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2.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3.xml" ContentType="application/vnd.openxmlformats-officedocument.drawing+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drawings/drawing5.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trlProps/ctrlProp26.xml" ContentType="application/vnd.ms-excel.controlpropertie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omments6.xml" ContentType="application/vnd.openxmlformats-officedocument.spreadsheetml.comments+xml"/>
  <Override PartName="/xl/drawings/drawing11.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omments7.xml" ContentType="application/vnd.openxmlformats-officedocument.spreadsheetml.comments+xml"/>
  <Override PartName="/xl/drawings/drawing12.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omments8.xml" ContentType="application/vnd.openxmlformats-officedocument.spreadsheetml.comments+xml"/>
  <Override PartName="/xl/drawings/drawing13.xml" ContentType="application/vnd.openxmlformats-officedocument.drawing+xml"/>
  <Override PartName="/xl/ctrlProps/ctrlProp40.xml" ContentType="application/vnd.ms-excel.controlproperties+xml"/>
  <Override PartName="/xl/ctrlProps/ctrlProp41.xml" ContentType="application/vnd.ms-excel.controlproperties+xml"/>
  <Override PartName="/xl/comments9.xml" ContentType="application/vnd.openxmlformats-officedocument.spreadsheetml.comments+xml"/>
  <Override PartName="/xl/drawings/drawing14.xml" ContentType="application/vnd.openxmlformats-officedocument.drawing+xml"/>
  <Override PartName="/xl/ctrlProps/ctrlProp42.xml" ContentType="application/vnd.ms-excel.controlproperties+xml"/>
  <Override PartName="/xl/ctrlProps/ctrlProp43.xml" ContentType="application/vnd.ms-excel.controlproperties+xml"/>
  <Override PartName="/xl/comments10.xml" ContentType="application/vnd.openxmlformats-officedocument.spreadsheetml.comments+xml"/>
  <Override PartName="/xl/drawings/drawing15.xml" ContentType="application/vnd.openxmlformats-officedocument.drawing+xml"/>
  <Override PartName="/xl/ctrlProps/ctrlProp44.xml" ContentType="application/vnd.ms-excel.controlproperties+xml"/>
  <Override PartName="/xl/drawings/drawing16.xml" ContentType="application/vnd.openxmlformats-officedocument.drawing+xml"/>
  <Override PartName="/xl/ctrlProps/ctrlProp45.xml" ContentType="application/vnd.ms-excel.controlproperties+xml"/>
  <Override PartName="/xl/ctrlProps/ctrlProp46.xml" ContentType="application/vnd.ms-excel.controlproperties+xml"/>
  <Override PartName="/xl/drawings/drawing17.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codeName="{372AB895-14C1-FC20-EB20-F1B4BCFD95AE}"/>
  <workbookPr showInkAnnotation="0" updateLinks="never" codeName="DieseArbeitsmappe"/>
  <mc:AlternateContent xmlns:mc="http://schemas.openxmlformats.org/markup-compatibility/2006">
    <mc:Choice Requires="x15">
      <x15ac:absPath xmlns:x15ac="http://schemas.microsoft.com/office/spreadsheetml/2010/11/ac" url="C:\Users\kaufma41\Downloads\"/>
    </mc:Choice>
  </mc:AlternateContent>
  <xr:revisionPtr revIDLastSave="0" documentId="8_{0BE5661E-A50E-4617-A2C5-63849A40F1DC}" xr6:coauthVersionLast="47" xr6:coauthVersionMax="47" xr10:uidLastSave="{00000000-0000-0000-0000-000000000000}"/>
  <bookViews>
    <workbookView xWindow="-110" yWindow="-110" windowWidth="19420" windowHeight="10300" tabRatio="855" activeTab="4" xr2:uid="{00000000-000D-0000-FFFF-FFFF00000000}"/>
  </bookViews>
  <sheets>
    <sheet name="Hauptmenü" sheetId="1" r:id="rId1"/>
    <sheet name="Kalkulation" sheetId="2" r:id="rId2"/>
    <sheet name="Preisliste" sheetId="3" r:id="rId3"/>
    <sheet name="Hintergrund" sheetId="4" r:id="rId4"/>
    <sheet name="Analysebereich" sheetId="5" r:id="rId5"/>
    <sheet name="Tabelle1" sheetId="6" state="hidden" r:id="rId6"/>
    <sheet name="Budgetprognose" sheetId="7" state="hidden" r:id="rId7"/>
    <sheet name="Tagsatz" sheetId="8" r:id="rId8"/>
    <sheet name="Aufschlüsselung" sheetId="9" r:id="rId9"/>
    <sheet name="Tagsatz1" sheetId="10" r:id="rId10"/>
    <sheet name="Tagsatz2" sheetId="11" r:id="rId11"/>
    <sheet name="Tagsatz3" sheetId="12" r:id="rId12"/>
    <sheet name="Preise" sheetId="13" r:id="rId13"/>
    <sheet name="Einstellungen" sheetId="14" r:id="rId14"/>
    <sheet name="Kostenträger" sheetId="15" r:id="rId15"/>
    <sheet name="Personal" sheetId="16" r:id="rId16"/>
    <sheet name="Präsenzmodell" sheetId="17" r:id="rId17"/>
    <sheet name="Kollektivverträge" sheetId="18" r:id="rId18"/>
    <sheet name="Heimliste" sheetId="19" r:id="rId19"/>
    <sheet name="Immobilien" sheetId="20" r:id="rId20"/>
    <sheet name="Jahresarbeitszeitmodelle" sheetId="21" r:id="rId21"/>
    <sheet name="Tabelle2" sheetId="22" r:id="rId22"/>
  </sheets>
  <externalReferences>
    <externalReference r:id="rId23"/>
  </externalReferences>
  <definedNames>
    <definedName name="_xlnm._FilterDatabase" localSheetId="4" hidden="1">Analysebereich!$A$3:$S$401</definedName>
    <definedName name="Anteil_NKM_neu">#REF!</definedName>
    <definedName name="Auslastung">#REF!</definedName>
    <definedName name="BAGS_Ö">Kollektivverträge!$F$128:$F$289</definedName>
    <definedName name="BAGS_St" localSheetId="19">[1]Kollektivverträge!$H$120:$H$281</definedName>
    <definedName name="BAGS_St">Kollektivverträge!$H$128:$H$289</definedName>
    <definedName name="Baujahre" localSheetId="19">[1]Heimliste!$E$1605:$E$1620</definedName>
    <definedName name="Baujahre">Heimliste!$E$252:$E$262</definedName>
    <definedName name="Bodenwert">Einstellungen!#REF!</definedName>
    <definedName name="CIQWBGuid" hidden="1">"8723900c-42bf-478e-a91e-2c27c99af951"</definedName>
    <definedName name="CIQWBInfo" hidden="1">"{ ""CIQVersion"":""9.51.3510.3078"" }"</definedName>
    <definedName name="_xlnm.Print_Area" localSheetId="12">Preise!$A$4:$K$26</definedName>
    <definedName name="_xlnm.Print_Area" localSheetId="7">Tagsatz!$B$5:$E$25</definedName>
    <definedName name="_xlnm.Print_Area" localSheetId="9">Tagsatz1!$B$5:$E$21</definedName>
    <definedName name="_xlnm.Print_Area" localSheetId="10">Tagsatz2!$B$5:$F$21</definedName>
    <definedName name="_xlnm.Print_Area" localSheetId="11">Tagsatz3!$B$5:$F$21</definedName>
    <definedName name="Gestehung" localSheetId="19">[1]Einstellungen!$E$400:$E$402</definedName>
    <definedName name="Gestehung">Einstellungen!$E$330:$E$332</definedName>
    <definedName name="Gestehung2">Einstellungen!$E$330:$E$332</definedName>
    <definedName name="Nettokosten">#REF!</definedName>
    <definedName name="Nettokosten_alt">#REF!</definedName>
    <definedName name="Nettokosten_neu">#REF!</definedName>
    <definedName name="Privat_KA" localSheetId="19">[1]Kollektivverträge!$B$119:$B$365</definedName>
    <definedName name="Privat_KA">Kollektivverträge!$B$127:$B$373</definedName>
    <definedName name="Prozent" localSheetId="19">[1]Analysebereich!$P$5:$P$49</definedName>
    <definedName name="Prozent">Analysebereich!$AA$5:$AA$49</definedName>
    <definedName name="Selbstzahleranteil">#REF!</definedName>
    <definedName name="Z_3BF24E96_6DC5_4C44_95BA_F3C989ECD277_.wvu.Cols" localSheetId="13" hidden="1">Einstellungen!$M:$M</definedName>
    <definedName name="Z_3BF24E96_6DC5_4C44_95BA_F3C989ECD277_.wvu.Cols" localSheetId="18" hidden="1">Heimliste!$P:$U,Heimliste!$KU:$KU</definedName>
    <definedName name="Z_3BF24E96_6DC5_4C44_95BA_F3C989ECD277_.wvu.Cols" localSheetId="19" hidden="1">Immobilien!$AC:$CN</definedName>
    <definedName name="Z_3BF24E96_6DC5_4C44_95BA_F3C989ECD277_.wvu.Cols" localSheetId="14" hidden="1">Kostenträger!$I:$J</definedName>
    <definedName name="Z_3BF24E96_6DC5_4C44_95BA_F3C989ECD277_.wvu.Cols" localSheetId="15" hidden="1">Personal!$D:$D,Personal!$K:$L</definedName>
    <definedName name="Z_3BF24E96_6DC5_4C44_95BA_F3C989ECD277_.wvu.Cols" localSheetId="16" hidden="1">Präsenzmodell!$L:$U,Präsenzmodell!$AA:$AA</definedName>
    <definedName name="Z_3BF24E96_6DC5_4C44_95BA_F3C989ECD277_.wvu.Cols" localSheetId="2" hidden="1">Preisliste!$D:$D,Preisliste!$F:$F,Preisliste!$H:$H,Preisliste!$J:$J,Preisliste!$L:$L,Preisliste!$W:$AB</definedName>
    <definedName name="Z_3BF24E96_6DC5_4C44_95BA_F3C989ECD277_.wvu.FilterData" localSheetId="4" hidden="1">Analysebereich!$A$3:$S$401</definedName>
    <definedName name="Z_3BF24E96_6DC5_4C44_95BA_F3C989ECD277_.wvu.PrintArea" localSheetId="12" hidden="1">Preise!$A$4:$K$26</definedName>
    <definedName name="Z_3BF24E96_6DC5_4C44_95BA_F3C989ECD277_.wvu.PrintArea" localSheetId="7" hidden="1">Tagsatz!$B$5:$E$25</definedName>
    <definedName name="Z_3BF24E96_6DC5_4C44_95BA_F3C989ECD277_.wvu.PrintArea" localSheetId="9" hidden="1">Tagsatz1!$B$5:$E$21</definedName>
    <definedName name="Z_3BF24E96_6DC5_4C44_95BA_F3C989ECD277_.wvu.PrintArea" localSheetId="10" hidden="1">Tagsatz2!$B$5:$F$21</definedName>
    <definedName name="Z_3BF24E96_6DC5_4C44_95BA_F3C989ECD277_.wvu.PrintArea" localSheetId="11" hidden="1">Tagsatz3!$B$5:$F$21</definedName>
    <definedName name="Z_3BF24E96_6DC5_4C44_95BA_F3C989ECD277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3BF24E96_6DC5_4C44_95BA_F3C989ECD277_.wvu.Rows" localSheetId="19" hidden="1">Immobilien!$8:$91</definedName>
    <definedName name="Z_3BF24E96_6DC5_4C44_95BA_F3C989ECD277_.wvu.Rows" localSheetId="1" hidden="1">Kalkulation!$20:$30</definedName>
    <definedName name="Z_3BF24E96_6DC5_4C44_95BA_F3C989ECD277_.wvu.Rows" localSheetId="17" hidden="1">Kollektivverträge!$26:$29,Kollektivverträge!$61:$88</definedName>
    <definedName name="Z_3BF24E96_6DC5_4C44_95BA_F3C989ECD277_.wvu.Rows" localSheetId="14" hidden="1">Kostenträger!$12:$14,Kostenträger!$29:$29,Kostenträger!$67:$67,Kostenträger!$73:$75,Kostenträger!$77:$79,Kostenträger!$81:$85,Kostenträger!$99:$99,Kostenträger!$101:$101</definedName>
    <definedName name="Z_3BF24E96_6DC5_4C44_95BA_F3C989ECD277_.wvu.Rows" localSheetId="15" hidden="1">Personal!$28:$29,Personal!$34:$34</definedName>
    <definedName name="Z_3BF24E96_6DC5_4C44_95BA_F3C989ECD277_.wvu.Rows" localSheetId="12" hidden="1">Preise!$131:$169</definedName>
    <definedName name="Z_3BF24E96_6DC5_4C44_95BA_F3C989ECD277_.wvu.Rows" localSheetId="7" hidden="1">Tagsatz!$59:$63,Tagsatz!$105:$125</definedName>
    <definedName name="Z_3BF24E96_6DC5_4C44_95BA_F3C989ECD277_.wvu.Rows" localSheetId="9" hidden="1">Tagsatz1!$44:$93</definedName>
    <definedName name="Z_3BF24E96_6DC5_4C44_95BA_F3C989ECD277_.wvu.Rows" localSheetId="11" hidden="1">Tagsatz3!$47:$96</definedName>
    <definedName name="Z_4144C77C_55F3_4C13_A3EB_FD414C1C7F21_.wvu.Cols" localSheetId="13" hidden="1">Einstellungen!$M:$M</definedName>
    <definedName name="Z_4144C77C_55F3_4C13_A3EB_FD414C1C7F21_.wvu.Cols" localSheetId="18" hidden="1">Heimliste!$P:$U,Heimliste!$KU:$KU</definedName>
    <definedName name="Z_4144C77C_55F3_4C13_A3EB_FD414C1C7F21_.wvu.Cols" localSheetId="19" hidden="1">Immobilien!$AC:$CN</definedName>
    <definedName name="Z_4144C77C_55F3_4C13_A3EB_FD414C1C7F21_.wvu.Cols" localSheetId="14" hidden="1">Kostenträger!$I:$J</definedName>
    <definedName name="Z_4144C77C_55F3_4C13_A3EB_FD414C1C7F21_.wvu.Cols" localSheetId="15" hidden="1">Personal!$D:$D,Personal!$K:$L</definedName>
    <definedName name="Z_4144C77C_55F3_4C13_A3EB_FD414C1C7F21_.wvu.Cols" localSheetId="16" hidden="1">Präsenzmodell!$L:$U,Präsenzmodell!$AA:$AA</definedName>
    <definedName name="Z_4144C77C_55F3_4C13_A3EB_FD414C1C7F21_.wvu.Cols" localSheetId="2" hidden="1">Preisliste!$D:$D,Preisliste!$F:$F,Preisliste!$H:$H,Preisliste!$J:$J,Preisliste!$L:$L</definedName>
    <definedName name="Z_4144C77C_55F3_4C13_A3EB_FD414C1C7F21_.wvu.FilterData" localSheetId="4" hidden="1">Analysebereich!$A$3:$S$401</definedName>
    <definedName name="Z_4144C77C_55F3_4C13_A3EB_FD414C1C7F21_.wvu.PrintArea" localSheetId="12" hidden="1">Preise!$A$4:$K$26</definedName>
    <definedName name="Z_4144C77C_55F3_4C13_A3EB_FD414C1C7F21_.wvu.PrintArea" localSheetId="7" hidden="1">Tagsatz!$B$5:$E$25</definedName>
    <definedName name="Z_4144C77C_55F3_4C13_A3EB_FD414C1C7F21_.wvu.PrintArea" localSheetId="9" hidden="1">Tagsatz1!$B$5:$E$21</definedName>
    <definedName name="Z_4144C77C_55F3_4C13_A3EB_FD414C1C7F21_.wvu.PrintArea" localSheetId="10" hidden="1">Tagsatz2!$B$5:$F$21</definedName>
    <definedName name="Z_4144C77C_55F3_4C13_A3EB_FD414C1C7F21_.wvu.PrintArea" localSheetId="11" hidden="1">Tagsatz3!$B$5:$F$21</definedName>
    <definedName name="Z_4144C77C_55F3_4C13_A3EB_FD414C1C7F21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4144C77C_55F3_4C13_A3EB_FD414C1C7F21_.wvu.Rows" localSheetId="19" hidden="1">Immobilien!$8:$91</definedName>
    <definedName name="Z_4144C77C_55F3_4C13_A3EB_FD414C1C7F21_.wvu.Rows" localSheetId="1" hidden="1">Kalkulation!$20:$30</definedName>
    <definedName name="Z_4144C77C_55F3_4C13_A3EB_FD414C1C7F21_.wvu.Rows" localSheetId="17" hidden="1">Kollektivverträge!$26:$29,Kollektivverträge!$61:$88</definedName>
    <definedName name="Z_4144C77C_55F3_4C13_A3EB_FD414C1C7F21_.wvu.Rows" localSheetId="14" hidden="1">Kostenträger!$12:$14,Kostenträger!$29:$29,Kostenträger!$67:$67,Kostenträger!$73:$75,Kostenträger!$77:$79,Kostenträger!$81:$85,Kostenträger!$99:$99,Kostenträger!$101:$101</definedName>
    <definedName name="Z_4144C77C_55F3_4C13_A3EB_FD414C1C7F21_.wvu.Rows" localSheetId="15" hidden="1">Personal!$28:$29,Personal!$34:$34</definedName>
    <definedName name="Z_4144C77C_55F3_4C13_A3EB_FD414C1C7F21_.wvu.Rows" localSheetId="12" hidden="1">Preise!$131:$169</definedName>
    <definedName name="Z_4144C77C_55F3_4C13_A3EB_FD414C1C7F21_.wvu.Rows" localSheetId="7" hidden="1">Tagsatz!$59:$63,Tagsatz!$105:$125</definedName>
    <definedName name="Z_4144C77C_55F3_4C13_A3EB_FD414C1C7F21_.wvu.Rows" localSheetId="9" hidden="1">Tagsatz1!$44:$93</definedName>
    <definedName name="Z_4144C77C_55F3_4C13_A3EB_FD414C1C7F21_.wvu.Rows" localSheetId="11" hidden="1">Tagsatz3!$47:$96</definedName>
    <definedName name="Z_AEB6CCF5_4429_48DA_867B_58761C94C6F2_.wvu.Cols" localSheetId="13" hidden="1">Einstellungen!$M:$M</definedName>
    <definedName name="Z_AEB6CCF5_4429_48DA_867B_58761C94C6F2_.wvu.Cols" localSheetId="18" hidden="1">Heimliste!$P:$U,Heimliste!$KU:$KU</definedName>
    <definedName name="Z_AEB6CCF5_4429_48DA_867B_58761C94C6F2_.wvu.Cols" localSheetId="19" hidden="1">Immobilien!$AC:$CN</definedName>
    <definedName name="Z_AEB6CCF5_4429_48DA_867B_58761C94C6F2_.wvu.Cols" localSheetId="14" hidden="1">Kostenträger!$I:$J</definedName>
    <definedName name="Z_AEB6CCF5_4429_48DA_867B_58761C94C6F2_.wvu.Cols" localSheetId="15" hidden="1">Personal!$D:$D,Personal!$K:$L</definedName>
    <definedName name="Z_AEB6CCF5_4429_48DA_867B_58761C94C6F2_.wvu.Cols" localSheetId="16" hidden="1">Präsenzmodell!$L:$U,Präsenzmodell!$AA:$AA</definedName>
    <definedName name="Z_AEB6CCF5_4429_48DA_867B_58761C94C6F2_.wvu.Cols" localSheetId="2" hidden="1">Preisliste!$D:$D,Preisliste!$F:$F,Preisliste!$H:$H,Preisliste!$J:$J,Preisliste!$L:$L,Preisliste!$W:$AB</definedName>
    <definedName name="Z_AEB6CCF5_4429_48DA_867B_58761C94C6F2_.wvu.FilterData" localSheetId="4" hidden="1">Analysebereich!$A$3:$S$401</definedName>
    <definedName name="Z_AEB6CCF5_4429_48DA_867B_58761C94C6F2_.wvu.PrintArea" localSheetId="12" hidden="1">Preise!$A$4:$K$26</definedName>
    <definedName name="Z_AEB6CCF5_4429_48DA_867B_58761C94C6F2_.wvu.PrintArea" localSheetId="7" hidden="1">Tagsatz!$B$5:$E$25</definedName>
    <definedName name="Z_AEB6CCF5_4429_48DA_867B_58761C94C6F2_.wvu.PrintArea" localSheetId="9" hidden="1">Tagsatz1!$B$5:$E$21</definedName>
    <definedName name="Z_AEB6CCF5_4429_48DA_867B_58761C94C6F2_.wvu.PrintArea" localSheetId="10" hidden="1">Tagsatz2!$B$5:$F$21</definedName>
    <definedName name="Z_AEB6CCF5_4429_48DA_867B_58761C94C6F2_.wvu.PrintArea" localSheetId="11" hidden="1">Tagsatz3!$B$5:$F$21</definedName>
    <definedName name="Z_AEB6CCF5_4429_48DA_867B_58761C94C6F2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AEB6CCF5_4429_48DA_867B_58761C94C6F2_.wvu.Rows" localSheetId="19" hidden="1">Immobilien!$8:$91</definedName>
    <definedName name="Z_AEB6CCF5_4429_48DA_867B_58761C94C6F2_.wvu.Rows" localSheetId="1" hidden="1">Kalkulation!$20:$30</definedName>
    <definedName name="Z_AEB6CCF5_4429_48DA_867B_58761C94C6F2_.wvu.Rows" localSheetId="17" hidden="1">Kollektivverträge!$26:$29,Kollektivverträge!$61:$88</definedName>
    <definedName name="Z_AEB6CCF5_4429_48DA_867B_58761C94C6F2_.wvu.Rows" localSheetId="14" hidden="1">Kostenträger!$12:$14,Kostenträger!$29:$29,Kostenträger!$67:$67,Kostenträger!$73:$75,Kostenträger!$77:$79,Kostenträger!$81:$85,Kostenträger!$99:$99,Kostenträger!$101:$101</definedName>
    <definedName name="Z_AEB6CCF5_4429_48DA_867B_58761C94C6F2_.wvu.Rows" localSheetId="15" hidden="1">Personal!$28:$29,Personal!$34:$34</definedName>
    <definedName name="Z_AEB6CCF5_4429_48DA_867B_58761C94C6F2_.wvu.Rows" localSheetId="12" hidden="1">Preise!$131:$169</definedName>
    <definedName name="Z_AEB6CCF5_4429_48DA_867B_58761C94C6F2_.wvu.Rows" localSheetId="7" hidden="1">Tagsatz!$59:$63,Tagsatz!$105:$125</definedName>
    <definedName name="Z_AEB6CCF5_4429_48DA_867B_58761C94C6F2_.wvu.Rows" localSheetId="9" hidden="1">Tagsatz1!$44:$93</definedName>
    <definedName name="Z_AEB6CCF5_4429_48DA_867B_58761C94C6F2_.wvu.Rows" localSheetId="11" hidden="1">Tagsatz3!$47:$96</definedName>
    <definedName name="Z_C4DAD7F8_47C6_4127_9A46_A993B7B9C81A_.wvu.Cols" localSheetId="13" hidden="1">Einstellungen!$M:$M</definedName>
    <definedName name="Z_C4DAD7F8_47C6_4127_9A46_A993B7B9C81A_.wvu.Cols" localSheetId="18" hidden="1">Heimliste!$P:$U,Heimliste!$KU:$KU</definedName>
    <definedName name="Z_C4DAD7F8_47C6_4127_9A46_A993B7B9C81A_.wvu.Cols" localSheetId="19" hidden="1">Immobilien!$AC:$CN</definedName>
    <definedName name="Z_C4DAD7F8_47C6_4127_9A46_A993B7B9C81A_.wvu.Cols" localSheetId="14" hidden="1">Kostenträger!$I:$J</definedName>
    <definedName name="Z_C4DAD7F8_47C6_4127_9A46_A993B7B9C81A_.wvu.Cols" localSheetId="15" hidden="1">Personal!$D:$D,Personal!$K:$L</definedName>
    <definedName name="Z_C4DAD7F8_47C6_4127_9A46_A993B7B9C81A_.wvu.Cols" localSheetId="16" hidden="1">Präsenzmodell!$L:$U,Präsenzmodell!$AA:$AA</definedName>
    <definedName name="Z_C4DAD7F8_47C6_4127_9A46_A993B7B9C81A_.wvu.Cols" localSheetId="2" hidden="1">Preisliste!$D:$D,Preisliste!$F:$F,Preisliste!$H:$H,Preisliste!$J:$J,Preisliste!$L:$L,Preisliste!$W:$AB</definedName>
    <definedName name="Z_C4DAD7F8_47C6_4127_9A46_A993B7B9C81A_.wvu.FilterData" localSheetId="4" hidden="1">Analysebereich!$A$3:$S$401</definedName>
    <definedName name="Z_C4DAD7F8_47C6_4127_9A46_A993B7B9C81A_.wvu.PrintArea" localSheetId="12" hidden="1">Preise!$A$4:$K$26</definedName>
    <definedName name="Z_C4DAD7F8_47C6_4127_9A46_A993B7B9C81A_.wvu.PrintArea" localSheetId="7" hidden="1">Tagsatz!$B$5:$E$25</definedName>
    <definedName name="Z_C4DAD7F8_47C6_4127_9A46_A993B7B9C81A_.wvu.PrintArea" localSheetId="9" hidden="1">Tagsatz1!$B$5:$E$21</definedName>
    <definedName name="Z_C4DAD7F8_47C6_4127_9A46_A993B7B9C81A_.wvu.PrintArea" localSheetId="10" hidden="1">Tagsatz2!$B$5:$F$21</definedName>
    <definedName name="Z_C4DAD7F8_47C6_4127_9A46_A993B7B9C81A_.wvu.PrintArea" localSheetId="11" hidden="1">Tagsatz3!$B$5:$F$21</definedName>
    <definedName name="Z_C4DAD7F8_47C6_4127_9A46_A993B7B9C81A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C4DAD7F8_47C6_4127_9A46_A993B7B9C81A_.wvu.Rows" localSheetId="19" hidden="1">Immobilien!$8:$91</definedName>
    <definedName name="Z_C4DAD7F8_47C6_4127_9A46_A993B7B9C81A_.wvu.Rows" localSheetId="1" hidden="1">Kalkulation!$20:$30</definedName>
    <definedName name="Z_C4DAD7F8_47C6_4127_9A46_A993B7B9C81A_.wvu.Rows" localSheetId="17" hidden="1">Kollektivverträge!$26:$29,Kollektivverträge!$61:$88</definedName>
    <definedName name="Z_C4DAD7F8_47C6_4127_9A46_A993B7B9C81A_.wvu.Rows" localSheetId="14" hidden="1">Kostenträger!$12:$14,Kostenträger!$29:$29,Kostenträger!$67:$67,Kostenträger!$73:$75,Kostenträger!$77:$79,Kostenträger!$81:$85,Kostenträger!$99:$99,Kostenträger!$101:$101</definedName>
    <definedName name="Z_C4DAD7F8_47C6_4127_9A46_A993B7B9C81A_.wvu.Rows" localSheetId="15" hidden="1">Personal!$28:$29,Personal!$34:$34</definedName>
    <definedName name="Z_C4DAD7F8_47C6_4127_9A46_A993B7B9C81A_.wvu.Rows" localSheetId="12" hidden="1">Preise!$131:$169</definedName>
    <definedName name="Z_C4DAD7F8_47C6_4127_9A46_A993B7B9C81A_.wvu.Rows" localSheetId="7" hidden="1">Tagsatz!$59:$63,Tagsatz!$105:$125</definedName>
    <definedName name="Z_C4DAD7F8_47C6_4127_9A46_A993B7B9C81A_.wvu.Rows" localSheetId="9" hidden="1">Tagsatz1!$44:$93</definedName>
    <definedName name="Z_C4DAD7F8_47C6_4127_9A46_A993B7B9C81A_.wvu.Rows" localSheetId="11" hidden="1">Tagsatz3!$47:$96</definedName>
  </definedNames>
  <calcPr calcId="191029"/>
  <customWorkbookViews>
    <customWorkbookView name="Stefan Prandner - Personal View" guid="{AEB6CCF5-4429-48DA-867B-58761C94C6F2}" mergeInterval="0" personalView="1" xWindow="3159" yWindow="48" windowWidth="1720" windowHeight="1400" tabRatio="855" activeSheetId="14"/>
    <customWorkbookView name="Sandra Mahr - Personal View" guid="{C4DAD7F8-47C6-4127-9A46-A993B7B9C81A}" mergeInterval="0" personalView="1" maximized="1" xWindow="-11" yWindow="-11" windowWidth="1942" windowHeight="1056" tabRatio="855" activeSheetId="13"/>
    <customWorkbookView name="Schwarz Christian - Persönliche Ansicht" guid="{3BF24E96-6DC5-4C44-95BA-F3C989ECD277}" mergeInterval="0" personalView="1" maximized="1" xWindow="1912" yWindow="-8" windowWidth="1936" windowHeight="1176" tabRatio="855" activeSheetId="3"/>
    <customWorkbookView name="Kaufmann Philipp - Persönliche Ansicht" guid="{4144C77C-55F3-4C13-A3EB-FD414C1C7F21}" mergeInterval="0" personalView="1" maximized="1" xWindow="-11" yWindow="-11" windowWidth="1942" windowHeight="1042" tabRatio="855" activeSheetId="1"/>
  </customWorkbookViews>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5" i="3" l="1"/>
  <c r="B262" i="3" l="1"/>
  <c r="I9" i="16"/>
  <c r="I7" i="16"/>
  <c r="AG23" i="14" l="1"/>
  <c r="AG31" i="14" s="1"/>
  <c r="AF31" i="14"/>
  <c r="E49" i="14"/>
  <c r="G100" i="18" l="1"/>
  <c r="G101" i="18"/>
  <c r="G99" i="18"/>
  <c r="U116" i="18"/>
  <c r="V115" i="18"/>
  <c r="V114" i="18"/>
  <c r="W113" i="18"/>
  <c r="BH92" i="8"/>
  <c r="AK91" i="8"/>
  <c r="G3" i="19" l="1"/>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G51" i="19"/>
  <c r="G52" i="19"/>
  <c r="G53" i="19"/>
  <c r="G54" i="19"/>
  <c r="G55" i="19"/>
  <c r="G56" i="19"/>
  <c r="G57" i="19"/>
  <c r="G58" i="19"/>
  <c r="G59" i="19"/>
  <c r="G60" i="19"/>
  <c r="G61" i="19"/>
  <c r="G62" i="19"/>
  <c r="G63" i="19"/>
  <c r="G64" i="19"/>
  <c r="G65" i="19"/>
  <c r="G66" i="19"/>
  <c r="G67" i="19"/>
  <c r="G68" i="19"/>
  <c r="G69" i="19"/>
  <c r="G70" i="19"/>
  <c r="G71" i="19"/>
  <c r="G72" i="19"/>
  <c r="G73" i="19"/>
  <c r="G74" i="19"/>
  <c r="G75" i="19"/>
  <c r="G76" i="19"/>
  <c r="G77" i="19"/>
  <c r="G78" i="19"/>
  <c r="G79" i="19"/>
  <c r="G80" i="19"/>
  <c r="G81" i="19"/>
  <c r="G82" i="19"/>
  <c r="G83" i="19"/>
  <c r="G84" i="19"/>
  <c r="G85" i="19"/>
  <c r="G86" i="19"/>
  <c r="G87" i="19"/>
  <c r="G88" i="19"/>
  <c r="G89" i="19"/>
  <c r="G90" i="19"/>
  <c r="G91" i="19"/>
  <c r="G92" i="19"/>
  <c r="G93" i="19"/>
  <c r="G94" i="19"/>
  <c r="G95" i="19"/>
  <c r="G96" i="19"/>
  <c r="G97" i="19"/>
  <c r="G98" i="19"/>
  <c r="G99" i="19"/>
  <c r="G100" i="19"/>
  <c r="G101" i="19"/>
  <c r="G102" i="19"/>
  <c r="G103" i="19"/>
  <c r="G104" i="19"/>
  <c r="G105" i="19"/>
  <c r="G106" i="19"/>
  <c r="G107" i="19"/>
  <c r="G108" i="19"/>
  <c r="G109" i="19"/>
  <c r="G110" i="19"/>
  <c r="G111" i="19"/>
  <c r="G112" i="19"/>
  <c r="G113" i="19"/>
  <c r="G114" i="19"/>
  <c r="G115" i="19"/>
  <c r="G116" i="19"/>
  <c r="G117" i="19"/>
  <c r="G118" i="19"/>
  <c r="G119" i="19"/>
  <c r="G120" i="19"/>
  <c r="G121" i="19"/>
  <c r="G122" i="19"/>
  <c r="G123" i="19"/>
  <c r="G124" i="19"/>
  <c r="G125" i="19"/>
  <c r="G126" i="19"/>
  <c r="G127" i="19"/>
  <c r="G128" i="19"/>
  <c r="G129" i="19"/>
  <c r="G130" i="19"/>
  <c r="G131" i="19"/>
  <c r="G132" i="19"/>
  <c r="G133" i="19"/>
  <c r="G134" i="19"/>
  <c r="G135" i="19"/>
  <c r="G136" i="19"/>
  <c r="G137" i="19"/>
  <c r="G138" i="19"/>
  <c r="G139" i="19"/>
  <c r="G140" i="19"/>
  <c r="G141" i="19"/>
  <c r="G142" i="19"/>
  <c r="G143" i="19"/>
  <c r="G144" i="19"/>
  <c r="G145" i="19"/>
  <c r="G146" i="19"/>
  <c r="G147" i="19"/>
  <c r="G148" i="19"/>
  <c r="G149" i="19"/>
  <c r="G150" i="19"/>
  <c r="G151" i="19"/>
  <c r="G152" i="19"/>
  <c r="G153" i="19"/>
  <c r="G154" i="19"/>
  <c r="G155" i="19"/>
  <c r="G156" i="19"/>
  <c r="G157" i="19"/>
  <c r="G158" i="19"/>
  <c r="G159" i="19"/>
  <c r="G160" i="19"/>
  <c r="G161" i="19"/>
  <c r="G162" i="19"/>
  <c r="G163" i="19"/>
  <c r="G164" i="19"/>
  <c r="G165" i="19"/>
  <c r="G166" i="19"/>
  <c r="G167" i="19"/>
  <c r="G168" i="19"/>
  <c r="G169" i="19"/>
  <c r="G170" i="19"/>
  <c r="G171" i="19"/>
  <c r="G172" i="19"/>
  <c r="G173" i="19"/>
  <c r="G174" i="19"/>
  <c r="G175" i="19"/>
  <c r="G176" i="19"/>
  <c r="G177" i="19"/>
  <c r="G178" i="19"/>
  <c r="G179" i="19"/>
  <c r="G180" i="19"/>
  <c r="G181" i="19"/>
  <c r="G182" i="19"/>
  <c r="G183" i="19"/>
  <c r="G184" i="19"/>
  <c r="G185" i="19"/>
  <c r="G186" i="19"/>
  <c r="G187" i="19"/>
  <c r="G188" i="19"/>
  <c r="G189" i="19"/>
  <c r="G190" i="19"/>
  <c r="G191" i="19"/>
  <c r="G192" i="19"/>
  <c r="G193" i="19"/>
  <c r="G194" i="19"/>
  <c r="G195" i="19"/>
  <c r="G196" i="19"/>
  <c r="G197" i="19"/>
  <c r="G198" i="19"/>
  <c r="G199" i="19"/>
  <c r="G200" i="19"/>
  <c r="G201" i="19"/>
  <c r="G202" i="19"/>
  <c r="G203" i="19"/>
  <c r="G204" i="19"/>
  <c r="G205" i="19"/>
  <c r="G206" i="19"/>
  <c r="G207" i="19"/>
  <c r="G208" i="19"/>
  <c r="G209" i="19"/>
  <c r="G210" i="19"/>
  <c r="G211" i="19"/>
  <c r="G212" i="19"/>
  <c r="G213" i="19"/>
  <c r="G214" i="19"/>
  <c r="G215" i="19"/>
  <c r="G216" i="19"/>
  <c r="G217" i="19"/>
  <c r="G218" i="19"/>
  <c r="G219" i="19"/>
  <c r="F3" i="19"/>
  <c r="F4" i="19"/>
  <c r="F5" i="19"/>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F51" i="19"/>
  <c r="F52" i="19"/>
  <c r="F53" i="19"/>
  <c r="F54" i="19"/>
  <c r="F55" i="19"/>
  <c r="F56" i="19"/>
  <c r="F57" i="19"/>
  <c r="F58" i="19"/>
  <c r="F59" i="19"/>
  <c r="F60" i="19"/>
  <c r="F61" i="19"/>
  <c r="F62" i="19"/>
  <c r="F63" i="19"/>
  <c r="F64" i="19"/>
  <c r="F65" i="19"/>
  <c r="F66" i="19"/>
  <c r="F67" i="19"/>
  <c r="F68" i="19"/>
  <c r="F69" i="19"/>
  <c r="F70" i="19"/>
  <c r="F71" i="19"/>
  <c r="F72" i="19"/>
  <c r="F73" i="19"/>
  <c r="F74" i="19"/>
  <c r="F75" i="19"/>
  <c r="F76" i="19"/>
  <c r="F77" i="19"/>
  <c r="F78" i="19"/>
  <c r="F79" i="19"/>
  <c r="F80" i="19"/>
  <c r="F81" i="19"/>
  <c r="F82" i="19"/>
  <c r="F83" i="19"/>
  <c r="F84" i="19"/>
  <c r="F85" i="19"/>
  <c r="F86" i="19"/>
  <c r="F87" i="19"/>
  <c r="F88" i="19"/>
  <c r="F89" i="19"/>
  <c r="F90" i="19"/>
  <c r="F91" i="19"/>
  <c r="F92" i="19"/>
  <c r="F93" i="19"/>
  <c r="F94" i="19"/>
  <c r="F95" i="19"/>
  <c r="F96" i="19"/>
  <c r="F97" i="19"/>
  <c r="F98" i="19"/>
  <c r="F99" i="19"/>
  <c r="F100" i="19"/>
  <c r="F101" i="19"/>
  <c r="F102" i="19"/>
  <c r="F103" i="19"/>
  <c r="F104" i="19"/>
  <c r="F105" i="19"/>
  <c r="F106" i="19"/>
  <c r="F107" i="19"/>
  <c r="F108" i="19"/>
  <c r="F109" i="19"/>
  <c r="F110" i="19"/>
  <c r="F111" i="19"/>
  <c r="F112" i="19"/>
  <c r="F113" i="19"/>
  <c r="F114" i="19"/>
  <c r="F115" i="19"/>
  <c r="F116" i="19"/>
  <c r="F117" i="19"/>
  <c r="F118" i="19"/>
  <c r="F119" i="19"/>
  <c r="F120" i="19"/>
  <c r="F121" i="19"/>
  <c r="F122" i="19"/>
  <c r="F123" i="19"/>
  <c r="F124" i="19"/>
  <c r="F125" i="19"/>
  <c r="F126" i="19"/>
  <c r="F127" i="19"/>
  <c r="F128" i="19"/>
  <c r="F129" i="19"/>
  <c r="F130" i="19"/>
  <c r="F131" i="19"/>
  <c r="F132" i="19"/>
  <c r="F133" i="19"/>
  <c r="F134" i="19"/>
  <c r="F135" i="19"/>
  <c r="F136" i="19"/>
  <c r="F137" i="19"/>
  <c r="F138" i="19"/>
  <c r="F139" i="19"/>
  <c r="F140" i="19"/>
  <c r="F141" i="19"/>
  <c r="F142" i="19"/>
  <c r="F143" i="19"/>
  <c r="F144" i="19"/>
  <c r="F145" i="19"/>
  <c r="F146" i="19"/>
  <c r="F147" i="19"/>
  <c r="F148" i="19"/>
  <c r="F149" i="19"/>
  <c r="F150" i="19"/>
  <c r="F151" i="19"/>
  <c r="F152" i="19"/>
  <c r="F153" i="19"/>
  <c r="F154" i="19"/>
  <c r="F155" i="19"/>
  <c r="F156" i="19"/>
  <c r="F157" i="19"/>
  <c r="F158" i="19"/>
  <c r="F159" i="19"/>
  <c r="F160" i="19"/>
  <c r="F161" i="19"/>
  <c r="F162" i="19"/>
  <c r="F163" i="19"/>
  <c r="F164" i="19"/>
  <c r="F165" i="19"/>
  <c r="F166" i="19"/>
  <c r="F167" i="19"/>
  <c r="F168" i="19"/>
  <c r="F169" i="19"/>
  <c r="F170" i="19"/>
  <c r="F171" i="19"/>
  <c r="F172" i="19"/>
  <c r="F173" i="19"/>
  <c r="F174" i="19"/>
  <c r="F175" i="19"/>
  <c r="F176" i="19"/>
  <c r="F177" i="19"/>
  <c r="F178" i="19"/>
  <c r="F179" i="19"/>
  <c r="F180" i="19"/>
  <c r="F181" i="19"/>
  <c r="F182" i="19"/>
  <c r="F183" i="19"/>
  <c r="F184" i="19"/>
  <c r="F185" i="19"/>
  <c r="F186" i="19"/>
  <c r="F187" i="19"/>
  <c r="F188" i="19"/>
  <c r="F189" i="19"/>
  <c r="F190" i="19"/>
  <c r="F191" i="19"/>
  <c r="F192" i="19"/>
  <c r="F193" i="19"/>
  <c r="F194" i="19"/>
  <c r="F195" i="19"/>
  <c r="F196" i="19"/>
  <c r="F197" i="19"/>
  <c r="F198" i="19"/>
  <c r="F199" i="19"/>
  <c r="F200" i="19"/>
  <c r="F201" i="19"/>
  <c r="F202" i="19"/>
  <c r="F203" i="19"/>
  <c r="F204" i="19"/>
  <c r="F205" i="19"/>
  <c r="F206" i="19"/>
  <c r="F207" i="19"/>
  <c r="F208" i="19"/>
  <c r="F209" i="19"/>
  <c r="F210" i="19"/>
  <c r="F211" i="19"/>
  <c r="F212" i="19"/>
  <c r="F213" i="19"/>
  <c r="F214" i="19"/>
  <c r="F215" i="19"/>
  <c r="F216" i="19"/>
  <c r="F217" i="19"/>
  <c r="F218" i="19"/>
  <c r="F219" i="19"/>
  <c r="F2" i="19"/>
  <c r="G2" i="19"/>
  <c r="B3" i="19"/>
  <c r="B4" i="19"/>
  <c r="B5" i="19"/>
  <c r="B6" i="19"/>
  <c r="B7" i="19"/>
  <c r="B8" i="19"/>
  <c r="B9" i="19"/>
  <c r="B10" i="19"/>
  <c r="B11" i="19"/>
  <c r="B12" i="19"/>
  <c r="B13" i="19"/>
  <c r="B14" i="19"/>
  <c r="B15" i="19"/>
  <c r="B16" i="19"/>
  <c r="B17" i="19"/>
  <c r="B18" i="19"/>
  <c r="B19" i="19"/>
  <c r="B20" i="19"/>
  <c r="B21" i="19"/>
  <c r="B22" i="19"/>
  <c r="B23" i="19"/>
  <c r="B24" i="19"/>
  <c r="B25" i="19"/>
  <c r="B26" i="19"/>
  <c r="B27" i="19"/>
  <c r="B28" i="19"/>
  <c r="B29" i="19"/>
  <c r="B30" i="19"/>
  <c r="B31" i="19"/>
  <c r="B32" i="19"/>
  <c r="B33" i="19"/>
  <c r="B34" i="19"/>
  <c r="B35" i="19"/>
  <c r="B36" i="19"/>
  <c r="B37" i="19"/>
  <c r="B38" i="19"/>
  <c r="B39" i="19"/>
  <c r="B40" i="19"/>
  <c r="B41" i="19"/>
  <c r="B42" i="19"/>
  <c r="B43" i="19"/>
  <c r="B44" i="19"/>
  <c r="B45" i="19"/>
  <c r="B46" i="19"/>
  <c r="B47" i="19"/>
  <c r="B48" i="19"/>
  <c r="B49" i="19"/>
  <c r="B50" i="19"/>
  <c r="B51" i="19"/>
  <c r="B52" i="19"/>
  <c r="B53" i="19"/>
  <c r="B54" i="19"/>
  <c r="B55" i="19"/>
  <c r="B56" i="19"/>
  <c r="B57" i="19"/>
  <c r="B58" i="19"/>
  <c r="B59" i="19"/>
  <c r="B60" i="19"/>
  <c r="B61" i="19"/>
  <c r="B62" i="19"/>
  <c r="B63" i="19"/>
  <c r="B64" i="19"/>
  <c r="B65" i="19"/>
  <c r="B66" i="19"/>
  <c r="B67" i="19"/>
  <c r="B68" i="19"/>
  <c r="B69" i="19"/>
  <c r="B70" i="19"/>
  <c r="B71" i="19"/>
  <c r="B72" i="19"/>
  <c r="B73" i="19"/>
  <c r="B74" i="19"/>
  <c r="B75" i="19"/>
  <c r="B76" i="19"/>
  <c r="B77" i="19"/>
  <c r="B78" i="19"/>
  <c r="B79" i="19"/>
  <c r="B80" i="19"/>
  <c r="B81" i="19"/>
  <c r="B82" i="19"/>
  <c r="B83" i="19"/>
  <c r="B84" i="19"/>
  <c r="B85" i="19"/>
  <c r="B86" i="19"/>
  <c r="B87" i="19"/>
  <c r="B88" i="19"/>
  <c r="B89" i="19"/>
  <c r="B90" i="19"/>
  <c r="B91" i="19"/>
  <c r="B92" i="19"/>
  <c r="B93" i="19"/>
  <c r="B94" i="19"/>
  <c r="B95" i="19"/>
  <c r="B96" i="19"/>
  <c r="B97" i="19"/>
  <c r="B98" i="19"/>
  <c r="B99" i="19"/>
  <c r="B100" i="19"/>
  <c r="B101" i="19"/>
  <c r="B102" i="19"/>
  <c r="B103" i="19"/>
  <c r="B104" i="19"/>
  <c r="B105" i="19"/>
  <c r="B106" i="19"/>
  <c r="B107" i="19"/>
  <c r="B108" i="19"/>
  <c r="B109" i="19"/>
  <c r="B110" i="19"/>
  <c r="B111" i="19"/>
  <c r="B112" i="19"/>
  <c r="B113" i="19"/>
  <c r="B114" i="19"/>
  <c r="B115" i="19"/>
  <c r="B116" i="19"/>
  <c r="B117" i="19"/>
  <c r="B118" i="19"/>
  <c r="B119" i="19"/>
  <c r="B120" i="19"/>
  <c r="B121" i="19"/>
  <c r="B122" i="19"/>
  <c r="B123" i="19"/>
  <c r="B124" i="19"/>
  <c r="B125" i="19"/>
  <c r="B126" i="19"/>
  <c r="B127" i="19"/>
  <c r="B128" i="19"/>
  <c r="B129" i="19"/>
  <c r="B130" i="19"/>
  <c r="B131" i="19"/>
  <c r="B132" i="19"/>
  <c r="B133" i="19"/>
  <c r="B134" i="19"/>
  <c r="B135" i="19"/>
  <c r="B136" i="19"/>
  <c r="B137" i="19"/>
  <c r="B138" i="19"/>
  <c r="B139" i="19"/>
  <c r="B140" i="19"/>
  <c r="B141" i="19"/>
  <c r="B142" i="19"/>
  <c r="B143" i="19"/>
  <c r="B144" i="19"/>
  <c r="B145" i="19"/>
  <c r="B146" i="19"/>
  <c r="B147" i="19"/>
  <c r="B148" i="19"/>
  <c r="B149" i="19"/>
  <c r="B150" i="19"/>
  <c r="B151" i="19"/>
  <c r="B152" i="19"/>
  <c r="B153" i="19"/>
  <c r="B154" i="19"/>
  <c r="B155" i="19"/>
  <c r="B156" i="19"/>
  <c r="B157" i="19"/>
  <c r="B158" i="19"/>
  <c r="B159" i="19"/>
  <c r="B160" i="19"/>
  <c r="B161" i="19"/>
  <c r="B162" i="19"/>
  <c r="B163" i="19"/>
  <c r="B164" i="19"/>
  <c r="B165" i="19"/>
  <c r="B166" i="19"/>
  <c r="B167" i="19"/>
  <c r="B168" i="19"/>
  <c r="B169" i="19"/>
  <c r="B170" i="19"/>
  <c r="B171" i="19"/>
  <c r="B172" i="19"/>
  <c r="B173" i="19"/>
  <c r="B174" i="19"/>
  <c r="B175" i="19"/>
  <c r="B176" i="19"/>
  <c r="B177" i="19"/>
  <c r="B178" i="19"/>
  <c r="B179" i="19"/>
  <c r="B180" i="19"/>
  <c r="B181" i="19"/>
  <c r="B182" i="19"/>
  <c r="B183" i="19"/>
  <c r="B184" i="19"/>
  <c r="B185" i="19"/>
  <c r="B186" i="19"/>
  <c r="B187" i="19"/>
  <c r="B188" i="19"/>
  <c r="B189" i="19"/>
  <c r="B190" i="19"/>
  <c r="B191" i="19"/>
  <c r="B192" i="19"/>
  <c r="B193" i="19"/>
  <c r="B194" i="19"/>
  <c r="B195" i="19"/>
  <c r="B196" i="19"/>
  <c r="B197" i="19"/>
  <c r="B198" i="19"/>
  <c r="B199" i="19"/>
  <c r="B200" i="19"/>
  <c r="B201" i="19"/>
  <c r="B202" i="19"/>
  <c r="B203" i="19"/>
  <c r="B204" i="19"/>
  <c r="B205" i="19"/>
  <c r="B206" i="19"/>
  <c r="B207" i="19"/>
  <c r="B208" i="19"/>
  <c r="B209" i="19"/>
  <c r="B210" i="19"/>
  <c r="B211" i="19"/>
  <c r="B212" i="19"/>
  <c r="B213" i="19"/>
  <c r="B214" i="19"/>
  <c r="B215" i="19"/>
  <c r="B216" i="19"/>
  <c r="B217" i="19"/>
  <c r="B218" i="19"/>
  <c r="B219" i="19"/>
  <c r="B2" i="19"/>
  <c r="N9" i="16"/>
  <c r="N7" i="16"/>
  <c r="E316" i="14"/>
  <c r="E318" i="14"/>
  <c r="E263" i="3" l="1"/>
  <c r="G14" i="17" l="1"/>
  <c r="C15" i="17"/>
  <c r="C16" i="17"/>
  <c r="C17" i="17"/>
  <c r="C18" i="17"/>
  <c r="C19" i="17"/>
  <c r="C20" i="17"/>
  <c r="C21" i="17"/>
  <c r="G12" i="2"/>
  <c r="H258" i="14" s="1"/>
  <c r="F29" i="15"/>
  <c r="G29" i="15" s="1"/>
  <c r="H29" i="15" s="1"/>
  <c r="J29" i="15" s="1"/>
  <c r="O22" i="13"/>
  <c r="O21" i="13"/>
  <c r="O20" i="13"/>
  <c r="O19" i="13"/>
  <c r="O18" i="13"/>
  <c r="O17" i="13"/>
  <c r="O16" i="13"/>
  <c r="O15" i="13"/>
  <c r="B11" i="16"/>
  <c r="Y117" i="20"/>
  <c r="C116" i="20" s="1"/>
  <c r="C9" i="15" s="1"/>
  <c r="Y121" i="20"/>
  <c r="Y100" i="20"/>
  <c r="C99" i="20" s="1"/>
  <c r="AE30" i="14"/>
  <c r="AE29" i="14"/>
  <c r="AE28" i="14"/>
  <c r="AE27" i="14"/>
  <c r="AE26" i="14"/>
  <c r="AE25" i="14"/>
  <c r="AE24" i="14"/>
  <c r="AE23" i="14"/>
  <c r="M9" i="16"/>
  <c r="E237" i="14"/>
  <c r="G237" i="14" s="1"/>
  <c r="E83" i="14"/>
  <c r="E170" i="14" s="1"/>
  <c r="C56" i="15" s="1"/>
  <c r="G56" i="15" s="1"/>
  <c r="H56" i="15" s="1"/>
  <c r="J56" i="15" s="1"/>
  <c r="G116" i="18"/>
  <c r="J13" i="16" s="1"/>
  <c r="D105" i="18"/>
  <c r="D90" i="18"/>
  <c r="E32" i="14"/>
  <c r="AA80" i="8"/>
  <c r="B77" i="13"/>
  <c r="B121" i="13"/>
  <c r="O24" i="16"/>
  <c r="P24" i="16" s="1"/>
  <c r="J24" i="16"/>
  <c r="J287" i="14"/>
  <c r="K287" i="14"/>
  <c r="L287" i="14"/>
  <c r="I287" i="14"/>
  <c r="Q24" i="16"/>
  <c r="AG94" i="18"/>
  <c r="E48" i="14"/>
  <c r="E34" i="14"/>
  <c r="D25" i="14"/>
  <c r="D35" i="14" s="1"/>
  <c r="D26" i="14"/>
  <c r="D36" i="14" s="1"/>
  <c r="D27" i="14"/>
  <c r="D37" i="14" s="1"/>
  <c r="D28" i="14"/>
  <c r="D38" i="14" s="1"/>
  <c r="D29" i="14"/>
  <c r="D39" i="14" s="1"/>
  <c r="D30" i="14"/>
  <c r="D40" i="14" s="1"/>
  <c r="D31" i="14"/>
  <c r="D41" i="14" s="1"/>
  <c r="D24" i="14"/>
  <c r="D34" i="14" s="1"/>
  <c r="E12" i="17" s="1"/>
  <c r="E167" i="14"/>
  <c r="C46" i="15" s="1"/>
  <c r="G46" i="15" s="1"/>
  <c r="H46" i="15" s="1"/>
  <c r="J46" i="15" s="1"/>
  <c r="E168" i="14"/>
  <c r="E169" i="14"/>
  <c r="C48" i="15" s="1"/>
  <c r="G48" i="15" s="1"/>
  <c r="H48" i="15" s="1"/>
  <c r="J48" i="15" s="1"/>
  <c r="E179" i="14"/>
  <c r="C59" i="15" s="1"/>
  <c r="G59" i="15" s="1"/>
  <c r="H59" i="15" s="1"/>
  <c r="J59" i="15" s="1"/>
  <c r="E180" i="14"/>
  <c r="E181" i="14"/>
  <c r="C61" i="15" s="1"/>
  <c r="G61" i="15" s="1"/>
  <c r="H61" i="15" s="1"/>
  <c r="J61" i="15" s="1"/>
  <c r="E191" i="14"/>
  <c r="E192" i="14"/>
  <c r="E193" i="14"/>
  <c r="E99" i="14"/>
  <c r="E20" i="15" s="1"/>
  <c r="E100" i="14"/>
  <c r="E96" i="14"/>
  <c r="E17" i="15" s="1"/>
  <c r="I119" i="15"/>
  <c r="E278" i="14"/>
  <c r="O14" i="16" s="1"/>
  <c r="E234" i="14"/>
  <c r="E218" i="14" s="1"/>
  <c r="G218" i="14" s="1"/>
  <c r="O19" i="16" s="1"/>
  <c r="E233" i="14"/>
  <c r="E217" i="14" s="1"/>
  <c r="E134" i="14"/>
  <c r="O8" i="16" s="1"/>
  <c r="C26" i="21"/>
  <c r="E26" i="21" s="1"/>
  <c r="E29" i="21" s="1"/>
  <c r="C27" i="21"/>
  <c r="B68" i="13"/>
  <c r="B91" i="13" s="1"/>
  <c r="AA74" i="8"/>
  <c r="B12" i="16"/>
  <c r="B76" i="10" s="1"/>
  <c r="D291" i="14"/>
  <c r="D100" i="18"/>
  <c r="D101" i="18"/>
  <c r="D99" i="18"/>
  <c r="AI319" i="14"/>
  <c r="AK319" i="14" s="1"/>
  <c r="AL319" i="14" s="1"/>
  <c r="AJ322" i="14"/>
  <c r="AK321" i="14"/>
  <c r="AL321" i="14" s="1"/>
  <c r="AI320" i="14"/>
  <c r="AK320" i="14" s="1"/>
  <c r="AL320" i="14" s="1"/>
  <c r="AB313" i="14"/>
  <c r="AZ217" i="19"/>
  <c r="B222" i="6"/>
  <c r="B223" i="6" s="1"/>
  <c r="D2" i="6"/>
  <c r="D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1" i="6"/>
  <c r="W217" i="19"/>
  <c r="B133" i="15"/>
  <c r="AA79" i="8" s="1"/>
  <c r="AH129" i="8" s="1"/>
  <c r="F67" i="15"/>
  <c r="G67" i="15" s="1"/>
  <c r="H67" i="15" s="1"/>
  <c r="R5" i="5"/>
  <c r="R6" i="5"/>
  <c r="R7" i="5"/>
  <c r="R8" i="5"/>
  <c r="R9" i="5"/>
  <c r="R10" i="5"/>
  <c r="R11" i="5"/>
  <c r="R12" i="5"/>
  <c r="R13" i="5"/>
  <c r="R14" i="5"/>
  <c r="R15" i="5"/>
  <c r="R16" i="5"/>
  <c r="R17" i="5"/>
  <c r="R18" i="5"/>
  <c r="R19" i="5"/>
  <c r="R20" i="5"/>
  <c r="R21" i="5"/>
  <c r="R22" i="5"/>
  <c r="R23" i="5"/>
  <c r="R24" i="5"/>
  <c r="R25" i="5"/>
  <c r="R26" i="5"/>
  <c r="R27" i="5"/>
  <c r="R28" i="5"/>
  <c r="R29" i="5"/>
  <c r="R30" i="5"/>
  <c r="R31" i="5"/>
  <c r="R32" i="5"/>
  <c r="R33" i="5"/>
  <c r="R34" i="5"/>
  <c r="R35" i="5"/>
  <c r="R36" i="5"/>
  <c r="R37" i="5"/>
  <c r="R38" i="5"/>
  <c r="R39" i="5"/>
  <c r="R40" i="5"/>
  <c r="R41" i="5"/>
  <c r="R42" i="5"/>
  <c r="R43" i="5"/>
  <c r="R44" i="5"/>
  <c r="R45" i="5"/>
  <c r="R46" i="5"/>
  <c r="R47" i="5"/>
  <c r="R48" i="5"/>
  <c r="R49" i="5"/>
  <c r="R50" i="5"/>
  <c r="R51" i="5"/>
  <c r="R52" i="5"/>
  <c r="R53" i="5"/>
  <c r="R54" i="5"/>
  <c r="R55" i="5"/>
  <c r="R56" i="5"/>
  <c r="R57" i="5"/>
  <c r="R58" i="5"/>
  <c r="R59" i="5"/>
  <c r="R60" i="5"/>
  <c r="R61" i="5"/>
  <c r="R62" i="5"/>
  <c r="R63" i="5"/>
  <c r="R64" i="5"/>
  <c r="R65" i="5"/>
  <c r="R66" i="5"/>
  <c r="R67" i="5"/>
  <c r="R68" i="5"/>
  <c r="R69" i="5"/>
  <c r="R70" i="5"/>
  <c r="R71" i="5"/>
  <c r="R72" i="5"/>
  <c r="R73" i="5"/>
  <c r="R74" i="5"/>
  <c r="R75" i="5"/>
  <c r="R76" i="5"/>
  <c r="R77" i="5"/>
  <c r="R78" i="5"/>
  <c r="R79" i="5"/>
  <c r="R80" i="5"/>
  <c r="R81" i="5"/>
  <c r="R82" i="5"/>
  <c r="R83" i="5"/>
  <c r="R84" i="5"/>
  <c r="R85" i="5"/>
  <c r="R86" i="5"/>
  <c r="R87" i="5"/>
  <c r="R88" i="5"/>
  <c r="R89" i="5"/>
  <c r="R90" i="5"/>
  <c r="R91" i="5"/>
  <c r="R92" i="5"/>
  <c r="R93" i="5"/>
  <c r="R94" i="5"/>
  <c r="R95" i="5"/>
  <c r="R96" i="5"/>
  <c r="R97" i="5"/>
  <c r="R98" i="5"/>
  <c r="R99" i="5"/>
  <c r="R100" i="5"/>
  <c r="R101" i="5"/>
  <c r="R102" i="5"/>
  <c r="R103" i="5"/>
  <c r="R104" i="5"/>
  <c r="R105" i="5"/>
  <c r="R106" i="5"/>
  <c r="R107" i="5"/>
  <c r="R108" i="5"/>
  <c r="R109" i="5"/>
  <c r="R110" i="5"/>
  <c r="R111" i="5"/>
  <c r="R112" i="5"/>
  <c r="R113" i="5"/>
  <c r="R114" i="5"/>
  <c r="R115" i="5"/>
  <c r="R116" i="5"/>
  <c r="R117" i="5"/>
  <c r="R118" i="5"/>
  <c r="R119" i="5"/>
  <c r="R120" i="5"/>
  <c r="R121" i="5"/>
  <c r="R122" i="5"/>
  <c r="R123" i="5"/>
  <c r="R124" i="5"/>
  <c r="R125" i="5"/>
  <c r="R126" i="5"/>
  <c r="R127" i="5"/>
  <c r="R128" i="5"/>
  <c r="R129" i="5"/>
  <c r="R130" i="5"/>
  <c r="R131" i="5"/>
  <c r="R132" i="5"/>
  <c r="R133" i="5"/>
  <c r="R134" i="5"/>
  <c r="R135" i="5"/>
  <c r="R136" i="5"/>
  <c r="R137" i="5"/>
  <c r="R138" i="5"/>
  <c r="R139" i="5"/>
  <c r="R140" i="5"/>
  <c r="R141" i="5"/>
  <c r="R142" i="5"/>
  <c r="R143" i="5"/>
  <c r="R144" i="5"/>
  <c r="R145" i="5"/>
  <c r="R146" i="5"/>
  <c r="R147" i="5"/>
  <c r="R148" i="5"/>
  <c r="R149" i="5"/>
  <c r="R150" i="5"/>
  <c r="R151" i="5"/>
  <c r="R152" i="5"/>
  <c r="R153" i="5"/>
  <c r="R154" i="5"/>
  <c r="R155" i="5"/>
  <c r="R156" i="5"/>
  <c r="R157" i="5"/>
  <c r="R158" i="5"/>
  <c r="R159" i="5"/>
  <c r="R160" i="5"/>
  <c r="R161" i="5"/>
  <c r="R162" i="5"/>
  <c r="R163" i="5"/>
  <c r="R164" i="5"/>
  <c r="R165" i="5"/>
  <c r="R166" i="5"/>
  <c r="R167" i="5"/>
  <c r="R168" i="5"/>
  <c r="R169" i="5"/>
  <c r="R170" i="5"/>
  <c r="R171" i="5"/>
  <c r="R172" i="5"/>
  <c r="R173" i="5"/>
  <c r="R174" i="5"/>
  <c r="R175" i="5"/>
  <c r="R176" i="5"/>
  <c r="R177" i="5"/>
  <c r="R178" i="5"/>
  <c r="R179" i="5"/>
  <c r="R180" i="5"/>
  <c r="R181" i="5"/>
  <c r="R182" i="5"/>
  <c r="R183" i="5"/>
  <c r="R184" i="5"/>
  <c r="R185" i="5"/>
  <c r="R186" i="5"/>
  <c r="R187" i="5"/>
  <c r="R188" i="5"/>
  <c r="R189" i="5"/>
  <c r="R190" i="5"/>
  <c r="R191" i="5"/>
  <c r="R192" i="5"/>
  <c r="R193" i="5"/>
  <c r="R194" i="5"/>
  <c r="R195" i="5"/>
  <c r="R196" i="5"/>
  <c r="R197" i="5"/>
  <c r="R198" i="5"/>
  <c r="R199" i="5"/>
  <c r="R200" i="5"/>
  <c r="R201" i="5"/>
  <c r="R202" i="5"/>
  <c r="R203" i="5"/>
  <c r="R204" i="5"/>
  <c r="R205" i="5"/>
  <c r="R206" i="5"/>
  <c r="R207" i="5"/>
  <c r="R208" i="5"/>
  <c r="R209" i="5"/>
  <c r="R210" i="5"/>
  <c r="R211" i="5"/>
  <c r="R212" i="5"/>
  <c r="R213" i="5"/>
  <c r="R214" i="5"/>
  <c r="R215" i="5"/>
  <c r="R216" i="5"/>
  <c r="R217" i="5"/>
  <c r="R218" i="5"/>
  <c r="R219" i="5"/>
  <c r="R220" i="5"/>
  <c r="R4" i="5"/>
  <c r="Y10" i="19"/>
  <c r="AB5" i="19" s="1"/>
  <c r="G35" i="14"/>
  <c r="E35" i="14" s="1"/>
  <c r="G36" i="14"/>
  <c r="E36" i="14" s="1"/>
  <c r="G37" i="14"/>
  <c r="F17" i="17" s="1"/>
  <c r="G38" i="14"/>
  <c r="F18" i="17" s="1"/>
  <c r="G39" i="14"/>
  <c r="F19" i="17" s="1"/>
  <c r="G40" i="14"/>
  <c r="C109" i="13" s="1"/>
  <c r="G41" i="14"/>
  <c r="F21" i="17" s="1"/>
  <c r="AI101" i="8"/>
  <c r="AI100" i="8"/>
  <c r="Q16" i="9"/>
  <c r="P16" i="9"/>
  <c r="O16" i="9"/>
  <c r="N16" i="9"/>
  <c r="M16" i="9"/>
  <c r="B2" i="9"/>
  <c r="D6" i="9"/>
  <c r="J3" i="9" s="1"/>
  <c r="E6" i="9"/>
  <c r="K5" i="9" s="1"/>
  <c r="F6" i="9"/>
  <c r="L4" i="9" s="1"/>
  <c r="G6" i="9"/>
  <c r="M5" i="9" s="1"/>
  <c r="C6" i="9"/>
  <c r="I5" i="9" s="1"/>
  <c r="AL72" i="8"/>
  <c r="AK72" i="8"/>
  <c r="F99" i="15"/>
  <c r="L10" i="21"/>
  <c r="AI13" i="8"/>
  <c r="AI14" i="8"/>
  <c r="AI15" i="8"/>
  <c r="AI16" i="8"/>
  <c r="AI17" i="8"/>
  <c r="AI18" i="8"/>
  <c r="AI19" i="8"/>
  <c r="AI12" i="8"/>
  <c r="S5" i="5"/>
  <c r="T5" i="5" s="1"/>
  <c r="S6" i="5"/>
  <c r="T6" i="5" s="1"/>
  <c r="S7" i="5"/>
  <c r="S8" i="5"/>
  <c r="T8" i="5" s="1"/>
  <c r="S9" i="5"/>
  <c r="T9" i="5" s="1"/>
  <c r="S10" i="5"/>
  <c r="T10" i="5" s="1"/>
  <c r="S11" i="5"/>
  <c r="T11" i="5" s="1"/>
  <c r="S12" i="5"/>
  <c r="T12" i="5"/>
  <c r="S13" i="5"/>
  <c r="T13" i="5"/>
  <c r="S14" i="5"/>
  <c r="T14" i="5" s="1"/>
  <c r="S15" i="5"/>
  <c r="T15" i="5"/>
  <c r="S16" i="5"/>
  <c r="T16" i="5" s="1"/>
  <c r="S17" i="5"/>
  <c r="T17" i="5" s="1"/>
  <c r="S18" i="5"/>
  <c r="T18" i="5" s="1"/>
  <c r="S19" i="5"/>
  <c r="T19" i="5" s="1"/>
  <c r="S20" i="5"/>
  <c r="T20" i="5" s="1"/>
  <c r="S21" i="5"/>
  <c r="T21" i="5" s="1"/>
  <c r="S22" i="5"/>
  <c r="T22" i="5"/>
  <c r="S23" i="5"/>
  <c r="T23" i="5" s="1"/>
  <c r="S24" i="5"/>
  <c r="T24" i="5" s="1"/>
  <c r="S25" i="5"/>
  <c r="T25" i="5" s="1"/>
  <c r="S26" i="5"/>
  <c r="T26" i="5" s="1"/>
  <c r="S27" i="5"/>
  <c r="T27" i="5" s="1"/>
  <c r="S28" i="5"/>
  <c r="T28" i="5" s="1"/>
  <c r="S29" i="5"/>
  <c r="T29" i="5" s="1"/>
  <c r="S30" i="5"/>
  <c r="T30" i="5" s="1"/>
  <c r="S31" i="5"/>
  <c r="T31" i="5" s="1"/>
  <c r="S32" i="5"/>
  <c r="T32" i="5" s="1"/>
  <c r="S33" i="5"/>
  <c r="T33" i="5" s="1"/>
  <c r="S34" i="5"/>
  <c r="T34" i="5" s="1"/>
  <c r="S35" i="5"/>
  <c r="T35" i="5" s="1"/>
  <c r="S36" i="5"/>
  <c r="T36" i="5" s="1"/>
  <c r="S37" i="5"/>
  <c r="T37" i="5" s="1"/>
  <c r="S38" i="5"/>
  <c r="T38" i="5" s="1"/>
  <c r="S39" i="5"/>
  <c r="T39" i="5" s="1"/>
  <c r="S40" i="5"/>
  <c r="T40" i="5" s="1"/>
  <c r="S41" i="5"/>
  <c r="T41" i="5" s="1"/>
  <c r="S42" i="5"/>
  <c r="T42" i="5" s="1"/>
  <c r="S43" i="5"/>
  <c r="T43" i="5" s="1"/>
  <c r="S44" i="5"/>
  <c r="T44" i="5" s="1"/>
  <c r="S45" i="5"/>
  <c r="T45" i="5" s="1"/>
  <c r="S46" i="5"/>
  <c r="T46" i="5" s="1"/>
  <c r="S47" i="5"/>
  <c r="T47" i="5" s="1"/>
  <c r="S48" i="5"/>
  <c r="T48" i="5" s="1"/>
  <c r="S49" i="5"/>
  <c r="T49" i="5" s="1"/>
  <c r="S50" i="5"/>
  <c r="T50" i="5" s="1"/>
  <c r="S51" i="5"/>
  <c r="T51" i="5" s="1"/>
  <c r="S52" i="5"/>
  <c r="T52" i="5" s="1"/>
  <c r="S53" i="5"/>
  <c r="T53" i="5" s="1"/>
  <c r="S54" i="5"/>
  <c r="T54" i="5" s="1"/>
  <c r="S55" i="5"/>
  <c r="T55" i="5" s="1"/>
  <c r="S56" i="5"/>
  <c r="T56" i="5" s="1"/>
  <c r="S57" i="5"/>
  <c r="T57" i="5" s="1"/>
  <c r="S58" i="5"/>
  <c r="T58" i="5" s="1"/>
  <c r="S59" i="5"/>
  <c r="T59" i="5" s="1"/>
  <c r="S60" i="5"/>
  <c r="T60" i="5" s="1"/>
  <c r="S61" i="5"/>
  <c r="T61" i="5" s="1"/>
  <c r="S62" i="5"/>
  <c r="T62" i="5" s="1"/>
  <c r="S63" i="5"/>
  <c r="T63" i="5" s="1"/>
  <c r="S64" i="5"/>
  <c r="T64" i="5" s="1"/>
  <c r="S65" i="5"/>
  <c r="T65" i="5" s="1"/>
  <c r="S66" i="5"/>
  <c r="T66" i="5" s="1"/>
  <c r="S67" i="5"/>
  <c r="T67" i="5" s="1"/>
  <c r="S68" i="5"/>
  <c r="T68" i="5" s="1"/>
  <c r="S69" i="5"/>
  <c r="T69" i="5" s="1"/>
  <c r="S70" i="5"/>
  <c r="T70" i="5" s="1"/>
  <c r="S71" i="5"/>
  <c r="T71" i="5" s="1"/>
  <c r="S72" i="5"/>
  <c r="T72" i="5" s="1"/>
  <c r="S73" i="5"/>
  <c r="T73" i="5" s="1"/>
  <c r="S74" i="5"/>
  <c r="T74" i="5" s="1"/>
  <c r="S75" i="5"/>
  <c r="T75" i="5" s="1"/>
  <c r="S76" i="5"/>
  <c r="T76" i="5"/>
  <c r="S77" i="5"/>
  <c r="T77" i="5" s="1"/>
  <c r="S78" i="5"/>
  <c r="T78" i="5" s="1"/>
  <c r="S79" i="5"/>
  <c r="T79" i="5" s="1"/>
  <c r="S80" i="5"/>
  <c r="T80" i="5" s="1"/>
  <c r="S81" i="5"/>
  <c r="T81" i="5" s="1"/>
  <c r="S82" i="5"/>
  <c r="T82" i="5"/>
  <c r="S83" i="5"/>
  <c r="T83" i="5" s="1"/>
  <c r="S84" i="5"/>
  <c r="T84" i="5" s="1"/>
  <c r="S85" i="5"/>
  <c r="T85" i="5"/>
  <c r="S86" i="5"/>
  <c r="T86" i="5" s="1"/>
  <c r="S87" i="5"/>
  <c r="T87" i="5" s="1"/>
  <c r="S88" i="5"/>
  <c r="T88" i="5" s="1"/>
  <c r="S89" i="5"/>
  <c r="T89" i="5" s="1"/>
  <c r="S90" i="5"/>
  <c r="T90" i="5" s="1"/>
  <c r="S91" i="5"/>
  <c r="T91" i="5" s="1"/>
  <c r="S92" i="5"/>
  <c r="T92" i="5" s="1"/>
  <c r="S93" i="5"/>
  <c r="T93" i="5" s="1"/>
  <c r="S94" i="5"/>
  <c r="T94" i="5" s="1"/>
  <c r="S95" i="5"/>
  <c r="T95" i="5" s="1"/>
  <c r="S96" i="5"/>
  <c r="T96" i="5" s="1"/>
  <c r="S97" i="5"/>
  <c r="T97" i="5" s="1"/>
  <c r="S98" i="5"/>
  <c r="T98" i="5" s="1"/>
  <c r="S99" i="5"/>
  <c r="T99" i="5" s="1"/>
  <c r="S100" i="5"/>
  <c r="T100" i="5" s="1"/>
  <c r="S101" i="5"/>
  <c r="T101" i="5" s="1"/>
  <c r="S102" i="5"/>
  <c r="T102" i="5" s="1"/>
  <c r="S103" i="5"/>
  <c r="T103" i="5" s="1"/>
  <c r="S104" i="5"/>
  <c r="T104" i="5" s="1"/>
  <c r="S105" i="5"/>
  <c r="T105" i="5" s="1"/>
  <c r="S106" i="5"/>
  <c r="T106" i="5" s="1"/>
  <c r="S107" i="5"/>
  <c r="T107" i="5" s="1"/>
  <c r="S108" i="5"/>
  <c r="T108" i="5" s="1"/>
  <c r="S109" i="5"/>
  <c r="T109" i="5"/>
  <c r="S110" i="5"/>
  <c r="T110" i="5" s="1"/>
  <c r="S111" i="5"/>
  <c r="T111" i="5" s="1"/>
  <c r="S112" i="5"/>
  <c r="T112" i="5" s="1"/>
  <c r="S113" i="5"/>
  <c r="T113" i="5" s="1"/>
  <c r="S114" i="5"/>
  <c r="T114" i="5" s="1"/>
  <c r="S115" i="5"/>
  <c r="T115" i="5" s="1"/>
  <c r="S116" i="5"/>
  <c r="T116" i="5" s="1"/>
  <c r="S117" i="5"/>
  <c r="T117" i="5" s="1"/>
  <c r="S118" i="5"/>
  <c r="T118" i="5" s="1"/>
  <c r="S119" i="5"/>
  <c r="T119" i="5" s="1"/>
  <c r="S120" i="5"/>
  <c r="T120" i="5" s="1"/>
  <c r="S121" i="5"/>
  <c r="T121" i="5" s="1"/>
  <c r="S122" i="5"/>
  <c r="T122" i="5" s="1"/>
  <c r="S123" i="5"/>
  <c r="T123" i="5"/>
  <c r="S124" i="5"/>
  <c r="T124" i="5" s="1"/>
  <c r="S125" i="5"/>
  <c r="T125" i="5" s="1"/>
  <c r="S126" i="5"/>
  <c r="T126" i="5" s="1"/>
  <c r="S127" i="5"/>
  <c r="T127" i="5" s="1"/>
  <c r="S128" i="5"/>
  <c r="T128" i="5" s="1"/>
  <c r="S129" i="5"/>
  <c r="T129" i="5" s="1"/>
  <c r="S130" i="5"/>
  <c r="T130" i="5" s="1"/>
  <c r="S131" i="5"/>
  <c r="T131" i="5" s="1"/>
  <c r="S132" i="5"/>
  <c r="T132" i="5" s="1"/>
  <c r="S133" i="5"/>
  <c r="T133" i="5" s="1"/>
  <c r="S134" i="5"/>
  <c r="T134" i="5" s="1"/>
  <c r="S135" i="5"/>
  <c r="T135" i="5" s="1"/>
  <c r="S136" i="5"/>
  <c r="T136" i="5" s="1"/>
  <c r="S137" i="5"/>
  <c r="T137" i="5" s="1"/>
  <c r="S138" i="5"/>
  <c r="T138" i="5" s="1"/>
  <c r="S139" i="5"/>
  <c r="T139" i="5" s="1"/>
  <c r="S140" i="5"/>
  <c r="T140" i="5" s="1"/>
  <c r="S141" i="5"/>
  <c r="T141" i="5" s="1"/>
  <c r="S142" i="5"/>
  <c r="T142" i="5" s="1"/>
  <c r="S143" i="5"/>
  <c r="T143" i="5" s="1"/>
  <c r="S144" i="5"/>
  <c r="T144" i="5"/>
  <c r="S145" i="5"/>
  <c r="T145" i="5"/>
  <c r="S146" i="5"/>
  <c r="T146" i="5" s="1"/>
  <c r="S147" i="5"/>
  <c r="T147" i="5" s="1"/>
  <c r="S148" i="5"/>
  <c r="T148" i="5" s="1"/>
  <c r="S149" i="5"/>
  <c r="T149" i="5" s="1"/>
  <c r="S150" i="5"/>
  <c r="T150" i="5" s="1"/>
  <c r="S151" i="5"/>
  <c r="T151" i="5" s="1"/>
  <c r="S152" i="5"/>
  <c r="T152" i="5" s="1"/>
  <c r="S153" i="5"/>
  <c r="T153" i="5" s="1"/>
  <c r="S154" i="5"/>
  <c r="T154" i="5" s="1"/>
  <c r="S155" i="5"/>
  <c r="T155" i="5" s="1"/>
  <c r="S156" i="5"/>
  <c r="T156" i="5" s="1"/>
  <c r="S157" i="5"/>
  <c r="T157" i="5"/>
  <c r="S158" i="5"/>
  <c r="T158" i="5" s="1"/>
  <c r="S159" i="5"/>
  <c r="T159" i="5" s="1"/>
  <c r="S160" i="5"/>
  <c r="T160" i="5" s="1"/>
  <c r="S161" i="5"/>
  <c r="T161" i="5" s="1"/>
  <c r="S162" i="5"/>
  <c r="T162" i="5"/>
  <c r="S163" i="5"/>
  <c r="T163" i="5" s="1"/>
  <c r="S164" i="5"/>
  <c r="T164" i="5" s="1"/>
  <c r="S165" i="5"/>
  <c r="T165" i="5" s="1"/>
  <c r="S166" i="5"/>
  <c r="T166" i="5"/>
  <c r="S167" i="5"/>
  <c r="T167" i="5" s="1"/>
  <c r="S168" i="5"/>
  <c r="T168" i="5" s="1"/>
  <c r="S169" i="5"/>
  <c r="T169" i="5" s="1"/>
  <c r="S170" i="5"/>
  <c r="T170" i="5" s="1"/>
  <c r="S171" i="5"/>
  <c r="T171" i="5" s="1"/>
  <c r="S172" i="5"/>
  <c r="T172" i="5" s="1"/>
  <c r="S173" i="5"/>
  <c r="T173" i="5" s="1"/>
  <c r="S174" i="5"/>
  <c r="T174" i="5" s="1"/>
  <c r="S175" i="5"/>
  <c r="T175" i="5" s="1"/>
  <c r="S176" i="5"/>
  <c r="T176" i="5" s="1"/>
  <c r="S177" i="5"/>
  <c r="T177" i="5" s="1"/>
  <c r="S178" i="5"/>
  <c r="T178" i="5" s="1"/>
  <c r="S179" i="5"/>
  <c r="T179" i="5" s="1"/>
  <c r="S180" i="5"/>
  <c r="T180" i="5" s="1"/>
  <c r="S181" i="5"/>
  <c r="T181" i="5"/>
  <c r="S182" i="5"/>
  <c r="T182" i="5" s="1"/>
  <c r="S183" i="5"/>
  <c r="T183" i="5" s="1"/>
  <c r="S184" i="5"/>
  <c r="T184" i="5" s="1"/>
  <c r="S185" i="5"/>
  <c r="T185" i="5" s="1"/>
  <c r="S186" i="5"/>
  <c r="T186" i="5" s="1"/>
  <c r="S187" i="5"/>
  <c r="T187" i="5" s="1"/>
  <c r="S188" i="5"/>
  <c r="T188" i="5" s="1"/>
  <c r="S189" i="5"/>
  <c r="T189" i="5" s="1"/>
  <c r="S190" i="5"/>
  <c r="T190" i="5" s="1"/>
  <c r="S191" i="5"/>
  <c r="T191" i="5" s="1"/>
  <c r="S192" i="5"/>
  <c r="T192" i="5" s="1"/>
  <c r="S193" i="5"/>
  <c r="T193" i="5"/>
  <c r="S194" i="5"/>
  <c r="T194" i="5" s="1"/>
  <c r="S195" i="5"/>
  <c r="T195" i="5" s="1"/>
  <c r="S196" i="5"/>
  <c r="T196" i="5" s="1"/>
  <c r="S197" i="5"/>
  <c r="T197" i="5" s="1"/>
  <c r="S198" i="5"/>
  <c r="T198" i="5" s="1"/>
  <c r="S199" i="5"/>
  <c r="T199" i="5" s="1"/>
  <c r="S200" i="5"/>
  <c r="T200" i="5" s="1"/>
  <c r="S201" i="5"/>
  <c r="T201" i="5" s="1"/>
  <c r="S202" i="5"/>
  <c r="T202" i="5"/>
  <c r="S203" i="5"/>
  <c r="T203" i="5" s="1"/>
  <c r="S204" i="5"/>
  <c r="T204" i="5" s="1"/>
  <c r="S205" i="5"/>
  <c r="T205" i="5" s="1"/>
  <c r="S206" i="5"/>
  <c r="T206" i="5" s="1"/>
  <c r="S207" i="5"/>
  <c r="T207" i="5" s="1"/>
  <c r="S208" i="5"/>
  <c r="T208" i="5" s="1"/>
  <c r="S209" i="5"/>
  <c r="T209" i="5" s="1"/>
  <c r="S210" i="5"/>
  <c r="T210" i="5" s="1"/>
  <c r="S211" i="5"/>
  <c r="T211" i="5" s="1"/>
  <c r="S212" i="5"/>
  <c r="T212" i="5" s="1"/>
  <c r="S213" i="5"/>
  <c r="T213" i="5" s="1"/>
  <c r="S214" i="5"/>
  <c r="T214" i="5" s="1"/>
  <c r="S215" i="5"/>
  <c r="T215" i="5" s="1"/>
  <c r="S216" i="5"/>
  <c r="T216" i="5"/>
  <c r="S217" i="5"/>
  <c r="T217" i="5"/>
  <c r="S218" i="5"/>
  <c r="T218" i="5" s="1"/>
  <c r="S219" i="5"/>
  <c r="T219" i="5" s="1"/>
  <c r="S220" i="5"/>
  <c r="T220" i="5" s="1"/>
  <c r="S221" i="5"/>
  <c r="T221" i="5" s="1"/>
  <c r="S222" i="5"/>
  <c r="T222" i="5" s="1"/>
  <c r="S223" i="5"/>
  <c r="T223" i="5" s="1"/>
  <c r="S224" i="5"/>
  <c r="T224" i="5" s="1"/>
  <c r="S225" i="5"/>
  <c r="T225" i="5" s="1"/>
  <c r="S226" i="5"/>
  <c r="T226" i="5" s="1"/>
  <c r="S227" i="5"/>
  <c r="T227" i="5" s="1"/>
  <c r="S228" i="5"/>
  <c r="T228" i="5" s="1"/>
  <c r="S229" i="5"/>
  <c r="T229" i="5" s="1"/>
  <c r="S230" i="5"/>
  <c r="T230" i="5" s="1"/>
  <c r="S231" i="5"/>
  <c r="T231" i="5"/>
  <c r="S232" i="5"/>
  <c r="T232" i="5" s="1"/>
  <c r="S233" i="5"/>
  <c r="T233" i="5" s="1"/>
  <c r="S234" i="5"/>
  <c r="T234" i="5" s="1"/>
  <c r="S235" i="5"/>
  <c r="T235" i="5" s="1"/>
  <c r="S236" i="5"/>
  <c r="T236" i="5" s="1"/>
  <c r="S237" i="5"/>
  <c r="T237" i="5" s="1"/>
  <c r="S238" i="5"/>
  <c r="T238" i="5" s="1"/>
  <c r="S239" i="5"/>
  <c r="T239" i="5" s="1"/>
  <c r="S240" i="5"/>
  <c r="T240" i="5" s="1"/>
  <c r="S241" i="5"/>
  <c r="T241" i="5" s="1"/>
  <c r="S242" i="5"/>
  <c r="T242" i="5" s="1"/>
  <c r="S243" i="5"/>
  <c r="T243" i="5" s="1"/>
  <c r="S244" i="5"/>
  <c r="T244" i="5" s="1"/>
  <c r="S245" i="5"/>
  <c r="T245" i="5" s="1"/>
  <c r="S246" i="5"/>
  <c r="T246" i="5" s="1"/>
  <c r="S247" i="5"/>
  <c r="T247" i="5" s="1"/>
  <c r="S248" i="5"/>
  <c r="T248" i="5" s="1"/>
  <c r="S249" i="5"/>
  <c r="T249" i="5" s="1"/>
  <c r="S250" i="5"/>
  <c r="T250" i="5" s="1"/>
  <c r="S251" i="5"/>
  <c r="T251" i="5" s="1"/>
  <c r="S252" i="5"/>
  <c r="T252" i="5"/>
  <c r="S253" i="5"/>
  <c r="T253" i="5"/>
  <c r="S254" i="5"/>
  <c r="T254" i="5" s="1"/>
  <c r="S255" i="5"/>
  <c r="T255" i="5" s="1"/>
  <c r="S256" i="5"/>
  <c r="T256" i="5" s="1"/>
  <c r="S257" i="5"/>
  <c r="T257" i="5" s="1"/>
  <c r="S258" i="5"/>
  <c r="T258" i="5" s="1"/>
  <c r="S259" i="5"/>
  <c r="T259" i="5" s="1"/>
  <c r="S260" i="5"/>
  <c r="T260" i="5" s="1"/>
  <c r="S261" i="5"/>
  <c r="T261" i="5" s="1"/>
  <c r="S262" i="5"/>
  <c r="T262" i="5" s="1"/>
  <c r="S263" i="5"/>
  <c r="T263" i="5" s="1"/>
  <c r="S264" i="5"/>
  <c r="T264" i="5" s="1"/>
  <c r="S265" i="5"/>
  <c r="T265" i="5"/>
  <c r="S266" i="5"/>
  <c r="T266" i="5" s="1"/>
  <c r="S267" i="5"/>
  <c r="T267" i="5" s="1"/>
  <c r="S268" i="5"/>
  <c r="T268" i="5" s="1"/>
  <c r="S269" i="5"/>
  <c r="T269" i="5" s="1"/>
  <c r="S270" i="5"/>
  <c r="T270" i="5"/>
  <c r="S271" i="5"/>
  <c r="T271" i="5" s="1"/>
  <c r="S272" i="5"/>
  <c r="T272" i="5" s="1"/>
  <c r="S273" i="5"/>
  <c r="T273" i="5" s="1"/>
  <c r="S274" i="5"/>
  <c r="T274" i="5"/>
  <c r="S275" i="5"/>
  <c r="T275" i="5" s="1"/>
  <c r="S276" i="5"/>
  <c r="T276" i="5" s="1"/>
  <c r="S277" i="5"/>
  <c r="T277" i="5" s="1"/>
  <c r="S278" i="5"/>
  <c r="T278" i="5" s="1"/>
  <c r="S279" i="5"/>
  <c r="T279" i="5" s="1"/>
  <c r="S280" i="5"/>
  <c r="T280" i="5" s="1"/>
  <c r="S281" i="5"/>
  <c r="T281" i="5" s="1"/>
  <c r="S282" i="5"/>
  <c r="T282" i="5" s="1"/>
  <c r="S283" i="5"/>
  <c r="T283" i="5" s="1"/>
  <c r="S284" i="5"/>
  <c r="T284" i="5" s="1"/>
  <c r="S285" i="5"/>
  <c r="T285" i="5" s="1"/>
  <c r="S286" i="5"/>
  <c r="T286" i="5" s="1"/>
  <c r="S287" i="5"/>
  <c r="T287" i="5" s="1"/>
  <c r="S288" i="5"/>
  <c r="T288" i="5" s="1"/>
  <c r="S289" i="5"/>
  <c r="T289" i="5"/>
  <c r="S290" i="5"/>
  <c r="T290" i="5" s="1"/>
  <c r="S291" i="5"/>
  <c r="T291" i="5" s="1"/>
  <c r="S292" i="5"/>
  <c r="T292" i="5" s="1"/>
  <c r="S293" i="5"/>
  <c r="T293" i="5" s="1"/>
  <c r="S294" i="5"/>
  <c r="T294" i="5" s="1"/>
  <c r="S295" i="5"/>
  <c r="T295" i="5" s="1"/>
  <c r="S296" i="5"/>
  <c r="T296" i="5" s="1"/>
  <c r="S297" i="5"/>
  <c r="T297" i="5" s="1"/>
  <c r="S298" i="5"/>
  <c r="T298" i="5" s="1"/>
  <c r="S299" i="5"/>
  <c r="T299" i="5" s="1"/>
  <c r="S300" i="5"/>
  <c r="T300" i="5" s="1"/>
  <c r="S301" i="5"/>
  <c r="T301" i="5"/>
  <c r="S302" i="5"/>
  <c r="T302" i="5" s="1"/>
  <c r="S303" i="5"/>
  <c r="T303" i="5" s="1"/>
  <c r="S304" i="5"/>
  <c r="T304" i="5" s="1"/>
  <c r="S305" i="5"/>
  <c r="T305" i="5" s="1"/>
  <c r="S306" i="5"/>
  <c r="T306" i="5" s="1"/>
  <c r="S307" i="5"/>
  <c r="T307" i="5" s="1"/>
  <c r="S308" i="5"/>
  <c r="T308" i="5" s="1"/>
  <c r="S309" i="5"/>
  <c r="T309" i="5" s="1"/>
  <c r="S310" i="5"/>
  <c r="T310" i="5"/>
  <c r="S311" i="5"/>
  <c r="T311" i="5" s="1"/>
  <c r="S312" i="5"/>
  <c r="T312" i="5" s="1"/>
  <c r="S313" i="5"/>
  <c r="T313" i="5" s="1"/>
  <c r="S314" i="5"/>
  <c r="T314" i="5" s="1"/>
  <c r="S315" i="5"/>
  <c r="T315" i="5" s="1"/>
  <c r="S316" i="5"/>
  <c r="T316" i="5" s="1"/>
  <c r="S317" i="5"/>
  <c r="T317" i="5" s="1"/>
  <c r="S318" i="5"/>
  <c r="T318" i="5"/>
  <c r="S319" i="5"/>
  <c r="T319" i="5" s="1"/>
  <c r="S320" i="5"/>
  <c r="T320" i="5" s="1"/>
  <c r="S321" i="5"/>
  <c r="T321" i="5" s="1"/>
  <c r="S322" i="5"/>
  <c r="T322" i="5" s="1"/>
  <c r="S323" i="5"/>
  <c r="T323" i="5" s="1"/>
  <c r="S324" i="5"/>
  <c r="T324" i="5"/>
  <c r="S325" i="5"/>
  <c r="T325" i="5" s="1"/>
  <c r="S326" i="5"/>
  <c r="T326" i="5" s="1"/>
  <c r="S327" i="5"/>
  <c r="T327" i="5"/>
  <c r="S328" i="5"/>
  <c r="T328" i="5" s="1"/>
  <c r="S329" i="5"/>
  <c r="T329" i="5" s="1"/>
  <c r="S330" i="5"/>
  <c r="T330" i="5" s="1"/>
  <c r="S331" i="5"/>
  <c r="T331" i="5" s="1"/>
  <c r="S332" i="5"/>
  <c r="T332" i="5" s="1"/>
  <c r="S333" i="5"/>
  <c r="T333" i="5" s="1"/>
  <c r="S334" i="5"/>
  <c r="T334" i="5" s="1"/>
  <c r="S335" i="5"/>
  <c r="T335" i="5" s="1"/>
  <c r="S336" i="5"/>
  <c r="T336" i="5" s="1"/>
  <c r="S337" i="5"/>
  <c r="T337" i="5" s="1"/>
  <c r="S338" i="5"/>
  <c r="T338" i="5" s="1"/>
  <c r="S339" i="5"/>
  <c r="T339" i="5"/>
  <c r="S340" i="5"/>
  <c r="T340" i="5" s="1"/>
  <c r="S341" i="5"/>
  <c r="T341" i="5" s="1"/>
  <c r="S342" i="5"/>
  <c r="T342" i="5" s="1"/>
  <c r="S343" i="5"/>
  <c r="T343" i="5" s="1"/>
  <c r="S344" i="5"/>
  <c r="T344" i="5" s="1"/>
  <c r="S345" i="5"/>
  <c r="T345" i="5" s="1"/>
  <c r="S346" i="5"/>
  <c r="T346" i="5" s="1"/>
  <c r="S347" i="5"/>
  <c r="T347" i="5" s="1"/>
  <c r="S348" i="5"/>
  <c r="T348" i="5" s="1"/>
  <c r="S349" i="5"/>
  <c r="T349" i="5" s="1"/>
  <c r="S350" i="5"/>
  <c r="T350" i="5" s="1"/>
  <c r="S351" i="5"/>
  <c r="T351" i="5" s="1"/>
  <c r="S352" i="5"/>
  <c r="T352" i="5" s="1"/>
  <c r="S353" i="5"/>
  <c r="T353" i="5" s="1"/>
  <c r="S354" i="5"/>
  <c r="T354" i="5" s="1"/>
  <c r="S355" i="5"/>
  <c r="T355" i="5" s="1"/>
  <c r="S356" i="5"/>
  <c r="T356" i="5" s="1"/>
  <c r="S357" i="5"/>
  <c r="T357" i="5" s="1"/>
  <c r="S358" i="5"/>
  <c r="T358" i="5" s="1"/>
  <c r="S359" i="5"/>
  <c r="T359" i="5" s="1"/>
  <c r="S360" i="5"/>
  <c r="T360" i="5"/>
  <c r="S361" i="5"/>
  <c r="T361" i="5"/>
  <c r="S362" i="5"/>
  <c r="T362" i="5" s="1"/>
  <c r="S363" i="5"/>
  <c r="T363" i="5" s="1"/>
  <c r="S364" i="5"/>
  <c r="T364" i="5" s="1"/>
  <c r="S365" i="5"/>
  <c r="T365" i="5" s="1"/>
  <c r="S366" i="5"/>
  <c r="T366" i="5"/>
  <c r="S367" i="5"/>
  <c r="T367" i="5"/>
  <c r="S368" i="5"/>
  <c r="T368" i="5" s="1"/>
  <c r="S369" i="5"/>
  <c r="T369" i="5" s="1"/>
  <c r="S370" i="5"/>
  <c r="T370" i="5"/>
  <c r="S371" i="5"/>
  <c r="T371" i="5" s="1"/>
  <c r="S372" i="5"/>
  <c r="T372" i="5" s="1"/>
  <c r="S373" i="5"/>
  <c r="T373" i="5" s="1"/>
  <c r="S374" i="5"/>
  <c r="T374" i="5" s="1"/>
  <c r="S375" i="5"/>
  <c r="T375" i="5" s="1"/>
  <c r="S376" i="5"/>
  <c r="T376" i="5" s="1"/>
  <c r="S377" i="5"/>
  <c r="T377" i="5" s="1"/>
  <c r="S378" i="5"/>
  <c r="T378" i="5" s="1"/>
  <c r="S379" i="5"/>
  <c r="T379" i="5" s="1"/>
  <c r="S380" i="5"/>
  <c r="T380" i="5" s="1"/>
  <c r="S381" i="5"/>
  <c r="T381" i="5" s="1"/>
  <c r="S382" i="5"/>
  <c r="T382" i="5" s="1"/>
  <c r="S383" i="5"/>
  <c r="T383" i="5" s="1"/>
  <c r="S384" i="5"/>
  <c r="T384" i="5" s="1"/>
  <c r="S385" i="5"/>
  <c r="T385" i="5" s="1"/>
  <c r="S386" i="5"/>
  <c r="T386" i="5" s="1"/>
  <c r="S387" i="5"/>
  <c r="T387" i="5" s="1"/>
  <c r="S388" i="5"/>
  <c r="T388" i="5" s="1"/>
  <c r="S389" i="5"/>
  <c r="T389" i="5" s="1"/>
  <c r="S390" i="5"/>
  <c r="T390" i="5" s="1"/>
  <c r="S391" i="5"/>
  <c r="T391" i="5" s="1"/>
  <c r="S392" i="5"/>
  <c r="T392" i="5" s="1"/>
  <c r="S393" i="5"/>
  <c r="T393" i="5" s="1"/>
  <c r="S394" i="5"/>
  <c r="T394" i="5" s="1"/>
  <c r="S395" i="5"/>
  <c r="T395" i="5" s="1"/>
  <c r="S396" i="5"/>
  <c r="T396" i="5"/>
  <c r="S397" i="5"/>
  <c r="T397" i="5"/>
  <c r="S398" i="5"/>
  <c r="T398" i="5" s="1"/>
  <c r="S399" i="5"/>
  <c r="T399" i="5"/>
  <c r="S400" i="5"/>
  <c r="T400" i="5" s="1"/>
  <c r="S401" i="5"/>
  <c r="T401" i="5" s="1"/>
  <c r="S4" i="5"/>
  <c r="T4" i="5"/>
  <c r="W5" i="19"/>
  <c r="W6" i="19"/>
  <c r="W7" i="19"/>
  <c r="W8" i="19"/>
  <c r="AG12" i="8" s="1"/>
  <c r="AJ12" i="8" s="1"/>
  <c r="AL12" i="8" s="1"/>
  <c r="W9" i="19"/>
  <c r="W10" i="19"/>
  <c r="W11" i="19"/>
  <c r="W12" i="19"/>
  <c r="W13" i="19"/>
  <c r="W14" i="19"/>
  <c r="W15" i="19"/>
  <c r="W16" i="19"/>
  <c r="W17" i="19"/>
  <c r="W18" i="19"/>
  <c r="W19" i="19"/>
  <c r="W20" i="19"/>
  <c r="W21" i="19"/>
  <c r="W22" i="19"/>
  <c r="W23" i="19"/>
  <c r="W24" i="19"/>
  <c r="W25" i="19"/>
  <c r="W26" i="19"/>
  <c r="W27" i="19"/>
  <c r="W28" i="19"/>
  <c r="W29" i="19"/>
  <c r="W30" i="19"/>
  <c r="W31" i="19"/>
  <c r="W32" i="19"/>
  <c r="W33" i="19"/>
  <c r="W34" i="19"/>
  <c r="W35" i="19"/>
  <c r="W36" i="19"/>
  <c r="W37" i="19"/>
  <c r="W38" i="19"/>
  <c r="W39" i="19"/>
  <c r="W40" i="19"/>
  <c r="W41" i="19"/>
  <c r="W42" i="19"/>
  <c r="W43" i="19"/>
  <c r="W44" i="19"/>
  <c r="W45" i="19"/>
  <c r="W46" i="19"/>
  <c r="W47" i="19"/>
  <c r="W48" i="19"/>
  <c r="W49" i="19"/>
  <c r="W50" i="19"/>
  <c r="W51" i="19"/>
  <c r="W52" i="19"/>
  <c r="W53" i="19"/>
  <c r="W54" i="19"/>
  <c r="W55" i="19"/>
  <c r="W56" i="19"/>
  <c r="W57" i="19"/>
  <c r="W58" i="19"/>
  <c r="W59" i="19"/>
  <c r="W60" i="19"/>
  <c r="W61" i="19"/>
  <c r="W62" i="19"/>
  <c r="W63" i="19"/>
  <c r="W64" i="19"/>
  <c r="W65" i="19"/>
  <c r="W66" i="19"/>
  <c r="W67" i="19"/>
  <c r="W68" i="19"/>
  <c r="W69" i="19"/>
  <c r="W70" i="19"/>
  <c r="W71" i="19"/>
  <c r="W72" i="19"/>
  <c r="W73" i="19"/>
  <c r="W74" i="19"/>
  <c r="W75" i="19"/>
  <c r="W76" i="19"/>
  <c r="W77" i="19"/>
  <c r="W78" i="19"/>
  <c r="W79" i="19"/>
  <c r="W80" i="19"/>
  <c r="W81" i="19"/>
  <c r="W82" i="19"/>
  <c r="W83" i="19"/>
  <c r="W84" i="19"/>
  <c r="W85" i="19"/>
  <c r="W86" i="19"/>
  <c r="W87" i="19"/>
  <c r="W88" i="19"/>
  <c r="W89" i="19"/>
  <c r="W90" i="19"/>
  <c r="W91" i="19"/>
  <c r="W92" i="19"/>
  <c r="W93" i="19"/>
  <c r="W94" i="19"/>
  <c r="W95" i="19"/>
  <c r="W96" i="19"/>
  <c r="W97" i="19"/>
  <c r="W98" i="19"/>
  <c r="W99" i="19"/>
  <c r="W100" i="19"/>
  <c r="W101" i="19"/>
  <c r="W102" i="19"/>
  <c r="W103" i="19"/>
  <c r="W104" i="19"/>
  <c r="W105" i="19"/>
  <c r="W106" i="19"/>
  <c r="W107" i="19"/>
  <c r="W108" i="19"/>
  <c r="W109" i="19"/>
  <c r="W110" i="19"/>
  <c r="W111" i="19"/>
  <c r="W112" i="19"/>
  <c r="W113" i="19"/>
  <c r="W114" i="19"/>
  <c r="W115" i="19"/>
  <c r="W116" i="19"/>
  <c r="W117" i="19"/>
  <c r="W118" i="19"/>
  <c r="W119" i="19"/>
  <c r="W120" i="19"/>
  <c r="W121" i="19"/>
  <c r="W122" i="19"/>
  <c r="W123" i="19"/>
  <c r="W124" i="19"/>
  <c r="W125" i="19"/>
  <c r="W126" i="19"/>
  <c r="W127" i="19"/>
  <c r="W128" i="19"/>
  <c r="W129" i="19"/>
  <c r="W130" i="19"/>
  <c r="W131" i="19"/>
  <c r="W132" i="19"/>
  <c r="W133" i="19"/>
  <c r="W134" i="19"/>
  <c r="W135" i="19"/>
  <c r="W136" i="19"/>
  <c r="W137" i="19"/>
  <c r="W138" i="19"/>
  <c r="W139" i="19"/>
  <c r="W140" i="19"/>
  <c r="W141" i="19"/>
  <c r="W142" i="19"/>
  <c r="W143" i="19"/>
  <c r="W144" i="19"/>
  <c r="W145" i="19"/>
  <c r="W146" i="19"/>
  <c r="W147" i="19"/>
  <c r="W148" i="19"/>
  <c r="W149" i="19"/>
  <c r="W150" i="19"/>
  <c r="W151" i="19"/>
  <c r="W152" i="19"/>
  <c r="W153" i="19"/>
  <c r="W154" i="19"/>
  <c r="W155" i="19"/>
  <c r="W156" i="19"/>
  <c r="W157" i="19"/>
  <c r="W158" i="19"/>
  <c r="W159" i="19"/>
  <c r="W160" i="19"/>
  <c r="W161" i="19"/>
  <c r="W162" i="19"/>
  <c r="W163" i="19"/>
  <c r="W164" i="19"/>
  <c r="W165" i="19"/>
  <c r="W166" i="19"/>
  <c r="W167" i="19"/>
  <c r="W168" i="19"/>
  <c r="W169" i="19"/>
  <c r="W170" i="19"/>
  <c r="W171" i="19"/>
  <c r="W172" i="19"/>
  <c r="W173" i="19"/>
  <c r="W174" i="19"/>
  <c r="W175" i="19"/>
  <c r="W176" i="19"/>
  <c r="W177" i="19"/>
  <c r="W178" i="19"/>
  <c r="W179" i="19"/>
  <c r="W180" i="19"/>
  <c r="W181" i="19"/>
  <c r="W182" i="19"/>
  <c r="W183" i="19"/>
  <c r="W184" i="19"/>
  <c r="W185" i="19"/>
  <c r="W186" i="19"/>
  <c r="W187" i="19"/>
  <c r="W188" i="19"/>
  <c r="W189" i="19"/>
  <c r="W190" i="19"/>
  <c r="W191" i="19"/>
  <c r="W192" i="19"/>
  <c r="W193" i="19"/>
  <c r="W194" i="19"/>
  <c r="W195" i="19"/>
  <c r="W196" i="19"/>
  <c r="W197" i="19"/>
  <c r="W198" i="19"/>
  <c r="W199" i="19"/>
  <c r="W200" i="19"/>
  <c r="W201" i="19"/>
  <c r="W202" i="19"/>
  <c r="W203" i="19"/>
  <c r="W204" i="19"/>
  <c r="W205" i="19"/>
  <c r="W206" i="19"/>
  <c r="W207" i="19"/>
  <c r="W208" i="19"/>
  <c r="W209" i="19"/>
  <c r="W210" i="19"/>
  <c r="W211" i="19"/>
  <c r="W212" i="19"/>
  <c r="W213" i="19"/>
  <c r="W214" i="19"/>
  <c r="W215" i="19"/>
  <c r="W216" i="19"/>
  <c r="W218" i="19"/>
  <c r="W219" i="19"/>
  <c r="W3" i="19"/>
  <c r="W4" i="19"/>
  <c r="W2" i="19"/>
  <c r="T88" i="14"/>
  <c r="E5" i="16" s="1"/>
  <c r="C34" i="18"/>
  <c r="AE9" i="18"/>
  <c r="G28" i="18" s="1"/>
  <c r="AE8" i="18"/>
  <c r="AE10" i="18"/>
  <c r="AE11" i="18"/>
  <c r="AD101" i="14"/>
  <c r="AI151" i="14"/>
  <c r="AI150" i="14"/>
  <c r="AI149" i="14"/>
  <c r="AM31" i="18"/>
  <c r="AM28" i="18"/>
  <c r="F237" i="14"/>
  <c r="AZ3" i="19"/>
  <c r="AZ4" i="19"/>
  <c r="AZ5" i="19"/>
  <c r="AZ6" i="19"/>
  <c r="AZ7" i="19"/>
  <c r="AZ8" i="19"/>
  <c r="AZ9" i="19"/>
  <c r="AZ10" i="19"/>
  <c r="AZ11" i="19"/>
  <c r="AZ12" i="19"/>
  <c r="AZ13" i="19"/>
  <c r="AZ14" i="19"/>
  <c r="AZ15" i="19"/>
  <c r="AZ16" i="19"/>
  <c r="AZ17" i="19"/>
  <c r="AZ18" i="19"/>
  <c r="AZ19" i="19"/>
  <c r="AZ20" i="19"/>
  <c r="AZ21" i="19"/>
  <c r="AZ22" i="19"/>
  <c r="AZ23" i="19"/>
  <c r="AZ24" i="19"/>
  <c r="AZ25" i="19"/>
  <c r="AZ26" i="19"/>
  <c r="AZ27" i="19"/>
  <c r="AZ28" i="19"/>
  <c r="AZ29" i="19"/>
  <c r="AZ30" i="19"/>
  <c r="AZ31" i="19"/>
  <c r="AZ32" i="19"/>
  <c r="AZ33" i="19"/>
  <c r="AZ34" i="19"/>
  <c r="AZ35" i="19"/>
  <c r="AZ36" i="19"/>
  <c r="AZ37" i="19"/>
  <c r="AZ38" i="19"/>
  <c r="AZ39" i="19"/>
  <c r="AZ40" i="19"/>
  <c r="AZ41" i="19"/>
  <c r="AZ42" i="19"/>
  <c r="AZ43" i="19"/>
  <c r="AZ44" i="19"/>
  <c r="AZ45" i="19"/>
  <c r="AZ46" i="19"/>
  <c r="AZ47" i="19"/>
  <c r="AZ48" i="19"/>
  <c r="AZ49" i="19"/>
  <c r="AZ50" i="19"/>
  <c r="AZ51" i="19"/>
  <c r="AZ52" i="19"/>
  <c r="AZ53" i="19"/>
  <c r="AZ54" i="19"/>
  <c r="AZ55" i="19"/>
  <c r="AZ56" i="19"/>
  <c r="AZ57" i="19"/>
  <c r="AZ58" i="19"/>
  <c r="AZ59" i="19"/>
  <c r="AZ60" i="19"/>
  <c r="AZ61" i="19"/>
  <c r="AZ62" i="19"/>
  <c r="AZ63" i="19"/>
  <c r="AZ64" i="19"/>
  <c r="AZ65" i="19"/>
  <c r="AZ66" i="19"/>
  <c r="AZ67" i="19"/>
  <c r="AZ68" i="19"/>
  <c r="AZ69" i="19"/>
  <c r="AZ70" i="19"/>
  <c r="AZ71" i="19"/>
  <c r="AZ72" i="19"/>
  <c r="AZ73" i="19"/>
  <c r="AZ74" i="19"/>
  <c r="AZ75" i="19"/>
  <c r="AZ76" i="19"/>
  <c r="AZ77" i="19"/>
  <c r="AZ78" i="19"/>
  <c r="AZ79" i="19"/>
  <c r="AZ80" i="19"/>
  <c r="AZ81" i="19"/>
  <c r="AZ82" i="19"/>
  <c r="AZ83" i="19"/>
  <c r="AZ84" i="19"/>
  <c r="AZ85" i="19"/>
  <c r="AZ86" i="19"/>
  <c r="AZ87" i="19"/>
  <c r="AZ88" i="19"/>
  <c r="AZ89" i="19"/>
  <c r="AZ90" i="19"/>
  <c r="AZ91" i="19"/>
  <c r="AZ92" i="19"/>
  <c r="AZ93" i="19"/>
  <c r="AZ94" i="19"/>
  <c r="AZ95" i="19"/>
  <c r="AZ96" i="19"/>
  <c r="AZ97" i="19"/>
  <c r="AZ98" i="19"/>
  <c r="AZ99" i="19"/>
  <c r="AZ100" i="19"/>
  <c r="AZ101" i="19"/>
  <c r="AZ102" i="19"/>
  <c r="AZ103" i="19"/>
  <c r="AZ104" i="19"/>
  <c r="AZ105" i="19"/>
  <c r="AZ106" i="19"/>
  <c r="AZ107" i="19"/>
  <c r="AZ108" i="19"/>
  <c r="AZ109" i="19"/>
  <c r="AZ110" i="19"/>
  <c r="AZ111" i="19"/>
  <c r="AZ112" i="19"/>
  <c r="AZ113" i="19"/>
  <c r="AZ114" i="19"/>
  <c r="AZ115" i="19"/>
  <c r="AZ116" i="19"/>
  <c r="AZ117" i="19"/>
  <c r="AZ118" i="19"/>
  <c r="AZ119" i="19"/>
  <c r="AZ120" i="19"/>
  <c r="AZ121" i="19"/>
  <c r="AZ122" i="19"/>
  <c r="AZ123" i="19"/>
  <c r="AZ124" i="19"/>
  <c r="AZ125" i="19"/>
  <c r="AZ126" i="19"/>
  <c r="AZ127" i="19"/>
  <c r="AZ128" i="19"/>
  <c r="AZ129" i="19"/>
  <c r="AZ130" i="19"/>
  <c r="AZ131" i="19"/>
  <c r="AZ132" i="19"/>
  <c r="AZ133" i="19"/>
  <c r="AZ134" i="19"/>
  <c r="AZ135" i="19"/>
  <c r="AZ136" i="19"/>
  <c r="AZ137" i="19"/>
  <c r="AZ138" i="19"/>
  <c r="AZ139" i="19"/>
  <c r="AZ140" i="19"/>
  <c r="AZ141" i="19"/>
  <c r="AZ142" i="19"/>
  <c r="AZ143" i="19"/>
  <c r="AZ144" i="19"/>
  <c r="AZ145" i="19"/>
  <c r="AZ146" i="19"/>
  <c r="AZ147" i="19"/>
  <c r="AZ148" i="19"/>
  <c r="AZ149" i="19"/>
  <c r="AZ150" i="19"/>
  <c r="AZ151" i="19"/>
  <c r="AZ152" i="19"/>
  <c r="AZ153" i="19"/>
  <c r="AZ154" i="19"/>
  <c r="AZ155" i="19"/>
  <c r="AZ156" i="19"/>
  <c r="AZ157" i="19"/>
  <c r="AZ158" i="19"/>
  <c r="AZ159" i="19"/>
  <c r="AZ160" i="19"/>
  <c r="AZ161" i="19"/>
  <c r="AZ162" i="19"/>
  <c r="AZ163" i="19"/>
  <c r="AZ164" i="19"/>
  <c r="AZ165" i="19"/>
  <c r="AZ166" i="19"/>
  <c r="AZ167" i="19"/>
  <c r="AZ168" i="19"/>
  <c r="AZ169" i="19"/>
  <c r="AZ170" i="19"/>
  <c r="AZ171" i="19"/>
  <c r="AZ172" i="19"/>
  <c r="AZ173" i="19"/>
  <c r="AZ174" i="19"/>
  <c r="AZ175" i="19"/>
  <c r="AZ176" i="19"/>
  <c r="AZ177" i="19"/>
  <c r="AZ178" i="19"/>
  <c r="AZ179" i="19"/>
  <c r="AZ180" i="19"/>
  <c r="AZ181" i="19"/>
  <c r="AZ182" i="19"/>
  <c r="AZ183" i="19"/>
  <c r="AZ184" i="19"/>
  <c r="AZ185" i="19"/>
  <c r="AZ186" i="19"/>
  <c r="AZ187" i="19"/>
  <c r="AZ188" i="19"/>
  <c r="AZ189" i="19"/>
  <c r="AZ190" i="19"/>
  <c r="AZ191" i="19"/>
  <c r="AZ192" i="19"/>
  <c r="AZ193" i="19"/>
  <c r="AZ194" i="19"/>
  <c r="AZ195" i="19"/>
  <c r="AZ196" i="19"/>
  <c r="AZ197" i="19"/>
  <c r="AZ198" i="19"/>
  <c r="AZ199" i="19"/>
  <c r="AZ200" i="19"/>
  <c r="AZ201" i="19"/>
  <c r="AZ202" i="19"/>
  <c r="AZ203" i="19"/>
  <c r="AZ204" i="19"/>
  <c r="AZ205" i="19"/>
  <c r="AZ206" i="19"/>
  <c r="AZ207" i="19"/>
  <c r="AZ208" i="19"/>
  <c r="AZ209" i="19"/>
  <c r="AZ210" i="19"/>
  <c r="AZ211" i="19"/>
  <c r="AZ212" i="19"/>
  <c r="AZ213" i="19"/>
  <c r="AZ214" i="19"/>
  <c r="AZ215" i="19"/>
  <c r="AZ216" i="19"/>
  <c r="AZ218" i="19"/>
  <c r="AZ219" i="19"/>
  <c r="AZ2" i="19"/>
  <c r="F12" i="2"/>
  <c r="AU45" i="16"/>
  <c r="S423" i="5"/>
  <c r="S424" i="5"/>
  <c r="AS6" i="5"/>
  <c r="AS19" i="5" s="1"/>
  <c r="AS7" i="5"/>
  <c r="AS20" i="5" s="1"/>
  <c r="AS8" i="5"/>
  <c r="AS21" i="5"/>
  <c r="AS9" i="5"/>
  <c r="AS22" i="5"/>
  <c r="AS10" i="5"/>
  <c r="AS23" i="5" s="1"/>
  <c r="AS11" i="5"/>
  <c r="AS24" i="5"/>
  <c r="AS12" i="5"/>
  <c r="AS25" i="5" s="1"/>
  <c r="AS13" i="5"/>
  <c r="AS26" i="5" s="1"/>
  <c r="AR5" i="19"/>
  <c r="C25" i="21"/>
  <c r="E25" i="21"/>
  <c r="E27" i="21"/>
  <c r="C28" i="21"/>
  <c r="E28" i="21"/>
  <c r="E121" i="14"/>
  <c r="O7" i="16" s="1"/>
  <c r="Q7" i="16" s="1"/>
  <c r="R7" i="16" s="1"/>
  <c r="D56" i="10" s="1"/>
  <c r="E298" i="14"/>
  <c r="O9" i="16" s="1"/>
  <c r="P9" i="16" s="1"/>
  <c r="C53" i="14"/>
  <c r="B94" i="20"/>
  <c r="AA31" i="14"/>
  <c r="AB31" i="14"/>
  <c r="AC31" i="14"/>
  <c r="C148" i="13"/>
  <c r="C14" i="17"/>
  <c r="Z31" i="14"/>
  <c r="E34" i="15"/>
  <c r="F34" i="15" s="1"/>
  <c r="C47" i="15"/>
  <c r="G47" i="15" s="1"/>
  <c r="H47" i="15" s="1"/>
  <c r="J47" i="15" s="1"/>
  <c r="E21" i="15"/>
  <c r="AP5" i="19"/>
  <c r="AE7" i="18"/>
  <c r="AT61" i="5"/>
  <c r="AT60" i="5"/>
  <c r="AT59" i="5"/>
  <c r="AT58" i="5"/>
  <c r="AT57" i="5"/>
  <c r="AT56" i="5"/>
  <c r="AT55" i="5"/>
  <c r="AT54" i="5"/>
  <c r="C60" i="15"/>
  <c r="G60" i="15" s="1"/>
  <c r="H60" i="15" s="1"/>
  <c r="J60" i="15" s="1"/>
  <c r="Y1" i="19"/>
  <c r="Z1" i="19"/>
  <c r="AA1" i="19"/>
  <c r="AB1" i="19"/>
  <c r="AC1" i="19"/>
  <c r="AD1" i="19"/>
  <c r="AE1" i="19"/>
  <c r="AF1" i="19"/>
  <c r="AG1" i="19"/>
  <c r="AH1" i="19"/>
  <c r="AI1" i="19"/>
  <c r="AJ1" i="19"/>
  <c r="Y2" i="19"/>
  <c r="Z2" i="19"/>
  <c r="AA2" i="19"/>
  <c r="AB2" i="19"/>
  <c r="AC2" i="19"/>
  <c r="AD2" i="19"/>
  <c r="AE2" i="19"/>
  <c r="AF2" i="19"/>
  <c r="AG2" i="19"/>
  <c r="AH2" i="19"/>
  <c r="AI2" i="19"/>
  <c r="Y4" i="19"/>
  <c r="Z4" i="19"/>
  <c r="AA4" i="19"/>
  <c r="AB4" i="19"/>
  <c r="AC4" i="19"/>
  <c r="AD4" i="19"/>
  <c r="AE4" i="19"/>
  <c r="AF4" i="19"/>
  <c r="AG4" i="19"/>
  <c r="AH4" i="19"/>
  <c r="AI4" i="19"/>
  <c r="Y6" i="19"/>
  <c r="Z6" i="19"/>
  <c r="AA6" i="19"/>
  <c r="AB6" i="19"/>
  <c r="AC6" i="19"/>
  <c r="AD6" i="19"/>
  <c r="AE6" i="19"/>
  <c r="AF6" i="19"/>
  <c r="AG6" i="19"/>
  <c r="AH6" i="19"/>
  <c r="AI6" i="19"/>
  <c r="G62" i="20"/>
  <c r="U13" i="20" s="1"/>
  <c r="U17" i="20" s="1"/>
  <c r="V17" i="20" s="1"/>
  <c r="G64" i="20"/>
  <c r="AE105" i="20" s="1"/>
  <c r="M17" i="20"/>
  <c r="X69" i="20" s="1"/>
  <c r="X68" i="20" s="1"/>
  <c r="G69" i="20"/>
  <c r="G71" i="20" s="1"/>
  <c r="E7" i="17"/>
  <c r="D16" i="17" s="1"/>
  <c r="F73" i="15"/>
  <c r="F77" i="15"/>
  <c r="F81" i="15"/>
  <c r="H238" i="14"/>
  <c r="I238" i="14"/>
  <c r="J238" i="14"/>
  <c r="F101" i="15"/>
  <c r="G113" i="15"/>
  <c r="H113" i="15" s="1"/>
  <c r="AM129" i="20"/>
  <c r="F30" i="20"/>
  <c r="AM116" i="20"/>
  <c r="AM117" i="20" s="1"/>
  <c r="C30" i="20"/>
  <c r="AM126" i="20" s="1"/>
  <c r="AM127" i="20" s="1"/>
  <c r="F23" i="20"/>
  <c r="C23" i="20"/>
  <c r="AE109" i="20"/>
  <c r="C32" i="17"/>
  <c r="D32" i="17"/>
  <c r="C33" i="17"/>
  <c r="D33" i="17"/>
  <c r="C34" i="17"/>
  <c r="I34" i="17" s="1"/>
  <c r="D34" i="17"/>
  <c r="H7" i="17"/>
  <c r="I7" i="17"/>
  <c r="F7" i="16"/>
  <c r="H7" i="16"/>
  <c r="F8" i="16"/>
  <c r="H8" i="16" s="1"/>
  <c r="B63" i="15"/>
  <c r="G66" i="20"/>
  <c r="M15" i="20"/>
  <c r="F15" i="16"/>
  <c r="H15" i="16"/>
  <c r="F16" i="16"/>
  <c r="H16" i="16" s="1"/>
  <c r="F17" i="16"/>
  <c r="H17" i="16" s="1"/>
  <c r="F18" i="16"/>
  <c r="H18" i="16"/>
  <c r="F19" i="16"/>
  <c r="H19" i="16"/>
  <c r="F20" i="16"/>
  <c r="H20" i="16"/>
  <c r="F14" i="16"/>
  <c r="H14" i="16"/>
  <c r="F21" i="16"/>
  <c r="H21" i="16" s="1"/>
  <c r="F22" i="16"/>
  <c r="H22" i="16" s="1"/>
  <c r="F10" i="16"/>
  <c r="H10" i="16"/>
  <c r="F12" i="16"/>
  <c r="G12" i="16"/>
  <c r="F13" i="16"/>
  <c r="H13" i="16"/>
  <c r="F9" i="16"/>
  <c r="H9" i="16"/>
  <c r="D369" i="14"/>
  <c r="D370" i="14"/>
  <c r="D371" i="14"/>
  <c r="D372" i="14"/>
  <c r="D373" i="14"/>
  <c r="D374" i="14"/>
  <c r="D375" i="14"/>
  <c r="D376" i="14"/>
  <c r="D377" i="14"/>
  <c r="D378" i="14"/>
  <c r="D379" i="14"/>
  <c r="D380" i="14"/>
  <c r="D381" i="14"/>
  <c r="D382" i="14"/>
  <c r="D383" i="14"/>
  <c r="D384" i="14"/>
  <c r="D385" i="14"/>
  <c r="D386" i="14"/>
  <c r="D387" i="14"/>
  <c r="D388" i="14"/>
  <c r="D389" i="14"/>
  <c r="D390" i="14"/>
  <c r="D391" i="14"/>
  <c r="D392" i="14"/>
  <c r="D393" i="14"/>
  <c r="D394" i="14"/>
  <c r="C35" i="17"/>
  <c r="D35" i="17"/>
  <c r="C36" i="17"/>
  <c r="D36" i="17"/>
  <c r="D80" i="13"/>
  <c r="C147" i="13"/>
  <c r="F59" i="20"/>
  <c r="D139" i="13"/>
  <c r="D138" i="13"/>
  <c r="D137" i="13"/>
  <c r="B64" i="15"/>
  <c r="AA77" i="8" s="1"/>
  <c r="B131" i="15"/>
  <c r="B73" i="13" s="1"/>
  <c r="B117" i="13" s="1"/>
  <c r="B159" i="13" s="1"/>
  <c r="D159" i="13"/>
  <c r="AC97" i="8"/>
  <c r="AC94" i="8"/>
  <c r="B123" i="15"/>
  <c r="AA52" i="8" s="1"/>
  <c r="B132" i="15"/>
  <c r="AA54" i="8" s="1"/>
  <c r="B130" i="15"/>
  <c r="AA53" i="8" s="1"/>
  <c r="B60" i="15"/>
  <c r="B61" i="15"/>
  <c r="B62" i="15"/>
  <c r="B67" i="13"/>
  <c r="B137" i="13"/>
  <c r="B69" i="13"/>
  <c r="B138" i="13"/>
  <c r="B70" i="13"/>
  <c r="B93" i="13"/>
  <c r="B71" i="13"/>
  <c r="B94" i="13" s="1"/>
  <c r="B72" i="13"/>
  <c r="B95" i="13" s="1"/>
  <c r="B65" i="13"/>
  <c r="B115" i="13"/>
  <c r="B57" i="15"/>
  <c r="N239" i="14"/>
  <c r="G239" i="14" s="1"/>
  <c r="N238" i="14"/>
  <c r="G238" i="14" s="1"/>
  <c r="AD108" i="8"/>
  <c r="AD109" i="8" s="1"/>
  <c r="AC115" i="8"/>
  <c r="AC112" i="8"/>
  <c r="F267" i="14"/>
  <c r="F264" i="14"/>
  <c r="E264" i="14"/>
  <c r="F263" i="14"/>
  <c r="E263" i="14"/>
  <c r="F262" i="14"/>
  <c r="E262" i="14"/>
  <c r="F261" i="14"/>
  <c r="E261" i="14"/>
  <c r="F260" i="14"/>
  <c r="E260" i="14"/>
  <c r="F259" i="14"/>
  <c r="E259" i="14"/>
  <c r="B155" i="13"/>
  <c r="AD106" i="8"/>
  <c r="AD107" i="8" s="1"/>
  <c r="AA50" i="8"/>
  <c r="AA69" i="8"/>
  <c r="E14" i="17"/>
  <c r="U13" i="17"/>
  <c r="S13" i="17"/>
  <c r="Q13" i="17"/>
  <c r="AC82" i="8"/>
  <c r="AD90" i="8"/>
  <c r="AD91" i="8" s="1"/>
  <c r="AA71" i="8"/>
  <c r="AA72" i="8"/>
  <c r="AA76" i="8"/>
  <c r="AA75" i="8"/>
  <c r="AA51" i="8"/>
  <c r="AA73" i="8"/>
  <c r="AA70" i="8"/>
  <c r="AA68" i="8"/>
  <c r="AA66" i="8"/>
  <c r="AA46" i="8"/>
  <c r="F14" i="17"/>
  <c r="B65" i="15"/>
  <c r="B66" i="15"/>
  <c r="AA22" i="17"/>
  <c r="O21" i="17"/>
  <c r="P21" i="17"/>
  <c r="O20" i="17"/>
  <c r="P20" i="17"/>
  <c r="O19" i="17"/>
  <c r="P19" i="17"/>
  <c r="T19" i="17" s="1"/>
  <c r="O18" i="17"/>
  <c r="P18" i="17" s="1"/>
  <c r="T18" i="17" s="1"/>
  <c r="O17" i="17"/>
  <c r="P17" i="17" s="1"/>
  <c r="R17" i="17" s="1"/>
  <c r="O16" i="17"/>
  <c r="P16" i="17"/>
  <c r="O15" i="17"/>
  <c r="P15" i="17"/>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H228" i="18"/>
  <c r="H229" i="18"/>
  <c r="H230" i="18"/>
  <c r="H227" i="18"/>
  <c r="H226" i="18"/>
  <c r="B47" i="15"/>
  <c r="B59" i="15"/>
  <c r="B55" i="15"/>
  <c r="D2" i="4"/>
  <c r="B58" i="15"/>
  <c r="U7" i="5"/>
  <c r="E10" i="15"/>
  <c r="K90" i="10"/>
  <c r="G90" i="10"/>
  <c r="H89" i="10"/>
  <c r="C90" i="10" s="1"/>
  <c r="D80" i="10"/>
  <c r="D72" i="10"/>
  <c r="D79" i="10" s="1"/>
  <c r="B72" i="10"/>
  <c r="D65" i="10"/>
  <c r="B61" i="10"/>
  <c r="B60" i="10"/>
  <c r="B59" i="10"/>
  <c r="D54" i="10"/>
  <c r="B54" i="10"/>
  <c r="B53" i="10"/>
  <c r="B52" i="10"/>
  <c r="C5" i="10"/>
  <c r="AF31" i="8"/>
  <c r="AB32" i="8" s="1"/>
  <c r="AH13" i="8"/>
  <c r="AH14" i="8"/>
  <c r="AH15" i="8"/>
  <c r="AH16" i="8"/>
  <c r="AH17" i="8"/>
  <c r="AH18" i="8"/>
  <c r="AH19" i="8"/>
  <c r="B46" i="13"/>
  <c r="B45" i="13"/>
  <c r="B44" i="13"/>
  <c r="B43" i="13"/>
  <c r="B42" i="13"/>
  <c r="AC39" i="8"/>
  <c r="AC38" i="8"/>
  <c r="AC37" i="8"/>
  <c r="AC13" i="8"/>
  <c r="AC14" i="8"/>
  <c r="AC15" i="8"/>
  <c r="AC16" i="8"/>
  <c r="AC17" i="8"/>
  <c r="AC18" i="8"/>
  <c r="AC12" i="8"/>
  <c r="H32" i="15"/>
  <c r="H33" i="15"/>
  <c r="H106" i="15"/>
  <c r="H107" i="15"/>
  <c r="H115" i="15"/>
  <c r="H116" i="15"/>
  <c r="B50" i="15"/>
  <c r="B51" i="15"/>
  <c r="B52" i="15"/>
  <c r="B53" i="15"/>
  <c r="B54" i="15"/>
  <c r="B43" i="15"/>
  <c r="B44" i="15"/>
  <c r="B45" i="15"/>
  <c r="B46" i="15"/>
  <c r="B48" i="15"/>
  <c r="B56" i="15"/>
  <c r="B49" i="15"/>
  <c r="B42" i="15"/>
  <c r="H92" i="15"/>
  <c r="B41" i="15"/>
  <c r="B40" i="15"/>
  <c r="B30" i="15"/>
  <c r="B18" i="15"/>
  <c r="B19" i="15"/>
  <c r="B20" i="15"/>
  <c r="B21" i="15"/>
  <c r="B17" i="15"/>
  <c r="K93" i="12"/>
  <c r="G93" i="12"/>
  <c r="H89" i="12" s="1"/>
  <c r="C90" i="12" s="1"/>
  <c r="D83" i="12"/>
  <c r="D75" i="12"/>
  <c r="D82" i="12" s="1"/>
  <c r="B75" i="12"/>
  <c r="D68" i="12"/>
  <c r="D57" i="12"/>
  <c r="D55" i="12"/>
  <c r="D56" i="12"/>
  <c r="B57" i="12"/>
  <c r="B56" i="12"/>
  <c r="B55" i="12"/>
  <c r="N52" i="16"/>
  <c r="K112" i="18"/>
  <c r="K113" i="18"/>
  <c r="K114" i="18"/>
  <c r="K115" i="18"/>
  <c r="K116" i="18"/>
  <c r="K117" i="18"/>
  <c r="K118" i="18"/>
  <c r="K119" i="18"/>
  <c r="K120" i="18"/>
  <c r="K121" i="18"/>
  <c r="K111" i="18"/>
  <c r="G112" i="18"/>
  <c r="J8" i="16"/>
  <c r="G117" i="18"/>
  <c r="J14" i="16"/>
  <c r="G118" i="18"/>
  <c r="J16" i="16" s="1"/>
  <c r="G119" i="18"/>
  <c r="J20" i="16" s="1"/>
  <c r="G120" i="18"/>
  <c r="J22" i="16" s="1"/>
  <c r="G121" i="18"/>
  <c r="J23" i="16" s="1"/>
  <c r="G111" i="18"/>
  <c r="J7" i="16"/>
  <c r="B120" i="18"/>
  <c r="B121" i="18"/>
  <c r="B112" i="18"/>
  <c r="B113" i="18"/>
  <c r="B114" i="18"/>
  <c r="B115" i="18"/>
  <c r="B116" i="18"/>
  <c r="B117" i="18"/>
  <c r="B118" i="18"/>
  <c r="B119" i="18"/>
  <c r="B111" i="18"/>
  <c r="B426" i="5"/>
  <c r="C426" i="5"/>
  <c r="B105" i="15"/>
  <c r="V27" i="5"/>
  <c r="V25" i="5"/>
  <c r="O17" i="2"/>
  <c r="B62" i="12"/>
  <c r="B63" i="12"/>
  <c r="C11" i="13"/>
  <c r="Z35" i="5"/>
  <c r="Z34" i="5"/>
  <c r="Z33" i="5"/>
  <c r="Z32" i="5"/>
  <c r="Z31" i="5"/>
  <c r="Z30" i="5"/>
  <c r="Z29" i="5"/>
  <c r="Z28" i="5"/>
  <c r="Z27" i="5"/>
  <c r="Z26" i="5"/>
  <c r="Z25" i="5"/>
  <c r="Z24" i="5"/>
  <c r="Z23" i="5"/>
  <c r="Z22" i="5"/>
  <c r="Z21" i="5"/>
  <c r="Z20" i="5"/>
  <c r="Z19" i="5"/>
  <c r="Z18" i="5"/>
  <c r="Z17" i="5"/>
  <c r="Z16" i="5"/>
  <c r="Z15" i="5"/>
  <c r="Z14" i="5"/>
  <c r="Z13" i="5"/>
  <c r="Z12" i="5"/>
  <c r="Z11" i="5"/>
  <c r="Z10" i="5"/>
  <c r="Z9" i="5"/>
  <c r="Z8" i="5"/>
  <c r="Z7" i="5"/>
  <c r="Z6" i="5"/>
  <c r="Z5" i="5"/>
  <c r="AC5" i="5"/>
  <c r="V17" i="5"/>
  <c r="Y6" i="5"/>
  <c r="Y7" i="5"/>
  <c r="Y8" i="5" s="1"/>
  <c r="Y9" i="5" s="1"/>
  <c r="Y10" i="5" s="1"/>
  <c r="Y11" i="5"/>
  <c r="Y12" i="5" s="1"/>
  <c r="Y13" i="5" s="1"/>
  <c r="Y14" i="5" s="1"/>
  <c r="Y15" i="5" s="1"/>
  <c r="Y16" i="5" s="1"/>
  <c r="Y17" i="5" s="1"/>
  <c r="Y18" i="5" s="1"/>
  <c r="Y19" i="5" s="1"/>
  <c r="Y20" i="5" s="1"/>
  <c r="Y21" i="5" s="1"/>
  <c r="Y22" i="5" s="1"/>
  <c r="Y23" i="5" s="1"/>
  <c r="Y24" i="5" s="1"/>
  <c r="Y25" i="5" s="1"/>
  <c r="Y26" i="5" s="1"/>
  <c r="Y27" i="5" s="1"/>
  <c r="Y28" i="5" s="1"/>
  <c r="Y29" i="5" s="1"/>
  <c r="Y30" i="5" s="1"/>
  <c r="Y31" i="5" s="1"/>
  <c r="Y32" i="5" s="1"/>
  <c r="Y33" i="5" s="1"/>
  <c r="Y34" i="5" s="1"/>
  <c r="Y35" i="5" s="1"/>
  <c r="V23" i="5"/>
  <c r="V21" i="5"/>
  <c r="V31" i="5"/>
  <c r="V19" i="5"/>
  <c r="R401" i="5"/>
  <c r="R423" i="5"/>
  <c r="R424" i="5"/>
  <c r="R304" i="5"/>
  <c r="R305" i="5"/>
  <c r="R306" i="5"/>
  <c r="R307" i="5"/>
  <c r="R308" i="5"/>
  <c r="R309" i="5"/>
  <c r="R310" i="5"/>
  <c r="R311" i="5"/>
  <c r="R312" i="5"/>
  <c r="R313" i="5"/>
  <c r="R314" i="5"/>
  <c r="R315" i="5"/>
  <c r="R316" i="5"/>
  <c r="R317" i="5"/>
  <c r="R318" i="5"/>
  <c r="R319" i="5"/>
  <c r="R320" i="5"/>
  <c r="R321" i="5"/>
  <c r="R322" i="5"/>
  <c r="R323" i="5"/>
  <c r="R324" i="5"/>
  <c r="R325" i="5"/>
  <c r="R326" i="5"/>
  <c r="R327" i="5"/>
  <c r="R328" i="5"/>
  <c r="R329" i="5"/>
  <c r="R330" i="5"/>
  <c r="R331" i="5"/>
  <c r="R332" i="5"/>
  <c r="R333" i="5"/>
  <c r="R334" i="5"/>
  <c r="R335" i="5"/>
  <c r="R336" i="5"/>
  <c r="R337" i="5"/>
  <c r="R338" i="5"/>
  <c r="R339" i="5"/>
  <c r="R340" i="5"/>
  <c r="R341" i="5"/>
  <c r="R342" i="5"/>
  <c r="R343" i="5"/>
  <c r="R344" i="5"/>
  <c r="R345" i="5"/>
  <c r="R346" i="5"/>
  <c r="R347" i="5"/>
  <c r="R348" i="5"/>
  <c r="R349" i="5"/>
  <c r="R350" i="5"/>
  <c r="R351" i="5"/>
  <c r="R352" i="5"/>
  <c r="R353" i="5"/>
  <c r="R354" i="5"/>
  <c r="R355" i="5"/>
  <c r="R356" i="5"/>
  <c r="R357" i="5"/>
  <c r="R358" i="5"/>
  <c r="R359" i="5"/>
  <c r="R360" i="5"/>
  <c r="R361" i="5"/>
  <c r="R362" i="5"/>
  <c r="R363" i="5"/>
  <c r="R364" i="5"/>
  <c r="R365" i="5"/>
  <c r="R366" i="5"/>
  <c r="R367" i="5"/>
  <c r="R368" i="5"/>
  <c r="R369" i="5"/>
  <c r="R370" i="5"/>
  <c r="R371" i="5"/>
  <c r="R372" i="5"/>
  <c r="R373" i="5"/>
  <c r="R374" i="5"/>
  <c r="R375" i="5"/>
  <c r="R376" i="5"/>
  <c r="R377" i="5"/>
  <c r="R378" i="5"/>
  <c r="R379" i="5"/>
  <c r="R380" i="5"/>
  <c r="R381" i="5"/>
  <c r="R382" i="5"/>
  <c r="R383" i="5"/>
  <c r="R384" i="5"/>
  <c r="R385" i="5"/>
  <c r="R386" i="5"/>
  <c r="R387" i="5"/>
  <c r="R388" i="5"/>
  <c r="R389" i="5"/>
  <c r="R390" i="5"/>
  <c r="R391" i="5"/>
  <c r="R392" i="5"/>
  <c r="R393" i="5"/>
  <c r="R394" i="5"/>
  <c r="R395" i="5"/>
  <c r="R396" i="5"/>
  <c r="R397" i="5"/>
  <c r="R398" i="5"/>
  <c r="R399" i="5"/>
  <c r="R400" i="5"/>
  <c r="R302" i="5"/>
  <c r="R303" i="5"/>
  <c r="R230" i="5"/>
  <c r="R231" i="5"/>
  <c r="R232" i="5"/>
  <c r="R233" i="5"/>
  <c r="R234" i="5"/>
  <c r="R235" i="5"/>
  <c r="R236" i="5"/>
  <c r="R237" i="5"/>
  <c r="R238" i="5"/>
  <c r="R239" i="5"/>
  <c r="R240" i="5"/>
  <c r="R241" i="5"/>
  <c r="R242" i="5"/>
  <c r="R243" i="5"/>
  <c r="R244" i="5"/>
  <c r="R245" i="5"/>
  <c r="R246" i="5"/>
  <c r="R247" i="5"/>
  <c r="R248" i="5"/>
  <c r="R249" i="5"/>
  <c r="R250" i="5"/>
  <c r="R251" i="5"/>
  <c r="R252" i="5"/>
  <c r="R253" i="5"/>
  <c r="R254" i="5"/>
  <c r="R255" i="5"/>
  <c r="R256" i="5"/>
  <c r="R257" i="5"/>
  <c r="R258" i="5"/>
  <c r="R259" i="5"/>
  <c r="R260" i="5"/>
  <c r="R261" i="5"/>
  <c r="R262" i="5"/>
  <c r="R263" i="5"/>
  <c r="R264" i="5"/>
  <c r="R265" i="5"/>
  <c r="R266" i="5"/>
  <c r="R267" i="5"/>
  <c r="R268" i="5"/>
  <c r="R269" i="5"/>
  <c r="R270" i="5"/>
  <c r="R271" i="5"/>
  <c r="R272" i="5"/>
  <c r="R273" i="5"/>
  <c r="R274" i="5"/>
  <c r="R275" i="5"/>
  <c r="R276" i="5"/>
  <c r="R277" i="5"/>
  <c r="R278" i="5"/>
  <c r="R279" i="5"/>
  <c r="R280" i="5"/>
  <c r="R281" i="5"/>
  <c r="R282" i="5"/>
  <c r="R283" i="5"/>
  <c r="R284" i="5"/>
  <c r="R285" i="5"/>
  <c r="R286" i="5"/>
  <c r="R287" i="5"/>
  <c r="R288" i="5"/>
  <c r="R289" i="5"/>
  <c r="R290" i="5"/>
  <c r="R291" i="5"/>
  <c r="R292" i="5"/>
  <c r="R293" i="5"/>
  <c r="R294" i="5"/>
  <c r="R295" i="5"/>
  <c r="R296" i="5"/>
  <c r="R297" i="5"/>
  <c r="R298" i="5"/>
  <c r="R299" i="5"/>
  <c r="R300" i="5"/>
  <c r="R301" i="5"/>
  <c r="R221" i="5"/>
  <c r="R222" i="5"/>
  <c r="R223" i="5"/>
  <c r="R224" i="5"/>
  <c r="R225" i="5"/>
  <c r="R226" i="5"/>
  <c r="R227" i="5"/>
  <c r="R228" i="5"/>
  <c r="R229" i="5"/>
  <c r="E83" i="18"/>
  <c r="E85" i="18" s="1"/>
  <c r="E84" i="18"/>
  <c r="F83" i="18"/>
  <c r="F85" i="18" s="1"/>
  <c r="G83" i="18"/>
  <c r="H83" i="18"/>
  <c r="H84" i="18"/>
  <c r="H85" i="18"/>
  <c r="I83" i="18"/>
  <c r="J83" i="18"/>
  <c r="K83" i="18"/>
  <c r="L83" i="18"/>
  <c r="L84" i="18"/>
  <c r="L85" i="18" s="1"/>
  <c r="M83" i="18"/>
  <c r="N83" i="18"/>
  <c r="O83" i="18"/>
  <c r="P83" i="18"/>
  <c r="Q83" i="18"/>
  <c r="Q85" i="18" s="1"/>
  <c r="Q84" i="18"/>
  <c r="F84" i="18"/>
  <c r="G84" i="18"/>
  <c r="I84" i="18"/>
  <c r="I85" i="18" s="1"/>
  <c r="J84" i="18"/>
  <c r="K84" i="18"/>
  <c r="M84" i="18"/>
  <c r="N84" i="18"/>
  <c r="O84" i="18"/>
  <c r="P84" i="18"/>
  <c r="P85" i="18"/>
  <c r="D84" i="18"/>
  <c r="D83" i="18"/>
  <c r="D85" i="18" s="1"/>
  <c r="E82" i="18"/>
  <c r="F82" i="18"/>
  <c r="G82" i="18"/>
  <c r="H82" i="18"/>
  <c r="I82" i="18"/>
  <c r="J82" i="18"/>
  <c r="K82" i="18"/>
  <c r="L82" i="18"/>
  <c r="M82" i="18"/>
  <c r="N82" i="18"/>
  <c r="O82" i="18"/>
  <c r="P82" i="18"/>
  <c r="Q82" i="18"/>
  <c r="D82" i="18"/>
  <c r="C357" i="18"/>
  <c r="C358" i="18"/>
  <c r="C359" i="18"/>
  <c r="C360" i="18"/>
  <c r="C361" i="18"/>
  <c r="C362" i="18"/>
  <c r="C363" i="18"/>
  <c r="C364" i="18"/>
  <c r="C365" i="18"/>
  <c r="C366" i="18"/>
  <c r="C367" i="18"/>
  <c r="C368" i="18"/>
  <c r="C369" i="18"/>
  <c r="C370" i="18"/>
  <c r="C371" i="18"/>
  <c r="C372" i="18"/>
  <c r="C373" i="18"/>
  <c r="C356" i="18"/>
  <c r="C339" i="18"/>
  <c r="C340" i="18"/>
  <c r="C341" i="18"/>
  <c r="C342" i="18"/>
  <c r="C343" i="18"/>
  <c r="C344" i="18"/>
  <c r="C345" i="18"/>
  <c r="C346" i="18"/>
  <c r="C347" i="18"/>
  <c r="C348" i="18"/>
  <c r="C349" i="18"/>
  <c r="C350" i="18"/>
  <c r="C351" i="18"/>
  <c r="C352" i="18"/>
  <c r="C353" i="18"/>
  <c r="C354" i="18"/>
  <c r="C355" i="18"/>
  <c r="C338" i="18"/>
  <c r="C321" i="18"/>
  <c r="C322" i="18"/>
  <c r="C323" i="18"/>
  <c r="C324" i="18"/>
  <c r="C325" i="18"/>
  <c r="C326" i="18"/>
  <c r="C327" i="18"/>
  <c r="C328" i="18"/>
  <c r="C329" i="18"/>
  <c r="C330" i="18"/>
  <c r="C331" i="18"/>
  <c r="C332" i="18"/>
  <c r="C333" i="18"/>
  <c r="C334" i="18"/>
  <c r="C335" i="18"/>
  <c r="C336" i="18"/>
  <c r="C337" i="18"/>
  <c r="C320" i="18"/>
  <c r="C303" i="18"/>
  <c r="C304" i="18"/>
  <c r="C305" i="18"/>
  <c r="C306" i="18"/>
  <c r="C307" i="18"/>
  <c r="C308" i="18"/>
  <c r="C309" i="18"/>
  <c r="C310" i="18"/>
  <c r="C311" i="18"/>
  <c r="C312" i="18"/>
  <c r="C313" i="18"/>
  <c r="C314" i="18"/>
  <c r="C315" i="18"/>
  <c r="C316" i="18"/>
  <c r="C317" i="18"/>
  <c r="C318" i="18"/>
  <c r="C319" i="18"/>
  <c r="C302" i="18"/>
  <c r="C285" i="18"/>
  <c r="C286" i="18"/>
  <c r="C287" i="18"/>
  <c r="C288" i="18"/>
  <c r="C289" i="18"/>
  <c r="C290" i="18"/>
  <c r="C291" i="18"/>
  <c r="C292" i="18"/>
  <c r="C293" i="18"/>
  <c r="C294" i="18"/>
  <c r="C295" i="18"/>
  <c r="C296" i="18"/>
  <c r="C297" i="18"/>
  <c r="C298" i="18"/>
  <c r="C299" i="18"/>
  <c r="C300" i="18"/>
  <c r="C301" i="18"/>
  <c r="C284" i="18"/>
  <c r="C267" i="18"/>
  <c r="C268" i="18"/>
  <c r="C269" i="18"/>
  <c r="C270" i="18"/>
  <c r="C271" i="18"/>
  <c r="C272" i="18"/>
  <c r="C273" i="18"/>
  <c r="C274" i="18"/>
  <c r="C275" i="18"/>
  <c r="C276" i="18"/>
  <c r="C277" i="18"/>
  <c r="C278" i="18"/>
  <c r="C279" i="18"/>
  <c r="C280" i="18"/>
  <c r="C281" i="18"/>
  <c r="C282" i="18"/>
  <c r="C283" i="18"/>
  <c r="C266" i="18"/>
  <c r="C249" i="18"/>
  <c r="C250" i="18"/>
  <c r="C251" i="18"/>
  <c r="C252" i="18"/>
  <c r="C253" i="18"/>
  <c r="C254" i="18"/>
  <c r="C255" i="18"/>
  <c r="C256" i="18"/>
  <c r="C257" i="18"/>
  <c r="C258" i="18"/>
  <c r="C259" i="18"/>
  <c r="C260" i="18"/>
  <c r="C261" i="18"/>
  <c r="C262" i="18"/>
  <c r="C263" i="18"/>
  <c r="C264" i="18"/>
  <c r="C265" i="18"/>
  <c r="C248" i="18"/>
  <c r="C231" i="18"/>
  <c r="C232" i="18"/>
  <c r="C233" i="18"/>
  <c r="C234" i="18"/>
  <c r="C235" i="18"/>
  <c r="C236" i="18"/>
  <c r="C237" i="18"/>
  <c r="C238" i="18"/>
  <c r="C239" i="18"/>
  <c r="C240" i="18"/>
  <c r="C241" i="18"/>
  <c r="C242" i="18"/>
  <c r="C243" i="18"/>
  <c r="C244" i="18"/>
  <c r="C245" i="18"/>
  <c r="C246" i="18"/>
  <c r="C247" i="18"/>
  <c r="C230" i="18"/>
  <c r="C213" i="18"/>
  <c r="C214" i="18"/>
  <c r="C215" i="18"/>
  <c r="C216" i="18"/>
  <c r="C217" i="18"/>
  <c r="C218" i="18"/>
  <c r="C219" i="18"/>
  <c r="C220" i="18"/>
  <c r="C221" i="18"/>
  <c r="C222" i="18"/>
  <c r="C223" i="18"/>
  <c r="C224" i="18"/>
  <c r="C225" i="18"/>
  <c r="C226" i="18"/>
  <c r="C227" i="18"/>
  <c r="C228" i="18"/>
  <c r="C229" i="18"/>
  <c r="C212" i="18"/>
  <c r="C195" i="18"/>
  <c r="C196" i="18"/>
  <c r="C197" i="18"/>
  <c r="C198" i="18"/>
  <c r="C199" i="18"/>
  <c r="C200" i="18"/>
  <c r="C201" i="18"/>
  <c r="C202" i="18"/>
  <c r="C203" i="18"/>
  <c r="C204" i="18"/>
  <c r="C205" i="18"/>
  <c r="C206" i="18"/>
  <c r="C207" i="18"/>
  <c r="C208" i="18"/>
  <c r="C209" i="18"/>
  <c r="C210" i="18"/>
  <c r="C211" i="18"/>
  <c r="C194" i="18"/>
  <c r="C177" i="18"/>
  <c r="C178" i="18"/>
  <c r="C179" i="18"/>
  <c r="C180" i="18"/>
  <c r="C181" i="18"/>
  <c r="C182" i="18"/>
  <c r="C183" i="18"/>
  <c r="C184" i="18"/>
  <c r="C185" i="18"/>
  <c r="C186" i="18"/>
  <c r="C187" i="18"/>
  <c r="C188" i="18"/>
  <c r="C189" i="18"/>
  <c r="C190" i="18"/>
  <c r="C191" i="18"/>
  <c r="C192" i="18"/>
  <c r="C193" i="18"/>
  <c r="C176" i="18"/>
  <c r="C164" i="18"/>
  <c r="C165" i="18"/>
  <c r="C166" i="18"/>
  <c r="C167" i="18"/>
  <c r="C168" i="18"/>
  <c r="C169" i="18"/>
  <c r="C170" i="18"/>
  <c r="C171" i="18"/>
  <c r="C172" i="18"/>
  <c r="C173" i="18"/>
  <c r="C174" i="18"/>
  <c r="C175" i="18"/>
  <c r="C163" i="18"/>
  <c r="C146" i="18"/>
  <c r="C147" i="18"/>
  <c r="C148" i="18"/>
  <c r="C149" i="18"/>
  <c r="C150" i="18"/>
  <c r="C151" i="18"/>
  <c r="C152" i="18"/>
  <c r="C153" i="18"/>
  <c r="C154" i="18"/>
  <c r="C155" i="18"/>
  <c r="C156" i="18"/>
  <c r="C157" i="18"/>
  <c r="C158" i="18"/>
  <c r="C159" i="18"/>
  <c r="C160" i="18"/>
  <c r="C161" i="18"/>
  <c r="C162" i="18"/>
  <c r="C145" i="18"/>
  <c r="C128" i="18"/>
  <c r="C129" i="18"/>
  <c r="C130" i="18"/>
  <c r="C131" i="18"/>
  <c r="C132" i="18"/>
  <c r="C133" i="18"/>
  <c r="C134" i="18"/>
  <c r="C135" i="18"/>
  <c r="C136" i="18"/>
  <c r="C137" i="18"/>
  <c r="C138" i="18"/>
  <c r="C139" i="18"/>
  <c r="C140" i="18"/>
  <c r="C141" i="18"/>
  <c r="C142" i="18"/>
  <c r="C143" i="18"/>
  <c r="C144" i="18"/>
  <c r="C127" i="18"/>
  <c r="H183" i="18"/>
  <c r="B373" i="18"/>
  <c r="B357" i="18"/>
  <c r="B358" i="18"/>
  <c r="B359" i="18"/>
  <c r="B360" i="18"/>
  <c r="B361" i="18"/>
  <c r="B362" i="18"/>
  <c r="B363" i="18"/>
  <c r="B364" i="18"/>
  <c r="B365" i="18"/>
  <c r="B366" i="18"/>
  <c r="B367" i="18"/>
  <c r="B368" i="18"/>
  <c r="B369" i="18"/>
  <c r="B370" i="18"/>
  <c r="B371" i="18"/>
  <c r="B372" i="18"/>
  <c r="B356" i="18"/>
  <c r="B339" i="18"/>
  <c r="B340" i="18"/>
  <c r="B341" i="18"/>
  <c r="B342" i="18"/>
  <c r="B343" i="18"/>
  <c r="B344" i="18"/>
  <c r="B345" i="18"/>
  <c r="B346" i="18"/>
  <c r="B347" i="18"/>
  <c r="B348" i="18"/>
  <c r="B349" i="18"/>
  <c r="B350" i="18"/>
  <c r="B351" i="18"/>
  <c r="B352" i="18"/>
  <c r="B353" i="18"/>
  <c r="B354" i="18"/>
  <c r="B355" i="18"/>
  <c r="B338" i="18"/>
  <c r="B336" i="18"/>
  <c r="B337" i="18"/>
  <c r="B321" i="18"/>
  <c r="B322" i="18"/>
  <c r="B323" i="18"/>
  <c r="B324" i="18"/>
  <c r="B325" i="18"/>
  <c r="B326" i="18"/>
  <c r="B327" i="18"/>
  <c r="B328" i="18"/>
  <c r="B329" i="18"/>
  <c r="B330" i="18"/>
  <c r="B331" i="18"/>
  <c r="B332" i="18"/>
  <c r="B333" i="18"/>
  <c r="B334" i="18"/>
  <c r="B335" i="18"/>
  <c r="B320" i="18"/>
  <c r="B303" i="18"/>
  <c r="B304" i="18"/>
  <c r="B305" i="18"/>
  <c r="B306" i="18"/>
  <c r="B307" i="18"/>
  <c r="B308" i="18"/>
  <c r="B309" i="18"/>
  <c r="B310" i="18"/>
  <c r="B311" i="18"/>
  <c r="B312" i="18"/>
  <c r="B313" i="18"/>
  <c r="B314" i="18"/>
  <c r="B315" i="18"/>
  <c r="B316" i="18"/>
  <c r="B317" i="18"/>
  <c r="B318" i="18"/>
  <c r="B319" i="18"/>
  <c r="B302" i="18"/>
  <c r="B300" i="18"/>
  <c r="B301" i="18"/>
  <c r="B285" i="18"/>
  <c r="B286" i="18"/>
  <c r="B287" i="18"/>
  <c r="B288" i="18"/>
  <c r="B289" i="18"/>
  <c r="B290" i="18"/>
  <c r="B291" i="18"/>
  <c r="B292" i="18"/>
  <c r="B293" i="18"/>
  <c r="B294" i="18"/>
  <c r="B295" i="18"/>
  <c r="B296" i="18"/>
  <c r="B297" i="18"/>
  <c r="B298" i="18"/>
  <c r="B299" i="18"/>
  <c r="B284" i="18"/>
  <c r="B267" i="18"/>
  <c r="B268" i="18"/>
  <c r="B269" i="18"/>
  <c r="B270" i="18"/>
  <c r="B271" i="18"/>
  <c r="B272" i="18"/>
  <c r="B273" i="18"/>
  <c r="B274" i="18"/>
  <c r="B275" i="18"/>
  <c r="B276" i="18"/>
  <c r="B277" i="18"/>
  <c r="B278" i="18"/>
  <c r="B279" i="18"/>
  <c r="B280" i="18"/>
  <c r="B281" i="18"/>
  <c r="B282" i="18"/>
  <c r="B283" i="18"/>
  <c r="B266" i="18"/>
  <c r="B265" i="18"/>
  <c r="B249" i="18"/>
  <c r="B250" i="18"/>
  <c r="B251" i="18"/>
  <c r="B252" i="18"/>
  <c r="B253" i="18"/>
  <c r="B254" i="18"/>
  <c r="B255" i="18"/>
  <c r="B256" i="18"/>
  <c r="B257" i="18"/>
  <c r="B258" i="18"/>
  <c r="B259" i="18"/>
  <c r="B260" i="18"/>
  <c r="B261" i="18"/>
  <c r="B262" i="18"/>
  <c r="B263" i="18"/>
  <c r="B264" i="18"/>
  <c r="B248" i="18"/>
  <c r="B247" i="18"/>
  <c r="B231" i="18"/>
  <c r="B232" i="18"/>
  <c r="B233" i="18"/>
  <c r="B234" i="18"/>
  <c r="B235" i="18"/>
  <c r="B236" i="18"/>
  <c r="B237" i="18"/>
  <c r="B238" i="18"/>
  <c r="B239" i="18"/>
  <c r="B240" i="18"/>
  <c r="B241" i="18"/>
  <c r="B242" i="18"/>
  <c r="B243" i="18"/>
  <c r="B244" i="18"/>
  <c r="B245" i="18"/>
  <c r="B246" i="18"/>
  <c r="B230" i="18"/>
  <c r="B229" i="18"/>
  <c r="B226" i="18"/>
  <c r="B227" i="18"/>
  <c r="B228" i="18"/>
  <c r="B213" i="18"/>
  <c r="B214" i="18"/>
  <c r="B215" i="18"/>
  <c r="B216" i="18"/>
  <c r="B217" i="18"/>
  <c r="B218" i="18"/>
  <c r="B219" i="18"/>
  <c r="B220" i="18"/>
  <c r="B221" i="18"/>
  <c r="B222" i="18"/>
  <c r="B223" i="18"/>
  <c r="B224" i="18"/>
  <c r="B225" i="18"/>
  <c r="B212" i="18"/>
  <c r="B195" i="18"/>
  <c r="B196" i="18"/>
  <c r="B197" i="18"/>
  <c r="B198" i="18"/>
  <c r="B199" i="18"/>
  <c r="B200" i="18"/>
  <c r="B201" i="18"/>
  <c r="B202" i="18"/>
  <c r="B203" i="18"/>
  <c r="B204" i="18"/>
  <c r="B205" i="18"/>
  <c r="B206" i="18"/>
  <c r="B207" i="18"/>
  <c r="B208" i="18"/>
  <c r="B209" i="18"/>
  <c r="B210" i="18"/>
  <c r="B211" i="18"/>
  <c r="B194" i="18"/>
  <c r="B191" i="18"/>
  <c r="B192" i="18"/>
  <c r="B193" i="18"/>
  <c r="B177" i="18"/>
  <c r="B178" i="18"/>
  <c r="B179" i="18"/>
  <c r="B180" i="18"/>
  <c r="B181" i="18"/>
  <c r="B182" i="18"/>
  <c r="B183" i="18"/>
  <c r="B184" i="18"/>
  <c r="B185" i="18"/>
  <c r="B186" i="18"/>
  <c r="B187" i="18"/>
  <c r="B188" i="18"/>
  <c r="B189" i="18"/>
  <c r="B190" i="18"/>
  <c r="B176" i="18"/>
  <c r="B164" i="18"/>
  <c r="B165" i="18"/>
  <c r="B166" i="18"/>
  <c r="B167" i="18"/>
  <c r="B168" i="18"/>
  <c r="B169" i="18"/>
  <c r="B170" i="18"/>
  <c r="B171" i="18"/>
  <c r="B172" i="18"/>
  <c r="B173" i="18"/>
  <c r="B174" i="18"/>
  <c r="B175" i="18"/>
  <c r="B163" i="18"/>
  <c r="B146" i="18"/>
  <c r="B147" i="18"/>
  <c r="B148" i="18"/>
  <c r="B149" i="18"/>
  <c r="B150" i="18"/>
  <c r="B151" i="18"/>
  <c r="B152" i="18"/>
  <c r="B153" i="18"/>
  <c r="B154" i="18"/>
  <c r="B155" i="18"/>
  <c r="B156" i="18"/>
  <c r="B157" i="18"/>
  <c r="B158" i="18"/>
  <c r="B159" i="18"/>
  <c r="B160" i="18"/>
  <c r="B161" i="18"/>
  <c r="B162" i="18"/>
  <c r="B145" i="18"/>
  <c r="B128" i="18"/>
  <c r="B129" i="18"/>
  <c r="B130" i="18"/>
  <c r="B131" i="18"/>
  <c r="B132" i="18"/>
  <c r="B133" i="18"/>
  <c r="B134" i="18"/>
  <c r="B135" i="18"/>
  <c r="B136" i="18"/>
  <c r="B137" i="18"/>
  <c r="B138" i="18"/>
  <c r="B139" i="18"/>
  <c r="B140" i="18"/>
  <c r="B141" i="18"/>
  <c r="B142" i="18"/>
  <c r="B143" i="18"/>
  <c r="B144" i="18"/>
  <c r="B127" i="18"/>
  <c r="G21" i="16"/>
  <c r="G10" i="16"/>
  <c r="K85" i="18"/>
  <c r="G85" i="18"/>
  <c r="M85" i="18"/>
  <c r="B8" i="16"/>
  <c r="B60" i="12"/>
  <c r="B9" i="16"/>
  <c r="B74" i="10" s="1"/>
  <c r="B10" i="16"/>
  <c r="B75" i="10" s="1"/>
  <c r="B13" i="16"/>
  <c r="B77" i="10" s="1"/>
  <c r="B14" i="16"/>
  <c r="B61" i="12" s="1"/>
  <c r="B23" i="16"/>
  <c r="B62" i="10" s="1"/>
  <c r="B7" i="16"/>
  <c r="B59" i="12"/>
  <c r="J17" i="2"/>
  <c r="AH12" i="8"/>
  <c r="C12" i="13"/>
  <c r="C10" i="13"/>
  <c r="C5" i="8"/>
  <c r="AA19" i="8"/>
  <c r="H164" i="18"/>
  <c r="H165" i="18"/>
  <c r="H166" i="18"/>
  <c r="H167" i="18"/>
  <c r="H168" i="18"/>
  <c r="H169" i="18"/>
  <c r="H170" i="18"/>
  <c r="H171" i="18"/>
  <c r="H172" i="18"/>
  <c r="H173" i="18"/>
  <c r="H174" i="18"/>
  <c r="H175" i="18"/>
  <c r="H176" i="18"/>
  <c r="H177" i="18"/>
  <c r="H178" i="18"/>
  <c r="H179" i="18"/>
  <c r="H180" i="18"/>
  <c r="H181" i="18"/>
  <c r="H182" i="18"/>
  <c r="H184" i="18"/>
  <c r="H185" i="18"/>
  <c r="H186" i="18"/>
  <c r="H187" i="18"/>
  <c r="H188" i="18"/>
  <c r="H189" i="18"/>
  <c r="H190" i="18"/>
  <c r="H191" i="18"/>
  <c r="H192" i="18"/>
  <c r="H193" i="18"/>
  <c r="H194" i="18"/>
  <c r="H195" i="18"/>
  <c r="H196" i="18"/>
  <c r="H197" i="18"/>
  <c r="H198" i="18"/>
  <c r="H199" i="18"/>
  <c r="H200" i="18"/>
  <c r="H201" i="18"/>
  <c r="H202" i="18"/>
  <c r="H203" i="18"/>
  <c r="H204" i="18"/>
  <c r="H205" i="18"/>
  <c r="H206" i="18"/>
  <c r="H207" i="18"/>
  <c r="H208" i="18"/>
  <c r="H209" i="18"/>
  <c r="H210" i="18"/>
  <c r="H211" i="18"/>
  <c r="H212" i="18"/>
  <c r="H213" i="18"/>
  <c r="H214" i="18"/>
  <c r="H215" i="18"/>
  <c r="H216" i="18"/>
  <c r="H217" i="18"/>
  <c r="H218" i="18"/>
  <c r="H219" i="18"/>
  <c r="H220" i="18"/>
  <c r="H221" i="18"/>
  <c r="H222" i="18"/>
  <c r="H223" i="18"/>
  <c r="H224" i="18"/>
  <c r="H225" i="18"/>
  <c r="H231" i="18"/>
  <c r="H232" i="18"/>
  <c r="H233" i="18"/>
  <c r="H234" i="18"/>
  <c r="H235" i="18"/>
  <c r="H236" i="18"/>
  <c r="H237" i="18"/>
  <c r="H238" i="18"/>
  <c r="H239" i="18"/>
  <c r="H240" i="18"/>
  <c r="H241" i="18"/>
  <c r="H242" i="18"/>
  <c r="H243" i="18"/>
  <c r="H244" i="18"/>
  <c r="H245" i="18"/>
  <c r="H246" i="18"/>
  <c r="H247" i="18"/>
  <c r="H248" i="18"/>
  <c r="H249" i="18"/>
  <c r="H250" i="18"/>
  <c r="H251" i="18"/>
  <c r="H252" i="18"/>
  <c r="H253" i="18"/>
  <c r="H254" i="18"/>
  <c r="H255" i="18"/>
  <c r="H256" i="18"/>
  <c r="H257" i="18"/>
  <c r="H258" i="18"/>
  <c r="H259" i="18"/>
  <c r="H260" i="18"/>
  <c r="H261" i="18"/>
  <c r="H262" i="18"/>
  <c r="H263" i="18"/>
  <c r="H264" i="18"/>
  <c r="H265" i="18"/>
  <c r="H266" i="18"/>
  <c r="H267" i="18"/>
  <c r="H268" i="18"/>
  <c r="H269" i="18"/>
  <c r="H270" i="18"/>
  <c r="H271" i="18"/>
  <c r="H272" i="18"/>
  <c r="H273" i="18"/>
  <c r="H274" i="18"/>
  <c r="H275" i="18"/>
  <c r="H276" i="18"/>
  <c r="H277" i="18"/>
  <c r="H278" i="18"/>
  <c r="H279" i="18"/>
  <c r="H280" i="18"/>
  <c r="H281" i="18"/>
  <c r="H282" i="18"/>
  <c r="H283" i="18"/>
  <c r="H284" i="18"/>
  <c r="H285" i="18"/>
  <c r="H286" i="18"/>
  <c r="H287" i="18"/>
  <c r="H288" i="18"/>
  <c r="H289" i="18"/>
  <c r="E160" i="18"/>
  <c r="F160" i="18"/>
  <c r="E161" i="18"/>
  <c r="E162" i="18"/>
  <c r="H162" i="18"/>
  <c r="F162" i="18"/>
  <c r="E163" i="18"/>
  <c r="H163" i="18"/>
  <c r="E147" i="18"/>
  <c r="F147" i="18" s="1"/>
  <c r="E148" i="18"/>
  <c r="H148" i="18" s="1"/>
  <c r="F148" i="18"/>
  <c r="E149" i="18"/>
  <c r="H149" i="18" s="1"/>
  <c r="E150" i="18"/>
  <c r="E151" i="18"/>
  <c r="F151" i="18" s="1"/>
  <c r="E152" i="18"/>
  <c r="F152" i="18" s="1"/>
  <c r="E153" i="18"/>
  <c r="F153" i="18"/>
  <c r="E154" i="18"/>
  <c r="F154" i="18"/>
  <c r="E155" i="18"/>
  <c r="H155" i="18" s="1"/>
  <c r="E156" i="18"/>
  <c r="H156" i="18" s="1"/>
  <c r="E157" i="18"/>
  <c r="E158" i="18"/>
  <c r="H158" i="18" s="1"/>
  <c r="E159" i="18"/>
  <c r="H159" i="18" s="1"/>
  <c r="E146" i="18"/>
  <c r="H146" i="18" s="1"/>
  <c r="E132" i="18"/>
  <c r="E133" i="18"/>
  <c r="H133" i="18" s="1"/>
  <c r="E134" i="18"/>
  <c r="F134" i="18"/>
  <c r="E135" i="18"/>
  <c r="F135" i="18" s="1"/>
  <c r="E136" i="18"/>
  <c r="H136" i="18"/>
  <c r="E137" i="18"/>
  <c r="F137" i="18"/>
  <c r="E138" i="18"/>
  <c r="F138" i="18" s="1"/>
  <c r="E139" i="18"/>
  <c r="F139" i="18"/>
  <c r="E140" i="18"/>
  <c r="H140" i="18"/>
  <c r="E141" i="18"/>
  <c r="F141" i="18" s="1"/>
  <c r="E142" i="18"/>
  <c r="H142" i="18" s="1"/>
  <c r="E143" i="18"/>
  <c r="H143" i="18"/>
  <c r="E144" i="18"/>
  <c r="H144" i="18" s="1"/>
  <c r="E145" i="18"/>
  <c r="F145" i="18"/>
  <c r="H145" i="18"/>
  <c r="E129" i="18"/>
  <c r="F129" i="18"/>
  <c r="E130" i="18"/>
  <c r="H130" i="18" s="1"/>
  <c r="F130" i="18"/>
  <c r="E131" i="18"/>
  <c r="F131" i="18" s="1"/>
  <c r="E128" i="18"/>
  <c r="F128" i="18"/>
  <c r="H141" i="18"/>
  <c r="B64" i="12"/>
  <c r="H134" i="18"/>
  <c r="H128" i="18"/>
  <c r="H135" i="18"/>
  <c r="AE106" i="20"/>
  <c r="R34" i="16"/>
  <c r="V68" i="20"/>
  <c r="W68" i="20" s="1"/>
  <c r="H104" i="15"/>
  <c r="F163" i="18"/>
  <c r="H154" i="18"/>
  <c r="F142" i="18"/>
  <c r="F161" i="18"/>
  <c r="H161" i="18"/>
  <c r="H137" i="18"/>
  <c r="F133" i="18"/>
  <c r="F140" i="18"/>
  <c r="F150" i="18"/>
  <c r="H150" i="18"/>
  <c r="H92" i="12"/>
  <c r="C93" i="12"/>
  <c r="H86" i="12"/>
  <c r="C87" i="12"/>
  <c r="H88" i="12"/>
  <c r="C89" i="12"/>
  <c r="H87" i="12"/>
  <c r="C88" i="12"/>
  <c r="H90" i="12"/>
  <c r="C91" i="12" s="1"/>
  <c r="H91" i="12"/>
  <c r="C92" i="12"/>
  <c r="H86" i="10"/>
  <c r="C87" i="10"/>
  <c r="H83" i="10"/>
  <c r="C84" i="10"/>
  <c r="H88" i="10"/>
  <c r="C89" i="10"/>
  <c r="H87" i="10"/>
  <c r="C88" i="10"/>
  <c r="H85" i="10"/>
  <c r="C86" i="10" s="1"/>
  <c r="H84" i="10"/>
  <c r="C85" i="10"/>
  <c r="O85" i="18"/>
  <c r="J21" i="16"/>
  <c r="R19" i="17"/>
  <c r="AA12" i="17"/>
  <c r="J18" i="16"/>
  <c r="AG115" i="8"/>
  <c r="C151" i="13"/>
  <c r="C149" i="13"/>
  <c r="C150" i="13"/>
  <c r="C152" i="13"/>
  <c r="C153" i="13"/>
  <c r="C154" i="13"/>
  <c r="G14" i="16"/>
  <c r="H160" i="18"/>
  <c r="H139" i="18"/>
  <c r="F143" i="18"/>
  <c r="F146" i="18"/>
  <c r="H138" i="18"/>
  <c r="H151" i="18"/>
  <c r="F132" i="18"/>
  <c r="H132" i="18"/>
  <c r="J85" i="18"/>
  <c r="H153" i="18"/>
  <c r="F157" i="18"/>
  <c r="H157" i="18"/>
  <c r="J17" i="16"/>
  <c r="J19" i="16"/>
  <c r="J15" i="16"/>
  <c r="H129" i="18"/>
  <c r="F136" i="18"/>
  <c r="G16" i="16"/>
  <c r="F34" i="20"/>
  <c r="F35" i="20"/>
  <c r="T20" i="17"/>
  <c r="R20" i="17"/>
  <c r="AA13" i="17"/>
  <c r="R21" i="17"/>
  <c r="T21" i="17"/>
  <c r="AA14" i="17"/>
  <c r="AA8" i="17"/>
  <c r="R15" i="17"/>
  <c r="T15" i="17"/>
  <c r="S25" i="17" s="1"/>
  <c r="S26" i="17" s="1"/>
  <c r="BT128" i="20"/>
  <c r="BT129" i="20" s="1"/>
  <c r="AY128" i="20"/>
  <c r="AY129" i="20"/>
  <c r="AT128" i="20"/>
  <c r="AT129" i="20" s="1"/>
  <c r="BY128" i="20"/>
  <c r="BY129" i="20" s="1"/>
  <c r="CI128" i="20"/>
  <c r="CI129" i="20" s="1"/>
  <c r="AU128" i="20"/>
  <c r="AU129" i="20"/>
  <c r="BE128" i="20"/>
  <c r="BE129" i="20" s="1"/>
  <c r="AR128" i="20"/>
  <c r="AR129" i="20"/>
  <c r="BG128" i="20"/>
  <c r="BG129" i="20" s="1"/>
  <c r="CK128" i="20"/>
  <c r="CK129" i="20" s="1"/>
  <c r="CE128" i="20"/>
  <c r="CE129" i="20" s="1"/>
  <c r="BO128" i="20"/>
  <c r="BO129" i="20"/>
  <c r="BL128" i="20"/>
  <c r="BL129" i="20" s="1"/>
  <c r="AS128" i="20"/>
  <c r="AS129" i="20"/>
  <c r="BU128" i="20"/>
  <c r="BU129" i="20" s="1"/>
  <c r="CF128" i="20"/>
  <c r="CF129" i="20" s="1"/>
  <c r="BQ128" i="20"/>
  <c r="BQ129" i="20" s="1"/>
  <c r="BI128" i="20"/>
  <c r="BI129" i="20"/>
  <c r="CJ128" i="20"/>
  <c r="CJ129" i="20" s="1"/>
  <c r="AQ128" i="20"/>
  <c r="AQ129" i="20"/>
  <c r="AO128" i="20"/>
  <c r="AO129" i="20" s="1"/>
  <c r="AN128" i="20"/>
  <c r="AN129" i="20" s="1"/>
  <c r="CB128" i="20"/>
  <c r="CB129" i="20" s="1"/>
  <c r="BC128" i="20"/>
  <c r="BC129" i="20"/>
  <c r="CD128" i="20"/>
  <c r="CD129" i="20" s="1"/>
  <c r="AX128" i="20"/>
  <c r="AX129" i="20"/>
  <c r="CC128" i="20"/>
  <c r="CC129" i="20" s="1"/>
  <c r="CG128" i="20"/>
  <c r="CG129" i="20" s="1"/>
  <c r="BW128" i="20"/>
  <c r="BW129" i="20" s="1"/>
  <c r="BK128" i="20"/>
  <c r="BK129" i="20"/>
  <c r="AZ128" i="20"/>
  <c r="AZ129" i="20" s="1"/>
  <c r="BX128" i="20"/>
  <c r="BX129" i="20"/>
  <c r="CA128" i="20"/>
  <c r="CA129" i="20" s="1"/>
  <c r="BM128" i="20"/>
  <c r="BM129" i="20" s="1"/>
  <c r="BP128" i="20"/>
  <c r="BP129" i="20" s="1"/>
  <c r="BR128" i="20"/>
  <c r="BR129" i="20"/>
  <c r="BH128" i="20"/>
  <c r="BH129" i="20" s="1"/>
  <c r="AW128" i="20"/>
  <c r="AW129" i="20"/>
  <c r="BN128" i="20"/>
  <c r="BN129" i="20" s="1"/>
  <c r="BJ128" i="20"/>
  <c r="BJ129" i="20" s="1"/>
  <c r="BZ128" i="20"/>
  <c r="BZ129" i="20" s="1"/>
  <c r="BB128" i="20"/>
  <c r="BB129" i="20"/>
  <c r="BF128" i="20"/>
  <c r="BF129" i="20" s="1"/>
  <c r="BS128" i="20"/>
  <c r="BS129" i="20"/>
  <c r="BA128" i="20"/>
  <c r="BA129" i="20" s="1"/>
  <c r="AV128" i="20"/>
  <c r="AV129" i="20" s="1"/>
  <c r="BD128" i="20"/>
  <c r="BD129" i="20" s="1"/>
  <c r="CH128" i="20"/>
  <c r="CH129" i="20"/>
  <c r="BV128" i="20"/>
  <c r="BV129" i="20" s="1"/>
  <c r="AP128" i="20"/>
  <c r="AP129" i="20"/>
  <c r="R16" i="17"/>
  <c r="T16" i="17"/>
  <c r="AA9" i="17"/>
  <c r="AP118" i="20"/>
  <c r="AN118" i="20"/>
  <c r="AQ118" i="20"/>
  <c r="AO118" i="20"/>
  <c r="AA10" i="17"/>
  <c r="T17" i="17"/>
  <c r="F156" i="18"/>
  <c r="F155" i="18"/>
  <c r="H131" i="18"/>
  <c r="H152" i="18"/>
  <c r="B90" i="13"/>
  <c r="B139" i="13"/>
  <c r="I217" i="19"/>
  <c r="E314" i="14"/>
  <c r="C65" i="15" s="1"/>
  <c r="G65" i="15" s="1"/>
  <c r="H65" i="15" s="1"/>
  <c r="J65" i="15" s="1"/>
  <c r="E317" i="14"/>
  <c r="C132" i="15" s="1"/>
  <c r="G132" i="15" s="1"/>
  <c r="H132" i="15" s="1"/>
  <c r="E281" i="14"/>
  <c r="C114" i="15" s="1"/>
  <c r="G114" i="15" s="1"/>
  <c r="H114" i="15" s="1"/>
  <c r="E315" i="14"/>
  <c r="C66" i="15" s="1"/>
  <c r="G66" i="15" s="1"/>
  <c r="H66" i="15" s="1"/>
  <c r="J66" i="15" s="1"/>
  <c r="E313" i="14"/>
  <c r="C64" i="15" s="1"/>
  <c r="G64" i="15" s="1"/>
  <c r="H64" i="15" s="1"/>
  <c r="E312" i="14"/>
  <c r="C131" i="15" s="1"/>
  <c r="G131" i="15" s="1"/>
  <c r="H131" i="15" s="1"/>
  <c r="B92" i="13"/>
  <c r="B160" i="13"/>
  <c r="G19" i="16"/>
  <c r="G7" i="16"/>
  <c r="G20" i="16"/>
  <c r="H12" i="16"/>
  <c r="B65" i="12"/>
  <c r="B78" i="12"/>
  <c r="G18" i="16"/>
  <c r="G13" i="16"/>
  <c r="I5" i="19"/>
  <c r="I9" i="19"/>
  <c r="I13" i="19"/>
  <c r="I17" i="19"/>
  <c r="I21" i="19"/>
  <c r="I25" i="19"/>
  <c r="I29" i="19"/>
  <c r="I33" i="19"/>
  <c r="I37" i="19"/>
  <c r="I41" i="19"/>
  <c r="I45" i="19"/>
  <c r="I49" i="19"/>
  <c r="I53" i="19"/>
  <c r="I57" i="19"/>
  <c r="I61" i="19"/>
  <c r="I65" i="19"/>
  <c r="I69" i="19"/>
  <c r="I73" i="19"/>
  <c r="I77" i="19"/>
  <c r="I81" i="19"/>
  <c r="I85" i="19"/>
  <c r="I89" i="19"/>
  <c r="I93" i="19"/>
  <c r="I97" i="19"/>
  <c r="I101" i="19"/>
  <c r="I105" i="19"/>
  <c r="I109" i="19"/>
  <c r="I113" i="19"/>
  <c r="I117" i="19"/>
  <c r="I121" i="19"/>
  <c r="I125" i="19"/>
  <c r="I129" i="19"/>
  <c r="I133" i="19"/>
  <c r="I137" i="19"/>
  <c r="I141" i="19"/>
  <c r="I145" i="19"/>
  <c r="I149" i="19"/>
  <c r="I153" i="19"/>
  <c r="I157" i="19"/>
  <c r="I161" i="19"/>
  <c r="I165" i="19"/>
  <c r="I169" i="19"/>
  <c r="I173" i="19"/>
  <c r="I177" i="19"/>
  <c r="I181" i="19"/>
  <c r="I185" i="19"/>
  <c r="I189" i="19"/>
  <c r="I193" i="19"/>
  <c r="I197" i="19"/>
  <c r="I201" i="19"/>
  <c r="I205" i="19"/>
  <c r="I209" i="19"/>
  <c r="I213" i="19"/>
  <c r="I218" i="19"/>
  <c r="I6" i="19"/>
  <c r="I10" i="19"/>
  <c r="I14" i="19"/>
  <c r="I18" i="19"/>
  <c r="I22" i="19"/>
  <c r="I26" i="19"/>
  <c r="I30" i="19"/>
  <c r="I34" i="19"/>
  <c r="I38" i="19"/>
  <c r="I42" i="19"/>
  <c r="I46" i="19"/>
  <c r="I50" i="19"/>
  <c r="I54" i="19"/>
  <c r="I58" i="19"/>
  <c r="I62" i="19"/>
  <c r="I66" i="19"/>
  <c r="I70" i="19"/>
  <c r="I74" i="19"/>
  <c r="I78" i="19"/>
  <c r="I82" i="19"/>
  <c r="I86" i="19"/>
  <c r="I90" i="19"/>
  <c r="I94" i="19"/>
  <c r="I98" i="19"/>
  <c r="I102" i="19"/>
  <c r="I106" i="19"/>
  <c r="I110" i="19"/>
  <c r="I114" i="19"/>
  <c r="I118" i="19"/>
  <c r="I122" i="19"/>
  <c r="I126" i="19"/>
  <c r="I3" i="19"/>
  <c r="I7" i="19"/>
  <c r="I11" i="19"/>
  <c r="I15" i="19"/>
  <c r="I19" i="19"/>
  <c r="I23" i="19"/>
  <c r="I27" i="19"/>
  <c r="I31" i="19"/>
  <c r="I35" i="19"/>
  <c r="I39" i="19"/>
  <c r="I43" i="19"/>
  <c r="I47" i="19"/>
  <c r="I51" i="19"/>
  <c r="I55" i="19"/>
  <c r="I59" i="19"/>
  <c r="I63" i="19"/>
  <c r="I67" i="19"/>
  <c r="I71" i="19"/>
  <c r="I75" i="19"/>
  <c r="I79" i="19"/>
  <c r="I83" i="19"/>
  <c r="I87" i="19"/>
  <c r="I91" i="19"/>
  <c r="I95" i="19"/>
  <c r="I99" i="19"/>
  <c r="I103" i="19"/>
  <c r="I107" i="19"/>
  <c r="I111" i="19"/>
  <c r="I115" i="19"/>
  <c r="I119" i="19"/>
  <c r="I123" i="19"/>
  <c r="I127" i="19"/>
  <c r="I131" i="19"/>
  <c r="I135" i="19"/>
  <c r="I139" i="19"/>
  <c r="I143" i="19"/>
  <c r="I147" i="19"/>
  <c r="I151" i="19"/>
  <c r="I155" i="19"/>
  <c r="I159" i="19"/>
  <c r="I163" i="19"/>
  <c r="I167" i="19"/>
  <c r="I171" i="19"/>
  <c r="I175" i="19"/>
  <c r="I179" i="19"/>
  <c r="I183" i="19"/>
  <c r="I187" i="19"/>
  <c r="I191" i="19"/>
  <c r="I195" i="19"/>
  <c r="I199" i="19"/>
  <c r="I203" i="19"/>
  <c r="I207" i="19"/>
  <c r="I211" i="19"/>
  <c r="I215" i="19"/>
  <c r="I2" i="19"/>
  <c r="I4" i="19"/>
  <c r="I8" i="19"/>
  <c r="I12" i="19"/>
  <c r="I16" i="19"/>
  <c r="I20" i="19"/>
  <c r="I24" i="19"/>
  <c r="I28" i="19"/>
  <c r="I32" i="19"/>
  <c r="I36" i="19"/>
  <c r="I40" i="19"/>
  <c r="I44" i="19"/>
  <c r="I48" i="19"/>
  <c r="I52" i="19"/>
  <c r="I56" i="19"/>
  <c r="I60" i="19"/>
  <c r="I64" i="19"/>
  <c r="I68" i="19"/>
  <c r="I72" i="19"/>
  <c r="I76" i="19"/>
  <c r="I80" i="19"/>
  <c r="I84" i="19"/>
  <c r="I88" i="19"/>
  <c r="I92" i="19"/>
  <c r="I96" i="19"/>
  <c r="I100" i="19"/>
  <c r="I104" i="19"/>
  <c r="I108" i="19"/>
  <c r="I112" i="19"/>
  <c r="I116" i="19"/>
  <c r="I120" i="19"/>
  <c r="I130" i="19"/>
  <c r="I138" i="19"/>
  <c r="I146" i="19"/>
  <c r="I154" i="19"/>
  <c r="I162" i="19"/>
  <c r="I170" i="19"/>
  <c r="I178" i="19"/>
  <c r="I186" i="19"/>
  <c r="I194" i="19"/>
  <c r="I202" i="19"/>
  <c r="I210" i="19"/>
  <c r="I219" i="19"/>
  <c r="I132" i="19"/>
  <c r="I140" i="19"/>
  <c r="I148" i="19"/>
  <c r="I156" i="19"/>
  <c r="I164" i="19"/>
  <c r="I172" i="19"/>
  <c r="I180" i="19"/>
  <c r="I188" i="19"/>
  <c r="I196" i="19"/>
  <c r="I204" i="19"/>
  <c r="I212" i="19"/>
  <c r="I192" i="19"/>
  <c r="I208" i="19"/>
  <c r="I124" i="19"/>
  <c r="I134" i="19"/>
  <c r="I142" i="19"/>
  <c r="I150" i="19"/>
  <c r="I158" i="19"/>
  <c r="I166" i="19"/>
  <c r="I174" i="19"/>
  <c r="I182" i="19"/>
  <c r="I190" i="19"/>
  <c r="I198" i="19"/>
  <c r="I206" i="19"/>
  <c r="I214" i="19"/>
  <c r="I128" i="19"/>
  <c r="I136" i="19"/>
  <c r="I144" i="19"/>
  <c r="I152" i="19"/>
  <c r="I160" i="19"/>
  <c r="I168" i="19"/>
  <c r="I176" i="19"/>
  <c r="I184" i="19"/>
  <c r="I200" i="19"/>
  <c r="I216" i="19"/>
  <c r="G113" i="18"/>
  <c r="AS41" i="16"/>
  <c r="G114" i="18"/>
  <c r="J10" i="16" s="1"/>
  <c r="G8" i="16"/>
  <c r="G15" i="16"/>
  <c r="G17" i="16"/>
  <c r="G22" i="16"/>
  <c r="G9" i="16"/>
  <c r="D28" i="18"/>
  <c r="AC29" i="5"/>
  <c r="AD29" i="5"/>
  <c r="AC21" i="5"/>
  <c r="AD21" i="5" s="1"/>
  <c r="AD5" i="5"/>
  <c r="AC24" i="5"/>
  <c r="AD24" i="5"/>
  <c r="AC17" i="5"/>
  <c r="AD17" i="5" s="1"/>
  <c r="AC20" i="5"/>
  <c r="AD20" i="5"/>
  <c r="AC28" i="5"/>
  <c r="AD28" i="5" s="1"/>
  <c r="AC8" i="5"/>
  <c r="AD8" i="5"/>
  <c r="AC12" i="5"/>
  <c r="AD12" i="5" s="1"/>
  <c r="AC16" i="5"/>
  <c r="AD16" i="5"/>
  <c r="AC9" i="5"/>
  <c r="AD9" i="5" s="1"/>
  <c r="AC13" i="5"/>
  <c r="AD13" i="5"/>
  <c r="AC25" i="5"/>
  <c r="AD25" i="5" s="1"/>
  <c r="AC27" i="5"/>
  <c r="AD27" i="5"/>
  <c r="AC31" i="5"/>
  <c r="AD31" i="5" s="1"/>
  <c r="AS14" i="5"/>
  <c r="AS27" i="5" s="1"/>
  <c r="AU14" i="5"/>
  <c r="AU15" i="5"/>
  <c r="AU16" i="5" s="1"/>
  <c r="AV17" i="5" s="1"/>
  <c r="AV18" i="5" s="1"/>
  <c r="AC7" i="5"/>
  <c r="AD7" i="5" s="1"/>
  <c r="AC11" i="5"/>
  <c r="AD11" i="5"/>
  <c r="AC15" i="5"/>
  <c r="AD15" i="5" s="1"/>
  <c r="AC19" i="5"/>
  <c r="AD19" i="5"/>
  <c r="AC23" i="5"/>
  <c r="AD23" i="5" s="1"/>
  <c r="AT62" i="5"/>
  <c r="V29" i="5"/>
  <c r="AC30" i="5"/>
  <c r="AD30" i="5" s="1"/>
  <c r="AC18" i="5"/>
  <c r="AD18" i="5"/>
  <c r="AC14" i="5"/>
  <c r="AD14" i="5" s="1"/>
  <c r="AC10" i="5"/>
  <c r="AD10" i="5"/>
  <c r="AC22" i="5"/>
  <c r="AD22" i="5" s="1"/>
  <c r="AC26" i="5"/>
  <c r="AD26" i="5"/>
  <c r="AC6" i="5"/>
  <c r="AD6" i="5" s="1"/>
  <c r="I33" i="17"/>
  <c r="B66" i="13"/>
  <c r="B116" i="13" s="1"/>
  <c r="I32" i="17"/>
  <c r="L28" i="18"/>
  <c r="B57" i="10"/>
  <c r="G29" i="18"/>
  <c r="F29" i="18"/>
  <c r="K29" i="18"/>
  <c r="D27" i="18"/>
  <c r="I27" i="18"/>
  <c r="H27" i="18"/>
  <c r="H26" i="18"/>
  <c r="G27" i="18"/>
  <c r="L27" i="18"/>
  <c r="K28" i="18"/>
  <c r="B77" i="12"/>
  <c r="J29" i="18"/>
  <c r="D26" i="18"/>
  <c r="I26" i="18"/>
  <c r="I29" i="18"/>
  <c r="H29" i="18"/>
  <c r="J26" i="18"/>
  <c r="B56" i="10"/>
  <c r="E28" i="18"/>
  <c r="K26" i="18"/>
  <c r="E27" i="18"/>
  <c r="AA78" i="8"/>
  <c r="AH130" i="8" s="1"/>
  <c r="B58" i="10"/>
  <c r="L3" i="9"/>
  <c r="L5" i="9"/>
  <c r="L255" i="14"/>
  <c r="L251" i="14"/>
  <c r="O23" i="17"/>
  <c r="R23" i="17" s="1"/>
  <c r="L253" i="14"/>
  <c r="E51" i="14"/>
  <c r="U50" i="14" s="1"/>
  <c r="N3" i="16" s="1"/>
  <c r="E76" i="14"/>
  <c r="B7" i="21" s="1"/>
  <c r="D59" i="13"/>
  <c r="L250" i="14"/>
  <c r="E8" i="17"/>
  <c r="L254" i="14"/>
  <c r="J4" i="9"/>
  <c r="J5" i="9"/>
  <c r="G254" i="18"/>
  <c r="K36" i="18"/>
  <c r="K55" i="18" s="1"/>
  <c r="G178" i="18"/>
  <c r="F50" i="18"/>
  <c r="I178" i="18" s="1"/>
  <c r="K45" i="18"/>
  <c r="I263" i="18" s="1"/>
  <c r="G263" i="18"/>
  <c r="G41" i="18"/>
  <c r="I187" i="18" s="1"/>
  <c r="G187" i="18"/>
  <c r="G183" i="18"/>
  <c r="G37" i="18"/>
  <c r="I183" i="18" s="1"/>
  <c r="F36" i="18"/>
  <c r="I164" i="18" s="1"/>
  <c r="G164" i="18"/>
  <c r="G198" i="18"/>
  <c r="G52" i="18"/>
  <c r="I198" i="18" s="1"/>
  <c r="I50" i="18"/>
  <c r="I232" i="18"/>
  <c r="G232" i="18"/>
  <c r="G266" i="18"/>
  <c r="K48" i="18"/>
  <c r="I266" i="18" s="1"/>
  <c r="D47" i="18"/>
  <c r="I139" i="18"/>
  <c r="G139" i="18"/>
  <c r="G173" i="18"/>
  <c r="F45" i="18"/>
  <c r="I173" i="18" s="1"/>
  <c r="G207" i="18"/>
  <c r="H43" i="18"/>
  <c r="I207" i="18" s="1"/>
  <c r="G241" i="18"/>
  <c r="J41" i="18"/>
  <c r="I241" i="18" s="1"/>
  <c r="L39" i="18"/>
  <c r="I275" i="18"/>
  <c r="G275" i="18"/>
  <c r="G148" i="18"/>
  <c r="E38" i="18"/>
  <c r="I148" i="18" s="1"/>
  <c r="G49" i="18"/>
  <c r="I195" i="18" s="1"/>
  <c r="G195" i="18"/>
  <c r="G153" i="18"/>
  <c r="E43" i="18"/>
  <c r="I153" i="18" s="1"/>
  <c r="I36" i="18"/>
  <c r="G218" i="18"/>
  <c r="G180" i="18"/>
  <c r="F52" i="18"/>
  <c r="I180" i="18" s="1"/>
  <c r="G214" i="18"/>
  <c r="H50" i="18"/>
  <c r="I214" i="18" s="1"/>
  <c r="J48" i="18"/>
  <c r="I248" i="18" s="1"/>
  <c r="G248" i="18"/>
  <c r="L46" i="18"/>
  <c r="I282" i="18" s="1"/>
  <c r="G282" i="18"/>
  <c r="G155" i="18"/>
  <c r="E45" i="18"/>
  <c r="I155" i="18" s="1"/>
  <c r="G189" i="18"/>
  <c r="G43" i="18"/>
  <c r="I189" i="18" s="1"/>
  <c r="I41" i="18"/>
  <c r="I223" i="18" s="1"/>
  <c r="I43" i="18"/>
  <c r="I225" i="18" s="1"/>
  <c r="G223" i="18"/>
  <c r="K39" i="18"/>
  <c r="I257" i="18" s="1"/>
  <c r="G257" i="18"/>
  <c r="D38" i="18"/>
  <c r="I130" i="18" s="1"/>
  <c r="G130" i="18"/>
  <c r="K49" i="18"/>
  <c r="I267" i="18" s="1"/>
  <c r="G267" i="18"/>
  <c r="G225" i="18"/>
  <c r="F38" i="18"/>
  <c r="I166" i="18" s="1"/>
  <c r="G166" i="18"/>
  <c r="G200" i="18"/>
  <c r="H36" i="18"/>
  <c r="I200" i="18" s="1"/>
  <c r="I52" i="18"/>
  <c r="I234" i="18" s="1"/>
  <c r="G234" i="18"/>
  <c r="K50" i="18"/>
  <c r="I268" i="18" s="1"/>
  <c r="G268" i="18"/>
  <c r="G141" i="18"/>
  <c r="D49" i="18"/>
  <c r="I141" i="18" s="1"/>
  <c r="G175" i="18"/>
  <c r="F47" i="18"/>
  <c r="I175" i="18" s="1"/>
  <c r="G209" i="18"/>
  <c r="H45" i="18"/>
  <c r="I209" i="18" s="1"/>
  <c r="G243" i="18"/>
  <c r="J43" i="18"/>
  <c r="I243" i="18" s="1"/>
  <c r="L41" i="18"/>
  <c r="I277" i="18" s="1"/>
  <c r="G277" i="18"/>
  <c r="G150" i="18"/>
  <c r="E40" i="18"/>
  <c r="I150" i="18" s="1"/>
  <c r="G38" i="18"/>
  <c r="I184" i="18" s="1"/>
  <c r="G184" i="18"/>
  <c r="G199" i="18"/>
  <c r="G53" i="18"/>
  <c r="G56" i="18" s="1"/>
  <c r="G284" i="18"/>
  <c r="L48" i="18"/>
  <c r="I284" i="18" s="1"/>
  <c r="G208" i="18"/>
  <c r="H44" i="18"/>
  <c r="I208" i="18" s="1"/>
  <c r="G204" i="18"/>
  <c r="H40" i="18"/>
  <c r="I204" i="18"/>
  <c r="J53" i="18"/>
  <c r="J56" i="18" s="1"/>
  <c r="G253" i="18"/>
  <c r="G287" i="18"/>
  <c r="L51" i="18"/>
  <c r="I287" i="18" s="1"/>
  <c r="G160" i="18"/>
  <c r="E50" i="18"/>
  <c r="I160" i="18" s="1"/>
  <c r="G194" i="18"/>
  <c r="G48" i="18"/>
  <c r="I194" i="18" s="1"/>
  <c r="I46" i="18"/>
  <c r="I228" i="18"/>
  <c r="G228" i="18"/>
  <c r="G262" i="18"/>
  <c r="K44" i="18"/>
  <c r="I262" i="18" s="1"/>
  <c r="D43" i="18"/>
  <c r="I135" i="18" s="1"/>
  <c r="G135" i="18"/>
  <c r="G169" i="18"/>
  <c r="F41" i="18"/>
  <c r="I169" i="18" s="1"/>
  <c r="G46" i="18"/>
  <c r="I192" i="18" s="1"/>
  <c r="G203" i="18"/>
  <c r="H39" i="18"/>
  <c r="I203" i="18" s="1"/>
  <c r="J37" i="18"/>
  <c r="I237" i="18" s="1"/>
  <c r="G237" i="18"/>
  <c r="K53" i="18"/>
  <c r="I271" i="18" s="1"/>
  <c r="G271" i="18"/>
  <c r="G140" i="18"/>
  <c r="D48" i="18"/>
  <c r="I140" i="18" s="1"/>
  <c r="G259" i="18"/>
  <c r="K41" i="18"/>
  <c r="I259" i="18" s="1"/>
  <c r="I53" i="18"/>
  <c r="G235" i="18"/>
  <c r="K51" i="18"/>
  <c r="I269" i="18" s="1"/>
  <c r="G269" i="18"/>
  <c r="G142" i="18"/>
  <c r="D50" i="18"/>
  <c r="I142" i="18"/>
  <c r="F48" i="18"/>
  <c r="I176" i="18" s="1"/>
  <c r="G176" i="18"/>
  <c r="G210" i="18"/>
  <c r="H46" i="18"/>
  <c r="I210" i="18" s="1"/>
  <c r="G244" i="18"/>
  <c r="J44" i="18"/>
  <c r="I244" i="18"/>
  <c r="G278" i="18"/>
  <c r="L42" i="18"/>
  <c r="I278" i="18" s="1"/>
  <c r="E41" i="18"/>
  <c r="I151" i="18" s="1"/>
  <c r="G151" i="18"/>
  <c r="G39" i="18"/>
  <c r="I185" i="18" s="1"/>
  <c r="G185" i="18"/>
  <c r="G219" i="18"/>
  <c r="I37" i="18"/>
  <c r="I219" i="18" s="1"/>
  <c r="G182" i="18"/>
  <c r="G36" i="18"/>
  <c r="G55" i="18" s="1"/>
  <c r="G212" i="18"/>
  <c r="H48" i="18"/>
  <c r="I212" i="18" s="1"/>
  <c r="F42" i="18"/>
  <c r="I170" i="18" s="1"/>
  <c r="G170" i="18"/>
  <c r="D36" i="18"/>
  <c r="I128" i="18" s="1"/>
  <c r="I24" i="16" s="1"/>
  <c r="M24" i="16" s="1"/>
  <c r="G128" i="18"/>
  <c r="G289" i="18"/>
  <c r="L53" i="18"/>
  <c r="G162" i="18"/>
  <c r="E52" i="18"/>
  <c r="I162" i="18" s="1"/>
  <c r="G50" i="18"/>
  <c r="I196" i="18" s="1"/>
  <c r="G196" i="18"/>
  <c r="G230" i="18"/>
  <c r="I48" i="18"/>
  <c r="I230" i="18" s="1"/>
  <c r="G264" i="18"/>
  <c r="K46" i="18"/>
  <c r="I264" i="18" s="1"/>
  <c r="D45" i="18"/>
  <c r="I137" i="18" s="1"/>
  <c r="G137" i="18"/>
  <c r="F43" i="18"/>
  <c r="I171" i="18" s="1"/>
  <c r="G171" i="18"/>
  <c r="H41" i="18"/>
  <c r="I205" i="18" s="1"/>
  <c r="G205" i="18"/>
  <c r="G239" i="18"/>
  <c r="J39" i="18"/>
  <c r="I239" i="18" s="1"/>
  <c r="L37" i="18"/>
  <c r="I273" i="18" s="1"/>
  <c r="G273" i="18"/>
  <c r="D52" i="18"/>
  <c r="I144" i="18" s="1"/>
  <c r="G144" i="18"/>
  <c r="G229" i="18"/>
  <c r="I47" i="18"/>
  <c r="I229" i="18" s="1"/>
  <c r="D44" i="18"/>
  <c r="I136" i="18" s="1"/>
  <c r="G136" i="18"/>
  <c r="E39" i="18"/>
  <c r="I149" i="18" s="1"/>
  <c r="G149" i="18"/>
  <c r="F53" i="18"/>
  <c r="F56" i="18" s="1"/>
  <c r="G181" i="18"/>
  <c r="G215" i="18"/>
  <c r="H51" i="18"/>
  <c r="I215" i="18" s="1"/>
  <c r="G249" i="18"/>
  <c r="J49" i="18"/>
  <c r="I249" i="18" s="1"/>
  <c r="G283" i="18"/>
  <c r="L47" i="18"/>
  <c r="I283" i="18" s="1"/>
  <c r="G156" i="18"/>
  <c r="E46" i="18"/>
  <c r="I156" i="18" s="1"/>
  <c r="G190" i="18"/>
  <c r="G44" i="18"/>
  <c r="I190" i="18" s="1"/>
  <c r="I42" i="18"/>
  <c r="I224" i="18" s="1"/>
  <c r="G224" i="18"/>
  <c r="G258" i="18"/>
  <c r="K40" i="18"/>
  <c r="I258" i="18" s="1"/>
  <c r="G131" i="18"/>
  <c r="D39" i="18"/>
  <c r="I131" i="18" s="1"/>
  <c r="G165" i="18"/>
  <c r="F37" i="18"/>
  <c r="I165" i="18" s="1"/>
  <c r="H52" i="18"/>
  <c r="I216" i="18" s="1"/>
  <c r="G216" i="18"/>
  <c r="F46" i="18"/>
  <c r="I174" i="18" s="1"/>
  <c r="G174" i="18"/>
  <c r="D40" i="18"/>
  <c r="I132" i="18" s="1"/>
  <c r="G132" i="18"/>
  <c r="E53" i="18"/>
  <c r="E56" i="18" s="1"/>
  <c r="G163" i="18"/>
  <c r="G51" i="18"/>
  <c r="I197" i="18" s="1"/>
  <c r="G197" i="18"/>
  <c r="G231" i="18"/>
  <c r="I49" i="18"/>
  <c r="I231" i="18"/>
  <c r="K47" i="18"/>
  <c r="I265" i="18" s="1"/>
  <c r="G265" i="18"/>
  <c r="G138" i="18"/>
  <c r="D46" i="18"/>
  <c r="I138" i="18" s="1"/>
  <c r="G172" i="18"/>
  <c r="F44" i="18"/>
  <c r="I172" i="18" s="1"/>
  <c r="H42" i="18"/>
  <c r="I206" i="18" s="1"/>
  <c r="G206" i="18"/>
  <c r="G240" i="18"/>
  <c r="J40" i="18"/>
  <c r="I240" i="18" s="1"/>
  <c r="L38" i="18"/>
  <c r="I274" i="18" s="1"/>
  <c r="G274" i="18"/>
  <c r="E37" i="18"/>
  <c r="I147" i="18" s="1"/>
  <c r="G147" i="18"/>
  <c r="L52" i="18"/>
  <c r="I288" i="18"/>
  <c r="G288" i="18"/>
  <c r="J46" i="18"/>
  <c r="I246" i="18" s="1"/>
  <c r="G246" i="18"/>
  <c r="L40" i="18"/>
  <c r="I276" i="18" s="1"/>
  <c r="G276" i="18"/>
  <c r="G146" i="18"/>
  <c r="E36" i="18"/>
  <c r="E55" i="18" s="1"/>
  <c r="G217" i="18"/>
  <c r="H53" i="18"/>
  <c r="H56" i="18" s="1"/>
  <c r="J51" i="18"/>
  <c r="I251" i="18"/>
  <c r="G251" i="18"/>
  <c r="L49" i="18"/>
  <c r="I285" i="18" s="1"/>
  <c r="G285" i="18"/>
  <c r="G158" i="18"/>
  <c r="E48" i="18"/>
  <c r="I158" i="18" s="1"/>
  <c r="G192" i="18"/>
  <c r="I44" i="18"/>
  <c r="I226" i="18" s="1"/>
  <c r="G226" i="18"/>
  <c r="G260" i="18"/>
  <c r="K42" i="18"/>
  <c r="I260" i="18" s="1"/>
  <c r="G133" i="18"/>
  <c r="D41" i="18"/>
  <c r="I133" i="18" s="1"/>
  <c r="G167" i="18"/>
  <c r="F39" i="18"/>
  <c r="G201" i="18"/>
  <c r="H37" i="18"/>
  <c r="I201" i="18" s="1"/>
  <c r="G161" i="18"/>
  <c r="E51" i="18"/>
  <c r="I161" i="18" s="1"/>
  <c r="G157" i="18"/>
  <c r="E47" i="18"/>
  <c r="I157" i="18" s="1"/>
  <c r="J42" i="18"/>
  <c r="I242" i="18" s="1"/>
  <c r="G242" i="18"/>
  <c r="J38" i="18"/>
  <c r="I238" i="18" s="1"/>
  <c r="G238" i="18"/>
  <c r="J36" i="18"/>
  <c r="I236" i="18" s="1"/>
  <c r="G236" i="18"/>
  <c r="G270" i="18"/>
  <c r="K52" i="18"/>
  <c r="I270" i="18" s="1"/>
  <c r="G143" i="18"/>
  <c r="D51" i="18"/>
  <c r="I143" i="18" s="1"/>
  <c r="G177" i="18"/>
  <c r="F49" i="18"/>
  <c r="I177" i="18" s="1"/>
  <c r="H47" i="18"/>
  <c r="I211" i="18" s="1"/>
  <c r="G211" i="18"/>
  <c r="G245" i="18"/>
  <c r="J45" i="18"/>
  <c r="I245" i="18" s="1"/>
  <c r="L43" i="18"/>
  <c r="I279" i="18" s="1"/>
  <c r="G279" i="18"/>
  <c r="E42" i="18"/>
  <c r="I152" i="18" s="1"/>
  <c r="G152" i="18"/>
  <c r="G40" i="18"/>
  <c r="I186" i="18" s="1"/>
  <c r="G186" i="18"/>
  <c r="I38" i="18"/>
  <c r="G220" i="18"/>
  <c r="G250" i="18"/>
  <c r="J50" i="18"/>
  <c r="I250" i="18" s="1"/>
  <c r="G280" i="18"/>
  <c r="L44" i="18"/>
  <c r="I280" i="18" s="1"/>
  <c r="G255" i="18"/>
  <c r="K37" i="18"/>
  <c r="I255" i="18" s="1"/>
  <c r="G252" i="18"/>
  <c r="J52" i="18"/>
  <c r="I252" i="18" s="1"/>
  <c r="L50" i="18"/>
  <c r="I286" i="18"/>
  <c r="G286" i="18"/>
  <c r="G159" i="18"/>
  <c r="E49" i="18"/>
  <c r="I159" i="18" s="1"/>
  <c r="G193" i="18"/>
  <c r="G47" i="18"/>
  <c r="I193" i="18"/>
  <c r="G227" i="18"/>
  <c r="I45" i="18"/>
  <c r="I227" i="18" s="1"/>
  <c r="K43" i="18"/>
  <c r="I261" i="18" s="1"/>
  <c r="G261" i="18"/>
  <c r="D42" i="18"/>
  <c r="I134" i="18" s="1"/>
  <c r="G134" i="18"/>
  <c r="G168" i="18"/>
  <c r="F40" i="18"/>
  <c r="I168" i="18" s="1"/>
  <c r="H38" i="18"/>
  <c r="I202" i="18" s="1"/>
  <c r="G202" i="18"/>
  <c r="J56" i="16"/>
  <c r="P52" i="16"/>
  <c r="AT42" i="16"/>
  <c r="G233" i="18"/>
  <c r="I51" i="18"/>
  <c r="I233" i="18" s="1"/>
  <c r="G45" i="18"/>
  <c r="I191" i="18" s="1"/>
  <c r="G191" i="18"/>
  <c r="I39" i="18"/>
  <c r="I221" i="18" s="1"/>
  <c r="G221" i="18"/>
  <c r="L36" i="18"/>
  <c r="L55" i="18" s="1"/>
  <c r="G272" i="18"/>
  <c r="D53" i="18"/>
  <c r="D56" i="18" s="1"/>
  <c r="G145" i="18"/>
  <c r="F51" i="18"/>
  <c r="I179" i="18" s="1"/>
  <c r="G179" i="18"/>
  <c r="G213" i="18"/>
  <c r="H49" i="18"/>
  <c r="I213" i="18" s="1"/>
  <c r="J47" i="18"/>
  <c r="I247" i="18" s="1"/>
  <c r="G247" i="18"/>
  <c r="L45" i="18"/>
  <c r="I281" i="18" s="1"/>
  <c r="G281" i="18"/>
  <c r="G154" i="18"/>
  <c r="E44" i="18"/>
  <c r="I154" i="18" s="1"/>
  <c r="G42" i="18"/>
  <c r="I188" i="18" s="1"/>
  <c r="G188" i="18"/>
  <c r="I40" i="18"/>
  <c r="I222" i="18"/>
  <c r="G222" i="18"/>
  <c r="K38" i="18"/>
  <c r="I256" i="18" s="1"/>
  <c r="G256" i="18"/>
  <c r="D37" i="18"/>
  <c r="I129" i="18" s="1"/>
  <c r="G129" i="18"/>
  <c r="U23" i="17"/>
  <c r="S23" i="17"/>
  <c r="T23" i="17"/>
  <c r="Q23" i="17"/>
  <c r="I235" i="18"/>
  <c r="I56" i="18"/>
  <c r="I55" i="18"/>
  <c r="I57" i="18" s="1"/>
  <c r="I218" i="18"/>
  <c r="I199" i="18"/>
  <c r="I272" i="18"/>
  <c r="L56" i="18"/>
  <c r="I289" i="18"/>
  <c r="K238" i="14"/>
  <c r="D84" i="15" s="1"/>
  <c r="F84" i="15" s="1"/>
  <c r="T7" i="5"/>
  <c r="I182" i="18" l="1"/>
  <c r="I181" i="18"/>
  <c r="F15" i="17"/>
  <c r="C106" i="13"/>
  <c r="C104" i="13"/>
  <c r="C108" i="13"/>
  <c r="F20" i="17"/>
  <c r="C105" i="13"/>
  <c r="E39" i="14"/>
  <c r="F16" i="17"/>
  <c r="E40" i="14"/>
  <c r="C110" i="13"/>
  <c r="E37" i="14"/>
  <c r="H55" i="18"/>
  <c r="H57" i="18" s="1"/>
  <c r="G57" i="18"/>
  <c r="D55" i="18"/>
  <c r="I145" i="18"/>
  <c r="K56" i="18"/>
  <c r="M7" i="16"/>
  <c r="AJ3" i="19"/>
  <c r="K3" i="9"/>
  <c r="K4" i="9"/>
  <c r="K6" i="9" s="1"/>
  <c r="M3" i="9"/>
  <c r="M4" i="9"/>
  <c r="AB3" i="19"/>
  <c r="AD3" i="19"/>
  <c r="Y5" i="19"/>
  <c r="AF3" i="19"/>
  <c r="AA5" i="19"/>
  <c r="AH5" i="19"/>
  <c r="AJ5" i="19"/>
  <c r="AG7" i="19"/>
  <c r="AD5" i="19"/>
  <c r="AA3" i="19"/>
  <c r="AF5" i="19"/>
  <c r="Z5" i="19"/>
  <c r="AE7" i="19"/>
  <c r="AI5" i="19"/>
  <c r="AC3" i="19"/>
  <c r="AG5" i="19"/>
  <c r="Z7" i="19"/>
  <c r="AD7" i="19"/>
  <c r="Y7" i="19"/>
  <c r="Y3" i="19"/>
  <c r="AA7" i="19"/>
  <c r="AE5" i="19"/>
  <c r="AI7" i="19"/>
  <c r="AC5" i="19"/>
  <c r="Z3" i="19"/>
  <c r="AG3" i="19"/>
  <c r="AF7" i="19"/>
  <c r="AE3" i="19"/>
  <c r="AH7" i="19"/>
  <c r="AC7" i="19"/>
  <c r="AB7" i="19"/>
  <c r="AI3" i="19"/>
  <c r="AH3" i="19"/>
  <c r="AG17" i="8"/>
  <c r="AJ17" i="8" s="1"/>
  <c r="AL17" i="8" s="1"/>
  <c r="AR15" i="8" s="1"/>
  <c r="AG16" i="8"/>
  <c r="AJ16" i="8" s="1"/>
  <c r="AL16" i="8" s="1"/>
  <c r="AR14" i="8" s="1"/>
  <c r="AG19" i="8"/>
  <c r="AJ19" i="8" s="1"/>
  <c r="AL19" i="8" s="1"/>
  <c r="AR17" i="8" s="1"/>
  <c r="AG13" i="8"/>
  <c r="AJ13" i="8" s="1"/>
  <c r="AL13" i="8" s="1"/>
  <c r="AR11" i="8" s="1"/>
  <c r="AG15" i="8"/>
  <c r="AJ15" i="8" s="1"/>
  <c r="AL15" i="8" s="1"/>
  <c r="AR13" i="8" s="1"/>
  <c r="AG18" i="8"/>
  <c r="AJ18" i="8" s="1"/>
  <c r="AL18" i="8" s="1"/>
  <c r="AR16" i="8" s="1"/>
  <c r="AG14" i="8"/>
  <c r="AJ14" i="8" s="1"/>
  <c r="AL14" i="8" s="1"/>
  <c r="AR12" i="8" s="1"/>
  <c r="I4" i="9"/>
  <c r="I3" i="9"/>
  <c r="L6" i="9"/>
  <c r="J6" i="9"/>
  <c r="U5" i="5"/>
  <c r="U8" i="5" s="1"/>
  <c r="F38" i="15"/>
  <c r="G38" i="15" s="1"/>
  <c r="H38" i="15" s="1"/>
  <c r="J38" i="15" s="1"/>
  <c r="C120" i="20"/>
  <c r="C10" i="15" s="1"/>
  <c r="G115" i="18"/>
  <c r="J12" i="16" s="1"/>
  <c r="J11" i="16"/>
  <c r="D54" i="18"/>
  <c r="G54" i="18"/>
  <c r="I146" i="18"/>
  <c r="I54" i="18"/>
  <c r="F54" i="18"/>
  <c r="K54" i="18"/>
  <c r="L57" i="18"/>
  <c r="F55" i="18"/>
  <c r="F57" i="18" s="1"/>
  <c r="I254" i="18"/>
  <c r="K57" i="18"/>
  <c r="AM321" i="14"/>
  <c r="C27" i="16"/>
  <c r="AV45" i="16" s="1"/>
  <c r="AM320" i="14"/>
  <c r="AM319" i="14"/>
  <c r="E41" i="14"/>
  <c r="B79" i="12"/>
  <c r="E98" i="14"/>
  <c r="E19" i="15" s="1"/>
  <c r="G19" i="15" s="1"/>
  <c r="H19" i="15" s="1"/>
  <c r="J19" i="15" s="1"/>
  <c r="E190" i="14"/>
  <c r="E178" i="14"/>
  <c r="C55" i="15" s="1"/>
  <c r="G55" i="15" s="1"/>
  <c r="H55" i="15" s="1"/>
  <c r="J55" i="15" s="1"/>
  <c r="E166" i="14"/>
  <c r="C45" i="15" s="1"/>
  <c r="G45" i="15" s="1"/>
  <c r="H45" i="15" s="1"/>
  <c r="J45" i="15" s="1"/>
  <c r="E97" i="14"/>
  <c r="E18" i="15" s="1"/>
  <c r="G18" i="15" s="1"/>
  <c r="H18" i="15" s="1"/>
  <c r="J18" i="15" s="1"/>
  <c r="E189" i="14"/>
  <c r="E177" i="14"/>
  <c r="C54" i="15" s="1"/>
  <c r="E165" i="14"/>
  <c r="C44" i="15" s="1"/>
  <c r="G44" i="15" s="1"/>
  <c r="H44" i="15" s="1"/>
  <c r="J44" i="15" s="1"/>
  <c r="E147" i="14"/>
  <c r="C40" i="15" s="1"/>
  <c r="G40" i="15" s="1"/>
  <c r="H40" i="15" s="1"/>
  <c r="J40" i="15" s="1"/>
  <c r="E188" i="14"/>
  <c r="E176" i="14"/>
  <c r="C53" i="15" s="1"/>
  <c r="G53" i="15" s="1"/>
  <c r="H53" i="15" s="1"/>
  <c r="J53" i="15" s="1"/>
  <c r="E164" i="14"/>
  <c r="C43" i="15" s="1"/>
  <c r="G43" i="15" s="1"/>
  <c r="H43" i="15" s="1"/>
  <c r="J43" i="15" s="1"/>
  <c r="B75" i="13"/>
  <c r="B119" i="13" s="1"/>
  <c r="E160" i="14"/>
  <c r="C41" i="15" s="1"/>
  <c r="E187" i="14"/>
  <c r="E175" i="14"/>
  <c r="C52" i="15" s="1"/>
  <c r="G52" i="15" s="1"/>
  <c r="H52" i="15" s="1"/>
  <c r="J52" i="15" s="1"/>
  <c r="E272" i="14"/>
  <c r="E105" i="15" s="1"/>
  <c r="G105" i="15" s="1"/>
  <c r="H105" i="15" s="1"/>
  <c r="N24" i="16"/>
  <c r="R24" i="16" s="1"/>
  <c r="F31" i="15" s="1"/>
  <c r="G31" i="15" s="1"/>
  <c r="H31" i="15" s="1"/>
  <c r="E163" i="14"/>
  <c r="C42" i="15" s="1"/>
  <c r="G42" i="15" s="1"/>
  <c r="H42" i="15" s="1"/>
  <c r="J42" i="15" s="1"/>
  <c r="E186" i="14"/>
  <c r="E174" i="14"/>
  <c r="C51" i="15" s="1"/>
  <c r="G51" i="15" s="1"/>
  <c r="H51" i="15" s="1"/>
  <c r="J51" i="15" s="1"/>
  <c r="E197" i="14"/>
  <c r="C58" i="15" s="1"/>
  <c r="E185" i="14"/>
  <c r="E173" i="14"/>
  <c r="C50" i="15" s="1"/>
  <c r="G50" i="15" s="1"/>
  <c r="H50" i="15" s="1"/>
  <c r="J50" i="15" s="1"/>
  <c r="E196" i="14"/>
  <c r="I196" i="14" s="1"/>
  <c r="E184" i="14"/>
  <c r="E172" i="14"/>
  <c r="C49" i="15" s="1"/>
  <c r="G49" i="15" s="1"/>
  <c r="H49" i="15" s="1"/>
  <c r="J49" i="15" s="1"/>
  <c r="E195" i="14"/>
  <c r="E183" i="14"/>
  <c r="C63" i="15" s="1"/>
  <c r="G63" i="15" s="1"/>
  <c r="H63" i="15" s="1"/>
  <c r="J63" i="15" s="1"/>
  <c r="E171" i="14"/>
  <c r="C57" i="15" s="1"/>
  <c r="G57" i="15" s="1"/>
  <c r="H57" i="15" s="1"/>
  <c r="J57" i="15" s="1"/>
  <c r="L252" i="14"/>
  <c r="W17" i="20"/>
  <c r="G72" i="20" s="1"/>
  <c r="G70" i="20" s="1"/>
  <c r="B80" i="12"/>
  <c r="E194" i="14"/>
  <c r="E182" i="14"/>
  <c r="C62" i="15" s="1"/>
  <c r="G62" i="15" s="1"/>
  <c r="H62" i="15" s="1"/>
  <c r="J62" i="15" s="1"/>
  <c r="T7" i="16"/>
  <c r="E29" i="18"/>
  <c r="E26" i="18"/>
  <c r="AI322" i="14"/>
  <c r="AK323" i="14" s="1"/>
  <c r="AL323" i="14" s="1"/>
  <c r="AM323" i="14" s="1"/>
  <c r="K27" i="18"/>
  <c r="D90" i="15"/>
  <c r="F27" i="18"/>
  <c r="B74" i="13"/>
  <c r="B118" i="13" s="1"/>
  <c r="F26" i="18"/>
  <c r="J28" i="18"/>
  <c r="D85" i="15"/>
  <c r="F85" i="15" s="1"/>
  <c r="F89" i="15" s="1"/>
  <c r="G89" i="15" s="1"/>
  <c r="H89" i="15" s="1"/>
  <c r="E16" i="8" s="1"/>
  <c r="G49" i="14"/>
  <c r="AR47" i="16"/>
  <c r="G26" i="18"/>
  <c r="L26" i="18"/>
  <c r="L29" i="18"/>
  <c r="F28" i="18"/>
  <c r="H28" i="18"/>
  <c r="I28" i="18"/>
  <c r="B76" i="13"/>
  <c r="B120" i="13" s="1"/>
  <c r="C155" i="13"/>
  <c r="J27" i="18"/>
  <c r="D29" i="18"/>
  <c r="I7" i="21"/>
  <c r="M7" i="21" s="1"/>
  <c r="C107" i="13"/>
  <c r="E38" i="14"/>
  <c r="D57" i="18"/>
  <c r="AR10" i="8"/>
  <c r="CL129" i="20"/>
  <c r="W10" i="16"/>
  <c r="I52" i="16"/>
  <c r="I56" i="16"/>
  <c r="F7" i="21"/>
  <c r="E7" i="21"/>
  <c r="AR42" i="16"/>
  <c r="E57" i="18"/>
  <c r="W67" i="20"/>
  <c r="W66" i="20" s="1"/>
  <c r="W65" i="20" s="1"/>
  <c r="W64" i="20" s="1"/>
  <c r="W63" i="20" s="1"/>
  <c r="W62" i="20" s="1"/>
  <c r="W61" i="20" s="1"/>
  <c r="W60" i="20" s="1"/>
  <c r="W59" i="20" s="1"/>
  <c r="W58" i="20" s="1"/>
  <c r="W57" i="20" s="1"/>
  <c r="W56" i="20" s="1"/>
  <c r="W55" i="20" s="1"/>
  <c r="W54" i="20" s="1"/>
  <c r="F144" i="18"/>
  <c r="F158" i="18"/>
  <c r="E54" i="18"/>
  <c r="I217" i="18"/>
  <c r="F159" i="18"/>
  <c r="I20" i="16"/>
  <c r="I253" i="18"/>
  <c r="I167" i="18"/>
  <c r="V67" i="20"/>
  <c r="V66" i="20" s="1"/>
  <c r="V65" i="20" s="1"/>
  <c r="V64" i="20" s="1"/>
  <c r="V63" i="20" s="1"/>
  <c r="V62" i="20" s="1"/>
  <c r="V61" i="20" s="1"/>
  <c r="V60" i="20" s="1"/>
  <c r="V59" i="20" s="1"/>
  <c r="V58" i="20" s="1"/>
  <c r="V57" i="20" s="1"/>
  <c r="V56" i="20" s="1"/>
  <c r="V55" i="20" s="1"/>
  <c r="V54" i="20" s="1"/>
  <c r="AL322" i="14"/>
  <c r="I163" i="18"/>
  <c r="F149" i="18"/>
  <c r="I19" i="16"/>
  <c r="I21" i="16"/>
  <c r="V5" i="5"/>
  <c r="V8" i="5" s="1"/>
  <c r="U11" i="5" s="1"/>
  <c r="I18" i="16"/>
  <c r="J54" i="18"/>
  <c r="W11" i="16"/>
  <c r="C130" i="15"/>
  <c r="G130" i="15" s="1"/>
  <c r="H130" i="15" s="1"/>
  <c r="AF53" i="8" s="1"/>
  <c r="C123" i="15"/>
  <c r="G123" i="15" s="1"/>
  <c r="H123" i="15" s="1"/>
  <c r="J123" i="15" s="1"/>
  <c r="E320" i="14"/>
  <c r="C134" i="15" s="1"/>
  <c r="G134" i="15" s="1"/>
  <c r="H134" i="15" s="1"/>
  <c r="AF80" i="8" s="1"/>
  <c r="I22" i="16"/>
  <c r="J55" i="18"/>
  <c r="J57" i="18" s="1"/>
  <c r="I220" i="18"/>
  <c r="W12" i="16"/>
  <c r="AA11" i="17"/>
  <c r="U25" i="17" s="1"/>
  <c r="U26" i="17" s="1"/>
  <c r="R18" i="17"/>
  <c r="Q25" i="17" s="1"/>
  <c r="Q26" i="17" s="1"/>
  <c r="I13" i="16"/>
  <c r="M13" i="16" s="1"/>
  <c r="I14" i="16"/>
  <c r="L54" i="18"/>
  <c r="H54" i="18"/>
  <c r="H147" i="18"/>
  <c r="I16" i="16" s="1"/>
  <c r="N85" i="18"/>
  <c r="H263" i="14"/>
  <c r="I263" i="14" s="1"/>
  <c r="G16" i="17"/>
  <c r="AK322" i="14"/>
  <c r="D67" i="12"/>
  <c r="D70" i="12" s="1"/>
  <c r="E147" i="13"/>
  <c r="C34" i="20"/>
  <c r="C35" i="20" s="1"/>
  <c r="AE107" i="20"/>
  <c r="E154" i="13"/>
  <c r="H154" i="13" s="1"/>
  <c r="Q8" i="16"/>
  <c r="P8" i="16"/>
  <c r="E153" i="13"/>
  <c r="H153" i="13" s="1"/>
  <c r="E151" i="13"/>
  <c r="H151" i="13" s="1"/>
  <c r="E152" i="13"/>
  <c r="H152" i="13" s="1"/>
  <c r="E148" i="13"/>
  <c r="H148" i="13" s="1"/>
  <c r="F14" i="15"/>
  <c r="G14" i="15" s="1"/>
  <c r="P7" i="16"/>
  <c r="D39" i="17"/>
  <c r="AM119" i="20"/>
  <c r="AO119" i="20" s="1"/>
  <c r="AE104" i="20"/>
  <c r="E17" i="8"/>
  <c r="E396" i="14"/>
  <c r="F23" i="17" s="1"/>
  <c r="F218" i="14"/>
  <c r="O18" i="16" s="1"/>
  <c r="Q18" i="16" s="1"/>
  <c r="D59" i="12"/>
  <c r="G32" i="17"/>
  <c r="D30" i="17"/>
  <c r="G36" i="17"/>
  <c r="G65" i="20"/>
  <c r="G63" i="20"/>
  <c r="AE111" i="20"/>
  <c r="AE110" i="20"/>
  <c r="D14" i="17"/>
  <c r="E16" i="17"/>
  <c r="G33" i="17"/>
  <c r="G34" i="17"/>
  <c r="AE108" i="20"/>
  <c r="E149" i="13"/>
  <c r="H149" i="13" s="1"/>
  <c r="E150" i="13"/>
  <c r="H150" i="13" s="1"/>
  <c r="E18" i="8"/>
  <c r="Q19" i="16"/>
  <c r="H218" i="14"/>
  <c r="O20" i="16" s="1"/>
  <c r="Y124" i="20"/>
  <c r="Q9" i="16"/>
  <c r="R9" i="16"/>
  <c r="F122" i="15" s="1"/>
  <c r="G122" i="15" s="1"/>
  <c r="H122" i="15" s="1"/>
  <c r="D65" i="13" s="1"/>
  <c r="D115" i="13" s="1"/>
  <c r="E232" i="14"/>
  <c r="H259" i="14"/>
  <c r="I259" i="14" s="1"/>
  <c r="H261" i="14"/>
  <c r="H262" i="14"/>
  <c r="I262" i="14" s="1"/>
  <c r="AI102" i="8"/>
  <c r="P14" i="16"/>
  <c r="Q14" i="16"/>
  <c r="H217" i="14"/>
  <c r="O17" i="16" s="1"/>
  <c r="G217" i="14"/>
  <c r="O16" i="16" s="1"/>
  <c r="Q16" i="16" s="1"/>
  <c r="F217" i="14"/>
  <c r="O15" i="16" s="1"/>
  <c r="J132" i="15"/>
  <c r="D75" i="13"/>
  <c r="D119" i="13" s="1"/>
  <c r="AF54" i="8"/>
  <c r="J114" i="15"/>
  <c r="AF69" i="8"/>
  <c r="AI127" i="8" s="1"/>
  <c r="P19" i="16"/>
  <c r="D85" i="12"/>
  <c r="D93" i="12" s="1"/>
  <c r="D82" i="10"/>
  <c r="D89" i="10" s="1"/>
  <c r="D21" i="17"/>
  <c r="D17" i="17"/>
  <c r="AF77" i="8"/>
  <c r="AI126" i="8" s="1"/>
  <c r="J64" i="15"/>
  <c r="D73" i="13"/>
  <c r="D117" i="13" s="1"/>
  <c r="AF78" i="8"/>
  <c r="J131" i="15"/>
  <c r="G20" i="15"/>
  <c r="H20" i="15" s="1"/>
  <c r="J20" i="15" s="1"/>
  <c r="H260" i="14"/>
  <c r="G17" i="15"/>
  <c r="H17" i="15" s="1"/>
  <c r="G21" i="15"/>
  <c r="H21" i="15" s="1"/>
  <c r="J21" i="15" s="1"/>
  <c r="H264" i="14"/>
  <c r="D18" i="17"/>
  <c r="E89" i="14"/>
  <c r="D19" i="17"/>
  <c r="D15" i="17"/>
  <c r="D20" i="17"/>
  <c r="AO323" i="14" l="1"/>
  <c r="V7" i="16"/>
  <c r="M6" i="9"/>
  <c r="AM322" i="14"/>
  <c r="AB319" i="14" s="1"/>
  <c r="E319" i="14" s="1"/>
  <c r="C133" i="15" s="1"/>
  <c r="G133" i="15" s="1"/>
  <c r="H133" i="15" s="1"/>
  <c r="I6" i="9"/>
  <c r="AL20" i="8"/>
  <c r="AR18" i="8"/>
  <c r="AL21" i="8" s="1"/>
  <c r="M17" i="2" s="1"/>
  <c r="C124" i="20"/>
  <c r="H8" i="15" s="1"/>
  <c r="J8" i="15" s="1"/>
  <c r="D120" i="20"/>
  <c r="I261" i="14"/>
  <c r="G192" i="14"/>
  <c r="I192" i="14" s="1"/>
  <c r="G194" i="14"/>
  <c r="I194" i="14" s="1"/>
  <c r="G193" i="14"/>
  <c r="I193" i="14" s="1"/>
  <c r="L7" i="21"/>
  <c r="N7" i="21" s="1"/>
  <c r="G90" i="15"/>
  <c r="H90" i="15" s="1"/>
  <c r="J90" i="15" s="1"/>
  <c r="F90" i="15"/>
  <c r="D77" i="13"/>
  <c r="D121" i="13" s="1"/>
  <c r="J130" i="15"/>
  <c r="D74" i="13"/>
  <c r="D118" i="13" s="1"/>
  <c r="M16" i="16"/>
  <c r="N16" i="16" s="1"/>
  <c r="R16" i="16" s="1"/>
  <c r="F76" i="15" s="1"/>
  <c r="I17" i="16"/>
  <c r="M19" i="16"/>
  <c r="N19" i="16" s="1"/>
  <c r="R19" i="16" s="1"/>
  <c r="AE97" i="20"/>
  <c r="AE98" i="20" s="1"/>
  <c r="Y10" i="16"/>
  <c r="I10" i="16" s="1"/>
  <c r="X10" i="16"/>
  <c r="M14" i="16"/>
  <c r="N14" i="16" s="1"/>
  <c r="R14" i="16" s="1"/>
  <c r="I8" i="16"/>
  <c r="I23" i="16"/>
  <c r="Y11" i="16"/>
  <c r="I11" i="16" s="1"/>
  <c r="X11" i="16"/>
  <c r="X17" i="20"/>
  <c r="AE132" i="20" s="1"/>
  <c r="X12" i="16"/>
  <c r="Y12" i="16"/>
  <c r="I12" i="16" s="1"/>
  <c r="I15" i="16"/>
  <c r="M20" i="16"/>
  <c r="N20" i="16" s="1"/>
  <c r="R20" i="16" s="1"/>
  <c r="AE81" i="20"/>
  <c r="AE83" i="20" s="1"/>
  <c r="M18" i="16"/>
  <c r="N18" i="16" s="1"/>
  <c r="R18" i="16" s="1"/>
  <c r="D63" i="12" s="1"/>
  <c r="AF52" i="8"/>
  <c r="U15" i="5"/>
  <c r="V15" i="5"/>
  <c r="U12" i="5"/>
  <c r="D66" i="13"/>
  <c r="D116" i="13" s="1"/>
  <c r="AE91" i="20"/>
  <c r="AE92" i="20" s="1"/>
  <c r="N13" i="16"/>
  <c r="M22" i="16"/>
  <c r="N22" i="16" s="1"/>
  <c r="M21" i="16"/>
  <c r="N21" i="16" s="1"/>
  <c r="X67" i="20"/>
  <c r="X66" i="20" s="1"/>
  <c r="X65" i="20" s="1"/>
  <c r="X64" i="20" s="1"/>
  <c r="X63" i="20" s="1"/>
  <c r="X62" i="20" s="1"/>
  <c r="X61" i="20" s="1"/>
  <c r="X60" i="20" s="1"/>
  <c r="X59" i="20" s="1"/>
  <c r="X58" i="20" s="1"/>
  <c r="X57" i="20" s="1"/>
  <c r="X56" i="20" s="1"/>
  <c r="X55" i="20" s="1"/>
  <c r="X54" i="20" s="1"/>
  <c r="G7" i="21"/>
  <c r="AP119" i="20"/>
  <c r="AF51" i="8"/>
  <c r="AQ119" i="20"/>
  <c r="P20" i="16"/>
  <c r="G73" i="20"/>
  <c r="AN119" i="20"/>
  <c r="Q20" i="16"/>
  <c r="P18" i="16"/>
  <c r="I155" i="13"/>
  <c r="E155" i="13"/>
  <c r="H155" i="13"/>
  <c r="J122" i="15"/>
  <c r="I35" i="17"/>
  <c r="D40" i="17" s="1"/>
  <c r="E296" i="14" s="1"/>
  <c r="D74" i="10"/>
  <c r="D77" i="12"/>
  <c r="P16" i="16"/>
  <c r="D86" i="10"/>
  <c r="P17" i="16"/>
  <c r="D89" i="12"/>
  <c r="Q17" i="16"/>
  <c r="D84" i="10"/>
  <c r="D92" i="12"/>
  <c r="D85" i="10"/>
  <c r="D87" i="12"/>
  <c r="D91" i="12"/>
  <c r="D87" i="10"/>
  <c r="D90" i="12"/>
  <c r="D88" i="12"/>
  <c r="D88" i="10"/>
  <c r="P15" i="16"/>
  <c r="Q15" i="16"/>
  <c r="G17" i="17"/>
  <c r="E17" i="17"/>
  <c r="D90" i="10"/>
  <c r="G21" i="17"/>
  <c r="E21" i="17"/>
  <c r="J264" i="14"/>
  <c r="I264" i="14"/>
  <c r="G15" i="17"/>
  <c r="E15" i="17"/>
  <c r="G19" i="17"/>
  <c r="E19" i="17"/>
  <c r="J17" i="15"/>
  <c r="AI130" i="8"/>
  <c r="Y117" i="14"/>
  <c r="E117" i="14" s="1"/>
  <c r="C30" i="15" s="1"/>
  <c r="G30" i="15" s="1"/>
  <c r="H30" i="15" s="1"/>
  <c r="H54" i="15"/>
  <c r="J54" i="15" s="1"/>
  <c r="I269" i="14"/>
  <c r="H58" i="15"/>
  <c r="J58" i="15" s="1"/>
  <c r="E105" i="14"/>
  <c r="O23" i="16" s="1"/>
  <c r="H41" i="15"/>
  <c r="C11" i="15"/>
  <c r="D12" i="2"/>
  <c r="E11" i="15" s="1"/>
  <c r="G20" i="17"/>
  <c r="E20" i="17"/>
  <c r="G18" i="17"/>
  <c r="E18" i="17"/>
  <c r="J260" i="14"/>
  <c r="I260" i="14"/>
  <c r="D76" i="13" l="1"/>
  <c r="D120" i="13" s="1"/>
  <c r="AF79" i="8"/>
  <c r="AI129" i="8" s="1"/>
  <c r="J133" i="15"/>
  <c r="H5" i="15"/>
  <c r="D14" i="8" s="1"/>
  <c r="C125" i="20"/>
  <c r="AF67" i="8"/>
  <c r="AI128" i="8" s="1"/>
  <c r="AE84" i="20"/>
  <c r="AE86" i="20" s="1"/>
  <c r="AE87" i="20"/>
  <c r="AE88" i="20" s="1"/>
  <c r="AE99" i="20"/>
  <c r="AE82" i="20"/>
  <c r="D122" i="13"/>
  <c r="E46" i="16"/>
  <c r="D60" i="10"/>
  <c r="H87" i="15"/>
  <c r="J87" i="15" s="1"/>
  <c r="D58" i="10"/>
  <c r="D61" i="12"/>
  <c r="H112" i="15"/>
  <c r="AF50" i="8" s="1"/>
  <c r="AG96" i="8"/>
  <c r="AG97" i="8" s="1"/>
  <c r="D78" i="13" s="1"/>
  <c r="M15" i="16"/>
  <c r="N15" i="16"/>
  <c r="R15" i="16" s="1"/>
  <c r="D59" i="10" s="1"/>
  <c r="M12" i="16"/>
  <c r="N12" i="16" s="1"/>
  <c r="M10" i="16"/>
  <c r="N10" i="16" s="1"/>
  <c r="AE93" i="20"/>
  <c r="AE129" i="20"/>
  <c r="AE127" i="20" s="1"/>
  <c r="AE128" i="20" s="1"/>
  <c r="AE126" i="20"/>
  <c r="AE124" i="20" s="1"/>
  <c r="AE125" i="20" s="1"/>
  <c r="AE130" i="20"/>
  <c r="AE131" i="20" s="1"/>
  <c r="AE94" i="20"/>
  <c r="AE95" i="20" s="1"/>
  <c r="M14" i="21"/>
  <c r="F13" i="21"/>
  <c r="F10" i="21"/>
  <c r="E75" i="14"/>
  <c r="F14" i="21"/>
  <c r="M11" i="21"/>
  <c r="F11" i="21"/>
  <c r="E12" i="21"/>
  <c r="M12" i="21"/>
  <c r="J52" i="16"/>
  <c r="M10" i="21"/>
  <c r="M13" i="21"/>
  <c r="F15" i="21"/>
  <c r="M15" i="21"/>
  <c r="M17" i="16"/>
  <c r="N17" i="16" s="1"/>
  <c r="R17" i="16" s="1"/>
  <c r="M11" i="16"/>
  <c r="N11" i="16" s="1"/>
  <c r="M23" i="16"/>
  <c r="N23" i="16"/>
  <c r="Y106" i="14" s="1"/>
  <c r="M8" i="16"/>
  <c r="N8" i="16" s="1"/>
  <c r="R8" i="16" s="1"/>
  <c r="AR119" i="20"/>
  <c r="AE113" i="20" s="1"/>
  <c r="AE114" i="20" s="1"/>
  <c r="AE115" i="20" s="1"/>
  <c r="I265" i="14"/>
  <c r="I266" i="14" s="1"/>
  <c r="J265" i="14"/>
  <c r="J266" i="14" s="1"/>
  <c r="I268" i="14"/>
  <c r="E246" i="14" s="1"/>
  <c r="O21" i="16" s="1"/>
  <c r="E247" i="14"/>
  <c r="E22" i="17"/>
  <c r="AO23" i="8" s="1"/>
  <c r="K17" i="2" s="1"/>
  <c r="E13" i="8"/>
  <c r="J41" i="15"/>
  <c r="G19" i="8"/>
  <c r="G22" i="17"/>
  <c r="Q23" i="16"/>
  <c r="P23" i="16"/>
  <c r="E15" i="8"/>
  <c r="J30" i="15"/>
  <c r="D123" i="13" l="1"/>
  <c r="D124" i="13" s="1"/>
  <c r="AF46" i="8"/>
  <c r="AB13" i="8"/>
  <c r="AJ46" i="8"/>
  <c r="AK46" i="8" s="1"/>
  <c r="D41" i="13"/>
  <c r="AE89" i="20"/>
  <c r="AE135" i="20"/>
  <c r="H109" i="15"/>
  <c r="AB17" i="8" s="1"/>
  <c r="AE85" i="20"/>
  <c r="BS70" i="8"/>
  <c r="BT70" i="8" s="1"/>
  <c r="AK49" i="8"/>
  <c r="T17" i="2" s="1"/>
  <c r="J112" i="15"/>
  <c r="AU41" i="16"/>
  <c r="F72" i="15"/>
  <c r="AE96" i="20"/>
  <c r="D62" i="12"/>
  <c r="F80" i="15"/>
  <c r="H86" i="15"/>
  <c r="J86" i="15" s="1"/>
  <c r="AU42" i="16"/>
  <c r="AV41" i="16"/>
  <c r="F17" i="21"/>
  <c r="R23" i="16"/>
  <c r="F28" i="15" s="1"/>
  <c r="G28" i="15" s="1"/>
  <c r="H28" i="15" s="1"/>
  <c r="F39" i="15"/>
  <c r="G39" i="15" s="1"/>
  <c r="H39" i="15" s="1"/>
  <c r="D60" i="12"/>
  <c r="D57" i="10"/>
  <c r="M17" i="21"/>
  <c r="E73" i="14" s="1"/>
  <c r="AE120" i="20"/>
  <c r="AE121" i="20" s="1"/>
  <c r="AE141" i="20" s="1"/>
  <c r="AE134" i="20"/>
  <c r="AE117" i="20"/>
  <c r="AE119" i="20" s="1"/>
  <c r="AE116" i="20"/>
  <c r="AE136" i="20" s="1"/>
  <c r="E56" i="16"/>
  <c r="N56" i="16" s="1"/>
  <c r="H103" i="15" s="1"/>
  <c r="J103" i="15" s="1"/>
  <c r="E19" i="8"/>
  <c r="AB38" i="8" s="1"/>
  <c r="C14" i="10" s="1"/>
  <c r="D53" i="10" s="1"/>
  <c r="AR50" i="16"/>
  <c r="AR45" i="16"/>
  <c r="G35" i="17"/>
  <c r="H39" i="17" s="1"/>
  <c r="R21" i="16"/>
  <c r="Q21" i="16"/>
  <c r="P21" i="16"/>
  <c r="O22" i="16"/>
  <c r="BR67" i="8" l="1"/>
  <c r="BS67" i="8" s="1"/>
  <c r="AE139" i="20"/>
  <c r="D46" i="13"/>
  <c r="AL49" i="8"/>
  <c r="D18" i="8"/>
  <c r="AJ49" i="8"/>
  <c r="BR70" i="8"/>
  <c r="AQ42" i="16"/>
  <c r="AW42" i="16" s="1"/>
  <c r="J39" i="15"/>
  <c r="AJ52" i="8"/>
  <c r="AK52" i="8" s="1"/>
  <c r="BR73" i="8"/>
  <c r="BS73" i="8" s="1"/>
  <c r="BT73" i="8" s="1"/>
  <c r="H35" i="15"/>
  <c r="D62" i="10"/>
  <c r="E74" i="14"/>
  <c r="O24" i="17"/>
  <c r="D65" i="12"/>
  <c r="I267" i="14"/>
  <c r="E47" i="16"/>
  <c r="E48" i="16" s="1"/>
  <c r="E49" i="16" s="1"/>
  <c r="E52" i="16" s="1"/>
  <c r="Q52" i="16" s="1"/>
  <c r="AE137" i="20"/>
  <c r="AE140" i="20"/>
  <c r="AE118" i="20"/>
  <c r="AE138" i="20" s="1"/>
  <c r="AE122" i="20"/>
  <c r="AE142" i="20" s="1"/>
  <c r="R33" i="16"/>
  <c r="F98" i="15"/>
  <c r="D61" i="10"/>
  <c r="D64" i="12"/>
  <c r="R22" i="16"/>
  <c r="F100" i="15" s="1"/>
  <c r="Q22" i="16"/>
  <c r="Q26" i="16" s="1"/>
  <c r="P22" i="16"/>
  <c r="H25" i="15"/>
  <c r="J28" i="15"/>
  <c r="E291" i="14"/>
  <c r="AO24" i="8"/>
  <c r="AL46" i="8"/>
  <c r="Q17" i="2"/>
  <c r="AS52" i="16"/>
  <c r="AU52" i="16" s="1"/>
  <c r="AS51" i="16"/>
  <c r="AU51" i="16" s="1"/>
  <c r="AS53" i="16"/>
  <c r="AU53" i="16" s="1"/>
  <c r="S24" i="17" l="1"/>
  <c r="S27" i="17" s="1"/>
  <c r="Q24" i="17"/>
  <c r="Q27" i="17" s="1"/>
  <c r="T24" i="17"/>
  <c r="R24" i="17"/>
  <c r="U24" i="17"/>
  <c r="U27" i="17" s="1"/>
  <c r="D43" i="13"/>
  <c r="AF48" i="8"/>
  <c r="D13" i="8"/>
  <c r="AB15" i="8"/>
  <c r="R32" i="16"/>
  <c r="H88" i="15"/>
  <c r="W17" i="2"/>
  <c r="AL52" i="8"/>
  <c r="AU54" i="16"/>
  <c r="AU55" i="16" s="1"/>
  <c r="AS45" i="16" s="1"/>
  <c r="B42" i="16" s="1"/>
  <c r="H102" i="15"/>
  <c r="J102" i="15" s="1"/>
  <c r="BT67" i="8"/>
  <c r="AP24" i="8"/>
  <c r="AP23" i="8" s="1"/>
  <c r="L17" i="2"/>
  <c r="D42" i="13"/>
  <c r="AF47" i="8"/>
  <c r="D15" i="8"/>
  <c r="AJ48" i="8"/>
  <c r="AK48" i="8" s="1"/>
  <c r="BR69" i="8"/>
  <c r="BS69" i="8" s="1"/>
  <c r="BT69" i="8" s="1"/>
  <c r="AB18" i="8"/>
  <c r="E292" i="14"/>
  <c r="O10" i="16" s="1"/>
  <c r="E293" i="14"/>
  <c r="O11" i="16" s="1"/>
  <c r="E294" i="14"/>
  <c r="O12" i="16" s="1"/>
  <c r="E295" i="14"/>
  <c r="O13" i="16" s="1"/>
  <c r="AK66" i="8" l="1"/>
  <c r="AJ66" i="8"/>
  <c r="H69" i="15"/>
  <c r="J88" i="15"/>
  <c r="BS71" i="8"/>
  <c r="BT71" i="8" s="1"/>
  <c r="AK50" i="8"/>
  <c r="B43" i="16"/>
  <c r="H95" i="15"/>
  <c r="AF68" i="8" s="1"/>
  <c r="Q13" i="16"/>
  <c r="R13" i="16"/>
  <c r="P13" i="16"/>
  <c r="AL48" i="8"/>
  <c r="S17" i="2"/>
  <c r="R10" i="16"/>
  <c r="Q10" i="16"/>
  <c r="P10" i="16"/>
  <c r="R12" i="16"/>
  <c r="Q12" i="16"/>
  <c r="P12" i="16"/>
  <c r="R11" i="16"/>
  <c r="F125" i="15" s="1"/>
  <c r="G125" i="15" s="1"/>
  <c r="H125" i="15" s="1"/>
  <c r="Q11" i="16"/>
  <c r="P11" i="16"/>
  <c r="AL66" i="8" l="1"/>
  <c r="AL50" i="8"/>
  <c r="U17" i="2"/>
  <c r="BR71" i="8"/>
  <c r="AF49" i="8"/>
  <c r="D44" i="13"/>
  <c r="AJ50" i="8"/>
  <c r="D16" i="8"/>
  <c r="AB14" i="8"/>
  <c r="D45" i="13"/>
  <c r="AB16" i="8"/>
  <c r="D17" i="8"/>
  <c r="BR68" i="8"/>
  <c r="BS68" i="8" s="1"/>
  <c r="AJ47" i="8"/>
  <c r="AK47" i="8" s="1"/>
  <c r="AJ68" i="8"/>
  <c r="AK68" i="8"/>
  <c r="AL68" i="8" s="1"/>
  <c r="AI104" i="8"/>
  <c r="AG113" i="8"/>
  <c r="AG95" i="8"/>
  <c r="F126" i="15"/>
  <c r="G126" i="15" s="1"/>
  <c r="H126" i="15" s="1"/>
  <c r="D79" i="12"/>
  <c r="D76" i="10"/>
  <c r="D97" i="13"/>
  <c r="Q25" i="16"/>
  <c r="Q27" i="16" s="1"/>
  <c r="E43" i="16"/>
  <c r="R31" i="16" s="1"/>
  <c r="F129" i="15" s="1"/>
  <c r="G129" i="15" s="1"/>
  <c r="H129" i="15" s="1"/>
  <c r="F124" i="15"/>
  <c r="G124" i="15" s="1"/>
  <c r="H124" i="15" s="1"/>
  <c r="D78" i="12"/>
  <c r="D75" i="10"/>
  <c r="C42" i="16"/>
  <c r="R30" i="16" s="1"/>
  <c r="F128" i="15" s="1"/>
  <c r="G128" i="15" s="1"/>
  <c r="H128" i="15" s="1"/>
  <c r="F127" i="15"/>
  <c r="G127" i="15" s="1"/>
  <c r="H127" i="15" s="1"/>
  <c r="D77" i="10"/>
  <c r="D80" i="12"/>
  <c r="D68" i="13"/>
  <c r="D91" i="13" s="1"/>
  <c r="J125" i="15"/>
  <c r="AF74" i="8"/>
  <c r="D19" i="8" l="1"/>
  <c r="AK67" i="8"/>
  <c r="AL67" i="8" s="1"/>
  <c r="AL70" i="8" s="1"/>
  <c r="AM67" i="8" s="1"/>
  <c r="AJ67" i="8"/>
  <c r="AJ71" i="8" s="1"/>
  <c r="AF82" i="8"/>
  <c r="AG82" i="8" s="1"/>
  <c r="AG93" i="8"/>
  <c r="AG111" i="8"/>
  <c r="AG112" i="8" s="1"/>
  <c r="AG120" i="8" s="1"/>
  <c r="AF81" i="8"/>
  <c r="AG81" i="8" s="1"/>
  <c r="D72" i="13"/>
  <c r="J129" i="15"/>
  <c r="AF71" i="8"/>
  <c r="D71" i="13"/>
  <c r="J128" i="15"/>
  <c r="AF72" i="8"/>
  <c r="BT68" i="8"/>
  <c r="D70" i="13"/>
  <c r="AF76" i="8"/>
  <c r="J127" i="15"/>
  <c r="R35" i="16"/>
  <c r="AB37" i="8" s="1"/>
  <c r="D69" i="13"/>
  <c r="AF75" i="8"/>
  <c r="J126" i="15"/>
  <c r="AL47" i="8"/>
  <c r="R17" i="2"/>
  <c r="D67" i="13"/>
  <c r="AF73" i="8"/>
  <c r="BR72" i="8"/>
  <c r="J124" i="15"/>
  <c r="AJ51" i="8"/>
  <c r="H119" i="15"/>
  <c r="AK51" i="8"/>
  <c r="AK69" i="8" l="1"/>
  <c r="AK73" i="8" s="1"/>
  <c r="AK75" i="8" s="1"/>
  <c r="AJ69" i="8"/>
  <c r="AJ70" i="8" s="1"/>
  <c r="AG94" i="8"/>
  <c r="AI132" i="8" s="1"/>
  <c r="AJ104" i="8" s="1"/>
  <c r="AK104" i="8" s="1"/>
  <c r="AH94" i="8"/>
  <c r="AK71" i="8"/>
  <c r="AG121" i="8"/>
  <c r="AM66" i="8"/>
  <c r="AM68" i="8"/>
  <c r="C12" i="10"/>
  <c r="D52" i="10" s="1"/>
  <c r="D64" i="10" s="1"/>
  <c r="D67" i="10" s="1"/>
  <c r="BS72" i="8"/>
  <c r="AG116" i="8"/>
  <c r="AG98" i="8"/>
  <c r="AF83" i="8"/>
  <c r="D92" i="13"/>
  <c r="H138" i="13"/>
  <c r="AL51" i="8"/>
  <c r="V17" i="2"/>
  <c r="AB12" i="8"/>
  <c r="H135" i="15"/>
  <c r="C12" i="8"/>
  <c r="C19" i="8" s="1"/>
  <c r="C20" i="8" s="1"/>
  <c r="E3" i="15" s="1"/>
  <c r="D90" i="13"/>
  <c r="H137" i="13"/>
  <c r="D79" i="13"/>
  <c r="D93" i="13"/>
  <c r="H139" i="13"/>
  <c r="D94" i="13"/>
  <c r="H159" i="13"/>
  <c r="D95" i="13"/>
  <c r="H160" i="13"/>
  <c r="AJ129" i="8" l="1"/>
  <c r="AJ124" i="8"/>
  <c r="AK124" i="8" s="1"/>
  <c r="AJ121" i="8"/>
  <c r="AK121" i="8" s="1"/>
  <c r="D47" i="13"/>
  <c r="D58" i="13" s="1"/>
  <c r="D61" i="13" s="1"/>
  <c r="C19" i="13" s="1"/>
  <c r="AJ114" i="8"/>
  <c r="AK114" i="8" s="1"/>
  <c r="AJ119" i="8"/>
  <c r="AK119" i="8" s="1"/>
  <c r="AJ123" i="8"/>
  <c r="AK123" i="8" s="1"/>
  <c r="AG103" i="8"/>
  <c r="AH95" i="8"/>
  <c r="AH96" i="8" s="1"/>
  <c r="AJ128" i="8"/>
  <c r="AK128" i="8" s="1"/>
  <c r="AJ130" i="8"/>
  <c r="AK130" i="8" s="1"/>
  <c r="AG104" i="8"/>
  <c r="P17" i="2" s="1"/>
  <c r="AJ120" i="8"/>
  <c r="AK120" i="8" s="1"/>
  <c r="AJ105" i="8"/>
  <c r="AK105" i="8" s="1"/>
  <c r="AJ122" i="8"/>
  <c r="AK122" i="8" s="1"/>
  <c r="AJ113" i="8"/>
  <c r="AK113" i="8" s="1"/>
  <c r="AJ127" i="8"/>
  <c r="AK127" i="8" s="1"/>
  <c r="AJ115" i="8"/>
  <c r="AK115" i="8" s="1"/>
  <c r="AJ109" i="8"/>
  <c r="AK109" i="8" s="1"/>
  <c r="AJ108" i="8"/>
  <c r="AK108" i="8" s="1"/>
  <c r="AJ111" i="8"/>
  <c r="AK111" i="8" s="1"/>
  <c r="AJ118" i="8"/>
  <c r="AK118" i="8" s="1"/>
  <c r="AJ110" i="8"/>
  <c r="AK110" i="8" s="1"/>
  <c r="AJ126" i="8"/>
  <c r="AK126" i="8" s="1"/>
  <c r="AJ106" i="8"/>
  <c r="AK106" i="8" s="1"/>
  <c r="AJ112" i="8"/>
  <c r="AK112" i="8" s="1"/>
  <c r="AJ116" i="8"/>
  <c r="AK116" i="8" s="1"/>
  <c r="AJ117" i="8"/>
  <c r="AK117" i="8" s="1"/>
  <c r="AJ125" i="8"/>
  <c r="AK125" i="8" s="1"/>
  <c r="AJ107" i="8"/>
  <c r="AK107" i="8" s="1"/>
  <c r="AM70" i="8"/>
  <c r="D81" i="13"/>
  <c r="E79" i="13"/>
  <c r="AG83" i="8"/>
  <c r="AG84" i="8" s="1"/>
  <c r="AF85" i="8"/>
  <c r="BT72" i="8"/>
  <c r="AH98" i="8"/>
  <c r="AH99" i="8" s="1"/>
  <c r="AG99" i="8"/>
  <c r="AG101" i="8" s="1"/>
  <c r="AG100" i="8"/>
  <c r="H140" i="13"/>
  <c r="H141" i="13" s="1"/>
  <c r="AF29" i="8"/>
  <c r="AF32" i="8"/>
  <c r="AI32" i="8" s="1"/>
  <c r="AB39" i="8"/>
  <c r="AF30" i="8"/>
  <c r="AI30" i="8" s="1"/>
  <c r="AF44" i="8"/>
  <c r="E1" i="15"/>
  <c r="AB19" i="8"/>
  <c r="AD12" i="8" s="1"/>
  <c r="H19" i="8"/>
  <c r="E2" i="15" s="1"/>
  <c r="H161" i="13"/>
  <c r="H162" i="13" s="1"/>
  <c r="D96" i="13"/>
  <c r="D98" i="13" s="1"/>
  <c r="AG117" i="8"/>
  <c r="AG118" i="8"/>
  <c r="D60" i="13" l="1"/>
  <c r="C18" i="13"/>
  <c r="C20" i="13"/>
  <c r="C16" i="13"/>
  <c r="C22" i="13"/>
  <c r="M25" i="13" s="1"/>
  <c r="C17" i="13"/>
  <c r="C15" i="13"/>
  <c r="AM19" i="8" s="1"/>
  <c r="AS17" i="8" s="1"/>
  <c r="C21" i="13"/>
  <c r="AK131" i="8"/>
  <c r="I269" i="3" s="1"/>
  <c r="AJ131" i="8"/>
  <c r="AG35" i="8"/>
  <c r="D107" i="13"/>
  <c r="D19" i="13" s="1"/>
  <c r="E19" i="13" s="1"/>
  <c r="D104" i="13"/>
  <c r="D16" i="13" s="1"/>
  <c r="D108" i="13"/>
  <c r="D20" i="13" s="1"/>
  <c r="D105" i="13"/>
  <c r="D17" i="13" s="1"/>
  <c r="E265" i="3" s="1"/>
  <c r="D110" i="13"/>
  <c r="D22" i="13" s="1"/>
  <c r="D109" i="13"/>
  <c r="D21" i="13" s="1"/>
  <c r="D106" i="13"/>
  <c r="D18" i="13" s="1"/>
  <c r="J148" i="13"/>
  <c r="J153" i="13"/>
  <c r="L153" i="13" s="1"/>
  <c r="J149" i="13"/>
  <c r="L149" i="13" s="1"/>
  <c r="J154" i="13"/>
  <c r="L154" i="13" s="1"/>
  <c r="J150" i="13"/>
  <c r="L150" i="13" s="1"/>
  <c r="J151" i="13"/>
  <c r="L151" i="13" s="1"/>
  <c r="J152" i="13"/>
  <c r="L152" i="13" s="1"/>
  <c r="AD19" i="8"/>
  <c r="AD17" i="8"/>
  <c r="AD13" i="8"/>
  <c r="AD14" i="8"/>
  <c r="AD15" i="8"/>
  <c r="AD18" i="8"/>
  <c r="AD16" i="8"/>
  <c r="C13" i="10"/>
  <c r="AB40" i="8"/>
  <c r="AD39" i="8" s="1"/>
  <c r="D13" i="10" s="1"/>
  <c r="AG119" i="8"/>
  <c r="AG106" i="8"/>
  <c r="AI33" i="8"/>
  <c r="G1" i="15"/>
  <c r="BR75" i="8"/>
  <c r="AJ53" i="8"/>
  <c r="AG90" i="8"/>
  <c r="AG102" i="8"/>
  <c r="AM14" i="8" l="1"/>
  <c r="AS12" i="8" s="1"/>
  <c r="AM13" i="8"/>
  <c r="AS11" i="8" s="1"/>
  <c r="AM12" i="8"/>
  <c r="AS10" i="8" s="1"/>
  <c r="Y17" i="2"/>
  <c r="G3" i="2" s="1"/>
  <c r="E15" i="13"/>
  <c r="G15" i="13" s="1"/>
  <c r="AM16" i="8"/>
  <c r="AS14" i="8" s="1"/>
  <c r="AM18" i="8"/>
  <c r="AS16" i="8" s="1"/>
  <c r="AM17" i="8"/>
  <c r="AS15" i="8" s="1"/>
  <c r="AM15" i="8"/>
  <c r="AS13" i="8" s="1"/>
  <c r="E22" i="13"/>
  <c r="G22" i="13" s="1"/>
  <c r="Z17" i="2"/>
  <c r="E17" i="13"/>
  <c r="F17" i="13" s="1"/>
  <c r="E20" i="13"/>
  <c r="G20" i="13" s="1"/>
  <c r="E268" i="3"/>
  <c r="E21" i="13"/>
  <c r="G21" i="13" s="1"/>
  <c r="E269" i="3"/>
  <c r="E16" i="13"/>
  <c r="F16" i="13" s="1"/>
  <c r="E264" i="3"/>
  <c r="C7" i="9"/>
  <c r="E270" i="3"/>
  <c r="N25" i="13"/>
  <c r="E267" i="3"/>
  <c r="E18" i="13"/>
  <c r="H18" i="13" s="1"/>
  <c r="E266" i="3"/>
  <c r="AK53" i="8"/>
  <c r="AJ54" i="8"/>
  <c r="H19" i="13"/>
  <c r="G19" i="13"/>
  <c r="F19" i="13"/>
  <c r="BS75" i="8"/>
  <c r="BR76" i="8"/>
  <c r="AL22" i="8"/>
  <c r="C19" i="10"/>
  <c r="AD40" i="8"/>
  <c r="C15" i="10"/>
  <c r="AD38" i="8"/>
  <c r="D14" i="10" s="1"/>
  <c r="AD37" i="8"/>
  <c r="D12" i="10" s="1"/>
  <c r="C23" i="8"/>
  <c r="H3" i="2" s="1"/>
  <c r="I3" i="2" s="1"/>
  <c r="N17" i="2"/>
  <c r="C18" i="10"/>
  <c r="D22" i="8"/>
  <c r="L148" i="13"/>
  <c r="J155" i="13"/>
  <c r="AS18" i="8" l="1"/>
  <c r="F15" i="13"/>
  <c r="H15" i="13"/>
  <c r="H22" i="13"/>
  <c r="F22" i="13"/>
  <c r="H17" i="13"/>
  <c r="G17" i="13"/>
  <c r="H16" i="13"/>
  <c r="G16" i="13"/>
  <c r="H20" i="13"/>
  <c r="F20" i="13"/>
  <c r="F21" i="13"/>
  <c r="H21" i="13"/>
  <c r="G18" i="13"/>
  <c r="F18" i="13"/>
  <c r="D15" i="10"/>
  <c r="C16" i="10" s="1"/>
  <c r="BT75" i="8"/>
  <c r="BT76" i="8" s="1"/>
  <c r="BS76" i="8"/>
  <c r="AL24" i="8"/>
  <c r="AM22" i="8"/>
  <c r="AL53" i="8"/>
  <c r="AL54" i="8" s="1"/>
  <c r="X17" i="2"/>
  <c r="AK54" i="8"/>
  <c r="AK5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B3" authorId="0" shapeId="0" xr:uid="{00000000-0006-0000-0400-000001000000}">
      <text>
        <r>
          <rPr>
            <b/>
            <sz val="9"/>
            <color indexed="81"/>
            <rFont val="Tahoma"/>
            <family val="2"/>
          </rPr>
          <t xml:space="preserve">Pflege-VZÄ alt:
</t>
        </r>
        <r>
          <rPr>
            <sz val="9"/>
            <color indexed="81"/>
            <rFont val="Tahoma"/>
            <family val="2"/>
          </rPr>
          <t xml:space="preserve">Auf der Basis der Pflegeschlüsselverordnung gerechnet, unter der Annahme, dass sich die x Klienten anteilig so auf die 7 Pflegegeldstufen verteilen, wie dies 2014 im Rahmen einer Stmk-Vollerhebung festgestellt worden ist.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Kaufmann Philipp</author>
  </authors>
  <commentList>
    <comment ref="B17" authorId="0" shapeId="0" xr:uid="{00000000-0006-0000-0600-000001000000}">
      <text>
        <r>
          <rPr>
            <b/>
            <sz val="9"/>
            <color indexed="81"/>
            <rFont val="Segoe UI"/>
            <family val="2"/>
          </rPr>
          <t>Kaufmann Philipp:</t>
        </r>
        <r>
          <rPr>
            <sz val="9"/>
            <color indexed="81"/>
            <rFont val="Segoe UI"/>
            <family val="2"/>
          </rPr>
          <t xml:space="preserve">
Annahme dass KAG Heime 10.000.000 Netto kosten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E12" authorId="0" shapeId="0" xr:uid="{00000000-0006-0000-0700-000001000000}">
      <text>
        <r>
          <rPr>
            <b/>
            <sz val="9"/>
            <color indexed="81"/>
            <rFont val="Tahoma"/>
            <family val="2"/>
          </rPr>
          <t xml:space="preserve">Fremdleistungen in Pflege und Betreuung:
* </t>
        </r>
        <r>
          <rPr>
            <sz val="9"/>
            <color indexed="81"/>
            <rFont val="Tahoma"/>
            <family val="2"/>
          </rPr>
          <t xml:space="preserve">Medizinisch-therapeutische Zusatzleistungen
</t>
        </r>
      </text>
    </comment>
    <comment ref="E13" authorId="0" shapeId="0" xr:uid="{00000000-0006-0000-0700-000002000000}">
      <text>
        <r>
          <rPr>
            <b/>
            <sz val="9"/>
            <color indexed="81"/>
            <rFont val="Tahoma"/>
            <family val="2"/>
          </rPr>
          <t xml:space="preserve">Fremdleistungen in Haus, Leitung und Verwaltung:
</t>
        </r>
        <r>
          <rPr>
            <sz val="9"/>
            <color indexed="81"/>
            <rFont val="Tahoma"/>
            <family val="2"/>
          </rPr>
          <t xml:space="preserve">* Steuerberatung
* Lohnverrechnung
</t>
        </r>
      </text>
    </comment>
    <comment ref="E14" authorId="0" shapeId="0" xr:uid="{00000000-0006-0000-0700-000003000000}">
      <text>
        <r>
          <rPr>
            <b/>
            <sz val="9"/>
            <color indexed="81"/>
            <rFont val="Tahoma"/>
            <family val="2"/>
          </rPr>
          <t xml:space="preserve">Fremdleistungen in Gebäude:
</t>
        </r>
        <r>
          <rPr>
            <sz val="9"/>
            <color indexed="81"/>
            <rFont val="Tahoma"/>
            <family val="2"/>
          </rPr>
          <t xml:space="preserve">* Keine vorgesehen
</t>
        </r>
      </text>
    </comment>
    <comment ref="E15" authorId="0" shapeId="0" xr:uid="{00000000-0006-0000-0700-000004000000}">
      <text>
        <r>
          <rPr>
            <b/>
            <sz val="9"/>
            <color indexed="81"/>
            <rFont val="Tahoma"/>
            <family val="2"/>
          </rPr>
          <t xml:space="preserve">Fremdleistungen in Hauswartschaft:
</t>
        </r>
        <r>
          <rPr>
            <sz val="9"/>
            <color indexed="81"/>
            <rFont val="Tahoma"/>
            <family val="2"/>
          </rPr>
          <t xml:space="preserve">* Fremdgestehung, wenn zutreffend
* Dienstleistungen (Schnee, Baumschnitt, etc.)
Achtung! Instandhaltung und Instandsetzung (Reparatur) wird unter "Gebäude" gerechnet.
</t>
        </r>
      </text>
    </comment>
    <comment ref="E16" authorId="0" shapeId="0" xr:uid="{00000000-0006-0000-0700-000005000000}">
      <text>
        <r>
          <rPr>
            <b/>
            <sz val="9"/>
            <color indexed="81"/>
            <rFont val="Tahoma"/>
            <family val="2"/>
          </rPr>
          <t xml:space="preserve">Fremdleistungen in Küche:
</t>
        </r>
        <r>
          <rPr>
            <sz val="9"/>
            <color indexed="81"/>
            <rFont val="Tahoma"/>
            <family val="2"/>
          </rPr>
          <t xml:space="preserve">* Fremdgestehung, wenn zutreffend
</t>
        </r>
      </text>
    </comment>
    <comment ref="E17" authorId="0" shapeId="0" xr:uid="{00000000-0006-0000-0700-000006000000}">
      <text>
        <r>
          <rPr>
            <b/>
            <sz val="9"/>
            <color indexed="81"/>
            <rFont val="Tahoma"/>
            <family val="2"/>
          </rPr>
          <t xml:space="preserve">Fremdleistungen in Reinigung:
</t>
        </r>
        <r>
          <rPr>
            <sz val="9"/>
            <color indexed="81"/>
            <rFont val="Tahoma"/>
            <family val="2"/>
          </rPr>
          <t xml:space="preserve">* Fremdgestehung Unterhaltsreinigung, wenn zutreffend
* Fremdgestehung Glas- und Grundreinigung, wenn zutreffend
</t>
        </r>
      </text>
    </comment>
    <comment ref="E18" authorId="0" shapeId="0" xr:uid="{00000000-0006-0000-0700-000007000000}">
      <text>
        <r>
          <rPr>
            <b/>
            <sz val="9"/>
            <color indexed="81"/>
            <rFont val="Tahoma"/>
            <family val="2"/>
          </rPr>
          <t xml:space="preserve">Fremdleistungen in Wäscheversorgung:
</t>
        </r>
        <r>
          <rPr>
            <sz val="9"/>
            <color indexed="81"/>
            <rFont val="Tahoma"/>
            <family val="2"/>
          </rPr>
          <t xml:space="preserve">* Fremdgestehung Flachwäscheversorgung (Standardannahme)
* Fremdgestehung Leibwäscheversorgung, wenn zutreffend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Anton Hengsberger</author>
    <author>Landesstandard</author>
  </authors>
  <commentList>
    <comment ref="B12" authorId="0" shapeId="0" xr:uid="{00000000-0006-0000-0900-000001000000}">
      <text>
        <r>
          <rPr>
            <b/>
            <sz val="9"/>
            <color indexed="81"/>
            <rFont val="Tahoma"/>
            <family val="2"/>
          </rPr>
          <t xml:space="preserve">Personalkosten:
</t>
        </r>
        <r>
          <rPr>
            <sz val="9"/>
            <color indexed="81"/>
            <rFont val="Tahoma"/>
            <family val="2"/>
          </rPr>
          <t xml:space="preserve">Umfassen Gehälter &amp;  Zulagen &amp; Zuschläge &amp; Dienstgeber-Anteile für alle in "Eigenleistung" mit eigenem Personal erbrachten Bereiche.
</t>
        </r>
      </text>
    </comment>
    <comment ref="B13" authorId="0" shapeId="0" xr:uid="{00000000-0006-0000-0900-000002000000}">
      <text>
        <r>
          <rPr>
            <b/>
            <sz val="9"/>
            <color indexed="81"/>
            <rFont val="Tahoma"/>
            <family val="2"/>
          </rPr>
          <t xml:space="preserve">Sachkosten:
</t>
        </r>
        <r>
          <rPr>
            <sz val="9"/>
            <color indexed="81"/>
            <rFont val="Tahoma"/>
            <family val="2"/>
          </rPr>
          <t xml:space="preserve">Resultieren aus Gesamtkosten abzüglich (Personalkosten + Fremdleistungen)
</t>
        </r>
      </text>
    </comment>
    <comment ref="B14" authorId="0" shapeId="0" xr:uid="{00000000-0006-0000-0900-000003000000}">
      <text>
        <r>
          <rPr>
            <b/>
            <sz val="9"/>
            <color indexed="81"/>
            <rFont val="Tahoma"/>
            <family val="2"/>
          </rPr>
          <t xml:space="preserve">Fremdleistungen:
</t>
        </r>
        <r>
          <rPr>
            <sz val="9"/>
            <color indexed="81"/>
            <rFont val="Tahoma"/>
            <family val="2"/>
          </rPr>
          <t xml:space="preserve">Umfassen alle in "Kostenträger" mit Kommentaren markierten Kostenträger
</t>
        </r>
      </text>
    </comment>
    <comment ref="H81" authorId="1" shapeId="0" xr:uid="{00000000-0006-0000-0900-000004000000}">
      <text>
        <r>
          <rPr>
            <b/>
            <sz val="8"/>
            <color indexed="81"/>
            <rFont val="Tahoma"/>
            <family val="2"/>
          </rPr>
          <t xml:space="preserve">Anteil:
</t>
        </r>
        <r>
          <rPr>
            <sz val="8"/>
            <color indexed="81"/>
            <rFont val="Tahoma"/>
            <family val="2"/>
          </rPr>
          <t xml:space="preserve">Ist jener Anteil, den eine PST am Mittelwert hat
</t>
        </r>
      </text>
    </comment>
    <comment ref="C83" authorId="1" shapeId="0" xr:uid="{00000000-0006-0000-0900-000005000000}">
      <text>
        <r>
          <rPr>
            <b/>
            <sz val="8"/>
            <color indexed="81"/>
            <rFont val="Tahoma"/>
            <family val="2"/>
          </rPr>
          <t xml:space="preserve">Gewichtung:
</t>
        </r>
        <r>
          <rPr>
            <sz val="8"/>
            <color indexed="81"/>
            <rFont val="Tahoma"/>
            <family val="2"/>
          </rPr>
          <t xml:space="preserve">Anteil der PST an den mittleren Pflegekosten, gemäß Pflegekomponente aus 2001
</t>
        </r>
      </text>
    </comment>
    <comment ref="C84" authorId="1" shapeId="0" xr:uid="{00000000-0006-0000-0900-000006000000}">
      <text>
        <r>
          <rPr>
            <b/>
            <sz val="8"/>
            <color indexed="81"/>
            <rFont val="Tahoma"/>
            <family val="2"/>
          </rPr>
          <t xml:space="preserve">Gewichtung:
</t>
        </r>
        <r>
          <rPr>
            <sz val="8"/>
            <color indexed="81"/>
            <rFont val="Tahoma"/>
            <family val="2"/>
          </rPr>
          <t xml:space="preserve">Anteil der PST an den mittleren Pflegekosten, gemäß Pflegekomponente aus 2001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G14" authorId="0" shapeId="0" xr:uid="{00000000-0006-0000-0C00-000001000000}">
      <text>
        <r>
          <rPr>
            <b/>
            <sz val="9"/>
            <color indexed="81"/>
            <rFont val="Tahoma"/>
            <family val="2"/>
          </rPr>
          <t xml:space="preserve">Monat:
</t>
        </r>
        <r>
          <rPr>
            <sz val="9"/>
            <color indexed="81"/>
            <rFont val="Tahoma"/>
            <family val="2"/>
          </rPr>
          <t xml:space="preserve">Auf der Basis der Preise pro Tag wird der Monat mit 30 Tagen gerechnet
</t>
        </r>
      </text>
    </comment>
    <comment ref="H14" authorId="0" shapeId="0" xr:uid="{00000000-0006-0000-0C00-000002000000}">
      <text>
        <r>
          <rPr>
            <b/>
            <sz val="9"/>
            <color indexed="81"/>
            <rFont val="Tahoma"/>
            <family val="2"/>
          </rPr>
          <t xml:space="preserve">Jahr:
</t>
        </r>
        <r>
          <rPr>
            <sz val="9"/>
            <color indexed="81"/>
            <rFont val="Tahoma"/>
            <family val="2"/>
          </rPr>
          <t xml:space="preserve">Auf der Basis der Preise pro Tag wird das Jahr mit 365 Tagen gerechnet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Anton Hengsberger</author>
    <author>Philipp Kaufmann</author>
  </authors>
  <commentList>
    <comment ref="G33" authorId="0" shapeId="0" xr:uid="{00000000-0006-0000-0D00-000001000000}">
      <text>
        <r>
          <rPr>
            <b/>
            <sz val="9"/>
            <color indexed="81"/>
            <rFont val="Tahoma"/>
            <family val="2"/>
          </rPr>
          <t xml:space="preserve">Schlüssel A:
</t>
        </r>
        <r>
          <rPr>
            <sz val="9"/>
            <color indexed="81"/>
            <rFont val="Tahoma"/>
            <family val="2"/>
          </rPr>
          <t xml:space="preserve">Aktive PAV  
</t>
        </r>
      </text>
    </comment>
    <comment ref="H33" authorId="0" shapeId="0" xr:uid="{00000000-0006-0000-0D00-000002000000}">
      <text>
        <r>
          <rPr>
            <sz val="9"/>
            <color indexed="81"/>
            <rFont val="Tahoma"/>
            <family val="2"/>
          </rPr>
          <t>Schlüssel B:
Inaktiver PAV-Schlüssel, stammt aus der Zeit, als man bei größeren Häusern noch von Synergieeffekten beim Pflegepersonal ausging. CS</t>
        </r>
      </text>
    </comment>
    <comment ref="E49" authorId="1" shapeId="0" xr:uid="{00000000-0006-0000-0D00-000003000000}">
      <text>
        <r>
          <rPr>
            <sz val="9"/>
            <color indexed="81"/>
            <rFont val="Tahoma"/>
            <family val="2"/>
          </rPr>
          <t xml:space="preserve">Lohnnebenkosten: VH Berechnung
Krankenversicherung 3,78%
Unfallversicherung 1,30%
Pensionsversicherung 12,55%
Arbeitslosenversicherung + IESG *) 3,35%
Wohnbauförderung **) 0,50%
Summe Sozialversicherung Dienstgeber 21,48%
Dienstgeberbeitrag zum Familienlastenausgleichsfonds (FLAF 2017) (DB) 4,10%
Betriebliche Vorsorge (Abfertigung NEU) 1,53%
Dienstgeberzuschlag (DZ)  20% von 0,39%=0,08%
Kommunalsteuer 3,00%
Lohnnebenkosten gesamt  30,59%
</t>
        </r>
      </text>
    </comment>
    <comment ref="E112" authorId="1" shapeId="0" xr:uid="{00000000-0006-0000-0D00-000004000000}">
      <text>
        <r>
          <rPr>
            <sz val="9"/>
            <color indexed="81"/>
            <rFont val="Tahoma"/>
            <family val="2"/>
          </rPr>
          <t>Annahme: im Durchschnitt 2,5 Stockwerke lt. SV Hillinger</t>
        </r>
      </text>
    </comment>
    <comment ref="K250" authorId="1" shapeId="0" xr:uid="{00000000-0006-0000-0D00-000005000000}">
      <text>
        <r>
          <rPr>
            <sz val="9"/>
            <color indexed="81"/>
            <rFont val="Tahoma"/>
            <family val="2"/>
          </rPr>
          <t xml:space="preserve">
LEVO-SHG Anlage 1
täglich außer Sonn- und Feiertage
30% Vollreinigung
70% Teilreinigung</t>
        </r>
      </text>
    </comment>
    <comment ref="K251" authorId="1" shapeId="0" xr:uid="{00000000-0006-0000-0D00-000006000000}">
      <text>
        <r>
          <rPr>
            <sz val="9"/>
            <color indexed="81"/>
            <rFont val="Tahoma"/>
            <family val="2"/>
          </rPr>
          <t xml:space="preserve">1x Vollreinigung
0,5x Teilreinigung
</t>
        </r>
      </text>
    </comment>
    <comment ref="K252" authorId="1" shapeId="0" xr:uid="{00000000-0006-0000-0D00-000007000000}">
      <text>
        <r>
          <rPr>
            <sz val="9"/>
            <color indexed="81"/>
            <rFont val="Tahoma"/>
            <family val="2"/>
          </rPr>
          <t xml:space="preserve">alle 2 Wochen Vollreinigung
</t>
        </r>
      </text>
    </comment>
    <comment ref="K253" authorId="1" shapeId="0" xr:uid="{00000000-0006-0000-0D00-000008000000}">
      <text>
        <r>
          <rPr>
            <sz val="9"/>
            <color indexed="81"/>
            <rFont val="Tahoma"/>
            <family val="2"/>
          </rPr>
          <t>1x Vollreinigung
4x Teilreinigung pro Woche</t>
        </r>
      </text>
    </comment>
    <comment ref="K254" authorId="1" shapeId="0" xr:uid="{00000000-0006-0000-0D00-000009000000}">
      <text>
        <r>
          <rPr>
            <sz val="9"/>
            <color indexed="81"/>
            <rFont val="Tahoma"/>
            <family val="2"/>
          </rPr>
          <t>1x Vollreinigung
4x Teilreinigung</t>
        </r>
      </text>
    </comment>
    <comment ref="K255" authorId="1" shapeId="0" xr:uid="{00000000-0006-0000-0D00-00000A000000}">
      <text>
        <r>
          <rPr>
            <sz val="9"/>
            <color indexed="81"/>
            <rFont val="Tahoma"/>
            <family val="2"/>
          </rPr>
          <t xml:space="preserve">1x Vollreinigung
0,5x Teilreinigung
</t>
        </r>
      </text>
    </comment>
    <comment ref="F336" authorId="0" shapeId="0" xr:uid="{00000000-0006-0000-0D00-00000B000000}">
      <text>
        <r>
          <rPr>
            <b/>
            <sz val="9"/>
            <color indexed="81"/>
            <rFont val="Tahoma"/>
            <family val="2"/>
          </rPr>
          <t xml:space="preserve">Wenn Fremdleistung:
</t>
        </r>
        <r>
          <rPr>
            <sz val="9"/>
            <color indexed="81"/>
            <rFont val="Tahoma"/>
            <family val="2"/>
          </rPr>
          <t xml:space="preserve">
Die hier eingestellte Gewichtung (Abschlag) wirkt nur auf die Personalkosten der jeweiligen Kostenart bzw. Mahlzeit
</t>
        </r>
      </text>
    </comment>
    <comment ref="F337" authorId="0" shapeId="0" xr:uid="{00000000-0006-0000-0D00-00000C000000}">
      <text>
        <r>
          <rPr>
            <b/>
            <sz val="9"/>
            <color indexed="81"/>
            <rFont val="Tahoma"/>
            <family val="2"/>
          </rPr>
          <t xml:space="preserve">Achtung!
</t>
        </r>
        <r>
          <rPr>
            <sz val="9"/>
            <color indexed="81"/>
            <rFont val="Tahoma"/>
            <family val="2"/>
          </rPr>
          <t xml:space="preserve">"Fremdleistung" ist in diesem Fall NICHT ZULÄSSIG
</t>
        </r>
      </text>
    </comment>
    <comment ref="F338" authorId="0" shapeId="0" xr:uid="{00000000-0006-0000-0D00-00000D000000}">
      <text>
        <r>
          <rPr>
            <b/>
            <sz val="9"/>
            <color indexed="81"/>
            <rFont val="Tahoma"/>
            <family val="2"/>
          </rPr>
          <t xml:space="preserve">Achtung!
</t>
        </r>
        <r>
          <rPr>
            <sz val="9"/>
            <color indexed="81"/>
            <rFont val="Tahoma"/>
            <family val="2"/>
          </rPr>
          <t>"Fremdleistung" ist in diesem Fall NICHT ZULÄSSIG</t>
        </r>
      </text>
    </comment>
    <comment ref="F340" authorId="0" shapeId="0" xr:uid="{00000000-0006-0000-0D00-00000E000000}">
      <text>
        <r>
          <rPr>
            <b/>
            <sz val="9"/>
            <color indexed="81"/>
            <rFont val="Tahoma"/>
            <family val="2"/>
          </rPr>
          <t xml:space="preserve">Achtung!
</t>
        </r>
        <r>
          <rPr>
            <sz val="9"/>
            <color indexed="81"/>
            <rFont val="Tahoma"/>
            <family val="2"/>
          </rPr>
          <t xml:space="preserve">"Fremdleistung" ist in diesem Fall NICHT ZULÄSSIG
</t>
        </r>
      </text>
    </comment>
    <comment ref="F341" authorId="0" shapeId="0" xr:uid="{00000000-0006-0000-0D00-00000F000000}">
      <text>
        <r>
          <rPr>
            <b/>
            <sz val="9"/>
            <color indexed="81"/>
            <rFont val="Tahoma"/>
            <family val="2"/>
          </rPr>
          <t xml:space="preserve">Achtung!
</t>
        </r>
        <r>
          <rPr>
            <sz val="9"/>
            <color indexed="81"/>
            <rFont val="Tahoma"/>
            <family val="2"/>
          </rPr>
          <t xml:space="preserve">"Fremdleistung" ist in diesem Fall NICHT ZULÄSSIG
</t>
        </r>
      </text>
    </comment>
    <comment ref="F342" authorId="0" shapeId="0" xr:uid="{00000000-0006-0000-0D00-000010000000}">
      <text>
        <r>
          <rPr>
            <b/>
            <sz val="9"/>
            <color indexed="81"/>
            <rFont val="Tahoma"/>
            <family val="2"/>
          </rPr>
          <t xml:space="preserve">Achtung!
</t>
        </r>
        <r>
          <rPr>
            <sz val="9"/>
            <color indexed="81"/>
            <rFont val="Tahoma"/>
            <family val="2"/>
          </rPr>
          <t xml:space="preserve">"Fremdleistung" ist in diesem Fall NICHT ZULÄSSIG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Anton Hengsberger</author>
    <author>Kaufmann Philipp</author>
  </authors>
  <commentList>
    <comment ref="F14" authorId="0" shapeId="0" xr:uid="{00000000-0006-0000-0E00-000001000000}">
      <text>
        <r>
          <rPr>
            <b/>
            <sz val="9"/>
            <color indexed="81"/>
            <rFont val="Tahoma"/>
            <family val="2"/>
          </rPr>
          <t xml:space="preserve">Pauschale:
</t>
        </r>
        <r>
          <rPr>
            <sz val="9"/>
            <color indexed="81"/>
            <rFont val="Tahoma"/>
            <family val="2"/>
          </rPr>
          <t xml:space="preserve">Diese Pauschale wird dann reduziert, wenn Mittagessen in Fremdleistung erfolgt (Zentralküche und Nebenräume nicht erforderlich)
</t>
        </r>
      </text>
    </comment>
    <comment ref="B29" authorId="0" shapeId="0" xr:uid="{00000000-0006-0000-0E00-000002000000}">
      <text>
        <r>
          <rPr>
            <b/>
            <sz val="9"/>
            <color indexed="81"/>
            <rFont val="Tahoma"/>
            <family val="2"/>
          </rPr>
          <t xml:space="preserve">Fremdleistung:
</t>
        </r>
        <r>
          <rPr>
            <sz val="9"/>
            <color indexed="81"/>
            <rFont val="Tahoma"/>
            <family val="2"/>
          </rPr>
          <t xml:space="preserve">Wird in "Ergebnisse" zu den "Fremdleistungen" hinzugerechnet
</t>
        </r>
      </text>
    </comment>
    <comment ref="B30" authorId="0" shapeId="0" xr:uid="{00000000-0006-0000-0E00-000003000000}">
      <text>
        <r>
          <rPr>
            <b/>
            <sz val="9"/>
            <color indexed="81"/>
            <rFont val="Tahoma"/>
            <family val="2"/>
          </rPr>
          <t xml:space="preserve">Fremdleistung:
</t>
        </r>
        <r>
          <rPr>
            <sz val="9"/>
            <color indexed="81"/>
            <rFont val="Tahoma"/>
            <family val="2"/>
          </rPr>
          <t xml:space="preserve">Wird in "Ergebnisse" zu den "Fremdleistungen" hinzugerechnet
</t>
        </r>
      </text>
    </comment>
    <comment ref="B40" authorId="0" shapeId="0" xr:uid="{00000000-0006-0000-0E00-000004000000}">
      <text>
        <r>
          <rPr>
            <b/>
            <sz val="9"/>
            <color indexed="81"/>
            <rFont val="Tahoma"/>
            <family val="2"/>
          </rPr>
          <t xml:space="preserve">Fremdleistung:
</t>
        </r>
        <r>
          <rPr>
            <sz val="9"/>
            <color indexed="81"/>
            <rFont val="Tahoma"/>
            <family val="2"/>
          </rPr>
          <t>Wird in "Ergebnisse" zu den "Fremdleistungen" hinzugerechnet</t>
        </r>
      </text>
    </comment>
    <comment ref="B41" authorId="0" shapeId="0" xr:uid="{00000000-0006-0000-0E00-000005000000}">
      <text>
        <r>
          <rPr>
            <b/>
            <sz val="9"/>
            <color indexed="81"/>
            <rFont val="Tahoma"/>
            <family val="2"/>
          </rPr>
          <t xml:space="preserve">Fremdleistung:
</t>
        </r>
        <r>
          <rPr>
            <sz val="9"/>
            <color indexed="81"/>
            <rFont val="Tahoma"/>
            <family val="2"/>
          </rPr>
          <t xml:space="preserve">Wird in "Ergebnisse" zu den "Fremdleistungen" hinzugerechnet
</t>
        </r>
      </text>
    </comment>
    <comment ref="G47" authorId="0" shapeId="0" xr:uid="{00000000-0006-0000-0E00-000006000000}">
      <text>
        <r>
          <rPr>
            <b/>
            <sz val="9"/>
            <color indexed="81"/>
            <rFont val="Tahoma"/>
            <family val="2"/>
          </rPr>
          <t xml:space="preserve">Berechnung:
</t>
        </r>
        <r>
          <rPr>
            <sz val="9"/>
            <color indexed="81"/>
            <rFont val="Tahoma"/>
            <family val="2"/>
          </rPr>
          <t>Geforderter €-Wert pro Kopf wird auf "CU pro Jahr" umgerechnet</t>
        </r>
      </text>
    </comment>
    <comment ref="F54" authorId="0" shapeId="0" xr:uid="{00000000-0006-0000-0E00-000007000000}">
      <text>
        <r>
          <rPr>
            <b/>
            <sz val="9"/>
            <color indexed="81"/>
            <rFont val="Tahoma"/>
            <family val="2"/>
          </rPr>
          <t xml:space="preserve">Berechnung:
</t>
        </r>
        <r>
          <rPr>
            <sz val="9"/>
            <color indexed="81"/>
            <rFont val="Tahoma"/>
            <family val="2"/>
          </rPr>
          <t xml:space="preserve">Wert wird über Modell auf Basis € pro Kopf errechnet und dem "Haus" zugewiesen.
</t>
        </r>
      </text>
    </comment>
    <comment ref="C58" authorId="0" shapeId="0" xr:uid="{00000000-0006-0000-0E00-000008000000}">
      <text>
        <r>
          <rPr>
            <b/>
            <sz val="9"/>
            <color indexed="81"/>
            <rFont val="Tahoma"/>
            <family val="2"/>
          </rPr>
          <t xml:space="preserve">Berechnung:
</t>
        </r>
        <r>
          <rPr>
            <sz val="9"/>
            <color indexed="81"/>
            <rFont val="Tahoma"/>
            <family val="2"/>
          </rPr>
          <t xml:space="preserve">Wert wird über Modell auf Basis € pro Kopf errechnet und dem "Haus" zugewiesen.
</t>
        </r>
      </text>
    </comment>
    <comment ref="B73" authorId="0" shapeId="0" xr:uid="{00000000-0006-0000-0E00-000009000000}">
      <text>
        <r>
          <rPr>
            <b/>
            <sz val="9"/>
            <color indexed="81"/>
            <rFont val="Tahoma"/>
            <family val="2"/>
          </rPr>
          <t xml:space="preserve">Fremdleistung:
</t>
        </r>
        <r>
          <rPr>
            <sz val="9"/>
            <color indexed="81"/>
            <rFont val="Tahoma"/>
            <family val="2"/>
          </rPr>
          <t xml:space="preserve">Wird in "Ergebnisse" zu den "Fremdleistungen" hinzugerechnet
</t>
        </r>
      </text>
    </comment>
    <comment ref="B75" authorId="0" shapeId="0" xr:uid="{00000000-0006-0000-0E00-00000A000000}">
      <text>
        <r>
          <rPr>
            <b/>
            <sz val="9"/>
            <color indexed="81"/>
            <rFont val="Tahoma"/>
            <family val="2"/>
          </rPr>
          <t xml:space="preserve">Fremdleistung:
</t>
        </r>
        <r>
          <rPr>
            <sz val="9"/>
            <color indexed="81"/>
            <rFont val="Tahoma"/>
            <family val="2"/>
          </rPr>
          <t xml:space="preserve">Wird in "Ergebnisse" zu den "Fremdleistungen" hinzugerechnet
</t>
        </r>
      </text>
    </comment>
    <comment ref="B77" authorId="0" shapeId="0" xr:uid="{00000000-0006-0000-0E00-00000B000000}">
      <text>
        <r>
          <rPr>
            <b/>
            <sz val="9"/>
            <color indexed="81"/>
            <rFont val="Tahoma"/>
            <family val="2"/>
          </rPr>
          <t>Fremdleistung:</t>
        </r>
        <r>
          <rPr>
            <sz val="9"/>
            <color indexed="81"/>
            <rFont val="Tahoma"/>
            <family val="2"/>
          </rPr>
          <t xml:space="preserve">
Wird in "Ergebnisse" zu den "Fremdleistungen" hinzugerechnet
</t>
        </r>
      </text>
    </comment>
    <comment ref="B79" authorId="0" shapeId="0" xr:uid="{00000000-0006-0000-0E00-00000C000000}">
      <text>
        <r>
          <rPr>
            <b/>
            <sz val="9"/>
            <color indexed="81"/>
            <rFont val="Tahoma"/>
            <family val="2"/>
          </rPr>
          <t xml:space="preserve">Fremdleistung:
</t>
        </r>
        <r>
          <rPr>
            <sz val="9"/>
            <color indexed="81"/>
            <rFont val="Tahoma"/>
            <family val="2"/>
          </rPr>
          <t xml:space="preserve">Wird in "Ergebnisse" zu den "Fremdleistungen" hinzugerechnet
</t>
        </r>
      </text>
    </comment>
    <comment ref="B81" authorId="0" shapeId="0" xr:uid="{00000000-0006-0000-0E00-00000D000000}">
      <text>
        <r>
          <rPr>
            <b/>
            <sz val="9"/>
            <color indexed="81"/>
            <rFont val="Tahoma"/>
            <family val="2"/>
          </rPr>
          <t xml:space="preserve">Fremdleistung:
</t>
        </r>
        <r>
          <rPr>
            <sz val="9"/>
            <color indexed="81"/>
            <rFont val="Tahoma"/>
            <family val="2"/>
          </rPr>
          <t xml:space="preserve">Wird in "Ergebnisse" zu den "Fremdleistungen" hinzugerechnet
</t>
        </r>
      </text>
    </comment>
    <comment ref="B83" authorId="0" shapeId="0" xr:uid="{00000000-0006-0000-0E00-00000E000000}">
      <text>
        <r>
          <rPr>
            <b/>
            <sz val="9"/>
            <color indexed="81"/>
            <rFont val="Tahoma"/>
            <family val="2"/>
          </rPr>
          <t xml:space="preserve">Fremdleistung:
</t>
        </r>
        <r>
          <rPr>
            <sz val="9"/>
            <color indexed="81"/>
            <rFont val="Tahoma"/>
            <family val="2"/>
          </rPr>
          <t xml:space="preserve">Wird in "Ergebnisse" zu den "Fremdleistungen" hinzugerechnet
</t>
        </r>
      </text>
    </comment>
    <comment ref="B99" authorId="0" shapeId="0" xr:uid="{00000000-0006-0000-0E00-00000F000000}">
      <text>
        <r>
          <rPr>
            <b/>
            <sz val="9"/>
            <color indexed="81"/>
            <rFont val="Tahoma"/>
            <family val="2"/>
          </rPr>
          <t xml:space="preserve">Fremdleistung:
</t>
        </r>
        <r>
          <rPr>
            <sz val="9"/>
            <color indexed="81"/>
            <rFont val="Tahoma"/>
            <family val="2"/>
          </rPr>
          <t xml:space="preserve">Wird in "Ergebnisse" zu den "Fremdleistungen" hinzugerechnet
</t>
        </r>
      </text>
    </comment>
    <comment ref="B101" authorId="0" shapeId="0" xr:uid="{00000000-0006-0000-0E00-000010000000}">
      <text>
        <r>
          <rPr>
            <b/>
            <sz val="9"/>
            <color indexed="81"/>
            <rFont val="Tahoma"/>
            <family val="2"/>
          </rPr>
          <t xml:space="preserve">Fremdleistung:
</t>
        </r>
        <r>
          <rPr>
            <sz val="9"/>
            <color indexed="81"/>
            <rFont val="Tahoma"/>
            <family val="2"/>
          </rPr>
          <t xml:space="preserve">Wird in "Ergebnisse" zu den "Fremdleistungen" hinzugerechnet
</t>
        </r>
      </text>
    </comment>
    <comment ref="B123" authorId="1" shapeId="0" xr:uid="{00000000-0006-0000-0E00-000011000000}">
      <text>
        <r>
          <rPr>
            <sz val="9"/>
            <color indexed="81"/>
            <rFont val="Segoe UI"/>
            <family val="2"/>
          </rPr>
          <t>eigentlich Personalkosten --&gt; keine Valo indiziert</t>
        </r>
      </text>
    </comment>
    <comment ref="B130" authorId="1" shapeId="0" xr:uid="{00000000-0006-0000-0E00-000012000000}">
      <text>
        <r>
          <rPr>
            <sz val="9"/>
            <color indexed="81"/>
            <rFont val="Segoe UI"/>
            <family val="2"/>
          </rPr>
          <t>eigentlich Personalkosten --&gt; keine Valo indiziert</t>
        </r>
      </text>
    </comment>
    <comment ref="B131" authorId="1" shapeId="0" xr:uid="{00000000-0006-0000-0E00-000013000000}">
      <text>
        <r>
          <rPr>
            <sz val="9"/>
            <color indexed="81"/>
            <rFont val="Segoe UI"/>
            <family val="2"/>
          </rPr>
          <t>eigentlich Personalkosten --&gt; keine Valo indiziert</t>
        </r>
      </text>
    </comment>
    <comment ref="B132" authorId="1" shapeId="0" xr:uid="{00000000-0006-0000-0E00-000014000000}">
      <text>
        <r>
          <rPr>
            <sz val="9"/>
            <color indexed="81"/>
            <rFont val="Segoe UI"/>
            <family val="2"/>
          </rPr>
          <t>eigentlich Personalkosten --&gt; keine Valo indiziert</t>
        </r>
      </text>
    </comment>
    <comment ref="B133" authorId="1" shapeId="0" xr:uid="{00000000-0006-0000-0E00-000015000000}">
      <text>
        <r>
          <rPr>
            <sz val="9"/>
            <color indexed="81"/>
            <rFont val="Segoe UI"/>
            <family val="2"/>
          </rPr>
          <t>eigentlich Personalkosten --&gt; keine Valo indiziert</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Landesstandard</author>
  </authors>
  <commentList>
    <comment ref="O5" authorId="0" shapeId="0" xr:uid="{00000000-0006-0000-0F00-000001000000}">
      <text>
        <r>
          <rPr>
            <b/>
            <sz val="8"/>
            <color indexed="81"/>
            <rFont val="Tahoma"/>
            <family val="2"/>
          </rPr>
          <t xml:space="preserve">VZÄ:
</t>
        </r>
        <r>
          <rPr>
            <sz val="8"/>
            <color indexed="81"/>
            <rFont val="Tahoma"/>
            <family val="2"/>
          </rPr>
          <t>Bei maximaler Eigenleistung (100%) - d.h. alle Leistungen werden mit eigenem Personal erbracht.</t>
        </r>
        <r>
          <rPr>
            <sz val="8"/>
            <color indexed="81"/>
            <rFont val="Tahoma"/>
            <family val="2"/>
          </rPr>
          <t xml:space="preserve">
</t>
        </r>
      </text>
    </comment>
    <comment ref="P5" authorId="0" shapeId="0" xr:uid="{00000000-0006-0000-0F00-000002000000}">
      <text>
        <r>
          <rPr>
            <b/>
            <sz val="8"/>
            <color indexed="81"/>
            <rFont val="Tahoma"/>
            <family val="2"/>
          </rPr>
          <t xml:space="preserve">VZÄ:
</t>
        </r>
        <r>
          <rPr>
            <sz val="8"/>
            <color indexed="81"/>
            <rFont val="Tahoma"/>
            <family val="2"/>
          </rPr>
          <t xml:space="preserve">Bei maximaler Fremdleistung (100%) - d.h. alle Leistungen werden durch Zukauf von Drittleistern erbracht.
</t>
        </r>
      </text>
    </comment>
    <comment ref="D34" authorId="0" shapeId="0" xr:uid="{00000000-0006-0000-0F00-000003000000}">
      <text>
        <r>
          <rPr>
            <b/>
            <sz val="8"/>
            <color indexed="81"/>
            <rFont val="Tahoma"/>
            <family val="2"/>
          </rPr>
          <t>SummeWenn für Fremdleistungen:</t>
        </r>
        <r>
          <rPr>
            <sz val="8"/>
            <color indexed="81"/>
            <rFont val="Tahoma"/>
            <family val="2"/>
          </rPr>
          <t xml:space="preserve">
Wenn Zeile "Funktionen" = "Fremdleistung" dann addiere Werte für "Personalkosten pro Jahr"</t>
        </r>
      </text>
    </comment>
    <comment ref="AV41" authorId="0" shapeId="0" xr:uid="{00000000-0006-0000-0F00-000004000000}">
      <text>
        <r>
          <rPr>
            <b/>
            <sz val="8"/>
            <color indexed="81"/>
            <rFont val="Tahoma"/>
            <family val="2"/>
          </rPr>
          <t xml:space="preserve">Berechnungsart:
</t>
        </r>
        <r>
          <rPr>
            <sz val="8"/>
            <color indexed="81"/>
            <rFont val="Tahoma"/>
            <family val="2"/>
          </rPr>
          <t xml:space="preserve">Inklusive DGA </t>
        </r>
      </text>
    </comment>
    <comment ref="AW42" authorId="0" shapeId="0" xr:uid="{00000000-0006-0000-0F00-000005000000}">
      <text>
        <r>
          <rPr>
            <b/>
            <sz val="8"/>
            <color indexed="81"/>
            <rFont val="Tahoma"/>
            <family val="2"/>
          </rPr>
          <t xml:space="preserve">Berechnungsart:
</t>
        </r>
        <r>
          <rPr>
            <sz val="8"/>
            <color indexed="81"/>
            <rFont val="Tahoma"/>
            <family val="2"/>
          </rPr>
          <t xml:space="preserve">Inklusive DGA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M21" authorId="0" shapeId="0" xr:uid="{00000000-0006-0000-1000-000001000000}">
      <text>
        <r>
          <rPr>
            <b/>
            <sz val="9"/>
            <color indexed="81"/>
            <rFont val="Tahoma"/>
            <family val="2"/>
          </rPr>
          <t xml:space="preserve">Ende Nachtdienst II:
</t>
        </r>
        <r>
          <rPr>
            <sz val="9"/>
            <color indexed="81"/>
            <rFont val="Tahoma"/>
            <family val="2"/>
          </rPr>
          <t xml:space="preserve">Wenn ein wachender Nachtdienst vorliegt, sind 2 Stunden hinzuzurechnen, da sich Nachtdienst-Verrichtende gem. Nachtschwerarbeitergesetz (NSchG 1981) das Recht auf 2 Stunden Zeitausgleich erwerben. Für diese Stunden müssen VZÄ zur Kompensation der Abwesenheit gewährt werden.
</t>
        </r>
      </text>
    </comment>
    <comment ref="E22" authorId="0" shapeId="0" xr:uid="{00000000-0006-0000-1000-000002000000}">
      <text>
        <r>
          <rPr>
            <b/>
            <sz val="9"/>
            <color indexed="81"/>
            <rFont val="Tahoma"/>
            <family val="2"/>
          </rPr>
          <t xml:space="preserve">VZÄ-ALT
</t>
        </r>
        <r>
          <rPr>
            <sz val="9"/>
            <color indexed="81"/>
            <rFont val="Tahoma"/>
            <family val="2"/>
          </rPr>
          <t xml:space="preserve">VZÄ-Summe nach dem Pflegeschlüssen aus dem Jahr 2015
</t>
        </r>
      </text>
    </comment>
    <comment ref="G22" authorId="0" shapeId="0" xr:uid="{00000000-0006-0000-1000-000003000000}">
      <text>
        <r>
          <rPr>
            <b/>
            <sz val="9"/>
            <color indexed="81"/>
            <rFont val="Tahoma"/>
            <family val="2"/>
          </rPr>
          <t xml:space="preserve">VZÄ-A
</t>
        </r>
        <r>
          <rPr>
            <sz val="9"/>
            <color indexed="81"/>
            <rFont val="Tahoma"/>
            <family val="2"/>
          </rPr>
          <t xml:space="preserve">Wenn das Pflegeheim von seiner CU-Anzahl in die Gruppe der Schlüssel-A-Heime fällt, gilt dieser VZÄ Bedarf.
</t>
        </r>
      </text>
    </comment>
    <comment ref="F23" authorId="0" shapeId="0" xr:uid="{00000000-0006-0000-1000-000004000000}">
      <text>
        <r>
          <rPr>
            <b/>
            <sz val="9"/>
            <color indexed="81"/>
            <rFont val="Tahoma"/>
            <family val="2"/>
          </rPr>
          <t xml:space="preserve">Nachtpräsenz:
</t>
        </r>
        <r>
          <rPr>
            <sz val="9"/>
            <color indexed="81"/>
            <rFont val="Tahoma"/>
            <family val="2"/>
          </rPr>
          <t xml:space="preserve">Je nach CU-Anzahl des Heimes, wurden Nachtpräsenzen vorgeschrieben. Diese wurden aus der entsprechenden Tabelle ausgelesen und das Ergebnis hier her übernommen.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Philipp Kaufmann</author>
    <author>Landesstandard</author>
  </authors>
  <commentList>
    <comment ref="C34" authorId="0" shapeId="0" xr:uid="{00000000-0006-0000-1100-000001000000}">
      <text>
        <r>
          <rPr>
            <sz val="9"/>
            <color indexed="81"/>
            <rFont val="Tahoma"/>
            <family val="2"/>
          </rPr>
          <t xml:space="preserve">ab 2015 bundesweit gültiger KV. Daher beide Tabellen ident
</t>
        </r>
      </text>
    </comment>
    <comment ref="B64" authorId="1" shapeId="0" xr:uid="{00000000-0006-0000-1100-000002000000}">
      <text>
        <r>
          <rPr>
            <b/>
            <sz val="8"/>
            <color indexed="81"/>
            <rFont val="Tahoma"/>
            <family val="2"/>
          </rPr>
          <t xml:space="preserve">Gehaltsstufen-Info:
</t>
        </r>
        <r>
          <rPr>
            <sz val="8"/>
            <color indexed="81"/>
            <rFont val="Tahoma"/>
            <family val="2"/>
          </rPr>
          <t xml:space="preserve">Die Stufen lauten tatsächlich 1,3,5… und nicht 1,2,3,4,5 … (siehe Quelle)
</t>
        </r>
      </text>
    </comment>
    <comment ref="AH88" authorId="1" shapeId="0" xr:uid="{00000000-0006-0000-1100-000003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H90" authorId="1" shapeId="0" xr:uid="{00000000-0006-0000-1100-000004000000}">
      <text>
        <r>
          <rPr>
            <b/>
            <sz val="8"/>
            <color indexed="81"/>
            <rFont val="Tahoma"/>
            <family val="2"/>
          </rPr>
          <t>BAGS-KV, § 31 Abs. 2</t>
        </r>
        <r>
          <rPr>
            <sz val="8"/>
            <color indexed="81"/>
            <rFont val="Tahoma"/>
            <family val="2"/>
          </rPr>
          <t xml:space="preserve">
</t>
        </r>
      </text>
    </comment>
    <comment ref="AG93" authorId="1" shapeId="0" xr:uid="{00000000-0006-0000-1100-000007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95" authorId="1" shapeId="0" xr:uid="{00000000-0006-0000-1100-000008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101" authorId="1" shapeId="0" xr:uid="{00000000-0006-0000-1100-000009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102" authorId="1" shapeId="0" xr:uid="{00000000-0006-0000-1100-00000A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103" authorId="1" shapeId="0" xr:uid="{00000000-0006-0000-1100-00000B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I109" authorId="1" shapeId="0" xr:uid="{00000000-0006-0000-1100-00000C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H110" authorId="1" shapeId="0" xr:uid="{00000000-0006-0000-1100-00000D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H111" authorId="1" shapeId="0" xr:uid="{00000000-0006-0000-1100-00000E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G112" authorId="1" shapeId="0" xr:uid="{00000000-0006-0000-1100-00000F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W113" authorId="1" shapeId="0" xr:uid="{AED74F67-60EF-489C-B8A5-B5231246C0A9}">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V114" authorId="1" shapeId="0" xr:uid="{7B4B8B9F-FFA7-4656-92BB-1AD92403A9AC}">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V115" authorId="1" shapeId="0" xr:uid="{96274E24-E802-4B43-B94E-321F9D44E498}">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U116" authorId="1" shapeId="0" xr:uid="{00000000-0006-0000-1100-000017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I118" authorId="1" shapeId="0" xr:uid="{00000000-0006-0000-1100-000018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B7" authorId="0" shapeId="0" xr:uid="{00000000-0006-0000-1400-000001000000}">
      <text>
        <r>
          <rPr>
            <b/>
            <sz val="9"/>
            <color indexed="81"/>
            <rFont val="Tahoma"/>
            <family val="2"/>
          </rPr>
          <t xml:space="preserve">Wochen pro Jahr:
</t>
        </r>
        <r>
          <rPr>
            <sz val="9"/>
            <color indexed="81"/>
            <rFont val="Tahoma"/>
            <family val="2"/>
          </rPr>
          <t xml:space="preserve">Der Wert berücksichtigt NICHT Schaltjahre mit Rechnung: 365,25 Tage.
</t>
        </r>
      </text>
    </comment>
    <comment ref="I7" authorId="0" shapeId="0" xr:uid="{00000000-0006-0000-1400-000002000000}">
      <text>
        <r>
          <rPr>
            <b/>
            <sz val="9"/>
            <color indexed="81"/>
            <rFont val="Tahoma"/>
            <family val="2"/>
          </rPr>
          <t xml:space="preserve">Wochen pro Jahr:
</t>
        </r>
        <r>
          <rPr>
            <sz val="9"/>
            <color indexed="81"/>
            <rFont val="Tahoma"/>
            <family val="2"/>
          </rPr>
          <t xml:space="preserve">Der Wert berücksichtigt NICHT Schaltjahre mit Rechnung: 365,25 Tage.
</t>
        </r>
      </text>
    </comment>
    <comment ref="E11" authorId="0" shapeId="0" xr:uid="{00000000-0006-0000-1400-000003000000}">
      <text>
        <r>
          <rPr>
            <b/>
            <sz val="9"/>
            <color indexed="81"/>
            <rFont val="Tahoma"/>
            <family val="2"/>
          </rPr>
          <t xml:space="preserve">Mehr Urlaub für Langgediente
</t>
        </r>
        <r>
          <rPr>
            <sz val="9"/>
            <color indexed="81"/>
            <rFont val="Tahoma"/>
            <family val="2"/>
          </rPr>
          <t xml:space="preserve">Quelle: www.arbeiterkammer.at/beratung/arbeitundrecht/urlaub/So_viel_Urlaub_bekommen_Sie.html (30. 11. 2015)
Ab dem 26. anrechenbaren Dienstjahr gibt es eine 6. Urlaubswoche. Nicht alle Arbeitsjahre müssen beim aktuellen Arbeitgeber verbracht werden. Zusätzlich zu der Zeit aus dem aktuellen Arbeitsverhältnis sind gemäß Gesetz anzurechnen: 
* Zeiten aus anderen Arbeitsverhältnissen soweit diese in EWR-Staaten bestanden und jeweils mindestens 6 Monate gedauert haben (max. jedoch 5 Jahre insgesamt)           
* Schulzeiten: bis zu 4 Jahren (die 9 Pflichtschuljahre zählen nicht)   
* Studienzeiten: bis zu 5 Jahren, wenn das Studium erfolgreich abgeschlossen wurde (auch Fachhochschulzeiten zählen dazu) 
* Gibt es Zeiten aus anderen Arbeitsverhältnissen und Schulzeiten, werden zusammen maximal 7 Jahre angerechnet.   
* Liegen darüber hinaus Zeiten eines abgeschlossenen Studiums vor, werden insgesamt maximal 12 Jahre angerechnet.      
Diese Voraussetzungen liegen im Pflegewesen kaum vor, weshalb nur 5 Wochen Urlaub anerkannt werden.
</t>
        </r>
      </text>
    </comment>
    <comment ref="L11" authorId="0" shapeId="0" xr:uid="{00000000-0006-0000-1400-000004000000}">
      <text>
        <r>
          <rPr>
            <b/>
            <sz val="9"/>
            <color indexed="81"/>
            <rFont val="Tahoma"/>
            <family val="2"/>
          </rPr>
          <t xml:space="preserve">Mehr Urlaub für Langgediente
</t>
        </r>
        <r>
          <rPr>
            <sz val="9"/>
            <color indexed="81"/>
            <rFont val="Tahoma"/>
            <family val="2"/>
          </rPr>
          <t xml:space="preserve">Quelle: www.arbeiterkammer.at/beratung/arbeitundrecht/urlaub/So_viel_Urlaub_bekommen_Sie.html (30. 11. 2015)
Ab dem 26. anrechenbaren Dienstjahr gibt es eine 6. Urlaubswoche. Nicht alle Arbeitsjahre müssen beim aktuellen Arbeitgeber verbracht werden. Zusätzlich zu der Zeit aus dem aktuellen Arbeitsverhältnis sind gemäß Gesetz anzurechnen: 
* Zeiten aus anderen Arbeitsverhältnissen soweit diese in EWR-Staaten bestanden und jeweils mindestens 6 Monate gedauert haben (max. jedoch 5 Jahre insgesamt)           
* Schulzeiten: bis zu 4 Jahren (die 9 Pflichtschuljahre zählen nicht)   
* Studienzeiten: bis zu 5 Jahren, wenn das Studium erfolgreich abgeschlossen wurde (auch Fachhochschulzeiten zählen dazu) 
* Gibt es Zeiten aus anderen Arbeitsverhältnissen und Schulzeiten, werden zusammen maximal 7 Jahre angerechnet.   
* Liegen darüber hinaus Zeiten eines abgeschlossenen Studiums vor, werden insgesamt maximal 12 Jahre angerechnet.      
Diese Voraussetzungen liegen im Pflegewesen kaum vor, weshalb nur 5 Wochen Urlaub anerkannt werden.
</t>
        </r>
      </text>
    </comment>
  </commentList>
</comments>
</file>

<file path=xl/sharedStrings.xml><?xml version="1.0" encoding="utf-8"?>
<sst xmlns="http://schemas.openxmlformats.org/spreadsheetml/2006/main" count="16833" uniqueCount="3394">
  <si>
    <t>Grundleistung</t>
  </si>
  <si>
    <t>mittlerer Tagsatz</t>
  </si>
  <si>
    <t>Kalkulation</t>
  </si>
  <si>
    <t>Einrichtung</t>
  </si>
  <si>
    <t>adcura Seniorenwohnhaus Feldkirchen  - Feldkirchen bei Graz</t>
  </si>
  <si>
    <t>Straße</t>
  </si>
  <si>
    <t>PLZ</t>
  </si>
  <si>
    <t>Ort</t>
  </si>
  <si>
    <t xml:space="preserve">NRF ges. </t>
  </si>
  <si>
    <t>Care Units</t>
  </si>
  <si>
    <t>Betriebstage p.a.</t>
  </si>
  <si>
    <t>Stadt Graz</t>
  </si>
  <si>
    <t>Akzeptierte NRF:</t>
  </si>
  <si>
    <t>Hilfstabelle nicht löschen! Nicht verschieben!  VBA-Code greift zu!</t>
  </si>
  <si>
    <t>CU</t>
  </si>
  <si>
    <t>Personal ALT</t>
  </si>
  <si>
    <t>Personal NEU</t>
  </si>
  <si>
    <t>Tagsatz ALT</t>
  </si>
  <si>
    <t>Tagsatz NEU</t>
  </si>
  <si>
    <t>Bezeichnung</t>
  </si>
  <si>
    <t>Variabler Kostenanteil je CU</t>
  </si>
  <si>
    <t>Gebäude inkl. Betriebskosten</t>
  </si>
  <si>
    <t>Reinigung</t>
  </si>
  <si>
    <t>Hauswartschaft</t>
  </si>
  <si>
    <t>Wäscheversorgung</t>
  </si>
  <si>
    <t>Speise-versorgung</t>
  </si>
  <si>
    <t>Pflegepersonal</t>
  </si>
  <si>
    <t>Verwaltung nur Personal (HL, PDL, VW)</t>
  </si>
  <si>
    <t>Sachkosten</t>
  </si>
  <si>
    <t>%</t>
  </si>
  <si>
    <t>Einrichtung aus der Rohdatenliste wählen:</t>
  </si>
  <si>
    <r>
      <t>CU/m</t>
    </r>
    <r>
      <rPr>
        <b/>
        <vertAlign val="superscript"/>
        <sz val="11"/>
        <color theme="0"/>
        <rFont val="Calibri"/>
        <family val="2"/>
        <scheme val="minor"/>
      </rPr>
      <t>2</t>
    </r>
  </si>
  <si>
    <t>Pflegezuschläge ab 01.01.2024</t>
  </si>
  <si>
    <t>Pflegegeldstufe 0</t>
  </si>
  <si>
    <t>Pflegegeldstufe 1</t>
  </si>
  <si>
    <t>Pflegegeldstufe 2</t>
  </si>
  <si>
    <t>Pflegegeldstufe 3</t>
  </si>
  <si>
    <t>Pflegegeldstufe 4</t>
  </si>
  <si>
    <t xml:space="preserve">Abschlag Abwesenheit </t>
  </si>
  <si>
    <t>Pflegegeldstufe 5</t>
  </si>
  <si>
    <t xml:space="preserve">Variabler Kostenanteil </t>
  </si>
  <si>
    <r>
      <t xml:space="preserve">  70 CU 47m</t>
    </r>
    <r>
      <rPr>
        <vertAlign val="superscript"/>
        <sz val="11"/>
        <color theme="1"/>
        <rFont val="Calibri"/>
        <family val="2"/>
        <scheme val="minor"/>
      </rPr>
      <t>2</t>
    </r>
    <r>
      <rPr>
        <sz val="11"/>
        <color theme="1"/>
        <rFont val="Calibri"/>
        <family val="2"/>
        <scheme val="minor"/>
      </rPr>
      <t xml:space="preserve"> NRF</t>
    </r>
  </si>
  <si>
    <t>Pflegegeldstufe 6</t>
  </si>
  <si>
    <t>Pflegegeldstufe 7</t>
  </si>
  <si>
    <t>Datum</t>
  </si>
  <si>
    <t>Counter</t>
  </si>
  <si>
    <t>Analysebereich</t>
  </si>
  <si>
    <t>scrollen nach rechts  &gt;</t>
  </si>
  <si>
    <t xml:space="preserve">Hilfstabellen </t>
  </si>
  <si>
    <t>Grafikbereich</t>
  </si>
  <si>
    <t>&lt; scrollen nach links</t>
  </si>
  <si>
    <t>Pflege-VZÄ alt</t>
  </si>
  <si>
    <t>Pflege-VZÄ neu (Ohne PDL)</t>
  </si>
  <si>
    <t>Mittlerer Tagsatz alt</t>
  </si>
  <si>
    <t>Mittlerer Tagsatz neu</t>
  </si>
  <si>
    <t xml:space="preserve">Grundleistungen </t>
  </si>
  <si>
    <t>Heim Kurzname</t>
  </si>
  <si>
    <t>Speiseversorgung</t>
  </si>
  <si>
    <t>Sonstige Sachkosten</t>
  </si>
  <si>
    <t>Abschlag %</t>
  </si>
  <si>
    <t>Jahreskosten    alt</t>
  </si>
  <si>
    <t>Jahreskosten neu</t>
  </si>
  <si>
    <t>Summe Jahreskosten ALT</t>
  </si>
  <si>
    <t>Summe Jahreskosten NEU</t>
  </si>
  <si>
    <t>Vorbereitung Klassifizierung</t>
  </si>
  <si>
    <t>Liste</t>
  </si>
  <si>
    <t>Verteilung der Größen der analysierten Heime</t>
  </si>
  <si>
    <t>Inklusive Selbstzahler:</t>
  </si>
  <si>
    <t>Anzahl CU</t>
  </si>
  <si>
    <t>Anzahl</t>
  </si>
  <si>
    <t>Prozent</t>
  </si>
  <si>
    <t>Größe</t>
  </si>
  <si>
    <t>Anteil</t>
  </si>
  <si>
    <t>bis</t>
  </si>
  <si>
    <t>bis 10</t>
  </si>
  <si>
    <t>Selbstzahler Anteil:</t>
  </si>
  <si>
    <t>11 bis 20</t>
  </si>
  <si>
    <t>21 bis 30</t>
  </si>
  <si>
    <t>31 bis 40</t>
  </si>
  <si>
    <t>Hauswart-schaft</t>
  </si>
  <si>
    <t>41 bis 50</t>
  </si>
  <si>
    <t>Wäschever-sorgung</t>
  </si>
  <si>
    <t>Das ergibt pro Jahr:</t>
  </si>
  <si>
    <t>51 bis 60</t>
  </si>
  <si>
    <t>61 bis 70</t>
  </si>
  <si>
    <t>Pflege- personal</t>
  </si>
  <si>
    <t>71 bis 80</t>
  </si>
  <si>
    <t>81 bis 90</t>
  </si>
  <si>
    <t>Davon 60% Land</t>
  </si>
  <si>
    <t>Davon 40% SHV</t>
  </si>
  <si>
    <t>91 bis 100</t>
  </si>
  <si>
    <t>SUMME</t>
  </si>
  <si>
    <t>101 bis 110</t>
  </si>
  <si>
    <t>111 bis 120</t>
  </si>
  <si>
    <t>Anzahl analysierter Pflegeheime</t>
  </si>
  <si>
    <t>121 bis 130</t>
  </si>
  <si>
    <t>pro Monat</t>
  </si>
  <si>
    <t>131 bis 140</t>
  </si>
  <si>
    <t>Summe der  Care-Units</t>
  </si>
  <si>
    <t>141 bis 150</t>
  </si>
  <si>
    <t>151 bis 160</t>
  </si>
  <si>
    <t>Mittelwert Care-Units pro Heim</t>
  </si>
  <si>
    <t>161 bis 170</t>
  </si>
  <si>
    <t>171 bis 180</t>
  </si>
  <si>
    <t>Standardabweichung</t>
  </si>
  <si>
    <t>181 bis 190</t>
  </si>
  <si>
    <t>191 bis 200</t>
  </si>
  <si>
    <t>Anzahl VZÄ (Pflege) Alt</t>
  </si>
  <si>
    <t>201 bis 210</t>
  </si>
  <si>
    <t>211 bis 220</t>
  </si>
  <si>
    <t>Anzahl VZÄ (Pflege) Neu</t>
  </si>
  <si>
    <t>221 bis 230</t>
  </si>
  <si>
    <t>231 bis 240</t>
  </si>
  <si>
    <r>
      <t>VZÄ</t>
    </r>
    <r>
      <rPr>
        <vertAlign val="subscript"/>
        <sz val="11"/>
        <color theme="1"/>
        <rFont val="Calibri"/>
        <family val="2"/>
        <scheme val="minor"/>
      </rPr>
      <t>Neu</t>
    </r>
    <r>
      <rPr>
        <sz val="11"/>
        <color theme="1"/>
        <rFont val="Calibri"/>
        <family val="2"/>
        <scheme val="minor"/>
      </rPr>
      <t xml:space="preserve"> - VZÄ</t>
    </r>
    <r>
      <rPr>
        <vertAlign val="subscript"/>
        <sz val="11"/>
        <color theme="1"/>
        <rFont val="Calibri"/>
        <family val="2"/>
        <scheme val="minor"/>
      </rPr>
      <t>Alt</t>
    </r>
  </si>
  <si>
    <t>241 bis 250</t>
  </si>
  <si>
    <t>251 bis 260</t>
  </si>
  <si>
    <t>Datum der Analyse</t>
  </si>
  <si>
    <t>261 bis 270</t>
  </si>
  <si>
    <t>Gebäude</t>
  </si>
  <si>
    <t>Hauswart</t>
  </si>
  <si>
    <t>Wäscheve</t>
  </si>
  <si>
    <t>Speise</t>
  </si>
  <si>
    <t>Pflege</t>
  </si>
  <si>
    <t>Verwaltung</t>
  </si>
  <si>
    <t>Summe</t>
  </si>
  <si>
    <t>Ende des Analysebereiches: Maximal 400 Pflegeheime</t>
  </si>
  <si>
    <t>Ergebnisse</t>
  </si>
  <si>
    <t>Diese Spalten nicht ausblenden und nicht löschen !!</t>
  </si>
  <si>
    <t>Kostenartengruppen I</t>
  </si>
  <si>
    <t>Grafik "Kostenartengruppen im Tagsatz"</t>
  </si>
  <si>
    <t>Kostenarten</t>
  </si>
  <si>
    <t>Hilfstabelle, nicht löschen !</t>
  </si>
  <si>
    <t>Bisheriger Tagsatz</t>
  </si>
  <si>
    <t>HK/GL ALT</t>
  </si>
  <si>
    <t>% PST-Verteilung der Klienten</t>
  </si>
  <si>
    <t>Pflegezuschlag alt</t>
  </si>
  <si>
    <t>TS-Alt</t>
  </si>
  <si>
    <t>TS-Neu mit Übergangs-PZ</t>
  </si>
  <si>
    <t>PZ alt</t>
  </si>
  <si>
    <t>PZ alt I</t>
  </si>
  <si>
    <t>Pflege und Betreuung</t>
  </si>
  <si>
    <t>ergibt …</t>
  </si>
  <si>
    <t>Haus, Leitung und Verwaltung</t>
  </si>
  <si>
    <t>Küche und Speisenversorgung</t>
  </si>
  <si>
    <t>Summen</t>
  </si>
  <si>
    <t>Sachkosten VPI</t>
  </si>
  <si>
    <t>Gesamt ohne Minderauslastungsannahme</t>
  </si>
  <si>
    <t>* Möglicher Überschuss aus der Minderauslastungskalkulation</t>
  </si>
  <si>
    <t>Mittlerer Tagsatz ALT</t>
  </si>
  <si>
    <t>Mittlerer Tagsatz NEU</t>
  </si>
  <si>
    <r>
      <rPr>
        <b/>
        <vertAlign val="superscript"/>
        <sz val="18"/>
        <color theme="1"/>
        <rFont val="Arial"/>
        <family val="2"/>
      </rPr>
      <t>*</t>
    </r>
    <r>
      <rPr>
        <b/>
        <sz val="16"/>
        <color theme="1"/>
        <rFont val="Arial"/>
        <family val="2"/>
      </rPr>
      <t xml:space="preserve"> Mittlerer Tagsatz </t>
    </r>
    <r>
      <rPr>
        <b/>
        <vertAlign val="subscript"/>
        <sz val="16"/>
        <color theme="1"/>
        <rFont val="Arial"/>
        <family val="2"/>
      </rPr>
      <t xml:space="preserve">MTS  </t>
    </r>
    <r>
      <rPr>
        <b/>
        <sz val="16"/>
        <color theme="1"/>
        <rFont val="Arial"/>
        <family val="2"/>
      </rPr>
      <t>=</t>
    </r>
  </si>
  <si>
    <t>VZÄ Pflegepersonal ALT</t>
  </si>
  <si>
    <t>VZÄ Pflegepersonal NEU</t>
  </si>
  <si>
    <t>Minderauslastungskalkulation auf Gesamtkosten angewandt …</t>
  </si>
  <si>
    <t>Minderauslastung BISHERIGE Variante</t>
  </si>
  <si>
    <t>Gesamtkosten bei 100% gegebenen Klienten und Betriebstagen (aus "Kalkulation") …</t>
  </si>
  <si>
    <t>Damit die Gesamtkosten bei 100% Auslastung hereingebracht werden, beträgt MTS …</t>
  </si>
  <si>
    <t>… das erbringt wieder …</t>
  </si>
  <si>
    <t>Aber jetzt: Abzugeltende Minderauslastung (aus "Einstellungen") …</t>
  </si>
  <si>
    <t xml:space="preserve">Damit die Gesamtkosten bei </t>
  </si>
  <si>
    <t>Auslastung hereingebracht werden, beträgt MTS …</t>
  </si>
  <si>
    <t>… das erbringt bei 100% Auslastung …</t>
  </si>
  <si>
    <t>Die aus der Minderauslastungsannahme heraus resultierenden, möglichen Einnahmen p.a. betragen bei erreichter 100% Auslastung …</t>
  </si>
  <si>
    <t>Grafik "Personal- versus Sachkosten"</t>
  </si>
  <si>
    <t>Personalkosten</t>
  </si>
  <si>
    <t>Fremdleistungen</t>
  </si>
  <si>
    <t>Neu !</t>
  </si>
  <si>
    <t>Minderauslastungskalkulation unter neuen Modellannahmen Ref. Pflegemanagement</t>
  </si>
  <si>
    <r>
      <t xml:space="preserve">Als </t>
    </r>
    <r>
      <rPr>
        <u/>
        <sz val="12"/>
        <color theme="1"/>
        <rFont val="Calibri"/>
        <family val="2"/>
        <scheme val="minor"/>
      </rPr>
      <t>Fixkosten</t>
    </r>
    <r>
      <rPr>
        <sz val="12"/>
        <color theme="1"/>
        <rFont val="Calibri"/>
        <family val="2"/>
        <scheme val="minor"/>
      </rPr>
      <t xml:space="preserve"> sind anzusehen (Kosten, die unabhängig von der Auslastung stets zu 100% anfallen):</t>
    </r>
  </si>
  <si>
    <t>ANTEILIG</t>
  </si>
  <si>
    <t>ohne Minderauslastungsannahme</t>
  </si>
  <si>
    <t>mit Minderauslastungsannahme</t>
  </si>
  <si>
    <t xml:space="preserve">pro Tag </t>
  </si>
  <si>
    <t>Summe Kostenstelle Haus, Leitung und Verwaltung abzüglich Hygiene- und Verbrauchsmaterial</t>
  </si>
  <si>
    <t xml:space="preserve">Summe Kostenstelle Küche abzüglich Lebensmitteleinkauf/Fremdleistungen (= Personalkosten) </t>
  </si>
  <si>
    <t>Pflegepersonal (inkl. PDL)</t>
  </si>
  <si>
    <t>Verwaltungspersonal (HL, VW)</t>
  </si>
  <si>
    <t>sonstige Sachkosten</t>
  </si>
  <si>
    <r>
      <t xml:space="preserve">Als </t>
    </r>
    <r>
      <rPr>
        <u/>
        <sz val="12"/>
        <color theme="1"/>
        <rFont val="Calibri"/>
        <family val="2"/>
        <scheme val="minor"/>
      </rPr>
      <t>variable Kosten</t>
    </r>
    <r>
      <rPr>
        <sz val="12"/>
        <color theme="1"/>
        <rFont val="Calibri"/>
        <family val="2"/>
        <scheme val="minor"/>
      </rPr>
      <t xml:space="preserve"> sind anzusehen (Kosten, die auf den Auslastungsgrad "reagieren"):</t>
    </r>
  </si>
  <si>
    <t>UK</t>
  </si>
  <si>
    <t>Grundprodukte-Einkauf/Fremdleistungen</t>
  </si>
  <si>
    <t>VP</t>
  </si>
  <si>
    <t>GB</t>
  </si>
  <si>
    <t>BPL</t>
  </si>
  <si>
    <t>Tagsatz/Anteil</t>
  </si>
  <si>
    <t>Summe Fixkosten bei Auslastung</t>
  </si>
  <si>
    <t>Fixkosten bei kalkulierter Minderauslastung von</t>
  </si>
  <si>
    <t>bringt bei 100% Auslastung</t>
  </si>
  <si>
    <t>Variable Kosten bei Auslastung</t>
  </si>
  <si>
    <t>Tagsatz ohne jede Minderauslastungskalkulation</t>
  </si>
  <si>
    <t>Gesamtkosten</t>
  </si>
  <si>
    <t xml:space="preserve">1.) </t>
  </si>
  <si>
    <t>Tagsatz mit Minderauslastungskalkulation bei den Fixkosten in der Höhe von</t>
  </si>
  <si>
    <r>
      <t xml:space="preserve">Das heißt, die </t>
    </r>
    <r>
      <rPr>
        <u/>
        <sz val="12"/>
        <color theme="0"/>
        <rFont val="Calibri"/>
        <family val="2"/>
        <scheme val="minor"/>
      </rPr>
      <t>Fixkosten</t>
    </r>
    <r>
      <rPr>
        <sz val="12"/>
        <color theme="0"/>
        <rFont val="Calibri"/>
        <family val="2"/>
        <scheme val="minor"/>
      </rPr>
      <t xml:space="preserve"> werden bereits bei einer Auslastung von</t>
    </r>
  </si>
  <si>
    <t>gedeckt.</t>
  </si>
  <si>
    <t>Steigt die Auslastung über diesen Wert, wird über die Fixkosten ein Gewinn erzielt.</t>
  </si>
  <si>
    <t>Fixkosten in den Grundleistungen</t>
  </si>
  <si>
    <t>bei Auslastung</t>
  </si>
  <si>
    <t>variable Kosten in den Grundleistungen</t>
  </si>
  <si>
    <t xml:space="preserve">Fixkosten im Pflegezuschlag </t>
  </si>
  <si>
    <t>variable Kosten im Pflegezuschlag</t>
  </si>
  <si>
    <t>Gesamtkosten bei 100% Auslastung, ohne jede Minderauslastungskalkulation:</t>
  </si>
  <si>
    <t>Betten</t>
  </si>
  <si>
    <t>Erzielbare Gesamteinnahmen bei 100% Auslastung mit Minderauslastungskalkulation bei Fixkosten:</t>
  </si>
  <si>
    <t>Jahr</t>
  </si>
  <si>
    <t>Erzielbarer Gewinn bei Vollauslastung</t>
  </si>
  <si>
    <r>
      <t>m</t>
    </r>
    <r>
      <rPr>
        <b/>
        <vertAlign val="superscript"/>
        <sz val="12"/>
        <color theme="1"/>
        <rFont val="Calibri"/>
        <family val="2"/>
        <scheme val="minor"/>
      </rPr>
      <t>2</t>
    </r>
    <r>
      <rPr>
        <b/>
        <sz val="12"/>
        <color theme="1"/>
        <rFont val="Calibri"/>
        <family val="2"/>
        <scheme val="minor"/>
      </rPr>
      <t xml:space="preserve"> NRF pro Bett</t>
    </r>
  </si>
  <si>
    <t>Grundleistungen</t>
  </si>
  <si>
    <t>absolut</t>
  </si>
  <si>
    <t>relativ</t>
  </si>
  <si>
    <t>relativ adaptiert</t>
  </si>
  <si>
    <t>variabler Anteil  %</t>
  </si>
  <si>
    <t>1/3 Bewohnerzimmer + 60% Einzelzimmer</t>
  </si>
  <si>
    <t>2.)  Für Heime &lt; 15 CU</t>
  </si>
  <si>
    <r>
      <t xml:space="preserve">Tagsatz mit Minderauslastungskalkulation bei den </t>
    </r>
    <r>
      <rPr>
        <u/>
        <sz val="12"/>
        <color theme="0"/>
        <rFont val="Calibri"/>
        <family val="2"/>
        <scheme val="minor"/>
      </rPr>
      <t>Fixkosten den Grundleistungen</t>
    </r>
    <r>
      <rPr>
        <sz val="12"/>
        <color theme="0"/>
        <rFont val="Calibri"/>
        <family val="2"/>
        <scheme val="minor"/>
      </rPr>
      <t xml:space="preserve"> der Höhe von</t>
    </r>
  </si>
  <si>
    <t>Das heißt, diese Fixkosten werden bereits hereingebracht bei einer Auslastung von</t>
  </si>
  <si>
    <r>
      <t xml:space="preserve">Tagsatz mit Minderauslastungskalkulation bei den </t>
    </r>
    <r>
      <rPr>
        <u/>
        <sz val="12"/>
        <color theme="0"/>
        <rFont val="Calibri"/>
        <family val="2"/>
        <scheme val="minor"/>
      </rPr>
      <t>Fixkosten des Pflegezuschlages</t>
    </r>
    <r>
      <rPr>
        <sz val="12"/>
        <color theme="0"/>
        <rFont val="Calibri"/>
        <family val="2"/>
        <scheme val="minor"/>
      </rPr>
      <t xml:space="preserve"> der Höhe von</t>
    </r>
  </si>
  <si>
    <t>Steigt die Auslastung über die kalkulierten Werte, wird über die Gesamtkosten ein Gewinn gemacht.</t>
  </si>
  <si>
    <t>Fixkosten  bei kalkulierter Minderauslastung von</t>
  </si>
  <si>
    <t>HK</t>
  </si>
  <si>
    <t xml:space="preserve">variabler Anteil </t>
  </si>
  <si>
    <t>Hygiene- und Verbrauchsmaterial</t>
  </si>
  <si>
    <t>1/3 Bewohnerzimmer</t>
  </si>
  <si>
    <t>Flachwäsche</t>
  </si>
  <si>
    <t>wurde am 15.06.2020 gestrichen</t>
  </si>
  <si>
    <t xml:space="preserve">Kosten Grundleistungen Gesamt </t>
  </si>
  <si>
    <t>Unterkunft</t>
  </si>
  <si>
    <t>Verpflegung</t>
  </si>
  <si>
    <t>Grundbetreuung</t>
  </si>
  <si>
    <t>Summe (=Grundleistungen)</t>
  </si>
  <si>
    <t>besondere Pflegeleistungen (=Pflegezuschlag)</t>
  </si>
  <si>
    <t>Kostenartengruppen II</t>
  </si>
  <si>
    <t>Gesamtkosten p.a.</t>
  </si>
  <si>
    <t>* Möglicher Überschuss aus Minderauslastung</t>
  </si>
  <si>
    <t>Ermittlungen und Detailrechnungen</t>
  </si>
  <si>
    <t>Hotelkomponente besteht aus</t>
  </si>
  <si>
    <t>Kosten per anno</t>
  </si>
  <si>
    <t>Verpflegstage</t>
  </si>
  <si>
    <t>Hotelkomponente pro CU pro Tag</t>
  </si>
  <si>
    <t>Pflegekomponente besteht aus</t>
  </si>
  <si>
    <t>Pflegetage</t>
  </si>
  <si>
    <t>Pflegekomponente 2011</t>
  </si>
  <si>
    <t>Pflegegeld 2013</t>
  </si>
  <si>
    <t>Pflegekomponente Mittel</t>
  </si>
  <si>
    <t>PST 0</t>
  </si>
  <si>
    <t>Pflegekomponente für PST 0</t>
  </si>
  <si>
    <t>PST 1</t>
  </si>
  <si>
    <t>Pflegekomponente für PST 1</t>
  </si>
  <si>
    <t>PST 2</t>
  </si>
  <si>
    <t>Pflegekomponente für PST 2</t>
  </si>
  <si>
    <t>PST 3</t>
  </si>
  <si>
    <t>Pflegekomponente für PST 3</t>
  </si>
  <si>
    <t>PST 4</t>
  </si>
  <si>
    <t>Pflegekomponente für PST 4</t>
  </si>
  <si>
    <t>PST 5</t>
  </si>
  <si>
    <t>Pflegekomponente für PST 5</t>
  </si>
  <si>
    <t>PST 6</t>
  </si>
  <si>
    <t>Pflegekomponente für PST 6</t>
  </si>
  <si>
    <t>PST 7</t>
  </si>
  <si>
    <t>Pflegekomponente für PST 7</t>
  </si>
  <si>
    <t>Mittel</t>
  </si>
  <si>
    <t>scroll down …</t>
  </si>
  <si>
    <t>scroll up …</t>
  </si>
  <si>
    <t>Amtliche Preisliste für:</t>
  </si>
  <si>
    <t>PST</t>
  </si>
  <si>
    <t>Pflegezuschlag</t>
  </si>
  <si>
    <t>Preise pro Tag</t>
  </si>
  <si>
    <t>Veränderung zu LEVO</t>
  </si>
  <si>
    <t>Preise pro Monat</t>
  </si>
  <si>
    <t>Preise pro Jahr</t>
  </si>
  <si>
    <t>GL LEVO</t>
  </si>
  <si>
    <t>PST LEVO</t>
  </si>
  <si>
    <t>Tagsatz  LEVO</t>
  </si>
  <si>
    <t>Ermittlungen und Detailrechnungen  -  ACHTUNG: Sehr sensibler Bereich, Vorsicht bei Änderungen !!</t>
  </si>
  <si>
    <r>
      <t xml:space="preserve">Die </t>
    </r>
    <r>
      <rPr>
        <b/>
        <sz val="12"/>
        <color theme="1"/>
        <rFont val="Calibri"/>
        <family val="2"/>
        <scheme val="minor"/>
      </rPr>
      <t xml:space="preserve">Grundleistungen </t>
    </r>
    <r>
      <rPr>
        <sz val="12"/>
        <color theme="1"/>
        <rFont val="Calibri"/>
        <family val="2"/>
        <scheme val="minor"/>
      </rPr>
      <t>bestehen aus:</t>
    </r>
  </si>
  <si>
    <t>* Einnahmen aus neuer Minderauslastungsannahme</t>
  </si>
  <si>
    <t>* Erläuterung:</t>
  </si>
  <si>
    <t xml:space="preserve">Die Einnahmen aus der Minderauslastungsannahme werden den Hotelkosten zugeschlagen. Damit werden diese Kosten auch auf Klienten der Pflegegeldstufe 0 umgeschlagen. </t>
  </si>
  <si>
    <t>Summe (incl. Kosten Minderauslastungsannahme)</t>
  </si>
  <si>
    <t>Grundleistungen (GL) pro CU pro Tag</t>
  </si>
  <si>
    <t>Grundleistungen pro CU pro Tag</t>
  </si>
  <si>
    <r>
      <t xml:space="preserve">Die </t>
    </r>
    <r>
      <rPr>
        <b/>
        <sz val="12"/>
        <color theme="1"/>
        <rFont val="Calibri"/>
        <family val="2"/>
        <scheme val="minor"/>
      </rPr>
      <t xml:space="preserve">Mittleren Pflegekosten </t>
    </r>
    <r>
      <rPr>
        <sz val="12"/>
        <color theme="1"/>
        <rFont val="Calibri"/>
        <family val="2"/>
        <scheme val="minor"/>
      </rPr>
      <t>bestehen aus:</t>
    </r>
  </si>
  <si>
    <t>Bettentage (gem. Vollauslastung)</t>
  </si>
  <si>
    <t xml:space="preserve">Mittlere Pflegekosten (MPK) pro CU pro Tag </t>
  </si>
  <si>
    <t>Schlüsselmodell</t>
  </si>
  <si>
    <t xml:space="preserve">Pflegepersonalkosten </t>
  </si>
  <si>
    <t>Summe Personalkosten</t>
  </si>
  <si>
    <t>VZÄ % in der Pflege</t>
  </si>
  <si>
    <t>Kosten je VZÄ-%</t>
  </si>
  <si>
    <t>Pflegegeldstufen</t>
  </si>
  <si>
    <t>Ermittlung der Anteile an MPK: Variante 1 für Heime mit Schlüsselmodell (&gt;14 CU)</t>
  </si>
  <si>
    <t>Anteile an den Pflegekosten</t>
  </si>
  <si>
    <t>anteilige Personalkosten Schlüsselmodell  (CU&gt;14)</t>
  </si>
  <si>
    <t>Sonstige Kosten</t>
  </si>
  <si>
    <t xml:space="preserve">Summe Sonstige Kosten </t>
  </si>
  <si>
    <t>pro CU/Tag</t>
  </si>
  <si>
    <t>Präsenzmodell</t>
  </si>
  <si>
    <t>Personalkosten fix</t>
  </si>
  <si>
    <t>Einnahmen aus der Minderauslastungsannahme</t>
  </si>
  <si>
    <t>Ermittlung der Anteile an MPK: Variante 2 für Heime mit Präsenzmodell (&lt;15 CU)</t>
  </si>
  <si>
    <t>Pflegegeld 2016</t>
  </si>
  <si>
    <t>Pflegestufenverteilung</t>
  </si>
  <si>
    <t>Bettentage</t>
  </si>
  <si>
    <t>Mit Pflegegeld gewichtete Bettentage</t>
  </si>
  <si>
    <t>Anteil an MPK (CU&lt;15)</t>
  </si>
  <si>
    <t>Ergibt: Pflegezuschlag Präsenzmodell (CU&lt;15)</t>
  </si>
  <si>
    <t>Fixkosten</t>
  </si>
  <si>
    <t>Fixkosten/CU pro Tag</t>
  </si>
  <si>
    <t>Richtwertekatalog</t>
  </si>
  <si>
    <t>Hauptmenübeschriftung</t>
  </si>
  <si>
    <t>Anwender</t>
  </si>
  <si>
    <t>Referat Pflegemanagement</t>
  </si>
  <si>
    <t>Anwendungstitel</t>
  </si>
  <si>
    <t>Jahr 2018</t>
  </si>
  <si>
    <t>Betriebstage</t>
  </si>
  <si>
    <t xml:space="preserve">Jahr auswählen: </t>
  </si>
  <si>
    <t>Altes NKM</t>
  </si>
  <si>
    <t>Neues NKM</t>
  </si>
  <si>
    <t>Annahme</t>
  </si>
  <si>
    <t>Verteilung Pflegegeldstufen in den Pflegeheimen</t>
  </si>
  <si>
    <t>PAV-Ausbauschritt auswählen:</t>
  </si>
  <si>
    <t>Hilfstabelle: Diverse Pflegeschlüssel</t>
  </si>
  <si>
    <t>Personalschlüssel - Pflege</t>
  </si>
  <si>
    <t>Schlüssel A</t>
  </si>
  <si>
    <t>Schlüssel B</t>
  </si>
  <si>
    <t>Schlüsselmodelle in Abhängigkeit von CU</t>
  </si>
  <si>
    <t>Variante 1: Präsenzmodelle für Kleinheime</t>
  </si>
  <si>
    <t>nicht aktiv</t>
  </si>
  <si>
    <t>von CU</t>
  </si>
  <si>
    <t>bis CU</t>
  </si>
  <si>
    <t>Präsenzmodell 1</t>
  </si>
  <si>
    <t xml:space="preserve">nicht aktiv </t>
  </si>
  <si>
    <t>Präsenzmodell 2</t>
  </si>
  <si>
    <t>Präsenzmodell 3</t>
  </si>
  <si>
    <t>Gehälter und Gehaltszuschläge pro Jahr</t>
  </si>
  <si>
    <t>Anzahl der Gehälter und Zuschläge pro Jahr</t>
  </si>
  <si>
    <t>Berücksichtigung KV Erhöhung Pflegekräfte</t>
  </si>
  <si>
    <t>JA/NEIN</t>
  </si>
  <si>
    <t>Lohnnebenkosten</t>
  </si>
  <si>
    <t>Ergebnis Lohnnebenkosten für 12 Gehälter</t>
  </si>
  <si>
    <t>gemittelt 14 Gehälter</t>
  </si>
  <si>
    <t>Lohnnebenkosten inklusive Kommunalsteuer</t>
  </si>
  <si>
    <t>Mittlere LNK/GNK</t>
  </si>
  <si>
    <t>Kommunalsteuer</t>
  </si>
  <si>
    <t>Ergebnis Lohnnebenkosten für 13. &amp; 14. Gehalt</t>
  </si>
  <si>
    <t>Abschlag für entfallende Wohnbauförderung bei 13. &amp; 14. Gehalt</t>
  </si>
  <si>
    <t>Funktionen in einem Pflegeheim benennen</t>
  </si>
  <si>
    <t>CU:</t>
  </si>
  <si>
    <r>
      <t xml:space="preserve">Funktionen in einem Pflegeheim                                                       </t>
    </r>
    <r>
      <rPr>
        <sz val="8"/>
        <color theme="1"/>
        <rFont val="Calibri"/>
        <family val="2"/>
        <scheme val="minor"/>
      </rPr>
      <t>(</t>
    </r>
    <r>
      <rPr>
        <sz val="11"/>
        <color theme="1"/>
        <rFont val="Calibri"/>
        <family val="2"/>
        <scheme val="minor"/>
      </rPr>
      <t>Einträge werden im Programm verwendet)</t>
    </r>
  </si>
  <si>
    <t>Senkung IESG 0,15%</t>
  </si>
  <si>
    <t>Funktion 1</t>
  </si>
  <si>
    <t>Heimleitung</t>
  </si>
  <si>
    <t>Funktion 2</t>
  </si>
  <si>
    <t>Senkung AV 0,05%-Punkte</t>
  </si>
  <si>
    <t>Funktion 3</t>
  </si>
  <si>
    <t>Pflegedienstleitung</t>
  </si>
  <si>
    <t>Funktion 4</t>
  </si>
  <si>
    <t>Diplomiertes Pflegepersonal</t>
  </si>
  <si>
    <t>Funktion 5</t>
  </si>
  <si>
    <t>Pflegefachkräfte (FSB "A"  &amp; PFA)</t>
  </si>
  <si>
    <t>Funktion 6</t>
  </si>
  <si>
    <t>Pflegefachkräfte (PA &amp; PH)</t>
  </si>
  <si>
    <t>Funktion 7</t>
  </si>
  <si>
    <t>Pflegehilfskräfte</t>
  </si>
  <si>
    <t>Funktion 8</t>
  </si>
  <si>
    <t>Wäschebetreuung (Leibwäsche)</t>
  </si>
  <si>
    <t>Funktion 9</t>
  </si>
  <si>
    <t>Koch/Köchin</t>
  </si>
  <si>
    <t>Funktion 10</t>
  </si>
  <si>
    <t>Küchenhilfen</t>
  </si>
  <si>
    <t>Funktion 11</t>
  </si>
  <si>
    <t>Reinigungskräfte Unterhaltsreinigung</t>
  </si>
  <si>
    <t>Funktion 12</t>
  </si>
  <si>
    <t>Reinigungskräfte Glas- und Grundreinigung</t>
  </si>
  <si>
    <t>Funktion 13</t>
  </si>
  <si>
    <t>Funktion 14</t>
  </si>
  <si>
    <t>Assistenzkräfte</t>
  </si>
  <si>
    <t>Jahresarbeitszeitmodelle</t>
  </si>
  <si>
    <t>Jahresarbeitszeit für Infrastruktur Funktionen</t>
  </si>
  <si>
    <t>exakter Stundenwert aus Berechnung 'Jahresarbeitszeitmodelle'</t>
  </si>
  <si>
    <t>Jahresarbeitszeit für Pflegefunktionen</t>
  </si>
  <si>
    <t>Tagesarbeitszeit in Stunden</t>
  </si>
  <si>
    <t xml:space="preserve">Wochen pro Jahr </t>
  </si>
  <si>
    <t>Preissteigerungsindizes</t>
  </si>
  <si>
    <t>Hochbaupreisindex</t>
  </si>
  <si>
    <t>SWÖ</t>
  </si>
  <si>
    <t>--&gt; SWÖ KV 2018 eingepreist</t>
  </si>
  <si>
    <t>--&gt; SWÖ KV 2019 eingepreist</t>
  </si>
  <si>
    <t>--&gt; SWÖ KV 2020 eingepreist</t>
  </si>
  <si>
    <t>--&gt; SWÖ KV 2021 eingepreist</t>
  </si>
  <si>
    <t>Baupreisindex</t>
  </si>
  <si>
    <t>Gebäude und Grundstück</t>
  </si>
  <si>
    <t>Gebäudegröße Kategorie</t>
  </si>
  <si>
    <r>
      <t>m</t>
    </r>
    <r>
      <rPr>
        <i/>
        <vertAlign val="superscript"/>
        <sz val="11"/>
        <color theme="1"/>
        <rFont val="Calibri"/>
        <family val="2"/>
        <scheme val="minor"/>
      </rPr>
      <t>2</t>
    </r>
    <r>
      <rPr>
        <i/>
        <sz val="11"/>
        <color theme="1"/>
        <rFont val="Calibri"/>
        <family val="2"/>
        <scheme val="minor"/>
      </rPr>
      <t xml:space="preserve"> NRF pro CU</t>
    </r>
  </si>
  <si>
    <t>Untergrenze</t>
  </si>
  <si>
    <t>Obergrenze</t>
  </si>
  <si>
    <t>NRF/BGF</t>
  </si>
  <si>
    <t>Gebäude Abschreibung</t>
  </si>
  <si>
    <t>Jahre</t>
  </si>
  <si>
    <t>Betriebs- und Geschäftsausstattung Abschreibung</t>
  </si>
  <si>
    <t>Reduktion Betriebs- u. Geschäftsausstattung</t>
  </si>
  <si>
    <t>wenn Mittagessen in Fremdleistung, da wesentliche Teile der Küchenausrüstung dann nicht gebraucht werden!</t>
  </si>
  <si>
    <t>Strom</t>
  </si>
  <si>
    <r>
      <t>pro m</t>
    </r>
    <r>
      <rPr>
        <i/>
        <vertAlign val="superscript"/>
        <sz val="11"/>
        <color theme="1"/>
        <rFont val="Calibri"/>
        <family val="2"/>
        <scheme val="minor"/>
      </rPr>
      <t>2</t>
    </r>
    <r>
      <rPr>
        <i/>
        <sz val="11"/>
        <color theme="1"/>
        <rFont val="Calibri"/>
        <family val="2"/>
        <scheme val="minor"/>
      </rPr>
      <t xml:space="preserve"> NRF pro Jahr</t>
    </r>
  </si>
  <si>
    <t>Heizung</t>
  </si>
  <si>
    <t>Müll</t>
  </si>
  <si>
    <t>Kanal</t>
  </si>
  <si>
    <t>Wasser</t>
  </si>
  <si>
    <t>Personal Hauswartschaft (VZÄ)</t>
  </si>
  <si>
    <t>VZÄ</t>
  </si>
  <si>
    <t>Ermittlung der Hauswartschaft-VZÄ</t>
  </si>
  <si>
    <t>Minuten pro m2 Innenfläche NRF pro Jahr</t>
  </si>
  <si>
    <r>
      <t>Minuten pro m</t>
    </r>
    <r>
      <rPr>
        <vertAlign val="superscript"/>
        <sz val="11"/>
        <color theme="1"/>
        <rFont val="Calibri"/>
        <family val="2"/>
        <scheme val="minor"/>
      </rPr>
      <t>2</t>
    </r>
    <r>
      <rPr>
        <sz val="11"/>
        <color theme="1"/>
        <rFont val="Calibri"/>
        <family val="2"/>
        <scheme val="minor"/>
      </rPr>
      <t xml:space="preserve"> Außenfläche pro Jahr</t>
    </r>
  </si>
  <si>
    <t>Arbeitstage pro Jahr</t>
  </si>
  <si>
    <t>NRF</t>
  </si>
  <si>
    <t>NRF Jahresminuten</t>
  </si>
  <si>
    <t>Außenfläche</t>
  </si>
  <si>
    <t>Außenfläche Jahresminuten</t>
  </si>
  <si>
    <t>Frei</t>
  </si>
  <si>
    <t>€ pro m2 NRF</t>
  </si>
  <si>
    <t>Dienstleistungen (Schneeräumung, Baumschnitt, etc.)</t>
  </si>
  <si>
    <t>pro CU</t>
  </si>
  <si>
    <t>Personal Heimleiter/in (VZÄ)</t>
  </si>
  <si>
    <t>Ermittlung der Heimleitung VZÄ</t>
  </si>
  <si>
    <t>CU min</t>
  </si>
  <si>
    <t>CU max</t>
  </si>
  <si>
    <t>CU tats (auto)</t>
  </si>
  <si>
    <t>Ergebnis</t>
  </si>
  <si>
    <t xml:space="preserve">keine spruNRFixen Kosten vorgesehen </t>
  </si>
  <si>
    <t>Personal Verwaltungssachbearbeiter/in (VZÄ)</t>
  </si>
  <si>
    <t>Ermittlung der Verwaltung VZÄ</t>
  </si>
  <si>
    <t>Steuerberatung</t>
  </si>
  <si>
    <t>pro CU/Jahr</t>
  </si>
  <si>
    <t>Ermittlung der Steuerberatungs-Pauschale</t>
  </si>
  <si>
    <t>Pauschale</t>
  </si>
  <si>
    <t>Lohnverrechnung</t>
  </si>
  <si>
    <t>Weitere Kostenarten in Haus, Leitung und Verwaltung</t>
  </si>
  <si>
    <t>Büromaterial</t>
  </si>
  <si>
    <t>IT-Standardarbeitsplätze</t>
  </si>
  <si>
    <t>Porto</t>
  </si>
  <si>
    <t>Telefon- und Internetgebühren</t>
  </si>
  <si>
    <t>Mobilität, Kfz-Unterhalt</t>
  </si>
  <si>
    <t>Fortbildung gesamtes Personal</t>
  </si>
  <si>
    <t>Spesen Geldverkehr</t>
  </si>
  <si>
    <t>Mitgliedsbeiträge, Kammern und Umlagen</t>
  </si>
  <si>
    <t>Supervision</t>
  </si>
  <si>
    <t>GIS (Rundfunkgebühren)</t>
  </si>
  <si>
    <t>Public Relations</t>
  </si>
  <si>
    <t>Versicherungen</t>
  </si>
  <si>
    <t>Wartungsaufwand</t>
  </si>
  <si>
    <t>Sonstige Wirtschaftsgüter (GWG Abschreibung)</t>
  </si>
  <si>
    <t>Dienstkleidung</t>
  </si>
  <si>
    <t>Buchhaltung und Rechnungswesen</t>
  </si>
  <si>
    <t>Rechts- und Beratungskosten</t>
  </si>
  <si>
    <t>Qualitätsmanagement</t>
  </si>
  <si>
    <t>Hygiene Fachkräfte Zukauf</t>
  </si>
  <si>
    <t>Dekoration, Pflanzen, Tiere</t>
  </si>
  <si>
    <t>Overheadkosten</t>
  </si>
  <si>
    <t>Ermittlung Behindertenausgleichstaxe nicht aktiv!</t>
  </si>
  <si>
    <t>VZÄ Total des Pflegeheimes</t>
  </si>
  <si>
    <t>Multiplikator "Kopffaktor"</t>
  </si>
  <si>
    <t>Köpfe Total</t>
  </si>
  <si>
    <t>Pro 25 Köpfe ist 1 Behinderter einzustellen - ergibt</t>
  </si>
  <si>
    <t>Ermittlung der Taxe pro Nicht-Einstellung</t>
  </si>
  <si>
    <t>Köpfe ermittelt</t>
  </si>
  <si>
    <t>Taxe/Einzustellender/Monat</t>
  </si>
  <si>
    <t>Behindertenausgleichstaxe bei 0 Einstellungen</t>
  </si>
  <si>
    <t>ergibt den Betrag:</t>
  </si>
  <si>
    <t>Arbeitsmediziner und Sicherheitsfachkräfte</t>
  </si>
  <si>
    <t>ELGA</t>
  </si>
  <si>
    <t>pro Einrichtung/Jahr</t>
  </si>
  <si>
    <t>linear</t>
  </si>
  <si>
    <t>Gewichtungen</t>
  </si>
  <si>
    <t>VZÄ Total/Anteile</t>
  </si>
  <si>
    <t>Gewichtungen der Verpflegsarten</t>
  </si>
  <si>
    <t>Frühstück</t>
  </si>
  <si>
    <t>Mittagessen</t>
  </si>
  <si>
    <t>Abendessen/Jausen</t>
  </si>
  <si>
    <t>Köche/Köchinnen VZÄ</t>
  </si>
  <si>
    <t>Küchenhilfen VZÄ</t>
  </si>
  <si>
    <t>Ermittlung der VZÄ für Küchenpersonal</t>
  </si>
  <si>
    <t>Zubereitungspauschale Minuten 1 Vollkostesser/Tag</t>
  </si>
  <si>
    <t>Zubereitungspauschale Minuten 1 Diätesser/Tag</t>
  </si>
  <si>
    <t>Nebenarbeiten Minuten pro Esser pro Tag</t>
  </si>
  <si>
    <t>Sonstige Küchenarbeiten Minuten pro Tag</t>
  </si>
  <si>
    <t>Anteil Diätesser *</t>
  </si>
  <si>
    <t>Anteil Vollkostesser</t>
  </si>
  <si>
    <t>Bedarfsanteil für Köche und Köchinnen</t>
  </si>
  <si>
    <t>Bedarfsanteil für Küchenhilfen (Logistik)</t>
  </si>
  <si>
    <t>Jahresminuten Summe</t>
  </si>
  <si>
    <t>VZÄ - Total</t>
  </si>
  <si>
    <t>VZÄ - Produktion (Köche und Hilfsköche)</t>
  </si>
  <si>
    <t>VZÄ - Logistik (Küchenhilfen)</t>
  </si>
  <si>
    <t>Lebensmitteleinkauf</t>
  </si>
  <si>
    <t>Grundprodukte</t>
  </si>
  <si>
    <t>Fertigspeisen</t>
  </si>
  <si>
    <t>Hilfsfelder</t>
  </si>
  <si>
    <t>(Eigenleistung=E, Fremdleistung=F)</t>
  </si>
  <si>
    <t>EEE</t>
  </si>
  <si>
    <t>Früh=EL, Mittag=EL, Abend=EL</t>
  </si>
  <si>
    <t>Mittag</t>
  </si>
  <si>
    <t>Abend/Jause</t>
  </si>
  <si>
    <t>Typus</t>
  </si>
  <si>
    <t>EFE</t>
  </si>
  <si>
    <t>Früh=EL, Mittag=FL, Abend=EL</t>
  </si>
  <si>
    <t>FFF</t>
  </si>
  <si>
    <t>Früh=FL, Mittag=FL, Abend=FL</t>
  </si>
  <si>
    <t>Reinigung VZÄ OHNE Glas- und Grundreinigung</t>
  </si>
  <si>
    <t>Reinigung VZÄ MIT Glas- und Grundreinigung</t>
  </si>
  <si>
    <r>
      <t>Leistung m</t>
    </r>
    <r>
      <rPr>
        <vertAlign val="superscript"/>
        <sz val="11"/>
        <color theme="1"/>
        <rFont val="Calibri"/>
        <family val="2"/>
        <scheme val="minor"/>
      </rPr>
      <t>2</t>
    </r>
    <r>
      <rPr>
        <sz val="11"/>
        <color theme="1"/>
        <rFont val="Calibri"/>
        <family val="2"/>
        <scheme val="minor"/>
      </rPr>
      <t>/h gemäß ÖNORM D2050</t>
    </r>
  </si>
  <si>
    <t>Häufigkeit und Frequenz</t>
  </si>
  <si>
    <t>Frequenz p.a.</t>
  </si>
  <si>
    <t>Raumtypen und Leistungskennzahlen</t>
  </si>
  <si>
    <t>Normannahmen</t>
  </si>
  <si>
    <t>Vollreinigung</t>
  </si>
  <si>
    <t>Teilreinigung</t>
  </si>
  <si>
    <t>Sichtreinigung</t>
  </si>
  <si>
    <t>Bewohnerzimmer</t>
  </si>
  <si>
    <t>1 mal täglich</t>
  </si>
  <si>
    <t>Sanitär</t>
  </si>
  <si>
    <t>1,5 mal täglich</t>
  </si>
  <si>
    <t>Lagerräume</t>
  </si>
  <si>
    <t>wöchentlich</t>
  </si>
  <si>
    <t>Verkehrsflächen</t>
  </si>
  <si>
    <t>werktags</t>
  </si>
  <si>
    <t>Funktionsräume und Büros</t>
  </si>
  <si>
    <t>Kochen und Essen</t>
  </si>
  <si>
    <t>Ermittlung des Reinigungspersonals</t>
  </si>
  <si>
    <t>Ermittlung</t>
  </si>
  <si>
    <t>Minuten</t>
  </si>
  <si>
    <t xml:space="preserve">Minuten pro Tag an Sonn- u. Feiertagen </t>
  </si>
  <si>
    <r>
      <t>kalk. NRF m</t>
    </r>
    <r>
      <rPr>
        <vertAlign val="superscript"/>
        <sz val="11"/>
        <color theme="1"/>
        <rFont val="Calibri"/>
        <family val="2"/>
        <scheme val="minor"/>
      </rPr>
      <t>2</t>
    </r>
    <r>
      <rPr>
        <sz val="11"/>
        <color theme="1"/>
        <rFont val="Calibri"/>
        <family val="2"/>
        <scheme val="minor"/>
      </rPr>
      <t xml:space="preserve"> der Einrichtung</t>
    </r>
  </si>
  <si>
    <t>pro Jahr</t>
  </si>
  <si>
    <r>
      <t xml:space="preserve">Summe Minuten/Jahr </t>
    </r>
    <r>
      <rPr>
        <u/>
        <sz val="11"/>
        <color theme="1"/>
        <rFont val="Calibri"/>
        <family val="2"/>
        <scheme val="minor"/>
      </rPr>
      <t>OHNE</t>
    </r>
    <r>
      <rPr>
        <sz val="11"/>
        <color theme="1"/>
        <rFont val="Calibri"/>
        <family val="2"/>
        <scheme val="minor"/>
      </rPr>
      <t xml:space="preserve"> Glas- und Grundreinigung.</t>
    </r>
  </si>
  <si>
    <r>
      <t xml:space="preserve">Summe Minuten/Jahr </t>
    </r>
    <r>
      <rPr>
        <u/>
        <sz val="11"/>
        <color theme="1"/>
        <rFont val="Calibri"/>
        <family val="2"/>
        <scheme val="minor"/>
      </rPr>
      <t>MIT</t>
    </r>
    <r>
      <rPr>
        <sz val="11"/>
        <color theme="1"/>
        <rFont val="Calibri"/>
        <family val="2"/>
        <scheme val="minor"/>
      </rPr>
      <t xml:space="preserve"> Glas- und Grundreinigung.</t>
    </r>
  </si>
  <si>
    <t>VZÄ ohne Glas- und Grundreinigung</t>
  </si>
  <si>
    <t>VZÄ mit Glas- und Grundreinigung</t>
  </si>
  <si>
    <t>Weitere Kostenarten der Reinigung</t>
  </si>
  <si>
    <t>Reinigungs- und Desinfektionsmaterial</t>
  </si>
  <si>
    <r>
      <t>pro m</t>
    </r>
    <r>
      <rPr>
        <i/>
        <vertAlign val="superscript"/>
        <sz val="11"/>
        <color theme="1"/>
        <rFont val="Calibri"/>
        <family val="2"/>
        <scheme val="minor"/>
      </rPr>
      <t>2</t>
    </r>
    <r>
      <rPr>
        <i/>
        <sz val="11"/>
        <color theme="1"/>
        <rFont val="Calibri"/>
        <family val="2"/>
        <scheme val="minor"/>
      </rPr>
      <t xml:space="preserve"> NRF / Jahr</t>
    </r>
  </si>
  <si>
    <t>Zeitzuschlag für Glas- und Grundreinigung</t>
  </si>
  <si>
    <t>Zeitzuschlag auf Summe Unterhaltsreinigung-Minuten pro Jahr</t>
  </si>
  <si>
    <t>Leibwäsche Klienten VZÄ</t>
  </si>
  <si>
    <t>Flachwäscheversorgung</t>
  </si>
  <si>
    <t>pro CU pro Jahr</t>
  </si>
  <si>
    <t>Anm.: umfasst nicht Leibwäsche der Klienten und Dienstkleidung Mitarbeiter</t>
  </si>
  <si>
    <t>Assistenzkräfte VZÄ</t>
  </si>
  <si>
    <t>Stunden</t>
  </si>
  <si>
    <t>Gesamt-VZÄ in der Pflege</t>
  </si>
  <si>
    <t>Fachpersonal (FSB "A" &amp; PFA)</t>
  </si>
  <si>
    <t>Fachpersonal (PA &amp;  PH)</t>
  </si>
  <si>
    <t>Hilfspersonal</t>
  </si>
  <si>
    <t>Vorgeschrieben Nachtpräsenz</t>
  </si>
  <si>
    <t>gem. Konfiguration</t>
  </si>
  <si>
    <t>Anteile bis 2019</t>
  </si>
  <si>
    <t>Anteile ab 2019</t>
  </si>
  <si>
    <t>Freigestellte Pflegedienstleitung</t>
  </si>
  <si>
    <t>Ermittlung der Pflegedienstleitung</t>
  </si>
  <si>
    <t>Min / Werktag</t>
  </si>
  <si>
    <t xml:space="preserve"> </t>
  </si>
  <si>
    <t>Weitere Kostenarten der Pflege und Betreuung</t>
  </si>
  <si>
    <t>Pflegematerial</t>
  </si>
  <si>
    <t>Hygiene- und sonstiges Verbrauchsmaterial</t>
  </si>
  <si>
    <t>Veranstaltungen und Kultur</t>
  </si>
  <si>
    <t>Lesematerial</t>
  </si>
  <si>
    <t>Vetretungskosten Pflegedienstleitung</t>
  </si>
  <si>
    <t>Wundmanagement</t>
  </si>
  <si>
    <t>Rufbereitschaft</t>
  </si>
  <si>
    <t>Flexibilitätszuschlag</t>
  </si>
  <si>
    <t>Entlastungswoche</t>
  </si>
  <si>
    <t>Minderauslastung Abschläge</t>
  </si>
  <si>
    <t>Minderauslastung abgegoltene für PH &gt; 14 CU</t>
  </si>
  <si>
    <t>gemäß Modell: von den FIXKOSTEN den Grundleistungen</t>
  </si>
  <si>
    <t>Minderauslastung abgegoltene für PH &lt; 15 CU</t>
  </si>
  <si>
    <t>gemäß Modell: von den FIXKOSTEN des Pflegezuschlages</t>
  </si>
  <si>
    <t>Gestehungsarten und Abschläge bei Fremdleistung</t>
  </si>
  <si>
    <t>Gestehungsarten</t>
  </si>
  <si>
    <t>Mit eigenem Personal</t>
  </si>
  <si>
    <t>Eigenleistung</t>
  </si>
  <si>
    <t>ACHTUNG! Diese Bezeichnungen dürfen nicht mehr geändert werden, da VBA-Code zugreift!</t>
  </si>
  <si>
    <t>Bei Zukauf von Dritten</t>
  </si>
  <si>
    <t>Fremdleistung</t>
  </si>
  <si>
    <t>Entfällt</t>
  </si>
  <si>
    <t>Abschläge für Fremdleistung</t>
  </si>
  <si>
    <t>Gewichtungsfaktoren für die Personalkosten in Abhängigkeit von der Gestehungsart</t>
  </si>
  <si>
    <t>Funktion</t>
  </si>
  <si>
    <t>Wenn Eigenleistung</t>
  </si>
  <si>
    <t>Wenn Fremdleistung</t>
  </si>
  <si>
    <t>Pflegefachkräfte</t>
  </si>
  <si>
    <t>Anteile an den Mittleren Pflegekosten (MPK)  -  nicht mehr aktiv, wird in ERGEBNISSE - PREISLISTE geregelt und gerechnet !!</t>
  </si>
  <si>
    <t>Anteil an MPK</t>
  </si>
  <si>
    <t>Pflegekomponente 2013 Steiermark: Anteil an mittlerer</t>
  </si>
  <si>
    <t>für PH &gt; 14 CU</t>
  </si>
  <si>
    <t>Pflegekomponente (€ 38,13)</t>
  </si>
  <si>
    <t>Pflegegeldstufe</t>
  </si>
  <si>
    <t>Nachtpräsenzen in Pflegeheimen</t>
  </si>
  <si>
    <t>Vorgeschriebene Personalpräsenzen im Nachtdienst</t>
  </si>
  <si>
    <t>Heimgröße</t>
  </si>
  <si>
    <t>Einreihung</t>
  </si>
  <si>
    <t>Personal Präsenz</t>
  </si>
  <si>
    <t>CU von</t>
  </si>
  <si>
    <t>CU bis</t>
  </si>
  <si>
    <t>Nachtpräsenz gemäß Heimgröße</t>
  </si>
  <si>
    <t>ENDE</t>
  </si>
  <si>
    <t>Kostenstellen</t>
  </si>
  <si>
    <t>BPI</t>
  </si>
  <si>
    <t>VPI</t>
  </si>
  <si>
    <t>PK</t>
  </si>
  <si>
    <t>Errichtung, Grundstück, Betriebs- und Geschäftsausstattung, Instandhaltung</t>
  </si>
  <si>
    <t>Kosten pro Monat</t>
  </si>
  <si>
    <t>Kosten pro Jahr</t>
  </si>
  <si>
    <t>davon Betriebs- und Geschäftsausstattung</t>
  </si>
  <si>
    <t>davon Instandhaltung und Instandsetzung</t>
  </si>
  <si>
    <r>
      <t>Davon  anerkannte m</t>
    </r>
    <r>
      <rPr>
        <vertAlign val="superscript"/>
        <sz val="11"/>
        <rFont val="Calibri"/>
        <family val="2"/>
        <scheme val="minor"/>
      </rPr>
      <t>2</t>
    </r>
  </si>
  <si>
    <t>Betriebs- und Geschäftsausstattung</t>
  </si>
  <si>
    <t xml:space="preserve">Betriebs- und Geschäftsausstattung </t>
  </si>
  <si>
    <t>Betriebskosten</t>
  </si>
  <si>
    <t>pro CU pro Tag</t>
  </si>
  <si>
    <r>
      <t>pro m</t>
    </r>
    <r>
      <rPr>
        <vertAlign val="superscript"/>
        <sz val="11"/>
        <color theme="0"/>
        <rFont val="Calibri"/>
        <family val="2"/>
        <scheme val="minor"/>
      </rPr>
      <t>2</t>
    </r>
    <r>
      <rPr>
        <sz val="11"/>
        <color theme="0"/>
        <rFont val="Calibri"/>
        <family val="2"/>
        <scheme val="minor"/>
      </rPr>
      <t xml:space="preserve"> NRF pro Jahr</t>
    </r>
  </si>
  <si>
    <t>pro Haus pro Jahr</t>
  </si>
  <si>
    <t>Zwischensumme</t>
  </si>
  <si>
    <t>Kostenpositionen</t>
  </si>
  <si>
    <r>
      <t>pro m</t>
    </r>
    <r>
      <rPr>
        <vertAlign val="superscript"/>
        <sz val="11"/>
        <color theme="0"/>
        <rFont val="Calibri"/>
        <family val="2"/>
        <scheme val="minor"/>
      </rPr>
      <t>2</t>
    </r>
    <r>
      <rPr>
        <sz val="11"/>
        <color theme="0"/>
        <rFont val="Calibri"/>
        <family val="2"/>
        <scheme val="minor"/>
      </rPr>
      <t xml:space="preserve"> Außenfläche</t>
    </r>
  </si>
  <si>
    <t>pro m2 NRF pro Jahr</t>
  </si>
  <si>
    <t>Personal Hauswart/in</t>
  </si>
  <si>
    <t>Personal Heimleiter/in</t>
  </si>
  <si>
    <t>Personal Verwaltungssachbearbeiter/in</t>
  </si>
  <si>
    <t xml:space="preserve">Dienstkleidung </t>
  </si>
  <si>
    <t>Arbeitsmedizin &amp; Sicherheit</t>
  </si>
  <si>
    <t>Eigenleistung Köche Frühstück</t>
  </si>
  <si>
    <t>Linker Tabellenteil umfasst nur Hilfszeilen zur Kostenermittlung</t>
  </si>
  <si>
    <t>Fremdleistung Köche Frühstück</t>
  </si>
  <si>
    <t>Eigenleistung Köche Mittagessen</t>
  </si>
  <si>
    <t>Fremdleistung Köche Mittagessen</t>
  </si>
  <si>
    <t>Eigenleistung Köche Abendessen</t>
  </si>
  <si>
    <t>Fremdleistung Köche Abendessen</t>
  </si>
  <si>
    <t>Fremdleistung Zukauf Mittagessen als Fertigspeise</t>
  </si>
  <si>
    <t>Fremdleistung Zukauf alle Essen als Fertigspeise</t>
  </si>
  <si>
    <t>Personal Koch/Köchin</t>
  </si>
  <si>
    <t>Personal Küchenhilfen</t>
  </si>
  <si>
    <t>Pauschale für Sonn- und Feiertagsdienste</t>
  </si>
  <si>
    <t>Einkauf von Speisen-Grundprodukten</t>
  </si>
  <si>
    <t>Reinigungspersonal Unterhaltsreinigung</t>
  </si>
  <si>
    <t>Fremdleistung Unterhaltsreinigung</t>
  </si>
  <si>
    <t>Reinigungspersonal Glas- und Grundreinigung</t>
  </si>
  <si>
    <t>Fremdleistung Glas- und Grundreinigung</t>
  </si>
  <si>
    <t>Personal Reinigungskräfte</t>
  </si>
  <si>
    <t>Personal Leibwäscheversorgung</t>
  </si>
  <si>
    <t>Fremdleistungen Leibwäscheversorgung</t>
  </si>
  <si>
    <t>Flachwäscheversorgung - Pauschale für Fremdleistung</t>
  </si>
  <si>
    <t>Personal Pflegedienstleitung</t>
  </si>
  <si>
    <t>Personal Diplomkräfte</t>
  </si>
  <si>
    <t>Personal Hilfskräfte</t>
  </si>
  <si>
    <t>Personal Pauschale für Nachtdienste</t>
  </si>
  <si>
    <t>Personal Pauschale für Sonn- und Feiertagsdienste</t>
  </si>
  <si>
    <t>Ende</t>
  </si>
  <si>
    <t>Personal und Gestehung</t>
  </si>
  <si>
    <t>inaktiv</t>
  </si>
  <si>
    <t>nicht mehr aktiv</t>
  </si>
  <si>
    <t>Funktionen</t>
  </si>
  <si>
    <t>Gestehung</t>
  </si>
  <si>
    <t>Kollektivvertrag</t>
  </si>
  <si>
    <t>Privat KA</t>
  </si>
  <si>
    <t>Privat KA Jahresbrutto</t>
  </si>
  <si>
    <t>Brutto inkl. Aufzahlung § 29b SWÖ</t>
  </si>
  <si>
    <t>SEG-Zulage</t>
  </si>
  <si>
    <t>Jahresbrutto</t>
  </si>
  <si>
    <t>VZÄ bei 100% EL.</t>
  </si>
  <si>
    <t>VZÄ bei  FL.</t>
  </si>
  <si>
    <t>VZÄ tats.</t>
  </si>
  <si>
    <t xml:space="preserve">Personalkosten pro Jahr                                                      </t>
  </si>
  <si>
    <t>bestimmen</t>
  </si>
  <si>
    <t>Cash</t>
  </si>
  <si>
    <t>Zuschläge</t>
  </si>
  <si>
    <t>inkl. DG-A und Zuschläge</t>
  </si>
  <si>
    <t>Leitungs- und Funktionszulagen</t>
  </si>
  <si>
    <t>EEZG Zulage</t>
  </si>
  <si>
    <t>Brutto inkl. Zulagen</t>
  </si>
  <si>
    <t>inkl. DG-A und Zulagen</t>
  </si>
  <si>
    <t>je Gestehung</t>
  </si>
  <si>
    <t>EEZG</t>
  </si>
  <si>
    <t>Verhandlungsergebnis</t>
  </si>
  <si>
    <t>SWÖ 3/5</t>
  </si>
  <si>
    <t>SWÖ 7/8</t>
  </si>
  <si>
    <t>SWÖ 6/8</t>
  </si>
  <si>
    <t>SWÖ 5/8</t>
  </si>
  <si>
    <t>SWÖ 1/7</t>
  </si>
  <si>
    <t>Frühstück (Koch/Köchin)</t>
  </si>
  <si>
    <t>SWÖ 6/11</t>
  </si>
  <si>
    <t>Mittagessen (Koch/Köchin)</t>
  </si>
  <si>
    <t>Abendessen und Jausen (Koch/Köchin)</t>
  </si>
  <si>
    <t>Frühstück (Küchenhilfen)</t>
  </si>
  <si>
    <t>Mittagessen (Küchenhilfen)</t>
  </si>
  <si>
    <t>Abendessen und Jausen (Küchenhilfen)</t>
  </si>
  <si>
    <t>Unterhaltsreinigung (Reinigungskräfte)</t>
  </si>
  <si>
    <t>Glas- und Grundreinigung (Reinigungskräfte)</t>
  </si>
  <si>
    <t>SWÖ 2/7</t>
  </si>
  <si>
    <t>SWÖ 2/8</t>
  </si>
  <si>
    <t>SWÖ 2/9</t>
  </si>
  <si>
    <t>0</t>
  </si>
  <si>
    <t>Ja</t>
  </si>
  <si>
    <t>SWÖ 1/1</t>
  </si>
  <si>
    <t>VZÄ Pflegepersonal inklusive Pflegedienstleitung</t>
  </si>
  <si>
    <t>-</t>
  </si>
  <si>
    <t>Kommunalsteuerpflicht ?</t>
  </si>
  <si>
    <t>VZÄ Infrastrukturpersonal</t>
  </si>
  <si>
    <r>
      <t xml:space="preserve">9 </t>
    </r>
    <r>
      <rPr>
        <sz val="11"/>
        <color theme="1"/>
        <rFont val="Calibri"/>
        <family val="2"/>
        <scheme val="minor"/>
      </rPr>
      <t>Ergebnis Lohnnebenkosten</t>
    </r>
  </si>
  <si>
    <t>VZÄ Gesamt</t>
  </si>
  <si>
    <t>frei</t>
  </si>
  <si>
    <t>Pauschale für die Bedeckung von Nachtdiensten in der Pflege gemäß Personalmodell</t>
  </si>
  <si>
    <t>Pauschale für die Bedeckung von Sonn- und Feiertagsdiensten in der Pflege gemäß Personalmodell</t>
  </si>
  <si>
    <t>Pauschale für die Bedeckung von Sonn- und Feiertagsdiensten in der Küche je Gestehungsart</t>
  </si>
  <si>
    <t xml:space="preserve">Pauschale für die Bedeckung von Sonn- und Feiertagsdiensten in der Reinigung je Gestehungsart   </t>
  </si>
  <si>
    <t>Summe Kosten für Fremdleistungen (kein eigenes Personal)</t>
  </si>
  <si>
    <r>
      <t xml:space="preserve">Summe Personalkosten Eigenleistungen: </t>
    </r>
    <r>
      <rPr>
        <b/>
        <sz val="12"/>
        <rFont val="Calibri"/>
        <family val="2"/>
        <scheme val="minor"/>
      </rPr>
      <t>Gehälter&amp; Zulagen &amp; Zuschläge &amp; DGA</t>
    </r>
  </si>
  <si>
    <t>Rechenbereich - hier nichts ändern und nichts löschen !!</t>
  </si>
  <si>
    <t>70 CU</t>
  </si>
  <si>
    <t>Ermittlung pauschalierter Zuschläge in der Pflege</t>
  </si>
  <si>
    <t>Sonn- und</t>
  </si>
  <si>
    <t>Betrag</t>
  </si>
  <si>
    <t>Aufschlag</t>
  </si>
  <si>
    <t>Nachtdienst</t>
  </si>
  <si>
    <t>Feiertage</t>
  </si>
  <si>
    <t>pro Stunde</t>
  </si>
  <si>
    <t>EFZG</t>
  </si>
  <si>
    <t>Feiertagszuschläge</t>
  </si>
  <si>
    <t>70 Betten PAV</t>
  </si>
  <si>
    <t>70 Betten PK</t>
  </si>
  <si>
    <t>Ermittlung pauschalierter Zuschläge Köche/Küchenhilfen</t>
  </si>
  <si>
    <t>VZÄ Köche und Küchenhilfen je Gestehungsart</t>
  </si>
  <si>
    <t>Jahrespersonalstunden pro VZÄ</t>
  </si>
  <si>
    <t>Summe Koch/Küchenhilfe-Jahresstunden je Gestehungsart</t>
  </si>
  <si>
    <t>Koch/Küchenhilfen-Stunden pro Tag je Gestehungsart</t>
  </si>
  <si>
    <t>Anzahl Sonn- u.</t>
  </si>
  <si>
    <t>Anwesenheitsstunden</t>
  </si>
  <si>
    <t>pro Sonn- Feiertag</t>
  </si>
  <si>
    <t>für die Pauschale</t>
  </si>
  <si>
    <t>DGKP</t>
  </si>
  <si>
    <t xml:space="preserve">Mittlere Besetzung Koch/Küchenhilfen-VZÄ pro Tag </t>
  </si>
  <si>
    <t>PH</t>
  </si>
  <si>
    <t xml:space="preserve">HH </t>
  </si>
  <si>
    <t>Ermittlung pauschalierter Zuschläge Reinigungspersonal</t>
  </si>
  <si>
    <t>Stunden an Sonn- und Feiertagen</t>
  </si>
  <si>
    <t>Personalstunden an Sonn- und Feiertagen</t>
  </si>
  <si>
    <t>Personalbedarf in der Pflege</t>
  </si>
  <si>
    <t>Relevante Daten aus dem Richtwertekatalog und der Kalkulation einlesen</t>
  </si>
  <si>
    <t>Tagesminuten für</t>
  </si>
  <si>
    <t>Von</t>
  </si>
  <si>
    <t>Bis</t>
  </si>
  <si>
    <t>Anzahl CU des Pflegeheimes</t>
  </si>
  <si>
    <t>Klienten</t>
  </si>
  <si>
    <t>PST-Anteile gemäß Stmk-Verteilung</t>
  </si>
  <si>
    <t>Klienten pro PST im Heim</t>
  </si>
  <si>
    <t>VZÄ-A SWÖ</t>
  </si>
  <si>
    <t>VZÄ-B SWÖ</t>
  </si>
  <si>
    <t>VZÄ nach Präsenzmodell</t>
  </si>
  <si>
    <t>Präsenzen für</t>
  </si>
  <si>
    <t>Tagesminuten</t>
  </si>
  <si>
    <t>Start</t>
  </si>
  <si>
    <t>Tagesphasen</t>
  </si>
  <si>
    <t>Aufstehen und Morgenbetreuung</t>
  </si>
  <si>
    <t>Vormittagsbetrieb</t>
  </si>
  <si>
    <t>Nachmittagsbetrieb</t>
  </si>
  <si>
    <t>Abendbetreuung und Zubettgehen</t>
  </si>
  <si>
    <t>Nachdienst I</t>
  </si>
  <si>
    <t>Nachtdienst II</t>
  </si>
  <si>
    <t>Davon vorgeschriebene Präsenzen während des Nachtdienstes</t>
  </si>
  <si>
    <t>Betriebstage pro Jahr:</t>
  </si>
  <si>
    <t>Jahres-Netto-Arbeitszeit:</t>
  </si>
  <si>
    <t xml:space="preserve">Präsenz-Minuten in 24 Stunden: </t>
  </si>
  <si>
    <t xml:space="preserve">  </t>
  </si>
  <si>
    <t xml:space="preserve">Präsenz-Stunden in 24 Stunden: </t>
  </si>
  <si>
    <t xml:space="preserve">Dienstposten (VZÄ): </t>
  </si>
  <si>
    <t>Vorbereitung der Ergebnisermittlung</t>
  </si>
  <si>
    <t>Das Heim hat</t>
  </si>
  <si>
    <t>CU (Betten)</t>
  </si>
  <si>
    <t>PBE-Modell</t>
  </si>
  <si>
    <t>Personen</t>
  </si>
  <si>
    <t>VZÄ / Typ</t>
  </si>
  <si>
    <t>Nachtpräsenz</t>
  </si>
  <si>
    <t>ERGEBNIS</t>
  </si>
  <si>
    <t>Ein Pflegeheim mit insgesamt</t>
  </si>
  <si>
    <t>Care-Units (Betten) benötigt</t>
  </si>
  <si>
    <t>Der Nachtdienst ist dabei mit</t>
  </si>
  <si>
    <t>stets anwesenden Pflegekräften zu besetzen.</t>
  </si>
  <si>
    <t>Kollektivvertrag, Zulagen und Zuschläge</t>
  </si>
  <si>
    <t>SWÖ - Kollektivvertrag der Sozialwirtschaft Österreichs - Österreichwerte</t>
  </si>
  <si>
    <t>Gültig ab dem</t>
  </si>
  <si>
    <t>SWÖ 2024</t>
  </si>
  <si>
    <t>Verwendungsgruppen</t>
  </si>
  <si>
    <t>Gehaltsstufen</t>
  </si>
  <si>
    <t>1-2</t>
  </si>
  <si>
    <t>3-4</t>
  </si>
  <si>
    <t>5-6</t>
  </si>
  <si>
    <t>7-8</t>
  </si>
  <si>
    <t>9-10</t>
  </si>
  <si>
    <t>11-12</t>
  </si>
  <si>
    <t>13-14</t>
  </si>
  <si>
    <t>15-16</t>
  </si>
  <si>
    <t>17-18</t>
  </si>
  <si>
    <t>19-20</t>
  </si>
  <si>
    <t>21-22</t>
  </si>
  <si>
    <t>23-24</t>
  </si>
  <si>
    <t>25-26</t>
  </si>
  <si>
    <t>27-28</t>
  </si>
  <si>
    <t>29-30</t>
  </si>
  <si>
    <t>31-32</t>
  </si>
  <si>
    <t>33-34</t>
  </si>
  <si>
    <t>35-36</t>
  </si>
  <si>
    <t>Mittelwert</t>
  </si>
  <si>
    <t>Minimum</t>
  </si>
  <si>
    <t>Maximum</t>
  </si>
  <si>
    <t>Spreizung</t>
  </si>
  <si>
    <r>
      <rPr>
        <b/>
        <u/>
        <sz val="10"/>
        <color theme="1"/>
        <rFont val="Calibri"/>
        <family val="2"/>
        <scheme val="minor"/>
      </rPr>
      <t>Quelle:</t>
    </r>
    <r>
      <rPr>
        <sz val="10"/>
        <color theme="1"/>
        <rFont val="Calibri"/>
        <family val="2"/>
        <scheme val="minor"/>
      </rPr>
      <t xml:space="preserve"> Sozialwirtschaft Österreich, Verband der österreichischen Sozial- &amp; Gesundheitsunternehmen (vormals BAGS), Generalsekretariat, Simmeringer Hauptstraße 55-57, 1110 Wien</t>
    </r>
  </si>
  <si>
    <t>SWÖ - Kollektivvertrag der Sozialwirtschaft Österreichs - Übernommene Werte für die Steiermark</t>
  </si>
  <si>
    <t>Wochenarbeitszeit</t>
  </si>
  <si>
    <t>37 Stunden</t>
  </si>
  <si>
    <r>
      <rPr>
        <b/>
        <u/>
        <sz val="10"/>
        <color theme="1"/>
        <rFont val="Calibri"/>
        <family val="2"/>
        <scheme val="minor"/>
      </rPr>
      <t>Quelle:</t>
    </r>
    <r>
      <rPr>
        <sz val="10"/>
        <color theme="1"/>
        <rFont val="Calibri"/>
        <family val="2"/>
        <scheme val="minor"/>
      </rPr>
      <t xml:space="preserve"> Sozialwirtschaft Österreich, Verband der österreichischen Sozial- &amp; Gesundheitsunternehmen (vormals BAGS), Generalsekretariat, Simmeringer Hauptstraße 55-57, 1110 Wien; 30.11.2021</t>
    </r>
  </si>
  <si>
    <t>Tagesarbeitszeit</t>
  </si>
  <si>
    <t>7,4 Stunden</t>
  </si>
  <si>
    <t>http://www.sozialwirtschaft-oesterreich.at/folder/1203/KV%202022_Tabelle_Zulagen_Zuschl%C3%A4ge_Sonst.%20Entgelte.pdf</t>
  </si>
  <si>
    <t>Privat-Krankenanstalten Kollektivvertrag</t>
  </si>
  <si>
    <t>www.kollektivvertrag.at</t>
  </si>
  <si>
    <t>Verwaltungspersonal</t>
  </si>
  <si>
    <t>Krankenpflegepersonal</t>
  </si>
  <si>
    <t>Arbeiter</t>
  </si>
  <si>
    <t>1A</t>
  </si>
  <si>
    <t>1B</t>
  </si>
  <si>
    <t>1C</t>
  </si>
  <si>
    <t>2A</t>
  </si>
  <si>
    <t>2B</t>
  </si>
  <si>
    <t>A</t>
  </si>
  <si>
    <t>B</t>
  </si>
  <si>
    <t>C</t>
  </si>
  <si>
    <t>D</t>
  </si>
  <si>
    <t>E</t>
  </si>
  <si>
    <t>F</t>
  </si>
  <si>
    <t>a</t>
  </si>
  <si>
    <t>b</t>
  </si>
  <si>
    <t>c</t>
  </si>
  <si>
    <t>keine Angaben</t>
  </si>
  <si>
    <t>2.014.05</t>
  </si>
  <si>
    <t>1.635.45</t>
  </si>
  <si>
    <t>40 Stunden</t>
  </si>
  <si>
    <t>Quelle:</t>
  </si>
  <si>
    <t>8 Stunden</t>
  </si>
  <si>
    <t>Nachdienst Pauschale &gt; 4 h</t>
  </si>
  <si>
    <t>Pro Nachtarbeitsstunde</t>
  </si>
  <si>
    <t>Priv.KA 2013</t>
  </si>
  <si>
    <t>Sonn- und Feiertagszuschlag = 1h</t>
  </si>
  <si>
    <t>Aufzahlung Pflegekräfte</t>
  </si>
  <si>
    <t>PA</t>
  </si>
  <si>
    <t>PFA</t>
  </si>
  <si>
    <t xml:space="preserve">Zulagen </t>
  </si>
  <si>
    <t>Privat KA 2013</t>
  </si>
  <si>
    <t>Schmutz- Erschwernis und Gefahren (SEG) § 31 Verw. Gruppen   1-3</t>
  </si>
  <si>
    <t>Schmutz- Erschwernis und Gefahren (SEG) § 31 Verw. Gruppen   4-9</t>
  </si>
  <si>
    <t>Leitungs- und Funktions-   zulagen § 31</t>
  </si>
  <si>
    <t>Schmutz, Gefahren oder Infektionszulage</t>
  </si>
  <si>
    <t>Erschwernis oder Pflegedienst- zulage</t>
  </si>
  <si>
    <t>Stationsleitung</t>
  </si>
  <si>
    <t>HILFSTABELLEN - NICHTS LÖSCHEN und NICHTS ÄNDERN !!</t>
  </si>
  <si>
    <t>Privat-KV</t>
  </si>
  <si>
    <t>verknüpft</t>
  </si>
  <si>
    <t>Hilfstabellen</t>
  </si>
  <si>
    <t>Alle</t>
  </si>
  <si>
    <t>SWÖ-Ö</t>
  </si>
  <si>
    <t>3/1</t>
  </si>
  <si>
    <t>3/2</t>
  </si>
  <si>
    <t>3/3</t>
  </si>
  <si>
    <t>3/4</t>
  </si>
  <si>
    <t>3/5</t>
  </si>
  <si>
    <t>3/6</t>
  </si>
  <si>
    <t>3/7</t>
  </si>
  <si>
    <t>3/8</t>
  </si>
  <si>
    <t>3/9</t>
  </si>
  <si>
    <t>3/10</t>
  </si>
  <si>
    <t>3/11</t>
  </si>
  <si>
    <t>3/12</t>
  </si>
  <si>
    <t>3/13</t>
  </si>
  <si>
    <t>3/14</t>
  </si>
  <si>
    <t>3/15</t>
  </si>
  <si>
    <t>3/16</t>
  </si>
  <si>
    <t>3/17</t>
  </si>
  <si>
    <t>3/18</t>
  </si>
  <si>
    <t>4/1</t>
  </si>
  <si>
    <t>4/2</t>
  </si>
  <si>
    <t>4/3</t>
  </si>
  <si>
    <t>4/4</t>
  </si>
  <si>
    <t>4/5</t>
  </si>
  <si>
    <t>4/6</t>
  </si>
  <si>
    <t>4/7</t>
  </si>
  <si>
    <t>4/8</t>
  </si>
  <si>
    <t>4/9</t>
  </si>
  <si>
    <t>4/10</t>
  </si>
  <si>
    <t>4/11</t>
  </si>
  <si>
    <t>4/12</t>
  </si>
  <si>
    <t>4/13</t>
  </si>
  <si>
    <t>4/14</t>
  </si>
  <si>
    <t>4/15</t>
  </si>
  <si>
    <t>4/16</t>
  </si>
  <si>
    <t>4/17</t>
  </si>
  <si>
    <t>4/18</t>
  </si>
  <si>
    <t>5/1</t>
  </si>
  <si>
    <t>5/2</t>
  </si>
  <si>
    <t>5/3</t>
  </si>
  <si>
    <t>5/4</t>
  </si>
  <si>
    <t>5/5</t>
  </si>
  <si>
    <t>5/6</t>
  </si>
  <si>
    <t>5/7</t>
  </si>
  <si>
    <t>5/8</t>
  </si>
  <si>
    <t>5/9</t>
  </si>
  <si>
    <t>5/10</t>
  </si>
  <si>
    <t>5/11</t>
  </si>
  <si>
    <t>5/12</t>
  </si>
  <si>
    <t>5/13</t>
  </si>
  <si>
    <t>5/14</t>
  </si>
  <si>
    <t>5/15</t>
  </si>
  <si>
    <t>5/16</t>
  </si>
  <si>
    <t>5/17</t>
  </si>
  <si>
    <t>5/18</t>
  </si>
  <si>
    <t>6/1</t>
  </si>
  <si>
    <t>6/2</t>
  </si>
  <si>
    <t>6/3</t>
  </si>
  <si>
    <t>6/4</t>
  </si>
  <si>
    <t>6/5</t>
  </si>
  <si>
    <t>6/6</t>
  </si>
  <si>
    <t>6/7</t>
  </si>
  <si>
    <t>6/8</t>
  </si>
  <si>
    <t>6/9</t>
  </si>
  <si>
    <t>6/10</t>
  </si>
  <si>
    <t>6/11</t>
  </si>
  <si>
    <t>6/12</t>
  </si>
  <si>
    <t>6/13</t>
  </si>
  <si>
    <t>6/14</t>
  </si>
  <si>
    <t>6/15</t>
  </si>
  <si>
    <t>6/16</t>
  </si>
  <si>
    <t>6/17</t>
  </si>
  <si>
    <t>6/18</t>
  </si>
  <si>
    <t>7/1</t>
  </si>
  <si>
    <t>7/2</t>
  </si>
  <si>
    <t>7/3</t>
  </si>
  <si>
    <t>7/4</t>
  </si>
  <si>
    <t>7/5</t>
  </si>
  <si>
    <t>7/6</t>
  </si>
  <si>
    <t>7/7</t>
  </si>
  <si>
    <t>7/8</t>
  </si>
  <si>
    <t>7/9</t>
  </si>
  <si>
    <t>7/10</t>
  </si>
  <si>
    <t>7/11</t>
  </si>
  <si>
    <t>7/12</t>
  </si>
  <si>
    <t>7/13</t>
  </si>
  <si>
    <t>7/14</t>
  </si>
  <si>
    <t>7/15</t>
  </si>
  <si>
    <t>7/16</t>
  </si>
  <si>
    <t>7/17</t>
  </si>
  <si>
    <t>7/18</t>
  </si>
  <si>
    <t>8/1</t>
  </si>
  <si>
    <t>8/2</t>
  </si>
  <si>
    <t>8/3</t>
  </si>
  <si>
    <t>8/4</t>
  </si>
  <si>
    <t>8/5</t>
  </si>
  <si>
    <t>8/6</t>
  </si>
  <si>
    <t>8/7</t>
  </si>
  <si>
    <t>8/8</t>
  </si>
  <si>
    <t>8/9</t>
  </si>
  <si>
    <t>8/10</t>
  </si>
  <si>
    <t>8/11</t>
  </si>
  <si>
    <t>8/12</t>
  </si>
  <si>
    <t>8/13</t>
  </si>
  <si>
    <t>8/14</t>
  </si>
  <si>
    <t>8/15</t>
  </si>
  <si>
    <t>8/16</t>
  </si>
  <si>
    <t>8/17</t>
  </si>
  <si>
    <t>8/18</t>
  </si>
  <si>
    <t>9/1</t>
  </si>
  <si>
    <t>9/2</t>
  </si>
  <si>
    <t>9/3</t>
  </si>
  <si>
    <t>9/4</t>
  </si>
  <si>
    <t>9/5</t>
  </si>
  <si>
    <t>9/6</t>
  </si>
  <si>
    <t>9/7</t>
  </si>
  <si>
    <t>9/8</t>
  </si>
  <si>
    <t>9/9</t>
  </si>
  <si>
    <t>9/10</t>
  </si>
  <si>
    <t>9/11</t>
  </si>
  <si>
    <t>9/12</t>
  </si>
  <si>
    <t>9/13</t>
  </si>
  <si>
    <t>9/14</t>
  </si>
  <si>
    <t>9/15</t>
  </si>
  <si>
    <t>9/16</t>
  </si>
  <si>
    <t>9/17</t>
  </si>
  <si>
    <t>9/18</t>
  </si>
  <si>
    <t xml:space="preserve">  Name der Einrichtung</t>
  </si>
  <si>
    <t>Baujahr</t>
  </si>
  <si>
    <t>GL/HK ALT</t>
  </si>
  <si>
    <t>Betriebs- tage</t>
  </si>
  <si>
    <t>Region</t>
  </si>
  <si>
    <t>Gestehung PDL</t>
  </si>
  <si>
    <t>Gestehung Leibwäsche</t>
  </si>
  <si>
    <t>Gestehung Frühstück</t>
  </si>
  <si>
    <t>Gestehung Mittagessen</t>
  </si>
  <si>
    <t>Gestehung Abend/Jause</t>
  </si>
  <si>
    <t>Gestehung Kü-Hilf Früh</t>
  </si>
  <si>
    <t>Gestehung Kü-Hilf Mittag</t>
  </si>
  <si>
    <t>Gestehung Kü-Hilf Abend</t>
  </si>
  <si>
    <t>Gestehung Unterhalts- reinigung</t>
  </si>
  <si>
    <t>Gestehung Glas- und Grundreinigung</t>
  </si>
  <si>
    <t>Gestehung Hauswart</t>
  </si>
  <si>
    <t>Kommunal- steuer</t>
  </si>
  <si>
    <t>Heim Kurzname (generierte Werte - nicht verändern, editieren, löschen!)</t>
  </si>
  <si>
    <t>JA</t>
  </si>
  <si>
    <t xml:space="preserve">Schaltjahr  ja/nein </t>
  </si>
  <si>
    <t>NEIN</t>
  </si>
  <si>
    <t>Tage in diesem Jahr=Betriebstage</t>
  </si>
  <si>
    <t>Datensätze:</t>
  </si>
  <si>
    <t>Immobilie</t>
  </si>
  <si>
    <t>Teil 1: Ermittlung der Kapitalkosten</t>
  </si>
  <si>
    <t>Teil 2: Ermittlung der Errichtungskosten</t>
  </si>
  <si>
    <t>Baujahr, ausgelesen aus 'Kalkulation'</t>
  </si>
  <si>
    <t>Weighted Average Costs of Capital (WACC) zum Stichtag - Gebäude exkl. BGA</t>
  </si>
  <si>
    <t>Weighted Average Costs of Capital (WACC) zum Stichtag - BGA</t>
  </si>
  <si>
    <t xml:space="preserve">Errichtungskosten </t>
  </si>
  <si>
    <t>Ergebnisse: Errichtungs- und Instandhaltungskosten</t>
  </si>
  <si>
    <t>BGA</t>
  </si>
  <si>
    <t>Grund</t>
  </si>
  <si>
    <t>Instandhaltungs- und Instandsetzungskosten</t>
  </si>
  <si>
    <t>Sanierungskosten</t>
  </si>
  <si>
    <t>ÖNORM B1801-1</t>
  </si>
  <si>
    <t>pro m2/NRF</t>
  </si>
  <si>
    <t>Kosten in Euro / m2 NRF</t>
  </si>
  <si>
    <t>Aufschließung</t>
  </si>
  <si>
    <t>inkl.</t>
  </si>
  <si>
    <t>Bauwerk Rohbau</t>
  </si>
  <si>
    <t>EURIBOR 12 Monate</t>
  </si>
  <si>
    <t>Bauwerk Ausbau</t>
  </si>
  <si>
    <t xml:space="preserve">Marktrisikoprämie (MRP) </t>
  </si>
  <si>
    <t>Bauwerk Technik</t>
  </si>
  <si>
    <t>Adjusted levered Beta (β)</t>
  </si>
  <si>
    <t>Eigenkapitalkosten</t>
  </si>
  <si>
    <t>Außenanlagen</t>
  </si>
  <si>
    <t>Planungsleistungen</t>
  </si>
  <si>
    <t>Projektnebenleistungen</t>
  </si>
  <si>
    <t>Risiko Immobilität</t>
  </si>
  <si>
    <t>Reserven</t>
  </si>
  <si>
    <t>Risiko Markt</t>
  </si>
  <si>
    <t>Risiko Objekt</t>
  </si>
  <si>
    <t>Risiko der fehlenden grundbücherlichen Sicherstellung</t>
  </si>
  <si>
    <t>Fremdkapitalkosten</t>
  </si>
  <si>
    <t>Kapitalstrukur</t>
  </si>
  <si>
    <t>D / (E+D)</t>
  </si>
  <si>
    <t>E / (E+D)</t>
  </si>
  <si>
    <t>WACC</t>
  </si>
  <si>
    <t>Vervielfältiger</t>
  </si>
  <si>
    <t>Ermittlung der indexierten Errichtungskosten</t>
  </si>
  <si>
    <t>Baupreisindex (2015=100)</t>
  </si>
  <si>
    <t>Gebäude pro m2 NRF</t>
  </si>
  <si>
    <t>BGA pro m2 NRF</t>
  </si>
  <si>
    <t>Grund  pro m2 NRF</t>
  </si>
  <si>
    <t>Teil 3: Ermittlung der jährlichen Annuität</t>
  </si>
  <si>
    <t>Normkosten</t>
  </si>
  <si>
    <t>Hauptgebäude</t>
  </si>
  <si>
    <t>Gebäude inkl. BGA</t>
  </si>
  <si>
    <t xml:space="preserve">Baujahr </t>
  </si>
  <si>
    <t>kalkulatorische Errichtungskosten gesamt</t>
  </si>
  <si>
    <t>Betten (CU)</t>
  </si>
  <si>
    <t>BGF</t>
  </si>
  <si>
    <t>BGF/Bett</t>
  </si>
  <si>
    <t>NRF/Bett (CU)</t>
  </si>
  <si>
    <t>Grund und Boden</t>
  </si>
  <si>
    <t>Anschaffungskosten</t>
  </si>
  <si>
    <t>Bebauungsdichte</t>
  </si>
  <si>
    <t>Bodenwertanteil / m2 NRF</t>
  </si>
  <si>
    <t>Errichtungs- und Anschaffungskosten gesamt</t>
  </si>
  <si>
    <t>Daraus abgeleitete Kostenersätze</t>
  </si>
  <si>
    <t>Kostenersatz p.d.</t>
  </si>
  <si>
    <t>Kostenersatz pro Tag/Bett</t>
  </si>
  <si>
    <t>Kostenersatz pro Tag/m2 NRF</t>
  </si>
  <si>
    <t>Kostenersatz p.m.</t>
  </si>
  <si>
    <t>Kostenersatz pro Monat/Bett</t>
  </si>
  <si>
    <t>Kostenersatz pro Monat/m2 NRF</t>
  </si>
  <si>
    <t>Kostenersatz p.a.</t>
  </si>
  <si>
    <t>Kostenersatz pro Jahr/Bett</t>
  </si>
  <si>
    <t>Kostenersatz pro Jahr/m2 NRF</t>
  </si>
  <si>
    <t>ERGEBNISSE:</t>
  </si>
  <si>
    <t>Gebäude + Grund</t>
  </si>
  <si>
    <t>Barwert</t>
  </si>
  <si>
    <t>Zinssatz</t>
  </si>
  <si>
    <t>Annf</t>
  </si>
  <si>
    <t xml:space="preserve">Instandhaltung &amp; Instandsetzung </t>
  </si>
  <si>
    <t xml:space="preserve">GESAMT Hauptgebäude </t>
  </si>
  <si>
    <t xml:space="preserve">Instandhaltung und Instandsetzung </t>
  </si>
  <si>
    <t>Kostenersatz pro Bett/Tag</t>
  </si>
  <si>
    <t>Jahreszahl</t>
  </si>
  <si>
    <t xml:space="preserve">GESAMT </t>
  </si>
  <si>
    <t>Pflegefunktionen</t>
  </si>
  <si>
    <t>Infrastrukturfunktionen</t>
  </si>
  <si>
    <t>Wochen</t>
  </si>
  <si>
    <t>Arbeitstage</t>
  </si>
  <si>
    <t>Stunden pro</t>
  </si>
  <si>
    <t>Arbeitsstunden</t>
  </si>
  <si>
    <t xml:space="preserve">Arbeitsstunden </t>
  </si>
  <si>
    <t>pro Woche</t>
  </si>
  <si>
    <t>Woche</t>
  </si>
  <si>
    <t>pro Arbeitstag</t>
  </si>
  <si>
    <t>Abzüge</t>
  </si>
  <si>
    <t>Feiertage (langjähriges Mittel)</t>
  </si>
  <si>
    <t>Urlaub (5,2 Wochen)</t>
  </si>
  <si>
    <t>Fortbildung (20 Stunden)</t>
  </si>
  <si>
    <t>Krankenstand</t>
  </si>
  <si>
    <t>Sonstige Abwesenheiten</t>
  </si>
  <si>
    <t>Jahresarbeitszeit in Stunden</t>
  </si>
  <si>
    <t>durschn. gesetzlich Fortbildungserfordernisse (pro Jahr)</t>
  </si>
  <si>
    <t>Qualifikation</t>
  </si>
  <si>
    <r>
      <t xml:space="preserve"> </t>
    </r>
    <r>
      <rPr>
        <b/>
        <sz val="10"/>
        <color theme="1"/>
        <rFont val="Century Gothic"/>
        <family val="2"/>
      </rPr>
      <t xml:space="preserve">Φ </t>
    </r>
    <r>
      <rPr>
        <b/>
        <sz val="10"/>
        <color theme="1"/>
        <rFont val="Calibri"/>
        <family val="2"/>
        <scheme val="minor"/>
      </rPr>
      <t>Stundenausmaß (p.a.)</t>
    </r>
  </si>
  <si>
    <t>Gewichtung</t>
  </si>
  <si>
    <t>Stunden gewichtet</t>
  </si>
  <si>
    <t>PFA / FSB "A"</t>
  </si>
  <si>
    <t>PA/PH</t>
  </si>
  <si>
    <t>HH</t>
  </si>
  <si>
    <t>Gesamt</t>
  </si>
  <si>
    <t>Aktionsnummer</t>
  </si>
  <si>
    <t>Zeit</t>
  </si>
  <si>
    <t>Wer</t>
  </si>
  <si>
    <t>Änderung</t>
  </si>
  <si>
    <t>Blatt</t>
  </si>
  <si>
    <t>Bereich</t>
  </si>
  <si>
    <t>Neuer
Wert</t>
  </si>
  <si>
    <t>Alter
Wert</t>
  </si>
  <si>
    <t>Aktionstyp</t>
  </si>
  <si>
    <t>Abgelehnte
Aktion</t>
  </si>
  <si>
    <t>Kaufmann Philipp</t>
  </si>
  <si>
    <t>Änderung in der Zelle</t>
  </si>
  <si>
    <t>Kollektivverträge</t>
  </si>
  <si>
    <t>C6</t>
  </si>
  <si>
    <t>SWÖ 2023</t>
  </si>
  <si>
    <t>D90</t>
  </si>
  <si>
    <t>'=C6</t>
  </si>
  <si>
    <t>E98</t>
  </si>
  <si>
    <t>D105</t>
  </si>
  <si>
    <t>D8</t>
  </si>
  <si>
    <t>E8</t>
  </si>
  <si>
    <t>F8</t>
  </si>
  <si>
    <t>G8</t>
  </si>
  <si>
    <t>H8</t>
  </si>
  <si>
    <t>I8</t>
  </si>
  <si>
    <t>J8</t>
  </si>
  <si>
    <t>K8</t>
  </si>
  <si>
    <t>L8</t>
  </si>
  <si>
    <t>D9</t>
  </si>
  <si>
    <t>E9</t>
  </si>
  <si>
    <t>F9</t>
  </si>
  <si>
    <t>G9</t>
  </si>
  <si>
    <t>H9</t>
  </si>
  <si>
    <t>I9</t>
  </si>
  <si>
    <t>J9</t>
  </si>
  <si>
    <t>K9</t>
  </si>
  <si>
    <t>L9</t>
  </si>
  <si>
    <t>D10</t>
  </si>
  <si>
    <t>E10</t>
  </si>
  <si>
    <t>F10</t>
  </si>
  <si>
    <t>G10</t>
  </si>
  <si>
    <t>H10</t>
  </si>
  <si>
    <t>I10</t>
  </si>
  <si>
    <t>J10</t>
  </si>
  <si>
    <t>K10</t>
  </si>
  <si>
    <t>L10</t>
  </si>
  <si>
    <t>D11</t>
  </si>
  <si>
    <t>E11</t>
  </si>
  <si>
    <t>F11</t>
  </si>
  <si>
    <t>G11</t>
  </si>
  <si>
    <t>H11</t>
  </si>
  <si>
    <t>I11</t>
  </si>
  <si>
    <t>J11</t>
  </si>
  <si>
    <t>K11</t>
  </si>
  <si>
    <t>L11</t>
  </si>
  <si>
    <t>D12</t>
  </si>
  <si>
    <t>E12</t>
  </si>
  <si>
    <t>F12</t>
  </si>
  <si>
    <t>G12</t>
  </si>
  <si>
    <t>H12</t>
  </si>
  <si>
    <t>I12</t>
  </si>
  <si>
    <t>J12</t>
  </si>
  <si>
    <t>K12</t>
  </si>
  <si>
    <t>L12</t>
  </si>
  <si>
    <t>D13</t>
  </si>
  <si>
    <t>E13</t>
  </si>
  <si>
    <t>F13</t>
  </si>
  <si>
    <t>G13</t>
  </si>
  <si>
    <t>H13</t>
  </si>
  <si>
    <t>I13</t>
  </si>
  <si>
    <t>J13</t>
  </si>
  <si>
    <t>K13</t>
  </si>
  <si>
    <t>L13</t>
  </si>
  <si>
    <t>D14</t>
  </si>
  <si>
    <t>E14</t>
  </si>
  <si>
    <t>F14</t>
  </si>
  <si>
    <t>G14</t>
  </si>
  <si>
    <t>H14</t>
  </si>
  <si>
    <t>I14</t>
  </si>
  <si>
    <t>J14</t>
  </si>
  <si>
    <t>K14</t>
  </si>
  <si>
    <t>L14</t>
  </si>
  <si>
    <t>D15</t>
  </si>
  <si>
    <t>E15</t>
  </si>
  <si>
    <t>F15</t>
  </si>
  <si>
    <t>G15</t>
  </si>
  <si>
    <t>H15</t>
  </si>
  <si>
    <t>I15</t>
  </si>
  <si>
    <t>J15</t>
  </si>
  <si>
    <t>K15</t>
  </si>
  <si>
    <t>L15</t>
  </si>
  <si>
    <t>D16</t>
  </si>
  <si>
    <t>E16</t>
  </si>
  <si>
    <t>F16</t>
  </si>
  <si>
    <t>G16</t>
  </si>
  <si>
    <t>H16</t>
  </si>
  <si>
    <t>I16</t>
  </si>
  <si>
    <t>J16</t>
  </si>
  <si>
    <t>K16</t>
  </si>
  <si>
    <t>L16</t>
  </si>
  <si>
    <t>D17</t>
  </si>
  <si>
    <t>E17</t>
  </si>
  <si>
    <t>F17</t>
  </si>
  <si>
    <t>G17</t>
  </si>
  <si>
    <t>H17</t>
  </si>
  <si>
    <t>I17</t>
  </si>
  <si>
    <t>J17</t>
  </si>
  <si>
    <t>K17</t>
  </si>
  <si>
    <t>L17</t>
  </si>
  <si>
    <t>D18</t>
  </si>
  <si>
    <t>E18</t>
  </si>
  <si>
    <t>F18</t>
  </si>
  <si>
    <t>G18</t>
  </si>
  <si>
    <t>H18</t>
  </si>
  <si>
    <t>I18</t>
  </si>
  <si>
    <t>J18</t>
  </si>
  <si>
    <t>K18</t>
  </si>
  <si>
    <t>L18</t>
  </si>
  <si>
    <t>D19</t>
  </si>
  <si>
    <t>E19</t>
  </si>
  <si>
    <t>F19</t>
  </si>
  <si>
    <t>G19</t>
  </si>
  <si>
    <t>H19</t>
  </si>
  <si>
    <t>I19</t>
  </si>
  <si>
    <t>J19</t>
  </si>
  <si>
    <t>K19</t>
  </si>
  <si>
    <t>L19</t>
  </si>
  <si>
    <t>D20</t>
  </si>
  <si>
    <t>E20</t>
  </si>
  <si>
    <t>F20</t>
  </si>
  <si>
    <t>G20</t>
  </si>
  <si>
    <t>H20</t>
  </si>
  <si>
    <t>I20</t>
  </si>
  <si>
    <t>J20</t>
  </si>
  <si>
    <t>K20</t>
  </si>
  <si>
    <t>L20</t>
  </si>
  <si>
    <t>D21</t>
  </si>
  <si>
    <t>E21</t>
  </si>
  <si>
    <t>F21</t>
  </si>
  <si>
    <t>G21</t>
  </si>
  <si>
    <t>H21</t>
  </si>
  <si>
    <t>I21</t>
  </si>
  <si>
    <t>J21</t>
  </si>
  <si>
    <t>K21</t>
  </si>
  <si>
    <t>L21</t>
  </si>
  <si>
    <t>D22</t>
  </si>
  <si>
    <t>E22</t>
  </si>
  <si>
    <t>F22</t>
  </si>
  <si>
    <t>G22</t>
  </si>
  <si>
    <t>H22</t>
  </si>
  <si>
    <t>I22</t>
  </si>
  <si>
    <t>J22</t>
  </si>
  <si>
    <t>K22</t>
  </si>
  <si>
    <t>L22</t>
  </si>
  <si>
    <t>D23</t>
  </si>
  <si>
    <t>E23</t>
  </si>
  <si>
    <t>F23</t>
  </si>
  <si>
    <t>G23</t>
  </si>
  <si>
    <t>H23</t>
  </si>
  <si>
    <t>I23</t>
  </si>
  <si>
    <t>J23</t>
  </si>
  <si>
    <t>K23</t>
  </si>
  <si>
    <t>L23</t>
  </si>
  <si>
    <t>D24</t>
  </si>
  <si>
    <t>E24</t>
  </si>
  <si>
    <t>F24</t>
  </si>
  <si>
    <t>G24</t>
  </si>
  <si>
    <t>H24</t>
  </si>
  <si>
    <t>I24</t>
  </si>
  <si>
    <t>J24</t>
  </si>
  <si>
    <t>K24</t>
  </si>
  <si>
    <t>L24</t>
  </si>
  <si>
    <t>D25</t>
  </si>
  <si>
    <t>E25</t>
  </si>
  <si>
    <t>F25</t>
  </si>
  <si>
    <t>G25</t>
  </si>
  <si>
    <t>H25</t>
  </si>
  <si>
    <t>I25</t>
  </si>
  <si>
    <t>J25</t>
  </si>
  <si>
    <t>K25</t>
  </si>
  <si>
    <t>L25</t>
  </si>
  <si>
    <t>D91</t>
  </si>
  <si>
    <t>D92</t>
  </si>
  <si>
    <t>'=RUNDEN(AG94*Einstellungen!$K$82;2)</t>
  </si>
  <si>
    <t>D93</t>
  </si>
  <si>
    <t>E99</t>
  </si>
  <si>
    <t>E100</t>
  </si>
  <si>
    <t>E101</t>
  </si>
  <si>
    <t>E114</t>
  </si>
  <si>
    <t>E115</t>
  </si>
  <si>
    <t>'=E114</t>
  </si>
  <si>
    <t>D116</t>
  </si>
  <si>
    <t>'=E115</t>
  </si>
  <si>
    <t>F113</t>
  </si>
  <si>
    <t>Einstellungen</t>
  </si>
  <si>
    <t>AB58</t>
  </si>
  <si>
    <t>&lt;leer&gt;</t>
  </si>
  <si>
    <t>AD58</t>
  </si>
  <si>
    <t>E84</t>
  </si>
  <si>
    <t>I84</t>
  </si>
  <si>
    <t>H84</t>
  </si>
  <si>
    <t>K84</t>
  </si>
  <si>
    <t>E319</t>
  </si>
  <si>
    <t>'=WENN($E$11=365;AB319*$E$78*$E$79*$E$80*$E$81*$E$82*$E$83*$E$84*$E$85*$E$86*$E$87;AB319*$E$78*$E$79*$E$80*$E$81*$E$82*$E$83*1,15*$E$85*$E$86*$E$87/365*366)</t>
  </si>
  <si>
    <t>'=WENN($E$11=365;AB319*$E$78*$E$79*$E$80*$E$81*$E$82*$E$83*$E$84*$E$85*$E$86*$E$87;AB319*$E$78*$E$79*$E$80*$E$81*$E$82*$E$83*$E$84*$E$85*$E$86*$E$87/365*366)</t>
  </si>
  <si>
    <t>E83</t>
  </si>
  <si>
    <t>'=1,1154-0,03</t>
  </si>
  <si>
    <t>N83</t>
  </si>
  <si>
    <t>=121,4/109,4</t>
  </si>
  <si>
    <t>Bereich verschoben</t>
  </si>
  <si>
    <t>N84, N83</t>
  </si>
  <si>
    <t>H83</t>
  </si>
  <si>
    <t>Kostenträger</t>
  </si>
  <si>
    <t>H41</t>
  </si>
  <si>
    <t xml:space="preserve">'=SVERWEIS(Einstellungen!E89;Kostenträger!$R$42:$U$47;2;FALSCH)*Einstellungen!E78*Einstellungen!E79*Einstellungen!E80*Einstellungen!E81*Einstellungen!$E$82*Einstellungen!$E$83*Einstellungen!$E$84*Einstellungen!$E$85*Einstellungen!$E$86 </t>
  </si>
  <si>
    <t>'=SVERWEIS(Einstellungen!E89;Kostenträger!$R$42:$U$47;2;FALSCH)*Einstellungen!E78*Einstellungen!E79*Einstellungen!E80*Einstellungen!E81*Einstellungen!E82/70*Einstellungen!C53</t>
  </si>
  <si>
    <t>H54</t>
  </si>
  <si>
    <t xml:space="preserve">'=SVERWEIS(Einstellungen!E89;Kostenträger!$R$42:$U$47;3;FALSCH)*Einstellungen!E78*Einstellungen!E79*Einstellungen!E80*Einstellungen!E81*Einstellungen!E82*Einstellungen!$E$83*Einstellungen!$E$84*Einstellungen!$E$85*Einstellungen!$E$86 </t>
  </si>
  <si>
    <t>'=SVERWEIS(Einstellungen!E89;Kostenträger!$R$42:$U$47;3;FALSCH)*Einstellungen!E78*Einstellungen!E79*Einstellungen!E80*Einstellungen!E81*Einstellungen!E82/70*Einstellungen!C53</t>
  </si>
  <si>
    <t>H58</t>
  </si>
  <si>
    <t xml:space="preserve">'=SVERWEIS(Einstellungen!E89;Kostenträger!$R$42:$U$47;4;FALSCH)*Einstellungen!E78*Einstellungen!E79*Einstellungen!E80*Einstellungen!E81*Einstellungen!E82*Einstellungen!$E$83*Einstellungen!$E$84*Einstellungen!$E$85*Einstellungen!$E$86 </t>
  </si>
  <si>
    <t>'=SVERWEIS(Einstellungen!E89;Kostenträger!$R$42:$U$47;4;FALSCH)*Einstellungen!E78*Einstellungen!E79*Einstellungen!E80*Einstellungen!E81*Einstellungen!E82/70*Einstellungen!C53</t>
  </si>
  <si>
    <t>AD240</t>
  </si>
  <si>
    <t>E237</t>
  </si>
  <si>
    <t>'=AD240*$E$84*$E$85*$E$86*$E$87</t>
  </si>
  <si>
    <t>'=AD240*$E$78*$E$79*$E$80*$E$81*$E$82*$E$83*$E$84*$E$85*$E$86*$E$87</t>
  </si>
  <si>
    <t>Preisliste</t>
  </si>
  <si>
    <t>C7</t>
  </si>
  <si>
    <t>E7</t>
  </si>
  <si>
    <t>G7</t>
  </si>
  <si>
    <t>I7</t>
  </si>
  <si>
    <t>K7</t>
  </si>
  <si>
    <t>C8</t>
  </si>
  <si>
    <t>C9</t>
  </si>
  <si>
    <t>C10</t>
  </si>
  <si>
    <t>C11</t>
  </si>
  <si>
    <t>C12</t>
  </si>
  <si>
    <t>C13</t>
  </si>
  <si>
    <t>C14</t>
  </si>
  <si>
    <t>C15</t>
  </si>
  <si>
    <t>C16</t>
  </si>
  <si>
    <t>C17</t>
  </si>
  <si>
    <t>C18</t>
  </si>
  <si>
    <t>C19</t>
  </si>
  <si>
    <t>C20</t>
  </si>
  <si>
    <t>C21</t>
  </si>
  <si>
    <t>C22</t>
  </si>
  <si>
    <t>C23</t>
  </si>
  <si>
    <t>C24</t>
  </si>
  <si>
    <t>C25</t>
  </si>
  <si>
    <t>C26</t>
  </si>
  <si>
    <t>E26</t>
  </si>
  <si>
    <t>G26</t>
  </si>
  <si>
    <t>I26</t>
  </si>
  <si>
    <t>K26</t>
  </si>
  <si>
    <t>C27</t>
  </si>
  <si>
    <t>E27</t>
  </si>
  <si>
    <t>G27</t>
  </si>
  <si>
    <t>I27</t>
  </si>
  <si>
    <t>K27</t>
  </si>
  <si>
    <t>C28</t>
  </si>
  <si>
    <t>E28</t>
  </si>
  <si>
    <t>G28</t>
  </si>
  <si>
    <t>I28</t>
  </si>
  <si>
    <t>K28</t>
  </si>
  <si>
    <t>C29</t>
  </si>
  <si>
    <t>E29</t>
  </si>
  <si>
    <t>G29</t>
  </si>
  <si>
    <t>I29</t>
  </si>
  <si>
    <t>K29</t>
  </si>
  <si>
    <t>C30</t>
  </si>
  <si>
    <t>E30</t>
  </si>
  <si>
    <t>G30</t>
  </si>
  <si>
    <t>I30</t>
  </si>
  <si>
    <t>K30</t>
  </si>
  <si>
    <t>C31</t>
  </si>
  <si>
    <t>E31</t>
  </si>
  <si>
    <t>G31</t>
  </si>
  <si>
    <t>I31</t>
  </si>
  <si>
    <t>K31</t>
  </si>
  <si>
    <t>C32</t>
  </si>
  <si>
    <t>E32</t>
  </si>
  <si>
    <t>G32</t>
  </si>
  <si>
    <t>I32</t>
  </si>
  <si>
    <t>K32</t>
  </si>
  <si>
    <t>C33</t>
  </si>
  <si>
    <t>E33</t>
  </si>
  <si>
    <t>G33</t>
  </si>
  <si>
    <t>I33</t>
  </si>
  <si>
    <t>K33</t>
  </si>
  <si>
    <t>C34</t>
  </si>
  <si>
    <t>E34</t>
  </si>
  <si>
    <t>G34</t>
  </si>
  <si>
    <t>I34</t>
  </si>
  <si>
    <t>K34</t>
  </si>
  <si>
    <t>C35</t>
  </si>
  <si>
    <t>E35</t>
  </si>
  <si>
    <t>G35</t>
  </si>
  <si>
    <t>I35</t>
  </si>
  <si>
    <t>K35</t>
  </si>
  <si>
    <t>C36</t>
  </si>
  <si>
    <t>E36</t>
  </si>
  <si>
    <t>G36</t>
  </si>
  <si>
    <t>I36</t>
  </si>
  <si>
    <t>K36</t>
  </si>
  <si>
    <t>C37</t>
  </si>
  <si>
    <t>E37</t>
  </si>
  <si>
    <t>G37</t>
  </si>
  <si>
    <t>I37</t>
  </si>
  <si>
    <t>K37</t>
  </si>
  <si>
    <t>C38</t>
  </si>
  <si>
    <t>E38</t>
  </si>
  <si>
    <t>G38</t>
  </si>
  <si>
    <t>I38</t>
  </si>
  <si>
    <t>K38</t>
  </si>
  <si>
    <t>C39</t>
  </si>
  <si>
    <t>E39</t>
  </si>
  <si>
    <t>G39</t>
  </si>
  <si>
    <t>I39</t>
  </si>
  <si>
    <t>K39</t>
  </si>
  <si>
    <t>C40</t>
  </si>
  <si>
    <t>E40</t>
  </si>
  <si>
    <t>G40</t>
  </si>
  <si>
    <t>I40</t>
  </si>
  <si>
    <t>K40</t>
  </si>
  <si>
    <t>C41</t>
  </si>
  <si>
    <t>E41</t>
  </si>
  <si>
    <t>G41</t>
  </si>
  <si>
    <t>I41</t>
  </si>
  <si>
    <t>K41</t>
  </si>
  <si>
    <t>C42</t>
  </si>
  <si>
    <t>E42</t>
  </si>
  <si>
    <t>G42</t>
  </si>
  <si>
    <t>I42</t>
  </si>
  <si>
    <t>K42</t>
  </si>
  <si>
    <t>C43</t>
  </si>
  <si>
    <t>E43</t>
  </si>
  <si>
    <t>G43</t>
  </si>
  <si>
    <t>I43</t>
  </si>
  <si>
    <t>K43</t>
  </si>
  <si>
    <t>C44</t>
  </si>
  <si>
    <t>E44</t>
  </si>
  <si>
    <t>G44</t>
  </si>
  <si>
    <t>I44</t>
  </si>
  <si>
    <t>K44</t>
  </si>
  <si>
    <t>C45</t>
  </si>
  <si>
    <t>E45</t>
  </si>
  <si>
    <t>G45</t>
  </si>
  <si>
    <t>I45</t>
  </si>
  <si>
    <t>K45</t>
  </si>
  <si>
    <t>C46</t>
  </si>
  <si>
    <t>E46</t>
  </si>
  <si>
    <t>G46</t>
  </si>
  <si>
    <t>I46</t>
  </si>
  <si>
    <t>K46</t>
  </si>
  <si>
    <t>C47</t>
  </si>
  <si>
    <t>E47</t>
  </si>
  <si>
    <t>G47</t>
  </si>
  <si>
    <t>I47</t>
  </si>
  <si>
    <t>K47</t>
  </si>
  <si>
    <t>C48</t>
  </si>
  <si>
    <t>E48</t>
  </si>
  <si>
    <t>G48</t>
  </si>
  <si>
    <t>I48</t>
  </si>
  <si>
    <t>K48</t>
  </si>
  <si>
    <t>C49</t>
  </si>
  <si>
    <t>E49</t>
  </si>
  <si>
    <t>G49</t>
  </si>
  <si>
    <t>I49</t>
  </si>
  <si>
    <t>K49</t>
  </si>
  <si>
    <t>C50</t>
  </si>
  <si>
    <t>E50</t>
  </si>
  <si>
    <t>G50</t>
  </si>
  <si>
    <t>I50</t>
  </si>
  <si>
    <t>K50</t>
  </si>
  <si>
    <t>C51</t>
  </si>
  <si>
    <t>E51</t>
  </si>
  <si>
    <t>G51</t>
  </si>
  <si>
    <t>I51</t>
  </si>
  <si>
    <t>K51</t>
  </si>
  <si>
    <t>C52</t>
  </si>
  <si>
    <t>E52</t>
  </si>
  <si>
    <t>G52</t>
  </si>
  <si>
    <t>I52</t>
  </si>
  <si>
    <t>K52</t>
  </si>
  <si>
    <t>C53</t>
  </si>
  <si>
    <t>E53</t>
  </si>
  <si>
    <t>G53</t>
  </si>
  <si>
    <t>I53</t>
  </si>
  <si>
    <t>K53</t>
  </si>
  <si>
    <t>C54</t>
  </si>
  <si>
    <t>E54</t>
  </si>
  <si>
    <t>G54</t>
  </si>
  <si>
    <t>I54</t>
  </si>
  <si>
    <t>K54</t>
  </si>
  <si>
    <t>C55</t>
  </si>
  <si>
    <t>E55</t>
  </si>
  <si>
    <t>G55</t>
  </si>
  <si>
    <t>I55</t>
  </si>
  <si>
    <t>K55</t>
  </si>
  <si>
    <t>C56</t>
  </si>
  <si>
    <t>E56</t>
  </si>
  <si>
    <t>G56</t>
  </si>
  <si>
    <t>I56</t>
  </si>
  <si>
    <t>K56</t>
  </si>
  <si>
    <t>C57</t>
  </si>
  <si>
    <t>E57</t>
  </si>
  <si>
    <t>G57</t>
  </si>
  <si>
    <t>I57</t>
  </si>
  <si>
    <t>K57</t>
  </si>
  <si>
    <t>C58</t>
  </si>
  <si>
    <t>E58</t>
  </si>
  <si>
    <t>G58</t>
  </si>
  <si>
    <t>I58</t>
  </si>
  <si>
    <t>K58</t>
  </si>
  <si>
    <t>C59</t>
  </si>
  <si>
    <t>E59</t>
  </si>
  <si>
    <t>G59</t>
  </si>
  <si>
    <t>I59</t>
  </si>
  <si>
    <t>K59</t>
  </si>
  <si>
    <t>C60</t>
  </si>
  <si>
    <t>E60</t>
  </si>
  <si>
    <t>G60</t>
  </si>
  <si>
    <t>I60</t>
  </si>
  <si>
    <t>K60</t>
  </si>
  <si>
    <t>C61</t>
  </si>
  <si>
    <t>E61</t>
  </si>
  <si>
    <t>G61</t>
  </si>
  <si>
    <t>I61</t>
  </si>
  <si>
    <t>K61</t>
  </si>
  <si>
    <t>C62</t>
  </si>
  <si>
    <t>E62</t>
  </si>
  <si>
    <t>G62</t>
  </si>
  <si>
    <t>I62</t>
  </si>
  <si>
    <t>K62</t>
  </si>
  <si>
    <t>C63</t>
  </si>
  <si>
    <t>E63</t>
  </si>
  <si>
    <t>G63</t>
  </si>
  <si>
    <t>I63</t>
  </si>
  <si>
    <t>K63</t>
  </si>
  <si>
    <t>C64</t>
  </si>
  <si>
    <t>E64</t>
  </si>
  <si>
    <t>G64</t>
  </si>
  <si>
    <t>I64</t>
  </si>
  <si>
    <t>K64</t>
  </si>
  <si>
    <t>C65</t>
  </si>
  <si>
    <t>E65</t>
  </si>
  <si>
    <t>G65</t>
  </si>
  <si>
    <t>I65</t>
  </si>
  <si>
    <t>K65</t>
  </si>
  <si>
    <t>C66</t>
  </si>
  <si>
    <t>E66</t>
  </si>
  <si>
    <t>G66</t>
  </si>
  <si>
    <t>I66</t>
  </si>
  <si>
    <t>K66</t>
  </si>
  <si>
    <t>C67</t>
  </si>
  <si>
    <t>E67</t>
  </si>
  <si>
    <t>G67</t>
  </si>
  <si>
    <t>I67</t>
  </si>
  <si>
    <t>K67</t>
  </si>
  <si>
    <t>C68</t>
  </si>
  <si>
    <t>E68</t>
  </si>
  <si>
    <t>G68</t>
  </si>
  <si>
    <t>I68</t>
  </si>
  <si>
    <t>K68</t>
  </si>
  <si>
    <t>C69</t>
  </si>
  <si>
    <t>E69</t>
  </si>
  <si>
    <t>G69</t>
  </si>
  <si>
    <t>I69</t>
  </si>
  <si>
    <t>K69</t>
  </si>
  <si>
    <t>C70</t>
  </si>
  <si>
    <t>E70</t>
  </si>
  <si>
    <t>G70</t>
  </si>
  <si>
    <t>I70</t>
  </si>
  <si>
    <t>K70</t>
  </si>
  <si>
    <t>C71</t>
  </si>
  <si>
    <t>E71</t>
  </si>
  <si>
    <t>G71</t>
  </si>
  <si>
    <t>I71</t>
  </si>
  <si>
    <t>K71</t>
  </si>
  <si>
    <t>C72</t>
  </si>
  <si>
    <t>E72</t>
  </si>
  <si>
    <t>G72</t>
  </si>
  <si>
    <t>I72</t>
  </si>
  <si>
    <t>K72</t>
  </si>
  <si>
    <t>C73</t>
  </si>
  <si>
    <t>E73</t>
  </si>
  <si>
    <t>G73</t>
  </si>
  <si>
    <t>I73</t>
  </si>
  <si>
    <t>K73</t>
  </si>
  <si>
    <t>C74</t>
  </si>
  <si>
    <t>E74</t>
  </si>
  <si>
    <t>G74</t>
  </si>
  <si>
    <t>I74</t>
  </si>
  <si>
    <t>K74</t>
  </si>
  <si>
    <t>C75</t>
  </si>
  <si>
    <t>E75</t>
  </si>
  <si>
    <t>G75</t>
  </si>
  <si>
    <t>I75</t>
  </si>
  <si>
    <t>K75</t>
  </si>
  <si>
    <t>C76</t>
  </si>
  <si>
    <t>E76</t>
  </si>
  <si>
    <t>G76</t>
  </si>
  <si>
    <t>I76</t>
  </si>
  <si>
    <t>K76</t>
  </si>
  <si>
    <t>C77</t>
  </si>
  <si>
    <t>E77</t>
  </si>
  <si>
    <t>G77</t>
  </si>
  <si>
    <t>I77</t>
  </si>
  <si>
    <t>K77</t>
  </si>
  <si>
    <t>C78</t>
  </si>
  <si>
    <t>E78</t>
  </si>
  <si>
    <t>G78</t>
  </si>
  <si>
    <t>I78</t>
  </si>
  <si>
    <t>K78</t>
  </si>
  <si>
    <t>C79</t>
  </si>
  <si>
    <t>E79</t>
  </si>
  <si>
    <t>G79</t>
  </si>
  <si>
    <t>I79</t>
  </si>
  <si>
    <t>K79</t>
  </si>
  <si>
    <t>C80</t>
  </si>
  <si>
    <t>E80</t>
  </si>
  <si>
    <t>G80</t>
  </si>
  <si>
    <t>I80</t>
  </si>
  <si>
    <t>K80</t>
  </si>
  <si>
    <t>C81</t>
  </si>
  <si>
    <t>E81</t>
  </si>
  <si>
    <t>G81</t>
  </si>
  <si>
    <t>I81</t>
  </si>
  <si>
    <t>K81</t>
  </si>
  <si>
    <t>C82</t>
  </si>
  <si>
    <t>E82</t>
  </si>
  <si>
    <t>G82</t>
  </si>
  <si>
    <t>I82</t>
  </si>
  <si>
    <t>K82</t>
  </si>
  <si>
    <t>C83</t>
  </si>
  <si>
    <t>G83</t>
  </si>
  <si>
    <t>I83</t>
  </si>
  <si>
    <t>K83</t>
  </si>
  <si>
    <t>C84</t>
  </si>
  <si>
    <t>G84</t>
  </si>
  <si>
    <t>C85</t>
  </si>
  <si>
    <t>E85</t>
  </si>
  <si>
    <t>G85</t>
  </si>
  <si>
    <t>I85</t>
  </si>
  <si>
    <t>K85</t>
  </si>
  <si>
    <t>C86</t>
  </si>
  <si>
    <t>E86</t>
  </si>
  <si>
    <t>G86</t>
  </si>
  <si>
    <t>I86</t>
  </si>
  <si>
    <t>K86</t>
  </si>
  <si>
    <t>C87</t>
  </si>
  <si>
    <t>E87</t>
  </si>
  <si>
    <t>G87</t>
  </si>
  <si>
    <t>I87</t>
  </si>
  <si>
    <t>K87</t>
  </si>
  <si>
    <t>C88</t>
  </si>
  <si>
    <t>E88</t>
  </si>
  <si>
    <t>G88</t>
  </si>
  <si>
    <t>I88</t>
  </si>
  <si>
    <t>K88</t>
  </si>
  <si>
    <t>C89</t>
  </si>
  <si>
    <t>E89</t>
  </si>
  <si>
    <t>G89</t>
  </si>
  <si>
    <t>I89</t>
  </si>
  <si>
    <t>K89</t>
  </si>
  <si>
    <t>C90</t>
  </si>
  <si>
    <t>E90</t>
  </si>
  <si>
    <t>G90</t>
  </si>
  <si>
    <t>I90</t>
  </si>
  <si>
    <t>K90</t>
  </si>
  <si>
    <t>C91</t>
  </si>
  <si>
    <t>E91</t>
  </si>
  <si>
    <t>G91</t>
  </si>
  <si>
    <t>I91</t>
  </si>
  <si>
    <t>K91</t>
  </si>
  <si>
    <t>C92</t>
  </si>
  <si>
    <t>E92</t>
  </si>
  <si>
    <t>G92</t>
  </si>
  <si>
    <t>I92</t>
  </si>
  <si>
    <t>K92</t>
  </si>
  <si>
    <t>C93</t>
  </si>
  <si>
    <t>E93</t>
  </si>
  <si>
    <t>G93</t>
  </si>
  <si>
    <t>I93</t>
  </si>
  <si>
    <t>K93</t>
  </si>
  <si>
    <t>C94</t>
  </si>
  <si>
    <t>E94</t>
  </si>
  <si>
    <t>G94</t>
  </si>
  <si>
    <t>I94</t>
  </si>
  <si>
    <t>K94</t>
  </si>
  <si>
    <t>C95</t>
  </si>
  <si>
    <t>E95</t>
  </si>
  <si>
    <t>G95</t>
  </si>
  <si>
    <t>I95</t>
  </si>
  <si>
    <t>K95</t>
  </si>
  <si>
    <t>C96</t>
  </si>
  <si>
    <t>E96</t>
  </si>
  <si>
    <t>G96</t>
  </si>
  <si>
    <t>I96</t>
  </si>
  <si>
    <t>K96</t>
  </si>
  <si>
    <t>C97</t>
  </si>
  <si>
    <t>E97</t>
  </si>
  <si>
    <t>G97</t>
  </si>
  <si>
    <t>I97</t>
  </si>
  <si>
    <t>K97</t>
  </si>
  <si>
    <t>C98</t>
  </si>
  <si>
    <t>G98</t>
  </si>
  <si>
    <t>I98</t>
  </si>
  <si>
    <t>K98</t>
  </si>
  <si>
    <t>C99</t>
  </si>
  <si>
    <t>G99</t>
  </si>
  <si>
    <t>I99</t>
  </si>
  <si>
    <t>K99</t>
  </si>
  <si>
    <t>C100</t>
  </si>
  <si>
    <t>G100</t>
  </si>
  <si>
    <t>I100</t>
  </si>
  <si>
    <t>K100</t>
  </si>
  <si>
    <t>C101</t>
  </si>
  <si>
    <t>G101</t>
  </si>
  <si>
    <t>I101</t>
  </si>
  <si>
    <t>K101</t>
  </si>
  <si>
    <t>C102</t>
  </si>
  <si>
    <t>E102</t>
  </si>
  <si>
    <t>G102</t>
  </si>
  <si>
    <t>I102</t>
  </si>
  <si>
    <t>K102</t>
  </si>
  <si>
    <t>C103</t>
  </si>
  <si>
    <t>E103</t>
  </si>
  <si>
    <t>G103</t>
  </si>
  <si>
    <t>I103</t>
  </si>
  <si>
    <t>K103</t>
  </si>
  <si>
    <t>C104</t>
  </si>
  <si>
    <t>E104</t>
  </si>
  <si>
    <t>G104</t>
  </si>
  <si>
    <t>I104</t>
  </si>
  <si>
    <t>K104</t>
  </si>
  <si>
    <t>C105</t>
  </si>
  <si>
    <t>E105</t>
  </si>
  <si>
    <t>G105</t>
  </si>
  <si>
    <t>I105</t>
  </si>
  <si>
    <t>K105</t>
  </si>
  <si>
    <t>C106</t>
  </si>
  <si>
    <t>E106</t>
  </si>
  <si>
    <t>G106</t>
  </si>
  <si>
    <t>I106</t>
  </si>
  <si>
    <t>K106</t>
  </si>
  <si>
    <t>C107</t>
  </si>
  <si>
    <t>E107</t>
  </si>
  <si>
    <t>G107</t>
  </si>
  <si>
    <t>I107</t>
  </si>
  <si>
    <t>K107</t>
  </si>
  <si>
    <t>C108</t>
  </si>
  <si>
    <t>E108</t>
  </si>
  <si>
    <t>G108</t>
  </si>
  <si>
    <t>I108</t>
  </si>
  <si>
    <t>K108</t>
  </si>
  <si>
    <t>C109</t>
  </si>
  <si>
    <t>E109</t>
  </si>
  <si>
    <t>G109</t>
  </si>
  <si>
    <t>I109</t>
  </si>
  <si>
    <t>K109</t>
  </si>
  <si>
    <t>C110</t>
  </si>
  <si>
    <t>E110</t>
  </si>
  <si>
    <t>G110</t>
  </si>
  <si>
    <t>I110</t>
  </si>
  <si>
    <t>K110</t>
  </si>
  <si>
    <t>C111</t>
  </si>
  <si>
    <t>E111</t>
  </si>
  <si>
    <t>G111</t>
  </si>
  <si>
    <t>I111</t>
  </si>
  <si>
    <t>K111</t>
  </si>
  <si>
    <t>C112</t>
  </si>
  <si>
    <t>E112</t>
  </si>
  <si>
    <t>G112</t>
  </si>
  <si>
    <t>I112</t>
  </si>
  <si>
    <t>K112</t>
  </si>
  <si>
    <t>C113</t>
  </si>
  <si>
    <t>E113</t>
  </si>
  <si>
    <t>G113</t>
  </si>
  <si>
    <t>I113</t>
  </si>
  <si>
    <t>K113</t>
  </si>
  <si>
    <t>C114</t>
  </si>
  <si>
    <t>G114</t>
  </si>
  <si>
    <t>I114</t>
  </si>
  <si>
    <t>K114</t>
  </si>
  <si>
    <t>C115</t>
  </si>
  <si>
    <t>G115</t>
  </si>
  <si>
    <t>I115</t>
  </si>
  <si>
    <t>K115</t>
  </si>
  <si>
    <t>C116</t>
  </si>
  <si>
    <t>E116</t>
  </si>
  <si>
    <t>G116</t>
  </si>
  <si>
    <t>I116</t>
  </si>
  <si>
    <t>K116</t>
  </si>
  <si>
    <t>C117</t>
  </si>
  <si>
    <t>E117</t>
  </si>
  <si>
    <t>G117</t>
  </si>
  <si>
    <t>I117</t>
  </si>
  <si>
    <t>K117</t>
  </si>
  <si>
    <t>C118</t>
  </si>
  <si>
    <t>E118</t>
  </si>
  <si>
    <t>G118</t>
  </si>
  <si>
    <t>I118</t>
  </si>
  <si>
    <t>K118</t>
  </si>
  <si>
    <t>C119</t>
  </si>
  <si>
    <t>E119</t>
  </si>
  <si>
    <t>G119</t>
  </si>
  <si>
    <t>I119</t>
  </si>
  <si>
    <t>K119</t>
  </si>
  <si>
    <t>C120</t>
  </si>
  <si>
    <t>E120</t>
  </si>
  <si>
    <t>G120</t>
  </si>
  <si>
    <t>I120</t>
  </si>
  <si>
    <t>K120</t>
  </si>
  <si>
    <t>C121</t>
  </si>
  <si>
    <t>E121</t>
  </si>
  <si>
    <t>G121</t>
  </si>
  <si>
    <t>I121</t>
  </si>
  <si>
    <t>K121</t>
  </si>
  <si>
    <t>C122</t>
  </si>
  <si>
    <t>E122</t>
  </si>
  <si>
    <t>G122</t>
  </si>
  <si>
    <t>I122</t>
  </si>
  <si>
    <t>K122</t>
  </si>
  <si>
    <t>C123</t>
  </si>
  <si>
    <t>E123</t>
  </si>
  <si>
    <t>G123</t>
  </si>
  <si>
    <t>I123</t>
  </si>
  <si>
    <t>K123</t>
  </si>
  <si>
    <t>C124</t>
  </si>
  <si>
    <t>E124</t>
  </si>
  <si>
    <t>G124</t>
  </si>
  <si>
    <t>I124</t>
  </si>
  <si>
    <t>K124</t>
  </si>
  <si>
    <t>C125</t>
  </si>
  <si>
    <t>E125</t>
  </si>
  <si>
    <t>G125</t>
  </si>
  <si>
    <t>I125</t>
  </si>
  <si>
    <t>K125</t>
  </si>
  <si>
    <t>C126</t>
  </si>
  <si>
    <t>E126</t>
  </si>
  <si>
    <t>G126</t>
  </si>
  <si>
    <t>I126</t>
  </si>
  <si>
    <t>K126</t>
  </si>
  <si>
    <t>C127</t>
  </si>
  <si>
    <t>E127</t>
  </si>
  <si>
    <t>G127</t>
  </si>
  <si>
    <t>I127</t>
  </si>
  <si>
    <t>K127</t>
  </si>
  <si>
    <t>C128</t>
  </si>
  <si>
    <t>E128</t>
  </si>
  <si>
    <t>G128</t>
  </si>
  <si>
    <t>I128</t>
  </si>
  <si>
    <t>K128</t>
  </si>
  <si>
    <t>C129</t>
  </si>
  <si>
    <t>E129</t>
  </si>
  <si>
    <t>G129</t>
  </si>
  <si>
    <t>I129</t>
  </si>
  <si>
    <t>K129</t>
  </si>
  <si>
    <t>C130</t>
  </si>
  <si>
    <t>E130</t>
  </si>
  <si>
    <t>G130</t>
  </si>
  <si>
    <t>I130</t>
  </si>
  <si>
    <t>K130</t>
  </si>
  <si>
    <t>C131</t>
  </si>
  <si>
    <t>E131</t>
  </si>
  <si>
    <t>G131</t>
  </si>
  <si>
    <t>I131</t>
  </si>
  <si>
    <t>K131</t>
  </si>
  <si>
    <t>C132</t>
  </si>
  <si>
    <t>E132</t>
  </si>
  <si>
    <t>G132</t>
  </si>
  <si>
    <t>I132</t>
  </si>
  <si>
    <t>K132</t>
  </si>
  <si>
    <t>C133</t>
  </si>
  <si>
    <t>E133</t>
  </si>
  <si>
    <t>G133</t>
  </si>
  <si>
    <t>I133</t>
  </si>
  <si>
    <t>K133</t>
  </si>
  <si>
    <t>C134</t>
  </si>
  <si>
    <t>E134</t>
  </si>
  <si>
    <t>G134</t>
  </si>
  <si>
    <t>I134</t>
  </si>
  <si>
    <t>K134</t>
  </si>
  <si>
    <t>C135</t>
  </si>
  <si>
    <t>E135</t>
  </si>
  <si>
    <t>G135</t>
  </si>
  <si>
    <t>I135</t>
  </si>
  <si>
    <t>K135</t>
  </si>
  <si>
    <t>C136</t>
  </si>
  <si>
    <t>E136</t>
  </si>
  <si>
    <t>G136</t>
  </si>
  <si>
    <t>I136</t>
  </si>
  <si>
    <t>K136</t>
  </si>
  <si>
    <t>C137</t>
  </si>
  <si>
    <t>E137</t>
  </si>
  <si>
    <t>G137</t>
  </si>
  <si>
    <t>I137</t>
  </si>
  <si>
    <t>K137</t>
  </si>
  <si>
    <t>C138</t>
  </si>
  <si>
    <t>E138</t>
  </si>
  <si>
    <t>G138</t>
  </si>
  <si>
    <t>I138</t>
  </si>
  <si>
    <t>K138</t>
  </si>
  <si>
    <t>C139</t>
  </si>
  <si>
    <t>E139</t>
  </si>
  <si>
    <t>G139</t>
  </si>
  <si>
    <t>I139</t>
  </si>
  <si>
    <t>K139</t>
  </si>
  <si>
    <t>C140</t>
  </si>
  <si>
    <t>E140</t>
  </si>
  <si>
    <t>G140</t>
  </si>
  <si>
    <t>I140</t>
  </si>
  <si>
    <t>K140</t>
  </si>
  <si>
    <t>C141</t>
  </si>
  <si>
    <t>E141</t>
  </si>
  <si>
    <t>G141</t>
  </si>
  <si>
    <t>I141</t>
  </si>
  <si>
    <t>K141</t>
  </si>
  <si>
    <t>C142</t>
  </si>
  <si>
    <t>E142</t>
  </si>
  <si>
    <t>G142</t>
  </si>
  <si>
    <t>I142</t>
  </si>
  <si>
    <t>K142</t>
  </si>
  <si>
    <t>C143</t>
  </si>
  <si>
    <t>E143</t>
  </si>
  <si>
    <t>G143</t>
  </si>
  <si>
    <t>I143</t>
  </si>
  <si>
    <t>K143</t>
  </si>
  <si>
    <t>C144</t>
  </si>
  <si>
    <t>E144</t>
  </si>
  <si>
    <t>G144</t>
  </si>
  <si>
    <t>I144</t>
  </si>
  <si>
    <t>K144</t>
  </si>
  <si>
    <t>C145</t>
  </si>
  <si>
    <t>E145</t>
  </si>
  <si>
    <t>G145</t>
  </si>
  <si>
    <t>I145</t>
  </si>
  <si>
    <t>K145</t>
  </si>
  <si>
    <t>C146</t>
  </si>
  <si>
    <t>E146</t>
  </si>
  <si>
    <t>G146</t>
  </si>
  <si>
    <t>I146</t>
  </si>
  <si>
    <t>K146</t>
  </si>
  <si>
    <t>C147</t>
  </si>
  <si>
    <t>E147</t>
  </si>
  <si>
    <t>G147</t>
  </si>
  <si>
    <t>I147</t>
  </si>
  <si>
    <t>K147</t>
  </si>
  <si>
    <t>C148</t>
  </si>
  <si>
    <t>E148</t>
  </si>
  <si>
    <t>G148</t>
  </si>
  <si>
    <t>I148</t>
  </si>
  <si>
    <t>K148</t>
  </si>
  <si>
    <t>C149</t>
  </si>
  <si>
    <t>E149</t>
  </si>
  <si>
    <t>G149</t>
  </si>
  <si>
    <t>I149</t>
  </si>
  <si>
    <t>K149</t>
  </si>
  <si>
    <t>C150</t>
  </si>
  <si>
    <t>E150</t>
  </si>
  <si>
    <t>G150</t>
  </si>
  <si>
    <t>I150</t>
  </si>
  <si>
    <t>K150</t>
  </si>
  <si>
    <t>C151</t>
  </si>
  <si>
    <t>E151</t>
  </si>
  <si>
    <t>G151</t>
  </si>
  <si>
    <t>I151</t>
  </si>
  <si>
    <t>K151</t>
  </si>
  <si>
    <t>C152</t>
  </si>
  <si>
    <t>E152</t>
  </si>
  <si>
    <t>G152</t>
  </si>
  <si>
    <t>I152</t>
  </si>
  <si>
    <t>K152</t>
  </si>
  <si>
    <t>C153</t>
  </si>
  <si>
    <t>E153</t>
  </si>
  <si>
    <t>G153</t>
  </si>
  <si>
    <t>I153</t>
  </si>
  <si>
    <t>K153</t>
  </si>
  <si>
    <t>C154</t>
  </si>
  <si>
    <t>E154</t>
  </si>
  <si>
    <t>G154</t>
  </si>
  <si>
    <t>I154</t>
  </si>
  <si>
    <t>K154</t>
  </si>
  <si>
    <t>C155</t>
  </si>
  <si>
    <t>E155</t>
  </si>
  <si>
    <t>G155</t>
  </si>
  <si>
    <t>I155</t>
  </si>
  <si>
    <t>K155</t>
  </si>
  <si>
    <t>C156</t>
  </si>
  <si>
    <t>E156</t>
  </si>
  <si>
    <t>G156</t>
  </si>
  <si>
    <t>I156</t>
  </si>
  <si>
    <t>K156</t>
  </si>
  <si>
    <t>C157</t>
  </si>
  <si>
    <t>E157</t>
  </si>
  <si>
    <t>G157</t>
  </si>
  <si>
    <t>I157</t>
  </si>
  <si>
    <t>K157</t>
  </si>
  <si>
    <t>C158</t>
  </si>
  <si>
    <t>E158</t>
  </si>
  <si>
    <t>G158</t>
  </si>
  <si>
    <t>I158</t>
  </si>
  <si>
    <t>K158</t>
  </si>
  <si>
    <t>C159</t>
  </si>
  <si>
    <t>E159</t>
  </si>
  <si>
    <t>G159</t>
  </si>
  <si>
    <t>I159</t>
  </si>
  <si>
    <t>K159</t>
  </si>
  <si>
    <t>C160</t>
  </si>
  <si>
    <t>E160</t>
  </si>
  <si>
    <t>G160</t>
  </si>
  <si>
    <t>I160</t>
  </si>
  <si>
    <t>K160</t>
  </si>
  <si>
    <t>C161</t>
  </si>
  <si>
    <t>E161</t>
  </si>
  <si>
    <t>G161</t>
  </si>
  <si>
    <t>I161</t>
  </si>
  <si>
    <t>K161</t>
  </si>
  <si>
    <t>C162</t>
  </si>
  <si>
    <t>E162</t>
  </si>
  <si>
    <t>G162</t>
  </si>
  <si>
    <t>I162</t>
  </si>
  <si>
    <t>K162</t>
  </si>
  <si>
    <t>C163</t>
  </si>
  <si>
    <t>E163</t>
  </si>
  <si>
    <t>G163</t>
  </si>
  <si>
    <t>I163</t>
  </si>
  <si>
    <t>K163</t>
  </si>
  <si>
    <t>C164</t>
  </si>
  <si>
    <t>E164</t>
  </si>
  <si>
    <t>G164</t>
  </si>
  <si>
    <t>I164</t>
  </si>
  <si>
    <t>K164</t>
  </si>
  <si>
    <t>C165</t>
  </si>
  <si>
    <t>E165</t>
  </si>
  <si>
    <t>G165</t>
  </si>
  <si>
    <t>I165</t>
  </si>
  <si>
    <t>K165</t>
  </si>
  <si>
    <t>C166</t>
  </si>
  <si>
    <t>E166</t>
  </si>
  <si>
    <t>G166</t>
  </si>
  <si>
    <t>I166</t>
  </si>
  <si>
    <t>K166</t>
  </si>
  <si>
    <t>C167</t>
  </si>
  <si>
    <t>E167</t>
  </si>
  <si>
    <t>G167</t>
  </si>
  <si>
    <t>I167</t>
  </si>
  <si>
    <t>K167</t>
  </si>
  <si>
    <t>C168</t>
  </si>
  <si>
    <t>E168</t>
  </si>
  <si>
    <t>G168</t>
  </si>
  <si>
    <t>I168</t>
  </si>
  <si>
    <t>K168</t>
  </si>
  <si>
    <t>C169</t>
  </si>
  <si>
    <t>E169</t>
  </si>
  <si>
    <t>G169</t>
  </si>
  <si>
    <t>I169</t>
  </si>
  <si>
    <t>K169</t>
  </si>
  <si>
    <t>C170</t>
  </si>
  <si>
    <t>E170</t>
  </si>
  <si>
    <t>G170</t>
  </si>
  <si>
    <t>I170</t>
  </si>
  <si>
    <t>K170</t>
  </si>
  <si>
    <t>C171</t>
  </si>
  <si>
    <t>E171</t>
  </si>
  <si>
    <t>G171</t>
  </si>
  <si>
    <t>I171</t>
  </si>
  <si>
    <t>K171</t>
  </si>
  <si>
    <t>C172</t>
  </si>
  <si>
    <t>E172</t>
  </si>
  <si>
    <t>G172</t>
  </si>
  <si>
    <t>I172</t>
  </si>
  <si>
    <t>K172</t>
  </si>
  <si>
    <t>C173</t>
  </si>
  <si>
    <t>E173</t>
  </si>
  <si>
    <t>G173</t>
  </si>
  <si>
    <t>I173</t>
  </si>
  <si>
    <t>K173</t>
  </si>
  <si>
    <t>C174</t>
  </si>
  <si>
    <t>E174</t>
  </si>
  <si>
    <t>G174</t>
  </si>
  <si>
    <t>I174</t>
  </si>
  <si>
    <t>K174</t>
  </si>
  <si>
    <t>C175</t>
  </si>
  <si>
    <t>E175</t>
  </si>
  <si>
    <t>G175</t>
  </si>
  <si>
    <t>I175</t>
  </si>
  <si>
    <t>K175</t>
  </si>
  <si>
    <t>C176</t>
  </si>
  <si>
    <t>E176</t>
  </si>
  <si>
    <t>G176</t>
  </si>
  <si>
    <t>I176</t>
  </si>
  <si>
    <t>K176</t>
  </si>
  <si>
    <t>C177</t>
  </si>
  <si>
    <t>E177</t>
  </si>
  <si>
    <t>G177</t>
  </si>
  <si>
    <t>I177</t>
  </si>
  <si>
    <t>K177</t>
  </si>
  <si>
    <t>C178</t>
  </si>
  <si>
    <t>E178</t>
  </si>
  <si>
    <t>G178</t>
  </si>
  <si>
    <t>I178</t>
  </si>
  <si>
    <t>K178</t>
  </si>
  <si>
    <t>C179</t>
  </si>
  <si>
    <t>E179</t>
  </si>
  <si>
    <t>G179</t>
  </si>
  <si>
    <t>I179</t>
  </si>
  <si>
    <t>K179</t>
  </si>
  <si>
    <t>C180</t>
  </si>
  <si>
    <t>E180</t>
  </si>
  <si>
    <t>G180</t>
  </si>
  <si>
    <t>I180</t>
  </si>
  <si>
    <t>K180</t>
  </si>
  <si>
    <t>C181</t>
  </si>
  <si>
    <t>E181</t>
  </si>
  <si>
    <t>G181</t>
  </si>
  <si>
    <t>I181</t>
  </si>
  <si>
    <t>K181</t>
  </si>
  <si>
    <t>C182</t>
  </si>
  <si>
    <t>E182</t>
  </si>
  <si>
    <t>G182</t>
  </si>
  <si>
    <t>I182</t>
  </si>
  <si>
    <t>K182</t>
  </si>
  <si>
    <t>C183</t>
  </si>
  <si>
    <t>E183</t>
  </si>
  <si>
    <t>G183</t>
  </si>
  <si>
    <t>I183</t>
  </si>
  <si>
    <t>K183</t>
  </si>
  <si>
    <t>C184</t>
  </si>
  <si>
    <t>E184</t>
  </si>
  <si>
    <t>G184</t>
  </si>
  <si>
    <t>I184</t>
  </si>
  <si>
    <t>K184</t>
  </si>
  <si>
    <t>C185</t>
  </si>
  <si>
    <t>E185</t>
  </si>
  <si>
    <t>G185</t>
  </si>
  <si>
    <t>I185</t>
  </si>
  <si>
    <t>K185</t>
  </si>
  <si>
    <t>C186</t>
  </si>
  <si>
    <t>E186</t>
  </si>
  <si>
    <t>G186</t>
  </si>
  <si>
    <t>I186</t>
  </si>
  <si>
    <t>K186</t>
  </si>
  <si>
    <t>C187</t>
  </si>
  <si>
    <t>E187</t>
  </si>
  <si>
    <t>G187</t>
  </si>
  <si>
    <t>I187</t>
  </si>
  <si>
    <t>K187</t>
  </si>
  <si>
    <t>C188</t>
  </si>
  <si>
    <t>E188</t>
  </si>
  <si>
    <t>G188</t>
  </si>
  <si>
    <t>I188</t>
  </si>
  <si>
    <t>K188</t>
  </si>
  <si>
    <t>C189</t>
  </si>
  <si>
    <t>E189</t>
  </si>
  <si>
    <t>G189</t>
  </si>
  <si>
    <t>I189</t>
  </si>
  <si>
    <t>K189</t>
  </si>
  <si>
    <t>C190</t>
  </si>
  <si>
    <t>E190</t>
  </si>
  <si>
    <t>G190</t>
  </si>
  <si>
    <t>I190</t>
  </si>
  <si>
    <t>K190</t>
  </si>
  <si>
    <t>C191</t>
  </si>
  <si>
    <t>E191</t>
  </si>
  <si>
    <t>G191</t>
  </si>
  <si>
    <t>I191</t>
  </si>
  <si>
    <t>K191</t>
  </si>
  <si>
    <t>C192</t>
  </si>
  <si>
    <t>E192</t>
  </si>
  <si>
    <t>G192</t>
  </si>
  <si>
    <t>I192</t>
  </si>
  <si>
    <t>K192</t>
  </si>
  <si>
    <t>C193</t>
  </si>
  <si>
    <t>E193</t>
  </si>
  <si>
    <t>G193</t>
  </si>
  <si>
    <t>I193</t>
  </si>
  <si>
    <t>K193</t>
  </si>
  <si>
    <t>C194</t>
  </si>
  <si>
    <t>E194</t>
  </si>
  <si>
    <t>G194</t>
  </si>
  <si>
    <t>I194</t>
  </si>
  <si>
    <t>K194</t>
  </si>
  <si>
    <t>C195</t>
  </si>
  <si>
    <t>E195</t>
  </si>
  <si>
    <t>G195</t>
  </si>
  <si>
    <t>I195</t>
  </si>
  <si>
    <t>K195</t>
  </si>
  <si>
    <t>C196</t>
  </si>
  <si>
    <t>E196</t>
  </si>
  <si>
    <t>G196</t>
  </si>
  <si>
    <t>I196</t>
  </si>
  <si>
    <t>K196</t>
  </si>
  <si>
    <t>C197</t>
  </si>
  <si>
    <t>E197</t>
  </si>
  <si>
    <t>G197</t>
  </si>
  <si>
    <t>I197</t>
  </si>
  <si>
    <t>K197</t>
  </si>
  <si>
    <t>C198</t>
  </si>
  <si>
    <t>E198</t>
  </si>
  <si>
    <t>G198</t>
  </si>
  <si>
    <t>I198</t>
  </si>
  <si>
    <t>K198</t>
  </si>
  <si>
    <t>C199</t>
  </si>
  <si>
    <t>E199</t>
  </si>
  <si>
    <t>G199</t>
  </si>
  <si>
    <t>I199</t>
  </si>
  <si>
    <t>K199</t>
  </si>
  <si>
    <t>C200</t>
  </si>
  <si>
    <t>E200</t>
  </si>
  <si>
    <t>G200</t>
  </si>
  <si>
    <t>I200</t>
  </si>
  <si>
    <t>K200</t>
  </si>
  <si>
    <t>C201</t>
  </si>
  <si>
    <t>E201</t>
  </si>
  <si>
    <t>G201</t>
  </si>
  <si>
    <t>I201</t>
  </si>
  <si>
    <t>K201</t>
  </si>
  <si>
    <t>C202</t>
  </si>
  <si>
    <t>E202</t>
  </si>
  <si>
    <t>G202</t>
  </si>
  <si>
    <t>I202</t>
  </si>
  <si>
    <t>K202</t>
  </si>
  <si>
    <t>C203</t>
  </si>
  <si>
    <t>E203</t>
  </si>
  <si>
    <t>G203</t>
  </si>
  <si>
    <t>I203</t>
  </si>
  <si>
    <t>K203</t>
  </si>
  <si>
    <t>C204</t>
  </si>
  <si>
    <t>E204</t>
  </si>
  <si>
    <t>G204</t>
  </si>
  <si>
    <t>I204</t>
  </si>
  <si>
    <t>K204</t>
  </si>
  <si>
    <t>C205</t>
  </si>
  <si>
    <t>E205</t>
  </si>
  <si>
    <t>G205</t>
  </si>
  <si>
    <t>I205</t>
  </si>
  <si>
    <t>K205</t>
  </si>
  <si>
    <t>C206</t>
  </si>
  <si>
    <t>E206</t>
  </si>
  <si>
    <t>G206</t>
  </si>
  <si>
    <t>I206</t>
  </si>
  <si>
    <t>K206</t>
  </si>
  <si>
    <t>C207</t>
  </si>
  <si>
    <t>E207</t>
  </si>
  <si>
    <t>G207</t>
  </si>
  <si>
    <t>I207</t>
  </si>
  <si>
    <t>K207</t>
  </si>
  <si>
    <t>C208</t>
  </si>
  <si>
    <t>E208</t>
  </si>
  <si>
    <t>G208</t>
  </si>
  <si>
    <t>I208</t>
  </si>
  <si>
    <t>K208</t>
  </si>
  <si>
    <t>C209</t>
  </si>
  <si>
    <t>E209</t>
  </si>
  <si>
    <t>G209</t>
  </si>
  <si>
    <t>I209</t>
  </si>
  <si>
    <t>K209</t>
  </si>
  <si>
    <t>C210</t>
  </si>
  <si>
    <t>E210</t>
  </si>
  <si>
    <t>G210</t>
  </si>
  <si>
    <t>I210</t>
  </si>
  <si>
    <t>K210</t>
  </si>
  <si>
    <t>C211</t>
  </si>
  <si>
    <t>E211</t>
  </si>
  <si>
    <t>G211</t>
  </si>
  <si>
    <t>I211</t>
  </si>
  <si>
    <t>K211</t>
  </si>
  <si>
    <t>C212</t>
  </si>
  <si>
    <t>E212</t>
  </si>
  <si>
    <t>G212</t>
  </si>
  <si>
    <t>I212</t>
  </si>
  <si>
    <t>K212</t>
  </si>
  <si>
    <t>C213</t>
  </si>
  <si>
    <t>E213</t>
  </si>
  <si>
    <t>G213</t>
  </si>
  <si>
    <t>I213</t>
  </si>
  <si>
    <t>K213</t>
  </si>
  <si>
    <t>C214</t>
  </si>
  <si>
    <t>E214</t>
  </si>
  <si>
    <t>G214</t>
  </si>
  <si>
    <t>I214</t>
  </si>
  <si>
    <t>K214</t>
  </si>
  <si>
    <t>C215</t>
  </si>
  <si>
    <t>E215</t>
  </si>
  <si>
    <t>G215</t>
  </si>
  <si>
    <t>I215</t>
  </si>
  <si>
    <t>K215</t>
  </si>
  <si>
    <t>C216</t>
  </si>
  <si>
    <t>E216</t>
  </si>
  <si>
    <t>G216</t>
  </si>
  <si>
    <t>I216</t>
  </si>
  <si>
    <t>K216</t>
  </si>
  <si>
    <t>C217</t>
  </si>
  <si>
    <t>E217</t>
  </si>
  <si>
    <t>G217</t>
  </si>
  <si>
    <t>I217</t>
  </si>
  <si>
    <t>K217</t>
  </si>
  <si>
    <t>C218</t>
  </si>
  <si>
    <t>E218</t>
  </si>
  <si>
    <t>G218</t>
  </si>
  <si>
    <t>I218</t>
  </si>
  <si>
    <t>K218</t>
  </si>
  <si>
    <t>C219</t>
  </si>
  <si>
    <t>E219</t>
  </si>
  <si>
    <t>G219</t>
  </si>
  <si>
    <t>I219</t>
  </si>
  <si>
    <t>K219</t>
  </si>
  <si>
    <t>C220</t>
  </si>
  <si>
    <t>E220</t>
  </si>
  <si>
    <t>G220</t>
  </si>
  <si>
    <t>I220</t>
  </si>
  <si>
    <t>K220</t>
  </si>
  <si>
    <t>C221</t>
  </si>
  <si>
    <t>E221</t>
  </si>
  <si>
    <t>G221</t>
  </si>
  <si>
    <t>I221</t>
  </si>
  <si>
    <t>K221</t>
  </si>
  <si>
    <t>C222</t>
  </si>
  <si>
    <t>E222</t>
  </si>
  <si>
    <t>G222</t>
  </si>
  <si>
    <t>I222</t>
  </si>
  <si>
    <t>K222</t>
  </si>
  <si>
    <t>C223</t>
  </si>
  <si>
    <t>E223</t>
  </si>
  <si>
    <t>G223</t>
  </si>
  <si>
    <t>I223</t>
  </si>
  <si>
    <t>K223</t>
  </si>
  <si>
    <t>C224</t>
  </si>
  <si>
    <t>E224</t>
  </si>
  <si>
    <t>G224</t>
  </si>
  <si>
    <t>I224</t>
  </si>
  <si>
    <t>K224</t>
  </si>
  <si>
    <t>C225</t>
  </si>
  <si>
    <t>E225</t>
  </si>
  <si>
    <t>G225</t>
  </si>
  <si>
    <t>I225</t>
  </si>
  <si>
    <t>K225</t>
  </si>
  <si>
    <t>C226</t>
  </si>
  <si>
    <t>E226</t>
  </si>
  <si>
    <t>G226</t>
  </si>
  <si>
    <t>I226</t>
  </si>
  <si>
    <t>K226</t>
  </si>
  <si>
    <t>C227</t>
  </si>
  <si>
    <t>E227</t>
  </si>
  <si>
    <t>G227</t>
  </si>
  <si>
    <t>I227</t>
  </si>
  <si>
    <t>K227</t>
  </si>
  <si>
    <t>C228</t>
  </si>
  <si>
    <t>E228</t>
  </si>
  <si>
    <t>G228</t>
  </si>
  <si>
    <t>I228</t>
  </si>
  <si>
    <t>K228</t>
  </si>
  <si>
    <t>C229</t>
  </si>
  <si>
    <t>E229</t>
  </si>
  <si>
    <t>G229</t>
  </si>
  <si>
    <t>I229</t>
  </si>
  <si>
    <t>K229</t>
  </si>
  <si>
    <t>C230</t>
  </si>
  <si>
    <t>E230</t>
  </si>
  <si>
    <t>G230</t>
  </si>
  <si>
    <t>I230</t>
  </si>
  <si>
    <t>K230</t>
  </si>
  <si>
    <t>C231</t>
  </si>
  <si>
    <t>E231</t>
  </si>
  <si>
    <t>G231</t>
  </si>
  <si>
    <t>I231</t>
  </si>
  <si>
    <t>K231</t>
  </si>
  <si>
    <t>C232</t>
  </si>
  <si>
    <t>E232</t>
  </si>
  <si>
    <t>G232</t>
  </si>
  <si>
    <t>I232</t>
  </si>
  <si>
    <t>K232</t>
  </si>
  <si>
    <t>C233</t>
  </si>
  <si>
    <t>E233</t>
  </si>
  <si>
    <t>G233</t>
  </si>
  <si>
    <t>I233</t>
  </si>
  <si>
    <t>K233</t>
  </si>
  <si>
    <t>C234</t>
  </si>
  <si>
    <t>E234</t>
  </si>
  <si>
    <t>G234</t>
  </si>
  <si>
    <t>I234</t>
  </si>
  <si>
    <t>K234</t>
  </si>
  <si>
    <t>C235</t>
  </si>
  <si>
    <t>E235</t>
  </si>
  <si>
    <t>G235</t>
  </si>
  <si>
    <t>I235</t>
  </si>
  <si>
    <t>K235</t>
  </si>
  <si>
    <t>C236</t>
  </si>
  <si>
    <t>E236</t>
  </si>
  <si>
    <t>G236</t>
  </si>
  <si>
    <t>I236</t>
  </si>
  <si>
    <t>K236</t>
  </si>
  <si>
    <t>C237</t>
  </si>
  <si>
    <t>G237</t>
  </si>
  <si>
    <t>I237</t>
  </si>
  <si>
    <t>K237</t>
  </si>
  <si>
    <t>C238</t>
  </si>
  <si>
    <t>E238</t>
  </si>
  <si>
    <t>G238</t>
  </si>
  <si>
    <t>I238</t>
  </si>
  <si>
    <t>K238</t>
  </si>
  <si>
    <t>C239</t>
  </si>
  <si>
    <t>E239</t>
  </si>
  <si>
    <t>G239</t>
  </si>
  <si>
    <t>I239</t>
  </si>
  <si>
    <t>K239</t>
  </si>
  <si>
    <t>C240</t>
  </si>
  <si>
    <t>E240</t>
  </si>
  <si>
    <t>G240</t>
  </si>
  <si>
    <t>I240</t>
  </si>
  <si>
    <t>K240</t>
  </si>
  <si>
    <t>C241</t>
  </si>
  <si>
    <t>E241</t>
  </si>
  <si>
    <t>G241</t>
  </si>
  <si>
    <t>I241</t>
  </si>
  <si>
    <t>K241</t>
  </si>
  <si>
    <t>C242</t>
  </si>
  <si>
    <t>E242</t>
  </si>
  <si>
    <t>G242</t>
  </si>
  <si>
    <t>I242</t>
  </si>
  <si>
    <t>K242</t>
  </si>
  <si>
    <t>C243</t>
  </si>
  <si>
    <t>E243</t>
  </si>
  <si>
    <t>G243</t>
  </si>
  <si>
    <t>I243</t>
  </si>
  <si>
    <t>K243</t>
  </si>
  <si>
    <t>C244</t>
  </si>
  <si>
    <t>E244</t>
  </si>
  <si>
    <t>G244</t>
  </si>
  <si>
    <t>I244</t>
  </si>
  <si>
    <t>K244</t>
  </si>
  <si>
    <t>C245</t>
  </si>
  <si>
    <t>E245</t>
  </si>
  <si>
    <t>G245</t>
  </si>
  <si>
    <t>I245</t>
  </si>
  <si>
    <t>K245</t>
  </si>
  <si>
    <t>C246</t>
  </si>
  <si>
    <t>E246</t>
  </si>
  <si>
    <t>G246</t>
  </si>
  <si>
    <t>I246</t>
  </si>
  <si>
    <t>K246</t>
  </si>
  <si>
    <t>C247</t>
  </si>
  <si>
    <t>E247</t>
  </si>
  <si>
    <t>G247</t>
  </si>
  <si>
    <t>I247</t>
  </si>
  <si>
    <t>K247</t>
  </si>
  <si>
    <t>C248</t>
  </si>
  <si>
    <t>E248</t>
  </si>
  <si>
    <t>G248</t>
  </si>
  <si>
    <t>I248</t>
  </si>
  <si>
    <t>K248</t>
  </si>
  <si>
    <t>C249</t>
  </si>
  <si>
    <t>E249</t>
  </si>
  <si>
    <t>G249</t>
  </si>
  <si>
    <t>I249</t>
  </si>
  <si>
    <t>K249</t>
  </si>
  <si>
    <t>C250</t>
  </si>
  <si>
    <t>E250</t>
  </si>
  <si>
    <t>G250</t>
  </si>
  <si>
    <t>I250</t>
  </si>
  <si>
    <t>K250</t>
  </si>
  <si>
    <t>C251</t>
  </si>
  <si>
    <t>E251</t>
  </si>
  <si>
    <t>G251</t>
  </si>
  <si>
    <t>I251</t>
  </si>
  <si>
    <t>K251</t>
  </si>
  <si>
    <t>C252</t>
  </si>
  <si>
    <t>E252</t>
  </si>
  <si>
    <t>G252</t>
  </si>
  <si>
    <t>I252</t>
  </si>
  <si>
    <t>K252</t>
  </si>
  <si>
    <t>C253</t>
  </si>
  <si>
    <t>E253</t>
  </si>
  <si>
    <t>G253</t>
  </si>
  <si>
    <t>I253</t>
  </si>
  <si>
    <t>K253</t>
  </si>
  <si>
    <t>C254</t>
  </si>
  <si>
    <t>E254</t>
  </si>
  <si>
    <t>G254</t>
  </si>
  <si>
    <t>I254</t>
  </si>
  <si>
    <t>K254</t>
  </si>
  <si>
    <t>C255</t>
  </si>
  <si>
    <t>E255</t>
  </si>
  <si>
    <t>G255</t>
  </si>
  <si>
    <t>I255</t>
  </si>
  <si>
    <t>K255</t>
  </si>
  <si>
    <t>C256</t>
  </si>
  <si>
    <t>E256</t>
  </si>
  <si>
    <t>G256</t>
  </si>
  <si>
    <t>I256</t>
  </si>
  <si>
    <t>K256</t>
  </si>
  <si>
    <t>Budgetprognose</t>
  </si>
  <si>
    <t>C2</t>
  </si>
  <si>
    <t>RA2019</t>
  </si>
  <si>
    <t>D2</t>
  </si>
  <si>
    <t>E2</t>
  </si>
  <si>
    <t>2020 + 40 Euro FlexiZS</t>
  </si>
  <si>
    <t>F2</t>
  </si>
  <si>
    <t>2020 + 60 Euro FlexiZS</t>
  </si>
  <si>
    <t>L2</t>
  </si>
  <si>
    <t>Monate</t>
  </si>
  <si>
    <t>M2</t>
  </si>
  <si>
    <t>N2</t>
  </si>
  <si>
    <t>gemittelt</t>
  </si>
  <si>
    <t>K3</t>
  </si>
  <si>
    <t>ALTE TS</t>
  </si>
  <si>
    <t>L3</t>
  </si>
  <si>
    <t>M3</t>
  </si>
  <si>
    <t>N3</t>
  </si>
  <si>
    <t>'=M3/$L$7*L3</t>
  </si>
  <si>
    <t>A4</t>
  </si>
  <si>
    <t>100% Vollkosten</t>
  </si>
  <si>
    <t>D4</t>
  </si>
  <si>
    <t>E4</t>
  </si>
  <si>
    <t>F4</t>
  </si>
  <si>
    <t>K4</t>
  </si>
  <si>
    <t>VALO SWÖ</t>
  </si>
  <si>
    <t>L4</t>
  </si>
  <si>
    <t>M4</t>
  </si>
  <si>
    <t>N4</t>
  </si>
  <si>
    <t>'=M4/$L$7*L4</t>
  </si>
  <si>
    <t>A5</t>
  </si>
  <si>
    <t>Auslastung</t>
  </si>
  <si>
    <t>B5</t>
  </si>
  <si>
    <t>D5</t>
  </si>
  <si>
    <t>'=D4*$B$5</t>
  </si>
  <si>
    <t>E5</t>
  </si>
  <si>
    <t>'=E4*$B$5</t>
  </si>
  <si>
    <t>F5</t>
  </si>
  <si>
    <t>'=F4*$B$5</t>
  </si>
  <si>
    <t>K5</t>
  </si>
  <si>
    <t>VALO SWÖ ohne ELGA</t>
  </si>
  <si>
    <t>L5</t>
  </si>
  <si>
    <t>M5</t>
  </si>
  <si>
    <t>N5</t>
  </si>
  <si>
    <t>'=M5/$L$7*L5</t>
  </si>
  <si>
    <t>A6</t>
  </si>
  <si>
    <t>Selbstzahleranteil</t>
  </si>
  <si>
    <t>B6</t>
  </si>
  <si>
    <t>D6</t>
  </si>
  <si>
    <t>'=-D5*$B$6</t>
  </si>
  <si>
    <t>E6</t>
  </si>
  <si>
    <t>'=-E5*$B$6</t>
  </si>
  <si>
    <t>F6</t>
  </si>
  <si>
    <t>'=-F5*$B$6</t>
  </si>
  <si>
    <t>L6</t>
  </si>
  <si>
    <t>M6</t>
  </si>
  <si>
    <t>N6</t>
  </si>
  <si>
    <t>'=M6/$L$7*L6</t>
  </si>
  <si>
    <t>A7</t>
  </si>
  <si>
    <t>Bruttokosten</t>
  </si>
  <si>
    <t>D7</t>
  </si>
  <si>
    <t>'=D5+D6</t>
  </si>
  <si>
    <t>'=E5+E6</t>
  </si>
  <si>
    <t>F7</t>
  </si>
  <si>
    <t>'=F5+F6</t>
  </si>
  <si>
    <t>L7</t>
  </si>
  <si>
    <t>'=SUMME(L3:L6)</t>
  </si>
  <si>
    <t>N7</t>
  </si>
  <si>
    <t>A8</t>
  </si>
  <si>
    <t>Klientenanteil</t>
  </si>
  <si>
    <t>B8</t>
  </si>
  <si>
    <t>'=-D7*$B$8</t>
  </si>
  <si>
    <t>'=-E7*$B$8</t>
  </si>
  <si>
    <t>'=-F7*$B$8</t>
  </si>
  <si>
    <t>A9</t>
  </si>
  <si>
    <t>Nettokosten</t>
  </si>
  <si>
    <t>'=D7+D8</t>
  </si>
  <si>
    <t>'=E7+E8</t>
  </si>
  <si>
    <t>'=F7+F8</t>
  </si>
  <si>
    <t>A10</t>
  </si>
  <si>
    <t>Nettokosten LAND (60%)</t>
  </si>
  <si>
    <t>'=D9*0,6</t>
  </si>
  <si>
    <t>'=E9*0,6</t>
  </si>
  <si>
    <t>'=F9*0,6</t>
  </si>
  <si>
    <t>A12</t>
  </si>
  <si>
    <t>'=RUNDEN(D4;-5)</t>
  </si>
  <si>
    <t>'=RUNDEN(E4;-5)</t>
  </si>
  <si>
    <t>'=RUNDEN(F4;-5)</t>
  </si>
  <si>
    <t>A13</t>
  </si>
  <si>
    <t>'="Vollkosten bei " &amp; B13*100 &amp; "% Auslastung"</t>
  </si>
  <si>
    <t>B13</t>
  </si>
  <si>
    <t>'=B5</t>
  </si>
  <si>
    <t>'=D12*$B$5</t>
  </si>
  <si>
    <t>'=E12*$B$5</t>
  </si>
  <si>
    <t>'=F12*$B$5</t>
  </si>
  <si>
    <t>A14</t>
  </si>
  <si>
    <t>'="Selbstzahleranteil " &amp; B14*100 &amp; "% "</t>
  </si>
  <si>
    <t>B14</t>
  </si>
  <si>
    <t>'=B6</t>
  </si>
  <si>
    <t>'=RUNDEN(-D13*$B$6;-6)</t>
  </si>
  <si>
    <t>'=RUNDEN(-E13*$B$6;-6)</t>
  </si>
  <si>
    <t>'=RUNDEN(-F13*$B$6;-6)</t>
  </si>
  <si>
    <t>A15</t>
  </si>
  <si>
    <t>'=D13+D14</t>
  </si>
  <si>
    <t>'=E13+E14</t>
  </si>
  <si>
    <t>'=F13+F14</t>
  </si>
  <si>
    <t>A16</t>
  </si>
  <si>
    <t>'="Klientenanteil " &amp; RUNDEN(B16*100;0) &amp; "% "</t>
  </si>
  <si>
    <t>B16</t>
  </si>
  <si>
    <t>'=B8</t>
  </si>
  <si>
    <t>'=RUNDEN(-D15*$B$8;-5)</t>
  </si>
  <si>
    <t>'=RUNDEN(-E15*$B$8;-5)</t>
  </si>
  <si>
    <t>'=RUNDEN(-F15*$B$8;-5)</t>
  </si>
  <si>
    <t>A17</t>
  </si>
  <si>
    <t>'=RUNDEN(348426511,75-14000000;-6)</t>
  </si>
  <si>
    <t>'=D15+D16</t>
  </si>
  <si>
    <t>'=E15+E16</t>
  </si>
  <si>
    <t>'=F15+F16</t>
  </si>
  <si>
    <t>A18</t>
  </si>
  <si>
    <t>'=RUNDEN(C17*0,6;-5)</t>
  </si>
  <si>
    <t>'=RUNDEN(D17*0,6;-5)</t>
  </si>
  <si>
    <t>'=RUNDEN(E17*0,6;-5)</t>
  </si>
  <si>
    <t>'=RUNDEN(F17*0,6;-5)</t>
  </si>
  <si>
    <t>A21</t>
  </si>
  <si>
    <t xml:space="preserve">gleiche Auslastung, gleiche Pflegestufen, KAG-Betten nicht berücksichtigt, tatsächliche Kategorisierung noch nicht berücksichtigt. </t>
  </si>
  <si>
    <t>E262</t>
  </si>
  <si>
    <t>E263</t>
  </si>
  <si>
    <t>'=Preise!D16</t>
  </si>
  <si>
    <t>E264</t>
  </si>
  <si>
    <t>'=Preise!D17</t>
  </si>
  <si>
    <t>E265</t>
  </si>
  <si>
    <t>'=Preise!D18</t>
  </si>
  <si>
    <t>E266</t>
  </si>
  <si>
    <t>'=Preise!D19</t>
  </si>
  <si>
    <t>E267</t>
  </si>
  <si>
    <t>'=Preise!D20</t>
  </si>
  <si>
    <t>E268</t>
  </si>
  <si>
    <t>'=Preise!D21</t>
  </si>
  <si>
    <t>E269</t>
  </si>
  <si>
    <t>'=Preise!D22</t>
  </si>
  <si>
    <t>B261</t>
  </si>
  <si>
    <t>Pflegezuschläge ab 01.01.2023</t>
  </si>
  <si>
    <t>Aufschlüsselung</t>
  </si>
  <si>
    <t>C3</t>
  </si>
  <si>
    <t>C257</t>
  </si>
  <si>
    <t>C258</t>
  </si>
  <si>
    <t>C259</t>
  </si>
  <si>
    <t>C260</t>
  </si>
  <si>
    <t>C261</t>
  </si>
  <si>
    <t>C262</t>
  </si>
  <si>
    <t>C263</t>
  </si>
  <si>
    <t>D3</t>
  </si>
  <si>
    <t>D26</t>
  </si>
  <si>
    <t>D27</t>
  </si>
  <si>
    <t>D28</t>
  </si>
  <si>
    <t>D29</t>
  </si>
  <si>
    <t>D30</t>
  </si>
  <si>
    <t>D31</t>
  </si>
  <si>
    <t>D32</t>
  </si>
  <si>
    <t>D33</t>
  </si>
  <si>
    <t>D34</t>
  </si>
  <si>
    <t>D35</t>
  </si>
  <si>
    <t>D36</t>
  </si>
  <si>
    <t>D37</t>
  </si>
  <si>
    <t>D38</t>
  </si>
  <si>
    <t>D39</t>
  </si>
  <si>
    <t>D40</t>
  </si>
  <si>
    <t>D41</t>
  </si>
  <si>
    <t>D42</t>
  </si>
  <si>
    <t>D43</t>
  </si>
  <si>
    <t>D44</t>
  </si>
  <si>
    <t>D45</t>
  </si>
  <si>
    <t>D46</t>
  </si>
  <si>
    <t>D47</t>
  </si>
  <si>
    <t>D48</t>
  </si>
  <si>
    <t>D49</t>
  </si>
  <si>
    <t>D50</t>
  </si>
  <si>
    <t>D51</t>
  </si>
  <si>
    <t>D52</t>
  </si>
  <si>
    <t>D53</t>
  </si>
  <si>
    <t>D54</t>
  </si>
  <si>
    <t>D55</t>
  </si>
  <si>
    <t>D56</t>
  </si>
  <si>
    <t>D57</t>
  </si>
  <si>
    <t>D58</t>
  </si>
  <si>
    <t>D59</t>
  </si>
  <si>
    <t>D60</t>
  </si>
  <si>
    <t>D61</t>
  </si>
  <si>
    <t>D62</t>
  </si>
  <si>
    <t>D63</t>
  </si>
  <si>
    <t>D64</t>
  </si>
  <si>
    <t>D65</t>
  </si>
  <si>
    <t>D66</t>
  </si>
  <si>
    <t>D67</t>
  </si>
  <si>
    <t>D68</t>
  </si>
  <si>
    <t>D69</t>
  </si>
  <si>
    <t>D70</t>
  </si>
  <si>
    <t>D71</t>
  </si>
  <si>
    <t>D72</t>
  </si>
  <si>
    <t>D73</t>
  </si>
  <si>
    <t>D74</t>
  </si>
  <si>
    <t>D75</t>
  </si>
  <si>
    <t>D76</t>
  </si>
  <si>
    <t>D77</t>
  </si>
  <si>
    <t>D78</t>
  </si>
  <si>
    <t>D79</t>
  </si>
  <si>
    <t>D80</t>
  </si>
  <si>
    <t>D81</t>
  </si>
  <si>
    <t>D82</t>
  </si>
  <si>
    <t>D83</t>
  </si>
  <si>
    <t>D84</t>
  </si>
  <si>
    <t>D85</t>
  </si>
  <si>
    <t>D86</t>
  </si>
  <si>
    <t>D87</t>
  </si>
  <si>
    <t>D88</t>
  </si>
  <si>
    <t>D89</t>
  </si>
  <si>
    <t>D94</t>
  </si>
  <si>
    <t>D95</t>
  </si>
  <si>
    <t>D96</t>
  </si>
  <si>
    <t>D97</t>
  </si>
  <si>
    <t>D98</t>
  </si>
  <si>
    <t>D99</t>
  </si>
  <si>
    <t>D100</t>
  </si>
  <si>
    <t>D101</t>
  </si>
  <si>
    <t>D102</t>
  </si>
  <si>
    <t>D103</t>
  </si>
  <si>
    <t>D104</t>
  </si>
  <si>
    <t>D106</t>
  </si>
  <si>
    <t>D107</t>
  </si>
  <si>
    <t>D108</t>
  </si>
  <si>
    <t>D109</t>
  </si>
  <si>
    <t>D110</t>
  </si>
  <si>
    <t>D111</t>
  </si>
  <si>
    <t>D112</t>
  </si>
  <si>
    <t>D113</t>
  </si>
  <si>
    <t>D114</t>
  </si>
  <si>
    <t>D115</t>
  </si>
  <si>
    <t>D117</t>
  </si>
  <si>
    <t>D118</t>
  </si>
  <si>
    <t>D119</t>
  </si>
  <si>
    <t>D120</t>
  </si>
  <si>
    <t>D121</t>
  </si>
  <si>
    <t>D122</t>
  </si>
  <si>
    <t>D123</t>
  </si>
  <si>
    <t>D124</t>
  </si>
  <si>
    <t>D125</t>
  </si>
  <si>
    <t>D126</t>
  </si>
  <si>
    <t>D127</t>
  </si>
  <si>
    <t>D128</t>
  </si>
  <si>
    <t>D129</t>
  </si>
  <si>
    <t>D130</t>
  </si>
  <si>
    <t>D131</t>
  </si>
  <si>
    <t>D132</t>
  </si>
  <si>
    <t>D133</t>
  </si>
  <si>
    <t>D134</t>
  </si>
  <si>
    <t>D135</t>
  </si>
  <si>
    <t>D136</t>
  </si>
  <si>
    <t>D137</t>
  </si>
  <si>
    <t>D138</t>
  </si>
  <si>
    <t>D139</t>
  </si>
  <si>
    <t>D140</t>
  </si>
  <si>
    <t>D141</t>
  </si>
  <si>
    <t>D142</t>
  </si>
  <si>
    <t>D143</t>
  </si>
  <si>
    <t>D144</t>
  </si>
  <si>
    <t>D145</t>
  </si>
  <si>
    <t>D146</t>
  </si>
  <si>
    <t>D147</t>
  </si>
  <si>
    <t>D148</t>
  </si>
  <si>
    <t>D149</t>
  </si>
  <si>
    <t>D150</t>
  </si>
  <si>
    <t>D151</t>
  </si>
  <si>
    <t>D152</t>
  </si>
  <si>
    <t>D153</t>
  </si>
  <si>
    <t>D154</t>
  </si>
  <si>
    <t>D155</t>
  </si>
  <si>
    <t>D156</t>
  </si>
  <si>
    <t>D157</t>
  </si>
  <si>
    <t>D158</t>
  </si>
  <si>
    <t>D159</t>
  </si>
  <si>
    <t>D160</t>
  </si>
  <si>
    <t>D161</t>
  </si>
  <si>
    <t>D162</t>
  </si>
  <si>
    <t>D163</t>
  </si>
  <si>
    <t>D164</t>
  </si>
  <si>
    <t>D165</t>
  </si>
  <si>
    <t>D166</t>
  </si>
  <si>
    <t>D167</t>
  </si>
  <si>
    <t>D168</t>
  </si>
  <si>
    <t>D169</t>
  </si>
  <si>
    <t>D170</t>
  </si>
  <si>
    <t>D171</t>
  </si>
  <si>
    <t>D172</t>
  </si>
  <si>
    <t>D173</t>
  </si>
  <si>
    <t>D174</t>
  </si>
  <si>
    <t>D175</t>
  </si>
  <si>
    <t>D176</t>
  </si>
  <si>
    <t>D177</t>
  </si>
  <si>
    <t>D178</t>
  </si>
  <si>
    <t>D179</t>
  </si>
  <si>
    <t>D180</t>
  </si>
  <si>
    <t>D181</t>
  </si>
  <si>
    <t>D182</t>
  </si>
  <si>
    <t>D183</t>
  </si>
  <si>
    <t>D184</t>
  </si>
  <si>
    <t>D185</t>
  </si>
  <si>
    <t>D186</t>
  </si>
  <si>
    <t>D187</t>
  </si>
  <si>
    <t>D188</t>
  </si>
  <si>
    <t>D189</t>
  </si>
  <si>
    <t>D190</t>
  </si>
  <si>
    <t>D191</t>
  </si>
  <si>
    <t>D192</t>
  </si>
  <si>
    <t>D193</t>
  </si>
  <si>
    <t>D194</t>
  </si>
  <si>
    <t>D195</t>
  </si>
  <si>
    <t>D196</t>
  </si>
  <si>
    <t>D197</t>
  </si>
  <si>
    <t>D198</t>
  </si>
  <si>
    <t>D199</t>
  </si>
  <si>
    <t>D200</t>
  </si>
  <si>
    <t>D201</t>
  </si>
  <si>
    <t>D202</t>
  </si>
  <si>
    <t>D203</t>
  </si>
  <si>
    <t>D204</t>
  </si>
  <si>
    <t>D205</t>
  </si>
  <si>
    <t>D206</t>
  </si>
  <si>
    <t>D207</t>
  </si>
  <si>
    <t>D208</t>
  </si>
  <si>
    <t>D209</t>
  </si>
  <si>
    <t>D210</t>
  </si>
  <si>
    <t>D211</t>
  </si>
  <si>
    <t>D212</t>
  </si>
  <si>
    <t>D213</t>
  </si>
  <si>
    <t>D214</t>
  </si>
  <si>
    <t>D215</t>
  </si>
  <si>
    <t>D216</t>
  </si>
  <si>
    <t>D217</t>
  </si>
  <si>
    <t>D218</t>
  </si>
  <si>
    <t>D219</t>
  </si>
  <si>
    <t>D220</t>
  </si>
  <si>
    <t>D221</t>
  </si>
  <si>
    <t>D222</t>
  </si>
  <si>
    <t>D223</t>
  </si>
  <si>
    <t>D224</t>
  </si>
  <si>
    <t>D225</t>
  </si>
  <si>
    <t>D226</t>
  </si>
  <si>
    <t>D227</t>
  </si>
  <si>
    <t>D228</t>
  </si>
  <si>
    <t>D229</t>
  </si>
  <si>
    <t>D230</t>
  </si>
  <si>
    <t>D231</t>
  </si>
  <si>
    <t>D232</t>
  </si>
  <si>
    <t>D233</t>
  </si>
  <si>
    <t>D234</t>
  </si>
  <si>
    <t>D235</t>
  </si>
  <si>
    <t>D236</t>
  </si>
  <si>
    <t>D237</t>
  </si>
  <si>
    <t>D238</t>
  </si>
  <si>
    <t>D239</t>
  </si>
  <si>
    <t>D240</t>
  </si>
  <si>
    <t>D241</t>
  </si>
  <si>
    <t>D242</t>
  </si>
  <si>
    <t>D243</t>
  </si>
  <si>
    <t>D244</t>
  </si>
  <si>
    <t>D245</t>
  </si>
  <si>
    <t>D246</t>
  </si>
  <si>
    <t>D247</t>
  </si>
  <si>
    <t>D248</t>
  </si>
  <si>
    <t>D249</t>
  </si>
  <si>
    <t>D250</t>
  </si>
  <si>
    <t>D251</t>
  </si>
  <si>
    <t>D252</t>
  </si>
  <si>
    <t>D253</t>
  </si>
  <si>
    <t>D254</t>
  </si>
  <si>
    <t>D255</t>
  </si>
  <si>
    <t>D256</t>
  </si>
  <si>
    <t>D257</t>
  </si>
  <si>
    <t>D258</t>
  </si>
  <si>
    <t>D259</t>
  </si>
  <si>
    <t>D260</t>
  </si>
  <si>
    <t>D261</t>
  </si>
  <si>
    <t>D262</t>
  </si>
  <si>
    <t>D263</t>
  </si>
  <si>
    <t>E3</t>
  </si>
  <si>
    <t>E257</t>
  </si>
  <si>
    <t>E258</t>
  </si>
  <si>
    <t>E259</t>
  </si>
  <si>
    <t>E260</t>
  </si>
  <si>
    <t>E261</t>
  </si>
  <si>
    <t>F3</t>
  </si>
  <si>
    <t>F26</t>
  </si>
  <si>
    <t>F27</t>
  </si>
  <si>
    <t>F28</t>
  </si>
  <si>
    <t>F29</t>
  </si>
  <si>
    <t>F30</t>
  </si>
  <si>
    <t>F31</t>
  </si>
  <si>
    <t>F32</t>
  </si>
  <si>
    <t>F33</t>
  </si>
  <si>
    <t>F34</t>
  </si>
  <si>
    <t>F35</t>
  </si>
  <si>
    <t>F36</t>
  </si>
  <si>
    <t>F37</t>
  </si>
  <si>
    <t>F38</t>
  </si>
  <si>
    <t>F39</t>
  </si>
  <si>
    <t>F40</t>
  </si>
  <si>
    <t>F41</t>
  </si>
  <si>
    <t>F42</t>
  </si>
  <si>
    <t>F43</t>
  </si>
  <si>
    <t>F44</t>
  </si>
  <si>
    <t>F45</t>
  </si>
  <si>
    <t>F46</t>
  </si>
  <si>
    <t>F47</t>
  </si>
  <si>
    <t>F48</t>
  </si>
  <si>
    <t>F49</t>
  </si>
  <si>
    <t>F50</t>
  </si>
  <si>
    <t>F51</t>
  </si>
  <si>
    <t>F52</t>
  </si>
  <si>
    <t>F53</t>
  </si>
  <si>
    <t>F54</t>
  </si>
  <si>
    <t>F55</t>
  </si>
  <si>
    <t>F56</t>
  </si>
  <si>
    <t>F57</t>
  </si>
  <si>
    <t>F58</t>
  </si>
  <si>
    <t>F59</t>
  </si>
  <si>
    <t>F60</t>
  </si>
  <si>
    <t>F61</t>
  </si>
  <si>
    <t>F62</t>
  </si>
  <si>
    <t>F63</t>
  </si>
  <si>
    <t>F64</t>
  </si>
  <si>
    <t>F65</t>
  </si>
  <si>
    <t>F66</t>
  </si>
  <si>
    <t>F67</t>
  </si>
  <si>
    <t>F68</t>
  </si>
  <si>
    <t>F69</t>
  </si>
  <si>
    <t>F70</t>
  </si>
  <si>
    <t>F71</t>
  </si>
  <si>
    <t>F72</t>
  </si>
  <si>
    <t>F73</t>
  </si>
  <si>
    <t>F74</t>
  </si>
  <si>
    <t>F75</t>
  </si>
  <si>
    <t>F76</t>
  </si>
  <si>
    <t>F77</t>
  </si>
  <si>
    <t>F78</t>
  </si>
  <si>
    <t>F79</t>
  </si>
  <si>
    <t>F80</t>
  </si>
  <si>
    <t>F81</t>
  </si>
  <si>
    <t>F82</t>
  </si>
  <si>
    <t>F83</t>
  </si>
  <si>
    <t>F84</t>
  </si>
  <si>
    <t>F85</t>
  </si>
  <si>
    <t>F86</t>
  </si>
  <si>
    <t>F87</t>
  </si>
  <si>
    <t>F88</t>
  </si>
  <si>
    <t>F89</t>
  </si>
  <si>
    <t>F90</t>
  </si>
  <si>
    <t>F91</t>
  </si>
  <si>
    <t>F92</t>
  </si>
  <si>
    <t>F93</t>
  </si>
  <si>
    <t>F94</t>
  </si>
  <si>
    <t>F95</t>
  </si>
  <si>
    <t>F96</t>
  </si>
  <si>
    <t>F97</t>
  </si>
  <si>
    <t>F98</t>
  </si>
  <si>
    <t>F99</t>
  </si>
  <si>
    <t>F100</t>
  </si>
  <si>
    <t>F101</t>
  </si>
  <si>
    <t>F102</t>
  </si>
  <si>
    <t>F103</t>
  </si>
  <si>
    <t>F104</t>
  </si>
  <si>
    <t>F105</t>
  </si>
  <si>
    <t>F106</t>
  </si>
  <si>
    <t>F107</t>
  </si>
  <si>
    <t>F108</t>
  </si>
  <si>
    <t>F109</t>
  </si>
  <si>
    <t>F110</t>
  </si>
  <si>
    <t>F111</t>
  </si>
  <si>
    <t>F112</t>
  </si>
  <si>
    <t>F114</t>
  </si>
  <si>
    <t>F115</t>
  </si>
  <si>
    <t>F116</t>
  </si>
  <si>
    <t>F117</t>
  </si>
  <si>
    <t>F118</t>
  </si>
  <si>
    <t>F119</t>
  </si>
  <si>
    <t>F120</t>
  </si>
  <si>
    <t>F121</t>
  </si>
  <si>
    <t>F122</t>
  </si>
  <si>
    <t>F123</t>
  </si>
  <si>
    <t>F124</t>
  </si>
  <si>
    <t>F125</t>
  </si>
  <si>
    <t>F126</t>
  </si>
  <si>
    <t>F127</t>
  </si>
  <si>
    <t>F128</t>
  </si>
  <si>
    <t>F129</t>
  </si>
  <si>
    <t>F130</t>
  </si>
  <si>
    <t>F131</t>
  </si>
  <si>
    <t>F132</t>
  </si>
  <si>
    <t>F133</t>
  </si>
  <si>
    <t>F134</t>
  </si>
  <si>
    <t>F135</t>
  </si>
  <si>
    <t>F136</t>
  </si>
  <si>
    <t>F137</t>
  </si>
  <si>
    <t>F138</t>
  </si>
  <si>
    <t>F139</t>
  </si>
  <si>
    <t>F140</t>
  </si>
  <si>
    <t>F141</t>
  </si>
  <si>
    <t>F142</t>
  </si>
  <si>
    <t>F143</t>
  </si>
  <si>
    <t>F144</t>
  </si>
  <si>
    <t>F145</t>
  </si>
  <si>
    <t>F146</t>
  </si>
  <si>
    <t>F147</t>
  </si>
  <si>
    <t>F148</t>
  </si>
  <si>
    <t>F149</t>
  </si>
  <si>
    <t>F150</t>
  </si>
  <si>
    <t>F151</t>
  </si>
  <si>
    <t>F152</t>
  </si>
  <si>
    <t>F153</t>
  </si>
  <si>
    <t>F154</t>
  </si>
  <si>
    <t>F155</t>
  </si>
  <si>
    <t>F156</t>
  </si>
  <si>
    <t>F157</t>
  </si>
  <si>
    <t>F158</t>
  </si>
  <si>
    <t>F159</t>
  </si>
  <si>
    <t>F160</t>
  </si>
  <si>
    <t>F161</t>
  </si>
  <si>
    <t>F162</t>
  </si>
  <si>
    <t>F163</t>
  </si>
  <si>
    <t>F164</t>
  </si>
  <si>
    <t>F165</t>
  </si>
  <si>
    <t>F166</t>
  </si>
  <si>
    <t>F167</t>
  </si>
  <si>
    <t>F168</t>
  </si>
  <si>
    <t>F169</t>
  </si>
  <si>
    <t>F170</t>
  </si>
  <si>
    <t>F171</t>
  </si>
  <si>
    <t>F172</t>
  </si>
  <si>
    <t>F173</t>
  </si>
  <si>
    <t>F174</t>
  </si>
  <si>
    <t>F175</t>
  </si>
  <si>
    <t>F176</t>
  </si>
  <si>
    <t>F177</t>
  </si>
  <si>
    <t>F178</t>
  </si>
  <si>
    <t>F179</t>
  </si>
  <si>
    <t>F180</t>
  </si>
  <si>
    <t>F181</t>
  </si>
  <si>
    <t>F182</t>
  </si>
  <si>
    <t>F183</t>
  </si>
  <si>
    <t>F184</t>
  </si>
  <si>
    <t>F185</t>
  </si>
  <si>
    <t>F186</t>
  </si>
  <si>
    <t>F187</t>
  </si>
  <si>
    <t>F188</t>
  </si>
  <si>
    <t>F189</t>
  </si>
  <si>
    <t>F190</t>
  </si>
  <si>
    <t>F191</t>
  </si>
  <si>
    <t>F192</t>
  </si>
  <si>
    <t>F193</t>
  </si>
  <si>
    <t>F194</t>
  </si>
  <si>
    <t>F195</t>
  </si>
  <si>
    <t>F196</t>
  </si>
  <si>
    <t>F197</t>
  </si>
  <si>
    <t>F198</t>
  </si>
  <si>
    <t>F199</t>
  </si>
  <si>
    <t>F200</t>
  </si>
  <si>
    <t>F201</t>
  </si>
  <si>
    <t>F202</t>
  </si>
  <si>
    <t>F203</t>
  </si>
  <si>
    <t>F204</t>
  </si>
  <si>
    <t>F205</t>
  </si>
  <si>
    <t>F206</t>
  </si>
  <si>
    <t>F207</t>
  </si>
  <si>
    <t>F208</t>
  </si>
  <si>
    <t>F209</t>
  </si>
  <si>
    <t>F210</t>
  </si>
  <si>
    <t>F211</t>
  </si>
  <si>
    <t>F212</t>
  </si>
  <si>
    <t>F213</t>
  </si>
  <si>
    <t>F214</t>
  </si>
  <si>
    <t>F215</t>
  </si>
  <si>
    <t>F216</t>
  </si>
  <si>
    <t>F217</t>
  </si>
  <si>
    <t>F218</t>
  </si>
  <si>
    <t>F219</t>
  </si>
  <si>
    <t>F220</t>
  </si>
  <si>
    <t>F221</t>
  </si>
  <si>
    <t>F222</t>
  </si>
  <si>
    <t>F223</t>
  </si>
  <si>
    <t>F224</t>
  </si>
  <si>
    <t>F225</t>
  </si>
  <si>
    <t>F226</t>
  </si>
  <si>
    <t>F227</t>
  </si>
  <si>
    <t>F228</t>
  </si>
  <si>
    <t>F229</t>
  </si>
  <si>
    <t>F230</t>
  </si>
  <si>
    <t>F231</t>
  </si>
  <si>
    <t>F232</t>
  </si>
  <si>
    <t>F233</t>
  </si>
  <si>
    <t>F234</t>
  </si>
  <si>
    <t>F235</t>
  </si>
  <si>
    <t>F236</t>
  </si>
  <si>
    <t>F237</t>
  </si>
  <si>
    <t>F238</t>
  </si>
  <si>
    <t>F239</t>
  </si>
  <si>
    <t>F240</t>
  </si>
  <si>
    <t>F241</t>
  </si>
  <si>
    <t>F242</t>
  </si>
  <si>
    <t>F243</t>
  </si>
  <si>
    <t>F244</t>
  </si>
  <si>
    <t>F245</t>
  </si>
  <si>
    <t>F246</t>
  </si>
  <si>
    <t>F247</t>
  </si>
  <si>
    <t>F248</t>
  </si>
  <si>
    <t>F249</t>
  </si>
  <si>
    <t>F250</t>
  </si>
  <si>
    <t>F251</t>
  </si>
  <si>
    <t>F252</t>
  </si>
  <si>
    <t>F253</t>
  </si>
  <si>
    <t>F254</t>
  </si>
  <si>
    <t>F255</t>
  </si>
  <si>
    <t>F256</t>
  </si>
  <si>
    <t>F257</t>
  </si>
  <si>
    <t>F258</t>
  </si>
  <si>
    <t>F259</t>
  </si>
  <si>
    <t>F260</t>
  </si>
  <si>
    <t>F261</t>
  </si>
  <si>
    <t>F262</t>
  </si>
  <si>
    <t>F263</t>
  </si>
  <si>
    <t>G3</t>
  </si>
  <si>
    <t>G257</t>
  </si>
  <si>
    <t>G258</t>
  </si>
  <si>
    <t>G259</t>
  </si>
  <si>
    <t>G260</t>
  </si>
  <si>
    <t>G261</t>
  </si>
  <si>
    <t>G262</t>
  </si>
  <si>
    <t>G263</t>
  </si>
  <si>
    <t>C4</t>
  </si>
  <si>
    <t>G4</t>
  </si>
  <si>
    <t>C5</t>
  </si>
  <si>
    <t>G5</t>
  </si>
  <si>
    <t>Der Verlauf hört mit den Änderungen, die am 27.12.2023 um 11:55 gespeichert wurden, auf.</t>
  </si>
  <si>
    <t>SWÖ 4/11</t>
  </si>
  <si>
    <t>Normkostenmodell StPBG</t>
  </si>
  <si>
    <t>--&gt; SWÖ KV 2022 eingepreist</t>
  </si>
  <si>
    <t>--&gt; SWÖ KV 2023 eingepreist</t>
  </si>
  <si>
    <t>--&gt; SWÖ KV 2024 eingepreist</t>
  </si>
  <si>
    <t>--&gt; SWÖ KV 2025 eingepreist</t>
  </si>
  <si>
    <t>Heim 1</t>
  </si>
  <si>
    <t>Heim 2</t>
  </si>
  <si>
    <t>Heim 3</t>
  </si>
  <si>
    <t>Heim 4</t>
  </si>
  <si>
    <t>Heim 5</t>
  </si>
  <si>
    <t>Heim 6</t>
  </si>
  <si>
    <t>Heim 7</t>
  </si>
  <si>
    <t>Heim 8</t>
  </si>
  <si>
    <t>Heim 9</t>
  </si>
  <si>
    <t>Heim 10</t>
  </si>
  <si>
    <t>Heim 11</t>
  </si>
  <si>
    <t>Heim 12</t>
  </si>
  <si>
    <t>Heim 13</t>
  </si>
  <si>
    <t>Heim 14</t>
  </si>
  <si>
    <t>Heim 15</t>
  </si>
  <si>
    <t>Heim 16</t>
  </si>
  <si>
    <t>Heim 17</t>
  </si>
  <si>
    <t>Heim 18</t>
  </si>
  <si>
    <t>Heim 19</t>
  </si>
  <si>
    <t>Heim 20</t>
  </si>
  <si>
    <t>Heim 21</t>
  </si>
  <si>
    <t>Heim 22</t>
  </si>
  <si>
    <t>Heim 23</t>
  </si>
  <si>
    <t>Heim 24</t>
  </si>
  <si>
    <t>Heim 25</t>
  </si>
  <si>
    <t>Heim 26</t>
  </si>
  <si>
    <t>Heim 27</t>
  </si>
  <si>
    <t>Heim 28</t>
  </si>
  <si>
    <t>Heim 29</t>
  </si>
  <si>
    <t>Heim 30</t>
  </si>
  <si>
    <t>Heim 31</t>
  </si>
  <si>
    <t>Heim 32</t>
  </si>
  <si>
    <t>Heim 33</t>
  </si>
  <si>
    <t>Heim 34</t>
  </si>
  <si>
    <t>Heim 35</t>
  </si>
  <si>
    <t>Heim 36</t>
  </si>
  <si>
    <t>Heim 37</t>
  </si>
  <si>
    <t>Heim 38</t>
  </si>
  <si>
    <t>Heim 39</t>
  </si>
  <si>
    <t>Heim 40</t>
  </si>
  <si>
    <t>Heim 41</t>
  </si>
  <si>
    <t>Heim 42</t>
  </si>
  <si>
    <t>Heim 43</t>
  </si>
  <si>
    <t>Heim 44</t>
  </si>
  <si>
    <t>Heim 45</t>
  </si>
  <si>
    <t>Heim 46</t>
  </si>
  <si>
    <t>Heim 47</t>
  </si>
  <si>
    <t>Heim 48</t>
  </si>
  <si>
    <t>Heim 49</t>
  </si>
  <si>
    <t>Heim 50</t>
  </si>
  <si>
    <t>Heim 51</t>
  </si>
  <si>
    <t>Heim 52</t>
  </si>
  <si>
    <t>Heim 53</t>
  </si>
  <si>
    <t>Heim 54</t>
  </si>
  <si>
    <t>Heim 55</t>
  </si>
  <si>
    <t>Heim 56</t>
  </si>
  <si>
    <t>Heim 57</t>
  </si>
  <si>
    <t>Heim 58</t>
  </si>
  <si>
    <t>Heim 59</t>
  </si>
  <si>
    <t>Heim 60</t>
  </si>
  <si>
    <t>Heim 61</t>
  </si>
  <si>
    <t>Heim 62</t>
  </si>
  <si>
    <t>Heim 63</t>
  </si>
  <si>
    <t>Heim 64</t>
  </si>
  <si>
    <t>Heim 65</t>
  </si>
  <si>
    <t>Heim 66</t>
  </si>
  <si>
    <t>Heim 67</t>
  </si>
  <si>
    <t>Heim 68</t>
  </si>
  <si>
    <t>Heim 69</t>
  </si>
  <si>
    <t>Heim 70</t>
  </si>
  <si>
    <t>Heim 71</t>
  </si>
  <si>
    <t>Heim 72</t>
  </si>
  <si>
    <t>Heim 73</t>
  </si>
  <si>
    <t>Heim 74</t>
  </si>
  <si>
    <t>Heim 75</t>
  </si>
  <si>
    <t>Heim 76</t>
  </si>
  <si>
    <t>Heim 77</t>
  </si>
  <si>
    <t>Heim 78</t>
  </si>
  <si>
    <t>Heim 79</t>
  </si>
  <si>
    <t>Heim 80</t>
  </si>
  <si>
    <t>Heim 81</t>
  </si>
  <si>
    <t>Heim 82</t>
  </si>
  <si>
    <t>Heim 83</t>
  </si>
  <si>
    <t>Heim 84</t>
  </si>
  <si>
    <t>Heim 85</t>
  </si>
  <si>
    <t>Heim 86</t>
  </si>
  <si>
    <t>Heim 87</t>
  </si>
  <si>
    <t>Heim 88</t>
  </si>
  <si>
    <t>Heim 89</t>
  </si>
  <si>
    <t>Heim 90</t>
  </si>
  <si>
    <t>Heim 91</t>
  </si>
  <si>
    <t>Heim 92</t>
  </si>
  <si>
    <t>Heim 93</t>
  </si>
  <si>
    <t>Heim 94</t>
  </si>
  <si>
    <t>Heim 95</t>
  </si>
  <si>
    <t>Heim 96</t>
  </si>
  <si>
    <t>Heim 97</t>
  </si>
  <si>
    <t>Heim 98</t>
  </si>
  <si>
    <t>Heim 99</t>
  </si>
  <si>
    <t>Heim 100</t>
  </si>
  <si>
    <t>Heim 101</t>
  </si>
  <si>
    <t>Heim 102</t>
  </si>
  <si>
    <t>Heim 103</t>
  </si>
  <si>
    <t>Heim 104</t>
  </si>
  <si>
    <t>Heim 105</t>
  </si>
  <si>
    <t>Heim 106</t>
  </si>
  <si>
    <t>Heim 107</t>
  </si>
  <si>
    <t>Heim 108</t>
  </si>
  <si>
    <t>Heim 109</t>
  </si>
  <si>
    <t>Heim 110</t>
  </si>
  <si>
    <t>Heim 111</t>
  </si>
  <si>
    <t>Heim 112</t>
  </si>
  <si>
    <t>Heim 113</t>
  </si>
  <si>
    <t>Heim 114</t>
  </si>
  <si>
    <t>Heim 115</t>
  </si>
  <si>
    <t>Heim 116</t>
  </si>
  <si>
    <t>Heim 117</t>
  </si>
  <si>
    <t>Heim 118</t>
  </si>
  <si>
    <t>Heim 119</t>
  </si>
  <si>
    <t>Heim 120</t>
  </si>
  <si>
    <t>Heim 121</t>
  </si>
  <si>
    <t>Heim 122</t>
  </si>
  <si>
    <t>Heim 123</t>
  </si>
  <si>
    <t>Heim 124</t>
  </si>
  <si>
    <t>Heim 125</t>
  </si>
  <si>
    <t>Heim 126</t>
  </si>
  <si>
    <t>Heim 127</t>
  </si>
  <si>
    <t>Heim 128</t>
  </si>
  <si>
    <t>Heim 129</t>
  </si>
  <si>
    <t>Heim 130</t>
  </si>
  <si>
    <t>Heim 131</t>
  </si>
  <si>
    <t>Heim 132</t>
  </si>
  <si>
    <t>Heim 133</t>
  </si>
  <si>
    <t>Heim 134</t>
  </si>
  <si>
    <t>Heim 135</t>
  </si>
  <si>
    <t>Heim 136</t>
  </si>
  <si>
    <t>Heim 137</t>
  </si>
  <si>
    <t>Heim 138</t>
  </si>
  <si>
    <t>Heim 139</t>
  </si>
  <si>
    <t>Heim 140</t>
  </si>
  <si>
    <t>Heim 141</t>
  </si>
  <si>
    <t>Heim 142</t>
  </si>
  <si>
    <t>Heim 143</t>
  </si>
  <si>
    <t>Heim 144</t>
  </si>
  <si>
    <t>Heim 145</t>
  </si>
  <si>
    <t>Heim 146</t>
  </si>
  <si>
    <t>Heim 147</t>
  </si>
  <si>
    <t>Heim 148</t>
  </si>
  <si>
    <t>Heim 149</t>
  </si>
  <si>
    <t>Heim 150</t>
  </si>
  <si>
    <t>Heim 151</t>
  </si>
  <si>
    <t>Heim 152</t>
  </si>
  <si>
    <t>Heim 153</t>
  </si>
  <si>
    <t>Heim 154</t>
  </si>
  <si>
    <t>Heim 155</t>
  </si>
  <si>
    <t>Heim 156</t>
  </si>
  <si>
    <t>Heim 157</t>
  </si>
  <si>
    <t>Heim 158</t>
  </si>
  <si>
    <t>Heim 159</t>
  </si>
  <si>
    <t>Heim 160</t>
  </si>
  <si>
    <t>Heim 161</t>
  </si>
  <si>
    <t>Heim 162</t>
  </si>
  <si>
    <t>Heim 163</t>
  </si>
  <si>
    <t>Heim 164</t>
  </si>
  <si>
    <t>Heim 165</t>
  </si>
  <si>
    <t>Heim 166</t>
  </si>
  <si>
    <t>Heim 167</t>
  </si>
  <si>
    <t>Heim 168</t>
  </si>
  <si>
    <t>Heim 169</t>
  </si>
  <si>
    <t>Heim 170</t>
  </si>
  <si>
    <t>Heim 171</t>
  </si>
  <si>
    <t>Heim 172</t>
  </si>
  <si>
    <t>Heim 173</t>
  </si>
  <si>
    <t>Heim 174</t>
  </si>
  <si>
    <t>Heim 175</t>
  </si>
  <si>
    <t>Heim 176</t>
  </si>
  <si>
    <t>Heim 177</t>
  </si>
  <si>
    <t>Heim 178</t>
  </si>
  <si>
    <t>Heim 179</t>
  </si>
  <si>
    <t>Heim 180</t>
  </si>
  <si>
    <t>Heim 181</t>
  </si>
  <si>
    <t>Heim 182</t>
  </si>
  <si>
    <t>Heim 183</t>
  </si>
  <si>
    <t>Heim 184</t>
  </si>
  <si>
    <t>Heim 185</t>
  </si>
  <si>
    <t>Heim 186</t>
  </si>
  <si>
    <t>Heim 187</t>
  </si>
  <si>
    <t>Heim 188</t>
  </si>
  <si>
    <t>Heim 189</t>
  </si>
  <si>
    <t>Heim 190</t>
  </si>
  <si>
    <t>Heim 191</t>
  </si>
  <si>
    <t>Heim 192</t>
  </si>
  <si>
    <t>Heim 193</t>
  </si>
  <si>
    <t>Heim 194</t>
  </si>
  <si>
    <t>Heim 195</t>
  </si>
  <si>
    <t>Heim 196</t>
  </si>
  <si>
    <t>Heim 197</t>
  </si>
  <si>
    <t>Heim 198</t>
  </si>
  <si>
    <t>Heim 199</t>
  </si>
  <si>
    <t>Heim 200</t>
  </si>
  <si>
    <t>Heim 201</t>
  </si>
  <si>
    <t>Heim 202</t>
  </si>
  <si>
    <t>Heim 203</t>
  </si>
  <si>
    <t>Heim 204</t>
  </si>
  <si>
    <t>Heim 205</t>
  </si>
  <si>
    <t>Heim 206</t>
  </si>
  <si>
    <t>Heim 207</t>
  </si>
  <si>
    <t>Heim 208</t>
  </si>
  <si>
    <t>Heim 209</t>
  </si>
  <si>
    <t>Heim 210</t>
  </si>
  <si>
    <t>Heim 211</t>
  </si>
  <si>
    <t>Heim 212</t>
  </si>
  <si>
    <t>Heim 213</t>
  </si>
  <si>
    <t>Heim 214</t>
  </si>
  <si>
    <t>Heim 215</t>
  </si>
  <si>
    <t>Heim 216</t>
  </si>
  <si>
    <t>Heim 217</t>
  </si>
  <si>
    <t>Heim 218</t>
  </si>
  <si>
    <t>Musterort</t>
  </si>
  <si>
    <t xml:space="preserve">Musterstraße </t>
  </si>
  <si>
    <t>Heim 2  - Musterort</t>
  </si>
  <si>
    <t>Verbraucherpreisindex</t>
  </si>
  <si>
    <t>SWÖ 2026</t>
  </si>
  <si>
    <t>Höhe der Grundleistung</t>
  </si>
  <si>
    <t>Kategorie 1</t>
  </si>
  <si>
    <t>Kategorie 2</t>
  </si>
  <si>
    <t>Kategorie 3</t>
  </si>
  <si>
    <t>Kategorie 4</t>
  </si>
  <si>
    <t>Kategorie 5</t>
  </si>
  <si>
    <t>Kategorie 6</t>
  </si>
  <si>
    <t>Kategorie 8</t>
  </si>
  <si>
    <t>NICHT VERSCHIEBEN - CODE HAT STATISCHE BEZÜGE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</si>
</sst>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8" formatCode="&quot;€&quot;\ #,##0.00;[Red]\-&quot;€&quot;\ #,##0.00"/>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 #,##0.00\ &quot;€&quot;_-;\-* #,##0.00\ &quot;€&quot;_-;_-* &quot;-&quot;??\ &quot;€&quot;_-;_-@_-"/>
    <numFmt numFmtId="167" formatCode="_-* #,##0.00\ _€_-;\-* #,##0.00\ _€_-;_-* &quot;-&quot;??\ _€_-;_-@_-"/>
    <numFmt numFmtId="168" formatCode="&quot;€&quot;#,##0.00_);\(&quot;€&quot;#,##0.00\)"/>
    <numFmt numFmtId="169" formatCode="0.0%"/>
    <numFmt numFmtId="170" formatCode="#,##0.00_ ;\-#,##0.00\ "/>
    <numFmt numFmtId="171" formatCode="h:mm"/>
    <numFmt numFmtId="172" formatCode="#,##0.0"/>
    <numFmt numFmtId="173" formatCode="0.0"/>
    <numFmt numFmtId="174" formatCode="#,##0_ ;\-#,##0\ "/>
    <numFmt numFmtId="175" formatCode="0.000"/>
    <numFmt numFmtId="176" formatCode="&quot;€&quot;\ #,##0.00"/>
    <numFmt numFmtId="177" formatCode="&quot;€&quot;\ #,##0.00;[Red]&quot;€&quot;\ #,##0.00"/>
    <numFmt numFmtId="178" formatCode="_(* #,##0.000_);_(* \(#,##0.000\);_(* &quot;-&quot;??_);_(@_)"/>
    <numFmt numFmtId="179" formatCode="0.0000"/>
    <numFmt numFmtId="180" formatCode="#,##0.000"/>
    <numFmt numFmtId="181" formatCode="_-[$€-C07]\ * #,##0.00_-;\-[$€-C07]\ * #,##0.00_-;_-[$€-C07]\ * &quot;-&quot;??_-;_-@_-"/>
    <numFmt numFmtId="182" formatCode="#,##0.000_ ;\-#,##0.000\ "/>
    <numFmt numFmtId="183" formatCode="_-* #,##0_-;\-* #,##0_-;_-* &quot;-&quot;??_-;_-@_-"/>
    <numFmt numFmtId="184" formatCode="_-* #,##0.0000_-;\-* #,##0.0000_-;_-* &quot;-&quot;??_-;_-@_-"/>
    <numFmt numFmtId="185" formatCode="_(* #,##0.000000_);_(* \(#,##0.000000\);_(* &quot;-&quot;??_);_(@_)"/>
    <numFmt numFmtId="186" formatCode="#,##0.00\ &quot;€&quot;"/>
    <numFmt numFmtId="187" formatCode="0.000%"/>
    <numFmt numFmtId="188" formatCode="0\ &quot;CU&quot;"/>
    <numFmt numFmtId="189" formatCode="_-* #,##0.00000\ _€_-;\-* #,##0.00000\ _€_-;_-* &quot;-&quot;??\ _€_-;_-@_-"/>
    <numFmt numFmtId="190" formatCode="_(* #,##0_);_(* \(#,##0\);_(* &quot;-&quot;??_);_(@_)"/>
    <numFmt numFmtId="191" formatCode="0.00000%"/>
    <numFmt numFmtId="192" formatCode="#,##0.0000"/>
    <numFmt numFmtId="193" formatCode="0.00000"/>
    <numFmt numFmtId="194" formatCode="0.0000000"/>
    <numFmt numFmtId="195" formatCode="0.00000000"/>
    <numFmt numFmtId="196" formatCode="0.000000000"/>
    <numFmt numFmtId="197" formatCode="0.0000000000"/>
    <numFmt numFmtId="198" formatCode="#,##0.0000\ &quot;€&quot;"/>
    <numFmt numFmtId="199" formatCode="_-* #,##0.000\ _€_-;\-* #,##0.000\ _€_-;_-* &quot;-&quot;???\ _€_-;_-@_-"/>
  </numFmts>
  <fonts count="151" x14ac:knownFonts="1">
    <font>
      <sz val="11"/>
      <color theme="1"/>
      <name val="Calibri"/>
      <family val="2"/>
      <scheme val="minor"/>
    </font>
    <font>
      <sz val="11"/>
      <color theme="1"/>
      <name val="Century Gothic"/>
      <family val="2"/>
    </font>
    <font>
      <sz val="12"/>
      <color theme="1"/>
      <name val="Calibri"/>
      <family val="2"/>
      <scheme val="minor"/>
    </font>
    <font>
      <b/>
      <sz val="11"/>
      <color theme="1"/>
      <name val="Calibri"/>
      <family val="2"/>
      <scheme val="minor"/>
    </font>
    <font>
      <sz val="9"/>
      <color theme="1"/>
      <name val="Calibri"/>
      <family val="2"/>
      <scheme val="minor"/>
    </font>
    <font>
      <i/>
      <sz val="11"/>
      <color theme="1"/>
      <name val="Calibri"/>
      <family val="2"/>
      <scheme val="minor"/>
    </font>
    <font>
      <b/>
      <sz val="12"/>
      <color theme="1"/>
      <name val="Calibri"/>
      <family val="2"/>
      <scheme val="minor"/>
    </font>
    <font>
      <sz val="10"/>
      <color theme="1"/>
      <name val="Calibri"/>
      <family val="2"/>
      <scheme val="minor"/>
    </font>
    <font>
      <b/>
      <sz val="14"/>
      <color theme="1"/>
      <name val="Calibri"/>
      <family val="2"/>
      <scheme val="minor"/>
    </font>
    <font>
      <i/>
      <sz val="11"/>
      <color rgb="FFFF0000"/>
      <name val="Calibri"/>
      <family val="2"/>
      <scheme val="minor"/>
    </font>
    <font>
      <sz val="11"/>
      <color theme="1"/>
      <name val="Calibri"/>
      <family val="2"/>
      <scheme val="minor"/>
    </font>
    <font>
      <sz val="12"/>
      <color theme="1"/>
      <name val="Calibri"/>
      <family val="2"/>
      <scheme val="minor"/>
    </font>
    <font>
      <sz val="12"/>
      <color theme="0" tint="-0.34998626667073579"/>
      <name val="Calibri"/>
      <family val="2"/>
      <scheme val="minor"/>
    </font>
    <font>
      <b/>
      <u/>
      <sz val="11"/>
      <color theme="1"/>
      <name val="Calibri"/>
      <family val="2"/>
      <scheme val="minor"/>
    </font>
    <font>
      <b/>
      <sz val="16"/>
      <color theme="0"/>
      <name val="Calibri"/>
      <family val="2"/>
      <scheme val="minor"/>
    </font>
    <font>
      <vertAlign val="superscript"/>
      <sz val="11"/>
      <color theme="1"/>
      <name val="Calibri"/>
      <family val="2"/>
      <scheme val="minor"/>
    </font>
    <font>
      <sz val="11"/>
      <color rgb="FFFF0000"/>
      <name val="Calibri"/>
      <family val="2"/>
      <scheme val="minor"/>
    </font>
    <font>
      <b/>
      <sz val="11"/>
      <name val="Calibri"/>
      <family val="2"/>
      <scheme val="minor"/>
    </font>
    <font>
      <sz val="8"/>
      <color indexed="81"/>
      <name val="Tahoma"/>
      <family val="2"/>
    </font>
    <font>
      <b/>
      <sz val="8"/>
      <color indexed="81"/>
      <name val="Tahoma"/>
      <family val="2"/>
    </font>
    <font>
      <b/>
      <u/>
      <sz val="10"/>
      <color theme="1"/>
      <name val="Calibri"/>
      <family val="2"/>
      <scheme val="minor"/>
    </font>
    <font>
      <b/>
      <sz val="11"/>
      <color rgb="FFFF0000"/>
      <name val="Calibri"/>
      <family val="2"/>
      <scheme val="minor"/>
    </font>
    <font>
      <sz val="10"/>
      <name val="Arial"/>
      <family val="2"/>
    </font>
    <font>
      <sz val="11"/>
      <name val="Calibri"/>
      <family val="2"/>
      <scheme val="minor"/>
    </font>
    <font>
      <u/>
      <sz val="11"/>
      <color theme="10"/>
      <name val="Calibri"/>
      <family val="2"/>
    </font>
    <font>
      <sz val="11"/>
      <color theme="0" tint="-0.499984740745262"/>
      <name val="Calibri"/>
      <family val="2"/>
      <scheme val="minor"/>
    </font>
    <font>
      <sz val="14"/>
      <color rgb="FF222222"/>
      <name val="Arial"/>
      <family val="2"/>
    </font>
    <font>
      <sz val="12"/>
      <name val="Calibri"/>
      <family val="2"/>
      <scheme val="minor"/>
    </font>
    <font>
      <b/>
      <sz val="16"/>
      <name val="Calibri"/>
      <family val="2"/>
      <scheme val="minor"/>
    </font>
    <font>
      <b/>
      <sz val="12"/>
      <color theme="0"/>
      <name val="Calibri"/>
      <family val="2"/>
      <scheme val="minor"/>
    </font>
    <font>
      <sz val="10"/>
      <color theme="0"/>
      <name val="Calibri"/>
      <family val="2"/>
      <scheme val="minor"/>
    </font>
    <font>
      <b/>
      <sz val="12"/>
      <name val="Calibri"/>
      <family val="2"/>
      <scheme val="minor"/>
    </font>
    <font>
      <b/>
      <sz val="14"/>
      <name val="Calibri"/>
      <family val="2"/>
      <scheme val="minor"/>
    </font>
    <font>
      <b/>
      <sz val="14"/>
      <color theme="0" tint="-0.34998626667073579"/>
      <name val="Calibri"/>
      <family val="2"/>
      <scheme val="minor"/>
    </font>
    <font>
      <b/>
      <sz val="20"/>
      <color theme="1"/>
      <name val="Calibri"/>
      <family val="2"/>
      <scheme val="minor"/>
    </font>
    <font>
      <sz val="12"/>
      <color theme="0"/>
      <name val="Calibri"/>
      <family val="2"/>
      <scheme val="minor"/>
    </font>
    <font>
      <sz val="11"/>
      <color theme="4" tint="-0.499984740745262"/>
      <name val="Calibri"/>
      <family val="2"/>
      <scheme val="minor"/>
    </font>
    <font>
      <sz val="18"/>
      <color theme="0"/>
      <name val="Calibri"/>
      <family val="2"/>
      <scheme val="minor"/>
    </font>
    <font>
      <sz val="12"/>
      <color rgb="FF0044CC"/>
      <name val="Arial"/>
      <family val="2"/>
    </font>
    <font>
      <sz val="11"/>
      <color theme="0"/>
      <name val="Calibri"/>
      <family val="2"/>
      <scheme val="minor"/>
    </font>
    <font>
      <sz val="9"/>
      <color indexed="81"/>
      <name val="Tahoma"/>
      <family val="2"/>
    </font>
    <font>
      <b/>
      <sz val="9"/>
      <color indexed="81"/>
      <name val="Tahoma"/>
      <family val="2"/>
    </font>
    <font>
      <sz val="16"/>
      <color theme="1"/>
      <name val="Calibri"/>
      <family val="2"/>
      <scheme val="minor"/>
    </font>
    <font>
      <i/>
      <sz val="11"/>
      <name val="Calibri"/>
      <family val="2"/>
      <scheme val="minor"/>
    </font>
    <font>
      <i/>
      <u/>
      <sz val="11"/>
      <color theme="10"/>
      <name val="Calibri"/>
      <family val="2"/>
    </font>
    <font>
      <b/>
      <sz val="22"/>
      <color theme="0"/>
      <name val="Calibri"/>
      <family val="2"/>
      <scheme val="minor"/>
    </font>
    <font>
      <sz val="11"/>
      <color indexed="8"/>
      <name val="Calibri"/>
      <family val="2"/>
    </font>
    <font>
      <sz val="11"/>
      <color indexed="9"/>
      <name val="Calibri"/>
      <family val="2"/>
    </font>
    <font>
      <sz val="9"/>
      <name val="Arial"/>
      <family val="2"/>
    </font>
    <font>
      <sz val="8"/>
      <color theme="1"/>
      <name val="Calibri"/>
      <family val="2"/>
      <scheme val="minor"/>
    </font>
    <font>
      <sz val="12"/>
      <name val="Arial"/>
      <family val="2"/>
    </font>
    <font>
      <b/>
      <sz val="16"/>
      <color theme="0"/>
      <name val="Arial Black"/>
      <family val="2"/>
    </font>
    <font>
      <b/>
      <sz val="12"/>
      <color rgb="FFFF0000"/>
      <name val="Calibri"/>
      <family val="2"/>
      <scheme val="minor"/>
    </font>
    <font>
      <sz val="11"/>
      <color theme="1"/>
      <name val="Wingdings 3"/>
      <family val="1"/>
      <charset val="2"/>
    </font>
    <font>
      <sz val="24"/>
      <color theme="0"/>
      <name val="Lucida Handwriting"/>
      <family val="4"/>
    </font>
    <font>
      <b/>
      <sz val="16"/>
      <name val="Arial"/>
      <family val="2"/>
    </font>
    <font>
      <sz val="11"/>
      <color theme="1"/>
      <name val="Arial"/>
      <family val="2"/>
    </font>
    <font>
      <b/>
      <sz val="12"/>
      <color theme="1"/>
      <name val="Arial"/>
      <family val="2"/>
    </font>
    <font>
      <b/>
      <sz val="16"/>
      <color theme="1"/>
      <name val="Arial"/>
      <family val="2"/>
    </font>
    <font>
      <b/>
      <sz val="11"/>
      <color theme="1"/>
      <name val="Arial"/>
      <family val="2"/>
    </font>
    <font>
      <sz val="12"/>
      <color rgb="FF000000"/>
      <name val="Calibri"/>
      <family val="2"/>
      <scheme val="minor"/>
    </font>
    <font>
      <u/>
      <sz val="11"/>
      <color theme="1"/>
      <name val="Calibri"/>
      <family val="2"/>
      <scheme val="minor"/>
    </font>
    <font>
      <sz val="10"/>
      <name val="MS Sans Serif"/>
      <family val="2"/>
    </font>
    <font>
      <sz val="11"/>
      <name val="Arial"/>
      <family val="2"/>
    </font>
    <font>
      <b/>
      <sz val="11"/>
      <color theme="0"/>
      <name val="Calibri"/>
      <family val="2"/>
      <scheme val="minor"/>
    </font>
    <font>
      <sz val="14"/>
      <color theme="0"/>
      <name val="Calibri"/>
      <family val="2"/>
      <scheme val="minor"/>
    </font>
    <font>
      <sz val="10"/>
      <color theme="1"/>
      <name val="Arial"/>
      <family val="2"/>
    </font>
    <font>
      <sz val="14"/>
      <name val="Arial"/>
      <family val="2"/>
    </font>
    <font>
      <sz val="14"/>
      <color theme="1"/>
      <name val="Arial"/>
      <family val="2"/>
    </font>
    <font>
      <b/>
      <vertAlign val="subscript"/>
      <sz val="16"/>
      <color theme="1"/>
      <name val="Arial"/>
      <family val="2"/>
    </font>
    <font>
      <b/>
      <sz val="14"/>
      <color theme="0"/>
      <name val="Calibri"/>
      <family val="2"/>
      <scheme val="minor"/>
    </font>
    <font>
      <b/>
      <sz val="24"/>
      <color theme="0"/>
      <name val="Arial"/>
      <family val="2"/>
    </font>
    <font>
      <vertAlign val="superscript"/>
      <sz val="11"/>
      <color theme="0"/>
      <name val="Calibri"/>
      <family val="2"/>
      <scheme val="minor"/>
    </font>
    <font>
      <sz val="14"/>
      <color theme="1"/>
      <name val="Calibri"/>
      <family val="2"/>
      <scheme val="minor"/>
    </font>
    <font>
      <sz val="12"/>
      <color rgb="FFFF0000"/>
      <name val="Calibri"/>
      <family val="2"/>
      <scheme val="minor"/>
    </font>
    <font>
      <sz val="11"/>
      <color theme="8" tint="-0.249977111117893"/>
      <name val="Calibri"/>
      <family val="2"/>
      <scheme val="minor"/>
    </font>
    <font>
      <sz val="36"/>
      <color theme="0"/>
      <name val="Calibri"/>
      <family val="2"/>
      <scheme val="minor"/>
    </font>
    <font>
      <vertAlign val="subscript"/>
      <sz val="11"/>
      <color theme="1"/>
      <name val="Calibri"/>
      <family val="2"/>
      <scheme val="minor"/>
    </font>
    <font>
      <b/>
      <vertAlign val="superscript"/>
      <sz val="18"/>
      <color theme="1"/>
      <name val="Arial"/>
      <family val="2"/>
    </font>
    <font>
      <i/>
      <sz val="12"/>
      <color theme="1"/>
      <name val="Calibri"/>
      <family val="2"/>
      <scheme val="minor"/>
    </font>
    <font>
      <i/>
      <u/>
      <sz val="12"/>
      <color theme="1"/>
      <name val="Calibri"/>
      <family val="2"/>
      <scheme val="minor"/>
    </font>
    <font>
      <b/>
      <sz val="10"/>
      <color theme="1"/>
      <name val="Arial"/>
      <family val="2"/>
    </font>
    <font>
      <u/>
      <sz val="12"/>
      <color theme="1"/>
      <name val="Calibri"/>
      <family val="2"/>
      <scheme val="minor"/>
    </font>
    <font>
      <sz val="14"/>
      <color rgb="FF000000"/>
      <name val="Calibri"/>
      <family val="2"/>
      <scheme val="minor"/>
    </font>
    <font>
      <u/>
      <sz val="12"/>
      <color theme="0"/>
      <name val="Calibri"/>
      <family val="2"/>
      <scheme val="minor"/>
    </font>
    <font>
      <i/>
      <vertAlign val="superscript"/>
      <sz val="11"/>
      <color theme="1"/>
      <name val="Calibri"/>
      <family val="2"/>
      <scheme val="minor"/>
    </font>
    <font>
      <u/>
      <sz val="11"/>
      <color rgb="FFFF0000"/>
      <name val="Calibri"/>
      <family val="2"/>
      <scheme val="minor"/>
    </font>
    <font>
      <sz val="9"/>
      <color theme="0"/>
      <name val="Calibri"/>
      <family val="2"/>
      <scheme val="minor"/>
    </font>
    <font>
      <sz val="20"/>
      <name val="Calibri"/>
      <family val="2"/>
      <scheme val="minor"/>
    </font>
    <font>
      <b/>
      <sz val="16"/>
      <color rgb="FFFFC000"/>
      <name val="Calibri"/>
      <family val="2"/>
      <scheme val="minor"/>
    </font>
    <font>
      <sz val="36"/>
      <color theme="1"/>
      <name val="Calibri"/>
      <family val="2"/>
    </font>
    <font>
      <b/>
      <sz val="26"/>
      <color theme="1"/>
      <name val="Calibri"/>
      <family val="2"/>
    </font>
    <font>
      <sz val="12"/>
      <color theme="0"/>
      <name val="Calibri"/>
      <family val="2"/>
    </font>
    <font>
      <i/>
      <sz val="11"/>
      <color theme="0"/>
      <name val="Calibri"/>
      <family val="2"/>
      <scheme val="minor"/>
    </font>
    <font>
      <b/>
      <sz val="10"/>
      <color theme="1"/>
      <name val="Calibri"/>
      <family val="2"/>
      <scheme val="minor"/>
    </font>
    <font>
      <sz val="11"/>
      <name val="Calibri"/>
      <family val="2"/>
    </font>
    <font>
      <b/>
      <sz val="11"/>
      <color theme="1"/>
      <name val="Trebuchet MS"/>
      <family val="2"/>
    </font>
    <font>
      <sz val="11"/>
      <color theme="1"/>
      <name val="Trebuchet MS"/>
      <family val="2"/>
    </font>
    <font>
      <sz val="11"/>
      <name val="Trebuchet MS"/>
      <family val="2"/>
    </font>
    <font>
      <sz val="12"/>
      <color theme="1"/>
      <name val="Trebuchet MS"/>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60"/>
      <name val="Calibri"/>
      <family val="2"/>
    </font>
    <font>
      <sz val="11"/>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10"/>
      <name val="Calibri"/>
      <family val="2"/>
    </font>
    <font>
      <b/>
      <sz val="11"/>
      <color indexed="9"/>
      <name val="Calibri"/>
      <family val="2"/>
    </font>
    <font>
      <b/>
      <sz val="26"/>
      <color indexed="8"/>
      <name val="Calibri"/>
      <family val="2"/>
    </font>
    <font>
      <vertAlign val="superscript"/>
      <sz val="11"/>
      <name val="Calibri"/>
      <family val="2"/>
      <scheme val="minor"/>
    </font>
    <font>
      <sz val="11"/>
      <color theme="0" tint="-0.249977111117893"/>
      <name val="Calibri"/>
      <family val="2"/>
      <scheme val="minor"/>
    </font>
    <font>
      <sz val="14"/>
      <color theme="0" tint="-0.34998626667073579"/>
      <name val="Arial"/>
      <family val="2"/>
    </font>
    <font>
      <sz val="11"/>
      <color theme="0" tint="-0.34998626667073579"/>
      <name val="Calibri"/>
      <family val="2"/>
      <scheme val="minor"/>
    </font>
    <font>
      <sz val="14"/>
      <color theme="0" tint="-0.34998626667073579"/>
      <name val="Calibri"/>
      <family val="2"/>
      <scheme val="minor"/>
    </font>
    <font>
      <sz val="10"/>
      <name val="Arial"/>
      <family val="2"/>
    </font>
    <font>
      <sz val="10"/>
      <name val="Arial"/>
      <family val="2"/>
    </font>
    <font>
      <b/>
      <sz val="10"/>
      <color theme="1"/>
      <name val="Century Gothic"/>
      <family val="2"/>
    </font>
    <font>
      <b/>
      <vertAlign val="superscript"/>
      <sz val="11"/>
      <color theme="0"/>
      <name val="Calibri"/>
      <family val="2"/>
      <scheme val="minor"/>
    </font>
    <font>
      <sz val="10"/>
      <name val="Arial"/>
      <family val="2"/>
    </font>
    <font>
      <b/>
      <vertAlign val="superscript"/>
      <sz val="12"/>
      <color theme="1"/>
      <name val="Calibri"/>
      <family val="2"/>
      <scheme val="minor"/>
    </font>
    <font>
      <sz val="11"/>
      <color theme="0" tint="-0.249977111117893"/>
      <name val="Calibri"/>
      <family val="2"/>
    </font>
    <font>
      <sz val="12"/>
      <color theme="0" tint="-0.34998626667073579"/>
      <name val="Calibri"/>
      <family val="2"/>
    </font>
    <font>
      <sz val="10"/>
      <color theme="1"/>
      <name val="Cambria"/>
      <family val="2"/>
      <scheme val="major"/>
    </font>
    <font>
      <b/>
      <sz val="11"/>
      <color theme="1"/>
      <name val="Century Gothic"/>
      <family val="2"/>
    </font>
    <font>
      <sz val="11"/>
      <name val="Century Gothic"/>
      <family val="2"/>
    </font>
    <font>
      <sz val="9"/>
      <color rgb="FFFFFF00"/>
      <name val="Calibri"/>
      <family val="2"/>
      <scheme val="minor"/>
    </font>
    <font>
      <b/>
      <sz val="9"/>
      <color theme="0"/>
      <name val="Calibri"/>
      <family val="2"/>
      <scheme val="minor"/>
    </font>
    <font>
      <sz val="10"/>
      <name val="Calibri"/>
      <family val="2"/>
      <scheme val="minor"/>
    </font>
    <font>
      <b/>
      <sz val="14"/>
      <color theme="1"/>
      <name val="Century Gothic"/>
      <family val="2"/>
    </font>
    <font>
      <sz val="14"/>
      <color theme="1"/>
      <name val="Century Gothic"/>
      <family val="2"/>
    </font>
    <font>
      <b/>
      <sz val="9"/>
      <color indexed="81"/>
      <name val="Segoe UI"/>
      <family val="2"/>
    </font>
    <font>
      <sz val="9"/>
      <color indexed="81"/>
      <name val="Segoe UI"/>
      <family val="2"/>
    </font>
    <font>
      <sz val="8"/>
      <name val="Arial"/>
      <family val="2"/>
    </font>
    <font>
      <sz val="14"/>
      <color rgb="FFFF0000"/>
      <name val="Calibri"/>
      <family val="2"/>
      <scheme val="minor"/>
    </font>
    <font>
      <sz val="10"/>
      <name val="Arial"/>
      <family val="2"/>
    </font>
    <font>
      <sz val="11"/>
      <color rgb="FFFFFF00"/>
      <name val="Calibri"/>
      <family val="2"/>
      <scheme val="minor"/>
    </font>
    <font>
      <b/>
      <sz val="16"/>
      <color theme="0" tint="-0.499984740745262"/>
      <name val="Calibri"/>
      <family val="2"/>
      <scheme val="minor"/>
    </font>
    <font>
      <b/>
      <sz val="11"/>
      <color indexed="18"/>
      <name val="Calibri"/>
      <family val="2"/>
      <scheme val="minor"/>
    </font>
    <font>
      <sz val="14"/>
      <color rgb="FF000000"/>
      <name val="Calibri"/>
      <family val="2"/>
    </font>
    <font>
      <b/>
      <sz val="16"/>
      <color rgb="FF000000"/>
      <name val="Calibri"/>
      <family val="2"/>
    </font>
    <font>
      <sz val="16"/>
      <color rgb="FF000000"/>
      <name val="Calibri"/>
      <family val="2"/>
    </font>
    <font>
      <sz val="11"/>
      <color rgb="FF000000"/>
      <name val="Calibri"/>
      <family val="2"/>
    </font>
    <font>
      <sz val="8"/>
      <name val="Calibri"/>
      <family val="2"/>
      <scheme val="minor"/>
    </font>
    <font>
      <b/>
      <sz val="16"/>
      <color rgb="FFFF0000"/>
      <name val="Calibri"/>
      <family val="2"/>
      <scheme val="minor"/>
    </font>
  </fonts>
  <fills count="5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64"/>
      </patternFill>
    </fill>
    <fill>
      <patternFill patternType="solid">
        <fgColor rgb="FFFF000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theme="6" tint="0.59999389629810485"/>
        <bgColor indexed="64"/>
      </patternFill>
    </fill>
    <fill>
      <patternFill patternType="solid">
        <fgColor rgb="FF81A5D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66FF"/>
        <bgColor indexed="64"/>
      </patternFill>
    </fill>
    <fill>
      <patternFill patternType="solid">
        <fgColor theme="9" tint="0.79998168889431442"/>
        <bgColor indexed="64"/>
      </patternFill>
    </fill>
    <fill>
      <patternFill patternType="solid">
        <fgColor rgb="FF145C1D"/>
        <bgColor indexed="64"/>
      </patternFill>
    </fill>
    <fill>
      <patternFill patternType="solid">
        <fgColor rgb="FF002060"/>
        <bgColor indexed="64"/>
      </patternFill>
    </fill>
    <fill>
      <patternFill patternType="solid">
        <fgColor theme="9" tint="0.39997558519241921"/>
        <bgColor indexed="64"/>
      </patternFill>
    </fill>
    <fill>
      <patternFill patternType="solid">
        <fgColor theme="9" tint="-0.499984740745262"/>
        <bgColor indexed="64"/>
      </patternFill>
    </fill>
    <fill>
      <patternFill patternType="solid">
        <fgColor rgb="FF0070C0"/>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6"/>
        <bgColor indexed="64"/>
      </patternFill>
    </fill>
    <fill>
      <patternFill patternType="solid">
        <fgColor theme="6" tint="-0.249977111117893"/>
        <bgColor indexed="64"/>
      </patternFill>
    </fill>
    <fill>
      <patternFill patternType="solid">
        <fgColor rgb="FFFFC000"/>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rgb="FFCCFFFF"/>
        <bgColor indexed="64"/>
      </patternFill>
    </fill>
    <fill>
      <patternFill patternType="solid">
        <fgColor rgb="FFA5A5A5"/>
        <bgColor indexed="64"/>
      </patternFill>
    </fill>
    <fill>
      <patternFill patternType="solid">
        <fgColor rgb="FF24A433"/>
        <bgColor indexed="64"/>
      </patternFill>
    </fill>
    <fill>
      <patternFill patternType="solid">
        <fgColor rgb="FFFFFF97"/>
        <bgColor indexed="64"/>
      </patternFill>
    </fill>
    <fill>
      <patternFill patternType="solid">
        <fgColor rgb="FF007844"/>
        <bgColor indexed="64"/>
      </patternFill>
    </fill>
    <fill>
      <patternFill patternType="solid">
        <fgColor rgb="FF00B050"/>
        <bgColor indexed="64"/>
      </patternFill>
    </fill>
    <fill>
      <patternFill patternType="solid">
        <fgColor rgb="FF92D050"/>
        <bgColor indexed="64"/>
      </patternFill>
    </fill>
    <fill>
      <patternFill patternType="solid">
        <fgColor theme="3" tint="0.79998168889431442"/>
        <bgColor indexed="64"/>
      </patternFill>
    </fill>
  </fills>
  <borders count="288">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style="thin">
        <color auto="1"/>
      </right>
      <top style="hair">
        <color auto="1"/>
      </top>
      <bottom style="hair">
        <color auto="1"/>
      </bottom>
      <diagonal/>
    </border>
    <border>
      <left/>
      <right/>
      <top/>
      <bottom style="medium">
        <color auto="1"/>
      </bottom>
      <diagonal/>
    </border>
    <border>
      <left style="hair">
        <color auto="1"/>
      </left>
      <right style="hair">
        <color auto="1"/>
      </right>
      <top style="hair">
        <color auto="1"/>
      </top>
      <bottom style="medium">
        <color auto="1"/>
      </bottom>
      <diagonal/>
    </border>
    <border>
      <left style="thin">
        <color auto="1"/>
      </left>
      <right style="hair">
        <color auto="1"/>
      </right>
      <top style="hair">
        <color auto="1"/>
      </top>
      <bottom style="medium">
        <color auto="1"/>
      </bottom>
      <diagonal/>
    </border>
    <border>
      <left/>
      <right/>
      <top style="medium">
        <color auto="1"/>
      </top>
      <bottom/>
      <diagonal/>
    </border>
    <border>
      <left/>
      <right style="thin">
        <color auto="1"/>
      </right>
      <top style="medium">
        <color auto="1"/>
      </top>
      <bottom style="hair">
        <color auto="1"/>
      </bottom>
      <diagonal/>
    </border>
    <border>
      <left/>
      <right/>
      <top/>
      <bottom style="thin">
        <color auto="1"/>
      </bottom>
      <diagonal/>
    </border>
    <border>
      <left style="thin">
        <color auto="1"/>
      </left>
      <right/>
      <top/>
      <bottom/>
      <diagonal/>
    </border>
    <border>
      <left style="thin">
        <color auto="1"/>
      </left>
      <right/>
      <top/>
      <bottom style="thin">
        <color auto="1"/>
      </bottom>
      <diagonal/>
    </border>
    <border>
      <left/>
      <right/>
      <top style="hair">
        <color auto="1"/>
      </top>
      <bottom style="hair">
        <color auto="1"/>
      </bottom>
      <diagonal/>
    </border>
    <border>
      <left style="thin">
        <color auto="1"/>
      </left>
      <right/>
      <top style="thin">
        <color auto="1"/>
      </top>
      <bottom/>
      <diagonal/>
    </border>
    <border>
      <left/>
      <right/>
      <top style="thin">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top/>
      <bottom style="medium">
        <color auto="1"/>
      </bottom>
      <diagonal/>
    </border>
    <border>
      <left style="hair">
        <color auto="1"/>
      </left>
      <right style="thin">
        <color auto="1"/>
      </right>
      <top style="hair">
        <color auto="1"/>
      </top>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style="thin">
        <color auto="1"/>
      </left>
      <right style="thin">
        <color auto="1"/>
      </right>
      <top/>
      <bottom/>
      <diagonal/>
    </border>
    <border>
      <left style="hair">
        <color auto="1"/>
      </left>
      <right/>
      <top style="hair">
        <color auto="1"/>
      </top>
      <bottom style="hair">
        <color auto="1"/>
      </bottom>
      <diagonal/>
    </border>
    <border>
      <left style="hair">
        <color auto="1"/>
      </left>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style="hair">
        <color auto="1"/>
      </top>
      <bottom style="thin">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right/>
      <top style="hair">
        <color auto="1"/>
      </top>
      <bottom/>
      <diagonal/>
    </border>
    <border>
      <left/>
      <right/>
      <top style="hair">
        <color auto="1"/>
      </top>
      <bottom style="thin">
        <color auto="1"/>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right style="thin">
        <color auto="1"/>
      </right>
      <top style="medium">
        <color auto="1"/>
      </top>
      <bottom style="thin">
        <color auto="1"/>
      </bottom>
      <diagonal/>
    </border>
    <border>
      <left style="hair">
        <color theme="0"/>
      </left>
      <right style="hair">
        <color theme="0"/>
      </right>
      <top style="hair">
        <color theme="0"/>
      </top>
      <bottom style="hair">
        <color theme="0"/>
      </bottom>
      <diagonal/>
    </border>
    <border>
      <left style="thin">
        <color auto="1"/>
      </left>
      <right style="hair">
        <color theme="0"/>
      </right>
      <top style="hair">
        <color theme="0"/>
      </top>
      <bottom style="hair">
        <color theme="0"/>
      </bottom>
      <diagonal/>
    </border>
    <border>
      <left style="hair">
        <color theme="0"/>
      </left>
      <right style="thin">
        <color auto="1"/>
      </right>
      <top style="hair">
        <color theme="0"/>
      </top>
      <bottom style="hair">
        <color theme="0"/>
      </bottom>
      <diagonal/>
    </border>
    <border>
      <left style="hair">
        <color theme="0"/>
      </left>
      <right style="hair">
        <color theme="0"/>
      </right>
      <top style="hair">
        <color theme="0"/>
      </top>
      <bottom style="thin">
        <color auto="1"/>
      </bottom>
      <diagonal/>
    </border>
    <border>
      <left/>
      <right style="hair">
        <color auto="1"/>
      </right>
      <top style="thin">
        <color auto="1"/>
      </top>
      <bottom/>
      <diagonal/>
    </border>
    <border>
      <left style="hair">
        <color theme="0"/>
      </left>
      <right/>
      <top style="hair">
        <color theme="0"/>
      </top>
      <bottom style="hair">
        <color theme="0"/>
      </bottom>
      <diagonal/>
    </border>
    <border>
      <left/>
      <right/>
      <top style="hair">
        <color theme="0"/>
      </top>
      <bottom style="hair">
        <color theme="0"/>
      </bottom>
      <diagonal/>
    </border>
    <border>
      <left/>
      <right style="hair">
        <color theme="0"/>
      </right>
      <top style="hair">
        <color theme="0"/>
      </top>
      <bottom style="hair">
        <color theme="0"/>
      </bottom>
      <diagonal/>
    </border>
    <border>
      <left style="hair">
        <color theme="0"/>
      </left>
      <right style="hair">
        <color theme="0"/>
      </right>
      <top/>
      <bottom/>
      <diagonal/>
    </border>
    <border>
      <left style="hair">
        <color theme="0"/>
      </left>
      <right style="hair">
        <color theme="0"/>
      </right>
      <top/>
      <bottom style="hair">
        <color theme="0"/>
      </bottom>
      <diagonal/>
    </border>
    <border>
      <left style="hair">
        <color theme="0"/>
      </left>
      <right style="thin">
        <color auto="1"/>
      </right>
      <top/>
      <bottom style="hair">
        <color theme="0"/>
      </bottom>
      <diagonal/>
    </border>
    <border>
      <left style="hair">
        <color theme="0"/>
      </left>
      <right style="thick">
        <color auto="1"/>
      </right>
      <top style="hair">
        <color theme="0"/>
      </top>
      <bottom style="hair">
        <color theme="0"/>
      </bottom>
      <diagonal/>
    </border>
    <border>
      <left style="hair">
        <color theme="0"/>
      </left>
      <right style="thick">
        <color auto="1"/>
      </right>
      <top style="hair">
        <color theme="0"/>
      </top>
      <bottom style="thin">
        <color auto="1"/>
      </bottom>
      <diagonal/>
    </border>
    <border>
      <left style="thick">
        <color auto="1"/>
      </left>
      <right style="hair">
        <color theme="0"/>
      </right>
      <top style="hair">
        <color theme="0"/>
      </top>
      <bottom style="hair">
        <color theme="0"/>
      </bottom>
      <diagonal/>
    </border>
    <border>
      <left style="thick">
        <color auto="1"/>
      </left>
      <right style="hair">
        <color theme="0"/>
      </right>
      <top style="hair">
        <color theme="0"/>
      </top>
      <bottom style="thin">
        <color auto="1"/>
      </bottom>
      <diagonal/>
    </border>
    <border>
      <left style="thin">
        <color auto="1"/>
      </left>
      <right style="hair">
        <color theme="0"/>
      </right>
      <top/>
      <bottom style="hair">
        <color theme="0"/>
      </bottom>
      <diagonal/>
    </border>
    <border>
      <left style="hair">
        <color theme="0"/>
      </left>
      <right style="thick">
        <color auto="1"/>
      </right>
      <top/>
      <bottom style="hair">
        <color theme="0"/>
      </bottom>
      <diagonal/>
    </border>
    <border>
      <left style="thick">
        <color auto="1"/>
      </left>
      <right style="hair">
        <color theme="0"/>
      </right>
      <top/>
      <bottom style="hair">
        <color theme="0"/>
      </bottom>
      <diagonal/>
    </border>
    <border>
      <left style="thin">
        <color auto="1"/>
      </left>
      <right style="thin">
        <color auto="1"/>
      </right>
      <top/>
      <bottom style="medium">
        <color auto="1"/>
      </bottom>
      <diagonal/>
    </border>
    <border>
      <left style="hair">
        <color theme="0"/>
      </left>
      <right/>
      <top/>
      <bottom/>
      <diagonal/>
    </border>
    <border>
      <left style="hair">
        <color theme="0"/>
      </left>
      <right/>
      <top/>
      <bottom style="hair">
        <color theme="0"/>
      </bottom>
      <diagonal/>
    </border>
    <border>
      <left style="hair">
        <color auto="1"/>
      </left>
      <right style="hair">
        <color auto="1"/>
      </right>
      <top/>
      <bottom style="thin">
        <color auto="1"/>
      </bottom>
      <diagonal/>
    </border>
    <border>
      <left style="hair">
        <color auto="1"/>
      </left>
      <right/>
      <top/>
      <bottom style="thin">
        <color auto="1"/>
      </bottom>
      <diagonal/>
    </border>
    <border>
      <left style="double">
        <color auto="1"/>
      </left>
      <right style="hair">
        <color auto="1"/>
      </right>
      <top style="hair">
        <color auto="1"/>
      </top>
      <bottom style="hair">
        <color auto="1"/>
      </bottom>
      <diagonal/>
    </border>
    <border>
      <left style="double">
        <color auto="1"/>
      </left>
      <right style="hair">
        <color auto="1"/>
      </right>
      <top style="hair">
        <color auto="1"/>
      </top>
      <bottom style="thin">
        <color auto="1"/>
      </bottom>
      <diagonal/>
    </border>
    <border>
      <left/>
      <right style="double">
        <color auto="1"/>
      </right>
      <top style="thin">
        <color auto="1"/>
      </top>
      <bottom style="thin">
        <color auto="1"/>
      </bottom>
      <diagonal/>
    </border>
    <border>
      <left style="thin">
        <color auto="1"/>
      </left>
      <right style="double">
        <color auto="1"/>
      </right>
      <top style="hair">
        <color auto="1"/>
      </top>
      <bottom style="hair">
        <color auto="1"/>
      </bottom>
      <diagonal/>
    </border>
    <border>
      <left style="thin">
        <color auto="1"/>
      </left>
      <right style="double">
        <color auto="1"/>
      </right>
      <top style="hair">
        <color auto="1"/>
      </top>
      <bottom style="thin">
        <color auto="1"/>
      </bottom>
      <diagonal/>
    </border>
    <border>
      <left style="medium">
        <color auto="1"/>
      </left>
      <right style="thin">
        <color auto="1"/>
      </right>
      <top/>
      <bottom/>
      <diagonal/>
    </border>
    <border>
      <left style="thick">
        <color auto="1"/>
      </left>
      <right style="thin">
        <color auto="1"/>
      </right>
      <top style="thin">
        <color auto="1"/>
      </top>
      <bottom/>
      <diagonal/>
    </border>
    <border>
      <left style="thick">
        <color auto="1"/>
      </left>
      <right style="thin">
        <color auto="1"/>
      </right>
      <top/>
      <bottom style="medium">
        <color auto="1"/>
      </bottom>
      <diagonal/>
    </border>
    <border>
      <left style="thin">
        <color theme="0"/>
      </left>
      <right style="thin">
        <color theme="0"/>
      </right>
      <top/>
      <bottom/>
      <diagonal/>
    </border>
    <border>
      <left style="thin">
        <color theme="0"/>
      </left>
      <right/>
      <top/>
      <bottom/>
      <diagonal/>
    </border>
    <border>
      <left style="thin">
        <color theme="0"/>
      </left>
      <right/>
      <top/>
      <bottom style="thin">
        <color theme="0"/>
      </bottom>
      <diagonal/>
    </border>
    <border>
      <left style="thin">
        <color theme="0"/>
      </left>
      <right style="thin">
        <color theme="0"/>
      </right>
      <top/>
      <bottom style="thin">
        <color theme="0"/>
      </bottom>
      <diagonal/>
    </border>
    <border>
      <left/>
      <right/>
      <top style="hair">
        <color theme="0"/>
      </top>
      <bottom style="thin">
        <color theme="0"/>
      </bottom>
      <diagonal/>
    </border>
    <border>
      <left/>
      <right/>
      <top/>
      <bottom style="hair">
        <color theme="0"/>
      </bottom>
      <diagonal/>
    </border>
    <border>
      <left/>
      <right/>
      <top/>
      <bottom style="thin">
        <color theme="0"/>
      </bottom>
      <diagonal/>
    </border>
    <border>
      <left/>
      <right style="hair">
        <color theme="0"/>
      </right>
      <top/>
      <bottom style="hair">
        <color theme="0"/>
      </bottom>
      <diagonal/>
    </border>
    <border>
      <left/>
      <right style="hair">
        <color theme="0"/>
      </right>
      <top style="hair">
        <color theme="0"/>
      </top>
      <bottom style="thin">
        <color theme="0"/>
      </bottom>
      <diagonal/>
    </border>
    <border>
      <left style="hair">
        <color theme="0"/>
      </left>
      <right style="hair">
        <color theme="0"/>
      </right>
      <top/>
      <bottom style="thin">
        <color theme="0"/>
      </bottom>
      <diagonal/>
    </border>
    <border>
      <left style="hair">
        <color theme="0"/>
      </left>
      <right/>
      <top/>
      <bottom style="thin">
        <color theme="0"/>
      </bottom>
      <diagonal/>
    </border>
    <border>
      <left style="medium">
        <color auto="1"/>
      </left>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ck">
        <color auto="1"/>
      </left>
      <right/>
      <top/>
      <bottom/>
      <diagonal/>
    </border>
    <border>
      <left style="thick">
        <color auto="1"/>
      </left>
      <right style="hair">
        <color auto="1"/>
      </right>
      <top style="hair">
        <color auto="1"/>
      </top>
      <bottom style="hair">
        <color auto="1"/>
      </bottom>
      <diagonal/>
    </border>
    <border>
      <left style="thick">
        <color auto="1"/>
      </left>
      <right style="hair">
        <color auto="1"/>
      </right>
      <top style="hair">
        <color auto="1"/>
      </top>
      <bottom style="thin">
        <color auto="1"/>
      </bottom>
      <diagonal/>
    </border>
    <border>
      <left style="thick">
        <color auto="1"/>
      </left>
      <right style="thin">
        <color auto="1"/>
      </right>
      <top/>
      <bottom/>
      <diagonal/>
    </border>
    <border>
      <left style="thick">
        <color auto="1"/>
      </left>
      <right style="thin">
        <color auto="1"/>
      </right>
      <top/>
      <bottom style="thin">
        <color auto="1"/>
      </bottom>
      <diagonal/>
    </border>
    <border>
      <left style="thick">
        <color auto="1"/>
      </left>
      <right style="thin">
        <color auto="1"/>
      </right>
      <top/>
      <bottom style="hair">
        <color auto="1"/>
      </bottom>
      <diagonal/>
    </border>
    <border>
      <left style="thick">
        <color auto="1"/>
      </left>
      <right style="thin">
        <color auto="1"/>
      </right>
      <top style="hair">
        <color auto="1"/>
      </top>
      <bottom style="hair">
        <color auto="1"/>
      </bottom>
      <diagonal/>
    </border>
    <border>
      <left style="thick">
        <color auto="1"/>
      </left>
      <right style="thin">
        <color auto="1"/>
      </right>
      <top style="hair">
        <color auto="1"/>
      </top>
      <bottom style="thin">
        <color auto="1"/>
      </bottom>
      <diagonal/>
    </border>
    <border>
      <left/>
      <right style="thick">
        <color auto="1"/>
      </right>
      <top/>
      <bottom/>
      <diagonal/>
    </border>
    <border>
      <left style="hair">
        <color auto="1"/>
      </left>
      <right style="thick">
        <color auto="1"/>
      </right>
      <top style="hair">
        <color auto="1"/>
      </top>
      <bottom style="hair">
        <color auto="1"/>
      </bottom>
      <diagonal/>
    </border>
    <border>
      <left style="hair">
        <color auto="1"/>
      </left>
      <right style="thick">
        <color auto="1"/>
      </right>
      <top style="hair">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thin">
        <color auto="1"/>
      </left>
      <right/>
      <top style="medium">
        <color auto="1"/>
      </top>
      <bottom/>
      <diagonal/>
    </border>
    <border>
      <left style="hair">
        <color auto="1"/>
      </left>
      <right/>
      <top/>
      <bottom/>
      <diagonal/>
    </border>
    <border>
      <left style="hair">
        <color auto="1"/>
      </left>
      <right style="hair">
        <color auto="1"/>
      </right>
      <top style="hair">
        <color auto="1"/>
      </top>
      <bottom/>
      <diagonal/>
    </border>
    <border>
      <left style="thin">
        <color theme="0"/>
      </left>
      <right/>
      <top style="thin">
        <color theme="0"/>
      </top>
      <bottom/>
      <diagonal/>
    </border>
    <border>
      <left/>
      <right/>
      <top style="thin">
        <color theme="0"/>
      </top>
      <bottom/>
      <diagonal/>
    </border>
    <border>
      <left style="thin">
        <color theme="0"/>
      </left>
      <right style="thin">
        <color theme="0"/>
      </right>
      <top style="thin">
        <color theme="0"/>
      </top>
      <bottom style="thin">
        <color auto="1"/>
      </bottom>
      <diagonal/>
    </border>
    <border>
      <left/>
      <right/>
      <top style="thin">
        <color theme="0"/>
      </top>
      <bottom style="thin">
        <color auto="1"/>
      </bottom>
      <diagonal/>
    </border>
    <border>
      <left style="thin">
        <color theme="0"/>
      </left>
      <right style="thin">
        <color theme="0"/>
      </right>
      <top style="thin">
        <color theme="0"/>
      </top>
      <bottom/>
      <diagonal/>
    </border>
    <border>
      <left style="thin">
        <color theme="0"/>
      </left>
      <right/>
      <top/>
      <bottom style="hair">
        <color theme="0"/>
      </bottom>
      <diagonal/>
    </border>
    <border>
      <left style="hair">
        <color theme="0"/>
      </left>
      <right style="thin">
        <color theme="0"/>
      </right>
      <top/>
      <bottom style="hair">
        <color theme="0"/>
      </bottom>
      <diagonal/>
    </border>
    <border>
      <left style="thin">
        <color theme="0"/>
      </left>
      <right/>
      <top style="hair">
        <color theme="0"/>
      </top>
      <bottom style="hair">
        <color theme="0"/>
      </bottom>
      <diagonal/>
    </border>
    <border>
      <left style="hair">
        <color theme="0"/>
      </left>
      <right style="thin">
        <color theme="0"/>
      </right>
      <top/>
      <bottom/>
      <diagonal/>
    </border>
    <border>
      <left style="thin">
        <color theme="0"/>
      </left>
      <right/>
      <top style="hair">
        <color theme="0"/>
      </top>
      <bottom style="thin">
        <color theme="0"/>
      </bottom>
      <diagonal/>
    </border>
    <border>
      <left style="hair">
        <color theme="0"/>
      </left>
      <right style="thin">
        <color theme="0"/>
      </right>
      <top/>
      <bottom style="thin">
        <color theme="0"/>
      </bottom>
      <diagonal/>
    </border>
    <border>
      <left/>
      <right style="thin">
        <color theme="0"/>
      </right>
      <top/>
      <bottom style="thin">
        <color theme="0"/>
      </bottom>
      <diagonal/>
    </border>
    <border>
      <left/>
      <right style="thin">
        <color theme="0"/>
      </right>
      <top style="thin">
        <color theme="0"/>
      </top>
      <bottom style="thin">
        <color auto="1"/>
      </bottom>
      <diagonal/>
    </border>
    <border>
      <left/>
      <right style="thin">
        <color theme="0"/>
      </right>
      <top style="thin">
        <color theme="0"/>
      </top>
      <bottom/>
      <diagonal/>
    </border>
    <border>
      <left style="thin">
        <color theme="0"/>
      </left>
      <right style="hair">
        <color theme="0"/>
      </right>
      <top/>
      <bottom style="hair">
        <color theme="0"/>
      </bottom>
      <diagonal/>
    </border>
    <border>
      <left style="thin">
        <color theme="0"/>
      </left>
      <right style="hair">
        <color theme="0"/>
      </right>
      <top style="hair">
        <color theme="0"/>
      </top>
      <bottom style="hair">
        <color theme="0"/>
      </bottom>
      <diagonal/>
    </border>
    <border>
      <left style="hair">
        <color theme="0"/>
      </left>
      <right style="thin">
        <color theme="0"/>
      </right>
      <top style="hair">
        <color theme="0"/>
      </top>
      <bottom style="hair">
        <color theme="0"/>
      </bottom>
      <diagonal/>
    </border>
    <border>
      <left/>
      <right style="hair">
        <color auto="1"/>
      </right>
      <top style="hair">
        <color auto="1"/>
      </top>
      <bottom/>
      <diagonal/>
    </border>
    <border>
      <left style="medium">
        <color auto="1"/>
      </left>
      <right/>
      <top style="medium">
        <color auto="1"/>
      </top>
      <bottom/>
      <diagonal/>
    </border>
    <border>
      <left style="medium">
        <color auto="1"/>
      </left>
      <right/>
      <top/>
      <bottom style="medium">
        <color auto="1"/>
      </bottom>
      <diagonal/>
    </border>
    <border>
      <left style="thin">
        <color auto="1"/>
      </left>
      <right/>
      <top/>
      <bottom style="hair">
        <color auto="1"/>
      </bottom>
      <diagonal/>
    </border>
    <border>
      <left style="hair">
        <color auto="1"/>
      </left>
      <right style="medium">
        <color auto="1"/>
      </right>
      <top/>
      <bottom style="hair">
        <color auto="1"/>
      </bottom>
      <diagonal/>
    </border>
    <border>
      <left style="hair">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style="hair">
        <color theme="0"/>
      </right>
      <top style="hair">
        <color theme="0"/>
      </top>
      <bottom style="thin">
        <color auto="1"/>
      </bottom>
      <diagonal/>
    </border>
    <border>
      <left/>
      <right style="thin">
        <color theme="0"/>
      </right>
      <top/>
      <bottom/>
      <diagonal/>
    </border>
    <border>
      <left/>
      <right style="thin">
        <color theme="0"/>
      </right>
      <top/>
      <bottom style="thin">
        <color auto="1"/>
      </bottom>
      <diagonal/>
    </border>
    <border>
      <left/>
      <right style="thick">
        <color auto="1"/>
      </right>
      <top style="hair">
        <color auto="1"/>
      </top>
      <bottom style="hair">
        <color auto="1"/>
      </bottom>
      <diagonal/>
    </border>
    <border>
      <left style="thick">
        <color auto="1"/>
      </left>
      <right/>
      <top style="hair">
        <color auto="1"/>
      </top>
      <bottom style="hair">
        <color auto="1"/>
      </bottom>
      <diagonal/>
    </border>
    <border>
      <left/>
      <right style="thick">
        <color auto="1"/>
      </right>
      <top/>
      <bottom style="hair">
        <color auto="1"/>
      </bottom>
      <diagonal/>
    </border>
    <border>
      <left style="thick">
        <color auto="1"/>
      </left>
      <right/>
      <top/>
      <bottom style="hair">
        <color auto="1"/>
      </bottom>
      <diagonal/>
    </border>
    <border>
      <left/>
      <right style="thin">
        <color auto="1"/>
      </right>
      <top/>
      <bottom style="hair">
        <color auto="1"/>
      </bottom>
      <diagonal/>
    </border>
    <border>
      <left style="hair">
        <color theme="0"/>
      </left>
      <right/>
      <top style="thin">
        <color theme="0"/>
      </top>
      <bottom/>
      <diagonal/>
    </border>
    <border>
      <left style="thin">
        <color theme="0"/>
      </left>
      <right style="hair">
        <color theme="0"/>
      </right>
      <top style="thin">
        <color theme="0"/>
      </top>
      <bottom style="hair">
        <color theme="0"/>
      </bottom>
      <diagonal/>
    </border>
    <border>
      <left style="hair">
        <color theme="0"/>
      </left>
      <right style="hair">
        <color theme="0"/>
      </right>
      <top style="thin">
        <color theme="0"/>
      </top>
      <bottom style="hair">
        <color theme="0"/>
      </bottom>
      <diagonal/>
    </border>
    <border>
      <left style="hair">
        <color theme="0"/>
      </left>
      <right/>
      <top/>
      <bottom style="thin">
        <color auto="1"/>
      </bottom>
      <diagonal/>
    </border>
    <border>
      <left/>
      <right style="thick">
        <color auto="1"/>
      </right>
      <top style="hair">
        <color auto="1"/>
      </top>
      <bottom style="thin">
        <color auto="1"/>
      </bottom>
      <diagonal/>
    </border>
    <border>
      <left style="thick">
        <color auto="1"/>
      </left>
      <right/>
      <top style="hair">
        <color auto="1"/>
      </top>
      <bottom style="thin">
        <color auto="1"/>
      </bottom>
      <diagonal/>
    </border>
    <border>
      <left style="thin">
        <color auto="1"/>
      </left>
      <right style="thin">
        <color auto="1"/>
      </right>
      <top style="medium">
        <color auto="1"/>
      </top>
      <bottom style="hair">
        <color auto="1"/>
      </bottom>
      <diagonal/>
    </border>
    <border>
      <left style="thin">
        <color auto="1"/>
      </left>
      <right style="thin">
        <color auto="1"/>
      </right>
      <top style="hair">
        <color auto="1"/>
      </top>
      <bottom style="medium">
        <color auto="1"/>
      </bottom>
      <diagonal/>
    </border>
    <border>
      <left style="thin">
        <color auto="1"/>
      </left>
      <right style="thin">
        <color auto="1"/>
      </right>
      <top style="medium">
        <color auto="1"/>
      </top>
      <bottom style="thin">
        <color auto="1"/>
      </bottom>
      <diagonal/>
    </border>
    <border>
      <left/>
      <right style="thick">
        <color auto="1"/>
      </right>
      <top style="thin">
        <color auto="1"/>
      </top>
      <bottom style="thin">
        <color auto="1"/>
      </bottom>
      <diagonal/>
    </border>
    <border>
      <left style="thin">
        <color auto="1"/>
      </left>
      <right style="hair">
        <color auto="1"/>
      </right>
      <top style="hair">
        <color auto="1"/>
      </top>
      <bottom/>
      <diagonal/>
    </border>
    <border>
      <left style="hair">
        <color auto="1"/>
      </left>
      <right/>
      <top style="thin">
        <color auto="1"/>
      </top>
      <bottom/>
      <diagonal/>
    </border>
    <border>
      <left/>
      <right style="hair">
        <color auto="1"/>
      </right>
      <top/>
      <bottom style="thin">
        <color auto="1"/>
      </bottom>
      <diagonal/>
    </border>
    <border>
      <left style="medium">
        <color auto="1"/>
      </left>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medium">
        <color auto="1"/>
      </right>
      <top style="hair">
        <color auto="1"/>
      </top>
      <bottom style="medium">
        <color auto="1"/>
      </bottom>
      <diagonal/>
    </border>
    <border>
      <left style="medium">
        <color auto="1"/>
      </left>
      <right style="thin">
        <color auto="1"/>
      </right>
      <top style="hair">
        <color auto="1"/>
      </top>
      <bottom style="hair">
        <color auto="1"/>
      </bottom>
      <diagonal/>
    </border>
    <border>
      <left style="medium">
        <color auto="1"/>
      </left>
      <right/>
      <top/>
      <bottom style="hair">
        <color auto="1"/>
      </bottom>
      <diagonal/>
    </border>
    <border>
      <left style="thin">
        <color auto="1"/>
      </left>
      <right style="medium">
        <color auto="1"/>
      </right>
      <top/>
      <bottom style="hair">
        <color auto="1"/>
      </bottom>
      <diagonal/>
    </border>
    <border>
      <left/>
      <right style="medium">
        <color auto="1"/>
      </right>
      <top style="hair">
        <color auto="1"/>
      </top>
      <bottom style="hair">
        <color auto="1"/>
      </bottom>
      <diagonal/>
    </border>
    <border>
      <left style="medium">
        <color auto="1"/>
      </left>
      <right style="thin">
        <color auto="1"/>
      </right>
      <top style="medium">
        <color auto="1"/>
      </top>
      <bottom/>
      <diagonal/>
    </border>
    <border>
      <left style="thin">
        <color auto="1"/>
      </left>
      <right style="medium">
        <color auto="1"/>
      </right>
      <top style="hair">
        <color auto="1"/>
      </top>
      <bottom/>
      <diagonal/>
    </border>
    <border>
      <left/>
      <right style="medium">
        <color auto="1"/>
      </right>
      <top/>
      <bottom/>
      <diagonal/>
    </border>
    <border>
      <left/>
      <right style="thin">
        <color theme="0"/>
      </right>
      <top style="thin">
        <color theme="0"/>
      </top>
      <bottom style="hair">
        <color theme="0"/>
      </bottom>
      <diagonal/>
    </border>
    <border>
      <left style="medium">
        <color auto="1"/>
      </left>
      <right/>
      <top style="hair">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medium">
        <color auto="1"/>
      </top>
      <bottom style="medium">
        <color auto="1"/>
      </bottom>
      <diagonal/>
    </border>
    <border>
      <left/>
      <right style="hair">
        <color auto="1"/>
      </right>
      <top style="thin">
        <color auto="1"/>
      </top>
      <bottom style="thin">
        <color auto="1"/>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theme="6" tint="0.59996337778862885"/>
      </left>
      <right/>
      <top style="thin">
        <color theme="6" tint="0.59996337778862885"/>
      </top>
      <bottom style="thin">
        <color theme="6" tint="0.59996337778862885"/>
      </bottom>
      <diagonal/>
    </border>
    <border>
      <left/>
      <right/>
      <top style="thin">
        <color theme="6" tint="0.59996337778862885"/>
      </top>
      <bottom style="thin">
        <color theme="6" tint="0.59996337778862885"/>
      </bottom>
      <diagonal/>
    </border>
    <border>
      <left/>
      <right style="thin">
        <color theme="6" tint="0.59996337778862885"/>
      </right>
      <top style="thin">
        <color theme="6" tint="0.59996337778862885"/>
      </top>
      <bottom style="thin">
        <color theme="6" tint="0.59996337778862885"/>
      </bottom>
      <diagonal/>
    </border>
    <border>
      <left style="hair">
        <color theme="0"/>
      </left>
      <right/>
      <top style="hair">
        <color theme="0"/>
      </top>
      <bottom/>
      <diagonal/>
    </border>
    <border>
      <left/>
      <right style="hair">
        <color theme="0"/>
      </right>
      <top style="hair">
        <color theme="0"/>
      </top>
      <bottom/>
      <diagonal/>
    </border>
    <border>
      <left/>
      <right style="hair">
        <color theme="0"/>
      </right>
      <top/>
      <bottom/>
      <diagonal/>
    </border>
    <border>
      <left style="hair">
        <color auto="1"/>
      </left>
      <right style="thin">
        <color auto="1"/>
      </right>
      <top/>
      <bottom/>
      <diagonal/>
    </border>
    <border>
      <left style="medium">
        <color auto="1"/>
      </left>
      <right/>
      <top/>
      <bottom/>
      <diagonal/>
    </border>
    <border>
      <left style="thin">
        <color auto="1"/>
      </left>
      <right style="medium">
        <color auto="1"/>
      </right>
      <top/>
      <bottom/>
      <diagonal/>
    </border>
    <border>
      <left style="thin">
        <color auto="1"/>
      </left>
      <right style="medium">
        <color auto="1"/>
      </right>
      <top style="medium">
        <color auto="1"/>
      </top>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diagonal/>
    </border>
    <border>
      <left style="medium">
        <color auto="1"/>
      </left>
      <right style="medium">
        <color auto="1"/>
      </right>
      <top style="hair">
        <color auto="1"/>
      </top>
      <bottom style="medium">
        <color auto="1"/>
      </bottom>
      <diagonal/>
    </border>
    <border>
      <left style="medium">
        <color auto="1"/>
      </left>
      <right style="medium">
        <color auto="1"/>
      </right>
      <top style="hair">
        <color auto="1"/>
      </top>
      <bottom style="thin">
        <color auto="1"/>
      </bottom>
      <diagonal/>
    </border>
    <border>
      <left style="medium">
        <color auto="1"/>
      </left>
      <right style="medium">
        <color auto="1"/>
      </right>
      <top/>
      <bottom style="medium">
        <color auto="1"/>
      </bottom>
      <diagonal/>
    </border>
    <border>
      <left/>
      <right/>
      <top style="hair">
        <color auto="1"/>
      </top>
      <bottom style="medium">
        <color auto="1"/>
      </bottom>
      <diagonal/>
    </border>
    <border>
      <left style="hair">
        <color auto="1"/>
      </left>
      <right style="hair">
        <color auto="1"/>
      </right>
      <top/>
      <bottom/>
      <diagonal/>
    </border>
    <border>
      <left/>
      <right style="medium">
        <color auto="1"/>
      </right>
      <top style="hair">
        <color auto="1"/>
      </top>
      <bottom style="medium">
        <color auto="1"/>
      </bottom>
      <diagonal/>
    </border>
    <border>
      <left/>
      <right style="medium">
        <color auto="1"/>
      </right>
      <top style="thin">
        <color auto="1"/>
      </top>
      <bottom style="thin">
        <color auto="1"/>
      </bottom>
      <diagonal/>
    </border>
    <border>
      <left/>
      <right style="medium">
        <color auto="1"/>
      </right>
      <top style="thin">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style="medium">
        <color auto="1"/>
      </left>
      <right/>
      <top style="thin">
        <color auto="1"/>
      </top>
      <bottom/>
      <diagonal/>
    </border>
    <border>
      <left/>
      <right style="thin">
        <color auto="1"/>
      </right>
      <top style="hair">
        <color auto="1"/>
      </top>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right/>
      <top style="medium">
        <color auto="1"/>
      </top>
      <bottom style="thin">
        <color auto="1"/>
      </bottom>
      <diagonal/>
    </border>
    <border>
      <left style="hair">
        <color auto="1"/>
      </left>
      <right style="medium">
        <color auto="1"/>
      </right>
      <top style="hair">
        <color auto="1"/>
      </top>
      <bottom/>
      <diagonal/>
    </border>
    <border>
      <left style="hair">
        <color auto="1"/>
      </left>
      <right style="medium">
        <color auto="1"/>
      </right>
      <top/>
      <bottom/>
      <diagonal/>
    </border>
    <border>
      <left style="medium">
        <color auto="1"/>
      </left>
      <right/>
      <top/>
      <bottom style="thin">
        <color auto="1"/>
      </bottom>
      <diagonal/>
    </border>
    <border>
      <left style="medium">
        <color auto="1"/>
      </left>
      <right style="thin">
        <color auto="1"/>
      </right>
      <top style="hair">
        <color auto="1"/>
      </top>
      <bottom style="medium">
        <color auto="1"/>
      </bottom>
      <diagonal/>
    </border>
    <border>
      <left/>
      <right style="thin">
        <color auto="1"/>
      </right>
      <top style="hair">
        <color auto="1"/>
      </top>
      <bottom style="medium">
        <color auto="1"/>
      </bottom>
      <diagonal/>
    </border>
    <border>
      <left style="thin">
        <color auto="1"/>
      </left>
      <right style="medium">
        <color auto="1"/>
      </right>
      <top style="hair">
        <color auto="1"/>
      </top>
      <bottom style="thin">
        <color auto="1"/>
      </bottom>
      <diagonal/>
    </border>
    <border>
      <left/>
      <right style="medium">
        <color auto="1"/>
      </right>
      <top/>
      <bottom style="thin">
        <color auto="1"/>
      </bottom>
      <diagonal/>
    </border>
    <border>
      <left style="thin">
        <color auto="1"/>
      </left>
      <right style="medium">
        <color auto="1"/>
      </right>
      <top style="thin">
        <color auto="1"/>
      </top>
      <bottom/>
      <diagonal/>
    </border>
    <border>
      <left style="medium">
        <color auto="1"/>
      </left>
      <right/>
      <top style="hair">
        <color auto="1"/>
      </top>
      <bottom style="thin">
        <color auto="1"/>
      </bottom>
      <diagonal/>
    </border>
    <border>
      <left style="medium">
        <color auto="1"/>
      </left>
      <right style="thin">
        <color auto="1"/>
      </right>
      <top/>
      <bottom style="medium">
        <color auto="1"/>
      </bottom>
      <diagonal/>
    </border>
    <border>
      <left style="hair">
        <color auto="1"/>
      </left>
      <right style="hair">
        <color auto="1"/>
      </right>
      <top style="thin">
        <color auto="1"/>
      </top>
      <bottom/>
      <diagonal/>
    </border>
    <border>
      <left/>
      <right/>
      <top/>
      <bottom style="thin">
        <color theme="6" tint="0.59996337778862885"/>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n">
        <color rgb="FFD7E4BC"/>
      </bottom>
      <diagonal/>
    </border>
    <border>
      <left style="medium">
        <color auto="1"/>
      </left>
      <right style="thin">
        <color auto="1"/>
      </right>
      <top style="thin">
        <color auto="1"/>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6" tint="0.59996337778862885"/>
      </left>
      <right/>
      <top/>
      <bottom/>
      <diagonal/>
    </border>
    <border>
      <left/>
      <right/>
      <top style="thin">
        <color theme="6" tint="0.59996337778862885"/>
      </top>
      <bottom/>
      <diagonal/>
    </border>
    <border>
      <left style="double">
        <color auto="1"/>
      </left>
      <right style="hair">
        <color auto="1"/>
      </right>
      <top style="hair">
        <color auto="1"/>
      </top>
      <bottom/>
      <diagonal/>
    </border>
    <border>
      <left style="thin">
        <color theme="2" tint="-0.249977111117893"/>
      </left>
      <right/>
      <top style="thin">
        <color theme="2" tint="-0.249977111117893"/>
      </top>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right style="thin">
        <color theme="1"/>
      </right>
      <top style="thin">
        <color theme="1"/>
      </top>
      <bottom/>
      <diagonal/>
    </border>
    <border>
      <left/>
      <right/>
      <top style="thin">
        <color theme="1"/>
      </top>
      <bottom/>
      <diagonal/>
    </border>
    <border>
      <left style="thin">
        <color theme="1"/>
      </left>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top style="thin">
        <color auto="1"/>
      </top>
      <bottom style="hair">
        <color auto="1"/>
      </bottom>
      <diagonal/>
    </border>
    <border>
      <left/>
      <right/>
      <top style="medium">
        <color indexed="23"/>
      </top>
      <bottom style="thin">
        <color indexed="64"/>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top style="thin">
        <color auto="1"/>
      </top>
      <bottom style="thin">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double">
        <color auto="1"/>
      </left>
      <right style="hair">
        <color auto="1"/>
      </right>
      <top style="thin">
        <color auto="1"/>
      </top>
      <bottom style="hair">
        <color auto="1"/>
      </bottom>
      <diagonal/>
    </border>
    <border>
      <left style="thin">
        <color theme="0"/>
      </left>
      <right style="thin">
        <color theme="0"/>
      </right>
      <top style="thin">
        <color auto="1"/>
      </top>
      <bottom style="thin">
        <color theme="0"/>
      </bottom>
      <diagonal/>
    </border>
    <border>
      <left/>
      <right/>
      <top style="thin">
        <color auto="1"/>
      </top>
      <bottom style="thin">
        <color theme="0"/>
      </bottom>
      <diagonal/>
    </border>
    <border>
      <left/>
      <right style="thin">
        <color theme="0"/>
      </right>
      <top style="thin">
        <color auto="1"/>
      </top>
      <bottom style="thin">
        <color theme="0"/>
      </bottom>
      <diagonal/>
    </border>
    <border>
      <left/>
      <right style="thick">
        <color auto="1"/>
      </right>
      <top style="thin">
        <color auto="1"/>
      </top>
      <bottom style="hair">
        <color auto="1"/>
      </bottom>
      <diagonal/>
    </border>
    <border>
      <left style="thick">
        <color auto="1"/>
      </left>
      <right style="hair">
        <color auto="1"/>
      </right>
      <top style="thin">
        <color auto="1"/>
      </top>
      <bottom style="hair">
        <color auto="1"/>
      </bottom>
      <diagonal/>
    </border>
    <border>
      <left style="thick">
        <color auto="1"/>
      </left>
      <right/>
      <top style="thin">
        <color auto="1"/>
      </top>
      <bottom style="hair">
        <color auto="1"/>
      </bottom>
      <diagonal/>
    </border>
    <border>
      <left style="medium">
        <color auto="1"/>
      </left>
      <right style="thin">
        <color auto="1"/>
      </right>
      <top style="thin">
        <color auto="1"/>
      </top>
      <bottom style="thin">
        <color auto="1"/>
      </bottom>
      <diagonal/>
    </border>
    <border>
      <left style="hair">
        <color auto="1"/>
      </left>
      <right style="thick">
        <color auto="1"/>
      </right>
      <top style="thin">
        <color auto="1"/>
      </top>
      <bottom style="thin">
        <color auto="1"/>
      </bottom>
      <diagonal/>
    </border>
    <border>
      <left style="hair">
        <color auto="1"/>
      </left>
      <right style="thick">
        <color auto="1"/>
      </right>
      <top style="thin">
        <color auto="1"/>
      </top>
      <bottom style="hair">
        <color auto="1"/>
      </bottom>
      <diagonal/>
    </border>
    <border>
      <left style="thin">
        <color auto="1"/>
      </left>
      <right style="thick">
        <color auto="1"/>
      </right>
      <top style="thin">
        <color auto="1"/>
      </top>
      <bottom style="thin">
        <color auto="1"/>
      </bottom>
      <diagonal/>
    </border>
    <border>
      <left style="double">
        <color auto="1"/>
      </left>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style="double">
        <color auto="1"/>
      </right>
      <top style="thin">
        <color auto="1"/>
      </top>
      <bottom style="hair">
        <color auto="1"/>
      </bottom>
      <diagonal/>
    </border>
    <border>
      <left style="medium">
        <color auto="1"/>
      </left>
      <right style="medium">
        <color auto="1"/>
      </right>
      <top style="thin">
        <color auto="1"/>
      </top>
      <bottom style="hair">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hair">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hair">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33">
    <xf numFmtId="0" fontId="0" fillId="0" borderId="0"/>
    <xf numFmtId="9" fontId="10" fillId="0" borderId="0" applyFont="0" applyFill="0" applyBorder="0" applyAlignment="0" applyProtection="0"/>
    <xf numFmtId="165" fontId="10" fillId="0" borderId="0" applyFont="0" applyFill="0" applyBorder="0" applyAlignment="0" applyProtection="0"/>
    <xf numFmtId="0" fontId="24" fillId="0" borderId="0" applyNumberFormat="0" applyFill="0" applyBorder="0" applyAlignment="0" applyProtection="0">
      <alignment vertical="top"/>
      <protection locked="0"/>
    </xf>
    <xf numFmtId="164" fontId="10" fillId="0" borderId="0" applyFont="0" applyFill="0" applyBorder="0" applyAlignment="0" applyProtection="0"/>
    <xf numFmtId="0" fontId="22" fillId="0" borderId="0"/>
    <xf numFmtId="165" fontId="22" fillId="0" borderId="0" applyFont="0" applyFill="0" applyBorder="0" applyAlignment="0" applyProtection="0"/>
    <xf numFmtId="0" fontId="46" fillId="11" borderId="0" applyNumberFormat="0" applyBorder="0" applyAlignment="0" applyProtection="0"/>
    <xf numFmtId="0" fontId="46" fillId="12"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9" borderId="0" applyNumberFormat="0" applyBorder="0" applyAlignment="0" applyProtection="0"/>
    <xf numFmtId="0" fontId="46" fillId="14" borderId="0" applyNumberFormat="0" applyBorder="0" applyAlignment="0" applyProtection="0"/>
    <xf numFmtId="0" fontId="46" fillId="17" borderId="0" applyNumberFormat="0" applyBorder="0" applyAlignment="0" applyProtection="0"/>
    <xf numFmtId="0" fontId="46" fillId="20"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62" fillId="0" borderId="0"/>
    <xf numFmtId="165" fontId="10" fillId="0" borderId="0" applyFont="0" applyFill="0" applyBorder="0" applyAlignment="0" applyProtection="0"/>
    <xf numFmtId="164" fontId="10" fillId="0" borderId="0" applyFont="0" applyFill="0" applyBorder="0" applyAlignment="0" applyProtection="0"/>
    <xf numFmtId="0" fontId="66" fillId="0" borderId="0"/>
    <xf numFmtId="165" fontId="10" fillId="0" borderId="0" applyFont="0" applyFill="0" applyBorder="0" applyAlignment="0" applyProtection="0"/>
    <xf numFmtId="165" fontId="22" fillId="0" borderId="0" applyFont="0" applyFill="0" applyBorder="0" applyAlignment="0" applyProtection="0"/>
    <xf numFmtId="0" fontId="22" fillId="0" borderId="0"/>
    <xf numFmtId="0" fontId="46" fillId="20" borderId="0" applyNumberFormat="0" applyBorder="0" applyAlignment="0" applyProtection="0"/>
    <xf numFmtId="0" fontId="46" fillId="18" borderId="0" applyNumberFormat="0" applyBorder="0" applyAlignment="0" applyProtection="0"/>
    <xf numFmtId="0" fontId="46" fillId="17" borderId="0" applyNumberFormat="0" applyBorder="0" applyAlignment="0" applyProtection="0"/>
    <xf numFmtId="0" fontId="46" fillId="11" borderId="0" applyNumberFormat="0" applyBorder="0" applyAlignment="0" applyProtection="0"/>
    <xf numFmtId="0" fontId="46" fillId="17" borderId="0" applyNumberFormat="0" applyBorder="0" applyAlignment="0" applyProtection="0"/>
    <xf numFmtId="0" fontId="46" fillId="11" borderId="0" applyNumberFormat="0" applyBorder="0" applyAlignment="0" applyProtection="0"/>
    <xf numFmtId="0" fontId="46" fillId="13" borderId="0" applyNumberFormat="0" applyBorder="0" applyAlignment="0" applyProtection="0"/>
    <xf numFmtId="0" fontId="46" fillId="12" borderId="0" applyNumberFormat="0" applyBorder="0" applyAlignment="0" applyProtection="0"/>
    <xf numFmtId="0" fontId="46" fillId="14"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9" borderId="0" applyNumberFormat="0" applyBorder="0" applyAlignment="0" applyProtection="0"/>
    <xf numFmtId="0" fontId="46" fillId="14"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6" fillId="12" borderId="0" applyNumberFormat="0" applyBorder="0" applyAlignment="0" applyProtection="0"/>
    <xf numFmtId="0" fontId="46" fillId="16" borderId="0" applyNumberFormat="0" applyBorder="0" applyAlignment="0" applyProtection="0"/>
    <xf numFmtId="0" fontId="46" fillId="19" borderId="0" applyNumberFormat="0" applyBorder="0" applyAlignment="0" applyProtection="0"/>
    <xf numFmtId="0" fontId="46" fillId="17" borderId="0" applyNumberFormat="0" applyBorder="0" applyAlignment="0" applyProtection="0"/>
    <xf numFmtId="0" fontId="46" fillId="14" borderId="0" applyNumberFormat="0" applyBorder="0" applyAlignment="0" applyProtection="0"/>
    <xf numFmtId="0" fontId="46" fillId="20" borderId="0" applyNumberFormat="0" applyBorder="0" applyAlignment="0" applyProtection="0"/>
    <xf numFmtId="0" fontId="46" fillId="15"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0" fontId="47" fillId="41" borderId="0" applyNumberFormat="0" applyBorder="0" applyAlignment="0" applyProtection="0"/>
    <xf numFmtId="0" fontId="47" fillId="42" borderId="0" applyNumberFormat="0" applyBorder="0" applyAlignment="0" applyProtection="0"/>
    <xf numFmtId="0" fontId="47" fillId="43"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44" borderId="0" applyNumberFormat="0" applyBorder="0" applyAlignment="0" applyProtection="0"/>
    <xf numFmtId="0" fontId="100" fillId="45" borderId="220" applyNumberFormat="0" applyAlignment="0" applyProtection="0"/>
    <xf numFmtId="0" fontId="101" fillId="45" borderId="221" applyNumberFormat="0" applyAlignment="0" applyProtection="0"/>
    <xf numFmtId="0" fontId="102" fillId="16" borderId="221" applyNumberFormat="0" applyAlignment="0" applyProtection="0"/>
    <xf numFmtId="0" fontId="103" fillId="0" borderId="222" applyNumberFormat="0" applyFill="0" applyAlignment="0" applyProtection="0"/>
    <xf numFmtId="0" fontId="104" fillId="0" borderId="0" applyNumberFormat="0" applyFill="0" applyBorder="0" applyAlignment="0" applyProtection="0"/>
    <xf numFmtId="0" fontId="105" fillId="13" borderId="0" applyNumberFormat="0" applyBorder="0" applyAlignment="0" applyProtection="0"/>
    <xf numFmtId="0" fontId="106" fillId="46" borderId="0" applyNumberFormat="0" applyBorder="0" applyAlignment="0" applyProtection="0"/>
    <xf numFmtId="0" fontId="46" fillId="47" borderId="223" applyNumberFormat="0" applyFont="0" applyAlignment="0" applyProtection="0"/>
    <xf numFmtId="0" fontId="107" fillId="12" borderId="0" applyNumberFormat="0" applyBorder="0" applyAlignment="0" applyProtection="0"/>
    <xf numFmtId="0" fontId="108" fillId="0" borderId="0" applyNumberFormat="0" applyFill="0" applyBorder="0" applyAlignment="0" applyProtection="0"/>
    <xf numFmtId="0" fontId="109" fillId="0" borderId="224" applyNumberFormat="0" applyFill="0" applyAlignment="0" applyProtection="0"/>
    <xf numFmtId="0" fontId="110" fillId="0" borderId="225" applyNumberFormat="0" applyFill="0" applyAlignment="0" applyProtection="0"/>
    <xf numFmtId="0" fontId="111" fillId="0" borderId="226" applyNumberFormat="0" applyFill="0" applyAlignment="0" applyProtection="0"/>
    <xf numFmtId="0" fontId="111" fillId="0" borderId="0" applyNumberFormat="0" applyFill="0" applyBorder="0" applyAlignment="0" applyProtection="0"/>
    <xf numFmtId="0" fontId="112" fillId="0" borderId="227" applyNumberFormat="0" applyFill="0" applyAlignment="0" applyProtection="0"/>
    <xf numFmtId="0" fontId="113" fillId="0" borderId="0" applyNumberFormat="0" applyFill="0" applyBorder="0" applyAlignment="0" applyProtection="0"/>
    <xf numFmtId="0" fontId="114" fillId="48" borderId="228" applyNumberFormat="0" applyAlignment="0" applyProtection="0"/>
    <xf numFmtId="0" fontId="121" fillId="0" borderId="0"/>
    <xf numFmtId="9" fontId="121" fillId="0" borderId="0" applyFont="0" applyFill="0" applyBorder="0" applyAlignment="0" applyProtection="0"/>
    <xf numFmtId="0" fontId="10" fillId="0" borderId="0"/>
    <xf numFmtId="9" fontId="10" fillId="0" borderId="0" applyFont="0" applyFill="0" applyBorder="0" applyAlignment="0" applyProtection="0"/>
    <xf numFmtId="165" fontId="10" fillId="0" borderId="0" applyFont="0" applyFill="0" applyBorder="0" applyAlignment="0" applyProtection="0"/>
    <xf numFmtId="0" fontId="24" fillId="0" borderId="0" applyNumberFormat="0" applyFill="0" applyBorder="0" applyAlignment="0" applyProtection="0">
      <alignment vertical="top"/>
      <protection locked="0"/>
    </xf>
    <xf numFmtId="164" fontId="10" fillId="0" borderId="0" applyFont="0" applyFill="0" applyBorder="0" applyAlignment="0" applyProtection="0"/>
    <xf numFmtId="165" fontId="22" fillId="0" borderId="0" applyFont="0" applyFill="0" applyBorder="0" applyAlignment="0" applyProtection="0"/>
    <xf numFmtId="0" fontId="46" fillId="11" borderId="0" applyNumberFormat="0" applyBorder="0" applyAlignment="0" applyProtection="0"/>
    <xf numFmtId="0" fontId="46" fillId="12"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9" borderId="0" applyNumberFormat="0" applyBorder="0" applyAlignment="0" applyProtection="0"/>
    <xf numFmtId="0" fontId="46" fillId="14" borderId="0" applyNumberFormat="0" applyBorder="0" applyAlignment="0" applyProtection="0"/>
    <xf numFmtId="0" fontId="46" fillId="17" borderId="0" applyNumberFormat="0" applyBorder="0" applyAlignment="0" applyProtection="0"/>
    <xf numFmtId="0" fontId="46" fillId="20"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0" fontId="122" fillId="0" borderId="0"/>
    <xf numFmtId="9" fontId="122" fillId="0" borderId="0" applyFont="0" applyFill="0" applyBorder="0" applyAlignment="0" applyProtection="0"/>
    <xf numFmtId="0" fontId="125" fillId="0" borderId="0"/>
    <xf numFmtId="9" fontId="125" fillId="0" borderId="0" applyFont="0" applyFill="0" applyBorder="0" applyAlignment="0" applyProtection="0"/>
    <xf numFmtId="167" fontId="10" fillId="0" borderId="0" applyFont="0" applyFill="0" applyBorder="0" applyAlignment="0" applyProtection="0"/>
    <xf numFmtId="166" fontId="10" fillId="0" borderId="0" applyFont="0" applyFill="0" applyBorder="0" applyAlignment="0" applyProtection="0"/>
    <xf numFmtId="164" fontId="22" fillId="0" borderId="0" applyFont="0" applyFill="0" applyBorder="0" applyAlignment="0" applyProtection="0"/>
    <xf numFmtId="0" fontId="141" fillId="0" borderId="0"/>
    <xf numFmtId="9" fontId="141" fillId="0" borderId="0" applyFont="0" applyFill="0" applyBorder="0" applyAlignment="0" applyProtection="0"/>
    <xf numFmtId="164" fontId="22" fillId="0" borderId="0" applyFont="0" applyFill="0" applyBorder="0" applyAlignment="0" applyProtection="0"/>
    <xf numFmtId="44" fontId="22" fillId="0" borderId="0" applyFont="0" applyFill="0" applyBorder="0" applyAlignment="0" applyProtection="0"/>
  </cellStyleXfs>
  <cellXfs count="2035">
    <xf numFmtId="0" fontId="0" fillId="0" borderId="0" xfId="0"/>
    <xf numFmtId="171" fontId="22" fillId="6" borderId="7" xfId="0" applyNumberFormat="1" applyFont="1" applyFill="1" applyBorder="1" applyAlignment="1" applyProtection="1">
      <alignment horizontal="center" vertical="center" wrapText="1"/>
      <protection locked="0"/>
    </xf>
    <xf numFmtId="10" fontId="0" fillId="2" borderId="7" xfId="0" applyNumberFormat="1" applyFill="1" applyBorder="1" applyAlignment="1" applyProtection="1">
      <alignment horizontal="center"/>
      <protection locked="0"/>
    </xf>
    <xf numFmtId="10" fontId="0" fillId="2" borderId="22" xfId="0" applyNumberFormat="1" applyFill="1" applyBorder="1" applyAlignment="1" applyProtection="1">
      <alignment horizontal="center"/>
      <protection locked="0"/>
    </xf>
    <xf numFmtId="171" fontId="22" fillId="6" borderId="6" xfId="0" applyNumberFormat="1" applyFont="1" applyFill="1" applyBorder="1" applyAlignment="1" applyProtection="1">
      <alignment horizontal="center" vertical="center" wrapText="1"/>
      <protection locked="0"/>
    </xf>
    <xf numFmtId="171" fontId="22" fillId="6" borderId="21" xfId="0" applyNumberFormat="1" applyFont="1" applyFill="1" applyBorder="1" applyAlignment="1" applyProtection="1">
      <alignment horizontal="center" vertical="center" wrapText="1"/>
      <protection locked="0"/>
    </xf>
    <xf numFmtId="171" fontId="22" fillId="6" borderId="22" xfId="0" applyNumberFormat="1" applyFont="1" applyFill="1" applyBorder="1" applyAlignment="1" applyProtection="1">
      <alignment horizontal="center" vertical="center" wrapText="1"/>
      <protection locked="0"/>
    </xf>
    <xf numFmtId="0" fontId="0" fillId="3" borderId="0" xfId="0" applyFill="1" applyProtection="1">
      <protection hidden="1"/>
    </xf>
    <xf numFmtId="0" fontId="0" fillId="3" borderId="0" xfId="0" applyFill="1" applyAlignment="1" applyProtection="1">
      <alignment horizontal="center"/>
      <protection hidden="1"/>
    </xf>
    <xf numFmtId="0" fontId="0" fillId="3" borderId="28" xfId="0" applyFill="1" applyBorder="1" applyAlignment="1" applyProtection="1">
      <alignment horizontal="center"/>
      <protection hidden="1"/>
    </xf>
    <xf numFmtId="0" fontId="0" fillId="3" borderId="29" xfId="0" applyFill="1" applyBorder="1" applyAlignment="1" applyProtection="1">
      <alignment horizontal="center"/>
      <protection hidden="1"/>
    </xf>
    <xf numFmtId="0" fontId="0" fillId="3" borderId="30" xfId="0" applyFill="1" applyBorder="1" applyAlignment="1" applyProtection="1">
      <alignment horizontal="center"/>
      <protection hidden="1"/>
    </xf>
    <xf numFmtId="0" fontId="0" fillId="3" borderId="6" xfId="0" applyFill="1" applyBorder="1" applyAlignment="1" applyProtection="1">
      <alignment horizontal="center"/>
      <protection hidden="1"/>
    </xf>
    <xf numFmtId="0" fontId="0" fillId="3" borderId="7" xfId="0" applyFill="1" applyBorder="1" applyAlignment="1" applyProtection="1">
      <alignment horizontal="center"/>
      <protection hidden="1"/>
    </xf>
    <xf numFmtId="0" fontId="0" fillId="3" borderId="8" xfId="0" applyFill="1" applyBorder="1" applyAlignment="1" applyProtection="1">
      <alignment horizontal="center"/>
      <protection hidden="1"/>
    </xf>
    <xf numFmtId="165" fontId="0" fillId="3" borderId="30" xfId="2" applyFont="1" applyFill="1" applyBorder="1" applyAlignment="1" applyProtection="1">
      <protection hidden="1"/>
    </xf>
    <xf numFmtId="0" fontId="0" fillId="3" borderId="22" xfId="0" applyFill="1" applyBorder="1" applyAlignment="1" applyProtection="1">
      <alignment horizontal="center"/>
      <protection hidden="1"/>
    </xf>
    <xf numFmtId="0" fontId="0" fillId="3" borderId="21" xfId="0" applyFill="1" applyBorder="1" applyAlignment="1" applyProtection="1">
      <alignment horizontal="center"/>
      <protection hidden="1"/>
    </xf>
    <xf numFmtId="0" fontId="0" fillId="3" borderId="23" xfId="0" applyFill="1" applyBorder="1" applyAlignment="1" applyProtection="1">
      <alignment horizontal="center"/>
      <protection hidden="1"/>
    </xf>
    <xf numFmtId="165" fontId="0" fillId="3" borderId="51" xfId="2" applyFont="1" applyFill="1" applyBorder="1" applyAlignment="1" applyProtection="1">
      <protection hidden="1"/>
    </xf>
    <xf numFmtId="0" fontId="0" fillId="7" borderId="0" xfId="0" applyFill="1" applyProtection="1">
      <protection hidden="1"/>
    </xf>
    <xf numFmtId="1" fontId="0" fillId="3" borderId="0" xfId="0" applyNumberFormat="1" applyFill="1" applyAlignment="1" applyProtection="1">
      <alignment horizontal="center"/>
      <protection hidden="1"/>
    </xf>
    <xf numFmtId="2" fontId="0" fillId="3" borderId="0" xfId="0" applyNumberFormat="1" applyFill="1" applyProtection="1">
      <protection hidden="1"/>
    </xf>
    <xf numFmtId="1" fontId="0" fillId="2" borderId="7" xfId="0" applyNumberFormat="1" applyFill="1" applyBorder="1" applyAlignment="1" applyProtection="1">
      <alignment horizontal="center"/>
      <protection locked="0"/>
    </xf>
    <xf numFmtId="0" fontId="0" fillId="3" borderId="43" xfId="0" applyFill="1" applyBorder="1" applyProtection="1">
      <protection hidden="1"/>
    </xf>
    <xf numFmtId="0" fontId="0" fillId="3" borderId="36" xfId="0" applyFill="1" applyBorder="1" applyProtection="1">
      <protection hidden="1"/>
    </xf>
    <xf numFmtId="0" fontId="0" fillId="3" borderId="37" xfId="0" applyFill="1" applyBorder="1" applyProtection="1">
      <protection hidden="1"/>
    </xf>
    <xf numFmtId="0" fontId="0" fillId="3" borderId="0" xfId="0" applyFill="1" applyAlignment="1" applyProtection="1">
      <alignment horizontal="right"/>
      <protection hidden="1"/>
    </xf>
    <xf numFmtId="4" fontId="0" fillId="3" borderId="0" xfId="0" applyNumberFormat="1" applyFill="1" applyAlignment="1" applyProtection="1">
      <alignment horizontal="right"/>
      <protection hidden="1"/>
    </xf>
    <xf numFmtId="4" fontId="0" fillId="2" borderId="7" xfId="0" applyNumberFormat="1" applyFill="1" applyBorder="1" applyAlignment="1" applyProtection="1">
      <alignment horizontal="center"/>
      <protection locked="0"/>
    </xf>
    <xf numFmtId="4" fontId="0" fillId="3" borderId="0" xfId="0" applyNumberFormat="1" applyFill="1" applyAlignment="1" applyProtection="1">
      <alignment horizontal="center"/>
      <protection hidden="1"/>
    </xf>
    <xf numFmtId="0" fontId="0" fillId="0" borderId="0" xfId="0" applyProtection="1">
      <protection hidden="1"/>
    </xf>
    <xf numFmtId="0" fontId="0" fillId="0" borderId="0" xfId="0" applyAlignment="1" applyProtection="1">
      <alignment horizontal="center"/>
      <protection hidden="1"/>
    </xf>
    <xf numFmtId="0" fontId="3" fillId="0" borderId="0" xfId="0" applyFont="1" applyProtection="1">
      <protection hidden="1"/>
    </xf>
    <xf numFmtId="0" fontId="0" fillId="3" borderId="17" xfId="0" applyFill="1" applyBorder="1" applyProtection="1">
      <protection hidden="1"/>
    </xf>
    <xf numFmtId="0" fontId="0" fillId="3" borderId="16" xfId="0" applyFill="1" applyBorder="1" applyProtection="1">
      <protection hidden="1"/>
    </xf>
    <xf numFmtId="0" fontId="0" fillId="3" borderId="5" xfId="0" applyFill="1" applyBorder="1" applyProtection="1">
      <protection hidden="1"/>
    </xf>
    <xf numFmtId="0" fontId="0" fillId="3" borderId="16" xfId="0" applyFill="1" applyBorder="1" applyAlignment="1" applyProtection="1">
      <alignment horizontal="center"/>
      <protection hidden="1"/>
    </xf>
    <xf numFmtId="0" fontId="0" fillId="3" borderId="5" xfId="0" applyFill="1" applyBorder="1" applyAlignment="1" applyProtection="1">
      <alignment horizontal="center"/>
      <protection hidden="1"/>
    </xf>
    <xf numFmtId="0" fontId="0" fillId="3" borderId="3" xfId="0" applyFill="1" applyBorder="1" applyProtection="1">
      <protection hidden="1"/>
    </xf>
    <xf numFmtId="165" fontId="0" fillId="3" borderId="16" xfId="2" applyFont="1" applyFill="1" applyBorder="1" applyAlignment="1" applyProtection="1">
      <protection hidden="1"/>
    </xf>
    <xf numFmtId="0" fontId="0" fillId="7" borderId="16" xfId="0" applyFill="1" applyBorder="1" applyProtection="1">
      <protection hidden="1"/>
    </xf>
    <xf numFmtId="4" fontId="3" fillId="3" borderId="17" xfId="2" applyNumberFormat="1" applyFont="1" applyFill="1" applyBorder="1" applyAlignment="1" applyProtection="1">
      <alignment horizontal="center" vertical="center"/>
      <protection hidden="1"/>
    </xf>
    <xf numFmtId="4" fontId="3" fillId="3" borderId="3" xfId="2" applyNumberFormat="1" applyFont="1" applyFill="1" applyBorder="1" applyAlignment="1" applyProtection="1">
      <alignment horizontal="center" vertical="center"/>
      <protection hidden="1"/>
    </xf>
    <xf numFmtId="0" fontId="3" fillId="3" borderId="16" xfId="0" applyFont="1" applyFill="1" applyBorder="1" applyAlignment="1" applyProtection="1">
      <alignment horizontal="center"/>
      <protection hidden="1"/>
    </xf>
    <xf numFmtId="177" fontId="6" fillId="3" borderId="16" xfId="0" applyNumberFormat="1" applyFont="1" applyFill="1" applyBorder="1" applyAlignment="1" applyProtection="1">
      <alignment horizontal="center"/>
      <protection hidden="1"/>
    </xf>
    <xf numFmtId="177" fontId="6" fillId="3" borderId="5" xfId="0" applyNumberFormat="1" applyFont="1" applyFill="1" applyBorder="1" applyAlignment="1" applyProtection="1">
      <alignment horizontal="center"/>
      <protection hidden="1"/>
    </xf>
    <xf numFmtId="169" fontId="0" fillId="3" borderId="39" xfId="1" applyNumberFormat="1" applyFont="1" applyFill="1" applyBorder="1" applyAlignment="1" applyProtection="1">
      <alignment horizontal="center"/>
      <protection hidden="1"/>
    </xf>
    <xf numFmtId="0" fontId="26" fillId="0" borderId="0" xfId="0" applyFont="1" applyProtection="1">
      <protection hidden="1"/>
    </xf>
    <xf numFmtId="4" fontId="0" fillId="3" borderId="0" xfId="0" applyNumberFormat="1" applyFill="1" applyProtection="1">
      <protection hidden="1"/>
    </xf>
    <xf numFmtId="9" fontId="56" fillId="3" borderId="32" xfId="1" applyFont="1" applyFill="1" applyBorder="1" applyAlignment="1" applyProtection="1">
      <alignment horizontal="center"/>
      <protection hidden="1"/>
    </xf>
    <xf numFmtId="9" fontId="56" fillId="3" borderId="2" xfId="1" applyFont="1" applyFill="1" applyBorder="1" applyAlignment="1" applyProtection="1">
      <alignment horizontal="center"/>
      <protection hidden="1"/>
    </xf>
    <xf numFmtId="9" fontId="56" fillId="3" borderId="31" xfId="1" applyFont="1" applyFill="1" applyBorder="1" applyAlignment="1" applyProtection="1">
      <alignment horizontal="center"/>
      <protection hidden="1"/>
    </xf>
    <xf numFmtId="9" fontId="56" fillId="3" borderId="0" xfId="1" applyFont="1" applyFill="1" applyAlignment="1" applyProtection="1">
      <alignment horizontal="center"/>
      <protection hidden="1"/>
    </xf>
    <xf numFmtId="9" fontId="56" fillId="7" borderId="0" xfId="1" applyFont="1" applyFill="1" applyAlignment="1" applyProtection="1">
      <alignment horizontal="center"/>
      <protection hidden="1"/>
    </xf>
    <xf numFmtId="0" fontId="0" fillId="3" borderId="0" xfId="0" applyFill="1" applyAlignment="1" applyProtection="1">
      <alignment horizontal="left"/>
      <protection hidden="1"/>
    </xf>
    <xf numFmtId="0" fontId="0" fillId="7" borderId="0" xfId="0" applyFill="1" applyAlignment="1" applyProtection="1">
      <alignment horizontal="left"/>
      <protection hidden="1"/>
    </xf>
    <xf numFmtId="0" fontId="0" fillId="3" borderId="25" xfId="0" applyFill="1" applyBorder="1" applyAlignment="1" applyProtection="1">
      <alignment horizontal="center"/>
      <protection hidden="1"/>
    </xf>
    <xf numFmtId="0" fontId="0" fillId="3" borderId="25" xfId="0" applyFill="1" applyBorder="1" applyProtection="1">
      <protection hidden="1"/>
    </xf>
    <xf numFmtId="0" fontId="0" fillId="3" borderId="19" xfId="0" applyFill="1" applyBorder="1" applyProtection="1">
      <protection hidden="1"/>
    </xf>
    <xf numFmtId="0" fontId="0" fillId="3" borderId="20" xfId="0" applyFill="1" applyBorder="1" applyAlignment="1" applyProtection="1">
      <alignment horizontal="center"/>
      <protection hidden="1"/>
    </xf>
    <xf numFmtId="0" fontId="0" fillId="3" borderId="20" xfId="0" applyFill="1" applyBorder="1" applyProtection="1">
      <protection hidden="1"/>
    </xf>
    <xf numFmtId="0" fontId="0" fillId="3" borderId="4" xfId="0" applyFill="1" applyBorder="1" applyProtection="1">
      <protection hidden="1"/>
    </xf>
    <xf numFmtId="4" fontId="0" fillId="0" borderId="76" xfId="0" applyNumberFormat="1" applyBorder="1" applyAlignment="1" applyProtection="1">
      <alignment horizontal="center" vertical="center"/>
      <protection locked="0"/>
    </xf>
    <xf numFmtId="4" fontId="0" fillId="0" borderId="7" xfId="0" applyNumberFormat="1" applyBorder="1" applyAlignment="1" applyProtection="1">
      <alignment horizontal="center" vertical="center"/>
      <protection locked="0"/>
    </xf>
    <xf numFmtId="4" fontId="0" fillId="0" borderId="39" xfId="0" applyNumberFormat="1" applyBorder="1" applyAlignment="1" applyProtection="1">
      <alignment horizontal="center" vertical="center"/>
      <protection locked="0"/>
    </xf>
    <xf numFmtId="4" fontId="0" fillId="0" borderId="77" xfId="0" applyNumberFormat="1" applyBorder="1" applyAlignment="1" applyProtection="1">
      <alignment horizontal="center" vertical="center"/>
      <protection locked="0"/>
    </xf>
    <xf numFmtId="0" fontId="16" fillId="3" borderId="0" xfId="0" applyFont="1" applyFill="1" applyProtection="1">
      <protection hidden="1"/>
    </xf>
    <xf numFmtId="0" fontId="21" fillId="2" borderId="7" xfId="0" applyFont="1" applyFill="1" applyBorder="1" applyAlignment="1" applyProtection="1">
      <alignment horizontal="center"/>
      <protection hidden="1"/>
    </xf>
    <xf numFmtId="0" fontId="16" fillId="0" borderId="0" xfId="0" applyFont="1" applyProtection="1">
      <protection hidden="1"/>
    </xf>
    <xf numFmtId="0" fontId="0" fillId="0" borderId="37" xfId="0" applyBorder="1" applyAlignment="1" applyProtection="1">
      <alignment horizontal="center"/>
      <protection hidden="1"/>
    </xf>
    <xf numFmtId="0" fontId="0" fillId="0" borderId="22" xfId="0" applyBorder="1" applyAlignment="1" applyProtection="1">
      <alignment horizontal="center"/>
      <protection hidden="1"/>
    </xf>
    <xf numFmtId="171" fontId="0" fillId="3" borderId="7" xfId="0" applyNumberFormat="1" applyFill="1" applyBorder="1" applyAlignment="1" applyProtection="1">
      <alignment horizontal="center"/>
      <protection hidden="1"/>
    </xf>
    <xf numFmtId="0" fontId="0" fillId="0" borderId="39" xfId="0" applyBorder="1" applyAlignment="1" applyProtection="1">
      <alignment horizontal="center"/>
      <protection hidden="1"/>
    </xf>
    <xf numFmtId="0" fontId="0" fillId="0" borderId="36" xfId="0" applyBorder="1" applyAlignment="1" applyProtection="1">
      <alignment horizontal="center"/>
      <protection hidden="1"/>
    </xf>
    <xf numFmtId="0" fontId="0" fillId="5" borderId="7" xfId="0" applyFill="1" applyBorder="1" applyAlignment="1" applyProtection="1">
      <alignment horizontal="center"/>
      <protection hidden="1"/>
    </xf>
    <xf numFmtId="0" fontId="0" fillId="3" borderId="99" xfId="0" applyFill="1" applyBorder="1" applyAlignment="1" applyProtection="1">
      <alignment horizontal="center"/>
      <protection hidden="1"/>
    </xf>
    <xf numFmtId="0" fontId="0" fillId="3" borderId="100" xfId="0" applyFill="1" applyBorder="1" applyAlignment="1" applyProtection="1">
      <alignment horizontal="center"/>
      <protection hidden="1"/>
    </xf>
    <xf numFmtId="2" fontId="0" fillId="3" borderId="100" xfId="0" applyNumberFormat="1" applyFill="1" applyBorder="1" applyAlignment="1" applyProtection="1">
      <alignment horizontal="center"/>
      <protection hidden="1"/>
    </xf>
    <xf numFmtId="2" fontId="0" fillId="5" borderId="7" xfId="0" applyNumberFormat="1" applyFill="1" applyBorder="1" applyAlignment="1" applyProtection="1">
      <alignment horizontal="center"/>
      <protection hidden="1"/>
    </xf>
    <xf numFmtId="1" fontId="0" fillId="3" borderId="7" xfId="0" applyNumberFormat="1" applyFill="1" applyBorder="1" applyAlignment="1" applyProtection="1">
      <alignment horizontal="center"/>
      <protection hidden="1"/>
    </xf>
    <xf numFmtId="2" fontId="0" fillId="3" borderId="22" xfId="0" applyNumberFormat="1" applyFill="1" applyBorder="1" applyAlignment="1" applyProtection="1">
      <alignment horizontal="center"/>
      <protection hidden="1"/>
    </xf>
    <xf numFmtId="0" fontId="0" fillId="0" borderId="49" xfId="0" applyBorder="1" applyAlignment="1" applyProtection="1">
      <alignment horizontal="center"/>
      <protection hidden="1"/>
    </xf>
    <xf numFmtId="0" fontId="0" fillId="5" borderId="1" xfId="0" applyFill="1" applyBorder="1" applyAlignment="1" applyProtection="1">
      <alignment horizontal="center"/>
      <protection hidden="1"/>
    </xf>
    <xf numFmtId="0" fontId="0" fillId="5" borderId="2" xfId="0" applyFill="1" applyBorder="1" applyAlignment="1" applyProtection="1">
      <alignment horizontal="center"/>
      <protection hidden="1"/>
    </xf>
    <xf numFmtId="0" fontId="0" fillId="3" borderId="27" xfId="0" applyFill="1" applyBorder="1" applyProtection="1">
      <protection hidden="1"/>
    </xf>
    <xf numFmtId="1" fontId="0" fillId="3" borderId="108" xfId="0" applyNumberFormat="1" applyFill="1" applyBorder="1" applyAlignment="1" applyProtection="1">
      <alignment horizontal="center"/>
      <protection hidden="1"/>
    </xf>
    <xf numFmtId="1" fontId="0" fillId="3" borderId="107" xfId="0" applyNumberFormat="1" applyFill="1" applyBorder="1" applyProtection="1">
      <protection hidden="1"/>
    </xf>
    <xf numFmtId="49" fontId="16" fillId="0" borderId="0" xfId="0" applyNumberFormat="1" applyFont="1" applyAlignment="1" applyProtection="1">
      <alignment horizontal="center"/>
      <protection hidden="1"/>
    </xf>
    <xf numFmtId="0" fontId="16" fillId="0" borderId="0" xfId="0" applyFont="1" applyAlignment="1" applyProtection="1">
      <alignment horizontal="center"/>
      <protection hidden="1"/>
    </xf>
    <xf numFmtId="4" fontId="16" fillId="0" borderId="0" xfId="0" applyNumberFormat="1" applyFont="1" applyAlignment="1" applyProtection="1">
      <alignment horizontal="center"/>
      <protection hidden="1"/>
    </xf>
    <xf numFmtId="0" fontId="8" fillId="0" borderId="0" xfId="0" applyFont="1" applyAlignment="1" applyProtection="1">
      <alignment horizontal="left"/>
      <protection hidden="1"/>
    </xf>
    <xf numFmtId="0" fontId="0" fillId="26" borderId="16" xfId="0" applyFill="1" applyBorder="1" applyProtection="1">
      <protection hidden="1"/>
    </xf>
    <xf numFmtId="0" fontId="3" fillId="0" borderId="0" xfId="0" applyFont="1" applyAlignment="1" applyProtection="1">
      <alignment horizontal="center"/>
      <protection hidden="1"/>
    </xf>
    <xf numFmtId="0" fontId="3" fillId="26" borderId="25" xfId="0" applyFont="1" applyFill="1" applyBorder="1" applyAlignment="1" applyProtection="1">
      <alignment horizontal="center"/>
      <protection hidden="1"/>
    </xf>
    <xf numFmtId="4" fontId="0" fillId="0" borderId="0" xfId="0" applyNumberFormat="1" applyAlignment="1" applyProtection="1">
      <alignment horizontal="center"/>
      <protection hidden="1"/>
    </xf>
    <xf numFmtId="0" fontId="0" fillId="3" borderId="6" xfId="0" applyFill="1" applyBorder="1" applyAlignment="1" applyProtection="1">
      <alignment horizontal="left"/>
      <protection hidden="1"/>
    </xf>
    <xf numFmtId="49" fontId="0" fillId="3" borderId="8" xfId="0" applyNumberFormat="1" applyFill="1" applyBorder="1" applyProtection="1">
      <protection hidden="1"/>
    </xf>
    <xf numFmtId="0" fontId="0" fillId="3" borderId="21" xfId="0" applyFill="1" applyBorder="1" applyAlignment="1" applyProtection="1">
      <alignment horizontal="left"/>
      <protection hidden="1"/>
    </xf>
    <xf numFmtId="49" fontId="0" fillId="3" borderId="23" xfId="0" applyNumberFormat="1" applyFill="1" applyBorder="1" applyProtection="1">
      <protection hidden="1"/>
    </xf>
    <xf numFmtId="169" fontId="0" fillId="0" borderId="0" xfId="1" applyNumberFormat="1" applyFont="1" applyFill="1" applyBorder="1" applyAlignment="1" applyProtection="1">
      <alignment horizontal="center"/>
      <protection hidden="1"/>
    </xf>
    <xf numFmtId="0" fontId="7" fillId="0" borderId="0" xfId="0" applyFont="1" applyProtection="1">
      <protection hidden="1"/>
    </xf>
    <xf numFmtId="0" fontId="24" fillId="0" borderId="0" xfId="3" applyAlignment="1" applyProtection="1">
      <alignment horizontal="left"/>
      <protection hidden="1"/>
    </xf>
    <xf numFmtId="0" fontId="8" fillId="26" borderId="25" xfId="0" applyFont="1" applyFill="1" applyBorder="1" applyProtection="1">
      <protection hidden="1"/>
    </xf>
    <xf numFmtId="0" fontId="8" fillId="26" borderId="27" xfId="0" applyFont="1" applyFill="1" applyBorder="1" applyProtection="1">
      <protection hidden="1"/>
    </xf>
    <xf numFmtId="0" fontId="24" fillId="26" borderId="27" xfId="3" applyFill="1" applyBorder="1" applyAlignment="1" applyProtection="1">
      <alignment vertical="center"/>
      <protection hidden="1"/>
    </xf>
    <xf numFmtId="0" fontId="8" fillId="26" borderId="26" xfId="0" applyFont="1" applyFill="1" applyBorder="1" applyProtection="1">
      <protection hidden="1"/>
    </xf>
    <xf numFmtId="0" fontId="0" fillId="0" borderId="0" xfId="0" applyAlignment="1" applyProtection="1">
      <alignment horizontal="right"/>
      <protection hidden="1"/>
    </xf>
    <xf numFmtId="0" fontId="0" fillId="0" borderId="24" xfId="0" applyBorder="1" applyAlignment="1" applyProtection="1">
      <alignment horizontal="right"/>
      <protection hidden="1"/>
    </xf>
    <xf numFmtId="0" fontId="3" fillId="26" borderId="27" xfId="0" applyFont="1" applyFill="1" applyBorder="1" applyProtection="1">
      <protection hidden="1"/>
    </xf>
    <xf numFmtId="0" fontId="3" fillId="26" borderId="26" xfId="0" applyFont="1" applyFill="1" applyBorder="1" applyProtection="1">
      <protection hidden="1"/>
    </xf>
    <xf numFmtId="0" fontId="0" fillId="3" borderId="26" xfId="0" applyFill="1" applyBorder="1" applyAlignment="1" applyProtection="1">
      <alignment horizontal="center"/>
      <protection hidden="1"/>
    </xf>
    <xf numFmtId="0" fontId="3" fillId="26" borderId="25" xfId="0" applyFont="1" applyFill="1" applyBorder="1" applyProtection="1">
      <protection hidden="1"/>
    </xf>
    <xf numFmtId="0" fontId="0" fillId="3" borderId="15" xfId="0" applyFill="1" applyBorder="1" applyAlignment="1" applyProtection="1">
      <alignment horizontal="center"/>
      <protection hidden="1"/>
    </xf>
    <xf numFmtId="2" fontId="0" fillId="0" borderId="0" xfId="0" applyNumberFormat="1" applyProtection="1">
      <protection hidden="1"/>
    </xf>
    <xf numFmtId="4" fontId="0" fillId="3" borderId="79" xfId="0" applyNumberFormat="1" applyFill="1" applyBorder="1" applyAlignment="1" applyProtection="1">
      <alignment horizontal="center"/>
      <protection hidden="1"/>
    </xf>
    <xf numFmtId="4" fontId="0" fillId="3" borderId="31" xfId="0" applyNumberFormat="1" applyFill="1" applyBorder="1" applyAlignment="1" applyProtection="1">
      <alignment horizontal="center"/>
      <protection hidden="1"/>
    </xf>
    <xf numFmtId="4" fontId="0" fillId="3" borderId="80" xfId="0" applyNumberFormat="1" applyFill="1" applyBorder="1" applyAlignment="1" applyProtection="1">
      <alignment horizontal="center"/>
      <protection hidden="1"/>
    </xf>
    <xf numFmtId="4" fontId="0" fillId="3" borderId="32" xfId="0" applyNumberFormat="1" applyFill="1" applyBorder="1" applyAlignment="1" applyProtection="1">
      <alignment horizontal="center"/>
      <protection hidden="1"/>
    </xf>
    <xf numFmtId="0" fontId="39" fillId="7" borderId="95" xfId="0" applyFont="1" applyFill="1" applyBorder="1" applyAlignment="1" applyProtection="1">
      <alignment vertical="center"/>
      <protection hidden="1"/>
    </xf>
    <xf numFmtId="0" fontId="39" fillId="7" borderId="97" xfId="0" applyFont="1" applyFill="1" applyBorder="1" applyAlignment="1" applyProtection="1">
      <alignment vertical="center"/>
      <protection hidden="1"/>
    </xf>
    <xf numFmtId="49" fontId="39" fillId="7" borderId="97" xfId="0" applyNumberFormat="1" applyFont="1" applyFill="1" applyBorder="1" applyAlignment="1" applyProtection="1">
      <alignment horizontal="center" vertical="center"/>
      <protection hidden="1"/>
    </xf>
    <xf numFmtId="0" fontId="39" fillId="7" borderId="97" xfId="0" applyFont="1" applyFill="1" applyBorder="1" applyAlignment="1" applyProtection="1">
      <alignment horizontal="center" vertical="center"/>
      <protection hidden="1"/>
    </xf>
    <xf numFmtId="4" fontId="39" fillId="7" borderId="97" xfId="0" applyNumberFormat="1" applyFont="1" applyFill="1" applyBorder="1" applyAlignment="1" applyProtection="1">
      <alignment horizontal="center" vertical="center"/>
      <protection hidden="1"/>
    </xf>
    <xf numFmtId="0" fontId="0" fillId="0" borderId="2" xfId="0" applyBorder="1" applyAlignment="1" applyProtection="1">
      <alignment horizontal="center"/>
      <protection hidden="1"/>
    </xf>
    <xf numFmtId="49" fontId="23" fillId="2" borderId="2" xfId="0" applyNumberFormat="1" applyFont="1" applyFill="1" applyBorder="1" applyAlignment="1" applyProtection="1">
      <alignment horizontal="center"/>
      <protection hidden="1"/>
    </xf>
    <xf numFmtId="0" fontId="39" fillId="7" borderId="0" xfId="0" applyFont="1" applyFill="1" applyAlignment="1" applyProtection="1">
      <alignment horizontal="right"/>
      <protection hidden="1"/>
    </xf>
    <xf numFmtId="4" fontId="39" fillId="7" borderId="0" xfId="0" applyNumberFormat="1" applyFont="1" applyFill="1" applyAlignment="1" applyProtection="1">
      <alignment horizontal="right"/>
      <protection hidden="1"/>
    </xf>
    <xf numFmtId="49" fontId="39" fillId="7" borderId="50" xfId="0" applyNumberFormat="1" applyFont="1" applyFill="1" applyBorder="1" applyAlignment="1" applyProtection="1">
      <alignment horizontal="center"/>
      <protection hidden="1"/>
    </xf>
    <xf numFmtId="49" fontId="39" fillId="7" borderId="74" xfId="0" applyNumberFormat="1" applyFont="1" applyFill="1" applyBorder="1" applyAlignment="1" applyProtection="1">
      <alignment horizontal="center"/>
      <protection hidden="1"/>
    </xf>
    <xf numFmtId="4" fontId="39" fillId="7" borderId="51" xfId="0" applyNumberFormat="1" applyFont="1" applyFill="1" applyBorder="1" applyAlignment="1" applyProtection="1">
      <alignment horizontal="center"/>
      <protection hidden="1"/>
    </xf>
    <xf numFmtId="49" fontId="39" fillId="7" borderId="6" xfId="0" applyNumberFormat="1" applyFont="1" applyFill="1" applyBorder="1" applyAlignment="1" applyProtection="1">
      <alignment horizontal="center"/>
      <protection hidden="1"/>
    </xf>
    <xf numFmtId="0" fontId="39" fillId="7" borderId="7" xfId="0" applyFont="1" applyFill="1" applyBorder="1" applyAlignment="1" applyProtection="1">
      <alignment horizontal="center"/>
      <protection hidden="1"/>
    </xf>
    <xf numFmtId="4" fontId="39" fillId="7" borderId="7" xfId="0" applyNumberFormat="1" applyFont="1" applyFill="1" applyBorder="1" applyProtection="1">
      <protection hidden="1"/>
    </xf>
    <xf numFmtId="2" fontId="39" fillId="7" borderId="7" xfId="0" applyNumberFormat="1" applyFont="1" applyFill="1" applyBorder="1" applyAlignment="1" applyProtection="1">
      <alignment horizontal="center"/>
      <protection hidden="1"/>
    </xf>
    <xf numFmtId="4" fontId="39" fillId="7" borderId="8" xfId="0" applyNumberFormat="1" applyFont="1" applyFill="1" applyBorder="1" applyAlignment="1" applyProtection="1">
      <alignment horizontal="center"/>
      <protection hidden="1"/>
    </xf>
    <xf numFmtId="4" fontId="39" fillId="7" borderId="0" xfId="0" applyNumberFormat="1" applyFont="1" applyFill="1" applyProtection="1">
      <protection hidden="1"/>
    </xf>
    <xf numFmtId="0" fontId="16" fillId="2" borderId="0" xfId="0" applyFont="1" applyFill="1" applyAlignment="1" applyProtection="1">
      <alignment horizontal="center"/>
      <protection hidden="1"/>
    </xf>
    <xf numFmtId="49" fontId="39" fillId="7" borderId="21" xfId="0" applyNumberFormat="1" applyFont="1" applyFill="1" applyBorder="1" applyAlignment="1" applyProtection="1">
      <alignment horizontal="center"/>
      <protection hidden="1"/>
    </xf>
    <xf numFmtId="0" fontId="39" fillId="7" borderId="22" xfId="0" applyFont="1" applyFill="1" applyBorder="1" applyAlignment="1" applyProtection="1">
      <alignment horizontal="center"/>
      <protection hidden="1"/>
    </xf>
    <xf numFmtId="4" fontId="39" fillId="7" borderId="22" xfId="0" applyNumberFormat="1" applyFont="1" applyFill="1" applyBorder="1" applyProtection="1">
      <protection hidden="1"/>
    </xf>
    <xf numFmtId="2" fontId="39" fillId="7" borderId="22" xfId="0" applyNumberFormat="1" applyFont="1" applyFill="1" applyBorder="1" applyAlignment="1" applyProtection="1">
      <alignment horizontal="center"/>
      <protection hidden="1"/>
    </xf>
    <xf numFmtId="4" fontId="39" fillId="7" borderId="23" xfId="0" applyNumberFormat="1" applyFont="1" applyFill="1" applyBorder="1" applyAlignment="1" applyProtection="1">
      <alignment horizontal="center"/>
      <protection hidden="1"/>
    </xf>
    <xf numFmtId="4" fontId="0" fillId="0" borderId="6" xfId="0" applyNumberFormat="1" applyBorder="1" applyAlignment="1" applyProtection="1">
      <alignment horizontal="center"/>
      <protection locked="0"/>
    </xf>
    <xf numFmtId="4" fontId="0" fillId="0" borderId="7" xfId="0" applyNumberFormat="1" applyBorder="1" applyAlignment="1" applyProtection="1">
      <alignment horizontal="center"/>
      <protection locked="0"/>
    </xf>
    <xf numFmtId="4" fontId="0" fillId="0" borderId="8" xfId="0" applyNumberFormat="1" applyBorder="1" applyAlignment="1" applyProtection="1">
      <alignment horizontal="center"/>
      <protection locked="0"/>
    </xf>
    <xf numFmtId="4" fontId="0" fillId="0" borderId="36" xfId="0" applyNumberFormat="1" applyBorder="1" applyAlignment="1" applyProtection="1">
      <alignment horizontal="center"/>
      <protection locked="0"/>
    </xf>
    <xf numFmtId="4" fontId="0" fillId="0" borderId="21" xfId="0" applyNumberFormat="1" applyBorder="1" applyAlignment="1" applyProtection="1">
      <alignment horizontal="center"/>
      <protection locked="0"/>
    </xf>
    <xf numFmtId="4" fontId="0" fillId="0" borderId="22" xfId="0" applyNumberFormat="1" applyBorder="1" applyAlignment="1" applyProtection="1">
      <alignment horizontal="center"/>
      <protection locked="0"/>
    </xf>
    <xf numFmtId="4" fontId="0" fillId="0" borderId="37" xfId="0" applyNumberFormat="1" applyBorder="1" applyAlignment="1" applyProtection="1">
      <alignment horizontal="center"/>
      <protection locked="0"/>
    </xf>
    <xf numFmtId="4" fontId="0" fillId="0" borderId="23" xfId="0" applyNumberFormat="1" applyBorder="1" applyAlignment="1" applyProtection="1">
      <alignment horizontal="center"/>
      <protection locked="0"/>
    </xf>
    <xf numFmtId="4" fontId="0" fillId="0" borderId="39" xfId="0" applyNumberFormat="1" applyBorder="1" applyAlignment="1" applyProtection="1">
      <alignment horizontal="center"/>
      <protection locked="0"/>
    </xf>
    <xf numFmtId="4" fontId="0" fillId="0" borderId="44" xfId="0" applyNumberFormat="1" applyBorder="1" applyAlignment="1" applyProtection="1">
      <alignment horizontal="center"/>
      <protection locked="0"/>
    </xf>
    <xf numFmtId="0" fontId="0" fillId="3" borderId="15" xfId="0" applyFill="1" applyBorder="1" applyAlignment="1" applyProtection="1">
      <alignment vertical="center"/>
      <protection hidden="1"/>
    </xf>
    <xf numFmtId="0" fontId="0" fillId="3" borderId="16" xfId="0" applyFill="1" applyBorder="1" applyAlignment="1" applyProtection="1">
      <alignment horizontal="left" vertical="center"/>
      <protection hidden="1"/>
    </xf>
    <xf numFmtId="0" fontId="0" fillId="3" borderId="16" xfId="0" applyFill="1" applyBorder="1" applyAlignment="1" applyProtection="1">
      <alignment vertical="center"/>
      <protection hidden="1"/>
    </xf>
    <xf numFmtId="0" fontId="0" fillId="3" borderId="0" xfId="0" applyFill="1" applyAlignment="1" applyProtection="1">
      <alignment vertical="top"/>
      <protection hidden="1"/>
    </xf>
    <xf numFmtId="0" fontId="5" fillId="3" borderId="0" xfId="0" applyFont="1" applyFill="1" applyProtection="1">
      <protection hidden="1"/>
    </xf>
    <xf numFmtId="0" fontId="13" fillId="3" borderId="0" xfId="0" applyFont="1" applyFill="1" applyProtection="1">
      <protection hidden="1"/>
    </xf>
    <xf numFmtId="10" fontId="0" fillId="3" borderId="7" xfId="1" applyNumberFormat="1" applyFont="1" applyFill="1" applyBorder="1" applyProtection="1">
      <protection hidden="1"/>
    </xf>
    <xf numFmtId="0" fontId="0" fillId="3" borderId="19" xfId="0" applyFill="1" applyBorder="1" applyAlignment="1" applyProtection="1">
      <alignment vertical="center"/>
      <protection hidden="1"/>
    </xf>
    <xf numFmtId="0" fontId="5" fillId="3" borderId="20" xfId="0" applyFont="1" applyFill="1" applyBorder="1" applyProtection="1">
      <protection hidden="1"/>
    </xf>
    <xf numFmtId="0" fontId="13" fillId="3" borderId="20" xfId="0" applyFont="1" applyFill="1" applyBorder="1" applyProtection="1">
      <protection hidden="1"/>
    </xf>
    <xf numFmtId="0" fontId="0" fillId="3" borderId="0" xfId="0" applyFill="1" applyAlignment="1" applyProtection="1">
      <alignment wrapText="1"/>
      <protection hidden="1"/>
    </xf>
    <xf numFmtId="0" fontId="4" fillId="3" borderId="0" xfId="0" applyFont="1" applyFill="1" applyAlignment="1" applyProtection="1">
      <alignment horizontal="center" wrapText="1"/>
      <protection hidden="1"/>
    </xf>
    <xf numFmtId="0" fontId="13" fillId="3" borderId="0" xfId="0" applyFont="1" applyFill="1" applyAlignment="1" applyProtection="1">
      <alignment horizontal="center"/>
      <protection hidden="1"/>
    </xf>
    <xf numFmtId="0" fontId="0" fillId="3" borderId="17" xfId="0" applyFill="1" applyBorder="1" applyAlignment="1" applyProtection="1">
      <alignment vertical="center"/>
      <protection hidden="1"/>
    </xf>
    <xf numFmtId="0" fontId="13" fillId="3" borderId="5" xfId="0" applyFont="1" applyFill="1" applyBorder="1" applyProtection="1">
      <protection hidden="1"/>
    </xf>
    <xf numFmtId="165" fontId="0" fillId="3" borderId="5" xfId="0" applyNumberFormat="1" applyFill="1" applyBorder="1" applyProtection="1">
      <protection hidden="1"/>
    </xf>
    <xf numFmtId="10" fontId="0" fillId="3" borderId="0" xfId="1" applyNumberFormat="1" applyFont="1" applyFill="1" applyBorder="1" applyProtection="1">
      <protection hidden="1"/>
    </xf>
    <xf numFmtId="0" fontId="3" fillId="3" borderId="16" xfId="0" applyFont="1" applyFill="1" applyBorder="1" applyAlignment="1" applyProtection="1">
      <alignment vertical="center"/>
      <protection hidden="1"/>
    </xf>
    <xf numFmtId="0" fontId="9" fillId="3" borderId="0" xfId="0" applyFont="1" applyFill="1" applyProtection="1">
      <protection hidden="1"/>
    </xf>
    <xf numFmtId="4" fontId="0" fillId="3" borderId="8" xfId="0" applyNumberFormat="1" applyFill="1" applyBorder="1" applyAlignment="1" applyProtection="1">
      <alignment horizontal="center"/>
      <protection hidden="1"/>
    </xf>
    <xf numFmtId="4" fontId="0" fillId="3" borderId="23" xfId="0" applyNumberFormat="1" applyFill="1" applyBorder="1" applyAlignment="1" applyProtection="1">
      <alignment horizontal="center"/>
      <protection hidden="1"/>
    </xf>
    <xf numFmtId="4" fontId="5" fillId="3" borderId="0" xfId="0" applyNumberFormat="1" applyFont="1" applyFill="1" applyAlignment="1" applyProtection="1">
      <alignment horizontal="center"/>
      <protection hidden="1"/>
    </xf>
    <xf numFmtId="0" fontId="43" fillId="3" borderId="0" xfId="0" applyFont="1" applyFill="1" applyProtection="1">
      <protection hidden="1"/>
    </xf>
    <xf numFmtId="0" fontId="23" fillId="3" borderId="0" xfId="0" applyFont="1" applyFill="1" applyProtection="1">
      <protection hidden="1"/>
    </xf>
    <xf numFmtId="4" fontId="3" fillId="3" borderId="7" xfId="0" applyNumberFormat="1" applyFont="1" applyFill="1" applyBorder="1" applyAlignment="1" applyProtection="1">
      <alignment horizontal="center"/>
      <protection hidden="1"/>
    </xf>
    <xf numFmtId="9" fontId="3" fillId="3" borderId="16" xfId="1" applyFont="1" applyFill="1" applyBorder="1" applyAlignment="1" applyProtection="1">
      <alignment horizontal="left" vertical="center"/>
      <protection hidden="1"/>
    </xf>
    <xf numFmtId="0" fontId="3" fillId="3" borderId="0" xfId="0" applyFont="1" applyFill="1" applyAlignment="1" applyProtection="1">
      <alignment horizontal="left"/>
      <protection hidden="1"/>
    </xf>
    <xf numFmtId="0" fontId="3" fillId="3" borderId="16" xfId="0" applyFont="1" applyFill="1" applyBorder="1" applyAlignment="1" applyProtection="1">
      <alignment horizontal="left" vertical="center"/>
      <protection hidden="1"/>
    </xf>
    <xf numFmtId="172" fontId="3" fillId="3" borderId="0" xfId="0" applyNumberFormat="1" applyFont="1" applyFill="1" applyAlignment="1" applyProtection="1">
      <alignment horizontal="center"/>
      <protection hidden="1"/>
    </xf>
    <xf numFmtId="0" fontId="44" fillId="3" borderId="0" xfId="3" applyFont="1" applyFill="1" applyBorder="1" applyAlignment="1" applyProtection="1">
      <protection hidden="1"/>
    </xf>
    <xf numFmtId="0" fontId="0" fillId="4" borderId="25" xfId="0" applyFill="1" applyBorder="1" applyProtection="1">
      <protection hidden="1"/>
    </xf>
    <xf numFmtId="0" fontId="0" fillId="4" borderId="27" xfId="0" applyFill="1" applyBorder="1" applyProtection="1">
      <protection hidden="1"/>
    </xf>
    <xf numFmtId="9" fontId="0" fillId="3" borderId="0" xfId="0" applyNumberFormat="1" applyFill="1" applyProtection="1">
      <protection hidden="1"/>
    </xf>
    <xf numFmtId="0" fontId="0" fillId="4" borderId="26" xfId="0" applyFill="1" applyBorder="1" applyProtection="1">
      <protection hidden="1"/>
    </xf>
    <xf numFmtId="0" fontId="0" fillId="4" borderId="1" xfId="0" applyFill="1" applyBorder="1" applyAlignment="1" applyProtection="1">
      <alignment horizontal="center"/>
      <protection hidden="1"/>
    </xf>
    <xf numFmtId="4" fontId="0" fillId="4" borderId="25" xfId="0" applyNumberFormat="1" applyFill="1" applyBorder="1" applyAlignment="1" applyProtection="1">
      <alignment horizontal="center"/>
      <protection hidden="1"/>
    </xf>
    <xf numFmtId="0" fontId="0" fillId="4" borderId="38" xfId="0" applyFill="1" applyBorder="1" applyAlignment="1" applyProtection="1">
      <alignment horizontal="center"/>
      <protection hidden="1"/>
    </xf>
    <xf numFmtId="4" fontId="0" fillId="3" borderId="25" xfId="0" applyNumberFormat="1" applyFill="1" applyBorder="1" applyAlignment="1" applyProtection="1">
      <alignment horizontal="center"/>
      <protection hidden="1"/>
    </xf>
    <xf numFmtId="3" fontId="0" fillId="3" borderId="30" xfId="0" applyNumberFormat="1" applyFill="1" applyBorder="1" applyAlignment="1" applyProtection="1">
      <alignment horizontal="center"/>
      <protection hidden="1"/>
    </xf>
    <xf numFmtId="3" fontId="0" fillId="3" borderId="8" xfId="0" applyNumberFormat="1" applyFill="1" applyBorder="1" applyAlignment="1" applyProtection="1">
      <alignment horizontal="center"/>
      <protection hidden="1"/>
    </xf>
    <xf numFmtId="170" fontId="0" fillId="3" borderId="7" xfId="2" applyNumberFormat="1" applyFont="1" applyFill="1" applyBorder="1" applyAlignment="1" applyProtection="1">
      <alignment horizontal="center"/>
      <protection hidden="1"/>
    </xf>
    <xf numFmtId="165" fontId="0" fillId="3" borderId="0" xfId="0" applyNumberFormat="1" applyFill="1" applyProtection="1">
      <protection hidden="1"/>
    </xf>
    <xf numFmtId="1" fontId="0" fillId="3" borderId="7" xfId="0" applyNumberFormat="1" applyFill="1" applyBorder="1" applyProtection="1">
      <protection hidden="1"/>
    </xf>
    <xf numFmtId="2" fontId="3" fillId="3" borderId="46" xfId="2" applyNumberFormat="1" applyFont="1" applyFill="1" applyBorder="1" applyAlignment="1" applyProtection="1">
      <alignment horizontal="center"/>
      <protection hidden="1"/>
    </xf>
    <xf numFmtId="1" fontId="0" fillId="3" borderId="39" xfId="0" applyNumberFormat="1" applyFill="1" applyBorder="1" applyProtection="1">
      <protection hidden="1"/>
    </xf>
    <xf numFmtId="174" fontId="0" fillId="3" borderId="7" xfId="2" applyNumberFormat="1" applyFont="1" applyFill="1" applyBorder="1" applyAlignment="1" applyProtection="1">
      <alignment horizontal="center"/>
      <protection hidden="1"/>
    </xf>
    <xf numFmtId="10" fontId="0" fillId="3" borderId="39" xfId="1" applyNumberFormat="1" applyFont="1" applyFill="1" applyBorder="1" applyProtection="1">
      <protection hidden="1"/>
    </xf>
    <xf numFmtId="170" fontId="0" fillId="3" borderId="0" xfId="0" applyNumberFormat="1" applyFill="1" applyProtection="1">
      <protection hidden="1"/>
    </xf>
    <xf numFmtId="0" fontId="0" fillId="2" borderId="29" xfId="0" applyFill="1" applyBorder="1" applyProtection="1">
      <protection locked="0"/>
    </xf>
    <xf numFmtId="10" fontId="0" fillId="2" borderId="29" xfId="1" applyNumberFormat="1" applyFont="1" applyFill="1" applyBorder="1" applyAlignment="1" applyProtection="1">
      <alignment horizontal="center"/>
      <protection locked="0"/>
    </xf>
    <xf numFmtId="10" fontId="0" fillId="2" borderId="7" xfId="1" applyNumberFormat="1" applyFont="1" applyFill="1" applyBorder="1" applyProtection="1">
      <protection locked="0"/>
    </xf>
    <xf numFmtId="0" fontId="0" fillId="2" borderId="45" xfId="0" applyFill="1" applyBorder="1" applyProtection="1">
      <protection locked="0"/>
    </xf>
    <xf numFmtId="0" fontId="0" fillId="2" borderId="46" xfId="0" applyFill="1" applyBorder="1" applyProtection="1">
      <protection locked="0"/>
    </xf>
    <xf numFmtId="2" fontId="0" fillId="2" borderId="7" xfId="0" applyNumberFormat="1" applyFill="1" applyBorder="1" applyProtection="1">
      <protection locked="0"/>
    </xf>
    <xf numFmtId="176" fontId="10" fillId="2" borderId="7" xfId="2" applyNumberFormat="1" applyFont="1" applyFill="1" applyBorder="1" applyProtection="1">
      <protection locked="0"/>
    </xf>
    <xf numFmtId="170" fontId="0" fillId="2" borderId="7" xfId="2" applyNumberFormat="1" applyFont="1" applyFill="1" applyBorder="1" applyAlignment="1" applyProtection="1">
      <alignment horizontal="center"/>
      <protection locked="0"/>
    </xf>
    <xf numFmtId="170" fontId="0" fillId="2" borderId="22" xfId="2" applyNumberFormat="1" applyFont="1" applyFill="1" applyBorder="1" applyAlignment="1" applyProtection="1">
      <alignment horizontal="center"/>
      <protection locked="0"/>
    </xf>
    <xf numFmtId="2" fontId="0" fillId="2" borderId="39" xfId="0" applyNumberFormat="1" applyFill="1" applyBorder="1" applyProtection="1">
      <protection locked="0"/>
    </xf>
    <xf numFmtId="10" fontId="0" fillId="2" borderId="39" xfId="1" applyNumberFormat="1" applyFont="1" applyFill="1" applyBorder="1" applyProtection="1">
      <protection locked="0"/>
    </xf>
    <xf numFmtId="0" fontId="11" fillId="0" borderId="0" xfId="0" applyFont="1" applyProtection="1">
      <protection hidden="1"/>
    </xf>
    <xf numFmtId="0" fontId="11" fillId="0" borderId="0" xfId="0" applyFont="1" applyAlignment="1" applyProtection="1">
      <alignment horizontal="center"/>
      <protection hidden="1"/>
    </xf>
    <xf numFmtId="0" fontId="6" fillId="0" borderId="0" xfId="0" applyFont="1" applyProtection="1">
      <protection hidden="1"/>
    </xf>
    <xf numFmtId="0" fontId="29" fillId="7" borderId="25" xfId="0" applyFont="1" applyFill="1" applyBorder="1" applyProtection="1">
      <protection hidden="1"/>
    </xf>
    <xf numFmtId="0" fontId="29" fillId="7" borderId="27" xfId="0" applyFont="1" applyFill="1" applyBorder="1" applyProtection="1">
      <protection hidden="1"/>
    </xf>
    <xf numFmtId="0" fontId="29" fillId="7" borderId="26" xfId="0" applyFont="1" applyFill="1" applyBorder="1" applyProtection="1">
      <protection hidden="1"/>
    </xf>
    <xf numFmtId="0" fontId="35" fillId="7" borderId="25" xfId="0" applyFont="1" applyFill="1" applyBorder="1" applyAlignment="1" applyProtection="1">
      <alignment horizontal="left" vertical="center"/>
      <protection hidden="1"/>
    </xf>
    <xf numFmtId="0" fontId="56" fillId="0" borderId="14" xfId="0" applyFont="1" applyBorder="1" applyAlignment="1" applyProtection="1">
      <alignment horizontal="left" vertical="center" indent="4"/>
      <protection hidden="1"/>
    </xf>
    <xf numFmtId="0" fontId="39" fillId="7" borderId="19" xfId="0" applyFont="1" applyFill="1" applyBorder="1" applyAlignment="1" applyProtection="1">
      <alignment horizontal="left"/>
      <protection hidden="1"/>
    </xf>
    <xf numFmtId="4" fontId="39" fillId="7" borderId="25" xfId="0" applyNumberFormat="1" applyFont="1" applyFill="1" applyBorder="1" applyAlignment="1" applyProtection="1">
      <alignment horizontal="left" vertical="top"/>
      <protection hidden="1"/>
    </xf>
    <xf numFmtId="0" fontId="39" fillId="7" borderId="27" xfId="0" applyFont="1" applyFill="1" applyBorder="1" applyAlignment="1" applyProtection="1">
      <alignment horizontal="left" vertical="top"/>
      <protection hidden="1"/>
    </xf>
    <xf numFmtId="0" fontId="39" fillId="7" borderId="5" xfId="0" applyFont="1" applyFill="1" applyBorder="1" applyAlignment="1" applyProtection="1">
      <alignment horizontal="left"/>
      <protection hidden="1"/>
    </xf>
    <xf numFmtId="0" fontId="56" fillId="0" borderId="9" xfId="0" applyFont="1" applyBorder="1" applyAlignment="1" applyProtection="1">
      <alignment horizontal="left" vertical="center" indent="4"/>
      <protection hidden="1"/>
    </xf>
    <xf numFmtId="0" fontId="39" fillId="7" borderId="16" xfId="0" applyFont="1" applyFill="1" applyBorder="1" applyAlignment="1" applyProtection="1">
      <alignment horizontal="left"/>
      <protection hidden="1"/>
    </xf>
    <xf numFmtId="2" fontId="39" fillId="7" borderId="5" xfId="0" applyNumberFormat="1" applyFont="1" applyFill="1" applyBorder="1" applyAlignment="1" applyProtection="1">
      <alignment horizontal="left"/>
      <protection hidden="1"/>
    </xf>
    <xf numFmtId="0" fontId="39" fillId="7" borderId="16" xfId="0" applyFont="1" applyFill="1" applyBorder="1" applyAlignment="1" applyProtection="1">
      <alignment horizontal="left" vertical="center"/>
      <protection hidden="1"/>
    </xf>
    <xf numFmtId="4" fontId="0" fillId="0" borderId="0" xfId="0" applyNumberFormat="1" applyProtection="1">
      <protection hidden="1"/>
    </xf>
    <xf numFmtId="0" fontId="57" fillId="0" borderId="52" xfId="0" applyFont="1" applyBorder="1" applyAlignment="1" applyProtection="1">
      <alignment vertical="center" wrapText="1"/>
      <protection hidden="1"/>
    </xf>
    <xf numFmtId="4" fontId="50" fillId="0" borderId="2" xfId="0" applyNumberFormat="1" applyFont="1" applyBorder="1" applyAlignment="1" applyProtection="1">
      <alignment horizontal="center" vertical="center" wrapText="1"/>
      <protection hidden="1"/>
    </xf>
    <xf numFmtId="0" fontId="35" fillId="7" borderId="16" xfId="0" applyFont="1" applyFill="1" applyBorder="1" applyAlignment="1" applyProtection="1">
      <alignment horizontal="left" vertical="center"/>
      <protection hidden="1"/>
    </xf>
    <xf numFmtId="2" fontId="35" fillId="7" borderId="5" xfId="0" applyNumberFormat="1" applyFont="1" applyFill="1" applyBorder="1" applyAlignment="1" applyProtection="1">
      <alignment horizontal="left"/>
      <protection hidden="1"/>
    </xf>
    <xf numFmtId="0" fontId="35" fillId="7" borderId="16" xfId="0" applyFont="1" applyFill="1" applyBorder="1" applyAlignment="1" applyProtection="1">
      <alignment horizontal="right" vertical="center"/>
      <protection hidden="1"/>
    </xf>
    <xf numFmtId="4" fontId="35" fillId="7" borderId="25" xfId="0" applyNumberFormat="1" applyFont="1" applyFill="1" applyBorder="1" applyAlignment="1" applyProtection="1">
      <alignment horizontal="left" vertical="top"/>
      <protection hidden="1"/>
    </xf>
    <xf numFmtId="10" fontId="35" fillId="7" borderId="27" xfId="0" applyNumberFormat="1" applyFont="1" applyFill="1" applyBorder="1" applyAlignment="1" applyProtection="1">
      <alignment horizontal="left" vertical="top"/>
      <protection hidden="1"/>
    </xf>
    <xf numFmtId="4" fontId="35" fillId="7" borderId="27" xfId="0" applyNumberFormat="1" applyFont="1" applyFill="1" applyBorder="1" applyAlignment="1" applyProtection="1">
      <alignment horizontal="left" vertical="top"/>
      <protection hidden="1"/>
    </xf>
    <xf numFmtId="2" fontId="35" fillId="7" borderId="27" xfId="0" applyNumberFormat="1" applyFont="1" applyFill="1" applyBorder="1" applyAlignment="1" applyProtection="1">
      <alignment vertical="top"/>
      <protection hidden="1"/>
    </xf>
    <xf numFmtId="2" fontId="35" fillId="7" borderId="26" xfId="0" applyNumberFormat="1" applyFont="1" applyFill="1" applyBorder="1" applyAlignment="1" applyProtection="1">
      <alignment horizontal="left" vertical="top"/>
      <protection hidden="1"/>
    </xf>
    <xf numFmtId="0" fontId="35" fillId="7" borderId="17" xfId="0" applyFont="1" applyFill="1" applyBorder="1" applyAlignment="1" applyProtection="1">
      <alignment horizontal="right" vertical="center"/>
      <protection hidden="1"/>
    </xf>
    <xf numFmtId="4" fontId="35" fillId="7" borderId="15" xfId="0" applyNumberFormat="1" applyFont="1" applyFill="1" applyBorder="1" applyAlignment="1" applyProtection="1">
      <alignment horizontal="left" vertical="top"/>
      <protection hidden="1"/>
    </xf>
    <xf numFmtId="0" fontId="35" fillId="7" borderId="15" xfId="0" applyFont="1" applyFill="1" applyBorder="1" applyAlignment="1" applyProtection="1">
      <alignment horizontal="left" vertical="top"/>
      <protection hidden="1"/>
    </xf>
    <xf numFmtId="10" fontId="35" fillId="7" borderId="15" xfId="0" applyNumberFormat="1" applyFont="1" applyFill="1" applyBorder="1" applyAlignment="1" applyProtection="1">
      <alignment horizontal="left" vertical="top"/>
      <protection hidden="1"/>
    </xf>
    <xf numFmtId="0" fontId="42" fillId="0" borderId="0" xfId="0" applyFont="1" applyProtection="1">
      <protection hidden="1"/>
    </xf>
    <xf numFmtId="0" fontId="35" fillId="7" borderId="16" xfId="0" applyFont="1" applyFill="1" applyBorder="1" applyAlignment="1" applyProtection="1">
      <alignment horizontal="left"/>
      <protection hidden="1"/>
    </xf>
    <xf numFmtId="0" fontId="35" fillId="7" borderId="0" xfId="0" applyFont="1" applyFill="1" applyAlignment="1" applyProtection="1">
      <alignment horizontal="left" vertical="center"/>
      <protection hidden="1"/>
    </xf>
    <xf numFmtId="0" fontId="35" fillId="7" borderId="0" xfId="0" applyFont="1" applyFill="1" applyAlignment="1" applyProtection="1">
      <alignment horizontal="left"/>
      <protection hidden="1"/>
    </xf>
    <xf numFmtId="0" fontId="35" fillId="7" borderId="0" xfId="0" applyFont="1" applyFill="1" applyAlignment="1" applyProtection="1">
      <alignment horizontal="right" vertical="center"/>
      <protection hidden="1"/>
    </xf>
    <xf numFmtId="2" fontId="35" fillId="7" borderId="0" xfId="0" applyNumberFormat="1" applyFont="1" applyFill="1" applyAlignment="1" applyProtection="1">
      <alignment horizontal="left"/>
      <protection hidden="1"/>
    </xf>
    <xf numFmtId="0" fontId="35" fillId="7" borderId="5" xfId="0" applyFont="1" applyFill="1" applyBorder="1" applyAlignment="1" applyProtection="1">
      <alignment horizontal="left"/>
      <protection hidden="1"/>
    </xf>
    <xf numFmtId="0" fontId="35" fillId="7" borderId="0" xfId="0" applyFont="1" applyFill="1" applyAlignment="1" applyProtection="1">
      <alignment horizontal="right"/>
      <protection hidden="1"/>
    </xf>
    <xf numFmtId="2" fontId="35" fillId="7" borderId="5" xfId="0" applyNumberFormat="1" applyFont="1" applyFill="1" applyBorder="1" applyAlignment="1" applyProtection="1">
      <alignment horizontal="right"/>
      <protection hidden="1"/>
    </xf>
    <xf numFmtId="169" fontId="35" fillId="7" borderId="5" xfId="1" applyNumberFormat="1" applyFont="1" applyFill="1" applyBorder="1" applyAlignment="1" applyProtection="1">
      <alignment horizontal="right"/>
      <protection hidden="1"/>
    </xf>
    <xf numFmtId="0" fontId="27" fillId="0" borderId="0" xfId="0" applyFont="1" applyAlignment="1" applyProtection="1">
      <alignment horizontal="left"/>
      <protection hidden="1"/>
    </xf>
    <xf numFmtId="0" fontId="35" fillId="7" borderId="17" xfId="0" applyFont="1" applyFill="1" applyBorder="1" applyAlignment="1" applyProtection="1">
      <alignment horizontal="center"/>
      <protection hidden="1"/>
    </xf>
    <xf numFmtId="0" fontId="35" fillId="7" borderId="15" xfId="0" applyFont="1" applyFill="1" applyBorder="1" applyAlignment="1" applyProtection="1">
      <alignment horizontal="right" vertical="center"/>
      <protection hidden="1"/>
    </xf>
    <xf numFmtId="0" fontId="35" fillId="7" borderId="15" xfId="0" applyFont="1" applyFill="1" applyBorder="1" applyProtection="1">
      <protection hidden="1"/>
    </xf>
    <xf numFmtId="4" fontId="27" fillId="0" borderId="0" xfId="0" applyNumberFormat="1" applyFont="1" applyAlignment="1" applyProtection="1">
      <alignment horizontal="left"/>
      <protection hidden="1"/>
    </xf>
    <xf numFmtId="175" fontId="27" fillId="0" borderId="0" xfId="0" applyNumberFormat="1" applyFont="1" applyAlignment="1" applyProtection="1">
      <alignment horizontal="right"/>
      <protection hidden="1"/>
    </xf>
    <xf numFmtId="0" fontId="27" fillId="0" borderId="0" xfId="0" applyFont="1" applyAlignment="1" applyProtection="1">
      <alignment horizontal="left" vertical="center" indent="13"/>
      <protection hidden="1"/>
    </xf>
    <xf numFmtId="0" fontId="27" fillId="0" borderId="0" xfId="0" applyFont="1" applyAlignment="1" applyProtection="1">
      <alignment horizontal="left" vertical="center"/>
      <protection hidden="1"/>
    </xf>
    <xf numFmtId="4" fontId="27" fillId="0" borderId="0" xfId="0" applyNumberFormat="1" applyFont="1" applyAlignment="1" applyProtection="1">
      <alignment horizontal="right" vertical="center"/>
      <protection hidden="1"/>
    </xf>
    <xf numFmtId="0" fontId="27" fillId="2" borderId="0" xfId="0" applyFont="1" applyFill="1" applyAlignment="1" applyProtection="1">
      <alignment horizontal="left" vertical="center"/>
      <protection hidden="1"/>
    </xf>
    <xf numFmtId="0" fontId="6" fillId="3" borderId="16" xfId="0" applyFont="1" applyFill="1" applyBorder="1" applyProtection="1">
      <protection hidden="1"/>
    </xf>
    <xf numFmtId="0" fontId="6" fillId="3" borderId="0" xfId="0" applyFont="1" applyFill="1" applyAlignment="1" applyProtection="1">
      <alignment horizontal="center"/>
      <protection hidden="1"/>
    </xf>
    <xf numFmtId="4" fontId="6" fillId="3" borderId="5" xfId="0" applyNumberFormat="1" applyFont="1" applyFill="1" applyBorder="1" applyAlignment="1" applyProtection="1">
      <alignment horizontal="right"/>
      <protection hidden="1"/>
    </xf>
    <xf numFmtId="0" fontId="6" fillId="8" borderId="17" xfId="0" applyFont="1" applyFill="1" applyBorder="1" applyProtection="1">
      <protection hidden="1"/>
    </xf>
    <xf numFmtId="0" fontId="6" fillId="8" borderId="15" xfId="0" applyFont="1" applyFill="1" applyBorder="1" applyAlignment="1" applyProtection="1">
      <alignment horizontal="center"/>
      <protection hidden="1"/>
    </xf>
    <xf numFmtId="4" fontId="0" fillId="4" borderId="62" xfId="0" applyNumberFormat="1" applyFill="1" applyBorder="1" applyAlignment="1" applyProtection="1">
      <alignment horizontal="center"/>
      <protection hidden="1"/>
    </xf>
    <xf numFmtId="0" fontId="14" fillId="28" borderId="0" xfId="0" applyFont="1" applyFill="1" applyAlignment="1" applyProtection="1">
      <alignment vertical="center" wrapText="1"/>
      <protection hidden="1"/>
    </xf>
    <xf numFmtId="0" fontId="0" fillId="28" borderId="0" xfId="0" applyFill="1" applyProtection="1">
      <protection hidden="1"/>
    </xf>
    <xf numFmtId="0" fontId="26" fillId="28" borderId="0" xfId="0" applyFont="1" applyFill="1" applyProtection="1">
      <protection hidden="1"/>
    </xf>
    <xf numFmtId="4" fontId="0" fillId="28" borderId="0" xfId="0" applyNumberFormat="1" applyFill="1" applyAlignment="1" applyProtection="1">
      <alignment horizontal="right"/>
      <protection hidden="1"/>
    </xf>
    <xf numFmtId="49" fontId="39" fillId="28" borderId="25" xfId="0" applyNumberFormat="1" applyFont="1" applyFill="1" applyBorder="1" applyAlignment="1" applyProtection="1">
      <alignment horizontal="left"/>
      <protection hidden="1"/>
    </xf>
    <xf numFmtId="0" fontId="0" fillId="28" borderId="0" xfId="0" applyFill="1" applyAlignment="1" applyProtection="1">
      <alignment horizontal="center"/>
      <protection hidden="1"/>
    </xf>
    <xf numFmtId="0" fontId="0" fillId="28" borderId="0" xfId="0" applyFill="1" applyAlignment="1" applyProtection="1">
      <alignment horizontal="left"/>
      <protection hidden="1"/>
    </xf>
    <xf numFmtId="0" fontId="3" fillId="28" borderId="0" xfId="0" applyFont="1" applyFill="1" applyAlignment="1" applyProtection="1">
      <alignment vertical="center"/>
      <protection hidden="1"/>
    </xf>
    <xf numFmtId="0" fontId="0" fillId="28" borderId="0" xfId="0" applyFill="1" applyAlignment="1">
      <alignment vertical="center"/>
    </xf>
    <xf numFmtId="165" fontId="27" fillId="0" borderId="0" xfId="2" applyFont="1" applyAlignment="1" applyProtection="1">
      <alignment horizontal="left"/>
      <protection hidden="1"/>
    </xf>
    <xf numFmtId="0" fontId="0" fillId="28" borderId="15" xfId="0" applyFill="1" applyBorder="1" applyAlignment="1" applyProtection="1">
      <alignment horizontal="left"/>
      <protection hidden="1"/>
    </xf>
    <xf numFmtId="0" fontId="3" fillId="28" borderId="15" xfId="0" applyFont="1" applyFill="1" applyBorder="1" applyAlignment="1" applyProtection="1">
      <alignment vertical="center"/>
      <protection hidden="1"/>
    </xf>
    <xf numFmtId="0" fontId="3" fillId="28" borderId="15" xfId="0" applyFont="1" applyFill="1" applyBorder="1" applyAlignment="1" applyProtection="1">
      <alignment horizontal="center" vertical="center"/>
      <protection hidden="1"/>
    </xf>
    <xf numFmtId="0" fontId="0" fillId="28" borderId="15" xfId="0" applyFill="1" applyBorder="1" applyProtection="1">
      <protection hidden="1"/>
    </xf>
    <xf numFmtId="165" fontId="0" fillId="28" borderId="0" xfId="2" applyFont="1" applyFill="1" applyAlignment="1" applyProtection="1">
      <alignment horizontal="center"/>
      <protection hidden="1"/>
    </xf>
    <xf numFmtId="170" fontId="0" fillId="28" borderId="0" xfId="0" applyNumberFormat="1" applyFill="1" applyAlignment="1" applyProtection="1">
      <alignment horizontal="center"/>
      <protection hidden="1"/>
    </xf>
    <xf numFmtId="2" fontId="0" fillId="28" borderId="0" xfId="0" applyNumberFormat="1" applyFill="1" applyAlignment="1" applyProtection="1">
      <alignment horizontal="center"/>
      <protection hidden="1"/>
    </xf>
    <xf numFmtId="4" fontId="0" fillId="28" borderId="0" xfId="0" applyNumberFormat="1" applyFill="1" applyProtection="1">
      <protection hidden="1"/>
    </xf>
    <xf numFmtId="0" fontId="3" fillId="28" borderId="0" xfId="0" applyFont="1" applyFill="1" applyProtection="1">
      <protection hidden="1"/>
    </xf>
    <xf numFmtId="0" fontId="0" fillId="28" borderId="17" xfId="0" applyFill="1" applyBorder="1" applyProtection="1">
      <protection hidden="1"/>
    </xf>
    <xf numFmtId="0" fontId="0" fillId="28" borderId="19" xfId="0" applyFill="1" applyBorder="1" applyProtection="1">
      <protection hidden="1"/>
    </xf>
    <xf numFmtId="0" fontId="0" fillId="28" borderId="20" xfId="0" applyFill="1" applyBorder="1" applyAlignment="1" applyProtection="1">
      <alignment horizontal="center"/>
      <protection hidden="1"/>
    </xf>
    <xf numFmtId="0" fontId="0" fillId="28" borderId="20" xfId="0" applyFill="1" applyBorder="1" applyProtection="1">
      <protection hidden="1"/>
    </xf>
    <xf numFmtId="0" fontId="0" fillId="28" borderId="1" xfId="0" applyFill="1" applyBorder="1" applyAlignment="1" applyProtection="1">
      <alignment horizontal="center"/>
      <protection hidden="1"/>
    </xf>
    <xf numFmtId="0" fontId="0" fillId="28" borderId="19" xfId="0" applyFill="1" applyBorder="1" applyAlignment="1" applyProtection="1">
      <alignment horizontal="center"/>
      <protection hidden="1"/>
    </xf>
    <xf numFmtId="4" fontId="0" fillId="28" borderId="1" xfId="0" applyNumberFormat="1" applyFill="1" applyBorder="1" applyAlignment="1" applyProtection="1">
      <alignment horizontal="center"/>
      <protection hidden="1"/>
    </xf>
    <xf numFmtId="0" fontId="0" fillId="28" borderId="38" xfId="0" applyFill="1" applyBorder="1" applyAlignment="1" applyProtection="1">
      <alignment horizontal="center"/>
      <protection hidden="1"/>
    </xf>
    <xf numFmtId="0" fontId="0" fillId="28" borderId="16" xfId="0" applyFill="1" applyBorder="1" applyAlignment="1" applyProtection="1">
      <alignment horizontal="center"/>
      <protection hidden="1"/>
    </xf>
    <xf numFmtId="0" fontId="0" fillId="28" borderId="25" xfId="0" applyFill="1" applyBorder="1" applyProtection="1">
      <protection hidden="1"/>
    </xf>
    <xf numFmtId="0" fontId="0" fillId="28" borderId="26" xfId="0" applyFill="1" applyBorder="1" applyProtection="1">
      <protection hidden="1"/>
    </xf>
    <xf numFmtId="0" fontId="0" fillId="28" borderId="25" xfId="0" applyFill="1" applyBorder="1" applyAlignment="1" applyProtection="1">
      <alignment horizontal="center"/>
      <protection hidden="1"/>
    </xf>
    <xf numFmtId="0" fontId="0" fillId="28" borderId="4" xfId="0" applyFill="1" applyBorder="1" applyProtection="1">
      <protection hidden="1"/>
    </xf>
    <xf numFmtId="0" fontId="0" fillId="28" borderId="3" xfId="0" applyFill="1" applyBorder="1" applyProtection="1">
      <protection hidden="1"/>
    </xf>
    <xf numFmtId="49" fontId="23" fillId="4" borderId="62" xfId="0" applyNumberFormat="1" applyFont="1" applyFill="1" applyBorder="1" applyAlignment="1" applyProtection="1">
      <alignment horizontal="center"/>
      <protection locked="0"/>
    </xf>
    <xf numFmtId="170" fontId="0" fillId="4" borderId="62" xfId="2" applyNumberFormat="1" applyFont="1" applyFill="1" applyBorder="1" applyAlignment="1" applyProtection="1">
      <alignment horizontal="center"/>
      <protection hidden="1"/>
    </xf>
    <xf numFmtId="4" fontId="0" fillId="4" borderId="69" xfId="0" applyNumberFormat="1" applyFill="1" applyBorder="1" applyAlignment="1" applyProtection="1">
      <alignment horizontal="center"/>
      <protection hidden="1"/>
    </xf>
    <xf numFmtId="4" fontId="0" fillId="4" borderId="70" xfId="0" applyNumberFormat="1" applyFill="1" applyBorder="1" applyAlignment="1" applyProtection="1">
      <alignment horizontal="center"/>
      <protection hidden="1"/>
    </xf>
    <xf numFmtId="4" fontId="0" fillId="4" borderId="63" xfId="0" applyNumberFormat="1" applyFill="1" applyBorder="1" applyAlignment="1" applyProtection="1">
      <alignment horizontal="center"/>
      <protection hidden="1"/>
    </xf>
    <xf numFmtId="49" fontId="23" fillId="4" borderId="53" xfId="0" applyNumberFormat="1" applyFont="1" applyFill="1" applyBorder="1" applyAlignment="1" applyProtection="1">
      <alignment horizontal="center"/>
      <protection locked="0"/>
    </xf>
    <xf numFmtId="170" fontId="0" fillId="4" borderId="53" xfId="2" applyNumberFormat="1" applyFont="1" applyFill="1" applyBorder="1" applyAlignment="1" applyProtection="1">
      <alignment horizontal="center"/>
      <protection hidden="1"/>
    </xf>
    <xf numFmtId="4" fontId="0" fillId="4" borderId="53" xfId="2" applyNumberFormat="1" applyFont="1" applyFill="1" applyBorder="1" applyAlignment="1" applyProtection="1">
      <alignment horizontal="center"/>
      <protection hidden="1"/>
    </xf>
    <xf numFmtId="4" fontId="0" fillId="4" borderId="64" xfId="0" applyNumberFormat="1" applyFill="1" applyBorder="1" applyAlignment="1" applyProtection="1">
      <alignment horizontal="center"/>
      <protection hidden="1"/>
    </xf>
    <xf numFmtId="4" fontId="0" fillId="4" borderId="66" xfId="0" applyNumberFormat="1" applyFill="1" applyBorder="1" applyAlignment="1" applyProtection="1">
      <alignment horizontal="center"/>
      <protection hidden="1"/>
    </xf>
    <xf numFmtId="4" fontId="0" fillId="4" borderId="55" xfId="0" applyNumberFormat="1" applyFill="1" applyBorder="1" applyAlignment="1" applyProtection="1">
      <alignment horizontal="center"/>
      <protection hidden="1"/>
    </xf>
    <xf numFmtId="0" fontId="3" fillId="4" borderId="19" xfId="0" applyFont="1" applyFill="1" applyBorder="1" applyProtection="1">
      <protection hidden="1"/>
    </xf>
    <xf numFmtId="0" fontId="3" fillId="4" borderId="4" xfId="0" applyFont="1" applyFill="1" applyBorder="1" applyAlignment="1" applyProtection="1">
      <alignment horizontal="right" vertical="center" wrapText="1"/>
      <protection hidden="1"/>
    </xf>
    <xf numFmtId="0" fontId="3" fillId="4" borderId="16" xfId="0" applyFont="1" applyFill="1" applyBorder="1" applyAlignment="1" applyProtection="1">
      <alignment horizontal="left" indent="2"/>
      <protection hidden="1"/>
    </xf>
    <xf numFmtId="0" fontId="53" fillId="4" borderId="16" xfId="0" applyFont="1" applyFill="1" applyBorder="1" applyAlignment="1" applyProtection="1">
      <alignment horizontal="center"/>
      <protection hidden="1"/>
    </xf>
    <xf numFmtId="10" fontId="23" fillId="4" borderId="5" xfId="1" applyNumberFormat="1" applyFont="1" applyFill="1" applyBorder="1" applyAlignment="1" applyProtection="1">
      <alignment horizontal="center"/>
      <protection hidden="1"/>
    </xf>
    <xf numFmtId="0" fontId="0" fillId="4" borderId="16" xfId="0" applyFill="1" applyBorder="1" applyProtection="1">
      <protection hidden="1"/>
    </xf>
    <xf numFmtId="0" fontId="3" fillId="4" borderId="5" xfId="0" applyFont="1" applyFill="1" applyBorder="1" applyAlignment="1" applyProtection="1">
      <alignment horizontal="right" vertical="center" wrapText="1"/>
      <protection hidden="1"/>
    </xf>
    <xf numFmtId="0" fontId="0" fillId="4" borderId="5" xfId="0" applyFill="1" applyBorder="1" applyProtection="1">
      <protection hidden="1"/>
    </xf>
    <xf numFmtId="0" fontId="26" fillId="4" borderId="5" xfId="0" applyFont="1" applyFill="1" applyBorder="1" applyProtection="1">
      <protection hidden="1"/>
    </xf>
    <xf numFmtId="0" fontId="26" fillId="4" borderId="3" xfId="0" applyFont="1" applyFill="1" applyBorder="1" applyProtection="1">
      <protection hidden="1"/>
    </xf>
    <xf numFmtId="0" fontId="70" fillId="7" borderId="0" xfId="0" applyFont="1" applyFill="1" applyProtection="1">
      <protection hidden="1"/>
    </xf>
    <xf numFmtId="0" fontId="39" fillId="29" borderId="1" xfId="0" applyFont="1" applyFill="1" applyBorder="1" applyAlignment="1" applyProtection="1">
      <alignment horizontal="center" vertical="center" wrapText="1"/>
      <protection hidden="1"/>
    </xf>
    <xf numFmtId="0" fontId="30" fillId="29" borderId="1" xfId="0" applyFont="1" applyFill="1" applyBorder="1" applyAlignment="1" applyProtection="1">
      <alignment horizontal="center" vertical="center" wrapText="1"/>
      <protection hidden="1"/>
    </xf>
    <xf numFmtId="0" fontId="39" fillId="29" borderId="82" xfId="0" applyFont="1" applyFill="1" applyBorder="1" applyAlignment="1" applyProtection="1">
      <alignment horizontal="center" vertical="center" wrapText="1"/>
      <protection hidden="1"/>
    </xf>
    <xf numFmtId="0" fontId="39" fillId="29" borderId="71" xfId="0" applyFont="1" applyFill="1" applyBorder="1" applyAlignment="1" applyProtection="1">
      <alignment horizontal="center" vertical="center" wrapText="1"/>
      <protection hidden="1"/>
    </xf>
    <xf numFmtId="0" fontId="30" fillId="29" borderId="71" xfId="0" applyFont="1" applyFill="1" applyBorder="1" applyAlignment="1" applyProtection="1">
      <alignment horizontal="center" vertical="center" wrapText="1"/>
      <protection hidden="1"/>
    </xf>
    <xf numFmtId="0" fontId="39" fillId="29" borderId="83" xfId="0" applyFont="1" applyFill="1" applyBorder="1" applyAlignment="1" applyProtection="1">
      <alignment horizontal="center" vertical="center" wrapText="1"/>
      <protection hidden="1"/>
    </xf>
    <xf numFmtId="0" fontId="61" fillId="28" borderId="0" xfId="0" applyFont="1" applyFill="1" applyAlignment="1" applyProtection="1">
      <alignment horizontal="center" vertical="center"/>
      <protection hidden="1"/>
    </xf>
    <xf numFmtId="0" fontId="64" fillId="29" borderId="119" xfId="0" applyFont="1" applyFill="1" applyBorder="1" applyAlignment="1" applyProtection="1">
      <alignment horizontal="center" vertical="center" wrapText="1"/>
      <protection hidden="1"/>
    </xf>
    <xf numFmtId="0" fontId="64" fillId="29" borderId="128" xfId="0" applyFont="1" applyFill="1" applyBorder="1" applyAlignment="1" applyProtection="1">
      <alignment horizontal="center" vertical="center" wrapText="1"/>
      <protection hidden="1"/>
    </xf>
    <xf numFmtId="0" fontId="64" fillId="29" borderId="126" xfId="0" applyFont="1" applyFill="1" applyBorder="1" applyAlignment="1" applyProtection="1">
      <alignment horizontal="center" vertical="center" wrapText="1"/>
      <protection hidden="1"/>
    </xf>
    <xf numFmtId="0" fontId="56" fillId="28" borderId="0" xfId="0" applyFont="1" applyFill="1" applyProtection="1">
      <protection hidden="1"/>
    </xf>
    <xf numFmtId="1" fontId="36" fillId="28" borderId="15" xfId="0" applyNumberFormat="1" applyFont="1" applyFill="1" applyBorder="1" applyAlignment="1" applyProtection="1">
      <alignment horizontal="center"/>
      <protection hidden="1"/>
    </xf>
    <xf numFmtId="2" fontId="37" fillId="28" borderId="15" xfId="0" applyNumberFormat="1" applyFont="1" applyFill="1" applyBorder="1" applyAlignment="1" applyProtection="1">
      <alignment vertical="center"/>
      <protection hidden="1"/>
    </xf>
    <xf numFmtId="0" fontId="14" fillId="28" borderId="15" xfId="0" applyFont="1" applyFill="1" applyBorder="1" applyAlignment="1" applyProtection="1">
      <alignment horizontal="center" vertical="center"/>
      <protection hidden="1"/>
    </xf>
    <xf numFmtId="9" fontId="56" fillId="28" borderId="15" xfId="1" applyFont="1" applyFill="1" applyBorder="1" applyAlignment="1" applyProtection="1">
      <alignment horizontal="center"/>
      <protection hidden="1"/>
    </xf>
    <xf numFmtId="0" fontId="45" fillId="28" borderId="15" xfId="0" applyFont="1" applyFill="1" applyBorder="1" applyAlignment="1" applyProtection="1">
      <alignment vertical="center" wrapText="1"/>
      <protection hidden="1"/>
    </xf>
    <xf numFmtId="4" fontId="0" fillId="4" borderId="73" xfId="0" applyNumberFormat="1" applyFill="1" applyBorder="1" applyAlignment="1" applyProtection="1">
      <alignment horizontal="center"/>
      <protection hidden="1"/>
    </xf>
    <xf numFmtId="4" fontId="0" fillId="4" borderId="121" xfId="0" applyNumberFormat="1" applyFill="1" applyBorder="1" applyAlignment="1" applyProtection="1">
      <alignment horizontal="center"/>
      <protection hidden="1"/>
    </xf>
    <xf numFmtId="0" fontId="0" fillId="4" borderId="62" xfId="0" applyFill="1" applyBorder="1" applyAlignment="1" applyProtection="1">
      <alignment horizontal="center"/>
      <protection hidden="1"/>
    </xf>
    <xf numFmtId="4" fontId="0" fillId="4" borderId="62" xfId="0" applyNumberFormat="1" applyFill="1" applyBorder="1" applyAlignment="1" applyProtection="1">
      <alignment horizontal="right"/>
      <protection hidden="1"/>
    </xf>
    <xf numFmtId="0" fontId="0" fillId="4" borderId="53" xfId="0" applyFill="1" applyBorder="1" applyAlignment="1" applyProtection="1">
      <alignment horizontal="center"/>
      <protection hidden="1"/>
    </xf>
    <xf numFmtId="4" fontId="0" fillId="4" borderId="53" xfId="0" applyNumberFormat="1" applyFill="1" applyBorder="1" applyAlignment="1" applyProtection="1">
      <alignment horizontal="right"/>
      <protection hidden="1"/>
    </xf>
    <xf numFmtId="4" fontId="0" fillId="4" borderId="131" xfId="0" applyNumberFormat="1" applyFill="1" applyBorder="1" applyAlignment="1" applyProtection="1">
      <alignment horizontal="center"/>
      <protection hidden="1"/>
    </xf>
    <xf numFmtId="4" fontId="63" fillId="0" borderId="0" xfId="0" applyNumberFormat="1" applyFont="1" applyAlignment="1" applyProtection="1">
      <alignment horizontal="center" vertical="center"/>
      <protection hidden="1"/>
    </xf>
    <xf numFmtId="4" fontId="50" fillId="0" borderId="0" xfId="0" applyNumberFormat="1" applyFont="1" applyAlignment="1" applyProtection="1">
      <alignment horizontal="center" vertical="center" wrapText="1"/>
      <protection hidden="1"/>
    </xf>
    <xf numFmtId="4" fontId="50" fillId="0" borderId="0" xfId="0" applyNumberFormat="1" applyFont="1" applyAlignment="1" applyProtection="1">
      <alignment vertical="center" wrapText="1"/>
      <protection hidden="1"/>
    </xf>
    <xf numFmtId="2" fontId="55" fillId="0" borderId="0" xfId="0" applyNumberFormat="1" applyFont="1" applyAlignment="1" applyProtection="1">
      <alignment vertical="center" wrapText="1"/>
      <protection hidden="1"/>
    </xf>
    <xf numFmtId="175" fontId="12" fillId="0" borderId="0" xfId="0" applyNumberFormat="1" applyFont="1" applyAlignment="1" applyProtection="1">
      <alignment vertical="center"/>
      <protection hidden="1"/>
    </xf>
    <xf numFmtId="10" fontId="27" fillId="0" borderId="0" xfId="0" applyNumberFormat="1" applyFont="1" applyAlignment="1" applyProtection="1">
      <alignment horizontal="left"/>
      <protection hidden="1"/>
    </xf>
    <xf numFmtId="0" fontId="27" fillId="0" borderId="0" xfId="0" applyFont="1" applyAlignment="1" applyProtection="1">
      <alignment horizontal="left" vertical="top"/>
      <protection hidden="1"/>
    </xf>
    <xf numFmtId="0" fontId="27" fillId="7" borderId="15" xfId="0" applyFont="1" applyFill="1" applyBorder="1" applyAlignment="1" applyProtection="1">
      <alignment horizontal="left"/>
      <protection hidden="1"/>
    </xf>
    <xf numFmtId="0" fontId="27" fillId="7" borderId="0" xfId="0" applyFont="1" applyFill="1" applyAlignment="1" applyProtection="1">
      <alignment horizontal="left"/>
      <protection hidden="1"/>
    </xf>
    <xf numFmtId="0" fontId="35" fillId="7" borderId="15" xfId="0" applyFont="1" applyFill="1" applyBorder="1" applyAlignment="1" applyProtection="1">
      <alignment horizontal="left"/>
      <protection hidden="1"/>
    </xf>
    <xf numFmtId="165" fontId="35" fillId="7" borderId="5" xfId="2" applyFont="1" applyFill="1" applyBorder="1" applyAlignment="1" applyProtection="1">
      <alignment horizontal="left"/>
      <protection hidden="1"/>
    </xf>
    <xf numFmtId="0" fontId="35" fillId="7" borderId="16" xfId="0" applyFont="1" applyFill="1" applyBorder="1" applyProtection="1">
      <protection hidden="1"/>
    </xf>
    <xf numFmtId="0" fontId="35" fillId="7" borderId="0" xfId="0" applyFont="1" applyFill="1" applyAlignment="1" applyProtection="1">
      <alignment horizontal="center"/>
      <protection hidden="1"/>
    </xf>
    <xf numFmtId="0" fontId="12" fillId="0" borderId="0" xfId="0" applyFont="1" applyAlignment="1" applyProtection="1">
      <alignment horizontal="center"/>
      <protection hidden="1"/>
    </xf>
    <xf numFmtId="4" fontId="23" fillId="4" borderId="89" xfId="0" applyNumberFormat="1" applyFont="1" applyFill="1" applyBorder="1" applyAlignment="1" applyProtection="1">
      <alignment horizontal="center"/>
      <protection hidden="1"/>
    </xf>
    <xf numFmtId="4" fontId="23" fillId="4" borderId="91" xfId="0" applyNumberFormat="1" applyFont="1" applyFill="1" applyBorder="1" applyAlignment="1" applyProtection="1">
      <alignment horizontal="center"/>
      <protection hidden="1"/>
    </xf>
    <xf numFmtId="4" fontId="23" fillId="4" borderId="62" xfId="0" applyNumberFormat="1" applyFont="1" applyFill="1" applyBorder="1" applyAlignment="1" applyProtection="1">
      <alignment horizontal="center"/>
      <protection hidden="1"/>
    </xf>
    <xf numFmtId="4" fontId="23" fillId="4" borderId="73" xfId="0" applyNumberFormat="1" applyFont="1" applyFill="1" applyBorder="1" applyAlignment="1" applyProtection="1">
      <alignment horizontal="center"/>
      <protection hidden="1"/>
    </xf>
    <xf numFmtId="4" fontId="23" fillId="4" borderId="61" xfId="0" applyNumberFormat="1" applyFont="1" applyFill="1" applyBorder="1" applyAlignment="1" applyProtection="1">
      <alignment horizontal="right"/>
      <protection hidden="1"/>
    </xf>
    <xf numFmtId="4" fontId="23" fillId="4" borderId="72" xfId="0" applyNumberFormat="1" applyFont="1" applyFill="1" applyBorder="1" applyAlignment="1" applyProtection="1">
      <alignment horizontal="right"/>
      <protection hidden="1"/>
    </xf>
    <xf numFmtId="4" fontId="23" fillId="4" borderId="93" xfId="0" applyNumberFormat="1" applyFont="1" applyFill="1" applyBorder="1" applyAlignment="1" applyProtection="1">
      <alignment horizontal="right"/>
      <protection hidden="1"/>
    </xf>
    <xf numFmtId="4" fontId="23" fillId="4" borderId="94" xfId="0" applyNumberFormat="1" applyFont="1" applyFill="1" applyBorder="1" applyAlignment="1" applyProtection="1">
      <alignment horizontal="right"/>
      <protection hidden="1"/>
    </xf>
    <xf numFmtId="0" fontId="71" fillId="28" borderId="0" xfId="0" applyFont="1" applyFill="1" applyAlignment="1" applyProtection="1">
      <alignment vertical="center"/>
      <protection hidden="1"/>
    </xf>
    <xf numFmtId="0" fontId="0" fillId="3" borderId="1" xfId="0" applyFill="1" applyBorder="1" applyAlignment="1" applyProtection="1">
      <alignment horizontal="center"/>
      <protection hidden="1"/>
    </xf>
    <xf numFmtId="0" fontId="0" fillId="3" borderId="26" xfId="0" applyFill="1" applyBorder="1" applyProtection="1">
      <protection hidden="1"/>
    </xf>
    <xf numFmtId="0" fontId="0" fillId="3" borderId="0" xfId="0" applyFill="1" applyAlignment="1" applyProtection="1">
      <alignment horizontal="center" wrapText="1"/>
      <protection hidden="1"/>
    </xf>
    <xf numFmtId="4" fontId="6" fillId="0" borderId="0" xfId="0" applyNumberFormat="1" applyFont="1" applyAlignment="1" applyProtection="1">
      <alignment vertical="top"/>
      <protection hidden="1"/>
    </xf>
    <xf numFmtId="0" fontId="11" fillId="2" borderId="0" xfId="0" applyFont="1" applyFill="1" applyProtection="1">
      <protection hidden="1"/>
    </xf>
    <xf numFmtId="0" fontId="0" fillId="3" borderId="45" xfId="0" applyFill="1" applyBorder="1" applyAlignment="1" applyProtection="1">
      <alignment vertical="center"/>
      <protection hidden="1"/>
    </xf>
    <xf numFmtId="0" fontId="0" fillId="3" borderId="9" xfId="0" applyFill="1" applyBorder="1" applyAlignment="1" applyProtection="1">
      <alignment horizontal="center"/>
      <protection hidden="1"/>
    </xf>
    <xf numFmtId="0" fontId="0" fillId="3" borderId="46" xfId="0" applyFill="1" applyBorder="1" applyAlignment="1" applyProtection="1">
      <alignment vertical="center"/>
      <protection hidden="1"/>
    </xf>
    <xf numFmtId="0" fontId="0" fillId="3" borderId="47" xfId="0" applyFill="1" applyBorder="1" applyAlignment="1" applyProtection="1">
      <alignment horizontal="center"/>
      <protection hidden="1"/>
    </xf>
    <xf numFmtId="3" fontId="5" fillId="3" borderId="0" xfId="0" applyNumberFormat="1" applyFont="1" applyFill="1" applyAlignment="1" applyProtection="1">
      <alignment horizontal="center"/>
      <protection hidden="1"/>
    </xf>
    <xf numFmtId="0" fontId="0" fillId="3" borderId="0" xfId="0" applyFill="1" applyAlignment="1" applyProtection="1">
      <alignment horizontal="center"/>
      <protection locked="0"/>
    </xf>
    <xf numFmtId="170" fontId="0" fillId="3" borderId="0" xfId="2" applyNumberFormat="1" applyFont="1" applyFill="1" applyBorder="1" applyAlignment="1" applyProtection="1">
      <alignment horizontal="center"/>
      <protection locked="0"/>
    </xf>
    <xf numFmtId="0" fontId="0" fillId="2" borderId="9" xfId="0" applyFill="1" applyBorder="1" applyProtection="1">
      <protection locked="0"/>
    </xf>
    <xf numFmtId="0" fontId="0" fillId="2" borderId="47" xfId="0" applyFill="1" applyBorder="1" applyProtection="1">
      <protection locked="0"/>
    </xf>
    <xf numFmtId="2" fontId="16" fillId="2" borderId="7" xfId="0" applyNumberFormat="1" applyFont="1" applyFill="1" applyBorder="1" applyAlignment="1" applyProtection="1">
      <alignment horizontal="center"/>
      <protection locked="0"/>
    </xf>
    <xf numFmtId="0" fontId="0" fillId="31" borderId="0" xfId="0" applyFill="1"/>
    <xf numFmtId="0" fontId="64" fillId="29" borderId="84" xfId="0" applyFont="1" applyFill="1" applyBorder="1" applyAlignment="1" applyProtection="1">
      <alignment horizontal="center" vertical="center" wrapText="1"/>
      <protection hidden="1"/>
    </xf>
    <xf numFmtId="0" fontId="64" fillId="29" borderId="87" xfId="0" applyFont="1" applyFill="1" applyBorder="1" applyAlignment="1" applyProtection="1">
      <alignment horizontal="center" vertical="center" wrapText="1"/>
      <protection hidden="1"/>
    </xf>
    <xf numFmtId="0" fontId="0" fillId="28" borderId="0" xfId="0" applyFill="1" applyAlignment="1" applyProtection="1">
      <alignment vertical="center"/>
      <protection hidden="1"/>
    </xf>
    <xf numFmtId="4" fontId="0" fillId="4" borderId="62" xfId="0" applyNumberFormat="1" applyFill="1" applyBorder="1" applyAlignment="1" applyProtection="1">
      <alignment horizontal="center" vertical="center"/>
      <protection hidden="1"/>
    </xf>
    <xf numFmtId="4" fontId="0" fillId="4" borderId="73" xfId="0" applyNumberFormat="1" applyFill="1" applyBorder="1" applyAlignment="1" applyProtection="1">
      <alignment horizontal="center" vertical="center"/>
      <protection hidden="1"/>
    </xf>
    <xf numFmtId="4" fontId="0" fillId="4" borderId="121" xfId="0" applyNumberFormat="1" applyFill="1" applyBorder="1" applyAlignment="1" applyProtection="1">
      <alignment horizontal="center" vertical="center"/>
      <protection hidden="1"/>
    </xf>
    <xf numFmtId="0" fontId="70" fillId="32" borderId="138" xfId="0" applyFont="1" applyFill="1" applyBorder="1" applyAlignment="1" applyProtection="1">
      <alignment horizontal="left" vertical="center" indent="2"/>
      <protection hidden="1"/>
    </xf>
    <xf numFmtId="4" fontId="70" fillId="32" borderId="138" xfId="2" applyNumberFormat="1" applyFont="1" applyFill="1" applyBorder="1" applyAlignment="1" applyProtection="1">
      <alignment horizontal="center" vertical="center"/>
      <protection hidden="1"/>
    </xf>
    <xf numFmtId="170" fontId="0" fillId="2" borderId="7" xfId="0" applyNumberFormat="1" applyFill="1" applyBorder="1" applyAlignment="1" applyProtection="1">
      <alignment horizontal="center"/>
      <protection locked="0"/>
    </xf>
    <xf numFmtId="4" fontId="75" fillId="4" borderId="59" xfId="0" applyNumberFormat="1" applyFont="1" applyFill="1" applyBorder="1" applyAlignment="1" applyProtection="1">
      <alignment horizontal="center"/>
      <protection hidden="1"/>
    </xf>
    <xf numFmtId="4" fontId="75" fillId="4" borderId="88" xfId="0" applyNumberFormat="1" applyFont="1" applyFill="1" applyBorder="1" applyAlignment="1" applyProtection="1">
      <alignment horizontal="center"/>
      <protection hidden="1"/>
    </xf>
    <xf numFmtId="2" fontId="0" fillId="2" borderId="7" xfId="0" applyNumberFormat="1" applyFill="1" applyBorder="1" applyAlignment="1" applyProtection="1">
      <alignment horizontal="center"/>
      <protection locked="0"/>
    </xf>
    <xf numFmtId="0" fontId="61" fillId="3" borderId="16" xfId="0" applyFont="1" applyFill="1" applyBorder="1" applyAlignment="1" applyProtection="1">
      <alignment horizontal="left" vertical="center"/>
      <protection hidden="1"/>
    </xf>
    <xf numFmtId="0" fontId="61" fillId="3" borderId="16" xfId="0" applyFont="1" applyFill="1" applyBorder="1" applyAlignment="1" applyProtection="1">
      <alignment vertical="center"/>
      <protection hidden="1"/>
    </xf>
    <xf numFmtId="2" fontId="3" fillId="3" borderId="33" xfId="2" applyNumberFormat="1" applyFont="1" applyFill="1" applyBorder="1" applyAlignment="1" applyProtection="1">
      <alignment horizontal="center"/>
      <protection hidden="1"/>
    </xf>
    <xf numFmtId="2" fontId="3" fillId="3" borderId="42" xfId="2" applyNumberFormat="1" applyFont="1" applyFill="1" applyBorder="1" applyAlignment="1" applyProtection="1">
      <alignment horizontal="center"/>
      <protection hidden="1"/>
    </xf>
    <xf numFmtId="9" fontId="0" fillId="2" borderId="32" xfId="1" applyFont="1" applyFill="1" applyBorder="1" applyAlignment="1" applyProtection="1">
      <alignment horizontal="center"/>
      <protection locked="0"/>
    </xf>
    <xf numFmtId="9" fontId="0" fillId="2" borderId="49" xfId="1" applyFont="1" applyFill="1" applyBorder="1" applyAlignment="1" applyProtection="1">
      <alignment horizontal="center"/>
      <protection locked="0"/>
    </xf>
    <xf numFmtId="0" fontId="0" fillId="3" borderId="0" xfId="0" applyFill="1" applyAlignment="1" applyProtection="1">
      <alignment horizontal="center" vertical="center" wrapText="1"/>
      <protection hidden="1"/>
    </xf>
    <xf numFmtId="2" fontId="3" fillId="3" borderId="0" xfId="2" applyNumberFormat="1" applyFont="1" applyFill="1" applyBorder="1" applyAlignment="1" applyProtection="1">
      <alignment horizontal="center"/>
      <protection hidden="1"/>
    </xf>
    <xf numFmtId="170" fontId="3" fillId="3" borderId="0" xfId="2" applyNumberFormat="1" applyFont="1" applyFill="1" applyBorder="1" applyAlignment="1" applyProtection="1">
      <alignment horizontal="center"/>
      <protection hidden="1"/>
    </xf>
    <xf numFmtId="4" fontId="0" fillId="4" borderId="27" xfId="0" applyNumberFormat="1" applyFill="1" applyBorder="1" applyProtection="1">
      <protection hidden="1"/>
    </xf>
    <xf numFmtId="0" fontId="70" fillId="32" borderId="119" xfId="0" applyFont="1" applyFill="1" applyBorder="1" applyAlignment="1" applyProtection="1">
      <alignment horizontal="left" vertical="center" indent="2"/>
      <protection hidden="1"/>
    </xf>
    <xf numFmtId="4" fontId="70" fillId="32" borderId="119" xfId="2" applyNumberFormat="1" applyFont="1" applyFill="1" applyBorder="1" applyAlignment="1" applyProtection="1">
      <alignment horizontal="center" vertical="center"/>
      <protection hidden="1"/>
    </xf>
    <xf numFmtId="0" fontId="0" fillId="33" borderId="130" xfId="0" applyFill="1" applyBorder="1" applyAlignment="1" applyProtection="1">
      <alignment horizontal="left" indent="2"/>
      <protection hidden="1"/>
    </xf>
    <xf numFmtId="4" fontId="0" fillId="33" borderId="53" xfId="0" applyNumberFormat="1" applyFill="1" applyBorder="1" applyAlignment="1" applyProtection="1">
      <alignment horizontal="center"/>
      <protection hidden="1"/>
    </xf>
    <xf numFmtId="0" fontId="0" fillId="33" borderId="139" xfId="0" applyFill="1" applyBorder="1" applyAlignment="1" applyProtection="1">
      <alignment horizontal="left" indent="2"/>
      <protection hidden="1"/>
    </xf>
    <xf numFmtId="4" fontId="0" fillId="33" borderId="56" xfId="0" applyNumberFormat="1" applyFill="1" applyBorder="1" applyAlignment="1" applyProtection="1">
      <alignment horizontal="center"/>
      <protection hidden="1"/>
    </xf>
    <xf numFmtId="0" fontId="0" fillId="33" borderId="129" xfId="0" applyFill="1" applyBorder="1" applyAlignment="1" applyProtection="1">
      <alignment horizontal="left" indent="2"/>
      <protection hidden="1"/>
    </xf>
    <xf numFmtId="4" fontId="0" fillId="33" borderId="62" xfId="0" applyNumberFormat="1" applyFill="1" applyBorder="1" applyAlignment="1" applyProtection="1">
      <alignment horizontal="center"/>
      <protection hidden="1"/>
    </xf>
    <xf numFmtId="0" fontId="0" fillId="2" borderId="18" xfId="0" applyFill="1" applyBorder="1" applyProtection="1">
      <protection locked="0"/>
    </xf>
    <xf numFmtId="0" fontId="0" fillId="2" borderId="49" xfId="0" applyFill="1" applyBorder="1" applyProtection="1">
      <protection locked="0"/>
    </xf>
    <xf numFmtId="0" fontId="0" fillId="33" borderId="148" xfId="0" applyFill="1" applyBorder="1" applyAlignment="1" applyProtection="1">
      <alignment horizontal="left" indent="2"/>
      <protection hidden="1"/>
    </xf>
    <xf numFmtId="4" fontId="0" fillId="33" borderId="149" xfId="0" applyNumberFormat="1" applyFill="1" applyBorder="1" applyAlignment="1" applyProtection="1">
      <alignment horizontal="center"/>
      <protection hidden="1"/>
    </xf>
    <xf numFmtId="0" fontId="0" fillId="4" borderId="135" xfId="0" applyFill="1" applyBorder="1" applyAlignment="1" applyProtection="1">
      <alignment horizontal="right" vertical="center" wrapText="1" indent="1"/>
      <protection hidden="1"/>
    </xf>
    <xf numFmtId="0" fontId="0" fillId="4" borderId="42" xfId="0" applyFill="1" applyBorder="1" applyAlignment="1" applyProtection="1">
      <alignment horizontal="right" vertical="center" wrapText="1" indent="1"/>
      <protection hidden="1"/>
    </xf>
    <xf numFmtId="2" fontId="0" fillId="4" borderId="100" xfId="0" applyNumberFormat="1" applyFill="1" applyBorder="1" applyAlignment="1" applyProtection="1">
      <alignment horizontal="center" vertical="center" wrapText="1"/>
      <protection hidden="1"/>
    </xf>
    <xf numFmtId="2" fontId="0" fillId="4" borderId="9" xfId="0" applyNumberFormat="1" applyFill="1" applyBorder="1" applyAlignment="1" applyProtection="1">
      <alignment horizontal="center" vertical="center" wrapText="1"/>
      <protection hidden="1"/>
    </xf>
    <xf numFmtId="4" fontId="23" fillId="4" borderId="143" xfId="2" applyNumberFormat="1" applyFont="1" applyFill="1" applyBorder="1" applyAlignment="1" applyProtection="1">
      <alignment horizontal="center" vertical="center" wrapText="1"/>
      <protection hidden="1"/>
    </xf>
    <xf numFmtId="4" fontId="23" fillId="4" borderId="9" xfId="2" applyNumberFormat="1" applyFont="1" applyFill="1" applyBorder="1" applyAlignment="1" applyProtection="1">
      <alignment horizontal="center" vertical="center" wrapText="1"/>
      <protection hidden="1"/>
    </xf>
    <xf numFmtId="4" fontId="23" fillId="4" borderId="145" xfId="2" applyNumberFormat="1" applyFont="1" applyFill="1" applyBorder="1" applyAlignment="1" applyProtection="1">
      <alignment horizontal="center" vertical="center" wrapText="1"/>
      <protection hidden="1"/>
    </xf>
    <xf numFmtId="4" fontId="23" fillId="4" borderId="146" xfId="2" applyNumberFormat="1" applyFont="1" applyFill="1" applyBorder="1" applyAlignment="1" applyProtection="1">
      <alignment horizontal="center" vertical="center" wrapText="1"/>
      <protection hidden="1"/>
    </xf>
    <xf numFmtId="0" fontId="0" fillId="4" borderId="46" xfId="0" applyFill="1" applyBorder="1" applyAlignment="1" applyProtection="1">
      <alignment horizontal="right" vertical="center" wrapText="1" indent="1"/>
      <protection hidden="1"/>
    </xf>
    <xf numFmtId="0" fontId="0" fillId="4" borderId="49" xfId="0" applyFill="1" applyBorder="1" applyAlignment="1" applyProtection="1">
      <alignment horizontal="right" vertical="center" wrapText="1" indent="1"/>
      <protection hidden="1"/>
    </xf>
    <xf numFmtId="2" fontId="0" fillId="4" borderId="101" xfId="0" applyNumberFormat="1" applyFill="1" applyBorder="1" applyAlignment="1" applyProtection="1">
      <alignment horizontal="center" vertical="center" wrapText="1"/>
      <protection hidden="1"/>
    </xf>
    <xf numFmtId="2" fontId="0" fillId="4" borderId="47" xfId="0" applyNumberFormat="1" applyFill="1" applyBorder="1" applyAlignment="1" applyProtection="1">
      <alignment horizontal="center" vertical="center" wrapText="1"/>
      <protection hidden="1"/>
    </xf>
    <xf numFmtId="0" fontId="23" fillId="3" borderId="16" xfId="0" applyFont="1" applyFill="1" applyBorder="1" applyAlignment="1" applyProtection="1">
      <alignment horizontal="left" vertical="center"/>
      <protection hidden="1"/>
    </xf>
    <xf numFmtId="2" fontId="0" fillId="3" borderId="7" xfId="0" applyNumberFormat="1" applyFill="1" applyBorder="1" applyProtection="1">
      <protection hidden="1"/>
    </xf>
    <xf numFmtId="0" fontId="0" fillId="3" borderId="7" xfId="0" applyFill="1" applyBorder="1" applyProtection="1">
      <protection hidden="1"/>
    </xf>
    <xf numFmtId="4" fontId="63" fillId="2" borderId="153" xfId="0" applyNumberFormat="1" applyFont="1" applyFill="1" applyBorder="1" applyAlignment="1" applyProtection="1">
      <alignment horizontal="center" vertical="center"/>
      <protection hidden="1"/>
    </xf>
    <xf numFmtId="4" fontId="63" fillId="2" borderId="28" xfId="0" applyNumberFormat="1" applyFont="1" applyFill="1" applyBorder="1" applyAlignment="1" applyProtection="1">
      <alignment horizontal="center" vertical="center"/>
      <protection hidden="1"/>
    </xf>
    <xf numFmtId="4" fontId="63" fillId="2" borderId="31" xfId="0" applyNumberFormat="1" applyFont="1" applyFill="1" applyBorder="1" applyAlignment="1" applyProtection="1">
      <alignment horizontal="center" vertical="center"/>
      <protection hidden="1"/>
    </xf>
    <xf numFmtId="4" fontId="63" fillId="2" borderId="6" xfId="0" applyNumberFormat="1" applyFont="1" applyFill="1" applyBorder="1" applyAlignment="1" applyProtection="1">
      <alignment horizontal="center" vertical="center"/>
      <protection hidden="1"/>
    </xf>
    <xf numFmtId="4" fontId="63" fillId="2" borderId="12" xfId="0" applyNumberFormat="1" applyFont="1" applyFill="1" applyBorder="1" applyAlignment="1" applyProtection="1">
      <alignment horizontal="center" vertical="center"/>
      <protection hidden="1"/>
    </xf>
    <xf numFmtId="0" fontId="11" fillId="7" borderId="27" xfId="0" applyFont="1" applyFill="1" applyBorder="1" applyAlignment="1" applyProtection="1">
      <alignment vertical="center"/>
      <protection hidden="1"/>
    </xf>
    <xf numFmtId="0" fontId="0" fillId="4" borderId="0" xfId="0" applyFill="1" applyAlignment="1" applyProtection="1">
      <alignment horizontal="left"/>
      <protection hidden="1"/>
    </xf>
    <xf numFmtId="0" fontId="0" fillId="4" borderId="0" xfId="0" applyFill="1" applyProtection="1">
      <protection hidden="1"/>
    </xf>
    <xf numFmtId="0" fontId="0" fillId="4" borderId="0" xfId="0" applyFill="1" applyAlignment="1" applyProtection="1">
      <alignment horizontal="center"/>
      <protection hidden="1"/>
    </xf>
    <xf numFmtId="0" fontId="3" fillId="4" borderId="0" xfId="0" applyFont="1" applyFill="1" applyAlignment="1" applyProtection="1">
      <alignment vertical="center"/>
      <protection hidden="1"/>
    </xf>
    <xf numFmtId="49" fontId="0" fillId="3" borderId="39" xfId="0" applyNumberFormat="1" applyFill="1" applyBorder="1" applyProtection="1">
      <protection hidden="1"/>
    </xf>
    <xf numFmtId="49" fontId="0" fillId="3" borderId="44" xfId="0" applyNumberFormat="1" applyFill="1" applyBorder="1" applyProtection="1">
      <protection hidden="1"/>
    </xf>
    <xf numFmtId="0" fontId="3" fillId="26" borderId="1" xfId="0" applyFont="1" applyFill="1" applyBorder="1" applyAlignment="1" applyProtection="1">
      <alignment horizontal="center"/>
      <protection hidden="1"/>
    </xf>
    <xf numFmtId="0" fontId="3" fillId="26" borderId="19" xfId="0" applyFont="1" applyFill="1" applyBorder="1" applyAlignment="1" applyProtection="1">
      <alignment horizontal="center"/>
      <protection hidden="1"/>
    </xf>
    <xf numFmtId="4" fontId="0" fillId="3" borderId="2" xfId="0" applyNumberFormat="1" applyFill="1" applyBorder="1" applyAlignment="1" applyProtection="1">
      <alignment horizontal="center"/>
      <protection hidden="1"/>
    </xf>
    <xf numFmtId="4" fontId="0" fillId="3" borderId="6" xfId="0" applyNumberFormat="1" applyFill="1" applyBorder="1" applyAlignment="1" applyProtection="1">
      <alignment horizontal="center"/>
      <protection hidden="1"/>
    </xf>
    <xf numFmtId="4" fontId="0" fillId="3" borderId="7" xfId="0" applyNumberFormat="1" applyFill="1" applyBorder="1" applyAlignment="1" applyProtection="1">
      <alignment horizontal="center"/>
      <protection hidden="1"/>
    </xf>
    <xf numFmtId="4" fontId="0" fillId="3" borderId="21" xfId="0" applyNumberFormat="1" applyFill="1" applyBorder="1" applyAlignment="1" applyProtection="1">
      <alignment horizontal="center"/>
      <protection hidden="1"/>
    </xf>
    <xf numFmtId="4" fontId="0" fillId="3" borderId="22" xfId="0" applyNumberFormat="1" applyFill="1" applyBorder="1" applyAlignment="1" applyProtection="1">
      <alignment horizontal="center"/>
      <protection hidden="1"/>
    </xf>
    <xf numFmtId="0" fontId="39" fillId="7" borderId="25" xfId="0" applyFont="1" applyFill="1" applyBorder="1" applyAlignment="1" applyProtection="1">
      <alignment horizontal="left" vertical="top"/>
      <protection hidden="1"/>
    </xf>
    <xf numFmtId="4" fontId="35" fillId="7" borderId="27" xfId="0" applyNumberFormat="1" applyFont="1" applyFill="1" applyBorder="1" applyAlignment="1" applyProtection="1">
      <alignment horizontal="center" vertical="top"/>
      <protection hidden="1"/>
    </xf>
    <xf numFmtId="2" fontId="35" fillId="7" borderId="15" xfId="0" applyNumberFormat="1" applyFont="1" applyFill="1" applyBorder="1" applyAlignment="1" applyProtection="1">
      <alignment horizontal="center" vertical="top"/>
      <protection hidden="1"/>
    </xf>
    <xf numFmtId="10" fontId="35" fillId="7" borderId="0" xfId="1" applyNumberFormat="1" applyFont="1" applyFill="1" applyBorder="1" applyAlignment="1" applyProtection="1">
      <alignment horizontal="center"/>
      <protection hidden="1"/>
    </xf>
    <xf numFmtId="0" fontId="35" fillId="7" borderId="15" xfId="0" applyFont="1" applyFill="1" applyBorder="1" applyAlignment="1" applyProtection="1">
      <alignment horizontal="center"/>
      <protection hidden="1"/>
    </xf>
    <xf numFmtId="0" fontId="27" fillId="0" borderId="0" xfId="0" applyFont="1" applyAlignment="1" applyProtection="1">
      <alignment horizontal="center"/>
      <protection hidden="1"/>
    </xf>
    <xf numFmtId="0" fontId="35" fillId="7" borderId="27" xfId="0" applyFont="1" applyFill="1" applyBorder="1" applyAlignment="1" applyProtection="1">
      <alignment horizontal="right" vertical="center"/>
      <protection hidden="1"/>
    </xf>
    <xf numFmtId="0" fontId="27" fillId="7" borderId="3" xfId="0" applyFont="1" applyFill="1" applyBorder="1" applyAlignment="1" applyProtection="1">
      <alignment horizontal="left"/>
      <protection hidden="1"/>
    </xf>
    <xf numFmtId="2" fontId="35" fillId="7" borderId="38" xfId="0" applyNumberFormat="1" applyFont="1" applyFill="1" applyBorder="1" applyAlignment="1" applyProtection="1">
      <alignment horizontal="right"/>
      <protection hidden="1"/>
    </xf>
    <xf numFmtId="0" fontId="27" fillId="7" borderId="2" xfId="0" applyFont="1" applyFill="1" applyBorder="1" applyAlignment="1" applyProtection="1">
      <alignment horizontal="left"/>
      <protection hidden="1"/>
    </xf>
    <xf numFmtId="0" fontId="39" fillId="28" borderId="2" xfId="0" applyFont="1" applyFill="1" applyBorder="1" applyAlignment="1" applyProtection="1">
      <alignment horizontal="center" vertical="center"/>
      <protection hidden="1"/>
    </xf>
    <xf numFmtId="4" fontId="3" fillId="3" borderId="7" xfId="2" applyNumberFormat="1" applyFont="1" applyFill="1" applyBorder="1" applyAlignment="1" applyProtection="1">
      <alignment horizontal="center"/>
      <protection hidden="1"/>
    </xf>
    <xf numFmtId="4" fontId="10" fillId="3" borderId="7" xfId="1" applyNumberFormat="1" applyFont="1" applyFill="1" applyBorder="1" applyAlignment="1" applyProtection="1">
      <alignment horizontal="center"/>
    </xf>
    <xf numFmtId="4" fontId="0" fillId="28" borderId="0" xfId="0" applyNumberFormat="1" applyFill="1" applyAlignment="1" applyProtection="1">
      <alignment horizontal="center"/>
      <protection hidden="1"/>
    </xf>
    <xf numFmtId="49" fontId="0" fillId="4" borderId="62" xfId="0" applyNumberFormat="1" applyFill="1" applyBorder="1" applyAlignment="1" applyProtection="1">
      <alignment horizontal="center"/>
      <protection hidden="1"/>
    </xf>
    <xf numFmtId="0" fontId="23" fillId="4" borderId="53" xfId="0" applyFont="1" applyFill="1" applyBorder="1" applyAlignment="1" applyProtection="1">
      <alignment horizontal="center"/>
      <protection hidden="1"/>
    </xf>
    <xf numFmtId="165" fontId="35" fillId="7" borderId="0" xfId="2" applyFont="1" applyFill="1" applyBorder="1" applyAlignment="1" applyProtection="1">
      <alignment horizontal="left"/>
      <protection hidden="1"/>
    </xf>
    <xf numFmtId="0" fontId="35" fillId="7" borderId="0" xfId="0" applyFont="1" applyFill="1" applyProtection="1">
      <protection hidden="1"/>
    </xf>
    <xf numFmtId="2" fontId="35" fillId="7" borderId="0" xfId="0" applyNumberFormat="1" applyFont="1" applyFill="1" applyAlignment="1" applyProtection="1">
      <alignment vertical="center"/>
      <protection hidden="1"/>
    </xf>
    <xf numFmtId="10" fontId="35" fillId="7" borderId="0" xfId="1" applyNumberFormat="1" applyFont="1" applyFill="1" applyBorder="1" applyAlignment="1" applyProtection="1">
      <alignment horizontal="right"/>
      <protection hidden="1"/>
    </xf>
    <xf numFmtId="4" fontId="35" fillId="7" borderId="0" xfId="2" applyNumberFormat="1" applyFont="1" applyFill="1" applyBorder="1" applyAlignment="1" applyProtection="1">
      <alignment horizontal="right"/>
      <protection hidden="1"/>
    </xf>
    <xf numFmtId="9" fontId="35" fillId="7" borderId="16" xfId="1" applyFont="1" applyFill="1" applyBorder="1" applyAlignment="1" applyProtection="1">
      <alignment horizontal="left"/>
      <protection hidden="1"/>
    </xf>
    <xf numFmtId="0" fontId="35" fillId="7" borderId="17" xfId="0" applyFont="1" applyFill="1" applyBorder="1" applyProtection="1">
      <protection hidden="1"/>
    </xf>
    <xf numFmtId="10" fontId="35" fillId="7" borderId="15" xfId="1" applyNumberFormat="1" applyFont="1" applyFill="1" applyBorder="1" applyAlignment="1" applyProtection="1">
      <alignment horizontal="right"/>
      <protection hidden="1"/>
    </xf>
    <xf numFmtId="165" fontId="35" fillId="7" borderId="3" xfId="0" applyNumberFormat="1" applyFont="1" applyFill="1" applyBorder="1" applyAlignment="1" applyProtection="1">
      <alignment horizontal="left"/>
      <protection hidden="1"/>
    </xf>
    <xf numFmtId="0" fontId="14" fillId="34" borderId="25" xfId="0" applyFont="1" applyFill="1" applyBorder="1" applyAlignment="1" applyProtection="1">
      <alignment horizontal="left"/>
      <protection hidden="1"/>
    </xf>
    <xf numFmtId="0" fontId="35" fillId="34" borderId="27" xfId="0" applyFont="1" applyFill="1" applyBorder="1" applyAlignment="1" applyProtection="1">
      <alignment horizontal="left"/>
      <protection hidden="1"/>
    </xf>
    <xf numFmtId="0" fontId="27" fillId="34" borderId="27" xfId="0" applyFont="1" applyFill="1" applyBorder="1" applyAlignment="1" applyProtection="1">
      <alignment horizontal="left"/>
      <protection hidden="1"/>
    </xf>
    <xf numFmtId="0" fontId="35" fillId="34" borderId="26" xfId="0" applyFont="1" applyFill="1" applyBorder="1" applyAlignment="1" applyProtection="1">
      <alignment horizontal="left"/>
      <protection hidden="1"/>
    </xf>
    <xf numFmtId="9" fontId="63" fillId="2" borderId="153" xfId="1" applyFont="1" applyFill="1" applyBorder="1" applyAlignment="1" applyProtection="1">
      <alignment horizontal="center" vertical="center"/>
      <protection hidden="1"/>
    </xf>
    <xf numFmtId="9" fontId="63" fillId="2" borderId="31" xfId="1" applyFont="1" applyFill="1" applyBorder="1" applyAlignment="1" applyProtection="1">
      <alignment horizontal="center" vertical="center"/>
      <protection hidden="1"/>
    </xf>
    <xf numFmtId="9" fontId="50" fillId="0" borderId="155" xfId="1" applyFont="1" applyBorder="1" applyAlignment="1" applyProtection="1">
      <alignment horizontal="center" vertical="center" wrapText="1"/>
      <protection hidden="1"/>
    </xf>
    <xf numFmtId="9" fontId="63" fillId="2" borderId="154" xfId="1" applyFont="1" applyFill="1" applyBorder="1" applyAlignment="1" applyProtection="1">
      <alignment horizontal="center" vertical="center"/>
      <protection hidden="1"/>
    </xf>
    <xf numFmtId="4" fontId="6" fillId="0" borderId="0" xfId="0" applyNumberFormat="1" applyFont="1" applyAlignment="1" applyProtection="1">
      <alignment vertical="center" wrapText="1"/>
      <protection hidden="1"/>
    </xf>
    <xf numFmtId="0" fontId="31" fillId="0" borderId="0" xfId="0" applyFont="1" applyAlignment="1" applyProtection="1">
      <alignment horizontal="left"/>
      <protection hidden="1"/>
    </xf>
    <xf numFmtId="0" fontId="70" fillId="34" borderId="25" xfId="0" applyFont="1" applyFill="1" applyBorder="1" applyAlignment="1" applyProtection="1">
      <alignment horizontal="left"/>
      <protection hidden="1"/>
    </xf>
    <xf numFmtId="0" fontId="0" fillId="4" borderId="68" xfId="0" applyFill="1" applyBorder="1" applyAlignment="1" applyProtection="1">
      <alignment horizontal="left" indent="2"/>
      <protection hidden="1"/>
    </xf>
    <xf numFmtId="0" fontId="0" fillId="4" borderId="54" xfId="0" applyFill="1" applyBorder="1" applyAlignment="1" applyProtection="1">
      <alignment horizontal="left" indent="2"/>
      <protection hidden="1"/>
    </xf>
    <xf numFmtId="0" fontId="80" fillId="9" borderId="16" xfId="0" applyFont="1" applyFill="1" applyBorder="1" applyProtection="1">
      <protection hidden="1"/>
    </xf>
    <xf numFmtId="0" fontId="79" fillId="9" borderId="0" xfId="0" applyFont="1" applyFill="1" applyAlignment="1" applyProtection="1">
      <alignment horizontal="center"/>
      <protection hidden="1"/>
    </xf>
    <xf numFmtId="4" fontId="79" fillId="9" borderId="5" xfId="2" applyNumberFormat="1" applyFont="1" applyFill="1" applyBorder="1" applyAlignment="1" applyProtection="1">
      <alignment horizontal="right"/>
      <protection hidden="1"/>
    </xf>
    <xf numFmtId="0" fontId="64" fillId="28" borderId="15" xfId="0" applyFont="1" applyFill="1" applyBorder="1" applyAlignment="1" applyProtection="1">
      <alignment vertical="center"/>
      <protection hidden="1"/>
    </xf>
    <xf numFmtId="0" fontId="0" fillId="2" borderId="104" xfId="0" applyFill="1" applyBorder="1" applyAlignment="1" applyProtection="1">
      <alignment horizontal="center"/>
      <protection locked="0"/>
    </xf>
    <xf numFmtId="0" fontId="0" fillId="2" borderId="33" xfId="0" applyFill="1" applyBorder="1" applyAlignment="1" applyProtection="1">
      <alignment horizontal="center"/>
      <protection locked="0"/>
    </xf>
    <xf numFmtId="0" fontId="0" fillId="2" borderId="105" xfId="0" applyFill="1" applyBorder="1" applyAlignment="1" applyProtection="1">
      <alignment horizontal="center"/>
      <protection locked="0"/>
    </xf>
    <xf numFmtId="0" fontId="0" fillId="2" borderId="31" xfId="0" applyFill="1" applyBorder="1" applyAlignment="1" applyProtection="1">
      <alignment horizontal="center"/>
      <protection locked="0"/>
    </xf>
    <xf numFmtId="0" fontId="0" fillId="2" borderId="106" xfId="0" applyFill="1" applyBorder="1" applyAlignment="1" applyProtection="1">
      <alignment horizontal="center"/>
      <protection locked="0"/>
    </xf>
    <xf numFmtId="0" fontId="0" fillId="2" borderId="32" xfId="0" applyFill="1" applyBorder="1" applyAlignment="1" applyProtection="1">
      <alignment horizontal="center"/>
      <protection locked="0"/>
    </xf>
    <xf numFmtId="0" fontId="0" fillId="3" borderId="7" xfId="0" applyFill="1" applyBorder="1" applyProtection="1">
      <protection locked="0"/>
    </xf>
    <xf numFmtId="169" fontId="0" fillId="3" borderId="23" xfId="1" applyNumberFormat="1" applyFont="1" applyFill="1" applyBorder="1" applyAlignment="1" applyProtection="1">
      <alignment horizontal="center"/>
      <protection hidden="1"/>
    </xf>
    <xf numFmtId="0" fontId="23" fillId="10" borderId="53" xfId="0" applyFont="1" applyFill="1" applyBorder="1" applyAlignment="1" applyProtection="1">
      <alignment horizontal="center"/>
      <protection locked="0"/>
    </xf>
    <xf numFmtId="0" fontId="23" fillId="10" borderId="5" xfId="0" applyFont="1" applyFill="1" applyBorder="1" applyAlignment="1" applyProtection="1">
      <alignment horizontal="center"/>
      <protection locked="0"/>
    </xf>
    <xf numFmtId="0" fontId="0" fillId="2" borderId="42" xfId="0" applyFill="1" applyBorder="1" applyAlignment="1" applyProtection="1">
      <alignment horizontal="center"/>
      <protection locked="0"/>
    </xf>
    <xf numFmtId="0" fontId="0" fillId="2" borderId="43" xfId="0" applyFill="1" applyBorder="1" applyAlignment="1" applyProtection="1">
      <alignment horizontal="center"/>
      <protection locked="0"/>
    </xf>
    <xf numFmtId="0" fontId="0" fillId="0" borderId="0" xfId="0" applyAlignment="1" applyProtection="1">
      <alignment horizontal="center"/>
      <protection locked="0"/>
    </xf>
    <xf numFmtId="0" fontId="73" fillId="0" borderId="0" xfId="0" applyFont="1" applyProtection="1">
      <protection hidden="1"/>
    </xf>
    <xf numFmtId="0" fontId="8" fillId="3" borderId="25" xfId="0" applyFont="1" applyFill="1" applyBorder="1" applyAlignment="1" applyProtection="1">
      <alignment horizontal="left"/>
      <protection hidden="1"/>
    </xf>
    <xf numFmtId="0" fontId="73" fillId="3" borderId="27" xfId="0" applyFont="1" applyFill="1" applyBorder="1" applyAlignment="1" applyProtection="1">
      <alignment horizontal="center"/>
      <protection hidden="1"/>
    </xf>
    <xf numFmtId="0" fontId="73" fillId="3" borderId="26" xfId="0" applyFont="1" applyFill="1" applyBorder="1" applyAlignment="1" applyProtection="1">
      <alignment horizontal="center"/>
      <protection hidden="1"/>
    </xf>
    <xf numFmtId="0" fontId="73" fillId="0" borderId="0" xfId="0" applyFont="1" applyAlignment="1" applyProtection="1">
      <alignment horizontal="center"/>
      <protection hidden="1"/>
    </xf>
    <xf numFmtId="0" fontId="0" fillId="3" borderId="38" xfId="0" applyFill="1" applyBorder="1" applyAlignment="1" applyProtection="1">
      <alignment horizontal="center"/>
      <protection hidden="1"/>
    </xf>
    <xf numFmtId="0" fontId="0" fillId="30" borderId="19" xfId="0" applyFill="1" applyBorder="1" applyAlignment="1" applyProtection="1">
      <alignment horizontal="center"/>
      <protection hidden="1"/>
    </xf>
    <xf numFmtId="0" fontId="0" fillId="30" borderId="20" xfId="0" applyFill="1" applyBorder="1" applyAlignment="1" applyProtection="1">
      <alignment horizontal="center"/>
      <protection hidden="1"/>
    </xf>
    <xf numFmtId="0" fontId="0" fillId="30" borderId="4" xfId="0" applyFill="1" applyBorder="1" applyAlignment="1" applyProtection="1">
      <alignment horizontal="center"/>
      <protection hidden="1"/>
    </xf>
    <xf numFmtId="0" fontId="52" fillId="30" borderId="16" xfId="0" applyFont="1" applyFill="1" applyBorder="1" applyAlignment="1" applyProtection="1">
      <alignment horizontal="left"/>
      <protection hidden="1"/>
    </xf>
    <xf numFmtId="0" fontId="74" fillId="30" borderId="0" xfId="0" applyFont="1" applyFill="1" applyAlignment="1" applyProtection="1">
      <alignment horizontal="center"/>
      <protection hidden="1"/>
    </xf>
    <xf numFmtId="0" fontId="74" fillId="30" borderId="5" xfId="0" applyFont="1" applyFill="1" applyBorder="1" applyAlignment="1" applyProtection="1">
      <alignment horizontal="center"/>
      <protection hidden="1"/>
    </xf>
    <xf numFmtId="0" fontId="74" fillId="0" borderId="0" xfId="0" applyFont="1" applyProtection="1">
      <protection hidden="1"/>
    </xf>
    <xf numFmtId="0" fontId="16" fillId="30" borderId="0" xfId="0" applyFont="1" applyFill="1" applyAlignment="1" applyProtection="1">
      <alignment horizontal="center"/>
      <protection hidden="1"/>
    </xf>
    <xf numFmtId="0" fontId="0" fillId="30" borderId="0" xfId="0" applyFill="1" applyAlignment="1" applyProtection="1">
      <alignment horizontal="center"/>
      <protection hidden="1"/>
    </xf>
    <xf numFmtId="0" fontId="0" fillId="30" borderId="5" xfId="0" applyFill="1" applyBorder="1" applyAlignment="1" applyProtection="1">
      <alignment horizontal="center"/>
      <protection hidden="1"/>
    </xf>
    <xf numFmtId="2" fontId="16" fillId="30" borderId="7" xfId="0" applyNumberFormat="1" applyFont="1" applyFill="1" applyBorder="1" applyAlignment="1" applyProtection="1">
      <alignment horizontal="center"/>
      <protection hidden="1"/>
    </xf>
    <xf numFmtId="0" fontId="16" fillId="30" borderId="15" xfId="0" applyFont="1" applyFill="1" applyBorder="1" applyAlignment="1" applyProtection="1">
      <alignment horizontal="center"/>
      <protection hidden="1"/>
    </xf>
    <xf numFmtId="0" fontId="0" fillId="30" borderId="3" xfId="0" applyFill="1" applyBorder="1" applyAlignment="1" applyProtection="1">
      <alignment horizontal="center"/>
      <protection hidden="1"/>
    </xf>
    <xf numFmtId="0" fontId="6" fillId="3" borderId="27" xfId="0" applyFont="1" applyFill="1" applyBorder="1" applyAlignment="1" applyProtection="1">
      <alignment horizontal="left" vertical="center"/>
      <protection hidden="1"/>
    </xf>
    <xf numFmtId="2" fontId="8" fillId="3" borderId="27" xfId="0" applyNumberFormat="1" applyFont="1" applyFill="1" applyBorder="1" applyAlignment="1" applyProtection="1">
      <alignment horizontal="center" vertical="center"/>
      <protection hidden="1"/>
    </xf>
    <xf numFmtId="0" fontId="6" fillId="3" borderId="26" xfId="0" applyFont="1" applyFill="1" applyBorder="1" applyAlignment="1" applyProtection="1">
      <alignment horizontal="left" vertical="center"/>
      <protection hidden="1"/>
    </xf>
    <xf numFmtId="4" fontId="3" fillId="3" borderId="0" xfId="2" applyNumberFormat="1" applyFont="1" applyFill="1" applyBorder="1" applyAlignment="1" applyProtection="1">
      <alignment horizontal="center"/>
      <protection hidden="1"/>
    </xf>
    <xf numFmtId="4" fontId="0" fillId="3" borderId="7" xfId="2" applyNumberFormat="1" applyFont="1" applyFill="1" applyBorder="1" applyAlignment="1" applyProtection="1">
      <alignment horizontal="center"/>
      <protection hidden="1"/>
    </xf>
    <xf numFmtId="0" fontId="23" fillId="3" borderId="5" xfId="0" applyFont="1" applyFill="1" applyBorder="1" applyProtection="1">
      <protection hidden="1"/>
    </xf>
    <xf numFmtId="0" fontId="23" fillId="3" borderId="0" xfId="0" applyFont="1" applyFill="1" applyAlignment="1" applyProtection="1">
      <alignment horizontal="center"/>
      <protection hidden="1"/>
    </xf>
    <xf numFmtId="0" fontId="3" fillId="3" borderId="25" xfId="0" applyFont="1" applyFill="1" applyBorder="1" applyProtection="1">
      <protection hidden="1"/>
    </xf>
    <xf numFmtId="0" fontId="3" fillId="3" borderId="17" xfId="0" applyFont="1" applyFill="1" applyBorder="1" applyProtection="1">
      <protection hidden="1"/>
    </xf>
    <xf numFmtId="0" fontId="39" fillId="31" borderId="0" xfId="0" applyFont="1" applyFill="1" applyProtection="1">
      <protection locked="0"/>
    </xf>
    <xf numFmtId="14" fontId="39" fillId="31" borderId="0" xfId="0" applyNumberFormat="1" applyFont="1" applyFill="1" applyProtection="1">
      <protection locked="0"/>
    </xf>
    <xf numFmtId="0" fontId="16" fillId="3" borderId="0" xfId="0" applyFont="1" applyFill="1" applyAlignment="1" applyProtection="1">
      <alignment horizontal="center"/>
      <protection hidden="1"/>
    </xf>
    <xf numFmtId="165" fontId="0" fillId="3" borderId="0" xfId="2" applyFont="1" applyFill="1" applyBorder="1" applyProtection="1">
      <protection hidden="1"/>
    </xf>
    <xf numFmtId="10" fontId="0" fillId="3" borderId="7" xfId="0" applyNumberFormat="1" applyFill="1" applyBorder="1" applyAlignment="1" applyProtection="1">
      <alignment horizontal="center"/>
      <protection hidden="1"/>
    </xf>
    <xf numFmtId="0" fontId="14" fillId="4" borderId="0" xfId="0" applyFont="1" applyFill="1" applyAlignment="1" applyProtection="1">
      <alignment vertical="center" wrapText="1"/>
      <protection hidden="1"/>
    </xf>
    <xf numFmtId="0" fontId="61" fillId="4" borderId="0" xfId="0" applyFont="1" applyFill="1" applyAlignment="1" applyProtection="1">
      <alignment horizontal="center" vertical="center"/>
      <protection hidden="1"/>
    </xf>
    <xf numFmtId="1" fontId="75" fillId="4" borderId="59" xfId="2" applyNumberFormat="1" applyFont="1" applyFill="1" applyBorder="1" applyAlignment="1" applyProtection="1">
      <alignment horizontal="center"/>
      <protection hidden="1"/>
    </xf>
    <xf numFmtId="0" fontId="3" fillId="3" borderId="0" xfId="0" applyFont="1" applyFill="1" applyProtection="1">
      <protection hidden="1"/>
    </xf>
    <xf numFmtId="181" fontId="0" fillId="3" borderId="0" xfId="0" applyNumberFormat="1" applyFill="1" applyProtection="1">
      <protection hidden="1"/>
    </xf>
    <xf numFmtId="176" fontId="0" fillId="3" borderId="7" xfId="2" applyNumberFormat="1" applyFont="1" applyFill="1" applyBorder="1" applyProtection="1">
      <protection locked="0"/>
    </xf>
    <xf numFmtId="10" fontId="0" fillId="3" borderId="0" xfId="0" applyNumberFormat="1" applyFill="1" applyProtection="1">
      <protection hidden="1"/>
    </xf>
    <xf numFmtId="10" fontId="0" fillId="2" borderId="7" xfId="1" applyNumberFormat="1" applyFont="1" applyFill="1" applyBorder="1" applyAlignment="1" applyProtection="1">
      <alignment horizontal="center"/>
      <protection locked="0"/>
    </xf>
    <xf numFmtId="4" fontId="0" fillId="4" borderId="62" xfId="2" applyNumberFormat="1" applyFont="1" applyFill="1" applyBorder="1" applyAlignment="1" applyProtection="1">
      <alignment horizontal="center"/>
      <protection hidden="1"/>
    </xf>
    <xf numFmtId="0" fontId="16" fillId="27" borderId="15" xfId="0" applyFont="1" applyFill="1" applyBorder="1" applyAlignment="1" applyProtection="1">
      <alignment horizontal="center"/>
      <protection hidden="1"/>
    </xf>
    <xf numFmtId="0" fontId="26" fillId="4" borderId="4" xfId="0" applyFont="1" applyFill="1" applyBorder="1" applyProtection="1">
      <protection hidden="1"/>
    </xf>
    <xf numFmtId="0" fontId="0" fillId="3" borderId="4" xfId="0" applyFill="1" applyBorder="1" applyAlignment="1" applyProtection="1">
      <alignment horizontal="center"/>
      <protection hidden="1"/>
    </xf>
    <xf numFmtId="0" fontId="21" fillId="3" borderId="19" xfId="0" applyFont="1" applyFill="1" applyBorder="1" applyAlignment="1" applyProtection="1">
      <alignment vertical="center" wrapText="1"/>
      <protection hidden="1"/>
    </xf>
    <xf numFmtId="0" fontId="21" fillId="3" borderId="4" xfId="0" applyFont="1" applyFill="1" applyBorder="1" applyAlignment="1" applyProtection="1">
      <alignment vertical="center" wrapText="1"/>
      <protection hidden="1"/>
    </xf>
    <xf numFmtId="0" fontId="21" fillId="3" borderId="16" xfId="0" applyFont="1" applyFill="1" applyBorder="1" applyAlignment="1" applyProtection="1">
      <alignment vertical="center" wrapText="1"/>
      <protection hidden="1"/>
    </xf>
    <xf numFmtId="0" fontId="21" fillId="3" borderId="5" xfId="0" applyFont="1" applyFill="1" applyBorder="1" applyAlignment="1" applyProtection="1">
      <alignment vertical="center" wrapText="1"/>
      <protection hidden="1"/>
    </xf>
    <xf numFmtId="4" fontId="0" fillId="3" borderId="100" xfId="0" applyNumberFormat="1" applyFill="1" applyBorder="1" applyAlignment="1" applyProtection="1">
      <alignment horizontal="center"/>
      <protection hidden="1"/>
    </xf>
    <xf numFmtId="0" fontId="0" fillId="0" borderId="36" xfId="0" applyBorder="1" applyProtection="1">
      <protection hidden="1"/>
    </xf>
    <xf numFmtId="2" fontId="0" fillId="3" borderId="8" xfId="0" applyNumberFormat="1" applyFill="1" applyBorder="1" applyAlignment="1" applyProtection="1">
      <alignment horizontal="center"/>
      <protection hidden="1"/>
    </xf>
    <xf numFmtId="0" fontId="21" fillId="3" borderId="3" xfId="0" applyFont="1" applyFill="1" applyBorder="1" applyAlignment="1" applyProtection="1">
      <alignment vertical="center" wrapText="1"/>
      <protection hidden="1"/>
    </xf>
    <xf numFmtId="2" fontId="6" fillId="3" borderId="101" xfId="0" applyNumberFormat="1" applyFont="1" applyFill="1" applyBorder="1" applyAlignment="1" applyProtection="1">
      <alignment horizontal="center" vertical="center"/>
      <protection hidden="1"/>
    </xf>
    <xf numFmtId="2" fontId="6" fillId="5" borderId="22" xfId="0" applyNumberFormat="1" applyFont="1" applyFill="1" applyBorder="1" applyAlignment="1" applyProtection="1">
      <alignment horizontal="center" vertical="center"/>
      <protection hidden="1"/>
    </xf>
    <xf numFmtId="0" fontId="6" fillId="0" borderId="132" xfId="0" applyFont="1" applyBorder="1" applyAlignment="1" applyProtection="1">
      <alignment vertical="center"/>
      <protection hidden="1"/>
    </xf>
    <xf numFmtId="0" fontId="0" fillId="3" borderId="0" xfId="0" applyFill="1"/>
    <xf numFmtId="4" fontId="0" fillId="3" borderId="0" xfId="2" applyNumberFormat="1" applyFont="1" applyFill="1" applyBorder="1" applyAlignment="1" applyProtection="1">
      <alignment horizontal="center"/>
      <protection hidden="1"/>
    </xf>
    <xf numFmtId="4" fontId="3" fillId="3" borderId="0" xfId="0" applyNumberFormat="1" applyFont="1" applyFill="1" applyAlignment="1" applyProtection="1">
      <alignment horizontal="center"/>
      <protection hidden="1"/>
    </xf>
    <xf numFmtId="10" fontId="0" fillId="3" borderId="0" xfId="1" applyNumberFormat="1" applyFont="1" applyFill="1" applyBorder="1" applyAlignment="1" applyProtection="1">
      <alignment horizontal="left"/>
      <protection hidden="1"/>
    </xf>
    <xf numFmtId="10" fontId="3" fillId="2" borderId="7" xfId="1" applyNumberFormat="1" applyFont="1" applyFill="1" applyBorder="1" applyAlignment="1" applyProtection="1">
      <alignment horizontal="center"/>
      <protection locked="0"/>
    </xf>
    <xf numFmtId="170" fontId="0" fillId="3" borderId="0" xfId="2" applyNumberFormat="1" applyFont="1" applyFill="1" applyBorder="1" applyAlignment="1" applyProtection="1">
      <alignment horizontal="center"/>
      <protection hidden="1"/>
    </xf>
    <xf numFmtId="0" fontId="0" fillId="3" borderId="8" xfId="0" applyFill="1" applyBorder="1" applyProtection="1">
      <protection hidden="1"/>
    </xf>
    <xf numFmtId="0" fontId="0" fillId="3" borderId="23" xfId="0" applyFill="1" applyBorder="1" applyProtection="1">
      <protection hidden="1"/>
    </xf>
    <xf numFmtId="2" fontId="17" fillId="3" borderId="0" xfId="0" applyNumberFormat="1" applyFont="1" applyFill="1" applyAlignment="1" applyProtection="1">
      <alignment horizontal="center"/>
      <protection hidden="1"/>
    </xf>
    <xf numFmtId="176" fontId="0" fillId="2" borderId="7" xfId="2" applyNumberFormat="1" applyFont="1" applyFill="1" applyBorder="1" applyProtection="1">
      <protection locked="0"/>
    </xf>
    <xf numFmtId="4" fontId="0" fillId="4" borderId="53" xfId="0" applyNumberFormat="1" applyFill="1" applyBorder="1" applyAlignment="1" applyProtection="1">
      <alignment horizontal="center"/>
      <protection hidden="1"/>
    </xf>
    <xf numFmtId="4" fontId="0" fillId="4" borderId="58" xfId="0" applyNumberFormat="1" applyFill="1" applyBorder="1" applyAlignment="1" applyProtection="1">
      <alignment horizontal="center"/>
      <protection hidden="1"/>
    </xf>
    <xf numFmtId="0" fontId="64" fillId="29" borderId="25" xfId="0" applyFont="1" applyFill="1" applyBorder="1" applyAlignment="1" applyProtection="1">
      <alignment vertical="center"/>
      <protection hidden="1"/>
    </xf>
    <xf numFmtId="0" fontId="64" fillId="29" borderId="27" xfId="0" applyFont="1" applyFill="1" applyBorder="1" applyAlignment="1" applyProtection="1">
      <alignment vertical="center"/>
      <protection hidden="1"/>
    </xf>
    <xf numFmtId="1" fontId="0" fillId="2" borderId="22" xfId="1" applyNumberFormat="1" applyFont="1" applyFill="1" applyBorder="1" applyAlignment="1" applyProtection="1">
      <alignment horizontal="center"/>
      <protection locked="0"/>
    </xf>
    <xf numFmtId="1" fontId="0" fillId="2" borderId="23" xfId="1" applyNumberFormat="1" applyFont="1" applyFill="1" applyBorder="1" applyAlignment="1" applyProtection="1">
      <alignment horizontal="center"/>
      <protection locked="0"/>
    </xf>
    <xf numFmtId="171" fontId="0" fillId="3" borderId="22" xfId="0" applyNumberFormat="1" applyFill="1" applyBorder="1" applyAlignment="1" applyProtection="1">
      <alignment horizontal="center"/>
      <protection hidden="1"/>
    </xf>
    <xf numFmtId="1" fontId="0" fillId="3" borderId="109" xfId="0" applyNumberFormat="1" applyFill="1" applyBorder="1" applyAlignment="1" applyProtection="1">
      <alignment horizontal="center"/>
      <protection hidden="1"/>
    </xf>
    <xf numFmtId="0" fontId="0" fillId="4" borderId="82" xfId="0" applyFill="1" applyBorder="1" applyAlignment="1" applyProtection="1">
      <alignment horizontal="center"/>
      <protection hidden="1"/>
    </xf>
    <xf numFmtId="0" fontId="0" fillId="4" borderId="103" xfId="0" applyFill="1" applyBorder="1" applyAlignment="1" applyProtection="1">
      <alignment horizontal="center"/>
      <protection hidden="1"/>
    </xf>
    <xf numFmtId="0" fontId="0" fillId="4" borderId="2" xfId="0" applyFill="1" applyBorder="1" applyAlignment="1" applyProtection="1">
      <alignment horizontal="center"/>
      <protection hidden="1"/>
    </xf>
    <xf numFmtId="0" fontId="31" fillId="4" borderId="102" xfId="0" applyFont="1" applyFill="1" applyBorder="1" applyAlignment="1" applyProtection="1">
      <alignment horizontal="center"/>
      <protection hidden="1"/>
    </xf>
    <xf numFmtId="0" fontId="31" fillId="2" borderId="18" xfId="0" applyFont="1" applyFill="1" applyBorder="1" applyAlignment="1" applyProtection="1">
      <alignment horizontal="center"/>
      <protection hidden="1"/>
    </xf>
    <xf numFmtId="0" fontId="31" fillId="5" borderId="38" xfId="0" applyFont="1" applyFill="1" applyBorder="1" applyAlignment="1" applyProtection="1">
      <alignment horizontal="center"/>
      <protection hidden="1"/>
    </xf>
    <xf numFmtId="0" fontId="31" fillId="2" borderId="36" xfId="0" applyFont="1" applyFill="1" applyBorder="1" applyAlignment="1" applyProtection="1">
      <alignment horizontal="center"/>
      <protection hidden="1"/>
    </xf>
    <xf numFmtId="0" fontId="31" fillId="4" borderId="38" xfId="0" applyFont="1" applyFill="1" applyBorder="1" applyAlignment="1" applyProtection="1">
      <alignment horizontal="center"/>
      <protection hidden="1"/>
    </xf>
    <xf numFmtId="171" fontId="0" fillId="3" borderId="0" xfId="0" applyNumberFormat="1" applyFill="1" applyAlignment="1" applyProtection="1">
      <alignment horizontal="right"/>
      <protection hidden="1"/>
    </xf>
    <xf numFmtId="0" fontId="21" fillId="3" borderId="0" xfId="0" applyFont="1" applyFill="1" applyAlignment="1" applyProtection="1">
      <alignment vertical="center" wrapText="1"/>
      <protection hidden="1"/>
    </xf>
    <xf numFmtId="0" fontId="6" fillId="3" borderId="0" xfId="0" applyFont="1" applyFill="1" applyAlignment="1" applyProtection="1">
      <alignment horizontal="right" vertical="center"/>
      <protection hidden="1"/>
    </xf>
    <xf numFmtId="2" fontId="6" fillId="3" borderId="0" xfId="0" applyNumberFormat="1" applyFont="1" applyFill="1" applyAlignment="1" applyProtection="1">
      <alignment horizontal="center" vertical="center"/>
      <protection hidden="1"/>
    </xf>
    <xf numFmtId="4" fontId="35" fillId="7" borderId="0" xfId="0" applyNumberFormat="1" applyFont="1" applyFill="1" applyProtection="1">
      <protection hidden="1"/>
    </xf>
    <xf numFmtId="9" fontId="35" fillId="7" borderId="0" xfId="1" applyFont="1" applyFill="1" applyBorder="1" applyProtection="1">
      <protection hidden="1"/>
    </xf>
    <xf numFmtId="0" fontId="35" fillId="7" borderId="5" xfId="0" applyFont="1" applyFill="1" applyBorder="1" applyProtection="1">
      <protection hidden="1"/>
    </xf>
    <xf numFmtId="0" fontId="35" fillId="7" borderId="3" xfId="0" applyFont="1" applyFill="1" applyBorder="1" applyProtection="1">
      <protection hidden="1"/>
    </xf>
    <xf numFmtId="0" fontId="6" fillId="0" borderId="0" xfId="0" applyFont="1" applyAlignment="1" applyProtection="1">
      <alignment horizontal="center"/>
      <protection hidden="1"/>
    </xf>
    <xf numFmtId="2" fontId="35" fillId="7" borderId="15" xfId="0" applyNumberFormat="1" applyFont="1" applyFill="1" applyBorder="1" applyAlignment="1" applyProtection="1">
      <alignment horizontal="left" vertical="top"/>
      <protection hidden="1"/>
    </xf>
    <xf numFmtId="2" fontId="39" fillId="7" borderId="0" xfId="0" applyNumberFormat="1" applyFont="1" applyFill="1" applyAlignment="1" applyProtection="1">
      <alignment horizontal="center" vertical="top"/>
      <protection hidden="1"/>
    </xf>
    <xf numFmtId="0" fontId="35" fillId="7" borderId="19" xfId="0" applyFont="1" applyFill="1" applyBorder="1" applyAlignment="1" applyProtection="1">
      <alignment horizontal="center"/>
      <protection hidden="1"/>
    </xf>
    <xf numFmtId="0" fontId="35" fillId="7" borderId="20" xfId="0" applyFont="1" applyFill="1" applyBorder="1" applyAlignment="1" applyProtection="1">
      <alignment horizontal="center"/>
      <protection hidden="1"/>
    </xf>
    <xf numFmtId="0" fontId="35" fillId="7" borderId="4" xfId="0" applyFont="1" applyFill="1" applyBorder="1" applyAlignment="1" applyProtection="1">
      <alignment horizontal="left"/>
      <protection hidden="1"/>
    </xf>
    <xf numFmtId="2" fontId="35" fillId="7" borderId="0" xfId="0" applyNumberFormat="1" applyFont="1" applyFill="1" applyAlignment="1" applyProtection="1">
      <alignment horizontal="left" vertical="top"/>
      <protection hidden="1"/>
    </xf>
    <xf numFmtId="0" fontId="83" fillId="0" borderId="0" xfId="0" applyFont="1"/>
    <xf numFmtId="0" fontId="73" fillId="4" borderId="19" xfId="0" applyFont="1" applyFill="1" applyBorder="1" applyProtection="1">
      <protection hidden="1"/>
    </xf>
    <xf numFmtId="0" fontId="73" fillId="4" borderId="17" xfId="0" applyFont="1" applyFill="1" applyBorder="1" applyProtection="1">
      <protection hidden="1"/>
    </xf>
    <xf numFmtId="4" fontId="32" fillId="4" borderId="152" xfId="2" applyNumberFormat="1" applyFont="1" applyFill="1" applyBorder="1" applyAlignment="1" applyProtection="1">
      <alignment horizontal="center" vertical="center" wrapText="1"/>
      <protection hidden="1"/>
    </xf>
    <xf numFmtId="1" fontId="0" fillId="38" borderId="2" xfId="0" applyNumberFormat="1" applyFill="1" applyBorder="1" applyAlignment="1" applyProtection="1">
      <alignment horizontal="center" vertical="center" wrapText="1"/>
      <protection hidden="1"/>
    </xf>
    <xf numFmtId="4" fontId="0" fillId="38" borderId="2" xfId="0" applyNumberFormat="1" applyFill="1" applyBorder="1" applyAlignment="1" applyProtection="1">
      <alignment horizontal="center" vertical="center" wrapText="1"/>
      <protection hidden="1"/>
    </xf>
    <xf numFmtId="0" fontId="0" fillId="38" borderId="2" xfId="0" applyFill="1" applyBorder="1" applyAlignment="1" applyProtection="1">
      <alignment horizontal="center" vertical="center" wrapText="1"/>
      <protection hidden="1"/>
    </xf>
    <xf numFmtId="0" fontId="3" fillId="38" borderId="2" xfId="0" applyFont="1" applyFill="1" applyBorder="1" applyAlignment="1" applyProtection="1">
      <alignment horizontal="center" vertical="center" wrapText="1"/>
      <protection hidden="1"/>
    </xf>
    <xf numFmtId="0" fontId="3" fillId="38" borderId="38" xfId="0" applyFont="1" applyFill="1" applyBorder="1" applyAlignment="1" applyProtection="1">
      <alignment horizontal="center" vertical="center" wrapText="1"/>
      <protection hidden="1"/>
    </xf>
    <xf numFmtId="9" fontId="56" fillId="38" borderId="2" xfId="1" applyFont="1" applyFill="1" applyBorder="1" applyAlignment="1" applyProtection="1">
      <alignment horizontal="center" wrapText="1"/>
      <protection hidden="1"/>
    </xf>
    <xf numFmtId="0" fontId="0" fillId="38" borderId="38" xfId="0" applyFill="1" applyBorder="1" applyAlignment="1" applyProtection="1">
      <alignment horizontal="center" vertical="center" wrapText="1"/>
      <protection hidden="1"/>
    </xf>
    <xf numFmtId="165" fontId="0" fillId="38" borderId="38" xfId="2" applyFont="1" applyFill="1" applyBorder="1" applyAlignment="1" applyProtection="1">
      <protection hidden="1"/>
    </xf>
    <xf numFmtId="165" fontId="0" fillId="38" borderId="0" xfId="2" applyFont="1" applyFill="1" applyBorder="1" applyAlignment="1" applyProtection="1">
      <protection hidden="1"/>
    </xf>
    <xf numFmtId="1" fontId="39" fillId="38" borderId="0" xfId="0" applyNumberFormat="1" applyFont="1" applyFill="1" applyAlignment="1" applyProtection="1">
      <alignment horizontal="center" vertical="center"/>
      <protection hidden="1"/>
    </xf>
    <xf numFmtId="0" fontId="0" fillId="38" borderId="0" xfId="0" applyFill="1" applyProtection="1">
      <protection hidden="1"/>
    </xf>
    <xf numFmtId="0" fontId="0" fillId="38" borderId="38" xfId="0" applyFill="1" applyBorder="1" applyProtection="1">
      <protection hidden="1"/>
    </xf>
    <xf numFmtId="1" fontId="0" fillId="2" borderId="7" xfId="1" applyNumberFormat="1" applyFont="1" applyFill="1" applyBorder="1" applyAlignment="1" applyProtection="1">
      <alignment horizontal="center"/>
      <protection locked="0"/>
    </xf>
    <xf numFmtId="1" fontId="0" fillId="2" borderId="8" xfId="1" applyNumberFormat="1" applyFont="1" applyFill="1" applyBorder="1" applyAlignment="1" applyProtection="1">
      <alignment horizontal="center"/>
      <protection locked="0"/>
    </xf>
    <xf numFmtId="0" fontId="0" fillId="3" borderId="0" xfId="0" applyFill="1" applyAlignment="1" applyProtection="1">
      <alignment horizontal="left" vertical="center"/>
      <protection hidden="1"/>
    </xf>
    <xf numFmtId="0" fontId="0" fillId="4" borderId="170" xfId="0" applyFill="1" applyBorder="1" applyAlignment="1" applyProtection="1">
      <alignment horizontal="center" vertical="center"/>
      <protection hidden="1"/>
    </xf>
    <xf numFmtId="2" fontId="0" fillId="4" borderId="170" xfId="0" applyNumberFormat="1" applyFill="1" applyBorder="1" applyAlignment="1" applyProtection="1">
      <alignment horizontal="center" vertical="center"/>
      <protection hidden="1"/>
    </xf>
    <xf numFmtId="0" fontId="0" fillId="4" borderId="0" xfId="0" applyFill="1" applyAlignment="1" applyProtection="1">
      <alignment vertical="center"/>
      <protection hidden="1"/>
    </xf>
    <xf numFmtId="0" fontId="39" fillId="28" borderId="0" xfId="0" applyFont="1" applyFill="1" applyProtection="1">
      <protection hidden="1"/>
    </xf>
    <xf numFmtId="0" fontId="0" fillId="3" borderId="164" xfId="0" applyFill="1" applyBorder="1" applyAlignment="1" applyProtection="1">
      <alignment horizontal="left"/>
      <protection hidden="1"/>
    </xf>
    <xf numFmtId="0" fontId="64" fillId="39" borderId="95" xfId="0" applyFont="1" applyFill="1" applyBorder="1" applyProtection="1">
      <protection hidden="1"/>
    </xf>
    <xf numFmtId="0" fontId="64" fillId="39" borderId="174" xfId="0" applyFont="1" applyFill="1" applyBorder="1" applyProtection="1">
      <protection hidden="1"/>
    </xf>
    <xf numFmtId="4" fontId="52" fillId="0" borderId="13" xfId="0" applyNumberFormat="1" applyFont="1" applyBorder="1" applyAlignment="1" applyProtection="1">
      <alignment vertical="center" wrapText="1"/>
      <protection hidden="1"/>
    </xf>
    <xf numFmtId="0" fontId="61" fillId="3" borderId="16" xfId="0" applyFont="1" applyFill="1" applyBorder="1" applyAlignment="1" applyProtection="1">
      <alignment horizontal="left" vertical="top"/>
      <protection hidden="1"/>
    </xf>
    <xf numFmtId="0" fontId="0" fillId="3" borderId="2" xfId="0" applyFill="1" applyBorder="1" applyAlignment="1" applyProtection="1">
      <alignment horizontal="center"/>
      <protection hidden="1"/>
    </xf>
    <xf numFmtId="2" fontId="0" fillId="3" borderId="4" xfId="0" applyNumberFormat="1" applyFill="1" applyBorder="1" applyProtection="1">
      <protection hidden="1"/>
    </xf>
    <xf numFmtId="0" fontId="0" fillId="28" borderId="4" xfId="0" applyFill="1" applyBorder="1" applyAlignment="1" applyProtection="1">
      <alignment horizontal="center"/>
      <protection hidden="1"/>
    </xf>
    <xf numFmtId="0" fontId="0" fillId="28" borderId="3" xfId="0" applyFill="1" applyBorder="1" applyAlignment="1" applyProtection="1">
      <alignment horizontal="center"/>
      <protection hidden="1"/>
    </xf>
    <xf numFmtId="0" fontId="0" fillId="28" borderId="26" xfId="0" applyFill="1" applyBorder="1" applyAlignment="1" applyProtection="1">
      <alignment horizontal="center"/>
      <protection hidden="1"/>
    </xf>
    <xf numFmtId="0" fontId="0" fillId="28" borderId="2" xfId="0" applyFill="1" applyBorder="1" applyAlignment="1" applyProtection="1">
      <alignment horizontal="center"/>
      <protection hidden="1"/>
    </xf>
    <xf numFmtId="2" fontId="0" fillId="28" borderId="26" xfId="0" applyNumberFormat="1" applyFill="1" applyBorder="1" applyAlignment="1" applyProtection="1">
      <alignment horizontal="center"/>
      <protection hidden="1"/>
    </xf>
    <xf numFmtId="4" fontId="23" fillId="4" borderId="99" xfId="2" applyNumberFormat="1" applyFont="1" applyFill="1" applyBorder="1" applyAlignment="1" applyProtection="1">
      <alignment horizontal="center" vertical="center" wrapText="1"/>
      <protection hidden="1"/>
    </xf>
    <xf numFmtId="4" fontId="23" fillId="4" borderId="5" xfId="2" applyNumberFormat="1" applyFont="1" applyFill="1" applyBorder="1" applyAlignment="1" applyProtection="1">
      <alignment horizontal="center" vertical="center" wrapText="1"/>
      <protection hidden="1"/>
    </xf>
    <xf numFmtId="4" fontId="23" fillId="4" borderId="152" xfId="2" applyNumberFormat="1" applyFont="1" applyFill="1" applyBorder="1" applyAlignment="1" applyProtection="1">
      <alignment horizontal="center" vertical="center" wrapText="1"/>
      <protection hidden="1"/>
    </xf>
    <xf numFmtId="0" fontId="0" fillId="3" borderId="27" xfId="0" applyFill="1" applyBorder="1" applyAlignment="1" applyProtection="1">
      <alignment horizontal="center" vertical="center"/>
      <protection hidden="1"/>
    </xf>
    <xf numFmtId="4" fontId="3" fillId="3" borderId="30" xfId="0" applyNumberFormat="1" applyFont="1" applyFill="1" applyBorder="1" applyAlignment="1" applyProtection="1">
      <alignment horizontal="right"/>
      <protection hidden="1"/>
    </xf>
    <xf numFmtId="0" fontId="74" fillId="0" borderId="0" xfId="0" applyFont="1" applyAlignment="1" applyProtection="1">
      <alignment horizontal="right" vertical="center"/>
      <protection hidden="1"/>
    </xf>
    <xf numFmtId="0" fontId="86" fillId="3" borderId="16" xfId="0" applyFont="1" applyFill="1" applyBorder="1" applyAlignment="1" applyProtection="1">
      <alignment horizontal="left" vertical="center"/>
      <protection hidden="1"/>
    </xf>
    <xf numFmtId="0" fontId="4" fillId="0" borderId="0" xfId="0" applyFont="1" applyProtection="1">
      <protection hidden="1"/>
    </xf>
    <xf numFmtId="0" fontId="4" fillId="0" borderId="0" xfId="0" applyFont="1" applyAlignment="1" applyProtection="1">
      <alignment horizontal="center"/>
      <protection hidden="1"/>
    </xf>
    <xf numFmtId="0" fontId="87" fillId="7" borderId="0" xfId="0" applyFont="1" applyFill="1" applyAlignment="1" applyProtection="1">
      <alignment horizontal="right"/>
      <protection hidden="1"/>
    </xf>
    <xf numFmtId="0" fontId="87" fillId="7" borderId="0" xfId="0" applyFont="1" applyFill="1" applyProtection="1">
      <protection hidden="1"/>
    </xf>
    <xf numFmtId="0" fontId="87" fillId="7" borderId="5" xfId="0" applyFont="1" applyFill="1" applyBorder="1" applyProtection="1">
      <protection hidden="1"/>
    </xf>
    <xf numFmtId="0" fontId="79" fillId="3" borderId="16" xfId="0" applyFont="1" applyFill="1" applyBorder="1" applyProtection="1">
      <protection hidden="1"/>
    </xf>
    <xf numFmtId="0" fontId="79" fillId="3" borderId="0" xfId="0" applyFont="1" applyFill="1" applyAlignment="1" applyProtection="1">
      <alignment horizontal="center"/>
      <protection hidden="1"/>
    </xf>
    <xf numFmtId="0" fontId="3" fillId="8" borderId="0" xfId="0" applyFont="1" applyFill="1" applyAlignment="1" applyProtection="1">
      <alignment horizontal="center"/>
      <protection hidden="1"/>
    </xf>
    <xf numFmtId="0" fontId="35" fillId="7" borderId="19" xfId="0" applyFont="1" applyFill="1" applyBorder="1" applyProtection="1">
      <protection hidden="1"/>
    </xf>
    <xf numFmtId="0" fontId="35" fillId="7" borderId="20" xfId="0" applyFont="1" applyFill="1" applyBorder="1" applyProtection="1">
      <protection hidden="1"/>
    </xf>
    <xf numFmtId="0" fontId="35" fillId="7" borderId="20" xfId="0" applyFont="1" applyFill="1" applyBorder="1" applyAlignment="1" applyProtection="1">
      <alignment horizontal="right"/>
      <protection hidden="1"/>
    </xf>
    <xf numFmtId="9" fontId="35" fillId="7" borderId="20" xfId="0" applyNumberFormat="1" applyFont="1" applyFill="1" applyBorder="1" applyAlignment="1" applyProtection="1">
      <alignment horizontal="left"/>
      <protection hidden="1"/>
    </xf>
    <xf numFmtId="9" fontId="35" fillId="7" borderId="20" xfId="1" applyFont="1" applyFill="1" applyBorder="1" applyProtection="1">
      <protection hidden="1"/>
    </xf>
    <xf numFmtId="9" fontId="35" fillId="7" borderId="4" xfId="0" applyNumberFormat="1" applyFont="1" applyFill="1" applyBorder="1" applyProtection="1">
      <protection hidden="1"/>
    </xf>
    <xf numFmtId="0" fontId="6" fillId="7" borderId="17" xfId="0" applyFont="1" applyFill="1" applyBorder="1" applyProtection="1">
      <protection hidden="1"/>
    </xf>
    <xf numFmtId="0" fontId="29" fillId="7" borderId="15" xfId="0" applyFont="1" applyFill="1" applyBorder="1" applyProtection="1">
      <protection hidden="1"/>
    </xf>
    <xf numFmtId="0" fontId="6" fillId="7" borderId="15" xfId="0" applyFont="1" applyFill="1" applyBorder="1" applyProtection="1">
      <protection hidden="1"/>
    </xf>
    <xf numFmtId="4" fontId="29" fillId="7" borderId="3" xfId="0" applyNumberFormat="1" applyFont="1" applyFill="1" applyBorder="1" applyAlignment="1" applyProtection="1">
      <alignment horizontal="center"/>
      <protection hidden="1"/>
    </xf>
    <xf numFmtId="0" fontId="4" fillId="7" borderId="0" xfId="0" applyFont="1" applyFill="1" applyProtection="1">
      <protection hidden="1"/>
    </xf>
    <xf numFmtId="0" fontId="74" fillId="0" borderId="13" xfId="0" applyFont="1" applyBorder="1" applyAlignment="1" applyProtection="1">
      <alignment vertical="center" wrapText="1"/>
      <protection hidden="1"/>
    </xf>
    <xf numFmtId="4" fontId="74" fillId="0" borderId="10" xfId="0" applyNumberFormat="1" applyFont="1" applyBorder="1" applyAlignment="1" applyProtection="1">
      <alignment vertical="center" wrapText="1"/>
      <protection hidden="1"/>
    </xf>
    <xf numFmtId="176" fontId="74" fillId="2" borderId="0" xfId="2" applyNumberFormat="1" applyFont="1" applyFill="1" applyBorder="1" applyAlignment="1" applyProtection="1">
      <alignment horizontal="center" vertical="center"/>
      <protection locked="0"/>
    </xf>
    <xf numFmtId="0" fontId="0" fillId="3" borderId="0" xfId="0" applyFill="1" applyAlignment="1" applyProtection="1">
      <alignment vertical="center"/>
      <protection hidden="1"/>
    </xf>
    <xf numFmtId="176" fontId="0" fillId="2" borderId="7" xfId="2" applyNumberFormat="1" applyFont="1" applyFill="1" applyBorder="1" applyAlignment="1" applyProtection="1">
      <alignment horizontal="center"/>
      <protection locked="0"/>
    </xf>
    <xf numFmtId="0" fontId="0" fillId="3" borderId="16" xfId="0" applyFill="1" applyBorder="1" applyAlignment="1" applyProtection="1">
      <alignment horizontal="center" vertical="center"/>
      <protection hidden="1"/>
    </xf>
    <xf numFmtId="0" fontId="3" fillId="4" borderId="7" xfId="0" applyFont="1" applyFill="1" applyBorder="1" applyAlignment="1" applyProtection="1">
      <alignment horizontal="center"/>
      <protection hidden="1"/>
    </xf>
    <xf numFmtId="0" fontId="68" fillId="2" borderId="176" xfId="0" applyFont="1" applyFill="1" applyBorder="1" applyAlignment="1" applyProtection="1">
      <alignment horizontal="left" vertical="center"/>
      <protection locked="0"/>
    </xf>
    <xf numFmtId="0" fontId="68" fillId="2" borderId="176" xfId="0" applyFont="1" applyFill="1" applyBorder="1" applyAlignment="1" applyProtection="1">
      <alignment horizontal="center" vertical="center"/>
      <protection locked="0"/>
    </xf>
    <xf numFmtId="3" fontId="67" fillId="2" borderId="176" xfId="2" applyNumberFormat="1" applyFont="1" applyFill="1" applyBorder="1" applyAlignment="1" applyProtection="1">
      <alignment horizontal="center" vertical="center"/>
      <protection locked="0"/>
    </xf>
    <xf numFmtId="0" fontId="54" fillId="28" borderId="0" xfId="0" applyFont="1" applyFill="1" applyAlignment="1" applyProtection="1">
      <alignment vertical="center"/>
      <protection hidden="1"/>
    </xf>
    <xf numFmtId="0" fontId="14" fillId="28" borderId="0" xfId="0" applyFont="1" applyFill="1" applyAlignment="1" applyProtection="1">
      <alignment wrapText="1"/>
      <protection hidden="1"/>
    </xf>
    <xf numFmtId="0" fontId="92" fillId="28" borderId="0" xfId="0" applyFont="1" applyFill="1" applyProtection="1">
      <protection hidden="1"/>
    </xf>
    <xf numFmtId="0" fontId="38" fillId="28" borderId="0" xfId="0" applyFont="1" applyFill="1" applyProtection="1">
      <protection hidden="1"/>
    </xf>
    <xf numFmtId="0" fontId="35" fillId="28" borderId="0" xfId="0" applyFont="1" applyFill="1" applyAlignment="1" applyProtection="1">
      <alignment horizontal="left"/>
      <protection hidden="1"/>
    </xf>
    <xf numFmtId="0" fontId="35" fillId="28" borderId="0" xfId="0" applyFont="1" applyFill="1" applyAlignment="1" applyProtection="1">
      <alignment horizontal="center"/>
      <protection hidden="1"/>
    </xf>
    <xf numFmtId="4" fontId="39" fillId="28" borderId="0" xfId="0" applyNumberFormat="1" applyFont="1" applyFill="1" applyAlignment="1" applyProtection="1">
      <alignment horizontal="right"/>
      <protection hidden="1"/>
    </xf>
    <xf numFmtId="0" fontId="0" fillId="28" borderId="0" xfId="0" applyFill="1" applyAlignment="1" applyProtection="1">
      <alignment horizontal="right"/>
      <protection hidden="1"/>
    </xf>
    <xf numFmtId="164" fontId="34" fillId="28" borderId="0" xfId="4" applyFont="1" applyFill="1" applyAlignment="1" applyProtection="1">
      <alignment vertical="center"/>
      <protection hidden="1"/>
    </xf>
    <xf numFmtId="0" fontId="35" fillId="28" borderId="0" xfId="0" applyFont="1" applyFill="1" applyProtection="1">
      <protection hidden="1"/>
    </xf>
    <xf numFmtId="0" fontId="39" fillId="28" borderId="0" xfId="0" applyFont="1" applyFill="1" applyAlignment="1" applyProtection="1">
      <alignment horizontal="center"/>
      <protection hidden="1"/>
    </xf>
    <xf numFmtId="0" fontId="65" fillId="28" borderId="0" xfId="0" applyFont="1" applyFill="1" applyAlignment="1" applyProtection="1">
      <alignment horizontal="center" vertical="center"/>
      <protection hidden="1"/>
    </xf>
    <xf numFmtId="175" fontId="0" fillId="28" borderId="0" xfId="0" applyNumberFormat="1" applyFill="1" applyAlignment="1" applyProtection="1">
      <alignment horizontal="center"/>
      <protection hidden="1"/>
    </xf>
    <xf numFmtId="0" fontId="25" fillId="28" borderId="0" xfId="0" applyFont="1" applyFill="1" applyAlignment="1" applyProtection="1">
      <alignment horizontal="left"/>
      <protection hidden="1"/>
    </xf>
    <xf numFmtId="0" fontId="60" fillId="28" borderId="0" xfId="0" applyFont="1" applyFill="1" applyAlignment="1" applyProtection="1">
      <alignment horizontal="center"/>
      <protection hidden="1"/>
    </xf>
    <xf numFmtId="49" fontId="23" fillId="28" borderId="53" xfId="0" applyNumberFormat="1" applyFont="1" applyFill="1" applyBorder="1" applyAlignment="1" applyProtection="1">
      <alignment horizontal="center"/>
      <protection locked="0"/>
    </xf>
    <xf numFmtId="49" fontId="23" fillId="28" borderId="56" xfId="0" applyNumberFormat="1" applyFont="1" applyFill="1" applyBorder="1" applyAlignment="1" applyProtection="1">
      <alignment horizontal="center"/>
      <protection locked="0"/>
    </xf>
    <xf numFmtId="0" fontId="39" fillId="29" borderId="115" xfId="0" applyFont="1" applyFill="1" applyBorder="1" applyAlignment="1" applyProtection="1">
      <alignment horizontal="center" vertical="center" wrapText="1"/>
      <protection hidden="1"/>
    </xf>
    <xf numFmtId="0" fontId="39" fillId="29" borderId="85" xfId="0" applyFont="1" applyFill="1" applyBorder="1" applyAlignment="1" applyProtection="1">
      <alignment horizontal="center" vertical="center" wrapText="1"/>
      <protection hidden="1"/>
    </xf>
    <xf numFmtId="0" fontId="3" fillId="3" borderId="25" xfId="0" applyFont="1" applyFill="1" applyBorder="1" applyAlignment="1" applyProtection="1">
      <alignment horizontal="center"/>
      <protection hidden="1"/>
    </xf>
    <xf numFmtId="0" fontId="3" fillId="3" borderId="27" xfId="0" applyFont="1" applyFill="1" applyBorder="1" applyAlignment="1" applyProtection="1">
      <alignment horizontal="center"/>
      <protection hidden="1"/>
    </xf>
    <xf numFmtId="49" fontId="23" fillId="4" borderId="53" xfId="0" applyNumberFormat="1" applyFont="1" applyFill="1" applyBorder="1" applyAlignment="1" applyProtection="1">
      <alignment horizontal="center"/>
      <protection hidden="1"/>
    </xf>
    <xf numFmtId="49" fontId="23" fillId="4" borderId="56" xfId="0" applyNumberFormat="1" applyFont="1" applyFill="1" applyBorder="1" applyAlignment="1" applyProtection="1">
      <alignment horizontal="center"/>
      <protection locked="0"/>
    </xf>
    <xf numFmtId="170" fontId="0" fillId="4" borderId="56" xfId="2" applyNumberFormat="1" applyFont="1" applyFill="1" applyBorder="1" applyAlignment="1" applyProtection="1">
      <alignment horizontal="center"/>
      <protection hidden="1"/>
    </xf>
    <xf numFmtId="4" fontId="0" fillId="4" borderId="56" xfId="2" applyNumberFormat="1" applyFont="1" applyFill="1" applyBorder="1" applyAlignment="1" applyProtection="1">
      <alignment horizontal="center"/>
      <protection hidden="1"/>
    </xf>
    <xf numFmtId="4" fontId="0" fillId="4" borderId="56" xfId="0" applyNumberFormat="1" applyFill="1" applyBorder="1" applyAlignment="1" applyProtection="1">
      <alignment horizontal="center"/>
      <protection hidden="1"/>
    </xf>
    <xf numFmtId="4" fontId="0" fillId="4" borderId="65" xfId="0" applyNumberFormat="1" applyFill="1" applyBorder="1" applyAlignment="1" applyProtection="1">
      <alignment horizontal="center"/>
      <protection hidden="1"/>
    </xf>
    <xf numFmtId="4" fontId="0" fillId="4" borderId="67" xfId="0" applyNumberFormat="1" applyFill="1" applyBorder="1" applyAlignment="1" applyProtection="1">
      <alignment horizontal="center"/>
      <protection hidden="1"/>
    </xf>
    <xf numFmtId="2" fontId="0" fillId="4" borderId="7" xfId="0" applyNumberFormat="1" applyFill="1" applyBorder="1" applyAlignment="1" applyProtection="1">
      <alignment horizontal="center"/>
      <protection hidden="1"/>
    </xf>
    <xf numFmtId="0" fontId="71" fillId="28" borderId="0" xfId="0" applyFont="1" applyFill="1" applyAlignment="1" applyProtection="1">
      <alignment vertical="top" wrapText="1"/>
      <protection hidden="1"/>
    </xf>
    <xf numFmtId="0" fontId="0" fillId="28" borderId="0" xfId="0" applyFill="1" applyAlignment="1" applyProtection="1">
      <alignment vertical="center" wrapText="1"/>
      <protection hidden="1"/>
    </xf>
    <xf numFmtId="3" fontId="3" fillId="3" borderId="138" xfId="0" applyNumberFormat="1" applyFont="1" applyFill="1" applyBorder="1" applyAlignment="1" applyProtection="1">
      <alignment horizontal="center" vertical="center"/>
      <protection hidden="1"/>
    </xf>
    <xf numFmtId="0" fontId="0" fillId="2" borderId="29" xfId="0" applyFill="1" applyBorder="1" applyAlignment="1" applyProtection="1">
      <alignment horizontal="center"/>
      <protection hidden="1"/>
    </xf>
    <xf numFmtId="0" fontId="0" fillId="3" borderId="15" xfId="0" applyFill="1" applyBorder="1" applyProtection="1">
      <protection hidden="1"/>
    </xf>
    <xf numFmtId="2" fontId="0" fillId="3" borderId="41" xfId="0" applyNumberFormat="1" applyFill="1" applyBorder="1" applyAlignment="1" applyProtection="1">
      <alignment horizontal="center"/>
      <protection hidden="1"/>
    </xf>
    <xf numFmtId="2" fontId="0" fillId="3" borderId="39" xfId="0" applyNumberFormat="1" applyFill="1" applyBorder="1" applyAlignment="1" applyProtection="1">
      <alignment horizontal="center"/>
      <protection hidden="1"/>
    </xf>
    <xf numFmtId="2" fontId="0" fillId="4" borderId="28" xfId="0" applyNumberFormat="1" applyFill="1" applyBorder="1" applyAlignment="1" applyProtection="1">
      <alignment horizontal="center"/>
      <protection hidden="1"/>
    </xf>
    <xf numFmtId="2" fontId="0" fillId="3" borderId="7" xfId="0" applyNumberFormat="1" applyFill="1" applyBorder="1" applyAlignment="1" applyProtection="1">
      <alignment horizontal="center"/>
      <protection hidden="1"/>
    </xf>
    <xf numFmtId="0" fontId="0" fillId="3" borderId="157" xfId="0" applyFill="1" applyBorder="1" applyAlignment="1" applyProtection="1">
      <alignment horizontal="center"/>
      <protection hidden="1"/>
    </xf>
    <xf numFmtId="2" fontId="0" fillId="3" borderId="40" xfId="0" applyNumberFormat="1" applyFill="1" applyBorder="1" applyAlignment="1" applyProtection="1">
      <alignment horizontal="center"/>
      <protection hidden="1"/>
    </xf>
    <xf numFmtId="0" fontId="0" fillId="3" borderId="22" xfId="0" applyFill="1" applyBorder="1" applyProtection="1">
      <protection hidden="1"/>
    </xf>
    <xf numFmtId="0" fontId="3" fillId="3" borderId="27" xfId="0" applyFont="1" applyFill="1" applyBorder="1" applyProtection="1">
      <protection hidden="1"/>
    </xf>
    <xf numFmtId="0" fontId="3" fillId="8" borderId="19" xfId="0" applyFont="1" applyFill="1" applyBorder="1" applyProtection="1">
      <protection hidden="1"/>
    </xf>
    <xf numFmtId="0" fontId="0" fillId="8" borderId="20" xfId="0" applyFill="1" applyBorder="1" applyProtection="1">
      <protection hidden="1"/>
    </xf>
    <xf numFmtId="0" fontId="0" fillId="8" borderId="20" xfId="0" applyFill="1" applyBorder="1" applyAlignment="1" applyProtection="1">
      <alignment horizontal="center"/>
      <protection hidden="1"/>
    </xf>
    <xf numFmtId="0" fontId="0" fillId="8" borderId="4" xfId="0" applyFill="1" applyBorder="1" applyProtection="1">
      <protection hidden="1"/>
    </xf>
    <xf numFmtId="0" fontId="0" fillId="8" borderId="25" xfId="0" applyFill="1" applyBorder="1" applyProtection="1">
      <protection hidden="1"/>
    </xf>
    <xf numFmtId="0" fontId="0" fillId="8" borderId="27" xfId="0" applyFill="1" applyBorder="1" applyProtection="1">
      <protection hidden="1"/>
    </xf>
    <xf numFmtId="0" fontId="0" fillId="8" borderId="27" xfId="0" applyFill="1" applyBorder="1" applyAlignment="1" applyProtection="1">
      <alignment horizontal="center"/>
      <protection hidden="1"/>
    </xf>
    <xf numFmtId="0" fontId="0" fillId="8" borderId="26" xfId="0" applyFill="1" applyBorder="1" applyProtection="1">
      <protection hidden="1"/>
    </xf>
    <xf numFmtId="0" fontId="0" fillId="8" borderId="0" xfId="0" applyFill="1" applyProtection="1">
      <protection hidden="1"/>
    </xf>
    <xf numFmtId="0" fontId="0" fillId="8" borderId="5" xfId="0" applyFill="1" applyBorder="1" applyProtection="1">
      <protection hidden="1"/>
    </xf>
    <xf numFmtId="1" fontId="0" fillId="3" borderId="0" xfId="0" applyNumberFormat="1" applyFill="1" applyProtection="1">
      <protection hidden="1"/>
    </xf>
    <xf numFmtId="2" fontId="3" fillId="8" borderId="19" xfId="0" applyNumberFormat="1" applyFont="1" applyFill="1" applyBorder="1" applyAlignment="1" applyProtection="1">
      <alignment horizontal="left"/>
      <protection hidden="1"/>
    </xf>
    <xf numFmtId="0" fontId="0" fillId="8" borderId="16" xfId="0" applyFill="1" applyBorder="1" applyProtection="1">
      <protection hidden="1"/>
    </xf>
    <xf numFmtId="0" fontId="0" fillId="8" borderId="0" xfId="0" applyFill="1" applyAlignment="1" applyProtection="1">
      <alignment horizontal="center"/>
      <protection hidden="1"/>
    </xf>
    <xf numFmtId="2" fontId="3" fillId="8" borderId="0" xfId="0" applyNumberFormat="1" applyFont="1" applyFill="1" applyAlignment="1" applyProtection="1">
      <alignment horizontal="center"/>
      <protection hidden="1"/>
    </xf>
    <xf numFmtId="0" fontId="0" fillId="8" borderId="5" xfId="0" applyFill="1" applyBorder="1" applyAlignment="1" applyProtection="1">
      <alignment horizontal="center"/>
      <protection hidden="1"/>
    </xf>
    <xf numFmtId="1" fontId="3" fillId="8" borderId="0" xfId="0" applyNumberFormat="1" applyFont="1" applyFill="1" applyAlignment="1" applyProtection="1">
      <alignment horizontal="center"/>
      <protection hidden="1"/>
    </xf>
    <xf numFmtId="0" fontId="0" fillId="8" borderId="17" xfId="0" applyFill="1" applyBorder="1" applyProtection="1">
      <protection hidden="1"/>
    </xf>
    <xf numFmtId="0" fontId="0" fillId="8" borderId="15" xfId="0" applyFill="1" applyBorder="1" applyProtection="1">
      <protection hidden="1"/>
    </xf>
    <xf numFmtId="0" fontId="0" fillId="8" borderId="15" xfId="0" applyFill="1" applyBorder="1" applyAlignment="1" applyProtection="1">
      <alignment horizontal="center"/>
      <protection hidden="1"/>
    </xf>
    <xf numFmtId="0" fontId="0" fillId="8" borderId="3" xfId="0" applyFill="1" applyBorder="1" applyProtection="1">
      <protection hidden="1"/>
    </xf>
    <xf numFmtId="4" fontId="0" fillId="3" borderId="76" xfId="0" applyNumberFormat="1" applyFill="1" applyBorder="1" applyAlignment="1" applyProtection="1">
      <alignment horizontal="center" vertical="center"/>
      <protection hidden="1"/>
    </xf>
    <xf numFmtId="4" fontId="0" fillId="3" borderId="7" xfId="0" applyNumberFormat="1" applyFill="1" applyBorder="1" applyAlignment="1" applyProtection="1">
      <alignment horizontal="center" vertical="center"/>
      <protection hidden="1"/>
    </xf>
    <xf numFmtId="4" fontId="0" fillId="3" borderId="39" xfId="0" applyNumberFormat="1" applyFill="1" applyBorder="1" applyAlignment="1" applyProtection="1">
      <alignment horizontal="center" vertical="center"/>
      <protection hidden="1"/>
    </xf>
    <xf numFmtId="4" fontId="0" fillId="3" borderId="77" xfId="0" applyNumberFormat="1" applyFill="1" applyBorder="1" applyAlignment="1" applyProtection="1">
      <alignment horizontal="center" vertical="center"/>
      <protection hidden="1"/>
    </xf>
    <xf numFmtId="4" fontId="0" fillId="3" borderId="22" xfId="0" applyNumberFormat="1" applyFill="1" applyBorder="1" applyAlignment="1" applyProtection="1">
      <alignment horizontal="center" vertical="center"/>
      <protection hidden="1"/>
    </xf>
    <xf numFmtId="4" fontId="0" fillId="3" borderId="44" xfId="0" applyNumberFormat="1" applyFill="1" applyBorder="1" applyAlignment="1" applyProtection="1">
      <alignment horizontal="center" vertical="center"/>
      <protection hidden="1"/>
    </xf>
    <xf numFmtId="176" fontId="0" fillId="2" borderId="6" xfId="2" applyNumberFormat="1" applyFont="1" applyFill="1" applyBorder="1" applyAlignment="1" applyProtection="1">
      <alignment horizontal="center"/>
      <protection locked="0"/>
    </xf>
    <xf numFmtId="0" fontId="3" fillId="3" borderId="8" xfId="0" applyFont="1" applyFill="1" applyBorder="1" applyAlignment="1" applyProtection="1">
      <alignment horizontal="center"/>
      <protection hidden="1"/>
    </xf>
    <xf numFmtId="2" fontId="0" fillId="4" borderId="23" xfId="0" applyNumberFormat="1" applyFill="1" applyBorder="1" applyAlignment="1" applyProtection="1">
      <alignment horizontal="center"/>
      <protection hidden="1"/>
    </xf>
    <xf numFmtId="176" fontId="0" fillId="3" borderId="39" xfId="2" applyNumberFormat="1" applyFont="1" applyFill="1" applyBorder="1" applyAlignment="1" applyProtection="1">
      <alignment horizontal="center"/>
      <protection locked="0"/>
    </xf>
    <xf numFmtId="176" fontId="0" fillId="3" borderId="44" xfId="2" applyNumberFormat="1" applyFont="1" applyFill="1" applyBorder="1" applyAlignment="1" applyProtection="1">
      <alignment horizontal="center"/>
      <protection locked="0"/>
    </xf>
    <xf numFmtId="0" fontId="0" fillId="3" borderId="76" xfId="0" applyFill="1" applyBorder="1" applyAlignment="1" applyProtection="1">
      <alignment horizontal="center"/>
      <protection hidden="1"/>
    </xf>
    <xf numFmtId="0" fontId="0" fillId="3" borderId="26" xfId="0" applyFill="1" applyBorder="1" applyAlignment="1" applyProtection="1">
      <alignment horizontal="center" wrapText="1"/>
      <protection hidden="1"/>
    </xf>
    <xf numFmtId="10" fontId="0" fillId="3" borderId="8" xfId="0" applyNumberFormat="1" applyFill="1" applyBorder="1" applyAlignment="1" applyProtection="1">
      <alignment horizontal="center"/>
      <protection hidden="1"/>
    </xf>
    <xf numFmtId="10" fontId="16" fillId="2" borderId="8" xfId="0" applyNumberFormat="1" applyFont="1" applyFill="1" applyBorder="1" applyAlignment="1" applyProtection="1">
      <alignment horizontal="center"/>
      <protection locked="0"/>
    </xf>
    <xf numFmtId="10" fontId="16" fillId="2" borderId="23" xfId="0" applyNumberFormat="1" applyFont="1" applyFill="1" applyBorder="1" applyAlignment="1" applyProtection="1">
      <alignment horizontal="center"/>
      <protection locked="0"/>
    </xf>
    <xf numFmtId="4" fontId="75" fillId="4" borderId="60" xfId="0" applyNumberFormat="1" applyFont="1" applyFill="1" applyBorder="1" applyAlignment="1" applyProtection="1">
      <alignment horizontal="center"/>
      <protection hidden="1"/>
    </xf>
    <xf numFmtId="2" fontId="35" fillId="7" borderId="27" xfId="0" applyNumberFormat="1" applyFont="1" applyFill="1" applyBorder="1" applyAlignment="1" applyProtection="1">
      <alignment horizontal="center" vertical="top"/>
      <protection hidden="1"/>
    </xf>
    <xf numFmtId="0" fontId="93" fillId="28" borderId="15" xfId="0" applyFont="1" applyFill="1" applyBorder="1" applyAlignment="1" applyProtection="1">
      <alignment vertical="center"/>
      <protection hidden="1"/>
    </xf>
    <xf numFmtId="0" fontId="93" fillId="28" borderId="0" xfId="0" applyFont="1" applyFill="1" applyProtection="1">
      <protection hidden="1"/>
    </xf>
    <xf numFmtId="9" fontId="3" fillId="2" borderId="25" xfId="0" applyNumberFormat="1" applyFont="1" applyFill="1" applyBorder="1" applyAlignment="1" applyProtection="1">
      <alignment horizontal="center"/>
      <protection locked="0"/>
    </xf>
    <xf numFmtId="0" fontId="0" fillId="2" borderId="7" xfId="0" applyFill="1" applyBorder="1" applyAlignment="1" applyProtection="1">
      <alignment horizontal="center"/>
      <protection locked="0"/>
    </xf>
    <xf numFmtId="9" fontId="0" fillId="2" borderId="7" xfId="1" applyFont="1" applyFill="1" applyBorder="1" applyProtection="1">
      <protection locked="0"/>
    </xf>
    <xf numFmtId="10" fontId="10" fillId="2" borderId="7" xfId="1" applyNumberFormat="1" applyFont="1" applyFill="1" applyBorder="1" applyAlignment="1" applyProtection="1">
      <alignment horizontal="right"/>
      <protection locked="0"/>
    </xf>
    <xf numFmtId="0" fontId="0" fillId="2" borderId="7" xfId="0" applyFill="1" applyBorder="1" applyAlignment="1" applyProtection="1">
      <alignment horizontal="center"/>
      <protection hidden="1"/>
    </xf>
    <xf numFmtId="0" fontId="0" fillId="3" borderId="16" xfId="0" applyFill="1" applyBorder="1" applyAlignment="1" applyProtection="1">
      <alignment horizontal="left"/>
      <protection hidden="1"/>
    </xf>
    <xf numFmtId="9" fontId="0" fillId="3" borderId="0" xfId="1" applyFont="1" applyFill="1" applyBorder="1" applyProtection="1">
      <protection hidden="1"/>
    </xf>
    <xf numFmtId="0" fontId="6" fillId="3" borderId="0" xfId="0" applyFont="1" applyFill="1" applyProtection="1">
      <protection hidden="1"/>
    </xf>
    <xf numFmtId="2" fontId="6" fillId="8" borderId="3" xfId="0" applyNumberFormat="1" applyFont="1" applyFill="1" applyBorder="1" applyAlignment="1" applyProtection="1">
      <alignment horizontal="right"/>
      <protection hidden="1"/>
    </xf>
    <xf numFmtId="165" fontId="6" fillId="8" borderId="5" xfId="0" applyNumberFormat="1" applyFont="1" applyFill="1" applyBorder="1" applyAlignment="1" applyProtection="1">
      <alignment horizontal="center"/>
      <protection hidden="1"/>
    </xf>
    <xf numFmtId="165" fontId="7" fillId="3" borderId="4" xfId="2" applyFont="1" applyFill="1" applyBorder="1" applyProtection="1">
      <protection hidden="1"/>
    </xf>
    <xf numFmtId="165" fontId="7" fillId="3" borderId="3" xfId="2" applyFont="1" applyFill="1" applyBorder="1" applyProtection="1">
      <protection hidden="1"/>
    </xf>
    <xf numFmtId="165" fontId="7" fillId="3" borderId="5" xfId="2" applyFont="1" applyFill="1" applyBorder="1" applyProtection="1">
      <protection hidden="1"/>
    </xf>
    <xf numFmtId="0" fontId="94" fillId="2" borderId="0" xfId="0" applyFont="1" applyFill="1" applyAlignment="1" applyProtection="1">
      <alignment horizontal="left"/>
      <protection hidden="1"/>
    </xf>
    <xf numFmtId="165" fontId="94" fillId="2" borderId="0" xfId="2" applyFont="1" applyFill="1" applyBorder="1" applyProtection="1">
      <protection hidden="1"/>
    </xf>
    <xf numFmtId="0" fontId="64" fillId="35" borderId="97" xfId="0" applyFont="1" applyFill="1" applyBorder="1" applyAlignment="1" applyProtection="1">
      <alignment horizontal="center" wrapText="1"/>
      <protection hidden="1"/>
    </xf>
    <xf numFmtId="14" fontId="3" fillId="3" borderId="0" xfId="0" applyNumberFormat="1" applyFont="1" applyFill="1" applyProtection="1">
      <protection hidden="1"/>
    </xf>
    <xf numFmtId="10" fontId="3" fillId="3" borderId="0" xfId="0" applyNumberFormat="1" applyFont="1" applyFill="1" applyProtection="1">
      <protection hidden="1"/>
    </xf>
    <xf numFmtId="0" fontId="64" fillId="35" borderId="133" xfId="0" applyFont="1" applyFill="1" applyBorder="1" applyProtection="1">
      <protection hidden="1"/>
    </xf>
    <xf numFmtId="0" fontId="0" fillId="3" borderId="13" xfId="0" applyFill="1" applyBorder="1" applyProtection="1">
      <protection hidden="1"/>
    </xf>
    <xf numFmtId="0" fontId="0" fillId="3" borderId="184" xfId="0" applyFill="1" applyBorder="1" applyProtection="1">
      <protection hidden="1"/>
    </xf>
    <xf numFmtId="0" fontId="0" fillId="3" borderId="97" xfId="0" applyFill="1" applyBorder="1" applyProtection="1">
      <protection hidden="1"/>
    </xf>
    <xf numFmtId="0" fontId="3" fillId="3" borderId="171" xfId="0" applyFont="1" applyFill="1" applyBorder="1" applyAlignment="1" applyProtection="1">
      <alignment horizontal="left"/>
      <protection hidden="1"/>
    </xf>
    <xf numFmtId="0" fontId="0" fillId="3" borderId="10" xfId="0" applyFill="1" applyBorder="1" applyProtection="1">
      <protection hidden="1"/>
    </xf>
    <xf numFmtId="0" fontId="0" fillId="3" borderId="169" xfId="0" applyFill="1" applyBorder="1" applyProtection="1">
      <protection hidden="1"/>
    </xf>
    <xf numFmtId="0" fontId="0" fillId="3" borderId="114" xfId="0" applyFill="1" applyBorder="1" applyProtection="1">
      <protection hidden="1"/>
    </xf>
    <xf numFmtId="0" fontId="0" fillId="3" borderId="194" xfId="0" applyFill="1" applyBorder="1" applyProtection="1">
      <protection hidden="1"/>
    </xf>
    <xf numFmtId="0" fontId="0" fillId="3" borderId="173" xfId="0" applyFill="1" applyBorder="1" applyProtection="1">
      <protection hidden="1"/>
    </xf>
    <xf numFmtId="9" fontId="0" fillId="2" borderId="166" xfId="0" applyNumberFormat="1" applyFill="1" applyBorder="1" applyProtection="1">
      <protection hidden="1"/>
    </xf>
    <xf numFmtId="9" fontId="0" fillId="2" borderId="169" xfId="0" applyNumberFormat="1" applyFill="1" applyBorder="1" applyProtection="1">
      <protection hidden="1"/>
    </xf>
    <xf numFmtId="0" fontId="0" fillId="2" borderId="166" xfId="0" applyFill="1" applyBorder="1" applyAlignment="1" applyProtection="1">
      <alignment horizontal="right"/>
      <protection hidden="1"/>
    </xf>
    <xf numFmtId="10" fontId="0" fillId="2" borderId="195" xfId="0" applyNumberFormat="1" applyFill="1" applyBorder="1" applyProtection="1">
      <protection hidden="1"/>
    </xf>
    <xf numFmtId="2" fontId="0" fillId="2" borderId="197" xfId="0" applyNumberFormat="1" applyFill="1" applyBorder="1" applyProtection="1">
      <protection hidden="1"/>
    </xf>
    <xf numFmtId="0" fontId="0" fillId="3" borderId="42" xfId="0" applyFill="1" applyBorder="1" applyAlignment="1" applyProtection="1">
      <alignment horizontal="center"/>
      <protection hidden="1"/>
    </xf>
    <xf numFmtId="0" fontId="0" fillId="3" borderId="18" xfId="0" applyFill="1" applyBorder="1" applyAlignment="1" applyProtection="1">
      <alignment horizontal="center"/>
      <protection hidden="1"/>
    </xf>
    <xf numFmtId="0" fontId="0" fillId="3" borderId="48" xfId="0" applyFill="1" applyBorder="1" applyAlignment="1" applyProtection="1">
      <alignment horizontal="center"/>
      <protection hidden="1"/>
    </xf>
    <xf numFmtId="0" fontId="0" fillId="3" borderId="193" xfId="0" applyFill="1" applyBorder="1" applyAlignment="1" applyProtection="1">
      <alignment horizontal="center"/>
      <protection hidden="1"/>
    </xf>
    <xf numFmtId="0" fontId="3" fillId="3" borderId="13" xfId="0" applyFont="1" applyFill="1" applyBorder="1" applyProtection="1">
      <protection hidden="1"/>
    </xf>
    <xf numFmtId="0" fontId="64" fillId="35" borderId="198" xfId="0" applyFont="1" applyFill="1" applyBorder="1" applyAlignment="1" applyProtection="1">
      <alignment horizontal="center"/>
      <protection hidden="1"/>
    </xf>
    <xf numFmtId="165" fontId="10" fillId="2" borderId="165" xfId="2" applyFont="1" applyFill="1" applyBorder="1" applyAlignment="1" applyProtection="1">
      <alignment horizontal="right"/>
      <protection locked="0"/>
    </xf>
    <xf numFmtId="0" fontId="0" fillId="3" borderId="42" xfId="0" applyFill="1" applyBorder="1" applyAlignment="1" applyProtection="1">
      <alignment horizontal="left"/>
      <protection hidden="1"/>
    </xf>
    <xf numFmtId="0" fontId="0" fillId="3" borderId="163" xfId="0" applyFill="1" applyBorder="1" applyProtection="1">
      <protection hidden="1"/>
    </xf>
    <xf numFmtId="165" fontId="0" fillId="2" borderId="168" xfId="2" applyFont="1" applyFill="1" applyBorder="1" applyAlignment="1" applyProtection="1">
      <alignment horizontal="right"/>
      <protection locked="0"/>
    </xf>
    <xf numFmtId="165" fontId="0" fillId="2" borderId="161" xfId="2" applyFont="1" applyFill="1" applyBorder="1" applyAlignment="1" applyProtection="1">
      <alignment horizontal="right"/>
      <protection locked="0"/>
    </xf>
    <xf numFmtId="1" fontId="10" fillId="2" borderId="165" xfId="2" applyNumberFormat="1" applyFont="1" applyFill="1" applyBorder="1" applyAlignment="1" applyProtection="1">
      <protection locked="0"/>
    </xf>
    <xf numFmtId="0" fontId="0" fillId="3" borderId="4" xfId="0" applyFill="1" applyBorder="1" applyAlignment="1" applyProtection="1">
      <alignment horizontal="left"/>
      <protection hidden="1"/>
    </xf>
    <xf numFmtId="0" fontId="0" fillId="3" borderId="9" xfId="0" applyFill="1" applyBorder="1" applyProtection="1">
      <protection hidden="1"/>
    </xf>
    <xf numFmtId="0" fontId="0" fillId="3" borderId="201" xfId="0" applyFill="1" applyBorder="1" applyAlignment="1" applyProtection="1">
      <alignment horizontal="left"/>
      <protection hidden="1"/>
    </xf>
    <xf numFmtId="165" fontId="3" fillId="2" borderId="161" xfId="2" applyFont="1" applyFill="1" applyBorder="1" applyAlignment="1" applyProtection="1">
      <alignment horizontal="right"/>
      <protection locked="0"/>
    </xf>
    <xf numFmtId="165" fontId="3" fillId="2" borderId="168" xfId="2" applyFont="1" applyFill="1" applyBorder="1" applyAlignment="1" applyProtection="1">
      <alignment horizontal="right"/>
      <protection locked="0"/>
    </xf>
    <xf numFmtId="0" fontId="0" fillId="3" borderId="172" xfId="0" applyFill="1" applyBorder="1" applyProtection="1">
      <protection hidden="1"/>
    </xf>
    <xf numFmtId="0" fontId="0" fillId="3" borderId="207" xfId="0" applyFill="1" applyBorder="1" applyProtection="1">
      <protection hidden="1"/>
    </xf>
    <xf numFmtId="0" fontId="64" fillId="35" borderId="95" xfId="0" applyFont="1" applyFill="1" applyBorder="1" applyProtection="1">
      <protection hidden="1"/>
    </xf>
    <xf numFmtId="0" fontId="64" fillId="35" borderId="97" xfId="0" applyFont="1" applyFill="1" applyBorder="1" applyProtection="1">
      <protection hidden="1"/>
    </xf>
    <xf numFmtId="0" fontId="64" fillId="35" borderId="97" xfId="0" applyFont="1" applyFill="1" applyBorder="1" applyAlignment="1" applyProtection="1">
      <alignment horizontal="left"/>
      <protection hidden="1"/>
    </xf>
    <xf numFmtId="0" fontId="0" fillId="3" borderId="11" xfId="0" applyFill="1" applyBorder="1" applyProtection="1">
      <protection hidden="1"/>
    </xf>
    <xf numFmtId="0" fontId="64" fillId="35" borderId="174" xfId="0" applyFont="1" applyFill="1" applyBorder="1" applyAlignment="1" applyProtection="1">
      <alignment horizontal="center" wrapText="1"/>
      <protection hidden="1"/>
    </xf>
    <xf numFmtId="0" fontId="0" fillId="3" borderId="211" xfId="0" applyFill="1" applyBorder="1" applyAlignment="1" applyProtection="1">
      <alignment horizontal="left"/>
      <protection hidden="1"/>
    </xf>
    <xf numFmtId="0" fontId="39" fillId="37" borderId="210" xfId="0" applyFont="1" applyFill="1" applyBorder="1" applyAlignment="1" applyProtection="1">
      <alignment horizontal="left"/>
      <protection hidden="1"/>
    </xf>
    <xf numFmtId="0" fontId="39" fillId="37" borderId="26" xfId="0" applyFont="1" applyFill="1" applyBorder="1" applyAlignment="1" applyProtection="1">
      <alignment horizontal="left"/>
      <protection hidden="1"/>
    </xf>
    <xf numFmtId="0" fontId="0" fillId="3" borderId="146" xfId="0" applyFill="1" applyBorder="1" applyAlignment="1" applyProtection="1">
      <alignment horizontal="left"/>
      <protection hidden="1"/>
    </xf>
    <xf numFmtId="0" fontId="0" fillId="3" borderId="5" xfId="0" applyFill="1" applyBorder="1" applyAlignment="1" applyProtection="1">
      <alignment horizontal="left"/>
      <protection hidden="1"/>
    </xf>
    <xf numFmtId="0" fontId="64" fillId="35" borderId="173" xfId="0" applyFont="1" applyFill="1" applyBorder="1" applyAlignment="1" applyProtection="1">
      <alignment horizontal="center"/>
      <protection hidden="1"/>
    </xf>
    <xf numFmtId="0" fontId="0" fillId="37" borderId="196" xfId="0" applyFill="1" applyBorder="1" applyAlignment="1" applyProtection="1">
      <alignment horizontal="left"/>
      <protection hidden="1"/>
    </xf>
    <xf numFmtId="0" fontId="64" fillId="35" borderId="174" xfId="0" applyFont="1" applyFill="1" applyBorder="1" applyAlignment="1" applyProtection="1">
      <alignment horizontal="center"/>
      <protection hidden="1"/>
    </xf>
    <xf numFmtId="0" fontId="64" fillId="35" borderId="110" xfId="0" applyFont="1" applyFill="1" applyBorder="1" applyAlignment="1" applyProtection="1">
      <alignment horizontal="center"/>
      <protection hidden="1"/>
    </xf>
    <xf numFmtId="1" fontId="0" fillId="3" borderId="7" xfId="2" applyNumberFormat="1" applyFont="1" applyFill="1" applyBorder="1" applyProtection="1">
      <protection locked="0"/>
    </xf>
    <xf numFmtId="1" fontId="10" fillId="3" borderId="199" xfId="2" applyNumberFormat="1" applyFont="1" applyFill="1" applyBorder="1" applyAlignment="1" applyProtection="1">
      <alignment horizontal="center"/>
      <protection hidden="1"/>
    </xf>
    <xf numFmtId="0" fontId="64" fillId="35" borderId="155" xfId="0" applyFont="1" applyFill="1" applyBorder="1" applyAlignment="1" applyProtection="1">
      <alignment horizontal="center"/>
      <protection hidden="1"/>
    </xf>
    <xf numFmtId="0" fontId="0" fillId="3" borderId="33" xfId="0" applyFill="1" applyBorder="1" applyProtection="1">
      <protection hidden="1"/>
    </xf>
    <xf numFmtId="10" fontId="3" fillId="3" borderId="169" xfId="1" applyNumberFormat="1" applyFont="1" applyFill="1" applyBorder="1" applyAlignment="1" applyProtection="1">
      <alignment horizontal="center" vertical="center"/>
      <protection hidden="1"/>
    </xf>
    <xf numFmtId="4" fontId="3" fillId="2" borderId="71" xfId="0" applyNumberFormat="1" applyFont="1" applyFill="1" applyBorder="1" applyAlignment="1" applyProtection="1">
      <alignment horizontal="center" vertical="center"/>
      <protection hidden="1"/>
    </xf>
    <xf numFmtId="2" fontId="3" fillId="2" borderId="195" xfId="1" applyNumberFormat="1" applyFont="1" applyFill="1" applyBorder="1" applyAlignment="1" applyProtection="1">
      <alignment horizontal="center" vertical="center"/>
      <protection hidden="1"/>
    </xf>
    <xf numFmtId="0" fontId="0" fillId="3" borderId="47" xfId="0" applyFill="1" applyBorder="1" applyAlignment="1" applyProtection="1">
      <alignment horizontal="left"/>
      <protection hidden="1"/>
    </xf>
    <xf numFmtId="0" fontId="64" fillId="39" borderId="97" xfId="0" applyFont="1" applyFill="1" applyBorder="1" applyProtection="1">
      <protection hidden="1"/>
    </xf>
    <xf numFmtId="165" fontId="10" fillId="2" borderId="168" xfId="2" applyFont="1" applyFill="1" applyBorder="1" applyAlignment="1" applyProtection="1">
      <alignment horizontal="right"/>
      <protection locked="0"/>
    </xf>
    <xf numFmtId="0" fontId="39" fillId="37" borderId="27" xfId="0" applyFont="1" applyFill="1" applyBorder="1" applyAlignment="1" applyProtection="1">
      <alignment horizontal="left"/>
      <protection hidden="1"/>
    </xf>
    <xf numFmtId="165" fontId="3" fillId="2" borderId="162" xfId="2" applyFont="1" applyFill="1" applyBorder="1" applyAlignment="1" applyProtection="1">
      <alignment horizontal="right"/>
      <protection locked="0"/>
    </xf>
    <xf numFmtId="165" fontId="10" fillId="2" borderId="185" xfId="2" applyFont="1" applyFill="1" applyBorder="1" applyAlignment="1" applyProtection="1">
      <alignment horizontal="right"/>
      <protection locked="0"/>
    </xf>
    <xf numFmtId="0" fontId="0" fillId="33" borderId="196" xfId="0" applyFill="1" applyBorder="1" applyAlignment="1" applyProtection="1">
      <alignment horizontal="left"/>
      <protection hidden="1"/>
    </xf>
    <xf numFmtId="0" fontId="3" fillId="10" borderId="0" xfId="0" applyFont="1" applyFill="1" applyProtection="1">
      <protection hidden="1"/>
    </xf>
    <xf numFmtId="0" fontId="3" fillId="10" borderId="196" xfId="0" applyFont="1" applyFill="1" applyBorder="1" applyProtection="1">
      <protection hidden="1"/>
    </xf>
    <xf numFmtId="0" fontId="39" fillId="37" borderId="15" xfId="0" applyFont="1" applyFill="1" applyBorder="1" applyAlignment="1" applyProtection="1">
      <alignment horizontal="left"/>
      <protection hidden="1"/>
    </xf>
    <xf numFmtId="0" fontId="0" fillId="3" borderId="201" xfId="0" applyFill="1" applyBorder="1" applyProtection="1">
      <protection hidden="1"/>
    </xf>
    <xf numFmtId="0" fontId="0" fillId="3" borderId="9" xfId="0" applyFill="1" applyBorder="1" applyAlignment="1" applyProtection="1">
      <alignment horizontal="left"/>
      <protection hidden="1"/>
    </xf>
    <xf numFmtId="0" fontId="39" fillId="37" borderId="196" xfId="0" applyFont="1" applyFill="1" applyBorder="1" applyAlignment="1" applyProtection="1">
      <alignment horizontal="left"/>
      <protection hidden="1"/>
    </xf>
    <xf numFmtId="0" fontId="0" fillId="3" borderId="212" xfId="0" applyFill="1" applyBorder="1" applyAlignment="1" applyProtection="1">
      <alignment horizontal="left"/>
      <protection hidden="1"/>
    </xf>
    <xf numFmtId="0" fontId="39" fillId="37" borderId="214" xfId="0" applyFont="1" applyFill="1" applyBorder="1" applyAlignment="1" applyProtection="1">
      <alignment horizontal="left"/>
      <protection hidden="1"/>
    </xf>
    <xf numFmtId="165" fontId="3" fillId="2" borderId="213" xfId="2" applyFont="1" applyFill="1" applyBorder="1" applyAlignment="1" applyProtection="1">
      <alignment horizontal="right"/>
      <protection locked="0"/>
    </xf>
    <xf numFmtId="0" fontId="0" fillId="10" borderId="172" xfId="0" applyFill="1" applyBorder="1" applyProtection="1">
      <protection hidden="1"/>
    </xf>
    <xf numFmtId="0" fontId="0" fillId="37" borderId="214" xfId="0" applyFill="1" applyBorder="1" applyAlignment="1" applyProtection="1">
      <alignment horizontal="left"/>
      <protection hidden="1"/>
    </xf>
    <xf numFmtId="0" fontId="0" fillId="10" borderId="173" xfId="0" applyFill="1" applyBorder="1" applyProtection="1">
      <protection hidden="1"/>
    </xf>
    <xf numFmtId="165" fontId="3" fillId="2" borderId="215" xfId="2" applyFont="1" applyFill="1" applyBorder="1" applyAlignment="1" applyProtection="1">
      <alignment horizontal="right"/>
      <protection locked="0"/>
    </xf>
    <xf numFmtId="0" fontId="3" fillId="3" borderId="184" xfId="0" applyFont="1" applyFill="1" applyBorder="1" applyProtection="1">
      <protection hidden="1"/>
    </xf>
    <xf numFmtId="0" fontId="0" fillId="10" borderId="110" xfId="0" applyFill="1" applyBorder="1" applyProtection="1">
      <protection hidden="1"/>
    </xf>
    <xf numFmtId="0" fontId="70" fillId="35" borderId="97" xfId="0" applyFont="1" applyFill="1" applyBorder="1" applyProtection="1">
      <protection hidden="1"/>
    </xf>
    <xf numFmtId="0" fontId="70" fillId="35" borderId="95" xfId="0" applyFont="1" applyFill="1" applyBorder="1" applyProtection="1">
      <protection hidden="1"/>
    </xf>
    <xf numFmtId="0" fontId="14" fillId="35" borderId="95" xfId="0" applyFont="1" applyFill="1" applyBorder="1" applyProtection="1">
      <protection hidden="1"/>
    </xf>
    <xf numFmtId="49" fontId="35" fillId="35" borderId="172" xfId="0" applyNumberFormat="1" applyFont="1" applyFill="1" applyBorder="1" applyProtection="1">
      <protection hidden="1"/>
    </xf>
    <xf numFmtId="49" fontId="35" fillId="35" borderId="184" xfId="0" applyNumberFormat="1" applyFont="1" applyFill="1" applyBorder="1" applyProtection="1">
      <protection hidden="1"/>
    </xf>
    <xf numFmtId="0" fontId="35" fillId="33" borderId="27" xfId="0" applyFont="1" applyFill="1" applyBorder="1" applyAlignment="1" applyProtection="1">
      <alignment horizontal="left"/>
      <protection hidden="1"/>
    </xf>
    <xf numFmtId="165" fontId="3" fillId="2" borderId="165" xfId="2" applyFont="1" applyFill="1" applyBorder="1" applyAlignment="1" applyProtection="1">
      <alignment horizontal="right"/>
      <protection locked="0"/>
    </xf>
    <xf numFmtId="165" fontId="3" fillId="2" borderId="185" xfId="2" applyFont="1" applyFill="1" applyBorder="1" applyAlignment="1" applyProtection="1">
      <alignment horizontal="right"/>
      <protection locked="0"/>
    </xf>
    <xf numFmtId="10" fontId="3" fillId="2" borderId="1" xfId="0" applyNumberFormat="1" applyFont="1" applyFill="1" applyBorder="1" applyAlignment="1" applyProtection="1">
      <alignment horizontal="center"/>
      <protection locked="0"/>
    </xf>
    <xf numFmtId="182" fontId="0" fillId="3" borderId="215" xfId="0" applyNumberFormat="1" applyFill="1" applyBorder="1" applyAlignment="1" applyProtection="1">
      <alignment horizontal="center"/>
      <protection hidden="1"/>
    </xf>
    <xf numFmtId="0" fontId="3" fillId="3" borderId="216" xfId="0" applyFont="1" applyFill="1" applyBorder="1" applyAlignment="1" applyProtection="1">
      <alignment horizontal="left"/>
      <protection hidden="1"/>
    </xf>
    <xf numFmtId="165" fontId="3" fillId="2" borderId="202" xfId="2" applyFont="1" applyFill="1" applyBorder="1" applyAlignment="1" applyProtection="1">
      <alignment horizontal="right"/>
      <protection locked="0"/>
    </xf>
    <xf numFmtId="165" fontId="0" fillId="3" borderId="0" xfId="2" applyFont="1" applyFill="1" applyProtection="1">
      <protection hidden="1"/>
    </xf>
    <xf numFmtId="165" fontId="0" fillId="2" borderId="165" xfId="2" applyFont="1" applyFill="1" applyBorder="1" applyAlignment="1" applyProtection="1">
      <alignment horizontal="right"/>
      <protection locked="0"/>
    </xf>
    <xf numFmtId="165" fontId="10" fillId="2" borderId="161" xfId="2" applyFont="1" applyFill="1" applyBorder="1" applyAlignment="1" applyProtection="1">
      <alignment horizontal="right"/>
      <protection locked="0"/>
    </xf>
    <xf numFmtId="0" fontId="0" fillId="3" borderId="217" xfId="0" applyFill="1" applyBorder="1" applyAlignment="1" applyProtection="1">
      <alignment horizontal="center"/>
      <protection hidden="1"/>
    </xf>
    <xf numFmtId="9" fontId="3" fillId="3" borderId="169" xfId="1" applyFont="1" applyFill="1" applyBorder="1" applyAlignment="1" applyProtection="1">
      <alignment horizontal="center" vertical="center"/>
      <protection hidden="1"/>
    </xf>
    <xf numFmtId="165" fontId="97" fillId="3" borderId="0" xfId="0" applyNumberFormat="1" applyFont="1" applyFill="1" applyProtection="1">
      <protection hidden="1"/>
    </xf>
    <xf numFmtId="165" fontId="99" fillId="3" borderId="7" xfId="32" applyFont="1" applyFill="1" applyBorder="1" applyAlignment="1" applyProtection="1">
      <alignment vertical="top" wrapText="1"/>
      <protection hidden="1"/>
    </xf>
    <xf numFmtId="10" fontId="99" fillId="3" borderId="7" xfId="1" applyNumberFormat="1" applyFont="1" applyFill="1" applyBorder="1" applyAlignment="1" applyProtection="1">
      <alignment vertical="top" wrapText="1"/>
      <protection hidden="1"/>
    </xf>
    <xf numFmtId="184" fontId="99" fillId="3" borderId="7" xfId="32" applyNumberFormat="1" applyFont="1" applyFill="1" applyBorder="1" applyAlignment="1" applyProtection="1">
      <alignment vertical="top" wrapText="1"/>
      <protection hidden="1"/>
    </xf>
    <xf numFmtId="1" fontId="99" fillId="3" borderId="7" xfId="32" applyNumberFormat="1" applyFont="1" applyFill="1" applyBorder="1" applyAlignment="1" applyProtection="1">
      <alignment horizontal="right" vertical="top" wrapText="1"/>
      <protection hidden="1"/>
    </xf>
    <xf numFmtId="183" fontId="99" fillId="3" borderId="7" xfId="32" applyNumberFormat="1" applyFont="1" applyFill="1" applyBorder="1" applyAlignment="1" applyProtection="1">
      <alignment vertical="top" wrapText="1"/>
      <protection hidden="1"/>
    </xf>
    <xf numFmtId="0" fontId="97" fillId="3" borderId="0" xfId="0" applyFont="1" applyFill="1" applyProtection="1">
      <protection hidden="1"/>
    </xf>
    <xf numFmtId="14" fontId="96" fillId="3" borderId="0" xfId="0" applyNumberFormat="1" applyFont="1" applyFill="1" applyProtection="1">
      <protection hidden="1"/>
    </xf>
    <xf numFmtId="14" fontId="96" fillId="3" borderId="20" xfId="0" applyNumberFormat="1" applyFont="1" applyFill="1" applyBorder="1" applyProtection="1">
      <protection hidden="1"/>
    </xf>
    <xf numFmtId="0" fontId="97" fillId="3" borderId="187" xfId="0" applyFont="1" applyFill="1" applyBorder="1" applyAlignment="1" applyProtection="1">
      <alignment horizontal="left"/>
      <protection hidden="1"/>
    </xf>
    <xf numFmtId="10" fontId="97" fillId="2" borderId="187" xfId="1" applyNumberFormat="1" applyFont="1" applyFill="1" applyBorder="1" applyAlignment="1" applyProtection="1">
      <alignment horizontal="right"/>
      <protection hidden="1"/>
    </xf>
    <xf numFmtId="0" fontId="97" fillId="3" borderId="184" xfId="0" applyFont="1" applyFill="1" applyBorder="1" applyProtection="1">
      <protection hidden="1"/>
    </xf>
    <xf numFmtId="0" fontId="97" fillId="3" borderId="160" xfId="0" applyFont="1" applyFill="1" applyBorder="1" applyAlignment="1" applyProtection="1">
      <alignment horizontal="left"/>
      <protection hidden="1"/>
    </xf>
    <xf numFmtId="10" fontId="97" fillId="2" borderId="188" xfId="1" applyNumberFormat="1" applyFont="1" applyFill="1" applyBorder="1" applyAlignment="1" applyProtection="1">
      <alignment horizontal="right"/>
      <protection hidden="1"/>
    </xf>
    <xf numFmtId="0" fontId="97" fillId="3" borderId="191" xfId="0" applyFont="1" applyFill="1" applyBorder="1" applyAlignment="1" applyProtection="1">
      <alignment horizontal="left"/>
      <protection hidden="1"/>
    </xf>
    <xf numFmtId="2" fontId="97" fillId="2" borderId="189" xfId="1" applyNumberFormat="1" applyFont="1" applyFill="1" applyBorder="1" applyAlignment="1" applyProtection="1">
      <alignment horizontal="right"/>
      <protection hidden="1"/>
    </xf>
    <xf numFmtId="0" fontId="97" fillId="3" borderId="189" xfId="0" applyFont="1" applyFill="1" applyBorder="1" applyAlignment="1" applyProtection="1">
      <alignment horizontal="left"/>
      <protection hidden="1"/>
    </xf>
    <xf numFmtId="2" fontId="97" fillId="2" borderId="191" xfId="1" applyNumberFormat="1" applyFont="1" applyFill="1" applyBorder="1" applyAlignment="1" applyProtection="1">
      <alignment horizontal="right"/>
      <protection hidden="1"/>
    </xf>
    <xf numFmtId="0" fontId="96" fillId="3" borderId="164" xfId="0" applyFont="1" applyFill="1" applyBorder="1" applyAlignment="1" applyProtection="1">
      <alignment horizontal="left"/>
      <protection hidden="1"/>
    </xf>
    <xf numFmtId="0" fontId="97" fillId="3" borderId="190" xfId="0" applyFont="1" applyFill="1" applyBorder="1" applyProtection="1">
      <protection hidden="1"/>
    </xf>
    <xf numFmtId="0" fontId="96" fillId="2" borderId="0" xfId="0" applyFont="1" applyFill="1" applyProtection="1">
      <protection hidden="1"/>
    </xf>
    <xf numFmtId="0" fontId="97" fillId="3" borderId="188" xfId="0" applyFont="1" applyFill="1" applyBorder="1" applyAlignment="1" applyProtection="1">
      <alignment horizontal="left"/>
      <protection hidden="1"/>
    </xf>
    <xf numFmtId="0" fontId="97" fillId="3" borderId="164" xfId="0" applyFont="1" applyFill="1" applyBorder="1" applyAlignment="1" applyProtection="1">
      <alignment horizontal="left"/>
      <protection hidden="1"/>
    </xf>
    <xf numFmtId="10" fontId="97" fillId="2" borderId="191" xfId="1" applyNumberFormat="1" applyFont="1" applyFill="1" applyBorder="1" applyAlignment="1" applyProtection="1">
      <alignment horizontal="right"/>
      <protection hidden="1"/>
    </xf>
    <xf numFmtId="0" fontId="96" fillId="3" borderId="192" xfId="0" applyFont="1" applyFill="1" applyBorder="1" applyAlignment="1" applyProtection="1">
      <alignment horizontal="left"/>
      <protection hidden="1"/>
    </xf>
    <xf numFmtId="10" fontId="96" fillId="2" borderId="192" xfId="1" applyNumberFormat="1" applyFont="1" applyFill="1" applyBorder="1" applyAlignment="1" applyProtection="1">
      <alignment horizontal="right"/>
      <protection hidden="1"/>
    </xf>
    <xf numFmtId="0" fontId="96" fillId="3" borderId="160" xfId="0" applyFont="1" applyFill="1" applyBorder="1" applyAlignment="1" applyProtection="1">
      <alignment horizontal="left"/>
      <protection hidden="1"/>
    </xf>
    <xf numFmtId="10" fontId="96" fillId="2" borderId="188" xfId="1" applyNumberFormat="1" applyFont="1" applyFill="1" applyBorder="1" applyAlignment="1" applyProtection="1">
      <alignment horizontal="right"/>
      <protection hidden="1"/>
    </xf>
    <xf numFmtId="10" fontId="96" fillId="2" borderId="191" xfId="1" applyNumberFormat="1" applyFont="1" applyFill="1" applyBorder="1" applyAlignment="1" applyProtection="1">
      <alignment horizontal="right"/>
      <protection hidden="1"/>
    </xf>
    <xf numFmtId="10" fontId="96" fillId="2" borderId="190" xfId="1" applyNumberFormat="1" applyFont="1" applyFill="1" applyBorder="1" applyAlignment="1" applyProtection="1">
      <alignment horizontal="right"/>
      <protection hidden="1"/>
    </xf>
    <xf numFmtId="0" fontId="96" fillId="3" borderId="0" xfId="0" applyFont="1" applyFill="1" applyAlignment="1" applyProtection="1">
      <alignment horizontal="left" vertical="center" wrapText="1"/>
      <protection hidden="1"/>
    </xf>
    <xf numFmtId="0" fontId="39" fillId="33" borderId="27" xfId="0" applyFont="1" applyFill="1" applyBorder="1" applyAlignment="1" applyProtection="1">
      <alignment horizontal="left"/>
      <protection hidden="1"/>
    </xf>
    <xf numFmtId="10" fontId="97" fillId="3" borderId="7" xfId="0" applyNumberFormat="1" applyFont="1" applyFill="1" applyBorder="1" applyProtection="1">
      <protection hidden="1"/>
    </xf>
    <xf numFmtId="0" fontId="97" fillId="3" borderId="7" xfId="0" applyFont="1" applyFill="1" applyBorder="1" applyProtection="1">
      <protection hidden="1"/>
    </xf>
    <xf numFmtId="10" fontId="97" fillId="3" borderId="7" xfId="1" applyNumberFormat="1" applyFont="1" applyFill="1" applyBorder="1" applyProtection="1">
      <protection hidden="1"/>
    </xf>
    <xf numFmtId="165" fontId="97" fillId="3" borderId="7" xfId="32" applyFont="1" applyFill="1" applyBorder="1" applyProtection="1">
      <protection hidden="1"/>
    </xf>
    <xf numFmtId="165" fontId="97" fillId="3" borderId="7" xfId="0" applyNumberFormat="1" applyFont="1" applyFill="1" applyBorder="1" applyProtection="1">
      <protection hidden="1"/>
    </xf>
    <xf numFmtId="185" fontId="0" fillId="2" borderId="168" xfId="2" applyNumberFormat="1" applyFont="1" applyFill="1" applyBorder="1" applyAlignment="1" applyProtection="1">
      <alignment horizontal="right"/>
      <protection locked="0"/>
    </xf>
    <xf numFmtId="0" fontId="0" fillId="3" borderId="113" xfId="0" applyFill="1" applyBorder="1" applyProtection="1">
      <protection hidden="1"/>
    </xf>
    <xf numFmtId="0" fontId="6" fillId="40" borderId="0" xfId="0" applyFont="1" applyFill="1" applyAlignment="1" applyProtection="1">
      <alignment horizontal="center"/>
      <protection hidden="1"/>
    </xf>
    <xf numFmtId="0" fontId="4" fillId="3" borderId="0" xfId="0" applyFont="1" applyFill="1" applyProtection="1">
      <protection hidden="1"/>
    </xf>
    <xf numFmtId="0" fontId="3" fillId="4" borderId="39" xfId="0" applyFont="1" applyFill="1" applyBorder="1" applyProtection="1">
      <protection hidden="1"/>
    </xf>
    <xf numFmtId="0" fontId="3" fillId="4" borderId="18" xfId="0" applyFont="1" applyFill="1" applyBorder="1" applyProtection="1">
      <protection hidden="1"/>
    </xf>
    <xf numFmtId="0" fontId="3" fillId="4" borderId="36" xfId="0" applyFont="1" applyFill="1" applyBorder="1" applyProtection="1">
      <protection hidden="1"/>
    </xf>
    <xf numFmtId="2" fontId="0" fillId="28" borderId="25" xfId="0" applyNumberFormat="1" applyFill="1" applyBorder="1" applyAlignment="1" applyProtection="1">
      <alignment horizontal="center"/>
      <protection hidden="1"/>
    </xf>
    <xf numFmtId="0" fontId="0" fillId="28" borderId="5" xfId="0" applyFill="1" applyBorder="1" applyAlignment="1" applyProtection="1">
      <alignment horizontal="center"/>
      <protection hidden="1"/>
    </xf>
    <xf numFmtId="0" fontId="0" fillId="28" borderId="5" xfId="0" applyFill="1" applyBorder="1" applyProtection="1">
      <protection hidden="1"/>
    </xf>
    <xf numFmtId="4" fontId="3" fillId="28" borderId="26" xfId="0" applyNumberFormat="1" applyFont="1" applyFill="1" applyBorder="1" applyAlignment="1" applyProtection="1">
      <alignment horizontal="center"/>
      <protection hidden="1"/>
    </xf>
    <xf numFmtId="4" fontId="0" fillId="28" borderId="26" xfId="0" applyNumberFormat="1" applyFill="1" applyBorder="1" applyAlignment="1" applyProtection="1">
      <alignment horizontal="center"/>
      <protection hidden="1"/>
    </xf>
    <xf numFmtId="170" fontId="0" fillId="3" borderId="20" xfId="2" applyNumberFormat="1" applyFont="1" applyFill="1" applyBorder="1" applyAlignment="1" applyProtection="1">
      <alignment horizontal="center"/>
      <protection locked="0"/>
    </xf>
    <xf numFmtId="168" fontId="91" fillId="28" borderId="0" xfId="4" applyNumberFormat="1" applyFont="1" applyFill="1" applyBorder="1" applyAlignment="1" applyProtection="1">
      <protection hidden="1"/>
    </xf>
    <xf numFmtId="0" fontId="48" fillId="0" borderId="0" xfId="5" applyFont="1" applyProtection="1">
      <protection hidden="1"/>
    </xf>
    <xf numFmtId="0" fontId="48" fillId="7" borderId="0" xfId="5" applyFont="1" applyFill="1" applyProtection="1">
      <protection hidden="1"/>
    </xf>
    <xf numFmtId="0" fontId="48" fillId="0" borderId="0" xfId="5" applyFont="1" applyAlignment="1" applyProtection="1">
      <alignment horizontal="center"/>
      <protection hidden="1"/>
    </xf>
    <xf numFmtId="165" fontId="48" fillId="0" borderId="0" xfId="2" applyFont="1" applyBorder="1" applyAlignment="1" applyProtection="1">
      <protection hidden="1"/>
    </xf>
    <xf numFmtId="1" fontId="48" fillId="0" borderId="0" xfId="2" applyNumberFormat="1" applyFont="1" applyBorder="1" applyAlignment="1" applyProtection="1">
      <alignment horizontal="center" vertical="center"/>
      <protection hidden="1"/>
    </xf>
    <xf numFmtId="170" fontId="23" fillId="2" borderId="1" xfId="2" applyNumberFormat="1" applyFont="1" applyFill="1" applyBorder="1" applyAlignment="1" applyProtection="1">
      <alignment horizontal="center"/>
      <protection locked="0"/>
    </xf>
    <xf numFmtId="170" fontId="23" fillId="2" borderId="38" xfId="2" applyNumberFormat="1" applyFont="1" applyFill="1" applyBorder="1" applyAlignment="1" applyProtection="1">
      <alignment horizontal="center"/>
      <protection locked="0"/>
    </xf>
    <xf numFmtId="10" fontId="16" fillId="3" borderId="16" xfId="1" applyNumberFormat="1" applyFont="1" applyFill="1" applyBorder="1" applyProtection="1">
      <protection hidden="1"/>
    </xf>
    <xf numFmtId="170" fontId="23" fillId="2" borderId="2" xfId="2" applyNumberFormat="1" applyFont="1" applyFill="1" applyBorder="1" applyAlignment="1" applyProtection="1">
      <alignment horizontal="center"/>
      <protection locked="0"/>
    </xf>
    <xf numFmtId="176" fontId="0" fillId="3" borderId="0" xfId="0" applyNumberFormat="1" applyFill="1" applyAlignment="1" applyProtection="1">
      <alignment horizontal="center"/>
      <protection hidden="1"/>
    </xf>
    <xf numFmtId="1" fontId="0" fillId="2" borderId="29" xfId="0" applyNumberFormat="1" applyFill="1" applyBorder="1" applyAlignment="1" applyProtection="1">
      <alignment horizontal="center"/>
      <protection locked="0"/>
    </xf>
    <xf numFmtId="4" fontId="0" fillId="2" borderId="29" xfId="0" applyNumberFormat="1" applyFill="1" applyBorder="1" applyAlignment="1" applyProtection="1">
      <alignment horizontal="center"/>
      <protection locked="0"/>
    </xf>
    <xf numFmtId="4" fontId="0" fillId="0" borderId="36" xfId="0" applyNumberFormat="1" applyBorder="1" applyAlignment="1" applyProtection="1">
      <alignment horizontal="center" vertical="center"/>
      <protection locked="0"/>
    </xf>
    <xf numFmtId="0" fontId="0" fillId="0" borderId="20" xfId="0" applyBorder="1" applyAlignment="1" applyProtection="1">
      <alignment horizontal="center"/>
      <protection hidden="1"/>
    </xf>
    <xf numFmtId="165" fontId="97" fillId="49" borderId="206" xfId="32" applyFont="1" applyFill="1" applyBorder="1" applyAlignment="1">
      <alignment vertical="center" wrapText="1"/>
    </xf>
    <xf numFmtId="186" fontId="9" fillId="3" borderId="0" xfId="0" applyNumberFormat="1" applyFont="1" applyFill="1" applyProtection="1">
      <protection hidden="1"/>
    </xf>
    <xf numFmtId="186" fontId="0" fillId="3" borderId="0" xfId="0" applyNumberFormat="1" applyFill="1" applyProtection="1">
      <protection hidden="1"/>
    </xf>
    <xf numFmtId="186" fontId="16" fillId="3" borderId="0" xfId="0" applyNumberFormat="1" applyFont="1" applyFill="1" applyProtection="1">
      <protection hidden="1"/>
    </xf>
    <xf numFmtId="4" fontId="6" fillId="0" borderId="0" xfId="0" applyNumberFormat="1" applyFont="1" applyProtection="1">
      <protection hidden="1"/>
    </xf>
    <xf numFmtId="165" fontId="6" fillId="0" borderId="0" xfId="0" applyNumberFormat="1" applyFont="1" applyAlignment="1" applyProtection="1">
      <alignment horizontal="center"/>
      <protection hidden="1"/>
    </xf>
    <xf numFmtId="175" fontId="10" fillId="2" borderId="218" xfId="1" applyNumberFormat="1" applyFont="1" applyFill="1" applyBorder="1" applyProtection="1">
      <protection locked="0"/>
    </xf>
    <xf numFmtId="0" fontId="0" fillId="3" borderId="183" xfId="0" applyFill="1" applyBorder="1" applyProtection="1">
      <protection hidden="1"/>
    </xf>
    <xf numFmtId="2" fontId="0" fillId="2" borderId="40" xfId="0" applyNumberFormat="1" applyFill="1" applyBorder="1" applyProtection="1">
      <protection locked="0"/>
    </xf>
    <xf numFmtId="165" fontId="0" fillId="3" borderId="43" xfId="2" applyFont="1" applyFill="1" applyBorder="1" applyAlignment="1" applyProtection="1">
      <protection hidden="1"/>
    </xf>
    <xf numFmtId="165" fontId="0" fillId="3" borderId="159" xfId="2" applyFont="1" applyFill="1" applyBorder="1" applyAlignment="1" applyProtection="1">
      <protection hidden="1"/>
    </xf>
    <xf numFmtId="10" fontId="0" fillId="28" borderId="0" xfId="1" applyNumberFormat="1" applyFont="1" applyFill="1" applyAlignment="1" applyProtection="1">
      <alignment horizontal="center"/>
      <protection hidden="1"/>
    </xf>
    <xf numFmtId="10" fontId="37" fillId="28" borderId="15" xfId="1" applyNumberFormat="1" applyFont="1" applyFill="1" applyBorder="1" applyAlignment="1" applyProtection="1">
      <alignment horizontal="center" vertical="center"/>
      <protection hidden="1"/>
    </xf>
    <xf numFmtId="10" fontId="0" fillId="3" borderId="0" xfId="1" applyNumberFormat="1" applyFont="1" applyFill="1" applyAlignment="1" applyProtection="1">
      <alignment horizontal="center"/>
      <protection hidden="1"/>
    </xf>
    <xf numFmtId="4" fontId="0" fillId="28" borderId="0" xfId="0" applyNumberFormat="1" applyFill="1" applyAlignment="1" applyProtection="1">
      <alignment horizontal="center" vertical="center"/>
      <protection hidden="1"/>
    </xf>
    <xf numFmtId="4" fontId="37" fillId="28" borderId="15" xfId="0" applyNumberFormat="1" applyFont="1" applyFill="1" applyBorder="1" applyAlignment="1" applyProtection="1">
      <alignment horizontal="center" vertical="center"/>
      <protection hidden="1"/>
    </xf>
    <xf numFmtId="4" fontId="0" fillId="2" borderId="7" xfId="0" applyNumberFormat="1" applyFill="1" applyBorder="1" applyAlignment="1" applyProtection="1">
      <alignment horizontal="center" vertical="center"/>
      <protection locked="0"/>
    </xf>
    <xf numFmtId="4" fontId="0" fillId="3" borderId="0" xfId="0" applyNumberFormat="1" applyFill="1" applyAlignment="1" applyProtection="1">
      <alignment horizontal="center" vertical="center"/>
      <protection hidden="1"/>
    </xf>
    <xf numFmtId="4" fontId="0" fillId="2" borderId="29" xfId="0" applyNumberFormat="1" applyFill="1" applyBorder="1" applyAlignment="1" applyProtection="1">
      <alignment horizontal="center" vertical="center"/>
      <protection locked="0"/>
    </xf>
    <xf numFmtId="0" fontId="47" fillId="50" borderId="2" xfId="0" applyFont="1" applyFill="1" applyBorder="1" applyAlignment="1" applyProtection="1">
      <alignment horizontal="center" vertical="center" wrapText="1"/>
      <protection hidden="1"/>
    </xf>
    <xf numFmtId="168" fontId="115" fillId="50" borderId="0" xfId="0" applyNumberFormat="1" applyFont="1" applyFill="1" applyProtection="1">
      <protection hidden="1"/>
    </xf>
    <xf numFmtId="175" fontId="0" fillId="2" borderId="218" xfId="1" applyNumberFormat="1" applyFont="1" applyFill="1" applyBorder="1" applyProtection="1">
      <protection locked="0"/>
    </xf>
    <xf numFmtId="10" fontId="0" fillId="28" borderId="25" xfId="1" applyNumberFormat="1" applyFont="1" applyFill="1" applyBorder="1" applyAlignment="1" applyProtection="1">
      <alignment horizontal="center"/>
      <protection hidden="1"/>
    </xf>
    <xf numFmtId="165" fontId="0" fillId="3" borderId="0" xfId="2" applyFont="1" applyFill="1" applyBorder="1" applyAlignment="1" applyProtection="1">
      <alignment horizontal="left"/>
      <protection hidden="1"/>
    </xf>
    <xf numFmtId="165" fontId="3" fillId="3" borderId="0" xfId="0" applyNumberFormat="1" applyFont="1" applyFill="1" applyAlignment="1" applyProtection="1">
      <alignment horizontal="left"/>
      <protection hidden="1"/>
    </xf>
    <xf numFmtId="2" fontId="0" fillId="28" borderId="0" xfId="0" applyNumberFormat="1" applyFill="1" applyProtection="1">
      <protection hidden="1"/>
    </xf>
    <xf numFmtId="165" fontId="0" fillId="28" borderId="0" xfId="0" applyNumberFormat="1" applyFill="1" applyAlignment="1" applyProtection="1">
      <alignment horizontal="center"/>
      <protection hidden="1"/>
    </xf>
    <xf numFmtId="1" fontId="0" fillId="3" borderId="0" xfId="0" applyNumberFormat="1" applyFill="1" applyAlignment="1" applyProtection="1">
      <alignment horizontal="left"/>
      <protection hidden="1"/>
    </xf>
    <xf numFmtId="165" fontId="0" fillId="3" borderId="0" xfId="2" applyFont="1" applyFill="1" applyBorder="1" applyAlignment="1" applyProtection="1">
      <protection hidden="1"/>
    </xf>
    <xf numFmtId="165" fontId="0" fillId="28" borderId="0" xfId="2" applyFont="1" applyFill="1" applyProtection="1">
      <protection hidden="1"/>
    </xf>
    <xf numFmtId="165" fontId="0" fillId="28" borderId="0" xfId="0" applyNumberFormat="1" applyFill="1" applyProtection="1">
      <protection hidden="1"/>
    </xf>
    <xf numFmtId="169" fontId="3" fillId="2" borderId="25" xfId="0" applyNumberFormat="1" applyFont="1" applyFill="1" applyBorder="1" applyAlignment="1" applyProtection="1">
      <alignment horizontal="center"/>
      <protection locked="0"/>
    </xf>
    <xf numFmtId="165" fontId="3" fillId="3" borderId="0" xfId="0" applyNumberFormat="1" applyFont="1" applyFill="1" applyProtection="1">
      <protection hidden="1"/>
    </xf>
    <xf numFmtId="165" fontId="0" fillId="3" borderId="0" xfId="0" applyNumberFormat="1" applyFill="1" applyAlignment="1" applyProtection="1">
      <alignment horizontal="left"/>
      <protection hidden="1"/>
    </xf>
    <xf numFmtId="176" fontId="0" fillId="3" borderId="0" xfId="2" applyNumberFormat="1" applyFont="1" applyFill="1" applyBorder="1" applyAlignment="1" applyProtection="1">
      <alignment horizontal="center"/>
      <protection locked="0"/>
    </xf>
    <xf numFmtId="164" fontId="0" fillId="2" borderId="29" xfId="4" applyFont="1" applyFill="1" applyBorder="1" applyProtection="1">
      <protection locked="0"/>
    </xf>
    <xf numFmtId="0" fontId="23" fillId="4" borderId="130" xfId="0" applyFont="1" applyFill="1" applyBorder="1" applyAlignment="1" applyProtection="1">
      <alignment horizontal="left" indent="2"/>
      <protection hidden="1"/>
    </xf>
    <xf numFmtId="0" fontId="23" fillId="4" borderId="129" xfId="0" applyFont="1" applyFill="1" applyBorder="1" applyAlignment="1" applyProtection="1">
      <alignment horizontal="left" indent="2"/>
      <protection hidden="1"/>
    </xf>
    <xf numFmtId="0" fontId="23" fillId="4" borderId="120" xfId="0" applyFont="1" applyFill="1" applyBorder="1" applyAlignment="1" applyProtection="1">
      <alignment horizontal="left" indent="2"/>
      <protection hidden="1"/>
    </xf>
    <xf numFmtId="0" fontId="23" fillId="4" borderId="124" xfId="0" applyFont="1" applyFill="1" applyBorder="1" applyAlignment="1" applyProtection="1">
      <alignment horizontal="left" indent="2"/>
      <protection hidden="1"/>
    </xf>
    <xf numFmtId="4" fontId="23" fillId="4" borderId="88" xfId="0" applyNumberFormat="1" applyFont="1" applyFill="1" applyBorder="1" applyAlignment="1" applyProtection="1">
      <alignment horizontal="center"/>
      <protection hidden="1"/>
    </xf>
    <xf numFmtId="0" fontId="23" fillId="4" borderId="138" xfId="0" applyFont="1" applyFill="1" applyBorder="1" applyAlignment="1" applyProtection="1">
      <alignment horizontal="left" vertical="center" indent="2"/>
      <protection hidden="1"/>
    </xf>
    <xf numFmtId="180" fontId="117" fillId="4" borderId="60" xfId="0" applyNumberFormat="1" applyFont="1" applyFill="1" applyBorder="1" applyAlignment="1" applyProtection="1">
      <alignment horizontal="center"/>
      <protection hidden="1"/>
    </xf>
    <xf numFmtId="180" fontId="117" fillId="4" borderId="92" xfId="0" applyNumberFormat="1" applyFont="1" applyFill="1" applyBorder="1" applyAlignment="1" applyProtection="1">
      <alignment horizontal="center"/>
      <protection hidden="1"/>
    </xf>
    <xf numFmtId="0" fontId="4" fillId="28" borderId="1" xfId="0" applyFont="1" applyFill="1" applyBorder="1" applyAlignment="1" applyProtection="1">
      <alignment horizontal="center" vertical="center"/>
      <protection hidden="1"/>
    </xf>
    <xf numFmtId="0" fontId="4" fillId="28" borderId="19" xfId="0" applyFont="1" applyFill="1" applyBorder="1" applyAlignment="1" applyProtection="1">
      <alignment horizontal="center" vertical="center"/>
      <protection hidden="1"/>
    </xf>
    <xf numFmtId="0" fontId="4" fillId="28" borderId="230" xfId="0" applyFont="1" applyFill="1" applyBorder="1" applyAlignment="1" applyProtection="1">
      <alignment horizontal="center" vertical="center"/>
      <protection hidden="1"/>
    </xf>
    <xf numFmtId="4" fontId="4" fillId="28" borderId="1" xfId="0" applyNumberFormat="1" applyFont="1" applyFill="1" applyBorder="1" applyAlignment="1" applyProtection="1">
      <alignment horizontal="center" vertical="center"/>
      <protection hidden="1"/>
    </xf>
    <xf numFmtId="0" fontId="4" fillId="28" borderId="38" xfId="0" applyFont="1" applyFill="1" applyBorder="1" applyAlignment="1" applyProtection="1">
      <alignment horizontal="center"/>
      <protection hidden="1"/>
    </xf>
    <xf numFmtId="0" fontId="4" fillId="28" borderId="16" xfId="0" applyFont="1" applyFill="1" applyBorder="1" applyAlignment="1" applyProtection="1">
      <alignment horizontal="center"/>
      <protection hidden="1"/>
    </xf>
    <xf numFmtId="0" fontId="4" fillId="28" borderId="81" xfId="0" applyFont="1" applyFill="1" applyBorder="1" applyAlignment="1" applyProtection="1">
      <alignment horizontal="center"/>
      <protection hidden="1"/>
    </xf>
    <xf numFmtId="4" fontId="32" fillId="4" borderId="4" xfId="2" applyNumberFormat="1" applyFont="1" applyFill="1" applyBorder="1" applyAlignment="1" applyProtection="1">
      <alignment horizontal="center" vertical="center" wrapText="1"/>
      <protection hidden="1"/>
    </xf>
    <xf numFmtId="4" fontId="32" fillId="4" borderId="26" xfId="2" applyNumberFormat="1" applyFont="1" applyFill="1" applyBorder="1" applyAlignment="1" applyProtection="1">
      <alignment horizontal="center" vertical="center" wrapText="1"/>
      <protection hidden="1"/>
    </xf>
    <xf numFmtId="188" fontId="3" fillId="3" borderId="0" xfId="0" applyNumberFormat="1" applyFont="1" applyFill="1" applyAlignment="1" applyProtection="1">
      <alignment horizontal="left"/>
      <protection hidden="1"/>
    </xf>
    <xf numFmtId="165" fontId="0" fillId="3" borderId="184" xfId="0" applyNumberFormat="1" applyFill="1" applyBorder="1" applyProtection="1">
      <protection hidden="1"/>
    </xf>
    <xf numFmtId="0" fontId="3" fillId="3" borderId="19" xfId="0" applyFont="1" applyFill="1" applyBorder="1" applyAlignment="1" applyProtection="1">
      <alignment horizontal="left"/>
      <protection hidden="1"/>
    </xf>
    <xf numFmtId="2" fontId="6" fillId="3" borderId="44" xfId="0" applyNumberFormat="1" applyFont="1" applyFill="1" applyBorder="1" applyAlignment="1" applyProtection="1">
      <alignment horizontal="center" vertical="center"/>
      <protection hidden="1"/>
    </xf>
    <xf numFmtId="0" fontId="21" fillId="3" borderId="15" xfId="0" applyFont="1" applyFill="1" applyBorder="1" applyAlignment="1" applyProtection="1">
      <alignment vertical="center" wrapText="1"/>
      <protection hidden="1"/>
    </xf>
    <xf numFmtId="165" fontId="6" fillId="2" borderId="215" xfId="2" applyFont="1" applyFill="1" applyBorder="1" applyAlignment="1" applyProtection="1">
      <alignment horizontal="right"/>
      <protection locked="0"/>
    </xf>
    <xf numFmtId="0" fontId="119" fillId="28" borderId="0" xfId="0" applyFont="1" applyFill="1" applyAlignment="1" applyProtection="1">
      <alignment horizontal="center"/>
      <protection hidden="1"/>
    </xf>
    <xf numFmtId="0" fontId="120" fillId="28" borderId="0" xfId="0" applyFont="1" applyFill="1" applyAlignment="1" applyProtection="1">
      <alignment horizontal="right" vertical="center"/>
      <protection hidden="1"/>
    </xf>
    <xf numFmtId="2" fontId="120" fillId="28" borderId="0" xfId="0" applyNumberFormat="1" applyFont="1" applyFill="1" applyAlignment="1" applyProtection="1">
      <alignment horizontal="center" vertical="center"/>
      <protection hidden="1"/>
    </xf>
    <xf numFmtId="0" fontId="35" fillId="28" borderId="234" xfId="0" applyFont="1" applyFill="1" applyBorder="1" applyAlignment="1" applyProtection="1">
      <alignment horizontal="center"/>
      <protection hidden="1"/>
    </xf>
    <xf numFmtId="3" fontId="118" fillId="28" borderId="233" xfId="0" applyNumberFormat="1" applyFont="1" applyFill="1" applyBorder="1" applyAlignment="1" applyProtection="1">
      <alignment horizontal="center" vertical="center"/>
      <protection locked="0"/>
    </xf>
    <xf numFmtId="0" fontId="7" fillId="3" borderId="16" xfId="0" applyFont="1" applyFill="1" applyBorder="1" applyAlignment="1" applyProtection="1">
      <alignment horizontal="left"/>
      <protection hidden="1"/>
    </xf>
    <xf numFmtId="0" fontId="7" fillId="3" borderId="0" xfId="0" applyFont="1" applyFill="1" applyAlignment="1" applyProtection="1">
      <alignment horizontal="left"/>
      <protection hidden="1"/>
    </xf>
    <xf numFmtId="0" fontId="7" fillId="3" borderId="16" xfId="0" applyFont="1" applyFill="1" applyBorder="1" applyProtection="1">
      <protection hidden="1"/>
    </xf>
    <xf numFmtId="0" fontId="7" fillId="3" borderId="0" xfId="0" applyFont="1" applyFill="1" applyProtection="1">
      <protection hidden="1"/>
    </xf>
    <xf numFmtId="0" fontId="5" fillId="3" borderId="16" xfId="0" applyFont="1" applyFill="1" applyBorder="1" applyProtection="1">
      <protection hidden="1"/>
    </xf>
    <xf numFmtId="0" fontId="94" fillId="3" borderId="0" xfId="0" applyFont="1" applyFill="1" applyProtection="1">
      <protection hidden="1"/>
    </xf>
    <xf numFmtId="0" fontId="94" fillId="3" borderId="15" xfId="0" applyFont="1" applyFill="1" applyBorder="1" applyProtection="1">
      <protection hidden="1"/>
    </xf>
    <xf numFmtId="0" fontId="5" fillId="3" borderId="17" xfId="0" applyFont="1" applyFill="1" applyBorder="1" applyProtection="1">
      <protection hidden="1"/>
    </xf>
    <xf numFmtId="165" fontId="3" fillId="3" borderId="4" xfId="0" applyNumberFormat="1" applyFont="1" applyFill="1" applyBorder="1" applyProtection="1">
      <protection hidden="1"/>
    </xf>
    <xf numFmtId="165" fontId="3" fillId="3" borderId="3" xfId="2" applyFont="1" applyFill="1" applyBorder="1" applyProtection="1">
      <protection hidden="1"/>
    </xf>
    <xf numFmtId="165" fontId="3" fillId="3" borderId="4" xfId="2" applyFont="1" applyFill="1" applyBorder="1" applyProtection="1">
      <protection hidden="1"/>
    </xf>
    <xf numFmtId="2" fontId="0" fillId="3" borderId="5" xfId="0" applyNumberFormat="1" applyFill="1" applyBorder="1" applyProtection="1">
      <protection hidden="1"/>
    </xf>
    <xf numFmtId="2" fontId="0" fillId="3" borderId="3" xfId="0" applyNumberFormat="1" applyFill="1" applyBorder="1" applyProtection="1">
      <protection hidden="1"/>
    </xf>
    <xf numFmtId="165" fontId="7" fillId="3" borderId="3" xfId="0" applyNumberFormat="1" applyFont="1" applyFill="1" applyBorder="1" applyAlignment="1" applyProtection="1">
      <alignment horizontal="center"/>
      <protection hidden="1"/>
    </xf>
    <xf numFmtId="176" fontId="0" fillId="2" borderId="157" xfId="2" applyNumberFormat="1" applyFont="1" applyFill="1" applyBorder="1" applyAlignment="1" applyProtection="1">
      <alignment horizontal="center"/>
      <protection locked="0"/>
    </xf>
    <xf numFmtId="176" fontId="0" fillId="2" borderId="114" xfId="2" applyNumberFormat="1" applyFont="1" applyFill="1" applyBorder="1" applyAlignment="1" applyProtection="1">
      <alignment horizontal="center"/>
      <protection locked="0"/>
    </xf>
    <xf numFmtId="176" fontId="0" fillId="2" borderId="218" xfId="2" applyNumberFormat="1" applyFont="1" applyFill="1" applyBorder="1" applyAlignment="1" applyProtection="1">
      <alignment horizontal="center"/>
      <protection locked="0"/>
    </xf>
    <xf numFmtId="0" fontId="0" fillId="4" borderId="235" xfId="0" applyFill="1" applyBorder="1" applyAlignment="1" applyProtection="1">
      <alignment horizontal="center"/>
      <protection hidden="1"/>
    </xf>
    <xf numFmtId="0" fontId="0" fillId="4" borderId="40" xfId="0" applyFill="1" applyBorder="1" applyProtection="1">
      <protection hidden="1"/>
    </xf>
    <xf numFmtId="0" fontId="0" fillId="4" borderId="132" xfId="0" applyFill="1" applyBorder="1" applyProtection="1">
      <protection hidden="1"/>
    </xf>
    <xf numFmtId="0" fontId="39" fillId="28" borderId="0" xfId="0" applyFont="1" applyFill="1"/>
    <xf numFmtId="10" fontId="0" fillId="28" borderId="25" xfId="0" applyNumberFormat="1" applyFill="1" applyBorder="1" applyAlignment="1" applyProtection="1">
      <alignment horizontal="center"/>
      <protection hidden="1"/>
    </xf>
    <xf numFmtId="4" fontId="3" fillId="28" borderId="0" xfId="0" applyNumberFormat="1" applyFont="1" applyFill="1" applyProtection="1">
      <protection hidden="1"/>
    </xf>
    <xf numFmtId="1" fontId="0" fillId="3" borderId="20" xfId="0" applyNumberFormat="1" applyFill="1" applyBorder="1" applyAlignment="1" applyProtection="1">
      <alignment horizontal="left"/>
      <protection hidden="1"/>
    </xf>
    <xf numFmtId="165" fontId="3" fillId="28" borderId="0" xfId="2" applyFont="1" applyFill="1" applyProtection="1">
      <protection hidden="1"/>
    </xf>
    <xf numFmtId="165" fontId="3" fillId="28" borderId="0" xfId="0" applyNumberFormat="1" applyFont="1" applyFill="1" applyProtection="1">
      <protection hidden="1"/>
    </xf>
    <xf numFmtId="189" fontId="0" fillId="28" borderId="0" xfId="0" applyNumberFormat="1" applyFill="1" applyProtection="1">
      <protection hidden="1"/>
    </xf>
    <xf numFmtId="0" fontId="27" fillId="2" borderId="0" xfId="0" applyFont="1" applyFill="1" applyProtection="1">
      <protection hidden="1"/>
    </xf>
    <xf numFmtId="0" fontId="27" fillId="2" borderId="0" xfId="0" applyFont="1" applyFill="1" applyAlignment="1" applyProtection="1">
      <alignment horizontal="left"/>
      <protection hidden="1"/>
    </xf>
    <xf numFmtId="0" fontId="27" fillId="2" borderId="0" xfId="0" applyFont="1" applyFill="1" applyAlignment="1" applyProtection="1">
      <alignment horizontal="left" indent="1"/>
      <protection hidden="1"/>
    </xf>
    <xf numFmtId="0" fontId="7" fillId="0" borderId="0" xfId="0" applyFont="1"/>
    <xf numFmtId="0" fontId="119" fillId="28" borderId="0" xfId="0" applyFont="1" applyFill="1" applyProtection="1">
      <protection hidden="1"/>
    </xf>
    <xf numFmtId="1" fontId="65" fillId="28" borderId="0" xfId="0" applyNumberFormat="1" applyFont="1" applyFill="1" applyAlignment="1" applyProtection="1">
      <alignment horizontal="left" vertical="center"/>
      <protection hidden="1"/>
    </xf>
    <xf numFmtId="1" fontId="0" fillId="2" borderId="7" xfId="0" applyNumberFormat="1" applyFill="1" applyBorder="1" applyProtection="1">
      <protection locked="0"/>
    </xf>
    <xf numFmtId="1" fontId="8" fillId="27" borderId="29" xfId="0" applyNumberFormat="1" applyFont="1" applyFill="1" applyBorder="1" applyProtection="1">
      <protection locked="0"/>
    </xf>
    <xf numFmtId="0" fontId="12" fillId="2" borderId="0" xfId="0" applyFont="1" applyFill="1" applyAlignment="1" applyProtection="1">
      <alignment horizontal="right" vertical="center"/>
      <protection hidden="1"/>
    </xf>
    <xf numFmtId="0" fontId="32" fillId="2" borderId="0" xfId="0" applyFont="1" applyFill="1" applyAlignment="1" applyProtection="1">
      <alignment horizontal="left" vertical="center"/>
      <protection hidden="1"/>
    </xf>
    <xf numFmtId="0" fontId="33" fillId="2" borderId="0" xfId="0" applyFont="1" applyFill="1" applyAlignment="1" applyProtection="1">
      <alignment horizontal="right" vertical="center"/>
      <protection hidden="1"/>
    </xf>
    <xf numFmtId="0" fontId="8" fillId="2" borderId="0" xfId="0" applyFont="1" applyFill="1" applyProtection="1">
      <protection hidden="1"/>
    </xf>
    <xf numFmtId="2" fontId="8" fillId="2" borderId="0" xfId="0" applyNumberFormat="1" applyFont="1" applyFill="1" applyProtection="1">
      <protection hidden="1"/>
    </xf>
    <xf numFmtId="49" fontId="27" fillId="2" borderId="0" xfId="0" applyNumberFormat="1" applyFont="1" applyFill="1" applyAlignment="1" applyProtection="1">
      <alignment horizontal="left" vertical="center"/>
      <protection hidden="1"/>
    </xf>
    <xf numFmtId="4" fontId="12" fillId="2" borderId="0" xfId="0" applyNumberFormat="1" applyFont="1" applyFill="1" applyAlignment="1" applyProtection="1">
      <alignment horizontal="right" vertical="center"/>
      <protection hidden="1"/>
    </xf>
    <xf numFmtId="0" fontId="31" fillId="2" borderId="15" xfId="0" applyFont="1" applyFill="1" applyBorder="1" applyAlignment="1" applyProtection="1">
      <alignment horizontal="center" vertical="center"/>
      <protection hidden="1"/>
    </xf>
    <xf numFmtId="0" fontId="6" fillId="2" borderId="15" xfId="0" applyFont="1" applyFill="1" applyBorder="1" applyAlignment="1" applyProtection="1">
      <alignment horizontal="center"/>
      <protection hidden="1"/>
    </xf>
    <xf numFmtId="2" fontId="6" fillId="2" borderId="15" xfId="0" applyNumberFormat="1" applyFont="1" applyFill="1" applyBorder="1" applyAlignment="1" applyProtection="1">
      <alignment horizontal="center"/>
      <protection hidden="1"/>
    </xf>
    <xf numFmtId="4" fontId="27" fillId="2" borderId="0" xfId="0" applyNumberFormat="1" applyFont="1" applyFill="1" applyAlignment="1" applyProtection="1">
      <alignment horizontal="right" vertical="center"/>
      <protection hidden="1"/>
    </xf>
    <xf numFmtId="165" fontId="6" fillId="2" borderId="0" xfId="2" applyFont="1" applyFill="1" applyProtection="1">
      <protection hidden="1"/>
    </xf>
    <xf numFmtId="165" fontId="6" fillId="2" borderId="0" xfId="0" applyNumberFormat="1" applyFont="1" applyFill="1" applyProtection="1">
      <protection hidden="1"/>
    </xf>
    <xf numFmtId="0" fontId="6" fillId="2" borderId="0" xfId="0" applyFont="1" applyFill="1" applyProtection="1">
      <protection hidden="1"/>
    </xf>
    <xf numFmtId="0" fontId="79" fillId="2" borderId="0" xfId="0" applyFont="1" applyFill="1" applyProtection="1">
      <protection hidden="1"/>
    </xf>
    <xf numFmtId="165" fontId="7" fillId="2" borderId="4" xfId="2" applyFont="1" applyFill="1" applyBorder="1" applyProtection="1">
      <protection hidden="1"/>
    </xf>
    <xf numFmtId="165" fontId="7" fillId="2" borderId="5" xfId="2" applyFont="1" applyFill="1" applyBorder="1" applyProtection="1">
      <protection hidden="1"/>
    </xf>
    <xf numFmtId="0" fontId="79" fillId="2" borderId="15" xfId="0" applyFont="1" applyFill="1" applyBorder="1" applyProtection="1">
      <protection hidden="1"/>
    </xf>
    <xf numFmtId="165" fontId="7" fillId="2" borderId="20" xfId="2" applyFont="1" applyFill="1" applyBorder="1" applyProtection="1">
      <protection hidden="1"/>
    </xf>
    <xf numFmtId="165" fontId="7" fillId="2" borderId="0" xfId="2" applyFont="1" applyFill="1" applyBorder="1" applyProtection="1">
      <protection hidden="1"/>
    </xf>
    <xf numFmtId="0" fontId="7" fillId="2" borderId="17" xfId="0" applyFont="1" applyFill="1" applyBorder="1" applyProtection="1">
      <protection hidden="1"/>
    </xf>
    <xf numFmtId="165" fontId="94" fillId="2" borderId="27" xfId="2" applyFont="1" applyFill="1" applyBorder="1" applyProtection="1">
      <protection hidden="1"/>
    </xf>
    <xf numFmtId="165" fontId="94" fillId="2" borderId="26" xfId="2" applyFont="1" applyFill="1" applyBorder="1" applyProtection="1">
      <protection hidden="1"/>
    </xf>
    <xf numFmtId="176" fontId="0" fillId="2" borderId="6" xfId="0" applyNumberFormat="1" applyFill="1" applyBorder="1" applyAlignment="1">
      <alignment horizontal="center"/>
    </xf>
    <xf numFmtId="176" fontId="0" fillId="2" borderId="21" xfId="0" applyNumberFormat="1" applyFill="1" applyBorder="1" applyAlignment="1">
      <alignment horizontal="center"/>
    </xf>
    <xf numFmtId="165" fontId="7" fillId="2" borderId="0" xfId="2" applyFont="1" applyFill="1" applyBorder="1" applyAlignment="1" applyProtection="1">
      <alignment horizontal="right"/>
      <protection hidden="1"/>
    </xf>
    <xf numFmtId="0" fontId="7" fillId="2" borderId="15" xfId="0" applyFont="1" applyFill="1" applyBorder="1" applyProtection="1">
      <protection hidden="1"/>
    </xf>
    <xf numFmtId="0" fontId="94" fillId="2" borderId="25" xfId="0" applyFont="1" applyFill="1" applyBorder="1" applyAlignment="1" applyProtection="1">
      <alignment horizontal="left"/>
      <protection hidden="1"/>
    </xf>
    <xf numFmtId="0" fontId="94" fillId="2" borderId="27" xfId="0" applyFont="1" applyFill="1" applyBorder="1" applyAlignment="1" applyProtection="1">
      <alignment horizontal="left"/>
      <protection hidden="1"/>
    </xf>
    <xf numFmtId="0" fontId="0" fillId="52" borderId="0" xfId="0" quotePrefix="1" applyFill="1" applyProtection="1">
      <protection hidden="1"/>
    </xf>
    <xf numFmtId="0" fontId="0" fillId="52" borderId="0" xfId="0" applyFill="1" applyProtection="1">
      <protection hidden="1"/>
    </xf>
    <xf numFmtId="0" fontId="61" fillId="53" borderId="0" xfId="0" applyFont="1" applyFill="1"/>
    <xf numFmtId="0" fontId="0" fillId="53" borderId="0" xfId="0" applyFill="1"/>
    <xf numFmtId="14" fontId="0" fillId="53" borderId="0" xfId="0" applyNumberFormat="1" applyFill="1"/>
    <xf numFmtId="165" fontId="0" fillId="0" borderId="0" xfId="0" applyNumberFormat="1" applyProtection="1">
      <protection hidden="1"/>
    </xf>
    <xf numFmtId="4" fontId="0" fillId="2" borderId="39" xfId="0" applyNumberFormat="1" applyFill="1" applyBorder="1" applyAlignment="1" applyProtection="1">
      <alignment horizontal="center"/>
      <protection locked="0"/>
    </xf>
    <xf numFmtId="4" fontId="0" fillId="2" borderId="40" xfId="0" applyNumberFormat="1" applyFill="1" applyBorder="1" applyAlignment="1" applyProtection="1">
      <alignment horizontal="center"/>
      <protection locked="0"/>
    </xf>
    <xf numFmtId="0" fontId="0" fillId="4" borderId="0" xfId="0" applyFill="1"/>
    <xf numFmtId="0" fontId="3" fillId="4" borderId="0" xfId="0" applyFont="1" applyFill="1"/>
    <xf numFmtId="187" fontId="0" fillId="2" borderId="39" xfId="1" applyNumberFormat="1" applyFont="1" applyFill="1" applyBorder="1" applyAlignment="1" applyProtection="1">
      <protection locked="0"/>
    </xf>
    <xf numFmtId="191" fontId="0" fillId="2" borderId="39" xfId="1" applyNumberFormat="1" applyFont="1" applyFill="1" applyBorder="1" applyAlignment="1" applyProtection="1">
      <protection locked="0"/>
    </xf>
    <xf numFmtId="192" fontId="0" fillId="2" borderId="39" xfId="0" applyNumberFormat="1" applyFill="1" applyBorder="1" applyAlignment="1" applyProtection="1">
      <alignment horizontal="right"/>
      <protection locked="0"/>
    </xf>
    <xf numFmtId="4" fontId="0" fillId="2" borderId="36" xfId="0" applyNumberFormat="1" applyFill="1" applyBorder="1" applyAlignment="1" applyProtection="1">
      <alignment horizontal="center"/>
      <protection locked="0"/>
    </xf>
    <xf numFmtId="4" fontId="0" fillId="2" borderId="114" xfId="0" applyNumberFormat="1" applyFill="1" applyBorder="1" applyAlignment="1" applyProtection="1">
      <alignment horizontal="center"/>
      <protection locked="0"/>
    </xf>
    <xf numFmtId="4" fontId="0" fillId="2" borderId="31" xfId="0" applyNumberFormat="1" applyFill="1" applyBorder="1" applyAlignment="1" applyProtection="1">
      <alignment horizontal="center"/>
      <protection locked="0"/>
    </xf>
    <xf numFmtId="17" fontId="0" fillId="3" borderId="0" xfId="1" applyNumberFormat="1" applyFont="1" applyFill="1" applyBorder="1" applyProtection="1">
      <protection hidden="1"/>
    </xf>
    <xf numFmtId="3" fontId="6" fillId="0" borderId="0" xfId="0" applyNumberFormat="1" applyFont="1" applyProtection="1">
      <protection hidden="1"/>
    </xf>
    <xf numFmtId="0" fontId="2" fillId="0" borderId="0" xfId="0" applyFont="1" applyProtection="1">
      <protection hidden="1"/>
    </xf>
    <xf numFmtId="0" fontId="2" fillId="0" borderId="0" xfId="0" applyFont="1" applyAlignment="1" applyProtection="1">
      <alignment horizontal="center"/>
      <protection hidden="1"/>
    </xf>
    <xf numFmtId="1" fontId="6" fillId="0" borderId="0" xfId="0" applyNumberFormat="1" applyFont="1" applyProtection="1">
      <protection hidden="1"/>
    </xf>
    <xf numFmtId="10" fontId="2" fillId="0" borderId="0" xfId="0" applyNumberFormat="1" applyFont="1" applyProtection="1">
      <protection hidden="1"/>
    </xf>
    <xf numFmtId="0" fontId="2" fillId="2" borderId="237" xfId="0" applyFont="1" applyFill="1" applyBorder="1" applyProtection="1">
      <protection hidden="1"/>
    </xf>
    <xf numFmtId="186" fontId="2" fillId="0" borderId="237" xfId="0" applyNumberFormat="1" applyFont="1" applyBorder="1" applyProtection="1">
      <protection hidden="1"/>
    </xf>
    <xf numFmtId="10" fontId="2" fillId="2" borderId="237" xfId="1" applyNumberFormat="1" applyFont="1" applyFill="1" applyBorder="1" applyProtection="1">
      <protection hidden="1"/>
    </xf>
    <xf numFmtId="10" fontId="2" fillId="2" borderId="237" xfId="0" applyNumberFormat="1" applyFont="1" applyFill="1" applyBorder="1" applyProtection="1">
      <protection hidden="1"/>
    </xf>
    <xf numFmtId="0" fontId="4" fillId="2" borderId="237" xfId="0" applyFont="1" applyFill="1" applyBorder="1" applyProtection="1">
      <protection hidden="1"/>
    </xf>
    <xf numFmtId="186" fontId="4" fillId="0" borderId="237" xfId="0" applyNumberFormat="1" applyFont="1" applyBorder="1" applyProtection="1">
      <protection hidden="1"/>
    </xf>
    <xf numFmtId="0" fontId="6" fillId="2" borderId="237" xfId="0" applyFont="1" applyFill="1" applyBorder="1" applyProtection="1">
      <protection hidden="1"/>
    </xf>
    <xf numFmtId="186" fontId="6" fillId="0" borderId="237" xfId="0" applyNumberFormat="1" applyFont="1" applyBorder="1" applyProtection="1">
      <protection hidden="1"/>
    </xf>
    <xf numFmtId="10" fontId="6" fillId="2" borderId="237" xfId="0" applyNumberFormat="1" applyFont="1" applyFill="1" applyBorder="1" applyProtection="1">
      <protection hidden="1"/>
    </xf>
    <xf numFmtId="0" fontId="127" fillId="28" borderId="0" xfId="0" applyFont="1" applyFill="1" applyAlignment="1" applyProtection="1">
      <alignment horizontal="center"/>
      <protection hidden="1"/>
    </xf>
    <xf numFmtId="0" fontId="128" fillId="50" borderId="229" xfId="0" applyFont="1" applyFill="1" applyBorder="1" applyAlignment="1" applyProtection="1">
      <alignment vertical="top"/>
      <protection hidden="1"/>
    </xf>
    <xf numFmtId="0" fontId="128" fillId="28" borderId="219" xfId="0" applyFont="1" applyFill="1" applyBorder="1" applyAlignment="1" applyProtection="1">
      <alignment horizontal="right" vertical="top"/>
      <protection hidden="1"/>
    </xf>
    <xf numFmtId="186" fontId="27" fillId="2" borderId="0" xfId="0" applyNumberFormat="1" applyFont="1" applyFill="1" applyAlignment="1" applyProtection="1">
      <alignment horizontal="center" vertical="center"/>
      <protection hidden="1"/>
    </xf>
    <xf numFmtId="187" fontId="0" fillId="2" borderId="32" xfId="1" applyNumberFormat="1" applyFont="1" applyFill="1" applyBorder="1" applyAlignment="1" applyProtection="1">
      <alignment horizontal="center"/>
      <protection locked="0"/>
    </xf>
    <xf numFmtId="167" fontId="0" fillId="3" borderId="0" xfId="0" applyNumberFormat="1" applyFill="1" applyProtection="1">
      <protection hidden="1"/>
    </xf>
    <xf numFmtId="0" fontId="0" fillId="33" borderId="0" xfId="0" applyFill="1" applyProtection="1">
      <protection hidden="1"/>
    </xf>
    <xf numFmtId="0" fontId="0" fillId="37" borderId="0" xfId="0" applyFill="1" applyProtection="1">
      <protection hidden="1"/>
    </xf>
    <xf numFmtId="0" fontId="23" fillId="27" borderId="0" xfId="0" applyFont="1" applyFill="1" applyProtection="1">
      <protection hidden="1"/>
    </xf>
    <xf numFmtId="0" fontId="0" fillId="0" borderId="238" xfId="0" applyBorder="1"/>
    <xf numFmtId="186" fontId="0" fillId="0" borderId="238" xfId="0" applyNumberFormat="1" applyBorder="1"/>
    <xf numFmtId="186" fontId="0" fillId="0" borderId="238" xfId="2" applyNumberFormat="1" applyFont="1" applyBorder="1"/>
    <xf numFmtId="186" fontId="3" fillId="0" borderId="238" xfId="0" applyNumberFormat="1" applyFont="1" applyBorder="1"/>
    <xf numFmtId="169" fontId="0" fillId="0" borderId="238" xfId="1" applyNumberFormat="1" applyFont="1" applyBorder="1"/>
    <xf numFmtId="169" fontId="3" fillId="0" borderId="238" xfId="1" applyNumberFormat="1" applyFont="1" applyBorder="1"/>
    <xf numFmtId="180" fontId="35" fillId="7" borderId="15" xfId="0" applyNumberFormat="1" applyFont="1" applyFill="1" applyBorder="1" applyAlignment="1" applyProtection="1">
      <alignment horizontal="center" vertical="top"/>
      <protection hidden="1"/>
    </xf>
    <xf numFmtId="180" fontId="35" fillId="7" borderId="0" xfId="0" applyNumberFormat="1" applyFont="1" applyFill="1" applyAlignment="1" applyProtection="1">
      <alignment horizontal="center"/>
      <protection hidden="1"/>
    </xf>
    <xf numFmtId="186" fontId="129" fillId="0" borderId="237" xfId="0" applyNumberFormat="1" applyFont="1" applyBorder="1"/>
    <xf numFmtId="179" fontId="35" fillId="7" borderId="15" xfId="0" applyNumberFormat="1" applyFont="1" applyFill="1" applyBorder="1" applyAlignment="1" applyProtection="1">
      <alignment horizontal="center" vertical="top"/>
      <protection hidden="1"/>
    </xf>
    <xf numFmtId="2" fontId="0" fillId="0" borderId="237" xfId="0" applyNumberFormat="1" applyBorder="1"/>
    <xf numFmtId="2" fontId="0" fillId="0" borderId="237" xfId="2" applyNumberFormat="1" applyFont="1" applyBorder="1"/>
    <xf numFmtId="3" fontId="0" fillId="0" borderId="238" xfId="0" applyNumberFormat="1" applyBorder="1"/>
    <xf numFmtId="1" fontId="0" fillId="0" borderId="237" xfId="0" applyNumberFormat="1" applyBorder="1"/>
    <xf numFmtId="167" fontId="7" fillId="0" borderId="237" xfId="126" applyFont="1" applyFill="1" applyBorder="1" applyAlignment="1" applyProtection="1">
      <alignment horizontal="right" vertical="center" indent="1"/>
      <protection locked="0"/>
    </xf>
    <xf numFmtId="0" fontId="0" fillId="2" borderId="237" xfId="0" applyFill="1" applyBorder="1"/>
    <xf numFmtId="0" fontId="3" fillId="2" borderId="237" xfId="0" applyFont="1" applyFill="1" applyBorder="1"/>
    <xf numFmtId="0" fontId="0" fillId="4" borderId="0" xfId="0" quotePrefix="1" applyFill="1"/>
    <xf numFmtId="2" fontId="3" fillId="2" borderId="7" xfId="2" applyNumberFormat="1" applyFont="1" applyFill="1" applyBorder="1" applyAlignment="1" applyProtection="1">
      <alignment horizontal="center"/>
      <protection hidden="1"/>
    </xf>
    <xf numFmtId="170" fontId="3" fillId="2" borderId="7" xfId="2" applyNumberFormat="1" applyFont="1" applyFill="1" applyBorder="1" applyAlignment="1" applyProtection="1">
      <alignment horizontal="center"/>
      <protection hidden="1"/>
    </xf>
    <xf numFmtId="4" fontId="0" fillId="2" borderId="8" xfId="0" applyNumberFormat="1" applyFill="1" applyBorder="1" applyAlignment="1" applyProtection="1">
      <alignment horizontal="center"/>
      <protection hidden="1"/>
    </xf>
    <xf numFmtId="4" fontId="3" fillId="2" borderId="23" xfId="0" applyNumberFormat="1" applyFont="1" applyFill="1" applyBorder="1" applyAlignment="1" applyProtection="1">
      <alignment horizontal="center"/>
      <protection hidden="1"/>
    </xf>
    <xf numFmtId="0" fontId="0" fillId="28" borderId="237" xfId="0" applyFill="1" applyBorder="1" applyProtection="1">
      <protection hidden="1"/>
    </xf>
    <xf numFmtId="170" fontId="0" fillId="4" borderId="237" xfId="2" applyNumberFormat="1" applyFont="1" applyFill="1" applyBorder="1" applyAlignment="1" applyProtection="1">
      <alignment horizontal="center"/>
      <protection hidden="1"/>
    </xf>
    <xf numFmtId="170" fontId="0" fillId="28" borderId="237" xfId="0" applyNumberFormat="1" applyFill="1" applyBorder="1" applyProtection="1">
      <protection hidden="1"/>
    </xf>
    <xf numFmtId="165" fontId="0" fillId="28" borderId="237" xfId="2" applyFont="1" applyFill="1" applyBorder="1" applyProtection="1">
      <protection hidden="1"/>
    </xf>
    <xf numFmtId="0" fontId="3" fillId="4" borderId="0" xfId="0" applyFont="1" applyFill="1" applyAlignment="1">
      <alignment horizontal="left"/>
    </xf>
    <xf numFmtId="0" fontId="5" fillId="28" borderId="0" xfId="0" applyFont="1" applyFill="1" applyAlignment="1" applyProtection="1">
      <alignment horizontal="center"/>
      <protection hidden="1"/>
    </xf>
    <xf numFmtId="168" fontId="91" fillId="28" borderId="0" xfId="4" applyNumberFormat="1" applyFont="1" applyFill="1" applyBorder="1" applyAlignment="1" applyProtection="1">
      <alignment horizontal="center"/>
      <protection hidden="1"/>
    </xf>
    <xf numFmtId="10" fontId="49" fillId="2" borderId="236" xfId="1" applyNumberFormat="1" applyFont="1" applyFill="1" applyBorder="1" applyAlignment="1">
      <alignment horizontal="center"/>
    </xf>
    <xf numFmtId="167" fontId="0" fillId="28" borderId="0" xfId="0" applyNumberFormat="1" applyFill="1" applyProtection="1">
      <protection hidden="1"/>
    </xf>
    <xf numFmtId="3" fontId="10" fillId="3" borderId="29" xfId="1" applyNumberFormat="1" applyFont="1" applyFill="1" applyBorder="1" applyAlignment="1" applyProtection="1">
      <alignment horizontal="center"/>
    </xf>
    <xf numFmtId="3" fontId="10" fillId="3" borderId="7" xfId="1" applyNumberFormat="1" applyFont="1" applyFill="1" applyBorder="1" applyAlignment="1" applyProtection="1">
      <alignment horizontal="center"/>
    </xf>
    <xf numFmtId="0" fontId="0" fillId="3" borderId="24" xfId="0" applyFill="1" applyBorder="1" applyAlignment="1" applyProtection="1">
      <alignment horizontal="left"/>
      <protection hidden="1"/>
    </xf>
    <xf numFmtId="186" fontId="131" fillId="28" borderId="237" xfId="0" applyNumberFormat="1" applyFont="1" applyFill="1" applyBorder="1"/>
    <xf numFmtId="0" fontId="87" fillId="28" borderId="0" xfId="5" applyFont="1" applyFill="1" applyAlignment="1" applyProtection="1">
      <alignment horizontal="center"/>
      <protection hidden="1"/>
    </xf>
    <xf numFmtId="165" fontId="133" fillId="28" borderId="0" xfId="5" applyNumberFormat="1" applyFont="1" applyFill="1" applyAlignment="1" applyProtection="1">
      <alignment horizontal="center" wrapText="1"/>
      <protection hidden="1"/>
    </xf>
    <xf numFmtId="0" fontId="0" fillId="28" borderId="0" xfId="0" applyFill="1"/>
    <xf numFmtId="165" fontId="132" fillId="28" borderId="0" xfId="2" applyFont="1" applyFill="1" applyBorder="1" applyAlignment="1" applyProtection="1">
      <alignment horizontal="center" wrapText="1"/>
      <protection hidden="1"/>
    </xf>
    <xf numFmtId="165" fontId="87" fillId="28" borderId="0" xfId="2" applyFont="1" applyFill="1" applyBorder="1" applyAlignment="1" applyProtection="1">
      <alignment horizontal="center" wrapText="1"/>
      <protection hidden="1"/>
    </xf>
    <xf numFmtId="1" fontId="87" fillId="28" borderId="0" xfId="2" applyNumberFormat="1" applyFont="1" applyFill="1" applyBorder="1" applyAlignment="1" applyProtection="1">
      <alignment horizontal="center" wrapText="1"/>
      <protection hidden="1"/>
    </xf>
    <xf numFmtId="165" fontId="87" fillId="28" borderId="0" xfId="2" applyFont="1" applyFill="1" applyBorder="1" applyAlignment="1" applyProtection="1">
      <alignment horizontal="center"/>
      <protection hidden="1"/>
    </xf>
    <xf numFmtId="186" fontId="131" fillId="2" borderId="237" xfId="0" applyNumberFormat="1" applyFont="1" applyFill="1" applyBorder="1"/>
    <xf numFmtId="186" fontId="131" fillId="0" borderId="237" xfId="0" applyNumberFormat="1" applyFont="1" applyBorder="1"/>
    <xf numFmtId="0" fontId="0" fillId="54" borderId="237" xfId="0" applyFill="1" applyBorder="1"/>
    <xf numFmtId="0" fontId="7" fillId="2" borderId="237" xfId="0" applyFont="1" applyFill="1" applyBorder="1"/>
    <xf numFmtId="1" fontId="134" fillId="2" borderId="237" xfId="2" applyNumberFormat="1" applyFont="1" applyFill="1" applyBorder="1" applyAlignment="1" applyProtection="1">
      <protection locked="0"/>
    </xf>
    <xf numFmtId="165" fontId="134" fillId="2" borderId="237" xfId="2" applyFont="1" applyFill="1" applyBorder="1" applyAlignment="1" applyProtection="1">
      <protection locked="0"/>
    </xf>
    <xf numFmtId="0" fontId="134" fillId="2" borderId="237" xfId="5" applyFont="1" applyFill="1" applyBorder="1" applyAlignment="1" applyProtection="1">
      <alignment horizontal="center" vertical="center"/>
      <protection hidden="1"/>
    </xf>
    <xf numFmtId="0" fontId="22" fillId="2" borderId="237" xfId="5" applyFill="1" applyBorder="1" applyAlignment="1" applyProtection="1">
      <alignment horizontal="center" vertical="center"/>
      <protection hidden="1"/>
    </xf>
    <xf numFmtId="3" fontId="22" fillId="2" borderId="237" xfId="122" applyNumberFormat="1" applyFont="1" applyFill="1" applyBorder="1"/>
    <xf numFmtId="190" fontId="7" fillId="2" borderId="237" xfId="0" applyNumberFormat="1" applyFont="1" applyFill="1" applyBorder="1"/>
    <xf numFmtId="10" fontId="134" fillId="2" borderId="237" xfId="5" applyNumberFormat="1" applyFont="1" applyFill="1" applyBorder="1" applyAlignment="1" applyProtection="1">
      <alignment horizontal="center"/>
      <protection hidden="1"/>
    </xf>
    <xf numFmtId="0" fontId="22" fillId="2" borderId="237" xfId="5" applyFill="1" applyBorder="1" applyProtection="1">
      <protection hidden="1"/>
    </xf>
    <xf numFmtId="0" fontId="134" fillId="2" borderId="237" xfId="5" applyFont="1" applyFill="1" applyBorder="1" applyAlignment="1" applyProtection="1">
      <alignment horizontal="center"/>
      <protection hidden="1"/>
    </xf>
    <xf numFmtId="0" fontId="22" fillId="2" borderId="237" xfId="5" quotePrefix="1" applyFill="1" applyBorder="1" applyProtection="1">
      <protection hidden="1"/>
    </xf>
    <xf numFmtId="14" fontId="22" fillId="2" borderId="237" xfId="5" applyNumberFormat="1" applyFill="1" applyBorder="1" applyProtection="1">
      <protection hidden="1"/>
    </xf>
    <xf numFmtId="0" fontId="22" fillId="2" borderId="237" xfId="6" applyNumberFormat="1" applyFont="1" applyFill="1" applyBorder="1" applyAlignment="1" applyProtection="1">
      <protection hidden="1"/>
    </xf>
    <xf numFmtId="0" fontId="31" fillId="2" borderId="237" xfId="0" applyFont="1" applyFill="1" applyBorder="1" applyAlignment="1" applyProtection="1">
      <alignment horizontal="left" wrapText="1"/>
      <protection hidden="1"/>
    </xf>
    <xf numFmtId="186" fontId="23" fillId="2" borderId="237" xfId="0" applyNumberFormat="1" applyFont="1" applyFill="1" applyBorder="1" applyAlignment="1" applyProtection="1">
      <alignment horizontal="center" vertical="top"/>
      <protection hidden="1"/>
    </xf>
    <xf numFmtId="186" fontId="23" fillId="2" borderId="237" xfId="0" applyNumberFormat="1" applyFont="1" applyFill="1" applyBorder="1" applyProtection="1">
      <protection hidden="1"/>
    </xf>
    <xf numFmtId="186" fontId="27" fillId="2" borderId="237" xfId="0" applyNumberFormat="1" applyFont="1" applyFill="1" applyBorder="1" applyProtection="1">
      <protection hidden="1"/>
    </xf>
    <xf numFmtId="0" fontId="64" fillId="29" borderId="26" xfId="0" applyFont="1" applyFill="1" applyBorder="1" applyAlignment="1" applyProtection="1">
      <alignment vertical="center"/>
      <protection hidden="1"/>
    </xf>
    <xf numFmtId="186" fontId="0" fillId="2" borderId="29" xfId="4" applyNumberFormat="1" applyFont="1" applyFill="1" applyBorder="1" applyProtection="1">
      <protection locked="0"/>
    </xf>
    <xf numFmtId="0" fontId="1" fillId="0" borderId="0" xfId="0" applyFont="1"/>
    <xf numFmtId="186" fontId="135" fillId="0" borderId="237" xfId="2" applyNumberFormat="1" applyFont="1" applyBorder="1"/>
    <xf numFmtId="9" fontId="1" fillId="0" borderId="0" xfId="1" applyFont="1"/>
    <xf numFmtId="186" fontId="0" fillId="0" borderId="0" xfId="0" applyNumberFormat="1"/>
    <xf numFmtId="0" fontId="136" fillId="0" borderId="237" xfId="0" applyFont="1" applyBorder="1"/>
    <xf numFmtId="9" fontId="136" fillId="0" borderId="237" xfId="0" applyNumberFormat="1" applyFont="1" applyBorder="1"/>
    <xf numFmtId="186" fontId="136" fillId="0" borderId="237" xfId="2" applyNumberFormat="1" applyFont="1" applyBorder="1"/>
    <xf numFmtId="169" fontId="136" fillId="0" borderId="237" xfId="0" applyNumberFormat="1" applyFont="1" applyBorder="1"/>
    <xf numFmtId="10" fontId="0" fillId="0" borderId="0" xfId="0" applyNumberFormat="1"/>
    <xf numFmtId="165" fontId="50" fillId="0" borderId="0" xfId="2" applyFont="1" applyBorder="1" applyAlignment="1" applyProtection="1">
      <alignment vertical="center" wrapText="1"/>
      <protection hidden="1"/>
    </xf>
    <xf numFmtId="165" fontId="55" fillId="0" borderId="0" xfId="2" applyFont="1" applyBorder="1" applyAlignment="1" applyProtection="1">
      <alignment vertical="center" wrapText="1"/>
      <protection hidden="1"/>
    </xf>
    <xf numFmtId="10" fontId="6" fillId="2" borderId="237" xfId="1" applyNumberFormat="1" applyFont="1" applyFill="1" applyBorder="1" applyProtection="1">
      <protection hidden="1"/>
    </xf>
    <xf numFmtId="10" fontId="0" fillId="4" borderId="0" xfId="1" applyNumberFormat="1" applyFont="1" applyFill="1"/>
    <xf numFmtId="0" fontId="139" fillId="0" borderId="0" xfId="5" applyFont="1"/>
    <xf numFmtId="3" fontId="139" fillId="0" borderId="0" xfId="5" applyNumberFormat="1" applyFont="1"/>
    <xf numFmtId="4" fontId="0" fillId="2" borderId="43" xfId="0" applyNumberFormat="1" applyFill="1" applyBorder="1" applyAlignment="1" applyProtection="1">
      <alignment horizontal="center" vertical="center"/>
      <protection locked="0"/>
    </xf>
    <xf numFmtId="4" fontId="0" fillId="2" borderId="24" xfId="0" applyNumberFormat="1" applyFill="1" applyBorder="1" applyAlignment="1" applyProtection="1">
      <alignment horizontal="center" vertical="center"/>
      <protection locked="0"/>
    </xf>
    <xf numFmtId="169" fontId="0" fillId="2" borderId="43" xfId="1" applyNumberFormat="1" applyFont="1" applyFill="1" applyBorder="1" applyAlignment="1" applyProtection="1">
      <alignment horizontal="center" vertical="center"/>
      <protection locked="0"/>
    </xf>
    <xf numFmtId="10" fontId="0" fillId="2" borderId="43" xfId="1" applyNumberFormat="1" applyFont="1" applyFill="1" applyBorder="1" applyAlignment="1" applyProtection="1">
      <alignment horizontal="center" vertical="center"/>
      <protection locked="0"/>
    </xf>
    <xf numFmtId="10" fontId="0" fillId="0" borderId="0" xfId="1" applyNumberFormat="1" applyFont="1"/>
    <xf numFmtId="0" fontId="136" fillId="0" borderId="0" xfId="0" applyFont="1"/>
    <xf numFmtId="9" fontId="136" fillId="0" borderId="0" xfId="1" applyFont="1"/>
    <xf numFmtId="0" fontId="73" fillId="0" borderId="0" xfId="0" applyFont="1"/>
    <xf numFmtId="167" fontId="32" fillId="0" borderId="0" xfId="0" applyNumberFormat="1" applyFont="1"/>
    <xf numFmtId="0" fontId="140" fillId="0" borderId="0" xfId="0" applyFont="1"/>
    <xf numFmtId="2" fontId="3" fillId="3" borderId="135" xfId="2" applyNumberFormat="1" applyFont="1" applyFill="1" applyBorder="1" applyAlignment="1" applyProtection="1">
      <alignment horizontal="center"/>
      <protection hidden="1"/>
    </xf>
    <xf numFmtId="2" fontId="3" fillId="3" borderId="32" xfId="2" applyNumberFormat="1" applyFont="1" applyFill="1" applyBorder="1" applyAlignment="1" applyProtection="1">
      <alignment horizontal="center"/>
      <protection hidden="1"/>
    </xf>
    <xf numFmtId="2" fontId="3" fillId="3" borderId="49" xfId="2" applyNumberFormat="1" applyFont="1" applyFill="1" applyBorder="1" applyAlignment="1" applyProtection="1">
      <alignment horizontal="center"/>
      <protection hidden="1"/>
    </xf>
    <xf numFmtId="0" fontId="130" fillId="0" borderId="0" xfId="0" applyFont="1" applyAlignment="1">
      <alignment horizontal="center"/>
    </xf>
    <xf numFmtId="198" fontId="0" fillId="28" borderId="0" xfId="0" applyNumberFormat="1" applyFill="1" applyProtection="1">
      <protection hidden="1"/>
    </xf>
    <xf numFmtId="199" fontId="0" fillId="3" borderId="0" xfId="0" applyNumberFormat="1" applyFill="1" applyProtection="1">
      <protection hidden="1"/>
    </xf>
    <xf numFmtId="0" fontId="0" fillId="55" borderId="237" xfId="0" applyFill="1" applyBorder="1" applyAlignment="1" applyProtection="1">
      <alignment horizontal="center"/>
      <protection hidden="1"/>
    </xf>
    <xf numFmtId="169" fontId="6" fillId="2" borderId="25" xfId="0" applyNumberFormat="1" applyFont="1" applyFill="1" applyBorder="1" applyAlignment="1" applyProtection="1">
      <alignment horizontal="center"/>
      <protection locked="0"/>
    </xf>
    <xf numFmtId="0" fontId="7" fillId="0" borderId="237" xfId="0" applyFont="1" applyBorder="1"/>
    <xf numFmtId="9" fontId="7" fillId="0" borderId="237" xfId="0" applyNumberFormat="1" applyFont="1" applyBorder="1"/>
    <xf numFmtId="0" fontId="2" fillId="2" borderId="0" xfId="0" applyFont="1" applyFill="1" applyProtection="1">
      <protection hidden="1"/>
    </xf>
    <xf numFmtId="4" fontId="0" fillId="0" borderId="114" xfId="0" applyNumberFormat="1" applyBorder="1" applyAlignment="1" applyProtection="1">
      <alignment horizontal="center" vertical="center"/>
      <protection locked="0"/>
    </xf>
    <xf numFmtId="169" fontId="23" fillId="4" borderId="137" xfId="1" applyNumberFormat="1" applyFont="1" applyFill="1" applyBorder="1" applyAlignment="1" applyProtection="1">
      <alignment vertical="center"/>
      <protection hidden="1"/>
    </xf>
    <xf numFmtId="0" fontId="142" fillId="28" borderId="0" xfId="0" applyFont="1" applyFill="1" applyProtection="1">
      <protection hidden="1"/>
    </xf>
    <xf numFmtId="169" fontId="10" fillId="4" borderId="137" xfId="1" applyNumberFormat="1" applyFont="1" applyFill="1" applyBorder="1" applyAlignment="1" applyProtection="1">
      <alignment vertical="center"/>
      <protection hidden="1"/>
    </xf>
    <xf numFmtId="0" fontId="23" fillId="27" borderId="130" xfId="0" applyFont="1" applyFill="1" applyBorder="1" applyAlignment="1" applyProtection="1">
      <alignment horizontal="left" indent="2"/>
      <protection hidden="1"/>
    </xf>
    <xf numFmtId="175" fontId="0" fillId="2" borderId="20" xfId="1" applyNumberFormat="1" applyFont="1" applyFill="1" applyBorder="1" applyProtection="1">
      <protection locked="0"/>
    </xf>
    <xf numFmtId="175" fontId="10" fillId="2" borderId="20" xfId="1" applyNumberFormat="1" applyFont="1" applyFill="1" applyBorder="1" applyProtection="1">
      <protection locked="0"/>
    </xf>
    <xf numFmtId="0" fontId="23" fillId="27" borderId="129" xfId="0" applyFont="1" applyFill="1" applyBorder="1" applyAlignment="1" applyProtection="1">
      <alignment horizontal="left" indent="2"/>
      <protection hidden="1"/>
    </xf>
    <xf numFmtId="0" fontId="23" fillId="55" borderId="122" xfId="0" applyFont="1" applyFill="1" applyBorder="1" applyAlignment="1" applyProtection="1">
      <alignment horizontal="right"/>
      <protection hidden="1"/>
    </xf>
    <xf numFmtId="0" fontId="143" fillId="55" borderId="0" xfId="0" applyFont="1" applyFill="1" applyAlignment="1" applyProtection="1">
      <alignment vertical="center" wrapText="1"/>
      <protection hidden="1"/>
    </xf>
    <xf numFmtId="0" fontId="143" fillId="27" borderId="0" xfId="0" applyFont="1" applyFill="1" applyAlignment="1" applyProtection="1">
      <alignment vertical="center" wrapText="1"/>
      <protection hidden="1"/>
    </xf>
    <xf numFmtId="170" fontId="23" fillId="2" borderId="0" xfId="2" applyNumberFormat="1" applyFont="1" applyFill="1" applyBorder="1" applyAlignment="1" applyProtection="1">
      <alignment horizontal="center"/>
      <protection locked="0"/>
    </xf>
    <xf numFmtId="0" fontId="0" fillId="3" borderId="237" xfId="0" applyFill="1" applyBorder="1" applyProtection="1">
      <protection hidden="1"/>
    </xf>
    <xf numFmtId="10" fontId="0" fillId="3" borderId="237" xfId="0" applyNumberFormat="1" applyFill="1" applyBorder="1" applyProtection="1">
      <protection hidden="1"/>
    </xf>
    <xf numFmtId="0" fontId="2" fillId="3" borderId="16" xfId="0" applyFont="1" applyFill="1" applyBorder="1" applyAlignment="1" applyProtection="1">
      <alignment horizontal="right" vertical="center"/>
      <protection hidden="1"/>
    </xf>
    <xf numFmtId="169" fontId="0" fillId="0" borderId="0" xfId="1" applyNumberFormat="1" applyFont="1"/>
    <xf numFmtId="1" fontId="8" fillId="40" borderId="0" xfId="0" applyNumberFormat="1" applyFont="1" applyFill="1" applyAlignment="1" applyProtection="1">
      <alignment horizontal="center"/>
      <protection hidden="1"/>
    </xf>
    <xf numFmtId="1" fontId="3" fillId="4" borderId="7" xfId="0" applyNumberFormat="1" applyFont="1" applyFill="1" applyBorder="1" applyAlignment="1" applyProtection="1">
      <alignment horizontal="center"/>
      <protection hidden="1"/>
    </xf>
    <xf numFmtId="169" fontId="0" fillId="3" borderId="0" xfId="0" applyNumberFormat="1" applyFill="1" applyProtection="1">
      <protection hidden="1"/>
    </xf>
    <xf numFmtId="4" fontId="0" fillId="4" borderId="61" xfId="2" applyNumberFormat="1" applyFont="1" applyFill="1" applyBorder="1" applyAlignment="1" applyProtection="1">
      <alignment horizontal="center"/>
      <protection hidden="1"/>
    </xf>
    <xf numFmtId="2" fontId="0" fillId="28" borderId="237" xfId="0" applyNumberFormat="1" applyFill="1" applyBorder="1" applyAlignment="1" applyProtection="1">
      <alignment horizontal="center"/>
      <protection hidden="1"/>
    </xf>
    <xf numFmtId="0" fontId="0" fillId="28" borderId="237" xfId="0" applyFill="1" applyBorder="1" applyAlignment="1" applyProtection="1">
      <alignment horizontal="center"/>
      <protection hidden="1"/>
    </xf>
    <xf numFmtId="10" fontId="0" fillId="3" borderId="0" xfId="1" applyNumberFormat="1" applyFont="1" applyFill="1" applyBorder="1" applyAlignment="1" applyProtection="1">
      <alignment horizontal="center"/>
      <protection hidden="1"/>
    </xf>
    <xf numFmtId="0" fontId="64" fillId="29" borderId="27" xfId="0" applyFont="1" applyFill="1" applyBorder="1" applyAlignment="1" applyProtection="1">
      <alignment horizontal="left" vertical="center"/>
      <protection hidden="1"/>
    </xf>
    <xf numFmtId="0" fontId="64" fillId="29" borderId="26" xfId="0" applyFont="1" applyFill="1" applyBorder="1" applyAlignment="1" applyProtection="1">
      <alignment horizontal="left" vertical="center"/>
      <protection hidden="1"/>
    </xf>
    <xf numFmtId="0" fontId="64" fillId="29" borderId="25" xfId="0" applyFont="1" applyFill="1" applyBorder="1" applyAlignment="1" applyProtection="1">
      <alignment horizontal="left" vertical="center"/>
      <protection hidden="1"/>
    </xf>
    <xf numFmtId="0" fontId="0" fillId="3" borderId="25" xfId="0" applyFill="1" applyBorder="1" applyAlignment="1" applyProtection="1">
      <alignment horizontal="left"/>
      <protection hidden="1"/>
    </xf>
    <xf numFmtId="0" fontId="0" fillId="3" borderId="15" xfId="0" applyFill="1" applyBorder="1" applyAlignment="1" applyProtection="1">
      <alignment horizontal="left"/>
      <protection hidden="1"/>
    </xf>
    <xf numFmtId="0" fontId="0" fillId="3" borderId="27" xfId="0" applyFill="1" applyBorder="1" applyAlignment="1" applyProtection="1">
      <alignment horizontal="left"/>
      <protection hidden="1"/>
    </xf>
    <xf numFmtId="169" fontId="14" fillId="28" borderId="0" xfId="1" applyNumberFormat="1" applyFont="1" applyFill="1" applyBorder="1" applyAlignment="1" applyProtection="1">
      <alignment vertical="center" wrapText="1"/>
      <protection hidden="1"/>
    </xf>
    <xf numFmtId="0" fontId="143" fillId="40" borderId="0" xfId="0" applyFont="1" applyFill="1" applyAlignment="1" applyProtection="1">
      <alignment vertical="center" wrapText="1"/>
      <protection hidden="1"/>
    </xf>
    <xf numFmtId="3" fontId="0" fillId="3" borderId="0" xfId="0" applyNumberFormat="1" applyFill="1" applyProtection="1">
      <protection hidden="1"/>
    </xf>
    <xf numFmtId="187" fontId="0" fillId="3" borderId="0" xfId="0" applyNumberFormat="1" applyFill="1" applyProtection="1">
      <protection hidden="1"/>
    </xf>
    <xf numFmtId="4" fontId="6" fillId="55" borderId="5" xfId="0" applyNumberFormat="1" applyFont="1" applyFill="1" applyBorder="1" applyAlignment="1" applyProtection="1">
      <alignment horizontal="right"/>
      <protection hidden="1"/>
    </xf>
    <xf numFmtId="0" fontId="144" fillId="0" borderId="246" xfId="0" applyFont="1" applyBorder="1"/>
    <xf numFmtId="0" fontId="144" fillId="0" borderId="246" xfId="0" applyFont="1" applyBorder="1" applyAlignment="1">
      <alignment wrapText="1"/>
    </xf>
    <xf numFmtId="0" fontId="0" fillId="0" borderId="15" xfId="0" applyBorder="1"/>
    <xf numFmtId="14" fontId="0" fillId="0" borderId="0" xfId="0" applyNumberFormat="1"/>
    <xf numFmtId="20" fontId="0" fillId="0" borderId="0" xfId="0" applyNumberFormat="1"/>
    <xf numFmtId="4" fontId="0" fillId="0" borderId="0" xfId="0" applyNumberFormat="1"/>
    <xf numFmtId="8" fontId="0" fillId="0" borderId="0" xfId="0" applyNumberFormat="1"/>
    <xf numFmtId="9" fontId="0" fillId="0" borderId="0" xfId="0" applyNumberFormat="1"/>
    <xf numFmtId="14" fontId="0" fillId="0" borderId="15" xfId="0" applyNumberFormat="1" applyBorder="1"/>
    <xf numFmtId="20" fontId="0" fillId="0" borderId="15" xfId="0" applyNumberFormat="1" applyBorder="1"/>
    <xf numFmtId="0" fontId="0" fillId="0" borderId="0" xfId="0" quotePrefix="1"/>
    <xf numFmtId="0" fontId="7" fillId="2" borderId="0" xfId="0" applyFont="1" applyFill="1" applyAlignment="1" applyProtection="1">
      <alignment horizontal="left"/>
      <protection hidden="1"/>
    </xf>
    <xf numFmtId="0" fontId="31" fillId="2" borderId="15" xfId="0" applyFont="1" applyFill="1" applyBorder="1" applyAlignment="1" applyProtection="1">
      <alignment horizontal="center" vertical="center" wrapText="1"/>
      <protection hidden="1"/>
    </xf>
    <xf numFmtId="10" fontId="31" fillId="2" borderId="0" xfId="1" applyNumberFormat="1" applyFont="1" applyFill="1" applyAlignment="1" applyProtection="1">
      <alignment horizontal="center" vertical="center"/>
      <protection hidden="1"/>
    </xf>
    <xf numFmtId="0" fontId="28" fillId="28" borderId="0" xfId="0" applyFont="1" applyFill="1" applyAlignment="1" applyProtection="1">
      <alignment vertical="center" wrapText="1"/>
      <protection hidden="1"/>
    </xf>
    <xf numFmtId="0" fontId="23" fillId="28" borderId="0" xfId="0" applyFont="1" applyFill="1" applyAlignment="1" applyProtection="1">
      <alignment horizontal="center"/>
      <protection hidden="1"/>
    </xf>
    <xf numFmtId="0" fontId="27" fillId="2" borderId="0" xfId="0" applyFont="1" applyFill="1" applyAlignment="1" applyProtection="1">
      <alignment horizontal="center"/>
      <protection hidden="1"/>
    </xf>
    <xf numFmtId="0" fontId="27" fillId="2" borderId="0" xfId="0" applyFont="1" applyFill="1" applyAlignment="1" applyProtection="1">
      <alignment horizontal="right" vertical="center"/>
      <protection hidden="1"/>
    </xf>
    <xf numFmtId="0" fontId="32" fillId="2" borderId="0" xfId="0" applyFont="1" applyFill="1" applyAlignment="1" applyProtection="1">
      <alignment horizontal="right" vertical="center"/>
      <protection hidden="1"/>
    </xf>
    <xf numFmtId="186" fontId="31" fillId="2" borderId="0" xfId="0" applyNumberFormat="1" applyFont="1" applyFill="1" applyAlignment="1" applyProtection="1">
      <alignment horizontal="center" vertical="center"/>
      <protection hidden="1"/>
    </xf>
    <xf numFmtId="4" fontId="27" fillId="2" borderId="0" xfId="2" applyNumberFormat="1" applyFont="1" applyFill="1" applyAlignment="1" applyProtection="1">
      <alignment horizontal="right"/>
      <protection hidden="1"/>
    </xf>
    <xf numFmtId="4" fontId="27" fillId="2" borderId="0" xfId="0" applyNumberFormat="1" applyFont="1" applyFill="1" applyProtection="1">
      <protection hidden="1"/>
    </xf>
    <xf numFmtId="4" fontId="27" fillId="2" borderId="0" xfId="0" applyNumberFormat="1" applyFont="1" applyFill="1" applyAlignment="1" applyProtection="1">
      <alignment horizontal="center"/>
      <protection hidden="1"/>
    </xf>
    <xf numFmtId="165" fontId="27" fillId="2" borderId="0" xfId="0" applyNumberFormat="1" applyFont="1" applyFill="1" applyAlignment="1" applyProtection="1">
      <alignment horizontal="center"/>
      <protection hidden="1"/>
    </xf>
    <xf numFmtId="164" fontId="27" fillId="2" borderId="0" xfId="4" applyFont="1" applyFill="1" applyAlignment="1" applyProtection="1">
      <alignment horizontal="center"/>
      <protection hidden="1"/>
    </xf>
    <xf numFmtId="0" fontId="27" fillId="2" borderId="16" xfId="0" applyFont="1" applyFill="1" applyBorder="1" applyAlignment="1" applyProtection="1">
      <alignment horizontal="center"/>
      <protection hidden="1"/>
    </xf>
    <xf numFmtId="0" fontId="27" fillId="2" borderId="15" xfId="0" applyFont="1" applyFill="1" applyBorder="1" applyProtection="1">
      <protection hidden="1"/>
    </xf>
    <xf numFmtId="0" fontId="27" fillId="2" borderId="20" xfId="0" applyFont="1" applyFill="1" applyBorder="1" applyProtection="1">
      <protection hidden="1"/>
    </xf>
    <xf numFmtId="0" fontId="27" fillId="2" borderId="27" xfId="0" applyFont="1" applyFill="1" applyBorder="1" applyProtection="1">
      <protection hidden="1"/>
    </xf>
    <xf numFmtId="0" fontId="27" fillId="2" borderId="0" xfId="0" applyFont="1" applyFill="1" applyAlignment="1" applyProtection="1">
      <alignment horizontal="center" vertical="center"/>
      <protection hidden="1"/>
    </xf>
    <xf numFmtId="176" fontId="0" fillId="27" borderId="7" xfId="2" applyNumberFormat="1" applyFont="1" applyFill="1" applyBorder="1" applyProtection="1">
      <protection locked="0"/>
    </xf>
    <xf numFmtId="3" fontId="39" fillId="28" borderId="237" xfId="0" applyNumberFormat="1" applyFont="1" applyFill="1" applyBorder="1" applyAlignment="1" applyProtection="1">
      <alignment horizontal="center" vertical="center"/>
      <protection hidden="1"/>
    </xf>
    <xf numFmtId="2" fontId="39" fillId="28" borderId="237" xfId="0" applyNumberFormat="1" applyFont="1" applyFill="1" applyBorder="1" applyAlignment="1" applyProtection="1">
      <alignment horizontal="center" vertical="center"/>
      <protection hidden="1"/>
    </xf>
    <xf numFmtId="4" fontId="39" fillId="28" borderId="237" xfId="0" applyNumberFormat="1" applyFont="1" applyFill="1" applyBorder="1" applyAlignment="1" applyProtection="1">
      <alignment horizontal="center" vertical="center"/>
      <protection hidden="1"/>
    </xf>
    <xf numFmtId="10" fontId="47" fillId="50" borderId="237" xfId="0" applyNumberFormat="1" applyFont="1" applyFill="1" applyBorder="1" applyAlignment="1" applyProtection="1">
      <alignment horizontal="center" vertical="center"/>
      <protection hidden="1"/>
    </xf>
    <xf numFmtId="4" fontId="47" fillId="50" borderId="237" xfId="0" applyNumberFormat="1" applyFont="1" applyFill="1" applyBorder="1" applyAlignment="1" applyProtection="1">
      <alignment horizontal="center" vertical="center"/>
      <protection hidden="1"/>
    </xf>
    <xf numFmtId="10" fontId="47" fillId="50" borderId="237" xfId="1" applyNumberFormat="1" applyFont="1" applyFill="1" applyBorder="1" applyAlignment="1" applyProtection="1">
      <alignment horizontal="center" vertical="center"/>
      <protection hidden="1"/>
    </xf>
    <xf numFmtId="0" fontId="64" fillId="29" borderId="237" xfId="0" applyFont="1" applyFill="1" applyBorder="1" applyAlignment="1">
      <alignment horizontal="center" vertical="center"/>
    </xf>
    <xf numFmtId="0" fontId="64" fillId="29" borderId="237" xfId="0" applyFont="1" applyFill="1" applyBorder="1" applyAlignment="1">
      <alignment horizontal="center"/>
    </xf>
    <xf numFmtId="10" fontId="64" fillId="29" borderId="237" xfId="1" applyNumberFormat="1" applyFont="1" applyFill="1" applyBorder="1" applyAlignment="1">
      <alignment horizontal="center"/>
    </xf>
    <xf numFmtId="186" fontId="0" fillId="0" borderId="237" xfId="0" applyNumberFormat="1" applyBorder="1"/>
    <xf numFmtId="10" fontId="0" fillId="38" borderId="237" xfId="1" applyNumberFormat="1" applyFont="1" applyFill="1" applyBorder="1" applyAlignment="1" applyProtection="1">
      <alignment horizontal="center" vertical="center" wrapText="1"/>
      <protection hidden="1"/>
    </xf>
    <xf numFmtId="4" fontId="0" fillId="38" borderId="237" xfId="0" applyNumberFormat="1" applyFill="1" applyBorder="1" applyAlignment="1" applyProtection="1">
      <alignment horizontal="center" vertical="center" wrapText="1"/>
      <protection hidden="1"/>
    </xf>
    <xf numFmtId="4" fontId="0" fillId="2" borderId="247" xfId="0" applyNumberFormat="1" applyFill="1" applyBorder="1" applyAlignment="1" applyProtection="1">
      <alignment horizontal="center"/>
      <protection locked="0"/>
    </xf>
    <xf numFmtId="4" fontId="0" fillId="2" borderId="248" xfId="0" applyNumberFormat="1" applyFill="1" applyBorder="1" applyAlignment="1" applyProtection="1">
      <alignment horizontal="center"/>
      <protection locked="0"/>
    </xf>
    <xf numFmtId="191" fontId="0" fillId="2" borderId="248" xfId="1" applyNumberFormat="1" applyFont="1" applyFill="1" applyBorder="1" applyAlignment="1" applyProtection="1">
      <protection locked="0"/>
    </xf>
    <xf numFmtId="165" fontId="0" fillId="3" borderId="249" xfId="2" applyFont="1" applyFill="1" applyBorder="1" applyAlignment="1" applyProtection="1">
      <protection hidden="1"/>
    </xf>
    <xf numFmtId="0" fontId="0" fillId="3" borderId="237" xfId="0" applyFill="1" applyBorder="1" applyAlignment="1" applyProtection="1">
      <alignment horizontal="center"/>
      <protection hidden="1"/>
    </xf>
    <xf numFmtId="9" fontId="56" fillId="3" borderId="250" xfId="1" applyFont="1" applyFill="1" applyBorder="1" applyAlignment="1" applyProtection="1">
      <alignment horizontal="center"/>
      <protection hidden="1"/>
    </xf>
    <xf numFmtId="9" fontId="17" fillId="25" borderId="237" xfId="1" applyFont="1" applyFill="1" applyBorder="1" applyAlignment="1" applyProtection="1">
      <alignment horizontal="center"/>
      <protection locked="0"/>
    </xf>
    <xf numFmtId="4" fontId="0" fillId="38" borderId="251" xfId="0" applyNumberFormat="1" applyFill="1" applyBorder="1" applyAlignment="1" applyProtection="1">
      <alignment horizontal="center" vertical="center" wrapText="1"/>
      <protection hidden="1"/>
    </xf>
    <xf numFmtId="4" fontId="2" fillId="0" borderId="0" xfId="0" applyNumberFormat="1" applyFont="1" applyProtection="1">
      <protection hidden="1"/>
    </xf>
    <xf numFmtId="2" fontId="2" fillId="0" borderId="0" xfId="0" applyNumberFormat="1" applyFont="1" applyProtection="1">
      <protection hidden="1"/>
    </xf>
    <xf numFmtId="2" fontId="2" fillId="0" borderId="0" xfId="0" applyNumberFormat="1" applyFont="1" applyAlignment="1" applyProtection="1">
      <alignment horizontal="right"/>
      <protection hidden="1"/>
    </xf>
    <xf numFmtId="0" fontId="2" fillId="0" borderId="10" xfId="0" applyFont="1" applyBorder="1" applyAlignment="1" applyProtection="1">
      <alignment horizontal="center"/>
      <protection hidden="1"/>
    </xf>
    <xf numFmtId="0" fontId="35" fillId="7" borderId="237" xfId="0" applyFont="1" applyFill="1" applyBorder="1" applyAlignment="1" applyProtection="1">
      <alignment horizontal="left" vertical="center"/>
      <protection hidden="1"/>
    </xf>
    <xf numFmtId="0" fontId="35" fillId="7" borderId="237" xfId="0" applyFont="1" applyFill="1" applyBorder="1" applyAlignment="1" applyProtection="1">
      <alignment horizontal="left" wrapText="1"/>
      <protection hidden="1"/>
    </xf>
    <xf numFmtId="2" fontId="35" fillId="7" borderId="237" xfId="0" applyNumberFormat="1" applyFont="1" applyFill="1" applyBorder="1" applyAlignment="1" applyProtection="1">
      <alignment horizontal="left"/>
      <protection hidden="1"/>
    </xf>
    <xf numFmtId="0" fontId="35" fillId="7" borderId="237" xfId="0" applyFont="1" applyFill="1" applyBorder="1" applyAlignment="1" applyProtection="1">
      <alignment horizontal="center"/>
      <protection hidden="1"/>
    </xf>
    <xf numFmtId="0" fontId="39" fillId="7" borderId="237" xfId="0" applyFont="1" applyFill="1" applyBorder="1" applyProtection="1">
      <protection hidden="1"/>
    </xf>
    <xf numFmtId="165" fontId="39" fillId="7" borderId="237" xfId="2" applyFont="1" applyFill="1" applyBorder="1" applyProtection="1">
      <protection hidden="1"/>
    </xf>
    <xf numFmtId="9" fontId="39" fillId="7" borderId="237" xfId="1" applyFont="1" applyFill="1" applyBorder="1" applyProtection="1">
      <protection hidden="1"/>
    </xf>
    <xf numFmtId="10" fontId="39" fillId="7" borderId="237" xfId="1" applyNumberFormat="1" applyFont="1" applyFill="1" applyBorder="1" applyAlignment="1" applyProtection="1">
      <alignment horizontal="center"/>
      <protection hidden="1"/>
    </xf>
    <xf numFmtId="4" fontId="39" fillId="7" borderId="237" xfId="0" applyNumberFormat="1" applyFont="1" applyFill="1" applyBorder="1" applyAlignment="1" applyProtection="1">
      <alignment horizontal="center" vertical="top"/>
      <protection hidden="1"/>
    </xf>
    <xf numFmtId="2" fontId="39" fillId="7" borderId="237" xfId="0" applyNumberFormat="1" applyFont="1" applyFill="1" applyBorder="1" applyAlignment="1" applyProtection="1">
      <alignment horizontal="center" vertical="center"/>
      <protection hidden="1"/>
    </xf>
    <xf numFmtId="169" fontId="2" fillId="0" borderId="0" xfId="1" applyNumberFormat="1" applyFont="1" applyProtection="1">
      <protection hidden="1"/>
    </xf>
    <xf numFmtId="0" fontId="30" fillId="7" borderId="237" xfId="0" applyFont="1" applyFill="1" applyBorder="1" applyProtection="1">
      <protection hidden="1"/>
    </xf>
    <xf numFmtId="165" fontId="30" fillId="7" borderId="237" xfId="2" applyFont="1" applyFill="1" applyBorder="1" applyProtection="1">
      <protection hidden="1"/>
    </xf>
    <xf numFmtId="0" fontId="81" fillId="0" borderId="252" xfId="0" applyFont="1" applyBorder="1" applyAlignment="1" applyProtection="1">
      <alignment vertical="center" wrapText="1"/>
      <protection hidden="1"/>
    </xf>
    <xf numFmtId="165" fontId="2" fillId="0" borderId="0" xfId="0" applyNumberFormat="1" applyFont="1" applyProtection="1">
      <protection hidden="1"/>
    </xf>
    <xf numFmtId="175" fontId="2" fillId="0" borderId="0" xfId="0" applyNumberFormat="1" applyFont="1" applyProtection="1">
      <protection hidden="1"/>
    </xf>
    <xf numFmtId="0" fontId="2" fillId="7" borderId="0" xfId="0" applyFont="1" applyFill="1" applyAlignment="1" applyProtection="1">
      <alignment horizontal="center"/>
      <protection hidden="1"/>
    </xf>
    <xf numFmtId="10" fontId="35" fillId="7" borderId="237" xfId="0" applyNumberFormat="1" applyFont="1" applyFill="1" applyBorder="1" applyAlignment="1" applyProtection="1">
      <alignment horizontal="center"/>
      <protection hidden="1"/>
    </xf>
    <xf numFmtId="0" fontId="2" fillId="7" borderId="0" xfId="0" applyFont="1" applyFill="1" applyProtection="1">
      <protection hidden="1"/>
    </xf>
    <xf numFmtId="10" fontId="39" fillId="7" borderId="237" xfId="1" applyNumberFormat="1" applyFont="1" applyFill="1" applyBorder="1" applyProtection="1">
      <protection hidden="1"/>
    </xf>
    <xf numFmtId="4" fontId="2" fillId="0" borderId="0" xfId="0" applyNumberFormat="1" applyFont="1" applyAlignment="1" applyProtection="1">
      <alignment horizontal="right"/>
      <protection hidden="1"/>
    </xf>
    <xf numFmtId="3" fontId="2" fillId="0" borderId="0" xfId="0" applyNumberFormat="1" applyFont="1" applyAlignment="1" applyProtection="1">
      <alignment horizontal="center"/>
      <protection hidden="1"/>
    </xf>
    <xf numFmtId="0" fontId="2" fillId="0" borderId="0" xfId="0" applyFont="1" applyAlignment="1" applyProtection="1">
      <alignment horizontal="right"/>
      <protection hidden="1"/>
    </xf>
    <xf numFmtId="4" fontId="2" fillId="7" borderId="0" xfId="0" applyNumberFormat="1" applyFont="1" applyFill="1" applyProtection="1">
      <protection hidden="1"/>
    </xf>
    <xf numFmtId="165" fontId="2" fillId="0" borderId="0" xfId="2" applyFont="1" applyProtection="1">
      <protection hidden="1"/>
    </xf>
    <xf numFmtId="0" fontId="2" fillId="27" borderId="0" xfId="0" applyFont="1" applyFill="1" applyProtection="1">
      <protection hidden="1"/>
    </xf>
    <xf numFmtId="165" fontId="2" fillId="0" borderId="0" xfId="0" applyNumberFormat="1" applyFont="1" applyAlignment="1" applyProtection="1">
      <alignment horizontal="center"/>
      <protection hidden="1"/>
    </xf>
    <xf numFmtId="0" fontId="2" fillId="51" borderId="0" xfId="0" applyFont="1" applyFill="1" applyProtection="1">
      <protection hidden="1"/>
    </xf>
    <xf numFmtId="4" fontId="2" fillId="33" borderId="0" xfId="0" applyNumberFormat="1" applyFont="1" applyFill="1" applyProtection="1">
      <protection hidden="1"/>
    </xf>
    <xf numFmtId="4" fontId="2" fillId="37" borderId="0" xfId="0" applyNumberFormat="1" applyFont="1" applyFill="1" applyProtection="1">
      <protection hidden="1"/>
    </xf>
    <xf numFmtId="4" fontId="2" fillId="27" borderId="0" xfId="0" applyNumberFormat="1" applyFont="1" applyFill="1" applyProtection="1">
      <protection hidden="1"/>
    </xf>
    <xf numFmtId="0" fontId="2" fillId="0" borderId="0" xfId="0" applyFont="1" applyAlignment="1" applyProtection="1">
      <alignment horizontal="left" indent="1"/>
      <protection hidden="1"/>
    </xf>
    <xf numFmtId="0" fontId="2" fillId="0" borderId="15" xfId="0" applyFont="1" applyBorder="1" applyAlignment="1" applyProtection="1">
      <alignment horizontal="left" indent="1"/>
      <protection hidden="1"/>
    </xf>
    <xf numFmtId="0" fontId="2" fillId="0" borderId="15" xfId="0" applyFont="1" applyBorder="1" applyProtection="1">
      <protection hidden="1"/>
    </xf>
    <xf numFmtId="4" fontId="2" fillId="0" borderId="15" xfId="0" applyNumberFormat="1" applyFont="1" applyBorder="1" applyProtection="1">
      <protection hidden="1"/>
    </xf>
    <xf numFmtId="167" fontId="2" fillId="0" borderId="0" xfId="0" applyNumberFormat="1" applyFont="1" applyAlignment="1" applyProtection="1">
      <alignment horizontal="center"/>
      <protection hidden="1"/>
    </xf>
    <xf numFmtId="9" fontId="2" fillId="0" borderId="0" xfId="1" applyFont="1" applyAlignment="1" applyProtection="1">
      <alignment horizontal="center"/>
      <protection hidden="1"/>
    </xf>
    <xf numFmtId="4" fontId="2" fillId="0" borderId="0" xfId="0" applyNumberFormat="1" applyFont="1" applyAlignment="1" applyProtection="1">
      <alignment horizontal="left" indent="1"/>
      <protection hidden="1"/>
    </xf>
    <xf numFmtId="167" fontId="2" fillId="0" borderId="0" xfId="0" applyNumberFormat="1" applyFont="1" applyProtection="1">
      <protection hidden="1"/>
    </xf>
    <xf numFmtId="9" fontId="2" fillId="0" borderId="0" xfId="0" applyNumberFormat="1" applyFont="1" applyAlignment="1" applyProtection="1">
      <alignment horizontal="center"/>
      <protection hidden="1"/>
    </xf>
    <xf numFmtId="0" fontId="2" fillId="3" borderId="0" xfId="0" applyFont="1" applyFill="1" applyProtection="1">
      <protection hidden="1"/>
    </xf>
    <xf numFmtId="0" fontId="2" fillId="3" borderId="0" xfId="0" applyFont="1" applyFill="1" applyAlignment="1" applyProtection="1">
      <alignment horizontal="right"/>
      <protection hidden="1"/>
    </xf>
    <xf numFmtId="9" fontId="2" fillId="3" borderId="0" xfId="0" applyNumberFormat="1" applyFont="1" applyFill="1" applyAlignment="1" applyProtection="1">
      <alignment horizontal="center"/>
      <protection hidden="1"/>
    </xf>
    <xf numFmtId="9" fontId="2" fillId="3" borderId="0" xfId="0" applyNumberFormat="1" applyFont="1" applyFill="1" applyProtection="1">
      <protection hidden="1"/>
    </xf>
    <xf numFmtId="4" fontId="2" fillId="3" borderId="0" xfId="0" applyNumberFormat="1" applyFont="1" applyFill="1" applyProtection="1">
      <protection hidden="1"/>
    </xf>
    <xf numFmtId="2" fontId="2" fillId="3" borderId="0" xfId="0" applyNumberFormat="1" applyFont="1" applyFill="1" applyAlignment="1" applyProtection="1">
      <alignment horizontal="center"/>
      <protection hidden="1"/>
    </xf>
    <xf numFmtId="0" fontId="2" fillId="36" borderId="0" xfId="0" applyFont="1" applyFill="1" applyProtection="1">
      <protection hidden="1"/>
    </xf>
    <xf numFmtId="10" fontId="2" fillId="36" borderId="0" xfId="0" applyNumberFormat="1" applyFont="1" applyFill="1" applyAlignment="1" applyProtection="1">
      <alignment horizontal="center"/>
      <protection hidden="1"/>
    </xf>
    <xf numFmtId="9" fontId="2" fillId="36" borderId="0" xfId="0" applyNumberFormat="1" applyFont="1" applyFill="1" applyProtection="1">
      <protection hidden="1"/>
    </xf>
    <xf numFmtId="4" fontId="2" fillId="36" borderId="0" xfId="0" applyNumberFormat="1" applyFont="1" applyFill="1" applyProtection="1">
      <protection hidden="1"/>
    </xf>
    <xf numFmtId="2" fontId="2" fillId="36" borderId="0" xfId="0" applyNumberFormat="1" applyFont="1" applyFill="1" applyAlignment="1" applyProtection="1">
      <alignment horizontal="center"/>
      <protection hidden="1"/>
    </xf>
    <xf numFmtId="9" fontId="2" fillId="36" borderId="0" xfId="0" applyNumberFormat="1" applyFont="1" applyFill="1" applyAlignment="1" applyProtection="1">
      <alignment horizontal="left"/>
      <protection hidden="1"/>
    </xf>
    <xf numFmtId="9" fontId="2" fillId="36" borderId="0" xfId="1" applyFont="1" applyFill="1" applyProtection="1">
      <protection hidden="1"/>
    </xf>
    <xf numFmtId="0" fontId="2" fillId="2" borderId="0" xfId="0" applyFont="1" applyFill="1" applyAlignment="1" applyProtection="1">
      <alignment horizontal="center"/>
      <protection hidden="1"/>
    </xf>
    <xf numFmtId="0" fontId="2" fillId="2" borderId="0" xfId="0" applyFont="1" applyFill="1" applyAlignment="1" applyProtection="1">
      <alignment horizontal="right"/>
      <protection hidden="1"/>
    </xf>
    <xf numFmtId="9" fontId="2" fillId="2" borderId="0" xfId="0" applyNumberFormat="1" applyFont="1" applyFill="1" applyAlignment="1" applyProtection="1">
      <alignment horizontal="center"/>
      <protection hidden="1"/>
    </xf>
    <xf numFmtId="9" fontId="2" fillId="2" borderId="0" xfId="0" applyNumberFormat="1" applyFont="1" applyFill="1" applyProtection="1">
      <protection hidden="1"/>
    </xf>
    <xf numFmtId="4" fontId="2" fillId="2" borderId="0" xfId="0" applyNumberFormat="1" applyFont="1" applyFill="1" applyProtection="1">
      <protection hidden="1"/>
    </xf>
    <xf numFmtId="2" fontId="2" fillId="2" borderId="0" xfId="0" applyNumberFormat="1" applyFont="1" applyFill="1" applyAlignment="1" applyProtection="1">
      <alignment horizontal="center"/>
      <protection hidden="1"/>
    </xf>
    <xf numFmtId="4" fontId="2" fillId="3" borderId="5" xfId="0" applyNumberFormat="1" applyFont="1" applyFill="1" applyBorder="1" applyAlignment="1" applyProtection="1">
      <alignment horizontal="center"/>
      <protection hidden="1"/>
    </xf>
    <xf numFmtId="0" fontId="2" fillId="3" borderId="16" xfId="0" applyFont="1" applyFill="1" applyBorder="1" applyProtection="1">
      <protection hidden="1"/>
    </xf>
    <xf numFmtId="9" fontId="2" fillId="36" borderId="0" xfId="0" applyNumberFormat="1" applyFont="1" applyFill="1" applyAlignment="1" applyProtection="1">
      <alignment horizontal="center"/>
      <protection hidden="1"/>
    </xf>
    <xf numFmtId="4" fontId="2" fillId="36" borderId="5" xfId="0" applyNumberFormat="1" applyFont="1" applyFill="1" applyBorder="1" applyAlignment="1" applyProtection="1">
      <alignment horizontal="center"/>
      <protection hidden="1"/>
    </xf>
    <xf numFmtId="0" fontId="2" fillId="55" borderId="0" xfId="0" applyFont="1" applyFill="1" applyProtection="1">
      <protection hidden="1"/>
    </xf>
    <xf numFmtId="0" fontId="2" fillId="27" borderId="25" xfId="0" applyFont="1" applyFill="1" applyBorder="1" applyProtection="1">
      <protection hidden="1"/>
    </xf>
    <xf numFmtId="169" fontId="2" fillId="27" borderId="26" xfId="1" applyNumberFormat="1" applyFont="1" applyFill="1" applyBorder="1" applyProtection="1">
      <protection hidden="1"/>
    </xf>
    <xf numFmtId="0" fontId="2" fillId="7" borderId="20" xfId="0" applyFont="1" applyFill="1" applyBorder="1" applyProtection="1">
      <protection hidden="1"/>
    </xf>
    <xf numFmtId="0" fontId="2" fillId="7" borderId="15" xfId="0" applyFont="1" applyFill="1" applyBorder="1" applyProtection="1">
      <protection hidden="1"/>
    </xf>
    <xf numFmtId="9" fontId="2" fillId="36" borderId="0" xfId="1" applyFont="1" applyFill="1" applyBorder="1" applyAlignment="1" applyProtection="1">
      <alignment horizontal="center"/>
      <protection hidden="1"/>
    </xf>
    <xf numFmtId="187" fontId="2" fillId="27" borderId="26" xfId="1" applyNumberFormat="1" applyFont="1" applyFill="1" applyBorder="1" applyProtection="1">
      <protection hidden="1"/>
    </xf>
    <xf numFmtId="0" fontId="57" fillId="0" borderId="252" xfId="0" applyFont="1" applyBorder="1" applyAlignment="1" applyProtection="1">
      <alignment vertical="center" wrapText="1"/>
      <protection hidden="1"/>
    </xf>
    <xf numFmtId="0" fontId="2" fillId="8" borderId="19" xfId="0" applyFont="1" applyFill="1" applyBorder="1" applyProtection="1">
      <protection hidden="1"/>
    </xf>
    <xf numFmtId="2" fontId="2" fillId="8" borderId="20" xfId="0" applyNumberFormat="1" applyFont="1" applyFill="1" applyBorder="1" applyAlignment="1" applyProtection="1">
      <alignment horizontal="center"/>
      <protection hidden="1"/>
    </xf>
    <xf numFmtId="0" fontId="2" fillId="8" borderId="4" xfId="0" applyFont="1" applyFill="1" applyBorder="1" applyAlignment="1" applyProtection="1">
      <alignment horizontal="right"/>
      <protection hidden="1"/>
    </xf>
    <xf numFmtId="0" fontId="2" fillId="3" borderId="19" xfId="0" applyFont="1" applyFill="1" applyBorder="1" applyProtection="1">
      <protection hidden="1"/>
    </xf>
    <xf numFmtId="0" fontId="2" fillId="3" borderId="20" xfId="0" applyFont="1" applyFill="1" applyBorder="1" applyAlignment="1" applyProtection="1">
      <alignment horizontal="center"/>
      <protection hidden="1"/>
    </xf>
    <xf numFmtId="0" fontId="2" fillId="3" borderId="4" xfId="0" applyFont="1" applyFill="1" applyBorder="1" applyAlignment="1" applyProtection="1">
      <alignment horizontal="center"/>
      <protection hidden="1"/>
    </xf>
    <xf numFmtId="0" fontId="2" fillId="3" borderId="0" xfId="0" applyFont="1" applyFill="1" applyAlignment="1" applyProtection="1">
      <alignment horizontal="center"/>
      <protection hidden="1"/>
    </xf>
    <xf numFmtId="4" fontId="2" fillId="3" borderId="5" xfId="2" applyNumberFormat="1" applyFont="1" applyFill="1" applyBorder="1" applyAlignment="1" applyProtection="1">
      <alignment horizontal="right"/>
      <protection hidden="1"/>
    </xf>
    <xf numFmtId="4" fontId="2" fillId="0" borderId="0" xfId="2" applyNumberFormat="1" applyFont="1" applyAlignment="1" applyProtection="1">
      <alignment horizontal="right"/>
      <protection hidden="1"/>
    </xf>
    <xf numFmtId="4" fontId="2" fillId="3" borderId="5" xfId="0" applyNumberFormat="1" applyFont="1" applyFill="1" applyBorder="1" applyAlignment="1" applyProtection="1">
      <alignment horizontal="right"/>
      <protection hidden="1"/>
    </xf>
    <xf numFmtId="0" fontId="2" fillId="3" borderId="17" xfId="0" applyFont="1" applyFill="1" applyBorder="1" applyProtection="1">
      <protection hidden="1"/>
    </xf>
    <xf numFmtId="0" fontId="2" fillId="3" borderId="15" xfId="0" applyFont="1" applyFill="1" applyBorder="1" applyAlignment="1" applyProtection="1">
      <alignment horizontal="center"/>
      <protection hidden="1"/>
    </xf>
    <xf numFmtId="0" fontId="2" fillId="3" borderId="3" xfId="0" applyFont="1" applyFill="1" applyBorder="1" applyAlignment="1" applyProtection="1">
      <alignment horizontal="center"/>
      <protection hidden="1"/>
    </xf>
    <xf numFmtId="0" fontId="2" fillId="8" borderId="17" xfId="0" applyFont="1" applyFill="1" applyBorder="1" applyProtection="1">
      <protection hidden="1"/>
    </xf>
    <xf numFmtId="0" fontId="2" fillId="8" borderId="15" xfId="0" applyFont="1" applyFill="1" applyBorder="1" applyAlignment="1" applyProtection="1">
      <alignment horizontal="center"/>
      <protection hidden="1"/>
    </xf>
    <xf numFmtId="4" fontId="2" fillId="8" borderId="3" xfId="0" applyNumberFormat="1" applyFont="1" applyFill="1" applyBorder="1" applyAlignment="1" applyProtection="1">
      <alignment horizontal="right"/>
      <protection hidden="1"/>
    </xf>
    <xf numFmtId="0" fontId="2" fillId="8" borderId="25" xfId="0" applyFont="1" applyFill="1" applyBorder="1" applyAlignment="1" applyProtection="1">
      <alignment horizontal="left"/>
      <protection hidden="1"/>
    </xf>
    <xf numFmtId="0" fontId="2" fillId="8" borderId="27" xfId="0" applyFont="1" applyFill="1" applyBorder="1" applyAlignment="1" applyProtection="1">
      <alignment horizontal="center"/>
      <protection hidden="1"/>
    </xf>
    <xf numFmtId="0" fontId="2" fillId="8" borderId="26" xfId="0" applyFont="1" applyFill="1" applyBorder="1" applyAlignment="1" applyProtection="1">
      <alignment horizontal="right"/>
      <protection hidden="1"/>
    </xf>
    <xf numFmtId="165" fontId="2" fillId="3" borderId="5" xfId="0" applyNumberFormat="1" applyFont="1" applyFill="1" applyBorder="1" applyAlignment="1" applyProtection="1">
      <alignment horizontal="center"/>
      <protection hidden="1"/>
    </xf>
    <xf numFmtId="0" fontId="2" fillId="3" borderId="5" xfId="0" applyFont="1" applyFill="1" applyBorder="1" applyAlignment="1" applyProtection="1">
      <alignment horizontal="center"/>
      <protection hidden="1"/>
    </xf>
    <xf numFmtId="165" fontId="2" fillId="3" borderId="3" xfId="0" applyNumberFormat="1" applyFont="1" applyFill="1" applyBorder="1" applyAlignment="1" applyProtection="1">
      <alignment horizontal="center"/>
      <protection hidden="1"/>
    </xf>
    <xf numFmtId="0" fontId="2" fillId="3" borderId="237" xfId="0" applyFont="1" applyFill="1" applyBorder="1" applyAlignment="1" applyProtection="1">
      <alignment horizontal="left"/>
      <protection hidden="1"/>
    </xf>
    <xf numFmtId="0" fontId="2" fillId="3" borderId="237" xfId="0" applyFont="1" applyFill="1" applyBorder="1" applyProtection="1">
      <protection hidden="1"/>
    </xf>
    <xf numFmtId="0" fontId="2" fillId="3" borderId="237" xfId="0" applyFont="1" applyFill="1" applyBorder="1" applyAlignment="1" applyProtection="1">
      <alignment horizontal="center"/>
      <protection hidden="1"/>
    </xf>
    <xf numFmtId="0" fontId="2" fillId="8" borderId="25" xfId="0" applyFont="1" applyFill="1" applyBorder="1" applyProtection="1">
      <protection hidden="1"/>
    </xf>
    <xf numFmtId="165" fontId="2" fillId="8" borderId="26" xfId="0" applyNumberFormat="1" applyFont="1" applyFill="1" applyBorder="1" applyAlignment="1" applyProtection="1">
      <alignment horizontal="center"/>
      <protection hidden="1"/>
    </xf>
    <xf numFmtId="0" fontId="2" fillId="3" borderId="237" xfId="0" applyFont="1" applyFill="1" applyBorder="1" applyAlignment="1" applyProtection="1">
      <alignment horizontal="left" indent="2"/>
      <protection hidden="1"/>
    </xf>
    <xf numFmtId="175" fontId="2" fillId="2" borderId="237" xfId="0" applyNumberFormat="1" applyFont="1" applyFill="1" applyBorder="1" applyAlignment="1" applyProtection="1">
      <alignment horizontal="center"/>
      <protection hidden="1"/>
    </xf>
    <xf numFmtId="165" fontId="2" fillId="3" borderId="237" xfId="0" applyNumberFormat="1" applyFont="1" applyFill="1" applyBorder="1" applyAlignment="1" applyProtection="1">
      <alignment horizontal="center"/>
      <protection hidden="1"/>
    </xf>
    <xf numFmtId="0" fontId="2" fillId="8" borderId="255" xfId="0" applyFont="1" applyFill="1" applyBorder="1" applyProtection="1">
      <protection hidden="1"/>
    </xf>
    <xf numFmtId="0" fontId="2" fillId="8" borderId="247" xfId="0" applyFont="1" applyFill="1" applyBorder="1" applyAlignment="1" applyProtection="1">
      <alignment horizontal="center"/>
      <protection hidden="1"/>
    </xf>
    <xf numFmtId="165" fontId="2" fillId="8" borderId="256" xfId="0" applyNumberFormat="1" applyFont="1" applyFill="1" applyBorder="1" applyAlignment="1" applyProtection="1">
      <alignment horizontal="center"/>
      <protection hidden="1"/>
    </xf>
    <xf numFmtId="0" fontId="2" fillId="8" borderId="6" xfId="0" applyFont="1" applyFill="1" applyBorder="1" applyProtection="1">
      <protection hidden="1"/>
    </xf>
    <xf numFmtId="175" fontId="2" fillId="8" borderId="7" xfId="0" applyNumberFormat="1" applyFont="1" applyFill="1" applyBorder="1" applyAlignment="1" applyProtection="1">
      <alignment horizontal="center"/>
      <protection hidden="1"/>
    </xf>
    <xf numFmtId="165" fontId="2" fillId="8" borderId="8" xfId="0" applyNumberFormat="1" applyFont="1" applyFill="1" applyBorder="1" applyAlignment="1" applyProtection="1">
      <alignment horizontal="center"/>
      <protection hidden="1"/>
    </xf>
    <xf numFmtId="0" fontId="2" fillId="8" borderId="21" xfId="0" applyFont="1" applyFill="1" applyBorder="1" applyProtection="1">
      <protection hidden="1"/>
    </xf>
    <xf numFmtId="175" fontId="2" fillId="8" borderId="22" xfId="0" applyNumberFormat="1" applyFont="1" applyFill="1" applyBorder="1" applyAlignment="1" applyProtection="1">
      <alignment horizontal="center"/>
      <protection hidden="1"/>
    </xf>
    <xf numFmtId="165" fontId="2" fillId="8" borderId="23" xfId="0" applyNumberFormat="1" applyFont="1" applyFill="1" applyBorder="1" applyAlignment="1" applyProtection="1">
      <alignment horizontal="center"/>
      <protection hidden="1"/>
    </xf>
    <xf numFmtId="165" fontId="2" fillId="3" borderId="237" xfId="0" applyNumberFormat="1" applyFont="1" applyFill="1" applyBorder="1" applyProtection="1">
      <protection hidden="1"/>
    </xf>
    <xf numFmtId="3" fontId="2" fillId="0" borderId="0" xfId="0" applyNumberFormat="1" applyFont="1" applyAlignment="1" applyProtection="1">
      <alignment horizontal="left" indent="13"/>
      <protection hidden="1"/>
    </xf>
    <xf numFmtId="2" fontId="2" fillId="2" borderId="0" xfId="0" applyNumberFormat="1" applyFont="1" applyFill="1" applyProtection="1">
      <protection hidden="1"/>
    </xf>
    <xf numFmtId="3" fontId="2" fillId="2" borderId="0" xfId="0" applyNumberFormat="1" applyFont="1" applyFill="1" applyAlignment="1" applyProtection="1">
      <alignment horizontal="left"/>
      <protection hidden="1"/>
    </xf>
    <xf numFmtId="186" fontId="2" fillId="2" borderId="0" xfId="0" applyNumberFormat="1" applyFont="1" applyFill="1" applyAlignment="1" applyProtection="1">
      <alignment horizontal="center"/>
      <protection hidden="1"/>
    </xf>
    <xf numFmtId="186" fontId="2" fillId="2" borderId="0" xfId="0" applyNumberFormat="1" applyFont="1" applyFill="1" applyProtection="1">
      <protection hidden="1"/>
    </xf>
    <xf numFmtId="4" fontId="2" fillId="2" borderId="0" xfId="0" applyNumberFormat="1" applyFont="1" applyFill="1" applyAlignment="1" applyProtection="1">
      <alignment horizontal="right"/>
      <protection hidden="1"/>
    </xf>
    <xf numFmtId="40" fontId="2" fillId="2" borderId="0" xfId="0" applyNumberFormat="1" applyFont="1" applyFill="1" applyAlignment="1" applyProtection="1">
      <alignment horizontal="right"/>
      <protection hidden="1"/>
    </xf>
    <xf numFmtId="176" fontId="2" fillId="2" borderId="0" xfId="0" applyNumberFormat="1" applyFont="1" applyFill="1" applyProtection="1">
      <protection hidden="1"/>
    </xf>
    <xf numFmtId="0" fontId="2" fillId="7" borderId="25" xfId="0" applyFont="1" applyFill="1" applyBorder="1" applyAlignment="1" applyProtection="1">
      <alignment vertical="center"/>
      <protection hidden="1"/>
    </xf>
    <xf numFmtId="0" fontId="2" fillId="7" borderId="27" xfId="0" applyFont="1" applyFill="1" applyBorder="1" applyAlignment="1" applyProtection="1">
      <alignment vertical="center"/>
      <protection hidden="1"/>
    </xf>
    <xf numFmtId="4" fontId="2" fillId="55" borderId="5" xfId="2" applyNumberFormat="1" applyFont="1" applyFill="1" applyBorder="1" applyAlignment="1" applyProtection="1">
      <alignment horizontal="right"/>
      <protection hidden="1"/>
    </xf>
    <xf numFmtId="4" fontId="2" fillId="2" borderId="0" xfId="2" applyNumberFormat="1" applyFont="1" applyFill="1" applyAlignment="1" applyProtection="1">
      <alignment horizontal="right"/>
      <protection hidden="1"/>
    </xf>
    <xf numFmtId="0" fontId="2" fillId="2" borderId="5" xfId="0" applyFont="1" applyFill="1" applyBorder="1" applyProtection="1">
      <protection hidden="1"/>
    </xf>
    <xf numFmtId="2" fontId="2" fillId="3" borderId="3" xfId="0" applyNumberFormat="1" applyFont="1" applyFill="1" applyBorder="1" applyAlignment="1" applyProtection="1">
      <alignment horizontal="right"/>
      <protection hidden="1"/>
    </xf>
    <xf numFmtId="4" fontId="2" fillId="2" borderId="0" xfId="0" applyNumberFormat="1" applyFont="1" applyFill="1" applyAlignment="1" applyProtection="1">
      <alignment horizontal="center"/>
      <protection hidden="1"/>
    </xf>
    <xf numFmtId="165" fontId="2" fillId="2" borderId="0" xfId="2" applyFont="1" applyFill="1" applyAlignment="1" applyProtection="1">
      <alignment horizontal="center"/>
      <protection hidden="1"/>
    </xf>
    <xf numFmtId="0" fontId="2" fillId="8" borderId="19" xfId="0" applyFont="1" applyFill="1" applyBorder="1" applyAlignment="1" applyProtection="1">
      <alignment horizontal="left"/>
      <protection hidden="1"/>
    </xf>
    <xf numFmtId="0" fontId="2" fillId="8" borderId="20" xfId="0" applyFont="1" applyFill="1" applyBorder="1" applyAlignment="1" applyProtection="1">
      <alignment horizontal="center"/>
      <protection hidden="1"/>
    </xf>
    <xf numFmtId="4" fontId="2" fillId="55" borderId="5" xfId="0" applyNumberFormat="1" applyFont="1" applyFill="1" applyBorder="1" applyAlignment="1" applyProtection="1">
      <alignment horizontal="right"/>
      <protection hidden="1"/>
    </xf>
    <xf numFmtId="0" fontId="2" fillId="2" borderId="20" xfId="0" applyFont="1" applyFill="1" applyBorder="1" applyAlignment="1" applyProtection="1">
      <alignment horizontal="center"/>
      <protection hidden="1"/>
    </xf>
    <xf numFmtId="165" fontId="2" fillId="2" borderId="0" xfId="0" applyNumberFormat="1" applyFont="1" applyFill="1" applyAlignment="1" applyProtection="1">
      <alignment horizontal="center"/>
      <protection hidden="1"/>
    </xf>
    <xf numFmtId="0" fontId="2" fillId="8" borderId="25" xfId="0" applyFont="1" applyFill="1" applyBorder="1" applyAlignment="1" applyProtection="1">
      <alignment horizontal="center" vertical="center" wrapText="1"/>
      <protection hidden="1"/>
    </xf>
    <xf numFmtId="2" fontId="87" fillId="29" borderId="237" xfId="0" applyNumberFormat="1" applyFont="1" applyFill="1" applyBorder="1" applyAlignment="1" applyProtection="1">
      <alignment horizontal="center" vertical="center" wrapText="1"/>
      <protection hidden="1"/>
    </xf>
    <xf numFmtId="0" fontId="2" fillId="8" borderId="255" xfId="0" applyFont="1" applyFill="1" applyBorder="1" applyAlignment="1" applyProtection="1">
      <alignment horizontal="center"/>
      <protection hidden="1"/>
    </xf>
    <xf numFmtId="10" fontId="2" fillId="2" borderId="247" xfId="1" applyNumberFormat="1" applyFont="1" applyFill="1" applyBorder="1" applyAlignment="1" applyProtection="1">
      <alignment horizontal="center"/>
      <protection hidden="1"/>
    </xf>
    <xf numFmtId="176" fontId="2" fillId="8" borderId="256" xfId="4" applyNumberFormat="1" applyFont="1" applyFill="1" applyBorder="1" applyAlignment="1" applyProtection="1">
      <alignment horizontal="center"/>
      <protection hidden="1"/>
    </xf>
    <xf numFmtId="0" fontId="2" fillId="8" borderId="6" xfId="0" applyFont="1" applyFill="1" applyBorder="1" applyAlignment="1" applyProtection="1">
      <alignment horizontal="center"/>
      <protection hidden="1"/>
    </xf>
    <xf numFmtId="10" fontId="2" fillId="2" borderId="7" xfId="1" applyNumberFormat="1" applyFont="1" applyFill="1" applyBorder="1" applyAlignment="1" applyProtection="1">
      <alignment horizontal="center"/>
      <protection hidden="1"/>
    </xf>
    <xf numFmtId="176" fontId="2" fillId="8" borderId="8" xfId="4" applyNumberFormat="1" applyFont="1" applyFill="1" applyBorder="1" applyAlignment="1" applyProtection="1">
      <alignment horizontal="center"/>
      <protection hidden="1"/>
    </xf>
    <xf numFmtId="0" fontId="2" fillId="8" borderId="21" xfId="0" applyFont="1" applyFill="1" applyBorder="1" applyAlignment="1" applyProtection="1">
      <alignment horizontal="center"/>
      <protection hidden="1"/>
    </xf>
    <xf numFmtId="10" fontId="2" fillId="2" borderId="22" xfId="1" applyNumberFormat="1" applyFont="1" applyFill="1" applyBorder="1" applyAlignment="1" applyProtection="1">
      <alignment horizontal="center"/>
      <protection hidden="1"/>
    </xf>
    <xf numFmtId="176" fontId="2" fillId="8" borderId="35" xfId="4" applyNumberFormat="1" applyFont="1" applyFill="1" applyBorder="1" applyAlignment="1" applyProtection="1">
      <alignment horizontal="center"/>
      <protection hidden="1"/>
    </xf>
    <xf numFmtId="2" fontId="2" fillId="2" borderId="20" xfId="0" applyNumberFormat="1" applyFont="1" applyFill="1" applyBorder="1" applyAlignment="1" applyProtection="1">
      <alignment horizontal="right"/>
      <protection hidden="1"/>
    </xf>
    <xf numFmtId="2" fontId="2" fillId="2" borderId="0" xfId="0" applyNumberFormat="1" applyFont="1" applyFill="1" applyAlignment="1" applyProtection="1">
      <alignment horizontal="right"/>
      <protection hidden="1"/>
    </xf>
    <xf numFmtId="0" fontId="2" fillId="2" borderId="15" xfId="0" applyFont="1" applyFill="1" applyBorder="1" applyAlignment="1" applyProtection="1">
      <alignment horizontal="center"/>
      <protection hidden="1"/>
    </xf>
    <xf numFmtId="164" fontId="2" fillId="2" borderId="0" xfId="4" applyFont="1" applyFill="1" applyAlignment="1" applyProtection="1">
      <alignment horizontal="center"/>
      <protection hidden="1"/>
    </xf>
    <xf numFmtId="0" fontId="2" fillId="2" borderId="15" xfId="0" applyFont="1" applyFill="1" applyBorder="1" applyProtection="1">
      <protection hidden="1"/>
    </xf>
    <xf numFmtId="0" fontId="2" fillId="2" borderId="17" xfId="0" applyFont="1" applyFill="1" applyBorder="1" applyProtection="1">
      <protection hidden="1"/>
    </xf>
    <xf numFmtId="0" fontId="0" fillId="2" borderId="257" xfId="0" applyFill="1" applyBorder="1" applyAlignment="1" applyProtection="1">
      <alignment horizontal="center" vertical="center"/>
      <protection hidden="1"/>
    </xf>
    <xf numFmtId="176" fontId="0" fillId="2" borderId="255" xfId="0" applyNumberFormat="1" applyFill="1" applyBorder="1" applyAlignment="1">
      <alignment horizontal="center"/>
    </xf>
    <xf numFmtId="176" fontId="0" fillId="2" borderId="237" xfId="0" applyNumberFormat="1" applyFill="1" applyBorder="1" applyAlignment="1">
      <alignment horizontal="center"/>
    </xf>
    <xf numFmtId="2" fontId="2" fillId="2" borderId="15" xfId="0" applyNumberFormat="1" applyFont="1" applyFill="1" applyBorder="1" applyAlignment="1" applyProtection="1">
      <alignment horizontal="right"/>
      <protection hidden="1"/>
    </xf>
    <xf numFmtId="0" fontId="2" fillId="2" borderId="27" xfId="0" applyFont="1" applyFill="1" applyBorder="1" applyProtection="1">
      <protection hidden="1"/>
    </xf>
    <xf numFmtId="0" fontId="64" fillId="29" borderId="237" xfId="0" applyFont="1" applyFill="1" applyBorder="1" applyAlignment="1" applyProtection="1">
      <alignment horizontal="center" vertical="center"/>
      <protection hidden="1"/>
    </xf>
    <xf numFmtId="1" fontId="0" fillId="2" borderId="247" xfId="1" applyNumberFormat="1" applyFont="1" applyFill="1" applyBorder="1" applyAlignment="1" applyProtection="1">
      <alignment horizontal="center"/>
      <protection locked="0"/>
    </xf>
    <xf numFmtId="1" fontId="0" fillId="2" borderId="256" xfId="1" applyNumberFormat="1" applyFont="1" applyFill="1" applyBorder="1" applyAlignment="1" applyProtection="1">
      <alignment horizontal="center"/>
      <protection locked="0"/>
    </xf>
    <xf numFmtId="0" fontId="0" fillId="2" borderId="259" xfId="0" applyFill="1" applyBorder="1" applyProtection="1">
      <protection locked="0"/>
    </xf>
    <xf numFmtId="0" fontId="0" fillId="2" borderId="245" xfId="0" applyFill="1" applyBorder="1" applyProtection="1">
      <protection locked="0"/>
    </xf>
    <xf numFmtId="0" fontId="0" fillId="2" borderId="260" xfId="0" applyFill="1" applyBorder="1" applyProtection="1">
      <protection locked="0"/>
    </xf>
    <xf numFmtId="179" fontId="2" fillId="3" borderId="0" xfId="0" applyNumberFormat="1" applyFont="1" applyFill="1" applyAlignment="1" applyProtection="1">
      <alignment horizontal="center"/>
      <protection hidden="1"/>
    </xf>
    <xf numFmtId="0" fontId="0" fillId="4" borderId="257" xfId="0" applyFill="1" applyBorder="1" applyAlignment="1" applyProtection="1">
      <alignment horizontal="center"/>
      <protection hidden="1"/>
    </xf>
    <xf numFmtId="0" fontId="0" fillId="4" borderId="261" xfId="0" applyFill="1" applyBorder="1" applyAlignment="1" applyProtection="1">
      <alignment horizontal="center"/>
      <protection hidden="1"/>
    </xf>
    <xf numFmtId="0" fontId="0" fillId="4" borderId="262" xfId="0" applyFill="1" applyBorder="1" applyAlignment="1" applyProtection="1">
      <alignment horizontal="center"/>
      <protection hidden="1"/>
    </xf>
    <xf numFmtId="0" fontId="0" fillId="4" borderId="261" xfId="0" applyFill="1" applyBorder="1" applyAlignment="1" applyProtection="1">
      <alignment horizontal="center" vertical="center"/>
      <protection hidden="1"/>
    </xf>
    <xf numFmtId="0" fontId="0" fillId="4" borderId="261" xfId="0" applyFill="1" applyBorder="1" applyAlignment="1" applyProtection="1">
      <alignment horizontal="center" vertical="center" wrapText="1"/>
      <protection hidden="1"/>
    </xf>
    <xf numFmtId="0" fontId="0" fillId="4" borderId="262" xfId="0" applyFill="1" applyBorder="1" applyAlignment="1" applyProtection="1">
      <alignment horizontal="center" vertical="center"/>
      <protection hidden="1"/>
    </xf>
    <xf numFmtId="1" fontId="0" fillId="3" borderId="247" xfId="0" applyNumberFormat="1" applyFill="1" applyBorder="1" applyAlignment="1" applyProtection="1">
      <alignment horizontal="center"/>
      <protection hidden="1"/>
    </xf>
    <xf numFmtId="170" fontId="0" fillId="2" borderId="247" xfId="2" applyNumberFormat="1" applyFont="1" applyFill="1" applyBorder="1" applyAlignment="1" applyProtection="1">
      <alignment horizontal="center"/>
      <protection locked="0"/>
    </xf>
    <xf numFmtId="4" fontId="0" fillId="3" borderId="256" xfId="0" applyNumberFormat="1" applyFill="1" applyBorder="1" applyAlignment="1" applyProtection="1">
      <alignment horizontal="center"/>
      <protection hidden="1"/>
    </xf>
    <xf numFmtId="10" fontId="21" fillId="2" borderId="237" xfId="1" applyNumberFormat="1" applyFont="1" applyFill="1" applyBorder="1" applyAlignment="1" applyProtection="1">
      <alignment horizontal="center"/>
      <protection locked="0"/>
    </xf>
    <xf numFmtId="170" fontId="10" fillId="3" borderId="237" xfId="2" applyNumberFormat="1" applyFont="1" applyFill="1" applyBorder="1" applyAlignment="1" applyProtection="1">
      <alignment horizontal="center"/>
      <protection hidden="1"/>
    </xf>
    <xf numFmtId="170" fontId="0" fillId="3" borderId="237" xfId="0" applyNumberFormat="1" applyFill="1" applyBorder="1" applyAlignment="1" applyProtection="1">
      <alignment horizontal="center"/>
      <protection hidden="1"/>
    </xf>
    <xf numFmtId="0" fontId="0" fillId="4" borderId="263" xfId="0" applyFill="1" applyBorder="1" applyAlignment="1" applyProtection="1">
      <alignment horizontal="center"/>
      <protection hidden="1"/>
    </xf>
    <xf numFmtId="0" fontId="0" fillId="4" borderId="248" xfId="0" applyFill="1" applyBorder="1" applyAlignment="1" applyProtection="1">
      <alignment horizontal="left"/>
      <protection hidden="1"/>
    </xf>
    <xf numFmtId="0" fontId="0" fillId="4" borderId="245" xfId="0" applyFill="1" applyBorder="1" applyAlignment="1" applyProtection="1">
      <alignment horizontal="center"/>
      <protection hidden="1"/>
    </xf>
    <xf numFmtId="0" fontId="0" fillId="4" borderId="260" xfId="0" applyFill="1" applyBorder="1" applyAlignment="1" applyProtection="1">
      <alignment horizontal="center"/>
      <protection hidden="1"/>
    </xf>
    <xf numFmtId="176" fontId="0" fillId="2" borderId="255" xfId="2" applyNumberFormat="1" applyFont="1" applyFill="1" applyBorder="1" applyAlignment="1" applyProtection="1">
      <alignment horizontal="center"/>
      <protection locked="0"/>
    </xf>
    <xf numFmtId="176" fontId="0" fillId="2" borderId="247" xfId="2" applyNumberFormat="1" applyFont="1" applyFill="1" applyBorder="1" applyAlignment="1" applyProtection="1">
      <alignment horizontal="center"/>
      <protection locked="0"/>
    </xf>
    <xf numFmtId="4" fontId="3" fillId="3" borderId="237" xfId="0" applyNumberFormat="1" applyFont="1" applyFill="1" applyBorder="1" applyAlignment="1" applyProtection="1">
      <alignment horizontal="center"/>
      <protection hidden="1"/>
    </xf>
    <xf numFmtId="0" fontId="0" fillId="4" borderId="237" xfId="0" applyFill="1" applyBorder="1" applyAlignment="1" applyProtection="1">
      <alignment horizontal="center" vertical="center"/>
      <protection hidden="1"/>
    </xf>
    <xf numFmtId="9" fontId="0" fillId="3" borderId="237" xfId="0" applyNumberFormat="1" applyFill="1" applyBorder="1" applyAlignment="1" applyProtection="1">
      <alignment horizontal="center"/>
      <protection hidden="1"/>
    </xf>
    <xf numFmtId="0" fontId="0" fillId="2" borderId="237" xfId="0" applyFill="1" applyBorder="1" applyAlignment="1" applyProtection="1">
      <alignment horizontal="center" vertical="center" wrapText="1"/>
      <protection locked="0"/>
    </xf>
    <xf numFmtId="0" fontId="0" fillId="2" borderId="237" xfId="0" applyFill="1" applyBorder="1" applyAlignment="1" applyProtection="1">
      <alignment horizontal="center"/>
      <protection locked="0"/>
    </xf>
    <xf numFmtId="2" fontId="0" fillId="2" borderId="237" xfId="0" applyNumberFormat="1" applyFill="1" applyBorder="1" applyAlignment="1" applyProtection="1">
      <alignment horizontal="center"/>
      <protection locked="0"/>
    </xf>
    <xf numFmtId="4" fontId="0" fillId="3" borderId="237" xfId="2" applyNumberFormat="1" applyFont="1" applyFill="1" applyBorder="1" applyAlignment="1" applyProtection="1">
      <alignment horizontal="center"/>
      <protection hidden="1"/>
    </xf>
    <xf numFmtId="165" fontId="0" fillId="3" borderId="237" xfId="2" applyFont="1" applyFill="1" applyBorder="1" applyAlignment="1" applyProtection="1">
      <alignment horizontal="center"/>
      <protection hidden="1"/>
    </xf>
    <xf numFmtId="165" fontId="0" fillId="27" borderId="237" xfId="2" applyFont="1" applyFill="1" applyBorder="1" applyAlignment="1" applyProtection="1">
      <alignment horizontal="center"/>
      <protection hidden="1"/>
    </xf>
    <xf numFmtId="2" fontId="3" fillId="2" borderId="237" xfId="2" applyNumberFormat="1" applyFont="1" applyFill="1" applyBorder="1" applyAlignment="1" applyProtection="1">
      <alignment horizontal="center"/>
      <protection hidden="1"/>
    </xf>
    <xf numFmtId="173" fontId="0" fillId="2" borderId="237" xfId="0" applyNumberFormat="1" applyFill="1" applyBorder="1" applyAlignment="1" applyProtection="1">
      <alignment horizontal="center" vertical="center" wrapText="1"/>
      <protection locked="0"/>
    </xf>
    <xf numFmtId="0" fontId="0" fillId="40" borderId="237" xfId="0" applyFill="1" applyBorder="1" applyAlignment="1" applyProtection="1">
      <alignment horizontal="center"/>
      <protection hidden="1"/>
    </xf>
    <xf numFmtId="4" fontId="6" fillId="3" borderId="237" xfId="0" applyNumberFormat="1" applyFont="1" applyFill="1" applyBorder="1" applyAlignment="1" applyProtection="1">
      <alignment horizontal="center"/>
      <protection hidden="1"/>
    </xf>
    <xf numFmtId="0" fontId="0" fillId="3" borderId="256" xfId="0" applyFill="1" applyBorder="1" applyProtection="1">
      <protection hidden="1"/>
    </xf>
    <xf numFmtId="0" fontId="7" fillId="3" borderId="237" xfId="0" applyFont="1" applyFill="1" applyBorder="1" applyProtection="1">
      <protection hidden="1"/>
    </xf>
    <xf numFmtId="0" fontId="0" fillId="3" borderId="237" xfId="0" applyFill="1" applyBorder="1" applyAlignment="1" applyProtection="1">
      <alignment horizontal="center" wrapText="1"/>
      <protection hidden="1"/>
    </xf>
    <xf numFmtId="10" fontId="0" fillId="3" borderId="247" xfId="0" applyNumberFormat="1" applyFill="1" applyBorder="1" applyAlignment="1" applyProtection="1">
      <alignment horizontal="center"/>
      <protection hidden="1"/>
    </xf>
    <xf numFmtId="10" fontId="0" fillId="3" borderId="256" xfId="0" applyNumberFormat="1" applyFill="1" applyBorder="1" applyAlignment="1" applyProtection="1">
      <alignment horizontal="center"/>
      <protection hidden="1"/>
    </xf>
    <xf numFmtId="0" fontId="0" fillId="3" borderId="259" xfId="0" applyFill="1" applyBorder="1" applyAlignment="1" applyProtection="1">
      <alignment vertical="center"/>
      <protection hidden="1"/>
    </xf>
    <xf numFmtId="0" fontId="0" fillId="3" borderId="260" xfId="0" applyFill="1" applyBorder="1" applyAlignment="1" applyProtection="1">
      <alignment horizontal="center"/>
      <protection hidden="1"/>
    </xf>
    <xf numFmtId="179" fontId="2" fillId="2" borderId="237" xfId="0" applyNumberFormat="1" applyFont="1" applyFill="1" applyBorder="1" applyAlignment="1" applyProtection="1">
      <alignment horizontal="center"/>
      <protection locked="0"/>
    </xf>
    <xf numFmtId="179" fontId="2" fillId="3" borderId="237" xfId="0" applyNumberFormat="1" applyFont="1" applyFill="1" applyBorder="1" applyAlignment="1" applyProtection="1">
      <alignment horizontal="center"/>
      <protection hidden="1"/>
    </xf>
    <xf numFmtId="0" fontId="0" fillId="4" borderId="237" xfId="0" applyFill="1" applyBorder="1" applyAlignment="1">
      <alignment horizontal="center"/>
    </xf>
    <xf numFmtId="0" fontId="0" fillId="0" borderId="237" xfId="0" applyBorder="1" applyAlignment="1" applyProtection="1">
      <alignment horizontal="center"/>
      <protection locked="0"/>
    </xf>
    <xf numFmtId="0" fontId="0" fillId="3" borderId="237" xfId="0" applyFill="1" applyBorder="1" applyAlignment="1">
      <alignment horizontal="center"/>
    </xf>
    <xf numFmtId="0" fontId="3" fillId="3" borderId="237" xfId="0" applyFont="1" applyFill="1" applyBorder="1" applyAlignment="1">
      <alignment horizontal="center"/>
    </xf>
    <xf numFmtId="0" fontId="0" fillId="4" borderId="259" xfId="0" applyFill="1" applyBorder="1" applyAlignment="1" applyProtection="1">
      <alignment horizontal="right" vertical="center" wrapText="1"/>
      <protection hidden="1"/>
    </xf>
    <xf numFmtId="0" fontId="0" fillId="4" borderId="245" xfId="0" applyFill="1" applyBorder="1" applyAlignment="1" applyProtection="1">
      <alignment horizontal="right" vertical="center" wrapText="1"/>
      <protection hidden="1"/>
    </xf>
    <xf numFmtId="2" fontId="0" fillId="4" borderId="268" xfId="0" applyNumberFormat="1" applyFill="1" applyBorder="1" applyAlignment="1" applyProtection="1">
      <alignment horizontal="center" vertical="center" wrapText="1"/>
      <protection hidden="1"/>
    </xf>
    <xf numFmtId="2" fontId="0" fillId="4" borderId="260" xfId="0" applyNumberFormat="1" applyFill="1" applyBorder="1" applyAlignment="1" applyProtection="1">
      <alignment horizontal="center" vertical="center" wrapText="1"/>
      <protection hidden="1"/>
    </xf>
    <xf numFmtId="4" fontId="32" fillId="4" borderId="269" xfId="2" applyNumberFormat="1" applyFont="1" applyFill="1" applyBorder="1" applyAlignment="1" applyProtection="1">
      <alignment horizontal="center" vertical="center" wrapText="1"/>
      <protection hidden="1"/>
    </xf>
    <xf numFmtId="4" fontId="3" fillId="28" borderId="270" xfId="0" applyNumberFormat="1" applyFont="1" applyFill="1" applyBorder="1" applyAlignment="1" applyProtection="1">
      <alignment horizontal="center"/>
      <protection hidden="1"/>
    </xf>
    <xf numFmtId="10" fontId="0" fillId="28" borderId="237" xfId="0" applyNumberFormat="1" applyFill="1" applyBorder="1" applyAlignment="1" applyProtection="1">
      <alignment horizontal="center"/>
      <protection hidden="1"/>
    </xf>
    <xf numFmtId="4" fontId="0" fillId="28" borderId="237" xfId="2" applyNumberFormat="1" applyFont="1" applyFill="1" applyBorder="1" applyAlignment="1" applyProtection="1">
      <alignment horizontal="center"/>
      <protection hidden="1"/>
    </xf>
    <xf numFmtId="4" fontId="0" fillId="28" borderId="270" xfId="0" applyNumberFormat="1" applyFill="1" applyBorder="1" applyAlignment="1" applyProtection="1">
      <alignment horizontal="center"/>
      <protection hidden="1"/>
    </xf>
    <xf numFmtId="4" fontId="3" fillId="28" borderId="237" xfId="0" applyNumberFormat="1" applyFont="1" applyFill="1" applyBorder="1" applyAlignment="1" applyProtection="1">
      <alignment horizontal="center"/>
      <protection hidden="1"/>
    </xf>
    <xf numFmtId="196" fontId="0" fillId="28" borderId="237" xfId="0" applyNumberFormat="1" applyFill="1" applyBorder="1" applyAlignment="1" applyProtection="1">
      <alignment horizontal="center"/>
      <protection hidden="1"/>
    </xf>
    <xf numFmtId="195" fontId="0" fillId="28" borderId="237" xfId="0" applyNumberFormat="1" applyFill="1" applyBorder="1" applyAlignment="1" applyProtection="1">
      <alignment horizontal="center"/>
      <protection hidden="1"/>
    </xf>
    <xf numFmtId="194" fontId="0" fillId="28" borderId="237" xfId="0" applyNumberFormat="1" applyFill="1" applyBorder="1" applyAlignment="1" applyProtection="1">
      <alignment horizontal="center"/>
      <protection hidden="1"/>
    </xf>
    <xf numFmtId="193" fontId="0" fillId="28" borderId="237" xfId="0" applyNumberFormat="1" applyFill="1" applyBorder="1" applyAlignment="1" applyProtection="1">
      <alignment horizontal="center"/>
      <protection hidden="1"/>
    </xf>
    <xf numFmtId="165" fontId="3" fillId="28" borderId="237" xfId="2" applyFont="1" applyFill="1" applyBorder="1" applyAlignment="1" applyProtection="1">
      <alignment horizontal="center"/>
      <protection hidden="1"/>
    </xf>
    <xf numFmtId="179" fontId="0" fillId="28" borderId="237" xfId="0" applyNumberFormat="1" applyFill="1" applyBorder="1" applyAlignment="1" applyProtection="1">
      <alignment horizontal="center"/>
      <protection hidden="1"/>
    </xf>
    <xf numFmtId="0" fontId="0" fillId="0" borderId="247" xfId="0" applyBorder="1" applyAlignment="1" applyProtection="1">
      <alignment horizontal="center"/>
      <protection hidden="1"/>
    </xf>
    <xf numFmtId="0" fontId="0" fillId="0" borderId="245" xfId="0" applyBorder="1" applyAlignment="1" applyProtection="1">
      <alignment horizontal="center"/>
      <protection hidden="1"/>
    </xf>
    <xf numFmtId="0" fontId="0" fillId="0" borderId="249" xfId="0" applyBorder="1" applyAlignment="1" applyProtection="1">
      <alignment horizontal="center"/>
      <protection hidden="1"/>
    </xf>
    <xf numFmtId="2" fontId="0" fillId="3" borderId="255" xfId="0" applyNumberFormat="1" applyFill="1" applyBorder="1" applyAlignment="1" applyProtection="1">
      <alignment horizontal="center"/>
      <protection hidden="1"/>
    </xf>
    <xf numFmtId="2" fontId="0" fillId="4" borderId="255" xfId="0" applyNumberFormat="1" applyFill="1" applyBorder="1" applyAlignment="1" applyProtection="1">
      <alignment horizontal="center"/>
      <protection hidden="1"/>
    </xf>
    <xf numFmtId="2" fontId="0" fillId="3" borderId="247" xfId="0" applyNumberFormat="1" applyFill="1" applyBorder="1" applyAlignment="1" applyProtection="1">
      <alignment horizontal="center"/>
      <protection hidden="1"/>
    </xf>
    <xf numFmtId="2" fontId="0" fillId="4" borderId="247" xfId="0" applyNumberFormat="1" applyFill="1" applyBorder="1" applyAlignment="1" applyProtection="1">
      <alignment horizontal="center"/>
      <protection hidden="1"/>
    </xf>
    <xf numFmtId="0" fontId="0" fillId="4" borderId="261" xfId="0" applyFill="1" applyBorder="1" applyProtection="1">
      <protection hidden="1"/>
    </xf>
    <xf numFmtId="0" fontId="0" fillId="4" borderId="271" xfId="0" applyFill="1" applyBorder="1" applyAlignment="1" applyProtection="1">
      <alignment horizontal="center"/>
      <protection hidden="1"/>
    </xf>
    <xf numFmtId="171" fontId="22" fillId="6" borderId="255" xfId="0" applyNumberFormat="1" applyFont="1" applyFill="1" applyBorder="1" applyAlignment="1" applyProtection="1">
      <alignment horizontal="center" vertical="center" wrapText="1"/>
      <protection locked="0"/>
    </xf>
    <xf numFmtId="171" fontId="22" fillId="6" borderId="247" xfId="0" applyNumberFormat="1" applyFont="1" applyFill="1" applyBorder="1" applyAlignment="1" applyProtection="1">
      <alignment horizontal="center" vertical="center" wrapText="1"/>
      <protection locked="0"/>
    </xf>
    <xf numFmtId="0" fontId="0" fillId="3" borderId="247" xfId="0" applyFill="1" applyBorder="1" applyProtection="1">
      <protection hidden="1"/>
    </xf>
    <xf numFmtId="171" fontId="0" fillId="3" borderId="247" xfId="0" applyNumberFormat="1" applyFill="1" applyBorder="1" applyAlignment="1" applyProtection="1">
      <alignment horizontal="center"/>
      <protection hidden="1"/>
    </xf>
    <xf numFmtId="1" fontId="0" fillId="3" borderId="272" xfId="0" applyNumberFormat="1" applyFill="1" applyBorder="1" applyAlignment="1" applyProtection="1">
      <alignment horizontal="center"/>
      <protection hidden="1"/>
    </xf>
    <xf numFmtId="0" fontId="0" fillId="0" borderId="249" xfId="0" applyBorder="1" applyProtection="1">
      <protection hidden="1"/>
    </xf>
    <xf numFmtId="2" fontId="3" fillId="4" borderId="237" xfId="0" applyNumberFormat="1" applyFont="1" applyFill="1" applyBorder="1" applyAlignment="1" applyProtection="1">
      <alignment horizontal="center"/>
      <protection hidden="1"/>
    </xf>
    <xf numFmtId="3" fontId="0" fillId="3" borderId="268" xfId="0" applyNumberFormat="1" applyFill="1" applyBorder="1" applyAlignment="1" applyProtection="1">
      <alignment horizontal="center"/>
      <protection hidden="1"/>
    </xf>
    <xf numFmtId="0" fontId="0" fillId="0" borderId="248" xfId="0" applyBorder="1" applyAlignment="1" applyProtection="1">
      <alignment horizontal="center"/>
      <protection hidden="1"/>
    </xf>
    <xf numFmtId="0" fontId="0" fillId="5" borderId="247" xfId="0" applyFill="1" applyBorder="1" applyAlignment="1" applyProtection="1">
      <alignment horizontal="center"/>
      <protection hidden="1"/>
    </xf>
    <xf numFmtId="0" fontId="0" fillId="3" borderId="256" xfId="0" applyFill="1" applyBorder="1" applyAlignment="1" applyProtection="1">
      <alignment horizontal="center"/>
      <protection hidden="1"/>
    </xf>
    <xf numFmtId="0" fontId="6" fillId="3" borderId="237" xfId="0" applyFont="1" applyFill="1" applyBorder="1" applyAlignment="1" applyProtection="1">
      <alignment horizontal="right" vertical="center"/>
      <protection hidden="1"/>
    </xf>
    <xf numFmtId="0" fontId="6" fillId="3" borderId="273" xfId="0" applyFont="1" applyFill="1" applyBorder="1" applyAlignment="1" applyProtection="1">
      <alignment horizontal="right" vertical="center"/>
      <protection hidden="1"/>
    </xf>
    <xf numFmtId="0" fontId="2" fillId="0" borderId="44" xfId="0" applyFont="1" applyBorder="1" applyAlignment="1" applyProtection="1">
      <alignment horizontal="center" vertical="center"/>
      <protection hidden="1"/>
    </xf>
    <xf numFmtId="0" fontId="2" fillId="0" borderId="37"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0" fillId="8" borderId="237" xfId="0" applyFill="1" applyBorder="1" applyProtection="1">
      <protection hidden="1"/>
    </xf>
    <xf numFmtId="0" fontId="0" fillId="8" borderId="237" xfId="0" applyFill="1" applyBorder="1" applyAlignment="1" applyProtection="1">
      <alignment horizontal="center"/>
      <protection hidden="1"/>
    </xf>
    <xf numFmtId="1" fontId="0" fillId="8" borderId="237" xfId="0" applyNumberFormat="1" applyFill="1" applyBorder="1" applyAlignment="1" applyProtection="1">
      <alignment horizontal="center"/>
      <protection hidden="1"/>
    </xf>
    <xf numFmtId="2" fontId="0" fillId="8" borderId="237" xfId="0" applyNumberFormat="1" applyFill="1" applyBorder="1" applyAlignment="1" applyProtection="1">
      <alignment horizontal="center"/>
      <protection hidden="1"/>
    </xf>
    <xf numFmtId="0" fontId="7" fillId="8" borderId="237" xfId="0" applyFont="1" applyFill="1" applyBorder="1" applyAlignment="1" applyProtection="1">
      <alignment horizontal="center" vertical="center"/>
      <protection hidden="1"/>
    </xf>
    <xf numFmtId="14" fontId="0" fillId="2" borderId="237" xfId="0" applyNumberFormat="1" applyFill="1" applyBorder="1" applyAlignment="1" applyProtection="1">
      <alignment horizontal="center"/>
      <protection locked="0"/>
    </xf>
    <xf numFmtId="0" fontId="0" fillId="26" borderId="237" xfId="0" applyFill="1" applyBorder="1" applyProtection="1">
      <protection hidden="1"/>
    </xf>
    <xf numFmtId="0" fontId="3" fillId="26" borderId="237" xfId="0" applyFont="1" applyFill="1" applyBorder="1" applyAlignment="1" applyProtection="1">
      <alignment horizontal="center"/>
      <protection hidden="1"/>
    </xf>
    <xf numFmtId="0" fontId="0" fillId="3" borderId="255" xfId="0" applyFill="1" applyBorder="1" applyAlignment="1" applyProtection="1">
      <alignment horizontal="left"/>
      <protection hidden="1"/>
    </xf>
    <xf numFmtId="49" fontId="0" fillId="3" borderId="256" xfId="0" applyNumberFormat="1" applyFill="1" applyBorder="1" applyProtection="1">
      <protection hidden="1"/>
    </xf>
    <xf numFmtId="4" fontId="0" fillId="4" borderId="237" xfId="0" applyNumberFormat="1" applyFill="1" applyBorder="1" applyAlignment="1" applyProtection="1">
      <alignment horizontal="center"/>
      <protection locked="0"/>
    </xf>
    <xf numFmtId="14" fontId="0" fillId="3" borderId="237" xfId="0" applyNumberFormat="1" applyFill="1" applyBorder="1" applyAlignment="1" applyProtection="1">
      <alignment horizontal="center"/>
      <protection hidden="1"/>
    </xf>
    <xf numFmtId="49" fontId="0" fillId="3" borderId="248" xfId="0" applyNumberFormat="1" applyFill="1" applyBorder="1" applyProtection="1">
      <protection hidden="1"/>
    </xf>
    <xf numFmtId="4" fontId="0" fillId="3" borderId="255" xfId="0" applyNumberFormat="1" applyFill="1" applyBorder="1" applyAlignment="1" applyProtection="1">
      <alignment horizontal="center"/>
      <protection hidden="1"/>
    </xf>
    <xf numFmtId="4" fontId="0" fillId="3" borderId="247" xfId="0" applyNumberFormat="1" applyFill="1" applyBorder="1" applyAlignment="1" applyProtection="1">
      <alignment horizontal="center"/>
      <protection hidden="1"/>
    </xf>
    <xf numFmtId="4" fontId="0" fillId="3" borderId="237" xfId="0" applyNumberFormat="1" applyFill="1" applyBorder="1" applyAlignment="1" applyProtection="1">
      <alignment horizontal="center"/>
      <protection hidden="1"/>
    </xf>
    <xf numFmtId="169" fontId="0" fillId="3" borderId="237" xfId="1" applyNumberFormat="1" applyFont="1" applyFill="1" applyBorder="1" applyAlignment="1" applyProtection="1">
      <alignment horizontal="center"/>
      <protection hidden="1"/>
    </xf>
    <xf numFmtId="0" fontId="0" fillId="2" borderId="237" xfId="0" applyFill="1" applyBorder="1" applyAlignment="1" applyProtection="1">
      <alignment horizontal="center"/>
      <protection hidden="1"/>
    </xf>
    <xf numFmtId="0" fontId="0" fillId="26" borderId="237" xfId="0" applyFill="1" applyBorder="1" applyAlignment="1" applyProtection="1">
      <alignment horizontal="center"/>
      <protection hidden="1"/>
    </xf>
    <xf numFmtId="2" fontId="0" fillId="0" borderId="237" xfId="0" applyNumberFormat="1" applyBorder="1" applyAlignment="1" applyProtection="1">
      <alignment horizontal="center"/>
      <protection locked="0"/>
    </xf>
    <xf numFmtId="1" fontId="0" fillId="3" borderId="237" xfId="0" applyNumberFormat="1" applyFill="1" applyBorder="1" applyAlignment="1" applyProtection="1">
      <alignment horizontal="center"/>
      <protection hidden="1"/>
    </xf>
    <xf numFmtId="4" fontId="0" fillId="0" borderId="263" xfId="0" applyNumberFormat="1" applyBorder="1" applyAlignment="1" applyProtection="1">
      <alignment horizontal="center" vertical="center"/>
      <protection locked="0"/>
    </xf>
    <xf numFmtId="4" fontId="0" fillId="0" borderId="247" xfId="0" applyNumberFormat="1" applyBorder="1" applyAlignment="1" applyProtection="1">
      <alignment horizontal="center" vertical="center"/>
      <protection locked="0"/>
    </xf>
    <xf numFmtId="4" fontId="0" fillId="0" borderId="248" xfId="0" applyNumberFormat="1" applyBorder="1" applyAlignment="1" applyProtection="1">
      <alignment horizontal="center" vertical="center"/>
      <protection locked="0"/>
    </xf>
    <xf numFmtId="4" fontId="0" fillId="3" borderId="277" xfId="0" applyNumberFormat="1" applyFill="1" applyBorder="1" applyAlignment="1" applyProtection="1">
      <alignment horizontal="center"/>
      <protection hidden="1"/>
    </xf>
    <xf numFmtId="4" fontId="0" fillId="3" borderId="263" xfId="0" applyNumberFormat="1" applyFill="1" applyBorder="1" applyAlignment="1" applyProtection="1">
      <alignment horizontal="center" vertical="center"/>
      <protection hidden="1"/>
    </xf>
    <xf numFmtId="4" fontId="0" fillId="3" borderId="247" xfId="0" applyNumberFormat="1" applyFill="1" applyBorder="1" applyAlignment="1" applyProtection="1">
      <alignment horizontal="center" vertical="center"/>
      <protection hidden="1"/>
    </xf>
    <xf numFmtId="4" fontId="0" fillId="3" borderId="248" xfId="0" applyNumberFormat="1" applyFill="1" applyBorder="1" applyAlignment="1" applyProtection="1">
      <alignment horizontal="center" vertical="center"/>
      <protection hidden="1"/>
    </xf>
    <xf numFmtId="4" fontId="0" fillId="3" borderId="250" xfId="0" applyNumberFormat="1" applyFill="1" applyBorder="1" applyAlignment="1" applyProtection="1">
      <alignment horizontal="center"/>
      <protection hidden="1"/>
    </xf>
    <xf numFmtId="49" fontId="39" fillId="7" borderId="255" xfId="0" applyNumberFormat="1" applyFont="1" applyFill="1" applyBorder="1" applyAlignment="1" applyProtection="1">
      <alignment horizontal="center"/>
      <protection hidden="1"/>
    </xf>
    <xf numFmtId="0" fontId="39" fillId="7" borderId="247" xfId="0" applyFont="1" applyFill="1" applyBorder="1" applyAlignment="1" applyProtection="1">
      <alignment horizontal="center"/>
      <protection hidden="1"/>
    </xf>
    <xf numFmtId="4" fontId="39" fillId="7" borderId="247" xfId="0" applyNumberFormat="1" applyFont="1" applyFill="1" applyBorder="1" applyProtection="1">
      <protection hidden="1"/>
    </xf>
    <xf numFmtId="2" fontId="39" fillId="7" borderId="247" xfId="0" applyNumberFormat="1" applyFont="1" applyFill="1" applyBorder="1" applyAlignment="1" applyProtection="1">
      <alignment horizontal="center"/>
      <protection hidden="1"/>
    </xf>
    <xf numFmtId="4" fontId="39" fillId="7" borderId="256" xfId="0" applyNumberFormat="1" applyFont="1" applyFill="1" applyBorder="1" applyAlignment="1" applyProtection="1">
      <alignment horizontal="center"/>
      <protection hidden="1"/>
    </xf>
    <xf numFmtId="14" fontId="98" fillId="2" borderId="237" xfId="3" applyNumberFormat="1" applyFont="1" applyFill="1" applyBorder="1" applyAlignment="1" applyProtection="1">
      <alignment horizontal="center"/>
      <protection hidden="1"/>
    </xf>
    <xf numFmtId="14" fontId="95" fillId="2" borderId="237" xfId="3" applyNumberFormat="1" applyFont="1" applyFill="1" applyBorder="1" applyAlignment="1" applyProtection="1">
      <protection hidden="1"/>
    </xf>
    <xf numFmtId="0" fontId="3" fillId="3" borderId="250" xfId="0" applyFont="1" applyFill="1" applyBorder="1" applyProtection="1">
      <protection hidden="1"/>
    </xf>
    <xf numFmtId="9" fontId="96" fillId="3" borderId="250" xfId="1" applyFont="1" applyFill="1" applyBorder="1" applyAlignment="1" applyProtection="1">
      <alignment horizontal="center" vertical="center"/>
      <protection hidden="1"/>
    </xf>
    <xf numFmtId="10" fontId="96" fillId="2" borderId="278" xfId="1" applyNumberFormat="1" applyFont="1" applyFill="1" applyBorder="1" applyAlignment="1" applyProtection="1">
      <alignment horizontal="right"/>
      <protection hidden="1"/>
    </xf>
    <xf numFmtId="0" fontId="96" fillId="3" borderId="278" xfId="0" applyFont="1" applyFill="1" applyBorder="1" applyAlignment="1" applyProtection="1">
      <alignment horizontal="left"/>
      <protection hidden="1"/>
    </xf>
    <xf numFmtId="0" fontId="96" fillId="3" borderId="279" xfId="0" applyFont="1" applyFill="1" applyBorder="1" applyAlignment="1" applyProtection="1">
      <alignment horizontal="left"/>
      <protection hidden="1"/>
    </xf>
    <xf numFmtId="2" fontId="96" fillId="2" borderId="279" xfId="0" applyNumberFormat="1" applyFont="1" applyFill="1" applyBorder="1" applyAlignment="1" applyProtection="1">
      <alignment horizontal="right"/>
      <protection hidden="1"/>
    </xf>
    <xf numFmtId="0" fontId="0" fillId="3" borderId="270" xfId="0" applyFill="1" applyBorder="1" applyAlignment="1" applyProtection="1">
      <alignment horizontal="center"/>
      <protection hidden="1"/>
    </xf>
    <xf numFmtId="2" fontId="96" fillId="2" borderId="237" xfId="0" applyNumberFormat="1" applyFont="1" applyFill="1" applyBorder="1" applyAlignment="1" applyProtection="1">
      <alignment horizontal="center"/>
      <protection locked="0"/>
    </xf>
    <xf numFmtId="170" fontId="0" fillId="3" borderId="280" xfId="0" applyNumberFormat="1" applyFill="1" applyBorder="1" applyAlignment="1" applyProtection="1">
      <alignment horizontal="center"/>
      <protection hidden="1"/>
    </xf>
    <xf numFmtId="0" fontId="0" fillId="3" borderId="270" xfId="0" applyFill="1" applyBorder="1" applyAlignment="1" applyProtection="1">
      <alignment horizontal="center" vertical="center"/>
      <protection hidden="1"/>
    </xf>
    <xf numFmtId="0" fontId="2" fillId="10" borderId="200" xfId="0" applyFont="1" applyFill="1" applyBorder="1" applyProtection="1">
      <protection hidden="1"/>
    </xf>
    <xf numFmtId="0" fontId="2" fillId="10" borderId="0" xfId="0" applyFont="1" applyFill="1" applyProtection="1">
      <protection hidden="1"/>
    </xf>
    <xf numFmtId="0" fontId="39" fillId="37" borderId="281" xfId="0" applyFont="1" applyFill="1" applyBorder="1" applyAlignment="1" applyProtection="1">
      <alignment horizontal="left"/>
      <protection hidden="1"/>
    </xf>
    <xf numFmtId="0" fontId="0" fillId="37" borderId="280" xfId="0" applyFill="1" applyBorder="1" applyAlignment="1" applyProtection="1">
      <alignment horizontal="left"/>
      <protection hidden="1"/>
    </xf>
    <xf numFmtId="0" fontId="0" fillId="3" borderId="282" xfId="0" applyFill="1" applyBorder="1" applyProtection="1">
      <protection hidden="1"/>
    </xf>
    <xf numFmtId="0" fontId="0" fillId="3" borderId="260" xfId="0" applyFill="1" applyBorder="1" applyProtection="1">
      <protection hidden="1"/>
    </xf>
    <xf numFmtId="170" fontId="97" fillId="3" borderId="280" xfId="0" applyNumberFormat="1" applyFont="1" applyFill="1" applyBorder="1" applyAlignment="1" applyProtection="1">
      <alignment horizontal="center"/>
      <protection hidden="1"/>
    </xf>
    <xf numFmtId="2" fontId="3" fillId="2" borderId="237" xfId="0" applyNumberFormat="1" applyFont="1" applyFill="1" applyBorder="1" applyAlignment="1" applyProtection="1">
      <alignment horizontal="center"/>
      <protection locked="0"/>
    </xf>
    <xf numFmtId="182" fontId="0" fillId="3" borderId="280" xfId="0" applyNumberFormat="1" applyFill="1" applyBorder="1" applyAlignment="1" applyProtection="1">
      <alignment horizontal="center"/>
      <protection hidden="1"/>
    </xf>
    <xf numFmtId="10" fontId="3" fillId="2" borderId="237" xfId="0" applyNumberFormat="1" applyFont="1" applyFill="1" applyBorder="1" applyAlignment="1" applyProtection="1">
      <alignment horizontal="center"/>
      <protection locked="0"/>
    </xf>
    <xf numFmtId="0" fontId="35" fillId="33" borderId="281" xfId="0" applyFont="1" applyFill="1" applyBorder="1" applyAlignment="1" applyProtection="1">
      <alignment horizontal="left"/>
      <protection hidden="1"/>
    </xf>
    <xf numFmtId="10" fontId="3" fillId="2" borderId="251" xfId="0" applyNumberFormat="1" applyFont="1" applyFill="1" applyBorder="1" applyAlignment="1" applyProtection="1">
      <alignment horizontal="center"/>
      <protection locked="0"/>
    </xf>
    <xf numFmtId="182" fontId="0" fillId="3" borderId="283" xfId="0" applyNumberFormat="1" applyFill="1" applyBorder="1" applyAlignment="1" applyProtection="1">
      <alignment horizontal="center"/>
      <protection hidden="1"/>
    </xf>
    <xf numFmtId="165" fontId="0" fillId="2" borderId="284" xfId="2" applyFont="1" applyFill="1" applyBorder="1" applyAlignment="1" applyProtection="1">
      <alignment horizontal="right"/>
      <protection locked="0"/>
    </xf>
    <xf numFmtId="0" fontId="0" fillId="3" borderId="260" xfId="0" applyFill="1" applyBorder="1" applyAlignment="1" applyProtection="1">
      <alignment horizontal="left"/>
      <protection hidden="1"/>
    </xf>
    <xf numFmtId="165" fontId="3" fillId="2" borderId="284" xfId="2" applyFont="1" applyFill="1" applyBorder="1" applyAlignment="1" applyProtection="1">
      <alignment horizontal="right"/>
      <protection locked="0"/>
    </xf>
    <xf numFmtId="0" fontId="2" fillId="10" borderId="207" xfId="0" applyFont="1" applyFill="1" applyBorder="1" applyProtection="1">
      <protection hidden="1"/>
    </xf>
    <xf numFmtId="0" fontId="0" fillId="3" borderId="245" xfId="0" applyFill="1" applyBorder="1" applyAlignment="1" applyProtection="1">
      <alignment horizontal="left"/>
      <protection hidden="1"/>
    </xf>
    <xf numFmtId="165" fontId="0" fillId="3" borderId="284" xfId="1" applyNumberFormat="1" applyFont="1" applyFill="1" applyBorder="1" applyProtection="1">
      <protection hidden="1"/>
    </xf>
    <xf numFmtId="165" fontId="10" fillId="2" borderId="284" xfId="2" applyFont="1" applyFill="1" applyBorder="1" applyAlignment="1" applyProtection="1">
      <alignment horizontal="right"/>
      <protection locked="0"/>
    </xf>
    <xf numFmtId="4" fontId="0" fillId="0" borderId="237" xfId="0" applyNumberFormat="1" applyBorder="1" applyAlignment="1" applyProtection="1">
      <alignment horizontal="center"/>
      <protection locked="0"/>
    </xf>
    <xf numFmtId="173" fontId="0" fillId="3" borderId="237" xfId="0" applyNumberFormat="1" applyFill="1" applyBorder="1" applyAlignment="1" applyProtection="1">
      <alignment horizontal="center"/>
      <protection hidden="1"/>
    </xf>
    <xf numFmtId="197" fontId="0" fillId="3" borderId="237" xfId="0" applyNumberFormat="1" applyFill="1" applyBorder="1" applyAlignment="1" applyProtection="1">
      <alignment horizontal="center"/>
      <protection hidden="1"/>
    </xf>
    <xf numFmtId="0" fontId="94" fillId="0" borderId="237" xfId="0" applyFont="1" applyBorder="1" applyAlignment="1">
      <alignment horizontal="center"/>
    </xf>
    <xf numFmtId="173" fontId="7" fillId="0" borderId="237" xfId="0" applyNumberFormat="1" applyFont="1" applyBorder="1"/>
    <xf numFmtId="0" fontId="94" fillId="0" borderId="237" xfId="0" applyFont="1" applyBorder="1"/>
    <xf numFmtId="173" fontId="94" fillId="0" borderId="237" xfId="0" applyNumberFormat="1" applyFont="1" applyBorder="1"/>
    <xf numFmtId="175" fontId="0" fillId="27" borderId="218" xfId="1" applyNumberFormat="1" applyFont="1" applyFill="1" applyBorder="1" applyProtection="1">
      <protection locked="0"/>
    </xf>
    <xf numFmtId="175" fontId="0" fillId="27" borderId="20" xfId="1" applyNumberFormat="1" applyFont="1" applyFill="1" applyBorder="1" applyProtection="1">
      <protection locked="0"/>
    </xf>
    <xf numFmtId="3" fontId="67" fillId="27" borderId="176" xfId="0" applyNumberFormat="1" applyFont="1" applyFill="1" applyBorder="1" applyAlignment="1" applyProtection="1">
      <alignment horizontal="center" vertical="center"/>
      <protection locked="0"/>
    </xf>
    <xf numFmtId="49" fontId="23" fillId="55" borderId="53" xfId="0" applyNumberFormat="1" applyFont="1" applyFill="1" applyBorder="1" applyAlignment="1" applyProtection="1">
      <alignment horizontal="center"/>
      <protection locked="0"/>
    </xf>
    <xf numFmtId="0" fontId="0" fillId="3" borderId="16" xfId="0" applyFill="1" applyBorder="1" applyAlignment="1" applyProtection="1">
      <alignment horizontal="left"/>
      <protection hidden="1"/>
    </xf>
    <xf numFmtId="4" fontId="7" fillId="0" borderId="237" xfId="0" applyNumberFormat="1" applyFont="1" applyBorder="1"/>
    <xf numFmtId="43" fontId="2" fillId="0" borderId="0" xfId="0" applyNumberFormat="1" applyFont="1" applyProtection="1">
      <protection hidden="1"/>
    </xf>
    <xf numFmtId="165" fontId="2" fillId="56" borderId="0" xfId="2" applyFont="1" applyFill="1" applyProtection="1">
      <protection hidden="1"/>
    </xf>
    <xf numFmtId="0" fontId="2" fillId="56" borderId="0" xfId="0" applyFont="1" applyFill="1" applyProtection="1">
      <protection hidden="1"/>
    </xf>
    <xf numFmtId="4" fontId="7" fillId="0" borderId="237" xfId="126" applyNumberFormat="1" applyFont="1" applyFill="1" applyBorder="1" applyAlignment="1" applyProtection="1">
      <alignment horizontal="right" vertical="center" indent="1"/>
      <protection locked="0"/>
    </xf>
    <xf numFmtId="0" fontId="150" fillId="4" borderId="0" xfId="0" applyFont="1" applyFill="1"/>
    <xf numFmtId="0" fontId="35" fillId="28" borderId="0" xfId="0" applyFont="1" applyFill="1" applyAlignment="1" applyProtection="1">
      <alignment horizontal="left"/>
      <protection hidden="1"/>
    </xf>
    <xf numFmtId="0" fontId="90" fillId="28" borderId="0" xfId="0" applyFont="1" applyFill="1" applyAlignment="1" applyProtection="1">
      <alignment horizontal="left"/>
      <protection hidden="1"/>
    </xf>
    <xf numFmtId="0" fontId="35" fillId="28" borderId="0" xfId="0" applyFont="1" applyFill="1" applyAlignment="1" applyProtection="1">
      <alignment horizontal="center"/>
      <protection hidden="1"/>
    </xf>
    <xf numFmtId="49" fontId="67" fillId="2" borderId="177" xfId="0" applyNumberFormat="1" applyFont="1" applyFill="1" applyBorder="1" applyAlignment="1" applyProtection="1">
      <alignment horizontal="left" vertical="center"/>
      <protection locked="0"/>
    </xf>
    <xf numFmtId="49" fontId="67" fillId="2" borderId="178" xfId="0" applyNumberFormat="1" applyFont="1" applyFill="1" applyBorder="1" applyAlignment="1" applyProtection="1">
      <alignment horizontal="left" vertical="center"/>
      <protection locked="0"/>
    </xf>
    <xf numFmtId="49" fontId="67" fillId="2" borderId="179" xfId="0" applyNumberFormat="1" applyFont="1" applyFill="1" applyBorder="1" applyAlignment="1" applyProtection="1">
      <alignment horizontal="left" vertical="center"/>
      <protection locked="0"/>
    </xf>
    <xf numFmtId="0" fontId="68" fillId="2" borderId="176" xfId="0" applyFont="1" applyFill="1" applyBorder="1" applyAlignment="1" applyProtection="1">
      <alignment horizontal="left" vertical="center"/>
      <protection locked="0"/>
    </xf>
    <xf numFmtId="0" fontId="70" fillId="7" borderId="16" xfId="0" applyFont="1" applyFill="1" applyBorder="1" applyAlignment="1" applyProtection="1">
      <alignment horizontal="center" vertical="center"/>
      <protection hidden="1"/>
    </xf>
    <xf numFmtId="0" fontId="70" fillId="7" borderId="0" xfId="0" applyFont="1" applyFill="1" applyAlignment="1" applyProtection="1">
      <alignment horizontal="center" vertical="center"/>
      <protection hidden="1"/>
    </xf>
    <xf numFmtId="9" fontId="8" fillId="28" borderId="0" xfId="1" applyFont="1" applyFill="1" applyBorder="1" applyAlignment="1" applyProtection="1">
      <alignment horizontal="left" vertical="center"/>
      <protection hidden="1"/>
    </xf>
    <xf numFmtId="175" fontId="0" fillId="28" borderId="0" xfId="1" applyNumberFormat="1" applyFont="1" applyFill="1" applyBorder="1" applyAlignment="1" applyProtection="1">
      <alignment horizontal="center"/>
      <protection hidden="1"/>
    </xf>
    <xf numFmtId="0" fontId="39" fillId="28" borderId="0" xfId="0" applyFont="1" applyFill="1" applyAlignment="1" applyProtection="1">
      <alignment horizontal="center"/>
      <protection hidden="1"/>
    </xf>
    <xf numFmtId="9" fontId="89" fillId="28" borderId="0" xfId="1" applyFont="1" applyFill="1" applyBorder="1" applyAlignment="1" applyProtection="1">
      <alignment horizontal="center" vertical="center"/>
      <protection locked="0"/>
    </xf>
    <xf numFmtId="0" fontId="64" fillId="29" borderId="17" xfId="0" applyFont="1" applyFill="1" applyBorder="1" applyAlignment="1">
      <alignment horizontal="center" vertical="center" wrapText="1"/>
    </xf>
    <xf numFmtId="0" fontId="64" fillId="29" borderId="15" xfId="0" applyFont="1" applyFill="1" applyBorder="1" applyAlignment="1">
      <alignment horizontal="center" vertical="center" wrapText="1"/>
    </xf>
    <xf numFmtId="0" fontId="64" fillId="29" borderId="285" xfId="0" applyFont="1" applyFill="1" applyBorder="1" applyAlignment="1">
      <alignment horizontal="center"/>
    </xf>
    <xf numFmtId="0" fontId="64" fillId="29" borderId="286" xfId="0" applyFont="1" applyFill="1" applyBorder="1" applyAlignment="1">
      <alignment horizontal="center"/>
    </xf>
    <xf numFmtId="0" fontId="64" fillId="29" borderId="287" xfId="0" applyFont="1" applyFill="1" applyBorder="1" applyAlignment="1">
      <alignment horizontal="center"/>
    </xf>
    <xf numFmtId="1" fontId="39" fillId="7" borderId="48" xfId="0" applyNumberFormat="1" applyFont="1" applyFill="1" applyBorder="1" applyAlignment="1" applyProtection="1">
      <alignment horizontal="center" vertical="center"/>
      <protection hidden="1"/>
    </xf>
    <xf numFmtId="1" fontId="39" fillId="7" borderId="0" xfId="0" applyNumberFormat="1" applyFont="1" applyFill="1" applyAlignment="1" applyProtection="1">
      <alignment horizontal="center" vertical="center"/>
      <protection hidden="1"/>
    </xf>
    <xf numFmtId="177" fontId="57" fillId="3" borderId="16" xfId="0" applyNumberFormat="1" applyFont="1" applyFill="1" applyBorder="1" applyAlignment="1" applyProtection="1">
      <alignment horizontal="center" vertical="center"/>
      <protection hidden="1"/>
    </xf>
    <xf numFmtId="177" fontId="57" fillId="3" borderId="5" xfId="0" applyNumberFormat="1" applyFont="1" applyFill="1" applyBorder="1" applyAlignment="1" applyProtection="1">
      <alignment horizontal="center" vertical="center"/>
      <protection hidden="1"/>
    </xf>
    <xf numFmtId="0" fontId="59" fillId="3" borderId="16" xfId="0" applyFont="1" applyFill="1" applyBorder="1" applyAlignment="1" applyProtection="1">
      <alignment horizontal="center" vertical="center" wrapText="1"/>
      <protection hidden="1"/>
    </xf>
    <xf numFmtId="0" fontId="59" fillId="3" borderId="5" xfId="0" applyFont="1" applyFill="1" applyBorder="1" applyAlignment="1" applyProtection="1">
      <alignment horizontal="center" vertical="center" wrapText="1"/>
      <protection hidden="1"/>
    </xf>
    <xf numFmtId="0" fontId="0" fillId="3" borderId="2" xfId="0" applyFill="1" applyBorder="1" applyAlignment="1" applyProtection="1">
      <alignment horizontal="center" vertical="center" wrapText="1"/>
      <protection hidden="1"/>
    </xf>
    <xf numFmtId="0" fontId="0" fillId="3" borderId="237" xfId="0" applyFill="1" applyBorder="1" applyAlignment="1" applyProtection="1">
      <alignment horizontal="center" vertical="center" wrapText="1"/>
      <protection hidden="1"/>
    </xf>
    <xf numFmtId="1" fontId="0" fillId="3" borderId="2" xfId="0" applyNumberFormat="1" applyFill="1" applyBorder="1" applyAlignment="1" applyProtection="1">
      <alignment horizontal="center" vertical="center" wrapText="1"/>
      <protection hidden="1"/>
    </xf>
    <xf numFmtId="1" fontId="0" fillId="3" borderId="237" xfId="0" applyNumberFormat="1" applyFill="1" applyBorder="1" applyAlignment="1" applyProtection="1">
      <alignment horizontal="center" vertical="center" wrapText="1"/>
      <protection hidden="1"/>
    </xf>
    <xf numFmtId="14" fontId="0" fillId="3" borderId="237" xfId="2" applyNumberFormat="1" applyFont="1" applyFill="1" applyBorder="1" applyAlignment="1" applyProtection="1">
      <alignment horizontal="center" vertical="center" wrapText="1"/>
      <protection hidden="1"/>
    </xf>
    <xf numFmtId="3" fontId="0" fillId="3" borderId="237" xfId="2" applyNumberFormat="1" applyFont="1" applyFill="1" applyBorder="1" applyAlignment="1" applyProtection="1">
      <alignment horizontal="center" vertical="center" wrapText="1"/>
      <protection hidden="1"/>
    </xf>
    <xf numFmtId="1" fontId="71" fillId="28" borderId="0" xfId="0" applyNumberFormat="1" applyFont="1" applyFill="1" applyAlignment="1" applyProtection="1">
      <alignment horizontal="left" vertical="center"/>
      <protection hidden="1"/>
    </xf>
    <xf numFmtId="0" fontId="0" fillId="38" borderId="50" xfId="0" applyFill="1" applyBorder="1" applyAlignment="1" applyProtection="1">
      <alignment horizontal="center" vertical="center" wrapText="1"/>
      <protection hidden="1"/>
    </xf>
    <xf numFmtId="0" fontId="0" fillId="38" borderId="74" xfId="0" applyFill="1" applyBorder="1" applyAlignment="1" applyProtection="1">
      <alignment horizontal="center" vertical="center" wrapText="1"/>
      <protection hidden="1"/>
    </xf>
    <xf numFmtId="0" fontId="0" fillId="38" borderId="75" xfId="0" applyFill="1" applyBorder="1" applyAlignment="1" applyProtection="1">
      <alignment horizontal="center" vertical="center" wrapText="1"/>
      <protection hidden="1"/>
    </xf>
    <xf numFmtId="0" fontId="0" fillId="38" borderId="3" xfId="0" applyFill="1" applyBorder="1" applyAlignment="1" applyProtection="1">
      <alignment horizontal="center" vertical="center" wrapText="1"/>
      <protection hidden="1"/>
    </xf>
    <xf numFmtId="0" fontId="0" fillId="38" borderId="2" xfId="0" applyFill="1" applyBorder="1" applyAlignment="1" applyProtection="1">
      <alignment horizontal="center" vertical="center" wrapText="1"/>
      <protection hidden="1"/>
    </xf>
    <xf numFmtId="0" fontId="0" fillId="3" borderId="237" xfId="0" applyFill="1" applyBorder="1" applyAlignment="1" applyProtection="1">
      <alignment horizontal="center"/>
      <protection hidden="1"/>
    </xf>
    <xf numFmtId="0" fontId="0" fillId="3" borderId="237" xfId="0" applyFill="1" applyBorder="1" applyAlignment="1" applyProtection="1">
      <protection hidden="1"/>
    </xf>
    <xf numFmtId="0" fontId="3" fillId="3" borderId="19" xfId="0" applyFont="1" applyFill="1" applyBorder="1" applyAlignment="1" applyProtection="1">
      <alignment horizontal="center" wrapText="1"/>
      <protection hidden="1"/>
    </xf>
    <xf numFmtId="0" fontId="3" fillId="3" borderId="4" xfId="0" applyFont="1" applyFill="1" applyBorder="1" applyAlignment="1" applyProtection="1">
      <alignment horizontal="center" wrapText="1"/>
      <protection hidden="1"/>
    </xf>
    <xf numFmtId="9" fontId="3" fillId="3" borderId="19" xfId="1" applyFont="1" applyFill="1" applyBorder="1" applyAlignment="1" applyProtection="1">
      <alignment horizontal="center" wrapText="1"/>
      <protection hidden="1"/>
    </xf>
    <xf numFmtId="9" fontId="3" fillId="3" borderId="4" xfId="1" applyFont="1" applyFill="1" applyBorder="1" applyAlignment="1" applyProtection="1">
      <alignment horizontal="center" wrapText="1"/>
      <protection hidden="1"/>
    </xf>
    <xf numFmtId="0" fontId="71" fillId="28" borderId="0" xfId="0" applyFont="1" applyFill="1" applyAlignment="1" applyProtection="1">
      <alignment horizontal="left" vertical="center"/>
      <protection hidden="1"/>
    </xf>
    <xf numFmtId="2" fontId="14" fillId="7" borderId="1" xfId="0" applyNumberFormat="1" applyFont="1" applyFill="1" applyBorder="1" applyAlignment="1" applyProtection="1">
      <alignment horizontal="center" vertical="center"/>
      <protection hidden="1"/>
    </xf>
    <xf numFmtId="2" fontId="14" fillId="7" borderId="38" xfId="0" applyNumberFormat="1" applyFont="1" applyFill="1" applyBorder="1" applyAlignment="1" applyProtection="1">
      <alignment horizontal="center" vertical="center"/>
      <protection hidden="1"/>
    </xf>
    <xf numFmtId="2" fontId="14" fillId="7" borderId="2" xfId="0" applyNumberFormat="1" applyFont="1" applyFill="1" applyBorder="1" applyAlignment="1" applyProtection="1">
      <alignment horizontal="center" vertical="center"/>
      <protection hidden="1"/>
    </xf>
    <xf numFmtId="0" fontId="29" fillId="7" borderId="19" xfId="0" applyFont="1" applyFill="1" applyBorder="1" applyAlignment="1" applyProtection="1">
      <alignment horizontal="center" vertical="center" wrapText="1"/>
      <protection hidden="1"/>
    </xf>
    <xf numFmtId="0" fontId="29" fillId="7" borderId="16" xfId="0" applyFont="1" applyFill="1" applyBorder="1" applyAlignment="1" applyProtection="1">
      <alignment horizontal="center" vertical="center" wrapText="1"/>
      <protection hidden="1"/>
    </xf>
    <xf numFmtId="0" fontId="29" fillId="7" borderId="17" xfId="0" applyFont="1" applyFill="1" applyBorder="1" applyAlignment="1" applyProtection="1">
      <alignment horizontal="center" vertical="center" wrapText="1"/>
      <protection hidden="1"/>
    </xf>
    <xf numFmtId="0" fontId="74" fillId="0" borderId="13" xfId="0" applyFont="1" applyBorder="1" applyAlignment="1" applyProtection="1">
      <alignment horizontal="center" vertical="center" wrapText="1"/>
      <protection hidden="1"/>
    </xf>
    <xf numFmtId="0" fontId="35" fillId="7" borderId="5" xfId="0" applyFont="1" applyFill="1" applyBorder="1" applyAlignment="1" applyProtection="1">
      <alignment horizontal="center" vertical="center" wrapText="1"/>
      <protection hidden="1"/>
    </xf>
    <xf numFmtId="0" fontId="58" fillId="0" borderId="133" xfId="0" applyFont="1" applyBorder="1" applyAlignment="1" applyProtection="1">
      <alignment horizontal="left" vertical="center" wrapText="1"/>
      <protection hidden="1"/>
    </xf>
    <xf numFmtId="0" fontId="56" fillId="0" borderId="134" xfId="0" applyFont="1" applyBorder="1" applyAlignment="1" applyProtection="1">
      <protection hidden="1"/>
    </xf>
    <xf numFmtId="9" fontId="28" fillId="0" borderId="0" xfId="1" applyFont="1" applyAlignment="1" applyProtection="1">
      <alignment horizontal="center"/>
      <protection hidden="1"/>
    </xf>
    <xf numFmtId="9" fontId="28" fillId="0" borderId="0" xfId="1" applyFont="1" applyAlignment="1" applyProtection="1">
      <alignment horizontal="right"/>
      <protection hidden="1"/>
    </xf>
    <xf numFmtId="169" fontId="28" fillId="0" borderId="0" xfId="1" applyNumberFormat="1" applyFont="1" applyAlignment="1" applyProtection="1">
      <alignment horizontal="center"/>
      <protection hidden="1"/>
    </xf>
    <xf numFmtId="0" fontId="8" fillId="0" borderId="0" xfId="0" applyFont="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4" fontId="50" fillId="0" borderId="253" xfId="0" applyNumberFormat="1" applyFont="1" applyBorder="1" applyAlignment="1" applyProtection="1">
      <alignment horizontal="center" vertical="center" wrapText="1"/>
      <protection hidden="1"/>
    </xf>
    <xf numFmtId="4" fontId="50" fillId="0" borderId="254" xfId="0" applyNumberFormat="1" applyFont="1" applyBorder="1" applyAlignment="1" applyProtection="1">
      <alignment horizontal="center" vertical="center" wrapText="1"/>
      <protection hidden="1"/>
    </xf>
    <xf numFmtId="2" fontId="55" fillId="0" borderId="112" xfId="0" applyNumberFormat="1" applyFont="1" applyBorder="1" applyAlignment="1" applyProtection="1">
      <alignment horizontal="center" vertical="center" wrapText="1"/>
      <protection hidden="1"/>
    </xf>
    <xf numFmtId="2" fontId="55" fillId="0" borderId="13" xfId="0" applyNumberFormat="1" applyFont="1" applyBorder="1" applyAlignment="1" applyProtection="1">
      <alignment horizontal="center" vertical="center" wrapText="1"/>
      <protection hidden="1"/>
    </xf>
    <xf numFmtId="2" fontId="55" fillId="0" borderId="110" xfId="0" applyNumberFormat="1" applyFont="1" applyBorder="1" applyAlignment="1" applyProtection="1">
      <alignment horizontal="center" vertical="center" wrapText="1"/>
      <protection hidden="1"/>
    </xf>
    <xf numFmtId="2" fontId="55" fillId="0" borderId="34" xfId="0" applyNumberFormat="1" applyFont="1" applyBorder="1" applyAlignment="1" applyProtection="1">
      <alignment horizontal="center" vertical="center" wrapText="1"/>
      <protection hidden="1"/>
    </xf>
    <xf numFmtId="2" fontId="55" fillId="0" borderId="10" xfId="0" applyNumberFormat="1" applyFont="1" applyBorder="1" applyAlignment="1" applyProtection="1">
      <alignment horizontal="center" vertical="center" wrapText="1"/>
      <protection hidden="1"/>
    </xf>
    <xf numFmtId="2" fontId="55" fillId="0" borderId="111" xfId="0" applyNumberFormat="1" applyFont="1" applyBorder="1" applyAlignment="1" applyProtection="1">
      <alignment horizontal="center" vertical="center" wrapText="1"/>
      <protection hidden="1"/>
    </xf>
    <xf numFmtId="4" fontId="6" fillId="0" borderId="0" xfId="0" applyNumberFormat="1" applyFont="1" applyAlignment="1" applyProtection="1">
      <alignment horizontal="left" vertical="center" wrapText="1"/>
      <protection hidden="1"/>
    </xf>
    <xf numFmtId="0" fontId="35" fillId="7" borderId="25" xfId="0" applyFont="1" applyFill="1" applyBorder="1" applyAlignment="1" applyProtection="1">
      <alignment horizontal="center" vertical="center" wrapText="1"/>
      <protection hidden="1"/>
    </xf>
    <xf numFmtId="0" fontId="35" fillId="7" borderId="26" xfId="0" applyFont="1" applyFill="1" applyBorder="1" applyAlignment="1" applyProtection="1">
      <alignment horizontal="center" vertical="center" wrapText="1"/>
      <protection hidden="1"/>
    </xf>
    <xf numFmtId="0" fontId="29" fillId="7" borderId="25" xfId="0" applyFont="1" applyFill="1" applyBorder="1" applyAlignment="1" applyProtection="1">
      <alignment horizontal="center" vertical="center"/>
      <protection hidden="1"/>
    </xf>
    <xf numFmtId="0" fontId="29" fillId="7" borderId="27" xfId="0" applyFont="1" applyFill="1" applyBorder="1" applyAlignment="1" applyProtection="1">
      <alignment horizontal="center" vertical="center"/>
      <protection hidden="1"/>
    </xf>
    <xf numFmtId="0" fontId="29" fillId="7" borderId="26" xfId="0" applyFont="1" applyFill="1" applyBorder="1" applyAlignment="1" applyProtection="1">
      <alignment horizontal="center" vertical="center"/>
      <protection hidden="1"/>
    </xf>
    <xf numFmtId="0" fontId="51" fillId="7" borderId="0" xfId="0" applyFont="1" applyFill="1" applyAlignment="1" applyProtection="1">
      <alignment horizontal="center" vertical="center" wrapText="1"/>
      <protection hidden="1"/>
    </xf>
    <xf numFmtId="0" fontId="88" fillId="29" borderId="19" xfId="0" applyFont="1" applyFill="1" applyBorder="1" applyAlignment="1" applyProtection="1">
      <alignment horizontal="center" vertical="center" wrapText="1"/>
      <protection hidden="1"/>
    </xf>
    <xf numFmtId="0" fontId="88" fillId="29" borderId="4" xfId="0" applyFont="1" applyFill="1" applyBorder="1" applyAlignment="1" applyProtection="1">
      <alignment horizontal="center" vertical="center" wrapText="1"/>
      <protection hidden="1"/>
    </xf>
    <xf numFmtId="0" fontId="0" fillId="0" borderId="238" xfId="0" applyBorder="1" applyAlignment="1">
      <alignment horizontal="left" wrapText="1"/>
    </xf>
    <xf numFmtId="0" fontId="0" fillId="0" borderId="241" xfId="0" applyBorder="1" applyAlignment="1">
      <alignment horizontal="center" vertical="top"/>
    </xf>
    <xf numFmtId="0" fontId="0" fillId="0" borderId="240" xfId="0" applyBorder="1" applyAlignment="1">
      <alignment horizontal="center" vertical="top"/>
    </xf>
    <xf numFmtId="0" fontId="0" fillId="0" borderId="239" xfId="0" applyBorder="1" applyAlignment="1">
      <alignment horizontal="center" vertical="top"/>
    </xf>
    <xf numFmtId="0" fontId="0" fillId="0" borderId="242" xfId="0" applyBorder="1" applyAlignment="1">
      <alignment horizontal="center" vertical="top"/>
    </xf>
    <xf numFmtId="0" fontId="0" fillId="0" borderId="243" xfId="0" applyBorder="1" applyAlignment="1">
      <alignment horizontal="center" vertical="top"/>
    </xf>
    <xf numFmtId="0" fontId="0" fillId="0" borderId="244" xfId="0" applyBorder="1" applyAlignment="1">
      <alignment horizontal="center" vertical="top"/>
    </xf>
    <xf numFmtId="0" fontId="14" fillId="28" borderId="0" xfId="0" applyFont="1" applyFill="1" applyAlignment="1" applyProtection="1">
      <alignment horizontal="left" vertical="center" wrapText="1" indent="2"/>
      <protection hidden="1"/>
    </xf>
    <xf numFmtId="0" fontId="6" fillId="8" borderId="25" xfId="0" applyFont="1" applyFill="1" applyBorder="1" applyAlignment="1" applyProtection="1">
      <alignment horizontal="left"/>
      <protection hidden="1"/>
    </xf>
    <xf numFmtId="0" fontId="6" fillId="8" borderId="27" xfId="0" applyFont="1" applyFill="1" applyBorder="1" applyAlignment="1" applyProtection="1">
      <alignment horizontal="left"/>
      <protection hidden="1"/>
    </xf>
    <xf numFmtId="0" fontId="6" fillId="8" borderId="26" xfId="0" applyFont="1" applyFill="1" applyBorder="1" applyAlignment="1" applyProtection="1">
      <alignment horizontal="left"/>
      <protection hidden="1"/>
    </xf>
    <xf numFmtId="4" fontId="50" fillId="0" borderId="252" xfId="0" applyNumberFormat="1" applyFont="1" applyBorder="1" applyAlignment="1" applyProtection="1">
      <alignment horizontal="center" vertical="center" wrapText="1"/>
      <protection hidden="1"/>
    </xf>
    <xf numFmtId="0" fontId="16" fillId="0" borderId="13" xfId="0" applyFont="1" applyBorder="1" applyAlignment="1" applyProtection="1">
      <alignment horizontal="center" vertical="center" wrapText="1"/>
      <protection hidden="1"/>
    </xf>
    <xf numFmtId="4" fontId="74" fillId="0" borderId="10" xfId="0" applyNumberFormat="1" applyFont="1" applyBorder="1" applyAlignment="1" applyProtection="1">
      <alignment horizontal="center" vertical="center" wrapText="1"/>
      <protection hidden="1"/>
    </xf>
    <xf numFmtId="4" fontId="6" fillId="0" borderId="0" xfId="0" applyNumberFormat="1" applyFont="1" applyAlignment="1" applyProtection="1">
      <alignment horizontal="left" vertical="top"/>
      <protection hidden="1"/>
    </xf>
    <xf numFmtId="4" fontId="2" fillId="2" borderId="237" xfId="0" applyNumberFormat="1" applyFont="1" applyFill="1" applyBorder="1" applyAlignment="1" applyProtection="1">
      <alignment horizontal="center"/>
      <protection hidden="1"/>
    </xf>
    <xf numFmtId="10" fontId="2" fillId="2" borderId="247" xfId="1" applyNumberFormat="1" applyFont="1" applyFill="1" applyBorder="1" applyAlignment="1" applyProtection="1">
      <alignment horizontal="center" vertical="center"/>
      <protection hidden="1"/>
    </xf>
    <xf numFmtId="10" fontId="2" fillId="2" borderId="7" xfId="1" applyNumberFormat="1" applyFont="1" applyFill="1" applyBorder="1" applyAlignment="1" applyProtection="1">
      <alignment horizontal="center" vertical="center"/>
      <protection hidden="1"/>
    </xf>
    <xf numFmtId="4" fontId="2" fillId="2" borderId="247" xfId="0" applyNumberFormat="1" applyFont="1" applyFill="1" applyBorder="1" applyAlignment="1" applyProtection="1">
      <alignment horizontal="center" vertical="center"/>
      <protection hidden="1"/>
    </xf>
    <xf numFmtId="4" fontId="2" fillId="2" borderId="7" xfId="0" applyNumberFormat="1" applyFont="1" applyFill="1" applyBorder="1" applyAlignment="1" applyProtection="1">
      <alignment horizontal="center" vertical="center"/>
      <protection hidden="1"/>
    </xf>
    <xf numFmtId="4" fontId="2" fillId="2" borderId="29" xfId="0" applyNumberFormat="1" applyFont="1" applyFill="1" applyBorder="1" applyAlignment="1" applyProtection="1">
      <alignment horizontal="center" vertical="center"/>
      <protection hidden="1"/>
    </xf>
    <xf numFmtId="176" fontId="2" fillId="2" borderId="45" xfId="4" applyNumberFormat="1" applyFont="1" applyFill="1" applyBorder="1" applyAlignment="1" applyProtection="1">
      <alignment horizontal="center" vertical="center"/>
      <protection hidden="1"/>
    </xf>
    <xf numFmtId="176" fontId="2" fillId="2" borderId="9" xfId="4" applyNumberFormat="1" applyFont="1" applyFill="1" applyBorder="1" applyAlignment="1" applyProtection="1">
      <alignment horizontal="center" vertical="center"/>
      <protection hidden="1"/>
    </xf>
    <xf numFmtId="0" fontId="25" fillId="2" borderId="0" xfId="0" applyFont="1" applyFill="1" applyAlignment="1" applyProtection="1">
      <alignment horizontal="right" vertical="top"/>
      <protection hidden="1"/>
    </xf>
    <xf numFmtId="0" fontId="52" fillId="7" borderId="27" xfId="0" applyFont="1" applyFill="1" applyBorder="1" applyAlignment="1" applyProtection="1">
      <alignment horizontal="left" vertical="center"/>
      <protection hidden="1"/>
    </xf>
    <xf numFmtId="0" fontId="79" fillId="9" borderId="16" xfId="0" applyFont="1" applyFill="1" applyBorder="1" applyAlignment="1" applyProtection="1">
      <alignment horizontal="center" vertical="center" wrapText="1"/>
      <protection hidden="1"/>
    </xf>
    <xf numFmtId="0" fontId="79" fillId="9" borderId="0" xfId="0" applyFont="1" applyFill="1" applyAlignment="1" applyProtection="1">
      <alignment horizontal="center" vertical="center" wrapText="1"/>
      <protection hidden="1"/>
    </xf>
    <xf numFmtId="0" fontId="79" fillId="9" borderId="5" xfId="0" applyFont="1" applyFill="1" applyBorder="1" applyAlignment="1" applyProtection="1">
      <alignment horizontal="center" vertical="center" wrapText="1"/>
      <protection hidden="1"/>
    </xf>
    <xf numFmtId="178" fontId="2" fillId="2" borderId="258" xfId="0" applyNumberFormat="1" applyFont="1" applyFill="1" applyBorder="1" applyAlignment="1" applyProtection="1">
      <alignment horizontal="center" vertical="center"/>
      <protection hidden="1"/>
    </xf>
    <xf numFmtId="178" fontId="2" fillId="2" borderId="175" xfId="0" applyNumberFormat="1" applyFont="1" applyFill="1" applyBorder="1" applyAlignment="1" applyProtection="1">
      <alignment horizontal="center" vertical="center"/>
      <protection hidden="1"/>
    </xf>
    <xf numFmtId="178" fontId="2" fillId="2" borderId="27" xfId="0" applyNumberFormat="1" applyFont="1" applyFill="1" applyBorder="1" applyAlignment="1" applyProtection="1">
      <alignment horizontal="center" vertical="center"/>
      <protection hidden="1"/>
    </xf>
    <xf numFmtId="178" fontId="2" fillId="2" borderId="258" xfId="0" applyNumberFormat="1" applyFont="1" applyFill="1" applyBorder="1" applyAlignment="1" applyProtection="1">
      <alignment horizontal="center" vertical="center" wrapText="1"/>
      <protection hidden="1"/>
    </xf>
    <xf numFmtId="178" fontId="2" fillId="2" borderId="175" xfId="0" applyNumberFormat="1" applyFont="1" applyFill="1" applyBorder="1" applyAlignment="1" applyProtection="1">
      <alignment horizontal="center" vertical="center" wrapText="1"/>
      <protection hidden="1"/>
    </xf>
    <xf numFmtId="0" fontId="2" fillId="8" borderId="19" xfId="0" applyFont="1" applyFill="1" applyBorder="1" applyAlignment="1" applyProtection="1">
      <alignment horizontal="center" wrapText="1"/>
      <protection hidden="1"/>
    </xf>
    <xf numFmtId="0" fontId="2" fillId="8" borderId="4" xfId="0" applyFont="1" applyFill="1" applyBorder="1" applyAlignment="1" applyProtection="1">
      <alignment horizontal="center" wrapText="1"/>
      <protection hidden="1"/>
    </xf>
    <xf numFmtId="0" fontId="2" fillId="8" borderId="17" xfId="0" applyFont="1" applyFill="1" applyBorder="1" applyAlignment="1" applyProtection="1">
      <alignment horizontal="center" wrapText="1"/>
      <protection hidden="1"/>
    </xf>
    <xf numFmtId="0" fontId="2" fillId="8" borderId="3" xfId="0" applyFont="1" applyFill="1" applyBorder="1" applyAlignment="1" applyProtection="1">
      <alignment horizontal="center" wrapText="1"/>
      <protection hidden="1"/>
    </xf>
    <xf numFmtId="0" fontId="2" fillId="2" borderId="19" xfId="0" applyFont="1" applyFill="1" applyBorder="1" applyAlignment="1" applyProtection="1">
      <alignment horizontal="center" vertical="center"/>
      <protection hidden="1"/>
    </xf>
    <xf numFmtId="0" fontId="2" fillId="2" borderId="20" xfId="0" applyFont="1" applyFill="1" applyBorder="1" applyAlignment="1" applyProtection="1">
      <alignment horizontal="center" vertical="center"/>
      <protection hidden="1"/>
    </xf>
    <xf numFmtId="0" fontId="2" fillId="2" borderId="4" xfId="0" applyFont="1" applyFill="1" applyBorder="1" applyAlignment="1" applyProtection="1">
      <alignment horizontal="center" vertical="center"/>
      <protection hidden="1"/>
    </xf>
    <xf numFmtId="0" fontId="2" fillId="2" borderId="17" xfId="0" applyFont="1" applyFill="1" applyBorder="1" applyAlignment="1" applyProtection="1">
      <alignment horizontal="center" vertical="center"/>
      <protection hidden="1"/>
    </xf>
    <xf numFmtId="0" fontId="2" fillId="2" borderId="15" xfId="0"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0" fontId="2" fillId="8" borderId="1" xfId="0" applyFont="1" applyFill="1" applyBorder="1" applyAlignment="1" applyProtection="1">
      <alignment horizontal="center" vertical="center" wrapText="1"/>
      <protection hidden="1"/>
    </xf>
    <xf numFmtId="0" fontId="2" fillId="8" borderId="38" xfId="0" applyFont="1" applyFill="1" applyBorder="1" applyAlignment="1" applyProtection="1">
      <alignment horizontal="center" vertical="center" wrapText="1"/>
      <protection hidden="1"/>
    </xf>
    <xf numFmtId="0" fontId="2" fillId="8" borderId="2" xfId="0" applyFont="1" applyFill="1" applyBorder="1" applyAlignment="1" applyProtection="1">
      <alignment horizontal="center" vertical="center" wrapText="1"/>
      <protection hidden="1"/>
    </xf>
    <xf numFmtId="178" fontId="35" fillId="2" borderId="25" xfId="0" applyNumberFormat="1" applyFont="1" applyFill="1" applyBorder="1" applyAlignment="1" applyProtection="1">
      <alignment horizontal="center" vertical="center" wrapText="1"/>
      <protection hidden="1"/>
    </xf>
    <xf numFmtId="178" fontId="35" fillId="2" borderId="26" xfId="0" applyNumberFormat="1" applyFont="1" applyFill="1" applyBorder="1" applyAlignment="1" applyProtection="1">
      <alignment horizontal="center" vertical="center" wrapText="1"/>
      <protection hidden="1"/>
    </xf>
    <xf numFmtId="0" fontId="7" fillId="2" borderId="19" xfId="0" applyFont="1" applyFill="1" applyBorder="1" applyAlignment="1" applyProtection="1">
      <alignment horizontal="left"/>
      <protection hidden="1"/>
    </xf>
    <xf numFmtId="0" fontId="7" fillId="2" borderId="20" xfId="0" applyFont="1" applyFill="1" applyBorder="1" applyAlignment="1" applyProtection="1">
      <alignment horizontal="left"/>
      <protection hidden="1"/>
    </xf>
    <xf numFmtId="0" fontId="7" fillId="2" borderId="16" xfId="0" applyFont="1" applyFill="1" applyBorder="1" applyAlignment="1" applyProtection="1">
      <alignment horizontal="left"/>
      <protection hidden="1"/>
    </xf>
    <xf numFmtId="0" fontId="7" fillId="2" borderId="0" xfId="0" applyFont="1" applyFill="1" applyAlignment="1" applyProtection="1">
      <alignment horizontal="left"/>
      <protection hidden="1"/>
    </xf>
    <xf numFmtId="0" fontId="94" fillId="2" borderId="25" xfId="0" applyFont="1" applyFill="1" applyBorder="1" applyAlignment="1" applyProtection="1">
      <alignment horizontal="left"/>
      <protection hidden="1"/>
    </xf>
    <xf numFmtId="0" fontId="94" fillId="2" borderId="27" xfId="0" applyFont="1" applyFill="1" applyBorder="1" applyAlignment="1" applyProtection="1">
      <alignment horizontal="left"/>
      <protection hidden="1"/>
    </xf>
    <xf numFmtId="176" fontId="2" fillId="2" borderId="46" xfId="4" applyNumberFormat="1" applyFont="1" applyFill="1" applyBorder="1" applyAlignment="1" applyProtection="1">
      <alignment horizontal="center" vertical="center"/>
      <protection hidden="1"/>
    </xf>
    <xf numFmtId="176" fontId="2" fillId="2" borderId="47" xfId="4" applyNumberFormat="1" applyFont="1" applyFill="1" applyBorder="1" applyAlignment="1" applyProtection="1">
      <alignment horizontal="center" vertical="center"/>
      <protection hidden="1"/>
    </xf>
    <xf numFmtId="4" fontId="2" fillId="2" borderId="248" xfId="0" applyNumberFormat="1" applyFont="1" applyFill="1" applyBorder="1" applyAlignment="1" applyProtection="1">
      <alignment horizontal="center" vertical="center"/>
      <protection hidden="1"/>
    </xf>
    <xf numFmtId="4" fontId="2" fillId="2" borderId="39" xfId="0" applyNumberFormat="1" applyFont="1" applyFill="1" applyBorder="1" applyAlignment="1" applyProtection="1">
      <alignment horizontal="center" vertical="center"/>
      <protection hidden="1"/>
    </xf>
    <xf numFmtId="176" fontId="2" fillId="2" borderId="259" xfId="4" applyNumberFormat="1" applyFont="1" applyFill="1" applyBorder="1" applyAlignment="1" applyProtection="1">
      <alignment horizontal="center" vertical="center"/>
      <protection hidden="1"/>
    </xf>
    <xf numFmtId="176" fontId="2" fillId="2" borderId="260" xfId="4" applyNumberFormat="1" applyFont="1" applyFill="1" applyBorder="1" applyAlignment="1" applyProtection="1">
      <alignment horizontal="center" vertical="center"/>
      <protection hidden="1"/>
    </xf>
    <xf numFmtId="4" fontId="2" fillId="2" borderId="25" xfId="0" applyNumberFormat="1" applyFont="1" applyFill="1" applyBorder="1" applyAlignment="1" applyProtection="1">
      <alignment horizontal="center"/>
      <protection hidden="1"/>
    </xf>
    <xf numFmtId="0" fontId="0" fillId="3" borderId="16" xfId="0" applyFill="1" applyBorder="1" applyAlignment="1" applyProtection="1">
      <alignment horizontal="left"/>
      <protection hidden="1"/>
    </xf>
    <xf numFmtId="0" fontId="0" fillId="3" borderId="0" xfId="0" applyFill="1" applyAlignment="1" applyProtection="1">
      <alignment horizontal="left"/>
      <protection hidden="1"/>
    </xf>
    <xf numFmtId="0" fontId="0" fillId="3" borderId="17" xfId="0" applyFill="1" applyBorder="1" applyAlignment="1" applyProtection="1">
      <alignment horizontal="left"/>
      <protection hidden="1"/>
    </xf>
    <xf numFmtId="0" fontId="0" fillId="3" borderId="15" xfId="0" applyFill="1" applyBorder="1" applyAlignment="1" applyProtection="1">
      <alignment horizontal="left"/>
      <protection hidden="1"/>
    </xf>
    <xf numFmtId="10" fontId="2" fillId="2" borderId="237" xfId="0" applyNumberFormat="1" applyFont="1" applyFill="1" applyBorder="1" applyAlignment="1" applyProtection="1">
      <alignment horizontal="center"/>
      <protection hidden="1"/>
    </xf>
    <xf numFmtId="4" fontId="2" fillId="2" borderId="22" xfId="0" applyNumberFormat="1" applyFont="1" applyFill="1" applyBorder="1" applyAlignment="1" applyProtection="1">
      <alignment horizontal="center" vertical="center"/>
      <protection hidden="1"/>
    </xf>
    <xf numFmtId="0" fontId="7" fillId="2" borderId="27" xfId="0" applyFont="1" applyFill="1" applyBorder="1" applyAlignment="1" applyProtection="1">
      <alignment horizontal="left"/>
      <protection hidden="1"/>
    </xf>
    <xf numFmtId="0" fontId="7" fillId="3" borderId="19" xfId="0" applyFont="1" applyFill="1" applyBorder="1" applyAlignment="1" applyProtection="1">
      <alignment horizontal="left"/>
      <protection hidden="1"/>
    </xf>
    <xf numFmtId="0" fontId="7" fillId="3" borderId="20" xfId="0" applyFont="1" applyFill="1" applyBorder="1" applyAlignment="1" applyProtection="1">
      <alignment horizontal="left"/>
      <protection hidden="1"/>
    </xf>
    <xf numFmtId="0" fontId="7" fillId="3" borderId="16" xfId="0" applyFont="1" applyFill="1" applyBorder="1" applyAlignment="1" applyProtection="1">
      <alignment horizontal="left"/>
      <protection hidden="1"/>
    </xf>
    <xf numFmtId="0" fontId="7" fillId="3" borderId="0" xfId="0" applyFont="1" applyFill="1" applyAlignment="1" applyProtection="1">
      <alignment horizontal="left"/>
      <protection hidden="1"/>
    </xf>
    <xf numFmtId="0" fontId="0" fillId="3" borderId="19" xfId="0" applyFill="1" applyBorder="1" applyAlignment="1" applyProtection="1">
      <alignment horizontal="left"/>
      <protection hidden="1"/>
    </xf>
    <xf numFmtId="0" fontId="0" fillId="3" borderId="20" xfId="0" applyFill="1" applyBorder="1" applyAlignment="1" applyProtection="1">
      <alignment horizontal="left"/>
      <protection hidden="1"/>
    </xf>
    <xf numFmtId="10" fontId="2" fillId="2" borderId="22" xfId="1" applyNumberFormat="1" applyFont="1" applyFill="1" applyBorder="1" applyAlignment="1" applyProtection="1">
      <alignment horizontal="center" vertical="center"/>
      <protection hidden="1"/>
    </xf>
    <xf numFmtId="0" fontId="64" fillId="29" borderId="27" xfId="0" applyFont="1" applyFill="1" applyBorder="1" applyAlignment="1" applyProtection="1">
      <alignment horizontal="left" vertical="center"/>
      <protection hidden="1"/>
    </xf>
    <xf numFmtId="0" fontId="64" fillId="29" borderId="26" xfId="0" applyFont="1" applyFill="1" applyBorder="1" applyAlignment="1" applyProtection="1">
      <alignment horizontal="left" vertical="center"/>
      <protection hidden="1"/>
    </xf>
    <xf numFmtId="0" fontId="64" fillId="29" borderId="25" xfId="0" applyFont="1" applyFill="1" applyBorder="1" applyAlignment="1" applyProtection="1">
      <alignment horizontal="left" vertical="center"/>
      <protection hidden="1"/>
    </xf>
    <xf numFmtId="0" fontId="0" fillId="3" borderId="259" xfId="0" applyFill="1" applyBorder="1" applyAlignment="1" applyProtection="1">
      <alignment horizontal="left"/>
      <protection hidden="1"/>
    </xf>
    <xf numFmtId="0" fontId="0" fillId="3" borderId="245" xfId="0" applyFill="1" applyBorder="1" applyAlignment="1" applyProtection="1">
      <alignment horizontal="left"/>
      <protection hidden="1"/>
    </xf>
    <xf numFmtId="0" fontId="0" fillId="3" borderId="249" xfId="0" applyFill="1" applyBorder="1" applyAlignment="1" applyProtection="1">
      <alignment horizontal="left"/>
      <protection hidden="1"/>
    </xf>
    <xf numFmtId="0" fontId="0" fillId="3" borderId="45" xfId="0" applyFill="1" applyBorder="1" applyAlignment="1" applyProtection="1">
      <alignment horizontal="left"/>
      <protection hidden="1"/>
    </xf>
    <xf numFmtId="0" fontId="0" fillId="3" borderId="18" xfId="0" applyFill="1" applyBorder="1" applyAlignment="1" applyProtection="1">
      <alignment horizontal="left"/>
      <protection hidden="1"/>
    </xf>
    <xf numFmtId="0" fontId="0" fillId="3" borderId="36" xfId="0" applyFill="1" applyBorder="1" applyAlignment="1" applyProtection="1">
      <alignment horizontal="left"/>
      <protection hidden="1"/>
    </xf>
    <xf numFmtId="0" fontId="0" fillId="3" borderId="46" xfId="0" applyFill="1" applyBorder="1" applyAlignment="1" applyProtection="1">
      <alignment horizontal="left"/>
      <protection hidden="1"/>
    </xf>
    <xf numFmtId="0" fontId="0" fillId="3" borderId="49" xfId="0" applyFill="1" applyBorder="1" applyAlignment="1" applyProtection="1">
      <alignment horizontal="left"/>
      <protection hidden="1"/>
    </xf>
    <xf numFmtId="0" fontId="0" fillId="3" borderId="37" xfId="0" applyFill="1" applyBorder="1" applyAlignment="1" applyProtection="1">
      <alignment horizontal="left"/>
      <protection hidden="1"/>
    </xf>
    <xf numFmtId="0" fontId="0" fillId="3" borderId="25" xfId="0" applyFill="1" applyBorder="1" applyAlignment="1" applyProtection="1">
      <alignment horizontal="left"/>
      <protection hidden="1"/>
    </xf>
    <xf numFmtId="0" fontId="0" fillId="3" borderId="26" xfId="0" applyFill="1" applyBorder="1" applyAlignment="1" applyProtection="1">
      <alignment horizontal="left"/>
      <protection hidden="1"/>
    </xf>
    <xf numFmtId="0" fontId="0" fillId="3" borderId="6" xfId="0" applyFill="1" applyBorder="1" applyAlignment="1" applyProtection="1">
      <alignment horizontal="left"/>
      <protection hidden="1"/>
    </xf>
    <xf numFmtId="0" fontId="0" fillId="3" borderId="7" xfId="0" applyFill="1" applyBorder="1" applyAlignment="1" applyProtection="1">
      <alignment horizontal="left"/>
      <protection hidden="1"/>
    </xf>
    <xf numFmtId="0" fontId="64" fillId="7" borderId="19" xfId="0" applyFont="1" applyFill="1" applyBorder="1" applyAlignment="1" applyProtection="1">
      <alignment horizontal="center" vertical="center" wrapText="1"/>
      <protection hidden="1"/>
    </xf>
    <xf numFmtId="0" fontId="64" fillId="7" borderId="4" xfId="0" applyFont="1" applyFill="1" applyBorder="1" applyAlignment="1" applyProtection="1">
      <alignment horizontal="center" vertical="center" wrapText="1"/>
      <protection hidden="1"/>
    </xf>
    <xf numFmtId="0" fontId="64" fillId="7" borderId="16" xfId="0" applyFont="1" applyFill="1" applyBorder="1" applyAlignment="1" applyProtection="1">
      <alignment horizontal="center" vertical="center" wrapText="1"/>
      <protection hidden="1"/>
    </xf>
    <xf numFmtId="0" fontId="64" fillId="7" borderId="5" xfId="0" applyFont="1" applyFill="1" applyBorder="1" applyAlignment="1" applyProtection="1">
      <alignment horizontal="center" vertical="center" wrapText="1"/>
      <protection hidden="1"/>
    </xf>
    <xf numFmtId="0" fontId="64" fillId="7" borderId="17" xfId="0" applyFont="1" applyFill="1" applyBorder="1" applyAlignment="1" applyProtection="1">
      <alignment horizontal="center" vertical="center" wrapText="1"/>
      <protection hidden="1"/>
    </xf>
    <xf numFmtId="0" fontId="64" fillId="7" borderId="3" xfId="0" applyFont="1" applyFill="1" applyBorder="1" applyAlignment="1" applyProtection="1">
      <alignment horizontal="center" vertical="center" wrapText="1"/>
      <protection hidden="1"/>
    </xf>
    <xf numFmtId="0" fontId="3" fillId="3" borderId="237" xfId="0" applyFont="1" applyFill="1" applyBorder="1" applyAlignment="1">
      <alignment horizontal="left"/>
    </xf>
    <xf numFmtId="10" fontId="0" fillId="3" borderId="7" xfId="0" applyNumberFormat="1" applyFill="1" applyBorder="1" applyAlignment="1" applyProtection="1">
      <alignment horizontal="center" vertical="center" wrapText="1"/>
      <protection hidden="1"/>
    </xf>
    <xf numFmtId="0" fontId="0" fillId="3" borderId="7" xfId="0" applyFill="1" applyBorder="1" applyAlignment="1" applyProtection="1">
      <alignment horizontal="center" vertical="center" wrapText="1"/>
      <protection hidden="1"/>
    </xf>
    <xf numFmtId="0" fontId="0" fillId="3" borderId="19" xfId="0" applyFill="1" applyBorder="1" applyAlignment="1" applyProtection="1">
      <alignment horizontal="center" vertical="center" wrapText="1"/>
      <protection hidden="1"/>
    </xf>
    <xf numFmtId="0" fontId="0" fillId="3" borderId="20" xfId="0" applyFill="1" applyBorder="1" applyAlignment="1" applyProtection="1">
      <alignment horizontal="center" vertical="center" wrapText="1"/>
      <protection hidden="1"/>
    </xf>
    <xf numFmtId="0" fontId="0" fillId="3" borderId="4" xfId="0" applyFill="1" applyBorder="1" applyAlignment="1" applyProtection="1">
      <alignment horizontal="center" vertical="center" wrapText="1"/>
      <protection hidden="1"/>
    </xf>
    <xf numFmtId="0" fontId="0" fillId="3" borderId="17" xfId="0" applyFill="1" applyBorder="1" applyAlignment="1" applyProtection="1">
      <alignment horizontal="center" vertical="center" wrapText="1"/>
      <protection hidden="1"/>
    </xf>
    <xf numFmtId="0" fontId="0" fillId="3" borderId="15" xfId="0" applyFill="1" applyBorder="1" applyAlignment="1" applyProtection="1">
      <alignment horizontal="center" vertical="center" wrapText="1"/>
      <protection hidden="1"/>
    </xf>
    <xf numFmtId="0" fontId="0" fillId="3" borderId="3" xfId="0" applyFill="1" applyBorder="1" applyAlignment="1" applyProtection="1">
      <alignment horizontal="center" vertical="center" wrapText="1"/>
      <protection hidden="1"/>
    </xf>
    <xf numFmtId="0" fontId="0" fillId="2" borderId="41" xfId="0" applyFill="1" applyBorder="1" applyAlignment="1" applyProtection="1">
      <alignment horizontal="left"/>
      <protection locked="0"/>
    </xf>
    <xf numFmtId="0" fontId="0" fillId="2" borderId="42" xfId="0" applyFill="1" applyBorder="1" applyAlignment="1" applyProtection="1">
      <alignment horizontal="left"/>
      <protection locked="0"/>
    </xf>
    <xf numFmtId="0" fontId="0" fillId="2" borderId="43" xfId="0" applyFill="1" applyBorder="1" applyAlignment="1" applyProtection="1">
      <alignment horizontal="left"/>
      <protection locked="0"/>
    </xf>
    <xf numFmtId="0" fontId="0" fillId="3" borderId="24" xfId="0" applyFill="1" applyBorder="1" applyAlignment="1" applyProtection="1">
      <alignment horizontal="left"/>
      <protection hidden="1"/>
    </xf>
    <xf numFmtId="0" fontId="5" fillId="3" borderId="25" xfId="0" applyFont="1" applyFill="1" applyBorder="1" applyAlignment="1" applyProtection="1">
      <alignment horizontal="center"/>
      <protection hidden="1"/>
    </xf>
    <xf numFmtId="0" fontId="5" fillId="3" borderId="27" xfId="0" applyFont="1" applyFill="1" applyBorder="1" applyAlignment="1" applyProtection="1">
      <alignment horizontal="center"/>
      <protection hidden="1"/>
    </xf>
    <xf numFmtId="0" fontId="5" fillId="3" borderId="26" xfId="0" applyFont="1" applyFill="1" applyBorder="1" applyAlignment="1" applyProtection="1">
      <alignment horizontal="center"/>
      <protection hidden="1"/>
    </xf>
    <xf numFmtId="0" fontId="0" fillId="3" borderId="1" xfId="0" applyFill="1" applyBorder="1" applyAlignment="1" applyProtection="1">
      <alignment horizontal="center" vertical="center" wrapText="1"/>
      <protection hidden="1"/>
    </xf>
    <xf numFmtId="0" fontId="0" fillId="3" borderId="38" xfId="0" applyFill="1" applyBorder="1" applyAlignment="1" applyProtection="1">
      <alignment horizontal="center" vertical="center" wrapText="1"/>
      <protection hidden="1"/>
    </xf>
    <xf numFmtId="0" fontId="0" fillId="2" borderId="19" xfId="0" applyFill="1" applyBorder="1" applyAlignment="1" applyProtection="1">
      <alignment horizontal="center" vertical="center"/>
      <protection locked="0"/>
    </xf>
    <xf numFmtId="0" fontId="0" fillId="2" borderId="20"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0" xfId="0" applyFill="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17" xfId="0" applyFill="1" applyBorder="1" applyAlignment="1" applyProtection="1">
      <alignment horizontal="center" vertical="center"/>
      <protection locked="0"/>
    </xf>
    <xf numFmtId="0" fontId="0" fillId="2" borderId="15"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1" fontId="0" fillId="2" borderId="44" xfId="1" applyNumberFormat="1" applyFont="1" applyFill="1" applyBorder="1" applyAlignment="1" applyProtection="1">
      <alignment horizontal="center"/>
      <protection locked="0"/>
    </xf>
    <xf numFmtId="1" fontId="0" fillId="2" borderId="47" xfId="1" applyNumberFormat="1" applyFont="1" applyFill="1" applyBorder="1" applyAlignment="1" applyProtection="1">
      <alignment horizontal="center"/>
      <protection locked="0"/>
    </xf>
    <xf numFmtId="2" fontId="0" fillId="2" borderId="218" xfId="1" applyNumberFormat="1" applyFont="1" applyFill="1" applyBorder="1" applyAlignment="1" applyProtection="1">
      <alignment horizontal="center" vertical="center" textRotation="45"/>
      <protection locked="0"/>
    </xf>
    <xf numFmtId="2" fontId="0" fillId="2" borderId="194" xfId="1" applyNumberFormat="1" applyFont="1" applyFill="1" applyBorder="1" applyAlignment="1" applyProtection="1">
      <alignment horizontal="center" vertical="center" textRotation="45"/>
      <protection locked="0"/>
    </xf>
    <xf numFmtId="2" fontId="0" fillId="2" borderId="29" xfId="1" applyNumberFormat="1" applyFont="1" applyFill="1" applyBorder="1" applyAlignment="1" applyProtection="1">
      <alignment horizontal="center" vertical="center" textRotation="45"/>
      <protection locked="0"/>
    </xf>
    <xf numFmtId="0" fontId="0" fillId="3" borderId="57" xfId="0" applyFill="1" applyBorder="1" applyAlignment="1" applyProtection="1">
      <alignment horizontal="left"/>
      <protection hidden="1"/>
    </xf>
    <xf numFmtId="0" fontId="0" fillId="4" borderId="1" xfId="0" applyFill="1" applyBorder="1" applyAlignment="1" applyProtection="1">
      <alignment horizontal="center" vertical="center"/>
      <protection hidden="1"/>
    </xf>
    <xf numFmtId="0" fontId="0" fillId="4" borderId="2" xfId="0" applyFill="1" applyBorder="1" applyAlignment="1" applyProtection="1">
      <alignment horizontal="center" vertical="center"/>
      <protection hidden="1"/>
    </xf>
    <xf numFmtId="0" fontId="0" fillId="2" borderId="39" xfId="0" applyFill="1" applyBorder="1" applyAlignment="1" applyProtection="1">
      <alignment horizontal="left"/>
      <protection locked="0"/>
    </xf>
    <xf numFmtId="0" fontId="0" fillId="2" borderId="18" xfId="0" applyFill="1" applyBorder="1" applyAlignment="1" applyProtection="1">
      <alignment horizontal="left"/>
      <protection locked="0"/>
    </xf>
    <xf numFmtId="0" fontId="0" fillId="2" borderId="36" xfId="0" applyFill="1" applyBorder="1" applyAlignment="1" applyProtection="1">
      <alignment horizontal="left"/>
      <protection locked="0"/>
    </xf>
    <xf numFmtId="0" fontId="0" fillId="3" borderId="114" xfId="0" applyFill="1" applyBorder="1" applyAlignment="1" applyProtection="1">
      <alignment horizontal="center" vertical="center" wrapText="1"/>
      <protection hidden="1"/>
    </xf>
    <xf numFmtId="0" fontId="0" fillId="3" borderId="29" xfId="0" applyFill="1" applyBorder="1" applyAlignment="1" applyProtection="1">
      <alignment horizontal="center" vertical="center" wrapText="1"/>
      <protection hidden="1"/>
    </xf>
    <xf numFmtId="0" fontId="64" fillId="7" borderId="25" xfId="0" applyFont="1" applyFill="1" applyBorder="1" applyAlignment="1" applyProtection="1">
      <alignment horizontal="left" vertical="center"/>
      <protection hidden="1"/>
    </xf>
    <xf numFmtId="0" fontId="64" fillId="7" borderId="27" xfId="0" applyFont="1" applyFill="1" applyBorder="1" applyAlignment="1" applyProtection="1">
      <alignment horizontal="left" vertical="center"/>
      <protection hidden="1"/>
    </xf>
    <xf numFmtId="0" fontId="64" fillId="7" borderId="26" xfId="0" applyFont="1" applyFill="1" applyBorder="1" applyAlignment="1" applyProtection="1">
      <alignment horizontal="left" vertical="center"/>
      <protection hidden="1"/>
    </xf>
    <xf numFmtId="0" fontId="64" fillId="29" borderId="17" xfId="0" applyFont="1" applyFill="1" applyBorder="1" applyAlignment="1" applyProtection="1">
      <alignment horizontal="left" vertical="center"/>
      <protection hidden="1"/>
    </xf>
    <xf numFmtId="0" fontId="64" fillId="29" borderId="15" xfId="0" applyFont="1" applyFill="1" applyBorder="1" applyAlignment="1" applyProtection="1">
      <alignment horizontal="left" vertical="center"/>
      <protection hidden="1"/>
    </xf>
    <xf numFmtId="0" fontId="0" fillId="3" borderId="157" xfId="0" applyFill="1" applyBorder="1" applyAlignment="1" applyProtection="1">
      <alignment horizontal="left"/>
      <protection hidden="1"/>
    </xf>
    <xf numFmtId="0" fontId="0" fillId="3" borderId="22" xfId="0" applyFill="1" applyBorder="1" applyAlignment="1" applyProtection="1">
      <alignment horizontal="left"/>
      <protection hidden="1"/>
    </xf>
    <xf numFmtId="0" fontId="3" fillId="4" borderId="237" xfId="0" applyFont="1" applyFill="1" applyBorder="1" applyAlignment="1">
      <alignment horizontal="center"/>
    </xf>
    <xf numFmtId="0" fontId="39" fillId="29" borderId="25" xfId="0" applyFont="1" applyFill="1" applyBorder="1" applyAlignment="1" applyProtection="1">
      <alignment horizontal="left"/>
      <protection hidden="1"/>
    </xf>
    <xf numFmtId="0" fontId="39" fillId="29" borderId="27" xfId="0" applyFont="1" applyFill="1" applyBorder="1" applyAlignment="1" applyProtection="1">
      <alignment horizontal="left"/>
      <protection hidden="1"/>
    </xf>
    <xf numFmtId="0" fontId="39" fillId="29" borderId="26" xfId="0" applyFont="1" applyFill="1" applyBorder="1" applyAlignment="1" applyProtection="1">
      <alignment horizontal="left"/>
      <protection hidden="1"/>
    </xf>
    <xf numFmtId="0" fontId="0" fillId="4" borderId="237" xfId="0" applyFill="1" applyBorder="1" applyAlignment="1">
      <alignment horizontal="center"/>
    </xf>
    <xf numFmtId="0" fontId="0" fillId="4" borderId="237" xfId="0" applyFill="1" applyBorder="1" applyAlignment="1">
      <alignment horizontal="center" vertical="center" wrapText="1"/>
    </xf>
    <xf numFmtId="0" fontId="0" fillId="3" borderId="255" xfId="0" applyFill="1" applyBorder="1" applyAlignment="1" applyProtection="1">
      <alignment horizontal="left"/>
      <protection hidden="1"/>
    </xf>
    <xf numFmtId="0" fontId="0" fillId="3" borderId="247" xfId="0" applyFill="1" applyBorder="1" applyAlignment="1" applyProtection="1">
      <alignment horizontal="left"/>
      <protection hidden="1"/>
    </xf>
    <xf numFmtId="0" fontId="64" fillId="29" borderId="3" xfId="0" applyFont="1" applyFill="1" applyBorder="1" applyAlignment="1" applyProtection="1">
      <alignment horizontal="left" vertical="center"/>
      <protection hidden="1"/>
    </xf>
    <xf numFmtId="0" fontId="0" fillId="4" borderId="237" xfId="0" applyFill="1" applyBorder="1" applyAlignment="1" applyProtection="1">
      <alignment horizontal="center" vertical="center"/>
      <protection hidden="1"/>
    </xf>
    <xf numFmtId="0" fontId="0" fillId="4" borderId="4" xfId="0" applyFill="1" applyBorder="1" applyAlignment="1" applyProtection="1">
      <alignment horizontal="center" vertical="center" wrapText="1"/>
      <protection hidden="1"/>
    </xf>
    <xf numFmtId="0" fontId="0" fillId="4" borderId="3" xfId="0" applyFill="1" applyBorder="1" applyAlignment="1" applyProtection="1">
      <alignment horizontal="center" vertical="center" wrapText="1"/>
      <protection hidden="1"/>
    </xf>
    <xf numFmtId="0" fontId="7" fillId="4" borderId="4" xfId="0" applyFont="1" applyFill="1" applyBorder="1" applyAlignment="1" applyProtection="1">
      <alignment horizontal="center" vertical="center" wrapText="1"/>
      <protection hidden="1"/>
    </xf>
    <xf numFmtId="0" fontId="7" fillId="4" borderId="3" xfId="0" applyFont="1" applyFill="1" applyBorder="1" applyAlignment="1" applyProtection="1">
      <alignment horizontal="center" vertical="center" wrapText="1"/>
      <protection hidden="1"/>
    </xf>
    <xf numFmtId="0" fontId="0" fillId="3" borderId="27" xfId="0" applyFill="1" applyBorder="1" applyAlignment="1" applyProtection="1">
      <alignment horizontal="left"/>
      <protection hidden="1"/>
    </xf>
    <xf numFmtId="0" fontId="3" fillId="3" borderId="16" xfId="0" applyFont="1" applyFill="1" applyBorder="1" applyAlignment="1" applyProtection="1">
      <alignment horizontal="left"/>
      <protection hidden="1"/>
    </xf>
    <xf numFmtId="0" fontId="3" fillId="3" borderId="0" xfId="0" applyFont="1" applyFill="1" applyAlignment="1" applyProtection="1">
      <alignment horizontal="left"/>
      <protection hidden="1"/>
    </xf>
    <xf numFmtId="0" fontId="3" fillId="3" borderId="24" xfId="0" applyFont="1" applyFill="1" applyBorder="1" applyAlignment="1" applyProtection="1">
      <alignment horizontal="left"/>
      <protection hidden="1"/>
    </xf>
    <xf numFmtId="4" fontId="23" fillId="4" borderId="137" xfId="0" applyNumberFormat="1" applyFont="1" applyFill="1" applyBorder="1" applyAlignment="1" applyProtection="1">
      <alignment horizontal="center" vertical="center"/>
      <protection hidden="1"/>
    </xf>
    <xf numFmtId="4" fontId="23" fillId="4" borderId="123" xfId="0" applyNumberFormat="1" applyFont="1" applyFill="1" applyBorder="1" applyAlignment="1" applyProtection="1">
      <alignment horizontal="center" vertical="center"/>
      <protection hidden="1"/>
    </xf>
    <xf numFmtId="4" fontId="23" fillId="4" borderId="125" xfId="0" applyNumberFormat="1" applyFont="1" applyFill="1" applyBorder="1" applyAlignment="1" applyProtection="1">
      <alignment horizontal="center" vertical="center"/>
      <protection hidden="1"/>
    </xf>
    <xf numFmtId="169" fontId="23" fillId="4" borderId="137" xfId="1" applyNumberFormat="1" applyFont="1" applyFill="1" applyBorder="1" applyAlignment="1" applyProtection="1">
      <alignment horizontal="center" vertical="center"/>
      <protection hidden="1"/>
    </xf>
    <xf numFmtId="169" fontId="23" fillId="4" borderId="123" xfId="1" applyNumberFormat="1" applyFont="1" applyFill="1" applyBorder="1" applyAlignment="1" applyProtection="1">
      <alignment horizontal="center" vertical="center"/>
      <protection hidden="1"/>
    </xf>
    <xf numFmtId="169" fontId="23" fillId="4" borderId="125" xfId="1" applyNumberFormat="1" applyFont="1" applyFill="1" applyBorder="1" applyAlignment="1" applyProtection="1">
      <alignment horizontal="center" vertical="center"/>
      <protection hidden="1"/>
    </xf>
    <xf numFmtId="0" fontId="76" fillId="7" borderId="115" xfId="0" applyFont="1" applyFill="1" applyBorder="1" applyAlignment="1" applyProtection="1">
      <alignment horizontal="center" vertical="center" wrapText="1"/>
      <protection hidden="1"/>
    </xf>
    <xf numFmtId="0" fontId="76" fillId="7" borderId="116" xfId="0" applyFont="1" applyFill="1" applyBorder="1" applyAlignment="1" applyProtection="1">
      <alignment horizontal="center" vertical="center" wrapText="1"/>
      <protection hidden="1"/>
    </xf>
    <xf numFmtId="0" fontId="76" fillId="7" borderId="128" xfId="0" applyFont="1" applyFill="1" applyBorder="1" applyAlignment="1" applyProtection="1">
      <alignment horizontal="center" vertical="center" wrapText="1"/>
      <protection hidden="1"/>
    </xf>
    <xf numFmtId="0" fontId="76" fillId="7" borderId="85" xfId="0" applyFont="1" applyFill="1" applyBorder="1" applyAlignment="1" applyProtection="1">
      <alignment horizontal="center" vertical="center" wrapText="1"/>
      <protection hidden="1"/>
    </xf>
    <xf numFmtId="0" fontId="76" fillId="7" borderId="0" xfId="0" applyFont="1" applyFill="1" applyAlignment="1" applyProtection="1">
      <alignment horizontal="center" vertical="center" wrapText="1"/>
      <protection hidden="1"/>
    </xf>
    <xf numFmtId="0" fontId="76" fillId="7" borderId="140" xfId="0" applyFont="1" applyFill="1" applyBorder="1" applyAlignment="1" applyProtection="1">
      <alignment horizontal="center" vertical="center" wrapText="1"/>
      <protection hidden="1"/>
    </xf>
    <xf numFmtId="0" fontId="76" fillId="7" borderId="86" xfId="0" applyFont="1" applyFill="1" applyBorder="1" applyAlignment="1" applyProtection="1">
      <alignment horizontal="center" vertical="center" wrapText="1"/>
      <protection hidden="1"/>
    </xf>
    <xf numFmtId="0" fontId="76" fillId="7" borderId="90" xfId="0" applyFont="1" applyFill="1" applyBorder="1" applyAlignment="1" applyProtection="1">
      <alignment horizontal="center" vertical="center" wrapText="1"/>
      <protection hidden="1"/>
    </xf>
    <xf numFmtId="0" fontId="76" fillId="7" borderId="126" xfId="0" applyFont="1" applyFill="1" applyBorder="1" applyAlignment="1" applyProtection="1">
      <alignment horizontal="center" vertical="center" wrapText="1"/>
      <protection hidden="1"/>
    </xf>
    <xf numFmtId="4" fontId="0" fillId="33" borderId="147" xfId="0" applyNumberFormat="1" applyFill="1" applyBorder="1" applyAlignment="1" applyProtection="1">
      <alignment horizontal="center" vertical="center" wrapText="1"/>
      <protection hidden="1"/>
    </xf>
    <xf numFmtId="4" fontId="0" fillId="33" borderId="128" xfId="0" applyNumberFormat="1" applyFill="1" applyBorder="1" applyAlignment="1" applyProtection="1">
      <alignment horizontal="center" vertical="center" wrapText="1"/>
      <protection hidden="1"/>
    </xf>
    <xf numFmtId="4" fontId="0" fillId="33" borderId="72" xfId="0" applyNumberFormat="1" applyFill="1" applyBorder="1" applyAlignment="1" applyProtection="1">
      <alignment horizontal="center" vertical="center" wrapText="1"/>
      <protection hidden="1"/>
    </xf>
    <xf numFmtId="4" fontId="0" fillId="33" borderId="140" xfId="0" applyNumberFormat="1" applyFill="1" applyBorder="1" applyAlignment="1" applyProtection="1">
      <alignment horizontal="center" vertical="center" wrapText="1"/>
      <protection hidden="1"/>
    </xf>
    <xf numFmtId="4" fontId="0" fillId="33" borderId="150" xfId="0" applyNumberFormat="1" applyFill="1" applyBorder="1" applyAlignment="1" applyProtection="1">
      <alignment horizontal="center" vertical="center" wrapText="1"/>
      <protection hidden="1"/>
    </xf>
    <xf numFmtId="4" fontId="0" fillId="33" borderId="141" xfId="0" applyNumberFormat="1" applyFill="1" applyBorder="1" applyAlignment="1" applyProtection="1">
      <alignment horizontal="center" vertical="center" wrapText="1"/>
      <protection hidden="1"/>
    </xf>
    <xf numFmtId="0" fontId="70" fillId="29" borderId="115" xfId="0" applyFont="1" applyFill="1" applyBorder="1" applyAlignment="1" applyProtection="1">
      <alignment horizontal="left" vertical="center" wrapText="1" indent="2"/>
      <protection hidden="1"/>
    </xf>
    <xf numFmtId="0" fontId="70" fillId="29" borderId="86" xfId="0" applyFont="1" applyFill="1" applyBorder="1" applyAlignment="1" applyProtection="1">
      <alignment horizontal="left" vertical="center" wrapText="1" indent="2"/>
      <protection hidden="1"/>
    </xf>
    <xf numFmtId="0" fontId="39" fillId="29" borderId="115" xfId="0" applyFont="1" applyFill="1" applyBorder="1" applyAlignment="1" applyProtection="1">
      <alignment horizontal="center" vertical="center" wrapText="1"/>
      <protection hidden="1"/>
    </xf>
    <xf numFmtId="0" fontId="39" fillId="29" borderId="86" xfId="0" applyFont="1" applyFill="1" applyBorder="1" applyAlignment="1" applyProtection="1">
      <alignment horizontal="center" vertical="center" wrapText="1"/>
      <protection hidden="1"/>
    </xf>
    <xf numFmtId="0" fontId="39" fillId="29" borderId="119" xfId="0" applyFont="1" applyFill="1" applyBorder="1" applyAlignment="1" applyProtection="1">
      <alignment horizontal="center" vertical="center" wrapText="1"/>
      <protection hidden="1"/>
    </xf>
    <xf numFmtId="0" fontId="39" fillId="29" borderId="87" xfId="0" applyFont="1" applyFill="1" applyBorder="1" applyAlignment="1" applyProtection="1">
      <alignment horizontal="center" vertical="center" wrapText="1"/>
      <protection hidden="1"/>
    </xf>
    <xf numFmtId="4" fontId="0" fillId="33" borderId="180" xfId="0" applyNumberFormat="1" applyFill="1" applyBorder="1" applyAlignment="1" applyProtection="1">
      <alignment horizontal="center" vertical="center" wrapText="1"/>
      <protection hidden="1"/>
    </xf>
    <xf numFmtId="4" fontId="0" fillId="33" borderId="181" xfId="0" applyNumberFormat="1" applyFill="1" applyBorder="1" applyAlignment="1" applyProtection="1">
      <alignment horizontal="center" vertical="center" wrapText="1"/>
      <protection hidden="1"/>
    </xf>
    <xf numFmtId="4" fontId="0" fillId="33" borderId="182" xfId="0" applyNumberFormat="1" applyFill="1" applyBorder="1" applyAlignment="1" applyProtection="1">
      <alignment horizontal="center" vertical="center" wrapText="1"/>
      <protection hidden="1"/>
    </xf>
    <xf numFmtId="4" fontId="0" fillId="33" borderId="73" xfId="0" applyNumberFormat="1" applyFill="1" applyBorder="1" applyAlignment="1" applyProtection="1">
      <alignment horizontal="center" vertical="center" wrapText="1"/>
      <protection hidden="1"/>
    </xf>
    <xf numFmtId="4" fontId="0" fillId="33" borderId="91" xfId="0" applyNumberFormat="1" applyFill="1" applyBorder="1" applyAlignment="1" applyProtection="1">
      <alignment horizontal="center" vertical="center" wrapText="1"/>
      <protection hidden="1"/>
    </xf>
    <xf numFmtId="0" fontId="39" fillId="29" borderId="85" xfId="0" applyFont="1" applyFill="1" applyBorder="1" applyAlignment="1" applyProtection="1">
      <alignment horizontal="center" vertical="center" wrapText="1"/>
      <protection hidden="1"/>
    </xf>
    <xf numFmtId="0" fontId="39" fillId="29" borderId="84" xfId="0" applyFont="1" applyFill="1" applyBorder="1" applyAlignment="1" applyProtection="1">
      <alignment horizontal="center" vertical="center" wrapText="1"/>
      <protection hidden="1"/>
    </xf>
    <xf numFmtId="0" fontId="39" fillId="29" borderId="127" xfId="0" applyFont="1" applyFill="1" applyBorder="1" applyAlignment="1" applyProtection="1">
      <alignment horizontal="center" vertical="center" wrapText="1"/>
      <protection hidden="1"/>
    </xf>
    <xf numFmtId="0" fontId="39" fillId="29" borderId="266" xfId="0" applyFont="1" applyFill="1" applyBorder="1" applyAlignment="1" applyProtection="1">
      <alignment horizontal="center" vertical="center" wrapText="1"/>
      <protection hidden="1"/>
    </xf>
    <xf numFmtId="0" fontId="39" fillId="29" borderId="118" xfId="0" applyFont="1" applyFill="1" applyBorder="1" applyAlignment="1" applyProtection="1">
      <alignment horizontal="center" vertical="center" wrapText="1"/>
      <protection hidden="1"/>
    </xf>
    <xf numFmtId="0" fontId="39" fillId="29" borderId="265" xfId="0" applyFont="1" applyFill="1" applyBorder="1" applyAlignment="1" applyProtection="1">
      <alignment horizontal="center" vertical="center" wrapText="1"/>
      <protection hidden="1"/>
    </xf>
    <xf numFmtId="0" fontId="39" fillId="29" borderId="117" xfId="0" applyFont="1" applyFill="1" applyBorder="1" applyAlignment="1" applyProtection="1">
      <alignment horizontal="center" vertical="center" wrapText="1"/>
      <protection hidden="1"/>
    </xf>
    <xf numFmtId="0" fontId="39" fillId="29" borderId="264" xfId="0" applyFont="1" applyFill="1" applyBorder="1" applyAlignment="1" applyProtection="1">
      <alignment horizontal="center" vertical="center" wrapText="1"/>
      <protection hidden="1"/>
    </xf>
    <xf numFmtId="0" fontId="70" fillId="29" borderId="116" xfId="0" applyFont="1" applyFill="1" applyBorder="1" applyAlignment="1" applyProtection="1">
      <alignment horizontal="left" vertical="center" wrapText="1" indent="2"/>
      <protection hidden="1"/>
    </xf>
    <xf numFmtId="0" fontId="70" fillId="29" borderId="128" xfId="0" applyFont="1" applyFill="1" applyBorder="1" applyAlignment="1" applyProtection="1">
      <alignment horizontal="left" vertical="center" wrapText="1" indent="2"/>
      <protection hidden="1"/>
    </xf>
    <xf numFmtId="0" fontId="70" fillId="29" borderId="90" xfId="0" applyFont="1" applyFill="1" applyBorder="1" applyAlignment="1" applyProtection="1">
      <alignment horizontal="left" vertical="center" wrapText="1" indent="2"/>
      <protection hidden="1"/>
    </xf>
    <xf numFmtId="0" fontId="70" fillId="29" borderId="126" xfId="0" applyFont="1" applyFill="1" applyBorder="1" applyAlignment="1" applyProtection="1">
      <alignment horizontal="left" vertical="center" wrapText="1" indent="2"/>
      <protection hidden="1"/>
    </xf>
    <xf numFmtId="0" fontId="70" fillId="29" borderId="119" xfId="0" applyFont="1" applyFill="1" applyBorder="1" applyAlignment="1" applyProtection="1">
      <alignment horizontal="left" vertical="center" wrapText="1" indent="2"/>
      <protection hidden="1"/>
    </xf>
    <xf numFmtId="0" fontId="70" fillId="29" borderId="87" xfId="0" applyFont="1" applyFill="1" applyBorder="1" applyAlignment="1" applyProtection="1">
      <alignment horizontal="left" vertical="center" wrapText="1" indent="2"/>
      <protection hidden="1"/>
    </xf>
    <xf numFmtId="0" fontId="39" fillId="29" borderId="128" xfId="0" applyFont="1" applyFill="1" applyBorder="1" applyAlignment="1" applyProtection="1">
      <alignment horizontal="left" vertical="center" wrapText="1" indent="2"/>
      <protection hidden="1"/>
    </xf>
    <xf numFmtId="0" fontId="39" fillId="29" borderId="126" xfId="0" applyFont="1" applyFill="1" applyBorder="1" applyAlignment="1" applyProtection="1">
      <alignment horizontal="left" vertical="center" wrapText="1" indent="2"/>
      <protection hidden="1"/>
    </xf>
    <xf numFmtId="0" fontId="39" fillId="29" borderId="128" xfId="0" applyFont="1" applyFill="1" applyBorder="1" applyAlignment="1" applyProtection="1">
      <alignment horizontal="center" vertical="center" wrapText="1"/>
      <protection hidden="1"/>
    </xf>
    <xf numFmtId="0" fontId="39" fillId="29" borderId="126" xfId="0" applyFont="1" applyFill="1" applyBorder="1" applyAlignment="1" applyProtection="1">
      <alignment horizontal="center" vertical="center" wrapText="1"/>
      <protection hidden="1"/>
    </xf>
    <xf numFmtId="0" fontId="39" fillId="29" borderId="1" xfId="0" applyFont="1" applyFill="1" applyBorder="1" applyAlignment="1" applyProtection="1">
      <alignment horizontal="center" vertical="center" wrapText="1"/>
      <protection hidden="1"/>
    </xf>
    <xf numFmtId="0" fontId="39" fillId="29" borderId="71" xfId="0" applyFont="1" applyFill="1" applyBorder="1" applyAlignment="1" applyProtection="1">
      <alignment horizontal="center" vertical="center" wrapText="1"/>
      <protection hidden="1"/>
    </xf>
    <xf numFmtId="0" fontId="39" fillId="29" borderId="19" xfId="0" applyFont="1" applyFill="1" applyBorder="1" applyAlignment="1" applyProtection="1">
      <alignment horizontal="center" vertical="center" wrapText="1"/>
      <protection hidden="1"/>
    </xf>
    <xf numFmtId="0" fontId="39" fillId="29" borderId="34" xfId="0" applyFont="1" applyFill="1" applyBorder="1" applyAlignment="1" applyProtection="1">
      <alignment horizontal="center" vertical="center" wrapText="1"/>
      <protection hidden="1"/>
    </xf>
    <xf numFmtId="0" fontId="0" fillId="28" borderId="15" xfId="0" applyFill="1" applyBorder="1" applyAlignment="1" applyProtection="1">
      <alignment horizontal="center" vertical="center"/>
      <protection hidden="1"/>
    </xf>
    <xf numFmtId="0" fontId="71" fillId="28" borderId="0" xfId="0" applyFont="1" applyFill="1" applyAlignment="1" applyProtection="1">
      <alignment horizontal="left" vertical="center" wrapText="1"/>
      <protection hidden="1"/>
    </xf>
    <xf numFmtId="0" fontId="0" fillId="4" borderId="49" xfId="0" applyFill="1" applyBorder="1" applyAlignment="1" applyProtection="1">
      <alignment horizontal="right" vertical="center" wrapText="1" indent="1"/>
      <protection hidden="1"/>
    </xf>
    <xf numFmtId="0" fontId="0" fillId="4" borderId="151" xfId="0" applyFill="1" applyBorder="1" applyAlignment="1" applyProtection="1">
      <alignment horizontal="right" vertical="center" wrapText="1" indent="1"/>
      <protection hidden="1"/>
    </xf>
    <xf numFmtId="0" fontId="32" fillId="4" borderId="259" xfId="0" applyFont="1" applyFill="1" applyBorder="1" applyAlignment="1" applyProtection="1">
      <alignment horizontal="right" vertical="center" wrapText="1" indent="1"/>
      <protection hidden="1"/>
    </xf>
    <xf numFmtId="0" fontId="32" fillId="4" borderId="245" xfId="0" applyFont="1" applyFill="1" applyBorder="1" applyAlignment="1" applyProtection="1">
      <alignment horizontal="right" vertical="center" wrapText="1" indent="1"/>
      <protection hidden="1"/>
    </xf>
    <xf numFmtId="0" fontId="32" fillId="4" borderId="267" xfId="0" applyFont="1" applyFill="1" applyBorder="1" applyAlignment="1" applyProtection="1">
      <alignment horizontal="right" vertical="center" wrapText="1" indent="1"/>
      <protection hidden="1"/>
    </xf>
    <xf numFmtId="0" fontId="39" fillId="29" borderId="25" xfId="0" applyFont="1" applyFill="1" applyBorder="1" applyAlignment="1" applyProtection="1">
      <alignment horizontal="left" vertical="center" wrapText="1" indent="2"/>
      <protection hidden="1"/>
    </xf>
    <xf numFmtId="0" fontId="39" fillId="29" borderId="253" xfId="0" applyFont="1" applyFill="1" applyBorder="1" applyAlignment="1" applyProtection="1">
      <alignment horizontal="left" vertical="center" wrapText="1" indent="2"/>
      <protection hidden="1"/>
    </xf>
    <xf numFmtId="0" fontId="0" fillId="4" borderId="245" xfId="0" applyFill="1" applyBorder="1" applyAlignment="1" applyProtection="1">
      <alignment horizontal="right" vertical="center" wrapText="1" indent="1"/>
      <protection hidden="1"/>
    </xf>
    <xf numFmtId="0" fontId="0" fillId="4" borderId="267" xfId="0" applyFill="1" applyBorder="1" applyAlignment="1" applyProtection="1">
      <alignment horizontal="right" vertical="center" wrapText="1" indent="1"/>
      <protection hidden="1"/>
    </xf>
    <xf numFmtId="0" fontId="0" fillId="4" borderId="42" xfId="0" applyFill="1" applyBorder="1" applyAlignment="1" applyProtection="1">
      <alignment horizontal="right" vertical="center" wrapText="1" indent="1"/>
      <protection hidden="1"/>
    </xf>
    <xf numFmtId="0" fontId="0" fillId="4" borderId="144" xfId="0" applyFill="1" applyBorder="1" applyAlignment="1" applyProtection="1">
      <alignment horizontal="right" vertical="center" wrapText="1" indent="1"/>
      <protection hidden="1"/>
    </xf>
    <xf numFmtId="0" fontId="23" fillId="4" borderId="135" xfId="0" applyFont="1" applyFill="1" applyBorder="1" applyAlignment="1" applyProtection="1">
      <alignment horizontal="right" vertical="center" wrapText="1" indent="1"/>
      <protection hidden="1"/>
    </xf>
    <xf numFmtId="0" fontId="23" fillId="4" borderId="42" xfId="0" applyFont="1" applyFill="1" applyBorder="1" applyAlignment="1" applyProtection="1">
      <alignment horizontal="right" vertical="center" wrapText="1" indent="1"/>
      <protection hidden="1"/>
    </xf>
    <xf numFmtId="0" fontId="23" fillId="4" borderId="144" xfId="0" applyFont="1" applyFill="1" applyBorder="1" applyAlignment="1" applyProtection="1">
      <alignment horizontal="right" vertical="center" wrapText="1" indent="1"/>
      <protection hidden="1"/>
    </xf>
    <xf numFmtId="0" fontId="23" fillId="4" borderId="45" xfId="0" applyFont="1" applyFill="1" applyBorder="1" applyAlignment="1" applyProtection="1">
      <alignment horizontal="right" vertical="center" wrapText="1" indent="1"/>
      <protection hidden="1"/>
    </xf>
    <xf numFmtId="0" fontId="23" fillId="4" borderId="18" xfId="0" applyFont="1" applyFill="1" applyBorder="1" applyAlignment="1" applyProtection="1">
      <alignment horizontal="right" vertical="center" wrapText="1" indent="1"/>
      <protection hidden="1"/>
    </xf>
    <xf numFmtId="0" fontId="23" fillId="4" borderId="142" xfId="0" applyFont="1" applyFill="1" applyBorder="1" applyAlignment="1" applyProtection="1">
      <alignment horizontal="right" vertical="center" wrapText="1" indent="1"/>
      <protection hidden="1"/>
    </xf>
    <xf numFmtId="0" fontId="23" fillId="4" borderId="46" xfId="0" applyFont="1" applyFill="1" applyBorder="1" applyAlignment="1" applyProtection="1">
      <alignment horizontal="right" vertical="center" wrapText="1" indent="1"/>
      <protection hidden="1"/>
    </xf>
    <xf numFmtId="0" fontId="23" fillId="4" borderId="49" xfId="0" applyFont="1" applyFill="1" applyBorder="1" applyAlignment="1" applyProtection="1">
      <alignment horizontal="right" vertical="center" wrapText="1" indent="1"/>
      <protection hidden="1"/>
    </xf>
    <xf numFmtId="0" fontId="23" fillId="4" borderId="151" xfId="0" applyFont="1" applyFill="1" applyBorder="1" applyAlignment="1" applyProtection="1">
      <alignment horizontal="right" vertical="center" wrapText="1" indent="1"/>
      <protection hidden="1"/>
    </xf>
    <xf numFmtId="0" fontId="29" fillId="29" borderId="19" xfId="0" applyFont="1" applyFill="1" applyBorder="1" applyAlignment="1" applyProtection="1">
      <alignment horizontal="center" vertical="center" wrapText="1"/>
      <protection hidden="1"/>
    </xf>
    <xf numFmtId="0" fontId="29" fillId="29" borderId="4" xfId="0" applyFont="1" applyFill="1" applyBorder="1" applyAlignment="1" applyProtection="1">
      <alignment horizontal="center" vertical="center" wrapText="1"/>
      <protection hidden="1"/>
    </xf>
    <xf numFmtId="0" fontId="29" fillId="29" borderId="17" xfId="0" applyFont="1" applyFill="1" applyBorder="1" applyAlignment="1" applyProtection="1">
      <alignment horizontal="center" vertical="center" wrapText="1"/>
      <protection hidden="1"/>
    </xf>
    <xf numFmtId="0" fontId="29" fillId="29" borderId="3" xfId="0" applyFont="1" applyFill="1" applyBorder="1" applyAlignment="1" applyProtection="1">
      <alignment horizontal="center" vertical="center" wrapText="1"/>
      <protection hidden="1"/>
    </xf>
    <xf numFmtId="0" fontId="29" fillId="29" borderId="25" xfId="0" applyFont="1" applyFill="1" applyBorder="1" applyAlignment="1" applyProtection="1">
      <alignment horizontal="center" vertical="center" wrapText="1"/>
      <protection hidden="1"/>
    </xf>
    <xf numFmtId="0" fontId="29" fillId="29" borderId="26" xfId="0" applyFont="1" applyFill="1" applyBorder="1" applyAlignment="1" applyProtection="1">
      <alignment horizontal="center" vertical="center" wrapText="1"/>
      <protection hidden="1"/>
    </xf>
    <xf numFmtId="0" fontId="32" fillId="4" borderId="46" xfId="0" applyFont="1" applyFill="1" applyBorder="1" applyAlignment="1" applyProtection="1">
      <alignment horizontal="right" vertical="center" wrapText="1" indent="1"/>
      <protection hidden="1"/>
    </xf>
    <xf numFmtId="0" fontId="32" fillId="4" borderId="49" xfId="0" applyFont="1" applyFill="1" applyBorder="1" applyAlignment="1" applyProtection="1">
      <alignment horizontal="right" vertical="center" wrapText="1" indent="1"/>
      <protection hidden="1"/>
    </xf>
    <xf numFmtId="0" fontId="32" fillId="4" borderId="151" xfId="0" applyFont="1" applyFill="1" applyBorder="1" applyAlignment="1" applyProtection="1">
      <alignment horizontal="right" vertical="center" wrapText="1" indent="1"/>
      <protection hidden="1"/>
    </xf>
    <xf numFmtId="0" fontId="0" fillId="28" borderId="1" xfId="0" applyFill="1" applyBorder="1" applyAlignment="1" applyProtection="1">
      <alignment horizontal="center" wrapText="1"/>
      <protection hidden="1"/>
    </xf>
    <xf numFmtId="0" fontId="0" fillId="28" borderId="2" xfId="0" applyFill="1" applyBorder="1" applyAlignment="1" applyProtection="1">
      <alignment horizontal="center" wrapText="1"/>
      <protection hidden="1"/>
    </xf>
    <xf numFmtId="0" fontId="29" fillId="29" borderId="25" xfId="0" applyFont="1" applyFill="1" applyBorder="1" applyAlignment="1" applyProtection="1">
      <alignment horizontal="left" vertical="center" wrapText="1"/>
      <protection hidden="1"/>
    </xf>
    <xf numFmtId="0" fontId="29" fillId="29" borderId="27" xfId="0" applyFont="1" applyFill="1" applyBorder="1" applyAlignment="1" applyProtection="1">
      <alignment horizontal="left" vertical="center" wrapText="1"/>
      <protection hidden="1"/>
    </xf>
    <xf numFmtId="2" fontId="0" fillId="3" borderId="158" xfId="0" applyNumberFormat="1" applyFill="1" applyBorder="1" applyAlignment="1" applyProtection="1">
      <alignment horizontal="center" vertical="center" textRotation="45"/>
      <protection hidden="1"/>
    </xf>
    <xf numFmtId="2" fontId="0" fillId="3" borderId="4" xfId="0" applyNumberFormat="1" applyFill="1" applyBorder="1" applyAlignment="1" applyProtection="1">
      <alignment horizontal="center" vertical="center" textRotation="45"/>
      <protection hidden="1"/>
    </xf>
    <xf numFmtId="2" fontId="0" fillId="3" borderId="113" xfId="0" applyNumberFormat="1" applyFill="1" applyBorder="1" applyAlignment="1" applyProtection="1">
      <alignment horizontal="center" vertical="center" textRotation="45"/>
      <protection hidden="1"/>
    </xf>
    <xf numFmtId="2" fontId="0" fillId="3" borderId="5" xfId="0" applyNumberFormat="1" applyFill="1" applyBorder="1" applyAlignment="1" applyProtection="1">
      <alignment horizontal="center" vertical="center" textRotation="45"/>
      <protection hidden="1"/>
    </xf>
    <xf numFmtId="2" fontId="0" fillId="3" borderId="75" xfId="0" applyNumberFormat="1" applyFill="1" applyBorder="1" applyAlignment="1" applyProtection="1">
      <alignment horizontal="center" vertical="center" textRotation="45"/>
      <protection hidden="1"/>
    </xf>
    <xf numFmtId="2" fontId="0" fillId="3" borderId="3" xfId="0" applyNumberFormat="1" applyFill="1" applyBorder="1" applyAlignment="1" applyProtection="1">
      <alignment horizontal="center" vertical="center" textRotation="45"/>
      <protection hidden="1"/>
    </xf>
    <xf numFmtId="0" fontId="0" fillId="8" borderId="25" xfId="0" applyFill="1" applyBorder="1" applyAlignment="1" applyProtection="1">
      <alignment horizontal="center"/>
      <protection hidden="1"/>
    </xf>
    <xf numFmtId="0" fontId="0" fillId="8" borderId="26" xfId="0" applyFill="1" applyBorder="1" applyAlignment="1" applyProtection="1">
      <alignment horizontal="center"/>
      <protection hidden="1"/>
    </xf>
    <xf numFmtId="0" fontId="0" fillId="8" borderId="237" xfId="0" applyFill="1" applyBorder="1" applyAlignment="1" applyProtection="1">
      <alignment horizontal="center"/>
      <protection hidden="1"/>
    </xf>
    <xf numFmtId="2" fontId="3" fillId="3" borderId="25" xfId="0" applyNumberFormat="1" applyFont="1" applyFill="1" applyBorder="1" applyAlignment="1" applyProtection="1">
      <alignment horizontal="center"/>
      <protection hidden="1"/>
    </xf>
    <xf numFmtId="2" fontId="3" fillId="3" borderId="27" xfId="0" applyNumberFormat="1" applyFont="1" applyFill="1" applyBorder="1" applyAlignment="1" applyProtection="1">
      <alignment horizontal="center"/>
      <protection hidden="1"/>
    </xf>
    <xf numFmtId="2" fontId="3" fillId="3" borderId="26" xfId="0" applyNumberFormat="1" applyFont="1" applyFill="1" applyBorder="1" applyAlignment="1" applyProtection="1">
      <alignment horizontal="center"/>
      <protection hidden="1"/>
    </xf>
    <xf numFmtId="0" fontId="0" fillId="3" borderId="25" xfId="0" applyFill="1" applyBorder="1" applyAlignment="1" applyProtection="1">
      <alignment horizontal="right"/>
      <protection hidden="1"/>
    </xf>
    <xf numFmtId="0" fontId="0" fillId="3" borderId="27" xfId="0" applyFill="1" applyBorder="1" applyAlignment="1" applyProtection="1">
      <alignment horizontal="right"/>
      <protection hidden="1"/>
    </xf>
    <xf numFmtId="0" fontId="0" fillId="3" borderId="156" xfId="0" applyFill="1" applyBorder="1" applyAlignment="1" applyProtection="1">
      <alignment horizontal="right"/>
      <protection hidden="1"/>
    </xf>
    <xf numFmtId="3" fontId="23" fillId="3" borderId="25" xfId="0" applyNumberFormat="1" applyFont="1" applyFill="1" applyBorder="1" applyAlignment="1" applyProtection="1">
      <alignment horizontal="center"/>
      <protection hidden="1"/>
    </xf>
    <xf numFmtId="3" fontId="23" fillId="3" borderId="156" xfId="0" applyNumberFormat="1" applyFont="1" applyFill="1" applyBorder="1" applyAlignment="1" applyProtection="1">
      <alignment horizontal="center"/>
      <protection hidden="1"/>
    </xf>
    <xf numFmtId="4" fontId="23" fillId="3" borderId="25" xfId="0" applyNumberFormat="1" applyFont="1" applyFill="1" applyBorder="1" applyAlignment="1" applyProtection="1">
      <alignment horizontal="center"/>
      <protection hidden="1"/>
    </xf>
    <xf numFmtId="4" fontId="23" fillId="3" borderId="156" xfId="0" applyNumberFormat="1" applyFont="1" applyFill="1" applyBorder="1" applyAlignment="1" applyProtection="1">
      <alignment horizontal="center"/>
      <protection hidden="1"/>
    </xf>
    <xf numFmtId="0" fontId="17" fillId="4" borderId="237" xfId="0" applyFont="1" applyFill="1" applyBorder="1" applyAlignment="1" applyProtection="1">
      <alignment horizontal="center" vertical="center"/>
      <protection hidden="1"/>
    </xf>
    <xf numFmtId="0" fontId="17" fillId="4" borderId="25" xfId="0" applyFont="1" applyFill="1" applyBorder="1" applyAlignment="1" applyProtection="1">
      <alignment horizontal="center" vertical="center"/>
      <protection hidden="1"/>
    </xf>
    <xf numFmtId="0" fontId="3" fillId="3" borderId="19" xfId="0" applyFont="1" applyFill="1" applyBorder="1" applyAlignment="1" applyProtection="1">
      <alignment horizontal="center"/>
      <protection hidden="1"/>
    </xf>
    <xf numFmtId="0" fontId="3" fillId="3" borderId="20" xfId="0" applyFont="1" applyFill="1" applyBorder="1" applyAlignment="1" applyProtection="1">
      <alignment horizontal="center"/>
      <protection hidden="1"/>
    </xf>
    <xf numFmtId="2" fontId="0" fillId="4" borderId="1" xfId="0" applyNumberFormat="1" applyFill="1" applyBorder="1" applyAlignment="1" applyProtection="1">
      <alignment horizontal="center" vertical="center" wrapText="1"/>
      <protection hidden="1"/>
    </xf>
    <xf numFmtId="2" fontId="0" fillId="4" borderId="2" xfId="0" applyNumberFormat="1" applyFill="1" applyBorder="1" applyAlignment="1" applyProtection="1">
      <alignment horizontal="center" vertical="center" wrapText="1"/>
      <protection hidden="1"/>
    </xf>
    <xf numFmtId="0" fontId="0" fillId="4" borderId="1" xfId="0" applyFill="1" applyBorder="1" applyAlignment="1" applyProtection="1">
      <alignment horizontal="center" vertical="center" wrapText="1"/>
      <protection hidden="1"/>
    </xf>
    <xf numFmtId="0" fontId="0" fillId="4" borderId="2" xfId="0" applyFill="1" applyBorder="1" applyAlignment="1" applyProtection="1">
      <alignment horizontal="center" vertical="center" wrapText="1"/>
      <protection hidden="1"/>
    </xf>
    <xf numFmtId="0" fontId="0" fillId="4" borderId="1" xfId="0" applyFill="1" applyBorder="1" applyAlignment="1" applyProtection="1">
      <alignment horizontal="center" wrapText="1"/>
      <protection hidden="1"/>
    </xf>
    <xf numFmtId="0" fontId="0" fillId="4" borderId="2" xfId="0" applyFill="1" applyBorder="1" applyAlignment="1" applyProtection="1">
      <alignment horizontal="center" wrapText="1"/>
      <protection hidden="1"/>
    </xf>
    <xf numFmtId="3" fontId="3" fillId="3" borderId="231" xfId="0" applyNumberFormat="1" applyFont="1" applyFill="1" applyBorder="1" applyAlignment="1" applyProtection="1">
      <alignment horizontal="center" vertical="center"/>
      <protection hidden="1"/>
    </xf>
    <xf numFmtId="3" fontId="3" fillId="3" borderId="232" xfId="0" applyNumberFormat="1" applyFont="1" applyFill="1" applyBorder="1" applyAlignment="1" applyProtection="1">
      <alignment horizontal="center" vertical="center"/>
      <protection hidden="1"/>
    </xf>
    <xf numFmtId="0" fontId="3" fillId="3" borderId="237" xfId="0" applyFont="1" applyFill="1" applyBorder="1" applyAlignment="1" applyProtection="1">
      <alignment horizontal="center"/>
      <protection hidden="1"/>
    </xf>
    <xf numFmtId="0" fontId="3" fillId="26" borderId="237" xfId="0" applyFont="1" applyFill="1" applyBorder="1" applyAlignment="1" applyProtection="1">
      <alignment horizontal="center"/>
      <protection hidden="1"/>
    </xf>
    <xf numFmtId="0" fontId="8" fillId="26" borderId="25" xfId="0" applyFont="1" applyFill="1" applyBorder="1" applyAlignment="1" applyProtection="1">
      <alignment horizontal="left"/>
      <protection hidden="1"/>
    </xf>
    <xf numFmtId="0" fontId="8" fillId="26" borderId="27" xfId="0" applyFont="1" applyFill="1" applyBorder="1" applyAlignment="1" applyProtection="1">
      <alignment horizontal="left"/>
      <protection hidden="1"/>
    </xf>
    <xf numFmtId="0" fontId="8" fillId="26" borderId="26" xfId="0" applyFont="1" applyFill="1" applyBorder="1" applyAlignment="1" applyProtection="1">
      <alignment horizontal="left"/>
      <protection hidden="1"/>
    </xf>
    <xf numFmtId="0" fontId="3" fillId="3" borderId="25" xfId="0" applyFont="1" applyFill="1" applyBorder="1" applyAlignment="1" applyProtection="1">
      <alignment horizontal="center"/>
      <protection hidden="1"/>
    </xf>
    <xf numFmtId="0" fontId="3" fillId="3" borderId="27" xfId="0" applyFont="1" applyFill="1" applyBorder="1" applyAlignment="1" applyProtection="1">
      <alignment horizontal="center"/>
      <protection hidden="1"/>
    </xf>
    <xf numFmtId="0" fontId="3" fillId="3" borderId="26" xfId="0" applyFont="1" applyFill="1" applyBorder="1" applyAlignment="1" applyProtection="1">
      <alignment horizontal="center"/>
      <protection hidden="1"/>
    </xf>
    <xf numFmtId="0" fontId="4" fillId="3" borderId="237" xfId="0" applyFont="1" applyFill="1" applyBorder="1" applyAlignment="1" applyProtection="1">
      <alignment horizontal="center" vertical="center" wrapText="1"/>
      <protection hidden="1"/>
    </xf>
    <xf numFmtId="0" fontId="4" fillId="3" borderId="276" xfId="0" applyFont="1" applyFill="1" applyBorder="1" applyAlignment="1" applyProtection="1">
      <alignment horizontal="center" vertical="center" wrapText="1"/>
      <protection hidden="1"/>
    </xf>
    <xf numFmtId="14" fontId="8" fillId="26" borderId="274" xfId="0" applyNumberFormat="1" applyFont="1" applyFill="1" applyBorder="1" applyAlignment="1" applyProtection="1">
      <alignment horizontal="center"/>
      <protection hidden="1"/>
    </xf>
    <xf numFmtId="0" fontId="8" fillId="26" borderId="27" xfId="0" applyFont="1" applyFill="1" applyBorder="1" applyAlignment="1" applyProtection="1">
      <alignment horizontal="center"/>
      <protection hidden="1"/>
    </xf>
    <xf numFmtId="0" fontId="8" fillId="26" borderId="78" xfId="0" applyFont="1" applyFill="1" applyBorder="1" applyAlignment="1" applyProtection="1">
      <alignment horizontal="center"/>
      <protection hidden="1"/>
    </xf>
    <xf numFmtId="0" fontId="8" fillId="26" borderId="274" xfId="0" applyFont="1" applyFill="1" applyBorder="1" applyAlignment="1" applyProtection="1">
      <alignment horizontal="center"/>
      <protection hidden="1"/>
    </xf>
    <xf numFmtId="0" fontId="8" fillId="26" borderId="26" xfId="0" applyFont="1" applyFill="1" applyBorder="1" applyAlignment="1" applyProtection="1">
      <alignment horizontal="center"/>
      <protection hidden="1"/>
    </xf>
    <xf numFmtId="0" fontId="4" fillId="3" borderId="275" xfId="0" applyFont="1" applyFill="1" applyBorder="1" applyAlignment="1" applyProtection="1">
      <alignment horizontal="center" vertical="center" wrapText="1"/>
      <protection hidden="1"/>
    </xf>
    <xf numFmtId="49" fontId="23" fillId="2" borderId="2" xfId="0" applyNumberFormat="1" applyFont="1" applyFill="1" applyBorder="1" applyAlignment="1" applyProtection="1">
      <alignment horizontal="center"/>
      <protection hidden="1"/>
    </xf>
    <xf numFmtId="0" fontId="64" fillId="7" borderId="96" xfId="0" applyFont="1" applyFill="1" applyBorder="1" applyAlignment="1" applyProtection="1">
      <alignment horizontal="center" vertical="center"/>
      <protection hidden="1"/>
    </xf>
    <xf numFmtId="0" fontId="64" fillId="7" borderId="97" xfId="0" applyFont="1" applyFill="1" applyBorder="1" applyAlignment="1" applyProtection="1">
      <alignment horizontal="center" vertical="center"/>
      <protection hidden="1"/>
    </xf>
    <xf numFmtId="0" fontId="64" fillId="7" borderId="98" xfId="0" applyFont="1" applyFill="1" applyBorder="1" applyAlignment="1" applyProtection="1">
      <alignment horizontal="center" vertical="center"/>
      <protection hidden="1"/>
    </xf>
    <xf numFmtId="0" fontId="24" fillId="0" borderId="237" xfId="3" applyBorder="1" applyAlignment="1" applyProtection="1">
      <alignment horizontal="center" vertical="center" wrapText="1"/>
      <protection hidden="1"/>
    </xf>
    <xf numFmtId="0" fontId="0" fillId="0" borderId="237" xfId="0" applyBorder="1" applyAlignment="1" applyProtection="1">
      <alignment horizontal="center" vertical="center" wrapText="1"/>
      <protection hidden="1"/>
    </xf>
    <xf numFmtId="0" fontId="0" fillId="3" borderId="25" xfId="0" applyFill="1" applyBorder="1" applyAlignment="1" applyProtection="1">
      <alignment horizontal="center"/>
      <protection hidden="1"/>
    </xf>
    <xf numFmtId="0" fontId="0" fillId="3" borderId="26" xfId="0" applyFill="1" applyBorder="1" applyAlignment="1" applyProtection="1">
      <alignment horizontal="center"/>
      <protection hidden="1"/>
    </xf>
    <xf numFmtId="0" fontId="64" fillId="35" borderId="95" xfId="0" applyFont="1" applyFill="1" applyBorder="1" applyAlignment="1" applyProtection="1">
      <alignment horizontal="center" wrapText="1"/>
      <protection hidden="1"/>
    </xf>
    <xf numFmtId="0" fontId="64" fillId="35" borderId="97" xfId="0" applyFont="1" applyFill="1" applyBorder="1" applyAlignment="1" applyProtection="1">
      <alignment horizontal="center" wrapText="1"/>
      <protection hidden="1"/>
    </xf>
    <xf numFmtId="0" fontId="0" fillId="3" borderId="204" xfId="0" applyFill="1" applyBorder="1" applyAlignment="1" applyProtection="1">
      <alignment horizontal="center" vertical="center" wrapText="1"/>
      <protection hidden="1"/>
    </xf>
    <xf numFmtId="0" fontId="0" fillId="3" borderId="205" xfId="0" applyFill="1" applyBorder="1" applyAlignment="1" applyProtection="1">
      <alignment horizontal="center" vertical="center" wrapText="1"/>
      <protection hidden="1"/>
    </xf>
    <xf numFmtId="0" fontId="0" fillId="3" borderId="206" xfId="0" applyFill="1" applyBorder="1" applyAlignment="1" applyProtection="1">
      <alignment horizontal="center" vertical="center" wrapText="1"/>
      <protection hidden="1"/>
    </xf>
    <xf numFmtId="0" fontId="0" fillId="3" borderId="186" xfId="0" applyFill="1" applyBorder="1" applyAlignment="1" applyProtection="1">
      <alignment horizontal="center" vertical="center" wrapText="1"/>
      <protection hidden="1"/>
    </xf>
    <xf numFmtId="0" fontId="0" fillId="3" borderId="185" xfId="0" applyFill="1" applyBorder="1" applyAlignment="1" applyProtection="1">
      <alignment horizontal="center" vertical="center" wrapText="1"/>
      <protection hidden="1"/>
    </xf>
    <xf numFmtId="0" fontId="0" fillId="3" borderId="202" xfId="0" applyFill="1" applyBorder="1" applyAlignment="1" applyProtection="1">
      <alignment horizontal="center" vertical="center" wrapText="1"/>
      <protection hidden="1"/>
    </xf>
    <xf numFmtId="0" fontId="0" fillId="3" borderId="198" xfId="0" applyFill="1" applyBorder="1" applyAlignment="1" applyProtection="1">
      <alignment horizontal="center" vertical="center" wrapText="1"/>
      <protection hidden="1"/>
    </xf>
    <xf numFmtId="0" fontId="0" fillId="3" borderId="167" xfId="0" applyFill="1" applyBorder="1" applyAlignment="1" applyProtection="1">
      <alignment horizontal="center" vertical="center" wrapText="1"/>
      <protection hidden="1"/>
    </xf>
    <xf numFmtId="0" fontId="0" fillId="3" borderId="81" xfId="0" applyFill="1" applyBorder="1" applyAlignment="1" applyProtection="1">
      <alignment horizontal="center" vertical="center" wrapText="1"/>
      <protection hidden="1"/>
    </xf>
    <xf numFmtId="0" fontId="0" fillId="3" borderId="203" xfId="0" applyFill="1" applyBorder="1" applyAlignment="1" applyProtection="1">
      <alignment horizontal="center" vertical="center" wrapText="1"/>
      <protection hidden="1"/>
    </xf>
    <xf numFmtId="0" fontId="8" fillId="3" borderId="0" xfId="0" applyFont="1" applyFill="1" applyAlignment="1" applyProtection="1">
      <alignment horizontal="left"/>
      <protection hidden="1"/>
    </xf>
    <xf numFmtId="0" fontId="3" fillId="3" borderId="0" xfId="0" applyFont="1" applyFill="1" applyAlignment="1" applyProtection="1">
      <alignment horizontal="left" vertical="center" wrapText="1"/>
      <protection hidden="1"/>
    </xf>
    <xf numFmtId="0" fontId="3" fillId="3" borderId="10" xfId="0" applyFont="1" applyFill="1" applyBorder="1" applyAlignment="1" applyProtection="1">
      <alignment horizontal="left" vertical="center" wrapText="1"/>
      <protection hidden="1"/>
    </xf>
    <xf numFmtId="0" fontId="71" fillId="4" borderId="0" xfId="0" applyFont="1" applyFill="1" applyAlignment="1" applyProtection="1">
      <alignment horizontal="left" vertical="center"/>
      <protection hidden="1"/>
    </xf>
    <xf numFmtId="0" fontId="64" fillId="39" borderId="95" xfId="0" applyFont="1" applyFill="1" applyBorder="1" applyAlignment="1" applyProtection="1">
      <alignment horizontal="left"/>
      <protection hidden="1"/>
    </xf>
    <xf numFmtId="0" fontId="64" fillId="39" borderId="97" xfId="0" applyFont="1" applyFill="1" applyBorder="1" applyAlignment="1" applyProtection="1">
      <alignment horizontal="left"/>
      <protection hidden="1"/>
    </xf>
    <xf numFmtId="165" fontId="0" fillId="2" borderId="208" xfId="2" applyFont="1" applyFill="1" applyBorder="1" applyAlignment="1" applyProtection="1">
      <alignment horizontal="center" vertical="center"/>
      <protection hidden="1"/>
    </xf>
    <xf numFmtId="165" fontId="0" fillId="2" borderId="209" xfId="2" applyFont="1" applyFill="1" applyBorder="1" applyAlignment="1" applyProtection="1">
      <alignment horizontal="center" vertical="center"/>
      <protection hidden="1"/>
    </xf>
    <xf numFmtId="165" fontId="0" fillId="2" borderId="136" xfId="2" applyFont="1" applyFill="1" applyBorder="1" applyAlignment="1" applyProtection="1">
      <alignment horizontal="center" vertical="center"/>
      <protection hidden="1"/>
    </xf>
    <xf numFmtId="0" fontId="96" fillId="3" borderId="0" xfId="0" applyFont="1" applyFill="1" applyAlignment="1" applyProtection="1">
      <alignment horizontal="left" vertical="center" wrapText="1"/>
      <protection hidden="1"/>
    </xf>
    <xf numFmtId="0" fontId="96" fillId="3" borderId="0" xfId="0" applyFont="1" applyFill="1" applyAlignment="1" applyProtection="1">
      <alignment horizontal="left" vertical="top" wrapText="1"/>
      <protection hidden="1"/>
    </xf>
    <xf numFmtId="0" fontId="16" fillId="30" borderId="17" xfId="0" applyFont="1" applyFill="1" applyBorder="1" applyAlignment="1" applyProtection="1">
      <alignment horizontal="left" vertical="center"/>
      <protection hidden="1"/>
    </xf>
    <xf numFmtId="0" fontId="16" fillId="30" borderId="15" xfId="0" applyFont="1" applyFill="1" applyBorder="1" applyAlignment="1" applyProtection="1">
      <alignment horizontal="left" vertical="center"/>
      <protection hidden="1"/>
    </xf>
    <xf numFmtId="0" fontId="16" fillId="2" borderId="6" xfId="0" applyFont="1" applyFill="1" applyBorder="1" applyAlignment="1" applyProtection="1">
      <alignment horizontal="left" vertical="center"/>
      <protection locked="0"/>
    </xf>
    <xf numFmtId="0" fontId="16" fillId="2" borderId="7" xfId="0" applyFont="1" applyFill="1" applyBorder="1" applyAlignment="1" applyProtection="1">
      <alignment horizontal="left" vertical="center"/>
      <protection locked="0"/>
    </xf>
    <xf numFmtId="0" fontId="71" fillId="28" borderId="0" xfId="0" applyFont="1" applyFill="1" applyAlignment="1" applyProtection="1">
      <alignment horizontal="left" vertical="top" wrapText="1"/>
      <protection hidden="1"/>
    </xf>
    <xf numFmtId="0" fontId="6" fillId="3" borderId="25" xfId="0" applyFont="1" applyFill="1" applyBorder="1" applyAlignment="1" applyProtection="1">
      <alignment horizontal="left" vertical="center"/>
      <protection hidden="1"/>
    </xf>
    <xf numFmtId="0" fontId="6" fillId="3" borderId="27" xfId="0" applyFont="1" applyFill="1" applyBorder="1" applyAlignment="1" applyProtection="1">
      <alignment horizontal="left" vertical="center"/>
      <protection hidden="1"/>
    </xf>
  </cellXfs>
  <cellStyles count="133">
    <cellStyle name="20 % - Akzent1" xfId="7" xr:uid="{00000000-0005-0000-0000-000000000000}"/>
    <cellStyle name="20 % - Akzent1 2" xfId="38" xr:uid="{00000000-0005-0000-0000-000001000000}"/>
    <cellStyle name="20 % - Akzent1 3" xfId="102" xr:uid="{00000000-0005-0000-0000-000002000000}"/>
    <cellStyle name="20 % - Akzent2" xfId="8" xr:uid="{00000000-0005-0000-0000-000003000000}"/>
    <cellStyle name="20 % - Akzent2 2" xfId="42" xr:uid="{00000000-0005-0000-0000-000004000000}"/>
    <cellStyle name="20 % - Akzent2 3" xfId="103" xr:uid="{00000000-0005-0000-0000-000005000000}"/>
    <cellStyle name="20 % - Akzent3" xfId="9" xr:uid="{00000000-0005-0000-0000-000006000000}"/>
    <cellStyle name="20 % - Akzent3 2" xfId="41" xr:uid="{00000000-0005-0000-0000-000007000000}"/>
    <cellStyle name="20 % - Akzent3 3" xfId="104" xr:uid="{00000000-0005-0000-0000-000008000000}"/>
    <cellStyle name="20 % - Akzent4" xfId="10" xr:uid="{00000000-0005-0000-0000-000009000000}"/>
    <cellStyle name="20 % - Akzent4 2" xfId="43" xr:uid="{00000000-0005-0000-0000-00000A000000}"/>
    <cellStyle name="20 % - Akzent4 3" xfId="105" xr:uid="{00000000-0005-0000-0000-00000B000000}"/>
    <cellStyle name="20 % - Akzent5" xfId="11" xr:uid="{00000000-0005-0000-0000-00000C000000}"/>
    <cellStyle name="20 % - Akzent5 2" xfId="60" xr:uid="{00000000-0005-0000-0000-00000D000000}"/>
    <cellStyle name="20 % - Akzent5 3" xfId="106" xr:uid="{00000000-0005-0000-0000-00000E000000}"/>
    <cellStyle name="20 % - Akzent6" xfId="12" xr:uid="{00000000-0005-0000-0000-00000F000000}"/>
    <cellStyle name="20 % - Akzent6 2" xfId="55" xr:uid="{00000000-0005-0000-0000-000010000000}"/>
    <cellStyle name="20 % - Akzent6 3" xfId="107" xr:uid="{00000000-0005-0000-0000-000011000000}"/>
    <cellStyle name="20% - Akzent1" xfId="40" xr:uid="{00000000-0005-0000-0000-000012000000}"/>
    <cellStyle name="20% - Akzent2" xfId="54" xr:uid="{00000000-0005-0000-0000-000013000000}"/>
    <cellStyle name="20% - Akzent3" xfId="44" xr:uid="{00000000-0005-0000-0000-000014000000}"/>
    <cellStyle name="20% - Akzent4" xfId="45" xr:uid="{00000000-0005-0000-0000-000015000000}"/>
    <cellStyle name="20% - Akzent5" xfId="46" xr:uid="{00000000-0005-0000-0000-000016000000}"/>
    <cellStyle name="20% - Akzent6" xfId="47" xr:uid="{00000000-0005-0000-0000-000017000000}"/>
    <cellStyle name="40 % - Akzent1" xfId="13" xr:uid="{00000000-0005-0000-0000-000018000000}"/>
    <cellStyle name="40 % - Akzent1 2" xfId="48" xr:uid="{00000000-0005-0000-0000-000019000000}"/>
    <cellStyle name="40 % - Akzent1 3" xfId="108" xr:uid="{00000000-0005-0000-0000-00001A000000}"/>
    <cellStyle name="40 % - Akzent2" xfId="14" xr:uid="{00000000-0005-0000-0000-00001B000000}"/>
    <cellStyle name="40 % - Akzent2 2" xfId="49" xr:uid="{00000000-0005-0000-0000-00001C000000}"/>
    <cellStyle name="40 % - Akzent2 3" xfId="109" xr:uid="{00000000-0005-0000-0000-00001D000000}"/>
    <cellStyle name="40 % - Akzent3" xfId="15" xr:uid="{00000000-0005-0000-0000-00001E000000}"/>
    <cellStyle name="40 % - Akzent3 2" xfId="50" xr:uid="{00000000-0005-0000-0000-00001F000000}"/>
    <cellStyle name="40 % - Akzent3 3" xfId="110" xr:uid="{00000000-0005-0000-0000-000020000000}"/>
    <cellStyle name="40 % - Akzent4" xfId="16" xr:uid="{00000000-0005-0000-0000-000021000000}"/>
    <cellStyle name="40 % - Akzent4 2" xfId="51" xr:uid="{00000000-0005-0000-0000-000022000000}"/>
    <cellStyle name="40 % - Akzent4 3" xfId="111" xr:uid="{00000000-0005-0000-0000-000023000000}"/>
    <cellStyle name="40 % - Akzent5" xfId="17" xr:uid="{00000000-0005-0000-0000-000024000000}"/>
    <cellStyle name="40 % - Akzent5 2" xfId="39" xr:uid="{00000000-0005-0000-0000-000025000000}"/>
    <cellStyle name="40 % - Akzent5 3" xfId="112" xr:uid="{00000000-0005-0000-0000-000026000000}"/>
    <cellStyle name="40 % - Akzent6" xfId="18" xr:uid="{00000000-0005-0000-0000-000027000000}"/>
    <cellStyle name="40 % - Akzent6 2" xfId="59" xr:uid="{00000000-0005-0000-0000-000028000000}"/>
    <cellStyle name="40 % - Akzent6 3" xfId="113" xr:uid="{00000000-0005-0000-0000-000029000000}"/>
    <cellStyle name="40% - Akzent1" xfId="37" xr:uid="{00000000-0005-0000-0000-00002A000000}"/>
    <cellStyle name="40% - Akzent2" xfId="36" xr:uid="{00000000-0005-0000-0000-00002B000000}"/>
    <cellStyle name="40% - Akzent3" xfId="56" xr:uid="{00000000-0005-0000-0000-00002C000000}"/>
    <cellStyle name="40% - Akzent4" xfId="58" xr:uid="{00000000-0005-0000-0000-00002D000000}"/>
    <cellStyle name="40% - Akzent5" xfId="57" xr:uid="{00000000-0005-0000-0000-00002E000000}"/>
    <cellStyle name="40% - Akzent6" xfId="35" xr:uid="{00000000-0005-0000-0000-00002F000000}"/>
    <cellStyle name="60 % - Akzent1" xfId="19" xr:uid="{00000000-0005-0000-0000-000030000000}"/>
    <cellStyle name="60 % - Akzent1 2" xfId="52" xr:uid="{00000000-0005-0000-0000-000031000000}"/>
    <cellStyle name="60 % - Akzent1 3" xfId="114" xr:uid="{00000000-0005-0000-0000-000032000000}"/>
    <cellStyle name="60 % - Akzent2" xfId="20" xr:uid="{00000000-0005-0000-0000-000033000000}"/>
    <cellStyle name="60 % - Akzent2 2" xfId="53" xr:uid="{00000000-0005-0000-0000-000034000000}"/>
    <cellStyle name="60 % - Akzent2 3" xfId="115" xr:uid="{00000000-0005-0000-0000-000035000000}"/>
    <cellStyle name="60 % - Akzent3" xfId="21" xr:uid="{00000000-0005-0000-0000-000036000000}"/>
    <cellStyle name="60 % - Akzent3 2" xfId="61" xr:uid="{00000000-0005-0000-0000-000037000000}"/>
    <cellStyle name="60 % - Akzent3 3" xfId="116" xr:uid="{00000000-0005-0000-0000-000038000000}"/>
    <cellStyle name="60 % - Akzent4" xfId="22" xr:uid="{00000000-0005-0000-0000-000039000000}"/>
    <cellStyle name="60 % - Akzent4 2" xfId="62" xr:uid="{00000000-0005-0000-0000-00003A000000}"/>
    <cellStyle name="60 % - Akzent4 3" xfId="117" xr:uid="{00000000-0005-0000-0000-00003B000000}"/>
    <cellStyle name="60 % - Akzent5" xfId="23" xr:uid="{00000000-0005-0000-0000-00003C000000}"/>
    <cellStyle name="60 % - Akzent5 2" xfId="63" xr:uid="{00000000-0005-0000-0000-00003D000000}"/>
    <cellStyle name="60 % - Akzent5 3" xfId="118" xr:uid="{00000000-0005-0000-0000-00003E000000}"/>
    <cellStyle name="60 % - Akzent6" xfId="24" xr:uid="{00000000-0005-0000-0000-00003F000000}"/>
    <cellStyle name="60 % - Akzent6 2" xfId="64" xr:uid="{00000000-0005-0000-0000-000040000000}"/>
    <cellStyle name="60 % - Akzent6 3" xfId="119" xr:uid="{00000000-0005-0000-0000-000041000000}"/>
    <cellStyle name="60% - Akzent1" xfId="65" xr:uid="{00000000-0005-0000-0000-000042000000}"/>
    <cellStyle name="60% - Akzent2" xfId="66" xr:uid="{00000000-0005-0000-0000-000043000000}"/>
    <cellStyle name="60% - Akzent3" xfId="67" xr:uid="{00000000-0005-0000-0000-000044000000}"/>
    <cellStyle name="60% - Akzent4" xfId="68" xr:uid="{00000000-0005-0000-0000-000045000000}"/>
    <cellStyle name="60% - Akzent5" xfId="69" xr:uid="{00000000-0005-0000-0000-000046000000}"/>
    <cellStyle name="60% - Akzent6" xfId="70" xr:uid="{00000000-0005-0000-0000-000047000000}"/>
    <cellStyle name="Akzent1 2" xfId="71" xr:uid="{00000000-0005-0000-0000-000048000000}"/>
    <cellStyle name="Akzent2 2" xfId="72" xr:uid="{00000000-0005-0000-0000-000049000000}"/>
    <cellStyle name="Akzent3 2" xfId="73" xr:uid="{00000000-0005-0000-0000-00004A000000}"/>
    <cellStyle name="Akzent4 2" xfId="74" xr:uid="{00000000-0005-0000-0000-00004B000000}"/>
    <cellStyle name="Akzent5 2" xfId="75" xr:uid="{00000000-0005-0000-0000-00004C000000}"/>
    <cellStyle name="Akzent6 2" xfId="76" xr:uid="{00000000-0005-0000-0000-00004D000000}"/>
    <cellStyle name="Ausgabe 2" xfId="77" xr:uid="{00000000-0005-0000-0000-00004E000000}"/>
    <cellStyle name="Berechnung 2" xfId="78" xr:uid="{00000000-0005-0000-0000-00004F000000}"/>
    <cellStyle name="Dezimal 2" xfId="6" xr:uid="{00000000-0005-0000-0000-000050000000}"/>
    <cellStyle name="Dezimal 2 2" xfId="101" xr:uid="{00000000-0005-0000-0000-000051000000}"/>
    <cellStyle name="Dezimal 3" xfId="33" xr:uid="{00000000-0005-0000-0000-000052000000}"/>
    <cellStyle name="Eingabe 2" xfId="79" xr:uid="{00000000-0005-0000-0000-000053000000}"/>
    <cellStyle name="Ergebnis 2" xfId="80" xr:uid="{00000000-0005-0000-0000-000054000000}"/>
    <cellStyle name="Erklärender Text 2" xfId="81" xr:uid="{00000000-0005-0000-0000-000055000000}"/>
    <cellStyle name="Euro" xfId="128" xr:uid="{00000000-0005-0000-0000-000056000000}"/>
    <cellStyle name="Euro 2" xfId="131" xr:uid="{00000000-0005-0000-0000-000057000000}"/>
    <cellStyle name="Euro 3" xfId="132" xr:uid="{66B01CC4-9356-4DF6-BE01-C1D225EDD0EB}"/>
    <cellStyle name="Gut 2" xfId="82" xr:uid="{00000000-0005-0000-0000-000058000000}"/>
    <cellStyle name="Komma" xfId="2" builtinId="3"/>
    <cellStyle name="Komma 2" xfId="29" xr:uid="{00000000-0005-0000-0000-00005A000000}"/>
    <cellStyle name="Komma 2 2" xfId="120" xr:uid="{00000000-0005-0000-0000-00005B000000}"/>
    <cellStyle name="Komma 2 3" xfId="126" xr:uid="{00000000-0005-0000-0000-00005C000000}"/>
    <cellStyle name="Komma 3" xfId="32" xr:uid="{00000000-0005-0000-0000-00005D000000}"/>
    <cellStyle name="Komma 4" xfId="98" xr:uid="{00000000-0005-0000-0000-00005E000000}"/>
    <cellStyle name="Link" xfId="3" builtinId="8"/>
    <cellStyle name="Link 2" xfId="99" xr:uid="{00000000-0005-0000-0000-000060000000}"/>
    <cellStyle name="Neutral 2" xfId="83" xr:uid="{00000000-0005-0000-0000-000061000000}"/>
    <cellStyle name="Normal 4" xfId="31" xr:uid="{00000000-0005-0000-0000-000062000000}"/>
    <cellStyle name="Notiz 2" xfId="84" xr:uid="{00000000-0005-0000-0000-000063000000}"/>
    <cellStyle name="Prozent" xfId="1" builtinId="5"/>
    <cellStyle name="Prozent 2" xfId="25" xr:uid="{00000000-0005-0000-0000-000065000000}"/>
    <cellStyle name="Prozent 2 2" xfId="26" xr:uid="{00000000-0005-0000-0000-000066000000}"/>
    <cellStyle name="Prozent 2 3" xfId="27" xr:uid="{00000000-0005-0000-0000-000067000000}"/>
    <cellStyle name="Prozent 2 4" xfId="123" xr:uid="{00000000-0005-0000-0000-000068000000}"/>
    <cellStyle name="Prozent 2 5" xfId="125" xr:uid="{00000000-0005-0000-0000-000069000000}"/>
    <cellStyle name="Prozent 3" xfId="97" xr:uid="{00000000-0005-0000-0000-00006A000000}"/>
    <cellStyle name="Prozent 4" xfId="95" xr:uid="{00000000-0005-0000-0000-00006B000000}"/>
    <cellStyle name="Prozent 5" xfId="130" xr:uid="{00000000-0005-0000-0000-00006C000000}"/>
    <cellStyle name="Schlecht 2" xfId="85" xr:uid="{00000000-0005-0000-0000-00006D000000}"/>
    <cellStyle name="Standard" xfId="0" builtinId="0"/>
    <cellStyle name="Standard 2" xfId="5" xr:uid="{00000000-0005-0000-0000-00006F000000}"/>
    <cellStyle name="Standard 3" xfId="28" xr:uid="{00000000-0005-0000-0000-000070000000}"/>
    <cellStyle name="Standard 3 2" xfId="34" xr:uid="{00000000-0005-0000-0000-000071000000}"/>
    <cellStyle name="Standard 4" xfId="96" xr:uid="{00000000-0005-0000-0000-000072000000}"/>
    <cellStyle name="Standard 5" xfId="94" xr:uid="{00000000-0005-0000-0000-000073000000}"/>
    <cellStyle name="Standard 6" xfId="122" xr:uid="{00000000-0005-0000-0000-000074000000}"/>
    <cellStyle name="Standard 7" xfId="124" xr:uid="{00000000-0005-0000-0000-000075000000}"/>
    <cellStyle name="Standard 8" xfId="129" xr:uid="{00000000-0005-0000-0000-000076000000}"/>
    <cellStyle name="Überschrift 1 2" xfId="87" xr:uid="{00000000-0005-0000-0000-000077000000}"/>
    <cellStyle name="Überschrift 2 2" xfId="88" xr:uid="{00000000-0005-0000-0000-000078000000}"/>
    <cellStyle name="Überschrift 3 2" xfId="89" xr:uid="{00000000-0005-0000-0000-000079000000}"/>
    <cellStyle name="Überschrift 4 2" xfId="90" xr:uid="{00000000-0005-0000-0000-00007A000000}"/>
    <cellStyle name="Überschrift 5" xfId="86" xr:uid="{00000000-0005-0000-0000-00007B000000}"/>
    <cellStyle name="Verknüpfte Zelle 2" xfId="91" xr:uid="{00000000-0005-0000-0000-00007C000000}"/>
    <cellStyle name="Währung" xfId="4" builtinId="4"/>
    <cellStyle name="Währung 2" xfId="30" xr:uid="{00000000-0005-0000-0000-00007E000000}"/>
    <cellStyle name="Währung 2 2" xfId="121" xr:uid="{00000000-0005-0000-0000-00007F000000}"/>
    <cellStyle name="Währung 2 3" xfId="127" xr:uid="{00000000-0005-0000-0000-000080000000}"/>
    <cellStyle name="Währung 3" xfId="100" xr:uid="{00000000-0005-0000-0000-000081000000}"/>
    <cellStyle name="Warnender Text 2" xfId="92" xr:uid="{00000000-0005-0000-0000-000082000000}"/>
    <cellStyle name="Zelle überprüfen 2" xfId="93" xr:uid="{00000000-0005-0000-0000-000083000000}"/>
  </cellStyles>
  <dxfs count="195">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ont>
        <b/>
        <i val="0"/>
      </font>
    </dxf>
    <dxf>
      <font>
        <condense val="0"/>
        <extend val="0"/>
        <color rgb="FF9C0006"/>
      </font>
      <fill>
        <patternFill>
          <bgColor rgb="FFFFC7CE"/>
        </patternFill>
      </fill>
    </dxf>
    <dxf>
      <font>
        <condense val="0"/>
        <extend val="0"/>
        <color rgb="FF9C0006"/>
      </font>
      <fill>
        <patternFill>
          <bgColor rgb="FFFFC7CE"/>
        </patternFill>
      </fill>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s>
  <tableStyles count="0" defaultTableStyle="TableStyleMedium9" defaultPivotStyle="PivotStyleLight16"/>
  <colors>
    <mruColors>
      <color rgb="FF0066FF"/>
      <color rgb="FF409242"/>
      <color rgb="FF007844"/>
      <color rgb="FFFFFF97"/>
      <color rgb="FF24A433"/>
      <color rgb="FF3E723E"/>
      <color rgb="FF376092"/>
      <color rgb="FF002062"/>
      <color rgb="FF1A7825"/>
      <color rgb="FF145C1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16" fmlaLink="$C$5" fmlaRange="Heimliste!$W$2:$W$219" noThreeD="1" sel="2"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CheckBox" checked="Checked" fmlaLink="$U$46" lockText="1" noThreeD="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748242</xdr:colOff>
      <xdr:row>6</xdr:row>
      <xdr:rowOff>172508</xdr:rowOff>
    </xdr:from>
    <xdr:to>
      <xdr:col>13</xdr:col>
      <xdr:colOff>495037</xdr:colOff>
      <xdr:row>21</xdr:row>
      <xdr:rowOff>48683</xdr:rowOff>
    </xdr:to>
    <xdr:grpSp>
      <xdr:nvGrpSpPr>
        <xdr:cNvPr id="10" name="Gruppieren 9">
          <a:extLst>
            <a:ext uri="{FF2B5EF4-FFF2-40B4-BE49-F238E27FC236}">
              <a16:creationId xmlns:a16="http://schemas.microsoft.com/office/drawing/2014/main" id="{00000000-0008-0000-0000-00000A000000}"/>
            </a:ext>
          </a:extLst>
        </xdr:cNvPr>
        <xdr:cNvGrpSpPr/>
      </xdr:nvGrpSpPr>
      <xdr:grpSpPr>
        <a:xfrm>
          <a:off x="4745007" y="1293096"/>
          <a:ext cx="6141618" cy="2677646"/>
          <a:chOff x="4378325" y="1304925"/>
          <a:chExt cx="5842795" cy="2733675"/>
        </a:xfrm>
      </xdr:grpSpPr>
      <xdr:grpSp>
        <xdr:nvGrpSpPr>
          <xdr:cNvPr id="9" name="Gruppieren 8">
            <a:extLst>
              <a:ext uri="{FF2B5EF4-FFF2-40B4-BE49-F238E27FC236}">
                <a16:creationId xmlns:a16="http://schemas.microsoft.com/office/drawing/2014/main" id="{00000000-0008-0000-0000-000009000000}"/>
              </a:ext>
            </a:extLst>
          </xdr:cNvPr>
          <xdr:cNvGrpSpPr/>
        </xdr:nvGrpSpPr>
        <xdr:grpSpPr>
          <a:xfrm>
            <a:off x="4378325" y="1304925"/>
            <a:ext cx="5842795" cy="2733675"/>
            <a:chOff x="4378325" y="1304925"/>
            <a:chExt cx="5842795" cy="2733675"/>
          </a:xfrm>
        </xdr:grpSpPr>
        <xdr:sp macro="" textlink="Einstellungen!D7">
          <xdr:nvSpPr>
            <xdr:cNvPr id="3" name="Rechteck 2">
              <a:extLst>
                <a:ext uri="{FF2B5EF4-FFF2-40B4-BE49-F238E27FC236}">
                  <a16:creationId xmlns:a16="http://schemas.microsoft.com/office/drawing/2014/main" id="{00000000-0008-0000-0000-000003000000}"/>
                </a:ext>
              </a:extLst>
            </xdr:cNvPr>
            <xdr:cNvSpPr/>
          </xdr:nvSpPr>
          <xdr:spPr>
            <a:xfrm>
              <a:off x="4378325" y="1695450"/>
              <a:ext cx="5705475" cy="2343150"/>
            </a:xfrm>
            <a:prstGeom prst="rect">
              <a:avLst/>
            </a:prstGeom>
            <a:noFill/>
          </xdr:spPr>
          <xdr:txBody>
            <a:bodyPr wrap="square" lIns="91440" tIns="45720" rIns="91440" bIns="45720">
              <a:noAutofit/>
            </a:bodyPr>
            <a:lstStyle/>
            <a:p>
              <a:pPr algn="l"/>
              <a:fld id="{E97B7B35-97BE-4844-AE9D-8C9657AF5702}" type="TxLink">
                <a:rPr lang="de-DE" sz="2900" b="0" i="0" u="none" strike="noStrike" cap="none" spc="0" baseline="0">
                  <a:ln>
                    <a:noFill/>
                  </a:ln>
                  <a:solidFill>
                    <a:schemeClr val="bg1"/>
                  </a:solidFill>
                  <a:effectLst/>
                  <a:latin typeface="+mn-lt"/>
                </a:rPr>
                <a:pPr algn="l"/>
                <a:t>Normkostenmodell StPBG</a:t>
              </a:fld>
              <a:endParaRPr lang="de-DE" sz="4000" b="0" cap="none" spc="0">
                <a:ln>
                  <a:noFill/>
                </a:ln>
                <a:solidFill>
                  <a:schemeClr val="bg1"/>
                </a:solidFill>
                <a:effectLst/>
                <a:latin typeface="+mn-lt"/>
              </a:endParaRPr>
            </a:p>
          </xdr:txBody>
        </xdr:sp>
        <xdr:grpSp>
          <xdr:nvGrpSpPr>
            <xdr:cNvPr id="5" name="Gruppieren 4">
              <a:extLst>
                <a:ext uri="{FF2B5EF4-FFF2-40B4-BE49-F238E27FC236}">
                  <a16:creationId xmlns:a16="http://schemas.microsoft.com/office/drawing/2014/main" id="{00000000-0008-0000-0000-000005000000}"/>
                </a:ext>
              </a:extLst>
            </xdr:cNvPr>
            <xdr:cNvGrpSpPr/>
          </xdr:nvGrpSpPr>
          <xdr:grpSpPr>
            <a:xfrm>
              <a:off x="9372601" y="1304925"/>
              <a:ext cx="848519" cy="314325"/>
              <a:chOff x="10316947" y="650077"/>
              <a:chExt cx="1019969" cy="420981"/>
            </a:xfrm>
          </xdr:grpSpPr>
          <xdr:sp macro="[0]!Beenden" textlink="">
            <xdr:nvSpPr>
              <xdr:cNvPr id="18" name="Textfeld 17">
                <a:extLst>
                  <a:ext uri="{FF2B5EF4-FFF2-40B4-BE49-F238E27FC236}">
                    <a16:creationId xmlns:a16="http://schemas.microsoft.com/office/drawing/2014/main" id="{00000000-0008-0000-0000-000012000000}"/>
                  </a:ext>
                </a:extLst>
              </xdr:cNvPr>
              <xdr:cNvSpPr txBox="1"/>
            </xdr:nvSpPr>
            <xdr:spPr>
              <a:xfrm>
                <a:off x="11015007" y="650077"/>
                <a:ext cx="321909" cy="4209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de-DE" sz="1800" b="0">
                    <a:solidFill>
                      <a:schemeClr val="bg1">
                        <a:lumMod val="85000"/>
                      </a:schemeClr>
                    </a:solidFill>
                    <a:latin typeface="Arial" pitchFamily="34" charset="0"/>
                    <a:cs typeface="Arial" pitchFamily="34" charset="0"/>
                  </a:rPr>
                  <a:t>X</a:t>
                </a:r>
              </a:p>
            </xdr:txBody>
          </xdr:sp>
          <xdr:sp macro="[0]!Fullscreen_Ein" textlink="">
            <xdr:nvSpPr>
              <xdr:cNvPr id="19" name="AutoShape 1">
                <a:extLst>
                  <a:ext uri="{FF2B5EF4-FFF2-40B4-BE49-F238E27FC236}">
                    <a16:creationId xmlns:a16="http://schemas.microsoft.com/office/drawing/2014/main" id="{00000000-0008-0000-0000-000013000000}"/>
                  </a:ext>
                </a:extLst>
              </xdr:cNvPr>
              <xdr:cNvSpPr>
                <a:spLocks noChangeArrowheads="1"/>
              </xdr:cNvSpPr>
            </xdr:nvSpPr>
            <xdr:spPr bwMode="auto">
              <a:xfrm>
                <a:off x="10695895" y="797873"/>
                <a:ext cx="235133" cy="151693"/>
              </a:xfrm>
              <a:prstGeom prst="flowChartMultidocument">
                <a:avLst/>
              </a:prstGeom>
              <a:noFill/>
              <a:ln w="9525">
                <a:solidFill>
                  <a:schemeClr val="bg1">
                    <a:lumMod val="85000"/>
                  </a:schemeClr>
                </a:solidFill>
                <a:miter lim="800000"/>
                <a:headEnd/>
                <a:tailEnd/>
              </a:ln>
            </xdr:spPr>
          </xdr:sp>
          <xdr:cxnSp macro="[0]!Fullscreen_Aus">
            <xdr:nvCxnSpPr>
              <xdr:cNvPr id="20" name="Gerade Verbindung 19">
                <a:extLst>
                  <a:ext uri="{FF2B5EF4-FFF2-40B4-BE49-F238E27FC236}">
                    <a16:creationId xmlns:a16="http://schemas.microsoft.com/office/drawing/2014/main" id="{00000000-0008-0000-0000-000014000000}"/>
                  </a:ext>
                </a:extLst>
              </xdr:cNvPr>
              <xdr:cNvCxnSpPr/>
            </xdr:nvCxnSpPr>
            <xdr:spPr>
              <a:xfrm>
                <a:off x="10316947" y="949148"/>
                <a:ext cx="251789" cy="0"/>
              </a:xfrm>
              <a:prstGeom prst="line">
                <a:avLst/>
              </a:prstGeom>
              <a:ln w="38100">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sp macro="" textlink="Kalkulation!C5">
          <xdr:nvSpPr>
            <xdr:cNvPr id="28" name="Textfeld 27">
              <a:extLst>
                <a:ext uri="{FF2B5EF4-FFF2-40B4-BE49-F238E27FC236}">
                  <a16:creationId xmlns:a16="http://schemas.microsoft.com/office/drawing/2014/main" id="{00000000-0008-0000-0000-00001C000000}"/>
                </a:ext>
              </a:extLst>
            </xdr:cNvPr>
            <xdr:cNvSpPr txBox="1"/>
          </xdr:nvSpPr>
          <xdr:spPr>
            <a:xfrm>
              <a:off x="4448175" y="2956777"/>
              <a:ext cx="3916848" cy="7981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8BF6B333-7050-4798-BA57-F478243E7780}" type="TxLink">
                <a:rPr lang="en-US" sz="1600" b="0" i="0" u="none" strike="noStrike">
                  <a:solidFill>
                    <a:schemeClr val="bg1"/>
                  </a:solidFill>
                  <a:latin typeface="+mn-lt"/>
                </a:rPr>
                <a:pPr/>
                <a:t>Heim 2  - Musterort</a:t>
              </a:fld>
              <a:endParaRPr lang="de-DE" sz="1200" b="0" u="none">
                <a:solidFill>
                  <a:schemeClr val="bg1"/>
                </a:solidFill>
                <a:latin typeface="+mn-lt"/>
              </a:endParaRPr>
            </a:p>
          </xdr:txBody>
        </xdr:sp>
        <xdr:sp macro="" textlink="">
          <xdr:nvSpPr>
            <xdr:cNvPr id="29" name="Textfeld 28">
              <a:extLst>
                <a:ext uri="{FF2B5EF4-FFF2-40B4-BE49-F238E27FC236}">
                  <a16:creationId xmlns:a16="http://schemas.microsoft.com/office/drawing/2014/main" id="{00000000-0008-0000-0000-00001D000000}"/>
                </a:ext>
              </a:extLst>
            </xdr:cNvPr>
            <xdr:cNvSpPr txBox="1"/>
          </xdr:nvSpPr>
          <xdr:spPr>
            <a:xfrm>
              <a:off x="4448175" y="2628900"/>
              <a:ext cx="2771775" cy="36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indent="0"/>
              <a:r>
                <a:rPr lang="de-DE" sz="1600" b="0" i="0" u="sng" strike="noStrike">
                  <a:solidFill>
                    <a:schemeClr val="bg1"/>
                  </a:solidFill>
                  <a:latin typeface="+mn-lt"/>
                  <a:ea typeface="+mn-ea"/>
                  <a:cs typeface="+mn-cs"/>
                </a:rPr>
                <a:t>Ihre aktuelle Kalkulation:</a:t>
              </a:r>
            </a:p>
          </xdr:txBody>
        </xdr:sp>
      </xdr:grpSp>
    </xdr:grpSp>
    <xdr:clientData/>
  </xdr:twoCellAnchor>
  <mc:AlternateContent xmlns:mc="http://schemas.openxmlformats.org/markup-compatibility/2006">
    <mc:Choice xmlns:a14="http://schemas.microsoft.com/office/drawing/2010/main" Requires="a14">
      <xdr:twoCellAnchor>
        <xdr:from>
          <xdr:col>5</xdr:col>
          <xdr:colOff>755650</xdr:colOff>
          <xdr:row>22</xdr:row>
          <xdr:rowOff>76200</xdr:rowOff>
        </xdr:from>
        <xdr:to>
          <xdr:col>7</xdr:col>
          <xdr:colOff>698500</xdr:colOff>
          <xdr:row>24</xdr:row>
          <xdr:rowOff>0</xdr:rowOff>
        </xdr:to>
        <xdr:sp macro="" textlink="">
          <xdr:nvSpPr>
            <xdr:cNvPr id="95233" name="Button 1" hidden="1">
              <a:extLst>
                <a:ext uri="{63B3BB69-23CF-44E3-9099-C40C66FF867C}">
                  <a14:compatExt spid="_x0000_s95233"/>
                </a:ext>
                <a:ext uri="{FF2B5EF4-FFF2-40B4-BE49-F238E27FC236}">
                  <a16:creationId xmlns:a16="http://schemas.microsoft.com/office/drawing/2014/main" id="{00000000-0008-0000-0000-000001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Kalkulation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755650</xdr:colOff>
          <xdr:row>26</xdr:row>
          <xdr:rowOff>107950</xdr:rowOff>
        </xdr:from>
        <xdr:to>
          <xdr:col>7</xdr:col>
          <xdr:colOff>698500</xdr:colOff>
          <xdr:row>28</xdr:row>
          <xdr:rowOff>12700</xdr:rowOff>
        </xdr:to>
        <xdr:sp macro="" textlink="">
          <xdr:nvSpPr>
            <xdr:cNvPr id="95235" name="Button 3" hidden="1">
              <a:extLst>
                <a:ext uri="{63B3BB69-23CF-44E3-9099-C40C66FF867C}">
                  <a14:compatExt spid="_x0000_s95235"/>
                </a:ext>
                <a:ext uri="{FF2B5EF4-FFF2-40B4-BE49-F238E27FC236}">
                  <a16:creationId xmlns:a16="http://schemas.microsoft.com/office/drawing/2014/main" id="{00000000-0008-0000-0000-000003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Kostenträger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755650</xdr:colOff>
          <xdr:row>24</xdr:row>
          <xdr:rowOff>88900</xdr:rowOff>
        </xdr:from>
        <xdr:to>
          <xdr:col>7</xdr:col>
          <xdr:colOff>698500</xdr:colOff>
          <xdr:row>26</xdr:row>
          <xdr:rowOff>12700</xdr:rowOff>
        </xdr:to>
        <xdr:sp macro="" textlink="">
          <xdr:nvSpPr>
            <xdr:cNvPr id="95236" name="Button 4" hidden="1">
              <a:extLst>
                <a:ext uri="{63B3BB69-23CF-44E3-9099-C40C66FF867C}">
                  <a14:compatExt spid="_x0000_s95236"/>
                </a:ext>
                <a:ext uri="{FF2B5EF4-FFF2-40B4-BE49-F238E27FC236}">
                  <a16:creationId xmlns:a16="http://schemas.microsoft.com/office/drawing/2014/main" id="{00000000-0008-0000-0000-000004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Ergebnisse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12700</xdr:colOff>
          <xdr:row>22</xdr:row>
          <xdr:rowOff>76200</xdr:rowOff>
        </xdr:from>
        <xdr:to>
          <xdr:col>10</xdr:col>
          <xdr:colOff>12700</xdr:colOff>
          <xdr:row>24</xdr:row>
          <xdr:rowOff>0</xdr:rowOff>
        </xdr:to>
        <xdr:sp macro="" textlink="">
          <xdr:nvSpPr>
            <xdr:cNvPr id="95237" name="Button 5" hidden="1">
              <a:extLst>
                <a:ext uri="{63B3BB69-23CF-44E3-9099-C40C66FF867C}">
                  <a14:compatExt spid="_x0000_s95237"/>
                </a:ext>
                <a:ext uri="{FF2B5EF4-FFF2-40B4-BE49-F238E27FC236}">
                  <a16:creationId xmlns:a16="http://schemas.microsoft.com/office/drawing/2014/main" id="{00000000-0008-0000-0000-000005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Gestehung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69850</xdr:colOff>
          <xdr:row>26</xdr:row>
          <xdr:rowOff>107950</xdr:rowOff>
        </xdr:from>
        <xdr:to>
          <xdr:col>12</xdr:col>
          <xdr:colOff>69850</xdr:colOff>
          <xdr:row>28</xdr:row>
          <xdr:rowOff>12700</xdr:rowOff>
        </xdr:to>
        <xdr:sp macro="" textlink="">
          <xdr:nvSpPr>
            <xdr:cNvPr id="95238" name="Button 6" hidden="1">
              <a:extLst>
                <a:ext uri="{63B3BB69-23CF-44E3-9099-C40C66FF867C}">
                  <a14:compatExt spid="_x0000_s95238"/>
                </a:ext>
                <a:ext uri="{FF2B5EF4-FFF2-40B4-BE49-F238E27FC236}">
                  <a16:creationId xmlns:a16="http://schemas.microsoft.com/office/drawing/2014/main" id="{00000000-0008-0000-0000-000006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Immobilie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xdr:row>
          <xdr:rowOff>88900</xdr:rowOff>
        </xdr:from>
        <xdr:to>
          <xdr:col>10</xdr:col>
          <xdr:colOff>0</xdr:colOff>
          <xdr:row>26</xdr:row>
          <xdr:rowOff>12700</xdr:rowOff>
        </xdr:to>
        <xdr:sp macro="" textlink="">
          <xdr:nvSpPr>
            <xdr:cNvPr id="95239" name="Button 7" hidden="1">
              <a:extLst>
                <a:ext uri="{63B3BB69-23CF-44E3-9099-C40C66FF867C}">
                  <a14:compatExt spid="_x0000_s95239"/>
                </a:ext>
                <a:ext uri="{FF2B5EF4-FFF2-40B4-BE49-F238E27FC236}">
                  <a16:creationId xmlns:a16="http://schemas.microsoft.com/office/drawing/2014/main" id="{00000000-0008-0000-0000-000007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Pflegepersonal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69850</xdr:colOff>
          <xdr:row>24</xdr:row>
          <xdr:rowOff>88900</xdr:rowOff>
        </xdr:from>
        <xdr:to>
          <xdr:col>12</xdr:col>
          <xdr:colOff>69850</xdr:colOff>
          <xdr:row>26</xdr:row>
          <xdr:rowOff>12700</xdr:rowOff>
        </xdr:to>
        <xdr:sp macro="" textlink="">
          <xdr:nvSpPr>
            <xdr:cNvPr id="95240" name="Button 8" hidden="1">
              <a:extLst>
                <a:ext uri="{63B3BB69-23CF-44E3-9099-C40C66FF867C}">
                  <a14:compatExt spid="_x0000_s95240"/>
                </a:ext>
                <a:ext uri="{FF2B5EF4-FFF2-40B4-BE49-F238E27FC236}">
                  <a16:creationId xmlns:a16="http://schemas.microsoft.com/office/drawing/2014/main" id="{00000000-0008-0000-0000-000008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Kollektivverträge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107950</xdr:rowOff>
        </xdr:from>
        <xdr:to>
          <xdr:col>10</xdr:col>
          <xdr:colOff>0</xdr:colOff>
          <xdr:row>28</xdr:row>
          <xdr:rowOff>12700</xdr:rowOff>
        </xdr:to>
        <xdr:sp macro="" textlink="">
          <xdr:nvSpPr>
            <xdr:cNvPr id="95241" name="Button 9" hidden="1">
              <a:extLst>
                <a:ext uri="{63B3BB69-23CF-44E3-9099-C40C66FF867C}">
                  <a14:compatExt spid="_x0000_s95241"/>
                </a:ext>
                <a:ext uri="{FF2B5EF4-FFF2-40B4-BE49-F238E27FC236}">
                  <a16:creationId xmlns:a16="http://schemas.microsoft.com/office/drawing/2014/main" id="{00000000-0008-0000-0000-000009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Rohdaten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69850</xdr:colOff>
          <xdr:row>22</xdr:row>
          <xdr:rowOff>76200</xdr:rowOff>
        </xdr:from>
        <xdr:to>
          <xdr:col>12</xdr:col>
          <xdr:colOff>69850</xdr:colOff>
          <xdr:row>24</xdr:row>
          <xdr:rowOff>0</xdr:rowOff>
        </xdr:to>
        <xdr:sp macro="" textlink="">
          <xdr:nvSpPr>
            <xdr:cNvPr id="95242" name="Button 10" hidden="1">
              <a:extLst>
                <a:ext uri="{63B3BB69-23CF-44E3-9099-C40C66FF867C}">
                  <a14:compatExt spid="_x0000_s95242"/>
                </a:ext>
                <a:ext uri="{FF2B5EF4-FFF2-40B4-BE49-F238E27FC236}">
                  <a16:creationId xmlns:a16="http://schemas.microsoft.com/office/drawing/2014/main" id="{00000000-0008-0000-0000-00000A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Richtwertekatalog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28</xdr:row>
          <xdr:rowOff>107950</xdr:rowOff>
        </xdr:from>
        <xdr:to>
          <xdr:col>10</xdr:col>
          <xdr:colOff>0</xdr:colOff>
          <xdr:row>30</xdr:row>
          <xdr:rowOff>0</xdr:rowOff>
        </xdr:to>
        <xdr:sp macro="" textlink="">
          <xdr:nvSpPr>
            <xdr:cNvPr id="95243" name="Button 11" hidden="1">
              <a:extLst>
                <a:ext uri="{63B3BB69-23CF-44E3-9099-C40C66FF867C}">
                  <a14:compatExt spid="_x0000_s95243"/>
                </a:ext>
                <a:ext uri="{FF2B5EF4-FFF2-40B4-BE49-F238E27FC236}">
                  <a16:creationId xmlns:a16="http://schemas.microsoft.com/office/drawing/2014/main" id="{00000000-0008-0000-0000-00000B7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Analyse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69850</xdr:colOff>
          <xdr:row>28</xdr:row>
          <xdr:rowOff>107950</xdr:rowOff>
        </xdr:from>
        <xdr:to>
          <xdr:col>12</xdr:col>
          <xdr:colOff>69850</xdr:colOff>
          <xdr:row>30</xdr:row>
          <xdr:rowOff>0</xdr:rowOff>
        </xdr:to>
        <xdr:sp macro="" textlink="">
          <xdr:nvSpPr>
            <xdr:cNvPr id="95246" name="Button 14" hidden="1">
              <a:extLst>
                <a:ext uri="{63B3BB69-23CF-44E3-9099-C40C66FF867C}">
                  <a14:compatExt spid="_x0000_s95246"/>
                </a:ext>
                <a:ext uri="{FF2B5EF4-FFF2-40B4-BE49-F238E27FC236}">
                  <a16:creationId xmlns:a16="http://schemas.microsoft.com/office/drawing/2014/main" id="{00000000-0008-0000-0000-00000E7401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de-AT" sz="1600" b="1" i="0" u="none" strike="noStrike" baseline="0">
                  <a:solidFill>
                    <a:srgbClr val="000000"/>
                  </a:solidFill>
                  <a:latin typeface="Calibri"/>
                  <a:ea typeface="Calibri"/>
                  <a:cs typeface="Calibri"/>
                </a:rPr>
                <a:t>Beenden</a:t>
              </a:r>
            </a:p>
          </xdr:txBody>
        </xdr:sp>
        <xdr:clientData/>
      </xdr:twoCellAnchor>
    </mc:Choice>
    <mc:Fallback/>
  </mc:AlternateContent>
  <xdr:twoCellAnchor editAs="oneCell">
    <xdr:from>
      <xdr:col>0</xdr:col>
      <xdr:colOff>698500</xdr:colOff>
      <xdr:row>2</xdr:row>
      <xdr:rowOff>21167</xdr:rowOff>
    </xdr:from>
    <xdr:to>
      <xdr:col>3</xdr:col>
      <xdr:colOff>355600</xdr:colOff>
      <xdr:row>6</xdr:row>
      <xdr:rowOff>59267</xdr:rowOff>
    </xdr:to>
    <xdr:pic>
      <xdr:nvPicPr>
        <xdr:cNvPr id="24" name="Bild 1" descr="logo4c">
          <a:extLst>
            <a:ext uri="{FF2B5EF4-FFF2-40B4-BE49-F238E27FC236}">
              <a16:creationId xmlns:a16="http://schemas.microsoft.com/office/drawing/2014/main" id="{00000000-0008-0000-0000-000018000000}"/>
            </a:ext>
          </a:extLst>
        </xdr:cNvPr>
        <xdr:cNvPicPr/>
      </xdr:nvPicPr>
      <xdr:blipFill>
        <a:blip xmlns:r="http://schemas.openxmlformats.org/officeDocument/2006/relationships" r:embed="rId1" cstate="hqprint">
          <a:extLst>
            <a:ext uri="{28A0092B-C50C-407E-A947-70E740481C1C}">
              <a14:useLocalDpi xmlns:a14="http://schemas.microsoft.com/office/drawing/2010/main" val="0"/>
            </a:ext>
          </a:extLst>
        </a:blip>
        <a:srcRect/>
        <a:stretch>
          <a:fillRect/>
        </a:stretch>
      </xdr:blipFill>
      <xdr:spPr bwMode="auto">
        <a:xfrm>
          <a:off x="698500" y="402167"/>
          <a:ext cx="1943100" cy="800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5</xdr:col>
          <xdr:colOff>755650</xdr:colOff>
          <xdr:row>28</xdr:row>
          <xdr:rowOff>107950</xdr:rowOff>
        </xdr:from>
        <xdr:to>
          <xdr:col>7</xdr:col>
          <xdr:colOff>698500</xdr:colOff>
          <xdr:row>29</xdr:row>
          <xdr:rowOff>190500</xdr:rowOff>
        </xdr:to>
        <xdr:sp macro="" textlink="">
          <xdr:nvSpPr>
            <xdr:cNvPr id="95250" name="Button 18" hidden="1">
              <a:extLst>
                <a:ext uri="{63B3BB69-23CF-44E3-9099-C40C66FF867C}">
                  <a14:compatExt spid="_x0000_s95250"/>
                </a:ext>
                <a:ext uri="{FF2B5EF4-FFF2-40B4-BE49-F238E27FC236}">
                  <a16:creationId xmlns:a16="http://schemas.microsoft.com/office/drawing/2014/main" id="{00000000-0008-0000-0000-0000127401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de-AT" sz="1600" b="0" i="0" u="none" strike="noStrike" baseline="0">
                  <a:solidFill>
                    <a:srgbClr val="000000"/>
                  </a:solidFill>
                  <a:latin typeface="Calibri"/>
                  <a:ea typeface="Calibri"/>
                  <a:cs typeface="Calibri"/>
                </a:rPr>
                <a:t>Preisliste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889000</xdr:colOff>
          <xdr:row>34</xdr:row>
          <xdr:rowOff>146050</xdr:rowOff>
        </xdr:from>
        <xdr:to>
          <xdr:col>7</xdr:col>
          <xdr:colOff>1784350</xdr:colOff>
          <xdr:row>36</xdr:row>
          <xdr:rowOff>0</xdr:rowOff>
        </xdr:to>
        <xdr:sp macro="" textlink="">
          <xdr:nvSpPr>
            <xdr:cNvPr id="5124" name="Drop Down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1365250</xdr:colOff>
          <xdr:row>14</xdr:row>
          <xdr:rowOff>69850</xdr:rowOff>
        </xdr:from>
        <xdr:to>
          <xdr:col>3</xdr:col>
          <xdr:colOff>50800</xdr:colOff>
          <xdr:row>15</xdr:row>
          <xdr:rowOff>107950</xdr:rowOff>
        </xdr:to>
        <xdr:sp macro="" textlink="">
          <xdr:nvSpPr>
            <xdr:cNvPr id="5126" name="Button 6" hidden="1">
              <a:extLst>
                <a:ext uri="{63B3BB69-23CF-44E3-9099-C40C66FF867C}">
                  <a14:compatExt spid="_x0000_s5126"/>
                </a:ext>
                <a:ext uri="{FF2B5EF4-FFF2-40B4-BE49-F238E27FC236}">
                  <a16:creationId xmlns:a16="http://schemas.microsoft.com/office/drawing/2014/main" id="{00000000-0008-0000-0100-000006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260350</xdr:colOff>
          <xdr:row>14</xdr:row>
          <xdr:rowOff>69850</xdr:rowOff>
        </xdr:from>
        <xdr:to>
          <xdr:col>4</xdr:col>
          <xdr:colOff>495300</xdr:colOff>
          <xdr:row>15</xdr:row>
          <xdr:rowOff>107950</xdr:rowOff>
        </xdr:to>
        <xdr:sp macro="" textlink="">
          <xdr:nvSpPr>
            <xdr:cNvPr id="5127" name="Button 7" hidden="1">
              <a:extLst>
                <a:ext uri="{63B3BB69-23CF-44E3-9099-C40C66FF867C}">
                  <a14:compatExt spid="_x0000_s5127"/>
                </a:ext>
                <a:ext uri="{FF2B5EF4-FFF2-40B4-BE49-F238E27FC236}">
                  <a16:creationId xmlns:a16="http://schemas.microsoft.com/office/drawing/2014/main" id="{00000000-0008-0000-0100-000007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Budgetanalyse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698500</xdr:colOff>
          <xdr:row>14</xdr:row>
          <xdr:rowOff>69850</xdr:rowOff>
        </xdr:from>
        <xdr:to>
          <xdr:col>6</xdr:col>
          <xdr:colOff>127000</xdr:colOff>
          <xdr:row>15</xdr:row>
          <xdr:rowOff>107950</xdr:rowOff>
        </xdr:to>
        <xdr:sp macro="" textlink="">
          <xdr:nvSpPr>
            <xdr:cNvPr id="5128" name="Button 8" hidden="1">
              <a:extLst>
                <a:ext uri="{63B3BB69-23CF-44E3-9099-C40C66FF867C}">
                  <a14:compatExt spid="_x0000_s5128"/>
                </a:ext>
                <a:ext uri="{FF2B5EF4-FFF2-40B4-BE49-F238E27FC236}">
                  <a16:creationId xmlns:a16="http://schemas.microsoft.com/office/drawing/2014/main" id="{00000000-0008-0000-0100-000008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Einzelfallanalyse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336550</xdr:colOff>
          <xdr:row>14</xdr:row>
          <xdr:rowOff>69850</xdr:rowOff>
        </xdr:from>
        <xdr:to>
          <xdr:col>7</xdr:col>
          <xdr:colOff>679450</xdr:colOff>
          <xdr:row>15</xdr:row>
          <xdr:rowOff>107950</xdr:rowOff>
        </xdr:to>
        <xdr:sp macro="" textlink="">
          <xdr:nvSpPr>
            <xdr:cNvPr id="5129" name="Button 9" hidden="1">
              <a:extLst>
                <a:ext uri="{63B3BB69-23CF-44E3-9099-C40C66FF867C}">
                  <a14:compatExt spid="_x0000_s5129"/>
                </a:ext>
                <a:ext uri="{FF2B5EF4-FFF2-40B4-BE49-F238E27FC236}">
                  <a16:creationId xmlns:a16="http://schemas.microsoft.com/office/drawing/2014/main" id="{00000000-0008-0000-0100-000009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Analysebereich</a:t>
              </a:r>
            </a:p>
          </xdr:txBody>
        </xdr:sp>
        <xdr:clientData fPrintsWithSheet="0"/>
      </xdr:twoCellAnchor>
    </mc:Choice>
    <mc:Fallback/>
  </mc:AlternateContent>
  <xdr:twoCellAnchor>
    <xdr:from>
      <xdr:col>0</xdr:col>
      <xdr:colOff>570442</xdr:colOff>
      <xdr:row>11</xdr:row>
      <xdr:rowOff>55881</xdr:rowOff>
    </xdr:from>
    <xdr:to>
      <xdr:col>2</xdr:col>
      <xdr:colOff>837142</xdr:colOff>
      <xdr:row>15</xdr:row>
      <xdr:rowOff>47625</xdr:rowOff>
    </xdr:to>
    <xdr:sp macro="" textlink="">
      <xdr:nvSpPr>
        <xdr:cNvPr id="2" name="Rechteckige Legende 1">
          <a:extLst>
            <a:ext uri="{FF2B5EF4-FFF2-40B4-BE49-F238E27FC236}">
              <a16:creationId xmlns:a16="http://schemas.microsoft.com/office/drawing/2014/main" id="{00000000-0008-0000-0100-000002000000}"/>
            </a:ext>
          </a:extLst>
        </xdr:cNvPr>
        <xdr:cNvSpPr/>
      </xdr:nvSpPr>
      <xdr:spPr>
        <a:xfrm>
          <a:off x="570442" y="3332481"/>
          <a:ext cx="2381250" cy="687069"/>
        </a:xfrm>
        <a:prstGeom prst="wedgeRectCallout">
          <a:avLst>
            <a:gd name="adj1" fmla="val 125695"/>
            <a:gd name="adj2" fmla="val -7373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e-DE" sz="1100"/>
            <a:t>Die</a:t>
          </a:r>
          <a:r>
            <a:rPr lang="de-DE" sz="1100" baseline="0"/>
            <a:t> Fläche kann entweder hier oder in den Rohdaten als Gesamtfläche eingegeben werden. </a:t>
          </a:r>
          <a:endParaRPr lang="de-DE"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533400</xdr:colOff>
          <xdr:row>1</xdr:row>
          <xdr:rowOff>12700</xdr:rowOff>
        </xdr:from>
        <xdr:to>
          <xdr:col>4</xdr:col>
          <xdr:colOff>546100</xdr:colOff>
          <xdr:row>2</xdr:row>
          <xdr:rowOff>146050</xdr:rowOff>
        </xdr:to>
        <xdr:sp macro="" textlink="">
          <xdr:nvSpPr>
            <xdr:cNvPr id="175106" name="Button 2" hidden="1">
              <a:extLst>
                <a:ext uri="{63B3BB69-23CF-44E3-9099-C40C66FF867C}">
                  <a14:compatExt spid="_x0000_s175106"/>
                </a:ext>
                <a:ext uri="{FF2B5EF4-FFF2-40B4-BE49-F238E27FC236}">
                  <a16:creationId xmlns:a16="http://schemas.microsoft.com/office/drawing/2014/main" id="{00000000-0008-0000-0200-000002AC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e-AT" sz="1100" b="0" i="0" u="none" strike="noStrike" baseline="0">
                  <a:solidFill>
                    <a:srgbClr val="000000"/>
                  </a:solidFill>
                  <a:latin typeface="Calibri"/>
                  <a:ea typeface="Calibri"/>
                  <a:cs typeface="Calibri"/>
                </a:rPr>
                <a:t>Preisliste generieren</a:t>
              </a:r>
            </a:p>
          </xdr:txBody>
        </xdr:sp>
        <xdr:clientData fPrintsWithSheet="0"/>
      </xdr:twoCellAnchor>
    </mc:Choice>
    <mc:Fallback/>
  </mc:AlternateContent>
  <xdr:twoCellAnchor>
    <xdr:from>
      <xdr:col>0</xdr:col>
      <xdr:colOff>352425</xdr:colOff>
      <xdr:row>1</xdr:row>
      <xdr:rowOff>14287</xdr:rowOff>
    </xdr:from>
    <xdr:to>
      <xdr:col>2</xdr:col>
      <xdr:colOff>358425</xdr:colOff>
      <xdr:row>2</xdr:row>
      <xdr:rowOff>128587</xdr:rowOff>
    </xdr:to>
    <xdr:sp macro="[0]!Hauptmenü" textlink="">
      <xdr:nvSpPr>
        <xdr:cNvPr id="4" name="Rechteck 3">
          <a:extLst>
            <a:ext uri="{FF2B5EF4-FFF2-40B4-BE49-F238E27FC236}">
              <a16:creationId xmlns:a16="http://schemas.microsoft.com/office/drawing/2014/main" id="{00000000-0008-0000-0200-000004000000}"/>
            </a:ext>
          </a:extLst>
        </xdr:cNvPr>
        <xdr:cNvSpPr/>
      </xdr:nvSpPr>
      <xdr:spPr>
        <a:xfrm>
          <a:off x="352425" y="204787"/>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596265</xdr:colOff>
      <xdr:row>43</xdr:row>
      <xdr:rowOff>171450</xdr:rowOff>
    </xdr:to>
    <xdr:pic>
      <xdr:nvPicPr>
        <xdr:cNvPr id="7" name="irc_mi" descr="http://www.firmendb.de/flaggen/steiermark.jpg">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1" cstate="print"/>
        <a:srcRect l="3476" t="2899" r="4601" b="5217"/>
        <a:stretch>
          <a:fillRect/>
        </a:stretch>
      </xdr:blipFill>
      <xdr:spPr bwMode="auto">
        <a:xfrm>
          <a:off x="0" y="0"/>
          <a:ext cx="15836265" cy="8362950"/>
        </a:xfrm>
        <a:prstGeom prst="rect">
          <a:avLst/>
        </a:prstGeom>
        <a:noFill/>
      </xdr:spPr>
    </xdr:pic>
    <xdr:clientData/>
  </xdr:twoCellAnchor>
  <xdr:twoCellAnchor>
    <xdr:from>
      <xdr:col>5</xdr:col>
      <xdr:colOff>638175</xdr:colOff>
      <xdr:row>15</xdr:row>
      <xdr:rowOff>187988</xdr:rowOff>
    </xdr:from>
    <xdr:to>
      <xdr:col>12</xdr:col>
      <xdr:colOff>28575</xdr:colOff>
      <xdr:row>17</xdr:row>
      <xdr:rowOff>123825</xdr:rowOff>
    </xdr:to>
    <xdr:sp macro="" textlink="Einstellungen!D6">
      <xdr:nvSpPr>
        <xdr:cNvPr id="3" name="Textfeld 2">
          <a:extLst>
            <a:ext uri="{FF2B5EF4-FFF2-40B4-BE49-F238E27FC236}">
              <a16:creationId xmlns:a16="http://schemas.microsoft.com/office/drawing/2014/main" id="{00000000-0008-0000-0300-000003000000}"/>
            </a:ext>
          </a:extLst>
        </xdr:cNvPr>
        <xdr:cNvSpPr txBox="1"/>
      </xdr:nvSpPr>
      <xdr:spPr>
        <a:xfrm>
          <a:off x="4448175" y="3045488"/>
          <a:ext cx="4724400" cy="3168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51CF96D9-24AD-482A-B7F0-B030D95C77E2}" type="TxLink">
            <a:rPr lang="de-AT" sz="1400" b="0" i="0" u="none" strike="noStrike">
              <a:solidFill>
                <a:sysClr val="windowText" lastClr="000000"/>
              </a:solidFill>
              <a:latin typeface="Calibri"/>
            </a:rPr>
            <a:pPr algn="ctr"/>
            <a:t>Referat Pflegemanagement</a:t>
          </a:fld>
          <a:endParaRPr lang="de-AT" sz="1400">
            <a:solidFill>
              <a:sysClr val="windowText" lastClr="000000"/>
            </a:solidFill>
          </a:endParaRPr>
        </a:p>
      </xdr:txBody>
    </xdr:sp>
    <xdr:clientData/>
  </xdr:twoCellAnchor>
  <xdr:twoCellAnchor>
    <xdr:from>
      <xdr:col>4</xdr:col>
      <xdr:colOff>57150</xdr:colOff>
      <xdr:row>3</xdr:row>
      <xdr:rowOff>104775</xdr:rowOff>
    </xdr:from>
    <xdr:to>
      <xdr:col>13</xdr:col>
      <xdr:colOff>285750</xdr:colOff>
      <xdr:row>18</xdr:row>
      <xdr:rowOff>112351</xdr:rowOff>
    </xdr:to>
    <xdr:grpSp>
      <xdr:nvGrpSpPr>
        <xdr:cNvPr id="6" name="Gruppieren 5">
          <a:extLst>
            <a:ext uri="{FF2B5EF4-FFF2-40B4-BE49-F238E27FC236}">
              <a16:creationId xmlns:a16="http://schemas.microsoft.com/office/drawing/2014/main" id="{00000000-0008-0000-0300-000006000000}"/>
            </a:ext>
          </a:extLst>
        </xdr:cNvPr>
        <xdr:cNvGrpSpPr/>
      </xdr:nvGrpSpPr>
      <xdr:grpSpPr>
        <a:xfrm>
          <a:off x="3257550" y="657225"/>
          <a:ext cx="7429500" cy="2769826"/>
          <a:chOff x="1676400" y="-15017"/>
          <a:chExt cx="7086600" cy="3152625"/>
        </a:xfrm>
      </xdr:grpSpPr>
      <xdr:sp macro="" textlink="">
        <xdr:nvSpPr>
          <xdr:cNvPr id="2" name="Rechteck 1">
            <a:extLst>
              <a:ext uri="{FF2B5EF4-FFF2-40B4-BE49-F238E27FC236}">
                <a16:creationId xmlns:a16="http://schemas.microsoft.com/office/drawing/2014/main" id="{00000000-0008-0000-0300-000002000000}"/>
              </a:ext>
            </a:extLst>
          </xdr:cNvPr>
          <xdr:cNvSpPr/>
        </xdr:nvSpPr>
        <xdr:spPr>
          <a:xfrm>
            <a:off x="3057525" y="-15017"/>
            <a:ext cx="5705475" cy="2343150"/>
          </a:xfrm>
          <a:prstGeom prst="rect">
            <a:avLst/>
          </a:prstGeom>
          <a:noFill/>
        </xdr:spPr>
        <xdr:txBody>
          <a:bodyPr wrap="square" lIns="91440" tIns="45720" rIns="91440" bIns="45720">
            <a:noAutofit/>
          </a:bodyPr>
          <a:lstStyle/>
          <a:p>
            <a:pPr algn="l"/>
            <a:br>
              <a:rPr lang="de-DE" sz="2900" b="0" cap="none" spc="0" baseline="0">
                <a:ln>
                  <a:noFill/>
                </a:ln>
                <a:solidFill>
                  <a:schemeClr val="tx1"/>
                </a:solidFill>
                <a:effectLst/>
                <a:latin typeface="Candara" pitchFamily="34" charset="0"/>
              </a:rPr>
            </a:br>
            <a:r>
              <a:rPr lang="de-DE" sz="2900" b="0" cap="none" spc="0" baseline="0">
                <a:ln>
                  <a:noFill/>
                </a:ln>
                <a:solidFill>
                  <a:schemeClr val="tx1"/>
                </a:solidFill>
                <a:effectLst/>
                <a:latin typeface="Candara" pitchFamily="34" charset="0"/>
              </a:rPr>
              <a:t>Pflegeheimkalkulation</a:t>
            </a:r>
          </a:p>
          <a:p>
            <a:pPr algn="l"/>
            <a:r>
              <a:rPr lang="de-DE" sz="2900" b="0" cap="none" spc="0" baseline="0">
                <a:ln>
                  <a:noFill/>
                </a:ln>
                <a:solidFill>
                  <a:schemeClr val="tx1"/>
                </a:solidFill>
                <a:effectLst/>
                <a:latin typeface="Candara" pitchFamily="34" charset="0"/>
              </a:rPr>
              <a:t>Steiermark</a:t>
            </a:r>
            <a:br>
              <a:rPr lang="de-DE" sz="2800" b="0" cap="none" spc="0" baseline="0">
                <a:ln>
                  <a:noFill/>
                </a:ln>
                <a:solidFill>
                  <a:schemeClr val="tx1"/>
                </a:solidFill>
                <a:effectLst/>
                <a:latin typeface="Candara" pitchFamily="34" charset="0"/>
              </a:rPr>
            </a:br>
            <a:endParaRPr lang="de-DE" sz="2800" b="0" cap="none" spc="0" baseline="0">
              <a:ln>
                <a:noFill/>
              </a:ln>
              <a:solidFill>
                <a:schemeClr val="tx1"/>
              </a:solidFill>
              <a:effectLst/>
              <a:latin typeface="Candara" pitchFamily="34" charset="0"/>
            </a:endParaRPr>
          </a:p>
          <a:p>
            <a:pPr algn="l"/>
            <a:r>
              <a:rPr lang="de-DE" sz="1400" b="1" cap="none" spc="0" baseline="0">
                <a:ln>
                  <a:noFill/>
                </a:ln>
                <a:solidFill>
                  <a:schemeClr val="tx1"/>
                </a:solidFill>
                <a:effectLst/>
                <a:latin typeface="Candara" pitchFamily="34" charset="0"/>
              </a:rPr>
              <a:t>AMT DER STEIERMÄRKISCHEN LANDESREGIERUNG </a:t>
            </a:r>
            <a:br>
              <a:rPr lang="de-DE" sz="1400" b="1" cap="none" spc="0" baseline="0">
                <a:ln>
                  <a:noFill/>
                </a:ln>
                <a:solidFill>
                  <a:schemeClr val="tx1"/>
                </a:solidFill>
                <a:effectLst/>
                <a:latin typeface="Candara" pitchFamily="34" charset="0"/>
              </a:rPr>
            </a:br>
            <a:r>
              <a:rPr lang="de-DE" sz="1400" b="0" cap="none" spc="0" baseline="0">
                <a:ln>
                  <a:noFill/>
                </a:ln>
                <a:solidFill>
                  <a:schemeClr val="tx1"/>
                </a:solidFill>
                <a:effectLst/>
                <a:latin typeface="Candara" pitchFamily="34" charset="0"/>
              </a:rPr>
              <a:t>FACHABTEILUNG GESUNDHEIT UND PFLEGEMANAGEMEN</a:t>
            </a:r>
            <a:r>
              <a:rPr lang="de-DE" sz="1600" b="0" cap="none" spc="0" baseline="0">
                <a:ln>
                  <a:noFill/>
                </a:ln>
                <a:solidFill>
                  <a:schemeClr val="tx1"/>
                </a:solidFill>
                <a:effectLst/>
                <a:latin typeface="Candara" pitchFamily="34" charset="0"/>
              </a:rPr>
              <a:t>T</a:t>
            </a:r>
            <a:endParaRPr lang="de-DE" sz="4000" b="0" cap="none" spc="0">
              <a:ln>
                <a:noFill/>
              </a:ln>
              <a:solidFill>
                <a:schemeClr val="tx1"/>
              </a:solidFill>
              <a:effectLst/>
            </a:endParaRPr>
          </a:p>
        </xdr:txBody>
      </xdr:sp>
      <xdr:pic>
        <xdr:nvPicPr>
          <xdr:cNvPr id="5" name="Grafik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326" b="99674" l="0" r="93651"/>
                    </a14:imgEffect>
                  </a14:imgLayer>
                </a14:imgProps>
              </a:ext>
              <a:ext uri="{28A0092B-C50C-407E-A947-70E740481C1C}">
                <a14:useLocalDpi xmlns:a14="http://schemas.microsoft.com/office/drawing/2010/main" val="0"/>
              </a:ext>
            </a:extLst>
          </a:blip>
          <a:srcRect/>
          <a:stretch>
            <a:fillRect/>
          </a:stretch>
        </xdr:blipFill>
        <xdr:spPr bwMode="auto">
          <a:xfrm>
            <a:off x="1676400" y="971550"/>
            <a:ext cx="1333501" cy="2166058"/>
          </a:xfrm>
          <a:prstGeom prst="rect">
            <a:avLst/>
          </a:prstGeom>
          <a:noFill/>
          <a:effectLst/>
          <a:extLst>
            <a:ext uri="{909E8E84-426E-40DD-AFC4-6F175D3DCCD1}">
              <a14:hiddenFill xmlns:a14="http://schemas.microsoft.com/office/drawing/2010/main">
                <a:solidFill>
                  <a:srgbClr val="FFFFFF"/>
                </a:solidFill>
              </a14:hiddenFill>
            </a:ext>
          </a:extLst>
        </xdr:spPr>
      </xdr:pic>
    </xdr:grpSp>
    <xdr:clientData/>
  </xdr:twoCellAnchor>
  <xdr:twoCellAnchor>
    <xdr:from>
      <xdr:col>6</xdr:col>
      <xdr:colOff>685800</xdr:colOff>
      <xdr:row>29</xdr:row>
      <xdr:rowOff>28574</xdr:rowOff>
    </xdr:from>
    <xdr:to>
      <xdr:col>11</xdr:col>
      <xdr:colOff>133350</xdr:colOff>
      <xdr:row>34</xdr:row>
      <xdr:rowOff>76200</xdr:rowOff>
    </xdr:to>
    <xdr:sp macro="" textlink="">
      <xdr:nvSpPr>
        <xdr:cNvPr id="4" name="Textfeld 3">
          <a:extLst>
            <a:ext uri="{FF2B5EF4-FFF2-40B4-BE49-F238E27FC236}">
              <a16:creationId xmlns:a16="http://schemas.microsoft.com/office/drawing/2014/main" id="{00000000-0008-0000-0300-000004000000}"/>
            </a:ext>
          </a:extLst>
        </xdr:cNvPr>
        <xdr:cNvSpPr txBox="1"/>
      </xdr:nvSpPr>
      <xdr:spPr>
        <a:xfrm>
          <a:off x="5257800" y="5553074"/>
          <a:ext cx="3257550" cy="1000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de-AT" sz="1050">
              <a:solidFill>
                <a:schemeClr val="accent3">
                  <a:lumMod val="75000"/>
                </a:schemeClr>
              </a:solidFill>
            </a:rPr>
            <a:t>Konzept und Programmierung: </a:t>
          </a:r>
          <a:br>
            <a:rPr lang="de-AT" sz="1050">
              <a:solidFill>
                <a:schemeClr val="accent3">
                  <a:lumMod val="75000"/>
                </a:schemeClr>
              </a:solidFill>
            </a:rPr>
          </a:br>
          <a:r>
            <a:rPr lang="de-AT" sz="1050">
              <a:solidFill>
                <a:schemeClr val="accent3">
                  <a:lumMod val="75000"/>
                </a:schemeClr>
              </a:solidFill>
            </a:rPr>
            <a:t>Dr. Anton Hengsberger</a:t>
          </a:r>
          <a:br>
            <a:rPr lang="de-AT" sz="1050">
              <a:solidFill>
                <a:schemeClr val="accent3">
                  <a:lumMod val="75000"/>
                </a:schemeClr>
              </a:solidFill>
            </a:rPr>
          </a:br>
          <a:r>
            <a:rPr lang="de-AT" sz="1050">
              <a:solidFill>
                <a:schemeClr val="accent3">
                  <a:lumMod val="75000"/>
                </a:schemeClr>
              </a:solidFill>
            </a:rPr>
            <a:t>Amt der Steiermärkischen Landesregierung,</a:t>
          </a:r>
          <a:br>
            <a:rPr lang="de-AT" sz="1050">
              <a:solidFill>
                <a:schemeClr val="accent3">
                  <a:lumMod val="75000"/>
                </a:schemeClr>
              </a:solidFill>
            </a:rPr>
          </a:br>
          <a:r>
            <a:rPr lang="de-AT" sz="1050">
              <a:solidFill>
                <a:schemeClr val="accent3">
                  <a:lumMod val="75000"/>
                </a:schemeClr>
              </a:solidFill>
            </a:rPr>
            <a:t>Abteilung 8 Wissenschaft, Pflege und Gesundheit</a:t>
          </a:r>
          <a:br>
            <a:rPr lang="de-AT" sz="1050">
              <a:solidFill>
                <a:schemeClr val="accent3">
                  <a:lumMod val="75000"/>
                </a:schemeClr>
              </a:solidFill>
            </a:rPr>
          </a:br>
          <a:r>
            <a:rPr lang="de-AT" sz="1050">
              <a:solidFill>
                <a:schemeClr val="accent3">
                  <a:lumMod val="75000"/>
                </a:schemeClr>
              </a:solidFill>
            </a:rPr>
            <a:t>Graz 2015/16</a:t>
          </a:r>
        </a:p>
      </xdr:txBody>
    </xdr:sp>
    <xdr:clientData/>
  </xdr:twoCellAnchor>
  <mc:AlternateContent xmlns:mc="http://schemas.openxmlformats.org/markup-compatibility/2006">
    <mc:Choice xmlns:a14="http://schemas.microsoft.com/office/drawing/2010/main" Requires="a14">
      <xdr:twoCellAnchor>
        <xdr:from>
          <xdr:col>6</xdr:col>
          <xdr:colOff>0</xdr:colOff>
          <xdr:row>20</xdr:row>
          <xdr:rowOff>107950</xdr:rowOff>
        </xdr:from>
        <xdr:to>
          <xdr:col>7</xdr:col>
          <xdr:colOff>850900</xdr:colOff>
          <xdr:row>22</xdr:row>
          <xdr:rowOff>12700</xdr:rowOff>
        </xdr:to>
        <xdr:sp macro="" textlink="">
          <xdr:nvSpPr>
            <xdr:cNvPr id="56324" name="Button 4" hidden="1">
              <a:extLst>
                <a:ext uri="{63B3BB69-23CF-44E3-9099-C40C66FF867C}">
                  <a14:compatExt spid="_x0000_s56324"/>
                </a:ext>
                <a:ext uri="{FF2B5EF4-FFF2-40B4-BE49-F238E27FC236}">
                  <a16:creationId xmlns:a16="http://schemas.microsoft.com/office/drawing/2014/main" id="{00000000-0008-0000-0300-000004D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Starten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50800</xdr:colOff>
          <xdr:row>20</xdr:row>
          <xdr:rowOff>107950</xdr:rowOff>
        </xdr:from>
        <xdr:to>
          <xdr:col>11</xdr:col>
          <xdr:colOff>908050</xdr:colOff>
          <xdr:row>22</xdr:row>
          <xdr:rowOff>12700</xdr:rowOff>
        </xdr:to>
        <xdr:sp macro="" textlink="">
          <xdr:nvSpPr>
            <xdr:cNvPr id="56328" name="Button 8" hidden="1">
              <a:extLst>
                <a:ext uri="{63B3BB69-23CF-44E3-9099-C40C66FF867C}">
                  <a14:compatExt spid="_x0000_s56328"/>
                </a:ext>
                <a:ext uri="{FF2B5EF4-FFF2-40B4-BE49-F238E27FC236}">
                  <a16:creationId xmlns:a16="http://schemas.microsoft.com/office/drawing/2014/main" id="{00000000-0008-0000-0300-000008D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Beenden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69850</xdr:colOff>
          <xdr:row>0</xdr:row>
          <xdr:rowOff>571500</xdr:rowOff>
        </xdr:from>
        <xdr:to>
          <xdr:col>1</xdr:col>
          <xdr:colOff>679450</xdr:colOff>
          <xdr:row>1</xdr:row>
          <xdr:rowOff>127000</xdr:rowOff>
        </xdr:to>
        <xdr:sp macro="" textlink="">
          <xdr:nvSpPr>
            <xdr:cNvPr id="22533" name="Button 5" hidden="1">
              <a:extLst>
                <a:ext uri="{63B3BB69-23CF-44E3-9099-C40C66FF867C}">
                  <a14:compatExt spid="_x0000_s22533"/>
                </a:ext>
                <a:ext uri="{FF2B5EF4-FFF2-40B4-BE49-F238E27FC236}">
                  <a16:creationId xmlns:a16="http://schemas.microsoft.com/office/drawing/2014/main" id="{00000000-0008-0000-0400-0000055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736600</xdr:colOff>
          <xdr:row>0</xdr:row>
          <xdr:rowOff>571500</xdr:rowOff>
        </xdr:from>
        <xdr:to>
          <xdr:col>3</xdr:col>
          <xdr:colOff>190500</xdr:colOff>
          <xdr:row>1</xdr:row>
          <xdr:rowOff>127000</xdr:rowOff>
        </xdr:to>
        <xdr:sp macro="" textlink="">
          <xdr:nvSpPr>
            <xdr:cNvPr id="22534" name="Button 6" hidden="1">
              <a:extLst>
                <a:ext uri="{63B3BB69-23CF-44E3-9099-C40C66FF867C}">
                  <a14:compatExt spid="_x0000_s22534"/>
                </a:ext>
                <a:ext uri="{FF2B5EF4-FFF2-40B4-BE49-F238E27FC236}">
                  <a16:creationId xmlns:a16="http://schemas.microsoft.com/office/drawing/2014/main" id="{00000000-0008-0000-0400-0000065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260350</xdr:colOff>
          <xdr:row>0</xdr:row>
          <xdr:rowOff>571500</xdr:rowOff>
        </xdr:from>
        <xdr:to>
          <xdr:col>4</xdr:col>
          <xdr:colOff>876300</xdr:colOff>
          <xdr:row>1</xdr:row>
          <xdr:rowOff>127000</xdr:rowOff>
        </xdr:to>
        <xdr:sp macro="" textlink="">
          <xdr:nvSpPr>
            <xdr:cNvPr id="22535" name="Button 7" hidden="1">
              <a:extLst>
                <a:ext uri="{63B3BB69-23CF-44E3-9099-C40C66FF867C}">
                  <a14:compatExt spid="_x0000_s22535"/>
                </a:ext>
                <a:ext uri="{FF2B5EF4-FFF2-40B4-BE49-F238E27FC236}">
                  <a16:creationId xmlns:a16="http://schemas.microsoft.com/office/drawing/2014/main" id="{00000000-0008-0000-0400-0000075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Sort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12700</xdr:colOff>
          <xdr:row>0</xdr:row>
          <xdr:rowOff>571500</xdr:rowOff>
        </xdr:from>
        <xdr:to>
          <xdr:col>6</xdr:col>
          <xdr:colOff>1447800</xdr:colOff>
          <xdr:row>1</xdr:row>
          <xdr:rowOff>127000</xdr:rowOff>
        </xdr:to>
        <xdr:sp macro="" textlink="">
          <xdr:nvSpPr>
            <xdr:cNvPr id="22536" name="Button 8" hidden="1">
              <a:extLst>
                <a:ext uri="{63B3BB69-23CF-44E3-9099-C40C66FF867C}">
                  <a14:compatExt spid="_x0000_s22536"/>
                </a:ext>
                <a:ext uri="{FF2B5EF4-FFF2-40B4-BE49-F238E27FC236}">
                  <a16:creationId xmlns:a16="http://schemas.microsoft.com/office/drawing/2014/main" id="{00000000-0008-0000-0400-0000085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40</xdr:col>
          <xdr:colOff>228600</xdr:colOff>
          <xdr:row>0</xdr:row>
          <xdr:rowOff>584200</xdr:rowOff>
        </xdr:from>
        <xdr:to>
          <xdr:col>42</xdr:col>
          <xdr:colOff>0</xdr:colOff>
          <xdr:row>1</xdr:row>
          <xdr:rowOff>184150</xdr:rowOff>
        </xdr:to>
        <xdr:sp macro="" textlink="">
          <xdr:nvSpPr>
            <xdr:cNvPr id="22544" name="Button 16" hidden="1">
              <a:extLst>
                <a:ext uri="{63B3BB69-23CF-44E3-9099-C40C66FF867C}">
                  <a14:compatExt spid="_x0000_s22544"/>
                </a:ext>
                <a:ext uri="{FF2B5EF4-FFF2-40B4-BE49-F238E27FC236}">
                  <a16:creationId xmlns:a16="http://schemas.microsoft.com/office/drawing/2014/main" id="{00000000-0008-0000-0400-0000105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187325</xdr:colOff>
      <xdr:row>4</xdr:row>
      <xdr:rowOff>158750</xdr:rowOff>
    </xdr:from>
    <xdr:to>
      <xdr:col>1</xdr:col>
      <xdr:colOff>1143000</xdr:colOff>
      <xdr:row>9</xdr:row>
      <xdr:rowOff>104379</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35325" y="863600"/>
          <a:ext cx="955675" cy="945754"/>
        </a:xfrm>
        <a:prstGeom prst="rect">
          <a:avLst/>
        </a:prstGeom>
        <a:noFill/>
        <a:ln w="1">
          <a:noFill/>
          <a:miter lim="800000"/>
          <a:headEnd/>
          <a:tailEnd type="none" w="med" len="med"/>
        </a:ln>
        <a:effectLst/>
      </xdr:spPr>
    </xdr:pic>
    <xdr:clientData/>
  </xdr:twoCellAnchor>
  <xdr:twoCellAnchor>
    <xdr:from>
      <xdr:col>0</xdr:col>
      <xdr:colOff>1228725</xdr:colOff>
      <xdr:row>4</xdr:row>
      <xdr:rowOff>9526</xdr:rowOff>
    </xdr:from>
    <xdr:to>
      <xdr:col>5</xdr:col>
      <xdr:colOff>742950</xdr:colOff>
      <xdr:row>25</xdr:row>
      <xdr:rowOff>104775</xdr:rowOff>
    </xdr:to>
    <xdr:sp macro="" textlink="">
      <xdr:nvSpPr>
        <xdr:cNvPr id="11" name="Abgerundetes Rechteck 10">
          <a:extLst>
            <a:ext uri="{FF2B5EF4-FFF2-40B4-BE49-F238E27FC236}">
              <a16:creationId xmlns:a16="http://schemas.microsoft.com/office/drawing/2014/main" id="{00000000-0008-0000-0700-00000B000000}"/>
            </a:ext>
          </a:extLst>
        </xdr:cNvPr>
        <xdr:cNvSpPr/>
      </xdr:nvSpPr>
      <xdr:spPr>
        <a:xfrm>
          <a:off x="1228725" y="1438276"/>
          <a:ext cx="8810625" cy="4962524"/>
        </a:xfrm>
        <a:prstGeom prst="round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xdr:from>
      <xdr:col>0</xdr:col>
      <xdr:colOff>47625</xdr:colOff>
      <xdr:row>1</xdr:row>
      <xdr:rowOff>219075</xdr:rowOff>
    </xdr:from>
    <xdr:to>
      <xdr:col>0</xdr:col>
      <xdr:colOff>1577625</xdr:colOff>
      <xdr:row>2</xdr:row>
      <xdr:rowOff>142875</xdr:rowOff>
    </xdr:to>
    <xdr:sp macro="[0]!Hauptmenü" textlink="">
      <xdr:nvSpPr>
        <xdr:cNvPr id="25" name="Rechteck 24">
          <a:extLst>
            <a:ext uri="{FF2B5EF4-FFF2-40B4-BE49-F238E27FC236}">
              <a16:creationId xmlns:a16="http://schemas.microsoft.com/office/drawing/2014/main" id="{00000000-0008-0000-0700-000019000000}"/>
            </a:ext>
          </a:extLst>
        </xdr:cNvPr>
        <xdr:cNvSpPr/>
      </xdr:nvSpPr>
      <xdr:spPr>
        <a:xfrm>
          <a:off x="47625"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twoCellAnchor>
    <xdr:from>
      <xdr:col>0</xdr:col>
      <xdr:colOff>1662986</xdr:colOff>
      <xdr:row>1</xdr:row>
      <xdr:rowOff>219075</xdr:rowOff>
    </xdr:from>
    <xdr:to>
      <xdr:col>1</xdr:col>
      <xdr:colOff>1259411</xdr:colOff>
      <xdr:row>2</xdr:row>
      <xdr:rowOff>142875</xdr:rowOff>
    </xdr:to>
    <xdr:sp macro="[0]!Tagsatz" textlink="">
      <xdr:nvSpPr>
        <xdr:cNvPr id="26" name="Rechteck 25">
          <a:extLst>
            <a:ext uri="{FF2B5EF4-FFF2-40B4-BE49-F238E27FC236}">
              <a16:creationId xmlns:a16="http://schemas.microsoft.com/office/drawing/2014/main" id="{00000000-0008-0000-0700-00001A000000}"/>
            </a:ext>
          </a:extLst>
        </xdr:cNvPr>
        <xdr:cNvSpPr/>
      </xdr:nvSpPr>
      <xdr:spPr>
        <a:xfrm>
          <a:off x="1662986" y="600075"/>
          <a:ext cx="1530000" cy="304800"/>
        </a:xfrm>
        <a:prstGeom prst="rect">
          <a:avLst/>
        </a:prstGeom>
        <a:solidFill>
          <a:srgbClr val="0066FF"/>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chemeClr val="bg1"/>
              </a:solidFill>
              <a:latin typeface="+mn-lt"/>
            </a:rPr>
            <a:t>Kostenarten I</a:t>
          </a:r>
        </a:p>
      </xdr:txBody>
    </xdr:sp>
    <xdr:clientData/>
  </xdr:twoCellAnchor>
  <xdr:twoCellAnchor>
    <xdr:from>
      <xdr:col>2</xdr:col>
      <xdr:colOff>597933</xdr:colOff>
      <xdr:row>1</xdr:row>
      <xdr:rowOff>219075</xdr:rowOff>
    </xdr:from>
    <xdr:to>
      <xdr:col>3</xdr:col>
      <xdr:colOff>546783</xdr:colOff>
      <xdr:row>2</xdr:row>
      <xdr:rowOff>142875</xdr:rowOff>
    </xdr:to>
    <xdr:sp macro="[0]!Tagsatz2" textlink="">
      <xdr:nvSpPr>
        <xdr:cNvPr id="27" name="Rechteck 26">
          <a:extLst>
            <a:ext uri="{FF2B5EF4-FFF2-40B4-BE49-F238E27FC236}">
              <a16:creationId xmlns:a16="http://schemas.microsoft.com/office/drawing/2014/main" id="{00000000-0008-0000-0700-00001B000000}"/>
            </a:ext>
          </a:extLst>
        </xdr:cNvPr>
        <xdr:cNvSpPr/>
      </xdr:nvSpPr>
      <xdr:spPr>
        <a:xfrm>
          <a:off x="4893708"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Kostenanteile</a:t>
          </a:r>
        </a:p>
      </xdr:txBody>
    </xdr:sp>
    <xdr:clientData/>
  </xdr:twoCellAnchor>
  <xdr:twoCellAnchor>
    <xdr:from>
      <xdr:col>3</xdr:col>
      <xdr:colOff>632144</xdr:colOff>
      <xdr:row>1</xdr:row>
      <xdr:rowOff>219075</xdr:rowOff>
    </xdr:from>
    <xdr:to>
      <xdr:col>4</xdr:col>
      <xdr:colOff>580994</xdr:colOff>
      <xdr:row>2</xdr:row>
      <xdr:rowOff>142875</xdr:rowOff>
    </xdr:to>
    <xdr:sp macro="[0]!Blattsteuerung.Tagsatz3" textlink="">
      <xdr:nvSpPr>
        <xdr:cNvPr id="31" name="Rechteck 30">
          <a:extLst>
            <a:ext uri="{FF2B5EF4-FFF2-40B4-BE49-F238E27FC236}">
              <a16:creationId xmlns:a16="http://schemas.microsoft.com/office/drawing/2014/main" id="{00000000-0008-0000-0700-00001F000000}"/>
            </a:ext>
          </a:extLst>
        </xdr:cNvPr>
        <xdr:cNvSpPr/>
      </xdr:nvSpPr>
      <xdr:spPr>
        <a:xfrm>
          <a:off x="6509069"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Tagsatzvergleich</a:t>
          </a:r>
        </a:p>
      </xdr:txBody>
    </xdr:sp>
    <xdr:clientData/>
  </xdr:twoCellAnchor>
  <xdr:twoCellAnchor>
    <xdr:from>
      <xdr:col>4</xdr:col>
      <xdr:colOff>666355</xdr:colOff>
      <xdr:row>1</xdr:row>
      <xdr:rowOff>219075</xdr:rowOff>
    </xdr:from>
    <xdr:to>
      <xdr:col>5</xdr:col>
      <xdr:colOff>615205</xdr:colOff>
      <xdr:row>2</xdr:row>
      <xdr:rowOff>142875</xdr:rowOff>
    </xdr:to>
    <xdr:sp macro="[0]!Preise" textlink="">
      <xdr:nvSpPr>
        <xdr:cNvPr id="32" name="Rechteck 31">
          <a:extLst>
            <a:ext uri="{FF2B5EF4-FFF2-40B4-BE49-F238E27FC236}">
              <a16:creationId xmlns:a16="http://schemas.microsoft.com/office/drawing/2014/main" id="{00000000-0008-0000-0700-000020000000}"/>
            </a:ext>
          </a:extLst>
        </xdr:cNvPr>
        <xdr:cNvSpPr/>
      </xdr:nvSpPr>
      <xdr:spPr>
        <a:xfrm>
          <a:off x="8124430"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Preisliste</a:t>
          </a:r>
        </a:p>
      </xdr:txBody>
    </xdr:sp>
    <xdr:clientData/>
  </xdr:twoCellAnchor>
  <xdr:twoCellAnchor>
    <xdr:from>
      <xdr:col>5</xdr:col>
      <xdr:colOff>700566</xdr:colOff>
      <xdr:row>1</xdr:row>
      <xdr:rowOff>219075</xdr:rowOff>
    </xdr:from>
    <xdr:to>
      <xdr:col>6</xdr:col>
      <xdr:colOff>19416</xdr:colOff>
      <xdr:row>2</xdr:row>
      <xdr:rowOff>142875</xdr:rowOff>
    </xdr:to>
    <xdr:sp macro="[0]!UP_A4" textlink="">
      <xdr:nvSpPr>
        <xdr:cNvPr id="33" name="Rechteck 32">
          <a:extLst>
            <a:ext uri="{FF2B5EF4-FFF2-40B4-BE49-F238E27FC236}">
              <a16:creationId xmlns:a16="http://schemas.microsoft.com/office/drawing/2014/main" id="{00000000-0008-0000-0700-000021000000}"/>
            </a:ext>
          </a:extLst>
        </xdr:cNvPr>
        <xdr:cNvSpPr/>
      </xdr:nvSpPr>
      <xdr:spPr>
        <a:xfrm>
          <a:off x="9739791"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2</xdr:col>
      <xdr:colOff>38100</xdr:colOff>
      <xdr:row>8</xdr:row>
      <xdr:rowOff>161926</xdr:rowOff>
    </xdr:from>
    <xdr:to>
      <xdr:col>2</xdr:col>
      <xdr:colOff>1542900</xdr:colOff>
      <xdr:row>10</xdr:row>
      <xdr:rowOff>171450</xdr:rowOff>
    </xdr:to>
    <xdr:sp macro="" textlink="">
      <xdr:nvSpPr>
        <xdr:cNvPr id="3" name="Textfeld 2">
          <a:extLst>
            <a:ext uri="{FF2B5EF4-FFF2-40B4-BE49-F238E27FC236}">
              <a16:creationId xmlns:a16="http://schemas.microsoft.com/office/drawing/2014/main" id="{00000000-0008-0000-0700-000003000000}"/>
            </a:ext>
          </a:extLst>
        </xdr:cNvPr>
        <xdr:cNvSpPr txBox="1"/>
      </xdr:nvSpPr>
      <xdr:spPr>
        <a:xfrm>
          <a:off x="4333875" y="2667001"/>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Pflege</a:t>
          </a:r>
        </a:p>
      </xdr:txBody>
    </xdr:sp>
    <xdr:clientData/>
  </xdr:twoCellAnchor>
  <xdr:twoCellAnchor>
    <xdr:from>
      <xdr:col>3</xdr:col>
      <xdr:colOff>38100</xdr:colOff>
      <xdr:row>8</xdr:row>
      <xdr:rowOff>161926</xdr:rowOff>
    </xdr:from>
    <xdr:to>
      <xdr:col>3</xdr:col>
      <xdr:colOff>1542900</xdr:colOff>
      <xdr:row>10</xdr:row>
      <xdr:rowOff>171450</xdr:rowOff>
    </xdr:to>
    <xdr:sp macro="" textlink="">
      <xdr:nvSpPr>
        <xdr:cNvPr id="12" name="Textfeld 11">
          <a:extLst>
            <a:ext uri="{FF2B5EF4-FFF2-40B4-BE49-F238E27FC236}">
              <a16:creationId xmlns:a16="http://schemas.microsoft.com/office/drawing/2014/main" id="{00000000-0008-0000-0700-00000C000000}"/>
            </a:ext>
          </a:extLst>
        </xdr:cNvPr>
        <xdr:cNvSpPr txBox="1"/>
      </xdr:nvSpPr>
      <xdr:spPr>
        <a:xfrm>
          <a:off x="5915025" y="2667001"/>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Infrastruktur</a:t>
          </a:r>
        </a:p>
      </xdr:txBody>
    </xdr:sp>
    <xdr:clientData/>
  </xdr:twoCellAnchor>
  <xdr:twoCellAnchor>
    <xdr:from>
      <xdr:col>4</xdr:col>
      <xdr:colOff>38100</xdr:colOff>
      <xdr:row>8</xdr:row>
      <xdr:rowOff>161926</xdr:rowOff>
    </xdr:from>
    <xdr:to>
      <xdr:col>4</xdr:col>
      <xdr:colOff>1542900</xdr:colOff>
      <xdr:row>10</xdr:row>
      <xdr:rowOff>171450</xdr:rowOff>
    </xdr:to>
    <xdr:sp macro="" textlink="">
      <xdr:nvSpPr>
        <xdr:cNvPr id="13" name="Textfeld 12">
          <a:extLst>
            <a:ext uri="{FF2B5EF4-FFF2-40B4-BE49-F238E27FC236}">
              <a16:creationId xmlns:a16="http://schemas.microsoft.com/office/drawing/2014/main" id="{00000000-0008-0000-0700-00000D000000}"/>
            </a:ext>
          </a:extLst>
        </xdr:cNvPr>
        <xdr:cNvSpPr txBox="1"/>
      </xdr:nvSpPr>
      <xdr:spPr>
        <a:xfrm>
          <a:off x="7496175" y="2667001"/>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Fremdleistungen</a:t>
          </a:r>
        </a:p>
      </xdr:txBody>
    </xdr:sp>
    <xdr:clientData/>
  </xdr:twoCellAnchor>
  <xdr:twoCellAnchor>
    <xdr:from>
      <xdr:col>6</xdr:col>
      <xdr:colOff>104775</xdr:colOff>
      <xdr:row>1</xdr:row>
      <xdr:rowOff>219075</xdr:rowOff>
    </xdr:from>
    <xdr:to>
      <xdr:col>7</xdr:col>
      <xdr:colOff>138000</xdr:colOff>
      <xdr:row>2</xdr:row>
      <xdr:rowOff>142875</xdr:rowOff>
    </xdr:to>
    <xdr:sp macro="[0]!Druck_Menü" textlink="">
      <xdr:nvSpPr>
        <xdr:cNvPr id="17" name="Rechteck 16">
          <a:extLst>
            <a:ext uri="{FF2B5EF4-FFF2-40B4-BE49-F238E27FC236}">
              <a16:creationId xmlns:a16="http://schemas.microsoft.com/office/drawing/2014/main" id="{00000000-0008-0000-0700-000011000000}"/>
            </a:ext>
          </a:extLst>
        </xdr:cNvPr>
        <xdr:cNvSpPr/>
      </xdr:nvSpPr>
      <xdr:spPr>
        <a:xfrm>
          <a:off x="10725150"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Drucken</a:t>
          </a:r>
        </a:p>
      </xdr:txBody>
    </xdr:sp>
    <xdr:clientData/>
  </xdr:twoCellAnchor>
  <xdr:twoCellAnchor>
    <xdr:from>
      <xdr:col>1</xdr:col>
      <xdr:colOff>1344772</xdr:colOff>
      <xdr:row>1</xdr:row>
      <xdr:rowOff>219075</xdr:rowOff>
    </xdr:from>
    <xdr:to>
      <xdr:col>2</xdr:col>
      <xdr:colOff>512572</xdr:colOff>
      <xdr:row>2</xdr:row>
      <xdr:rowOff>142875</xdr:rowOff>
    </xdr:to>
    <xdr:sp macro="[0]!Tagsatz1" textlink="">
      <xdr:nvSpPr>
        <xdr:cNvPr id="21" name="Rechteck 20">
          <a:extLst>
            <a:ext uri="{FF2B5EF4-FFF2-40B4-BE49-F238E27FC236}">
              <a16:creationId xmlns:a16="http://schemas.microsoft.com/office/drawing/2014/main" id="{00000000-0008-0000-0700-000015000000}"/>
            </a:ext>
          </a:extLst>
        </xdr:cNvPr>
        <xdr:cNvSpPr/>
      </xdr:nvSpPr>
      <xdr:spPr>
        <a:xfrm>
          <a:off x="3278347"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II</a:t>
          </a:r>
          <a:endParaRPr lang="de-AT" sz="1400">
            <a:solidFill>
              <a:schemeClr val="bg1"/>
            </a:solidFill>
            <a:latin typeface="+mn-lt"/>
          </a:endParaRPr>
        </a:p>
      </xdr:txBody>
    </xdr:sp>
    <xdr:clientData/>
  </xdr:twoCellAnchor>
  <xdr:twoCellAnchor>
    <xdr:from>
      <xdr:col>0</xdr:col>
      <xdr:colOff>1095375</xdr:colOff>
      <xdr:row>3</xdr:row>
      <xdr:rowOff>419100</xdr:rowOff>
    </xdr:from>
    <xdr:to>
      <xdr:col>5</xdr:col>
      <xdr:colOff>819149</xdr:colOff>
      <xdr:row>25</xdr:row>
      <xdr:rowOff>161925</xdr:rowOff>
    </xdr:to>
    <xdr:sp macro="" textlink="">
      <xdr:nvSpPr>
        <xdr:cNvPr id="19" name="Textfeld 18" hidden="1">
          <a:extLst>
            <a:ext uri="{FF2B5EF4-FFF2-40B4-BE49-F238E27FC236}">
              <a16:creationId xmlns:a16="http://schemas.microsoft.com/office/drawing/2014/main" id="{00000000-0008-0000-0700-000013000000}"/>
            </a:ext>
          </a:extLst>
        </xdr:cNvPr>
        <xdr:cNvSpPr txBox="1"/>
      </xdr:nvSpPr>
      <xdr:spPr>
        <a:xfrm>
          <a:off x="1095375" y="1400175"/>
          <a:ext cx="8762999" cy="5057775"/>
        </a:xfrm>
        <a:prstGeom prst="rect">
          <a:avLst/>
        </a:prstGeom>
        <a:solidFill>
          <a:srgbClr val="376092"/>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AT" sz="1400" b="1">
            <a:solidFill>
              <a:schemeClr val="bg1"/>
            </a:solidFill>
          </a:endParaRPr>
        </a:p>
        <a:p>
          <a:endParaRPr lang="de-AT" sz="1400" b="1">
            <a:solidFill>
              <a:schemeClr val="bg1"/>
            </a:solidFill>
          </a:endParaRPr>
        </a:p>
        <a:p>
          <a:r>
            <a:rPr lang="de-AT" sz="1400" b="1">
              <a:solidFill>
                <a:schemeClr val="bg1"/>
              </a:solidFill>
            </a:rPr>
            <a:t>INFO: Wie wurde</a:t>
          </a:r>
          <a:r>
            <a:rPr lang="de-AT" sz="1400" b="1" baseline="0">
              <a:solidFill>
                <a:schemeClr val="bg1"/>
              </a:solidFill>
            </a:rPr>
            <a:t> der Wert für eine Minderauslastung einberechnet?</a:t>
          </a:r>
          <a:endParaRPr lang="de-AT" sz="1400" b="1">
            <a:solidFill>
              <a:schemeClr val="bg1"/>
            </a:solidFill>
          </a:endParaRPr>
        </a:p>
        <a:p>
          <a:endParaRPr lang="de-AT" sz="1400" b="1">
            <a:solidFill>
              <a:schemeClr val="bg1"/>
            </a:solidFill>
          </a:endParaRPr>
        </a:p>
        <a:p>
          <a:r>
            <a:rPr lang="de-AT" sz="1400" b="0">
              <a:solidFill>
                <a:schemeClr val="bg1"/>
              </a:solidFill>
            </a:rPr>
            <a:t>Aus den Eingaben zur Kalkulation (Anzahl Care-Units, Betriebstage, Quadratmeter ...), wurden</a:t>
          </a:r>
          <a:r>
            <a:rPr lang="de-AT" sz="1400" b="0" baseline="0">
              <a:solidFill>
                <a:schemeClr val="bg1"/>
              </a:solidFill>
            </a:rPr>
            <a:t> auf Basis der Konfigurationen im Richtwertekatalog und der Angaben zu den Gestehungsformen die Gesamtkosten für den Betrieb des Pflegeheimes errechnet.</a:t>
          </a:r>
        </a:p>
        <a:p>
          <a:endParaRPr lang="de-AT" sz="1400" b="0" baseline="0">
            <a:solidFill>
              <a:schemeClr val="bg1"/>
            </a:solidFill>
          </a:endParaRPr>
        </a:p>
        <a:p>
          <a:r>
            <a:rPr lang="de-AT" sz="1400" b="0" baseline="0">
              <a:solidFill>
                <a:schemeClr val="bg1"/>
              </a:solidFill>
            </a:rPr>
            <a:t>Ein </a:t>
          </a:r>
          <a:r>
            <a:rPr lang="de-AT" sz="1400" b="1" baseline="0">
              <a:solidFill>
                <a:srgbClr val="FFFF97"/>
              </a:solidFill>
            </a:rPr>
            <a:t>Mittlerer Tagsatz unter der Annahme "0% Minderauslastung" </a:t>
          </a:r>
          <a:r>
            <a:rPr lang="de-AT" sz="1400" b="0" baseline="0">
              <a:solidFill>
                <a:schemeClr val="bg1"/>
              </a:solidFill>
            </a:rPr>
            <a:t>wird so errechnet, dass die Gesamtkosten auf 100% der Care-Units, über alle Betriebstage hinweg umgelegt werden. Somit werden die Gesamtkosten dann zur Gänze hereingebracht, wenn alle Care-Units an allen Betriebstagen besetzt sind (Vollauslastung). </a:t>
          </a:r>
        </a:p>
        <a:p>
          <a:endParaRPr lang="de-AT" sz="1400" b="0" baseline="0">
            <a:solidFill>
              <a:schemeClr val="bg1"/>
            </a:solidFill>
          </a:endParaRPr>
        </a:p>
        <a:p>
          <a:r>
            <a:rPr lang="de-AT" sz="1400" b="0" baseline="0">
              <a:solidFill>
                <a:schemeClr val="bg1"/>
              </a:solidFill>
            </a:rPr>
            <a:t>Ein </a:t>
          </a:r>
          <a:r>
            <a:rPr lang="de-AT" sz="1400" b="1" baseline="0">
              <a:solidFill>
                <a:srgbClr val="FFFF97"/>
              </a:solidFill>
            </a:rPr>
            <a:t>Mittlerer Tagsatz unter der Annahme "x% Minderauslastung" </a:t>
          </a:r>
          <a:r>
            <a:rPr lang="de-AT" sz="1400" b="0" baseline="0">
              <a:solidFill>
                <a:schemeClr val="bg1"/>
              </a:solidFill>
            </a:rPr>
            <a:t>wird so errechnet, dass die Fixkosten auf x% weniger als 100% der Care-Units, über alle Betriebstage hinweg umgelegt werden. Somit werden die vollen Fixkosten bereits dann zur Gänze hereingebracht, wenn an allen Betriebstagen eine durchgängige Minderauslastung um x% vorliegt. Der Mittlere Tagsatz wird unter dieser Annahme höher ausfallen, als unter der Annahme einer Vollauslastung.</a:t>
          </a:r>
        </a:p>
        <a:p>
          <a:endParaRPr lang="de-AT" sz="1400" b="0" baseline="0">
            <a:solidFill>
              <a:schemeClr val="bg1"/>
            </a:solidFill>
          </a:endParaRPr>
        </a:p>
        <a:p>
          <a:r>
            <a:rPr lang="de-AT" sz="1400" b="0" baseline="0">
              <a:solidFill>
                <a:schemeClr val="bg1"/>
              </a:solidFill>
            </a:rPr>
            <a:t>Nähert sich das Pflegeheim der Vollauslastung, oder erreicht es die Vollauslastung, dann erzielt es aus dieser Rechnung einen Überschuss. Dieser verbleibt ihm als Gewinn.</a:t>
          </a:r>
          <a:endParaRPr lang="de-AT" sz="1400" b="0">
            <a:solidFill>
              <a:schemeClr val="bg1"/>
            </a:solidFill>
          </a:endParaRPr>
        </a:p>
      </xdr:txBody>
    </xdr:sp>
    <xdr:clientData/>
  </xdr:twoCellAnchor>
  <xdr:twoCellAnchor>
    <xdr:from>
      <xdr:col>31</xdr:col>
      <xdr:colOff>409575</xdr:colOff>
      <xdr:row>39</xdr:row>
      <xdr:rowOff>180975</xdr:rowOff>
    </xdr:from>
    <xdr:to>
      <xdr:col>32</xdr:col>
      <xdr:colOff>90375</xdr:colOff>
      <xdr:row>41</xdr:row>
      <xdr:rowOff>47625</xdr:rowOff>
    </xdr:to>
    <xdr:sp macro="[0]!UP_A4" textlink="">
      <xdr:nvSpPr>
        <xdr:cNvPr id="30" name="Rechteck 29">
          <a:extLst>
            <a:ext uri="{FF2B5EF4-FFF2-40B4-BE49-F238E27FC236}">
              <a16:creationId xmlns:a16="http://schemas.microsoft.com/office/drawing/2014/main" id="{00000000-0008-0000-0700-00001E000000}"/>
            </a:ext>
          </a:extLst>
        </xdr:cNvPr>
        <xdr:cNvSpPr/>
      </xdr:nvSpPr>
      <xdr:spPr>
        <a:xfrm>
          <a:off x="36680775" y="9486900"/>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40</xdr:col>
      <xdr:colOff>0</xdr:colOff>
      <xdr:row>13</xdr:row>
      <xdr:rowOff>0</xdr:rowOff>
    </xdr:from>
    <xdr:to>
      <xdr:col>41</xdr:col>
      <xdr:colOff>138000</xdr:colOff>
      <xdr:row>14</xdr:row>
      <xdr:rowOff>57150</xdr:rowOff>
    </xdr:to>
    <xdr:sp macro="[0]!UP_A4" textlink="">
      <xdr:nvSpPr>
        <xdr:cNvPr id="20" name="Rechteck 19">
          <a:extLst>
            <a:ext uri="{FF2B5EF4-FFF2-40B4-BE49-F238E27FC236}">
              <a16:creationId xmlns:a16="http://schemas.microsoft.com/office/drawing/2014/main" id="{00000000-0008-0000-0700-000014000000}"/>
            </a:ext>
          </a:extLst>
        </xdr:cNvPr>
        <xdr:cNvSpPr/>
      </xdr:nvSpPr>
      <xdr:spPr>
        <a:xfrm>
          <a:off x="45881925" y="34575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35</xdr:col>
      <xdr:colOff>647700</xdr:colOff>
      <xdr:row>29</xdr:row>
      <xdr:rowOff>171450</xdr:rowOff>
    </xdr:from>
    <xdr:to>
      <xdr:col>36</xdr:col>
      <xdr:colOff>42750</xdr:colOff>
      <xdr:row>31</xdr:row>
      <xdr:rowOff>76200</xdr:rowOff>
    </xdr:to>
    <xdr:sp macro="[0]!UP_A4" textlink="">
      <xdr:nvSpPr>
        <xdr:cNvPr id="23" name="Rechteck 22">
          <a:extLst>
            <a:ext uri="{FF2B5EF4-FFF2-40B4-BE49-F238E27FC236}">
              <a16:creationId xmlns:a16="http://schemas.microsoft.com/office/drawing/2014/main" id="{00000000-0008-0000-0700-000017000000}"/>
            </a:ext>
          </a:extLst>
        </xdr:cNvPr>
        <xdr:cNvSpPr/>
      </xdr:nvSpPr>
      <xdr:spPr>
        <a:xfrm>
          <a:off x="41957625" y="7315200"/>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32</xdr:col>
      <xdr:colOff>84667</xdr:colOff>
      <xdr:row>0</xdr:row>
      <xdr:rowOff>274108</xdr:rowOff>
    </xdr:from>
    <xdr:to>
      <xdr:col>33</xdr:col>
      <xdr:colOff>8883</xdr:colOff>
      <xdr:row>1</xdr:row>
      <xdr:rowOff>208491</xdr:rowOff>
    </xdr:to>
    <xdr:sp macro="[0]!UP_A4" textlink="">
      <xdr:nvSpPr>
        <xdr:cNvPr id="24" name="Rechteck 23">
          <a:extLst>
            <a:ext uri="{FF2B5EF4-FFF2-40B4-BE49-F238E27FC236}">
              <a16:creationId xmlns:a16="http://schemas.microsoft.com/office/drawing/2014/main" id="{00000000-0008-0000-0700-000018000000}"/>
            </a:ext>
          </a:extLst>
        </xdr:cNvPr>
        <xdr:cNvSpPr/>
      </xdr:nvSpPr>
      <xdr:spPr>
        <a:xfrm>
          <a:off x="37613167" y="274108"/>
          <a:ext cx="1374133" cy="315383"/>
        </a:xfrm>
        <a:prstGeom prst="rect">
          <a:avLst/>
        </a:prstGeom>
        <a:solidFill>
          <a:schemeClr val="bg1">
            <a:lumMod val="8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755650</xdr:colOff>
          <xdr:row>9</xdr:row>
          <xdr:rowOff>31750</xdr:rowOff>
        </xdr:from>
        <xdr:to>
          <xdr:col>2</xdr:col>
          <xdr:colOff>590550</xdr:colOff>
          <xdr:row>11</xdr:row>
          <xdr:rowOff>76200</xdr:rowOff>
        </xdr:to>
        <xdr:sp macro="" textlink="">
          <xdr:nvSpPr>
            <xdr:cNvPr id="191489" name="Button 1" hidden="1">
              <a:extLst>
                <a:ext uri="{63B3BB69-23CF-44E3-9099-C40C66FF867C}">
                  <a14:compatExt spid="_x0000_s191489"/>
                </a:ext>
                <a:ext uri="{FF2B5EF4-FFF2-40B4-BE49-F238E27FC236}">
                  <a16:creationId xmlns:a16="http://schemas.microsoft.com/office/drawing/2014/main" id="{00000000-0008-0000-0800-000001EC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e-AT" sz="1100" b="0" i="0" u="none" strike="noStrike" baseline="0">
                  <a:solidFill>
                    <a:srgbClr val="000000"/>
                  </a:solidFill>
                  <a:latin typeface="Calibri"/>
                  <a:ea typeface="Calibri"/>
                  <a:cs typeface="Calibri"/>
                </a:rPr>
                <a:t>Aufschlüsselung erstellen</a:t>
              </a:r>
            </a:p>
            <a:p>
              <a:pPr algn="ctr" rtl="0">
                <a:defRPr sz="1000"/>
              </a:pPr>
              <a:endParaRPr lang="de-AT" sz="1100" b="0" i="0" u="none" strike="noStrike" baseline="0">
                <a:solidFill>
                  <a:srgbClr val="000000"/>
                </a:solidFill>
                <a:latin typeface="Calibri"/>
                <a:ea typeface="Calibri"/>
                <a:cs typeface="Calibri"/>
              </a:endParaRP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187325</xdr:colOff>
      <xdr:row>4</xdr:row>
      <xdr:rowOff>158750</xdr:rowOff>
    </xdr:from>
    <xdr:to>
      <xdr:col>1</xdr:col>
      <xdr:colOff>1143000</xdr:colOff>
      <xdr:row>9</xdr:row>
      <xdr:rowOff>104379</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20900" y="1587500"/>
          <a:ext cx="955675" cy="945754"/>
        </a:xfrm>
        <a:prstGeom prst="rect">
          <a:avLst/>
        </a:prstGeom>
        <a:noFill/>
        <a:ln w="1">
          <a:noFill/>
          <a:miter lim="800000"/>
          <a:headEnd/>
          <a:tailEnd type="none" w="med" len="med"/>
        </a:ln>
        <a:effectLst/>
      </xdr:spPr>
    </xdr:pic>
    <xdr:clientData/>
  </xdr:twoCellAnchor>
  <xdr:twoCellAnchor>
    <xdr:from>
      <xdr:col>2</xdr:col>
      <xdr:colOff>38100</xdr:colOff>
      <xdr:row>8</xdr:row>
      <xdr:rowOff>161926</xdr:rowOff>
    </xdr:from>
    <xdr:to>
      <xdr:col>2</xdr:col>
      <xdr:colOff>1542900</xdr:colOff>
      <xdr:row>10</xdr:row>
      <xdr:rowOff>171450</xdr:rowOff>
    </xdr:to>
    <xdr:sp macro="" textlink="">
      <xdr:nvSpPr>
        <xdr:cNvPr id="10" name="Textfeld 9">
          <a:extLst>
            <a:ext uri="{FF2B5EF4-FFF2-40B4-BE49-F238E27FC236}">
              <a16:creationId xmlns:a16="http://schemas.microsoft.com/office/drawing/2014/main" id="{00000000-0008-0000-0900-00000A000000}"/>
            </a:ext>
          </a:extLst>
        </xdr:cNvPr>
        <xdr:cNvSpPr txBox="1"/>
      </xdr:nvSpPr>
      <xdr:spPr>
        <a:xfrm>
          <a:off x="4333875" y="2390776"/>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Absolut</a:t>
          </a:r>
        </a:p>
      </xdr:txBody>
    </xdr:sp>
    <xdr:clientData/>
  </xdr:twoCellAnchor>
  <xdr:twoCellAnchor>
    <xdr:from>
      <xdr:col>3</xdr:col>
      <xdr:colOff>38100</xdr:colOff>
      <xdr:row>8</xdr:row>
      <xdr:rowOff>161926</xdr:rowOff>
    </xdr:from>
    <xdr:to>
      <xdr:col>3</xdr:col>
      <xdr:colOff>1542900</xdr:colOff>
      <xdr:row>10</xdr:row>
      <xdr:rowOff>171450</xdr:rowOff>
    </xdr:to>
    <xdr:sp macro="" textlink="">
      <xdr:nvSpPr>
        <xdr:cNvPr id="11" name="Textfeld 10">
          <a:extLst>
            <a:ext uri="{FF2B5EF4-FFF2-40B4-BE49-F238E27FC236}">
              <a16:creationId xmlns:a16="http://schemas.microsoft.com/office/drawing/2014/main" id="{00000000-0008-0000-0900-00000B000000}"/>
            </a:ext>
          </a:extLst>
        </xdr:cNvPr>
        <xdr:cNvSpPr txBox="1"/>
      </xdr:nvSpPr>
      <xdr:spPr>
        <a:xfrm>
          <a:off x="5915025" y="2390776"/>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Prozent</a:t>
          </a:r>
        </a:p>
      </xdr:txBody>
    </xdr:sp>
    <xdr:clientData/>
  </xdr:twoCellAnchor>
  <xdr:twoCellAnchor>
    <xdr:from>
      <xdr:col>0</xdr:col>
      <xdr:colOff>1238250</xdr:colOff>
      <xdr:row>3</xdr:row>
      <xdr:rowOff>438151</xdr:rowOff>
    </xdr:from>
    <xdr:to>
      <xdr:col>4</xdr:col>
      <xdr:colOff>628650</xdr:colOff>
      <xdr:row>22</xdr:row>
      <xdr:rowOff>9526</xdr:rowOff>
    </xdr:to>
    <xdr:sp macro="" textlink="">
      <xdr:nvSpPr>
        <xdr:cNvPr id="19" name="Abgerundetes Rechteck 18">
          <a:extLst>
            <a:ext uri="{FF2B5EF4-FFF2-40B4-BE49-F238E27FC236}">
              <a16:creationId xmlns:a16="http://schemas.microsoft.com/office/drawing/2014/main" id="{00000000-0008-0000-0900-000013000000}"/>
            </a:ext>
          </a:extLst>
        </xdr:cNvPr>
        <xdr:cNvSpPr/>
      </xdr:nvSpPr>
      <xdr:spPr>
        <a:xfrm>
          <a:off x="1238250" y="1419226"/>
          <a:ext cx="6848475" cy="4095750"/>
        </a:xfrm>
        <a:prstGeom prst="round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xdr:from>
      <xdr:col>0</xdr:col>
      <xdr:colOff>47625</xdr:colOff>
      <xdr:row>1</xdr:row>
      <xdr:rowOff>219075</xdr:rowOff>
    </xdr:from>
    <xdr:to>
      <xdr:col>0</xdr:col>
      <xdr:colOff>1577625</xdr:colOff>
      <xdr:row>2</xdr:row>
      <xdr:rowOff>142875</xdr:rowOff>
    </xdr:to>
    <xdr:sp macro="[0]!Hauptmenü" textlink="">
      <xdr:nvSpPr>
        <xdr:cNvPr id="44" name="Rechteck 43">
          <a:extLst>
            <a:ext uri="{FF2B5EF4-FFF2-40B4-BE49-F238E27FC236}">
              <a16:creationId xmlns:a16="http://schemas.microsoft.com/office/drawing/2014/main" id="{00000000-0008-0000-0900-00002C000000}"/>
            </a:ext>
          </a:extLst>
        </xdr:cNvPr>
        <xdr:cNvSpPr/>
      </xdr:nvSpPr>
      <xdr:spPr>
        <a:xfrm>
          <a:off x="47625"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twoCellAnchor>
    <xdr:from>
      <xdr:col>0</xdr:col>
      <xdr:colOff>1662986</xdr:colOff>
      <xdr:row>1</xdr:row>
      <xdr:rowOff>219075</xdr:rowOff>
    </xdr:from>
    <xdr:to>
      <xdr:col>1</xdr:col>
      <xdr:colOff>1259411</xdr:colOff>
      <xdr:row>2</xdr:row>
      <xdr:rowOff>142875</xdr:rowOff>
    </xdr:to>
    <xdr:sp macro="[0]!Tagsatz" textlink="">
      <xdr:nvSpPr>
        <xdr:cNvPr id="45" name="Rechteck 44">
          <a:extLst>
            <a:ext uri="{FF2B5EF4-FFF2-40B4-BE49-F238E27FC236}">
              <a16:creationId xmlns:a16="http://schemas.microsoft.com/office/drawing/2014/main" id="{00000000-0008-0000-0900-00002D000000}"/>
            </a:ext>
          </a:extLst>
        </xdr:cNvPr>
        <xdr:cNvSpPr/>
      </xdr:nvSpPr>
      <xdr:spPr>
        <a:xfrm>
          <a:off x="1662986"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a:t>
          </a:r>
          <a:endParaRPr lang="de-AT" sz="1400">
            <a:solidFill>
              <a:schemeClr val="bg1"/>
            </a:solidFill>
            <a:latin typeface="+mn-lt"/>
          </a:endParaRPr>
        </a:p>
      </xdr:txBody>
    </xdr:sp>
    <xdr:clientData/>
  </xdr:twoCellAnchor>
  <xdr:twoCellAnchor>
    <xdr:from>
      <xdr:col>2</xdr:col>
      <xdr:colOff>597933</xdr:colOff>
      <xdr:row>1</xdr:row>
      <xdr:rowOff>219075</xdr:rowOff>
    </xdr:from>
    <xdr:to>
      <xdr:col>3</xdr:col>
      <xdr:colOff>546783</xdr:colOff>
      <xdr:row>2</xdr:row>
      <xdr:rowOff>142875</xdr:rowOff>
    </xdr:to>
    <xdr:sp macro="[0]!Tagsatz2" textlink="">
      <xdr:nvSpPr>
        <xdr:cNvPr id="46" name="Rechteck 45">
          <a:extLst>
            <a:ext uri="{FF2B5EF4-FFF2-40B4-BE49-F238E27FC236}">
              <a16:creationId xmlns:a16="http://schemas.microsoft.com/office/drawing/2014/main" id="{00000000-0008-0000-0900-00002E000000}"/>
            </a:ext>
          </a:extLst>
        </xdr:cNvPr>
        <xdr:cNvSpPr/>
      </xdr:nvSpPr>
      <xdr:spPr>
        <a:xfrm>
          <a:off x="4893708"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Kostenanteile</a:t>
          </a:r>
        </a:p>
      </xdr:txBody>
    </xdr:sp>
    <xdr:clientData/>
  </xdr:twoCellAnchor>
  <xdr:twoCellAnchor>
    <xdr:from>
      <xdr:col>3</xdr:col>
      <xdr:colOff>632144</xdr:colOff>
      <xdr:row>1</xdr:row>
      <xdr:rowOff>219075</xdr:rowOff>
    </xdr:from>
    <xdr:to>
      <xdr:col>4</xdr:col>
      <xdr:colOff>580994</xdr:colOff>
      <xdr:row>2</xdr:row>
      <xdr:rowOff>142875</xdr:rowOff>
    </xdr:to>
    <xdr:sp macro="[0]!Blattsteuerung.Tagsatz3" textlink="">
      <xdr:nvSpPr>
        <xdr:cNvPr id="47" name="Rechteck 46">
          <a:extLst>
            <a:ext uri="{FF2B5EF4-FFF2-40B4-BE49-F238E27FC236}">
              <a16:creationId xmlns:a16="http://schemas.microsoft.com/office/drawing/2014/main" id="{00000000-0008-0000-0900-00002F000000}"/>
            </a:ext>
          </a:extLst>
        </xdr:cNvPr>
        <xdr:cNvSpPr/>
      </xdr:nvSpPr>
      <xdr:spPr>
        <a:xfrm>
          <a:off x="6509069"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Tagsatzvergleich</a:t>
          </a:r>
        </a:p>
      </xdr:txBody>
    </xdr:sp>
    <xdr:clientData/>
  </xdr:twoCellAnchor>
  <xdr:twoCellAnchor>
    <xdr:from>
      <xdr:col>4</xdr:col>
      <xdr:colOff>666355</xdr:colOff>
      <xdr:row>1</xdr:row>
      <xdr:rowOff>219075</xdr:rowOff>
    </xdr:from>
    <xdr:to>
      <xdr:col>5</xdr:col>
      <xdr:colOff>615205</xdr:colOff>
      <xdr:row>2</xdr:row>
      <xdr:rowOff>142875</xdr:rowOff>
    </xdr:to>
    <xdr:sp macro="[0]!Preise" textlink="">
      <xdr:nvSpPr>
        <xdr:cNvPr id="48" name="Rechteck 47">
          <a:extLst>
            <a:ext uri="{FF2B5EF4-FFF2-40B4-BE49-F238E27FC236}">
              <a16:creationId xmlns:a16="http://schemas.microsoft.com/office/drawing/2014/main" id="{00000000-0008-0000-0900-000030000000}"/>
            </a:ext>
          </a:extLst>
        </xdr:cNvPr>
        <xdr:cNvSpPr/>
      </xdr:nvSpPr>
      <xdr:spPr>
        <a:xfrm>
          <a:off x="8124430"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Preisliste</a:t>
          </a:r>
        </a:p>
      </xdr:txBody>
    </xdr:sp>
    <xdr:clientData/>
  </xdr:twoCellAnchor>
  <xdr:twoCellAnchor>
    <xdr:from>
      <xdr:col>5</xdr:col>
      <xdr:colOff>700566</xdr:colOff>
      <xdr:row>1</xdr:row>
      <xdr:rowOff>219075</xdr:rowOff>
    </xdr:from>
    <xdr:to>
      <xdr:col>6</xdr:col>
      <xdr:colOff>19416</xdr:colOff>
      <xdr:row>2</xdr:row>
      <xdr:rowOff>142875</xdr:rowOff>
    </xdr:to>
    <xdr:sp macro="[0]!UP_A4" textlink="">
      <xdr:nvSpPr>
        <xdr:cNvPr id="49" name="Rechteck 48">
          <a:extLst>
            <a:ext uri="{FF2B5EF4-FFF2-40B4-BE49-F238E27FC236}">
              <a16:creationId xmlns:a16="http://schemas.microsoft.com/office/drawing/2014/main" id="{00000000-0008-0000-0900-000031000000}"/>
            </a:ext>
          </a:extLst>
        </xdr:cNvPr>
        <xdr:cNvSpPr/>
      </xdr:nvSpPr>
      <xdr:spPr>
        <a:xfrm>
          <a:off x="9739791"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6</xdr:col>
      <xdr:colOff>104775</xdr:colOff>
      <xdr:row>1</xdr:row>
      <xdr:rowOff>219075</xdr:rowOff>
    </xdr:from>
    <xdr:to>
      <xdr:col>7</xdr:col>
      <xdr:colOff>138000</xdr:colOff>
      <xdr:row>2</xdr:row>
      <xdr:rowOff>142875</xdr:rowOff>
    </xdr:to>
    <xdr:sp macro="[0]!Druck_Menü" textlink="">
      <xdr:nvSpPr>
        <xdr:cNvPr id="50" name="Rechteck 49">
          <a:extLst>
            <a:ext uri="{FF2B5EF4-FFF2-40B4-BE49-F238E27FC236}">
              <a16:creationId xmlns:a16="http://schemas.microsoft.com/office/drawing/2014/main" id="{00000000-0008-0000-0900-000032000000}"/>
            </a:ext>
          </a:extLst>
        </xdr:cNvPr>
        <xdr:cNvSpPr/>
      </xdr:nvSpPr>
      <xdr:spPr>
        <a:xfrm>
          <a:off x="10725150"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Drucken</a:t>
          </a:r>
        </a:p>
      </xdr:txBody>
    </xdr:sp>
    <xdr:clientData/>
  </xdr:twoCellAnchor>
  <xdr:twoCellAnchor>
    <xdr:from>
      <xdr:col>1</xdr:col>
      <xdr:colOff>1344772</xdr:colOff>
      <xdr:row>1</xdr:row>
      <xdr:rowOff>219075</xdr:rowOff>
    </xdr:from>
    <xdr:to>
      <xdr:col>2</xdr:col>
      <xdr:colOff>512572</xdr:colOff>
      <xdr:row>2</xdr:row>
      <xdr:rowOff>142875</xdr:rowOff>
    </xdr:to>
    <xdr:sp macro="[0]!Tagsatz1" textlink="">
      <xdr:nvSpPr>
        <xdr:cNvPr id="51" name="Rechteck 50">
          <a:extLst>
            <a:ext uri="{FF2B5EF4-FFF2-40B4-BE49-F238E27FC236}">
              <a16:creationId xmlns:a16="http://schemas.microsoft.com/office/drawing/2014/main" id="{00000000-0008-0000-0900-000033000000}"/>
            </a:ext>
          </a:extLst>
        </xdr:cNvPr>
        <xdr:cNvSpPr/>
      </xdr:nvSpPr>
      <xdr:spPr>
        <a:xfrm>
          <a:off x="3278347" y="600075"/>
          <a:ext cx="1530000" cy="304800"/>
        </a:xfrm>
        <a:prstGeom prst="rect">
          <a:avLst/>
        </a:prstGeom>
        <a:solidFill>
          <a:srgbClr val="0066FF"/>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chemeClr val="bg1"/>
              </a:solidFill>
              <a:latin typeface="+mn-lt"/>
            </a:rPr>
            <a:t>Kostenarten II</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1181099</xdr:colOff>
      <xdr:row>4</xdr:row>
      <xdr:rowOff>171450</xdr:rowOff>
    </xdr:from>
    <xdr:to>
      <xdr:col>10</xdr:col>
      <xdr:colOff>685799</xdr:colOff>
      <xdr:row>25</xdr:row>
      <xdr:rowOff>104775</xdr:rowOff>
    </xdr:to>
    <xdr:sp macro="" textlink="">
      <xdr:nvSpPr>
        <xdr:cNvPr id="16" name="Abgerundetes Rechteck 15">
          <a:extLst>
            <a:ext uri="{FF2B5EF4-FFF2-40B4-BE49-F238E27FC236}">
              <a16:creationId xmlns:a16="http://schemas.microsoft.com/office/drawing/2014/main" id="{00000000-0008-0000-0C00-000010000000}"/>
            </a:ext>
          </a:extLst>
        </xdr:cNvPr>
        <xdr:cNvSpPr/>
      </xdr:nvSpPr>
      <xdr:spPr>
        <a:xfrm>
          <a:off x="1181099" y="1552575"/>
          <a:ext cx="9229725" cy="4171950"/>
        </a:xfrm>
        <a:prstGeom prst="round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editAs="oneCell">
    <xdr:from>
      <xdr:col>0</xdr:col>
      <xdr:colOff>1282700</xdr:colOff>
      <xdr:row>7</xdr:row>
      <xdr:rowOff>9524</xdr:rowOff>
    </xdr:from>
    <xdr:to>
      <xdr:col>1</xdr:col>
      <xdr:colOff>293915</xdr:colOff>
      <xdr:row>12</xdr:row>
      <xdr:rowOff>9524</xdr:rowOff>
    </xdr:to>
    <xdr:pic>
      <xdr:nvPicPr>
        <xdr:cNvPr id="17" name="Picture 1">
          <a:extLst>
            <a:ext uri="{FF2B5EF4-FFF2-40B4-BE49-F238E27FC236}">
              <a16:creationId xmlns:a16="http://schemas.microsoft.com/office/drawing/2014/main" id="{00000000-0008-0000-0C00-00001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82700" y="2022474"/>
          <a:ext cx="1036865" cy="1022350"/>
        </a:xfrm>
        <a:prstGeom prst="rect">
          <a:avLst/>
        </a:prstGeom>
        <a:noFill/>
        <a:ln w="1">
          <a:noFill/>
          <a:miter lim="800000"/>
          <a:headEnd/>
          <a:tailEnd type="none" w="med" len="med"/>
        </a:ln>
        <a:effectLst/>
      </xdr:spPr>
    </xdr:pic>
    <xdr:clientData/>
  </xdr:twoCellAnchor>
  <xdr:twoCellAnchor>
    <xdr:from>
      <xdr:col>0</xdr:col>
      <xdr:colOff>47625</xdr:colOff>
      <xdr:row>1</xdr:row>
      <xdr:rowOff>219075</xdr:rowOff>
    </xdr:from>
    <xdr:to>
      <xdr:col>0</xdr:col>
      <xdr:colOff>1577625</xdr:colOff>
      <xdr:row>2</xdr:row>
      <xdr:rowOff>142875</xdr:rowOff>
    </xdr:to>
    <xdr:sp macro="[0]!Hauptmenü" textlink="">
      <xdr:nvSpPr>
        <xdr:cNvPr id="12" name="Rechteck 11">
          <a:extLst>
            <a:ext uri="{FF2B5EF4-FFF2-40B4-BE49-F238E27FC236}">
              <a16:creationId xmlns:a16="http://schemas.microsoft.com/office/drawing/2014/main" id="{00000000-0008-0000-0C00-00000C000000}"/>
            </a:ext>
          </a:extLst>
        </xdr:cNvPr>
        <xdr:cNvSpPr/>
      </xdr:nvSpPr>
      <xdr:spPr>
        <a:xfrm>
          <a:off x="47625"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twoCellAnchor>
    <xdr:from>
      <xdr:col>0</xdr:col>
      <xdr:colOff>1662350</xdr:colOff>
      <xdr:row>1</xdr:row>
      <xdr:rowOff>219075</xdr:rowOff>
    </xdr:from>
    <xdr:to>
      <xdr:col>1</xdr:col>
      <xdr:colOff>1258775</xdr:colOff>
      <xdr:row>2</xdr:row>
      <xdr:rowOff>142875</xdr:rowOff>
    </xdr:to>
    <xdr:sp macro="[0]!Tagsatz" textlink="">
      <xdr:nvSpPr>
        <xdr:cNvPr id="13" name="Rechteck 12">
          <a:extLst>
            <a:ext uri="{FF2B5EF4-FFF2-40B4-BE49-F238E27FC236}">
              <a16:creationId xmlns:a16="http://schemas.microsoft.com/office/drawing/2014/main" id="{00000000-0008-0000-0C00-00000D000000}"/>
            </a:ext>
          </a:extLst>
        </xdr:cNvPr>
        <xdr:cNvSpPr/>
      </xdr:nvSpPr>
      <xdr:spPr>
        <a:xfrm>
          <a:off x="1662350" y="600075"/>
          <a:ext cx="1533175"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a:t>
          </a:r>
        </a:p>
      </xdr:txBody>
    </xdr:sp>
    <xdr:clientData/>
  </xdr:twoCellAnchor>
  <xdr:twoCellAnchor>
    <xdr:from>
      <xdr:col>2</xdr:col>
      <xdr:colOff>1034175</xdr:colOff>
      <xdr:row>1</xdr:row>
      <xdr:rowOff>219075</xdr:rowOff>
    </xdr:from>
    <xdr:to>
      <xdr:col>3</xdr:col>
      <xdr:colOff>1318942</xdr:colOff>
      <xdr:row>2</xdr:row>
      <xdr:rowOff>142875</xdr:rowOff>
    </xdr:to>
    <xdr:sp macro="[0]!Tagsatz2" textlink="">
      <xdr:nvSpPr>
        <xdr:cNvPr id="14" name="Rechteck 13">
          <a:extLst>
            <a:ext uri="{FF2B5EF4-FFF2-40B4-BE49-F238E27FC236}">
              <a16:creationId xmlns:a16="http://schemas.microsoft.com/office/drawing/2014/main" id="{00000000-0008-0000-0C00-00000E000000}"/>
            </a:ext>
          </a:extLst>
        </xdr:cNvPr>
        <xdr:cNvSpPr/>
      </xdr:nvSpPr>
      <xdr:spPr>
        <a:xfrm>
          <a:off x="4897092" y="600075"/>
          <a:ext cx="15336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Kostenanteile</a:t>
          </a:r>
        </a:p>
      </xdr:txBody>
    </xdr:sp>
    <xdr:clientData/>
  </xdr:twoCellAnchor>
  <xdr:twoCellAnchor>
    <xdr:from>
      <xdr:col>3</xdr:col>
      <xdr:colOff>1403667</xdr:colOff>
      <xdr:row>1</xdr:row>
      <xdr:rowOff>219075</xdr:rowOff>
    </xdr:from>
    <xdr:to>
      <xdr:col>4</xdr:col>
      <xdr:colOff>1286267</xdr:colOff>
      <xdr:row>2</xdr:row>
      <xdr:rowOff>142875</xdr:rowOff>
    </xdr:to>
    <xdr:sp macro="[0]!Blattsteuerung.Tagsatz3" textlink="">
      <xdr:nvSpPr>
        <xdr:cNvPr id="15" name="Rechteck 14">
          <a:extLst>
            <a:ext uri="{FF2B5EF4-FFF2-40B4-BE49-F238E27FC236}">
              <a16:creationId xmlns:a16="http://schemas.microsoft.com/office/drawing/2014/main" id="{00000000-0008-0000-0C00-00000F000000}"/>
            </a:ext>
          </a:extLst>
        </xdr:cNvPr>
        <xdr:cNvSpPr/>
      </xdr:nvSpPr>
      <xdr:spPr>
        <a:xfrm>
          <a:off x="6515417" y="600075"/>
          <a:ext cx="15336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Tagsatzvergleich</a:t>
          </a:r>
        </a:p>
      </xdr:txBody>
    </xdr:sp>
    <xdr:clientData/>
  </xdr:twoCellAnchor>
  <xdr:twoCellAnchor>
    <xdr:from>
      <xdr:col>4</xdr:col>
      <xdr:colOff>1370992</xdr:colOff>
      <xdr:row>1</xdr:row>
      <xdr:rowOff>219075</xdr:rowOff>
    </xdr:from>
    <xdr:to>
      <xdr:col>7</xdr:col>
      <xdr:colOff>470425</xdr:colOff>
      <xdr:row>2</xdr:row>
      <xdr:rowOff>142875</xdr:rowOff>
    </xdr:to>
    <xdr:sp macro="[0]!Preise" textlink="">
      <xdr:nvSpPr>
        <xdr:cNvPr id="18" name="Rechteck 17">
          <a:extLst>
            <a:ext uri="{FF2B5EF4-FFF2-40B4-BE49-F238E27FC236}">
              <a16:creationId xmlns:a16="http://schemas.microsoft.com/office/drawing/2014/main" id="{00000000-0008-0000-0C00-000012000000}"/>
            </a:ext>
          </a:extLst>
        </xdr:cNvPr>
        <xdr:cNvSpPr/>
      </xdr:nvSpPr>
      <xdr:spPr>
        <a:xfrm>
          <a:off x="8133742" y="600075"/>
          <a:ext cx="1533600" cy="304800"/>
        </a:xfrm>
        <a:prstGeom prst="rect">
          <a:avLst/>
        </a:prstGeom>
        <a:solidFill>
          <a:srgbClr val="0066FF"/>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chemeClr val="bg1"/>
              </a:solidFill>
              <a:latin typeface="+mn-lt"/>
            </a:rPr>
            <a:t>Preisliste</a:t>
          </a:r>
        </a:p>
      </xdr:txBody>
    </xdr:sp>
    <xdr:clientData/>
  </xdr:twoCellAnchor>
  <xdr:twoCellAnchor>
    <xdr:from>
      <xdr:col>7</xdr:col>
      <xdr:colOff>555150</xdr:colOff>
      <xdr:row>1</xdr:row>
      <xdr:rowOff>219075</xdr:rowOff>
    </xdr:from>
    <xdr:to>
      <xdr:col>9</xdr:col>
      <xdr:colOff>69793</xdr:colOff>
      <xdr:row>2</xdr:row>
      <xdr:rowOff>142875</xdr:rowOff>
    </xdr:to>
    <xdr:sp macro="[0]!UP_A4" textlink="">
      <xdr:nvSpPr>
        <xdr:cNvPr id="19" name="Rechteck 18">
          <a:extLst>
            <a:ext uri="{FF2B5EF4-FFF2-40B4-BE49-F238E27FC236}">
              <a16:creationId xmlns:a16="http://schemas.microsoft.com/office/drawing/2014/main" id="{00000000-0008-0000-0C00-000013000000}"/>
            </a:ext>
          </a:extLst>
        </xdr:cNvPr>
        <xdr:cNvSpPr/>
      </xdr:nvSpPr>
      <xdr:spPr>
        <a:xfrm>
          <a:off x="9752067" y="600075"/>
          <a:ext cx="901059"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9</xdr:col>
      <xdr:colOff>154517</xdr:colOff>
      <xdr:row>1</xdr:row>
      <xdr:rowOff>219075</xdr:rowOff>
    </xdr:from>
    <xdr:to>
      <xdr:col>10</xdr:col>
      <xdr:colOff>186683</xdr:colOff>
      <xdr:row>2</xdr:row>
      <xdr:rowOff>142875</xdr:rowOff>
    </xdr:to>
    <xdr:sp macro="[0]!Druck_Menü" textlink="">
      <xdr:nvSpPr>
        <xdr:cNvPr id="20" name="Rechteck 19">
          <a:extLst>
            <a:ext uri="{FF2B5EF4-FFF2-40B4-BE49-F238E27FC236}">
              <a16:creationId xmlns:a16="http://schemas.microsoft.com/office/drawing/2014/main" id="{00000000-0008-0000-0C00-000014000000}"/>
            </a:ext>
          </a:extLst>
        </xdr:cNvPr>
        <xdr:cNvSpPr/>
      </xdr:nvSpPr>
      <xdr:spPr>
        <a:xfrm>
          <a:off x="10737850"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Drucken</a:t>
          </a:r>
        </a:p>
      </xdr:txBody>
    </xdr:sp>
    <xdr:clientData/>
  </xdr:twoCellAnchor>
  <xdr:twoCellAnchor>
    <xdr:from>
      <xdr:col>1</xdr:col>
      <xdr:colOff>1343500</xdr:colOff>
      <xdr:row>1</xdr:row>
      <xdr:rowOff>219075</xdr:rowOff>
    </xdr:from>
    <xdr:to>
      <xdr:col>2</xdr:col>
      <xdr:colOff>949450</xdr:colOff>
      <xdr:row>2</xdr:row>
      <xdr:rowOff>142875</xdr:rowOff>
    </xdr:to>
    <xdr:sp macro="[0]!Tagsatz1" textlink="">
      <xdr:nvSpPr>
        <xdr:cNvPr id="21" name="Rechteck 20">
          <a:extLst>
            <a:ext uri="{FF2B5EF4-FFF2-40B4-BE49-F238E27FC236}">
              <a16:creationId xmlns:a16="http://schemas.microsoft.com/office/drawing/2014/main" id="{00000000-0008-0000-0C00-000015000000}"/>
            </a:ext>
          </a:extLst>
        </xdr:cNvPr>
        <xdr:cNvSpPr/>
      </xdr:nvSpPr>
      <xdr:spPr>
        <a:xfrm>
          <a:off x="3280250" y="600075"/>
          <a:ext cx="1532117"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II</a:t>
          </a:r>
          <a:endParaRPr lang="de-AT" sz="1400">
            <a:solidFill>
              <a:schemeClr val="bg1"/>
            </a:solidFill>
            <a:latin typeface="+mn-lt"/>
          </a:endParaRPr>
        </a:p>
      </xdr:txBody>
    </xdr:sp>
    <xdr:clientData/>
  </xdr:twoCellAnchor>
  <xdr:twoCellAnchor>
    <xdr:from>
      <xdr:col>1</xdr:col>
      <xdr:colOff>390525</xdr:colOff>
      <xdr:row>10</xdr:row>
      <xdr:rowOff>66675</xdr:rowOff>
    </xdr:from>
    <xdr:to>
      <xdr:col>9</xdr:col>
      <xdr:colOff>209550</xdr:colOff>
      <xdr:row>22</xdr:row>
      <xdr:rowOff>104774</xdr:rowOff>
    </xdr:to>
    <xdr:sp macro="" textlink="">
      <xdr:nvSpPr>
        <xdr:cNvPr id="34" name="Textfeld 33" hidden="1">
          <a:extLst>
            <a:ext uri="{FF2B5EF4-FFF2-40B4-BE49-F238E27FC236}">
              <a16:creationId xmlns:a16="http://schemas.microsoft.com/office/drawing/2014/main" id="{00000000-0008-0000-0C00-000022000000}"/>
            </a:ext>
          </a:extLst>
        </xdr:cNvPr>
        <xdr:cNvSpPr txBox="1"/>
      </xdr:nvSpPr>
      <xdr:spPr>
        <a:xfrm>
          <a:off x="2324100" y="2733675"/>
          <a:ext cx="7419975" cy="2476499"/>
        </a:xfrm>
        <a:prstGeom prst="rect">
          <a:avLst/>
        </a:prstGeom>
        <a:solidFill>
          <a:srgbClr val="376092">
            <a:alpha val="85098"/>
          </a:srgbClr>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AT" sz="1400" b="1">
            <a:solidFill>
              <a:schemeClr val="bg1"/>
            </a:solidFill>
          </a:endParaRPr>
        </a:p>
        <a:p>
          <a:r>
            <a:rPr lang="de-AT" sz="1400" b="1">
              <a:solidFill>
                <a:schemeClr val="bg1"/>
              </a:solidFill>
            </a:rPr>
            <a:t>INFO: Wo fließen</a:t>
          </a:r>
          <a:r>
            <a:rPr lang="de-AT" sz="1400" b="1" baseline="0">
              <a:solidFill>
                <a:schemeClr val="bg1"/>
              </a:solidFill>
            </a:rPr>
            <a:t> die Kosten für eine Minderauslastung ein?</a:t>
          </a:r>
          <a:endParaRPr lang="de-AT" sz="1400" b="1">
            <a:solidFill>
              <a:schemeClr val="bg1"/>
            </a:solidFill>
          </a:endParaRPr>
        </a:p>
        <a:p>
          <a:endParaRPr lang="de-AT" sz="1400" b="1">
            <a:solidFill>
              <a:schemeClr val="bg1"/>
            </a:solidFill>
          </a:endParaRPr>
        </a:p>
        <a:p>
          <a:r>
            <a:rPr lang="de-AT" sz="1400" b="0">
              <a:solidFill>
                <a:schemeClr val="bg1"/>
              </a:solidFill>
            </a:rPr>
            <a:t>Die potenziellen Einnahmen aus der Minderauslastungsannahme werden den </a:t>
          </a:r>
          <a:r>
            <a:rPr lang="de-AT" sz="1400" b="0">
              <a:solidFill>
                <a:srgbClr val="FFFF97"/>
              </a:solidFill>
            </a:rPr>
            <a:t>Hotelkosten </a:t>
          </a:r>
          <a:r>
            <a:rPr lang="de-AT" sz="1400" b="0">
              <a:solidFill>
                <a:schemeClr val="bg1"/>
              </a:solidFill>
            </a:rPr>
            <a:t>zugeschlagen. Daraus resultiert eine höhere Hotelkomponente.</a:t>
          </a:r>
        </a:p>
        <a:p>
          <a:endParaRPr lang="de-AT" sz="1400" b="0">
            <a:solidFill>
              <a:schemeClr val="bg1"/>
            </a:solidFill>
          </a:endParaRPr>
        </a:p>
        <a:p>
          <a:r>
            <a:rPr lang="de-AT" sz="1400" b="0">
              <a:solidFill>
                <a:schemeClr val="bg1"/>
              </a:solidFill>
            </a:rPr>
            <a:t>Durch</a:t>
          </a:r>
          <a:r>
            <a:rPr lang="de-AT" sz="1400" b="0" baseline="0">
              <a:solidFill>
                <a:schemeClr val="bg1"/>
              </a:solidFill>
            </a:rPr>
            <a:t> den Zuschlag bei der Hotelkomponente, betreffen die</a:t>
          </a:r>
          <a:r>
            <a:rPr lang="de-AT" sz="1400" b="0">
              <a:solidFill>
                <a:schemeClr val="bg1"/>
              </a:solidFill>
            </a:rPr>
            <a:t> Kosten aus der Minderauslastung alle Klientinnen und Klienten, unabhängig von ihrer Pflegegeldstufe. Demzufolge auch die Klientinnen und Klienten in der Pflegegeldstufe 0,</a:t>
          </a:r>
          <a:r>
            <a:rPr lang="de-AT" sz="1400" b="0" baseline="0">
              <a:solidFill>
                <a:schemeClr val="bg1"/>
              </a:solidFill>
            </a:rPr>
            <a:t> obwohl für sie gar keine Pflegekomponente anfällt.</a:t>
          </a:r>
          <a:endParaRPr lang="de-AT" sz="1400" b="0">
            <a:solidFill>
              <a:schemeClr val="bg1"/>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438150</xdr:colOff>
      <xdr:row>34</xdr:row>
      <xdr:rowOff>0</xdr:rowOff>
    </xdr:from>
    <xdr:to>
      <xdr:col>10</xdr:col>
      <xdr:colOff>523875</xdr:colOff>
      <xdr:row>40</xdr:row>
      <xdr:rowOff>161925</xdr:rowOff>
    </xdr:to>
    <xdr:sp macro="" textlink="">
      <xdr:nvSpPr>
        <xdr:cNvPr id="13" name="Textfeld 12" hidden="1">
          <a:extLst>
            <a:ext uri="{FF2B5EF4-FFF2-40B4-BE49-F238E27FC236}">
              <a16:creationId xmlns:a16="http://schemas.microsoft.com/office/drawing/2014/main" id="{00000000-0008-0000-0D00-00000D000000}"/>
            </a:ext>
          </a:extLst>
        </xdr:cNvPr>
        <xdr:cNvSpPr txBox="1"/>
      </xdr:nvSpPr>
      <xdr:spPr>
        <a:xfrm>
          <a:off x="6734175" y="6905625"/>
          <a:ext cx="4572000"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Personalschlüssel</a:t>
          </a:r>
        </a:p>
        <a:p>
          <a:pPr marL="0" indent="0"/>
          <a:r>
            <a:rPr lang="de-AT" sz="1400" b="0">
              <a:solidFill>
                <a:schemeClr val="bg1"/>
              </a:solidFill>
              <a:latin typeface="+mn-lt"/>
              <a:ea typeface="+mn-ea"/>
              <a:cs typeface="+mn-cs"/>
            </a:rPr>
            <a:t>Verordnung der Steiermärkischen Landesregierung vom 27. April 2009 über die Personalausstattung in Pflegeheimen</a:t>
          </a:r>
        </a:p>
        <a:p>
          <a:pPr marL="0" indent="0"/>
          <a:r>
            <a:rPr lang="de-AT" sz="1400" b="0">
              <a:solidFill>
                <a:schemeClr val="bg1"/>
              </a:solidFill>
              <a:latin typeface="+mn-lt"/>
              <a:ea typeface="+mn-ea"/>
              <a:cs typeface="+mn-cs"/>
            </a:rPr>
            <a:t>(Personalausstattungsverordnung - StPHG)</a:t>
          </a:r>
        </a:p>
        <a:p>
          <a:pPr marL="0" indent="0"/>
          <a:r>
            <a:rPr lang="de-AT" sz="1400" b="0">
              <a:solidFill>
                <a:schemeClr val="bg1"/>
              </a:solidFill>
              <a:latin typeface="+mn-lt"/>
              <a:ea typeface="+mn-ea"/>
              <a:cs typeface="+mn-cs"/>
            </a:rPr>
            <a:t>Stammfassung: 139/2009</a:t>
          </a:r>
        </a:p>
      </xdr:txBody>
    </xdr:sp>
    <xdr:clientData/>
  </xdr:twoCellAnchor>
  <xdr:twoCellAnchor>
    <xdr:from>
      <xdr:col>6</xdr:col>
      <xdr:colOff>438150</xdr:colOff>
      <xdr:row>13</xdr:row>
      <xdr:rowOff>28575</xdr:rowOff>
    </xdr:from>
    <xdr:to>
      <xdr:col>10</xdr:col>
      <xdr:colOff>95250</xdr:colOff>
      <xdr:row>19</xdr:row>
      <xdr:rowOff>171450</xdr:rowOff>
    </xdr:to>
    <xdr:sp macro="" textlink="">
      <xdr:nvSpPr>
        <xdr:cNvPr id="8" name="Textfeld 7" hidden="1">
          <a:extLst>
            <a:ext uri="{FF2B5EF4-FFF2-40B4-BE49-F238E27FC236}">
              <a16:creationId xmlns:a16="http://schemas.microsoft.com/office/drawing/2014/main" id="{00000000-0008-0000-0D00-000008000000}"/>
            </a:ext>
          </a:extLst>
        </xdr:cNvPr>
        <xdr:cNvSpPr txBox="1"/>
      </xdr:nvSpPr>
      <xdr:spPr>
        <a:xfrm>
          <a:off x="6734175" y="3238500"/>
          <a:ext cx="4143375" cy="128587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Hotelkomponente und Pflegekomponenten</a:t>
          </a:r>
        </a:p>
        <a:p>
          <a:pPr marL="0" indent="0"/>
          <a:endParaRPr lang="de-AT" sz="1400" b="1">
            <a:solidFill>
              <a:schemeClr val="bg1"/>
            </a:solidFill>
            <a:latin typeface="+mn-lt"/>
            <a:ea typeface="+mn-ea"/>
            <a:cs typeface="+mn-cs"/>
          </a:endParaRPr>
        </a:p>
        <a:p>
          <a:pPr marL="0" indent="0"/>
          <a:r>
            <a:rPr lang="de-AT" sz="1400" b="1">
              <a:solidFill>
                <a:schemeClr val="bg1"/>
              </a:solidFill>
              <a:latin typeface="+mn-lt"/>
              <a:ea typeface="+mn-ea"/>
              <a:cs typeface="+mn-cs"/>
            </a:rPr>
            <a:t> </a:t>
          </a:r>
          <a:r>
            <a:rPr lang="de-AT" sz="1400" b="0">
              <a:solidFill>
                <a:schemeClr val="bg1"/>
              </a:solidFill>
              <a:latin typeface="+mn-lt"/>
              <a:ea typeface="+mn-ea"/>
              <a:cs typeface="+mn-cs"/>
            </a:rPr>
            <a:t>LEVO-SHG, LGBl. Nr. 68/2007 in der Fassung LGBl. Nr. 12/2015 - Ansätze für BAGS-Pflegeheime</a:t>
          </a:r>
        </a:p>
      </xdr:txBody>
    </xdr:sp>
    <xdr:clientData/>
  </xdr:twoCellAnchor>
  <xdr:twoCellAnchor>
    <xdr:from>
      <xdr:col>6</xdr:col>
      <xdr:colOff>438150</xdr:colOff>
      <xdr:row>23</xdr:row>
      <xdr:rowOff>161925</xdr:rowOff>
    </xdr:from>
    <xdr:to>
      <xdr:col>10</xdr:col>
      <xdr:colOff>523875</xdr:colOff>
      <xdr:row>30</xdr:row>
      <xdr:rowOff>133350</xdr:rowOff>
    </xdr:to>
    <xdr:sp macro="" textlink="">
      <xdr:nvSpPr>
        <xdr:cNvPr id="9" name="Textfeld 8" hidden="1">
          <a:extLst>
            <a:ext uri="{FF2B5EF4-FFF2-40B4-BE49-F238E27FC236}">
              <a16:creationId xmlns:a16="http://schemas.microsoft.com/office/drawing/2014/main" id="{00000000-0008-0000-0D00-000009000000}"/>
            </a:ext>
          </a:extLst>
        </xdr:cNvPr>
        <xdr:cNvSpPr txBox="1"/>
      </xdr:nvSpPr>
      <xdr:spPr>
        <a:xfrm>
          <a:off x="6734175" y="5086350"/>
          <a:ext cx="4572000"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Verteilung Pflegegeldstufen in Pflegeheimen</a:t>
          </a:r>
          <a:br>
            <a:rPr lang="de-AT" sz="1400" b="1">
              <a:solidFill>
                <a:schemeClr val="bg1"/>
              </a:solidFill>
              <a:latin typeface="+mn-lt"/>
              <a:ea typeface="+mn-ea"/>
              <a:cs typeface="+mn-cs"/>
            </a:rPr>
          </a:br>
          <a:r>
            <a:rPr lang="de-AT" sz="1400" b="0">
              <a:solidFill>
                <a:schemeClr val="bg1"/>
              </a:solidFill>
              <a:latin typeface="+mn-lt"/>
              <a:ea typeface="+mn-ea"/>
              <a:cs typeface="+mn-cs"/>
            </a:rPr>
            <a:t>Amt der Steiermärkischen Landesregierung, Abteilung 8 mit Fachabteilung Gesundheit und Pflegemanagement; </a:t>
          </a:r>
        </a:p>
        <a:p>
          <a:pPr marL="0" indent="0"/>
          <a:r>
            <a:rPr lang="de-AT" sz="1400" b="0">
              <a:solidFill>
                <a:schemeClr val="bg1"/>
              </a:solidFill>
              <a:latin typeface="+mn-lt"/>
              <a:ea typeface="+mn-ea"/>
              <a:cs typeface="+mn-cs"/>
            </a:rPr>
            <a:t>Meldung zur Pflegedienstleistungsstatistik-Verordnung 2014; interne Unterlage</a:t>
          </a:r>
        </a:p>
      </xdr:txBody>
    </xdr:sp>
    <xdr:clientData/>
  </xdr:twoCellAnchor>
  <xdr:twoCellAnchor>
    <xdr:from>
      <xdr:col>9</xdr:col>
      <xdr:colOff>304799</xdr:colOff>
      <xdr:row>123</xdr:row>
      <xdr:rowOff>4763</xdr:rowOff>
    </xdr:from>
    <xdr:to>
      <xdr:col>22</xdr:col>
      <xdr:colOff>142874</xdr:colOff>
      <xdr:row>131</xdr:row>
      <xdr:rowOff>135732</xdr:rowOff>
    </xdr:to>
    <xdr:sp macro="" textlink="">
      <xdr:nvSpPr>
        <xdr:cNvPr id="10" name="Textfeld 9" hidden="1">
          <a:extLst>
            <a:ext uri="{FF2B5EF4-FFF2-40B4-BE49-F238E27FC236}">
              <a16:creationId xmlns:a16="http://schemas.microsoft.com/office/drawing/2014/main" id="{00000000-0008-0000-0D00-00000A000000}"/>
            </a:ext>
          </a:extLst>
        </xdr:cNvPr>
        <xdr:cNvSpPr txBox="1"/>
      </xdr:nvSpPr>
      <xdr:spPr>
        <a:xfrm>
          <a:off x="10210799" y="23352919"/>
          <a:ext cx="4600575" cy="1559719"/>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de-AT" sz="1400" b="1">
            <a:solidFill>
              <a:schemeClr val="bg1"/>
            </a:solidFill>
            <a:latin typeface="+mn-lt"/>
            <a:ea typeface="+mn-ea"/>
            <a:cs typeface="+mn-cs"/>
          </a:endParaRPr>
        </a:p>
        <a:p>
          <a:pPr marL="0" indent="0"/>
          <a:r>
            <a:rPr lang="de-AT" sz="1400" b="1">
              <a:solidFill>
                <a:schemeClr val="bg1"/>
              </a:solidFill>
              <a:latin typeface="+mn-lt"/>
              <a:ea typeface="+mn-ea"/>
              <a:cs typeface="+mn-cs"/>
            </a:rPr>
            <a:t>Quelle:</a:t>
          </a:r>
          <a:r>
            <a:rPr lang="de-AT" sz="1400" b="1" baseline="0">
              <a:solidFill>
                <a:schemeClr val="bg1"/>
              </a:solidFill>
              <a:latin typeface="+mn-lt"/>
              <a:ea typeface="+mn-ea"/>
              <a:cs typeface="+mn-cs"/>
            </a:rPr>
            <a:t> Heimleitung und Verwaltung - in Anlehnung</a:t>
          </a:r>
        </a:p>
        <a:p>
          <a:pPr marL="0" indent="0"/>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Diakonisches Werk Schleswig-Holstein Landesverband der Inneren Mission; Neuverhandlung des Rahmenvertrages für die vollstationäre pflegerische Versorgung; 2003</a:t>
          </a:r>
        </a:p>
      </xdr:txBody>
    </xdr:sp>
    <xdr:clientData/>
  </xdr:twoCellAnchor>
  <xdr:twoCellAnchor>
    <xdr:from>
      <xdr:col>6</xdr:col>
      <xdr:colOff>704850</xdr:colOff>
      <xdr:row>215</xdr:row>
      <xdr:rowOff>180975</xdr:rowOff>
    </xdr:from>
    <xdr:to>
      <xdr:col>10</xdr:col>
      <xdr:colOff>361950</xdr:colOff>
      <xdr:row>222</xdr:row>
      <xdr:rowOff>152400</xdr:rowOff>
    </xdr:to>
    <xdr:sp macro="" textlink="">
      <xdr:nvSpPr>
        <xdr:cNvPr id="16" name="Textfeld 15" hidden="1">
          <a:extLst>
            <a:ext uri="{FF2B5EF4-FFF2-40B4-BE49-F238E27FC236}">
              <a16:creationId xmlns:a16="http://schemas.microsoft.com/office/drawing/2014/main" id="{00000000-0008-0000-0D00-000010000000}"/>
            </a:ext>
          </a:extLst>
        </xdr:cNvPr>
        <xdr:cNvSpPr txBox="1"/>
      </xdr:nvSpPr>
      <xdr:spPr>
        <a:xfrm>
          <a:off x="7000875" y="40300275"/>
          <a:ext cx="4143375"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Gewichtungen</a:t>
          </a:r>
          <a:br>
            <a:rPr lang="de-AT" sz="1400" b="1">
              <a:solidFill>
                <a:schemeClr val="bg1"/>
              </a:solidFill>
              <a:latin typeface="+mn-lt"/>
              <a:ea typeface="+mn-ea"/>
              <a:cs typeface="+mn-cs"/>
            </a:rPr>
          </a:br>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Personalplanung und Personalbedarfsermittlung Speisenversorgung; Steiermärkische Krankenanstaltengesellschaft; Graz 2011</a:t>
          </a:r>
        </a:p>
      </xdr:txBody>
    </xdr:sp>
    <xdr:clientData/>
  </xdr:twoCellAnchor>
  <xdr:twoCellAnchor>
    <xdr:from>
      <xdr:col>6</xdr:col>
      <xdr:colOff>714375</xdr:colOff>
      <xdr:row>224</xdr:row>
      <xdr:rowOff>47625</xdr:rowOff>
    </xdr:from>
    <xdr:to>
      <xdr:col>10</xdr:col>
      <xdr:colOff>381000</xdr:colOff>
      <xdr:row>231</xdr:row>
      <xdr:rowOff>161925</xdr:rowOff>
    </xdr:to>
    <xdr:sp macro="" textlink="">
      <xdr:nvSpPr>
        <xdr:cNvPr id="17" name="Textfeld 16" hidden="1">
          <a:extLst>
            <a:ext uri="{FF2B5EF4-FFF2-40B4-BE49-F238E27FC236}">
              <a16:creationId xmlns:a16="http://schemas.microsoft.com/office/drawing/2014/main" id="{00000000-0008-0000-0D00-000011000000}"/>
            </a:ext>
          </a:extLst>
        </xdr:cNvPr>
        <xdr:cNvSpPr txBox="1"/>
      </xdr:nvSpPr>
      <xdr:spPr>
        <a:xfrm>
          <a:off x="7010400" y="41881425"/>
          <a:ext cx="4152900" cy="1447800"/>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DE" sz="1400" b="1">
              <a:solidFill>
                <a:schemeClr val="bg1"/>
              </a:solidFill>
              <a:latin typeface="+mn-lt"/>
              <a:ea typeface="+mn-ea"/>
              <a:cs typeface="+mn-cs"/>
            </a:rPr>
            <a:t>Quelle: Modell </a:t>
          </a:r>
        </a:p>
        <a:p>
          <a:pPr marL="0" indent="0"/>
          <a:br>
            <a:rPr lang="de-DE" sz="1400" b="1">
              <a:solidFill>
                <a:schemeClr val="bg1"/>
              </a:solidFill>
              <a:latin typeface="+mn-lt"/>
              <a:ea typeface="+mn-ea"/>
              <a:cs typeface="+mn-cs"/>
            </a:rPr>
          </a:br>
          <a:r>
            <a:rPr lang="de-DE" sz="1400" b="0">
              <a:solidFill>
                <a:schemeClr val="bg1"/>
              </a:solidFill>
              <a:latin typeface="+mn-lt"/>
              <a:ea typeface="+mn-ea"/>
              <a:cs typeface="+mn-cs"/>
            </a:rPr>
            <a:t>Diakonisches Werk Schleswig-Holstein Landesverband der Inneren Mission; Neuverhandlung des Rahmenvertrages für die vollstationäre pflegerische Versorgung; 2003</a:t>
          </a:r>
        </a:p>
      </xdr:txBody>
    </xdr:sp>
    <xdr:clientData/>
  </xdr:twoCellAnchor>
  <xdr:twoCellAnchor>
    <xdr:from>
      <xdr:col>7</xdr:col>
      <xdr:colOff>190500</xdr:colOff>
      <xdr:row>277</xdr:row>
      <xdr:rowOff>66675</xdr:rowOff>
    </xdr:from>
    <xdr:to>
      <xdr:col>10</xdr:col>
      <xdr:colOff>1228725</xdr:colOff>
      <xdr:row>279</xdr:row>
      <xdr:rowOff>38100</xdr:rowOff>
    </xdr:to>
    <xdr:sp macro="" textlink="">
      <xdr:nvSpPr>
        <xdr:cNvPr id="18" name="Textfeld 17" hidden="1">
          <a:extLst>
            <a:ext uri="{FF2B5EF4-FFF2-40B4-BE49-F238E27FC236}">
              <a16:creationId xmlns:a16="http://schemas.microsoft.com/office/drawing/2014/main" id="{00000000-0008-0000-0D00-000012000000}"/>
            </a:ext>
          </a:extLst>
        </xdr:cNvPr>
        <xdr:cNvSpPr txBox="1"/>
      </xdr:nvSpPr>
      <xdr:spPr>
        <a:xfrm>
          <a:off x="7867650" y="50606325"/>
          <a:ext cx="4143375"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a:t>
          </a:r>
          <a:r>
            <a:rPr lang="de-AT" sz="1400" b="1" baseline="0">
              <a:solidFill>
                <a:schemeClr val="bg1"/>
              </a:solidFill>
              <a:latin typeface="+mn-lt"/>
              <a:ea typeface="+mn-ea"/>
              <a:cs typeface="+mn-cs"/>
            </a:rPr>
            <a:t> </a:t>
          </a:r>
          <a:r>
            <a:rPr lang="de-AT" sz="1400" b="1">
              <a:solidFill>
                <a:schemeClr val="bg1"/>
              </a:solidFill>
              <a:latin typeface="+mn-lt"/>
              <a:ea typeface="+mn-ea"/>
              <a:cs typeface="+mn-cs"/>
            </a:rPr>
            <a:t>Wäschedienst</a:t>
          </a:r>
          <a:br>
            <a:rPr lang="de-AT" sz="1400" b="1">
              <a:solidFill>
                <a:schemeClr val="bg1"/>
              </a:solidFill>
              <a:latin typeface="+mn-lt"/>
              <a:ea typeface="+mn-ea"/>
              <a:cs typeface="+mn-cs"/>
            </a:rPr>
          </a:br>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Qualitätssicherung und Personalausstattung… ; in Alteneinrichtungen; Bayerisches Staatsministerium f. Arbeit und Sozialordnung; München 2002; S. 41</a:t>
          </a:r>
        </a:p>
      </xdr:txBody>
    </xdr:sp>
    <xdr:clientData/>
  </xdr:twoCellAnchor>
  <xdr:twoCellAnchor>
    <xdr:from>
      <xdr:col>6</xdr:col>
      <xdr:colOff>438150</xdr:colOff>
      <xdr:row>43</xdr:row>
      <xdr:rowOff>133350</xdr:rowOff>
    </xdr:from>
    <xdr:to>
      <xdr:col>10</xdr:col>
      <xdr:colOff>523875</xdr:colOff>
      <xdr:row>50</xdr:row>
      <xdr:rowOff>47625</xdr:rowOff>
    </xdr:to>
    <xdr:sp macro="" textlink="">
      <xdr:nvSpPr>
        <xdr:cNvPr id="19" name="Textfeld 18" hidden="1">
          <a:extLst>
            <a:ext uri="{FF2B5EF4-FFF2-40B4-BE49-F238E27FC236}">
              <a16:creationId xmlns:a16="http://schemas.microsoft.com/office/drawing/2014/main" id="{00000000-0008-0000-0D00-000013000000}"/>
            </a:ext>
          </a:extLst>
        </xdr:cNvPr>
        <xdr:cNvSpPr txBox="1"/>
      </xdr:nvSpPr>
      <xdr:spPr>
        <a:xfrm>
          <a:off x="6734175" y="8753475"/>
          <a:ext cx="4572000" cy="124777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Kommunalsteuer</a:t>
          </a:r>
        </a:p>
        <a:p>
          <a:pPr marL="0" indent="0"/>
          <a:r>
            <a:rPr lang="de-AT" sz="1400" b="0">
              <a:solidFill>
                <a:schemeClr val="bg1"/>
              </a:solidFill>
              <a:latin typeface="+mn-lt"/>
              <a:ea typeface="+mn-ea"/>
              <a:cs typeface="+mn-cs"/>
            </a:rPr>
            <a:t>https://www.bmf.gv.at/steuern/a-z/kommunalsteuer/kommunalsteuer.html#Bemessungsgrundlage_der_Kommunalsteuer</a:t>
          </a:r>
          <a:br>
            <a:rPr lang="de-AT" sz="1400" b="0">
              <a:solidFill>
                <a:schemeClr val="bg1"/>
              </a:solidFill>
              <a:latin typeface="+mn-lt"/>
              <a:ea typeface="+mn-ea"/>
              <a:cs typeface="+mn-cs"/>
            </a:rPr>
          </a:br>
          <a:r>
            <a:rPr lang="de-AT" sz="1400" b="0">
              <a:solidFill>
                <a:schemeClr val="bg1"/>
              </a:solidFill>
              <a:latin typeface="+mn-lt"/>
              <a:ea typeface="+mn-ea"/>
              <a:cs typeface="+mn-cs"/>
            </a:rPr>
            <a:t>Datum der Abfrage: 14. 10. 2015</a:t>
          </a:r>
        </a:p>
      </xdr:txBody>
    </xdr:sp>
    <xdr:clientData/>
  </xdr:twoCellAnchor>
  <xdr:twoCellAnchor>
    <xdr:from>
      <xdr:col>6</xdr:col>
      <xdr:colOff>1323975</xdr:colOff>
      <xdr:row>197</xdr:row>
      <xdr:rowOff>0</xdr:rowOff>
    </xdr:from>
    <xdr:to>
      <xdr:col>11</xdr:col>
      <xdr:colOff>104775</xdr:colOff>
      <xdr:row>205</xdr:row>
      <xdr:rowOff>28575</xdr:rowOff>
    </xdr:to>
    <xdr:sp macro="" textlink="">
      <xdr:nvSpPr>
        <xdr:cNvPr id="27" name="Textfeld 26" hidden="1">
          <a:extLst>
            <a:ext uri="{FF2B5EF4-FFF2-40B4-BE49-F238E27FC236}">
              <a16:creationId xmlns:a16="http://schemas.microsoft.com/office/drawing/2014/main" id="{00000000-0008-0000-0D00-00001B000000}"/>
            </a:ext>
          </a:extLst>
        </xdr:cNvPr>
        <xdr:cNvSpPr txBox="1"/>
      </xdr:nvSpPr>
      <xdr:spPr>
        <a:xfrm>
          <a:off x="7620000" y="39433500"/>
          <a:ext cx="4572000" cy="166687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de-AT" sz="1400" b="1">
            <a:solidFill>
              <a:schemeClr val="bg1"/>
            </a:solidFill>
            <a:latin typeface="+mn-lt"/>
            <a:ea typeface="+mn-ea"/>
            <a:cs typeface="+mn-cs"/>
          </a:endParaRPr>
        </a:p>
        <a:p>
          <a:pPr marL="0" indent="0"/>
          <a:r>
            <a:rPr lang="de-AT" sz="1400" b="1">
              <a:solidFill>
                <a:schemeClr val="bg1"/>
              </a:solidFill>
              <a:latin typeface="+mn-lt"/>
              <a:ea typeface="+mn-ea"/>
              <a:cs typeface="+mn-cs"/>
            </a:rPr>
            <a:t>Quelle:</a:t>
          </a:r>
          <a:r>
            <a:rPr lang="de-AT" sz="1400" b="1" baseline="0">
              <a:solidFill>
                <a:schemeClr val="bg1"/>
              </a:solidFill>
              <a:latin typeface="+mn-lt"/>
              <a:ea typeface="+mn-ea"/>
              <a:cs typeface="+mn-cs"/>
            </a:rPr>
            <a:t> Arbeitsmediziner und Sicherheitsfachkräfte</a:t>
          </a:r>
        </a:p>
        <a:p>
          <a:pPr marL="0" indent="0"/>
          <a:endParaRPr lang="de-AT" sz="1400" b="1">
            <a:solidFill>
              <a:schemeClr val="bg1"/>
            </a:solidFill>
            <a:latin typeface="+mn-lt"/>
            <a:ea typeface="+mn-ea"/>
            <a:cs typeface="+mn-cs"/>
          </a:endParaRPr>
        </a:p>
        <a:p>
          <a:pPr marL="0" indent="0"/>
          <a:r>
            <a:rPr lang="de-AT" sz="1400">
              <a:solidFill>
                <a:schemeClr val="bg1"/>
              </a:solidFill>
            </a:rPr>
            <a:t>§§ 77 Bundesgesetz über Sicherheit und Gesundheitsschutz bei der Arbeit (ArbeitnehmerInnenschutzgesetz - ASchG) in der Stammfassung  </a:t>
          </a:r>
          <a:r>
            <a:rPr lang="de-AT" sz="1400">
              <a:solidFill>
                <a:schemeClr val="bg1"/>
              </a:solidFill>
              <a:hlinkClick xmlns:r="http://schemas.openxmlformats.org/officeDocument/2006/relationships" r:id=""/>
            </a:rPr>
            <a:t>BGBl. Nr. 450/1994</a:t>
          </a:r>
          <a:endParaRPr lang="de-AT" sz="1400" b="0">
            <a:solidFill>
              <a:schemeClr val="bg1"/>
            </a:solidFill>
            <a:latin typeface="+mn-lt"/>
            <a:ea typeface="+mn-ea"/>
            <a:cs typeface="+mn-cs"/>
          </a:endParaRPr>
        </a:p>
      </xdr:txBody>
    </xdr:sp>
    <xdr:clientData/>
  </xdr:twoCellAnchor>
  <xdr:twoCellAnchor>
    <xdr:from>
      <xdr:col>4</xdr:col>
      <xdr:colOff>866775</xdr:colOff>
      <xdr:row>249</xdr:row>
      <xdr:rowOff>123825</xdr:rowOff>
    </xdr:from>
    <xdr:to>
      <xdr:col>8</xdr:col>
      <xdr:colOff>200025</xdr:colOff>
      <xdr:row>257</xdr:row>
      <xdr:rowOff>0</xdr:rowOff>
    </xdr:to>
    <xdr:sp macro="" textlink="">
      <xdr:nvSpPr>
        <xdr:cNvPr id="29" name="Textfeld 28" hidden="1">
          <a:extLst>
            <a:ext uri="{FF2B5EF4-FFF2-40B4-BE49-F238E27FC236}">
              <a16:creationId xmlns:a16="http://schemas.microsoft.com/office/drawing/2014/main" id="{00000000-0008-0000-0D00-00001D000000}"/>
            </a:ext>
          </a:extLst>
        </xdr:cNvPr>
        <xdr:cNvSpPr txBox="1"/>
      </xdr:nvSpPr>
      <xdr:spPr>
        <a:xfrm>
          <a:off x="5781675" y="47063025"/>
          <a:ext cx="6122670" cy="133921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Raumtypen und Modell</a:t>
          </a:r>
          <a:br>
            <a:rPr lang="de-AT" sz="1400" b="1">
              <a:solidFill>
                <a:schemeClr val="bg1"/>
              </a:solidFill>
              <a:latin typeface="+mn-lt"/>
              <a:ea typeface="+mn-ea"/>
              <a:cs typeface="+mn-cs"/>
            </a:rPr>
          </a:br>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Diakonisches Werk Schleswig-Holstein Landesverband der Inneren Mission; Neuverhandlung des Rahmenvertrages für die vollstationäre pflegerische Versorgung; 2003</a:t>
          </a:r>
        </a:p>
      </xdr:txBody>
    </xdr:sp>
    <xdr:clientData/>
  </xdr:twoCellAnchor>
  <mc:AlternateContent xmlns:mc="http://schemas.openxmlformats.org/markup-compatibility/2006">
    <mc:Choice xmlns:a14="http://schemas.microsoft.com/office/drawing/2010/main" Requires="a14">
      <xdr:twoCellAnchor>
        <xdr:from>
          <xdr:col>0</xdr:col>
          <xdr:colOff>31750</xdr:colOff>
          <xdr:row>1</xdr:row>
          <xdr:rowOff>184150</xdr:rowOff>
        </xdr:from>
        <xdr:to>
          <xdr:col>1</xdr:col>
          <xdr:colOff>603250</xdr:colOff>
          <xdr:row>2</xdr:row>
          <xdr:rowOff>107950</xdr:rowOff>
        </xdr:to>
        <xdr:sp macro="" textlink="">
          <xdr:nvSpPr>
            <xdr:cNvPr id="8210" name="Button 18" hidden="1">
              <a:extLst>
                <a:ext uri="{63B3BB69-23CF-44E3-9099-C40C66FF867C}">
                  <a14:compatExt spid="_x0000_s8210"/>
                </a:ext>
                <a:ext uri="{FF2B5EF4-FFF2-40B4-BE49-F238E27FC236}">
                  <a16:creationId xmlns:a16="http://schemas.microsoft.com/office/drawing/2014/main" id="{00000000-0008-0000-0D00-0000122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831850</xdr:colOff>
          <xdr:row>1</xdr:row>
          <xdr:rowOff>184150</xdr:rowOff>
        </xdr:from>
        <xdr:to>
          <xdr:col>4</xdr:col>
          <xdr:colOff>869950</xdr:colOff>
          <xdr:row>2</xdr:row>
          <xdr:rowOff>107950</xdr:rowOff>
        </xdr:to>
        <xdr:sp macro="" textlink="">
          <xdr:nvSpPr>
            <xdr:cNvPr id="8211" name="Button 19" hidden="1">
              <a:extLst>
                <a:ext uri="{63B3BB69-23CF-44E3-9099-C40C66FF867C}">
                  <a14:compatExt spid="_x0000_s8211"/>
                </a:ext>
                <a:ext uri="{FF2B5EF4-FFF2-40B4-BE49-F238E27FC236}">
                  <a16:creationId xmlns:a16="http://schemas.microsoft.com/office/drawing/2014/main" id="{00000000-0008-0000-0D00-0000132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660400</xdr:colOff>
          <xdr:row>1</xdr:row>
          <xdr:rowOff>184150</xdr:rowOff>
        </xdr:from>
        <xdr:to>
          <xdr:col>3</xdr:col>
          <xdr:colOff>755650</xdr:colOff>
          <xdr:row>2</xdr:row>
          <xdr:rowOff>107950</xdr:rowOff>
        </xdr:to>
        <xdr:sp macro="" textlink="">
          <xdr:nvSpPr>
            <xdr:cNvPr id="8212" name="Button 20" hidden="1">
              <a:extLst>
                <a:ext uri="{63B3BB69-23CF-44E3-9099-C40C66FF867C}">
                  <a14:compatExt spid="_x0000_s8212"/>
                </a:ext>
                <a:ext uri="{FF2B5EF4-FFF2-40B4-BE49-F238E27FC236}">
                  <a16:creationId xmlns:a16="http://schemas.microsoft.com/office/drawing/2014/main" id="{00000000-0008-0000-0D00-0000142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Jahresarbeitszeitmodelle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1403350</xdr:colOff>
          <xdr:row>72</xdr:row>
          <xdr:rowOff>88900</xdr:rowOff>
        </xdr:from>
        <xdr:to>
          <xdr:col>9</xdr:col>
          <xdr:colOff>685800</xdr:colOff>
          <xdr:row>75</xdr:row>
          <xdr:rowOff>88900</xdr:rowOff>
        </xdr:to>
        <xdr:sp macro="" textlink="">
          <xdr:nvSpPr>
            <xdr:cNvPr id="8215" name="Button 23" hidden="1">
              <a:extLst>
                <a:ext uri="{63B3BB69-23CF-44E3-9099-C40C66FF867C}">
                  <a14:compatExt spid="_x0000_s8215"/>
                </a:ext>
                <a:ext uri="{FF2B5EF4-FFF2-40B4-BE49-F238E27FC236}">
                  <a16:creationId xmlns:a16="http://schemas.microsoft.com/office/drawing/2014/main" id="{00000000-0008-0000-0D00-000017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e-AT" sz="1100" b="0" i="0" u="none" strike="noStrike" baseline="0">
                  <a:solidFill>
                    <a:srgbClr val="000000"/>
                  </a:solidFill>
                  <a:latin typeface="Calibri"/>
                  <a:ea typeface="Calibri"/>
                  <a:cs typeface="Calibri"/>
                </a:rPr>
                <a:t>Jahresarbeitszeit - Modelle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43</xdr:row>
          <xdr:rowOff>171450</xdr:rowOff>
        </xdr:from>
        <xdr:to>
          <xdr:col>5</xdr:col>
          <xdr:colOff>984250</xdr:colOff>
          <xdr:row>45</xdr:row>
          <xdr:rowOff>12700</xdr:rowOff>
        </xdr:to>
        <xdr:sp macro="" textlink="">
          <xdr:nvSpPr>
            <xdr:cNvPr id="8258" name="Check Box 66" descr="JA/NEIN&#10;" hidden="1">
              <a:extLst>
                <a:ext uri="{63B3BB69-23CF-44E3-9099-C40C66FF867C}">
                  <a14:compatExt spid="_x0000_s8258"/>
                </a:ext>
                <a:ext uri="{FF2B5EF4-FFF2-40B4-BE49-F238E27FC236}">
                  <a16:creationId xmlns:a16="http://schemas.microsoft.com/office/drawing/2014/main" id="{00000000-0008-0000-0D00-0000422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1371600</xdr:colOff>
          <xdr:row>1</xdr:row>
          <xdr:rowOff>222250</xdr:rowOff>
        </xdr:from>
        <xdr:to>
          <xdr:col>1</xdr:col>
          <xdr:colOff>2813050</xdr:colOff>
          <xdr:row>2</xdr:row>
          <xdr:rowOff>146050</xdr:rowOff>
        </xdr:to>
        <xdr:sp macro="" textlink="">
          <xdr:nvSpPr>
            <xdr:cNvPr id="30723" name="Button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Kalkulation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2851150</xdr:colOff>
          <xdr:row>1</xdr:row>
          <xdr:rowOff>222250</xdr:rowOff>
        </xdr:from>
        <xdr:to>
          <xdr:col>2</xdr:col>
          <xdr:colOff>723900</xdr:colOff>
          <xdr:row>2</xdr:row>
          <xdr:rowOff>146050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342900</xdr:colOff>
          <xdr:row>136</xdr:row>
          <xdr:rowOff>184150</xdr:rowOff>
        </xdr:from>
        <xdr:to>
          <xdr:col>1</xdr:col>
          <xdr:colOff>2133600</xdr:colOff>
          <xdr:row>138</xdr:row>
          <xdr:rowOff>76200</xdr:rowOff>
        </xdr:to>
        <xdr:sp macro="" textlink="">
          <xdr:nvSpPr>
            <xdr:cNvPr id="30726" name="Button 6"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1079500</xdr:colOff>
          <xdr:row>136</xdr:row>
          <xdr:rowOff>127000</xdr:rowOff>
        </xdr:from>
        <xdr:to>
          <xdr:col>7</xdr:col>
          <xdr:colOff>1422400</xdr:colOff>
          <xdr:row>138</xdr:row>
          <xdr:rowOff>31750</xdr:rowOff>
        </xdr:to>
        <xdr:sp macro="" textlink="">
          <xdr:nvSpPr>
            <xdr:cNvPr id="30727" name="Button 7"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69850</xdr:colOff>
          <xdr:row>1</xdr:row>
          <xdr:rowOff>222250</xdr:rowOff>
        </xdr:from>
        <xdr:to>
          <xdr:col>1</xdr:col>
          <xdr:colOff>1333500</xdr:colOff>
          <xdr:row>2</xdr:row>
          <xdr:rowOff>146050</xdr:rowOff>
        </xdr:to>
        <xdr:sp macro="" textlink="">
          <xdr:nvSpPr>
            <xdr:cNvPr id="30753" name="Button 33" hidden="1">
              <a:extLst>
                <a:ext uri="{63B3BB69-23CF-44E3-9099-C40C66FF867C}">
                  <a14:compatExt spid="_x0000_s30753"/>
                </a:ext>
                <a:ext uri="{FF2B5EF4-FFF2-40B4-BE49-F238E27FC236}">
                  <a16:creationId xmlns:a16="http://schemas.microsoft.com/office/drawing/2014/main" id="{00000000-0008-0000-0E00-000021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1</xdr:row>
          <xdr:rowOff>222250</xdr:rowOff>
        </xdr:from>
        <xdr:to>
          <xdr:col>1</xdr:col>
          <xdr:colOff>717550</xdr:colOff>
          <xdr:row>2</xdr:row>
          <xdr:rowOff>146050</xdr:rowOff>
        </xdr:to>
        <xdr:sp macro="" textlink="">
          <xdr:nvSpPr>
            <xdr:cNvPr id="17444" name="Button 36" hidden="1">
              <a:extLst>
                <a:ext uri="{63B3BB69-23CF-44E3-9099-C40C66FF867C}">
                  <a14:compatExt spid="_x0000_s17444"/>
                </a:ext>
                <a:ext uri="{FF2B5EF4-FFF2-40B4-BE49-F238E27FC236}">
                  <a16:creationId xmlns:a16="http://schemas.microsoft.com/office/drawing/2014/main" id="{00000000-0008-0000-0F00-0000244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889000</xdr:colOff>
          <xdr:row>1</xdr:row>
          <xdr:rowOff>222250</xdr:rowOff>
        </xdr:from>
        <xdr:to>
          <xdr:col>1</xdr:col>
          <xdr:colOff>1974850</xdr:colOff>
          <xdr:row>2</xdr:row>
          <xdr:rowOff>146050</xdr:rowOff>
        </xdr:to>
        <xdr:sp macro="" textlink="">
          <xdr:nvSpPr>
            <xdr:cNvPr id="17445" name="Button 37" hidden="1">
              <a:extLst>
                <a:ext uri="{63B3BB69-23CF-44E3-9099-C40C66FF867C}">
                  <a14:compatExt spid="_x0000_s17445"/>
                </a:ext>
                <a:ext uri="{FF2B5EF4-FFF2-40B4-BE49-F238E27FC236}">
                  <a16:creationId xmlns:a16="http://schemas.microsoft.com/office/drawing/2014/main" id="{00000000-0008-0000-0F00-0000254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Kalkulation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2133600</xdr:colOff>
          <xdr:row>1</xdr:row>
          <xdr:rowOff>222250</xdr:rowOff>
        </xdr:from>
        <xdr:to>
          <xdr:col>2</xdr:col>
          <xdr:colOff>336550</xdr:colOff>
          <xdr:row>2</xdr:row>
          <xdr:rowOff>146050</xdr:rowOff>
        </xdr:to>
        <xdr:sp macro="" textlink="">
          <xdr:nvSpPr>
            <xdr:cNvPr id="17446" name="Button 38" hidden="1">
              <a:extLst>
                <a:ext uri="{63B3BB69-23CF-44E3-9099-C40C66FF867C}">
                  <a14:compatExt spid="_x0000_s17446"/>
                </a:ext>
                <a:ext uri="{FF2B5EF4-FFF2-40B4-BE49-F238E27FC236}">
                  <a16:creationId xmlns:a16="http://schemas.microsoft.com/office/drawing/2014/main" id="{00000000-0008-0000-0F00-0000264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0</xdr:col>
      <xdr:colOff>171450</xdr:colOff>
      <xdr:row>5</xdr:row>
      <xdr:rowOff>0</xdr:rowOff>
    </xdr:from>
    <xdr:to>
      <xdr:col>0</xdr:col>
      <xdr:colOff>542925</xdr:colOff>
      <xdr:row>6</xdr:row>
      <xdr:rowOff>161925</xdr:rowOff>
    </xdr:to>
    <xdr:sp macro="" textlink="">
      <xdr:nvSpPr>
        <xdr:cNvPr id="4" name="Ellipse 3">
          <a:extLst>
            <a:ext uri="{FF2B5EF4-FFF2-40B4-BE49-F238E27FC236}">
              <a16:creationId xmlns:a16="http://schemas.microsoft.com/office/drawing/2014/main" id="{00000000-0008-0000-1000-000004000000}"/>
            </a:ext>
          </a:extLst>
        </xdr:cNvPr>
        <xdr:cNvSpPr/>
      </xdr:nvSpPr>
      <xdr:spPr>
        <a:xfrm>
          <a:off x="171450" y="1533525"/>
          <a:ext cx="371475" cy="36195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1</a:t>
          </a:r>
        </a:p>
      </xdr:txBody>
    </xdr:sp>
    <xdr:clientData/>
  </xdr:twoCellAnchor>
  <xdr:twoCellAnchor>
    <xdr:from>
      <xdr:col>0</xdr:col>
      <xdr:colOff>247650</xdr:colOff>
      <xdr:row>11</xdr:row>
      <xdr:rowOff>28575</xdr:rowOff>
    </xdr:from>
    <xdr:to>
      <xdr:col>0</xdr:col>
      <xdr:colOff>619125</xdr:colOff>
      <xdr:row>13</xdr:row>
      <xdr:rowOff>0</xdr:rowOff>
    </xdr:to>
    <xdr:sp macro="" textlink="">
      <xdr:nvSpPr>
        <xdr:cNvPr id="5" name="Ellipse 4">
          <a:extLst>
            <a:ext uri="{FF2B5EF4-FFF2-40B4-BE49-F238E27FC236}">
              <a16:creationId xmlns:a16="http://schemas.microsoft.com/office/drawing/2014/main" id="{00000000-0008-0000-1000-000005000000}"/>
            </a:ext>
          </a:extLst>
        </xdr:cNvPr>
        <xdr:cNvSpPr/>
      </xdr:nvSpPr>
      <xdr:spPr>
        <a:xfrm>
          <a:off x="247650" y="2714625"/>
          <a:ext cx="371475" cy="352425"/>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2</a:t>
          </a:r>
        </a:p>
      </xdr:txBody>
    </xdr:sp>
    <xdr:clientData/>
  </xdr:twoCellAnchor>
  <xdr:twoCellAnchor>
    <xdr:from>
      <xdr:col>11</xdr:col>
      <xdr:colOff>190500</xdr:colOff>
      <xdr:row>10</xdr:row>
      <xdr:rowOff>161926</xdr:rowOff>
    </xdr:from>
    <xdr:to>
      <xdr:col>11</xdr:col>
      <xdr:colOff>638175</xdr:colOff>
      <xdr:row>12</xdr:row>
      <xdr:rowOff>180976</xdr:rowOff>
    </xdr:to>
    <xdr:sp macro="" textlink="">
      <xdr:nvSpPr>
        <xdr:cNvPr id="6" name="Ellipse 5">
          <a:extLst>
            <a:ext uri="{FF2B5EF4-FFF2-40B4-BE49-F238E27FC236}">
              <a16:creationId xmlns:a16="http://schemas.microsoft.com/office/drawing/2014/main" id="{00000000-0008-0000-1000-000006000000}"/>
            </a:ext>
          </a:extLst>
        </xdr:cNvPr>
        <xdr:cNvSpPr/>
      </xdr:nvSpPr>
      <xdr:spPr>
        <a:xfrm>
          <a:off x="8639175" y="2647951"/>
          <a:ext cx="447675" cy="40005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3</a:t>
          </a:r>
        </a:p>
      </xdr:txBody>
    </xdr:sp>
    <xdr:clientData/>
  </xdr:twoCellAnchor>
  <xdr:twoCellAnchor>
    <xdr:from>
      <xdr:col>0</xdr:col>
      <xdr:colOff>219075</xdr:colOff>
      <xdr:row>37</xdr:row>
      <xdr:rowOff>142875</xdr:rowOff>
    </xdr:from>
    <xdr:to>
      <xdr:col>0</xdr:col>
      <xdr:colOff>590550</xdr:colOff>
      <xdr:row>39</xdr:row>
      <xdr:rowOff>114300</xdr:rowOff>
    </xdr:to>
    <xdr:sp macro="" textlink="">
      <xdr:nvSpPr>
        <xdr:cNvPr id="9" name="Ellipse 8">
          <a:extLst>
            <a:ext uri="{FF2B5EF4-FFF2-40B4-BE49-F238E27FC236}">
              <a16:creationId xmlns:a16="http://schemas.microsoft.com/office/drawing/2014/main" id="{00000000-0008-0000-1000-000009000000}"/>
            </a:ext>
          </a:extLst>
        </xdr:cNvPr>
        <xdr:cNvSpPr/>
      </xdr:nvSpPr>
      <xdr:spPr>
        <a:xfrm>
          <a:off x="219075" y="8362950"/>
          <a:ext cx="371475" cy="352425"/>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5</a:t>
          </a:r>
        </a:p>
      </xdr:txBody>
    </xdr:sp>
    <xdr:clientData/>
  </xdr:twoCellAnchor>
  <xdr:twoCellAnchor>
    <xdr:from>
      <xdr:col>0</xdr:col>
      <xdr:colOff>114300</xdr:colOff>
      <xdr:row>28</xdr:row>
      <xdr:rowOff>114301</xdr:rowOff>
    </xdr:from>
    <xdr:to>
      <xdr:col>0</xdr:col>
      <xdr:colOff>561975</xdr:colOff>
      <xdr:row>30</xdr:row>
      <xdr:rowOff>133351</xdr:rowOff>
    </xdr:to>
    <xdr:sp macro="" textlink="">
      <xdr:nvSpPr>
        <xdr:cNvPr id="11" name="Ellipse 10">
          <a:extLst>
            <a:ext uri="{FF2B5EF4-FFF2-40B4-BE49-F238E27FC236}">
              <a16:creationId xmlns:a16="http://schemas.microsoft.com/office/drawing/2014/main" id="{00000000-0008-0000-1000-00000B000000}"/>
            </a:ext>
          </a:extLst>
        </xdr:cNvPr>
        <xdr:cNvSpPr/>
      </xdr:nvSpPr>
      <xdr:spPr>
        <a:xfrm>
          <a:off x="114300" y="5867401"/>
          <a:ext cx="447675" cy="40005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4</a:t>
          </a:r>
        </a:p>
      </xdr:txBody>
    </xdr:sp>
    <xdr:clientData/>
  </xdr:twoCellAnchor>
  <mc:AlternateContent xmlns:mc="http://schemas.openxmlformats.org/markup-compatibility/2006">
    <mc:Choice xmlns:a14="http://schemas.microsoft.com/office/drawing/2010/main" Requires="a14">
      <xdr:twoCellAnchor>
        <xdr:from>
          <xdr:col>0</xdr:col>
          <xdr:colOff>69850</xdr:colOff>
          <xdr:row>1</xdr:row>
          <xdr:rowOff>190500</xdr:rowOff>
        </xdr:from>
        <xdr:to>
          <xdr:col>1</xdr:col>
          <xdr:colOff>736600</xdr:colOff>
          <xdr:row>2</xdr:row>
          <xdr:rowOff>114300</xdr:rowOff>
        </xdr:to>
        <xdr:sp macro="" textlink="">
          <xdr:nvSpPr>
            <xdr:cNvPr id="164866" name="Button 2" hidden="1">
              <a:extLst>
                <a:ext uri="{63B3BB69-23CF-44E3-9099-C40C66FF867C}">
                  <a14:compatExt spid="_x0000_s164866"/>
                </a:ext>
                <a:ext uri="{FF2B5EF4-FFF2-40B4-BE49-F238E27FC236}">
                  <a16:creationId xmlns:a16="http://schemas.microsoft.com/office/drawing/2014/main" id="{00000000-0008-0000-1000-00000284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31750</xdr:colOff>
          <xdr:row>1</xdr:row>
          <xdr:rowOff>190500</xdr:rowOff>
        </xdr:from>
        <xdr:to>
          <xdr:col>3</xdr:col>
          <xdr:colOff>260350</xdr:colOff>
          <xdr:row>2</xdr:row>
          <xdr:rowOff>114300</xdr:rowOff>
        </xdr:to>
        <xdr:sp macro="" textlink="">
          <xdr:nvSpPr>
            <xdr:cNvPr id="164871" name="Button 7" hidden="1">
              <a:extLst>
                <a:ext uri="{63B3BB69-23CF-44E3-9099-C40C66FF867C}">
                  <a14:compatExt spid="_x0000_s164871"/>
                </a:ext>
                <a:ext uri="{FF2B5EF4-FFF2-40B4-BE49-F238E27FC236}">
                  <a16:creationId xmlns:a16="http://schemas.microsoft.com/office/drawing/2014/main" id="{00000000-0008-0000-1000-00000784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0</xdr:col>
      <xdr:colOff>714375</xdr:colOff>
      <xdr:row>6</xdr:row>
      <xdr:rowOff>28575</xdr:rowOff>
    </xdr:from>
    <xdr:to>
      <xdr:col>0</xdr:col>
      <xdr:colOff>819150</xdr:colOff>
      <xdr:row>6</xdr:row>
      <xdr:rowOff>123825</xdr:rowOff>
    </xdr:to>
    <xdr:sp macro="" textlink="">
      <xdr:nvSpPr>
        <xdr:cNvPr id="14" name="Rechteck 13">
          <a:extLst>
            <a:ext uri="{FF2B5EF4-FFF2-40B4-BE49-F238E27FC236}">
              <a16:creationId xmlns:a16="http://schemas.microsoft.com/office/drawing/2014/main" id="{00000000-0008-0000-1100-00000E000000}"/>
            </a:ext>
          </a:extLst>
        </xdr:cNvPr>
        <xdr:cNvSpPr/>
      </xdr:nvSpPr>
      <xdr:spPr>
        <a:xfrm>
          <a:off x="714375" y="1628775"/>
          <a:ext cx="104775" cy="952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xdr:from>
      <xdr:col>5</xdr:col>
      <xdr:colOff>828675</xdr:colOff>
      <xdr:row>65</xdr:row>
      <xdr:rowOff>180975</xdr:rowOff>
    </xdr:from>
    <xdr:to>
      <xdr:col>9</xdr:col>
      <xdr:colOff>57150</xdr:colOff>
      <xdr:row>72</xdr:row>
      <xdr:rowOff>95250</xdr:rowOff>
    </xdr:to>
    <xdr:sp macro="" textlink="">
      <xdr:nvSpPr>
        <xdr:cNvPr id="2" name="Abgerundete rechteckige Legende 1">
          <a:extLst>
            <a:ext uri="{FF2B5EF4-FFF2-40B4-BE49-F238E27FC236}">
              <a16:creationId xmlns:a16="http://schemas.microsoft.com/office/drawing/2014/main" id="{00000000-0008-0000-1100-000002000000}"/>
            </a:ext>
          </a:extLst>
        </xdr:cNvPr>
        <xdr:cNvSpPr/>
      </xdr:nvSpPr>
      <xdr:spPr>
        <a:xfrm>
          <a:off x="5514975" y="13277850"/>
          <a:ext cx="2705100" cy="1247775"/>
        </a:xfrm>
        <a:prstGeom prst="wedgeRoundRectCallout">
          <a:avLst>
            <a:gd name="adj1" fmla="val -122945"/>
            <a:gd name="adj2" fmla="val -126363"/>
            <a:gd name="adj3" fmla="val 16667"/>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600" b="1"/>
            <a:t>PrivKV</a:t>
          </a:r>
          <a:r>
            <a:rPr lang="de-AT" sz="1600" b="1" baseline="0"/>
            <a:t> wird n</a:t>
          </a:r>
          <a:r>
            <a:rPr lang="de-AT" sz="1600" b="1"/>
            <a:t>icht mehr gewartet,</a:t>
          </a:r>
          <a:r>
            <a:rPr lang="de-AT" sz="1600" b="1" baseline="0"/>
            <a:t> </a:t>
          </a:r>
          <a:br>
            <a:rPr lang="de-AT" sz="1600" b="1" baseline="0"/>
          </a:br>
          <a:r>
            <a:rPr lang="de-AT" sz="1600" b="1" baseline="0"/>
            <a:t>da nicht verwendet !</a:t>
          </a:r>
          <a:endParaRPr lang="de-AT" sz="1600" b="1"/>
        </a:p>
      </xdr:txBody>
    </xdr:sp>
    <xdr:clientData/>
  </xdr:twoCellAnchor>
  <xdr:twoCellAnchor>
    <xdr:from>
      <xdr:col>7</xdr:col>
      <xdr:colOff>533400</xdr:colOff>
      <xdr:row>112</xdr:row>
      <xdr:rowOff>180975</xdr:rowOff>
    </xdr:from>
    <xdr:to>
      <xdr:col>9</xdr:col>
      <xdr:colOff>485775</xdr:colOff>
      <xdr:row>117</xdr:row>
      <xdr:rowOff>57150</xdr:rowOff>
    </xdr:to>
    <xdr:sp macro="" textlink="">
      <xdr:nvSpPr>
        <xdr:cNvPr id="3" name="Textfeld 2">
          <a:extLst>
            <a:ext uri="{FF2B5EF4-FFF2-40B4-BE49-F238E27FC236}">
              <a16:creationId xmlns:a16="http://schemas.microsoft.com/office/drawing/2014/main" id="{00000000-0008-0000-1100-000003000000}"/>
            </a:ext>
          </a:extLst>
        </xdr:cNvPr>
        <xdr:cNvSpPr txBox="1"/>
      </xdr:nvSpPr>
      <xdr:spPr>
        <a:xfrm>
          <a:off x="6915150" y="9886950"/>
          <a:ext cx="1733550" cy="828675"/>
        </a:xfrm>
        <a:prstGeom prst="rect">
          <a:avLst/>
        </a:prstGeom>
        <a:solidFill>
          <a:srgbClr val="FFFF97"/>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de-AT" sz="1100">
              <a:solidFill>
                <a:schemeClr val="dk1"/>
              </a:solidFill>
              <a:latin typeface="+mn-lt"/>
              <a:ea typeface="+mn-ea"/>
              <a:cs typeface="+mn-cs"/>
            </a:rPr>
            <a:t>Dieser Kollektivvertrag ist mittlerweile nicht mehr aktiv!</a:t>
          </a:r>
        </a:p>
      </xdr:txBody>
    </xdr:sp>
    <xdr:clientData/>
  </xdr:twoCellAnchor>
  <xdr:twoCellAnchor>
    <xdr:from>
      <xdr:col>6</xdr:col>
      <xdr:colOff>238125</xdr:colOff>
      <xdr:row>88</xdr:row>
      <xdr:rowOff>57150</xdr:rowOff>
    </xdr:from>
    <xdr:to>
      <xdr:col>11</xdr:col>
      <xdr:colOff>695325</xdr:colOff>
      <xdr:row>92</xdr:row>
      <xdr:rowOff>47625</xdr:rowOff>
    </xdr:to>
    <xdr:sp macro="" textlink="">
      <xdr:nvSpPr>
        <xdr:cNvPr id="4" name="Textfeld 3">
          <a:extLst>
            <a:ext uri="{FF2B5EF4-FFF2-40B4-BE49-F238E27FC236}">
              <a16:creationId xmlns:a16="http://schemas.microsoft.com/office/drawing/2014/main" id="{00000000-0008-0000-1100-000004000000}"/>
            </a:ext>
          </a:extLst>
        </xdr:cNvPr>
        <xdr:cNvSpPr txBox="1"/>
      </xdr:nvSpPr>
      <xdr:spPr>
        <a:xfrm>
          <a:off x="5772150" y="6619875"/>
          <a:ext cx="4781550" cy="800100"/>
        </a:xfrm>
        <a:prstGeom prst="rect">
          <a:avLst/>
        </a:prstGeom>
        <a:solidFill>
          <a:srgbClr val="FFFF97"/>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100"/>
            <a:t>Achtung! </a:t>
          </a:r>
          <a:br>
            <a:rPr lang="de-AT" sz="1100"/>
          </a:br>
          <a:r>
            <a:rPr lang="de-AT" sz="1100"/>
            <a:t>Dieses Arbeitsblatt enthält zahlreiche ausgeblendete Zeilen. Diese nicht verändern oder löschen.</a:t>
          </a:r>
        </a:p>
      </xdr:txBody>
    </xdr:sp>
    <xdr:clientData/>
  </xdr:twoCellAnchor>
  <mc:AlternateContent xmlns:mc="http://schemas.openxmlformats.org/markup-compatibility/2006">
    <mc:Choice xmlns:a14="http://schemas.microsoft.com/office/drawing/2010/main" Requires="a14">
      <xdr:twoCellAnchor>
        <xdr:from>
          <xdr:col>0</xdr:col>
          <xdr:colOff>50800</xdr:colOff>
          <xdr:row>1</xdr:row>
          <xdr:rowOff>38100</xdr:rowOff>
        </xdr:from>
        <xdr:to>
          <xdr:col>1</xdr:col>
          <xdr:colOff>603250</xdr:colOff>
          <xdr:row>1</xdr:row>
          <xdr:rowOff>342900</xdr:rowOff>
        </xdr:to>
        <xdr:sp macro="" textlink="">
          <xdr:nvSpPr>
            <xdr:cNvPr id="34832" name="Button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679450</xdr:colOff>
          <xdr:row>1</xdr:row>
          <xdr:rowOff>38100</xdr:rowOff>
        </xdr:from>
        <xdr:to>
          <xdr:col>3</xdr:col>
          <xdr:colOff>38100</xdr:colOff>
          <xdr:row>1</xdr:row>
          <xdr:rowOff>342900</xdr:rowOff>
        </xdr:to>
        <xdr:sp macro="" textlink="">
          <xdr:nvSpPr>
            <xdr:cNvPr id="34833" name="Button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0</xdr:col>
      <xdr:colOff>222249</xdr:colOff>
      <xdr:row>0</xdr:row>
      <xdr:rowOff>122766</xdr:rowOff>
    </xdr:from>
    <xdr:to>
      <xdr:col>0</xdr:col>
      <xdr:colOff>2217207</xdr:colOff>
      <xdr:row>0</xdr:row>
      <xdr:rowOff>751416</xdr:rowOff>
    </xdr:to>
    <xdr:sp macro="" textlink="">
      <xdr:nvSpPr>
        <xdr:cNvPr id="15" name="Textfeld 14">
          <a:extLst>
            <a:ext uri="{FF2B5EF4-FFF2-40B4-BE49-F238E27FC236}">
              <a16:creationId xmlns:a16="http://schemas.microsoft.com/office/drawing/2014/main" id="{00000000-0008-0000-1200-00000F000000}"/>
            </a:ext>
          </a:extLst>
        </xdr:cNvPr>
        <xdr:cNvSpPr txBox="1"/>
      </xdr:nvSpPr>
      <xdr:spPr>
        <a:xfrm>
          <a:off x="222249" y="122766"/>
          <a:ext cx="1994958" cy="628650"/>
        </a:xfrm>
        <a:prstGeom prst="rect">
          <a:avLst/>
        </a:prstGeom>
        <a:solidFill>
          <a:schemeClr val="bg1">
            <a:lumMod val="6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de-AT" sz="3200" b="1">
              <a:solidFill>
                <a:schemeClr val="bg1"/>
              </a:solidFill>
            </a:rPr>
            <a:t>Rohdaten</a:t>
          </a:r>
        </a:p>
      </xdr:txBody>
    </xdr:sp>
    <xdr:clientData/>
  </xdr:twoCellAnchor>
  <mc:AlternateContent xmlns:mc="http://schemas.openxmlformats.org/markup-compatibility/2006">
    <mc:Choice xmlns:a14="http://schemas.microsoft.com/office/drawing/2010/main" Requires="a14">
      <xdr:twoCellAnchor>
        <xdr:from>
          <xdr:col>0</xdr:col>
          <xdr:colOff>298450</xdr:colOff>
          <xdr:row>0</xdr:row>
          <xdr:rowOff>609600</xdr:rowOff>
        </xdr:from>
        <xdr:to>
          <xdr:col>0</xdr:col>
          <xdr:colOff>1917700</xdr:colOff>
          <xdr:row>0</xdr:row>
          <xdr:rowOff>914400</xdr:rowOff>
        </xdr:to>
        <xdr:sp macro="" textlink="">
          <xdr:nvSpPr>
            <xdr:cNvPr id="173066" name="Button 10" hidden="1">
              <a:extLst>
                <a:ext uri="{63B3BB69-23CF-44E3-9099-C40C66FF867C}">
                  <a14:compatExt spid="_x0000_s173066"/>
                </a:ext>
                <a:ext uri="{FF2B5EF4-FFF2-40B4-BE49-F238E27FC236}">
                  <a16:creationId xmlns:a16="http://schemas.microsoft.com/office/drawing/2014/main" id="{00000000-0008-0000-1200-00000AA4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19</xdr:col>
      <xdr:colOff>2157005</xdr:colOff>
      <xdr:row>18</xdr:row>
      <xdr:rowOff>145597</xdr:rowOff>
    </xdr:from>
    <xdr:to>
      <xdr:col>19</xdr:col>
      <xdr:colOff>2579914</xdr:colOff>
      <xdr:row>25</xdr:row>
      <xdr:rowOff>108857</xdr:rowOff>
    </xdr:to>
    <xdr:sp macro="" textlink="">
      <xdr:nvSpPr>
        <xdr:cNvPr id="4" name="Pfeil nach unten 3">
          <a:extLst>
            <a:ext uri="{FF2B5EF4-FFF2-40B4-BE49-F238E27FC236}">
              <a16:creationId xmlns:a16="http://schemas.microsoft.com/office/drawing/2014/main" id="{00000000-0008-0000-1300-000004000000}"/>
            </a:ext>
          </a:extLst>
        </xdr:cNvPr>
        <xdr:cNvSpPr/>
      </xdr:nvSpPr>
      <xdr:spPr>
        <a:xfrm>
          <a:off x="23122891" y="6502854"/>
          <a:ext cx="422909" cy="1356632"/>
        </a:xfrm>
        <a:prstGeom prst="downArrow">
          <a:avLst/>
        </a:prstGeom>
        <a:solidFill>
          <a:srgbClr val="0066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AT" sz="1100"/>
        </a:p>
      </xdr:txBody>
    </xdr:sp>
    <xdr:clientData/>
  </xdr:twoCellAnchor>
  <mc:AlternateContent xmlns:mc="http://schemas.openxmlformats.org/markup-compatibility/2006">
    <mc:Choice xmlns:a14="http://schemas.microsoft.com/office/drawing/2010/main" Requires="a14">
      <xdr:twoCellAnchor>
        <xdr:from>
          <xdr:col>1</xdr:col>
          <xdr:colOff>69850</xdr:colOff>
          <xdr:row>1</xdr:row>
          <xdr:rowOff>184150</xdr:rowOff>
        </xdr:from>
        <xdr:to>
          <xdr:col>1</xdr:col>
          <xdr:colOff>1498600</xdr:colOff>
          <xdr:row>2</xdr:row>
          <xdr:rowOff>107950</xdr:rowOff>
        </xdr:to>
        <xdr:sp macro="" textlink="">
          <xdr:nvSpPr>
            <xdr:cNvPr id="172035" name="Button 3" hidden="1">
              <a:extLst>
                <a:ext uri="{63B3BB69-23CF-44E3-9099-C40C66FF867C}">
                  <a14:compatExt spid="_x0000_s172035"/>
                </a:ext>
                <a:ext uri="{FF2B5EF4-FFF2-40B4-BE49-F238E27FC236}">
                  <a16:creationId xmlns:a16="http://schemas.microsoft.com/office/drawing/2014/main" id="{00000000-0008-0000-1300-000003A0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1555750</xdr:colOff>
          <xdr:row>1</xdr:row>
          <xdr:rowOff>184150</xdr:rowOff>
        </xdr:from>
        <xdr:to>
          <xdr:col>1</xdr:col>
          <xdr:colOff>2984500</xdr:colOff>
          <xdr:row>2</xdr:row>
          <xdr:rowOff>107950</xdr:rowOff>
        </xdr:to>
        <xdr:sp macro="" textlink="">
          <xdr:nvSpPr>
            <xdr:cNvPr id="172036" name="Button 4" hidden="1">
              <a:extLst>
                <a:ext uri="{63B3BB69-23CF-44E3-9099-C40C66FF867C}">
                  <a14:compatExt spid="_x0000_s172036"/>
                </a:ext>
                <a:ext uri="{FF2B5EF4-FFF2-40B4-BE49-F238E27FC236}">
                  <a16:creationId xmlns:a16="http://schemas.microsoft.com/office/drawing/2014/main" id="{00000000-0008-0000-1300-000004A0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88900</xdr:colOff>
          <xdr:row>1</xdr:row>
          <xdr:rowOff>107950</xdr:rowOff>
        </xdr:from>
        <xdr:to>
          <xdr:col>3</xdr:col>
          <xdr:colOff>0</xdr:colOff>
          <xdr:row>1</xdr:row>
          <xdr:rowOff>412750</xdr:rowOff>
        </xdr:to>
        <xdr:sp macro="" textlink="">
          <xdr:nvSpPr>
            <xdr:cNvPr id="143361" name="Button 1" hidden="1">
              <a:extLst>
                <a:ext uri="{63B3BB69-23CF-44E3-9099-C40C66FF867C}">
                  <a14:compatExt spid="_x0000_s143361"/>
                </a:ext>
                <a:ext uri="{FF2B5EF4-FFF2-40B4-BE49-F238E27FC236}">
                  <a16:creationId xmlns:a16="http://schemas.microsoft.com/office/drawing/2014/main" id="{00000000-0008-0000-1400-00000130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755650</xdr:colOff>
          <xdr:row>1</xdr:row>
          <xdr:rowOff>107950</xdr:rowOff>
        </xdr:from>
        <xdr:to>
          <xdr:col>6</xdr:col>
          <xdr:colOff>0</xdr:colOff>
          <xdr:row>1</xdr:row>
          <xdr:rowOff>412750</xdr:rowOff>
        </xdr:to>
        <xdr:sp macro="" textlink="">
          <xdr:nvSpPr>
            <xdr:cNvPr id="143362" name="Button 2" hidden="1">
              <a:extLst>
                <a:ext uri="{63B3BB69-23CF-44E3-9099-C40C66FF867C}">
                  <a14:compatExt spid="_x0000_s143362"/>
                </a:ext>
                <a:ext uri="{FF2B5EF4-FFF2-40B4-BE49-F238E27FC236}">
                  <a16:creationId xmlns:a16="http://schemas.microsoft.com/office/drawing/2014/main" id="{00000000-0008-0000-1400-00000230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xdr:row>
          <xdr:rowOff>107950</xdr:rowOff>
        </xdr:from>
        <xdr:to>
          <xdr:col>4</xdr:col>
          <xdr:colOff>723900</xdr:colOff>
          <xdr:row>1</xdr:row>
          <xdr:rowOff>412750</xdr:rowOff>
        </xdr:to>
        <xdr:sp macro="" textlink="">
          <xdr:nvSpPr>
            <xdr:cNvPr id="143363" name="Button 3" hidden="1">
              <a:extLst>
                <a:ext uri="{63B3BB69-23CF-44E3-9099-C40C66FF867C}">
                  <a14:compatExt spid="_x0000_s143363"/>
                </a:ext>
                <a:ext uri="{FF2B5EF4-FFF2-40B4-BE49-F238E27FC236}">
                  <a16:creationId xmlns:a16="http://schemas.microsoft.com/office/drawing/2014/main" id="{00000000-0008-0000-1400-00000330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de-AT" sz="1400" b="0" i="0" u="none" strike="noStrike" baseline="0">
                  <a:solidFill>
                    <a:srgbClr val="000000"/>
                  </a:solidFill>
                  <a:latin typeface="Calibri"/>
                  <a:ea typeface="Calibri"/>
                  <a:cs typeface="Calibri"/>
                </a:rPr>
                <a:t>Richtwertekatalog</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ygermany.sharepoint.com/Users/kaufma41/AppData/Local/Microsoft/Windows/Temporary%20Internet%20Files/Content.Outlook/EVWXSCPZ/LPF-Rechner%20Modell%20Pr&#228;senz.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ienbrief"/>
      <sheetName val="Hintergrund"/>
      <sheetName val="Hauptmenü"/>
      <sheetName val="PLZ"/>
      <sheetName val="Kalkulation"/>
      <sheetName val="Analysebereich"/>
      <sheetName val="Tagsatz"/>
      <sheetName val="Tagsatz1"/>
      <sheetName val="Tagsatz2"/>
      <sheetName val="Tagsatz3"/>
      <sheetName val="Preise"/>
      <sheetName val="Qualität"/>
      <sheetName val="Qualität2"/>
      <sheetName val="Einstellungen"/>
      <sheetName val="Kostenträger"/>
      <sheetName val="Personal"/>
      <sheetName val="Präsenzmodell"/>
      <sheetName val="Bescheid"/>
      <sheetName val="Kollektivverträge"/>
      <sheetName val="Immobilien"/>
      <sheetName val="Modellvergleich"/>
      <sheetName val="Heimliste"/>
      <sheetName val="Jahresarbeitszeitmodelle"/>
      <sheetName val="LPF-Rechner Modell Präsen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13" Type="http://schemas.openxmlformats.org/officeDocument/2006/relationships/ctrlProp" Target="../ctrlProps/ctrlProp7.xml"/><Relationship Id="rId18" Type="http://schemas.openxmlformats.org/officeDocument/2006/relationships/ctrlProp" Target="../ctrlProps/ctrlProp12.xml"/><Relationship Id="rId3" Type="http://schemas.openxmlformats.org/officeDocument/2006/relationships/printerSettings" Target="../printerSettings/printerSettings3.bin"/><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 Type="http://schemas.openxmlformats.org/officeDocument/2006/relationships/printerSettings" Target="../printerSettings/printerSettings2.bin"/><Relationship Id="rId16" Type="http://schemas.openxmlformats.org/officeDocument/2006/relationships/ctrlProp" Target="../ctrlProps/ctrlProp10.xml"/><Relationship Id="rId1" Type="http://schemas.openxmlformats.org/officeDocument/2006/relationships/printerSettings" Target="../printerSettings/printerSettings1.bin"/><Relationship Id="rId6" Type="http://schemas.openxmlformats.org/officeDocument/2006/relationships/vmlDrawing" Target="../drawings/vmlDrawing1.vml"/><Relationship Id="rId11" Type="http://schemas.openxmlformats.org/officeDocument/2006/relationships/ctrlProp" Target="../ctrlProps/ctrlProp5.xml"/><Relationship Id="rId5" Type="http://schemas.openxmlformats.org/officeDocument/2006/relationships/drawing" Target="../drawings/drawing1.xml"/><Relationship Id="rId15" Type="http://schemas.openxmlformats.org/officeDocument/2006/relationships/ctrlProp" Target="../ctrlProps/ctrlProp9.xml"/><Relationship Id="rId10" Type="http://schemas.openxmlformats.org/officeDocument/2006/relationships/ctrlProp" Target="../ctrlProps/ctrlProp4.xml"/><Relationship Id="rId4" Type="http://schemas.openxmlformats.org/officeDocument/2006/relationships/printerSettings" Target="../printerSettings/printerSettings4.bin"/><Relationship Id="rId9" Type="http://schemas.openxmlformats.org/officeDocument/2006/relationships/ctrlProp" Target="../ctrlProps/ctrlProp3.xml"/><Relationship Id="rId14" Type="http://schemas.openxmlformats.org/officeDocument/2006/relationships/ctrlProp" Target="../ctrlProps/ctrlProp8.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ctrlProp" Target="../ctrlProps/ctrlProp17.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8.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ctrlProp" Target="../ctrlProps/ctrlProp21.xml"/><Relationship Id="rId7" Type="http://schemas.openxmlformats.org/officeDocument/2006/relationships/ctrlProp" Target="../ctrlProps/ctrlProp25.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7.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6.xml"/><Relationship Id="rId2" Type="http://schemas.openxmlformats.org/officeDocument/2006/relationships/vmlDrawing" Target="../drawings/vmlDrawing8.vml"/><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9.vml"/><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10.vml"/><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8" Type="http://schemas.openxmlformats.org/officeDocument/2006/relationships/comments" Target="../comments6.xml"/><Relationship Id="rId3" Type="http://schemas.openxmlformats.org/officeDocument/2006/relationships/ctrlProp" Target="../ctrlProps/ctrlProp27.xml"/><Relationship Id="rId7" Type="http://schemas.openxmlformats.org/officeDocument/2006/relationships/ctrlProp" Target="../ctrlProps/ctrlProp31.xml"/><Relationship Id="rId2" Type="http://schemas.openxmlformats.org/officeDocument/2006/relationships/vmlDrawing" Target="../drawings/vmlDrawing11.vml"/><Relationship Id="rId1" Type="http://schemas.openxmlformats.org/officeDocument/2006/relationships/drawing" Target="../drawings/drawing10.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_rels/sheet15.xml.rels><?xml version="1.0" encoding="UTF-8" standalone="yes"?>
<Relationships xmlns="http://schemas.openxmlformats.org/package/2006/relationships"><Relationship Id="rId8" Type="http://schemas.openxmlformats.org/officeDocument/2006/relationships/comments" Target="../comments7.xml"/><Relationship Id="rId3" Type="http://schemas.openxmlformats.org/officeDocument/2006/relationships/ctrlProp" Target="../ctrlProps/ctrlProp32.xml"/><Relationship Id="rId7" Type="http://schemas.openxmlformats.org/officeDocument/2006/relationships/ctrlProp" Target="../ctrlProps/ctrlProp36.xml"/><Relationship Id="rId2" Type="http://schemas.openxmlformats.org/officeDocument/2006/relationships/vmlDrawing" Target="../drawings/vmlDrawing12.vml"/><Relationship Id="rId1" Type="http://schemas.openxmlformats.org/officeDocument/2006/relationships/drawing" Target="../drawings/drawing11.xml"/><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ctrlProp" Target="../ctrlProps/ctrlProp33.xml"/></Relationships>
</file>

<file path=xl/worksheets/_rels/sheet16.xml.rels><?xml version="1.0" encoding="UTF-8" standalone="yes"?>
<Relationships xmlns="http://schemas.openxmlformats.org/package/2006/relationships"><Relationship Id="rId3" Type="http://schemas.openxmlformats.org/officeDocument/2006/relationships/ctrlProp" Target="../ctrlProps/ctrlProp37.xml"/><Relationship Id="rId2" Type="http://schemas.openxmlformats.org/officeDocument/2006/relationships/vmlDrawing" Target="../drawings/vmlDrawing13.vml"/><Relationship Id="rId1" Type="http://schemas.openxmlformats.org/officeDocument/2006/relationships/drawing" Target="../drawings/drawing12.xml"/><Relationship Id="rId6" Type="http://schemas.openxmlformats.org/officeDocument/2006/relationships/comments" Target="../comments8.xml"/><Relationship Id="rId5" Type="http://schemas.openxmlformats.org/officeDocument/2006/relationships/ctrlProp" Target="../ctrlProps/ctrlProp39.xml"/><Relationship Id="rId4" Type="http://schemas.openxmlformats.org/officeDocument/2006/relationships/ctrlProp" Target="../ctrlProps/ctrlProp38.xml"/></Relationships>
</file>

<file path=xl/worksheets/_rels/sheet17.xml.rels><?xml version="1.0" encoding="UTF-8" standalone="yes"?>
<Relationships xmlns="http://schemas.openxmlformats.org/package/2006/relationships"><Relationship Id="rId3" Type="http://schemas.openxmlformats.org/officeDocument/2006/relationships/ctrlProp" Target="../ctrlProps/ctrlProp40.xml"/><Relationship Id="rId2" Type="http://schemas.openxmlformats.org/officeDocument/2006/relationships/vmlDrawing" Target="../drawings/vmlDrawing14.vml"/><Relationship Id="rId1" Type="http://schemas.openxmlformats.org/officeDocument/2006/relationships/drawing" Target="../drawings/drawing13.xml"/><Relationship Id="rId5" Type="http://schemas.openxmlformats.org/officeDocument/2006/relationships/comments" Target="../comments9.xml"/><Relationship Id="rId4" Type="http://schemas.openxmlformats.org/officeDocument/2006/relationships/ctrlProp" Target="../ctrlProps/ctrlProp41.xml"/></Relationships>
</file>

<file path=xl/worksheets/_rels/sheet18.xml.rels><?xml version="1.0" encoding="UTF-8" standalone="yes"?>
<Relationships xmlns="http://schemas.openxmlformats.org/package/2006/relationships"><Relationship Id="rId8" Type="http://schemas.openxmlformats.org/officeDocument/2006/relationships/comments" Target="../comments10.xml"/><Relationship Id="rId3" Type="http://schemas.openxmlformats.org/officeDocument/2006/relationships/hyperlink" Target="http://www.sozialwirtschaft-oesterreich.at/folder/1203/KV%202022_Tabelle_Zulagen_Zuschl%C3%A4ge_Sonst.%20Entgelte.pdf" TargetMode="External"/><Relationship Id="rId7" Type="http://schemas.openxmlformats.org/officeDocument/2006/relationships/ctrlProp" Target="../ctrlProps/ctrlProp43.xml"/><Relationship Id="rId2" Type="http://schemas.openxmlformats.org/officeDocument/2006/relationships/hyperlink" Target="http://www.kollektivvertrag.at/" TargetMode="External"/><Relationship Id="rId1" Type="http://schemas.openxmlformats.org/officeDocument/2006/relationships/hyperlink" Target="http://www.kollektivvertrag.at/" TargetMode="External"/><Relationship Id="rId6" Type="http://schemas.openxmlformats.org/officeDocument/2006/relationships/ctrlProp" Target="../ctrlProps/ctrlProp42.xml"/><Relationship Id="rId5" Type="http://schemas.openxmlformats.org/officeDocument/2006/relationships/vmlDrawing" Target="../drawings/vmlDrawing15.vml"/><Relationship Id="rId4"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ctrlProp" Target="../ctrlProps/ctrlProp44.xml"/><Relationship Id="rId4" Type="http://schemas.openxmlformats.org/officeDocument/2006/relationships/vmlDrawing" Target="../drawings/vmlDrawing16.vm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de.euribor-rates.eu/euribor-zinssatz-12-monate.asp" TargetMode="External"/><Relationship Id="rId1" Type="http://schemas.openxmlformats.org/officeDocument/2006/relationships/hyperlink" Target="https://www.bundesbank.de/Redaktion/DE/Downloads/Statistiken/Geld_Und_Kapitalmaerkte/Zinssaetze_Renditen/stat_zinsstruktur_BWP.pdf?__blob=publicationFile" TargetMode="Externa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vmlDrawing" Target="../drawings/vmlDrawing17.vml"/></Relationships>
</file>

<file path=xl/worksheets/_rels/sheet21.xml.rels><?xml version="1.0" encoding="UTF-8" standalone="yes"?>
<Relationships xmlns="http://schemas.openxmlformats.org/package/2006/relationships"><Relationship Id="rId3" Type="http://schemas.openxmlformats.org/officeDocument/2006/relationships/ctrlProp" Target="../ctrlProps/ctrlProp47.xml"/><Relationship Id="rId2" Type="http://schemas.openxmlformats.org/officeDocument/2006/relationships/vmlDrawing" Target="../drawings/vmlDrawing18.vml"/><Relationship Id="rId1" Type="http://schemas.openxmlformats.org/officeDocument/2006/relationships/drawing" Target="../drawings/drawing17.xml"/><Relationship Id="rId6" Type="http://schemas.openxmlformats.org/officeDocument/2006/relationships/comments" Target="../comments11.xml"/><Relationship Id="rId5" Type="http://schemas.openxmlformats.org/officeDocument/2006/relationships/ctrlProp" Target="../ctrlProps/ctrlProp49.xml"/><Relationship Id="rId4" Type="http://schemas.openxmlformats.org/officeDocument/2006/relationships/ctrlProp" Target="../ctrlProps/ctrlProp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3">
    <pageSetUpPr autoPageBreaks="0"/>
  </sheetPr>
  <dimension ref="A2:L35"/>
  <sheetViews>
    <sheetView topLeftCell="A10" zoomScale="85" zoomScaleNormal="85" zoomScalePageLayoutView="90" workbookViewId="0"/>
  </sheetViews>
  <sheetFormatPr baseColWidth="10" defaultColWidth="11.453125" defaultRowHeight="14.5" x14ac:dyDescent="0.35"/>
  <cols>
    <col min="1" max="16384" width="11.453125" style="1068"/>
  </cols>
  <sheetData>
    <row r="2" spans="1:1" x14ac:dyDescent="0.35">
      <c r="A2" s="1067"/>
    </row>
    <row r="30" spans="12:12" x14ac:dyDescent="0.35">
      <c r="L30" s="1069"/>
    </row>
    <row r="35" spans="7:7" x14ac:dyDescent="0.35">
      <c r="G35" s="1069"/>
    </row>
  </sheetData>
  <sheetProtection selectLockedCells="1" selectUnlockedCells="1"/>
  <customSheetViews>
    <customSheetView guid="{AEB6CCF5-4429-48DA-867B-58761C94C6F2}" scale="85" topLeftCell="A4">
      <pageMargins left="0" right="0" top="0" bottom="0" header="0" footer="0"/>
      <pageSetup paperSize="9" orientation="portrait" r:id="rId1"/>
    </customSheetView>
    <customSheetView guid="{C4DAD7F8-47C6-4127-9A46-A993B7B9C81A}" scale="85" topLeftCell="A22">
      <pageMargins left="0" right="0" top="0" bottom="0" header="0" footer="0"/>
      <pageSetup paperSize="9" orientation="portrait" r:id="rId2"/>
    </customSheetView>
    <customSheetView guid="{3BF24E96-6DC5-4C44-95BA-F3C989ECD277}" scale="85" topLeftCell="A4">
      <pageMargins left="0" right="0" top="0" bottom="0" header="0" footer="0"/>
      <pageSetup paperSize="9" orientation="portrait" r:id="rId3"/>
    </customSheetView>
    <customSheetView guid="{4144C77C-55F3-4C13-A3EB-FD414C1C7F21}" scale="85" topLeftCell="A13">
      <pageMargins left="0" right="0" top="0" bottom="0" header="0" footer="0"/>
      <pageSetup paperSize="9" orientation="portrait" r:id="rId4"/>
    </customSheetView>
  </customSheetViews>
  <pageMargins left="0.7" right="0.7" top="0.78740157499999996" bottom="0.78740157499999996" header="0.3" footer="0.3"/>
  <pageSetup paperSize="9" orientation="portrait"/>
  <drawing r:id="rId5"/>
  <legacyDrawing r:id="rId6"/>
  <mc:AlternateContent xmlns:mc="http://schemas.openxmlformats.org/markup-compatibility/2006">
    <mc:Choice Requires="x14">
      <controls>
        <mc:AlternateContent xmlns:mc="http://schemas.openxmlformats.org/markup-compatibility/2006">
          <mc:Choice Requires="x14">
            <control shapeId="95233" r:id="rId7" name="Button 1">
              <controlPr defaultSize="0" autoFill="0" autoPict="0" macro="[0]!Kalkulation">
                <anchor moveWithCells="1" sizeWithCells="1">
                  <from>
                    <xdr:col>5</xdr:col>
                    <xdr:colOff>755650</xdr:colOff>
                    <xdr:row>22</xdr:row>
                    <xdr:rowOff>76200</xdr:rowOff>
                  </from>
                  <to>
                    <xdr:col>7</xdr:col>
                    <xdr:colOff>698500</xdr:colOff>
                    <xdr:row>24</xdr:row>
                    <xdr:rowOff>0</xdr:rowOff>
                  </to>
                </anchor>
              </controlPr>
            </control>
          </mc:Choice>
        </mc:AlternateContent>
        <mc:AlternateContent xmlns:mc="http://schemas.openxmlformats.org/markup-compatibility/2006">
          <mc:Choice Requires="x14">
            <control shapeId="95235" r:id="rId8" name="Button 3">
              <controlPr defaultSize="0" autoFill="0" autoPict="0" macro="[0]!Kostenträger">
                <anchor moveWithCells="1" sizeWithCells="1">
                  <from>
                    <xdr:col>5</xdr:col>
                    <xdr:colOff>755650</xdr:colOff>
                    <xdr:row>26</xdr:row>
                    <xdr:rowOff>107950</xdr:rowOff>
                  </from>
                  <to>
                    <xdr:col>7</xdr:col>
                    <xdr:colOff>698500</xdr:colOff>
                    <xdr:row>28</xdr:row>
                    <xdr:rowOff>12700</xdr:rowOff>
                  </to>
                </anchor>
              </controlPr>
            </control>
          </mc:Choice>
        </mc:AlternateContent>
        <mc:AlternateContent xmlns:mc="http://schemas.openxmlformats.org/markup-compatibility/2006">
          <mc:Choice Requires="x14">
            <control shapeId="95236" r:id="rId9" name="Button 4">
              <controlPr defaultSize="0" autoFill="0" autoPict="0" macro="[0]!Tagsatz">
                <anchor moveWithCells="1" sizeWithCells="1">
                  <from>
                    <xdr:col>5</xdr:col>
                    <xdr:colOff>755650</xdr:colOff>
                    <xdr:row>24</xdr:row>
                    <xdr:rowOff>88900</xdr:rowOff>
                  </from>
                  <to>
                    <xdr:col>7</xdr:col>
                    <xdr:colOff>698500</xdr:colOff>
                    <xdr:row>26</xdr:row>
                    <xdr:rowOff>12700</xdr:rowOff>
                  </to>
                </anchor>
              </controlPr>
            </control>
          </mc:Choice>
        </mc:AlternateContent>
        <mc:AlternateContent xmlns:mc="http://schemas.openxmlformats.org/markup-compatibility/2006">
          <mc:Choice Requires="x14">
            <control shapeId="95237" r:id="rId10" name="Button 5">
              <controlPr defaultSize="0" autoFill="0" autoPict="0" macro="[0]!Personal">
                <anchor moveWithCells="1" sizeWithCells="1">
                  <from>
                    <xdr:col>8</xdr:col>
                    <xdr:colOff>12700</xdr:colOff>
                    <xdr:row>22</xdr:row>
                    <xdr:rowOff>76200</xdr:rowOff>
                  </from>
                  <to>
                    <xdr:col>10</xdr:col>
                    <xdr:colOff>12700</xdr:colOff>
                    <xdr:row>24</xdr:row>
                    <xdr:rowOff>0</xdr:rowOff>
                  </to>
                </anchor>
              </controlPr>
            </control>
          </mc:Choice>
        </mc:AlternateContent>
        <mc:AlternateContent xmlns:mc="http://schemas.openxmlformats.org/markup-compatibility/2006">
          <mc:Choice Requires="x14">
            <control shapeId="95238" r:id="rId11" name="Button 6">
              <controlPr defaultSize="0" autoFill="0" autoPict="0" macro="[0]!Immobilien">
                <anchor moveWithCells="1" sizeWithCells="1">
                  <from>
                    <xdr:col>10</xdr:col>
                    <xdr:colOff>69850</xdr:colOff>
                    <xdr:row>26</xdr:row>
                    <xdr:rowOff>107950</xdr:rowOff>
                  </from>
                  <to>
                    <xdr:col>12</xdr:col>
                    <xdr:colOff>69850</xdr:colOff>
                    <xdr:row>28</xdr:row>
                    <xdr:rowOff>12700</xdr:rowOff>
                  </to>
                </anchor>
              </controlPr>
            </control>
          </mc:Choice>
        </mc:AlternateContent>
        <mc:AlternateContent xmlns:mc="http://schemas.openxmlformats.org/markup-compatibility/2006">
          <mc:Choice Requires="x14">
            <control shapeId="95239" r:id="rId12" name="Button 7">
              <controlPr defaultSize="0" autoFill="0" autoPict="0" macro="[0]!Präsenzmodell">
                <anchor moveWithCells="1" sizeWithCells="1">
                  <from>
                    <xdr:col>8</xdr:col>
                    <xdr:colOff>0</xdr:colOff>
                    <xdr:row>24</xdr:row>
                    <xdr:rowOff>88900</xdr:rowOff>
                  </from>
                  <to>
                    <xdr:col>10</xdr:col>
                    <xdr:colOff>0</xdr:colOff>
                    <xdr:row>26</xdr:row>
                    <xdr:rowOff>12700</xdr:rowOff>
                  </to>
                </anchor>
              </controlPr>
            </control>
          </mc:Choice>
        </mc:AlternateContent>
        <mc:AlternateContent xmlns:mc="http://schemas.openxmlformats.org/markup-compatibility/2006">
          <mc:Choice Requires="x14">
            <control shapeId="95240" r:id="rId13" name="Button 8">
              <controlPr defaultSize="0" autoFill="0" autoPict="0" macro="[0]!Kollektivverträge">
                <anchor moveWithCells="1" sizeWithCells="1">
                  <from>
                    <xdr:col>10</xdr:col>
                    <xdr:colOff>69850</xdr:colOff>
                    <xdr:row>24</xdr:row>
                    <xdr:rowOff>88900</xdr:rowOff>
                  </from>
                  <to>
                    <xdr:col>12</xdr:col>
                    <xdr:colOff>69850</xdr:colOff>
                    <xdr:row>26</xdr:row>
                    <xdr:rowOff>12700</xdr:rowOff>
                  </to>
                </anchor>
              </controlPr>
            </control>
          </mc:Choice>
        </mc:AlternateContent>
        <mc:AlternateContent xmlns:mc="http://schemas.openxmlformats.org/markup-compatibility/2006">
          <mc:Choice Requires="x14">
            <control shapeId="95241" r:id="rId14" name="Button 9">
              <controlPr defaultSize="0" autoFill="0" autoPict="0" macro="[0]!Blattsteuerung.Heimliste">
                <anchor moveWithCells="1" sizeWithCells="1">
                  <from>
                    <xdr:col>8</xdr:col>
                    <xdr:colOff>0</xdr:colOff>
                    <xdr:row>26</xdr:row>
                    <xdr:rowOff>107950</xdr:rowOff>
                  </from>
                  <to>
                    <xdr:col>10</xdr:col>
                    <xdr:colOff>0</xdr:colOff>
                    <xdr:row>28</xdr:row>
                    <xdr:rowOff>12700</xdr:rowOff>
                  </to>
                </anchor>
              </controlPr>
            </control>
          </mc:Choice>
        </mc:AlternateContent>
        <mc:AlternateContent xmlns:mc="http://schemas.openxmlformats.org/markup-compatibility/2006">
          <mc:Choice Requires="x14">
            <control shapeId="95242" r:id="rId15" name="Button 10">
              <controlPr defaultSize="0" autoFill="0" autoPict="0" macro="[0]!Einstellungen">
                <anchor moveWithCells="1" sizeWithCells="1">
                  <from>
                    <xdr:col>10</xdr:col>
                    <xdr:colOff>69850</xdr:colOff>
                    <xdr:row>22</xdr:row>
                    <xdr:rowOff>76200</xdr:rowOff>
                  </from>
                  <to>
                    <xdr:col>12</xdr:col>
                    <xdr:colOff>69850</xdr:colOff>
                    <xdr:row>24</xdr:row>
                    <xdr:rowOff>0</xdr:rowOff>
                  </to>
                </anchor>
              </controlPr>
            </control>
          </mc:Choice>
        </mc:AlternateContent>
        <mc:AlternateContent xmlns:mc="http://schemas.openxmlformats.org/markup-compatibility/2006">
          <mc:Choice Requires="x14">
            <control shapeId="95243" r:id="rId16" name="Button 11">
              <controlPr defaultSize="0" autoFill="0" autoPict="0" macro="[0]!Analysebereich">
                <anchor moveWithCells="1" sizeWithCells="1">
                  <from>
                    <xdr:col>8</xdr:col>
                    <xdr:colOff>0</xdr:colOff>
                    <xdr:row>28</xdr:row>
                    <xdr:rowOff>107950</xdr:rowOff>
                  </from>
                  <to>
                    <xdr:col>10</xdr:col>
                    <xdr:colOff>0</xdr:colOff>
                    <xdr:row>30</xdr:row>
                    <xdr:rowOff>0</xdr:rowOff>
                  </to>
                </anchor>
              </controlPr>
            </control>
          </mc:Choice>
        </mc:AlternateContent>
        <mc:AlternateContent xmlns:mc="http://schemas.openxmlformats.org/markup-compatibility/2006">
          <mc:Choice Requires="x14">
            <control shapeId="95246" r:id="rId17" name="Button 14">
              <controlPr defaultSize="0" autoFill="0" autoPict="0" macro="[0]!Beenden">
                <anchor moveWithCells="1" sizeWithCells="1">
                  <from>
                    <xdr:col>10</xdr:col>
                    <xdr:colOff>69850</xdr:colOff>
                    <xdr:row>28</xdr:row>
                    <xdr:rowOff>107950</xdr:rowOff>
                  </from>
                  <to>
                    <xdr:col>12</xdr:col>
                    <xdr:colOff>69850</xdr:colOff>
                    <xdr:row>30</xdr:row>
                    <xdr:rowOff>0</xdr:rowOff>
                  </to>
                </anchor>
              </controlPr>
            </control>
          </mc:Choice>
        </mc:AlternateContent>
        <mc:AlternateContent xmlns:mc="http://schemas.openxmlformats.org/markup-compatibility/2006">
          <mc:Choice Requires="x14">
            <control shapeId="95250" r:id="rId18" name="Button 18">
              <controlPr defaultSize="0" print="0" autoFill="0" autoPict="0" macro="[0]!Schaltfläche18_Klicken">
                <anchor moveWithCells="1" sizeWithCells="1">
                  <from>
                    <xdr:col>5</xdr:col>
                    <xdr:colOff>755650</xdr:colOff>
                    <xdr:row>28</xdr:row>
                    <xdr:rowOff>107950</xdr:rowOff>
                  </from>
                  <to>
                    <xdr:col>7</xdr:col>
                    <xdr:colOff>698500</xdr:colOff>
                    <xdr:row>29</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0">
    <tabColor rgb="FFFFFF00"/>
    <pageSetUpPr autoPageBreaks="0"/>
  </sheetPr>
  <dimension ref="A1:AO36"/>
  <sheetViews>
    <sheetView showGridLines="0" topLeftCell="A2" zoomScale="85" zoomScaleNormal="85" zoomScalePageLayoutView="90" workbookViewId="0">
      <selection activeCell="G3" sqref="G3"/>
    </sheetView>
  </sheetViews>
  <sheetFormatPr baseColWidth="10" defaultColWidth="11.453125" defaultRowHeight="14.5" x14ac:dyDescent="0.35"/>
  <cols>
    <col min="1" max="1" width="21.7265625" style="270" customWidth="1"/>
    <col min="2" max="2" width="10" style="270" customWidth="1"/>
    <col min="3" max="3" width="41.1796875" style="274" customWidth="1"/>
    <col min="4" max="4" width="18" style="274" customWidth="1"/>
    <col min="5" max="5" width="17.453125" style="274" customWidth="1"/>
    <col min="6" max="6" width="12.7265625" style="274" customWidth="1"/>
    <col min="7" max="7" width="20.26953125" style="274" customWidth="1"/>
    <col min="8" max="8" width="29.453125" style="270" customWidth="1"/>
    <col min="9" max="9" width="182.81640625" style="270" customWidth="1"/>
    <col min="10" max="10" width="11.453125" style="270" customWidth="1"/>
    <col min="11" max="11" width="12.26953125" style="270" bestFit="1" customWidth="1"/>
    <col min="12" max="12" width="12.81640625" style="270" bestFit="1" customWidth="1"/>
    <col min="13" max="14" width="11.453125" style="270" customWidth="1"/>
    <col min="15" max="15" width="37" style="270" bestFit="1" customWidth="1"/>
    <col min="16" max="16" width="11.453125" style="270"/>
    <col min="17" max="17" width="16.453125" style="270" customWidth="1"/>
    <col min="18" max="21" width="11.453125" style="270"/>
    <col min="22" max="22" width="14.453125" style="270" bestFit="1" customWidth="1"/>
    <col min="23" max="23" width="17" style="270" customWidth="1"/>
    <col min="24" max="24" width="14.26953125" style="270" customWidth="1"/>
    <col min="25" max="16384" width="11.453125" style="270"/>
  </cols>
  <sheetData>
    <row r="1" spans="1:41" ht="30.75" customHeight="1" x14ac:dyDescent="0.35">
      <c r="A1" s="677"/>
      <c r="B1" s="269"/>
      <c r="C1" s="269"/>
      <c r="D1" s="269"/>
      <c r="E1" s="269"/>
      <c r="F1" s="270"/>
      <c r="G1" s="270"/>
    </row>
    <row r="2" spans="1:41" ht="22.5" customHeight="1" x14ac:dyDescent="0.5">
      <c r="A2" s="677"/>
      <c r="B2" s="678"/>
      <c r="C2" s="270"/>
      <c r="D2" s="270"/>
      <c r="E2" s="270"/>
      <c r="F2" s="270"/>
      <c r="G2" s="1132" t="s">
        <v>0</v>
      </c>
      <c r="H2" s="1132" t="s">
        <v>1</v>
      </c>
    </row>
    <row r="3" spans="1:41" ht="60.75" customHeight="1" x14ac:dyDescent="1">
      <c r="C3" s="1625" t="s">
        <v>2</v>
      </c>
      <c r="D3" s="1625"/>
      <c r="E3" s="957"/>
      <c r="F3" s="922"/>
      <c r="G3" s="1133">
        <f>Y17</f>
        <v>81.72</v>
      </c>
      <c r="H3" s="1133">
        <f>IF(F9="","",Tagsatz!C23)</f>
        <v>176.92302072176173</v>
      </c>
      <c r="I3" s="1198">
        <f>H3/131.52</f>
        <v>1.3452176149768986</v>
      </c>
    </row>
    <row r="4" spans="1:41" ht="22.5" customHeight="1" x14ac:dyDescent="0.35">
      <c r="C4" s="679" t="s">
        <v>3</v>
      </c>
      <c r="D4" s="1096"/>
      <c r="E4" s="1097"/>
      <c r="F4" s="996"/>
      <c r="G4" s="1098" t="s">
        <v>4</v>
      </c>
      <c r="H4" s="1098">
        <v>0.23930140011976314</v>
      </c>
      <c r="I4" s="271"/>
    </row>
    <row r="5" spans="1:41" ht="22" customHeight="1" x14ac:dyDescent="0.35">
      <c r="A5" s="680"/>
      <c r="C5" s="1627" t="s">
        <v>3382</v>
      </c>
      <c r="D5" s="1628"/>
      <c r="E5" s="1628"/>
      <c r="F5" s="1628"/>
      <c r="G5" s="1628"/>
      <c r="H5" s="1629"/>
    </row>
    <row r="6" spans="1:41" ht="22" customHeight="1" x14ac:dyDescent="0.35">
      <c r="B6" s="272"/>
      <c r="C6" s="681" t="s">
        <v>5</v>
      </c>
      <c r="D6" s="682" t="s">
        <v>6</v>
      </c>
      <c r="E6" s="1624" t="s">
        <v>7</v>
      </c>
      <c r="F6" s="1624"/>
      <c r="G6" s="683"/>
    </row>
    <row r="7" spans="1:41" ht="22" customHeight="1" x14ac:dyDescent="0.35">
      <c r="C7" s="674" t="s">
        <v>3381</v>
      </c>
      <c r="D7" s="675">
        <v>7620</v>
      </c>
      <c r="E7" s="1630" t="s">
        <v>3380</v>
      </c>
      <c r="F7" s="1630"/>
      <c r="G7" s="1630"/>
      <c r="H7" s="1630"/>
      <c r="O7" s="684"/>
    </row>
    <row r="8" spans="1:41" ht="22" customHeight="1" x14ac:dyDescent="0.35">
      <c r="B8" s="272"/>
      <c r="C8" s="681"/>
      <c r="D8" s="682" t="s">
        <v>8</v>
      </c>
      <c r="E8" s="682"/>
      <c r="F8" s="682" t="s">
        <v>9</v>
      </c>
      <c r="G8" s="682" t="s">
        <v>10</v>
      </c>
      <c r="H8" s="999"/>
    </row>
    <row r="9" spans="1:41" ht="22" customHeight="1" x14ac:dyDescent="0.35">
      <c r="C9" s="1032">
        <v>2016</v>
      </c>
      <c r="D9" s="676">
        <v>4000</v>
      </c>
      <c r="E9" s="996">
        <v>60.5</v>
      </c>
      <c r="F9" s="676">
        <v>70</v>
      </c>
      <c r="G9" s="1615">
        <v>365</v>
      </c>
      <c r="H9" s="1000" t="s">
        <v>11</v>
      </c>
    </row>
    <row r="10" spans="1:41" ht="7.5" customHeight="1" x14ac:dyDescent="0.35">
      <c r="B10" s="685"/>
      <c r="C10" s="686"/>
      <c r="D10" s="687"/>
      <c r="E10" s="1626"/>
      <c r="F10" s="1626"/>
      <c r="G10" s="687"/>
    </row>
    <row r="11" spans="1:41" ht="5.25" customHeight="1" x14ac:dyDescent="0.35">
      <c r="C11" s="687"/>
      <c r="D11" s="687"/>
      <c r="E11" s="687"/>
      <c r="F11" s="687"/>
      <c r="G11" s="687"/>
    </row>
    <row r="12" spans="1:41" ht="16.5" customHeight="1" x14ac:dyDescent="0.35">
      <c r="C12" s="997" t="s">
        <v>12</v>
      </c>
      <c r="D12" s="998">
        <f>IF(D9="","",IF(D9&gt;(F9*Einstellungen!E89),(F9*Einstellungen!E89),Kalkulation!D9))</f>
        <v>3430</v>
      </c>
      <c r="F12" s="688" t="str">
        <f>IF(D9="","","m2 NRF/CU =")</f>
        <v>m2 NRF/CU =</v>
      </c>
      <c r="G12" s="1033">
        <f>IF(F9="","",IF(D9/F9&gt;Einstellungen!E91,Einstellungen!E91,IF(Kalkulation!D9/Kalkulation!F9&lt;Einstellungen!E90,Einstellungen!E90,ROUND(Kalkulation!D9/Kalkulation!F9,0))))</f>
        <v>49</v>
      </c>
      <c r="H12" s="628"/>
    </row>
    <row r="13" spans="1:41" ht="6" customHeight="1" x14ac:dyDescent="0.35">
      <c r="C13" s="628"/>
      <c r="D13" s="628"/>
      <c r="E13" s="628"/>
      <c r="F13" s="628"/>
      <c r="G13" s="687"/>
    </row>
    <row r="14" spans="1:41" ht="9" customHeight="1" x14ac:dyDescent="0.35">
      <c r="C14" s="628"/>
      <c r="D14" s="628"/>
      <c r="E14" s="628"/>
      <c r="F14" s="628"/>
      <c r="G14" s="687"/>
    </row>
    <row r="15" spans="1:41" ht="23.25" customHeight="1" x14ac:dyDescent="0.35">
      <c r="A15" s="271"/>
      <c r="C15" s="628"/>
      <c r="D15" s="628"/>
      <c r="E15" s="628"/>
      <c r="F15" s="628"/>
      <c r="G15" s="687"/>
      <c r="J15" s="1631" t="s">
        <v>13</v>
      </c>
      <c r="K15" s="1632"/>
      <c r="L15" s="1632"/>
      <c r="M15" s="1632"/>
      <c r="N15" s="1632"/>
      <c r="O15" s="1632"/>
      <c r="P15" s="1632"/>
      <c r="Q15" s="1632"/>
      <c r="R15" s="1632"/>
      <c r="S15" s="1632"/>
      <c r="T15" s="1632"/>
      <c r="U15" s="1632"/>
      <c r="V15" s="1632"/>
      <c r="W15" s="1632"/>
      <c r="X15" s="1632"/>
      <c r="Y15" s="1632"/>
      <c r="Z15" s="1631" t="s">
        <v>13</v>
      </c>
      <c r="AA15" s="1632"/>
      <c r="AB15" s="1632"/>
      <c r="AC15" s="1632"/>
      <c r="AD15" s="1632"/>
      <c r="AE15" s="1632"/>
      <c r="AF15" s="1632"/>
      <c r="AG15" s="1632"/>
      <c r="AH15" s="1632"/>
      <c r="AI15" s="1632"/>
      <c r="AJ15" s="1632"/>
      <c r="AK15" s="1632"/>
      <c r="AL15" s="1632"/>
      <c r="AM15" s="1632"/>
      <c r="AN15" s="1632"/>
      <c r="AO15" s="1632"/>
    </row>
    <row r="16" spans="1:41" ht="27" customHeight="1" x14ac:dyDescent="0.35">
      <c r="C16" s="687"/>
      <c r="D16" s="687"/>
      <c r="E16" s="687"/>
      <c r="F16" s="687"/>
      <c r="G16" s="687"/>
      <c r="J16" s="464" t="s">
        <v>14</v>
      </c>
      <c r="K16" s="464" t="s">
        <v>15</v>
      </c>
      <c r="L16" s="464" t="s">
        <v>16</v>
      </c>
      <c r="M16" s="464" t="s">
        <v>17</v>
      </c>
      <c r="N16" s="464" t="s">
        <v>18</v>
      </c>
      <c r="O16" s="628" t="s">
        <v>19</v>
      </c>
      <c r="P16" s="956" t="s">
        <v>20</v>
      </c>
      <c r="Q16" s="956" t="s">
        <v>21</v>
      </c>
      <c r="R16" s="956" t="s">
        <v>22</v>
      </c>
      <c r="S16" s="956" t="s">
        <v>23</v>
      </c>
      <c r="T16" s="956" t="s">
        <v>24</v>
      </c>
      <c r="U16" s="956" t="s">
        <v>25</v>
      </c>
      <c r="V16" s="956" t="s">
        <v>26</v>
      </c>
      <c r="W16" s="956" t="s">
        <v>27</v>
      </c>
      <c r="X16" s="956" t="s">
        <v>28</v>
      </c>
      <c r="Y16" s="956" t="s">
        <v>0</v>
      </c>
      <c r="Z16" s="956" t="s">
        <v>29</v>
      </c>
    </row>
    <row r="17" spans="2:26" ht="19.5" customHeight="1" x14ac:dyDescent="0.35">
      <c r="C17" s="1635"/>
      <c r="D17" s="1635"/>
      <c r="E17" s="1635"/>
      <c r="F17" s="1635"/>
      <c r="G17" s="1635"/>
      <c r="J17" s="1270">
        <f>F9</f>
        <v>70</v>
      </c>
      <c r="K17" s="1271">
        <f>Tagsatz!AO23</f>
        <v>33.013873602108895</v>
      </c>
      <c r="L17" s="1271">
        <f>Tagsatz!AO24</f>
        <v>33.013873602108895</v>
      </c>
      <c r="M17" s="1272">
        <f>Tagsatz!AL21</f>
        <v>121.00859031776498</v>
      </c>
      <c r="N17" s="1272">
        <f>Tagsatz!AG90</f>
        <v>176.92302072176173</v>
      </c>
      <c r="O17" s="273" t="str">
        <f>C5</f>
        <v>Heim 2  - Musterort</v>
      </c>
      <c r="P17" s="1273">
        <f>Tagsatz!AG104</f>
        <v>0.25519323560385931</v>
      </c>
      <c r="Q17" s="1274">
        <f>Tagsatz!AK46</f>
        <v>681947.24819319788</v>
      </c>
      <c r="R17" s="1274">
        <f>Tagsatz!AK47</f>
        <v>250668.88249880431</v>
      </c>
      <c r="S17" s="1274">
        <f>Tagsatz!AK48</f>
        <v>47638.49302551138</v>
      </c>
      <c r="T17" s="1274">
        <f>Tagsatz!AK49</f>
        <v>115980.70105894137</v>
      </c>
      <c r="U17" s="1274">
        <f>Tagsatz!AK50</f>
        <v>480431.13795644545</v>
      </c>
      <c r="V17" s="1274">
        <f>Tagsatz!AK51</f>
        <v>2369827.7117957985</v>
      </c>
      <c r="W17" s="1274">
        <f>Tagsatz!AK52</f>
        <v>192088.82896650067</v>
      </c>
      <c r="X17" s="1274">
        <f>Tagsatz!AK53</f>
        <v>383276.84565287206</v>
      </c>
      <c r="Y17" s="1274">
        <f>IF(F9="","",Preise!C15)</f>
        <v>81.72</v>
      </c>
      <c r="Z17" s="1275">
        <f>Tagsatz!AK131</f>
        <v>0.16360524546008354</v>
      </c>
    </row>
    <row r="18" spans="2:26" ht="22" customHeight="1" x14ac:dyDescent="0.35">
      <c r="B18" s="684"/>
      <c r="C18" s="1636"/>
      <c r="D18" s="1636"/>
      <c r="E18" s="1636"/>
      <c r="F18" s="1636"/>
      <c r="G18" s="1636"/>
      <c r="H18" s="1636"/>
    </row>
    <row r="19" spans="2:26" ht="25.5" customHeight="1" x14ac:dyDescent="0.35"/>
    <row r="20" spans="2:26" hidden="1" x14ac:dyDescent="0.35">
      <c r="D20" s="689"/>
      <c r="E20" s="690"/>
    </row>
    <row r="21" spans="2:26" hidden="1" x14ac:dyDescent="0.35">
      <c r="C21" s="1634"/>
      <c r="D21" s="1634"/>
      <c r="E21" s="1634"/>
      <c r="F21" s="1634"/>
      <c r="G21" s="1634"/>
    </row>
    <row r="22" spans="2:26" hidden="1" x14ac:dyDescent="0.35"/>
    <row r="23" spans="2:26" hidden="1" x14ac:dyDescent="0.35"/>
    <row r="24" spans="2:26" hidden="1" x14ac:dyDescent="0.35"/>
    <row r="25" spans="2:26" ht="15.5" hidden="1" x14ac:dyDescent="0.35">
      <c r="D25" s="691"/>
    </row>
    <row r="26" spans="2:26" hidden="1" x14ac:dyDescent="0.35"/>
    <row r="27" spans="2:26" hidden="1" x14ac:dyDescent="0.35"/>
    <row r="28" spans="2:26" hidden="1" x14ac:dyDescent="0.35"/>
    <row r="29" spans="2:26" hidden="1" x14ac:dyDescent="0.35"/>
    <row r="30" spans="2:26" hidden="1" x14ac:dyDescent="0.35"/>
    <row r="36" spans="3:7" ht="18.5" x14ac:dyDescent="0.35">
      <c r="C36" s="1633" t="s">
        <v>30</v>
      </c>
      <c r="D36" s="1633"/>
      <c r="E36" s="1633"/>
      <c r="F36" s="1633"/>
      <c r="G36" s="1633"/>
    </row>
  </sheetData>
  <sheetProtection formatCells="0" selectLockedCells="1"/>
  <customSheetViews>
    <customSheetView guid="{AEB6CCF5-4429-48DA-867B-58761C94C6F2}" showGridLines="0" hiddenRows="1">
      <selection activeCell="D9" sqref="D9"/>
      <pageMargins left="0" right="0" top="0" bottom="0" header="0" footer="0"/>
      <pageSetup paperSize="9" orientation="portrait"/>
    </customSheetView>
    <customSheetView guid="{C4DAD7F8-47C6-4127-9A46-A993B7B9C81A}" showGridLines="0" hiddenRows="1" topLeftCell="A4">
      <selection activeCell="G10" sqref="G10"/>
      <pageMargins left="0" right="0" top="0" bottom="0" header="0" footer="0"/>
      <pageSetup paperSize="9" orientation="portrait"/>
    </customSheetView>
    <customSheetView guid="{3BF24E96-6DC5-4C44-95BA-F3C989ECD277}" showGridLines="0" hiddenRows="1">
      <selection activeCell="D10" sqref="D10"/>
      <pageMargins left="0" right="0" top="0" bottom="0" header="0" footer="0"/>
      <pageSetup paperSize="9" orientation="portrait"/>
    </customSheetView>
    <customSheetView guid="{4144C77C-55F3-4C13-A3EB-FD414C1C7F21}" showGridLines="0" hiddenRows="1" topLeftCell="A7">
      <selection activeCell="C5" sqref="C5:H5"/>
      <pageMargins left="0" right="0" top="0" bottom="0" header="0" footer="0"/>
      <pageSetup paperSize="9" orientation="portrait"/>
    </customSheetView>
  </customSheetViews>
  <mergeCells count="11">
    <mergeCell ref="Z15:AO15"/>
    <mergeCell ref="C36:G36"/>
    <mergeCell ref="C21:G21"/>
    <mergeCell ref="C17:G17"/>
    <mergeCell ref="C18:H18"/>
    <mergeCell ref="J15:Y15"/>
    <mergeCell ref="E6:F6"/>
    <mergeCell ref="C3:D3"/>
    <mergeCell ref="E10:F10"/>
    <mergeCell ref="C5:H5"/>
    <mergeCell ref="E7:H7"/>
  </mergeCells>
  <conditionalFormatting sqref="C21">
    <cfRule type="cellIs" priority="31" operator="between">
      <formula>0</formula>
      <formula>$C$18</formula>
    </cfRule>
    <cfRule type="expression" priority="32">
      <formula>$C$18</formula>
    </cfRule>
  </conditionalFormatting>
  <conditionalFormatting sqref="C21:G21">
    <cfRule type="dataBar" priority="14">
      <dataBar>
        <cfvo type="num" val="&quot;$D$20&quot;"/>
        <cfvo type="num" val="1"/>
        <color rgb="FF638EC6"/>
      </dataBar>
      <extLst>
        <ext xmlns:x14="http://schemas.microsoft.com/office/spreadsheetml/2009/9/main" uri="{B025F937-C7B1-47D3-B67F-A62EFF666E3E}">
          <x14:id>{4133E9A5-7F51-4FCF-9811-D9444BDEABDD}</x14:id>
        </ext>
      </extLst>
    </cfRule>
    <cfRule type="dataBar" priority="15">
      <dataBar>
        <cfvo type="num" val="0"/>
        <cfvo type="num" val="1"/>
        <color rgb="FF638EC6"/>
      </dataBar>
      <extLst>
        <ext xmlns:x14="http://schemas.microsoft.com/office/spreadsheetml/2009/9/main" uri="{B025F937-C7B1-47D3-B67F-A62EFF666E3E}">
          <x14:id>{DD729ABE-CABE-44FB-BBC8-280F08F731C3}</x14:id>
        </ext>
      </extLst>
    </cfRule>
    <cfRule type="dataBar" priority="16">
      <dataBar>
        <cfvo type="num" val="$C$21"/>
        <cfvo type="num" val="$C$21"/>
        <color rgb="FF638EC6"/>
      </dataBar>
      <extLst>
        <ext xmlns:x14="http://schemas.microsoft.com/office/spreadsheetml/2009/9/main" uri="{B025F937-C7B1-47D3-B67F-A62EFF666E3E}">
          <x14:id>{A0F54E7D-E229-4E70-BF33-B6A8F6E50096}</x14:id>
        </ext>
      </extLst>
    </cfRule>
    <cfRule type="dataBar" priority="17">
      <dataBar>
        <cfvo type="num" val="&quot;$C$18&quot;"/>
        <cfvo type="num" val="100"/>
        <color rgb="FF638EC6"/>
      </dataBar>
      <extLst>
        <ext xmlns:x14="http://schemas.microsoft.com/office/spreadsheetml/2009/9/main" uri="{B025F937-C7B1-47D3-B67F-A62EFF666E3E}">
          <x14:id>{FCC054D3-DA4B-4C0D-8F30-82B01810DB7B}</x14:id>
        </ext>
      </extLst>
    </cfRule>
    <cfRule type="dataBar" priority="18">
      <dataBar>
        <cfvo type="percent" val="$C$18"/>
        <cfvo type="percent" val="100"/>
        <color rgb="FF638EC6"/>
      </dataBar>
      <extLst>
        <ext xmlns:x14="http://schemas.microsoft.com/office/spreadsheetml/2009/9/main" uri="{B025F937-C7B1-47D3-B67F-A62EFF666E3E}">
          <x14:id>{F7C9F08C-7F35-4313-9FA3-218A0D8AA8BD}</x14:id>
        </ext>
      </extLst>
    </cfRule>
    <cfRule type="dataBar" priority="19">
      <dataBar>
        <cfvo type="num" val="0"/>
        <cfvo type="num" val="100"/>
        <color rgb="FF638EC6"/>
      </dataBar>
      <extLst>
        <ext xmlns:x14="http://schemas.microsoft.com/office/spreadsheetml/2009/9/main" uri="{B025F937-C7B1-47D3-B67F-A62EFF666E3E}">
          <x14:id>{7E0AF081-8367-4431-BD69-44C87A6CE2F8}</x14:id>
        </ext>
      </extLst>
    </cfRule>
    <cfRule type="dataBar" priority="20">
      <dataBar>
        <cfvo type="percent" val="&quot;0+$C$21&quot;"/>
        <cfvo type="percent" val="100"/>
        <color rgb="FF638EC6"/>
      </dataBar>
      <extLst>
        <ext xmlns:x14="http://schemas.microsoft.com/office/spreadsheetml/2009/9/main" uri="{B025F937-C7B1-47D3-B67F-A62EFF666E3E}">
          <x14:id>{D8579C3A-AB93-4877-BB89-9F4EF96EBD90}</x14:id>
        </ext>
      </extLst>
    </cfRule>
    <cfRule type="dataBar" priority="21">
      <dataBar>
        <cfvo type="percent" val="0"/>
        <cfvo type="percent" val="100"/>
        <color rgb="FF638EC6"/>
      </dataBar>
      <extLst>
        <ext xmlns:x14="http://schemas.microsoft.com/office/spreadsheetml/2009/9/main" uri="{B025F937-C7B1-47D3-B67F-A62EFF666E3E}">
          <x14:id>{C041434F-2601-41AF-AB2D-F1F6FAC77AF7}</x14:id>
        </ext>
      </extLst>
    </cfRule>
    <cfRule type="dataBar" priority="22">
      <dataBar>
        <cfvo type="num" val="0"/>
        <cfvo type="num" val="100"/>
        <color rgb="FF638EC6"/>
      </dataBar>
      <extLst>
        <ext xmlns:x14="http://schemas.microsoft.com/office/spreadsheetml/2009/9/main" uri="{B025F937-C7B1-47D3-B67F-A62EFF666E3E}">
          <x14:id>{58509DB5-DE9B-4F89-AD2D-5EC6AC6DAEBF}</x14:id>
        </ext>
      </extLst>
    </cfRule>
    <cfRule type="dataBar" priority="23">
      <dataBar>
        <cfvo type="num" val="&quot;0+$H$18&quot;"/>
        <cfvo type="num" val="&quot;0+$H$18&quot;"/>
        <color rgb="FF638EC6"/>
      </dataBar>
      <extLst>
        <ext xmlns:x14="http://schemas.microsoft.com/office/spreadsheetml/2009/9/main" uri="{B025F937-C7B1-47D3-B67F-A62EFF666E3E}">
          <x14:id>{2DE3DA66-DEE3-4A4F-B0CB-0519C6085A4E}</x14:id>
        </ext>
      </extLst>
    </cfRule>
    <cfRule type="dataBar" priority="26">
      <dataBar>
        <cfvo type="percent" val="&quot;0+$H$18&quot;"/>
        <cfvo type="max"/>
        <color rgb="FF638EC6"/>
      </dataBar>
      <extLst>
        <ext xmlns:x14="http://schemas.microsoft.com/office/spreadsheetml/2009/9/main" uri="{B025F937-C7B1-47D3-B67F-A62EFF666E3E}">
          <x14:id>{1484A039-F5F6-4D87-BD93-35BEAF47EF83}</x14:id>
        </ext>
      </extLst>
    </cfRule>
    <cfRule type="dataBar" priority="27">
      <dataBar>
        <cfvo type="percent" val="$H$18"/>
        <cfvo type="percent" val="$H$18"/>
        <color rgb="FF638EC6"/>
      </dataBar>
      <extLst>
        <ext xmlns:x14="http://schemas.microsoft.com/office/spreadsheetml/2009/9/main" uri="{B025F937-C7B1-47D3-B67F-A62EFF666E3E}">
          <x14:id>{C3D49DCB-FA44-4D7D-B01B-BB7C342184F2}</x14:id>
        </ext>
      </extLst>
    </cfRule>
    <cfRule type="dataBar" priority="28">
      <dataBar>
        <cfvo type="percent" val="$C$18"/>
        <cfvo type="percent" val="100"/>
        <color rgb="FF638EC6"/>
      </dataBar>
      <extLst>
        <ext xmlns:x14="http://schemas.microsoft.com/office/spreadsheetml/2009/9/main" uri="{B025F937-C7B1-47D3-B67F-A62EFF666E3E}">
          <x14:id>{6112AE09-9092-4198-AACB-54590F84601D}</x14:id>
        </ext>
      </extLst>
    </cfRule>
    <cfRule type="dataBar" priority="30">
      <dataBar>
        <cfvo type="min"/>
        <cfvo type="max"/>
        <color rgb="FF638EC6"/>
      </dataBar>
      <extLst>
        <ext xmlns:x14="http://schemas.microsoft.com/office/spreadsheetml/2009/9/main" uri="{B025F937-C7B1-47D3-B67F-A62EFF666E3E}">
          <x14:id>{2826826A-55B3-4D68-9AB9-271CF58F25CA}</x14:id>
        </ext>
      </extLst>
    </cfRule>
  </conditionalFormatting>
  <conditionalFormatting sqref="C18">
    <cfRule type="dataBar" priority="1">
      <dataBar>
        <cfvo type="num" val="0"/>
        <cfvo type="num" val="1"/>
        <color rgb="FF638EC6"/>
      </dataBar>
      <extLst>
        <ext xmlns:x14="http://schemas.microsoft.com/office/spreadsheetml/2009/9/main" uri="{B025F937-C7B1-47D3-B67F-A62EFF666E3E}">
          <x14:id>{548B3011-808A-4C19-8CBE-2D996E2A96A6}</x14:id>
        </ext>
      </extLst>
    </cfRule>
    <cfRule type="dataBar" priority="2">
      <dataBar>
        <cfvo type="min"/>
        <cfvo type="max"/>
        <color rgb="FF638EC6"/>
      </dataBar>
      <extLst>
        <ext xmlns:x14="http://schemas.microsoft.com/office/spreadsheetml/2009/9/main" uri="{B025F937-C7B1-47D3-B67F-A62EFF666E3E}">
          <x14:id>{EA443DA4-25AE-48A2-B434-B9F7958C6594}</x14:id>
        </ext>
      </extLst>
    </cfRule>
    <cfRule type="dataBar" priority="3">
      <dataBar>
        <cfvo type="percent" val="&quot;$C$18&quot;"/>
        <cfvo type="percent" val="100"/>
        <color rgb="FF638EC6"/>
      </dataBar>
      <extLst>
        <ext xmlns:x14="http://schemas.microsoft.com/office/spreadsheetml/2009/9/main" uri="{B025F937-C7B1-47D3-B67F-A62EFF666E3E}">
          <x14:id>{573FCDD8-29B7-45CC-9A94-D7A9A18AC651}</x14:id>
        </ext>
      </extLst>
    </cfRule>
    <cfRule type="dataBar" priority="4">
      <dataBar>
        <cfvo type="percent" val="0"/>
        <cfvo type="percent" val="100"/>
        <color rgb="FF638EC6"/>
      </dataBar>
      <extLst>
        <ext xmlns:x14="http://schemas.microsoft.com/office/spreadsheetml/2009/9/main" uri="{B025F937-C7B1-47D3-B67F-A62EFF666E3E}">
          <x14:id>{F96475A2-6AAD-4D89-BC57-F2F76CDEDDE8}</x14:id>
        </ext>
      </extLst>
    </cfRule>
  </conditionalFormatting>
  <dataValidations count="1">
    <dataValidation allowBlank="1" showInputMessage="1" showErrorMessage="1" errorTitle="Achtung!" error="Es können nur Werte aus der vorgegebenen Liste eingegeben werden!" sqref="H9" xr:uid="{00000000-0002-0000-0100-000000000000}"/>
  </dataValidation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5124" r:id="rId3" name="Drop Down 4">
              <controlPr defaultSize="0" autoLine="0" autoPict="0" macro="[0]!Dropdown4_BeiÄnderung">
                <anchor moveWithCells="1">
                  <from>
                    <xdr:col>3</xdr:col>
                    <xdr:colOff>889000</xdr:colOff>
                    <xdr:row>34</xdr:row>
                    <xdr:rowOff>146050</xdr:rowOff>
                  </from>
                  <to>
                    <xdr:col>7</xdr:col>
                    <xdr:colOff>1784350</xdr:colOff>
                    <xdr:row>36</xdr:row>
                    <xdr:rowOff>0</xdr:rowOff>
                  </to>
                </anchor>
              </controlPr>
            </control>
          </mc:Choice>
        </mc:AlternateContent>
        <mc:AlternateContent xmlns:mc="http://schemas.openxmlformats.org/markup-compatibility/2006">
          <mc:Choice Requires="x14">
            <control shapeId="5126" r:id="rId4" name="Button 6">
              <controlPr defaultSize="0" print="0" autoFill="0" autoPict="0" macro="[0]!Hauptmenü">
                <anchor moveWithCells="1" sizeWithCells="1">
                  <from>
                    <xdr:col>2</xdr:col>
                    <xdr:colOff>1365250</xdr:colOff>
                    <xdr:row>14</xdr:row>
                    <xdr:rowOff>69850</xdr:rowOff>
                  </from>
                  <to>
                    <xdr:col>3</xdr:col>
                    <xdr:colOff>50800</xdr:colOff>
                    <xdr:row>15</xdr:row>
                    <xdr:rowOff>107950</xdr:rowOff>
                  </to>
                </anchor>
              </controlPr>
            </control>
          </mc:Choice>
        </mc:AlternateContent>
        <mc:AlternateContent xmlns:mc="http://schemas.openxmlformats.org/markup-compatibility/2006">
          <mc:Choice Requires="x14">
            <control shapeId="5127" r:id="rId5" name="Button 7">
              <controlPr defaultSize="0" print="0" autoFill="0" autoPict="0" macro="[0]!Full_Transfer">
                <anchor moveWithCells="1" sizeWithCells="1">
                  <from>
                    <xdr:col>3</xdr:col>
                    <xdr:colOff>260350</xdr:colOff>
                    <xdr:row>14</xdr:row>
                    <xdr:rowOff>69850</xdr:rowOff>
                  </from>
                  <to>
                    <xdr:col>4</xdr:col>
                    <xdr:colOff>495300</xdr:colOff>
                    <xdr:row>15</xdr:row>
                    <xdr:rowOff>107950</xdr:rowOff>
                  </to>
                </anchor>
              </controlPr>
            </control>
          </mc:Choice>
        </mc:AlternateContent>
        <mc:AlternateContent xmlns:mc="http://schemas.openxmlformats.org/markup-compatibility/2006">
          <mc:Choice Requires="x14">
            <control shapeId="5128" r:id="rId6" name="Button 8">
              <controlPr defaultSize="0" print="0" autoFill="0" autoPict="0" macro="[0]!Single_Transfer">
                <anchor moveWithCells="1" sizeWithCells="1">
                  <from>
                    <xdr:col>4</xdr:col>
                    <xdr:colOff>698500</xdr:colOff>
                    <xdr:row>14</xdr:row>
                    <xdr:rowOff>69850</xdr:rowOff>
                  </from>
                  <to>
                    <xdr:col>6</xdr:col>
                    <xdr:colOff>127000</xdr:colOff>
                    <xdr:row>15</xdr:row>
                    <xdr:rowOff>107950</xdr:rowOff>
                  </to>
                </anchor>
              </controlPr>
            </control>
          </mc:Choice>
        </mc:AlternateContent>
        <mc:AlternateContent xmlns:mc="http://schemas.openxmlformats.org/markup-compatibility/2006">
          <mc:Choice Requires="x14">
            <control shapeId="5129" r:id="rId7" name="Button 9">
              <controlPr defaultSize="0" print="0" autoFill="0" autoPict="0" macro="[0]!Analysebereich">
                <anchor moveWithCells="1" sizeWithCells="1">
                  <from>
                    <xdr:col>6</xdr:col>
                    <xdr:colOff>336550</xdr:colOff>
                    <xdr:row>14</xdr:row>
                    <xdr:rowOff>69850</xdr:rowOff>
                  </from>
                  <to>
                    <xdr:col>7</xdr:col>
                    <xdr:colOff>679450</xdr:colOff>
                    <xdr:row>15</xdr:row>
                    <xdr:rowOff>107950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133E9A5-7F51-4FCF-9811-D9444BDEABDD}">
            <x14:dataBar minLength="0" maxLength="100" gradient="0">
              <x14:cfvo type="num">
                <xm:f>"$D$20"</xm:f>
              </x14:cfvo>
              <x14:cfvo type="num">
                <xm:f>1</xm:f>
              </x14:cfvo>
              <x14:negativeFillColor rgb="FFFF0000"/>
              <x14:axisColor rgb="FF000000"/>
            </x14:dataBar>
          </x14:cfRule>
          <x14:cfRule type="dataBar" id="{DD729ABE-CABE-44FB-BBC8-280F08F731C3}">
            <x14:dataBar minLength="0" maxLength="100" gradient="0">
              <x14:cfvo type="num">
                <xm:f>0</xm:f>
              </x14:cfvo>
              <x14:cfvo type="num">
                <xm:f>1</xm:f>
              </x14:cfvo>
              <x14:negativeFillColor rgb="FFFF0000"/>
              <x14:axisColor rgb="FF000000"/>
            </x14:dataBar>
          </x14:cfRule>
          <x14:cfRule type="dataBar" id="{A0F54E7D-E229-4E70-BF33-B6A8F6E50096}">
            <x14:dataBar minLength="0" maxLength="100" gradient="0">
              <x14:cfvo type="num">
                <xm:f>$C$21</xm:f>
              </x14:cfvo>
              <x14:cfvo type="num">
                <xm:f>$C$21</xm:f>
              </x14:cfvo>
              <x14:negativeFillColor rgb="FFFF0000"/>
              <x14:axisColor rgb="FF000000"/>
            </x14:dataBar>
          </x14:cfRule>
          <x14:cfRule type="dataBar" id="{FCC054D3-DA4B-4C0D-8F30-82B01810DB7B}">
            <x14:dataBar minLength="0" maxLength="100" gradient="0">
              <x14:cfvo type="num">
                <xm:f>"$C$18"</xm:f>
              </x14:cfvo>
              <x14:cfvo type="num">
                <xm:f>100</xm:f>
              </x14:cfvo>
              <x14:negativeFillColor rgb="FFFF0000"/>
              <x14:axisColor rgb="FF000000"/>
            </x14:dataBar>
          </x14:cfRule>
          <x14:cfRule type="dataBar" id="{F7C9F08C-7F35-4313-9FA3-218A0D8AA8BD}">
            <x14:dataBar minLength="0" maxLength="100" gradient="0">
              <x14:cfvo type="percent">
                <xm:f>$C$18</xm:f>
              </x14:cfvo>
              <x14:cfvo type="percent">
                <xm:f>100</xm:f>
              </x14:cfvo>
              <x14:negativeFillColor rgb="FFFF0000"/>
              <x14:axisColor rgb="FF000000"/>
            </x14:dataBar>
          </x14:cfRule>
          <x14:cfRule type="dataBar" id="{7E0AF081-8367-4431-BD69-44C87A6CE2F8}">
            <x14:dataBar minLength="0" maxLength="100" gradient="0">
              <x14:cfvo type="num">
                <xm:f>0</xm:f>
              </x14:cfvo>
              <x14:cfvo type="num">
                <xm:f>100</xm:f>
              </x14:cfvo>
              <x14:negativeFillColor rgb="FFFF0000"/>
              <x14:axisColor rgb="FF000000"/>
            </x14:dataBar>
          </x14:cfRule>
          <x14:cfRule type="dataBar" id="{D8579C3A-AB93-4877-BB89-9F4EF96EBD90}">
            <x14:dataBar minLength="0" maxLength="100" gradient="0">
              <x14:cfvo type="percent">
                <xm:f>"0+$C$21"</xm:f>
              </x14:cfvo>
              <x14:cfvo type="percent">
                <xm:f>100</xm:f>
              </x14:cfvo>
              <x14:negativeFillColor rgb="FFFF0000"/>
              <x14:axisColor rgb="FF000000"/>
            </x14:dataBar>
          </x14:cfRule>
          <x14:cfRule type="dataBar" id="{C041434F-2601-41AF-AB2D-F1F6FAC77AF7}">
            <x14:dataBar minLength="0" maxLength="100" gradient="0">
              <x14:cfvo type="percent">
                <xm:f>0</xm:f>
              </x14:cfvo>
              <x14:cfvo type="percent">
                <xm:f>100</xm:f>
              </x14:cfvo>
              <x14:negativeFillColor rgb="FFFF0000"/>
              <x14:axisColor rgb="FF000000"/>
            </x14:dataBar>
          </x14:cfRule>
          <x14:cfRule type="dataBar" id="{58509DB5-DE9B-4F89-AD2D-5EC6AC6DAEBF}">
            <x14:dataBar minLength="0" maxLength="100" gradient="0">
              <x14:cfvo type="num">
                <xm:f>0</xm:f>
              </x14:cfvo>
              <x14:cfvo type="num">
                <xm:f>100</xm:f>
              </x14:cfvo>
              <x14:negativeFillColor rgb="FFFF0000"/>
              <x14:axisColor rgb="FF000000"/>
            </x14:dataBar>
          </x14:cfRule>
          <x14:cfRule type="dataBar" id="{2DE3DA66-DEE3-4A4F-B0CB-0519C6085A4E}">
            <x14:dataBar minLength="0" maxLength="100" border="1" negativeBarBorderColorSameAsPositive="0">
              <x14:cfvo type="num">
                <xm:f>"0+$H$18"</xm:f>
              </x14:cfvo>
              <x14:cfvo type="num">
                <xm:f>"0+$H$18"</xm:f>
              </x14:cfvo>
              <x14:borderColor rgb="FF638EC6"/>
              <x14:negativeFillColor rgb="FFFF0000"/>
              <x14:negativeBorderColor rgb="FFFF0000"/>
              <x14:axisColor rgb="FF000000"/>
            </x14:dataBar>
          </x14:cfRule>
          <x14:cfRule type="dataBar" id="{1484A039-F5F6-4D87-BD93-35BEAF47EF83}">
            <x14:dataBar minLength="0" maxLength="100" gradient="0">
              <x14:cfvo type="percent">
                <xm:f>"0+$H$18"</xm:f>
              </x14:cfvo>
              <x14:cfvo type="autoMax"/>
              <x14:negativeFillColor rgb="FFFF0000"/>
              <x14:axisColor rgb="FF000000"/>
            </x14:dataBar>
          </x14:cfRule>
          <x14:cfRule type="dataBar" id="{C3D49DCB-FA44-4D7D-B01B-BB7C342184F2}">
            <x14:dataBar minLength="0" maxLength="100" gradient="0">
              <x14:cfvo type="percent">
                <xm:f>$H$18</xm:f>
              </x14:cfvo>
              <x14:cfvo type="percent">
                <xm:f>$H$18</xm:f>
              </x14:cfvo>
              <x14:negativeFillColor rgb="FFFF0000"/>
              <x14:axisColor rgb="FF000000"/>
            </x14:dataBar>
          </x14:cfRule>
          <x14:cfRule type="dataBar" id="{6112AE09-9092-4198-AACB-54590F84601D}">
            <x14:dataBar minLength="0" maxLength="100" border="1" negativeBarBorderColorSameAsPositive="0">
              <x14:cfvo type="percent">
                <xm:f>$C$18</xm:f>
              </x14:cfvo>
              <x14:cfvo type="percent">
                <xm:f>100</xm:f>
              </x14:cfvo>
              <x14:borderColor rgb="FF638EC6"/>
              <x14:negativeFillColor rgb="FFFF0000"/>
              <x14:negativeBorderColor rgb="FFFF0000"/>
              <x14:axisColor rgb="FF000000"/>
            </x14:dataBar>
          </x14:cfRule>
          <x14:cfRule type="dataBar" id="{2826826A-55B3-4D68-9AB9-271CF58F25CA}">
            <x14:dataBar minLength="0" maxLength="100" border="1" negativeBarBorderColorSameAsPositive="0">
              <x14:cfvo type="autoMin"/>
              <x14:cfvo type="autoMax"/>
              <x14:borderColor rgb="FF638EC6"/>
              <x14:negativeFillColor rgb="FFFF0000"/>
              <x14:negativeBorderColor rgb="FFFF0000"/>
              <x14:axisColor rgb="FF000000"/>
            </x14:dataBar>
          </x14:cfRule>
          <xm:sqref>C21:G21</xm:sqref>
        </x14:conditionalFormatting>
        <x14:conditionalFormatting xmlns:xm="http://schemas.microsoft.com/office/excel/2006/main">
          <x14:cfRule type="dataBar" id="{548B3011-808A-4C19-8CBE-2D996E2A96A6}">
            <x14:dataBar minLength="0" maxLength="100" gradient="0">
              <x14:cfvo type="num">
                <xm:f>0</xm:f>
              </x14:cfvo>
              <x14:cfvo type="num">
                <xm:f>1</xm:f>
              </x14:cfvo>
              <x14:negativeFillColor rgb="FFFF0000"/>
              <x14:axisColor rgb="FF000000"/>
            </x14:dataBar>
          </x14:cfRule>
          <x14:cfRule type="dataBar" id="{EA443DA4-25AE-48A2-B434-B9F7958C6594}">
            <x14:dataBar minLength="0" maxLength="100" gradient="0">
              <x14:cfvo type="autoMin"/>
              <x14:cfvo type="autoMax"/>
              <x14:negativeFillColor rgb="FFFF0000"/>
              <x14:axisColor rgb="FF000000"/>
            </x14:dataBar>
          </x14:cfRule>
          <x14:cfRule type="dataBar" id="{573FCDD8-29B7-45CC-9A94-D7A9A18AC651}">
            <x14:dataBar minLength="0" maxLength="100" gradient="0">
              <x14:cfvo type="percent">
                <xm:f>"$C$18"</xm:f>
              </x14:cfvo>
              <x14:cfvo type="percent">
                <xm:f>100</xm:f>
              </x14:cfvo>
              <x14:negativeFillColor rgb="FFFF0000"/>
              <x14:axisColor rgb="FF000000"/>
            </x14:dataBar>
          </x14:cfRule>
          <x14:cfRule type="dataBar" id="{F96475A2-6AAD-4D89-BC57-F2F76CDEDDE8}">
            <x14:dataBar minLength="0" maxLength="100" gradient="0">
              <x14:cfvo type="percent">
                <xm:f>0</xm:f>
              </x14:cfvo>
              <x14:cfvo type="percent">
                <xm:f>100</xm:f>
              </x14:cfvo>
              <x14:negativeFillColor rgb="FFFF0000"/>
              <x14:axisColor rgb="FF000000"/>
            </x14:dataBar>
          </x14:cfRule>
          <xm:sqref>C18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tabColor rgb="FFFFFF00"/>
    <pageSetUpPr fitToPage="1"/>
  </sheetPr>
  <dimension ref="B4:AB270"/>
  <sheetViews>
    <sheetView workbookViewId="0">
      <selection activeCell="P11" sqref="P11"/>
    </sheetView>
  </sheetViews>
  <sheetFormatPr baseColWidth="10" defaultColWidth="10.81640625" defaultRowHeight="14.5" x14ac:dyDescent="0.35"/>
  <cols>
    <col min="1" max="1" width="10.81640625" style="1073"/>
    <col min="2" max="2" width="10.81640625" style="1074"/>
    <col min="3" max="3" width="18.26953125" style="1073" bestFit="1" customWidth="1"/>
    <col min="4" max="4" width="10.81640625" style="1181" hidden="1" customWidth="1"/>
    <col min="5" max="5" width="18.26953125" style="1073" bestFit="1" customWidth="1"/>
    <col min="6" max="6" width="10.81640625" style="1181" hidden="1" customWidth="1"/>
    <col min="7" max="7" width="18.26953125" style="1073" bestFit="1" customWidth="1"/>
    <col min="8" max="8" width="13.453125" style="1181" hidden="1" customWidth="1"/>
    <col min="9" max="9" width="21.81640625" style="1073" bestFit="1" customWidth="1"/>
    <col min="10" max="10" width="10.81640625" style="1181" hidden="1" customWidth="1"/>
    <col min="11" max="11" width="18.26953125" style="1073" bestFit="1" customWidth="1"/>
    <col min="12" max="12" width="10.81640625" style="1181" hidden="1" customWidth="1"/>
    <col min="13" max="22" width="10.81640625" style="1073"/>
    <col min="23" max="28" width="10.81640625" style="1073" hidden="1" customWidth="1"/>
    <col min="29" max="16384" width="10.81640625" style="1073"/>
  </cols>
  <sheetData>
    <row r="4" spans="2:28" ht="21" x14ac:dyDescent="0.5">
      <c r="B4" s="1623" t="s">
        <v>3393</v>
      </c>
    </row>
    <row r="5" spans="2:28" x14ac:dyDescent="0.35">
      <c r="B5" s="1131" t="str">
        <f>"Grundleistungen ab 01.04."&amp;Einstellungen!D11</f>
        <v>Grundleistungen ab 01.04.2026</v>
      </c>
      <c r="W5" s="1131">
        <v>2018</v>
      </c>
    </row>
    <row r="6" spans="2:28" x14ac:dyDescent="0.35">
      <c r="B6" s="1276"/>
      <c r="C6" s="1639" t="s">
        <v>3385</v>
      </c>
      <c r="D6" s="1640"/>
      <c r="E6" s="1640"/>
      <c r="F6" s="1640"/>
      <c r="G6" s="1640"/>
      <c r="H6" s="1640"/>
      <c r="I6" s="1640"/>
      <c r="J6" s="1640"/>
      <c r="K6" s="1641"/>
      <c r="W6" s="1131"/>
    </row>
    <row r="7" spans="2:28" s="1074" customFormat="1" ht="16.5" x14ac:dyDescent="0.35">
      <c r="B7" s="1276" t="s">
        <v>202</v>
      </c>
      <c r="C7" s="1277" t="s">
        <v>3386</v>
      </c>
      <c r="D7" s="1277" t="s">
        <v>3387</v>
      </c>
      <c r="E7" s="1277" t="s">
        <v>3387</v>
      </c>
      <c r="F7" s="1277" t="s">
        <v>3389</v>
      </c>
      <c r="G7" s="1277" t="s">
        <v>3388</v>
      </c>
      <c r="H7" s="1277" t="s">
        <v>3391</v>
      </c>
      <c r="I7" s="1277" t="s">
        <v>3389</v>
      </c>
      <c r="J7" s="1277" t="s">
        <v>3392</v>
      </c>
      <c r="K7" s="1277" t="s">
        <v>3390</v>
      </c>
      <c r="L7" s="1278"/>
      <c r="M7" s="1073"/>
      <c r="N7" s="1073"/>
      <c r="O7" s="1073"/>
      <c r="P7" s="1073"/>
      <c r="Q7" s="1073"/>
      <c r="R7" s="1073"/>
      <c r="S7" s="1073"/>
      <c r="T7" s="1073"/>
      <c r="U7" s="1073"/>
      <c r="V7" s="1073"/>
      <c r="W7" s="1276" t="s">
        <v>31</v>
      </c>
      <c r="X7" s="1277">
        <v>45</v>
      </c>
      <c r="Y7" s="1277">
        <v>46</v>
      </c>
      <c r="Z7" s="1277">
        <v>47</v>
      </c>
      <c r="AA7" s="1277">
        <v>48</v>
      </c>
      <c r="AB7" s="1277">
        <v>49</v>
      </c>
    </row>
    <row r="8" spans="2:28" x14ac:dyDescent="0.35">
      <c r="B8" s="1276">
        <v>1</v>
      </c>
      <c r="C8" s="1279">
        <v>80.34</v>
      </c>
      <c r="E8" s="1279">
        <v>80.680000000000007</v>
      </c>
      <c r="G8" s="1279">
        <v>81.03</v>
      </c>
      <c r="I8" s="1279">
        <v>81.38</v>
      </c>
      <c r="K8" s="1279">
        <v>81.72</v>
      </c>
      <c r="N8" s="1181"/>
      <c r="O8" s="1181"/>
      <c r="P8" s="1181"/>
      <c r="Q8" s="1181"/>
      <c r="R8" s="1181"/>
      <c r="S8" s="1181"/>
      <c r="T8" s="1181"/>
      <c r="U8" s="1181"/>
      <c r="V8" s="1181"/>
      <c r="W8" s="1276">
        <v>1</v>
      </c>
      <c r="X8" s="1115">
        <v>60.5</v>
      </c>
      <c r="Y8" s="1115">
        <v>60.75</v>
      </c>
      <c r="Z8" s="1115">
        <v>61</v>
      </c>
      <c r="AA8" s="1115">
        <v>61.25</v>
      </c>
      <c r="AB8" s="1115">
        <v>61.5</v>
      </c>
    </row>
    <row r="9" spans="2:28" x14ac:dyDescent="0.35">
      <c r="B9" s="1276">
        <v>2</v>
      </c>
      <c r="C9" s="1279">
        <v>80.34</v>
      </c>
      <c r="E9" s="1279">
        <v>80.680000000000007</v>
      </c>
      <c r="G9" s="1279">
        <v>81.03</v>
      </c>
      <c r="I9" s="1279">
        <v>81.38</v>
      </c>
      <c r="K9" s="1279">
        <v>81.72</v>
      </c>
      <c r="N9" s="1181"/>
      <c r="O9" s="1181"/>
      <c r="P9" s="1181"/>
      <c r="Q9" s="1181"/>
      <c r="R9" s="1181"/>
      <c r="S9" s="1181"/>
      <c r="T9" s="1181"/>
      <c r="U9" s="1181"/>
      <c r="V9" s="1181"/>
      <c r="W9" s="1276">
        <v>2</v>
      </c>
      <c r="X9" s="1115">
        <v>60.5</v>
      </c>
      <c r="Y9" s="1115">
        <v>60.75</v>
      </c>
      <c r="Z9" s="1115">
        <v>61</v>
      </c>
      <c r="AA9" s="1115">
        <v>61.25</v>
      </c>
      <c r="AB9" s="1115">
        <v>61.5</v>
      </c>
    </row>
    <row r="10" spans="2:28" x14ac:dyDescent="0.35">
      <c r="B10" s="1276">
        <v>3</v>
      </c>
      <c r="C10" s="1279">
        <v>80.34</v>
      </c>
      <c r="E10" s="1279">
        <v>80.680000000000007</v>
      </c>
      <c r="G10" s="1279">
        <v>81.03</v>
      </c>
      <c r="I10" s="1279">
        <v>81.38</v>
      </c>
      <c r="K10" s="1279">
        <v>81.72</v>
      </c>
      <c r="N10" s="1181"/>
      <c r="O10" s="1181"/>
      <c r="P10" s="1181"/>
      <c r="Q10" s="1181"/>
      <c r="R10" s="1181"/>
      <c r="S10" s="1181"/>
      <c r="T10" s="1181"/>
      <c r="U10" s="1181"/>
      <c r="V10" s="1181"/>
      <c r="W10" s="1276">
        <v>3</v>
      </c>
      <c r="X10" s="1115">
        <v>60.5</v>
      </c>
      <c r="Y10" s="1115">
        <v>60.75</v>
      </c>
      <c r="Z10" s="1115">
        <v>61</v>
      </c>
      <c r="AA10" s="1115">
        <v>61.25</v>
      </c>
      <c r="AB10" s="1115">
        <v>61.5</v>
      </c>
    </row>
    <row r="11" spans="2:28" x14ac:dyDescent="0.35">
      <c r="B11" s="1276">
        <v>4</v>
      </c>
      <c r="C11" s="1279">
        <v>80.34</v>
      </c>
      <c r="E11" s="1279">
        <v>80.680000000000007</v>
      </c>
      <c r="G11" s="1279">
        <v>81.03</v>
      </c>
      <c r="I11" s="1279">
        <v>81.38</v>
      </c>
      <c r="K11" s="1279">
        <v>81.72</v>
      </c>
      <c r="N11" s="1181"/>
      <c r="O11" s="1181"/>
      <c r="P11" s="1181"/>
      <c r="Q11" s="1181"/>
      <c r="R11" s="1181"/>
      <c r="S11" s="1181"/>
      <c r="T11" s="1181"/>
      <c r="U11" s="1181"/>
      <c r="V11" s="1181"/>
      <c r="W11" s="1276">
        <v>4</v>
      </c>
      <c r="X11" s="1115">
        <v>60.5</v>
      </c>
      <c r="Y11" s="1115">
        <v>60.75</v>
      </c>
      <c r="Z11" s="1115">
        <v>61</v>
      </c>
      <c r="AA11" s="1115">
        <v>61.25</v>
      </c>
      <c r="AB11" s="1115">
        <v>61.5</v>
      </c>
    </row>
    <row r="12" spans="2:28" x14ac:dyDescent="0.35">
      <c r="B12" s="1276">
        <v>5</v>
      </c>
      <c r="C12" s="1279">
        <v>80.34</v>
      </c>
      <c r="E12" s="1279">
        <v>80.680000000000007</v>
      </c>
      <c r="G12" s="1279">
        <v>81.03</v>
      </c>
      <c r="I12" s="1279">
        <v>81.38</v>
      </c>
      <c r="K12" s="1279">
        <v>81.72</v>
      </c>
      <c r="N12" s="1181"/>
      <c r="O12" s="1181"/>
      <c r="P12" s="1181"/>
      <c r="Q12" s="1181"/>
      <c r="R12" s="1181"/>
      <c r="S12" s="1181"/>
      <c r="T12" s="1181"/>
      <c r="U12" s="1181"/>
      <c r="V12" s="1181"/>
      <c r="W12" s="1276">
        <v>5</v>
      </c>
      <c r="X12" s="1115">
        <v>60.5</v>
      </c>
      <c r="Y12" s="1115">
        <v>60.75</v>
      </c>
      <c r="Z12" s="1115">
        <v>61</v>
      </c>
      <c r="AA12" s="1115">
        <v>61.25</v>
      </c>
      <c r="AB12" s="1115">
        <v>61.5</v>
      </c>
    </row>
    <row r="13" spans="2:28" x14ac:dyDescent="0.35">
      <c r="B13" s="1276">
        <v>6</v>
      </c>
      <c r="C13" s="1279">
        <v>80.34</v>
      </c>
      <c r="E13" s="1279">
        <v>80.680000000000007</v>
      </c>
      <c r="G13" s="1279">
        <v>81.03</v>
      </c>
      <c r="I13" s="1279">
        <v>81.38</v>
      </c>
      <c r="K13" s="1279">
        <v>81.72</v>
      </c>
      <c r="N13" s="1181"/>
      <c r="O13" s="1181"/>
      <c r="P13" s="1181"/>
      <c r="Q13" s="1181"/>
      <c r="R13" s="1181"/>
      <c r="S13" s="1181"/>
      <c r="T13" s="1181"/>
      <c r="U13" s="1181"/>
      <c r="V13" s="1181"/>
      <c r="W13" s="1276">
        <v>6</v>
      </c>
      <c r="X13" s="1115">
        <v>60.5</v>
      </c>
      <c r="Y13" s="1115">
        <v>60.75</v>
      </c>
      <c r="Z13" s="1115">
        <v>61</v>
      </c>
      <c r="AA13" s="1115">
        <v>61.25</v>
      </c>
      <c r="AB13" s="1115">
        <v>61.5</v>
      </c>
    </row>
    <row r="14" spans="2:28" x14ac:dyDescent="0.35">
      <c r="B14" s="1276">
        <v>7</v>
      </c>
      <c r="C14" s="1279">
        <v>80.34</v>
      </c>
      <c r="E14" s="1279">
        <v>80.680000000000007</v>
      </c>
      <c r="G14" s="1279">
        <v>81.03</v>
      </c>
      <c r="I14" s="1279">
        <v>81.38</v>
      </c>
      <c r="K14" s="1279">
        <v>81.72</v>
      </c>
      <c r="N14" s="1181"/>
      <c r="O14" s="1181"/>
      <c r="P14" s="1181"/>
      <c r="Q14" s="1181"/>
      <c r="R14" s="1181"/>
      <c r="S14" s="1181"/>
      <c r="T14" s="1181"/>
      <c r="U14" s="1181"/>
      <c r="V14" s="1181"/>
      <c r="W14" s="1276">
        <v>7</v>
      </c>
      <c r="X14" s="1115">
        <v>60.5</v>
      </c>
      <c r="Y14" s="1115">
        <v>60.75</v>
      </c>
      <c r="Z14" s="1115">
        <v>61</v>
      </c>
      <c r="AA14" s="1115">
        <v>61.25</v>
      </c>
      <c r="AB14" s="1115">
        <v>61.5</v>
      </c>
    </row>
    <row r="15" spans="2:28" x14ac:dyDescent="0.35">
      <c r="B15" s="1276">
        <v>8</v>
      </c>
      <c r="C15" s="1279">
        <v>80.34</v>
      </c>
      <c r="E15" s="1279">
        <v>80.680000000000007</v>
      </c>
      <c r="G15" s="1279">
        <v>81.03</v>
      </c>
      <c r="I15" s="1279">
        <v>81.38</v>
      </c>
      <c r="K15" s="1279">
        <v>81.72</v>
      </c>
      <c r="N15" s="1181"/>
      <c r="O15" s="1181"/>
      <c r="P15" s="1181"/>
      <c r="Q15" s="1181"/>
      <c r="R15" s="1181"/>
      <c r="S15" s="1181"/>
      <c r="T15" s="1181"/>
      <c r="U15" s="1181"/>
      <c r="V15" s="1181"/>
      <c r="W15" s="1276">
        <v>8</v>
      </c>
      <c r="X15" s="1115">
        <v>60.5</v>
      </c>
      <c r="Y15" s="1115">
        <v>60.75</v>
      </c>
      <c r="Z15" s="1115">
        <v>61</v>
      </c>
      <c r="AA15" s="1115">
        <v>61.25</v>
      </c>
      <c r="AB15" s="1115">
        <v>61.5</v>
      </c>
    </row>
    <row r="16" spans="2:28" x14ac:dyDescent="0.35">
      <c r="B16" s="1276">
        <v>9</v>
      </c>
      <c r="C16" s="1279">
        <v>80.34</v>
      </c>
      <c r="E16" s="1279">
        <v>80.680000000000007</v>
      </c>
      <c r="G16" s="1279">
        <v>81.03</v>
      </c>
      <c r="I16" s="1279">
        <v>81.38</v>
      </c>
      <c r="K16" s="1279">
        <v>81.72</v>
      </c>
      <c r="N16" s="1181"/>
      <c r="O16" s="1181"/>
      <c r="P16" s="1181"/>
      <c r="Q16" s="1181"/>
      <c r="R16" s="1181"/>
      <c r="S16" s="1181"/>
      <c r="T16" s="1181"/>
      <c r="U16" s="1181"/>
      <c r="V16" s="1181"/>
      <c r="W16" s="1276">
        <v>9</v>
      </c>
      <c r="X16" s="1115">
        <v>60.5</v>
      </c>
      <c r="Y16" s="1115">
        <v>60.75</v>
      </c>
      <c r="Z16" s="1115">
        <v>61</v>
      </c>
      <c r="AA16" s="1115">
        <v>61.25</v>
      </c>
      <c r="AB16" s="1115">
        <v>61.5</v>
      </c>
    </row>
    <row r="17" spans="2:28" x14ac:dyDescent="0.35">
      <c r="B17" s="1276">
        <v>10</v>
      </c>
      <c r="C17" s="1279">
        <v>80.34</v>
      </c>
      <c r="E17" s="1279">
        <v>80.680000000000007</v>
      </c>
      <c r="G17" s="1279">
        <v>81.03</v>
      </c>
      <c r="I17" s="1279">
        <v>81.38</v>
      </c>
      <c r="K17" s="1279">
        <v>81.72</v>
      </c>
      <c r="N17" s="1181"/>
      <c r="O17" s="1181"/>
      <c r="P17" s="1181"/>
      <c r="Q17" s="1181"/>
      <c r="R17" s="1181"/>
      <c r="S17" s="1181"/>
      <c r="T17" s="1181"/>
      <c r="U17" s="1181"/>
      <c r="V17" s="1181"/>
      <c r="W17" s="1276">
        <v>10</v>
      </c>
      <c r="X17" s="1115">
        <v>60.5</v>
      </c>
      <c r="Y17" s="1115">
        <v>60.75</v>
      </c>
      <c r="Z17" s="1115">
        <v>61</v>
      </c>
      <c r="AA17" s="1115">
        <v>61.25</v>
      </c>
      <c r="AB17" s="1115">
        <v>61.5</v>
      </c>
    </row>
    <row r="18" spans="2:28" x14ac:dyDescent="0.35">
      <c r="B18" s="1276">
        <v>11</v>
      </c>
      <c r="C18" s="1279">
        <v>80.34</v>
      </c>
      <c r="E18" s="1279">
        <v>80.680000000000007</v>
      </c>
      <c r="G18" s="1279">
        <v>81.03</v>
      </c>
      <c r="I18" s="1279">
        <v>81.38</v>
      </c>
      <c r="K18" s="1279">
        <v>81.72</v>
      </c>
      <c r="N18" s="1181"/>
      <c r="O18" s="1181"/>
      <c r="P18" s="1181"/>
      <c r="Q18" s="1181"/>
      <c r="R18" s="1181"/>
      <c r="S18" s="1181"/>
      <c r="T18" s="1181"/>
      <c r="U18" s="1181"/>
      <c r="V18" s="1181"/>
      <c r="W18" s="1276">
        <v>11</v>
      </c>
      <c r="X18" s="1115">
        <v>60.5</v>
      </c>
      <c r="Y18" s="1115">
        <v>60.75</v>
      </c>
      <c r="Z18" s="1115">
        <v>61</v>
      </c>
      <c r="AA18" s="1115">
        <v>61.25</v>
      </c>
      <c r="AB18" s="1115">
        <v>61.5</v>
      </c>
    </row>
    <row r="19" spans="2:28" x14ac:dyDescent="0.35">
      <c r="B19" s="1276">
        <v>12</v>
      </c>
      <c r="C19" s="1279">
        <v>80.34</v>
      </c>
      <c r="E19" s="1279">
        <v>80.680000000000007</v>
      </c>
      <c r="G19" s="1279">
        <v>81.03</v>
      </c>
      <c r="I19" s="1279">
        <v>81.38</v>
      </c>
      <c r="K19" s="1279">
        <v>81.72</v>
      </c>
      <c r="N19" s="1181"/>
      <c r="O19" s="1181"/>
      <c r="P19" s="1181"/>
      <c r="Q19" s="1181"/>
      <c r="R19" s="1181"/>
      <c r="S19" s="1181"/>
      <c r="T19" s="1181"/>
      <c r="U19" s="1181"/>
      <c r="V19" s="1181"/>
      <c r="W19" s="1276">
        <v>12</v>
      </c>
      <c r="X19" s="1115">
        <v>60.5</v>
      </c>
      <c r="Y19" s="1115">
        <v>60.75</v>
      </c>
      <c r="Z19" s="1115">
        <v>61</v>
      </c>
      <c r="AA19" s="1115">
        <v>61.25</v>
      </c>
      <c r="AB19" s="1115">
        <v>61.5</v>
      </c>
    </row>
    <row r="20" spans="2:28" x14ac:dyDescent="0.35">
      <c r="B20" s="1276">
        <v>13</v>
      </c>
      <c r="C20" s="1279">
        <v>80.34</v>
      </c>
      <c r="E20" s="1279">
        <v>80.680000000000007</v>
      </c>
      <c r="G20" s="1279">
        <v>81.03</v>
      </c>
      <c r="I20" s="1279">
        <v>81.38</v>
      </c>
      <c r="K20" s="1279">
        <v>81.72</v>
      </c>
      <c r="N20" s="1181"/>
      <c r="O20" s="1181"/>
      <c r="P20" s="1181"/>
      <c r="Q20" s="1181"/>
      <c r="R20" s="1181"/>
      <c r="S20" s="1181"/>
      <c r="T20" s="1181"/>
      <c r="U20" s="1181"/>
      <c r="V20" s="1181"/>
      <c r="W20" s="1276">
        <v>13</v>
      </c>
      <c r="X20" s="1115">
        <v>60.5</v>
      </c>
      <c r="Y20" s="1115">
        <v>60.75</v>
      </c>
      <c r="Z20" s="1115">
        <v>61</v>
      </c>
      <c r="AA20" s="1115">
        <v>61.25</v>
      </c>
      <c r="AB20" s="1115">
        <v>61.5</v>
      </c>
    </row>
    <row r="21" spans="2:28" x14ac:dyDescent="0.35">
      <c r="B21" s="1276">
        <v>14</v>
      </c>
      <c r="C21" s="1279">
        <v>80.34</v>
      </c>
      <c r="E21" s="1279">
        <v>80.680000000000007</v>
      </c>
      <c r="G21" s="1279">
        <v>81.03</v>
      </c>
      <c r="I21" s="1279">
        <v>81.38</v>
      </c>
      <c r="K21" s="1279">
        <v>81.72</v>
      </c>
      <c r="N21" s="1181"/>
      <c r="O21" s="1181"/>
      <c r="P21" s="1181"/>
      <c r="Q21" s="1181"/>
      <c r="R21" s="1181"/>
      <c r="S21" s="1181"/>
      <c r="T21" s="1181"/>
      <c r="U21" s="1181"/>
      <c r="V21" s="1181"/>
      <c r="W21" s="1276">
        <v>14</v>
      </c>
      <c r="X21" s="1115">
        <v>60.5</v>
      </c>
      <c r="Y21" s="1115">
        <v>60.75</v>
      </c>
      <c r="Z21" s="1115">
        <v>61</v>
      </c>
      <c r="AA21" s="1115">
        <v>61.25</v>
      </c>
      <c r="AB21" s="1115">
        <v>61.5</v>
      </c>
    </row>
    <row r="22" spans="2:28" x14ac:dyDescent="0.35">
      <c r="B22" s="1276">
        <v>15</v>
      </c>
      <c r="C22" s="1279">
        <v>80.34</v>
      </c>
      <c r="E22" s="1279">
        <v>80.680000000000007</v>
      </c>
      <c r="G22" s="1279">
        <v>81.03</v>
      </c>
      <c r="I22" s="1279">
        <v>81.38</v>
      </c>
      <c r="K22" s="1279">
        <v>81.72</v>
      </c>
      <c r="N22" s="1181"/>
      <c r="O22" s="1181"/>
      <c r="P22" s="1181"/>
      <c r="Q22" s="1181"/>
      <c r="R22" s="1181"/>
      <c r="S22" s="1181"/>
      <c r="T22" s="1181"/>
      <c r="U22" s="1181"/>
      <c r="V22" s="1181"/>
      <c r="W22" s="1276">
        <v>15</v>
      </c>
      <c r="X22" s="1115">
        <v>60.5</v>
      </c>
      <c r="Y22" s="1115">
        <v>60.75</v>
      </c>
      <c r="Z22" s="1115">
        <v>61</v>
      </c>
      <c r="AA22" s="1115">
        <v>61.25</v>
      </c>
      <c r="AB22" s="1115">
        <v>61.5</v>
      </c>
    </row>
    <row r="23" spans="2:28" x14ac:dyDescent="0.35">
      <c r="B23" s="1276">
        <v>16</v>
      </c>
      <c r="C23" s="1279">
        <v>80.34</v>
      </c>
      <c r="E23" s="1279">
        <v>80.680000000000007</v>
      </c>
      <c r="G23" s="1279">
        <v>81.03</v>
      </c>
      <c r="I23" s="1279">
        <v>81.38</v>
      </c>
      <c r="K23" s="1279">
        <v>81.72</v>
      </c>
      <c r="N23" s="1181"/>
      <c r="O23" s="1181"/>
      <c r="P23" s="1181"/>
      <c r="Q23" s="1181"/>
      <c r="R23" s="1181"/>
      <c r="S23" s="1181"/>
      <c r="T23" s="1181"/>
      <c r="U23" s="1181"/>
      <c r="V23" s="1181"/>
      <c r="W23" s="1276">
        <v>16</v>
      </c>
      <c r="X23" s="1115">
        <v>60.5</v>
      </c>
      <c r="Y23" s="1115">
        <v>60.75</v>
      </c>
      <c r="Z23" s="1115">
        <v>61</v>
      </c>
      <c r="AA23" s="1115">
        <v>61.25</v>
      </c>
      <c r="AB23" s="1115">
        <v>61.5</v>
      </c>
    </row>
    <row r="24" spans="2:28" x14ac:dyDescent="0.35">
      <c r="B24" s="1276">
        <v>17</v>
      </c>
      <c r="C24" s="1279">
        <v>80.34</v>
      </c>
      <c r="E24" s="1279">
        <v>80.680000000000007</v>
      </c>
      <c r="G24" s="1279">
        <v>81.03</v>
      </c>
      <c r="I24" s="1279">
        <v>81.38</v>
      </c>
      <c r="K24" s="1279">
        <v>81.72</v>
      </c>
      <c r="N24" s="1181"/>
      <c r="O24" s="1181"/>
      <c r="P24" s="1181"/>
      <c r="Q24" s="1181"/>
      <c r="R24" s="1181"/>
      <c r="S24" s="1181"/>
      <c r="T24" s="1181"/>
      <c r="U24" s="1181"/>
      <c r="V24" s="1181"/>
      <c r="W24" s="1276">
        <v>17</v>
      </c>
      <c r="X24" s="1115">
        <v>60.5</v>
      </c>
      <c r="Y24" s="1115">
        <v>60.75</v>
      </c>
      <c r="Z24" s="1115">
        <v>61</v>
      </c>
      <c r="AA24" s="1115">
        <v>61.25</v>
      </c>
      <c r="AB24" s="1115">
        <v>61.5</v>
      </c>
    </row>
    <row r="25" spans="2:28" x14ac:dyDescent="0.35">
      <c r="B25" s="1276">
        <v>18</v>
      </c>
      <c r="C25" s="1279">
        <v>80.34</v>
      </c>
      <c r="E25" s="1279">
        <v>80.680000000000007</v>
      </c>
      <c r="G25" s="1279">
        <v>81.03</v>
      </c>
      <c r="I25" s="1279">
        <v>81.38</v>
      </c>
      <c r="K25" s="1279">
        <v>81.72</v>
      </c>
      <c r="N25" s="1181"/>
      <c r="O25" s="1181"/>
      <c r="P25" s="1181"/>
      <c r="Q25" s="1181"/>
      <c r="R25" s="1181"/>
      <c r="S25" s="1181"/>
      <c r="T25" s="1181"/>
      <c r="U25" s="1181"/>
      <c r="V25" s="1181"/>
      <c r="W25" s="1276">
        <v>18</v>
      </c>
      <c r="X25" s="1115">
        <v>60.5</v>
      </c>
      <c r="Y25" s="1115">
        <v>60.75</v>
      </c>
      <c r="Z25" s="1115">
        <v>61</v>
      </c>
      <c r="AA25" s="1115">
        <v>61.25</v>
      </c>
      <c r="AB25" s="1115">
        <v>61.5</v>
      </c>
    </row>
    <row r="26" spans="2:28" x14ac:dyDescent="0.35">
      <c r="B26" s="1276">
        <v>19</v>
      </c>
      <c r="C26" s="1279">
        <v>80.34</v>
      </c>
      <c r="E26" s="1279">
        <v>80.680000000000007</v>
      </c>
      <c r="G26" s="1279">
        <v>81.03</v>
      </c>
      <c r="I26" s="1279">
        <v>81.38</v>
      </c>
      <c r="K26" s="1279">
        <v>81.72</v>
      </c>
      <c r="N26" s="1181"/>
      <c r="O26" s="1181"/>
      <c r="P26" s="1181"/>
      <c r="Q26" s="1181"/>
      <c r="R26" s="1181"/>
      <c r="S26" s="1181"/>
      <c r="T26" s="1181"/>
      <c r="U26" s="1181"/>
      <c r="V26" s="1181"/>
      <c r="W26" s="1276">
        <v>19</v>
      </c>
      <c r="X26" s="1115">
        <v>60.5</v>
      </c>
      <c r="Y26" s="1115">
        <v>60.75</v>
      </c>
      <c r="Z26" s="1115">
        <v>61</v>
      </c>
      <c r="AA26" s="1115">
        <v>61.25</v>
      </c>
      <c r="AB26" s="1115">
        <v>61.5</v>
      </c>
    </row>
    <row r="27" spans="2:28" x14ac:dyDescent="0.35">
      <c r="B27" s="1276">
        <v>20</v>
      </c>
      <c r="C27" s="1279">
        <v>80.34</v>
      </c>
      <c r="E27" s="1279">
        <v>80.680000000000007</v>
      </c>
      <c r="G27" s="1279">
        <v>81.03</v>
      </c>
      <c r="I27" s="1279">
        <v>81.38</v>
      </c>
      <c r="K27" s="1279">
        <v>81.72</v>
      </c>
      <c r="N27" s="1181"/>
      <c r="O27" s="1181"/>
      <c r="P27" s="1181"/>
      <c r="Q27" s="1181"/>
      <c r="R27" s="1181"/>
      <c r="S27" s="1181"/>
      <c r="T27" s="1181"/>
      <c r="U27" s="1181"/>
      <c r="V27" s="1181"/>
      <c r="W27" s="1276">
        <v>20</v>
      </c>
      <c r="X27" s="1115">
        <v>60.5</v>
      </c>
      <c r="Y27" s="1115">
        <v>60.75</v>
      </c>
      <c r="Z27" s="1115">
        <v>61</v>
      </c>
      <c r="AA27" s="1115">
        <v>61.25</v>
      </c>
      <c r="AB27" s="1115">
        <v>61.5</v>
      </c>
    </row>
    <row r="28" spans="2:28" x14ac:dyDescent="0.35">
      <c r="B28" s="1276">
        <v>21</v>
      </c>
      <c r="C28" s="1279">
        <v>80.34</v>
      </c>
      <c r="E28" s="1279">
        <v>80.680000000000007</v>
      </c>
      <c r="G28" s="1279">
        <v>81.03</v>
      </c>
      <c r="I28" s="1279">
        <v>81.38</v>
      </c>
      <c r="K28" s="1279">
        <v>81.72</v>
      </c>
      <c r="N28" s="1181"/>
      <c r="O28" s="1181"/>
      <c r="P28" s="1181"/>
      <c r="Q28" s="1181"/>
      <c r="R28" s="1181"/>
      <c r="S28" s="1181"/>
      <c r="T28" s="1181"/>
      <c r="U28" s="1181"/>
      <c r="V28" s="1181"/>
      <c r="W28" s="1276">
        <v>21</v>
      </c>
      <c r="X28" s="1115">
        <v>60.5</v>
      </c>
      <c r="Y28" s="1115">
        <v>60.75</v>
      </c>
      <c r="Z28" s="1115">
        <v>61</v>
      </c>
      <c r="AA28" s="1115">
        <v>61.25</v>
      </c>
      <c r="AB28" s="1115">
        <v>61.5</v>
      </c>
    </row>
    <row r="29" spans="2:28" x14ac:dyDescent="0.35">
      <c r="B29" s="1276">
        <v>22</v>
      </c>
      <c r="C29" s="1279">
        <v>80.34</v>
      </c>
      <c r="E29" s="1279">
        <v>80.680000000000007</v>
      </c>
      <c r="G29" s="1279">
        <v>81.03</v>
      </c>
      <c r="I29" s="1279">
        <v>81.38</v>
      </c>
      <c r="K29" s="1279">
        <v>81.72</v>
      </c>
      <c r="N29" s="1181"/>
      <c r="O29" s="1181"/>
      <c r="P29" s="1181"/>
      <c r="Q29" s="1181"/>
      <c r="R29" s="1181"/>
      <c r="S29" s="1181"/>
      <c r="T29" s="1181"/>
      <c r="U29" s="1181"/>
      <c r="V29" s="1181"/>
      <c r="W29" s="1276">
        <v>22</v>
      </c>
      <c r="X29" s="1115">
        <v>60.5</v>
      </c>
      <c r="Y29" s="1115">
        <v>60.75</v>
      </c>
      <c r="Z29" s="1115">
        <v>61</v>
      </c>
      <c r="AA29" s="1115">
        <v>61.25</v>
      </c>
      <c r="AB29" s="1115">
        <v>61.5</v>
      </c>
    </row>
    <row r="30" spans="2:28" x14ac:dyDescent="0.35">
      <c r="B30" s="1276">
        <v>23</v>
      </c>
      <c r="C30" s="1279">
        <v>80.34</v>
      </c>
      <c r="E30" s="1279">
        <v>80.680000000000007</v>
      </c>
      <c r="G30" s="1279">
        <v>81.03</v>
      </c>
      <c r="I30" s="1279">
        <v>81.38</v>
      </c>
      <c r="K30" s="1279">
        <v>81.72</v>
      </c>
      <c r="N30" s="1181"/>
      <c r="O30" s="1181"/>
      <c r="P30" s="1181"/>
      <c r="Q30" s="1181"/>
      <c r="R30" s="1181"/>
      <c r="S30" s="1181"/>
      <c r="T30" s="1181"/>
      <c r="U30" s="1181"/>
      <c r="V30" s="1181"/>
      <c r="W30" s="1276">
        <v>23</v>
      </c>
      <c r="X30" s="1115">
        <v>60.5</v>
      </c>
      <c r="Y30" s="1115">
        <v>60.75</v>
      </c>
      <c r="Z30" s="1115">
        <v>61</v>
      </c>
      <c r="AA30" s="1115">
        <v>61.25</v>
      </c>
      <c r="AB30" s="1115">
        <v>61.5</v>
      </c>
    </row>
    <row r="31" spans="2:28" x14ac:dyDescent="0.35">
      <c r="B31" s="1276">
        <v>24</v>
      </c>
      <c r="C31" s="1279">
        <v>80.34</v>
      </c>
      <c r="E31" s="1279">
        <v>80.680000000000007</v>
      </c>
      <c r="G31" s="1279">
        <v>81.03</v>
      </c>
      <c r="I31" s="1279">
        <v>81.38</v>
      </c>
      <c r="K31" s="1279">
        <v>81.72</v>
      </c>
      <c r="N31" s="1181"/>
      <c r="O31" s="1181"/>
      <c r="P31" s="1181"/>
      <c r="Q31" s="1181"/>
      <c r="R31" s="1181"/>
      <c r="S31" s="1181"/>
      <c r="T31" s="1181"/>
      <c r="U31" s="1181"/>
      <c r="V31" s="1181"/>
      <c r="W31" s="1276">
        <v>24</v>
      </c>
      <c r="X31" s="1115">
        <v>60.5</v>
      </c>
      <c r="Y31" s="1115">
        <v>60.75</v>
      </c>
      <c r="Z31" s="1115">
        <v>61</v>
      </c>
      <c r="AA31" s="1115">
        <v>61.25</v>
      </c>
      <c r="AB31" s="1115">
        <v>61.5</v>
      </c>
    </row>
    <row r="32" spans="2:28" x14ac:dyDescent="0.35">
      <c r="B32" s="1276">
        <v>25</v>
      </c>
      <c r="C32" s="1279">
        <v>80.34</v>
      </c>
      <c r="E32" s="1279">
        <v>80.680000000000007</v>
      </c>
      <c r="G32" s="1279">
        <v>81.03</v>
      </c>
      <c r="I32" s="1279">
        <v>81.38</v>
      </c>
      <c r="K32" s="1279">
        <v>81.72</v>
      </c>
      <c r="N32" s="1181"/>
      <c r="O32" s="1181"/>
      <c r="P32" s="1181"/>
      <c r="Q32" s="1181"/>
      <c r="R32" s="1181"/>
      <c r="S32" s="1181"/>
      <c r="T32" s="1181"/>
      <c r="U32" s="1181"/>
      <c r="V32" s="1181"/>
      <c r="W32" s="1276">
        <v>25</v>
      </c>
      <c r="X32" s="1115">
        <v>60.5</v>
      </c>
      <c r="Y32" s="1115">
        <v>60.75</v>
      </c>
      <c r="Z32" s="1115">
        <v>61</v>
      </c>
      <c r="AA32" s="1115">
        <v>61.25</v>
      </c>
      <c r="AB32" s="1115">
        <v>61.5</v>
      </c>
    </row>
    <row r="33" spans="2:28" x14ac:dyDescent="0.35">
      <c r="B33" s="1276">
        <v>26</v>
      </c>
      <c r="C33" s="1279">
        <v>80.34</v>
      </c>
      <c r="E33" s="1279">
        <v>80.680000000000007</v>
      </c>
      <c r="G33" s="1279">
        <v>81.03</v>
      </c>
      <c r="I33" s="1279">
        <v>81.38</v>
      </c>
      <c r="K33" s="1279">
        <v>81.72</v>
      </c>
      <c r="N33" s="1181"/>
      <c r="O33" s="1181"/>
      <c r="P33" s="1181"/>
      <c r="Q33" s="1181"/>
      <c r="R33" s="1181"/>
      <c r="S33" s="1181"/>
      <c r="T33" s="1181"/>
      <c r="U33" s="1181"/>
      <c r="V33" s="1181"/>
      <c r="W33" s="1276">
        <v>26</v>
      </c>
      <c r="X33" s="1115">
        <v>60.5</v>
      </c>
      <c r="Y33" s="1115">
        <v>60.75</v>
      </c>
      <c r="Z33" s="1115">
        <v>61</v>
      </c>
      <c r="AA33" s="1115">
        <v>61.25</v>
      </c>
      <c r="AB33" s="1115">
        <v>61.5</v>
      </c>
    </row>
    <row r="34" spans="2:28" x14ac:dyDescent="0.35">
      <c r="B34" s="1276">
        <v>27</v>
      </c>
      <c r="C34" s="1279">
        <v>80.34</v>
      </c>
      <c r="E34" s="1279">
        <v>80.680000000000007</v>
      </c>
      <c r="G34" s="1279">
        <v>81.03</v>
      </c>
      <c r="I34" s="1279">
        <v>81.38</v>
      </c>
      <c r="K34" s="1279">
        <v>81.72</v>
      </c>
      <c r="N34" s="1181"/>
      <c r="O34" s="1181"/>
      <c r="P34" s="1181"/>
      <c r="Q34" s="1181"/>
      <c r="R34" s="1181"/>
      <c r="S34" s="1181"/>
      <c r="T34" s="1181"/>
      <c r="U34" s="1181"/>
      <c r="V34" s="1181"/>
      <c r="W34" s="1276">
        <v>27</v>
      </c>
      <c r="X34" s="1115">
        <v>60.5</v>
      </c>
      <c r="Y34" s="1115">
        <v>60.75</v>
      </c>
      <c r="Z34" s="1115">
        <v>61</v>
      </c>
      <c r="AA34" s="1115">
        <v>61.25</v>
      </c>
      <c r="AB34" s="1115">
        <v>61.5</v>
      </c>
    </row>
    <row r="35" spans="2:28" x14ac:dyDescent="0.35">
      <c r="B35" s="1276">
        <v>28</v>
      </c>
      <c r="C35" s="1279">
        <v>80.34</v>
      </c>
      <c r="E35" s="1279">
        <v>80.680000000000007</v>
      </c>
      <c r="G35" s="1279">
        <v>81.03</v>
      </c>
      <c r="I35" s="1279">
        <v>81.38</v>
      </c>
      <c r="K35" s="1279">
        <v>81.72</v>
      </c>
      <c r="N35" s="1181"/>
      <c r="O35" s="1181"/>
      <c r="P35" s="1181"/>
      <c r="Q35" s="1181"/>
      <c r="R35" s="1181"/>
      <c r="S35" s="1181"/>
      <c r="T35" s="1181"/>
      <c r="U35" s="1181"/>
      <c r="V35" s="1181"/>
      <c r="W35" s="1276">
        <v>28</v>
      </c>
      <c r="X35" s="1115">
        <v>60.5</v>
      </c>
      <c r="Y35" s="1115">
        <v>60.75</v>
      </c>
      <c r="Z35" s="1115">
        <v>61</v>
      </c>
      <c r="AA35" s="1115">
        <v>61.25</v>
      </c>
      <c r="AB35" s="1115">
        <v>61.5</v>
      </c>
    </row>
    <row r="36" spans="2:28" x14ac:dyDescent="0.35">
      <c r="B36" s="1276">
        <v>29</v>
      </c>
      <c r="C36" s="1279">
        <v>80.34</v>
      </c>
      <c r="E36" s="1279">
        <v>80.680000000000007</v>
      </c>
      <c r="G36" s="1279">
        <v>81.03</v>
      </c>
      <c r="I36" s="1279">
        <v>81.38</v>
      </c>
      <c r="K36" s="1279">
        <v>81.72</v>
      </c>
      <c r="N36" s="1181"/>
      <c r="O36" s="1181"/>
      <c r="P36" s="1181"/>
      <c r="Q36" s="1181"/>
      <c r="R36" s="1181"/>
      <c r="S36" s="1181"/>
      <c r="T36" s="1181"/>
      <c r="U36" s="1181"/>
      <c r="V36" s="1181"/>
      <c r="W36" s="1276">
        <v>29</v>
      </c>
      <c r="X36" s="1115">
        <v>60.5</v>
      </c>
      <c r="Y36" s="1115">
        <v>60.75</v>
      </c>
      <c r="Z36" s="1115">
        <v>61</v>
      </c>
      <c r="AA36" s="1115">
        <v>61.25</v>
      </c>
      <c r="AB36" s="1115">
        <v>61.5</v>
      </c>
    </row>
    <row r="37" spans="2:28" x14ac:dyDescent="0.35">
      <c r="B37" s="1276">
        <v>30</v>
      </c>
      <c r="C37" s="1279">
        <v>80.34</v>
      </c>
      <c r="E37" s="1279">
        <v>80.680000000000007</v>
      </c>
      <c r="G37" s="1279">
        <v>81.03</v>
      </c>
      <c r="I37" s="1279">
        <v>81.38</v>
      </c>
      <c r="K37" s="1279">
        <v>81.72</v>
      </c>
      <c r="N37" s="1181"/>
      <c r="O37" s="1181"/>
      <c r="P37" s="1181"/>
      <c r="Q37" s="1181"/>
      <c r="R37" s="1181"/>
      <c r="S37" s="1181"/>
      <c r="T37" s="1181"/>
      <c r="U37" s="1181"/>
      <c r="V37" s="1181"/>
      <c r="W37" s="1276">
        <v>30</v>
      </c>
      <c r="X37" s="1115">
        <v>60.5</v>
      </c>
      <c r="Y37" s="1115">
        <v>60.75</v>
      </c>
      <c r="Z37" s="1115">
        <v>61</v>
      </c>
      <c r="AA37" s="1115">
        <v>61.25</v>
      </c>
      <c r="AB37" s="1115">
        <v>61.5</v>
      </c>
    </row>
    <row r="38" spans="2:28" x14ac:dyDescent="0.35">
      <c r="B38" s="1276">
        <v>31</v>
      </c>
      <c r="C38" s="1279">
        <v>80.34</v>
      </c>
      <c r="E38" s="1279">
        <v>80.680000000000007</v>
      </c>
      <c r="G38" s="1279">
        <v>81.03</v>
      </c>
      <c r="I38" s="1279">
        <v>81.38</v>
      </c>
      <c r="K38" s="1279">
        <v>81.72</v>
      </c>
      <c r="N38" s="1181"/>
      <c r="O38" s="1181"/>
      <c r="P38" s="1181"/>
      <c r="Q38" s="1181"/>
      <c r="R38" s="1181"/>
      <c r="S38" s="1181"/>
      <c r="T38" s="1181"/>
      <c r="U38" s="1181"/>
      <c r="V38" s="1181"/>
      <c r="W38" s="1276">
        <v>31</v>
      </c>
      <c r="X38" s="1115">
        <v>60.5</v>
      </c>
      <c r="Y38" s="1115">
        <v>60.75</v>
      </c>
      <c r="Z38" s="1115">
        <v>61</v>
      </c>
      <c r="AA38" s="1115">
        <v>61.25</v>
      </c>
      <c r="AB38" s="1115">
        <v>61.5</v>
      </c>
    </row>
    <row r="39" spans="2:28" x14ac:dyDescent="0.35">
      <c r="B39" s="1276">
        <v>32</v>
      </c>
      <c r="C39" s="1279">
        <v>80.34</v>
      </c>
      <c r="E39" s="1279">
        <v>80.680000000000007</v>
      </c>
      <c r="G39" s="1279">
        <v>81.03</v>
      </c>
      <c r="I39" s="1279">
        <v>81.38</v>
      </c>
      <c r="K39" s="1279">
        <v>81.72</v>
      </c>
      <c r="N39" s="1181"/>
      <c r="O39" s="1181"/>
      <c r="P39" s="1181"/>
      <c r="Q39" s="1181"/>
      <c r="R39" s="1181"/>
      <c r="S39" s="1181"/>
      <c r="T39" s="1181"/>
      <c r="U39" s="1181"/>
      <c r="V39" s="1181"/>
      <c r="W39" s="1276">
        <v>32</v>
      </c>
      <c r="X39" s="1115">
        <v>60.5</v>
      </c>
      <c r="Y39" s="1115">
        <v>60.75</v>
      </c>
      <c r="Z39" s="1115">
        <v>61</v>
      </c>
      <c r="AA39" s="1115">
        <v>61.25</v>
      </c>
      <c r="AB39" s="1115">
        <v>61.5</v>
      </c>
    </row>
    <row r="40" spans="2:28" x14ac:dyDescent="0.35">
      <c r="B40" s="1276">
        <v>33</v>
      </c>
      <c r="C40" s="1279">
        <v>80.34</v>
      </c>
      <c r="E40" s="1279">
        <v>80.680000000000007</v>
      </c>
      <c r="G40" s="1279">
        <v>81.03</v>
      </c>
      <c r="I40" s="1279">
        <v>81.38</v>
      </c>
      <c r="K40" s="1279">
        <v>81.72</v>
      </c>
      <c r="N40" s="1181"/>
      <c r="O40" s="1181"/>
      <c r="P40" s="1181"/>
      <c r="Q40" s="1181"/>
      <c r="R40" s="1181"/>
      <c r="S40" s="1181"/>
      <c r="T40" s="1181"/>
      <c r="U40" s="1181"/>
      <c r="V40" s="1181"/>
      <c r="W40" s="1276">
        <v>33</v>
      </c>
      <c r="X40" s="1115">
        <v>60.5</v>
      </c>
      <c r="Y40" s="1115">
        <v>60.75</v>
      </c>
      <c r="Z40" s="1115">
        <v>61</v>
      </c>
      <c r="AA40" s="1115">
        <v>61.25</v>
      </c>
      <c r="AB40" s="1115">
        <v>61.5</v>
      </c>
    </row>
    <row r="41" spans="2:28" x14ac:dyDescent="0.35">
      <c r="B41" s="1276">
        <v>34</v>
      </c>
      <c r="C41" s="1279">
        <v>80.34</v>
      </c>
      <c r="E41" s="1279">
        <v>80.680000000000007</v>
      </c>
      <c r="G41" s="1279">
        <v>81.03</v>
      </c>
      <c r="I41" s="1279">
        <v>81.38</v>
      </c>
      <c r="K41" s="1279">
        <v>81.72</v>
      </c>
      <c r="N41" s="1181"/>
      <c r="O41" s="1181"/>
      <c r="P41" s="1181"/>
      <c r="Q41" s="1181"/>
      <c r="R41" s="1181"/>
      <c r="S41" s="1181"/>
      <c r="T41" s="1181"/>
      <c r="U41" s="1181"/>
      <c r="V41" s="1181"/>
      <c r="W41" s="1276">
        <v>34</v>
      </c>
      <c r="X41" s="1115">
        <v>60.5</v>
      </c>
      <c r="Y41" s="1115">
        <v>60.75</v>
      </c>
      <c r="Z41" s="1115">
        <v>61</v>
      </c>
      <c r="AA41" s="1115">
        <v>61.25</v>
      </c>
      <c r="AB41" s="1115">
        <v>61.5</v>
      </c>
    </row>
    <row r="42" spans="2:28" x14ac:dyDescent="0.35">
      <c r="B42" s="1276">
        <v>35</v>
      </c>
      <c r="C42" s="1279">
        <v>80.34</v>
      </c>
      <c r="E42" s="1279">
        <v>80.680000000000007</v>
      </c>
      <c r="G42" s="1279">
        <v>81.03</v>
      </c>
      <c r="I42" s="1279">
        <v>81.38</v>
      </c>
      <c r="K42" s="1279">
        <v>81.72</v>
      </c>
      <c r="N42" s="1181"/>
      <c r="O42" s="1181"/>
      <c r="P42" s="1181"/>
      <c r="Q42" s="1181"/>
      <c r="R42" s="1181"/>
      <c r="S42" s="1181"/>
      <c r="T42" s="1181"/>
      <c r="U42" s="1181"/>
      <c r="V42" s="1181"/>
      <c r="W42" s="1276">
        <v>35</v>
      </c>
      <c r="X42" s="1115">
        <v>60.5</v>
      </c>
      <c r="Y42" s="1115">
        <v>60.75</v>
      </c>
      <c r="Z42" s="1115">
        <v>61</v>
      </c>
      <c r="AA42" s="1115">
        <v>61.25</v>
      </c>
      <c r="AB42" s="1115">
        <v>61.5</v>
      </c>
    </row>
    <row r="43" spans="2:28" x14ac:dyDescent="0.35">
      <c r="B43" s="1276">
        <v>36</v>
      </c>
      <c r="C43" s="1279">
        <v>80.34</v>
      </c>
      <c r="E43" s="1279">
        <v>80.680000000000007</v>
      </c>
      <c r="G43" s="1279">
        <v>81.03</v>
      </c>
      <c r="I43" s="1279">
        <v>81.38</v>
      </c>
      <c r="K43" s="1279">
        <v>81.72</v>
      </c>
      <c r="N43" s="1181"/>
      <c r="O43" s="1181"/>
      <c r="P43" s="1181"/>
      <c r="Q43" s="1181"/>
      <c r="R43" s="1181"/>
      <c r="S43" s="1181"/>
      <c r="T43" s="1181"/>
      <c r="U43" s="1181"/>
      <c r="V43" s="1181"/>
      <c r="W43" s="1276">
        <v>36</v>
      </c>
      <c r="X43" s="1115">
        <v>60.5</v>
      </c>
      <c r="Y43" s="1115">
        <v>60.75</v>
      </c>
      <c r="Z43" s="1115">
        <v>61</v>
      </c>
      <c r="AA43" s="1115">
        <v>61.25</v>
      </c>
      <c r="AB43" s="1115">
        <v>61.5</v>
      </c>
    </row>
    <row r="44" spans="2:28" x14ac:dyDescent="0.35">
      <c r="B44" s="1276">
        <v>37</v>
      </c>
      <c r="C44" s="1279">
        <v>80.34</v>
      </c>
      <c r="E44" s="1279">
        <v>80.680000000000007</v>
      </c>
      <c r="G44" s="1279">
        <v>81.03</v>
      </c>
      <c r="I44" s="1279">
        <v>81.38</v>
      </c>
      <c r="K44" s="1279">
        <v>81.72</v>
      </c>
      <c r="N44" s="1181"/>
      <c r="O44" s="1181"/>
      <c r="P44" s="1181"/>
      <c r="Q44" s="1181"/>
      <c r="R44" s="1181"/>
      <c r="S44" s="1181"/>
      <c r="T44" s="1181"/>
      <c r="U44" s="1181"/>
      <c r="V44" s="1181"/>
      <c r="W44" s="1276">
        <v>37</v>
      </c>
      <c r="X44" s="1115">
        <v>60.5</v>
      </c>
      <c r="Y44" s="1115">
        <v>60.75</v>
      </c>
      <c r="Z44" s="1115">
        <v>61</v>
      </c>
      <c r="AA44" s="1115">
        <v>61.25</v>
      </c>
      <c r="AB44" s="1115">
        <v>61.5</v>
      </c>
    </row>
    <row r="45" spans="2:28" x14ac:dyDescent="0.35">
      <c r="B45" s="1276">
        <v>38</v>
      </c>
      <c r="C45" s="1279">
        <v>80.34</v>
      </c>
      <c r="E45" s="1279">
        <v>80.680000000000007</v>
      </c>
      <c r="G45" s="1279">
        <v>81.03</v>
      </c>
      <c r="I45" s="1279">
        <v>81.38</v>
      </c>
      <c r="K45" s="1279">
        <v>81.72</v>
      </c>
      <c r="N45" s="1181"/>
      <c r="O45" s="1181"/>
      <c r="P45" s="1181"/>
      <c r="Q45" s="1181"/>
      <c r="R45" s="1181"/>
      <c r="S45" s="1181"/>
      <c r="T45" s="1181"/>
      <c r="U45" s="1181"/>
      <c r="V45" s="1181"/>
      <c r="W45" s="1276">
        <v>38</v>
      </c>
      <c r="X45" s="1115">
        <v>60.5</v>
      </c>
      <c r="Y45" s="1115">
        <v>60.75</v>
      </c>
      <c r="Z45" s="1115">
        <v>61</v>
      </c>
      <c r="AA45" s="1115">
        <v>61.25</v>
      </c>
      <c r="AB45" s="1115">
        <v>61.5</v>
      </c>
    </row>
    <row r="46" spans="2:28" x14ac:dyDescent="0.35">
      <c r="B46" s="1276">
        <v>39</v>
      </c>
      <c r="C46" s="1279">
        <v>80.34</v>
      </c>
      <c r="E46" s="1279">
        <v>80.680000000000007</v>
      </c>
      <c r="G46" s="1279">
        <v>81.03</v>
      </c>
      <c r="I46" s="1279">
        <v>81.38</v>
      </c>
      <c r="K46" s="1279">
        <v>81.72</v>
      </c>
      <c r="N46" s="1181"/>
      <c r="O46" s="1181"/>
      <c r="P46" s="1181"/>
      <c r="Q46" s="1181"/>
      <c r="R46" s="1181"/>
      <c r="S46" s="1181"/>
      <c r="T46" s="1181"/>
      <c r="U46" s="1181"/>
      <c r="V46" s="1181"/>
      <c r="W46" s="1276">
        <v>39</v>
      </c>
      <c r="X46" s="1115">
        <v>60.5</v>
      </c>
      <c r="Y46" s="1115">
        <v>60.75</v>
      </c>
      <c r="Z46" s="1115">
        <v>61</v>
      </c>
      <c r="AA46" s="1115">
        <v>61.25</v>
      </c>
      <c r="AB46" s="1115">
        <v>61.5</v>
      </c>
    </row>
    <row r="47" spans="2:28" x14ac:dyDescent="0.35">
      <c r="B47" s="1276">
        <v>40</v>
      </c>
      <c r="C47" s="1279">
        <v>80.34</v>
      </c>
      <c r="E47" s="1279">
        <v>80.680000000000007</v>
      </c>
      <c r="G47" s="1279">
        <v>81.03</v>
      </c>
      <c r="I47" s="1279">
        <v>81.38</v>
      </c>
      <c r="K47" s="1279">
        <v>81.72</v>
      </c>
      <c r="N47" s="1181"/>
      <c r="O47" s="1181"/>
      <c r="P47" s="1181"/>
      <c r="Q47" s="1181"/>
      <c r="R47" s="1181"/>
      <c r="S47" s="1181"/>
      <c r="T47" s="1181"/>
      <c r="U47" s="1181"/>
      <c r="V47" s="1181"/>
      <c r="W47" s="1276">
        <v>40</v>
      </c>
      <c r="X47" s="1115">
        <v>60.5</v>
      </c>
      <c r="Y47" s="1115">
        <v>60.75</v>
      </c>
      <c r="Z47" s="1115">
        <v>61</v>
      </c>
      <c r="AA47" s="1115">
        <v>61.25</v>
      </c>
      <c r="AB47" s="1115">
        <v>61.5</v>
      </c>
    </row>
    <row r="48" spans="2:28" x14ac:dyDescent="0.35">
      <c r="B48" s="1276">
        <v>41</v>
      </c>
      <c r="C48" s="1279">
        <v>80.34</v>
      </c>
      <c r="E48" s="1279">
        <v>80.680000000000007</v>
      </c>
      <c r="G48" s="1279">
        <v>81.03</v>
      </c>
      <c r="I48" s="1279">
        <v>81.38</v>
      </c>
      <c r="K48" s="1279">
        <v>81.72</v>
      </c>
      <c r="N48" s="1181"/>
      <c r="O48" s="1181"/>
      <c r="P48" s="1181"/>
      <c r="Q48" s="1181"/>
      <c r="R48" s="1181"/>
      <c r="S48" s="1181"/>
      <c r="T48" s="1181"/>
      <c r="U48" s="1181"/>
      <c r="V48" s="1181"/>
      <c r="W48" s="1276">
        <v>41</v>
      </c>
      <c r="X48" s="1115">
        <v>60.5</v>
      </c>
      <c r="Y48" s="1115">
        <v>60.75</v>
      </c>
      <c r="Z48" s="1115">
        <v>61</v>
      </c>
      <c r="AA48" s="1115">
        <v>61.25</v>
      </c>
      <c r="AB48" s="1115">
        <v>61.5</v>
      </c>
    </row>
    <row r="49" spans="2:28" x14ac:dyDescent="0.35">
      <c r="B49" s="1276">
        <v>42</v>
      </c>
      <c r="C49" s="1279">
        <v>80.34</v>
      </c>
      <c r="E49" s="1279">
        <v>80.680000000000007</v>
      </c>
      <c r="G49" s="1279">
        <v>81.03</v>
      </c>
      <c r="I49" s="1279">
        <v>81.38</v>
      </c>
      <c r="K49" s="1279">
        <v>81.72</v>
      </c>
      <c r="N49" s="1181"/>
      <c r="O49" s="1181"/>
      <c r="P49" s="1181"/>
      <c r="Q49" s="1181"/>
      <c r="R49" s="1181"/>
      <c r="S49" s="1181"/>
      <c r="T49" s="1181"/>
      <c r="U49" s="1181"/>
      <c r="V49" s="1181"/>
      <c r="W49" s="1276">
        <v>42</v>
      </c>
      <c r="X49" s="1115">
        <v>60.5</v>
      </c>
      <c r="Y49" s="1115">
        <v>60.75</v>
      </c>
      <c r="Z49" s="1115">
        <v>61</v>
      </c>
      <c r="AA49" s="1115">
        <v>61.25</v>
      </c>
      <c r="AB49" s="1115">
        <v>61.5</v>
      </c>
    </row>
    <row r="50" spans="2:28" x14ac:dyDescent="0.35">
      <c r="B50" s="1276">
        <v>43</v>
      </c>
      <c r="C50" s="1279">
        <v>80.34</v>
      </c>
      <c r="E50" s="1279">
        <v>80.680000000000007</v>
      </c>
      <c r="G50" s="1279">
        <v>81.03</v>
      </c>
      <c r="I50" s="1279">
        <v>81.38</v>
      </c>
      <c r="K50" s="1279">
        <v>81.72</v>
      </c>
      <c r="N50" s="1181"/>
      <c r="O50" s="1181"/>
      <c r="P50" s="1181"/>
      <c r="Q50" s="1181"/>
      <c r="R50" s="1181"/>
      <c r="S50" s="1181"/>
      <c r="T50" s="1181"/>
      <c r="U50" s="1181"/>
      <c r="V50" s="1181"/>
      <c r="W50" s="1276">
        <v>43</v>
      </c>
      <c r="X50" s="1115">
        <v>60.5</v>
      </c>
      <c r="Y50" s="1115">
        <v>60.75</v>
      </c>
      <c r="Z50" s="1115">
        <v>61</v>
      </c>
      <c r="AA50" s="1115">
        <v>61.25</v>
      </c>
      <c r="AB50" s="1115">
        <v>61.5</v>
      </c>
    </row>
    <row r="51" spans="2:28" x14ac:dyDescent="0.35">
      <c r="B51" s="1276">
        <v>44</v>
      </c>
      <c r="C51" s="1279">
        <v>80.34</v>
      </c>
      <c r="E51" s="1279">
        <v>80.680000000000007</v>
      </c>
      <c r="G51" s="1279">
        <v>81.03</v>
      </c>
      <c r="I51" s="1279">
        <v>81.38</v>
      </c>
      <c r="K51" s="1279">
        <v>81.72</v>
      </c>
      <c r="N51" s="1181"/>
      <c r="O51" s="1181"/>
      <c r="P51" s="1181"/>
      <c r="Q51" s="1181"/>
      <c r="R51" s="1181"/>
      <c r="S51" s="1181"/>
      <c r="T51" s="1181"/>
      <c r="U51" s="1181"/>
      <c r="V51" s="1181"/>
      <c r="W51" s="1276">
        <v>44</v>
      </c>
      <c r="X51" s="1115">
        <v>60.5</v>
      </c>
      <c r="Y51" s="1115">
        <v>60.75</v>
      </c>
      <c r="Z51" s="1115">
        <v>61</v>
      </c>
      <c r="AA51" s="1115">
        <v>61.25</v>
      </c>
      <c r="AB51" s="1115">
        <v>61.5</v>
      </c>
    </row>
    <row r="52" spans="2:28" x14ac:dyDescent="0.35">
      <c r="B52" s="1276">
        <v>45</v>
      </c>
      <c r="C52" s="1279">
        <v>80.34</v>
      </c>
      <c r="E52" s="1279">
        <v>80.680000000000007</v>
      </c>
      <c r="G52" s="1279">
        <v>81.03</v>
      </c>
      <c r="I52" s="1279">
        <v>81.38</v>
      </c>
      <c r="K52" s="1279">
        <v>81.72</v>
      </c>
      <c r="N52" s="1181"/>
      <c r="O52" s="1181"/>
      <c r="P52" s="1181"/>
      <c r="Q52" s="1181"/>
      <c r="R52" s="1181"/>
      <c r="S52" s="1181"/>
      <c r="T52" s="1181"/>
      <c r="U52" s="1181"/>
      <c r="V52" s="1181"/>
      <c r="W52" s="1276">
        <v>45</v>
      </c>
      <c r="X52" s="1115">
        <v>60.5</v>
      </c>
      <c r="Y52" s="1115">
        <v>60.75</v>
      </c>
      <c r="Z52" s="1115">
        <v>61</v>
      </c>
      <c r="AA52" s="1115">
        <v>61.25</v>
      </c>
      <c r="AB52" s="1115">
        <v>61.5</v>
      </c>
    </row>
    <row r="53" spans="2:28" x14ac:dyDescent="0.35">
      <c r="B53" s="1276">
        <v>46</v>
      </c>
      <c r="C53" s="1279">
        <v>80.34</v>
      </c>
      <c r="E53" s="1279">
        <v>80.680000000000007</v>
      </c>
      <c r="G53" s="1279">
        <v>81.03</v>
      </c>
      <c r="I53" s="1279">
        <v>81.38</v>
      </c>
      <c r="K53" s="1279">
        <v>81.72</v>
      </c>
      <c r="N53" s="1181"/>
      <c r="O53" s="1181"/>
      <c r="P53" s="1181"/>
      <c r="Q53" s="1181"/>
      <c r="R53" s="1181"/>
      <c r="S53" s="1181"/>
      <c r="T53" s="1181"/>
      <c r="U53" s="1181"/>
      <c r="V53" s="1181"/>
      <c r="W53" s="1276">
        <v>46</v>
      </c>
      <c r="X53" s="1115">
        <v>60.5</v>
      </c>
      <c r="Y53" s="1115">
        <v>60.75</v>
      </c>
      <c r="Z53" s="1115">
        <v>61</v>
      </c>
      <c r="AA53" s="1115">
        <v>61.25</v>
      </c>
      <c r="AB53" s="1115">
        <v>61.5</v>
      </c>
    </row>
    <row r="54" spans="2:28" x14ac:dyDescent="0.35">
      <c r="B54" s="1276">
        <v>47</v>
      </c>
      <c r="C54" s="1279">
        <v>80.34</v>
      </c>
      <c r="E54" s="1279">
        <v>80.680000000000007</v>
      </c>
      <c r="G54" s="1279">
        <v>81.03</v>
      </c>
      <c r="I54" s="1279">
        <v>81.38</v>
      </c>
      <c r="K54" s="1279">
        <v>81.72</v>
      </c>
      <c r="N54" s="1181"/>
      <c r="O54" s="1181"/>
      <c r="P54" s="1181"/>
      <c r="Q54" s="1181"/>
      <c r="R54" s="1181"/>
      <c r="S54" s="1181"/>
      <c r="T54" s="1181"/>
      <c r="U54" s="1181"/>
      <c r="V54" s="1181"/>
      <c r="W54" s="1276">
        <v>47</v>
      </c>
      <c r="X54" s="1115">
        <v>60.5</v>
      </c>
      <c r="Y54" s="1115">
        <v>60.75</v>
      </c>
      <c r="Z54" s="1115">
        <v>61</v>
      </c>
      <c r="AA54" s="1115">
        <v>61.25</v>
      </c>
      <c r="AB54" s="1115">
        <v>61.5</v>
      </c>
    </row>
    <row r="55" spans="2:28" x14ac:dyDescent="0.35">
      <c r="B55" s="1276">
        <v>48</v>
      </c>
      <c r="C55" s="1279">
        <v>80.34</v>
      </c>
      <c r="E55" s="1279">
        <v>80.680000000000007</v>
      </c>
      <c r="G55" s="1279">
        <v>81.03</v>
      </c>
      <c r="I55" s="1279">
        <v>81.38</v>
      </c>
      <c r="K55" s="1279">
        <v>81.72</v>
      </c>
      <c r="N55" s="1181"/>
      <c r="O55" s="1181"/>
      <c r="P55" s="1181"/>
      <c r="Q55" s="1181"/>
      <c r="R55" s="1181"/>
      <c r="S55" s="1181"/>
      <c r="T55" s="1181"/>
      <c r="U55" s="1181"/>
      <c r="V55" s="1181"/>
      <c r="W55" s="1276">
        <v>48</v>
      </c>
      <c r="X55" s="1115">
        <v>60.5</v>
      </c>
      <c r="Y55" s="1115">
        <v>60.75</v>
      </c>
      <c r="Z55" s="1115">
        <v>61</v>
      </c>
      <c r="AA55" s="1115">
        <v>61.25</v>
      </c>
      <c r="AB55" s="1115">
        <v>61.5</v>
      </c>
    </row>
    <row r="56" spans="2:28" x14ac:dyDescent="0.35">
      <c r="B56" s="1276">
        <v>49</v>
      </c>
      <c r="C56" s="1279">
        <v>80.34</v>
      </c>
      <c r="E56" s="1279">
        <v>80.680000000000007</v>
      </c>
      <c r="G56" s="1279">
        <v>81.03</v>
      </c>
      <c r="I56" s="1279">
        <v>81.38</v>
      </c>
      <c r="K56" s="1279">
        <v>81.72</v>
      </c>
      <c r="N56" s="1181"/>
      <c r="O56" s="1181"/>
      <c r="P56" s="1181"/>
      <c r="Q56" s="1181"/>
      <c r="R56" s="1181"/>
      <c r="S56" s="1181"/>
      <c r="T56" s="1181"/>
      <c r="U56" s="1181"/>
      <c r="V56" s="1181"/>
      <c r="W56" s="1276">
        <v>49</v>
      </c>
      <c r="X56" s="1115">
        <v>60.5</v>
      </c>
      <c r="Y56" s="1115">
        <v>60.75</v>
      </c>
      <c r="Z56" s="1115">
        <v>61</v>
      </c>
      <c r="AA56" s="1115">
        <v>61.25</v>
      </c>
      <c r="AB56" s="1115">
        <v>61.5</v>
      </c>
    </row>
    <row r="57" spans="2:28" x14ac:dyDescent="0.35">
      <c r="B57" s="1276">
        <v>50</v>
      </c>
      <c r="C57" s="1279">
        <v>80.34</v>
      </c>
      <c r="E57" s="1279">
        <v>80.680000000000007</v>
      </c>
      <c r="G57" s="1279">
        <v>81.03</v>
      </c>
      <c r="I57" s="1279">
        <v>81.38</v>
      </c>
      <c r="K57" s="1279">
        <v>81.72</v>
      </c>
      <c r="N57" s="1181"/>
      <c r="O57" s="1181"/>
      <c r="P57" s="1181"/>
      <c r="Q57" s="1181"/>
      <c r="R57" s="1181"/>
      <c r="S57" s="1181"/>
      <c r="T57" s="1181"/>
      <c r="U57" s="1181"/>
      <c r="V57" s="1181"/>
      <c r="W57" s="1276">
        <v>50</v>
      </c>
      <c r="X57" s="1115">
        <v>60.5</v>
      </c>
      <c r="Y57" s="1115">
        <v>60.75</v>
      </c>
      <c r="Z57" s="1115">
        <v>61</v>
      </c>
      <c r="AA57" s="1115">
        <v>61.25</v>
      </c>
      <c r="AB57" s="1115">
        <v>61.5</v>
      </c>
    </row>
    <row r="58" spans="2:28" x14ac:dyDescent="0.35">
      <c r="B58" s="1276">
        <v>51</v>
      </c>
      <c r="C58" s="1279">
        <v>80.34</v>
      </c>
      <c r="E58" s="1279">
        <v>80.680000000000007</v>
      </c>
      <c r="G58" s="1279">
        <v>81.03</v>
      </c>
      <c r="I58" s="1279">
        <v>81.38</v>
      </c>
      <c r="K58" s="1279">
        <v>81.72</v>
      </c>
      <c r="N58" s="1181"/>
      <c r="O58" s="1181"/>
      <c r="P58" s="1181"/>
      <c r="Q58" s="1181"/>
      <c r="R58" s="1181"/>
      <c r="S58" s="1181"/>
      <c r="T58" s="1181"/>
      <c r="U58" s="1181"/>
      <c r="V58" s="1181"/>
      <c r="W58" s="1276">
        <v>51</v>
      </c>
      <c r="X58" s="1115">
        <v>60.5</v>
      </c>
      <c r="Y58" s="1115">
        <v>60.75</v>
      </c>
      <c r="Z58" s="1115">
        <v>61</v>
      </c>
      <c r="AA58" s="1115">
        <v>61.25</v>
      </c>
      <c r="AB58" s="1115">
        <v>61.5</v>
      </c>
    </row>
    <row r="59" spans="2:28" x14ac:dyDescent="0.35">
      <c r="B59" s="1276">
        <v>52</v>
      </c>
      <c r="C59" s="1279">
        <v>80.34</v>
      </c>
      <c r="E59" s="1279">
        <v>80.680000000000007</v>
      </c>
      <c r="G59" s="1279">
        <v>81.03</v>
      </c>
      <c r="I59" s="1279">
        <v>81.38</v>
      </c>
      <c r="K59" s="1279">
        <v>81.72</v>
      </c>
      <c r="N59" s="1181"/>
      <c r="O59" s="1181"/>
      <c r="P59" s="1181"/>
      <c r="Q59" s="1181"/>
      <c r="R59" s="1181"/>
      <c r="S59" s="1181"/>
      <c r="T59" s="1181"/>
      <c r="U59" s="1181"/>
      <c r="V59" s="1181"/>
      <c r="W59" s="1276">
        <v>52</v>
      </c>
      <c r="X59" s="1115">
        <v>60.5</v>
      </c>
      <c r="Y59" s="1115">
        <v>60.75</v>
      </c>
      <c r="Z59" s="1115">
        <v>61</v>
      </c>
      <c r="AA59" s="1115">
        <v>61.25</v>
      </c>
      <c r="AB59" s="1115">
        <v>61.5</v>
      </c>
    </row>
    <row r="60" spans="2:28" x14ac:dyDescent="0.35">
      <c r="B60" s="1276">
        <v>53</v>
      </c>
      <c r="C60" s="1279">
        <v>80.34</v>
      </c>
      <c r="E60" s="1279">
        <v>80.680000000000007</v>
      </c>
      <c r="G60" s="1279">
        <v>81.03</v>
      </c>
      <c r="I60" s="1279">
        <v>81.38</v>
      </c>
      <c r="K60" s="1279">
        <v>81.72</v>
      </c>
      <c r="N60" s="1181"/>
      <c r="O60" s="1181"/>
      <c r="P60" s="1181"/>
      <c r="Q60" s="1181"/>
      <c r="R60" s="1181"/>
      <c r="S60" s="1181"/>
      <c r="T60" s="1181"/>
      <c r="U60" s="1181"/>
      <c r="V60" s="1181"/>
      <c r="W60" s="1276">
        <v>53</v>
      </c>
      <c r="X60" s="1115">
        <v>60.5</v>
      </c>
      <c r="Y60" s="1115">
        <v>60.75</v>
      </c>
      <c r="Z60" s="1115">
        <v>61</v>
      </c>
      <c r="AA60" s="1115">
        <v>61.25</v>
      </c>
      <c r="AB60" s="1115">
        <v>61.5</v>
      </c>
    </row>
    <row r="61" spans="2:28" x14ac:dyDescent="0.35">
      <c r="B61" s="1276">
        <v>54</v>
      </c>
      <c r="C61" s="1279">
        <v>80.34</v>
      </c>
      <c r="E61" s="1279">
        <v>80.680000000000007</v>
      </c>
      <c r="G61" s="1279">
        <v>81.03</v>
      </c>
      <c r="I61" s="1279">
        <v>81.38</v>
      </c>
      <c r="K61" s="1279">
        <v>81.72</v>
      </c>
      <c r="N61" s="1181"/>
      <c r="O61" s="1181"/>
      <c r="P61" s="1181"/>
      <c r="Q61" s="1181"/>
      <c r="R61" s="1181"/>
      <c r="S61" s="1181"/>
      <c r="T61" s="1181"/>
      <c r="U61" s="1181"/>
      <c r="V61" s="1181"/>
      <c r="W61" s="1276">
        <v>54</v>
      </c>
      <c r="X61" s="1115">
        <v>60.5</v>
      </c>
      <c r="Y61" s="1115">
        <v>60.75</v>
      </c>
      <c r="Z61" s="1115">
        <v>61</v>
      </c>
      <c r="AA61" s="1115">
        <v>61.25</v>
      </c>
      <c r="AB61" s="1115">
        <v>61.5</v>
      </c>
    </row>
    <row r="62" spans="2:28" x14ac:dyDescent="0.35">
      <c r="B62" s="1276">
        <v>55</v>
      </c>
      <c r="C62" s="1279">
        <v>80.34</v>
      </c>
      <c r="E62" s="1279">
        <v>80.680000000000007</v>
      </c>
      <c r="G62" s="1279">
        <v>81.03</v>
      </c>
      <c r="I62" s="1279">
        <v>81.38</v>
      </c>
      <c r="K62" s="1279">
        <v>81.72</v>
      </c>
      <c r="N62" s="1181"/>
      <c r="O62" s="1181"/>
      <c r="P62" s="1181"/>
      <c r="Q62" s="1181"/>
      <c r="R62" s="1181"/>
      <c r="S62" s="1181"/>
      <c r="T62" s="1181"/>
      <c r="U62" s="1181"/>
      <c r="V62" s="1181"/>
      <c r="W62" s="1276">
        <v>55</v>
      </c>
      <c r="X62" s="1115">
        <v>60.5</v>
      </c>
      <c r="Y62" s="1115">
        <v>60.75</v>
      </c>
      <c r="Z62" s="1115">
        <v>61</v>
      </c>
      <c r="AA62" s="1115">
        <v>61.25</v>
      </c>
      <c r="AB62" s="1115">
        <v>61.5</v>
      </c>
    </row>
    <row r="63" spans="2:28" x14ac:dyDescent="0.35">
      <c r="B63" s="1276">
        <v>56</v>
      </c>
      <c r="C63" s="1279">
        <v>80.34</v>
      </c>
      <c r="E63" s="1279">
        <v>80.680000000000007</v>
      </c>
      <c r="G63" s="1279">
        <v>81.03</v>
      </c>
      <c r="I63" s="1279">
        <v>81.38</v>
      </c>
      <c r="K63" s="1279">
        <v>81.72</v>
      </c>
      <c r="N63" s="1181"/>
      <c r="O63" s="1181"/>
      <c r="P63" s="1181"/>
      <c r="Q63" s="1181"/>
      <c r="R63" s="1181"/>
      <c r="S63" s="1181"/>
      <c r="T63" s="1181"/>
      <c r="U63" s="1181"/>
      <c r="V63" s="1181"/>
      <c r="W63" s="1276">
        <v>56</v>
      </c>
      <c r="X63" s="1115">
        <v>60.5</v>
      </c>
      <c r="Y63" s="1115">
        <v>60.75</v>
      </c>
      <c r="Z63" s="1115">
        <v>61</v>
      </c>
      <c r="AA63" s="1115">
        <v>61.25</v>
      </c>
      <c r="AB63" s="1115">
        <v>61.5</v>
      </c>
    </row>
    <row r="64" spans="2:28" x14ac:dyDescent="0.35">
      <c r="B64" s="1276">
        <v>57</v>
      </c>
      <c r="C64" s="1279">
        <v>80.34</v>
      </c>
      <c r="E64" s="1279">
        <v>80.680000000000007</v>
      </c>
      <c r="G64" s="1279">
        <v>81.03</v>
      </c>
      <c r="I64" s="1279">
        <v>81.38</v>
      </c>
      <c r="K64" s="1279">
        <v>81.72</v>
      </c>
      <c r="N64" s="1181"/>
      <c r="O64" s="1181"/>
      <c r="P64" s="1181"/>
      <c r="Q64" s="1181"/>
      <c r="R64" s="1181"/>
      <c r="S64" s="1181"/>
      <c r="T64" s="1181"/>
      <c r="U64" s="1181"/>
      <c r="V64" s="1181"/>
      <c r="W64" s="1276">
        <v>57</v>
      </c>
      <c r="X64" s="1115">
        <v>60.5</v>
      </c>
      <c r="Y64" s="1115">
        <v>60.75</v>
      </c>
      <c r="Z64" s="1115">
        <v>61</v>
      </c>
      <c r="AA64" s="1115">
        <v>61.25</v>
      </c>
      <c r="AB64" s="1115">
        <v>61.5</v>
      </c>
    </row>
    <row r="65" spans="2:28" x14ac:dyDescent="0.35">
      <c r="B65" s="1276">
        <v>58</v>
      </c>
      <c r="C65" s="1279">
        <v>80.34</v>
      </c>
      <c r="E65" s="1279">
        <v>80.680000000000007</v>
      </c>
      <c r="G65" s="1279">
        <v>81.03</v>
      </c>
      <c r="I65" s="1279">
        <v>81.38</v>
      </c>
      <c r="K65" s="1279">
        <v>81.72</v>
      </c>
      <c r="N65" s="1181"/>
      <c r="O65" s="1181"/>
      <c r="P65" s="1181"/>
      <c r="Q65" s="1181"/>
      <c r="R65" s="1181"/>
      <c r="S65" s="1181"/>
      <c r="T65" s="1181"/>
      <c r="U65" s="1181"/>
      <c r="V65" s="1181"/>
      <c r="W65" s="1276">
        <v>58</v>
      </c>
      <c r="X65" s="1115">
        <v>60.5</v>
      </c>
      <c r="Y65" s="1115">
        <v>60.75</v>
      </c>
      <c r="Z65" s="1115">
        <v>61</v>
      </c>
      <c r="AA65" s="1115">
        <v>61.25</v>
      </c>
      <c r="AB65" s="1115">
        <v>61.5</v>
      </c>
    </row>
    <row r="66" spans="2:28" x14ac:dyDescent="0.35">
      <c r="B66" s="1276">
        <v>59</v>
      </c>
      <c r="C66" s="1279">
        <v>80.34</v>
      </c>
      <c r="E66" s="1279">
        <v>80.680000000000007</v>
      </c>
      <c r="G66" s="1279">
        <v>81.03</v>
      </c>
      <c r="I66" s="1279">
        <v>81.38</v>
      </c>
      <c r="K66" s="1279">
        <v>81.72</v>
      </c>
      <c r="N66" s="1181"/>
      <c r="O66" s="1181"/>
      <c r="P66" s="1181"/>
      <c r="Q66" s="1181"/>
      <c r="R66" s="1181"/>
      <c r="S66" s="1181"/>
      <c r="T66" s="1181"/>
      <c r="U66" s="1181"/>
      <c r="V66" s="1181"/>
      <c r="W66" s="1276">
        <v>59</v>
      </c>
      <c r="X66" s="1115">
        <v>60.5</v>
      </c>
      <c r="Y66" s="1115">
        <v>60.75</v>
      </c>
      <c r="Z66" s="1115">
        <v>61</v>
      </c>
      <c r="AA66" s="1115">
        <v>61.25</v>
      </c>
      <c r="AB66" s="1115">
        <v>61.5</v>
      </c>
    </row>
    <row r="67" spans="2:28" x14ac:dyDescent="0.35">
      <c r="B67" s="1276">
        <v>60</v>
      </c>
      <c r="C67" s="1279">
        <v>80.34</v>
      </c>
      <c r="E67" s="1279">
        <v>80.680000000000007</v>
      </c>
      <c r="G67" s="1279">
        <v>81.03</v>
      </c>
      <c r="I67" s="1279">
        <v>81.38</v>
      </c>
      <c r="K67" s="1279">
        <v>81.72</v>
      </c>
      <c r="N67" s="1181"/>
      <c r="O67" s="1181"/>
      <c r="P67" s="1181"/>
      <c r="Q67" s="1181"/>
      <c r="R67" s="1181"/>
      <c r="S67" s="1181"/>
      <c r="T67" s="1181"/>
      <c r="U67" s="1181"/>
      <c r="V67" s="1181"/>
      <c r="W67" s="1276">
        <v>60</v>
      </c>
      <c r="X67" s="1115">
        <v>60.5</v>
      </c>
      <c r="Y67" s="1115">
        <v>60.75</v>
      </c>
      <c r="Z67" s="1115">
        <v>61</v>
      </c>
      <c r="AA67" s="1115">
        <v>61.25</v>
      </c>
      <c r="AB67" s="1115">
        <v>61.5</v>
      </c>
    </row>
    <row r="68" spans="2:28" x14ac:dyDescent="0.35">
      <c r="B68" s="1276">
        <v>61</v>
      </c>
      <c r="C68" s="1279">
        <v>80.34</v>
      </c>
      <c r="E68" s="1279">
        <v>80.680000000000007</v>
      </c>
      <c r="G68" s="1279">
        <v>81.03</v>
      </c>
      <c r="I68" s="1279">
        <v>81.38</v>
      </c>
      <c r="K68" s="1279">
        <v>81.72</v>
      </c>
      <c r="N68" s="1181"/>
      <c r="O68" s="1181"/>
      <c r="P68" s="1181"/>
      <c r="Q68" s="1181"/>
      <c r="R68" s="1181"/>
      <c r="S68" s="1181"/>
      <c r="T68" s="1181"/>
      <c r="U68" s="1181"/>
      <c r="V68" s="1181"/>
      <c r="W68" s="1276">
        <v>61</v>
      </c>
      <c r="X68" s="1115">
        <v>60.5</v>
      </c>
      <c r="Y68" s="1115">
        <v>60.75</v>
      </c>
      <c r="Z68" s="1115">
        <v>61</v>
      </c>
      <c r="AA68" s="1115">
        <v>61.25</v>
      </c>
      <c r="AB68" s="1115">
        <v>61.5</v>
      </c>
    </row>
    <row r="69" spans="2:28" x14ac:dyDescent="0.35">
      <c r="B69" s="1276">
        <v>62</v>
      </c>
      <c r="C69" s="1279">
        <v>80.34</v>
      </c>
      <c r="E69" s="1279">
        <v>80.680000000000007</v>
      </c>
      <c r="G69" s="1279">
        <v>81.03</v>
      </c>
      <c r="I69" s="1279">
        <v>81.38</v>
      </c>
      <c r="K69" s="1279">
        <v>81.72</v>
      </c>
      <c r="N69" s="1181"/>
      <c r="O69" s="1181"/>
      <c r="P69" s="1181"/>
      <c r="Q69" s="1181"/>
      <c r="R69" s="1181"/>
      <c r="S69" s="1181"/>
      <c r="T69" s="1181"/>
      <c r="U69" s="1181"/>
      <c r="V69" s="1181"/>
      <c r="W69" s="1276">
        <v>62</v>
      </c>
      <c r="X69" s="1115">
        <v>60.5</v>
      </c>
      <c r="Y69" s="1115">
        <v>60.75</v>
      </c>
      <c r="Z69" s="1115">
        <v>61</v>
      </c>
      <c r="AA69" s="1115">
        <v>61.25</v>
      </c>
      <c r="AB69" s="1115">
        <v>61.5</v>
      </c>
    </row>
    <row r="70" spans="2:28" x14ac:dyDescent="0.35">
      <c r="B70" s="1276">
        <v>63</v>
      </c>
      <c r="C70" s="1279">
        <v>80.34</v>
      </c>
      <c r="E70" s="1279">
        <v>80.680000000000007</v>
      </c>
      <c r="G70" s="1279">
        <v>81.03</v>
      </c>
      <c r="I70" s="1279">
        <v>81.38</v>
      </c>
      <c r="K70" s="1279">
        <v>81.72</v>
      </c>
      <c r="N70" s="1181"/>
      <c r="O70" s="1181"/>
      <c r="P70" s="1181"/>
      <c r="Q70" s="1181"/>
      <c r="R70" s="1181"/>
      <c r="S70" s="1181"/>
      <c r="T70" s="1181"/>
      <c r="U70" s="1181"/>
      <c r="V70" s="1181"/>
      <c r="W70" s="1276">
        <v>63</v>
      </c>
      <c r="X70" s="1115">
        <v>60.5</v>
      </c>
      <c r="Y70" s="1115">
        <v>60.75</v>
      </c>
      <c r="Z70" s="1115">
        <v>61</v>
      </c>
      <c r="AA70" s="1115">
        <v>61.25</v>
      </c>
      <c r="AB70" s="1115">
        <v>61.5</v>
      </c>
    </row>
    <row r="71" spans="2:28" x14ac:dyDescent="0.35">
      <c r="B71" s="1276">
        <v>64</v>
      </c>
      <c r="C71" s="1279">
        <v>80.34</v>
      </c>
      <c r="E71" s="1279">
        <v>80.680000000000007</v>
      </c>
      <c r="G71" s="1279">
        <v>81.03</v>
      </c>
      <c r="I71" s="1279">
        <v>81.38</v>
      </c>
      <c r="K71" s="1279">
        <v>81.72</v>
      </c>
      <c r="N71" s="1181"/>
      <c r="O71" s="1181"/>
      <c r="P71" s="1181"/>
      <c r="Q71" s="1181"/>
      <c r="R71" s="1181"/>
      <c r="S71" s="1181"/>
      <c r="T71" s="1181"/>
      <c r="U71" s="1181"/>
      <c r="V71" s="1181"/>
      <c r="W71" s="1276">
        <v>64</v>
      </c>
      <c r="X71" s="1115">
        <v>60.5</v>
      </c>
      <c r="Y71" s="1115">
        <v>60.75</v>
      </c>
      <c r="Z71" s="1115">
        <v>61</v>
      </c>
      <c r="AA71" s="1115">
        <v>61.25</v>
      </c>
      <c r="AB71" s="1115">
        <v>61.5</v>
      </c>
    </row>
    <row r="72" spans="2:28" x14ac:dyDescent="0.35">
      <c r="B72" s="1276">
        <v>65</v>
      </c>
      <c r="C72" s="1279">
        <v>80.34</v>
      </c>
      <c r="E72" s="1279">
        <v>80.680000000000007</v>
      </c>
      <c r="G72" s="1279">
        <v>81.03</v>
      </c>
      <c r="I72" s="1279">
        <v>81.38</v>
      </c>
      <c r="K72" s="1279">
        <v>81.72</v>
      </c>
      <c r="N72" s="1181"/>
      <c r="O72" s="1181"/>
      <c r="P72" s="1181"/>
      <c r="Q72" s="1181"/>
      <c r="R72" s="1181"/>
      <c r="S72" s="1181"/>
      <c r="T72" s="1181"/>
      <c r="U72" s="1181"/>
      <c r="V72" s="1181"/>
      <c r="W72" s="1276">
        <v>65</v>
      </c>
      <c r="X72" s="1115">
        <v>60.5</v>
      </c>
      <c r="Y72" s="1115">
        <v>60.75</v>
      </c>
      <c r="Z72" s="1115">
        <v>61</v>
      </c>
      <c r="AA72" s="1115">
        <v>61.25</v>
      </c>
      <c r="AB72" s="1115">
        <v>61.5</v>
      </c>
    </row>
    <row r="73" spans="2:28" x14ac:dyDescent="0.35">
      <c r="B73" s="1276">
        <v>66</v>
      </c>
      <c r="C73" s="1279">
        <v>80.34</v>
      </c>
      <c r="E73" s="1279">
        <v>80.680000000000007</v>
      </c>
      <c r="G73" s="1279">
        <v>81.03</v>
      </c>
      <c r="I73" s="1279">
        <v>81.38</v>
      </c>
      <c r="K73" s="1279">
        <v>81.72</v>
      </c>
      <c r="N73" s="1181"/>
      <c r="O73" s="1181"/>
      <c r="P73" s="1181"/>
      <c r="Q73" s="1181"/>
      <c r="R73" s="1181"/>
      <c r="S73" s="1181"/>
      <c r="T73" s="1181"/>
      <c r="U73" s="1181"/>
      <c r="V73" s="1181"/>
      <c r="W73" s="1276">
        <v>66</v>
      </c>
      <c r="X73" s="1115">
        <v>60.5</v>
      </c>
      <c r="Y73" s="1115">
        <v>60.75</v>
      </c>
      <c r="Z73" s="1115">
        <v>61</v>
      </c>
      <c r="AA73" s="1115">
        <v>61.25</v>
      </c>
      <c r="AB73" s="1115">
        <v>61.5</v>
      </c>
    </row>
    <row r="74" spans="2:28" x14ac:dyDescent="0.35">
      <c r="B74" s="1276">
        <v>67</v>
      </c>
      <c r="C74" s="1279">
        <v>80.34</v>
      </c>
      <c r="E74" s="1279">
        <v>80.680000000000007</v>
      </c>
      <c r="G74" s="1279">
        <v>81.03</v>
      </c>
      <c r="I74" s="1279">
        <v>81.38</v>
      </c>
      <c r="K74" s="1279">
        <v>81.72</v>
      </c>
      <c r="N74" s="1181"/>
      <c r="O74" s="1181"/>
      <c r="P74" s="1181"/>
      <c r="Q74" s="1181"/>
      <c r="R74" s="1181"/>
      <c r="S74" s="1181"/>
      <c r="T74" s="1181"/>
      <c r="U74" s="1181"/>
      <c r="V74" s="1181"/>
      <c r="W74" s="1276">
        <v>67</v>
      </c>
      <c r="X74" s="1115">
        <v>60.5</v>
      </c>
      <c r="Y74" s="1115">
        <v>60.75</v>
      </c>
      <c r="Z74" s="1115">
        <v>61</v>
      </c>
      <c r="AA74" s="1115">
        <v>61.25</v>
      </c>
      <c r="AB74" s="1115">
        <v>61.5</v>
      </c>
    </row>
    <row r="75" spans="2:28" x14ac:dyDescent="0.35">
      <c r="B75" s="1276">
        <v>68</v>
      </c>
      <c r="C75" s="1279">
        <v>80.34</v>
      </c>
      <c r="E75" s="1279">
        <v>80.680000000000007</v>
      </c>
      <c r="G75" s="1279">
        <v>81.03</v>
      </c>
      <c r="I75" s="1279">
        <v>81.38</v>
      </c>
      <c r="K75" s="1279">
        <v>81.72</v>
      </c>
      <c r="N75" s="1181"/>
      <c r="O75" s="1181"/>
      <c r="P75" s="1181"/>
      <c r="Q75" s="1181"/>
      <c r="R75" s="1181"/>
      <c r="S75" s="1181"/>
      <c r="T75" s="1181"/>
      <c r="U75" s="1181"/>
      <c r="V75" s="1181"/>
      <c r="W75" s="1276">
        <v>68</v>
      </c>
      <c r="X75" s="1115">
        <v>60.5</v>
      </c>
      <c r="Y75" s="1115">
        <v>60.75</v>
      </c>
      <c r="Z75" s="1115">
        <v>61</v>
      </c>
      <c r="AA75" s="1115">
        <v>61.25</v>
      </c>
      <c r="AB75" s="1115">
        <v>61.5</v>
      </c>
    </row>
    <row r="76" spans="2:28" x14ac:dyDescent="0.35">
      <c r="B76" s="1276">
        <v>69</v>
      </c>
      <c r="C76" s="1279">
        <v>80.34</v>
      </c>
      <c r="E76" s="1279">
        <v>80.680000000000007</v>
      </c>
      <c r="G76" s="1279">
        <v>81.03</v>
      </c>
      <c r="I76" s="1279">
        <v>81.38</v>
      </c>
      <c r="K76" s="1279">
        <v>81.72</v>
      </c>
      <c r="N76" s="1181"/>
      <c r="O76" s="1181"/>
      <c r="P76" s="1181"/>
      <c r="Q76" s="1181"/>
      <c r="R76" s="1181"/>
      <c r="S76" s="1181"/>
      <c r="T76" s="1181"/>
      <c r="U76" s="1181"/>
      <c r="V76" s="1181"/>
      <c r="W76" s="1276">
        <v>69</v>
      </c>
      <c r="X76" s="1115">
        <v>60.5</v>
      </c>
      <c r="Y76" s="1115">
        <v>60.75</v>
      </c>
      <c r="Z76" s="1115">
        <v>61</v>
      </c>
      <c r="AA76" s="1115">
        <v>61.25</v>
      </c>
      <c r="AB76" s="1115">
        <v>61.5</v>
      </c>
    </row>
    <row r="77" spans="2:28" x14ac:dyDescent="0.35">
      <c r="B77" s="1276">
        <v>70</v>
      </c>
      <c r="C77" s="1279">
        <v>80.34</v>
      </c>
      <c r="E77" s="1279">
        <v>80.680000000000007</v>
      </c>
      <c r="G77" s="1279">
        <v>81.03</v>
      </c>
      <c r="I77" s="1279">
        <v>81.38</v>
      </c>
      <c r="K77" s="1279">
        <v>81.72</v>
      </c>
      <c r="N77" s="1181"/>
      <c r="O77" s="1181"/>
      <c r="P77" s="1181"/>
      <c r="Q77" s="1181"/>
      <c r="R77" s="1181"/>
      <c r="S77" s="1181"/>
      <c r="T77" s="1181"/>
      <c r="U77" s="1181"/>
      <c r="V77" s="1181"/>
      <c r="W77" s="1276">
        <v>70</v>
      </c>
      <c r="X77" s="1115">
        <v>60.5</v>
      </c>
      <c r="Y77" s="1115">
        <v>60.75</v>
      </c>
      <c r="Z77" s="1115">
        <v>61</v>
      </c>
      <c r="AA77" s="1115">
        <v>61.25</v>
      </c>
      <c r="AB77" s="1115">
        <v>61.5</v>
      </c>
    </row>
    <row r="78" spans="2:28" x14ac:dyDescent="0.35">
      <c r="B78" s="1276">
        <v>71</v>
      </c>
      <c r="C78" s="1279">
        <v>80.34</v>
      </c>
      <c r="E78" s="1279">
        <v>80.680000000000007</v>
      </c>
      <c r="G78" s="1279">
        <v>81.03</v>
      </c>
      <c r="I78" s="1279">
        <v>81.38</v>
      </c>
      <c r="K78" s="1279">
        <v>81.72</v>
      </c>
      <c r="N78" s="1181"/>
      <c r="O78" s="1181"/>
      <c r="P78" s="1181"/>
      <c r="Q78" s="1181"/>
      <c r="R78" s="1181"/>
      <c r="S78" s="1181"/>
      <c r="T78" s="1181"/>
      <c r="U78" s="1181"/>
      <c r="V78" s="1181"/>
      <c r="W78" s="1276">
        <v>71</v>
      </c>
      <c r="X78" s="1115">
        <v>60.5</v>
      </c>
      <c r="Y78" s="1115">
        <v>60.75</v>
      </c>
      <c r="Z78" s="1115">
        <v>61</v>
      </c>
      <c r="AA78" s="1115">
        <v>61.25</v>
      </c>
      <c r="AB78" s="1115">
        <v>61.5</v>
      </c>
    </row>
    <row r="79" spans="2:28" x14ac:dyDescent="0.35">
      <c r="B79" s="1276">
        <v>72</v>
      </c>
      <c r="C79" s="1279">
        <v>80.34</v>
      </c>
      <c r="E79" s="1279">
        <v>80.680000000000007</v>
      </c>
      <c r="G79" s="1279">
        <v>81.03</v>
      </c>
      <c r="I79" s="1279">
        <v>81.38</v>
      </c>
      <c r="K79" s="1279">
        <v>81.72</v>
      </c>
      <c r="N79" s="1181"/>
      <c r="O79" s="1181"/>
      <c r="P79" s="1181"/>
      <c r="Q79" s="1181"/>
      <c r="R79" s="1181"/>
      <c r="S79" s="1181"/>
      <c r="T79" s="1181"/>
      <c r="U79" s="1181"/>
      <c r="V79" s="1181"/>
      <c r="W79" s="1276">
        <v>72</v>
      </c>
      <c r="X79" s="1115">
        <v>60.5</v>
      </c>
      <c r="Y79" s="1115">
        <v>60.75</v>
      </c>
      <c r="Z79" s="1115">
        <v>61</v>
      </c>
      <c r="AA79" s="1115">
        <v>61.25</v>
      </c>
      <c r="AB79" s="1115">
        <v>61.5</v>
      </c>
    </row>
    <row r="80" spans="2:28" x14ac:dyDescent="0.35">
      <c r="B80" s="1276">
        <v>73</v>
      </c>
      <c r="C80" s="1279">
        <v>80.34</v>
      </c>
      <c r="E80" s="1279">
        <v>80.680000000000007</v>
      </c>
      <c r="G80" s="1279">
        <v>81.03</v>
      </c>
      <c r="I80" s="1279">
        <v>81.38</v>
      </c>
      <c r="K80" s="1279">
        <v>81.72</v>
      </c>
      <c r="N80" s="1181"/>
      <c r="O80" s="1181"/>
      <c r="P80" s="1181"/>
      <c r="Q80" s="1181"/>
      <c r="R80" s="1181"/>
      <c r="S80" s="1181"/>
      <c r="T80" s="1181"/>
      <c r="U80" s="1181"/>
      <c r="V80" s="1181"/>
      <c r="W80" s="1276">
        <v>73</v>
      </c>
      <c r="X80" s="1115">
        <v>60.5</v>
      </c>
      <c r="Y80" s="1115">
        <v>60.75</v>
      </c>
      <c r="Z80" s="1115">
        <v>61</v>
      </c>
      <c r="AA80" s="1115">
        <v>61.25</v>
      </c>
      <c r="AB80" s="1115">
        <v>61.5</v>
      </c>
    </row>
    <row r="81" spans="2:28" x14ac:dyDescent="0.35">
      <c r="B81" s="1276">
        <v>74</v>
      </c>
      <c r="C81" s="1279">
        <v>80.34</v>
      </c>
      <c r="E81" s="1279">
        <v>80.680000000000007</v>
      </c>
      <c r="G81" s="1279">
        <v>81.03</v>
      </c>
      <c r="I81" s="1279">
        <v>81.38</v>
      </c>
      <c r="K81" s="1279">
        <v>81.72</v>
      </c>
      <c r="N81" s="1181"/>
      <c r="O81" s="1181"/>
      <c r="P81" s="1181"/>
      <c r="Q81" s="1181"/>
      <c r="R81" s="1181"/>
      <c r="S81" s="1181"/>
      <c r="T81" s="1181"/>
      <c r="U81" s="1181"/>
      <c r="V81" s="1181"/>
      <c r="W81" s="1276">
        <v>74</v>
      </c>
      <c r="X81" s="1115">
        <v>60.5</v>
      </c>
      <c r="Y81" s="1115">
        <v>60.75</v>
      </c>
      <c r="Z81" s="1115">
        <v>61</v>
      </c>
      <c r="AA81" s="1115">
        <v>61.25</v>
      </c>
      <c r="AB81" s="1115">
        <v>61.5</v>
      </c>
    </row>
    <row r="82" spans="2:28" x14ac:dyDescent="0.35">
      <c r="B82" s="1276">
        <v>75</v>
      </c>
      <c r="C82" s="1279">
        <v>80.34</v>
      </c>
      <c r="E82" s="1279">
        <v>80.680000000000007</v>
      </c>
      <c r="G82" s="1279">
        <v>81.03</v>
      </c>
      <c r="I82" s="1279">
        <v>81.38</v>
      </c>
      <c r="K82" s="1279">
        <v>81.72</v>
      </c>
      <c r="N82" s="1181"/>
      <c r="O82" s="1181"/>
      <c r="P82" s="1181"/>
      <c r="Q82" s="1181"/>
      <c r="R82" s="1181"/>
      <c r="S82" s="1181"/>
      <c r="T82" s="1181"/>
      <c r="U82" s="1181"/>
      <c r="V82" s="1181"/>
      <c r="W82" s="1276">
        <v>75</v>
      </c>
      <c r="X82" s="1115">
        <v>60.5</v>
      </c>
      <c r="Y82" s="1115">
        <v>60.75</v>
      </c>
      <c r="Z82" s="1115">
        <v>61</v>
      </c>
      <c r="AA82" s="1115">
        <v>61.25</v>
      </c>
      <c r="AB82" s="1115">
        <v>61.5</v>
      </c>
    </row>
    <row r="83" spans="2:28" x14ac:dyDescent="0.35">
      <c r="B83" s="1276">
        <v>76</v>
      </c>
      <c r="C83" s="1279">
        <v>80.34</v>
      </c>
      <c r="E83" s="1279">
        <v>80.680000000000007</v>
      </c>
      <c r="G83" s="1279">
        <v>81.03</v>
      </c>
      <c r="I83" s="1279">
        <v>81.38</v>
      </c>
      <c r="K83" s="1279">
        <v>81.72</v>
      </c>
      <c r="N83" s="1181"/>
      <c r="O83" s="1181"/>
      <c r="P83" s="1181"/>
      <c r="Q83" s="1181"/>
      <c r="R83" s="1181"/>
      <c r="S83" s="1181"/>
      <c r="T83" s="1181"/>
      <c r="U83" s="1181"/>
      <c r="V83" s="1181"/>
      <c r="W83" s="1276">
        <v>76</v>
      </c>
      <c r="X83" s="1115">
        <v>60.5</v>
      </c>
      <c r="Y83" s="1115">
        <v>60.75</v>
      </c>
      <c r="Z83" s="1115">
        <v>61</v>
      </c>
      <c r="AA83" s="1115">
        <v>61.25</v>
      </c>
      <c r="AB83" s="1115">
        <v>61.5</v>
      </c>
    </row>
    <row r="84" spans="2:28" x14ac:dyDescent="0.35">
      <c r="B84" s="1276">
        <v>77</v>
      </c>
      <c r="C84" s="1279">
        <v>80.34</v>
      </c>
      <c r="E84" s="1279">
        <v>80.680000000000007</v>
      </c>
      <c r="G84" s="1279">
        <v>81.03</v>
      </c>
      <c r="I84" s="1279">
        <v>81.38</v>
      </c>
      <c r="K84" s="1279">
        <v>81.72</v>
      </c>
      <c r="N84" s="1181"/>
      <c r="O84" s="1181"/>
      <c r="P84" s="1181"/>
      <c r="Q84" s="1181"/>
      <c r="R84" s="1181"/>
      <c r="S84" s="1181"/>
      <c r="T84" s="1181"/>
      <c r="U84" s="1181"/>
      <c r="V84" s="1181"/>
      <c r="W84" s="1276">
        <v>77</v>
      </c>
      <c r="X84" s="1115">
        <v>60.5</v>
      </c>
      <c r="Y84" s="1115">
        <v>60.75</v>
      </c>
      <c r="Z84" s="1115">
        <v>61</v>
      </c>
      <c r="AA84" s="1115">
        <v>61.25</v>
      </c>
      <c r="AB84" s="1115">
        <v>61.5</v>
      </c>
    </row>
    <row r="85" spans="2:28" x14ac:dyDescent="0.35">
      <c r="B85" s="1276">
        <v>78</v>
      </c>
      <c r="C85" s="1279">
        <v>80.34</v>
      </c>
      <c r="E85" s="1279">
        <v>80.680000000000007</v>
      </c>
      <c r="G85" s="1279">
        <v>81.03</v>
      </c>
      <c r="I85" s="1279">
        <v>81.38</v>
      </c>
      <c r="K85" s="1279">
        <v>81.72</v>
      </c>
      <c r="N85" s="1181"/>
      <c r="O85" s="1181"/>
      <c r="P85" s="1181"/>
      <c r="Q85" s="1181"/>
      <c r="R85" s="1181"/>
      <c r="S85" s="1181"/>
      <c r="T85" s="1181"/>
      <c r="U85" s="1181"/>
      <c r="V85" s="1181"/>
      <c r="W85" s="1276">
        <v>78</v>
      </c>
      <c r="X85" s="1115">
        <v>60.5</v>
      </c>
      <c r="Y85" s="1115">
        <v>60.75</v>
      </c>
      <c r="Z85" s="1115">
        <v>61</v>
      </c>
      <c r="AA85" s="1115">
        <v>61.25</v>
      </c>
      <c r="AB85" s="1115">
        <v>61.5</v>
      </c>
    </row>
    <row r="86" spans="2:28" x14ac:dyDescent="0.35">
      <c r="B86" s="1276">
        <v>79</v>
      </c>
      <c r="C86" s="1279">
        <v>80.34</v>
      </c>
      <c r="E86" s="1279">
        <v>80.680000000000007</v>
      </c>
      <c r="G86" s="1279">
        <v>81.03</v>
      </c>
      <c r="I86" s="1279">
        <v>81.38</v>
      </c>
      <c r="K86" s="1279">
        <v>81.72</v>
      </c>
      <c r="N86" s="1181"/>
      <c r="O86" s="1181"/>
      <c r="P86" s="1181"/>
      <c r="Q86" s="1181"/>
      <c r="R86" s="1181"/>
      <c r="S86" s="1181"/>
      <c r="T86" s="1181"/>
      <c r="U86" s="1181"/>
      <c r="V86" s="1181"/>
      <c r="W86" s="1276">
        <v>79</v>
      </c>
      <c r="X86" s="1115">
        <v>60.5</v>
      </c>
      <c r="Y86" s="1115">
        <v>60.75</v>
      </c>
      <c r="Z86" s="1115">
        <v>61</v>
      </c>
      <c r="AA86" s="1115">
        <v>61.25</v>
      </c>
      <c r="AB86" s="1115">
        <v>61.5</v>
      </c>
    </row>
    <row r="87" spans="2:28" x14ac:dyDescent="0.35">
      <c r="B87" s="1276">
        <v>80</v>
      </c>
      <c r="C87" s="1279">
        <v>80.34</v>
      </c>
      <c r="E87" s="1279">
        <v>80.680000000000007</v>
      </c>
      <c r="G87" s="1279">
        <v>81.03</v>
      </c>
      <c r="I87" s="1279">
        <v>81.38</v>
      </c>
      <c r="K87" s="1279">
        <v>81.72</v>
      </c>
      <c r="N87" s="1181"/>
      <c r="O87" s="1181"/>
      <c r="P87" s="1181"/>
      <c r="Q87" s="1181"/>
      <c r="R87" s="1181"/>
      <c r="S87" s="1181"/>
      <c r="T87" s="1181"/>
      <c r="U87" s="1181"/>
      <c r="V87" s="1181"/>
      <c r="W87" s="1276">
        <v>80</v>
      </c>
      <c r="X87" s="1115">
        <v>60.5</v>
      </c>
      <c r="Y87" s="1115">
        <v>60.75</v>
      </c>
      <c r="Z87" s="1115">
        <v>61</v>
      </c>
      <c r="AA87" s="1115">
        <v>61.25</v>
      </c>
      <c r="AB87" s="1115">
        <v>61.5</v>
      </c>
    </row>
    <row r="88" spans="2:28" x14ac:dyDescent="0.35">
      <c r="B88" s="1276">
        <v>81</v>
      </c>
      <c r="C88" s="1279">
        <v>80.34</v>
      </c>
      <c r="E88" s="1279">
        <v>80.680000000000007</v>
      </c>
      <c r="G88" s="1279">
        <v>81.03</v>
      </c>
      <c r="I88" s="1279">
        <v>81.38</v>
      </c>
      <c r="K88" s="1279">
        <v>81.72</v>
      </c>
      <c r="N88" s="1181"/>
      <c r="O88" s="1181"/>
      <c r="P88" s="1181"/>
      <c r="Q88" s="1181"/>
      <c r="R88" s="1181"/>
      <c r="S88" s="1181"/>
      <c r="T88" s="1181"/>
      <c r="U88" s="1181"/>
      <c r="V88" s="1181"/>
      <c r="W88" s="1276">
        <v>81</v>
      </c>
      <c r="X88" s="1115">
        <v>60.5</v>
      </c>
      <c r="Y88" s="1115">
        <v>60.75</v>
      </c>
      <c r="Z88" s="1115">
        <v>61</v>
      </c>
      <c r="AA88" s="1115">
        <v>61.25</v>
      </c>
      <c r="AB88" s="1115">
        <v>61.5</v>
      </c>
    </row>
    <row r="89" spans="2:28" x14ac:dyDescent="0.35">
      <c r="B89" s="1276">
        <v>82</v>
      </c>
      <c r="C89" s="1279">
        <v>80.34</v>
      </c>
      <c r="E89" s="1279">
        <v>80.680000000000007</v>
      </c>
      <c r="G89" s="1279">
        <v>81.03</v>
      </c>
      <c r="I89" s="1279">
        <v>81.38</v>
      </c>
      <c r="K89" s="1279">
        <v>81.72</v>
      </c>
      <c r="N89" s="1181"/>
      <c r="O89" s="1181"/>
      <c r="P89" s="1181"/>
      <c r="Q89" s="1181"/>
      <c r="R89" s="1181"/>
      <c r="S89" s="1181"/>
      <c r="T89" s="1181"/>
      <c r="U89" s="1181"/>
      <c r="V89" s="1181"/>
      <c r="W89" s="1276">
        <v>82</v>
      </c>
      <c r="X89" s="1115">
        <v>60.5</v>
      </c>
      <c r="Y89" s="1115">
        <v>60.75</v>
      </c>
      <c r="Z89" s="1115">
        <v>61</v>
      </c>
      <c r="AA89" s="1115">
        <v>61.25</v>
      </c>
      <c r="AB89" s="1115">
        <v>61.5</v>
      </c>
    </row>
    <row r="90" spans="2:28" x14ac:dyDescent="0.35">
      <c r="B90" s="1276">
        <v>83</v>
      </c>
      <c r="C90" s="1279">
        <v>80.34</v>
      </c>
      <c r="E90" s="1279">
        <v>80.680000000000007</v>
      </c>
      <c r="G90" s="1279">
        <v>81.03</v>
      </c>
      <c r="I90" s="1279">
        <v>81.38</v>
      </c>
      <c r="K90" s="1279">
        <v>81.72</v>
      </c>
      <c r="N90" s="1181"/>
      <c r="O90" s="1181"/>
      <c r="P90" s="1181"/>
      <c r="Q90" s="1181"/>
      <c r="R90" s="1181"/>
      <c r="S90" s="1181"/>
      <c r="T90" s="1181"/>
      <c r="U90" s="1181"/>
      <c r="V90" s="1181"/>
      <c r="W90" s="1276">
        <v>83</v>
      </c>
      <c r="X90" s="1115">
        <v>60.5</v>
      </c>
      <c r="Y90" s="1115">
        <v>60.75</v>
      </c>
      <c r="Z90" s="1115">
        <v>61</v>
      </c>
      <c r="AA90" s="1115">
        <v>61.25</v>
      </c>
      <c r="AB90" s="1115">
        <v>61.5</v>
      </c>
    </row>
    <row r="91" spans="2:28" x14ac:dyDescent="0.35">
      <c r="B91" s="1276">
        <v>84</v>
      </c>
      <c r="C91" s="1279">
        <v>80.34</v>
      </c>
      <c r="E91" s="1279">
        <v>80.680000000000007</v>
      </c>
      <c r="G91" s="1279">
        <v>81.03</v>
      </c>
      <c r="I91" s="1279">
        <v>81.38</v>
      </c>
      <c r="K91" s="1279">
        <v>81.72</v>
      </c>
      <c r="N91" s="1181"/>
      <c r="O91" s="1181"/>
      <c r="P91" s="1181"/>
      <c r="Q91" s="1181"/>
      <c r="R91" s="1181"/>
      <c r="S91" s="1181"/>
      <c r="T91" s="1181"/>
      <c r="U91" s="1181"/>
      <c r="V91" s="1181"/>
      <c r="W91" s="1276">
        <v>84</v>
      </c>
      <c r="X91" s="1115">
        <v>60.5</v>
      </c>
      <c r="Y91" s="1115">
        <v>60.75</v>
      </c>
      <c r="Z91" s="1115">
        <v>61</v>
      </c>
      <c r="AA91" s="1115">
        <v>61.25</v>
      </c>
      <c r="AB91" s="1115">
        <v>61.5</v>
      </c>
    </row>
    <row r="92" spans="2:28" x14ac:dyDescent="0.35">
      <c r="B92" s="1276">
        <v>85</v>
      </c>
      <c r="C92" s="1279">
        <v>80.34</v>
      </c>
      <c r="E92" s="1279">
        <v>80.680000000000007</v>
      </c>
      <c r="G92" s="1279">
        <v>81.03</v>
      </c>
      <c r="I92" s="1279">
        <v>81.38</v>
      </c>
      <c r="K92" s="1279">
        <v>81.72</v>
      </c>
      <c r="N92" s="1181"/>
      <c r="O92" s="1181"/>
      <c r="P92" s="1181"/>
      <c r="Q92" s="1181"/>
      <c r="R92" s="1181"/>
      <c r="S92" s="1181"/>
      <c r="T92" s="1181"/>
      <c r="U92" s="1181"/>
      <c r="V92" s="1181"/>
      <c r="W92" s="1276">
        <v>85</v>
      </c>
      <c r="X92" s="1115">
        <v>60.5</v>
      </c>
      <c r="Y92" s="1115">
        <v>60.75</v>
      </c>
      <c r="Z92" s="1115">
        <v>61</v>
      </c>
      <c r="AA92" s="1115">
        <v>61.25</v>
      </c>
      <c r="AB92" s="1115">
        <v>61.5</v>
      </c>
    </row>
    <row r="93" spans="2:28" x14ac:dyDescent="0.35">
      <c r="B93" s="1276">
        <v>86</v>
      </c>
      <c r="C93" s="1279">
        <v>80.34</v>
      </c>
      <c r="E93" s="1279">
        <v>80.680000000000007</v>
      </c>
      <c r="G93" s="1279">
        <v>81.03</v>
      </c>
      <c r="I93" s="1279">
        <v>81.38</v>
      </c>
      <c r="K93" s="1279">
        <v>81.72</v>
      </c>
      <c r="N93" s="1181"/>
      <c r="O93" s="1181"/>
      <c r="P93" s="1181"/>
      <c r="Q93" s="1181"/>
      <c r="R93" s="1181"/>
      <c r="S93" s="1181"/>
      <c r="T93" s="1181"/>
      <c r="U93" s="1181"/>
      <c r="V93" s="1181"/>
      <c r="W93" s="1276">
        <v>86</v>
      </c>
      <c r="X93" s="1115">
        <v>60.5</v>
      </c>
      <c r="Y93" s="1115">
        <v>60.75</v>
      </c>
      <c r="Z93" s="1115">
        <v>61</v>
      </c>
      <c r="AA93" s="1115">
        <v>61.25</v>
      </c>
      <c r="AB93" s="1115">
        <v>61.5</v>
      </c>
    </row>
    <row r="94" spans="2:28" x14ac:dyDescent="0.35">
      <c r="B94" s="1276">
        <v>87</v>
      </c>
      <c r="C94" s="1279">
        <v>80.34</v>
      </c>
      <c r="E94" s="1279">
        <v>80.680000000000007</v>
      </c>
      <c r="G94" s="1279">
        <v>81.03</v>
      </c>
      <c r="I94" s="1279">
        <v>81.38</v>
      </c>
      <c r="K94" s="1279">
        <v>81.72</v>
      </c>
      <c r="N94" s="1181"/>
      <c r="O94" s="1181"/>
      <c r="P94" s="1181"/>
      <c r="Q94" s="1181"/>
      <c r="R94" s="1181"/>
      <c r="S94" s="1181"/>
      <c r="T94" s="1181"/>
      <c r="U94" s="1181"/>
      <c r="V94" s="1181"/>
      <c r="W94" s="1276">
        <v>87</v>
      </c>
      <c r="X94" s="1115">
        <v>60.5</v>
      </c>
      <c r="Y94" s="1115">
        <v>60.75</v>
      </c>
      <c r="Z94" s="1115">
        <v>61</v>
      </c>
      <c r="AA94" s="1115">
        <v>61.25</v>
      </c>
      <c r="AB94" s="1115">
        <v>61.5</v>
      </c>
    </row>
    <row r="95" spans="2:28" x14ac:dyDescent="0.35">
      <c r="B95" s="1276">
        <v>88</v>
      </c>
      <c r="C95" s="1279">
        <v>80.34</v>
      </c>
      <c r="E95" s="1279">
        <v>80.680000000000007</v>
      </c>
      <c r="G95" s="1279">
        <v>81.03</v>
      </c>
      <c r="I95" s="1279">
        <v>81.38</v>
      </c>
      <c r="K95" s="1279">
        <v>81.72</v>
      </c>
      <c r="N95" s="1181"/>
      <c r="O95" s="1181"/>
      <c r="P95" s="1181"/>
      <c r="Q95" s="1181"/>
      <c r="R95" s="1181"/>
      <c r="S95" s="1181"/>
      <c r="T95" s="1181"/>
      <c r="U95" s="1181"/>
      <c r="V95" s="1181"/>
      <c r="W95" s="1276">
        <v>88</v>
      </c>
      <c r="X95" s="1115">
        <v>60.5</v>
      </c>
      <c r="Y95" s="1115">
        <v>60.75</v>
      </c>
      <c r="Z95" s="1115">
        <v>61</v>
      </c>
      <c r="AA95" s="1115">
        <v>61.25</v>
      </c>
      <c r="AB95" s="1115">
        <v>61.5</v>
      </c>
    </row>
    <row r="96" spans="2:28" x14ac:dyDescent="0.35">
      <c r="B96" s="1276">
        <v>89</v>
      </c>
      <c r="C96" s="1279">
        <v>80.34</v>
      </c>
      <c r="E96" s="1279">
        <v>80.680000000000007</v>
      </c>
      <c r="G96" s="1279">
        <v>81.03</v>
      </c>
      <c r="I96" s="1279">
        <v>81.38</v>
      </c>
      <c r="K96" s="1279">
        <v>81.72</v>
      </c>
      <c r="N96" s="1181"/>
      <c r="O96" s="1181"/>
      <c r="P96" s="1181"/>
      <c r="Q96" s="1181"/>
      <c r="R96" s="1181"/>
      <c r="S96" s="1181"/>
      <c r="T96" s="1181"/>
      <c r="U96" s="1181"/>
      <c r="V96" s="1181"/>
      <c r="W96" s="1276">
        <v>89</v>
      </c>
      <c r="X96" s="1115">
        <v>60.5</v>
      </c>
      <c r="Y96" s="1115">
        <v>60.75</v>
      </c>
      <c r="Z96" s="1115">
        <v>61</v>
      </c>
      <c r="AA96" s="1115">
        <v>61.25</v>
      </c>
      <c r="AB96" s="1115">
        <v>61.5</v>
      </c>
    </row>
    <row r="97" spans="2:28" x14ac:dyDescent="0.35">
      <c r="B97" s="1276">
        <v>90</v>
      </c>
      <c r="C97" s="1279">
        <v>80.34</v>
      </c>
      <c r="E97" s="1279">
        <v>80.680000000000007</v>
      </c>
      <c r="G97" s="1279">
        <v>81.03</v>
      </c>
      <c r="I97" s="1279">
        <v>81.38</v>
      </c>
      <c r="K97" s="1279">
        <v>81.72</v>
      </c>
      <c r="N97" s="1181"/>
      <c r="O97" s="1181"/>
      <c r="P97" s="1181"/>
      <c r="Q97" s="1181"/>
      <c r="R97" s="1181"/>
      <c r="S97" s="1181"/>
      <c r="T97" s="1181"/>
      <c r="U97" s="1181"/>
      <c r="V97" s="1181"/>
      <c r="W97" s="1276">
        <v>90</v>
      </c>
      <c r="X97" s="1115">
        <v>60.5</v>
      </c>
      <c r="Y97" s="1115">
        <v>60.75</v>
      </c>
      <c r="Z97" s="1115">
        <v>61</v>
      </c>
      <c r="AA97" s="1115">
        <v>61.25</v>
      </c>
      <c r="AB97" s="1115">
        <v>61.5</v>
      </c>
    </row>
    <row r="98" spans="2:28" x14ac:dyDescent="0.35">
      <c r="B98" s="1276">
        <v>91</v>
      </c>
      <c r="C98" s="1279">
        <v>80.290000000000006</v>
      </c>
      <c r="E98" s="1279">
        <v>80.63</v>
      </c>
      <c r="G98" s="1279">
        <v>80.98</v>
      </c>
      <c r="I98" s="1279">
        <v>81.33</v>
      </c>
      <c r="K98" s="1279">
        <v>81.67</v>
      </c>
      <c r="N98" s="1181"/>
      <c r="O98" s="1181"/>
      <c r="P98" s="1181"/>
      <c r="Q98" s="1181"/>
      <c r="R98" s="1181"/>
      <c r="S98" s="1181"/>
      <c r="T98" s="1181"/>
      <c r="U98" s="1181"/>
      <c r="V98" s="1181"/>
      <c r="W98" s="1276">
        <v>91</v>
      </c>
      <c r="X98" s="1115">
        <v>60.46</v>
      </c>
      <c r="Y98" s="1115">
        <v>60.71</v>
      </c>
      <c r="Z98" s="1115">
        <v>60.96</v>
      </c>
      <c r="AA98" s="1115">
        <v>61.21</v>
      </c>
      <c r="AB98" s="1115">
        <v>61.46</v>
      </c>
    </row>
    <row r="99" spans="2:28" x14ac:dyDescent="0.35">
      <c r="B99" s="1276">
        <v>92</v>
      </c>
      <c r="C99" s="1279">
        <v>80.239999999999995</v>
      </c>
      <c r="E99" s="1279">
        <v>80.58</v>
      </c>
      <c r="G99" s="1279">
        <v>80.930000000000007</v>
      </c>
      <c r="I99" s="1279">
        <v>81.28</v>
      </c>
      <c r="K99" s="1279">
        <v>81.62</v>
      </c>
      <c r="N99" s="1181"/>
      <c r="O99" s="1181"/>
      <c r="P99" s="1181"/>
      <c r="Q99" s="1181"/>
      <c r="R99" s="1181"/>
      <c r="S99" s="1181"/>
      <c r="T99" s="1181"/>
      <c r="U99" s="1181"/>
      <c r="V99" s="1181"/>
      <c r="W99" s="1276">
        <v>92</v>
      </c>
      <c r="X99" s="1115">
        <v>60.42</v>
      </c>
      <c r="Y99" s="1115">
        <v>60.67</v>
      </c>
      <c r="Z99" s="1115">
        <v>60.92</v>
      </c>
      <c r="AA99" s="1115">
        <v>61.17</v>
      </c>
      <c r="AB99" s="1115">
        <v>61.42</v>
      </c>
    </row>
    <row r="100" spans="2:28" x14ac:dyDescent="0.35">
      <c r="B100" s="1276">
        <v>93</v>
      </c>
      <c r="C100" s="1279">
        <v>80.19</v>
      </c>
      <c r="E100" s="1279">
        <v>80.540000000000006</v>
      </c>
      <c r="G100" s="1279">
        <v>80.88</v>
      </c>
      <c r="I100" s="1279">
        <v>81.23</v>
      </c>
      <c r="K100" s="1279">
        <v>81.58</v>
      </c>
      <c r="N100" s="1181"/>
      <c r="O100" s="1181"/>
      <c r="P100" s="1181"/>
      <c r="Q100" s="1181"/>
      <c r="R100" s="1181"/>
      <c r="S100" s="1181"/>
      <c r="T100" s="1181"/>
      <c r="U100" s="1181"/>
      <c r="V100" s="1181"/>
      <c r="W100" s="1276">
        <v>93</v>
      </c>
      <c r="X100" s="1115">
        <v>60.39</v>
      </c>
      <c r="Y100" s="1115">
        <v>60.64</v>
      </c>
      <c r="Z100" s="1115">
        <v>60.89</v>
      </c>
      <c r="AA100" s="1115">
        <v>61.14</v>
      </c>
      <c r="AB100" s="1115">
        <v>61.39</v>
      </c>
    </row>
    <row r="101" spans="2:28" x14ac:dyDescent="0.35">
      <c r="B101" s="1276">
        <v>94</v>
      </c>
      <c r="C101" s="1279">
        <v>80.14</v>
      </c>
      <c r="E101" s="1279">
        <v>80.489999999999995</v>
      </c>
      <c r="G101" s="1279">
        <v>80.84</v>
      </c>
      <c r="I101" s="1279">
        <v>81.180000000000007</v>
      </c>
      <c r="K101" s="1279">
        <v>81.53</v>
      </c>
      <c r="N101" s="1181"/>
      <c r="O101" s="1181"/>
      <c r="P101" s="1181"/>
      <c r="Q101" s="1181"/>
      <c r="R101" s="1181"/>
      <c r="S101" s="1181"/>
      <c r="T101" s="1181"/>
      <c r="U101" s="1181"/>
      <c r="V101" s="1181"/>
      <c r="W101" s="1276">
        <v>94</v>
      </c>
      <c r="X101" s="1115">
        <v>60.35</v>
      </c>
      <c r="Y101" s="1115">
        <v>60.6</v>
      </c>
      <c r="Z101" s="1115">
        <v>60.85</v>
      </c>
      <c r="AA101" s="1115">
        <v>61.1</v>
      </c>
      <c r="AB101" s="1115">
        <v>61.35</v>
      </c>
    </row>
    <row r="102" spans="2:28" x14ac:dyDescent="0.35">
      <c r="B102" s="1276">
        <v>95</v>
      </c>
      <c r="C102" s="1279">
        <v>80.099999999999994</v>
      </c>
      <c r="E102" s="1279">
        <v>80.44</v>
      </c>
      <c r="G102" s="1279">
        <v>80.790000000000006</v>
      </c>
      <c r="I102" s="1279">
        <v>81.14</v>
      </c>
      <c r="K102" s="1279">
        <v>81.489999999999995</v>
      </c>
      <c r="N102" s="1181"/>
      <c r="O102" s="1181"/>
      <c r="P102" s="1181"/>
      <c r="Q102" s="1181"/>
      <c r="R102" s="1181"/>
      <c r="S102" s="1181"/>
      <c r="T102" s="1181"/>
      <c r="U102" s="1181"/>
      <c r="V102" s="1181"/>
      <c r="W102" s="1276">
        <v>95</v>
      </c>
      <c r="X102" s="1115">
        <v>60.32</v>
      </c>
      <c r="Y102" s="1115">
        <v>60.57</v>
      </c>
      <c r="Z102" s="1115">
        <v>60.82</v>
      </c>
      <c r="AA102" s="1115">
        <v>61.07</v>
      </c>
      <c r="AB102" s="1115">
        <v>61.32</v>
      </c>
    </row>
    <row r="103" spans="2:28" x14ac:dyDescent="0.35">
      <c r="B103" s="1276">
        <v>96</v>
      </c>
      <c r="C103" s="1279">
        <v>80.05</v>
      </c>
      <c r="E103" s="1279">
        <v>80.400000000000006</v>
      </c>
      <c r="G103" s="1279">
        <v>80.75</v>
      </c>
      <c r="I103" s="1279">
        <v>81.09</v>
      </c>
      <c r="K103" s="1279">
        <v>81.44</v>
      </c>
      <c r="N103" s="1181"/>
      <c r="O103" s="1181"/>
      <c r="P103" s="1181"/>
      <c r="Q103" s="1181"/>
      <c r="R103" s="1181"/>
      <c r="S103" s="1181"/>
      <c r="T103" s="1181"/>
      <c r="U103" s="1181"/>
      <c r="V103" s="1181"/>
      <c r="W103" s="1276">
        <v>96</v>
      </c>
      <c r="X103" s="1115">
        <v>60.29</v>
      </c>
      <c r="Y103" s="1115">
        <v>60.54</v>
      </c>
      <c r="Z103" s="1115">
        <v>60.79</v>
      </c>
      <c r="AA103" s="1115">
        <v>61.04</v>
      </c>
      <c r="AB103" s="1115">
        <v>61.29</v>
      </c>
    </row>
    <row r="104" spans="2:28" x14ac:dyDescent="0.35">
      <c r="B104" s="1276">
        <v>97</v>
      </c>
      <c r="C104" s="1279">
        <v>80.010000000000005</v>
      </c>
      <c r="E104" s="1279">
        <v>80.36</v>
      </c>
      <c r="G104" s="1279">
        <v>80.7</v>
      </c>
      <c r="I104" s="1279">
        <v>81.05</v>
      </c>
      <c r="K104" s="1279">
        <v>81.400000000000006</v>
      </c>
      <c r="N104" s="1181"/>
      <c r="O104" s="1181"/>
      <c r="P104" s="1181"/>
      <c r="Q104" s="1181"/>
      <c r="R104" s="1181"/>
      <c r="S104" s="1181"/>
      <c r="T104" s="1181"/>
      <c r="U104" s="1181"/>
      <c r="V104" s="1181"/>
      <c r="W104" s="1276">
        <v>97</v>
      </c>
      <c r="X104" s="1115">
        <v>60.26</v>
      </c>
      <c r="Y104" s="1115">
        <v>60.51</v>
      </c>
      <c r="Z104" s="1115">
        <v>60.76</v>
      </c>
      <c r="AA104" s="1115">
        <v>61.01</v>
      </c>
      <c r="AB104" s="1115">
        <v>61.26</v>
      </c>
    </row>
    <row r="105" spans="2:28" x14ac:dyDescent="0.35">
      <c r="B105" s="1276">
        <v>98</v>
      </c>
      <c r="C105" s="1279">
        <v>79.97</v>
      </c>
      <c r="E105" s="1279">
        <v>80.31</v>
      </c>
      <c r="G105" s="1279">
        <v>80.66</v>
      </c>
      <c r="I105" s="1279">
        <v>81.010000000000005</v>
      </c>
      <c r="K105" s="1279">
        <v>81.349999999999994</v>
      </c>
      <c r="N105" s="1181"/>
      <c r="O105" s="1181"/>
      <c r="P105" s="1181"/>
      <c r="Q105" s="1181"/>
      <c r="R105" s="1181"/>
      <c r="S105" s="1181"/>
      <c r="T105" s="1181"/>
      <c r="U105" s="1181"/>
      <c r="V105" s="1181"/>
      <c r="W105" s="1276">
        <v>98</v>
      </c>
      <c r="X105" s="1115">
        <v>60.22</v>
      </c>
      <c r="Y105" s="1115">
        <v>60.47</v>
      </c>
      <c r="Z105" s="1115">
        <v>60.72</v>
      </c>
      <c r="AA105" s="1115">
        <v>60.97</v>
      </c>
      <c r="AB105" s="1115">
        <v>61.22</v>
      </c>
    </row>
    <row r="106" spans="2:28" x14ac:dyDescent="0.35">
      <c r="B106" s="1276">
        <v>99</v>
      </c>
      <c r="C106" s="1279">
        <v>79.930000000000007</v>
      </c>
      <c r="E106" s="1279">
        <v>80.27</v>
      </c>
      <c r="G106" s="1279">
        <v>80.62</v>
      </c>
      <c r="I106" s="1279">
        <v>80.97</v>
      </c>
      <c r="K106" s="1279">
        <v>81.31</v>
      </c>
      <c r="N106" s="1181"/>
      <c r="O106" s="1181"/>
      <c r="P106" s="1181"/>
      <c r="Q106" s="1181"/>
      <c r="R106" s="1181"/>
      <c r="S106" s="1181"/>
      <c r="T106" s="1181"/>
      <c r="U106" s="1181"/>
      <c r="V106" s="1181"/>
      <c r="W106" s="1276">
        <v>99</v>
      </c>
      <c r="X106" s="1115">
        <v>60.19</v>
      </c>
      <c r="Y106" s="1115">
        <v>60.44</v>
      </c>
      <c r="Z106" s="1115">
        <v>60.69</v>
      </c>
      <c r="AA106" s="1115">
        <v>60.94</v>
      </c>
      <c r="AB106" s="1115">
        <v>61.19</v>
      </c>
    </row>
    <row r="107" spans="2:28" x14ac:dyDescent="0.35">
      <c r="B107" s="1276">
        <v>100</v>
      </c>
      <c r="C107" s="1279">
        <v>79.88</v>
      </c>
      <c r="E107" s="1279">
        <v>80.23</v>
      </c>
      <c r="G107" s="1279">
        <v>80.58</v>
      </c>
      <c r="I107" s="1279">
        <v>80.92</v>
      </c>
      <c r="K107" s="1279">
        <v>81.27</v>
      </c>
      <c r="N107" s="1181"/>
      <c r="O107" s="1181"/>
      <c r="P107" s="1181"/>
      <c r="Q107" s="1181"/>
      <c r="R107" s="1181"/>
      <c r="S107" s="1181"/>
      <c r="T107" s="1181"/>
      <c r="U107" s="1181"/>
      <c r="V107" s="1181"/>
      <c r="W107" s="1276">
        <v>100</v>
      </c>
      <c r="X107" s="1115">
        <v>60.16</v>
      </c>
      <c r="Y107" s="1115">
        <v>60.41</v>
      </c>
      <c r="Z107" s="1115">
        <v>60.66</v>
      </c>
      <c r="AA107" s="1115">
        <v>60.91</v>
      </c>
      <c r="AB107" s="1115">
        <v>61.16</v>
      </c>
    </row>
    <row r="108" spans="2:28" x14ac:dyDescent="0.35">
      <c r="B108" s="1276">
        <v>101</v>
      </c>
      <c r="C108" s="1279">
        <v>79.84</v>
      </c>
      <c r="E108" s="1279">
        <v>80.19</v>
      </c>
      <c r="G108" s="1279">
        <v>80.540000000000006</v>
      </c>
      <c r="I108" s="1279">
        <v>80.88</v>
      </c>
      <c r="K108" s="1279">
        <v>81.23</v>
      </c>
      <c r="N108" s="1181"/>
      <c r="O108" s="1181"/>
      <c r="P108" s="1181"/>
      <c r="Q108" s="1181"/>
      <c r="R108" s="1181"/>
      <c r="S108" s="1181"/>
      <c r="T108" s="1181"/>
      <c r="U108" s="1181"/>
      <c r="V108" s="1181"/>
      <c r="W108" s="1276">
        <v>101</v>
      </c>
      <c r="X108" s="1115">
        <v>60.13</v>
      </c>
      <c r="Y108" s="1115">
        <v>60.38</v>
      </c>
      <c r="Z108" s="1115">
        <v>60.63</v>
      </c>
      <c r="AA108" s="1115">
        <v>60.88</v>
      </c>
      <c r="AB108" s="1115">
        <v>61.13</v>
      </c>
    </row>
    <row r="109" spans="2:28" x14ac:dyDescent="0.35">
      <c r="B109" s="1276">
        <v>102</v>
      </c>
      <c r="C109" s="1279">
        <v>79.8</v>
      </c>
      <c r="E109" s="1279">
        <v>80.150000000000006</v>
      </c>
      <c r="G109" s="1279">
        <v>80.5</v>
      </c>
      <c r="I109" s="1279">
        <v>80.84</v>
      </c>
      <c r="K109" s="1279">
        <v>81.19</v>
      </c>
      <c r="N109" s="1181"/>
      <c r="O109" s="1181"/>
      <c r="P109" s="1181"/>
      <c r="Q109" s="1181"/>
      <c r="R109" s="1181"/>
      <c r="S109" s="1181"/>
      <c r="T109" s="1181"/>
      <c r="U109" s="1181"/>
      <c r="V109" s="1181"/>
      <c r="W109" s="1276">
        <v>102</v>
      </c>
      <c r="X109" s="1115">
        <v>60.1</v>
      </c>
      <c r="Y109" s="1115">
        <v>60.35</v>
      </c>
      <c r="Z109" s="1115">
        <v>60.6</v>
      </c>
      <c r="AA109" s="1115">
        <v>60.85</v>
      </c>
      <c r="AB109" s="1115">
        <v>61.1</v>
      </c>
    </row>
    <row r="110" spans="2:28" x14ac:dyDescent="0.35">
      <c r="B110" s="1276">
        <v>103</v>
      </c>
      <c r="C110" s="1279">
        <v>79.77</v>
      </c>
      <c r="E110" s="1279">
        <v>80.11</v>
      </c>
      <c r="G110" s="1279">
        <v>80.459999999999994</v>
      </c>
      <c r="I110" s="1279">
        <v>80.81</v>
      </c>
      <c r="K110" s="1279">
        <v>81.150000000000006</v>
      </c>
      <c r="N110" s="1181"/>
      <c r="O110" s="1181"/>
      <c r="P110" s="1181"/>
      <c r="Q110" s="1181"/>
      <c r="R110" s="1181"/>
      <c r="S110" s="1181"/>
      <c r="T110" s="1181"/>
      <c r="U110" s="1181"/>
      <c r="V110" s="1181"/>
      <c r="W110" s="1276">
        <v>103</v>
      </c>
      <c r="X110" s="1115">
        <v>60.08</v>
      </c>
      <c r="Y110" s="1115">
        <v>60.33</v>
      </c>
      <c r="Z110" s="1115">
        <v>60.58</v>
      </c>
      <c r="AA110" s="1115">
        <v>60.83</v>
      </c>
      <c r="AB110" s="1115">
        <v>61.08</v>
      </c>
    </row>
    <row r="111" spans="2:28" x14ac:dyDescent="0.35">
      <c r="B111" s="1276">
        <v>104</v>
      </c>
      <c r="C111" s="1279">
        <v>79.73</v>
      </c>
      <c r="E111" s="1279">
        <v>80.069999999999993</v>
      </c>
      <c r="G111" s="1279">
        <v>80.42</v>
      </c>
      <c r="I111" s="1279">
        <v>80.77</v>
      </c>
      <c r="K111" s="1279">
        <v>81.11</v>
      </c>
      <c r="N111" s="1181"/>
      <c r="O111" s="1181"/>
      <c r="P111" s="1181"/>
      <c r="Q111" s="1181"/>
      <c r="R111" s="1181"/>
      <c r="S111" s="1181"/>
      <c r="T111" s="1181"/>
      <c r="U111" s="1181"/>
      <c r="V111" s="1181"/>
      <c r="W111" s="1276">
        <v>104</v>
      </c>
      <c r="X111" s="1115">
        <v>60.05</v>
      </c>
      <c r="Y111" s="1115">
        <v>60.3</v>
      </c>
      <c r="Z111" s="1115">
        <v>60.55</v>
      </c>
      <c r="AA111" s="1115">
        <v>60.8</v>
      </c>
      <c r="AB111" s="1115">
        <v>61.05</v>
      </c>
    </row>
    <row r="112" spans="2:28" x14ac:dyDescent="0.35">
      <c r="B112" s="1276">
        <v>105</v>
      </c>
      <c r="C112" s="1279">
        <v>79.69</v>
      </c>
      <c r="E112" s="1279">
        <v>80.040000000000006</v>
      </c>
      <c r="G112" s="1279">
        <v>80.38</v>
      </c>
      <c r="I112" s="1279">
        <v>80.73</v>
      </c>
      <c r="K112" s="1279">
        <v>81.08</v>
      </c>
      <c r="N112" s="1181"/>
      <c r="O112" s="1181"/>
      <c r="P112" s="1181"/>
      <c r="Q112" s="1181"/>
      <c r="R112" s="1181"/>
      <c r="S112" s="1181"/>
      <c r="T112" s="1181"/>
      <c r="U112" s="1181"/>
      <c r="V112" s="1181"/>
      <c r="W112" s="1276">
        <v>105</v>
      </c>
      <c r="X112" s="1115">
        <v>60.02</v>
      </c>
      <c r="Y112" s="1115">
        <v>60.27</v>
      </c>
      <c r="Z112" s="1115">
        <v>60.52</v>
      </c>
      <c r="AA112" s="1115">
        <v>60.77</v>
      </c>
      <c r="AB112" s="1115">
        <v>61.02</v>
      </c>
    </row>
    <row r="113" spans="2:28" x14ac:dyDescent="0.35">
      <c r="B113" s="1276">
        <v>106</v>
      </c>
      <c r="C113" s="1279">
        <v>79.650000000000006</v>
      </c>
      <c r="E113" s="1279">
        <v>80</v>
      </c>
      <c r="G113" s="1279">
        <v>80.349999999999994</v>
      </c>
      <c r="I113" s="1279">
        <v>80.69</v>
      </c>
      <c r="K113" s="1279">
        <v>81.040000000000006</v>
      </c>
      <c r="N113" s="1181"/>
      <c r="O113" s="1181"/>
      <c r="P113" s="1181"/>
      <c r="Q113" s="1181"/>
      <c r="R113" s="1181"/>
      <c r="S113" s="1181"/>
      <c r="T113" s="1181"/>
      <c r="U113" s="1181"/>
      <c r="V113" s="1181"/>
      <c r="W113" s="1276">
        <v>106</v>
      </c>
      <c r="X113" s="1115">
        <v>59.99</v>
      </c>
      <c r="Y113" s="1115">
        <v>60.24</v>
      </c>
      <c r="Z113" s="1115">
        <v>60.49</v>
      </c>
      <c r="AA113" s="1115">
        <v>60.74</v>
      </c>
      <c r="AB113" s="1115">
        <v>60.99</v>
      </c>
    </row>
    <row r="114" spans="2:28" x14ac:dyDescent="0.35">
      <c r="B114" s="1276">
        <v>107</v>
      </c>
      <c r="C114" s="1279">
        <v>79.62</v>
      </c>
      <c r="E114" s="1279">
        <v>79.959999999999994</v>
      </c>
      <c r="G114" s="1279">
        <v>80.31</v>
      </c>
      <c r="I114" s="1279">
        <v>80.66</v>
      </c>
      <c r="K114" s="1279">
        <v>81.010000000000005</v>
      </c>
      <c r="N114" s="1181"/>
      <c r="O114" s="1181"/>
      <c r="P114" s="1181"/>
      <c r="Q114" s="1181"/>
      <c r="R114" s="1181"/>
      <c r="S114" s="1181"/>
      <c r="T114" s="1181"/>
      <c r="U114" s="1181"/>
      <c r="V114" s="1181"/>
      <c r="W114" s="1276">
        <v>107</v>
      </c>
      <c r="X114" s="1115">
        <v>59.97</v>
      </c>
      <c r="Y114" s="1115">
        <v>60.22</v>
      </c>
      <c r="Z114" s="1115">
        <v>60.47</v>
      </c>
      <c r="AA114" s="1115">
        <v>60.72</v>
      </c>
      <c r="AB114" s="1115">
        <v>60.97</v>
      </c>
    </row>
    <row r="115" spans="2:28" x14ac:dyDescent="0.35">
      <c r="B115" s="1276">
        <v>108</v>
      </c>
      <c r="C115" s="1279">
        <v>79.58</v>
      </c>
      <c r="E115" s="1279">
        <v>79.930000000000007</v>
      </c>
      <c r="G115" s="1279">
        <v>80.28</v>
      </c>
      <c r="I115" s="1279">
        <v>80.62</v>
      </c>
      <c r="K115" s="1279">
        <v>80.97</v>
      </c>
      <c r="N115" s="1181"/>
      <c r="O115" s="1181"/>
      <c r="P115" s="1181"/>
      <c r="Q115" s="1181"/>
      <c r="R115" s="1181"/>
      <c r="S115" s="1181"/>
      <c r="T115" s="1181"/>
      <c r="U115" s="1181"/>
      <c r="V115" s="1181"/>
      <c r="W115" s="1276">
        <v>108</v>
      </c>
      <c r="X115" s="1115">
        <v>59.94</v>
      </c>
      <c r="Y115" s="1115">
        <v>60.19</v>
      </c>
      <c r="Z115" s="1115">
        <v>60.44</v>
      </c>
      <c r="AA115" s="1115">
        <v>60.69</v>
      </c>
      <c r="AB115" s="1115">
        <v>60.94</v>
      </c>
    </row>
    <row r="116" spans="2:28" x14ac:dyDescent="0.35">
      <c r="B116" s="1276">
        <v>109</v>
      </c>
      <c r="C116" s="1279">
        <v>79.55</v>
      </c>
      <c r="E116" s="1279">
        <v>79.89</v>
      </c>
      <c r="G116" s="1279">
        <v>80.239999999999995</v>
      </c>
      <c r="I116" s="1279">
        <v>80.59</v>
      </c>
      <c r="K116" s="1279">
        <v>80.94</v>
      </c>
      <c r="N116" s="1181"/>
      <c r="O116" s="1181"/>
      <c r="P116" s="1181"/>
      <c r="Q116" s="1181"/>
      <c r="R116" s="1181"/>
      <c r="S116" s="1181"/>
      <c r="T116" s="1181"/>
      <c r="U116" s="1181"/>
      <c r="V116" s="1181"/>
      <c r="W116" s="1276">
        <v>109</v>
      </c>
      <c r="X116" s="1115">
        <v>59.92</v>
      </c>
      <c r="Y116" s="1115">
        <v>60.17</v>
      </c>
      <c r="Z116" s="1115">
        <v>60.42</v>
      </c>
      <c r="AA116" s="1115">
        <v>60.67</v>
      </c>
      <c r="AB116" s="1115">
        <v>60.92</v>
      </c>
    </row>
    <row r="117" spans="2:28" x14ac:dyDescent="0.35">
      <c r="B117" s="1276">
        <v>110</v>
      </c>
      <c r="C117" s="1279">
        <v>79.510000000000005</v>
      </c>
      <c r="E117" s="1279">
        <v>79.86</v>
      </c>
      <c r="G117" s="1279">
        <v>80.209999999999994</v>
      </c>
      <c r="I117" s="1279">
        <v>80.55</v>
      </c>
      <c r="K117" s="1279">
        <v>80.900000000000006</v>
      </c>
      <c r="N117" s="1181"/>
      <c r="O117" s="1181"/>
      <c r="P117" s="1181"/>
      <c r="Q117" s="1181"/>
      <c r="R117" s="1181"/>
      <c r="S117" s="1181"/>
      <c r="T117" s="1181"/>
      <c r="U117" s="1181"/>
      <c r="V117" s="1181"/>
      <c r="W117" s="1276">
        <v>110</v>
      </c>
      <c r="X117" s="1115">
        <v>59.89</v>
      </c>
      <c r="Y117" s="1115">
        <v>60.14</v>
      </c>
      <c r="Z117" s="1115">
        <v>60.39</v>
      </c>
      <c r="AA117" s="1115">
        <v>60.64</v>
      </c>
      <c r="AB117" s="1115">
        <v>60.89</v>
      </c>
    </row>
    <row r="118" spans="2:28" x14ac:dyDescent="0.35">
      <c r="B118" s="1276">
        <v>111</v>
      </c>
      <c r="C118" s="1279">
        <v>79.48</v>
      </c>
      <c r="E118" s="1279">
        <v>79.83</v>
      </c>
      <c r="G118" s="1279">
        <v>80.17</v>
      </c>
      <c r="I118" s="1279">
        <v>80.52</v>
      </c>
      <c r="K118" s="1279">
        <v>80.87</v>
      </c>
      <c r="N118" s="1181"/>
      <c r="O118" s="1181"/>
      <c r="P118" s="1181"/>
      <c r="Q118" s="1181"/>
      <c r="R118" s="1181"/>
      <c r="S118" s="1181"/>
      <c r="T118" s="1181"/>
      <c r="U118" s="1181"/>
      <c r="V118" s="1181"/>
      <c r="W118" s="1276">
        <v>111</v>
      </c>
      <c r="X118" s="1115">
        <v>59.87</v>
      </c>
      <c r="Y118" s="1115">
        <v>60.12</v>
      </c>
      <c r="Z118" s="1115">
        <v>60.37</v>
      </c>
      <c r="AA118" s="1115">
        <v>60.62</v>
      </c>
      <c r="AB118" s="1115">
        <v>60.87</v>
      </c>
    </row>
    <row r="119" spans="2:28" x14ac:dyDescent="0.35">
      <c r="B119" s="1276">
        <v>112</v>
      </c>
      <c r="C119" s="1279">
        <v>79.45</v>
      </c>
      <c r="E119" s="1279">
        <v>79.8</v>
      </c>
      <c r="G119" s="1279">
        <v>80.14</v>
      </c>
      <c r="I119" s="1279">
        <v>80.489999999999995</v>
      </c>
      <c r="K119" s="1279">
        <v>80.84</v>
      </c>
      <c r="N119" s="1181"/>
      <c r="O119" s="1181"/>
      <c r="P119" s="1181"/>
      <c r="Q119" s="1181"/>
      <c r="R119" s="1181"/>
      <c r="S119" s="1181"/>
      <c r="T119" s="1181"/>
      <c r="U119" s="1181"/>
      <c r="V119" s="1181"/>
      <c r="W119" s="1276">
        <v>112</v>
      </c>
      <c r="X119" s="1115">
        <v>59.84</v>
      </c>
      <c r="Y119" s="1115">
        <v>60.09</v>
      </c>
      <c r="Z119" s="1115">
        <v>60.34</v>
      </c>
      <c r="AA119" s="1115">
        <v>60.59</v>
      </c>
      <c r="AB119" s="1115">
        <v>60.84</v>
      </c>
    </row>
    <row r="120" spans="2:28" x14ac:dyDescent="0.35">
      <c r="B120" s="1276">
        <v>113</v>
      </c>
      <c r="C120" s="1279">
        <v>79.42</v>
      </c>
      <c r="E120" s="1279">
        <v>79.760000000000005</v>
      </c>
      <c r="G120" s="1279">
        <v>80.11</v>
      </c>
      <c r="I120" s="1279">
        <v>80.459999999999994</v>
      </c>
      <c r="K120" s="1279">
        <v>80.8</v>
      </c>
      <c r="N120" s="1181"/>
      <c r="O120" s="1181"/>
      <c r="P120" s="1181"/>
      <c r="Q120" s="1181"/>
      <c r="R120" s="1181"/>
      <c r="S120" s="1181"/>
      <c r="T120" s="1181"/>
      <c r="U120" s="1181"/>
      <c r="V120" s="1181"/>
      <c r="W120" s="1276">
        <v>113</v>
      </c>
      <c r="X120" s="1115">
        <v>59.82</v>
      </c>
      <c r="Y120" s="1115">
        <v>60.07</v>
      </c>
      <c r="Z120" s="1115">
        <v>60.32</v>
      </c>
      <c r="AA120" s="1115">
        <v>60.57</v>
      </c>
      <c r="AB120" s="1115">
        <v>60.82</v>
      </c>
    </row>
    <row r="121" spans="2:28" x14ac:dyDescent="0.35">
      <c r="B121" s="1276">
        <v>114</v>
      </c>
      <c r="C121" s="1279">
        <v>79.38</v>
      </c>
      <c r="E121" s="1279">
        <v>79.73</v>
      </c>
      <c r="G121" s="1279">
        <v>80.08</v>
      </c>
      <c r="I121" s="1279">
        <v>80.42</v>
      </c>
      <c r="K121" s="1279">
        <v>80.77</v>
      </c>
      <c r="N121" s="1181"/>
      <c r="O121" s="1181"/>
      <c r="P121" s="1181"/>
      <c r="Q121" s="1181"/>
      <c r="R121" s="1181"/>
      <c r="S121" s="1181"/>
      <c r="T121" s="1181"/>
      <c r="U121" s="1181"/>
      <c r="V121" s="1181"/>
      <c r="W121" s="1276">
        <v>114</v>
      </c>
      <c r="X121" s="1115">
        <v>59.8</v>
      </c>
      <c r="Y121" s="1115">
        <v>60.05</v>
      </c>
      <c r="Z121" s="1115">
        <v>60.3</v>
      </c>
      <c r="AA121" s="1115">
        <v>60.55</v>
      </c>
      <c r="AB121" s="1115">
        <v>60.8</v>
      </c>
    </row>
    <row r="122" spans="2:28" x14ac:dyDescent="0.35">
      <c r="B122" s="1276">
        <v>115</v>
      </c>
      <c r="C122" s="1279">
        <v>79.349999999999994</v>
      </c>
      <c r="E122" s="1279">
        <v>79.7</v>
      </c>
      <c r="G122" s="1279">
        <v>80.05</v>
      </c>
      <c r="I122" s="1279">
        <v>80.39</v>
      </c>
      <c r="K122" s="1279">
        <v>80.739999999999995</v>
      </c>
      <c r="N122" s="1181"/>
      <c r="O122" s="1181"/>
      <c r="P122" s="1181"/>
      <c r="Q122" s="1181"/>
      <c r="R122" s="1181"/>
      <c r="S122" s="1181"/>
      <c r="T122" s="1181"/>
      <c r="U122" s="1181"/>
      <c r="V122" s="1181"/>
      <c r="W122" s="1276">
        <v>115</v>
      </c>
      <c r="X122" s="1115">
        <v>59.77</v>
      </c>
      <c r="Y122" s="1115">
        <v>60.02</v>
      </c>
      <c r="Z122" s="1115">
        <v>60.27</v>
      </c>
      <c r="AA122" s="1115">
        <v>60.52</v>
      </c>
      <c r="AB122" s="1115">
        <v>60.77</v>
      </c>
    </row>
    <row r="123" spans="2:28" x14ac:dyDescent="0.35">
      <c r="B123" s="1276">
        <v>116</v>
      </c>
      <c r="C123" s="1279">
        <v>79.319999999999993</v>
      </c>
      <c r="E123" s="1279">
        <v>79.67</v>
      </c>
      <c r="G123" s="1279">
        <v>80.02</v>
      </c>
      <c r="I123" s="1279">
        <v>80.36</v>
      </c>
      <c r="K123" s="1279">
        <v>80.709999999999994</v>
      </c>
      <c r="N123" s="1181"/>
      <c r="O123" s="1181"/>
      <c r="P123" s="1181"/>
      <c r="Q123" s="1181"/>
      <c r="R123" s="1181"/>
      <c r="S123" s="1181"/>
      <c r="T123" s="1181"/>
      <c r="U123" s="1181"/>
      <c r="V123" s="1181"/>
      <c r="W123" s="1276">
        <v>116</v>
      </c>
      <c r="X123" s="1115">
        <v>59.75</v>
      </c>
      <c r="Y123" s="1115">
        <v>60</v>
      </c>
      <c r="Z123" s="1115">
        <v>60.25</v>
      </c>
      <c r="AA123" s="1115">
        <v>60.5</v>
      </c>
      <c r="AB123" s="1115">
        <v>60.75</v>
      </c>
    </row>
    <row r="124" spans="2:28" x14ac:dyDescent="0.35">
      <c r="B124" s="1276">
        <v>117</v>
      </c>
      <c r="C124" s="1279">
        <v>79.290000000000006</v>
      </c>
      <c r="E124" s="1279">
        <v>79.64</v>
      </c>
      <c r="G124" s="1279">
        <v>79.989999999999995</v>
      </c>
      <c r="I124" s="1279">
        <v>80.33</v>
      </c>
      <c r="K124" s="1279">
        <v>80.680000000000007</v>
      </c>
      <c r="N124" s="1181"/>
      <c r="O124" s="1181"/>
      <c r="P124" s="1181"/>
      <c r="Q124" s="1181"/>
      <c r="R124" s="1181"/>
      <c r="S124" s="1181"/>
      <c r="T124" s="1181"/>
      <c r="U124" s="1181"/>
      <c r="V124" s="1181"/>
      <c r="W124" s="1276">
        <v>117</v>
      </c>
      <c r="X124" s="1115">
        <v>59.73</v>
      </c>
      <c r="Y124" s="1115">
        <v>59.98</v>
      </c>
      <c r="Z124" s="1115">
        <v>60.23</v>
      </c>
      <c r="AA124" s="1115">
        <v>60.48</v>
      </c>
      <c r="AB124" s="1115">
        <v>60.73</v>
      </c>
    </row>
    <row r="125" spans="2:28" x14ac:dyDescent="0.35">
      <c r="B125" s="1276">
        <v>118</v>
      </c>
      <c r="C125" s="1279">
        <v>79.260000000000005</v>
      </c>
      <c r="E125" s="1279">
        <v>79.61</v>
      </c>
      <c r="G125" s="1279">
        <v>79.959999999999994</v>
      </c>
      <c r="I125" s="1279">
        <v>80.3</v>
      </c>
      <c r="K125" s="1279">
        <v>80.650000000000006</v>
      </c>
      <c r="N125" s="1181"/>
      <c r="O125" s="1181"/>
      <c r="P125" s="1181"/>
      <c r="Q125" s="1181"/>
      <c r="R125" s="1181"/>
      <c r="S125" s="1181"/>
      <c r="T125" s="1181"/>
      <c r="U125" s="1181"/>
      <c r="V125" s="1181"/>
      <c r="W125" s="1276">
        <v>118</v>
      </c>
      <c r="X125" s="1115">
        <v>59.71</v>
      </c>
      <c r="Y125" s="1115">
        <v>59.96</v>
      </c>
      <c r="Z125" s="1115">
        <v>60.21</v>
      </c>
      <c r="AA125" s="1115">
        <v>60.46</v>
      </c>
      <c r="AB125" s="1115">
        <v>60.71</v>
      </c>
    </row>
    <row r="126" spans="2:28" x14ac:dyDescent="0.35">
      <c r="B126" s="1276">
        <v>119</v>
      </c>
      <c r="C126" s="1279">
        <v>79.23</v>
      </c>
      <c r="E126" s="1279">
        <v>79.58</v>
      </c>
      <c r="G126" s="1279">
        <v>79.930000000000007</v>
      </c>
      <c r="I126" s="1279">
        <v>80.28</v>
      </c>
      <c r="K126" s="1279">
        <v>80.62</v>
      </c>
      <c r="N126" s="1181"/>
      <c r="O126" s="1181"/>
      <c r="P126" s="1181"/>
      <c r="Q126" s="1181"/>
      <c r="R126" s="1181"/>
      <c r="S126" s="1181"/>
      <c r="T126" s="1181"/>
      <c r="U126" s="1181"/>
      <c r="V126" s="1181"/>
      <c r="W126" s="1276">
        <v>119</v>
      </c>
      <c r="X126" s="1115">
        <v>59.69</v>
      </c>
      <c r="Y126" s="1115">
        <v>59.94</v>
      </c>
      <c r="Z126" s="1115">
        <v>60.19</v>
      </c>
      <c r="AA126" s="1115">
        <v>60.44</v>
      </c>
      <c r="AB126" s="1115">
        <v>60.69</v>
      </c>
    </row>
    <row r="127" spans="2:28" x14ac:dyDescent="0.35">
      <c r="B127" s="1276">
        <v>120</v>
      </c>
      <c r="C127" s="1279">
        <v>79.209999999999994</v>
      </c>
      <c r="E127" s="1279">
        <v>79.55</v>
      </c>
      <c r="G127" s="1279">
        <v>79.900000000000006</v>
      </c>
      <c r="I127" s="1279">
        <v>80.25</v>
      </c>
      <c r="K127" s="1279">
        <v>80.59</v>
      </c>
      <c r="N127" s="1181"/>
      <c r="O127" s="1181"/>
      <c r="P127" s="1181"/>
      <c r="Q127" s="1181"/>
      <c r="R127" s="1181"/>
      <c r="S127" s="1181"/>
      <c r="T127" s="1181"/>
      <c r="U127" s="1181"/>
      <c r="V127" s="1181"/>
      <c r="W127" s="1276">
        <v>120</v>
      </c>
      <c r="X127" s="1115">
        <v>59.66</v>
      </c>
      <c r="Y127" s="1115">
        <v>59.91</v>
      </c>
      <c r="Z127" s="1115">
        <v>60.16</v>
      </c>
      <c r="AA127" s="1115">
        <v>60.41</v>
      </c>
      <c r="AB127" s="1115">
        <v>60.66</v>
      </c>
    </row>
    <row r="128" spans="2:28" x14ac:dyDescent="0.35">
      <c r="B128" s="1276">
        <v>121</v>
      </c>
      <c r="C128" s="1279">
        <v>79.180000000000007</v>
      </c>
      <c r="E128" s="1279">
        <v>79.52</v>
      </c>
      <c r="G128" s="1279">
        <v>79.87</v>
      </c>
      <c r="I128" s="1279">
        <v>80.22</v>
      </c>
      <c r="K128" s="1279">
        <v>80.569999999999993</v>
      </c>
      <c r="N128" s="1181"/>
      <c r="O128" s="1181"/>
      <c r="P128" s="1181"/>
      <c r="Q128" s="1181"/>
      <c r="R128" s="1181"/>
      <c r="S128" s="1181"/>
      <c r="T128" s="1181"/>
      <c r="U128" s="1181"/>
      <c r="V128" s="1181"/>
      <c r="W128" s="1276">
        <v>121</v>
      </c>
      <c r="X128" s="1115">
        <v>59.64</v>
      </c>
      <c r="Y128" s="1115">
        <v>59.89</v>
      </c>
      <c r="Z128" s="1115">
        <v>60.14</v>
      </c>
      <c r="AA128" s="1115">
        <v>60.39</v>
      </c>
      <c r="AB128" s="1115">
        <v>60.64</v>
      </c>
    </row>
    <row r="129" spans="2:28" x14ac:dyDescent="0.35">
      <c r="B129" s="1276">
        <v>122</v>
      </c>
      <c r="C129" s="1279">
        <v>79.150000000000006</v>
      </c>
      <c r="E129" s="1279">
        <v>79.5</v>
      </c>
      <c r="G129" s="1279">
        <v>79.84</v>
      </c>
      <c r="I129" s="1279">
        <v>80.19</v>
      </c>
      <c r="K129" s="1279">
        <v>80.540000000000006</v>
      </c>
      <c r="N129" s="1181"/>
      <c r="O129" s="1181"/>
      <c r="P129" s="1181"/>
      <c r="Q129" s="1181"/>
      <c r="R129" s="1181"/>
      <c r="S129" s="1181"/>
      <c r="T129" s="1181"/>
      <c r="U129" s="1181"/>
      <c r="V129" s="1181"/>
      <c r="W129" s="1276">
        <v>122</v>
      </c>
      <c r="X129" s="1115">
        <v>59.62</v>
      </c>
      <c r="Y129" s="1115">
        <v>59.87</v>
      </c>
      <c r="Z129" s="1115">
        <v>60.12</v>
      </c>
      <c r="AA129" s="1115">
        <v>60.37</v>
      </c>
      <c r="AB129" s="1115">
        <v>60.62</v>
      </c>
    </row>
    <row r="130" spans="2:28" x14ac:dyDescent="0.35">
      <c r="B130" s="1276">
        <v>123</v>
      </c>
      <c r="C130" s="1279">
        <v>79.12</v>
      </c>
      <c r="E130" s="1279">
        <v>79.47</v>
      </c>
      <c r="G130" s="1279">
        <v>79.819999999999993</v>
      </c>
      <c r="I130" s="1279">
        <v>80.16</v>
      </c>
      <c r="K130" s="1279">
        <v>80.510000000000005</v>
      </c>
      <c r="N130" s="1181"/>
      <c r="O130" s="1181"/>
      <c r="P130" s="1181"/>
      <c r="Q130" s="1181"/>
      <c r="R130" s="1181"/>
      <c r="S130" s="1181"/>
      <c r="T130" s="1181"/>
      <c r="U130" s="1181"/>
      <c r="V130" s="1181"/>
      <c r="W130" s="1276">
        <v>123</v>
      </c>
      <c r="X130" s="1115">
        <v>59.6</v>
      </c>
      <c r="Y130" s="1115">
        <v>59.85</v>
      </c>
      <c r="Z130" s="1115">
        <v>60.1</v>
      </c>
      <c r="AA130" s="1115">
        <v>60.35</v>
      </c>
      <c r="AB130" s="1115">
        <v>60.6</v>
      </c>
    </row>
    <row r="131" spans="2:28" x14ac:dyDescent="0.35">
      <c r="B131" s="1276">
        <v>124</v>
      </c>
      <c r="C131" s="1279">
        <v>79.099999999999994</v>
      </c>
      <c r="E131" s="1279">
        <v>79.44</v>
      </c>
      <c r="G131" s="1279">
        <v>79.790000000000006</v>
      </c>
      <c r="I131" s="1279">
        <v>80.14</v>
      </c>
      <c r="K131" s="1279">
        <v>80.48</v>
      </c>
      <c r="N131" s="1181"/>
      <c r="O131" s="1181"/>
      <c r="P131" s="1181"/>
      <c r="Q131" s="1181"/>
      <c r="R131" s="1181"/>
      <c r="S131" s="1181"/>
      <c r="T131" s="1181"/>
      <c r="U131" s="1181"/>
      <c r="V131" s="1181"/>
      <c r="W131" s="1276">
        <v>124</v>
      </c>
      <c r="X131" s="1115">
        <v>59.58</v>
      </c>
      <c r="Y131" s="1115">
        <v>59.83</v>
      </c>
      <c r="Z131" s="1115">
        <v>60.08</v>
      </c>
      <c r="AA131" s="1115">
        <v>60.33</v>
      </c>
      <c r="AB131" s="1115">
        <v>60.58</v>
      </c>
    </row>
    <row r="132" spans="2:28" x14ac:dyDescent="0.35">
      <c r="B132" s="1276">
        <v>125</v>
      </c>
      <c r="C132" s="1279">
        <v>79.069999999999993</v>
      </c>
      <c r="E132" s="1279">
        <v>79.42</v>
      </c>
      <c r="G132" s="1279">
        <v>79.760000000000005</v>
      </c>
      <c r="I132" s="1279">
        <v>80.11</v>
      </c>
      <c r="K132" s="1279">
        <v>80.459999999999994</v>
      </c>
      <c r="N132" s="1181"/>
      <c r="O132" s="1181"/>
      <c r="P132" s="1181"/>
      <c r="Q132" s="1181"/>
      <c r="R132" s="1181"/>
      <c r="S132" s="1181"/>
      <c r="T132" s="1181"/>
      <c r="U132" s="1181"/>
      <c r="V132" s="1181"/>
      <c r="W132" s="1276">
        <v>125</v>
      </c>
      <c r="X132" s="1115">
        <v>59.57</v>
      </c>
      <c r="Y132" s="1115">
        <v>59.82</v>
      </c>
      <c r="Z132" s="1115">
        <v>60.07</v>
      </c>
      <c r="AA132" s="1115">
        <v>60.32</v>
      </c>
      <c r="AB132" s="1115">
        <v>60.56</v>
      </c>
    </row>
    <row r="133" spans="2:28" x14ac:dyDescent="0.35">
      <c r="B133" s="1276">
        <v>126</v>
      </c>
      <c r="C133" s="1279">
        <v>79.040000000000006</v>
      </c>
      <c r="E133" s="1279">
        <v>79.39</v>
      </c>
      <c r="G133" s="1279">
        <v>79.739999999999995</v>
      </c>
      <c r="I133" s="1279">
        <v>80.09</v>
      </c>
      <c r="K133" s="1279">
        <v>80.430000000000007</v>
      </c>
      <c r="N133" s="1181"/>
      <c r="O133" s="1181"/>
      <c r="P133" s="1181"/>
      <c r="Q133" s="1181"/>
      <c r="R133" s="1181"/>
      <c r="S133" s="1181"/>
      <c r="T133" s="1181"/>
      <c r="U133" s="1181"/>
      <c r="V133" s="1181"/>
      <c r="W133" s="1276">
        <v>126</v>
      </c>
      <c r="X133" s="1115">
        <v>59.55</v>
      </c>
      <c r="Y133" s="1115">
        <v>59.8</v>
      </c>
      <c r="Z133" s="1115">
        <v>60.05</v>
      </c>
      <c r="AA133" s="1115">
        <v>60.3</v>
      </c>
      <c r="AB133" s="1115">
        <v>60.55</v>
      </c>
    </row>
    <row r="134" spans="2:28" x14ac:dyDescent="0.35">
      <c r="B134" s="1276">
        <v>127</v>
      </c>
      <c r="C134" s="1279">
        <v>79.02</v>
      </c>
      <c r="E134" s="1279">
        <v>79.37</v>
      </c>
      <c r="G134" s="1279">
        <v>79.709999999999994</v>
      </c>
      <c r="I134" s="1279">
        <v>80.06</v>
      </c>
      <c r="K134" s="1279">
        <v>80.41</v>
      </c>
      <c r="N134" s="1181"/>
      <c r="O134" s="1181"/>
      <c r="P134" s="1181"/>
      <c r="Q134" s="1181"/>
      <c r="R134" s="1181"/>
      <c r="S134" s="1181"/>
      <c r="T134" s="1181"/>
      <c r="U134" s="1181"/>
      <c r="V134" s="1181"/>
      <c r="W134" s="1276">
        <v>127</v>
      </c>
      <c r="X134" s="1115">
        <v>59.53</v>
      </c>
      <c r="Y134" s="1115">
        <v>59.78</v>
      </c>
      <c r="Z134" s="1115">
        <v>60.03</v>
      </c>
      <c r="AA134" s="1115">
        <v>60.28</v>
      </c>
      <c r="AB134" s="1115">
        <v>60.53</v>
      </c>
    </row>
    <row r="135" spans="2:28" x14ac:dyDescent="0.35">
      <c r="B135" s="1276">
        <v>128</v>
      </c>
      <c r="C135" s="1279">
        <v>78.989999999999995</v>
      </c>
      <c r="E135" s="1279">
        <v>79.34</v>
      </c>
      <c r="G135" s="1279">
        <v>79.69</v>
      </c>
      <c r="I135" s="1279">
        <v>80.03</v>
      </c>
      <c r="K135" s="1279">
        <v>80.38</v>
      </c>
      <c r="N135" s="1181"/>
      <c r="O135" s="1181"/>
      <c r="P135" s="1181"/>
      <c r="Q135" s="1181"/>
      <c r="R135" s="1181"/>
      <c r="S135" s="1181"/>
      <c r="T135" s="1181"/>
      <c r="U135" s="1181"/>
      <c r="V135" s="1181"/>
      <c r="W135" s="1276">
        <v>128</v>
      </c>
      <c r="X135" s="1115">
        <v>59.51</v>
      </c>
      <c r="Y135" s="1115">
        <v>59.76</v>
      </c>
      <c r="Z135" s="1115">
        <v>60.01</v>
      </c>
      <c r="AA135" s="1115">
        <v>60.26</v>
      </c>
      <c r="AB135" s="1115">
        <v>60.51</v>
      </c>
    </row>
    <row r="136" spans="2:28" x14ac:dyDescent="0.35">
      <c r="B136" s="1276">
        <v>129</v>
      </c>
      <c r="C136" s="1279">
        <v>78.97</v>
      </c>
      <c r="E136" s="1279">
        <v>79.319999999999993</v>
      </c>
      <c r="G136" s="1279">
        <v>79.66</v>
      </c>
      <c r="I136" s="1279">
        <v>80.010000000000005</v>
      </c>
      <c r="K136" s="1279">
        <v>80.36</v>
      </c>
      <c r="N136" s="1181"/>
      <c r="O136" s="1181"/>
      <c r="P136" s="1181"/>
      <c r="Q136" s="1181"/>
      <c r="R136" s="1181"/>
      <c r="S136" s="1181"/>
      <c r="T136" s="1181"/>
      <c r="U136" s="1181"/>
      <c r="V136" s="1181"/>
      <c r="W136" s="1276">
        <v>129</v>
      </c>
      <c r="X136" s="1115">
        <v>59.49</v>
      </c>
      <c r="Y136" s="1115">
        <v>59.74</v>
      </c>
      <c r="Z136" s="1115">
        <v>59.99</v>
      </c>
      <c r="AA136" s="1115">
        <v>60.24</v>
      </c>
      <c r="AB136" s="1115">
        <v>60.49</v>
      </c>
    </row>
    <row r="137" spans="2:28" x14ac:dyDescent="0.35">
      <c r="B137" s="1276">
        <v>130</v>
      </c>
      <c r="C137" s="1279">
        <v>78.95</v>
      </c>
      <c r="E137" s="1279">
        <v>79.290000000000006</v>
      </c>
      <c r="G137" s="1279">
        <v>79.64</v>
      </c>
      <c r="I137" s="1279">
        <v>79.989999999999995</v>
      </c>
      <c r="K137" s="1279">
        <v>80.33</v>
      </c>
      <c r="N137" s="1181"/>
      <c r="O137" s="1181"/>
      <c r="P137" s="1181"/>
      <c r="Q137" s="1181"/>
      <c r="R137" s="1181"/>
      <c r="S137" s="1181"/>
      <c r="T137" s="1181"/>
      <c r="U137" s="1181"/>
      <c r="V137" s="1181"/>
      <c r="W137" s="1276">
        <v>130</v>
      </c>
      <c r="X137" s="1115">
        <v>59.47</v>
      </c>
      <c r="Y137" s="1115">
        <v>59.72</v>
      </c>
      <c r="Z137" s="1115">
        <v>59.97</v>
      </c>
      <c r="AA137" s="1115">
        <v>60.22</v>
      </c>
      <c r="AB137" s="1115">
        <v>60.47</v>
      </c>
    </row>
    <row r="138" spans="2:28" x14ac:dyDescent="0.35">
      <c r="B138" s="1276">
        <v>131</v>
      </c>
      <c r="C138" s="1279">
        <v>78.92</v>
      </c>
      <c r="E138" s="1279">
        <v>79.27</v>
      </c>
      <c r="G138" s="1279">
        <v>79.62</v>
      </c>
      <c r="I138" s="1279">
        <v>79.959999999999994</v>
      </c>
      <c r="K138" s="1279">
        <v>80.31</v>
      </c>
      <c r="N138" s="1181"/>
      <c r="O138" s="1181"/>
      <c r="P138" s="1181"/>
      <c r="Q138" s="1181"/>
      <c r="R138" s="1181"/>
      <c r="S138" s="1181"/>
      <c r="T138" s="1181"/>
      <c r="U138" s="1181"/>
      <c r="V138" s="1181"/>
      <c r="W138" s="1276">
        <v>131</v>
      </c>
      <c r="X138" s="1115">
        <v>59.46</v>
      </c>
      <c r="Y138" s="1115">
        <v>59.71</v>
      </c>
      <c r="Z138" s="1115">
        <v>59.96</v>
      </c>
      <c r="AA138" s="1115">
        <v>60.21</v>
      </c>
      <c r="AB138" s="1115">
        <v>60.46</v>
      </c>
    </row>
    <row r="139" spans="2:28" x14ac:dyDescent="0.35">
      <c r="B139" s="1276">
        <v>132</v>
      </c>
      <c r="C139" s="1279">
        <v>78.900000000000006</v>
      </c>
      <c r="E139" s="1279">
        <v>79.239999999999995</v>
      </c>
      <c r="G139" s="1279">
        <v>79.59</v>
      </c>
      <c r="I139" s="1279">
        <v>79.94</v>
      </c>
      <c r="K139" s="1279">
        <v>80.290000000000006</v>
      </c>
      <c r="N139" s="1181"/>
      <c r="O139" s="1181"/>
      <c r="P139" s="1181"/>
      <c r="Q139" s="1181"/>
      <c r="R139" s="1181"/>
      <c r="S139" s="1181"/>
      <c r="T139" s="1181"/>
      <c r="U139" s="1181"/>
      <c r="V139" s="1181"/>
      <c r="W139" s="1276">
        <v>132</v>
      </c>
      <c r="X139" s="1115">
        <v>59.44</v>
      </c>
      <c r="Y139" s="1115">
        <v>59.69</v>
      </c>
      <c r="Z139" s="1115">
        <v>59.94</v>
      </c>
      <c r="AA139" s="1115">
        <v>60.19</v>
      </c>
      <c r="AB139" s="1115">
        <v>60.44</v>
      </c>
    </row>
    <row r="140" spans="2:28" x14ac:dyDescent="0.35">
      <c r="B140" s="1276">
        <v>133</v>
      </c>
      <c r="C140" s="1279">
        <v>78.87</v>
      </c>
      <c r="E140" s="1279">
        <v>79.22</v>
      </c>
      <c r="G140" s="1279">
        <v>79.569999999999993</v>
      </c>
      <c r="I140" s="1279">
        <v>79.92</v>
      </c>
      <c r="K140" s="1279">
        <v>80.260000000000005</v>
      </c>
      <c r="N140" s="1181"/>
      <c r="O140" s="1181"/>
      <c r="P140" s="1181"/>
      <c r="Q140" s="1181"/>
      <c r="R140" s="1181"/>
      <c r="S140" s="1181"/>
      <c r="T140" s="1181"/>
      <c r="U140" s="1181"/>
      <c r="V140" s="1181"/>
      <c r="W140" s="1276">
        <v>133</v>
      </c>
      <c r="X140" s="1115">
        <v>59.42</v>
      </c>
      <c r="Y140" s="1115">
        <v>59.67</v>
      </c>
      <c r="Z140" s="1115">
        <v>59.92</v>
      </c>
      <c r="AA140" s="1115">
        <v>60.17</v>
      </c>
      <c r="AB140" s="1115">
        <v>60.42</v>
      </c>
    </row>
    <row r="141" spans="2:28" x14ac:dyDescent="0.35">
      <c r="B141" s="1276">
        <v>134</v>
      </c>
      <c r="C141" s="1279">
        <v>78.849999999999994</v>
      </c>
      <c r="E141" s="1279">
        <v>79.2</v>
      </c>
      <c r="G141" s="1279">
        <v>79.55</v>
      </c>
      <c r="I141" s="1279">
        <v>79.89</v>
      </c>
      <c r="K141" s="1279">
        <v>80.239999999999995</v>
      </c>
      <c r="N141" s="1181"/>
      <c r="O141" s="1181"/>
      <c r="P141" s="1181"/>
      <c r="Q141" s="1181"/>
      <c r="R141" s="1181"/>
      <c r="S141" s="1181"/>
      <c r="T141" s="1181"/>
      <c r="U141" s="1181"/>
      <c r="V141" s="1181"/>
      <c r="W141" s="1276">
        <v>134</v>
      </c>
      <c r="X141" s="1115">
        <v>59.4</v>
      </c>
      <c r="Y141" s="1115">
        <v>59.65</v>
      </c>
      <c r="Z141" s="1115">
        <v>59.9</v>
      </c>
      <c r="AA141" s="1115">
        <v>60.15</v>
      </c>
      <c r="AB141" s="1115">
        <v>60.4</v>
      </c>
    </row>
    <row r="142" spans="2:28" x14ac:dyDescent="0.35">
      <c r="B142" s="1276">
        <v>135</v>
      </c>
      <c r="C142" s="1279">
        <v>78.83</v>
      </c>
      <c r="E142" s="1279">
        <v>79.180000000000007</v>
      </c>
      <c r="G142" s="1279">
        <v>79.52</v>
      </c>
      <c r="I142" s="1279">
        <v>79.87</v>
      </c>
      <c r="K142" s="1279">
        <v>80.22</v>
      </c>
      <c r="N142" s="1181"/>
      <c r="O142" s="1181"/>
      <c r="P142" s="1181"/>
      <c r="Q142" s="1181"/>
      <c r="R142" s="1181"/>
      <c r="S142" s="1181"/>
      <c r="T142" s="1181"/>
      <c r="U142" s="1181"/>
      <c r="V142" s="1181"/>
      <c r="W142" s="1276">
        <v>135</v>
      </c>
      <c r="X142" s="1115">
        <v>59.39</v>
      </c>
      <c r="Y142" s="1115">
        <v>59.64</v>
      </c>
      <c r="Z142" s="1115">
        <v>59.89</v>
      </c>
      <c r="AA142" s="1115">
        <v>60.14</v>
      </c>
      <c r="AB142" s="1115">
        <v>60.39</v>
      </c>
    </row>
    <row r="143" spans="2:28" x14ac:dyDescent="0.35">
      <c r="B143" s="1276">
        <v>136</v>
      </c>
      <c r="C143" s="1279">
        <v>78.81</v>
      </c>
      <c r="E143" s="1279">
        <v>79.150000000000006</v>
      </c>
      <c r="G143" s="1279">
        <v>79.5</v>
      </c>
      <c r="I143" s="1279">
        <v>79.849999999999994</v>
      </c>
      <c r="K143" s="1279">
        <v>80.19</v>
      </c>
      <c r="N143" s="1181"/>
      <c r="O143" s="1181"/>
      <c r="P143" s="1181"/>
      <c r="Q143" s="1181"/>
      <c r="R143" s="1181"/>
      <c r="S143" s="1181"/>
      <c r="T143" s="1181"/>
      <c r="U143" s="1181"/>
      <c r="V143" s="1181"/>
      <c r="W143" s="1276">
        <v>136</v>
      </c>
      <c r="X143" s="1115">
        <v>59.37</v>
      </c>
      <c r="Y143" s="1115">
        <v>59.62</v>
      </c>
      <c r="Z143" s="1115">
        <v>59.87</v>
      </c>
      <c r="AA143" s="1115">
        <v>60.12</v>
      </c>
      <c r="AB143" s="1115">
        <v>60.37</v>
      </c>
    </row>
    <row r="144" spans="2:28" x14ac:dyDescent="0.35">
      <c r="B144" s="1276">
        <v>137</v>
      </c>
      <c r="C144" s="1279">
        <v>78.790000000000006</v>
      </c>
      <c r="E144" s="1279">
        <v>79.13</v>
      </c>
      <c r="G144" s="1279">
        <v>79.48</v>
      </c>
      <c r="I144" s="1279">
        <v>79.83</v>
      </c>
      <c r="K144" s="1279">
        <v>80.17</v>
      </c>
      <c r="N144" s="1181"/>
      <c r="O144" s="1181"/>
      <c r="P144" s="1181"/>
      <c r="Q144" s="1181"/>
      <c r="R144" s="1181"/>
      <c r="S144" s="1181"/>
      <c r="T144" s="1181"/>
      <c r="U144" s="1181"/>
      <c r="V144" s="1181"/>
      <c r="W144" s="1276">
        <v>137</v>
      </c>
      <c r="X144" s="1115">
        <v>59.36</v>
      </c>
      <c r="Y144" s="1115">
        <v>59.61</v>
      </c>
      <c r="Z144" s="1115">
        <v>59.86</v>
      </c>
      <c r="AA144" s="1115">
        <v>60.11</v>
      </c>
      <c r="AB144" s="1115">
        <v>60.36</v>
      </c>
    </row>
    <row r="145" spans="2:28" x14ac:dyDescent="0.35">
      <c r="B145" s="1276">
        <v>138</v>
      </c>
      <c r="C145" s="1279">
        <v>78.760000000000005</v>
      </c>
      <c r="E145" s="1279">
        <v>79.11</v>
      </c>
      <c r="G145" s="1279">
        <v>79.459999999999994</v>
      </c>
      <c r="I145" s="1279">
        <v>79.8</v>
      </c>
      <c r="K145" s="1279">
        <v>80.150000000000006</v>
      </c>
      <c r="N145" s="1181"/>
      <c r="O145" s="1181"/>
      <c r="P145" s="1181"/>
      <c r="Q145" s="1181"/>
      <c r="R145" s="1181"/>
      <c r="S145" s="1181"/>
      <c r="T145" s="1181"/>
      <c r="U145" s="1181"/>
      <c r="V145" s="1181"/>
      <c r="W145" s="1276">
        <v>138</v>
      </c>
      <c r="X145" s="1115">
        <v>59.34</v>
      </c>
      <c r="Y145" s="1115">
        <v>59.59</v>
      </c>
      <c r="Z145" s="1115">
        <v>59.84</v>
      </c>
      <c r="AA145" s="1115">
        <v>60.09</v>
      </c>
      <c r="AB145" s="1115">
        <v>60.34</v>
      </c>
    </row>
    <row r="146" spans="2:28" x14ac:dyDescent="0.35">
      <c r="B146" s="1276">
        <v>139</v>
      </c>
      <c r="C146" s="1279">
        <v>78.739999999999995</v>
      </c>
      <c r="E146" s="1279">
        <v>79.09</v>
      </c>
      <c r="G146" s="1279">
        <v>79.44</v>
      </c>
      <c r="I146" s="1279">
        <v>79.78</v>
      </c>
      <c r="K146" s="1279">
        <v>80.13</v>
      </c>
      <c r="N146" s="1181"/>
      <c r="O146" s="1181"/>
      <c r="P146" s="1181"/>
      <c r="Q146" s="1181"/>
      <c r="R146" s="1181"/>
      <c r="S146" s="1181"/>
      <c r="T146" s="1181"/>
      <c r="U146" s="1181"/>
      <c r="V146" s="1181"/>
      <c r="W146" s="1276">
        <v>139</v>
      </c>
      <c r="X146" s="1115">
        <v>59.32</v>
      </c>
      <c r="Y146" s="1115">
        <v>59.57</v>
      </c>
      <c r="Z146" s="1115">
        <v>59.82</v>
      </c>
      <c r="AA146" s="1115">
        <v>60.07</v>
      </c>
      <c r="AB146" s="1115">
        <v>60.32</v>
      </c>
    </row>
    <row r="147" spans="2:28" x14ac:dyDescent="0.35">
      <c r="B147" s="1276">
        <v>140</v>
      </c>
      <c r="C147" s="1279">
        <v>78.72</v>
      </c>
      <c r="E147" s="1279">
        <v>79.069999999999993</v>
      </c>
      <c r="G147" s="1279">
        <v>79.42</v>
      </c>
      <c r="I147" s="1279">
        <v>79.760000000000005</v>
      </c>
      <c r="K147" s="1279">
        <v>80.11</v>
      </c>
      <c r="N147" s="1181"/>
      <c r="O147" s="1181"/>
      <c r="P147" s="1181"/>
      <c r="Q147" s="1181"/>
      <c r="R147" s="1181"/>
      <c r="S147" s="1181"/>
      <c r="T147" s="1181"/>
      <c r="U147" s="1181"/>
      <c r="V147" s="1181"/>
      <c r="W147" s="1276">
        <v>140</v>
      </c>
      <c r="X147" s="1115">
        <v>59.31</v>
      </c>
      <c r="Y147" s="1115">
        <v>59.56</v>
      </c>
      <c r="Z147" s="1115">
        <v>59.81</v>
      </c>
      <c r="AA147" s="1115">
        <v>60.06</v>
      </c>
      <c r="AB147" s="1115">
        <v>60.31</v>
      </c>
    </row>
    <row r="148" spans="2:28" x14ac:dyDescent="0.35">
      <c r="B148" s="1276">
        <v>141</v>
      </c>
      <c r="C148" s="1279">
        <v>78.7</v>
      </c>
      <c r="E148" s="1279">
        <v>79.05</v>
      </c>
      <c r="G148" s="1279">
        <v>79.39</v>
      </c>
      <c r="I148" s="1279">
        <v>79.739999999999995</v>
      </c>
      <c r="K148" s="1279">
        <v>80.09</v>
      </c>
      <c r="N148" s="1181"/>
      <c r="O148" s="1181"/>
      <c r="P148" s="1181"/>
      <c r="Q148" s="1181"/>
      <c r="R148" s="1181"/>
      <c r="S148" s="1181"/>
      <c r="T148" s="1181"/>
      <c r="U148" s="1181"/>
      <c r="V148" s="1181"/>
      <c r="W148" s="1276">
        <v>141</v>
      </c>
      <c r="X148" s="1115">
        <v>59.29</v>
      </c>
      <c r="Y148" s="1115">
        <v>59.54</v>
      </c>
      <c r="Z148" s="1115">
        <v>59.79</v>
      </c>
      <c r="AA148" s="1115">
        <v>60.04</v>
      </c>
      <c r="AB148" s="1115">
        <v>60.29</v>
      </c>
    </row>
    <row r="149" spans="2:28" x14ac:dyDescent="0.35">
      <c r="B149" s="1276">
        <v>142</v>
      </c>
      <c r="C149" s="1279">
        <v>78.680000000000007</v>
      </c>
      <c r="E149" s="1279">
        <v>79.03</v>
      </c>
      <c r="G149" s="1279">
        <v>79.37</v>
      </c>
      <c r="I149" s="1279">
        <v>79.72</v>
      </c>
      <c r="K149" s="1279">
        <v>80.069999999999993</v>
      </c>
      <c r="N149" s="1181"/>
      <c r="O149" s="1181"/>
      <c r="P149" s="1181"/>
      <c r="Q149" s="1181"/>
      <c r="R149" s="1181"/>
      <c r="S149" s="1181"/>
      <c r="T149" s="1181"/>
      <c r="U149" s="1181"/>
      <c r="V149" s="1181"/>
      <c r="W149" s="1276">
        <v>142</v>
      </c>
      <c r="X149" s="1115">
        <v>59.28</v>
      </c>
      <c r="Y149" s="1115">
        <v>59.53</v>
      </c>
      <c r="Z149" s="1115">
        <v>59.78</v>
      </c>
      <c r="AA149" s="1115">
        <v>60.03</v>
      </c>
      <c r="AB149" s="1115">
        <v>60.28</v>
      </c>
    </row>
    <row r="150" spans="2:28" x14ac:dyDescent="0.35">
      <c r="B150" s="1276">
        <v>143</v>
      </c>
      <c r="C150" s="1279">
        <v>78.66</v>
      </c>
      <c r="E150" s="1279">
        <v>79.010000000000005</v>
      </c>
      <c r="G150" s="1279">
        <v>79.349999999999994</v>
      </c>
      <c r="I150" s="1279">
        <v>79.7</v>
      </c>
      <c r="K150" s="1279">
        <v>80.05</v>
      </c>
      <c r="N150" s="1181"/>
      <c r="O150" s="1181"/>
      <c r="P150" s="1181"/>
      <c r="Q150" s="1181"/>
      <c r="R150" s="1181"/>
      <c r="S150" s="1181"/>
      <c r="T150" s="1181"/>
      <c r="U150" s="1181"/>
      <c r="V150" s="1181"/>
      <c r="W150" s="1276">
        <v>143</v>
      </c>
      <c r="X150" s="1115">
        <v>59.26</v>
      </c>
      <c r="Y150" s="1115">
        <v>59.51</v>
      </c>
      <c r="Z150" s="1115">
        <v>59.76</v>
      </c>
      <c r="AA150" s="1115">
        <v>60.01</v>
      </c>
      <c r="AB150" s="1115">
        <v>60.26</v>
      </c>
    </row>
    <row r="151" spans="2:28" x14ac:dyDescent="0.35">
      <c r="B151" s="1276">
        <v>144</v>
      </c>
      <c r="C151" s="1279">
        <v>78.64</v>
      </c>
      <c r="E151" s="1279">
        <v>78.989999999999995</v>
      </c>
      <c r="G151" s="1279">
        <v>79.33</v>
      </c>
      <c r="I151" s="1279">
        <v>79.680000000000007</v>
      </c>
      <c r="K151" s="1279">
        <v>80.03</v>
      </c>
      <c r="N151" s="1181"/>
      <c r="O151" s="1181"/>
      <c r="P151" s="1181"/>
      <c r="Q151" s="1181"/>
      <c r="R151" s="1181"/>
      <c r="S151" s="1181"/>
      <c r="T151" s="1181"/>
      <c r="U151" s="1181"/>
      <c r="V151" s="1181"/>
      <c r="W151" s="1276">
        <v>144</v>
      </c>
      <c r="X151" s="1115">
        <v>59.25</v>
      </c>
      <c r="Y151" s="1115">
        <v>59.5</v>
      </c>
      <c r="Z151" s="1115">
        <v>59.75</v>
      </c>
      <c r="AA151" s="1115">
        <v>60</v>
      </c>
      <c r="AB151" s="1115">
        <v>60.25</v>
      </c>
    </row>
    <row r="152" spans="2:28" x14ac:dyDescent="0.35">
      <c r="B152" s="1276">
        <v>145</v>
      </c>
      <c r="C152" s="1279">
        <v>78.62</v>
      </c>
      <c r="E152" s="1279">
        <v>78.97</v>
      </c>
      <c r="G152" s="1279">
        <v>79.319999999999993</v>
      </c>
      <c r="I152" s="1279">
        <v>79.66</v>
      </c>
      <c r="K152" s="1279">
        <v>80.010000000000005</v>
      </c>
      <c r="N152" s="1181"/>
      <c r="O152" s="1181"/>
      <c r="P152" s="1181"/>
      <c r="Q152" s="1181"/>
      <c r="R152" s="1181"/>
      <c r="S152" s="1181"/>
      <c r="T152" s="1181"/>
      <c r="U152" s="1181"/>
      <c r="V152" s="1181"/>
      <c r="W152" s="1276">
        <v>145</v>
      </c>
      <c r="X152" s="1115">
        <v>59.23</v>
      </c>
      <c r="Y152" s="1115">
        <v>59.48</v>
      </c>
      <c r="Z152" s="1115">
        <v>59.73</v>
      </c>
      <c r="AA152" s="1115">
        <v>59.98</v>
      </c>
      <c r="AB152" s="1115">
        <v>60.23</v>
      </c>
    </row>
    <row r="153" spans="2:28" x14ac:dyDescent="0.35">
      <c r="B153" s="1276">
        <v>146</v>
      </c>
      <c r="C153" s="1279">
        <v>78.599999999999994</v>
      </c>
      <c r="E153" s="1279">
        <v>78.95</v>
      </c>
      <c r="G153" s="1279">
        <v>79.3</v>
      </c>
      <c r="I153" s="1279">
        <v>79.64</v>
      </c>
      <c r="K153" s="1279">
        <v>79.989999999999995</v>
      </c>
      <c r="N153" s="1181"/>
      <c r="O153" s="1181"/>
      <c r="P153" s="1181"/>
      <c r="Q153" s="1181"/>
      <c r="R153" s="1181"/>
      <c r="S153" s="1181"/>
      <c r="T153" s="1181"/>
      <c r="U153" s="1181"/>
      <c r="V153" s="1181"/>
      <c r="W153" s="1276">
        <v>146</v>
      </c>
      <c r="X153" s="1115">
        <v>59.22</v>
      </c>
      <c r="Y153" s="1115">
        <v>59.47</v>
      </c>
      <c r="Z153" s="1115">
        <v>59.72</v>
      </c>
      <c r="AA153" s="1115">
        <v>59.97</v>
      </c>
      <c r="AB153" s="1115">
        <v>60.22</v>
      </c>
    </row>
    <row r="154" spans="2:28" x14ac:dyDescent="0.35">
      <c r="B154" s="1276">
        <v>147</v>
      </c>
      <c r="C154" s="1279">
        <v>78.58</v>
      </c>
      <c r="E154" s="1279">
        <v>78.930000000000007</v>
      </c>
      <c r="G154" s="1279">
        <v>79.28</v>
      </c>
      <c r="I154" s="1279">
        <v>79.62</v>
      </c>
      <c r="K154" s="1279">
        <v>79.97</v>
      </c>
      <c r="N154" s="1181"/>
      <c r="O154" s="1181"/>
      <c r="P154" s="1181"/>
      <c r="Q154" s="1181"/>
      <c r="R154" s="1181"/>
      <c r="S154" s="1181"/>
      <c r="T154" s="1181"/>
      <c r="U154" s="1181"/>
      <c r="V154" s="1181"/>
      <c r="W154" s="1276">
        <v>147</v>
      </c>
      <c r="X154" s="1115">
        <v>59.21</v>
      </c>
      <c r="Y154" s="1115">
        <v>59.46</v>
      </c>
      <c r="Z154" s="1115">
        <v>59.71</v>
      </c>
      <c r="AA154" s="1115">
        <v>59.96</v>
      </c>
      <c r="AB154" s="1115">
        <v>60.21</v>
      </c>
    </row>
    <row r="155" spans="2:28" x14ac:dyDescent="0.35">
      <c r="B155" s="1276">
        <v>148</v>
      </c>
      <c r="C155" s="1279">
        <v>78.56</v>
      </c>
      <c r="E155" s="1279">
        <v>78.91</v>
      </c>
      <c r="G155" s="1279">
        <v>79.260000000000005</v>
      </c>
      <c r="I155" s="1279">
        <v>79.61</v>
      </c>
      <c r="K155" s="1279">
        <v>79.95</v>
      </c>
      <c r="N155" s="1181"/>
      <c r="O155" s="1181"/>
      <c r="P155" s="1181"/>
      <c r="Q155" s="1181"/>
      <c r="R155" s="1181"/>
      <c r="S155" s="1181"/>
      <c r="T155" s="1181"/>
      <c r="U155" s="1181"/>
      <c r="V155" s="1181"/>
      <c r="W155" s="1276">
        <v>148</v>
      </c>
      <c r="X155" s="1115">
        <v>59.19</v>
      </c>
      <c r="Y155" s="1115">
        <v>59.44</v>
      </c>
      <c r="Z155" s="1115">
        <v>59.69</v>
      </c>
      <c r="AA155" s="1115">
        <v>59.94</v>
      </c>
      <c r="AB155" s="1115">
        <v>60.19</v>
      </c>
    </row>
    <row r="156" spans="2:28" x14ac:dyDescent="0.35">
      <c r="B156" s="1276">
        <v>149</v>
      </c>
      <c r="C156" s="1279">
        <v>78.55</v>
      </c>
      <c r="E156" s="1279">
        <v>78.89</v>
      </c>
      <c r="G156" s="1279">
        <v>79.239999999999995</v>
      </c>
      <c r="I156" s="1279">
        <v>79.59</v>
      </c>
      <c r="K156" s="1279">
        <v>79.930000000000007</v>
      </c>
      <c r="N156" s="1181"/>
      <c r="O156" s="1181"/>
      <c r="P156" s="1181"/>
      <c r="Q156" s="1181"/>
      <c r="R156" s="1181"/>
      <c r="S156" s="1181"/>
      <c r="T156" s="1181"/>
      <c r="U156" s="1181"/>
      <c r="V156" s="1181"/>
      <c r="W156" s="1276">
        <v>149</v>
      </c>
      <c r="X156" s="1115">
        <v>59.18</v>
      </c>
      <c r="Y156" s="1115">
        <v>59.43</v>
      </c>
      <c r="Z156" s="1115">
        <v>59.68</v>
      </c>
      <c r="AA156" s="1115">
        <v>59.93</v>
      </c>
      <c r="AB156" s="1115">
        <v>60.18</v>
      </c>
    </row>
    <row r="157" spans="2:28" x14ac:dyDescent="0.35">
      <c r="B157" s="1276">
        <v>150</v>
      </c>
      <c r="C157" s="1279">
        <v>78.53</v>
      </c>
      <c r="E157" s="1279">
        <v>78.88</v>
      </c>
      <c r="G157" s="1279">
        <v>79.22</v>
      </c>
      <c r="I157" s="1279">
        <v>79.569999999999993</v>
      </c>
      <c r="K157" s="1279">
        <v>79.92</v>
      </c>
      <c r="N157" s="1181"/>
      <c r="O157" s="1181"/>
      <c r="P157" s="1181"/>
      <c r="Q157" s="1181"/>
      <c r="R157" s="1181"/>
      <c r="S157" s="1181"/>
      <c r="T157" s="1181"/>
      <c r="U157" s="1181"/>
      <c r="V157" s="1181"/>
      <c r="W157" s="1276">
        <v>150</v>
      </c>
      <c r="X157" s="1115">
        <v>59.17</v>
      </c>
      <c r="Y157" s="1115">
        <v>59.42</v>
      </c>
      <c r="Z157" s="1115">
        <v>59.67</v>
      </c>
      <c r="AA157" s="1115">
        <v>59.92</v>
      </c>
      <c r="AB157" s="1115">
        <v>60.17</v>
      </c>
    </row>
    <row r="158" spans="2:28" x14ac:dyDescent="0.35">
      <c r="B158" s="1276">
        <v>151</v>
      </c>
      <c r="C158" s="1279">
        <v>78.510000000000005</v>
      </c>
      <c r="E158" s="1279">
        <v>78.86</v>
      </c>
      <c r="G158" s="1279">
        <v>79.2</v>
      </c>
      <c r="I158" s="1279">
        <v>79.55</v>
      </c>
      <c r="K158" s="1279">
        <v>79.900000000000006</v>
      </c>
      <c r="N158" s="1181"/>
      <c r="O158" s="1181"/>
      <c r="P158" s="1181"/>
      <c r="Q158" s="1181"/>
      <c r="R158" s="1181"/>
      <c r="S158" s="1181"/>
      <c r="T158" s="1181"/>
      <c r="U158" s="1181"/>
      <c r="V158" s="1181"/>
      <c r="W158" s="1276">
        <v>151</v>
      </c>
      <c r="X158" s="1115">
        <v>59.15</v>
      </c>
      <c r="Y158" s="1115">
        <v>59.4</v>
      </c>
      <c r="Z158" s="1115">
        <v>59.65</v>
      </c>
      <c r="AA158" s="1115">
        <v>59.9</v>
      </c>
      <c r="AB158" s="1115">
        <v>60.15</v>
      </c>
    </row>
    <row r="159" spans="2:28" x14ac:dyDescent="0.35">
      <c r="B159" s="1276">
        <v>152</v>
      </c>
      <c r="C159" s="1279">
        <v>78.489999999999995</v>
      </c>
      <c r="E159" s="1279">
        <v>78.84</v>
      </c>
      <c r="G159" s="1279">
        <v>79.19</v>
      </c>
      <c r="I159" s="1279">
        <v>79.53</v>
      </c>
      <c r="K159" s="1279">
        <v>79.88</v>
      </c>
      <c r="N159" s="1181"/>
      <c r="O159" s="1181"/>
      <c r="P159" s="1181"/>
      <c r="Q159" s="1181"/>
      <c r="R159" s="1181"/>
      <c r="S159" s="1181"/>
      <c r="T159" s="1181"/>
      <c r="U159" s="1181"/>
      <c r="V159" s="1181"/>
      <c r="W159" s="1276">
        <v>152</v>
      </c>
      <c r="X159" s="1115">
        <v>59.14</v>
      </c>
      <c r="Y159" s="1115">
        <v>59.39</v>
      </c>
      <c r="Z159" s="1115">
        <v>59.64</v>
      </c>
      <c r="AA159" s="1115">
        <v>59.89</v>
      </c>
      <c r="AB159" s="1115">
        <v>60.14</v>
      </c>
    </row>
    <row r="160" spans="2:28" x14ac:dyDescent="0.35">
      <c r="B160" s="1276">
        <v>153</v>
      </c>
      <c r="C160" s="1279">
        <v>78.48</v>
      </c>
      <c r="E160" s="1279">
        <v>78.819999999999993</v>
      </c>
      <c r="G160" s="1279">
        <v>79.17</v>
      </c>
      <c r="I160" s="1279">
        <v>79.52</v>
      </c>
      <c r="K160" s="1279">
        <v>79.86</v>
      </c>
      <c r="N160" s="1181"/>
      <c r="O160" s="1181"/>
      <c r="P160" s="1181"/>
      <c r="Q160" s="1181"/>
      <c r="R160" s="1181"/>
      <c r="S160" s="1181"/>
      <c r="T160" s="1181"/>
      <c r="U160" s="1181"/>
      <c r="V160" s="1181"/>
      <c r="W160" s="1276">
        <v>153</v>
      </c>
      <c r="X160" s="1115">
        <v>59.13</v>
      </c>
      <c r="Y160" s="1115">
        <v>59.38</v>
      </c>
      <c r="Z160" s="1115">
        <v>59.63</v>
      </c>
      <c r="AA160" s="1115">
        <v>59.88</v>
      </c>
      <c r="AB160" s="1115">
        <v>60.13</v>
      </c>
    </row>
    <row r="161" spans="2:28" x14ac:dyDescent="0.35">
      <c r="B161" s="1276">
        <v>154</v>
      </c>
      <c r="C161" s="1279">
        <v>78.459999999999994</v>
      </c>
      <c r="E161" s="1279">
        <v>78.8</v>
      </c>
      <c r="G161" s="1279">
        <v>79.150000000000006</v>
      </c>
      <c r="I161" s="1279">
        <v>79.5</v>
      </c>
      <c r="K161" s="1279">
        <v>79.849999999999994</v>
      </c>
      <c r="N161" s="1181"/>
      <c r="O161" s="1181"/>
      <c r="P161" s="1181"/>
      <c r="Q161" s="1181"/>
      <c r="R161" s="1181"/>
      <c r="S161" s="1181"/>
      <c r="T161" s="1181"/>
      <c r="U161" s="1181"/>
      <c r="V161" s="1181"/>
      <c r="W161" s="1276">
        <v>154</v>
      </c>
      <c r="X161" s="1115">
        <v>59.11</v>
      </c>
      <c r="Y161" s="1115">
        <v>59.36</v>
      </c>
      <c r="Z161" s="1115">
        <v>59.61</v>
      </c>
      <c r="AA161" s="1115">
        <v>59.86</v>
      </c>
      <c r="AB161" s="1115">
        <v>60.11</v>
      </c>
    </row>
    <row r="162" spans="2:28" x14ac:dyDescent="0.35">
      <c r="B162" s="1276">
        <v>155</v>
      </c>
      <c r="C162" s="1279">
        <v>78.44</v>
      </c>
      <c r="E162" s="1279">
        <v>78.790000000000006</v>
      </c>
      <c r="G162" s="1279">
        <v>79.13</v>
      </c>
      <c r="I162" s="1279">
        <v>79.48</v>
      </c>
      <c r="K162" s="1279">
        <v>79.83</v>
      </c>
      <c r="N162" s="1181"/>
      <c r="O162" s="1181"/>
      <c r="P162" s="1181"/>
      <c r="Q162" s="1181"/>
      <c r="R162" s="1181"/>
      <c r="S162" s="1181"/>
      <c r="T162" s="1181"/>
      <c r="U162" s="1181"/>
      <c r="V162" s="1181"/>
      <c r="W162" s="1276">
        <v>155</v>
      </c>
      <c r="X162" s="1115">
        <v>59.1</v>
      </c>
      <c r="Y162" s="1115">
        <v>59.35</v>
      </c>
      <c r="Z162" s="1115">
        <v>59.6</v>
      </c>
      <c r="AA162" s="1115">
        <v>59.85</v>
      </c>
      <c r="AB162" s="1115">
        <v>60.1</v>
      </c>
    </row>
    <row r="163" spans="2:28" x14ac:dyDescent="0.35">
      <c r="B163" s="1276">
        <v>156</v>
      </c>
      <c r="C163" s="1279">
        <v>78.42</v>
      </c>
      <c r="E163" s="1279">
        <v>78.77</v>
      </c>
      <c r="G163" s="1279">
        <v>79.12</v>
      </c>
      <c r="I163" s="1279">
        <v>79.459999999999994</v>
      </c>
      <c r="K163" s="1279">
        <v>79.81</v>
      </c>
      <c r="N163" s="1181"/>
      <c r="O163" s="1181"/>
      <c r="P163" s="1181"/>
      <c r="Q163" s="1181"/>
      <c r="R163" s="1181"/>
      <c r="S163" s="1181"/>
      <c r="T163" s="1181"/>
      <c r="U163" s="1181"/>
      <c r="V163" s="1181"/>
      <c r="W163" s="1276">
        <v>156</v>
      </c>
      <c r="X163" s="1115">
        <v>59.09</v>
      </c>
      <c r="Y163" s="1115">
        <v>59.34</v>
      </c>
      <c r="Z163" s="1115">
        <v>59.59</v>
      </c>
      <c r="AA163" s="1115">
        <v>59.84</v>
      </c>
      <c r="AB163" s="1115">
        <v>60.09</v>
      </c>
    </row>
    <row r="164" spans="2:28" x14ac:dyDescent="0.35">
      <c r="B164" s="1276">
        <v>157</v>
      </c>
      <c r="C164" s="1279">
        <v>78.41</v>
      </c>
      <c r="E164" s="1279">
        <v>78.75</v>
      </c>
      <c r="G164" s="1279">
        <v>79.099999999999994</v>
      </c>
      <c r="I164" s="1279">
        <v>79.45</v>
      </c>
      <c r="K164" s="1279">
        <v>79.790000000000006</v>
      </c>
      <c r="N164" s="1181"/>
      <c r="O164" s="1181"/>
      <c r="P164" s="1181"/>
      <c r="Q164" s="1181"/>
      <c r="R164" s="1181"/>
      <c r="S164" s="1181"/>
      <c r="T164" s="1181"/>
      <c r="U164" s="1181"/>
      <c r="V164" s="1181"/>
      <c r="W164" s="1276">
        <v>157</v>
      </c>
      <c r="X164" s="1115">
        <v>59.08</v>
      </c>
      <c r="Y164" s="1115">
        <v>59.33</v>
      </c>
      <c r="Z164" s="1115">
        <v>59.58</v>
      </c>
      <c r="AA164" s="1115">
        <v>59.83</v>
      </c>
      <c r="AB164" s="1115">
        <v>60.08</v>
      </c>
    </row>
    <row r="165" spans="2:28" x14ac:dyDescent="0.35">
      <c r="B165" s="1276">
        <v>158</v>
      </c>
      <c r="C165" s="1279">
        <v>78.39</v>
      </c>
      <c r="E165" s="1279">
        <v>78.739999999999995</v>
      </c>
      <c r="G165" s="1279">
        <v>79.08</v>
      </c>
      <c r="I165" s="1279">
        <v>79.430000000000007</v>
      </c>
      <c r="K165" s="1279">
        <v>79.78</v>
      </c>
      <c r="N165" s="1181"/>
      <c r="O165" s="1181"/>
      <c r="P165" s="1181"/>
      <c r="Q165" s="1181"/>
      <c r="R165" s="1181"/>
      <c r="S165" s="1181"/>
      <c r="T165" s="1181"/>
      <c r="U165" s="1181"/>
      <c r="V165" s="1181"/>
      <c r="W165" s="1276">
        <v>158</v>
      </c>
      <c r="X165" s="1115">
        <v>59.07</v>
      </c>
      <c r="Y165" s="1115">
        <v>59.32</v>
      </c>
      <c r="Z165" s="1115">
        <v>59.57</v>
      </c>
      <c r="AA165" s="1115">
        <v>59.82</v>
      </c>
      <c r="AB165" s="1115">
        <v>60.07</v>
      </c>
    </row>
    <row r="166" spans="2:28" x14ac:dyDescent="0.35">
      <c r="B166" s="1276">
        <v>159</v>
      </c>
      <c r="C166" s="1279">
        <v>78.37</v>
      </c>
      <c r="E166" s="1279">
        <v>78.72</v>
      </c>
      <c r="G166" s="1279">
        <v>79.069999999999993</v>
      </c>
      <c r="I166" s="1279">
        <v>79.42</v>
      </c>
      <c r="K166" s="1279">
        <v>79.760000000000005</v>
      </c>
      <c r="N166" s="1181"/>
      <c r="O166" s="1181"/>
      <c r="P166" s="1181"/>
      <c r="Q166" s="1181"/>
      <c r="R166" s="1181"/>
      <c r="S166" s="1181"/>
      <c r="T166" s="1181"/>
      <c r="U166" s="1181"/>
      <c r="V166" s="1181"/>
      <c r="W166" s="1276">
        <v>159</v>
      </c>
      <c r="X166" s="1115">
        <v>59.05</v>
      </c>
      <c r="Y166" s="1115">
        <v>59.3</v>
      </c>
      <c r="Z166" s="1115">
        <v>59.55</v>
      </c>
      <c r="AA166" s="1115">
        <v>59.8</v>
      </c>
      <c r="AB166" s="1115">
        <v>60.05</v>
      </c>
    </row>
    <row r="167" spans="2:28" x14ac:dyDescent="0.35">
      <c r="B167" s="1276">
        <v>160</v>
      </c>
      <c r="C167" s="1279">
        <v>78.36</v>
      </c>
      <c r="E167" s="1279">
        <v>78.709999999999994</v>
      </c>
      <c r="G167" s="1279">
        <v>79.05</v>
      </c>
      <c r="I167" s="1279">
        <v>79.400000000000006</v>
      </c>
      <c r="K167" s="1279">
        <v>79.75</v>
      </c>
      <c r="N167" s="1181"/>
      <c r="O167" s="1181"/>
      <c r="P167" s="1181"/>
      <c r="Q167" s="1181"/>
      <c r="R167" s="1181"/>
      <c r="S167" s="1181"/>
      <c r="T167" s="1181"/>
      <c r="U167" s="1181"/>
      <c r="V167" s="1181"/>
      <c r="W167" s="1276">
        <v>160</v>
      </c>
      <c r="X167" s="1115">
        <v>59.04</v>
      </c>
      <c r="Y167" s="1115">
        <v>59.29</v>
      </c>
      <c r="Z167" s="1115">
        <v>59.54</v>
      </c>
      <c r="AA167" s="1115">
        <v>59.79</v>
      </c>
      <c r="AB167" s="1115">
        <v>60.04</v>
      </c>
    </row>
    <row r="168" spans="2:28" x14ac:dyDescent="0.35">
      <c r="B168" s="1276">
        <v>161</v>
      </c>
      <c r="C168" s="1279">
        <v>78.34</v>
      </c>
      <c r="E168" s="1279">
        <v>78.69</v>
      </c>
      <c r="G168" s="1279">
        <v>79.040000000000006</v>
      </c>
      <c r="I168" s="1279">
        <v>79.38</v>
      </c>
      <c r="K168" s="1279">
        <v>79.73</v>
      </c>
      <c r="N168" s="1181"/>
      <c r="O168" s="1181"/>
      <c r="P168" s="1181"/>
      <c r="Q168" s="1181"/>
      <c r="R168" s="1181"/>
      <c r="S168" s="1181"/>
      <c r="T168" s="1181"/>
      <c r="U168" s="1181"/>
      <c r="V168" s="1181"/>
      <c r="W168" s="1276">
        <v>161</v>
      </c>
      <c r="X168" s="1115">
        <v>59.03</v>
      </c>
      <c r="Y168" s="1115">
        <v>59.28</v>
      </c>
      <c r="Z168" s="1115">
        <v>59.53</v>
      </c>
      <c r="AA168" s="1115">
        <v>59.78</v>
      </c>
      <c r="AB168" s="1115">
        <v>60.03</v>
      </c>
    </row>
    <row r="169" spans="2:28" x14ac:dyDescent="0.35">
      <c r="B169" s="1276">
        <v>162</v>
      </c>
      <c r="C169" s="1279">
        <v>78.33</v>
      </c>
      <c r="E169" s="1279">
        <v>78.67</v>
      </c>
      <c r="G169" s="1279">
        <v>79.02</v>
      </c>
      <c r="I169" s="1279">
        <v>79.37</v>
      </c>
      <c r="K169" s="1279">
        <v>79.709999999999994</v>
      </c>
      <c r="N169" s="1181"/>
      <c r="O169" s="1181"/>
      <c r="P169" s="1181"/>
      <c r="Q169" s="1181"/>
      <c r="R169" s="1181"/>
      <c r="S169" s="1181"/>
      <c r="T169" s="1181"/>
      <c r="U169" s="1181"/>
      <c r="V169" s="1181"/>
      <c r="W169" s="1276">
        <v>162</v>
      </c>
      <c r="X169" s="1115">
        <v>59.02</v>
      </c>
      <c r="Y169" s="1115">
        <v>59.27</v>
      </c>
      <c r="Z169" s="1115">
        <v>59.52</v>
      </c>
      <c r="AA169" s="1115">
        <v>59.77</v>
      </c>
      <c r="AB169" s="1115">
        <v>60.02</v>
      </c>
    </row>
    <row r="170" spans="2:28" x14ac:dyDescent="0.35">
      <c r="B170" s="1276">
        <v>163</v>
      </c>
      <c r="C170" s="1279">
        <v>78.31</v>
      </c>
      <c r="E170" s="1279">
        <v>78.66</v>
      </c>
      <c r="G170" s="1279">
        <v>79.010000000000005</v>
      </c>
      <c r="I170" s="1279">
        <v>79.349999999999994</v>
      </c>
      <c r="K170" s="1279">
        <v>79.7</v>
      </c>
      <c r="N170" s="1181"/>
      <c r="O170" s="1181"/>
      <c r="P170" s="1181"/>
      <c r="Q170" s="1181"/>
      <c r="R170" s="1181"/>
      <c r="S170" s="1181"/>
      <c r="T170" s="1181"/>
      <c r="U170" s="1181"/>
      <c r="V170" s="1181"/>
      <c r="W170" s="1276">
        <v>163</v>
      </c>
      <c r="X170" s="1115">
        <v>59.01</v>
      </c>
      <c r="Y170" s="1115">
        <v>59.26</v>
      </c>
      <c r="Z170" s="1115">
        <v>59.51</v>
      </c>
      <c r="AA170" s="1115">
        <v>59.76</v>
      </c>
      <c r="AB170" s="1115">
        <v>60.01</v>
      </c>
    </row>
    <row r="171" spans="2:28" x14ac:dyDescent="0.35">
      <c r="B171" s="1276">
        <v>164</v>
      </c>
      <c r="C171" s="1279">
        <v>78.3</v>
      </c>
      <c r="E171" s="1279">
        <v>78.64</v>
      </c>
      <c r="G171" s="1279">
        <v>78.989999999999995</v>
      </c>
      <c r="I171" s="1279">
        <v>79.34</v>
      </c>
      <c r="K171" s="1279">
        <v>79.680000000000007</v>
      </c>
      <c r="N171" s="1181"/>
      <c r="O171" s="1181"/>
      <c r="P171" s="1181"/>
      <c r="Q171" s="1181"/>
      <c r="R171" s="1181"/>
      <c r="S171" s="1181"/>
      <c r="T171" s="1181"/>
      <c r="U171" s="1181"/>
      <c r="V171" s="1181"/>
      <c r="W171" s="1276">
        <v>164</v>
      </c>
      <c r="X171" s="1115">
        <v>59</v>
      </c>
      <c r="Y171" s="1115">
        <v>59.25</v>
      </c>
      <c r="Z171" s="1115">
        <v>59.5</v>
      </c>
      <c r="AA171" s="1115">
        <v>59.75</v>
      </c>
      <c r="AB171" s="1115">
        <v>60</v>
      </c>
    </row>
    <row r="172" spans="2:28" x14ac:dyDescent="0.35">
      <c r="B172" s="1276">
        <v>165</v>
      </c>
      <c r="C172" s="1279">
        <v>78.28</v>
      </c>
      <c r="E172" s="1279">
        <v>78.63</v>
      </c>
      <c r="G172" s="1279">
        <v>78.98</v>
      </c>
      <c r="I172" s="1279">
        <v>79.319999999999993</v>
      </c>
      <c r="K172" s="1279">
        <v>79.67</v>
      </c>
      <c r="N172" s="1181"/>
      <c r="O172" s="1181"/>
      <c r="P172" s="1181"/>
      <c r="Q172" s="1181"/>
      <c r="R172" s="1181"/>
      <c r="S172" s="1181"/>
      <c r="T172" s="1181"/>
      <c r="U172" s="1181"/>
      <c r="V172" s="1181"/>
      <c r="W172" s="1276">
        <v>165</v>
      </c>
      <c r="X172" s="1115">
        <v>58.98</v>
      </c>
      <c r="Y172" s="1115">
        <v>59.23</v>
      </c>
      <c r="Z172" s="1115">
        <v>59.48</v>
      </c>
      <c r="AA172" s="1115">
        <v>59.73</v>
      </c>
      <c r="AB172" s="1115">
        <v>59.98</v>
      </c>
    </row>
    <row r="173" spans="2:28" x14ac:dyDescent="0.35">
      <c r="B173" s="1276">
        <v>166</v>
      </c>
      <c r="C173" s="1279">
        <v>78.27</v>
      </c>
      <c r="E173" s="1279">
        <v>78.61</v>
      </c>
      <c r="G173" s="1279">
        <v>78.959999999999994</v>
      </c>
      <c r="I173" s="1279">
        <v>79.31</v>
      </c>
      <c r="K173" s="1279">
        <v>79.650000000000006</v>
      </c>
      <c r="N173" s="1181"/>
      <c r="O173" s="1181"/>
      <c r="P173" s="1181"/>
      <c r="Q173" s="1181"/>
      <c r="R173" s="1181"/>
      <c r="S173" s="1181"/>
      <c r="T173" s="1181"/>
      <c r="U173" s="1181"/>
      <c r="V173" s="1181"/>
      <c r="W173" s="1276">
        <v>166</v>
      </c>
      <c r="X173" s="1115">
        <v>58.97</v>
      </c>
      <c r="Y173" s="1115">
        <v>59.22</v>
      </c>
      <c r="Z173" s="1115">
        <v>59.47</v>
      </c>
      <c r="AA173" s="1115">
        <v>59.72</v>
      </c>
      <c r="AB173" s="1115">
        <v>59.97</v>
      </c>
    </row>
    <row r="174" spans="2:28" x14ac:dyDescent="0.35">
      <c r="B174" s="1276">
        <v>167</v>
      </c>
      <c r="C174" s="1279">
        <v>78.25</v>
      </c>
      <c r="E174" s="1279">
        <v>78.599999999999994</v>
      </c>
      <c r="G174" s="1279">
        <v>78.95</v>
      </c>
      <c r="I174" s="1279">
        <v>79.290000000000006</v>
      </c>
      <c r="K174" s="1279">
        <v>79.64</v>
      </c>
      <c r="N174" s="1181"/>
      <c r="O174" s="1181"/>
      <c r="P174" s="1181"/>
      <c r="Q174" s="1181"/>
      <c r="R174" s="1181"/>
      <c r="S174" s="1181"/>
      <c r="T174" s="1181"/>
      <c r="U174" s="1181"/>
      <c r="V174" s="1181"/>
      <c r="W174" s="1276">
        <v>167</v>
      </c>
      <c r="X174" s="1115">
        <v>58.96</v>
      </c>
      <c r="Y174" s="1115">
        <v>59.21</v>
      </c>
      <c r="Z174" s="1115">
        <v>59.46</v>
      </c>
      <c r="AA174" s="1115">
        <v>59.71</v>
      </c>
      <c r="AB174" s="1115">
        <v>59.96</v>
      </c>
    </row>
    <row r="175" spans="2:28" x14ac:dyDescent="0.35">
      <c r="B175" s="1276">
        <v>168</v>
      </c>
      <c r="C175" s="1279">
        <v>78.239999999999995</v>
      </c>
      <c r="E175" s="1279">
        <v>78.58</v>
      </c>
      <c r="G175" s="1279">
        <v>78.930000000000007</v>
      </c>
      <c r="I175" s="1279">
        <v>79.28</v>
      </c>
      <c r="K175" s="1279">
        <v>79.63</v>
      </c>
      <c r="N175" s="1181"/>
      <c r="O175" s="1181"/>
      <c r="P175" s="1181"/>
      <c r="Q175" s="1181"/>
      <c r="R175" s="1181"/>
      <c r="S175" s="1181"/>
      <c r="T175" s="1181"/>
      <c r="U175" s="1181"/>
      <c r="V175" s="1181"/>
      <c r="W175" s="1276">
        <v>168</v>
      </c>
      <c r="X175" s="1115">
        <v>58.95</v>
      </c>
      <c r="Y175" s="1115">
        <v>59.2</v>
      </c>
      <c r="Z175" s="1115">
        <v>59.45</v>
      </c>
      <c r="AA175" s="1115">
        <v>59.7</v>
      </c>
      <c r="AB175" s="1115">
        <v>59.95</v>
      </c>
    </row>
    <row r="176" spans="2:28" x14ac:dyDescent="0.35">
      <c r="B176" s="1276">
        <v>169</v>
      </c>
      <c r="C176" s="1279">
        <v>78.22</v>
      </c>
      <c r="E176" s="1279">
        <v>78.569999999999993</v>
      </c>
      <c r="G176" s="1279">
        <v>78.92</v>
      </c>
      <c r="I176" s="1279">
        <v>79.260000000000005</v>
      </c>
      <c r="K176" s="1279">
        <v>79.61</v>
      </c>
      <c r="N176" s="1181"/>
      <c r="O176" s="1181"/>
      <c r="P176" s="1181"/>
      <c r="Q176" s="1181"/>
      <c r="R176" s="1181"/>
      <c r="S176" s="1181"/>
      <c r="T176" s="1181"/>
      <c r="U176" s="1181"/>
      <c r="V176" s="1181"/>
      <c r="W176" s="1276">
        <v>169</v>
      </c>
      <c r="X176" s="1115">
        <v>58.94</v>
      </c>
      <c r="Y176" s="1115">
        <v>59.19</v>
      </c>
      <c r="Z176" s="1115">
        <v>59.44</v>
      </c>
      <c r="AA176" s="1115">
        <v>59.69</v>
      </c>
      <c r="AB176" s="1115">
        <v>59.94</v>
      </c>
    </row>
    <row r="177" spans="2:28" x14ac:dyDescent="0.35">
      <c r="B177" s="1276">
        <v>170</v>
      </c>
      <c r="C177" s="1279">
        <v>78.209999999999994</v>
      </c>
      <c r="E177" s="1279">
        <v>78.56</v>
      </c>
      <c r="G177" s="1279">
        <v>78.900000000000006</v>
      </c>
      <c r="I177" s="1279">
        <v>79.25</v>
      </c>
      <c r="K177" s="1279">
        <v>79.599999999999994</v>
      </c>
      <c r="N177" s="1181"/>
      <c r="O177" s="1181"/>
      <c r="P177" s="1181"/>
      <c r="Q177" s="1181"/>
      <c r="R177" s="1181"/>
      <c r="S177" s="1181"/>
      <c r="T177" s="1181"/>
      <c r="U177" s="1181"/>
      <c r="V177" s="1181"/>
      <c r="W177" s="1276">
        <v>170</v>
      </c>
      <c r="X177" s="1115">
        <v>58.93</v>
      </c>
      <c r="Y177" s="1115">
        <v>59.18</v>
      </c>
      <c r="Z177" s="1115">
        <v>59.43</v>
      </c>
      <c r="AA177" s="1115">
        <v>59.68</v>
      </c>
      <c r="AB177" s="1115">
        <v>59.93</v>
      </c>
    </row>
    <row r="178" spans="2:28" x14ac:dyDescent="0.35">
      <c r="B178" s="1276">
        <v>171</v>
      </c>
      <c r="C178" s="1279">
        <v>78.2</v>
      </c>
      <c r="E178" s="1279">
        <v>78.540000000000006</v>
      </c>
      <c r="G178" s="1279">
        <v>78.89</v>
      </c>
      <c r="I178" s="1279">
        <v>79.239999999999995</v>
      </c>
      <c r="K178" s="1279">
        <v>79.58</v>
      </c>
      <c r="N178" s="1181"/>
      <c r="O178" s="1181"/>
      <c r="P178" s="1181"/>
      <c r="Q178" s="1181"/>
      <c r="R178" s="1181"/>
      <c r="S178" s="1181"/>
      <c r="T178" s="1181"/>
      <c r="U178" s="1181"/>
      <c r="V178" s="1181"/>
      <c r="W178" s="1276">
        <v>171</v>
      </c>
      <c r="X178" s="1115">
        <v>58.92</v>
      </c>
      <c r="Y178" s="1115">
        <v>59.17</v>
      </c>
      <c r="Z178" s="1115">
        <v>59.42</v>
      </c>
      <c r="AA178" s="1115">
        <v>59.67</v>
      </c>
      <c r="AB178" s="1115">
        <v>59.92</v>
      </c>
    </row>
    <row r="179" spans="2:28" x14ac:dyDescent="0.35">
      <c r="B179" s="1276">
        <v>172</v>
      </c>
      <c r="C179" s="1279">
        <v>78.180000000000007</v>
      </c>
      <c r="E179" s="1279">
        <v>78.53</v>
      </c>
      <c r="G179" s="1279">
        <v>78.88</v>
      </c>
      <c r="I179" s="1279">
        <v>79.22</v>
      </c>
      <c r="K179" s="1279">
        <v>79.569999999999993</v>
      </c>
      <c r="N179" s="1181"/>
      <c r="O179" s="1181"/>
      <c r="P179" s="1181"/>
      <c r="Q179" s="1181"/>
      <c r="R179" s="1181"/>
      <c r="S179" s="1181"/>
      <c r="T179" s="1181"/>
      <c r="U179" s="1181"/>
      <c r="V179" s="1181"/>
      <c r="W179" s="1276">
        <v>172</v>
      </c>
      <c r="X179" s="1115">
        <v>58.91</v>
      </c>
      <c r="Y179" s="1115">
        <v>59.16</v>
      </c>
      <c r="Z179" s="1115">
        <v>59.41</v>
      </c>
      <c r="AA179" s="1115">
        <v>59.66</v>
      </c>
      <c r="AB179" s="1115">
        <v>59.91</v>
      </c>
    </row>
    <row r="180" spans="2:28" x14ac:dyDescent="0.35">
      <c r="B180" s="1276">
        <v>173</v>
      </c>
      <c r="C180" s="1279">
        <v>78.17</v>
      </c>
      <c r="E180" s="1279">
        <v>78.510000000000005</v>
      </c>
      <c r="G180" s="1279">
        <v>78.86</v>
      </c>
      <c r="I180" s="1279">
        <v>79.209999999999994</v>
      </c>
      <c r="K180" s="1279">
        <v>79.56</v>
      </c>
      <c r="N180" s="1181"/>
      <c r="O180" s="1181"/>
      <c r="P180" s="1181"/>
      <c r="Q180" s="1181"/>
      <c r="R180" s="1181"/>
      <c r="S180" s="1181"/>
      <c r="T180" s="1181"/>
      <c r="U180" s="1181"/>
      <c r="V180" s="1181"/>
      <c r="W180" s="1276">
        <v>173</v>
      </c>
      <c r="X180" s="1115">
        <v>58.9</v>
      </c>
      <c r="Y180" s="1115">
        <v>59.15</v>
      </c>
      <c r="Z180" s="1115">
        <v>59.4</v>
      </c>
      <c r="AA180" s="1115">
        <v>59.65</v>
      </c>
      <c r="AB180" s="1115">
        <v>59.9</v>
      </c>
    </row>
    <row r="181" spans="2:28" x14ac:dyDescent="0.35">
      <c r="B181" s="1276">
        <v>174</v>
      </c>
      <c r="C181" s="1279">
        <v>78.150000000000006</v>
      </c>
      <c r="E181" s="1279">
        <v>78.5</v>
      </c>
      <c r="G181" s="1279">
        <v>78.849999999999994</v>
      </c>
      <c r="I181" s="1279">
        <v>79.19</v>
      </c>
      <c r="K181" s="1279">
        <v>79.540000000000006</v>
      </c>
      <c r="N181" s="1181"/>
      <c r="O181" s="1181"/>
      <c r="P181" s="1181"/>
      <c r="Q181" s="1181"/>
      <c r="R181" s="1181"/>
      <c r="S181" s="1181"/>
      <c r="T181" s="1181"/>
      <c r="U181" s="1181"/>
      <c r="V181" s="1181"/>
      <c r="W181" s="1276">
        <v>174</v>
      </c>
      <c r="X181" s="1115">
        <v>58.89</v>
      </c>
      <c r="Y181" s="1115">
        <v>59.14</v>
      </c>
      <c r="Z181" s="1115">
        <v>59.39</v>
      </c>
      <c r="AA181" s="1115">
        <v>59.64</v>
      </c>
      <c r="AB181" s="1115">
        <v>59.89</v>
      </c>
    </row>
    <row r="182" spans="2:28" x14ac:dyDescent="0.35">
      <c r="B182" s="1276">
        <v>175</v>
      </c>
      <c r="C182" s="1279">
        <v>78.14</v>
      </c>
      <c r="E182" s="1279">
        <v>78.489999999999995</v>
      </c>
      <c r="G182" s="1279">
        <v>78.83</v>
      </c>
      <c r="I182" s="1279">
        <v>79.180000000000007</v>
      </c>
      <c r="K182" s="1279">
        <v>79.53</v>
      </c>
      <c r="N182" s="1181"/>
      <c r="O182" s="1181"/>
      <c r="P182" s="1181"/>
      <c r="Q182" s="1181"/>
      <c r="R182" s="1181"/>
      <c r="S182" s="1181"/>
      <c r="T182" s="1181"/>
      <c r="U182" s="1181"/>
      <c r="V182" s="1181"/>
      <c r="W182" s="1276">
        <v>175</v>
      </c>
      <c r="X182" s="1115">
        <v>58.88</v>
      </c>
      <c r="Y182" s="1115">
        <v>59.13</v>
      </c>
      <c r="Z182" s="1115">
        <v>59.38</v>
      </c>
      <c r="AA182" s="1115">
        <v>59.63</v>
      </c>
      <c r="AB182" s="1115">
        <v>59.88</v>
      </c>
    </row>
    <row r="183" spans="2:28" x14ac:dyDescent="0.35">
      <c r="B183" s="1276">
        <v>176</v>
      </c>
      <c r="C183" s="1279">
        <v>78.13</v>
      </c>
      <c r="E183" s="1279">
        <v>78.47</v>
      </c>
      <c r="G183" s="1279">
        <v>78.819999999999993</v>
      </c>
      <c r="I183" s="1279">
        <v>79.17</v>
      </c>
      <c r="K183" s="1279">
        <v>79.52</v>
      </c>
      <c r="N183" s="1181"/>
      <c r="O183" s="1181"/>
      <c r="P183" s="1181"/>
      <c r="Q183" s="1181"/>
      <c r="R183" s="1181"/>
      <c r="S183" s="1181"/>
      <c r="T183" s="1181"/>
      <c r="U183" s="1181"/>
      <c r="V183" s="1181"/>
      <c r="W183" s="1276">
        <v>176</v>
      </c>
      <c r="X183" s="1115">
        <v>58.87</v>
      </c>
      <c r="Y183" s="1115">
        <v>59.12</v>
      </c>
      <c r="Z183" s="1115">
        <v>59.37</v>
      </c>
      <c r="AA183" s="1115">
        <v>59.62</v>
      </c>
      <c r="AB183" s="1115">
        <v>59.87</v>
      </c>
    </row>
    <row r="184" spans="2:28" x14ac:dyDescent="0.35">
      <c r="B184" s="1276">
        <v>177</v>
      </c>
      <c r="C184" s="1279">
        <v>78.11</v>
      </c>
      <c r="E184" s="1279">
        <v>78.459999999999994</v>
      </c>
      <c r="G184" s="1279">
        <v>78.81</v>
      </c>
      <c r="I184" s="1279">
        <v>79.16</v>
      </c>
      <c r="K184" s="1279">
        <v>79.5</v>
      </c>
      <c r="N184" s="1181"/>
      <c r="O184" s="1181"/>
      <c r="P184" s="1181"/>
      <c r="Q184" s="1181"/>
      <c r="R184" s="1181"/>
      <c r="S184" s="1181"/>
      <c r="T184" s="1181"/>
      <c r="U184" s="1181"/>
      <c r="V184" s="1181"/>
      <c r="W184" s="1276">
        <v>177</v>
      </c>
      <c r="X184" s="1115">
        <v>58.86</v>
      </c>
      <c r="Y184" s="1115">
        <v>59.11</v>
      </c>
      <c r="Z184" s="1115">
        <v>59.36</v>
      </c>
      <c r="AA184" s="1115">
        <v>59.61</v>
      </c>
      <c r="AB184" s="1115">
        <v>59.86</v>
      </c>
    </row>
    <row r="185" spans="2:28" x14ac:dyDescent="0.35">
      <c r="B185" s="1276">
        <v>178</v>
      </c>
      <c r="C185" s="1279">
        <v>78.099999999999994</v>
      </c>
      <c r="E185" s="1279">
        <v>78.45</v>
      </c>
      <c r="G185" s="1279">
        <v>78.8</v>
      </c>
      <c r="I185" s="1279">
        <v>79.14</v>
      </c>
      <c r="K185" s="1279">
        <v>79.489999999999995</v>
      </c>
      <c r="N185" s="1181"/>
      <c r="O185" s="1181"/>
      <c r="P185" s="1181"/>
      <c r="Q185" s="1181"/>
      <c r="R185" s="1181"/>
      <c r="S185" s="1181"/>
      <c r="T185" s="1181"/>
      <c r="U185" s="1181"/>
      <c r="V185" s="1181"/>
      <c r="W185" s="1276">
        <v>178</v>
      </c>
      <c r="X185" s="1115">
        <v>58.85</v>
      </c>
      <c r="Y185" s="1115">
        <v>59.1</v>
      </c>
      <c r="Z185" s="1115">
        <v>59.35</v>
      </c>
      <c r="AA185" s="1115">
        <v>59.6</v>
      </c>
      <c r="AB185" s="1115">
        <v>59.85</v>
      </c>
    </row>
    <row r="186" spans="2:28" x14ac:dyDescent="0.35">
      <c r="B186" s="1276">
        <v>179</v>
      </c>
      <c r="C186" s="1279">
        <v>78.09</v>
      </c>
      <c r="E186" s="1279">
        <v>78.44</v>
      </c>
      <c r="G186" s="1279">
        <v>78.78</v>
      </c>
      <c r="I186" s="1279">
        <v>79.13</v>
      </c>
      <c r="K186" s="1279">
        <v>79.48</v>
      </c>
      <c r="N186" s="1181"/>
      <c r="O186" s="1181"/>
      <c r="P186" s="1181"/>
      <c r="Q186" s="1181"/>
      <c r="R186" s="1181"/>
      <c r="S186" s="1181"/>
      <c r="T186" s="1181"/>
      <c r="U186" s="1181"/>
      <c r="V186" s="1181"/>
      <c r="W186" s="1276">
        <v>179</v>
      </c>
      <c r="X186" s="1115">
        <v>58.84</v>
      </c>
      <c r="Y186" s="1115">
        <v>59.09</v>
      </c>
      <c r="Z186" s="1115">
        <v>59.34</v>
      </c>
      <c r="AA186" s="1115">
        <v>59.59</v>
      </c>
      <c r="AB186" s="1115">
        <v>59.84</v>
      </c>
    </row>
    <row r="187" spans="2:28" x14ac:dyDescent="0.35">
      <c r="B187" s="1276">
        <v>180</v>
      </c>
      <c r="C187" s="1279">
        <v>78.08</v>
      </c>
      <c r="E187" s="1279">
        <v>78.42</v>
      </c>
      <c r="G187" s="1279">
        <v>78.77</v>
      </c>
      <c r="I187" s="1279">
        <v>79.12</v>
      </c>
      <c r="K187" s="1279">
        <v>79.459999999999994</v>
      </c>
      <c r="N187" s="1181"/>
      <c r="O187" s="1181"/>
      <c r="P187" s="1181"/>
      <c r="Q187" s="1181"/>
      <c r="R187" s="1181"/>
      <c r="S187" s="1181"/>
      <c r="T187" s="1181"/>
      <c r="U187" s="1181"/>
      <c r="V187" s="1181"/>
      <c r="W187" s="1276">
        <v>180</v>
      </c>
      <c r="X187" s="1115">
        <v>58.83</v>
      </c>
      <c r="Y187" s="1115">
        <v>59.08</v>
      </c>
      <c r="Z187" s="1115">
        <v>59.33</v>
      </c>
      <c r="AA187" s="1115">
        <v>59.58</v>
      </c>
      <c r="AB187" s="1115">
        <v>59.83</v>
      </c>
    </row>
    <row r="188" spans="2:28" x14ac:dyDescent="0.35">
      <c r="B188" s="1276">
        <v>181</v>
      </c>
      <c r="C188" s="1279">
        <v>78.06</v>
      </c>
      <c r="E188" s="1279">
        <v>78.41</v>
      </c>
      <c r="G188" s="1279">
        <v>78.760000000000005</v>
      </c>
      <c r="I188" s="1279">
        <v>79.099999999999994</v>
      </c>
      <c r="K188" s="1279">
        <v>79.45</v>
      </c>
      <c r="N188" s="1181"/>
      <c r="O188" s="1181"/>
      <c r="P188" s="1181"/>
      <c r="Q188" s="1181"/>
      <c r="R188" s="1181"/>
      <c r="S188" s="1181"/>
      <c r="T188" s="1181"/>
      <c r="U188" s="1181"/>
      <c r="V188" s="1181"/>
      <c r="W188" s="1276">
        <v>181</v>
      </c>
      <c r="X188" s="1115">
        <v>58.82</v>
      </c>
      <c r="Y188" s="1115">
        <v>59.07</v>
      </c>
      <c r="Z188" s="1115">
        <v>59.32</v>
      </c>
      <c r="AA188" s="1115">
        <v>59.57</v>
      </c>
      <c r="AB188" s="1115">
        <v>59.82</v>
      </c>
    </row>
    <row r="189" spans="2:28" x14ac:dyDescent="0.35">
      <c r="B189" s="1276">
        <v>182</v>
      </c>
      <c r="C189" s="1279">
        <v>78.05</v>
      </c>
      <c r="E189" s="1279">
        <v>78.400000000000006</v>
      </c>
      <c r="G189" s="1279">
        <v>78.75</v>
      </c>
      <c r="I189" s="1279">
        <v>79.09</v>
      </c>
      <c r="K189" s="1279">
        <v>79.44</v>
      </c>
      <c r="N189" s="1181"/>
      <c r="O189" s="1181"/>
      <c r="P189" s="1181"/>
      <c r="Q189" s="1181"/>
      <c r="R189" s="1181"/>
      <c r="S189" s="1181"/>
      <c r="T189" s="1181"/>
      <c r="U189" s="1181"/>
      <c r="V189" s="1181"/>
      <c r="W189" s="1276">
        <v>182</v>
      </c>
      <c r="X189" s="1115">
        <v>58.82</v>
      </c>
      <c r="Y189" s="1115">
        <v>59.07</v>
      </c>
      <c r="Z189" s="1115">
        <v>59.32</v>
      </c>
      <c r="AA189" s="1115">
        <v>59.57</v>
      </c>
      <c r="AB189" s="1115">
        <v>59.82</v>
      </c>
    </row>
    <row r="190" spans="2:28" x14ac:dyDescent="0.35">
      <c r="B190" s="1276">
        <v>183</v>
      </c>
      <c r="C190" s="1279">
        <v>78.040000000000006</v>
      </c>
      <c r="E190" s="1279">
        <v>78.39</v>
      </c>
      <c r="G190" s="1279">
        <v>78.73</v>
      </c>
      <c r="I190" s="1279">
        <v>79.08</v>
      </c>
      <c r="K190" s="1279">
        <v>79.430000000000007</v>
      </c>
      <c r="N190" s="1181"/>
      <c r="O190" s="1181"/>
      <c r="P190" s="1181"/>
      <c r="Q190" s="1181"/>
      <c r="R190" s="1181"/>
      <c r="S190" s="1181"/>
      <c r="T190" s="1181"/>
      <c r="U190" s="1181"/>
      <c r="V190" s="1181"/>
      <c r="W190" s="1276">
        <v>183</v>
      </c>
      <c r="X190" s="1115">
        <v>58.81</v>
      </c>
      <c r="Y190" s="1115">
        <v>59.06</v>
      </c>
      <c r="Z190" s="1115">
        <v>59.31</v>
      </c>
      <c r="AA190" s="1115">
        <v>59.56</v>
      </c>
      <c r="AB190" s="1115">
        <v>59.81</v>
      </c>
    </row>
    <row r="191" spans="2:28" x14ac:dyDescent="0.35">
      <c r="B191" s="1276">
        <v>184</v>
      </c>
      <c r="C191" s="1279">
        <v>78.03</v>
      </c>
      <c r="E191" s="1279">
        <v>78.37</v>
      </c>
      <c r="G191" s="1279">
        <v>78.72</v>
      </c>
      <c r="I191" s="1279">
        <v>79.069999999999993</v>
      </c>
      <c r="K191" s="1279">
        <v>79.41</v>
      </c>
      <c r="N191" s="1181"/>
      <c r="O191" s="1181"/>
      <c r="P191" s="1181"/>
      <c r="Q191" s="1181"/>
      <c r="R191" s="1181"/>
      <c r="S191" s="1181"/>
      <c r="T191" s="1181"/>
      <c r="U191" s="1181"/>
      <c r="V191" s="1181"/>
      <c r="W191" s="1276">
        <v>184</v>
      </c>
      <c r="X191" s="1115">
        <v>58.8</v>
      </c>
      <c r="Y191" s="1115">
        <v>59.05</v>
      </c>
      <c r="Z191" s="1115">
        <v>59.3</v>
      </c>
      <c r="AA191" s="1115">
        <v>59.55</v>
      </c>
      <c r="AB191" s="1115">
        <v>59.8</v>
      </c>
    </row>
    <row r="192" spans="2:28" x14ac:dyDescent="0.35">
      <c r="B192" s="1276">
        <v>185</v>
      </c>
      <c r="C192" s="1279">
        <v>78.02</v>
      </c>
      <c r="E192" s="1279">
        <v>78.36</v>
      </c>
      <c r="G192" s="1279">
        <v>78.709999999999994</v>
      </c>
      <c r="I192" s="1279">
        <v>79.06</v>
      </c>
      <c r="K192" s="1279">
        <v>79.400000000000006</v>
      </c>
      <c r="N192" s="1181"/>
      <c r="O192" s="1181"/>
      <c r="P192" s="1181"/>
      <c r="Q192" s="1181"/>
      <c r="R192" s="1181"/>
      <c r="S192" s="1181"/>
      <c r="T192" s="1181"/>
      <c r="U192" s="1181"/>
      <c r="V192" s="1181"/>
      <c r="W192" s="1276">
        <v>185</v>
      </c>
      <c r="X192" s="1115">
        <v>58.79</v>
      </c>
      <c r="Y192" s="1115">
        <v>59.04</v>
      </c>
      <c r="Z192" s="1115">
        <v>59.29</v>
      </c>
      <c r="AA192" s="1115">
        <v>59.54</v>
      </c>
      <c r="AB192" s="1115">
        <v>59.79</v>
      </c>
    </row>
    <row r="193" spans="2:28" x14ac:dyDescent="0.35">
      <c r="B193" s="1276">
        <v>186</v>
      </c>
      <c r="C193" s="1279">
        <v>78</v>
      </c>
      <c r="E193" s="1279">
        <v>78.349999999999994</v>
      </c>
      <c r="G193" s="1279">
        <v>78.7</v>
      </c>
      <c r="I193" s="1279">
        <v>79.040000000000006</v>
      </c>
      <c r="K193" s="1279">
        <v>79.39</v>
      </c>
      <c r="N193" s="1181"/>
      <c r="O193" s="1181"/>
      <c r="P193" s="1181"/>
      <c r="Q193" s="1181"/>
      <c r="R193" s="1181"/>
      <c r="S193" s="1181"/>
      <c r="T193" s="1181"/>
      <c r="U193" s="1181"/>
      <c r="V193" s="1181"/>
      <c r="W193" s="1276">
        <v>186</v>
      </c>
      <c r="X193" s="1115">
        <v>58.78</v>
      </c>
      <c r="Y193" s="1115">
        <v>59.03</v>
      </c>
      <c r="Z193" s="1115">
        <v>59.28</v>
      </c>
      <c r="AA193" s="1115">
        <v>59.53</v>
      </c>
      <c r="AB193" s="1115">
        <v>59.78</v>
      </c>
    </row>
    <row r="194" spans="2:28" x14ac:dyDescent="0.35">
      <c r="B194" s="1276">
        <v>187</v>
      </c>
      <c r="C194" s="1279">
        <v>77.989999999999995</v>
      </c>
      <c r="E194" s="1279">
        <v>78.34</v>
      </c>
      <c r="G194" s="1279">
        <v>78.69</v>
      </c>
      <c r="I194" s="1279">
        <v>79.03</v>
      </c>
      <c r="K194" s="1279">
        <v>79.38</v>
      </c>
      <c r="N194" s="1181"/>
      <c r="O194" s="1181"/>
      <c r="P194" s="1181"/>
      <c r="Q194" s="1181"/>
      <c r="R194" s="1181"/>
      <c r="S194" s="1181"/>
      <c r="T194" s="1181"/>
      <c r="U194" s="1181"/>
      <c r="V194" s="1181"/>
      <c r="W194" s="1276">
        <v>187</v>
      </c>
      <c r="X194" s="1115">
        <v>58.77</v>
      </c>
      <c r="Y194" s="1115">
        <v>59.02</v>
      </c>
      <c r="Z194" s="1115">
        <v>59.27</v>
      </c>
      <c r="AA194" s="1115">
        <v>59.52</v>
      </c>
      <c r="AB194" s="1115">
        <v>59.77</v>
      </c>
    </row>
    <row r="195" spans="2:28" x14ac:dyDescent="0.35">
      <c r="B195" s="1276">
        <v>188</v>
      </c>
      <c r="C195" s="1279">
        <v>77.98</v>
      </c>
      <c r="E195" s="1279">
        <v>78.33</v>
      </c>
      <c r="G195" s="1279">
        <v>78.67</v>
      </c>
      <c r="I195" s="1279">
        <v>79.02</v>
      </c>
      <c r="K195" s="1279">
        <v>79.37</v>
      </c>
      <c r="N195" s="1181"/>
      <c r="O195" s="1181"/>
      <c r="P195" s="1181"/>
      <c r="Q195" s="1181"/>
      <c r="R195" s="1181"/>
      <c r="S195" s="1181"/>
      <c r="T195" s="1181"/>
      <c r="U195" s="1181"/>
      <c r="V195" s="1181"/>
      <c r="W195" s="1276">
        <v>188</v>
      </c>
      <c r="X195" s="1115">
        <v>58.76</v>
      </c>
      <c r="Y195" s="1115">
        <v>59.01</v>
      </c>
      <c r="Z195" s="1115">
        <v>59.26</v>
      </c>
      <c r="AA195" s="1115">
        <v>59.51</v>
      </c>
      <c r="AB195" s="1115">
        <v>59.76</v>
      </c>
    </row>
    <row r="196" spans="2:28" x14ac:dyDescent="0.35">
      <c r="B196" s="1276">
        <v>189</v>
      </c>
      <c r="C196" s="1279">
        <v>77.97</v>
      </c>
      <c r="E196" s="1279">
        <v>78.319999999999993</v>
      </c>
      <c r="G196" s="1279">
        <v>78.66</v>
      </c>
      <c r="I196" s="1279">
        <v>79.010000000000005</v>
      </c>
      <c r="K196" s="1279">
        <v>79.36</v>
      </c>
      <c r="N196" s="1181"/>
      <c r="O196" s="1181"/>
      <c r="P196" s="1181"/>
      <c r="Q196" s="1181"/>
      <c r="R196" s="1181"/>
      <c r="S196" s="1181"/>
      <c r="T196" s="1181"/>
      <c r="U196" s="1181"/>
      <c r="V196" s="1181"/>
      <c r="W196" s="1276">
        <v>189</v>
      </c>
      <c r="X196" s="1115">
        <v>58.75</v>
      </c>
      <c r="Y196" s="1115">
        <v>59</v>
      </c>
      <c r="Z196" s="1115">
        <v>59.25</v>
      </c>
      <c r="AA196" s="1115">
        <v>59.5</v>
      </c>
      <c r="AB196" s="1115">
        <v>59.75</v>
      </c>
    </row>
    <row r="197" spans="2:28" x14ac:dyDescent="0.35">
      <c r="B197" s="1276">
        <v>190</v>
      </c>
      <c r="C197" s="1279">
        <v>77.959999999999994</v>
      </c>
      <c r="E197" s="1279">
        <v>78.3</v>
      </c>
      <c r="G197" s="1279">
        <v>78.650000000000006</v>
      </c>
      <c r="I197" s="1279">
        <v>79</v>
      </c>
      <c r="K197" s="1279">
        <v>79.34</v>
      </c>
      <c r="N197" s="1181"/>
      <c r="O197" s="1181"/>
      <c r="P197" s="1181"/>
      <c r="Q197" s="1181"/>
      <c r="R197" s="1181"/>
      <c r="S197" s="1181"/>
      <c r="T197" s="1181"/>
      <c r="U197" s="1181"/>
      <c r="V197" s="1181"/>
      <c r="W197" s="1276">
        <v>190</v>
      </c>
      <c r="X197" s="1115">
        <v>58.75</v>
      </c>
      <c r="Y197" s="1115">
        <v>59</v>
      </c>
      <c r="Z197" s="1115">
        <v>59.25</v>
      </c>
      <c r="AA197" s="1115">
        <v>59.5</v>
      </c>
      <c r="AB197" s="1115">
        <v>59.75</v>
      </c>
    </row>
    <row r="198" spans="2:28" x14ac:dyDescent="0.35">
      <c r="B198" s="1276">
        <v>191</v>
      </c>
      <c r="C198" s="1279">
        <v>77.95</v>
      </c>
      <c r="E198" s="1279">
        <v>78.290000000000006</v>
      </c>
      <c r="G198" s="1279">
        <v>78.64</v>
      </c>
      <c r="I198" s="1279">
        <v>78.989999999999995</v>
      </c>
      <c r="K198" s="1279">
        <v>79.33</v>
      </c>
      <c r="N198" s="1181"/>
      <c r="O198" s="1181"/>
      <c r="P198" s="1181"/>
      <c r="Q198" s="1181"/>
      <c r="R198" s="1181"/>
      <c r="S198" s="1181"/>
      <c r="T198" s="1181"/>
      <c r="U198" s="1181"/>
      <c r="V198" s="1181"/>
      <c r="W198" s="1276">
        <v>191</v>
      </c>
      <c r="X198" s="1115">
        <v>58.74</v>
      </c>
      <c r="Y198" s="1115">
        <v>58.99</v>
      </c>
      <c r="Z198" s="1115">
        <v>59.24</v>
      </c>
      <c r="AA198" s="1115">
        <v>59.49</v>
      </c>
      <c r="AB198" s="1115">
        <v>59.74</v>
      </c>
    </row>
    <row r="199" spans="2:28" x14ac:dyDescent="0.35">
      <c r="B199" s="1276">
        <v>192</v>
      </c>
      <c r="C199" s="1279">
        <v>77.94</v>
      </c>
      <c r="E199" s="1279">
        <v>78.28</v>
      </c>
      <c r="G199" s="1279">
        <v>78.63</v>
      </c>
      <c r="I199" s="1279">
        <v>78.98</v>
      </c>
      <c r="K199" s="1279">
        <v>79.319999999999993</v>
      </c>
      <c r="N199" s="1181"/>
      <c r="O199" s="1181"/>
      <c r="P199" s="1181"/>
      <c r="Q199" s="1181"/>
      <c r="R199" s="1181"/>
      <c r="S199" s="1181"/>
      <c r="T199" s="1181"/>
      <c r="U199" s="1181"/>
      <c r="V199" s="1181"/>
      <c r="W199" s="1276">
        <v>192</v>
      </c>
      <c r="X199" s="1115">
        <v>58.73</v>
      </c>
      <c r="Y199" s="1115">
        <v>58.98</v>
      </c>
      <c r="Z199" s="1115">
        <v>59.23</v>
      </c>
      <c r="AA199" s="1115">
        <v>59.48</v>
      </c>
      <c r="AB199" s="1115">
        <v>59.73</v>
      </c>
    </row>
    <row r="200" spans="2:28" x14ac:dyDescent="0.35">
      <c r="B200" s="1276">
        <v>193</v>
      </c>
      <c r="C200" s="1279">
        <v>77.92</v>
      </c>
      <c r="E200" s="1279">
        <v>78.27</v>
      </c>
      <c r="G200" s="1279">
        <v>78.62</v>
      </c>
      <c r="I200" s="1279">
        <v>78.959999999999994</v>
      </c>
      <c r="K200" s="1279">
        <v>79.31</v>
      </c>
      <c r="N200" s="1181"/>
      <c r="O200" s="1181"/>
      <c r="P200" s="1181"/>
      <c r="Q200" s="1181"/>
      <c r="R200" s="1181"/>
      <c r="S200" s="1181"/>
      <c r="T200" s="1181"/>
      <c r="U200" s="1181"/>
      <c r="V200" s="1181"/>
      <c r="W200" s="1276">
        <v>193</v>
      </c>
      <c r="X200" s="1115">
        <v>58.72</v>
      </c>
      <c r="Y200" s="1115">
        <v>58.97</v>
      </c>
      <c r="Z200" s="1115">
        <v>59.22</v>
      </c>
      <c r="AA200" s="1115">
        <v>59.47</v>
      </c>
      <c r="AB200" s="1115">
        <v>59.72</v>
      </c>
    </row>
    <row r="201" spans="2:28" x14ac:dyDescent="0.35">
      <c r="B201" s="1276">
        <v>194</v>
      </c>
      <c r="C201" s="1279">
        <v>77.91</v>
      </c>
      <c r="E201" s="1279">
        <v>78.260000000000005</v>
      </c>
      <c r="G201" s="1279">
        <v>78.61</v>
      </c>
      <c r="I201" s="1279">
        <v>78.95</v>
      </c>
      <c r="K201" s="1279">
        <v>79.3</v>
      </c>
      <c r="N201" s="1181"/>
      <c r="O201" s="1181"/>
      <c r="P201" s="1181"/>
      <c r="Q201" s="1181"/>
      <c r="R201" s="1181"/>
      <c r="S201" s="1181"/>
      <c r="T201" s="1181"/>
      <c r="U201" s="1181"/>
      <c r="V201" s="1181"/>
      <c r="W201" s="1276">
        <v>194</v>
      </c>
      <c r="X201" s="1115">
        <v>58.71</v>
      </c>
      <c r="Y201" s="1115">
        <v>58.96</v>
      </c>
      <c r="Z201" s="1115">
        <v>59.21</v>
      </c>
      <c r="AA201" s="1115">
        <v>59.46</v>
      </c>
      <c r="AB201" s="1115">
        <v>59.71</v>
      </c>
    </row>
    <row r="202" spans="2:28" x14ac:dyDescent="0.35">
      <c r="B202" s="1276">
        <v>195</v>
      </c>
      <c r="C202" s="1279">
        <v>77.900000000000006</v>
      </c>
      <c r="E202" s="1279">
        <v>78.25</v>
      </c>
      <c r="G202" s="1279">
        <v>78.599999999999994</v>
      </c>
      <c r="I202" s="1279">
        <v>78.94</v>
      </c>
      <c r="K202" s="1279">
        <v>79.290000000000006</v>
      </c>
      <c r="N202" s="1181"/>
      <c r="O202" s="1181"/>
      <c r="P202" s="1181"/>
      <c r="Q202" s="1181"/>
      <c r="R202" s="1181"/>
      <c r="S202" s="1181"/>
      <c r="T202" s="1181"/>
      <c r="U202" s="1181"/>
      <c r="V202" s="1181"/>
      <c r="W202" s="1276">
        <v>195</v>
      </c>
      <c r="X202" s="1115">
        <v>58.71</v>
      </c>
      <c r="Y202" s="1115">
        <v>58.96</v>
      </c>
      <c r="Z202" s="1115">
        <v>59.21</v>
      </c>
      <c r="AA202" s="1115">
        <v>59.46</v>
      </c>
      <c r="AB202" s="1115">
        <v>59.71</v>
      </c>
    </row>
    <row r="203" spans="2:28" x14ac:dyDescent="0.35">
      <c r="B203" s="1276">
        <v>196</v>
      </c>
      <c r="C203" s="1279">
        <v>77.89</v>
      </c>
      <c r="E203" s="1279">
        <v>78.239999999999995</v>
      </c>
      <c r="G203" s="1279">
        <v>78.59</v>
      </c>
      <c r="I203" s="1279">
        <v>78.930000000000007</v>
      </c>
      <c r="K203" s="1279">
        <v>79.28</v>
      </c>
      <c r="N203" s="1181"/>
      <c r="O203" s="1181"/>
      <c r="P203" s="1181"/>
      <c r="Q203" s="1181"/>
      <c r="R203" s="1181"/>
      <c r="S203" s="1181"/>
      <c r="T203" s="1181"/>
      <c r="U203" s="1181"/>
      <c r="V203" s="1181"/>
      <c r="W203" s="1276">
        <v>196</v>
      </c>
      <c r="X203" s="1115">
        <v>58.7</v>
      </c>
      <c r="Y203" s="1115">
        <v>58.95</v>
      </c>
      <c r="Z203" s="1115">
        <v>59.2</v>
      </c>
      <c r="AA203" s="1115">
        <v>59.45</v>
      </c>
      <c r="AB203" s="1115">
        <v>59.7</v>
      </c>
    </row>
    <row r="204" spans="2:28" x14ac:dyDescent="0.35">
      <c r="B204" s="1276">
        <v>197</v>
      </c>
      <c r="C204" s="1279">
        <v>77.88</v>
      </c>
      <c r="E204" s="1279">
        <v>78.23</v>
      </c>
      <c r="G204" s="1279">
        <v>78.58</v>
      </c>
      <c r="I204" s="1279">
        <v>78.92</v>
      </c>
      <c r="K204" s="1279">
        <v>79.27</v>
      </c>
      <c r="N204" s="1181"/>
      <c r="O204" s="1181"/>
      <c r="P204" s="1181"/>
      <c r="Q204" s="1181"/>
      <c r="R204" s="1181"/>
      <c r="S204" s="1181"/>
      <c r="T204" s="1181"/>
      <c r="U204" s="1181"/>
      <c r="V204" s="1181"/>
      <c r="W204" s="1276">
        <v>197</v>
      </c>
      <c r="X204" s="1115">
        <v>58.69</v>
      </c>
      <c r="Y204" s="1115">
        <v>58.94</v>
      </c>
      <c r="Z204" s="1115">
        <v>59.19</v>
      </c>
      <c r="AA204" s="1115">
        <v>59.44</v>
      </c>
      <c r="AB204" s="1115">
        <v>59.69</v>
      </c>
    </row>
    <row r="205" spans="2:28" x14ac:dyDescent="0.35">
      <c r="B205" s="1276">
        <v>198</v>
      </c>
      <c r="C205" s="1279">
        <v>77.87</v>
      </c>
      <c r="E205" s="1279">
        <v>78.22</v>
      </c>
      <c r="G205" s="1279">
        <v>78.56</v>
      </c>
      <c r="I205" s="1279">
        <v>78.91</v>
      </c>
      <c r="K205" s="1279">
        <v>79.260000000000005</v>
      </c>
      <c r="N205" s="1181"/>
      <c r="O205" s="1181"/>
      <c r="P205" s="1181"/>
      <c r="Q205" s="1181"/>
      <c r="R205" s="1181"/>
      <c r="S205" s="1181"/>
      <c r="T205" s="1181"/>
      <c r="U205" s="1181"/>
      <c r="V205" s="1181"/>
      <c r="W205" s="1276">
        <v>198</v>
      </c>
      <c r="X205" s="1115">
        <v>58.68</v>
      </c>
      <c r="Y205" s="1115">
        <v>58.93</v>
      </c>
      <c r="Z205" s="1115">
        <v>59.18</v>
      </c>
      <c r="AA205" s="1115">
        <v>59.43</v>
      </c>
      <c r="AB205" s="1115">
        <v>59.68</v>
      </c>
    </row>
    <row r="206" spans="2:28" x14ac:dyDescent="0.35">
      <c r="B206" s="1276">
        <v>199</v>
      </c>
      <c r="C206" s="1279">
        <v>77.86</v>
      </c>
      <c r="E206" s="1279">
        <v>78.209999999999994</v>
      </c>
      <c r="G206" s="1279">
        <v>78.55</v>
      </c>
      <c r="I206" s="1279">
        <v>78.900000000000006</v>
      </c>
      <c r="K206" s="1279">
        <v>79.25</v>
      </c>
      <c r="N206" s="1181"/>
      <c r="O206" s="1181"/>
      <c r="P206" s="1181"/>
      <c r="Q206" s="1181"/>
      <c r="R206" s="1181"/>
      <c r="S206" s="1181"/>
      <c r="T206" s="1181"/>
      <c r="U206" s="1181"/>
      <c r="V206" s="1181"/>
      <c r="W206" s="1276">
        <v>199</v>
      </c>
      <c r="X206" s="1115">
        <v>58.68</v>
      </c>
      <c r="Y206" s="1115">
        <v>58.93</v>
      </c>
      <c r="Z206" s="1115">
        <v>59.18</v>
      </c>
      <c r="AA206" s="1115">
        <v>59.42</v>
      </c>
      <c r="AB206" s="1115">
        <v>59.67</v>
      </c>
    </row>
    <row r="207" spans="2:28" x14ac:dyDescent="0.35">
      <c r="B207" s="1276">
        <v>200</v>
      </c>
      <c r="C207" s="1279">
        <v>77.849999999999994</v>
      </c>
      <c r="E207" s="1279">
        <v>78.2</v>
      </c>
      <c r="G207" s="1279">
        <v>78.540000000000006</v>
      </c>
      <c r="I207" s="1279">
        <v>78.89</v>
      </c>
      <c r="K207" s="1279">
        <v>79.239999999999995</v>
      </c>
      <c r="N207" s="1181"/>
      <c r="O207" s="1181"/>
      <c r="P207" s="1181"/>
      <c r="Q207" s="1181"/>
      <c r="R207" s="1181"/>
      <c r="S207" s="1181"/>
      <c r="T207" s="1181"/>
      <c r="U207" s="1181"/>
      <c r="V207" s="1181"/>
      <c r="W207" s="1276">
        <v>200</v>
      </c>
      <c r="X207" s="1115">
        <v>58.67</v>
      </c>
      <c r="Y207" s="1115">
        <v>58.92</v>
      </c>
      <c r="Z207" s="1115">
        <v>59.17</v>
      </c>
      <c r="AA207" s="1115">
        <v>59.42</v>
      </c>
      <c r="AB207" s="1115">
        <v>59.67</v>
      </c>
    </row>
    <row r="208" spans="2:28" x14ac:dyDescent="0.35">
      <c r="B208" s="1276">
        <v>201</v>
      </c>
      <c r="C208" s="1279">
        <v>77.84</v>
      </c>
      <c r="E208" s="1279">
        <v>78.19</v>
      </c>
      <c r="G208" s="1279">
        <v>78.53</v>
      </c>
      <c r="I208" s="1279">
        <v>78.88</v>
      </c>
      <c r="K208" s="1279">
        <v>79.23</v>
      </c>
      <c r="N208" s="1181"/>
      <c r="O208" s="1181"/>
      <c r="P208" s="1181"/>
      <c r="Q208" s="1181"/>
      <c r="R208" s="1181"/>
      <c r="S208" s="1181"/>
      <c r="T208" s="1181"/>
      <c r="U208" s="1181"/>
      <c r="V208" s="1181"/>
      <c r="W208" s="1276">
        <v>201</v>
      </c>
      <c r="X208" s="1115">
        <v>58.66</v>
      </c>
      <c r="Y208" s="1115">
        <v>58.91</v>
      </c>
      <c r="Z208" s="1115">
        <v>59.16</v>
      </c>
      <c r="AA208" s="1115">
        <v>59.41</v>
      </c>
      <c r="AB208" s="1115">
        <v>59.66</v>
      </c>
    </row>
    <row r="209" spans="2:28" x14ac:dyDescent="0.35">
      <c r="B209" s="1276">
        <v>202</v>
      </c>
      <c r="C209" s="1279">
        <v>77.83</v>
      </c>
      <c r="E209" s="1279">
        <v>78.180000000000007</v>
      </c>
      <c r="G209" s="1279">
        <v>78.52</v>
      </c>
      <c r="I209" s="1279">
        <v>78.87</v>
      </c>
      <c r="K209" s="1279">
        <v>79.22</v>
      </c>
      <c r="N209" s="1181"/>
      <c r="O209" s="1181"/>
      <c r="P209" s="1181"/>
      <c r="Q209" s="1181"/>
      <c r="R209" s="1181"/>
      <c r="S209" s="1181"/>
      <c r="T209" s="1181"/>
      <c r="U209" s="1181"/>
      <c r="V209" s="1181"/>
      <c r="W209" s="1276">
        <v>202</v>
      </c>
      <c r="X209" s="1115">
        <v>58.65</v>
      </c>
      <c r="Y209" s="1115">
        <v>58.9</v>
      </c>
      <c r="Z209" s="1115">
        <v>59.15</v>
      </c>
      <c r="AA209" s="1115">
        <v>59.4</v>
      </c>
      <c r="AB209" s="1115">
        <v>59.65</v>
      </c>
    </row>
    <row r="210" spans="2:28" x14ac:dyDescent="0.35">
      <c r="B210" s="1276">
        <v>203</v>
      </c>
      <c r="C210" s="1279">
        <v>77.819999999999993</v>
      </c>
      <c r="E210" s="1279">
        <v>78.17</v>
      </c>
      <c r="G210" s="1279">
        <v>78.510000000000005</v>
      </c>
      <c r="I210" s="1279">
        <v>78.86</v>
      </c>
      <c r="K210" s="1279">
        <v>79.209999999999994</v>
      </c>
      <c r="N210" s="1181"/>
      <c r="O210" s="1181"/>
      <c r="P210" s="1181"/>
      <c r="Q210" s="1181"/>
      <c r="R210" s="1181"/>
      <c r="S210" s="1181"/>
      <c r="T210" s="1181"/>
      <c r="U210" s="1181"/>
      <c r="V210" s="1181"/>
      <c r="W210" s="1276">
        <v>203</v>
      </c>
      <c r="X210" s="1115">
        <v>58.65</v>
      </c>
      <c r="Y210" s="1115">
        <v>58.9</v>
      </c>
      <c r="Z210" s="1115">
        <v>59.15</v>
      </c>
      <c r="AA210" s="1115">
        <v>59.4</v>
      </c>
      <c r="AB210" s="1115">
        <v>59.65</v>
      </c>
    </row>
    <row r="211" spans="2:28" x14ac:dyDescent="0.35">
      <c r="B211" s="1276">
        <v>204</v>
      </c>
      <c r="C211" s="1279">
        <v>77.81</v>
      </c>
      <c r="E211" s="1279">
        <v>78.16</v>
      </c>
      <c r="G211" s="1279">
        <v>78.5</v>
      </c>
      <c r="I211" s="1279">
        <v>78.849999999999994</v>
      </c>
      <c r="K211" s="1279">
        <v>79.2</v>
      </c>
      <c r="N211" s="1181"/>
      <c r="O211" s="1181"/>
      <c r="P211" s="1181"/>
      <c r="Q211" s="1181"/>
      <c r="R211" s="1181"/>
      <c r="S211" s="1181"/>
      <c r="T211" s="1181"/>
      <c r="U211" s="1181"/>
      <c r="V211" s="1181"/>
      <c r="W211" s="1276">
        <v>204</v>
      </c>
      <c r="X211" s="1115">
        <v>58.64</v>
      </c>
      <c r="Y211" s="1115">
        <v>58.89</v>
      </c>
      <c r="Z211" s="1115">
        <v>59.14</v>
      </c>
      <c r="AA211" s="1115">
        <v>59.39</v>
      </c>
      <c r="AB211" s="1115">
        <v>59.64</v>
      </c>
    </row>
    <row r="212" spans="2:28" x14ac:dyDescent="0.35">
      <c r="B212" s="1276">
        <v>205</v>
      </c>
      <c r="C212" s="1279">
        <v>77.8</v>
      </c>
      <c r="E212" s="1279">
        <v>78.150000000000006</v>
      </c>
      <c r="G212" s="1279">
        <v>78.489999999999995</v>
      </c>
      <c r="I212" s="1279">
        <v>78.84</v>
      </c>
      <c r="K212" s="1279">
        <v>79.19</v>
      </c>
      <c r="N212" s="1181"/>
      <c r="O212" s="1181"/>
      <c r="P212" s="1181"/>
      <c r="Q212" s="1181"/>
      <c r="R212" s="1181"/>
      <c r="S212" s="1181"/>
      <c r="T212" s="1181"/>
      <c r="U212" s="1181"/>
      <c r="V212" s="1181"/>
      <c r="W212" s="1276">
        <v>205</v>
      </c>
      <c r="X212" s="1115">
        <v>58.63</v>
      </c>
      <c r="Y212" s="1115">
        <v>58.88</v>
      </c>
      <c r="Z212" s="1115">
        <v>59.13</v>
      </c>
      <c r="AA212" s="1115">
        <v>59.38</v>
      </c>
      <c r="AB212" s="1115">
        <v>59.63</v>
      </c>
    </row>
    <row r="213" spans="2:28" x14ac:dyDescent="0.35">
      <c r="B213" s="1276">
        <v>206</v>
      </c>
      <c r="C213" s="1279">
        <v>77.790000000000006</v>
      </c>
      <c r="E213" s="1279">
        <v>78.14</v>
      </c>
      <c r="G213" s="1279">
        <v>78.48</v>
      </c>
      <c r="I213" s="1279">
        <v>78.83</v>
      </c>
      <c r="K213" s="1279">
        <v>79.180000000000007</v>
      </c>
      <c r="N213" s="1181"/>
      <c r="O213" s="1181"/>
      <c r="P213" s="1181"/>
      <c r="Q213" s="1181"/>
      <c r="R213" s="1181"/>
      <c r="S213" s="1181"/>
      <c r="T213" s="1181"/>
      <c r="U213" s="1181"/>
      <c r="V213" s="1181"/>
      <c r="W213" s="1276">
        <v>206</v>
      </c>
      <c r="X213" s="1115">
        <v>58.62</v>
      </c>
      <c r="Y213" s="1115">
        <v>58.87</v>
      </c>
      <c r="Z213" s="1115">
        <v>59.12</v>
      </c>
      <c r="AA213" s="1115">
        <v>59.37</v>
      </c>
      <c r="AB213" s="1115">
        <v>59.62</v>
      </c>
    </row>
    <row r="214" spans="2:28" x14ac:dyDescent="0.35">
      <c r="B214" s="1276">
        <v>207</v>
      </c>
      <c r="C214" s="1279">
        <v>77.78</v>
      </c>
      <c r="E214" s="1279">
        <v>78.13</v>
      </c>
      <c r="G214" s="1279">
        <v>78.48</v>
      </c>
      <c r="I214" s="1279">
        <v>78.819999999999993</v>
      </c>
      <c r="K214" s="1279">
        <v>79.17</v>
      </c>
      <c r="N214" s="1181"/>
      <c r="O214" s="1181"/>
      <c r="P214" s="1181"/>
      <c r="Q214" s="1181"/>
      <c r="R214" s="1181"/>
      <c r="S214" s="1181"/>
      <c r="T214" s="1181"/>
      <c r="U214" s="1181"/>
      <c r="V214" s="1181"/>
      <c r="W214" s="1276">
        <v>207</v>
      </c>
      <c r="X214" s="1115">
        <v>58.62</v>
      </c>
      <c r="Y214" s="1115">
        <v>58.87</v>
      </c>
      <c r="Z214" s="1115">
        <v>59.12</v>
      </c>
      <c r="AA214" s="1115">
        <v>59.37</v>
      </c>
      <c r="AB214" s="1115">
        <v>59.62</v>
      </c>
    </row>
    <row r="215" spans="2:28" x14ac:dyDescent="0.35">
      <c r="B215" s="1276">
        <v>208</v>
      </c>
      <c r="C215" s="1279">
        <v>77.77</v>
      </c>
      <c r="E215" s="1279">
        <v>78.12</v>
      </c>
      <c r="G215" s="1279">
        <v>78.47</v>
      </c>
      <c r="I215" s="1279">
        <v>78.81</v>
      </c>
      <c r="K215" s="1279">
        <v>79.16</v>
      </c>
      <c r="N215" s="1181"/>
      <c r="O215" s="1181"/>
      <c r="P215" s="1181"/>
      <c r="Q215" s="1181"/>
      <c r="R215" s="1181"/>
      <c r="S215" s="1181"/>
      <c r="T215" s="1181"/>
      <c r="U215" s="1181"/>
      <c r="V215" s="1181"/>
      <c r="W215" s="1276">
        <v>208</v>
      </c>
      <c r="X215" s="1115">
        <v>58.61</v>
      </c>
      <c r="Y215" s="1115">
        <v>58.86</v>
      </c>
      <c r="Z215" s="1115">
        <v>59.11</v>
      </c>
      <c r="AA215" s="1115">
        <v>59.36</v>
      </c>
      <c r="AB215" s="1115">
        <v>59.61</v>
      </c>
    </row>
    <row r="216" spans="2:28" x14ac:dyDescent="0.35">
      <c r="B216" s="1276">
        <v>209</v>
      </c>
      <c r="C216" s="1279">
        <v>77.760000000000005</v>
      </c>
      <c r="E216" s="1279">
        <v>78.11</v>
      </c>
      <c r="G216" s="1279">
        <v>78.459999999999994</v>
      </c>
      <c r="I216" s="1279">
        <v>78.8</v>
      </c>
      <c r="K216" s="1279">
        <v>79.150000000000006</v>
      </c>
      <c r="N216" s="1181"/>
      <c r="O216" s="1181"/>
      <c r="P216" s="1181"/>
      <c r="Q216" s="1181"/>
      <c r="R216" s="1181"/>
      <c r="S216" s="1181"/>
      <c r="T216" s="1181"/>
      <c r="U216" s="1181"/>
      <c r="V216" s="1181"/>
      <c r="W216" s="1276">
        <v>209</v>
      </c>
      <c r="X216" s="1115">
        <v>58.6</v>
      </c>
      <c r="Y216" s="1115">
        <v>58.85</v>
      </c>
      <c r="Z216" s="1115">
        <v>59.1</v>
      </c>
      <c r="AA216" s="1115">
        <v>59.35</v>
      </c>
      <c r="AB216" s="1115">
        <v>59.6</v>
      </c>
    </row>
    <row r="217" spans="2:28" x14ac:dyDescent="0.35">
      <c r="B217" s="1276">
        <v>210</v>
      </c>
      <c r="C217" s="1279">
        <v>77.75</v>
      </c>
      <c r="E217" s="1279">
        <v>78.099999999999994</v>
      </c>
      <c r="G217" s="1279">
        <v>78.45</v>
      </c>
      <c r="I217" s="1279">
        <v>78.790000000000006</v>
      </c>
      <c r="K217" s="1279">
        <v>79.14</v>
      </c>
      <c r="N217" s="1181"/>
      <c r="O217" s="1181"/>
      <c r="P217" s="1181"/>
      <c r="Q217" s="1181"/>
      <c r="R217" s="1181"/>
      <c r="S217" s="1181"/>
      <c r="T217" s="1181"/>
      <c r="U217" s="1181"/>
      <c r="V217" s="1181"/>
      <c r="W217" s="1276">
        <v>210</v>
      </c>
      <c r="X217" s="1115">
        <v>58.6</v>
      </c>
      <c r="Y217" s="1115">
        <v>58.85</v>
      </c>
      <c r="Z217" s="1115">
        <v>59.1</v>
      </c>
      <c r="AA217" s="1115">
        <v>59.35</v>
      </c>
      <c r="AB217" s="1115">
        <v>59.6</v>
      </c>
    </row>
    <row r="218" spans="2:28" x14ac:dyDescent="0.35">
      <c r="B218" s="1276">
        <v>211</v>
      </c>
      <c r="C218" s="1279">
        <v>77.739999999999995</v>
      </c>
      <c r="E218" s="1279">
        <v>78.09</v>
      </c>
      <c r="G218" s="1279">
        <v>78.44</v>
      </c>
      <c r="I218" s="1279">
        <v>78.78</v>
      </c>
      <c r="K218" s="1279">
        <v>79.13</v>
      </c>
      <c r="N218" s="1181"/>
      <c r="O218" s="1181"/>
      <c r="P218" s="1181"/>
      <c r="Q218" s="1181"/>
      <c r="R218" s="1181"/>
      <c r="S218" s="1181"/>
      <c r="T218" s="1181"/>
      <c r="U218" s="1181"/>
      <c r="V218" s="1181"/>
      <c r="W218" s="1276">
        <v>211</v>
      </c>
      <c r="X218" s="1115">
        <v>58.59</v>
      </c>
      <c r="Y218" s="1115">
        <v>58.84</v>
      </c>
      <c r="Z218" s="1115">
        <v>59.09</v>
      </c>
      <c r="AA218" s="1115">
        <v>59.34</v>
      </c>
      <c r="AB218" s="1115">
        <v>59.59</v>
      </c>
    </row>
    <row r="219" spans="2:28" x14ac:dyDescent="0.35">
      <c r="B219" s="1276">
        <v>212</v>
      </c>
      <c r="C219" s="1279">
        <v>77.739999999999995</v>
      </c>
      <c r="E219" s="1279">
        <v>78.08</v>
      </c>
      <c r="G219" s="1279">
        <v>78.430000000000007</v>
      </c>
      <c r="I219" s="1279">
        <v>78.78</v>
      </c>
      <c r="K219" s="1279">
        <v>79.12</v>
      </c>
      <c r="N219" s="1181"/>
      <c r="O219" s="1181"/>
      <c r="P219" s="1181"/>
      <c r="Q219" s="1181"/>
      <c r="R219" s="1181"/>
      <c r="S219" s="1181"/>
      <c r="T219" s="1181"/>
      <c r="U219" s="1181"/>
      <c r="V219" s="1181"/>
      <c r="W219" s="1276">
        <v>212</v>
      </c>
      <c r="X219" s="1115">
        <v>58.58</v>
      </c>
      <c r="Y219" s="1115">
        <v>58.83</v>
      </c>
      <c r="Z219" s="1115">
        <v>59.08</v>
      </c>
      <c r="AA219" s="1115">
        <v>59.33</v>
      </c>
      <c r="AB219" s="1115">
        <v>59.58</v>
      </c>
    </row>
    <row r="220" spans="2:28" x14ac:dyDescent="0.35">
      <c r="B220" s="1276">
        <v>213</v>
      </c>
      <c r="C220" s="1279">
        <v>77.73</v>
      </c>
      <c r="E220" s="1279">
        <v>78.069999999999993</v>
      </c>
      <c r="G220" s="1279">
        <v>78.42</v>
      </c>
      <c r="I220" s="1279">
        <v>78.77</v>
      </c>
      <c r="K220" s="1279">
        <v>79.11</v>
      </c>
      <c r="N220" s="1181"/>
      <c r="O220" s="1181"/>
      <c r="P220" s="1181"/>
      <c r="Q220" s="1181"/>
      <c r="R220" s="1181"/>
      <c r="S220" s="1181"/>
      <c r="T220" s="1181"/>
      <c r="U220" s="1181"/>
      <c r="V220" s="1181"/>
      <c r="W220" s="1276">
        <v>213</v>
      </c>
      <c r="X220" s="1115">
        <v>58.58</v>
      </c>
      <c r="Y220" s="1115">
        <v>58.83</v>
      </c>
      <c r="Z220" s="1115">
        <v>59.08</v>
      </c>
      <c r="AA220" s="1115">
        <v>59.33</v>
      </c>
      <c r="AB220" s="1115">
        <v>59.58</v>
      </c>
    </row>
    <row r="221" spans="2:28" x14ac:dyDescent="0.35">
      <c r="B221" s="1276">
        <v>214</v>
      </c>
      <c r="C221" s="1279">
        <v>77.72</v>
      </c>
      <c r="E221" s="1279">
        <v>78.06</v>
      </c>
      <c r="G221" s="1279">
        <v>78.41</v>
      </c>
      <c r="I221" s="1279">
        <v>78.760000000000005</v>
      </c>
      <c r="K221" s="1279">
        <v>79.099999999999994</v>
      </c>
      <c r="N221" s="1181"/>
      <c r="O221" s="1181"/>
      <c r="P221" s="1181"/>
      <c r="Q221" s="1181"/>
      <c r="R221" s="1181"/>
      <c r="S221" s="1181"/>
      <c r="T221" s="1181"/>
      <c r="U221" s="1181"/>
      <c r="V221" s="1181"/>
      <c r="W221" s="1276">
        <v>214</v>
      </c>
      <c r="X221" s="1115">
        <v>58.57</v>
      </c>
      <c r="Y221" s="1115">
        <v>58.82</v>
      </c>
      <c r="Z221" s="1115">
        <v>59.07</v>
      </c>
      <c r="AA221" s="1115">
        <v>59.32</v>
      </c>
      <c r="AB221" s="1115">
        <v>59.57</v>
      </c>
    </row>
    <row r="222" spans="2:28" x14ac:dyDescent="0.35">
      <c r="B222" s="1276">
        <v>215</v>
      </c>
      <c r="C222" s="1279">
        <v>77.709999999999994</v>
      </c>
      <c r="E222" s="1279">
        <v>78.06</v>
      </c>
      <c r="G222" s="1279">
        <v>78.400000000000006</v>
      </c>
      <c r="I222" s="1279">
        <v>78.75</v>
      </c>
      <c r="K222" s="1279">
        <v>79.099999999999994</v>
      </c>
      <c r="N222" s="1181"/>
      <c r="O222" s="1181"/>
      <c r="P222" s="1181"/>
      <c r="Q222" s="1181"/>
      <c r="R222" s="1181"/>
      <c r="S222" s="1181"/>
      <c r="T222" s="1181"/>
      <c r="U222" s="1181"/>
      <c r="V222" s="1181"/>
      <c r="W222" s="1276">
        <v>215</v>
      </c>
      <c r="X222" s="1115">
        <v>58.56</v>
      </c>
      <c r="Y222" s="1115">
        <v>58.81</v>
      </c>
      <c r="Z222" s="1115">
        <v>59.06</v>
      </c>
      <c r="AA222" s="1115">
        <v>59.31</v>
      </c>
      <c r="AB222" s="1115">
        <v>59.56</v>
      </c>
    </row>
    <row r="223" spans="2:28" x14ac:dyDescent="0.35">
      <c r="B223" s="1276">
        <v>216</v>
      </c>
      <c r="C223" s="1279">
        <v>77.7</v>
      </c>
      <c r="E223" s="1279">
        <v>78.05</v>
      </c>
      <c r="G223" s="1279">
        <v>78.39</v>
      </c>
      <c r="I223" s="1279">
        <v>78.739999999999995</v>
      </c>
      <c r="K223" s="1279">
        <v>79.09</v>
      </c>
      <c r="N223" s="1181"/>
      <c r="O223" s="1181"/>
      <c r="P223" s="1181"/>
      <c r="Q223" s="1181"/>
      <c r="R223" s="1181"/>
      <c r="S223" s="1181"/>
      <c r="T223" s="1181"/>
      <c r="U223" s="1181"/>
      <c r="V223" s="1181"/>
      <c r="W223" s="1276">
        <v>216</v>
      </c>
      <c r="X223" s="1115">
        <v>58.56</v>
      </c>
      <c r="Y223" s="1115">
        <v>58.81</v>
      </c>
      <c r="Z223" s="1115">
        <v>59.06</v>
      </c>
      <c r="AA223" s="1115">
        <v>59.31</v>
      </c>
      <c r="AB223" s="1115">
        <v>59.56</v>
      </c>
    </row>
    <row r="224" spans="2:28" x14ac:dyDescent="0.35">
      <c r="B224" s="1276">
        <v>217</v>
      </c>
      <c r="C224" s="1279">
        <v>77.69</v>
      </c>
      <c r="E224" s="1279">
        <v>78.040000000000006</v>
      </c>
      <c r="G224" s="1279">
        <v>78.38</v>
      </c>
      <c r="I224" s="1279">
        <v>78.73</v>
      </c>
      <c r="K224" s="1279">
        <v>79.08</v>
      </c>
      <c r="N224" s="1181"/>
      <c r="O224" s="1181"/>
      <c r="P224" s="1181"/>
      <c r="Q224" s="1181"/>
      <c r="R224" s="1181"/>
      <c r="S224" s="1181"/>
      <c r="T224" s="1181"/>
      <c r="U224" s="1181"/>
      <c r="V224" s="1181"/>
      <c r="W224" s="1276">
        <v>217</v>
      </c>
      <c r="X224" s="1115">
        <v>58.55</v>
      </c>
      <c r="Y224" s="1115">
        <v>58.8</v>
      </c>
      <c r="Z224" s="1115">
        <v>59.05</v>
      </c>
      <c r="AA224" s="1115">
        <v>59.3</v>
      </c>
      <c r="AB224" s="1115">
        <v>59.55</v>
      </c>
    </row>
    <row r="225" spans="2:28" x14ac:dyDescent="0.35">
      <c r="B225" s="1276">
        <v>218</v>
      </c>
      <c r="C225" s="1279">
        <v>77.680000000000007</v>
      </c>
      <c r="E225" s="1279">
        <v>78.03</v>
      </c>
      <c r="G225" s="1279">
        <v>78.38</v>
      </c>
      <c r="I225" s="1279">
        <v>78.72</v>
      </c>
      <c r="K225" s="1279">
        <v>79.069999999999993</v>
      </c>
      <c r="N225" s="1181"/>
      <c r="O225" s="1181"/>
      <c r="P225" s="1181"/>
      <c r="Q225" s="1181"/>
      <c r="R225" s="1181"/>
      <c r="S225" s="1181"/>
      <c r="T225" s="1181"/>
      <c r="U225" s="1181"/>
      <c r="V225" s="1181"/>
      <c r="W225" s="1276">
        <v>218</v>
      </c>
      <c r="X225" s="1115">
        <v>58.54</v>
      </c>
      <c r="Y225" s="1115">
        <v>58.79</v>
      </c>
      <c r="Z225" s="1115">
        <v>59.04</v>
      </c>
      <c r="AA225" s="1115">
        <v>59.29</v>
      </c>
      <c r="AB225" s="1115">
        <v>59.54</v>
      </c>
    </row>
    <row r="226" spans="2:28" x14ac:dyDescent="0.35">
      <c r="B226" s="1276">
        <v>219</v>
      </c>
      <c r="C226" s="1279">
        <v>77.67</v>
      </c>
      <c r="E226" s="1279">
        <v>78.02</v>
      </c>
      <c r="G226" s="1279">
        <v>78.37</v>
      </c>
      <c r="I226" s="1279">
        <v>78.709999999999994</v>
      </c>
      <c r="K226" s="1279">
        <v>79.06</v>
      </c>
      <c r="N226" s="1181"/>
      <c r="O226" s="1181"/>
      <c r="P226" s="1181"/>
      <c r="Q226" s="1181"/>
      <c r="R226" s="1181"/>
      <c r="S226" s="1181"/>
      <c r="T226" s="1181"/>
      <c r="U226" s="1181"/>
      <c r="V226" s="1181"/>
      <c r="W226" s="1276">
        <v>219</v>
      </c>
      <c r="X226" s="1115">
        <v>58.54</v>
      </c>
      <c r="Y226" s="1115">
        <v>58.79</v>
      </c>
      <c r="Z226" s="1115">
        <v>59.04</v>
      </c>
      <c r="AA226" s="1115">
        <v>59.29</v>
      </c>
      <c r="AB226" s="1115">
        <v>59.54</v>
      </c>
    </row>
    <row r="227" spans="2:28" x14ac:dyDescent="0.35">
      <c r="B227" s="1276">
        <v>220</v>
      </c>
      <c r="C227" s="1279">
        <v>77.67</v>
      </c>
      <c r="E227" s="1279">
        <v>78.010000000000005</v>
      </c>
      <c r="G227" s="1279">
        <v>78.36</v>
      </c>
      <c r="I227" s="1279">
        <v>78.709999999999994</v>
      </c>
      <c r="K227" s="1279">
        <v>79.05</v>
      </c>
      <c r="N227" s="1181"/>
      <c r="O227" s="1181"/>
      <c r="P227" s="1181"/>
      <c r="Q227" s="1181"/>
      <c r="R227" s="1181"/>
      <c r="S227" s="1181"/>
      <c r="T227" s="1181"/>
      <c r="U227" s="1181"/>
      <c r="V227" s="1181"/>
      <c r="W227" s="1276">
        <v>220</v>
      </c>
      <c r="X227" s="1115">
        <v>58.53</v>
      </c>
      <c r="Y227" s="1115">
        <v>58.78</v>
      </c>
      <c r="Z227" s="1115">
        <v>59.03</v>
      </c>
      <c r="AA227" s="1115">
        <v>59.28</v>
      </c>
      <c r="AB227" s="1115">
        <v>59.53</v>
      </c>
    </row>
    <row r="228" spans="2:28" x14ac:dyDescent="0.35">
      <c r="B228" s="1276">
        <v>221</v>
      </c>
      <c r="C228" s="1279">
        <v>77.66</v>
      </c>
      <c r="E228" s="1279">
        <v>78</v>
      </c>
      <c r="G228" s="1279">
        <v>78.349999999999994</v>
      </c>
      <c r="I228" s="1279">
        <v>78.7</v>
      </c>
      <c r="K228" s="1279">
        <v>79.040000000000006</v>
      </c>
      <c r="N228" s="1181"/>
      <c r="O228" s="1181"/>
      <c r="P228" s="1181"/>
      <c r="Q228" s="1181"/>
      <c r="R228" s="1181"/>
      <c r="S228" s="1181"/>
      <c r="T228" s="1181"/>
      <c r="U228" s="1181"/>
      <c r="V228" s="1181"/>
      <c r="W228" s="1276">
        <v>221</v>
      </c>
      <c r="X228" s="1115">
        <v>58.53</v>
      </c>
      <c r="Y228" s="1115">
        <v>58.78</v>
      </c>
      <c r="Z228" s="1115">
        <v>59.03</v>
      </c>
      <c r="AA228" s="1115">
        <v>59.28</v>
      </c>
      <c r="AB228" s="1115">
        <v>59.53</v>
      </c>
    </row>
    <row r="229" spans="2:28" x14ac:dyDescent="0.35">
      <c r="B229" s="1276">
        <v>222</v>
      </c>
      <c r="C229" s="1279">
        <v>77.650000000000006</v>
      </c>
      <c r="E229" s="1279">
        <v>78</v>
      </c>
      <c r="G229" s="1279">
        <v>78.34</v>
      </c>
      <c r="I229" s="1279">
        <v>78.69</v>
      </c>
      <c r="K229" s="1279">
        <v>79.040000000000006</v>
      </c>
      <c r="N229" s="1181"/>
      <c r="O229" s="1181"/>
      <c r="P229" s="1181"/>
      <c r="Q229" s="1181"/>
      <c r="R229" s="1181"/>
      <c r="S229" s="1181"/>
      <c r="T229" s="1181"/>
      <c r="U229" s="1181"/>
      <c r="V229" s="1181"/>
      <c r="W229" s="1276">
        <v>222</v>
      </c>
      <c r="X229" s="1115">
        <v>58.52</v>
      </c>
      <c r="Y229" s="1115">
        <v>58.77</v>
      </c>
      <c r="Z229" s="1115">
        <v>59.02</v>
      </c>
      <c r="AA229" s="1115">
        <v>59.27</v>
      </c>
      <c r="AB229" s="1115">
        <v>59.52</v>
      </c>
    </row>
    <row r="230" spans="2:28" x14ac:dyDescent="0.35">
      <c r="B230" s="1276">
        <v>223</v>
      </c>
      <c r="C230" s="1279">
        <v>77.64</v>
      </c>
      <c r="E230" s="1279">
        <v>77.989999999999995</v>
      </c>
      <c r="G230" s="1279">
        <v>78.33</v>
      </c>
      <c r="I230" s="1279">
        <v>78.680000000000007</v>
      </c>
      <c r="K230" s="1279">
        <v>79.03</v>
      </c>
      <c r="N230" s="1181"/>
      <c r="O230" s="1181"/>
      <c r="P230" s="1181"/>
      <c r="Q230" s="1181"/>
      <c r="R230" s="1181"/>
      <c r="S230" s="1181"/>
      <c r="T230" s="1181"/>
      <c r="U230" s="1181"/>
      <c r="V230" s="1181"/>
      <c r="W230" s="1276">
        <v>223</v>
      </c>
      <c r="X230" s="1115">
        <v>58.51</v>
      </c>
      <c r="Y230" s="1115">
        <v>58.76</v>
      </c>
      <c r="Z230" s="1115">
        <v>59.01</v>
      </c>
      <c r="AA230" s="1115">
        <v>59.26</v>
      </c>
      <c r="AB230" s="1115">
        <v>59.51</v>
      </c>
    </row>
    <row r="231" spans="2:28" x14ac:dyDescent="0.35">
      <c r="B231" s="1276">
        <v>224</v>
      </c>
      <c r="C231" s="1279">
        <v>77.63</v>
      </c>
      <c r="E231" s="1279">
        <v>77.98</v>
      </c>
      <c r="G231" s="1279">
        <v>78.33</v>
      </c>
      <c r="I231" s="1279">
        <v>78.67</v>
      </c>
      <c r="K231" s="1279">
        <v>79.02</v>
      </c>
      <c r="N231" s="1181"/>
      <c r="O231" s="1181"/>
      <c r="P231" s="1181"/>
      <c r="Q231" s="1181"/>
      <c r="R231" s="1181"/>
      <c r="S231" s="1181"/>
      <c r="T231" s="1181"/>
      <c r="U231" s="1181"/>
      <c r="V231" s="1181"/>
      <c r="W231" s="1276">
        <v>224</v>
      </c>
      <c r="X231" s="1115">
        <v>58.51</v>
      </c>
      <c r="Y231" s="1115">
        <v>58.76</v>
      </c>
      <c r="Z231" s="1115">
        <v>59.01</v>
      </c>
      <c r="AA231" s="1115">
        <v>59.26</v>
      </c>
      <c r="AB231" s="1115">
        <v>59.51</v>
      </c>
    </row>
    <row r="232" spans="2:28" x14ac:dyDescent="0.35">
      <c r="B232" s="1276">
        <v>225</v>
      </c>
      <c r="C232" s="1279">
        <v>77.62</v>
      </c>
      <c r="E232" s="1279">
        <v>77.97</v>
      </c>
      <c r="G232" s="1279">
        <v>78.319999999999993</v>
      </c>
      <c r="I232" s="1279">
        <v>78.66</v>
      </c>
      <c r="K232" s="1279">
        <v>79.010000000000005</v>
      </c>
      <c r="N232" s="1181"/>
      <c r="O232" s="1181"/>
      <c r="P232" s="1181"/>
      <c r="Q232" s="1181"/>
      <c r="R232" s="1181"/>
      <c r="S232" s="1181"/>
      <c r="T232" s="1181"/>
      <c r="U232" s="1181"/>
      <c r="V232" s="1181"/>
      <c r="W232" s="1276">
        <v>225</v>
      </c>
      <c r="X232" s="1115">
        <v>58.5</v>
      </c>
      <c r="Y232" s="1115">
        <v>58.75</v>
      </c>
      <c r="Z232" s="1115">
        <v>59</v>
      </c>
      <c r="AA232" s="1115">
        <v>59.25</v>
      </c>
      <c r="AB232" s="1115">
        <v>59.5</v>
      </c>
    </row>
    <row r="233" spans="2:28" x14ac:dyDescent="0.35">
      <c r="B233" s="1276">
        <v>226</v>
      </c>
      <c r="C233" s="1279">
        <v>77.62</v>
      </c>
      <c r="E233" s="1279">
        <v>77.959999999999994</v>
      </c>
      <c r="G233" s="1279">
        <v>78.31</v>
      </c>
      <c r="I233" s="1279">
        <v>78.66</v>
      </c>
      <c r="K233" s="1279">
        <v>79</v>
      </c>
      <c r="N233" s="1181"/>
      <c r="O233" s="1181"/>
      <c r="P233" s="1181"/>
      <c r="Q233" s="1181"/>
      <c r="R233" s="1181"/>
      <c r="S233" s="1181"/>
      <c r="T233" s="1181"/>
      <c r="U233" s="1181"/>
      <c r="V233" s="1181"/>
      <c r="W233" s="1276">
        <v>226</v>
      </c>
      <c r="X233" s="1115">
        <v>58.5</v>
      </c>
      <c r="Y233" s="1115">
        <v>58.75</v>
      </c>
      <c r="Z233" s="1115">
        <v>59</v>
      </c>
      <c r="AA233" s="1115">
        <v>59.25</v>
      </c>
      <c r="AB233" s="1115">
        <v>59.5</v>
      </c>
    </row>
    <row r="234" spans="2:28" x14ac:dyDescent="0.35">
      <c r="B234" s="1276">
        <v>227</v>
      </c>
      <c r="C234" s="1279">
        <v>77.61</v>
      </c>
      <c r="E234" s="1279">
        <v>77.959999999999994</v>
      </c>
      <c r="G234" s="1279">
        <v>78.3</v>
      </c>
      <c r="I234" s="1279">
        <v>78.650000000000006</v>
      </c>
      <c r="K234" s="1279">
        <v>79</v>
      </c>
      <c r="N234" s="1181"/>
      <c r="O234" s="1181"/>
      <c r="P234" s="1181"/>
      <c r="Q234" s="1181"/>
      <c r="R234" s="1181"/>
      <c r="S234" s="1181"/>
      <c r="T234" s="1181"/>
      <c r="U234" s="1181"/>
      <c r="V234" s="1181"/>
      <c r="W234" s="1276">
        <v>227</v>
      </c>
      <c r="X234" s="1115">
        <v>58.49</v>
      </c>
      <c r="Y234" s="1115">
        <v>58.74</v>
      </c>
      <c r="Z234" s="1115">
        <v>58.99</v>
      </c>
      <c r="AA234" s="1115">
        <v>59.24</v>
      </c>
      <c r="AB234" s="1115">
        <v>59.49</v>
      </c>
    </row>
    <row r="235" spans="2:28" x14ac:dyDescent="0.35">
      <c r="B235" s="1276">
        <v>228</v>
      </c>
      <c r="C235" s="1279">
        <v>77.599999999999994</v>
      </c>
      <c r="E235" s="1279">
        <v>77.95</v>
      </c>
      <c r="G235" s="1279">
        <v>78.290000000000006</v>
      </c>
      <c r="I235" s="1279">
        <v>78.64</v>
      </c>
      <c r="K235" s="1279">
        <v>78.989999999999995</v>
      </c>
      <c r="N235" s="1181"/>
      <c r="O235" s="1181"/>
      <c r="P235" s="1181"/>
      <c r="Q235" s="1181"/>
      <c r="R235" s="1181"/>
      <c r="S235" s="1181"/>
      <c r="T235" s="1181"/>
      <c r="U235" s="1181"/>
      <c r="V235" s="1181"/>
      <c r="W235" s="1276">
        <v>228</v>
      </c>
      <c r="X235" s="1115">
        <v>58.48</v>
      </c>
      <c r="Y235" s="1115">
        <v>58.73</v>
      </c>
      <c r="Z235" s="1115">
        <v>58.98</v>
      </c>
      <c r="AA235" s="1115">
        <v>59.23</v>
      </c>
      <c r="AB235" s="1115">
        <v>59.48</v>
      </c>
    </row>
    <row r="236" spans="2:28" x14ac:dyDescent="0.35">
      <c r="B236" s="1276">
        <v>229</v>
      </c>
      <c r="C236" s="1279">
        <v>77.59</v>
      </c>
      <c r="E236" s="1279">
        <v>77.94</v>
      </c>
      <c r="G236" s="1279">
        <v>78.290000000000006</v>
      </c>
      <c r="I236" s="1279">
        <v>78.63</v>
      </c>
      <c r="K236" s="1279">
        <v>78.98</v>
      </c>
      <c r="N236" s="1181"/>
      <c r="O236" s="1181"/>
      <c r="P236" s="1181"/>
      <c r="Q236" s="1181"/>
      <c r="R236" s="1181"/>
      <c r="S236" s="1181"/>
      <c r="T236" s="1181"/>
      <c r="U236" s="1181"/>
      <c r="V236" s="1181"/>
      <c r="W236" s="1276">
        <v>229</v>
      </c>
      <c r="X236" s="1115">
        <v>58.48</v>
      </c>
      <c r="Y236" s="1115">
        <v>58.73</v>
      </c>
      <c r="Z236" s="1115">
        <v>58.98</v>
      </c>
      <c r="AA236" s="1115">
        <v>59.23</v>
      </c>
      <c r="AB236" s="1115">
        <v>59.48</v>
      </c>
    </row>
    <row r="237" spans="2:28" x14ac:dyDescent="0.35">
      <c r="B237" s="1276">
        <v>230</v>
      </c>
      <c r="C237" s="1279">
        <v>77.59</v>
      </c>
      <c r="E237" s="1279">
        <v>77.930000000000007</v>
      </c>
      <c r="G237" s="1279">
        <v>78.28</v>
      </c>
      <c r="I237" s="1279">
        <v>78.63</v>
      </c>
      <c r="K237" s="1279">
        <v>78.97</v>
      </c>
      <c r="N237" s="1181"/>
      <c r="O237" s="1181"/>
      <c r="P237" s="1181"/>
      <c r="Q237" s="1181"/>
      <c r="R237" s="1181"/>
      <c r="S237" s="1181"/>
      <c r="T237" s="1181"/>
      <c r="U237" s="1181"/>
      <c r="V237" s="1181"/>
      <c r="W237" s="1276">
        <v>230</v>
      </c>
      <c r="X237" s="1115">
        <v>58.47</v>
      </c>
      <c r="Y237" s="1115">
        <v>58.72</v>
      </c>
      <c r="Z237" s="1115">
        <v>58.97</v>
      </c>
      <c r="AA237" s="1115">
        <v>59.22</v>
      </c>
      <c r="AB237" s="1115">
        <v>59.47</v>
      </c>
    </row>
    <row r="238" spans="2:28" x14ac:dyDescent="0.35">
      <c r="B238" s="1276">
        <v>231</v>
      </c>
      <c r="C238" s="1279">
        <v>77.58</v>
      </c>
      <c r="E238" s="1279">
        <v>77.92</v>
      </c>
      <c r="G238" s="1279">
        <v>78.27</v>
      </c>
      <c r="I238" s="1279">
        <v>78.62</v>
      </c>
      <c r="K238" s="1279">
        <v>78.959999999999994</v>
      </c>
      <c r="N238" s="1181"/>
      <c r="O238" s="1181"/>
      <c r="P238" s="1181"/>
      <c r="Q238" s="1181"/>
      <c r="R238" s="1181"/>
      <c r="S238" s="1181"/>
      <c r="T238" s="1181"/>
      <c r="U238" s="1181"/>
      <c r="V238" s="1181"/>
      <c r="W238" s="1276">
        <v>231</v>
      </c>
      <c r="X238" s="1115">
        <v>58.47</v>
      </c>
      <c r="Y238" s="1115">
        <v>58.72</v>
      </c>
      <c r="Z238" s="1115">
        <v>58.97</v>
      </c>
      <c r="AA238" s="1115">
        <v>59.22</v>
      </c>
      <c r="AB238" s="1115">
        <v>59.47</v>
      </c>
    </row>
    <row r="239" spans="2:28" x14ac:dyDescent="0.35">
      <c r="B239" s="1276">
        <v>232</v>
      </c>
      <c r="C239" s="1279">
        <v>77.569999999999993</v>
      </c>
      <c r="E239" s="1279">
        <v>77.92</v>
      </c>
      <c r="G239" s="1279">
        <v>78.260000000000005</v>
      </c>
      <c r="I239" s="1279">
        <v>78.61</v>
      </c>
      <c r="K239" s="1279">
        <v>78.959999999999994</v>
      </c>
      <c r="N239" s="1181"/>
      <c r="O239" s="1181"/>
      <c r="P239" s="1181"/>
      <c r="Q239" s="1181"/>
      <c r="R239" s="1181"/>
      <c r="S239" s="1181"/>
      <c r="T239" s="1181"/>
      <c r="U239" s="1181"/>
      <c r="V239" s="1181"/>
      <c r="W239" s="1276">
        <v>232</v>
      </c>
      <c r="X239" s="1115">
        <v>58.46</v>
      </c>
      <c r="Y239" s="1115">
        <v>58.71</v>
      </c>
      <c r="Z239" s="1115">
        <v>58.96</v>
      </c>
      <c r="AA239" s="1115">
        <v>59.21</v>
      </c>
      <c r="AB239" s="1115">
        <v>59.46</v>
      </c>
    </row>
    <row r="240" spans="2:28" x14ac:dyDescent="0.35">
      <c r="B240" s="1276">
        <v>233</v>
      </c>
      <c r="C240" s="1279">
        <v>77.56</v>
      </c>
      <c r="E240" s="1279">
        <v>77.91</v>
      </c>
      <c r="G240" s="1279">
        <v>78.260000000000005</v>
      </c>
      <c r="I240" s="1279">
        <v>78.599999999999994</v>
      </c>
      <c r="K240" s="1279">
        <v>78.95</v>
      </c>
      <c r="N240" s="1181"/>
      <c r="O240" s="1181"/>
      <c r="P240" s="1181"/>
      <c r="Q240" s="1181"/>
      <c r="R240" s="1181"/>
      <c r="S240" s="1181"/>
      <c r="T240" s="1181"/>
      <c r="U240" s="1181"/>
      <c r="V240" s="1181"/>
      <c r="W240" s="1276">
        <v>233</v>
      </c>
      <c r="X240" s="1115">
        <v>58.46</v>
      </c>
      <c r="Y240" s="1115">
        <v>58.71</v>
      </c>
      <c r="Z240" s="1115">
        <v>58.96</v>
      </c>
      <c r="AA240" s="1115">
        <v>59.21</v>
      </c>
      <c r="AB240" s="1115">
        <v>59.46</v>
      </c>
    </row>
    <row r="241" spans="2:28" x14ac:dyDescent="0.35">
      <c r="B241" s="1276">
        <v>234</v>
      </c>
      <c r="C241" s="1279">
        <v>77.55</v>
      </c>
      <c r="E241" s="1279">
        <v>77.900000000000006</v>
      </c>
      <c r="G241" s="1279">
        <v>78.25</v>
      </c>
      <c r="I241" s="1279">
        <v>78.599999999999994</v>
      </c>
      <c r="K241" s="1279">
        <v>78.94</v>
      </c>
      <c r="N241" s="1181"/>
      <c r="O241" s="1181"/>
      <c r="P241" s="1181"/>
      <c r="Q241" s="1181"/>
      <c r="R241" s="1181"/>
      <c r="S241" s="1181"/>
      <c r="T241" s="1181"/>
      <c r="U241" s="1181"/>
      <c r="V241" s="1181"/>
      <c r="W241" s="1276">
        <v>234</v>
      </c>
      <c r="X241" s="1115">
        <v>58.45</v>
      </c>
      <c r="Y241" s="1115">
        <v>58.7</v>
      </c>
      <c r="Z241" s="1115">
        <v>58.95</v>
      </c>
      <c r="AA241" s="1115">
        <v>59.2</v>
      </c>
      <c r="AB241" s="1115">
        <v>59.45</v>
      </c>
    </row>
    <row r="242" spans="2:28" x14ac:dyDescent="0.35">
      <c r="B242" s="1276">
        <v>235</v>
      </c>
      <c r="C242" s="1279">
        <v>77.55</v>
      </c>
      <c r="E242" s="1279">
        <v>77.89</v>
      </c>
      <c r="G242" s="1279">
        <v>78.239999999999995</v>
      </c>
      <c r="I242" s="1279">
        <v>78.59</v>
      </c>
      <c r="K242" s="1279">
        <v>78.930000000000007</v>
      </c>
      <c r="N242" s="1181"/>
      <c r="O242" s="1181"/>
      <c r="P242" s="1181"/>
      <c r="Q242" s="1181"/>
      <c r="R242" s="1181"/>
      <c r="S242" s="1181"/>
      <c r="T242" s="1181"/>
      <c r="U242" s="1181"/>
      <c r="V242" s="1181"/>
      <c r="W242" s="1276">
        <v>235</v>
      </c>
      <c r="X242" s="1115">
        <v>58.44</v>
      </c>
      <c r="Y242" s="1115">
        <v>58.69</v>
      </c>
      <c r="Z242" s="1115">
        <v>58.94</v>
      </c>
      <c r="AA242" s="1115">
        <v>59.19</v>
      </c>
      <c r="AB242" s="1115">
        <v>59.44</v>
      </c>
    </row>
    <row r="243" spans="2:28" x14ac:dyDescent="0.35">
      <c r="B243" s="1276">
        <v>236</v>
      </c>
      <c r="C243" s="1279">
        <v>77.540000000000006</v>
      </c>
      <c r="E243" s="1279">
        <v>77.89</v>
      </c>
      <c r="G243" s="1279">
        <v>78.23</v>
      </c>
      <c r="I243" s="1279">
        <v>78.58</v>
      </c>
      <c r="K243" s="1279">
        <v>78.930000000000007</v>
      </c>
      <c r="N243" s="1181"/>
      <c r="O243" s="1181"/>
      <c r="P243" s="1181"/>
      <c r="Q243" s="1181"/>
      <c r="R243" s="1181"/>
      <c r="S243" s="1181"/>
      <c r="T243" s="1181"/>
      <c r="U243" s="1181"/>
      <c r="V243" s="1181"/>
      <c r="W243" s="1276">
        <v>236</v>
      </c>
      <c r="X243" s="1115">
        <v>58.44</v>
      </c>
      <c r="Y243" s="1115">
        <v>58.69</v>
      </c>
      <c r="Z243" s="1115">
        <v>58.94</v>
      </c>
      <c r="AA243" s="1115">
        <v>59.19</v>
      </c>
      <c r="AB243" s="1115">
        <v>59.44</v>
      </c>
    </row>
    <row r="244" spans="2:28" x14ac:dyDescent="0.35">
      <c r="B244" s="1276">
        <v>237</v>
      </c>
      <c r="C244" s="1279">
        <v>77.53</v>
      </c>
      <c r="E244" s="1279">
        <v>77.88</v>
      </c>
      <c r="G244" s="1279">
        <v>78.23</v>
      </c>
      <c r="I244" s="1279">
        <v>78.569999999999993</v>
      </c>
      <c r="K244" s="1279">
        <v>78.92</v>
      </c>
      <c r="N244" s="1181"/>
      <c r="O244" s="1181"/>
      <c r="P244" s="1181"/>
      <c r="Q244" s="1181"/>
      <c r="R244" s="1181"/>
      <c r="S244" s="1181"/>
      <c r="T244" s="1181"/>
      <c r="U244" s="1181"/>
      <c r="V244" s="1181"/>
      <c r="W244" s="1276">
        <v>237</v>
      </c>
      <c r="X244" s="1115">
        <v>58.43</v>
      </c>
      <c r="Y244" s="1115">
        <v>58.68</v>
      </c>
      <c r="Z244" s="1115">
        <v>58.93</v>
      </c>
      <c r="AA244" s="1115">
        <v>59.18</v>
      </c>
      <c r="AB244" s="1115">
        <v>59.43</v>
      </c>
    </row>
    <row r="245" spans="2:28" x14ac:dyDescent="0.35">
      <c r="B245" s="1276">
        <v>238</v>
      </c>
      <c r="C245" s="1279">
        <v>77.53</v>
      </c>
      <c r="E245" s="1279">
        <v>77.87</v>
      </c>
      <c r="G245" s="1279">
        <v>78.22</v>
      </c>
      <c r="I245" s="1279">
        <v>78.569999999999993</v>
      </c>
      <c r="K245" s="1279">
        <v>78.91</v>
      </c>
      <c r="N245" s="1181"/>
      <c r="O245" s="1181"/>
      <c r="P245" s="1181"/>
      <c r="Q245" s="1181"/>
      <c r="R245" s="1181"/>
      <c r="S245" s="1181"/>
      <c r="T245" s="1181"/>
      <c r="U245" s="1181"/>
      <c r="V245" s="1181"/>
      <c r="W245" s="1276">
        <v>238</v>
      </c>
      <c r="X245" s="1115">
        <v>58.43</v>
      </c>
      <c r="Y245" s="1115">
        <v>58.68</v>
      </c>
      <c r="Z245" s="1115">
        <v>58.93</v>
      </c>
      <c r="AA245" s="1115">
        <v>59.18</v>
      </c>
      <c r="AB245" s="1115">
        <v>59.43</v>
      </c>
    </row>
    <row r="246" spans="2:28" x14ac:dyDescent="0.35">
      <c r="B246" s="1276">
        <v>239</v>
      </c>
      <c r="C246" s="1279">
        <v>77.52</v>
      </c>
      <c r="E246" s="1279">
        <v>77.87</v>
      </c>
      <c r="G246" s="1279">
        <v>78.209999999999994</v>
      </c>
      <c r="I246" s="1279">
        <v>78.56</v>
      </c>
      <c r="K246" s="1279">
        <v>78.91</v>
      </c>
      <c r="N246" s="1181"/>
      <c r="O246" s="1181"/>
      <c r="P246" s="1181"/>
      <c r="Q246" s="1181"/>
      <c r="R246" s="1181"/>
      <c r="S246" s="1181"/>
      <c r="T246" s="1181"/>
      <c r="U246" s="1181"/>
      <c r="V246" s="1181"/>
      <c r="W246" s="1276">
        <v>239</v>
      </c>
      <c r="X246" s="1115">
        <v>58.42</v>
      </c>
      <c r="Y246" s="1115">
        <v>58.67</v>
      </c>
      <c r="Z246" s="1115">
        <v>58.92</v>
      </c>
      <c r="AA246" s="1115">
        <v>59.17</v>
      </c>
      <c r="AB246" s="1115">
        <v>59.42</v>
      </c>
    </row>
    <row r="247" spans="2:28" x14ac:dyDescent="0.35">
      <c r="B247" s="1276">
        <v>240</v>
      </c>
      <c r="C247" s="1279">
        <v>77.510000000000005</v>
      </c>
      <c r="E247" s="1279">
        <v>77.86</v>
      </c>
      <c r="G247" s="1279">
        <v>78.209999999999994</v>
      </c>
      <c r="I247" s="1279">
        <v>78.55</v>
      </c>
      <c r="K247" s="1279">
        <v>78.900000000000006</v>
      </c>
      <c r="N247" s="1181"/>
      <c r="O247" s="1181"/>
      <c r="P247" s="1181"/>
      <c r="Q247" s="1181"/>
      <c r="R247" s="1181"/>
      <c r="S247" s="1181"/>
      <c r="T247" s="1181"/>
      <c r="U247" s="1181"/>
      <c r="V247" s="1181"/>
      <c r="W247" s="1276">
        <v>240</v>
      </c>
      <c r="X247" s="1115">
        <v>58.42</v>
      </c>
      <c r="Y247" s="1115">
        <v>58.67</v>
      </c>
      <c r="Z247" s="1115">
        <v>58.92</v>
      </c>
      <c r="AA247" s="1115">
        <v>59.17</v>
      </c>
      <c r="AB247" s="1115">
        <v>59.42</v>
      </c>
    </row>
    <row r="248" spans="2:28" x14ac:dyDescent="0.35">
      <c r="B248" s="1276">
        <v>241</v>
      </c>
      <c r="C248" s="1279">
        <v>77.5</v>
      </c>
      <c r="E248" s="1279">
        <v>77.849999999999994</v>
      </c>
      <c r="G248" s="1279">
        <v>78.2</v>
      </c>
      <c r="I248" s="1279">
        <v>78.540000000000006</v>
      </c>
      <c r="K248" s="1279">
        <v>78.89</v>
      </c>
      <c r="N248" s="1181"/>
      <c r="O248" s="1181"/>
      <c r="P248" s="1181"/>
      <c r="Q248" s="1181"/>
      <c r="R248" s="1181"/>
      <c r="S248" s="1181"/>
      <c r="T248" s="1181"/>
      <c r="U248" s="1181"/>
      <c r="V248" s="1181"/>
      <c r="W248" s="1276">
        <v>241</v>
      </c>
      <c r="X248" s="1115">
        <v>58.41</v>
      </c>
      <c r="Y248" s="1115">
        <v>58.66</v>
      </c>
      <c r="Z248" s="1115">
        <v>58.91</v>
      </c>
      <c r="AA248" s="1115">
        <v>59.16</v>
      </c>
      <c r="AB248" s="1115">
        <v>59.41</v>
      </c>
    </row>
    <row r="249" spans="2:28" x14ac:dyDescent="0.35">
      <c r="B249" s="1276">
        <v>242</v>
      </c>
      <c r="C249" s="1279">
        <v>77.5</v>
      </c>
      <c r="E249" s="1279">
        <v>77.84</v>
      </c>
      <c r="G249" s="1279">
        <v>78.19</v>
      </c>
      <c r="I249" s="1279">
        <v>78.540000000000006</v>
      </c>
      <c r="K249" s="1279">
        <v>78.88</v>
      </c>
      <c r="N249" s="1181"/>
      <c r="O249" s="1181"/>
      <c r="P249" s="1181"/>
      <c r="Q249" s="1181"/>
      <c r="R249" s="1181"/>
      <c r="S249" s="1181"/>
      <c r="T249" s="1181"/>
      <c r="U249" s="1181"/>
      <c r="V249" s="1181"/>
      <c r="W249" s="1276">
        <v>242</v>
      </c>
      <c r="X249" s="1115">
        <v>58.41</v>
      </c>
      <c r="Y249" s="1115">
        <v>58.66</v>
      </c>
      <c r="Z249" s="1115">
        <v>58.91</v>
      </c>
      <c r="AA249" s="1115">
        <v>59.16</v>
      </c>
      <c r="AB249" s="1115">
        <v>59.41</v>
      </c>
    </row>
    <row r="250" spans="2:28" x14ac:dyDescent="0.35">
      <c r="B250" s="1276">
        <v>243</v>
      </c>
      <c r="C250" s="1279">
        <v>77.489999999999995</v>
      </c>
      <c r="E250" s="1279">
        <v>77.84</v>
      </c>
      <c r="G250" s="1279">
        <v>78.180000000000007</v>
      </c>
      <c r="I250" s="1279">
        <v>78.53</v>
      </c>
      <c r="K250" s="1279">
        <v>78.88</v>
      </c>
      <c r="N250" s="1181"/>
      <c r="O250" s="1181"/>
      <c r="P250" s="1181"/>
      <c r="Q250" s="1181"/>
      <c r="R250" s="1181"/>
      <c r="S250" s="1181"/>
      <c r="T250" s="1181"/>
      <c r="U250" s="1181"/>
      <c r="V250" s="1181"/>
      <c r="W250" s="1276">
        <v>243</v>
      </c>
      <c r="X250" s="1115">
        <v>58.4</v>
      </c>
      <c r="Y250" s="1115">
        <v>58.65</v>
      </c>
      <c r="Z250" s="1115">
        <v>58.9</v>
      </c>
      <c r="AA250" s="1115">
        <v>59.15</v>
      </c>
      <c r="AB250" s="1115">
        <v>59.4</v>
      </c>
    </row>
    <row r="251" spans="2:28" x14ac:dyDescent="0.35">
      <c r="B251" s="1276">
        <v>244</v>
      </c>
      <c r="C251" s="1279">
        <v>77.48</v>
      </c>
      <c r="E251" s="1279">
        <v>77.83</v>
      </c>
      <c r="G251" s="1279">
        <v>78.180000000000007</v>
      </c>
      <c r="I251" s="1279">
        <v>78.52</v>
      </c>
      <c r="K251" s="1279">
        <v>78.87</v>
      </c>
      <c r="N251" s="1181"/>
      <c r="O251" s="1181"/>
      <c r="P251" s="1181"/>
      <c r="Q251" s="1181"/>
      <c r="R251" s="1181"/>
      <c r="S251" s="1181"/>
      <c r="T251" s="1181"/>
      <c r="U251" s="1181"/>
      <c r="V251" s="1181"/>
      <c r="W251" s="1276">
        <v>244</v>
      </c>
      <c r="X251" s="1115">
        <v>58.4</v>
      </c>
      <c r="Y251" s="1115">
        <v>58.65</v>
      </c>
      <c r="Z251" s="1115">
        <v>58.9</v>
      </c>
      <c r="AA251" s="1115">
        <v>59.15</v>
      </c>
      <c r="AB251" s="1115">
        <v>59.4</v>
      </c>
    </row>
    <row r="252" spans="2:28" x14ac:dyDescent="0.35">
      <c r="B252" s="1276">
        <v>245</v>
      </c>
      <c r="C252" s="1279">
        <v>77.48</v>
      </c>
      <c r="E252" s="1279">
        <v>77.819999999999993</v>
      </c>
      <c r="G252" s="1279">
        <v>78.17</v>
      </c>
      <c r="I252" s="1279">
        <v>78.52</v>
      </c>
      <c r="K252" s="1279">
        <v>78.86</v>
      </c>
      <c r="N252" s="1181"/>
      <c r="O252" s="1181"/>
      <c r="P252" s="1181"/>
      <c r="Q252" s="1181"/>
      <c r="R252" s="1181"/>
      <c r="S252" s="1181"/>
      <c r="T252" s="1181"/>
      <c r="U252" s="1181"/>
      <c r="V252" s="1181"/>
      <c r="W252" s="1276">
        <v>245</v>
      </c>
      <c r="X252" s="1115">
        <v>58.39</v>
      </c>
      <c r="Y252" s="1115">
        <v>58.64</v>
      </c>
      <c r="Z252" s="1115">
        <v>58.89</v>
      </c>
      <c r="AA252" s="1115">
        <v>59.14</v>
      </c>
      <c r="AB252" s="1115">
        <v>59.39</v>
      </c>
    </row>
    <row r="253" spans="2:28" x14ac:dyDescent="0.35">
      <c r="B253" s="1276">
        <v>246</v>
      </c>
      <c r="C253" s="1279">
        <v>77.47</v>
      </c>
      <c r="E253" s="1279">
        <v>77.819999999999993</v>
      </c>
      <c r="G253" s="1279">
        <v>78.16</v>
      </c>
      <c r="I253" s="1279">
        <v>78.510000000000005</v>
      </c>
      <c r="K253" s="1279">
        <v>78.86</v>
      </c>
      <c r="N253" s="1181"/>
      <c r="O253" s="1181"/>
      <c r="P253" s="1181"/>
      <c r="Q253" s="1181"/>
      <c r="R253" s="1181"/>
      <c r="S253" s="1181"/>
      <c r="T253" s="1181"/>
      <c r="U253" s="1181"/>
      <c r="V253" s="1181"/>
      <c r="W253" s="1276">
        <v>246</v>
      </c>
      <c r="X253" s="1115">
        <v>58.39</v>
      </c>
      <c r="Y253" s="1115">
        <v>58.64</v>
      </c>
      <c r="Z253" s="1115">
        <v>58.89</v>
      </c>
      <c r="AA253" s="1115">
        <v>59.14</v>
      </c>
      <c r="AB253" s="1115">
        <v>59.39</v>
      </c>
    </row>
    <row r="254" spans="2:28" x14ac:dyDescent="0.35">
      <c r="B254" s="1276">
        <v>247</v>
      </c>
      <c r="C254" s="1279">
        <v>77.459999999999994</v>
      </c>
      <c r="E254" s="1279">
        <v>77.81</v>
      </c>
      <c r="G254" s="1279">
        <v>78.16</v>
      </c>
      <c r="I254" s="1279">
        <v>78.5</v>
      </c>
      <c r="K254" s="1279">
        <v>78.849999999999994</v>
      </c>
      <c r="N254" s="1181"/>
      <c r="O254" s="1181"/>
      <c r="P254" s="1181"/>
      <c r="Q254" s="1181"/>
      <c r="R254" s="1181"/>
      <c r="S254" s="1181"/>
      <c r="T254" s="1181"/>
      <c r="U254" s="1181"/>
      <c r="V254" s="1181"/>
      <c r="W254" s="1276">
        <v>247</v>
      </c>
      <c r="X254" s="1115">
        <v>58.38</v>
      </c>
      <c r="Y254" s="1115">
        <v>58.63</v>
      </c>
      <c r="Z254" s="1115">
        <v>58.88</v>
      </c>
      <c r="AA254" s="1115">
        <v>59.13</v>
      </c>
      <c r="AB254" s="1115">
        <v>59.38</v>
      </c>
    </row>
    <row r="255" spans="2:28" x14ac:dyDescent="0.35">
      <c r="B255" s="1276">
        <v>248</v>
      </c>
      <c r="C255" s="1279">
        <v>77.459999999999994</v>
      </c>
      <c r="E255" s="1279">
        <v>77.8</v>
      </c>
      <c r="G255" s="1279">
        <v>78.150000000000006</v>
      </c>
      <c r="I255" s="1279">
        <v>78.5</v>
      </c>
      <c r="K255" s="1279">
        <v>78.84</v>
      </c>
      <c r="N255" s="1181"/>
      <c r="O255" s="1181"/>
      <c r="P255" s="1181"/>
      <c r="Q255" s="1181"/>
      <c r="R255" s="1181"/>
      <c r="S255" s="1181"/>
      <c r="T255" s="1181"/>
      <c r="U255" s="1181"/>
      <c r="V255" s="1181"/>
      <c r="W255" s="1276">
        <v>248</v>
      </c>
      <c r="X255" s="1115">
        <v>58.38</v>
      </c>
      <c r="Y255" s="1115">
        <v>58.63</v>
      </c>
      <c r="Z255" s="1115">
        <v>58.88</v>
      </c>
      <c r="AA255" s="1115">
        <v>59.13</v>
      </c>
      <c r="AB255" s="1115">
        <v>59.38</v>
      </c>
    </row>
    <row r="256" spans="2:28" x14ac:dyDescent="0.35">
      <c r="B256" s="1276">
        <v>249</v>
      </c>
      <c r="C256" s="1279">
        <v>77.45</v>
      </c>
      <c r="E256" s="1279">
        <v>77.8</v>
      </c>
      <c r="G256" s="1279">
        <v>78.14</v>
      </c>
      <c r="I256" s="1279">
        <v>78.489999999999995</v>
      </c>
      <c r="K256" s="1279">
        <v>78.84</v>
      </c>
      <c r="N256" s="1181"/>
      <c r="O256" s="1181"/>
      <c r="P256" s="1181"/>
      <c r="Q256" s="1181"/>
      <c r="R256" s="1181"/>
      <c r="S256" s="1181"/>
      <c r="T256" s="1181"/>
      <c r="U256" s="1181"/>
      <c r="V256" s="1181"/>
      <c r="W256" s="1276">
        <v>249</v>
      </c>
      <c r="X256" s="1115">
        <v>58.37</v>
      </c>
      <c r="Y256" s="1115">
        <v>58.62</v>
      </c>
      <c r="Z256" s="1115">
        <v>58.87</v>
      </c>
      <c r="AA256" s="1115">
        <v>59.12</v>
      </c>
      <c r="AB256" s="1115">
        <v>59.37</v>
      </c>
    </row>
    <row r="257" spans="2:28" x14ac:dyDescent="0.35">
      <c r="B257" s="1276">
        <v>250</v>
      </c>
      <c r="C257" s="1279">
        <v>77.44</v>
      </c>
      <c r="E257" s="1279">
        <v>77.790000000000006</v>
      </c>
      <c r="G257" s="1279">
        <v>78.14</v>
      </c>
      <c r="I257" s="1279">
        <v>78.48</v>
      </c>
      <c r="K257" s="1279">
        <v>78.83</v>
      </c>
      <c r="N257" s="1181"/>
      <c r="O257" s="1181"/>
      <c r="P257" s="1181"/>
      <c r="Q257" s="1181"/>
      <c r="R257" s="1181"/>
      <c r="S257" s="1181"/>
      <c r="T257" s="1181"/>
      <c r="U257" s="1181"/>
      <c r="V257" s="1181"/>
      <c r="W257" s="1276">
        <v>250</v>
      </c>
      <c r="X257" s="1115">
        <v>58.37</v>
      </c>
      <c r="Y257" s="1115">
        <v>58.62</v>
      </c>
      <c r="Z257" s="1115">
        <v>58.87</v>
      </c>
      <c r="AA257" s="1115">
        <v>59.12</v>
      </c>
      <c r="AB257" s="1115">
        <v>59.37</v>
      </c>
    </row>
    <row r="262" spans="2:28" ht="51.75" customHeight="1" x14ac:dyDescent="0.35">
      <c r="B262" s="1637" t="str">
        <f>"Pflegezuschläge ab 01.01." &amp; Einstellungen!D11</f>
        <v>Pflegezuschläge ab 01.01.2026</v>
      </c>
      <c r="C262" s="1638"/>
      <c r="D262" s="1638"/>
      <c r="E262" s="1638"/>
    </row>
    <row r="263" spans="2:28" x14ac:dyDescent="0.35">
      <c r="B263" s="1121" t="s">
        <v>33</v>
      </c>
      <c r="C263" s="1120"/>
      <c r="D263" s="1279"/>
      <c r="E263" s="1279">
        <f>Preise!D15</f>
        <v>0</v>
      </c>
      <c r="K263" s="1122"/>
    </row>
    <row r="264" spans="2:28" x14ac:dyDescent="0.35">
      <c r="B264" s="1121" t="s">
        <v>34</v>
      </c>
      <c r="C264" s="1120"/>
      <c r="D264" s="1279"/>
      <c r="E264" s="1279">
        <f>Preise!D16</f>
        <v>22.61</v>
      </c>
      <c r="K264" s="1122"/>
    </row>
    <row r="265" spans="2:28" x14ac:dyDescent="0.35">
      <c r="B265" s="1121" t="s">
        <v>35</v>
      </c>
      <c r="C265" s="1120"/>
      <c r="D265" s="1279"/>
      <c r="E265" s="1279">
        <f>Preise!D17</f>
        <v>35.93</v>
      </c>
    </row>
    <row r="266" spans="2:28" x14ac:dyDescent="0.35">
      <c r="B266" s="1121" t="s">
        <v>36</v>
      </c>
      <c r="C266" s="1120"/>
      <c r="D266" s="1279"/>
      <c r="E266" s="1279">
        <f>Preise!D18</f>
        <v>57.57</v>
      </c>
    </row>
    <row r="267" spans="2:28" x14ac:dyDescent="0.35">
      <c r="B267" s="1121" t="s">
        <v>37</v>
      </c>
      <c r="C267" s="1120"/>
      <c r="D267" s="1279"/>
      <c r="E267" s="1279">
        <f>Preise!D19</f>
        <v>87.88</v>
      </c>
      <c r="I267" s="1073" t="s">
        <v>38</v>
      </c>
    </row>
    <row r="268" spans="2:28" ht="16.5" x14ac:dyDescent="0.35">
      <c r="B268" s="1121" t="s">
        <v>39</v>
      </c>
      <c r="C268" s="1120"/>
      <c r="D268" s="1279"/>
      <c r="E268" s="1279">
        <f>Preise!D20</f>
        <v>108.08</v>
      </c>
      <c r="F268" s="1181" t="s">
        <v>40</v>
      </c>
      <c r="H268" s="1180">
        <v>0.15959999999999999</v>
      </c>
      <c r="I268" s="1073" t="s">
        <v>41</v>
      </c>
    </row>
    <row r="269" spans="2:28" ht="15.5" x14ac:dyDescent="0.35">
      <c r="B269" s="1121" t="s">
        <v>42</v>
      </c>
      <c r="C269" s="1120"/>
      <c r="D269" s="1279"/>
      <c r="E269" s="1279">
        <f>Preise!D21</f>
        <v>125.9</v>
      </c>
      <c r="I269" s="1095">
        <f>Tagsatz!AK131</f>
        <v>0.16360524546008354</v>
      </c>
    </row>
    <row r="270" spans="2:28" x14ac:dyDescent="0.35">
      <c r="B270" s="1121" t="s">
        <v>43</v>
      </c>
      <c r="C270" s="1120"/>
      <c r="D270" s="1279"/>
      <c r="E270" s="1279">
        <f>Preise!D22</f>
        <v>133.33000000000001</v>
      </c>
    </row>
  </sheetData>
  <customSheetViews>
    <customSheetView guid="{AEB6CCF5-4429-48DA-867B-58761C94C6F2}" fitToPage="1" hiddenColumns="1">
      <selection activeCell="M6" sqref="M6"/>
      <pageMargins left="0" right="0" top="0" bottom="0" header="0" footer="0"/>
      <pageSetup paperSize="8" scale="63" fitToHeight="0" orientation="landscape"/>
    </customSheetView>
    <customSheetView guid="{C4DAD7F8-47C6-4127-9A46-A993B7B9C81A}" fitToPage="1" hiddenColumns="1">
      <selection activeCell="K270" sqref="B6:K270"/>
      <pageMargins left="0" right="0" top="0" bottom="0" header="0" footer="0"/>
      <pageSetup paperSize="8" scale="63" fitToHeight="0" orientation="landscape"/>
    </customSheetView>
    <customSheetView guid="{3BF24E96-6DC5-4C44-95BA-F3C989ECD277}" fitToPage="1" hiddenColumns="1">
      <selection activeCell="K270" sqref="B6:K270"/>
      <pageMargins left="0" right="0" top="0" bottom="0" header="0" footer="0"/>
      <pageSetup paperSize="8" scale="63" fitToHeight="0" orientation="landscape"/>
    </customSheetView>
    <customSheetView guid="{4144C77C-55F3-4C13-A3EB-FD414C1C7F21}" fitToPage="1" hiddenColumns="1">
      <selection activeCell="B262" sqref="B262"/>
      <pageMargins left="0" right="0" top="0" bottom="0" header="0" footer="0"/>
      <pageSetup paperSize="8" scale="63" fitToHeight="0" orientation="landscape"/>
    </customSheetView>
  </customSheetViews>
  <mergeCells count="2">
    <mergeCell ref="B262:E262"/>
    <mergeCell ref="C6:K6"/>
  </mergeCells>
  <phoneticPr fontId="149" type="noConversion"/>
  <pageMargins left="0.7" right="0.7" top="0.78740157499999996" bottom="0.78740157499999996" header="0.3" footer="0.3"/>
  <pageSetup paperSize="8" fitToHeight="0" orientation="landscape"/>
  <drawing r:id="rId1"/>
  <legacyDrawing r:id="rId2"/>
  <mc:AlternateContent xmlns:mc="http://schemas.openxmlformats.org/markup-compatibility/2006">
    <mc:Choice Requires="x14">
      <controls>
        <mc:AlternateContent xmlns:mc="http://schemas.openxmlformats.org/markup-compatibility/2006">
          <mc:Choice Requires="x14">
            <control shapeId="175106" r:id="rId3" name="Button 2">
              <controlPr defaultSize="0" print="0" autoFill="0" autoPict="0" macro="[0]!Schaltfläche2_Klicken">
                <anchor moveWithCells="1" sizeWithCells="1">
                  <from>
                    <xdr:col>2</xdr:col>
                    <xdr:colOff>533400</xdr:colOff>
                    <xdr:row>1</xdr:row>
                    <xdr:rowOff>12700</xdr:rowOff>
                  </from>
                  <to>
                    <xdr:col>4</xdr:col>
                    <xdr:colOff>546100</xdr:colOff>
                    <xdr:row>2</xdr:row>
                    <xdr:rowOff>146050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2"/>
  <dimension ref="C2:D3"/>
  <sheetViews>
    <sheetView workbookViewId="0"/>
  </sheetViews>
  <sheetFormatPr baseColWidth="10" defaultColWidth="11.453125" defaultRowHeight="14.5" x14ac:dyDescent="0.35"/>
  <cols>
    <col min="1" max="16384" width="11.453125" style="385"/>
  </cols>
  <sheetData>
    <row r="2" spans="3:4" x14ac:dyDescent="0.35">
      <c r="C2" s="537" t="s">
        <v>44</v>
      </c>
      <c r="D2" s="538">
        <f ca="1">TODAY()</f>
        <v>46319</v>
      </c>
    </row>
    <row r="3" spans="3:4" x14ac:dyDescent="0.35">
      <c r="C3" s="537" t="s">
        <v>45</v>
      </c>
      <c r="D3" s="537">
        <v>9</v>
      </c>
    </row>
  </sheetData>
  <sheetProtection password="AF9F" sheet="1" objects="1" scenarios="1" selectLockedCells="1" selectUnlockedCells="1"/>
  <customSheetViews>
    <customSheetView guid="{AEB6CCF5-4429-48DA-867B-58761C94C6F2}">
      <pageMargins left="0" right="0" top="0" bottom="0" header="0" footer="0"/>
      <pageSetup paperSize="9" orientation="portrait"/>
    </customSheetView>
    <customSheetView guid="{C4DAD7F8-47C6-4127-9A46-A993B7B9C81A}">
      <pageMargins left="0" right="0" top="0" bottom="0" header="0" footer="0"/>
      <pageSetup paperSize="9" orientation="portrait"/>
    </customSheetView>
    <customSheetView guid="{3BF24E96-6DC5-4C44-95BA-F3C989ECD277}">
      <pageMargins left="0" right="0" top="0" bottom="0" header="0" footer="0"/>
      <pageSetup paperSize="9" orientation="portrait"/>
    </customSheetView>
    <customSheetView guid="{4144C77C-55F3-4C13-A3EB-FD414C1C7F21}">
      <pageMargins left="0" right="0" top="0" bottom="0" header="0" footer="0"/>
      <pageSetup paperSize="9" orientation="portrait"/>
    </customSheetView>
  </customSheetView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56324" r:id="rId3" name="Button 4">
              <controlPr defaultSize="0" print="0" autoFill="0" autoPict="0" macro="[0]!Hauptmenü">
                <anchor moveWithCells="1" sizeWithCells="1">
                  <from>
                    <xdr:col>6</xdr:col>
                    <xdr:colOff>0</xdr:colOff>
                    <xdr:row>20</xdr:row>
                    <xdr:rowOff>107950</xdr:rowOff>
                  </from>
                  <to>
                    <xdr:col>7</xdr:col>
                    <xdr:colOff>850900</xdr:colOff>
                    <xdr:row>22</xdr:row>
                    <xdr:rowOff>12700</xdr:rowOff>
                  </to>
                </anchor>
              </controlPr>
            </control>
          </mc:Choice>
        </mc:AlternateContent>
        <mc:AlternateContent xmlns:mc="http://schemas.openxmlformats.org/markup-compatibility/2006">
          <mc:Choice Requires="x14">
            <control shapeId="56328" r:id="rId4" name="Button 8">
              <controlPr defaultSize="0" print="0" autoFill="0" autoPict="0" macro="[0]!Beenden">
                <anchor moveWithCells="1" sizeWithCells="1">
                  <from>
                    <xdr:col>10</xdr:col>
                    <xdr:colOff>50800</xdr:colOff>
                    <xdr:row>20</xdr:row>
                    <xdr:rowOff>107950</xdr:rowOff>
                  </from>
                  <to>
                    <xdr:col>11</xdr:col>
                    <xdr:colOff>908050</xdr:colOff>
                    <xdr:row>22</xdr:row>
                    <xdr:rowOff>12700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10">
    <pageSetUpPr autoPageBreaks="0"/>
  </sheetPr>
  <dimension ref="A1:BC426"/>
  <sheetViews>
    <sheetView showGridLines="0" tabSelected="1" zoomScale="85" zoomScaleNormal="85" zoomScalePageLayoutView="85" workbookViewId="0">
      <pane ySplit="2" topLeftCell="A3" activePane="bottomLeft" state="frozen"/>
      <selection pane="bottomLeft" activeCell="F222" sqref="F222"/>
    </sheetView>
  </sheetViews>
  <sheetFormatPr baseColWidth="10" defaultColWidth="11.453125" defaultRowHeight="14.5" x14ac:dyDescent="0.35"/>
  <cols>
    <col min="1" max="1" width="12.453125" style="21" customWidth="1"/>
    <col min="2" max="2" width="14.453125" style="30" customWidth="1"/>
    <col min="3" max="3" width="15.453125" style="30" customWidth="1"/>
    <col min="4" max="4" width="12.26953125" style="30" customWidth="1"/>
    <col min="5" max="5" width="14" style="30" customWidth="1"/>
    <col min="6" max="6" width="71.26953125" style="30" bestFit="1" customWidth="1"/>
    <col min="7" max="7" width="71.7265625" style="22" bestFit="1" customWidth="1"/>
    <col min="8" max="8" width="24.1796875" style="950" customWidth="1"/>
    <col min="9" max="14" width="22.453125" style="954" customWidth="1"/>
    <col min="15" max="17" width="18.453125" style="954" customWidth="1"/>
    <col min="18" max="18" width="15.1796875" style="8" bestFit="1" customWidth="1"/>
    <col min="19" max="19" width="14.1796875" style="36" bestFit="1" customWidth="1"/>
    <col min="20" max="20" width="31" style="620" customWidth="1"/>
    <col min="21" max="21" width="20.453125" style="35" customWidth="1"/>
    <col min="22" max="22" width="21.453125" style="7" customWidth="1"/>
    <col min="23" max="23" width="3.453125" style="621" customWidth="1"/>
    <col min="24" max="26" width="11.453125" style="7" customWidth="1"/>
    <col min="27" max="27" width="11.453125" style="53" customWidth="1"/>
    <col min="28" max="28" width="13.7265625" style="7" customWidth="1"/>
    <col min="29" max="29" width="14" style="7" customWidth="1"/>
    <col min="30" max="30" width="11.453125" style="7" customWidth="1"/>
    <col min="31" max="31" width="3.453125" style="621" customWidth="1"/>
    <col min="32" max="42" width="11.453125" style="7"/>
    <col min="43" max="43" width="3.453125" style="621" customWidth="1"/>
    <col min="44" max="44" width="25" style="7" customWidth="1"/>
    <col min="45" max="45" width="16.81640625" style="7" bestFit="1" customWidth="1"/>
    <col min="46" max="46" width="15.1796875" style="7" bestFit="1" customWidth="1"/>
    <col min="47" max="47" width="23.26953125" style="7" customWidth="1"/>
    <col min="48" max="48" width="15.1796875" style="7" bestFit="1" customWidth="1"/>
    <col min="49" max="49" width="14.81640625" style="7" customWidth="1"/>
    <col min="50" max="50" width="14.453125" style="55" customWidth="1"/>
    <col min="51" max="51" width="18" style="55" bestFit="1" customWidth="1"/>
    <col min="52" max="52" width="16" style="55" customWidth="1"/>
    <col min="53" max="53" width="17.81640625" style="55" customWidth="1"/>
    <col min="54" max="54" width="19.1796875" style="7" customWidth="1"/>
    <col min="55" max="55" width="13.81640625" style="7" customWidth="1"/>
    <col min="56" max="16384" width="11.453125" style="7"/>
  </cols>
  <sheetData>
    <row r="1" spans="1:55" s="270" customFormat="1" ht="59.25" customHeight="1" x14ac:dyDescent="0.35">
      <c r="A1" s="1654" t="s">
        <v>46</v>
      </c>
      <c r="B1" s="1654"/>
      <c r="C1" s="1654"/>
      <c r="D1" s="269"/>
      <c r="E1" s="269"/>
      <c r="F1" s="269"/>
      <c r="H1" s="948"/>
      <c r="I1" s="951"/>
      <c r="J1" s="951"/>
      <c r="K1" s="951"/>
      <c r="L1" s="951"/>
      <c r="M1" s="951"/>
      <c r="N1" s="951"/>
      <c r="O1" s="951"/>
      <c r="P1" s="951"/>
      <c r="Q1" s="951"/>
      <c r="AA1" s="334"/>
      <c r="AX1" s="275"/>
      <c r="AY1" s="275"/>
      <c r="AZ1" s="275"/>
      <c r="BA1" s="275"/>
    </row>
    <row r="2" spans="1:55" s="282" customFormat="1" ht="19.5" customHeight="1" x14ac:dyDescent="0.35">
      <c r="A2" s="335"/>
      <c r="B2" s="280"/>
      <c r="C2" s="336"/>
      <c r="D2" s="336"/>
      <c r="E2" s="336"/>
      <c r="F2" s="336"/>
      <c r="G2" s="336"/>
      <c r="H2" s="949"/>
      <c r="I2" s="952"/>
      <c r="J2" s="952"/>
      <c r="K2" s="952"/>
      <c r="L2" s="952"/>
      <c r="M2" s="952"/>
      <c r="N2" s="952"/>
      <c r="O2" s="952"/>
      <c r="P2" s="952"/>
      <c r="Q2" s="952"/>
      <c r="R2" s="337"/>
      <c r="S2" s="336"/>
      <c r="T2" s="336"/>
      <c r="U2" s="758" t="s">
        <v>47</v>
      </c>
      <c r="X2" s="495" t="s">
        <v>48</v>
      </c>
      <c r="AA2" s="338"/>
      <c r="AF2" s="495" t="s">
        <v>49</v>
      </c>
      <c r="AG2" s="339"/>
      <c r="AH2" s="339"/>
      <c r="AI2" s="339"/>
      <c r="AJ2" s="339"/>
      <c r="AK2" s="339"/>
      <c r="AL2" s="339"/>
      <c r="AM2" s="339"/>
      <c r="AQ2" s="759" t="s">
        <v>50</v>
      </c>
      <c r="AX2" s="279"/>
      <c r="AY2" s="279"/>
      <c r="AZ2" s="279"/>
      <c r="BA2" s="279"/>
    </row>
    <row r="3" spans="1:55" ht="30" customHeight="1" x14ac:dyDescent="0.35">
      <c r="A3" s="610" t="s">
        <v>14</v>
      </c>
      <c r="B3" s="611" t="s">
        <v>51</v>
      </c>
      <c r="C3" s="611" t="s">
        <v>52</v>
      </c>
      <c r="D3" s="611" t="s">
        <v>53</v>
      </c>
      <c r="E3" s="611" t="s">
        <v>54</v>
      </c>
      <c r="F3" s="611" t="s">
        <v>55</v>
      </c>
      <c r="G3" s="612" t="s">
        <v>56</v>
      </c>
      <c r="H3" s="1280" t="s">
        <v>20</v>
      </c>
      <c r="I3" s="1281" t="s">
        <v>21</v>
      </c>
      <c r="J3" s="1281" t="s">
        <v>22</v>
      </c>
      <c r="K3" s="1281" t="s">
        <v>23</v>
      </c>
      <c r="L3" s="1281" t="s">
        <v>24</v>
      </c>
      <c r="M3" s="1281" t="s">
        <v>57</v>
      </c>
      <c r="N3" s="1281" t="s">
        <v>26</v>
      </c>
      <c r="O3" s="1281" t="s">
        <v>27</v>
      </c>
      <c r="P3" s="1281" t="s">
        <v>58</v>
      </c>
      <c r="Q3" s="611" t="s">
        <v>59</v>
      </c>
      <c r="R3" s="612" t="s">
        <v>60</v>
      </c>
      <c r="S3" s="612" t="s">
        <v>61</v>
      </c>
      <c r="T3" s="616"/>
      <c r="U3" s="613" t="s">
        <v>62</v>
      </c>
      <c r="V3" s="614" t="s">
        <v>63</v>
      </c>
      <c r="X3" s="1655" t="s">
        <v>64</v>
      </c>
      <c r="Y3" s="1656"/>
      <c r="Z3" s="1657"/>
      <c r="AA3" s="615" t="s">
        <v>65</v>
      </c>
      <c r="AB3" s="1658" t="s">
        <v>66</v>
      </c>
      <c r="AC3" s="1659"/>
      <c r="AD3" s="1659"/>
      <c r="AU3" s="49"/>
      <c r="AV3" s="965"/>
      <c r="AW3" s="49"/>
      <c r="AX3" s="964"/>
    </row>
    <row r="4" spans="1:55" x14ac:dyDescent="0.35">
      <c r="A4" s="933">
        <v>7</v>
      </c>
      <c r="B4" s="934">
        <v>3.3450341855260532</v>
      </c>
      <c r="C4" s="934">
        <v>3.3450341855260532</v>
      </c>
      <c r="D4" s="934">
        <v>122.84638168190429</v>
      </c>
      <c r="E4" s="1282">
        <v>138.6744283220678</v>
      </c>
      <c r="F4" s="1283">
        <v>65.08</v>
      </c>
      <c r="G4" s="1284"/>
      <c r="H4" s="202">
        <v>0.23759685332781738</v>
      </c>
      <c r="I4" s="955">
        <v>57668.569941524271</v>
      </c>
      <c r="J4" s="955">
        <v>17967.396198074035</v>
      </c>
      <c r="K4" s="955">
        <v>3467.9048771329958</v>
      </c>
      <c r="L4" s="955">
        <v>9229.3901041097051</v>
      </c>
      <c r="M4" s="955">
        <v>37220.88842847597</v>
      </c>
      <c r="N4" s="955">
        <v>184168.65204200905</v>
      </c>
      <c r="O4" s="955">
        <v>15228.445651793234</v>
      </c>
      <c r="P4" s="955">
        <v>29395.306864107926</v>
      </c>
      <c r="Q4" s="1186">
        <v>0.15582533517675215</v>
      </c>
      <c r="R4" s="1285">
        <f>IF(A4="",0,A4*Kalkulation!$G$9*Analysebereich!D4)</f>
        <v>313872.50519726548</v>
      </c>
      <c r="S4" s="15">
        <f>IF(A4="",0,A4*Kalkulation!$G$9*Analysebereich!E4)</f>
        <v>354313.1643628832</v>
      </c>
      <c r="T4" s="617">
        <f>SUM(I4:P4)-S4</f>
        <v>33.389744343934581</v>
      </c>
      <c r="U4" s="1662" t="s">
        <v>67</v>
      </c>
      <c r="V4" s="1663"/>
      <c r="X4" s="1660" t="s">
        <v>68</v>
      </c>
      <c r="Y4" s="1661"/>
      <c r="Z4" s="1286" t="s">
        <v>69</v>
      </c>
      <c r="AA4" s="51" t="s">
        <v>70</v>
      </c>
      <c r="AB4" s="1217" t="s">
        <v>71</v>
      </c>
      <c r="AC4" s="1286" t="s">
        <v>69</v>
      </c>
      <c r="AD4" s="57" t="s">
        <v>72</v>
      </c>
      <c r="AT4" s="965"/>
      <c r="AU4" s="49"/>
      <c r="AV4" s="965"/>
      <c r="AW4" s="55"/>
      <c r="AX4" s="964"/>
      <c r="BB4" s="55"/>
      <c r="BC4" s="55"/>
    </row>
    <row r="5" spans="1:55" x14ac:dyDescent="0.35">
      <c r="A5" s="23">
        <v>8</v>
      </c>
      <c r="B5" s="29">
        <v>3.8228962120297751</v>
      </c>
      <c r="C5" s="29">
        <v>3.8228962120297751</v>
      </c>
      <c r="D5" s="29">
        <v>122.01323367103204</v>
      </c>
      <c r="E5" s="29">
        <v>139.7679436528195</v>
      </c>
      <c r="F5" s="1071">
        <v>66.17</v>
      </c>
      <c r="G5" s="1076"/>
      <c r="H5" s="549">
        <v>0.24311681293688209</v>
      </c>
      <c r="I5" s="953">
        <v>66884.150616616738</v>
      </c>
      <c r="J5" s="953">
        <v>22359.426379825469</v>
      </c>
      <c r="K5" s="953">
        <v>4315.6149582099506</v>
      </c>
      <c r="L5" s="953">
        <v>10547.874404696806</v>
      </c>
      <c r="M5" s="953">
        <v>42538.15820397254</v>
      </c>
      <c r="N5" s="953">
        <v>210478.45947658175</v>
      </c>
      <c r="O5" s="953">
        <v>17403.937887763695</v>
      </c>
      <c r="P5" s="953">
        <v>33632.933246387642</v>
      </c>
      <c r="Q5" s="1186">
        <v>0.15582533517675218</v>
      </c>
      <c r="R5" s="1285">
        <f>IF(A5="",0,A5*Kalkulation!$G$9*Analysebereich!D5)</f>
        <v>356278.64231941354</v>
      </c>
      <c r="S5" s="15">
        <f>IF(A5="",0,A5*Kalkulation!$G$9*Analysebereich!E5)</f>
        <v>408122.39546623291</v>
      </c>
      <c r="T5" s="617">
        <f t="shared" ref="T5:T68" si="0">SUM(I5:P5)-S5</f>
        <v>38.159707821672782</v>
      </c>
      <c r="U5" s="42">
        <f>SUM(R4:R424)</f>
        <v>590170462.46409214</v>
      </c>
      <c r="V5" s="43">
        <f>SUM(S4:S424)</f>
        <v>670229275.87008393</v>
      </c>
      <c r="X5" s="9" t="s">
        <v>73</v>
      </c>
      <c r="Y5" s="10">
        <v>10</v>
      </c>
      <c r="Z5" s="11">
        <f>COUNTIF($A$4:$A$424,"&lt;11")</f>
        <v>4</v>
      </c>
      <c r="AA5" s="1287">
        <v>0</v>
      </c>
      <c r="AB5" s="24" t="s">
        <v>74</v>
      </c>
      <c r="AC5" s="10">
        <f>Z5</f>
        <v>4</v>
      </c>
      <c r="AD5" s="47">
        <f t="shared" ref="AD5:AD31" si="1">IF(AC5=0,"",AC5/$V$17)</f>
        <v>1.8264840182648401E-2</v>
      </c>
      <c r="AT5" s="55"/>
      <c r="AU5" s="49"/>
      <c r="AV5" s="965"/>
      <c r="AW5" s="55"/>
      <c r="AX5" s="964"/>
      <c r="BB5" s="55"/>
      <c r="BC5" s="55"/>
    </row>
    <row r="6" spans="1:55" ht="15" customHeight="1" thickBot="1" x14ac:dyDescent="0.4">
      <c r="A6" s="23">
        <v>8</v>
      </c>
      <c r="B6" s="29">
        <v>3.8228962120297751</v>
      </c>
      <c r="C6" s="29">
        <v>3.8228962120297751</v>
      </c>
      <c r="D6" s="29">
        <v>122.01323367103204</v>
      </c>
      <c r="E6" s="29">
        <v>139.7679436528195</v>
      </c>
      <c r="F6" s="1071">
        <v>66.17</v>
      </c>
      <c r="G6" s="1076"/>
      <c r="H6" s="549">
        <v>0.24311681293688209</v>
      </c>
      <c r="I6" s="953">
        <v>66884.150616616738</v>
      </c>
      <c r="J6" s="953">
        <v>22359.426379825469</v>
      </c>
      <c r="K6" s="953">
        <v>4315.6149582099506</v>
      </c>
      <c r="L6" s="953">
        <v>10547.874404696806</v>
      </c>
      <c r="M6" s="953">
        <v>42538.15820397254</v>
      </c>
      <c r="N6" s="953">
        <v>210478.45947658175</v>
      </c>
      <c r="O6" s="953">
        <v>17403.937887763695</v>
      </c>
      <c r="P6" s="953">
        <v>33632.933246387642</v>
      </c>
      <c r="Q6" s="1186">
        <v>0.15582533517675218</v>
      </c>
      <c r="R6" s="1285">
        <f>IF(A6="",0,A6*Kalkulation!$G$9*Analysebereich!D6)</f>
        <v>356278.64231941354</v>
      </c>
      <c r="S6" s="15">
        <f>IF(A6="",0,A6*Kalkulation!$G$9*Analysebereich!E6)</f>
        <v>408122.39546623291</v>
      </c>
      <c r="T6" s="617">
        <f t="shared" si="0"/>
        <v>38.159707821672782</v>
      </c>
      <c r="U6" s="44" t="s">
        <v>75</v>
      </c>
      <c r="V6" s="1288">
        <v>0.08</v>
      </c>
      <c r="X6" s="12" t="s">
        <v>73</v>
      </c>
      <c r="Y6" s="13">
        <f>Y5+10</f>
        <v>20</v>
      </c>
      <c r="Z6" s="14">
        <f>COUNTIF($A$4:$A$424,"&lt;21")</f>
        <v>17</v>
      </c>
      <c r="AA6" s="52">
        <v>0.01</v>
      </c>
      <c r="AB6" s="25" t="s">
        <v>76</v>
      </c>
      <c r="AC6" s="13">
        <f>Z6-Z5</f>
        <v>13</v>
      </c>
      <c r="AD6" s="47">
        <f t="shared" si="1"/>
        <v>5.9360730593607303E-2</v>
      </c>
      <c r="AR6" s="1289" t="s">
        <v>21</v>
      </c>
      <c r="AS6" s="960">
        <f>SUBTOTAL(9,I4:I250)</f>
        <v>109227332.26345664</v>
      </c>
      <c r="AT6" s="960">
        <v>103641316.82141331</v>
      </c>
      <c r="AU6" s="960"/>
      <c r="AV6" s="960"/>
      <c r="AW6" s="55"/>
      <c r="AX6" s="964"/>
      <c r="BB6" s="55"/>
      <c r="BC6" s="55"/>
    </row>
    <row r="7" spans="1:55" ht="15" thickBot="1" x14ac:dyDescent="0.4">
      <c r="A7" s="23">
        <v>9</v>
      </c>
      <c r="B7" s="29">
        <v>4.300758238533497</v>
      </c>
      <c r="C7" s="29">
        <v>4.300758238533497</v>
      </c>
      <c r="D7" s="29">
        <v>123.01323367103204</v>
      </c>
      <c r="E7" s="29">
        <v>139.76794365281953</v>
      </c>
      <c r="F7" s="1071">
        <v>66.17</v>
      </c>
      <c r="G7" s="1076"/>
      <c r="H7" s="549">
        <v>0.24311681293688203</v>
      </c>
      <c r="I7" s="953">
        <v>75244.669443693812</v>
      </c>
      <c r="J7" s="953">
        <v>25154.354677303651</v>
      </c>
      <c r="K7" s="953">
        <v>4855.0668279861939</v>
      </c>
      <c r="L7" s="953">
        <v>11866.358705283907</v>
      </c>
      <c r="M7" s="953">
        <v>47855.427979469103</v>
      </c>
      <c r="N7" s="953">
        <v>236788.26691115444</v>
      </c>
      <c r="O7" s="953">
        <v>19579.430123734161</v>
      </c>
      <c r="P7" s="953">
        <v>37837.04990218622</v>
      </c>
      <c r="Q7" s="1186">
        <v>0.15582533517675221</v>
      </c>
      <c r="R7" s="1285">
        <f>IF(A7="",0,A7*Kalkulation!$G$9*Analysebereich!D7)</f>
        <v>404098.47260934027</v>
      </c>
      <c r="S7" s="15">
        <f>IF(A7="",0,A7*Kalkulation!$G$9*Analysebereich!E7)</f>
        <v>459137.69489951216</v>
      </c>
      <c r="T7" s="617">
        <f t="shared" si="0"/>
        <v>42.929671299294569</v>
      </c>
      <c r="U7" s="1664" t="str">
        <f>"Exklusive "&amp;V6*100&amp;" % Selbstzahler:"</f>
        <v>Exklusive 8 % Selbstzahler:</v>
      </c>
      <c r="V7" s="1665"/>
      <c r="X7" s="12" t="s">
        <v>73</v>
      </c>
      <c r="Y7" s="13">
        <f t="shared" ref="Y7:Y35" si="2">Y6+10</f>
        <v>30</v>
      </c>
      <c r="Z7" s="14">
        <f>COUNTIF($A$4:$A$424,"&lt;31")</f>
        <v>46</v>
      </c>
      <c r="AA7" s="52">
        <v>0.02</v>
      </c>
      <c r="AB7" s="25" t="s">
        <v>77</v>
      </c>
      <c r="AC7" s="13">
        <f t="shared" ref="AC7:AC31" si="3">Z7-Z6</f>
        <v>29</v>
      </c>
      <c r="AD7" s="47">
        <f t="shared" si="1"/>
        <v>0.13242009132420091</v>
      </c>
      <c r="AR7" s="1289" t="s">
        <v>22</v>
      </c>
      <c r="AS7" s="960">
        <f>SUBTOTAL(9,J4:J250)</f>
        <v>35587308.657612622</v>
      </c>
      <c r="AT7" s="960">
        <v>32378305.396648943</v>
      </c>
      <c r="AU7" s="960"/>
      <c r="AV7" s="960"/>
      <c r="AW7" s="55"/>
      <c r="AX7" s="964"/>
      <c r="BB7" s="55"/>
      <c r="BC7" s="55"/>
    </row>
    <row r="8" spans="1:55" ht="15" thickBot="1" x14ac:dyDescent="0.4">
      <c r="A8" s="23">
        <v>12</v>
      </c>
      <c r="B8" s="29">
        <v>5.7343443180446618</v>
      </c>
      <c r="C8" s="29">
        <v>5.7343443180446618</v>
      </c>
      <c r="D8" s="29">
        <v>122.01323367103204</v>
      </c>
      <c r="E8" s="29">
        <v>138.6744283220678</v>
      </c>
      <c r="F8" s="1071">
        <v>65.08</v>
      </c>
      <c r="G8" s="1076"/>
      <c r="H8" s="549">
        <v>0.23759685332781741</v>
      </c>
      <c r="I8" s="953">
        <v>98860.405614041578</v>
      </c>
      <c r="J8" s="953">
        <v>30801.250625269775</v>
      </c>
      <c r="K8" s="953">
        <v>5944.9797893708501</v>
      </c>
      <c r="L8" s="953">
        <v>15821.811607045209</v>
      </c>
      <c r="M8" s="953">
        <v>63807.237305958799</v>
      </c>
      <c r="N8" s="953">
        <v>315717.6892148726</v>
      </c>
      <c r="O8" s="953">
        <v>26105.906831645545</v>
      </c>
      <c r="P8" s="953">
        <v>50391.954624185099</v>
      </c>
      <c r="Q8" s="1186">
        <v>0.15512067134530208</v>
      </c>
      <c r="R8" s="1285">
        <f>IF(A8="",0,A8*Kalkulation!$G$9*Analysebereich!D8)</f>
        <v>534417.96347912028</v>
      </c>
      <c r="S8" s="15">
        <f>IF(A8="",0,A8*Kalkulation!$G$9*Analysebereich!E8)</f>
        <v>607393.99605065701</v>
      </c>
      <c r="T8" s="617">
        <f t="shared" si="0"/>
        <v>57.239561732509173</v>
      </c>
      <c r="U8" s="42">
        <f>U5-(U5*$V$6)</f>
        <v>542956825.46696472</v>
      </c>
      <c r="V8" s="43">
        <f>V5-(V5*$V$6)</f>
        <v>616610933.80047727</v>
      </c>
      <c r="X8" s="12" t="s">
        <v>73</v>
      </c>
      <c r="Y8" s="13">
        <f t="shared" si="2"/>
        <v>40</v>
      </c>
      <c r="Z8" s="14">
        <f>COUNTIF($A$4:$A$424,"&lt;41")</f>
        <v>82</v>
      </c>
      <c r="AA8" s="52">
        <v>0.03</v>
      </c>
      <c r="AB8" s="25" t="s">
        <v>78</v>
      </c>
      <c r="AC8" s="13">
        <f t="shared" si="3"/>
        <v>36</v>
      </c>
      <c r="AD8" s="47">
        <f t="shared" si="1"/>
        <v>0.16438356164383561</v>
      </c>
      <c r="AR8" s="1289" t="s">
        <v>79</v>
      </c>
      <c r="AS8" s="960">
        <f>SUBTOTAL(9,K4:K250)</f>
        <v>6868741.5748644238</v>
      </c>
      <c r="AT8" s="960">
        <v>6242869.1569811776</v>
      </c>
      <c r="AU8" s="960"/>
      <c r="AV8" s="960"/>
      <c r="AW8" s="55"/>
      <c r="AX8" s="964"/>
      <c r="BB8" s="55"/>
      <c r="BC8" s="55"/>
    </row>
    <row r="9" spans="1:55" ht="15" customHeight="1" thickBot="1" x14ac:dyDescent="0.4">
      <c r="A9" s="23">
        <v>13</v>
      </c>
      <c r="B9" s="29">
        <v>6.2122063445483837</v>
      </c>
      <c r="C9" s="29">
        <v>6.2122063445483837</v>
      </c>
      <c r="D9" s="29">
        <v>122.84638168190429</v>
      </c>
      <c r="E9" s="29">
        <v>139.49456493639829</v>
      </c>
      <c r="F9" s="1071">
        <v>65.900000000000006</v>
      </c>
      <c r="G9" s="1076"/>
      <c r="H9" s="549">
        <v>0.24175399687787891</v>
      </c>
      <c r="I9" s="953">
        <v>108289.7517511379</v>
      </c>
      <c r="J9" s="953">
        <v>35592.556278089505</v>
      </c>
      <c r="K9" s="953">
        <v>6869.7544232729815</v>
      </c>
      <c r="L9" s="953">
        <v>17140.29590763231</v>
      </c>
      <c r="M9" s="953">
        <v>69124.507081455376</v>
      </c>
      <c r="N9" s="953">
        <v>342027.49664944527</v>
      </c>
      <c r="O9" s="953">
        <v>28281.39906761601</v>
      </c>
      <c r="P9" s="953">
        <v>54637.958989770996</v>
      </c>
      <c r="Q9" s="1186">
        <v>0.15512067134530211</v>
      </c>
      <c r="R9" s="1285">
        <f>IF(A9="",0,A9*Kalkulation!$G$9*Analysebereich!D9)</f>
        <v>582906.08108063589</v>
      </c>
      <c r="S9" s="15">
        <f>IF(A9="",0,A9*Kalkulation!$G$9*Analysebereich!E9)</f>
        <v>661901.71062320995</v>
      </c>
      <c r="T9" s="617">
        <f t="shared" si="0"/>
        <v>62.009525210247375</v>
      </c>
      <c r="V9" s="36"/>
      <c r="X9" s="12" t="s">
        <v>73</v>
      </c>
      <c r="Y9" s="13">
        <f t="shared" si="2"/>
        <v>50</v>
      </c>
      <c r="Z9" s="14">
        <f>COUNTIF($A$4:$A$424,"&lt;51")</f>
        <v>118</v>
      </c>
      <c r="AA9" s="52">
        <v>0.04</v>
      </c>
      <c r="AB9" s="25" t="s">
        <v>80</v>
      </c>
      <c r="AC9" s="13">
        <f t="shared" si="3"/>
        <v>36</v>
      </c>
      <c r="AD9" s="47">
        <f t="shared" si="1"/>
        <v>0.16438356164383561</v>
      </c>
      <c r="AR9" s="1289" t="s">
        <v>81</v>
      </c>
      <c r="AS9" s="960">
        <f>SUBTOTAL(9,L4:L250)</f>
        <v>17320928.256812744</v>
      </c>
      <c r="AT9" s="960">
        <v>15824983.680119643</v>
      </c>
      <c r="AU9" s="960"/>
      <c r="AV9" s="960"/>
      <c r="AW9" s="55"/>
      <c r="AX9" s="964"/>
      <c r="BB9" s="55"/>
      <c r="BC9" s="55"/>
    </row>
    <row r="10" spans="1:55" ht="15" customHeight="1" thickBot="1" x14ac:dyDescent="0.4">
      <c r="A10" s="23">
        <v>13</v>
      </c>
      <c r="B10" s="29">
        <v>6.2122063445483837</v>
      </c>
      <c r="C10" s="29">
        <v>6.2122063445483837</v>
      </c>
      <c r="D10" s="29">
        <v>122.84638168190429</v>
      </c>
      <c r="E10" s="29">
        <v>139.76794365281947</v>
      </c>
      <c r="F10" s="1071">
        <v>66.17</v>
      </c>
      <c r="G10" s="1076"/>
      <c r="H10" s="549">
        <v>0.24311681293688206</v>
      </c>
      <c r="I10" s="953">
        <v>108686.74475200217</v>
      </c>
      <c r="J10" s="953">
        <v>36334.067867216378</v>
      </c>
      <c r="K10" s="953">
        <v>7012.8743070911687</v>
      </c>
      <c r="L10" s="953">
        <v>17140.29590763231</v>
      </c>
      <c r="M10" s="953">
        <v>69124.507081455376</v>
      </c>
      <c r="N10" s="953">
        <v>342027.49664944527</v>
      </c>
      <c r="O10" s="953">
        <v>28281.39906761601</v>
      </c>
      <c r="P10" s="953">
        <v>54653.516525379942</v>
      </c>
      <c r="Q10" s="1186">
        <v>0.15903529931698449</v>
      </c>
      <c r="R10" s="1285">
        <f>IF(A10="",0,A10*Kalkulation!$G$9*Analysebereich!D10)</f>
        <v>582906.08108063589</v>
      </c>
      <c r="S10" s="15">
        <f>IF(A10="",0,A10*Kalkulation!$G$9*Analysebereich!E10)</f>
        <v>663198.89263262833</v>
      </c>
      <c r="T10" s="617">
        <f t="shared" si="0"/>
        <v>62.009525210247375</v>
      </c>
      <c r="U10" s="1646" t="s">
        <v>82</v>
      </c>
      <c r="V10" s="1647"/>
      <c r="X10" s="12" t="s">
        <v>73</v>
      </c>
      <c r="Y10" s="13">
        <f t="shared" si="2"/>
        <v>60</v>
      </c>
      <c r="Z10" s="14">
        <f>COUNTIF($A$4:$A$424,"&lt;61")</f>
        <v>132</v>
      </c>
      <c r="AA10" s="52">
        <v>0.05</v>
      </c>
      <c r="AB10" s="25" t="s">
        <v>83</v>
      </c>
      <c r="AC10" s="13">
        <f t="shared" si="3"/>
        <v>14</v>
      </c>
      <c r="AD10" s="47">
        <f t="shared" si="1"/>
        <v>6.3926940639269403E-2</v>
      </c>
      <c r="AR10" s="1289" t="s">
        <v>25</v>
      </c>
      <c r="AS10" s="960">
        <f>SUBTOTAL(9,M4:M250)</f>
        <v>69852973.040698394</v>
      </c>
      <c r="AT10" s="960">
        <v>62205131.58046069</v>
      </c>
      <c r="AU10" s="960"/>
      <c r="AV10" s="960"/>
      <c r="AW10" s="55"/>
      <c r="AX10" s="964"/>
      <c r="BB10" s="55"/>
      <c r="BC10" s="55"/>
    </row>
    <row r="11" spans="1:55" ht="15" customHeight="1" thickBot="1" x14ac:dyDescent="0.4">
      <c r="A11" s="23">
        <v>14</v>
      </c>
      <c r="B11" s="29">
        <v>6.6900683710521065</v>
      </c>
      <c r="C11" s="29">
        <v>6.6900683710521065</v>
      </c>
      <c r="D11" s="29">
        <v>122.01323367103204</v>
      </c>
      <c r="E11" s="29">
        <v>138.6744283220678</v>
      </c>
      <c r="F11" s="1071">
        <v>65.08</v>
      </c>
      <c r="G11" s="1076"/>
      <c r="H11" s="549">
        <v>0.23759685332781738</v>
      </c>
      <c r="I11" s="953">
        <v>115337.13988304854</v>
      </c>
      <c r="J11" s="953">
        <v>35934.79239614807</v>
      </c>
      <c r="K11" s="953">
        <v>6935.8097542659916</v>
      </c>
      <c r="L11" s="953">
        <v>18458.78020821941</v>
      </c>
      <c r="M11" s="953">
        <v>74441.776856951939</v>
      </c>
      <c r="N11" s="953">
        <v>368337.30408401811</v>
      </c>
      <c r="O11" s="953">
        <v>30456.891303586468</v>
      </c>
      <c r="P11" s="953">
        <v>58790.613728215852</v>
      </c>
      <c r="Q11" s="1186">
        <v>0.15582533517675218</v>
      </c>
      <c r="R11" s="1285">
        <f>IF(A11="",0,A11*Kalkulation!$G$9*Analysebereich!D11)</f>
        <v>623487.62405897374</v>
      </c>
      <c r="S11" s="15">
        <f>IF(A11="",0,A11*Kalkulation!$G$9*Analysebereich!E11)</f>
        <v>708626.32872576639</v>
      </c>
      <c r="T11" s="617">
        <f t="shared" si="0"/>
        <v>66.779488687869161</v>
      </c>
      <c r="U11" s="1644">
        <f>V8-U8</f>
        <v>73654108.333512545</v>
      </c>
      <c r="V11" s="1645"/>
      <c r="X11" s="12" t="s">
        <v>73</v>
      </c>
      <c r="Y11" s="13">
        <f t="shared" si="2"/>
        <v>70</v>
      </c>
      <c r="Z11" s="14">
        <f>COUNTIF($A$4:$A$424,"&lt;71")</f>
        <v>143</v>
      </c>
      <c r="AA11" s="52">
        <v>0.06</v>
      </c>
      <c r="AB11" s="25" t="s">
        <v>84</v>
      </c>
      <c r="AC11" s="13">
        <f t="shared" si="3"/>
        <v>11</v>
      </c>
      <c r="AD11" s="47">
        <f t="shared" si="1"/>
        <v>5.0228310502283102E-2</v>
      </c>
      <c r="AR11" s="1289" t="s">
        <v>85</v>
      </c>
      <c r="AS11" s="960">
        <f>SUBTOTAL(9,N4:N250)</f>
        <v>345631940.26798171</v>
      </c>
      <c r="AT11" s="960">
        <v>275059056.64760947</v>
      </c>
      <c r="AU11" s="960"/>
      <c r="AV11" s="960"/>
      <c r="AW11" s="55"/>
      <c r="AX11" s="964"/>
      <c r="BB11" s="55"/>
      <c r="BC11" s="55"/>
    </row>
    <row r="12" spans="1:55" ht="15" customHeight="1" thickBot="1" x14ac:dyDescent="0.4">
      <c r="A12" s="23">
        <v>14</v>
      </c>
      <c r="B12" s="29">
        <v>6.6900683710521065</v>
      </c>
      <c r="C12" s="29">
        <v>6.6900683710521065</v>
      </c>
      <c r="D12" s="29">
        <v>122.26323367103205</v>
      </c>
      <c r="E12" s="29">
        <v>138.94780750355594</v>
      </c>
      <c r="F12" s="1071">
        <v>65.349999999999994</v>
      </c>
      <c r="G12" s="1076"/>
      <c r="H12" s="549">
        <v>0.23899415990807912</v>
      </c>
      <c r="I12" s="953">
        <v>115764.67080705622</v>
      </c>
      <c r="J12" s="953">
        <v>36733.343338284685</v>
      </c>
      <c r="K12" s="953">
        <v>7089.9388599163467</v>
      </c>
      <c r="L12" s="953">
        <v>18458.78020821941</v>
      </c>
      <c r="M12" s="953">
        <v>74441.776856951939</v>
      </c>
      <c r="N12" s="953">
        <v>368337.30408401811</v>
      </c>
      <c r="O12" s="953">
        <v>30456.891303586468</v>
      </c>
      <c r="P12" s="953">
        <v>58807.370373825572</v>
      </c>
      <c r="Q12" s="1186">
        <v>0.15529464460611608</v>
      </c>
      <c r="R12" s="1285">
        <f>IF(A12="",0,A12*Kalkulation!$G$9*Analysebereich!D12)</f>
        <v>624765.12405897374</v>
      </c>
      <c r="S12" s="15">
        <f>IF(A12="",0,A12*Kalkulation!$G$9*Analysebereich!E12)</f>
        <v>710023.2963431708</v>
      </c>
      <c r="T12" s="617">
        <f t="shared" si="0"/>
        <v>66.779488687869161</v>
      </c>
      <c r="U12" s="1646" t="str">
        <f>IF(U11&lt;0,"Einsparungen!","Mehrkosten!")</f>
        <v>Mehrkosten!</v>
      </c>
      <c r="V12" s="1647"/>
      <c r="X12" s="12" t="s">
        <v>73</v>
      </c>
      <c r="Y12" s="13">
        <f t="shared" si="2"/>
        <v>80</v>
      </c>
      <c r="Z12" s="14">
        <f>COUNTIF($A$4:$A$424,"&lt;81")</f>
        <v>166</v>
      </c>
      <c r="AA12" s="52">
        <v>7.0000000000000007E-2</v>
      </c>
      <c r="AB12" s="25" t="s">
        <v>86</v>
      </c>
      <c r="AC12" s="13">
        <f t="shared" si="3"/>
        <v>23</v>
      </c>
      <c r="AD12" s="47">
        <f t="shared" si="1"/>
        <v>0.1050228310502283</v>
      </c>
      <c r="AR12" s="1289" t="s">
        <v>27</v>
      </c>
      <c r="AS12" s="960">
        <f>SUBTOTAL(9,O4:O250)</f>
        <v>27008582.568092335</v>
      </c>
      <c r="AT12" s="960">
        <v>24224310.494047847</v>
      </c>
      <c r="AU12" s="960"/>
      <c r="AV12" s="960"/>
      <c r="AW12" s="55"/>
      <c r="AX12" s="964"/>
      <c r="BB12" s="55"/>
      <c r="BC12" s="55"/>
    </row>
    <row r="13" spans="1:55" ht="15" customHeight="1" thickBot="1" x14ac:dyDescent="0.4">
      <c r="A13" s="23">
        <v>14</v>
      </c>
      <c r="B13" s="29">
        <v>6.6900683710521065</v>
      </c>
      <c r="C13" s="29">
        <v>6.6900683710521065</v>
      </c>
      <c r="D13" s="29">
        <v>122.01323367103204</v>
      </c>
      <c r="E13" s="29">
        <v>138.6744283220678</v>
      </c>
      <c r="F13" s="1071">
        <v>65.08</v>
      </c>
      <c r="G13" s="1076"/>
      <c r="H13" s="549">
        <v>0.23759685332781738</v>
      </c>
      <c r="I13" s="953">
        <v>115337.13988304854</v>
      </c>
      <c r="J13" s="953">
        <v>35934.79239614807</v>
      </c>
      <c r="K13" s="953">
        <v>6935.8097542659916</v>
      </c>
      <c r="L13" s="953">
        <v>18458.78020821941</v>
      </c>
      <c r="M13" s="953">
        <v>74441.776856951939</v>
      </c>
      <c r="N13" s="953">
        <v>368337.30408401811</v>
      </c>
      <c r="O13" s="953">
        <v>30456.891303586468</v>
      </c>
      <c r="P13" s="953">
        <v>58790.613728215852</v>
      </c>
      <c r="Q13" s="1186">
        <v>0.15582533517675218</v>
      </c>
      <c r="R13" s="1285">
        <f>IF(A13="",0,A13*Kalkulation!$G$9*Analysebereich!D13)</f>
        <v>623487.62405897374</v>
      </c>
      <c r="S13" s="15">
        <f>IF(A13="",0,A13*Kalkulation!$G$9*Analysebereich!E13)</f>
        <v>708626.32872576639</v>
      </c>
      <c r="T13" s="617">
        <f t="shared" si="0"/>
        <v>66.779488687869161</v>
      </c>
      <c r="V13" s="36"/>
      <c r="X13" s="12" t="s">
        <v>73</v>
      </c>
      <c r="Y13" s="13">
        <f t="shared" si="2"/>
        <v>90</v>
      </c>
      <c r="Z13" s="14">
        <f>COUNTIF($A$4:$A$424,"&lt;91")</f>
        <v>177</v>
      </c>
      <c r="AA13" s="52">
        <v>0.08</v>
      </c>
      <c r="AB13" s="25" t="s">
        <v>87</v>
      </c>
      <c r="AC13" s="13">
        <f t="shared" si="3"/>
        <v>11</v>
      </c>
      <c r="AD13" s="47">
        <f t="shared" si="1"/>
        <v>5.0228310502283102E-2</v>
      </c>
      <c r="AR13" s="1289" t="s">
        <v>28</v>
      </c>
      <c r="AS13" s="960">
        <f>SUBTOTAL(9,P4:P250)</f>
        <v>55205778.425354019</v>
      </c>
      <c r="AT13" s="960">
        <v>50379715.926741973</v>
      </c>
      <c r="AU13" s="960"/>
      <c r="AV13" s="960"/>
      <c r="AW13" s="55"/>
      <c r="AX13" s="964"/>
      <c r="BB13" s="55"/>
      <c r="BC13" s="55"/>
    </row>
    <row r="14" spans="1:55" x14ac:dyDescent="0.35">
      <c r="A14" s="23">
        <v>14</v>
      </c>
      <c r="B14" s="29">
        <v>6.6900683710521065</v>
      </c>
      <c r="C14" s="29">
        <v>6.6900683710521065</v>
      </c>
      <c r="D14" s="29">
        <v>123.01323367103204</v>
      </c>
      <c r="E14" s="29">
        <v>138.94780750355594</v>
      </c>
      <c r="F14" s="1071">
        <v>65.349999999999994</v>
      </c>
      <c r="G14" s="1076"/>
      <c r="H14" s="549">
        <v>0.23899415990807912</v>
      </c>
      <c r="I14" s="953">
        <v>115764.67080705622</v>
      </c>
      <c r="J14" s="953">
        <v>36733.343338284685</v>
      </c>
      <c r="K14" s="953">
        <v>7089.9388599163467</v>
      </c>
      <c r="L14" s="953">
        <v>18458.78020821941</v>
      </c>
      <c r="M14" s="953">
        <v>74441.776856951939</v>
      </c>
      <c r="N14" s="953">
        <v>368337.30408401811</v>
      </c>
      <c r="O14" s="953">
        <v>30456.891303586468</v>
      </c>
      <c r="P14" s="953">
        <v>58807.370373825572</v>
      </c>
      <c r="Q14" s="1186">
        <v>0.15556405051614922</v>
      </c>
      <c r="R14" s="1285">
        <f>IF(A14="",0,A14*Kalkulation!$G$9*Analysebereich!D14)</f>
        <v>628597.62405897374</v>
      </c>
      <c r="S14" s="15">
        <f>IF(A14="",0,A14*Kalkulation!$G$9*Analysebereich!E14)</f>
        <v>710023.2963431708</v>
      </c>
      <c r="T14" s="617">
        <f t="shared" si="0"/>
        <v>66.779488687869161</v>
      </c>
      <c r="U14" s="37" t="s">
        <v>88</v>
      </c>
      <c r="V14" s="38" t="s">
        <v>89</v>
      </c>
      <c r="X14" s="12" t="s">
        <v>73</v>
      </c>
      <c r="Y14" s="13">
        <f t="shared" si="2"/>
        <v>100</v>
      </c>
      <c r="Z14" s="14">
        <f>COUNTIF($A$4:$A$424,"&lt;101")</f>
        <v>189</v>
      </c>
      <c r="AA14" s="52">
        <v>0.09</v>
      </c>
      <c r="AB14" s="25" t="s">
        <v>90</v>
      </c>
      <c r="AC14" s="13">
        <f t="shared" si="3"/>
        <v>12</v>
      </c>
      <c r="AD14" s="47">
        <f t="shared" si="1"/>
        <v>5.4794520547945202E-2</v>
      </c>
      <c r="AR14" s="545" t="s">
        <v>91</v>
      </c>
      <c r="AS14" s="961">
        <f>SUM(AS6:AS13)</f>
        <v>666703585.05487287</v>
      </c>
      <c r="AT14" s="961">
        <v>569955689.704023</v>
      </c>
      <c r="AU14" s="961">
        <f>AS14-AT14</f>
        <v>96747895.350849867</v>
      </c>
      <c r="AV14" s="961"/>
      <c r="AW14" s="970"/>
      <c r="AX14" s="964"/>
      <c r="BB14" s="55"/>
      <c r="BC14" s="55"/>
    </row>
    <row r="15" spans="1:55" ht="15" customHeight="1" x14ac:dyDescent="0.35">
      <c r="A15" s="23">
        <v>15</v>
      </c>
      <c r="B15" s="29">
        <v>7.1679303975558284</v>
      </c>
      <c r="C15" s="29">
        <v>7.1679303975558284</v>
      </c>
      <c r="D15" s="29">
        <v>122.84638168190429</v>
      </c>
      <c r="E15" s="29">
        <v>138.67442832206783</v>
      </c>
      <c r="F15" s="1071">
        <v>65.08</v>
      </c>
      <c r="G15" s="1076"/>
      <c r="H15" s="549">
        <v>0.23759685332781738</v>
      </c>
      <c r="I15" s="953">
        <v>123575.50701755199</v>
      </c>
      <c r="J15" s="953">
        <v>38501.563281587216</v>
      </c>
      <c r="K15" s="953">
        <v>7431.2247367135615</v>
      </c>
      <c r="L15" s="953">
        <v>19777.264508806511</v>
      </c>
      <c r="M15" s="953">
        <v>79759.046632448517</v>
      </c>
      <c r="N15" s="953">
        <v>394647.11151859089</v>
      </c>
      <c r="O15" s="953">
        <v>32632.383539556929</v>
      </c>
      <c r="P15" s="953">
        <v>62989.943280231229</v>
      </c>
      <c r="Q15" s="1186">
        <v>0.15582533517675218</v>
      </c>
      <c r="R15" s="1285">
        <f>IF(A15="",0,A15*Kalkulation!$G$9*Analysebereich!D15)</f>
        <v>672583.93970842601</v>
      </c>
      <c r="S15" s="15">
        <f>IF(A15="",0,A15*Kalkulation!$G$9*Analysebereich!E15)</f>
        <v>759242.49506332132</v>
      </c>
      <c r="T15" s="617">
        <f t="shared" si="0"/>
        <v>71.549452165490948</v>
      </c>
      <c r="U15" s="45">
        <f>U11*60%</f>
        <v>44192465.000107527</v>
      </c>
      <c r="V15" s="46">
        <f>U11*40%</f>
        <v>29461643.333405018</v>
      </c>
      <c r="X15" s="12" t="s">
        <v>73</v>
      </c>
      <c r="Y15" s="13">
        <f t="shared" si="2"/>
        <v>110</v>
      </c>
      <c r="Z15" s="14">
        <f>COUNTIF($A$4:$A$424,"&lt;111")</f>
        <v>198</v>
      </c>
      <c r="AA15" s="52">
        <v>0.1</v>
      </c>
      <c r="AB15" s="25" t="s">
        <v>92</v>
      </c>
      <c r="AC15" s="13">
        <f t="shared" si="3"/>
        <v>9</v>
      </c>
      <c r="AD15" s="47">
        <f t="shared" si="1"/>
        <v>4.1095890410958902E-2</v>
      </c>
      <c r="AS15" s="55"/>
      <c r="AT15" s="55"/>
      <c r="AU15" s="49">
        <f>AU14*0.93</f>
        <v>89975542.676290378</v>
      </c>
      <c r="AV15" s="965"/>
      <c r="AW15" s="970"/>
      <c r="AX15" s="964"/>
      <c r="BB15" s="55"/>
      <c r="BC15" s="55"/>
    </row>
    <row r="16" spans="1:55" x14ac:dyDescent="0.35">
      <c r="A16" s="23">
        <v>16</v>
      </c>
      <c r="B16" s="29">
        <v>7.6457924240595503</v>
      </c>
      <c r="C16" s="29">
        <v>7.6457924240595503</v>
      </c>
      <c r="D16" s="29">
        <v>122.01323367103204</v>
      </c>
      <c r="E16" s="29">
        <v>138.6744283220678</v>
      </c>
      <c r="F16" s="1071">
        <v>65.08</v>
      </c>
      <c r="G16" s="1076"/>
      <c r="H16" s="549">
        <v>0.23759685332781735</v>
      </c>
      <c r="I16" s="953">
        <v>131813.87415205548</v>
      </c>
      <c r="J16" s="953">
        <v>41068.334167026362</v>
      </c>
      <c r="K16" s="953">
        <v>7926.6397191611341</v>
      </c>
      <c r="L16" s="953">
        <v>21095.748809393612</v>
      </c>
      <c r="M16" s="953">
        <v>85076.31640794508</v>
      </c>
      <c r="N16" s="953">
        <v>420956.91895316349</v>
      </c>
      <c r="O16" s="953">
        <v>34807.875775527391</v>
      </c>
      <c r="P16" s="953">
        <v>67189.27283224673</v>
      </c>
      <c r="Q16" s="1186">
        <v>0.15512067134530205</v>
      </c>
      <c r="R16" s="1285">
        <f>IF(A16="",0,A16*Kalkulation!$G$9*Analysebereich!D16)</f>
        <v>712557.28463882708</v>
      </c>
      <c r="S16" s="15">
        <f>IF(A16="",0,A16*Kalkulation!$G$9*Analysebereich!E16)</f>
        <v>809858.66140087589</v>
      </c>
      <c r="T16" s="617">
        <f t="shared" si="0"/>
        <v>76.31941564346198</v>
      </c>
      <c r="U16" s="34"/>
      <c r="V16" s="39"/>
      <c r="X16" s="12" t="s">
        <v>73</v>
      </c>
      <c r="Y16" s="13">
        <f t="shared" si="2"/>
        <v>120</v>
      </c>
      <c r="Z16" s="14">
        <f>COUNTIF($A$4:$A$424,"&lt;121")</f>
        <v>206</v>
      </c>
      <c r="AA16" s="52">
        <v>0.11</v>
      </c>
      <c r="AB16" s="25" t="s">
        <v>93</v>
      </c>
      <c r="AC16" s="13">
        <f t="shared" si="3"/>
        <v>8</v>
      </c>
      <c r="AD16" s="47">
        <f t="shared" si="1"/>
        <v>3.6529680365296802E-2</v>
      </c>
      <c r="AS16" s="970">
        <v>637657512.86479437</v>
      </c>
      <c r="AT16" s="55"/>
      <c r="AU16" s="49">
        <f>AU15*0.6</f>
        <v>53985325.605774224</v>
      </c>
      <c r="AV16" s="965"/>
      <c r="AW16" s="970"/>
      <c r="AX16" s="964"/>
      <c r="BB16" s="55"/>
      <c r="BC16" s="55"/>
    </row>
    <row r="17" spans="1:55" ht="15" customHeight="1" x14ac:dyDescent="0.35">
      <c r="A17" s="23">
        <v>17</v>
      </c>
      <c r="B17" s="29">
        <v>8.1236544505632722</v>
      </c>
      <c r="C17" s="1079">
        <v>8.1236544505632722</v>
      </c>
      <c r="D17" s="29">
        <v>122.65323367103204</v>
      </c>
      <c r="E17" s="29">
        <v>139.7679436528195</v>
      </c>
      <c r="F17" s="1071">
        <v>66.17</v>
      </c>
      <c r="G17" s="1076"/>
      <c r="H17" s="549">
        <v>0.24311681293688206</v>
      </c>
      <c r="I17" s="953">
        <v>142128.82006031054</v>
      </c>
      <c r="J17" s="953">
        <v>47513.781057129105</v>
      </c>
      <c r="K17" s="953">
        <v>9170.6817861961445</v>
      </c>
      <c r="L17" s="953">
        <v>22414.233109980712</v>
      </c>
      <c r="M17" s="953">
        <v>90393.586183441643</v>
      </c>
      <c r="N17" s="953">
        <v>447266.72638773621</v>
      </c>
      <c r="O17" s="953">
        <v>36983.368011497863</v>
      </c>
      <c r="P17" s="953">
        <v>71469.983148573854</v>
      </c>
      <c r="Q17" s="1186">
        <v>0.15512067134530205</v>
      </c>
      <c r="R17" s="1285">
        <f>IF(A17="",0,A17*Kalkulation!$G$9*Analysebereich!D17)</f>
        <v>761063.31492875377</v>
      </c>
      <c r="S17" s="15">
        <f>IF(A17="",0,A17*Kalkulation!$G$9*Analysebereich!E17)</f>
        <v>867260.09036574501</v>
      </c>
      <c r="T17" s="617">
        <f t="shared" si="0"/>
        <v>81.089379121083766</v>
      </c>
      <c r="U17" s="1648" t="s">
        <v>94</v>
      </c>
      <c r="V17" s="1650">
        <f>COUNTIF(A4:A424,"&gt;0")</f>
        <v>219</v>
      </c>
      <c r="X17" s="12" t="s">
        <v>73</v>
      </c>
      <c r="Y17" s="13">
        <f t="shared" si="2"/>
        <v>130</v>
      </c>
      <c r="Z17" s="14">
        <f>COUNTIF($A$4:$A$424,"&lt;131")</f>
        <v>208</v>
      </c>
      <c r="AA17" s="52">
        <v>0.12</v>
      </c>
      <c r="AB17" s="25" t="s">
        <v>95</v>
      </c>
      <c r="AC17" s="13">
        <f t="shared" si="3"/>
        <v>2</v>
      </c>
      <c r="AD17" s="47">
        <f t="shared" si="1"/>
        <v>9.1324200913242004E-3</v>
      </c>
      <c r="AT17" s="55"/>
      <c r="AU17" s="49" t="s">
        <v>96</v>
      </c>
      <c r="AV17" s="965">
        <f>AU16/12</f>
        <v>4498777.1338145183</v>
      </c>
      <c r="AW17" s="55"/>
      <c r="AX17" s="964"/>
      <c r="BB17" s="55"/>
      <c r="BC17" s="55"/>
    </row>
    <row r="18" spans="1:55" x14ac:dyDescent="0.35">
      <c r="A18" s="23">
        <v>19</v>
      </c>
      <c r="B18" s="1071">
        <v>9.079378503570716</v>
      </c>
      <c r="C18" s="1080">
        <v>9.079378503570716</v>
      </c>
      <c r="D18" s="1078">
        <v>122.84638168190429</v>
      </c>
      <c r="E18" s="29">
        <v>138.94780750355594</v>
      </c>
      <c r="F18" s="1071">
        <v>65.349999999999994</v>
      </c>
      <c r="G18" s="1076"/>
      <c r="H18" s="549">
        <v>0.2389941599080791</v>
      </c>
      <c r="I18" s="953">
        <v>157109.19609529056</v>
      </c>
      <c r="J18" s="953">
        <v>49852.394530529207</v>
      </c>
      <c r="K18" s="953">
        <v>9622.0598813150427</v>
      </c>
      <c r="L18" s="953">
        <v>25051.201711154918</v>
      </c>
      <c r="M18" s="953">
        <v>101028.12573443478</v>
      </c>
      <c r="N18" s="953">
        <v>499886.34125688166</v>
      </c>
      <c r="O18" s="953">
        <v>41334.352483438779</v>
      </c>
      <c r="P18" s="953">
        <v>79810.002650191935</v>
      </c>
      <c r="Q18" s="1186">
        <v>0.15512067134530208</v>
      </c>
      <c r="R18" s="1285">
        <f>IF(A18="",0,A18*Kalkulation!$G$9*Analysebereich!D18)</f>
        <v>851939.65696400625</v>
      </c>
      <c r="S18" s="15">
        <f>IF(A18="",0,A18*Kalkulation!$G$9*Analysebereich!E18)</f>
        <v>963603.04503716039</v>
      </c>
      <c r="T18" s="617">
        <f t="shared" si="0"/>
        <v>90.629306076443754</v>
      </c>
      <c r="U18" s="1649"/>
      <c r="V18" s="1651"/>
      <c r="X18" s="12" t="s">
        <v>73</v>
      </c>
      <c r="Y18" s="13">
        <f t="shared" si="2"/>
        <v>140</v>
      </c>
      <c r="Z18" s="14">
        <f>COUNTIF($A$4:$A$424,"&lt;141")</f>
        <v>212</v>
      </c>
      <c r="AA18" s="52">
        <v>0.13</v>
      </c>
      <c r="AB18" s="25" t="s">
        <v>97</v>
      </c>
      <c r="AC18" s="13">
        <f t="shared" si="3"/>
        <v>4</v>
      </c>
      <c r="AD18" s="47">
        <f t="shared" si="1"/>
        <v>1.8264840182648401E-2</v>
      </c>
      <c r="AS18" s="970"/>
      <c r="AT18" s="55"/>
      <c r="AU18" s="49"/>
      <c r="AV18" s="965">
        <f>AV17*0.95</f>
        <v>4273838.2771237921</v>
      </c>
      <c r="AW18" s="55"/>
      <c r="AX18" s="964"/>
      <c r="BB18" s="55"/>
      <c r="BC18" s="55"/>
    </row>
    <row r="19" spans="1:55" x14ac:dyDescent="0.35">
      <c r="A19" s="23">
        <v>20</v>
      </c>
      <c r="B19" s="29">
        <v>9.5572405300744379</v>
      </c>
      <c r="C19" s="934">
        <v>9.5572405300744379</v>
      </c>
      <c r="D19" s="29">
        <v>123.01323367103204</v>
      </c>
      <c r="E19" s="29">
        <v>139.7679436528195</v>
      </c>
      <c r="F19" s="1071">
        <v>66.17</v>
      </c>
      <c r="G19" s="1076"/>
      <c r="H19" s="549">
        <v>0.24311681293688209</v>
      </c>
      <c r="I19" s="953">
        <v>167210.3765415418</v>
      </c>
      <c r="J19" s="953">
        <v>55898.565949563665</v>
      </c>
      <c r="K19" s="953">
        <v>10789.037395524876</v>
      </c>
      <c r="L19" s="953">
        <v>26369.686011742015</v>
      </c>
      <c r="M19" s="953">
        <v>106345.39550993135</v>
      </c>
      <c r="N19" s="953">
        <v>526196.14869145455</v>
      </c>
      <c r="O19" s="953">
        <v>43509.844719409237</v>
      </c>
      <c r="P19" s="953">
        <v>84082.333115969072</v>
      </c>
      <c r="Q19" s="1186">
        <v>0.15512067134530205</v>
      </c>
      <c r="R19" s="1285">
        <f>IF(A19="",0,A19*Kalkulation!$G$9*Analysebereich!D19)</f>
        <v>897996.60579853388</v>
      </c>
      <c r="S19" s="15">
        <f>IF(A19="",0,A19*Kalkulation!$G$9*Analysebereich!E19)</f>
        <v>1020305.9886655824</v>
      </c>
      <c r="T19" s="617">
        <f t="shared" si="0"/>
        <v>95.399269554181956</v>
      </c>
      <c r="U19" s="1649" t="s">
        <v>98</v>
      </c>
      <c r="V19" s="1653">
        <f>SUM(A4:A424)</f>
        <v>13207</v>
      </c>
      <c r="X19" s="12" t="s">
        <v>73</v>
      </c>
      <c r="Y19" s="13">
        <f t="shared" si="2"/>
        <v>150</v>
      </c>
      <c r="Z19" s="14">
        <f>COUNTIF($A$4:$A$424,"&lt;151")</f>
        <v>212</v>
      </c>
      <c r="AA19" s="52">
        <v>0.14000000000000001</v>
      </c>
      <c r="AB19" s="25" t="s">
        <v>99</v>
      </c>
      <c r="AC19" s="13">
        <f>Z19-Z18</f>
        <v>0</v>
      </c>
      <c r="AD19" s="47" t="str">
        <f t="shared" si="1"/>
        <v/>
      </c>
      <c r="AS19" s="970">
        <f t="shared" ref="AS19:AS26" si="4">AS6/12*9+AT6/12*3</f>
        <v>107830828.40294582</v>
      </c>
      <c r="AT19" s="55"/>
      <c r="AU19" s="49"/>
      <c r="AV19" s="965"/>
      <c r="AW19" s="55"/>
      <c r="AX19" s="964"/>
      <c r="BB19" s="55"/>
      <c r="BC19" s="55"/>
    </row>
    <row r="20" spans="1:55" x14ac:dyDescent="0.35">
      <c r="A20" s="23">
        <v>20</v>
      </c>
      <c r="B20" s="29">
        <v>9.5572405300744379</v>
      </c>
      <c r="C20" s="29">
        <v>9.5572405300744379</v>
      </c>
      <c r="D20" s="29">
        <v>122.84638168190429</v>
      </c>
      <c r="E20" s="29">
        <v>139.7679436528195</v>
      </c>
      <c r="F20" s="1071">
        <v>66.17</v>
      </c>
      <c r="G20" s="1076"/>
      <c r="H20" s="549">
        <v>0.24311681293688209</v>
      </c>
      <c r="I20" s="953">
        <v>167210.3765415418</v>
      </c>
      <c r="J20" s="953">
        <v>55898.565949563665</v>
      </c>
      <c r="K20" s="953">
        <v>10789.037395524876</v>
      </c>
      <c r="L20" s="953">
        <v>26369.686011742015</v>
      </c>
      <c r="M20" s="953">
        <v>106345.39550993135</v>
      </c>
      <c r="N20" s="953">
        <v>526196.14869145455</v>
      </c>
      <c r="O20" s="953">
        <v>43509.844719409237</v>
      </c>
      <c r="P20" s="953">
        <v>84082.333115969072</v>
      </c>
      <c r="Q20" s="1186">
        <v>0.15745866562265881</v>
      </c>
      <c r="R20" s="1285">
        <f>IF(A20="",0,A20*Kalkulation!$G$9*Analysebereich!D20)</f>
        <v>896778.58627790131</v>
      </c>
      <c r="S20" s="15">
        <f>IF(A20="",0,A20*Kalkulation!$G$9*Analysebereich!E20)</f>
        <v>1020305.9886655824</v>
      </c>
      <c r="T20" s="617">
        <f t="shared" si="0"/>
        <v>95.399269554181956</v>
      </c>
      <c r="U20" s="1649"/>
      <c r="V20" s="1653"/>
      <c r="X20" s="12" t="s">
        <v>73</v>
      </c>
      <c r="Y20" s="13">
        <f t="shared" si="2"/>
        <v>160</v>
      </c>
      <c r="Z20" s="14">
        <f>COUNTIF($A$4:$A$424,"&lt;161")</f>
        <v>214</v>
      </c>
      <c r="AA20" s="52">
        <v>0.15</v>
      </c>
      <c r="AB20" s="25" t="s">
        <v>100</v>
      </c>
      <c r="AC20" s="13">
        <f t="shared" si="3"/>
        <v>2</v>
      </c>
      <c r="AD20" s="47">
        <f t="shared" si="1"/>
        <v>9.1324200913242004E-3</v>
      </c>
      <c r="AS20" s="970">
        <f t="shared" si="4"/>
        <v>34785057.842371702</v>
      </c>
      <c r="AT20" s="55"/>
      <c r="AU20" s="49"/>
      <c r="AV20" s="965"/>
      <c r="AW20" s="55"/>
      <c r="AX20" s="964"/>
      <c r="BB20" s="55"/>
      <c r="BC20" s="55"/>
    </row>
    <row r="21" spans="1:55" x14ac:dyDescent="0.35">
      <c r="A21" s="23">
        <v>22</v>
      </c>
      <c r="B21" s="29">
        <v>10.51296458308188</v>
      </c>
      <c r="C21" s="29">
        <v>10.51296458308188</v>
      </c>
      <c r="D21" s="29">
        <v>123.01323367103204</v>
      </c>
      <c r="E21" s="29">
        <v>139.76794365281947</v>
      </c>
      <c r="F21" s="1071">
        <v>66.17</v>
      </c>
      <c r="G21" s="1076"/>
      <c r="H21" s="549">
        <v>0.24311681293688212</v>
      </c>
      <c r="I21" s="953">
        <v>183931.41419569601</v>
      </c>
      <c r="J21" s="953">
        <v>61488.422544520035</v>
      </c>
      <c r="K21" s="953">
        <v>11867.941135077366</v>
      </c>
      <c r="L21" s="953">
        <v>29006.65461291622</v>
      </c>
      <c r="M21" s="953">
        <v>116979.93506092449</v>
      </c>
      <c r="N21" s="953">
        <v>578815.76356059976</v>
      </c>
      <c r="O21" s="953">
        <v>47860.82919135016</v>
      </c>
      <c r="P21" s="953">
        <v>92490.566427566097</v>
      </c>
      <c r="Q21" s="1186">
        <v>0.15512067134530205</v>
      </c>
      <c r="R21" s="1285">
        <f>IF(A21="",0,A21*Kalkulation!$G$9*Analysebereich!D21)</f>
        <v>987796.26637838723</v>
      </c>
      <c r="S21" s="15">
        <f>IF(A21="",0,A21*Kalkulation!$G$9*Analysebereich!E21)</f>
        <v>1122336.5875321403</v>
      </c>
      <c r="T21" s="617">
        <f t="shared" si="0"/>
        <v>104.93919650977477</v>
      </c>
      <c r="U21" s="1649" t="s">
        <v>101</v>
      </c>
      <c r="V21" s="1653">
        <f>IF(A4="",0,AVERAGE(A4:A424))</f>
        <v>60.305936073059364</v>
      </c>
      <c r="X21" s="12" t="s">
        <v>73</v>
      </c>
      <c r="Y21" s="13">
        <f t="shared" si="2"/>
        <v>170</v>
      </c>
      <c r="Z21" s="14">
        <f>COUNTIF($A$4:$A$424,"&lt;171")</f>
        <v>218</v>
      </c>
      <c r="AA21" s="52">
        <v>0.16</v>
      </c>
      <c r="AB21" s="25" t="s">
        <v>102</v>
      </c>
      <c r="AC21" s="13">
        <f t="shared" si="3"/>
        <v>4</v>
      </c>
      <c r="AD21" s="47">
        <f t="shared" si="1"/>
        <v>1.8264840182648401E-2</v>
      </c>
      <c r="AS21" s="970">
        <f t="shared" si="4"/>
        <v>6712273.470393612</v>
      </c>
      <c r="AT21" s="55"/>
      <c r="AU21" s="49"/>
      <c r="AV21" s="965"/>
      <c r="AW21" s="55"/>
      <c r="AX21" s="964"/>
      <c r="BB21" s="55"/>
      <c r="BC21" s="55"/>
    </row>
    <row r="22" spans="1:55" x14ac:dyDescent="0.35">
      <c r="A22" s="23">
        <v>22</v>
      </c>
      <c r="B22" s="29">
        <v>10.51296458308188</v>
      </c>
      <c r="C22" s="29">
        <v>10.51296458308188</v>
      </c>
      <c r="D22" s="29">
        <v>122.01323367103204</v>
      </c>
      <c r="E22" s="29">
        <v>138.6744283220678</v>
      </c>
      <c r="F22" s="1071">
        <v>65.08</v>
      </c>
      <c r="G22" s="1076"/>
      <c r="H22" s="549">
        <v>0.23759685332781738</v>
      </c>
      <c r="I22" s="953">
        <v>181244.07695907628</v>
      </c>
      <c r="J22" s="953">
        <v>56468.959479661251</v>
      </c>
      <c r="K22" s="953">
        <v>10899.12961384656</v>
      </c>
      <c r="L22" s="953">
        <v>29006.65461291622</v>
      </c>
      <c r="M22" s="953">
        <v>116979.93506092449</v>
      </c>
      <c r="N22" s="953">
        <v>578815.76356059976</v>
      </c>
      <c r="O22" s="953">
        <v>47860.82919135016</v>
      </c>
      <c r="P22" s="953">
        <v>92385.250144339225</v>
      </c>
      <c r="Q22" s="1186">
        <v>0.15817990698220163</v>
      </c>
      <c r="R22" s="1285">
        <f>IF(A22="",0,A22*Kalkulation!$G$9*Analysebereich!D22)</f>
        <v>979766.26637838723</v>
      </c>
      <c r="S22" s="15">
        <f>IF(A22="",0,A22*Kalkulation!$G$9*Analysebereich!E22)</f>
        <v>1113555.6594262044</v>
      </c>
      <c r="T22" s="617">
        <f t="shared" si="0"/>
        <v>104.93919650954194</v>
      </c>
      <c r="U22" s="1649"/>
      <c r="V22" s="1653"/>
      <c r="X22" s="12" t="s">
        <v>73</v>
      </c>
      <c r="Y22" s="13">
        <f t="shared" si="2"/>
        <v>180</v>
      </c>
      <c r="Z22" s="14">
        <f>COUNTIF($A$4:$A$424,"&lt;181")</f>
        <v>218</v>
      </c>
      <c r="AA22" s="52">
        <v>0.17</v>
      </c>
      <c r="AB22" s="25" t="s">
        <v>103</v>
      </c>
      <c r="AC22" s="13">
        <f t="shared" si="3"/>
        <v>0</v>
      </c>
      <c r="AD22" s="47" t="str">
        <f t="shared" si="1"/>
        <v/>
      </c>
      <c r="AS22" s="970">
        <f t="shared" si="4"/>
        <v>16946942.112639468</v>
      </c>
      <c r="AT22" s="55"/>
      <c r="AU22" s="49"/>
      <c r="AV22" s="965"/>
      <c r="AW22" s="55"/>
      <c r="AX22" s="964"/>
      <c r="BB22" s="55"/>
      <c r="BC22" s="55"/>
    </row>
    <row r="23" spans="1:55" ht="15" customHeight="1" x14ac:dyDescent="0.35">
      <c r="A23" s="23">
        <v>22</v>
      </c>
      <c r="B23" s="29">
        <v>10.51296458308188</v>
      </c>
      <c r="C23" s="29">
        <v>10.51296458308188</v>
      </c>
      <c r="D23" s="29">
        <v>122.84638168190429</v>
      </c>
      <c r="E23" s="29">
        <v>139.76794365281947</v>
      </c>
      <c r="F23" s="1071">
        <v>66.17</v>
      </c>
      <c r="G23" s="1076"/>
      <c r="H23" s="549">
        <v>0.24311681293688212</v>
      </c>
      <c r="I23" s="953">
        <v>183931.41419569601</v>
      </c>
      <c r="J23" s="953">
        <v>61488.422544520035</v>
      </c>
      <c r="K23" s="953">
        <v>11867.941135077366</v>
      </c>
      <c r="L23" s="953">
        <v>29006.65461291622</v>
      </c>
      <c r="M23" s="953">
        <v>116979.93506092449</v>
      </c>
      <c r="N23" s="953">
        <v>578815.76356059976</v>
      </c>
      <c r="O23" s="953">
        <v>47860.82919135016</v>
      </c>
      <c r="P23" s="953">
        <v>92490.566427566097</v>
      </c>
      <c r="Q23" s="1186">
        <v>0.15539211953011048</v>
      </c>
      <c r="R23" s="1285">
        <f>IF(A23="",0,A23*Kalkulation!$G$9*Analysebereich!D23)</f>
        <v>986456.44490569143</v>
      </c>
      <c r="S23" s="15">
        <f>IF(A23="",0,A23*Kalkulation!$G$9*Analysebereich!E23)</f>
        <v>1122336.5875321403</v>
      </c>
      <c r="T23" s="617">
        <f t="shared" si="0"/>
        <v>104.93919650977477</v>
      </c>
      <c r="U23" s="1649" t="s">
        <v>104</v>
      </c>
      <c r="V23" s="1653">
        <f>IF(A5="",0,STDEVA(A4:A424))</f>
        <v>35.86522313685564</v>
      </c>
      <c r="X23" s="12" t="s">
        <v>73</v>
      </c>
      <c r="Y23" s="13">
        <f t="shared" si="2"/>
        <v>190</v>
      </c>
      <c r="Z23" s="14">
        <f>COUNTIF($A$4:$A$424,"&lt;191")</f>
        <v>219</v>
      </c>
      <c r="AA23" s="52">
        <v>0.18</v>
      </c>
      <c r="AB23" s="25" t="s">
        <v>105</v>
      </c>
      <c r="AC23" s="13">
        <f t="shared" si="3"/>
        <v>1</v>
      </c>
      <c r="AD23" s="47">
        <f t="shared" si="1"/>
        <v>4.5662100456621002E-3</v>
      </c>
      <c r="AS23" s="970">
        <f t="shared" si="4"/>
        <v>67941012.675638959</v>
      </c>
      <c r="AT23" s="55"/>
      <c r="AU23" s="49"/>
      <c r="AV23" s="965"/>
      <c r="AW23" s="55"/>
      <c r="AX23" s="964"/>
      <c r="BB23" s="55"/>
      <c r="BC23" s="55"/>
    </row>
    <row r="24" spans="1:55" x14ac:dyDescent="0.35">
      <c r="A24" s="23">
        <v>22</v>
      </c>
      <c r="B24" s="29">
        <v>10.51296458308188</v>
      </c>
      <c r="C24" s="29">
        <v>10.51296458308188</v>
      </c>
      <c r="D24" s="29">
        <v>122.01323367103204</v>
      </c>
      <c r="E24" s="29">
        <v>138.6744283220678</v>
      </c>
      <c r="F24" s="1071">
        <v>65.08</v>
      </c>
      <c r="G24" s="1076"/>
      <c r="H24" s="549">
        <v>0.23759685332781738</v>
      </c>
      <c r="I24" s="953">
        <v>181244.07695907628</v>
      </c>
      <c r="J24" s="953">
        <v>56468.959479661251</v>
      </c>
      <c r="K24" s="953">
        <v>10899.12961384656</v>
      </c>
      <c r="L24" s="953">
        <v>29006.65461291622</v>
      </c>
      <c r="M24" s="953">
        <v>116979.93506092449</v>
      </c>
      <c r="N24" s="953">
        <v>578815.76356059976</v>
      </c>
      <c r="O24" s="953">
        <v>47860.82919135016</v>
      </c>
      <c r="P24" s="953">
        <v>92385.250144339225</v>
      </c>
      <c r="Q24" s="1186">
        <v>0.15702660707130664</v>
      </c>
      <c r="R24" s="1285">
        <f>IF(A24="",0,A24*Kalkulation!$G$9*Analysebereich!D24)</f>
        <v>979766.26637838723</v>
      </c>
      <c r="S24" s="15">
        <f>IF(A24="",0,A24*Kalkulation!$G$9*Analysebereich!E24)</f>
        <v>1113555.6594262044</v>
      </c>
      <c r="T24" s="617">
        <f t="shared" si="0"/>
        <v>104.93919650954194</v>
      </c>
      <c r="U24" s="1649"/>
      <c r="V24" s="1653"/>
      <c r="X24" s="12" t="s">
        <v>73</v>
      </c>
      <c r="Y24" s="13">
        <f t="shared" si="2"/>
        <v>200</v>
      </c>
      <c r="Z24" s="14">
        <f>COUNTIF($A$4:$A$424,"&lt;201")</f>
        <v>219</v>
      </c>
      <c r="AA24" s="52">
        <v>0.19</v>
      </c>
      <c r="AB24" s="25" t="s">
        <v>106</v>
      </c>
      <c r="AC24" s="13">
        <f t="shared" si="3"/>
        <v>0</v>
      </c>
      <c r="AD24" s="47" t="str">
        <f t="shared" si="1"/>
        <v/>
      </c>
      <c r="AS24" s="970">
        <f t="shared" si="4"/>
        <v>327988719.36288863</v>
      </c>
      <c r="AT24" s="55"/>
      <c r="AU24" s="49"/>
      <c r="AV24" s="965"/>
      <c r="AW24" s="55"/>
      <c r="AX24" s="964"/>
      <c r="BB24" s="55"/>
      <c r="BC24" s="55"/>
    </row>
    <row r="25" spans="1:55" x14ac:dyDescent="0.35">
      <c r="A25" s="23">
        <v>24</v>
      </c>
      <c r="B25" s="29">
        <v>11.468688636089324</v>
      </c>
      <c r="C25" s="29">
        <v>11.468688636089324</v>
      </c>
      <c r="D25" s="29">
        <v>122.01323367103204</v>
      </c>
      <c r="E25" s="29">
        <v>138.6744283220678</v>
      </c>
      <c r="F25" s="1071">
        <v>65.08</v>
      </c>
      <c r="G25" s="1076"/>
      <c r="H25" s="549">
        <v>0.23759685332781741</v>
      </c>
      <c r="I25" s="953">
        <v>197720.81122808316</v>
      </c>
      <c r="J25" s="953">
        <v>61602.50125053955</v>
      </c>
      <c r="K25" s="953">
        <v>11889.9595787417</v>
      </c>
      <c r="L25" s="953">
        <v>31643.623214090418</v>
      </c>
      <c r="M25" s="953">
        <v>127614.4746119176</v>
      </c>
      <c r="N25" s="953">
        <v>631435.37842974521</v>
      </c>
      <c r="O25" s="953">
        <v>52211.81366329109</v>
      </c>
      <c r="P25" s="953">
        <v>100783.9092483702</v>
      </c>
      <c r="Q25" s="1186">
        <v>0.15582533517675218</v>
      </c>
      <c r="R25" s="1285">
        <f>IF(A25="",0,A25*Kalkulation!$G$9*Analysebereich!D25)</f>
        <v>1068835.9269582406</v>
      </c>
      <c r="S25" s="15">
        <f>IF(A25="",0,A25*Kalkulation!$G$9*Analysebereich!E25)</f>
        <v>1214787.992101314</v>
      </c>
      <c r="T25" s="617">
        <f t="shared" si="0"/>
        <v>114.47912346501835</v>
      </c>
      <c r="U25" s="1649" t="s">
        <v>107</v>
      </c>
      <c r="V25" s="1653">
        <f>SUM(B4:B424)</f>
        <v>6311.1237840346485</v>
      </c>
      <c r="X25" s="12" t="s">
        <v>73</v>
      </c>
      <c r="Y25" s="13">
        <f t="shared" si="2"/>
        <v>210</v>
      </c>
      <c r="Z25" s="14">
        <f>COUNTIF($A$4:$A$424,"&lt;211")</f>
        <v>219</v>
      </c>
      <c r="AA25" s="52">
        <v>0.2</v>
      </c>
      <c r="AB25" s="25" t="s">
        <v>108</v>
      </c>
      <c r="AC25" s="13">
        <f t="shared" si="3"/>
        <v>0</v>
      </c>
      <c r="AD25" s="47" t="str">
        <f t="shared" si="1"/>
        <v/>
      </c>
      <c r="AS25" s="970">
        <f t="shared" si="4"/>
        <v>26312514.549581215</v>
      </c>
      <c r="AT25" s="55"/>
      <c r="AU25" s="49"/>
      <c r="AV25" s="965"/>
      <c r="AW25" s="55"/>
      <c r="AX25" s="964"/>
      <c r="BB25" s="55"/>
      <c r="BC25" s="55"/>
    </row>
    <row r="26" spans="1:55" x14ac:dyDescent="0.35">
      <c r="A26" s="23">
        <v>24</v>
      </c>
      <c r="B26" s="29">
        <v>11.468688636089324</v>
      </c>
      <c r="C26" s="29">
        <v>11.468688636089324</v>
      </c>
      <c r="D26" s="29">
        <v>123.01323367103204</v>
      </c>
      <c r="E26" s="29">
        <v>139.7679436528195</v>
      </c>
      <c r="F26" s="1071">
        <v>66.17</v>
      </c>
      <c r="G26" s="1076"/>
      <c r="H26" s="549">
        <v>0.24311681293688203</v>
      </c>
      <c r="I26" s="953">
        <v>200652.45184985016</v>
      </c>
      <c r="J26" s="953">
        <v>67078.279139476392</v>
      </c>
      <c r="K26" s="953">
        <v>12946.844874629849</v>
      </c>
      <c r="L26" s="953">
        <v>31643.623214090418</v>
      </c>
      <c r="M26" s="953">
        <v>127614.4746119176</v>
      </c>
      <c r="N26" s="953">
        <v>631435.37842974521</v>
      </c>
      <c r="O26" s="953">
        <v>52211.81366329109</v>
      </c>
      <c r="P26" s="953">
        <v>100898.79973916324</v>
      </c>
      <c r="Q26" s="1186">
        <v>0.15512067134530205</v>
      </c>
      <c r="R26" s="1285">
        <f>IF(A26="",0,A26*Kalkulation!$G$9*Analysebereich!D26)</f>
        <v>1077595.9269582406</v>
      </c>
      <c r="S26" s="15">
        <f>IF(A26="",0,A26*Kalkulation!$G$9*Analysebereich!E26)</f>
        <v>1224367.1863986987</v>
      </c>
      <c r="T26" s="617">
        <f t="shared" si="0"/>
        <v>114.47912346501835</v>
      </c>
      <c r="U26" s="1649"/>
      <c r="V26" s="1653"/>
      <c r="X26" s="12" t="s">
        <v>73</v>
      </c>
      <c r="Y26" s="13">
        <f t="shared" si="2"/>
        <v>220</v>
      </c>
      <c r="Z26" s="14">
        <f>COUNTIF($A$4:$A$424,"&lt;221")</f>
        <v>219</v>
      </c>
      <c r="AA26" s="52">
        <v>0.21</v>
      </c>
      <c r="AB26" s="25" t="s">
        <v>109</v>
      </c>
      <c r="AC26" s="13">
        <f t="shared" si="3"/>
        <v>0</v>
      </c>
      <c r="AD26" s="47" t="str">
        <f t="shared" si="1"/>
        <v/>
      </c>
      <c r="AS26" s="970">
        <f t="shared" si="4"/>
        <v>53999262.800701007</v>
      </c>
      <c r="AU26" s="49"/>
      <c r="AV26" s="965"/>
      <c r="AX26" s="964"/>
    </row>
    <row r="27" spans="1:55" x14ac:dyDescent="0.35">
      <c r="A27" s="23">
        <v>24</v>
      </c>
      <c r="B27" s="29">
        <v>11.468688636089324</v>
      </c>
      <c r="C27" s="29">
        <v>11.468688636089324</v>
      </c>
      <c r="D27" s="29">
        <v>122.01323367103204</v>
      </c>
      <c r="E27" s="29">
        <v>139.7679436528195</v>
      </c>
      <c r="F27" s="1071">
        <v>66.17</v>
      </c>
      <c r="G27" s="1076"/>
      <c r="H27" s="549">
        <v>0.24311681293688203</v>
      </c>
      <c r="I27" s="953">
        <v>200652.45184985016</v>
      </c>
      <c r="J27" s="953">
        <v>67078.279139476392</v>
      </c>
      <c r="K27" s="953">
        <v>12946.844874629849</v>
      </c>
      <c r="L27" s="953">
        <v>31643.623214090418</v>
      </c>
      <c r="M27" s="953">
        <v>127614.4746119176</v>
      </c>
      <c r="N27" s="953">
        <v>631435.37842974521</v>
      </c>
      <c r="O27" s="953">
        <v>52211.81366329109</v>
      </c>
      <c r="P27" s="953">
        <v>100898.79973916324</v>
      </c>
      <c r="Q27" s="1186">
        <v>0.15512067134530211</v>
      </c>
      <c r="R27" s="1285">
        <f>IF(A27="",0,A27*Kalkulation!$G$9*Analysebereich!D27)</f>
        <v>1068835.9269582406</v>
      </c>
      <c r="S27" s="15">
        <f>IF(A27="",0,A27*Kalkulation!$G$9*Analysebereich!E27)</f>
        <v>1224367.1863986987</v>
      </c>
      <c r="T27" s="617">
        <f t="shared" si="0"/>
        <v>114.47912346501835</v>
      </c>
      <c r="U27" s="1649" t="s">
        <v>110</v>
      </c>
      <c r="V27" s="1653">
        <f>SUM(C4:C424)</f>
        <v>6311.1237840346485</v>
      </c>
      <c r="X27" s="12" t="s">
        <v>73</v>
      </c>
      <c r="Y27" s="13">
        <f t="shared" si="2"/>
        <v>230</v>
      </c>
      <c r="Z27" s="14">
        <f>COUNTIF($A$4:$A$424,"&lt;231")</f>
        <v>219</v>
      </c>
      <c r="AA27" s="52">
        <v>0.22</v>
      </c>
      <c r="AB27" s="25" t="s">
        <v>111</v>
      </c>
      <c r="AC27" s="13">
        <f t="shared" si="3"/>
        <v>0</v>
      </c>
      <c r="AD27" s="47" t="str">
        <f t="shared" si="1"/>
        <v/>
      </c>
      <c r="AS27" s="970">
        <f>AS14/12*9+AT14/12*3</f>
        <v>642516611.21716034</v>
      </c>
      <c r="AU27" s="49"/>
      <c r="AV27" s="965"/>
      <c r="AX27" s="964"/>
    </row>
    <row r="28" spans="1:55" x14ac:dyDescent="0.35">
      <c r="A28" s="23">
        <v>24</v>
      </c>
      <c r="B28" s="29">
        <v>11.468688636089324</v>
      </c>
      <c r="C28" s="29">
        <v>11.468688636089324</v>
      </c>
      <c r="D28" s="29">
        <v>122.01323367103204</v>
      </c>
      <c r="E28" s="29">
        <v>138.6744283220678</v>
      </c>
      <c r="F28" s="1071">
        <v>65.08</v>
      </c>
      <c r="G28" s="1076"/>
      <c r="H28" s="549">
        <v>0.23759685332781741</v>
      </c>
      <c r="I28" s="953">
        <v>197720.81122808316</v>
      </c>
      <c r="J28" s="953">
        <v>61602.50125053955</v>
      </c>
      <c r="K28" s="953">
        <v>11889.9595787417</v>
      </c>
      <c r="L28" s="953">
        <v>31643.623214090418</v>
      </c>
      <c r="M28" s="953">
        <v>127614.4746119176</v>
      </c>
      <c r="N28" s="953">
        <v>631435.37842974521</v>
      </c>
      <c r="O28" s="953">
        <v>52211.81366329109</v>
      </c>
      <c r="P28" s="953">
        <v>100783.9092483702</v>
      </c>
      <c r="Q28" s="1186">
        <v>0.15512067134530205</v>
      </c>
      <c r="R28" s="1285">
        <f>IF(A28="",0,A28*Kalkulation!$G$9*Analysebereich!D28)</f>
        <v>1068835.9269582406</v>
      </c>
      <c r="S28" s="15">
        <f>IF(A28="",0,A28*Kalkulation!$G$9*Analysebereich!E28)</f>
        <v>1214787.992101314</v>
      </c>
      <c r="T28" s="617">
        <f t="shared" si="0"/>
        <v>114.47912346501835</v>
      </c>
      <c r="U28" s="1649"/>
      <c r="V28" s="1653"/>
      <c r="X28" s="12" t="s">
        <v>73</v>
      </c>
      <c r="Y28" s="13">
        <f t="shared" si="2"/>
        <v>240</v>
      </c>
      <c r="Z28" s="14">
        <f>COUNTIF($A$4:$A$424,"&lt;241")</f>
        <v>219</v>
      </c>
      <c r="AA28" s="52">
        <v>0.23</v>
      </c>
      <c r="AB28" s="25" t="s">
        <v>112</v>
      </c>
      <c r="AC28" s="13">
        <f t="shared" si="3"/>
        <v>0</v>
      </c>
      <c r="AD28" s="47" t="str">
        <f t="shared" si="1"/>
        <v/>
      </c>
      <c r="AU28" s="49"/>
      <c r="AV28" s="965"/>
      <c r="AX28" s="964"/>
    </row>
    <row r="29" spans="1:55" x14ac:dyDescent="0.35">
      <c r="A29" s="23">
        <v>24</v>
      </c>
      <c r="B29" s="29">
        <v>11.468688636089324</v>
      </c>
      <c r="C29" s="29">
        <v>11.468688636089324</v>
      </c>
      <c r="D29" s="29">
        <v>122.01323367103204</v>
      </c>
      <c r="E29" s="29">
        <v>139.7679436528195</v>
      </c>
      <c r="F29" s="1071">
        <v>66.17</v>
      </c>
      <c r="G29" s="1076"/>
      <c r="H29" s="549">
        <v>0.24311681293688203</v>
      </c>
      <c r="I29" s="953">
        <v>200652.45184985016</v>
      </c>
      <c r="J29" s="953">
        <v>67078.279139476392</v>
      </c>
      <c r="K29" s="953">
        <v>12946.844874629849</v>
      </c>
      <c r="L29" s="953">
        <v>31643.623214090418</v>
      </c>
      <c r="M29" s="953">
        <v>127614.4746119176</v>
      </c>
      <c r="N29" s="953">
        <v>631435.37842974521</v>
      </c>
      <c r="O29" s="953">
        <v>52211.81366329109</v>
      </c>
      <c r="P29" s="953">
        <v>100898.79973916324</v>
      </c>
      <c r="Q29" s="1186">
        <v>0.15582533517675218</v>
      </c>
      <c r="R29" s="1285">
        <f>IF(A29="",0,A29*Kalkulation!$G$9*Analysebereich!D29)</f>
        <v>1068835.9269582406</v>
      </c>
      <c r="S29" s="15">
        <f>IF(A29="",0,A29*Kalkulation!$G$9*Analysebereich!E29)</f>
        <v>1224367.1863986987</v>
      </c>
      <c r="T29" s="617">
        <f t="shared" si="0"/>
        <v>114.47912346501835</v>
      </c>
      <c r="U29" s="1649" t="s">
        <v>113</v>
      </c>
      <c r="V29" s="1653">
        <f>V27-V25</f>
        <v>0</v>
      </c>
      <c r="X29" s="12" t="s">
        <v>73</v>
      </c>
      <c r="Y29" s="13">
        <f t="shared" si="2"/>
        <v>250</v>
      </c>
      <c r="Z29" s="14">
        <f>COUNTIF($A$4:$A$424,"&lt;251")</f>
        <v>219</v>
      </c>
      <c r="AA29" s="52">
        <v>0.24</v>
      </c>
      <c r="AB29" s="25" t="s">
        <v>114</v>
      </c>
      <c r="AC29" s="13">
        <f t="shared" si="3"/>
        <v>0</v>
      </c>
      <c r="AD29" s="47" t="str">
        <f t="shared" si="1"/>
        <v/>
      </c>
      <c r="AU29" s="49"/>
      <c r="AV29" s="965"/>
      <c r="AX29" s="964"/>
    </row>
    <row r="30" spans="1:55" x14ac:dyDescent="0.35">
      <c r="A30" s="23">
        <v>24</v>
      </c>
      <c r="B30" s="29">
        <v>11.468688636089324</v>
      </c>
      <c r="C30" s="29">
        <v>11.468688636089324</v>
      </c>
      <c r="D30" s="29">
        <v>123.01323367103204</v>
      </c>
      <c r="E30" s="29">
        <v>139.49456493639829</v>
      </c>
      <c r="F30" s="1071">
        <v>65.900000000000006</v>
      </c>
      <c r="G30" s="1076"/>
      <c r="H30" s="549">
        <v>0.24175399687787893</v>
      </c>
      <c r="I30" s="953">
        <v>199919.54169440843</v>
      </c>
      <c r="J30" s="953">
        <v>65709.334667242176</v>
      </c>
      <c r="K30" s="953">
        <v>12682.623550657814</v>
      </c>
      <c r="L30" s="953">
        <v>31643.623214090418</v>
      </c>
      <c r="M30" s="953">
        <v>127614.4746119176</v>
      </c>
      <c r="N30" s="953">
        <v>631435.37842974521</v>
      </c>
      <c r="O30" s="953">
        <v>52211.81366329109</v>
      </c>
      <c r="P30" s="953">
        <v>100870.07813496164</v>
      </c>
      <c r="Q30" s="1186">
        <v>0.15512067134530205</v>
      </c>
      <c r="R30" s="1285">
        <f>IF(A30="",0,A30*Kalkulation!$G$9*Analysebereich!D30)</f>
        <v>1077595.9269582406</v>
      </c>
      <c r="S30" s="15">
        <f>IF(A30="",0,A30*Kalkulation!$G$9*Analysebereich!E30)</f>
        <v>1221972.3888428491</v>
      </c>
      <c r="T30" s="617">
        <f t="shared" si="0"/>
        <v>114.47912346525118</v>
      </c>
      <c r="U30" s="1649"/>
      <c r="V30" s="1653"/>
      <c r="X30" s="12" t="s">
        <v>73</v>
      </c>
      <c r="Y30" s="13">
        <f t="shared" si="2"/>
        <v>260</v>
      </c>
      <c r="Z30" s="14">
        <f>COUNTIF($A$4:$A$424,"&lt;261")</f>
        <v>219</v>
      </c>
      <c r="AA30" s="52">
        <v>0.25</v>
      </c>
      <c r="AB30" s="25" t="s">
        <v>115</v>
      </c>
      <c r="AC30" s="13">
        <f t="shared" si="3"/>
        <v>0</v>
      </c>
      <c r="AD30" s="47" t="str">
        <f t="shared" si="1"/>
        <v/>
      </c>
      <c r="AU30" s="49"/>
      <c r="AV30" s="965"/>
      <c r="AX30" s="964"/>
    </row>
    <row r="31" spans="1:55" x14ac:dyDescent="0.35">
      <c r="A31" s="23">
        <v>25</v>
      </c>
      <c r="B31" s="29">
        <v>11.946550662593046</v>
      </c>
      <c r="C31" s="29">
        <v>11.946550662593046</v>
      </c>
      <c r="D31" s="29">
        <v>123.01323367103204</v>
      </c>
      <c r="E31" s="29">
        <v>139.7679436528195</v>
      </c>
      <c r="F31" s="1071">
        <v>66.17</v>
      </c>
      <c r="G31" s="1076"/>
      <c r="H31" s="549">
        <v>0.24311681293688209</v>
      </c>
      <c r="I31" s="953">
        <v>209012.9706769273</v>
      </c>
      <c r="J31" s="953">
        <v>69873.207436954588</v>
      </c>
      <c r="K31" s="953">
        <v>13486.296744406098</v>
      </c>
      <c r="L31" s="953">
        <v>32962.107514677518</v>
      </c>
      <c r="M31" s="953">
        <v>132931.74438741419</v>
      </c>
      <c r="N31" s="953">
        <v>657745.18586431793</v>
      </c>
      <c r="O31" s="953">
        <v>54387.305899261548</v>
      </c>
      <c r="P31" s="953">
        <v>105102.91639496131</v>
      </c>
      <c r="Q31" s="1186">
        <v>0.15582533517675218</v>
      </c>
      <c r="R31" s="1285">
        <f>IF(A31="",0,A31*Kalkulation!$G$9*Analysebereich!D31)</f>
        <v>1122495.7572481674</v>
      </c>
      <c r="S31" s="15">
        <f>IF(A31="",0,A31*Kalkulation!$G$9*Analysebereich!E31)</f>
        <v>1275382.4858319778</v>
      </c>
      <c r="T31" s="617">
        <f t="shared" si="0"/>
        <v>119.24908694275655</v>
      </c>
      <c r="U31" s="1649" t="s">
        <v>116</v>
      </c>
      <c r="V31" s="1652">
        <f ca="1">TODAY()</f>
        <v>46319</v>
      </c>
      <c r="X31" s="12" t="s">
        <v>73</v>
      </c>
      <c r="Y31" s="13">
        <f t="shared" si="2"/>
        <v>270</v>
      </c>
      <c r="Z31" s="14">
        <f>COUNTIF($A$4:$A$424,"&lt;271")</f>
        <v>219</v>
      </c>
      <c r="AA31" s="52">
        <v>0.26</v>
      </c>
      <c r="AB31" s="26" t="s">
        <v>117</v>
      </c>
      <c r="AC31" s="16">
        <f t="shared" si="3"/>
        <v>0</v>
      </c>
      <c r="AD31" s="503" t="str">
        <f t="shared" si="1"/>
        <v/>
      </c>
      <c r="AU31" s="49"/>
      <c r="AV31" s="965"/>
      <c r="AX31" s="964"/>
    </row>
    <row r="32" spans="1:55" x14ac:dyDescent="0.35">
      <c r="A32" s="23">
        <v>25</v>
      </c>
      <c r="B32" s="29">
        <v>11.946550662593046</v>
      </c>
      <c r="C32" s="29">
        <v>11.946550662593046</v>
      </c>
      <c r="D32" s="29">
        <v>123.01323367103204</v>
      </c>
      <c r="E32" s="29">
        <v>138.67442832206783</v>
      </c>
      <c r="F32" s="1071">
        <v>65.08</v>
      </c>
      <c r="G32" s="1076"/>
      <c r="H32" s="549">
        <v>0.23759685332781738</v>
      </c>
      <c r="I32" s="953">
        <v>205959.17836258665</v>
      </c>
      <c r="J32" s="953">
        <v>64169.272135978696</v>
      </c>
      <c r="K32" s="953">
        <v>12385.37456118927</v>
      </c>
      <c r="L32" s="953">
        <v>32962.107514677518</v>
      </c>
      <c r="M32" s="953">
        <v>132931.74438741419</v>
      </c>
      <c r="N32" s="953">
        <v>657745.18586431793</v>
      </c>
      <c r="O32" s="953">
        <v>54387.305899261548</v>
      </c>
      <c r="P32" s="953">
        <v>104983.23880038534</v>
      </c>
      <c r="Q32" s="1186">
        <v>0.15719515413223445</v>
      </c>
      <c r="R32" s="1285">
        <f>IF(A32="",0,A32*Kalkulation!$G$9*Analysebereich!D32)</f>
        <v>1122495.7572481674</v>
      </c>
      <c r="S32" s="15">
        <f>IF(A32="",0,A32*Kalkulation!$G$9*Analysebereich!E32)</f>
        <v>1265404.1584388688</v>
      </c>
      <c r="T32" s="617">
        <f t="shared" si="0"/>
        <v>119.24908694229089</v>
      </c>
      <c r="U32" s="1649"/>
      <c r="V32" s="1652"/>
      <c r="X32" s="12" t="s">
        <v>73</v>
      </c>
      <c r="Y32" s="13">
        <f t="shared" si="2"/>
        <v>280</v>
      </c>
      <c r="Z32" s="14">
        <f>COUNTIF($A$4:$A$424,"&lt;281")</f>
        <v>219</v>
      </c>
      <c r="AA32" s="52">
        <v>0.27</v>
      </c>
      <c r="AU32" s="49"/>
      <c r="AV32" s="965"/>
      <c r="AX32" s="964"/>
    </row>
    <row r="33" spans="1:50" x14ac:dyDescent="0.35">
      <c r="A33" s="23">
        <v>25</v>
      </c>
      <c r="B33" s="29">
        <v>11.946550662593046</v>
      </c>
      <c r="C33" s="29">
        <v>11.946550662593046</v>
      </c>
      <c r="D33" s="29">
        <v>122.01323367103204</v>
      </c>
      <c r="E33" s="29">
        <v>138.67442832206783</v>
      </c>
      <c r="F33" s="1071">
        <v>65.08</v>
      </c>
      <c r="G33" s="1076"/>
      <c r="H33" s="549">
        <v>0.23759685332781738</v>
      </c>
      <c r="I33" s="953">
        <v>205959.17836258665</v>
      </c>
      <c r="J33" s="953">
        <v>64169.272135978696</v>
      </c>
      <c r="K33" s="953">
        <v>12385.37456118927</v>
      </c>
      <c r="L33" s="953">
        <v>32962.107514677518</v>
      </c>
      <c r="M33" s="953">
        <v>132931.74438741419</v>
      </c>
      <c r="N33" s="953">
        <v>657745.18586431793</v>
      </c>
      <c r="O33" s="953">
        <v>54387.305899261548</v>
      </c>
      <c r="P33" s="953">
        <v>104983.23880038534</v>
      </c>
      <c r="Q33" s="1186">
        <v>0.15698897938497036</v>
      </c>
      <c r="R33" s="1285">
        <f>IF(A33="",0,A33*Kalkulation!$G$9*Analysebereich!D33)</f>
        <v>1113370.7572481674</v>
      </c>
      <c r="S33" s="15">
        <f>IF(A33="",0,A33*Kalkulation!$G$9*Analysebereich!E33)</f>
        <v>1265404.1584388688</v>
      </c>
      <c r="T33" s="617">
        <f t="shared" si="0"/>
        <v>119.24908694229089</v>
      </c>
      <c r="X33" s="12" t="s">
        <v>73</v>
      </c>
      <c r="Y33" s="13">
        <f t="shared" si="2"/>
        <v>290</v>
      </c>
      <c r="Z33" s="14">
        <f>COUNTIF($A$4:$A$424,"&lt;291")</f>
        <v>219</v>
      </c>
      <c r="AA33" s="52">
        <v>0.28000000000000003</v>
      </c>
      <c r="AU33" s="49"/>
      <c r="AV33" s="965"/>
      <c r="AX33" s="964"/>
    </row>
    <row r="34" spans="1:50" x14ac:dyDescent="0.35">
      <c r="A34" s="23">
        <v>25</v>
      </c>
      <c r="B34" s="29">
        <v>11.946550662593046</v>
      </c>
      <c r="C34" s="29">
        <v>11.946550662593046</v>
      </c>
      <c r="D34" s="29">
        <v>123.01323367103204</v>
      </c>
      <c r="E34" s="29">
        <v>138.67442832206783</v>
      </c>
      <c r="F34" s="1071">
        <v>65.08</v>
      </c>
      <c r="G34" s="1076"/>
      <c r="H34" s="549">
        <v>0.23759685332781738</v>
      </c>
      <c r="I34" s="953">
        <v>205959.17836258665</v>
      </c>
      <c r="J34" s="953">
        <v>64169.272135978696</v>
      </c>
      <c r="K34" s="953">
        <v>12385.37456118927</v>
      </c>
      <c r="L34" s="953">
        <v>32962.107514677518</v>
      </c>
      <c r="M34" s="953">
        <v>132931.74438741419</v>
      </c>
      <c r="N34" s="953">
        <v>657745.18586431793</v>
      </c>
      <c r="O34" s="953">
        <v>54387.305899261548</v>
      </c>
      <c r="P34" s="953">
        <v>104983.23880038534</v>
      </c>
      <c r="Q34" s="1186">
        <v>0.15582533517675218</v>
      </c>
      <c r="R34" s="1285">
        <f>IF(A34="",0,A34*Kalkulation!$G$9*Analysebereich!D34)</f>
        <v>1122495.7572481674</v>
      </c>
      <c r="S34" s="15">
        <f>IF(A34="",0,A34*Kalkulation!$G$9*Analysebereich!E34)</f>
        <v>1265404.1584388688</v>
      </c>
      <c r="T34" s="617">
        <f t="shared" si="0"/>
        <v>119.24908694229089</v>
      </c>
      <c r="U34" s="40"/>
      <c r="X34" s="12" t="s">
        <v>73</v>
      </c>
      <c r="Y34" s="13">
        <f t="shared" si="2"/>
        <v>300</v>
      </c>
      <c r="Z34" s="14">
        <f>COUNTIF($A$4:$A$424,"&lt;301")</f>
        <v>219</v>
      </c>
      <c r="AA34" s="52">
        <v>0.28999999999999998</v>
      </c>
      <c r="AU34" s="49"/>
      <c r="AV34" s="965"/>
      <c r="AX34" s="964"/>
    </row>
    <row r="35" spans="1:50" x14ac:dyDescent="0.35">
      <c r="A35" s="23">
        <v>25</v>
      </c>
      <c r="B35" s="29">
        <v>11.946550662593046</v>
      </c>
      <c r="C35" s="29">
        <v>11.946550662593046</v>
      </c>
      <c r="D35" s="29">
        <v>122.01323367103204</v>
      </c>
      <c r="E35" s="29">
        <v>139.7679436528195</v>
      </c>
      <c r="F35" s="1071">
        <v>66.17</v>
      </c>
      <c r="G35" s="1076"/>
      <c r="H35" s="549">
        <v>0.24311681293688209</v>
      </c>
      <c r="I35" s="953">
        <v>209012.9706769273</v>
      </c>
      <c r="J35" s="953">
        <v>69873.207436954588</v>
      </c>
      <c r="K35" s="953">
        <v>13486.296744406098</v>
      </c>
      <c r="L35" s="953">
        <v>32962.107514677518</v>
      </c>
      <c r="M35" s="953">
        <v>132931.74438741419</v>
      </c>
      <c r="N35" s="953">
        <v>657745.18586431793</v>
      </c>
      <c r="O35" s="953">
        <v>54387.305899261548</v>
      </c>
      <c r="P35" s="953">
        <v>105102.91639496131</v>
      </c>
      <c r="Q35" s="1186">
        <v>0.15582533517675218</v>
      </c>
      <c r="R35" s="1285">
        <f>IF(A35="",0,A35*Kalkulation!$G$9*Analysebereich!D35)</f>
        <v>1113370.7572481674</v>
      </c>
      <c r="S35" s="15">
        <f>IF(A35="",0,A35*Kalkulation!$G$9*Analysebereich!E35)</f>
        <v>1275382.4858319778</v>
      </c>
      <c r="T35" s="617">
        <f t="shared" si="0"/>
        <v>119.24908694275655</v>
      </c>
      <c r="X35" s="17" t="s">
        <v>73</v>
      </c>
      <c r="Y35" s="16">
        <f t="shared" si="2"/>
        <v>310</v>
      </c>
      <c r="Z35" s="18">
        <f>COUNTIF($A$4:$A$424,"&lt;311")</f>
        <v>219</v>
      </c>
      <c r="AA35" s="52">
        <v>0.3</v>
      </c>
      <c r="AU35" s="49"/>
      <c r="AV35" s="965"/>
      <c r="AX35" s="964"/>
    </row>
    <row r="36" spans="1:50" x14ac:dyDescent="0.35">
      <c r="A36" s="23">
        <v>25</v>
      </c>
      <c r="B36" s="29">
        <v>11.946550662593046</v>
      </c>
      <c r="C36" s="29">
        <v>11.946550662593046</v>
      </c>
      <c r="D36" s="29">
        <v>123.01323367103204</v>
      </c>
      <c r="E36" s="29">
        <v>139.7679436528195</v>
      </c>
      <c r="F36" s="1071">
        <v>66.17</v>
      </c>
      <c r="G36" s="1076"/>
      <c r="H36" s="549">
        <v>0.24311681293688209</v>
      </c>
      <c r="I36" s="953">
        <v>209012.9706769273</v>
      </c>
      <c r="J36" s="953">
        <v>69873.207436954588</v>
      </c>
      <c r="K36" s="953">
        <v>13486.296744406098</v>
      </c>
      <c r="L36" s="953">
        <v>32962.107514677518</v>
      </c>
      <c r="M36" s="953">
        <v>132931.74438741419</v>
      </c>
      <c r="N36" s="953">
        <v>657745.18586431793</v>
      </c>
      <c r="O36" s="953">
        <v>54387.305899261548</v>
      </c>
      <c r="P36" s="953">
        <v>105102.91639496131</v>
      </c>
      <c r="Q36" s="1186">
        <v>0.15582533517675215</v>
      </c>
      <c r="R36" s="1285">
        <f>IF(A36="",0,A36*Kalkulation!$G$9*Analysebereich!D36)</f>
        <v>1122495.7572481674</v>
      </c>
      <c r="S36" s="15">
        <f>IF(A36="",0,A36*Kalkulation!$G$9*Analysebereich!E36)</f>
        <v>1275382.4858319778</v>
      </c>
      <c r="T36" s="617">
        <f t="shared" si="0"/>
        <v>119.24908694275655</v>
      </c>
      <c r="V36" s="729"/>
      <c r="AA36" s="52">
        <v>0.35</v>
      </c>
      <c r="AU36" s="49"/>
      <c r="AV36" s="965"/>
      <c r="AX36" s="964"/>
    </row>
    <row r="37" spans="1:50" x14ac:dyDescent="0.35">
      <c r="A37" s="23">
        <v>26</v>
      </c>
      <c r="B37" s="29">
        <v>12.424412689096767</v>
      </c>
      <c r="C37" s="29">
        <v>12.424412689096767</v>
      </c>
      <c r="D37" s="29">
        <v>122.84638168190429</v>
      </c>
      <c r="E37" s="29">
        <v>138.6744283220678</v>
      </c>
      <c r="F37" s="1071">
        <v>65.08</v>
      </c>
      <c r="G37" s="1076"/>
      <c r="H37" s="549">
        <v>0.23759685332781738</v>
      </c>
      <c r="I37" s="953">
        <v>214197.54549709009</v>
      </c>
      <c r="J37" s="953">
        <v>66736.043021417849</v>
      </c>
      <c r="K37" s="953">
        <v>12880.78954363684</v>
      </c>
      <c r="L37" s="953">
        <v>34280.591815264619</v>
      </c>
      <c r="M37" s="953">
        <v>138249.01416291075</v>
      </c>
      <c r="N37" s="953">
        <v>684054.99329889053</v>
      </c>
      <c r="O37" s="953">
        <v>56562.79813523202</v>
      </c>
      <c r="P37" s="953">
        <v>109182.56835240097</v>
      </c>
      <c r="Q37" s="1186">
        <v>0.15512067134530208</v>
      </c>
      <c r="R37" s="1285">
        <f>IF(A37="",0,A37*Kalkulation!$G$9*Analysebereich!D37)</f>
        <v>1165812.1621612718</v>
      </c>
      <c r="S37" s="15">
        <f>IF(A37="",0,A37*Kalkulation!$G$9*Analysebereich!E37)</f>
        <v>1316020.3247764234</v>
      </c>
      <c r="T37" s="617">
        <f t="shared" si="0"/>
        <v>124.01905042026192</v>
      </c>
      <c r="V37" s="729"/>
      <c r="AA37" s="52">
        <v>0.4</v>
      </c>
      <c r="AU37" s="49"/>
      <c r="AV37" s="965"/>
      <c r="AX37" s="964"/>
    </row>
    <row r="38" spans="1:50" x14ac:dyDescent="0.35">
      <c r="A38" s="23">
        <v>27</v>
      </c>
      <c r="B38" s="29">
        <v>12.902274715600491</v>
      </c>
      <c r="C38" s="29">
        <v>12.902274715600491</v>
      </c>
      <c r="D38" s="29">
        <v>122.01323367103204</v>
      </c>
      <c r="E38" s="29">
        <v>138.6744283220678</v>
      </c>
      <c r="F38" s="1071">
        <v>65.08</v>
      </c>
      <c r="G38" s="1076"/>
      <c r="H38" s="549">
        <v>0.23759685332781746</v>
      </c>
      <c r="I38" s="953">
        <v>222435.91263159359</v>
      </c>
      <c r="J38" s="953">
        <v>69302.813906857002</v>
      </c>
      <c r="K38" s="953">
        <v>13376.204526084412</v>
      </c>
      <c r="L38" s="953">
        <v>35599.07611585172</v>
      </c>
      <c r="M38" s="953">
        <v>143566.28393840732</v>
      </c>
      <c r="N38" s="953">
        <v>710364.80073346349</v>
      </c>
      <c r="O38" s="953">
        <v>58738.290371202478</v>
      </c>
      <c r="P38" s="953">
        <v>113381.89790441634</v>
      </c>
      <c r="Q38" s="1186">
        <v>0.15582533517675218</v>
      </c>
      <c r="R38" s="1285">
        <f>IF(A38="",0,A38*Kalkulation!$G$9*Analysebereich!D38)</f>
        <v>1202440.4178280209</v>
      </c>
      <c r="S38" s="15">
        <f>IF(A38="",0,A38*Kalkulation!$G$9*Analysebereich!E38)</f>
        <v>1366636.4911139782</v>
      </c>
      <c r="T38" s="617">
        <f t="shared" si="0"/>
        <v>128.78901389800012</v>
      </c>
      <c r="V38" s="729"/>
      <c r="AA38" s="52">
        <v>0.45</v>
      </c>
      <c r="AB38" s="27"/>
      <c r="AC38" s="27"/>
      <c r="AU38" s="49"/>
      <c r="AV38" s="965"/>
      <c r="AX38" s="964"/>
    </row>
    <row r="39" spans="1:50" x14ac:dyDescent="0.35">
      <c r="A39" s="23">
        <v>27</v>
      </c>
      <c r="B39" s="29">
        <v>12.902274715600491</v>
      </c>
      <c r="C39" s="29">
        <v>12.902274715600491</v>
      </c>
      <c r="D39" s="29">
        <v>123.01323367103204</v>
      </c>
      <c r="E39" s="29">
        <v>139.76794365281947</v>
      </c>
      <c r="F39" s="1071">
        <v>66.17</v>
      </c>
      <c r="G39" s="1076"/>
      <c r="H39" s="549">
        <v>0.24311681293688214</v>
      </c>
      <c r="I39" s="953">
        <v>225734.00833108145</v>
      </c>
      <c r="J39" s="953">
        <v>75463.064031910937</v>
      </c>
      <c r="K39" s="953">
        <v>14565.200483958582</v>
      </c>
      <c r="L39" s="953">
        <v>35599.07611585172</v>
      </c>
      <c r="M39" s="953">
        <v>143566.28393840732</v>
      </c>
      <c r="N39" s="953">
        <v>710364.80073346349</v>
      </c>
      <c r="O39" s="953">
        <v>58738.290371202478</v>
      </c>
      <c r="P39" s="953">
        <v>113511.14970655821</v>
      </c>
      <c r="Q39" s="1186">
        <v>0.15539211953011048</v>
      </c>
      <c r="R39" s="1285">
        <f>IF(A39="",0,A39*Kalkulation!$G$9*Analysebereich!D39)</f>
        <v>1212295.4178280209</v>
      </c>
      <c r="S39" s="15">
        <f>IF(A39="",0,A39*Kalkulation!$G$9*Analysebereich!E39)</f>
        <v>1377413.084698536</v>
      </c>
      <c r="T39" s="617">
        <f t="shared" si="0"/>
        <v>128.78901389800012</v>
      </c>
      <c r="V39" s="729"/>
      <c r="AA39" s="52">
        <v>0.5</v>
      </c>
      <c r="AB39" s="28"/>
      <c r="AC39" s="28"/>
      <c r="AU39" s="49"/>
      <c r="AV39" s="965"/>
      <c r="AX39" s="964"/>
    </row>
    <row r="40" spans="1:50" x14ac:dyDescent="0.35">
      <c r="A40" s="23">
        <v>28</v>
      </c>
      <c r="B40" s="29">
        <v>13.380136742104213</v>
      </c>
      <c r="C40" s="29">
        <v>13.380136742104213</v>
      </c>
      <c r="D40" s="29">
        <v>122.01323367103204</v>
      </c>
      <c r="E40" s="29">
        <v>138.6744283220678</v>
      </c>
      <c r="F40" s="1071">
        <v>65.08</v>
      </c>
      <c r="G40" s="1076"/>
      <c r="H40" s="549">
        <v>0.23759685332781738</v>
      </c>
      <c r="I40" s="953">
        <v>230674.27976609708</v>
      </c>
      <c r="J40" s="953">
        <v>71869.58479229614</v>
      </c>
      <c r="K40" s="953">
        <v>13871.619508531983</v>
      </c>
      <c r="L40" s="953">
        <v>36917.560416438821</v>
      </c>
      <c r="M40" s="953">
        <v>148883.55371390388</v>
      </c>
      <c r="N40" s="953">
        <v>736674.60816803621</v>
      </c>
      <c r="O40" s="953">
        <v>60913.782607172936</v>
      </c>
      <c r="P40" s="953">
        <v>117581.2274564317</v>
      </c>
      <c r="Q40" s="1186">
        <v>0.15512067134530208</v>
      </c>
      <c r="R40" s="1285">
        <f>IF(A40="",0,A40*Kalkulation!$G$9*Analysebereich!D40)</f>
        <v>1246975.2481179475</v>
      </c>
      <c r="S40" s="15">
        <f>IF(A40="",0,A40*Kalkulation!$G$9*Analysebereich!E40)</f>
        <v>1417252.6574515328</v>
      </c>
      <c r="T40" s="617">
        <f t="shared" si="0"/>
        <v>133.55897737573832</v>
      </c>
      <c r="V40" s="729"/>
      <c r="AA40" s="52">
        <v>0.55000000000000004</v>
      </c>
      <c r="AB40" s="27"/>
      <c r="AC40" s="27"/>
      <c r="AU40" s="49"/>
      <c r="AV40" s="965"/>
      <c r="AX40" s="964"/>
    </row>
    <row r="41" spans="1:50" x14ac:dyDescent="0.35">
      <c r="A41" s="23">
        <v>28</v>
      </c>
      <c r="B41" s="29">
        <v>13.380136742104213</v>
      </c>
      <c r="C41" s="29">
        <v>13.380136742104213</v>
      </c>
      <c r="D41" s="29">
        <v>123.01323367103204</v>
      </c>
      <c r="E41" s="29">
        <v>139.7679436528195</v>
      </c>
      <c r="F41" s="1071">
        <v>66.17</v>
      </c>
      <c r="G41" s="1076"/>
      <c r="H41" s="549">
        <v>0.24311681293688214</v>
      </c>
      <c r="I41" s="953">
        <v>234094.52715815854</v>
      </c>
      <c r="J41" s="953">
        <v>78257.992329389133</v>
      </c>
      <c r="K41" s="953">
        <v>15104.652353734829</v>
      </c>
      <c r="L41" s="953">
        <v>36917.560416438821</v>
      </c>
      <c r="M41" s="953">
        <v>148883.55371390388</v>
      </c>
      <c r="N41" s="953">
        <v>736674.60816803621</v>
      </c>
      <c r="O41" s="953">
        <v>60913.782607172936</v>
      </c>
      <c r="P41" s="953">
        <v>117715.26636235678</v>
      </c>
      <c r="Q41" s="1186">
        <v>0.15582533517675223</v>
      </c>
      <c r="R41" s="1285">
        <f>IF(A41="",0,A41*Kalkulation!$G$9*Analysebereich!D41)</f>
        <v>1257195.2481179475</v>
      </c>
      <c r="S41" s="15">
        <f>IF(A41="",0,A41*Kalkulation!$G$9*Analysebereich!E41)</f>
        <v>1428428.3841318153</v>
      </c>
      <c r="T41" s="617">
        <f t="shared" si="0"/>
        <v>133.55897737573832</v>
      </c>
      <c r="V41" s="729"/>
      <c r="AA41" s="52">
        <v>0.6</v>
      </c>
      <c r="AB41" s="27"/>
      <c r="AC41" s="27"/>
      <c r="AU41" s="49"/>
      <c r="AV41" s="965"/>
      <c r="AX41" s="964"/>
    </row>
    <row r="42" spans="1:50" x14ac:dyDescent="0.35">
      <c r="A42" s="23">
        <v>28</v>
      </c>
      <c r="B42" s="29">
        <v>13.380136742104213</v>
      </c>
      <c r="C42" s="29">
        <v>13.380136742104213</v>
      </c>
      <c r="D42" s="29">
        <v>122.84638168190429</v>
      </c>
      <c r="E42" s="29">
        <v>138.6744283220678</v>
      </c>
      <c r="F42" s="1071">
        <v>65.08</v>
      </c>
      <c r="G42" s="1076"/>
      <c r="H42" s="549">
        <v>0.23759685332781738</v>
      </c>
      <c r="I42" s="953">
        <v>230674.27976609708</v>
      </c>
      <c r="J42" s="953">
        <v>71869.58479229614</v>
      </c>
      <c r="K42" s="953">
        <v>13871.619508531983</v>
      </c>
      <c r="L42" s="953">
        <v>36917.560416438821</v>
      </c>
      <c r="M42" s="953">
        <v>148883.55371390388</v>
      </c>
      <c r="N42" s="953">
        <v>736674.60816803621</v>
      </c>
      <c r="O42" s="953">
        <v>60913.782607172936</v>
      </c>
      <c r="P42" s="953">
        <v>117581.2274564317</v>
      </c>
      <c r="Q42" s="1186">
        <v>0.15582533517675218</v>
      </c>
      <c r="R42" s="1285">
        <f>IF(A42="",0,A42*Kalkulation!$G$9*Analysebereich!D42)</f>
        <v>1255490.0207890619</v>
      </c>
      <c r="S42" s="15">
        <f>IF(A42="",0,A42*Kalkulation!$G$9*Analysebereich!E42)</f>
        <v>1417252.6574515328</v>
      </c>
      <c r="T42" s="617">
        <f t="shared" si="0"/>
        <v>133.55897737573832</v>
      </c>
      <c r="V42" s="729"/>
      <c r="AA42" s="52">
        <v>0.65</v>
      </c>
      <c r="AU42" s="49"/>
      <c r="AV42" s="965"/>
      <c r="AX42" s="964"/>
    </row>
    <row r="43" spans="1:50" x14ac:dyDescent="0.35">
      <c r="A43" s="23">
        <v>28</v>
      </c>
      <c r="B43" s="29">
        <v>13.380136742104213</v>
      </c>
      <c r="C43" s="29">
        <v>13.380136742104213</v>
      </c>
      <c r="D43" s="29">
        <v>123.01323367103204</v>
      </c>
      <c r="E43" s="29">
        <v>139.7679436528195</v>
      </c>
      <c r="F43" s="1071">
        <v>66.17</v>
      </c>
      <c r="G43" s="1076"/>
      <c r="H43" s="549">
        <v>0.24311681293688214</v>
      </c>
      <c r="I43" s="953">
        <v>234094.52715815854</v>
      </c>
      <c r="J43" s="953">
        <v>78257.992329389133</v>
      </c>
      <c r="K43" s="953">
        <v>15104.652353734829</v>
      </c>
      <c r="L43" s="953">
        <v>36917.560416438821</v>
      </c>
      <c r="M43" s="953">
        <v>148883.55371390388</v>
      </c>
      <c r="N43" s="953">
        <v>736674.60816803621</v>
      </c>
      <c r="O43" s="953">
        <v>60913.782607172936</v>
      </c>
      <c r="P43" s="953">
        <v>117715.26636235678</v>
      </c>
      <c r="Q43" s="1186">
        <v>0.15582533517675218</v>
      </c>
      <c r="R43" s="1285">
        <f>IF(A43="",0,A43*Kalkulation!$G$9*Analysebereich!D43)</f>
        <v>1257195.2481179475</v>
      </c>
      <c r="S43" s="15">
        <f>IF(A43="",0,A43*Kalkulation!$G$9*Analysebereich!E43)</f>
        <v>1428428.3841318153</v>
      </c>
      <c r="T43" s="617">
        <f t="shared" si="0"/>
        <v>133.55897737573832</v>
      </c>
      <c r="V43" s="729"/>
      <c r="AA43" s="52">
        <v>0.7</v>
      </c>
      <c r="AU43" s="49"/>
      <c r="AV43" s="965"/>
      <c r="AX43" s="964"/>
    </row>
    <row r="44" spans="1:50" x14ac:dyDescent="0.35">
      <c r="A44" s="23">
        <v>29</v>
      </c>
      <c r="B44" s="29">
        <v>13.857998768607935</v>
      </c>
      <c r="C44" s="29">
        <v>13.857998768607935</v>
      </c>
      <c r="D44" s="29">
        <v>122.01323367103204</v>
      </c>
      <c r="E44" s="29">
        <v>138.6744283220678</v>
      </c>
      <c r="F44" s="1071">
        <v>65.08</v>
      </c>
      <c r="G44" s="1076"/>
      <c r="H44" s="549">
        <v>0.23759685332781741</v>
      </c>
      <c r="I44" s="953">
        <v>238912.64690060055</v>
      </c>
      <c r="J44" s="953">
        <v>74436.355677735293</v>
      </c>
      <c r="K44" s="953">
        <v>14367.034490979553</v>
      </c>
      <c r="L44" s="953">
        <v>38236.044717025921</v>
      </c>
      <c r="M44" s="953">
        <v>154200.82348940044</v>
      </c>
      <c r="N44" s="953">
        <v>762984.41560260893</v>
      </c>
      <c r="O44" s="953">
        <v>63089.274843143394</v>
      </c>
      <c r="P44" s="953">
        <v>121780.55700844733</v>
      </c>
      <c r="Q44" s="1186">
        <v>0.15690952721121965</v>
      </c>
      <c r="R44" s="1285">
        <f>IF(A44="",0,A44*Kalkulation!$G$9*Analysebereich!D44)</f>
        <v>1291510.0784078741</v>
      </c>
      <c r="S44" s="15">
        <f>IF(A44="",0,A44*Kalkulation!$G$9*Analysebereich!E44)</f>
        <v>1467868.8237890876</v>
      </c>
      <c r="T44" s="617">
        <f t="shared" si="0"/>
        <v>138.32894085370935</v>
      </c>
      <c r="V44" s="729"/>
      <c r="AA44" s="52">
        <v>0.75</v>
      </c>
      <c r="AU44" s="49"/>
      <c r="AV44" s="965"/>
      <c r="AX44" s="964"/>
    </row>
    <row r="45" spans="1:50" x14ac:dyDescent="0.35">
      <c r="A45" s="23">
        <v>29</v>
      </c>
      <c r="B45" s="29">
        <v>13.857998768607935</v>
      </c>
      <c r="C45" s="29">
        <v>13.857998768607935</v>
      </c>
      <c r="D45" s="29">
        <v>122.84638168190429</v>
      </c>
      <c r="E45" s="29">
        <v>138.6744283220678</v>
      </c>
      <c r="F45" s="1071">
        <v>65.08</v>
      </c>
      <c r="G45" s="1076"/>
      <c r="H45" s="549">
        <v>0.23759685332781741</v>
      </c>
      <c r="I45" s="953">
        <v>238912.64690060055</v>
      </c>
      <c r="J45" s="953">
        <v>74436.355677735293</v>
      </c>
      <c r="K45" s="953">
        <v>14367.034490979553</v>
      </c>
      <c r="L45" s="953">
        <v>38236.044717025921</v>
      </c>
      <c r="M45" s="953">
        <v>154200.82348940044</v>
      </c>
      <c r="N45" s="953">
        <v>762984.41560260893</v>
      </c>
      <c r="O45" s="953">
        <v>63089.274843143394</v>
      </c>
      <c r="P45" s="953">
        <v>121780.55700844733</v>
      </c>
      <c r="Q45" s="1186">
        <v>0.15816144137663857</v>
      </c>
      <c r="R45" s="1285">
        <f>IF(A45="",0,A45*Kalkulation!$G$9*Analysebereich!D45)</f>
        <v>1300328.950102957</v>
      </c>
      <c r="S45" s="15">
        <f>IF(A45="",0,A45*Kalkulation!$G$9*Analysebereich!E45)</f>
        <v>1467868.8237890876</v>
      </c>
      <c r="T45" s="617">
        <f t="shared" si="0"/>
        <v>138.32894085370935</v>
      </c>
      <c r="V45" s="729"/>
      <c r="AA45" s="52">
        <v>0.8</v>
      </c>
      <c r="AU45" s="49"/>
      <c r="AV45" s="965"/>
      <c r="AX45" s="964"/>
    </row>
    <row r="46" spans="1:50" x14ac:dyDescent="0.35">
      <c r="A46" s="23">
        <v>29</v>
      </c>
      <c r="B46" s="29">
        <v>13.857998768607935</v>
      </c>
      <c r="C46" s="29">
        <v>13.857998768607935</v>
      </c>
      <c r="D46" s="29">
        <v>122.01323367103204</v>
      </c>
      <c r="E46" s="29">
        <v>139.7679436528195</v>
      </c>
      <c r="F46" s="1071">
        <v>66.17</v>
      </c>
      <c r="G46" s="1076"/>
      <c r="H46" s="549">
        <v>0.24311681293688209</v>
      </c>
      <c r="I46" s="953">
        <v>242455.04598523566</v>
      </c>
      <c r="J46" s="953">
        <v>81052.92062686733</v>
      </c>
      <c r="K46" s="953">
        <v>15644.104223511069</v>
      </c>
      <c r="L46" s="953">
        <v>38236.044717025921</v>
      </c>
      <c r="M46" s="953">
        <v>154200.82348940044</v>
      </c>
      <c r="N46" s="953">
        <v>762984.41560260893</v>
      </c>
      <c r="O46" s="953">
        <v>63089.274843143394</v>
      </c>
      <c r="P46" s="953">
        <v>121919.38301815535</v>
      </c>
      <c r="Q46" s="1186">
        <v>0.15564695762281353</v>
      </c>
      <c r="R46" s="1285">
        <f>IF(A46="",0,A46*Kalkulation!$G$9*Analysebereich!D46)</f>
        <v>1291510.0784078741</v>
      </c>
      <c r="S46" s="15">
        <f>IF(A46="",0,A46*Kalkulation!$G$9*Analysebereich!E46)</f>
        <v>1479443.6835650944</v>
      </c>
      <c r="T46" s="617">
        <f t="shared" si="0"/>
        <v>138.32894085347652</v>
      </c>
      <c r="V46" s="729"/>
      <c r="AA46" s="52">
        <v>0.85</v>
      </c>
      <c r="AU46" s="49"/>
      <c r="AV46" s="965"/>
      <c r="AX46" s="964"/>
    </row>
    <row r="47" spans="1:50" x14ac:dyDescent="0.35">
      <c r="A47" s="23">
        <v>30</v>
      </c>
      <c r="B47" s="29">
        <v>14.335860795111657</v>
      </c>
      <c r="C47" s="29">
        <v>14.335860795111657</v>
      </c>
      <c r="D47" s="29">
        <v>123.01323367103204</v>
      </c>
      <c r="E47" s="29">
        <v>139.7679436528195</v>
      </c>
      <c r="F47" s="1071">
        <v>66.17</v>
      </c>
      <c r="G47" s="1076"/>
      <c r="H47" s="549">
        <v>0.24311681293688209</v>
      </c>
      <c r="I47" s="953">
        <v>250815.56481231275</v>
      </c>
      <c r="J47" s="953">
        <v>83847.848924345511</v>
      </c>
      <c r="K47" s="953">
        <v>16183.556093287314</v>
      </c>
      <c r="L47" s="953">
        <v>39554.529017613022</v>
      </c>
      <c r="M47" s="953">
        <v>159518.09326489703</v>
      </c>
      <c r="N47" s="953">
        <v>789294.22303718177</v>
      </c>
      <c r="O47" s="953">
        <v>65264.767079113859</v>
      </c>
      <c r="P47" s="953">
        <v>126123.49967395367</v>
      </c>
      <c r="Q47" s="1186">
        <v>0.1556469576228135</v>
      </c>
      <c r="R47" s="1285">
        <f>IF(A47="",0,A47*Kalkulation!$G$9*Analysebereich!D47)</f>
        <v>1346994.9086978009</v>
      </c>
      <c r="S47" s="15">
        <f>IF(A47="",0,A47*Kalkulation!$G$9*Analysebereich!E47)</f>
        <v>1530458.9829983735</v>
      </c>
      <c r="T47" s="617">
        <f t="shared" si="0"/>
        <v>143.09890433144756</v>
      </c>
      <c r="V47" s="729"/>
      <c r="AA47" s="52">
        <v>0.9</v>
      </c>
      <c r="AU47" s="49"/>
      <c r="AV47" s="965"/>
      <c r="AX47" s="964"/>
    </row>
    <row r="48" spans="1:50" x14ac:dyDescent="0.35">
      <c r="A48" s="23">
        <v>30</v>
      </c>
      <c r="B48" s="29">
        <v>14.335860795111657</v>
      </c>
      <c r="C48" s="29">
        <v>14.335860795111657</v>
      </c>
      <c r="D48" s="29">
        <v>120.82323367103204</v>
      </c>
      <c r="E48" s="29">
        <v>138.67442832206783</v>
      </c>
      <c r="F48" s="1071">
        <v>65.08</v>
      </c>
      <c r="G48" s="1076"/>
      <c r="H48" s="549">
        <v>0.23759685332781738</v>
      </c>
      <c r="I48" s="953">
        <v>247151.01403510399</v>
      </c>
      <c r="J48" s="953">
        <v>77003.126563174432</v>
      </c>
      <c r="K48" s="953">
        <v>14862.449473427123</v>
      </c>
      <c r="L48" s="953">
        <v>39554.529017613022</v>
      </c>
      <c r="M48" s="953">
        <v>159518.09326489703</v>
      </c>
      <c r="N48" s="953">
        <v>789294.22303718177</v>
      </c>
      <c r="O48" s="953">
        <v>65264.767079113859</v>
      </c>
      <c r="P48" s="953">
        <v>125979.88656046246</v>
      </c>
      <c r="Q48" s="1186">
        <v>0.15582533517675218</v>
      </c>
      <c r="R48" s="1285">
        <f>IF(A48="",0,A48*Kalkulation!$G$9*Analysebereich!D48)</f>
        <v>1323014.4086978009</v>
      </c>
      <c r="S48" s="15">
        <f>IF(A48="",0,A48*Kalkulation!$G$9*Analysebereich!E48)</f>
        <v>1518484.9901266426</v>
      </c>
      <c r="T48" s="617">
        <f t="shared" si="0"/>
        <v>143.0989043309819</v>
      </c>
      <c r="V48" s="729"/>
      <c r="AA48" s="52">
        <v>0.95000000000000095</v>
      </c>
      <c r="AU48" s="49"/>
      <c r="AV48" s="965"/>
      <c r="AX48" s="964"/>
    </row>
    <row r="49" spans="1:50" x14ac:dyDescent="0.35">
      <c r="A49" s="23">
        <v>30</v>
      </c>
      <c r="B49" s="29">
        <v>14.335860795111657</v>
      </c>
      <c r="C49" s="29">
        <v>14.335860795111657</v>
      </c>
      <c r="D49" s="29">
        <v>123.01323367103204</v>
      </c>
      <c r="E49" s="29">
        <v>139.7679436528195</v>
      </c>
      <c r="F49" s="1071">
        <v>66.17</v>
      </c>
      <c r="G49" s="1076"/>
      <c r="H49" s="549">
        <v>0.24311681293688209</v>
      </c>
      <c r="I49" s="953">
        <v>250815.56481231275</v>
      </c>
      <c r="J49" s="953">
        <v>83847.848924345511</v>
      </c>
      <c r="K49" s="953">
        <v>16183.556093287314</v>
      </c>
      <c r="L49" s="953">
        <v>39554.529017613022</v>
      </c>
      <c r="M49" s="953">
        <v>159518.09326489703</v>
      </c>
      <c r="N49" s="953">
        <v>789294.22303718177</v>
      </c>
      <c r="O49" s="953">
        <v>65264.767079113859</v>
      </c>
      <c r="P49" s="953">
        <v>126123.49967395367</v>
      </c>
      <c r="Q49" s="1186">
        <v>0.15529464460611608</v>
      </c>
      <c r="R49" s="1285">
        <f>IF(A49="",0,A49*Kalkulation!$G$9*Analysebereich!D49)</f>
        <v>1346994.9086978009</v>
      </c>
      <c r="S49" s="15">
        <f>IF(A49="",0,A49*Kalkulation!$G$9*Analysebereich!E49)</f>
        <v>1530458.9829983735</v>
      </c>
      <c r="T49" s="617">
        <f t="shared" si="0"/>
        <v>143.09890433144756</v>
      </c>
      <c r="V49" s="729"/>
      <c r="AA49" s="50">
        <v>1</v>
      </c>
      <c r="AU49" s="49"/>
      <c r="AV49" s="965"/>
      <c r="AX49" s="964"/>
    </row>
    <row r="50" spans="1:50" x14ac:dyDescent="0.35">
      <c r="A50" s="23">
        <v>31</v>
      </c>
      <c r="B50" s="29">
        <v>14.813722821615377</v>
      </c>
      <c r="C50" s="29">
        <v>14.813722821615377</v>
      </c>
      <c r="D50" s="29">
        <v>122.01323367103204</v>
      </c>
      <c r="E50" s="29">
        <v>138.6744283220678</v>
      </c>
      <c r="F50" s="1071">
        <v>65.08</v>
      </c>
      <c r="G50" s="1076"/>
      <c r="H50" s="549">
        <v>0.23759685332781738</v>
      </c>
      <c r="I50" s="953">
        <v>255389.38116960746</v>
      </c>
      <c r="J50" s="953">
        <v>79569.897448613599</v>
      </c>
      <c r="K50" s="953">
        <v>15357.864455874695</v>
      </c>
      <c r="L50" s="953">
        <v>40873.013318200123</v>
      </c>
      <c r="M50" s="953">
        <v>164835.36304039357</v>
      </c>
      <c r="N50" s="953">
        <v>815604.03047175426</v>
      </c>
      <c r="O50" s="953">
        <v>67440.259315084317</v>
      </c>
      <c r="P50" s="953">
        <v>130179.21611247808</v>
      </c>
      <c r="Q50" s="1186">
        <v>0.15512067134530208</v>
      </c>
      <c r="R50" s="1285">
        <f>IF(A50="",0,A50*Kalkulation!$G$9*Analysebereich!D50)</f>
        <v>1380579.7389877276</v>
      </c>
      <c r="S50" s="15">
        <f>IF(A50="",0,A50*Kalkulation!$G$9*Analysebereich!E50)</f>
        <v>1569101.1564641972</v>
      </c>
      <c r="T50" s="617">
        <f t="shared" si="0"/>
        <v>147.86886780895293</v>
      </c>
      <c r="V50" s="729"/>
      <c r="AU50" s="49"/>
      <c r="AV50" s="965"/>
      <c r="AX50" s="964"/>
    </row>
    <row r="51" spans="1:50" x14ac:dyDescent="0.35">
      <c r="A51" s="23">
        <v>32</v>
      </c>
      <c r="B51" s="29">
        <v>15.291584848119101</v>
      </c>
      <c r="C51" s="29">
        <v>15.291584848119101</v>
      </c>
      <c r="D51" s="29">
        <v>123.01323367103204</v>
      </c>
      <c r="E51" s="29">
        <v>138.6744283220678</v>
      </c>
      <c r="F51" s="1071">
        <v>65.08</v>
      </c>
      <c r="G51" s="1076"/>
      <c r="H51" s="549">
        <v>0.23759685332781735</v>
      </c>
      <c r="I51" s="953">
        <v>263627.74830411095</v>
      </c>
      <c r="J51" s="953">
        <v>82136.668334052723</v>
      </c>
      <c r="K51" s="953">
        <v>15853.279438322268</v>
      </c>
      <c r="L51" s="953">
        <v>42191.497618787223</v>
      </c>
      <c r="M51" s="953">
        <v>170152.63281589016</v>
      </c>
      <c r="N51" s="953">
        <v>841913.83790632698</v>
      </c>
      <c r="O51" s="953">
        <v>69615.751551054782</v>
      </c>
      <c r="P51" s="953">
        <v>134378.54566449346</v>
      </c>
      <c r="Q51" s="1186">
        <v>0.15512067134530208</v>
      </c>
      <c r="R51" s="1285">
        <f>IF(A51="",0,A51*Kalkulation!$G$9*Analysebereich!D51)</f>
        <v>1436794.5692776542</v>
      </c>
      <c r="S51" s="15">
        <f>IF(A51="",0,A51*Kalkulation!$G$9*Analysebereich!E51)</f>
        <v>1619717.3228017518</v>
      </c>
      <c r="T51" s="617">
        <f t="shared" si="0"/>
        <v>152.63883128692396</v>
      </c>
      <c r="V51" s="729"/>
      <c r="AU51" s="49"/>
      <c r="AV51" s="965"/>
      <c r="AX51" s="964"/>
    </row>
    <row r="52" spans="1:50" x14ac:dyDescent="0.35">
      <c r="A52" s="23">
        <v>32</v>
      </c>
      <c r="B52" s="29">
        <v>15.291584848119101</v>
      </c>
      <c r="C52" s="29">
        <v>15.291584848119101</v>
      </c>
      <c r="D52" s="29">
        <v>123.01323367103204</v>
      </c>
      <c r="E52" s="29">
        <v>139.7679436528195</v>
      </c>
      <c r="F52" s="1071">
        <v>66.17</v>
      </c>
      <c r="G52" s="1076"/>
      <c r="H52" s="549">
        <v>0.24311681293688209</v>
      </c>
      <c r="I52" s="953">
        <v>267536.60246646695</v>
      </c>
      <c r="J52" s="953">
        <v>89437.705519301875</v>
      </c>
      <c r="K52" s="953">
        <v>17262.459832839802</v>
      </c>
      <c r="L52" s="953">
        <v>42191.497618787223</v>
      </c>
      <c r="M52" s="953">
        <v>170152.63281589016</v>
      </c>
      <c r="N52" s="953">
        <v>841913.83790632698</v>
      </c>
      <c r="O52" s="953">
        <v>69615.751551054782</v>
      </c>
      <c r="P52" s="953">
        <v>134531.73298555057</v>
      </c>
      <c r="Q52" s="1186">
        <v>0.15512067134530205</v>
      </c>
      <c r="R52" s="1285">
        <f>IF(A52="",0,A52*Kalkulation!$G$9*Analysebereich!D52)</f>
        <v>1436794.5692776542</v>
      </c>
      <c r="S52" s="15">
        <f>IF(A52="",0,A52*Kalkulation!$G$9*Analysebereich!E52)</f>
        <v>1632489.5818649316</v>
      </c>
      <c r="T52" s="617">
        <f t="shared" si="0"/>
        <v>152.63883128669113</v>
      </c>
      <c r="AU52" s="49"/>
      <c r="AV52" s="965"/>
      <c r="AX52" s="964"/>
    </row>
    <row r="53" spans="1:50" x14ac:dyDescent="0.35">
      <c r="A53" s="23">
        <v>32</v>
      </c>
      <c r="B53" s="29">
        <v>15.291584848119101</v>
      </c>
      <c r="C53" s="29">
        <v>15.291584848119101</v>
      </c>
      <c r="D53" s="29">
        <v>121.06323367103204</v>
      </c>
      <c r="E53" s="29">
        <v>139.7679436528195</v>
      </c>
      <c r="F53" s="1071">
        <v>66.17</v>
      </c>
      <c r="G53" s="1076"/>
      <c r="H53" s="549">
        <v>0.24311681293688209</v>
      </c>
      <c r="I53" s="953">
        <v>267536.60246646695</v>
      </c>
      <c r="J53" s="953">
        <v>89437.705519301875</v>
      </c>
      <c r="K53" s="953">
        <v>17262.459832839802</v>
      </c>
      <c r="L53" s="953">
        <v>42191.497618787223</v>
      </c>
      <c r="M53" s="953">
        <v>170152.63281589016</v>
      </c>
      <c r="N53" s="953">
        <v>841913.83790632698</v>
      </c>
      <c r="O53" s="953">
        <v>69615.751551054782</v>
      </c>
      <c r="P53" s="953">
        <v>134531.73298555057</v>
      </c>
      <c r="Q53" s="1186">
        <v>0.15582533517675215</v>
      </c>
      <c r="R53" s="1285">
        <f>IF(A53="",0,A53*Kalkulation!$G$9*Analysebereich!D53)</f>
        <v>1414018.5692776542</v>
      </c>
      <c r="S53" s="15">
        <f>IF(A53="",0,A53*Kalkulation!$G$9*Analysebereich!E53)</f>
        <v>1632489.5818649316</v>
      </c>
      <c r="T53" s="617">
        <f t="shared" si="0"/>
        <v>152.63883128669113</v>
      </c>
      <c r="AU53" s="49"/>
      <c r="AV53" s="965"/>
      <c r="AX53" s="964"/>
    </row>
    <row r="54" spans="1:50" ht="15" thickBot="1" x14ac:dyDescent="0.4">
      <c r="A54" s="23">
        <v>33</v>
      </c>
      <c r="B54" s="29">
        <v>15.769446874622824</v>
      </c>
      <c r="C54" s="29">
        <v>15.769446874622824</v>
      </c>
      <c r="D54" s="29">
        <v>122.01323367103204</v>
      </c>
      <c r="E54" s="29">
        <v>139.7679436528195</v>
      </c>
      <c r="F54" s="1071">
        <v>66.17</v>
      </c>
      <c r="G54" s="1076"/>
      <c r="H54" s="549">
        <v>0.24311681293688209</v>
      </c>
      <c r="I54" s="953">
        <v>275897.12129354401</v>
      </c>
      <c r="J54" s="953">
        <v>92232.633816780042</v>
      </c>
      <c r="K54" s="953">
        <v>17801.911702616042</v>
      </c>
      <c r="L54" s="953">
        <v>43509.981919374331</v>
      </c>
      <c r="M54" s="953">
        <v>175469.90259138675</v>
      </c>
      <c r="N54" s="953">
        <v>868223.64534089982</v>
      </c>
      <c r="O54" s="953">
        <v>71791.243787025232</v>
      </c>
      <c r="P54" s="953">
        <v>138735.84964134914</v>
      </c>
      <c r="Q54" s="1186">
        <v>0.15633005497543184</v>
      </c>
      <c r="R54" s="1285">
        <f>IF(A54="",0,A54*Kalkulation!$G$9*Analysebereich!D54)</f>
        <v>1469649.399567581</v>
      </c>
      <c r="S54" s="15">
        <f>IF(A54="",0,A54*Kalkulation!$G$9*Analysebereich!E54)</f>
        <v>1683504.8812982109</v>
      </c>
      <c r="T54" s="617">
        <f t="shared" si="0"/>
        <v>157.40879476466216</v>
      </c>
      <c r="AS54" s="1289" t="s">
        <v>118</v>
      </c>
      <c r="AT54" s="49">
        <f>SUM($I$4:$I$220)</f>
        <v>107705717.83692861</v>
      </c>
      <c r="AU54" s="49"/>
      <c r="AV54" s="965"/>
      <c r="AX54" s="964"/>
    </row>
    <row r="55" spans="1:50" ht="15" thickBot="1" x14ac:dyDescent="0.4">
      <c r="A55" s="23">
        <v>34</v>
      </c>
      <c r="B55" s="29">
        <v>16.247308901126544</v>
      </c>
      <c r="C55" s="29">
        <v>16.247308901126544</v>
      </c>
      <c r="D55" s="29">
        <v>123.01323367103204</v>
      </c>
      <c r="E55" s="29">
        <v>139.7679436528195</v>
      </c>
      <c r="F55" s="1071">
        <v>66.17</v>
      </c>
      <c r="G55" s="1076"/>
      <c r="H55" s="549">
        <v>0.24311681293688206</v>
      </c>
      <c r="I55" s="953">
        <v>284257.64012062107</v>
      </c>
      <c r="J55" s="953">
        <v>95027.562114258209</v>
      </c>
      <c r="K55" s="953">
        <v>18341.363572392289</v>
      </c>
      <c r="L55" s="953">
        <v>44828.466219961425</v>
      </c>
      <c r="M55" s="953">
        <v>180787.17236688329</v>
      </c>
      <c r="N55" s="953">
        <v>894533.45277547243</v>
      </c>
      <c r="O55" s="953">
        <v>73966.736022995727</v>
      </c>
      <c r="P55" s="953">
        <v>142939.96629714771</v>
      </c>
      <c r="Q55" s="1186">
        <v>0.15512067134530205</v>
      </c>
      <c r="R55" s="1285">
        <f>IF(A55="",0,A55*Kalkulation!$G$9*Analysebereich!D55)</f>
        <v>1526594.2298575076</v>
      </c>
      <c r="S55" s="15">
        <f>IF(A55="",0,A55*Kalkulation!$G$9*Analysebereich!E55)</f>
        <v>1734520.18073149</v>
      </c>
      <c r="T55" s="617">
        <f t="shared" si="0"/>
        <v>162.17875824216753</v>
      </c>
      <c r="AS55" s="1289" t="s">
        <v>22</v>
      </c>
      <c r="AT55" s="49">
        <f>SUM($J$4:$J$220)</f>
        <v>35078631.707471594</v>
      </c>
      <c r="AU55" s="49"/>
      <c r="AV55" s="965"/>
      <c r="AX55" s="964"/>
    </row>
    <row r="56" spans="1:50" ht="15" thickBot="1" x14ac:dyDescent="0.4">
      <c r="A56" s="23">
        <v>35</v>
      </c>
      <c r="B56" s="29">
        <v>16.725170927630266</v>
      </c>
      <c r="C56" s="29">
        <v>16.725170927630266</v>
      </c>
      <c r="D56" s="29">
        <v>123.01323367103204</v>
      </c>
      <c r="E56" s="29">
        <v>139.7679436528195</v>
      </c>
      <c r="F56" s="1071">
        <v>66.17</v>
      </c>
      <c r="G56" s="1076"/>
      <c r="H56" s="549">
        <v>0.24311681293688209</v>
      </c>
      <c r="I56" s="953">
        <v>292618.15894769825</v>
      </c>
      <c r="J56" s="953">
        <v>97822.49041173642</v>
      </c>
      <c r="K56" s="953">
        <v>18880.815442168532</v>
      </c>
      <c r="L56" s="953">
        <v>46146.950520548533</v>
      </c>
      <c r="M56" s="953">
        <v>186104.44214237985</v>
      </c>
      <c r="N56" s="953">
        <v>920843.26021004526</v>
      </c>
      <c r="O56" s="953">
        <v>76142.228258966177</v>
      </c>
      <c r="P56" s="953">
        <v>147144.08295294602</v>
      </c>
      <c r="Q56" s="1186">
        <v>0.15512067134530205</v>
      </c>
      <c r="R56" s="1285">
        <f>IF(A56="",0,A56*Kalkulation!$G$9*Analysebereich!D56)</f>
        <v>1571494.0601474342</v>
      </c>
      <c r="S56" s="15">
        <f>IF(A56="",0,A56*Kalkulation!$G$9*Analysebereich!E56)</f>
        <v>1785535.4801647691</v>
      </c>
      <c r="T56" s="617">
        <f t="shared" si="0"/>
        <v>166.94872171990573</v>
      </c>
      <c r="AS56" s="1289" t="s">
        <v>119</v>
      </c>
      <c r="AT56" s="49">
        <f>SUM($K$4:$K$220)</f>
        <v>6770561.3345651478</v>
      </c>
      <c r="AU56" s="49"/>
      <c r="AV56" s="965"/>
      <c r="AX56" s="964"/>
    </row>
    <row r="57" spans="1:50" ht="15" thickBot="1" x14ac:dyDescent="0.4">
      <c r="A57" s="23">
        <v>35</v>
      </c>
      <c r="B57" s="29">
        <v>16.725170927630266</v>
      </c>
      <c r="C57" s="29">
        <v>16.725170927630266</v>
      </c>
      <c r="D57" s="29">
        <v>123.01323367103204</v>
      </c>
      <c r="E57" s="29">
        <v>139.7679436528195</v>
      </c>
      <c r="F57" s="1071">
        <v>66.17</v>
      </c>
      <c r="G57" s="1076"/>
      <c r="H57" s="549">
        <v>0.24311681293688209</v>
      </c>
      <c r="I57" s="953">
        <v>292618.15894769825</v>
      </c>
      <c r="J57" s="953">
        <v>97822.49041173642</v>
      </c>
      <c r="K57" s="953">
        <v>18880.815442168532</v>
      </c>
      <c r="L57" s="953">
        <v>46146.950520548533</v>
      </c>
      <c r="M57" s="953">
        <v>186104.44214237985</v>
      </c>
      <c r="N57" s="953">
        <v>920843.26021004526</v>
      </c>
      <c r="O57" s="953">
        <v>76142.228258966177</v>
      </c>
      <c r="P57" s="953">
        <v>147144.08295294602</v>
      </c>
      <c r="Q57" s="1186">
        <v>0.15666316667059127</v>
      </c>
      <c r="R57" s="1285">
        <f>IF(A57="",0,A57*Kalkulation!$G$9*Analysebereich!D57)</f>
        <v>1571494.0601474342</v>
      </c>
      <c r="S57" s="15">
        <f>IF(A57="",0,A57*Kalkulation!$G$9*Analysebereich!E57)</f>
        <v>1785535.4801647691</v>
      </c>
      <c r="T57" s="617">
        <f t="shared" si="0"/>
        <v>166.94872171990573</v>
      </c>
      <c r="AS57" s="1289" t="s">
        <v>120</v>
      </c>
      <c r="AT57" s="49">
        <f>SUM($L$4:$L$220)</f>
        <v>17080964.114105891</v>
      </c>
      <c r="AU57" s="49"/>
      <c r="AV57" s="965"/>
      <c r="AX57" s="964"/>
    </row>
    <row r="58" spans="1:50" ht="15" thickBot="1" x14ac:dyDescent="0.4">
      <c r="A58" s="23">
        <v>35</v>
      </c>
      <c r="B58" s="29">
        <v>16.725170927630266</v>
      </c>
      <c r="C58" s="29">
        <v>16.725170927630266</v>
      </c>
      <c r="D58" s="29">
        <v>122.01323367103204</v>
      </c>
      <c r="E58" s="29">
        <v>138.67442832206783</v>
      </c>
      <c r="F58" s="1071">
        <v>65.08</v>
      </c>
      <c r="G58" s="1076"/>
      <c r="H58" s="549">
        <v>0.23759685332781735</v>
      </c>
      <c r="I58" s="953">
        <v>288342.84970762132</v>
      </c>
      <c r="J58" s="953">
        <v>89836.980990370183</v>
      </c>
      <c r="K58" s="953">
        <v>17339.524385664979</v>
      </c>
      <c r="L58" s="953">
        <v>46146.950520548533</v>
      </c>
      <c r="M58" s="953">
        <v>186104.44214237985</v>
      </c>
      <c r="N58" s="953">
        <v>920843.26021004526</v>
      </c>
      <c r="O58" s="953">
        <v>76142.228258966177</v>
      </c>
      <c r="P58" s="953">
        <v>146976.53432053982</v>
      </c>
      <c r="Q58" s="1186">
        <v>0.15512067134530205</v>
      </c>
      <c r="R58" s="1285">
        <f>IF(A58="",0,A58*Kalkulation!$G$9*Analysebereich!D58)</f>
        <v>1558719.0601474342</v>
      </c>
      <c r="S58" s="15">
        <f>IF(A58="",0,A58*Kalkulation!$G$9*Analysebereich!E58)</f>
        <v>1771565.8218144164</v>
      </c>
      <c r="T58" s="617">
        <f t="shared" si="0"/>
        <v>166.9487217196729</v>
      </c>
      <c r="AS58" s="1289" t="s">
        <v>121</v>
      </c>
      <c r="AT58" s="49">
        <f>SUM($M$4:$M$220)</f>
        <v>68885229.941558018</v>
      </c>
      <c r="AU58" s="49"/>
      <c r="AV58" s="965"/>
      <c r="AX58" s="964"/>
    </row>
    <row r="59" spans="1:50" ht="15" thickBot="1" x14ac:dyDescent="0.4">
      <c r="A59" s="23">
        <v>35</v>
      </c>
      <c r="B59" s="29">
        <v>16.725170927630266</v>
      </c>
      <c r="C59" s="29">
        <v>16.725170927630266</v>
      </c>
      <c r="D59" s="29">
        <v>122.01323367103204</v>
      </c>
      <c r="E59" s="29">
        <v>138.67442832206783</v>
      </c>
      <c r="F59" s="1071">
        <v>65.08</v>
      </c>
      <c r="G59" s="1076"/>
      <c r="H59" s="549">
        <v>0.23759685332781735</v>
      </c>
      <c r="I59" s="953">
        <v>288342.84970762132</v>
      </c>
      <c r="J59" s="953">
        <v>89836.980990370183</v>
      </c>
      <c r="K59" s="953">
        <v>17339.524385664979</v>
      </c>
      <c r="L59" s="953">
        <v>46146.950520548533</v>
      </c>
      <c r="M59" s="953">
        <v>186104.44214237985</v>
      </c>
      <c r="N59" s="953">
        <v>920843.26021004526</v>
      </c>
      <c r="O59" s="953">
        <v>76142.228258966177</v>
      </c>
      <c r="P59" s="953">
        <v>146976.53432053982</v>
      </c>
      <c r="Q59" s="1186">
        <v>0.15529464460611608</v>
      </c>
      <c r="R59" s="1285">
        <f>IF(A59="",0,A59*Kalkulation!$G$9*Analysebereich!D59)</f>
        <v>1558719.0601474342</v>
      </c>
      <c r="S59" s="15">
        <f>IF(A59="",0,A59*Kalkulation!$G$9*Analysebereich!E59)</f>
        <v>1771565.8218144164</v>
      </c>
      <c r="T59" s="617">
        <f t="shared" si="0"/>
        <v>166.9487217196729</v>
      </c>
      <c r="AS59" s="1289" t="s">
        <v>122</v>
      </c>
      <c r="AT59" s="49">
        <f>SUM($N$4:$N$220)</f>
        <v>340843555.31488949</v>
      </c>
      <c r="AU59" s="49"/>
      <c r="AV59" s="965"/>
      <c r="AX59" s="964"/>
    </row>
    <row r="60" spans="1:50" ht="15" thickBot="1" x14ac:dyDescent="0.4">
      <c r="A60" s="23">
        <v>36</v>
      </c>
      <c r="B60" s="29">
        <v>17.203032954133988</v>
      </c>
      <c r="C60" s="29">
        <v>17.203032954133988</v>
      </c>
      <c r="D60" s="29">
        <v>122.51323367103204</v>
      </c>
      <c r="E60" s="29">
        <v>139.49456493639829</v>
      </c>
      <c r="F60" s="1071">
        <v>65.900000000000006</v>
      </c>
      <c r="G60" s="1076"/>
      <c r="H60" s="549">
        <v>0.24175399687787888</v>
      </c>
      <c r="I60" s="953">
        <v>299879.3125416126</v>
      </c>
      <c r="J60" s="953">
        <v>98564.002000863242</v>
      </c>
      <c r="K60" s="953">
        <v>19023.935325986717</v>
      </c>
      <c r="L60" s="953">
        <v>47465.434821135626</v>
      </c>
      <c r="M60" s="953">
        <v>191421.71191787641</v>
      </c>
      <c r="N60" s="953">
        <v>947153.06764461775</v>
      </c>
      <c r="O60" s="953">
        <v>78317.720494936642</v>
      </c>
      <c r="P60" s="953">
        <v>151305.11720244214</v>
      </c>
      <c r="Q60" s="1186">
        <v>0.15719515413223445</v>
      </c>
      <c r="R60" s="1285">
        <f>IF(A60="",0,A60*Kalkulation!$G$9*Analysebereich!D60)</f>
        <v>1609823.8904373611</v>
      </c>
      <c r="S60" s="15">
        <f>IF(A60="",0,A60*Kalkulation!$G$9*Analysebereich!E60)</f>
        <v>1832958.5832642736</v>
      </c>
      <c r="T60" s="617">
        <f t="shared" si="0"/>
        <v>171.71868519764394</v>
      </c>
      <c r="AS60" s="1289" t="s">
        <v>123</v>
      </c>
      <c r="AT60" s="49">
        <f>SUM($O$4:$O$220)</f>
        <v>26732975.222693045</v>
      </c>
      <c r="AU60" s="49"/>
      <c r="AV60" s="965"/>
      <c r="AX60" s="964"/>
    </row>
    <row r="61" spans="1:50" ht="15" thickBot="1" x14ac:dyDescent="0.4">
      <c r="A61" s="23">
        <v>36</v>
      </c>
      <c r="B61" s="29">
        <v>17.203032954133988</v>
      </c>
      <c r="C61" s="29">
        <v>17.203032954133988</v>
      </c>
      <c r="D61" s="29">
        <v>123.01323367103204</v>
      </c>
      <c r="E61" s="29">
        <v>139.76794365281953</v>
      </c>
      <c r="F61" s="1071">
        <v>66.17</v>
      </c>
      <c r="G61" s="1076"/>
      <c r="H61" s="549">
        <v>0.24311681293688203</v>
      </c>
      <c r="I61" s="953">
        <v>300978.67777477525</v>
      </c>
      <c r="J61" s="953">
        <v>100617.4187092146</v>
      </c>
      <c r="K61" s="953">
        <v>19420.267311944775</v>
      </c>
      <c r="L61" s="953">
        <v>47465.434821135626</v>
      </c>
      <c r="M61" s="953">
        <v>191421.71191787641</v>
      </c>
      <c r="N61" s="953">
        <v>947153.06764461775</v>
      </c>
      <c r="O61" s="953">
        <v>78317.720494936642</v>
      </c>
      <c r="P61" s="953">
        <v>151348.19960874488</v>
      </c>
      <c r="Q61" s="1186">
        <v>0.15512067134530211</v>
      </c>
      <c r="R61" s="1285">
        <f>IF(A61="",0,A61*Kalkulation!$G$9*Analysebereich!D61)</f>
        <v>1616393.8904373611</v>
      </c>
      <c r="S61" s="15">
        <f>IF(A61="",0,A61*Kalkulation!$G$9*Analysebereich!E61)</f>
        <v>1836550.7795980487</v>
      </c>
      <c r="T61" s="617">
        <f t="shared" si="0"/>
        <v>171.71868519717827</v>
      </c>
      <c r="AS61" s="1289" t="s">
        <v>28</v>
      </c>
      <c r="AT61" s="49">
        <f>SUM($P$4:$P$220)</f>
        <v>54440629.193998702</v>
      </c>
      <c r="AU61" s="49"/>
      <c r="AV61" s="965"/>
      <c r="AX61" s="964"/>
    </row>
    <row r="62" spans="1:50" x14ac:dyDescent="0.35">
      <c r="A62" s="23">
        <v>36</v>
      </c>
      <c r="B62" s="29">
        <v>17.203032954133988</v>
      </c>
      <c r="C62" s="29">
        <v>17.203032954133988</v>
      </c>
      <c r="D62" s="29">
        <v>123.01323367103204</v>
      </c>
      <c r="E62" s="29">
        <v>139.76794365281953</v>
      </c>
      <c r="F62" s="1071">
        <v>66.17</v>
      </c>
      <c r="G62" s="1076"/>
      <c r="H62" s="549">
        <v>0.24311681293688203</v>
      </c>
      <c r="I62" s="953">
        <v>300978.67777477525</v>
      </c>
      <c r="J62" s="953">
        <v>100617.4187092146</v>
      </c>
      <c r="K62" s="953">
        <v>19420.267311944775</v>
      </c>
      <c r="L62" s="953">
        <v>47465.434821135626</v>
      </c>
      <c r="M62" s="953">
        <v>191421.71191787641</v>
      </c>
      <c r="N62" s="953">
        <v>947153.06764461775</v>
      </c>
      <c r="O62" s="953">
        <v>78317.720494936642</v>
      </c>
      <c r="P62" s="953">
        <v>151348.19960874488</v>
      </c>
      <c r="Q62" s="1186">
        <v>0.15512067134530205</v>
      </c>
      <c r="R62" s="1285">
        <f>IF(A62="",0,A62*Kalkulation!$G$9*Analysebereich!D62)</f>
        <v>1616393.8904373611</v>
      </c>
      <c r="S62" s="15">
        <f>IF(A62="",0,A62*Kalkulation!$G$9*Analysebereich!E62)</f>
        <v>1836550.7795980487</v>
      </c>
      <c r="T62" s="617">
        <f t="shared" si="0"/>
        <v>171.71868519717827</v>
      </c>
      <c r="AS62" s="7" t="s">
        <v>124</v>
      </c>
      <c r="AT62" s="49">
        <f>SUM(AT54:AT61)</f>
        <v>657538264.66621053</v>
      </c>
      <c r="AU62" s="49"/>
      <c r="AV62" s="965"/>
      <c r="AX62" s="964"/>
    </row>
    <row r="63" spans="1:50" x14ac:dyDescent="0.35">
      <c r="A63" s="23">
        <v>36</v>
      </c>
      <c r="B63" s="29">
        <v>17.203032954133988</v>
      </c>
      <c r="C63" s="29">
        <v>17.203032954133988</v>
      </c>
      <c r="D63" s="29">
        <v>123.01323367103204</v>
      </c>
      <c r="E63" s="29">
        <v>139.49456493639829</v>
      </c>
      <c r="F63" s="1071">
        <v>65.900000000000006</v>
      </c>
      <c r="G63" s="1076"/>
      <c r="H63" s="549">
        <v>0.24175399687787888</v>
      </c>
      <c r="I63" s="953">
        <v>299879.3125416126</v>
      </c>
      <c r="J63" s="953">
        <v>98564.002000863242</v>
      </c>
      <c r="K63" s="953">
        <v>19023.935325986717</v>
      </c>
      <c r="L63" s="953">
        <v>47465.434821135626</v>
      </c>
      <c r="M63" s="953">
        <v>191421.71191787641</v>
      </c>
      <c r="N63" s="953">
        <v>947153.06764461775</v>
      </c>
      <c r="O63" s="953">
        <v>78317.720494936642</v>
      </c>
      <c r="P63" s="953">
        <v>151305.11720244214</v>
      </c>
      <c r="Q63" s="1186">
        <v>0.15903529931698449</v>
      </c>
      <c r="R63" s="1285">
        <f>IF(A63="",0,A63*Kalkulation!$G$9*Analysebereich!D63)</f>
        <v>1616393.8904373611</v>
      </c>
      <c r="S63" s="15">
        <f>IF(A63="",0,A63*Kalkulation!$G$9*Analysebereich!E63)</f>
        <v>1832958.5832642736</v>
      </c>
      <c r="T63" s="617">
        <f t="shared" si="0"/>
        <v>171.71868519764394</v>
      </c>
      <c r="AU63" s="49"/>
      <c r="AV63" s="965"/>
      <c r="AX63" s="964"/>
    </row>
    <row r="64" spans="1:50" x14ac:dyDescent="0.35">
      <c r="A64" s="23">
        <v>36</v>
      </c>
      <c r="B64" s="29">
        <v>17.203032954133988</v>
      </c>
      <c r="C64" s="29">
        <v>17.203032954133988</v>
      </c>
      <c r="D64" s="29">
        <v>123.01323367103204</v>
      </c>
      <c r="E64" s="29">
        <v>139.76794365281953</v>
      </c>
      <c r="F64" s="1071">
        <v>66.17</v>
      </c>
      <c r="G64" s="1076"/>
      <c r="H64" s="549">
        <v>0.24311681293688203</v>
      </c>
      <c r="I64" s="953">
        <v>300978.67777477525</v>
      </c>
      <c r="J64" s="953">
        <v>100617.4187092146</v>
      </c>
      <c r="K64" s="953">
        <v>19420.267311944775</v>
      </c>
      <c r="L64" s="953">
        <v>47465.434821135626</v>
      </c>
      <c r="M64" s="953">
        <v>191421.71191787641</v>
      </c>
      <c r="N64" s="953">
        <v>947153.06764461775</v>
      </c>
      <c r="O64" s="953">
        <v>78317.720494936642</v>
      </c>
      <c r="P64" s="953">
        <v>151348.19960874488</v>
      </c>
      <c r="Q64" s="1186">
        <v>0.15724954084517895</v>
      </c>
      <c r="R64" s="1285">
        <f>IF(A64="",0,A64*Kalkulation!$G$9*Analysebereich!D64)</f>
        <v>1616393.8904373611</v>
      </c>
      <c r="S64" s="15">
        <f>IF(A64="",0,A64*Kalkulation!$G$9*Analysebereich!E64)</f>
        <v>1836550.7795980487</v>
      </c>
      <c r="T64" s="617">
        <f t="shared" si="0"/>
        <v>171.71868519717827</v>
      </c>
      <c r="AU64" s="49"/>
      <c r="AV64" s="965"/>
      <c r="AX64" s="964"/>
    </row>
    <row r="65" spans="1:50" x14ac:dyDescent="0.35">
      <c r="A65" s="23">
        <v>36</v>
      </c>
      <c r="B65" s="29">
        <v>17.203032954133988</v>
      </c>
      <c r="C65" s="29">
        <v>17.203032954133988</v>
      </c>
      <c r="D65" s="29">
        <v>123.01323367103204</v>
      </c>
      <c r="E65" s="29">
        <v>138.6744283220678</v>
      </c>
      <c r="F65" s="1071">
        <v>65.08</v>
      </c>
      <c r="G65" s="1076"/>
      <c r="H65" s="549">
        <v>0.23759685332781735</v>
      </c>
      <c r="I65" s="953">
        <v>296581.21684212476</v>
      </c>
      <c r="J65" s="953">
        <v>92403.751875809321</v>
      </c>
      <c r="K65" s="953">
        <v>17834.939368112551</v>
      </c>
      <c r="L65" s="953">
        <v>47465.434821135626</v>
      </c>
      <c r="M65" s="953">
        <v>191421.71191787641</v>
      </c>
      <c r="N65" s="953">
        <v>947153.06764461775</v>
      </c>
      <c r="O65" s="953">
        <v>78317.720494936642</v>
      </c>
      <c r="P65" s="953">
        <v>151175.8638725557</v>
      </c>
      <c r="Q65" s="1186">
        <v>0.15512067134530211</v>
      </c>
      <c r="R65" s="1285">
        <f>IF(A65="",0,A65*Kalkulation!$G$9*Analysebereich!D65)</f>
        <v>1616393.8904373611</v>
      </c>
      <c r="S65" s="15">
        <f>IF(A65="",0,A65*Kalkulation!$G$9*Analysebereich!E65)</f>
        <v>1822181.9881519708</v>
      </c>
      <c r="T65" s="617">
        <f t="shared" si="0"/>
        <v>171.7186851981096</v>
      </c>
      <c r="AU65" s="49"/>
      <c r="AV65" s="965"/>
      <c r="AX65" s="964"/>
    </row>
    <row r="66" spans="1:50" x14ac:dyDescent="0.35">
      <c r="A66" s="23">
        <v>36</v>
      </c>
      <c r="B66" s="29">
        <v>17.203032954133988</v>
      </c>
      <c r="C66" s="29">
        <v>17.203032954133988</v>
      </c>
      <c r="D66" s="29">
        <v>123.01323367103204</v>
      </c>
      <c r="E66" s="29">
        <v>139.76794365281953</v>
      </c>
      <c r="F66" s="1071">
        <v>66.17</v>
      </c>
      <c r="G66" s="1076"/>
      <c r="H66" s="549">
        <v>0.24311681293688203</v>
      </c>
      <c r="I66" s="953">
        <v>300978.67777477525</v>
      </c>
      <c r="J66" s="953">
        <v>100617.4187092146</v>
      </c>
      <c r="K66" s="953">
        <v>19420.267311944775</v>
      </c>
      <c r="L66" s="953">
        <v>47465.434821135626</v>
      </c>
      <c r="M66" s="953">
        <v>191421.71191787641</v>
      </c>
      <c r="N66" s="953">
        <v>947153.06764461775</v>
      </c>
      <c r="O66" s="953">
        <v>78317.720494936642</v>
      </c>
      <c r="P66" s="953">
        <v>151348.19960874488</v>
      </c>
      <c r="Q66" s="1186">
        <v>0.15512067134530205</v>
      </c>
      <c r="R66" s="1285">
        <f>IF(A66="",0,A66*Kalkulation!$G$9*Analysebereich!D66)</f>
        <v>1616393.8904373611</v>
      </c>
      <c r="S66" s="15">
        <f>IF(A66="",0,A66*Kalkulation!$G$9*Analysebereich!E66)</f>
        <v>1836550.7795980487</v>
      </c>
      <c r="T66" s="617">
        <f t="shared" si="0"/>
        <v>171.71868519717827</v>
      </c>
      <c r="AU66" s="49"/>
      <c r="AV66" s="965"/>
      <c r="AX66" s="964"/>
    </row>
    <row r="67" spans="1:50" x14ac:dyDescent="0.35">
      <c r="A67" s="23">
        <v>37</v>
      </c>
      <c r="B67" s="29">
        <v>17.680894980637706</v>
      </c>
      <c r="C67" s="29">
        <v>17.680894980637706</v>
      </c>
      <c r="D67" s="29">
        <v>122.84638168190429</v>
      </c>
      <c r="E67" s="29">
        <v>139.76794365281947</v>
      </c>
      <c r="F67" s="1071">
        <v>66.17</v>
      </c>
      <c r="G67" s="1076"/>
      <c r="H67" s="549">
        <v>0.24311681293688212</v>
      </c>
      <c r="I67" s="953">
        <v>309339.19660185237</v>
      </c>
      <c r="J67" s="953">
        <v>103412.3470066928</v>
      </c>
      <c r="K67" s="953">
        <v>19959.719181721019</v>
      </c>
      <c r="L67" s="953">
        <v>48783.919121722734</v>
      </c>
      <c r="M67" s="953">
        <v>196738.98169337297</v>
      </c>
      <c r="N67" s="953">
        <v>973462.87507919047</v>
      </c>
      <c r="O67" s="953">
        <v>80493.212730907093</v>
      </c>
      <c r="P67" s="953">
        <v>155552.31626454293</v>
      </c>
      <c r="Q67" s="1186">
        <v>0.15582533517675215</v>
      </c>
      <c r="R67" s="1285">
        <f>IF(A67="",0,A67*Kalkulation!$G$9*Analysebereich!D67)</f>
        <v>1659040.3846141174</v>
      </c>
      <c r="S67" s="15">
        <f>IF(A67="",0,A67*Kalkulation!$G$9*Analysebereich!E67)</f>
        <v>1887566.0790313268</v>
      </c>
      <c r="T67" s="617">
        <f t="shared" si="0"/>
        <v>176.4886486758478</v>
      </c>
      <c r="AU67" s="49"/>
      <c r="AV67" s="965"/>
      <c r="AX67" s="964"/>
    </row>
    <row r="68" spans="1:50" x14ac:dyDescent="0.35">
      <c r="A68" s="23">
        <v>37</v>
      </c>
      <c r="B68" s="29">
        <v>17.680894980637706</v>
      </c>
      <c r="C68" s="29">
        <v>17.680894980637706</v>
      </c>
      <c r="D68" s="29">
        <v>122.51323367103204</v>
      </c>
      <c r="E68" s="29">
        <v>139.22118621997711</v>
      </c>
      <c r="F68" s="1071">
        <v>65.63</v>
      </c>
      <c r="G68" s="1076"/>
      <c r="H68" s="549">
        <v>0.24037982669714433</v>
      </c>
      <c r="I68" s="953">
        <v>307079.39028924028</v>
      </c>
      <c r="J68" s="953">
        <v>99191.434883970622</v>
      </c>
      <c r="K68" s="953">
        <v>19145.036766140569</v>
      </c>
      <c r="L68" s="953">
        <v>48783.919121722734</v>
      </c>
      <c r="M68" s="953">
        <v>196738.98169337297</v>
      </c>
      <c r="N68" s="953">
        <v>973462.87507919047</v>
      </c>
      <c r="O68" s="953">
        <v>80493.212730907093</v>
      </c>
      <c r="P68" s="953">
        <v>155463.75798492139</v>
      </c>
      <c r="Q68" s="1186">
        <v>0.15512067134530211</v>
      </c>
      <c r="R68" s="1285">
        <f>IF(A68="",0,A68*Kalkulation!$G$9*Analysebereich!D68)</f>
        <v>1654541.2207272877</v>
      </c>
      <c r="S68" s="15">
        <f>IF(A68="",0,A68*Kalkulation!$G$9*Analysebereich!E68)</f>
        <v>1880182.119900791</v>
      </c>
      <c r="T68" s="617">
        <f t="shared" si="0"/>
        <v>176.48864867514931</v>
      </c>
      <c r="AU68" s="49"/>
      <c r="AV68" s="965"/>
      <c r="AX68" s="964"/>
    </row>
    <row r="69" spans="1:50" x14ac:dyDescent="0.35">
      <c r="A69" s="23">
        <v>37</v>
      </c>
      <c r="B69" s="29">
        <v>17.680894980637706</v>
      </c>
      <c r="C69" s="29">
        <v>17.680894980637706</v>
      </c>
      <c r="D69" s="29">
        <v>122.51323367103204</v>
      </c>
      <c r="E69" s="29">
        <v>139.49456493639829</v>
      </c>
      <c r="F69" s="1071">
        <v>65.900000000000006</v>
      </c>
      <c r="G69" s="1076"/>
      <c r="H69" s="549">
        <v>0.24175399687787891</v>
      </c>
      <c r="I69" s="953">
        <v>308209.29344554635</v>
      </c>
      <c r="J69" s="953">
        <v>101301.89094533169</v>
      </c>
      <c r="K69" s="953">
        <v>19552.377973930797</v>
      </c>
      <c r="L69" s="953">
        <v>48783.919121722734</v>
      </c>
      <c r="M69" s="953">
        <v>196738.98169337297</v>
      </c>
      <c r="N69" s="953">
        <v>973462.87507919047</v>
      </c>
      <c r="O69" s="953">
        <v>80493.212730907093</v>
      </c>
      <c r="P69" s="953">
        <v>155508.03712473204</v>
      </c>
      <c r="Q69" s="1186">
        <v>0.15582533517675218</v>
      </c>
      <c r="R69" s="1285">
        <f>IF(A69="",0,A69*Kalkulation!$G$9*Analysebereich!D69)</f>
        <v>1654541.2207272877</v>
      </c>
      <c r="S69" s="15">
        <f>IF(A69="",0,A69*Kalkulation!$G$9*Analysebereich!E69)</f>
        <v>1883874.0994660589</v>
      </c>
      <c r="T69" s="617">
        <f t="shared" ref="T69:T132" si="5">SUM(I69:P69)-S69</f>
        <v>176.48864867538214</v>
      </c>
      <c r="AU69" s="49"/>
      <c r="AV69" s="965"/>
      <c r="AX69" s="964"/>
    </row>
    <row r="70" spans="1:50" x14ac:dyDescent="0.35">
      <c r="A70" s="23">
        <v>38</v>
      </c>
      <c r="B70" s="29">
        <v>18.158757007141432</v>
      </c>
      <c r="C70" s="29">
        <v>18.158757007141432</v>
      </c>
      <c r="D70" s="29">
        <v>122.01323367103204</v>
      </c>
      <c r="E70" s="29">
        <v>139.76794365281947</v>
      </c>
      <c r="F70" s="1071">
        <v>66.17</v>
      </c>
      <c r="G70" s="1076"/>
      <c r="H70" s="549">
        <v>0.24311681293688217</v>
      </c>
      <c r="I70" s="953">
        <v>317699.71542892948</v>
      </c>
      <c r="J70" s="953">
        <v>106207.27530417097</v>
      </c>
      <c r="K70" s="953">
        <v>20499.171051497266</v>
      </c>
      <c r="L70" s="953">
        <v>50102.403422309835</v>
      </c>
      <c r="M70" s="953">
        <v>202056.25146886957</v>
      </c>
      <c r="N70" s="953">
        <v>999772.68251376331</v>
      </c>
      <c r="O70" s="953">
        <v>82668.704966877558</v>
      </c>
      <c r="P70" s="953">
        <v>159756.43292034103</v>
      </c>
      <c r="Q70" s="1186">
        <v>0.15512067134530208</v>
      </c>
      <c r="R70" s="1285">
        <f>IF(A70="",0,A70*Kalkulation!$G$9*Analysebereich!D70)</f>
        <v>1692323.5510172143</v>
      </c>
      <c r="S70" s="15">
        <f>IF(A70="",0,A70*Kalkulation!$G$9*Analysebereich!E70)</f>
        <v>1938581.3784646061</v>
      </c>
      <c r="T70" s="617">
        <f t="shared" si="5"/>
        <v>181.25861215265468</v>
      </c>
      <c r="AU70" s="49"/>
      <c r="AV70" s="965"/>
      <c r="AX70" s="964"/>
    </row>
    <row r="71" spans="1:50" x14ac:dyDescent="0.35">
      <c r="A71" s="23">
        <v>38</v>
      </c>
      <c r="B71" s="29">
        <v>18.158757007141432</v>
      </c>
      <c r="C71" s="29">
        <v>18.158757007141432</v>
      </c>
      <c r="D71" s="29">
        <v>122.01323367103204</v>
      </c>
      <c r="E71" s="29">
        <v>139.76794365281947</v>
      </c>
      <c r="F71" s="1071">
        <v>66.17</v>
      </c>
      <c r="G71" s="1076"/>
      <c r="H71" s="549">
        <v>0.24311681293688217</v>
      </c>
      <c r="I71" s="953">
        <v>317699.71542892948</v>
      </c>
      <c r="J71" s="953">
        <v>106207.27530417097</v>
      </c>
      <c r="K71" s="953">
        <v>20499.171051497266</v>
      </c>
      <c r="L71" s="953">
        <v>50102.403422309835</v>
      </c>
      <c r="M71" s="953">
        <v>202056.25146886957</v>
      </c>
      <c r="N71" s="953">
        <v>999772.68251376331</v>
      </c>
      <c r="O71" s="953">
        <v>82668.704966877558</v>
      </c>
      <c r="P71" s="953">
        <v>159756.43292034103</v>
      </c>
      <c r="Q71" s="1186">
        <v>0.15895114079690795</v>
      </c>
      <c r="R71" s="1285">
        <f>IF(A71="",0,A71*Kalkulation!$G$9*Analysebereich!D71)</f>
        <v>1692323.5510172143</v>
      </c>
      <c r="S71" s="15">
        <f>IF(A71="",0,A71*Kalkulation!$G$9*Analysebereich!E71)</f>
        <v>1938581.3784646061</v>
      </c>
      <c r="T71" s="617">
        <f t="shared" si="5"/>
        <v>181.25861215265468</v>
      </c>
      <c r="AU71" s="49"/>
      <c r="AV71" s="965"/>
      <c r="AX71" s="964"/>
    </row>
    <row r="72" spans="1:50" x14ac:dyDescent="0.35">
      <c r="A72" s="23">
        <v>39</v>
      </c>
      <c r="B72" s="29">
        <v>18.636619033645154</v>
      </c>
      <c r="C72" s="29">
        <v>18.636619033645154</v>
      </c>
      <c r="D72" s="29">
        <v>122.01323367103204</v>
      </c>
      <c r="E72" s="29">
        <v>138.6744283220678</v>
      </c>
      <c r="F72" s="1071">
        <v>65.08</v>
      </c>
      <c r="G72" s="1076"/>
      <c r="H72" s="549">
        <v>0.23759685332781744</v>
      </c>
      <c r="I72" s="953">
        <v>321296.31824563514</v>
      </c>
      <c r="J72" s="953">
        <v>100104.06453212678</v>
      </c>
      <c r="K72" s="953">
        <v>19321.184315455263</v>
      </c>
      <c r="L72" s="953">
        <v>51420.887722896921</v>
      </c>
      <c r="M72" s="953">
        <v>207373.52124436613</v>
      </c>
      <c r="N72" s="953">
        <v>1026082.489948336</v>
      </c>
      <c r="O72" s="953">
        <v>84844.197202848023</v>
      </c>
      <c r="P72" s="953">
        <v>163773.85252860183</v>
      </c>
      <c r="Q72" s="1186">
        <v>0.15512067134530208</v>
      </c>
      <c r="R72" s="1285">
        <f>IF(A72="",0,A72*Kalkulation!$G$9*Analysebereich!D72)</f>
        <v>1736858.3813071412</v>
      </c>
      <c r="S72" s="15">
        <f>IF(A72="",0,A72*Kalkulation!$G$9*Analysebereich!E72)</f>
        <v>1974030.487164635</v>
      </c>
      <c r="T72" s="617">
        <f t="shared" si="5"/>
        <v>186.0285756313242</v>
      </c>
      <c r="AU72" s="49"/>
      <c r="AV72" s="965"/>
      <c r="AX72" s="964"/>
    </row>
    <row r="73" spans="1:50" x14ac:dyDescent="0.35">
      <c r="A73" s="23">
        <v>39</v>
      </c>
      <c r="B73" s="29">
        <v>18.636619033645154</v>
      </c>
      <c r="C73" s="29">
        <v>18.636619033645154</v>
      </c>
      <c r="D73" s="29">
        <v>123.01323367103204</v>
      </c>
      <c r="E73" s="29">
        <v>139.76794365281947</v>
      </c>
      <c r="F73" s="1071">
        <v>66.17</v>
      </c>
      <c r="G73" s="1076"/>
      <c r="H73" s="549">
        <v>0.24311681293688209</v>
      </c>
      <c r="I73" s="953">
        <v>326060.2342560066</v>
      </c>
      <c r="J73" s="953">
        <v>109002.20360164913</v>
      </c>
      <c r="K73" s="953">
        <v>21038.622921273505</v>
      </c>
      <c r="L73" s="953">
        <v>51420.887722896921</v>
      </c>
      <c r="M73" s="953">
        <v>207373.52124436613</v>
      </c>
      <c r="N73" s="953">
        <v>1026082.489948336</v>
      </c>
      <c r="O73" s="953">
        <v>84844.197202848023</v>
      </c>
      <c r="P73" s="953">
        <v>163960.54957613957</v>
      </c>
      <c r="Q73" s="1186">
        <v>0.15512067134530205</v>
      </c>
      <c r="R73" s="1285">
        <f>IF(A73="",0,A73*Kalkulation!$G$9*Analysebereich!D73)</f>
        <v>1751093.3813071412</v>
      </c>
      <c r="S73" s="15">
        <f>IF(A73="",0,A73*Kalkulation!$G$9*Analysebereich!E73)</f>
        <v>1989596.6778978852</v>
      </c>
      <c r="T73" s="617">
        <f t="shared" si="5"/>
        <v>186.02857563085854</v>
      </c>
      <c r="AU73" s="49"/>
      <c r="AV73" s="965"/>
      <c r="AX73" s="964"/>
    </row>
    <row r="74" spans="1:50" x14ac:dyDescent="0.35">
      <c r="A74" s="23">
        <v>40</v>
      </c>
      <c r="B74" s="29">
        <v>19.114481060148876</v>
      </c>
      <c r="C74" s="29">
        <v>19.114481060148876</v>
      </c>
      <c r="D74" s="29">
        <v>122.01323367103204</v>
      </c>
      <c r="E74" s="29">
        <v>138.6744283220678</v>
      </c>
      <c r="F74" s="1071">
        <v>65.08</v>
      </c>
      <c r="G74" s="1076"/>
      <c r="H74" s="549">
        <v>0.23759685332781741</v>
      </c>
      <c r="I74" s="953">
        <v>329534.68538013863</v>
      </c>
      <c r="J74" s="953">
        <v>102670.83541756593</v>
      </c>
      <c r="K74" s="953">
        <v>19816.599297902831</v>
      </c>
      <c r="L74" s="953">
        <v>52739.372023484029</v>
      </c>
      <c r="M74" s="953">
        <v>212690.79101986269</v>
      </c>
      <c r="N74" s="953">
        <v>1052392.2973829091</v>
      </c>
      <c r="O74" s="953">
        <v>87019.689438818474</v>
      </c>
      <c r="P74" s="953">
        <v>167973.1820806172</v>
      </c>
      <c r="Q74" s="1186">
        <v>0.15512067134530205</v>
      </c>
      <c r="R74" s="1285">
        <f>IF(A74="",0,A74*Kalkulation!$G$9*Analysebereich!D74)</f>
        <v>1781393.2115970678</v>
      </c>
      <c r="S74" s="15">
        <f>IF(A74="",0,A74*Kalkulation!$G$9*Analysebereich!E74)</f>
        <v>2024646.6535021898</v>
      </c>
      <c r="T74" s="617">
        <f t="shared" si="5"/>
        <v>190.7985391090624</v>
      </c>
      <c r="AU74" s="49"/>
      <c r="AV74" s="965"/>
      <c r="AX74" s="964"/>
    </row>
    <row r="75" spans="1:50" x14ac:dyDescent="0.35">
      <c r="A75" s="23">
        <v>40</v>
      </c>
      <c r="B75" s="29">
        <v>19.114481060148876</v>
      </c>
      <c r="C75" s="29">
        <v>19.114481060148876</v>
      </c>
      <c r="D75" s="29">
        <v>123.01323367103204</v>
      </c>
      <c r="E75" s="29">
        <v>139.7679436528195</v>
      </c>
      <c r="F75" s="1071">
        <v>66.17</v>
      </c>
      <c r="G75" s="1076"/>
      <c r="H75" s="549">
        <v>0.24311681293688209</v>
      </c>
      <c r="I75" s="953">
        <v>334420.7530830836</v>
      </c>
      <c r="J75" s="953">
        <v>111797.13189912733</v>
      </c>
      <c r="K75" s="953">
        <v>21578.074791049752</v>
      </c>
      <c r="L75" s="953">
        <v>52739.372023484029</v>
      </c>
      <c r="M75" s="953">
        <v>212690.79101986269</v>
      </c>
      <c r="N75" s="953">
        <v>1052392.2973829091</v>
      </c>
      <c r="O75" s="953">
        <v>87019.689438818474</v>
      </c>
      <c r="P75" s="953">
        <v>168164.66623193814</v>
      </c>
      <c r="Q75" s="1186">
        <v>0.15564695762281353</v>
      </c>
      <c r="R75" s="1285">
        <f>IF(A75="",0,A75*Kalkulation!$G$9*Analysebereich!D75)</f>
        <v>1795993.2115970678</v>
      </c>
      <c r="S75" s="15">
        <f>IF(A75="",0,A75*Kalkulation!$G$9*Analysebereich!E75)</f>
        <v>2040611.9773311648</v>
      </c>
      <c r="T75" s="617">
        <f t="shared" si="5"/>
        <v>190.79853910836391</v>
      </c>
      <c r="AU75" s="49"/>
      <c r="AV75" s="965"/>
      <c r="AX75" s="964"/>
    </row>
    <row r="76" spans="1:50" x14ac:dyDescent="0.35">
      <c r="A76" s="23">
        <v>40</v>
      </c>
      <c r="B76" s="29">
        <v>19.114481060148876</v>
      </c>
      <c r="C76" s="29">
        <v>19.114481060148876</v>
      </c>
      <c r="D76" s="29">
        <v>122.01323367103204</v>
      </c>
      <c r="E76" s="29">
        <v>138.6744283220678</v>
      </c>
      <c r="F76" s="1071">
        <v>65.08</v>
      </c>
      <c r="G76" s="1076"/>
      <c r="H76" s="549">
        <v>0.23759685332781741</v>
      </c>
      <c r="I76" s="953">
        <v>329534.68538013863</v>
      </c>
      <c r="J76" s="953">
        <v>102670.83541756593</v>
      </c>
      <c r="K76" s="953">
        <v>19816.599297902831</v>
      </c>
      <c r="L76" s="953">
        <v>52739.372023484029</v>
      </c>
      <c r="M76" s="953">
        <v>212690.79101986269</v>
      </c>
      <c r="N76" s="953">
        <v>1052392.2973829091</v>
      </c>
      <c r="O76" s="953">
        <v>87019.689438818474</v>
      </c>
      <c r="P76" s="953">
        <v>167973.1820806172</v>
      </c>
      <c r="Q76" s="1186">
        <v>0.15582533517675218</v>
      </c>
      <c r="R76" s="1285">
        <f>IF(A76="",0,A76*Kalkulation!$G$9*Analysebereich!D76)</f>
        <v>1781393.2115970678</v>
      </c>
      <c r="S76" s="15">
        <f>IF(A76="",0,A76*Kalkulation!$G$9*Analysebereich!E76)</f>
        <v>2024646.6535021898</v>
      </c>
      <c r="T76" s="617">
        <f t="shared" si="5"/>
        <v>190.7985391090624</v>
      </c>
      <c r="AU76" s="49"/>
      <c r="AV76" s="965"/>
      <c r="AX76" s="964"/>
    </row>
    <row r="77" spans="1:50" x14ac:dyDescent="0.35">
      <c r="A77" s="23">
        <v>40</v>
      </c>
      <c r="B77" s="29">
        <v>19.114481060148876</v>
      </c>
      <c r="C77" s="29">
        <v>19.114481060148876</v>
      </c>
      <c r="D77" s="29">
        <v>123.01323367103204</v>
      </c>
      <c r="E77" s="29">
        <v>138.6744283220678</v>
      </c>
      <c r="F77" s="1071">
        <v>65.08</v>
      </c>
      <c r="G77" s="1076"/>
      <c r="H77" s="549">
        <v>0.23759685332781741</v>
      </c>
      <c r="I77" s="953">
        <v>329534.68538013863</v>
      </c>
      <c r="J77" s="953">
        <v>102670.83541756593</v>
      </c>
      <c r="K77" s="953">
        <v>19816.599297902831</v>
      </c>
      <c r="L77" s="953">
        <v>52739.372023484029</v>
      </c>
      <c r="M77" s="953">
        <v>212690.79101986269</v>
      </c>
      <c r="N77" s="953">
        <v>1052392.2973829091</v>
      </c>
      <c r="O77" s="953">
        <v>87019.689438818474</v>
      </c>
      <c r="P77" s="953">
        <v>167973.1820806172</v>
      </c>
      <c r="Q77" s="1186">
        <v>0.15512067134530205</v>
      </c>
      <c r="R77" s="1285">
        <f>IF(A77="",0,A77*Kalkulation!$G$9*Analysebereich!D77)</f>
        <v>1795993.2115970678</v>
      </c>
      <c r="S77" s="15">
        <f>IF(A77="",0,A77*Kalkulation!$G$9*Analysebereich!E77)</f>
        <v>2024646.6535021898</v>
      </c>
      <c r="T77" s="617">
        <f t="shared" si="5"/>
        <v>190.7985391090624</v>
      </c>
      <c r="AU77" s="49"/>
      <c r="AV77" s="965"/>
      <c r="AX77" s="964"/>
    </row>
    <row r="78" spans="1:50" x14ac:dyDescent="0.35">
      <c r="A78" s="23">
        <v>40</v>
      </c>
      <c r="B78" s="29">
        <v>19.114481060148876</v>
      </c>
      <c r="C78" s="29">
        <v>19.114481060148876</v>
      </c>
      <c r="D78" s="29">
        <v>123.01323367103204</v>
      </c>
      <c r="E78" s="29">
        <v>139.7679436528195</v>
      </c>
      <c r="F78" s="1071">
        <v>66.17</v>
      </c>
      <c r="G78" s="1076"/>
      <c r="H78" s="549">
        <v>0.24311681293688209</v>
      </c>
      <c r="I78" s="953">
        <v>334420.7530830836</v>
      </c>
      <c r="J78" s="953">
        <v>111797.13189912733</v>
      </c>
      <c r="K78" s="953">
        <v>21578.074791049752</v>
      </c>
      <c r="L78" s="953">
        <v>52739.372023484029</v>
      </c>
      <c r="M78" s="953">
        <v>212690.79101986269</v>
      </c>
      <c r="N78" s="953">
        <v>1052392.2973829091</v>
      </c>
      <c r="O78" s="953">
        <v>87019.689438818474</v>
      </c>
      <c r="P78" s="953">
        <v>168164.66623193814</v>
      </c>
      <c r="Q78" s="1186">
        <v>0.15512067134530205</v>
      </c>
      <c r="R78" s="1285">
        <f>IF(A78="",0,A78*Kalkulation!$G$9*Analysebereich!D78)</f>
        <v>1795993.2115970678</v>
      </c>
      <c r="S78" s="15">
        <f>IF(A78="",0,A78*Kalkulation!$G$9*Analysebereich!E78)</f>
        <v>2040611.9773311648</v>
      </c>
      <c r="T78" s="617">
        <f t="shared" si="5"/>
        <v>190.79853910836391</v>
      </c>
      <c r="AU78" s="49"/>
      <c r="AV78" s="965"/>
      <c r="AX78" s="964"/>
    </row>
    <row r="79" spans="1:50" x14ac:dyDescent="0.35">
      <c r="A79" s="23">
        <v>40</v>
      </c>
      <c r="B79" s="29">
        <v>19.114481060148876</v>
      </c>
      <c r="C79" s="29">
        <v>19.114481060148876</v>
      </c>
      <c r="D79" s="29">
        <v>122.01323367103204</v>
      </c>
      <c r="E79" s="29">
        <v>138.6744283220678</v>
      </c>
      <c r="F79" s="1071">
        <v>65.08</v>
      </c>
      <c r="G79" s="1076"/>
      <c r="H79" s="549">
        <v>0.23759685332781741</v>
      </c>
      <c r="I79" s="953">
        <v>329534.68538013863</v>
      </c>
      <c r="J79" s="953">
        <v>102670.83541756593</v>
      </c>
      <c r="K79" s="953">
        <v>19816.599297902831</v>
      </c>
      <c r="L79" s="953">
        <v>52739.372023484029</v>
      </c>
      <c r="M79" s="953">
        <v>212690.79101986269</v>
      </c>
      <c r="N79" s="953">
        <v>1052392.2973829091</v>
      </c>
      <c r="O79" s="953">
        <v>87019.689438818474</v>
      </c>
      <c r="P79" s="953">
        <v>167973.1820806172</v>
      </c>
      <c r="Q79" s="1186">
        <v>0.15582533517675218</v>
      </c>
      <c r="R79" s="1285">
        <f>IF(A79="",0,A79*Kalkulation!$G$9*Analysebereich!D79)</f>
        <v>1781393.2115970678</v>
      </c>
      <c r="S79" s="15">
        <f>IF(A79="",0,A79*Kalkulation!$G$9*Analysebereich!E79)</f>
        <v>2024646.6535021898</v>
      </c>
      <c r="T79" s="617">
        <f t="shared" si="5"/>
        <v>190.7985391090624</v>
      </c>
      <c r="AU79" s="49"/>
      <c r="AV79" s="965"/>
      <c r="AX79" s="964"/>
    </row>
    <row r="80" spans="1:50" x14ac:dyDescent="0.35">
      <c r="A80" s="23">
        <v>40</v>
      </c>
      <c r="B80" s="29">
        <v>19.114481060148876</v>
      </c>
      <c r="C80" s="29">
        <v>19.114481060148876</v>
      </c>
      <c r="D80" s="29">
        <v>123.01323367103204</v>
      </c>
      <c r="E80" s="29">
        <v>139.7679436528195</v>
      </c>
      <c r="F80" s="1071">
        <v>66.17</v>
      </c>
      <c r="G80" s="1076"/>
      <c r="H80" s="549">
        <v>0.24311681293688209</v>
      </c>
      <c r="I80" s="953">
        <v>334420.7530830836</v>
      </c>
      <c r="J80" s="953">
        <v>111797.13189912733</v>
      </c>
      <c r="K80" s="953">
        <v>21578.074791049752</v>
      </c>
      <c r="L80" s="953">
        <v>52739.372023484029</v>
      </c>
      <c r="M80" s="953">
        <v>212690.79101986269</v>
      </c>
      <c r="N80" s="953">
        <v>1052392.2973829091</v>
      </c>
      <c r="O80" s="953">
        <v>87019.689438818474</v>
      </c>
      <c r="P80" s="953">
        <v>168164.66623193814</v>
      </c>
      <c r="Q80" s="1186">
        <v>0.15512067134530208</v>
      </c>
      <c r="R80" s="1285">
        <f>IF(A80="",0,A80*Kalkulation!$G$9*Analysebereich!D80)</f>
        <v>1795993.2115970678</v>
      </c>
      <c r="S80" s="15">
        <f>IF(A80="",0,A80*Kalkulation!$G$9*Analysebereich!E80)</f>
        <v>2040611.9773311648</v>
      </c>
      <c r="T80" s="617">
        <f t="shared" si="5"/>
        <v>190.79853910836391</v>
      </c>
      <c r="AU80" s="49"/>
      <c r="AV80" s="965"/>
      <c r="AX80" s="964"/>
    </row>
    <row r="81" spans="1:50" x14ac:dyDescent="0.35">
      <c r="A81" s="23">
        <v>40</v>
      </c>
      <c r="B81" s="29">
        <v>19.114481060148876</v>
      </c>
      <c r="C81" s="29">
        <v>19.114481060148876</v>
      </c>
      <c r="D81" s="29">
        <v>123.01323367103204</v>
      </c>
      <c r="E81" s="29">
        <v>139.7679436528195</v>
      </c>
      <c r="F81" s="1071">
        <v>66.17</v>
      </c>
      <c r="G81" s="1076"/>
      <c r="H81" s="549">
        <v>0.24311681293688209</v>
      </c>
      <c r="I81" s="953">
        <v>334420.7530830836</v>
      </c>
      <c r="J81" s="953">
        <v>111797.13189912733</v>
      </c>
      <c r="K81" s="953">
        <v>21578.074791049752</v>
      </c>
      <c r="L81" s="953">
        <v>52739.372023484029</v>
      </c>
      <c r="M81" s="953">
        <v>212690.79101986269</v>
      </c>
      <c r="N81" s="953">
        <v>1052392.2973829091</v>
      </c>
      <c r="O81" s="953">
        <v>87019.689438818474</v>
      </c>
      <c r="P81" s="953">
        <v>168164.66623193814</v>
      </c>
      <c r="Q81" s="1186">
        <v>0.15512067134530208</v>
      </c>
      <c r="R81" s="1285">
        <f>IF(A81="",0,A81*Kalkulation!$G$9*Analysebereich!D81)</f>
        <v>1795993.2115970678</v>
      </c>
      <c r="S81" s="15">
        <f>IF(A81="",0,A81*Kalkulation!$G$9*Analysebereich!E81)</f>
        <v>2040611.9773311648</v>
      </c>
      <c r="T81" s="617">
        <f t="shared" si="5"/>
        <v>190.79853910836391</v>
      </c>
      <c r="AU81" s="49"/>
      <c r="AV81" s="965"/>
      <c r="AX81" s="964"/>
    </row>
    <row r="82" spans="1:50" x14ac:dyDescent="0.35">
      <c r="A82" s="23">
        <v>40</v>
      </c>
      <c r="B82" s="29">
        <v>19.114481060148876</v>
      </c>
      <c r="C82" s="29">
        <v>19.114481060148876</v>
      </c>
      <c r="D82" s="29">
        <v>123.01323367103204</v>
      </c>
      <c r="E82" s="29">
        <v>139.7679436528195</v>
      </c>
      <c r="F82" s="1071">
        <v>66.17</v>
      </c>
      <c r="G82" s="1076"/>
      <c r="H82" s="549">
        <v>0.24311681293688209</v>
      </c>
      <c r="I82" s="953">
        <v>334420.7530830836</v>
      </c>
      <c r="J82" s="953">
        <v>111797.13189912733</v>
      </c>
      <c r="K82" s="953">
        <v>21578.074791049752</v>
      </c>
      <c r="L82" s="953">
        <v>52739.372023484029</v>
      </c>
      <c r="M82" s="953">
        <v>212690.79101986269</v>
      </c>
      <c r="N82" s="953">
        <v>1052392.2973829091</v>
      </c>
      <c r="O82" s="953">
        <v>87019.689438818474</v>
      </c>
      <c r="P82" s="953">
        <v>168164.66623193814</v>
      </c>
      <c r="Q82" s="1186">
        <v>0.15582533517675218</v>
      </c>
      <c r="R82" s="1285">
        <f>IF(A82="",0,A82*Kalkulation!$G$9*Analysebereich!D82)</f>
        <v>1795993.2115970678</v>
      </c>
      <c r="S82" s="15">
        <f>IF(A82="",0,A82*Kalkulation!$G$9*Analysebereich!E82)</f>
        <v>2040611.9773311648</v>
      </c>
      <c r="T82" s="617">
        <f t="shared" si="5"/>
        <v>190.79853910836391</v>
      </c>
      <c r="AU82" s="49"/>
      <c r="AV82" s="965"/>
      <c r="AX82" s="964"/>
    </row>
    <row r="83" spans="1:50" x14ac:dyDescent="0.35">
      <c r="A83" s="23">
        <v>40</v>
      </c>
      <c r="B83" s="29">
        <v>19.114481060148876</v>
      </c>
      <c r="C83" s="29">
        <v>19.114481060148876</v>
      </c>
      <c r="D83" s="29">
        <v>123.01323367103204</v>
      </c>
      <c r="E83" s="29">
        <v>139.7679436528195</v>
      </c>
      <c r="F83" s="1071">
        <v>66.17</v>
      </c>
      <c r="G83" s="1076"/>
      <c r="H83" s="549">
        <v>0.24311681293688209</v>
      </c>
      <c r="I83" s="953">
        <v>334420.7530830836</v>
      </c>
      <c r="J83" s="953">
        <v>111797.13189912733</v>
      </c>
      <c r="K83" s="953">
        <v>21578.074791049752</v>
      </c>
      <c r="L83" s="953">
        <v>52739.372023484029</v>
      </c>
      <c r="M83" s="953">
        <v>212690.79101986269</v>
      </c>
      <c r="N83" s="953">
        <v>1052392.2973829091</v>
      </c>
      <c r="O83" s="953">
        <v>87019.689438818474</v>
      </c>
      <c r="P83" s="953">
        <v>168164.66623193814</v>
      </c>
      <c r="Q83" s="1186">
        <v>0.15582533517675218</v>
      </c>
      <c r="R83" s="1285">
        <f>IF(A83="",0,A83*Kalkulation!$G$9*Analysebereich!D83)</f>
        <v>1795993.2115970678</v>
      </c>
      <c r="S83" s="15">
        <f>IF(A83="",0,A83*Kalkulation!$G$9*Analysebereich!E83)</f>
        <v>2040611.9773311648</v>
      </c>
      <c r="T83" s="617">
        <f t="shared" si="5"/>
        <v>190.79853910836391</v>
      </c>
      <c r="AU83" s="49"/>
      <c r="AV83" s="965"/>
      <c r="AX83" s="964"/>
    </row>
    <row r="84" spans="1:50" x14ac:dyDescent="0.35">
      <c r="A84" s="23">
        <v>40</v>
      </c>
      <c r="B84" s="29">
        <v>19.114481060148876</v>
      </c>
      <c r="C84" s="29">
        <v>19.114481060148876</v>
      </c>
      <c r="D84" s="29">
        <v>120.53323367103204</v>
      </c>
      <c r="E84" s="29">
        <v>139.7679436528195</v>
      </c>
      <c r="F84" s="1071">
        <v>66.17</v>
      </c>
      <c r="G84" s="1076"/>
      <c r="H84" s="549">
        <v>0.24311681293688209</v>
      </c>
      <c r="I84" s="953">
        <v>334420.7530830836</v>
      </c>
      <c r="J84" s="953">
        <v>111797.13189912733</v>
      </c>
      <c r="K84" s="953">
        <v>21578.074791049752</v>
      </c>
      <c r="L84" s="953">
        <v>52739.372023484029</v>
      </c>
      <c r="M84" s="953">
        <v>212690.79101986269</v>
      </c>
      <c r="N84" s="953">
        <v>1052392.2973829091</v>
      </c>
      <c r="O84" s="953">
        <v>87019.689438818474</v>
      </c>
      <c r="P84" s="953">
        <v>168164.66623193814</v>
      </c>
      <c r="Q84" s="1186">
        <v>0.15582533517675215</v>
      </c>
      <c r="R84" s="1285">
        <f>IF(A84="",0,A84*Kalkulation!$G$9*Analysebereich!D84)</f>
        <v>1759785.2115970678</v>
      </c>
      <c r="S84" s="15">
        <f>IF(A84="",0,A84*Kalkulation!$G$9*Analysebereich!E84)</f>
        <v>2040611.9773311648</v>
      </c>
      <c r="T84" s="617">
        <f t="shared" si="5"/>
        <v>190.79853910836391</v>
      </c>
      <c r="AU84" s="49"/>
      <c r="AV84" s="965"/>
      <c r="AX84" s="964"/>
    </row>
    <row r="85" spans="1:50" x14ac:dyDescent="0.35">
      <c r="A85" s="23">
        <v>40</v>
      </c>
      <c r="B85" s="29">
        <v>19.114481060148876</v>
      </c>
      <c r="C85" s="29">
        <v>19.114481060148876</v>
      </c>
      <c r="D85" s="29">
        <v>122.76323367103204</v>
      </c>
      <c r="E85" s="29">
        <v>139.7679436528195</v>
      </c>
      <c r="F85" s="1071">
        <v>66.17</v>
      </c>
      <c r="G85" s="1076"/>
      <c r="H85" s="549">
        <v>0.24311681293688209</v>
      </c>
      <c r="I85" s="953">
        <v>334420.7530830836</v>
      </c>
      <c r="J85" s="953">
        <v>111797.13189912733</v>
      </c>
      <c r="K85" s="953">
        <v>21578.074791049752</v>
      </c>
      <c r="L85" s="953">
        <v>52739.372023484029</v>
      </c>
      <c r="M85" s="953">
        <v>212690.79101986269</v>
      </c>
      <c r="N85" s="953">
        <v>1052392.2973829091</v>
      </c>
      <c r="O85" s="953">
        <v>87019.689438818474</v>
      </c>
      <c r="P85" s="953">
        <v>168164.66623193814</v>
      </c>
      <c r="Q85" s="1186">
        <v>0.15574439752868696</v>
      </c>
      <c r="R85" s="1285">
        <f>IF(A85="",0,A85*Kalkulation!$G$9*Analysebereich!D85)</f>
        <v>1792343.2115970678</v>
      </c>
      <c r="S85" s="15">
        <f>IF(A85="",0,A85*Kalkulation!$G$9*Analysebereich!E85)</f>
        <v>2040611.9773311648</v>
      </c>
      <c r="T85" s="617">
        <f t="shared" si="5"/>
        <v>190.79853910836391</v>
      </c>
      <c r="AU85" s="49"/>
      <c r="AV85" s="965"/>
      <c r="AX85" s="964"/>
    </row>
    <row r="86" spans="1:50" x14ac:dyDescent="0.35">
      <c r="A86" s="23">
        <v>41</v>
      </c>
      <c r="B86" s="29">
        <v>19.592343086652598</v>
      </c>
      <c r="C86" s="29">
        <v>19.592343086652598</v>
      </c>
      <c r="D86" s="29">
        <v>123.01323367103204</v>
      </c>
      <c r="E86" s="29">
        <v>139.76794365281947</v>
      </c>
      <c r="F86" s="1071">
        <v>66.17</v>
      </c>
      <c r="G86" s="1076"/>
      <c r="H86" s="549">
        <v>0.24311681293688212</v>
      </c>
      <c r="I86" s="953">
        <v>342781.27191016072</v>
      </c>
      <c r="J86" s="953">
        <v>114592.06019660551</v>
      </c>
      <c r="K86" s="953">
        <v>22117.526660825995</v>
      </c>
      <c r="L86" s="953">
        <v>54057.85632407113</v>
      </c>
      <c r="M86" s="953">
        <v>218008.06079535926</v>
      </c>
      <c r="N86" s="953">
        <v>1078702.1048174815</v>
      </c>
      <c r="O86" s="953">
        <v>89195.181674788953</v>
      </c>
      <c r="P86" s="953">
        <v>172368.78288773698</v>
      </c>
      <c r="Q86" s="1186">
        <v>0.15512067134530205</v>
      </c>
      <c r="R86" s="1285">
        <f>IF(A86="",0,A86*Kalkulation!$G$9*Analysebereich!D86)</f>
        <v>1840893.0418869944</v>
      </c>
      <c r="S86" s="15">
        <f>IF(A86="",0,A86*Kalkulation!$G$9*Analysebereich!E86)</f>
        <v>2091627.2767644434</v>
      </c>
      <c r="T86" s="617">
        <f t="shared" si="5"/>
        <v>195.56850258680061</v>
      </c>
      <c r="AU86" s="49"/>
      <c r="AV86" s="965"/>
      <c r="AX86" s="964"/>
    </row>
    <row r="87" spans="1:50" x14ac:dyDescent="0.35">
      <c r="A87" s="23">
        <v>41</v>
      </c>
      <c r="B87" s="29">
        <v>19.592343086652598</v>
      </c>
      <c r="C87" s="29">
        <v>19.592343086652598</v>
      </c>
      <c r="D87" s="29">
        <v>123.01323367103204</v>
      </c>
      <c r="E87" s="29">
        <v>139.76794365281947</v>
      </c>
      <c r="F87" s="1071">
        <v>66.17</v>
      </c>
      <c r="G87" s="1076"/>
      <c r="H87" s="549">
        <v>0.24311681293688212</v>
      </c>
      <c r="I87" s="953">
        <v>342781.27191016072</v>
      </c>
      <c r="J87" s="953">
        <v>114592.06019660551</v>
      </c>
      <c r="K87" s="953">
        <v>22117.526660825995</v>
      </c>
      <c r="L87" s="953">
        <v>54057.85632407113</v>
      </c>
      <c r="M87" s="953">
        <v>218008.06079535926</v>
      </c>
      <c r="N87" s="953">
        <v>1078702.1048174815</v>
      </c>
      <c r="O87" s="953">
        <v>89195.181674788953</v>
      </c>
      <c r="P87" s="953">
        <v>172368.78288773698</v>
      </c>
      <c r="Q87" s="1186">
        <v>0.15529464460611608</v>
      </c>
      <c r="R87" s="1285">
        <f>IF(A87="",0,A87*Kalkulation!$G$9*Analysebereich!D87)</f>
        <v>1840893.0418869944</v>
      </c>
      <c r="S87" s="15">
        <f>IF(A87="",0,A87*Kalkulation!$G$9*Analysebereich!E87)</f>
        <v>2091627.2767644434</v>
      </c>
      <c r="T87" s="617">
        <f t="shared" si="5"/>
        <v>195.56850258680061</v>
      </c>
      <c r="AU87" s="49"/>
      <c r="AV87" s="965"/>
      <c r="AX87" s="964"/>
    </row>
    <row r="88" spans="1:50" x14ac:dyDescent="0.35">
      <c r="A88" s="23">
        <v>41</v>
      </c>
      <c r="B88" s="29">
        <v>19.592343086652598</v>
      </c>
      <c r="C88" s="29">
        <v>19.592343086652598</v>
      </c>
      <c r="D88" s="29">
        <v>122.76323367103204</v>
      </c>
      <c r="E88" s="29">
        <v>139.49456493639829</v>
      </c>
      <c r="F88" s="1071">
        <v>65.900000000000006</v>
      </c>
      <c r="G88" s="1076"/>
      <c r="H88" s="549">
        <v>0.24175399687787888</v>
      </c>
      <c r="I88" s="953">
        <v>341529.21706128109</v>
      </c>
      <c r="J88" s="953">
        <v>112253.44672320536</v>
      </c>
      <c r="K88" s="953">
        <v>21666.148565707095</v>
      </c>
      <c r="L88" s="953">
        <v>54057.85632407113</v>
      </c>
      <c r="M88" s="953">
        <v>218008.06079535926</v>
      </c>
      <c r="N88" s="953">
        <v>1078702.1048174815</v>
      </c>
      <c r="O88" s="953">
        <v>89195.181674788953</v>
      </c>
      <c r="P88" s="953">
        <v>172319.71681389245</v>
      </c>
      <c r="Q88" s="1186">
        <v>0.15582533517675218</v>
      </c>
      <c r="R88" s="1285">
        <f>IF(A88="",0,A88*Kalkulation!$G$9*Analysebereich!D88)</f>
        <v>1837151.7918869944</v>
      </c>
      <c r="S88" s="15">
        <f>IF(A88="",0,A88*Kalkulation!$G$9*Analysebereich!E88)</f>
        <v>2087536.1642732003</v>
      </c>
      <c r="T88" s="617">
        <f t="shared" si="5"/>
        <v>195.56850258633494</v>
      </c>
      <c r="AU88" s="49"/>
      <c r="AV88" s="965"/>
      <c r="AX88" s="964"/>
    </row>
    <row r="89" spans="1:50" x14ac:dyDescent="0.35">
      <c r="A89" s="23">
        <v>42</v>
      </c>
      <c r="B89" s="29">
        <v>20.070205113156316</v>
      </c>
      <c r="C89" s="29">
        <v>20.070205113156316</v>
      </c>
      <c r="D89" s="29">
        <v>122.84638168190429</v>
      </c>
      <c r="E89" s="29">
        <v>138.6744283220678</v>
      </c>
      <c r="F89" s="1071">
        <v>65.08</v>
      </c>
      <c r="G89" s="1076"/>
      <c r="H89" s="549">
        <v>0.23759685332781741</v>
      </c>
      <c r="I89" s="953">
        <v>346011.41964914562</v>
      </c>
      <c r="J89" s="953">
        <v>107804.37718844421</v>
      </c>
      <c r="K89" s="953">
        <v>20807.429262797974</v>
      </c>
      <c r="L89" s="953">
        <v>55376.340624658231</v>
      </c>
      <c r="M89" s="953">
        <v>223325.33057085585</v>
      </c>
      <c r="N89" s="953">
        <v>1105011.9122520541</v>
      </c>
      <c r="O89" s="953">
        <v>91370.673910759419</v>
      </c>
      <c r="P89" s="953">
        <v>176371.8411846477</v>
      </c>
      <c r="Q89" s="1186">
        <v>0.15582533517675218</v>
      </c>
      <c r="R89" s="1285">
        <f>IF(A89="",0,A89*Kalkulation!$G$9*Analysebereich!D89)</f>
        <v>1883235.0311835927</v>
      </c>
      <c r="S89" s="15">
        <f>IF(A89="",0,A89*Kalkulation!$G$9*Analysebereich!E89)</f>
        <v>2125878.9861772992</v>
      </c>
      <c r="T89" s="617">
        <f t="shared" si="5"/>
        <v>200.33846606407315</v>
      </c>
      <c r="AU89" s="49"/>
      <c r="AV89" s="965"/>
      <c r="AX89" s="964"/>
    </row>
    <row r="90" spans="1:50" x14ac:dyDescent="0.35">
      <c r="A90" s="23">
        <v>42</v>
      </c>
      <c r="B90" s="29">
        <v>20.070205113156316</v>
      </c>
      <c r="C90" s="29">
        <v>20.070205113156316</v>
      </c>
      <c r="D90" s="29">
        <v>122.76323367103204</v>
      </c>
      <c r="E90" s="29">
        <v>139.76794365281947</v>
      </c>
      <c r="F90" s="1071">
        <v>66.17</v>
      </c>
      <c r="G90" s="1076"/>
      <c r="H90" s="549">
        <v>0.24311681293688209</v>
      </c>
      <c r="I90" s="953">
        <v>351141.7907372379</v>
      </c>
      <c r="J90" s="953">
        <v>117386.98849408371</v>
      </c>
      <c r="K90" s="953">
        <v>22656.978530602242</v>
      </c>
      <c r="L90" s="953">
        <v>55376.340624658231</v>
      </c>
      <c r="M90" s="953">
        <v>223325.33057085585</v>
      </c>
      <c r="N90" s="953">
        <v>1105011.9122520541</v>
      </c>
      <c r="O90" s="953">
        <v>91370.673910759419</v>
      </c>
      <c r="P90" s="953">
        <v>176572.89954353479</v>
      </c>
      <c r="Q90" s="1186">
        <v>0.15512067134530208</v>
      </c>
      <c r="R90" s="1285">
        <f>IF(A90="",0,A90*Kalkulation!$G$9*Analysebereich!D90)</f>
        <v>1881960.3721769212</v>
      </c>
      <c r="S90" s="15">
        <f>IF(A90="",0,A90*Kalkulation!$G$9*Analysebereich!E90)</f>
        <v>2142642.5761977225</v>
      </c>
      <c r="T90" s="617">
        <f t="shared" si="5"/>
        <v>200.33846606407315</v>
      </c>
      <c r="AU90" s="49"/>
      <c r="AV90" s="965"/>
      <c r="AX90" s="964"/>
    </row>
    <row r="91" spans="1:50" x14ac:dyDescent="0.35">
      <c r="A91" s="23">
        <v>42</v>
      </c>
      <c r="B91" s="29">
        <v>20.070205113156316</v>
      </c>
      <c r="C91" s="29">
        <v>20.070205113156316</v>
      </c>
      <c r="D91" s="29">
        <v>122.01323367103204</v>
      </c>
      <c r="E91" s="29">
        <v>138.6744283220678</v>
      </c>
      <c r="F91" s="1071">
        <v>65.08</v>
      </c>
      <c r="G91" s="1076"/>
      <c r="H91" s="549">
        <v>0.23759685332781741</v>
      </c>
      <c r="I91" s="953">
        <v>346011.41964914562</v>
      </c>
      <c r="J91" s="953">
        <v>107804.37718844421</v>
      </c>
      <c r="K91" s="953">
        <v>20807.429262797974</v>
      </c>
      <c r="L91" s="953">
        <v>55376.340624658231</v>
      </c>
      <c r="M91" s="953">
        <v>223325.33057085585</v>
      </c>
      <c r="N91" s="953">
        <v>1105011.9122520541</v>
      </c>
      <c r="O91" s="953">
        <v>91370.673910759419</v>
      </c>
      <c r="P91" s="953">
        <v>176371.8411846477</v>
      </c>
      <c r="Q91" s="1186">
        <v>0.15512067134530208</v>
      </c>
      <c r="R91" s="1285">
        <f>IF(A91="",0,A91*Kalkulation!$G$9*Analysebereich!D91)</f>
        <v>1870462.8721769212</v>
      </c>
      <c r="S91" s="15">
        <f>IF(A91="",0,A91*Kalkulation!$G$9*Analysebereich!E91)</f>
        <v>2125878.9861772992</v>
      </c>
      <c r="T91" s="617">
        <f t="shared" si="5"/>
        <v>200.33846606407315</v>
      </c>
      <c r="AU91" s="49"/>
      <c r="AV91" s="965"/>
      <c r="AX91" s="964"/>
    </row>
    <row r="92" spans="1:50" x14ac:dyDescent="0.35">
      <c r="A92" s="23">
        <v>42</v>
      </c>
      <c r="B92" s="29">
        <v>20.070205113156316</v>
      </c>
      <c r="C92" s="29">
        <v>20.070205113156316</v>
      </c>
      <c r="D92" s="29">
        <v>123.01323367103204</v>
      </c>
      <c r="E92" s="29">
        <v>139.76794365281947</v>
      </c>
      <c r="F92" s="1071">
        <v>66.17</v>
      </c>
      <c r="G92" s="1076"/>
      <c r="H92" s="549">
        <v>0.24311681293688209</v>
      </c>
      <c r="I92" s="953">
        <v>351141.7907372379</v>
      </c>
      <c r="J92" s="953">
        <v>117386.98849408371</v>
      </c>
      <c r="K92" s="953">
        <v>22656.978530602242</v>
      </c>
      <c r="L92" s="953">
        <v>55376.340624658231</v>
      </c>
      <c r="M92" s="953">
        <v>223325.33057085585</v>
      </c>
      <c r="N92" s="953">
        <v>1105011.9122520541</v>
      </c>
      <c r="O92" s="953">
        <v>91370.673910759419</v>
      </c>
      <c r="P92" s="953">
        <v>176572.89954353479</v>
      </c>
      <c r="Q92" s="1186">
        <v>0.15582533517675218</v>
      </c>
      <c r="R92" s="1285">
        <f>IF(A92="",0,A92*Kalkulation!$G$9*Analysebereich!D92)</f>
        <v>1885792.8721769212</v>
      </c>
      <c r="S92" s="15">
        <f>IF(A92="",0,A92*Kalkulation!$G$9*Analysebereich!E92)</f>
        <v>2142642.5761977225</v>
      </c>
      <c r="T92" s="617">
        <f t="shared" si="5"/>
        <v>200.33846606407315</v>
      </c>
      <c r="AU92" s="49"/>
      <c r="AV92" s="965"/>
      <c r="AX92" s="964"/>
    </row>
    <row r="93" spans="1:50" x14ac:dyDescent="0.35">
      <c r="A93" s="23">
        <v>42</v>
      </c>
      <c r="B93" s="29">
        <v>20.070205113156316</v>
      </c>
      <c r="C93" s="29">
        <v>20.070205113156316</v>
      </c>
      <c r="D93" s="29">
        <v>122.01323367103204</v>
      </c>
      <c r="E93" s="29">
        <v>138.6744283220678</v>
      </c>
      <c r="F93" s="1071">
        <v>65.08</v>
      </c>
      <c r="G93" s="1076"/>
      <c r="H93" s="549">
        <v>0.23759685332781741</v>
      </c>
      <c r="I93" s="953">
        <v>346011.41964914562</v>
      </c>
      <c r="J93" s="953">
        <v>107804.37718844421</v>
      </c>
      <c r="K93" s="953">
        <v>20807.429262797974</v>
      </c>
      <c r="L93" s="953">
        <v>55376.340624658231</v>
      </c>
      <c r="M93" s="953">
        <v>223325.33057085585</v>
      </c>
      <c r="N93" s="953">
        <v>1105011.9122520541</v>
      </c>
      <c r="O93" s="953">
        <v>91370.673910759419</v>
      </c>
      <c r="P93" s="953">
        <v>176371.8411846477</v>
      </c>
      <c r="Q93" s="1186">
        <v>0.15539211953011048</v>
      </c>
      <c r="R93" s="1285">
        <f>IF(A93="",0,A93*Kalkulation!$G$9*Analysebereich!D93)</f>
        <v>1870462.8721769212</v>
      </c>
      <c r="S93" s="15">
        <f>IF(A93="",0,A93*Kalkulation!$G$9*Analysebereich!E93)</f>
        <v>2125878.9861772992</v>
      </c>
      <c r="T93" s="617">
        <f t="shared" si="5"/>
        <v>200.33846606407315</v>
      </c>
      <c r="AU93" s="49"/>
      <c r="AV93" s="965"/>
      <c r="AX93" s="964"/>
    </row>
    <row r="94" spans="1:50" x14ac:dyDescent="0.35">
      <c r="A94" s="23">
        <v>44</v>
      </c>
      <c r="B94" s="29">
        <v>21.02592916616376</v>
      </c>
      <c r="C94" s="29">
        <v>21.02592916616376</v>
      </c>
      <c r="D94" s="29">
        <v>122.01323367103204</v>
      </c>
      <c r="E94" s="29">
        <v>138.6744283220678</v>
      </c>
      <c r="F94" s="1071">
        <v>65.08</v>
      </c>
      <c r="G94" s="1076"/>
      <c r="H94" s="549">
        <v>0.23759685332781738</v>
      </c>
      <c r="I94" s="953">
        <v>362488.15391815256</v>
      </c>
      <c r="J94" s="953">
        <v>112937.9189593225</v>
      </c>
      <c r="K94" s="953">
        <v>21798.259227693121</v>
      </c>
      <c r="L94" s="953">
        <v>58013.30922583244</v>
      </c>
      <c r="M94" s="953">
        <v>233959.87012184897</v>
      </c>
      <c r="N94" s="953">
        <v>1157631.5271211995</v>
      </c>
      <c r="O94" s="953">
        <v>95721.65838270032</v>
      </c>
      <c r="P94" s="953">
        <v>184770.50028867845</v>
      </c>
      <c r="Q94" s="1186">
        <v>0.15512067134530205</v>
      </c>
      <c r="R94" s="1285">
        <f>IF(A94="",0,A94*Kalkulation!$G$9*Analysebereich!D94)</f>
        <v>1959532.5327567745</v>
      </c>
      <c r="S94" s="15">
        <f>IF(A94="",0,A94*Kalkulation!$G$9*Analysebereich!E94)</f>
        <v>2227111.3188524088</v>
      </c>
      <c r="T94" s="617">
        <f t="shared" si="5"/>
        <v>209.87839301908389</v>
      </c>
      <c r="AU94" s="49"/>
      <c r="AV94" s="965"/>
      <c r="AX94" s="964"/>
    </row>
    <row r="95" spans="1:50" x14ac:dyDescent="0.35">
      <c r="A95" s="23">
        <v>45</v>
      </c>
      <c r="B95" s="29">
        <v>21.503791192667485</v>
      </c>
      <c r="C95" s="29">
        <v>21.503791192667485</v>
      </c>
      <c r="D95" s="29">
        <v>122.01323367103204</v>
      </c>
      <c r="E95" s="29">
        <v>138.67442832206783</v>
      </c>
      <c r="F95" s="1071">
        <v>65.08</v>
      </c>
      <c r="G95" s="1076"/>
      <c r="H95" s="549">
        <v>0.23759685332781738</v>
      </c>
      <c r="I95" s="953">
        <v>370726.521052656</v>
      </c>
      <c r="J95" s="953">
        <v>115504.68984476165</v>
      </c>
      <c r="K95" s="953">
        <v>22293.674210140689</v>
      </c>
      <c r="L95" s="953">
        <v>59331.79352641954</v>
      </c>
      <c r="M95" s="953">
        <v>239277.13989734554</v>
      </c>
      <c r="N95" s="953">
        <v>1183941.3345557726</v>
      </c>
      <c r="O95" s="953">
        <v>97897.150618670785</v>
      </c>
      <c r="P95" s="953">
        <v>188969.82984069432</v>
      </c>
      <c r="Q95" s="1186">
        <v>0.15512067134530211</v>
      </c>
      <c r="R95" s="1285">
        <f>IF(A95="",0,A95*Kalkulation!$G$9*Analysebereich!D95)</f>
        <v>2004067.3630467013</v>
      </c>
      <c r="S95" s="15">
        <f>IF(A95="",0,A95*Kalkulation!$G$9*Analysebereich!E95)</f>
        <v>2277727.4851899641</v>
      </c>
      <c r="T95" s="617">
        <f t="shared" si="5"/>
        <v>214.64835649728775</v>
      </c>
      <c r="AU95" s="49"/>
      <c r="AV95" s="965"/>
      <c r="AX95" s="964"/>
    </row>
    <row r="96" spans="1:50" x14ac:dyDescent="0.35">
      <c r="A96" s="23">
        <v>45</v>
      </c>
      <c r="B96" s="29">
        <v>21.503791192667485</v>
      </c>
      <c r="C96" s="29">
        <v>21.503791192667485</v>
      </c>
      <c r="D96" s="29">
        <v>122.01323367103204</v>
      </c>
      <c r="E96" s="29">
        <v>139.49456493639832</v>
      </c>
      <c r="F96" s="1071">
        <v>65.900000000000006</v>
      </c>
      <c r="G96" s="1076"/>
      <c r="H96" s="549">
        <v>0.24175399687787891</v>
      </c>
      <c r="I96" s="953">
        <v>374849.14067701582</v>
      </c>
      <c r="J96" s="953">
        <v>123205.00250107907</v>
      </c>
      <c r="K96" s="953">
        <v>23779.9191574834</v>
      </c>
      <c r="L96" s="953">
        <v>59331.79352641954</v>
      </c>
      <c r="M96" s="953">
        <v>239277.13989734554</v>
      </c>
      <c r="N96" s="953">
        <v>1183941.3345557726</v>
      </c>
      <c r="O96" s="953">
        <v>97897.150618670785</v>
      </c>
      <c r="P96" s="953">
        <v>189131.39650305209</v>
      </c>
      <c r="Q96" s="1186">
        <v>0.15512067134530205</v>
      </c>
      <c r="R96" s="1285">
        <f>IF(A96="",0,A96*Kalkulation!$G$9*Analysebereich!D96)</f>
        <v>2004067.3630467013</v>
      </c>
      <c r="S96" s="15">
        <f>IF(A96="",0,A96*Kalkulation!$G$9*Analysebereich!E96)</f>
        <v>2291198.2290803422</v>
      </c>
      <c r="T96" s="617">
        <f t="shared" si="5"/>
        <v>214.64835649682209</v>
      </c>
      <c r="AU96" s="49"/>
      <c r="AV96" s="965"/>
      <c r="AX96" s="964"/>
    </row>
    <row r="97" spans="1:50" x14ac:dyDescent="0.35">
      <c r="A97" s="23">
        <v>46</v>
      </c>
      <c r="B97" s="29">
        <v>21.981653219171207</v>
      </c>
      <c r="C97" s="29">
        <v>21.981653219171207</v>
      </c>
      <c r="D97" s="29">
        <v>122.01323367103204</v>
      </c>
      <c r="E97" s="29">
        <v>138.67442832206783</v>
      </c>
      <c r="F97" s="1071">
        <v>65.08</v>
      </c>
      <c r="G97" s="1076"/>
      <c r="H97" s="549">
        <v>0.23759685332781738</v>
      </c>
      <c r="I97" s="953">
        <v>378964.88818715943</v>
      </c>
      <c r="J97" s="953">
        <v>118071.46073020081</v>
      </c>
      <c r="K97" s="953">
        <v>22789.089192588261</v>
      </c>
      <c r="L97" s="953">
        <v>60650.277827006634</v>
      </c>
      <c r="M97" s="953">
        <v>244594.4096728421</v>
      </c>
      <c r="N97" s="953">
        <v>1210251.141990345</v>
      </c>
      <c r="O97" s="953">
        <v>100072.64285464125</v>
      </c>
      <c r="P97" s="953">
        <v>193169.1593927097</v>
      </c>
      <c r="Q97" s="1186">
        <v>0.15529464460611608</v>
      </c>
      <c r="R97" s="1285">
        <f>IF(A97="",0,A97*Kalkulation!$G$9*Analysebereich!D97)</f>
        <v>2048602.1933366279</v>
      </c>
      <c r="S97" s="15">
        <f>IF(A97="",0,A97*Kalkulation!$G$9*Analysebereich!E97)</f>
        <v>2328343.6515275189</v>
      </c>
      <c r="T97" s="617">
        <f t="shared" si="5"/>
        <v>219.41831997456029</v>
      </c>
      <c r="AU97" s="49"/>
      <c r="AV97" s="965"/>
      <c r="AX97" s="964"/>
    </row>
    <row r="98" spans="1:50" x14ac:dyDescent="0.35">
      <c r="A98" s="23">
        <v>46</v>
      </c>
      <c r="B98" s="29">
        <v>21.981653219171207</v>
      </c>
      <c r="C98" s="29">
        <v>21.981653219171207</v>
      </c>
      <c r="D98" s="29">
        <v>122.01323367103204</v>
      </c>
      <c r="E98" s="29">
        <v>138.67442832206783</v>
      </c>
      <c r="F98" s="1071">
        <v>65.08</v>
      </c>
      <c r="G98" s="1076"/>
      <c r="H98" s="549">
        <v>0.23759685332781738</v>
      </c>
      <c r="I98" s="953">
        <v>378964.88818715943</v>
      </c>
      <c r="J98" s="953">
        <v>118071.46073020081</v>
      </c>
      <c r="K98" s="953">
        <v>22789.089192588261</v>
      </c>
      <c r="L98" s="953">
        <v>60650.277827006634</v>
      </c>
      <c r="M98" s="953">
        <v>244594.4096728421</v>
      </c>
      <c r="N98" s="953">
        <v>1210251.141990345</v>
      </c>
      <c r="O98" s="953">
        <v>100072.64285464125</v>
      </c>
      <c r="P98" s="953">
        <v>193169.1593927097</v>
      </c>
      <c r="Q98" s="1186">
        <v>0.15582533517675218</v>
      </c>
      <c r="R98" s="1285">
        <f>IF(A98="",0,A98*Kalkulation!$G$9*Analysebereich!D98)</f>
        <v>2048602.1933366279</v>
      </c>
      <c r="S98" s="15">
        <f>IF(A98="",0,A98*Kalkulation!$G$9*Analysebereich!E98)</f>
        <v>2328343.6515275189</v>
      </c>
      <c r="T98" s="617">
        <f t="shared" si="5"/>
        <v>219.41831997456029</v>
      </c>
      <c r="AU98" s="49"/>
      <c r="AV98" s="965"/>
      <c r="AX98" s="964"/>
    </row>
    <row r="99" spans="1:50" x14ac:dyDescent="0.35">
      <c r="A99" s="23">
        <v>47</v>
      </c>
      <c r="B99" s="29">
        <v>22.459515245674929</v>
      </c>
      <c r="C99" s="29">
        <v>22.459515245674929</v>
      </c>
      <c r="D99" s="29">
        <v>123.01323367103204</v>
      </c>
      <c r="E99" s="29">
        <v>139.7679436528195</v>
      </c>
      <c r="F99" s="1071">
        <v>66.17</v>
      </c>
      <c r="G99" s="1076"/>
      <c r="H99" s="549">
        <v>0.24311681293688203</v>
      </c>
      <c r="I99" s="953">
        <v>392944.38487262331</v>
      </c>
      <c r="J99" s="953">
        <v>131361.6299814746</v>
      </c>
      <c r="K99" s="953">
        <v>25354.237879483459</v>
      </c>
      <c r="L99" s="953">
        <v>61968.762127593734</v>
      </c>
      <c r="M99" s="953">
        <v>249911.67944833863</v>
      </c>
      <c r="N99" s="953">
        <v>1236560.949424918</v>
      </c>
      <c r="O99" s="953">
        <v>102248.13509061171</v>
      </c>
      <c r="P99" s="953">
        <v>197593.48282252764</v>
      </c>
      <c r="Q99" s="1186">
        <v>0.15702660707130664</v>
      </c>
      <c r="R99" s="1285">
        <f>IF(A99="",0,A99*Kalkulation!$G$9*Analysebereich!D99)</f>
        <v>2110292.0236265548</v>
      </c>
      <c r="S99" s="15">
        <f>IF(A99="",0,A99*Kalkulation!$G$9*Analysebereich!E99)</f>
        <v>2397719.0733641186</v>
      </c>
      <c r="T99" s="617">
        <f t="shared" si="5"/>
        <v>224.18828345276415</v>
      </c>
      <c r="AU99" s="49"/>
      <c r="AV99" s="965"/>
      <c r="AX99" s="964"/>
    </row>
    <row r="100" spans="1:50" x14ac:dyDescent="0.35">
      <c r="A100" s="23">
        <v>47</v>
      </c>
      <c r="B100" s="29">
        <v>22.459515245674929</v>
      </c>
      <c r="C100" s="29">
        <v>22.459515245674929</v>
      </c>
      <c r="D100" s="29">
        <v>123.01323367103204</v>
      </c>
      <c r="E100" s="29">
        <v>139.7679436528195</v>
      </c>
      <c r="F100" s="1071">
        <v>66.17</v>
      </c>
      <c r="G100" s="1076"/>
      <c r="H100" s="549">
        <v>0.24311681293688203</v>
      </c>
      <c r="I100" s="953">
        <v>392944.38487262331</v>
      </c>
      <c r="J100" s="953">
        <v>131361.6299814746</v>
      </c>
      <c r="K100" s="953">
        <v>25354.237879483459</v>
      </c>
      <c r="L100" s="953">
        <v>61968.762127593734</v>
      </c>
      <c r="M100" s="953">
        <v>249911.67944833863</v>
      </c>
      <c r="N100" s="953">
        <v>1236560.949424918</v>
      </c>
      <c r="O100" s="953">
        <v>102248.13509061171</v>
      </c>
      <c r="P100" s="953">
        <v>197593.48282252764</v>
      </c>
      <c r="Q100" s="1186">
        <v>0.15512067134530208</v>
      </c>
      <c r="R100" s="1285">
        <f>IF(A100="",0,A100*Kalkulation!$G$9*Analysebereich!D100)</f>
        <v>2110292.0236265548</v>
      </c>
      <c r="S100" s="15">
        <f>IF(A100="",0,A100*Kalkulation!$G$9*Analysebereich!E100)</f>
        <v>2397719.0733641186</v>
      </c>
      <c r="T100" s="617">
        <f t="shared" si="5"/>
        <v>224.18828345276415</v>
      </c>
      <c r="AU100" s="49"/>
      <c r="AV100" s="965"/>
      <c r="AX100" s="964"/>
    </row>
    <row r="101" spans="1:50" x14ac:dyDescent="0.35">
      <c r="A101" s="23">
        <v>47</v>
      </c>
      <c r="B101" s="29">
        <v>22.459515245674929</v>
      </c>
      <c r="C101" s="29">
        <v>22.459515245674929</v>
      </c>
      <c r="D101" s="29">
        <v>122.01323367103204</v>
      </c>
      <c r="E101" s="29">
        <v>138.67442832206783</v>
      </c>
      <c r="F101" s="1071">
        <v>65.08</v>
      </c>
      <c r="G101" s="1076"/>
      <c r="H101" s="549">
        <v>0.23759685332781735</v>
      </c>
      <c r="I101" s="953">
        <v>387203.25532166293</v>
      </c>
      <c r="J101" s="953">
        <v>120638.23161563996</v>
      </c>
      <c r="K101" s="953">
        <v>23284.504175035829</v>
      </c>
      <c r="L101" s="953">
        <v>61968.762127593734</v>
      </c>
      <c r="M101" s="953">
        <v>249911.67944833863</v>
      </c>
      <c r="N101" s="953">
        <v>1236560.949424918</v>
      </c>
      <c r="O101" s="953">
        <v>102248.13509061171</v>
      </c>
      <c r="P101" s="953">
        <v>197368.48894472531</v>
      </c>
      <c r="Q101" s="1186">
        <v>0.15512067134530205</v>
      </c>
      <c r="R101" s="1285">
        <f>IF(A101="",0,A101*Kalkulation!$G$9*Analysebereich!D101)</f>
        <v>2093137.0236265548</v>
      </c>
      <c r="S101" s="15">
        <f>IF(A101="",0,A101*Kalkulation!$G$9*Analysebereich!E101)</f>
        <v>2378959.8178650737</v>
      </c>
      <c r="T101" s="617">
        <f t="shared" si="5"/>
        <v>224.18828345229849</v>
      </c>
      <c r="AU101" s="49"/>
      <c r="AV101" s="965"/>
      <c r="AX101" s="964"/>
    </row>
    <row r="102" spans="1:50" x14ac:dyDescent="0.35">
      <c r="A102" s="23">
        <v>48</v>
      </c>
      <c r="B102" s="29">
        <v>22.937377272178647</v>
      </c>
      <c r="C102" s="29">
        <v>22.937377272178647</v>
      </c>
      <c r="D102" s="29">
        <v>122.20323367103204</v>
      </c>
      <c r="E102" s="29">
        <v>139.7679436528195</v>
      </c>
      <c r="F102" s="1071">
        <v>66.17</v>
      </c>
      <c r="G102" s="1076"/>
      <c r="H102" s="549">
        <v>0.24311681293688203</v>
      </c>
      <c r="I102" s="953">
        <v>401304.90369970031</v>
      </c>
      <c r="J102" s="953">
        <v>134156.55827895278</v>
      </c>
      <c r="K102" s="953">
        <v>25893.689749259698</v>
      </c>
      <c r="L102" s="953">
        <v>63287.246428180835</v>
      </c>
      <c r="M102" s="953">
        <v>255228.9492238352</v>
      </c>
      <c r="N102" s="953">
        <v>1262870.7568594904</v>
      </c>
      <c r="O102" s="953">
        <v>104423.62732658218</v>
      </c>
      <c r="P102" s="953">
        <v>201797.59947832648</v>
      </c>
      <c r="Q102" s="1186">
        <v>0.15512067134530205</v>
      </c>
      <c r="R102" s="1285">
        <f>IF(A102="",0,A102*Kalkulation!$G$9*Analysebereich!D102)</f>
        <v>2141000.6539164814</v>
      </c>
      <c r="S102" s="15">
        <f>IF(A102="",0,A102*Kalkulation!$G$9*Analysebereich!E102)</f>
        <v>2448734.3727973974</v>
      </c>
      <c r="T102" s="617">
        <f t="shared" si="5"/>
        <v>228.95824693003669</v>
      </c>
      <c r="AU102" s="49"/>
      <c r="AV102" s="965"/>
      <c r="AX102" s="964"/>
    </row>
    <row r="103" spans="1:50" x14ac:dyDescent="0.35">
      <c r="A103" s="23">
        <v>48</v>
      </c>
      <c r="B103" s="29">
        <v>22.937377272178647</v>
      </c>
      <c r="C103" s="29">
        <v>22.937377272178647</v>
      </c>
      <c r="D103" s="29">
        <v>123.01323367103204</v>
      </c>
      <c r="E103" s="29">
        <v>139.7679436528195</v>
      </c>
      <c r="F103" s="1071">
        <v>66.17</v>
      </c>
      <c r="G103" s="1076"/>
      <c r="H103" s="549">
        <v>0.24311681293688203</v>
      </c>
      <c r="I103" s="953">
        <v>401304.90369970031</v>
      </c>
      <c r="J103" s="953">
        <v>134156.55827895278</v>
      </c>
      <c r="K103" s="953">
        <v>25893.689749259698</v>
      </c>
      <c r="L103" s="953">
        <v>63287.246428180835</v>
      </c>
      <c r="M103" s="953">
        <v>255228.9492238352</v>
      </c>
      <c r="N103" s="953">
        <v>1262870.7568594904</v>
      </c>
      <c r="O103" s="953">
        <v>104423.62732658218</v>
      </c>
      <c r="P103" s="953">
        <v>201797.59947832648</v>
      </c>
      <c r="Q103" s="1186">
        <v>0.15512067134530205</v>
      </c>
      <c r="R103" s="1285">
        <f>IF(A103="",0,A103*Kalkulation!$G$9*Analysebereich!D103)</f>
        <v>2155191.8539164811</v>
      </c>
      <c r="S103" s="15">
        <f>IF(A103="",0,A103*Kalkulation!$G$9*Analysebereich!E103)</f>
        <v>2448734.3727973974</v>
      </c>
      <c r="T103" s="617">
        <f t="shared" si="5"/>
        <v>228.95824693003669</v>
      </c>
      <c r="AU103" s="49"/>
      <c r="AV103" s="965"/>
      <c r="AX103" s="964"/>
    </row>
    <row r="104" spans="1:50" x14ac:dyDescent="0.35">
      <c r="A104" s="23">
        <v>48</v>
      </c>
      <c r="B104" s="29">
        <v>22.937377272178647</v>
      </c>
      <c r="C104" s="29">
        <v>22.937377272178647</v>
      </c>
      <c r="D104" s="29">
        <v>123.01323367103204</v>
      </c>
      <c r="E104" s="29">
        <v>139.7679436528195</v>
      </c>
      <c r="F104" s="1071">
        <v>66.17</v>
      </c>
      <c r="G104" s="1076"/>
      <c r="H104" s="549">
        <v>0.24311681293688203</v>
      </c>
      <c r="I104" s="953">
        <v>401304.90369970031</v>
      </c>
      <c r="J104" s="953">
        <v>134156.55827895278</v>
      </c>
      <c r="K104" s="953">
        <v>25893.689749259698</v>
      </c>
      <c r="L104" s="953">
        <v>63287.246428180835</v>
      </c>
      <c r="M104" s="953">
        <v>255228.9492238352</v>
      </c>
      <c r="N104" s="953">
        <v>1262870.7568594904</v>
      </c>
      <c r="O104" s="953">
        <v>104423.62732658218</v>
      </c>
      <c r="P104" s="953">
        <v>201797.59947832648</v>
      </c>
      <c r="Q104" s="1186">
        <v>0.15512067134530211</v>
      </c>
      <c r="R104" s="1285">
        <f>IF(A104="",0,A104*Kalkulation!$G$9*Analysebereich!D104)</f>
        <v>2155191.8539164811</v>
      </c>
      <c r="S104" s="15">
        <f>IF(A104="",0,A104*Kalkulation!$G$9*Analysebereich!E104)</f>
        <v>2448734.3727973974</v>
      </c>
      <c r="T104" s="617">
        <f t="shared" si="5"/>
        <v>228.95824693003669</v>
      </c>
      <c r="AU104" s="49"/>
      <c r="AV104" s="965"/>
      <c r="AX104" s="964"/>
    </row>
    <row r="105" spans="1:50" x14ac:dyDescent="0.35">
      <c r="A105" s="23">
        <v>48</v>
      </c>
      <c r="B105" s="29">
        <v>22.937377272178647</v>
      </c>
      <c r="C105" s="29">
        <v>22.937377272178647</v>
      </c>
      <c r="D105" s="29">
        <v>123.01323367103204</v>
      </c>
      <c r="E105" s="29">
        <v>138.6744283220678</v>
      </c>
      <c r="F105" s="1071">
        <v>65.08</v>
      </c>
      <c r="G105" s="1076"/>
      <c r="H105" s="549">
        <v>0.23759685332781741</v>
      </c>
      <c r="I105" s="953">
        <v>395441.62245616631</v>
      </c>
      <c r="J105" s="953">
        <v>123205.0025010791</v>
      </c>
      <c r="K105" s="953">
        <v>23779.9191574834</v>
      </c>
      <c r="L105" s="953">
        <v>63287.246428180835</v>
      </c>
      <c r="M105" s="953">
        <v>255228.9492238352</v>
      </c>
      <c r="N105" s="953">
        <v>1262870.7568594904</v>
      </c>
      <c r="O105" s="953">
        <v>104423.62732658218</v>
      </c>
      <c r="P105" s="953">
        <v>201567.81849674039</v>
      </c>
      <c r="Q105" s="1186">
        <v>0.15512067134530205</v>
      </c>
      <c r="R105" s="1285">
        <f>IF(A105="",0,A105*Kalkulation!$G$9*Analysebereich!D105)</f>
        <v>2155191.8539164811</v>
      </c>
      <c r="S105" s="15">
        <f>IF(A105="",0,A105*Kalkulation!$G$9*Analysebereich!E105)</f>
        <v>2429575.984202628</v>
      </c>
      <c r="T105" s="617">
        <f t="shared" si="5"/>
        <v>228.95824693003669</v>
      </c>
      <c r="AU105" s="49"/>
      <c r="AV105" s="965"/>
      <c r="AX105" s="964"/>
    </row>
    <row r="106" spans="1:50" x14ac:dyDescent="0.35">
      <c r="A106" s="23">
        <v>48</v>
      </c>
      <c r="B106" s="29">
        <v>22.937377272178647</v>
      </c>
      <c r="C106" s="29">
        <v>22.937377272178647</v>
      </c>
      <c r="D106" s="29">
        <v>123.01323367103204</v>
      </c>
      <c r="E106" s="29">
        <v>139.7679436528195</v>
      </c>
      <c r="F106" s="1071">
        <v>66.17</v>
      </c>
      <c r="G106" s="1076"/>
      <c r="H106" s="549">
        <v>0.24311681293688203</v>
      </c>
      <c r="I106" s="953">
        <v>401304.90369970031</v>
      </c>
      <c r="J106" s="953">
        <v>134156.55827895278</v>
      </c>
      <c r="K106" s="953">
        <v>25893.689749259698</v>
      </c>
      <c r="L106" s="953">
        <v>63287.246428180835</v>
      </c>
      <c r="M106" s="953">
        <v>255228.9492238352</v>
      </c>
      <c r="N106" s="953">
        <v>1262870.7568594904</v>
      </c>
      <c r="O106" s="953">
        <v>104423.62732658218</v>
      </c>
      <c r="P106" s="953">
        <v>201797.59947832648</v>
      </c>
      <c r="Q106" s="1186">
        <v>0.15512067134530208</v>
      </c>
      <c r="R106" s="1285">
        <f>IF(A106="",0,A106*Kalkulation!$G$9*Analysebereich!D106)</f>
        <v>2155191.8539164811</v>
      </c>
      <c r="S106" s="15">
        <f>IF(A106="",0,A106*Kalkulation!$G$9*Analysebereich!E106)</f>
        <v>2448734.3727973974</v>
      </c>
      <c r="T106" s="617">
        <f t="shared" si="5"/>
        <v>228.95824693003669</v>
      </c>
      <c r="AU106" s="49"/>
      <c r="AV106" s="965"/>
      <c r="AX106" s="964"/>
    </row>
    <row r="107" spans="1:50" x14ac:dyDescent="0.35">
      <c r="A107" s="23">
        <v>49</v>
      </c>
      <c r="B107" s="29">
        <v>23.415239298682369</v>
      </c>
      <c r="C107" s="29">
        <v>23.415239298682369</v>
      </c>
      <c r="D107" s="29">
        <v>123.01323367103204</v>
      </c>
      <c r="E107" s="29">
        <v>138.6744283220678</v>
      </c>
      <c r="F107" s="1071">
        <v>65.08</v>
      </c>
      <c r="G107" s="1076"/>
      <c r="H107" s="549">
        <v>0.23759685332781738</v>
      </c>
      <c r="I107" s="953">
        <v>403679.98959066987</v>
      </c>
      <c r="J107" s="953">
        <v>125771.77338651825</v>
      </c>
      <c r="K107" s="953">
        <v>24275.334139930976</v>
      </c>
      <c r="L107" s="953">
        <v>64605.730728767943</v>
      </c>
      <c r="M107" s="953">
        <v>260546.21899933179</v>
      </c>
      <c r="N107" s="953">
        <v>1289180.5642940633</v>
      </c>
      <c r="O107" s="953">
        <v>106599.11956255265</v>
      </c>
      <c r="P107" s="953">
        <v>205767.14804875606</v>
      </c>
      <c r="Q107" s="1186">
        <v>0.15582533517675218</v>
      </c>
      <c r="R107" s="1285">
        <f>IF(A107="",0,A107*Kalkulation!$G$9*Analysebereich!D107)</f>
        <v>2200091.684206408</v>
      </c>
      <c r="S107" s="15">
        <f>IF(A107="",0,A107*Kalkulation!$G$9*Analysebereich!E107)</f>
        <v>2480192.1505401824</v>
      </c>
      <c r="T107" s="617">
        <f t="shared" si="5"/>
        <v>233.72821040870622</v>
      </c>
      <c r="AU107" s="49"/>
      <c r="AV107" s="965"/>
      <c r="AX107" s="964"/>
    </row>
    <row r="108" spans="1:50" x14ac:dyDescent="0.35">
      <c r="A108" s="23">
        <v>49</v>
      </c>
      <c r="B108" s="29">
        <v>23.415239298682369</v>
      </c>
      <c r="C108" s="29">
        <v>23.415239298682369</v>
      </c>
      <c r="D108" s="29">
        <v>123.01323367103204</v>
      </c>
      <c r="E108" s="29">
        <v>139.7679436528195</v>
      </c>
      <c r="F108" s="1071">
        <v>66.17</v>
      </c>
      <c r="G108" s="1076"/>
      <c r="H108" s="549">
        <v>0.24311681293688206</v>
      </c>
      <c r="I108" s="953">
        <v>409665.42252677749</v>
      </c>
      <c r="J108" s="953">
        <v>136951.48657643099</v>
      </c>
      <c r="K108" s="953">
        <v>26433.141619035945</v>
      </c>
      <c r="L108" s="953">
        <v>64605.730728767943</v>
      </c>
      <c r="M108" s="953">
        <v>260546.21899933179</v>
      </c>
      <c r="N108" s="953">
        <v>1289180.5642940633</v>
      </c>
      <c r="O108" s="953">
        <v>106599.11956255265</v>
      </c>
      <c r="P108" s="953">
        <v>206001.71613412481</v>
      </c>
      <c r="Q108" s="1186">
        <v>0.15512067134530208</v>
      </c>
      <c r="R108" s="1285">
        <f>IF(A108="",0,A108*Kalkulation!$G$9*Analysebereich!D108)</f>
        <v>2200091.684206408</v>
      </c>
      <c r="S108" s="15">
        <f>IF(A108="",0,A108*Kalkulation!$G$9*Analysebereich!E108)</f>
        <v>2499749.6722306767</v>
      </c>
      <c r="T108" s="617">
        <f t="shared" si="5"/>
        <v>233.72821040824056</v>
      </c>
      <c r="AU108" s="49"/>
      <c r="AV108" s="965"/>
      <c r="AX108" s="964"/>
    </row>
    <row r="109" spans="1:50" x14ac:dyDescent="0.35">
      <c r="A109" s="23">
        <v>49</v>
      </c>
      <c r="B109" s="29">
        <v>23.415239298682369</v>
      </c>
      <c r="C109" s="29">
        <v>23.415239298682369</v>
      </c>
      <c r="D109" s="29">
        <v>123.01323367103204</v>
      </c>
      <c r="E109" s="29">
        <v>139.7679436528195</v>
      </c>
      <c r="F109" s="1071">
        <v>66.17</v>
      </c>
      <c r="G109" s="1076"/>
      <c r="H109" s="549">
        <v>0.24311681293688206</v>
      </c>
      <c r="I109" s="953">
        <v>409665.42252677749</v>
      </c>
      <c r="J109" s="953">
        <v>136951.48657643099</v>
      </c>
      <c r="K109" s="953">
        <v>26433.141619035945</v>
      </c>
      <c r="L109" s="953">
        <v>64605.730728767943</v>
      </c>
      <c r="M109" s="953">
        <v>260546.21899933179</v>
      </c>
      <c r="N109" s="953">
        <v>1289180.5642940633</v>
      </c>
      <c r="O109" s="953">
        <v>106599.11956255265</v>
      </c>
      <c r="P109" s="953">
        <v>206001.71613412481</v>
      </c>
      <c r="Q109" s="1186">
        <v>0.15512067134530205</v>
      </c>
      <c r="R109" s="1285">
        <f>IF(A109="",0,A109*Kalkulation!$G$9*Analysebereich!D109)</f>
        <v>2200091.684206408</v>
      </c>
      <c r="S109" s="15">
        <f>IF(A109="",0,A109*Kalkulation!$G$9*Analysebereich!E109)</f>
        <v>2499749.6722306767</v>
      </c>
      <c r="T109" s="617">
        <f t="shared" si="5"/>
        <v>233.72821040824056</v>
      </c>
      <c r="AU109" s="49"/>
      <c r="AV109" s="965"/>
      <c r="AX109" s="964"/>
    </row>
    <row r="110" spans="1:50" x14ac:dyDescent="0.35">
      <c r="A110" s="23">
        <v>50</v>
      </c>
      <c r="B110" s="29">
        <v>23.893101325186091</v>
      </c>
      <c r="C110" s="29">
        <v>23.893101325186091</v>
      </c>
      <c r="D110" s="29">
        <v>122.01323367103204</v>
      </c>
      <c r="E110" s="29">
        <v>138.67442832206783</v>
      </c>
      <c r="F110" s="1071">
        <v>65.08</v>
      </c>
      <c r="G110" s="1076"/>
      <c r="H110" s="549">
        <v>0.23759685332781738</v>
      </c>
      <c r="I110" s="953">
        <v>411918.3567251733</v>
      </c>
      <c r="J110" s="953">
        <v>128338.54427195739</v>
      </c>
      <c r="K110" s="953">
        <v>24770.74912237854</v>
      </c>
      <c r="L110" s="953">
        <v>65924.215029355037</v>
      </c>
      <c r="M110" s="953">
        <v>265863.48877482838</v>
      </c>
      <c r="N110" s="953">
        <v>1315490.3717286359</v>
      </c>
      <c r="O110" s="953">
        <v>108774.6117985231</v>
      </c>
      <c r="P110" s="953">
        <v>209966.47760077068</v>
      </c>
      <c r="Q110" s="1186">
        <v>0.15512067134530205</v>
      </c>
      <c r="R110" s="1285">
        <f>IF(A110="",0,A110*Kalkulation!$G$9*Analysebereich!D110)</f>
        <v>2226741.5144963348</v>
      </c>
      <c r="S110" s="15">
        <f>IF(A110="",0,A110*Kalkulation!$G$9*Analysebereich!E110)</f>
        <v>2530808.3168777376</v>
      </c>
      <c r="T110" s="617">
        <f t="shared" si="5"/>
        <v>238.49817388458177</v>
      </c>
      <c r="AU110" s="49"/>
      <c r="AV110" s="965"/>
      <c r="AX110" s="964"/>
    </row>
    <row r="111" spans="1:50" x14ac:dyDescent="0.35">
      <c r="A111" s="23">
        <v>50</v>
      </c>
      <c r="B111" s="29">
        <v>23.893101325186091</v>
      </c>
      <c r="C111" s="29">
        <v>23.893101325186091</v>
      </c>
      <c r="D111" s="29">
        <v>123.01323367103204</v>
      </c>
      <c r="E111" s="29">
        <v>139.7679436528195</v>
      </c>
      <c r="F111" s="1071">
        <v>66.17</v>
      </c>
      <c r="G111" s="1076"/>
      <c r="H111" s="549">
        <v>0.24311681293688209</v>
      </c>
      <c r="I111" s="953">
        <v>418025.94135385461</v>
      </c>
      <c r="J111" s="953">
        <v>139746.41487390918</v>
      </c>
      <c r="K111" s="953">
        <v>26972.593488812196</v>
      </c>
      <c r="L111" s="953">
        <v>65924.215029355037</v>
      </c>
      <c r="M111" s="953">
        <v>265863.48877482838</v>
      </c>
      <c r="N111" s="953">
        <v>1315490.3717286359</v>
      </c>
      <c r="O111" s="953">
        <v>108774.6117985231</v>
      </c>
      <c r="P111" s="953">
        <v>210205.83278992263</v>
      </c>
      <c r="Q111" s="1186">
        <v>0.15547006730214055</v>
      </c>
      <c r="R111" s="1285">
        <f>IF(A111="",0,A111*Kalkulation!$G$9*Analysebereich!D111)</f>
        <v>2244991.5144963348</v>
      </c>
      <c r="S111" s="15">
        <f>IF(A111="",0,A111*Kalkulation!$G$9*Analysebereich!E111)</f>
        <v>2550764.9716639556</v>
      </c>
      <c r="T111" s="617">
        <f t="shared" si="5"/>
        <v>238.4981738855131</v>
      </c>
      <c r="AU111" s="49"/>
      <c r="AV111" s="965"/>
      <c r="AX111" s="964"/>
    </row>
    <row r="112" spans="1:50" x14ac:dyDescent="0.35">
      <c r="A112" s="23">
        <v>50</v>
      </c>
      <c r="B112" s="29">
        <v>23.893101325186091</v>
      </c>
      <c r="C112" s="29">
        <v>23.893101325186091</v>
      </c>
      <c r="D112" s="29">
        <v>122.01323367103204</v>
      </c>
      <c r="E112" s="29">
        <v>138.67442832206783</v>
      </c>
      <c r="F112" s="1071">
        <v>65.08</v>
      </c>
      <c r="G112" s="1076"/>
      <c r="H112" s="549">
        <v>0.23759685332781738</v>
      </c>
      <c r="I112" s="953">
        <v>411918.3567251733</v>
      </c>
      <c r="J112" s="953">
        <v>128338.54427195739</v>
      </c>
      <c r="K112" s="953">
        <v>24770.74912237854</v>
      </c>
      <c r="L112" s="953">
        <v>65924.215029355037</v>
      </c>
      <c r="M112" s="953">
        <v>265863.48877482838</v>
      </c>
      <c r="N112" s="953">
        <v>1315490.3717286359</v>
      </c>
      <c r="O112" s="953">
        <v>108774.6117985231</v>
      </c>
      <c r="P112" s="953">
        <v>209966.47760077068</v>
      </c>
      <c r="Q112" s="1186">
        <v>0.15572924919412764</v>
      </c>
      <c r="R112" s="1285">
        <f>IF(A112="",0,A112*Kalkulation!$G$9*Analysebereich!D112)</f>
        <v>2226741.5144963348</v>
      </c>
      <c r="S112" s="15">
        <f>IF(A112="",0,A112*Kalkulation!$G$9*Analysebereich!E112)</f>
        <v>2530808.3168777376</v>
      </c>
      <c r="T112" s="617">
        <f t="shared" si="5"/>
        <v>238.49817388458177</v>
      </c>
      <c r="AU112" s="49"/>
      <c r="AV112" s="965"/>
      <c r="AX112" s="964"/>
    </row>
    <row r="113" spans="1:50" x14ac:dyDescent="0.35">
      <c r="A113" s="23">
        <v>50</v>
      </c>
      <c r="B113" s="29">
        <v>23.893101325186091</v>
      </c>
      <c r="C113" s="29">
        <v>23.893101325186091</v>
      </c>
      <c r="D113" s="29">
        <v>122.01323367103204</v>
      </c>
      <c r="E113" s="29">
        <v>138.67442832206783</v>
      </c>
      <c r="F113" s="1071">
        <v>65.08</v>
      </c>
      <c r="G113" s="1076"/>
      <c r="H113" s="549">
        <v>0.23759685332781738</v>
      </c>
      <c r="I113" s="953">
        <v>411918.3567251733</v>
      </c>
      <c r="J113" s="953">
        <v>128338.54427195739</v>
      </c>
      <c r="K113" s="953">
        <v>24770.74912237854</v>
      </c>
      <c r="L113" s="953">
        <v>65924.215029355037</v>
      </c>
      <c r="M113" s="953">
        <v>265863.48877482838</v>
      </c>
      <c r="N113" s="953">
        <v>1315490.3717286359</v>
      </c>
      <c r="O113" s="953">
        <v>108774.6117985231</v>
      </c>
      <c r="P113" s="953">
        <v>209966.47760077068</v>
      </c>
      <c r="Q113" s="1186">
        <v>0.15633005497543184</v>
      </c>
      <c r="R113" s="1285">
        <f>IF(A113="",0,A113*Kalkulation!$G$9*Analysebereich!D113)</f>
        <v>2226741.5144963348</v>
      </c>
      <c r="S113" s="15">
        <f>IF(A113="",0,A113*Kalkulation!$G$9*Analysebereich!E113)</f>
        <v>2530808.3168777376</v>
      </c>
      <c r="T113" s="617">
        <f t="shared" si="5"/>
        <v>238.49817388458177</v>
      </c>
      <c r="AU113" s="49"/>
      <c r="AV113" s="965"/>
      <c r="AX113" s="964"/>
    </row>
    <row r="114" spans="1:50" x14ac:dyDescent="0.35">
      <c r="A114" s="23">
        <v>50</v>
      </c>
      <c r="B114" s="29">
        <v>23.893101325186091</v>
      </c>
      <c r="C114" s="29">
        <v>23.893101325186091</v>
      </c>
      <c r="D114" s="29">
        <v>123.01323367103204</v>
      </c>
      <c r="E114" s="29">
        <v>139.7679436528195</v>
      </c>
      <c r="F114" s="1071">
        <v>66.17</v>
      </c>
      <c r="G114" s="1076"/>
      <c r="H114" s="549">
        <v>0.24311681293688209</v>
      </c>
      <c r="I114" s="953">
        <v>418025.94135385461</v>
      </c>
      <c r="J114" s="953">
        <v>139746.41487390918</v>
      </c>
      <c r="K114" s="953">
        <v>26972.593488812196</v>
      </c>
      <c r="L114" s="953">
        <v>65924.215029355037</v>
      </c>
      <c r="M114" s="953">
        <v>265863.48877482838</v>
      </c>
      <c r="N114" s="953">
        <v>1315490.3717286359</v>
      </c>
      <c r="O114" s="953">
        <v>108774.6117985231</v>
      </c>
      <c r="P114" s="953">
        <v>210205.83278992263</v>
      </c>
      <c r="Q114" s="1186">
        <v>0.1554700673021405</v>
      </c>
      <c r="R114" s="1285">
        <f>IF(A114="",0,A114*Kalkulation!$G$9*Analysebereich!D114)</f>
        <v>2244991.5144963348</v>
      </c>
      <c r="S114" s="15">
        <f>IF(A114="",0,A114*Kalkulation!$G$9*Analysebereich!E114)</f>
        <v>2550764.9716639556</v>
      </c>
      <c r="T114" s="617">
        <f t="shared" si="5"/>
        <v>238.4981738855131</v>
      </c>
      <c r="AU114" s="49"/>
      <c r="AV114" s="965"/>
      <c r="AX114" s="964"/>
    </row>
    <row r="115" spans="1:50" x14ac:dyDescent="0.35">
      <c r="A115" s="23">
        <v>50</v>
      </c>
      <c r="B115" s="29">
        <v>23.893101325186091</v>
      </c>
      <c r="C115" s="29">
        <v>23.893101325186091</v>
      </c>
      <c r="D115" s="29">
        <v>122.01323367103204</v>
      </c>
      <c r="E115" s="29">
        <v>138.67442832206783</v>
      </c>
      <c r="F115" s="1071">
        <v>65.08</v>
      </c>
      <c r="G115" s="1076"/>
      <c r="H115" s="549">
        <v>0.23759685332781738</v>
      </c>
      <c r="I115" s="953">
        <v>411918.3567251733</v>
      </c>
      <c r="J115" s="953">
        <v>128338.54427195739</v>
      </c>
      <c r="K115" s="953">
        <v>24770.74912237854</v>
      </c>
      <c r="L115" s="953">
        <v>65924.215029355037</v>
      </c>
      <c r="M115" s="953">
        <v>265863.48877482838</v>
      </c>
      <c r="N115" s="953">
        <v>1315490.3717286359</v>
      </c>
      <c r="O115" s="953">
        <v>108774.6117985231</v>
      </c>
      <c r="P115" s="953">
        <v>209966.47760077068</v>
      </c>
      <c r="Q115" s="1186">
        <v>0.15625977048454304</v>
      </c>
      <c r="R115" s="1285">
        <f>IF(A115="",0,A115*Kalkulation!$G$9*Analysebereich!D115)</f>
        <v>2226741.5144963348</v>
      </c>
      <c r="S115" s="15">
        <f>IF(A115="",0,A115*Kalkulation!$G$9*Analysebereich!E115)</f>
        <v>2530808.3168777376</v>
      </c>
      <c r="T115" s="617">
        <f t="shared" si="5"/>
        <v>238.49817388458177</v>
      </c>
      <c r="AU115" s="49"/>
      <c r="AV115" s="965"/>
      <c r="AX115" s="964"/>
    </row>
    <row r="116" spans="1:50" x14ac:dyDescent="0.35">
      <c r="A116" s="23">
        <v>50</v>
      </c>
      <c r="B116" s="29">
        <v>23.893101325186091</v>
      </c>
      <c r="C116" s="29">
        <v>23.893101325186091</v>
      </c>
      <c r="D116" s="29">
        <v>123.01323367103204</v>
      </c>
      <c r="E116" s="29">
        <v>139.7679436528195</v>
      </c>
      <c r="F116" s="1071">
        <v>66.17</v>
      </c>
      <c r="G116" s="1076"/>
      <c r="H116" s="549">
        <v>0.24311681293688209</v>
      </c>
      <c r="I116" s="953">
        <v>418025.94135385461</v>
      </c>
      <c r="J116" s="953">
        <v>139746.41487390918</v>
      </c>
      <c r="K116" s="953">
        <v>26972.593488812196</v>
      </c>
      <c r="L116" s="953">
        <v>65924.215029355037</v>
      </c>
      <c r="M116" s="953">
        <v>265863.48877482838</v>
      </c>
      <c r="N116" s="953">
        <v>1315490.3717286359</v>
      </c>
      <c r="O116" s="953">
        <v>108774.6117985231</v>
      </c>
      <c r="P116" s="953">
        <v>210205.83278992263</v>
      </c>
      <c r="Q116" s="1186">
        <v>0.15512067134530211</v>
      </c>
      <c r="R116" s="1285">
        <f>IF(A116="",0,A116*Kalkulation!$G$9*Analysebereich!D116)</f>
        <v>2244991.5144963348</v>
      </c>
      <c r="S116" s="15">
        <f>IF(A116="",0,A116*Kalkulation!$G$9*Analysebereich!E116)</f>
        <v>2550764.9716639556</v>
      </c>
      <c r="T116" s="617">
        <f t="shared" si="5"/>
        <v>238.4981738855131</v>
      </c>
      <c r="AU116" s="49"/>
      <c r="AV116" s="965"/>
      <c r="AX116" s="964"/>
    </row>
    <row r="117" spans="1:50" x14ac:dyDescent="0.35">
      <c r="A117" s="23">
        <v>50</v>
      </c>
      <c r="B117" s="29">
        <v>23.893101325186091</v>
      </c>
      <c r="C117" s="29">
        <v>23.893101325186091</v>
      </c>
      <c r="D117" s="29">
        <v>122.01323367103204</v>
      </c>
      <c r="E117" s="29">
        <v>138.67442832206783</v>
      </c>
      <c r="F117" s="1071">
        <v>65.08</v>
      </c>
      <c r="G117" s="1076"/>
      <c r="H117" s="549">
        <v>0.23759685332781738</v>
      </c>
      <c r="I117" s="953">
        <v>411918.3567251733</v>
      </c>
      <c r="J117" s="953">
        <v>128338.54427195739</v>
      </c>
      <c r="K117" s="953">
        <v>24770.74912237854</v>
      </c>
      <c r="L117" s="953">
        <v>65924.215029355037</v>
      </c>
      <c r="M117" s="953">
        <v>265863.48877482838</v>
      </c>
      <c r="N117" s="953">
        <v>1315490.3717286359</v>
      </c>
      <c r="O117" s="953">
        <v>108774.6117985231</v>
      </c>
      <c r="P117" s="953">
        <v>209966.47760077068</v>
      </c>
      <c r="Q117" s="1186">
        <v>0.15582533517675218</v>
      </c>
      <c r="R117" s="1285">
        <f>IF(A117="",0,A117*Kalkulation!$G$9*Analysebereich!D117)</f>
        <v>2226741.5144963348</v>
      </c>
      <c r="S117" s="15">
        <f>IF(A117="",0,A117*Kalkulation!$G$9*Analysebereich!E117)</f>
        <v>2530808.3168777376</v>
      </c>
      <c r="T117" s="617">
        <f t="shared" si="5"/>
        <v>238.49817388458177</v>
      </c>
      <c r="AU117" s="49"/>
      <c r="AV117" s="965"/>
      <c r="AX117" s="964"/>
    </row>
    <row r="118" spans="1:50" x14ac:dyDescent="0.35">
      <c r="A118" s="23">
        <v>50</v>
      </c>
      <c r="B118" s="29">
        <v>23.893101325186091</v>
      </c>
      <c r="C118" s="29">
        <v>23.893101325186091</v>
      </c>
      <c r="D118" s="29">
        <v>122.51323367103204</v>
      </c>
      <c r="E118" s="29">
        <v>139.7679436528195</v>
      </c>
      <c r="F118" s="1071">
        <v>66.17</v>
      </c>
      <c r="G118" s="1076"/>
      <c r="H118" s="549">
        <v>0.24311681293688209</v>
      </c>
      <c r="I118" s="953">
        <v>418025.94135385461</v>
      </c>
      <c r="J118" s="953">
        <v>139746.41487390918</v>
      </c>
      <c r="K118" s="953">
        <v>26972.593488812196</v>
      </c>
      <c r="L118" s="953">
        <v>65924.215029355037</v>
      </c>
      <c r="M118" s="953">
        <v>265863.48877482838</v>
      </c>
      <c r="N118" s="953">
        <v>1315490.3717286359</v>
      </c>
      <c r="O118" s="953">
        <v>108774.6117985231</v>
      </c>
      <c r="P118" s="953">
        <v>210205.83278992263</v>
      </c>
      <c r="Q118" s="1186">
        <v>0.15529464460611608</v>
      </c>
      <c r="R118" s="1285">
        <f>IF(A118="",0,A118*Kalkulation!$G$9*Analysebereich!D118)</f>
        <v>2235866.5144963348</v>
      </c>
      <c r="S118" s="15">
        <f>IF(A118="",0,A118*Kalkulation!$G$9*Analysebereich!E118)</f>
        <v>2550764.9716639556</v>
      </c>
      <c r="T118" s="617">
        <f t="shared" si="5"/>
        <v>238.4981738855131</v>
      </c>
      <c r="AU118" s="49"/>
      <c r="AV118" s="965"/>
      <c r="AX118" s="964"/>
    </row>
    <row r="119" spans="1:50" x14ac:dyDescent="0.35">
      <c r="A119" s="23">
        <v>50</v>
      </c>
      <c r="B119" s="29">
        <v>23.893101325186091</v>
      </c>
      <c r="C119" s="29">
        <v>23.893101325186091</v>
      </c>
      <c r="D119" s="29">
        <v>123.01323367103204</v>
      </c>
      <c r="E119" s="29">
        <v>139.7679436528195</v>
      </c>
      <c r="F119" s="1071">
        <v>66.17</v>
      </c>
      <c r="G119" s="1076"/>
      <c r="H119" s="549">
        <v>0.24311681293688209</v>
      </c>
      <c r="I119" s="953">
        <v>418025.94135385461</v>
      </c>
      <c r="J119" s="953">
        <v>139746.41487390918</v>
      </c>
      <c r="K119" s="953">
        <v>26972.593488812196</v>
      </c>
      <c r="L119" s="953">
        <v>65924.215029355037</v>
      </c>
      <c r="M119" s="953">
        <v>265863.48877482838</v>
      </c>
      <c r="N119" s="953">
        <v>1315490.3717286359</v>
      </c>
      <c r="O119" s="953">
        <v>108774.6117985231</v>
      </c>
      <c r="P119" s="953">
        <v>210205.83278992263</v>
      </c>
      <c r="Q119" s="1186">
        <v>0.15530349949138642</v>
      </c>
      <c r="R119" s="1285">
        <f>IF(A119="",0,A119*Kalkulation!$G$9*Analysebereich!D119)</f>
        <v>2244991.5144963348</v>
      </c>
      <c r="S119" s="15">
        <f>IF(A119="",0,A119*Kalkulation!$G$9*Analysebereich!E119)</f>
        <v>2550764.9716639556</v>
      </c>
      <c r="T119" s="617">
        <f t="shared" si="5"/>
        <v>238.4981738855131</v>
      </c>
      <c r="AU119" s="49"/>
      <c r="AV119" s="965"/>
      <c r="AX119" s="964"/>
    </row>
    <row r="120" spans="1:50" x14ac:dyDescent="0.35">
      <c r="A120" s="23">
        <v>50</v>
      </c>
      <c r="B120" s="29">
        <v>23.893101325186091</v>
      </c>
      <c r="C120" s="29">
        <v>23.893101325186091</v>
      </c>
      <c r="D120" s="29">
        <v>122.84638168190429</v>
      </c>
      <c r="E120" s="29">
        <v>139.7679436528195</v>
      </c>
      <c r="F120" s="1071">
        <v>66.17</v>
      </c>
      <c r="G120" s="1076"/>
      <c r="H120" s="549">
        <v>0.24311681293688209</v>
      </c>
      <c r="I120" s="953">
        <v>418025.94135385461</v>
      </c>
      <c r="J120" s="953">
        <v>139746.41487390918</v>
      </c>
      <c r="K120" s="953">
        <v>26972.593488812196</v>
      </c>
      <c r="L120" s="953">
        <v>65924.215029355037</v>
      </c>
      <c r="M120" s="953">
        <v>265863.48877482838</v>
      </c>
      <c r="N120" s="953">
        <v>1315490.3717286359</v>
      </c>
      <c r="O120" s="953">
        <v>108774.6117985231</v>
      </c>
      <c r="P120" s="953">
        <v>210205.83278992263</v>
      </c>
      <c r="Q120" s="1186">
        <v>0.15512067134530211</v>
      </c>
      <c r="R120" s="1285">
        <f>IF(A120="",0,A120*Kalkulation!$G$9*Analysebereich!D120)</f>
        <v>2241946.4656947535</v>
      </c>
      <c r="S120" s="15">
        <f>IF(A120="",0,A120*Kalkulation!$G$9*Analysebereich!E120)</f>
        <v>2550764.9716639556</v>
      </c>
      <c r="T120" s="617">
        <f t="shared" si="5"/>
        <v>238.4981738855131</v>
      </c>
      <c r="AU120" s="49"/>
      <c r="AV120" s="965"/>
      <c r="AX120" s="964"/>
    </row>
    <row r="121" spans="1:50" x14ac:dyDescent="0.35">
      <c r="A121" s="23">
        <v>50</v>
      </c>
      <c r="B121" s="29">
        <v>23.893101325186091</v>
      </c>
      <c r="C121" s="29">
        <v>23.893101325186091</v>
      </c>
      <c r="D121" s="29">
        <v>123.01323367103204</v>
      </c>
      <c r="E121" s="29">
        <v>139.7679436528195</v>
      </c>
      <c r="F121" s="1071">
        <v>66.17</v>
      </c>
      <c r="G121" s="1076"/>
      <c r="H121" s="549">
        <v>0.24311681293688209</v>
      </c>
      <c r="I121" s="953">
        <v>418025.94135385461</v>
      </c>
      <c r="J121" s="953">
        <v>139746.41487390918</v>
      </c>
      <c r="K121" s="953">
        <v>26972.593488812196</v>
      </c>
      <c r="L121" s="953">
        <v>65924.215029355037</v>
      </c>
      <c r="M121" s="953">
        <v>265863.48877482838</v>
      </c>
      <c r="N121" s="953">
        <v>1315490.3717286359</v>
      </c>
      <c r="O121" s="953">
        <v>108774.6117985231</v>
      </c>
      <c r="P121" s="953">
        <v>210205.83278992263</v>
      </c>
      <c r="Q121" s="1186">
        <v>0.15582533517675218</v>
      </c>
      <c r="R121" s="1285">
        <f>IF(A121="",0,A121*Kalkulation!$G$9*Analysebereich!D121)</f>
        <v>2244991.5144963348</v>
      </c>
      <c r="S121" s="15">
        <f>IF(A121="",0,A121*Kalkulation!$G$9*Analysebereich!E121)</f>
        <v>2550764.9716639556</v>
      </c>
      <c r="T121" s="617">
        <f t="shared" si="5"/>
        <v>238.4981738855131</v>
      </c>
      <c r="AU121" s="49"/>
      <c r="AV121" s="965"/>
      <c r="AX121" s="964"/>
    </row>
    <row r="122" spans="1:50" x14ac:dyDescent="0.35">
      <c r="A122" s="23">
        <v>51</v>
      </c>
      <c r="B122" s="29">
        <v>24.370963351689817</v>
      </c>
      <c r="C122" s="29">
        <v>24.370963351689817</v>
      </c>
      <c r="D122" s="29">
        <v>122.01323367103204</v>
      </c>
      <c r="E122" s="29">
        <v>138.67442832206783</v>
      </c>
      <c r="F122" s="1071">
        <v>65.08</v>
      </c>
      <c r="G122" s="1076"/>
      <c r="H122" s="549">
        <v>0.23759685332781735</v>
      </c>
      <c r="I122" s="953">
        <v>420156.7238596768</v>
      </c>
      <c r="J122" s="953">
        <v>130905.31515739653</v>
      </c>
      <c r="K122" s="953">
        <v>25266.164104826108</v>
      </c>
      <c r="L122" s="953">
        <v>67242.699329942145</v>
      </c>
      <c r="M122" s="953">
        <v>271180.75855032494</v>
      </c>
      <c r="N122" s="953">
        <v>1341800.1791632089</v>
      </c>
      <c r="O122" s="953">
        <v>110950.10403449358</v>
      </c>
      <c r="P122" s="953">
        <v>214165.80715278682</v>
      </c>
      <c r="Q122" s="1186">
        <v>0.15582533517675218</v>
      </c>
      <c r="R122" s="1285">
        <f>IF(A122="",0,A122*Kalkulation!$G$9*Analysebereich!D122)</f>
        <v>2271276.3447862612</v>
      </c>
      <c r="S122" s="15">
        <f>IF(A122="",0,A122*Kalkulation!$G$9*Analysebereich!E122)</f>
        <v>2581424.4832152925</v>
      </c>
      <c r="T122" s="617">
        <f t="shared" si="5"/>
        <v>243.2681373632513</v>
      </c>
      <c r="AU122" s="49"/>
      <c r="AV122" s="965"/>
      <c r="AX122" s="964"/>
    </row>
    <row r="123" spans="1:50" x14ac:dyDescent="0.35">
      <c r="A123" s="23">
        <v>52</v>
      </c>
      <c r="B123" s="29">
        <v>24.848825378193535</v>
      </c>
      <c r="C123" s="29">
        <v>24.848825378193535</v>
      </c>
      <c r="D123" s="29">
        <v>123.01323367103204</v>
      </c>
      <c r="E123" s="29">
        <v>138.6744283220678</v>
      </c>
      <c r="F123" s="1071">
        <v>65.08</v>
      </c>
      <c r="G123" s="1076"/>
      <c r="H123" s="549">
        <v>0.23759685332781738</v>
      </c>
      <c r="I123" s="953">
        <v>428395.09099418018</v>
      </c>
      <c r="J123" s="953">
        <v>133472.0860428357</v>
      </c>
      <c r="K123" s="953">
        <v>25761.57908727368</v>
      </c>
      <c r="L123" s="953">
        <v>68561.183630529238</v>
      </c>
      <c r="M123" s="953">
        <v>276498.02832582151</v>
      </c>
      <c r="N123" s="953">
        <v>1368109.9865977811</v>
      </c>
      <c r="O123" s="953">
        <v>113125.59627046404</v>
      </c>
      <c r="P123" s="953">
        <v>218365.13670480193</v>
      </c>
      <c r="Q123" s="1186">
        <v>0.15582533517675218</v>
      </c>
      <c r="R123" s="1285">
        <f>IF(A123="",0,A123*Kalkulation!$G$9*Analysebereich!D123)</f>
        <v>2334791.1750761881</v>
      </c>
      <c r="S123" s="15">
        <f>IF(A123="",0,A123*Kalkulation!$G$9*Analysebereich!E123)</f>
        <v>2632040.6495528468</v>
      </c>
      <c r="T123" s="617">
        <f t="shared" si="5"/>
        <v>248.03810084052384</v>
      </c>
      <c r="AU123" s="49"/>
      <c r="AV123" s="965"/>
      <c r="AX123" s="964"/>
    </row>
    <row r="124" spans="1:50" x14ac:dyDescent="0.35">
      <c r="A124" s="23">
        <v>54</v>
      </c>
      <c r="B124" s="29">
        <v>25.804549431200982</v>
      </c>
      <c r="C124" s="29">
        <v>25.804549431200982</v>
      </c>
      <c r="D124" s="29">
        <v>123.01323367103204</v>
      </c>
      <c r="E124" s="29">
        <v>139.76794365281947</v>
      </c>
      <c r="F124" s="1071">
        <v>66.17</v>
      </c>
      <c r="G124" s="1076"/>
      <c r="H124" s="549">
        <v>0.24311681293688214</v>
      </c>
      <c r="I124" s="953">
        <v>451468.0166621629</v>
      </c>
      <c r="J124" s="953">
        <v>150926.12806382187</v>
      </c>
      <c r="K124" s="953">
        <v>29130.400967917165</v>
      </c>
      <c r="L124" s="953">
        <v>71198.15223170344</v>
      </c>
      <c r="M124" s="953">
        <v>287132.56787681463</v>
      </c>
      <c r="N124" s="953">
        <v>1420729.601466927</v>
      </c>
      <c r="O124" s="953">
        <v>117476.58074240496</v>
      </c>
      <c r="P124" s="953">
        <v>227022.29941311642</v>
      </c>
      <c r="Q124" s="1186">
        <v>0.15512067134530205</v>
      </c>
      <c r="R124" s="1285">
        <f>IF(A124="",0,A124*Kalkulation!$G$9*Analysebereich!D124)</f>
        <v>2424590.8356560417</v>
      </c>
      <c r="S124" s="15">
        <f>IF(A124="",0,A124*Kalkulation!$G$9*Analysebereich!E124)</f>
        <v>2754826.1693970719</v>
      </c>
      <c r="T124" s="617">
        <f t="shared" si="5"/>
        <v>257.57802779600024</v>
      </c>
      <c r="AU124" s="49"/>
      <c r="AV124" s="965"/>
      <c r="AX124" s="964"/>
    </row>
    <row r="125" spans="1:50" x14ac:dyDescent="0.35">
      <c r="A125" s="23">
        <v>55</v>
      </c>
      <c r="B125" s="29">
        <v>26.282411457704704</v>
      </c>
      <c r="C125" s="29">
        <v>26.282411457704704</v>
      </c>
      <c r="D125" s="29">
        <v>123.01323367103204</v>
      </c>
      <c r="E125" s="29">
        <v>139.7679436528195</v>
      </c>
      <c r="F125" s="1071">
        <v>66.17</v>
      </c>
      <c r="G125" s="1076"/>
      <c r="H125" s="549">
        <v>0.24311681293688212</v>
      </c>
      <c r="I125" s="953">
        <v>459828.53548924002</v>
      </c>
      <c r="J125" s="953">
        <v>153721.05636130006</v>
      </c>
      <c r="K125" s="953">
        <v>29669.852837693412</v>
      </c>
      <c r="L125" s="953">
        <v>72516.636532290548</v>
      </c>
      <c r="M125" s="953">
        <v>292449.83765231119</v>
      </c>
      <c r="N125" s="953">
        <v>1447039.4089014996</v>
      </c>
      <c r="O125" s="953">
        <v>119652.07297837542</v>
      </c>
      <c r="P125" s="953">
        <v>231226.41606891522</v>
      </c>
      <c r="Q125" s="1186">
        <v>0.15627823405386712</v>
      </c>
      <c r="R125" s="1285">
        <f>IF(A125="",0,A125*Kalkulation!$G$9*Analysebereich!D125)</f>
        <v>2469490.6659459681</v>
      </c>
      <c r="S125" s="15">
        <f>IF(A125="",0,A125*Kalkulation!$G$9*Analysebereich!E125)</f>
        <v>2805841.4688303513</v>
      </c>
      <c r="T125" s="617">
        <f t="shared" si="5"/>
        <v>262.34799127420411</v>
      </c>
      <c r="AU125" s="49"/>
      <c r="AV125" s="965"/>
      <c r="AX125" s="964"/>
    </row>
    <row r="126" spans="1:50" x14ac:dyDescent="0.35">
      <c r="A126" s="23">
        <v>56</v>
      </c>
      <c r="B126" s="29">
        <v>26.760273484208426</v>
      </c>
      <c r="C126" s="29">
        <v>26.760273484208426</v>
      </c>
      <c r="D126" s="29">
        <v>123.01323367103204</v>
      </c>
      <c r="E126" s="29">
        <v>139.7679436528195</v>
      </c>
      <c r="F126" s="1071">
        <v>66.17</v>
      </c>
      <c r="G126" s="1076"/>
      <c r="H126" s="549">
        <v>0.24311681293688214</v>
      </c>
      <c r="I126" s="953">
        <v>468189.05431631708</v>
      </c>
      <c r="J126" s="953">
        <v>156515.98465877827</v>
      </c>
      <c r="K126" s="953">
        <v>30209.304707469659</v>
      </c>
      <c r="L126" s="953">
        <v>73835.120832877641</v>
      </c>
      <c r="M126" s="953">
        <v>297767.10742780776</v>
      </c>
      <c r="N126" s="953">
        <v>1473349.2163360724</v>
      </c>
      <c r="O126" s="953">
        <v>121827.56521434587</v>
      </c>
      <c r="P126" s="953">
        <v>235430.53272471356</v>
      </c>
      <c r="Q126" s="1186">
        <v>0.15539211953011048</v>
      </c>
      <c r="R126" s="1285">
        <f>IF(A126="",0,A126*Kalkulation!$G$9*Analysebereich!D126)</f>
        <v>2514390.496235895</v>
      </c>
      <c r="S126" s="15">
        <f>IF(A126="",0,A126*Kalkulation!$G$9*Analysebereich!E126)</f>
        <v>2856856.7682636306</v>
      </c>
      <c r="T126" s="617">
        <f t="shared" si="5"/>
        <v>267.11795475147665</v>
      </c>
      <c r="AU126" s="49"/>
      <c r="AV126" s="965"/>
      <c r="AX126" s="964"/>
    </row>
    <row r="127" spans="1:50" x14ac:dyDescent="0.35">
      <c r="A127" s="23">
        <v>56</v>
      </c>
      <c r="B127" s="29">
        <v>26.760273484208426</v>
      </c>
      <c r="C127" s="29">
        <v>26.760273484208426</v>
      </c>
      <c r="D127" s="29">
        <v>123.01323367103204</v>
      </c>
      <c r="E127" s="29">
        <v>139.7679436528195</v>
      </c>
      <c r="F127" s="1071">
        <v>66.17</v>
      </c>
      <c r="G127" s="1076"/>
      <c r="H127" s="549">
        <v>0.24311681293688214</v>
      </c>
      <c r="I127" s="953">
        <v>468189.05431631708</v>
      </c>
      <c r="J127" s="953">
        <v>156515.98465877827</v>
      </c>
      <c r="K127" s="953">
        <v>30209.304707469659</v>
      </c>
      <c r="L127" s="953">
        <v>73835.120832877641</v>
      </c>
      <c r="M127" s="953">
        <v>297767.10742780776</v>
      </c>
      <c r="N127" s="953">
        <v>1473349.2163360724</v>
      </c>
      <c r="O127" s="953">
        <v>121827.56521434587</v>
      </c>
      <c r="P127" s="953">
        <v>235430.53272471356</v>
      </c>
      <c r="Q127" s="1186">
        <v>0.15582533517675218</v>
      </c>
      <c r="R127" s="1285">
        <f>IF(A127="",0,A127*Kalkulation!$G$9*Analysebereich!D127)</f>
        <v>2514390.496235895</v>
      </c>
      <c r="S127" s="15">
        <f>IF(A127="",0,A127*Kalkulation!$G$9*Analysebereich!E127)</f>
        <v>2856856.7682636306</v>
      </c>
      <c r="T127" s="617">
        <f t="shared" si="5"/>
        <v>267.11795475147665</v>
      </c>
      <c r="AU127" s="49"/>
      <c r="AV127" s="965"/>
      <c r="AX127" s="964"/>
    </row>
    <row r="128" spans="1:50" x14ac:dyDescent="0.35">
      <c r="A128" s="23">
        <v>57</v>
      </c>
      <c r="B128" s="29">
        <v>27.238135510712148</v>
      </c>
      <c r="C128" s="29">
        <v>27.238135510712148</v>
      </c>
      <c r="D128" s="29">
        <v>122.01323367103204</v>
      </c>
      <c r="E128" s="29">
        <v>138.67442832206783</v>
      </c>
      <c r="F128" s="1071">
        <v>65.08</v>
      </c>
      <c r="G128" s="1076"/>
      <c r="H128" s="549">
        <v>0.23759685332781738</v>
      </c>
      <c r="I128" s="953">
        <v>469586.92666669766</v>
      </c>
      <c r="J128" s="953">
        <v>146305.94047003143</v>
      </c>
      <c r="K128" s="953">
        <v>28238.653999511542</v>
      </c>
      <c r="L128" s="953">
        <v>75153.605133464735</v>
      </c>
      <c r="M128" s="953">
        <v>303084.37720330438</v>
      </c>
      <c r="N128" s="953">
        <v>1499659.023770645</v>
      </c>
      <c r="O128" s="953">
        <v>124003.05745031632</v>
      </c>
      <c r="P128" s="953">
        <v>239361.78446487905</v>
      </c>
      <c r="Q128" s="1186">
        <v>0.15512067134530205</v>
      </c>
      <c r="R128" s="1285">
        <f>IF(A128="",0,A128*Kalkulation!$G$9*Analysebereich!D128)</f>
        <v>2538485.3265258218</v>
      </c>
      <c r="S128" s="15">
        <f>IF(A128="",0,A128*Kalkulation!$G$9*Analysebereich!E128)</f>
        <v>2885121.4812406213</v>
      </c>
      <c r="T128" s="617">
        <f t="shared" si="5"/>
        <v>271.88791822874919</v>
      </c>
      <c r="AU128" s="49"/>
      <c r="AV128" s="965"/>
      <c r="AX128" s="964"/>
    </row>
    <row r="129" spans="1:50" x14ac:dyDescent="0.35">
      <c r="A129" s="23">
        <v>57</v>
      </c>
      <c r="B129" s="29">
        <v>27.238135510712148</v>
      </c>
      <c r="C129" s="29">
        <v>27.238135510712148</v>
      </c>
      <c r="D129" s="29">
        <v>123.01323367103204</v>
      </c>
      <c r="E129" s="29">
        <v>139.7679436528195</v>
      </c>
      <c r="F129" s="1071">
        <v>66.17</v>
      </c>
      <c r="G129" s="1076"/>
      <c r="H129" s="549">
        <v>0.24311681293688209</v>
      </c>
      <c r="I129" s="953">
        <v>476549.57314339426</v>
      </c>
      <c r="J129" s="953">
        <v>159310.91295625645</v>
      </c>
      <c r="K129" s="953">
        <v>30748.756577245895</v>
      </c>
      <c r="L129" s="953">
        <v>75153.605133464735</v>
      </c>
      <c r="M129" s="953">
        <v>303084.37720330438</v>
      </c>
      <c r="N129" s="953">
        <v>1499659.023770645</v>
      </c>
      <c r="O129" s="953">
        <v>124003.05745031632</v>
      </c>
      <c r="P129" s="953">
        <v>239634.64938051239</v>
      </c>
      <c r="Q129" s="1186">
        <v>0.15800031032232875</v>
      </c>
      <c r="R129" s="1285">
        <f>IF(A129="",0,A129*Kalkulation!$G$9*Analysebereich!D129)</f>
        <v>2559290.3265258218</v>
      </c>
      <c r="S129" s="15">
        <f>IF(A129="",0,A129*Kalkulation!$G$9*Analysebereich!E129)</f>
        <v>2907872.0676969094</v>
      </c>
      <c r="T129" s="617">
        <f t="shared" si="5"/>
        <v>271.88791823014617</v>
      </c>
      <c r="AU129" s="49"/>
      <c r="AV129" s="965"/>
      <c r="AX129" s="964"/>
    </row>
    <row r="130" spans="1:50" x14ac:dyDescent="0.35">
      <c r="A130" s="23">
        <v>58</v>
      </c>
      <c r="B130" s="29">
        <v>27.71599753721587</v>
      </c>
      <c r="C130" s="29">
        <v>27.71599753721587</v>
      </c>
      <c r="D130" s="29">
        <v>122.01323367103204</v>
      </c>
      <c r="E130" s="29">
        <v>138.6744283220678</v>
      </c>
      <c r="F130" s="1071">
        <v>65.08</v>
      </c>
      <c r="G130" s="1076"/>
      <c r="H130" s="549">
        <v>0.23759685332781741</v>
      </c>
      <c r="I130" s="953">
        <v>477825.2938012011</v>
      </c>
      <c r="J130" s="953">
        <v>148872.71135547059</v>
      </c>
      <c r="K130" s="953">
        <v>28734.068981959106</v>
      </c>
      <c r="L130" s="953">
        <v>76472.089434051843</v>
      </c>
      <c r="M130" s="953">
        <v>308401.64697880088</v>
      </c>
      <c r="N130" s="953">
        <v>1525968.8312052179</v>
      </c>
      <c r="O130" s="953">
        <v>126178.54968628679</v>
      </c>
      <c r="P130" s="953">
        <v>243561.11401689466</v>
      </c>
      <c r="Q130" s="1186">
        <v>0.15512067134530208</v>
      </c>
      <c r="R130" s="1285">
        <f>IF(A130="",0,A130*Kalkulation!$G$9*Analysebereich!D130)</f>
        <v>2583020.1568157482</v>
      </c>
      <c r="S130" s="15">
        <f>IF(A130="",0,A130*Kalkulation!$G$9*Analysebereich!E130)</f>
        <v>2935737.6475781752</v>
      </c>
      <c r="T130" s="617">
        <f t="shared" si="5"/>
        <v>276.65788170741871</v>
      </c>
      <c r="AU130" s="49"/>
      <c r="AV130" s="965"/>
      <c r="AX130" s="964"/>
    </row>
    <row r="131" spans="1:50" x14ac:dyDescent="0.35">
      <c r="A131" s="23">
        <v>60</v>
      </c>
      <c r="B131" s="29">
        <v>28.671721590223314</v>
      </c>
      <c r="C131" s="29">
        <v>28.671721590223314</v>
      </c>
      <c r="D131" s="29">
        <v>123.01323367103204</v>
      </c>
      <c r="E131" s="29">
        <v>139.7679436528195</v>
      </c>
      <c r="F131" s="1071">
        <v>66.17</v>
      </c>
      <c r="G131" s="1076"/>
      <c r="H131" s="549">
        <v>0.24311681293688209</v>
      </c>
      <c r="I131" s="953">
        <v>501631.12962462549</v>
      </c>
      <c r="J131" s="953">
        <v>167695.69784869102</v>
      </c>
      <c r="K131" s="953">
        <v>32367.112186574628</v>
      </c>
      <c r="L131" s="953">
        <v>79109.058035226044</v>
      </c>
      <c r="M131" s="953">
        <v>319036.18652979407</v>
      </c>
      <c r="N131" s="953">
        <v>1578588.4460743635</v>
      </c>
      <c r="O131" s="953">
        <v>130529.53415822772</v>
      </c>
      <c r="P131" s="953">
        <v>252246.99934790735</v>
      </c>
      <c r="Q131" s="1186">
        <v>0.15512067134530208</v>
      </c>
      <c r="R131" s="1285">
        <f>IF(A131="",0,A131*Kalkulation!$G$9*Analysebereich!D131)</f>
        <v>2693989.8173956019</v>
      </c>
      <c r="S131" s="15">
        <f>IF(A131="",0,A131*Kalkulation!$G$9*Analysebereich!E131)</f>
        <v>3060917.9659967469</v>
      </c>
      <c r="T131" s="617">
        <f t="shared" si="5"/>
        <v>286.19780866289511</v>
      </c>
      <c r="AU131" s="49"/>
      <c r="AV131" s="965"/>
      <c r="AX131" s="964"/>
    </row>
    <row r="132" spans="1:50" x14ac:dyDescent="0.35">
      <c r="A132" s="23">
        <v>60</v>
      </c>
      <c r="B132" s="29">
        <v>28.671721590223314</v>
      </c>
      <c r="C132" s="29">
        <v>28.671721590223314</v>
      </c>
      <c r="D132" s="29">
        <v>122.01323367103204</v>
      </c>
      <c r="E132" s="29">
        <v>138.67442832206783</v>
      </c>
      <c r="F132" s="1071">
        <v>65.08</v>
      </c>
      <c r="G132" s="1076"/>
      <c r="H132" s="549">
        <v>0.23759685332781738</v>
      </c>
      <c r="I132" s="953">
        <v>494302.02807020798</v>
      </c>
      <c r="J132" s="953">
        <v>154006.25312634886</v>
      </c>
      <c r="K132" s="953">
        <v>29724.898946854246</v>
      </c>
      <c r="L132" s="953">
        <v>79109.058035226044</v>
      </c>
      <c r="M132" s="953">
        <v>319036.18652979407</v>
      </c>
      <c r="N132" s="953">
        <v>1578588.4460743635</v>
      </c>
      <c r="O132" s="953">
        <v>130529.53415822772</v>
      </c>
      <c r="P132" s="953">
        <v>251959.77312092492</v>
      </c>
      <c r="Q132" s="1186">
        <v>0.15582533517675218</v>
      </c>
      <c r="R132" s="1285">
        <f>IF(A132="",0,A132*Kalkulation!$G$9*Analysebereich!D132)</f>
        <v>2672089.8173956019</v>
      </c>
      <c r="S132" s="15">
        <f>IF(A132="",0,A132*Kalkulation!$G$9*Analysebereich!E132)</f>
        <v>3036969.9802532853</v>
      </c>
      <c r="T132" s="617">
        <f t="shared" si="5"/>
        <v>286.19780866196379</v>
      </c>
      <c r="AU132" s="49"/>
      <c r="AV132" s="965"/>
      <c r="AX132" s="964"/>
    </row>
    <row r="133" spans="1:50" x14ac:dyDescent="0.35">
      <c r="A133" s="23">
        <v>60</v>
      </c>
      <c r="B133" s="29">
        <v>28.671721590223314</v>
      </c>
      <c r="C133" s="29">
        <v>28.671721590223314</v>
      </c>
      <c r="D133" s="29">
        <v>122.01323367103204</v>
      </c>
      <c r="E133" s="29">
        <v>138.67442832206783</v>
      </c>
      <c r="F133" s="1071">
        <v>65.08</v>
      </c>
      <c r="G133" s="1076"/>
      <c r="H133" s="549">
        <v>0.23759685332781738</v>
      </c>
      <c r="I133" s="953">
        <v>494302.02807020798</v>
      </c>
      <c r="J133" s="953">
        <v>154006.25312634886</v>
      </c>
      <c r="K133" s="953">
        <v>29724.898946854246</v>
      </c>
      <c r="L133" s="953">
        <v>79109.058035226044</v>
      </c>
      <c r="M133" s="953">
        <v>319036.18652979407</v>
      </c>
      <c r="N133" s="953">
        <v>1578588.4460743635</v>
      </c>
      <c r="O133" s="953">
        <v>130529.53415822772</v>
      </c>
      <c r="P133" s="953">
        <v>251959.77312092492</v>
      </c>
      <c r="Q133" s="1186">
        <v>0.15582533517675218</v>
      </c>
      <c r="R133" s="1285">
        <f>IF(A133="",0,A133*Kalkulation!$G$9*Analysebereich!D133)</f>
        <v>2672089.8173956019</v>
      </c>
      <c r="S133" s="15">
        <f>IF(A133="",0,A133*Kalkulation!$G$9*Analysebereich!E133)</f>
        <v>3036969.9802532853</v>
      </c>
      <c r="T133" s="617">
        <f t="shared" ref="T133:T196" si="6">SUM(I133:P133)-S133</f>
        <v>286.19780866196379</v>
      </c>
      <c r="AU133" s="49"/>
      <c r="AV133" s="965"/>
      <c r="AX133" s="964"/>
    </row>
    <row r="134" spans="1:50" x14ac:dyDescent="0.35">
      <c r="A134" s="23">
        <v>60</v>
      </c>
      <c r="B134" s="29">
        <v>28.671721590223314</v>
      </c>
      <c r="C134" s="29">
        <v>28.671721590223314</v>
      </c>
      <c r="D134" s="29">
        <v>123.01323367103204</v>
      </c>
      <c r="E134" s="29">
        <v>138.67442832206783</v>
      </c>
      <c r="F134" s="1071">
        <v>65.08</v>
      </c>
      <c r="G134" s="1076"/>
      <c r="H134" s="549">
        <v>0.23759685332781738</v>
      </c>
      <c r="I134" s="953">
        <v>494302.02807020798</v>
      </c>
      <c r="J134" s="953">
        <v>154006.25312634886</v>
      </c>
      <c r="K134" s="953">
        <v>29724.898946854246</v>
      </c>
      <c r="L134" s="953">
        <v>79109.058035226044</v>
      </c>
      <c r="M134" s="953">
        <v>319036.18652979407</v>
      </c>
      <c r="N134" s="953">
        <v>1578588.4460743635</v>
      </c>
      <c r="O134" s="953">
        <v>130529.53415822772</v>
      </c>
      <c r="P134" s="953">
        <v>251959.77312092492</v>
      </c>
      <c r="Q134" s="1186">
        <v>0.15582533517675215</v>
      </c>
      <c r="R134" s="1285">
        <f>IF(A134="",0,A134*Kalkulation!$G$9*Analysebereich!D134)</f>
        <v>2693989.8173956019</v>
      </c>
      <c r="S134" s="15">
        <f>IF(A134="",0,A134*Kalkulation!$G$9*Analysebereich!E134)</f>
        <v>3036969.9802532853</v>
      </c>
      <c r="T134" s="617">
        <f t="shared" si="6"/>
        <v>286.19780866196379</v>
      </c>
      <c r="AU134" s="49"/>
      <c r="AV134" s="965"/>
      <c r="AX134" s="964"/>
    </row>
    <row r="135" spans="1:50" x14ac:dyDescent="0.35">
      <c r="A135" s="23">
        <v>60</v>
      </c>
      <c r="B135" s="29">
        <v>28.671721590223314</v>
      </c>
      <c r="C135" s="29">
        <v>28.671721590223314</v>
      </c>
      <c r="D135" s="29">
        <v>122.01323367103204</v>
      </c>
      <c r="E135" s="29">
        <v>138.67442832206783</v>
      </c>
      <c r="F135" s="1071">
        <v>65.08</v>
      </c>
      <c r="G135" s="1076"/>
      <c r="H135" s="549">
        <v>0.23759685332781738</v>
      </c>
      <c r="I135" s="953">
        <v>494302.02807020798</v>
      </c>
      <c r="J135" s="953">
        <v>154006.25312634886</v>
      </c>
      <c r="K135" s="953">
        <v>29724.898946854246</v>
      </c>
      <c r="L135" s="953">
        <v>79109.058035226044</v>
      </c>
      <c r="M135" s="953">
        <v>319036.18652979407</v>
      </c>
      <c r="N135" s="953">
        <v>1578588.4460743635</v>
      </c>
      <c r="O135" s="953">
        <v>130529.53415822772</v>
      </c>
      <c r="P135" s="953">
        <v>251959.77312092492</v>
      </c>
      <c r="Q135" s="1186">
        <v>0.15582533517675218</v>
      </c>
      <c r="R135" s="1285">
        <f>IF(A135="",0,A135*Kalkulation!$G$9*Analysebereich!D135)</f>
        <v>2672089.8173956019</v>
      </c>
      <c r="S135" s="15">
        <f>IF(A135="",0,A135*Kalkulation!$G$9*Analysebereich!E135)</f>
        <v>3036969.9802532853</v>
      </c>
      <c r="T135" s="617">
        <f t="shared" si="6"/>
        <v>286.19780866196379</v>
      </c>
      <c r="AU135" s="49"/>
      <c r="AV135" s="965"/>
      <c r="AX135" s="964"/>
    </row>
    <row r="136" spans="1:50" x14ac:dyDescent="0.35">
      <c r="A136" s="23">
        <v>61</v>
      </c>
      <c r="B136" s="29">
        <v>29.149583616727035</v>
      </c>
      <c r="C136" s="29">
        <v>29.149583616727035</v>
      </c>
      <c r="D136" s="29">
        <v>123.01323367103204</v>
      </c>
      <c r="E136" s="29">
        <v>139.7679436528195</v>
      </c>
      <c r="F136" s="1071">
        <v>66.17</v>
      </c>
      <c r="G136" s="1076"/>
      <c r="H136" s="549">
        <v>0.24311681293688209</v>
      </c>
      <c r="I136" s="953">
        <v>509991.64845170255</v>
      </c>
      <c r="J136" s="953">
        <v>170490.62614616918</v>
      </c>
      <c r="K136" s="953">
        <v>32906.564056350871</v>
      </c>
      <c r="L136" s="953">
        <v>80427.542335813152</v>
      </c>
      <c r="M136" s="953">
        <v>324353.45630529057</v>
      </c>
      <c r="N136" s="953">
        <v>1604898.2535089361</v>
      </c>
      <c r="O136" s="953">
        <v>132705.02639419821</v>
      </c>
      <c r="P136" s="953">
        <v>256451.11600370516</v>
      </c>
      <c r="Q136" s="1186">
        <v>0.15771318093874892</v>
      </c>
      <c r="R136" s="1285">
        <f>IF(A136="",0,A136*Kalkulation!$G$9*Analysebereich!D136)</f>
        <v>2738889.6476855283</v>
      </c>
      <c r="S136" s="15">
        <f>IF(A136="",0,A136*Kalkulation!$G$9*Analysebereich!E136)</f>
        <v>3111933.2654300262</v>
      </c>
      <c r="T136" s="617">
        <f t="shared" si="6"/>
        <v>290.96777213970199</v>
      </c>
      <c r="AU136" s="49"/>
      <c r="AV136" s="965"/>
      <c r="AX136" s="964"/>
    </row>
    <row r="137" spans="1:50" x14ac:dyDescent="0.35">
      <c r="A137" s="23">
        <v>61</v>
      </c>
      <c r="B137" s="29">
        <v>29.149583616727035</v>
      </c>
      <c r="C137" s="29">
        <v>29.149583616727035</v>
      </c>
      <c r="D137" s="29">
        <v>122.01323367103204</v>
      </c>
      <c r="E137" s="29">
        <v>139.49456493639832</v>
      </c>
      <c r="F137" s="1071">
        <v>65.900000000000006</v>
      </c>
      <c r="G137" s="1076"/>
      <c r="H137" s="549">
        <v>0.24175399687787888</v>
      </c>
      <c r="I137" s="953">
        <v>508128.83513995481</v>
      </c>
      <c r="J137" s="953">
        <v>167011.22561257382</v>
      </c>
      <c r="K137" s="953">
        <v>32235.00152458861</v>
      </c>
      <c r="L137" s="953">
        <v>80427.542335813152</v>
      </c>
      <c r="M137" s="953">
        <v>324353.45630529057</v>
      </c>
      <c r="N137" s="953">
        <v>1604898.2535089361</v>
      </c>
      <c r="O137" s="953">
        <v>132705.02639419821</v>
      </c>
      <c r="P137" s="953">
        <v>256378.11525969295</v>
      </c>
      <c r="Q137" s="1186">
        <v>0.15582533517675218</v>
      </c>
      <c r="R137" s="1285">
        <f>IF(A137="",0,A137*Kalkulation!$G$9*Analysebereich!D137)</f>
        <v>2716624.6476855283</v>
      </c>
      <c r="S137" s="15">
        <f>IF(A137="",0,A137*Kalkulation!$G$9*Analysebereich!E137)</f>
        <v>3105846.4883089084</v>
      </c>
      <c r="T137" s="617">
        <f t="shared" si="6"/>
        <v>290.96777213970199</v>
      </c>
      <c r="AU137" s="49"/>
      <c r="AV137" s="965"/>
      <c r="AX137" s="964"/>
    </row>
    <row r="138" spans="1:50" x14ac:dyDescent="0.35">
      <c r="A138" s="23">
        <v>62</v>
      </c>
      <c r="B138" s="29">
        <v>29.627445643230754</v>
      </c>
      <c r="C138" s="29">
        <v>29.627445643230754</v>
      </c>
      <c r="D138" s="29">
        <v>122.01323367103204</v>
      </c>
      <c r="E138" s="29">
        <v>138.6744283220678</v>
      </c>
      <c r="F138" s="1071">
        <v>65.08</v>
      </c>
      <c r="G138" s="1076"/>
      <c r="H138" s="549">
        <v>0.23759685332781738</v>
      </c>
      <c r="I138" s="953">
        <v>510778.76233921491</v>
      </c>
      <c r="J138" s="953">
        <v>159139.7948972272</v>
      </c>
      <c r="K138" s="953">
        <v>30715.728911749389</v>
      </c>
      <c r="L138" s="953">
        <v>81746.026636400245</v>
      </c>
      <c r="M138" s="953">
        <v>329670.72608078714</v>
      </c>
      <c r="N138" s="953">
        <v>1631208.0609435085</v>
      </c>
      <c r="O138" s="953">
        <v>134880.51863016863</v>
      </c>
      <c r="P138" s="953">
        <v>260358.43222495617</v>
      </c>
      <c r="Q138" s="1186">
        <v>0.15530349949138642</v>
      </c>
      <c r="R138" s="1285">
        <f>IF(A138="",0,A138*Kalkulation!$G$9*Analysebereich!D138)</f>
        <v>2761159.4779754551</v>
      </c>
      <c r="S138" s="15">
        <f>IF(A138="",0,A138*Kalkulation!$G$9*Analysebereich!E138)</f>
        <v>3138202.3129283944</v>
      </c>
      <c r="T138" s="617">
        <f t="shared" si="6"/>
        <v>295.73773561790586</v>
      </c>
      <c r="AU138" s="49"/>
      <c r="AV138" s="965"/>
      <c r="AX138" s="964"/>
    </row>
    <row r="139" spans="1:50" x14ac:dyDescent="0.35">
      <c r="A139" s="23">
        <v>63</v>
      </c>
      <c r="B139" s="29">
        <v>30.105307669734479</v>
      </c>
      <c r="C139" s="29">
        <v>30.105307669734479</v>
      </c>
      <c r="D139" s="29">
        <v>123.01323367103204</v>
      </c>
      <c r="E139" s="29">
        <v>139.7679436528195</v>
      </c>
      <c r="F139" s="1071">
        <v>66.17</v>
      </c>
      <c r="G139" s="1076"/>
      <c r="H139" s="549">
        <v>0.24311681293688212</v>
      </c>
      <c r="I139" s="953">
        <v>526712.68610585679</v>
      </c>
      <c r="J139" s="953">
        <v>176080.48274112554</v>
      </c>
      <c r="K139" s="953">
        <v>33985.467795903358</v>
      </c>
      <c r="L139" s="953">
        <v>83064.510936987353</v>
      </c>
      <c r="M139" s="953">
        <v>334987.99585628376</v>
      </c>
      <c r="N139" s="953">
        <v>1657517.8683780811</v>
      </c>
      <c r="O139" s="953">
        <v>137056.01086613911</v>
      </c>
      <c r="P139" s="953">
        <v>264859.34931530227</v>
      </c>
      <c r="Q139" s="1186">
        <v>0.15582533517675218</v>
      </c>
      <c r="R139" s="1285">
        <f>IF(A139="",0,A139*Kalkulation!$G$9*Analysebereich!D139)</f>
        <v>2828689.308265382</v>
      </c>
      <c r="S139" s="15">
        <f>IF(A139="",0,A139*Kalkulation!$G$9*Analysebereich!E139)</f>
        <v>3213963.8642965844</v>
      </c>
      <c r="T139" s="617">
        <f t="shared" si="6"/>
        <v>300.50769909471273</v>
      </c>
      <c r="AU139" s="49"/>
      <c r="AV139" s="965"/>
      <c r="AX139" s="964"/>
    </row>
    <row r="140" spans="1:50" x14ac:dyDescent="0.35">
      <c r="A140" s="23">
        <v>68</v>
      </c>
      <c r="B140" s="29">
        <v>32.494617802253089</v>
      </c>
      <c r="C140" s="29">
        <v>32.494617802253089</v>
      </c>
      <c r="D140" s="29">
        <v>123.01323367103204</v>
      </c>
      <c r="E140" s="29">
        <v>139.7679436528195</v>
      </c>
      <c r="F140" s="1071">
        <v>66.17</v>
      </c>
      <c r="G140" s="1076"/>
      <c r="H140" s="549">
        <v>0.24311681293688206</v>
      </c>
      <c r="I140" s="953">
        <v>568515.28024124214</v>
      </c>
      <c r="J140" s="953">
        <v>190055.12422851642</v>
      </c>
      <c r="K140" s="953">
        <v>36682.727144784578</v>
      </c>
      <c r="L140" s="953">
        <v>89656.93243992285</v>
      </c>
      <c r="M140" s="953">
        <v>361574.34473376657</v>
      </c>
      <c r="N140" s="953">
        <v>1789066.9055509449</v>
      </c>
      <c r="O140" s="953">
        <v>147933.47204599145</v>
      </c>
      <c r="P140" s="953">
        <v>285879.93259429542</v>
      </c>
      <c r="Q140" s="1186">
        <v>0.15582533517675215</v>
      </c>
      <c r="R140" s="1285">
        <f>IF(A140="",0,A140*Kalkulation!$G$9*Analysebereich!D140)</f>
        <v>3053188.4597150153</v>
      </c>
      <c r="S140" s="15">
        <f>IF(A140="",0,A140*Kalkulation!$G$9*Analysebereich!E140)</f>
        <v>3469040.36146298</v>
      </c>
      <c r="T140" s="617">
        <f t="shared" si="6"/>
        <v>324.35751648433506</v>
      </c>
      <c r="AU140" s="49"/>
      <c r="AV140" s="965"/>
      <c r="AX140" s="964"/>
    </row>
    <row r="141" spans="1:50" x14ac:dyDescent="0.35">
      <c r="A141" s="23">
        <v>69</v>
      </c>
      <c r="B141" s="29">
        <v>32.972479828756811</v>
      </c>
      <c r="C141" s="29">
        <v>32.972479828756811</v>
      </c>
      <c r="D141" s="29">
        <v>122.01323367103204</v>
      </c>
      <c r="E141" s="29">
        <v>138.6744283220678</v>
      </c>
      <c r="F141" s="1071">
        <v>65.08</v>
      </c>
      <c r="G141" s="1076"/>
      <c r="H141" s="549">
        <v>0.23759685332781741</v>
      </c>
      <c r="I141" s="953">
        <v>568447.33228073909</v>
      </c>
      <c r="J141" s="953">
        <v>177107.19109530124</v>
      </c>
      <c r="K141" s="953">
        <v>34183.633788882384</v>
      </c>
      <c r="L141" s="953">
        <v>90975.416740509958</v>
      </c>
      <c r="M141" s="953">
        <v>366891.61450926313</v>
      </c>
      <c r="N141" s="953">
        <v>1815376.7129855177</v>
      </c>
      <c r="O141" s="953">
        <v>150108.96428196187</v>
      </c>
      <c r="P141" s="953">
        <v>289753.73908906453</v>
      </c>
      <c r="Q141" s="1186">
        <v>0.15582533517675218</v>
      </c>
      <c r="R141" s="1285">
        <f>IF(A141="",0,A141*Kalkulation!$G$9*Analysebereich!D141)</f>
        <v>3072903.2900049421</v>
      </c>
      <c r="S141" s="15">
        <f>IF(A141="",0,A141*Kalkulation!$G$9*Analysebereich!E141)</f>
        <v>3492515.4772912776</v>
      </c>
      <c r="T141" s="617">
        <f t="shared" si="6"/>
        <v>329.12747996207327</v>
      </c>
      <c r="AU141" s="49"/>
      <c r="AV141" s="965"/>
      <c r="AX141" s="964"/>
    </row>
    <row r="142" spans="1:50" x14ac:dyDescent="0.35">
      <c r="A142" s="23">
        <v>69</v>
      </c>
      <c r="B142" s="29">
        <v>32.972479828756811</v>
      </c>
      <c r="C142" s="29">
        <v>32.972479828756811</v>
      </c>
      <c r="D142" s="29">
        <v>123.01323367103204</v>
      </c>
      <c r="E142" s="29">
        <v>139.7679436528195</v>
      </c>
      <c r="F142" s="1071">
        <v>66.17</v>
      </c>
      <c r="G142" s="1076"/>
      <c r="H142" s="549">
        <v>0.24311681293688209</v>
      </c>
      <c r="I142" s="953">
        <v>576875.79906831926</v>
      </c>
      <c r="J142" s="953">
        <v>192850.05252599463</v>
      </c>
      <c r="K142" s="953">
        <v>37222.179014560825</v>
      </c>
      <c r="L142" s="953">
        <v>90975.416740509958</v>
      </c>
      <c r="M142" s="953">
        <v>366891.61450926313</v>
      </c>
      <c r="N142" s="953">
        <v>1815376.7129855177</v>
      </c>
      <c r="O142" s="953">
        <v>150108.96428196187</v>
      </c>
      <c r="P142" s="953">
        <v>290084.04925009323</v>
      </c>
      <c r="Q142" s="1186">
        <v>0.15512067134530205</v>
      </c>
      <c r="R142" s="1285">
        <f>IF(A142="",0,A142*Kalkulation!$G$9*Analysebereich!D142)</f>
        <v>3098088.2900049421</v>
      </c>
      <c r="S142" s="15">
        <f>IF(A142="",0,A142*Kalkulation!$G$9*Analysebereich!E142)</f>
        <v>3520055.6608962589</v>
      </c>
      <c r="T142" s="617">
        <f t="shared" si="6"/>
        <v>329.12747996160761</v>
      </c>
      <c r="AU142" s="49"/>
      <c r="AV142" s="965"/>
      <c r="AX142" s="964"/>
    </row>
    <row r="143" spans="1:50" x14ac:dyDescent="0.35">
      <c r="A143" s="23">
        <v>70</v>
      </c>
      <c r="B143" s="29">
        <v>33.450341855260532</v>
      </c>
      <c r="C143" s="29">
        <v>33.450341855260532</v>
      </c>
      <c r="D143" s="29">
        <v>123.01323367103204</v>
      </c>
      <c r="E143" s="29">
        <v>139.7679436528195</v>
      </c>
      <c r="F143" s="1071">
        <v>66.17</v>
      </c>
      <c r="G143" s="1076"/>
      <c r="H143" s="549">
        <v>0.24311681293688209</v>
      </c>
      <c r="I143" s="953">
        <v>585236.3178953965</v>
      </c>
      <c r="J143" s="953">
        <v>195644.98082347284</v>
      </c>
      <c r="K143" s="953">
        <v>37761.630884337064</v>
      </c>
      <c r="L143" s="953">
        <v>92293.901041097066</v>
      </c>
      <c r="M143" s="953">
        <v>372208.8842847597</v>
      </c>
      <c r="N143" s="953">
        <v>1841686.5204200905</v>
      </c>
      <c r="O143" s="953">
        <v>152284.45651793235</v>
      </c>
      <c r="P143" s="953">
        <v>294288.16590589203</v>
      </c>
      <c r="Q143" s="1186">
        <v>0.15582533517675215</v>
      </c>
      <c r="R143" s="1285">
        <f>IF(A143="",0,A143*Kalkulation!$G$9*Analysebereich!D143)</f>
        <v>3142988.1202948685</v>
      </c>
      <c r="S143" s="15">
        <f>IF(A143="",0,A143*Kalkulation!$G$9*Analysebereich!E143)</f>
        <v>3571070.9603295382</v>
      </c>
      <c r="T143" s="617">
        <f t="shared" si="6"/>
        <v>333.89744343981147</v>
      </c>
      <c r="AU143" s="49"/>
      <c r="AV143" s="965"/>
      <c r="AX143" s="964"/>
    </row>
    <row r="144" spans="1:50" x14ac:dyDescent="0.35">
      <c r="A144" s="23">
        <v>70</v>
      </c>
      <c r="B144" s="29">
        <v>33.450341855260532</v>
      </c>
      <c r="C144" s="29">
        <v>33.450341855260532</v>
      </c>
      <c r="D144" s="29">
        <v>123.01323367103204</v>
      </c>
      <c r="E144" s="29">
        <v>139.7679436528195</v>
      </c>
      <c r="F144" s="1071">
        <v>66.17</v>
      </c>
      <c r="G144" s="1076"/>
      <c r="H144" s="549">
        <v>0.24311681293688209</v>
      </c>
      <c r="I144" s="953">
        <v>585236.3178953965</v>
      </c>
      <c r="J144" s="953">
        <v>195644.98082347284</v>
      </c>
      <c r="K144" s="953">
        <v>37761.630884337064</v>
      </c>
      <c r="L144" s="953">
        <v>92293.901041097066</v>
      </c>
      <c r="M144" s="953">
        <v>372208.8842847597</v>
      </c>
      <c r="N144" s="953">
        <v>1841686.5204200905</v>
      </c>
      <c r="O144" s="953">
        <v>152284.45651793235</v>
      </c>
      <c r="P144" s="953">
        <v>294288.16590589203</v>
      </c>
      <c r="Q144" s="1186">
        <v>0.15512067134530211</v>
      </c>
      <c r="R144" s="1285">
        <f>IF(A144="",0,A144*Kalkulation!$G$9*Analysebereich!D144)</f>
        <v>3142988.1202948685</v>
      </c>
      <c r="S144" s="15">
        <f>IF(A144="",0,A144*Kalkulation!$G$9*Analysebereich!E144)</f>
        <v>3571070.9603295382</v>
      </c>
      <c r="T144" s="617">
        <f t="shared" si="6"/>
        <v>333.89744343981147</v>
      </c>
      <c r="AU144" s="49"/>
      <c r="AV144" s="965"/>
      <c r="AX144" s="964"/>
    </row>
    <row r="145" spans="1:50" x14ac:dyDescent="0.35">
      <c r="A145" s="23">
        <v>70</v>
      </c>
      <c r="B145" s="29">
        <v>33.450341855260532</v>
      </c>
      <c r="C145" s="29">
        <v>33.450341855260532</v>
      </c>
      <c r="D145" s="29">
        <v>123.01323367103204</v>
      </c>
      <c r="E145" s="29">
        <v>139.7679436528195</v>
      </c>
      <c r="F145" s="1071">
        <v>66.17</v>
      </c>
      <c r="G145" s="1076"/>
      <c r="H145" s="549">
        <v>0.24311681293688209</v>
      </c>
      <c r="I145" s="953">
        <v>585236.3178953965</v>
      </c>
      <c r="J145" s="953">
        <v>195644.98082347284</v>
      </c>
      <c r="K145" s="953">
        <v>37761.630884337064</v>
      </c>
      <c r="L145" s="953">
        <v>92293.901041097066</v>
      </c>
      <c r="M145" s="953">
        <v>372208.8842847597</v>
      </c>
      <c r="N145" s="953">
        <v>1841686.5204200905</v>
      </c>
      <c r="O145" s="953">
        <v>152284.45651793235</v>
      </c>
      <c r="P145" s="953">
        <v>294288.16590589203</v>
      </c>
      <c r="Q145" s="1186">
        <v>0.15582533517675215</v>
      </c>
      <c r="R145" s="1285">
        <f>IF(A145="",0,A145*Kalkulation!$G$9*Analysebereich!D145)</f>
        <v>3142988.1202948685</v>
      </c>
      <c r="S145" s="15">
        <f>IF(A145="",0,A145*Kalkulation!$G$9*Analysebereich!E145)</f>
        <v>3571070.9603295382</v>
      </c>
      <c r="T145" s="617">
        <f t="shared" si="6"/>
        <v>333.89744343981147</v>
      </c>
      <c r="AU145" s="49"/>
      <c r="AV145" s="965"/>
      <c r="AX145" s="964"/>
    </row>
    <row r="146" spans="1:50" x14ac:dyDescent="0.35">
      <c r="A146" s="23">
        <v>71</v>
      </c>
      <c r="B146" s="29">
        <v>33.928203881764254</v>
      </c>
      <c r="C146" s="29">
        <v>33.928203881764254</v>
      </c>
      <c r="D146" s="29">
        <v>123.01323367103204</v>
      </c>
      <c r="E146" s="29">
        <v>139.7679436528195</v>
      </c>
      <c r="F146" s="1071">
        <v>66.17</v>
      </c>
      <c r="G146" s="1076"/>
      <c r="H146" s="549">
        <v>0.24311681293688209</v>
      </c>
      <c r="I146" s="953">
        <v>593596.83672247338</v>
      </c>
      <c r="J146" s="953">
        <v>198439.90912095099</v>
      </c>
      <c r="K146" s="953">
        <v>38301.082754113304</v>
      </c>
      <c r="L146" s="953">
        <v>93612.385341684159</v>
      </c>
      <c r="M146" s="953">
        <v>377526.15406025632</v>
      </c>
      <c r="N146" s="953">
        <v>1867996.3278546631</v>
      </c>
      <c r="O146" s="953">
        <v>154459.94875390278</v>
      </c>
      <c r="P146" s="953">
        <v>298492.28256168991</v>
      </c>
      <c r="Q146" s="1186">
        <v>0.15512067134530205</v>
      </c>
      <c r="R146" s="1285">
        <f>IF(A146="",0,A146*Kalkulation!$G$9*Analysebereich!D146)</f>
        <v>3187887.9505847953</v>
      </c>
      <c r="S146" s="15">
        <f>IF(A146="",0,A146*Kalkulation!$G$9*Analysebereich!E146)</f>
        <v>3622086.2597628171</v>
      </c>
      <c r="T146" s="617">
        <f t="shared" si="6"/>
        <v>338.66740691708401</v>
      </c>
      <c r="AU146" s="49"/>
      <c r="AV146" s="965"/>
      <c r="AX146" s="964"/>
    </row>
    <row r="147" spans="1:50" x14ac:dyDescent="0.35">
      <c r="A147" s="23">
        <v>72</v>
      </c>
      <c r="B147" s="29">
        <v>34.406065908267976</v>
      </c>
      <c r="C147" s="29">
        <v>34.406065908267976</v>
      </c>
      <c r="D147" s="29">
        <v>122.76323367103204</v>
      </c>
      <c r="E147" s="29">
        <v>139.76794365281953</v>
      </c>
      <c r="F147" s="1071">
        <v>66.17</v>
      </c>
      <c r="G147" s="1076"/>
      <c r="H147" s="549">
        <v>0.24311681293688203</v>
      </c>
      <c r="I147" s="953">
        <v>601957.3555495505</v>
      </c>
      <c r="J147" s="953">
        <v>201234.8374184292</v>
      </c>
      <c r="K147" s="953">
        <v>38840.534623889551</v>
      </c>
      <c r="L147" s="953">
        <v>94930.869642271253</v>
      </c>
      <c r="M147" s="953">
        <v>382843.42383575282</v>
      </c>
      <c r="N147" s="953">
        <v>1894306.1352892355</v>
      </c>
      <c r="O147" s="953">
        <v>156635.44098987328</v>
      </c>
      <c r="P147" s="953">
        <v>302696.39921748976</v>
      </c>
      <c r="Q147" s="1186">
        <v>0.15582533517675218</v>
      </c>
      <c r="R147" s="1285">
        <f>IF(A147="",0,A147*Kalkulation!$G$9*Analysebereich!D147)</f>
        <v>3226217.7808747222</v>
      </c>
      <c r="S147" s="15">
        <f>IF(A147="",0,A147*Kalkulation!$G$9*Analysebereich!E147)</f>
        <v>3673101.5591960973</v>
      </c>
      <c r="T147" s="617">
        <f t="shared" si="6"/>
        <v>343.43737039435655</v>
      </c>
      <c r="AU147" s="49"/>
      <c r="AV147" s="965"/>
      <c r="AX147" s="964"/>
    </row>
    <row r="148" spans="1:50" x14ac:dyDescent="0.35">
      <c r="A148" s="23">
        <v>72</v>
      </c>
      <c r="B148" s="29">
        <v>34.406065908267976</v>
      </c>
      <c r="C148" s="29">
        <v>34.406065908267976</v>
      </c>
      <c r="D148" s="29">
        <v>122.01323367103204</v>
      </c>
      <c r="E148" s="29">
        <v>138.6744283220678</v>
      </c>
      <c r="F148" s="1071">
        <v>65.08</v>
      </c>
      <c r="G148" s="1076"/>
      <c r="H148" s="549">
        <v>0.23759685332781735</v>
      </c>
      <c r="I148" s="953">
        <v>593162.43368424952</v>
      </c>
      <c r="J148" s="953">
        <v>184807.50375161864</v>
      </c>
      <c r="K148" s="953">
        <v>35669.878736225102</v>
      </c>
      <c r="L148" s="953">
        <v>94930.869642271253</v>
      </c>
      <c r="M148" s="953">
        <v>382843.42383575282</v>
      </c>
      <c r="N148" s="953">
        <v>1894306.1352892355</v>
      </c>
      <c r="O148" s="953">
        <v>156635.44098987328</v>
      </c>
      <c r="P148" s="953">
        <v>302351.72774511139</v>
      </c>
      <c r="Q148" s="1186">
        <v>0.15512067134530205</v>
      </c>
      <c r="R148" s="1285">
        <f>IF(A148="",0,A148*Kalkulation!$G$9*Analysebereich!D148)</f>
        <v>3206507.7808747222</v>
      </c>
      <c r="S148" s="15">
        <f>IF(A148="",0,A148*Kalkulation!$G$9*Analysebereich!E148)</f>
        <v>3644363.9763039416</v>
      </c>
      <c r="T148" s="617">
        <f t="shared" si="6"/>
        <v>343.43737039621919</v>
      </c>
      <c r="AU148" s="49"/>
      <c r="AV148" s="965"/>
      <c r="AX148" s="964"/>
    </row>
    <row r="149" spans="1:50" x14ac:dyDescent="0.35">
      <c r="A149" s="23">
        <v>72</v>
      </c>
      <c r="B149" s="29">
        <v>34.406065908267976</v>
      </c>
      <c r="C149" s="29">
        <v>34.406065908267976</v>
      </c>
      <c r="D149" s="29">
        <v>123.01323367103204</v>
      </c>
      <c r="E149" s="29">
        <v>139.76794365281953</v>
      </c>
      <c r="F149" s="1071">
        <v>66.17</v>
      </c>
      <c r="G149" s="1076"/>
      <c r="H149" s="549">
        <v>0.24311681293688203</v>
      </c>
      <c r="I149" s="953">
        <v>601957.3555495505</v>
      </c>
      <c r="J149" s="953">
        <v>201234.8374184292</v>
      </c>
      <c r="K149" s="953">
        <v>38840.534623889551</v>
      </c>
      <c r="L149" s="953">
        <v>94930.869642271253</v>
      </c>
      <c r="M149" s="953">
        <v>382843.42383575282</v>
      </c>
      <c r="N149" s="953">
        <v>1894306.1352892355</v>
      </c>
      <c r="O149" s="953">
        <v>156635.44098987328</v>
      </c>
      <c r="P149" s="953">
        <v>302696.39921748976</v>
      </c>
      <c r="Q149" s="1186">
        <v>0.15512067134530211</v>
      </c>
      <c r="R149" s="1285">
        <f>IF(A149="",0,A149*Kalkulation!$G$9*Analysebereich!D149)</f>
        <v>3232787.7808747222</v>
      </c>
      <c r="S149" s="15">
        <f>IF(A149="",0,A149*Kalkulation!$G$9*Analysebereich!E149)</f>
        <v>3673101.5591960973</v>
      </c>
      <c r="T149" s="617">
        <f t="shared" si="6"/>
        <v>343.43737039435655</v>
      </c>
      <c r="AU149" s="49"/>
      <c r="AV149" s="965"/>
      <c r="AX149" s="964"/>
    </row>
    <row r="150" spans="1:50" x14ac:dyDescent="0.35">
      <c r="A150" s="23">
        <v>73</v>
      </c>
      <c r="B150" s="29">
        <v>34.883927934771698</v>
      </c>
      <c r="C150" s="29">
        <v>34.883927934771698</v>
      </c>
      <c r="D150" s="29">
        <v>122.01323367103204</v>
      </c>
      <c r="E150" s="29">
        <v>138.67442832206783</v>
      </c>
      <c r="F150" s="1071">
        <v>65.08</v>
      </c>
      <c r="G150" s="1076"/>
      <c r="H150" s="549">
        <v>0.23759685332781738</v>
      </c>
      <c r="I150" s="953">
        <v>601400.80081875308</v>
      </c>
      <c r="J150" s="953">
        <v>187374.2746370578</v>
      </c>
      <c r="K150" s="953">
        <v>36165.29371867267</v>
      </c>
      <c r="L150" s="953">
        <v>96249.353942858346</v>
      </c>
      <c r="M150" s="953">
        <v>388160.69361124944</v>
      </c>
      <c r="N150" s="953">
        <v>1920615.9427238083</v>
      </c>
      <c r="O150" s="953">
        <v>158810.93322584374</v>
      </c>
      <c r="P150" s="953">
        <v>306551.05729712604</v>
      </c>
      <c r="Q150" s="1186">
        <v>0.15582533517675215</v>
      </c>
      <c r="R150" s="1285">
        <f>IF(A150="",0,A150*Kalkulation!$G$9*Analysebereich!D150)</f>
        <v>3251042.6111646486</v>
      </c>
      <c r="S150" s="15">
        <f>IF(A150="",0,A150*Kalkulation!$G$9*Analysebereich!E150)</f>
        <v>3694980.1426414973</v>
      </c>
      <c r="T150" s="617">
        <f t="shared" si="6"/>
        <v>348.20733387209475</v>
      </c>
      <c r="AU150" s="49"/>
      <c r="AV150" s="965"/>
      <c r="AX150" s="964"/>
    </row>
    <row r="151" spans="1:50" x14ac:dyDescent="0.35">
      <c r="A151" s="23">
        <v>73</v>
      </c>
      <c r="B151" s="29">
        <v>34.883927934771698</v>
      </c>
      <c r="C151" s="29">
        <v>34.883927934771698</v>
      </c>
      <c r="D151" s="29">
        <v>123.01323367103204</v>
      </c>
      <c r="E151" s="29">
        <v>139.76794365281947</v>
      </c>
      <c r="F151" s="1071">
        <v>66.17</v>
      </c>
      <c r="G151" s="1076"/>
      <c r="H151" s="549">
        <v>0.24311681293688203</v>
      </c>
      <c r="I151" s="953">
        <v>610317.87437662773</v>
      </c>
      <c r="J151" s="953">
        <v>204029.76571590736</v>
      </c>
      <c r="K151" s="953">
        <v>39379.986493665798</v>
      </c>
      <c r="L151" s="953">
        <v>96249.353942858346</v>
      </c>
      <c r="M151" s="953">
        <v>388160.69361124944</v>
      </c>
      <c r="N151" s="953">
        <v>1920615.9427238083</v>
      </c>
      <c r="O151" s="953">
        <v>158810.93322584374</v>
      </c>
      <c r="P151" s="953">
        <v>306900.51587328751</v>
      </c>
      <c r="Q151" s="1186">
        <v>0.15582533517675215</v>
      </c>
      <c r="R151" s="1285">
        <f>IF(A151="",0,A151*Kalkulation!$G$9*Analysebereich!D151)</f>
        <v>3277687.6111646486</v>
      </c>
      <c r="S151" s="15">
        <f>IF(A151="",0,A151*Kalkulation!$G$9*Analysebereich!E151)</f>
        <v>3724116.8586293748</v>
      </c>
      <c r="T151" s="617">
        <f t="shared" si="6"/>
        <v>348.20733387302607</v>
      </c>
      <c r="AU151" s="49"/>
      <c r="AV151" s="965"/>
      <c r="AX151" s="964"/>
    </row>
    <row r="152" spans="1:50" x14ac:dyDescent="0.35">
      <c r="A152" s="23">
        <v>74</v>
      </c>
      <c r="B152" s="29">
        <v>35.361789961275413</v>
      </c>
      <c r="C152" s="29">
        <v>35.361789961275413</v>
      </c>
      <c r="D152" s="29">
        <v>122.01323367103204</v>
      </c>
      <c r="E152" s="29">
        <v>138.6744283220678</v>
      </c>
      <c r="F152" s="1071">
        <v>65.08</v>
      </c>
      <c r="G152" s="1076"/>
      <c r="H152" s="549">
        <v>0.23759685332781741</v>
      </c>
      <c r="I152" s="953">
        <v>609639.16795325663</v>
      </c>
      <c r="J152" s="953">
        <v>189941.04552249698</v>
      </c>
      <c r="K152" s="953">
        <v>36660.708701120246</v>
      </c>
      <c r="L152" s="953">
        <v>97567.838243445469</v>
      </c>
      <c r="M152" s="953">
        <v>393477.96338674595</v>
      </c>
      <c r="N152" s="953">
        <v>1946925.7501583809</v>
      </c>
      <c r="O152" s="953">
        <v>160986.42546181419</v>
      </c>
      <c r="P152" s="953">
        <v>310750.38684914116</v>
      </c>
      <c r="Q152" s="1186">
        <v>0.15512067134530208</v>
      </c>
      <c r="R152" s="1285">
        <f>IF(A152="",0,A152*Kalkulation!$G$9*Analysebereich!D152)</f>
        <v>3295577.4414545754</v>
      </c>
      <c r="S152" s="15">
        <f>IF(A152="",0,A152*Kalkulation!$G$9*Analysebereich!E152)</f>
        <v>3745596.3089790512</v>
      </c>
      <c r="T152" s="617">
        <f t="shared" si="6"/>
        <v>352.97729735076427</v>
      </c>
      <c r="AU152" s="49"/>
      <c r="AV152" s="965"/>
      <c r="AX152" s="964"/>
    </row>
    <row r="153" spans="1:50" x14ac:dyDescent="0.35">
      <c r="A153" s="23">
        <v>74</v>
      </c>
      <c r="B153" s="29">
        <v>35.361789961275413</v>
      </c>
      <c r="C153" s="29">
        <v>35.361789961275413</v>
      </c>
      <c r="D153" s="29">
        <v>122.01323367103204</v>
      </c>
      <c r="E153" s="29">
        <v>138.6744283220678</v>
      </c>
      <c r="F153" s="1071">
        <v>65.08</v>
      </c>
      <c r="G153" s="1076"/>
      <c r="H153" s="549">
        <v>0.23759685332781741</v>
      </c>
      <c r="I153" s="953">
        <v>609639.16795325663</v>
      </c>
      <c r="J153" s="953">
        <v>189941.04552249698</v>
      </c>
      <c r="K153" s="953">
        <v>36660.708701120246</v>
      </c>
      <c r="L153" s="953">
        <v>97567.838243445469</v>
      </c>
      <c r="M153" s="953">
        <v>393477.96338674595</v>
      </c>
      <c r="N153" s="953">
        <v>1946925.7501583809</v>
      </c>
      <c r="O153" s="953">
        <v>160986.42546181419</v>
      </c>
      <c r="P153" s="953">
        <v>310750.38684914116</v>
      </c>
      <c r="Q153" s="1186">
        <v>0.15564695762281353</v>
      </c>
      <c r="R153" s="1285">
        <f>IF(A153="",0,A153*Kalkulation!$G$9*Analysebereich!D153)</f>
        <v>3295577.4414545754</v>
      </c>
      <c r="S153" s="15">
        <f>IF(A153="",0,A153*Kalkulation!$G$9*Analysebereich!E153)</f>
        <v>3745596.3089790512</v>
      </c>
      <c r="T153" s="617">
        <f t="shared" si="6"/>
        <v>352.97729735076427</v>
      </c>
      <c r="AU153" s="49"/>
      <c r="AV153" s="965"/>
      <c r="AX153" s="964"/>
    </row>
    <row r="154" spans="1:50" x14ac:dyDescent="0.35">
      <c r="A154" s="23">
        <v>74</v>
      </c>
      <c r="B154" s="29">
        <v>35.361789961275413</v>
      </c>
      <c r="C154" s="29">
        <v>35.361789961275413</v>
      </c>
      <c r="D154" s="29">
        <v>122.67323367103204</v>
      </c>
      <c r="E154" s="29">
        <v>139.76794365281947</v>
      </c>
      <c r="F154" s="1071">
        <v>66.17</v>
      </c>
      <c r="G154" s="1076"/>
      <c r="H154" s="549">
        <v>0.24311681293688212</v>
      </c>
      <c r="I154" s="953">
        <v>618678.39320370473</v>
      </c>
      <c r="J154" s="953">
        <v>206824.6940133856</v>
      </c>
      <c r="K154" s="953">
        <v>39919.438363442037</v>
      </c>
      <c r="L154" s="953">
        <v>97567.838243445469</v>
      </c>
      <c r="M154" s="953">
        <v>393477.96338674595</v>
      </c>
      <c r="N154" s="953">
        <v>1946925.7501583809</v>
      </c>
      <c r="O154" s="953">
        <v>160986.42546181419</v>
      </c>
      <c r="P154" s="953">
        <v>311104.63252908585</v>
      </c>
      <c r="Q154" s="1186">
        <v>0.15948643100995336</v>
      </c>
      <c r="R154" s="1285">
        <f>IF(A154="",0,A154*Kalkulation!$G$9*Analysebereich!D154)</f>
        <v>3313404.0414545755</v>
      </c>
      <c r="S154" s="15">
        <f>IF(A154="",0,A154*Kalkulation!$G$9*Analysebereich!E154)</f>
        <v>3775132.1580626536</v>
      </c>
      <c r="T154" s="617">
        <f t="shared" si="6"/>
        <v>352.9772973516956</v>
      </c>
      <c r="AU154" s="49"/>
      <c r="AV154" s="965"/>
      <c r="AX154" s="964"/>
    </row>
    <row r="155" spans="1:50" x14ac:dyDescent="0.35">
      <c r="A155" s="23">
        <v>75</v>
      </c>
      <c r="B155" s="29">
        <v>35.839651987779142</v>
      </c>
      <c r="C155" s="29">
        <v>35.839651987779142</v>
      </c>
      <c r="D155" s="29">
        <v>123.01323367103204</v>
      </c>
      <c r="E155" s="29">
        <v>139.7679436528195</v>
      </c>
      <c r="F155" s="1071">
        <v>66.17</v>
      </c>
      <c r="G155" s="1076"/>
      <c r="H155" s="549">
        <v>0.24311681293688212</v>
      </c>
      <c r="I155" s="953">
        <v>627038.91203078174</v>
      </c>
      <c r="J155" s="953">
        <v>209619.62231086375</v>
      </c>
      <c r="K155" s="953">
        <v>40458.890233218277</v>
      </c>
      <c r="L155" s="953">
        <v>98886.322544032562</v>
      </c>
      <c r="M155" s="953">
        <v>398795.23316224257</v>
      </c>
      <c r="N155" s="953">
        <v>1973235.557592954</v>
      </c>
      <c r="O155" s="953">
        <v>163161.91769778467</v>
      </c>
      <c r="P155" s="953">
        <v>315308.74918488465</v>
      </c>
      <c r="Q155" s="1186">
        <v>0.15582533517675218</v>
      </c>
      <c r="R155" s="1285">
        <f>IF(A155="",0,A155*Kalkulation!$G$9*Analysebereich!D155)</f>
        <v>3367487.2717445022</v>
      </c>
      <c r="S155" s="15">
        <f>IF(A155="",0,A155*Kalkulation!$G$9*Analysebereich!E155)</f>
        <v>3826147.4574959339</v>
      </c>
      <c r="T155" s="617">
        <f t="shared" si="6"/>
        <v>357.74726082803681</v>
      </c>
      <c r="AU155" s="49"/>
      <c r="AV155" s="965"/>
      <c r="AX155" s="964"/>
    </row>
    <row r="156" spans="1:50" x14ac:dyDescent="0.35">
      <c r="A156" s="23">
        <v>75</v>
      </c>
      <c r="B156" s="29">
        <v>35.839651987779142</v>
      </c>
      <c r="C156" s="29">
        <v>35.839651987779142</v>
      </c>
      <c r="D156" s="29">
        <v>123.01323367103204</v>
      </c>
      <c r="E156" s="29">
        <v>139.7679436528195</v>
      </c>
      <c r="F156" s="1071">
        <v>66.17</v>
      </c>
      <c r="G156" s="1076"/>
      <c r="H156" s="549">
        <v>0.24311681293688212</v>
      </c>
      <c r="I156" s="953">
        <v>627038.91203078174</v>
      </c>
      <c r="J156" s="953">
        <v>209619.62231086375</v>
      </c>
      <c r="K156" s="953">
        <v>40458.890233218277</v>
      </c>
      <c r="L156" s="953">
        <v>98886.322544032562</v>
      </c>
      <c r="M156" s="953">
        <v>398795.23316224257</v>
      </c>
      <c r="N156" s="953">
        <v>1973235.557592954</v>
      </c>
      <c r="O156" s="953">
        <v>163161.91769778467</v>
      </c>
      <c r="P156" s="953">
        <v>315308.74918488465</v>
      </c>
      <c r="Q156" s="1186">
        <v>0.15512067134530211</v>
      </c>
      <c r="R156" s="1285">
        <f>IF(A156="",0,A156*Kalkulation!$G$9*Analysebereich!D156)</f>
        <v>3367487.2717445022</v>
      </c>
      <c r="S156" s="15">
        <f>IF(A156="",0,A156*Kalkulation!$G$9*Analysebereich!E156)</f>
        <v>3826147.4574959339</v>
      </c>
      <c r="T156" s="617">
        <f t="shared" si="6"/>
        <v>357.74726082803681</v>
      </c>
      <c r="AU156" s="49"/>
      <c r="AV156" s="965"/>
      <c r="AX156" s="964"/>
    </row>
    <row r="157" spans="1:50" x14ac:dyDescent="0.35">
      <c r="A157" s="23">
        <v>75</v>
      </c>
      <c r="B157" s="29">
        <v>35.839651987779142</v>
      </c>
      <c r="C157" s="29">
        <v>35.839651987779142</v>
      </c>
      <c r="D157" s="29">
        <v>122.26323367103205</v>
      </c>
      <c r="E157" s="29">
        <v>139.22118621997711</v>
      </c>
      <c r="F157" s="1071">
        <v>65.63</v>
      </c>
      <c r="G157" s="1076"/>
      <c r="H157" s="549">
        <v>0.24037982669714431</v>
      </c>
      <c r="I157" s="953">
        <v>622458.22355927085</v>
      </c>
      <c r="J157" s="953">
        <v>201063.71935939993</v>
      </c>
      <c r="K157" s="953">
        <v>38807.506958393053</v>
      </c>
      <c r="L157" s="953">
        <v>98886.322544032562</v>
      </c>
      <c r="M157" s="953">
        <v>398795.23316224257</v>
      </c>
      <c r="N157" s="953">
        <v>1973235.557592954</v>
      </c>
      <c r="O157" s="953">
        <v>163161.91769778467</v>
      </c>
      <c r="P157" s="953">
        <v>315129.23915862478</v>
      </c>
      <c r="Q157" s="1186">
        <v>0.15512067134530208</v>
      </c>
      <c r="R157" s="1285">
        <f>IF(A157="",0,A157*Kalkulation!$G$9*Analysebereich!D157)</f>
        <v>3346956.0217445027</v>
      </c>
      <c r="S157" s="15">
        <f>IF(A157="",0,A157*Kalkulation!$G$9*Analysebereich!E157)</f>
        <v>3811179.9727718737</v>
      </c>
      <c r="T157" s="617">
        <f t="shared" si="6"/>
        <v>357.74726082850248</v>
      </c>
      <c r="AU157" s="49"/>
      <c r="AV157" s="965"/>
      <c r="AX157" s="964"/>
    </row>
    <row r="158" spans="1:50" x14ac:dyDescent="0.35">
      <c r="A158" s="23">
        <v>77</v>
      </c>
      <c r="B158" s="29">
        <v>36.795376040786586</v>
      </c>
      <c r="C158" s="29">
        <v>36.795376040786586</v>
      </c>
      <c r="D158" s="29">
        <v>123.01323367103204</v>
      </c>
      <c r="E158" s="29">
        <v>139.76794365281947</v>
      </c>
      <c r="F158" s="1071">
        <v>66.17</v>
      </c>
      <c r="G158" s="1076"/>
      <c r="H158" s="549">
        <v>0.24311681293688212</v>
      </c>
      <c r="I158" s="953">
        <v>643759.94968493609</v>
      </c>
      <c r="J158" s="953">
        <v>215209.47890582011</v>
      </c>
      <c r="K158" s="953">
        <v>41537.793972770778</v>
      </c>
      <c r="L158" s="953">
        <v>101523.29114520676</v>
      </c>
      <c r="M158" s="953">
        <v>409429.7727132357</v>
      </c>
      <c r="N158" s="953">
        <v>2025855.1724620995</v>
      </c>
      <c r="O158" s="953">
        <v>167512.90216972557</v>
      </c>
      <c r="P158" s="953">
        <v>323716.98249648081</v>
      </c>
      <c r="Q158" s="1186">
        <v>0.15582533517675218</v>
      </c>
      <c r="R158" s="1285">
        <f>IF(A158="",0,A158*Kalkulation!$G$9*Analysebereich!D158)</f>
        <v>3457286.9323243555</v>
      </c>
      <c r="S158" s="15">
        <f>IF(A158="",0,A158*Kalkulation!$G$9*Analysebereich!E158)</f>
        <v>3928178.0563624911</v>
      </c>
      <c r="T158" s="617">
        <f t="shared" si="6"/>
        <v>367.28718778397888</v>
      </c>
      <c r="AU158" s="49"/>
      <c r="AV158" s="965"/>
      <c r="AX158" s="964"/>
    </row>
    <row r="159" spans="1:50" x14ac:dyDescent="0.35">
      <c r="A159" s="23">
        <v>77</v>
      </c>
      <c r="B159" s="29">
        <v>36.795376040786586</v>
      </c>
      <c r="C159" s="29">
        <v>36.795376040786586</v>
      </c>
      <c r="D159" s="29">
        <v>123.01323367103204</v>
      </c>
      <c r="E159" s="29">
        <v>139.76794365281947</v>
      </c>
      <c r="F159" s="1071">
        <v>66.17</v>
      </c>
      <c r="G159" s="1076"/>
      <c r="H159" s="549">
        <v>0.24311681293688212</v>
      </c>
      <c r="I159" s="953">
        <v>643759.94968493609</v>
      </c>
      <c r="J159" s="953">
        <v>215209.47890582011</v>
      </c>
      <c r="K159" s="953">
        <v>41537.793972770778</v>
      </c>
      <c r="L159" s="953">
        <v>101523.29114520676</v>
      </c>
      <c r="M159" s="953">
        <v>409429.7727132357</v>
      </c>
      <c r="N159" s="953">
        <v>2025855.1724620995</v>
      </c>
      <c r="O159" s="953">
        <v>167512.90216972557</v>
      </c>
      <c r="P159" s="953">
        <v>323716.98249648081</v>
      </c>
      <c r="Q159" s="1186">
        <v>0.15512067134530208</v>
      </c>
      <c r="R159" s="1285">
        <f>IF(A159="",0,A159*Kalkulation!$G$9*Analysebereich!D159)</f>
        <v>3457286.9323243555</v>
      </c>
      <c r="S159" s="15">
        <f>IF(A159="",0,A159*Kalkulation!$G$9*Analysebereich!E159)</f>
        <v>3928178.0563624911</v>
      </c>
      <c r="T159" s="617">
        <f t="shared" si="6"/>
        <v>367.28718778397888</v>
      </c>
      <c r="AU159" s="49"/>
      <c r="AV159" s="965"/>
      <c r="AX159" s="964"/>
    </row>
    <row r="160" spans="1:50" x14ac:dyDescent="0.35">
      <c r="A160" s="23">
        <v>77</v>
      </c>
      <c r="B160" s="29">
        <v>36.795376040786586</v>
      </c>
      <c r="C160" s="29">
        <v>36.795376040786586</v>
      </c>
      <c r="D160" s="29">
        <v>123.01323367103204</v>
      </c>
      <c r="E160" s="29">
        <v>139.76794365281947</v>
      </c>
      <c r="F160" s="1071">
        <v>66.17</v>
      </c>
      <c r="G160" s="1076"/>
      <c r="H160" s="549">
        <v>0.24311681293688212</v>
      </c>
      <c r="I160" s="953">
        <v>643759.94968493609</v>
      </c>
      <c r="J160" s="953">
        <v>215209.47890582011</v>
      </c>
      <c r="K160" s="953">
        <v>41537.793972770778</v>
      </c>
      <c r="L160" s="953">
        <v>101523.29114520676</v>
      </c>
      <c r="M160" s="953">
        <v>409429.7727132357</v>
      </c>
      <c r="N160" s="953">
        <v>2025855.1724620995</v>
      </c>
      <c r="O160" s="953">
        <v>167512.90216972557</v>
      </c>
      <c r="P160" s="953">
        <v>323716.98249648081</v>
      </c>
      <c r="Q160" s="1186">
        <v>0.15582533517675218</v>
      </c>
      <c r="R160" s="1285">
        <f>IF(A160="",0,A160*Kalkulation!$G$9*Analysebereich!D160)</f>
        <v>3457286.9323243555</v>
      </c>
      <c r="S160" s="15">
        <f>IF(A160="",0,A160*Kalkulation!$G$9*Analysebereich!E160)</f>
        <v>3928178.0563624911</v>
      </c>
      <c r="T160" s="617">
        <f t="shared" si="6"/>
        <v>367.28718778397888</v>
      </c>
      <c r="AU160" s="49"/>
      <c r="AV160" s="965"/>
      <c r="AX160" s="964"/>
    </row>
    <row r="161" spans="1:50" x14ac:dyDescent="0.35">
      <c r="A161" s="23">
        <v>79</v>
      </c>
      <c r="B161" s="29">
        <v>37.75110009379403</v>
      </c>
      <c r="C161" s="29">
        <v>37.75110009379403</v>
      </c>
      <c r="D161" s="29">
        <v>122.01323367103204</v>
      </c>
      <c r="E161" s="29">
        <v>138.6744283220678</v>
      </c>
      <c r="F161" s="1071">
        <v>65.08</v>
      </c>
      <c r="G161" s="1076"/>
      <c r="H161" s="549">
        <v>0.23759685332781738</v>
      </c>
      <c r="I161" s="953">
        <v>650831.00362577371</v>
      </c>
      <c r="J161" s="953">
        <v>202774.89994969268</v>
      </c>
      <c r="K161" s="953">
        <v>39137.783613358093</v>
      </c>
      <c r="L161" s="953">
        <v>104160.25974638097</v>
      </c>
      <c r="M161" s="953">
        <v>420064.31226422882</v>
      </c>
      <c r="N161" s="953">
        <v>2078474.7873312451</v>
      </c>
      <c r="O161" s="953">
        <v>171863.8866416665</v>
      </c>
      <c r="P161" s="953">
        <v>331747.0346092183</v>
      </c>
      <c r="Q161" s="1186">
        <v>0.15512067134530205</v>
      </c>
      <c r="R161" s="1285">
        <f>IF(A161="",0,A161*Kalkulation!$G$9*Analysebereich!D161)</f>
        <v>3518251.5929042087</v>
      </c>
      <c r="S161" s="15">
        <f>IF(A161="",0,A161*Kalkulation!$G$9*Analysebereich!E161)</f>
        <v>3998677.1406668248</v>
      </c>
      <c r="T161" s="617">
        <f t="shared" si="6"/>
        <v>376.82711473898962</v>
      </c>
      <c r="AU161" s="49"/>
      <c r="AV161" s="965"/>
      <c r="AX161" s="964"/>
    </row>
    <row r="162" spans="1:50" x14ac:dyDescent="0.35">
      <c r="A162" s="23">
        <v>80</v>
      </c>
      <c r="B162" s="29">
        <v>38.228962120297751</v>
      </c>
      <c r="C162" s="29">
        <v>38.228962120297751</v>
      </c>
      <c r="D162" s="29">
        <v>122.76323367103204</v>
      </c>
      <c r="E162" s="29">
        <v>139.7679436528195</v>
      </c>
      <c r="F162" s="1071">
        <v>66.17</v>
      </c>
      <c r="G162" s="1076"/>
      <c r="H162" s="549">
        <v>0.24311681293688209</v>
      </c>
      <c r="I162" s="953">
        <v>668841.50616616721</v>
      </c>
      <c r="J162" s="953">
        <v>223594.26379825466</v>
      </c>
      <c r="K162" s="953">
        <v>43156.149582099504</v>
      </c>
      <c r="L162" s="953">
        <v>105478.74404696806</v>
      </c>
      <c r="M162" s="953">
        <v>425381.58203972538</v>
      </c>
      <c r="N162" s="953">
        <v>2104784.5947658182</v>
      </c>
      <c r="O162" s="953">
        <v>174039.37887763695</v>
      </c>
      <c r="P162" s="953">
        <v>336329.33246387629</v>
      </c>
      <c r="Q162" s="1186">
        <v>0.15625977048454304</v>
      </c>
      <c r="R162" s="1285">
        <f>IF(A162="",0,A162*Kalkulation!$G$9*Analysebereich!D162)</f>
        <v>3584686.4231941355</v>
      </c>
      <c r="S162" s="15">
        <f>IF(A162="",0,A162*Kalkulation!$G$9*Analysebereich!E162)</f>
        <v>4081223.9546623295</v>
      </c>
      <c r="T162" s="617">
        <f t="shared" si="6"/>
        <v>381.59707821672782</v>
      </c>
      <c r="AU162" s="49"/>
      <c r="AV162" s="965"/>
      <c r="AX162" s="964"/>
    </row>
    <row r="163" spans="1:50" x14ac:dyDescent="0.35">
      <c r="A163" s="23">
        <v>80</v>
      </c>
      <c r="B163" s="29">
        <v>38.228962120297751</v>
      </c>
      <c r="C163" s="29">
        <v>38.228962120297751</v>
      </c>
      <c r="D163" s="29">
        <v>122.01323367103204</v>
      </c>
      <c r="E163" s="29">
        <v>138.94780750355594</v>
      </c>
      <c r="F163" s="1071">
        <v>65.349999999999994</v>
      </c>
      <c r="G163" s="1076"/>
      <c r="H163" s="549">
        <v>0.23899415990807915</v>
      </c>
      <c r="I163" s="953">
        <v>661512.40461174981</v>
      </c>
      <c r="J163" s="953">
        <v>209904.81907591253</v>
      </c>
      <c r="K163" s="953">
        <v>40513.936342379115</v>
      </c>
      <c r="L163" s="953">
        <v>105478.74404696806</v>
      </c>
      <c r="M163" s="953">
        <v>425381.58203972538</v>
      </c>
      <c r="N163" s="953">
        <v>2104784.5947658182</v>
      </c>
      <c r="O163" s="953">
        <v>174039.37887763695</v>
      </c>
      <c r="P163" s="953">
        <v>336042.11642186058</v>
      </c>
      <c r="Q163" s="1186">
        <v>0.15582533517675218</v>
      </c>
      <c r="R163" s="1285">
        <f>IF(A163="",0,A163*Kalkulation!$G$9*Analysebereich!D163)</f>
        <v>3562786.4231941355</v>
      </c>
      <c r="S163" s="15">
        <f>IF(A163="",0,A163*Kalkulation!$G$9*Analysebereich!E163)</f>
        <v>4057275.9791038334</v>
      </c>
      <c r="T163" s="617">
        <f t="shared" si="6"/>
        <v>381.59707821719348</v>
      </c>
      <c r="AU163" s="49"/>
      <c r="AV163" s="965"/>
      <c r="AX163" s="964"/>
    </row>
    <row r="164" spans="1:50" x14ac:dyDescent="0.35">
      <c r="A164" s="23">
        <v>80</v>
      </c>
      <c r="B164" s="29">
        <v>38.228962120297751</v>
      </c>
      <c r="C164" s="29">
        <v>38.228962120297751</v>
      </c>
      <c r="D164" s="29">
        <v>122.84638168190429</v>
      </c>
      <c r="E164" s="29">
        <v>138.6744283220678</v>
      </c>
      <c r="F164" s="1071">
        <v>65.08</v>
      </c>
      <c r="G164" s="1076"/>
      <c r="H164" s="549">
        <v>0.23759685332781741</v>
      </c>
      <c r="I164" s="953">
        <v>659069.37076027726</v>
      </c>
      <c r="J164" s="953">
        <v>205341.67083513187</v>
      </c>
      <c r="K164" s="953">
        <v>39633.198595805661</v>
      </c>
      <c r="L164" s="953">
        <v>105478.74404696806</v>
      </c>
      <c r="M164" s="953">
        <v>425381.58203972538</v>
      </c>
      <c r="N164" s="953">
        <v>2104784.5947658182</v>
      </c>
      <c r="O164" s="953">
        <v>174039.37887763695</v>
      </c>
      <c r="P164" s="953">
        <v>335946.36416123441</v>
      </c>
      <c r="Q164" s="1186">
        <v>0.15582533517675218</v>
      </c>
      <c r="R164" s="1285">
        <f>IF(A164="",0,A164*Kalkulation!$G$9*Analysebereich!D164)</f>
        <v>3587114.3451116052</v>
      </c>
      <c r="S164" s="15">
        <f>IF(A164="",0,A164*Kalkulation!$G$9*Analysebereich!E164)</f>
        <v>4049293.3070043796</v>
      </c>
      <c r="T164" s="617">
        <f t="shared" si="6"/>
        <v>381.59707821812481</v>
      </c>
      <c r="AU164" s="49"/>
      <c r="AV164" s="965"/>
      <c r="AX164" s="964"/>
    </row>
    <row r="165" spans="1:50" x14ac:dyDescent="0.35">
      <c r="A165" s="23">
        <v>80</v>
      </c>
      <c r="B165" s="29">
        <v>38.228962120297751</v>
      </c>
      <c r="C165" s="29">
        <v>38.228962120297751</v>
      </c>
      <c r="D165" s="29">
        <v>123.01323367103204</v>
      </c>
      <c r="E165" s="29">
        <v>139.7679436528195</v>
      </c>
      <c r="F165" s="1071">
        <v>66.17</v>
      </c>
      <c r="G165" s="1076"/>
      <c r="H165" s="549">
        <v>0.24311681293688209</v>
      </c>
      <c r="I165" s="953">
        <v>668841.50616616721</v>
      </c>
      <c r="J165" s="953">
        <v>223594.26379825466</v>
      </c>
      <c r="K165" s="953">
        <v>43156.149582099504</v>
      </c>
      <c r="L165" s="953">
        <v>105478.74404696806</v>
      </c>
      <c r="M165" s="953">
        <v>425381.58203972538</v>
      </c>
      <c r="N165" s="953">
        <v>2104784.5947658182</v>
      </c>
      <c r="O165" s="953">
        <v>174039.37887763695</v>
      </c>
      <c r="P165" s="953">
        <v>336329.33246387629</v>
      </c>
      <c r="Q165" s="1186">
        <v>0.15582533517675218</v>
      </c>
      <c r="R165" s="1285">
        <f>IF(A165="",0,A165*Kalkulation!$G$9*Analysebereich!D165)</f>
        <v>3591986.4231941355</v>
      </c>
      <c r="S165" s="15">
        <f>IF(A165="",0,A165*Kalkulation!$G$9*Analysebereich!E165)</f>
        <v>4081223.9546623295</v>
      </c>
      <c r="T165" s="617">
        <f t="shared" si="6"/>
        <v>381.59707821672782</v>
      </c>
      <c r="AU165" s="49"/>
      <c r="AV165" s="965"/>
      <c r="AX165" s="964"/>
    </row>
    <row r="166" spans="1:50" x14ac:dyDescent="0.35">
      <c r="A166" s="23">
        <v>80</v>
      </c>
      <c r="B166" s="29">
        <v>38.228962120297751</v>
      </c>
      <c r="C166" s="29">
        <v>38.228962120297751</v>
      </c>
      <c r="D166" s="29">
        <v>121.90323367103204</v>
      </c>
      <c r="E166" s="29">
        <v>138.6744283220678</v>
      </c>
      <c r="F166" s="1071">
        <v>65.08</v>
      </c>
      <c r="G166" s="1076"/>
      <c r="H166" s="549">
        <v>0.23759685332781741</v>
      </c>
      <c r="I166" s="953">
        <v>659069.37076027726</v>
      </c>
      <c r="J166" s="953">
        <v>205341.67083513187</v>
      </c>
      <c r="K166" s="953">
        <v>39633.198595805661</v>
      </c>
      <c r="L166" s="953">
        <v>105478.74404696806</v>
      </c>
      <c r="M166" s="953">
        <v>425381.58203972538</v>
      </c>
      <c r="N166" s="953">
        <v>2104784.5947658182</v>
      </c>
      <c r="O166" s="953">
        <v>174039.37887763695</v>
      </c>
      <c r="P166" s="953">
        <v>335946.36416123441</v>
      </c>
      <c r="Q166" s="1186">
        <v>0.15582533517675215</v>
      </c>
      <c r="R166" s="1285">
        <f>IF(A166="",0,A166*Kalkulation!$G$9*Analysebereich!D166)</f>
        <v>3559574.4231941355</v>
      </c>
      <c r="S166" s="15">
        <f>IF(A166="",0,A166*Kalkulation!$G$9*Analysebereich!E166)</f>
        <v>4049293.3070043796</v>
      </c>
      <c r="T166" s="617">
        <f t="shared" si="6"/>
        <v>381.59707821812481</v>
      </c>
      <c r="AU166" s="49"/>
      <c r="AV166" s="965"/>
      <c r="AX166" s="964"/>
    </row>
    <row r="167" spans="1:50" x14ac:dyDescent="0.35">
      <c r="A167" s="23">
        <v>80</v>
      </c>
      <c r="B167" s="29">
        <v>38.228962120297751</v>
      </c>
      <c r="C167" s="29">
        <v>38.228962120297751</v>
      </c>
      <c r="D167" s="29">
        <v>123.01323367103204</v>
      </c>
      <c r="E167" s="29">
        <v>139.7679436528195</v>
      </c>
      <c r="F167" s="1071">
        <v>66.17</v>
      </c>
      <c r="G167" s="1076"/>
      <c r="H167" s="549">
        <v>0.24311681293688209</v>
      </c>
      <c r="I167" s="953">
        <v>668841.50616616721</v>
      </c>
      <c r="J167" s="953">
        <v>223594.26379825466</v>
      </c>
      <c r="K167" s="953">
        <v>43156.149582099504</v>
      </c>
      <c r="L167" s="953">
        <v>105478.74404696806</v>
      </c>
      <c r="M167" s="953">
        <v>425381.58203972538</v>
      </c>
      <c r="N167" s="953">
        <v>2104784.5947658182</v>
      </c>
      <c r="O167" s="953">
        <v>174039.37887763695</v>
      </c>
      <c r="P167" s="953">
        <v>336329.33246387629</v>
      </c>
      <c r="Q167" s="1186">
        <v>0.15512067134530211</v>
      </c>
      <c r="R167" s="1285">
        <f>IF(A167="",0,A167*Kalkulation!$G$9*Analysebereich!D167)</f>
        <v>3591986.4231941355</v>
      </c>
      <c r="S167" s="15">
        <f>IF(A167="",0,A167*Kalkulation!$G$9*Analysebereich!E167)</f>
        <v>4081223.9546623295</v>
      </c>
      <c r="T167" s="617">
        <f t="shared" si="6"/>
        <v>381.59707821672782</v>
      </c>
      <c r="AU167" s="49"/>
      <c r="AV167" s="965"/>
      <c r="AX167" s="964"/>
    </row>
    <row r="168" spans="1:50" x14ac:dyDescent="0.35">
      <c r="A168" s="23">
        <v>80</v>
      </c>
      <c r="B168" s="29">
        <v>38.228962120297751</v>
      </c>
      <c r="C168" s="29">
        <v>38.228962120297751</v>
      </c>
      <c r="D168" s="29">
        <v>123.01323367103204</v>
      </c>
      <c r="E168" s="29">
        <v>139.7679436528195</v>
      </c>
      <c r="F168" s="1071">
        <v>66.17</v>
      </c>
      <c r="G168" s="1076"/>
      <c r="H168" s="549">
        <v>0.24311681293688209</v>
      </c>
      <c r="I168" s="953">
        <v>668841.50616616721</v>
      </c>
      <c r="J168" s="953">
        <v>223594.26379825466</v>
      </c>
      <c r="K168" s="953">
        <v>43156.149582099504</v>
      </c>
      <c r="L168" s="953">
        <v>105478.74404696806</v>
      </c>
      <c r="M168" s="953">
        <v>425381.58203972538</v>
      </c>
      <c r="N168" s="953">
        <v>2104784.5947658182</v>
      </c>
      <c r="O168" s="953">
        <v>174039.37887763695</v>
      </c>
      <c r="P168" s="953">
        <v>336329.33246387629</v>
      </c>
      <c r="Q168" s="1186">
        <v>0.15512067134530205</v>
      </c>
      <c r="R168" s="1285">
        <f>IF(A168="",0,A168*Kalkulation!$G$9*Analysebereich!D168)</f>
        <v>3591986.4231941355</v>
      </c>
      <c r="S168" s="15">
        <f>IF(A168="",0,A168*Kalkulation!$G$9*Analysebereich!E168)</f>
        <v>4081223.9546623295</v>
      </c>
      <c r="T168" s="617">
        <f t="shared" si="6"/>
        <v>381.59707821672782</v>
      </c>
      <c r="AU168" s="49"/>
      <c r="AV168" s="965"/>
      <c r="AX168" s="964"/>
    </row>
    <row r="169" spans="1:50" x14ac:dyDescent="0.35">
      <c r="A169" s="23">
        <v>82</v>
      </c>
      <c r="B169" s="29">
        <v>39.184686173305195</v>
      </c>
      <c r="C169" s="29">
        <v>39.184686173305195</v>
      </c>
      <c r="D169" s="29">
        <v>122.01323367103204</v>
      </c>
      <c r="E169" s="29">
        <v>138.67442832206777</v>
      </c>
      <c r="F169" s="1071">
        <v>65.08</v>
      </c>
      <c r="G169" s="1076"/>
      <c r="H169" s="549">
        <v>0.23759685332781738</v>
      </c>
      <c r="I169" s="953">
        <v>675546.10502928414</v>
      </c>
      <c r="J169" s="953">
        <v>210475.21260601011</v>
      </c>
      <c r="K169" s="953">
        <v>40624.028560700805</v>
      </c>
      <c r="L169" s="953">
        <v>108115.71264814226</v>
      </c>
      <c r="M169" s="953">
        <v>436016.12159071851</v>
      </c>
      <c r="N169" s="953">
        <v>2157404.209634963</v>
      </c>
      <c r="O169" s="953">
        <v>178390.36334957791</v>
      </c>
      <c r="P169" s="953">
        <v>344345.02326526516</v>
      </c>
      <c r="Q169" s="1186">
        <v>0.15582533517675218</v>
      </c>
      <c r="R169" s="1285">
        <f>IF(A169="",0,A169*Kalkulation!$G$9*Analysebereich!D169)</f>
        <v>3651856.0837739888</v>
      </c>
      <c r="S169" s="15">
        <f>IF(A169="",0,A169*Kalkulation!$G$9*Analysebereich!E169)</f>
        <v>4150525.6396794883</v>
      </c>
      <c r="T169" s="617">
        <f t="shared" si="6"/>
        <v>391.13700517406687</v>
      </c>
      <c r="AU169" s="49"/>
      <c r="AV169" s="965"/>
      <c r="AX169" s="964"/>
    </row>
    <row r="170" spans="1:50" x14ac:dyDescent="0.35">
      <c r="A170" s="23">
        <v>82</v>
      </c>
      <c r="B170" s="29">
        <v>39.184686173305195</v>
      </c>
      <c r="C170" s="29">
        <v>39.184686173305195</v>
      </c>
      <c r="D170" s="29">
        <v>123.01323367103204</v>
      </c>
      <c r="E170" s="29">
        <v>139.76794365281947</v>
      </c>
      <c r="F170" s="1071">
        <v>66.17</v>
      </c>
      <c r="G170" s="1076"/>
      <c r="H170" s="549">
        <v>0.24311681293688212</v>
      </c>
      <c r="I170" s="953">
        <v>685562.54382032144</v>
      </c>
      <c r="J170" s="953">
        <v>229184.12039321102</v>
      </c>
      <c r="K170" s="953">
        <v>44235.053321651991</v>
      </c>
      <c r="L170" s="953">
        <v>108115.71264814226</v>
      </c>
      <c r="M170" s="953">
        <v>436016.12159071851</v>
      </c>
      <c r="N170" s="953">
        <v>2157404.209634963</v>
      </c>
      <c r="O170" s="953">
        <v>178390.36334957791</v>
      </c>
      <c r="P170" s="953">
        <v>344737.56577547395</v>
      </c>
      <c r="Q170" s="1186">
        <v>0.15582533517675218</v>
      </c>
      <c r="R170" s="1285">
        <f>IF(A170="",0,A170*Kalkulation!$G$9*Analysebereich!D170)</f>
        <v>3681786.0837739888</v>
      </c>
      <c r="S170" s="15">
        <f>IF(A170="",0,A170*Kalkulation!$G$9*Analysebereich!E170)</f>
        <v>4183254.5535288868</v>
      </c>
      <c r="T170" s="617">
        <f t="shared" si="6"/>
        <v>391.13700517360121</v>
      </c>
      <c r="AU170" s="49"/>
      <c r="AV170" s="965"/>
      <c r="AX170" s="964"/>
    </row>
    <row r="171" spans="1:50" x14ac:dyDescent="0.35">
      <c r="A171" s="23">
        <v>83</v>
      </c>
      <c r="B171" s="29">
        <v>39.66254819980891</v>
      </c>
      <c r="C171" s="29">
        <v>39.66254819980891</v>
      </c>
      <c r="D171" s="29">
        <v>122.01323367103204</v>
      </c>
      <c r="E171" s="29">
        <v>138.6744283220678</v>
      </c>
      <c r="F171" s="1071">
        <v>65.08</v>
      </c>
      <c r="G171" s="1076"/>
      <c r="H171" s="549">
        <v>0.23759685332781738</v>
      </c>
      <c r="I171" s="953">
        <v>683784.47216378769</v>
      </c>
      <c r="J171" s="953">
        <v>213041.9834914493</v>
      </c>
      <c r="K171" s="953">
        <v>41119.443543148373</v>
      </c>
      <c r="L171" s="953">
        <v>109434.19694872937</v>
      </c>
      <c r="M171" s="953">
        <v>441333.39136621507</v>
      </c>
      <c r="N171" s="953">
        <v>2183714.0170695353</v>
      </c>
      <c r="O171" s="953">
        <v>180565.85558554833</v>
      </c>
      <c r="P171" s="953">
        <v>348544.35281727975</v>
      </c>
      <c r="Q171" s="1186">
        <v>0.15582533517675215</v>
      </c>
      <c r="R171" s="1285">
        <f>IF(A171="",0,A171*Kalkulation!$G$9*Analysebereich!D171)</f>
        <v>3696390.9140639156</v>
      </c>
      <c r="S171" s="15">
        <f>IF(A171="",0,A171*Kalkulation!$G$9*Analysebereich!E171)</f>
        <v>4201141.806017044</v>
      </c>
      <c r="T171" s="617">
        <f t="shared" si="6"/>
        <v>395.90696864854544</v>
      </c>
      <c r="AU171" s="49"/>
      <c r="AV171" s="965"/>
      <c r="AX171" s="964"/>
    </row>
    <row r="172" spans="1:50" x14ac:dyDescent="0.35">
      <c r="A172" s="23">
        <v>84</v>
      </c>
      <c r="B172" s="29">
        <v>40.140410226312632</v>
      </c>
      <c r="C172" s="29">
        <v>40.140410226312632</v>
      </c>
      <c r="D172" s="29">
        <v>123.01323367103204</v>
      </c>
      <c r="E172" s="29">
        <v>139.76794365281947</v>
      </c>
      <c r="F172" s="1071">
        <v>66.17</v>
      </c>
      <c r="G172" s="1076"/>
      <c r="H172" s="549">
        <v>0.24311681293688209</v>
      </c>
      <c r="I172" s="953">
        <v>702283.5814744758</v>
      </c>
      <c r="J172" s="953">
        <v>234773.97698816741</v>
      </c>
      <c r="K172" s="953">
        <v>45313.957061204484</v>
      </c>
      <c r="L172" s="953">
        <v>110752.68124931646</v>
      </c>
      <c r="M172" s="953">
        <v>446650.66114171169</v>
      </c>
      <c r="N172" s="953">
        <v>2210023.8245041082</v>
      </c>
      <c r="O172" s="953">
        <v>182741.34782151884</v>
      </c>
      <c r="P172" s="953">
        <v>353145.79908706958</v>
      </c>
      <c r="Q172" s="1186">
        <v>0.15582533517675218</v>
      </c>
      <c r="R172" s="1285">
        <f>IF(A172="",0,A172*Kalkulation!$G$9*Analysebereich!D172)</f>
        <v>3771585.7443538425</v>
      </c>
      <c r="S172" s="15">
        <f>IF(A172="",0,A172*Kalkulation!$G$9*Analysebereich!E172)</f>
        <v>4285285.1523954449</v>
      </c>
      <c r="T172" s="617">
        <f t="shared" si="6"/>
        <v>400.67693212814629</v>
      </c>
      <c r="AU172" s="49"/>
      <c r="AV172" s="965"/>
      <c r="AX172" s="964"/>
    </row>
    <row r="173" spans="1:50" x14ac:dyDescent="0.35">
      <c r="A173" s="23">
        <v>84</v>
      </c>
      <c r="B173" s="29">
        <v>40.140410226312632</v>
      </c>
      <c r="C173" s="29">
        <v>40.140410226312632</v>
      </c>
      <c r="D173" s="29">
        <v>123.01323367103204</v>
      </c>
      <c r="E173" s="29">
        <v>139.76794365281947</v>
      </c>
      <c r="F173" s="1071">
        <v>66.17</v>
      </c>
      <c r="G173" s="1076"/>
      <c r="H173" s="549">
        <v>0.24311681293688209</v>
      </c>
      <c r="I173" s="953">
        <v>702283.5814744758</v>
      </c>
      <c r="J173" s="953">
        <v>234773.97698816741</v>
      </c>
      <c r="K173" s="953">
        <v>45313.957061204484</v>
      </c>
      <c r="L173" s="953">
        <v>110752.68124931646</v>
      </c>
      <c r="M173" s="953">
        <v>446650.66114171169</v>
      </c>
      <c r="N173" s="953">
        <v>2210023.8245041082</v>
      </c>
      <c r="O173" s="953">
        <v>182741.34782151884</v>
      </c>
      <c r="P173" s="953">
        <v>353145.79908706958</v>
      </c>
      <c r="Q173" s="1186">
        <v>0.15512067134530208</v>
      </c>
      <c r="R173" s="1285">
        <f>IF(A173="",0,A173*Kalkulation!$G$9*Analysebereich!D173)</f>
        <v>3771585.7443538425</v>
      </c>
      <c r="S173" s="15">
        <f>IF(A173="",0,A173*Kalkulation!$G$9*Analysebereich!E173)</f>
        <v>4285285.1523954449</v>
      </c>
      <c r="T173" s="617">
        <f t="shared" si="6"/>
        <v>400.67693212814629</v>
      </c>
      <c r="AU173" s="49"/>
      <c r="AV173" s="965"/>
      <c r="AX173" s="964"/>
    </row>
    <row r="174" spans="1:50" x14ac:dyDescent="0.35">
      <c r="A174" s="23">
        <v>85</v>
      </c>
      <c r="B174" s="29">
        <v>40.618272252816354</v>
      </c>
      <c r="C174" s="29">
        <v>40.618272252816354</v>
      </c>
      <c r="D174" s="29">
        <v>122.01323367103204</v>
      </c>
      <c r="E174" s="29">
        <v>138.6744283220678</v>
      </c>
      <c r="F174" s="1071">
        <v>65.08</v>
      </c>
      <c r="G174" s="1076"/>
      <c r="H174" s="549">
        <v>0.23759685332781741</v>
      </c>
      <c r="I174" s="953">
        <v>700261.2064327948</v>
      </c>
      <c r="J174" s="953">
        <v>218175.5252623276</v>
      </c>
      <c r="K174" s="953">
        <v>42110.273508043516</v>
      </c>
      <c r="L174" s="953">
        <v>112071.16554990358</v>
      </c>
      <c r="M174" s="953">
        <v>451967.9309172082</v>
      </c>
      <c r="N174" s="953">
        <v>2236333.631938681</v>
      </c>
      <c r="O174" s="953">
        <v>184916.84005748929</v>
      </c>
      <c r="P174" s="953">
        <v>356943.01192131103</v>
      </c>
      <c r="Q174" s="1186">
        <v>0.15864964455331193</v>
      </c>
      <c r="R174" s="1285">
        <f>IF(A174="",0,A174*Kalkulation!$G$9*Analysebereich!D174)</f>
        <v>3785460.5746437688</v>
      </c>
      <c r="S174" s="15">
        <f>IF(A174="",0,A174*Kalkulation!$G$9*Analysebereich!E174)</f>
        <v>4302374.1386921536</v>
      </c>
      <c r="T174" s="617">
        <f t="shared" si="6"/>
        <v>405.44689560588449</v>
      </c>
      <c r="AU174" s="49"/>
      <c r="AV174" s="965"/>
      <c r="AX174" s="964"/>
    </row>
    <row r="175" spans="1:50" x14ac:dyDescent="0.35">
      <c r="A175" s="23">
        <v>86</v>
      </c>
      <c r="B175" s="29">
        <v>41.096134279320076</v>
      </c>
      <c r="C175" s="29">
        <v>41.096134279320076</v>
      </c>
      <c r="D175" s="29">
        <v>122.01323367103204</v>
      </c>
      <c r="E175" s="29">
        <v>139.76794365281947</v>
      </c>
      <c r="F175" s="1071">
        <v>66.17</v>
      </c>
      <c r="G175" s="1076"/>
      <c r="H175" s="549">
        <v>0.24311681293688212</v>
      </c>
      <c r="I175" s="953">
        <v>719004.61912862968</v>
      </c>
      <c r="J175" s="953">
        <v>240363.83358312375</v>
      </c>
      <c r="K175" s="953">
        <v>46392.860800756971</v>
      </c>
      <c r="L175" s="953">
        <v>113389.64985049068</v>
      </c>
      <c r="M175" s="953">
        <v>457285.20069270476</v>
      </c>
      <c r="N175" s="953">
        <v>2262643.4393732538</v>
      </c>
      <c r="O175" s="953">
        <v>187092.33229345974</v>
      </c>
      <c r="P175" s="953">
        <v>361554.03239866672</v>
      </c>
      <c r="Q175" s="1186">
        <v>0.15512067134530205</v>
      </c>
      <c r="R175" s="1285">
        <f>IF(A175="",0,A175*Kalkulation!$G$9*Analysebereich!D175)</f>
        <v>3829995.4049336957</v>
      </c>
      <c r="S175" s="15">
        <f>IF(A175="",0,A175*Kalkulation!$G$9*Analysebereich!E175)</f>
        <v>4387315.7512620036</v>
      </c>
      <c r="T175" s="617">
        <f t="shared" si="6"/>
        <v>410.21685908269137</v>
      </c>
      <c r="AU175" s="49"/>
      <c r="AV175" s="965"/>
      <c r="AX175" s="964"/>
    </row>
    <row r="176" spans="1:50" x14ac:dyDescent="0.35">
      <c r="A176" s="23">
        <v>89</v>
      </c>
      <c r="B176" s="29">
        <v>42.529720358831241</v>
      </c>
      <c r="C176" s="29">
        <v>42.529720358831241</v>
      </c>
      <c r="D176" s="29">
        <v>122.43323367103201</v>
      </c>
      <c r="E176" s="29">
        <v>138.67442832206783</v>
      </c>
      <c r="F176" s="1071">
        <v>65.08</v>
      </c>
      <c r="G176" s="1076"/>
      <c r="H176" s="549">
        <v>0.23759685332781741</v>
      </c>
      <c r="I176" s="953">
        <v>733214.67497080844</v>
      </c>
      <c r="J176" s="953">
        <v>228442.60880408419</v>
      </c>
      <c r="K176" s="953">
        <v>44091.93343783381</v>
      </c>
      <c r="L176" s="953">
        <v>117345.10275225196</v>
      </c>
      <c r="M176" s="953">
        <v>473237.01001919445</v>
      </c>
      <c r="N176" s="953">
        <v>2341572.8616769719</v>
      </c>
      <c r="O176" s="953">
        <v>193618.80900137115</v>
      </c>
      <c r="P176" s="953">
        <v>373740.330129373</v>
      </c>
      <c r="Q176" s="1186">
        <v>0.15582533517675215</v>
      </c>
      <c r="R176" s="1285">
        <f>IF(A176="",0,A176*Kalkulation!$G$9*Analysebereich!D176)</f>
        <v>3977243.595803475</v>
      </c>
      <c r="S176" s="15">
        <f>IF(A176="",0,A176*Kalkulation!$G$9*Analysebereich!E176)</f>
        <v>4504838.8040423729</v>
      </c>
      <c r="T176" s="617">
        <f t="shared" si="6"/>
        <v>424.52674951590598</v>
      </c>
      <c r="AU176" s="49"/>
      <c r="AV176" s="965"/>
      <c r="AX176" s="964"/>
    </row>
    <row r="177" spans="1:50" x14ac:dyDescent="0.35">
      <c r="A177" s="23">
        <v>90</v>
      </c>
      <c r="B177" s="29">
        <v>43.00758238533497</v>
      </c>
      <c r="C177" s="29">
        <v>43.00758238533497</v>
      </c>
      <c r="D177" s="29">
        <v>122.01323367103204</v>
      </c>
      <c r="E177" s="29">
        <v>138.67442832206783</v>
      </c>
      <c r="F177" s="1071">
        <v>65.08</v>
      </c>
      <c r="G177" s="1076"/>
      <c r="H177" s="549">
        <v>0.23759685332781738</v>
      </c>
      <c r="I177" s="953">
        <v>741453.04210531199</v>
      </c>
      <c r="J177" s="953">
        <v>231009.37968952331</v>
      </c>
      <c r="K177" s="953">
        <v>44587.348420281378</v>
      </c>
      <c r="L177" s="953">
        <v>118663.58705283908</v>
      </c>
      <c r="M177" s="953">
        <v>478554.27979469107</v>
      </c>
      <c r="N177" s="953">
        <v>2367882.6691115452</v>
      </c>
      <c r="O177" s="953">
        <v>195794.30123734157</v>
      </c>
      <c r="P177" s="953">
        <v>377939.65968138864</v>
      </c>
      <c r="Q177" s="1186">
        <v>0.15713130512953022</v>
      </c>
      <c r="R177" s="1285">
        <f>IF(A177="",0,A177*Kalkulation!$G$9*Analysebereich!D177)</f>
        <v>4008134.7260934026</v>
      </c>
      <c r="S177" s="15">
        <f>IF(A177="",0,A177*Kalkulation!$G$9*Analysebereich!E177)</f>
        <v>4555454.9703799281</v>
      </c>
      <c r="T177" s="617">
        <f t="shared" si="6"/>
        <v>429.2967129945755</v>
      </c>
      <c r="AU177" s="49"/>
      <c r="AV177" s="965"/>
      <c r="AX177" s="964"/>
    </row>
    <row r="178" spans="1:50" x14ac:dyDescent="0.35">
      <c r="A178" s="23">
        <v>90</v>
      </c>
      <c r="B178" s="29">
        <v>43.00758238533497</v>
      </c>
      <c r="C178" s="29">
        <v>43.00758238533497</v>
      </c>
      <c r="D178" s="29">
        <v>122.01323367103204</v>
      </c>
      <c r="E178" s="29">
        <v>138.67442832206783</v>
      </c>
      <c r="F178" s="1071">
        <v>65.08</v>
      </c>
      <c r="G178" s="1076"/>
      <c r="H178" s="549">
        <v>0.23759685332781738</v>
      </c>
      <c r="I178" s="953">
        <v>741453.04210531199</v>
      </c>
      <c r="J178" s="953">
        <v>231009.37968952331</v>
      </c>
      <c r="K178" s="953">
        <v>44587.348420281378</v>
      </c>
      <c r="L178" s="953">
        <v>118663.58705283908</v>
      </c>
      <c r="M178" s="953">
        <v>478554.27979469107</v>
      </c>
      <c r="N178" s="953">
        <v>2367882.6691115452</v>
      </c>
      <c r="O178" s="953">
        <v>195794.30123734157</v>
      </c>
      <c r="P178" s="953">
        <v>377939.65968138864</v>
      </c>
      <c r="Q178" s="1186">
        <v>0.15940553990658346</v>
      </c>
      <c r="R178" s="1285">
        <f>IF(A178="",0,A178*Kalkulation!$G$9*Analysebereich!D178)</f>
        <v>4008134.7260934026</v>
      </c>
      <c r="S178" s="15">
        <f>IF(A178="",0,A178*Kalkulation!$G$9*Analysebereich!E178)</f>
        <v>4555454.9703799281</v>
      </c>
      <c r="T178" s="617">
        <f t="shared" si="6"/>
        <v>429.2967129945755</v>
      </c>
      <c r="AU178" s="49"/>
      <c r="AV178" s="965"/>
      <c r="AX178" s="964"/>
    </row>
    <row r="179" spans="1:50" x14ac:dyDescent="0.35">
      <c r="A179" s="23">
        <v>90</v>
      </c>
      <c r="B179" s="29">
        <v>43.00758238533497</v>
      </c>
      <c r="C179" s="29">
        <v>43.00758238533497</v>
      </c>
      <c r="D179" s="29">
        <v>123.01323367103204</v>
      </c>
      <c r="E179" s="29">
        <v>139.7679436528195</v>
      </c>
      <c r="F179" s="1071">
        <v>66.17</v>
      </c>
      <c r="G179" s="1076"/>
      <c r="H179" s="549">
        <v>0.24311681293688206</v>
      </c>
      <c r="I179" s="953">
        <v>752446.69443693827</v>
      </c>
      <c r="J179" s="953">
        <v>251543.54677303651</v>
      </c>
      <c r="K179" s="953">
        <v>48550.668279861951</v>
      </c>
      <c r="L179" s="953">
        <v>118663.58705283908</v>
      </c>
      <c r="M179" s="953">
        <v>478554.27979469107</v>
      </c>
      <c r="N179" s="953">
        <v>2367882.6691115452</v>
      </c>
      <c r="O179" s="953">
        <v>195794.30123734157</v>
      </c>
      <c r="P179" s="953">
        <v>378370.49902186054</v>
      </c>
      <c r="Q179" s="1186">
        <v>0.15582533517675218</v>
      </c>
      <c r="R179" s="1285">
        <f>IF(A179="",0,A179*Kalkulation!$G$9*Analysebereich!D179)</f>
        <v>4040984.7260934026</v>
      </c>
      <c r="S179" s="15">
        <f>IF(A179="",0,A179*Kalkulation!$G$9*Analysebereich!E179)</f>
        <v>4591376.9489951208</v>
      </c>
      <c r="T179" s="617">
        <f t="shared" si="6"/>
        <v>429.29671299364418</v>
      </c>
      <c r="AU179" s="49"/>
      <c r="AV179" s="965"/>
      <c r="AX179" s="964"/>
    </row>
    <row r="180" spans="1:50" x14ac:dyDescent="0.35">
      <c r="A180" s="23">
        <v>92</v>
      </c>
      <c r="B180" s="29">
        <v>43.963306438342414</v>
      </c>
      <c r="C180" s="29">
        <v>43.963306438342414</v>
      </c>
      <c r="D180" s="29">
        <v>122.93323367103204</v>
      </c>
      <c r="E180" s="29">
        <v>139.69004257198247</v>
      </c>
      <c r="F180" s="1071">
        <v>66.099999999999994</v>
      </c>
      <c r="G180" s="1076"/>
      <c r="H180" s="549">
        <v>0.24340335499349969</v>
      </c>
      <c r="I180" s="953">
        <v>769167.73209109239</v>
      </c>
      <c r="J180" s="953">
        <v>257133.40336799287</v>
      </c>
      <c r="K180" s="953">
        <v>49629.572019414423</v>
      </c>
      <c r="L180" s="953">
        <v>121300.55565401327</v>
      </c>
      <c r="M180" s="953">
        <v>489188.8193456842</v>
      </c>
      <c r="N180" s="953">
        <v>2420502.2839806899</v>
      </c>
      <c r="O180" s="953">
        <v>197529.36741477525</v>
      </c>
      <c r="P180" s="953">
        <v>386778.73233345867</v>
      </c>
      <c r="Q180" s="1186">
        <v>0.15512067134530205</v>
      </c>
      <c r="R180" s="1285">
        <f>IF(A180="",0,A180*Kalkulation!$G$9*Analysebereich!D180)</f>
        <v>4128097.9866732559</v>
      </c>
      <c r="S180" s="15">
        <f>IF(A180="",0,A180*Kalkulation!$G$9*Analysebereich!E180)</f>
        <v>4690791.6295671714</v>
      </c>
      <c r="T180" s="617">
        <f t="shared" si="6"/>
        <v>438.8366399500519</v>
      </c>
      <c r="AU180" s="49"/>
      <c r="AV180" s="965"/>
      <c r="AX180" s="964"/>
    </row>
    <row r="181" spans="1:50" x14ac:dyDescent="0.35">
      <c r="A181" s="23">
        <v>92</v>
      </c>
      <c r="B181" s="29">
        <v>43.963306438342414</v>
      </c>
      <c r="C181" s="29">
        <v>43.963306438342414</v>
      </c>
      <c r="D181" s="29">
        <v>122.93323367103204</v>
      </c>
      <c r="E181" s="29">
        <v>139.69004257198247</v>
      </c>
      <c r="F181" s="1071">
        <v>66.099999999999994</v>
      </c>
      <c r="G181" s="1076"/>
      <c r="H181" s="549">
        <v>0.24340335499349969</v>
      </c>
      <c r="I181" s="953">
        <v>769167.73209109239</v>
      </c>
      <c r="J181" s="953">
        <v>257133.40336799287</v>
      </c>
      <c r="K181" s="953">
        <v>49629.572019414423</v>
      </c>
      <c r="L181" s="953">
        <v>121300.55565401327</v>
      </c>
      <c r="M181" s="953">
        <v>489188.8193456842</v>
      </c>
      <c r="N181" s="953">
        <v>2420502.2839806899</v>
      </c>
      <c r="O181" s="953">
        <v>197529.36741477525</v>
      </c>
      <c r="P181" s="953">
        <v>386778.73233345867</v>
      </c>
      <c r="Q181" s="1186">
        <v>0.15582533517675218</v>
      </c>
      <c r="R181" s="1285">
        <f>IF(A181="",0,A181*Kalkulation!$G$9*Analysebereich!D181)</f>
        <v>4128097.9866732559</v>
      </c>
      <c r="S181" s="15">
        <f>IF(A181="",0,A181*Kalkulation!$G$9*Analysebereich!E181)</f>
        <v>4690791.6295671714</v>
      </c>
      <c r="T181" s="617">
        <f t="shared" si="6"/>
        <v>438.8366399500519</v>
      </c>
      <c r="AU181" s="49"/>
      <c r="AV181" s="965"/>
      <c r="AX181" s="964"/>
    </row>
    <row r="182" spans="1:50" x14ac:dyDescent="0.35">
      <c r="A182" s="23">
        <v>93</v>
      </c>
      <c r="B182" s="29">
        <v>44.441168464846129</v>
      </c>
      <c r="C182" s="29">
        <v>44.441168464846129</v>
      </c>
      <c r="D182" s="29">
        <v>122.90323367103205</v>
      </c>
      <c r="E182" s="29">
        <v>139.65234850060969</v>
      </c>
      <c r="F182" s="1071">
        <v>66.06</v>
      </c>
      <c r="G182" s="1076"/>
      <c r="H182" s="549">
        <v>0.24354224700054217</v>
      </c>
      <c r="I182" s="953">
        <v>777528.25091816939</v>
      </c>
      <c r="J182" s="953">
        <v>259928.33166547102</v>
      </c>
      <c r="K182" s="953">
        <v>50169.023889190677</v>
      </c>
      <c r="L182" s="953">
        <v>122619.03995460038</v>
      </c>
      <c r="M182" s="953">
        <v>494506.0891211807</v>
      </c>
      <c r="N182" s="953">
        <v>2446812.0914152628</v>
      </c>
      <c r="O182" s="953">
        <v>198396.9005034921</v>
      </c>
      <c r="P182" s="953">
        <v>390982.84898925648</v>
      </c>
      <c r="Q182" s="1186">
        <v>0.15721430479668005</v>
      </c>
      <c r="R182" s="1285">
        <f>IF(A182="",0,A182*Kalkulation!$G$9*Analysebereich!D182)</f>
        <v>4171950.2669631829</v>
      </c>
      <c r="S182" s="15">
        <f>IF(A182="",0,A182*Kalkulation!$G$9*Analysebereich!E182)</f>
        <v>4740498.9698531963</v>
      </c>
      <c r="T182" s="617">
        <f t="shared" si="6"/>
        <v>443.60660342779011</v>
      </c>
      <c r="AU182" s="49"/>
      <c r="AV182" s="965"/>
      <c r="AX182" s="964"/>
    </row>
    <row r="183" spans="1:50" x14ac:dyDescent="0.35">
      <c r="A183" s="23">
        <v>93</v>
      </c>
      <c r="B183" s="29">
        <v>44.441168464846129</v>
      </c>
      <c r="C183" s="29">
        <v>44.441168464846129</v>
      </c>
      <c r="D183" s="29">
        <v>122.90323367103205</v>
      </c>
      <c r="E183" s="29">
        <v>139.65234850060969</v>
      </c>
      <c r="F183" s="1071">
        <v>66.06</v>
      </c>
      <c r="G183" s="1076"/>
      <c r="H183" s="549">
        <v>0.24354224700054217</v>
      </c>
      <c r="I183" s="953">
        <v>777528.25091816939</v>
      </c>
      <c r="J183" s="953">
        <v>259928.33166547102</v>
      </c>
      <c r="K183" s="953">
        <v>50169.023889190677</v>
      </c>
      <c r="L183" s="953">
        <v>122619.03995460038</v>
      </c>
      <c r="M183" s="953">
        <v>494506.0891211807</v>
      </c>
      <c r="N183" s="953">
        <v>2446812.0914152628</v>
      </c>
      <c r="O183" s="953">
        <v>198396.9005034921</v>
      </c>
      <c r="P183" s="953">
        <v>390982.84898925648</v>
      </c>
      <c r="Q183" s="1186">
        <v>0.15512067134530208</v>
      </c>
      <c r="R183" s="1285">
        <f>IF(A183="",0,A183*Kalkulation!$G$9*Analysebereich!D183)</f>
        <v>4171950.2669631829</v>
      </c>
      <c r="S183" s="15">
        <f>IF(A183="",0,A183*Kalkulation!$G$9*Analysebereich!E183)</f>
        <v>4740498.9698531963</v>
      </c>
      <c r="T183" s="617">
        <f t="shared" si="6"/>
        <v>443.60660342779011</v>
      </c>
      <c r="AU183" s="49"/>
      <c r="AV183" s="965"/>
      <c r="AX183" s="964"/>
    </row>
    <row r="184" spans="1:50" x14ac:dyDescent="0.35">
      <c r="A184" s="23">
        <v>93</v>
      </c>
      <c r="B184" s="29">
        <v>44.441168464846129</v>
      </c>
      <c r="C184" s="29">
        <v>44.441168464846129</v>
      </c>
      <c r="D184" s="29">
        <v>122.40323367103204</v>
      </c>
      <c r="E184" s="29">
        <v>139.10559106776734</v>
      </c>
      <c r="F184" s="1071">
        <v>65.510000000000005</v>
      </c>
      <c r="G184" s="1076"/>
      <c r="H184" s="549">
        <v>0.24080398199249689</v>
      </c>
      <c r="I184" s="953">
        <v>771848.19721349597</v>
      </c>
      <c r="J184" s="953">
        <v>249319.01200565588</v>
      </c>
      <c r="K184" s="953">
        <v>48121.30862840738</v>
      </c>
      <c r="L184" s="953">
        <v>122619.03995460038</v>
      </c>
      <c r="M184" s="953">
        <v>494506.0891211807</v>
      </c>
      <c r="N184" s="953">
        <v>2446812.0914152628</v>
      </c>
      <c r="O184" s="953">
        <v>198396.9005034921</v>
      </c>
      <c r="P184" s="953">
        <v>390760.25655669387</v>
      </c>
      <c r="Q184" s="1186">
        <v>0.15512067134530205</v>
      </c>
      <c r="R184" s="1285">
        <f>IF(A184="",0,A184*Kalkulation!$G$9*Analysebereich!D184)</f>
        <v>4154977.7669631825</v>
      </c>
      <c r="S184" s="15">
        <f>IF(A184="",0,A184*Kalkulation!$G$9*Analysebereich!E184)</f>
        <v>4721939.2887953622</v>
      </c>
      <c r="T184" s="617">
        <f t="shared" si="6"/>
        <v>443.60660342685878</v>
      </c>
      <c r="AU184" s="49"/>
      <c r="AV184" s="965"/>
      <c r="AX184" s="964"/>
    </row>
    <row r="185" spans="1:50" x14ac:dyDescent="0.35">
      <c r="A185" s="23">
        <v>93</v>
      </c>
      <c r="B185" s="29">
        <v>44.441168464846129</v>
      </c>
      <c r="C185" s="29">
        <v>44.441168464846129</v>
      </c>
      <c r="D185" s="29">
        <v>122.01323367103204</v>
      </c>
      <c r="E185" s="29">
        <v>139.65234850060969</v>
      </c>
      <c r="F185" s="1071">
        <v>66.06</v>
      </c>
      <c r="G185" s="1076"/>
      <c r="H185" s="549">
        <v>0.24354224700054217</v>
      </c>
      <c r="I185" s="953">
        <v>777528.25091816939</v>
      </c>
      <c r="J185" s="953">
        <v>259928.33166547102</v>
      </c>
      <c r="K185" s="953">
        <v>50169.023889190677</v>
      </c>
      <c r="L185" s="953">
        <v>122619.03995460038</v>
      </c>
      <c r="M185" s="953">
        <v>494506.0891211807</v>
      </c>
      <c r="N185" s="953">
        <v>2446812.0914152628</v>
      </c>
      <c r="O185" s="953">
        <v>198396.9005034921</v>
      </c>
      <c r="P185" s="953">
        <v>390982.84898925648</v>
      </c>
      <c r="Q185" s="1186">
        <v>0.15582533517675218</v>
      </c>
      <c r="R185" s="1285">
        <f>IF(A185="",0,A185*Kalkulation!$G$9*Analysebereich!D185)</f>
        <v>4141739.2169631827</v>
      </c>
      <c r="S185" s="15">
        <f>IF(A185="",0,A185*Kalkulation!$G$9*Analysebereich!E185)</f>
        <v>4740498.9698531963</v>
      </c>
      <c r="T185" s="617">
        <f t="shared" si="6"/>
        <v>443.60660342779011</v>
      </c>
      <c r="AU185" s="49"/>
      <c r="AV185" s="965"/>
      <c r="AX185" s="964"/>
    </row>
    <row r="186" spans="1:50" x14ac:dyDescent="0.35">
      <c r="A186" s="23">
        <v>93</v>
      </c>
      <c r="B186" s="29">
        <v>44.441168464846129</v>
      </c>
      <c r="C186" s="29">
        <v>44.441168464846129</v>
      </c>
      <c r="D186" s="29">
        <v>121.17323367103204</v>
      </c>
      <c r="E186" s="29">
        <v>139.65234850060969</v>
      </c>
      <c r="F186" s="1071">
        <v>66.06</v>
      </c>
      <c r="G186" s="1076"/>
      <c r="H186" s="549">
        <v>0.24354224700054217</v>
      </c>
      <c r="I186" s="953">
        <v>777528.25091816939</v>
      </c>
      <c r="J186" s="953">
        <v>259928.33166547102</v>
      </c>
      <c r="K186" s="953">
        <v>50169.023889190677</v>
      </c>
      <c r="L186" s="953">
        <v>122619.03995460038</v>
      </c>
      <c r="M186" s="953">
        <v>494506.0891211807</v>
      </c>
      <c r="N186" s="953">
        <v>2446812.0914152628</v>
      </c>
      <c r="O186" s="953">
        <v>198396.9005034921</v>
      </c>
      <c r="P186" s="953">
        <v>390982.84898925648</v>
      </c>
      <c r="Q186" s="1186">
        <v>0.15512067134530205</v>
      </c>
      <c r="R186" s="1285">
        <f>IF(A186="",0,A186*Kalkulation!$G$9*Analysebereich!D186)</f>
        <v>4113225.4169631824</v>
      </c>
      <c r="S186" s="15">
        <f>IF(A186="",0,A186*Kalkulation!$G$9*Analysebereich!E186)</f>
        <v>4740498.9698531963</v>
      </c>
      <c r="T186" s="617">
        <f t="shared" si="6"/>
        <v>443.60660342779011</v>
      </c>
      <c r="AU186" s="49"/>
      <c r="AV186" s="965"/>
      <c r="AX186" s="964"/>
    </row>
    <row r="187" spans="1:50" x14ac:dyDescent="0.35">
      <c r="A187" s="23">
        <v>95</v>
      </c>
      <c r="B187" s="29">
        <v>45.396892517853573</v>
      </c>
      <c r="C187" s="29">
        <v>45.396892517853573</v>
      </c>
      <c r="D187" s="29">
        <v>122.83323367103205</v>
      </c>
      <c r="E187" s="29">
        <v>139.57934103605615</v>
      </c>
      <c r="F187" s="1071">
        <v>65.98</v>
      </c>
      <c r="G187" s="1076"/>
      <c r="H187" s="549">
        <v>0.2438117102062409</v>
      </c>
      <c r="I187" s="953">
        <v>794249.28857232374</v>
      </c>
      <c r="J187" s="953">
        <v>265518.18826042733</v>
      </c>
      <c r="K187" s="953">
        <v>51247.927628743149</v>
      </c>
      <c r="L187" s="953">
        <v>125256.00855577458</v>
      </c>
      <c r="M187" s="953">
        <v>505140.62867217383</v>
      </c>
      <c r="N187" s="953">
        <v>2499431.706284408</v>
      </c>
      <c r="O187" s="953">
        <v>200131.96668092575</v>
      </c>
      <c r="P187" s="953">
        <v>399391.0823008531</v>
      </c>
      <c r="Q187" s="1186">
        <v>0.15582533517675218</v>
      </c>
      <c r="R187" s="1285">
        <f>IF(A187="",0,A187*Kalkulation!$G$9*Analysebereich!D187)</f>
        <v>4259242.3775430359</v>
      </c>
      <c r="S187" s="15">
        <f>IF(A187="",0,A187*Kalkulation!$G$9*Analysebereich!E187)</f>
        <v>4839913.6504252469</v>
      </c>
      <c r="T187" s="617">
        <f t="shared" si="6"/>
        <v>453.14653038233519</v>
      </c>
      <c r="AU187" s="49"/>
      <c r="AV187" s="965"/>
      <c r="AX187" s="964"/>
    </row>
    <row r="188" spans="1:50" x14ac:dyDescent="0.35">
      <c r="A188" s="23">
        <v>95</v>
      </c>
      <c r="B188" s="29">
        <v>45.396892517853573</v>
      </c>
      <c r="C188" s="29">
        <v>45.396892517853573</v>
      </c>
      <c r="D188" s="29">
        <v>121.43323367103204</v>
      </c>
      <c r="E188" s="29">
        <v>138.48582570530448</v>
      </c>
      <c r="F188" s="1071">
        <v>64.89</v>
      </c>
      <c r="G188" s="1076"/>
      <c r="H188" s="549">
        <v>0.23828741720792171</v>
      </c>
      <c r="I188" s="953">
        <v>782644.87777782942</v>
      </c>
      <c r="J188" s="953">
        <v>243843.23411671902</v>
      </c>
      <c r="K188" s="953">
        <v>47064.423332519233</v>
      </c>
      <c r="L188" s="953">
        <v>125256.00855577458</v>
      </c>
      <c r="M188" s="953">
        <v>505140.62867217383</v>
      </c>
      <c r="N188" s="953">
        <v>2499431.706284408</v>
      </c>
      <c r="O188" s="953">
        <v>200131.96668092575</v>
      </c>
      <c r="P188" s="953">
        <v>398936.30744146672</v>
      </c>
      <c r="Q188" s="1186">
        <v>0.15529464460611608</v>
      </c>
      <c r="R188" s="1285">
        <f>IF(A188="",0,A188*Kalkulation!$G$9*Analysebereich!D188)</f>
        <v>4210697.3775430359</v>
      </c>
      <c r="S188" s="15">
        <f>IF(A188="",0,A188*Kalkulation!$G$9*Analysebereich!E188)</f>
        <v>4801996.0063314326</v>
      </c>
      <c r="T188" s="617">
        <f t="shared" si="6"/>
        <v>453.14653038326651</v>
      </c>
      <c r="AU188" s="49"/>
      <c r="AV188" s="965"/>
      <c r="AX188" s="964"/>
    </row>
    <row r="189" spans="1:50" x14ac:dyDescent="0.35">
      <c r="A189" s="23">
        <v>97</v>
      </c>
      <c r="B189" s="29">
        <v>46.352616570861016</v>
      </c>
      <c r="C189" s="29">
        <v>46.352616570861016</v>
      </c>
      <c r="D189" s="29">
        <v>122.77323367103205</v>
      </c>
      <c r="E189" s="29">
        <v>139.50934418859759</v>
      </c>
      <c r="F189" s="1071">
        <v>65.91</v>
      </c>
      <c r="G189" s="1076"/>
      <c r="H189" s="549">
        <v>0.24407062203110075</v>
      </c>
      <c r="I189" s="953">
        <v>810970.32622647786</v>
      </c>
      <c r="J189" s="953">
        <v>271108.04485538381</v>
      </c>
      <c r="K189" s="953">
        <v>52326.831368295658</v>
      </c>
      <c r="L189" s="953">
        <v>127892.97715694876</v>
      </c>
      <c r="M189" s="953">
        <v>515775.16822316707</v>
      </c>
      <c r="N189" s="953">
        <v>2552051.3211535537</v>
      </c>
      <c r="O189" s="953">
        <v>201867.03285835939</v>
      </c>
      <c r="P189" s="953">
        <v>407799.31561244978</v>
      </c>
      <c r="Q189" s="1186">
        <v>0.15512067134530208</v>
      </c>
      <c r="R189" s="1285">
        <f>IF(A189="",0,A189*Kalkulation!$G$9*Analysebereich!D189)</f>
        <v>4346786.3381228894</v>
      </c>
      <c r="S189" s="15">
        <f>IF(A189="",0,A189*Kalkulation!$G$9*Analysebereich!E189)</f>
        <v>4939328.3309972975</v>
      </c>
      <c r="T189" s="617">
        <f t="shared" si="6"/>
        <v>462.68645733781159</v>
      </c>
      <c r="AU189" s="49"/>
      <c r="AV189" s="965"/>
      <c r="AX189" s="964"/>
    </row>
    <row r="190" spans="1:50" x14ac:dyDescent="0.35">
      <c r="A190" s="23">
        <v>100</v>
      </c>
      <c r="B190" s="29">
        <v>47.786202650372182</v>
      </c>
      <c r="C190" s="29">
        <v>47.786202650372182</v>
      </c>
      <c r="D190" s="29">
        <v>122.67323367103204</v>
      </c>
      <c r="E190" s="29">
        <v>139.40959868096917</v>
      </c>
      <c r="F190" s="1071">
        <v>65.81</v>
      </c>
      <c r="G190" s="1076"/>
      <c r="H190" s="549">
        <v>0.24444052293568988</v>
      </c>
      <c r="I190" s="953">
        <v>836051.88270770921</v>
      </c>
      <c r="J190" s="953">
        <v>279492.82974781835</v>
      </c>
      <c r="K190" s="953">
        <v>53945.186977624391</v>
      </c>
      <c r="L190" s="953">
        <v>131848.43005871007</v>
      </c>
      <c r="M190" s="953">
        <v>531726.97754965676</v>
      </c>
      <c r="N190" s="953">
        <v>2630980.7434572717</v>
      </c>
      <c r="O190" s="953">
        <v>204469.63212450987</v>
      </c>
      <c r="P190" s="953">
        <v>420411.66557984427</v>
      </c>
      <c r="Q190" s="1186">
        <v>0.15512067134530205</v>
      </c>
      <c r="R190" s="1285">
        <f>IF(A190="",0,A190*Kalkulation!$G$9*Analysebereich!D190)</f>
        <v>4477573.0289926697</v>
      </c>
      <c r="S190" s="15">
        <f>IF(A190="",0,A190*Kalkulation!$G$9*Analysebereich!E190)</f>
        <v>5088450.3518553749</v>
      </c>
      <c r="T190" s="617">
        <f t="shared" si="6"/>
        <v>476.99634777009487</v>
      </c>
      <c r="AU190" s="49"/>
      <c r="AV190" s="965"/>
      <c r="AX190" s="964"/>
    </row>
    <row r="191" spans="1:50" x14ac:dyDescent="0.35">
      <c r="A191" s="23">
        <v>100</v>
      </c>
      <c r="B191" s="29">
        <v>47.786202650372182</v>
      </c>
      <c r="C191" s="29">
        <v>47.786202650372182</v>
      </c>
      <c r="D191" s="29">
        <v>123.01323367103204</v>
      </c>
      <c r="E191" s="29">
        <v>139.40959868096917</v>
      </c>
      <c r="F191" s="1071">
        <v>65.81</v>
      </c>
      <c r="G191" s="1076"/>
      <c r="H191" s="549">
        <v>0.24444052293568988</v>
      </c>
      <c r="I191" s="953">
        <v>836051.88270770921</v>
      </c>
      <c r="J191" s="953">
        <v>279492.82974781835</v>
      </c>
      <c r="K191" s="953">
        <v>53945.186977624391</v>
      </c>
      <c r="L191" s="953">
        <v>131848.43005871007</v>
      </c>
      <c r="M191" s="953">
        <v>531726.97754965676</v>
      </c>
      <c r="N191" s="953">
        <v>2630980.7434572717</v>
      </c>
      <c r="O191" s="953">
        <v>204469.63212450987</v>
      </c>
      <c r="P191" s="953">
        <v>420411.66557984427</v>
      </c>
      <c r="Q191" s="1186">
        <v>0.15582533517675218</v>
      </c>
      <c r="R191" s="1285">
        <f>IF(A191="",0,A191*Kalkulation!$G$9*Analysebereich!D191)</f>
        <v>4489983.0289926697</v>
      </c>
      <c r="S191" s="15">
        <f>IF(A191="",0,A191*Kalkulation!$G$9*Analysebereich!E191)</f>
        <v>5088450.3518553749</v>
      </c>
      <c r="T191" s="617">
        <f t="shared" si="6"/>
        <v>476.99634777009487</v>
      </c>
      <c r="AU191" s="49"/>
      <c r="AV191" s="965"/>
      <c r="AX191" s="964"/>
    </row>
    <row r="192" spans="1:50" x14ac:dyDescent="0.35">
      <c r="A192" s="23">
        <v>104</v>
      </c>
      <c r="B192" s="29">
        <v>49.69765075638707</v>
      </c>
      <c r="C192" s="29">
        <v>49.69765075638707</v>
      </c>
      <c r="D192" s="29">
        <v>121.56323367103204</v>
      </c>
      <c r="E192" s="29">
        <v>138.19204085996159</v>
      </c>
      <c r="F192" s="1071">
        <v>64.599999999999994</v>
      </c>
      <c r="G192" s="1076"/>
      <c r="H192" s="549">
        <v>0.23937113606529503</v>
      </c>
      <c r="I192" s="953">
        <v>856790.18198836036</v>
      </c>
      <c r="J192" s="953">
        <v>266944.17208567139</v>
      </c>
      <c r="K192" s="953">
        <v>51523.15817454736</v>
      </c>
      <c r="L192" s="953">
        <v>137122.36726105848</v>
      </c>
      <c r="M192" s="953">
        <v>552996.05665164301</v>
      </c>
      <c r="N192" s="953">
        <v>2736219.9731955621</v>
      </c>
      <c r="O192" s="953">
        <v>207939.76447937719</v>
      </c>
      <c r="P192" s="953">
        <v>436730.27340960287</v>
      </c>
      <c r="Q192" s="1186">
        <v>0.15582533517675215</v>
      </c>
      <c r="R192" s="1285">
        <f>IF(A192="",0,A192*Kalkulation!$G$9*Analysebereich!D192)</f>
        <v>4614540.3501523761</v>
      </c>
      <c r="S192" s="15">
        <f>IF(A192="",0,A192*Kalkulation!$G$9*Analysebereich!E192)</f>
        <v>5245769.8710441422</v>
      </c>
      <c r="T192" s="617">
        <f t="shared" si="6"/>
        <v>496.07620168104768</v>
      </c>
      <c r="AU192" s="49"/>
      <c r="AV192" s="965"/>
      <c r="AX192" s="964"/>
    </row>
    <row r="193" spans="1:50" x14ac:dyDescent="0.35">
      <c r="A193" s="23">
        <v>104</v>
      </c>
      <c r="B193" s="29">
        <v>49.69765075638707</v>
      </c>
      <c r="C193" s="29">
        <v>49.69765075638707</v>
      </c>
      <c r="D193" s="29">
        <v>122.56323367103202</v>
      </c>
      <c r="E193" s="29">
        <v>139.28555619071329</v>
      </c>
      <c r="F193" s="1071">
        <v>65.69</v>
      </c>
      <c r="G193" s="1076"/>
      <c r="H193" s="549">
        <v>0.24490209500115925</v>
      </c>
      <c r="I193" s="953">
        <v>869493.95801601734</v>
      </c>
      <c r="J193" s="953">
        <v>290672.54293773102</v>
      </c>
      <c r="K193" s="953">
        <v>56102.99445672935</v>
      </c>
      <c r="L193" s="953">
        <v>137122.36726105848</v>
      </c>
      <c r="M193" s="953">
        <v>552996.05665164301</v>
      </c>
      <c r="N193" s="953">
        <v>2736219.9731955621</v>
      </c>
      <c r="O193" s="953">
        <v>207939.76447937719</v>
      </c>
      <c r="P193" s="953">
        <v>437228.13220303855</v>
      </c>
      <c r="Q193" s="1186">
        <v>0.15512067134530205</v>
      </c>
      <c r="R193" s="1285">
        <f>IF(A193="",0,A193*Kalkulation!$G$9*Analysebereich!D193)</f>
        <v>4652500.3501523752</v>
      </c>
      <c r="S193" s="15">
        <f>IF(A193="",0,A193*Kalkulation!$G$9*Analysebereich!E193)</f>
        <v>5287279.7129994771</v>
      </c>
      <c r="T193" s="617">
        <f t="shared" si="6"/>
        <v>496.07620168011636</v>
      </c>
      <c r="AU193" s="49"/>
      <c r="AV193" s="965"/>
      <c r="AX193" s="964"/>
    </row>
    <row r="194" spans="1:50" x14ac:dyDescent="0.35">
      <c r="A194" s="23">
        <v>104</v>
      </c>
      <c r="B194" s="29">
        <v>49.69765075638707</v>
      </c>
      <c r="C194" s="29">
        <v>49.69765075638707</v>
      </c>
      <c r="D194" s="29">
        <v>122.56323367103202</v>
      </c>
      <c r="E194" s="29">
        <v>139.28555619071329</v>
      </c>
      <c r="F194" s="1071">
        <v>65.69</v>
      </c>
      <c r="G194" s="1076"/>
      <c r="H194" s="549">
        <v>0.24490209500115925</v>
      </c>
      <c r="I194" s="953">
        <v>869493.95801601734</v>
      </c>
      <c r="J194" s="953">
        <v>290672.54293773102</v>
      </c>
      <c r="K194" s="953">
        <v>56102.99445672935</v>
      </c>
      <c r="L194" s="953">
        <v>137122.36726105848</v>
      </c>
      <c r="M194" s="953">
        <v>552996.05665164301</v>
      </c>
      <c r="N194" s="953">
        <v>2736219.9731955621</v>
      </c>
      <c r="O194" s="953">
        <v>207939.76447937719</v>
      </c>
      <c r="P194" s="953">
        <v>437228.13220303855</v>
      </c>
      <c r="Q194" s="1186">
        <v>0.15512067134530205</v>
      </c>
      <c r="R194" s="1285">
        <f>IF(A194="",0,A194*Kalkulation!$G$9*Analysebereich!D194)</f>
        <v>4652500.3501523752</v>
      </c>
      <c r="S194" s="15">
        <f>IF(A194="",0,A194*Kalkulation!$G$9*Analysebereich!E194)</f>
        <v>5287279.7129994771</v>
      </c>
      <c r="T194" s="617">
        <f t="shared" si="6"/>
        <v>496.07620168011636</v>
      </c>
      <c r="AU194" s="49"/>
      <c r="AV194" s="965"/>
      <c r="AX194" s="964"/>
    </row>
    <row r="195" spans="1:50" x14ac:dyDescent="0.35">
      <c r="A195" s="23">
        <v>105</v>
      </c>
      <c r="B195" s="29">
        <v>50.175512782890799</v>
      </c>
      <c r="C195" s="29">
        <v>50.175512782890799</v>
      </c>
      <c r="D195" s="29">
        <v>122.53323367103204</v>
      </c>
      <c r="E195" s="29">
        <v>139.25602226446188</v>
      </c>
      <c r="F195" s="1071">
        <v>65.66</v>
      </c>
      <c r="G195" s="1076"/>
      <c r="H195" s="549">
        <v>0.24501225015505074</v>
      </c>
      <c r="I195" s="953">
        <v>877854.47684309469</v>
      </c>
      <c r="J195" s="953">
        <v>293467.47123520926</v>
      </c>
      <c r="K195" s="953">
        <v>56642.446326505597</v>
      </c>
      <c r="L195" s="953">
        <v>138440.85156164557</v>
      </c>
      <c r="M195" s="953">
        <v>558313.32642713957</v>
      </c>
      <c r="N195" s="953">
        <v>2762529.7806301354</v>
      </c>
      <c r="O195" s="953">
        <v>208807.29756809401</v>
      </c>
      <c r="P195" s="953">
        <v>441432.24885883735</v>
      </c>
      <c r="Q195" s="1186">
        <v>0.15967180783473228</v>
      </c>
      <c r="R195" s="1285">
        <f>IF(A195="",0,A195*Kalkulation!$G$9*Analysebereich!D195)</f>
        <v>4696086.1804423025</v>
      </c>
      <c r="S195" s="15">
        <f>IF(A195="",0,A195*Kalkulation!$G$9*Analysebereich!E195)</f>
        <v>5336987.053285501</v>
      </c>
      <c r="T195" s="617">
        <f t="shared" si="6"/>
        <v>500.84616516064852</v>
      </c>
      <c r="AU195" s="49"/>
      <c r="AV195" s="965"/>
      <c r="AX195" s="964"/>
    </row>
    <row r="196" spans="1:50" x14ac:dyDescent="0.35">
      <c r="A196" s="23">
        <v>105</v>
      </c>
      <c r="B196" s="29">
        <v>50.175512782890799</v>
      </c>
      <c r="C196" s="29">
        <v>50.175512782890799</v>
      </c>
      <c r="D196" s="29">
        <v>122.53323367103204</v>
      </c>
      <c r="E196" s="29">
        <v>139.25602226446188</v>
      </c>
      <c r="F196" s="1071">
        <v>65.66</v>
      </c>
      <c r="G196" s="1076"/>
      <c r="H196" s="549">
        <v>0.24501225015505074</v>
      </c>
      <c r="I196" s="953">
        <v>877854.47684309469</v>
      </c>
      <c r="J196" s="953">
        <v>293467.47123520926</v>
      </c>
      <c r="K196" s="953">
        <v>56642.446326505597</v>
      </c>
      <c r="L196" s="953">
        <v>138440.85156164557</v>
      </c>
      <c r="M196" s="953">
        <v>558313.32642713957</v>
      </c>
      <c r="N196" s="953">
        <v>2762529.7806301354</v>
      </c>
      <c r="O196" s="953">
        <v>208807.29756809401</v>
      </c>
      <c r="P196" s="953">
        <v>441432.24885883735</v>
      </c>
      <c r="Q196" s="1186">
        <v>0.15512067134530205</v>
      </c>
      <c r="R196" s="1285">
        <f>IF(A196="",0,A196*Kalkulation!$G$9*Analysebereich!D196)</f>
        <v>4696086.1804423025</v>
      </c>
      <c r="S196" s="15">
        <f>IF(A196="",0,A196*Kalkulation!$G$9*Analysebereich!E196)</f>
        <v>5336987.053285501</v>
      </c>
      <c r="T196" s="617">
        <f t="shared" si="6"/>
        <v>500.84616516064852</v>
      </c>
      <c r="AU196" s="49"/>
      <c r="AV196" s="965"/>
      <c r="AX196" s="964"/>
    </row>
    <row r="197" spans="1:50" x14ac:dyDescent="0.35">
      <c r="A197" s="23">
        <v>106</v>
      </c>
      <c r="B197" s="29">
        <v>50.653374809394514</v>
      </c>
      <c r="C197" s="29">
        <v>50.653374809394514</v>
      </c>
      <c r="D197" s="29">
        <v>122.01323367103204</v>
      </c>
      <c r="E197" s="29">
        <v>138.13353025135035</v>
      </c>
      <c r="F197" s="1071">
        <v>64.540000000000006</v>
      </c>
      <c r="G197" s="1076"/>
      <c r="H197" s="549">
        <v>0.23958814922953178</v>
      </c>
      <c r="I197" s="953">
        <v>873266.91625736735</v>
      </c>
      <c r="J197" s="953">
        <v>272077.71385654964</v>
      </c>
      <c r="K197" s="953">
        <v>52513.98813944251</v>
      </c>
      <c r="L197" s="953">
        <v>139759.33586223269</v>
      </c>
      <c r="M197" s="953">
        <v>563630.59620263614</v>
      </c>
      <c r="N197" s="953">
        <v>2788839.5880647083</v>
      </c>
      <c r="O197" s="953">
        <v>209674.83065681081</v>
      </c>
      <c r="P197" s="953">
        <v>445128.93251363508</v>
      </c>
      <c r="Q197" s="1186">
        <v>0.15512067134530205</v>
      </c>
      <c r="R197" s="1285">
        <f>IF(A197="",0,A197*Kalkulation!$G$9*Analysebereich!D197)</f>
        <v>4720692.0107322298</v>
      </c>
      <c r="S197" s="15">
        <f>IF(A197="",0,A197*Kalkulation!$G$9*Analysebereich!E197)</f>
        <v>5344386.2854247447</v>
      </c>
      <c r="T197" s="617">
        <f t="shared" ref="T197:T260" si="7">SUM(I197:P197)-S197</f>
        <v>505.61612863652408</v>
      </c>
      <c r="AU197" s="49"/>
      <c r="AV197" s="965"/>
      <c r="AX197" s="964"/>
    </row>
    <row r="198" spans="1:50" x14ac:dyDescent="0.35">
      <c r="A198" s="23">
        <v>109</v>
      </c>
      <c r="B198" s="29">
        <v>52.086960888905679</v>
      </c>
      <c r="C198" s="29">
        <v>52.086960888905679</v>
      </c>
      <c r="D198" s="29">
        <v>122.84638168190429</v>
      </c>
      <c r="E198" s="29">
        <v>139.14330562849324</v>
      </c>
      <c r="F198" s="1071">
        <v>65.55</v>
      </c>
      <c r="G198" s="1076"/>
      <c r="H198" s="549">
        <v>0.24543357116886697</v>
      </c>
      <c r="I198" s="953">
        <v>911296.55215140281</v>
      </c>
      <c r="J198" s="953">
        <v>304647.18442512193</v>
      </c>
      <c r="K198" s="953">
        <v>58800.253805610584</v>
      </c>
      <c r="L198" s="953">
        <v>143714.788763994</v>
      </c>
      <c r="M198" s="953">
        <v>579582.40552912583</v>
      </c>
      <c r="N198" s="953">
        <v>2867769.0103684263</v>
      </c>
      <c r="O198" s="953">
        <v>212277.42992296131</v>
      </c>
      <c r="P198" s="953">
        <v>458248.71548203164</v>
      </c>
      <c r="Q198" s="1186">
        <v>0.15512067134530208</v>
      </c>
      <c r="R198" s="1285">
        <f>IF(A198="",0,A198*Kalkulation!$G$9*Analysebereich!D198)</f>
        <v>4887443.2952145617</v>
      </c>
      <c r="S198" s="15">
        <f>IF(A198="",0,A198*Kalkulation!$G$9*Analysebereich!E198)</f>
        <v>5535816.4144296031</v>
      </c>
      <c r="T198" s="617">
        <f t="shared" si="7"/>
        <v>519.92601907160133</v>
      </c>
      <c r="AU198" s="49"/>
      <c r="AV198" s="965"/>
      <c r="AX198" s="964"/>
    </row>
    <row r="199" spans="1:50" x14ac:dyDescent="0.35">
      <c r="A199" s="23">
        <v>110</v>
      </c>
      <c r="B199" s="29">
        <v>52.564822915409408</v>
      </c>
      <c r="C199" s="29">
        <v>52.564822915409408</v>
      </c>
      <c r="D199" s="29">
        <v>122.40323367103204</v>
      </c>
      <c r="E199" s="29">
        <v>139.11640734036439</v>
      </c>
      <c r="F199" s="1071">
        <v>65.52</v>
      </c>
      <c r="G199" s="1076"/>
      <c r="H199" s="549">
        <v>0.24553432792184227</v>
      </c>
      <c r="I199" s="953">
        <v>919657.07097848004</v>
      </c>
      <c r="J199" s="953">
        <v>307442.11272260011</v>
      </c>
      <c r="K199" s="953">
        <v>59339.705675386824</v>
      </c>
      <c r="L199" s="953">
        <v>145033.2730645811</v>
      </c>
      <c r="M199" s="953">
        <v>584899.67530462239</v>
      </c>
      <c r="N199" s="953">
        <v>2894078.8178029992</v>
      </c>
      <c r="O199" s="953">
        <v>213144.96301167813</v>
      </c>
      <c r="P199" s="953">
        <v>462452.83213782945</v>
      </c>
      <c r="Q199" s="1186">
        <v>0.15512067134530208</v>
      </c>
      <c r="R199" s="1285">
        <f>IF(A199="",0,A199*Kalkulation!$G$9*Analysebereich!D199)</f>
        <v>4914489.8318919363</v>
      </c>
      <c r="S199" s="15">
        <f>IF(A199="",0,A199*Kalkulation!$G$9*Analysebereich!E199)</f>
        <v>5585523.7547156299</v>
      </c>
      <c r="T199" s="617">
        <f t="shared" si="7"/>
        <v>524.69598254747689</v>
      </c>
      <c r="AU199" s="49"/>
      <c r="AV199" s="965"/>
      <c r="AX199" s="964"/>
    </row>
    <row r="200" spans="1:50" x14ac:dyDescent="0.35">
      <c r="A200" s="23">
        <v>110</v>
      </c>
      <c r="B200" s="29">
        <v>52.564822915409408</v>
      </c>
      <c r="C200" s="29">
        <v>52.564822915409408</v>
      </c>
      <c r="D200" s="29">
        <v>121.40323367103204</v>
      </c>
      <c r="E200" s="29">
        <v>138.29627119110083</v>
      </c>
      <c r="F200" s="1071">
        <v>64.7</v>
      </c>
      <c r="G200" s="1076"/>
      <c r="H200" s="549">
        <v>0.24140080393648541</v>
      </c>
      <c r="I200" s="953">
        <v>909579.5563411559</v>
      </c>
      <c r="J200" s="953">
        <v>288619.12622937973</v>
      </c>
      <c r="K200" s="953">
        <v>55706.662470771298</v>
      </c>
      <c r="L200" s="953">
        <v>145033.2730645811</v>
      </c>
      <c r="M200" s="953">
        <v>584899.67530462239</v>
      </c>
      <c r="N200" s="953">
        <v>2894078.8178029992</v>
      </c>
      <c r="O200" s="953">
        <v>213144.96301167813</v>
      </c>
      <c r="P200" s="953">
        <v>462057.91008005792</v>
      </c>
      <c r="Q200" s="1186">
        <v>0.15512067134530208</v>
      </c>
      <c r="R200" s="1285">
        <f>IF(A200="",0,A200*Kalkulation!$G$9*Analysebereich!D200)</f>
        <v>4874339.8318919363</v>
      </c>
      <c r="S200" s="15">
        <f>IF(A200="",0,A200*Kalkulation!$G$9*Analysebereich!E200)</f>
        <v>5552595.2883226983</v>
      </c>
      <c r="T200" s="617">
        <f t="shared" si="7"/>
        <v>524.69598254654557</v>
      </c>
      <c r="AU200" s="49"/>
      <c r="AV200" s="965"/>
      <c r="AX200" s="964"/>
    </row>
    <row r="201" spans="1:50" x14ac:dyDescent="0.35">
      <c r="A201" s="23">
        <v>114</v>
      </c>
      <c r="B201" s="29">
        <v>54.476271021424296</v>
      </c>
      <c r="C201" s="29">
        <v>54.476271021424296</v>
      </c>
      <c r="D201" s="29">
        <v>122.31323367103202</v>
      </c>
      <c r="E201" s="29">
        <v>139.01353318576622</v>
      </c>
      <c r="F201" s="1071">
        <v>65.42</v>
      </c>
      <c r="G201" s="1076"/>
      <c r="H201" s="549">
        <v>0.24592044273782088</v>
      </c>
      <c r="I201" s="953">
        <v>953099.14628678851</v>
      </c>
      <c r="J201" s="953">
        <v>318621.8259125129</v>
      </c>
      <c r="K201" s="953">
        <v>61497.513154491789</v>
      </c>
      <c r="L201" s="953">
        <v>150307.21026692947</v>
      </c>
      <c r="M201" s="953">
        <v>606168.75440660876</v>
      </c>
      <c r="N201" s="953">
        <v>2999318.0475412901</v>
      </c>
      <c r="O201" s="953">
        <v>216615.09536654543</v>
      </c>
      <c r="P201" s="953">
        <v>479269.29876102478</v>
      </c>
      <c r="Q201" s="1186">
        <v>0.15512067134530205</v>
      </c>
      <c r="R201" s="1285">
        <f>IF(A201="",0,A201*Kalkulation!$G$9*Analysebereich!D201)</f>
        <v>5089453.6530516427</v>
      </c>
      <c r="S201" s="15">
        <f>IF(A201="",0,A201*Kalkulation!$G$9*Analysebereich!E201)</f>
        <v>5784353.115859732</v>
      </c>
      <c r="T201" s="617">
        <f t="shared" si="7"/>
        <v>543.77583645936102</v>
      </c>
      <c r="AU201" s="49"/>
      <c r="AV201" s="965"/>
      <c r="AX201" s="964"/>
    </row>
    <row r="202" spans="1:50" x14ac:dyDescent="0.35">
      <c r="A202" s="23">
        <v>115</v>
      </c>
      <c r="B202" s="29">
        <v>54.954133047928018</v>
      </c>
      <c r="C202" s="29">
        <v>54.954133047928018</v>
      </c>
      <c r="D202" s="29">
        <v>121.28323367103204</v>
      </c>
      <c r="E202" s="29">
        <v>137.89541751369754</v>
      </c>
      <c r="F202" s="1071">
        <v>64.3</v>
      </c>
      <c r="G202" s="1076"/>
      <c r="H202" s="549">
        <v>0.24047537248588563</v>
      </c>
      <c r="I202" s="953">
        <v>947412.22046789865</v>
      </c>
      <c r="J202" s="953">
        <v>295178.65182550199</v>
      </c>
      <c r="K202" s="953">
        <v>56972.722981470637</v>
      </c>
      <c r="L202" s="953">
        <v>151625.69456751659</v>
      </c>
      <c r="M202" s="953">
        <v>611486.0241821052</v>
      </c>
      <c r="N202" s="953">
        <v>3025627.8549758624</v>
      </c>
      <c r="O202" s="953">
        <v>217482.62845526225</v>
      </c>
      <c r="P202" s="953">
        <v>482922.8984817742</v>
      </c>
      <c r="Q202" s="1186">
        <v>0.15512067134530208</v>
      </c>
      <c r="R202" s="1285">
        <f>IF(A202="",0,A202*Kalkulation!$G$9*Analysebereich!D202)</f>
        <v>5090863.73334157</v>
      </c>
      <c r="S202" s="15">
        <f>IF(A202="",0,A202*Kalkulation!$G$9*Analysebereich!E202)</f>
        <v>5788160.1501374543</v>
      </c>
      <c r="T202" s="617">
        <f t="shared" si="7"/>
        <v>548.54579993803054</v>
      </c>
      <c r="AU202" s="49"/>
      <c r="AV202" s="965"/>
      <c r="AX202" s="964"/>
    </row>
    <row r="203" spans="1:50" x14ac:dyDescent="0.35">
      <c r="A203" s="23">
        <v>116</v>
      </c>
      <c r="B203" s="29">
        <v>55.43199507443174</v>
      </c>
      <c r="C203" s="29">
        <v>55.43199507443174</v>
      </c>
      <c r="D203" s="29">
        <v>122.26323367103205</v>
      </c>
      <c r="E203" s="29">
        <v>138.9647566469481</v>
      </c>
      <c r="F203" s="1071">
        <v>65.37</v>
      </c>
      <c r="G203" s="1076"/>
      <c r="H203" s="549">
        <v>0.24610393912290351</v>
      </c>
      <c r="I203" s="953">
        <v>969820.18394094263</v>
      </c>
      <c r="J203" s="953">
        <v>324211.68250746932</v>
      </c>
      <c r="K203" s="953">
        <v>62576.416894044276</v>
      </c>
      <c r="L203" s="953">
        <v>152944.17886810369</v>
      </c>
      <c r="M203" s="953">
        <v>616803.29395760177</v>
      </c>
      <c r="N203" s="953">
        <v>3051937.6624104357</v>
      </c>
      <c r="O203" s="953">
        <v>218350.16154397908</v>
      </c>
      <c r="P203" s="953">
        <v>487677.5320726214</v>
      </c>
      <c r="Q203" s="1186">
        <v>0.15512067134530208</v>
      </c>
      <c r="R203" s="1285">
        <f>IF(A203="",0,A203*Kalkulation!$G$9*Analysebereich!D203)</f>
        <v>5176625.3136314973</v>
      </c>
      <c r="S203" s="15">
        <f>IF(A203="",0,A203*Kalkulation!$G$9*Analysebereich!E203)</f>
        <v>5883767.7964317827</v>
      </c>
      <c r="T203" s="617">
        <f t="shared" si="7"/>
        <v>553.31576341483742</v>
      </c>
      <c r="AU203" s="49"/>
      <c r="AV203" s="965"/>
      <c r="AX203" s="964"/>
    </row>
    <row r="204" spans="1:50" x14ac:dyDescent="0.35">
      <c r="A204" s="23">
        <v>116</v>
      </c>
      <c r="B204" s="29">
        <v>55.43199507443174</v>
      </c>
      <c r="C204" s="29">
        <v>55.43199507443174</v>
      </c>
      <c r="D204" s="29">
        <v>122.26323367103205</v>
      </c>
      <c r="E204" s="29">
        <v>138.9647566469481</v>
      </c>
      <c r="F204" s="1071">
        <v>65.37</v>
      </c>
      <c r="G204" s="1076"/>
      <c r="H204" s="549">
        <v>0.24610393912290351</v>
      </c>
      <c r="I204" s="953">
        <v>969820.18394094263</v>
      </c>
      <c r="J204" s="953">
        <v>324211.68250746932</v>
      </c>
      <c r="K204" s="953">
        <v>62576.416894044276</v>
      </c>
      <c r="L204" s="953">
        <v>152944.17886810369</v>
      </c>
      <c r="M204" s="953">
        <v>616803.29395760177</v>
      </c>
      <c r="N204" s="953">
        <v>3051937.6624104357</v>
      </c>
      <c r="O204" s="953">
        <v>218350.16154397908</v>
      </c>
      <c r="P204" s="953">
        <v>487677.5320726214</v>
      </c>
      <c r="Q204" s="1186">
        <v>0.15831598733817057</v>
      </c>
      <c r="R204" s="1285">
        <f>IF(A204="",0,A204*Kalkulation!$G$9*Analysebereich!D204)</f>
        <v>5176625.3136314973</v>
      </c>
      <c r="S204" s="15">
        <f>IF(A204="",0,A204*Kalkulation!$G$9*Analysebereich!E204)</f>
        <v>5883767.7964317827</v>
      </c>
      <c r="T204" s="617">
        <f t="shared" si="7"/>
        <v>553.31576341483742</v>
      </c>
      <c r="AU204" s="49"/>
      <c r="AV204" s="965"/>
      <c r="AX204" s="964"/>
    </row>
    <row r="205" spans="1:50" x14ac:dyDescent="0.35">
      <c r="A205" s="23">
        <v>119</v>
      </c>
      <c r="B205" s="29">
        <v>56.865581153942905</v>
      </c>
      <c r="C205" s="29">
        <v>56.865581153942905</v>
      </c>
      <c r="D205" s="29">
        <v>122.20323367103204</v>
      </c>
      <c r="E205" s="29">
        <v>138.89466599032713</v>
      </c>
      <c r="F205" s="1071">
        <v>65.3</v>
      </c>
      <c r="G205" s="1076"/>
      <c r="H205" s="549">
        <v>0.24636809878600494</v>
      </c>
      <c r="I205" s="953">
        <v>994901.74042217399</v>
      </c>
      <c r="J205" s="953">
        <v>332596.46739990381</v>
      </c>
      <c r="K205" s="953">
        <v>64194.772503373009</v>
      </c>
      <c r="L205" s="953">
        <v>156899.63176986499</v>
      </c>
      <c r="M205" s="953">
        <v>632755.10328409146</v>
      </c>
      <c r="N205" s="953">
        <v>3130867.0847141538</v>
      </c>
      <c r="O205" s="953">
        <v>220952.76081012958</v>
      </c>
      <c r="P205" s="953">
        <v>500289.88204001589</v>
      </c>
      <c r="Q205" s="1186">
        <v>0.15512067134530208</v>
      </c>
      <c r="R205" s="1285">
        <f>IF(A205="",0,A205*Kalkulation!$G$9*Analysebereich!D205)</f>
        <v>5307897.4545012768</v>
      </c>
      <c r="S205" s="15">
        <f>IF(A205="",0,A205*Kalkulation!$G$9*Analysebereich!E205)</f>
        <v>6032889.8172898591</v>
      </c>
      <c r="T205" s="617">
        <f t="shared" si="7"/>
        <v>567.62565384805202</v>
      </c>
      <c r="AU205" s="49"/>
      <c r="AV205" s="965"/>
      <c r="AX205" s="964"/>
    </row>
    <row r="206" spans="1:50" x14ac:dyDescent="0.35">
      <c r="A206" s="23">
        <v>119</v>
      </c>
      <c r="B206" s="29">
        <v>56.865581153942905</v>
      </c>
      <c r="C206" s="29">
        <v>56.865581153942905</v>
      </c>
      <c r="D206" s="29">
        <v>122.84638168190429</v>
      </c>
      <c r="E206" s="29">
        <v>138.89466599032713</v>
      </c>
      <c r="F206" s="1071">
        <v>65.3</v>
      </c>
      <c r="G206" s="1076"/>
      <c r="H206" s="549">
        <v>0.24636809878600494</v>
      </c>
      <c r="I206" s="953">
        <v>994901.74042217399</v>
      </c>
      <c r="J206" s="953">
        <v>332596.46739990381</v>
      </c>
      <c r="K206" s="953">
        <v>64194.772503373009</v>
      </c>
      <c r="L206" s="953">
        <v>156899.63176986499</v>
      </c>
      <c r="M206" s="953">
        <v>632755.10328409146</v>
      </c>
      <c r="N206" s="953">
        <v>3130867.0847141538</v>
      </c>
      <c r="O206" s="953">
        <v>220952.76081012958</v>
      </c>
      <c r="P206" s="953">
        <v>500289.88204001589</v>
      </c>
      <c r="Q206" s="1186">
        <v>0.15512067134530205</v>
      </c>
      <c r="R206" s="1285">
        <f>IF(A206="",0,A206*Kalkulation!$G$9*Analysebereich!D206)</f>
        <v>5335832.5883535128</v>
      </c>
      <c r="S206" s="15">
        <f>IF(A206="",0,A206*Kalkulation!$G$9*Analysebereich!E206)</f>
        <v>6032889.8172898591</v>
      </c>
      <c r="T206" s="617">
        <f t="shared" si="7"/>
        <v>567.62565384805202</v>
      </c>
      <c r="AU206" s="49"/>
      <c r="AV206" s="965"/>
      <c r="AX206" s="964"/>
    </row>
    <row r="207" spans="1:50" x14ac:dyDescent="0.35">
      <c r="A207" s="23">
        <v>120</v>
      </c>
      <c r="B207" s="29">
        <v>57.343443180446627</v>
      </c>
      <c r="C207" s="29">
        <v>57.343443180446627</v>
      </c>
      <c r="D207" s="29">
        <v>122.17323367103202</v>
      </c>
      <c r="E207" s="29">
        <v>138.87208122319373</v>
      </c>
      <c r="F207" s="1071">
        <v>65.28</v>
      </c>
      <c r="G207" s="1076"/>
      <c r="H207" s="549">
        <v>0.2464533377435372</v>
      </c>
      <c r="I207" s="953">
        <v>1003262.259249251</v>
      </c>
      <c r="J207" s="953">
        <v>335391.39569738205</v>
      </c>
      <c r="K207" s="953">
        <v>64734.224373149256</v>
      </c>
      <c r="L207" s="953">
        <v>158218.11607045209</v>
      </c>
      <c r="M207" s="953">
        <v>638072.37305958814</v>
      </c>
      <c r="N207" s="953">
        <v>3157176.8921487271</v>
      </c>
      <c r="O207" s="953">
        <v>221820.29389884637</v>
      </c>
      <c r="P207" s="953">
        <v>504493.99869581469</v>
      </c>
      <c r="Q207" s="1186">
        <v>0.15512067134530208</v>
      </c>
      <c r="R207" s="1285">
        <f>IF(A207="",0,A207*Kalkulation!$G$9*Analysebereich!D207)</f>
        <v>5351187.6347912028</v>
      </c>
      <c r="S207" s="15">
        <f>IF(A207="",0,A207*Kalkulation!$G$9*Analysebereich!E207)</f>
        <v>6082597.1575758858</v>
      </c>
      <c r="T207" s="617">
        <f t="shared" si="7"/>
        <v>572.3956173248589</v>
      </c>
      <c r="AU207" s="49"/>
      <c r="AV207" s="965"/>
      <c r="AX207" s="964"/>
    </row>
    <row r="208" spans="1:50" x14ac:dyDescent="0.35">
      <c r="A208" s="23">
        <v>120</v>
      </c>
      <c r="B208" s="29">
        <v>57.343443180446627</v>
      </c>
      <c r="C208" s="29">
        <v>57.343443180446627</v>
      </c>
      <c r="D208" s="29">
        <v>122.01323367103204</v>
      </c>
      <c r="E208" s="29">
        <v>137.77856589244206</v>
      </c>
      <c r="F208" s="1071">
        <v>64.180000000000007</v>
      </c>
      <c r="G208" s="1076"/>
      <c r="H208" s="549">
        <v>0.24091317701849993</v>
      </c>
      <c r="I208" s="953">
        <v>988604.05614041595</v>
      </c>
      <c r="J208" s="953">
        <v>308012.50625269773</v>
      </c>
      <c r="K208" s="953">
        <v>59449.797893708492</v>
      </c>
      <c r="L208" s="953">
        <v>158218.11607045209</v>
      </c>
      <c r="M208" s="953">
        <v>638072.37305958814</v>
      </c>
      <c r="N208" s="953">
        <v>3157176.8921487271</v>
      </c>
      <c r="O208" s="953">
        <v>221820.29389884637</v>
      </c>
      <c r="P208" s="953">
        <v>503919.54624184984</v>
      </c>
      <c r="Q208" s="1186">
        <v>0.15512067134530205</v>
      </c>
      <c r="R208" s="1285">
        <f>IF(A208="",0,A208*Kalkulation!$G$9*Analysebereich!D208)</f>
        <v>5344179.6347912038</v>
      </c>
      <c r="S208" s="15">
        <f>IF(A208="",0,A208*Kalkulation!$G$9*Analysebereich!E208)</f>
        <v>6034701.1860889625</v>
      </c>
      <c r="T208" s="617">
        <f t="shared" si="7"/>
        <v>572.39561732299626</v>
      </c>
      <c r="AU208" s="49"/>
      <c r="AV208" s="965"/>
      <c r="AX208" s="964"/>
    </row>
    <row r="209" spans="1:50" x14ac:dyDescent="0.35">
      <c r="A209" s="23">
        <v>124</v>
      </c>
      <c r="B209" s="29">
        <v>59.254891286461508</v>
      </c>
      <c r="C209" s="29">
        <v>59.254891286461508</v>
      </c>
      <c r="D209" s="29">
        <v>122.09323367103205</v>
      </c>
      <c r="E209" s="29">
        <v>138.78538485903636</v>
      </c>
      <c r="F209" s="1071">
        <v>65.19</v>
      </c>
      <c r="G209" s="1076"/>
      <c r="H209" s="549">
        <v>0.24678109386376354</v>
      </c>
      <c r="I209" s="953">
        <v>1036704.3345575593</v>
      </c>
      <c r="J209" s="953">
        <v>346571.10888729477</v>
      </c>
      <c r="K209" s="953">
        <v>66892.031852254237</v>
      </c>
      <c r="L209" s="953">
        <v>163492.05327280049</v>
      </c>
      <c r="M209" s="953">
        <v>659341.45216157427</v>
      </c>
      <c r="N209" s="953">
        <v>3262416.121887017</v>
      </c>
      <c r="O209" s="953">
        <v>225290.42625371373</v>
      </c>
      <c r="P209" s="953">
        <v>521310.46531900699</v>
      </c>
      <c r="Q209" s="1186">
        <v>0.15512067134530208</v>
      </c>
      <c r="R209" s="1285">
        <f>IF(A209="",0,A209*Kalkulation!$G$9*Analysebereich!D209)</f>
        <v>5525939.755950911</v>
      </c>
      <c r="S209" s="15">
        <f>IF(A209="",0,A209*Kalkulation!$G$9*Analysebereich!E209)</f>
        <v>6281426.5187199851</v>
      </c>
      <c r="T209" s="617">
        <f t="shared" si="7"/>
        <v>591.47547123581171</v>
      </c>
      <c r="AU209" s="49"/>
      <c r="AV209" s="965"/>
      <c r="AX209" s="964"/>
    </row>
    <row r="210" spans="1:50" x14ac:dyDescent="0.35">
      <c r="A210" s="23">
        <v>126</v>
      </c>
      <c r="B210" s="29">
        <v>60.210615339468958</v>
      </c>
      <c r="C210" s="29">
        <v>60.210615339468958</v>
      </c>
      <c r="D210" s="29">
        <v>123.01323367103204</v>
      </c>
      <c r="E210" s="29">
        <v>137.65058554535264</v>
      </c>
      <c r="F210" s="1071">
        <v>64.06</v>
      </c>
      <c r="G210" s="1076"/>
      <c r="H210" s="549">
        <v>0.24139450995159997</v>
      </c>
      <c r="I210" s="953">
        <v>1038034.2589474368</v>
      </c>
      <c r="J210" s="953">
        <v>323413.13156533259</v>
      </c>
      <c r="K210" s="953">
        <v>62422.287788393922</v>
      </c>
      <c r="L210" s="953">
        <v>166129.02187397471</v>
      </c>
      <c r="M210" s="953">
        <v>669975.99171256751</v>
      </c>
      <c r="N210" s="953">
        <v>3315035.7367561623</v>
      </c>
      <c r="O210" s="953">
        <v>227025.49243114737</v>
      </c>
      <c r="P210" s="953">
        <v>529115.52355394256</v>
      </c>
      <c r="Q210" s="1186">
        <v>0.15973439459488573</v>
      </c>
      <c r="R210" s="1285">
        <f>IF(A210="",0,A210*Kalkulation!$G$9*Analysebereich!D210)</f>
        <v>5657378.6165307639</v>
      </c>
      <c r="S210" s="15">
        <f>IF(A210="",0,A210*Kalkulation!$G$9*Analysebereich!E210)</f>
        <v>6330550.4292307682</v>
      </c>
      <c r="T210" s="617">
        <f t="shared" si="7"/>
        <v>601.01539818849415</v>
      </c>
      <c r="AU210" s="49"/>
      <c r="AV210" s="965"/>
      <c r="AX210" s="964"/>
    </row>
    <row r="211" spans="1:50" x14ac:dyDescent="0.35">
      <c r="A211" s="23">
        <v>133</v>
      </c>
      <c r="B211" s="29">
        <v>63.555649524995005</v>
      </c>
      <c r="C211" s="29">
        <v>63.555649524995005</v>
      </c>
      <c r="D211" s="29">
        <v>120.93323367103203</v>
      </c>
      <c r="E211" s="29">
        <v>137.51586939052169</v>
      </c>
      <c r="F211" s="1071">
        <v>63.92</v>
      </c>
      <c r="G211" s="1076"/>
      <c r="H211" s="549">
        <v>0.24190325844437741</v>
      </c>
      <c r="I211" s="953">
        <v>1095702.8288889611</v>
      </c>
      <c r="J211" s="953">
        <v>341380.52776340669</v>
      </c>
      <c r="K211" s="953">
        <v>65890.192665526934</v>
      </c>
      <c r="L211" s="953">
        <v>175358.41197808442</v>
      </c>
      <c r="M211" s="953">
        <v>707196.88014104334</v>
      </c>
      <c r="N211" s="953">
        <v>3499204.3887981717</v>
      </c>
      <c r="O211" s="953">
        <v>233098.22405216514</v>
      </c>
      <c r="P211" s="953">
        <v>558510.83041805145</v>
      </c>
      <c r="Q211" s="1186">
        <v>0.15512067134530205</v>
      </c>
      <c r="R211" s="1285">
        <f>IF(A211="",0,A211*Kalkulation!$G$9*Analysebereich!D211)</f>
        <v>5870703.8285602499</v>
      </c>
      <c r="S211" s="15">
        <f>IF(A211="",0,A211*Kalkulation!$G$9*Analysebereich!E211)</f>
        <v>6675707.8795628753</v>
      </c>
      <c r="T211" s="617">
        <f t="shared" si="7"/>
        <v>634.4051425345242</v>
      </c>
      <c r="AU211" s="49"/>
      <c r="AV211" s="965"/>
      <c r="AX211" s="964"/>
    </row>
    <row r="212" spans="1:50" x14ac:dyDescent="0.35">
      <c r="A212" s="23">
        <v>135</v>
      </c>
      <c r="B212" s="29">
        <v>64.511373578002448</v>
      </c>
      <c r="C212" s="29">
        <v>64.511373578002448</v>
      </c>
      <c r="D212" s="29">
        <v>121.65323367103204</v>
      </c>
      <c r="E212" s="29">
        <v>138.30008169689725</v>
      </c>
      <c r="F212" s="1071">
        <v>64.709999999999994</v>
      </c>
      <c r="G212" s="1076"/>
      <c r="H212" s="549">
        <v>0.24621686537710025</v>
      </c>
      <c r="I212" s="953">
        <v>1124547.4220310473</v>
      </c>
      <c r="J212" s="953">
        <v>369615.00750323723</v>
      </c>
      <c r="K212" s="953">
        <v>71339.757472450205</v>
      </c>
      <c r="L212" s="953">
        <v>177995.38057925861</v>
      </c>
      <c r="M212" s="953">
        <v>717831.41969203658</v>
      </c>
      <c r="N212" s="953">
        <v>3551824.0036673169</v>
      </c>
      <c r="O212" s="953">
        <v>234833.29022959879</v>
      </c>
      <c r="P212" s="953">
        <v>567394.18950915709</v>
      </c>
      <c r="Q212" s="1186">
        <v>0.15512067134530211</v>
      </c>
      <c r="R212" s="1285">
        <f>IF(A212="",0,A212*Kalkulation!$G$9*Analysebereich!D212)</f>
        <v>5994463.0891401041</v>
      </c>
      <c r="S212" s="15">
        <f>IF(A212="",0,A212*Kalkulation!$G$9*Analysebereich!E212)</f>
        <v>6814736.5256146118</v>
      </c>
      <c r="T212" s="617">
        <f t="shared" si="7"/>
        <v>643.94506949093193</v>
      </c>
      <c r="AU212" s="49"/>
      <c r="AV212" s="965"/>
      <c r="AX212" s="964"/>
    </row>
    <row r="213" spans="1:50" x14ac:dyDescent="0.35">
      <c r="A213" s="23">
        <v>140</v>
      </c>
      <c r="B213" s="29">
        <v>66.900683710521065</v>
      </c>
      <c r="C213" s="29">
        <v>66.900683710521065</v>
      </c>
      <c r="D213" s="29">
        <v>121.82323367103204</v>
      </c>
      <c r="E213" s="29">
        <v>138.48814018192553</v>
      </c>
      <c r="F213" s="1071">
        <v>64.89</v>
      </c>
      <c r="G213" s="1076"/>
      <c r="H213" s="549">
        <v>0.24791147770731972</v>
      </c>
      <c r="I213" s="953">
        <v>1170472.635790793</v>
      </c>
      <c r="J213" s="953">
        <v>391289.96164694568</v>
      </c>
      <c r="K213" s="953">
        <v>75523.261768674129</v>
      </c>
      <c r="L213" s="953">
        <v>184587.80208219413</v>
      </c>
      <c r="M213" s="953">
        <v>744417.76856951939</v>
      </c>
      <c r="N213" s="953">
        <v>3683373.0408401811</v>
      </c>
      <c r="O213" s="953">
        <v>239170.95567318294</v>
      </c>
      <c r="P213" s="953">
        <v>588576.33181178512</v>
      </c>
      <c r="Q213" s="1186">
        <v>0.15512067134530205</v>
      </c>
      <c r="R213" s="1285">
        <f>IF(A213="",0,A213*Kalkulation!$G$9*Analysebereich!D213)</f>
        <v>6225167.240589737</v>
      </c>
      <c r="S213" s="15">
        <f>IF(A213="",0,A213*Kalkulation!$G$9*Analysebereich!E213)</f>
        <v>7076743.9632963948</v>
      </c>
      <c r="T213" s="617">
        <f t="shared" si="7"/>
        <v>667.79488688055426</v>
      </c>
      <c r="AU213" s="49"/>
      <c r="AV213" s="965"/>
      <c r="AX213" s="964"/>
    </row>
    <row r="214" spans="1:50" x14ac:dyDescent="0.35">
      <c r="A214" s="23">
        <v>140</v>
      </c>
      <c r="B214" s="29">
        <v>66.900683710521065</v>
      </c>
      <c r="C214" s="29">
        <v>66.900683710521065</v>
      </c>
      <c r="D214" s="29">
        <v>123.01323367103204</v>
      </c>
      <c r="E214" s="29">
        <v>137.39462485117386</v>
      </c>
      <c r="F214" s="1071">
        <v>63.8</v>
      </c>
      <c r="G214" s="1076"/>
      <c r="H214" s="549">
        <v>0.24236296904719637</v>
      </c>
      <c r="I214" s="953">
        <v>1153371.3988304853</v>
      </c>
      <c r="J214" s="953">
        <v>359347.92396148073</v>
      </c>
      <c r="K214" s="953">
        <v>69358.097542659918</v>
      </c>
      <c r="L214" s="953">
        <v>184587.80208219413</v>
      </c>
      <c r="M214" s="953">
        <v>744417.76856951939</v>
      </c>
      <c r="N214" s="953">
        <v>3683373.0408401811</v>
      </c>
      <c r="O214" s="953">
        <v>239170.95567318294</v>
      </c>
      <c r="P214" s="953">
        <v>587906.1372821593</v>
      </c>
      <c r="Q214" s="1186">
        <v>0.15512067134530208</v>
      </c>
      <c r="R214" s="1285">
        <f>IF(A214="",0,A214*Kalkulation!$G$9*Analysebereich!D214)</f>
        <v>6285976.240589737</v>
      </c>
      <c r="S214" s="15">
        <f>IF(A214="",0,A214*Kalkulation!$G$9*Analysebereich!E214)</f>
        <v>7020865.3298949841</v>
      </c>
      <c r="T214" s="617">
        <f t="shared" si="7"/>
        <v>667.79488687869161</v>
      </c>
      <c r="AU214" s="49"/>
      <c r="AV214" s="965"/>
      <c r="AX214" s="964"/>
    </row>
    <row r="215" spans="1:50" x14ac:dyDescent="0.35">
      <c r="A215" s="23">
        <v>152</v>
      </c>
      <c r="B215" s="29">
        <v>72.635028028565728</v>
      </c>
      <c r="C215" s="29">
        <v>72.635028028565728</v>
      </c>
      <c r="D215" s="29">
        <v>120.65323367103204</v>
      </c>
      <c r="E215" s="29">
        <v>137.21275804215205</v>
      </c>
      <c r="F215" s="1071">
        <v>63.62</v>
      </c>
      <c r="G215" s="1076"/>
      <c r="H215" s="549">
        <v>0.24305582042782328</v>
      </c>
      <c r="I215" s="953">
        <v>1252231.8044445268</v>
      </c>
      <c r="J215" s="953">
        <v>390149.17458675057</v>
      </c>
      <c r="K215" s="953">
        <v>75303.077332030764</v>
      </c>
      <c r="L215" s="953">
        <v>200409.61368923934</v>
      </c>
      <c r="M215" s="953">
        <v>808225.00587547827</v>
      </c>
      <c r="N215" s="953">
        <v>3999090.7300550533</v>
      </c>
      <c r="O215" s="953">
        <v>249581.35273778485</v>
      </c>
      <c r="P215" s="953">
        <v>638298.09190634289</v>
      </c>
      <c r="Q215" s="1186">
        <v>0.15596526444933745</v>
      </c>
      <c r="R215" s="1285">
        <f>IF(A215="",0,A215*Kalkulation!$G$9*Analysebereich!D215)</f>
        <v>6693841.4040688574</v>
      </c>
      <c r="S215" s="15">
        <f>IF(A215="",0,A215*Kalkulation!$G$9*Analysebereich!E215)</f>
        <v>7612563.8161785956</v>
      </c>
      <c r="T215" s="617">
        <f t="shared" si="7"/>
        <v>725.03444861061871</v>
      </c>
      <c r="AU215" s="49"/>
      <c r="AV215" s="965"/>
      <c r="AX215" s="964"/>
    </row>
    <row r="216" spans="1:50" x14ac:dyDescent="0.35">
      <c r="A216" s="23">
        <v>160</v>
      </c>
      <c r="B216" s="29">
        <v>76.457924240595503</v>
      </c>
      <c r="C216" s="29">
        <v>76.457924240595503</v>
      </c>
      <c r="D216" s="29">
        <v>120.55323367103205</v>
      </c>
      <c r="E216" s="29">
        <v>137.10666907022269</v>
      </c>
      <c r="F216" s="1071">
        <v>63.51</v>
      </c>
      <c r="G216" s="1076"/>
      <c r="H216" s="549">
        <v>0.24346181616528478</v>
      </c>
      <c r="I216" s="953">
        <v>1318138.7415205545</v>
      </c>
      <c r="J216" s="953">
        <v>410683.34167026373</v>
      </c>
      <c r="K216" s="953">
        <v>79266.397191611322</v>
      </c>
      <c r="L216" s="953">
        <v>210957.48809393612</v>
      </c>
      <c r="M216" s="953">
        <v>850763.16407945077</v>
      </c>
      <c r="N216" s="953">
        <v>4209569.1895316364</v>
      </c>
      <c r="O216" s="953">
        <v>256521.61744751947</v>
      </c>
      <c r="P216" s="953">
        <v>671892.72832246777</v>
      </c>
      <c r="Q216" s="1186">
        <v>0.15596526444933745</v>
      </c>
      <c r="R216" s="1285">
        <f>IF(A216="",0,A216*Kalkulation!$G$9*Analysebereich!D216)</f>
        <v>7040308.8463882711</v>
      </c>
      <c r="S216" s="15">
        <f>IF(A216="",0,A216*Kalkulation!$G$9*Analysebereich!E216)</f>
        <v>8007029.4737010049</v>
      </c>
      <c r="T216" s="617">
        <f t="shared" si="7"/>
        <v>763.19415643531829</v>
      </c>
      <c r="AU216" s="49"/>
      <c r="AV216" s="965"/>
      <c r="AX216" s="964"/>
    </row>
    <row r="217" spans="1:50" x14ac:dyDescent="0.35">
      <c r="A217" s="23">
        <v>162</v>
      </c>
      <c r="B217" s="29">
        <v>77.413648293602947</v>
      </c>
      <c r="C217" s="29">
        <v>77.413648293602947</v>
      </c>
      <c r="D217" s="29">
        <v>123.01323367103204</v>
      </c>
      <c r="E217" s="29">
        <v>137.08178400273312</v>
      </c>
      <c r="F217" s="1071">
        <v>63.49</v>
      </c>
      <c r="G217" s="1076"/>
      <c r="H217" s="549">
        <v>0.24355724620081512</v>
      </c>
      <c r="I217" s="953">
        <v>1334615.4757895616</v>
      </c>
      <c r="J217" s="953">
        <v>415816.88344114198</v>
      </c>
      <c r="K217" s="953">
        <v>80257.227156506473</v>
      </c>
      <c r="L217" s="953">
        <v>213594.45669511033</v>
      </c>
      <c r="M217" s="953">
        <v>861397.7036304439</v>
      </c>
      <c r="N217" s="953">
        <v>4262188.8044007812</v>
      </c>
      <c r="O217" s="953">
        <v>258256.68362495312</v>
      </c>
      <c r="P217" s="953">
        <v>680291.38742649904</v>
      </c>
      <c r="Q217" s="1186">
        <v>0.15512067134530208</v>
      </c>
      <c r="R217" s="1285">
        <f>IF(A217="",0,A217*Kalkulation!$G$9*Analysebereich!D217)</f>
        <v>7273772.5069681248</v>
      </c>
      <c r="S217" s="15">
        <f>IF(A217="",0,A217*Kalkulation!$G$9*Analysebereich!E217)</f>
        <v>8105645.8880816093</v>
      </c>
      <c r="T217" s="617">
        <f t="shared" si="7"/>
        <v>772.73408338893205</v>
      </c>
      <c r="AU217" s="49"/>
      <c r="AV217" s="965"/>
      <c r="AX217" s="964"/>
    </row>
    <row r="218" spans="1:50" x14ac:dyDescent="0.35">
      <c r="A218" s="23">
        <v>165</v>
      </c>
      <c r="B218" s="29">
        <v>78.847234373114105</v>
      </c>
      <c r="C218" s="29">
        <v>78.847234373114105</v>
      </c>
      <c r="D218" s="29">
        <v>121.24323367103204</v>
      </c>
      <c r="E218" s="29">
        <v>138.1391028716817</v>
      </c>
      <c r="F218" s="1071">
        <v>64.540000000000006</v>
      </c>
      <c r="G218" s="1076"/>
      <c r="H218" s="549">
        <v>0.249252113074866</v>
      </c>
      <c r="I218" s="953">
        <v>1379485.6064677201</v>
      </c>
      <c r="J218" s="953">
        <v>461163.16908390017</v>
      </c>
      <c r="K218" s="953">
        <v>89009.558513080236</v>
      </c>
      <c r="L218" s="953">
        <v>217549.90959687164</v>
      </c>
      <c r="M218" s="953">
        <v>877349.51295693358</v>
      </c>
      <c r="N218" s="953">
        <v>4341118.2267044978</v>
      </c>
      <c r="O218" s="953">
        <v>260859.28289110359</v>
      </c>
      <c r="P218" s="953">
        <v>693679.24820674467</v>
      </c>
      <c r="Q218" s="1186">
        <v>0.15529464460611611</v>
      </c>
      <c r="R218" s="1285">
        <f>IF(A218="",0,A218*Kalkulation!$G$9*Analysebereich!D218)</f>
        <v>7301873.7478379048</v>
      </c>
      <c r="S218" s="15">
        <f>IF(A218="",0,A218*Kalkulation!$G$9*Analysebereich!E218)</f>
        <v>8319427.4704470308</v>
      </c>
      <c r="T218" s="617">
        <f t="shared" si="7"/>
        <v>787.04397382214665</v>
      </c>
      <c r="AU218" s="49"/>
      <c r="AV218" s="965"/>
      <c r="AX218" s="964"/>
    </row>
    <row r="219" spans="1:50" x14ac:dyDescent="0.35">
      <c r="A219" s="23">
        <v>165</v>
      </c>
      <c r="B219" s="29">
        <v>78.847234373114105</v>
      </c>
      <c r="C219" s="29">
        <v>78.847234373114105</v>
      </c>
      <c r="D219" s="29">
        <v>121.49323367103204</v>
      </c>
      <c r="E219" s="29">
        <v>138.1391028716817</v>
      </c>
      <c r="F219" s="1071">
        <v>64.540000000000006</v>
      </c>
      <c r="G219" s="1076"/>
      <c r="H219" s="549">
        <v>0.249252113074866</v>
      </c>
      <c r="I219" s="953">
        <v>1379485.6064677201</v>
      </c>
      <c r="J219" s="953">
        <v>461163.16908390017</v>
      </c>
      <c r="K219" s="953">
        <v>89009.558513080236</v>
      </c>
      <c r="L219" s="953">
        <v>217549.90959687164</v>
      </c>
      <c r="M219" s="953">
        <v>877349.51295693358</v>
      </c>
      <c r="N219" s="953">
        <v>4341118.2267044978</v>
      </c>
      <c r="O219" s="953">
        <v>260859.28289110359</v>
      </c>
      <c r="P219" s="953">
        <v>693679.24820674467</v>
      </c>
      <c r="Q219" s="1186">
        <v>0.15903529931698449</v>
      </c>
      <c r="R219" s="1285">
        <f>IF(A219="",0,A219*Kalkulation!$G$9*Analysebereich!D219)</f>
        <v>7316929.9978379048</v>
      </c>
      <c r="S219" s="15">
        <f>IF(A219="",0,A219*Kalkulation!$G$9*Analysebereich!E219)</f>
        <v>8319427.4704470308</v>
      </c>
      <c r="T219" s="617">
        <f t="shared" si="7"/>
        <v>787.04397382214665</v>
      </c>
      <c r="AU219" s="49"/>
      <c r="AV219" s="965"/>
      <c r="AX219" s="964"/>
    </row>
    <row r="220" spans="1:50" x14ac:dyDescent="0.35">
      <c r="A220" s="23">
        <v>165</v>
      </c>
      <c r="B220" s="29">
        <v>78.847234373114105</v>
      </c>
      <c r="C220" s="29">
        <v>78.847234373114105</v>
      </c>
      <c r="D220" s="29">
        <v>122.84638168190429</v>
      </c>
      <c r="E220" s="29">
        <v>138.1391028716817</v>
      </c>
      <c r="F220" s="1071">
        <v>64.540000000000006</v>
      </c>
      <c r="G220" s="1076"/>
      <c r="H220" s="549">
        <v>0.249252113074866</v>
      </c>
      <c r="I220" s="953">
        <v>1379485.6064677201</v>
      </c>
      <c r="J220" s="953">
        <v>461163.16908390017</v>
      </c>
      <c r="K220" s="953">
        <v>89009.558513080236</v>
      </c>
      <c r="L220" s="953">
        <v>217549.90959687164</v>
      </c>
      <c r="M220" s="953">
        <v>877349.51295693358</v>
      </c>
      <c r="N220" s="953">
        <v>4341118.2267044978</v>
      </c>
      <c r="O220" s="953">
        <v>260859.28289110359</v>
      </c>
      <c r="P220" s="953">
        <v>693679.24820674467</v>
      </c>
      <c r="Q220" s="1186">
        <v>0.15582533517675218</v>
      </c>
      <c r="R220" s="1285">
        <f>IF(A220="",0,A220*Kalkulation!$G$9*Analysebereich!D220)</f>
        <v>7398423.336792686</v>
      </c>
      <c r="S220" s="15">
        <f>IF(A220="",0,A220*Kalkulation!$G$9*Analysebereich!E220)</f>
        <v>8319427.4704470308</v>
      </c>
      <c r="T220" s="617">
        <f t="shared" si="7"/>
        <v>787.04397382214665</v>
      </c>
      <c r="AU220" s="49"/>
    </row>
    <row r="221" spans="1:50" x14ac:dyDescent="0.35">
      <c r="A221" s="23">
        <v>182</v>
      </c>
      <c r="B221" s="29">
        <v>86.970888823677384</v>
      </c>
      <c r="C221" s="29">
        <v>86.970888823677384</v>
      </c>
      <c r="D221" s="29">
        <v>122.01323367103204</v>
      </c>
      <c r="E221" s="29">
        <v>137.95652950940033</v>
      </c>
      <c r="F221" s="1071">
        <v>64.36</v>
      </c>
      <c r="G221" s="1076"/>
      <c r="H221" s="549">
        <v>0.24995916068146948</v>
      </c>
      <c r="I221" s="953">
        <v>1521614.4265280305</v>
      </c>
      <c r="J221" s="953">
        <v>508676.95014102932</v>
      </c>
      <c r="K221" s="953">
        <v>98180.240299276353</v>
      </c>
      <c r="L221" s="953">
        <v>239964.14270685235</v>
      </c>
      <c r="M221" s="953">
        <v>967743.09914037539</v>
      </c>
      <c r="N221" s="953">
        <v>4788384.9530922351</v>
      </c>
      <c r="O221" s="953">
        <v>275607.34539928962</v>
      </c>
      <c r="P221" s="953">
        <v>765149.23135532066</v>
      </c>
      <c r="Q221" s="1186">
        <v>0.15659887882897605</v>
      </c>
      <c r="R221" s="946">
        <f>IF(A221="",0,A221*Kalkulation!$G$9*Analysebereich!D134)</f>
        <v>8171769.1127666589</v>
      </c>
      <c r="S221" s="15">
        <f>IF(A221="",0,A221*Kalkulation!$G$9*Analysebereich!E221)</f>
        <v>9164452.2553094644</v>
      </c>
      <c r="T221" s="617">
        <f t="shared" si="7"/>
        <v>868.13335294649005</v>
      </c>
      <c r="AU221" s="49"/>
    </row>
    <row r="222" spans="1:50" x14ac:dyDescent="0.35">
      <c r="A222" s="23">
        <v>70</v>
      </c>
      <c r="B222" s="29">
        <v>33.450341855260532</v>
      </c>
      <c r="C222" s="29">
        <v>33.450341855260532</v>
      </c>
      <c r="D222" s="29">
        <v>122.84638168190429</v>
      </c>
      <c r="E222" s="29">
        <v>140.44437672867457</v>
      </c>
      <c r="F222" s="1071"/>
      <c r="G222" s="1076"/>
      <c r="H222" s="549"/>
      <c r="I222" s="953"/>
      <c r="J222" s="953"/>
      <c r="K222" s="953"/>
      <c r="L222" s="953"/>
      <c r="M222" s="953"/>
      <c r="N222" s="953"/>
      <c r="O222" s="953"/>
      <c r="P222" s="953"/>
      <c r="Q222" s="1184"/>
      <c r="R222" s="946">
        <f>IF(A222="",0,A222*Kalkulation!$G$9*Analysebereich!D180)</f>
        <v>3140944.1202948685</v>
      </c>
      <c r="S222" s="15">
        <f>IF(A222="",0,A222*Kalkulation!$G$9*Analysebereich!E222)</f>
        <v>3588353.825417635</v>
      </c>
      <c r="T222" s="617">
        <f t="shared" si="7"/>
        <v>-3588353.825417635</v>
      </c>
      <c r="AU222" s="49"/>
    </row>
    <row r="223" spans="1:50" x14ac:dyDescent="0.35">
      <c r="A223" s="23"/>
      <c r="B223" s="29"/>
      <c r="C223" s="29"/>
      <c r="D223" s="29"/>
      <c r="E223" s="29"/>
      <c r="F223" s="1071"/>
      <c r="G223" s="210"/>
      <c r="H223" s="549"/>
      <c r="I223" s="953"/>
      <c r="J223" s="953"/>
      <c r="K223" s="953"/>
      <c r="L223" s="953"/>
      <c r="M223" s="953"/>
      <c r="N223" s="953"/>
      <c r="O223" s="953"/>
      <c r="P223" s="953"/>
      <c r="Q223" s="1184"/>
      <c r="R223" s="946">
        <f>IF(A223="",0,A223*Kalkulation!$G$9*Analysebereich!D220)</f>
        <v>0</v>
      </c>
      <c r="S223" s="15">
        <f>IF(A223="",0,A223*Kalkulation!$G$9*Analysebereich!E223)</f>
        <v>0</v>
      </c>
      <c r="T223" s="617">
        <f t="shared" si="7"/>
        <v>0</v>
      </c>
      <c r="AU223" s="49"/>
    </row>
    <row r="224" spans="1:50" x14ac:dyDescent="0.35">
      <c r="A224" s="23"/>
      <c r="B224" s="29"/>
      <c r="C224" s="29"/>
      <c r="D224" s="29"/>
      <c r="E224" s="29"/>
      <c r="F224" s="1077"/>
      <c r="G224" s="1075"/>
      <c r="H224" s="549"/>
      <c r="I224" s="953"/>
      <c r="J224" s="953"/>
      <c r="K224" s="953"/>
      <c r="L224" s="953"/>
      <c r="M224" s="953"/>
      <c r="N224" s="953"/>
      <c r="O224" s="953"/>
      <c r="P224" s="953"/>
      <c r="Q224" s="1184"/>
      <c r="R224" s="946">
        <f>IF(A224="",0,A224*Kalkulation!$G$9*Analysebereich!D224)</f>
        <v>0</v>
      </c>
      <c r="S224" s="15">
        <f>IF(A224="",0,A224*Kalkulation!$G$9*Analysebereich!E224)</f>
        <v>0</v>
      </c>
      <c r="T224" s="617">
        <f t="shared" si="7"/>
        <v>0</v>
      </c>
      <c r="AU224" s="49"/>
    </row>
    <row r="225" spans="1:47" x14ac:dyDescent="0.35">
      <c r="A225" s="23"/>
      <c r="B225" s="29"/>
      <c r="C225" s="29"/>
      <c r="D225" s="29"/>
      <c r="E225" s="29"/>
      <c r="F225" s="1077"/>
      <c r="G225" s="1075"/>
      <c r="H225" s="549"/>
      <c r="I225" s="953"/>
      <c r="J225" s="953"/>
      <c r="K225" s="953"/>
      <c r="L225" s="953"/>
      <c r="M225" s="953"/>
      <c r="N225" s="953"/>
      <c r="O225" s="953"/>
      <c r="P225" s="953"/>
      <c r="Q225" s="1184"/>
      <c r="R225" s="946">
        <f>IF(A225="",0,A225*Kalkulation!$G$9*Analysebereich!D225)</f>
        <v>0</v>
      </c>
      <c r="S225" s="15">
        <f>IF(A225="",0,A225*Kalkulation!$G$9*Analysebereich!E225)</f>
        <v>0</v>
      </c>
      <c r="T225" s="617">
        <f t="shared" si="7"/>
        <v>0</v>
      </c>
      <c r="AU225" s="49"/>
    </row>
    <row r="226" spans="1:47" x14ac:dyDescent="0.35">
      <c r="A226" s="23"/>
      <c r="B226" s="29"/>
      <c r="C226" s="29"/>
      <c r="D226" s="29"/>
      <c r="E226" s="29"/>
      <c r="F226" s="1071"/>
      <c r="G226" s="210"/>
      <c r="H226" s="549"/>
      <c r="I226" s="953"/>
      <c r="J226" s="953"/>
      <c r="K226" s="953"/>
      <c r="L226" s="953"/>
      <c r="M226" s="953"/>
      <c r="N226" s="953"/>
      <c r="O226" s="953"/>
      <c r="P226" s="953"/>
      <c r="Q226" s="1184"/>
      <c r="R226" s="946">
        <f>IF(A226="",0,A226*Kalkulation!$G$9*Analysebereich!D226)</f>
        <v>0</v>
      </c>
      <c r="S226" s="15">
        <f>IF(A226="",0,A226*Kalkulation!$G$9*Analysebereich!E226)</f>
        <v>0</v>
      </c>
      <c r="T226" s="617">
        <f t="shared" si="7"/>
        <v>0</v>
      </c>
      <c r="AU226" s="49"/>
    </row>
    <row r="227" spans="1:47" x14ac:dyDescent="0.35">
      <c r="A227" s="23"/>
      <c r="B227" s="29"/>
      <c r="C227" s="29"/>
      <c r="D227" s="29"/>
      <c r="E227" s="29"/>
      <c r="F227" s="1071"/>
      <c r="G227" s="210"/>
      <c r="H227" s="549"/>
      <c r="I227" s="953"/>
      <c r="J227" s="953"/>
      <c r="K227" s="953"/>
      <c r="L227" s="953"/>
      <c r="M227" s="953"/>
      <c r="N227" s="953"/>
      <c r="O227" s="953"/>
      <c r="P227" s="953"/>
      <c r="Q227" s="1184"/>
      <c r="R227" s="946">
        <f>IF(A227="",0,A227*Kalkulation!$G$9*Analysebereich!D227)</f>
        <v>0</v>
      </c>
      <c r="S227" s="15">
        <f>IF(A227="",0,A227*Kalkulation!$G$9*Analysebereich!E227)</f>
        <v>0</v>
      </c>
      <c r="T227" s="617">
        <f t="shared" si="7"/>
        <v>0</v>
      </c>
      <c r="AU227" s="49"/>
    </row>
    <row r="228" spans="1:47" x14ac:dyDescent="0.35">
      <c r="A228" s="23"/>
      <c r="B228" s="29"/>
      <c r="C228" s="29"/>
      <c r="D228" s="29"/>
      <c r="E228" s="29"/>
      <c r="F228" s="1071"/>
      <c r="G228" s="210"/>
      <c r="H228" s="549"/>
      <c r="I228" s="953"/>
      <c r="J228" s="953"/>
      <c r="K228" s="953"/>
      <c r="L228" s="953"/>
      <c r="M228" s="953"/>
      <c r="N228" s="953"/>
      <c r="O228" s="953"/>
      <c r="P228" s="953"/>
      <c r="Q228" s="1184"/>
      <c r="R228" s="946">
        <f>IF(A228="",0,A228*Kalkulation!$G$9*Analysebereich!D228)</f>
        <v>0</v>
      </c>
      <c r="S228" s="15">
        <f>IF(A228="",0,A228*Kalkulation!$G$9*Analysebereich!E228)</f>
        <v>0</v>
      </c>
      <c r="T228" s="617">
        <f t="shared" si="7"/>
        <v>0</v>
      </c>
      <c r="AU228" s="49"/>
    </row>
    <row r="229" spans="1:47" x14ac:dyDescent="0.35">
      <c r="A229" s="23"/>
      <c r="B229" s="29"/>
      <c r="C229" s="29"/>
      <c r="D229" s="29"/>
      <c r="E229" s="29"/>
      <c r="F229" s="1071"/>
      <c r="G229" s="210"/>
      <c r="H229" s="549"/>
      <c r="I229" s="953"/>
      <c r="J229" s="953"/>
      <c r="K229" s="953"/>
      <c r="L229" s="953"/>
      <c r="M229" s="953"/>
      <c r="N229" s="953"/>
      <c r="O229" s="953"/>
      <c r="P229" s="953"/>
      <c r="Q229" s="1184"/>
      <c r="R229" s="946">
        <f>IF(A229="",0,A229*Kalkulation!$G$9*Analysebereich!D229)</f>
        <v>0</v>
      </c>
      <c r="S229" s="15">
        <f>IF(A229="",0,A229*Kalkulation!$G$9*Analysebereich!E229)</f>
        <v>0</v>
      </c>
      <c r="T229" s="617">
        <f t="shared" si="7"/>
        <v>0</v>
      </c>
      <c r="AU229" s="49"/>
    </row>
    <row r="230" spans="1:47" x14ac:dyDescent="0.35">
      <c r="A230" s="23"/>
      <c r="B230" s="29"/>
      <c r="C230" s="29"/>
      <c r="D230" s="29"/>
      <c r="E230" s="29"/>
      <c r="F230" s="1071"/>
      <c r="G230" s="210"/>
      <c r="H230" s="549"/>
      <c r="I230" s="953"/>
      <c r="J230" s="953"/>
      <c r="K230" s="953"/>
      <c r="L230" s="953"/>
      <c r="M230" s="953"/>
      <c r="N230" s="953"/>
      <c r="O230" s="953"/>
      <c r="P230" s="953"/>
      <c r="Q230" s="1184"/>
      <c r="R230" s="946">
        <f>IF(A230="",0,A230*Kalkulation!$G$9*Analysebereich!D230)</f>
        <v>0</v>
      </c>
      <c r="S230" s="15">
        <f>IF(A230="",0,A230*Kalkulation!$G$9*Analysebereich!E230)</f>
        <v>0</v>
      </c>
      <c r="T230" s="617">
        <f t="shared" si="7"/>
        <v>0</v>
      </c>
      <c r="AU230" s="49"/>
    </row>
    <row r="231" spans="1:47" x14ac:dyDescent="0.35">
      <c r="A231" s="23"/>
      <c r="B231" s="29"/>
      <c r="C231" s="29"/>
      <c r="D231" s="29"/>
      <c r="E231" s="29"/>
      <c r="F231" s="1071"/>
      <c r="G231" s="210"/>
      <c r="H231" s="549"/>
      <c r="I231" s="953"/>
      <c r="J231" s="953"/>
      <c r="K231" s="953"/>
      <c r="L231" s="953"/>
      <c r="M231" s="953"/>
      <c r="N231" s="953"/>
      <c r="O231" s="953"/>
      <c r="P231" s="953"/>
      <c r="Q231" s="1184"/>
      <c r="R231" s="946">
        <f>IF(A231="",0,A231*Kalkulation!$G$9*Analysebereich!D231)</f>
        <v>0</v>
      </c>
      <c r="S231" s="15">
        <f>IF(A231="",0,A231*Kalkulation!$G$9*Analysebereich!E231)</f>
        <v>0</v>
      </c>
      <c r="T231" s="617">
        <f t="shared" si="7"/>
        <v>0</v>
      </c>
      <c r="AU231" s="49"/>
    </row>
    <row r="232" spans="1:47" x14ac:dyDescent="0.35">
      <c r="A232" s="23"/>
      <c r="B232" s="29"/>
      <c r="C232" s="29"/>
      <c r="D232" s="29"/>
      <c r="E232" s="29"/>
      <c r="F232" s="1071"/>
      <c r="G232" s="210"/>
      <c r="H232" s="960"/>
      <c r="I232" s="953"/>
      <c r="J232" s="953"/>
      <c r="K232" s="953"/>
      <c r="L232" s="953"/>
      <c r="M232" s="953"/>
      <c r="N232" s="953"/>
      <c r="O232" s="953"/>
      <c r="P232" s="953"/>
      <c r="Q232" s="1184"/>
      <c r="R232" s="946">
        <f>IF(A232="",0,A232*Kalkulation!$G$9*Analysebereich!D232)</f>
        <v>0</v>
      </c>
      <c r="S232" s="15">
        <f>IF(A232="",0,A232*Kalkulation!$G$9*Analysebereich!E232)</f>
        <v>0</v>
      </c>
      <c r="T232" s="617">
        <f t="shared" si="7"/>
        <v>0</v>
      </c>
      <c r="AU232" s="49"/>
    </row>
    <row r="233" spans="1:47" x14ac:dyDescent="0.35">
      <c r="A233" s="23"/>
      <c r="B233" s="29"/>
      <c r="C233" s="29"/>
      <c r="D233" s="29"/>
      <c r="E233" s="29"/>
      <c r="F233" s="1071"/>
      <c r="G233" s="210"/>
      <c r="H233" s="960"/>
      <c r="I233" s="953"/>
      <c r="J233" s="953"/>
      <c r="K233" s="953"/>
      <c r="L233" s="953"/>
      <c r="M233" s="953"/>
      <c r="N233" s="953"/>
      <c r="O233" s="953"/>
      <c r="P233" s="953"/>
      <c r="Q233" s="1184"/>
      <c r="R233" s="946">
        <f>IF(A233="",0,A233*Kalkulation!$G$9*Analysebereich!D233)</f>
        <v>0</v>
      </c>
      <c r="S233" s="15">
        <f>IF(A233="",0,A233*Kalkulation!$G$9*Analysebereich!E233)</f>
        <v>0</v>
      </c>
      <c r="T233" s="617">
        <f t="shared" si="7"/>
        <v>0</v>
      </c>
      <c r="AU233" s="49"/>
    </row>
    <row r="234" spans="1:47" x14ac:dyDescent="0.35">
      <c r="A234" s="23"/>
      <c r="B234" s="29"/>
      <c r="C234" s="29"/>
      <c r="D234" s="29"/>
      <c r="E234" s="29"/>
      <c r="F234" s="1071"/>
      <c r="G234" s="210"/>
      <c r="H234" s="960"/>
      <c r="I234" s="953"/>
      <c r="J234" s="953"/>
      <c r="K234" s="953"/>
      <c r="L234" s="953"/>
      <c r="M234" s="953"/>
      <c r="N234" s="953"/>
      <c r="O234" s="953"/>
      <c r="P234" s="953"/>
      <c r="Q234" s="1184"/>
      <c r="R234" s="946">
        <f>IF(A234="",0,A234*Kalkulation!$G$9*Analysebereich!D234)</f>
        <v>0</v>
      </c>
      <c r="S234" s="15">
        <f>IF(A234="",0,A234*Kalkulation!$G$9*Analysebereich!E234)</f>
        <v>0</v>
      </c>
      <c r="T234" s="617">
        <f t="shared" si="7"/>
        <v>0</v>
      </c>
      <c r="AU234" s="49"/>
    </row>
    <row r="235" spans="1:47" x14ac:dyDescent="0.35">
      <c r="A235" s="23"/>
      <c r="B235" s="29"/>
      <c r="C235" s="29"/>
      <c r="D235" s="29"/>
      <c r="E235" s="29"/>
      <c r="F235" s="1071"/>
      <c r="G235" s="210"/>
      <c r="H235" s="960"/>
      <c r="I235" s="953"/>
      <c r="J235" s="953"/>
      <c r="K235" s="953"/>
      <c r="L235" s="953"/>
      <c r="M235" s="953"/>
      <c r="N235" s="953"/>
      <c r="O235" s="953"/>
      <c r="P235" s="953"/>
      <c r="Q235" s="1184"/>
      <c r="R235" s="946">
        <f>IF(A235="",0,A235*Kalkulation!$G$9*Analysebereich!D235)</f>
        <v>0</v>
      </c>
      <c r="S235" s="15">
        <f>IF(A235="",0,A235*Kalkulation!$G$9*Analysebereich!E235)</f>
        <v>0</v>
      </c>
      <c r="T235" s="617">
        <f t="shared" si="7"/>
        <v>0</v>
      </c>
      <c r="AU235" s="49"/>
    </row>
    <row r="236" spans="1:47" x14ac:dyDescent="0.35">
      <c r="A236" s="23"/>
      <c r="B236" s="29"/>
      <c r="C236" s="29"/>
      <c r="D236" s="29"/>
      <c r="E236" s="29"/>
      <c r="F236" s="1071"/>
      <c r="G236" s="210"/>
      <c r="H236" s="960"/>
      <c r="I236" s="953"/>
      <c r="J236" s="953"/>
      <c r="K236" s="953"/>
      <c r="L236" s="953"/>
      <c r="M236" s="953"/>
      <c r="N236" s="953"/>
      <c r="O236" s="953"/>
      <c r="P236" s="953"/>
      <c r="Q236" s="1184"/>
      <c r="R236" s="946">
        <f>IF(A236="",0,A236*Kalkulation!$G$9*Analysebereich!D236)</f>
        <v>0</v>
      </c>
      <c r="S236" s="15">
        <f>IF(A236="",0,A236*Kalkulation!$G$9*Analysebereich!E236)</f>
        <v>0</v>
      </c>
      <c r="T236" s="617">
        <f t="shared" si="7"/>
        <v>0</v>
      </c>
      <c r="AU236" s="49"/>
    </row>
    <row r="237" spans="1:47" x14ac:dyDescent="0.35">
      <c r="A237" s="23"/>
      <c r="B237" s="29"/>
      <c r="C237" s="29"/>
      <c r="D237" s="29"/>
      <c r="E237" s="29"/>
      <c r="F237" s="1071"/>
      <c r="G237" s="210"/>
      <c r="H237" s="960"/>
      <c r="I237" s="953"/>
      <c r="J237" s="953"/>
      <c r="K237" s="953"/>
      <c r="L237" s="953"/>
      <c r="M237" s="953"/>
      <c r="N237" s="953"/>
      <c r="O237" s="953"/>
      <c r="P237" s="953"/>
      <c r="Q237" s="1184"/>
      <c r="R237" s="946">
        <f>IF(A237="",0,A237*Kalkulation!$G$9*Analysebereich!D237)</f>
        <v>0</v>
      </c>
      <c r="S237" s="15">
        <f>IF(A237="",0,A237*Kalkulation!$G$9*Analysebereich!E237)</f>
        <v>0</v>
      </c>
      <c r="T237" s="617">
        <f t="shared" si="7"/>
        <v>0</v>
      </c>
      <c r="AU237" s="49"/>
    </row>
    <row r="238" spans="1:47" x14ac:dyDescent="0.35">
      <c r="A238" s="23"/>
      <c r="B238" s="29"/>
      <c r="C238" s="29"/>
      <c r="D238" s="29"/>
      <c r="E238" s="29"/>
      <c r="F238" s="1071"/>
      <c r="G238" s="210"/>
      <c r="H238" s="960"/>
      <c r="I238" s="953"/>
      <c r="J238" s="953"/>
      <c r="K238" s="953"/>
      <c r="L238" s="953"/>
      <c r="M238" s="953"/>
      <c r="N238" s="953"/>
      <c r="O238" s="953"/>
      <c r="P238" s="953"/>
      <c r="Q238" s="1184"/>
      <c r="R238" s="946">
        <f>IF(A238="",0,A238*Kalkulation!$G$9*Analysebereich!D238)</f>
        <v>0</v>
      </c>
      <c r="S238" s="15">
        <f>IF(A238="",0,A238*Kalkulation!$G$9*Analysebereich!E238)</f>
        <v>0</v>
      </c>
      <c r="T238" s="617">
        <f t="shared" si="7"/>
        <v>0</v>
      </c>
      <c r="AU238" s="49"/>
    </row>
    <row r="239" spans="1:47" x14ac:dyDescent="0.35">
      <c r="A239" s="23"/>
      <c r="B239" s="29"/>
      <c r="C239" s="29"/>
      <c r="D239" s="29"/>
      <c r="E239" s="29"/>
      <c r="F239" s="1071"/>
      <c r="G239" s="210"/>
      <c r="H239" s="960"/>
      <c r="I239" s="953"/>
      <c r="J239" s="953"/>
      <c r="K239" s="953"/>
      <c r="L239" s="953"/>
      <c r="M239" s="953"/>
      <c r="N239" s="953"/>
      <c r="O239" s="953"/>
      <c r="P239" s="953"/>
      <c r="Q239" s="1184"/>
      <c r="R239" s="946">
        <f>IF(A239="",0,A239*Kalkulation!$G$9*Analysebereich!D239)</f>
        <v>0</v>
      </c>
      <c r="S239" s="15">
        <f>IF(A239="",0,A239*Kalkulation!$G$9*Analysebereich!E239)</f>
        <v>0</v>
      </c>
      <c r="T239" s="617">
        <f t="shared" si="7"/>
        <v>0</v>
      </c>
      <c r="AU239" s="49"/>
    </row>
    <row r="240" spans="1:47" x14ac:dyDescent="0.35">
      <c r="A240" s="23"/>
      <c r="B240" s="29"/>
      <c r="C240" s="29"/>
      <c r="D240" s="29"/>
      <c r="E240" s="29"/>
      <c r="F240" s="1071"/>
      <c r="G240" s="210"/>
      <c r="H240" s="549"/>
      <c r="I240" s="953"/>
      <c r="J240" s="953"/>
      <c r="K240" s="953"/>
      <c r="L240" s="953"/>
      <c r="M240" s="953"/>
      <c r="N240" s="953"/>
      <c r="O240" s="953"/>
      <c r="P240" s="953"/>
      <c r="Q240" s="1184"/>
      <c r="R240" s="946">
        <f>IF(A240="",0,A240*Kalkulation!$G$9*Analysebereich!D240)</f>
        <v>0</v>
      </c>
      <c r="S240" s="15">
        <f>IF(A240="",0,A240*Kalkulation!$G$9*Analysebereich!E240)</f>
        <v>0</v>
      </c>
      <c r="T240" s="617">
        <f t="shared" si="7"/>
        <v>0</v>
      </c>
      <c r="AU240" s="49"/>
    </row>
    <row r="241" spans="1:47" x14ac:dyDescent="0.35">
      <c r="A241" s="23"/>
      <c r="B241" s="29"/>
      <c r="C241" s="29"/>
      <c r="D241" s="29"/>
      <c r="E241" s="29"/>
      <c r="F241" s="1071"/>
      <c r="G241" s="210"/>
      <c r="H241" s="549"/>
      <c r="I241" s="953"/>
      <c r="J241" s="953"/>
      <c r="K241" s="953"/>
      <c r="L241" s="953"/>
      <c r="M241" s="953"/>
      <c r="N241" s="953"/>
      <c r="O241" s="953"/>
      <c r="P241" s="953"/>
      <c r="Q241" s="1184"/>
      <c r="R241" s="946">
        <f>IF(A241="",0,A241*Kalkulation!$G$9*Analysebereich!D241)</f>
        <v>0</v>
      </c>
      <c r="S241" s="15">
        <f>IF(A241="",0,A241*Kalkulation!$G$9*Analysebereich!E241)</f>
        <v>0</v>
      </c>
      <c r="T241" s="617">
        <f t="shared" si="7"/>
        <v>0</v>
      </c>
      <c r="AU241" s="49"/>
    </row>
    <row r="242" spans="1:47" x14ac:dyDescent="0.35">
      <c r="A242" s="23"/>
      <c r="B242" s="29"/>
      <c r="C242" s="29"/>
      <c r="D242" s="29"/>
      <c r="E242" s="29"/>
      <c r="F242" s="1071"/>
      <c r="G242" s="210"/>
      <c r="H242" s="549"/>
      <c r="I242" s="953"/>
      <c r="J242" s="953"/>
      <c r="K242" s="953"/>
      <c r="L242" s="953"/>
      <c r="M242" s="953"/>
      <c r="N242" s="953"/>
      <c r="O242" s="953"/>
      <c r="P242" s="953"/>
      <c r="Q242" s="1184"/>
      <c r="R242" s="946">
        <f>IF(A242="",0,A242*Kalkulation!$G$9*Analysebereich!D242)</f>
        <v>0</v>
      </c>
      <c r="S242" s="15">
        <f>IF(A242="",0,A242*Kalkulation!$G$9*Analysebereich!E242)</f>
        <v>0</v>
      </c>
      <c r="T242" s="617">
        <f t="shared" si="7"/>
        <v>0</v>
      </c>
      <c r="AU242" s="49"/>
    </row>
    <row r="243" spans="1:47" x14ac:dyDescent="0.35">
      <c r="A243" s="23"/>
      <c r="B243" s="29"/>
      <c r="C243" s="29"/>
      <c r="D243" s="29"/>
      <c r="E243" s="29"/>
      <c r="F243" s="1071"/>
      <c r="G243" s="210"/>
      <c r="H243" s="549"/>
      <c r="I243" s="953"/>
      <c r="J243" s="953"/>
      <c r="K243" s="953"/>
      <c r="L243" s="953"/>
      <c r="M243" s="953"/>
      <c r="N243" s="953"/>
      <c r="O243" s="953"/>
      <c r="P243" s="953"/>
      <c r="Q243" s="1184"/>
      <c r="R243" s="946">
        <f>IF(A243="",0,A243*Kalkulation!$G$9*Analysebereich!D243)</f>
        <v>0</v>
      </c>
      <c r="S243" s="15">
        <f>IF(A243="",0,A243*Kalkulation!$G$9*Analysebereich!E243)</f>
        <v>0</v>
      </c>
      <c r="T243" s="617">
        <f t="shared" si="7"/>
        <v>0</v>
      </c>
      <c r="AU243" s="49"/>
    </row>
    <row r="244" spans="1:47" x14ac:dyDescent="0.35">
      <c r="A244" s="23"/>
      <c r="B244" s="29"/>
      <c r="C244" s="29"/>
      <c r="D244" s="29"/>
      <c r="E244" s="29"/>
      <c r="F244" s="1071"/>
      <c r="G244" s="210"/>
      <c r="H244" s="549"/>
      <c r="I244" s="953"/>
      <c r="J244" s="953"/>
      <c r="K244" s="953"/>
      <c r="L244" s="953"/>
      <c r="M244" s="953"/>
      <c r="N244" s="953"/>
      <c r="O244" s="953"/>
      <c r="P244" s="953"/>
      <c r="Q244" s="1184"/>
      <c r="R244" s="946">
        <f>IF(A244="",0,A244*Kalkulation!$G$9*Analysebereich!D244)</f>
        <v>0</v>
      </c>
      <c r="S244" s="15">
        <f>IF(A244="",0,A244*Kalkulation!$G$9*Analysebereich!E244)</f>
        <v>0</v>
      </c>
      <c r="T244" s="617">
        <f t="shared" si="7"/>
        <v>0</v>
      </c>
      <c r="AU244" s="49"/>
    </row>
    <row r="245" spans="1:47" x14ac:dyDescent="0.35">
      <c r="A245" s="23"/>
      <c r="B245" s="29"/>
      <c r="C245" s="29"/>
      <c r="D245" s="29"/>
      <c r="E245" s="29"/>
      <c r="F245" s="1071"/>
      <c r="G245" s="210"/>
      <c r="H245" s="549"/>
      <c r="I245" s="953"/>
      <c r="J245" s="953"/>
      <c r="K245" s="953"/>
      <c r="L245" s="953"/>
      <c r="M245" s="953"/>
      <c r="N245" s="953"/>
      <c r="O245" s="953"/>
      <c r="P245" s="953"/>
      <c r="Q245" s="1184"/>
      <c r="R245" s="946">
        <f>IF(A245="",0,A245*Kalkulation!$G$9*Analysebereich!D245)</f>
        <v>0</v>
      </c>
      <c r="S245" s="15">
        <f>IF(A245="",0,A245*Kalkulation!$G$9*Analysebereich!E245)</f>
        <v>0</v>
      </c>
      <c r="T245" s="617">
        <f t="shared" si="7"/>
        <v>0</v>
      </c>
      <c r="AU245" s="49"/>
    </row>
    <row r="246" spans="1:47" x14ac:dyDescent="0.35">
      <c r="A246" s="23"/>
      <c r="B246" s="29"/>
      <c r="C246" s="29"/>
      <c r="D246" s="29"/>
      <c r="E246" s="29"/>
      <c r="F246" s="1071"/>
      <c r="G246" s="210"/>
      <c r="H246" s="549"/>
      <c r="I246" s="953"/>
      <c r="J246" s="953"/>
      <c r="K246" s="953"/>
      <c r="L246" s="953"/>
      <c r="M246" s="953"/>
      <c r="N246" s="953"/>
      <c r="O246" s="953"/>
      <c r="P246" s="953"/>
      <c r="Q246" s="1184"/>
      <c r="R246" s="946">
        <f>IF(A246="",0,A246*Kalkulation!$G$9*Analysebereich!D246)</f>
        <v>0</v>
      </c>
      <c r="S246" s="15">
        <f>IF(A246="",0,A246*Kalkulation!$G$9*Analysebereich!E246)</f>
        <v>0</v>
      </c>
      <c r="T246" s="617">
        <f t="shared" si="7"/>
        <v>0</v>
      </c>
      <c r="AU246" s="49"/>
    </row>
    <row r="247" spans="1:47" x14ac:dyDescent="0.35">
      <c r="A247" s="23"/>
      <c r="B247" s="29"/>
      <c r="C247" s="29"/>
      <c r="D247" s="29"/>
      <c r="E247" s="29"/>
      <c r="F247" s="1071"/>
      <c r="G247" s="210"/>
      <c r="H247" s="549"/>
      <c r="I247" s="953"/>
      <c r="J247" s="953"/>
      <c r="K247" s="953"/>
      <c r="L247" s="953"/>
      <c r="M247" s="953"/>
      <c r="N247" s="953"/>
      <c r="O247" s="953"/>
      <c r="P247" s="953"/>
      <c r="Q247" s="1184"/>
      <c r="R247" s="946">
        <f>IF(A247="",0,A247*Kalkulation!$G$9*Analysebereich!D247)</f>
        <v>0</v>
      </c>
      <c r="S247" s="15">
        <f>IF(A247="",0,A247*Kalkulation!$G$9*Analysebereich!E247)</f>
        <v>0</v>
      </c>
      <c r="T247" s="617">
        <f t="shared" si="7"/>
        <v>0</v>
      </c>
      <c r="AU247" s="49"/>
    </row>
    <row r="248" spans="1:47" x14ac:dyDescent="0.35">
      <c r="A248" s="23"/>
      <c r="B248" s="29"/>
      <c r="C248" s="29"/>
      <c r="D248" s="29"/>
      <c r="E248" s="29"/>
      <c r="F248" s="1071"/>
      <c r="G248" s="210"/>
      <c r="H248" s="549"/>
      <c r="I248" s="953"/>
      <c r="J248" s="953"/>
      <c r="K248" s="953"/>
      <c r="L248" s="953"/>
      <c r="M248" s="953"/>
      <c r="N248" s="953"/>
      <c r="O248" s="953"/>
      <c r="P248" s="953"/>
      <c r="Q248" s="1184"/>
      <c r="R248" s="946">
        <f>IF(A248="",0,A248*Kalkulation!$G$9*Analysebereich!D248)</f>
        <v>0</v>
      </c>
      <c r="S248" s="15">
        <f>IF(A248="",0,A248*Kalkulation!$G$9*Analysebereich!E248)</f>
        <v>0</v>
      </c>
      <c r="T248" s="617">
        <f t="shared" si="7"/>
        <v>0</v>
      </c>
      <c r="AU248" s="49"/>
    </row>
    <row r="249" spans="1:47" x14ac:dyDescent="0.35">
      <c r="A249" s="23"/>
      <c r="B249" s="29"/>
      <c r="C249" s="29"/>
      <c r="D249" s="29"/>
      <c r="E249" s="29"/>
      <c r="F249" s="1071"/>
      <c r="G249" s="210"/>
      <c r="H249" s="549"/>
      <c r="I249" s="953"/>
      <c r="J249" s="953"/>
      <c r="K249" s="953"/>
      <c r="L249" s="953"/>
      <c r="M249" s="953"/>
      <c r="N249" s="953"/>
      <c r="O249" s="953"/>
      <c r="P249" s="953"/>
      <c r="Q249" s="1184"/>
      <c r="R249" s="946">
        <f>IF(A249="",0,A249*Kalkulation!$G$9*Analysebereich!D249)</f>
        <v>0</v>
      </c>
      <c r="S249" s="15">
        <f>IF(A249="",0,A249*Kalkulation!$G$9*Analysebereich!E249)</f>
        <v>0</v>
      </c>
      <c r="T249" s="617">
        <f t="shared" si="7"/>
        <v>0</v>
      </c>
      <c r="AU249" s="49"/>
    </row>
    <row r="250" spans="1:47" x14ac:dyDescent="0.35">
      <c r="A250" s="23"/>
      <c r="B250" s="29"/>
      <c r="C250" s="29"/>
      <c r="D250" s="29"/>
      <c r="E250" s="29"/>
      <c r="F250" s="1071"/>
      <c r="G250" s="210"/>
      <c r="H250" s="549"/>
      <c r="I250" s="953"/>
      <c r="J250" s="953"/>
      <c r="K250" s="953"/>
      <c r="L250" s="953"/>
      <c r="M250" s="953"/>
      <c r="N250" s="953"/>
      <c r="O250" s="953"/>
      <c r="P250" s="953"/>
      <c r="Q250" s="1184"/>
      <c r="R250" s="946">
        <f>IF(A250="",0,A250*Kalkulation!$G$9*Analysebereich!D250)</f>
        <v>0</v>
      </c>
      <c r="S250" s="15">
        <f>IF(A250="",0,A250*Kalkulation!$G$9*Analysebereich!E250)</f>
        <v>0</v>
      </c>
      <c r="T250" s="617">
        <f t="shared" si="7"/>
        <v>0</v>
      </c>
      <c r="AU250" s="49"/>
    </row>
    <row r="251" spans="1:47" x14ac:dyDescent="0.35">
      <c r="A251" s="23"/>
      <c r="B251" s="29"/>
      <c r="C251" s="29"/>
      <c r="D251" s="29"/>
      <c r="E251" s="29"/>
      <c r="F251" s="1071"/>
      <c r="G251" s="210"/>
      <c r="H251" s="549"/>
      <c r="I251" s="953"/>
      <c r="J251" s="953"/>
      <c r="K251" s="953"/>
      <c r="L251" s="953"/>
      <c r="M251" s="953"/>
      <c r="N251" s="953"/>
      <c r="O251" s="953"/>
      <c r="P251" s="953"/>
      <c r="Q251" s="1184"/>
      <c r="R251" s="946">
        <f>IF(A251="",0,A251*Kalkulation!$G$9*Analysebereich!D251)</f>
        <v>0</v>
      </c>
      <c r="S251" s="15">
        <f>IF(A251="",0,A251*Kalkulation!$G$9*Analysebereich!E251)</f>
        <v>0</v>
      </c>
      <c r="T251" s="617">
        <f t="shared" si="7"/>
        <v>0</v>
      </c>
      <c r="AU251" s="49"/>
    </row>
    <row r="252" spans="1:47" x14ac:dyDescent="0.35">
      <c r="A252" s="23"/>
      <c r="B252" s="29"/>
      <c r="C252" s="29"/>
      <c r="D252" s="29"/>
      <c r="E252" s="29"/>
      <c r="F252" s="1071"/>
      <c r="G252" s="210"/>
      <c r="H252" s="549"/>
      <c r="I252" s="953"/>
      <c r="J252" s="953"/>
      <c r="K252" s="953"/>
      <c r="L252" s="953"/>
      <c r="M252" s="953"/>
      <c r="N252" s="953"/>
      <c r="O252" s="953"/>
      <c r="P252" s="953"/>
      <c r="Q252" s="1184"/>
      <c r="R252" s="946">
        <f>IF(A252="",0,A252*Kalkulation!$G$9*Analysebereich!D252)</f>
        <v>0</v>
      </c>
      <c r="S252" s="15">
        <f>IF(A252="",0,A252*Kalkulation!$G$9*Analysebereich!E252)</f>
        <v>0</v>
      </c>
      <c r="T252" s="617">
        <f t="shared" si="7"/>
        <v>0</v>
      </c>
      <c r="AU252" s="49"/>
    </row>
    <row r="253" spans="1:47" x14ac:dyDescent="0.35">
      <c r="A253" s="23"/>
      <c r="B253" s="29"/>
      <c r="C253" s="29"/>
      <c r="D253" s="29"/>
      <c r="E253" s="29"/>
      <c r="F253" s="1071"/>
      <c r="G253" s="210"/>
      <c r="H253" s="549"/>
      <c r="I253" s="953"/>
      <c r="J253" s="953"/>
      <c r="K253" s="953"/>
      <c r="L253" s="953"/>
      <c r="M253" s="953"/>
      <c r="N253" s="953"/>
      <c r="O253" s="953"/>
      <c r="P253" s="953"/>
      <c r="Q253" s="1184"/>
      <c r="R253" s="946">
        <f>IF(A253="",0,A253*Kalkulation!$G$9*Analysebereich!D253)</f>
        <v>0</v>
      </c>
      <c r="S253" s="15">
        <f>IF(A253="",0,A253*Kalkulation!$G$9*Analysebereich!E253)</f>
        <v>0</v>
      </c>
      <c r="T253" s="617">
        <f t="shared" si="7"/>
        <v>0</v>
      </c>
      <c r="AU253" s="49"/>
    </row>
    <row r="254" spans="1:47" x14ac:dyDescent="0.35">
      <c r="A254" s="23"/>
      <c r="B254" s="29"/>
      <c r="C254" s="29"/>
      <c r="D254" s="29"/>
      <c r="E254" s="29"/>
      <c r="F254" s="1071"/>
      <c r="G254" s="210"/>
      <c r="H254" s="549"/>
      <c r="I254" s="953"/>
      <c r="J254" s="953"/>
      <c r="K254" s="953"/>
      <c r="L254" s="953"/>
      <c r="M254" s="953"/>
      <c r="N254" s="953"/>
      <c r="O254" s="953"/>
      <c r="P254" s="953"/>
      <c r="Q254" s="1184"/>
      <c r="R254" s="946">
        <f>IF(A254="",0,A254*Kalkulation!$G$9*Analysebereich!D254)</f>
        <v>0</v>
      </c>
      <c r="S254" s="15">
        <f>IF(A254="",0,A254*Kalkulation!$G$9*Analysebereich!E254)</f>
        <v>0</v>
      </c>
      <c r="T254" s="617">
        <f t="shared" si="7"/>
        <v>0</v>
      </c>
      <c r="AU254" s="49"/>
    </row>
    <row r="255" spans="1:47" x14ac:dyDescent="0.35">
      <c r="A255" s="23"/>
      <c r="B255" s="29"/>
      <c r="C255" s="29"/>
      <c r="D255" s="29"/>
      <c r="E255" s="29"/>
      <c r="F255" s="1071"/>
      <c r="G255" s="210"/>
      <c r="H255" s="549"/>
      <c r="I255" s="953"/>
      <c r="J255" s="953"/>
      <c r="K255" s="953"/>
      <c r="L255" s="953"/>
      <c r="M255" s="953"/>
      <c r="N255" s="953"/>
      <c r="O255" s="953"/>
      <c r="P255" s="953"/>
      <c r="Q255" s="1184"/>
      <c r="R255" s="946">
        <f>IF(A255="",0,A255*Kalkulation!$G$9*Analysebereich!D255)</f>
        <v>0</v>
      </c>
      <c r="S255" s="15">
        <f>IF(A255="",0,A255*Kalkulation!$G$9*Analysebereich!E255)</f>
        <v>0</v>
      </c>
      <c r="T255" s="617">
        <f t="shared" si="7"/>
        <v>0</v>
      </c>
      <c r="AU255" s="49"/>
    </row>
    <row r="256" spans="1:47" x14ac:dyDescent="0.35">
      <c r="A256" s="23"/>
      <c r="B256" s="29"/>
      <c r="C256" s="29"/>
      <c r="D256" s="29"/>
      <c r="E256" s="29"/>
      <c r="F256" s="1071"/>
      <c r="G256" s="210"/>
      <c r="H256" s="549"/>
      <c r="I256" s="953"/>
      <c r="J256" s="953"/>
      <c r="K256" s="953"/>
      <c r="L256" s="953"/>
      <c r="M256" s="953"/>
      <c r="N256" s="953"/>
      <c r="O256" s="953"/>
      <c r="P256" s="953"/>
      <c r="Q256" s="1184"/>
      <c r="R256" s="946">
        <f>IF(A256="",0,A256*Kalkulation!$G$9*Analysebereich!D256)</f>
        <v>0</v>
      </c>
      <c r="S256" s="15">
        <f>IF(A256="",0,A256*Kalkulation!$G$9*Analysebereich!E256)</f>
        <v>0</v>
      </c>
      <c r="T256" s="617">
        <f t="shared" si="7"/>
        <v>0</v>
      </c>
      <c r="AU256" s="49"/>
    </row>
    <row r="257" spans="1:47" x14ac:dyDescent="0.35">
      <c r="A257" s="23"/>
      <c r="B257" s="29"/>
      <c r="C257" s="29"/>
      <c r="D257" s="29"/>
      <c r="E257" s="29"/>
      <c r="F257" s="1071"/>
      <c r="G257" s="210"/>
      <c r="H257" s="549"/>
      <c r="I257" s="953"/>
      <c r="J257" s="953"/>
      <c r="K257" s="953"/>
      <c r="L257" s="953"/>
      <c r="M257" s="953"/>
      <c r="N257" s="953"/>
      <c r="O257" s="953"/>
      <c r="P257" s="953"/>
      <c r="Q257" s="1184"/>
      <c r="R257" s="946">
        <f>IF(A257="",0,A257*Kalkulation!$G$9*Analysebereich!D257)</f>
        <v>0</v>
      </c>
      <c r="S257" s="15">
        <f>IF(A257="",0,A257*Kalkulation!$G$9*Analysebereich!E257)</f>
        <v>0</v>
      </c>
      <c r="T257" s="617">
        <f t="shared" si="7"/>
        <v>0</v>
      </c>
      <c r="AU257" s="49"/>
    </row>
    <row r="258" spans="1:47" x14ac:dyDescent="0.35">
      <c r="A258" s="23"/>
      <c r="B258" s="29"/>
      <c r="C258" s="29"/>
      <c r="D258" s="29"/>
      <c r="E258" s="29"/>
      <c r="F258" s="1071"/>
      <c r="G258" s="210"/>
      <c r="H258" s="549"/>
      <c r="I258" s="953"/>
      <c r="J258" s="953"/>
      <c r="K258" s="953"/>
      <c r="L258" s="953"/>
      <c r="M258" s="953"/>
      <c r="N258" s="953"/>
      <c r="O258" s="953"/>
      <c r="P258" s="953"/>
      <c r="Q258" s="1184"/>
      <c r="R258" s="946">
        <f>IF(A258="",0,A258*Kalkulation!$G$9*Analysebereich!D258)</f>
        <v>0</v>
      </c>
      <c r="S258" s="15">
        <f>IF(A258="",0,A258*Kalkulation!$G$9*Analysebereich!E258)</f>
        <v>0</v>
      </c>
      <c r="T258" s="617">
        <f t="shared" si="7"/>
        <v>0</v>
      </c>
      <c r="AU258" s="49"/>
    </row>
    <row r="259" spans="1:47" x14ac:dyDescent="0.35">
      <c r="A259" s="23"/>
      <c r="B259" s="29"/>
      <c r="C259" s="29"/>
      <c r="D259" s="29"/>
      <c r="E259" s="29"/>
      <c r="F259" s="1071"/>
      <c r="G259" s="210"/>
      <c r="H259" s="549"/>
      <c r="I259" s="953"/>
      <c r="J259" s="953"/>
      <c r="K259" s="953"/>
      <c r="L259" s="953"/>
      <c r="M259" s="953"/>
      <c r="N259" s="953"/>
      <c r="O259" s="953"/>
      <c r="P259" s="953"/>
      <c r="Q259" s="1184"/>
      <c r="R259" s="946">
        <f>IF(A259="",0,A259*Kalkulation!$G$9*Analysebereich!D259)</f>
        <v>0</v>
      </c>
      <c r="S259" s="15">
        <f>IF(A259="",0,A259*Kalkulation!$G$9*Analysebereich!E259)</f>
        <v>0</v>
      </c>
      <c r="T259" s="617">
        <f t="shared" si="7"/>
        <v>0</v>
      </c>
      <c r="AU259" s="49"/>
    </row>
    <row r="260" spans="1:47" x14ac:dyDescent="0.35">
      <c r="A260" s="23"/>
      <c r="B260" s="29"/>
      <c r="C260" s="29"/>
      <c r="D260" s="29"/>
      <c r="E260" s="29"/>
      <c r="F260" s="1071"/>
      <c r="G260" s="210"/>
      <c r="H260" s="549"/>
      <c r="I260" s="953"/>
      <c r="J260" s="953"/>
      <c r="K260" s="953"/>
      <c r="L260" s="953"/>
      <c r="M260" s="953"/>
      <c r="N260" s="953"/>
      <c r="O260" s="953"/>
      <c r="P260" s="953"/>
      <c r="Q260" s="1184"/>
      <c r="R260" s="946">
        <f>IF(A260="",0,A260*Kalkulation!$G$9*Analysebereich!D260)</f>
        <v>0</v>
      </c>
      <c r="S260" s="15">
        <f>IF(A260="",0,A260*Kalkulation!$G$9*Analysebereich!E260)</f>
        <v>0</v>
      </c>
      <c r="T260" s="617">
        <f t="shared" si="7"/>
        <v>0</v>
      </c>
      <c r="AU260" s="49"/>
    </row>
    <row r="261" spans="1:47" x14ac:dyDescent="0.35">
      <c r="A261" s="23"/>
      <c r="B261" s="29"/>
      <c r="C261" s="29"/>
      <c r="D261" s="29"/>
      <c r="E261" s="29"/>
      <c r="F261" s="1071"/>
      <c r="G261" s="210"/>
      <c r="H261" s="549"/>
      <c r="I261" s="953"/>
      <c r="J261" s="953"/>
      <c r="K261" s="953"/>
      <c r="L261" s="953"/>
      <c r="M261" s="953"/>
      <c r="N261" s="953"/>
      <c r="O261" s="953"/>
      <c r="P261" s="953"/>
      <c r="Q261" s="1184"/>
      <c r="R261" s="946">
        <f>IF(A261="",0,A261*Kalkulation!$G$9*Analysebereich!D261)</f>
        <v>0</v>
      </c>
      <c r="S261" s="15">
        <f>IF(A261="",0,A261*Kalkulation!$G$9*Analysebereich!E261)</f>
        <v>0</v>
      </c>
      <c r="T261" s="617">
        <f t="shared" ref="T261:T324" si="8">SUM(I261:P261)-S261</f>
        <v>0</v>
      </c>
      <c r="AU261" s="49"/>
    </row>
    <row r="262" spans="1:47" x14ac:dyDescent="0.35">
      <c r="A262" s="23"/>
      <c r="B262" s="29"/>
      <c r="C262" s="29"/>
      <c r="D262" s="29"/>
      <c r="E262" s="29"/>
      <c r="F262" s="1071"/>
      <c r="G262" s="210"/>
      <c r="H262" s="549"/>
      <c r="I262" s="953"/>
      <c r="J262" s="953"/>
      <c r="K262" s="953"/>
      <c r="L262" s="953"/>
      <c r="M262" s="953"/>
      <c r="N262" s="953"/>
      <c r="O262" s="953"/>
      <c r="P262" s="953"/>
      <c r="Q262" s="1184"/>
      <c r="R262" s="946">
        <f>IF(A262="",0,A262*Kalkulation!$G$9*Analysebereich!D262)</f>
        <v>0</v>
      </c>
      <c r="S262" s="15">
        <f>IF(A262="",0,A262*Kalkulation!$G$9*Analysebereich!E262)</f>
        <v>0</v>
      </c>
      <c r="T262" s="617">
        <f t="shared" si="8"/>
        <v>0</v>
      </c>
      <c r="AU262" s="49"/>
    </row>
    <row r="263" spans="1:47" x14ac:dyDescent="0.35">
      <c r="A263" s="23"/>
      <c r="B263" s="29"/>
      <c r="C263" s="29"/>
      <c r="D263" s="29"/>
      <c r="E263" s="29"/>
      <c r="F263" s="1071"/>
      <c r="G263" s="210"/>
      <c r="H263" s="549"/>
      <c r="I263" s="953"/>
      <c r="J263" s="953"/>
      <c r="K263" s="953"/>
      <c r="L263" s="953"/>
      <c r="M263" s="953"/>
      <c r="N263" s="953"/>
      <c r="O263" s="953"/>
      <c r="P263" s="953"/>
      <c r="Q263" s="1184"/>
      <c r="R263" s="946">
        <f>IF(A263="",0,A263*Kalkulation!$G$9*Analysebereich!D263)</f>
        <v>0</v>
      </c>
      <c r="S263" s="15">
        <f>IF(A263="",0,A263*Kalkulation!$G$9*Analysebereich!E263)</f>
        <v>0</v>
      </c>
      <c r="T263" s="617">
        <f t="shared" si="8"/>
        <v>0</v>
      </c>
      <c r="AU263" s="49"/>
    </row>
    <row r="264" spans="1:47" x14ac:dyDescent="0.35">
      <c r="A264" s="23"/>
      <c r="B264" s="29"/>
      <c r="C264" s="29"/>
      <c r="D264" s="29"/>
      <c r="E264" s="29"/>
      <c r="F264" s="1071"/>
      <c r="G264" s="210"/>
      <c r="H264" s="549"/>
      <c r="I264" s="953"/>
      <c r="J264" s="953"/>
      <c r="K264" s="953"/>
      <c r="L264" s="953"/>
      <c r="M264" s="953"/>
      <c r="N264" s="953"/>
      <c r="O264" s="953"/>
      <c r="P264" s="953"/>
      <c r="Q264" s="1184"/>
      <c r="R264" s="946">
        <f>IF(A264="",0,A264*Kalkulation!$G$9*Analysebereich!D264)</f>
        <v>0</v>
      </c>
      <c r="S264" s="15">
        <f>IF(A264="",0,A264*Kalkulation!$G$9*Analysebereich!E264)</f>
        <v>0</v>
      </c>
      <c r="T264" s="617">
        <f t="shared" si="8"/>
        <v>0</v>
      </c>
      <c r="AU264" s="49"/>
    </row>
    <row r="265" spans="1:47" x14ac:dyDescent="0.35">
      <c r="A265" s="23"/>
      <c r="B265" s="29"/>
      <c r="C265" s="29"/>
      <c r="D265" s="29"/>
      <c r="E265" s="29"/>
      <c r="F265" s="1071"/>
      <c r="G265" s="210"/>
      <c r="H265" s="549"/>
      <c r="I265" s="953"/>
      <c r="J265" s="953"/>
      <c r="K265" s="953"/>
      <c r="L265" s="953"/>
      <c r="M265" s="953"/>
      <c r="N265" s="953"/>
      <c r="O265" s="953"/>
      <c r="P265" s="953"/>
      <c r="Q265" s="1184"/>
      <c r="R265" s="946">
        <f>IF(A265="",0,A265*Kalkulation!$G$9*Analysebereich!D265)</f>
        <v>0</v>
      </c>
      <c r="S265" s="15">
        <f>IF(A265="",0,A265*Kalkulation!$G$9*Analysebereich!E265)</f>
        <v>0</v>
      </c>
      <c r="T265" s="617">
        <f t="shared" si="8"/>
        <v>0</v>
      </c>
      <c r="AU265" s="49"/>
    </row>
    <row r="266" spans="1:47" x14ac:dyDescent="0.35">
      <c r="A266" s="23"/>
      <c r="B266" s="29"/>
      <c r="C266" s="29"/>
      <c r="D266" s="29"/>
      <c r="E266" s="29"/>
      <c r="F266" s="1071"/>
      <c r="G266" s="210"/>
      <c r="H266" s="549"/>
      <c r="I266" s="953"/>
      <c r="J266" s="953"/>
      <c r="K266" s="953"/>
      <c r="L266" s="953"/>
      <c r="M266" s="953"/>
      <c r="N266" s="953"/>
      <c r="O266" s="953"/>
      <c r="P266" s="953"/>
      <c r="Q266" s="1184"/>
      <c r="R266" s="946">
        <f>IF(A266="",0,A266*Kalkulation!$G$9*Analysebereich!D266)</f>
        <v>0</v>
      </c>
      <c r="S266" s="15">
        <f>IF(A266="",0,A266*Kalkulation!$G$9*Analysebereich!E266)</f>
        <v>0</v>
      </c>
      <c r="T266" s="617">
        <f t="shared" si="8"/>
        <v>0</v>
      </c>
    </row>
    <row r="267" spans="1:47" x14ac:dyDescent="0.35">
      <c r="A267" s="23"/>
      <c r="B267" s="29"/>
      <c r="C267" s="29"/>
      <c r="D267" s="29"/>
      <c r="E267" s="29"/>
      <c r="F267" s="1071"/>
      <c r="G267" s="210"/>
      <c r="H267" s="549"/>
      <c r="I267" s="953"/>
      <c r="J267" s="953"/>
      <c r="K267" s="953"/>
      <c r="L267" s="953"/>
      <c r="M267" s="953"/>
      <c r="N267" s="953"/>
      <c r="O267" s="953"/>
      <c r="P267" s="953"/>
      <c r="Q267" s="1184"/>
      <c r="R267" s="946">
        <f>IF(A267="",0,A267*Kalkulation!$G$9*Analysebereich!D267)</f>
        <v>0</v>
      </c>
      <c r="S267" s="15">
        <f>IF(A267="",0,A267*Kalkulation!$G$9*Analysebereich!E267)</f>
        <v>0</v>
      </c>
      <c r="T267" s="617">
        <f t="shared" si="8"/>
        <v>0</v>
      </c>
    </row>
    <row r="268" spans="1:47" x14ac:dyDescent="0.35">
      <c r="A268" s="23"/>
      <c r="B268" s="29"/>
      <c r="C268" s="29"/>
      <c r="D268" s="29"/>
      <c r="E268" s="29"/>
      <c r="F268" s="1071"/>
      <c r="G268" s="210"/>
      <c r="H268" s="549"/>
      <c r="I268" s="953"/>
      <c r="J268" s="953"/>
      <c r="K268" s="953"/>
      <c r="L268" s="953"/>
      <c r="M268" s="953"/>
      <c r="N268" s="953"/>
      <c r="O268" s="953"/>
      <c r="P268" s="953"/>
      <c r="Q268" s="1184"/>
      <c r="R268" s="946">
        <f>IF(A268="",0,A268*Kalkulation!$G$9*Analysebereich!D268)</f>
        <v>0</v>
      </c>
      <c r="S268" s="15">
        <f>IF(A268="",0,A268*Kalkulation!$G$9*Analysebereich!E268)</f>
        <v>0</v>
      </c>
      <c r="T268" s="617">
        <f t="shared" si="8"/>
        <v>0</v>
      </c>
    </row>
    <row r="269" spans="1:47" x14ac:dyDescent="0.35">
      <c r="A269" s="23"/>
      <c r="B269" s="29"/>
      <c r="C269" s="29"/>
      <c r="D269" s="29"/>
      <c r="E269" s="29"/>
      <c r="F269" s="1071"/>
      <c r="G269" s="210"/>
      <c r="H269" s="549"/>
      <c r="I269" s="953"/>
      <c r="J269" s="953"/>
      <c r="K269" s="953"/>
      <c r="L269" s="953"/>
      <c r="M269" s="953"/>
      <c r="N269" s="953"/>
      <c r="O269" s="953"/>
      <c r="P269" s="953"/>
      <c r="Q269" s="1184"/>
      <c r="R269" s="946">
        <f>IF(A269="",0,A269*Kalkulation!$G$9*Analysebereich!D269)</f>
        <v>0</v>
      </c>
      <c r="S269" s="15">
        <f>IF(A269="",0,A269*Kalkulation!$G$9*Analysebereich!E269)</f>
        <v>0</v>
      </c>
      <c r="T269" s="617">
        <f t="shared" si="8"/>
        <v>0</v>
      </c>
    </row>
    <row r="270" spans="1:47" x14ac:dyDescent="0.35">
      <c r="A270" s="23"/>
      <c r="B270" s="29"/>
      <c r="C270" s="29"/>
      <c r="D270" s="29"/>
      <c r="E270" s="29"/>
      <c r="F270" s="1071"/>
      <c r="G270" s="210"/>
      <c r="H270" s="549"/>
      <c r="I270" s="953"/>
      <c r="J270" s="953"/>
      <c r="K270" s="953"/>
      <c r="L270" s="953"/>
      <c r="M270" s="953"/>
      <c r="N270" s="953"/>
      <c r="O270" s="953"/>
      <c r="P270" s="953"/>
      <c r="Q270" s="1184"/>
      <c r="R270" s="946">
        <f>IF(A270="",0,A270*Kalkulation!$G$9*Analysebereich!D270)</f>
        <v>0</v>
      </c>
      <c r="S270" s="15">
        <f>IF(A270="",0,A270*Kalkulation!$G$9*Analysebereich!E270)</f>
        <v>0</v>
      </c>
      <c r="T270" s="617">
        <f t="shared" si="8"/>
        <v>0</v>
      </c>
    </row>
    <row r="271" spans="1:47" x14ac:dyDescent="0.35">
      <c r="A271" s="23"/>
      <c r="B271" s="29"/>
      <c r="C271" s="29"/>
      <c r="D271" s="29"/>
      <c r="E271" s="29"/>
      <c r="F271" s="1071"/>
      <c r="G271" s="210"/>
      <c r="H271" s="549"/>
      <c r="I271" s="953"/>
      <c r="J271" s="953"/>
      <c r="K271" s="953"/>
      <c r="L271" s="953"/>
      <c r="M271" s="953"/>
      <c r="N271" s="953"/>
      <c r="O271" s="953"/>
      <c r="P271" s="953"/>
      <c r="Q271" s="1184"/>
      <c r="R271" s="946">
        <f>IF(A271="",0,A271*Kalkulation!$G$9*Analysebereich!D271)</f>
        <v>0</v>
      </c>
      <c r="S271" s="15">
        <f>IF(A271="",0,A271*Kalkulation!$G$9*Analysebereich!E271)</f>
        <v>0</v>
      </c>
      <c r="T271" s="617">
        <f t="shared" si="8"/>
        <v>0</v>
      </c>
    </row>
    <row r="272" spans="1:47" x14ac:dyDescent="0.35">
      <c r="A272" s="23"/>
      <c r="B272" s="29"/>
      <c r="C272" s="29"/>
      <c r="D272" s="29"/>
      <c r="E272" s="29"/>
      <c r="F272" s="1071"/>
      <c r="G272" s="210"/>
      <c r="H272" s="549"/>
      <c r="I272" s="953"/>
      <c r="J272" s="953"/>
      <c r="K272" s="953"/>
      <c r="L272" s="953"/>
      <c r="M272" s="953"/>
      <c r="N272" s="953"/>
      <c r="O272" s="953"/>
      <c r="P272" s="953"/>
      <c r="Q272" s="1184"/>
      <c r="R272" s="946">
        <f>IF(A272="",0,A272*Kalkulation!$G$9*Analysebereich!D272)</f>
        <v>0</v>
      </c>
      <c r="S272" s="15">
        <f>IF(A272="",0,A272*Kalkulation!$G$9*Analysebereich!E272)</f>
        <v>0</v>
      </c>
      <c r="T272" s="617">
        <f t="shared" si="8"/>
        <v>0</v>
      </c>
    </row>
    <row r="273" spans="1:20" x14ac:dyDescent="0.35">
      <c r="A273" s="23"/>
      <c r="B273" s="29"/>
      <c r="C273" s="29"/>
      <c r="D273" s="29"/>
      <c r="E273" s="29"/>
      <c r="F273" s="1071"/>
      <c r="G273" s="210"/>
      <c r="H273" s="549"/>
      <c r="I273" s="953"/>
      <c r="J273" s="953"/>
      <c r="K273" s="953"/>
      <c r="L273" s="953"/>
      <c r="M273" s="953"/>
      <c r="N273" s="953"/>
      <c r="O273" s="953"/>
      <c r="P273" s="953"/>
      <c r="Q273" s="1184"/>
      <c r="R273" s="946">
        <f>IF(A273="",0,A273*Kalkulation!$G$9*Analysebereich!D273)</f>
        <v>0</v>
      </c>
      <c r="S273" s="15">
        <f>IF(A273="",0,A273*Kalkulation!$G$9*Analysebereich!E273)</f>
        <v>0</v>
      </c>
      <c r="T273" s="617">
        <f t="shared" si="8"/>
        <v>0</v>
      </c>
    </row>
    <row r="274" spans="1:20" x14ac:dyDescent="0.35">
      <c r="A274" s="23"/>
      <c r="B274" s="29"/>
      <c r="C274" s="29"/>
      <c r="D274" s="29"/>
      <c r="E274" s="29"/>
      <c r="F274" s="1071"/>
      <c r="G274" s="210"/>
      <c r="H274" s="549"/>
      <c r="I274" s="953"/>
      <c r="J274" s="953"/>
      <c r="K274" s="953"/>
      <c r="L274" s="953"/>
      <c r="M274" s="953"/>
      <c r="N274" s="953"/>
      <c r="O274" s="953"/>
      <c r="P274" s="953"/>
      <c r="Q274" s="1184"/>
      <c r="R274" s="946">
        <f>IF(A274="",0,A274*Kalkulation!$G$9*Analysebereich!D274)</f>
        <v>0</v>
      </c>
      <c r="S274" s="15">
        <f>IF(A274="",0,A274*Kalkulation!$G$9*Analysebereich!E274)</f>
        <v>0</v>
      </c>
      <c r="T274" s="617">
        <f t="shared" si="8"/>
        <v>0</v>
      </c>
    </row>
    <row r="275" spans="1:20" x14ac:dyDescent="0.35">
      <c r="A275" s="23"/>
      <c r="B275" s="29"/>
      <c r="C275" s="29"/>
      <c r="D275" s="29"/>
      <c r="E275" s="29"/>
      <c r="F275" s="1071"/>
      <c r="G275" s="210"/>
      <c r="H275" s="549"/>
      <c r="I275" s="953"/>
      <c r="J275" s="953"/>
      <c r="K275" s="953"/>
      <c r="L275" s="953"/>
      <c r="M275" s="953"/>
      <c r="N275" s="953"/>
      <c r="O275" s="953"/>
      <c r="P275" s="953"/>
      <c r="Q275" s="1184"/>
      <c r="R275" s="946">
        <f>IF(A275="",0,A275*Kalkulation!$G$9*Analysebereich!D275)</f>
        <v>0</v>
      </c>
      <c r="S275" s="15">
        <f>IF(A275="",0,A275*Kalkulation!$G$9*Analysebereich!E275)</f>
        <v>0</v>
      </c>
      <c r="T275" s="617">
        <f t="shared" si="8"/>
        <v>0</v>
      </c>
    </row>
    <row r="276" spans="1:20" x14ac:dyDescent="0.35">
      <c r="A276" s="23"/>
      <c r="B276" s="29"/>
      <c r="C276" s="29"/>
      <c r="D276" s="29"/>
      <c r="E276" s="29"/>
      <c r="F276" s="1071"/>
      <c r="G276" s="210"/>
      <c r="H276" s="549"/>
      <c r="I276" s="953"/>
      <c r="J276" s="953"/>
      <c r="K276" s="953"/>
      <c r="L276" s="953"/>
      <c r="M276" s="953"/>
      <c r="N276" s="953"/>
      <c r="O276" s="953"/>
      <c r="P276" s="953"/>
      <c r="Q276" s="1184"/>
      <c r="R276" s="946">
        <f>IF(A276="",0,A276*Kalkulation!$G$9*Analysebereich!D276)</f>
        <v>0</v>
      </c>
      <c r="S276" s="15">
        <f>IF(A276="",0,A276*Kalkulation!$G$9*Analysebereich!E276)</f>
        <v>0</v>
      </c>
      <c r="T276" s="617">
        <f t="shared" si="8"/>
        <v>0</v>
      </c>
    </row>
    <row r="277" spans="1:20" x14ac:dyDescent="0.35">
      <c r="A277" s="23"/>
      <c r="B277" s="29"/>
      <c r="C277" s="29"/>
      <c r="D277" s="29"/>
      <c r="E277" s="29"/>
      <c r="F277" s="1071"/>
      <c r="G277" s="210"/>
      <c r="H277" s="549"/>
      <c r="I277" s="953"/>
      <c r="J277" s="953"/>
      <c r="K277" s="953"/>
      <c r="L277" s="953"/>
      <c r="M277" s="953"/>
      <c r="N277" s="953"/>
      <c r="O277" s="953"/>
      <c r="P277" s="953"/>
      <c r="Q277" s="1184"/>
      <c r="R277" s="946">
        <f>IF(A277="",0,A277*Kalkulation!$G$9*Analysebereich!D277)</f>
        <v>0</v>
      </c>
      <c r="S277" s="15">
        <f>IF(A277="",0,A277*Kalkulation!$G$9*Analysebereich!E277)</f>
        <v>0</v>
      </c>
      <c r="T277" s="617">
        <f t="shared" si="8"/>
        <v>0</v>
      </c>
    </row>
    <row r="278" spans="1:20" x14ac:dyDescent="0.35">
      <c r="A278" s="23"/>
      <c r="B278" s="29"/>
      <c r="C278" s="29"/>
      <c r="D278" s="29"/>
      <c r="E278" s="29"/>
      <c r="F278" s="1071"/>
      <c r="G278" s="210"/>
      <c r="H278" s="549"/>
      <c r="I278" s="953"/>
      <c r="J278" s="953"/>
      <c r="K278" s="953"/>
      <c r="L278" s="953"/>
      <c r="M278" s="953"/>
      <c r="N278" s="953"/>
      <c r="O278" s="953"/>
      <c r="P278" s="953"/>
      <c r="Q278" s="1184"/>
      <c r="R278" s="946">
        <f>IF(A278="",0,A278*Kalkulation!$G$9*Analysebereich!D278)</f>
        <v>0</v>
      </c>
      <c r="S278" s="15">
        <f>IF(A278="",0,A278*Kalkulation!$G$9*Analysebereich!E278)</f>
        <v>0</v>
      </c>
      <c r="T278" s="617">
        <f t="shared" si="8"/>
        <v>0</v>
      </c>
    </row>
    <row r="279" spans="1:20" x14ac:dyDescent="0.35">
      <c r="A279" s="23"/>
      <c r="B279" s="29"/>
      <c r="C279" s="29"/>
      <c r="D279" s="29"/>
      <c r="E279" s="29"/>
      <c r="F279" s="1071"/>
      <c r="G279" s="210"/>
      <c r="H279" s="549"/>
      <c r="I279" s="953"/>
      <c r="J279" s="953"/>
      <c r="K279" s="953"/>
      <c r="L279" s="953"/>
      <c r="M279" s="953"/>
      <c r="N279" s="953"/>
      <c r="O279" s="953"/>
      <c r="P279" s="953"/>
      <c r="Q279" s="1184"/>
      <c r="R279" s="946">
        <f>IF(A279="",0,A279*Kalkulation!$G$9*Analysebereich!D279)</f>
        <v>0</v>
      </c>
      <c r="S279" s="15">
        <f>IF(A279="",0,A279*Kalkulation!$G$9*Analysebereich!E279)</f>
        <v>0</v>
      </c>
      <c r="T279" s="617">
        <f t="shared" si="8"/>
        <v>0</v>
      </c>
    </row>
    <row r="280" spans="1:20" x14ac:dyDescent="0.35">
      <c r="A280" s="23"/>
      <c r="B280" s="29"/>
      <c r="C280" s="29"/>
      <c r="D280" s="29"/>
      <c r="E280" s="29"/>
      <c r="F280" s="1071"/>
      <c r="G280" s="210"/>
      <c r="H280" s="549"/>
      <c r="I280" s="953"/>
      <c r="J280" s="953"/>
      <c r="K280" s="953"/>
      <c r="L280" s="953"/>
      <c r="M280" s="953"/>
      <c r="N280" s="953"/>
      <c r="O280" s="953"/>
      <c r="P280" s="953"/>
      <c r="Q280" s="1184"/>
      <c r="R280" s="946">
        <f>IF(A280="",0,A280*Kalkulation!$G$9*Analysebereich!D280)</f>
        <v>0</v>
      </c>
      <c r="S280" s="15">
        <f>IF(A280="",0,A280*Kalkulation!$G$9*Analysebereich!E280)</f>
        <v>0</v>
      </c>
      <c r="T280" s="617">
        <f t="shared" si="8"/>
        <v>0</v>
      </c>
    </row>
    <row r="281" spans="1:20" x14ac:dyDescent="0.35">
      <c r="A281" s="23"/>
      <c r="B281" s="29"/>
      <c r="C281" s="29"/>
      <c r="D281" s="29"/>
      <c r="E281" s="29"/>
      <c r="F281" s="1071"/>
      <c r="G281" s="210"/>
      <c r="H281" s="549"/>
      <c r="I281" s="953"/>
      <c r="J281" s="953"/>
      <c r="K281" s="953"/>
      <c r="L281" s="953"/>
      <c r="M281" s="953"/>
      <c r="N281" s="953"/>
      <c r="O281" s="953"/>
      <c r="P281" s="953"/>
      <c r="Q281" s="1184"/>
      <c r="R281" s="946">
        <f>IF(A281="",0,A281*Kalkulation!$G$9*Analysebereich!D281)</f>
        <v>0</v>
      </c>
      <c r="S281" s="15">
        <f>IF(A281="",0,A281*Kalkulation!$G$9*Analysebereich!E281)</f>
        <v>0</v>
      </c>
      <c r="T281" s="617">
        <f t="shared" si="8"/>
        <v>0</v>
      </c>
    </row>
    <row r="282" spans="1:20" x14ac:dyDescent="0.35">
      <c r="A282" s="23"/>
      <c r="B282" s="29"/>
      <c r="C282" s="29"/>
      <c r="D282" s="29"/>
      <c r="E282" s="29"/>
      <c r="F282" s="1071"/>
      <c r="G282" s="210"/>
      <c r="H282" s="549"/>
      <c r="I282" s="953"/>
      <c r="J282" s="953"/>
      <c r="K282" s="953"/>
      <c r="L282" s="953"/>
      <c r="M282" s="953"/>
      <c r="N282" s="953"/>
      <c r="O282" s="953"/>
      <c r="P282" s="953"/>
      <c r="Q282" s="1184"/>
      <c r="R282" s="946">
        <f>IF(A282="",0,A282*Kalkulation!$G$9*Analysebereich!D282)</f>
        <v>0</v>
      </c>
      <c r="S282" s="15">
        <f>IF(A282="",0,A282*Kalkulation!$G$9*Analysebereich!E282)</f>
        <v>0</v>
      </c>
      <c r="T282" s="617">
        <f t="shared" si="8"/>
        <v>0</v>
      </c>
    </row>
    <row r="283" spans="1:20" x14ac:dyDescent="0.35">
      <c r="A283" s="23"/>
      <c r="B283" s="29"/>
      <c r="C283" s="29"/>
      <c r="D283" s="29"/>
      <c r="E283" s="29"/>
      <c r="F283" s="1071"/>
      <c r="G283" s="210"/>
      <c r="H283" s="549"/>
      <c r="I283" s="953"/>
      <c r="J283" s="953"/>
      <c r="K283" s="953"/>
      <c r="L283" s="953"/>
      <c r="M283" s="953"/>
      <c r="N283" s="953"/>
      <c r="O283" s="953"/>
      <c r="P283" s="953"/>
      <c r="Q283" s="1184"/>
      <c r="R283" s="946">
        <f>IF(A283="",0,A283*Kalkulation!$G$9*Analysebereich!D283)</f>
        <v>0</v>
      </c>
      <c r="S283" s="15">
        <f>IF(A283="",0,A283*Kalkulation!$G$9*Analysebereich!E283)</f>
        <v>0</v>
      </c>
      <c r="T283" s="617">
        <f t="shared" si="8"/>
        <v>0</v>
      </c>
    </row>
    <row r="284" spans="1:20" x14ac:dyDescent="0.35">
      <c r="A284" s="23"/>
      <c r="B284" s="29"/>
      <c r="C284" s="29"/>
      <c r="D284" s="29"/>
      <c r="E284" s="29"/>
      <c r="F284" s="1071"/>
      <c r="G284" s="210"/>
      <c r="H284" s="549"/>
      <c r="I284" s="953"/>
      <c r="J284" s="953"/>
      <c r="K284" s="953"/>
      <c r="L284" s="953"/>
      <c r="M284" s="953"/>
      <c r="N284" s="953"/>
      <c r="O284" s="953"/>
      <c r="P284" s="953"/>
      <c r="Q284" s="1184"/>
      <c r="R284" s="946">
        <f>IF(A284="",0,A284*Kalkulation!$G$9*Analysebereich!D284)</f>
        <v>0</v>
      </c>
      <c r="S284" s="15">
        <f>IF(A284="",0,A284*Kalkulation!$G$9*Analysebereich!E284)</f>
        <v>0</v>
      </c>
      <c r="T284" s="617">
        <f t="shared" si="8"/>
        <v>0</v>
      </c>
    </row>
    <row r="285" spans="1:20" x14ac:dyDescent="0.35">
      <c r="A285" s="23"/>
      <c r="B285" s="29"/>
      <c r="C285" s="29"/>
      <c r="D285" s="29"/>
      <c r="E285" s="29"/>
      <c r="F285" s="1071"/>
      <c r="G285" s="210"/>
      <c r="H285" s="549"/>
      <c r="I285" s="953"/>
      <c r="J285" s="953"/>
      <c r="K285" s="953"/>
      <c r="L285" s="953"/>
      <c r="M285" s="953"/>
      <c r="N285" s="953"/>
      <c r="O285" s="953"/>
      <c r="P285" s="953"/>
      <c r="Q285" s="1184"/>
      <c r="R285" s="946">
        <f>IF(A285="",0,A285*Kalkulation!$G$9*Analysebereich!D285)</f>
        <v>0</v>
      </c>
      <c r="S285" s="15">
        <f>IF(A285="",0,A285*Kalkulation!$G$9*Analysebereich!E285)</f>
        <v>0</v>
      </c>
      <c r="T285" s="617">
        <f t="shared" si="8"/>
        <v>0</v>
      </c>
    </row>
    <row r="286" spans="1:20" x14ac:dyDescent="0.35">
      <c r="A286" s="23"/>
      <c r="B286" s="29"/>
      <c r="C286" s="29"/>
      <c r="D286" s="29"/>
      <c r="E286" s="29"/>
      <c r="F286" s="1071"/>
      <c r="G286" s="210"/>
      <c r="H286" s="549"/>
      <c r="I286" s="953"/>
      <c r="J286" s="953"/>
      <c r="K286" s="953"/>
      <c r="L286" s="953"/>
      <c r="M286" s="953"/>
      <c r="N286" s="953"/>
      <c r="O286" s="953"/>
      <c r="P286" s="953"/>
      <c r="Q286" s="1184"/>
      <c r="R286" s="946">
        <f>IF(A286="",0,A286*Kalkulation!$G$9*Analysebereich!D286)</f>
        <v>0</v>
      </c>
      <c r="S286" s="15">
        <f>IF(A286="",0,A286*Kalkulation!$G$9*Analysebereich!E286)</f>
        <v>0</v>
      </c>
      <c r="T286" s="617">
        <f t="shared" si="8"/>
        <v>0</v>
      </c>
    </row>
    <row r="287" spans="1:20" x14ac:dyDescent="0.35">
      <c r="A287" s="23"/>
      <c r="B287" s="29"/>
      <c r="C287" s="29"/>
      <c r="D287" s="29"/>
      <c r="E287" s="29"/>
      <c r="F287" s="1071"/>
      <c r="G287" s="210"/>
      <c r="H287" s="549"/>
      <c r="I287" s="953"/>
      <c r="J287" s="953"/>
      <c r="K287" s="953"/>
      <c r="L287" s="953"/>
      <c r="M287" s="953"/>
      <c r="N287" s="953"/>
      <c r="O287" s="953"/>
      <c r="P287" s="953"/>
      <c r="Q287" s="1184"/>
      <c r="R287" s="946">
        <f>IF(A287="",0,A287*Kalkulation!$G$9*Analysebereich!D287)</f>
        <v>0</v>
      </c>
      <c r="S287" s="15">
        <f>IF(A287="",0,A287*Kalkulation!$G$9*Analysebereich!E287)</f>
        <v>0</v>
      </c>
      <c r="T287" s="617">
        <f t="shared" si="8"/>
        <v>0</v>
      </c>
    </row>
    <row r="288" spans="1:20" x14ac:dyDescent="0.35">
      <c r="A288" s="23"/>
      <c r="B288" s="29"/>
      <c r="C288" s="29"/>
      <c r="D288" s="29"/>
      <c r="E288" s="29"/>
      <c r="F288" s="1071"/>
      <c r="G288" s="210"/>
      <c r="H288" s="549"/>
      <c r="I288" s="953"/>
      <c r="J288" s="953"/>
      <c r="K288" s="953"/>
      <c r="L288" s="953"/>
      <c r="M288" s="953"/>
      <c r="N288" s="953"/>
      <c r="O288" s="953"/>
      <c r="P288" s="953"/>
      <c r="Q288" s="1184"/>
      <c r="R288" s="946">
        <f>IF(A288="",0,A288*Kalkulation!$G$9*Analysebereich!D288)</f>
        <v>0</v>
      </c>
      <c r="S288" s="15">
        <f>IF(A288="",0,A288*Kalkulation!$G$9*Analysebereich!E288)</f>
        <v>0</v>
      </c>
      <c r="T288" s="617">
        <f t="shared" si="8"/>
        <v>0</v>
      </c>
    </row>
    <row r="289" spans="1:20" x14ac:dyDescent="0.35">
      <c r="A289" s="23"/>
      <c r="B289" s="29"/>
      <c r="C289" s="29"/>
      <c r="D289" s="29"/>
      <c r="E289" s="29"/>
      <c r="F289" s="1071"/>
      <c r="G289" s="210"/>
      <c r="H289" s="549"/>
      <c r="I289" s="953"/>
      <c r="J289" s="953"/>
      <c r="K289" s="953"/>
      <c r="L289" s="953"/>
      <c r="M289" s="953"/>
      <c r="N289" s="953"/>
      <c r="O289" s="953"/>
      <c r="P289" s="953"/>
      <c r="Q289" s="1184"/>
      <c r="R289" s="946">
        <f>IF(A289="",0,A289*Kalkulation!$G$9*Analysebereich!D289)</f>
        <v>0</v>
      </c>
      <c r="S289" s="15">
        <f>IF(A289="",0,A289*Kalkulation!$G$9*Analysebereich!E289)</f>
        <v>0</v>
      </c>
      <c r="T289" s="617">
        <f t="shared" si="8"/>
        <v>0</v>
      </c>
    </row>
    <row r="290" spans="1:20" x14ac:dyDescent="0.35">
      <c r="A290" s="23"/>
      <c r="B290" s="29"/>
      <c r="C290" s="29"/>
      <c r="D290" s="29"/>
      <c r="E290" s="29"/>
      <c r="F290" s="1071"/>
      <c r="G290" s="210"/>
      <c r="H290" s="549"/>
      <c r="I290" s="953"/>
      <c r="J290" s="953"/>
      <c r="K290" s="953"/>
      <c r="L290" s="953"/>
      <c r="M290" s="953"/>
      <c r="N290" s="953"/>
      <c r="O290" s="953"/>
      <c r="P290" s="953"/>
      <c r="Q290" s="1184"/>
      <c r="R290" s="946">
        <f>IF(A290="",0,A290*Kalkulation!$G$9*Analysebereich!D290)</f>
        <v>0</v>
      </c>
      <c r="S290" s="15">
        <f>IF(A290="",0,A290*Kalkulation!$G$9*Analysebereich!E290)</f>
        <v>0</v>
      </c>
      <c r="T290" s="617">
        <f t="shared" si="8"/>
        <v>0</v>
      </c>
    </row>
    <row r="291" spans="1:20" x14ac:dyDescent="0.35">
      <c r="A291" s="23"/>
      <c r="B291" s="29"/>
      <c r="C291" s="29"/>
      <c r="D291" s="29"/>
      <c r="E291" s="29"/>
      <c r="F291" s="1071"/>
      <c r="G291" s="210"/>
      <c r="H291" s="549"/>
      <c r="I291" s="953"/>
      <c r="J291" s="953"/>
      <c r="K291" s="953"/>
      <c r="L291" s="953"/>
      <c r="M291" s="953"/>
      <c r="N291" s="953"/>
      <c r="O291" s="953"/>
      <c r="P291" s="953"/>
      <c r="Q291" s="1184"/>
      <c r="R291" s="946">
        <f>IF(A291="",0,A291*Kalkulation!$G$9*Analysebereich!D291)</f>
        <v>0</v>
      </c>
      <c r="S291" s="15">
        <f>IF(A291="",0,A291*Kalkulation!$G$9*Analysebereich!E291)</f>
        <v>0</v>
      </c>
      <c r="T291" s="617">
        <f t="shared" si="8"/>
        <v>0</v>
      </c>
    </row>
    <row r="292" spans="1:20" x14ac:dyDescent="0.35">
      <c r="A292" s="23"/>
      <c r="B292" s="29"/>
      <c r="C292" s="29"/>
      <c r="D292" s="29"/>
      <c r="E292" s="29"/>
      <c r="F292" s="1071"/>
      <c r="G292" s="210"/>
      <c r="H292" s="549"/>
      <c r="I292" s="953"/>
      <c r="J292" s="953"/>
      <c r="K292" s="953"/>
      <c r="L292" s="953"/>
      <c r="M292" s="953"/>
      <c r="N292" s="953"/>
      <c r="O292" s="953"/>
      <c r="P292" s="953"/>
      <c r="Q292" s="1184"/>
      <c r="R292" s="946">
        <f>IF(A292="",0,A292*Kalkulation!$G$9*Analysebereich!D292)</f>
        <v>0</v>
      </c>
      <c r="S292" s="15">
        <f>IF(A292="",0,A292*Kalkulation!$G$9*Analysebereich!E292)</f>
        <v>0</v>
      </c>
      <c r="T292" s="617">
        <f t="shared" si="8"/>
        <v>0</v>
      </c>
    </row>
    <row r="293" spans="1:20" x14ac:dyDescent="0.35">
      <c r="A293" s="23"/>
      <c r="B293" s="29"/>
      <c r="C293" s="29"/>
      <c r="D293" s="29"/>
      <c r="E293" s="29"/>
      <c r="F293" s="1071"/>
      <c r="G293" s="210"/>
      <c r="H293" s="549"/>
      <c r="I293" s="953"/>
      <c r="J293" s="953"/>
      <c r="K293" s="953"/>
      <c r="L293" s="953"/>
      <c r="M293" s="953"/>
      <c r="N293" s="953"/>
      <c r="O293" s="953"/>
      <c r="P293" s="953"/>
      <c r="Q293" s="1184"/>
      <c r="R293" s="946">
        <f>IF(A293="",0,A293*Kalkulation!$G$9*Analysebereich!D293)</f>
        <v>0</v>
      </c>
      <c r="S293" s="15">
        <f>IF(A293="",0,A293*Kalkulation!$G$9*Analysebereich!E293)</f>
        <v>0</v>
      </c>
      <c r="T293" s="617">
        <f t="shared" si="8"/>
        <v>0</v>
      </c>
    </row>
    <row r="294" spans="1:20" x14ac:dyDescent="0.35">
      <c r="A294" s="23"/>
      <c r="B294" s="29"/>
      <c r="C294" s="29"/>
      <c r="D294" s="29"/>
      <c r="E294" s="29"/>
      <c r="F294" s="1071"/>
      <c r="G294" s="210"/>
      <c r="H294" s="549"/>
      <c r="I294" s="953"/>
      <c r="J294" s="953"/>
      <c r="K294" s="953"/>
      <c r="L294" s="953"/>
      <c r="M294" s="953"/>
      <c r="N294" s="953"/>
      <c r="O294" s="953"/>
      <c r="P294" s="953"/>
      <c r="Q294" s="1184"/>
      <c r="R294" s="946">
        <f>IF(A294="",0,A294*Kalkulation!$G$9*Analysebereich!D294)</f>
        <v>0</v>
      </c>
      <c r="S294" s="15">
        <f>IF(A294="",0,A294*Kalkulation!$G$9*Analysebereich!E294)</f>
        <v>0</v>
      </c>
      <c r="T294" s="617">
        <f t="shared" si="8"/>
        <v>0</v>
      </c>
    </row>
    <row r="295" spans="1:20" x14ac:dyDescent="0.35">
      <c r="A295" s="23"/>
      <c r="B295" s="29"/>
      <c r="C295" s="29"/>
      <c r="D295" s="29"/>
      <c r="E295" s="29"/>
      <c r="F295" s="1071"/>
      <c r="G295" s="210"/>
      <c r="H295" s="549"/>
      <c r="I295" s="953"/>
      <c r="J295" s="953"/>
      <c r="K295" s="953"/>
      <c r="L295" s="953"/>
      <c r="M295" s="953"/>
      <c r="N295" s="953"/>
      <c r="O295" s="953"/>
      <c r="P295" s="953"/>
      <c r="Q295" s="1184"/>
      <c r="R295" s="946">
        <f>IF(A295="",0,A295*Kalkulation!$G$9*Analysebereich!D295)</f>
        <v>0</v>
      </c>
      <c r="S295" s="15">
        <f>IF(A295="",0,A295*Kalkulation!$G$9*Analysebereich!E295)</f>
        <v>0</v>
      </c>
      <c r="T295" s="617">
        <f t="shared" si="8"/>
        <v>0</v>
      </c>
    </row>
    <row r="296" spans="1:20" x14ac:dyDescent="0.35">
      <c r="A296" s="23"/>
      <c r="B296" s="29"/>
      <c r="C296" s="29"/>
      <c r="D296" s="29"/>
      <c r="E296" s="29"/>
      <c r="F296" s="1071"/>
      <c r="G296" s="210"/>
      <c r="H296" s="549"/>
      <c r="I296" s="953"/>
      <c r="J296" s="953"/>
      <c r="K296" s="953"/>
      <c r="L296" s="953"/>
      <c r="M296" s="953"/>
      <c r="N296" s="953"/>
      <c r="O296" s="953"/>
      <c r="P296" s="953"/>
      <c r="Q296" s="1184"/>
      <c r="R296" s="946">
        <f>IF(A296="",0,A296*Kalkulation!$G$9*Analysebereich!D296)</f>
        <v>0</v>
      </c>
      <c r="S296" s="15">
        <f>IF(A296="",0,A296*Kalkulation!$G$9*Analysebereich!E296)</f>
        <v>0</v>
      </c>
      <c r="T296" s="617">
        <f t="shared" si="8"/>
        <v>0</v>
      </c>
    </row>
    <row r="297" spans="1:20" x14ac:dyDescent="0.35">
      <c r="A297" s="23"/>
      <c r="B297" s="29"/>
      <c r="C297" s="29"/>
      <c r="D297" s="29"/>
      <c r="E297" s="29"/>
      <c r="F297" s="1071"/>
      <c r="G297" s="210"/>
      <c r="H297" s="549"/>
      <c r="I297" s="953"/>
      <c r="J297" s="953"/>
      <c r="K297" s="953"/>
      <c r="L297" s="953"/>
      <c r="M297" s="953"/>
      <c r="N297" s="953"/>
      <c r="O297" s="953"/>
      <c r="P297" s="953"/>
      <c r="Q297" s="1184"/>
      <c r="R297" s="946">
        <f>IF(A297="",0,A297*Kalkulation!$G$9*Analysebereich!D297)</f>
        <v>0</v>
      </c>
      <c r="S297" s="15">
        <f>IF(A297="",0,A297*Kalkulation!$G$9*Analysebereich!E297)</f>
        <v>0</v>
      </c>
      <c r="T297" s="617">
        <f t="shared" si="8"/>
        <v>0</v>
      </c>
    </row>
    <row r="298" spans="1:20" x14ac:dyDescent="0.35">
      <c r="A298" s="23"/>
      <c r="B298" s="29"/>
      <c r="C298" s="29"/>
      <c r="D298" s="29"/>
      <c r="E298" s="29"/>
      <c r="F298" s="1071"/>
      <c r="G298" s="210"/>
      <c r="H298" s="549"/>
      <c r="I298" s="953"/>
      <c r="J298" s="953"/>
      <c r="K298" s="953"/>
      <c r="L298" s="953"/>
      <c r="M298" s="953"/>
      <c r="N298" s="953"/>
      <c r="O298" s="953"/>
      <c r="P298" s="953"/>
      <c r="Q298" s="1184"/>
      <c r="R298" s="946">
        <f>IF(A298="",0,A298*Kalkulation!$G$9*Analysebereich!D298)</f>
        <v>0</v>
      </c>
      <c r="S298" s="15">
        <f>IF(A298="",0,A298*Kalkulation!$G$9*Analysebereich!E298)</f>
        <v>0</v>
      </c>
      <c r="T298" s="617">
        <f t="shared" si="8"/>
        <v>0</v>
      </c>
    </row>
    <row r="299" spans="1:20" x14ac:dyDescent="0.35">
      <c r="A299" s="23"/>
      <c r="B299" s="29"/>
      <c r="C299" s="29"/>
      <c r="D299" s="29"/>
      <c r="E299" s="29"/>
      <c r="F299" s="1071"/>
      <c r="G299" s="210"/>
      <c r="H299" s="549"/>
      <c r="I299" s="953"/>
      <c r="J299" s="953"/>
      <c r="K299" s="953"/>
      <c r="L299" s="953"/>
      <c r="M299" s="953"/>
      <c r="N299" s="953"/>
      <c r="O299" s="953"/>
      <c r="P299" s="953"/>
      <c r="Q299" s="1184"/>
      <c r="R299" s="946">
        <f>IF(A299="",0,A299*Kalkulation!$G$9*Analysebereich!D299)</f>
        <v>0</v>
      </c>
      <c r="S299" s="15">
        <f>IF(A299="",0,A299*Kalkulation!$G$9*Analysebereich!E299)</f>
        <v>0</v>
      </c>
      <c r="T299" s="617">
        <f t="shared" si="8"/>
        <v>0</v>
      </c>
    </row>
    <row r="300" spans="1:20" x14ac:dyDescent="0.35">
      <c r="A300" s="23"/>
      <c r="B300" s="29"/>
      <c r="C300" s="29"/>
      <c r="D300" s="29"/>
      <c r="E300" s="29"/>
      <c r="F300" s="1071"/>
      <c r="G300" s="210"/>
      <c r="H300" s="549"/>
      <c r="I300" s="953"/>
      <c r="J300" s="953"/>
      <c r="K300" s="953"/>
      <c r="L300" s="953"/>
      <c r="M300" s="953"/>
      <c r="N300" s="953"/>
      <c r="O300" s="953"/>
      <c r="P300" s="953"/>
      <c r="Q300" s="1184"/>
      <c r="R300" s="946">
        <f>IF(A300="",0,A300*Kalkulation!$G$9*Analysebereich!D300)</f>
        <v>0</v>
      </c>
      <c r="S300" s="15">
        <f>IF(A300="",0,A300*Kalkulation!$G$9*Analysebereich!E300)</f>
        <v>0</v>
      </c>
      <c r="T300" s="617">
        <f t="shared" si="8"/>
        <v>0</v>
      </c>
    </row>
    <row r="301" spans="1:20" x14ac:dyDescent="0.35">
      <c r="A301" s="23"/>
      <c r="B301" s="29"/>
      <c r="C301" s="29"/>
      <c r="D301" s="29"/>
      <c r="E301" s="29"/>
      <c r="F301" s="1071"/>
      <c r="G301" s="210"/>
      <c r="H301" s="549"/>
      <c r="I301" s="953"/>
      <c r="J301" s="953"/>
      <c r="K301" s="953"/>
      <c r="L301" s="953"/>
      <c r="M301" s="953"/>
      <c r="N301" s="953"/>
      <c r="O301" s="953"/>
      <c r="P301" s="953"/>
      <c r="Q301" s="1184"/>
      <c r="R301" s="946">
        <f>IF(A301="",0,A301*Kalkulation!$G$9*Analysebereich!D301)</f>
        <v>0</v>
      </c>
      <c r="S301" s="15">
        <f>IF(A301="",0,A301*Kalkulation!$G$9*Analysebereich!E301)</f>
        <v>0</v>
      </c>
      <c r="T301" s="617">
        <f t="shared" si="8"/>
        <v>0</v>
      </c>
    </row>
    <row r="302" spans="1:20" x14ac:dyDescent="0.35">
      <c r="A302" s="23"/>
      <c r="B302" s="29"/>
      <c r="C302" s="29"/>
      <c r="D302" s="29"/>
      <c r="E302" s="29"/>
      <c r="F302" s="1071"/>
      <c r="G302" s="210"/>
      <c r="H302" s="549"/>
      <c r="I302" s="953"/>
      <c r="J302" s="953"/>
      <c r="K302" s="953"/>
      <c r="L302" s="953"/>
      <c r="M302" s="953"/>
      <c r="N302" s="953"/>
      <c r="O302" s="953"/>
      <c r="P302" s="953"/>
      <c r="Q302" s="1184"/>
      <c r="R302" s="946">
        <f>IF(A302="",0,A302*Kalkulation!$G$9*Analysebereich!D302)</f>
        <v>0</v>
      </c>
      <c r="S302" s="15">
        <f>IF(A302="",0,A302*Kalkulation!$G$9*Analysebereich!E302)</f>
        <v>0</v>
      </c>
      <c r="T302" s="617">
        <f t="shared" si="8"/>
        <v>0</v>
      </c>
    </row>
    <row r="303" spans="1:20" x14ac:dyDescent="0.35">
      <c r="A303" s="23"/>
      <c r="B303" s="29"/>
      <c r="C303" s="29"/>
      <c r="D303" s="29"/>
      <c r="E303" s="29"/>
      <c r="F303" s="1071"/>
      <c r="G303" s="210"/>
      <c r="H303" s="549"/>
      <c r="I303" s="953"/>
      <c r="J303" s="953"/>
      <c r="K303" s="953"/>
      <c r="L303" s="953"/>
      <c r="M303" s="953"/>
      <c r="N303" s="953"/>
      <c r="O303" s="953"/>
      <c r="P303" s="953"/>
      <c r="Q303" s="1184"/>
      <c r="R303" s="946">
        <f>IF(A303="",0,A303*Kalkulation!$G$9*Analysebereich!D303)</f>
        <v>0</v>
      </c>
      <c r="S303" s="15">
        <f>IF(A303="",0,A303*Kalkulation!$G$9*Analysebereich!E303)</f>
        <v>0</v>
      </c>
      <c r="T303" s="617">
        <f t="shared" si="8"/>
        <v>0</v>
      </c>
    </row>
    <row r="304" spans="1:20" x14ac:dyDescent="0.35">
      <c r="A304" s="23"/>
      <c r="B304" s="29"/>
      <c r="C304" s="29"/>
      <c r="D304" s="29"/>
      <c r="E304" s="29"/>
      <c r="F304" s="1071"/>
      <c r="G304" s="210"/>
      <c r="H304" s="549"/>
      <c r="I304" s="953"/>
      <c r="J304" s="953"/>
      <c r="K304" s="953"/>
      <c r="L304" s="953"/>
      <c r="M304" s="953"/>
      <c r="N304" s="953"/>
      <c r="O304" s="953"/>
      <c r="P304" s="953"/>
      <c r="Q304" s="1184"/>
      <c r="R304" s="946">
        <f>IF(A304="",0,A304*Kalkulation!$G$9*Analysebereich!D304)</f>
        <v>0</v>
      </c>
      <c r="S304" s="15">
        <f>IF(A304="",0,A304*Kalkulation!$G$9*Analysebereich!E304)</f>
        <v>0</v>
      </c>
      <c r="T304" s="617">
        <f t="shared" si="8"/>
        <v>0</v>
      </c>
    </row>
    <row r="305" spans="1:20" x14ac:dyDescent="0.35">
      <c r="A305" s="23"/>
      <c r="B305" s="29"/>
      <c r="C305" s="29"/>
      <c r="D305" s="29"/>
      <c r="E305" s="29"/>
      <c r="F305" s="1071"/>
      <c r="G305" s="210"/>
      <c r="H305" s="549"/>
      <c r="I305" s="953"/>
      <c r="J305" s="953"/>
      <c r="K305" s="953"/>
      <c r="L305" s="953"/>
      <c r="M305" s="953"/>
      <c r="N305" s="953"/>
      <c r="O305" s="953"/>
      <c r="P305" s="953"/>
      <c r="Q305" s="1184"/>
      <c r="R305" s="946">
        <f>IF(A305="",0,A305*Kalkulation!$G$9*Analysebereich!D305)</f>
        <v>0</v>
      </c>
      <c r="S305" s="15">
        <f>IF(A305="",0,A305*Kalkulation!$G$9*Analysebereich!E305)</f>
        <v>0</v>
      </c>
      <c r="T305" s="617">
        <f t="shared" si="8"/>
        <v>0</v>
      </c>
    </row>
    <row r="306" spans="1:20" x14ac:dyDescent="0.35">
      <c r="A306" s="23"/>
      <c r="B306" s="29"/>
      <c r="C306" s="29"/>
      <c r="D306" s="29"/>
      <c r="E306" s="29"/>
      <c r="F306" s="1071"/>
      <c r="G306" s="210"/>
      <c r="H306" s="549"/>
      <c r="I306" s="953"/>
      <c r="J306" s="953"/>
      <c r="K306" s="953"/>
      <c r="L306" s="953"/>
      <c r="M306" s="953"/>
      <c r="N306" s="953"/>
      <c r="O306" s="953"/>
      <c r="P306" s="953"/>
      <c r="Q306" s="1184"/>
      <c r="R306" s="946">
        <f>IF(A306="",0,A306*Kalkulation!$G$9*Analysebereich!D306)</f>
        <v>0</v>
      </c>
      <c r="S306" s="15">
        <f>IF(A306="",0,A306*Kalkulation!$G$9*Analysebereich!E306)</f>
        <v>0</v>
      </c>
      <c r="T306" s="617">
        <f t="shared" si="8"/>
        <v>0</v>
      </c>
    </row>
    <row r="307" spans="1:20" x14ac:dyDescent="0.35">
      <c r="A307" s="23"/>
      <c r="B307" s="29"/>
      <c r="C307" s="29"/>
      <c r="D307" s="29"/>
      <c r="E307" s="29"/>
      <c r="F307" s="1071"/>
      <c r="G307" s="210"/>
      <c r="H307" s="549"/>
      <c r="I307" s="953"/>
      <c r="J307" s="953"/>
      <c r="K307" s="953"/>
      <c r="L307" s="953"/>
      <c r="M307" s="953"/>
      <c r="N307" s="953"/>
      <c r="O307" s="953"/>
      <c r="P307" s="953"/>
      <c r="Q307" s="1184"/>
      <c r="R307" s="946">
        <f>IF(A307="",0,A307*Kalkulation!$G$9*Analysebereich!D307)</f>
        <v>0</v>
      </c>
      <c r="S307" s="15">
        <f>IF(A307="",0,A307*Kalkulation!$G$9*Analysebereich!E307)</f>
        <v>0</v>
      </c>
      <c r="T307" s="617">
        <f t="shared" si="8"/>
        <v>0</v>
      </c>
    </row>
    <row r="308" spans="1:20" x14ac:dyDescent="0.35">
      <c r="A308" s="23"/>
      <c r="B308" s="29"/>
      <c r="C308" s="29"/>
      <c r="D308" s="29"/>
      <c r="E308" s="29"/>
      <c r="F308" s="1071"/>
      <c r="G308" s="210"/>
      <c r="H308" s="549"/>
      <c r="I308" s="953"/>
      <c r="J308" s="953"/>
      <c r="K308" s="953"/>
      <c r="L308" s="953"/>
      <c r="M308" s="953"/>
      <c r="N308" s="953"/>
      <c r="O308" s="953"/>
      <c r="P308" s="953"/>
      <c r="Q308" s="1184"/>
      <c r="R308" s="946">
        <f>IF(A308="",0,A308*Kalkulation!$G$9*Analysebereich!D308)</f>
        <v>0</v>
      </c>
      <c r="S308" s="15">
        <f>IF(A308="",0,A308*Kalkulation!$G$9*Analysebereich!E308)</f>
        <v>0</v>
      </c>
      <c r="T308" s="617">
        <f t="shared" si="8"/>
        <v>0</v>
      </c>
    </row>
    <row r="309" spans="1:20" x14ac:dyDescent="0.35">
      <c r="A309" s="23"/>
      <c r="B309" s="29"/>
      <c r="C309" s="29"/>
      <c r="D309" s="29"/>
      <c r="E309" s="29"/>
      <c r="F309" s="1071"/>
      <c r="G309" s="210"/>
      <c r="H309" s="549"/>
      <c r="I309" s="953"/>
      <c r="J309" s="953"/>
      <c r="K309" s="953"/>
      <c r="L309" s="953"/>
      <c r="M309" s="953"/>
      <c r="N309" s="953"/>
      <c r="O309" s="953"/>
      <c r="P309" s="953"/>
      <c r="Q309" s="1184"/>
      <c r="R309" s="946">
        <f>IF(A309="",0,A309*Kalkulation!$G$9*Analysebereich!D309)</f>
        <v>0</v>
      </c>
      <c r="S309" s="15">
        <f>IF(A309="",0,A309*Kalkulation!$G$9*Analysebereich!E309)</f>
        <v>0</v>
      </c>
      <c r="T309" s="617">
        <f t="shared" si="8"/>
        <v>0</v>
      </c>
    </row>
    <row r="310" spans="1:20" x14ac:dyDescent="0.35">
      <c r="A310" s="23"/>
      <c r="B310" s="29"/>
      <c r="C310" s="29"/>
      <c r="D310" s="29"/>
      <c r="E310" s="29"/>
      <c r="F310" s="1071"/>
      <c r="G310" s="210"/>
      <c r="H310" s="549"/>
      <c r="I310" s="953"/>
      <c r="J310" s="953"/>
      <c r="K310" s="953"/>
      <c r="L310" s="953"/>
      <c r="M310" s="953"/>
      <c r="N310" s="953"/>
      <c r="O310" s="953"/>
      <c r="P310" s="953"/>
      <c r="Q310" s="1184"/>
      <c r="R310" s="946">
        <f>IF(A310="",0,A310*Kalkulation!$G$9*Analysebereich!D310)</f>
        <v>0</v>
      </c>
      <c r="S310" s="15">
        <f>IF(A310="",0,A310*Kalkulation!$G$9*Analysebereich!E310)</f>
        <v>0</v>
      </c>
      <c r="T310" s="617">
        <f t="shared" si="8"/>
        <v>0</v>
      </c>
    </row>
    <row r="311" spans="1:20" x14ac:dyDescent="0.35">
      <c r="A311" s="23"/>
      <c r="B311" s="29"/>
      <c r="C311" s="29"/>
      <c r="D311" s="29"/>
      <c r="E311" s="29"/>
      <c r="F311" s="1071"/>
      <c r="G311" s="210"/>
      <c r="H311" s="549"/>
      <c r="I311" s="953"/>
      <c r="J311" s="953"/>
      <c r="K311" s="953"/>
      <c r="L311" s="953"/>
      <c r="M311" s="953"/>
      <c r="N311" s="953"/>
      <c r="O311" s="953"/>
      <c r="P311" s="953"/>
      <c r="Q311" s="1184"/>
      <c r="R311" s="946">
        <f>IF(A311="",0,A311*Kalkulation!$G$9*Analysebereich!D311)</f>
        <v>0</v>
      </c>
      <c r="S311" s="15">
        <f>IF(A311="",0,A311*Kalkulation!$G$9*Analysebereich!E311)</f>
        <v>0</v>
      </c>
      <c r="T311" s="617">
        <f t="shared" si="8"/>
        <v>0</v>
      </c>
    </row>
    <row r="312" spans="1:20" x14ac:dyDescent="0.35">
      <c r="A312" s="23"/>
      <c r="B312" s="29"/>
      <c r="C312" s="29"/>
      <c r="D312" s="29"/>
      <c r="E312" s="29"/>
      <c r="F312" s="1071"/>
      <c r="G312" s="210"/>
      <c r="H312" s="549"/>
      <c r="I312" s="953"/>
      <c r="J312" s="953"/>
      <c r="K312" s="953"/>
      <c r="L312" s="953"/>
      <c r="M312" s="953"/>
      <c r="N312" s="953"/>
      <c r="O312" s="953"/>
      <c r="P312" s="953"/>
      <c r="Q312" s="1184"/>
      <c r="R312" s="946">
        <f>IF(A312="",0,A312*Kalkulation!$G$9*Analysebereich!D312)</f>
        <v>0</v>
      </c>
      <c r="S312" s="15">
        <f>IF(A312="",0,A312*Kalkulation!$G$9*Analysebereich!E312)</f>
        <v>0</v>
      </c>
      <c r="T312" s="617">
        <f t="shared" si="8"/>
        <v>0</v>
      </c>
    </row>
    <row r="313" spans="1:20" x14ac:dyDescent="0.35">
      <c r="A313" s="23"/>
      <c r="B313" s="29"/>
      <c r="C313" s="29"/>
      <c r="D313" s="29"/>
      <c r="E313" s="29"/>
      <c r="F313" s="1071"/>
      <c r="G313" s="210"/>
      <c r="H313" s="549"/>
      <c r="I313" s="953"/>
      <c r="J313" s="953"/>
      <c r="K313" s="953"/>
      <c r="L313" s="953"/>
      <c r="M313" s="953"/>
      <c r="N313" s="953"/>
      <c r="O313" s="953"/>
      <c r="P313" s="953"/>
      <c r="Q313" s="1184"/>
      <c r="R313" s="946">
        <f>IF(A313="",0,A313*Kalkulation!$G$9*Analysebereich!D313)</f>
        <v>0</v>
      </c>
      <c r="S313" s="15">
        <f>IF(A313="",0,A313*Kalkulation!$G$9*Analysebereich!E313)</f>
        <v>0</v>
      </c>
      <c r="T313" s="617">
        <f t="shared" si="8"/>
        <v>0</v>
      </c>
    </row>
    <row r="314" spans="1:20" x14ac:dyDescent="0.35">
      <c r="A314" s="23"/>
      <c r="B314" s="29"/>
      <c r="C314" s="29"/>
      <c r="D314" s="29"/>
      <c r="E314" s="29"/>
      <c r="F314" s="1071"/>
      <c r="G314" s="210"/>
      <c r="H314" s="549"/>
      <c r="I314" s="953"/>
      <c r="J314" s="953"/>
      <c r="K314" s="953"/>
      <c r="L314" s="953"/>
      <c r="M314" s="953"/>
      <c r="N314" s="953"/>
      <c r="O314" s="953"/>
      <c r="P314" s="953"/>
      <c r="Q314" s="1184"/>
      <c r="R314" s="946">
        <f>IF(A314="",0,A314*Kalkulation!$G$9*Analysebereich!D314)</f>
        <v>0</v>
      </c>
      <c r="S314" s="15">
        <f>IF(A314="",0,A314*Kalkulation!$G$9*Analysebereich!E314)</f>
        <v>0</v>
      </c>
      <c r="T314" s="617">
        <f t="shared" si="8"/>
        <v>0</v>
      </c>
    </row>
    <row r="315" spans="1:20" x14ac:dyDescent="0.35">
      <c r="A315" s="23"/>
      <c r="B315" s="29"/>
      <c r="C315" s="29"/>
      <c r="D315" s="29"/>
      <c r="E315" s="29"/>
      <c r="F315" s="1071"/>
      <c r="G315" s="210"/>
      <c r="H315" s="549"/>
      <c r="I315" s="953"/>
      <c r="J315" s="953"/>
      <c r="K315" s="953"/>
      <c r="L315" s="953"/>
      <c r="M315" s="953"/>
      <c r="N315" s="953"/>
      <c r="O315" s="953"/>
      <c r="P315" s="953"/>
      <c r="Q315" s="1184"/>
      <c r="R315" s="946">
        <f>IF(A315="",0,A315*Kalkulation!$G$9*Analysebereich!D315)</f>
        <v>0</v>
      </c>
      <c r="S315" s="15">
        <f>IF(A315="",0,A315*Kalkulation!$G$9*Analysebereich!E315)</f>
        <v>0</v>
      </c>
      <c r="T315" s="617">
        <f t="shared" si="8"/>
        <v>0</v>
      </c>
    </row>
    <row r="316" spans="1:20" x14ac:dyDescent="0.35">
      <c r="A316" s="23"/>
      <c r="B316" s="29"/>
      <c r="C316" s="29"/>
      <c r="D316" s="29"/>
      <c r="E316" s="29"/>
      <c r="F316" s="1071"/>
      <c r="G316" s="210"/>
      <c r="H316" s="549"/>
      <c r="I316" s="953"/>
      <c r="J316" s="953"/>
      <c r="K316" s="953"/>
      <c r="L316" s="953"/>
      <c r="M316" s="953"/>
      <c r="N316" s="953"/>
      <c r="O316" s="953"/>
      <c r="P316" s="953"/>
      <c r="Q316" s="1184"/>
      <c r="R316" s="946">
        <f>IF(A316="",0,A316*Kalkulation!$G$9*Analysebereich!D316)</f>
        <v>0</v>
      </c>
      <c r="S316" s="15">
        <f>IF(A316="",0,A316*Kalkulation!$G$9*Analysebereich!E316)</f>
        <v>0</v>
      </c>
      <c r="T316" s="617">
        <f t="shared" si="8"/>
        <v>0</v>
      </c>
    </row>
    <row r="317" spans="1:20" x14ac:dyDescent="0.35">
      <c r="A317" s="23"/>
      <c r="B317" s="29"/>
      <c r="C317" s="29"/>
      <c r="D317" s="29"/>
      <c r="E317" s="29"/>
      <c r="F317" s="1071"/>
      <c r="G317" s="210"/>
      <c r="H317" s="549"/>
      <c r="I317" s="953"/>
      <c r="J317" s="953"/>
      <c r="K317" s="953"/>
      <c r="L317" s="953"/>
      <c r="M317" s="953"/>
      <c r="N317" s="953"/>
      <c r="O317" s="953"/>
      <c r="P317" s="953"/>
      <c r="Q317" s="1184"/>
      <c r="R317" s="946">
        <f>IF(A317="",0,A317*Kalkulation!$G$9*Analysebereich!D317)</f>
        <v>0</v>
      </c>
      <c r="S317" s="15">
        <f>IF(A317="",0,A317*Kalkulation!$G$9*Analysebereich!E317)</f>
        <v>0</v>
      </c>
      <c r="T317" s="617">
        <f t="shared" si="8"/>
        <v>0</v>
      </c>
    </row>
    <row r="318" spans="1:20" x14ac:dyDescent="0.35">
      <c r="A318" s="23"/>
      <c r="B318" s="29"/>
      <c r="C318" s="29"/>
      <c r="D318" s="29"/>
      <c r="E318" s="29"/>
      <c r="F318" s="1071"/>
      <c r="G318" s="210"/>
      <c r="H318" s="549"/>
      <c r="I318" s="953"/>
      <c r="J318" s="953"/>
      <c r="K318" s="953"/>
      <c r="L318" s="953"/>
      <c r="M318" s="953"/>
      <c r="N318" s="953"/>
      <c r="O318" s="953"/>
      <c r="P318" s="953"/>
      <c r="Q318" s="1184"/>
      <c r="R318" s="946">
        <f>IF(A318="",0,A318*Kalkulation!$G$9*Analysebereich!D318)</f>
        <v>0</v>
      </c>
      <c r="S318" s="15">
        <f>IF(A318="",0,A318*Kalkulation!$G$9*Analysebereich!E318)</f>
        <v>0</v>
      </c>
      <c r="T318" s="617">
        <f t="shared" si="8"/>
        <v>0</v>
      </c>
    </row>
    <row r="319" spans="1:20" x14ac:dyDescent="0.35">
      <c r="A319" s="23"/>
      <c r="B319" s="29"/>
      <c r="C319" s="29"/>
      <c r="D319" s="29"/>
      <c r="E319" s="29"/>
      <c r="F319" s="1071"/>
      <c r="G319" s="210"/>
      <c r="H319" s="549"/>
      <c r="I319" s="953"/>
      <c r="J319" s="953"/>
      <c r="K319" s="953"/>
      <c r="L319" s="953"/>
      <c r="M319" s="953"/>
      <c r="N319" s="953"/>
      <c r="O319" s="953"/>
      <c r="P319" s="953"/>
      <c r="Q319" s="1184"/>
      <c r="R319" s="946">
        <f>IF(A319="",0,A319*Kalkulation!$G$9*Analysebereich!D319)</f>
        <v>0</v>
      </c>
      <c r="S319" s="15">
        <f>IF(A319="",0,A319*Kalkulation!$G$9*Analysebereich!E319)</f>
        <v>0</v>
      </c>
      <c r="T319" s="617">
        <f t="shared" si="8"/>
        <v>0</v>
      </c>
    </row>
    <row r="320" spans="1:20" x14ac:dyDescent="0.35">
      <c r="A320" s="23"/>
      <c r="B320" s="29"/>
      <c r="C320" s="29"/>
      <c r="D320" s="29"/>
      <c r="E320" s="29"/>
      <c r="F320" s="1071"/>
      <c r="G320" s="210"/>
      <c r="H320" s="549"/>
      <c r="I320" s="953"/>
      <c r="J320" s="953"/>
      <c r="K320" s="953"/>
      <c r="L320" s="953"/>
      <c r="M320" s="953"/>
      <c r="N320" s="953"/>
      <c r="O320" s="953"/>
      <c r="P320" s="953"/>
      <c r="Q320" s="1184"/>
      <c r="R320" s="946">
        <f>IF(A320="",0,A320*Kalkulation!$G$9*Analysebereich!D320)</f>
        <v>0</v>
      </c>
      <c r="S320" s="15">
        <f>IF(A320="",0,A320*Kalkulation!$G$9*Analysebereich!E320)</f>
        <v>0</v>
      </c>
      <c r="T320" s="617">
        <f t="shared" si="8"/>
        <v>0</v>
      </c>
    </row>
    <row r="321" spans="1:20" x14ac:dyDescent="0.35">
      <c r="A321" s="23"/>
      <c r="B321" s="29"/>
      <c r="C321" s="29"/>
      <c r="D321" s="29"/>
      <c r="E321" s="29"/>
      <c r="F321" s="1071"/>
      <c r="G321" s="210"/>
      <c r="H321" s="549"/>
      <c r="I321" s="953"/>
      <c r="J321" s="953"/>
      <c r="K321" s="953"/>
      <c r="L321" s="953"/>
      <c r="M321" s="953"/>
      <c r="N321" s="953"/>
      <c r="O321" s="953"/>
      <c r="P321" s="953"/>
      <c r="Q321" s="1184"/>
      <c r="R321" s="946">
        <f>IF(A321="",0,A321*Kalkulation!$G$9*Analysebereich!D321)</f>
        <v>0</v>
      </c>
      <c r="S321" s="15">
        <f>IF(A321="",0,A321*Kalkulation!$G$9*Analysebereich!E321)</f>
        <v>0</v>
      </c>
      <c r="T321" s="617">
        <f t="shared" si="8"/>
        <v>0</v>
      </c>
    </row>
    <row r="322" spans="1:20" x14ac:dyDescent="0.35">
      <c r="A322" s="23"/>
      <c r="B322" s="29"/>
      <c r="C322" s="29"/>
      <c r="D322" s="29"/>
      <c r="E322" s="29"/>
      <c r="F322" s="1071"/>
      <c r="G322" s="210"/>
      <c r="H322" s="549"/>
      <c r="I322" s="953"/>
      <c r="J322" s="953"/>
      <c r="K322" s="953"/>
      <c r="L322" s="953"/>
      <c r="M322" s="953"/>
      <c r="N322" s="953"/>
      <c r="O322" s="953"/>
      <c r="P322" s="953"/>
      <c r="Q322" s="1184"/>
      <c r="R322" s="946">
        <f>IF(A322="",0,A322*Kalkulation!$G$9*Analysebereich!D322)</f>
        <v>0</v>
      </c>
      <c r="S322" s="15">
        <f>IF(A322="",0,A322*Kalkulation!$G$9*Analysebereich!E322)</f>
        <v>0</v>
      </c>
      <c r="T322" s="617">
        <f t="shared" si="8"/>
        <v>0</v>
      </c>
    </row>
    <row r="323" spans="1:20" x14ac:dyDescent="0.35">
      <c r="A323" s="23"/>
      <c r="B323" s="29"/>
      <c r="C323" s="29"/>
      <c r="D323" s="29"/>
      <c r="E323" s="29"/>
      <c r="F323" s="1071"/>
      <c r="G323" s="210"/>
      <c r="H323" s="549"/>
      <c r="I323" s="953"/>
      <c r="J323" s="953"/>
      <c r="K323" s="953"/>
      <c r="L323" s="953"/>
      <c r="M323" s="953"/>
      <c r="N323" s="953"/>
      <c r="O323" s="953"/>
      <c r="P323" s="953"/>
      <c r="Q323" s="1184"/>
      <c r="R323" s="946">
        <f>IF(A323="",0,A323*Kalkulation!$G$9*Analysebereich!D323)</f>
        <v>0</v>
      </c>
      <c r="S323" s="15">
        <f>IF(A323="",0,A323*Kalkulation!$G$9*Analysebereich!E323)</f>
        <v>0</v>
      </c>
      <c r="T323" s="617">
        <f t="shared" si="8"/>
        <v>0</v>
      </c>
    </row>
    <row r="324" spans="1:20" x14ac:dyDescent="0.35">
      <c r="A324" s="23"/>
      <c r="B324" s="29"/>
      <c r="C324" s="29"/>
      <c r="D324" s="29"/>
      <c r="E324" s="29"/>
      <c r="F324" s="1071"/>
      <c r="G324" s="210"/>
      <c r="H324" s="549"/>
      <c r="I324" s="953"/>
      <c r="J324" s="953"/>
      <c r="K324" s="953"/>
      <c r="L324" s="953"/>
      <c r="M324" s="953"/>
      <c r="N324" s="953"/>
      <c r="O324" s="953"/>
      <c r="P324" s="953"/>
      <c r="Q324" s="1184"/>
      <c r="R324" s="946">
        <f>IF(A324="",0,A324*Kalkulation!$G$9*Analysebereich!D324)</f>
        <v>0</v>
      </c>
      <c r="S324" s="15">
        <f>IF(A324="",0,A324*Kalkulation!$G$9*Analysebereich!E324)</f>
        <v>0</v>
      </c>
      <c r="T324" s="617">
        <f t="shared" si="8"/>
        <v>0</v>
      </c>
    </row>
    <row r="325" spans="1:20" x14ac:dyDescent="0.35">
      <c r="A325" s="23"/>
      <c r="B325" s="29"/>
      <c r="C325" s="29"/>
      <c r="D325" s="29"/>
      <c r="E325" s="29"/>
      <c r="F325" s="1071"/>
      <c r="G325" s="210"/>
      <c r="H325" s="549"/>
      <c r="I325" s="953"/>
      <c r="J325" s="953"/>
      <c r="K325" s="953"/>
      <c r="L325" s="953"/>
      <c r="M325" s="953"/>
      <c r="N325" s="953"/>
      <c r="O325" s="953"/>
      <c r="P325" s="953"/>
      <c r="Q325" s="1184"/>
      <c r="R325" s="946">
        <f>IF(A325="",0,A325*Kalkulation!$G$9*Analysebereich!D325)</f>
        <v>0</v>
      </c>
      <c r="S325" s="15">
        <f>IF(A325="",0,A325*Kalkulation!$G$9*Analysebereich!E325)</f>
        <v>0</v>
      </c>
      <c r="T325" s="617">
        <f t="shared" ref="T325:T388" si="9">SUM(I325:P325)-S325</f>
        <v>0</v>
      </c>
    </row>
    <row r="326" spans="1:20" x14ac:dyDescent="0.35">
      <c r="A326" s="23"/>
      <c r="B326" s="29"/>
      <c r="C326" s="29"/>
      <c r="D326" s="29"/>
      <c r="E326" s="29"/>
      <c r="F326" s="1071"/>
      <c r="G326" s="210"/>
      <c r="H326" s="549"/>
      <c r="I326" s="953"/>
      <c r="J326" s="953"/>
      <c r="K326" s="953"/>
      <c r="L326" s="953"/>
      <c r="M326" s="953"/>
      <c r="N326" s="953"/>
      <c r="O326" s="953"/>
      <c r="P326" s="953"/>
      <c r="Q326" s="1184"/>
      <c r="R326" s="946">
        <f>IF(A326="",0,A326*Kalkulation!$G$9*Analysebereich!D326)</f>
        <v>0</v>
      </c>
      <c r="S326" s="15">
        <f>IF(A326="",0,A326*Kalkulation!$G$9*Analysebereich!E326)</f>
        <v>0</v>
      </c>
      <c r="T326" s="617">
        <f t="shared" si="9"/>
        <v>0</v>
      </c>
    </row>
    <row r="327" spans="1:20" x14ac:dyDescent="0.35">
      <c r="A327" s="23"/>
      <c r="B327" s="29"/>
      <c r="C327" s="29"/>
      <c r="D327" s="29"/>
      <c r="E327" s="29"/>
      <c r="F327" s="1071"/>
      <c r="G327" s="210"/>
      <c r="H327" s="549"/>
      <c r="I327" s="953"/>
      <c r="J327" s="953"/>
      <c r="K327" s="953"/>
      <c r="L327" s="953"/>
      <c r="M327" s="953"/>
      <c r="N327" s="953"/>
      <c r="O327" s="953"/>
      <c r="P327" s="953"/>
      <c r="Q327" s="1184"/>
      <c r="R327" s="946">
        <f>IF(A327="",0,A327*Kalkulation!$G$9*Analysebereich!D327)</f>
        <v>0</v>
      </c>
      <c r="S327" s="15">
        <f>IF(A327="",0,A327*Kalkulation!$G$9*Analysebereich!E327)</f>
        <v>0</v>
      </c>
      <c r="T327" s="617">
        <f t="shared" si="9"/>
        <v>0</v>
      </c>
    </row>
    <row r="328" spans="1:20" x14ac:dyDescent="0.35">
      <c r="A328" s="23"/>
      <c r="B328" s="29"/>
      <c r="C328" s="29"/>
      <c r="D328" s="29"/>
      <c r="E328" s="29"/>
      <c r="F328" s="1071"/>
      <c r="G328" s="210"/>
      <c r="H328" s="549"/>
      <c r="I328" s="953"/>
      <c r="J328" s="953"/>
      <c r="K328" s="953"/>
      <c r="L328" s="953"/>
      <c r="M328" s="953"/>
      <c r="N328" s="953"/>
      <c r="O328" s="953"/>
      <c r="P328" s="953"/>
      <c r="Q328" s="1184"/>
      <c r="R328" s="946">
        <f>IF(A328="",0,A328*Kalkulation!$G$9*Analysebereich!D328)</f>
        <v>0</v>
      </c>
      <c r="S328" s="15">
        <f>IF(A328="",0,A328*Kalkulation!$G$9*Analysebereich!E328)</f>
        <v>0</v>
      </c>
      <c r="T328" s="617">
        <f t="shared" si="9"/>
        <v>0</v>
      </c>
    </row>
    <row r="329" spans="1:20" x14ac:dyDescent="0.35">
      <c r="A329" s="23"/>
      <c r="B329" s="29"/>
      <c r="C329" s="29"/>
      <c r="D329" s="29"/>
      <c r="E329" s="29"/>
      <c r="F329" s="1071"/>
      <c r="G329" s="210"/>
      <c r="H329" s="549"/>
      <c r="I329" s="953"/>
      <c r="J329" s="953"/>
      <c r="K329" s="953"/>
      <c r="L329" s="953"/>
      <c r="M329" s="953"/>
      <c r="N329" s="953"/>
      <c r="O329" s="953"/>
      <c r="P329" s="953"/>
      <c r="Q329" s="1184"/>
      <c r="R329" s="946">
        <f>IF(A329="",0,A329*Kalkulation!$G$9*Analysebereich!D329)</f>
        <v>0</v>
      </c>
      <c r="S329" s="15">
        <f>IF(A329="",0,A329*Kalkulation!$G$9*Analysebereich!E329)</f>
        <v>0</v>
      </c>
      <c r="T329" s="617">
        <f t="shared" si="9"/>
        <v>0</v>
      </c>
    </row>
    <row r="330" spans="1:20" x14ac:dyDescent="0.35">
      <c r="A330" s="23"/>
      <c r="B330" s="29"/>
      <c r="C330" s="29"/>
      <c r="D330" s="29"/>
      <c r="E330" s="29"/>
      <c r="F330" s="1071"/>
      <c r="G330" s="210"/>
      <c r="H330" s="549"/>
      <c r="I330" s="953"/>
      <c r="J330" s="953"/>
      <c r="K330" s="953"/>
      <c r="L330" s="953"/>
      <c r="M330" s="953"/>
      <c r="N330" s="953"/>
      <c r="O330" s="953"/>
      <c r="P330" s="953"/>
      <c r="Q330" s="1184"/>
      <c r="R330" s="946">
        <f>IF(A330="",0,A330*Kalkulation!$G$9*Analysebereich!D330)</f>
        <v>0</v>
      </c>
      <c r="S330" s="15">
        <f>IF(A330="",0,A330*Kalkulation!$G$9*Analysebereich!E330)</f>
        <v>0</v>
      </c>
      <c r="T330" s="617">
        <f t="shared" si="9"/>
        <v>0</v>
      </c>
    </row>
    <row r="331" spans="1:20" x14ac:dyDescent="0.35">
      <c r="A331" s="23"/>
      <c r="B331" s="29"/>
      <c r="C331" s="29"/>
      <c r="D331" s="29"/>
      <c r="E331" s="29"/>
      <c r="F331" s="1071"/>
      <c r="G331" s="210"/>
      <c r="H331" s="549"/>
      <c r="I331" s="953"/>
      <c r="J331" s="953"/>
      <c r="K331" s="953"/>
      <c r="L331" s="953"/>
      <c r="M331" s="953"/>
      <c r="N331" s="953"/>
      <c r="O331" s="953"/>
      <c r="P331" s="953"/>
      <c r="Q331" s="1184"/>
      <c r="R331" s="946">
        <f>IF(A331="",0,A331*Kalkulation!$G$9*Analysebereich!D331)</f>
        <v>0</v>
      </c>
      <c r="S331" s="15">
        <f>IF(A331="",0,A331*Kalkulation!$G$9*Analysebereich!E331)</f>
        <v>0</v>
      </c>
      <c r="T331" s="617">
        <f t="shared" si="9"/>
        <v>0</v>
      </c>
    </row>
    <row r="332" spans="1:20" x14ac:dyDescent="0.35">
      <c r="A332" s="23"/>
      <c r="B332" s="29"/>
      <c r="C332" s="29"/>
      <c r="D332" s="29"/>
      <c r="E332" s="29"/>
      <c r="F332" s="1071"/>
      <c r="G332" s="210"/>
      <c r="H332" s="549"/>
      <c r="I332" s="953"/>
      <c r="J332" s="953"/>
      <c r="K332" s="953"/>
      <c r="L332" s="953"/>
      <c r="M332" s="953"/>
      <c r="N332" s="953"/>
      <c r="O332" s="953"/>
      <c r="P332" s="953"/>
      <c r="Q332" s="1184"/>
      <c r="R332" s="946">
        <f>IF(A332="",0,A332*Kalkulation!$G$9*Analysebereich!D332)</f>
        <v>0</v>
      </c>
      <c r="S332" s="15">
        <f>IF(A332="",0,A332*Kalkulation!$G$9*Analysebereich!E332)</f>
        <v>0</v>
      </c>
      <c r="T332" s="617">
        <f t="shared" si="9"/>
        <v>0</v>
      </c>
    </row>
    <row r="333" spans="1:20" x14ac:dyDescent="0.35">
      <c r="A333" s="23"/>
      <c r="B333" s="29"/>
      <c r="C333" s="29"/>
      <c r="D333" s="29"/>
      <c r="E333" s="29"/>
      <c r="F333" s="1071"/>
      <c r="G333" s="210"/>
      <c r="H333" s="549"/>
      <c r="I333" s="953"/>
      <c r="J333" s="953"/>
      <c r="K333" s="953"/>
      <c r="L333" s="953"/>
      <c r="M333" s="953"/>
      <c r="N333" s="953"/>
      <c r="O333" s="953"/>
      <c r="P333" s="953"/>
      <c r="Q333" s="1184"/>
      <c r="R333" s="946">
        <f>IF(A333="",0,A333*Kalkulation!$G$9*Analysebereich!D333)</f>
        <v>0</v>
      </c>
      <c r="S333" s="15">
        <f>IF(A333="",0,A333*Kalkulation!$G$9*Analysebereich!E333)</f>
        <v>0</v>
      </c>
      <c r="T333" s="617">
        <f t="shared" si="9"/>
        <v>0</v>
      </c>
    </row>
    <row r="334" spans="1:20" x14ac:dyDescent="0.35">
      <c r="A334" s="23"/>
      <c r="B334" s="29"/>
      <c r="C334" s="29"/>
      <c r="D334" s="29"/>
      <c r="E334" s="29"/>
      <c r="F334" s="1071"/>
      <c r="G334" s="210"/>
      <c r="H334" s="549"/>
      <c r="I334" s="953"/>
      <c r="J334" s="953"/>
      <c r="K334" s="953"/>
      <c r="L334" s="953"/>
      <c r="M334" s="953"/>
      <c r="N334" s="953"/>
      <c r="O334" s="953"/>
      <c r="P334" s="953"/>
      <c r="Q334" s="1184"/>
      <c r="R334" s="946">
        <f>IF(A334="",0,A334*Kalkulation!$G$9*Analysebereich!D334)</f>
        <v>0</v>
      </c>
      <c r="S334" s="15">
        <f>IF(A334="",0,A334*Kalkulation!$G$9*Analysebereich!E334)</f>
        <v>0</v>
      </c>
      <c r="T334" s="617">
        <f t="shared" si="9"/>
        <v>0</v>
      </c>
    </row>
    <row r="335" spans="1:20" x14ac:dyDescent="0.35">
      <c r="A335" s="23"/>
      <c r="B335" s="29"/>
      <c r="C335" s="29"/>
      <c r="D335" s="29"/>
      <c r="E335" s="29"/>
      <c r="F335" s="1071"/>
      <c r="G335" s="210"/>
      <c r="H335" s="549"/>
      <c r="I335" s="953"/>
      <c r="J335" s="953"/>
      <c r="K335" s="953"/>
      <c r="L335" s="953"/>
      <c r="M335" s="953"/>
      <c r="N335" s="953"/>
      <c r="O335" s="953"/>
      <c r="P335" s="953"/>
      <c r="Q335" s="1184"/>
      <c r="R335" s="946">
        <f>IF(A335="",0,A335*Kalkulation!$G$9*Analysebereich!D335)</f>
        <v>0</v>
      </c>
      <c r="S335" s="15">
        <f>IF(A335="",0,A335*Kalkulation!$G$9*Analysebereich!E335)</f>
        <v>0</v>
      </c>
      <c r="T335" s="617">
        <f t="shared" si="9"/>
        <v>0</v>
      </c>
    </row>
    <row r="336" spans="1:20" x14ac:dyDescent="0.35">
      <c r="A336" s="23"/>
      <c r="B336" s="29"/>
      <c r="C336" s="29"/>
      <c r="D336" s="29"/>
      <c r="E336" s="29"/>
      <c r="F336" s="1071"/>
      <c r="G336" s="210"/>
      <c r="H336" s="549"/>
      <c r="I336" s="953"/>
      <c r="J336" s="953"/>
      <c r="K336" s="953"/>
      <c r="L336" s="953"/>
      <c r="M336" s="953"/>
      <c r="N336" s="953"/>
      <c r="O336" s="953"/>
      <c r="P336" s="953"/>
      <c r="Q336" s="1184"/>
      <c r="R336" s="946">
        <f>IF(A336="",0,A336*Kalkulation!$G$9*Analysebereich!D336)</f>
        <v>0</v>
      </c>
      <c r="S336" s="15">
        <f>IF(A336="",0,A336*Kalkulation!$G$9*Analysebereich!E336)</f>
        <v>0</v>
      </c>
      <c r="T336" s="617">
        <f t="shared" si="9"/>
        <v>0</v>
      </c>
    </row>
    <row r="337" spans="1:20" x14ac:dyDescent="0.35">
      <c r="A337" s="23"/>
      <c r="B337" s="29"/>
      <c r="C337" s="29"/>
      <c r="D337" s="29"/>
      <c r="E337" s="29"/>
      <c r="F337" s="1071"/>
      <c r="G337" s="210"/>
      <c r="H337" s="549"/>
      <c r="I337" s="953"/>
      <c r="J337" s="953"/>
      <c r="K337" s="953"/>
      <c r="L337" s="953"/>
      <c r="M337" s="953"/>
      <c r="N337" s="953"/>
      <c r="O337" s="953"/>
      <c r="P337" s="953"/>
      <c r="Q337" s="1184"/>
      <c r="R337" s="946">
        <f>IF(A337="",0,A337*Kalkulation!$G$9*Analysebereich!D337)</f>
        <v>0</v>
      </c>
      <c r="S337" s="15">
        <f>IF(A337="",0,A337*Kalkulation!$G$9*Analysebereich!E337)</f>
        <v>0</v>
      </c>
      <c r="T337" s="617">
        <f t="shared" si="9"/>
        <v>0</v>
      </c>
    </row>
    <row r="338" spans="1:20" x14ac:dyDescent="0.35">
      <c r="A338" s="23"/>
      <c r="B338" s="29"/>
      <c r="C338" s="29"/>
      <c r="D338" s="29"/>
      <c r="E338" s="29"/>
      <c r="F338" s="1071"/>
      <c r="G338" s="210"/>
      <c r="H338" s="549"/>
      <c r="I338" s="953"/>
      <c r="J338" s="953"/>
      <c r="K338" s="953"/>
      <c r="L338" s="953"/>
      <c r="M338" s="953"/>
      <c r="N338" s="953"/>
      <c r="O338" s="953"/>
      <c r="P338" s="953"/>
      <c r="Q338" s="1184"/>
      <c r="R338" s="946">
        <f>IF(A338="",0,A338*Kalkulation!$G$9*Analysebereich!D338)</f>
        <v>0</v>
      </c>
      <c r="S338" s="15">
        <f>IF(A338="",0,A338*Kalkulation!$G$9*Analysebereich!E338)</f>
        <v>0</v>
      </c>
      <c r="T338" s="617">
        <f t="shared" si="9"/>
        <v>0</v>
      </c>
    </row>
    <row r="339" spans="1:20" x14ac:dyDescent="0.35">
      <c r="A339" s="23"/>
      <c r="B339" s="29"/>
      <c r="C339" s="29"/>
      <c r="D339" s="29"/>
      <c r="E339" s="29"/>
      <c r="F339" s="1071"/>
      <c r="G339" s="210"/>
      <c r="H339" s="549"/>
      <c r="I339" s="953"/>
      <c r="J339" s="953"/>
      <c r="K339" s="953"/>
      <c r="L339" s="953"/>
      <c r="M339" s="953"/>
      <c r="N339" s="953"/>
      <c r="O339" s="953"/>
      <c r="P339" s="953"/>
      <c r="Q339" s="1184"/>
      <c r="R339" s="946">
        <f>IF(A339="",0,A339*Kalkulation!$G$9*Analysebereich!D339)</f>
        <v>0</v>
      </c>
      <c r="S339" s="15">
        <f>IF(A339="",0,A339*Kalkulation!$G$9*Analysebereich!E339)</f>
        <v>0</v>
      </c>
      <c r="T339" s="617">
        <f t="shared" si="9"/>
        <v>0</v>
      </c>
    </row>
    <row r="340" spans="1:20" x14ac:dyDescent="0.35">
      <c r="A340" s="23"/>
      <c r="B340" s="29"/>
      <c r="C340" s="29"/>
      <c r="D340" s="29"/>
      <c r="E340" s="29"/>
      <c r="F340" s="1071"/>
      <c r="G340" s="210"/>
      <c r="H340" s="549"/>
      <c r="I340" s="953"/>
      <c r="J340" s="953"/>
      <c r="K340" s="953"/>
      <c r="L340" s="953"/>
      <c r="M340" s="953"/>
      <c r="N340" s="953"/>
      <c r="O340" s="953"/>
      <c r="P340" s="953"/>
      <c r="Q340" s="1184"/>
      <c r="R340" s="946">
        <f>IF(A340="",0,A340*Kalkulation!$G$9*Analysebereich!D340)</f>
        <v>0</v>
      </c>
      <c r="S340" s="15">
        <f>IF(A340="",0,A340*Kalkulation!$G$9*Analysebereich!E340)</f>
        <v>0</v>
      </c>
      <c r="T340" s="617">
        <f t="shared" si="9"/>
        <v>0</v>
      </c>
    </row>
    <row r="341" spans="1:20" x14ac:dyDescent="0.35">
      <c r="A341" s="23"/>
      <c r="B341" s="29"/>
      <c r="C341" s="29"/>
      <c r="D341" s="29"/>
      <c r="E341" s="29"/>
      <c r="F341" s="1071"/>
      <c r="G341" s="210"/>
      <c r="H341" s="549"/>
      <c r="I341" s="953"/>
      <c r="J341" s="953"/>
      <c r="K341" s="953"/>
      <c r="L341" s="953"/>
      <c r="M341" s="953"/>
      <c r="N341" s="953"/>
      <c r="O341" s="953"/>
      <c r="P341" s="953"/>
      <c r="Q341" s="1184"/>
      <c r="R341" s="946">
        <f>IF(A341="",0,A341*Kalkulation!$G$9*Analysebereich!D341)</f>
        <v>0</v>
      </c>
      <c r="S341" s="15">
        <f>IF(A341="",0,A341*Kalkulation!$G$9*Analysebereich!E341)</f>
        <v>0</v>
      </c>
      <c r="T341" s="617">
        <f t="shared" si="9"/>
        <v>0</v>
      </c>
    </row>
    <row r="342" spans="1:20" x14ac:dyDescent="0.35">
      <c r="A342" s="23"/>
      <c r="B342" s="29"/>
      <c r="C342" s="29"/>
      <c r="D342" s="29"/>
      <c r="E342" s="29"/>
      <c r="F342" s="1071"/>
      <c r="G342" s="210"/>
      <c r="H342" s="549"/>
      <c r="I342" s="953"/>
      <c r="J342" s="953"/>
      <c r="K342" s="953"/>
      <c r="L342" s="953"/>
      <c r="M342" s="953"/>
      <c r="N342" s="953"/>
      <c r="O342" s="953"/>
      <c r="P342" s="953"/>
      <c r="Q342" s="1184"/>
      <c r="R342" s="946">
        <f>IF(A342="",0,A342*Kalkulation!$G$9*Analysebereich!D342)</f>
        <v>0</v>
      </c>
      <c r="S342" s="15">
        <f>IF(A342="",0,A342*Kalkulation!$G$9*Analysebereich!E342)</f>
        <v>0</v>
      </c>
      <c r="T342" s="617">
        <f t="shared" si="9"/>
        <v>0</v>
      </c>
    </row>
    <row r="343" spans="1:20" x14ac:dyDescent="0.35">
      <c r="A343" s="23"/>
      <c r="B343" s="29"/>
      <c r="C343" s="29"/>
      <c r="D343" s="29"/>
      <c r="E343" s="29"/>
      <c r="F343" s="1071"/>
      <c r="G343" s="210"/>
      <c r="H343" s="549"/>
      <c r="I343" s="953"/>
      <c r="J343" s="953"/>
      <c r="K343" s="953"/>
      <c r="L343" s="953"/>
      <c r="M343" s="953"/>
      <c r="N343" s="953"/>
      <c r="O343" s="953"/>
      <c r="P343" s="953"/>
      <c r="Q343" s="1184"/>
      <c r="R343" s="946">
        <f>IF(A343="",0,A343*Kalkulation!$G$9*Analysebereich!D343)</f>
        <v>0</v>
      </c>
      <c r="S343" s="15">
        <f>IF(A343="",0,A343*Kalkulation!$G$9*Analysebereich!E343)</f>
        <v>0</v>
      </c>
      <c r="T343" s="617">
        <f t="shared" si="9"/>
        <v>0</v>
      </c>
    </row>
    <row r="344" spans="1:20" x14ac:dyDescent="0.35">
      <c r="A344" s="23"/>
      <c r="B344" s="29"/>
      <c r="C344" s="29"/>
      <c r="D344" s="29"/>
      <c r="E344" s="29"/>
      <c r="F344" s="1071"/>
      <c r="G344" s="210"/>
      <c r="H344" s="549"/>
      <c r="I344" s="953"/>
      <c r="J344" s="953"/>
      <c r="K344" s="953"/>
      <c r="L344" s="953"/>
      <c r="M344" s="953"/>
      <c r="N344" s="953"/>
      <c r="O344" s="953"/>
      <c r="P344" s="953"/>
      <c r="Q344" s="1184"/>
      <c r="R344" s="946">
        <f>IF(A344="",0,A344*Kalkulation!$G$9*Analysebereich!D344)</f>
        <v>0</v>
      </c>
      <c r="S344" s="15">
        <f>IF(A344="",0,A344*Kalkulation!$G$9*Analysebereich!E344)</f>
        <v>0</v>
      </c>
      <c r="T344" s="617">
        <f t="shared" si="9"/>
        <v>0</v>
      </c>
    </row>
    <row r="345" spans="1:20" x14ac:dyDescent="0.35">
      <c r="A345" s="23"/>
      <c r="B345" s="29"/>
      <c r="C345" s="29"/>
      <c r="D345" s="29"/>
      <c r="E345" s="29"/>
      <c r="F345" s="1071"/>
      <c r="G345" s="210"/>
      <c r="H345" s="549"/>
      <c r="I345" s="953"/>
      <c r="J345" s="953"/>
      <c r="K345" s="953"/>
      <c r="L345" s="953"/>
      <c r="M345" s="953"/>
      <c r="N345" s="953"/>
      <c r="O345" s="953"/>
      <c r="P345" s="953"/>
      <c r="Q345" s="1184"/>
      <c r="R345" s="946">
        <f>IF(A345="",0,A345*Kalkulation!$G$9*Analysebereich!D345)</f>
        <v>0</v>
      </c>
      <c r="S345" s="15">
        <f>IF(A345="",0,A345*Kalkulation!$G$9*Analysebereich!E345)</f>
        <v>0</v>
      </c>
      <c r="T345" s="617">
        <f t="shared" si="9"/>
        <v>0</v>
      </c>
    </row>
    <row r="346" spans="1:20" x14ac:dyDescent="0.35">
      <c r="A346" s="23"/>
      <c r="B346" s="29"/>
      <c r="C346" s="29"/>
      <c r="D346" s="29"/>
      <c r="E346" s="29"/>
      <c r="F346" s="1071"/>
      <c r="G346" s="210"/>
      <c r="H346" s="549"/>
      <c r="I346" s="953"/>
      <c r="J346" s="953"/>
      <c r="K346" s="953"/>
      <c r="L346" s="953"/>
      <c r="M346" s="953"/>
      <c r="N346" s="953"/>
      <c r="O346" s="953"/>
      <c r="P346" s="953"/>
      <c r="Q346" s="1184"/>
      <c r="R346" s="946">
        <f>IF(A346="",0,A346*Kalkulation!$G$9*Analysebereich!D346)</f>
        <v>0</v>
      </c>
      <c r="S346" s="15">
        <f>IF(A346="",0,A346*Kalkulation!$G$9*Analysebereich!E346)</f>
        <v>0</v>
      </c>
      <c r="T346" s="617">
        <f t="shared" si="9"/>
        <v>0</v>
      </c>
    </row>
    <row r="347" spans="1:20" x14ac:dyDescent="0.35">
      <c r="A347" s="23"/>
      <c r="B347" s="29"/>
      <c r="C347" s="29"/>
      <c r="D347" s="29"/>
      <c r="E347" s="29"/>
      <c r="F347" s="1071"/>
      <c r="G347" s="210"/>
      <c r="H347" s="549"/>
      <c r="I347" s="953"/>
      <c r="J347" s="953"/>
      <c r="K347" s="953"/>
      <c r="L347" s="953"/>
      <c r="M347" s="953"/>
      <c r="N347" s="953"/>
      <c r="O347" s="953"/>
      <c r="P347" s="953"/>
      <c r="Q347" s="1184"/>
      <c r="R347" s="946">
        <f>IF(A347="",0,A347*Kalkulation!$G$9*Analysebereich!D347)</f>
        <v>0</v>
      </c>
      <c r="S347" s="15">
        <f>IF(A347="",0,A347*Kalkulation!$G$9*Analysebereich!E347)</f>
        <v>0</v>
      </c>
      <c r="T347" s="617">
        <f t="shared" si="9"/>
        <v>0</v>
      </c>
    </row>
    <row r="348" spans="1:20" x14ac:dyDescent="0.35">
      <c r="A348" s="23"/>
      <c r="B348" s="29"/>
      <c r="C348" s="29"/>
      <c r="D348" s="29"/>
      <c r="E348" s="29"/>
      <c r="F348" s="1071"/>
      <c r="G348" s="210"/>
      <c r="H348" s="549"/>
      <c r="I348" s="953"/>
      <c r="J348" s="953"/>
      <c r="K348" s="953"/>
      <c r="L348" s="953"/>
      <c r="M348" s="953"/>
      <c r="N348" s="953"/>
      <c r="O348" s="953"/>
      <c r="P348" s="953"/>
      <c r="Q348" s="1184"/>
      <c r="R348" s="946">
        <f>IF(A348="",0,A348*Kalkulation!$G$9*Analysebereich!D348)</f>
        <v>0</v>
      </c>
      <c r="S348" s="15">
        <f>IF(A348="",0,A348*Kalkulation!$G$9*Analysebereich!E348)</f>
        <v>0</v>
      </c>
      <c r="T348" s="617">
        <f t="shared" si="9"/>
        <v>0</v>
      </c>
    </row>
    <row r="349" spans="1:20" x14ac:dyDescent="0.35">
      <c r="A349" s="23"/>
      <c r="B349" s="29"/>
      <c r="C349" s="29"/>
      <c r="D349" s="29"/>
      <c r="E349" s="29"/>
      <c r="F349" s="1071"/>
      <c r="G349" s="210"/>
      <c r="H349" s="549"/>
      <c r="I349" s="953"/>
      <c r="J349" s="953"/>
      <c r="K349" s="953"/>
      <c r="L349" s="953"/>
      <c r="M349" s="953"/>
      <c r="N349" s="953"/>
      <c r="O349" s="953"/>
      <c r="P349" s="953"/>
      <c r="Q349" s="1184"/>
      <c r="R349" s="946">
        <f>IF(A349="",0,A349*Kalkulation!$G$9*Analysebereich!D349)</f>
        <v>0</v>
      </c>
      <c r="S349" s="15">
        <f>IF(A349="",0,A349*Kalkulation!$G$9*Analysebereich!E349)</f>
        <v>0</v>
      </c>
      <c r="T349" s="617">
        <f t="shared" si="9"/>
        <v>0</v>
      </c>
    </row>
    <row r="350" spans="1:20" x14ac:dyDescent="0.35">
      <c r="A350" s="23"/>
      <c r="B350" s="29"/>
      <c r="C350" s="29"/>
      <c r="D350" s="29"/>
      <c r="E350" s="29"/>
      <c r="F350" s="1071"/>
      <c r="G350" s="210"/>
      <c r="H350" s="549"/>
      <c r="I350" s="953"/>
      <c r="J350" s="953"/>
      <c r="K350" s="953"/>
      <c r="L350" s="953"/>
      <c r="M350" s="953"/>
      <c r="N350" s="953"/>
      <c r="O350" s="953"/>
      <c r="P350" s="953"/>
      <c r="Q350" s="1184"/>
      <c r="R350" s="946">
        <f>IF(A350="",0,A350*Kalkulation!$G$9*Analysebereich!D350)</f>
        <v>0</v>
      </c>
      <c r="S350" s="15">
        <f>IF(A350="",0,A350*Kalkulation!$G$9*Analysebereich!E350)</f>
        <v>0</v>
      </c>
      <c r="T350" s="617">
        <f t="shared" si="9"/>
        <v>0</v>
      </c>
    </row>
    <row r="351" spans="1:20" x14ac:dyDescent="0.35">
      <c r="A351" s="23"/>
      <c r="B351" s="29"/>
      <c r="C351" s="29"/>
      <c r="D351" s="29"/>
      <c r="E351" s="29"/>
      <c r="F351" s="1071"/>
      <c r="G351" s="210"/>
      <c r="H351" s="549"/>
      <c r="I351" s="953"/>
      <c r="J351" s="953"/>
      <c r="K351" s="953"/>
      <c r="L351" s="953"/>
      <c r="M351" s="953"/>
      <c r="N351" s="953"/>
      <c r="O351" s="953"/>
      <c r="P351" s="953"/>
      <c r="Q351" s="1184"/>
      <c r="R351" s="946">
        <f>IF(A351="",0,A351*Kalkulation!$G$9*Analysebereich!D351)</f>
        <v>0</v>
      </c>
      <c r="S351" s="15">
        <f>IF(A351="",0,A351*Kalkulation!$G$9*Analysebereich!E351)</f>
        <v>0</v>
      </c>
      <c r="T351" s="617">
        <f t="shared" si="9"/>
        <v>0</v>
      </c>
    </row>
    <row r="352" spans="1:20" x14ac:dyDescent="0.35">
      <c r="A352" s="23"/>
      <c r="B352" s="29"/>
      <c r="C352" s="29"/>
      <c r="D352" s="29"/>
      <c r="E352" s="29"/>
      <c r="F352" s="1071"/>
      <c r="G352" s="210"/>
      <c r="H352" s="549"/>
      <c r="I352" s="953"/>
      <c r="J352" s="953"/>
      <c r="K352" s="953"/>
      <c r="L352" s="953"/>
      <c r="M352" s="953"/>
      <c r="N352" s="953"/>
      <c r="O352" s="953"/>
      <c r="P352" s="953"/>
      <c r="Q352" s="1184"/>
      <c r="R352" s="946">
        <f>IF(A352="",0,A352*Kalkulation!$G$9*Analysebereich!D352)</f>
        <v>0</v>
      </c>
      <c r="S352" s="15">
        <f>IF(A352="",0,A352*Kalkulation!$G$9*Analysebereich!E352)</f>
        <v>0</v>
      </c>
      <c r="T352" s="617">
        <f t="shared" si="9"/>
        <v>0</v>
      </c>
    </row>
    <row r="353" spans="1:20" x14ac:dyDescent="0.35">
      <c r="A353" s="23"/>
      <c r="B353" s="29"/>
      <c r="C353" s="29"/>
      <c r="D353" s="29"/>
      <c r="E353" s="29"/>
      <c r="F353" s="1071"/>
      <c r="G353" s="210"/>
      <c r="H353" s="549"/>
      <c r="I353" s="953"/>
      <c r="J353" s="953"/>
      <c r="K353" s="953"/>
      <c r="L353" s="953"/>
      <c r="M353" s="953"/>
      <c r="N353" s="953"/>
      <c r="O353" s="953"/>
      <c r="P353" s="953"/>
      <c r="Q353" s="1184"/>
      <c r="R353" s="946">
        <f>IF(A353="",0,A353*Kalkulation!$G$9*Analysebereich!D353)</f>
        <v>0</v>
      </c>
      <c r="S353" s="15">
        <f>IF(A353="",0,A353*Kalkulation!$G$9*Analysebereich!E353)</f>
        <v>0</v>
      </c>
      <c r="T353" s="617">
        <f t="shared" si="9"/>
        <v>0</v>
      </c>
    </row>
    <row r="354" spans="1:20" x14ac:dyDescent="0.35">
      <c r="A354" s="23"/>
      <c r="B354" s="29"/>
      <c r="C354" s="29"/>
      <c r="D354" s="29"/>
      <c r="E354" s="29"/>
      <c r="F354" s="1071"/>
      <c r="G354" s="210"/>
      <c r="H354" s="549"/>
      <c r="I354" s="953"/>
      <c r="J354" s="953"/>
      <c r="K354" s="953"/>
      <c r="L354" s="953"/>
      <c r="M354" s="953"/>
      <c r="N354" s="953"/>
      <c r="O354" s="953"/>
      <c r="P354" s="953"/>
      <c r="Q354" s="1184"/>
      <c r="R354" s="946">
        <f>IF(A354="",0,A354*Kalkulation!$G$9*Analysebereich!D354)</f>
        <v>0</v>
      </c>
      <c r="S354" s="15">
        <f>IF(A354="",0,A354*Kalkulation!$G$9*Analysebereich!E354)</f>
        <v>0</v>
      </c>
      <c r="T354" s="617">
        <f t="shared" si="9"/>
        <v>0</v>
      </c>
    </row>
    <row r="355" spans="1:20" x14ac:dyDescent="0.35">
      <c r="A355" s="23"/>
      <c r="B355" s="29"/>
      <c r="C355" s="29"/>
      <c r="D355" s="29"/>
      <c r="E355" s="29"/>
      <c r="F355" s="1071"/>
      <c r="G355" s="210"/>
      <c r="H355" s="549"/>
      <c r="I355" s="953"/>
      <c r="J355" s="953"/>
      <c r="K355" s="953"/>
      <c r="L355" s="953"/>
      <c r="M355" s="953"/>
      <c r="N355" s="953"/>
      <c r="O355" s="953"/>
      <c r="P355" s="953"/>
      <c r="Q355" s="1184"/>
      <c r="R355" s="946">
        <f>IF(A355="",0,A355*Kalkulation!$G$9*Analysebereich!D355)</f>
        <v>0</v>
      </c>
      <c r="S355" s="15">
        <f>IF(A355="",0,A355*Kalkulation!$G$9*Analysebereich!E355)</f>
        <v>0</v>
      </c>
      <c r="T355" s="617">
        <f t="shared" si="9"/>
        <v>0</v>
      </c>
    </row>
    <row r="356" spans="1:20" x14ac:dyDescent="0.35">
      <c r="A356" s="23"/>
      <c r="B356" s="29"/>
      <c r="C356" s="29"/>
      <c r="D356" s="29"/>
      <c r="E356" s="29"/>
      <c r="F356" s="1071"/>
      <c r="G356" s="210"/>
      <c r="H356" s="549"/>
      <c r="I356" s="953"/>
      <c r="J356" s="953"/>
      <c r="K356" s="953"/>
      <c r="L356" s="953"/>
      <c r="M356" s="953"/>
      <c r="N356" s="953"/>
      <c r="O356" s="953"/>
      <c r="P356" s="953"/>
      <c r="Q356" s="1184"/>
      <c r="R356" s="946">
        <f>IF(A356="",0,A356*Kalkulation!$G$9*Analysebereich!D356)</f>
        <v>0</v>
      </c>
      <c r="S356" s="15">
        <f>IF(A356="",0,A356*Kalkulation!$G$9*Analysebereich!E356)</f>
        <v>0</v>
      </c>
      <c r="T356" s="617">
        <f t="shared" si="9"/>
        <v>0</v>
      </c>
    </row>
    <row r="357" spans="1:20" x14ac:dyDescent="0.35">
      <c r="A357" s="23"/>
      <c r="B357" s="29"/>
      <c r="C357" s="29"/>
      <c r="D357" s="29"/>
      <c r="E357" s="29"/>
      <c r="F357" s="1071"/>
      <c r="G357" s="210"/>
      <c r="H357" s="549"/>
      <c r="I357" s="953"/>
      <c r="J357" s="953"/>
      <c r="K357" s="953"/>
      <c r="L357" s="953"/>
      <c r="M357" s="953"/>
      <c r="N357" s="953"/>
      <c r="O357" s="953"/>
      <c r="P357" s="953"/>
      <c r="Q357" s="1184"/>
      <c r="R357" s="946">
        <f>IF(A357="",0,A357*Kalkulation!$G$9*Analysebereich!D357)</f>
        <v>0</v>
      </c>
      <c r="S357" s="15">
        <f>IF(A357="",0,A357*Kalkulation!$G$9*Analysebereich!E357)</f>
        <v>0</v>
      </c>
      <c r="T357" s="617">
        <f t="shared" si="9"/>
        <v>0</v>
      </c>
    </row>
    <row r="358" spans="1:20" x14ac:dyDescent="0.35">
      <c r="A358" s="23"/>
      <c r="B358" s="29"/>
      <c r="C358" s="29"/>
      <c r="D358" s="29"/>
      <c r="E358" s="29"/>
      <c r="F358" s="1071"/>
      <c r="G358" s="210"/>
      <c r="H358" s="549"/>
      <c r="I358" s="953"/>
      <c r="J358" s="953"/>
      <c r="K358" s="953"/>
      <c r="L358" s="953"/>
      <c r="M358" s="953"/>
      <c r="N358" s="953"/>
      <c r="O358" s="953"/>
      <c r="P358" s="953"/>
      <c r="Q358" s="1184"/>
      <c r="R358" s="946">
        <f>IF(A358="",0,A358*Kalkulation!$G$9*Analysebereich!D358)</f>
        <v>0</v>
      </c>
      <c r="S358" s="15">
        <f>IF(A358="",0,A358*Kalkulation!$G$9*Analysebereich!E358)</f>
        <v>0</v>
      </c>
      <c r="T358" s="617">
        <f t="shared" si="9"/>
        <v>0</v>
      </c>
    </row>
    <row r="359" spans="1:20" x14ac:dyDescent="0.35">
      <c r="A359" s="23"/>
      <c r="B359" s="29"/>
      <c r="C359" s="29"/>
      <c r="D359" s="29"/>
      <c r="E359" s="29"/>
      <c r="F359" s="1071"/>
      <c r="G359" s="210"/>
      <c r="H359" s="549"/>
      <c r="I359" s="953"/>
      <c r="J359" s="953"/>
      <c r="K359" s="953"/>
      <c r="L359" s="953"/>
      <c r="M359" s="953"/>
      <c r="N359" s="953"/>
      <c r="O359" s="953"/>
      <c r="P359" s="953"/>
      <c r="Q359" s="1184"/>
      <c r="R359" s="946">
        <f>IF(A359="",0,A359*Kalkulation!$G$9*Analysebereich!D359)</f>
        <v>0</v>
      </c>
      <c r="S359" s="15">
        <f>IF(A359="",0,A359*Kalkulation!$G$9*Analysebereich!E359)</f>
        <v>0</v>
      </c>
      <c r="T359" s="617">
        <f t="shared" si="9"/>
        <v>0</v>
      </c>
    </row>
    <row r="360" spans="1:20" x14ac:dyDescent="0.35">
      <c r="A360" s="23"/>
      <c r="B360" s="29"/>
      <c r="C360" s="29"/>
      <c r="D360" s="29"/>
      <c r="E360" s="29"/>
      <c r="F360" s="1071"/>
      <c r="G360" s="210"/>
      <c r="H360" s="549"/>
      <c r="I360" s="953"/>
      <c r="J360" s="953"/>
      <c r="K360" s="953"/>
      <c r="L360" s="953"/>
      <c r="M360" s="953"/>
      <c r="N360" s="953"/>
      <c r="O360" s="953"/>
      <c r="P360" s="953"/>
      <c r="Q360" s="1184"/>
      <c r="R360" s="946">
        <f>IF(A360="",0,A360*Kalkulation!$G$9*Analysebereich!D360)</f>
        <v>0</v>
      </c>
      <c r="S360" s="15">
        <f>IF(A360="",0,A360*Kalkulation!$G$9*Analysebereich!E360)</f>
        <v>0</v>
      </c>
      <c r="T360" s="617">
        <f t="shared" si="9"/>
        <v>0</v>
      </c>
    </row>
    <row r="361" spans="1:20" x14ac:dyDescent="0.35">
      <c r="A361" s="23"/>
      <c r="B361" s="29"/>
      <c r="C361" s="29"/>
      <c r="D361" s="29"/>
      <c r="E361" s="29"/>
      <c r="F361" s="1071"/>
      <c r="G361" s="210"/>
      <c r="H361" s="549"/>
      <c r="I361" s="953"/>
      <c r="J361" s="953"/>
      <c r="K361" s="953"/>
      <c r="L361" s="953"/>
      <c r="M361" s="953"/>
      <c r="N361" s="953"/>
      <c r="O361" s="953"/>
      <c r="P361" s="953"/>
      <c r="Q361" s="1184"/>
      <c r="R361" s="946">
        <f>IF(A361="",0,A361*Kalkulation!$G$9*Analysebereich!D361)</f>
        <v>0</v>
      </c>
      <c r="S361" s="15">
        <f>IF(A361="",0,A361*Kalkulation!$G$9*Analysebereich!E361)</f>
        <v>0</v>
      </c>
      <c r="T361" s="617">
        <f t="shared" si="9"/>
        <v>0</v>
      </c>
    </row>
    <row r="362" spans="1:20" x14ac:dyDescent="0.35">
      <c r="A362" s="23"/>
      <c r="B362" s="29"/>
      <c r="C362" s="29"/>
      <c r="D362" s="29"/>
      <c r="E362" s="29"/>
      <c r="F362" s="1071"/>
      <c r="G362" s="210"/>
      <c r="H362" s="549"/>
      <c r="I362" s="953"/>
      <c r="J362" s="953"/>
      <c r="K362" s="953"/>
      <c r="L362" s="953"/>
      <c r="M362" s="953"/>
      <c r="N362" s="953"/>
      <c r="O362" s="953"/>
      <c r="P362" s="953"/>
      <c r="Q362" s="1184"/>
      <c r="R362" s="946">
        <f>IF(A362="",0,A362*Kalkulation!$G$9*Analysebereich!D362)</f>
        <v>0</v>
      </c>
      <c r="S362" s="15">
        <f>IF(A362="",0,A362*Kalkulation!$G$9*Analysebereich!E362)</f>
        <v>0</v>
      </c>
      <c r="T362" s="617">
        <f t="shared" si="9"/>
        <v>0</v>
      </c>
    </row>
    <row r="363" spans="1:20" x14ac:dyDescent="0.35">
      <c r="A363" s="23"/>
      <c r="B363" s="29"/>
      <c r="C363" s="29"/>
      <c r="D363" s="29"/>
      <c r="E363" s="29"/>
      <c r="F363" s="1071"/>
      <c r="G363" s="210"/>
      <c r="H363" s="549"/>
      <c r="I363" s="953"/>
      <c r="J363" s="953"/>
      <c r="K363" s="953"/>
      <c r="L363" s="953"/>
      <c r="M363" s="953"/>
      <c r="N363" s="953"/>
      <c r="O363" s="953"/>
      <c r="P363" s="953"/>
      <c r="Q363" s="1184"/>
      <c r="R363" s="946">
        <f>IF(A363="",0,A363*Kalkulation!$G$9*Analysebereich!D363)</f>
        <v>0</v>
      </c>
      <c r="S363" s="15">
        <f>IF(A363="",0,A363*Kalkulation!$G$9*Analysebereich!E363)</f>
        <v>0</v>
      </c>
      <c r="T363" s="617">
        <f t="shared" si="9"/>
        <v>0</v>
      </c>
    </row>
    <row r="364" spans="1:20" x14ac:dyDescent="0.35">
      <c r="A364" s="23"/>
      <c r="B364" s="29"/>
      <c r="C364" s="29"/>
      <c r="D364" s="29"/>
      <c r="E364" s="29"/>
      <c r="F364" s="1071"/>
      <c r="G364" s="210"/>
      <c r="H364" s="549"/>
      <c r="I364" s="953"/>
      <c r="J364" s="953"/>
      <c r="K364" s="953"/>
      <c r="L364" s="953"/>
      <c r="M364" s="953"/>
      <c r="N364" s="953"/>
      <c r="O364" s="953"/>
      <c r="P364" s="953"/>
      <c r="Q364" s="1184"/>
      <c r="R364" s="946">
        <f>IF(A364="",0,A364*Kalkulation!$G$9*Analysebereich!D364)</f>
        <v>0</v>
      </c>
      <c r="S364" s="15">
        <f>IF(A364="",0,A364*Kalkulation!$G$9*Analysebereich!E364)</f>
        <v>0</v>
      </c>
      <c r="T364" s="617">
        <f t="shared" si="9"/>
        <v>0</v>
      </c>
    </row>
    <row r="365" spans="1:20" x14ac:dyDescent="0.35">
      <c r="A365" s="23"/>
      <c r="B365" s="29"/>
      <c r="C365" s="29"/>
      <c r="D365" s="29"/>
      <c r="E365" s="29"/>
      <c r="F365" s="1071"/>
      <c r="G365" s="210"/>
      <c r="H365" s="549"/>
      <c r="I365" s="953"/>
      <c r="J365" s="953"/>
      <c r="K365" s="953"/>
      <c r="L365" s="953"/>
      <c r="M365" s="953"/>
      <c r="N365" s="953"/>
      <c r="O365" s="953"/>
      <c r="P365" s="953"/>
      <c r="Q365" s="1184"/>
      <c r="R365" s="946">
        <f>IF(A365="",0,A365*Kalkulation!$G$9*Analysebereich!D365)</f>
        <v>0</v>
      </c>
      <c r="S365" s="15">
        <f>IF(A365="",0,A365*Kalkulation!$G$9*Analysebereich!E365)</f>
        <v>0</v>
      </c>
      <c r="T365" s="617">
        <f t="shared" si="9"/>
        <v>0</v>
      </c>
    </row>
    <row r="366" spans="1:20" x14ac:dyDescent="0.35">
      <c r="A366" s="23"/>
      <c r="B366" s="29"/>
      <c r="C366" s="29"/>
      <c r="D366" s="29"/>
      <c r="E366" s="29"/>
      <c r="F366" s="1071"/>
      <c r="G366" s="210"/>
      <c r="H366" s="549"/>
      <c r="I366" s="953"/>
      <c r="J366" s="953"/>
      <c r="K366" s="953"/>
      <c r="L366" s="953"/>
      <c r="M366" s="953"/>
      <c r="N366" s="953"/>
      <c r="O366" s="953"/>
      <c r="P366" s="953"/>
      <c r="Q366" s="1184"/>
      <c r="R366" s="946">
        <f>IF(A366="",0,A366*Kalkulation!$G$9*Analysebereich!D366)</f>
        <v>0</v>
      </c>
      <c r="S366" s="15">
        <f>IF(A366="",0,A366*Kalkulation!$G$9*Analysebereich!E366)</f>
        <v>0</v>
      </c>
      <c r="T366" s="617">
        <f t="shared" si="9"/>
        <v>0</v>
      </c>
    </row>
    <row r="367" spans="1:20" x14ac:dyDescent="0.35">
      <c r="A367" s="23"/>
      <c r="B367" s="29"/>
      <c r="C367" s="29"/>
      <c r="D367" s="29"/>
      <c r="E367" s="29"/>
      <c r="F367" s="1071"/>
      <c r="G367" s="210"/>
      <c r="H367" s="549"/>
      <c r="I367" s="953"/>
      <c r="J367" s="953"/>
      <c r="K367" s="953"/>
      <c r="L367" s="953"/>
      <c r="M367" s="953"/>
      <c r="N367" s="953"/>
      <c r="O367" s="953"/>
      <c r="P367" s="953"/>
      <c r="Q367" s="1184"/>
      <c r="R367" s="946">
        <f>IF(A367="",0,A367*Kalkulation!$G$9*Analysebereich!D367)</f>
        <v>0</v>
      </c>
      <c r="S367" s="15">
        <f>IF(A367="",0,A367*Kalkulation!$G$9*Analysebereich!E367)</f>
        <v>0</v>
      </c>
      <c r="T367" s="617">
        <f t="shared" si="9"/>
        <v>0</v>
      </c>
    </row>
    <row r="368" spans="1:20" x14ac:dyDescent="0.35">
      <c r="A368" s="23"/>
      <c r="B368" s="29"/>
      <c r="C368" s="29"/>
      <c r="D368" s="29"/>
      <c r="E368" s="29"/>
      <c r="F368" s="1071"/>
      <c r="G368" s="210"/>
      <c r="H368" s="549"/>
      <c r="I368" s="953"/>
      <c r="J368" s="953"/>
      <c r="K368" s="953"/>
      <c r="L368" s="953"/>
      <c r="M368" s="953"/>
      <c r="N368" s="953"/>
      <c r="O368" s="953"/>
      <c r="P368" s="953"/>
      <c r="Q368" s="1184"/>
      <c r="R368" s="946">
        <f>IF(A368="",0,A368*Kalkulation!$G$9*Analysebereich!D368)</f>
        <v>0</v>
      </c>
      <c r="S368" s="15">
        <f>IF(A368="",0,A368*Kalkulation!$G$9*Analysebereich!E368)</f>
        <v>0</v>
      </c>
      <c r="T368" s="617">
        <f t="shared" si="9"/>
        <v>0</v>
      </c>
    </row>
    <row r="369" spans="1:20" x14ac:dyDescent="0.35">
      <c r="A369" s="23"/>
      <c r="B369" s="29"/>
      <c r="C369" s="29"/>
      <c r="D369" s="29"/>
      <c r="E369" s="29"/>
      <c r="F369" s="1071"/>
      <c r="G369" s="210"/>
      <c r="H369" s="549"/>
      <c r="I369" s="953"/>
      <c r="J369" s="953"/>
      <c r="K369" s="953"/>
      <c r="L369" s="953"/>
      <c r="M369" s="953"/>
      <c r="N369" s="953"/>
      <c r="O369" s="953"/>
      <c r="P369" s="953"/>
      <c r="Q369" s="1184"/>
      <c r="R369" s="946">
        <f>IF(A369="",0,A369*Kalkulation!$G$9*Analysebereich!D369)</f>
        <v>0</v>
      </c>
      <c r="S369" s="15">
        <f>IF(A369="",0,A369*Kalkulation!$G$9*Analysebereich!E369)</f>
        <v>0</v>
      </c>
      <c r="T369" s="617">
        <f t="shared" si="9"/>
        <v>0</v>
      </c>
    </row>
    <row r="370" spans="1:20" x14ac:dyDescent="0.35">
      <c r="A370" s="23"/>
      <c r="B370" s="29"/>
      <c r="C370" s="29"/>
      <c r="D370" s="29"/>
      <c r="E370" s="29"/>
      <c r="F370" s="1071"/>
      <c r="G370" s="210"/>
      <c r="H370" s="549"/>
      <c r="I370" s="953"/>
      <c r="J370" s="953"/>
      <c r="K370" s="953"/>
      <c r="L370" s="953"/>
      <c r="M370" s="953"/>
      <c r="N370" s="953"/>
      <c r="O370" s="953"/>
      <c r="P370" s="953"/>
      <c r="Q370" s="1184"/>
      <c r="R370" s="946">
        <f>IF(A370="",0,A370*Kalkulation!$G$9*Analysebereich!D370)</f>
        <v>0</v>
      </c>
      <c r="S370" s="15">
        <f>IF(A370="",0,A370*Kalkulation!$G$9*Analysebereich!E370)</f>
        <v>0</v>
      </c>
      <c r="T370" s="617">
        <f t="shared" si="9"/>
        <v>0</v>
      </c>
    </row>
    <row r="371" spans="1:20" x14ac:dyDescent="0.35">
      <c r="A371" s="23"/>
      <c r="B371" s="29"/>
      <c r="C371" s="29"/>
      <c r="D371" s="29"/>
      <c r="E371" s="29"/>
      <c r="F371" s="1071"/>
      <c r="G371" s="210"/>
      <c r="H371" s="549"/>
      <c r="I371" s="953"/>
      <c r="J371" s="953"/>
      <c r="K371" s="953"/>
      <c r="L371" s="953"/>
      <c r="M371" s="953"/>
      <c r="N371" s="953"/>
      <c r="O371" s="953"/>
      <c r="P371" s="953"/>
      <c r="Q371" s="1184"/>
      <c r="R371" s="946">
        <f>IF(A371="",0,A371*Kalkulation!$G$9*Analysebereich!D371)</f>
        <v>0</v>
      </c>
      <c r="S371" s="15">
        <f>IF(A371="",0,A371*Kalkulation!$G$9*Analysebereich!E371)</f>
        <v>0</v>
      </c>
      <c r="T371" s="617">
        <f t="shared" si="9"/>
        <v>0</v>
      </c>
    </row>
    <row r="372" spans="1:20" x14ac:dyDescent="0.35">
      <c r="A372" s="23"/>
      <c r="B372" s="29"/>
      <c r="C372" s="29"/>
      <c r="D372" s="29"/>
      <c r="E372" s="29"/>
      <c r="F372" s="1071"/>
      <c r="G372" s="210"/>
      <c r="H372" s="549"/>
      <c r="I372" s="953"/>
      <c r="J372" s="953"/>
      <c r="K372" s="953"/>
      <c r="L372" s="953"/>
      <c r="M372" s="953"/>
      <c r="N372" s="953"/>
      <c r="O372" s="953"/>
      <c r="P372" s="953"/>
      <c r="Q372" s="1184"/>
      <c r="R372" s="946">
        <f>IF(A372="",0,A372*Kalkulation!$G$9*Analysebereich!D372)</f>
        <v>0</v>
      </c>
      <c r="S372" s="15">
        <f>IF(A372="",0,A372*Kalkulation!$G$9*Analysebereich!E372)</f>
        <v>0</v>
      </c>
      <c r="T372" s="617">
        <f t="shared" si="9"/>
        <v>0</v>
      </c>
    </row>
    <row r="373" spans="1:20" x14ac:dyDescent="0.35">
      <c r="A373" s="23"/>
      <c r="B373" s="29"/>
      <c r="C373" s="29"/>
      <c r="D373" s="29"/>
      <c r="E373" s="29"/>
      <c r="F373" s="1071"/>
      <c r="G373" s="210"/>
      <c r="H373" s="549"/>
      <c r="I373" s="953"/>
      <c r="J373" s="953"/>
      <c r="K373" s="953"/>
      <c r="L373" s="953"/>
      <c r="M373" s="953"/>
      <c r="N373" s="953"/>
      <c r="O373" s="953"/>
      <c r="P373" s="953"/>
      <c r="Q373" s="1184"/>
      <c r="R373" s="946">
        <f>IF(A373="",0,A373*Kalkulation!$G$9*Analysebereich!D373)</f>
        <v>0</v>
      </c>
      <c r="S373" s="15">
        <f>IF(A373="",0,A373*Kalkulation!$G$9*Analysebereich!E373)</f>
        <v>0</v>
      </c>
      <c r="T373" s="617">
        <f t="shared" si="9"/>
        <v>0</v>
      </c>
    </row>
    <row r="374" spans="1:20" x14ac:dyDescent="0.35">
      <c r="A374" s="23"/>
      <c r="B374" s="29"/>
      <c r="C374" s="29"/>
      <c r="D374" s="29"/>
      <c r="E374" s="29"/>
      <c r="F374" s="1071"/>
      <c r="G374" s="210"/>
      <c r="H374" s="549"/>
      <c r="I374" s="953"/>
      <c r="J374" s="953"/>
      <c r="K374" s="953"/>
      <c r="L374" s="953"/>
      <c r="M374" s="953"/>
      <c r="N374" s="953"/>
      <c r="O374" s="953"/>
      <c r="P374" s="953"/>
      <c r="Q374" s="1184"/>
      <c r="R374" s="946">
        <f>IF(A374="",0,A374*Kalkulation!$G$9*Analysebereich!D374)</f>
        <v>0</v>
      </c>
      <c r="S374" s="15">
        <f>IF(A374="",0,A374*Kalkulation!$G$9*Analysebereich!E374)</f>
        <v>0</v>
      </c>
      <c r="T374" s="617">
        <f t="shared" si="9"/>
        <v>0</v>
      </c>
    </row>
    <row r="375" spans="1:20" x14ac:dyDescent="0.35">
      <c r="A375" s="23"/>
      <c r="B375" s="29"/>
      <c r="C375" s="29"/>
      <c r="D375" s="29"/>
      <c r="E375" s="29"/>
      <c r="F375" s="1071"/>
      <c r="G375" s="210"/>
      <c r="H375" s="549"/>
      <c r="I375" s="953"/>
      <c r="J375" s="953"/>
      <c r="K375" s="953"/>
      <c r="L375" s="953"/>
      <c r="M375" s="953"/>
      <c r="N375" s="953"/>
      <c r="O375" s="953"/>
      <c r="P375" s="953"/>
      <c r="Q375" s="1184"/>
      <c r="R375" s="946">
        <f>IF(A375="",0,A375*Kalkulation!$G$9*Analysebereich!D375)</f>
        <v>0</v>
      </c>
      <c r="S375" s="15">
        <f>IF(A375="",0,A375*Kalkulation!$G$9*Analysebereich!E375)</f>
        <v>0</v>
      </c>
      <c r="T375" s="617">
        <f t="shared" si="9"/>
        <v>0</v>
      </c>
    </row>
    <row r="376" spans="1:20" x14ac:dyDescent="0.35">
      <c r="A376" s="23"/>
      <c r="B376" s="29"/>
      <c r="C376" s="29"/>
      <c r="D376" s="29"/>
      <c r="E376" s="29"/>
      <c r="F376" s="1071"/>
      <c r="G376" s="210"/>
      <c r="H376" s="549"/>
      <c r="I376" s="953"/>
      <c r="J376" s="953"/>
      <c r="K376" s="953"/>
      <c r="L376" s="953"/>
      <c r="M376" s="953"/>
      <c r="N376" s="953"/>
      <c r="O376" s="953"/>
      <c r="P376" s="953"/>
      <c r="Q376" s="1184"/>
      <c r="R376" s="946">
        <f>IF(A376="",0,A376*Kalkulation!$G$9*Analysebereich!D376)</f>
        <v>0</v>
      </c>
      <c r="S376" s="15">
        <f>IF(A376="",0,A376*Kalkulation!$G$9*Analysebereich!E376)</f>
        <v>0</v>
      </c>
      <c r="T376" s="617">
        <f t="shared" si="9"/>
        <v>0</v>
      </c>
    </row>
    <row r="377" spans="1:20" x14ac:dyDescent="0.35">
      <c r="A377" s="23"/>
      <c r="B377" s="29"/>
      <c r="C377" s="29"/>
      <c r="D377" s="29"/>
      <c r="E377" s="29"/>
      <c r="F377" s="1071"/>
      <c r="G377" s="210"/>
      <c r="H377" s="549"/>
      <c r="I377" s="953"/>
      <c r="J377" s="953"/>
      <c r="K377" s="953"/>
      <c r="L377" s="953"/>
      <c r="M377" s="953"/>
      <c r="N377" s="953"/>
      <c r="O377" s="953"/>
      <c r="P377" s="953"/>
      <c r="Q377" s="1184"/>
      <c r="R377" s="946">
        <f>IF(A377="",0,A377*Kalkulation!$G$9*Analysebereich!D377)</f>
        <v>0</v>
      </c>
      <c r="S377" s="15">
        <f>IF(A377="",0,A377*Kalkulation!$G$9*Analysebereich!E377)</f>
        <v>0</v>
      </c>
      <c r="T377" s="617">
        <f t="shared" si="9"/>
        <v>0</v>
      </c>
    </row>
    <row r="378" spans="1:20" x14ac:dyDescent="0.35">
      <c r="A378" s="23"/>
      <c r="B378" s="29"/>
      <c r="C378" s="29"/>
      <c r="D378" s="29"/>
      <c r="E378" s="29"/>
      <c r="F378" s="1071"/>
      <c r="G378" s="210"/>
      <c r="H378" s="549"/>
      <c r="I378" s="953"/>
      <c r="J378" s="953"/>
      <c r="K378" s="953"/>
      <c r="L378" s="953"/>
      <c r="M378" s="953"/>
      <c r="N378" s="953"/>
      <c r="O378" s="953"/>
      <c r="P378" s="953"/>
      <c r="Q378" s="1184"/>
      <c r="R378" s="946">
        <f>IF(A378="",0,A378*Kalkulation!$G$9*Analysebereich!D378)</f>
        <v>0</v>
      </c>
      <c r="S378" s="15">
        <f>IF(A378="",0,A378*Kalkulation!$G$9*Analysebereich!E378)</f>
        <v>0</v>
      </c>
      <c r="T378" s="617">
        <f t="shared" si="9"/>
        <v>0</v>
      </c>
    </row>
    <row r="379" spans="1:20" x14ac:dyDescent="0.35">
      <c r="A379" s="23"/>
      <c r="B379" s="29"/>
      <c r="C379" s="29"/>
      <c r="D379" s="29"/>
      <c r="E379" s="29"/>
      <c r="F379" s="1071"/>
      <c r="G379" s="210"/>
      <c r="H379" s="549"/>
      <c r="I379" s="953"/>
      <c r="J379" s="953"/>
      <c r="K379" s="953"/>
      <c r="L379" s="953"/>
      <c r="M379" s="953"/>
      <c r="N379" s="953"/>
      <c r="O379" s="953"/>
      <c r="P379" s="953"/>
      <c r="Q379" s="1184"/>
      <c r="R379" s="946">
        <f>IF(A379="",0,A379*Kalkulation!$G$9*Analysebereich!D379)</f>
        <v>0</v>
      </c>
      <c r="S379" s="15">
        <f>IF(A379="",0,A379*Kalkulation!$G$9*Analysebereich!E379)</f>
        <v>0</v>
      </c>
      <c r="T379" s="617">
        <f t="shared" si="9"/>
        <v>0</v>
      </c>
    </row>
    <row r="380" spans="1:20" x14ac:dyDescent="0.35">
      <c r="A380" s="23"/>
      <c r="B380" s="29"/>
      <c r="C380" s="29"/>
      <c r="D380" s="29"/>
      <c r="E380" s="29"/>
      <c r="F380" s="1071"/>
      <c r="G380" s="210"/>
      <c r="H380" s="549"/>
      <c r="I380" s="953"/>
      <c r="J380" s="953"/>
      <c r="K380" s="953"/>
      <c r="L380" s="953"/>
      <c r="M380" s="953"/>
      <c r="N380" s="953"/>
      <c r="O380" s="953"/>
      <c r="P380" s="953"/>
      <c r="Q380" s="1184"/>
      <c r="R380" s="946">
        <f>IF(A380="",0,A380*Kalkulation!$G$9*Analysebereich!D380)</f>
        <v>0</v>
      </c>
      <c r="S380" s="15">
        <f>IF(A380="",0,A380*Kalkulation!$G$9*Analysebereich!E380)</f>
        <v>0</v>
      </c>
      <c r="T380" s="617">
        <f t="shared" si="9"/>
        <v>0</v>
      </c>
    </row>
    <row r="381" spans="1:20" x14ac:dyDescent="0.35">
      <c r="A381" s="23"/>
      <c r="B381" s="29"/>
      <c r="C381" s="29"/>
      <c r="D381" s="29"/>
      <c r="E381" s="29"/>
      <c r="F381" s="1071"/>
      <c r="G381" s="210"/>
      <c r="H381" s="549"/>
      <c r="I381" s="953"/>
      <c r="J381" s="953"/>
      <c r="K381" s="953"/>
      <c r="L381" s="953"/>
      <c r="M381" s="953"/>
      <c r="N381" s="953"/>
      <c r="O381" s="953"/>
      <c r="P381" s="953"/>
      <c r="Q381" s="1184"/>
      <c r="R381" s="946">
        <f>IF(A381="",0,A381*Kalkulation!$G$9*Analysebereich!D381)</f>
        <v>0</v>
      </c>
      <c r="S381" s="15">
        <f>IF(A381="",0,A381*Kalkulation!$G$9*Analysebereich!E381)</f>
        <v>0</v>
      </c>
      <c r="T381" s="617">
        <f t="shared" si="9"/>
        <v>0</v>
      </c>
    </row>
    <row r="382" spans="1:20" x14ac:dyDescent="0.35">
      <c r="A382" s="23"/>
      <c r="B382" s="29"/>
      <c r="C382" s="29"/>
      <c r="D382" s="29"/>
      <c r="E382" s="29"/>
      <c r="F382" s="1071"/>
      <c r="G382" s="210"/>
      <c r="H382" s="549"/>
      <c r="I382" s="953"/>
      <c r="J382" s="953"/>
      <c r="K382" s="953"/>
      <c r="L382" s="953"/>
      <c r="M382" s="953"/>
      <c r="N382" s="953"/>
      <c r="O382" s="953"/>
      <c r="P382" s="953"/>
      <c r="Q382" s="1184"/>
      <c r="R382" s="946">
        <f>IF(A382="",0,A382*Kalkulation!$G$9*Analysebereich!D382)</f>
        <v>0</v>
      </c>
      <c r="S382" s="15">
        <f>IF(A382="",0,A382*Kalkulation!$G$9*Analysebereich!E382)</f>
        <v>0</v>
      </c>
      <c r="T382" s="617">
        <f t="shared" si="9"/>
        <v>0</v>
      </c>
    </row>
    <row r="383" spans="1:20" x14ac:dyDescent="0.35">
      <c r="A383" s="23"/>
      <c r="B383" s="29"/>
      <c r="C383" s="29"/>
      <c r="D383" s="29"/>
      <c r="E383" s="29"/>
      <c r="F383" s="1071"/>
      <c r="G383" s="210"/>
      <c r="H383" s="549"/>
      <c r="I383" s="953"/>
      <c r="J383" s="953"/>
      <c r="K383" s="953"/>
      <c r="L383" s="953"/>
      <c r="M383" s="953"/>
      <c r="N383" s="953"/>
      <c r="O383" s="953"/>
      <c r="P383" s="953"/>
      <c r="Q383" s="1184"/>
      <c r="R383" s="946">
        <f>IF(A383="",0,A383*Kalkulation!$G$9*Analysebereich!D383)</f>
        <v>0</v>
      </c>
      <c r="S383" s="15">
        <f>IF(A383="",0,A383*Kalkulation!$G$9*Analysebereich!E383)</f>
        <v>0</v>
      </c>
      <c r="T383" s="617">
        <f t="shared" si="9"/>
        <v>0</v>
      </c>
    </row>
    <row r="384" spans="1:20" x14ac:dyDescent="0.35">
      <c r="A384" s="23"/>
      <c r="B384" s="29"/>
      <c r="C384" s="29"/>
      <c r="D384" s="29"/>
      <c r="E384" s="29"/>
      <c r="F384" s="1071"/>
      <c r="G384" s="210"/>
      <c r="H384" s="549"/>
      <c r="I384" s="953"/>
      <c r="J384" s="953"/>
      <c r="K384" s="953"/>
      <c r="L384" s="953"/>
      <c r="M384" s="953"/>
      <c r="N384" s="953"/>
      <c r="O384" s="953"/>
      <c r="P384" s="953"/>
      <c r="Q384" s="1184"/>
      <c r="R384" s="946">
        <f>IF(A384="",0,A384*Kalkulation!$G$9*Analysebereich!D384)</f>
        <v>0</v>
      </c>
      <c r="S384" s="15">
        <f>IF(A384="",0,A384*Kalkulation!$G$9*Analysebereich!E384)</f>
        <v>0</v>
      </c>
      <c r="T384" s="617">
        <f t="shared" si="9"/>
        <v>0</v>
      </c>
    </row>
    <row r="385" spans="1:20" x14ac:dyDescent="0.35">
      <c r="A385" s="23"/>
      <c r="B385" s="29"/>
      <c r="C385" s="29"/>
      <c r="D385" s="29"/>
      <c r="E385" s="29"/>
      <c r="F385" s="1071"/>
      <c r="G385" s="210"/>
      <c r="H385" s="549"/>
      <c r="I385" s="953"/>
      <c r="J385" s="953"/>
      <c r="K385" s="953"/>
      <c r="L385" s="953"/>
      <c r="M385" s="953"/>
      <c r="N385" s="953"/>
      <c r="O385" s="953"/>
      <c r="P385" s="953"/>
      <c r="Q385" s="1184"/>
      <c r="R385" s="946">
        <f>IF(A385="",0,A385*Kalkulation!$G$9*Analysebereich!D385)</f>
        <v>0</v>
      </c>
      <c r="S385" s="15">
        <f>IF(A385="",0,A385*Kalkulation!$G$9*Analysebereich!E385)</f>
        <v>0</v>
      </c>
      <c r="T385" s="617">
        <f t="shared" si="9"/>
        <v>0</v>
      </c>
    </row>
    <row r="386" spans="1:20" x14ac:dyDescent="0.35">
      <c r="A386" s="23"/>
      <c r="B386" s="29"/>
      <c r="C386" s="29"/>
      <c r="D386" s="29"/>
      <c r="E386" s="29"/>
      <c r="F386" s="1071"/>
      <c r="G386" s="210"/>
      <c r="H386" s="549"/>
      <c r="I386" s="953"/>
      <c r="J386" s="953"/>
      <c r="K386" s="953"/>
      <c r="L386" s="953"/>
      <c r="M386" s="953"/>
      <c r="N386" s="953"/>
      <c r="O386" s="953"/>
      <c r="P386" s="953"/>
      <c r="Q386" s="1184"/>
      <c r="R386" s="946">
        <f>IF(A386="",0,A386*Kalkulation!$G$9*Analysebereich!D386)</f>
        <v>0</v>
      </c>
      <c r="S386" s="15">
        <f>IF(A386="",0,A386*Kalkulation!$G$9*Analysebereich!E386)</f>
        <v>0</v>
      </c>
      <c r="T386" s="617">
        <f t="shared" si="9"/>
        <v>0</v>
      </c>
    </row>
    <row r="387" spans="1:20" x14ac:dyDescent="0.35">
      <c r="A387" s="23"/>
      <c r="B387" s="29"/>
      <c r="C387" s="29"/>
      <c r="D387" s="29"/>
      <c r="E387" s="29"/>
      <c r="F387" s="1071"/>
      <c r="G387" s="210"/>
      <c r="H387" s="549"/>
      <c r="I387" s="953"/>
      <c r="J387" s="953"/>
      <c r="K387" s="953"/>
      <c r="L387" s="953"/>
      <c r="M387" s="953"/>
      <c r="N387" s="953"/>
      <c r="O387" s="953"/>
      <c r="P387" s="953"/>
      <c r="Q387" s="1184"/>
      <c r="R387" s="946">
        <f>IF(A387="",0,A387*Kalkulation!$G$9*Analysebereich!D387)</f>
        <v>0</v>
      </c>
      <c r="S387" s="15">
        <f>IF(A387="",0,A387*Kalkulation!$G$9*Analysebereich!E387)</f>
        <v>0</v>
      </c>
      <c r="T387" s="617">
        <f t="shared" si="9"/>
        <v>0</v>
      </c>
    </row>
    <row r="388" spans="1:20" x14ac:dyDescent="0.35">
      <c r="A388" s="23"/>
      <c r="B388" s="29"/>
      <c r="C388" s="29"/>
      <c r="D388" s="29"/>
      <c r="E388" s="29"/>
      <c r="F388" s="1071"/>
      <c r="G388" s="210"/>
      <c r="H388" s="549"/>
      <c r="I388" s="953"/>
      <c r="J388" s="953"/>
      <c r="K388" s="953"/>
      <c r="L388" s="953"/>
      <c r="M388" s="953"/>
      <c r="N388" s="953"/>
      <c r="O388" s="953"/>
      <c r="P388" s="953"/>
      <c r="Q388" s="1184"/>
      <c r="R388" s="946">
        <f>IF(A388="",0,A388*Kalkulation!$G$9*Analysebereich!D388)</f>
        <v>0</v>
      </c>
      <c r="S388" s="15">
        <f>IF(A388="",0,A388*Kalkulation!$G$9*Analysebereich!E388)</f>
        <v>0</v>
      </c>
      <c r="T388" s="617">
        <f t="shared" si="9"/>
        <v>0</v>
      </c>
    </row>
    <row r="389" spans="1:20" x14ac:dyDescent="0.35">
      <c r="A389" s="23"/>
      <c r="B389" s="29"/>
      <c r="C389" s="29"/>
      <c r="D389" s="29"/>
      <c r="E389" s="29"/>
      <c r="F389" s="1071"/>
      <c r="G389" s="210"/>
      <c r="H389" s="549"/>
      <c r="I389" s="953"/>
      <c r="J389" s="953"/>
      <c r="K389" s="953"/>
      <c r="L389" s="953"/>
      <c r="M389" s="953"/>
      <c r="N389" s="953"/>
      <c r="O389" s="953"/>
      <c r="P389" s="953"/>
      <c r="Q389" s="1184"/>
      <c r="R389" s="946">
        <f>IF(A389="",0,A389*Kalkulation!$G$9*Analysebereich!D389)</f>
        <v>0</v>
      </c>
      <c r="S389" s="15">
        <f>IF(A389="",0,A389*Kalkulation!$G$9*Analysebereich!E389)</f>
        <v>0</v>
      </c>
      <c r="T389" s="617">
        <f t="shared" ref="T389:T401" si="10">SUM(I389:P389)-S389</f>
        <v>0</v>
      </c>
    </row>
    <row r="390" spans="1:20" x14ac:dyDescent="0.35">
      <c r="A390" s="23"/>
      <c r="B390" s="29"/>
      <c r="C390" s="29"/>
      <c r="D390" s="29"/>
      <c r="E390" s="29"/>
      <c r="F390" s="1071"/>
      <c r="G390" s="210"/>
      <c r="H390" s="549"/>
      <c r="I390" s="953"/>
      <c r="J390" s="953"/>
      <c r="K390" s="953"/>
      <c r="L390" s="953"/>
      <c r="M390" s="953"/>
      <c r="N390" s="953"/>
      <c r="O390" s="953"/>
      <c r="P390" s="953"/>
      <c r="Q390" s="1184"/>
      <c r="R390" s="946">
        <f>IF(A390="",0,A390*Kalkulation!$G$9*Analysebereich!D390)</f>
        <v>0</v>
      </c>
      <c r="S390" s="15">
        <f>IF(A390="",0,A390*Kalkulation!$G$9*Analysebereich!E390)</f>
        <v>0</v>
      </c>
      <c r="T390" s="617">
        <f t="shared" si="10"/>
        <v>0</v>
      </c>
    </row>
    <row r="391" spans="1:20" x14ac:dyDescent="0.35">
      <c r="A391" s="23"/>
      <c r="B391" s="29"/>
      <c r="C391" s="29"/>
      <c r="D391" s="29"/>
      <c r="E391" s="29"/>
      <c r="F391" s="1071"/>
      <c r="G391" s="210"/>
      <c r="H391" s="549"/>
      <c r="I391" s="953"/>
      <c r="J391" s="953"/>
      <c r="K391" s="953"/>
      <c r="L391" s="953"/>
      <c r="M391" s="953"/>
      <c r="N391" s="953"/>
      <c r="O391" s="953"/>
      <c r="P391" s="953"/>
      <c r="Q391" s="1184"/>
      <c r="R391" s="946">
        <f>IF(A391="",0,A391*Kalkulation!$G$9*Analysebereich!D391)</f>
        <v>0</v>
      </c>
      <c r="S391" s="15">
        <f>IF(A391="",0,A391*Kalkulation!$G$9*Analysebereich!E391)</f>
        <v>0</v>
      </c>
      <c r="T391" s="617">
        <f t="shared" si="10"/>
        <v>0</v>
      </c>
    </row>
    <row r="392" spans="1:20" x14ac:dyDescent="0.35">
      <c r="A392" s="23"/>
      <c r="B392" s="29"/>
      <c r="C392" s="29"/>
      <c r="D392" s="29"/>
      <c r="E392" s="29"/>
      <c r="F392" s="1071"/>
      <c r="G392" s="210"/>
      <c r="H392" s="549"/>
      <c r="I392" s="953"/>
      <c r="J392" s="953"/>
      <c r="K392" s="953"/>
      <c r="L392" s="953"/>
      <c r="M392" s="953"/>
      <c r="N392" s="953"/>
      <c r="O392" s="953"/>
      <c r="P392" s="953"/>
      <c r="Q392" s="1184"/>
      <c r="R392" s="946">
        <f>IF(A392="",0,A392*Kalkulation!$G$9*Analysebereich!D392)</f>
        <v>0</v>
      </c>
      <c r="S392" s="15">
        <f>IF(A392="",0,A392*Kalkulation!$G$9*Analysebereich!E392)</f>
        <v>0</v>
      </c>
      <c r="T392" s="617">
        <f t="shared" si="10"/>
        <v>0</v>
      </c>
    </row>
    <row r="393" spans="1:20" x14ac:dyDescent="0.35">
      <c r="A393" s="23"/>
      <c r="B393" s="29"/>
      <c r="C393" s="29"/>
      <c r="D393" s="29"/>
      <c r="E393" s="29"/>
      <c r="F393" s="1071"/>
      <c r="G393" s="210"/>
      <c r="H393" s="549"/>
      <c r="I393" s="953"/>
      <c r="J393" s="953"/>
      <c r="K393" s="953"/>
      <c r="L393" s="953"/>
      <c r="M393" s="953"/>
      <c r="N393" s="953"/>
      <c r="O393" s="953"/>
      <c r="P393" s="953"/>
      <c r="Q393" s="1184"/>
      <c r="R393" s="946">
        <f>IF(A393="",0,A393*Kalkulation!$G$9*Analysebereich!D393)</f>
        <v>0</v>
      </c>
      <c r="S393" s="15">
        <f>IF(A393="",0,A393*Kalkulation!$G$9*Analysebereich!E393)</f>
        <v>0</v>
      </c>
      <c r="T393" s="617">
        <f t="shared" si="10"/>
        <v>0</v>
      </c>
    </row>
    <row r="394" spans="1:20" x14ac:dyDescent="0.35">
      <c r="A394" s="23"/>
      <c r="B394" s="29"/>
      <c r="C394" s="29"/>
      <c r="D394" s="29"/>
      <c r="E394" s="29"/>
      <c r="F394" s="1071"/>
      <c r="G394" s="210"/>
      <c r="H394" s="549"/>
      <c r="I394" s="953"/>
      <c r="J394" s="953"/>
      <c r="K394" s="953"/>
      <c r="L394" s="953"/>
      <c r="M394" s="953"/>
      <c r="N394" s="953"/>
      <c r="O394" s="953"/>
      <c r="P394" s="953"/>
      <c r="Q394" s="1184"/>
      <c r="R394" s="946">
        <f>IF(A394="",0,A394*Kalkulation!$G$9*Analysebereich!D394)</f>
        <v>0</v>
      </c>
      <c r="S394" s="15">
        <f>IF(A394="",0,A394*Kalkulation!$G$9*Analysebereich!E394)</f>
        <v>0</v>
      </c>
      <c r="T394" s="617">
        <f t="shared" si="10"/>
        <v>0</v>
      </c>
    </row>
    <row r="395" spans="1:20" x14ac:dyDescent="0.35">
      <c r="A395" s="23"/>
      <c r="B395" s="29"/>
      <c r="C395" s="29"/>
      <c r="D395" s="29"/>
      <c r="E395" s="29"/>
      <c r="F395" s="1071"/>
      <c r="G395" s="210"/>
      <c r="H395" s="549"/>
      <c r="I395" s="953"/>
      <c r="J395" s="953"/>
      <c r="K395" s="953"/>
      <c r="L395" s="953"/>
      <c r="M395" s="953"/>
      <c r="N395" s="953"/>
      <c r="O395" s="953"/>
      <c r="P395" s="953"/>
      <c r="Q395" s="1184"/>
      <c r="R395" s="946">
        <f>IF(A395="",0,A395*Kalkulation!$G$9*Analysebereich!D395)</f>
        <v>0</v>
      </c>
      <c r="S395" s="15">
        <f>IF(A395="",0,A395*Kalkulation!$G$9*Analysebereich!E395)</f>
        <v>0</v>
      </c>
      <c r="T395" s="617">
        <f t="shared" si="10"/>
        <v>0</v>
      </c>
    </row>
    <row r="396" spans="1:20" x14ac:dyDescent="0.35">
      <c r="A396" s="23"/>
      <c r="B396" s="29"/>
      <c r="C396" s="29"/>
      <c r="D396" s="29"/>
      <c r="E396" s="29"/>
      <c r="F396" s="1071"/>
      <c r="G396" s="210"/>
      <c r="H396" s="549"/>
      <c r="I396" s="953"/>
      <c r="J396" s="953"/>
      <c r="K396" s="953"/>
      <c r="L396" s="953"/>
      <c r="M396" s="953"/>
      <c r="N396" s="953"/>
      <c r="O396" s="953"/>
      <c r="P396" s="953"/>
      <c r="Q396" s="1184"/>
      <c r="R396" s="946">
        <f>IF(A396="",0,A396*Kalkulation!$G$9*Analysebereich!D396)</f>
        <v>0</v>
      </c>
      <c r="S396" s="15">
        <f>IF(A396="",0,A396*Kalkulation!$G$9*Analysebereich!E396)</f>
        <v>0</v>
      </c>
      <c r="T396" s="617">
        <f t="shared" si="10"/>
        <v>0</v>
      </c>
    </row>
    <row r="397" spans="1:20" x14ac:dyDescent="0.35">
      <c r="A397" s="23"/>
      <c r="B397" s="29"/>
      <c r="C397" s="29"/>
      <c r="D397" s="29"/>
      <c r="E397" s="29"/>
      <c r="F397" s="1071"/>
      <c r="G397" s="210"/>
      <c r="H397" s="549"/>
      <c r="I397" s="953"/>
      <c r="J397" s="953"/>
      <c r="K397" s="953"/>
      <c r="L397" s="953"/>
      <c r="M397" s="953"/>
      <c r="N397" s="953"/>
      <c r="O397" s="953"/>
      <c r="P397" s="953"/>
      <c r="Q397" s="1184"/>
      <c r="R397" s="946">
        <f>IF(A397="",0,A397*Kalkulation!$G$9*Analysebereich!D397)</f>
        <v>0</v>
      </c>
      <c r="S397" s="15">
        <f>IF(A397="",0,A397*Kalkulation!$G$9*Analysebereich!E397)</f>
        <v>0</v>
      </c>
      <c r="T397" s="617">
        <f t="shared" si="10"/>
        <v>0</v>
      </c>
    </row>
    <row r="398" spans="1:20" x14ac:dyDescent="0.35">
      <c r="A398" s="23"/>
      <c r="B398" s="29"/>
      <c r="C398" s="29"/>
      <c r="D398" s="29"/>
      <c r="E398" s="29"/>
      <c r="F398" s="1071"/>
      <c r="G398" s="210"/>
      <c r="H398" s="549"/>
      <c r="I398" s="953"/>
      <c r="J398" s="953"/>
      <c r="K398" s="953"/>
      <c r="L398" s="953"/>
      <c r="M398" s="953"/>
      <c r="N398" s="953"/>
      <c r="O398" s="953"/>
      <c r="P398" s="953"/>
      <c r="Q398" s="1184"/>
      <c r="R398" s="946">
        <f>IF(A398="",0,A398*Kalkulation!$G$9*Analysebereich!D398)</f>
        <v>0</v>
      </c>
      <c r="S398" s="15">
        <f>IF(A398="",0,A398*Kalkulation!$G$9*Analysebereich!E398)</f>
        <v>0</v>
      </c>
      <c r="T398" s="617">
        <f t="shared" si="10"/>
        <v>0</v>
      </c>
    </row>
    <row r="399" spans="1:20" x14ac:dyDescent="0.35">
      <c r="A399" s="23"/>
      <c r="B399" s="29"/>
      <c r="C399" s="29"/>
      <c r="D399" s="29"/>
      <c r="E399" s="29"/>
      <c r="F399" s="1071"/>
      <c r="G399" s="210"/>
      <c r="H399" s="549"/>
      <c r="I399" s="953"/>
      <c r="J399" s="953"/>
      <c r="K399" s="953"/>
      <c r="L399" s="953"/>
      <c r="M399" s="953"/>
      <c r="N399" s="953"/>
      <c r="O399" s="953"/>
      <c r="P399" s="953"/>
      <c r="Q399" s="1184"/>
      <c r="R399" s="946">
        <f>IF(A399="",0,A399*Kalkulation!$G$9*Analysebereich!D399)</f>
        <v>0</v>
      </c>
      <c r="S399" s="15">
        <f>IF(A399="",0,A399*Kalkulation!$G$9*Analysebereich!E399)</f>
        <v>0</v>
      </c>
      <c r="T399" s="617">
        <f t="shared" si="10"/>
        <v>0</v>
      </c>
    </row>
    <row r="400" spans="1:20" x14ac:dyDescent="0.35">
      <c r="A400" s="23"/>
      <c r="B400" s="29"/>
      <c r="C400" s="29"/>
      <c r="D400" s="29"/>
      <c r="E400" s="29"/>
      <c r="F400" s="1071"/>
      <c r="G400" s="210"/>
      <c r="H400" s="549"/>
      <c r="I400" s="953"/>
      <c r="J400" s="953"/>
      <c r="K400" s="953"/>
      <c r="L400" s="953"/>
      <c r="M400" s="953"/>
      <c r="N400" s="953"/>
      <c r="O400" s="953"/>
      <c r="P400" s="953"/>
      <c r="Q400" s="1184"/>
      <c r="R400" s="946">
        <f>IF(A400="",0,A400*Kalkulation!$G$9*Analysebereich!D400)</f>
        <v>0</v>
      </c>
      <c r="S400" s="15">
        <f>IF(A400="",0,A400*Kalkulation!$G$9*Analysebereich!E400)</f>
        <v>0</v>
      </c>
      <c r="T400" s="617">
        <f t="shared" si="10"/>
        <v>0</v>
      </c>
    </row>
    <row r="401" spans="1:20" x14ac:dyDescent="0.35">
      <c r="A401" s="23"/>
      <c r="B401" s="29"/>
      <c r="C401" s="29"/>
      <c r="D401" s="29"/>
      <c r="E401" s="29"/>
      <c r="F401" s="1071"/>
      <c r="G401" s="210"/>
      <c r="H401" s="549"/>
      <c r="I401" s="953"/>
      <c r="J401" s="953"/>
      <c r="K401" s="953"/>
      <c r="L401" s="953"/>
      <c r="M401" s="953"/>
      <c r="N401" s="953"/>
      <c r="O401" s="953"/>
      <c r="P401" s="953"/>
      <c r="Q401" s="1184"/>
      <c r="R401" s="946">
        <f>IF(A401="",0,A401*Kalkulation!$G$9*Analysebereich!D401)</f>
        <v>0</v>
      </c>
      <c r="S401" s="15">
        <f>IF(A401="",0,A401*Kalkulation!$G$9*Analysebereich!E401)</f>
        <v>0</v>
      </c>
      <c r="T401" s="617">
        <f t="shared" si="10"/>
        <v>0</v>
      </c>
    </row>
    <row r="402" spans="1:20" x14ac:dyDescent="0.35">
      <c r="A402" s="23"/>
      <c r="B402" s="29"/>
      <c r="C402" s="29"/>
      <c r="D402" s="29"/>
      <c r="E402" s="29"/>
      <c r="F402" s="1071"/>
      <c r="G402" s="210"/>
      <c r="H402" s="549"/>
      <c r="I402" s="953"/>
      <c r="J402" s="953"/>
      <c r="K402" s="953"/>
      <c r="L402" s="953"/>
      <c r="M402" s="953"/>
      <c r="N402" s="953"/>
      <c r="O402" s="953"/>
      <c r="P402" s="953"/>
      <c r="Q402" s="1184"/>
      <c r="R402" s="946"/>
      <c r="S402" s="15"/>
      <c r="T402" s="618"/>
    </row>
    <row r="403" spans="1:20" x14ac:dyDescent="0.35">
      <c r="A403" s="23"/>
      <c r="B403" s="29"/>
      <c r="C403" s="29"/>
      <c r="D403" s="29"/>
      <c r="E403" s="29"/>
      <c r="F403" s="1071"/>
      <c r="G403" s="210"/>
      <c r="H403" s="549"/>
      <c r="I403" s="953"/>
      <c r="J403" s="953"/>
      <c r="K403" s="953"/>
      <c r="L403" s="953"/>
      <c r="M403" s="953"/>
      <c r="N403" s="953"/>
      <c r="O403" s="953"/>
      <c r="P403" s="953"/>
      <c r="Q403" s="1184"/>
      <c r="R403" s="946"/>
      <c r="S403" s="15"/>
      <c r="T403" s="618"/>
    </row>
    <row r="404" spans="1:20" x14ac:dyDescent="0.35">
      <c r="A404" s="23"/>
      <c r="B404" s="29"/>
      <c r="C404" s="29"/>
      <c r="D404" s="29"/>
      <c r="E404" s="29"/>
      <c r="F404" s="1071"/>
      <c r="G404" s="210"/>
      <c r="H404" s="549"/>
      <c r="I404" s="953"/>
      <c r="J404" s="953"/>
      <c r="K404" s="953"/>
      <c r="L404" s="953"/>
      <c r="M404" s="953"/>
      <c r="N404" s="953"/>
      <c r="O404" s="953"/>
      <c r="P404" s="953"/>
      <c r="Q404" s="1184"/>
      <c r="R404" s="946"/>
      <c r="S404" s="15"/>
      <c r="T404" s="618"/>
    </row>
    <row r="405" spans="1:20" x14ac:dyDescent="0.35">
      <c r="A405" s="23"/>
      <c r="B405" s="29"/>
      <c r="C405" s="29"/>
      <c r="D405" s="29"/>
      <c r="E405" s="29"/>
      <c r="F405" s="1071"/>
      <c r="G405" s="210"/>
      <c r="H405" s="549"/>
      <c r="I405" s="953"/>
      <c r="J405" s="953"/>
      <c r="K405" s="953"/>
      <c r="L405" s="953"/>
      <c r="M405" s="953"/>
      <c r="N405" s="953"/>
      <c r="O405" s="953"/>
      <c r="P405" s="953"/>
      <c r="Q405" s="1184"/>
      <c r="R405" s="946"/>
      <c r="S405" s="15"/>
      <c r="T405" s="618"/>
    </row>
    <row r="406" spans="1:20" x14ac:dyDescent="0.35">
      <c r="A406" s="23"/>
      <c r="B406" s="29"/>
      <c r="C406" s="29"/>
      <c r="D406" s="29"/>
      <c r="E406" s="29"/>
      <c r="F406" s="1071"/>
      <c r="G406" s="210"/>
      <c r="H406" s="549"/>
      <c r="I406" s="953"/>
      <c r="J406" s="953"/>
      <c r="K406" s="953"/>
      <c r="L406" s="953"/>
      <c r="M406" s="953"/>
      <c r="N406" s="953"/>
      <c r="O406" s="953"/>
      <c r="P406" s="953"/>
      <c r="Q406" s="1184"/>
      <c r="R406" s="946"/>
      <c r="S406" s="15"/>
      <c r="T406" s="618"/>
    </row>
    <row r="407" spans="1:20" x14ac:dyDescent="0.35">
      <c r="A407" s="23"/>
      <c r="B407" s="29"/>
      <c r="C407" s="29"/>
      <c r="D407" s="29"/>
      <c r="E407" s="29"/>
      <c r="F407" s="1071"/>
      <c r="G407" s="210"/>
      <c r="H407" s="549"/>
      <c r="I407" s="953"/>
      <c r="J407" s="953"/>
      <c r="K407" s="953"/>
      <c r="L407" s="953"/>
      <c r="M407" s="953"/>
      <c r="N407" s="953"/>
      <c r="O407" s="953"/>
      <c r="P407" s="953"/>
      <c r="Q407" s="1184"/>
      <c r="R407" s="946"/>
      <c r="S407" s="15"/>
      <c r="T407" s="618"/>
    </row>
    <row r="408" spans="1:20" x14ac:dyDescent="0.35">
      <c r="A408" s="23"/>
      <c r="B408" s="29"/>
      <c r="C408" s="29"/>
      <c r="D408" s="29"/>
      <c r="E408" s="29"/>
      <c r="F408" s="1071"/>
      <c r="G408" s="210"/>
      <c r="H408" s="549"/>
      <c r="I408" s="953"/>
      <c r="J408" s="953"/>
      <c r="K408" s="953"/>
      <c r="L408" s="953"/>
      <c r="M408" s="953"/>
      <c r="N408" s="953"/>
      <c r="O408" s="953"/>
      <c r="P408" s="953"/>
      <c r="Q408" s="1184"/>
      <c r="R408" s="946"/>
      <c r="S408" s="15"/>
      <c r="T408" s="618"/>
    </row>
    <row r="409" spans="1:20" x14ac:dyDescent="0.35">
      <c r="A409" s="23"/>
      <c r="B409" s="29"/>
      <c r="C409" s="29"/>
      <c r="D409" s="29"/>
      <c r="E409" s="29"/>
      <c r="F409" s="1071"/>
      <c r="G409" s="210"/>
      <c r="H409" s="549"/>
      <c r="I409" s="953"/>
      <c r="J409" s="953"/>
      <c r="K409" s="953"/>
      <c r="L409" s="953"/>
      <c r="M409" s="953"/>
      <c r="N409" s="953"/>
      <c r="O409" s="953"/>
      <c r="P409" s="953"/>
      <c r="Q409" s="1184"/>
      <c r="R409" s="946"/>
      <c r="S409" s="15"/>
      <c r="T409" s="618"/>
    </row>
    <row r="410" spans="1:20" x14ac:dyDescent="0.35">
      <c r="A410" s="23"/>
      <c r="B410" s="29"/>
      <c r="C410" s="29"/>
      <c r="D410" s="29"/>
      <c r="E410" s="29"/>
      <c r="F410" s="1071"/>
      <c r="G410" s="210"/>
      <c r="H410" s="549"/>
      <c r="I410" s="953"/>
      <c r="J410" s="953"/>
      <c r="K410" s="953"/>
      <c r="L410" s="953"/>
      <c r="M410" s="953"/>
      <c r="N410" s="953"/>
      <c r="O410" s="953"/>
      <c r="P410" s="953"/>
      <c r="Q410" s="1184"/>
      <c r="R410" s="946"/>
      <c r="S410" s="15"/>
      <c r="T410" s="618"/>
    </row>
    <row r="411" spans="1:20" x14ac:dyDescent="0.35">
      <c r="A411" s="23"/>
      <c r="B411" s="29"/>
      <c r="C411" s="29"/>
      <c r="D411" s="29"/>
      <c r="E411" s="29"/>
      <c r="F411" s="1071"/>
      <c r="G411" s="210"/>
      <c r="H411" s="549"/>
      <c r="I411" s="953"/>
      <c r="J411" s="953"/>
      <c r="K411" s="953"/>
      <c r="L411" s="953"/>
      <c r="M411" s="953"/>
      <c r="N411" s="953"/>
      <c r="O411" s="953"/>
      <c r="P411" s="953"/>
      <c r="Q411" s="1184"/>
      <c r="R411" s="946"/>
      <c r="S411" s="15"/>
      <c r="T411" s="618"/>
    </row>
    <row r="412" spans="1:20" x14ac:dyDescent="0.35">
      <c r="A412" s="23"/>
      <c r="B412" s="29"/>
      <c r="C412" s="29"/>
      <c r="D412" s="29"/>
      <c r="E412" s="29"/>
      <c r="F412" s="1071"/>
      <c r="G412" s="210"/>
      <c r="H412" s="549"/>
      <c r="I412" s="953"/>
      <c r="J412" s="953"/>
      <c r="K412" s="953"/>
      <c r="L412" s="953"/>
      <c r="M412" s="953"/>
      <c r="N412" s="953"/>
      <c r="O412" s="953"/>
      <c r="P412" s="953"/>
      <c r="Q412" s="1184"/>
      <c r="R412" s="946"/>
      <c r="S412" s="15"/>
      <c r="T412" s="618"/>
    </row>
    <row r="413" spans="1:20" x14ac:dyDescent="0.35">
      <c r="A413" s="23"/>
      <c r="B413" s="29"/>
      <c r="C413" s="29"/>
      <c r="D413" s="29"/>
      <c r="E413" s="29"/>
      <c r="F413" s="1071"/>
      <c r="G413" s="210"/>
      <c r="H413" s="549"/>
      <c r="I413" s="953"/>
      <c r="J413" s="953"/>
      <c r="K413" s="953"/>
      <c r="L413" s="953"/>
      <c r="M413" s="953"/>
      <c r="N413" s="953"/>
      <c r="O413" s="953"/>
      <c r="P413" s="953"/>
      <c r="Q413" s="1184"/>
      <c r="R413" s="946"/>
      <c r="S413" s="15"/>
      <c r="T413" s="618"/>
    </row>
    <row r="414" spans="1:20" x14ac:dyDescent="0.35">
      <c r="A414" s="23"/>
      <c r="B414" s="29"/>
      <c r="C414" s="29"/>
      <c r="D414" s="29"/>
      <c r="E414" s="29"/>
      <c r="F414" s="1071"/>
      <c r="G414" s="210"/>
      <c r="H414" s="549"/>
      <c r="I414" s="953"/>
      <c r="J414" s="953"/>
      <c r="K414" s="953"/>
      <c r="L414" s="953"/>
      <c r="M414" s="953"/>
      <c r="N414" s="953"/>
      <c r="O414" s="953"/>
      <c r="P414" s="953"/>
      <c r="Q414" s="1184"/>
      <c r="R414" s="946"/>
      <c r="S414" s="15"/>
      <c r="T414" s="618"/>
    </row>
    <row r="415" spans="1:20" x14ac:dyDescent="0.35">
      <c r="A415" s="23"/>
      <c r="B415" s="29"/>
      <c r="C415" s="29"/>
      <c r="D415" s="29"/>
      <c r="E415" s="29"/>
      <c r="F415" s="1071"/>
      <c r="G415" s="210"/>
      <c r="H415" s="549"/>
      <c r="I415" s="953"/>
      <c r="J415" s="953"/>
      <c r="K415" s="953"/>
      <c r="L415" s="953"/>
      <c r="M415" s="953"/>
      <c r="N415" s="953"/>
      <c r="O415" s="953"/>
      <c r="P415" s="953"/>
      <c r="Q415" s="1184"/>
      <c r="R415" s="946"/>
      <c r="S415" s="15"/>
      <c r="T415" s="618"/>
    </row>
    <row r="416" spans="1:20" x14ac:dyDescent="0.35">
      <c r="A416" s="23"/>
      <c r="B416" s="29"/>
      <c r="C416" s="29"/>
      <c r="D416" s="29"/>
      <c r="E416" s="29"/>
      <c r="F416" s="1071"/>
      <c r="G416" s="210"/>
      <c r="H416" s="549"/>
      <c r="I416" s="953"/>
      <c r="J416" s="953"/>
      <c r="K416" s="953"/>
      <c r="L416" s="953"/>
      <c r="M416" s="953"/>
      <c r="N416" s="953"/>
      <c r="O416" s="953"/>
      <c r="P416" s="953"/>
      <c r="Q416" s="1184"/>
      <c r="R416" s="946"/>
      <c r="S416" s="15"/>
      <c r="T416" s="618"/>
    </row>
    <row r="417" spans="1:53" x14ac:dyDescent="0.35">
      <c r="A417" s="23"/>
      <c r="B417" s="29"/>
      <c r="C417" s="29"/>
      <c r="D417" s="29"/>
      <c r="E417" s="29"/>
      <c r="F417" s="1071"/>
      <c r="G417" s="210"/>
      <c r="H417" s="549"/>
      <c r="I417" s="953"/>
      <c r="J417" s="953"/>
      <c r="K417" s="953"/>
      <c r="L417" s="953"/>
      <c r="M417" s="953"/>
      <c r="N417" s="953"/>
      <c r="O417" s="953"/>
      <c r="P417" s="953"/>
      <c r="Q417" s="1184"/>
      <c r="R417" s="946"/>
      <c r="S417" s="15"/>
      <c r="T417" s="618"/>
    </row>
    <row r="418" spans="1:53" x14ac:dyDescent="0.35">
      <c r="A418" s="23"/>
      <c r="B418" s="29"/>
      <c r="C418" s="29"/>
      <c r="D418" s="29"/>
      <c r="E418" s="29"/>
      <c r="F418" s="1071"/>
      <c r="G418" s="210"/>
      <c r="H418" s="549"/>
      <c r="I418" s="953"/>
      <c r="J418" s="953"/>
      <c r="K418" s="953"/>
      <c r="L418" s="953"/>
      <c r="M418" s="953"/>
      <c r="N418" s="953"/>
      <c r="O418" s="953"/>
      <c r="P418" s="953"/>
      <c r="Q418" s="1184"/>
      <c r="R418" s="946"/>
      <c r="S418" s="15"/>
      <c r="T418" s="618"/>
    </row>
    <row r="419" spans="1:53" x14ac:dyDescent="0.35">
      <c r="A419" s="23"/>
      <c r="B419" s="29"/>
      <c r="C419" s="29"/>
      <c r="D419" s="29"/>
      <c r="E419" s="29"/>
      <c r="F419" s="1071"/>
      <c r="G419" s="210"/>
      <c r="H419" s="549"/>
      <c r="I419" s="953"/>
      <c r="J419" s="953"/>
      <c r="K419" s="953"/>
      <c r="L419" s="953"/>
      <c r="M419" s="953"/>
      <c r="N419" s="953"/>
      <c r="O419" s="953"/>
      <c r="P419" s="953"/>
      <c r="Q419" s="1184"/>
      <c r="R419" s="946"/>
      <c r="S419" s="15"/>
      <c r="T419" s="618"/>
    </row>
    <row r="420" spans="1:53" x14ac:dyDescent="0.35">
      <c r="A420" s="23"/>
      <c r="B420" s="29"/>
      <c r="C420" s="29"/>
      <c r="D420" s="29"/>
      <c r="E420" s="29"/>
      <c r="F420" s="1071"/>
      <c r="G420" s="210"/>
      <c r="H420" s="549"/>
      <c r="I420" s="953"/>
      <c r="J420" s="953"/>
      <c r="K420" s="953"/>
      <c r="L420" s="953"/>
      <c r="M420" s="953"/>
      <c r="N420" s="953"/>
      <c r="O420" s="953"/>
      <c r="P420" s="953"/>
      <c r="Q420" s="1184"/>
      <c r="R420" s="946"/>
      <c r="S420" s="15"/>
      <c r="T420" s="618"/>
    </row>
    <row r="421" spans="1:53" x14ac:dyDescent="0.35">
      <c r="A421" s="23"/>
      <c r="B421" s="29"/>
      <c r="C421" s="29"/>
      <c r="D421" s="29"/>
      <c r="E421" s="29"/>
      <c r="F421" s="1071"/>
      <c r="G421" s="210"/>
      <c r="H421" s="549"/>
      <c r="I421" s="953"/>
      <c r="J421" s="953"/>
      <c r="K421" s="953"/>
      <c r="L421" s="953"/>
      <c r="M421" s="953"/>
      <c r="N421" s="953"/>
      <c r="O421" s="953"/>
      <c r="P421" s="953"/>
      <c r="Q421" s="1184"/>
      <c r="R421" s="946"/>
      <c r="S421" s="15"/>
      <c r="T421" s="618"/>
    </row>
    <row r="422" spans="1:53" x14ac:dyDescent="0.35">
      <c r="A422" s="23"/>
      <c r="B422" s="29"/>
      <c r="C422" s="29"/>
      <c r="D422" s="29"/>
      <c r="E422" s="29"/>
      <c r="F422" s="1071"/>
      <c r="G422" s="210"/>
      <c r="H422" s="549"/>
      <c r="I422" s="953"/>
      <c r="J422" s="953"/>
      <c r="K422" s="953"/>
      <c r="L422" s="953"/>
      <c r="M422" s="953"/>
      <c r="N422" s="953"/>
      <c r="O422" s="953"/>
      <c r="P422" s="953"/>
      <c r="Q422" s="1184"/>
      <c r="R422" s="946"/>
      <c r="S422" s="15"/>
      <c r="T422" s="618"/>
    </row>
    <row r="423" spans="1:53" x14ac:dyDescent="0.35">
      <c r="A423" s="23"/>
      <c r="B423" s="29"/>
      <c r="C423" s="29"/>
      <c r="D423" s="29"/>
      <c r="E423" s="29"/>
      <c r="F423" s="1071"/>
      <c r="G423" s="210"/>
      <c r="H423" s="549"/>
      <c r="I423" s="953"/>
      <c r="J423" s="953"/>
      <c r="K423" s="953"/>
      <c r="L423" s="953"/>
      <c r="M423" s="953"/>
      <c r="N423" s="953"/>
      <c r="O423" s="953"/>
      <c r="P423" s="953"/>
      <c r="Q423" s="1184"/>
      <c r="R423" s="946">
        <f>IF(A423="",0,A423*Kalkulation!$G$9*Analysebereich!D423)</f>
        <v>0</v>
      </c>
      <c r="S423" s="15">
        <f>IF(A423="",0,A423*Kalkulation!$G$9*Analysebereich!E423)</f>
        <v>0</v>
      </c>
      <c r="T423" s="618"/>
    </row>
    <row r="424" spans="1:53" x14ac:dyDescent="0.35">
      <c r="A424" s="23"/>
      <c r="B424" s="29"/>
      <c r="C424" s="29"/>
      <c r="D424" s="29"/>
      <c r="E424" s="29"/>
      <c r="F424" s="1072"/>
      <c r="G424" s="945"/>
      <c r="H424" s="549"/>
      <c r="I424" s="953"/>
      <c r="J424" s="953"/>
      <c r="K424" s="953"/>
      <c r="L424" s="953"/>
      <c r="M424" s="953"/>
      <c r="N424" s="953"/>
      <c r="O424" s="953"/>
      <c r="P424" s="953"/>
      <c r="Q424" s="1185"/>
      <c r="R424" s="947">
        <f>IF(A424="",0,A424*Kalkulation!$G$9*Analysebereich!D424)</f>
        <v>0</v>
      </c>
      <c r="S424" s="19">
        <f>IF(A424="",0,A424*Kalkulation!$G$9*Analysebereich!E424)</f>
        <v>0</v>
      </c>
      <c r="T424" s="618"/>
    </row>
    <row r="425" spans="1:53" s="20" customFormat="1" x14ac:dyDescent="0.35">
      <c r="A425" s="1642" t="s">
        <v>125</v>
      </c>
      <c r="B425" s="1642"/>
      <c r="C425" s="1642"/>
      <c r="D425" s="1642"/>
      <c r="E425" s="1642"/>
      <c r="F425" s="1643"/>
      <c r="G425" s="1643"/>
      <c r="H425" s="1643"/>
      <c r="I425" s="1643"/>
      <c r="J425" s="1643"/>
      <c r="K425" s="1643"/>
      <c r="L425" s="1643"/>
      <c r="M425" s="1643"/>
      <c r="N425" s="1643"/>
      <c r="O425" s="1643"/>
      <c r="P425" s="1643"/>
      <c r="Q425" s="1643"/>
      <c r="R425" s="1643"/>
      <c r="S425" s="1643"/>
      <c r="T425" s="619"/>
      <c r="U425" s="41"/>
      <c r="W425" s="621"/>
      <c r="AA425" s="54"/>
      <c r="AE425" s="621"/>
      <c r="AQ425" s="621"/>
      <c r="AX425" s="56"/>
      <c r="AY425" s="56"/>
      <c r="AZ425" s="56"/>
      <c r="BA425" s="56"/>
    </row>
    <row r="426" spans="1:53" x14ac:dyDescent="0.35">
      <c r="B426" s="49">
        <f>SUM(B4:B424)</f>
        <v>6311.1237840346485</v>
      </c>
      <c r="C426" s="49">
        <f>SUM(C4:C424)</f>
        <v>6311.1237840346485</v>
      </c>
    </row>
  </sheetData>
  <sheetProtection selectLockedCells="1"/>
  <sortState xmlns:xlrd2="http://schemas.microsoft.com/office/spreadsheetml/2017/richdata2" ref="A4:P403">
    <sortCondition ref="A4"/>
  </sortState>
  <customSheetViews>
    <customSheetView guid="{AEB6CCF5-4429-48DA-867B-58761C94C6F2}" scale="85" showGridLines="0" topLeftCell="AC1">
      <pane ySplit="2" topLeftCell="A3" activePane="bottomLeft" state="frozen"/>
      <selection pane="bottomLeft" activeCell="A222" sqref="A222:F222"/>
      <pageMargins left="0" right="0" top="0" bottom="0" header="0" footer="0"/>
      <pageSetup paperSize="9" orientation="portrait"/>
    </customSheetView>
    <customSheetView guid="{C4DAD7F8-47C6-4127-9A46-A993B7B9C81A}" scale="85" showGridLines="0" topLeftCell="AC1">
      <pane ySplit="2" topLeftCell="A3" activePane="bottomLeft" state="frozen"/>
      <selection pane="bottomLeft" activeCell="A222" sqref="A222:F222"/>
      <pageMargins left="0" right="0" top="0" bottom="0" header="0" footer="0"/>
      <pageSetup paperSize="9" orientation="portrait"/>
    </customSheetView>
    <customSheetView guid="{3BF24E96-6DC5-4C44-95BA-F3C989ECD277}" scale="85" showGridLines="0" topLeftCell="AC1">
      <pane ySplit="2" topLeftCell="A3" activePane="bottomLeft" state="frozen"/>
      <selection pane="bottomLeft" activeCell="A222" sqref="A222:F222"/>
      <pageMargins left="0" right="0" top="0" bottom="0" header="0" footer="0"/>
      <pageSetup paperSize="9" orientation="portrait"/>
    </customSheetView>
    <customSheetView guid="{4144C77C-55F3-4C13-A3EB-FD414C1C7F21}" scale="85" showGridLines="0" topLeftCell="AC1">
      <pane ySplit="2" topLeftCell="A3" activePane="bottomLeft" state="frozen"/>
      <selection pane="bottomLeft" activeCell="A222" sqref="A222:F222"/>
      <pageMargins left="0" right="0" top="0" bottom="0" header="0" footer="0"/>
      <pageSetup paperSize="9" orientation="portrait"/>
    </customSheetView>
  </customSheetViews>
  <mergeCells count="26">
    <mergeCell ref="U29:U30"/>
    <mergeCell ref="V29:V30"/>
    <mergeCell ref="A1:C1"/>
    <mergeCell ref="X3:Z3"/>
    <mergeCell ref="AB3:AD3"/>
    <mergeCell ref="X4:Y4"/>
    <mergeCell ref="U4:V4"/>
    <mergeCell ref="V21:V22"/>
    <mergeCell ref="U10:V10"/>
    <mergeCell ref="U7:V7"/>
    <mergeCell ref="A425:S425"/>
    <mergeCell ref="U11:V11"/>
    <mergeCell ref="U12:V12"/>
    <mergeCell ref="U17:U18"/>
    <mergeCell ref="V17:V18"/>
    <mergeCell ref="U31:U32"/>
    <mergeCell ref="V31:V32"/>
    <mergeCell ref="V19:V20"/>
    <mergeCell ref="U19:U20"/>
    <mergeCell ref="U23:U24"/>
    <mergeCell ref="V23:V24"/>
    <mergeCell ref="U27:U28"/>
    <mergeCell ref="V27:V28"/>
    <mergeCell ref="U25:U26"/>
    <mergeCell ref="V25:V26"/>
    <mergeCell ref="U21:U22"/>
  </mergeCells>
  <dataValidations disablePrompts="1" count="1">
    <dataValidation type="list" allowBlank="1" showInputMessage="1" showErrorMessage="1" sqref="V6" xr:uid="{00000000-0002-0000-0400-000000000000}">
      <formula1>Prozent</formula1>
    </dataValidation>
  </dataValidation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22533" r:id="rId3" name="Button 5">
              <controlPr defaultSize="0" print="0" autoFill="0" autoPict="0" macro="[0]!Hauptmenü">
                <anchor moveWithCells="1" sizeWithCells="1">
                  <from>
                    <xdr:col>0</xdr:col>
                    <xdr:colOff>69850</xdr:colOff>
                    <xdr:row>0</xdr:row>
                    <xdr:rowOff>571500</xdr:rowOff>
                  </from>
                  <to>
                    <xdr:col>1</xdr:col>
                    <xdr:colOff>679450</xdr:colOff>
                    <xdr:row>1</xdr:row>
                    <xdr:rowOff>127000</xdr:rowOff>
                  </to>
                </anchor>
              </controlPr>
            </control>
          </mc:Choice>
        </mc:AlternateContent>
        <mc:AlternateContent xmlns:mc="http://schemas.openxmlformats.org/markup-compatibility/2006">
          <mc:Choice Requires="x14">
            <control shapeId="22534" r:id="rId4" name="Button 6">
              <controlPr defaultSize="0" print="0" autoFill="0" autoPict="0" macro="[0]!ClearData">
                <anchor moveWithCells="1" sizeWithCells="1">
                  <from>
                    <xdr:col>1</xdr:col>
                    <xdr:colOff>736600</xdr:colOff>
                    <xdr:row>0</xdr:row>
                    <xdr:rowOff>571500</xdr:rowOff>
                  </from>
                  <to>
                    <xdr:col>3</xdr:col>
                    <xdr:colOff>190500</xdr:colOff>
                    <xdr:row>1</xdr:row>
                    <xdr:rowOff>127000</xdr:rowOff>
                  </to>
                </anchor>
              </controlPr>
            </control>
          </mc:Choice>
        </mc:AlternateContent>
        <mc:AlternateContent xmlns:mc="http://schemas.openxmlformats.org/markup-compatibility/2006">
          <mc:Choice Requires="x14">
            <control shapeId="22535" r:id="rId5" name="Button 7">
              <controlPr defaultSize="0" print="0" autoFill="0" autoPict="0" macro="[0]!Reihung_CU">
                <anchor moveWithCells="1" sizeWithCells="1">
                  <from>
                    <xdr:col>3</xdr:col>
                    <xdr:colOff>260350</xdr:colOff>
                    <xdr:row>0</xdr:row>
                    <xdr:rowOff>571500</xdr:rowOff>
                  </from>
                  <to>
                    <xdr:col>4</xdr:col>
                    <xdr:colOff>876300</xdr:colOff>
                    <xdr:row>1</xdr:row>
                    <xdr:rowOff>127000</xdr:rowOff>
                  </to>
                </anchor>
              </controlPr>
            </control>
          </mc:Choice>
        </mc:AlternateContent>
        <mc:AlternateContent xmlns:mc="http://schemas.openxmlformats.org/markup-compatibility/2006">
          <mc:Choice Requires="x14">
            <control shapeId="22536" r:id="rId6" name="Button 8">
              <controlPr defaultSize="0" print="0" autoFill="0" autoPict="0" macro="[0]!UP_A3">
                <anchor moveWithCells="1" sizeWithCells="1">
                  <from>
                    <xdr:col>6</xdr:col>
                    <xdr:colOff>12700</xdr:colOff>
                    <xdr:row>0</xdr:row>
                    <xdr:rowOff>571500</xdr:rowOff>
                  </from>
                  <to>
                    <xdr:col>6</xdr:col>
                    <xdr:colOff>1447800</xdr:colOff>
                    <xdr:row>1</xdr:row>
                    <xdr:rowOff>127000</xdr:rowOff>
                  </to>
                </anchor>
              </controlPr>
            </control>
          </mc:Choice>
        </mc:AlternateContent>
        <mc:AlternateContent xmlns:mc="http://schemas.openxmlformats.org/markup-compatibility/2006">
          <mc:Choice Requires="x14">
            <control shapeId="22544" r:id="rId7" name="Button 16">
              <controlPr defaultSize="0" print="0" autoFill="0" autoPict="0" macro="[0]!UP_A3">
                <anchor moveWithCells="1" sizeWithCells="1">
                  <from>
                    <xdr:col>40</xdr:col>
                    <xdr:colOff>228600</xdr:colOff>
                    <xdr:row>0</xdr:row>
                    <xdr:rowOff>584200</xdr:rowOff>
                  </from>
                  <to>
                    <xdr:col>42</xdr:col>
                    <xdr:colOff>0</xdr:colOff>
                    <xdr:row>1</xdr:row>
                    <xdr:rowOff>184150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4"/>
  <dimension ref="A1:D223"/>
  <sheetViews>
    <sheetView topLeftCell="A189" workbookViewId="0">
      <selection activeCell="C221" sqref="C221"/>
    </sheetView>
  </sheetViews>
  <sheetFormatPr baseColWidth="10" defaultColWidth="11.453125" defaultRowHeight="14.5" x14ac:dyDescent="0.35"/>
  <sheetData>
    <row r="1" spans="1:4" x14ac:dyDescent="0.35">
      <c r="A1" s="933">
        <v>7</v>
      </c>
      <c r="B1" s="1187">
        <v>0.15982538754245218</v>
      </c>
      <c r="C1" s="1177">
        <v>0.15959999999999999</v>
      </c>
      <c r="D1" s="1177">
        <f>B1-C1</f>
        <v>2.2538754245218784E-4</v>
      </c>
    </row>
    <row r="2" spans="1:4" x14ac:dyDescent="0.35">
      <c r="A2" s="23">
        <v>8</v>
      </c>
      <c r="B2" s="1187">
        <v>0.15991247345197865</v>
      </c>
      <c r="C2" s="1177">
        <v>0.15959999999999999</v>
      </c>
      <c r="D2" s="1177">
        <f t="shared" ref="D2:D65" si="0">B2-C2</f>
        <v>3.124734519786565E-4</v>
      </c>
    </row>
    <row r="3" spans="1:4" x14ac:dyDescent="0.35">
      <c r="A3" s="23">
        <v>8</v>
      </c>
      <c r="B3" s="1187">
        <v>0.15988743904960806</v>
      </c>
      <c r="C3" s="1177">
        <v>0.15959999999999999</v>
      </c>
      <c r="D3" s="1177">
        <f t="shared" si="0"/>
        <v>2.874390496080681E-4</v>
      </c>
    </row>
    <row r="4" spans="1:4" x14ac:dyDescent="0.35">
      <c r="A4" s="23">
        <v>9</v>
      </c>
      <c r="B4" s="1187">
        <v>0.16000107267669386</v>
      </c>
      <c r="C4" s="1177">
        <v>0.15959999999999999</v>
      </c>
      <c r="D4" s="1177">
        <f t="shared" si="0"/>
        <v>4.0107267669386992E-4</v>
      </c>
    </row>
    <row r="5" spans="1:4" x14ac:dyDescent="0.35">
      <c r="A5" s="23">
        <v>12</v>
      </c>
      <c r="B5" s="1187">
        <v>0.15921902422630135</v>
      </c>
      <c r="C5" s="1177">
        <v>0.15959999999999999</v>
      </c>
      <c r="D5" s="1177">
        <f t="shared" si="0"/>
        <v>-3.8097577369863855E-4</v>
      </c>
    </row>
    <row r="6" spans="1:4" x14ac:dyDescent="0.35">
      <c r="A6" s="23">
        <v>13</v>
      </c>
      <c r="B6" s="1187">
        <v>0.15910095962955484</v>
      </c>
      <c r="C6" s="1177">
        <v>0.15959999999999999</v>
      </c>
      <c r="D6" s="1177">
        <f t="shared" si="0"/>
        <v>-4.9904037044515293E-4</v>
      </c>
    </row>
    <row r="7" spans="1:4" x14ac:dyDescent="0.35">
      <c r="A7" s="23">
        <v>13</v>
      </c>
      <c r="B7" s="1187">
        <v>0.16345270348098029</v>
      </c>
      <c r="C7" s="1177">
        <v>0.15959999999999999</v>
      </c>
      <c r="D7" s="1177">
        <f t="shared" si="0"/>
        <v>3.8527034809802962E-3</v>
      </c>
    </row>
    <row r="8" spans="1:4" x14ac:dyDescent="0.35">
      <c r="A8" s="23">
        <v>14</v>
      </c>
      <c r="B8" s="1187">
        <v>0.15867732557045924</v>
      </c>
      <c r="C8" s="1177">
        <v>0.15959999999999999</v>
      </c>
      <c r="D8" s="1177">
        <f t="shared" si="0"/>
        <v>-9.2267442954074852E-4</v>
      </c>
    </row>
    <row r="9" spans="1:4" x14ac:dyDescent="0.35">
      <c r="A9" s="23">
        <v>14</v>
      </c>
      <c r="B9" s="1187">
        <v>0.15907239199226716</v>
      </c>
      <c r="C9" s="1177">
        <v>0.15959999999999999</v>
      </c>
      <c r="D9" s="1177">
        <f t="shared" si="0"/>
        <v>-5.2760800773282712E-4</v>
      </c>
    </row>
    <row r="10" spans="1:4" x14ac:dyDescent="0.35">
      <c r="A10" s="23">
        <v>14</v>
      </c>
      <c r="B10" s="1187">
        <v>0.15977543662167984</v>
      </c>
      <c r="C10" s="1177">
        <v>0.15959999999999999</v>
      </c>
      <c r="D10" s="1177">
        <f t="shared" si="0"/>
        <v>1.7543662167984753E-4</v>
      </c>
    </row>
    <row r="11" spans="1:4" x14ac:dyDescent="0.35">
      <c r="A11" s="23">
        <v>14</v>
      </c>
      <c r="B11" s="1187">
        <v>0.15972523185360704</v>
      </c>
      <c r="C11" s="1177">
        <v>0.15959999999999999</v>
      </c>
      <c r="D11" s="1177">
        <f t="shared" si="0"/>
        <v>1.2523185360704958E-4</v>
      </c>
    </row>
    <row r="12" spans="1:4" x14ac:dyDescent="0.35">
      <c r="A12" s="23">
        <v>15</v>
      </c>
      <c r="B12" s="1187">
        <v>0.15933969427834607</v>
      </c>
      <c r="C12" s="1177">
        <v>0.15959999999999999</v>
      </c>
      <c r="D12" s="1177">
        <f t="shared" si="0"/>
        <v>-2.6030572165391952E-4</v>
      </c>
    </row>
    <row r="13" spans="1:4" x14ac:dyDescent="0.35">
      <c r="A13" s="23">
        <v>16</v>
      </c>
      <c r="B13" s="1187">
        <v>0.15905378280299426</v>
      </c>
      <c r="C13" s="1177">
        <v>0.15959999999999999</v>
      </c>
      <c r="D13" s="1177">
        <f t="shared" si="0"/>
        <v>-5.4621719700573279E-4</v>
      </c>
    </row>
    <row r="14" spans="1:4" x14ac:dyDescent="0.35">
      <c r="A14" s="23">
        <v>17</v>
      </c>
      <c r="B14" s="1187">
        <v>0.15888278321059152</v>
      </c>
      <c r="C14" s="1177">
        <v>0.15959999999999999</v>
      </c>
      <c r="D14" s="1177">
        <f t="shared" si="0"/>
        <v>-7.1721678940847577E-4</v>
      </c>
    </row>
    <row r="15" spans="1:4" x14ac:dyDescent="0.35">
      <c r="A15" s="23">
        <v>19</v>
      </c>
      <c r="B15" s="1187">
        <v>0.15913320032800748</v>
      </c>
      <c r="C15" s="1177">
        <v>0.15959999999999999</v>
      </c>
      <c r="D15" s="1177">
        <f t="shared" si="0"/>
        <v>-4.6679967199250716E-4</v>
      </c>
    </row>
    <row r="16" spans="1:4" x14ac:dyDescent="0.35">
      <c r="A16" s="23">
        <v>20</v>
      </c>
      <c r="B16" s="1187">
        <v>0.15918839806417512</v>
      </c>
      <c r="C16" s="1177">
        <v>0.15959999999999999</v>
      </c>
      <c r="D16" s="1177">
        <f t="shared" si="0"/>
        <v>-4.1160193582487348E-4</v>
      </c>
    </row>
    <row r="17" spans="1:4" x14ac:dyDescent="0.35">
      <c r="A17" s="23">
        <v>20</v>
      </c>
      <c r="B17" s="1187">
        <v>0.16175876984600826</v>
      </c>
      <c r="C17" s="1177">
        <v>0.15959999999999999</v>
      </c>
      <c r="D17" s="1177">
        <f t="shared" si="0"/>
        <v>2.1587698460082683E-3</v>
      </c>
    </row>
    <row r="18" spans="1:4" x14ac:dyDescent="0.35">
      <c r="A18" s="23">
        <v>22</v>
      </c>
      <c r="B18" s="1187">
        <v>0.15912718107242574</v>
      </c>
      <c r="C18" s="1177">
        <v>0.15959999999999999</v>
      </c>
      <c r="D18" s="1177">
        <f t="shared" si="0"/>
        <v>-4.7281892757425337E-4</v>
      </c>
    </row>
    <row r="19" spans="1:4" x14ac:dyDescent="0.35">
      <c r="A19" s="23">
        <v>22</v>
      </c>
      <c r="B19" s="1187">
        <v>0.16253347982748115</v>
      </c>
      <c r="C19" s="1177">
        <v>0.15959999999999999</v>
      </c>
      <c r="D19" s="1177">
        <f t="shared" si="0"/>
        <v>2.9334798274811558E-3</v>
      </c>
    </row>
    <row r="20" spans="1:4" x14ac:dyDescent="0.35">
      <c r="A20" s="23">
        <v>22</v>
      </c>
      <c r="B20" s="1187">
        <v>0.15954080380743385</v>
      </c>
      <c r="C20" s="1177">
        <v>0.15959999999999999</v>
      </c>
      <c r="D20" s="1177">
        <f t="shared" si="0"/>
        <v>-5.9196192566141059E-5</v>
      </c>
    </row>
    <row r="21" spans="1:4" x14ac:dyDescent="0.35">
      <c r="A21" s="23">
        <v>22</v>
      </c>
      <c r="B21" s="1187">
        <v>0.16129483517495335</v>
      </c>
      <c r="C21" s="1177">
        <v>0.15959999999999999</v>
      </c>
      <c r="D21" s="1177">
        <f t="shared" si="0"/>
        <v>1.694835174953363E-3</v>
      </c>
    </row>
    <row r="22" spans="1:4" x14ac:dyDescent="0.35">
      <c r="A22" s="23">
        <v>24</v>
      </c>
      <c r="B22" s="1187">
        <v>0.15971304186056762</v>
      </c>
      <c r="C22" s="1177">
        <v>0.15959999999999999</v>
      </c>
      <c r="D22" s="1177">
        <f t="shared" si="0"/>
        <v>1.1304186056762533E-4</v>
      </c>
    </row>
    <row r="23" spans="1:4" x14ac:dyDescent="0.35">
      <c r="A23" s="23">
        <v>24</v>
      </c>
      <c r="B23" s="1187">
        <v>0.15886535494400167</v>
      </c>
      <c r="C23" s="1177">
        <v>0.15959999999999999</v>
      </c>
      <c r="D23" s="1177">
        <f t="shared" si="0"/>
        <v>-7.3464505599832308E-4</v>
      </c>
    </row>
    <row r="24" spans="1:4" x14ac:dyDescent="0.35">
      <c r="A24" s="23">
        <v>24</v>
      </c>
      <c r="B24" s="1187">
        <v>0.15895721516704137</v>
      </c>
      <c r="C24" s="1177">
        <v>0.15959999999999999</v>
      </c>
      <c r="D24" s="1177">
        <f t="shared" si="0"/>
        <v>-6.427848329586261E-4</v>
      </c>
    </row>
    <row r="25" spans="1:4" x14ac:dyDescent="0.35">
      <c r="A25" s="23">
        <v>24</v>
      </c>
      <c r="B25" s="1187">
        <v>0.15888278321059152</v>
      </c>
      <c r="C25" s="1177">
        <v>0.15959999999999999</v>
      </c>
      <c r="D25" s="1177">
        <f t="shared" si="0"/>
        <v>-7.1721678940847577E-4</v>
      </c>
    </row>
    <row r="26" spans="1:4" x14ac:dyDescent="0.35">
      <c r="A26" s="23">
        <v>24</v>
      </c>
      <c r="B26" s="1187">
        <v>0.15969864998947067</v>
      </c>
      <c r="C26" s="1177">
        <v>0.15959999999999999</v>
      </c>
      <c r="D26" s="1177">
        <f t="shared" si="0"/>
        <v>9.8649989470678268E-5</v>
      </c>
    </row>
    <row r="27" spans="1:4" x14ac:dyDescent="0.35">
      <c r="A27" s="23">
        <v>24</v>
      </c>
      <c r="B27" s="1187">
        <v>0.15876086558523517</v>
      </c>
      <c r="C27" s="1177">
        <v>0.15959999999999999</v>
      </c>
      <c r="D27" s="1177">
        <f t="shared" si="0"/>
        <v>-8.3913441476482498E-4</v>
      </c>
    </row>
    <row r="28" spans="1:4" x14ac:dyDescent="0.35">
      <c r="A28" s="23">
        <v>25</v>
      </c>
      <c r="B28" s="1187">
        <v>0.15981621054220616</v>
      </c>
      <c r="C28" s="1177">
        <v>0.15959999999999999</v>
      </c>
      <c r="D28" s="1177">
        <f t="shared" si="0"/>
        <v>2.1621054220616331E-4</v>
      </c>
    </row>
    <row r="29" spans="1:4" x14ac:dyDescent="0.35">
      <c r="A29" s="23">
        <v>25</v>
      </c>
      <c r="B29" s="1187">
        <v>0.16147580344708357</v>
      </c>
      <c r="C29" s="1177">
        <v>0.15959999999999999</v>
      </c>
      <c r="D29" s="1177">
        <f t="shared" si="0"/>
        <v>1.8758034470835738E-3</v>
      </c>
    </row>
    <row r="30" spans="1:4" x14ac:dyDescent="0.35">
      <c r="A30" s="23">
        <v>25</v>
      </c>
      <c r="B30" s="1187">
        <v>0.16127416898382751</v>
      </c>
      <c r="C30" s="1177">
        <v>0.15959999999999999</v>
      </c>
      <c r="D30" s="1177">
        <f t="shared" si="0"/>
        <v>1.6741689838275231E-3</v>
      </c>
    </row>
    <row r="31" spans="1:4" x14ac:dyDescent="0.35">
      <c r="A31" s="23">
        <v>25</v>
      </c>
      <c r="B31" s="1187">
        <v>0.1599003725120543</v>
      </c>
      <c r="C31" s="1177">
        <v>0.15959999999999999</v>
      </c>
      <c r="D31" s="1177">
        <f t="shared" si="0"/>
        <v>3.0037251205430882E-4</v>
      </c>
    </row>
    <row r="32" spans="1:4" x14ac:dyDescent="0.35">
      <c r="A32" s="23">
        <v>25</v>
      </c>
      <c r="B32" s="1187">
        <v>0.15976408849378998</v>
      </c>
      <c r="C32" s="1177">
        <v>0.15959999999999999</v>
      </c>
      <c r="D32" s="1177">
        <f t="shared" si="0"/>
        <v>1.640884937899878E-4</v>
      </c>
    </row>
    <row r="33" spans="1:4" x14ac:dyDescent="0.35">
      <c r="A33" s="23">
        <v>25</v>
      </c>
      <c r="B33" s="1187">
        <v>0.15982538754245218</v>
      </c>
      <c r="C33" s="1177">
        <v>0.15959999999999999</v>
      </c>
      <c r="D33" s="1177">
        <f t="shared" si="0"/>
        <v>2.2538754245218784E-4</v>
      </c>
    </row>
    <row r="34" spans="1:4" x14ac:dyDescent="0.35">
      <c r="A34" s="23">
        <v>26</v>
      </c>
      <c r="B34" s="1187">
        <v>0.15914466683659875</v>
      </c>
      <c r="C34" s="1177">
        <v>0.15959999999999999</v>
      </c>
      <c r="D34" s="1177">
        <f t="shared" si="0"/>
        <v>-4.5533316340123919E-4</v>
      </c>
    </row>
    <row r="35" spans="1:4" x14ac:dyDescent="0.35">
      <c r="A35" s="23">
        <v>27</v>
      </c>
      <c r="B35" s="1187">
        <v>0.15997136902775472</v>
      </c>
      <c r="C35" s="1177">
        <v>0.15959999999999999</v>
      </c>
      <c r="D35" s="1177">
        <f t="shared" si="0"/>
        <v>3.7136902775472547E-4</v>
      </c>
    </row>
    <row r="36" spans="1:4" x14ac:dyDescent="0.35">
      <c r="A36" s="23">
        <v>27</v>
      </c>
      <c r="B36" s="1187">
        <v>0.15954080380743385</v>
      </c>
      <c r="C36" s="1177">
        <v>0.15959999999999999</v>
      </c>
      <c r="D36" s="1177">
        <f t="shared" si="0"/>
        <v>-5.9196192566141059E-5</v>
      </c>
    </row>
    <row r="37" spans="1:4" x14ac:dyDescent="0.35">
      <c r="A37" s="23">
        <v>28</v>
      </c>
      <c r="B37" s="1187">
        <v>0.15920828384092015</v>
      </c>
      <c r="C37" s="1177">
        <v>0.15959999999999999</v>
      </c>
      <c r="D37" s="1177">
        <f t="shared" si="0"/>
        <v>-3.917161590798468E-4</v>
      </c>
    </row>
    <row r="38" spans="1:4" x14ac:dyDescent="0.35">
      <c r="A38" s="23">
        <v>28</v>
      </c>
      <c r="B38" s="1187">
        <v>0.15944322673900724</v>
      </c>
      <c r="C38" s="1177">
        <v>0.15959999999999999</v>
      </c>
      <c r="D38" s="1177">
        <f t="shared" si="0"/>
        <v>-1.5677326099275413E-4</v>
      </c>
    </row>
    <row r="39" spans="1:4" x14ac:dyDescent="0.35">
      <c r="A39" s="23">
        <v>28</v>
      </c>
      <c r="B39" s="1187">
        <v>0.15950040570972215</v>
      </c>
      <c r="C39" s="1177">
        <v>0.15959999999999999</v>
      </c>
      <c r="D39" s="1177">
        <f t="shared" si="0"/>
        <v>-9.9594290277837949E-5</v>
      </c>
    </row>
    <row r="40" spans="1:4" x14ac:dyDescent="0.35">
      <c r="A40" s="23">
        <v>28</v>
      </c>
      <c r="B40" s="1187">
        <v>0.1599003725120543</v>
      </c>
      <c r="C40" s="1177">
        <v>0.15959999999999999</v>
      </c>
      <c r="D40" s="1177">
        <f t="shared" si="0"/>
        <v>3.0037251205430882E-4</v>
      </c>
    </row>
    <row r="41" spans="1:4" x14ac:dyDescent="0.35">
      <c r="A41" s="23">
        <v>29</v>
      </c>
      <c r="B41" s="1187">
        <v>0.16116913736294239</v>
      </c>
      <c r="C41" s="1177">
        <v>0.15959999999999999</v>
      </c>
      <c r="D41" s="1177">
        <f t="shared" si="0"/>
        <v>1.5691373629423966E-3</v>
      </c>
    </row>
    <row r="42" spans="1:4" x14ac:dyDescent="0.35">
      <c r="A42" s="23">
        <v>29</v>
      </c>
      <c r="B42" s="1187">
        <v>0.16251847212591958</v>
      </c>
      <c r="C42" s="1177">
        <v>0.15959999999999999</v>
      </c>
      <c r="D42" s="1177">
        <f t="shared" si="0"/>
        <v>2.9184721259195856E-3</v>
      </c>
    </row>
    <row r="43" spans="1:4" x14ac:dyDescent="0.35">
      <c r="A43" s="23">
        <v>29</v>
      </c>
      <c r="B43" s="1187">
        <v>0.15848815061416863</v>
      </c>
      <c r="C43" s="1177">
        <v>0.15959999999999999</v>
      </c>
      <c r="D43" s="1177">
        <f t="shared" si="0"/>
        <v>-1.1118493858313649E-3</v>
      </c>
    </row>
    <row r="44" spans="1:4" x14ac:dyDescent="0.35">
      <c r="A44" s="23">
        <v>30</v>
      </c>
      <c r="B44" s="1187">
        <v>0.15979799073924536</v>
      </c>
      <c r="C44" s="1177">
        <v>0.15959999999999999</v>
      </c>
      <c r="D44" s="1177">
        <f t="shared" si="0"/>
        <v>1.9799073924536836E-4</v>
      </c>
    </row>
    <row r="45" spans="1:4" x14ac:dyDescent="0.35">
      <c r="A45" s="23">
        <v>30</v>
      </c>
      <c r="B45" s="1187">
        <v>0.15973977650426283</v>
      </c>
      <c r="C45" s="1177">
        <v>0.15959999999999999</v>
      </c>
      <c r="D45" s="1177">
        <f t="shared" si="0"/>
        <v>1.3977650426283406E-4</v>
      </c>
    </row>
    <row r="46" spans="1:4" x14ac:dyDescent="0.35">
      <c r="A46" s="23">
        <v>30</v>
      </c>
      <c r="B46" s="1187">
        <v>0.15799467983949161</v>
      </c>
      <c r="C46" s="1177">
        <v>0.15959999999999999</v>
      </c>
      <c r="D46" s="1177">
        <f t="shared" si="0"/>
        <v>-1.6053201605083778E-3</v>
      </c>
    </row>
    <row r="47" spans="1:4" x14ac:dyDescent="0.35">
      <c r="A47" s="23">
        <v>31</v>
      </c>
      <c r="B47" s="1187">
        <v>0.15920064711507301</v>
      </c>
      <c r="C47" s="1177">
        <v>0.15959999999999999</v>
      </c>
      <c r="D47" s="1177">
        <f t="shared" si="0"/>
        <v>-3.9935288492698451E-4</v>
      </c>
    </row>
    <row r="48" spans="1:4" x14ac:dyDescent="0.35">
      <c r="A48" s="23">
        <v>32</v>
      </c>
      <c r="B48" s="1187">
        <v>0.15920064711507301</v>
      </c>
      <c r="C48" s="1177">
        <v>0.15959999999999999</v>
      </c>
      <c r="D48" s="1177">
        <f t="shared" si="0"/>
        <v>-3.9935288492698451E-4</v>
      </c>
    </row>
    <row r="49" spans="1:4" x14ac:dyDescent="0.35">
      <c r="A49" s="23">
        <v>32</v>
      </c>
      <c r="B49" s="1187">
        <v>0.15861481118662424</v>
      </c>
      <c r="C49" s="1177">
        <v>0.15959999999999999</v>
      </c>
      <c r="D49" s="1177">
        <f t="shared" si="0"/>
        <v>-9.8518881337575359E-4</v>
      </c>
    </row>
    <row r="50" spans="1:4" x14ac:dyDescent="0.35">
      <c r="A50" s="23">
        <v>32</v>
      </c>
      <c r="B50" s="1187">
        <v>0.15982538754245218</v>
      </c>
      <c r="C50" s="1177">
        <v>0.15959999999999999</v>
      </c>
      <c r="D50" s="1177">
        <f t="shared" si="0"/>
        <v>2.2538754245218784E-4</v>
      </c>
    </row>
    <row r="51" spans="1:4" x14ac:dyDescent="0.35">
      <c r="A51" s="23">
        <v>33</v>
      </c>
      <c r="B51" s="1187">
        <v>0.1605471364462096</v>
      </c>
      <c r="C51" s="1177">
        <v>0.15959999999999999</v>
      </c>
      <c r="D51" s="1177">
        <f t="shared" si="0"/>
        <v>9.4713644620961213E-4</v>
      </c>
    </row>
    <row r="52" spans="1:4" x14ac:dyDescent="0.35">
      <c r="A52" s="23">
        <v>34</v>
      </c>
      <c r="B52" s="1187">
        <v>0.15902569075583323</v>
      </c>
      <c r="C52" s="1177">
        <v>0.15959999999999999</v>
      </c>
      <c r="D52" s="1177">
        <f t="shared" si="0"/>
        <v>-5.7430924416676521E-4</v>
      </c>
    </row>
    <row r="53" spans="1:4" x14ac:dyDescent="0.35">
      <c r="A53" s="23">
        <v>35</v>
      </c>
      <c r="B53" s="1187">
        <v>0.15923215333209118</v>
      </c>
      <c r="C53" s="1177">
        <v>0.15959999999999999</v>
      </c>
      <c r="D53" s="1177">
        <f t="shared" si="0"/>
        <v>-3.6784666790881659E-4</v>
      </c>
    </row>
    <row r="54" spans="1:4" x14ac:dyDescent="0.35">
      <c r="A54" s="23">
        <v>35</v>
      </c>
      <c r="B54" s="1187">
        <v>0.16090467053442664</v>
      </c>
      <c r="C54" s="1177">
        <v>0.15959999999999999</v>
      </c>
      <c r="D54" s="1177">
        <f t="shared" si="0"/>
        <v>1.3046705344266496E-3</v>
      </c>
    </row>
    <row r="55" spans="1:4" x14ac:dyDescent="0.35">
      <c r="A55" s="23">
        <v>35</v>
      </c>
      <c r="B55" s="1187">
        <v>0.15896998193387196</v>
      </c>
      <c r="C55" s="1177">
        <v>0.15959999999999999</v>
      </c>
      <c r="D55" s="1177">
        <f t="shared" si="0"/>
        <v>-6.3001806612802969E-4</v>
      </c>
    </row>
    <row r="56" spans="1:4" x14ac:dyDescent="0.35">
      <c r="A56" s="23">
        <v>35</v>
      </c>
      <c r="B56" s="1187">
        <v>0.15919514599164183</v>
      </c>
      <c r="C56" s="1177">
        <v>0.15959999999999999</v>
      </c>
      <c r="D56" s="1177">
        <f t="shared" si="0"/>
        <v>-4.0485400835815755E-4</v>
      </c>
    </row>
    <row r="57" spans="1:4" x14ac:dyDescent="0.35">
      <c r="A57" s="23">
        <v>36</v>
      </c>
      <c r="B57" s="1187">
        <v>0.16147580344708357</v>
      </c>
      <c r="C57" s="1177">
        <v>0.15959999999999999</v>
      </c>
      <c r="D57" s="1177">
        <f t="shared" si="0"/>
        <v>1.8758034470835738E-3</v>
      </c>
    </row>
    <row r="58" spans="1:4" x14ac:dyDescent="0.35">
      <c r="A58" s="23">
        <v>36</v>
      </c>
      <c r="B58" s="1187">
        <v>0.15918408546677068</v>
      </c>
      <c r="C58" s="1177">
        <v>0.15959999999999999</v>
      </c>
      <c r="D58" s="1177">
        <f t="shared" si="0"/>
        <v>-4.1591453322931127E-4</v>
      </c>
    </row>
    <row r="59" spans="1:4" x14ac:dyDescent="0.35">
      <c r="A59" s="23">
        <v>36</v>
      </c>
      <c r="B59" s="1187">
        <v>0.15917964989606681</v>
      </c>
      <c r="C59" s="1177">
        <v>0.15959999999999999</v>
      </c>
      <c r="D59" s="1177">
        <f t="shared" si="0"/>
        <v>-4.203501039331814E-4</v>
      </c>
    </row>
    <row r="60" spans="1:4" x14ac:dyDescent="0.35">
      <c r="A60" s="23">
        <v>36</v>
      </c>
      <c r="B60" s="1187">
        <v>0.16345270348098029</v>
      </c>
      <c r="C60" s="1177">
        <v>0.15959999999999999</v>
      </c>
      <c r="D60" s="1177">
        <f t="shared" si="0"/>
        <v>3.8527034809802962E-3</v>
      </c>
    </row>
    <row r="61" spans="1:4" x14ac:dyDescent="0.35">
      <c r="A61" s="23">
        <v>36</v>
      </c>
      <c r="B61" s="1187">
        <v>0.16153420198279347</v>
      </c>
      <c r="C61" s="1177">
        <v>0.15959999999999999</v>
      </c>
      <c r="D61" s="1177">
        <f t="shared" si="0"/>
        <v>1.934201982793482E-3</v>
      </c>
    </row>
    <row r="62" spans="1:4" x14ac:dyDescent="0.35">
      <c r="A62" s="23">
        <v>36</v>
      </c>
      <c r="B62" s="1187">
        <v>0.15922574861975983</v>
      </c>
      <c r="C62" s="1177">
        <v>0.15959999999999999</v>
      </c>
      <c r="D62" s="1177">
        <f t="shared" si="0"/>
        <v>-3.742513802401648E-4</v>
      </c>
    </row>
    <row r="63" spans="1:4" x14ac:dyDescent="0.35">
      <c r="A63" s="23">
        <v>36</v>
      </c>
      <c r="B63" s="1187">
        <v>0.15903544381421256</v>
      </c>
      <c r="C63" s="1177">
        <v>0.15959999999999999</v>
      </c>
      <c r="D63" s="1177">
        <f t="shared" si="0"/>
        <v>-5.6455618578743483E-4</v>
      </c>
    </row>
    <row r="64" spans="1:4" x14ac:dyDescent="0.35">
      <c r="A64" s="23">
        <v>37</v>
      </c>
      <c r="B64" s="1187">
        <v>0.15957283166884095</v>
      </c>
      <c r="C64" s="1177">
        <v>0.15959999999999999</v>
      </c>
      <c r="D64" s="1177">
        <f t="shared" si="0"/>
        <v>-2.7168331159038717E-5</v>
      </c>
    </row>
    <row r="65" spans="1:4" x14ac:dyDescent="0.35">
      <c r="A65" s="23">
        <v>37</v>
      </c>
      <c r="B65" s="1187">
        <v>0.15891489792422114</v>
      </c>
      <c r="C65" s="1177">
        <v>0.15959999999999999</v>
      </c>
      <c r="D65" s="1177">
        <f t="shared" si="0"/>
        <v>-6.8510207577884841E-4</v>
      </c>
    </row>
    <row r="66" spans="1:4" x14ac:dyDescent="0.35">
      <c r="A66" s="23">
        <v>37</v>
      </c>
      <c r="B66" s="1187">
        <v>0.15984268552339076</v>
      </c>
      <c r="C66" s="1177">
        <v>0.15959999999999999</v>
      </c>
      <c r="D66" s="1177">
        <f t="shared" ref="D66:D129" si="1">B66-C66</f>
        <v>2.4268552339076765E-4</v>
      </c>
    </row>
    <row r="67" spans="1:4" x14ac:dyDescent="0.35">
      <c r="A67" s="23">
        <v>38</v>
      </c>
      <c r="B67" s="1187">
        <v>0.15882734290356956</v>
      </c>
      <c r="C67" s="1177">
        <v>0.15959999999999999</v>
      </c>
      <c r="D67" s="1177">
        <f t="shared" si="1"/>
        <v>-7.7265709643042912E-4</v>
      </c>
    </row>
    <row r="68" spans="1:4" x14ac:dyDescent="0.35">
      <c r="A68" s="23">
        <v>38</v>
      </c>
      <c r="B68" s="1187">
        <v>0.16338157771069886</v>
      </c>
      <c r="C68" s="1177">
        <v>0.15959999999999999</v>
      </c>
      <c r="D68" s="1177">
        <f t="shared" si="1"/>
        <v>3.7815777106988691E-3</v>
      </c>
    </row>
    <row r="69" spans="1:4" x14ac:dyDescent="0.35">
      <c r="A69" s="23">
        <v>39</v>
      </c>
      <c r="B69" s="1187">
        <v>0.15894381226861989</v>
      </c>
      <c r="C69" s="1177">
        <v>0.15959999999999999</v>
      </c>
      <c r="D69" s="1177">
        <f t="shared" si="1"/>
        <v>-6.5618773138009789E-4</v>
      </c>
    </row>
    <row r="70" spans="1:4" x14ac:dyDescent="0.35">
      <c r="A70" s="23">
        <v>39</v>
      </c>
      <c r="B70" s="1187">
        <v>0.15857833956634695</v>
      </c>
      <c r="C70" s="1177">
        <v>0.15959999999999999</v>
      </c>
      <c r="D70" s="1177">
        <f t="shared" si="1"/>
        <v>-1.0216604336530377E-3</v>
      </c>
    </row>
    <row r="71" spans="1:4" x14ac:dyDescent="0.35">
      <c r="A71" s="23">
        <v>40</v>
      </c>
      <c r="B71" s="1187">
        <v>0.15707345607877227</v>
      </c>
      <c r="C71" s="1177">
        <v>0.15959999999999999</v>
      </c>
      <c r="D71" s="1177">
        <f t="shared" si="1"/>
        <v>-2.5265439212277252E-3</v>
      </c>
    </row>
    <row r="72" spans="1:4" x14ac:dyDescent="0.35">
      <c r="A72" s="23">
        <v>40</v>
      </c>
      <c r="B72" s="1187">
        <v>0.1589036240226066</v>
      </c>
      <c r="C72" s="1177">
        <v>0.15959999999999999</v>
      </c>
      <c r="D72" s="1177">
        <f t="shared" si="1"/>
        <v>-6.9637597739338752E-4</v>
      </c>
    </row>
    <row r="73" spans="1:4" x14ac:dyDescent="0.35">
      <c r="A73" s="23">
        <v>40</v>
      </c>
      <c r="B73" s="1187">
        <v>0.15971304186056762</v>
      </c>
      <c r="C73" s="1177">
        <v>0.15959999999999999</v>
      </c>
      <c r="D73" s="1177">
        <f t="shared" si="1"/>
        <v>1.1304186056762533E-4</v>
      </c>
    </row>
    <row r="74" spans="1:4" x14ac:dyDescent="0.35">
      <c r="A74" s="23">
        <v>40</v>
      </c>
      <c r="B74" s="1187">
        <v>0.15857833956634695</v>
      </c>
      <c r="C74" s="1177">
        <v>0.15959999999999999</v>
      </c>
      <c r="D74" s="1177">
        <f t="shared" si="1"/>
        <v>-1.0216604336530377E-3</v>
      </c>
    </row>
    <row r="75" spans="1:4" x14ac:dyDescent="0.35">
      <c r="A75" s="23">
        <v>40</v>
      </c>
      <c r="B75" s="1187">
        <v>0.15917038817778378</v>
      </c>
      <c r="C75" s="1177">
        <v>0.15959999999999999</v>
      </c>
      <c r="D75" s="1177">
        <f t="shared" si="1"/>
        <v>-4.2961182221620819E-4</v>
      </c>
    </row>
    <row r="76" spans="1:4" x14ac:dyDescent="0.35">
      <c r="A76" s="23">
        <v>40</v>
      </c>
      <c r="B76" s="1187">
        <v>0.1599003725120543</v>
      </c>
      <c r="C76" s="1177">
        <v>0.15959999999999999</v>
      </c>
      <c r="D76" s="1177">
        <f t="shared" si="1"/>
        <v>3.0037251205430882E-4</v>
      </c>
    </row>
    <row r="77" spans="1:4" x14ac:dyDescent="0.35">
      <c r="A77" s="23">
        <v>40</v>
      </c>
      <c r="B77" s="1187">
        <v>0.1584955118645428</v>
      </c>
      <c r="C77" s="1177">
        <v>0.15959999999999999</v>
      </c>
      <c r="D77" s="1177">
        <f t="shared" si="1"/>
        <v>-1.1044881354571878E-3</v>
      </c>
    </row>
    <row r="78" spans="1:4" x14ac:dyDescent="0.35">
      <c r="A78" s="23">
        <v>40</v>
      </c>
      <c r="B78" s="1187">
        <v>0.15839623276271814</v>
      </c>
      <c r="C78" s="1177">
        <v>0.15959999999999999</v>
      </c>
      <c r="D78" s="1177">
        <f t="shared" si="1"/>
        <v>-1.2037672372818553E-3</v>
      </c>
    </row>
    <row r="79" spans="1:4" x14ac:dyDescent="0.35">
      <c r="A79" s="23">
        <v>40</v>
      </c>
      <c r="B79" s="1187">
        <v>0.15947283215850644</v>
      </c>
      <c r="C79" s="1177">
        <v>0.15959999999999999</v>
      </c>
      <c r="D79" s="1177">
        <f t="shared" si="1"/>
        <v>-1.2716784149355287E-4</v>
      </c>
    </row>
    <row r="80" spans="1:4" x14ac:dyDescent="0.35">
      <c r="A80" s="23">
        <v>40</v>
      </c>
      <c r="B80" s="1187">
        <v>0.15933969427834607</v>
      </c>
      <c r="C80" s="1177">
        <v>0.15959999999999999</v>
      </c>
      <c r="D80" s="1177">
        <f t="shared" si="1"/>
        <v>-2.6030572165391952E-4</v>
      </c>
    </row>
    <row r="81" spans="1:4" x14ac:dyDescent="0.35">
      <c r="A81" s="23">
        <v>40</v>
      </c>
      <c r="B81" s="1187">
        <v>0.15937695047134515</v>
      </c>
      <c r="C81" s="1177">
        <v>0.15959999999999999</v>
      </c>
      <c r="D81" s="1177">
        <f t="shared" si="1"/>
        <v>-2.2304952865484506E-4</v>
      </c>
    </row>
    <row r="82" spans="1:4" x14ac:dyDescent="0.35">
      <c r="A82" s="23">
        <v>40</v>
      </c>
      <c r="B82" s="1187">
        <v>0.1599286363817945</v>
      </c>
      <c r="C82" s="1177">
        <v>0.15959999999999999</v>
      </c>
      <c r="D82" s="1177">
        <f t="shared" si="1"/>
        <v>3.2863638179450594E-4</v>
      </c>
    </row>
    <row r="83" spans="1:4" x14ac:dyDescent="0.35">
      <c r="A83" s="23">
        <v>41</v>
      </c>
      <c r="B83" s="1187">
        <v>0.15857833956634695</v>
      </c>
      <c r="C83" s="1177">
        <v>0.15959999999999999</v>
      </c>
      <c r="D83" s="1177">
        <f t="shared" si="1"/>
        <v>-1.0216604336530377E-3</v>
      </c>
    </row>
    <row r="84" spans="1:4" x14ac:dyDescent="0.35">
      <c r="A84" s="23">
        <v>41</v>
      </c>
      <c r="B84" s="1187">
        <v>0.1587663336275878</v>
      </c>
      <c r="C84" s="1177">
        <v>0.15959999999999999</v>
      </c>
      <c r="D84" s="1177">
        <f t="shared" si="1"/>
        <v>-8.336663724121951E-4</v>
      </c>
    </row>
    <row r="85" spans="1:4" x14ac:dyDescent="0.35">
      <c r="A85" s="23">
        <v>41</v>
      </c>
      <c r="B85" s="1187">
        <v>0.1599942027274264</v>
      </c>
      <c r="C85" s="1177">
        <v>0.15959999999999999</v>
      </c>
      <c r="D85" s="1177">
        <f t="shared" si="1"/>
        <v>3.9420272742640705E-4</v>
      </c>
    </row>
    <row r="86" spans="1:4" x14ac:dyDescent="0.35">
      <c r="A86" s="23">
        <v>42</v>
      </c>
      <c r="B86" s="1187">
        <v>0.15867732557045924</v>
      </c>
      <c r="C86" s="1177">
        <v>0.15959999999999999</v>
      </c>
      <c r="D86" s="1177">
        <f t="shared" si="1"/>
        <v>-9.2267442954074852E-4</v>
      </c>
    </row>
    <row r="87" spans="1:4" x14ac:dyDescent="0.35">
      <c r="A87" s="23">
        <v>42</v>
      </c>
      <c r="B87" s="1187">
        <v>0.15677590035415334</v>
      </c>
      <c r="C87" s="1177">
        <v>0.15959999999999999</v>
      </c>
      <c r="D87" s="1177">
        <f t="shared" si="1"/>
        <v>-2.8240996458466505E-3</v>
      </c>
    </row>
    <row r="88" spans="1:4" x14ac:dyDescent="0.35">
      <c r="A88" s="23">
        <v>42</v>
      </c>
      <c r="B88" s="1187">
        <v>0.15889927292854428</v>
      </c>
      <c r="C88" s="1177">
        <v>0.15959999999999999</v>
      </c>
      <c r="D88" s="1177">
        <f t="shared" si="1"/>
        <v>-7.0072707145571456E-4</v>
      </c>
    </row>
    <row r="89" spans="1:4" x14ac:dyDescent="0.35">
      <c r="A89" s="23">
        <v>42</v>
      </c>
      <c r="B89" s="1187">
        <v>0.15971304186056762</v>
      </c>
      <c r="C89" s="1177">
        <v>0.15959999999999999</v>
      </c>
      <c r="D89" s="1177">
        <f t="shared" si="1"/>
        <v>1.1304186056762533E-4</v>
      </c>
    </row>
    <row r="90" spans="1:4" x14ac:dyDescent="0.35">
      <c r="A90" s="23">
        <v>42</v>
      </c>
      <c r="B90" s="1187">
        <v>0.15954080380743385</v>
      </c>
      <c r="C90" s="1177">
        <v>0.15959999999999999</v>
      </c>
      <c r="D90" s="1177">
        <f t="shared" si="1"/>
        <v>-5.9196192566141059E-5</v>
      </c>
    </row>
    <row r="91" spans="1:4" x14ac:dyDescent="0.35">
      <c r="A91" s="23">
        <v>44</v>
      </c>
      <c r="B91" s="1187">
        <v>0.15820386912120377</v>
      </c>
      <c r="C91" s="1177">
        <v>0.15959999999999999</v>
      </c>
      <c r="D91" s="1177">
        <f t="shared" si="1"/>
        <v>-1.3961308787962257E-3</v>
      </c>
    </row>
    <row r="92" spans="1:4" x14ac:dyDescent="0.35">
      <c r="A92" s="23">
        <v>45</v>
      </c>
      <c r="B92" s="1187">
        <v>0.15895721516704137</v>
      </c>
      <c r="C92" s="1177">
        <v>0.15959999999999999</v>
      </c>
      <c r="D92" s="1177">
        <f t="shared" si="1"/>
        <v>-6.427848329586261E-4</v>
      </c>
    </row>
    <row r="93" spans="1:4" x14ac:dyDescent="0.35">
      <c r="A93" s="23">
        <v>45</v>
      </c>
      <c r="B93" s="1187">
        <v>0.15903544381421256</v>
      </c>
      <c r="C93" s="1177">
        <v>0.15959999999999999</v>
      </c>
      <c r="D93" s="1177">
        <f t="shared" si="1"/>
        <v>-5.6455618578743483E-4</v>
      </c>
    </row>
    <row r="94" spans="1:4" x14ac:dyDescent="0.35">
      <c r="A94" s="23">
        <v>46</v>
      </c>
      <c r="B94" s="1187">
        <v>0.15907239199226716</v>
      </c>
      <c r="C94" s="1177">
        <v>0.15959999999999999</v>
      </c>
      <c r="D94" s="1177">
        <f t="shared" si="1"/>
        <v>-5.2760800773282712E-4</v>
      </c>
    </row>
    <row r="95" spans="1:4" x14ac:dyDescent="0.35">
      <c r="A95" s="23">
        <v>46</v>
      </c>
      <c r="B95" s="1187">
        <v>0.15973977650426283</v>
      </c>
      <c r="C95" s="1177">
        <v>0.15959999999999999</v>
      </c>
      <c r="D95" s="1177">
        <f t="shared" si="1"/>
        <v>1.3977650426283406E-4</v>
      </c>
    </row>
    <row r="96" spans="1:4" x14ac:dyDescent="0.35">
      <c r="A96" s="23">
        <v>47</v>
      </c>
      <c r="B96" s="1187">
        <v>0.16129483517495335</v>
      </c>
      <c r="C96" s="1177">
        <v>0.15959999999999999</v>
      </c>
      <c r="D96" s="1177">
        <f t="shared" si="1"/>
        <v>1.694835174953363E-3</v>
      </c>
    </row>
    <row r="97" spans="1:4" x14ac:dyDescent="0.35">
      <c r="A97" s="23">
        <v>47</v>
      </c>
      <c r="B97" s="1187">
        <v>0.15921902422630135</v>
      </c>
      <c r="C97" s="1177">
        <v>0.15959999999999999</v>
      </c>
      <c r="D97" s="1177">
        <f t="shared" si="1"/>
        <v>-3.8097577369863855E-4</v>
      </c>
    </row>
    <row r="98" spans="1:4" x14ac:dyDescent="0.35">
      <c r="A98" s="23">
        <v>47</v>
      </c>
      <c r="B98" s="1187">
        <v>0.15903544381421256</v>
      </c>
      <c r="C98" s="1177">
        <v>0.15959999999999999</v>
      </c>
      <c r="D98" s="1177">
        <f t="shared" si="1"/>
        <v>-5.6455618578743483E-4</v>
      </c>
    </row>
    <row r="99" spans="1:4" x14ac:dyDescent="0.35">
      <c r="A99" s="23">
        <v>48</v>
      </c>
      <c r="B99" s="1187">
        <v>0.15896998193387196</v>
      </c>
      <c r="C99" s="1177">
        <v>0.15959999999999999</v>
      </c>
      <c r="D99" s="1177">
        <f t="shared" si="1"/>
        <v>-6.3001806612802969E-4</v>
      </c>
    </row>
    <row r="100" spans="1:4" x14ac:dyDescent="0.35">
      <c r="A100" s="23">
        <v>48</v>
      </c>
      <c r="B100" s="1187">
        <v>0.15904479991270717</v>
      </c>
      <c r="C100" s="1177">
        <v>0.15959999999999999</v>
      </c>
      <c r="D100" s="1177">
        <f t="shared" si="1"/>
        <v>-5.5520008729281756E-4</v>
      </c>
    </row>
    <row r="101" spans="1:4" x14ac:dyDescent="0.35">
      <c r="A101" s="23">
        <v>48</v>
      </c>
      <c r="B101" s="1187">
        <v>0.15909380982668408</v>
      </c>
      <c r="C101" s="1177">
        <v>0.15959999999999999</v>
      </c>
      <c r="D101" s="1177">
        <f t="shared" si="1"/>
        <v>-5.0619017331590688E-4</v>
      </c>
    </row>
    <row r="102" spans="1:4" x14ac:dyDescent="0.35">
      <c r="A102" s="23">
        <v>48</v>
      </c>
      <c r="B102" s="1187">
        <v>0.15902569075583323</v>
      </c>
      <c r="C102" s="1177">
        <v>0.15959999999999999</v>
      </c>
      <c r="D102" s="1177">
        <f t="shared" si="1"/>
        <v>-5.7430924416676521E-4</v>
      </c>
    </row>
    <row r="103" spans="1:4" x14ac:dyDescent="0.35">
      <c r="A103" s="23">
        <v>48</v>
      </c>
      <c r="B103" s="1187">
        <v>0.15880656276202731</v>
      </c>
      <c r="C103" s="1177">
        <v>0.15959999999999999</v>
      </c>
      <c r="D103" s="1177">
        <f t="shared" si="1"/>
        <v>-7.9343723797267729E-4</v>
      </c>
    </row>
    <row r="104" spans="1:4" x14ac:dyDescent="0.35">
      <c r="A104" s="23">
        <v>49</v>
      </c>
      <c r="B104" s="1187">
        <v>0.15980665228753102</v>
      </c>
      <c r="C104" s="1177">
        <v>0.15959999999999999</v>
      </c>
      <c r="D104" s="1177">
        <f t="shared" si="1"/>
        <v>2.0665228753102838E-4</v>
      </c>
    </row>
    <row r="105" spans="1:4" x14ac:dyDescent="0.35">
      <c r="A105" s="23">
        <v>49</v>
      </c>
      <c r="B105" s="1187">
        <v>0.15894381226861989</v>
      </c>
      <c r="C105" s="1177">
        <v>0.15959999999999999</v>
      </c>
      <c r="D105" s="1177">
        <f t="shared" si="1"/>
        <v>-6.5618773138009789E-4</v>
      </c>
    </row>
    <row r="106" spans="1:4" x14ac:dyDescent="0.35">
      <c r="A106" s="23">
        <v>49</v>
      </c>
      <c r="B106" s="1187">
        <v>0.15886535494400167</v>
      </c>
      <c r="C106" s="1177">
        <v>0.15959999999999999</v>
      </c>
      <c r="D106" s="1177">
        <f t="shared" si="1"/>
        <v>-7.3464505599832308E-4</v>
      </c>
    </row>
    <row r="107" spans="1:4" x14ac:dyDescent="0.35">
      <c r="A107" s="23">
        <v>50</v>
      </c>
      <c r="B107" s="1187">
        <v>0.15888278321059152</v>
      </c>
      <c r="C107" s="1177">
        <v>0.15959999999999999</v>
      </c>
      <c r="D107" s="1177">
        <f t="shared" si="1"/>
        <v>-7.1721678940847577E-4</v>
      </c>
    </row>
    <row r="108" spans="1:4" x14ac:dyDescent="0.35">
      <c r="A108" s="23">
        <v>50</v>
      </c>
      <c r="B108" s="1187">
        <v>0.15928023291475377</v>
      </c>
      <c r="C108" s="1177">
        <v>0.15959999999999999</v>
      </c>
      <c r="D108" s="1177">
        <f t="shared" si="1"/>
        <v>-3.1976708524622532E-4</v>
      </c>
    </row>
    <row r="109" spans="1:4" x14ac:dyDescent="0.35">
      <c r="A109" s="23">
        <v>50</v>
      </c>
      <c r="B109" s="1187">
        <v>0.15990245544640869</v>
      </c>
      <c r="C109" s="1177">
        <v>0.15959999999999999</v>
      </c>
      <c r="D109" s="1177">
        <f t="shared" si="1"/>
        <v>3.0245544640869482E-4</v>
      </c>
    </row>
    <row r="110" spans="1:4" x14ac:dyDescent="0.35">
      <c r="A110" s="23">
        <v>50</v>
      </c>
      <c r="B110" s="1187">
        <v>0.1605471364462096</v>
      </c>
      <c r="C110" s="1177">
        <v>0.15959999999999999</v>
      </c>
      <c r="D110" s="1177">
        <f t="shared" si="1"/>
        <v>9.4713644620961213E-4</v>
      </c>
    </row>
    <row r="111" spans="1:4" x14ac:dyDescent="0.35">
      <c r="A111" s="23">
        <v>50</v>
      </c>
      <c r="B111" s="1187">
        <v>0.1595848302735578</v>
      </c>
      <c r="C111" s="1177">
        <v>0.15959999999999999</v>
      </c>
      <c r="D111" s="1177">
        <f t="shared" si="1"/>
        <v>-1.5169726442193499E-5</v>
      </c>
    </row>
    <row r="112" spans="1:4" x14ac:dyDescent="0.35">
      <c r="A112" s="23">
        <v>50</v>
      </c>
      <c r="B112" s="1187">
        <v>0.16047170774662911</v>
      </c>
      <c r="C112" s="1177">
        <v>0.15959999999999999</v>
      </c>
      <c r="D112" s="1177">
        <f t="shared" si="1"/>
        <v>8.7170774662911898E-4</v>
      </c>
    </row>
    <row r="113" spans="1:4" x14ac:dyDescent="0.35">
      <c r="A113" s="23">
        <v>50</v>
      </c>
      <c r="B113" s="1187">
        <v>0.15910095962955484</v>
      </c>
      <c r="C113" s="1177">
        <v>0.15959999999999999</v>
      </c>
      <c r="D113" s="1177">
        <f t="shared" si="1"/>
        <v>-4.9904037044515293E-4</v>
      </c>
    </row>
    <row r="114" spans="1:4" x14ac:dyDescent="0.35">
      <c r="A114" s="23">
        <v>50</v>
      </c>
      <c r="B114" s="1187">
        <v>0.15988063280444498</v>
      </c>
      <c r="C114" s="1177">
        <v>0.15959999999999999</v>
      </c>
      <c r="D114" s="1177">
        <f t="shared" si="1"/>
        <v>2.8063280444498573E-4</v>
      </c>
    </row>
    <row r="115" spans="1:4" x14ac:dyDescent="0.35">
      <c r="A115" s="23">
        <v>50</v>
      </c>
      <c r="B115" s="1187">
        <v>0.15914721945790086</v>
      </c>
      <c r="C115" s="1177">
        <v>0.15959999999999999</v>
      </c>
      <c r="D115" s="1177">
        <f t="shared" si="1"/>
        <v>-4.5278054209912932E-4</v>
      </c>
    </row>
    <row r="116" spans="1:4" x14ac:dyDescent="0.35">
      <c r="A116" s="23">
        <v>50</v>
      </c>
      <c r="B116" s="1187">
        <v>0.15944574942019496</v>
      </c>
      <c r="C116" s="1177">
        <v>0.15959999999999999</v>
      </c>
      <c r="D116" s="1177">
        <f t="shared" si="1"/>
        <v>-1.5425057980503198E-4</v>
      </c>
    </row>
    <row r="117" spans="1:4" x14ac:dyDescent="0.35">
      <c r="A117" s="23">
        <v>50</v>
      </c>
      <c r="B117" s="1187">
        <v>0.15908639589501591</v>
      </c>
      <c r="C117" s="1177">
        <v>0.15959999999999999</v>
      </c>
      <c r="D117" s="1177">
        <f t="shared" si="1"/>
        <v>-5.1360410498407782E-4</v>
      </c>
    </row>
    <row r="118" spans="1:4" x14ac:dyDescent="0.35">
      <c r="A118" s="23">
        <v>50</v>
      </c>
      <c r="B118" s="1187">
        <v>0.15950040570972215</v>
      </c>
      <c r="C118" s="1177">
        <v>0.15959999999999999</v>
      </c>
      <c r="D118" s="1177">
        <f t="shared" si="1"/>
        <v>-9.9594290277837949E-5</v>
      </c>
    </row>
    <row r="119" spans="1:4" x14ac:dyDescent="0.35">
      <c r="A119" s="23">
        <v>51</v>
      </c>
      <c r="B119" s="1187">
        <v>0.15841391745413119</v>
      </c>
      <c r="C119" s="1177">
        <v>0.15959999999999999</v>
      </c>
      <c r="D119" s="1177">
        <f t="shared" si="1"/>
        <v>-1.1860825458687996E-3</v>
      </c>
    </row>
    <row r="120" spans="1:4" x14ac:dyDescent="0.35">
      <c r="A120" s="23">
        <v>52</v>
      </c>
      <c r="B120" s="1187">
        <v>0.15955024017367167</v>
      </c>
      <c r="C120" s="1177">
        <v>0.15959999999999999</v>
      </c>
      <c r="D120" s="1177">
        <f t="shared" si="1"/>
        <v>-4.9759826328321655E-5</v>
      </c>
    </row>
    <row r="121" spans="1:4" x14ac:dyDescent="0.35">
      <c r="A121" s="23">
        <v>54</v>
      </c>
      <c r="B121" s="1187">
        <v>0.15923215333209118</v>
      </c>
      <c r="C121" s="1177">
        <v>0.15959999999999999</v>
      </c>
      <c r="D121" s="1177">
        <f t="shared" si="1"/>
        <v>-3.6784666790881659E-4</v>
      </c>
    </row>
    <row r="122" spans="1:4" x14ac:dyDescent="0.35">
      <c r="A122" s="23">
        <v>55</v>
      </c>
      <c r="B122" s="1187">
        <v>0.16051139478174964</v>
      </c>
      <c r="C122" s="1177">
        <v>0.15959999999999999</v>
      </c>
      <c r="D122" s="1177">
        <f t="shared" si="1"/>
        <v>9.1139478174964705E-4</v>
      </c>
    </row>
    <row r="123" spans="1:4" x14ac:dyDescent="0.35">
      <c r="A123" s="23">
        <v>56</v>
      </c>
      <c r="B123" s="1187">
        <v>0.15954080380743385</v>
      </c>
      <c r="C123" s="1177">
        <v>0.15959999999999999</v>
      </c>
      <c r="D123" s="1177">
        <f t="shared" si="1"/>
        <v>-5.9196192566141059E-5</v>
      </c>
    </row>
    <row r="124" spans="1:4" x14ac:dyDescent="0.35">
      <c r="A124" s="23">
        <v>56</v>
      </c>
      <c r="B124" s="1187">
        <v>0.1599942027274264</v>
      </c>
      <c r="C124" s="1177">
        <v>0.15959999999999999</v>
      </c>
      <c r="D124" s="1177">
        <f t="shared" si="1"/>
        <v>3.9420272742640705E-4</v>
      </c>
    </row>
    <row r="125" spans="1:4" x14ac:dyDescent="0.35">
      <c r="A125" s="23">
        <v>57</v>
      </c>
      <c r="B125" s="1187">
        <v>0.15905378280299426</v>
      </c>
      <c r="C125" s="1177">
        <v>0.15959999999999999</v>
      </c>
      <c r="D125" s="1177">
        <f t="shared" si="1"/>
        <v>-5.4621719700573279E-4</v>
      </c>
    </row>
    <row r="126" spans="1:4" x14ac:dyDescent="0.35">
      <c r="A126" s="23">
        <v>57</v>
      </c>
      <c r="B126" s="1187">
        <v>0.16236006735811029</v>
      </c>
      <c r="C126" s="1177">
        <v>0.15959999999999999</v>
      </c>
      <c r="D126" s="1177">
        <f t="shared" si="1"/>
        <v>2.7600673581102964E-3</v>
      </c>
    </row>
    <row r="127" spans="1:4" x14ac:dyDescent="0.35">
      <c r="A127" s="23">
        <v>58</v>
      </c>
      <c r="B127" s="1187">
        <v>0.15921902422630135</v>
      </c>
      <c r="C127" s="1177">
        <v>0.15959999999999999</v>
      </c>
      <c r="D127" s="1177">
        <f t="shared" si="1"/>
        <v>-3.8097577369863855E-4</v>
      </c>
    </row>
    <row r="128" spans="1:4" x14ac:dyDescent="0.35">
      <c r="A128" s="23">
        <v>60</v>
      </c>
      <c r="B128" s="1187">
        <v>0.15921902422630135</v>
      </c>
      <c r="C128" s="1177">
        <v>0.15959999999999999</v>
      </c>
      <c r="D128" s="1177">
        <f t="shared" si="1"/>
        <v>-3.8097577369863855E-4</v>
      </c>
    </row>
    <row r="129" spans="1:4" x14ac:dyDescent="0.35">
      <c r="A129" s="23">
        <v>60</v>
      </c>
      <c r="B129" s="1187">
        <v>0.16001077243304634</v>
      </c>
      <c r="C129" s="1177">
        <v>0.15959999999999999</v>
      </c>
      <c r="D129" s="1177">
        <f t="shared" si="1"/>
        <v>4.1077243304635247E-4</v>
      </c>
    </row>
    <row r="130" spans="1:4" x14ac:dyDescent="0.35">
      <c r="A130" s="23">
        <v>60</v>
      </c>
      <c r="B130" s="1187">
        <v>0.1599003725120543</v>
      </c>
      <c r="C130" s="1177">
        <v>0.15959999999999999</v>
      </c>
      <c r="D130" s="1177">
        <f t="shared" ref="D130:D193" si="2">B130-C130</f>
        <v>3.0037251205430882E-4</v>
      </c>
    </row>
    <row r="131" spans="1:4" x14ac:dyDescent="0.35">
      <c r="A131" s="23">
        <v>60</v>
      </c>
      <c r="B131" s="1187">
        <v>0.15982538754245218</v>
      </c>
      <c r="C131" s="1177">
        <v>0.15959999999999999</v>
      </c>
      <c r="D131" s="1177">
        <f t="shared" si="2"/>
        <v>2.2538754245218784E-4</v>
      </c>
    </row>
    <row r="132" spans="1:4" x14ac:dyDescent="0.35">
      <c r="A132" s="23">
        <v>60</v>
      </c>
      <c r="B132" s="1187">
        <v>0.16000438370629666</v>
      </c>
      <c r="C132" s="1177">
        <v>0.15959999999999999</v>
      </c>
      <c r="D132" s="1177">
        <f t="shared" si="2"/>
        <v>4.043837062966682E-4</v>
      </c>
    </row>
    <row r="133" spans="1:4" x14ac:dyDescent="0.35">
      <c r="A133" s="23">
        <v>61</v>
      </c>
      <c r="B133" s="1187">
        <v>0.16205170348523804</v>
      </c>
      <c r="C133" s="1177">
        <v>0.15959999999999999</v>
      </c>
      <c r="D133" s="1177">
        <f t="shared" si="2"/>
        <v>2.4517034852380437E-3</v>
      </c>
    </row>
    <row r="134" spans="1:4" x14ac:dyDescent="0.35">
      <c r="A134" s="23">
        <v>61</v>
      </c>
      <c r="B134" s="1187">
        <v>0.16002550394176801</v>
      </c>
      <c r="C134" s="1177">
        <v>0.15959999999999999</v>
      </c>
      <c r="D134" s="1177">
        <f t="shared" si="2"/>
        <v>4.2550394176801842E-4</v>
      </c>
    </row>
    <row r="135" spans="1:4" x14ac:dyDescent="0.35">
      <c r="A135" s="23">
        <v>62</v>
      </c>
      <c r="B135" s="1187">
        <v>0.15944574942019496</v>
      </c>
      <c r="C135" s="1177">
        <v>0.15959999999999999</v>
      </c>
      <c r="D135" s="1177">
        <f t="shared" si="2"/>
        <v>-1.5425057980503198E-4</v>
      </c>
    </row>
    <row r="136" spans="1:4" x14ac:dyDescent="0.35">
      <c r="A136" s="23">
        <v>63</v>
      </c>
      <c r="B136" s="1187">
        <v>0.15996719919289795</v>
      </c>
      <c r="C136" s="1177">
        <v>0.15959999999999999</v>
      </c>
      <c r="D136" s="1177">
        <f t="shared" si="2"/>
        <v>3.671991928979601E-4</v>
      </c>
    </row>
    <row r="137" spans="1:4" x14ac:dyDescent="0.35">
      <c r="A137" s="23">
        <v>68</v>
      </c>
      <c r="B137" s="1187">
        <v>0.15979668851586762</v>
      </c>
      <c r="C137" s="1177">
        <v>0.15959999999999999</v>
      </c>
      <c r="D137" s="1177">
        <f t="shared" si="2"/>
        <v>1.9668851586762681E-4</v>
      </c>
    </row>
    <row r="138" spans="1:4" x14ac:dyDescent="0.35">
      <c r="A138" s="23">
        <v>69</v>
      </c>
      <c r="B138" s="1187">
        <v>0.15925508585619735</v>
      </c>
      <c r="C138" s="1177">
        <v>0.15959999999999999</v>
      </c>
      <c r="D138" s="1177">
        <f t="shared" si="2"/>
        <v>-3.4491414380263818E-4</v>
      </c>
    </row>
    <row r="139" spans="1:4" x14ac:dyDescent="0.35">
      <c r="A139" s="23">
        <v>69</v>
      </c>
      <c r="B139" s="1187">
        <v>0.15905378280299426</v>
      </c>
      <c r="C139" s="1177">
        <v>0.15959999999999999</v>
      </c>
      <c r="D139" s="1177">
        <f t="shared" si="2"/>
        <v>-5.4621719700573279E-4</v>
      </c>
    </row>
    <row r="140" spans="1:4" x14ac:dyDescent="0.35">
      <c r="A140" s="23">
        <v>70</v>
      </c>
      <c r="B140" s="1187">
        <v>0.15937695047134515</v>
      </c>
      <c r="C140" s="1177">
        <v>0.15959999999999999</v>
      </c>
      <c r="D140" s="1177">
        <f t="shared" si="2"/>
        <v>-2.2304952865484506E-4</v>
      </c>
    </row>
    <row r="141" spans="1:4" x14ac:dyDescent="0.35">
      <c r="A141" s="23">
        <v>70</v>
      </c>
      <c r="B141" s="1187">
        <v>0.15891489792422114</v>
      </c>
      <c r="C141" s="1177">
        <v>0.15959999999999999</v>
      </c>
      <c r="D141" s="1177">
        <f t="shared" si="2"/>
        <v>-6.8510207577884841E-4</v>
      </c>
    </row>
    <row r="142" spans="1:4" x14ac:dyDescent="0.35">
      <c r="A142" s="23">
        <v>70</v>
      </c>
      <c r="B142" s="1187">
        <v>0.15937695047134515</v>
      </c>
      <c r="C142" s="1177">
        <v>0.15959999999999999</v>
      </c>
      <c r="D142" s="1177">
        <f t="shared" si="2"/>
        <v>-2.2304952865484506E-4</v>
      </c>
    </row>
    <row r="143" spans="1:4" x14ac:dyDescent="0.35">
      <c r="A143" s="23">
        <v>71</v>
      </c>
      <c r="B143" s="1187">
        <v>0.15873566460560209</v>
      </c>
      <c r="C143" s="1177">
        <v>0.15959999999999999</v>
      </c>
      <c r="D143" s="1177">
        <f t="shared" si="2"/>
        <v>-8.6433539439789708E-4</v>
      </c>
    </row>
    <row r="144" spans="1:4" x14ac:dyDescent="0.35">
      <c r="A144" s="23">
        <v>72</v>
      </c>
      <c r="B144" s="1187">
        <v>0.15952614962842596</v>
      </c>
      <c r="C144" s="1177">
        <v>0.15959999999999999</v>
      </c>
      <c r="D144" s="1177">
        <f t="shared" si="2"/>
        <v>-7.3850371574035734E-5</v>
      </c>
    </row>
    <row r="145" spans="1:4" x14ac:dyDescent="0.35">
      <c r="A145" s="23">
        <v>72</v>
      </c>
      <c r="B145" s="1187">
        <v>0.15861481118662424</v>
      </c>
      <c r="C145" s="1177">
        <v>0.15959999999999999</v>
      </c>
      <c r="D145" s="1177">
        <f t="shared" si="2"/>
        <v>-9.8518881337575359E-4</v>
      </c>
    </row>
    <row r="146" spans="1:4" x14ac:dyDescent="0.35">
      <c r="A146" s="23">
        <v>72</v>
      </c>
      <c r="B146" s="1187">
        <v>0.15867969106258525</v>
      </c>
      <c r="C146" s="1177">
        <v>0.15959999999999999</v>
      </c>
      <c r="D146" s="1177">
        <f t="shared" si="2"/>
        <v>-9.2030893741473774E-4</v>
      </c>
    </row>
    <row r="147" spans="1:4" x14ac:dyDescent="0.35">
      <c r="A147" s="23">
        <v>73</v>
      </c>
      <c r="B147" s="1187">
        <v>0.15965069581265659</v>
      </c>
      <c r="C147" s="1177">
        <v>0.15959999999999999</v>
      </c>
      <c r="D147" s="1177">
        <f t="shared" si="2"/>
        <v>5.0695812656598171E-5</v>
      </c>
    </row>
    <row r="148" spans="1:4" x14ac:dyDescent="0.35">
      <c r="A148" s="23">
        <v>73</v>
      </c>
      <c r="B148" s="1187">
        <v>0.15963289159545077</v>
      </c>
      <c r="C148" s="1177">
        <v>0.15959999999999999</v>
      </c>
      <c r="D148" s="1177">
        <f t="shared" si="2"/>
        <v>3.2891595450779132E-5</v>
      </c>
    </row>
    <row r="149" spans="1:4" x14ac:dyDescent="0.35">
      <c r="A149" s="23">
        <v>74</v>
      </c>
      <c r="B149" s="1187">
        <v>0.15677590035415334</v>
      </c>
      <c r="C149" s="1177">
        <v>0.15959999999999999</v>
      </c>
      <c r="D149" s="1177">
        <f t="shared" si="2"/>
        <v>-2.8240996458466505E-3</v>
      </c>
    </row>
    <row r="150" spans="1:4" x14ac:dyDescent="0.35">
      <c r="A150" s="23">
        <v>74</v>
      </c>
      <c r="B150" s="1187">
        <v>0.15848815061416863</v>
      </c>
      <c r="C150" s="1177">
        <v>0.15959999999999999</v>
      </c>
      <c r="D150" s="1177">
        <f t="shared" si="2"/>
        <v>-1.1118493858313649E-3</v>
      </c>
    </row>
    <row r="151" spans="1:4" x14ac:dyDescent="0.35">
      <c r="A151" s="23">
        <v>74</v>
      </c>
      <c r="B151" s="1187">
        <v>0.16393768222954005</v>
      </c>
      <c r="C151" s="1177">
        <v>0.15959999999999999</v>
      </c>
      <c r="D151" s="1177">
        <f t="shared" si="2"/>
        <v>4.337682229540063E-3</v>
      </c>
    </row>
    <row r="152" spans="1:4" x14ac:dyDescent="0.35">
      <c r="A152" s="23">
        <v>75</v>
      </c>
      <c r="B152" s="1187">
        <v>0.15878293425507317</v>
      </c>
      <c r="C152" s="1177">
        <v>0.15959999999999999</v>
      </c>
      <c r="D152" s="1177">
        <f t="shared" si="2"/>
        <v>-8.1706574492682038E-4</v>
      </c>
    </row>
    <row r="153" spans="1:4" x14ac:dyDescent="0.35">
      <c r="A153" s="23">
        <v>75</v>
      </c>
      <c r="B153" s="1187">
        <v>0.15870867243267839</v>
      </c>
      <c r="C153" s="1177">
        <v>0.15959999999999999</v>
      </c>
      <c r="D153" s="1177">
        <f t="shared" si="2"/>
        <v>-8.9132756732160368E-4</v>
      </c>
    </row>
    <row r="154" spans="1:4" x14ac:dyDescent="0.35">
      <c r="A154" s="23">
        <v>75</v>
      </c>
      <c r="B154" s="1187">
        <v>0.15892972447889361</v>
      </c>
      <c r="C154" s="1177">
        <v>0.15959999999999999</v>
      </c>
      <c r="D154" s="1177">
        <f t="shared" si="2"/>
        <v>-6.7027552110637822E-4</v>
      </c>
    </row>
    <row r="155" spans="1:4" x14ac:dyDescent="0.35">
      <c r="A155" s="23">
        <v>77</v>
      </c>
      <c r="B155" s="1187">
        <v>0.15710988679979318</v>
      </c>
      <c r="C155" s="1177">
        <v>0.15959999999999999</v>
      </c>
      <c r="D155" s="1177">
        <f t="shared" si="2"/>
        <v>-2.4901132002068116E-3</v>
      </c>
    </row>
    <row r="156" spans="1:4" x14ac:dyDescent="0.35">
      <c r="A156" s="23">
        <v>77</v>
      </c>
      <c r="B156" s="1187">
        <v>0.1584955118645428</v>
      </c>
      <c r="C156" s="1177">
        <v>0.15959999999999999</v>
      </c>
      <c r="D156" s="1177">
        <f t="shared" si="2"/>
        <v>-1.1044881354571878E-3</v>
      </c>
    </row>
    <row r="157" spans="1:4" x14ac:dyDescent="0.35">
      <c r="A157" s="23">
        <v>77</v>
      </c>
      <c r="B157" s="1187">
        <v>0.15941135627017258</v>
      </c>
      <c r="C157" s="1177">
        <v>0.15959999999999999</v>
      </c>
      <c r="D157" s="1177">
        <f t="shared" si="2"/>
        <v>-1.8864372982740907E-4</v>
      </c>
    </row>
    <row r="158" spans="1:4" x14ac:dyDescent="0.35">
      <c r="A158" s="23">
        <v>79</v>
      </c>
      <c r="B158" s="1187">
        <v>0.15861481118662424</v>
      </c>
      <c r="C158" s="1177">
        <v>0.15959999999999999</v>
      </c>
      <c r="D158" s="1177">
        <f t="shared" si="2"/>
        <v>-9.8518881337575359E-4</v>
      </c>
    </row>
    <row r="159" spans="1:4" x14ac:dyDescent="0.35">
      <c r="A159" s="23">
        <v>80</v>
      </c>
      <c r="B159" s="1187">
        <v>0.16047170774662911</v>
      </c>
      <c r="C159" s="1177">
        <v>0.15959999999999999</v>
      </c>
      <c r="D159" s="1177">
        <f t="shared" si="2"/>
        <v>8.7170774662911898E-4</v>
      </c>
    </row>
    <row r="160" spans="1:4" x14ac:dyDescent="0.35">
      <c r="A160" s="23">
        <v>80</v>
      </c>
      <c r="B160" s="1187">
        <v>0.15947283215850644</v>
      </c>
      <c r="C160" s="1177">
        <v>0.15959999999999999</v>
      </c>
      <c r="D160" s="1177">
        <f t="shared" si="2"/>
        <v>-1.2716784149355287E-4</v>
      </c>
    </row>
    <row r="161" spans="1:4" x14ac:dyDescent="0.35">
      <c r="A161" s="23">
        <v>80</v>
      </c>
      <c r="B161" s="1187">
        <v>0.15973977650426283</v>
      </c>
      <c r="C161" s="1177">
        <v>0.15959999999999999</v>
      </c>
      <c r="D161" s="1177">
        <f t="shared" si="2"/>
        <v>1.3977650426283406E-4</v>
      </c>
    </row>
    <row r="162" spans="1:4" x14ac:dyDescent="0.35">
      <c r="A162" s="23">
        <v>80</v>
      </c>
      <c r="B162" s="1187">
        <v>0.1597862928613194</v>
      </c>
      <c r="C162" s="1177">
        <v>0.15959999999999999</v>
      </c>
      <c r="D162" s="1177">
        <f t="shared" si="2"/>
        <v>1.8629286131940925E-4</v>
      </c>
    </row>
    <row r="163" spans="1:4" x14ac:dyDescent="0.35">
      <c r="A163" s="23">
        <v>80</v>
      </c>
      <c r="B163" s="1187">
        <v>0.15982538754245218</v>
      </c>
      <c r="C163" s="1177">
        <v>0.15959999999999999</v>
      </c>
      <c r="D163" s="1177">
        <f t="shared" si="2"/>
        <v>2.2538754245218784E-4</v>
      </c>
    </row>
    <row r="164" spans="1:4" x14ac:dyDescent="0.35">
      <c r="A164" s="23">
        <v>80</v>
      </c>
      <c r="B164" s="1187">
        <v>0.15923826063070159</v>
      </c>
      <c r="C164" s="1177">
        <v>0.15959999999999999</v>
      </c>
      <c r="D164" s="1177">
        <f t="shared" si="2"/>
        <v>-3.6173936929839723E-4</v>
      </c>
    </row>
    <row r="165" spans="1:4" x14ac:dyDescent="0.35">
      <c r="A165" s="23">
        <v>80</v>
      </c>
      <c r="B165" s="1187">
        <v>0.15905378280299426</v>
      </c>
      <c r="C165" s="1177">
        <v>0.15959999999999999</v>
      </c>
      <c r="D165" s="1177">
        <f t="shared" si="2"/>
        <v>-5.4621719700573279E-4</v>
      </c>
    </row>
    <row r="166" spans="1:4" x14ac:dyDescent="0.35">
      <c r="A166" s="23">
        <v>82</v>
      </c>
      <c r="B166" s="1187">
        <v>0.15999063754325141</v>
      </c>
      <c r="C166" s="1177">
        <v>0.15959999999999999</v>
      </c>
      <c r="D166" s="1177">
        <f t="shared" si="2"/>
        <v>3.9063754325141531E-4</v>
      </c>
    </row>
    <row r="167" spans="1:4" x14ac:dyDescent="0.35">
      <c r="A167" s="23">
        <v>82</v>
      </c>
      <c r="B167" s="1187">
        <v>0.1597862928613194</v>
      </c>
      <c r="C167" s="1177">
        <v>0.15959999999999999</v>
      </c>
      <c r="D167" s="1177">
        <f t="shared" si="2"/>
        <v>1.8629286131940925E-4</v>
      </c>
    </row>
    <row r="168" spans="1:4" x14ac:dyDescent="0.35">
      <c r="A168" s="23">
        <v>83</v>
      </c>
      <c r="B168" s="1187">
        <v>0.15963289159545077</v>
      </c>
      <c r="C168" s="1177">
        <v>0.15959999999999999</v>
      </c>
      <c r="D168" s="1177">
        <f t="shared" si="2"/>
        <v>3.2891595450779132E-5</v>
      </c>
    </row>
    <row r="169" spans="1:4" x14ac:dyDescent="0.35">
      <c r="A169" s="23">
        <v>84</v>
      </c>
      <c r="B169" s="1187">
        <v>0.15983420565313239</v>
      </c>
      <c r="C169" s="1177">
        <v>0.15959999999999999</v>
      </c>
      <c r="D169" s="1177">
        <f t="shared" si="2"/>
        <v>2.3420565313239661E-4</v>
      </c>
    </row>
    <row r="170" spans="1:4" x14ac:dyDescent="0.35">
      <c r="A170" s="23">
        <v>84</v>
      </c>
      <c r="B170" s="1187">
        <v>0.15781073560951414</v>
      </c>
      <c r="C170" s="1177">
        <v>0.15959999999999999</v>
      </c>
      <c r="D170" s="1177">
        <f t="shared" si="2"/>
        <v>-1.7892643904858507E-3</v>
      </c>
    </row>
    <row r="171" spans="1:4" x14ac:dyDescent="0.35">
      <c r="A171" s="23">
        <v>85</v>
      </c>
      <c r="B171" s="1187">
        <v>0.16305760959468635</v>
      </c>
      <c r="C171" s="1177">
        <v>0.15959999999999999</v>
      </c>
      <c r="D171" s="1177">
        <f t="shared" si="2"/>
        <v>3.4576095946863561E-3</v>
      </c>
    </row>
    <row r="172" spans="1:4" x14ac:dyDescent="0.35">
      <c r="A172" s="23">
        <v>86</v>
      </c>
      <c r="B172" s="1187">
        <v>0.15904479991270717</v>
      </c>
      <c r="C172" s="1177">
        <v>0.15959999999999999</v>
      </c>
      <c r="D172" s="1177">
        <f t="shared" si="2"/>
        <v>-5.5520008729281756E-4</v>
      </c>
    </row>
    <row r="173" spans="1:4" x14ac:dyDescent="0.35">
      <c r="A173" s="23">
        <v>89</v>
      </c>
      <c r="B173" s="1187">
        <v>0.15887545723840776</v>
      </c>
      <c r="C173" s="1177">
        <v>0.15959999999999999</v>
      </c>
      <c r="D173" s="1177">
        <f t="shared" si="2"/>
        <v>-7.2454276159222841E-4</v>
      </c>
    </row>
    <row r="174" spans="1:4" x14ac:dyDescent="0.35">
      <c r="A174" s="23">
        <v>90</v>
      </c>
      <c r="B174" s="1187">
        <v>0.16142695070457719</v>
      </c>
      <c r="C174" s="1177">
        <v>0.15959999999999999</v>
      </c>
      <c r="D174" s="1177">
        <f t="shared" si="2"/>
        <v>1.826950704577196E-3</v>
      </c>
    </row>
    <row r="175" spans="1:4" x14ac:dyDescent="0.35">
      <c r="A175" s="23">
        <v>90</v>
      </c>
      <c r="B175" s="1187">
        <v>0.16386995086345393</v>
      </c>
      <c r="C175" s="1177">
        <v>0.15959999999999999</v>
      </c>
      <c r="D175" s="1177">
        <f t="shared" si="2"/>
        <v>4.2699508634539418E-3</v>
      </c>
    </row>
    <row r="176" spans="1:4" x14ac:dyDescent="0.35">
      <c r="A176" s="23">
        <v>90</v>
      </c>
      <c r="B176" s="1187">
        <v>0.16002550394176801</v>
      </c>
      <c r="C176" s="1177">
        <v>0.15959999999999999</v>
      </c>
      <c r="D176" s="1177">
        <f t="shared" si="2"/>
        <v>4.2550394176801842E-4</v>
      </c>
    </row>
    <row r="177" spans="1:4" x14ac:dyDescent="0.35">
      <c r="A177" s="23">
        <v>92</v>
      </c>
      <c r="B177" s="1187">
        <v>0.15905378280299426</v>
      </c>
      <c r="C177" s="1177">
        <v>0.15959999999999999</v>
      </c>
      <c r="D177" s="1177">
        <f t="shared" si="2"/>
        <v>-5.4621719700573279E-4</v>
      </c>
    </row>
    <row r="178" spans="1:4" x14ac:dyDescent="0.35">
      <c r="A178" s="23">
        <v>92</v>
      </c>
      <c r="B178" s="1187">
        <v>0.15925508585619735</v>
      </c>
      <c r="C178" s="1177">
        <v>0.15959999999999999</v>
      </c>
      <c r="D178" s="1177">
        <f t="shared" si="2"/>
        <v>-3.4491414380263818E-4</v>
      </c>
    </row>
    <row r="179" spans="1:4" x14ac:dyDescent="0.35">
      <c r="A179" s="23">
        <v>93</v>
      </c>
      <c r="B179" s="1187">
        <v>0.16151108817472376</v>
      </c>
      <c r="C179" s="1177">
        <v>0.15959999999999999</v>
      </c>
      <c r="D179" s="1177">
        <f t="shared" si="2"/>
        <v>1.9110881747237685E-3</v>
      </c>
    </row>
    <row r="180" spans="1:4" x14ac:dyDescent="0.35">
      <c r="A180" s="23">
        <v>93</v>
      </c>
      <c r="B180" s="1187">
        <v>0.15839623276271814</v>
      </c>
      <c r="C180" s="1177">
        <v>0.15959999999999999</v>
      </c>
      <c r="D180" s="1177">
        <f t="shared" si="2"/>
        <v>-1.2037672372818553E-3</v>
      </c>
    </row>
    <row r="181" spans="1:4" x14ac:dyDescent="0.35">
      <c r="A181" s="23">
        <v>93</v>
      </c>
      <c r="B181" s="1187">
        <v>0.15905378280299426</v>
      </c>
      <c r="C181" s="1177">
        <v>0.15959999999999999</v>
      </c>
      <c r="D181" s="1177">
        <f t="shared" si="2"/>
        <v>-5.4621719700573279E-4</v>
      </c>
    </row>
    <row r="182" spans="1:4" x14ac:dyDescent="0.35">
      <c r="A182" s="23">
        <v>93</v>
      </c>
      <c r="B182" s="1187">
        <v>0.15971304186056762</v>
      </c>
      <c r="C182" s="1177">
        <v>0.15959999999999999</v>
      </c>
      <c r="D182" s="1177">
        <f t="shared" si="2"/>
        <v>1.1304186056762533E-4</v>
      </c>
    </row>
    <row r="183" spans="1:4" x14ac:dyDescent="0.35">
      <c r="A183" s="23">
        <v>93</v>
      </c>
      <c r="B183" s="1187">
        <v>0.15917964989606681</v>
      </c>
      <c r="C183" s="1177">
        <v>0.15959999999999999</v>
      </c>
      <c r="D183" s="1177">
        <f t="shared" si="2"/>
        <v>-4.203501039331814E-4</v>
      </c>
    </row>
    <row r="184" spans="1:4" x14ac:dyDescent="0.35">
      <c r="A184" s="23">
        <v>95</v>
      </c>
      <c r="B184" s="1187">
        <v>0.15994931367191464</v>
      </c>
      <c r="C184" s="1177">
        <v>0.15959999999999999</v>
      </c>
      <c r="D184" s="1177">
        <f t="shared" si="2"/>
        <v>3.4931367191465279E-4</v>
      </c>
    </row>
    <row r="185" spans="1:4" x14ac:dyDescent="0.35">
      <c r="A185" s="23">
        <v>95</v>
      </c>
      <c r="B185" s="1187">
        <v>0.15908896930678765</v>
      </c>
      <c r="C185" s="1177">
        <v>0.15959999999999999</v>
      </c>
      <c r="D185" s="1177">
        <f t="shared" si="2"/>
        <v>-5.1103069321234429E-4</v>
      </c>
    </row>
    <row r="186" spans="1:4" x14ac:dyDescent="0.35">
      <c r="A186" s="23">
        <v>97</v>
      </c>
      <c r="B186" s="1187">
        <v>0.15917508601612912</v>
      </c>
      <c r="C186" s="1177">
        <v>0.15959999999999999</v>
      </c>
      <c r="D186" s="1177">
        <f t="shared" si="2"/>
        <v>-4.2491398387087265E-4</v>
      </c>
    </row>
    <row r="187" spans="1:4" x14ac:dyDescent="0.35">
      <c r="A187" s="23">
        <v>100</v>
      </c>
      <c r="B187" s="1187">
        <v>0.1592496621749937</v>
      </c>
      <c r="C187" s="1177">
        <v>0.15959999999999999</v>
      </c>
      <c r="D187" s="1177">
        <f t="shared" si="2"/>
        <v>-3.5033782500629163E-4</v>
      </c>
    </row>
    <row r="188" spans="1:4" x14ac:dyDescent="0.35">
      <c r="A188" s="23">
        <v>100</v>
      </c>
      <c r="B188" s="1187">
        <v>0.15997136902775472</v>
      </c>
      <c r="C188" s="1177">
        <v>0.15959999999999999</v>
      </c>
      <c r="D188" s="1177">
        <f t="shared" si="2"/>
        <v>3.7136902775472547E-4</v>
      </c>
    </row>
    <row r="189" spans="1:4" x14ac:dyDescent="0.35">
      <c r="A189" s="23">
        <v>104</v>
      </c>
      <c r="B189" s="1187">
        <v>0.15996291375581353</v>
      </c>
      <c r="C189" s="1177">
        <v>0.15959999999999999</v>
      </c>
      <c r="D189" s="1177">
        <f t="shared" si="2"/>
        <v>3.6291375581354313E-4</v>
      </c>
    </row>
    <row r="190" spans="1:4" x14ac:dyDescent="0.35">
      <c r="A190" s="23">
        <v>104</v>
      </c>
      <c r="B190" s="1187">
        <v>0.1591925927323895</v>
      </c>
      <c r="C190" s="1177">
        <v>0.15959999999999999</v>
      </c>
      <c r="D190" s="1177">
        <f t="shared" si="2"/>
        <v>-4.0740726761048784E-4</v>
      </c>
    </row>
    <row r="191" spans="1:4" x14ac:dyDescent="0.35">
      <c r="A191" s="23">
        <v>104</v>
      </c>
      <c r="B191" s="1187">
        <v>0.15903544381421256</v>
      </c>
      <c r="C191" s="1177">
        <v>0.15959999999999999</v>
      </c>
      <c r="D191" s="1177">
        <f t="shared" si="2"/>
        <v>-5.6455618578743483E-4</v>
      </c>
    </row>
    <row r="192" spans="1:4" x14ac:dyDescent="0.35">
      <c r="A192" s="23">
        <v>105</v>
      </c>
      <c r="B192" s="1187">
        <v>0.16415618586728012</v>
      </c>
      <c r="C192" s="1177">
        <v>0.15959999999999999</v>
      </c>
      <c r="D192" s="1177">
        <f t="shared" si="2"/>
        <v>4.556185867280127E-3</v>
      </c>
    </row>
    <row r="193" spans="1:4" x14ac:dyDescent="0.35">
      <c r="A193" s="23">
        <v>105</v>
      </c>
      <c r="B193" s="1187">
        <v>0.15910785917138409</v>
      </c>
      <c r="C193" s="1177">
        <v>0.15959999999999999</v>
      </c>
      <c r="D193" s="1177">
        <f t="shared" si="2"/>
        <v>-4.9214082861590014E-4</v>
      </c>
    </row>
    <row r="194" spans="1:4" x14ac:dyDescent="0.35">
      <c r="A194" s="23">
        <v>106</v>
      </c>
      <c r="B194" s="1187">
        <v>0.1588469056522625</v>
      </c>
      <c r="C194" s="1177">
        <v>0.15959999999999999</v>
      </c>
      <c r="D194" s="1177">
        <f t="shared" ref="D194:D218" si="3">B194-C194</f>
        <v>-7.530943477374874E-4</v>
      </c>
    </row>
    <row r="195" spans="1:4" x14ac:dyDescent="0.35">
      <c r="A195" s="23">
        <v>109</v>
      </c>
      <c r="B195" s="1187">
        <v>0.15894381226861989</v>
      </c>
      <c r="C195" s="1177">
        <v>0.15959999999999999</v>
      </c>
      <c r="D195" s="1177">
        <f t="shared" si="3"/>
        <v>-6.5618773138009789E-4</v>
      </c>
    </row>
    <row r="196" spans="1:4" x14ac:dyDescent="0.35">
      <c r="A196" s="23">
        <v>110</v>
      </c>
      <c r="B196" s="1187">
        <v>0.15920828384092015</v>
      </c>
      <c r="C196" s="1177">
        <v>0.15959999999999999</v>
      </c>
      <c r="D196" s="1177">
        <f t="shared" si="3"/>
        <v>-3.917161590798468E-4</v>
      </c>
    </row>
    <row r="197" spans="1:4" x14ac:dyDescent="0.35">
      <c r="A197" s="23">
        <v>110</v>
      </c>
      <c r="B197" s="1187">
        <v>0.15920828384092015</v>
      </c>
      <c r="C197" s="1177">
        <v>0.15959999999999999</v>
      </c>
      <c r="D197" s="1177">
        <f t="shared" si="3"/>
        <v>-3.917161590798468E-4</v>
      </c>
    </row>
    <row r="198" spans="1:4" x14ac:dyDescent="0.35">
      <c r="A198" s="23">
        <v>114</v>
      </c>
      <c r="B198" s="1187">
        <v>0.15917964989606681</v>
      </c>
      <c r="C198" s="1177">
        <v>0.15959999999999999</v>
      </c>
      <c r="D198" s="1177">
        <f t="shared" si="3"/>
        <v>-4.203501039331814E-4</v>
      </c>
    </row>
    <row r="199" spans="1:4" x14ac:dyDescent="0.35">
      <c r="A199" s="23">
        <v>115</v>
      </c>
      <c r="B199" s="1187">
        <v>0.15894381226861989</v>
      </c>
      <c r="C199" s="1177">
        <v>0.15959999999999999</v>
      </c>
      <c r="D199" s="1177">
        <f t="shared" si="3"/>
        <v>-6.5618773138009789E-4</v>
      </c>
    </row>
    <row r="200" spans="1:4" x14ac:dyDescent="0.35">
      <c r="A200" s="23">
        <v>116</v>
      </c>
      <c r="B200" s="1187">
        <v>0.15880656276202731</v>
      </c>
      <c r="C200" s="1177">
        <v>0.15959999999999999</v>
      </c>
      <c r="D200" s="1177">
        <f t="shared" si="3"/>
        <v>-7.9343723797267729E-4</v>
      </c>
    </row>
    <row r="201" spans="1:4" x14ac:dyDescent="0.35">
      <c r="A201" s="23">
        <v>116</v>
      </c>
      <c r="B201" s="1187">
        <v>0.16269914855877546</v>
      </c>
      <c r="C201" s="1177">
        <v>0.15959999999999999</v>
      </c>
      <c r="D201" s="1177">
        <f t="shared" si="3"/>
        <v>3.0991485587754664E-3</v>
      </c>
    </row>
    <row r="202" spans="1:4" x14ac:dyDescent="0.35">
      <c r="A202" s="23">
        <v>119</v>
      </c>
      <c r="B202" s="1187">
        <v>0.15894381226861989</v>
      </c>
      <c r="C202" s="1177">
        <v>0.15959999999999999</v>
      </c>
      <c r="D202" s="1177">
        <f t="shared" si="3"/>
        <v>-6.5618773138009789E-4</v>
      </c>
    </row>
    <row r="203" spans="1:4" x14ac:dyDescent="0.35">
      <c r="A203" s="23">
        <v>119</v>
      </c>
      <c r="B203" s="1187">
        <v>0.15905378280299426</v>
      </c>
      <c r="C203" s="1177">
        <v>0.15959999999999999</v>
      </c>
      <c r="D203" s="1177">
        <f t="shared" si="3"/>
        <v>-5.4621719700573279E-4</v>
      </c>
    </row>
    <row r="204" spans="1:4" x14ac:dyDescent="0.35">
      <c r="A204" s="23">
        <v>120</v>
      </c>
      <c r="B204" s="1187">
        <v>0.15894381226861989</v>
      </c>
      <c r="C204" s="1177">
        <v>0.15959999999999999</v>
      </c>
      <c r="D204" s="1177">
        <f t="shared" si="3"/>
        <v>-6.5618773138009789E-4</v>
      </c>
    </row>
    <row r="205" spans="1:4" x14ac:dyDescent="0.35">
      <c r="A205" s="23">
        <v>120</v>
      </c>
      <c r="B205" s="1187">
        <v>0.15876086558523517</v>
      </c>
      <c r="C205" s="1177">
        <v>0.15959999999999999</v>
      </c>
      <c r="D205" s="1177">
        <f t="shared" si="3"/>
        <v>-8.3913441476482498E-4</v>
      </c>
    </row>
    <row r="206" spans="1:4" x14ac:dyDescent="0.35">
      <c r="A206" s="23">
        <v>124</v>
      </c>
      <c r="B206" s="1187">
        <v>0.15894381226861989</v>
      </c>
      <c r="C206" s="1177">
        <v>0.15959999999999999</v>
      </c>
      <c r="D206" s="1177">
        <f t="shared" si="3"/>
        <v>-6.5618773138009789E-4</v>
      </c>
    </row>
    <row r="207" spans="1:4" x14ac:dyDescent="0.35">
      <c r="A207" s="23">
        <v>126</v>
      </c>
      <c r="B207" s="1187">
        <v>0.16422347225778652</v>
      </c>
      <c r="C207" s="1177">
        <v>0.15959999999999999</v>
      </c>
      <c r="D207" s="1177">
        <f t="shared" si="3"/>
        <v>4.6234722577865317E-3</v>
      </c>
    </row>
    <row r="208" spans="1:4" x14ac:dyDescent="0.35">
      <c r="A208" s="23">
        <v>133</v>
      </c>
      <c r="B208" s="1187">
        <v>0.15888278321059152</v>
      </c>
      <c r="C208" s="1177">
        <v>0.15959999999999999</v>
      </c>
      <c r="D208" s="1177">
        <f t="shared" si="3"/>
        <v>-7.1721678940847577E-4</v>
      </c>
    </row>
    <row r="209" spans="1:4" x14ac:dyDescent="0.35">
      <c r="A209" s="23">
        <v>135</v>
      </c>
      <c r="B209" s="1187">
        <v>0.15870867243267839</v>
      </c>
      <c r="C209" s="1177">
        <v>0.15959999999999999</v>
      </c>
      <c r="D209" s="1177">
        <f t="shared" si="3"/>
        <v>-8.9132756732160368E-4</v>
      </c>
    </row>
    <row r="210" spans="1:4" x14ac:dyDescent="0.35">
      <c r="A210" s="23">
        <v>140</v>
      </c>
      <c r="B210" s="1187">
        <v>0.15918839806417512</v>
      </c>
      <c r="C210" s="1177">
        <v>0.15959999999999999</v>
      </c>
      <c r="D210" s="1177">
        <f t="shared" si="3"/>
        <v>-4.1160193582487348E-4</v>
      </c>
    </row>
    <row r="211" spans="1:4" x14ac:dyDescent="0.35">
      <c r="A211" s="23">
        <v>140</v>
      </c>
      <c r="B211" s="1187">
        <v>0.15919667424337874</v>
      </c>
      <c r="C211" s="1177">
        <v>0.15959999999999999</v>
      </c>
      <c r="D211" s="1177">
        <f t="shared" si="3"/>
        <v>-4.0332575662124781E-4</v>
      </c>
    </row>
    <row r="212" spans="1:4" x14ac:dyDescent="0.35">
      <c r="A212" s="23">
        <v>152</v>
      </c>
      <c r="B212" s="1187">
        <v>0.16015567965270608</v>
      </c>
      <c r="C212" s="1177">
        <v>0.15959999999999999</v>
      </c>
      <c r="D212" s="1177">
        <f t="shared" si="3"/>
        <v>5.5567965270608699E-4</v>
      </c>
    </row>
    <row r="213" spans="1:4" x14ac:dyDescent="0.35">
      <c r="A213" s="23">
        <v>160</v>
      </c>
      <c r="B213" s="1187">
        <v>0.16015567965270608</v>
      </c>
      <c r="C213" s="1177">
        <v>0.15959999999999999</v>
      </c>
      <c r="D213" s="1177">
        <f t="shared" si="3"/>
        <v>5.5567965270608699E-4</v>
      </c>
    </row>
    <row r="214" spans="1:4" x14ac:dyDescent="0.35">
      <c r="A214" s="23">
        <v>162</v>
      </c>
      <c r="B214" s="1187">
        <v>0.15894381226861989</v>
      </c>
      <c r="C214" s="1177">
        <v>0.15959999999999999</v>
      </c>
      <c r="D214" s="1177">
        <f t="shared" si="3"/>
        <v>-6.5618773138009789E-4</v>
      </c>
    </row>
    <row r="215" spans="1:4" x14ac:dyDescent="0.35">
      <c r="A215" s="23">
        <v>165</v>
      </c>
      <c r="B215" s="1187">
        <v>0.15932414089847824</v>
      </c>
      <c r="C215" s="1177">
        <v>0.15959999999999999</v>
      </c>
      <c r="D215" s="1177">
        <f t="shared" si="3"/>
        <v>-2.7585910152175264E-4</v>
      </c>
    </row>
    <row r="216" spans="1:4" x14ac:dyDescent="0.35">
      <c r="A216" s="23">
        <v>165</v>
      </c>
      <c r="B216" s="1187">
        <v>0.16002268984850479</v>
      </c>
      <c r="C216" s="1177">
        <v>0.15959999999999999</v>
      </c>
      <c r="D216" s="1177">
        <f t="shared" si="3"/>
        <v>4.2268984850479807E-4</v>
      </c>
    </row>
    <row r="217" spans="1:4" x14ac:dyDescent="0.35">
      <c r="A217" s="23">
        <v>165</v>
      </c>
      <c r="B217" s="1187">
        <v>0.1608356640274865</v>
      </c>
      <c r="C217" s="1177">
        <v>0.15959999999999999</v>
      </c>
      <c r="D217" s="1177">
        <f t="shared" si="3"/>
        <v>1.2356640274865105E-3</v>
      </c>
    </row>
    <row r="218" spans="1:4" x14ac:dyDescent="0.35">
      <c r="A218" s="23">
        <v>182</v>
      </c>
      <c r="B218" s="1187">
        <v>0.16345270348098029</v>
      </c>
      <c r="C218" s="1177">
        <v>0.15959999999999999</v>
      </c>
      <c r="D218" s="1177">
        <f t="shared" si="3"/>
        <v>3.8527034809802962E-3</v>
      </c>
    </row>
    <row r="222" spans="1:4" x14ac:dyDescent="0.35">
      <c r="B222">
        <f>SUMPRODUCT(A1:A218,B1:B218)</f>
        <v>2097.4224499839211</v>
      </c>
    </row>
    <row r="223" spans="1:4" x14ac:dyDescent="0.35">
      <c r="B223" s="1188">
        <f>B222/SUM(A1:A218)</f>
        <v>0.15965764253512377</v>
      </c>
      <c r="C223" s="1188">
        <v>0.15959999999999999</v>
      </c>
    </row>
  </sheetData>
  <customSheetViews>
    <customSheetView guid="{AEB6CCF5-4429-48DA-867B-58761C94C6F2}" state="hidden" topLeftCell="A189">
      <selection activeCell="C221" sqref="C221"/>
      <pageMargins left="0" right="0" top="0" bottom="0" header="0" footer="0"/>
    </customSheetView>
    <customSheetView guid="{C4DAD7F8-47C6-4127-9A46-A993B7B9C81A}" state="hidden" topLeftCell="A189">
      <selection activeCell="C221" sqref="C221"/>
      <pageMargins left="0" right="0" top="0" bottom="0" header="0" footer="0"/>
    </customSheetView>
    <customSheetView guid="{3BF24E96-6DC5-4C44-95BA-F3C989ECD277}" state="hidden" topLeftCell="A189">
      <selection activeCell="C221" sqref="C221"/>
      <pageMargins left="0" right="0" top="0" bottom="0" header="0" footer="0"/>
    </customSheetView>
    <customSheetView guid="{4144C77C-55F3-4C13-A3EB-FD414C1C7F21}" state="hidden" topLeftCell="A189">
      <selection activeCell="C221" sqref="C221"/>
      <pageMargins left="0" right="0" top="0" bottom="0" header="0" footer="0"/>
    </customSheetView>
  </customSheetViews>
  <conditionalFormatting sqref="D1:D218">
    <cfRule type="dataBar" priority="1">
      <dataBar>
        <cfvo type="min"/>
        <cfvo type="max"/>
        <color rgb="FF63C384"/>
      </dataBar>
      <extLst>
        <ext xmlns:x14="http://schemas.microsoft.com/office/spreadsheetml/2009/9/main" uri="{B025F937-C7B1-47D3-B67F-A62EFF666E3E}">
          <x14:id>{7BD4029A-E9D5-4BB5-8C2B-4E119F19482E}</x14:id>
        </ext>
      </extLst>
    </cfRule>
  </conditionalFormatting>
  <pageMargins left="0.7" right="0.7" top="0.78740157499999996" bottom="0.78740157499999996" header="0.3" footer="0.3"/>
  <extLst>
    <ext xmlns:x14="http://schemas.microsoft.com/office/spreadsheetml/2009/9/main" uri="{78C0D931-6437-407d-A8EE-F0AAD7539E65}">
      <x14:conditionalFormattings>
        <x14:conditionalFormatting xmlns:xm="http://schemas.microsoft.com/office/excel/2006/main">
          <x14:cfRule type="dataBar" id="{7BD4029A-E9D5-4BB5-8C2B-4E119F19482E}">
            <x14:dataBar minLength="0" maxLength="100" gradient="0">
              <x14:cfvo type="autoMin"/>
              <x14:cfvo type="autoMax"/>
              <x14:negativeFillColor rgb="FFFF0000"/>
              <x14:axisColor rgb="FF000000"/>
            </x14:dataBar>
          </x14:cfRule>
          <xm:sqref>D1:D218</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9"/>
  <dimension ref="A1:N21"/>
  <sheetViews>
    <sheetView workbookViewId="0">
      <selection activeCell="C10" sqref="A1:XFD1048576"/>
    </sheetView>
  </sheetViews>
  <sheetFormatPr baseColWidth="10" defaultColWidth="11.453125" defaultRowHeight="14.5" x14ac:dyDescent="0.35"/>
  <cols>
    <col min="1" max="1" width="41.1796875" bestFit="1" customWidth="1"/>
    <col min="2" max="2" width="11.54296875" bestFit="1" customWidth="1"/>
    <col min="3" max="3" width="32.54296875" bestFit="1" customWidth="1"/>
    <col min="4" max="4" width="29.81640625" customWidth="1"/>
    <col min="5" max="5" width="24.1796875" customWidth="1"/>
    <col min="6" max="6" width="24.1796875" bestFit="1" customWidth="1"/>
    <col min="11" max="11" width="27" bestFit="1" customWidth="1"/>
    <col min="13" max="13" width="15.26953125" bestFit="1" customWidth="1"/>
    <col min="14" max="14" width="15.1796875" bestFit="1" customWidth="1"/>
  </cols>
  <sheetData>
    <row r="1" spans="1:14" ht="18" x14ac:dyDescent="0.35">
      <c r="A1" s="1189"/>
      <c r="B1" s="1189"/>
      <c r="C1" s="1189"/>
      <c r="D1" s="1189"/>
      <c r="E1" s="1169"/>
    </row>
    <row r="2" spans="1:14" ht="18" x14ac:dyDescent="0.35">
      <c r="A2" s="1189"/>
      <c r="B2" s="1189"/>
      <c r="C2" s="1197"/>
      <c r="D2" s="1197"/>
      <c r="E2" s="1197"/>
      <c r="F2" s="1197"/>
    </row>
    <row r="3" spans="1:14" ht="18" x14ac:dyDescent="0.35">
      <c r="A3" s="1189"/>
      <c r="B3" s="1189"/>
      <c r="C3" s="1189"/>
      <c r="D3" s="1189"/>
      <c r="E3" s="1169"/>
      <c r="M3" s="1172"/>
      <c r="N3" s="1172"/>
    </row>
    <row r="4" spans="1:14" ht="18" x14ac:dyDescent="0.35">
      <c r="A4" s="1173"/>
      <c r="B4" s="1173"/>
      <c r="C4" s="1175"/>
      <c r="D4" s="1170"/>
      <c r="E4" s="1170"/>
      <c r="F4" s="1170"/>
      <c r="M4" s="961"/>
      <c r="N4" s="1172"/>
    </row>
    <row r="5" spans="1:14" ht="18" x14ac:dyDescent="0.35">
      <c r="A5" s="1173"/>
      <c r="B5" s="1174"/>
      <c r="C5" s="1175"/>
      <c r="D5" s="1175"/>
      <c r="E5" s="1175"/>
      <c r="F5" s="1175"/>
      <c r="M5" s="1172"/>
      <c r="N5" s="1172"/>
    </row>
    <row r="6" spans="1:14" ht="18" x14ac:dyDescent="0.35">
      <c r="A6" s="1173"/>
      <c r="B6" s="1176"/>
      <c r="C6" s="1175"/>
      <c r="D6" s="1175"/>
      <c r="E6" s="1175"/>
      <c r="F6" s="1175"/>
      <c r="M6" s="1172"/>
      <c r="N6" s="1172"/>
    </row>
    <row r="7" spans="1:14" ht="18" x14ac:dyDescent="0.35">
      <c r="A7" s="1173"/>
      <c r="B7" s="1173"/>
      <c r="C7" s="1170"/>
      <c r="D7" s="1170"/>
      <c r="E7" s="1170"/>
      <c r="F7" s="1170"/>
      <c r="N7" s="961"/>
    </row>
    <row r="8" spans="1:14" ht="18" x14ac:dyDescent="0.35">
      <c r="A8" s="1173"/>
      <c r="B8" s="1176"/>
      <c r="C8" s="1175"/>
      <c r="D8" s="1175"/>
      <c r="E8" s="1175"/>
      <c r="F8" s="1175"/>
    </row>
    <row r="9" spans="1:14" ht="18" x14ac:dyDescent="0.35">
      <c r="A9" s="1173"/>
      <c r="B9" s="1173"/>
      <c r="C9" s="1170"/>
      <c r="D9" s="1170"/>
      <c r="E9" s="1170"/>
      <c r="F9" s="1170"/>
    </row>
    <row r="10" spans="1:14" ht="18" x14ac:dyDescent="0.35">
      <c r="A10" s="1173"/>
      <c r="B10" s="1173"/>
      <c r="C10" s="1175"/>
      <c r="D10" s="1175"/>
      <c r="E10" s="1175"/>
      <c r="F10" s="1175"/>
    </row>
    <row r="11" spans="1:14" ht="18" x14ac:dyDescent="0.35">
      <c r="A11" s="1189"/>
      <c r="B11" s="1189"/>
      <c r="C11" s="1190"/>
      <c r="D11" s="1190"/>
      <c r="E11" s="1171"/>
    </row>
    <row r="12" spans="1:14" ht="18" x14ac:dyDescent="0.35">
      <c r="A12" s="1173"/>
      <c r="B12" s="1173"/>
      <c r="C12" s="1175"/>
      <c r="D12" s="1175"/>
      <c r="E12" s="1175"/>
      <c r="F12" s="1175"/>
    </row>
    <row r="13" spans="1:14" ht="18" x14ac:dyDescent="0.35">
      <c r="A13" s="1173"/>
      <c r="B13" s="1174"/>
      <c r="C13" s="1175"/>
      <c r="D13" s="1175"/>
      <c r="E13" s="1175"/>
      <c r="F13" s="1175"/>
    </row>
    <row r="14" spans="1:14" ht="18" x14ac:dyDescent="0.35">
      <c r="A14" s="1173"/>
      <c r="B14" s="1176"/>
      <c r="C14" s="1175"/>
      <c r="D14" s="1175"/>
      <c r="E14" s="1175"/>
      <c r="F14" s="1175"/>
    </row>
    <row r="15" spans="1:14" ht="18" x14ac:dyDescent="0.35">
      <c r="A15" s="1173"/>
      <c r="B15" s="1173"/>
      <c r="C15" s="1170"/>
      <c r="D15" s="1170"/>
      <c r="E15" s="1170"/>
      <c r="F15" s="1170"/>
    </row>
    <row r="16" spans="1:14" ht="18" x14ac:dyDescent="0.35">
      <c r="A16" s="1173"/>
      <c r="B16" s="1174"/>
      <c r="C16" s="1175"/>
      <c r="D16" s="1175"/>
      <c r="E16" s="1175"/>
      <c r="F16" s="1175"/>
    </row>
    <row r="17" spans="1:6" ht="19" x14ac:dyDescent="0.45">
      <c r="A17" s="1173"/>
      <c r="B17" s="1173"/>
      <c r="C17" s="1192"/>
      <c r="D17" s="1170"/>
      <c r="E17" s="1170"/>
      <c r="F17" s="1170"/>
    </row>
    <row r="18" spans="1:6" ht="18" x14ac:dyDescent="0.35">
      <c r="A18" s="1173"/>
      <c r="B18" s="1173"/>
      <c r="C18" s="1175"/>
      <c r="D18" s="1175"/>
      <c r="E18" s="1175"/>
      <c r="F18" s="1175"/>
    </row>
    <row r="19" spans="1:6" ht="18.5" x14ac:dyDescent="0.45">
      <c r="A19" s="1191"/>
      <c r="B19" s="1191"/>
      <c r="C19" s="1191"/>
      <c r="D19" s="1191"/>
    </row>
    <row r="20" spans="1:6" ht="18.5" x14ac:dyDescent="0.45">
      <c r="A20" s="1191"/>
      <c r="B20" s="1191"/>
      <c r="C20" s="1191"/>
      <c r="D20" s="1191"/>
    </row>
    <row r="21" spans="1:6" ht="18.5" x14ac:dyDescent="0.45">
      <c r="A21" s="1193"/>
      <c r="B21" s="1191"/>
      <c r="C21" s="1191"/>
      <c r="D21" s="1191"/>
    </row>
  </sheetData>
  <customSheetViews>
    <customSheetView guid="{AEB6CCF5-4429-48DA-867B-58761C94C6F2}" state="hidden">
      <selection activeCell="C10" sqref="A1:XFD1048576"/>
      <pageMargins left="0" right="0" top="0" bottom="0" header="0" footer="0"/>
      <pageSetup paperSize="9" orientation="landscape"/>
    </customSheetView>
    <customSheetView guid="{C4DAD7F8-47C6-4127-9A46-A993B7B9C81A}" state="hidden">
      <selection activeCell="C10" sqref="A1:XFD1048576"/>
      <pageMargins left="0" right="0" top="0" bottom="0" header="0" footer="0"/>
      <pageSetup paperSize="9" orientation="landscape"/>
    </customSheetView>
    <customSheetView guid="{3BF24E96-6DC5-4C44-95BA-F3C989ECD277}" state="hidden">
      <selection activeCell="C10" sqref="A1:XFD1048576"/>
      <pageMargins left="0" right="0" top="0" bottom="0" header="0" footer="0"/>
      <pageSetup paperSize="9" orientation="landscape"/>
    </customSheetView>
    <customSheetView guid="{4144C77C-55F3-4C13-A3EB-FD414C1C7F21}" state="hidden">
      <selection activeCell="C10" sqref="A1:XFD1048576"/>
      <pageMargins left="0" right="0" top="0" bottom="0" header="0" footer="0"/>
      <pageSetup paperSize="9" orientation="landscape"/>
    </customSheetView>
  </customSheetViews>
  <pageMargins left="0.7" right="0.7" top="0.78740157499999996" bottom="0.78740157499999996" header="0.3" footer="0.3"/>
  <pageSetup paperSize="9" orientation="landscape"/>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3">
    <pageSetUpPr autoPageBreaks="0"/>
  </sheetPr>
  <dimension ref="A1:XFD134"/>
  <sheetViews>
    <sheetView showGridLines="0" topLeftCell="AG1" zoomScaleNormal="100" workbookViewId="0">
      <pane ySplit="3" topLeftCell="A102" activePane="bottomLeft" state="frozen"/>
      <selection pane="bottomLeft" activeCell="AK131" sqref="AK131"/>
    </sheetView>
  </sheetViews>
  <sheetFormatPr baseColWidth="10" defaultColWidth="11.453125" defaultRowHeight="15.5" x14ac:dyDescent="0.35"/>
  <cols>
    <col min="1" max="1" width="29" style="212" customWidth="1"/>
    <col min="2" max="2" width="39.26953125" style="212" customWidth="1"/>
    <col min="3" max="5" width="23.7265625" style="213" customWidth="1"/>
    <col min="6" max="6" width="23.7265625" style="212" customWidth="1"/>
    <col min="7" max="7" width="13" style="212" bestFit="1" customWidth="1"/>
    <col min="8" max="8" width="11.453125" style="212"/>
    <col min="9" max="9" width="13" style="212" bestFit="1" customWidth="1"/>
    <col min="10" max="14" width="11.453125" style="212"/>
    <col min="15" max="15" width="14.453125" style="212" bestFit="1" customWidth="1"/>
    <col min="16" max="24" width="11.453125" style="212"/>
    <col min="25" max="25" width="50.81640625" style="212" customWidth="1"/>
    <col min="26" max="26" width="19.453125" style="212" customWidth="1"/>
    <col min="27" max="27" width="29.1796875" style="212" customWidth="1"/>
    <col min="28" max="28" width="16.26953125" style="212" customWidth="1"/>
    <col min="29" max="29" width="26.81640625" style="212" customWidth="1"/>
    <col min="30" max="30" width="11.453125" style="212" bestFit="1" customWidth="1"/>
    <col min="31" max="31" width="15.453125" style="212" customWidth="1"/>
    <col min="32" max="32" width="18.26953125" style="212" bestFit="1" customWidth="1"/>
    <col min="33" max="33" width="21.7265625" style="212" customWidth="1"/>
    <col min="34" max="34" width="31.453125" style="212" customWidth="1"/>
    <col min="35" max="35" width="14.453125" style="212" bestFit="1" customWidth="1"/>
    <col min="36" max="36" width="25.7265625" style="212" customWidth="1"/>
    <col min="37" max="37" width="31.26953125" style="212" bestFit="1" customWidth="1"/>
    <col min="38" max="38" width="16.26953125" style="213" bestFit="1" customWidth="1"/>
    <col min="39" max="39" width="25" style="213" bestFit="1" customWidth="1"/>
    <col min="40" max="43" width="11.453125" style="212"/>
    <col min="44" max="44" width="11.453125" style="212" customWidth="1"/>
    <col min="45" max="16384" width="11.453125" style="212"/>
  </cols>
  <sheetData>
    <row r="1" spans="1:50" s="270" customFormat="1" ht="30" customHeight="1" x14ac:dyDescent="0.35">
      <c r="A1" s="1666" t="s">
        <v>126</v>
      </c>
      <c r="B1" s="269"/>
      <c r="C1" s="269"/>
      <c r="D1" s="269"/>
      <c r="E1" s="269"/>
      <c r="AL1" s="274"/>
      <c r="AM1" s="274"/>
    </row>
    <row r="2" spans="1:50" s="270" customFormat="1" ht="30" customHeight="1" x14ac:dyDescent="0.35">
      <c r="A2" s="1666"/>
      <c r="B2" s="269"/>
      <c r="C2" s="269"/>
      <c r="D2" s="269"/>
      <c r="E2" s="269"/>
      <c r="AL2" s="274"/>
      <c r="AM2" s="274"/>
    </row>
    <row r="3" spans="1:50" s="270" customFormat="1" ht="17.25" customHeight="1" x14ac:dyDescent="0.35">
      <c r="A3" s="275"/>
      <c r="B3" s="276"/>
      <c r="C3" s="274"/>
      <c r="D3" s="274"/>
      <c r="E3" s="274"/>
      <c r="F3" s="274"/>
      <c r="G3" s="274"/>
      <c r="AL3" s="274"/>
      <c r="AM3" s="274"/>
    </row>
    <row r="4" spans="1:50" ht="35.25" customHeight="1" x14ac:dyDescent="0.35">
      <c r="A4" s="1083"/>
      <c r="B4" s="1290"/>
      <c r="C4" s="1084"/>
      <c r="D4" s="1084"/>
      <c r="E4" s="1084"/>
      <c r="F4" s="1083"/>
      <c r="G4" s="1083"/>
      <c r="H4" s="1083"/>
      <c r="I4" s="1083"/>
      <c r="J4" s="1083"/>
      <c r="K4" s="1083"/>
      <c r="L4" s="1083"/>
      <c r="M4" s="1083"/>
      <c r="N4" s="1083"/>
      <c r="O4" s="1083"/>
      <c r="P4" s="1083"/>
      <c r="Q4" s="1083"/>
      <c r="R4" s="1083"/>
      <c r="S4" s="1083"/>
      <c r="T4" s="1083"/>
      <c r="U4" s="1083"/>
      <c r="V4" s="1083"/>
      <c r="W4" s="1083"/>
      <c r="X4" s="1083"/>
      <c r="Y4" s="1083"/>
      <c r="Z4" s="1083"/>
      <c r="AA4" s="1083"/>
      <c r="AB4" s="1083"/>
      <c r="AC4" s="1083"/>
      <c r="AD4" s="1083"/>
      <c r="AE4" s="1083"/>
      <c r="AF4" s="1083"/>
      <c r="AG4" s="1083"/>
      <c r="AH4" s="1083"/>
      <c r="AI4" s="1083"/>
      <c r="AJ4" s="1083"/>
      <c r="AK4" s="1083"/>
      <c r="AL4" s="1084"/>
      <c r="AM4" s="1084"/>
      <c r="AN4" s="1083"/>
      <c r="AO4" s="1083"/>
      <c r="AP4" s="1083"/>
      <c r="AQ4" s="1083"/>
      <c r="AR4" s="1083"/>
      <c r="AS4" s="1083"/>
      <c r="AT4" s="1083"/>
      <c r="AU4" s="1083"/>
      <c r="AV4" s="1083"/>
      <c r="AW4" s="1083"/>
      <c r="AX4" s="1083"/>
    </row>
    <row r="5" spans="1:50" x14ac:dyDescent="0.35">
      <c r="A5" s="1083"/>
      <c r="B5" s="1083"/>
      <c r="C5" s="1690" t="str">
        <f>Kalkulation!C5&amp;" - "&amp;Kalkulation!F9&amp;" CU"</f>
        <v>Heim 2  - Musterort - 70 CU</v>
      </c>
      <c r="D5" s="1690"/>
      <c r="E5" s="1690"/>
      <c r="F5" s="373"/>
      <c r="G5" s="1083"/>
      <c r="H5" s="1083"/>
      <c r="I5" s="1083"/>
      <c r="J5" s="1083"/>
      <c r="K5" s="1083"/>
      <c r="L5" s="1083"/>
      <c r="M5" s="1083"/>
      <c r="N5" s="1083"/>
      <c r="O5" s="1083"/>
      <c r="P5" s="1083"/>
      <c r="Q5" s="1083"/>
      <c r="R5" s="1083"/>
      <c r="S5" s="1083"/>
      <c r="T5" s="1083"/>
      <c r="U5" s="1083"/>
      <c r="V5" s="1083"/>
      <c r="W5" s="1083"/>
      <c r="X5" s="1083"/>
      <c r="Y5" s="1083"/>
      <c r="Z5" s="1083"/>
      <c r="AA5" s="1083"/>
      <c r="AB5" s="1083"/>
      <c r="AC5" s="1083"/>
      <c r="AD5" s="1083"/>
      <c r="AE5" s="1083"/>
      <c r="AF5" s="1083"/>
      <c r="AG5" s="1083"/>
      <c r="AH5" s="1083"/>
      <c r="AI5" s="1083"/>
      <c r="AJ5" s="1083"/>
      <c r="AK5" s="1083"/>
      <c r="AL5" s="1084"/>
      <c r="AM5" s="1084"/>
      <c r="AN5" s="1083"/>
      <c r="AO5" s="1083"/>
      <c r="AP5" s="1083"/>
      <c r="AQ5" s="1083"/>
      <c r="AR5" s="1083"/>
      <c r="AS5" s="1083"/>
      <c r="AT5" s="1083"/>
      <c r="AU5" s="1083"/>
      <c r="AV5" s="1083"/>
      <c r="AW5" s="1083"/>
      <c r="AX5" s="1083"/>
    </row>
    <row r="6" spans="1:50" x14ac:dyDescent="0.35">
      <c r="A6" s="1083"/>
      <c r="B6" s="1083"/>
      <c r="C6" s="1690"/>
      <c r="D6" s="1690"/>
      <c r="E6" s="1690"/>
      <c r="F6" s="373"/>
      <c r="G6" s="1083"/>
      <c r="H6" s="1083"/>
      <c r="I6" s="1083"/>
      <c r="J6" s="1083"/>
      <c r="K6" s="1083"/>
      <c r="L6" s="1083"/>
      <c r="M6" s="1083"/>
      <c r="N6" s="1083"/>
      <c r="O6" s="1083"/>
      <c r="P6" s="1083"/>
      <c r="Q6" s="1083"/>
      <c r="R6" s="1083"/>
      <c r="S6" s="1083"/>
      <c r="T6" s="1083"/>
      <c r="U6" s="1083"/>
      <c r="V6" s="1083"/>
      <c r="W6" s="1083"/>
      <c r="X6" s="1083"/>
      <c r="Y6" s="1083"/>
      <c r="Z6" s="1083"/>
      <c r="AA6" s="1083"/>
      <c r="AB6" s="1083"/>
      <c r="AC6" s="1083"/>
      <c r="AD6" s="1083"/>
      <c r="AE6" s="1083"/>
      <c r="AF6" s="1083"/>
      <c r="AG6" s="1083"/>
      <c r="AH6" s="1083"/>
      <c r="AI6" s="1083"/>
      <c r="AJ6" s="1083"/>
      <c r="AK6" s="1083"/>
      <c r="AL6" s="1084"/>
      <c r="AM6" s="1084"/>
      <c r="AN6" s="1083"/>
      <c r="AO6" s="1083"/>
      <c r="AP6" s="1083"/>
      <c r="AQ6" s="1083"/>
      <c r="AR6" s="1083"/>
      <c r="AS6" s="1083"/>
      <c r="AT6" s="1083"/>
      <c r="AU6" s="1083"/>
      <c r="AV6" s="1083"/>
      <c r="AW6" s="1083"/>
      <c r="AX6" s="1083"/>
    </row>
    <row r="7" spans="1:50" ht="15.75" customHeight="1" x14ac:dyDescent="0.35">
      <c r="A7" s="1084"/>
      <c r="B7" s="1083"/>
      <c r="C7" s="1690"/>
      <c r="D7" s="1690"/>
      <c r="E7" s="1690"/>
      <c r="F7" s="373"/>
      <c r="G7" s="1083"/>
      <c r="H7" s="1083"/>
      <c r="I7" s="1083"/>
      <c r="J7" s="1083"/>
      <c r="K7" s="1083"/>
      <c r="L7" s="1083"/>
      <c r="M7" s="1083"/>
      <c r="N7" s="1083"/>
      <c r="O7" s="1083"/>
      <c r="P7" s="1083"/>
      <c r="Q7" s="1083"/>
      <c r="R7" s="1083"/>
      <c r="S7" s="1083"/>
      <c r="T7" s="1083"/>
      <c r="U7" s="1083"/>
      <c r="V7" s="1083"/>
      <c r="W7" s="1083"/>
      <c r="X7" s="1083"/>
      <c r="Y7" s="1083"/>
      <c r="Z7" s="1696" t="s">
        <v>127</v>
      </c>
      <c r="AA7" s="1696"/>
      <c r="AB7" s="1696"/>
      <c r="AC7" s="1696"/>
      <c r="AD7" s="1696"/>
      <c r="AE7" s="1696"/>
      <c r="AF7" s="1696"/>
      <c r="AG7" s="1696"/>
      <c r="AH7" s="1696"/>
      <c r="AI7" s="1696"/>
      <c r="AJ7" s="1696"/>
      <c r="AK7" s="1696"/>
      <c r="AL7" s="1696"/>
      <c r="AM7" s="1696"/>
      <c r="AN7" s="1696"/>
      <c r="AO7" s="1696"/>
      <c r="AP7" s="1696"/>
      <c r="AQ7" s="1083"/>
      <c r="AR7" s="1083"/>
      <c r="AS7" s="1083"/>
      <c r="AT7" s="1083"/>
      <c r="AU7" s="1083"/>
      <c r="AV7" s="1083"/>
      <c r="AW7" s="1083"/>
      <c r="AX7" s="1083"/>
    </row>
    <row r="8" spans="1:50" ht="15.75" customHeight="1" x14ac:dyDescent="0.35">
      <c r="A8" s="1083"/>
      <c r="B8" s="1083"/>
      <c r="C8" s="1690"/>
      <c r="D8" s="1690"/>
      <c r="E8" s="1690"/>
      <c r="F8" s="1083"/>
      <c r="G8" s="1083"/>
      <c r="H8" s="1083"/>
      <c r="I8" s="1083"/>
      <c r="J8" s="1291"/>
      <c r="K8" s="1083"/>
      <c r="L8" s="1083"/>
      <c r="M8" s="1083"/>
      <c r="N8" s="1083"/>
      <c r="O8" s="1083"/>
      <c r="P8" s="1083"/>
      <c r="Q8" s="1083"/>
      <c r="R8" s="1083"/>
      <c r="S8" s="1083"/>
      <c r="T8" s="1083"/>
      <c r="U8" s="1083"/>
      <c r="V8" s="1083"/>
      <c r="W8" s="1083"/>
      <c r="X8" s="1083"/>
      <c r="Y8" s="1083"/>
      <c r="Z8" s="1696"/>
      <c r="AA8" s="1696"/>
      <c r="AB8" s="1696"/>
      <c r="AC8" s="1696"/>
      <c r="AD8" s="1696"/>
      <c r="AE8" s="1696"/>
      <c r="AF8" s="1696"/>
      <c r="AG8" s="1696"/>
      <c r="AH8" s="1696"/>
      <c r="AI8" s="1696"/>
      <c r="AJ8" s="1696"/>
      <c r="AK8" s="1696"/>
      <c r="AL8" s="1696"/>
      <c r="AM8" s="1696"/>
      <c r="AN8" s="1696"/>
      <c r="AO8" s="1696"/>
      <c r="AP8" s="1696"/>
      <c r="AQ8" s="1083"/>
      <c r="AR8" s="1083"/>
      <c r="AS8" s="1083"/>
      <c r="AT8" s="1083"/>
      <c r="AU8" s="1083"/>
      <c r="AV8" s="1083"/>
      <c r="AW8" s="1083"/>
      <c r="AX8" s="1083"/>
    </row>
    <row r="9" spans="1:50" x14ac:dyDescent="0.35">
      <c r="A9" s="1083"/>
      <c r="B9" s="1083"/>
      <c r="C9" s="1084"/>
      <c r="D9" s="1084"/>
      <c r="E9" s="1084"/>
      <c r="F9" s="1083"/>
      <c r="G9" s="1083"/>
      <c r="H9" s="1083"/>
      <c r="I9" s="1290"/>
      <c r="J9" s="1292"/>
      <c r="K9" s="1083"/>
      <c r="L9" s="1083"/>
      <c r="M9" s="1083"/>
      <c r="N9" s="1083"/>
      <c r="O9" s="1083"/>
      <c r="P9" s="1083"/>
      <c r="Q9" s="1083"/>
      <c r="R9" s="1083"/>
      <c r="S9" s="1083"/>
      <c r="T9" s="1083"/>
      <c r="U9" s="1083"/>
      <c r="V9" s="1083"/>
      <c r="W9" s="1083"/>
      <c r="X9" s="1083"/>
      <c r="Y9" s="1083"/>
      <c r="Z9" s="1083"/>
      <c r="AA9" s="1083"/>
      <c r="AB9" s="1083"/>
      <c r="AC9" s="1083"/>
      <c r="AD9" s="1083"/>
      <c r="AE9" s="1083"/>
      <c r="AF9" s="1083"/>
      <c r="AG9" s="1083"/>
      <c r="AH9" s="1083"/>
      <c r="AI9" s="1083"/>
      <c r="AJ9" s="1083"/>
      <c r="AK9" s="1083"/>
      <c r="AL9" s="1084"/>
      <c r="AM9" s="1084"/>
      <c r="AN9" s="1083"/>
      <c r="AO9" s="1083"/>
      <c r="AP9" s="1083"/>
      <c r="AQ9" s="1083"/>
      <c r="AR9" s="1083"/>
      <c r="AS9" s="1083"/>
      <c r="AT9" s="1083"/>
      <c r="AU9" s="1083"/>
      <c r="AV9" s="1083"/>
      <c r="AW9" s="1083"/>
      <c r="AX9" s="1083"/>
    </row>
    <row r="10" spans="1:50" ht="15.75" customHeight="1" x14ac:dyDescent="0.5">
      <c r="A10" s="1083"/>
      <c r="B10" s="1680" t="s">
        <v>128</v>
      </c>
      <c r="C10" s="1084"/>
      <c r="D10" s="1084"/>
      <c r="E10" s="1084"/>
      <c r="F10" s="1681"/>
      <c r="G10" s="1290"/>
      <c r="H10" s="1083"/>
      <c r="I10" s="1083"/>
      <c r="J10" s="1083"/>
      <c r="K10" s="1083"/>
      <c r="L10" s="1083"/>
      <c r="M10" s="1083"/>
      <c r="N10" s="1083"/>
      <c r="O10" s="1083"/>
      <c r="P10" s="1083"/>
      <c r="Q10" s="1083"/>
      <c r="R10" s="1083"/>
      <c r="S10" s="1083"/>
      <c r="T10" s="1083"/>
      <c r="U10" s="1083"/>
      <c r="V10" s="1083"/>
      <c r="W10" s="1083"/>
      <c r="X10" s="1083"/>
      <c r="Y10" s="1083"/>
      <c r="Z10" s="1083"/>
      <c r="AA10" s="489" t="s">
        <v>129</v>
      </c>
      <c r="AB10" s="479"/>
      <c r="AC10" s="479"/>
      <c r="AD10" s="479"/>
      <c r="AE10" s="1083"/>
      <c r="AF10" s="1083"/>
      <c r="AG10" s="1083"/>
      <c r="AH10" s="1083"/>
      <c r="AI10" s="1083"/>
      <c r="AJ10" s="1083"/>
      <c r="AK10" s="1083"/>
      <c r="AL10" s="1084"/>
      <c r="AM10" s="1084"/>
      <c r="AN10" s="1083"/>
      <c r="AO10" s="1083"/>
      <c r="AP10" s="1083"/>
      <c r="AQ10" s="1083"/>
      <c r="AR10" s="601">
        <f>AL12*$AI12</f>
        <v>0</v>
      </c>
      <c r="AS10" s="601">
        <f>AM12*$AI12</f>
        <v>0</v>
      </c>
      <c r="AT10" s="1083"/>
      <c r="AU10" s="1083"/>
      <c r="AV10" s="1083"/>
      <c r="AW10" s="1083"/>
      <c r="AX10" s="1083"/>
    </row>
    <row r="11" spans="1:50" s="214" customFormat="1" ht="26.25" customHeight="1" thickBot="1" x14ac:dyDescent="0.4">
      <c r="B11" s="1680" t="s">
        <v>130</v>
      </c>
      <c r="C11" s="1084"/>
      <c r="D11" s="1084"/>
      <c r="E11" s="1293"/>
      <c r="F11" s="1681"/>
      <c r="G11" s="1083"/>
      <c r="H11" s="1083"/>
      <c r="I11" s="1083"/>
      <c r="J11" s="1083"/>
      <c r="K11" s="1083"/>
      <c r="AA11" s="1693" t="s">
        <v>131</v>
      </c>
      <c r="AB11" s="1694"/>
      <c r="AC11" s="1694"/>
      <c r="AD11" s="1695"/>
      <c r="AF11" s="218" t="s">
        <v>132</v>
      </c>
      <c r="AG11" s="1294" t="s">
        <v>133</v>
      </c>
      <c r="AH11" s="1691" t="s">
        <v>134</v>
      </c>
      <c r="AI11" s="1692"/>
      <c r="AJ11" s="1295" t="s">
        <v>135</v>
      </c>
      <c r="AK11" s="1296"/>
      <c r="AL11" s="1297" t="s">
        <v>136</v>
      </c>
      <c r="AM11" s="602" t="s">
        <v>137</v>
      </c>
      <c r="AN11" s="603"/>
      <c r="AO11" s="603"/>
      <c r="AP11" s="604"/>
      <c r="AR11" s="601">
        <f t="shared" ref="AR11:AR17" si="0">AL13*$AI13</f>
        <v>1.27084026444871</v>
      </c>
      <c r="AS11" s="601">
        <f t="shared" ref="AS11:AS17" si="1">AM13*$AI13</f>
        <v>1.6283248976533355</v>
      </c>
      <c r="AW11" s="1163" t="s">
        <v>138</v>
      </c>
      <c r="AX11" s="1093" t="s">
        <v>139</v>
      </c>
    </row>
    <row r="12" spans="1:50" s="31" customFormat="1" ht="20.149999999999999" customHeight="1" x14ac:dyDescent="0.35">
      <c r="B12" s="219" t="s">
        <v>140</v>
      </c>
      <c r="C12" s="435">
        <f>Kostenträger!H119-E12</f>
        <v>2422971.4263250767</v>
      </c>
      <c r="D12" s="435"/>
      <c r="E12" s="436">
        <v>0</v>
      </c>
      <c r="F12" s="347"/>
      <c r="AA12" s="1298" t="s">
        <v>140</v>
      </c>
      <c r="AB12" s="1299">
        <f>Kostenträger!H119</f>
        <v>2422971.4263250767</v>
      </c>
      <c r="AC12" s="1298" t="str">
        <f>AA12</f>
        <v>Pflege und Betreuung</v>
      </c>
      <c r="AD12" s="1300">
        <f>AB12/$AB$19</f>
        <v>0.55040801811612472</v>
      </c>
      <c r="AF12" s="220"/>
      <c r="AG12" s="221">
        <f>VLOOKUP(Kalkulation!$C$5,Heimliste!$W$2:$X$219,2,FALSE)</f>
        <v>60.5</v>
      </c>
      <c r="AH12" s="454" t="str">
        <f>Einstellungen!B24</f>
        <v>Pflegegeldstufe 0</v>
      </c>
      <c r="AI12" s="1301">
        <f>Einstellungen!E24</f>
        <v>0</v>
      </c>
      <c r="AJ12" s="1302">
        <f>IF(AG12&lt;65.91,Einstellungen!F14,Einstellungen!E14)</f>
        <v>0</v>
      </c>
      <c r="AK12" s="1303" t="s">
        <v>141</v>
      </c>
      <c r="AL12" s="1302">
        <f>AJ12+AG12</f>
        <v>60.5</v>
      </c>
      <c r="AM12" s="601">
        <f>Preise!$C$15+Tagsatz!AN12</f>
        <v>81.72</v>
      </c>
      <c r="AO12" s="601"/>
      <c r="AP12" s="223"/>
      <c r="AR12" s="601">
        <f t="shared" si="0"/>
        <v>2.7297220445013148</v>
      </c>
      <c r="AS12" s="601">
        <f t="shared" si="1"/>
        <v>3.4386100758951827</v>
      </c>
      <c r="AW12" s="1164">
        <v>0</v>
      </c>
      <c r="AX12" s="1165">
        <v>0</v>
      </c>
    </row>
    <row r="13" spans="1:50" s="31" customFormat="1" ht="20.149999999999999" customHeight="1" x14ac:dyDescent="0.35">
      <c r="B13" s="224" t="s">
        <v>142</v>
      </c>
      <c r="C13" s="437"/>
      <c r="D13" s="437">
        <f>Kostenträger!H35-E13</f>
        <v>437355.31974951364</v>
      </c>
      <c r="E13" s="436">
        <f>Kostenträger!H40+Kostenträger!H41+Kostenträger!H55</f>
        <v>40002.348605198466</v>
      </c>
      <c r="F13" s="347"/>
      <c r="AA13" s="1298" t="s">
        <v>118</v>
      </c>
      <c r="AB13" s="1299">
        <f>Kostenträger!H5</f>
        <v>634210.94081967394</v>
      </c>
      <c r="AC13" s="1298" t="str">
        <f t="shared" ref="AC13:AC18" si="2">AA13</f>
        <v>Gebäude</v>
      </c>
      <c r="AD13" s="1300">
        <f t="shared" ref="AD13:AD19" si="3">AB13/$AB$19</f>
        <v>0.14406888302994217</v>
      </c>
      <c r="AF13" s="225"/>
      <c r="AG13" s="221">
        <f>VLOOKUP(Kalkulation!$C$5,Heimliste!$W$2:$X$219,2,FALSE)</f>
        <v>60.5</v>
      </c>
      <c r="AH13" s="454" t="str">
        <f>Einstellungen!B25</f>
        <v>Pflegegeldstufe 1</v>
      </c>
      <c r="AI13" s="1301">
        <f>Einstellungen!E25</f>
        <v>1.6847941991895928E-2</v>
      </c>
      <c r="AJ13" s="1302">
        <f>IF(AG13&lt;65.91,Einstellungen!F15,Einstellungen!E15)</f>
        <v>14.93</v>
      </c>
      <c r="AK13" s="1303" t="s">
        <v>141</v>
      </c>
      <c r="AL13" s="1302">
        <f t="shared" ref="AL13:AL19" si="4">AJ13+AG13</f>
        <v>75.430000000000007</v>
      </c>
      <c r="AM13" s="601">
        <f>Preise!$C$15+Tagsatz!AN13</f>
        <v>96.648296773373289</v>
      </c>
      <c r="AN13" s="1113">
        <v>14.928296773373296</v>
      </c>
      <c r="AO13" s="601"/>
      <c r="AP13" s="223"/>
      <c r="AR13" s="601">
        <f t="shared" si="0"/>
        <v>10.229933887822565</v>
      </c>
      <c r="AS13" s="601">
        <f t="shared" si="1"/>
        <v>12.47416728647007</v>
      </c>
      <c r="AW13" s="1164">
        <v>10.29</v>
      </c>
      <c r="AX13" s="1165">
        <v>14.93</v>
      </c>
    </row>
    <row r="14" spans="1:50" s="31" customFormat="1" ht="20.149999999999999" customHeight="1" x14ac:dyDescent="0.35">
      <c r="B14" s="224" t="s">
        <v>118</v>
      </c>
      <c r="C14" s="438"/>
      <c r="D14" s="438">
        <f>Kostenträger!H5-E14</f>
        <v>634210.94081967394</v>
      </c>
      <c r="E14" s="436">
        <v>0</v>
      </c>
      <c r="F14" s="347"/>
      <c r="AA14" s="1298" t="s">
        <v>143</v>
      </c>
      <c r="AB14" s="1299">
        <f>Kostenträger!H69</f>
        <v>460029.61232666747</v>
      </c>
      <c r="AC14" s="1298" t="str">
        <f t="shared" si="2"/>
        <v>Küche und Speisenversorgung</v>
      </c>
      <c r="AD14" s="1300">
        <f t="shared" si="3"/>
        <v>0.10450143342362274</v>
      </c>
      <c r="AF14" s="225"/>
      <c r="AG14" s="221">
        <f>VLOOKUP(Kalkulation!$C$5,Heimliste!$W$2:$X$219,2,FALSE)</f>
        <v>60.5</v>
      </c>
      <c r="AH14" s="454" t="str">
        <f>Einstellungen!B26</f>
        <v>Pflegegeldstufe 2</v>
      </c>
      <c r="AI14" s="1301">
        <f>Einstellungen!E26</f>
        <v>3.3411530532451834E-2</v>
      </c>
      <c r="AJ14" s="1302">
        <f>IF(AG14&lt;65.91,Einstellungen!F16,Einstellungen!E16)</f>
        <v>21.2</v>
      </c>
      <c r="AK14" s="1303" t="s">
        <v>141</v>
      </c>
      <c r="AL14" s="1302">
        <f t="shared" si="4"/>
        <v>81.7</v>
      </c>
      <c r="AM14" s="601">
        <f>Preise!$C$15+Tagsatz!AN14</f>
        <v>102.91686795237774</v>
      </c>
      <c r="AN14" s="1113">
        <v>21.196867952377751</v>
      </c>
      <c r="AO14" s="601"/>
      <c r="AP14" s="226"/>
      <c r="AR14" s="601">
        <f t="shared" si="0"/>
        <v>38.170742873391625</v>
      </c>
      <c r="AS14" s="601">
        <f t="shared" si="1"/>
        <v>45.073494776170321</v>
      </c>
      <c r="AW14" s="1164">
        <v>16.57</v>
      </c>
      <c r="AX14" s="1165">
        <v>21.2</v>
      </c>
    </row>
    <row r="15" spans="1:50" s="31" customFormat="1" ht="20.149999999999999" customHeight="1" x14ac:dyDescent="0.35">
      <c r="B15" s="224" t="s">
        <v>23</v>
      </c>
      <c r="C15" s="438"/>
      <c r="D15" s="438">
        <f>Kostenträger!H25-E15</f>
        <v>39351.203170650435</v>
      </c>
      <c r="E15" s="436">
        <f>Kostenträger!H29+Kostenträger!H30</f>
        <v>4952.5953430751442</v>
      </c>
      <c r="F15" s="347"/>
      <c r="AA15" s="1298" t="s">
        <v>142</v>
      </c>
      <c r="AB15" s="1299">
        <f>Kostenträger!H35</f>
        <v>477357.66835471208</v>
      </c>
      <c r="AC15" s="1298" t="str">
        <f t="shared" si="2"/>
        <v>Haus, Leitung und Verwaltung</v>
      </c>
      <c r="AD15" s="1300">
        <f t="shared" si="3"/>
        <v>0.10843771631684147</v>
      </c>
      <c r="AF15" s="227"/>
      <c r="AG15" s="221">
        <f>VLOOKUP(Kalkulation!$C$5,Heimliste!$W$2:$X$219,2,FALSE)</f>
        <v>60.5</v>
      </c>
      <c r="AH15" s="454" t="str">
        <f>Einstellungen!B27</f>
        <v>Pflegegeldstufe 3</v>
      </c>
      <c r="AI15" s="1301">
        <f>Einstellungen!E27</f>
        <v>0.10577948389848582</v>
      </c>
      <c r="AJ15" s="1302">
        <f>IF(AG15&lt;65.91,Einstellungen!F17,Einstellungen!E17)</f>
        <v>36.21</v>
      </c>
      <c r="AK15" s="1303" t="s">
        <v>141</v>
      </c>
      <c r="AL15" s="1302">
        <f t="shared" si="4"/>
        <v>96.710000000000008</v>
      </c>
      <c r="AM15" s="601">
        <f>Preise!$C$15+Tagsatz!AN15</f>
        <v>117.92615001261726</v>
      </c>
      <c r="AN15" s="1113">
        <v>36.206150012617258</v>
      </c>
      <c r="AO15" s="601"/>
      <c r="AP15" s="226"/>
      <c r="AR15" s="601">
        <f t="shared" si="0"/>
        <v>47.551106845809343</v>
      </c>
      <c r="AS15" s="601">
        <f t="shared" si="1"/>
        <v>55.506115123831712</v>
      </c>
      <c r="AW15" s="1164">
        <v>31.59</v>
      </c>
      <c r="AX15" s="1165">
        <v>36.21</v>
      </c>
    </row>
    <row r="16" spans="1:50" s="31" customFormat="1" ht="20.149999999999999" customHeight="1" x14ac:dyDescent="0.35">
      <c r="B16" s="224" t="s">
        <v>143</v>
      </c>
      <c r="C16" s="438"/>
      <c r="D16" s="438">
        <f>Kostenträger!H69-Kostenträger!H89</f>
        <v>460029.61232666747</v>
      </c>
      <c r="E16" s="436">
        <f>Kostenträger!H89</f>
        <v>0</v>
      </c>
      <c r="F16" s="347"/>
      <c r="AA16" s="1298" t="s">
        <v>22</v>
      </c>
      <c r="AB16" s="1299">
        <f>Kostenträger!H95</f>
        <v>250668.88249880431</v>
      </c>
      <c r="AC16" s="1298" t="str">
        <f t="shared" si="2"/>
        <v>Reinigung</v>
      </c>
      <c r="AD16" s="1300">
        <f t="shared" si="3"/>
        <v>5.6942546379430532E-2</v>
      </c>
      <c r="AF16" s="227"/>
      <c r="AG16" s="221">
        <f>VLOOKUP(Kalkulation!$C$5,Heimliste!$W$2:$X$219,2,FALSE)</f>
        <v>60.5</v>
      </c>
      <c r="AH16" s="454" t="str">
        <f>Einstellungen!B28</f>
        <v>Pflegegeldstufe 4</v>
      </c>
      <c r="AI16" s="1301">
        <f>Einstellungen!E28</f>
        <v>0.32530034833297788</v>
      </c>
      <c r="AJ16" s="1302">
        <f>IF(AG16&lt;65.91,Einstellungen!F18,Einstellungen!E18)</f>
        <v>56.84</v>
      </c>
      <c r="AK16" s="1303" t="s">
        <v>141</v>
      </c>
      <c r="AL16" s="1302">
        <f t="shared" si="4"/>
        <v>117.34</v>
      </c>
      <c r="AM16" s="601">
        <f>Preise!$C$15+Tagsatz!AN16</f>
        <v>138.55962653330155</v>
      </c>
      <c r="AN16" s="1113">
        <v>56.839626533301548</v>
      </c>
      <c r="AO16" s="601"/>
      <c r="AP16" s="226"/>
      <c r="AR16" s="601">
        <f t="shared" si="0"/>
        <v>14.500091703988057</v>
      </c>
      <c r="AS16" s="601">
        <f t="shared" si="1"/>
        <v>16.622452877185129</v>
      </c>
      <c r="AW16" s="1164">
        <v>52.24</v>
      </c>
      <c r="AX16" s="1165">
        <v>56.84</v>
      </c>
    </row>
    <row r="17" spans="1:50" s="31" customFormat="1" ht="20.149999999999999" customHeight="1" x14ac:dyDescent="0.35">
      <c r="B17" s="224" t="s">
        <v>22</v>
      </c>
      <c r="C17" s="438"/>
      <c r="D17" s="438">
        <f>Kostenträger!H95-E17</f>
        <v>250668.88249880431</v>
      </c>
      <c r="E17" s="436">
        <f>Kostenträger!F99+Kostenträger!F101</f>
        <v>0</v>
      </c>
      <c r="F17" s="347"/>
      <c r="AA17" s="1298" t="s">
        <v>24</v>
      </c>
      <c r="AB17" s="1299">
        <f>Kostenträger!H109</f>
        <v>112594.53431633781</v>
      </c>
      <c r="AC17" s="1298" t="str">
        <f t="shared" si="2"/>
        <v>Wäscheversorgung</v>
      </c>
      <c r="AD17" s="1300">
        <f t="shared" si="3"/>
        <v>2.5577245282565261E-2</v>
      </c>
      <c r="AF17" s="227"/>
      <c r="AG17" s="221">
        <f>VLOOKUP(Kalkulation!$C$5,Heimliste!$W$2:$X$219,2,FALSE)</f>
        <v>60.5</v>
      </c>
      <c r="AH17" s="454" t="str">
        <f>Einstellungen!B29</f>
        <v>Pflegegeldstufe 5</v>
      </c>
      <c r="AI17" s="1301">
        <f>Einstellungen!E29</f>
        <v>0.37492002559181065</v>
      </c>
      <c r="AJ17" s="1302">
        <f>IF(AG17&lt;65.91,Einstellungen!F19,Einstellungen!E19)</f>
        <v>66.33</v>
      </c>
      <c r="AK17" s="1303" t="s">
        <v>141</v>
      </c>
      <c r="AL17" s="1302">
        <f t="shared" si="4"/>
        <v>126.83</v>
      </c>
      <c r="AM17" s="601">
        <f>Preise!$C$15+Tagsatz!AN17</f>
        <v>148.04788044120983</v>
      </c>
      <c r="AN17" s="1113">
        <v>66.327880441209828</v>
      </c>
      <c r="AO17" s="601"/>
      <c r="AP17" s="226"/>
      <c r="AR17" s="601">
        <f t="shared" si="0"/>
        <v>6.5561526978033688</v>
      </c>
      <c r="AS17" s="601">
        <f t="shared" si="1"/>
        <v>7.4838156502038684</v>
      </c>
      <c r="AW17" s="1164">
        <v>61.74</v>
      </c>
      <c r="AX17" s="1165">
        <v>66.33</v>
      </c>
    </row>
    <row r="18" spans="1:50" s="31" customFormat="1" ht="20.149999999999999" customHeight="1" thickBot="1" x14ac:dyDescent="0.4">
      <c r="B18" s="224" t="s">
        <v>24</v>
      </c>
      <c r="C18" s="439"/>
      <c r="D18" s="439">
        <f>Kostenträger!H109-E18</f>
        <v>44987.643866018727</v>
      </c>
      <c r="E18" s="439">
        <f>Kostenträger!G113+Kostenträger!G114</f>
        <v>67606.890450319086</v>
      </c>
      <c r="F18" s="347"/>
      <c r="AA18" s="1298" t="s">
        <v>23</v>
      </c>
      <c r="AB18" s="1299">
        <f>Kostenträger!H25</f>
        <v>44303.798513725582</v>
      </c>
      <c r="AC18" s="1298" t="str">
        <f t="shared" si="2"/>
        <v>Hauswartschaft</v>
      </c>
      <c r="AD18" s="1300">
        <f t="shared" si="3"/>
        <v>1.0064157451473052E-2</v>
      </c>
      <c r="AF18" s="227"/>
      <c r="AG18" s="221">
        <f>VLOOKUP(Kalkulation!$C$5,Heimliste!$W$2:$X$219,2,FALSE)</f>
        <v>60.5</v>
      </c>
      <c r="AH18" s="454" t="str">
        <f>Einstellungen!B30</f>
        <v>Pflegegeldstufe 6</v>
      </c>
      <c r="AI18" s="1301">
        <f>Einstellungen!E30</f>
        <v>0.1000213265088505</v>
      </c>
      <c r="AJ18" s="1302">
        <f>IF(AG18&lt;65.91,Einstellungen!F20,Einstellungen!E20)</f>
        <v>84.47</v>
      </c>
      <c r="AK18" s="1303" t="s">
        <v>141</v>
      </c>
      <c r="AL18" s="1302">
        <f t="shared" si="4"/>
        <v>144.97</v>
      </c>
      <c r="AM18" s="601">
        <f>Preise!$C$15+Tagsatz!AN18</f>
        <v>166.18908644162275</v>
      </c>
      <c r="AN18" s="1113">
        <v>84.469086441622736</v>
      </c>
      <c r="AO18" s="601"/>
      <c r="AP18" s="226"/>
      <c r="AR18" s="1114">
        <f>SUM(AR10:AR17)</f>
        <v>121.00859031776498</v>
      </c>
      <c r="AS18" s="456">
        <f>SUM(AS10:AS17)</f>
        <v>142.22698068740962</v>
      </c>
      <c r="AW18" s="1164">
        <v>79.900000000000006</v>
      </c>
      <c r="AX18" s="1165">
        <v>84.47</v>
      </c>
    </row>
    <row r="19" spans="1:50" ht="18" customHeight="1" x14ac:dyDescent="0.35">
      <c r="A19" s="1083"/>
      <c r="B19" s="229" t="s">
        <v>144</v>
      </c>
      <c r="C19" s="230">
        <f>SUM(C12:C18)</f>
        <v>2422971.4263250767</v>
      </c>
      <c r="D19" s="230">
        <f>SUM(D12:D18)</f>
        <v>1866603.6024313283</v>
      </c>
      <c r="E19" s="230">
        <f>SUM(E12:E18)</f>
        <v>112561.83439859271</v>
      </c>
      <c r="F19" s="348" t="s">
        <v>145</v>
      </c>
      <c r="G19" s="1290">
        <f>SUM(Kostenträger!H17:H21,Kostenträger!H30,Kostenträger!H40:H66,Kostenträger!H90,Kostenträger!H105,Kostenträger!H114,Kostenträger!H123,Kostenträger!H130:H133)</f>
        <v>755559.20728826511</v>
      </c>
      <c r="H19" s="1304">
        <f>G19/$C$20</f>
        <v>0.17163464716695748</v>
      </c>
      <c r="I19" s="1083"/>
      <c r="J19" s="1083"/>
      <c r="K19" s="1083"/>
      <c r="L19" s="1083"/>
      <c r="M19" s="1083"/>
      <c r="N19" s="1083"/>
      <c r="O19" s="1083"/>
      <c r="P19" s="1083"/>
      <c r="Q19" s="1083"/>
      <c r="R19" s="1083"/>
      <c r="S19" s="1083"/>
      <c r="T19" s="1083"/>
      <c r="U19" s="1083"/>
      <c r="V19" s="1083"/>
      <c r="W19" s="1083"/>
      <c r="X19" s="1083"/>
      <c r="Y19" s="1083"/>
      <c r="Z19" s="1083"/>
      <c r="AA19" s="1305" t="str">
        <f>B19</f>
        <v>Summen</v>
      </c>
      <c r="AB19" s="1306">
        <f>C20</f>
        <v>4402136.863154998</v>
      </c>
      <c r="AC19" s="1305"/>
      <c r="AD19" s="1300">
        <f t="shared" si="3"/>
        <v>1</v>
      </c>
      <c r="AE19" s="1083"/>
      <c r="AF19" s="231"/>
      <c r="AG19" s="221">
        <f>VLOOKUP(Kalkulation!$C$5,Heimliste!$W$2:$X$219,2,FALSE)</f>
        <v>60.5</v>
      </c>
      <c r="AH19" s="454" t="str">
        <f>Einstellungen!B31</f>
        <v>Pflegegeldstufe 7</v>
      </c>
      <c r="AI19" s="1301">
        <f>Einstellungen!E31</f>
        <v>4.3719343143527406E-2</v>
      </c>
      <c r="AJ19" s="1302">
        <f>IF(AG19&lt;65.91,Einstellungen!F21,Einstellungen!E21)</f>
        <v>89.46</v>
      </c>
      <c r="AK19" s="1303" t="s">
        <v>141</v>
      </c>
      <c r="AL19" s="1302">
        <f t="shared" si="4"/>
        <v>149.95999999999998</v>
      </c>
      <c r="AM19" s="601">
        <f>Preise!$C$15+Tagsatz!AN19</f>
        <v>171.17859309173627</v>
      </c>
      <c r="AN19" s="1113">
        <v>89.458593091736276</v>
      </c>
      <c r="AO19" s="601"/>
      <c r="AP19" s="232"/>
      <c r="AQ19" s="1083"/>
      <c r="AR19" s="1083"/>
      <c r="AS19" s="1083"/>
      <c r="AT19" s="1083"/>
      <c r="AU19" s="1083"/>
      <c r="AV19" s="1083"/>
      <c r="AW19" s="1164">
        <v>84.9</v>
      </c>
      <c r="AX19" s="1166">
        <v>89.46</v>
      </c>
    </row>
    <row r="20" spans="1:50" ht="18" customHeight="1" thickBot="1" x14ac:dyDescent="0.4">
      <c r="A20" s="1083"/>
      <c r="B20" s="1307" t="s">
        <v>146</v>
      </c>
      <c r="C20" s="1682">
        <f>SUM(C19:E19)</f>
        <v>4402136.863154998</v>
      </c>
      <c r="D20" s="1683"/>
      <c r="E20" s="1683"/>
      <c r="F20" s="349"/>
      <c r="G20" s="1083"/>
      <c r="H20" s="1304"/>
      <c r="I20" s="1083"/>
      <c r="J20" s="1083"/>
      <c r="K20" s="1083"/>
      <c r="L20" s="1083"/>
      <c r="M20" s="1083"/>
      <c r="N20" s="1083"/>
      <c r="O20" s="1083"/>
      <c r="P20" s="1083"/>
      <c r="Q20" s="1083"/>
      <c r="R20" s="1083"/>
      <c r="S20" s="1083"/>
      <c r="T20" s="1083"/>
      <c r="U20" s="1083"/>
      <c r="V20" s="1083"/>
      <c r="W20" s="1083"/>
      <c r="X20" s="1083"/>
      <c r="Y20" s="1083"/>
      <c r="Z20" s="1083"/>
      <c r="AA20" s="1083"/>
      <c r="AB20" s="1308"/>
      <c r="AC20" s="1083"/>
      <c r="AD20" s="1083"/>
      <c r="AE20" s="1083"/>
      <c r="AF20" s="233"/>
      <c r="AG20" s="234"/>
      <c r="AH20" s="222"/>
      <c r="AI20" s="235"/>
      <c r="AJ20" s="236"/>
      <c r="AK20" s="237"/>
      <c r="AL20" s="455">
        <f>AVERAGE(AL12:AL19)</f>
        <v>106.68</v>
      </c>
      <c r="AM20" s="601"/>
      <c r="AN20" s="600"/>
      <c r="AO20" s="226"/>
      <c r="AP20" s="605"/>
      <c r="AQ20" s="1083"/>
      <c r="AR20" s="1083"/>
      <c r="AS20" s="1083"/>
      <c r="AT20" s="1083"/>
      <c r="AU20" s="1083"/>
      <c r="AV20" s="1083"/>
      <c r="AW20" s="1083"/>
      <c r="AX20" s="1083"/>
    </row>
    <row r="21" spans="1:50" ht="18" customHeight="1" x14ac:dyDescent="0.35">
      <c r="A21" s="1083"/>
      <c r="B21" s="1083"/>
      <c r="C21" s="1673" t="s">
        <v>147</v>
      </c>
      <c r="D21" s="1673"/>
      <c r="E21" s="1673"/>
      <c r="F21" s="350"/>
      <c r="G21" s="1290"/>
      <c r="H21" s="1304"/>
      <c r="I21" s="1083"/>
      <c r="J21" s="1083"/>
      <c r="K21" s="1083"/>
      <c r="L21" s="1083"/>
      <c r="M21" s="1083"/>
      <c r="N21" s="1083"/>
      <c r="O21" s="1083"/>
      <c r="P21" s="1083"/>
      <c r="Q21" s="1083"/>
      <c r="R21" s="1083"/>
      <c r="S21" s="1083"/>
      <c r="T21" s="1083"/>
      <c r="U21" s="1083"/>
      <c r="V21" s="1083"/>
      <c r="W21" s="1083"/>
      <c r="X21" s="1083"/>
      <c r="Y21" s="1083"/>
      <c r="Z21" s="1083"/>
      <c r="AA21" s="1083"/>
      <c r="AB21" s="1083"/>
      <c r="AC21" s="1083"/>
      <c r="AD21" s="1083"/>
      <c r="AE21" s="1083"/>
      <c r="AF21" s="239"/>
      <c r="AG21" s="240"/>
      <c r="AH21" s="241"/>
      <c r="AI21" s="242"/>
      <c r="AJ21" s="240"/>
      <c r="AK21" s="460" t="s">
        <v>148</v>
      </c>
      <c r="AL21" s="1111">
        <f>AR18</f>
        <v>121.00859031776498</v>
      </c>
      <c r="AM21" s="757"/>
      <c r="AN21" s="456"/>
      <c r="AO21" s="238"/>
      <c r="AP21" s="232"/>
      <c r="AQ21" s="1083"/>
      <c r="AR21" s="1083"/>
      <c r="AS21" s="1083"/>
      <c r="AT21" s="1083"/>
      <c r="AU21" s="1083"/>
      <c r="AV21" s="1083"/>
      <c r="AW21" s="1083"/>
      <c r="AX21" s="1083"/>
    </row>
    <row r="22" spans="1:50" ht="18" customHeight="1" thickBot="1" x14ac:dyDescent="0.55000000000000004">
      <c r="A22" s="1083"/>
      <c r="B22" s="1290"/>
      <c r="C22" s="668"/>
      <c r="D22" s="669">
        <f>IF(Kalkulation!F9&lt;15,AG119,AG102)</f>
        <v>118246.31628601439</v>
      </c>
      <c r="E22" s="1084"/>
      <c r="F22" s="350"/>
      <c r="G22" s="1083"/>
      <c r="H22" s="1309"/>
      <c r="I22" s="1083"/>
      <c r="J22" s="1083"/>
      <c r="K22" s="1083"/>
      <c r="L22" s="1083"/>
      <c r="M22" s="1083"/>
      <c r="N22" s="1677"/>
      <c r="O22" s="1677"/>
      <c r="P22" s="1677"/>
      <c r="Q22" s="243"/>
      <c r="R22" s="243"/>
      <c r="S22" s="1678"/>
      <c r="T22" s="1678"/>
      <c r="U22" s="1678"/>
      <c r="V22" s="1679"/>
      <c r="W22" s="1679"/>
      <c r="X22" s="1083"/>
      <c r="Y22" s="1083"/>
      <c r="Z22" s="1083"/>
      <c r="AA22" s="1083"/>
      <c r="AB22" s="1083"/>
      <c r="AC22" s="1083"/>
      <c r="AD22" s="1083"/>
      <c r="AE22" s="1083"/>
      <c r="AF22" s="244"/>
      <c r="AG22" s="245"/>
      <c r="AH22" s="245"/>
      <c r="AI22" s="246"/>
      <c r="AJ22" s="246"/>
      <c r="AK22" s="247" t="s">
        <v>149</v>
      </c>
      <c r="AL22" s="1112">
        <f>IF(Kalkulation!F9&lt;15,Tagsatz!AG106,Tagsatz!AG90)</f>
        <v>176.92302072176173</v>
      </c>
      <c r="AM22" s="457">
        <f>(AL22/AL21)-1</f>
        <v>0.46206992625207111</v>
      </c>
      <c r="AN22" s="248"/>
      <c r="AO22" s="249"/>
      <c r="AP22" s="249"/>
      <c r="AQ22" s="1083"/>
      <c r="AR22" s="1083"/>
      <c r="AS22" s="1083"/>
      <c r="AT22" s="1083"/>
      <c r="AU22" s="1083"/>
      <c r="AV22" s="1083"/>
      <c r="AW22" s="1083"/>
      <c r="AX22" s="1083"/>
    </row>
    <row r="23" spans="1:50" ht="18" customHeight="1" x14ac:dyDescent="0.35">
      <c r="A23" s="1083"/>
      <c r="B23" s="1675" t="s">
        <v>150</v>
      </c>
      <c r="C23" s="1684">
        <f>AG90</f>
        <v>176.92302072176173</v>
      </c>
      <c r="D23" s="1685"/>
      <c r="E23" s="1686"/>
      <c r="F23" s="1083"/>
      <c r="G23" s="1083"/>
      <c r="H23" s="1083"/>
      <c r="I23" s="1083"/>
      <c r="J23" s="1083"/>
      <c r="K23" s="1083"/>
      <c r="L23" s="1083"/>
      <c r="M23" s="1083"/>
      <c r="N23" s="1083"/>
      <c r="O23" s="1083"/>
      <c r="P23" s="1083"/>
      <c r="Q23" s="1083"/>
      <c r="R23" s="1083"/>
      <c r="S23" s="1083"/>
      <c r="T23" s="1083"/>
      <c r="U23" s="1083"/>
      <c r="V23" s="1083"/>
      <c r="W23" s="1083"/>
      <c r="X23" s="1083"/>
      <c r="Y23" s="1083"/>
      <c r="Z23" s="1083"/>
      <c r="AA23" s="1083"/>
      <c r="AB23" s="1083"/>
      <c r="AC23" s="1083"/>
      <c r="AD23" s="1083"/>
      <c r="AE23" s="1083"/>
      <c r="AF23" s="244"/>
      <c r="AG23" s="245"/>
      <c r="AH23" s="245"/>
      <c r="AI23" s="246"/>
      <c r="AJ23" s="246"/>
      <c r="AK23" s="250" t="s">
        <v>148</v>
      </c>
      <c r="AL23" s="457">
        <v>1</v>
      </c>
      <c r="AM23" s="1310"/>
      <c r="AN23" s="247" t="s">
        <v>151</v>
      </c>
      <c r="AO23" s="251">
        <f>Präsenzmodell!E22</f>
        <v>33.013873602108895</v>
      </c>
      <c r="AP23" s="252">
        <f>(AP24/AO23)-1</f>
        <v>0</v>
      </c>
      <c r="AQ23" s="1083"/>
      <c r="AR23" s="1083"/>
      <c r="AS23" s="1083"/>
      <c r="AT23" s="1083"/>
      <c r="AU23" s="1083"/>
      <c r="AV23" s="1083"/>
      <c r="AW23" s="1083"/>
      <c r="AX23" s="1083"/>
    </row>
    <row r="24" spans="1:50" ht="18" customHeight="1" thickBot="1" x14ac:dyDescent="0.4">
      <c r="A24" s="1083"/>
      <c r="B24" s="1676"/>
      <c r="C24" s="1687"/>
      <c r="D24" s="1688"/>
      <c r="E24" s="1689"/>
      <c r="F24" s="1083"/>
      <c r="G24" s="1083"/>
      <c r="H24" s="1291"/>
      <c r="I24" s="1083"/>
      <c r="J24" s="1083"/>
      <c r="K24" s="1083"/>
      <c r="L24" s="1083"/>
      <c r="M24" s="1083"/>
      <c r="N24" s="1083"/>
      <c r="O24" s="1083"/>
      <c r="P24" s="1083"/>
      <c r="Q24" s="1083"/>
      <c r="R24" s="1083"/>
      <c r="S24" s="1083"/>
      <c r="T24" s="1083"/>
      <c r="U24" s="1083"/>
      <c r="V24" s="1083"/>
      <c r="W24" s="1083"/>
      <c r="X24" s="1083"/>
      <c r="Y24" s="1083"/>
      <c r="Z24" s="1083"/>
      <c r="AA24" s="1083"/>
      <c r="AB24" s="1083"/>
      <c r="AC24" s="1083"/>
      <c r="AD24" s="1083"/>
      <c r="AE24" s="1083"/>
      <c r="AF24" s="244"/>
      <c r="AG24" s="245"/>
      <c r="AH24" s="245"/>
      <c r="AI24" s="246"/>
      <c r="AJ24" s="246"/>
      <c r="AK24" s="250" t="s">
        <v>149</v>
      </c>
      <c r="AL24" s="457">
        <f>AL22/AL21</f>
        <v>1.4620699262520711</v>
      </c>
      <c r="AM24" s="359"/>
      <c r="AN24" s="250" t="s">
        <v>152</v>
      </c>
      <c r="AO24" s="251">
        <f>Präsenzmodell!H39</f>
        <v>33.013873602108895</v>
      </c>
      <c r="AP24" s="462">
        <f>AO24</f>
        <v>33.013873602108895</v>
      </c>
      <c r="AQ24" s="1083"/>
      <c r="AR24" s="1083"/>
      <c r="AS24" s="1083"/>
      <c r="AT24" s="1083"/>
      <c r="AU24" s="1083"/>
      <c r="AV24" s="1083"/>
      <c r="AW24" s="1083"/>
      <c r="AX24" s="1083"/>
    </row>
    <row r="25" spans="1:50" s="253" customFormat="1" ht="18" customHeight="1" x14ac:dyDescent="0.35">
      <c r="B25" s="360"/>
      <c r="AF25" s="254"/>
      <c r="AG25" s="255"/>
      <c r="AH25" s="255"/>
      <c r="AI25" s="256"/>
      <c r="AJ25" s="256"/>
      <c r="AK25" s="355"/>
      <c r="AL25" s="354"/>
      <c r="AM25" s="458"/>
      <c r="AN25" s="354"/>
      <c r="AO25" s="461"/>
      <c r="AP25" s="463"/>
    </row>
    <row r="26" spans="1:50" s="253" customFormat="1" x14ac:dyDescent="0.35">
      <c r="AL26" s="459"/>
      <c r="AM26" s="459"/>
    </row>
    <row r="27" spans="1:50" s="253" customFormat="1" x14ac:dyDescent="0.35">
      <c r="AL27" s="459"/>
      <c r="AM27" s="459"/>
    </row>
    <row r="28" spans="1:50" s="253" customFormat="1" ht="21" customHeight="1" x14ac:dyDescent="0.5">
      <c r="C28" s="258"/>
      <c r="Z28" s="479"/>
      <c r="AA28" s="479" t="s">
        <v>153</v>
      </c>
      <c r="AB28" s="480"/>
      <c r="AC28" s="480"/>
      <c r="AD28" s="481"/>
      <c r="AE28" s="481"/>
      <c r="AF28" s="481"/>
      <c r="AG28" s="480"/>
      <c r="AH28" s="480"/>
      <c r="AI28" s="482"/>
      <c r="AL28" s="459"/>
      <c r="AM28" s="459"/>
    </row>
    <row r="29" spans="1:50" s="253" customFormat="1" ht="15.75" customHeight="1" x14ac:dyDescent="0.35">
      <c r="Z29" s="1674" t="s">
        <v>154</v>
      </c>
      <c r="AA29" s="244" t="s">
        <v>155</v>
      </c>
      <c r="AB29" s="246"/>
      <c r="AC29" s="355"/>
      <c r="AD29" s="355"/>
      <c r="AE29" s="355"/>
      <c r="AF29" s="474">
        <f>C20</f>
        <v>4402136.863154998</v>
      </c>
      <c r="AG29" s="246"/>
      <c r="AH29" s="246"/>
      <c r="AI29" s="249"/>
      <c r="AL29" s="459"/>
      <c r="AM29" s="459"/>
    </row>
    <row r="30" spans="1:50" s="253" customFormat="1" ht="15.75" customHeight="1" x14ac:dyDescent="0.35">
      <c r="Z30" s="1674"/>
      <c r="AA30" s="244" t="s">
        <v>156</v>
      </c>
      <c r="AB30" s="246"/>
      <c r="AC30" s="355"/>
      <c r="AD30" s="355"/>
      <c r="AE30" s="355"/>
      <c r="AF30" s="472">
        <f>C20/(Kalkulation!F9*Einstellungen!E11)</f>
        <v>172.29498485929543</v>
      </c>
      <c r="AG30" s="470" t="s">
        <v>157</v>
      </c>
      <c r="AH30" s="470"/>
      <c r="AI30" s="357">
        <f>AF30*(Kalkulation!F9*Einstellungen!E11)</f>
        <v>4402136.863154998</v>
      </c>
      <c r="AL30" s="459"/>
      <c r="AM30" s="459"/>
    </row>
    <row r="31" spans="1:50" s="253" customFormat="1" ht="15.75" customHeight="1" x14ac:dyDescent="0.35">
      <c r="Z31" s="1674"/>
      <c r="AA31" s="358" t="s">
        <v>158</v>
      </c>
      <c r="AB31" s="359"/>
      <c r="AC31" s="355"/>
      <c r="AD31" s="355"/>
      <c r="AE31" s="355"/>
      <c r="AF31" s="473">
        <f>Einstellungen!E324</f>
        <v>7.0000000000000007E-2</v>
      </c>
      <c r="AG31" s="246"/>
      <c r="AH31" s="246"/>
      <c r="AI31" s="249"/>
      <c r="AL31" s="459"/>
      <c r="AM31" s="459"/>
    </row>
    <row r="32" spans="1:50" ht="15.75" customHeight="1" x14ac:dyDescent="0.35">
      <c r="A32" s="253"/>
      <c r="B32" s="253"/>
      <c r="C32" s="253"/>
      <c r="D32" s="253"/>
      <c r="E32" s="253"/>
      <c r="F32" s="253"/>
      <c r="G32" s="253"/>
      <c r="H32" s="1083"/>
      <c r="I32" s="1083"/>
      <c r="J32" s="1083"/>
      <c r="K32" s="1083"/>
      <c r="L32" s="1083"/>
      <c r="M32" s="1083"/>
      <c r="N32" s="1083"/>
      <c r="O32" s="1083"/>
      <c r="P32" s="1083"/>
      <c r="Q32" s="1083"/>
      <c r="R32" s="1083"/>
      <c r="S32" s="1083"/>
      <c r="T32" s="1083"/>
      <c r="U32" s="1083"/>
      <c r="V32" s="1083"/>
      <c r="W32" s="1083"/>
      <c r="X32" s="1083"/>
      <c r="Y32" s="1083"/>
      <c r="Z32" s="1674"/>
      <c r="AA32" s="475" t="s">
        <v>159</v>
      </c>
      <c r="AB32" s="1311">
        <f>100%-AF31</f>
        <v>0.92999999999999994</v>
      </c>
      <c r="AC32" s="471" t="s">
        <v>160</v>
      </c>
      <c r="AD32" s="1312"/>
      <c r="AE32" s="1312"/>
      <c r="AF32" s="472">
        <f>C20/((Kalkulation!F9*Tagsatz!AB32)*Einstellungen!E11)</f>
        <v>185.26342457988758</v>
      </c>
      <c r="AG32" s="470" t="s">
        <v>161</v>
      </c>
      <c r="AH32" s="471"/>
      <c r="AI32" s="357">
        <f>AF32*(Kalkulation!F9*Einstellungen!E11)</f>
        <v>4733480.4980161274</v>
      </c>
      <c r="AJ32" s="1083"/>
      <c r="AK32" s="1083"/>
      <c r="AL32" s="1084"/>
      <c r="AM32" s="1084"/>
      <c r="AN32" s="1083"/>
      <c r="AO32" s="1083"/>
      <c r="AP32" s="1083"/>
      <c r="AQ32" s="1083"/>
      <c r="AR32" s="1083"/>
      <c r="AS32" s="1083"/>
      <c r="AT32" s="1083"/>
      <c r="AU32" s="1083"/>
      <c r="AV32" s="1083"/>
      <c r="AW32" s="1083"/>
      <c r="AX32" s="1083"/>
    </row>
    <row r="33" spans="1:16384" s="253" customFormat="1" ht="15.75" customHeight="1" x14ac:dyDescent="0.35">
      <c r="B33" s="488"/>
      <c r="Z33" s="1674"/>
      <c r="AA33" s="476" t="s">
        <v>162</v>
      </c>
      <c r="AB33" s="458"/>
      <c r="AC33" s="354"/>
      <c r="AD33" s="354"/>
      <c r="AE33" s="354"/>
      <c r="AF33" s="477"/>
      <c r="AG33" s="356"/>
      <c r="AH33" s="356"/>
      <c r="AI33" s="478">
        <f>AI32-AI30</f>
        <v>331343.63486112934</v>
      </c>
      <c r="AL33" s="459"/>
      <c r="AM33" s="459"/>
    </row>
    <row r="34" spans="1:16384" s="253" customFormat="1" ht="20.149999999999999" customHeight="1" x14ac:dyDescent="0.35">
      <c r="AL34" s="459"/>
      <c r="AM34" s="459"/>
    </row>
    <row r="35" spans="1:16384" s="253" customFormat="1" ht="20.149999999999999" customHeight="1" x14ac:dyDescent="0.5">
      <c r="AA35" s="479" t="s">
        <v>163</v>
      </c>
      <c r="AB35" s="479"/>
      <c r="AC35" s="479"/>
      <c r="AD35" s="479"/>
      <c r="AG35" s="257">
        <f>AF29-AF85</f>
        <v>0</v>
      </c>
      <c r="AL35" s="459"/>
      <c r="AM35" s="459"/>
    </row>
    <row r="36" spans="1:16384" s="253" customFormat="1" ht="20.149999999999999" customHeight="1" x14ac:dyDescent="0.35">
      <c r="AA36" s="215" t="s">
        <v>131</v>
      </c>
      <c r="AB36" s="216"/>
      <c r="AC36" s="216"/>
      <c r="AD36" s="217"/>
      <c r="AL36" s="459"/>
      <c r="AM36" s="459"/>
    </row>
    <row r="37" spans="1:16384" s="1083" customFormat="1" x14ac:dyDescent="0.35">
      <c r="A37" s="253"/>
      <c r="B37" s="253"/>
      <c r="C37" s="253"/>
      <c r="D37" s="253"/>
      <c r="E37" s="253"/>
      <c r="F37" s="253"/>
      <c r="G37" s="253"/>
      <c r="AA37" s="1298" t="s">
        <v>164</v>
      </c>
      <c r="AB37" s="1299">
        <f>Personal!R35</f>
        <v>3125357.9046622231</v>
      </c>
      <c r="AC37" s="1298" t="str">
        <f>AA37</f>
        <v>Personalkosten</v>
      </c>
      <c r="AD37" s="1313">
        <f>AB37/$AB$40</f>
        <v>0.70996382025757565</v>
      </c>
      <c r="AL37" s="1084"/>
      <c r="AM37" s="1084"/>
    </row>
    <row r="38" spans="1:16384" s="1083" customFormat="1" x14ac:dyDescent="0.35">
      <c r="A38" s="253"/>
      <c r="B38" s="253"/>
      <c r="C38" s="253"/>
      <c r="D38" s="253"/>
      <c r="E38" s="253"/>
      <c r="F38" s="253"/>
      <c r="G38" s="253"/>
      <c r="H38" s="1291"/>
      <c r="AA38" s="1298" t="s">
        <v>165</v>
      </c>
      <c r="AB38" s="1299">
        <f>E19</f>
        <v>112561.83439859271</v>
      </c>
      <c r="AC38" s="1298" t="str">
        <f>AA38</f>
        <v>Fremdleistungen</v>
      </c>
      <c r="AD38" s="1300">
        <f>AB38/$AB$40</f>
        <v>2.55698170905845E-2</v>
      </c>
      <c r="AL38" s="1084"/>
      <c r="AM38" s="1084"/>
    </row>
    <row r="39" spans="1:16384" s="1083" customFormat="1" x14ac:dyDescent="0.35">
      <c r="B39" s="253"/>
      <c r="C39" s="253"/>
      <c r="D39" s="253"/>
      <c r="E39" s="253"/>
      <c r="F39" s="253"/>
      <c r="G39" s="253"/>
      <c r="H39" s="1291"/>
      <c r="AA39" s="1298" t="s">
        <v>28</v>
      </c>
      <c r="AB39" s="1299">
        <f>C20-AB37-AB38</f>
        <v>1164217.1240941822</v>
      </c>
      <c r="AC39" s="1298" t="str">
        <f>AA39</f>
        <v>Sachkosten</v>
      </c>
      <c r="AD39" s="1300">
        <f>AB39/$AB$40</f>
        <v>0.26446636265183981</v>
      </c>
      <c r="AL39" s="1084"/>
      <c r="AM39" s="1084"/>
    </row>
    <row r="40" spans="1:16384" s="1083" customFormat="1" x14ac:dyDescent="0.35">
      <c r="B40" s="352"/>
      <c r="C40" s="1084"/>
      <c r="D40" s="253"/>
      <c r="E40" s="253"/>
      <c r="F40" s="253"/>
      <c r="G40" s="253"/>
      <c r="H40" s="1314"/>
      <c r="I40" s="1314"/>
      <c r="J40" s="1290"/>
      <c r="AA40" s="1298" t="s">
        <v>144</v>
      </c>
      <c r="AB40" s="1299">
        <f>SUM(AB37:AB39)</f>
        <v>4402136.863154998</v>
      </c>
      <c r="AC40" s="1298"/>
      <c r="AD40" s="1300">
        <f>AB40/$AB$19</f>
        <v>1</v>
      </c>
      <c r="AL40" s="1084"/>
      <c r="AM40" s="1084"/>
    </row>
    <row r="41" spans="1:16384" s="1083" customFormat="1" ht="18.5" x14ac:dyDescent="0.45">
      <c r="B41" s="353"/>
      <c r="D41" s="253"/>
      <c r="E41" s="253"/>
      <c r="F41" s="253"/>
      <c r="G41" s="253"/>
      <c r="H41" s="1314"/>
      <c r="I41" s="1314"/>
      <c r="J41" s="1290"/>
      <c r="AF41" s="606"/>
      <c r="AL41" s="1084"/>
      <c r="AM41" s="1084"/>
    </row>
    <row r="42" spans="1:16384" s="1083" customFormat="1" x14ac:dyDescent="0.35">
      <c r="B42" s="1315"/>
      <c r="D42" s="1084"/>
      <c r="E42" s="253"/>
      <c r="F42" s="253"/>
      <c r="G42" s="253"/>
      <c r="H42" s="1314"/>
      <c r="I42" s="1314"/>
      <c r="J42" s="1290"/>
      <c r="AL42" s="1084"/>
      <c r="AM42" s="1084"/>
    </row>
    <row r="43" spans="1:16384" ht="21" x14ac:dyDescent="0.5">
      <c r="A43" s="479"/>
      <c r="B43" s="480"/>
      <c r="C43" s="480"/>
      <c r="D43" s="481"/>
      <c r="E43" s="481"/>
      <c r="F43" s="481"/>
      <c r="G43" s="479"/>
      <c r="H43" s="480"/>
      <c r="I43" s="480"/>
      <c r="J43" s="481"/>
      <c r="K43" s="481"/>
      <c r="L43" s="481"/>
      <c r="M43" s="479"/>
      <c r="N43" s="480"/>
      <c r="O43" s="480"/>
      <c r="P43" s="481"/>
      <c r="Q43" s="481"/>
      <c r="R43" s="481"/>
      <c r="S43" s="479"/>
      <c r="T43" s="480"/>
      <c r="U43" s="480"/>
      <c r="V43" s="481"/>
      <c r="W43" s="481"/>
      <c r="X43" s="481"/>
      <c r="Y43" s="479"/>
      <c r="Z43" s="479" t="s">
        <v>166</v>
      </c>
      <c r="AA43" s="479" t="s">
        <v>167</v>
      </c>
      <c r="AB43" s="481"/>
      <c r="AC43" s="481"/>
      <c r="AD43" s="481"/>
      <c r="AE43" s="479"/>
      <c r="AF43" s="480"/>
      <c r="AG43" s="480"/>
      <c r="AH43" s="481"/>
      <c r="AI43" s="481"/>
      <c r="AJ43" s="481"/>
      <c r="AK43" s="479"/>
      <c r="AL43" s="480"/>
      <c r="AM43" s="480"/>
      <c r="AN43" s="481"/>
      <c r="AO43" s="481"/>
      <c r="AP43" s="481"/>
      <c r="AQ43" s="479"/>
      <c r="AR43" s="480"/>
      <c r="AS43" s="480"/>
      <c r="AT43" s="481"/>
      <c r="AU43" s="481"/>
      <c r="AV43" s="481"/>
      <c r="AW43" s="479"/>
      <c r="AX43" s="480"/>
      <c r="AY43" s="480"/>
      <c r="AZ43" s="481"/>
      <c r="BA43" s="481"/>
      <c r="BB43" s="481"/>
      <c r="BC43" s="479"/>
      <c r="BD43" s="480"/>
      <c r="BE43" s="480"/>
      <c r="BF43" s="481"/>
      <c r="BG43" s="481"/>
      <c r="BH43" s="481"/>
      <c r="BI43" s="479"/>
      <c r="BJ43" s="480"/>
      <c r="BK43" s="480"/>
      <c r="BL43" s="481"/>
      <c r="BM43" s="481"/>
      <c r="BN43" s="481"/>
      <c r="BO43" s="479"/>
      <c r="BP43" s="480"/>
      <c r="BQ43" s="480"/>
      <c r="BR43" s="481"/>
      <c r="BS43" s="481"/>
      <c r="BT43" s="481"/>
      <c r="BU43" s="479"/>
      <c r="BV43" s="480"/>
      <c r="BW43" s="480"/>
      <c r="BX43" s="481"/>
      <c r="BY43" s="481"/>
      <c r="BZ43" s="481"/>
      <c r="CA43" s="479"/>
      <c r="CB43" s="480"/>
      <c r="CC43" s="480"/>
      <c r="CD43" s="481"/>
      <c r="CE43" s="481"/>
      <c r="CF43" s="481"/>
      <c r="CG43" s="479"/>
      <c r="CH43" s="480"/>
      <c r="CI43" s="480"/>
      <c r="CJ43" s="481"/>
      <c r="CK43" s="481"/>
      <c r="CL43" s="481"/>
      <c r="CM43" s="479"/>
      <c r="CN43" s="480"/>
      <c r="CO43" s="480"/>
      <c r="CP43" s="481"/>
      <c r="CQ43" s="481"/>
      <c r="CR43" s="481"/>
      <c r="CS43" s="479"/>
      <c r="CT43" s="480"/>
      <c r="CU43" s="480"/>
      <c r="CV43" s="481"/>
      <c r="CW43" s="481"/>
      <c r="CX43" s="481"/>
      <c r="CY43" s="479"/>
      <c r="CZ43" s="480"/>
      <c r="DA43" s="480"/>
      <c r="DB43" s="481"/>
      <c r="DC43" s="481"/>
      <c r="DD43" s="481"/>
      <c r="DE43" s="479"/>
      <c r="DF43" s="480"/>
      <c r="DG43" s="480"/>
      <c r="DH43" s="481"/>
      <c r="DI43" s="481"/>
      <c r="DJ43" s="481"/>
      <c r="DK43" s="479"/>
      <c r="DL43" s="480"/>
      <c r="DM43" s="480"/>
      <c r="DN43" s="481"/>
      <c r="DO43" s="481"/>
      <c r="DP43" s="481"/>
      <c r="DQ43" s="479"/>
      <c r="DR43" s="480"/>
      <c r="DS43" s="480"/>
      <c r="DT43" s="481"/>
      <c r="DU43" s="481"/>
      <c r="DV43" s="481"/>
      <c r="DW43" s="479"/>
      <c r="DX43" s="480"/>
      <c r="DY43" s="480"/>
      <c r="DZ43" s="481"/>
      <c r="EA43" s="481"/>
      <c r="EB43" s="481"/>
      <c r="EC43" s="479"/>
      <c r="ED43" s="480"/>
      <c r="EE43" s="480"/>
      <c r="EF43" s="481"/>
      <c r="EG43" s="481"/>
      <c r="EH43" s="481"/>
      <c r="EI43" s="479"/>
      <c r="EJ43" s="480"/>
      <c r="EK43" s="480"/>
      <c r="EL43" s="481"/>
      <c r="EM43" s="481"/>
      <c r="EN43" s="481"/>
      <c r="EO43" s="479"/>
      <c r="EP43" s="480"/>
      <c r="EQ43" s="480"/>
      <c r="ER43" s="481"/>
      <c r="ES43" s="481"/>
      <c r="ET43" s="481"/>
      <c r="EU43" s="479"/>
      <c r="EV43" s="480"/>
      <c r="EW43" s="480"/>
      <c r="EX43" s="481"/>
      <c r="EY43" s="481"/>
      <c r="EZ43" s="481"/>
      <c r="FA43" s="479"/>
      <c r="FB43" s="480"/>
      <c r="FC43" s="480"/>
      <c r="FD43" s="481"/>
      <c r="FE43" s="481"/>
      <c r="FF43" s="481"/>
      <c r="FG43" s="479"/>
      <c r="FH43" s="480"/>
      <c r="FI43" s="480"/>
      <c r="FJ43" s="481"/>
      <c r="FK43" s="481"/>
      <c r="FL43" s="481"/>
      <c r="FM43" s="479"/>
      <c r="FN43" s="480"/>
      <c r="FO43" s="480"/>
      <c r="FP43" s="481"/>
      <c r="FQ43" s="481"/>
      <c r="FR43" s="481"/>
      <c r="FS43" s="479"/>
      <c r="FT43" s="480"/>
      <c r="FU43" s="480"/>
      <c r="FV43" s="481"/>
      <c r="FW43" s="481"/>
      <c r="FX43" s="481"/>
      <c r="FY43" s="479"/>
      <c r="FZ43" s="480"/>
      <c r="GA43" s="480"/>
      <c r="GB43" s="481"/>
      <c r="GC43" s="481"/>
      <c r="GD43" s="481"/>
      <c r="GE43" s="479"/>
      <c r="GF43" s="480"/>
      <c r="GG43" s="480"/>
      <c r="GH43" s="481"/>
      <c r="GI43" s="481"/>
      <c r="GJ43" s="481"/>
      <c r="GK43" s="479"/>
      <c r="GL43" s="480"/>
      <c r="GM43" s="480"/>
      <c r="GN43" s="481"/>
      <c r="GO43" s="481"/>
      <c r="GP43" s="481"/>
      <c r="GQ43" s="479"/>
      <c r="GR43" s="480"/>
      <c r="GS43" s="480"/>
      <c r="GT43" s="481"/>
      <c r="GU43" s="481"/>
      <c r="GV43" s="481"/>
      <c r="GW43" s="479"/>
      <c r="GX43" s="480"/>
      <c r="GY43" s="480"/>
      <c r="GZ43" s="481"/>
      <c r="HA43" s="481"/>
      <c r="HB43" s="481"/>
      <c r="HC43" s="479"/>
      <c r="HD43" s="480"/>
      <c r="HE43" s="480"/>
      <c r="HF43" s="481"/>
      <c r="HG43" s="481"/>
      <c r="HH43" s="481"/>
      <c r="HI43" s="479"/>
      <c r="HJ43" s="480"/>
      <c r="HK43" s="480"/>
      <c r="HL43" s="481"/>
      <c r="HM43" s="481"/>
      <c r="HN43" s="481"/>
      <c r="HO43" s="479"/>
      <c r="HP43" s="480"/>
      <c r="HQ43" s="480"/>
      <c r="HR43" s="481"/>
      <c r="HS43" s="481"/>
      <c r="HT43" s="481"/>
      <c r="HU43" s="479"/>
      <c r="HV43" s="480"/>
      <c r="HW43" s="480"/>
      <c r="HX43" s="481"/>
      <c r="HY43" s="481"/>
      <c r="HZ43" s="481"/>
      <c r="IA43" s="479"/>
      <c r="IB43" s="480"/>
      <c r="IC43" s="480"/>
      <c r="ID43" s="481"/>
      <c r="IE43" s="481"/>
      <c r="IF43" s="481"/>
      <c r="IG43" s="479"/>
      <c r="IH43" s="480"/>
      <c r="II43" s="480"/>
      <c r="IJ43" s="481"/>
      <c r="IK43" s="481"/>
      <c r="IL43" s="481"/>
      <c r="IM43" s="479"/>
      <c r="IN43" s="480"/>
      <c r="IO43" s="480"/>
      <c r="IP43" s="481"/>
      <c r="IQ43" s="481"/>
      <c r="IR43" s="481"/>
      <c r="IS43" s="479"/>
      <c r="IT43" s="480"/>
      <c r="IU43" s="480"/>
      <c r="IV43" s="481"/>
      <c r="IW43" s="481"/>
      <c r="IX43" s="481"/>
      <c r="IY43" s="479"/>
      <c r="IZ43" s="480"/>
      <c r="JA43" s="480"/>
      <c r="JB43" s="481"/>
      <c r="JC43" s="481"/>
      <c r="JD43" s="481"/>
      <c r="JE43" s="479"/>
      <c r="JF43" s="480"/>
      <c r="JG43" s="480"/>
      <c r="JH43" s="481"/>
      <c r="JI43" s="481"/>
      <c r="JJ43" s="481"/>
      <c r="JK43" s="479"/>
      <c r="JL43" s="480"/>
      <c r="JM43" s="480"/>
      <c r="JN43" s="481"/>
      <c r="JO43" s="481"/>
      <c r="JP43" s="481"/>
      <c r="JQ43" s="479"/>
      <c r="JR43" s="480"/>
      <c r="JS43" s="480"/>
      <c r="JT43" s="481"/>
      <c r="JU43" s="481"/>
      <c r="JV43" s="481"/>
      <c r="JW43" s="479"/>
      <c r="JX43" s="480"/>
      <c r="JY43" s="480"/>
      <c r="JZ43" s="481"/>
      <c r="KA43" s="481"/>
      <c r="KB43" s="481"/>
      <c r="KC43" s="479"/>
      <c r="KD43" s="480"/>
      <c r="KE43" s="480"/>
      <c r="KF43" s="481"/>
      <c r="KG43" s="481"/>
      <c r="KH43" s="481"/>
      <c r="KI43" s="479"/>
      <c r="KJ43" s="480"/>
      <c r="KK43" s="480"/>
      <c r="KL43" s="481"/>
      <c r="KM43" s="481"/>
      <c r="KN43" s="481"/>
      <c r="KO43" s="479"/>
      <c r="KP43" s="480"/>
      <c r="KQ43" s="480"/>
      <c r="KR43" s="481"/>
      <c r="KS43" s="481"/>
      <c r="KT43" s="481"/>
      <c r="KU43" s="479"/>
      <c r="KV43" s="480"/>
      <c r="KW43" s="480"/>
      <c r="KX43" s="481"/>
      <c r="KY43" s="481"/>
      <c r="KZ43" s="481"/>
      <c r="LA43" s="479"/>
      <c r="LB43" s="480"/>
      <c r="LC43" s="480"/>
      <c r="LD43" s="481"/>
      <c r="LE43" s="481"/>
      <c r="LF43" s="481"/>
      <c r="LG43" s="479"/>
      <c r="LH43" s="480"/>
      <c r="LI43" s="480"/>
      <c r="LJ43" s="481"/>
      <c r="LK43" s="481"/>
      <c r="LL43" s="481"/>
      <c r="LM43" s="479"/>
      <c r="LN43" s="480"/>
      <c r="LO43" s="480"/>
      <c r="LP43" s="481"/>
      <c r="LQ43" s="481"/>
      <c r="LR43" s="481"/>
      <c r="LS43" s="479"/>
      <c r="LT43" s="480"/>
      <c r="LU43" s="480"/>
      <c r="LV43" s="481"/>
      <c r="LW43" s="481"/>
      <c r="LX43" s="481"/>
      <c r="LY43" s="479"/>
      <c r="LZ43" s="480"/>
      <c r="MA43" s="480"/>
      <c r="MB43" s="481"/>
      <c r="MC43" s="481"/>
      <c r="MD43" s="481"/>
      <c r="ME43" s="479"/>
      <c r="MF43" s="480"/>
      <c r="MG43" s="480"/>
      <c r="MH43" s="481"/>
      <c r="MI43" s="481"/>
      <c r="MJ43" s="481"/>
      <c r="MK43" s="479"/>
      <c r="ML43" s="480"/>
      <c r="MM43" s="480"/>
      <c r="MN43" s="481"/>
      <c r="MO43" s="481"/>
      <c r="MP43" s="481"/>
      <c r="MQ43" s="479"/>
      <c r="MR43" s="480"/>
      <c r="MS43" s="480"/>
      <c r="MT43" s="481"/>
      <c r="MU43" s="481"/>
      <c r="MV43" s="481"/>
      <c r="MW43" s="479"/>
      <c r="MX43" s="480"/>
      <c r="MY43" s="480"/>
      <c r="MZ43" s="481"/>
      <c r="NA43" s="481"/>
      <c r="NB43" s="481"/>
      <c r="NC43" s="479"/>
      <c r="ND43" s="480"/>
      <c r="NE43" s="480"/>
      <c r="NF43" s="481"/>
      <c r="NG43" s="481"/>
      <c r="NH43" s="481"/>
      <c r="NI43" s="479"/>
      <c r="NJ43" s="480"/>
      <c r="NK43" s="480"/>
      <c r="NL43" s="481"/>
      <c r="NM43" s="481"/>
      <c r="NN43" s="481"/>
      <c r="NO43" s="479"/>
      <c r="NP43" s="480"/>
      <c r="NQ43" s="480"/>
      <c r="NR43" s="481"/>
      <c r="NS43" s="481"/>
      <c r="NT43" s="481"/>
      <c r="NU43" s="479"/>
      <c r="NV43" s="480"/>
      <c r="NW43" s="480"/>
      <c r="NX43" s="481"/>
      <c r="NY43" s="481"/>
      <c r="NZ43" s="481"/>
      <c r="OA43" s="479"/>
      <c r="OB43" s="480"/>
      <c r="OC43" s="480"/>
      <c r="OD43" s="481"/>
      <c r="OE43" s="481"/>
      <c r="OF43" s="481"/>
      <c r="OG43" s="479"/>
      <c r="OH43" s="480"/>
      <c r="OI43" s="480"/>
      <c r="OJ43" s="481"/>
      <c r="OK43" s="481"/>
      <c r="OL43" s="481"/>
      <c r="OM43" s="479"/>
      <c r="ON43" s="480"/>
      <c r="OO43" s="480"/>
      <c r="OP43" s="481"/>
      <c r="OQ43" s="481"/>
      <c r="OR43" s="481"/>
      <c r="OS43" s="479"/>
      <c r="OT43" s="480"/>
      <c r="OU43" s="480"/>
      <c r="OV43" s="481"/>
      <c r="OW43" s="481"/>
      <c r="OX43" s="481"/>
      <c r="OY43" s="479"/>
      <c r="OZ43" s="480"/>
      <c r="PA43" s="480"/>
      <c r="PB43" s="481"/>
      <c r="PC43" s="481"/>
      <c r="PD43" s="481"/>
      <c r="PE43" s="479"/>
      <c r="PF43" s="480"/>
      <c r="PG43" s="480"/>
      <c r="PH43" s="481"/>
      <c r="PI43" s="481"/>
      <c r="PJ43" s="481"/>
      <c r="PK43" s="479"/>
      <c r="PL43" s="480"/>
      <c r="PM43" s="480"/>
      <c r="PN43" s="481"/>
      <c r="PO43" s="481"/>
      <c r="PP43" s="481"/>
      <c r="PQ43" s="479"/>
      <c r="PR43" s="480"/>
      <c r="PS43" s="480"/>
      <c r="PT43" s="481"/>
      <c r="PU43" s="481"/>
      <c r="PV43" s="481"/>
      <c r="PW43" s="479"/>
      <c r="PX43" s="480"/>
      <c r="PY43" s="480"/>
      <c r="PZ43" s="481"/>
      <c r="QA43" s="481"/>
      <c r="QB43" s="481"/>
      <c r="QC43" s="479"/>
      <c r="QD43" s="480"/>
      <c r="QE43" s="480"/>
      <c r="QF43" s="481"/>
      <c r="QG43" s="481"/>
      <c r="QH43" s="481"/>
      <c r="QI43" s="479"/>
      <c r="QJ43" s="480"/>
      <c r="QK43" s="480"/>
      <c r="QL43" s="481"/>
      <c r="QM43" s="481"/>
      <c r="QN43" s="481"/>
      <c r="QO43" s="479"/>
      <c r="QP43" s="480"/>
      <c r="QQ43" s="480"/>
      <c r="QR43" s="481"/>
      <c r="QS43" s="481"/>
      <c r="QT43" s="481"/>
      <c r="QU43" s="479"/>
      <c r="QV43" s="480"/>
      <c r="QW43" s="480"/>
      <c r="QX43" s="481"/>
      <c r="QY43" s="481"/>
      <c r="QZ43" s="481"/>
      <c r="RA43" s="479"/>
      <c r="RB43" s="480"/>
      <c r="RC43" s="480"/>
      <c r="RD43" s="481"/>
      <c r="RE43" s="481"/>
      <c r="RF43" s="481"/>
      <c r="RG43" s="479"/>
      <c r="RH43" s="480"/>
      <c r="RI43" s="480"/>
      <c r="RJ43" s="481"/>
      <c r="RK43" s="481"/>
      <c r="RL43" s="481"/>
      <c r="RM43" s="479"/>
      <c r="RN43" s="480"/>
      <c r="RO43" s="480"/>
      <c r="RP43" s="481"/>
      <c r="RQ43" s="481"/>
      <c r="RR43" s="481"/>
      <c r="RS43" s="479"/>
      <c r="RT43" s="480"/>
      <c r="RU43" s="480"/>
      <c r="RV43" s="481"/>
      <c r="RW43" s="481"/>
      <c r="RX43" s="481"/>
      <c r="RY43" s="479"/>
      <c r="RZ43" s="480"/>
      <c r="SA43" s="480"/>
      <c r="SB43" s="481"/>
      <c r="SC43" s="481"/>
      <c r="SD43" s="481"/>
      <c r="SE43" s="479"/>
      <c r="SF43" s="480"/>
      <c r="SG43" s="480"/>
      <c r="SH43" s="481"/>
      <c r="SI43" s="481"/>
      <c r="SJ43" s="481"/>
      <c r="SK43" s="479"/>
      <c r="SL43" s="480"/>
      <c r="SM43" s="480"/>
      <c r="SN43" s="481"/>
      <c r="SO43" s="481"/>
      <c r="SP43" s="481"/>
      <c r="SQ43" s="479"/>
      <c r="SR43" s="480"/>
      <c r="SS43" s="480"/>
      <c r="ST43" s="481"/>
      <c r="SU43" s="481"/>
      <c r="SV43" s="481"/>
      <c r="SW43" s="479"/>
      <c r="SX43" s="480"/>
      <c r="SY43" s="480"/>
      <c r="SZ43" s="481"/>
      <c r="TA43" s="481"/>
      <c r="TB43" s="481"/>
      <c r="TC43" s="479"/>
      <c r="TD43" s="480"/>
      <c r="TE43" s="480"/>
      <c r="TF43" s="481"/>
      <c r="TG43" s="481"/>
      <c r="TH43" s="481"/>
      <c r="TI43" s="479"/>
      <c r="TJ43" s="480"/>
      <c r="TK43" s="480"/>
      <c r="TL43" s="481"/>
      <c r="TM43" s="481"/>
      <c r="TN43" s="481"/>
      <c r="TO43" s="479"/>
      <c r="TP43" s="480"/>
      <c r="TQ43" s="480"/>
      <c r="TR43" s="481"/>
      <c r="TS43" s="481"/>
      <c r="TT43" s="481"/>
      <c r="TU43" s="479"/>
      <c r="TV43" s="480"/>
      <c r="TW43" s="480"/>
      <c r="TX43" s="481"/>
      <c r="TY43" s="481"/>
      <c r="TZ43" s="481"/>
      <c r="UA43" s="479"/>
      <c r="UB43" s="480"/>
      <c r="UC43" s="480"/>
      <c r="UD43" s="481"/>
      <c r="UE43" s="481"/>
      <c r="UF43" s="481"/>
      <c r="UG43" s="479"/>
      <c r="UH43" s="480"/>
      <c r="UI43" s="480"/>
      <c r="UJ43" s="481"/>
      <c r="UK43" s="481"/>
      <c r="UL43" s="481"/>
      <c r="UM43" s="479"/>
      <c r="UN43" s="480"/>
      <c r="UO43" s="480"/>
      <c r="UP43" s="481"/>
      <c r="UQ43" s="481"/>
      <c r="UR43" s="481"/>
      <c r="US43" s="479"/>
      <c r="UT43" s="480"/>
      <c r="UU43" s="480"/>
      <c r="UV43" s="481"/>
      <c r="UW43" s="481"/>
      <c r="UX43" s="481"/>
      <c r="UY43" s="479"/>
      <c r="UZ43" s="480"/>
      <c r="VA43" s="480"/>
      <c r="VB43" s="481"/>
      <c r="VC43" s="481"/>
      <c r="VD43" s="481"/>
      <c r="VE43" s="479"/>
      <c r="VF43" s="480"/>
      <c r="VG43" s="480"/>
      <c r="VH43" s="481"/>
      <c r="VI43" s="481"/>
      <c r="VJ43" s="481"/>
      <c r="VK43" s="479"/>
      <c r="VL43" s="480"/>
      <c r="VM43" s="480"/>
      <c r="VN43" s="481"/>
      <c r="VO43" s="481"/>
      <c r="VP43" s="481"/>
      <c r="VQ43" s="479"/>
      <c r="VR43" s="480"/>
      <c r="VS43" s="480"/>
      <c r="VT43" s="481"/>
      <c r="VU43" s="481"/>
      <c r="VV43" s="481"/>
      <c r="VW43" s="479"/>
      <c r="VX43" s="480"/>
      <c r="VY43" s="480"/>
      <c r="VZ43" s="481"/>
      <c r="WA43" s="481"/>
      <c r="WB43" s="481"/>
      <c r="WC43" s="479"/>
      <c r="WD43" s="480"/>
      <c r="WE43" s="480"/>
      <c r="WF43" s="481"/>
      <c r="WG43" s="481"/>
      <c r="WH43" s="481"/>
      <c r="WI43" s="479"/>
      <c r="WJ43" s="480"/>
      <c r="WK43" s="480"/>
      <c r="WL43" s="481"/>
      <c r="WM43" s="481"/>
      <c r="WN43" s="481"/>
      <c r="WO43" s="479"/>
      <c r="WP43" s="480"/>
      <c r="WQ43" s="480"/>
      <c r="WR43" s="481"/>
      <c r="WS43" s="481"/>
      <c r="WT43" s="481"/>
      <c r="WU43" s="479"/>
      <c r="WV43" s="480"/>
      <c r="WW43" s="480"/>
      <c r="WX43" s="481"/>
      <c r="WY43" s="481"/>
      <c r="WZ43" s="481"/>
      <c r="XA43" s="479"/>
      <c r="XB43" s="480"/>
      <c r="XC43" s="480"/>
      <c r="XD43" s="481"/>
      <c r="XE43" s="481"/>
      <c r="XF43" s="481"/>
      <c r="XG43" s="479"/>
      <c r="XH43" s="480"/>
      <c r="XI43" s="480"/>
      <c r="XJ43" s="481"/>
      <c r="XK43" s="481"/>
      <c r="XL43" s="481"/>
      <c r="XM43" s="479"/>
      <c r="XN43" s="480"/>
      <c r="XO43" s="480"/>
      <c r="XP43" s="481"/>
      <c r="XQ43" s="481"/>
      <c r="XR43" s="481"/>
      <c r="XS43" s="479"/>
      <c r="XT43" s="480"/>
      <c r="XU43" s="480"/>
      <c r="XV43" s="481"/>
      <c r="XW43" s="481"/>
      <c r="XX43" s="481"/>
      <c r="XY43" s="479"/>
      <c r="XZ43" s="480"/>
      <c r="YA43" s="480"/>
      <c r="YB43" s="481"/>
      <c r="YC43" s="481"/>
      <c r="YD43" s="481"/>
      <c r="YE43" s="479"/>
      <c r="YF43" s="480"/>
      <c r="YG43" s="480"/>
      <c r="YH43" s="481"/>
      <c r="YI43" s="481"/>
      <c r="YJ43" s="481"/>
      <c r="YK43" s="479"/>
      <c r="YL43" s="480"/>
      <c r="YM43" s="480"/>
      <c r="YN43" s="481"/>
      <c r="YO43" s="481"/>
      <c r="YP43" s="481"/>
      <c r="YQ43" s="479"/>
      <c r="YR43" s="480"/>
      <c r="YS43" s="480"/>
      <c r="YT43" s="481"/>
      <c r="YU43" s="481"/>
      <c r="YV43" s="481"/>
      <c r="YW43" s="479"/>
      <c r="YX43" s="480"/>
      <c r="YY43" s="480"/>
      <c r="YZ43" s="481"/>
      <c r="ZA43" s="481"/>
      <c r="ZB43" s="481"/>
      <c r="ZC43" s="479"/>
      <c r="ZD43" s="480"/>
      <c r="ZE43" s="480"/>
      <c r="ZF43" s="481"/>
      <c r="ZG43" s="481"/>
      <c r="ZH43" s="481"/>
      <c r="ZI43" s="479"/>
      <c r="ZJ43" s="480"/>
      <c r="ZK43" s="480"/>
      <c r="ZL43" s="481"/>
      <c r="ZM43" s="481"/>
      <c r="ZN43" s="481"/>
      <c r="ZO43" s="479"/>
      <c r="ZP43" s="480"/>
      <c r="ZQ43" s="480"/>
      <c r="ZR43" s="481"/>
      <c r="ZS43" s="481"/>
      <c r="ZT43" s="481"/>
      <c r="ZU43" s="479"/>
      <c r="ZV43" s="480"/>
      <c r="ZW43" s="480"/>
      <c r="ZX43" s="481"/>
      <c r="ZY43" s="481"/>
      <c r="ZZ43" s="481"/>
      <c r="AAA43" s="479"/>
      <c r="AAB43" s="480"/>
      <c r="AAC43" s="480"/>
      <c r="AAD43" s="481"/>
      <c r="AAE43" s="481"/>
      <c r="AAF43" s="481"/>
      <c r="AAG43" s="479"/>
      <c r="AAH43" s="480"/>
      <c r="AAI43" s="480"/>
      <c r="AAJ43" s="481"/>
      <c r="AAK43" s="481"/>
      <c r="AAL43" s="481"/>
      <c r="AAM43" s="479"/>
      <c r="AAN43" s="480"/>
      <c r="AAO43" s="480"/>
      <c r="AAP43" s="481"/>
      <c r="AAQ43" s="481"/>
      <c r="AAR43" s="481"/>
      <c r="AAS43" s="479"/>
      <c r="AAT43" s="480"/>
      <c r="AAU43" s="480"/>
      <c r="AAV43" s="481"/>
      <c r="AAW43" s="481"/>
      <c r="AAX43" s="481"/>
      <c r="AAY43" s="479"/>
      <c r="AAZ43" s="480"/>
      <c r="ABA43" s="480"/>
      <c r="ABB43" s="481"/>
      <c r="ABC43" s="481"/>
      <c r="ABD43" s="481"/>
      <c r="ABE43" s="479"/>
      <c r="ABF43" s="480"/>
      <c r="ABG43" s="480"/>
      <c r="ABH43" s="481"/>
      <c r="ABI43" s="481"/>
      <c r="ABJ43" s="481"/>
      <c r="ABK43" s="479"/>
      <c r="ABL43" s="480"/>
      <c r="ABM43" s="480"/>
      <c r="ABN43" s="481"/>
      <c r="ABO43" s="481"/>
      <c r="ABP43" s="481"/>
      <c r="ABQ43" s="479"/>
      <c r="ABR43" s="480"/>
      <c r="ABS43" s="480"/>
      <c r="ABT43" s="481"/>
      <c r="ABU43" s="481"/>
      <c r="ABV43" s="481"/>
      <c r="ABW43" s="479"/>
      <c r="ABX43" s="480"/>
      <c r="ABY43" s="480"/>
      <c r="ABZ43" s="481"/>
      <c r="ACA43" s="481"/>
      <c r="ACB43" s="481"/>
      <c r="ACC43" s="479"/>
      <c r="ACD43" s="480"/>
      <c r="ACE43" s="480"/>
      <c r="ACF43" s="481"/>
      <c r="ACG43" s="481"/>
      <c r="ACH43" s="481"/>
      <c r="ACI43" s="479"/>
      <c r="ACJ43" s="480"/>
      <c r="ACK43" s="480"/>
      <c r="ACL43" s="481"/>
      <c r="ACM43" s="481"/>
      <c r="ACN43" s="481"/>
      <c r="ACO43" s="479"/>
      <c r="ACP43" s="480"/>
      <c r="ACQ43" s="480"/>
      <c r="ACR43" s="481"/>
      <c r="ACS43" s="481"/>
      <c r="ACT43" s="481"/>
      <c r="ACU43" s="479"/>
      <c r="ACV43" s="480"/>
      <c r="ACW43" s="480"/>
      <c r="ACX43" s="481"/>
      <c r="ACY43" s="481"/>
      <c r="ACZ43" s="481"/>
      <c r="ADA43" s="479"/>
      <c r="ADB43" s="480"/>
      <c r="ADC43" s="480"/>
      <c r="ADD43" s="481"/>
      <c r="ADE43" s="481"/>
      <c r="ADF43" s="481"/>
      <c r="ADG43" s="479"/>
      <c r="ADH43" s="480"/>
      <c r="ADI43" s="480"/>
      <c r="ADJ43" s="481"/>
      <c r="ADK43" s="481"/>
      <c r="ADL43" s="481"/>
      <c r="ADM43" s="479"/>
      <c r="ADN43" s="480"/>
      <c r="ADO43" s="480"/>
      <c r="ADP43" s="481"/>
      <c r="ADQ43" s="481"/>
      <c r="ADR43" s="481"/>
      <c r="ADS43" s="479"/>
      <c r="ADT43" s="480"/>
      <c r="ADU43" s="480"/>
      <c r="ADV43" s="481"/>
      <c r="ADW43" s="481"/>
      <c r="ADX43" s="481"/>
      <c r="ADY43" s="479"/>
      <c r="ADZ43" s="480"/>
      <c r="AEA43" s="480"/>
      <c r="AEB43" s="481"/>
      <c r="AEC43" s="481"/>
      <c r="AED43" s="481"/>
      <c r="AEE43" s="479"/>
      <c r="AEF43" s="480"/>
      <c r="AEG43" s="480"/>
      <c r="AEH43" s="481"/>
      <c r="AEI43" s="481"/>
      <c r="AEJ43" s="481"/>
      <c r="AEK43" s="479"/>
      <c r="AEL43" s="480"/>
      <c r="AEM43" s="480"/>
      <c r="AEN43" s="481"/>
      <c r="AEO43" s="481"/>
      <c r="AEP43" s="481"/>
      <c r="AEQ43" s="479"/>
      <c r="AER43" s="480"/>
      <c r="AES43" s="480"/>
      <c r="AET43" s="481"/>
      <c r="AEU43" s="481"/>
      <c r="AEV43" s="481"/>
      <c r="AEW43" s="479"/>
      <c r="AEX43" s="480"/>
      <c r="AEY43" s="480"/>
      <c r="AEZ43" s="481"/>
      <c r="AFA43" s="481"/>
      <c r="AFB43" s="481"/>
      <c r="AFC43" s="479"/>
      <c r="AFD43" s="480"/>
      <c r="AFE43" s="480"/>
      <c r="AFF43" s="481"/>
      <c r="AFG43" s="481"/>
      <c r="AFH43" s="481"/>
      <c r="AFI43" s="479"/>
      <c r="AFJ43" s="480"/>
      <c r="AFK43" s="480"/>
      <c r="AFL43" s="481"/>
      <c r="AFM43" s="481"/>
      <c r="AFN43" s="481"/>
      <c r="AFO43" s="479"/>
      <c r="AFP43" s="480"/>
      <c r="AFQ43" s="480"/>
      <c r="AFR43" s="481"/>
      <c r="AFS43" s="481"/>
      <c r="AFT43" s="481"/>
      <c r="AFU43" s="479"/>
      <c r="AFV43" s="480"/>
      <c r="AFW43" s="480"/>
      <c r="AFX43" s="481"/>
      <c r="AFY43" s="481"/>
      <c r="AFZ43" s="481"/>
      <c r="AGA43" s="479"/>
      <c r="AGB43" s="480"/>
      <c r="AGC43" s="480"/>
      <c r="AGD43" s="481"/>
      <c r="AGE43" s="481"/>
      <c r="AGF43" s="481"/>
      <c r="AGG43" s="479"/>
      <c r="AGH43" s="480"/>
      <c r="AGI43" s="480"/>
      <c r="AGJ43" s="481"/>
      <c r="AGK43" s="481"/>
      <c r="AGL43" s="481"/>
      <c r="AGM43" s="479"/>
      <c r="AGN43" s="480"/>
      <c r="AGO43" s="480"/>
      <c r="AGP43" s="481"/>
      <c r="AGQ43" s="481"/>
      <c r="AGR43" s="481"/>
      <c r="AGS43" s="479"/>
      <c r="AGT43" s="480"/>
      <c r="AGU43" s="480"/>
      <c r="AGV43" s="481"/>
      <c r="AGW43" s="481"/>
      <c r="AGX43" s="481"/>
      <c r="AGY43" s="479"/>
      <c r="AGZ43" s="480"/>
      <c r="AHA43" s="480"/>
      <c r="AHB43" s="481"/>
      <c r="AHC43" s="481"/>
      <c r="AHD43" s="481"/>
      <c r="AHE43" s="479"/>
      <c r="AHF43" s="480"/>
      <c r="AHG43" s="480"/>
      <c r="AHH43" s="481"/>
      <c r="AHI43" s="481"/>
      <c r="AHJ43" s="481"/>
      <c r="AHK43" s="479"/>
      <c r="AHL43" s="480"/>
      <c r="AHM43" s="480"/>
      <c r="AHN43" s="481"/>
      <c r="AHO43" s="481"/>
      <c r="AHP43" s="481"/>
      <c r="AHQ43" s="479"/>
      <c r="AHR43" s="480"/>
      <c r="AHS43" s="480"/>
      <c r="AHT43" s="481"/>
      <c r="AHU43" s="481"/>
      <c r="AHV43" s="481"/>
      <c r="AHW43" s="479"/>
      <c r="AHX43" s="480"/>
      <c r="AHY43" s="480"/>
      <c r="AHZ43" s="481"/>
      <c r="AIA43" s="481"/>
      <c r="AIB43" s="481"/>
      <c r="AIC43" s="479"/>
      <c r="AID43" s="480"/>
      <c r="AIE43" s="480"/>
      <c r="AIF43" s="481"/>
      <c r="AIG43" s="481"/>
      <c r="AIH43" s="481"/>
      <c r="AII43" s="479"/>
      <c r="AIJ43" s="480"/>
      <c r="AIK43" s="480"/>
      <c r="AIL43" s="481"/>
      <c r="AIM43" s="481"/>
      <c r="AIN43" s="481"/>
      <c r="AIO43" s="479"/>
      <c r="AIP43" s="480"/>
      <c r="AIQ43" s="480"/>
      <c r="AIR43" s="481"/>
      <c r="AIS43" s="481"/>
      <c r="AIT43" s="481"/>
      <c r="AIU43" s="479"/>
      <c r="AIV43" s="480"/>
      <c r="AIW43" s="480"/>
      <c r="AIX43" s="481"/>
      <c r="AIY43" s="481"/>
      <c r="AIZ43" s="481"/>
      <c r="AJA43" s="479"/>
      <c r="AJB43" s="480"/>
      <c r="AJC43" s="480"/>
      <c r="AJD43" s="481"/>
      <c r="AJE43" s="481"/>
      <c r="AJF43" s="481"/>
      <c r="AJG43" s="479"/>
      <c r="AJH43" s="480"/>
      <c r="AJI43" s="480"/>
      <c r="AJJ43" s="481"/>
      <c r="AJK43" s="481"/>
      <c r="AJL43" s="481"/>
      <c r="AJM43" s="479"/>
      <c r="AJN43" s="480"/>
      <c r="AJO43" s="480"/>
      <c r="AJP43" s="481"/>
      <c r="AJQ43" s="481"/>
      <c r="AJR43" s="481"/>
      <c r="AJS43" s="479"/>
      <c r="AJT43" s="480"/>
      <c r="AJU43" s="480"/>
      <c r="AJV43" s="481"/>
      <c r="AJW43" s="481"/>
      <c r="AJX43" s="481"/>
      <c r="AJY43" s="479"/>
      <c r="AJZ43" s="480"/>
      <c r="AKA43" s="480"/>
      <c r="AKB43" s="481"/>
      <c r="AKC43" s="481"/>
      <c r="AKD43" s="481"/>
      <c r="AKE43" s="479"/>
      <c r="AKF43" s="480"/>
      <c r="AKG43" s="480"/>
      <c r="AKH43" s="481"/>
      <c r="AKI43" s="481"/>
      <c r="AKJ43" s="481"/>
      <c r="AKK43" s="479"/>
      <c r="AKL43" s="480"/>
      <c r="AKM43" s="480"/>
      <c r="AKN43" s="481"/>
      <c r="AKO43" s="481"/>
      <c r="AKP43" s="481"/>
      <c r="AKQ43" s="479"/>
      <c r="AKR43" s="480"/>
      <c r="AKS43" s="480"/>
      <c r="AKT43" s="481"/>
      <c r="AKU43" s="481"/>
      <c r="AKV43" s="481"/>
      <c r="AKW43" s="479"/>
      <c r="AKX43" s="480"/>
      <c r="AKY43" s="480"/>
      <c r="AKZ43" s="481"/>
      <c r="ALA43" s="481"/>
      <c r="ALB43" s="481"/>
      <c r="ALC43" s="479"/>
      <c r="ALD43" s="480"/>
      <c r="ALE43" s="480"/>
      <c r="ALF43" s="481"/>
      <c r="ALG43" s="481"/>
      <c r="ALH43" s="481"/>
      <c r="ALI43" s="479"/>
      <c r="ALJ43" s="480"/>
      <c r="ALK43" s="480"/>
      <c r="ALL43" s="481"/>
      <c r="ALM43" s="481"/>
      <c r="ALN43" s="481"/>
      <c r="ALO43" s="479"/>
      <c r="ALP43" s="480"/>
      <c r="ALQ43" s="480"/>
      <c r="ALR43" s="481"/>
      <c r="ALS43" s="481"/>
      <c r="ALT43" s="481"/>
      <c r="ALU43" s="479"/>
      <c r="ALV43" s="480"/>
      <c r="ALW43" s="480"/>
      <c r="ALX43" s="481"/>
      <c r="ALY43" s="481"/>
      <c r="ALZ43" s="481"/>
      <c r="AMA43" s="479"/>
      <c r="AMB43" s="480"/>
      <c r="AMC43" s="480"/>
      <c r="AMD43" s="481"/>
      <c r="AME43" s="481"/>
      <c r="AMF43" s="481"/>
      <c r="AMG43" s="479"/>
      <c r="AMH43" s="480"/>
      <c r="AMI43" s="480"/>
      <c r="AMJ43" s="481"/>
      <c r="AMK43" s="481"/>
      <c r="AML43" s="481"/>
      <c r="AMM43" s="479"/>
      <c r="AMN43" s="480"/>
      <c r="AMO43" s="480"/>
      <c r="AMP43" s="481"/>
      <c r="AMQ43" s="481"/>
      <c r="AMR43" s="481"/>
      <c r="AMS43" s="479"/>
      <c r="AMT43" s="480"/>
      <c r="AMU43" s="480"/>
      <c r="AMV43" s="481"/>
      <c r="AMW43" s="481"/>
      <c r="AMX43" s="481"/>
      <c r="AMY43" s="479"/>
      <c r="AMZ43" s="480"/>
      <c r="ANA43" s="480"/>
      <c r="ANB43" s="481"/>
      <c r="ANC43" s="481"/>
      <c r="AND43" s="481"/>
      <c r="ANE43" s="479"/>
      <c r="ANF43" s="480"/>
      <c r="ANG43" s="480"/>
      <c r="ANH43" s="481"/>
      <c r="ANI43" s="481"/>
      <c r="ANJ43" s="481"/>
      <c r="ANK43" s="479"/>
      <c r="ANL43" s="480"/>
      <c r="ANM43" s="480"/>
      <c r="ANN43" s="481"/>
      <c r="ANO43" s="481"/>
      <c r="ANP43" s="481"/>
      <c r="ANQ43" s="479"/>
      <c r="ANR43" s="480"/>
      <c r="ANS43" s="480"/>
      <c r="ANT43" s="481"/>
      <c r="ANU43" s="481"/>
      <c r="ANV43" s="481"/>
      <c r="ANW43" s="479"/>
      <c r="ANX43" s="480"/>
      <c r="ANY43" s="480"/>
      <c r="ANZ43" s="481"/>
      <c r="AOA43" s="481"/>
      <c r="AOB43" s="481"/>
      <c r="AOC43" s="479"/>
      <c r="AOD43" s="480"/>
      <c r="AOE43" s="480"/>
      <c r="AOF43" s="481"/>
      <c r="AOG43" s="481"/>
      <c r="AOH43" s="481"/>
      <c r="AOI43" s="479"/>
      <c r="AOJ43" s="480"/>
      <c r="AOK43" s="480"/>
      <c r="AOL43" s="481"/>
      <c r="AOM43" s="481"/>
      <c r="AON43" s="481"/>
      <c r="AOO43" s="479"/>
      <c r="AOP43" s="480"/>
      <c r="AOQ43" s="480"/>
      <c r="AOR43" s="481"/>
      <c r="AOS43" s="481"/>
      <c r="AOT43" s="481"/>
      <c r="AOU43" s="479"/>
      <c r="AOV43" s="480"/>
      <c r="AOW43" s="480"/>
      <c r="AOX43" s="481"/>
      <c r="AOY43" s="481"/>
      <c r="AOZ43" s="481"/>
      <c r="APA43" s="479"/>
      <c r="APB43" s="480"/>
      <c r="APC43" s="480"/>
      <c r="APD43" s="481"/>
      <c r="APE43" s="481"/>
      <c r="APF43" s="481"/>
      <c r="APG43" s="479"/>
      <c r="APH43" s="480"/>
      <c r="API43" s="480"/>
      <c r="APJ43" s="481"/>
      <c r="APK43" s="481"/>
      <c r="APL43" s="481"/>
      <c r="APM43" s="479"/>
      <c r="APN43" s="480"/>
      <c r="APO43" s="480"/>
      <c r="APP43" s="481"/>
      <c r="APQ43" s="481"/>
      <c r="APR43" s="481"/>
      <c r="APS43" s="479"/>
      <c r="APT43" s="480"/>
      <c r="APU43" s="480"/>
      <c r="APV43" s="481"/>
      <c r="APW43" s="481"/>
      <c r="APX43" s="481"/>
      <c r="APY43" s="479"/>
      <c r="APZ43" s="480"/>
      <c r="AQA43" s="480"/>
      <c r="AQB43" s="481"/>
      <c r="AQC43" s="481"/>
      <c r="AQD43" s="481"/>
      <c r="AQE43" s="479"/>
      <c r="AQF43" s="480"/>
      <c r="AQG43" s="480"/>
      <c r="AQH43" s="481"/>
      <c r="AQI43" s="481"/>
      <c r="AQJ43" s="481"/>
      <c r="AQK43" s="479"/>
      <c r="AQL43" s="480"/>
      <c r="AQM43" s="480"/>
      <c r="AQN43" s="481"/>
      <c r="AQO43" s="481"/>
      <c r="AQP43" s="481"/>
      <c r="AQQ43" s="479"/>
      <c r="AQR43" s="480"/>
      <c r="AQS43" s="480"/>
      <c r="AQT43" s="481"/>
      <c r="AQU43" s="481"/>
      <c r="AQV43" s="481"/>
      <c r="AQW43" s="479"/>
      <c r="AQX43" s="480"/>
      <c r="AQY43" s="480"/>
      <c r="AQZ43" s="481"/>
      <c r="ARA43" s="481"/>
      <c r="ARB43" s="481"/>
      <c r="ARC43" s="479"/>
      <c r="ARD43" s="480"/>
      <c r="ARE43" s="480"/>
      <c r="ARF43" s="481"/>
      <c r="ARG43" s="481"/>
      <c r="ARH43" s="481"/>
      <c r="ARI43" s="479"/>
      <c r="ARJ43" s="480"/>
      <c r="ARK43" s="480"/>
      <c r="ARL43" s="481"/>
      <c r="ARM43" s="481"/>
      <c r="ARN43" s="481"/>
      <c r="ARO43" s="479"/>
      <c r="ARP43" s="480"/>
      <c r="ARQ43" s="480"/>
      <c r="ARR43" s="481"/>
      <c r="ARS43" s="481"/>
      <c r="ART43" s="481"/>
      <c r="ARU43" s="479"/>
      <c r="ARV43" s="480"/>
      <c r="ARW43" s="480"/>
      <c r="ARX43" s="481"/>
      <c r="ARY43" s="481"/>
      <c r="ARZ43" s="481"/>
      <c r="ASA43" s="479"/>
      <c r="ASB43" s="480"/>
      <c r="ASC43" s="480"/>
      <c r="ASD43" s="481"/>
      <c r="ASE43" s="481"/>
      <c r="ASF43" s="481"/>
      <c r="ASG43" s="479"/>
      <c r="ASH43" s="480"/>
      <c r="ASI43" s="480"/>
      <c r="ASJ43" s="481"/>
      <c r="ASK43" s="481"/>
      <c r="ASL43" s="481"/>
      <c r="ASM43" s="479"/>
      <c r="ASN43" s="480"/>
      <c r="ASO43" s="480"/>
      <c r="ASP43" s="481"/>
      <c r="ASQ43" s="481"/>
      <c r="ASR43" s="481"/>
      <c r="ASS43" s="479"/>
      <c r="AST43" s="480"/>
      <c r="ASU43" s="480"/>
      <c r="ASV43" s="481"/>
      <c r="ASW43" s="481"/>
      <c r="ASX43" s="481"/>
      <c r="ASY43" s="479"/>
      <c r="ASZ43" s="480"/>
      <c r="ATA43" s="480"/>
      <c r="ATB43" s="481"/>
      <c r="ATC43" s="481"/>
      <c r="ATD43" s="481"/>
      <c r="ATE43" s="479"/>
      <c r="ATF43" s="480"/>
      <c r="ATG43" s="480"/>
      <c r="ATH43" s="481"/>
      <c r="ATI43" s="481"/>
      <c r="ATJ43" s="481"/>
      <c r="ATK43" s="479"/>
      <c r="ATL43" s="480"/>
      <c r="ATM43" s="480"/>
      <c r="ATN43" s="481"/>
      <c r="ATO43" s="481"/>
      <c r="ATP43" s="481"/>
      <c r="ATQ43" s="479"/>
      <c r="ATR43" s="480"/>
      <c r="ATS43" s="480"/>
      <c r="ATT43" s="481"/>
      <c r="ATU43" s="481"/>
      <c r="ATV43" s="481"/>
      <c r="ATW43" s="479"/>
      <c r="ATX43" s="480"/>
      <c r="ATY43" s="480"/>
      <c r="ATZ43" s="481"/>
      <c r="AUA43" s="481"/>
      <c r="AUB43" s="481"/>
      <c r="AUC43" s="479"/>
      <c r="AUD43" s="480"/>
      <c r="AUE43" s="480"/>
      <c r="AUF43" s="481"/>
      <c r="AUG43" s="481"/>
      <c r="AUH43" s="481"/>
      <c r="AUI43" s="479"/>
      <c r="AUJ43" s="480"/>
      <c r="AUK43" s="480"/>
      <c r="AUL43" s="481"/>
      <c r="AUM43" s="481"/>
      <c r="AUN43" s="481"/>
      <c r="AUO43" s="479"/>
      <c r="AUP43" s="480"/>
      <c r="AUQ43" s="480"/>
      <c r="AUR43" s="481"/>
      <c r="AUS43" s="481"/>
      <c r="AUT43" s="481"/>
      <c r="AUU43" s="479"/>
      <c r="AUV43" s="480"/>
      <c r="AUW43" s="480"/>
      <c r="AUX43" s="481"/>
      <c r="AUY43" s="481"/>
      <c r="AUZ43" s="481"/>
      <c r="AVA43" s="479"/>
      <c r="AVB43" s="480"/>
      <c r="AVC43" s="480"/>
      <c r="AVD43" s="481"/>
      <c r="AVE43" s="481"/>
      <c r="AVF43" s="481"/>
      <c r="AVG43" s="479"/>
      <c r="AVH43" s="480"/>
      <c r="AVI43" s="480"/>
      <c r="AVJ43" s="481"/>
      <c r="AVK43" s="481"/>
      <c r="AVL43" s="481"/>
      <c r="AVM43" s="479"/>
      <c r="AVN43" s="480"/>
      <c r="AVO43" s="480"/>
      <c r="AVP43" s="481"/>
      <c r="AVQ43" s="481"/>
      <c r="AVR43" s="481"/>
      <c r="AVS43" s="479"/>
      <c r="AVT43" s="480"/>
      <c r="AVU43" s="480"/>
      <c r="AVV43" s="481"/>
      <c r="AVW43" s="481"/>
      <c r="AVX43" s="481"/>
      <c r="AVY43" s="479"/>
      <c r="AVZ43" s="480"/>
      <c r="AWA43" s="480"/>
      <c r="AWB43" s="481"/>
      <c r="AWC43" s="481"/>
      <c r="AWD43" s="481"/>
      <c r="AWE43" s="479"/>
      <c r="AWF43" s="480"/>
      <c r="AWG43" s="480"/>
      <c r="AWH43" s="481"/>
      <c r="AWI43" s="481"/>
      <c r="AWJ43" s="481"/>
      <c r="AWK43" s="479"/>
      <c r="AWL43" s="480"/>
      <c r="AWM43" s="480"/>
      <c r="AWN43" s="481"/>
      <c r="AWO43" s="481"/>
      <c r="AWP43" s="481"/>
      <c r="AWQ43" s="479"/>
      <c r="AWR43" s="480"/>
      <c r="AWS43" s="480"/>
      <c r="AWT43" s="481"/>
      <c r="AWU43" s="481"/>
      <c r="AWV43" s="481"/>
      <c r="AWW43" s="479"/>
      <c r="AWX43" s="480"/>
      <c r="AWY43" s="480"/>
      <c r="AWZ43" s="481"/>
      <c r="AXA43" s="481"/>
      <c r="AXB43" s="481"/>
      <c r="AXC43" s="479"/>
      <c r="AXD43" s="480"/>
      <c r="AXE43" s="480"/>
      <c r="AXF43" s="481"/>
      <c r="AXG43" s="481"/>
      <c r="AXH43" s="481"/>
      <c r="AXI43" s="479"/>
      <c r="AXJ43" s="480"/>
      <c r="AXK43" s="480"/>
      <c r="AXL43" s="481"/>
      <c r="AXM43" s="481"/>
      <c r="AXN43" s="481"/>
      <c r="AXO43" s="479"/>
      <c r="AXP43" s="480"/>
      <c r="AXQ43" s="480"/>
      <c r="AXR43" s="481"/>
      <c r="AXS43" s="481"/>
      <c r="AXT43" s="481"/>
      <c r="AXU43" s="479"/>
      <c r="AXV43" s="480"/>
      <c r="AXW43" s="480"/>
      <c r="AXX43" s="481"/>
      <c r="AXY43" s="481"/>
      <c r="AXZ43" s="481"/>
      <c r="AYA43" s="479"/>
      <c r="AYB43" s="480"/>
      <c r="AYC43" s="480"/>
      <c r="AYD43" s="481"/>
      <c r="AYE43" s="481"/>
      <c r="AYF43" s="481"/>
      <c r="AYG43" s="479"/>
      <c r="AYH43" s="480"/>
      <c r="AYI43" s="480"/>
      <c r="AYJ43" s="481"/>
      <c r="AYK43" s="481"/>
      <c r="AYL43" s="481"/>
      <c r="AYM43" s="479"/>
      <c r="AYN43" s="480"/>
      <c r="AYO43" s="480"/>
      <c r="AYP43" s="481"/>
      <c r="AYQ43" s="481"/>
      <c r="AYR43" s="481"/>
      <c r="AYS43" s="479"/>
      <c r="AYT43" s="480"/>
      <c r="AYU43" s="480"/>
      <c r="AYV43" s="481"/>
      <c r="AYW43" s="481"/>
      <c r="AYX43" s="481"/>
      <c r="AYY43" s="479"/>
      <c r="AYZ43" s="480"/>
      <c r="AZA43" s="480"/>
      <c r="AZB43" s="481"/>
      <c r="AZC43" s="481"/>
      <c r="AZD43" s="481"/>
      <c r="AZE43" s="479"/>
      <c r="AZF43" s="480"/>
      <c r="AZG43" s="480"/>
      <c r="AZH43" s="481"/>
      <c r="AZI43" s="481"/>
      <c r="AZJ43" s="481"/>
      <c r="AZK43" s="479"/>
      <c r="AZL43" s="480"/>
      <c r="AZM43" s="480"/>
      <c r="AZN43" s="481"/>
      <c r="AZO43" s="481"/>
      <c r="AZP43" s="481"/>
      <c r="AZQ43" s="479"/>
      <c r="AZR43" s="480"/>
      <c r="AZS43" s="480"/>
      <c r="AZT43" s="481"/>
      <c r="AZU43" s="481"/>
      <c r="AZV43" s="481"/>
      <c r="AZW43" s="479"/>
      <c r="AZX43" s="480"/>
      <c r="AZY43" s="480"/>
      <c r="AZZ43" s="481"/>
      <c r="BAA43" s="481"/>
      <c r="BAB43" s="481"/>
      <c r="BAC43" s="479"/>
      <c r="BAD43" s="480"/>
      <c r="BAE43" s="480"/>
      <c r="BAF43" s="481"/>
      <c r="BAG43" s="481"/>
      <c r="BAH43" s="481"/>
      <c r="BAI43" s="479"/>
      <c r="BAJ43" s="480"/>
      <c r="BAK43" s="480"/>
      <c r="BAL43" s="481"/>
      <c r="BAM43" s="481"/>
      <c r="BAN43" s="481"/>
      <c r="BAO43" s="479"/>
      <c r="BAP43" s="480"/>
      <c r="BAQ43" s="480"/>
      <c r="BAR43" s="481"/>
      <c r="BAS43" s="481"/>
      <c r="BAT43" s="481"/>
      <c r="BAU43" s="479"/>
      <c r="BAV43" s="480"/>
      <c r="BAW43" s="480"/>
      <c r="BAX43" s="481"/>
      <c r="BAY43" s="481"/>
      <c r="BAZ43" s="481"/>
      <c r="BBA43" s="479"/>
      <c r="BBB43" s="480"/>
      <c r="BBC43" s="480"/>
      <c r="BBD43" s="481"/>
      <c r="BBE43" s="481"/>
      <c r="BBF43" s="481"/>
      <c r="BBG43" s="479"/>
      <c r="BBH43" s="480"/>
      <c r="BBI43" s="480"/>
      <c r="BBJ43" s="481"/>
      <c r="BBK43" s="481"/>
      <c r="BBL43" s="481"/>
      <c r="BBM43" s="479"/>
      <c r="BBN43" s="480"/>
      <c r="BBO43" s="480"/>
      <c r="BBP43" s="481"/>
      <c r="BBQ43" s="481"/>
      <c r="BBR43" s="481"/>
      <c r="BBS43" s="479"/>
      <c r="BBT43" s="480"/>
      <c r="BBU43" s="480"/>
      <c r="BBV43" s="481"/>
      <c r="BBW43" s="481"/>
      <c r="BBX43" s="481"/>
      <c r="BBY43" s="479"/>
      <c r="BBZ43" s="480"/>
      <c r="BCA43" s="480"/>
      <c r="BCB43" s="481"/>
      <c r="BCC43" s="481"/>
      <c r="BCD43" s="481"/>
      <c r="BCE43" s="479"/>
      <c r="BCF43" s="480"/>
      <c r="BCG43" s="480"/>
      <c r="BCH43" s="481"/>
      <c r="BCI43" s="481"/>
      <c r="BCJ43" s="481"/>
      <c r="BCK43" s="479"/>
      <c r="BCL43" s="480"/>
      <c r="BCM43" s="480"/>
      <c r="BCN43" s="481"/>
      <c r="BCO43" s="481"/>
      <c r="BCP43" s="481"/>
      <c r="BCQ43" s="479"/>
      <c r="BCR43" s="480"/>
      <c r="BCS43" s="480"/>
      <c r="BCT43" s="481"/>
      <c r="BCU43" s="481"/>
      <c r="BCV43" s="481"/>
      <c r="BCW43" s="479"/>
      <c r="BCX43" s="480"/>
      <c r="BCY43" s="480"/>
      <c r="BCZ43" s="481"/>
      <c r="BDA43" s="481"/>
      <c r="BDB43" s="481"/>
      <c r="BDC43" s="479"/>
      <c r="BDD43" s="480"/>
      <c r="BDE43" s="480"/>
      <c r="BDF43" s="481"/>
      <c r="BDG43" s="481"/>
      <c r="BDH43" s="481"/>
      <c r="BDI43" s="479"/>
      <c r="BDJ43" s="480"/>
      <c r="BDK43" s="480"/>
      <c r="BDL43" s="481"/>
      <c r="BDM43" s="481"/>
      <c r="BDN43" s="481"/>
      <c r="BDO43" s="479"/>
      <c r="BDP43" s="480"/>
      <c r="BDQ43" s="480"/>
      <c r="BDR43" s="481"/>
      <c r="BDS43" s="481"/>
      <c r="BDT43" s="481"/>
      <c r="BDU43" s="479"/>
      <c r="BDV43" s="480"/>
      <c r="BDW43" s="480"/>
      <c r="BDX43" s="481"/>
      <c r="BDY43" s="481"/>
      <c r="BDZ43" s="481"/>
      <c r="BEA43" s="479"/>
      <c r="BEB43" s="480"/>
      <c r="BEC43" s="480"/>
      <c r="BED43" s="481"/>
      <c r="BEE43" s="481"/>
      <c r="BEF43" s="481"/>
      <c r="BEG43" s="479"/>
      <c r="BEH43" s="480"/>
      <c r="BEI43" s="480"/>
      <c r="BEJ43" s="481"/>
      <c r="BEK43" s="481"/>
      <c r="BEL43" s="481"/>
      <c r="BEM43" s="479"/>
      <c r="BEN43" s="480"/>
      <c r="BEO43" s="480"/>
      <c r="BEP43" s="481"/>
      <c r="BEQ43" s="481"/>
      <c r="BER43" s="481"/>
      <c r="BES43" s="479"/>
      <c r="BET43" s="480"/>
      <c r="BEU43" s="480"/>
      <c r="BEV43" s="481"/>
      <c r="BEW43" s="481"/>
      <c r="BEX43" s="481"/>
      <c r="BEY43" s="479"/>
      <c r="BEZ43" s="480"/>
      <c r="BFA43" s="480"/>
      <c r="BFB43" s="481"/>
      <c r="BFC43" s="481"/>
      <c r="BFD43" s="481"/>
      <c r="BFE43" s="479"/>
      <c r="BFF43" s="480"/>
      <c r="BFG43" s="480"/>
      <c r="BFH43" s="481"/>
      <c r="BFI43" s="481"/>
      <c r="BFJ43" s="481"/>
      <c r="BFK43" s="479"/>
      <c r="BFL43" s="480"/>
      <c r="BFM43" s="480"/>
      <c r="BFN43" s="481"/>
      <c r="BFO43" s="481"/>
      <c r="BFP43" s="481"/>
      <c r="BFQ43" s="479"/>
      <c r="BFR43" s="480"/>
      <c r="BFS43" s="480"/>
      <c r="BFT43" s="481"/>
      <c r="BFU43" s="481"/>
      <c r="BFV43" s="481"/>
      <c r="BFW43" s="479"/>
      <c r="BFX43" s="480"/>
      <c r="BFY43" s="480"/>
      <c r="BFZ43" s="481"/>
      <c r="BGA43" s="481"/>
      <c r="BGB43" s="481"/>
      <c r="BGC43" s="479"/>
      <c r="BGD43" s="480"/>
      <c r="BGE43" s="480"/>
      <c r="BGF43" s="481"/>
      <c r="BGG43" s="481"/>
      <c r="BGH43" s="481"/>
      <c r="BGI43" s="479"/>
      <c r="BGJ43" s="480"/>
      <c r="BGK43" s="480"/>
      <c r="BGL43" s="481"/>
      <c r="BGM43" s="481"/>
      <c r="BGN43" s="481"/>
      <c r="BGO43" s="479"/>
      <c r="BGP43" s="480"/>
      <c r="BGQ43" s="480"/>
      <c r="BGR43" s="481"/>
      <c r="BGS43" s="481"/>
      <c r="BGT43" s="481"/>
      <c r="BGU43" s="479"/>
      <c r="BGV43" s="480"/>
      <c r="BGW43" s="480"/>
      <c r="BGX43" s="481"/>
      <c r="BGY43" s="481"/>
      <c r="BGZ43" s="481"/>
      <c r="BHA43" s="479"/>
      <c r="BHB43" s="480"/>
      <c r="BHC43" s="480"/>
      <c r="BHD43" s="481"/>
      <c r="BHE43" s="481"/>
      <c r="BHF43" s="481"/>
      <c r="BHG43" s="479"/>
      <c r="BHH43" s="480"/>
      <c r="BHI43" s="480"/>
      <c r="BHJ43" s="481"/>
      <c r="BHK43" s="481"/>
      <c r="BHL43" s="481"/>
      <c r="BHM43" s="479"/>
      <c r="BHN43" s="480"/>
      <c r="BHO43" s="480"/>
      <c r="BHP43" s="481"/>
      <c r="BHQ43" s="481"/>
      <c r="BHR43" s="481"/>
      <c r="BHS43" s="479"/>
      <c r="BHT43" s="480"/>
      <c r="BHU43" s="480"/>
      <c r="BHV43" s="481"/>
      <c r="BHW43" s="481"/>
      <c r="BHX43" s="481"/>
      <c r="BHY43" s="479"/>
      <c r="BHZ43" s="480"/>
      <c r="BIA43" s="480"/>
      <c r="BIB43" s="481"/>
      <c r="BIC43" s="481"/>
      <c r="BID43" s="481"/>
      <c r="BIE43" s="479"/>
      <c r="BIF43" s="480"/>
      <c r="BIG43" s="480"/>
      <c r="BIH43" s="481"/>
      <c r="BII43" s="481"/>
      <c r="BIJ43" s="481"/>
      <c r="BIK43" s="479"/>
      <c r="BIL43" s="480"/>
      <c r="BIM43" s="480"/>
      <c r="BIN43" s="481"/>
      <c r="BIO43" s="481"/>
      <c r="BIP43" s="481"/>
      <c r="BIQ43" s="479"/>
      <c r="BIR43" s="480"/>
      <c r="BIS43" s="480"/>
      <c r="BIT43" s="481"/>
      <c r="BIU43" s="481"/>
      <c r="BIV43" s="481"/>
      <c r="BIW43" s="479"/>
      <c r="BIX43" s="480"/>
      <c r="BIY43" s="480"/>
      <c r="BIZ43" s="481"/>
      <c r="BJA43" s="481"/>
      <c r="BJB43" s="481"/>
      <c r="BJC43" s="479"/>
      <c r="BJD43" s="480"/>
      <c r="BJE43" s="480"/>
      <c r="BJF43" s="481"/>
      <c r="BJG43" s="481"/>
      <c r="BJH43" s="481"/>
      <c r="BJI43" s="479"/>
      <c r="BJJ43" s="480"/>
      <c r="BJK43" s="480"/>
      <c r="BJL43" s="481"/>
      <c r="BJM43" s="481"/>
      <c r="BJN43" s="481"/>
      <c r="BJO43" s="479"/>
      <c r="BJP43" s="480"/>
      <c r="BJQ43" s="480"/>
      <c r="BJR43" s="481"/>
      <c r="BJS43" s="481"/>
      <c r="BJT43" s="481"/>
      <c r="BJU43" s="479"/>
      <c r="BJV43" s="480"/>
      <c r="BJW43" s="480"/>
      <c r="BJX43" s="481"/>
      <c r="BJY43" s="481"/>
      <c r="BJZ43" s="481"/>
      <c r="BKA43" s="479"/>
      <c r="BKB43" s="480"/>
      <c r="BKC43" s="480"/>
      <c r="BKD43" s="481"/>
      <c r="BKE43" s="481"/>
      <c r="BKF43" s="481"/>
      <c r="BKG43" s="479"/>
      <c r="BKH43" s="480"/>
      <c r="BKI43" s="480"/>
      <c r="BKJ43" s="481"/>
      <c r="BKK43" s="481"/>
      <c r="BKL43" s="481"/>
      <c r="BKM43" s="479"/>
      <c r="BKN43" s="480"/>
      <c r="BKO43" s="480"/>
      <c r="BKP43" s="481"/>
      <c r="BKQ43" s="481"/>
      <c r="BKR43" s="481"/>
      <c r="BKS43" s="479"/>
      <c r="BKT43" s="480"/>
      <c r="BKU43" s="480"/>
      <c r="BKV43" s="481"/>
      <c r="BKW43" s="481"/>
      <c r="BKX43" s="481"/>
      <c r="BKY43" s="479"/>
      <c r="BKZ43" s="480"/>
      <c r="BLA43" s="480"/>
      <c r="BLB43" s="481"/>
      <c r="BLC43" s="481"/>
      <c r="BLD43" s="481"/>
      <c r="BLE43" s="479"/>
      <c r="BLF43" s="480"/>
      <c r="BLG43" s="480"/>
      <c r="BLH43" s="481"/>
      <c r="BLI43" s="481"/>
      <c r="BLJ43" s="481"/>
      <c r="BLK43" s="479"/>
      <c r="BLL43" s="480"/>
      <c r="BLM43" s="480"/>
      <c r="BLN43" s="481"/>
      <c r="BLO43" s="481"/>
      <c r="BLP43" s="481"/>
      <c r="BLQ43" s="479"/>
      <c r="BLR43" s="480"/>
      <c r="BLS43" s="480"/>
      <c r="BLT43" s="481"/>
      <c r="BLU43" s="481"/>
      <c r="BLV43" s="481"/>
      <c r="BLW43" s="479"/>
      <c r="BLX43" s="480"/>
      <c r="BLY43" s="480"/>
      <c r="BLZ43" s="481"/>
      <c r="BMA43" s="481"/>
      <c r="BMB43" s="481"/>
      <c r="BMC43" s="479"/>
      <c r="BMD43" s="480"/>
      <c r="BME43" s="480"/>
      <c r="BMF43" s="481"/>
      <c r="BMG43" s="481"/>
      <c r="BMH43" s="481"/>
      <c r="BMI43" s="479"/>
      <c r="BMJ43" s="480"/>
      <c r="BMK43" s="480"/>
      <c r="BML43" s="481"/>
      <c r="BMM43" s="481"/>
      <c r="BMN43" s="481"/>
      <c r="BMO43" s="479"/>
      <c r="BMP43" s="480"/>
      <c r="BMQ43" s="480"/>
      <c r="BMR43" s="481"/>
      <c r="BMS43" s="481"/>
      <c r="BMT43" s="481"/>
      <c r="BMU43" s="479"/>
      <c r="BMV43" s="480"/>
      <c r="BMW43" s="480"/>
      <c r="BMX43" s="481"/>
      <c r="BMY43" s="481"/>
      <c r="BMZ43" s="481"/>
      <c r="BNA43" s="479"/>
      <c r="BNB43" s="480"/>
      <c r="BNC43" s="480"/>
      <c r="BND43" s="481"/>
      <c r="BNE43" s="481"/>
      <c r="BNF43" s="481"/>
      <c r="BNG43" s="479"/>
      <c r="BNH43" s="480"/>
      <c r="BNI43" s="480"/>
      <c r="BNJ43" s="481"/>
      <c r="BNK43" s="481"/>
      <c r="BNL43" s="481"/>
      <c r="BNM43" s="479"/>
      <c r="BNN43" s="480"/>
      <c r="BNO43" s="480"/>
      <c r="BNP43" s="481"/>
      <c r="BNQ43" s="481"/>
      <c r="BNR43" s="481"/>
      <c r="BNS43" s="479"/>
      <c r="BNT43" s="480"/>
      <c r="BNU43" s="480"/>
      <c r="BNV43" s="481"/>
      <c r="BNW43" s="481"/>
      <c r="BNX43" s="481"/>
      <c r="BNY43" s="479"/>
      <c r="BNZ43" s="480"/>
      <c r="BOA43" s="480"/>
      <c r="BOB43" s="481"/>
      <c r="BOC43" s="481"/>
      <c r="BOD43" s="481"/>
      <c r="BOE43" s="479"/>
      <c r="BOF43" s="480"/>
      <c r="BOG43" s="480"/>
      <c r="BOH43" s="481"/>
      <c r="BOI43" s="481"/>
      <c r="BOJ43" s="481"/>
      <c r="BOK43" s="479"/>
      <c r="BOL43" s="480"/>
      <c r="BOM43" s="480"/>
      <c r="BON43" s="481"/>
      <c r="BOO43" s="481"/>
      <c r="BOP43" s="481"/>
      <c r="BOQ43" s="479"/>
      <c r="BOR43" s="480"/>
      <c r="BOS43" s="480"/>
      <c r="BOT43" s="481"/>
      <c r="BOU43" s="481"/>
      <c r="BOV43" s="481"/>
      <c r="BOW43" s="479"/>
      <c r="BOX43" s="480"/>
      <c r="BOY43" s="480"/>
      <c r="BOZ43" s="481"/>
      <c r="BPA43" s="481"/>
      <c r="BPB43" s="481"/>
      <c r="BPC43" s="479"/>
      <c r="BPD43" s="480"/>
      <c r="BPE43" s="480"/>
      <c r="BPF43" s="481"/>
      <c r="BPG43" s="481"/>
      <c r="BPH43" s="481"/>
      <c r="BPI43" s="479"/>
      <c r="BPJ43" s="480"/>
      <c r="BPK43" s="480"/>
      <c r="BPL43" s="481"/>
      <c r="BPM43" s="481"/>
      <c r="BPN43" s="481"/>
      <c r="BPO43" s="479"/>
      <c r="BPP43" s="480"/>
      <c r="BPQ43" s="480"/>
      <c r="BPR43" s="481"/>
      <c r="BPS43" s="481"/>
      <c r="BPT43" s="481"/>
      <c r="BPU43" s="479"/>
      <c r="BPV43" s="480"/>
      <c r="BPW43" s="480"/>
      <c r="BPX43" s="481"/>
      <c r="BPY43" s="481"/>
      <c r="BPZ43" s="481"/>
      <c r="BQA43" s="479"/>
      <c r="BQB43" s="480"/>
      <c r="BQC43" s="480"/>
      <c r="BQD43" s="481"/>
      <c r="BQE43" s="481"/>
      <c r="BQF43" s="481"/>
      <c r="BQG43" s="479"/>
      <c r="BQH43" s="480"/>
      <c r="BQI43" s="480"/>
      <c r="BQJ43" s="481"/>
      <c r="BQK43" s="481"/>
      <c r="BQL43" s="481"/>
      <c r="BQM43" s="479"/>
      <c r="BQN43" s="480"/>
      <c r="BQO43" s="480"/>
      <c r="BQP43" s="481"/>
      <c r="BQQ43" s="481"/>
      <c r="BQR43" s="481"/>
      <c r="BQS43" s="479"/>
      <c r="BQT43" s="480"/>
      <c r="BQU43" s="480"/>
      <c r="BQV43" s="481"/>
      <c r="BQW43" s="481"/>
      <c r="BQX43" s="481"/>
      <c r="BQY43" s="479"/>
      <c r="BQZ43" s="480"/>
      <c r="BRA43" s="480"/>
      <c r="BRB43" s="481"/>
      <c r="BRC43" s="481"/>
      <c r="BRD43" s="481"/>
      <c r="BRE43" s="479"/>
      <c r="BRF43" s="480"/>
      <c r="BRG43" s="480"/>
      <c r="BRH43" s="481"/>
      <c r="BRI43" s="481"/>
      <c r="BRJ43" s="481"/>
      <c r="BRK43" s="479"/>
      <c r="BRL43" s="480"/>
      <c r="BRM43" s="480"/>
      <c r="BRN43" s="481"/>
      <c r="BRO43" s="481"/>
      <c r="BRP43" s="481"/>
      <c r="BRQ43" s="479"/>
      <c r="BRR43" s="480"/>
      <c r="BRS43" s="480"/>
      <c r="BRT43" s="481"/>
      <c r="BRU43" s="481"/>
      <c r="BRV43" s="481"/>
      <c r="BRW43" s="479"/>
      <c r="BRX43" s="480"/>
      <c r="BRY43" s="480"/>
      <c r="BRZ43" s="481"/>
      <c r="BSA43" s="481"/>
      <c r="BSB43" s="481"/>
      <c r="BSC43" s="479"/>
      <c r="BSD43" s="480"/>
      <c r="BSE43" s="480"/>
      <c r="BSF43" s="481"/>
      <c r="BSG43" s="481"/>
      <c r="BSH43" s="481"/>
      <c r="BSI43" s="479"/>
      <c r="BSJ43" s="480"/>
      <c r="BSK43" s="480"/>
      <c r="BSL43" s="481"/>
      <c r="BSM43" s="481"/>
      <c r="BSN43" s="481"/>
      <c r="BSO43" s="479"/>
      <c r="BSP43" s="480"/>
      <c r="BSQ43" s="480"/>
      <c r="BSR43" s="481"/>
      <c r="BSS43" s="481"/>
      <c r="BST43" s="481"/>
      <c r="BSU43" s="479"/>
      <c r="BSV43" s="480"/>
      <c r="BSW43" s="480"/>
      <c r="BSX43" s="481"/>
      <c r="BSY43" s="481"/>
      <c r="BSZ43" s="481"/>
      <c r="BTA43" s="479"/>
      <c r="BTB43" s="480"/>
      <c r="BTC43" s="480"/>
      <c r="BTD43" s="481"/>
      <c r="BTE43" s="481"/>
      <c r="BTF43" s="481"/>
      <c r="BTG43" s="479"/>
      <c r="BTH43" s="480"/>
      <c r="BTI43" s="480"/>
      <c r="BTJ43" s="481"/>
      <c r="BTK43" s="481"/>
      <c r="BTL43" s="481"/>
      <c r="BTM43" s="479"/>
      <c r="BTN43" s="480"/>
      <c r="BTO43" s="480"/>
      <c r="BTP43" s="481"/>
      <c r="BTQ43" s="481"/>
      <c r="BTR43" s="481"/>
      <c r="BTS43" s="479"/>
      <c r="BTT43" s="480"/>
      <c r="BTU43" s="480"/>
      <c r="BTV43" s="481"/>
      <c r="BTW43" s="481"/>
      <c r="BTX43" s="481"/>
      <c r="BTY43" s="479"/>
      <c r="BTZ43" s="480"/>
      <c r="BUA43" s="480"/>
      <c r="BUB43" s="481"/>
      <c r="BUC43" s="481"/>
      <c r="BUD43" s="481"/>
      <c r="BUE43" s="479"/>
      <c r="BUF43" s="480"/>
      <c r="BUG43" s="480"/>
      <c r="BUH43" s="481"/>
      <c r="BUI43" s="481"/>
      <c r="BUJ43" s="481"/>
      <c r="BUK43" s="479"/>
      <c r="BUL43" s="480"/>
      <c r="BUM43" s="480"/>
      <c r="BUN43" s="481"/>
      <c r="BUO43" s="481"/>
      <c r="BUP43" s="481"/>
      <c r="BUQ43" s="479"/>
      <c r="BUR43" s="480"/>
      <c r="BUS43" s="480"/>
      <c r="BUT43" s="481"/>
      <c r="BUU43" s="481"/>
      <c r="BUV43" s="481"/>
      <c r="BUW43" s="479"/>
      <c r="BUX43" s="480"/>
      <c r="BUY43" s="480"/>
      <c r="BUZ43" s="481"/>
      <c r="BVA43" s="481"/>
      <c r="BVB43" s="481"/>
      <c r="BVC43" s="479"/>
      <c r="BVD43" s="480"/>
      <c r="BVE43" s="480"/>
      <c r="BVF43" s="481"/>
      <c r="BVG43" s="481"/>
      <c r="BVH43" s="481"/>
      <c r="BVI43" s="479"/>
      <c r="BVJ43" s="480"/>
      <c r="BVK43" s="480"/>
      <c r="BVL43" s="481"/>
      <c r="BVM43" s="481"/>
      <c r="BVN43" s="481"/>
      <c r="BVO43" s="479"/>
      <c r="BVP43" s="480"/>
      <c r="BVQ43" s="480"/>
      <c r="BVR43" s="481"/>
      <c r="BVS43" s="481"/>
      <c r="BVT43" s="481"/>
      <c r="BVU43" s="479"/>
      <c r="BVV43" s="480"/>
      <c r="BVW43" s="480"/>
      <c r="BVX43" s="481"/>
      <c r="BVY43" s="481"/>
      <c r="BVZ43" s="481"/>
      <c r="BWA43" s="479"/>
      <c r="BWB43" s="480"/>
      <c r="BWC43" s="480"/>
      <c r="BWD43" s="481"/>
      <c r="BWE43" s="481"/>
      <c r="BWF43" s="481"/>
      <c r="BWG43" s="479"/>
      <c r="BWH43" s="480"/>
      <c r="BWI43" s="480"/>
      <c r="BWJ43" s="481"/>
      <c r="BWK43" s="481"/>
      <c r="BWL43" s="481"/>
      <c r="BWM43" s="479"/>
      <c r="BWN43" s="480"/>
      <c r="BWO43" s="480"/>
      <c r="BWP43" s="481"/>
      <c r="BWQ43" s="481"/>
      <c r="BWR43" s="481"/>
      <c r="BWS43" s="479"/>
      <c r="BWT43" s="480"/>
      <c r="BWU43" s="480"/>
      <c r="BWV43" s="481"/>
      <c r="BWW43" s="481"/>
      <c r="BWX43" s="481"/>
      <c r="BWY43" s="479"/>
      <c r="BWZ43" s="480"/>
      <c r="BXA43" s="480"/>
      <c r="BXB43" s="481"/>
      <c r="BXC43" s="481"/>
      <c r="BXD43" s="481"/>
      <c r="BXE43" s="479"/>
      <c r="BXF43" s="480"/>
      <c r="BXG43" s="480"/>
      <c r="BXH43" s="481"/>
      <c r="BXI43" s="481"/>
      <c r="BXJ43" s="481"/>
      <c r="BXK43" s="479"/>
      <c r="BXL43" s="480"/>
      <c r="BXM43" s="480"/>
      <c r="BXN43" s="481"/>
      <c r="BXO43" s="481"/>
      <c r="BXP43" s="481"/>
      <c r="BXQ43" s="479"/>
      <c r="BXR43" s="480"/>
      <c r="BXS43" s="480"/>
      <c r="BXT43" s="481"/>
      <c r="BXU43" s="481"/>
      <c r="BXV43" s="481"/>
      <c r="BXW43" s="479"/>
      <c r="BXX43" s="480"/>
      <c r="BXY43" s="480"/>
      <c r="BXZ43" s="481"/>
      <c r="BYA43" s="481"/>
      <c r="BYB43" s="481"/>
      <c r="BYC43" s="479"/>
      <c r="BYD43" s="480"/>
      <c r="BYE43" s="480"/>
      <c r="BYF43" s="481"/>
      <c r="BYG43" s="481"/>
      <c r="BYH43" s="481"/>
      <c r="BYI43" s="479"/>
      <c r="BYJ43" s="480"/>
      <c r="BYK43" s="480"/>
      <c r="BYL43" s="481"/>
      <c r="BYM43" s="481"/>
      <c r="BYN43" s="481"/>
      <c r="BYO43" s="479"/>
      <c r="BYP43" s="480"/>
      <c r="BYQ43" s="480"/>
      <c r="BYR43" s="481"/>
      <c r="BYS43" s="481"/>
      <c r="BYT43" s="481"/>
      <c r="BYU43" s="479"/>
      <c r="BYV43" s="480"/>
      <c r="BYW43" s="480"/>
      <c r="BYX43" s="481"/>
      <c r="BYY43" s="481"/>
      <c r="BYZ43" s="481"/>
      <c r="BZA43" s="479"/>
      <c r="BZB43" s="480"/>
      <c r="BZC43" s="480"/>
      <c r="BZD43" s="481"/>
      <c r="BZE43" s="481"/>
      <c r="BZF43" s="481"/>
      <c r="BZG43" s="479"/>
      <c r="BZH43" s="480"/>
      <c r="BZI43" s="480"/>
      <c r="BZJ43" s="481"/>
      <c r="BZK43" s="481"/>
      <c r="BZL43" s="481"/>
      <c r="BZM43" s="479"/>
      <c r="BZN43" s="480"/>
      <c r="BZO43" s="480"/>
      <c r="BZP43" s="481"/>
      <c r="BZQ43" s="481"/>
      <c r="BZR43" s="481"/>
      <c r="BZS43" s="479"/>
      <c r="BZT43" s="480"/>
      <c r="BZU43" s="480"/>
      <c r="BZV43" s="481"/>
      <c r="BZW43" s="481"/>
      <c r="BZX43" s="481"/>
      <c r="BZY43" s="479"/>
      <c r="BZZ43" s="480"/>
      <c r="CAA43" s="480"/>
      <c r="CAB43" s="481"/>
      <c r="CAC43" s="481"/>
      <c r="CAD43" s="481"/>
      <c r="CAE43" s="479"/>
      <c r="CAF43" s="480"/>
      <c r="CAG43" s="480"/>
      <c r="CAH43" s="481"/>
      <c r="CAI43" s="481"/>
      <c r="CAJ43" s="481"/>
      <c r="CAK43" s="479"/>
      <c r="CAL43" s="480"/>
      <c r="CAM43" s="480"/>
      <c r="CAN43" s="481"/>
      <c r="CAO43" s="481"/>
      <c r="CAP43" s="481"/>
      <c r="CAQ43" s="479"/>
      <c r="CAR43" s="480"/>
      <c r="CAS43" s="480"/>
      <c r="CAT43" s="481"/>
      <c r="CAU43" s="481"/>
      <c r="CAV43" s="481"/>
      <c r="CAW43" s="479"/>
      <c r="CAX43" s="480"/>
      <c r="CAY43" s="480"/>
      <c r="CAZ43" s="481"/>
      <c r="CBA43" s="481"/>
      <c r="CBB43" s="481"/>
      <c r="CBC43" s="479"/>
      <c r="CBD43" s="480"/>
      <c r="CBE43" s="480"/>
      <c r="CBF43" s="481"/>
      <c r="CBG43" s="481"/>
      <c r="CBH43" s="481"/>
      <c r="CBI43" s="479"/>
      <c r="CBJ43" s="480"/>
      <c r="CBK43" s="480"/>
      <c r="CBL43" s="481"/>
      <c r="CBM43" s="481"/>
      <c r="CBN43" s="481"/>
      <c r="CBO43" s="479"/>
      <c r="CBP43" s="480"/>
      <c r="CBQ43" s="480"/>
      <c r="CBR43" s="481"/>
      <c r="CBS43" s="481"/>
      <c r="CBT43" s="481"/>
      <c r="CBU43" s="479"/>
      <c r="CBV43" s="480"/>
      <c r="CBW43" s="480"/>
      <c r="CBX43" s="481"/>
      <c r="CBY43" s="481"/>
      <c r="CBZ43" s="481"/>
      <c r="CCA43" s="479"/>
      <c r="CCB43" s="480"/>
      <c r="CCC43" s="480"/>
      <c r="CCD43" s="481"/>
      <c r="CCE43" s="481"/>
      <c r="CCF43" s="481"/>
      <c r="CCG43" s="479"/>
      <c r="CCH43" s="480"/>
      <c r="CCI43" s="480"/>
      <c r="CCJ43" s="481"/>
      <c r="CCK43" s="481"/>
      <c r="CCL43" s="481"/>
      <c r="CCM43" s="479"/>
      <c r="CCN43" s="480"/>
      <c r="CCO43" s="480"/>
      <c r="CCP43" s="481"/>
      <c r="CCQ43" s="481"/>
      <c r="CCR43" s="481"/>
      <c r="CCS43" s="479"/>
      <c r="CCT43" s="480"/>
      <c r="CCU43" s="480"/>
      <c r="CCV43" s="481"/>
      <c r="CCW43" s="481"/>
      <c r="CCX43" s="481"/>
      <c r="CCY43" s="479"/>
      <c r="CCZ43" s="480"/>
      <c r="CDA43" s="480"/>
      <c r="CDB43" s="481"/>
      <c r="CDC43" s="481"/>
      <c r="CDD43" s="481"/>
      <c r="CDE43" s="479"/>
      <c r="CDF43" s="480"/>
      <c r="CDG43" s="480"/>
      <c r="CDH43" s="481"/>
      <c r="CDI43" s="481"/>
      <c r="CDJ43" s="481"/>
      <c r="CDK43" s="479"/>
      <c r="CDL43" s="480"/>
      <c r="CDM43" s="480"/>
      <c r="CDN43" s="481"/>
      <c r="CDO43" s="481"/>
      <c r="CDP43" s="481"/>
      <c r="CDQ43" s="479"/>
      <c r="CDR43" s="480"/>
      <c r="CDS43" s="480"/>
      <c r="CDT43" s="481"/>
      <c r="CDU43" s="481"/>
      <c r="CDV43" s="481"/>
      <c r="CDW43" s="479"/>
      <c r="CDX43" s="480"/>
      <c r="CDY43" s="480"/>
      <c r="CDZ43" s="481"/>
      <c r="CEA43" s="481"/>
      <c r="CEB43" s="481"/>
      <c r="CEC43" s="479"/>
      <c r="CED43" s="480"/>
      <c r="CEE43" s="480"/>
      <c r="CEF43" s="481"/>
      <c r="CEG43" s="481"/>
      <c r="CEH43" s="481"/>
      <c r="CEI43" s="479"/>
      <c r="CEJ43" s="480"/>
      <c r="CEK43" s="480"/>
      <c r="CEL43" s="481"/>
      <c r="CEM43" s="481"/>
      <c r="CEN43" s="481"/>
      <c r="CEO43" s="479"/>
      <c r="CEP43" s="480"/>
      <c r="CEQ43" s="480"/>
      <c r="CER43" s="481"/>
      <c r="CES43" s="481"/>
      <c r="CET43" s="481"/>
      <c r="CEU43" s="479"/>
      <c r="CEV43" s="480"/>
      <c r="CEW43" s="480"/>
      <c r="CEX43" s="481"/>
      <c r="CEY43" s="481"/>
      <c r="CEZ43" s="481"/>
      <c r="CFA43" s="479"/>
      <c r="CFB43" s="480"/>
      <c r="CFC43" s="480"/>
      <c r="CFD43" s="481"/>
      <c r="CFE43" s="481"/>
      <c r="CFF43" s="481"/>
      <c r="CFG43" s="479"/>
      <c r="CFH43" s="480"/>
      <c r="CFI43" s="480"/>
      <c r="CFJ43" s="481"/>
      <c r="CFK43" s="481"/>
      <c r="CFL43" s="481"/>
      <c r="CFM43" s="479"/>
      <c r="CFN43" s="480"/>
      <c r="CFO43" s="480"/>
      <c r="CFP43" s="481"/>
      <c r="CFQ43" s="481"/>
      <c r="CFR43" s="481"/>
      <c r="CFS43" s="479"/>
      <c r="CFT43" s="480"/>
      <c r="CFU43" s="480"/>
      <c r="CFV43" s="481"/>
      <c r="CFW43" s="481"/>
      <c r="CFX43" s="481"/>
      <c r="CFY43" s="479"/>
      <c r="CFZ43" s="480"/>
      <c r="CGA43" s="480"/>
      <c r="CGB43" s="481"/>
      <c r="CGC43" s="481"/>
      <c r="CGD43" s="481"/>
      <c r="CGE43" s="479"/>
      <c r="CGF43" s="480"/>
      <c r="CGG43" s="480"/>
      <c r="CGH43" s="481"/>
      <c r="CGI43" s="481"/>
      <c r="CGJ43" s="481"/>
      <c r="CGK43" s="479"/>
      <c r="CGL43" s="480"/>
      <c r="CGM43" s="480"/>
      <c r="CGN43" s="481"/>
      <c r="CGO43" s="481"/>
      <c r="CGP43" s="481"/>
      <c r="CGQ43" s="479"/>
      <c r="CGR43" s="480"/>
      <c r="CGS43" s="480"/>
      <c r="CGT43" s="481"/>
      <c r="CGU43" s="481"/>
      <c r="CGV43" s="481"/>
      <c r="CGW43" s="479"/>
      <c r="CGX43" s="480"/>
      <c r="CGY43" s="480"/>
      <c r="CGZ43" s="481"/>
      <c r="CHA43" s="481"/>
      <c r="CHB43" s="481"/>
      <c r="CHC43" s="479"/>
      <c r="CHD43" s="480"/>
      <c r="CHE43" s="480"/>
      <c r="CHF43" s="481"/>
      <c r="CHG43" s="481"/>
      <c r="CHH43" s="481"/>
      <c r="CHI43" s="479"/>
      <c r="CHJ43" s="480"/>
      <c r="CHK43" s="480"/>
      <c r="CHL43" s="481"/>
      <c r="CHM43" s="481"/>
      <c r="CHN43" s="481"/>
      <c r="CHO43" s="479"/>
      <c r="CHP43" s="480"/>
      <c r="CHQ43" s="480"/>
      <c r="CHR43" s="481"/>
      <c r="CHS43" s="481"/>
      <c r="CHT43" s="481"/>
      <c r="CHU43" s="479"/>
      <c r="CHV43" s="480"/>
      <c r="CHW43" s="480"/>
      <c r="CHX43" s="481"/>
      <c r="CHY43" s="481"/>
      <c r="CHZ43" s="481"/>
      <c r="CIA43" s="479"/>
      <c r="CIB43" s="480"/>
      <c r="CIC43" s="480"/>
      <c r="CID43" s="481"/>
      <c r="CIE43" s="481"/>
      <c r="CIF43" s="481"/>
      <c r="CIG43" s="479"/>
      <c r="CIH43" s="480"/>
      <c r="CII43" s="480"/>
      <c r="CIJ43" s="481"/>
      <c r="CIK43" s="481"/>
      <c r="CIL43" s="481"/>
      <c r="CIM43" s="479"/>
      <c r="CIN43" s="480"/>
      <c r="CIO43" s="480"/>
      <c r="CIP43" s="481"/>
      <c r="CIQ43" s="481"/>
      <c r="CIR43" s="481"/>
      <c r="CIS43" s="479"/>
      <c r="CIT43" s="480"/>
      <c r="CIU43" s="480"/>
      <c r="CIV43" s="481"/>
      <c r="CIW43" s="481"/>
      <c r="CIX43" s="481"/>
      <c r="CIY43" s="479"/>
      <c r="CIZ43" s="480"/>
      <c r="CJA43" s="480"/>
      <c r="CJB43" s="481"/>
      <c r="CJC43" s="481"/>
      <c r="CJD43" s="481"/>
      <c r="CJE43" s="479"/>
      <c r="CJF43" s="480"/>
      <c r="CJG43" s="480"/>
      <c r="CJH43" s="481"/>
      <c r="CJI43" s="481"/>
      <c r="CJJ43" s="481"/>
      <c r="CJK43" s="479"/>
      <c r="CJL43" s="480"/>
      <c r="CJM43" s="480"/>
      <c r="CJN43" s="481"/>
      <c r="CJO43" s="481"/>
      <c r="CJP43" s="481"/>
      <c r="CJQ43" s="479"/>
      <c r="CJR43" s="480"/>
      <c r="CJS43" s="480"/>
      <c r="CJT43" s="481"/>
      <c r="CJU43" s="481"/>
      <c r="CJV43" s="481"/>
      <c r="CJW43" s="479"/>
      <c r="CJX43" s="480"/>
      <c r="CJY43" s="480"/>
      <c r="CJZ43" s="481"/>
      <c r="CKA43" s="481"/>
      <c r="CKB43" s="481"/>
      <c r="CKC43" s="479"/>
      <c r="CKD43" s="480"/>
      <c r="CKE43" s="480"/>
      <c r="CKF43" s="481"/>
      <c r="CKG43" s="481"/>
      <c r="CKH43" s="481"/>
      <c r="CKI43" s="479"/>
      <c r="CKJ43" s="480"/>
      <c r="CKK43" s="480"/>
      <c r="CKL43" s="481"/>
      <c r="CKM43" s="481"/>
      <c r="CKN43" s="481"/>
      <c r="CKO43" s="479"/>
      <c r="CKP43" s="480"/>
      <c r="CKQ43" s="480"/>
      <c r="CKR43" s="481"/>
      <c r="CKS43" s="481"/>
      <c r="CKT43" s="481"/>
      <c r="CKU43" s="479"/>
      <c r="CKV43" s="480"/>
      <c r="CKW43" s="480"/>
      <c r="CKX43" s="481"/>
      <c r="CKY43" s="481"/>
      <c r="CKZ43" s="481"/>
      <c r="CLA43" s="479"/>
      <c r="CLB43" s="480"/>
      <c r="CLC43" s="480"/>
      <c r="CLD43" s="481"/>
      <c r="CLE43" s="481"/>
      <c r="CLF43" s="481"/>
      <c r="CLG43" s="479"/>
      <c r="CLH43" s="480"/>
      <c r="CLI43" s="480"/>
      <c r="CLJ43" s="481"/>
      <c r="CLK43" s="481"/>
      <c r="CLL43" s="481"/>
      <c r="CLM43" s="479"/>
      <c r="CLN43" s="480"/>
      <c r="CLO43" s="480"/>
      <c r="CLP43" s="481"/>
      <c r="CLQ43" s="481"/>
      <c r="CLR43" s="481"/>
      <c r="CLS43" s="479"/>
      <c r="CLT43" s="480"/>
      <c r="CLU43" s="480"/>
      <c r="CLV43" s="481"/>
      <c r="CLW43" s="481"/>
      <c r="CLX43" s="481"/>
      <c r="CLY43" s="479"/>
      <c r="CLZ43" s="480"/>
      <c r="CMA43" s="480"/>
      <c r="CMB43" s="481"/>
      <c r="CMC43" s="481"/>
      <c r="CMD43" s="481"/>
      <c r="CME43" s="479"/>
      <c r="CMF43" s="480"/>
      <c r="CMG43" s="480"/>
      <c r="CMH43" s="481"/>
      <c r="CMI43" s="481"/>
      <c r="CMJ43" s="481"/>
      <c r="CMK43" s="479"/>
      <c r="CML43" s="480"/>
      <c r="CMM43" s="480"/>
      <c r="CMN43" s="481"/>
      <c r="CMO43" s="481"/>
      <c r="CMP43" s="481"/>
      <c r="CMQ43" s="479"/>
      <c r="CMR43" s="480"/>
      <c r="CMS43" s="480"/>
      <c r="CMT43" s="481"/>
      <c r="CMU43" s="481"/>
      <c r="CMV43" s="481"/>
      <c r="CMW43" s="479"/>
      <c r="CMX43" s="480"/>
      <c r="CMY43" s="480"/>
      <c r="CMZ43" s="481"/>
      <c r="CNA43" s="481"/>
      <c r="CNB43" s="481"/>
      <c r="CNC43" s="479"/>
      <c r="CND43" s="480"/>
      <c r="CNE43" s="480"/>
      <c r="CNF43" s="481"/>
      <c r="CNG43" s="481"/>
      <c r="CNH43" s="481"/>
      <c r="CNI43" s="479"/>
      <c r="CNJ43" s="480"/>
      <c r="CNK43" s="480"/>
      <c r="CNL43" s="481"/>
      <c r="CNM43" s="481"/>
      <c r="CNN43" s="481"/>
      <c r="CNO43" s="479"/>
      <c r="CNP43" s="480"/>
      <c r="CNQ43" s="480"/>
      <c r="CNR43" s="481"/>
      <c r="CNS43" s="481"/>
      <c r="CNT43" s="481"/>
      <c r="CNU43" s="479"/>
      <c r="CNV43" s="480"/>
      <c r="CNW43" s="480"/>
      <c r="CNX43" s="481"/>
      <c r="CNY43" s="481"/>
      <c r="CNZ43" s="481"/>
      <c r="COA43" s="479"/>
      <c r="COB43" s="480"/>
      <c r="COC43" s="480"/>
      <c r="COD43" s="481"/>
      <c r="COE43" s="481"/>
      <c r="COF43" s="481"/>
      <c r="COG43" s="479"/>
      <c r="COH43" s="480"/>
      <c r="COI43" s="480"/>
      <c r="COJ43" s="481"/>
      <c r="COK43" s="481"/>
      <c r="COL43" s="481"/>
      <c r="COM43" s="479"/>
      <c r="CON43" s="480"/>
      <c r="COO43" s="480"/>
      <c r="COP43" s="481"/>
      <c r="COQ43" s="481"/>
      <c r="COR43" s="481"/>
      <c r="COS43" s="479"/>
      <c r="COT43" s="480"/>
      <c r="COU43" s="480"/>
      <c r="COV43" s="481"/>
      <c r="COW43" s="481"/>
      <c r="COX43" s="481"/>
      <c r="COY43" s="479"/>
      <c r="COZ43" s="480"/>
      <c r="CPA43" s="480"/>
      <c r="CPB43" s="481"/>
      <c r="CPC43" s="481"/>
      <c r="CPD43" s="481"/>
      <c r="CPE43" s="479"/>
      <c r="CPF43" s="480"/>
      <c r="CPG43" s="480"/>
      <c r="CPH43" s="481"/>
      <c r="CPI43" s="481"/>
      <c r="CPJ43" s="481"/>
      <c r="CPK43" s="479"/>
      <c r="CPL43" s="480"/>
      <c r="CPM43" s="480"/>
      <c r="CPN43" s="481"/>
      <c r="CPO43" s="481"/>
      <c r="CPP43" s="481"/>
      <c r="CPQ43" s="479"/>
      <c r="CPR43" s="480"/>
      <c r="CPS43" s="480"/>
      <c r="CPT43" s="481"/>
      <c r="CPU43" s="481"/>
      <c r="CPV43" s="481"/>
      <c r="CPW43" s="479"/>
      <c r="CPX43" s="480"/>
      <c r="CPY43" s="480"/>
      <c r="CPZ43" s="481"/>
      <c r="CQA43" s="481"/>
      <c r="CQB43" s="481"/>
      <c r="CQC43" s="479"/>
      <c r="CQD43" s="480"/>
      <c r="CQE43" s="480"/>
      <c r="CQF43" s="481"/>
      <c r="CQG43" s="481"/>
      <c r="CQH43" s="481"/>
      <c r="CQI43" s="479"/>
      <c r="CQJ43" s="480"/>
      <c r="CQK43" s="480"/>
      <c r="CQL43" s="481"/>
      <c r="CQM43" s="481"/>
      <c r="CQN43" s="481"/>
      <c r="CQO43" s="479"/>
      <c r="CQP43" s="480"/>
      <c r="CQQ43" s="480"/>
      <c r="CQR43" s="481"/>
      <c r="CQS43" s="481"/>
      <c r="CQT43" s="481"/>
      <c r="CQU43" s="479"/>
      <c r="CQV43" s="480"/>
      <c r="CQW43" s="480"/>
      <c r="CQX43" s="481"/>
      <c r="CQY43" s="481"/>
      <c r="CQZ43" s="481"/>
      <c r="CRA43" s="479"/>
      <c r="CRB43" s="480"/>
      <c r="CRC43" s="480"/>
      <c r="CRD43" s="481"/>
      <c r="CRE43" s="481"/>
      <c r="CRF43" s="481"/>
      <c r="CRG43" s="479"/>
      <c r="CRH43" s="480"/>
      <c r="CRI43" s="480"/>
      <c r="CRJ43" s="481"/>
      <c r="CRK43" s="481"/>
      <c r="CRL43" s="481"/>
      <c r="CRM43" s="479"/>
      <c r="CRN43" s="480"/>
      <c r="CRO43" s="480"/>
      <c r="CRP43" s="481"/>
      <c r="CRQ43" s="481"/>
      <c r="CRR43" s="481"/>
      <c r="CRS43" s="479"/>
      <c r="CRT43" s="480"/>
      <c r="CRU43" s="480"/>
      <c r="CRV43" s="481"/>
      <c r="CRW43" s="481"/>
      <c r="CRX43" s="481"/>
      <c r="CRY43" s="479"/>
      <c r="CRZ43" s="480"/>
      <c r="CSA43" s="480"/>
      <c r="CSB43" s="481"/>
      <c r="CSC43" s="481"/>
      <c r="CSD43" s="481"/>
      <c r="CSE43" s="479"/>
      <c r="CSF43" s="480"/>
      <c r="CSG43" s="480"/>
      <c r="CSH43" s="481"/>
      <c r="CSI43" s="481"/>
      <c r="CSJ43" s="481"/>
      <c r="CSK43" s="479"/>
      <c r="CSL43" s="480"/>
      <c r="CSM43" s="480"/>
      <c r="CSN43" s="481"/>
      <c r="CSO43" s="481"/>
      <c r="CSP43" s="481"/>
      <c r="CSQ43" s="479"/>
      <c r="CSR43" s="480"/>
      <c r="CSS43" s="480"/>
      <c r="CST43" s="481"/>
      <c r="CSU43" s="481"/>
      <c r="CSV43" s="481"/>
      <c r="CSW43" s="479"/>
      <c r="CSX43" s="480"/>
      <c r="CSY43" s="480"/>
      <c r="CSZ43" s="481"/>
      <c r="CTA43" s="481"/>
      <c r="CTB43" s="481"/>
      <c r="CTC43" s="479"/>
      <c r="CTD43" s="480"/>
      <c r="CTE43" s="480"/>
      <c r="CTF43" s="481"/>
      <c r="CTG43" s="481"/>
      <c r="CTH43" s="481"/>
      <c r="CTI43" s="479"/>
      <c r="CTJ43" s="480"/>
      <c r="CTK43" s="480"/>
      <c r="CTL43" s="481"/>
      <c r="CTM43" s="481"/>
      <c r="CTN43" s="481"/>
      <c r="CTO43" s="479"/>
      <c r="CTP43" s="480"/>
      <c r="CTQ43" s="480"/>
      <c r="CTR43" s="481"/>
      <c r="CTS43" s="481"/>
      <c r="CTT43" s="481"/>
      <c r="CTU43" s="479"/>
      <c r="CTV43" s="480"/>
      <c r="CTW43" s="480"/>
      <c r="CTX43" s="481"/>
      <c r="CTY43" s="481"/>
      <c r="CTZ43" s="481"/>
      <c r="CUA43" s="479"/>
      <c r="CUB43" s="480"/>
      <c r="CUC43" s="480"/>
      <c r="CUD43" s="481"/>
      <c r="CUE43" s="481"/>
      <c r="CUF43" s="481"/>
      <c r="CUG43" s="479"/>
      <c r="CUH43" s="480"/>
      <c r="CUI43" s="480"/>
      <c r="CUJ43" s="481"/>
      <c r="CUK43" s="481"/>
      <c r="CUL43" s="481"/>
      <c r="CUM43" s="479"/>
      <c r="CUN43" s="480"/>
      <c r="CUO43" s="480"/>
      <c r="CUP43" s="481"/>
      <c r="CUQ43" s="481"/>
      <c r="CUR43" s="481"/>
      <c r="CUS43" s="479"/>
      <c r="CUT43" s="480"/>
      <c r="CUU43" s="480"/>
      <c r="CUV43" s="481"/>
      <c r="CUW43" s="481"/>
      <c r="CUX43" s="481"/>
      <c r="CUY43" s="479"/>
      <c r="CUZ43" s="480"/>
      <c r="CVA43" s="480"/>
      <c r="CVB43" s="481"/>
      <c r="CVC43" s="481"/>
      <c r="CVD43" s="481"/>
      <c r="CVE43" s="479"/>
      <c r="CVF43" s="480"/>
      <c r="CVG43" s="480"/>
      <c r="CVH43" s="481"/>
      <c r="CVI43" s="481"/>
      <c r="CVJ43" s="481"/>
      <c r="CVK43" s="479"/>
      <c r="CVL43" s="480"/>
      <c r="CVM43" s="480"/>
      <c r="CVN43" s="481"/>
      <c r="CVO43" s="481"/>
      <c r="CVP43" s="481"/>
      <c r="CVQ43" s="479"/>
      <c r="CVR43" s="480"/>
      <c r="CVS43" s="480"/>
      <c r="CVT43" s="481"/>
      <c r="CVU43" s="481"/>
      <c r="CVV43" s="481"/>
      <c r="CVW43" s="479"/>
      <c r="CVX43" s="480"/>
      <c r="CVY43" s="480"/>
      <c r="CVZ43" s="481"/>
      <c r="CWA43" s="481"/>
      <c r="CWB43" s="481"/>
      <c r="CWC43" s="479"/>
      <c r="CWD43" s="480"/>
      <c r="CWE43" s="480"/>
      <c r="CWF43" s="481"/>
      <c r="CWG43" s="481"/>
      <c r="CWH43" s="481"/>
      <c r="CWI43" s="479"/>
      <c r="CWJ43" s="480"/>
      <c r="CWK43" s="480"/>
      <c r="CWL43" s="481"/>
      <c r="CWM43" s="481"/>
      <c r="CWN43" s="481"/>
      <c r="CWO43" s="479"/>
      <c r="CWP43" s="480"/>
      <c r="CWQ43" s="480"/>
      <c r="CWR43" s="481"/>
      <c r="CWS43" s="481"/>
      <c r="CWT43" s="481"/>
      <c r="CWU43" s="479"/>
      <c r="CWV43" s="480"/>
      <c r="CWW43" s="480"/>
      <c r="CWX43" s="481"/>
      <c r="CWY43" s="481"/>
      <c r="CWZ43" s="481"/>
      <c r="CXA43" s="479"/>
      <c r="CXB43" s="480"/>
      <c r="CXC43" s="480"/>
      <c r="CXD43" s="481"/>
      <c r="CXE43" s="481"/>
      <c r="CXF43" s="481"/>
      <c r="CXG43" s="479"/>
      <c r="CXH43" s="480"/>
      <c r="CXI43" s="480"/>
      <c r="CXJ43" s="481"/>
      <c r="CXK43" s="481"/>
      <c r="CXL43" s="481"/>
      <c r="CXM43" s="479"/>
      <c r="CXN43" s="480"/>
      <c r="CXO43" s="480"/>
      <c r="CXP43" s="481"/>
      <c r="CXQ43" s="481"/>
      <c r="CXR43" s="481"/>
      <c r="CXS43" s="479"/>
      <c r="CXT43" s="480"/>
      <c r="CXU43" s="480"/>
      <c r="CXV43" s="481"/>
      <c r="CXW43" s="481"/>
      <c r="CXX43" s="481"/>
      <c r="CXY43" s="479"/>
      <c r="CXZ43" s="480"/>
      <c r="CYA43" s="480"/>
      <c r="CYB43" s="481"/>
      <c r="CYC43" s="481"/>
      <c r="CYD43" s="481"/>
      <c r="CYE43" s="479"/>
      <c r="CYF43" s="480"/>
      <c r="CYG43" s="480"/>
      <c r="CYH43" s="481"/>
      <c r="CYI43" s="481"/>
      <c r="CYJ43" s="481"/>
      <c r="CYK43" s="479"/>
      <c r="CYL43" s="480"/>
      <c r="CYM43" s="480"/>
      <c r="CYN43" s="481"/>
      <c r="CYO43" s="481"/>
      <c r="CYP43" s="481"/>
      <c r="CYQ43" s="479"/>
      <c r="CYR43" s="480"/>
      <c r="CYS43" s="480"/>
      <c r="CYT43" s="481"/>
      <c r="CYU43" s="481"/>
      <c r="CYV43" s="481"/>
      <c r="CYW43" s="479"/>
      <c r="CYX43" s="480"/>
      <c r="CYY43" s="480"/>
      <c r="CYZ43" s="481"/>
      <c r="CZA43" s="481"/>
      <c r="CZB43" s="481"/>
      <c r="CZC43" s="479"/>
      <c r="CZD43" s="480"/>
      <c r="CZE43" s="480"/>
      <c r="CZF43" s="481"/>
      <c r="CZG43" s="481"/>
      <c r="CZH43" s="481"/>
      <c r="CZI43" s="479"/>
      <c r="CZJ43" s="480"/>
      <c r="CZK43" s="480"/>
      <c r="CZL43" s="481"/>
      <c r="CZM43" s="481"/>
      <c r="CZN43" s="481"/>
      <c r="CZO43" s="479"/>
      <c r="CZP43" s="480"/>
      <c r="CZQ43" s="480"/>
      <c r="CZR43" s="481"/>
      <c r="CZS43" s="481"/>
      <c r="CZT43" s="481"/>
      <c r="CZU43" s="479"/>
      <c r="CZV43" s="480"/>
      <c r="CZW43" s="480"/>
      <c r="CZX43" s="481"/>
      <c r="CZY43" s="481"/>
      <c r="CZZ43" s="481"/>
      <c r="DAA43" s="479"/>
      <c r="DAB43" s="480"/>
      <c r="DAC43" s="480"/>
      <c r="DAD43" s="481"/>
      <c r="DAE43" s="481"/>
      <c r="DAF43" s="481"/>
      <c r="DAG43" s="479"/>
      <c r="DAH43" s="480"/>
      <c r="DAI43" s="480"/>
      <c r="DAJ43" s="481"/>
      <c r="DAK43" s="481"/>
      <c r="DAL43" s="481"/>
      <c r="DAM43" s="479"/>
      <c r="DAN43" s="480"/>
      <c r="DAO43" s="480"/>
      <c r="DAP43" s="481"/>
      <c r="DAQ43" s="481"/>
      <c r="DAR43" s="481"/>
      <c r="DAS43" s="479"/>
      <c r="DAT43" s="480"/>
      <c r="DAU43" s="480"/>
      <c r="DAV43" s="481"/>
      <c r="DAW43" s="481"/>
      <c r="DAX43" s="481"/>
      <c r="DAY43" s="479"/>
      <c r="DAZ43" s="480"/>
      <c r="DBA43" s="480"/>
      <c r="DBB43" s="481"/>
      <c r="DBC43" s="481"/>
      <c r="DBD43" s="481"/>
      <c r="DBE43" s="479"/>
      <c r="DBF43" s="480"/>
      <c r="DBG43" s="480"/>
      <c r="DBH43" s="481"/>
      <c r="DBI43" s="481"/>
      <c r="DBJ43" s="481"/>
      <c r="DBK43" s="479"/>
      <c r="DBL43" s="480"/>
      <c r="DBM43" s="480"/>
      <c r="DBN43" s="481"/>
      <c r="DBO43" s="481"/>
      <c r="DBP43" s="481"/>
      <c r="DBQ43" s="479"/>
      <c r="DBR43" s="480"/>
      <c r="DBS43" s="480"/>
      <c r="DBT43" s="481"/>
      <c r="DBU43" s="481"/>
      <c r="DBV43" s="481"/>
      <c r="DBW43" s="479"/>
      <c r="DBX43" s="480"/>
      <c r="DBY43" s="480"/>
      <c r="DBZ43" s="481"/>
      <c r="DCA43" s="481"/>
      <c r="DCB43" s="481"/>
      <c r="DCC43" s="479"/>
      <c r="DCD43" s="480"/>
      <c r="DCE43" s="480"/>
      <c r="DCF43" s="481"/>
      <c r="DCG43" s="481"/>
      <c r="DCH43" s="481"/>
      <c r="DCI43" s="479"/>
      <c r="DCJ43" s="480"/>
      <c r="DCK43" s="480"/>
      <c r="DCL43" s="481"/>
      <c r="DCM43" s="481"/>
      <c r="DCN43" s="481"/>
      <c r="DCO43" s="479"/>
      <c r="DCP43" s="480"/>
      <c r="DCQ43" s="480"/>
      <c r="DCR43" s="481"/>
      <c r="DCS43" s="481"/>
      <c r="DCT43" s="481"/>
      <c r="DCU43" s="479"/>
      <c r="DCV43" s="480"/>
      <c r="DCW43" s="480"/>
      <c r="DCX43" s="481"/>
      <c r="DCY43" s="481"/>
      <c r="DCZ43" s="481"/>
      <c r="DDA43" s="479"/>
      <c r="DDB43" s="480"/>
      <c r="DDC43" s="480"/>
      <c r="DDD43" s="481"/>
      <c r="DDE43" s="481"/>
      <c r="DDF43" s="481"/>
      <c r="DDG43" s="479"/>
      <c r="DDH43" s="480"/>
      <c r="DDI43" s="480"/>
      <c r="DDJ43" s="481"/>
      <c r="DDK43" s="481"/>
      <c r="DDL43" s="481"/>
      <c r="DDM43" s="479"/>
      <c r="DDN43" s="480"/>
      <c r="DDO43" s="480"/>
      <c r="DDP43" s="481"/>
      <c r="DDQ43" s="481"/>
      <c r="DDR43" s="481"/>
      <c r="DDS43" s="479"/>
      <c r="DDT43" s="480"/>
      <c r="DDU43" s="480"/>
      <c r="DDV43" s="481"/>
      <c r="DDW43" s="481"/>
      <c r="DDX43" s="481"/>
      <c r="DDY43" s="479"/>
      <c r="DDZ43" s="480"/>
      <c r="DEA43" s="480"/>
      <c r="DEB43" s="481"/>
      <c r="DEC43" s="481"/>
      <c r="DED43" s="481"/>
      <c r="DEE43" s="479"/>
      <c r="DEF43" s="480"/>
      <c r="DEG43" s="480"/>
      <c r="DEH43" s="481"/>
      <c r="DEI43" s="481"/>
      <c r="DEJ43" s="481"/>
      <c r="DEK43" s="479"/>
      <c r="DEL43" s="480"/>
      <c r="DEM43" s="480"/>
      <c r="DEN43" s="481"/>
      <c r="DEO43" s="481"/>
      <c r="DEP43" s="481"/>
      <c r="DEQ43" s="479"/>
      <c r="DER43" s="480"/>
      <c r="DES43" s="480"/>
      <c r="DET43" s="481"/>
      <c r="DEU43" s="481"/>
      <c r="DEV43" s="481"/>
      <c r="DEW43" s="479"/>
      <c r="DEX43" s="480"/>
      <c r="DEY43" s="480"/>
      <c r="DEZ43" s="481"/>
      <c r="DFA43" s="481"/>
      <c r="DFB43" s="481"/>
      <c r="DFC43" s="479"/>
      <c r="DFD43" s="480"/>
      <c r="DFE43" s="480"/>
      <c r="DFF43" s="481"/>
      <c r="DFG43" s="481"/>
      <c r="DFH43" s="481"/>
      <c r="DFI43" s="479"/>
      <c r="DFJ43" s="480"/>
      <c r="DFK43" s="480"/>
      <c r="DFL43" s="481"/>
      <c r="DFM43" s="481"/>
      <c r="DFN43" s="481"/>
      <c r="DFO43" s="479"/>
      <c r="DFP43" s="480"/>
      <c r="DFQ43" s="480"/>
      <c r="DFR43" s="481"/>
      <c r="DFS43" s="481"/>
      <c r="DFT43" s="481"/>
      <c r="DFU43" s="479"/>
      <c r="DFV43" s="480"/>
      <c r="DFW43" s="480"/>
      <c r="DFX43" s="481"/>
      <c r="DFY43" s="481"/>
      <c r="DFZ43" s="481"/>
      <c r="DGA43" s="479"/>
      <c r="DGB43" s="480"/>
      <c r="DGC43" s="480"/>
      <c r="DGD43" s="481"/>
      <c r="DGE43" s="481"/>
      <c r="DGF43" s="481"/>
      <c r="DGG43" s="479"/>
      <c r="DGH43" s="480"/>
      <c r="DGI43" s="480"/>
      <c r="DGJ43" s="481"/>
      <c r="DGK43" s="481"/>
      <c r="DGL43" s="481"/>
      <c r="DGM43" s="479"/>
      <c r="DGN43" s="480"/>
      <c r="DGO43" s="480"/>
      <c r="DGP43" s="481"/>
      <c r="DGQ43" s="481"/>
      <c r="DGR43" s="481"/>
      <c r="DGS43" s="479"/>
      <c r="DGT43" s="480"/>
      <c r="DGU43" s="480"/>
      <c r="DGV43" s="481"/>
      <c r="DGW43" s="481"/>
      <c r="DGX43" s="481"/>
      <c r="DGY43" s="479"/>
      <c r="DGZ43" s="480"/>
      <c r="DHA43" s="480"/>
      <c r="DHB43" s="481"/>
      <c r="DHC43" s="481"/>
      <c r="DHD43" s="481"/>
      <c r="DHE43" s="479"/>
      <c r="DHF43" s="480"/>
      <c r="DHG43" s="480"/>
      <c r="DHH43" s="481"/>
      <c r="DHI43" s="481"/>
      <c r="DHJ43" s="481"/>
      <c r="DHK43" s="479"/>
      <c r="DHL43" s="480"/>
      <c r="DHM43" s="480"/>
      <c r="DHN43" s="481"/>
      <c r="DHO43" s="481"/>
      <c r="DHP43" s="481"/>
      <c r="DHQ43" s="479"/>
      <c r="DHR43" s="480"/>
      <c r="DHS43" s="480"/>
      <c r="DHT43" s="481"/>
      <c r="DHU43" s="481"/>
      <c r="DHV43" s="481"/>
      <c r="DHW43" s="479"/>
      <c r="DHX43" s="480"/>
      <c r="DHY43" s="480"/>
      <c r="DHZ43" s="481"/>
      <c r="DIA43" s="481"/>
      <c r="DIB43" s="481"/>
      <c r="DIC43" s="479"/>
      <c r="DID43" s="480"/>
      <c r="DIE43" s="480"/>
      <c r="DIF43" s="481"/>
      <c r="DIG43" s="481"/>
      <c r="DIH43" s="481"/>
      <c r="DII43" s="479"/>
      <c r="DIJ43" s="480"/>
      <c r="DIK43" s="480"/>
      <c r="DIL43" s="481"/>
      <c r="DIM43" s="481"/>
      <c r="DIN43" s="481"/>
      <c r="DIO43" s="479"/>
      <c r="DIP43" s="480"/>
      <c r="DIQ43" s="480"/>
      <c r="DIR43" s="481"/>
      <c r="DIS43" s="481"/>
      <c r="DIT43" s="481"/>
      <c r="DIU43" s="479"/>
      <c r="DIV43" s="480"/>
      <c r="DIW43" s="480"/>
      <c r="DIX43" s="481"/>
      <c r="DIY43" s="481"/>
      <c r="DIZ43" s="481"/>
      <c r="DJA43" s="479"/>
      <c r="DJB43" s="480"/>
      <c r="DJC43" s="480"/>
      <c r="DJD43" s="481"/>
      <c r="DJE43" s="481"/>
      <c r="DJF43" s="481"/>
      <c r="DJG43" s="479"/>
      <c r="DJH43" s="480"/>
      <c r="DJI43" s="480"/>
      <c r="DJJ43" s="481"/>
      <c r="DJK43" s="481"/>
      <c r="DJL43" s="481"/>
      <c r="DJM43" s="479"/>
      <c r="DJN43" s="480"/>
      <c r="DJO43" s="480"/>
      <c r="DJP43" s="481"/>
      <c r="DJQ43" s="481"/>
      <c r="DJR43" s="481"/>
      <c r="DJS43" s="479"/>
      <c r="DJT43" s="480"/>
      <c r="DJU43" s="480"/>
      <c r="DJV43" s="481"/>
      <c r="DJW43" s="481"/>
      <c r="DJX43" s="481"/>
      <c r="DJY43" s="479"/>
      <c r="DJZ43" s="480"/>
      <c r="DKA43" s="480"/>
      <c r="DKB43" s="481"/>
      <c r="DKC43" s="481"/>
      <c r="DKD43" s="481"/>
      <c r="DKE43" s="479"/>
      <c r="DKF43" s="480"/>
      <c r="DKG43" s="480"/>
      <c r="DKH43" s="481"/>
      <c r="DKI43" s="481"/>
      <c r="DKJ43" s="481"/>
      <c r="DKK43" s="479"/>
      <c r="DKL43" s="480"/>
      <c r="DKM43" s="480"/>
      <c r="DKN43" s="481"/>
      <c r="DKO43" s="481"/>
      <c r="DKP43" s="481"/>
      <c r="DKQ43" s="479"/>
      <c r="DKR43" s="480"/>
      <c r="DKS43" s="480"/>
      <c r="DKT43" s="481"/>
      <c r="DKU43" s="481"/>
      <c r="DKV43" s="481"/>
      <c r="DKW43" s="479"/>
      <c r="DKX43" s="480"/>
      <c r="DKY43" s="480"/>
      <c r="DKZ43" s="481"/>
      <c r="DLA43" s="481"/>
      <c r="DLB43" s="481"/>
      <c r="DLC43" s="479"/>
      <c r="DLD43" s="480"/>
      <c r="DLE43" s="480"/>
      <c r="DLF43" s="481"/>
      <c r="DLG43" s="481"/>
      <c r="DLH43" s="481"/>
      <c r="DLI43" s="479"/>
      <c r="DLJ43" s="480"/>
      <c r="DLK43" s="480"/>
      <c r="DLL43" s="481"/>
      <c r="DLM43" s="481"/>
      <c r="DLN43" s="481"/>
      <c r="DLO43" s="479"/>
      <c r="DLP43" s="480"/>
      <c r="DLQ43" s="480"/>
      <c r="DLR43" s="481"/>
      <c r="DLS43" s="481"/>
      <c r="DLT43" s="481"/>
      <c r="DLU43" s="479"/>
      <c r="DLV43" s="480"/>
      <c r="DLW43" s="480"/>
      <c r="DLX43" s="481"/>
      <c r="DLY43" s="481"/>
      <c r="DLZ43" s="481"/>
      <c r="DMA43" s="479"/>
      <c r="DMB43" s="480"/>
      <c r="DMC43" s="480"/>
      <c r="DMD43" s="481"/>
      <c r="DME43" s="481"/>
      <c r="DMF43" s="481"/>
      <c r="DMG43" s="479"/>
      <c r="DMH43" s="480"/>
      <c r="DMI43" s="480"/>
      <c r="DMJ43" s="481"/>
      <c r="DMK43" s="481"/>
      <c r="DML43" s="481"/>
      <c r="DMM43" s="479"/>
      <c r="DMN43" s="480"/>
      <c r="DMO43" s="480"/>
      <c r="DMP43" s="481"/>
      <c r="DMQ43" s="481"/>
      <c r="DMR43" s="481"/>
      <c r="DMS43" s="479"/>
      <c r="DMT43" s="480"/>
      <c r="DMU43" s="480"/>
      <c r="DMV43" s="481"/>
      <c r="DMW43" s="481"/>
      <c r="DMX43" s="481"/>
      <c r="DMY43" s="479"/>
      <c r="DMZ43" s="480"/>
      <c r="DNA43" s="480"/>
      <c r="DNB43" s="481"/>
      <c r="DNC43" s="481"/>
      <c r="DND43" s="481"/>
      <c r="DNE43" s="479"/>
      <c r="DNF43" s="480"/>
      <c r="DNG43" s="480"/>
      <c r="DNH43" s="481"/>
      <c r="DNI43" s="481"/>
      <c r="DNJ43" s="481"/>
      <c r="DNK43" s="479"/>
      <c r="DNL43" s="480"/>
      <c r="DNM43" s="480"/>
      <c r="DNN43" s="481"/>
      <c r="DNO43" s="481"/>
      <c r="DNP43" s="481"/>
      <c r="DNQ43" s="479"/>
      <c r="DNR43" s="480"/>
      <c r="DNS43" s="480"/>
      <c r="DNT43" s="481"/>
      <c r="DNU43" s="481"/>
      <c r="DNV43" s="481"/>
      <c r="DNW43" s="479"/>
      <c r="DNX43" s="480"/>
      <c r="DNY43" s="480"/>
      <c r="DNZ43" s="481"/>
      <c r="DOA43" s="481"/>
      <c r="DOB43" s="481"/>
      <c r="DOC43" s="479"/>
      <c r="DOD43" s="480"/>
      <c r="DOE43" s="480"/>
      <c r="DOF43" s="481"/>
      <c r="DOG43" s="481"/>
      <c r="DOH43" s="481"/>
      <c r="DOI43" s="479"/>
      <c r="DOJ43" s="480"/>
      <c r="DOK43" s="480"/>
      <c r="DOL43" s="481"/>
      <c r="DOM43" s="481"/>
      <c r="DON43" s="481"/>
      <c r="DOO43" s="479"/>
      <c r="DOP43" s="480"/>
      <c r="DOQ43" s="480"/>
      <c r="DOR43" s="481"/>
      <c r="DOS43" s="481"/>
      <c r="DOT43" s="481"/>
      <c r="DOU43" s="479"/>
      <c r="DOV43" s="480"/>
      <c r="DOW43" s="480"/>
      <c r="DOX43" s="481"/>
      <c r="DOY43" s="481"/>
      <c r="DOZ43" s="481"/>
      <c r="DPA43" s="479"/>
      <c r="DPB43" s="480"/>
      <c r="DPC43" s="480"/>
      <c r="DPD43" s="481"/>
      <c r="DPE43" s="481"/>
      <c r="DPF43" s="481"/>
      <c r="DPG43" s="479"/>
      <c r="DPH43" s="480"/>
      <c r="DPI43" s="480"/>
      <c r="DPJ43" s="481"/>
      <c r="DPK43" s="481"/>
      <c r="DPL43" s="481"/>
      <c r="DPM43" s="479"/>
      <c r="DPN43" s="480"/>
      <c r="DPO43" s="480"/>
      <c r="DPP43" s="481"/>
      <c r="DPQ43" s="481"/>
      <c r="DPR43" s="481"/>
      <c r="DPS43" s="479"/>
      <c r="DPT43" s="480"/>
      <c r="DPU43" s="480"/>
      <c r="DPV43" s="481"/>
      <c r="DPW43" s="481"/>
      <c r="DPX43" s="481"/>
      <c r="DPY43" s="479"/>
      <c r="DPZ43" s="480"/>
      <c r="DQA43" s="480"/>
      <c r="DQB43" s="481"/>
      <c r="DQC43" s="481"/>
      <c r="DQD43" s="481"/>
      <c r="DQE43" s="479"/>
      <c r="DQF43" s="480"/>
      <c r="DQG43" s="480"/>
      <c r="DQH43" s="481"/>
      <c r="DQI43" s="481"/>
      <c r="DQJ43" s="481"/>
      <c r="DQK43" s="479"/>
      <c r="DQL43" s="480"/>
      <c r="DQM43" s="480"/>
      <c r="DQN43" s="481"/>
      <c r="DQO43" s="481"/>
      <c r="DQP43" s="481"/>
      <c r="DQQ43" s="479"/>
      <c r="DQR43" s="480"/>
      <c r="DQS43" s="480"/>
      <c r="DQT43" s="481"/>
      <c r="DQU43" s="481"/>
      <c r="DQV43" s="481"/>
      <c r="DQW43" s="479"/>
      <c r="DQX43" s="480"/>
      <c r="DQY43" s="480"/>
      <c r="DQZ43" s="481"/>
      <c r="DRA43" s="481"/>
      <c r="DRB43" s="481"/>
      <c r="DRC43" s="479"/>
      <c r="DRD43" s="480"/>
      <c r="DRE43" s="480"/>
      <c r="DRF43" s="481"/>
      <c r="DRG43" s="481"/>
      <c r="DRH43" s="481"/>
      <c r="DRI43" s="479"/>
      <c r="DRJ43" s="480"/>
      <c r="DRK43" s="480"/>
      <c r="DRL43" s="481"/>
      <c r="DRM43" s="481"/>
      <c r="DRN43" s="481"/>
      <c r="DRO43" s="479"/>
      <c r="DRP43" s="480"/>
      <c r="DRQ43" s="480"/>
      <c r="DRR43" s="481"/>
      <c r="DRS43" s="481"/>
      <c r="DRT43" s="481"/>
      <c r="DRU43" s="479"/>
      <c r="DRV43" s="480"/>
      <c r="DRW43" s="480"/>
      <c r="DRX43" s="481"/>
      <c r="DRY43" s="481"/>
      <c r="DRZ43" s="481"/>
      <c r="DSA43" s="479"/>
      <c r="DSB43" s="480"/>
      <c r="DSC43" s="480"/>
      <c r="DSD43" s="481"/>
      <c r="DSE43" s="481"/>
      <c r="DSF43" s="481"/>
      <c r="DSG43" s="479"/>
      <c r="DSH43" s="480"/>
      <c r="DSI43" s="480"/>
      <c r="DSJ43" s="481"/>
      <c r="DSK43" s="481"/>
      <c r="DSL43" s="481"/>
      <c r="DSM43" s="479"/>
      <c r="DSN43" s="480"/>
      <c r="DSO43" s="480"/>
      <c r="DSP43" s="481"/>
      <c r="DSQ43" s="481"/>
      <c r="DSR43" s="481"/>
      <c r="DSS43" s="479"/>
      <c r="DST43" s="480"/>
      <c r="DSU43" s="480"/>
      <c r="DSV43" s="481"/>
      <c r="DSW43" s="481"/>
      <c r="DSX43" s="481"/>
      <c r="DSY43" s="479"/>
      <c r="DSZ43" s="480"/>
      <c r="DTA43" s="480"/>
      <c r="DTB43" s="481"/>
      <c r="DTC43" s="481"/>
      <c r="DTD43" s="481"/>
      <c r="DTE43" s="479"/>
      <c r="DTF43" s="480"/>
      <c r="DTG43" s="480"/>
      <c r="DTH43" s="481"/>
      <c r="DTI43" s="481"/>
      <c r="DTJ43" s="481"/>
      <c r="DTK43" s="479"/>
      <c r="DTL43" s="480"/>
      <c r="DTM43" s="480"/>
      <c r="DTN43" s="481"/>
      <c r="DTO43" s="481"/>
      <c r="DTP43" s="481"/>
      <c r="DTQ43" s="479"/>
      <c r="DTR43" s="480"/>
      <c r="DTS43" s="480"/>
      <c r="DTT43" s="481"/>
      <c r="DTU43" s="481"/>
      <c r="DTV43" s="481"/>
      <c r="DTW43" s="479"/>
      <c r="DTX43" s="480"/>
      <c r="DTY43" s="480"/>
      <c r="DTZ43" s="481"/>
      <c r="DUA43" s="481"/>
      <c r="DUB43" s="481"/>
      <c r="DUC43" s="479"/>
      <c r="DUD43" s="480"/>
      <c r="DUE43" s="480"/>
      <c r="DUF43" s="481"/>
      <c r="DUG43" s="481"/>
      <c r="DUH43" s="481"/>
      <c r="DUI43" s="479"/>
      <c r="DUJ43" s="480"/>
      <c r="DUK43" s="480"/>
      <c r="DUL43" s="481"/>
      <c r="DUM43" s="481"/>
      <c r="DUN43" s="481"/>
      <c r="DUO43" s="479"/>
      <c r="DUP43" s="480"/>
      <c r="DUQ43" s="480"/>
      <c r="DUR43" s="481"/>
      <c r="DUS43" s="481"/>
      <c r="DUT43" s="481"/>
      <c r="DUU43" s="479"/>
      <c r="DUV43" s="480"/>
      <c r="DUW43" s="480"/>
      <c r="DUX43" s="481"/>
      <c r="DUY43" s="481"/>
      <c r="DUZ43" s="481"/>
      <c r="DVA43" s="479"/>
      <c r="DVB43" s="480"/>
      <c r="DVC43" s="480"/>
      <c r="DVD43" s="481"/>
      <c r="DVE43" s="481"/>
      <c r="DVF43" s="481"/>
      <c r="DVG43" s="479"/>
      <c r="DVH43" s="480"/>
      <c r="DVI43" s="480"/>
      <c r="DVJ43" s="481"/>
      <c r="DVK43" s="481"/>
      <c r="DVL43" s="481"/>
      <c r="DVM43" s="479"/>
      <c r="DVN43" s="480"/>
      <c r="DVO43" s="480"/>
      <c r="DVP43" s="481"/>
      <c r="DVQ43" s="481"/>
      <c r="DVR43" s="481"/>
      <c r="DVS43" s="479"/>
      <c r="DVT43" s="480"/>
      <c r="DVU43" s="480"/>
      <c r="DVV43" s="481"/>
      <c r="DVW43" s="481"/>
      <c r="DVX43" s="481"/>
      <c r="DVY43" s="479"/>
      <c r="DVZ43" s="480"/>
      <c r="DWA43" s="480"/>
      <c r="DWB43" s="481"/>
      <c r="DWC43" s="481"/>
      <c r="DWD43" s="481"/>
      <c r="DWE43" s="479"/>
      <c r="DWF43" s="480"/>
      <c r="DWG43" s="480"/>
      <c r="DWH43" s="481"/>
      <c r="DWI43" s="481"/>
      <c r="DWJ43" s="481"/>
      <c r="DWK43" s="479"/>
      <c r="DWL43" s="480"/>
      <c r="DWM43" s="480"/>
      <c r="DWN43" s="481"/>
      <c r="DWO43" s="481"/>
      <c r="DWP43" s="481"/>
      <c r="DWQ43" s="479"/>
      <c r="DWR43" s="480"/>
      <c r="DWS43" s="480"/>
      <c r="DWT43" s="481"/>
      <c r="DWU43" s="481"/>
      <c r="DWV43" s="481"/>
      <c r="DWW43" s="479"/>
      <c r="DWX43" s="480"/>
      <c r="DWY43" s="480"/>
      <c r="DWZ43" s="481"/>
      <c r="DXA43" s="481"/>
      <c r="DXB43" s="481"/>
      <c r="DXC43" s="479"/>
      <c r="DXD43" s="480"/>
      <c r="DXE43" s="480"/>
      <c r="DXF43" s="481"/>
      <c r="DXG43" s="481"/>
      <c r="DXH43" s="481"/>
      <c r="DXI43" s="479"/>
      <c r="DXJ43" s="480"/>
      <c r="DXK43" s="480"/>
      <c r="DXL43" s="481"/>
      <c r="DXM43" s="481"/>
      <c r="DXN43" s="481"/>
      <c r="DXO43" s="479"/>
      <c r="DXP43" s="480"/>
      <c r="DXQ43" s="480"/>
      <c r="DXR43" s="481"/>
      <c r="DXS43" s="481"/>
      <c r="DXT43" s="481"/>
      <c r="DXU43" s="479"/>
      <c r="DXV43" s="480"/>
      <c r="DXW43" s="480"/>
      <c r="DXX43" s="481"/>
      <c r="DXY43" s="481"/>
      <c r="DXZ43" s="481"/>
      <c r="DYA43" s="479"/>
      <c r="DYB43" s="480"/>
      <c r="DYC43" s="480"/>
      <c r="DYD43" s="481"/>
      <c r="DYE43" s="481"/>
      <c r="DYF43" s="481"/>
      <c r="DYG43" s="479"/>
      <c r="DYH43" s="480"/>
      <c r="DYI43" s="480"/>
      <c r="DYJ43" s="481"/>
      <c r="DYK43" s="481"/>
      <c r="DYL43" s="481"/>
      <c r="DYM43" s="479"/>
      <c r="DYN43" s="480"/>
      <c r="DYO43" s="480"/>
      <c r="DYP43" s="481"/>
      <c r="DYQ43" s="481"/>
      <c r="DYR43" s="481"/>
      <c r="DYS43" s="479"/>
      <c r="DYT43" s="480"/>
      <c r="DYU43" s="480"/>
      <c r="DYV43" s="481"/>
      <c r="DYW43" s="481"/>
      <c r="DYX43" s="481"/>
      <c r="DYY43" s="479"/>
      <c r="DYZ43" s="480"/>
      <c r="DZA43" s="480"/>
      <c r="DZB43" s="481"/>
      <c r="DZC43" s="481"/>
      <c r="DZD43" s="481"/>
      <c r="DZE43" s="479"/>
      <c r="DZF43" s="480"/>
      <c r="DZG43" s="480"/>
      <c r="DZH43" s="481"/>
      <c r="DZI43" s="481"/>
      <c r="DZJ43" s="481"/>
      <c r="DZK43" s="479"/>
      <c r="DZL43" s="480"/>
      <c r="DZM43" s="480"/>
      <c r="DZN43" s="481"/>
      <c r="DZO43" s="481"/>
      <c r="DZP43" s="481"/>
      <c r="DZQ43" s="479"/>
      <c r="DZR43" s="480"/>
      <c r="DZS43" s="480"/>
      <c r="DZT43" s="481"/>
      <c r="DZU43" s="481"/>
      <c r="DZV43" s="481"/>
      <c r="DZW43" s="479"/>
      <c r="DZX43" s="480"/>
      <c r="DZY43" s="480"/>
      <c r="DZZ43" s="481"/>
      <c r="EAA43" s="481"/>
      <c r="EAB43" s="481"/>
      <c r="EAC43" s="479"/>
      <c r="EAD43" s="480"/>
      <c r="EAE43" s="480"/>
      <c r="EAF43" s="481"/>
      <c r="EAG43" s="481"/>
      <c r="EAH43" s="481"/>
      <c r="EAI43" s="479"/>
      <c r="EAJ43" s="480"/>
      <c r="EAK43" s="480"/>
      <c r="EAL43" s="481"/>
      <c r="EAM43" s="481"/>
      <c r="EAN43" s="481"/>
      <c r="EAO43" s="479"/>
      <c r="EAP43" s="480"/>
      <c r="EAQ43" s="480"/>
      <c r="EAR43" s="481"/>
      <c r="EAS43" s="481"/>
      <c r="EAT43" s="481"/>
      <c r="EAU43" s="479"/>
      <c r="EAV43" s="480"/>
      <c r="EAW43" s="480"/>
      <c r="EAX43" s="481"/>
      <c r="EAY43" s="481"/>
      <c r="EAZ43" s="481"/>
      <c r="EBA43" s="479"/>
      <c r="EBB43" s="480"/>
      <c r="EBC43" s="480"/>
      <c r="EBD43" s="481"/>
      <c r="EBE43" s="481"/>
      <c r="EBF43" s="481"/>
      <c r="EBG43" s="479"/>
      <c r="EBH43" s="480"/>
      <c r="EBI43" s="480"/>
      <c r="EBJ43" s="481"/>
      <c r="EBK43" s="481"/>
      <c r="EBL43" s="481"/>
      <c r="EBM43" s="479"/>
      <c r="EBN43" s="480"/>
      <c r="EBO43" s="480"/>
      <c r="EBP43" s="481"/>
      <c r="EBQ43" s="481"/>
      <c r="EBR43" s="481"/>
      <c r="EBS43" s="479"/>
      <c r="EBT43" s="480"/>
      <c r="EBU43" s="480"/>
      <c r="EBV43" s="481"/>
      <c r="EBW43" s="481"/>
      <c r="EBX43" s="481"/>
      <c r="EBY43" s="479"/>
      <c r="EBZ43" s="480"/>
      <c r="ECA43" s="480"/>
      <c r="ECB43" s="481"/>
      <c r="ECC43" s="481"/>
      <c r="ECD43" s="481"/>
      <c r="ECE43" s="479"/>
      <c r="ECF43" s="480"/>
      <c r="ECG43" s="480"/>
      <c r="ECH43" s="481"/>
      <c r="ECI43" s="481"/>
      <c r="ECJ43" s="481"/>
      <c r="ECK43" s="479"/>
      <c r="ECL43" s="480"/>
      <c r="ECM43" s="480"/>
      <c r="ECN43" s="481"/>
      <c r="ECO43" s="481"/>
      <c r="ECP43" s="481"/>
      <c r="ECQ43" s="479"/>
      <c r="ECR43" s="480"/>
      <c r="ECS43" s="480"/>
      <c r="ECT43" s="481"/>
      <c r="ECU43" s="481"/>
      <c r="ECV43" s="481"/>
      <c r="ECW43" s="479"/>
      <c r="ECX43" s="480"/>
      <c r="ECY43" s="480"/>
      <c r="ECZ43" s="481"/>
      <c r="EDA43" s="481"/>
      <c r="EDB43" s="481"/>
      <c r="EDC43" s="479"/>
      <c r="EDD43" s="480"/>
      <c r="EDE43" s="480"/>
      <c r="EDF43" s="481"/>
      <c r="EDG43" s="481"/>
      <c r="EDH43" s="481"/>
      <c r="EDI43" s="479"/>
      <c r="EDJ43" s="480"/>
      <c r="EDK43" s="480"/>
      <c r="EDL43" s="481"/>
      <c r="EDM43" s="481"/>
      <c r="EDN43" s="481"/>
      <c r="EDO43" s="479"/>
      <c r="EDP43" s="480"/>
      <c r="EDQ43" s="480"/>
      <c r="EDR43" s="481"/>
      <c r="EDS43" s="481"/>
      <c r="EDT43" s="481"/>
      <c r="EDU43" s="479"/>
      <c r="EDV43" s="480"/>
      <c r="EDW43" s="480"/>
      <c r="EDX43" s="481"/>
      <c r="EDY43" s="481"/>
      <c r="EDZ43" s="481"/>
      <c r="EEA43" s="479"/>
      <c r="EEB43" s="480"/>
      <c r="EEC43" s="480"/>
      <c r="EED43" s="481"/>
      <c r="EEE43" s="481"/>
      <c r="EEF43" s="481"/>
      <c r="EEG43" s="479"/>
      <c r="EEH43" s="480"/>
      <c r="EEI43" s="480"/>
      <c r="EEJ43" s="481"/>
      <c r="EEK43" s="481"/>
      <c r="EEL43" s="481"/>
      <c r="EEM43" s="479"/>
      <c r="EEN43" s="480"/>
      <c r="EEO43" s="480"/>
      <c r="EEP43" s="481"/>
      <c r="EEQ43" s="481"/>
      <c r="EER43" s="481"/>
      <c r="EES43" s="479"/>
      <c r="EET43" s="480"/>
      <c r="EEU43" s="480"/>
      <c r="EEV43" s="481"/>
      <c r="EEW43" s="481"/>
      <c r="EEX43" s="481"/>
      <c r="EEY43" s="479"/>
      <c r="EEZ43" s="480"/>
      <c r="EFA43" s="480"/>
      <c r="EFB43" s="481"/>
      <c r="EFC43" s="481"/>
      <c r="EFD43" s="481"/>
      <c r="EFE43" s="479"/>
      <c r="EFF43" s="480"/>
      <c r="EFG43" s="480"/>
      <c r="EFH43" s="481"/>
      <c r="EFI43" s="481"/>
      <c r="EFJ43" s="481"/>
      <c r="EFK43" s="479"/>
      <c r="EFL43" s="480"/>
      <c r="EFM43" s="480"/>
      <c r="EFN43" s="481"/>
      <c r="EFO43" s="481"/>
      <c r="EFP43" s="481"/>
      <c r="EFQ43" s="479"/>
      <c r="EFR43" s="480"/>
      <c r="EFS43" s="480"/>
      <c r="EFT43" s="481"/>
      <c r="EFU43" s="481"/>
      <c r="EFV43" s="481"/>
      <c r="EFW43" s="479"/>
      <c r="EFX43" s="480"/>
      <c r="EFY43" s="480"/>
      <c r="EFZ43" s="481"/>
      <c r="EGA43" s="481"/>
      <c r="EGB43" s="481"/>
      <c r="EGC43" s="479"/>
      <c r="EGD43" s="480"/>
      <c r="EGE43" s="480"/>
      <c r="EGF43" s="481"/>
      <c r="EGG43" s="481"/>
      <c r="EGH43" s="481"/>
      <c r="EGI43" s="479"/>
      <c r="EGJ43" s="480"/>
      <c r="EGK43" s="480"/>
      <c r="EGL43" s="481"/>
      <c r="EGM43" s="481"/>
      <c r="EGN43" s="481"/>
      <c r="EGO43" s="479"/>
      <c r="EGP43" s="480"/>
      <c r="EGQ43" s="480"/>
      <c r="EGR43" s="481"/>
      <c r="EGS43" s="481"/>
      <c r="EGT43" s="481"/>
      <c r="EGU43" s="479"/>
      <c r="EGV43" s="480"/>
      <c r="EGW43" s="480"/>
      <c r="EGX43" s="481"/>
      <c r="EGY43" s="481"/>
      <c r="EGZ43" s="481"/>
      <c r="EHA43" s="479"/>
      <c r="EHB43" s="480"/>
      <c r="EHC43" s="480"/>
      <c r="EHD43" s="481"/>
      <c r="EHE43" s="481"/>
      <c r="EHF43" s="481"/>
      <c r="EHG43" s="479"/>
      <c r="EHH43" s="480"/>
      <c r="EHI43" s="480"/>
      <c r="EHJ43" s="481"/>
      <c r="EHK43" s="481"/>
      <c r="EHL43" s="481"/>
      <c r="EHM43" s="479"/>
      <c r="EHN43" s="480"/>
      <c r="EHO43" s="480"/>
      <c r="EHP43" s="481"/>
      <c r="EHQ43" s="481"/>
      <c r="EHR43" s="481"/>
      <c r="EHS43" s="479"/>
      <c r="EHT43" s="480"/>
      <c r="EHU43" s="480"/>
      <c r="EHV43" s="481"/>
      <c r="EHW43" s="481"/>
      <c r="EHX43" s="481"/>
      <c r="EHY43" s="479"/>
      <c r="EHZ43" s="480"/>
      <c r="EIA43" s="480"/>
      <c r="EIB43" s="481"/>
      <c r="EIC43" s="481"/>
      <c r="EID43" s="481"/>
      <c r="EIE43" s="479"/>
      <c r="EIF43" s="480"/>
      <c r="EIG43" s="480"/>
      <c r="EIH43" s="481"/>
      <c r="EII43" s="481"/>
      <c r="EIJ43" s="481"/>
      <c r="EIK43" s="479"/>
      <c r="EIL43" s="480"/>
      <c r="EIM43" s="480"/>
      <c r="EIN43" s="481"/>
      <c r="EIO43" s="481"/>
      <c r="EIP43" s="481"/>
      <c r="EIQ43" s="479"/>
      <c r="EIR43" s="480"/>
      <c r="EIS43" s="480"/>
      <c r="EIT43" s="481"/>
      <c r="EIU43" s="481"/>
      <c r="EIV43" s="481"/>
      <c r="EIW43" s="479"/>
      <c r="EIX43" s="480"/>
      <c r="EIY43" s="480"/>
      <c r="EIZ43" s="481"/>
      <c r="EJA43" s="481"/>
      <c r="EJB43" s="481"/>
      <c r="EJC43" s="479"/>
      <c r="EJD43" s="480"/>
      <c r="EJE43" s="480"/>
      <c r="EJF43" s="481"/>
      <c r="EJG43" s="481"/>
      <c r="EJH43" s="481"/>
      <c r="EJI43" s="479"/>
      <c r="EJJ43" s="480"/>
      <c r="EJK43" s="480"/>
      <c r="EJL43" s="481"/>
      <c r="EJM43" s="481"/>
      <c r="EJN43" s="481"/>
      <c r="EJO43" s="479"/>
      <c r="EJP43" s="480"/>
      <c r="EJQ43" s="480"/>
      <c r="EJR43" s="481"/>
      <c r="EJS43" s="481"/>
      <c r="EJT43" s="481"/>
      <c r="EJU43" s="479"/>
      <c r="EJV43" s="480"/>
      <c r="EJW43" s="480"/>
      <c r="EJX43" s="481"/>
      <c r="EJY43" s="481"/>
      <c r="EJZ43" s="481"/>
      <c r="EKA43" s="479"/>
      <c r="EKB43" s="480"/>
      <c r="EKC43" s="480"/>
      <c r="EKD43" s="481"/>
      <c r="EKE43" s="481"/>
      <c r="EKF43" s="481"/>
      <c r="EKG43" s="479"/>
      <c r="EKH43" s="480"/>
      <c r="EKI43" s="480"/>
      <c r="EKJ43" s="481"/>
      <c r="EKK43" s="481"/>
      <c r="EKL43" s="481"/>
      <c r="EKM43" s="479"/>
      <c r="EKN43" s="480"/>
      <c r="EKO43" s="480"/>
      <c r="EKP43" s="481"/>
      <c r="EKQ43" s="481"/>
      <c r="EKR43" s="481"/>
      <c r="EKS43" s="479"/>
      <c r="EKT43" s="480"/>
      <c r="EKU43" s="480"/>
      <c r="EKV43" s="481"/>
      <c r="EKW43" s="481"/>
      <c r="EKX43" s="481"/>
      <c r="EKY43" s="479"/>
      <c r="EKZ43" s="480"/>
      <c r="ELA43" s="480"/>
      <c r="ELB43" s="481"/>
      <c r="ELC43" s="481"/>
      <c r="ELD43" s="481"/>
      <c r="ELE43" s="479"/>
      <c r="ELF43" s="480"/>
      <c r="ELG43" s="480"/>
      <c r="ELH43" s="481"/>
      <c r="ELI43" s="481"/>
      <c r="ELJ43" s="481"/>
      <c r="ELK43" s="479"/>
      <c r="ELL43" s="480"/>
      <c r="ELM43" s="480"/>
      <c r="ELN43" s="481"/>
      <c r="ELO43" s="481"/>
      <c r="ELP43" s="481"/>
      <c r="ELQ43" s="479"/>
      <c r="ELR43" s="480"/>
      <c r="ELS43" s="480"/>
      <c r="ELT43" s="481"/>
      <c r="ELU43" s="481"/>
      <c r="ELV43" s="481"/>
      <c r="ELW43" s="479"/>
      <c r="ELX43" s="480"/>
      <c r="ELY43" s="480"/>
      <c r="ELZ43" s="481"/>
      <c r="EMA43" s="481"/>
      <c r="EMB43" s="481"/>
      <c r="EMC43" s="479"/>
      <c r="EMD43" s="480"/>
      <c r="EME43" s="480"/>
      <c r="EMF43" s="481"/>
      <c r="EMG43" s="481"/>
      <c r="EMH43" s="481"/>
      <c r="EMI43" s="479"/>
      <c r="EMJ43" s="480"/>
      <c r="EMK43" s="480"/>
      <c r="EML43" s="481"/>
      <c r="EMM43" s="481"/>
      <c r="EMN43" s="481"/>
      <c r="EMO43" s="479"/>
      <c r="EMP43" s="480"/>
      <c r="EMQ43" s="480"/>
      <c r="EMR43" s="481"/>
      <c r="EMS43" s="481"/>
      <c r="EMT43" s="481"/>
      <c r="EMU43" s="479"/>
      <c r="EMV43" s="480"/>
      <c r="EMW43" s="480"/>
      <c r="EMX43" s="481"/>
      <c r="EMY43" s="481"/>
      <c r="EMZ43" s="481"/>
      <c r="ENA43" s="479"/>
      <c r="ENB43" s="480"/>
      <c r="ENC43" s="480"/>
      <c r="END43" s="481"/>
      <c r="ENE43" s="481"/>
      <c r="ENF43" s="481"/>
      <c r="ENG43" s="479"/>
      <c r="ENH43" s="480"/>
      <c r="ENI43" s="480"/>
      <c r="ENJ43" s="481"/>
      <c r="ENK43" s="481"/>
      <c r="ENL43" s="481"/>
      <c r="ENM43" s="479"/>
      <c r="ENN43" s="480"/>
      <c r="ENO43" s="480"/>
      <c r="ENP43" s="481"/>
      <c r="ENQ43" s="481"/>
      <c r="ENR43" s="481"/>
      <c r="ENS43" s="479"/>
      <c r="ENT43" s="480"/>
      <c r="ENU43" s="480"/>
      <c r="ENV43" s="481"/>
      <c r="ENW43" s="481"/>
      <c r="ENX43" s="481"/>
      <c r="ENY43" s="479"/>
      <c r="ENZ43" s="480"/>
      <c r="EOA43" s="480"/>
      <c r="EOB43" s="481"/>
      <c r="EOC43" s="481"/>
      <c r="EOD43" s="481"/>
      <c r="EOE43" s="479"/>
      <c r="EOF43" s="480"/>
      <c r="EOG43" s="480"/>
      <c r="EOH43" s="481"/>
      <c r="EOI43" s="481"/>
      <c r="EOJ43" s="481"/>
      <c r="EOK43" s="479"/>
      <c r="EOL43" s="480"/>
      <c r="EOM43" s="480"/>
      <c r="EON43" s="481"/>
      <c r="EOO43" s="481"/>
      <c r="EOP43" s="481"/>
      <c r="EOQ43" s="479"/>
      <c r="EOR43" s="480"/>
      <c r="EOS43" s="480"/>
      <c r="EOT43" s="481"/>
      <c r="EOU43" s="481"/>
      <c r="EOV43" s="481"/>
      <c r="EOW43" s="479"/>
      <c r="EOX43" s="480"/>
      <c r="EOY43" s="480"/>
      <c r="EOZ43" s="481"/>
      <c r="EPA43" s="481"/>
      <c r="EPB43" s="481"/>
      <c r="EPC43" s="479"/>
      <c r="EPD43" s="480"/>
      <c r="EPE43" s="480"/>
      <c r="EPF43" s="481"/>
      <c r="EPG43" s="481"/>
      <c r="EPH43" s="481"/>
      <c r="EPI43" s="479"/>
      <c r="EPJ43" s="480"/>
      <c r="EPK43" s="480"/>
      <c r="EPL43" s="481"/>
      <c r="EPM43" s="481"/>
      <c r="EPN43" s="481"/>
      <c r="EPO43" s="479"/>
      <c r="EPP43" s="480"/>
      <c r="EPQ43" s="480"/>
      <c r="EPR43" s="481"/>
      <c r="EPS43" s="481"/>
      <c r="EPT43" s="481"/>
      <c r="EPU43" s="479"/>
      <c r="EPV43" s="480"/>
      <c r="EPW43" s="480"/>
      <c r="EPX43" s="481"/>
      <c r="EPY43" s="481"/>
      <c r="EPZ43" s="481"/>
      <c r="EQA43" s="479"/>
      <c r="EQB43" s="480"/>
      <c r="EQC43" s="480"/>
      <c r="EQD43" s="481"/>
      <c r="EQE43" s="481"/>
      <c r="EQF43" s="481"/>
      <c r="EQG43" s="479"/>
      <c r="EQH43" s="480"/>
      <c r="EQI43" s="480"/>
      <c r="EQJ43" s="481"/>
      <c r="EQK43" s="481"/>
      <c r="EQL43" s="481"/>
      <c r="EQM43" s="479"/>
      <c r="EQN43" s="480"/>
      <c r="EQO43" s="480"/>
      <c r="EQP43" s="481"/>
      <c r="EQQ43" s="481"/>
      <c r="EQR43" s="481"/>
      <c r="EQS43" s="479"/>
      <c r="EQT43" s="480"/>
      <c r="EQU43" s="480"/>
      <c r="EQV43" s="481"/>
      <c r="EQW43" s="481"/>
      <c r="EQX43" s="481"/>
      <c r="EQY43" s="479"/>
      <c r="EQZ43" s="480"/>
      <c r="ERA43" s="480"/>
      <c r="ERB43" s="481"/>
      <c r="ERC43" s="481"/>
      <c r="ERD43" s="481"/>
      <c r="ERE43" s="479"/>
      <c r="ERF43" s="480"/>
      <c r="ERG43" s="480"/>
      <c r="ERH43" s="481"/>
      <c r="ERI43" s="481"/>
      <c r="ERJ43" s="481"/>
      <c r="ERK43" s="479"/>
      <c r="ERL43" s="480"/>
      <c r="ERM43" s="480"/>
      <c r="ERN43" s="481"/>
      <c r="ERO43" s="481"/>
      <c r="ERP43" s="481"/>
      <c r="ERQ43" s="479"/>
      <c r="ERR43" s="480"/>
      <c r="ERS43" s="480"/>
      <c r="ERT43" s="481"/>
      <c r="ERU43" s="481"/>
      <c r="ERV43" s="481"/>
      <c r="ERW43" s="479"/>
      <c r="ERX43" s="480"/>
      <c r="ERY43" s="480"/>
      <c r="ERZ43" s="481"/>
      <c r="ESA43" s="481"/>
      <c r="ESB43" s="481"/>
      <c r="ESC43" s="479"/>
      <c r="ESD43" s="480"/>
      <c r="ESE43" s="480"/>
      <c r="ESF43" s="481"/>
      <c r="ESG43" s="481"/>
      <c r="ESH43" s="481"/>
      <c r="ESI43" s="479"/>
      <c r="ESJ43" s="480"/>
      <c r="ESK43" s="480"/>
      <c r="ESL43" s="481"/>
      <c r="ESM43" s="481"/>
      <c r="ESN43" s="481"/>
      <c r="ESO43" s="479"/>
      <c r="ESP43" s="480"/>
      <c r="ESQ43" s="480"/>
      <c r="ESR43" s="481"/>
      <c r="ESS43" s="481"/>
      <c r="EST43" s="481"/>
      <c r="ESU43" s="479"/>
      <c r="ESV43" s="480"/>
      <c r="ESW43" s="480"/>
      <c r="ESX43" s="481"/>
      <c r="ESY43" s="481"/>
      <c r="ESZ43" s="481"/>
      <c r="ETA43" s="479"/>
      <c r="ETB43" s="480"/>
      <c r="ETC43" s="480"/>
      <c r="ETD43" s="481"/>
      <c r="ETE43" s="481"/>
      <c r="ETF43" s="481"/>
      <c r="ETG43" s="479"/>
      <c r="ETH43" s="480"/>
      <c r="ETI43" s="480"/>
      <c r="ETJ43" s="481"/>
      <c r="ETK43" s="481"/>
      <c r="ETL43" s="481"/>
      <c r="ETM43" s="479"/>
      <c r="ETN43" s="480"/>
      <c r="ETO43" s="480"/>
      <c r="ETP43" s="481"/>
      <c r="ETQ43" s="481"/>
      <c r="ETR43" s="481"/>
      <c r="ETS43" s="479"/>
      <c r="ETT43" s="480"/>
      <c r="ETU43" s="480"/>
      <c r="ETV43" s="481"/>
      <c r="ETW43" s="481"/>
      <c r="ETX43" s="481"/>
      <c r="ETY43" s="479"/>
      <c r="ETZ43" s="480"/>
      <c r="EUA43" s="480"/>
      <c r="EUB43" s="481"/>
      <c r="EUC43" s="481"/>
      <c r="EUD43" s="481"/>
      <c r="EUE43" s="479"/>
      <c r="EUF43" s="480"/>
      <c r="EUG43" s="480"/>
      <c r="EUH43" s="481"/>
      <c r="EUI43" s="481"/>
      <c r="EUJ43" s="481"/>
      <c r="EUK43" s="479"/>
      <c r="EUL43" s="480"/>
      <c r="EUM43" s="480"/>
      <c r="EUN43" s="481"/>
      <c r="EUO43" s="481"/>
      <c r="EUP43" s="481"/>
      <c r="EUQ43" s="479"/>
      <c r="EUR43" s="480"/>
      <c r="EUS43" s="480"/>
      <c r="EUT43" s="481"/>
      <c r="EUU43" s="481"/>
      <c r="EUV43" s="481"/>
      <c r="EUW43" s="479"/>
      <c r="EUX43" s="480"/>
      <c r="EUY43" s="480"/>
      <c r="EUZ43" s="481"/>
      <c r="EVA43" s="481"/>
      <c r="EVB43" s="481"/>
      <c r="EVC43" s="479"/>
      <c r="EVD43" s="480"/>
      <c r="EVE43" s="480"/>
      <c r="EVF43" s="481"/>
      <c r="EVG43" s="481"/>
      <c r="EVH43" s="481"/>
      <c r="EVI43" s="479"/>
      <c r="EVJ43" s="480"/>
      <c r="EVK43" s="480"/>
      <c r="EVL43" s="481"/>
      <c r="EVM43" s="481"/>
      <c r="EVN43" s="481"/>
      <c r="EVO43" s="479"/>
      <c r="EVP43" s="480"/>
      <c r="EVQ43" s="480"/>
      <c r="EVR43" s="481"/>
      <c r="EVS43" s="481"/>
      <c r="EVT43" s="481"/>
      <c r="EVU43" s="479"/>
      <c r="EVV43" s="480"/>
      <c r="EVW43" s="480"/>
      <c r="EVX43" s="481"/>
      <c r="EVY43" s="481"/>
      <c r="EVZ43" s="481"/>
      <c r="EWA43" s="479"/>
      <c r="EWB43" s="480"/>
      <c r="EWC43" s="480"/>
      <c r="EWD43" s="481"/>
      <c r="EWE43" s="481"/>
      <c r="EWF43" s="481"/>
      <c r="EWG43" s="479"/>
      <c r="EWH43" s="480"/>
      <c r="EWI43" s="480"/>
      <c r="EWJ43" s="481"/>
      <c r="EWK43" s="481"/>
      <c r="EWL43" s="481"/>
      <c r="EWM43" s="479"/>
      <c r="EWN43" s="480"/>
      <c r="EWO43" s="480"/>
      <c r="EWP43" s="481"/>
      <c r="EWQ43" s="481"/>
      <c r="EWR43" s="481"/>
      <c r="EWS43" s="479"/>
      <c r="EWT43" s="480"/>
      <c r="EWU43" s="480"/>
      <c r="EWV43" s="481"/>
      <c r="EWW43" s="481"/>
      <c r="EWX43" s="481"/>
      <c r="EWY43" s="479"/>
      <c r="EWZ43" s="480"/>
      <c r="EXA43" s="480"/>
      <c r="EXB43" s="481"/>
      <c r="EXC43" s="481"/>
      <c r="EXD43" s="481"/>
      <c r="EXE43" s="479"/>
      <c r="EXF43" s="480"/>
      <c r="EXG43" s="480"/>
      <c r="EXH43" s="481"/>
      <c r="EXI43" s="481"/>
      <c r="EXJ43" s="481"/>
      <c r="EXK43" s="479"/>
      <c r="EXL43" s="480"/>
      <c r="EXM43" s="480"/>
      <c r="EXN43" s="481"/>
      <c r="EXO43" s="481"/>
      <c r="EXP43" s="481"/>
      <c r="EXQ43" s="479"/>
      <c r="EXR43" s="480"/>
      <c r="EXS43" s="480"/>
      <c r="EXT43" s="481"/>
      <c r="EXU43" s="481"/>
      <c r="EXV43" s="481"/>
      <c r="EXW43" s="479"/>
      <c r="EXX43" s="480"/>
      <c r="EXY43" s="480"/>
      <c r="EXZ43" s="481"/>
      <c r="EYA43" s="481"/>
      <c r="EYB43" s="481"/>
      <c r="EYC43" s="479"/>
      <c r="EYD43" s="480"/>
      <c r="EYE43" s="480"/>
      <c r="EYF43" s="481"/>
      <c r="EYG43" s="481"/>
      <c r="EYH43" s="481"/>
      <c r="EYI43" s="479"/>
      <c r="EYJ43" s="480"/>
      <c r="EYK43" s="480"/>
      <c r="EYL43" s="481"/>
      <c r="EYM43" s="481"/>
      <c r="EYN43" s="481"/>
      <c r="EYO43" s="479"/>
      <c r="EYP43" s="480"/>
      <c r="EYQ43" s="480"/>
      <c r="EYR43" s="481"/>
      <c r="EYS43" s="481"/>
      <c r="EYT43" s="481"/>
      <c r="EYU43" s="479"/>
      <c r="EYV43" s="480"/>
      <c r="EYW43" s="480"/>
      <c r="EYX43" s="481"/>
      <c r="EYY43" s="481"/>
      <c r="EYZ43" s="481"/>
      <c r="EZA43" s="479"/>
      <c r="EZB43" s="480"/>
      <c r="EZC43" s="480"/>
      <c r="EZD43" s="481"/>
      <c r="EZE43" s="481"/>
      <c r="EZF43" s="481"/>
      <c r="EZG43" s="479"/>
      <c r="EZH43" s="480"/>
      <c r="EZI43" s="480"/>
      <c r="EZJ43" s="481"/>
      <c r="EZK43" s="481"/>
      <c r="EZL43" s="481"/>
      <c r="EZM43" s="479"/>
      <c r="EZN43" s="480"/>
      <c r="EZO43" s="480"/>
      <c r="EZP43" s="481"/>
      <c r="EZQ43" s="481"/>
      <c r="EZR43" s="481"/>
      <c r="EZS43" s="479"/>
      <c r="EZT43" s="480"/>
      <c r="EZU43" s="480"/>
      <c r="EZV43" s="481"/>
      <c r="EZW43" s="481"/>
      <c r="EZX43" s="481"/>
      <c r="EZY43" s="479"/>
      <c r="EZZ43" s="480"/>
      <c r="FAA43" s="480"/>
      <c r="FAB43" s="481"/>
      <c r="FAC43" s="481"/>
      <c r="FAD43" s="481"/>
      <c r="FAE43" s="479"/>
      <c r="FAF43" s="480"/>
      <c r="FAG43" s="480"/>
      <c r="FAH43" s="481"/>
      <c r="FAI43" s="481"/>
      <c r="FAJ43" s="481"/>
      <c r="FAK43" s="479"/>
      <c r="FAL43" s="480"/>
      <c r="FAM43" s="480"/>
      <c r="FAN43" s="481"/>
      <c r="FAO43" s="481"/>
      <c r="FAP43" s="481"/>
      <c r="FAQ43" s="479"/>
      <c r="FAR43" s="480"/>
      <c r="FAS43" s="480"/>
      <c r="FAT43" s="481"/>
      <c r="FAU43" s="481"/>
      <c r="FAV43" s="481"/>
      <c r="FAW43" s="479"/>
      <c r="FAX43" s="480"/>
      <c r="FAY43" s="480"/>
      <c r="FAZ43" s="481"/>
      <c r="FBA43" s="481"/>
      <c r="FBB43" s="481"/>
      <c r="FBC43" s="479"/>
      <c r="FBD43" s="480"/>
      <c r="FBE43" s="480"/>
      <c r="FBF43" s="481"/>
      <c r="FBG43" s="481"/>
      <c r="FBH43" s="481"/>
      <c r="FBI43" s="479"/>
      <c r="FBJ43" s="480"/>
      <c r="FBK43" s="480"/>
      <c r="FBL43" s="481"/>
      <c r="FBM43" s="481"/>
      <c r="FBN43" s="481"/>
      <c r="FBO43" s="479"/>
      <c r="FBP43" s="480"/>
      <c r="FBQ43" s="480"/>
      <c r="FBR43" s="481"/>
      <c r="FBS43" s="481"/>
      <c r="FBT43" s="481"/>
      <c r="FBU43" s="479"/>
      <c r="FBV43" s="480"/>
      <c r="FBW43" s="480"/>
      <c r="FBX43" s="481"/>
      <c r="FBY43" s="481"/>
      <c r="FBZ43" s="481"/>
      <c r="FCA43" s="479"/>
      <c r="FCB43" s="480"/>
      <c r="FCC43" s="480"/>
      <c r="FCD43" s="481"/>
      <c r="FCE43" s="481"/>
      <c r="FCF43" s="481"/>
      <c r="FCG43" s="479"/>
      <c r="FCH43" s="480"/>
      <c r="FCI43" s="480"/>
      <c r="FCJ43" s="481"/>
      <c r="FCK43" s="481"/>
      <c r="FCL43" s="481"/>
      <c r="FCM43" s="479"/>
      <c r="FCN43" s="480"/>
      <c r="FCO43" s="480"/>
      <c r="FCP43" s="481"/>
      <c r="FCQ43" s="481"/>
      <c r="FCR43" s="481"/>
      <c r="FCS43" s="479"/>
      <c r="FCT43" s="480"/>
      <c r="FCU43" s="480"/>
      <c r="FCV43" s="481"/>
      <c r="FCW43" s="481"/>
      <c r="FCX43" s="481"/>
      <c r="FCY43" s="479"/>
      <c r="FCZ43" s="480"/>
      <c r="FDA43" s="480"/>
      <c r="FDB43" s="481"/>
      <c r="FDC43" s="481"/>
      <c r="FDD43" s="481"/>
      <c r="FDE43" s="479"/>
      <c r="FDF43" s="480"/>
      <c r="FDG43" s="480"/>
      <c r="FDH43" s="481"/>
      <c r="FDI43" s="481"/>
      <c r="FDJ43" s="481"/>
      <c r="FDK43" s="479"/>
      <c r="FDL43" s="480"/>
      <c r="FDM43" s="480"/>
      <c r="FDN43" s="481"/>
      <c r="FDO43" s="481"/>
      <c r="FDP43" s="481"/>
      <c r="FDQ43" s="479"/>
      <c r="FDR43" s="480"/>
      <c r="FDS43" s="480"/>
      <c r="FDT43" s="481"/>
      <c r="FDU43" s="481"/>
      <c r="FDV43" s="481"/>
      <c r="FDW43" s="479"/>
      <c r="FDX43" s="480"/>
      <c r="FDY43" s="480"/>
      <c r="FDZ43" s="481"/>
      <c r="FEA43" s="481"/>
      <c r="FEB43" s="481"/>
      <c r="FEC43" s="479"/>
      <c r="FED43" s="480"/>
      <c r="FEE43" s="480"/>
      <c r="FEF43" s="481"/>
      <c r="FEG43" s="481"/>
      <c r="FEH43" s="481"/>
      <c r="FEI43" s="479"/>
      <c r="FEJ43" s="480"/>
      <c r="FEK43" s="480"/>
      <c r="FEL43" s="481"/>
      <c r="FEM43" s="481"/>
      <c r="FEN43" s="481"/>
      <c r="FEO43" s="479"/>
      <c r="FEP43" s="480"/>
      <c r="FEQ43" s="480"/>
      <c r="FER43" s="481"/>
      <c r="FES43" s="481"/>
      <c r="FET43" s="481"/>
      <c r="FEU43" s="479"/>
      <c r="FEV43" s="480"/>
      <c r="FEW43" s="480"/>
      <c r="FEX43" s="481"/>
      <c r="FEY43" s="481"/>
      <c r="FEZ43" s="481"/>
      <c r="FFA43" s="479"/>
      <c r="FFB43" s="480"/>
      <c r="FFC43" s="480"/>
      <c r="FFD43" s="481"/>
      <c r="FFE43" s="481"/>
      <c r="FFF43" s="481"/>
      <c r="FFG43" s="479"/>
      <c r="FFH43" s="480"/>
      <c r="FFI43" s="480"/>
      <c r="FFJ43" s="481"/>
      <c r="FFK43" s="481"/>
      <c r="FFL43" s="481"/>
      <c r="FFM43" s="479"/>
      <c r="FFN43" s="480"/>
      <c r="FFO43" s="480"/>
      <c r="FFP43" s="481"/>
      <c r="FFQ43" s="481"/>
      <c r="FFR43" s="481"/>
      <c r="FFS43" s="479"/>
      <c r="FFT43" s="480"/>
      <c r="FFU43" s="480"/>
      <c r="FFV43" s="481"/>
      <c r="FFW43" s="481"/>
      <c r="FFX43" s="481"/>
      <c r="FFY43" s="479"/>
      <c r="FFZ43" s="480"/>
      <c r="FGA43" s="480"/>
      <c r="FGB43" s="481"/>
      <c r="FGC43" s="481"/>
      <c r="FGD43" s="481"/>
      <c r="FGE43" s="479"/>
      <c r="FGF43" s="480"/>
      <c r="FGG43" s="480"/>
      <c r="FGH43" s="481"/>
      <c r="FGI43" s="481"/>
      <c r="FGJ43" s="481"/>
      <c r="FGK43" s="479"/>
      <c r="FGL43" s="480"/>
      <c r="FGM43" s="480"/>
      <c r="FGN43" s="481"/>
      <c r="FGO43" s="481"/>
      <c r="FGP43" s="481"/>
      <c r="FGQ43" s="479"/>
      <c r="FGR43" s="480"/>
      <c r="FGS43" s="480"/>
      <c r="FGT43" s="481"/>
      <c r="FGU43" s="481"/>
      <c r="FGV43" s="481"/>
      <c r="FGW43" s="479"/>
      <c r="FGX43" s="480"/>
      <c r="FGY43" s="480"/>
      <c r="FGZ43" s="481"/>
      <c r="FHA43" s="481"/>
      <c r="FHB43" s="481"/>
      <c r="FHC43" s="479"/>
      <c r="FHD43" s="480"/>
      <c r="FHE43" s="480"/>
      <c r="FHF43" s="481"/>
      <c r="FHG43" s="481"/>
      <c r="FHH43" s="481"/>
      <c r="FHI43" s="479"/>
      <c r="FHJ43" s="480"/>
      <c r="FHK43" s="480"/>
      <c r="FHL43" s="481"/>
      <c r="FHM43" s="481"/>
      <c r="FHN43" s="481"/>
      <c r="FHO43" s="479"/>
      <c r="FHP43" s="480"/>
      <c r="FHQ43" s="480"/>
      <c r="FHR43" s="481"/>
      <c r="FHS43" s="481"/>
      <c r="FHT43" s="481"/>
      <c r="FHU43" s="479"/>
      <c r="FHV43" s="480"/>
      <c r="FHW43" s="480"/>
      <c r="FHX43" s="481"/>
      <c r="FHY43" s="481"/>
      <c r="FHZ43" s="481"/>
      <c r="FIA43" s="479"/>
      <c r="FIB43" s="480"/>
      <c r="FIC43" s="480"/>
      <c r="FID43" s="481"/>
      <c r="FIE43" s="481"/>
      <c r="FIF43" s="481"/>
      <c r="FIG43" s="479"/>
      <c r="FIH43" s="480"/>
      <c r="FII43" s="480"/>
      <c r="FIJ43" s="481"/>
      <c r="FIK43" s="481"/>
      <c r="FIL43" s="481"/>
      <c r="FIM43" s="479"/>
      <c r="FIN43" s="480"/>
      <c r="FIO43" s="480"/>
      <c r="FIP43" s="481"/>
      <c r="FIQ43" s="481"/>
      <c r="FIR43" s="481"/>
      <c r="FIS43" s="479"/>
      <c r="FIT43" s="480"/>
      <c r="FIU43" s="480"/>
      <c r="FIV43" s="481"/>
      <c r="FIW43" s="481"/>
      <c r="FIX43" s="481"/>
      <c r="FIY43" s="479"/>
      <c r="FIZ43" s="480"/>
      <c r="FJA43" s="480"/>
      <c r="FJB43" s="481"/>
      <c r="FJC43" s="481"/>
      <c r="FJD43" s="481"/>
      <c r="FJE43" s="479"/>
      <c r="FJF43" s="480"/>
      <c r="FJG43" s="480"/>
      <c r="FJH43" s="481"/>
      <c r="FJI43" s="481"/>
      <c r="FJJ43" s="481"/>
      <c r="FJK43" s="479"/>
      <c r="FJL43" s="480"/>
      <c r="FJM43" s="480"/>
      <c r="FJN43" s="481"/>
      <c r="FJO43" s="481"/>
      <c r="FJP43" s="481"/>
      <c r="FJQ43" s="479"/>
      <c r="FJR43" s="480"/>
      <c r="FJS43" s="480"/>
      <c r="FJT43" s="481"/>
      <c r="FJU43" s="481"/>
      <c r="FJV43" s="481"/>
      <c r="FJW43" s="479"/>
      <c r="FJX43" s="480"/>
      <c r="FJY43" s="480"/>
      <c r="FJZ43" s="481"/>
      <c r="FKA43" s="481"/>
      <c r="FKB43" s="481"/>
      <c r="FKC43" s="479"/>
      <c r="FKD43" s="480"/>
      <c r="FKE43" s="480"/>
      <c r="FKF43" s="481"/>
      <c r="FKG43" s="481"/>
      <c r="FKH43" s="481"/>
      <c r="FKI43" s="479"/>
      <c r="FKJ43" s="480"/>
      <c r="FKK43" s="480"/>
      <c r="FKL43" s="481"/>
      <c r="FKM43" s="481"/>
      <c r="FKN43" s="481"/>
      <c r="FKO43" s="479"/>
      <c r="FKP43" s="480"/>
      <c r="FKQ43" s="480"/>
      <c r="FKR43" s="481"/>
      <c r="FKS43" s="481"/>
      <c r="FKT43" s="481"/>
      <c r="FKU43" s="479"/>
      <c r="FKV43" s="480"/>
      <c r="FKW43" s="480"/>
      <c r="FKX43" s="481"/>
      <c r="FKY43" s="481"/>
      <c r="FKZ43" s="481"/>
      <c r="FLA43" s="479"/>
      <c r="FLB43" s="480"/>
      <c r="FLC43" s="480"/>
      <c r="FLD43" s="481"/>
      <c r="FLE43" s="481"/>
      <c r="FLF43" s="481"/>
      <c r="FLG43" s="479"/>
      <c r="FLH43" s="480"/>
      <c r="FLI43" s="480"/>
      <c r="FLJ43" s="481"/>
      <c r="FLK43" s="481"/>
      <c r="FLL43" s="481"/>
      <c r="FLM43" s="479"/>
      <c r="FLN43" s="480"/>
      <c r="FLO43" s="480"/>
      <c r="FLP43" s="481"/>
      <c r="FLQ43" s="481"/>
      <c r="FLR43" s="481"/>
      <c r="FLS43" s="479"/>
      <c r="FLT43" s="480"/>
      <c r="FLU43" s="480"/>
      <c r="FLV43" s="481"/>
      <c r="FLW43" s="481"/>
      <c r="FLX43" s="481"/>
      <c r="FLY43" s="479"/>
      <c r="FLZ43" s="480"/>
      <c r="FMA43" s="480"/>
      <c r="FMB43" s="481"/>
      <c r="FMC43" s="481"/>
      <c r="FMD43" s="481"/>
      <c r="FME43" s="479"/>
      <c r="FMF43" s="480"/>
      <c r="FMG43" s="480"/>
      <c r="FMH43" s="481"/>
      <c r="FMI43" s="481"/>
      <c r="FMJ43" s="481"/>
      <c r="FMK43" s="479"/>
      <c r="FML43" s="480"/>
      <c r="FMM43" s="480"/>
      <c r="FMN43" s="481"/>
      <c r="FMO43" s="481"/>
      <c r="FMP43" s="481"/>
      <c r="FMQ43" s="479"/>
      <c r="FMR43" s="480"/>
      <c r="FMS43" s="480"/>
      <c r="FMT43" s="481"/>
      <c r="FMU43" s="481"/>
      <c r="FMV43" s="481"/>
      <c r="FMW43" s="479"/>
      <c r="FMX43" s="480"/>
      <c r="FMY43" s="480"/>
      <c r="FMZ43" s="481"/>
      <c r="FNA43" s="481"/>
      <c r="FNB43" s="481"/>
      <c r="FNC43" s="479"/>
      <c r="FND43" s="480"/>
      <c r="FNE43" s="480"/>
      <c r="FNF43" s="481"/>
      <c r="FNG43" s="481"/>
      <c r="FNH43" s="481"/>
      <c r="FNI43" s="479"/>
      <c r="FNJ43" s="480"/>
      <c r="FNK43" s="480"/>
      <c r="FNL43" s="481"/>
      <c r="FNM43" s="481"/>
      <c r="FNN43" s="481"/>
      <c r="FNO43" s="479"/>
      <c r="FNP43" s="480"/>
      <c r="FNQ43" s="480"/>
      <c r="FNR43" s="481"/>
      <c r="FNS43" s="481"/>
      <c r="FNT43" s="481"/>
      <c r="FNU43" s="479"/>
      <c r="FNV43" s="480"/>
      <c r="FNW43" s="480"/>
      <c r="FNX43" s="481"/>
      <c r="FNY43" s="481"/>
      <c r="FNZ43" s="481"/>
      <c r="FOA43" s="479"/>
      <c r="FOB43" s="480"/>
      <c r="FOC43" s="480"/>
      <c r="FOD43" s="481"/>
      <c r="FOE43" s="481"/>
      <c r="FOF43" s="481"/>
      <c r="FOG43" s="479"/>
      <c r="FOH43" s="480"/>
      <c r="FOI43" s="480"/>
      <c r="FOJ43" s="481"/>
      <c r="FOK43" s="481"/>
      <c r="FOL43" s="481"/>
      <c r="FOM43" s="479"/>
      <c r="FON43" s="480"/>
      <c r="FOO43" s="480"/>
      <c r="FOP43" s="481"/>
      <c r="FOQ43" s="481"/>
      <c r="FOR43" s="481"/>
      <c r="FOS43" s="479"/>
      <c r="FOT43" s="480"/>
      <c r="FOU43" s="480"/>
      <c r="FOV43" s="481"/>
      <c r="FOW43" s="481"/>
      <c r="FOX43" s="481"/>
      <c r="FOY43" s="479"/>
      <c r="FOZ43" s="480"/>
      <c r="FPA43" s="480"/>
      <c r="FPB43" s="481"/>
      <c r="FPC43" s="481"/>
      <c r="FPD43" s="481"/>
      <c r="FPE43" s="479"/>
      <c r="FPF43" s="480"/>
      <c r="FPG43" s="480"/>
      <c r="FPH43" s="481"/>
      <c r="FPI43" s="481"/>
      <c r="FPJ43" s="481"/>
      <c r="FPK43" s="479"/>
      <c r="FPL43" s="480"/>
      <c r="FPM43" s="480"/>
      <c r="FPN43" s="481"/>
      <c r="FPO43" s="481"/>
      <c r="FPP43" s="481"/>
      <c r="FPQ43" s="479"/>
      <c r="FPR43" s="480"/>
      <c r="FPS43" s="480"/>
      <c r="FPT43" s="481"/>
      <c r="FPU43" s="481"/>
      <c r="FPV43" s="481"/>
      <c r="FPW43" s="479"/>
      <c r="FPX43" s="480"/>
      <c r="FPY43" s="480"/>
      <c r="FPZ43" s="481"/>
      <c r="FQA43" s="481"/>
      <c r="FQB43" s="481"/>
      <c r="FQC43" s="479"/>
      <c r="FQD43" s="480"/>
      <c r="FQE43" s="480"/>
      <c r="FQF43" s="481"/>
      <c r="FQG43" s="481"/>
      <c r="FQH43" s="481"/>
      <c r="FQI43" s="479"/>
      <c r="FQJ43" s="480"/>
      <c r="FQK43" s="480"/>
      <c r="FQL43" s="481"/>
      <c r="FQM43" s="481"/>
      <c r="FQN43" s="481"/>
      <c r="FQO43" s="479"/>
      <c r="FQP43" s="480"/>
      <c r="FQQ43" s="480"/>
      <c r="FQR43" s="481"/>
      <c r="FQS43" s="481"/>
      <c r="FQT43" s="481"/>
      <c r="FQU43" s="479"/>
      <c r="FQV43" s="480"/>
      <c r="FQW43" s="480"/>
      <c r="FQX43" s="481"/>
      <c r="FQY43" s="481"/>
      <c r="FQZ43" s="481"/>
      <c r="FRA43" s="479"/>
      <c r="FRB43" s="480"/>
      <c r="FRC43" s="480"/>
      <c r="FRD43" s="481"/>
      <c r="FRE43" s="481"/>
      <c r="FRF43" s="481"/>
      <c r="FRG43" s="479"/>
      <c r="FRH43" s="480"/>
      <c r="FRI43" s="480"/>
      <c r="FRJ43" s="481"/>
      <c r="FRK43" s="481"/>
      <c r="FRL43" s="481"/>
      <c r="FRM43" s="479"/>
      <c r="FRN43" s="480"/>
      <c r="FRO43" s="480"/>
      <c r="FRP43" s="481"/>
      <c r="FRQ43" s="481"/>
      <c r="FRR43" s="481"/>
      <c r="FRS43" s="479"/>
      <c r="FRT43" s="480"/>
      <c r="FRU43" s="480"/>
      <c r="FRV43" s="481"/>
      <c r="FRW43" s="481"/>
      <c r="FRX43" s="481"/>
      <c r="FRY43" s="479"/>
      <c r="FRZ43" s="480"/>
      <c r="FSA43" s="480"/>
      <c r="FSB43" s="481"/>
      <c r="FSC43" s="481"/>
      <c r="FSD43" s="481"/>
      <c r="FSE43" s="479"/>
      <c r="FSF43" s="480"/>
      <c r="FSG43" s="480"/>
      <c r="FSH43" s="481"/>
      <c r="FSI43" s="481"/>
      <c r="FSJ43" s="481"/>
      <c r="FSK43" s="479"/>
      <c r="FSL43" s="480"/>
      <c r="FSM43" s="480"/>
      <c r="FSN43" s="481"/>
      <c r="FSO43" s="481"/>
      <c r="FSP43" s="481"/>
      <c r="FSQ43" s="479"/>
      <c r="FSR43" s="480"/>
      <c r="FSS43" s="480"/>
      <c r="FST43" s="481"/>
      <c r="FSU43" s="481"/>
      <c r="FSV43" s="481"/>
      <c r="FSW43" s="479"/>
      <c r="FSX43" s="480"/>
      <c r="FSY43" s="480"/>
      <c r="FSZ43" s="481"/>
      <c r="FTA43" s="481"/>
      <c r="FTB43" s="481"/>
      <c r="FTC43" s="479"/>
      <c r="FTD43" s="480"/>
      <c r="FTE43" s="480"/>
      <c r="FTF43" s="481"/>
      <c r="FTG43" s="481"/>
      <c r="FTH43" s="481"/>
      <c r="FTI43" s="479"/>
      <c r="FTJ43" s="480"/>
      <c r="FTK43" s="480"/>
      <c r="FTL43" s="481"/>
      <c r="FTM43" s="481"/>
      <c r="FTN43" s="481"/>
      <c r="FTO43" s="479"/>
      <c r="FTP43" s="480"/>
      <c r="FTQ43" s="480"/>
      <c r="FTR43" s="481"/>
      <c r="FTS43" s="481"/>
      <c r="FTT43" s="481"/>
      <c r="FTU43" s="479"/>
      <c r="FTV43" s="480"/>
      <c r="FTW43" s="480"/>
      <c r="FTX43" s="481"/>
      <c r="FTY43" s="481"/>
      <c r="FTZ43" s="481"/>
      <c r="FUA43" s="479"/>
      <c r="FUB43" s="480"/>
      <c r="FUC43" s="480"/>
      <c r="FUD43" s="481"/>
      <c r="FUE43" s="481"/>
      <c r="FUF43" s="481"/>
      <c r="FUG43" s="479"/>
      <c r="FUH43" s="480"/>
      <c r="FUI43" s="480"/>
      <c r="FUJ43" s="481"/>
      <c r="FUK43" s="481"/>
      <c r="FUL43" s="481"/>
      <c r="FUM43" s="479"/>
      <c r="FUN43" s="480"/>
      <c r="FUO43" s="480"/>
      <c r="FUP43" s="481"/>
      <c r="FUQ43" s="481"/>
      <c r="FUR43" s="481"/>
      <c r="FUS43" s="479"/>
      <c r="FUT43" s="480"/>
      <c r="FUU43" s="480"/>
      <c r="FUV43" s="481"/>
      <c r="FUW43" s="481"/>
      <c r="FUX43" s="481"/>
      <c r="FUY43" s="479"/>
      <c r="FUZ43" s="480"/>
      <c r="FVA43" s="480"/>
      <c r="FVB43" s="481"/>
      <c r="FVC43" s="481"/>
      <c r="FVD43" s="481"/>
      <c r="FVE43" s="479"/>
      <c r="FVF43" s="480"/>
      <c r="FVG43" s="480"/>
      <c r="FVH43" s="481"/>
      <c r="FVI43" s="481"/>
      <c r="FVJ43" s="481"/>
      <c r="FVK43" s="479"/>
      <c r="FVL43" s="480"/>
      <c r="FVM43" s="480"/>
      <c r="FVN43" s="481"/>
      <c r="FVO43" s="481"/>
      <c r="FVP43" s="481"/>
      <c r="FVQ43" s="479"/>
      <c r="FVR43" s="480"/>
      <c r="FVS43" s="480"/>
      <c r="FVT43" s="481"/>
      <c r="FVU43" s="481"/>
      <c r="FVV43" s="481"/>
      <c r="FVW43" s="479"/>
      <c r="FVX43" s="480"/>
      <c r="FVY43" s="480"/>
      <c r="FVZ43" s="481"/>
      <c r="FWA43" s="481"/>
      <c r="FWB43" s="481"/>
      <c r="FWC43" s="479"/>
      <c r="FWD43" s="480"/>
      <c r="FWE43" s="480"/>
      <c r="FWF43" s="481"/>
      <c r="FWG43" s="481"/>
      <c r="FWH43" s="481"/>
      <c r="FWI43" s="479"/>
      <c r="FWJ43" s="480"/>
      <c r="FWK43" s="480"/>
      <c r="FWL43" s="481"/>
      <c r="FWM43" s="481"/>
      <c r="FWN43" s="481"/>
      <c r="FWO43" s="479"/>
      <c r="FWP43" s="480"/>
      <c r="FWQ43" s="480"/>
      <c r="FWR43" s="481"/>
      <c r="FWS43" s="481"/>
      <c r="FWT43" s="481"/>
      <c r="FWU43" s="479"/>
      <c r="FWV43" s="480"/>
      <c r="FWW43" s="480"/>
      <c r="FWX43" s="481"/>
      <c r="FWY43" s="481"/>
      <c r="FWZ43" s="481"/>
      <c r="FXA43" s="479"/>
      <c r="FXB43" s="480"/>
      <c r="FXC43" s="480"/>
      <c r="FXD43" s="481"/>
      <c r="FXE43" s="481"/>
      <c r="FXF43" s="481"/>
      <c r="FXG43" s="479"/>
      <c r="FXH43" s="480"/>
      <c r="FXI43" s="480"/>
      <c r="FXJ43" s="481"/>
      <c r="FXK43" s="481"/>
      <c r="FXL43" s="481"/>
      <c r="FXM43" s="479"/>
      <c r="FXN43" s="480"/>
      <c r="FXO43" s="480"/>
      <c r="FXP43" s="481"/>
      <c r="FXQ43" s="481"/>
      <c r="FXR43" s="481"/>
      <c r="FXS43" s="479"/>
      <c r="FXT43" s="480"/>
      <c r="FXU43" s="480"/>
      <c r="FXV43" s="481"/>
      <c r="FXW43" s="481"/>
      <c r="FXX43" s="481"/>
      <c r="FXY43" s="479"/>
      <c r="FXZ43" s="480"/>
      <c r="FYA43" s="480"/>
      <c r="FYB43" s="481"/>
      <c r="FYC43" s="481"/>
      <c r="FYD43" s="481"/>
      <c r="FYE43" s="479"/>
      <c r="FYF43" s="480"/>
      <c r="FYG43" s="480"/>
      <c r="FYH43" s="481"/>
      <c r="FYI43" s="481"/>
      <c r="FYJ43" s="481"/>
      <c r="FYK43" s="479"/>
      <c r="FYL43" s="480"/>
      <c r="FYM43" s="480"/>
      <c r="FYN43" s="481"/>
      <c r="FYO43" s="481"/>
      <c r="FYP43" s="481"/>
      <c r="FYQ43" s="479"/>
      <c r="FYR43" s="480"/>
      <c r="FYS43" s="480"/>
      <c r="FYT43" s="481"/>
      <c r="FYU43" s="481"/>
      <c r="FYV43" s="481"/>
      <c r="FYW43" s="479"/>
      <c r="FYX43" s="480"/>
      <c r="FYY43" s="480"/>
      <c r="FYZ43" s="481"/>
      <c r="FZA43" s="481"/>
      <c r="FZB43" s="481"/>
      <c r="FZC43" s="479"/>
      <c r="FZD43" s="480"/>
      <c r="FZE43" s="480"/>
      <c r="FZF43" s="481"/>
      <c r="FZG43" s="481"/>
      <c r="FZH43" s="481"/>
      <c r="FZI43" s="479"/>
      <c r="FZJ43" s="480"/>
      <c r="FZK43" s="480"/>
      <c r="FZL43" s="481"/>
      <c r="FZM43" s="481"/>
      <c r="FZN43" s="481"/>
      <c r="FZO43" s="479"/>
      <c r="FZP43" s="480"/>
      <c r="FZQ43" s="480"/>
      <c r="FZR43" s="481"/>
      <c r="FZS43" s="481"/>
      <c r="FZT43" s="481"/>
      <c r="FZU43" s="479"/>
      <c r="FZV43" s="480"/>
      <c r="FZW43" s="480"/>
      <c r="FZX43" s="481"/>
      <c r="FZY43" s="481"/>
      <c r="FZZ43" s="481"/>
      <c r="GAA43" s="479"/>
      <c r="GAB43" s="480"/>
      <c r="GAC43" s="480"/>
      <c r="GAD43" s="481"/>
      <c r="GAE43" s="481"/>
      <c r="GAF43" s="481"/>
      <c r="GAG43" s="479"/>
      <c r="GAH43" s="480"/>
      <c r="GAI43" s="480"/>
      <c r="GAJ43" s="481"/>
      <c r="GAK43" s="481"/>
      <c r="GAL43" s="481"/>
      <c r="GAM43" s="479"/>
      <c r="GAN43" s="480"/>
      <c r="GAO43" s="480"/>
      <c r="GAP43" s="481"/>
      <c r="GAQ43" s="481"/>
      <c r="GAR43" s="481"/>
      <c r="GAS43" s="479"/>
      <c r="GAT43" s="480"/>
      <c r="GAU43" s="480"/>
      <c r="GAV43" s="481"/>
      <c r="GAW43" s="481"/>
      <c r="GAX43" s="481"/>
      <c r="GAY43" s="479"/>
      <c r="GAZ43" s="480"/>
      <c r="GBA43" s="480"/>
      <c r="GBB43" s="481"/>
      <c r="GBC43" s="481"/>
      <c r="GBD43" s="481"/>
      <c r="GBE43" s="479"/>
      <c r="GBF43" s="480"/>
      <c r="GBG43" s="480"/>
      <c r="GBH43" s="481"/>
      <c r="GBI43" s="481"/>
      <c r="GBJ43" s="481"/>
      <c r="GBK43" s="479"/>
      <c r="GBL43" s="480"/>
      <c r="GBM43" s="480"/>
      <c r="GBN43" s="481"/>
      <c r="GBO43" s="481"/>
      <c r="GBP43" s="481"/>
      <c r="GBQ43" s="479"/>
      <c r="GBR43" s="480"/>
      <c r="GBS43" s="480"/>
      <c r="GBT43" s="481"/>
      <c r="GBU43" s="481"/>
      <c r="GBV43" s="481"/>
      <c r="GBW43" s="479"/>
      <c r="GBX43" s="480"/>
      <c r="GBY43" s="480"/>
      <c r="GBZ43" s="481"/>
      <c r="GCA43" s="481"/>
      <c r="GCB43" s="481"/>
      <c r="GCC43" s="479"/>
      <c r="GCD43" s="480"/>
      <c r="GCE43" s="480"/>
      <c r="GCF43" s="481"/>
      <c r="GCG43" s="481"/>
      <c r="GCH43" s="481"/>
      <c r="GCI43" s="479"/>
      <c r="GCJ43" s="480"/>
      <c r="GCK43" s="480"/>
      <c r="GCL43" s="481"/>
      <c r="GCM43" s="481"/>
      <c r="GCN43" s="481"/>
      <c r="GCO43" s="479"/>
      <c r="GCP43" s="480"/>
      <c r="GCQ43" s="480"/>
      <c r="GCR43" s="481"/>
      <c r="GCS43" s="481"/>
      <c r="GCT43" s="481"/>
      <c r="GCU43" s="479"/>
      <c r="GCV43" s="480"/>
      <c r="GCW43" s="480"/>
      <c r="GCX43" s="481"/>
      <c r="GCY43" s="481"/>
      <c r="GCZ43" s="481"/>
      <c r="GDA43" s="479"/>
      <c r="GDB43" s="480"/>
      <c r="GDC43" s="480"/>
      <c r="GDD43" s="481"/>
      <c r="GDE43" s="481"/>
      <c r="GDF43" s="481"/>
      <c r="GDG43" s="479"/>
      <c r="GDH43" s="480"/>
      <c r="GDI43" s="480"/>
      <c r="GDJ43" s="481"/>
      <c r="GDK43" s="481"/>
      <c r="GDL43" s="481"/>
      <c r="GDM43" s="479"/>
      <c r="GDN43" s="480"/>
      <c r="GDO43" s="480"/>
      <c r="GDP43" s="481"/>
      <c r="GDQ43" s="481"/>
      <c r="GDR43" s="481"/>
      <c r="GDS43" s="479"/>
      <c r="GDT43" s="480"/>
      <c r="GDU43" s="480"/>
      <c r="GDV43" s="481"/>
      <c r="GDW43" s="481"/>
      <c r="GDX43" s="481"/>
      <c r="GDY43" s="479"/>
      <c r="GDZ43" s="480"/>
      <c r="GEA43" s="480"/>
      <c r="GEB43" s="481"/>
      <c r="GEC43" s="481"/>
      <c r="GED43" s="481"/>
      <c r="GEE43" s="479"/>
      <c r="GEF43" s="480"/>
      <c r="GEG43" s="480"/>
      <c r="GEH43" s="481"/>
      <c r="GEI43" s="481"/>
      <c r="GEJ43" s="481"/>
      <c r="GEK43" s="479"/>
      <c r="GEL43" s="480"/>
      <c r="GEM43" s="480"/>
      <c r="GEN43" s="481"/>
      <c r="GEO43" s="481"/>
      <c r="GEP43" s="481"/>
      <c r="GEQ43" s="479"/>
      <c r="GER43" s="480"/>
      <c r="GES43" s="480"/>
      <c r="GET43" s="481"/>
      <c r="GEU43" s="481"/>
      <c r="GEV43" s="481"/>
      <c r="GEW43" s="479"/>
      <c r="GEX43" s="480"/>
      <c r="GEY43" s="480"/>
      <c r="GEZ43" s="481"/>
      <c r="GFA43" s="481"/>
      <c r="GFB43" s="481"/>
      <c r="GFC43" s="479"/>
      <c r="GFD43" s="480"/>
      <c r="GFE43" s="480"/>
      <c r="GFF43" s="481"/>
      <c r="GFG43" s="481"/>
      <c r="GFH43" s="481"/>
      <c r="GFI43" s="479"/>
      <c r="GFJ43" s="480"/>
      <c r="GFK43" s="480"/>
      <c r="GFL43" s="481"/>
      <c r="GFM43" s="481"/>
      <c r="GFN43" s="481"/>
      <c r="GFO43" s="479"/>
      <c r="GFP43" s="480"/>
      <c r="GFQ43" s="480"/>
      <c r="GFR43" s="481"/>
      <c r="GFS43" s="481"/>
      <c r="GFT43" s="481"/>
      <c r="GFU43" s="479"/>
      <c r="GFV43" s="480"/>
      <c r="GFW43" s="480"/>
      <c r="GFX43" s="481"/>
      <c r="GFY43" s="481"/>
      <c r="GFZ43" s="481"/>
      <c r="GGA43" s="479"/>
      <c r="GGB43" s="480"/>
      <c r="GGC43" s="480"/>
      <c r="GGD43" s="481"/>
      <c r="GGE43" s="481"/>
      <c r="GGF43" s="481"/>
      <c r="GGG43" s="479"/>
      <c r="GGH43" s="480"/>
      <c r="GGI43" s="480"/>
      <c r="GGJ43" s="481"/>
      <c r="GGK43" s="481"/>
      <c r="GGL43" s="481"/>
      <c r="GGM43" s="479"/>
      <c r="GGN43" s="480"/>
      <c r="GGO43" s="480"/>
      <c r="GGP43" s="481"/>
      <c r="GGQ43" s="481"/>
      <c r="GGR43" s="481"/>
      <c r="GGS43" s="479"/>
      <c r="GGT43" s="480"/>
      <c r="GGU43" s="480"/>
      <c r="GGV43" s="481"/>
      <c r="GGW43" s="481"/>
      <c r="GGX43" s="481"/>
      <c r="GGY43" s="479"/>
      <c r="GGZ43" s="480"/>
      <c r="GHA43" s="480"/>
      <c r="GHB43" s="481"/>
      <c r="GHC43" s="481"/>
      <c r="GHD43" s="481"/>
      <c r="GHE43" s="479"/>
      <c r="GHF43" s="480"/>
      <c r="GHG43" s="480"/>
      <c r="GHH43" s="481"/>
      <c r="GHI43" s="481"/>
      <c r="GHJ43" s="481"/>
      <c r="GHK43" s="479"/>
      <c r="GHL43" s="480"/>
      <c r="GHM43" s="480"/>
      <c r="GHN43" s="481"/>
      <c r="GHO43" s="481"/>
      <c r="GHP43" s="481"/>
      <c r="GHQ43" s="479"/>
      <c r="GHR43" s="480"/>
      <c r="GHS43" s="480"/>
      <c r="GHT43" s="481"/>
      <c r="GHU43" s="481"/>
      <c r="GHV43" s="481"/>
      <c r="GHW43" s="479"/>
      <c r="GHX43" s="480"/>
      <c r="GHY43" s="480"/>
      <c r="GHZ43" s="481"/>
      <c r="GIA43" s="481"/>
      <c r="GIB43" s="481"/>
      <c r="GIC43" s="479"/>
      <c r="GID43" s="480"/>
      <c r="GIE43" s="480"/>
      <c r="GIF43" s="481"/>
      <c r="GIG43" s="481"/>
      <c r="GIH43" s="481"/>
      <c r="GII43" s="479"/>
      <c r="GIJ43" s="480"/>
      <c r="GIK43" s="480"/>
      <c r="GIL43" s="481"/>
      <c r="GIM43" s="481"/>
      <c r="GIN43" s="481"/>
      <c r="GIO43" s="479"/>
      <c r="GIP43" s="480"/>
      <c r="GIQ43" s="480"/>
      <c r="GIR43" s="481"/>
      <c r="GIS43" s="481"/>
      <c r="GIT43" s="481"/>
      <c r="GIU43" s="479"/>
      <c r="GIV43" s="480"/>
      <c r="GIW43" s="480"/>
      <c r="GIX43" s="481"/>
      <c r="GIY43" s="481"/>
      <c r="GIZ43" s="481"/>
      <c r="GJA43" s="479"/>
      <c r="GJB43" s="480"/>
      <c r="GJC43" s="480"/>
      <c r="GJD43" s="481"/>
      <c r="GJE43" s="481"/>
      <c r="GJF43" s="481"/>
      <c r="GJG43" s="479"/>
      <c r="GJH43" s="480"/>
      <c r="GJI43" s="480"/>
      <c r="GJJ43" s="481"/>
      <c r="GJK43" s="481"/>
      <c r="GJL43" s="481"/>
      <c r="GJM43" s="479"/>
      <c r="GJN43" s="480"/>
      <c r="GJO43" s="480"/>
      <c r="GJP43" s="481"/>
      <c r="GJQ43" s="481"/>
      <c r="GJR43" s="481"/>
      <c r="GJS43" s="479"/>
      <c r="GJT43" s="480"/>
      <c r="GJU43" s="480"/>
      <c r="GJV43" s="481"/>
      <c r="GJW43" s="481"/>
      <c r="GJX43" s="481"/>
      <c r="GJY43" s="479"/>
      <c r="GJZ43" s="480"/>
      <c r="GKA43" s="480"/>
      <c r="GKB43" s="481"/>
      <c r="GKC43" s="481"/>
      <c r="GKD43" s="481"/>
      <c r="GKE43" s="479"/>
      <c r="GKF43" s="480"/>
      <c r="GKG43" s="480"/>
      <c r="GKH43" s="481"/>
      <c r="GKI43" s="481"/>
      <c r="GKJ43" s="481"/>
      <c r="GKK43" s="479"/>
      <c r="GKL43" s="480"/>
      <c r="GKM43" s="480"/>
      <c r="GKN43" s="481"/>
      <c r="GKO43" s="481"/>
      <c r="GKP43" s="481"/>
      <c r="GKQ43" s="479"/>
      <c r="GKR43" s="480"/>
      <c r="GKS43" s="480"/>
      <c r="GKT43" s="481"/>
      <c r="GKU43" s="481"/>
      <c r="GKV43" s="481"/>
      <c r="GKW43" s="479"/>
      <c r="GKX43" s="480"/>
      <c r="GKY43" s="480"/>
      <c r="GKZ43" s="481"/>
      <c r="GLA43" s="481"/>
      <c r="GLB43" s="481"/>
      <c r="GLC43" s="479"/>
      <c r="GLD43" s="480"/>
      <c r="GLE43" s="480"/>
      <c r="GLF43" s="481"/>
      <c r="GLG43" s="481"/>
      <c r="GLH43" s="481"/>
      <c r="GLI43" s="479"/>
      <c r="GLJ43" s="480"/>
      <c r="GLK43" s="480"/>
      <c r="GLL43" s="481"/>
      <c r="GLM43" s="481"/>
      <c r="GLN43" s="481"/>
      <c r="GLO43" s="479"/>
      <c r="GLP43" s="480"/>
      <c r="GLQ43" s="480"/>
      <c r="GLR43" s="481"/>
      <c r="GLS43" s="481"/>
      <c r="GLT43" s="481"/>
      <c r="GLU43" s="479"/>
      <c r="GLV43" s="480"/>
      <c r="GLW43" s="480"/>
      <c r="GLX43" s="481"/>
      <c r="GLY43" s="481"/>
      <c r="GLZ43" s="481"/>
      <c r="GMA43" s="479"/>
      <c r="GMB43" s="480"/>
      <c r="GMC43" s="480"/>
      <c r="GMD43" s="481"/>
      <c r="GME43" s="481"/>
      <c r="GMF43" s="481"/>
      <c r="GMG43" s="479"/>
      <c r="GMH43" s="480"/>
      <c r="GMI43" s="480"/>
      <c r="GMJ43" s="481"/>
      <c r="GMK43" s="481"/>
      <c r="GML43" s="481"/>
      <c r="GMM43" s="479"/>
      <c r="GMN43" s="480"/>
      <c r="GMO43" s="480"/>
      <c r="GMP43" s="481"/>
      <c r="GMQ43" s="481"/>
      <c r="GMR43" s="481"/>
      <c r="GMS43" s="479"/>
      <c r="GMT43" s="480"/>
      <c r="GMU43" s="480"/>
      <c r="GMV43" s="481"/>
      <c r="GMW43" s="481"/>
      <c r="GMX43" s="481"/>
      <c r="GMY43" s="479"/>
      <c r="GMZ43" s="480"/>
      <c r="GNA43" s="480"/>
      <c r="GNB43" s="481"/>
      <c r="GNC43" s="481"/>
      <c r="GND43" s="481"/>
      <c r="GNE43" s="479"/>
      <c r="GNF43" s="480"/>
      <c r="GNG43" s="480"/>
      <c r="GNH43" s="481"/>
      <c r="GNI43" s="481"/>
      <c r="GNJ43" s="481"/>
      <c r="GNK43" s="479"/>
      <c r="GNL43" s="480"/>
      <c r="GNM43" s="480"/>
      <c r="GNN43" s="481"/>
      <c r="GNO43" s="481"/>
      <c r="GNP43" s="481"/>
      <c r="GNQ43" s="479"/>
      <c r="GNR43" s="480"/>
      <c r="GNS43" s="480"/>
      <c r="GNT43" s="481"/>
      <c r="GNU43" s="481"/>
      <c r="GNV43" s="481"/>
      <c r="GNW43" s="479"/>
      <c r="GNX43" s="480"/>
      <c r="GNY43" s="480"/>
      <c r="GNZ43" s="481"/>
      <c r="GOA43" s="481"/>
      <c r="GOB43" s="481"/>
      <c r="GOC43" s="479"/>
      <c r="GOD43" s="480"/>
      <c r="GOE43" s="480"/>
      <c r="GOF43" s="481"/>
      <c r="GOG43" s="481"/>
      <c r="GOH43" s="481"/>
      <c r="GOI43" s="479"/>
      <c r="GOJ43" s="480"/>
      <c r="GOK43" s="480"/>
      <c r="GOL43" s="481"/>
      <c r="GOM43" s="481"/>
      <c r="GON43" s="481"/>
      <c r="GOO43" s="479"/>
      <c r="GOP43" s="480"/>
      <c r="GOQ43" s="480"/>
      <c r="GOR43" s="481"/>
      <c r="GOS43" s="481"/>
      <c r="GOT43" s="481"/>
      <c r="GOU43" s="479"/>
      <c r="GOV43" s="480"/>
      <c r="GOW43" s="480"/>
      <c r="GOX43" s="481"/>
      <c r="GOY43" s="481"/>
      <c r="GOZ43" s="481"/>
      <c r="GPA43" s="479"/>
      <c r="GPB43" s="480"/>
      <c r="GPC43" s="480"/>
      <c r="GPD43" s="481"/>
      <c r="GPE43" s="481"/>
      <c r="GPF43" s="481"/>
      <c r="GPG43" s="479"/>
      <c r="GPH43" s="480"/>
      <c r="GPI43" s="480"/>
      <c r="GPJ43" s="481"/>
      <c r="GPK43" s="481"/>
      <c r="GPL43" s="481"/>
      <c r="GPM43" s="479"/>
      <c r="GPN43" s="480"/>
      <c r="GPO43" s="480"/>
      <c r="GPP43" s="481"/>
      <c r="GPQ43" s="481"/>
      <c r="GPR43" s="481"/>
      <c r="GPS43" s="479"/>
      <c r="GPT43" s="480"/>
      <c r="GPU43" s="480"/>
      <c r="GPV43" s="481"/>
      <c r="GPW43" s="481"/>
      <c r="GPX43" s="481"/>
      <c r="GPY43" s="479"/>
      <c r="GPZ43" s="480"/>
      <c r="GQA43" s="480"/>
      <c r="GQB43" s="481"/>
      <c r="GQC43" s="481"/>
      <c r="GQD43" s="481"/>
      <c r="GQE43" s="479"/>
      <c r="GQF43" s="480"/>
      <c r="GQG43" s="480"/>
      <c r="GQH43" s="481"/>
      <c r="GQI43" s="481"/>
      <c r="GQJ43" s="481"/>
      <c r="GQK43" s="479"/>
      <c r="GQL43" s="480"/>
      <c r="GQM43" s="480"/>
      <c r="GQN43" s="481"/>
      <c r="GQO43" s="481"/>
      <c r="GQP43" s="481"/>
      <c r="GQQ43" s="479"/>
      <c r="GQR43" s="480"/>
      <c r="GQS43" s="480"/>
      <c r="GQT43" s="481"/>
      <c r="GQU43" s="481"/>
      <c r="GQV43" s="481"/>
      <c r="GQW43" s="479"/>
      <c r="GQX43" s="480"/>
      <c r="GQY43" s="480"/>
      <c r="GQZ43" s="481"/>
      <c r="GRA43" s="481"/>
      <c r="GRB43" s="481"/>
      <c r="GRC43" s="479"/>
      <c r="GRD43" s="480"/>
      <c r="GRE43" s="480"/>
      <c r="GRF43" s="481"/>
      <c r="GRG43" s="481"/>
      <c r="GRH43" s="481"/>
      <c r="GRI43" s="479"/>
      <c r="GRJ43" s="480"/>
      <c r="GRK43" s="480"/>
      <c r="GRL43" s="481"/>
      <c r="GRM43" s="481"/>
      <c r="GRN43" s="481"/>
      <c r="GRO43" s="479"/>
      <c r="GRP43" s="480"/>
      <c r="GRQ43" s="480"/>
      <c r="GRR43" s="481"/>
      <c r="GRS43" s="481"/>
      <c r="GRT43" s="481"/>
      <c r="GRU43" s="479"/>
      <c r="GRV43" s="480"/>
      <c r="GRW43" s="480"/>
      <c r="GRX43" s="481"/>
      <c r="GRY43" s="481"/>
      <c r="GRZ43" s="481"/>
      <c r="GSA43" s="479"/>
      <c r="GSB43" s="480"/>
      <c r="GSC43" s="480"/>
      <c r="GSD43" s="481"/>
      <c r="GSE43" s="481"/>
      <c r="GSF43" s="481"/>
      <c r="GSG43" s="479"/>
      <c r="GSH43" s="480"/>
      <c r="GSI43" s="480"/>
      <c r="GSJ43" s="481"/>
      <c r="GSK43" s="481"/>
      <c r="GSL43" s="481"/>
      <c r="GSM43" s="479"/>
      <c r="GSN43" s="480"/>
      <c r="GSO43" s="480"/>
      <c r="GSP43" s="481"/>
      <c r="GSQ43" s="481"/>
      <c r="GSR43" s="481"/>
      <c r="GSS43" s="479"/>
      <c r="GST43" s="480"/>
      <c r="GSU43" s="480"/>
      <c r="GSV43" s="481"/>
      <c r="GSW43" s="481"/>
      <c r="GSX43" s="481"/>
      <c r="GSY43" s="479"/>
      <c r="GSZ43" s="480"/>
      <c r="GTA43" s="480"/>
      <c r="GTB43" s="481"/>
      <c r="GTC43" s="481"/>
      <c r="GTD43" s="481"/>
      <c r="GTE43" s="479"/>
      <c r="GTF43" s="480"/>
      <c r="GTG43" s="480"/>
      <c r="GTH43" s="481"/>
      <c r="GTI43" s="481"/>
      <c r="GTJ43" s="481"/>
      <c r="GTK43" s="479"/>
      <c r="GTL43" s="480"/>
      <c r="GTM43" s="480"/>
      <c r="GTN43" s="481"/>
      <c r="GTO43" s="481"/>
      <c r="GTP43" s="481"/>
      <c r="GTQ43" s="479"/>
      <c r="GTR43" s="480"/>
      <c r="GTS43" s="480"/>
      <c r="GTT43" s="481"/>
      <c r="GTU43" s="481"/>
      <c r="GTV43" s="481"/>
      <c r="GTW43" s="479"/>
      <c r="GTX43" s="480"/>
      <c r="GTY43" s="480"/>
      <c r="GTZ43" s="481"/>
      <c r="GUA43" s="481"/>
      <c r="GUB43" s="481"/>
      <c r="GUC43" s="479"/>
      <c r="GUD43" s="480"/>
      <c r="GUE43" s="480"/>
      <c r="GUF43" s="481"/>
      <c r="GUG43" s="481"/>
      <c r="GUH43" s="481"/>
      <c r="GUI43" s="479"/>
      <c r="GUJ43" s="480"/>
      <c r="GUK43" s="480"/>
      <c r="GUL43" s="481"/>
      <c r="GUM43" s="481"/>
      <c r="GUN43" s="481"/>
      <c r="GUO43" s="479"/>
      <c r="GUP43" s="480"/>
      <c r="GUQ43" s="480"/>
      <c r="GUR43" s="481"/>
      <c r="GUS43" s="481"/>
      <c r="GUT43" s="481"/>
      <c r="GUU43" s="479"/>
      <c r="GUV43" s="480"/>
      <c r="GUW43" s="480"/>
      <c r="GUX43" s="481"/>
      <c r="GUY43" s="481"/>
      <c r="GUZ43" s="481"/>
      <c r="GVA43" s="479"/>
      <c r="GVB43" s="480"/>
      <c r="GVC43" s="480"/>
      <c r="GVD43" s="481"/>
      <c r="GVE43" s="481"/>
      <c r="GVF43" s="481"/>
      <c r="GVG43" s="479"/>
      <c r="GVH43" s="480"/>
      <c r="GVI43" s="480"/>
      <c r="GVJ43" s="481"/>
      <c r="GVK43" s="481"/>
      <c r="GVL43" s="481"/>
      <c r="GVM43" s="479"/>
      <c r="GVN43" s="480"/>
      <c r="GVO43" s="480"/>
      <c r="GVP43" s="481"/>
      <c r="GVQ43" s="481"/>
      <c r="GVR43" s="481"/>
      <c r="GVS43" s="479"/>
      <c r="GVT43" s="480"/>
      <c r="GVU43" s="480"/>
      <c r="GVV43" s="481"/>
      <c r="GVW43" s="481"/>
      <c r="GVX43" s="481"/>
      <c r="GVY43" s="479"/>
      <c r="GVZ43" s="480"/>
      <c r="GWA43" s="480"/>
      <c r="GWB43" s="481"/>
      <c r="GWC43" s="481"/>
      <c r="GWD43" s="481"/>
      <c r="GWE43" s="479"/>
      <c r="GWF43" s="480"/>
      <c r="GWG43" s="480"/>
      <c r="GWH43" s="481"/>
      <c r="GWI43" s="481"/>
      <c r="GWJ43" s="481"/>
      <c r="GWK43" s="479"/>
      <c r="GWL43" s="480"/>
      <c r="GWM43" s="480"/>
      <c r="GWN43" s="481"/>
      <c r="GWO43" s="481"/>
      <c r="GWP43" s="481"/>
      <c r="GWQ43" s="479"/>
      <c r="GWR43" s="480"/>
      <c r="GWS43" s="480"/>
      <c r="GWT43" s="481"/>
      <c r="GWU43" s="481"/>
      <c r="GWV43" s="481"/>
      <c r="GWW43" s="479"/>
      <c r="GWX43" s="480"/>
      <c r="GWY43" s="480"/>
      <c r="GWZ43" s="481"/>
      <c r="GXA43" s="481"/>
      <c r="GXB43" s="481"/>
      <c r="GXC43" s="479"/>
      <c r="GXD43" s="480"/>
      <c r="GXE43" s="480"/>
      <c r="GXF43" s="481"/>
      <c r="GXG43" s="481"/>
      <c r="GXH43" s="481"/>
      <c r="GXI43" s="479"/>
      <c r="GXJ43" s="480"/>
      <c r="GXK43" s="480"/>
      <c r="GXL43" s="481"/>
      <c r="GXM43" s="481"/>
      <c r="GXN43" s="481"/>
      <c r="GXO43" s="479"/>
      <c r="GXP43" s="480"/>
      <c r="GXQ43" s="480"/>
      <c r="GXR43" s="481"/>
      <c r="GXS43" s="481"/>
      <c r="GXT43" s="481"/>
      <c r="GXU43" s="479"/>
      <c r="GXV43" s="480"/>
      <c r="GXW43" s="480"/>
      <c r="GXX43" s="481"/>
      <c r="GXY43" s="481"/>
      <c r="GXZ43" s="481"/>
      <c r="GYA43" s="479"/>
      <c r="GYB43" s="480"/>
      <c r="GYC43" s="480"/>
      <c r="GYD43" s="481"/>
      <c r="GYE43" s="481"/>
      <c r="GYF43" s="481"/>
      <c r="GYG43" s="479"/>
      <c r="GYH43" s="480"/>
      <c r="GYI43" s="480"/>
      <c r="GYJ43" s="481"/>
      <c r="GYK43" s="481"/>
      <c r="GYL43" s="481"/>
      <c r="GYM43" s="479"/>
      <c r="GYN43" s="480"/>
      <c r="GYO43" s="480"/>
      <c r="GYP43" s="481"/>
      <c r="GYQ43" s="481"/>
      <c r="GYR43" s="481"/>
      <c r="GYS43" s="479"/>
      <c r="GYT43" s="480"/>
      <c r="GYU43" s="480"/>
      <c r="GYV43" s="481"/>
      <c r="GYW43" s="481"/>
      <c r="GYX43" s="481"/>
      <c r="GYY43" s="479"/>
      <c r="GYZ43" s="480"/>
      <c r="GZA43" s="480"/>
      <c r="GZB43" s="481"/>
      <c r="GZC43" s="481"/>
      <c r="GZD43" s="481"/>
      <c r="GZE43" s="479"/>
      <c r="GZF43" s="480"/>
      <c r="GZG43" s="480"/>
      <c r="GZH43" s="481"/>
      <c r="GZI43" s="481"/>
      <c r="GZJ43" s="481"/>
      <c r="GZK43" s="479"/>
      <c r="GZL43" s="480"/>
      <c r="GZM43" s="480"/>
      <c r="GZN43" s="481"/>
      <c r="GZO43" s="481"/>
      <c r="GZP43" s="481"/>
      <c r="GZQ43" s="479"/>
      <c r="GZR43" s="480"/>
      <c r="GZS43" s="480"/>
      <c r="GZT43" s="481"/>
      <c r="GZU43" s="481"/>
      <c r="GZV43" s="481"/>
      <c r="GZW43" s="479"/>
      <c r="GZX43" s="480"/>
      <c r="GZY43" s="480"/>
      <c r="GZZ43" s="481"/>
      <c r="HAA43" s="481"/>
      <c r="HAB43" s="481"/>
      <c r="HAC43" s="479"/>
      <c r="HAD43" s="480"/>
      <c r="HAE43" s="480"/>
      <c r="HAF43" s="481"/>
      <c r="HAG43" s="481"/>
      <c r="HAH43" s="481"/>
      <c r="HAI43" s="479"/>
      <c r="HAJ43" s="480"/>
      <c r="HAK43" s="480"/>
      <c r="HAL43" s="481"/>
      <c r="HAM43" s="481"/>
      <c r="HAN43" s="481"/>
      <c r="HAO43" s="479"/>
      <c r="HAP43" s="480"/>
      <c r="HAQ43" s="480"/>
      <c r="HAR43" s="481"/>
      <c r="HAS43" s="481"/>
      <c r="HAT43" s="481"/>
      <c r="HAU43" s="479"/>
      <c r="HAV43" s="480"/>
      <c r="HAW43" s="480"/>
      <c r="HAX43" s="481"/>
      <c r="HAY43" s="481"/>
      <c r="HAZ43" s="481"/>
      <c r="HBA43" s="479"/>
      <c r="HBB43" s="480"/>
      <c r="HBC43" s="480"/>
      <c r="HBD43" s="481"/>
      <c r="HBE43" s="481"/>
      <c r="HBF43" s="481"/>
      <c r="HBG43" s="479"/>
      <c r="HBH43" s="480"/>
      <c r="HBI43" s="480"/>
      <c r="HBJ43" s="481"/>
      <c r="HBK43" s="481"/>
      <c r="HBL43" s="481"/>
      <c r="HBM43" s="479"/>
      <c r="HBN43" s="480"/>
      <c r="HBO43" s="480"/>
      <c r="HBP43" s="481"/>
      <c r="HBQ43" s="481"/>
      <c r="HBR43" s="481"/>
      <c r="HBS43" s="479"/>
      <c r="HBT43" s="480"/>
      <c r="HBU43" s="480"/>
      <c r="HBV43" s="481"/>
      <c r="HBW43" s="481"/>
      <c r="HBX43" s="481"/>
      <c r="HBY43" s="479"/>
      <c r="HBZ43" s="480"/>
      <c r="HCA43" s="480"/>
      <c r="HCB43" s="481"/>
      <c r="HCC43" s="481"/>
      <c r="HCD43" s="481"/>
      <c r="HCE43" s="479"/>
      <c r="HCF43" s="480"/>
      <c r="HCG43" s="480"/>
      <c r="HCH43" s="481"/>
      <c r="HCI43" s="481"/>
      <c r="HCJ43" s="481"/>
      <c r="HCK43" s="479"/>
      <c r="HCL43" s="480"/>
      <c r="HCM43" s="480"/>
      <c r="HCN43" s="481"/>
      <c r="HCO43" s="481"/>
      <c r="HCP43" s="481"/>
      <c r="HCQ43" s="479"/>
      <c r="HCR43" s="480"/>
      <c r="HCS43" s="480"/>
      <c r="HCT43" s="481"/>
      <c r="HCU43" s="481"/>
      <c r="HCV43" s="481"/>
      <c r="HCW43" s="479"/>
      <c r="HCX43" s="480"/>
      <c r="HCY43" s="480"/>
      <c r="HCZ43" s="481"/>
      <c r="HDA43" s="481"/>
      <c r="HDB43" s="481"/>
      <c r="HDC43" s="479"/>
      <c r="HDD43" s="480"/>
      <c r="HDE43" s="480"/>
      <c r="HDF43" s="481"/>
      <c r="HDG43" s="481"/>
      <c r="HDH43" s="481"/>
      <c r="HDI43" s="479"/>
      <c r="HDJ43" s="480"/>
      <c r="HDK43" s="480"/>
      <c r="HDL43" s="481"/>
      <c r="HDM43" s="481"/>
      <c r="HDN43" s="481"/>
      <c r="HDO43" s="479"/>
      <c r="HDP43" s="480"/>
      <c r="HDQ43" s="480"/>
      <c r="HDR43" s="481"/>
      <c r="HDS43" s="481"/>
      <c r="HDT43" s="481"/>
      <c r="HDU43" s="479"/>
      <c r="HDV43" s="480"/>
      <c r="HDW43" s="480"/>
      <c r="HDX43" s="481"/>
      <c r="HDY43" s="481"/>
      <c r="HDZ43" s="481"/>
      <c r="HEA43" s="479"/>
      <c r="HEB43" s="480"/>
      <c r="HEC43" s="480"/>
      <c r="HED43" s="481"/>
      <c r="HEE43" s="481"/>
      <c r="HEF43" s="481"/>
      <c r="HEG43" s="479"/>
      <c r="HEH43" s="480"/>
      <c r="HEI43" s="480"/>
      <c r="HEJ43" s="481"/>
      <c r="HEK43" s="481"/>
      <c r="HEL43" s="481"/>
      <c r="HEM43" s="479"/>
      <c r="HEN43" s="480"/>
      <c r="HEO43" s="480"/>
      <c r="HEP43" s="481"/>
      <c r="HEQ43" s="481"/>
      <c r="HER43" s="481"/>
      <c r="HES43" s="479"/>
      <c r="HET43" s="480"/>
      <c r="HEU43" s="480"/>
      <c r="HEV43" s="481"/>
      <c r="HEW43" s="481"/>
      <c r="HEX43" s="481"/>
      <c r="HEY43" s="479"/>
      <c r="HEZ43" s="480"/>
      <c r="HFA43" s="480"/>
      <c r="HFB43" s="481"/>
      <c r="HFC43" s="481"/>
      <c r="HFD43" s="481"/>
      <c r="HFE43" s="479"/>
      <c r="HFF43" s="480"/>
      <c r="HFG43" s="480"/>
      <c r="HFH43" s="481"/>
      <c r="HFI43" s="481"/>
      <c r="HFJ43" s="481"/>
      <c r="HFK43" s="479"/>
      <c r="HFL43" s="480"/>
      <c r="HFM43" s="480"/>
      <c r="HFN43" s="481"/>
      <c r="HFO43" s="481"/>
      <c r="HFP43" s="481"/>
      <c r="HFQ43" s="479"/>
      <c r="HFR43" s="480"/>
      <c r="HFS43" s="480"/>
      <c r="HFT43" s="481"/>
      <c r="HFU43" s="481"/>
      <c r="HFV43" s="481"/>
      <c r="HFW43" s="479"/>
      <c r="HFX43" s="480"/>
      <c r="HFY43" s="480"/>
      <c r="HFZ43" s="481"/>
      <c r="HGA43" s="481"/>
      <c r="HGB43" s="481"/>
      <c r="HGC43" s="479"/>
      <c r="HGD43" s="480"/>
      <c r="HGE43" s="480"/>
      <c r="HGF43" s="481"/>
      <c r="HGG43" s="481"/>
      <c r="HGH43" s="481"/>
      <c r="HGI43" s="479"/>
      <c r="HGJ43" s="480"/>
      <c r="HGK43" s="480"/>
      <c r="HGL43" s="481"/>
      <c r="HGM43" s="481"/>
      <c r="HGN43" s="481"/>
      <c r="HGO43" s="479"/>
      <c r="HGP43" s="480"/>
      <c r="HGQ43" s="480"/>
      <c r="HGR43" s="481"/>
      <c r="HGS43" s="481"/>
      <c r="HGT43" s="481"/>
      <c r="HGU43" s="479"/>
      <c r="HGV43" s="480"/>
      <c r="HGW43" s="480"/>
      <c r="HGX43" s="481"/>
      <c r="HGY43" s="481"/>
      <c r="HGZ43" s="481"/>
      <c r="HHA43" s="479"/>
      <c r="HHB43" s="480"/>
      <c r="HHC43" s="480"/>
      <c r="HHD43" s="481"/>
      <c r="HHE43" s="481"/>
      <c r="HHF43" s="481"/>
      <c r="HHG43" s="479"/>
      <c r="HHH43" s="480"/>
      <c r="HHI43" s="480"/>
      <c r="HHJ43" s="481"/>
      <c r="HHK43" s="481"/>
      <c r="HHL43" s="481"/>
      <c r="HHM43" s="479"/>
      <c r="HHN43" s="480"/>
      <c r="HHO43" s="480"/>
      <c r="HHP43" s="481"/>
      <c r="HHQ43" s="481"/>
      <c r="HHR43" s="481"/>
      <c r="HHS43" s="479"/>
      <c r="HHT43" s="480"/>
      <c r="HHU43" s="480"/>
      <c r="HHV43" s="481"/>
      <c r="HHW43" s="481"/>
      <c r="HHX43" s="481"/>
      <c r="HHY43" s="479"/>
      <c r="HHZ43" s="480"/>
      <c r="HIA43" s="480"/>
      <c r="HIB43" s="481"/>
      <c r="HIC43" s="481"/>
      <c r="HID43" s="481"/>
      <c r="HIE43" s="479"/>
      <c r="HIF43" s="480"/>
      <c r="HIG43" s="480"/>
      <c r="HIH43" s="481"/>
      <c r="HII43" s="481"/>
      <c r="HIJ43" s="481"/>
      <c r="HIK43" s="479"/>
      <c r="HIL43" s="480"/>
      <c r="HIM43" s="480"/>
      <c r="HIN43" s="481"/>
      <c r="HIO43" s="481"/>
      <c r="HIP43" s="481"/>
      <c r="HIQ43" s="479"/>
      <c r="HIR43" s="480"/>
      <c r="HIS43" s="480"/>
      <c r="HIT43" s="481"/>
      <c r="HIU43" s="481"/>
      <c r="HIV43" s="481"/>
      <c r="HIW43" s="479"/>
      <c r="HIX43" s="480"/>
      <c r="HIY43" s="480"/>
      <c r="HIZ43" s="481"/>
      <c r="HJA43" s="481"/>
      <c r="HJB43" s="481"/>
      <c r="HJC43" s="479"/>
      <c r="HJD43" s="480"/>
      <c r="HJE43" s="480"/>
      <c r="HJF43" s="481"/>
      <c r="HJG43" s="481"/>
      <c r="HJH43" s="481"/>
      <c r="HJI43" s="479"/>
      <c r="HJJ43" s="480"/>
      <c r="HJK43" s="480"/>
      <c r="HJL43" s="481"/>
      <c r="HJM43" s="481"/>
      <c r="HJN43" s="481"/>
      <c r="HJO43" s="479"/>
      <c r="HJP43" s="480"/>
      <c r="HJQ43" s="480"/>
      <c r="HJR43" s="481"/>
      <c r="HJS43" s="481"/>
      <c r="HJT43" s="481"/>
      <c r="HJU43" s="479"/>
      <c r="HJV43" s="480"/>
      <c r="HJW43" s="480"/>
      <c r="HJX43" s="481"/>
      <c r="HJY43" s="481"/>
      <c r="HJZ43" s="481"/>
      <c r="HKA43" s="479"/>
      <c r="HKB43" s="480"/>
      <c r="HKC43" s="480"/>
      <c r="HKD43" s="481"/>
      <c r="HKE43" s="481"/>
      <c r="HKF43" s="481"/>
      <c r="HKG43" s="479"/>
      <c r="HKH43" s="480"/>
      <c r="HKI43" s="480"/>
      <c r="HKJ43" s="481"/>
      <c r="HKK43" s="481"/>
      <c r="HKL43" s="481"/>
      <c r="HKM43" s="479"/>
      <c r="HKN43" s="480"/>
      <c r="HKO43" s="480"/>
      <c r="HKP43" s="481"/>
      <c r="HKQ43" s="481"/>
      <c r="HKR43" s="481"/>
      <c r="HKS43" s="479"/>
      <c r="HKT43" s="480"/>
      <c r="HKU43" s="480"/>
      <c r="HKV43" s="481"/>
      <c r="HKW43" s="481"/>
      <c r="HKX43" s="481"/>
      <c r="HKY43" s="479"/>
      <c r="HKZ43" s="480"/>
      <c r="HLA43" s="480"/>
      <c r="HLB43" s="481"/>
      <c r="HLC43" s="481"/>
      <c r="HLD43" s="481"/>
      <c r="HLE43" s="479"/>
      <c r="HLF43" s="480"/>
      <c r="HLG43" s="480"/>
      <c r="HLH43" s="481"/>
      <c r="HLI43" s="481"/>
      <c r="HLJ43" s="481"/>
      <c r="HLK43" s="479"/>
      <c r="HLL43" s="480"/>
      <c r="HLM43" s="480"/>
      <c r="HLN43" s="481"/>
      <c r="HLO43" s="481"/>
      <c r="HLP43" s="481"/>
      <c r="HLQ43" s="479"/>
      <c r="HLR43" s="480"/>
      <c r="HLS43" s="480"/>
      <c r="HLT43" s="481"/>
      <c r="HLU43" s="481"/>
      <c r="HLV43" s="481"/>
      <c r="HLW43" s="479"/>
      <c r="HLX43" s="480"/>
      <c r="HLY43" s="480"/>
      <c r="HLZ43" s="481"/>
      <c r="HMA43" s="481"/>
      <c r="HMB43" s="481"/>
      <c r="HMC43" s="479"/>
      <c r="HMD43" s="480"/>
      <c r="HME43" s="480"/>
      <c r="HMF43" s="481"/>
      <c r="HMG43" s="481"/>
      <c r="HMH43" s="481"/>
      <c r="HMI43" s="479"/>
      <c r="HMJ43" s="480"/>
      <c r="HMK43" s="480"/>
      <c r="HML43" s="481"/>
      <c r="HMM43" s="481"/>
      <c r="HMN43" s="481"/>
      <c r="HMO43" s="479"/>
      <c r="HMP43" s="480"/>
      <c r="HMQ43" s="480"/>
      <c r="HMR43" s="481"/>
      <c r="HMS43" s="481"/>
      <c r="HMT43" s="481"/>
      <c r="HMU43" s="479"/>
      <c r="HMV43" s="480"/>
      <c r="HMW43" s="480"/>
      <c r="HMX43" s="481"/>
      <c r="HMY43" s="481"/>
      <c r="HMZ43" s="481"/>
      <c r="HNA43" s="479"/>
      <c r="HNB43" s="480"/>
      <c r="HNC43" s="480"/>
      <c r="HND43" s="481"/>
      <c r="HNE43" s="481"/>
      <c r="HNF43" s="481"/>
      <c r="HNG43" s="479"/>
      <c r="HNH43" s="480"/>
      <c r="HNI43" s="480"/>
      <c r="HNJ43" s="481"/>
      <c r="HNK43" s="481"/>
      <c r="HNL43" s="481"/>
      <c r="HNM43" s="479"/>
      <c r="HNN43" s="480"/>
      <c r="HNO43" s="480"/>
      <c r="HNP43" s="481"/>
      <c r="HNQ43" s="481"/>
      <c r="HNR43" s="481"/>
      <c r="HNS43" s="479"/>
      <c r="HNT43" s="480"/>
      <c r="HNU43" s="480"/>
      <c r="HNV43" s="481"/>
      <c r="HNW43" s="481"/>
      <c r="HNX43" s="481"/>
      <c r="HNY43" s="479"/>
      <c r="HNZ43" s="480"/>
      <c r="HOA43" s="480"/>
      <c r="HOB43" s="481"/>
      <c r="HOC43" s="481"/>
      <c r="HOD43" s="481"/>
      <c r="HOE43" s="479"/>
      <c r="HOF43" s="480"/>
      <c r="HOG43" s="480"/>
      <c r="HOH43" s="481"/>
      <c r="HOI43" s="481"/>
      <c r="HOJ43" s="481"/>
      <c r="HOK43" s="479"/>
      <c r="HOL43" s="480"/>
      <c r="HOM43" s="480"/>
      <c r="HON43" s="481"/>
      <c r="HOO43" s="481"/>
      <c r="HOP43" s="481"/>
      <c r="HOQ43" s="479"/>
      <c r="HOR43" s="480"/>
      <c r="HOS43" s="480"/>
      <c r="HOT43" s="481"/>
      <c r="HOU43" s="481"/>
      <c r="HOV43" s="481"/>
      <c r="HOW43" s="479"/>
      <c r="HOX43" s="480"/>
      <c r="HOY43" s="480"/>
      <c r="HOZ43" s="481"/>
      <c r="HPA43" s="481"/>
      <c r="HPB43" s="481"/>
      <c r="HPC43" s="479"/>
      <c r="HPD43" s="480"/>
      <c r="HPE43" s="480"/>
      <c r="HPF43" s="481"/>
      <c r="HPG43" s="481"/>
      <c r="HPH43" s="481"/>
      <c r="HPI43" s="479"/>
      <c r="HPJ43" s="480"/>
      <c r="HPK43" s="480"/>
      <c r="HPL43" s="481"/>
      <c r="HPM43" s="481"/>
      <c r="HPN43" s="481"/>
      <c r="HPO43" s="479"/>
      <c r="HPP43" s="480"/>
      <c r="HPQ43" s="480"/>
      <c r="HPR43" s="481"/>
      <c r="HPS43" s="481"/>
      <c r="HPT43" s="481"/>
      <c r="HPU43" s="479"/>
      <c r="HPV43" s="480"/>
      <c r="HPW43" s="480"/>
      <c r="HPX43" s="481"/>
      <c r="HPY43" s="481"/>
      <c r="HPZ43" s="481"/>
      <c r="HQA43" s="479"/>
      <c r="HQB43" s="480"/>
      <c r="HQC43" s="480"/>
      <c r="HQD43" s="481"/>
      <c r="HQE43" s="481"/>
      <c r="HQF43" s="481"/>
      <c r="HQG43" s="479"/>
      <c r="HQH43" s="480"/>
      <c r="HQI43" s="480"/>
      <c r="HQJ43" s="481"/>
      <c r="HQK43" s="481"/>
      <c r="HQL43" s="481"/>
      <c r="HQM43" s="479"/>
      <c r="HQN43" s="480"/>
      <c r="HQO43" s="480"/>
      <c r="HQP43" s="481"/>
      <c r="HQQ43" s="481"/>
      <c r="HQR43" s="481"/>
      <c r="HQS43" s="479"/>
      <c r="HQT43" s="480"/>
      <c r="HQU43" s="480"/>
      <c r="HQV43" s="481"/>
      <c r="HQW43" s="481"/>
      <c r="HQX43" s="481"/>
      <c r="HQY43" s="479"/>
      <c r="HQZ43" s="480"/>
      <c r="HRA43" s="480"/>
      <c r="HRB43" s="481"/>
      <c r="HRC43" s="481"/>
      <c r="HRD43" s="481"/>
      <c r="HRE43" s="479"/>
      <c r="HRF43" s="480"/>
      <c r="HRG43" s="480"/>
      <c r="HRH43" s="481"/>
      <c r="HRI43" s="481"/>
      <c r="HRJ43" s="481"/>
      <c r="HRK43" s="479"/>
      <c r="HRL43" s="480"/>
      <c r="HRM43" s="480"/>
      <c r="HRN43" s="481"/>
      <c r="HRO43" s="481"/>
      <c r="HRP43" s="481"/>
      <c r="HRQ43" s="479"/>
      <c r="HRR43" s="480"/>
      <c r="HRS43" s="480"/>
      <c r="HRT43" s="481"/>
      <c r="HRU43" s="481"/>
      <c r="HRV43" s="481"/>
      <c r="HRW43" s="479"/>
      <c r="HRX43" s="480"/>
      <c r="HRY43" s="480"/>
      <c r="HRZ43" s="481"/>
      <c r="HSA43" s="481"/>
      <c r="HSB43" s="481"/>
      <c r="HSC43" s="479"/>
      <c r="HSD43" s="480"/>
      <c r="HSE43" s="480"/>
      <c r="HSF43" s="481"/>
      <c r="HSG43" s="481"/>
      <c r="HSH43" s="481"/>
      <c r="HSI43" s="479"/>
      <c r="HSJ43" s="480"/>
      <c r="HSK43" s="480"/>
      <c r="HSL43" s="481"/>
      <c r="HSM43" s="481"/>
      <c r="HSN43" s="481"/>
      <c r="HSO43" s="479"/>
      <c r="HSP43" s="480"/>
      <c r="HSQ43" s="480"/>
      <c r="HSR43" s="481"/>
      <c r="HSS43" s="481"/>
      <c r="HST43" s="481"/>
      <c r="HSU43" s="479"/>
      <c r="HSV43" s="480"/>
      <c r="HSW43" s="480"/>
      <c r="HSX43" s="481"/>
      <c r="HSY43" s="481"/>
      <c r="HSZ43" s="481"/>
      <c r="HTA43" s="479"/>
      <c r="HTB43" s="480"/>
      <c r="HTC43" s="480"/>
      <c r="HTD43" s="481"/>
      <c r="HTE43" s="481"/>
      <c r="HTF43" s="481"/>
      <c r="HTG43" s="479"/>
      <c r="HTH43" s="480"/>
      <c r="HTI43" s="480"/>
      <c r="HTJ43" s="481"/>
      <c r="HTK43" s="481"/>
      <c r="HTL43" s="481"/>
      <c r="HTM43" s="479"/>
      <c r="HTN43" s="480"/>
      <c r="HTO43" s="480"/>
      <c r="HTP43" s="481"/>
      <c r="HTQ43" s="481"/>
      <c r="HTR43" s="481"/>
      <c r="HTS43" s="479"/>
      <c r="HTT43" s="480"/>
      <c r="HTU43" s="480"/>
      <c r="HTV43" s="481"/>
      <c r="HTW43" s="481"/>
      <c r="HTX43" s="481"/>
      <c r="HTY43" s="479"/>
      <c r="HTZ43" s="480"/>
      <c r="HUA43" s="480"/>
      <c r="HUB43" s="481"/>
      <c r="HUC43" s="481"/>
      <c r="HUD43" s="481"/>
      <c r="HUE43" s="479"/>
      <c r="HUF43" s="480"/>
      <c r="HUG43" s="480"/>
      <c r="HUH43" s="481"/>
      <c r="HUI43" s="481"/>
      <c r="HUJ43" s="481"/>
      <c r="HUK43" s="479"/>
      <c r="HUL43" s="480"/>
      <c r="HUM43" s="480"/>
      <c r="HUN43" s="481"/>
      <c r="HUO43" s="481"/>
      <c r="HUP43" s="481"/>
      <c r="HUQ43" s="479"/>
      <c r="HUR43" s="480"/>
      <c r="HUS43" s="480"/>
      <c r="HUT43" s="481"/>
      <c r="HUU43" s="481"/>
      <c r="HUV43" s="481"/>
      <c r="HUW43" s="479"/>
      <c r="HUX43" s="480"/>
      <c r="HUY43" s="480"/>
      <c r="HUZ43" s="481"/>
      <c r="HVA43" s="481"/>
      <c r="HVB43" s="481"/>
      <c r="HVC43" s="479"/>
      <c r="HVD43" s="480"/>
      <c r="HVE43" s="480"/>
      <c r="HVF43" s="481"/>
      <c r="HVG43" s="481"/>
      <c r="HVH43" s="481"/>
      <c r="HVI43" s="479"/>
      <c r="HVJ43" s="480"/>
      <c r="HVK43" s="480"/>
      <c r="HVL43" s="481"/>
      <c r="HVM43" s="481"/>
      <c r="HVN43" s="481"/>
      <c r="HVO43" s="479"/>
      <c r="HVP43" s="480"/>
      <c r="HVQ43" s="480"/>
      <c r="HVR43" s="481"/>
      <c r="HVS43" s="481"/>
      <c r="HVT43" s="481"/>
      <c r="HVU43" s="479"/>
      <c r="HVV43" s="480"/>
      <c r="HVW43" s="480"/>
      <c r="HVX43" s="481"/>
      <c r="HVY43" s="481"/>
      <c r="HVZ43" s="481"/>
      <c r="HWA43" s="479"/>
      <c r="HWB43" s="480"/>
      <c r="HWC43" s="480"/>
      <c r="HWD43" s="481"/>
      <c r="HWE43" s="481"/>
      <c r="HWF43" s="481"/>
      <c r="HWG43" s="479"/>
      <c r="HWH43" s="480"/>
      <c r="HWI43" s="480"/>
      <c r="HWJ43" s="481"/>
      <c r="HWK43" s="481"/>
      <c r="HWL43" s="481"/>
      <c r="HWM43" s="479"/>
      <c r="HWN43" s="480"/>
      <c r="HWO43" s="480"/>
      <c r="HWP43" s="481"/>
      <c r="HWQ43" s="481"/>
      <c r="HWR43" s="481"/>
      <c r="HWS43" s="479"/>
      <c r="HWT43" s="480"/>
      <c r="HWU43" s="480"/>
      <c r="HWV43" s="481"/>
      <c r="HWW43" s="481"/>
      <c r="HWX43" s="481"/>
      <c r="HWY43" s="479"/>
      <c r="HWZ43" s="480"/>
      <c r="HXA43" s="480"/>
      <c r="HXB43" s="481"/>
      <c r="HXC43" s="481"/>
      <c r="HXD43" s="481"/>
      <c r="HXE43" s="479"/>
      <c r="HXF43" s="480"/>
      <c r="HXG43" s="480"/>
      <c r="HXH43" s="481"/>
      <c r="HXI43" s="481"/>
      <c r="HXJ43" s="481"/>
      <c r="HXK43" s="479"/>
      <c r="HXL43" s="480"/>
      <c r="HXM43" s="480"/>
      <c r="HXN43" s="481"/>
      <c r="HXO43" s="481"/>
      <c r="HXP43" s="481"/>
      <c r="HXQ43" s="479"/>
      <c r="HXR43" s="480"/>
      <c r="HXS43" s="480"/>
      <c r="HXT43" s="481"/>
      <c r="HXU43" s="481"/>
      <c r="HXV43" s="481"/>
      <c r="HXW43" s="479"/>
      <c r="HXX43" s="480"/>
      <c r="HXY43" s="480"/>
      <c r="HXZ43" s="481"/>
      <c r="HYA43" s="481"/>
      <c r="HYB43" s="481"/>
      <c r="HYC43" s="479"/>
      <c r="HYD43" s="480"/>
      <c r="HYE43" s="480"/>
      <c r="HYF43" s="481"/>
      <c r="HYG43" s="481"/>
      <c r="HYH43" s="481"/>
      <c r="HYI43" s="479"/>
      <c r="HYJ43" s="480"/>
      <c r="HYK43" s="480"/>
      <c r="HYL43" s="481"/>
      <c r="HYM43" s="481"/>
      <c r="HYN43" s="481"/>
      <c r="HYO43" s="479"/>
      <c r="HYP43" s="480"/>
      <c r="HYQ43" s="480"/>
      <c r="HYR43" s="481"/>
      <c r="HYS43" s="481"/>
      <c r="HYT43" s="481"/>
      <c r="HYU43" s="479"/>
      <c r="HYV43" s="480"/>
      <c r="HYW43" s="480"/>
      <c r="HYX43" s="481"/>
      <c r="HYY43" s="481"/>
      <c r="HYZ43" s="481"/>
      <c r="HZA43" s="479"/>
      <c r="HZB43" s="480"/>
      <c r="HZC43" s="480"/>
      <c r="HZD43" s="481"/>
      <c r="HZE43" s="481"/>
      <c r="HZF43" s="481"/>
      <c r="HZG43" s="479"/>
      <c r="HZH43" s="480"/>
      <c r="HZI43" s="480"/>
      <c r="HZJ43" s="481"/>
      <c r="HZK43" s="481"/>
      <c r="HZL43" s="481"/>
      <c r="HZM43" s="479"/>
      <c r="HZN43" s="480"/>
      <c r="HZO43" s="480"/>
      <c r="HZP43" s="481"/>
      <c r="HZQ43" s="481"/>
      <c r="HZR43" s="481"/>
      <c r="HZS43" s="479"/>
      <c r="HZT43" s="480"/>
      <c r="HZU43" s="480"/>
      <c r="HZV43" s="481"/>
      <c r="HZW43" s="481"/>
      <c r="HZX43" s="481"/>
      <c r="HZY43" s="479"/>
      <c r="HZZ43" s="480"/>
      <c r="IAA43" s="480"/>
      <c r="IAB43" s="481"/>
      <c r="IAC43" s="481"/>
      <c r="IAD43" s="481"/>
      <c r="IAE43" s="479"/>
      <c r="IAF43" s="480"/>
      <c r="IAG43" s="480"/>
      <c r="IAH43" s="481"/>
      <c r="IAI43" s="481"/>
      <c r="IAJ43" s="481"/>
      <c r="IAK43" s="479"/>
      <c r="IAL43" s="480"/>
      <c r="IAM43" s="480"/>
      <c r="IAN43" s="481"/>
      <c r="IAO43" s="481"/>
      <c r="IAP43" s="481"/>
      <c r="IAQ43" s="479"/>
      <c r="IAR43" s="480"/>
      <c r="IAS43" s="480"/>
      <c r="IAT43" s="481"/>
      <c r="IAU43" s="481"/>
      <c r="IAV43" s="481"/>
      <c r="IAW43" s="479"/>
      <c r="IAX43" s="480"/>
      <c r="IAY43" s="480"/>
      <c r="IAZ43" s="481"/>
      <c r="IBA43" s="481"/>
      <c r="IBB43" s="481"/>
      <c r="IBC43" s="479"/>
      <c r="IBD43" s="480"/>
      <c r="IBE43" s="480"/>
      <c r="IBF43" s="481"/>
      <c r="IBG43" s="481"/>
      <c r="IBH43" s="481"/>
      <c r="IBI43" s="479"/>
      <c r="IBJ43" s="480"/>
      <c r="IBK43" s="480"/>
      <c r="IBL43" s="481"/>
      <c r="IBM43" s="481"/>
      <c r="IBN43" s="481"/>
      <c r="IBO43" s="479"/>
      <c r="IBP43" s="480"/>
      <c r="IBQ43" s="480"/>
      <c r="IBR43" s="481"/>
      <c r="IBS43" s="481"/>
      <c r="IBT43" s="481"/>
      <c r="IBU43" s="479"/>
      <c r="IBV43" s="480"/>
      <c r="IBW43" s="480"/>
      <c r="IBX43" s="481"/>
      <c r="IBY43" s="481"/>
      <c r="IBZ43" s="481"/>
      <c r="ICA43" s="479"/>
      <c r="ICB43" s="480"/>
      <c r="ICC43" s="480"/>
      <c r="ICD43" s="481"/>
      <c r="ICE43" s="481"/>
      <c r="ICF43" s="481"/>
      <c r="ICG43" s="479"/>
      <c r="ICH43" s="480"/>
      <c r="ICI43" s="480"/>
      <c r="ICJ43" s="481"/>
      <c r="ICK43" s="481"/>
      <c r="ICL43" s="481"/>
      <c r="ICM43" s="479"/>
      <c r="ICN43" s="480"/>
      <c r="ICO43" s="480"/>
      <c r="ICP43" s="481"/>
      <c r="ICQ43" s="481"/>
      <c r="ICR43" s="481"/>
      <c r="ICS43" s="479"/>
      <c r="ICT43" s="480"/>
      <c r="ICU43" s="480"/>
      <c r="ICV43" s="481"/>
      <c r="ICW43" s="481"/>
      <c r="ICX43" s="481"/>
      <c r="ICY43" s="479"/>
      <c r="ICZ43" s="480"/>
      <c r="IDA43" s="480"/>
      <c r="IDB43" s="481"/>
      <c r="IDC43" s="481"/>
      <c r="IDD43" s="481"/>
      <c r="IDE43" s="479"/>
      <c r="IDF43" s="480"/>
      <c r="IDG43" s="480"/>
      <c r="IDH43" s="481"/>
      <c r="IDI43" s="481"/>
      <c r="IDJ43" s="481"/>
      <c r="IDK43" s="479"/>
      <c r="IDL43" s="480"/>
      <c r="IDM43" s="480"/>
      <c r="IDN43" s="481"/>
      <c r="IDO43" s="481"/>
      <c r="IDP43" s="481"/>
      <c r="IDQ43" s="479"/>
      <c r="IDR43" s="480"/>
      <c r="IDS43" s="480"/>
      <c r="IDT43" s="481"/>
      <c r="IDU43" s="481"/>
      <c r="IDV43" s="481"/>
      <c r="IDW43" s="479"/>
      <c r="IDX43" s="480"/>
      <c r="IDY43" s="480"/>
      <c r="IDZ43" s="481"/>
      <c r="IEA43" s="481"/>
      <c r="IEB43" s="481"/>
      <c r="IEC43" s="479"/>
      <c r="IED43" s="480"/>
      <c r="IEE43" s="480"/>
      <c r="IEF43" s="481"/>
      <c r="IEG43" s="481"/>
      <c r="IEH43" s="481"/>
      <c r="IEI43" s="479"/>
      <c r="IEJ43" s="480"/>
      <c r="IEK43" s="480"/>
      <c r="IEL43" s="481"/>
      <c r="IEM43" s="481"/>
      <c r="IEN43" s="481"/>
      <c r="IEO43" s="479"/>
      <c r="IEP43" s="480"/>
      <c r="IEQ43" s="480"/>
      <c r="IER43" s="481"/>
      <c r="IES43" s="481"/>
      <c r="IET43" s="481"/>
      <c r="IEU43" s="479"/>
      <c r="IEV43" s="480"/>
      <c r="IEW43" s="480"/>
      <c r="IEX43" s="481"/>
      <c r="IEY43" s="481"/>
      <c r="IEZ43" s="481"/>
      <c r="IFA43" s="479"/>
      <c r="IFB43" s="480"/>
      <c r="IFC43" s="480"/>
      <c r="IFD43" s="481"/>
      <c r="IFE43" s="481"/>
      <c r="IFF43" s="481"/>
      <c r="IFG43" s="479"/>
      <c r="IFH43" s="480"/>
      <c r="IFI43" s="480"/>
      <c r="IFJ43" s="481"/>
      <c r="IFK43" s="481"/>
      <c r="IFL43" s="481"/>
      <c r="IFM43" s="479"/>
      <c r="IFN43" s="480"/>
      <c r="IFO43" s="480"/>
      <c r="IFP43" s="481"/>
      <c r="IFQ43" s="481"/>
      <c r="IFR43" s="481"/>
      <c r="IFS43" s="479"/>
      <c r="IFT43" s="480"/>
      <c r="IFU43" s="480"/>
      <c r="IFV43" s="481"/>
      <c r="IFW43" s="481"/>
      <c r="IFX43" s="481"/>
      <c r="IFY43" s="479"/>
      <c r="IFZ43" s="480"/>
      <c r="IGA43" s="480"/>
      <c r="IGB43" s="481"/>
      <c r="IGC43" s="481"/>
      <c r="IGD43" s="481"/>
      <c r="IGE43" s="479"/>
      <c r="IGF43" s="480"/>
      <c r="IGG43" s="480"/>
      <c r="IGH43" s="481"/>
      <c r="IGI43" s="481"/>
      <c r="IGJ43" s="481"/>
      <c r="IGK43" s="479"/>
      <c r="IGL43" s="480"/>
      <c r="IGM43" s="480"/>
      <c r="IGN43" s="481"/>
      <c r="IGO43" s="481"/>
      <c r="IGP43" s="481"/>
      <c r="IGQ43" s="479"/>
      <c r="IGR43" s="480"/>
      <c r="IGS43" s="480"/>
      <c r="IGT43" s="481"/>
      <c r="IGU43" s="481"/>
      <c r="IGV43" s="481"/>
      <c r="IGW43" s="479"/>
      <c r="IGX43" s="480"/>
      <c r="IGY43" s="480"/>
      <c r="IGZ43" s="481"/>
      <c r="IHA43" s="481"/>
      <c r="IHB43" s="481"/>
      <c r="IHC43" s="479"/>
      <c r="IHD43" s="480"/>
      <c r="IHE43" s="480"/>
      <c r="IHF43" s="481"/>
      <c r="IHG43" s="481"/>
      <c r="IHH43" s="481"/>
      <c r="IHI43" s="479"/>
      <c r="IHJ43" s="480"/>
      <c r="IHK43" s="480"/>
      <c r="IHL43" s="481"/>
      <c r="IHM43" s="481"/>
      <c r="IHN43" s="481"/>
      <c r="IHO43" s="479"/>
      <c r="IHP43" s="480"/>
      <c r="IHQ43" s="480"/>
      <c r="IHR43" s="481"/>
      <c r="IHS43" s="481"/>
      <c r="IHT43" s="481"/>
      <c r="IHU43" s="479"/>
      <c r="IHV43" s="480"/>
      <c r="IHW43" s="480"/>
      <c r="IHX43" s="481"/>
      <c r="IHY43" s="481"/>
      <c r="IHZ43" s="481"/>
      <c r="IIA43" s="479"/>
      <c r="IIB43" s="480"/>
      <c r="IIC43" s="480"/>
      <c r="IID43" s="481"/>
      <c r="IIE43" s="481"/>
      <c r="IIF43" s="481"/>
      <c r="IIG43" s="479"/>
      <c r="IIH43" s="480"/>
      <c r="III43" s="480"/>
      <c r="IIJ43" s="481"/>
      <c r="IIK43" s="481"/>
      <c r="IIL43" s="481"/>
      <c r="IIM43" s="479"/>
      <c r="IIN43" s="480"/>
      <c r="IIO43" s="480"/>
      <c r="IIP43" s="481"/>
      <c r="IIQ43" s="481"/>
      <c r="IIR43" s="481"/>
      <c r="IIS43" s="479"/>
      <c r="IIT43" s="480"/>
      <c r="IIU43" s="480"/>
      <c r="IIV43" s="481"/>
      <c r="IIW43" s="481"/>
      <c r="IIX43" s="481"/>
      <c r="IIY43" s="479"/>
      <c r="IIZ43" s="480"/>
      <c r="IJA43" s="480"/>
      <c r="IJB43" s="481"/>
      <c r="IJC43" s="481"/>
      <c r="IJD43" s="481"/>
      <c r="IJE43" s="479"/>
      <c r="IJF43" s="480"/>
      <c r="IJG43" s="480"/>
      <c r="IJH43" s="481"/>
      <c r="IJI43" s="481"/>
      <c r="IJJ43" s="481"/>
      <c r="IJK43" s="479"/>
      <c r="IJL43" s="480"/>
      <c r="IJM43" s="480"/>
      <c r="IJN43" s="481"/>
      <c r="IJO43" s="481"/>
      <c r="IJP43" s="481"/>
      <c r="IJQ43" s="479"/>
      <c r="IJR43" s="480"/>
      <c r="IJS43" s="480"/>
      <c r="IJT43" s="481"/>
      <c r="IJU43" s="481"/>
      <c r="IJV43" s="481"/>
      <c r="IJW43" s="479"/>
      <c r="IJX43" s="480"/>
      <c r="IJY43" s="480"/>
      <c r="IJZ43" s="481"/>
      <c r="IKA43" s="481"/>
      <c r="IKB43" s="481"/>
      <c r="IKC43" s="479"/>
      <c r="IKD43" s="480"/>
      <c r="IKE43" s="480"/>
      <c r="IKF43" s="481"/>
      <c r="IKG43" s="481"/>
      <c r="IKH43" s="481"/>
      <c r="IKI43" s="479"/>
      <c r="IKJ43" s="480"/>
      <c r="IKK43" s="480"/>
      <c r="IKL43" s="481"/>
      <c r="IKM43" s="481"/>
      <c r="IKN43" s="481"/>
      <c r="IKO43" s="479"/>
      <c r="IKP43" s="480"/>
      <c r="IKQ43" s="480"/>
      <c r="IKR43" s="481"/>
      <c r="IKS43" s="481"/>
      <c r="IKT43" s="481"/>
      <c r="IKU43" s="479"/>
      <c r="IKV43" s="480"/>
      <c r="IKW43" s="480"/>
      <c r="IKX43" s="481"/>
      <c r="IKY43" s="481"/>
      <c r="IKZ43" s="481"/>
      <c r="ILA43" s="479"/>
      <c r="ILB43" s="480"/>
      <c r="ILC43" s="480"/>
      <c r="ILD43" s="481"/>
      <c r="ILE43" s="481"/>
      <c r="ILF43" s="481"/>
      <c r="ILG43" s="479"/>
      <c r="ILH43" s="480"/>
      <c r="ILI43" s="480"/>
      <c r="ILJ43" s="481"/>
      <c r="ILK43" s="481"/>
      <c r="ILL43" s="481"/>
      <c r="ILM43" s="479"/>
      <c r="ILN43" s="480"/>
      <c r="ILO43" s="480"/>
      <c r="ILP43" s="481"/>
      <c r="ILQ43" s="481"/>
      <c r="ILR43" s="481"/>
      <c r="ILS43" s="479"/>
      <c r="ILT43" s="480"/>
      <c r="ILU43" s="480"/>
      <c r="ILV43" s="481"/>
      <c r="ILW43" s="481"/>
      <c r="ILX43" s="481"/>
      <c r="ILY43" s="479"/>
      <c r="ILZ43" s="480"/>
      <c r="IMA43" s="480"/>
      <c r="IMB43" s="481"/>
      <c r="IMC43" s="481"/>
      <c r="IMD43" s="481"/>
      <c r="IME43" s="479"/>
      <c r="IMF43" s="480"/>
      <c r="IMG43" s="480"/>
      <c r="IMH43" s="481"/>
      <c r="IMI43" s="481"/>
      <c r="IMJ43" s="481"/>
      <c r="IMK43" s="479"/>
      <c r="IML43" s="480"/>
      <c r="IMM43" s="480"/>
      <c r="IMN43" s="481"/>
      <c r="IMO43" s="481"/>
      <c r="IMP43" s="481"/>
      <c r="IMQ43" s="479"/>
      <c r="IMR43" s="480"/>
      <c r="IMS43" s="480"/>
      <c r="IMT43" s="481"/>
      <c r="IMU43" s="481"/>
      <c r="IMV43" s="481"/>
      <c r="IMW43" s="479"/>
      <c r="IMX43" s="480"/>
      <c r="IMY43" s="480"/>
      <c r="IMZ43" s="481"/>
      <c r="INA43" s="481"/>
      <c r="INB43" s="481"/>
      <c r="INC43" s="479"/>
      <c r="IND43" s="480"/>
      <c r="INE43" s="480"/>
      <c r="INF43" s="481"/>
      <c r="ING43" s="481"/>
      <c r="INH43" s="481"/>
      <c r="INI43" s="479"/>
      <c r="INJ43" s="480"/>
      <c r="INK43" s="480"/>
      <c r="INL43" s="481"/>
      <c r="INM43" s="481"/>
      <c r="INN43" s="481"/>
      <c r="INO43" s="479"/>
      <c r="INP43" s="480"/>
      <c r="INQ43" s="480"/>
      <c r="INR43" s="481"/>
      <c r="INS43" s="481"/>
      <c r="INT43" s="481"/>
      <c r="INU43" s="479"/>
      <c r="INV43" s="480"/>
      <c r="INW43" s="480"/>
      <c r="INX43" s="481"/>
      <c r="INY43" s="481"/>
      <c r="INZ43" s="481"/>
      <c r="IOA43" s="479"/>
      <c r="IOB43" s="480"/>
      <c r="IOC43" s="480"/>
      <c r="IOD43" s="481"/>
      <c r="IOE43" s="481"/>
      <c r="IOF43" s="481"/>
      <c r="IOG43" s="479"/>
      <c r="IOH43" s="480"/>
      <c r="IOI43" s="480"/>
      <c r="IOJ43" s="481"/>
      <c r="IOK43" s="481"/>
      <c r="IOL43" s="481"/>
      <c r="IOM43" s="479"/>
      <c r="ION43" s="480"/>
      <c r="IOO43" s="480"/>
      <c r="IOP43" s="481"/>
      <c r="IOQ43" s="481"/>
      <c r="IOR43" s="481"/>
      <c r="IOS43" s="479"/>
      <c r="IOT43" s="480"/>
      <c r="IOU43" s="480"/>
      <c r="IOV43" s="481"/>
      <c r="IOW43" s="481"/>
      <c r="IOX43" s="481"/>
      <c r="IOY43" s="479"/>
      <c r="IOZ43" s="480"/>
      <c r="IPA43" s="480"/>
      <c r="IPB43" s="481"/>
      <c r="IPC43" s="481"/>
      <c r="IPD43" s="481"/>
      <c r="IPE43" s="479"/>
      <c r="IPF43" s="480"/>
      <c r="IPG43" s="480"/>
      <c r="IPH43" s="481"/>
      <c r="IPI43" s="481"/>
      <c r="IPJ43" s="481"/>
      <c r="IPK43" s="479"/>
      <c r="IPL43" s="480"/>
      <c r="IPM43" s="480"/>
      <c r="IPN43" s="481"/>
      <c r="IPO43" s="481"/>
      <c r="IPP43" s="481"/>
      <c r="IPQ43" s="479"/>
      <c r="IPR43" s="480"/>
      <c r="IPS43" s="480"/>
      <c r="IPT43" s="481"/>
      <c r="IPU43" s="481"/>
      <c r="IPV43" s="481"/>
      <c r="IPW43" s="479"/>
      <c r="IPX43" s="480"/>
      <c r="IPY43" s="480"/>
      <c r="IPZ43" s="481"/>
      <c r="IQA43" s="481"/>
      <c r="IQB43" s="481"/>
      <c r="IQC43" s="479"/>
      <c r="IQD43" s="480"/>
      <c r="IQE43" s="480"/>
      <c r="IQF43" s="481"/>
      <c r="IQG43" s="481"/>
      <c r="IQH43" s="481"/>
      <c r="IQI43" s="479"/>
      <c r="IQJ43" s="480"/>
      <c r="IQK43" s="480"/>
      <c r="IQL43" s="481"/>
      <c r="IQM43" s="481"/>
      <c r="IQN43" s="481"/>
      <c r="IQO43" s="479"/>
      <c r="IQP43" s="480"/>
      <c r="IQQ43" s="480"/>
      <c r="IQR43" s="481"/>
      <c r="IQS43" s="481"/>
      <c r="IQT43" s="481"/>
      <c r="IQU43" s="479"/>
      <c r="IQV43" s="480"/>
      <c r="IQW43" s="480"/>
      <c r="IQX43" s="481"/>
      <c r="IQY43" s="481"/>
      <c r="IQZ43" s="481"/>
      <c r="IRA43" s="479"/>
      <c r="IRB43" s="480"/>
      <c r="IRC43" s="480"/>
      <c r="IRD43" s="481"/>
      <c r="IRE43" s="481"/>
      <c r="IRF43" s="481"/>
      <c r="IRG43" s="479"/>
      <c r="IRH43" s="480"/>
      <c r="IRI43" s="480"/>
      <c r="IRJ43" s="481"/>
      <c r="IRK43" s="481"/>
      <c r="IRL43" s="481"/>
      <c r="IRM43" s="479"/>
      <c r="IRN43" s="480"/>
      <c r="IRO43" s="480"/>
      <c r="IRP43" s="481"/>
      <c r="IRQ43" s="481"/>
      <c r="IRR43" s="481"/>
      <c r="IRS43" s="479"/>
      <c r="IRT43" s="480"/>
      <c r="IRU43" s="480"/>
      <c r="IRV43" s="481"/>
      <c r="IRW43" s="481"/>
      <c r="IRX43" s="481"/>
      <c r="IRY43" s="479"/>
      <c r="IRZ43" s="480"/>
      <c r="ISA43" s="480"/>
      <c r="ISB43" s="481"/>
      <c r="ISC43" s="481"/>
      <c r="ISD43" s="481"/>
      <c r="ISE43" s="479"/>
      <c r="ISF43" s="480"/>
      <c r="ISG43" s="480"/>
      <c r="ISH43" s="481"/>
      <c r="ISI43" s="481"/>
      <c r="ISJ43" s="481"/>
      <c r="ISK43" s="479"/>
      <c r="ISL43" s="480"/>
      <c r="ISM43" s="480"/>
      <c r="ISN43" s="481"/>
      <c r="ISO43" s="481"/>
      <c r="ISP43" s="481"/>
      <c r="ISQ43" s="479"/>
      <c r="ISR43" s="480"/>
      <c r="ISS43" s="480"/>
      <c r="IST43" s="481"/>
      <c r="ISU43" s="481"/>
      <c r="ISV43" s="481"/>
      <c r="ISW43" s="479"/>
      <c r="ISX43" s="480"/>
      <c r="ISY43" s="480"/>
      <c r="ISZ43" s="481"/>
      <c r="ITA43" s="481"/>
      <c r="ITB43" s="481"/>
      <c r="ITC43" s="479"/>
      <c r="ITD43" s="480"/>
      <c r="ITE43" s="480"/>
      <c r="ITF43" s="481"/>
      <c r="ITG43" s="481"/>
      <c r="ITH43" s="481"/>
      <c r="ITI43" s="479"/>
      <c r="ITJ43" s="480"/>
      <c r="ITK43" s="480"/>
      <c r="ITL43" s="481"/>
      <c r="ITM43" s="481"/>
      <c r="ITN43" s="481"/>
      <c r="ITO43" s="479"/>
      <c r="ITP43" s="480"/>
      <c r="ITQ43" s="480"/>
      <c r="ITR43" s="481"/>
      <c r="ITS43" s="481"/>
      <c r="ITT43" s="481"/>
      <c r="ITU43" s="479"/>
      <c r="ITV43" s="480"/>
      <c r="ITW43" s="480"/>
      <c r="ITX43" s="481"/>
      <c r="ITY43" s="481"/>
      <c r="ITZ43" s="481"/>
      <c r="IUA43" s="479"/>
      <c r="IUB43" s="480"/>
      <c r="IUC43" s="480"/>
      <c r="IUD43" s="481"/>
      <c r="IUE43" s="481"/>
      <c r="IUF43" s="481"/>
      <c r="IUG43" s="479"/>
      <c r="IUH43" s="480"/>
      <c r="IUI43" s="480"/>
      <c r="IUJ43" s="481"/>
      <c r="IUK43" s="481"/>
      <c r="IUL43" s="481"/>
      <c r="IUM43" s="479"/>
      <c r="IUN43" s="480"/>
      <c r="IUO43" s="480"/>
      <c r="IUP43" s="481"/>
      <c r="IUQ43" s="481"/>
      <c r="IUR43" s="481"/>
      <c r="IUS43" s="479"/>
      <c r="IUT43" s="480"/>
      <c r="IUU43" s="480"/>
      <c r="IUV43" s="481"/>
      <c r="IUW43" s="481"/>
      <c r="IUX43" s="481"/>
      <c r="IUY43" s="479"/>
      <c r="IUZ43" s="480"/>
      <c r="IVA43" s="480"/>
      <c r="IVB43" s="481"/>
      <c r="IVC43" s="481"/>
      <c r="IVD43" s="481"/>
      <c r="IVE43" s="479"/>
      <c r="IVF43" s="480"/>
      <c r="IVG43" s="480"/>
      <c r="IVH43" s="481"/>
      <c r="IVI43" s="481"/>
      <c r="IVJ43" s="481"/>
      <c r="IVK43" s="479"/>
      <c r="IVL43" s="480"/>
      <c r="IVM43" s="480"/>
      <c r="IVN43" s="481"/>
      <c r="IVO43" s="481"/>
      <c r="IVP43" s="481"/>
      <c r="IVQ43" s="479"/>
      <c r="IVR43" s="480"/>
      <c r="IVS43" s="480"/>
      <c r="IVT43" s="481"/>
      <c r="IVU43" s="481"/>
      <c r="IVV43" s="481"/>
      <c r="IVW43" s="479"/>
      <c r="IVX43" s="480"/>
      <c r="IVY43" s="480"/>
      <c r="IVZ43" s="481"/>
      <c r="IWA43" s="481"/>
      <c r="IWB43" s="481"/>
      <c r="IWC43" s="479"/>
      <c r="IWD43" s="480"/>
      <c r="IWE43" s="480"/>
      <c r="IWF43" s="481"/>
      <c r="IWG43" s="481"/>
      <c r="IWH43" s="481"/>
      <c r="IWI43" s="479"/>
      <c r="IWJ43" s="480"/>
      <c r="IWK43" s="480"/>
      <c r="IWL43" s="481"/>
      <c r="IWM43" s="481"/>
      <c r="IWN43" s="481"/>
      <c r="IWO43" s="479"/>
      <c r="IWP43" s="480"/>
      <c r="IWQ43" s="480"/>
      <c r="IWR43" s="481"/>
      <c r="IWS43" s="481"/>
      <c r="IWT43" s="481"/>
      <c r="IWU43" s="479"/>
      <c r="IWV43" s="480"/>
      <c r="IWW43" s="480"/>
      <c r="IWX43" s="481"/>
      <c r="IWY43" s="481"/>
      <c r="IWZ43" s="481"/>
      <c r="IXA43" s="479"/>
      <c r="IXB43" s="480"/>
      <c r="IXC43" s="480"/>
      <c r="IXD43" s="481"/>
      <c r="IXE43" s="481"/>
      <c r="IXF43" s="481"/>
      <c r="IXG43" s="479"/>
      <c r="IXH43" s="480"/>
      <c r="IXI43" s="480"/>
      <c r="IXJ43" s="481"/>
      <c r="IXK43" s="481"/>
      <c r="IXL43" s="481"/>
      <c r="IXM43" s="479"/>
      <c r="IXN43" s="480"/>
      <c r="IXO43" s="480"/>
      <c r="IXP43" s="481"/>
      <c r="IXQ43" s="481"/>
      <c r="IXR43" s="481"/>
      <c r="IXS43" s="479"/>
      <c r="IXT43" s="480"/>
      <c r="IXU43" s="480"/>
      <c r="IXV43" s="481"/>
      <c r="IXW43" s="481"/>
      <c r="IXX43" s="481"/>
      <c r="IXY43" s="479"/>
      <c r="IXZ43" s="480"/>
      <c r="IYA43" s="480"/>
      <c r="IYB43" s="481"/>
      <c r="IYC43" s="481"/>
      <c r="IYD43" s="481"/>
      <c r="IYE43" s="479"/>
      <c r="IYF43" s="480"/>
      <c r="IYG43" s="480"/>
      <c r="IYH43" s="481"/>
      <c r="IYI43" s="481"/>
      <c r="IYJ43" s="481"/>
      <c r="IYK43" s="479"/>
      <c r="IYL43" s="480"/>
      <c r="IYM43" s="480"/>
      <c r="IYN43" s="481"/>
      <c r="IYO43" s="481"/>
      <c r="IYP43" s="481"/>
      <c r="IYQ43" s="479"/>
      <c r="IYR43" s="480"/>
      <c r="IYS43" s="480"/>
      <c r="IYT43" s="481"/>
      <c r="IYU43" s="481"/>
      <c r="IYV43" s="481"/>
      <c r="IYW43" s="479"/>
      <c r="IYX43" s="480"/>
      <c r="IYY43" s="480"/>
      <c r="IYZ43" s="481"/>
      <c r="IZA43" s="481"/>
      <c r="IZB43" s="481"/>
      <c r="IZC43" s="479"/>
      <c r="IZD43" s="480"/>
      <c r="IZE43" s="480"/>
      <c r="IZF43" s="481"/>
      <c r="IZG43" s="481"/>
      <c r="IZH43" s="481"/>
      <c r="IZI43" s="479"/>
      <c r="IZJ43" s="480"/>
      <c r="IZK43" s="480"/>
      <c r="IZL43" s="481"/>
      <c r="IZM43" s="481"/>
      <c r="IZN43" s="481"/>
      <c r="IZO43" s="479"/>
      <c r="IZP43" s="480"/>
      <c r="IZQ43" s="480"/>
      <c r="IZR43" s="481"/>
      <c r="IZS43" s="481"/>
      <c r="IZT43" s="481"/>
      <c r="IZU43" s="479"/>
      <c r="IZV43" s="480"/>
      <c r="IZW43" s="480"/>
      <c r="IZX43" s="481"/>
      <c r="IZY43" s="481"/>
      <c r="IZZ43" s="481"/>
      <c r="JAA43" s="479"/>
      <c r="JAB43" s="480"/>
      <c r="JAC43" s="480"/>
      <c r="JAD43" s="481"/>
      <c r="JAE43" s="481"/>
      <c r="JAF43" s="481"/>
      <c r="JAG43" s="479"/>
      <c r="JAH43" s="480"/>
      <c r="JAI43" s="480"/>
      <c r="JAJ43" s="481"/>
      <c r="JAK43" s="481"/>
      <c r="JAL43" s="481"/>
      <c r="JAM43" s="479"/>
      <c r="JAN43" s="480"/>
      <c r="JAO43" s="480"/>
      <c r="JAP43" s="481"/>
      <c r="JAQ43" s="481"/>
      <c r="JAR43" s="481"/>
      <c r="JAS43" s="479"/>
      <c r="JAT43" s="480"/>
      <c r="JAU43" s="480"/>
      <c r="JAV43" s="481"/>
      <c r="JAW43" s="481"/>
      <c r="JAX43" s="481"/>
      <c r="JAY43" s="479"/>
      <c r="JAZ43" s="480"/>
      <c r="JBA43" s="480"/>
      <c r="JBB43" s="481"/>
      <c r="JBC43" s="481"/>
      <c r="JBD43" s="481"/>
      <c r="JBE43" s="479"/>
      <c r="JBF43" s="480"/>
      <c r="JBG43" s="480"/>
      <c r="JBH43" s="481"/>
      <c r="JBI43" s="481"/>
      <c r="JBJ43" s="481"/>
      <c r="JBK43" s="479"/>
      <c r="JBL43" s="480"/>
      <c r="JBM43" s="480"/>
      <c r="JBN43" s="481"/>
      <c r="JBO43" s="481"/>
      <c r="JBP43" s="481"/>
      <c r="JBQ43" s="479"/>
      <c r="JBR43" s="480"/>
      <c r="JBS43" s="480"/>
      <c r="JBT43" s="481"/>
      <c r="JBU43" s="481"/>
      <c r="JBV43" s="481"/>
      <c r="JBW43" s="479"/>
      <c r="JBX43" s="480"/>
      <c r="JBY43" s="480"/>
      <c r="JBZ43" s="481"/>
      <c r="JCA43" s="481"/>
      <c r="JCB43" s="481"/>
      <c r="JCC43" s="479"/>
      <c r="JCD43" s="480"/>
      <c r="JCE43" s="480"/>
      <c r="JCF43" s="481"/>
      <c r="JCG43" s="481"/>
      <c r="JCH43" s="481"/>
      <c r="JCI43" s="479"/>
      <c r="JCJ43" s="480"/>
      <c r="JCK43" s="480"/>
      <c r="JCL43" s="481"/>
      <c r="JCM43" s="481"/>
      <c r="JCN43" s="481"/>
      <c r="JCO43" s="479"/>
      <c r="JCP43" s="480"/>
      <c r="JCQ43" s="480"/>
      <c r="JCR43" s="481"/>
      <c r="JCS43" s="481"/>
      <c r="JCT43" s="481"/>
      <c r="JCU43" s="479"/>
      <c r="JCV43" s="480"/>
      <c r="JCW43" s="480"/>
      <c r="JCX43" s="481"/>
      <c r="JCY43" s="481"/>
      <c r="JCZ43" s="481"/>
      <c r="JDA43" s="479"/>
      <c r="JDB43" s="480"/>
      <c r="JDC43" s="480"/>
      <c r="JDD43" s="481"/>
      <c r="JDE43" s="481"/>
      <c r="JDF43" s="481"/>
      <c r="JDG43" s="479"/>
      <c r="JDH43" s="480"/>
      <c r="JDI43" s="480"/>
      <c r="JDJ43" s="481"/>
      <c r="JDK43" s="481"/>
      <c r="JDL43" s="481"/>
      <c r="JDM43" s="479"/>
      <c r="JDN43" s="480"/>
      <c r="JDO43" s="480"/>
      <c r="JDP43" s="481"/>
      <c r="JDQ43" s="481"/>
      <c r="JDR43" s="481"/>
      <c r="JDS43" s="479"/>
      <c r="JDT43" s="480"/>
      <c r="JDU43" s="480"/>
      <c r="JDV43" s="481"/>
      <c r="JDW43" s="481"/>
      <c r="JDX43" s="481"/>
      <c r="JDY43" s="479"/>
      <c r="JDZ43" s="480"/>
      <c r="JEA43" s="480"/>
      <c r="JEB43" s="481"/>
      <c r="JEC43" s="481"/>
      <c r="JED43" s="481"/>
      <c r="JEE43" s="479"/>
      <c r="JEF43" s="480"/>
      <c r="JEG43" s="480"/>
      <c r="JEH43" s="481"/>
      <c r="JEI43" s="481"/>
      <c r="JEJ43" s="481"/>
      <c r="JEK43" s="479"/>
      <c r="JEL43" s="480"/>
      <c r="JEM43" s="480"/>
      <c r="JEN43" s="481"/>
      <c r="JEO43" s="481"/>
      <c r="JEP43" s="481"/>
      <c r="JEQ43" s="479"/>
      <c r="JER43" s="480"/>
      <c r="JES43" s="480"/>
      <c r="JET43" s="481"/>
      <c r="JEU43" s="481"/>
      <c r="JEV43" s="481"/>
      <c r="JEW43" s="479"/>
      <c r="JEX43" s="480"/>
      <c r="JEY43" s="480"/>
      <c r="JEZ43" s="481"/>
      <c r="JFA43" s="481"/>
      <c r="JFB43" s="481"/>
      <c r="JFC43" s="479"/>
      <c r="JFD43" s="480"/>
      <c r="JFE43" s="480"/>
      <c r="JFF43" s="481"/>
      <c r="JFG43" s="481"/>
      <c r="JFH43" s="481"/>
      <c r="JFI43" s="479"/>
      <c r="JFJ43" s="480"/>
      <c r="JFK43" s="480"/>
      <c r="JFL43" s="481"/>
      <c r="JFM43" s="481"/>
      <c r="JFN43" s="481"/>
      <c r="JFO43" s="479"/>
      <c r="JFP43" s="480"/>
      <c r="JFQ43" s="480"/>
      <c r="JFR43" s="481"/>
      <c r="JFS43" s="481"/>
      <c r="JFT43" s="481"/>
      <c r="JFU43" s="479"/>
      <c r="JFV43" s="480"/>
      <c r="JFW43" s="480"/>
      <c r="JFX43" s="481"/>
      <c r="JFY43" s="481"/>
      <c r="JFZ43" s="481"/>
      <c r="JGA43" s="479"/>
      <c r="JGB43" s="480"/>
      <c r="JGC43" s="480"/>
      <c r="JGD43" s="481"/>
      <c r="JGE43" s="481"/>
      <c r="JGF43" s="481"/>
      <c r="JGG43" s="479"/>
      <c r="JGH43" s="480"/>
      <c r="JGI43" s="480"/>
      <c r="JGJ43" s="481"/>
      <c r="JGK43" s="481"/>
      <c r="JGL43" s="481"/>
      <c r="JGM43" s="479"/>
      <c r="JGN43" s="480"/>
      <c r="JGO43" s="480"/>
      <c r="JGP43" s="481"/>
      <c r="JGQ43" s="481"/>
      <c r="JGR43" s="481"/>
      <c r="JGS43" s="479"/>
      <c r="JGT43" s="480"/>
      <c r="JGU43" s="480"/>
      <c r="JGV43" s="481"/>
      <c r="JGW43" s="481"/>
      <c r="JGX43" s="481"/>
      <c r="JGY43" s="479"/>
      <c r="JGZ43" s="480"/>
      <c r="JHA43" s="480"/>
      <c r="JHB43" s="481"/>
      <c r="JHC43" s="481"/>
      <c r="JHD43" s="481"/>
      <c r="JHE43" s="479"/>
      <c r="JHF43" s="480"/>
      <c r="JHG43" s="480"/>
      <c r="JHH43" s="481"/>
      <c r="JHI43" s="481"/>
      <c r="JHJ43" s="481"/>
      <c r="JHK43" s="479"/>
      <c r="JHL43" s="480"/>
      <c r="JHM43" s="480"/>
      <c r="JHN43" s="481"/>
      <c r="JHO43" s="481"/>
      <c r="JHP43" s="481"/>
      <c r="JHQ43" s="479"/>
      <c r="JHR43" s="480"/>
      <c r="JHS43" s="480"/>
      <c r="JHT43" s="481"/>
      <c r="JHU43" s="481"/>
      <c r="JHV43" s="481"/>
      <c r="JHW43" s="479"/>
      <c r="JHX43" s="480"/>
      <c r="JHY43" s="480"/>
      <c r="JHZ43" s="481"/>
      <c r="JIA43" s="481"/>
      <c r="JIB43" s="481"/>
      <c r="JIC43" s="479"/>
      <c r="JID43" s="480"/>
      <c r="JIE43" s="480"/>
      <c r="JIF43" s="481"/>
      <c r="JIG43" s="481"/>
      <c r="JIH43" s="481"/>
      <c r="JII43" s="479"/>
      <c r="JIJ43" s="480"/>
      <c r="JIK43" s="480"/>
      <c r="JIL43" s="481"/>
      <c r="JIM43" s="481"/>
      <c r="JIN43" s="481"/>
      <c r="JIO43" s="479"/>
      <c r="JIP43" s="480"/>
      <c r="JIQ43" s="480"/>
      <c r="JIR43" s="481"/>
      <c r="JIS43" s="481"/>
      <c r="JIT43" s="481"/>
      <c r="JIU43" s="479"/>
      <c r="JIV43" s="480"/>
      <c r="JIW43" s="480"/>
      <c r="JIX43" s="481"/>
      <c r="JIY43" s="481"/>
      <c r="JIZ43" s="481"/>
      <c r="JJA43" s="479"/>
      <c r="JJB43" s="480"/>
      <c r="JJC43" s="480"/>
      <c r="JJD43" s="481"/>
      <c r="JJE43" s="481"/>
      <c r="JJF43" s="481"/>
      <c r="JJG43" s="479"/>
      <c r="JJH43" s="480"/>
      <c r="JJI43" s="480"/>
      <c r="JJJ43" s="481"/>
      <c r="JJK43" s="481"/>
      <c r="JJL43" s="481"/>
      <c r="JJM43" s="479"/>
      <c r="JJN43" s="480"/>
      <c r="JJO43" s="480"/>
      <c r="JJP43" s="481"/>
      <c r="JJQ43" s="481"/>
      <c r="JJR43" s="481"/>
      <c r="JJS43" s="479"/>
      <c r="JJT43" s="480"/>
      <c r="JJU43" s="480"/>
      <c r="JJV43" s="481"/>
      <c r="JJW43" s="481"/>
      <c r="JJX43" s="481"/>
      <c r="JJY43" s="479"/>
      <c r="JJZ43" s="480"/>
      <c r="JKA43" s="480"/>
      <c r="JKB43" s="481"/>
      <c r="JKC43" s="481"/>
      <c r="JKD43" s="481"/>
      <c r="JKE43" s="479"/>
      <c r="JKF43" s="480"/>
      <c r="JKG43" s="480"/>
      <c r="JKH43" s="481"/>
      <c r="JKI43" s="481"/>
      <c r="JKJ43" s="481"/>
      <c r="JKK43" s="479"/>
      <c r="JKL43" s="480"/>
      <c r="JKM43" s="480"/>
      <c r="JKN43" s="481"/>
      <c r="JKO43" s="481"/>
      <c r="JKP43" s="481"/>
      <c r="JKQ43" s="479"/>
      <c r="JKR43" s="480"/>
      <c r="JKS43" s="480"/>
      <c r="JKT43" s="481"/>
      <c r="JKU43" s="481"/>
      <c r="JKV43" s="481"/>
      <c r="JKW43" s="479"/>
      <c r="JKX43" s="480"/>
      <c r="JKY43" s="480"/>
      <c r="JKZ43" s="481"/>
      <c r="JLA43" s="481"/>
      <c r="JLB43" s="481"/>
      <c r="JLC43" s="479"/>
      <c r="JLD43" s="480"/>
      <c r="JLE43" s="480"/>
      <c r="JLF43" s="481"/>
      <c r="JLG43" s="481"/>
      <c r="JLH43" s="481"/>
      <c r="JLI43" s="479"/>
      <c r="JLJ43" s="480"/>
      <c r="JLK43" s="480"/>
      <c r="JLL43" s="481"/>
      <c r="JLM43" s="481"/>
      <c r="JLN43" s="481"/>
      <c r="JLO43" s="479"/>
      <c r="JLP43" s="480"/>
      <c r="JLQ43" s="480"/>
      <c r="JLR43" s="481"/>
      <c r="JLS43" s="481"/>
      <c r="JLT43" s="481"/>
      <c r="JLU43" s="479"/>
      <c r="JLV43" s="480"/>
      <c r="JLW43" s="480"/>
      <c r="JLX43" s="481"/>
      <c r="JLY43" s="481"/>
      <c r="JLZ43" s="481"/>
      <c r="JMA43" s="479"/>
      <c r="JMB43" s="480"/>
      <c r="JMC43" s="480"/>
      <c r="JMD43" s="481"/>
      <c r="JME43" s="481"/>
      <c r="JMF43" s="481"/>
      <c r="JMG43" s="479"/>
      <c r="JMH43" s="480"/>
      <c r="JMI43" s="480"/>
      <c r="JMJ43" s="481"/>
      <c r="JMK43" s="481"/>
      <c r="JML43" s="481"/>
      <c r="JMM43" s="479"/>
      <c r="JMN43" s="480"/>
      <c r="JMO43" s="480"/>
      <c r="JMP43" s="481"/>
      <c r="JMQ43" s="481"/>
      <c r="JMR43" s="481"/>
      <c r="JMS43" s="479"/>
      <c r="JMT43" s="480"/>
      <c r="JMU43" s="480"/>
      <c r="JMV43" s="481"/>
      <c r="JMW43" s="481"/>
      <c r="JMX43" s="481"/>
      <c r="JMY43" s="479"/>
      <c r="JMZ43" s="480"/>
      <c r="JNA43" s="480"/>
      <c r="JNB43" s="481"/>
      <c r="JNC43" s="481"/>
      <c r="JND43" s="481"/>
      <c r="JNE43" s="479"/>
      <c r="JNF43" s="480"/>
      <c r="JNG43" s="480"/>
      <c r="JNH43" s="481"/>
      <c r="JNI43" s="481"/>
      <c r="JNJ43" s="481"/>
      <c r="JNK43" s="479"/>
      <c r="JNL43" s="480"/>
      <c r="JNM43" s="480"/>
      <c r="JNN43" s="481"/>
      <c r="JNO43" s="481"/>
      <c r="JNP43" s="481"/>
      <c r="JNQ43" s="479"/>
      <c r="JNR43" s="480"/>
      <c r="JNS43" s="480"/>
      <c r="JNT43" s="481"/>
      <c r="JNU43" s="481"/>
      <c r="JNV43" s="481"/>
      <c r="JNW43" s="479"/>
      <c r="JNX43" s="480"/>
      <c r="JNY43" s="480"/>
      <c r="JNZ43" s="481"/>
      <c r="JOA43" s="481"/>
      <c r="JOB43" s="481"/>
      <c r="JOC43" s="479"/>
      <c r="JOD43" s="480"/>
      <c r="JOE43" s="480"/>
      <c r="JOF43" s="481"/>
      <c r="JOG43" s="481"/>
      <c r="JOH43" s="481"/>
      <c r="JOI43" s="479"/>
      <c r="JOJ43" s="480"/>
      <c r="JOK43" s="480"/>
      <c r="JOL43" s="481"/>
      <c r="JOM43" s="481"/>
      <c r="JON43" s="481"/>
      <c r="JOO43" s="479"/>
      <c r="JOP43" s="480"/>
      <c r="JOQ43" s="480"/>
      <c r="JOR43" s="481"/>
      <c r="JOS43" s="481"/>
      <c r="JOT43" s="481"/>
      <c r="JOU43" s="479"/>
      <c r="JOV43" s="480"/>
      <c r="JOW43" s="480"/>
      <c r="JOX43" s="481"/>
      <c r="JOY43" s="481"/>
      <c r="JOZ43" s="481"/>
      <c r="JPA43" s="479"/>
      <c r="JPB43" s="480"/>
      <c r="JPC43" s="480"/>
      <c r="JPD43" s="481"/>
      <c r="JPE43" s="481"/>
      <c r="JPF43" s="481"/>
      <c r="JPG43" s="479"/>
      <c r="JPH43" s="480"/>
      <c r="JPI43" s="480"/>
      <c r="JPJ43" s="481"/>
      <c r="JPK43" s="481"/>
      <c r="JPL43" s="481"/>
      <c r="JPM43" s="479"/>
      <c r="JPN43" s="480"/>
      <c r="JPO43" s="480"/>
      <c r="JPP43" s="481"/>
      <c r="JPQ43" s="481"/>
      <c r="JPR43" s="481"/>
      <c r="JPS43" s="479"/>
      <c r="JPT43" s="480"/>
      <c r="JPU43" s="480"/>
      <c r="JPV43" s="481"/>
      <c r="JPW43" s="481"/>
      <c r="JPX43" s="481"/>
      <c r="JPY43" s="479"/>
      <c r="JPZ43" s="480"/>
      <c r="JQA43" s="480"/>
      <c r="JQB43" s="481"/>
      <c r="JQC43" s="481"/>
      <c r="JQD43" s="481"/>
      <c r="JQE43" s="479"/>
      <c r="JQF43" s="480"/>
      <c r="JQG43" s="480"/>
      <c r="JQH43" s="481"/>
      <c r="JQI43" s="481"/>
      <c r="JQJ43" s="481"/>
      <c r="JQK43" s="479"/>
      <c r="JQL43" s="480"/>
      <c r="JQM43" s="480"/>
      <c r="JQN43" s="481"/>
      <c r="JQO43" s="481"/>
      <c r="JQP43" s="481"/>
      <c r="JQQ43" s="479"/>
      <c r="JQR43" s="480"/>
      <c r="JQS43" s="480"/>
      <c r="JQT43" s="481"/>
      <c r="JQU43" s="481"/>
      <c r="JQV43" s="481"/>
      <c r="JQW43" s="479"/>
      <c r="JQX43" s="480"/>
      <c r="JQY43" s="480"/>
      <c r="JQZ43" s="481"/>
      <c r="JRA43" s="481"/>
      <c r="JRB43" s="481"/>
      <c r="JRC43" s="479"/>
      <c r="JRD43" s="480"/>
      <c r="JRE43" s="480"/>
      <c r="JRF43" s="481"/>
      <c r="JRG43" s="481"/>
      <c r="JRH43" s="481"/>
      <c r="JRI43" s="479"/>
      <c r="JRJ43" s="480"/>
      <c r="JRK43" s="480"/>
      <c r="JRL43" s="481"/>
      <c r="JRM43" s="481"/>
      <c r="JRN43" s="481"/>
      <c r="JRO43" s="479"/>
      <c r="JRP43" s="480"/>
      <c r="JRQ43" s="480"/>
      <c r="JRR43" s="481"/>
      <c r="JRS43" s="481"/>
      <c r="JRT43" s="481"/>
      <c r="JRU43" s="479"/>
      <c r="JRV43" s="480"/>
      <c r="JRW43" s="480"/>
      <c r="JRX43" s="481"/>
      <c r="JRY43" s="481"/>
      <c r="JRZ43" s="481"/>
      <c r="JSA43" s="479"/>
      <c r="JSB43" s="480"/>
      <c r="JSC43" s="480"/>
      <c r="JSD43" s="481"/>
      <c r="JSE43" s="481"/>
      <c r="JSF43" s="481"/>
      <c r="JSG43" s="479"/>
      <c r="JSH43" s="480"/>
      <c r="JSI43" s="480"/>
      <c r="JSJ43" s="481"/>
      <c r="JSK43" s="481"/>
      <c r="JSL43" s="481"/>
      <c r="JSM43" s="479"/>
      <c r="JSN43" s="480"/>
      <c r="JSO43" s="480"/>
      <c r="JSP43" s="481"/>
      <c r="JSQ43" s="481"/>
      <c r="JSR43" s="481"/>
      <c r="JSS43" s="479"/>
      <c r="JST43" s="480"/>
      <c r="JSU43" s="480"/>
      <c r="JSV43" s="481"/>
      <c r="JSW43" s="481"/>
      <c r="JSX43" s="481"/>
      <c r="JSY43" s="479"/>
      <c r="JSZ43" s="480"/>
      <c r="JTA43" s="480"/>
      <c r="JTB43" s="481"/>
      <c r="JTC43" s="481"/>
      <c r="JTD43" s="481"/>
      <c r="JTE43" s="479"/>
      <c r="JTF43" s="480"/>
      <c r="JTG43" s="480"/>
      <c r="JTH43" s="481"/>
      <c r="JTI43" s="481"/>
      <c r="JTJ43" s="481"/>
      <c r="JTK43" s="479"/>
      <c r="JTL43" s="480"/>
      <c r="JTM43" s="480"/>
      <c r="JTN43" s="481"/>
      <c r="JTO43" s="481"/>
      <c r="JTP43" s="481"/>
      <c r="JTQ43" s="479"/>
      <c r="JTR43" s="480"/>
      <c r="JTS43" s="480"/>
      <c r="JTT43" s="481"/>
      <c r="JTU43" s="481"/>
      <c r="JTV43" s="481"/>
      <c r="JTW43" s="479"/>
      <c r="JTX43" s="480"/>
      <c r="JTY43" s="480"/>
      <c r="JTZ43" s="481"/>
      <c r="JUA43" s="481"/>
      <c r="JUB43" s="481"/>
      <c r="JUC43" s="479"/>
      <c r="JUD43" s="480"/>
      <c r="JUE43" s="480"/>
      <c r="JUF43" s="481"/>
      <c r="JUG43" s="481"/>
      <c r="JUH43" s="481"/>
      <c r="JUI43" s="479"/>
      <c r="JUJ43" s="480"/>
      <c r="JUK43" s="480"/>
      <c r="JUL43" s="481"/>
      <c r="JUM43" s="481"/>
      <c r="JUN43" s="481"/>
      <c r="JUO43" s="479"/>
      <c r="JUP43" s="480"/>
      <c r="JUQ43" s="480"/>
      <c r="JUR43" s="481"/>
      <c r="JUS43" s="481"/>
      <c r="JUT43" s="481"/>
      <c r="JUU43" s="479"/>
      <c r="JUV43" s="480"/>
      <c r="JUW43" s="480"/>
      <c r="JUX43" s="481"/>
      <c r="JUY43" s="481"/>
      <c r="JUZ43" s="481"/>
      <c r="JVA43" s="479"/>
      <c r="JVB43" s="480"/>
      <c r="JVC43" s="480"/>
      <c r="JVD43" s="481"/>
      <c r="JVE43" s="481"/>
      <c r="JVF43" s="481"/>
      <c r="JVG43" s="479"/>
      <c r="JVH43" s="480"/>
      <c r="JVI43" s="480"/>
      <c r="JVJ43" s="481"/>
      <c r="JVK43" s="481"/>
      <c r="JVL43" s="481"/>
      <c r="JVM43" s="479"/>
      <c r="JVN43" s="480"/>
      <c r="JVO43" s="480"/>
      <c r="JVP43" s="481"/>
      <c r="JVQ43" s="481"/>
      <c r="JVR43" s="481"/>
      <c r="JVS43" s="479"/>
      <c r="JVT43" s="480"/>
      <c r="JVU43" s="480"/>
      <c r="JVV43" s="481"/>
      <c r="JVW43" s="481"/>
      <c r="JVX43" s="481"/>
      <c r="JVY43" s="479"/>
      <c r="JVZ43" s="480"/>
      <c r="JWA43" s="480"/>
      <c r="JWB43" s="481"/>
      <c r="JWC43" s="481"/>
      <c r="JWD43" s="481"/>
      <c r="JWE43" s="479"/>
      <c r="JWF43" s="480"/>
      <c r="JWG43" s="480"/>
      <c r="JWH43" s="481"/>
      <c r="JWI43" s="481"/>
      <c r="JWJ43" s="481"/>
      <c r="JWK43" s="479"/>
      <c r="JWL43" s="480"/>
      <c r="JWM43" s="480"/>
      <c r="JWN43" s="481"/>
      <c r="JWO43" s="481"/>
      <c r="JWP43" s="481"/>
      <c r="JWQ43" s="479"/>
      <c r="JWR43" s="480"/>
      <c r="JWS43" s="480"/>
      <c r="JWT43" s="481"/>
      <c r="JWU43" s="481"/>
      <c r="JWV43" s="481"/>
      <c r="JWW43" s="479"/>
      <c r="JWX43" s="480"/>
      <c r="JWY43" s="480"/>
      <c r="JWZ43" s="481"/>
      <c r="JXA43" s="481"/>
      <c r="JXB43" s="481"/>
      <c r="JXC43" s="479"/>
      <c r="JXD43" s="480"/>
      <c r="JXE43" s="480"/>
      <c r="JXF43" s="481"/>
      <c r="JXG43" s="481"/>
      <c r="JXH43" s="481"/>
      <c r="JXI43" s="479"/>
      <c r="JXJ43" s="480"/>
      <c r="JXK43" s="480"/>
      <c r="JXL43" s="481"/>
      <c r="JXM43" s="481"/>
      <c r="JXN43" s="481"/>
      <c r="JXO43" s="479"/>
      <c r="JXP43" s="480"/>
      <c r="JXQ43" s="480"/>
      <c r="JXR43" s="481"/>
      <c r="JXS43" s="481"/>
      <c r="JXT43" s="481"/>
      <c r="JXU43" s="479"/>
      <c r="JXV43" s="480"/>
      <c r="JXW43" s="480"/>
      <c r="JXX43" s="481"/>
      <c r="JXY43" s="481"/>
      <c r="JXZ43" s="481"/>
      <c r="JYA43" s="479"/>
      <c r="JYB43" s="480"/>
      <c r="JYC43" s="480"/>
      <c r="JYD43" s="481"/>
      <c r="JYE43" s="481"/>
      <c r="JYF43" s="481"/>
      <c r="JYG43" s="479"/>
      <c r="JYH43" s="480"/>
      <c r="JYI43" s="480"/>
      <c r="JYJ43" s="481"/>
      <c r="JYK43" s="481"/>
      <c r="JYL43" s="481"/>
      <c r="JYM43" s="479"/>
      <c r="JYN43" s="480"/>
      <c r="JYO43" s="480"/>
      <c r="JYP43" s="481"/>
      <c r="JYQ43" s="481"/>
      <c r="JYR43" s="481"/>
      <c r="JYS43" s="479"/>
      <c r="JYT43" s="480"/>
      <c r="JYU43" s="480"/>
      <c r="JYV43" s="481"/>
      <c r="JYW43" s="481"/>
      <c r="JYX43" s="481"/>
      <c r="JYY43" s="479"/>
      <c r="JYZ43" s="480"/>
      <c r="JZA43" s="480"/>
      <c r="JZB43" s="481"/>
      <c r="JZC43" s="481"/>
      <c r="JZD43" s="481"/>
      <c r="JZE43" s="479"/>
      <c r="JZF43" s="480"/>
      <c r="JZG43" s="480"/>
      <c r="JZH43" s="481"/>
      <c r="JZI43" s="481"/>
      <c r="JZJ43" s="481"/>
      <c r="JZK43" s="479"/>
      <c r="JZL43" s="480"/>
      <c r="JZM43" s="480"/>
      <c r="JZN43" s="481"/>
      <c r="JZO43" s="481"/>
      <c r="JZP43" s="481"/>
      <c r="JZQ43" s="479"/>
      <c r="JZR43" s="480"/>
      <c r="JZS43" s="480"/>
      <c r="JZT43" s="481"/>
      <c r="JZU43" s="481"/>
      <c r="JZV43" s="481"/>
      <c r="JZW43" s="479"/>
      <c r="JZX43" s="480"/>
      <c r="JZY43" s="480"/>
      <c r="JZZ43" s="481"/>
      <c r="KAA43" s="481"/>
      <c r="KAB43" s="481"/>
      <c r="KAC43" s="479"/>
      <c r="KAD43" s="480"/>
      <c r="KAE43" s="480"/>
      <c r="KAF43" s="481"/>
      <c r="KAG43" s="481"/>
      <c r="KAH43" s="481"/>
      <c r="KAI43" s="479"/>
      <c r="KAJ43" s="480"/>
      <c r="KAK43" s="480"/>
      <c r="KAL43" s="481"/>
      <c r="KAM43" s="481"/>
      <c r="KAN43" s="481"/>
      <c r="KAO43" s="479"/>
      <c r="KAP43" s="480"/>
      <c r="KAQ43" s="480"/>
      <c r="KAR43" s="481"/>
      <c r="KAS43" s="481"/>
      <c r="KAT43" s="481"/>
      <c r="KAU43" s="479"/>
      <c r="KAV43" s="480"/>
      <c r="KAW43" s="480"/>
      <c r="KAX43" s="481"/>
      <c r="KAY43" s="481"/>
      <c r="KAZ43" s="481"/>
      <c r="KBA43" s="479"/>
      <c r="KBB43" s="480"/>
      <c r="KBC43" s="480"/>
      <c r="KBD43" s="481"/>
      <c r="KBE43" s="481"/>
      <c r="KBF43" s="481"/>
      <c r="KBG43" s="479"/>
      <c r="KBH43" s="480"/>
      <c r="KBI43" s="480"/>
      <c r="KBJ43" s="481"/>
      <c r="KBK43" s="481"/>
      <c r="KBL43" s="481"/>
      <c r="KBM43" s="479"/>
      <c r="KBN43" s="480"/>
      <c r="KBO43" s="480"/>
      <c r="KBP43" s="481"/>
      <c r="KBQ43" s="481"/>
      <c r="KBR43" s="481"/>
      <c r="KBS43" s="479"/>
      <c r="KBT43" s="480"/>
      <c r="KBU43" s="480"/>
      <c r="KBV43" s="481"/>
      <c r="KBW43" s="481"/>
      <c r="KBX43" s="481"/>
      <c r="KBY43" s="479"/>
      <c r="KBZ43" s="480"/>
      <c r="KCA43" s="480"/>
      <c r="KCB43" s="481"/>
      <c r="KCC43" s="481"/>
      <c r="KCD43" s="481"/>
      <c r="KCE43" s="479"/>
      <c r="KCF43" s="480"/>
      <c r="KCG43" s="480"/>
      <c r="KCH43" s="481"/>
      <c r="KCI43" s="481"/>
      <c r="KCJ43" s="481"/>
      <c r="KCK43" s="479"/>
      <c r="KCL43" s="480"/>
      <c r="KCM43" s="480"/>
      <c r="KCN43" s="481"/>
      <c r="KCO43" s="481"/>
      <c r="KCP43" s="481"/>
      <c r="KCQ43" s="479"/>
      <c r="KCR43" s="480"/>
      <c r="KCS43" s="480"/>
      <c r="KCT43" s="481"/>
      <c r="KCU43" s="481"/>
      <c r="KCV43" s="481"/>
      <c r="KCW43" s="479"/>
      <c r="KCX43" s="480"/>
      <c r="KCY43" s="480"/>
      <c r="KCZ43" s="481"/>
      <c r="KDA43" s="481"/>
      <c r="KDB43" s="481"/>
      <c r="KDC43" s="479"/>
      <c r="KDD43" s="480"/>
      <c r="KDE43" s="480"/>
      <c r="KDF43" s="481"/>
      <c r="KDG43" s="481"/>
      <c r="KDH43" s="481"/>
      <c r="KDI43" s="479"/>
      <c r="KDJ43" s="480"/>
      <c r="KDK43" s="480"/>
      <c r="KDL43" s="481"/>
      <c r="KDM43" s="481"/>
      <c r="KDN43" s="481"/>
      <c r="KDO43" s="479"/>
      <c r="KDP43" s="480"/>
      <c r="KDQ43" s="480"/>
      <c r="KDR43" s="481"/>
      <c r="KDS43" s="481"/>
      <c r="KDT43" s="481"/>
      <c r="KDU43" s="479"/>
      <c r="KDV43" s="480"/>
      <c r="KDW43" s="480"/>
      <c r="KDX43" s="481"/>
      <c r="KDY43" s="481"/>
      <c r="KDZ43" s="481"/>
      <c r="KEA43" s="479"/>
      <c r="KEB43" s="480"/>
      <c r="KEC43" s="480"/>
      <c r="KED43" s="481"/>
      <c r="KEE43" s="481"/>
      <c r="KEF43" s="481"/>
      <c r="KEG43" s="479"/>
      <c r="KEH43" s="480"/>
      <c r="KEI43" s="480"/>
      <c r="KEJ43" s="481"/>
      <c r="KEK43" s="481"/>
      <c r="KEL43" s="481"/>
      <c r="KEM43" s="479"/>
      <c r="KEN43" s="480"/>
      <c r="KEO43" s="480"/>
      <c r="KEP43" s="481"/>
      <c r="KEQ43" s="481"/>
      <c r="KER43" s="481"/>
      <c r="KES43" s="479"/>
      <c r="KET43" s="480"/>
      <c r="KEU43" s="480"/>
      <c r="KEV43" s="481"/>
      <c r="KEW43" s="481"/>
      <c r="KEX43" s="481"/>
      <c r="KEY43" s="479"/>
      <c r="KEZ43" s="480"/>
      <c r="KFA43" s="480"/>
      <c r="KFB43" s="481"/>
      <c r="KFC43" s="481"/>
      <c r="KFD43" s="481"/>
      <c r="KFE43" s="479"/>
      <c r="KFF43" s="480"/>
      <c r="KFG43" s="480"/>
      <c r="KFH43" s="481"/>
      <c r="KFI43" s="481"/>
      <c r="KFJ43" s="481"/>
      <c r="KFK43" s="479"/>
      <c r="KFL43" s="480"/>
      <c r="KFM43" s="480"/>
      <c r="KFN43" s="481"/>
      <c r="KFO43" s="481"/>
      <c r="KFP43" s="481"/>
      <c r="KFQ43" s="479"/>
      <c r="KFR43" s="480"/>
      <c r="KFS43" s="480"/>
      <c r="KFT43" s="481"/>
      <c r="KFU43" s="481"/>
      <c r="KFV43" s="481"/>
      <c r="KFW43" s="479"/>
      <c r="KFX43" s="480"/>
      <c r="KFY43" s="480"/>
      <c r="KFZ43" s="481"/>
      <c r="KGA43" s="481"/>
      <c r="KGB43" s="481"/>
      <c r="KGC43" s="479"/>
      <c r="KGD43" s="480"/>
      <c r="KGE43" s="480"/>
      <c r="KGF43" s="481"/>
      <c r="KGG43" s="481"/>
      <c r="KGH43" s="481"/>
      <c r="KGI43" s="479"/>
      <c r="KGJ43" s="480"/>
      <c r="KGK43" s="480"/>
      <c r="KGL43" s="481"/>
      <c r="KGM43" s="481"/>
      <c r="KGN43" s="481"/>
      <c r="KGO43" s="479"/>
      <c r="KGP43" s="480"/>
      <c r="KGQ43" s="480"/>
      <c r="KGR43" s="481"/>
      <c r="KGS43" s="481"/>
      <c r="KGT43" s="481"/>
      <c r="KGU43" s="479"/>
      <c r="KGV43" s="480"/>
      <c r="KGW43" s="480"/>
      <c r="KGX43" s="481"/>
      <c r="KGY43" s="481"/>
      <c r="KGZ43" s="481"/>
      <c r="KHA43" s="479"/>
      <c r="KHB43" s="480"/>
      <c r="KHC43" s="480"/>
      <c r="KHD43" s="481"/>
      <c r="KHE43" s="481"/>
      <c r="KHF43" s="481"/>
      <c r="KHG43" s="479"/>
      <c r="KHH43" s="480"/>
      <c r="KHI43" s="480"/>
      <c r="KHJ43" s="481"/>
      <c r="KHK43" s="481"/>
      <c r="KHL43" s="481"/>
      <c r="KHM43" s="479"/>
      <c r="KHN43" s="480"/>
      <c r="KHO43" s="480"/>
      <c r="KHP43" s="481"/>
      <c r="KHQ43" s="481"/>
      <c r="KHR43" s="481"/>
      <c r="KHS43" s="479"/>
      <c r="KHT43" s="480"/>
      <c r="KHU43" s="480"/>
      <c r="KHV43" s="481"/>
      <c r="KHW43" s="481"/>
      <c r="KHX43" s="481"/>
      <c r="KHY43" s="479"/>
      <c r="KHZ43" s="480"/>
      <c r="KIA43" s="480"/>
      <c r="KIB43" s="481"/>
      <c r="KIC43" s="481"/>
      <c r="KID43" s="481"/>
      <c r="KIE43" s="479"/>
      <c r="KIF43" s="480"/>
      <c r="KIG43" s="480"/>
      <c r="KIH43" s="481"/>
      <c r="KII43" s="481"/>
      <c r="KIJ43" s="481"/>
      <c r="KIK43" s="479"/>
      <c r="KIL43" s="480"/>
      <c r="KIM43" s="480"/>
      <c r="KIN43" s="481"/>
      <c r="KIO43" s="481"/>
      <c r="KIP43" s="481"/>
      <c r="KIQ43" s="479"/>
      <c r="KIR43" s="480"/>
      <c r="KIS43" s="480"/>
      <c r="KIT43" s="481"/>
      <c r="KIU43" s="481"/>
      <c r="KIV43" s="481"/>
      <c r="KIW43" s="479"/>
      <c r="KIX43" s="480"/>
      <c r="KIY43" s="480"/>
      <c r="KIZ43" s="481"/>
      <c r="KJA43" s="481"/>
      <c r="KJB43" s="481"/>
      <c r="KJC43" s="479"/>
      <c r="KJD43" s="480"/>
      <c r="KJE43" s="480"/>
      <c r="KJF43" s="481"/>
      <c r="KJG43" s="481"/>
      <c r="KJH43" s="481"/>
      <c r="KJI43" s="479"/>
      <c r="KJJ43" s="480"/>
      <c r="KJK43" s="480"/>
      <c r="KJL43" s="481"/>
      <c r="KJM43" s="481"/>
      <c r="KJN43" s="481"/>
      <c r="KJO43" s="479"/>
      <c r="KJP43" s="480"/>
      <c r="KJQ43" s="480"/>
      <c r="KJR43" s="481"/>
      <c r="KJS43" s="481"/>
      <c r="KJT43" s="481"/>
      <c r="KJU43" s="479"/>
      <c r="KJV43" s="480"/>
      <c r="KJW43" s="480"/>
      <c r="KJX43" s="481"/>
      <c r="KJY43" s="481"/>
      <c r="KJZ43" s="481"/>
      <c r="KKA43" s="479"/>
      <c r="KKB43" s="480"/>
      <c r="KKC43" s="480"/>
      <c r="KKD43" s="481"/>
      <c r="KKE43" s="481"/>
      <c r="KKF43" s="481"/>
      <c r="KKG43" s="479"/>
      <c r="KKH43" s="480"/>
      <c r="KKI43" s="480"/>
      <c r="KKJ43" s="481"/>
      <c r="KKK43" s="481"/>
      <c r="KKL43" s="481"/>
      <c r="KKM43" s="479"/>
      <c r="KKN43" s="480"/>
      <c r="KKO43" s="480"/>
      <c r="KKP43" s="481"/>
      <c r="KKQ43" s="481"/>
      <c r="KKR43" s="481"/>
      <c r="KKS43" s="479"/>
      <c r="KKT43" s="480"/>
      <c r="KKU43" s="480"/>
      <c r="KKV43" s="481"/>
      <c r="KKW43" s="481"/>
      <c r="KKX43" s="481"/>
      <c r="KKY43" s="479"/>
      <c r="KKZ43" s="480"/>
      <c r="KLA43" s="480"/>
      <c r="KLB43" s="481"/>
      <c r="KLC43" s="481"/>
      <c r="KLD43" s="481"/>
      <c r="KLE43" s="479"/>
      <c r="KLF43" s="480"/>
      <c r="KLG43" s="480"/>
      <c r="KLH43" s="481"/>
      <c r="KLI43" s="481"/>
      <c r="KLJ43" s="481"/>
      <c r="KLK43" s="479"/>
      <c r="KLL43" s="480"/>
      <c r="KLM43" s="480"/>
      <c r="KLN43" s="481"/>
      <c r="KLO43" s="481"/>
      <c r="KLP43" s="481"/>
      <c r="KLQ43" s="479"/>
      <c r="KLR43" s="480"/>
      <c r="KLS43" s="480"/>
      <c r="KLT43" s="481"/>
      <c r="KLU43" s="481"/>
      <c r="KLV43" s="481"/>
      <c r="KLW43" s="479"/>
      <c r="KLX43" s="480"/>
      <c r="KLY43" s="480"/>
      <c r="KLZ43" s="481"/>
      <c r="KMA43" s="481"/>
      <c r="KMB43" s="481"/>
      <c r="KMC43" s="479"/>
      <c r="KMD43" s="480"/>
      <c r="KME43" s="480"/>
      <c r="KMF43" s="481"/>
      <c r="KMG43" s="481"/>
      <c r="KMH43" s="481"/>
      <c r="KMI43" s="479"/>
      <c r="KMJ43" s="480"/>
      <c r="KMK43" s="480"/>
      <c r="KML43" s="481"/>
      <c r="KMM43" s="481"/>
      <c r="KMN43" s="481"/>
      <c r="KMO43" s="479"/>
      <c r="KMP43" s="480"/>
      <c r="KMQ43" s="480"/>
      <c r="KMR43" s="481"/>
      <c r="KMS43" s="481"/>
      <c r="KMT43" s="481"/>
      <c r="KMU43" s="479"/>
      <c r="KMV43" s="480"/>
      <c r="KMW43" s="480"/>
      <c r="KMX43" s="481"/>
      <c r="KMY43" s="481"/>
      <c r="KMZ43" s="481"/>
      <c r="KNA43" s="479"/>
      <c r="KNB43" s="480"/>
      <c r="KNC43" s="480"/>
      <c r="KND43" s="481"/>
      <c r="KNE43" s="481"/>
      <c r="KNF43" s="481"/>
      <c r="KNG43" s="479"/>
      <c r="KNH43" s="480"/>
      <c r="KNI43" s="480"/>
      <c r="KNJ43" s="481"/>
      <c r="KNK43" s="481"/>
      <c r="KNL43" s="481"/>
      <c r="KNM43" s="479"/>
      <c r="KNN43" s="480"/>
      <c r="KNO43" s="480"/>
      <c r="KNP43" s="481"/>
      <c r="KNQ43" s="481"/>
      <c r="KNR43" s="481"/>
      <c r="KNS43" s="479"/>
      <c r="KNT43" s="480"/>
      <c r="KNU43" s="480"/>
      <c r="KNV43" s="481"/>
      <c r="KNW43" s="481"/>
      <c r="KNX43" s="481"/>
      <c r="KNY43" s="479"/>
      <c r="KNZ43" s="480"/>
      <c r="KOA43" s="480"/>
      <c r="KOB43" s="481"/>
      <c r="KOC43" s="481"/>
      <c r="KOD43" s="481"/>
      <c r="KOE43" s="479"/>
      <c r="KOF43" s="480"/>
      <c r="KOG43" s="480"/>
      <c r="KOH43" s="481"/>
      <c r="KOI43" s="481"/>
      <c r="KOJ43" s="481"/>
      <c r="KOK43" s="479"/>
      <c r="KOL43" s="480"/>
      <c r="KOM43" s="480"/>
      <c r="KON43" s="481"/>
      <c r="KOO43" s="481"/>
      <c r="KOP43" s="481"/>
      <c r="KOQ43" s="479"/>
      <c r="KOR43" s="480"/>
      <c r="KOS43" s="480"/>
      <c r="KOT43" s="481"/>
      <c r="KOU43" s="481"/>
      <c r="KOV43" s="481"/>
      <c r="KOW43" s="479"/>
      <c r="KOX43" s="480"/>
      <c r="KOY43" s="480"/>
      <c r="KOZ43" s="481"/>
      <c r="KPA43" s="481"/>
      <c r="KPB43" s="481"/>
      <c r="KPC43" s="479"/>
      <c r="KPD43" s="480"/>
      <c r="KPE43" s="480"/>
      <c r="KPF43" s="481"/>
      <c r="KPG43" s="481"/>
      <c r="KPH43" s="481"/>
      <c r="KPI43" s="479"/>
      <c r="KPJ43" s="480"/>
      <c r="KPK43" s="480"/>
      <c r="KPL43" s="481"/>
      <c r="KPM43" s="481"/>
      <c r="KPN43" s="481"/>
      <c r="KPO43" s="479"/>
      <c r="KPP43" s="480"/>
      <c r="KPQ43" s="480"/>
      <c r="KPR43" s="481"/>
      <c r="KPS43" s="481"/>
      <c r="KPT43" s="481"/>
      <c r="KPU43" s="479"/>
      <c r="KPV43" s="480"/>
      <c r="KPW43" s="480"/>
      <c r="KPX43" s="481"/>
      <c r="KPY43" s="481"/>
      <c r="KPZ43" s="481"/>
      <c r="KQA43" s="479"/>
      <c r="KQB43" s="480"/>
      <c r="KQC43" s="480"/>
      <c r="KQD43" s="481"/>
      <c r="KQE43" s="481"/>
      <c r="KQF43" s="481"/>
      <c r="KQG43" s="479"/>
      <c r="KQH43" s="480"/>
      <c r="KQI43" s="480"/>
      <c r="KQJ43" s="481"/>
      <c r="KQK43" s="481"/>
      <c r="KQL43" s="481"/>
      <c r="KQM43" s="479"/>
      <c r="KQN43" s="480"/>
      <c r="KQO43" s="480"/>
      <c r="KQP43" s="481"/>
      <c r="KQQ43" s="481"/>
      <c r="KQR43" s="481"/>
      <c r="KQS43" s="479"/>
      <c r="KQT43" s="480"/>
      <c r="KQU43" s="480"/>
      <c r="KQV43" s="481"/>
      <c r="KQW43" s="481"/>
      <c r="KQX43" s="481"/>
      <c r="KQY43" s="479"/>
      <c r="KQZ43" s="480"/>
      <c r="KRA43" s="480"/>
      <c r="KRB43" s="481"/>
      <c r="KRC43" s="481"/>
      <c r="KRD43" s="481"/>
      <c r="KRE43" s="479"/>
      <c r="KRF43" s="480"/>
      <c r="KRG43" s="480"/>
      <c r="KRH43" s="481"/>
      <c r="KRI43" s="481"/>
      <c r="KRJ43" s="481"/>
      <c r="KRK43" s="479"/>
      <c r="KRL43" s="480"/>
      <c r="KRM43" s="480"/>
      <c r="KRN43" s="481"/>
      <c r="KRO43" s="481"/>
      <c r="KRP43" s="481"/>
      <c r="KRQ43" s="479"/>
      <c r="KRR43" s="480"/>
      <c r="KRS43" s="480"/>
      <c r="KRT43" s="481"/>
      <c r="KRU43" s="481"/>
      <c r="KRV43" s="481"/>
      <c r="KRW43" s="479"/>
      <c r="KRX43" s="480"/>
      <c r="KRY43" s="480"/>
      <c r="KRZ43" s="481"/>
      <c r="KSA43" s="481"/>
      <c r="KSB43" s="481"/>
      <c r="KSC43" s="479"/>
      <c r="KSD43" s="480"/>
      <c r="KSE43" s="480"/>
      <c r="KSF43" s="481"/>
      <c r="KSG43" s="481"/>
      <c r="KSH43" s="481"/>
      <c r="KSI43" s="479"/>
      <c r="KSJ43" s="480"/>
      <c r="KSK43" s="480"/>
      <c r="KSL43" s="481"/>
      <c r="KSM43" s="481"/>
      <c r="KSN43" s="481"/>
      <c r="KSO43" s="479"/>
      <c r="KSP43" s="480"/>
      <c r="KSQ43" s="480"/>
      <c r="KSR43" s="481"/>
      <c r="KSS43" s="481"/>
      <c r="KST43" s="481"/>
      <c r="KSU43" s="479"/>
      <c r="KSV43" s="480"/>
      <c r="KSW43" s="480"/>
      <c r="KSX43" s="481"/>
      <c r="KSY43" s="481"/>
      <c r="KSZ43" s="481"/>
      <c r="KTA43" s="479"/>
      <c r="KTB43" s="480"/>
      <c r="KTC43" s="480"/>
      <c r="KTD43" s="481"/>
      <c r="KTE43" s="481"/>
      <c r="KTF43" s="481"/>
      <c r="KTG43" s="479"/>
      <c r="KTH43" s="480"/>
      <c r="KTI43" s="480"/>
      <c r="KTJ43" s="481"/>
      <c r="KTK43" s="481"/>
      <c r="KTL43" s="481"/>
      <c r="KTM43" s="479"/>
      <c r="KTN43" s="480"/>
      <c r="KTO43" s="480"/>
      <c r="KTP43" s="481"/>
      <c r="KTQ43" s="481"/>
      <c r="KTR43" s="481"/>
      <c r="KTS43" s="479"/>
      <c r="KTT43" s="480"/>
      <c r="KTU43" s="480"/>
      <c r="KTV43" s="481"/>
      <c r="KTW43" s="481"/>
      <c r="KTX43" s="481"/>
      <c r="KTY43" s="479"/>
      <c r="KTZ43" s="480"/>
      <c r="KUA43" s="480"/>
      <c r="KUB43" s="481"/>
      <c r="KUC43" s="481"/>
      <c r="KUD43" s="481"/>
      <c r="KUE43" s="479"/>
      <c r="KUF43" s="480"/>
      <c r="KUG43" s="480"/>
      <c r="KUH43" s="481"/>
      <c r="KUI43" s="481"/>
      <c r="KUJ43" s="481"/>
      <c r="KUK43" s="479"/>
      <c r="KUL43" s="480"/>
      <c r="KUM43" s="480"/>
      <c r="KUN43" s="481"/>
      <c r="KUO43" s="481"/>
      <c r="KUP43" s="481"/>
      <c r="KUQ43" s="479"/>
      <c r="KUR43" s="480"/>
      <c r="KUS43" s="480"/>
      <c r="KUT43" s="481"/>
      <c r="KUU43" s="481"/>
      <c r="KUV43" s="481"/>
      <c r="KUW43" s="479"/>
      <c r="KUX43" s="480"/>
      <c r="KUY43" s="480"/>
      <c r="KUZ43" s="481"/>
      <c r="KVA43" s="481"/>
      <c r="KVB43" s="481"/>
      <c r="KVC43" s="479"/>
      <c r="KVD43" s="480"/>
      <c r="KVE43" s="480"/>
      <c r="KVF43" s="481"/>
      <c r="KVG43" s="481"/>
      <c r="KVH43" s="481"/>
      <c r="KVI43" s="479"/>
      <c r="KVJ43" s="480"/>
      <c r="KVK43" s="480"/>
      <c r="KVL43" s="481"/>
      <c r="KVM43" s="481"/>
      <c r="KVN43" s="481"/>
      <c r="KVO43" s="479"/>
      <c r="KVP43" s="480"/>
      <c r="KVQ43" s="480"/>
      <c r="KVR43" s="481"/>
      <c r="KVS43" s="481"/>
      <c r="KVT43" s="481"/>
      <c r="KVU43" s="479"/>
      <c r="KVV43" s="480"/>
      <c r="KVW43" s="480"/>
      <c r="KVX43" s="481"/>
      <c r="KVY43" s="481"/>
      <c r="KVZ43" s="481"/>
      <c r="KWA43" s="479"/>
      <c r="KWB43" s="480"/>
      <c r="KWC43" s="480"/>
      <c r="KWD43" s="481"/>
      <c r="KWE43" s="481"/>
      <c r="KWF43" s="481"/>
      <c r="KWG43" s="479"/>
      <c r="KWH43" s="480"/>
      <c r="KWI43" s="480"/>
      <c r="KWJ43" s="481"/>
      <c r="KWK43" s="481"/>
      <c r="KWL43" s="481"/>
      <c r="KWM43" s="479"/>
      <c r="KWN43" s="480"/>
      <c r="KWO43" s="480"/>
      <c r="KWP43" s="481"/>
      <c r="KWQ43" s="481"/>
      <c r="KWR43" s="481"/>
      <c r="KWS43" s="479"/>
      <c r="KWT43" s="480"/>
      <c r="KWU43" s="480"/>
      <c r="KWV43" s="481"/>
      <c r="KWW43" s="481"/>
      <c r="KWX43" s="481"/>
      <c r="KWY43" s="479"/>
      <c r="KWZ43" s="480"/>
      <c r="KXA43" s="480"/>
      <c r="KXB43" s="481"/>
      <c r="KXC43" s="481"/>
      <c r="KXD43" s="481"/>
      <c r="KXE43" s="479"/>
      <c r="KXF43" s="480"/>
      <c r="KXG43" s="480"/>
      <c r="KXH43" s="481"/>
      <c r="KXI43" s="481"/>
      <c r="KXJ43" s="481"/>
      <c r="KXK43" s="479"/>
      <c r="KXL43" s="480"/>
      <c r="KXM43" s="480"/>
      <c r="KXN43" s="481"/>
      <c r="KXO43" s="481"/>
      <c r="KXP43" s="481"/>
      <c r="KXQ43" s="479"/>
      <c r="KXR43" s="480"/>
      <c r="KXS43" s="480"/>
      <c r="KXT43" s="481"/>
      <c r="KXU43" s="481"/>
      <c r="KXV43" s="481"/>
      <c r="KXW43" s="479"/>
      <c r="KXX43" s="480"/>
      <c r="KXY43" s="480"/>
      <c r="KXZ43" s="481"/>
      <c r="KYA43" s="481"/>
      <c r="KYB43" s="481"/>
      <c r="KYC43" s="479"/>
      <c r="KYD43" s="480"/>
      <c r="KYE43" s="480"/>
      <c r="KYF43" s="481"/>
      <c r="KYG43" s="481"/>
      <c r="KYH43" s="481"/>
      <c r="KYI43" s="479"/>
      <c r="KYJ43" s="480"/>
      <c r="KYK43" s="480"/>
      <c r="KYL43" s="481"/>
      <c r="KYM43" s="481"/>
      <c r="KYN43" s="481"/>
      <c r="KYO43" s="479"/>
      <c r="KYP43" s="480"/>
      <c r="KYQ43" s="480"/>
      <c r="KYR43" s="481"/>
      <c r="KYS43" s="481"/>
      <c r="KYT43" s="481"/>
      <c r="KYU43" s="479"/>
      <c r="KYV43" s="480"/>
      <c r="KYW43" s="480"/>
      <c r="KYX43" s="481"/>
      <c r="KYY43" s="481"/>
      <c r="KYZ43" s="481"/>
      <c r="KZA43" s="479"/>
      <c r="KZB43" s="480"/>
      <c r="KZC43" s="480"/>
      <c r="KZD43" s="481"/>
      <c r="KZE43" s="481"/>
      <c r="KZF43" s="481"/>
      <c r="KZG43" s="479"/>
      <c r="KZH43" s="480"/>
      <c r="KZI43" s="480"/>
      <c r="KZJ43" s="481"/>
      <c r="KZK43" s="481"/>
      <c r="KZL43" s="481"/>
      <c r="KZM43" s="479"/>
      <c r="KZN43" s="480"/>
      <c r="KZO43" s="480"/>
      <c r="KZP43" s="481"/>
      <c r="KZQ43" s="481"/>
      <c r="KZR43" s="481"/>
      <c r="KZS43" s="479"/>
      <c r="KZT43" s="480"/>
      <c r="KZU43" s="480"/>
      <c r="KZV43" s="481"/>
      <c r="KZW43" s="481"/>
      <c r="KZX43" s="481"/>
      <c r="KZY43" s="479"/>
      <c r="KZZ43" s="480"/>
      <c r="LAA43" s="480"/>
      <c r="LAB43" s="481"/>
      <c r="LAC43" s="481"/>
      <c r="LAD43" s="481"/>
      <c r="LAE43" s="479"/>
      <c r="LAF43" s="480"/>
      <c r="LAG43" s="480"/>
      <c r="LAH43" s="481"/>
      <c r="LAI43" s="481"/>
      <c r="LAJ43" s="481"/>
      <c r="LAK43" s="479"/>
      <c r="LAL43" s="480"/>
      <c r="LAM43" s="480"/>
      <c r="LAN43" s="481"/>
      <c r="LAO43" s="481"/>
      <c r="LAP43" s="481"/>
      <c r="LAQ43" s="479"/>
      <c r="LAR43" s="480"/>
      <c r="LAS43" s="480"/>
      <c r="LAT43" s="481"/>
      <c r="LAU43" s="481"/>
      <c r="LAV43" s="481"/>
      <c r="LAW43" s="479"/>
      <c r="LAX43" s="480"/>
      <c r="LAY43" s="480"/>
      <c r="LAZ43" s="481"/>
      <c r="LBA43" s="481"/>
      <c r="LBB43" s="481"/>
      <c r="LBC43" s="479"/>
      <c r="LBD43" s="480"/>
      <c r="LBE43" s="480"/>
      <c r="LBF43" s="481"/>
      <c r="LBG43" s="481"/>
      <c r="LBH43" s="481"/>
      <c r="LBI43" s="479"/>
      <c r="LBJ43" s="480"/>
      <c r="LBK43" s="480"/>
      <c r="LBL43" s="481"/>
      <c r="LBM43" s="481"/>
      <c r="LBN43" s="481"/>
      <c r="LBO43" s="479"/>
      <c r="LBP43" s="480"/>
      <c r="LBQ43" s="480"/>
      <c r="LBR43" s="481"/>
      <c r="LBS43" s="481"/>
      <c r="LBT43" s="481"/>
      <c r="LBU43" s="479"/>
      <c r="LBV43" s="480"/>
      <c r="LBW43" s="480"/>
      <c r="LBX43" s="481"/>
      <c r="LBY43" s="481"/>
      <c r="LBZ43" s="481"/>
      <c r="LCA43" s="479"/>
      <c r="LCB43" s="480"/>
      <c r="LCC43" s="480"/>
      <c r="LCD43" s="481"/>
      <c r="LCE43" s="481"/>
      <c r="LCF43" s="481"/>
      <c r="LCG43" s="479"/>
      <c r="LCH43" s="480"/>
      <c r="LCI43" s="480"/>
      <c r="LCJ43" s="481"/>
      <c r="LCK43" s="481"/>
      <c r="LCL43" s="481"/>
      <c r="LCM43" s="479"/>
      <c r="LCN43" s="480"/>
      <c r="LCO43" s="480"/>
      <c r="LCP43" s="481"/>
      <c r="LCQ43" s="481"/>
      <c r="LCR43" s="481"/>
      <c r="LCS43" s="479"/>
      <c r="LCT43" s="480"/>
      <c r="LCU43" s="480"/>
      <c r="LCV43" s="481"/>
      <c r="LCW43" s="481"/>
      <c r="LCX43" s="481"/>
      <c r="LCY43" s="479"/>
      <c r="LCZ43" s="480"/>
      <c r="LDA43" s="480"/>
      <c r="LDB43" s="481"/>
      <c r="LDC43" s="481"/>
      <c r="LDD43" s="481"/>
      <c r="LDE43" s="479"/>
      <c r="LDF43" s="480"/>
      <c r="LDG43" s="480"/>
      <c r="LDH43" s="481"/>
      <c r="LDI43" s="481"/>
      <c r="LDJ43" s="481"/>
      <c r="LDK43" s="479"/>
      <c r="LDL43" s="480"/>
      <c r="LDM43" s="480"/>
      <c r="LDN43" s="481"/>
      <c r="LDO43" s="481"/>
      <c r="LDP43" s="481"/>
      <c r="LDQ43" s="479"/>
      <c r="LDR43" s="480"/>
      <c r="LDS43" s="480"/>
      <c r="LDT43" s="481"/>
      <c r="LDU43" s="481"/>
      <c r="LDV43" s="481"/>
      <c r="LDW43" s="479"/>
      <c r="LDX43" s="480"/>
      <c r="LDY43" s="480"/>
      <c r="LDZ43" s="481"/>
      <c r="LEA43" s="481"/>
      <c r="LEB43" s="481"/>
      <c r="LEC43" s="479"/>
      <c r="LED43" s="480"/>
      <c r="LEE43" s="480"/>
      <c r="LEF43" s="481"/>
      <c r="LEG43" s="481"/>
      <c r="LEH43" s="481"/>
      <c r="LEI43" s="479"/>
      <c r="LEJ43" s="480"/>
      <c r="LEK43" s="480"/>
      <c r="LEL43" s="481"/>
      <c r="LEM43" s="481"/>
      <c r="LEN43" s="481"/>
      <c r="LEO43" s="479"/>
      <c r="LEP43" s="480"/>
      <c r="LEQ43" s="480"/>
      <c r="LER43" s="481"/>
      <c r="LES43" s="481"/>
      <c r="LET43" s="481"/>
      <c r="LEU43" s="479"/>
      <c r="LEV43" s="480"/>
      <c r="LEW43" s="480"/>
      <c r="LEX43" s="481"/>
      <c r="LEY43" s="481"/>
      <c r="LEZ43" s="481"/>
      <c r="LFA43" s="479"/>
      <c r="LFB43" s="480"/>
      <c r="LFC43" s="480"/>
      <c r="LFD43" s="481"/>
      <c r="LFE43" s="481"/>
      <c r="LFF43" s="481"/>
      <c r="LFG43" s="479"/>
      <c r="LFH43" s="480"/>
      <c r="LFI43" s="480"/>
      <c r="LFJ43" s="481"/>
      <c r="LFK43" s="481"/>
      <c r="LFL43" s="481"/>
      <c r="LFM43" s="479"/>
      <c r="LFN43" s="480"/>
      <c r="LFO43" s="480"/>
      <c r="LFP43" s="481"/>
      <c r="LFQ43" s="481"/>
      <c r="LFR43" s="481"/>
      <c r="LFS43" s="479"/>
      <c r="LFT43" s="480"/>
      <c r="LFU43" s="480"/>
      <c r="LFV43" s="481"/>
      <c r="LFW43" s="481"/>
      <c r="LFX43" s="481"/>
      <c r="LFY43" s="479"/>
      <c r="LFZ43" s="480"/>
      <c r="LGA43" s="480"/>
      <c r="LGB43" s="481"/>
      <c r="LGC43" s="481"/>
      <c r="LGD43" s="481"/>
      <c r="LGE43" s="479"/>
      <c r="LGF43" s="480"/>
      <c r="LGG43" s="480"/>
      <c r="LGH43" s="481"/>
      <c r="LGI43" s="481"/>
      <c r="LGJ43" s="481"/>
      <c r="LGK43" s="479"/>
      <c r="LGL43" s="480"/>
      <c r="LGM43" s="480"/>
      <c r="LGN43" s="481"/>
      <c r="LGO43" s="481"/>
      <c r="LGP43" s="481"/>
      <c r="LGQ43" s="479"/>
      <c r="LGR43" s="480"/>
      <c r="LGS43" s="480"/>
      <c r="LGT43" s="481"/>
      <c r="LGU43" s="481"/>
      <c r="LGV43" s="481"/>
      <c r="LGW43" s="479"/>
      <c r="LGX43" s="480"/>
      <c r="LGY43" s="480"/>
      <c r="LGZ43" s="481"/>
      <c r="LHA43" s="481"/>
      <c r="LHB43" s="481"/>
      <c r="LHC43" s="479"/>
      <c r="LHD43" s="480"/>
      <c r="LHE43" s="480"/>
      <c r="LHF43" s="481"/>
      <c r="LHG43" s="481"/>
      <c r="LHH43" s="481"/>
      <c r="LHI43" s="479"/>
      <c r="LHJ43" s="480"/>
      <c r="LHK43" s="480"/>
      <c r="LHL43" s="481"/>
      <c r="LHM43" s="481"/>
      <c r="LHN43" s="481"/>
      <c r="LHO43" s="479"/>
      <c r="LHP43" s="480"/>
      <c r="LHQ43" s="480"/>
      <c r="LHR43" s="481"/>
      <c r="LHS43" s="481"/>
      <c r="LHT43" s="481"/>
      <c r="LHU43" s="479"/>
      <c r="LHV43" s="480"/>
      <c r="LHW43" s="480"/>
      <c r="LHX43" s="481"/>
      <c r="LHY43" s="481"/>
      <c r="LHZ43" s="481"/>
      <c r="LIA43" s="479"/>
      <c r="LIB43" s="480"/>
      <c r="LIC43" s="480"/>
      <c r="LID43" s="481"/>
      <c r="LIE43" s="481"/>
      <c r="LIF43" s="481"/>
      <c r="LIG43" s="479"/>
      <c r="LIH43" s="480"/>
      <c r="LII43" s="480"/>
      <c r="LIJ43" s="481"/>
      <c r="LIK43" s="481"/>
      <c r="LIL43" s="481"/>
      <c r="LIM43" s="479"/>
      <c r="LIN43" s="480"/>
      <c r="LIO43" s="480"/>
      <c r="LIP43" s="481"/>
      <c r="LIQ43" s="481"/>
      <c r="LIR43" s="481"/>
      <c r="LIS43" s="479"/>
      <c r="LIT43" s="480"/>
      <c r="LIU43" s="480"/>
      <c r="LIV43" s="481"/>
      <c r="LIW43" s="481"/>
      <c r="LIX43" s="481"/>
      <c r="LIY43" s="479"/>
      <c r="LIZ43" s="480"/>
      <c r="LJA43" s="480"/>
      <c r="LJB43" s="481"/>
      <c r="LJC43" s="481"/>
      <c r="LJD43" s="481"/>
      <c r="LJE43" s="479"/>
      <c r="LJF43" s="480"/>
      <c r="LJG43" s="480"/>
      <c r="LJH43" s="481"/>
      <c r="LJI43" s="481"/>
      <c r="LJJ43" s="481"/>
      <c r="LJK43" s="479"/>
      <c r="LJL43" s="480"/>
      <c r="LJM43" s="480"/>
      <c r="LJN43" s="481"/>
      <c r="LJO43" s="481"/>
      <c r="LJP43" s="481"/>
      <c r="LJQ43" s="479"/>
      <c r="LJR43" s="480"/>
      <c r="LJS43" s="480"/>
      <c r="LJT43" s="481"/>
      <c r="LJU43" s="481"/>
      <c r="LJV43" s="481"/>
      <c r="LJW43" s="479"/>
      <c r="LJX43" s="480"/>
      <c r="LJY43" s="480"/>
      <c r="LJZ43" s="481"/>
      <c r="LKA43" s="481"/>
      <c r="LKB43" s="481"/>
      <c r="LKC43" s="479"/>
      <c r="LKD43" s="480"/>
      <c r="LKE43" s="480"/>
      <c r="LKF43" s="481"/>
      <c r="LKG43" s="481"/>
      <c r="LKH43" s="481"/>
      <c r="LKI43" s="479"/>
      <c r="LKJ43" s="480"/>
      <c r="LKK43" s="480"/>
      <c r="LKL43" s="481"/>
      <c r="LKM43" s="481"/>
      <c r="LKN43" s="481"/>
      <c r="LKO43" s="479"/>
      <c r="LKP43" s="480"/>
      <c r="LKQ43" s="480"/>
      <c r="LKR43" s="481"/>
      <c r="LKS43" s="481"/>
      <c r="LKT43" s="481"/>
      <c r="LKU43" s="479"/>
      <c r="LKV43" s="480"/>
      <c r="LKW43" s="480"/>
      <c r="LKX43" s="481"/>
      <c r="LKY43" s="481"/>
      <c r="LKZ43" s="481"/>
      <c r="LLA43" s="479"/>
      <c r="LLB43" s="480"/>
      <c r="LLC43" s="480"/>
      <c r="LLD43" s="481"/>
      <c r="LLE43" s="481"/>
      <c r="LLF43" s="481"/>
      <c r="LLG43" s="479"/>
      <c r="LLH43" s="480"/>
      <c r="LLI43" s="480"/>
      <c r="LLJ43" s="481"/>
      <c r="LLK43" s="481"/>
      <c r="LLL43" s="481"/>
      <c r="LLM43" s="479"/>
      <c r="LLN43" s="480"/>
      <c r="LLO43" s="480"/>
      <c r="LLP43" s="481"/>
      <c r="LLQ43" s="481"/>
      <c r="LLR43" s="481"/>
      <c r="LLS43" s="479"/>
      <c r="LLT43" s="480"/>
      <c r="LLU43" s="480"/>
      <c r="LLV43" s="481"/>
      <c r="LLW43" s="481"/>
      <c r="LLX43" s="481"/>
      <c r="LLY43" s="479"/>
      <c r="LLZ43" s="480"/>
      <c r="LMA43" s="480"/>
      <c r="LMB43" s="481"/>
      <c r="LMC43" s="481"/>
      <c r="LMD43" s="481"/>
      <c r="LME43" s="479"/>
      <c r="LMF43" s="480"/>
      <c r="LMG43" s="480"/>
      <c r="LMH43" s="481"/>
      <c r="LMI43" s="481"/>
      <c r="LMJ43" s="481"/>
      <c r="LMK43" s="479"/>
      <c r="LML43" s="480"/>
      <c r="LMM43" s="480"/>
      <c r="LMN43" s="481"/>
      <c r="LMO43" s="481"/>
      <c r="LMP43" s="481"/>
      <c r="LMQ43" s="479"/>
      <c r="LMR43" s="480"/>
      <c r="LMS43" s="480"/>
      <c r="LMT43" s="481"/>
      <c r="LMU43" s="481"/>
      <c r="LMV43" s="481"/>
      <c r="LMW43" s="479"/>
      <c r="LMX43" s="480"/>
      <c r="LMY43" s="480"/>
      <c r="LMZ43" s="481"/>
      <c r="LNA43" s="481"/>
      <c r="LNB43" s="481"/>
      <c r="LNC43" s="479"/>
      <c r="LND43" s="480"/>
      <c r="LNE43" s="480"/>
      <c r="LNF43" s="481"/>
      <c r="LNG43" s="481"/>
      <c r="LNH43" s="481"/>
      <c r="LNI43" s="479"/>
      <c r="LNJ43" s="480"/>
      <c r="LNK43" s="480"/>
      <c r="LNL43" s="481"/>
      <c r="LNM43" s="481"/>
      <c r="LNN43" s="481"/>
      <c r="LNO43" s="479"/>
      <c r="LNP43" s="480"/>
      <c r="LNQ43" s="480"/>
      <c r="LNR43" s="481"/>
      <c r="LNS43" s="481"/>
      <c r="LNT43" s="481"/>
      <c r="LNU43" s="479"/>
      <c r="LNV43" s="480"/>
      <c r="LNW43" s="480"/>
      <c r="LNX43" s="481"/>
      <c r="LNY43" s="481"/>
      <c r="LNZ43" s="481"/>
      <c r="LOA43" s="479"/>
      <c r="LOB43" s="480"/>
      <c r="LOC43" s="480"/>
      <c r="LOD43" s="481"/>
      <c r="LOE43" s="481"/>
      <c r="LOF43" s="481"/>
      <c r="LOG43" s="479"/>
      <c r="LOH43" s="480"/>
      <c r="LOI43" s="480"/>
      <c r="LOJ43" s="481"/>
      <c r="LOK43" s="481"/>
      <c r="LOL43" s="481"/>
      <c r="LOM43" s="479"/>
      <c r="LON43" s="480"/>
      <c r="LOO43" s="480"/>
      <c r="LOP43" s="481"/>
      <c r="LOQ43" s="481"/>
      <c r="LOR43" s="481"/>
      <c r="LOS43" s="479"/>
      <c r="LOT43" s="480"/>
      <c r="LOU43" s="480"/>
      <c r="LOV43" s="481"/>
      <c r="LOW43" s="481"/>
      <c r="LOX43" s="481"/>
      <c r="LOY43" s="479"/>
      <c r="LOZ43" s="480"/>
      <c r="LPA43" s="480"/>
      <c r="LPB43" s="481"/>
      <c r="LPC43" s="481"/>
      <c r="LPD43" s="481"/>
      <c r="LPE43" s="479"/>
      <c r="LPF43" s="480"/>
      <c r="LPG43" s="480"/>
      <c r="LPH43" s="481"/>
      <c r="LPI43" s="481"/>
      <c r="LPJ43" s="481"/>
      <c r="LPK43" s="479"/>
      <c r="LPL43" s="480"/>
      <c r="LPM43" s="480"/>
      <c r="LPN43" s="481"/>
      <c r="LPO43" s="481"/>
      <c r="LPP43" s="481"/>
      <c r="LPQ43" s="479"/>
      <c r="LPR43" s="480"/>
      <c r="LPS43" s="480"/>
      <c r="LPT43" s="481"/>
      <c r="LPU43" s="481"/>
      <c r="LPV43" s="481"/>
      <c r="LPW43" s="479"/>
      <c r="LPX43" s="480"/>
      <c r="LPY43" s="480"/>
      <c r="LPZ43" s="481"/>
      <c r="LQA43" s="481"/>
      <c r="LQB43" s="481"/>
      <c r="LQC43" s="479"/>
      <c r="LQD43" s="480"/>
      <c r="LQE43" s="480"/>
      <c r="LQF43" s="481"/>
      <c r="LQG43" s="481"/>
      <c r="LQH43" s="481"/>
      <c r="LQI43" s="479"/>
      <c r="LQJ43" s="480"/>
      <c r="LQK43" s="480"/>
      <c r="LQL43" s="481"/>
      <c r="LQM43" s="481"/>
      <c r="LQN43" s="481"/>
      <c r="LQO43" s="479"/>
      <c r="LQP43" s="480"/>
      <c r="LQQ43" s="480"/>
      <c r="LQR43" s="481"/>
      <c r="LQS43" s="481"/>
      <c r="LQT43" s="481"/>
      <c r="LQU43" s="479"/>
      <c r="LQV43" s="480"/>
      <c r="LQW43" s="480"/>
      <c r="LQX43" s="481"/>
      <c r="LQY43" s="481"/>
      <c r="LQZ43" s="481"/>
      <c r="LRA43" s="479"/>
      <c r="LRB43" s="480"/>
      <c r="LRC43" s="480"/>
      <c r="LRD43" s="481"/>
      <c r="LRE43" s="481"/>
      <c r="LRF43" s="481"/>
      <c r="LRG43" s="479"/>
      <c r="LRH43" s="480"/>
      <c r="LRI43" s="480"/>
      <c r="LRJ43" s="481"/>
      <c r="LRK43" s="481"/>
      <c r="LRL43" s="481"/>
      <c r="LRM43" s="479"/>
      <c r="LRN43" s="480"/>
      <c r="LRO43" s="480"/>
      <c r="LRP43" s="481"/>
      <c r="LRQ43" s="481"/>
      <c r="LRR43" s="481"/>
      <c r="LRS43" s="479"/>
      <c r="LRT43" s="480"/>
      <c r="LRU43" s="480"/>
      <c r="LRV43" s="481"/>
      <c r="LRW43" s="481"/>
      <c r="LRX43" s="481"/>
      <c r="LRY43" s="479"/>
      <c r="LRZ43" s="480"/>
      <c r="LSA43" s="480"/>
      <c r="LSB43" s="481"/>
      <c r="LSC43" s="481"/>
      <c r="LSD43" s="481"/>
      <c r="LSE43" s="479"/>
      <c r="LSF43" s="480"/>
      <c r="LSG43" s="480"/>
      <c r="LSH43" s="481"/>
      <c r="LSI43" s="481"/>
      <c r="LSJ43" s="481"/>
      <c r="LSK43" s="479"/>
      <c r="LSL43" s="480"/>
      <c r="LSM43" s="480"/>
      <c r="LSN43" s="481"/>
      <c r="LSO43" s="481"/>
      <c r="LSP43" s="481"/>
      <c r="LSQ43" s="479"/>
      <c r="LSR43" s="480"/>
      <c r="LSS43" s="480"/>
      <c r="LST43" s="481"/>
      <c r="LSU43" s="481"/>
      <c r="LSV43" s="481"/>
      <c r="LSW43" s="479"/>
      <c r="LSX43" s="480"/>
      <c r="LSY43" s="480"/>
      <c r="LSZ43" s="481"/>
      <c r="LTA43" s="481"/>
      <c r="LTB43" s="481"/>
      <c r="LTC43" s="479"/>
      <c r="LTD43" s="480"/>
      <c r="LTE43" s="480"/>
      <c r="LTF43" s="481"/>
      <c r="LTG43" s="481"/>
      <c r="LTH43" s="481"/>
      <c r="LTI43" s="479"/>
      <c r="LTJ43" s="480"/>
      <c r="LTK43" s="480"/>
      <c r="LTL43" s="481"/>
      <c r="LTM43" s="481"/>
      <c r="LTN43" s="481"/>
      <c r="LTO43" s="479"/>
      <c r="LTP43" s="480"/>
      <c r="LTQ43" s="480"/>
      <c r="LTR43" s="481"/>
      <c r="LTS43" s="481"/>
      <c r="LTT43" s="481"/>
      <c r="LTU43" s="479"/>
      <c r="LTV43" s="480"/>
      <c r="LTW43" s="480"/>
      <c r="LTX43" s="481"/>
      <c r="LTY43" s="481"/>
      <c r="LTZ43" s="481"/>
      <c r="LUA43" s="479"/>
      <c r="LUB43" s="480"/>
      <c r="LUC43" s="480"/>
      <c r="LUD43" s="481"/>
      <c r="LUE43" s="481"/>
      <c r="LUF43" s="481"/>
      <c r="LUG43" s="479"/>
      <c r="LUH43" s="480"/>
      <c r="LUI43" s="480"/>
      <c r="LUJ43" s="481"/>
      <c r="LUK43" s="481"/>
      <c r="LUL43" s="481"/>
      <c r="LUM43" s="479"/>
      <c r="LUN43" s="480"/>
      <c r="LUO43" s="480"/>
      <c r="LUP43" s="481"/>
      <c r="LUQ43" s="481"/>
      <c r="LUR43" s="481"/>
      <c r="LUS43" s="479"/>
      <c r="LUT43" s="480"/>
      <c r="LUU43" s="480"/>
      <c r="LUV43" s="481"/>
      <c r="LUW43" s="481"/>
      <c r="LUX43" s="481"/>
      <c r="LUY43" s="479"/>
      <c r="LUZ43" s="480"/>
      <c r="LVA43" s="480"/>
      <c r="LVB43" s="481"/>
      <c r="LVC43" s="481"/>
      <c r="LVD43" s="481"/>
      <c r="LVE43" s="479"/>
      <c r="LVF43" s="480"/>
      <c r="LVG43" s="480"/>
      <c r="LVH43" s="481"/>
      <c r="LVI43" s="481"/>
      <c r="LVJ43" s="481"/>
      <c r="LVK43" s="479"/>
      <c r="LVL43" s="480"/>
      <c r="LVM43" s="480"/>
      <c r="LVN43" s="481"/>
      <c r="LVO43" s="481"/>
      <c r="LVP43" s="481"/>
      <c r="LVQ43" s="479"/>
      <c r="LVR43" s="480"/>
      <c r="LVS43" s="480"/>
      <c r="LVT43" s="481"/>
      <c r="LVU43" s="481"/>
      <c r="LVV43" s="481"/>
      <c r="LVW43" s="479"/>
      <c r="LVX43" s="480"/>
      <c r="LVY43" s="480"/>
      <c r="LVZ43" s="481"/>
      <c r="LWA43" s="481"/>
      <c r="LWB43" s="481"/>
      <c r="LWC43" s="479"/>
      <c r="LWD43" s="480"/>
      <c r="LWE43" s="480"/>
      <c r="LWF43" s="481"/>
      <c r="LWG43" s="481"/>
      <c r="LWH43" s="481"/>
      <c r="LWI43" s="479"/>
      <c r="LWJ43" s="480"/>
      <c r="LWK43" s="480"/>
      <c r="LWL43" s="481"/>
      <c r="LWM43" s="481"/>
      <c r="LWN43" s="481"/>
      <c r="LWO43" s="479"/>
      <c r="LWP43" s="480"/>
      <c r="LWQ43" s="480"/>
      <c r="LWR43" s="481"/>
      <c r="LWS43" s="481"/>
      <c r="LWT43" s="481"/>
      <c r="LWU43" s="479"/>
      <c r="LWV43" s="480"/>
      <c r="LWW43" s="480"/>
      <c r="LWX43" s="481"/>
      <c r="LWY43" s="481"/>
      <c r="LWZ43" s="481"/>
      <c r="LXA43" s="479"/>
      <c r="LXB43" s="480"/>
      <c r="LXC43" s="480"/>
      <c r="LXD43" s="481"/>
      <c r="LXE43" s="481"/>
      <c r="LXF43" s="481"/>
      <c r="LXG43" s="479"/>
      <c r="LXH43" s="480"/>
      <c r="LXI43" s="480"/>
      <c r="LXJ43" s="481"/>
      <c r="LXK43" s="481"/>
      <c r="LXL43" s="481"/>
      <c r="LXM43" s="479"/>
      <c r="LXN43" s="480"/>
      <c r="LXO43" s="480"/>
      <c r="LXP43" s="481"/>
      <c r="LXQ43" s="481"/>
      <c r="LXR43" s="481"/>
      <c r="LXS43" s="479"/>
      <c r="LXT43" s="480"/>
      <c r="LXU43" s="480"/>
      <c r="LXV43" s="481"/>
      <c r="LXW43" s="481"/>
      <c r="LXX43" s="481"/>
      <c r="LXY43" s="479"/>
      <c r="LXZ43" s="480"/>
      <c r="LYA43" s="480"/>
      <c r="LYB43" s="481"/>
      <c r="LYC43" s="481"/>
      <c r="LYD43" s="481"/>
      <c r="LYE43" s="479"/>
      <c r="LYF43" s="480"/>
      <c r="LYG43" s="480"/>
      <c r="LYH43" s="481"/>
      <c r="LYI43" s="481"/>
      <c r="LYJ43" s="481"/>
      <c r="LYK43" s="479"/>
      <c r="LYL43" s="480"/>
      <c r="LYM43" s="480"/>
      <c r="LYN43" s="481"/>
      <c r="LYO43" s="481"/>
      <c r="LYP43" s="481"/>
      <c r="LYQ43" s="479"/>
      <c r="LYR43" s="480"/>
      <c r="LYS43" s="480"/>
      <c r="LYT43" s="481"/>
      <c r="LYU43" s="481"/>
      <c r="LYV43" s="481"/>
      <c r="LYW43" s="479"/>
      <c r="LYX43" s="480"/>
      <c r="LYY43" s="480"/>
      <c r="LYZ43" s="481"/>
      <c r="LZA43" s="481"/>
      <c r="LZB43" s="481"/>
      <c r="LZC43" s="479"/>
      <c r="LZD43" s="480"/>
      <c r="LZE43" s="480"/>
      <c r="LZF43" s="481"/>
      <c r="LZG43" s="481"/>
      <c r="LZH43" s="481"/>
      <c r="LZI43" s="479"/>
      <c r="LZJ43" s="480"/>
      <c r="LZK43" s="480"/>
      <c r="LZL43" s="481"/>
      <c r="LZM43" s="481"/>
      <c r="LZN43" s="481"/>
      <c r="LZO43" s="479"/>
      <c r="LZP43" s="480"/>
      <c r="LZQ43" s="480"/>
      <c r="LZR43" s="481"/>
      <c r="LZS43" s="481"/>
      <c r="LZT43" s="481"/>
      <c r="LZU43" s="479"/>
      <c r="LZV43" s="480"/>
      <c r="LZW43" s="480"/>
      <c r="LZX43" s="481"/>
      <c r="LZY43" s="481"/>
      <c r="LZZ43" s="481"/>
      <c r="MAA43" s="479"/>
      <c r="MAB43" s="480"/>
      <c r="MAC43" s="480"/>
      <c r="MAD43" s="481"/>
      <c r="MAE43" s="481"/>
      <c r="MAF43" s="481"/>
      <c r="MAG43" s="479"/>
      <c r="MAH43" s="480"/>
      <c r="MAI43" s="480"/>
      <c r="MAJ43" s="481"/>
      <c r="MAK43" s="481"/>
      <c r="MAL43" s="481"/>
      <c r="MAM43" s="479"/>
      <c r="MAN43" s="480"/>
      <c r="MAO43" s="480"/>
      <c r="MAP43" s="481"/>
      <c r="MAQ43" s="481"/>
      <c r="MAR43" s="481"/>
      <c r="MAS43" s="479"/>
      <c r="MAT43" s="480"/>
      <c r="MAU43" s="480"/>
      <c r="MAV43" s="481"/>
      <c r="MAW43" s="481"/>
      <c r="MAX43" s="481"/>
      <c r="MAY43" s="479"/>
      <c r="MAZ43" s="480"/>
      <c r="MBA43" s="480"/>
      <c r="MBB43" s="481"/>
      <c r="MBC43" s="481"/>
      <c r="MBD43" s="481"/>
      <c r="MBE43" s="479"/>
      <c r="MBF43" s="480"/>
      <c r="MBG43" s="480"/>
      <c r="MBH43" s="481"/>
      <c r="MBI43" s="481"/>
      <c r="MBJ43" s="481"/>
      <c r="MBK43" s="479"/>
      <c r="MBL43" s="480"/>
      <c r="MBM43" s="480"/>
      <c r="MBN43" s="481"/>
      <c r="MBO43" s="481"/>
      <c r="MBP43" s="481"/>
      <c r="MBQ43" s="479"/>
      <c r="MBR43" s="480"/>
      <c r="MBS43" s="480"/>
      <c r="MBT43" s="481"/>
      <c r="MBU43" s="481"/>
      <c r="MBV43" s="481"/>
      <c r="MBW43" s="479"/>
      <c r="MBX43" s="480"/>
      <c r="MBY43" s="480"/>
      <c r="MBZ43" s="481"/>
      <c r="MCA43" s="481"/>
      <c r="MCB43" s="481"/>
      <c r="MCC43" s="479"/>
      <c r="MCD43" s="480"/>
      <c r="MCE43" s="480"/>
      <c r="MCF43" s="481"/>
      <c r="MCG43" s="481"/>
      <c r="MCH43" s="481"/>
      <c r="MCI43" s="479"/>
      <c r="MCJ43" s="480"/>
      <c r="MCK43" s="480"/>
      <c r="MCL43" s="481"/>
      <c r="MCM43" s="481"/>
      <c r="MCN43" s="481"/>
      <c r="MCO43" s="479"/>
      <c r="MCP43" s="480"/>
      <c r="MCQ43" s="480"/>
      <c r="MCR43" s="481"/>
      <c r="MCS43" s="481"/>
      <c r="MCT43" s="481"/>
      <c r="MCU43" s="479"/>
      <c r="MCV43" s="480"/>
      <c r="MCW43" s="480"/>
      <c r="MCX43" s="481"/>
      <c r="MCY43" s="481"/>
      <c r="MCZ43" s="481"/>
      <c r="MDA43" s="479"/>
      <c r="MDB43" s="480"/>
      <c r="MDC43" s="480"/>
      <c r="MDD43" s="481"/>
      <c r="MDE43" s="481"/>
      <c r="MDF43" s="481"/>
      <c r="MDG43" s="479"/>
      <c r="MDH43" s="480"/>
      <c r="MDI43" s="480"/>
      <c r="MDJ43" s="481"/>
      <c r="MDK43" s="481"/>
      <c r="MDL43" s="481"/>
      <c r="MDM43" s="479"/>
      <c r="MDN43" s="480"/>
      <c r="MDO43" s="480"/>
      <c r="MDP43" s="481"/>
      <c r="MDQ43" s="481"/>
      <c r="MDR43" s="481"/>
      <c r="MDS43" s="479"/>
      <c r="MDT43" s="480"/>
      <c r="MDU43" s="480"/>
      <c r="MDV43" s="481"/>
      <c r="MDW43" s="481"/>
      <c r="MDX43" s="481"/>
      <c r="MDY43" s="479"/>
      <c r="MDZ43" s="480"/>
      <c r="MEA43" s="480"/>
      <c r="MEB43" s="481"/>
      <c r="MEC43" s="481"/>
      <c r="MED43" s="481"/>
      <c r="MEE43" s="479"/>
      <c r="MEF43" s="480"/>
      <c r="MEG43" s="480"/>
      <c r="MEH43" s="481"/>
      <c r="MEI43" s="481"/>
      <c r="MEJ43" s="481"/>
      <c r="MEK43" s="479"/>
      <c r="MEL43" s="480"/>
      <c r="MEM43" s="480"/>
      <c r="MEN43" s="481"/>
      <c r="MEO43" s="481"/>
      <c r="MEP43" s="481"/>
      <c r="MEQ43" s="479"/>
      <c r="MER43" s="480"/>
      <c r="MES43" s="480"/>
      <c r="MET43" s="481"/>
      <c r="MEU43" s="481"/>
      <c r="MEV43" s="481"/>
      <c r="MEW43" s="479"/>
      <c r="MEX43" s="480"/>
      <c r="MEY43" s="480"/>
      <c r="MEZ43" s="481"/>
      <c r="MFA43" s="481"/>
      <c r="MFB43" s="481"/>
      <c r="MFC43" s="479"/>
      <c r="MFD43" s="480"/>
      <c r="MFE43" s="480"/>
      <c r="MFF43" s="481"/>
      <c r="MFG43" s="481"/>
      <c r="MFH43" s="481"/>
      <c r="MFI43" s="479"/>
      <c r="MFJ43" s="480"/>
      <c r="MFK43" s="480"/>
      <c r="MFL43" s="481"/>
      <c r="MFM43" s="481"/>
      <c r="MFN43" s="481"/>
      <c r="MFO43" s="479"/>
      <c r="MFP43" s="480"/>
      <c r="MFQ43" s="480"/>
      <c r="MFR43" s="481"/>
      <c r="MFS43" s="481"/>
      <c r="MFT43" s="481"/>
      <c r="MFU43" s="479"/>
      <c r="MFV43" s="480"/>
      <c r="MFW43" s="480"/>
      <c r="MFX43" s="481"/>
      <c r="MFY43" s="481"/>
      <c r="MFZ43" s="481"/>
      <c r="MGA43" s="479"/>
      <c r="MGB43" s="480"/>
      <c r="MGC43" s="480"/>
      <c r="MGD43" s="481"/>
      <c r="MGE43" s="481"/>
      <c r="MGF43" s="481"/>
      <c r="MGG43" s="479"/>
      <c r="MGH43" s="480"/>
      <c r="MGI43" s="480"/>
      <c r="MGJ43" s="481"/>
      <c r="MGK43" s="481"/>
      <c r="MGL43" s="481"/>
      <c r="MGM43" s="479"/>
      <c r="MGN43" s="480"/>
      <c r="MGO43" s="480"/>
      <c r="MGP43" s="481"/>
      <c r="MGQ43" s="481"/>
      <c r="MGR43" s="481"/>
      <c r="MGS43" s="479"/>
      <c r="MGT43" s="480"/>
      <c r="MGU43" s="480"/>
      <c r="MGV43" s="481"/>
      <c r="MGW43" s="481"/>
      <c r="MGX43" s="481"/>
      <c r="MGY43" s="479"/>
      <c r="MGZ43" s="480"/>
      <c r="MHA43" s="480"/>
      <c r="MHB43" s="481"/>
      <c r="MHC43" s="481"/>
      <c r="MHD43" s="481"/>
      <c r="MHE43" s="479"/>
      <c r="MHF43" s="480"/>
      <c r="MHG43" s="480"/>
      <c r="MHH43" s="481"/>
      <c r="MHI43" s="481"/>
      <c r="MHJ43" s="481"/>
      <c r="MHK43" s="479"/>
      <c r="MHL43" s="480"/>
      <c r="MHM43" s="480"/>
      <c r="MHN43" s="481"/>
      <c r="MHO43" s="481"/>
      <c r="MHP43" s="481"/>
      <c r="MHQ43" s="479"/>
      <c r="MHR43" s="480"/>
      <c r="MHS43" s="480"/>
      <c r="MHT43" s="481"/>
      <c r="MHU43" s="481"/>
      <c r="MHV43" s="481"/>
      <c r="MHW43" s="479"/>
      <c r="MHX43" s="480"/>
      <c r="MHY43" s="480"/>
      <c r="MHZ43" s="481"/>
      <c r="MIA43" s="481"/>
      <c r="MIB43" s="481"/>
      <c r="MIC43" s="479"/>
      <c r="MID43" s="480"/>
      <c r="MIE43" s="480"/>
      <c r="MIF43" s="481"/>
      <c r="MIG43" s="481"/>
      <c r="MIH43" s="481"/>
      <c r="MII43" s="479"/>
      <c r="MIJ43" s="480"/>
      <c r="MIK43" s="480"/>
      <c r="MIL43" s="481"/>
      <c r="MIM43" s="481"/>
      <c r="MIN43" s="481"/>
      <c r="MIO43" s="479"/>
      <c r="MIP43" s="480"/>
      <c r="MIQ43" s="480"/>
      <c r="MIR43" s="481"/>
      <c r="MIS43" s="481"/>
      <c r="MIT43" s="481"/>
      <c r="MIU43" s="479"/>
      <c r="MIV43" s="480"/>
      <c r="MIW43" s="480"/>
      <c r="MIX43" s="481"/>
      <c r="MIY43" s="481"/>
      <c r="MIZ43" s="481"/>
      <c r="MJA43" s="479"/>
      <c r="MJB43" s="480"/>
      <c r="MJC43" s="480"/>
      <c r="MJD43" s="481"/>
      <c r="MJE43" s="481"/>
      <c r="MJF43" s="481"/>
      <c r="MJG43" s="479"/>
      <c r="MJH43" s="480"/>
      <c r="MJI43" s="480"/>
      <c r="MJJ43" s="481"/>
      <c r="MJK43" s="481"/>
      <c r="MJL43" s="481"/>
      <c r="MJM43" s="479"/>
      <c r="MJN43" s="480"/>
      <c r="MJO43" s="480"/>
      <c r="MJP43" s="481"/>
      <c r="MJQ43" s="481"/>
      <c r="MJR43" s="481"/>
      <c r="MJS43" s="479"/>
      <c r="MJT43" s="480"/>
      <c r="MJU43" s="480"/>
      <c r="MJV43" s="481"/>
      <c r="MJW43" s="481"/>
      <c r="MJX43" s="481"/>
      <c r="MJY43" s="479"/>
      <c r="MJZ43" s="480"/>
      <c r="MKA43" s="480"/>
      <c r="MKB43" s="481"/>
      <c r="MKC43" s="481"/>
      <c r="MKD43" s="481"/>
      <c r="MKE43" s="479"/>
      <c r="MKF43" s="480"/>
      <c r="MKG43" s="480"/>
      <c r="MKH43" s="481"/>
      <c r="MKI43" s="481"/>
      <c r="MKJ43" s="481"/>
      <c r="MKK43" s="479"/>
      <c r="MKL43" s="480"/>
      <c r="MKM43" s="480"/>
      <c r="MKN43" s="481"/>
      <c r="MKO43" s="481"/>
      <c r="MKP43" s="481"/>
      <c r="MKQ43" s="479"/>
      <c r="MKR43" s="480"/>
      <c r="MKS43" s="480"/>
      <c r="MKT43" s="481"/>
      <c r="MKU43" s="481"/>
      <c r="MKV43" s="481"/>
      <c r="MKW43" s="479"/>
      <c r="MKX43" s="480"/>
      <c r="MKY43" s="480"/>
      <c r="MKZ43" s="481"/>
      <c r="MLA43" s="481"/>
      <c r="MLB43" s="481"/>
      <c r="MLC43" s="479"/>
      <c r="MLD43" s="480"/>
      <c r="MLE43" s="480"/>
      <c r="MLF43" s="481"/>
      <c r="MLG43" s="481"/>
      <c r="MLH43" s="481"/>
      <c r="MLI43" s="479"/>
      <c r="MLJ43" s="480"/>
      <c r="MLK43" s="480"/>
      <c r="MLL43" s="481"/>
      <c r="MLM43" s="481"/>
      <c r="MLN43" s="481"/>
      <c r="MLO43" s="479"/>
      <c r="MLP43" s="480"/>
      <c r="MLQ43" s="480"/>
      <c r="MLR43" s="481"/>
      <c r="MLS43" s="481"/>
      <c r="MLT43" s="481"/>
      <c r="MLU43" s="479"/>
      <c r="MLV43" s="480"/>
      <c r="MLW43" s="480"/>
      <c r="MLX43" s="481"/>
      <c r="MLY43" s="481"/>
      <c r="MLZ43" s="481"/>
      <c r="MMA43" s="479"/>
      <c r="MMB43" s="480"/>
      <c r="MMC43" s="480"/>
      <c r="MMD43" s="481"/>
      <c r="MME43" s="481"/>
      <c r="MMF43" s="481"/>
      <c r="MMG43" s="479"/>
      <c r="MMH43" s="480"/>
      <c r="MMI43" s="480"/>
      <c r="MMJ43" s="481"/>
      <c r="MMK43" s="481"/>
      <c r="MML43" s="481"/>
      <c r="MMM43" s="479"/>
      <c r="MMN43" s="480"/>
      <c r="MMO43" s="480"/>
      <c r="MMP43" s="481"/>
      <c r="MMQ43" s="481"/>
      <c r="MMR43" s="481"/>
      <c r="MMS43" s="479"/>
      <c r="MMT43" s="480"/>
      <c r="MMU43" s="480"/>
      <c r="MMV43" s="481"/>
      <c r="MMW43" s="481"/>
      <c r="MMX43" s="481"/>
      <c r="MMY43" s="479"/>
      <c r="MMZ43" s="480"/>
      <c r="MNA43" s="480"/>
      <c r="MNB43" s="481"/>
      <c r="MNC43" s="481"/>
      <c r="MND43" s="481"/>
      <c r="MNE43" s="479"/>
      <c r="MNF43" s="480"/>
      <c r="MNG43" s="480"/>
      <c r="MNH43" s="481"/>
      <c r="MNI43" s="481"/>
      <c r="MNJ43" s="481"/>
      <c r="MNK43" s="479"/>
      <c r="MNL43" s="480"/>
      <c r="MNM43" s="480"/>
      <c r="MNN43" s="481"/>
      <c r="MNO43" s="481"/>
      <c r="MNP43" s="481"/>
      <c r="MNQ43" s="479"/>
      <c r="MNR43" s="480"/>
      <c r="MNS43" s="480"/>
      <c r="MNT43" s="481"/>
      <c r="MNU43" s="481"/>
      <c r="MNV43" s="481"/>
      <c r="MNW43" s="479"/>
      <c r="MNX43" s="480"/>
      <c r="MNY43" s="480"/>
      <c r="MNZ43" s="481"/>
      <c r="MOA43" s="481"/>
      <c r="MOB43" s="481"/>
      <c r="MOC43" s="479"/>
      <c r="MOD43" s="480"/>
      <c r="MOE43" s="480"/>
      <c r="MOF43" s="481"/>
      <c r="MOG43" s="481"/>
      <c r="MOH43" s="481"/>
      <c r="MOI43" s="479"/>
      <c r="MOJ43" s="480"/>
      <c r="MOK43" s="480"/>
      <c r="MOL43" s="481"/>
      <c r="MOM43" s="481"/>
      <c r="MON43" s="481"/>
      <c r="MOO43" s="479"/>
      <c r="MOP43" s="480"/>
      <c r="MOQ43" s="480"/>
      <c r="MOR43" s="481"/>
      <c r="MOS43" s="481"/>
      <c r="MOT43" s="481"/>
      <c r="MOU43" s="479"/>
      <c r="MOV43" s="480"/>
      <c r="MOW43" s="480"/>
      <c r="MOX43" s="481"/>
      <c r="MOY43" s="481"/>
      <c r="MOZ43" s="481"/>
      <c r="MPA43" s="479"/>
      <c r="MPB43" s="480"/>
      <c r="MPC43" s="480"/>
      <c r="MPD43" s="481"/>
      <c r="MPE43" s="481"/>
      <c r="MPF43" s="481"/>
      <c r="MPG43" s="479"/>
      <c r="MPH43" s="480"/>
      <c r="MPI43" s="480"/>
      <c r="MPJ43" s="481"/>
      <c r="MPK43" s="481"/>
      <c r="MPL43" s="481"/>
      <c r="MPM43" s="479"/>
      <c r="MPN43" s="480"/>
      <c r="MPO43" s="480"/>
      <c r="MPP43" s="481"/>
      <c r="MPQ43" s="481"/>
      <c r="MPR43" s="481"/>
      <c r="MPS43" s="479"/>
      <c r="MPT43" s="480"/>
      <c r="MPU43" s="480"/>
      <c r="MPV43" s="481"/>
      <c r="MPW43" s="481"/>
      <c r="MPX43" s="481"/>
      <c r="MPY43" s="479"/>
      <c r="MPZ43" s="480"/>
      <c r="MQA43" s="480"/>
      <c r="MQB43" s="481"/>
      <c r="MQC43" s="481"/>
      <c r="MQD43" s="481"/>
      <c r="MQE43" s="479"/>
      <c r="MQF43" s="480"/>
      <c r="MQG43" s="480"/>
      <c r="MQH43" s="481"/>
      <c r="MQI43" s="481"/>
      <c r="MQJ43" s="481"/>
      <c r="MQK43" s="479"/>
      <c r="MQL43" s="480"/>
      <c r="MQM43" s="480"/>
      <c r="MQN43" s="481"/>
      <c r="MQO43" s="481"/>
      <c r="MQP43" s="481"/>
      <c r="MQQ43" s="479"/>
      <c r="MQR43" s="480"/>
      <c r="MQS43" s="480"/>
      <c r="MQT43" s="481"/>
      <c r="MQU43" s="481"/>
      <c r="MQV43" s="481"/>
      <c r="MQW43" s="479"/>
      <c r="MQX43" s="480"/>
      <c r="MQY43" s="480"/>
      <c r="MQZ43" s="481"/>
      <c r="MRA43" s="481"/>
      <c r="MRB43" s="481"/>
      <c r="MRC43" s="479"/>
      <c r="MRD43" s="480"/>
      <c r="MRE43" s="480"/>
      <c r="MRF43" s="481"/>
      <c r="MRG43" s="481"/>
      <c r="MRH43" s="481"/>
      <c r="MRI43" s="479"/>
      <c r="MRJ43" s="480"/>
      <c r="MRK43" s="480"/>
      <c r="MRL43" s="481"/>
      <c r="MRM43" s="481"/>
      <c r="MRN43" s="481"/>
      <c r="MRO43" s="479"/>
      <c r="MRP43" s="480"/>
      <c r="MRQ43" s="480"/>
      <c r="MRR43" s="481"/>
      <c r="MRS43" s="481"/>
      <c r="MRT43" s="481"/>
      <c r="MRU43" s="479"/>
      <c r="MRV43" s="480"/>
      <c r="MRW43" s="480"/>
      <c r="MRX43" s="481"/>
      <c r="MRY43" s="481"/>
      <c r="MRZ43" s="481"/>
      <c r="MSA43" s="479"/>
      <c r="MSB43" s="480"/>
      <c r="MSC43" s="480"/>
      <c r="MSD43" s="481"/>
      <c r="MSE43" s="481"/>
      <c r="MSF43" s="481"/>
      <c r="MSG43" s="479"/>
      <c r="MSH43" s="480"/>
      <c r="MSI43" s="480"/>
      <c r="MSJ43" s="481"/>
      <c r="MSK43" s="481"/>
      <c r="MSL43" s="481"/>
      <c r="MSM43" s="479"/>
      <c r="MSN43" s="480"/>
      <c r="MSO43" s="480"/>
      <c r="MSP43" s="481"/>
      <c r="MSQ43" s="481"/>
      <c r="MSR43" s="481"/>
      <c r="MSS43" s="479"/>
      <c r="MST43" s="480"/>
      <c r="MSU43" s="480"/>
      <c r="MSV43" s="481"/>
      <c r="MSW43" s="481"/>
      <c r="MSX43" s="481"/>
      <c r="MSY43" s="479"/>
      <c r="MSZ43" s="480"/>
      <c r="MTA43" s="480"/>
      <c r="MTB43" s="481"/>
      <c r="MTC43" s="481"/>
      <c r="MTD43" s="481"/>
      <c r="MTE43" s="479"/>
      <c r="MTF43" s="480"/>
      <c r="MTG43" s="480"/>
      <c r="MTH43" s="481"/>
      <c r="MTI43" s="481"/>
      <c r="MTJ43" s="481"/>
      <c r="MTK43" s="479"/>
      <c r="MTL43" s="480"/>
      <c r="MTM43" s="480"/>
      <c r="MTN43" s="481"/>
      <c r="MTO43" s="481"/>
      <c r="MTP43" s="481"/>
      <c r="MTQ43" s="479"/>
      <c r="MTR43" s="480"/>
      <c r="MTS43" s="480"/>
      <c r="MTT43" s="481"/>
      <c r="MTU43" s="481"/>
      <c r="MTV43" s="481"/>
      <c r="MTW43" s="479"/>
      <c r="MTX43" s="480"/>
      <c r="MTY43" s="480"/>
      <c r="MTZ43" s="481"/>
      <c r="MUA43" s="481"/>
      <c r="MUB43" s="481"/>
      <c r="MUC43" s="479"/>
      <c r="MUD43" s="480"/>
      <c r="MUE43" s="480"/>
      <c r="MUF43" s="481"/>
      <c r="MUG43" s="481"/>
      <c r="MUH43" s="481"/>
      <c r="MUI43" s="479"/>
      <c r="MUJ43" s="480"/>
      <c r="MUK43" s="480"/>
      <c r="MUL43" s="481"/>
      <c r="MUM43" s="481"/>
      <c r="MUN43" s="481"/>
      <c r="MUO43" s="479"/>
      <c r="MUP43" s="480"/>
      <c r="MUQ43" s="480"/>
      <c r="MUR43" s="481"/>
      <c r="MUS43" s="481"/>
      <c r="MUT43" s="481"/>
      <c r="MUU43" s="479"/>
      <c r="MUV43" s="480"/>
      <c r="MUW43" s="480"/>
      <c r="MUX43" s="481"/>
      <c r="MUY43" s="481"/>
      <c r="MUZ43" s="481"/>
      <c r="MVA43" s="479"/>
      <c r="MVB43" s="480"/>
      <c r="MVC43" s="480"/>
      <c r="MVD43" s="481"/>
      <c r="MVE43" s="481"/>
      <c r="MVF43" s="481"/>
      <c r="MVG43" s="479"/>
      <c r="MVH43" s="480"/>
      <c r="MVI43" s="480"/>
      <c r="MVJ43" s="481"/>
      <c r="MVK43" s="481"/>
      <c r="MVL43" s="481"/>
      <c r="MVM43" s="479"/>
      <c r="MVN43" s="480"/>
      <c r="MVO43" s="480"/>
      <c r="MVP43" s="481"/>
      <c r="MVQ43" s="481"/>
      <c r="MVR43" s="481"/>
      <c r="MVS43" s="479"/>
      <c r="MVT43" s="480"/>
      <c r="MVU43" s="480"/>
      <c r="MVV43" s="481"/>
      <c r="MVW43" s="481"/>
      <c r="MVX43" s="481"/>
      <c r="MVY43" s="479"/>
      <c r="MVZ43" s="480"/>
      <c r="MWA43" s="480"/>
      <c r="MWB43" s="481"/>
      <c r="MWC43" s="481"/>
      <c r="MWD43" s="481"/>
      <c r="MWE43" s="479"/>
      <c r="MWF43" s="480"/>
      <c r="MWG43" s="480"/>
      <c r="MWH43" s="481"/>
      <c r="MWI43" s="481"/>
      <c r="MWJ43" s="481"/>
      <c r="MWK43" s="479"/>
      <c r="MWL43" s="480"/>
      <c r="MWM43" s="480"/>
      <c r="MWN43" s="481"/>
      <c r="MWO43" s="481"/>
      <c r="MWP43" s="481"/>
      <c r="MWQ43" s="479"/>
      <c r="MWR43" s="480"/>
      <c r="MWS43" s="480"/>
      <c r="MWT43" s="481"/>
      <c r="MWU43" s="481"/>
      <c r="MWV43" s="481"/>
      <c r="MWW43" s="479"/>
      <c r="MWX43" s="480"/>
      <c r="MWY43" s="480"/>
      <c r="MWZ43" s="481"/>
      <c r="MXA43" s="481"/>
      <c r="MXB43" s="481"/>
      <c r="MXC43" s="479"/>
      <c r="MXD43" s="480"/>
      <c r="MXE43" s="480"/>
      <c r="MXF43" s="481"/>
      <c r="MXG43" s="481"/>
      <c r="MXH43" s="481"/>
      <c r="MXI43" s="479"/>
      <c r="MXJ43" s="480"/>
      <c r="MXK43" s="480"/>
      <c r="MXL43" s="481"/>
      <c r="MXM43" s="481"/>
      <c r="MXN43" s="481"/>
      <c r="MXO43" s="479"/>
      <c r="MXP43" s="480"/>
      <c r="MXQ43" s="480"/>
      <c r="MXR43" s="481"/>
      <c r="MXS43" s="481"/>
      <c r="MXT43" s="481"/>
      <c r="MXU43" s="479"/>
      <c r="MXV43" s="480"/>
      <c r="MXW43" s="480"/>
      <c r="MXX43" s="481"/>
      <c r="MXY43" s="481"/>
      <c r="MXZ43" s="481"/>
      <c r="MYA43" s="479"/>
      <c r="MYB43" s="480"/>
      <c r="MYC43" s="480"/>
      <c r="MYD43" s="481"/>
      <c r="MYE43" s="481"/>
      <c r="MYF43" s="481"/>
      <c r="MYG43" s="479"/>
      <c r="MYH43" s="480"/>
      <c r="MYI43" s="480"/>
      <c r="MYJ43" s="481"/>
      <c r="MYK43" s="481"/>
      <c r="MYL43" s="481"/>
      <c r="MYM43" s="479"/>
      <c r="MYN43" s="480"/>
      <c r="MYO43" s="480"/>
      <c r="MYP43" s="481"/>
      <c r="MYQ43" s="481"/>
      <c r="MYR43" s="481"/>
      <c r="MYS43" s="479"/>
      <c r="MYT43" s="480"/>
      <c r="MYU43" s="480"/>
      <c r="MYV43" s="481"/>
      <c r="MYW43" s="481"/>
      <c r="MYX43" s="481"/>
      <c r="MYY43" s="479"/>
      <c r="MYZ43" s="480"/>
      <c r="MZA43" s="480"/>
      <c r="MZB43" s="481"/>
      <c r="MZC43" s="481"/>
      <c r="MZD43" s="481"/>
      <c r="MZE43" s="479"/>
      <c r="MZF43" s="480"/>
      <c r="MZG43" s="480"/>
      <c r="MZH43" s="481"/>
      <c r="MZI43" s="481"/>
      <c r="MZJ43" s="481"/>
      <c r="MZK43" s="479"/>
      <c r="MZL43" s="480"/>
      <c r="MZM43" s="480"/>
      <c r="MZN43" s="481"/>
      <c r="MZO43" s="481"/>
      <c r="MZP43" s="481"/>
      <c r="MZQ43" s="479"/>
      <c r="MZR43" s="480"/>
      <c r="MZS43" s="480"/>
      <c r="MZT43" s="481"/>
      <c r="MZU43" s="481"/>
      <c r="MZV43" s="481"/>
      <c r="MZW43" s="479"/>
      <c r="MZX43" s="480"/>
      <c r="MZY43" s="480"/>
      <c r="MZZ43" s="481"/>
      <c r="NAA43" s="481"/>
      <c r="NAB43" s="481"/>
      <c r="NAC43" s="479"/>
      <c r="NAD43" s="480"/>
      <c r="NAE43" s="480"/>
      <c r="NAF43" s="481"/>
      <c r="NAG43" s="481"/>
      <c r="NAH43" s="481"/>
      <c r="NAI43" s="479"/>
      <c r="NAJ43" s="480"/>
      <c r="NAK43" s="480"/>
      <c r="NAL43" s="481"/>
      <c r="NAM43" s="481"/>
      <c r="NAN43" s="481"/>
      <c r="NAO43" s="479"/>
      <c r="NAP43" s="480"/>
      <c r="NAQ43" s="480"/>
      <c r="NAR43" s="481"/>
      <c r="NAS43" s="481"/>
      <c r="NAT43" s="481"/>
      <c r="NAU43" s="479"/>
      <c r="NAV43" s="480"/>
      <c r="NAW43" s="480"/>
      <c r="NAX43" s="481"/>
      <c r="NAY43" s="481"/>
      <c r="NAZ43" s="481"/>
      <c r="NBA43" s="479"/>
      <c r="NBB43" s="480"/>
      <c r="NBC43" s="480"/>
      <c r="NBD43" s="481"/>
      <c r="NBE43" s="481"/>
      <c r="NBF43" s="481"/>
      <c r="NBG43" s="479"/>
      <c r="NBH43" s="480"/>
      <c r="NBI43" s="480"/>
      <c r="NBJ43" s="481"/>
      <c r="NBK43" s="481"/>
      <c r="NBL43" s="481"/>
      <c r="NBM43" s="479"/>
      <c r="NBN43" s="480"/>
      <c r="NBO43" s="480"/>
      <c r="NBP43" s="481"/>
      <c r="NBQ43" s="481"/>
      <c r="NBR43" s="481"/>
      <c r="NBS43" s="479"/>
      <c r="NBT43" s="480"/>
      <c r="NBU43" s="480"/>
      <c r="NBV43" s="481"/>
      <c r="NBW43" s="481"/>
      <c r="NBX43" s="481"/>
      <c r="NBY43" s="479"/>
      <c r="NBZ43" s="480"/>
      <c r="NCA43" s="480"/>
      <c r="NCB43" s="481"/>
      <c r="NCC43" s="481"/>
      <c r="NCD43" s="481"/>
      <c r="NCE43" s="479"/>
      <c r="NCF43" s="480"/>
      <c r="NCG43" s="480"/>
      <c r="NCH43" s="481"/>
      <c r="NCI43" s="481"/>
      <c r="NCJ43" s="481"/>
      <c r="NCK43" s="479"/>
      <c r="NCL43" s="480"/>
      <c r="NCM43" s="480"/>
      <c r="NCN43" s="481"/>
      <c r="NCO43" s="481"/>
      <c r="NCP43" s="481"/>
      <c r="NCQ43" s="479"/>
      <c r="NCR43" s="480"/>
      <c r="NCS43" s="480"/>
      <c r="NCT43" s="481"/>
      <c r="NCU43" s="481"/>
      <c r="NCV43" s="481"/>
      <c r="NCW43" s="479"/>
      <c r="NCX43" s="480"/>
      <c r="NCY43" s="480"/>
      <c r="NCZ43" s="481"/>
      <c r="NDA43" s="481"/>
      <c r="NDB43" s="481"/>
      <c r="NDC43" s="479"/>
      <c r="NDD43" s="480"/>
      <c r="NDE43" s="480"/>
      <c r="NDF43" s="481"/>
      <c r="NDG43" s="481"/>
      <c r="NDH43" s="481"/>
      <c r="NDI43" s="479"/>
      <c r="NDJ43" s="480"/>
      <c r="NDK43" s="480"/>
      <c r="NDL43" s="481"/>
      <c r="NDM43" s="481"/>
      <c r="NDN43" s="481"/>
      <c r="NDO43" s="479"/>
      <c r="NDP43" s="480"/>
      <c r="NDQ43" s="480"/>
      <c r="NDR43" s="481"/>
      <c r="NDS43" s="481"/>
      <c r="NDT43" s="481"/>
      <c r="NDU43" s="479"/>
      <c r="NDV43" s="480"/>
      <c r="NDW43" s="480"/>
      <c r="NDX43" s="481"/>
      <c r="NDY43" s="481"/>
      <c r="NDZ43" s="481"/>
      <c r="NEA43" s="479"/>
      <c r="NEB43" s="480"/>
      <c r="NEC43" s="480"/>
      <c r="NED43" s="481"/>
      <c r="NEE43" s="481"/>
      <c r="NEF43" s="481"/>
      <c r="NEG43" s="479"/>
      <c r="NEH43" s="480"/>
      <c r="NEI43" s="480"/>
      <c r="NEJ43" s="481"/>
      <c r="NEK43" s="481"/>
      <c r="NEL43" s="481"/>
      <c r="NEM43" s="479"/>
      <c r="NEN43" s="480"/>
      <c r="NEO43" s="480"/>
      <c r="NEP43" s="481"/>
      <c r="NEQ43" s="481"/>
      <c r="NER43" s="481"/>
      <c r="NES43" s="479"/>
      <c r="NET43" s="480"/>
      <c r="NEU43" s="480"/>
      <c r="NEV43" s="481"/>
      <c r="NEW43" s="481"/>
      <c r="NEX43" s="481"/>
      <c r="NEY43" s="479"/>
      <c r="NEZ43" s="480"/>
      <c r="NFA43" s="480"/>
      <c r="NFB43" s="481"/>
      <c r="NFC43" s="481"/>
      <c r="NFD43" s="481"/>
      <c r="NFE43" s="479"/>
      <c r="NFF43" s="480"/>
      <c r="NFG43" s="480"/>
      <c r="NFH43" s="481"/>
      <c r="NFI43" s="481"/>
      <c r="NFJ43" s="481"/>
      <c r="NFK43" s="479"/>
      <c r="NFL43" s="480"/>
      <c r="NFM43" s="480"/>
      <c r="NFN43" s="481"/>
      <c r="NFO43" s="481"/>
      <c r="NFP43" s="481"/>
      <c r="NFQ43" s="479"/>
      <c r="NFR43" s="480"/>
      <c r="NFS43" s="480"/>
      <c r="NFT43" s="481"/>
      <c r="NFU43" s="481"/>
      <c r="NFV43" s="481"/>
      <c r="NFW43" s="479"/>
      <c r="NFX43" s="480"/>
      <c r="NFY43" s="480"/>
      <c r="NFZ43" s="481"/>
      <c r="NGA43" s="481"/>
      <c r="NGB43" s="481"/>
      <c r="NGC43" s="479"/>
      <c r="NGD43" s="480"/>
      <c r="NGE43" s="480"/>
      <c r="NGF43" s="481"/>
      <c r="NGG43" s="481"/>
      <c r="NGH43" s="481"/>
      <c r="NGI43" s="479"/>
      <c r="NGJ43" s="480"/>
      <c r="NGK43" s="480"/>
      <c r="NGL43" s="481"/>
      <c r="NGM43" s="481"/>
      <c r="NGN43" s="481"/>
      <c r="NGO43" s="479"/>
      <c r="NGP43" s="480"/>
      <c r="NGQ43" s="480"/>
      <c r="NGR43" s="481"/>
      <c r="NGS43" s="481"/>
      <c r="NGT43" s="481"/>
      <c r="NGU43" s="479"/>
      <c r="NGV43" s="480"/>
      <c r="NGW43" s="480"/>
      <c r="NGX43" s="481"/>
      <c r="NGY43" s="481"/>
      <c r="NGZ43" s="481"/>
      <c r="NHA43" s="479"/>
      <c r="NHB43" s="480"/>
      <c r="NHC43" s="480"/>
      <c r="NHD43" s="481"/>
      <c r="NHE43" s="481"/>
      <c r="NHF43" s="481"/>
      <c r="NHG43" s="479"/>
      <c r="NHH43" s="480"/>
      <c r="NHI43" s="480"/>
      <c r="NHJ43" s="481"/>
      <c r="NHK43" s="481"/>
      <c r="NHL43" s="481"/>
      <c r="NHM43" s="479"/>
      <c r="NHN43" s="480"/>
      <c r="NHO43" s="480"/>
      <c r="NHP43" s="481"/>
      <c r="NHQ43" s="481"/>
      <c r="NHR43" s="481"/>
      <c r="NHS43" s="479"/>
      <c r="NHT43" s="480"/>
      <c r="NHU43" s="480"/>
      <c r="NHV43" s="481"/>
      <c r="NHW43" s="481"/>
      <c r="NHX43" s="481"/>
      <c r="NHY43" s="479"/>
      <c r="NHZ43" s="480"/>
      <c r="NIA43" s="480"/>
      <c r="NIB43" s="481"/>
      <c r="NIC43" s="481"/>
      <c r="NID43" s="481"/>
      <c r="NIE43" s="479"/>
      <c r="NIF43" s="480"/>
      <c r="NIG43" s="480"/>
      <c r="NIH43" s="481"/>
      <c r="NII43" s="481"/>
      <c r="NIJ43" s="481"/>
      <c r="NIK43" s="479"/>
      <c r="NIL43" s="480"/>
      <c r="NIM43" s="480"/>
      <c r="NIN43" s="481"/>
      <c r="NIO43" s="481"/>
      <c r="NIP43" s="481"/>
      <c r="NIQ43" s="479"/>
      <c r="NIR43" s="480"/>
      <c r="NIS43" s="480"/>
      <c r="NIT43" s="481"/>
      <c r="NIU43" s="481"/>
      <c r="NIV43" s="481"/>
      <c r="NIW43" s="479"/>
      <c r="NIX43" s="480"/>
      <c r="NIY43" s="480"/>
      <c r="NIZ43" s="481"/>
      <c r="NJA43" s="481"/>
      <c r="NJB43" s="481"/>
      <c r="NJC43" s="479"/>
      <c r="NJD43" s="480"/>
      <c r="NJE43" s="480"/>
      <c r="NJF43" s="481"/>
      <c r="NJG43" s="481"/>
      <c r="NJH43" s="481"/>
      <c r="NJI43" s="479"/>
      <c r="NJJ43" s="480"/>
      <c r="NJK43" s="480"/>
      <c r="NJL43" s="481"/>
      <c r="NJM43" s="481"/>
      <c r="NJN43" s="481"/>
      <c r="NJO43" s="479"/>
      <c r="NJP43" s="480"/>
      <c r="NJQ43" s="480"/>
      <c r="NJR43" s="481"/>
      <c r="NJS43" s="481"/>
      <c r="NJT43" s="481"/>
      <c r="NJU43" s="479"/>
      <c r="NJV43" s="480"/>
      <c r="NJW43" s="480"/>
      <c r="NJX43" s="481"/>
      <c r="NJY43" s="481"/>
      <c r="NJZ43" s="481"/>
      <c r="NKA43" s="479"/>
      <c r="NKB43" s="480"/>
      <c r="NKC43" s="480"/>
      <c r="NKD43" s="481"/>
      <c r="NKE43" s="481"/>
      <c r="NKF43" s="481"/>
      <c r="NKG43" s="479"/>
      <c r="NKH43" s="480"/>
      <c r="NKI43" s="480"/>
      <c r="NKJ43" s="481"/>
      <c r="NKK43" s="481"/>
      <c r="NKL43" s="481"/>
      <c r="NKM43" s="479"/>
      <c r="NKN43" s="480"/>
      <c r="NKO43" s="480"/>
      <c r="NKP43" s="481"/>
      <c r="NKQ43" s="481"/>
      <c r="NKR43" s="481"/>
      <c r="NKS43" s="479"/>
      <c r="NKT43" s="480"/>
      <c r="NKU43" s="480"/>
      <c r="NKV43" s="481"/>
      <c r="NKW43" s="481"/>
      <c r="NKX43" s="481"/>
      <c r="NKY43" s="479"/>
      <c r="NKZ43" s="480"/>
      <c r="NLA43" s="480"/>
      <c r="NLB43" s="481"/>
      <c r="NLC43" s="481"/>
      <c r="NLD43" s="481"/>
      <c r="NLE43" s="479"/>
      <c r="NLF43" s="480"/>
      <c r="NLG43" s="480"/>
      <c r="NLH43" s="481"/>
      <c r="NLI43" s="481"/>
      <c r="NLJ43" s="481"/>
      <c r="NLK43" s="479"/>
      <c r="NLL43" s="480"/>
      <c r="NLM43" s="480"/>
      <c r="NLN43" s="481"/>
      <c r="NLO43" s="481"/>
      <c r="NLP43" s="481"/>
      <c r="NLQ43" s="479"/>
      <c r="NLR43" s="480"/>
      <c r="NLS43" s="480"/>
      <c r="NLT43" s="481"/>
      <c r="NLU43" s="481"/>
      <c r="NLV43" s="481"/>
      <c r="NLW43" s="479"/>
      <c r="NLX43" s="480"/>
      <c r="NLY43" s="480"/>
      <c r="NLZ43" s="481"/>
      <c r="NMA43" s="481"/>
      <c r="NMB43" s="481"/>
      <c r="NMC43" s="479"/>
      <c r="NMD43" s="480"/>
      <c r="NME43" s="480"/>
      <c r="NMF43" s="481"/>
      <c r="NMG43" s="481"/>
      <c r="NMH43" s="481"/>
      <c r="NMI43" s="479"/>
      <c r="NMJ43" s="480"/>
      <c r="NMK43" s="480"/>
      <c r="NML43" s="481"/>
      <c r="NMM43" s="481"/>
      <c r="NMN43" s="481"/>
      <c r="NMO43" s="479"/>
      <c r="NMP43" s="480"/>
      <c r="NMQ43" s="480"/>
      <c r="NMR43" s="481"/>
      <c r="NMS43" s="481"/>
      <c r="NMT43" s="481"/>
      <c r="NMU43" s="479"/>
      <c r="NMV43" s="480"/>
      <c r="NMW43" s="480"/>
      <c r="NMX43" s="481"/>
      <c r="NMY43" s="481"/>
      <c r="NMZ43" s="481"/>
      <c r="NNA43" s="479"/>
      <c r="NNB43" s="480"/>
      <c r="NNC43" s="480"/>
      <c r="NND43" s="481"/>
      <c r="NNE43" s="481"/>
      <c r="NNF43" s="481"/>
      <c r="NNG43" s="479"/>
      <c r="NNH43" s="480"/>
      <c r="NNI43" s="480"/>
      <c r="NNJ43" s="481"/>
      <c r="NNK43" s="481"/>
      <c r="NNL43" s="481"/>
      <c r="NNM43" s="479"/>
      <c r="NNN43" s="480"/>
      <c r="NNO43" s="480"/>
      <c r="NNP43" s="481"/>
      <c r="NNQ43" s="481"/>
      <c r="NNR43" s="481"/>
      <c r="NNS43" s="479"/>
      <c r="NNT43" s="480"/>
      <c r="NNU43" s="480"/>
      <c r="NNV43" s="481"/>
      <c r="NNW43" s="481"/>
      <c r="NNX43" s="481"/>
      <c r="NNY43" s="479"/>
      <c r="NNZ43" s="480"/>
      <c r="NOA43" s="480"/>
      <c r="NOB43" s="481"/>
      <c r="NOC43" s="481"/>
      <c r="NOD43" s="481"/>
      <c r="NOE43" s="479"/>
      <c r="NOF43" s="480"/>
      <c r="NOG43" s="480"/>
      <c r="NOH43" s="481"/>
      <c r="NOI43" s="481"/>
      <c r="NOJ43" s="481"/>
      <c r="NOK43" s="479"/>
      <c r="NOL43" s="480"/>
      <c r="NOM43" s="480"/>
      <c r="NON43" s="481"/>
      <c r="NOO43" s="481"/>
      <c r="NOP43" s="481"/>
      <c r="NOQ43" s="479"/>
      <c r="NOR43" s="480"/>
      <c r="NOS43" s="480"/>
      <c r="NOT43" s="481"/>
      <c r="NOU43" s="481"/>
      <c r="NOV43" s="481"/>
      <c r="NOW43" s="479"/>
      <c r="NOX43" s="480"/>
      <c r="NOY43" s="480"/>
      <c r="NOZ43" s="481"/>
      <c r="NPA43" s="481"/>
      <c r="NPB43" s="481"/>
      <c r="NPC43" s="479"/>
      <c r="NPD43" s="480"/>
      <c r="NPE43" s="480"/>
      <c r="NPF43" s="481"/>
      <c r="NPG43" s="481"/>
      <c r="NPH43" s="481"/>
      <c r="NPI43" s="479"/>
      <c r="NPJ43" s="480"/>
      <c r="NPK43" s="480"/>
      <c r="NPL43" s="481"/>
      <c r="NPM43" s="481"/>
      <c r="NPN43" s="481"/>
      <c r="NPO43" s="479"/>
      <c r="NPP43" s="480"/>
      <c r="NPQ43" s="480"/>
      <c r="NPR43" s="481"/>
      <c r="NPS43" s="481"/>
      <c r="NPT43" s="481"/>
      <c r="NPU43" s="479"/>
      <c r="NPV43" s="480"/>
      <c r="NPW43" s="480"/>
      <c r="NPX43" s="481"/>
      <c r="NPY43" s="481"/>
      <c r="NPZ43" s="481"/>
      <c r="NQA43" s="479"/>
      <c r="NQB43" s="480"/>
      <c r="NQC43" s="480"/>
      <c r="NQD43" s="481"/>
      <c r="NQE43" s="481"/>
      <c r="NQF43" s="481"/>
      <c r="NQG43" s="479"/>
      <c r="NQH43" s="480"/>
      <c r="NQI43" s="480"/>
      <c r="NQJ43" s="481"/>
      <c r="NQK43" s="481"/>
      <c r="NQL43" s="481"/>
      <c r="NQM43" s="479"/>
      <c r="NQN43" s="480"/>
      <c r="NQO43" s="480"/>
      <c r="NQP43" s="481"/>
      <c r="NQQ43" s="481"/>
      <c r="NQR43" s="481"/>
      <c r="NQS43" s="479"/>
      <c r="NQT43" s="480"/>
      <c r="NQU43" s="480"/>
      <c r="NQV43" s="481"/>
      <c r="NQW43" s="481"/>
      <c r="NQX43" s="481"/>
      <c r="NQY43" s="479"/>
      <c r="NQZ43" s="480"/>
      <c r="NRA43" s="480"/>
      <c r="NRB43" s="481"/>
      <c r="NRC43" s="481"/>
      <c r="NRD43" s="481"/>
      <c r="NRE43" s="479"/>
      <c r="NRF43" s="480"/>
      <c r="NRG43" s="480"/>
      <c r="NRH43" s="481"/>
      <c r="NRI43" s="481"/>
      <c r="NRJ43" s="481"/>
      <c r="NRK43" s="479"/>
      <c r="NRL43" s="480"/>
      <c r="NRM43" s="480"/>
      <c r="NRN43" s="481"/>
      <c r="NRO43" s="481"/>
      <c r="NRP43" s="481"/>
      <c r="NRQ43" s="479"/>
      <c r="NRR43" s="480"/>
      <c r="NRS43" s="480"/>
      <c r="NRT43" s="481"/>
      <c r="NRU43" s="481"/>
      <c r="NRV43" s="481"/>
      <c r="NRW43" s="479"/>
      <c r="NRX43" s="480"/>
      <c r="NRY43" s="480"/>
      <c r="NRZ43" s="481"/>
      <c r="NSA43" s="481"/>
      <c r="NSB43" s="481"/>
      <c r="NSC43" s="479"/>
      <c r="NSD43" s="480"/>
      <c r="NSE43" s="480"/>
      <c r="NSF43" s="481"/>
      <c r="NSG43" s="481"/>
      <c r="NSH43" s="481"/>
      <c r="NSI43" s="479"/>
      <c r="NSJ43" s="480"/>
      <c r="NSK43" s="480"/>
      <c r="NSL43" s="481"/>
      <c r="NSM43" s="481"/>
      <c r="NSN43" s="481"/>
      <c r="NSO43" s="479"/>
      <c r="NSP43" s="480"/>
      <c r="NSQ43" s="480"/>
      <c r="NSR43" s="481"/>
      <c r="NSS43" s="481"/>
      <c r="NST43" s="481"/>
      <c r="NSU43" s="479"/>
      <c r="NSV43" s="480"/>
      <c r="NSW43" s="480"/>
      <c r="NSX43" s="481"/>
      <c r="NSY43" s="481"/>
      <c r="NSZ43" s="481"/>
      <c r="NTA43" s="479"/>
      <c r="NTB43" s="480"/>
      <c r="NTC43" s="480"/>
      <c r="NTD43" s="481"/>
      <c r="NTE43" s="481"/>
      <c r="NTF43" s="481"/>
      <c r="NTG43" s="479"/>
      <c r="NTH43" s="480"/>
      <c r="NTI43" s="480"/>
      <c r="NTJ43" s="481"/>
      <c r="NTK43" s="481"/>
      <c r="NTL43" s="481"/>
      <c r="NTM43" s="479"/>
      <c r="NTN43" s="480"/>
      <c r="NTO43" s="480"/>
      <c r="NTP43" s="481"/>
      <c r="NTQ43" s="481"/>
      <c r="NTR43" s="481"/>
      <c r="NTS43" s="479"/>
      <c r="NTT43" s="480"/>
      <c r="NTU43" s="480"/>
      <c r="NTV43" s="481"/>
      <c r="NTW43" s="481"/>
      <c r="NTX43" s="481"/>
      <c r="NTY43" s="479"/>
      <c r="NTZ43" s="480"/>
      <c r="NUA43" s="480"/>
      <c r="NUB43" s="481"/>
      <c r="NUC43" s="481"/>
      <c r="NUD43" s="481"/>
      <c r="NUE43" s="479"/>
      <c r="NUF43" s="480"/>
      <c r="NUG43" s="480"/>
      <c r="NUH43" s="481"/>
      <c r="NUI43" s="481"/>
      <c r="NUJ43" s="481"/>
      <c r="NUK43" s="479"/>
      <c r="NUL43" s="480"/>
      <c r="NUM43" s="480"/>
      <c r="NUN43" s="481"/>
      <c r="NUO43" s="481"/>
      <c r="NUP43" s="481"/>
      <c r="NUQ43" s="479"/>
      <c r="NUR43" s="480"/>
      <c r="NUS43" s="480"/>
      <c r="NUT43" s="481"/>
      <c r="NUU43" s="481"/>
      <c r="NUV43" s="481"/>
      <c r="NUW43" s="479"/>
      <c r="NUX43" s="480"/>
      <c r="NUY43" s="480"/>
      <c r="NUZ43" s="481"/>
      <c r="NVA43" s="481"/>
      <c r="NVB43" s="481"/>
      <c r="NVC43" s="479"/>
      <c r="NVD43" s="480"/>
      <c r="NVE43" s="480"/>
      <c r="NVF43" s="481"/>
      <c r="NVG43" s="481"/>
      <c r="NVH43" s="481"/>
      <c r="NVI43" s="479"/>
      <c r="NVJ43" s="480"/>
      <c r="NVK43" s="480"/>
      <c r="NVL43" s="481"/>
      <c r="NVM43" s="481"/>
      <c r="NVN43" s="481"/>
      <c r="NVO43" s="479"/>
      <c r="NVP43" s="480"/>
      <c r="NVQ43" s="480"/>
      <c r="NVR43" s="481"/>
      <c r="NVS43" s="481"/>
      <c r="NVT43" s="481"/>
      <c r="NVU43" s="479"/>
      <c r="NVV43" s="480"/>
      <c r="NVW43" s="480"/>
      <c r="NVX43" s="481"/>
      <c r="NVY43" s="481"/>
      <c r="NVZ43" s="481"/>
      <c r="NWA43" s="479"/>
      <c r="NWB43" s="480"/>
      <c r="NWC43" s="480"/>
      <c r="NWD43" s="481"/>
      <c r="NWE43" s="481"/>
      <c r="NWF43" s="481"/>
      <c r="NWG43" s="479"/>
      <c r="NWH43" s="480"/>
      <c r="NWI43" s="480"/>
      <c r="NWJ43" s="481"/>
      <c r="NWK43" s="481"/>
      <c r="NWL43" s="481"/>
      <c r="NWM43" s="479"/>
      <c r="NWN43" s="480"/>
      <c r="NWO43" s="480"/>
      <c r="NWP43" s="481"/>
      <c r="NWQ43" s="481"/>
      <c r="NWR43" s="481"/>
      <c r="NWS43" s="479"/>
      <c r="NWT43" s="480"/>
      <c r="NWU43" s="480"/>
      <c r="NWV43" s="481"/>
      <c r="NWW43" s="481"/>
      <c r="NWX43" s="481"/>
      <c r="NWY43" s="479"/>
      <c r="NWZ43" s="480"/>
      <c r="NXA43" s="480"/>
      <c r="NXB43" s="481"/>
      <c r="NXC43" s="481"/>
      <c r="NXD43" s="481"/>
      <c r="NXE43" s="479"/>
      <c r="NXF43" s="480"/>
      <c r="NXG43" s="480"/>
      <c r="NXH43" s="481"/>
      <c r="NXI43" s="481"/>
      <c r="NXJ43" s="481"/>
      <c r="NXK43" s="479"/>
      <c r="NXL43" s="480"/>
      <c r="NXM43" s="480"/>
      <c r="NXN43" s="481"/>
      <c r="NXO43" s="481"/>
      <c r="NXP43" s="481"/>
      <c r="NXQ43" s="479"/>
      <c r="NXR43" s="480"/>
      <c r="NXS43" s="480"/>
      <c r="NXT43" s="481"/>
      <c r="NXU43" s="481"/>
      <c r="NXV43" s="481"/>
      <c r="NXW43" s="479"/>
      <c r="NXX43" s="480"/>
      <c r="NXY43" s="480"/>
      <c r="NXZ43" s="481"/>
      <c r="NYA43" s="481"/>
      <c r="NYB43" s="481"/>
      <c r="NYC43" s="479"/>
      <c r="NYD43" s="480"/>
      <c r="NYE43" s="480"/>
      <c r="NYF43" s="481"/>
      <c r="NYG43" s="481"/>
      <c r="NYH43" s="481"/>
      <c r="NYI43" s="479"/>
      <c r="NYJ43" s="480"/>
      <c r="NYK43" s="480"/>
      <c r="NYL43" s="481"/>
      <c r="NYM43" s="481"/>
      <c r="NYN43" s="481"/>
      <c r="NYO43" s="479"/>
      <c r="NYP43" s="480"/>
      <c r="NYQ43" s="480"/>
      <c r="NYR43" s="481"/>
      <c r="NYS43" s="481"/>
      <c r="NYT43" s="481"/>
      <c r="NYU43" s="479"/>
      <c r="NYV43" s="480"/>
      <c r="NYW43" s="480"/>
      <c r="NYX43" s="481"/>
      <c r="NYY43" s="481"/>
      <c r="NYZ43" s="481"/>
      <c r="NZA43" s="479"/>
      <c r="NZB43" s="480"/>
      <c r="NZC43" s="480"/>
      <c r="NZD43" s="481"/>
      <c r="NZE43" s="481"/>
      <c r="NZF43" s="481"/>
      <c r="NZG43" s="479"/>
      <c r="NZH43" s="480"/>
      <c r="NZI43" s="480"/>
      <c r="NZJ43" s="481"/>
      <c r="NZK43" s="481"/>
      <c r="NZL43" s="481"/>
      <c r="NZM43" s="479"/>
      <c r="NZN43" s="480"/>
      <c r="NZO43" s="480"/>
      <c r="NZP43" s="481"/>
      <c r="NZQ43" s="481"/>
      <c r="NZR43" s="481"/>
      <c r="NZS43" s="479"/>
      <c r="NZT43" s="480"/>
      <c r="NZU43" s="480"/>
      <c r="NZV43" s="481"/>
      <c r="NZW43" s="481"/>
      <c r="NZX43" s="481"/>
      <c r="NZY43" s="479"/>
      <c r="NZZ43" s="480"/>
      <c r="OAA43" s="480"/>
      <c r="OAB43" s="481"/>
      <c r="OAC43" s="481"/>
      <c r="OAD43" s="481"/>
      <c r="OAE43" s="479"/>
      <c r="OAF43" s="480"/>
      <c r="OAG43" s="480"/>
      <c r="OAH43" s="481"/>
      <c r="OAI43" s="481"/>
      <c r="OAJ43" s="481"/>
      <c r="OAK43" s="479"/>
      <c r="OAL43" s="480"/>
      <c r="OAM43" s="480"/>
      <c r="OAN43" s="481"/>
      <c r="OAO43" s="481"/>
      <c r="OAP43" s="481"/>
      <c r="OAQ43" s="479"/>
      <c r="OAR43" s="480"/>
      <c r="OAS43" s="480"/>
      <c r="OAT43" s="481"/>
      <c r="OAU43" s="481"/>
      <c r="OAV43" s="481"/>
      <c r="OAW43" s="479"/>
      <c r="OAX43" s="480"/>
      <c r="OAY43" s="480"/>
      <c r="OAZ43" s="481"/>
      <c r="OBA43" s="481"/>
      <c r="OBB43" s="481"/>
      <c r="OBC43" s="479"/>
      <c r="OBD43" s="480"/>
      <c r="OBE43" s="480"/>
      <c r="OBF43" s="481"/>
      <c r="OBG43" s="481"/>
      <c r="OBH43" s="481"/>
      <c r="OBI43" s="479"/>
      <c r="OBJ43" s="480"/>
      <c r="OBK43" s="480"/>
      <c r="OBL43" s="481"/>
      <c r="OBM43" s="481"/>
      <c r="OBN43" s="481"/>
      <c r="OBO43" s="479"/>
      <c r="OBP43" s="480"/>
      <c r="OBQ43" s="480"/>
      <c r="OBR43" s="481"/>
      <c r="OBS43" s="481"/>
      <c r="OBT43" s="481"/>
      <c r="OBU43" s="479"/>
      <c r="OBV43" s="480"/>
      <c r="OBW43" s="480"/>
      <c r="OBX43" s="481"/>
      <c r="OBY43" s="481"/>
      <c r="OBZ43" s="481"/>
      <c r="OCA43" s="479"/>
      <c r="OCB43" s="480"/>
      <c r="OCC43" s="480"/>
      <c r="OCD43" s="481"/>
      <c r="OCE43" s="481"/>
      <c r="OCF43" s="481"/>
      <c r="OCG43" s="479"/>
      <c r="OCH43" s="480"/>
      <c r="OCI43" s="480"/>
      <c r="OCJ43" s="481"/>
      <c r="OCK43" s="481"/>
      <c r="OCL43" s="481"/>
      <c r="OCM43" s="479"/>
      <c r="OCN43" s="480"/>
      <c r="OCO43" s="480"/>
      <c r="OCP43" s="481"/>
      <c r="OCQ43" s="481"/>
      <c r="OCR43" s="481"/>
      <c r="OCS43" s="479"/>
      <c r="OCT43" s="480"/>
      <c r="OCU43" s="480"/>
      <c r="OCV43" s="481"/>
      <c r="OCW43" s="481"/>
      <c r="OCX43" s="481"/>
      <c r="OCY43" s="479"/>
      <c r="OCZ43" s="480"/>
      <c r="ODA43" s="480"/>
      <c r="ODB43" s="481"/>
      <c r="ODC43" s="481"/>
      <c r="ODD43" s="481"/>
      <c r="ODE43" s="479"/>
      <c r="ODF43" s="480"/>
      <c r="ODG43" s="480"/>
      <c r="ODH43" s="481"/>
      <c r="ODI43" s="481"/>
      <c r="ODJ43" s="481"/>
      <c r="ODK43" s="479"/>
      <c r="ODL43" s="480"/>
      <c r="ODM43" s="480"/>
      <c r="ODN43" s="481"/>
      <c r="ODO43" s="481"/>
      <c r="ODP43" s="481"/>
      <c r="ODQ43" s="479"/>
      <c r="ODR43" s="480"/>
      <c r="ODS43" s="480"/>
      <c r="ODT43" s="481"/>
      <c r="ODU43" s="481"/>
      <c r="ODV43" s="481"/>
      <c r="ODW43" s="479"/>
      <c r="ODX43" s="480"/>
      <c r="ODY43" s="480"/>
      <c r="ODZ43" s="481"/>
      <c r="OEA43" s="481"/>
      <c r="OEB43" s="481"/>
      <c r="OEC43" s="479"/>
      <c r="OED43" s="480"/>
      <c r="OEE43" s="480"/>
      <c r="OEF43" s="481"/>
      <c r="OEG43" s="481"/>
      <c r="OEH43" s="481"/>
      <c r="OEI43" s="479"/>
      <c r="OEJ43" s="480"/>
      <c r="OEK43" s="480"/>
      <c r="OEL43" s="481"/>
      <c r="OEM43" s="481"/>
      <c r="OEN43" s="481"/>
      <c r="OEO43" s="479"/>
      <c r="OEP43" s="480"/>
      <c r="OEQ43" s="480"/>
      <c r="OER43" s="481"/>
      <c r="OES43" s="481"/>
      <c r="OET43" s="481"/>
      <c r="OEU43" s="479"/>
      <c r="OEV43" s="480"/>
      <c r="OEW43" s="480"/>
      <c r="OEX43" s="481"/>
      <c r="OEY43" s="481"/>
      <c r="OEZ43" s="481"/>
      <c r="OFA43" s="479"/>
      <c r="OFB43" s="480"/>
      <c r="OFC43" s="480"/>
      <c r="OFD43" s="481"/>
      <c r="OFE43" s="481"/>
      <c r="OFF43" s="481"/>
      <c r="OFG43" s="479"/>
      <c r="OFH43" s="480"/>
      <c r="OFI43" s="480"/>
      <c r="OFJ43" s="481"/>
      <c r="OFK43" s="481"/>
      <c r="OFL43" s="481"/>
      <c r="OFM43" s="479"/>
      <c r="OFN43" s="480"/>
      <c r="OFO43" s="480"/>
      <c r="OFP43" s="481"/>
      <c r="OFQ43" s="481"/>
      <c r="OFR43" s="481"/>
      <c r="OFS43" s="479"/>
      <c r="OFT43" s="480"/>
      <c r="OFU43" s="480"/>
      <c r="OFV43" s="481"/>
      <c r="OFW43" s="481"/>
      <c r="OFX43" s="481"/>
      <c r="OFY43" s="479"/>
      <c r="OFZ43" s="480"/>
      <c r="OGA43" s="480"/>
      <c r="OGB43" s="481"/>
      <c r="OGC43" s="481"/>
      <c r="OGD43" s="481"/>
      <c r="OGE43" s="479"/>
      <c r="OGF43" s="480"/>
      <c r="OGG43" s="480"/>
      <c r="OGH43" s="481"/>
      <c r="OGI43" s="481"/>
      <c r="OGJ43" s="481"/>
      <c r="OGK43" s="479"/>
      <c r="OGL43" s="480"/>
      <c r="OGM43" s="480"/>
      <c r="OGN43" s="481"/>
      <c r="OGO43" s="481"/>
      <c r="OGP43" s="481"/>
      <c r="OGQ43" s="479"/>
      <c r="OGR43" s="480"/>
      <c r="OGS43" s="480"/>
      <c r="OGT43" s="481"/>
      <c r="OGU43" s="481"/>
      <c r="OGV43" s="481"/>
      <c r="OGW43" s="479"/>
      <c r="OGX43" s="480"/>
      <c r="OGY43" s="480"/>
      <c r="OGZ43" s="481"/>
      <c r="OHA43" s="481"/>
      <c r="OHB43" s="481"/>
      <c r="OHC43" s="479"/>
      <c r="OHD43" s="480"/>
      <c r="OHE43" s="480"/>
      <c r="OHF43" s="481"/>
      <c r="OHG43" s="481"/>
      <c r="OHH43" s="481"/>
      <c r="OHI43" s="479"/>
      <c r="OHJ43" s="480"/>
      <c r="OHK43" s="480"/>
      <c r="OHL43" s="481"/>
      <c r="OHM43" s="481"/>
      <c r="OHN43" s="481"/>
      <c r="OHO43" s="479"/>
      <c r="OHP43" s="480"/>
      <c r="OHQ43" s="480"/>
      <c r="OHR43" s="481"/>
      <c r="OHS43" s="481"/>
      <c r="OHT43" s="481"/>
      <c r="OHU43" s="479"/>
      <c r="OHV43" s="480"/>
      <c r="OHW43" s="480"/>
      <c r="OHX43" s="481"/>
      <c r="OHY43" s="481"/>
      <c r="OHZ43" s="481"/>
      <c r="OIA43" s="479"/>
      <c r="OIB43" s="480"/>
      <c r="OIC43" s="480"/>
      <c r="OID43" s="481"/>
      <c r="OIE43" s="481"/>
      <c r="OIF43" s="481"/>
      <c r="OIG43" s="479"/>
      <c r="OIH43" s="480"/>
      <c r="OII43" s="480"/>
      <c r="OIJ43" s="481"/>
      <c r="OIK43" s="481"/>
      <c r="OIL43" s="481"/>
      <c r="OIM43" s="479"/>
      <c r="OIN43" s="480"/>
      <c r="OIO43" s="480"/>
      <c r="OIP43" s="481"/>
      <c r="OIQ43" s="481"/>
      <c r="OIR43" s="481"/>
      <c r="OIS43" s="479"/>
      <c r="OIT43" s="480"/>
      <c r="OIU43" s="480"/>
      <c r="OIV43" s="481"/>
      <c r="OIW43" s="481"/>
      <c r="OIX43" s="481"/>
      <c r="OIY43" s="479"/>
      <c r="OIZ43" s="480"/>
      <c r="OJA43" s="480"/>
      <c r="OJB43" s="481"/>
      <c r="OJC43" s="481"/>
      <c r="OJD43" s="481"/>
      <c r="OJE43" s="479"/>
      <c r="OJF43" s="480"/>
      <c r="OJG43" s="480"/>
      <c r="OJH43" s="481"/>
      <c r="OJI43" s="481"/>
      <c r="OJJ43" s="481"/>
      <c r="OJK43" s="479"/>
      <c r="OJL43" s="480"/>
      <c r="OJM43" s="480"/>
      <c r="OJN43" s="481"/>
      <c r="OJO43" s="481"/>
      <c r="OJP43" s="481"/>
      <c r="OJQ43" s="479"/>
      <c r="OJR43" s="480"/>
      <c r="OJS43" s="480"/>
      <c r="OJT43" s="481"/>
      <c r="OJU43" s="481"/>
      <c r="OJV43" s="481"/>
      <c r="OJW43" s="479"/>
      <c r="OJX43" s="480"/>
      <c r="OJY43" s="480"/>
      <c r="OJZ43" s="481"/>
      <c r="OKA43" s="481"/>
      <c r="OKB43" s="481"/>
      <c r="OKC43" s="479"/>
      <c r="OKD43" s="480"/>
      <c r="OKE43" s="480"/>
      <c r="OKF43" s="481"/>
      <c r="OKG43" s="481"/>
      <c r="OKH43" s="481"/>
      <c r="OKI43" s="479"/>
      <c r="OKJ43" s="480"/>
      <c r="OKK43" s="480"/>
      <c r="OKL43" s="481"/>
      <c r="OKM43" s="481"/>
      <c r="OKN43" s="481"/>
      <c r="OKO43" s="479"/>
      <c r="OKP43" s="480"/>
      <c r="OKQ43" s="480"/>
      <c r="OKR43" s="481"/>
      <c r="OKS43" s="481"/>
      <c r="OKT43" s="481"/>
      <c r="OKU43" s="479"/>
      <c r="OKV43" s="480"/>
      <c r="OKW43" s="480"/>
      <c r="OKX43" s="481"/>
      <c r="OKY43" s="481"/>
      <c r="OKZ43" s="481"/>
      <c r="OLA43" s="479"/>
      <c r="OLB43" s="480"/>
      <c r="OLC43" s="480"/>
      <c r="OLD43" s="481"/>
      <c r="OLE43" s="481"/>
      <c r="OLF43" s="481"/>
      <c r="OLG43" s="479"/>
      <c r="OLH43" s="480"/>
      <c r="OLI43" s="480"/>
      <c r="OLJ43" s="481"/>
      <c r="OLK43" s="481"/>
      <c r="OLL43" s="481"/>
      <c r="OLM43" s="479"/>
      <c r="OLN43" s="480"/>
      <c r="OLO43" s="480"/>
      <c r="OLP43" s="481"/>
      <c r="OLQ43" s="481"/>
      <c r="OLR43" s="481"/>
      <c r="OLS43" s="479"/>
      <c r="OLT43" s="480"/>
      <c r="OLU43" s="480"/>
      <c r="OLV43" s="481"/>
      <c r="OLW43" s="481"/>
      <c r="OLX43" s="481"/>
      <c r="OLY43" s="479"/>
      <c r="OLZ43" s="480"/>
      <c r="OMA43" s="480"/>
      <c r="OMB43" s="481"/>
      <c r="OMC43" s="481"/>
      <c r="OMD43" s="481"/>
      <c r="OME43" s="479"/>
      <c r="OMF43" s="480"/>
      <c r="OMG43" s="480"/>
      <c r="OMH43" s="481"/>
      <c r="OMI43" s="481"/>
      <c r="OMJ43" s="481"/>
      <c r="OMK43" s="479"/>
      <c r="OML43" s="480"/>
      <c r="OMM43" s="480"/>
      <c r="OMN43" s="481"/>
      <c r="OMO43" s="481"/>
      <c r="OMP43" s="481"/>
      <c r="OMQ43" s="479"/>
      <c r="OMR43" s="480"/>
      <c r="OMS43" s="480"/>
      <c r="OMT43" s="481"/>
      <c r="OMU43" s="481"/>
      <c r="OMV43" s="481"/>
      <c r="OMW43" s="479"/>
      <c r="OMX43" s="480"/>
      <c r="OMY43" s="480"/>
      <c r="OMZ43" s="481"/>
      <c r="ONA43" s="481"/>
      <c r="ONB43" s="481"/>
      <c r="ONC43" s="479"/>
      <c r="OND43" s="480"/>
      <c r="ONE43" s="480"/>
      <c r="ONF43" s="481"/>
      <c r="ONG43" s="481"/>
      <c r="ONH43" s="481"/>
      <c r="ONI43" s="479"/>
      <c r="ONJ43" s="480"/>
      <c r="ONK43" s="480"/>
      <c r="ONL43" s="481"/>
      <c r="ONM43" s="481"/>
      <c r="ONN43" s="481"/>
      <c r="ONO43" s="479"/>
      <c r="ONP43" s="480"/>
      <c r="ONQ43" s="480"/>
      <c r="ONR43" s="481"/>
      <c r="ONS43" s="481"/>
      <c r="ONT43" s="481"/>
      <c r="ONU43" s="479"/>
      <c r="ONV43" s="480"/>
      <c r="ONW43" s="480"/>
      <c r="ONX43" s="481"/>
      <c r="ONY43" s="481"/>
      <c r="ONZ43" s="481"/>
      <c r="OOA43" s="479"/>
      <c r="OOB43" s="480"/>
      <c r="OOC43" s="480"/>
      <c r="OOD43" s="481"/>
      <c r="OOE43" s="481"/>
      <c r="OOF43" s="481"/>
      <c r="OOG43" s="479"/>
      <c r="OOH43" s="480"/>
      <c r="OOI43" s="480"/>
      <c r="OOJ43" s="481"/>
      <c r="OOK43" s="481"/>
      <c r="OOL43" s="481"/>
      <c r="OOM43" s="479"/>
      <c r="OON43" s="480"/>
      <c r="OOO43" s="480"/>
      <c r="OOP43" s="481"/>
      <c r="OOQ43" s="481"/>
      <c r="OOR43" s="481"/>
      <c r="OOS43" s="479"/>
      <c r="OOT43" s="480"/>
      <c r="OOU43" s="480"/>
      <c r="OOV43" s="481"/>
      <c r="OOW43" s="481"/>
      <c r="OOX43" s="481"/>
      <c r="OOY43" s="479"/>
      <c r="OOZ43" s="480"/>
      <c r="OPA43" s="480"/>
      <c r="OPB43" s="481"/>
      <c r="OPC43" s="481"/>
      <c r="OPD43" s="481"/>
      <c r="OPE43" s="479"/>
      <c r="OPF43" s="480"/>
      <c r="OPG43" s="480"/>
      <c r="OPH43" s="481"/>
      <c r="OPI43" s="481"/>
      <c r="OPJ43" s="481"/>
      <c r="OPK43" s="479"/>
      <c r="OPL43" s="480"/>
      <c r="OPM43" s="480"/>
      <c r="OPN43" s="481"/>
      <c r="OPO43" s="481"/>
      <c r="OPP43" s="481"/>
      <c r="OPQ43" s="479"/>
      <c r="OPR43" s="480"/>
      <c r="OPS43" s="480"/>
      <c r="OPT43" s="481"/>
      <c r="OPU43" s="481"/>
      <c r="OPV43" s="481"/>
      <c r="OPW43" s="479"/>
      <c r="OPX43" s="480"/>
      <c r="OPY43" s="480"/>
      <c r="OPZ43" s="481"/>
      <c r="OQA43" s="481"/>
      <c r="OQB43" s="481"/>
      <c r="OQC43" s="479"/>
      <c r="OQD43" s="480"/>
      <c r="OQE43" s="480"/>
      <c r="OQF43" s="481"/>
      <c r="OQG43" s="481"/>
      <c r="OQH43" s="481"/>
      <c r="OQI43" s="479"/>
      <c r="OQJ43" s="480"/>
      <c r="OQK43" s="480"/>
      <c r="OQL43" s="481"/>
      <c r="OQM43" s="481"/>
      <c r="OQN43" s="481"/>
      <c r="OQO43" s="479"/>
      <c r="OQP43" s="480"/>
      <c r="OQQ43" s="480"/>
      <c r="OQR43" s="481"/>
      <c r="OQS43" s="481"/>
      <c r="OQT43" s="481"/>
      <c r="OQU43" s="479"/>
      <c r="OQV43" s="480"/>
      <c r="OQW43" s="480"/>
      <c r="OQX43" s="481"/>
      <c r="OQY43" s="481"/>
      <c r="OQZ43" s="481"/>
      <c r="ORA43" s="479"/>
      <c r="ORB43" s="480"/>
      <c r="ORC43" s="480"/>
      <c r="ORD43" s="481"/>
      <c r="ORE43" s="481"/>
      <c r="ORF43" s="481"/>
      <c r="ORG43" s="479"/>
      <c r="ORH43" s="480"/>
      <c r="ORI43" s="480"/>
      <c r="ORJ43" s="481"/>
      <c r="ORK43" s="481"/>
      <c r="ORL43" s="481"/>
      <c r="ORM43" s="479"/>
      <c r="ORN43" s="480"/>
      <c r="ORO43" s="480"/>
      <c r="ORP43" s="481"/>
      <c r="ORQ43" s="481"/>
      <c r="ORR43" s="481"/>
      <c r="ORS43" s="479"/>
      <c r="ORT43" s="480"/>
      <c r="ORU43" s="480"/>
      <c r="ORV43" s="481"/>
      <c r="ORW43" s="481"/>
      <c r="ORX43" s="481"/>
      <c r="ORY43" s="479"/>
      <c r="ORZ43" s="480"/>
      <c r="OSA43" s="480"/>
      <c r="OSB43" s="481"/>
      <c r="OSC43" s="481"/>
      <c r="OSD43" s="481"/>
      <c r="OSE43" s="479"/>
      <c r="OSF43" s="480"/>
      <c r="OSG43" s="480"/>
      <c r="OSH43" s="481"/>
      <c r="OSI43" s="481"/>
      <c r="OSJ43" s="481"/>
      <c r="OSK43" s="479"/>
      <c r="OSL43" s="480"/>
      <c r="OSM43" s="480"/>
      <c r="OSN43" s="481"/>
      <c r="OSO43" s="481"/>
      <c r="OSP43" s="481"/>
      <c r="OSQ43" s="479"/>
      <c r="OSR43" s="480"/>
      <c r="OSS43" s="480"/>
      <c r="OST43" s="481"/>
      <c r="OSU43" s="481"/>
      <c r="OSV43" s="481"/>
      <c r="OSW43" s="479"/>
      <c r="OSX43" s="480"/>
      <c r="OSY43" s="480"/>
      <c r="OSZ43" s="481"/>
      <c r="OTA43" s="481"/>
      <c r="OTB43" s="481"/>
      <c r="OTC43" s="479"/>
      <c r="OTD43" s="480"/>
      <c r="OTE43" s="480"/>
      <c r="OTF43" s="481"/>
      <c r="OTG43" s="481"/>
      <c r="OTH43" s="481"/>
      <c r="OTI43" s="479"/>
      <c r="OTJ43" s="480"/>
      <c r="OTK43" s="480"/>
      <c r="OTL43" s="481"/>
      <c r="OTM43" s="481"/>
      <c r="OTN43" s="481"/>
      <c r="OTO43" s="479"/>
      <c r="OTP43" s="480"/>
      <c r="OTQ43" s="480"/>
      <c r="OTR43" s="481"/>
      <c r="OTS43" s="481"/>
      <c r="OTT43" s="481"/>
      <c r="OTU43" s="479"/>
      <c r="OTV43" s="480"/>
      <c r="OTW43" s="480"/>
      <c r="OTX43" s="481"/>
      <c r="OTY43" s="481"/>
      <c r="OTZ43" s="481"/>
      <c r="OUA43" s="479"/>
      <c r="OUB43" s="480"/>
      <c r="OUC43" s="480"/>
      <c r="OUD43" s="481"/>
      <c r="OUE43" s="481"/>
      <c r="OUF43" s="481"/>
      <c r="OUG43" s="479"/>
      <c r="OUH43" s="480"/>
      <c r="OUI43" s="480"/>
      <c r="OUJ43" s="481"/>
      <c r="OUK43" s="481"/>
      <c r="OUL43" s="481"/>
      <c r="OUM43" s="479"/>
      <c r="OUN43" s="480"/>
      <c r="OUO43" s="480"/>
      <c r="OUP43" s="481"/>
      <c r="OUQ43" s="481"/>
      <c r="OUR43" s="481"/>
      <c r="OUS43" s="479"/>
      <c r="OUT43" s="480"/>
      <c r="OUU43" s="480"/>
      <c r="OUV43" s="481"/>
      <c r="OUW43" s="481"/>
      <c r="OUX43" s="481"/>
      <c r="OUY43" s="479"/>
      <c r="OUZ43" s="480"/>
      <c r="OVA43" s="480"/>
      <c r="OVB43" s="481"/>
      <c r="OVC43" s="481"/>
      <c r="OVD43" s="481"/>
      <c r="OVE43" s="479"/>
      <c r="OVF43" s="480"/>
      <c r="OVG43" s="480"/>
      <c r="OVH43" s="481"/>
      <c r="OVI43" s="481"/>
      <c r="OVJ43" s="481"/>
      <c r="OVK43" s="479"/>
      <c r="OVL43" s="480"/>
      <c r="OVM43" s="480"/>
      <c r="OVN43" s="481"/>
      <c r="OVO43" s="481"/>
      <c r="OVP43" s="481"/>
      <c r="OVQ43" s="479"/>
      <c r="OVR43" s="480"/>
      <c r="OVS43" s="480"/>
      <c r="OVT43" s="481"/>
      <c r="OVU43" s="481"/>
      <c r="OVV43" s="481"/>
      <c r="OVW43" s="479"/>
      <c r="OVX43" s="480"/>
      <c r="OVY43" s="480"/>
      <c r="OVZ43" s="481"/>
      <c r="OWA43" s="481"/>
      <c r="OWB43" s="481"/>
      <c r="OWC43" s="479"/>
      <c r="OWD43" s="480"/>
      <c r="OWE43" s="480"/>
      <c r="OWF43" s="481"/>
      <c r="OWG43" s="481"/>
      <c r="OWH43" s="481"/>
      <c r="OWI43" s="479"/>
      <c r="OWJ43" s="480"/>
      <c r="OWK43" s="480"/>
      <c r="OWL43" s="481"/>
      <c r="OWM43" s="481"/>
      <c r="OWN43" s="481"/>
      <c r="OWO43" s="479"/>
      <c r="OWP43" s="480"/>
      <c r="OWQ43" s="480"/>
      <c r="OWR43" s="481"/>
      <c r="OWS43" s="481"/>
      <c r="OWT43" s="481"/>
      <c r="OWU43" s="479"/>
      <c r="OWV43" s="480"/>
      <c r="OWW43" s="480"/>
      <c r="OWX43" s="481"/>
      <c r="OWY43" s="481"/>
      <c r="OWZ43" s="481"/>
      <c r="OXA43" s="479"/>
      <c r="OXB43" s="480"/>
      <c r="OXC43" s="480"/>
      <c r="OXD43" s="481"/>
      <c r="OXE43" s="481"/>
      <c r="OXF43" s="481"/>
      <c r="OXG43" s="479"/>
      <c r="OXH43" s="480"/>
      <c r="OXI43" s="480"/>
      <c r="OXJ43" s="481"/>
      <c r="OXK43" s="481"/>
      <c r="OXL43" s="481"/>
      <c r="OXM43" s="479"/>
      <c r="OXN43" s="480"/>
      <c r="OXO43" s="480"/>
      <c r="OXP43" s="481"/>
      <c r="OXQ43" s="481"/>
      <c r="OXR43" s="481"/>
      <c r="OXS43" s="479"/>
      <c r="OXT43" s="480"/>
      <c r="OXU43" s="480"/>
      <c r="OXV43" s="481"/>
      <c r="OXW43" s="481"/>
      <c r="OXX43" s="481"/>
      <c r="OXY43" s="479"/>
      <c r="OXZ43" s="480"/>
      <c r="OYA43" s="480"/>
      <c r="OYB43" s="481"/>
      <c r="OYC43" s="481"/>
      <c r="OYD43" s="481"/>
      <c r="OYE43" s="479"/>
      <c r="OYF43" s="480"/>
      <c r="OYG43" s="480"/>
      <c r="OYH43" s="481"/>
      <c r="OYI43" s="481"/>
      <c r="OYJ43" s="481"/>
      <c r="OYK43" s="479"/>
      <c r="OYL43" s="480"/>
      <c r="OYM43" s="480"/>
      <c r="OYN43" s="481"/>
      <c r="OYO43" s="481"/>
      <c r="OYP43" s="481"/>
      <c r="OYQ43" s="479"/>
      <c r="OYR43" s="480"/>
      <c r="OYS43" s="480"/>
      <c r="OYT43" s="481"/>
      <c r="OYU43" s="481"/>
      <c r="OYV43" s="481"/>
      <c r="OYW43" s="479"/>
      <c r="OYX43" s="480"/>
      <c r="OYY43" s="480"/>
      <c r="OYZ43" s="481"/>
      <c r="OZA43" s="481"/>
      <c r="OZB43" s="481"/>
      <c r="OZC43" s="479"/>
      <c r="OZD43" s="480"/>
      <c r="OZE43" s="480"/>
      <c r="OZF43" s="481"/>
      <c r="OZG43" s="481"/>
      <c r="OZH43" s="481"/>
      <c r="OZI43" s="479"/>
      <c r="OZJ43" s="480"/>
      <c r="OZK43" s="480"/>
      <c r="OZL43" s="481"/>
      <c r="OZM43" s="481"/>
      <c r="OZN43" s="481"/>
      <c r="OZO43" s="479"/>
      <c r="OZP43" s="480"/>
      <c r="OZQ43" s="480"/>
      <c r="OZR43" s="481"/>
      <c r="OZS43" s="481"/>
      <c r="OZT43" s="481"/>
      <c r="OZU43" s="479"/>
      <c r="OZV43" s="480"/>
      <c r="OZW43" s="480"/>
      <c r="OZX43" s="481"/>
      <c r="OZY43" s="481"/>
      <c r="OZZ43" s="481"/>
      <c r="PAA43" s="479"/>
      <c r="PAB43" s="480"/>
      <c r="PAC43" s="480"/>
      <c r="PAD43" s="481"/>
      <c r="PAE43" s="481"/>
      <c r="PAF43" s="481"/>
      <c r="PAG43" s="479"/>
      <c r="PAH43" s="480"/>
      <c r="PAI43" s="480"/>
      <c r="PAJ43" s="481"/>
      <c r="PAK43" s="481"/>
      <c r="PAL43" s="481"/>
      <c r="PAM43" s="479"/>
      <c r="PAN43" s="480"/>
      <c r="PAO43" s="480"/>
      <c r="PAP43" s="481"/>
      <c r="PAQ43" s="481"/>
      <c r="PAR43" s="481"/>
      <c r="PAS43" s="479"/>
      <c r="PAT43" s="480"/>
      <c r="PAU43" s="480"/>
      <c r="PAV43" s="481"/>
      <c r="PAW43" s="481"/>
      <c r="PAX43" s="481"/>
      <c r="PAY43" s="479"/>
      <c r="PAZ43" s="480"/>
      <c r="PBA43" s="480"/>
      <c r="PBB43" s="481"/>
      <c r="PBC43" s="481"/>
      <c r="PBD43" s="481"/>
      <c r="PBE43" s="479"/>
      <c r="PBF43" s="480"/>
      <c r="PBG43" s="480"/>
      <c r="PBH43" s="481"/>
      <c r="PBI43" s="481"/>
      <c r="PBJ43" s="481"/>
      <c r="PBK43" s="479"/>
      <c r="PBL43" s="480"/>
      <c r="PBM43" s="480"/>
      <c r="PBN43" s="481"/>
      <c r="PBO43" s="481"/>
      <c r="PBP43" s="481"/>
      <c r="PBQ43" s="479"/>
      <c r="PBR43" s="480"/>
      <c r="PBS43" s="480"/>
      <c r="PBT43" s="481"/>
      <c r="PBU43" s="481"/>
      <c r="PBV43" s="481"/>
      <c r="PBW43" s="479"/>
      <c r="PBX43" s="480"/>
      <c r="PBY43" s="480"/>
      <c r="PBZ43" s="481"/>
      <c r="PCA43" s="481"/>
      <c r="PCB43" s="481"/>
      <c r="PCC43" s="479"/>
      <c r="PCD43" s="480"/>
      <c r="PCE43" s="480"/>
      <c r="PCF43" s="481"/>
      <c r="PCG43" s="481"/>
      <c r="PCH43" s="481"/>
      <c r="PCI43" s="479"/>
      <c r="PCJ43" s="480"/>
      <c r="PCK43" s="480"/>
      <c r="PCL43" s="481"/>
      <c r="PCM43" s="481"/>
      <c r="PCN43" s="481"/>
      <c r="PCO43" s="479"/>
      <c r="PCP43" s="480"/>
      <c r="PCQ43" s="480"/>
      <c r="PCR43" s="481"/>
      <c r="PCS43" s="481"/>
      <c r="PCT43" s="481"/>
      <c r="PCU43" s="479"/>
      <c r="PCV43" s="480"/>
      <c r="PCW43" s="480"/>
      <c r="PCX43" s="481"/>
      <c r="PCY43" s="481"/>
      <c r="PCZ43" s="481"/>
      <c r="PDA43" s="479"/>
      <c r="PDB43" s="480"/>
      <c r="PDC43" s="480"/>
      <c r="PDD43" s="481"/>
      <c r="PDE43" s="481"/>
      <c r="PDF43" s="481"/>
      <c r="PDG43" s="479"/>
      <c r="PDH43" s="480"/>
      <c r="PDI43" s="480"/>
      <c r="PDJ43" s="481"/>
      <c r="PDK43" s="481"/>
      <c r="PDL43" s="481"/>
      <c r="PDM43" s="479"/>
      <c r="PDN43" s="480"/>
      <c r="PDO43" s="480"/>
      <c r="PDP43" s="481"/>
      <c r="PDQ43" s="481"/>
      <c r="PDR43" s="481"/>
      <c r="PDS43" s="479"/>
      <c r="PDT43" s="480"/>
      <c r="PDU43" s="480"/>
      <c r="PDV43" s="481"/>
      <c r="PDW43" s="481"/>
      <c r="PDX43" s="481"/>
      <c r="PDY43" s="479"/>
      <c r="PDZ43" s="480"/>
      <c r="PEA43" s="480"/>
      <c r="PEB43" s="481"/>
      <c r="PEC43" s="481"/>
      <c r="PED43" s="481"/>
      <c r="PEE43" s="479"/>
      <c r="PEF43" s="480"/>
      <c r="PEG43" s="480"/>
      <c r="PEH43" s="481"/>
      <c r="PEI43" s="481"/>
      <c r="PEJ43" s="481"/>
      <c r="PEK43" s="479"/>
      <c r="PEL43" s="480"/>
      <c r="PEM43" s="480"/>
      <c r="PEN43" s="481"/>
      <c r="PEO43" s="481"/>
      <c r="PEP43" s="481"/>
      <c r="PEQ43" s="479"/>
      <c r="PER43" s="480"/>
      <c r="PES43" s="480"/>
      <c r="PET43" s="481"/>
      <c r="PEU43" s="481"/>
      <c r="PEV43" s="481"/>
      <c r="PEW43" s="479"/>
      <c r="PEX43" s="480"/>
      <c r="PEY43" s="480"/>
      <c r="PEZ43" s="481"/>
      <c r="PFA43" s="481"/>
      <c r="PFB43" s="481"/>
      <c r="PFC43" s="479"/>
      <c r="PFD43" s="480"/>
      <c r="PFE43" s="480"/>
      <c r="PFF43" s="481"/>
      <c r="PFG43" s="481"/>
      <c r="PFH43" s="481"/>
      <c r="PFI43" s="479"/>
      <c r="PFJ43" s="480"/>
      <c r="PFK43" s="480"/>
      <c r="PFL43" s="481"/>
      <c r="PFM43" s="481"/>
      <c r="PFN43" s="481"/>
      <c r="PFO43" s="479"/>
      <c r="PFP43" s="480"/>
      <c r="PFQ43" s="480"/>
      <c r="PFR43" s="481"/>
      <c r="PFS43" s="481"/>
      <c r="PFT43" s="481"/>
      <c r="PFU43" s="479"/>
      <c r="PFV43" s="480"/>
      <c r="PFW43" s="480"/>
      <c r="PFX43" s="481"/>
      <c r="PFY43" s="481"/>
      <c r="PFZ43" s="481"/>
      <c r="PGA43" s="479"/>
      <c r="PGB43" s="480"/>
      <c r="PGC43" s="480"/>
      <c r="PGD43" s="481"/>
      <c r="PGE43" s="481"/>
      <c r="PGF43" s="481"/>
      <c r="PGG43" s="479"/>
      <c r="PGH43" s="480"/>
      <c r="PGI43" s="480"/>
      <c r="PGJ43" s="481"/>
      <c r="PGK43" s="481"/>
      <c r="PGL43" s="481"/>
      <c r="PGM43" s="479"/>
      <c r="PGN43" s="480"/>
      <c r="PGO43" s="480"/>
      <c r="PGP43" s="481"/>
      <c r="PGQ43" s="481"/>
      <c r="PGR43" s="481"/>
      <c r="PGS43" s="479"/>
      <c r="PGT43" s="480"/>
      <c r="PGU43" s="480"/>
      <c r="PGV43" s="481"/>
      <c r="PGW43" s="481"/>
      <c r="PGX43" s="481"/>
      <c r="PGY43" s="479"/>
      <c r="PGZ43" s="480"/>
      <c r="PHA43" s="480"/>
      <c r="PHB43" s="481"/>
      <c r="PHC43" s="481"/>
      <c r="PHD43" s="481"/>
      <c r="PHE43" s="479"/>
      <c r="PHF43" s="480"/>
      <c r="PHG43" s="480"/>
      <c r="PHH43" s="481"/>
      <c r="PHI43" s="481"/>
      <c r="PHJ43" s="481"/>
      <c r="PHK43" s="479"/>
      <c r="PHL43" s="480"/>
      <c r="PHM43" s="480"/>
      <c r="PHN43" s="481"/>
      <c r="PHO43" s="481"/>
      <c r="PHP43" s="481"/>
      <c r="PHQ43" s="479"/>
      <c r="PHR43" s="480"/>
      <c r="PHS43" s="480"/>
      <c r="PHT43" s="481"/>
      <c r="PHU43" s="481"/>
      <c r="PHV43" s="481"/>
      <c r="PHW43" s="479"/>
      <c r="PHX43" s="480"/>
      <c r="PHY43" s="480"/>
      <c r="PHZ43" s="481"/>
      <c r="PIA43" s="481"/>
      <c r="PIB43" s="481"/>
      <c r="PIC43" s="479"/>
      <c r="PID43" s="480"/>
      <c r="PIE43" s="480"/>
      <c r="PIF43" s="481"/>
      <c r="PIG43" s="481"/>
      <c r="PIH43" s="481"/>
      <c r="PII43" s="479"/>
      <c r="PIJ43" s="480"/>
      <c r="PIK43" s="480"/>
      <c r="PIL43" s="481"/>
      <c r="PIM43" s="481"/>
      <c r="PIN43" s="481"/>
      <c r="PIO43" s="479"/>
      <c r="PIP43" s="480"/>
      <c r="PIQ43" s="480"/>
      <c r="PIR43" s="481"/>
      <c r="PIS43" s="481"/>
      <c r="PIT43" s="481"/>
      <c r="PIU43" s="479"/>
      <c r="PIV43" s="480"/>
      <c r="PIW43" s="480"/>
      <c r="PIX43" s="481"/>
      <c r="PIY43" s="481"/>
      <c r="PIZ43" s="481"/>
      <c r="PJA43" s="479"/>
      <c r="PJB43" s="480"/>
      <c r="PJC43" s="480"/>
      <c r="PJD43" s="481"/>
      <c r="PJE43" s="481"/>
      <c r="PJF43" s="481"/>
      <c r="PJG43" s="479"/>
      <c r="PJH43" s="480"/>
      <c r="PJI43" s="480"/>
      <c r="PJJ43" s="481"/>
      <c r="PJK43" s="481"/>
      <c r="PJL43" s="481"/>
      <c r="PJM43" s="479"/>
      <c r="PJN43" s="480"/>
      <c r="PJO43" s="480"/>
      <c r="PJP43" s="481"/>
      <c r="PJQ43" s="481"/>
      <c r="PJR43" s="481"/>
      <c r="PJS43" s="479"/>
      <c r="PJT43" s="480"/>
      <c r="PJU43" s="480"/>
      <c r="PJV43" s="481"/>
      <c r="PJW43" s="481"/>
      <c r="PJX43" s="481"/>
      <c r="PJY43" s="479"/>
      <c r="PJZ43" s="480"/>
      <c r="PKA43" s="480"/>
      <c r="PKB43" s="481"/>
      <c r="PKC43" s="481"/>
      <c r="PKD43" s="481"/>
      <c r="PKE43" s="479"/>
      <c r="PKF43" s="480"/>
      <c r="PKG43" s="480"/>
      <c r="PKH43" s="481"/>
      <c r="PKI43" s="481"/>
      <c r="PKJ43" s="481"/>
      <c r="PKK43" s="479"/>
      <c r="PKL43" s="480"/>
      <c r="PKM43" s="480"/>
      <c r="PKN43" s="481"/>
      <c r="PKO43" s="481"/>
      <c r="PKP43" s="481"/>
      <c r="PKQ43" s="479"/>
      <c r="PKR43" s="480"/>
      <c r="PKS43" s="480"/>
      <c r="PKT43" s="481"/>
      <c r="PKU43" s="481"/>
      <c r="PKV43" s="481"/>
      <c r="PKW43" s="479"/>
      <c r="PKX43" s="480"/>
      <c r="PKY43" s="480"/>
      <c r="PKZ43" s="481"/>
      <c r="PLA43" s="481"/>
      <c r="PLB43" s="481"/>
      <c r="PLC43" s="479"/>
      <c r="PLD43" s="480"/>
      <c r="PLE43" s="480"/>
      <c r="PLF43" s="481"/>
      <c r="PLG43" s="481"/>
      <c r="PLH43" s="481"/>
      <c r="PLI43" s="479"/>
      <c r="PLJ43" s="480"/>
      <c r="PLK43" s="480"/>
      <c r="PLL43" s="481"/>
      <c r="PLM43" s="481"/>
      <c r="PLN43" s="481"/>
      <c r="PLO43" s="479"/>
      <c r="PLP43" s="480"/>
      <c r="PLQ43" s="480"/>
      <c r="PLR43" s="481"/>
      <c r="PLS43" s="481"/>
      <c r="PLT43" s="481"/>
      <c r="PLU43" s="479"/>
      <c r="PLV43" s="480"/>
      <c r="PLW43" s="480"/>
      <c r="PLX43" s="481"/>
      <c r="PLY43" s="481"/>
      <c r="PLZ43" s="481"/>
      <c r="PMA43" s="479"/>
      <c r="PMB43" s="480"/>
      <c r="PMC43" s="480"/>
      <c r="PMD43" s="481"/>
      <c r="PME43" s="481"/>
      <c r="PMF43" s="481"/>
      <c r="PMG43" s="479"/>
      <c r="PMH43" s="480"/>
      <c r="PMI43" s="480"/>
      <c r="PMJ43" s="481"/>
      <c r="PMK43" s="481"/>
      <c r="PML43" s="481"/>
      <c r="PMM43" s="479"/>
      <c r="PMN43" s="480"/>
      <c r="PMO43" s="480"/>
      <c r="PMP43" s="481"/>
      <c r="PMQ43" s="481"/>
      <c r="PMR43" s="481"/>
      <c r="PMS43" s="479"/>
      <c r="PMT43" s="480"/>
      <c r="PMU43" s="480"/>
      <c r="PMV43" s="481"/>
      <c r="PMW43" s="481"/>
      <c r="PMX43" s="481"/>
      <c r="PMY43" s="479"/>
      <c r="PMZ43" s="480"/>
      <c r="PNA43" s="480"/>
      <c r="PNB43" s="481"/>
      <c r="PNC43" s="481"/>
      <c r="PND43" s="481"/>
      <c r="PNE43" s="479"/>
      <c r="PNF43" s="480"/>
      <c r="PNG43" s="480"/>
      <c r="PNH43" s="481"/>
      <c r="PNI43" s="481"/>
      <c r="PNJ43" s="481"/>
      <c r="PNK43" s="479"/>
      <c r="PNL43" s="480"/>
      <c r="PNM43" s="480"/>
      <c r="PNN43" s="481"/>
      <c r="PNO43" s="481"/>
      <c r="PNP43" s="481"/>
      <c r="PNQ43" s="479"/>
      <c r="PNR43" s="480"/>
      <c r="PNS43" s="480"/>
      <c r="PNT43" s="481"/>
      <c r="PNU43" s="481"/>
      <c r="PNV43" s="481"/>
      <c r="PNW43" s="479"/>
      <c r="PNX43" s="480"/>
      <c r="PNY43" s="480"/>
      <c r="PNZ43" s="481"/>
      <c r="POA43" s="481"/>
      <c r="POB43" s="481"/>
      <c r="POC43" s="479"/>
      <c r="POD43" s="480"/>
      <c r="POE43" s="480"/>
      <c r="POF43" s="481"/>
      <c r="POG43" s="481"/>
      <c r="POH43" s="481"/>
      <c r="POI43" s="479"/>
      <c r="POJ43" s="480"/>
      <c r="POK43" s="480"/>
      <c r="POL43" s="481"/>
      <c r="POM43" s="481"/>
      <c r="PON43" s="481"/>
      <c r="POO43" s="479"/>
      <c r="POP43" s="480"/>
      <c r="POQ43" s="480"/>
      <c r="POR43" s="481"/>
      <c r="POS43" s="481"/>
      <c r="POT43" s="481"/>
      <c r="POU43" s="479"/>
      <c r="POV43" s="480"/>
      <c r="POW43" s="480"/>
      <c r="POX43" s="481"/>
      <c r="POY43" s="481"/>
      <c r="POZ43" s="481"/>
      <c r="PPA43" s="479"/>
      <c r="PPB43" s="480"/>
      <c r="PPC43" s="480"/>
      <c r="PPD43" s="481"/>
      <c r="PPE43" s="481"/>
      <c r="PPF43" s="481"/>
      <c r="PPG43" s="479"/>
      <c r="PPH43" s="480"/>
      <c r="PPI43" s="480"/>
      <c r="PPJ43" s="481"/>
      <c r="PPK43" s="481"/>
      <c r="PPL43" s="481"/>
      <c r="PPM43" s="479"/>
      <c r="PPN43" s="480"/>
      <c r="PPO43" s="480"/>
      <c r="PPP43" s="481"/>
      <c r="PPQ43" s="481"/>
      <c r="PPR43" s="481"/>
      <c r="PPS43" s="479"/>
      <c r="PPT43" s="480"/>
      <c r="PPU43" s="480"/>
      <c r="PPV43" s="481"/>
      <c r="PPW43" s="481"/>
      <c r="PPX43" s="481"/>
      <c r="PPY43" s="479"/>
      <c r="PPZ43" s="480"/>
      <c r="PQA43" s="480"/>
      <c r="PQB43" s="481"/>
      <c r="PQC43" s="481"/>
      <c r="PQD43" s="481"/>
      <c r="PQE43" s="479"/>
      <c r="PQF43" s="480"/>
      <c r="PQG43" s="480"/>
      <c r="PQH43" s="481"/>
      <c r="PQI43" s="481"/>
      <c r="PQJ43" s="481"/>
      <c r="PQK43" s="479"/>
      <c r="PQL43" s="480"/>
      <c r="PQM43" s="480"/>
      <c r="PQN43" s="481"/>
      <c r="PQO43" s="481"/>
      <c r="PQP43" s="481"/>
      <c r="PQQ43" s="479"/>
      <c r="PQR43" s="480"/>
      <c r="PQS43" s="480"/>
      <c r="PQT43" s="481"/>
      <c r="PQU43" s="481"/>
      <c r="PQV43" s="481"/>
      <c r="PQW43" s="479"/>
      <c r="PQX43" s="480"/>
      <c r="PQY43" s="480"/>
      <c r="PQZ43" s="481"/>
      <c r="PRA43" s="481"/>
      <c r="PRB43" s="481"/>
      <c r="PRC43" s="479"/>
      <c r="PRD43" s="480"/>
      <c r="PRE43" s="480"/>
      <c r="PRF43" s="481"/>
      <c r="PRG43" s="481"/>
      <c r="PRH43" s="481"/>
      <c r="PRI43" s="479"/>
      <c r="PRJ43" s="480"/>
      <c r="PRK43" s="480"/>
      <c r="PRL43" s="481"/>
      <c r="PRM43" s="481"/>
      <c r="PRN43" s="481"/>
      <c r="PRO43" s="479"/>
      <c r="PRP43" s="480"/>
      <c r="PRQ43" s="480"/>
      <c r="PRR43" s="481"/>
      <c r="PRS43" s="481"/>
      <c r="PRT43" s="481"/>
      <c r="PRU43" s="479"/>
      <c r="PRV43" s="480"/>
      <c r="PRW43" s="480"/>
      <c r="PRX43" s="481"/>
      <c r="PRY43" s="481"/>
      <c r="PRZ43" s="481"/>
      <c r="PSA43" s="479"/>
      <c r="PSB43" s="480"/>
      <c r="PSC43" s="480"/>
      <c r="PSD43" s="481"/>
      <c r="PSE43" s="481"/>
      <c r="PSF43" s="481"/>
      <c r="PSG43" s="479"/>
      <c r="PSH43" s="480"/>
      <c r="PSI43" s="480"/>
      <c r="PSJ43" s="481"/>
      <c r="PSK43" s="481"/>
      <c r="PSL43" s="481"/>
      <c r="PSM43" s="479"/>
      <c r="PSN43" s="480"/>
      <c r="PSO43" s="480"/>
      <c r="PSP43" s="481"/>
      <c r="PSQ43" s="481"/>
      <c r="PSR43" s="481"/>
      <c r="PSS43" s="479"/>
      <c r="PST43" s="480"/>
      <c r="PSU43" s="480"/>
      <c r="PSV43" s="481"/>
      <c r="PSW43" s="481"/>
      <c r="PSX43" s="481"/>
      <c r="PSY43" s="479"/>
      <c r="PSZ43" s="480"/>
      <c r="PTA43" s="480"/>
      <c r="PTB43" s="481"/>
      <c r="PTC43" s="481"/>
      <c r="PTD43" s="481"/>
      <c r="PTE43" s="479"/>
      <c r="PTF43" s="480"/>
      <c r="PTG43" s="480"/>
      <c r="PTH43" s="481"/>
      <c r="PTI43" s="481"/>
      <c r="PTJ43" s="481"/>
      <c r="PTK43" s="479"/>
      <c r="PTL43" s="480"/>
      <c r="PTM43" s="480"/>
      <c r="PTN43" s="481"/>
      <c r="PTO43" s="481"/>
      <c r="PTP43" s="481"/>
      <c r="PTQ43" s="479"/>
      <c r="PTR43" s="480"/>
      <c r="PTS43" s="480"/>
      <c r="PTT43" s="481"/>
      <c r="PTU43" s="481"/>
      <c r="PTV43" s="481"/>
      <c r="PTW43" s="479"/>
      <c r="PTX43" s="480"/>
      <c r="PTY43" s="480"/>
      <c r="PTZ43" s="481"/>
      <c r="PUA43" s="481"/>
      <c r="PUB43" s="481"/>
      <c r="PUC43" s="479"/>
      <c r="PUD43" s="480"/>
      <c r="PUE43" s="480"/>
      <c r="PUF43" s="481"/>
      <c r="PUG43" s="481"/>
      <c r="PUH43" s="481"/>
      <c r="PUI43" s="479"/>
      <c r="PUJ43" s="480"/>
      <c r="PUK43" s="480"/>
      <c r="PUL43" s="481"/>
      <c r="PUM43" s="481"/>
      <c r="PUN43" s="481"/>
      <c r="PUO43" s="479"/>
      <c r="PUP43" s="480"/>
      <c r="PUQ43" s="480"/>
      <c r="PUR43" s="481"/>
      <c r="PUS43" s="481"/>
      <c r="PUT43" s="481"/>
      <c r="PUU43" s="479"/>
      <c r="PUV43" s="480"/>
      <c r="PUW43" s="480"/>
      <c r="PUX43" s="481"/>
      <c r="PUY43" s="481"/>
      <c r="PUZ43" s="481"/>
      <c r="PVA43" s="479"/>
      <c r="PVB43" s="480"/>
      <c r="PVC43" s="480"/>
      <c r="PVD43" s="481"/>
      <c r="PVE43" s="481"/>
      <c r="PVF43" s="481"/>
      <c r="PVG43" s="479"/>
      <c r="PVH43" s="480"/>
      <c r="PVI43" s="480"/>
      <c r="PVJ43" s="481"/>
      <c r="PVK43" s="481"/>
      <c r="PVL43" s="481"/>
      <c r="PVM43" s="479"/>
      <c r="PVN43" s="480"/>
      <c r="PVO43" s="480"/>
      <c r="PVP43" s="481"/>
      <c r="PVQ43" s="481"/>
      <c r="PVR43" s="481"/>
      <c r="PVS43" s="479"/>
      <c r="PVT43" s="480"/>
      <c r="PVU43" s="480"/>
      <c r="PVV43" s="481"/>
      <c r="PVW43" s="481"/>
      <c r="PVX43" s="481"/>
      <c r="PVY43" s="479"/>
      <c r="PVZ43" s="480"/>
      <c r="PWA43" s="480"/>
      <c r="PWB43" s="481"/>
      <c r="PWC43" s="481"/>
      <c r="PWD43" s="481"/>
      <c r="PWE43" s="479"/>
      <c r="PWF43" s="480"/>
      <c r="PWG43" s="480"/>
      <c r="PWH43" s="481"/>
      <c r="PWI43" s="481"/>
      <c r="PWJ43" s="481"/>
      <c r="PWK43" s="479"/>
      <c r="PWL43" s="480"/>
      <c r="PWM43" s="480"/>
      <c r="PWN43" s="481"/>
      <c r="PWO43" s="481"/>
      <c r="PWP43" s="481"/>
      <c r="PWQ43" s="479"/>
      <c r="PWR43" s="480"/>
      <c r="PWS43" s="480"/>
      <c r="PWT43" s="481"/>
      <c r="PWU43" s="481"/>
      <c r="PWV43" s="481"/>
      <c r="PWW43" s="479"/>
      <c r="PWX43" s="480"/>
      <c r="PWY43" s="480"/>
      <c r="PWZ43" s="481"/>
      <c r="PXA43" s="481"/>
      <c r="PXB43" s="481"/>
      <c r="PXC43" s="479"/>
      <c r="PXD43" s="480"/>
      <c r="PXE43" s="480"/>
      <c r="PXF43" s="481"/>
      <c r="PXG43" s="481"/>
      <c r="PXH43" s="481"/>
      <c r="PXI43" s="479"/>
      <c r="PXJ43" s="480"/>
      <c r="PXK43" s="480"/>
      <c r="PXL43" s="481"/>
      <c r="PXM43" s="481"/>
      <c r="PXN43" s="481"/>
      <c r="PXO43" s="479"/>
      <c r="PXP43" s="480"/>
      <c r="PXQ43" s="480"/>
      <c r="PXR43" s="481"/>
      <c r="PXS43" s="481"/>
      <c r="PXT43" s="481"/>
      <c r="PXU43" s="479"/>
      <c r="PXV43" s="480"/>
      <c r="PXW43" s="480"/>
      <c r="PXX43" s="481"/>
      <c r="PXY43" s="481"/>
      <c r="PXZ43" s="481"/>
      <c r="PYA43" s="479"/>
      <c r="PYB43" s="480"/>
      <c r="PYC43" s="480"/>
      <c r="PYD43" s="481"/>
      <c r="PYE43" s="481"/>
      <c r="PYF43" s="481"/>
      <c r="PYG43" s="479"/>
      <c r="PYH43" s="480"/>
      <c r="PYI43" s="480"/>
      <c r="PYJ43" s="481"/>
      <c r="PYK43" s="481"/>
      <c r="PYL43" s="481"/>
      <c r="PYM43" s="479"/>
      <c r="PYN43" s="480"/>
      <c r="PYO43" s="480"/>
      <c r="PYP43" s="481"/>
      <c r="PYQ43" s="481"/>
      <c r="PYR43" s="481"/>
      <c r="PYS43" s="479"/>
      <c r="PYT43" s="480"/>
      <c r="PYU43" s="480"/>
      <c r="PYV43" s="481"/>
      <c r="PYW43" s="481"/>
      <c r="PYX43" s="481"/>
      <c r="PYY43" s="479"/>
      <c r="PYZ43" s="480"/>
      <c r="PZA43" s="480"/>
      <c r="PZB43" s="481"/>
      <c r="PZC43" s="481"/>
      <c r="PZD43" s="481"/>
      <c r="PZE43" s="479"/>
      <c r="PZF43" s="480"/>
      <c r="PZG43" s="480"/>
      <c r="PZH43" s="481"/>
      <c r="PZI43" s="481"/>
      <c r="PZJ43" s="481"/>
      <c r="PZK43" s="479"/>
      <c r="PZL43" s="480"/>
      <c r="PZM43" s="480"/>
      <c r="PZN43" s="481"/>
      <c r="PZO43" s="481"/>
      <c r="PZP43" s="481"/>
      <c r="PZQ43" s="479"/>
      <c r="PZR43" s="480"/>
      <c r="PZS43" s="480"/>
      <c r="PZT43" s="481"/>
      <c r="PZU43" s="481"/>
      <c r="PZV43" s="481"/>
      <c r="PZW43" s="479"/>
      <c r="PZX43" s="480"/>
      <c r="PZY43" s="480"/>
      <c r="PZZ43" s="481"/>
      <c r="QAA43" s="481"/>
      <c r="QAB43" s="481"/>
      <c r="QAC43" s="479"/>
      <c r="QAD43" s="480"/>
      <c r="QAE43" s="480"/>
      <c r="QAF43" s="481"/>
      <c r="QAG43" s="481"/>
      <c r="QAH43" s="481"/>
      <c r="QAI43" s="479"/>
      <c r="QAJ43" s="480"/>
      <c r="QAK43" s="480"/>
      <c r="QAL43" s="481"/>
      <c r="QAM43" s="481"/>
      <c r="QAN43" s="481"/>
      <c r="QAO43" s="479"/>
      <c r="QAP43" s="480"/>
      <c r="QAQ43" s="480"/>
      <c r="QAR43" s="481"/>
      <c r="QAS43" s="481"/>
      <c r="QAT43" s="481"/>
      <c r="QAU43" s="479"/>
      <c r="QAV43" s="480"/>
      <c r="QAW43" s="480"/>
      <c r="QAX43" s="481"/>
      <c r="QAY43" s="481"/>
      <c r="QAZ43" s="481"/>
      <c r="QBA43" s="479"/>
      <c r="QBB43" s="480"/>
      <c r="QBC43" s="480"/>
      <c r="QBD43" s="481"/>
      <c r="QBE43" s="481"/>
      <c r="QBF43" s="481"/>
      <c r="QBG43" s="479"/>
      <c r="QBH43" s="480"/>
      <c r="QBI43" s="480"/>
      <c r="QBJ43" s="481"/>
      <c r="QBK43" s="481"/>
      <c r="QBL43" s="481"/>
      <c r="QBM43" s="479"/>
      <c r="QBN43" s="480"/>
      <c r="QBO43" s="480"/>
      <c r="QBP43" s="481"/>
      <c r="QBQ43" s="481"/>
      <c r="QBR43" s="481"/>
      <c r="QBS43" s="479"/>
      <c r="QBT43" s="480"/>
      <c r="QBU43" s="480"/>
      <c r="QBV43" s="481"/>
      <c r="QBW43" s="481"/>
      <c r="QBX43" s="481"/>
      <c r="QBY43" s="479"/>
      <c r="QBZ43" s="480"/>
      <c r="QCA43" s="480"/>
      <c r="QCB43" s="481"/>
      <c r="QCC43" s="481"/>
      <c r="QCD43" s="481"/>
      <c r="QCE43" s="479"/>
      <c r="QCF43" s="480"/>
      <c r="QCG43" s="480"/>
      <c r="QCH43" s="481"/>
      <c r="QCI43" s="481"/>
      <c r="QCJ43" s="481"/>
      <c r="QCK43" s="479"/>
      <c r="QCL43" s="480"/>
      <c r="QCM43" s="480"/>
      <c r="QCN43" s="481"/>
      <c r="QCO43" s="481"/>
      <c r="QCP43" s="481"/>
      <c r="QCQ43" s="479"/>
      <c r="QCR43" s="480"/>
      <c r="QCS43" s="480"/>
      <c r="QCT43" s="481"/>
      <c r="QCU43" s="481"/>
      <c r="QCV43" s="481"/>
      <c r="QCW43" s="479"/>
      <c r="QCX43" s="480"/>
      <c r="QCY43" s="480"/>
      <c r="QCZ43" s="481"/>
      <c r="QDA43" s="481"/>
      <c r="QDB43" s="481"/>
      <c r="QDC43" s="479"/>
      <c r="QDD43" s="480"/>
      <c r="QDE43" s="480"/>
      <c r="QDF43" s="481"/>
      <c r="QDG43" s="481"/>
      <c r="QDH43" s="481"/>
      <c r="QDI43" s="479"/>
      <c r="QDJ43" s="480"/>
      <c r="QDK43" s="480"/>
      <c r="QDL43" s="481"/>
      <c r="QDM43" s="481"/>
      <c r="QDN43" s="481"/>
      <c r="QDO43" s="479"/>
      <c r="QDP43" s="480"/>
      <c r="QDQ43" s="480"/>
      <c r="QDR43" s="481"/>
      <c r="QDS43" s="481"/>
      <c r="QDT43" s="481"/>
      <c r="QDU43" s="479"/>
      <c r="QDV43" s="480"/>
      <c r="QDW43" s="480"/>
      <c r="QDX43" s="481"/>
      <c r="QDY43" s="481"/>
      <c r="QDZ43" s="481"/>
      <c r="QEA43" s="479"/>
      <c r="QEB43" s="480"/>
      <c r="QEC43" s="480"/>
      <c r="QED43" s="481"/>
      <c r="QEE43" s="481"/>
      <c r="QEF43" s="481"/>
      <c r="QEG43" s="479"/>
      <c r="QEH43" s="480"/>
      <c r="QEI43" s="480"/>
      <c r="QEJ43" s="481"/>
      <c r="QEK43" s="481"/>
      <c r="QEL43" s="481"/>
      <c r="QEM43" s="479"/>
      <c r="QEN43" s="480"/>
      <c r="QEO43" s="480"/>
      <c r="QEP43" s="481"/>
      <c r="QEQ43" s="481"/>
      <c r="QER43" s="481"/>
      <c r="QES43" s="479"/>
      <c r="QET43" s="480"/>
      <c r="QEU43" s="480"/>
      <c r="QEV43" s="481"/>
      <c r="QEW43" s="481"/>
      <c r="QEX43" s="481"/>
      <c r="QEY43" s="479"/>
      <c r="QEZ43" s="480"/>
      <c r="QFA43" s="480"/>
      <c r="QFB43" s="481"/>
      <c r="QFC43" s="481"/>
      <c r="QFD43" s="481"/>
      <c r="QFE43" s="479"/>
      <c r="QFF43" s="480"/>
      <c r="QFG43" s="480"/>
      <c r="QFH43" s="481"/>
      <c r="QFI43" s="481"/>
      <c r="QFJ43" s="481"/>
      <c r="QFK43" s="479"/>
      <c r="QFL43" s="480"/>
      <c r="QFM43" s="480"/>
      <c r="QFN43" s="481"/>
      <c r="QFO43" s="481"/>
      <c r="QFP43" s="481"/>
      <c r="QFQ43" s="479"/>
      <c r="QFR43" s="480"/>
      <c r="QFS43" s="480"/>
      <c r="QFT43" s="481"/>
      <c r="QFU43" s="481"/>
      <c r="QFV43" s="481"/>
      <c r="QFW43" s="479"/>
      <c r="QFX43" s="480"/>
      <c r="QFY43" s="480"/>
      <c r="QFZ43" s="481"/>
      <c r="QGA43" s="481"/>
      <c r="QGB43" s="481"/>
      <c r="QGC43" s="479"/>
      <c r="QGD43" s="480"/>
      <c r="QGE43" s="480"/>
      <c r="QGF43" s="481"/>
      <c r="QGG43" s="481"/>
      <c r="QGH43" s="481"/>
      <c r="QGI43" s="479"/>
      <c r="QGJ43" s="480"/>
      <c r="QGK43" s="480"/>
      <c r="QGL43" s="481"/>
      <c r="QGM43" s="481"/>
      <c r="QGN43" s="481"/>
      <c r="QGO43" s="479"/>
      <c r="QGP43" s="480"/>
      <c r="QGQ43" s="480"/>
      <c r="QGR43" s="481"/>
      <c r="QGS43" s="481"/>
      <c r="QGT43" s="481"/>
      <c r="QGU43" s="479"/>
      <c r="QGV43" s="480"/>
      <c r="QGW43" s="480"/>
      <c r="QGX43" s="481"/>
      <c r="QGY43" s="481"/>
      <c r="QGZ43" s="481"/>
      <c r="QHA43" s="479"/>
      <c r="QHB43" s="480"/>
      <c r="QHC43" s="480"/>
      <c r="QHD43" s="481"/>
      <c r="QHE43" s="481"/>
      <c r="QHF43" s="481"/>
      <c r="QHG43" s="479"/>
      <c r="QHH43" s="480"/>
      <c r="QHI43" s="480"/>
      <c r="QHJ43" s="481"/>
      <c r="QHK43" s="481"/>
      <c r="QHL43" s="481"/>
      <c r="QHM43" s="479"/>
      <c r="QHN43" s="480"/>
      <c r="QHO43" s="480"/>
      <c r="QHP43" s="481"/>
      <c r="QHQ43" s="481"/>
      <c r="QHR43" s="481"/>
      <c r="QHS43" s="479"/>
      <c r="QHT43" s="480"/>
      <c r="QHU43" s="480"/>
      <c r="QHV43" s="481"/>
      <c r="QHW43" s="481"/>
      <c r="QHX43" s="481"/>
      <c r="QHY43" s="479"/>
      <c r="QHZ43" s="480"/>
      <c r="QIA43" s="480"/>
      <c r="QIB43" s="481"/>
      <c r="QIC43" s="481"/>
      <c r="QID43" s="481"/>
      <c r="QIE43" s="479"/>
      <c r="QIF43" s="480"/>
      <c r="QIG43" s="480"/>
      <c r="QIH43" s="481"/>
      <c r="QII43" s="481"/>
      <c r="QIJ43" s="481"/>
      <c r="QIK43" s="479"/>
      <c r="QIL43" s="480"/>
      <c r="QIM43" s="480"/>
      <c r="QIN43" s="481"/>
      <c r="QIO43" s="481"/>
      <c r="QIP43" s="481"/>
      <c r="QIQ43" s="479"/>
      <c r="QIR43" s="480"/>
      <c r="QIS43" s="480"/>
      <c r="QIT43" s="481"/>
      <c r="QIU43" s="481"/>
      <c r="QIV43" s="481"/>
      <c r="QIW43" s="479"/>
      <c r="QIX43" s="480"/>
      <c r="QIY43" s="480"/>
      <c r="QIZ43" s="481"/>
      <c r="QJA43" s="481"/>
      <c r="QJB43" s="481"/>
      <c r="QJC43" s="479"/>
      <c r="QJD43" s="480"/>
      <c r="QJE43" s="480"/>
      <c r="QJF43" s="481"/>
      <c r="QJG43" s="481"/>
      <c r="QJH43" s="481"/>
      <c r="QJI43" s="479"/>
      <c r="QJJ43" s="480"/>
      <c r="QJK43" s="480"/>
      <c r="QJL43" s="481"/>
      <c r="QJM43" s="481"/>
      <c r="QJN43" s="481"/>
      <c r="QJO43" s="479"/>
      <c r="QJP43" s="480"/>
      <c r="QJQ43" s="480"/>
      <c r="QJR43" s="481"/>
      <c r="QJS43" s="481"/>
      <c r="QJT43" s="481"/>
      <c r="QJU43" s="479"/>
      <c r="QJV43" s="480"/>
      <c r="QJW43" s="480"/>
      <c r="QJX43" s="481"/>
      <c r="QJY43" s="481"/>
      <c r="QJZ43" s="481"/>
      <c r="QKA43" s="479"/>
      <c r="QKB43" s="480"/>
      <c r="QKC43" s="480"/>
      <c r="QKD43" s="481"/>
      <c r="QKE43" s="481"/>
      <c r="QKF43" s="481"/>
      <c r="QKG43" s="479"/>
      <c r="QKH43" s="480"/>
      <c r="QKI43" s="480"/>
      <c r="QKJ43" s="481"/>
      <c r="QKK43" s="481"/>
      <c r="QKL43" s="481"/>
      <c r="QKM43" s="479"/>
      <c r="QKN43" s="480"/>
      <c r="QKO43" s="480"/>
      <c r="QKP43" s="481"/>
      <c r="QKQ43" s="481"/>
      <c r="QKR43" s="481"/>
      <c r="QKS43" s="479"/>
      <c r="QKT43" s="480"/>
      <c r="QKU43" s="480"/>
      <c r="QKV43" s="481"/>
      <c r="QKW43" s="481"/>
      <c r="QKX43" s="481"/>
      <c r="QKY43" s="479"/>
      <c r="QKZ43" s="480"/>
      <c r="QLA43" s="480"/>
      <c r="QLB43" s="481"/>
      <c r="QLC43" s="481"/>
      <c r="QLD43" s="481"/>
      <c r="QLE43" s="479"/>
      <c r="QLF43" s="480"/>
      <c r="QLG43" s="480"/>
      <c r="QLH43" s="481"/>
      <c r="QLI43" s="481"/>
      <c r="QLJ43" s="481"/>
      <c r="QLK43" s="479"/>
      <c r="QLL43" s="480"/>
      <c r="QLM43" s="480"/>
      <c r="QLN43" s="481"/>
      <c r="QLO43" s="481"/>
      <c r="QLP43" s="481"/>
      <c r="QLQ43" s="479"/>
      <c r="QLR43" s="480"/>
      <c r="QLS43" s="480"/>
      <c r="QLT43" s="481"/>
      <c r="QLU43" s="481"/>
      <c r="QLV43" s="481"/>
      <c r="QLW43" s="479"/>
      <c r="QLX43" s="480"/>
      <c r="QLY43" s="480"/>
      <c r="QLZ43" s="481"/>
      <c r="QMA43" s="481"/>
      <c r="QMB43" s="481"/>
      <c r="QMC43" s="479"/>
      <c r="QMD43" s="480"/>
      <c r="QME43" s="480"/>
      <c r="QMF43" s="481"/>
      <c r="QMG43" s="481"/>
      <c r="QMH43" s="481"/>
      <c r="QMI43" s="479"/>
      <c r="QMJ43" s="480"/>
      <c r="QMK43" s="480"/>
      <c r="QML43" s="481"/>
      <c r="QMM43" s="481"/>
      <c r="QMN43" s="481"/>
      <c r="QMO43" s="479"/>
      <c r="QMP43" s="480"/>
      <c r="QMQ43" s="480"/>
      <c r="QMR43" s="481"/>
      <c r="QMS43" s="481"/>
      <c r="QMT43" s="481"/>
      <c r="QMU43" s="479"/>
      <c r="QMV43" s="480"/>
      <c r="QMW43" s="480"/>
      <c r="QMX43" s="481"/>
      <c r="QMY43" s="481"/>
      <c r="QMZ43" s="481"/>
      <c r="QNA43" s="479"/>
      <c r="QNB43" s="480"/>
      <c r="QNC43" s="480"/>
      <c r="QND43" s="481"/>
      <c r="QNE43" s="481"/>
      <c r="QNF43" s="481"/>
      <c r="QNG43" s="479"/>
      <c r="QNH43" s="480"/>
      <c r="QNI43" s="480"/>
      <c r="QNJ43" s="481"/>
      <c r="QNK43" s="481"/>
      <c r="QNL43" s="481"/>
      <c r="QNM43" s="479"/>
      <c r="QNN43" s="480"/>
      <c r="QNO43" s="480"/>
      <c r="QNP43" s="481"/>
      <c r="QNQ43" s="481"/>
      <c r="QNR43" s="481"/>
      <c r="QNS43" s="479"/>
      <c r="QNT43" s="480"/>
      <c r="QNU43" s="480"/>
      <c r="QNV43" s="481"/>
      <c r="QNW43" s="481"/>
      <c r="QNX43" s="481"/>
      <c r="QNY43" s="479"/>
      <c r="QNZ43" s="480"/>
      <c r="QOA43" s="480"/>
      <c r="QOB43" s="481"/>
      <c r="QOC43" s="481"/>
      <c r="QOD43" s="481"/>
      <c r="QOE43" s="479"/>
      <c r="QOF43" s="480"/>
      <c r="QOG43" s="480"/>
      <c r="QOH43" s="481"/>
      <c r="QOI43" s="481"/>
      <c r="QOJ43" s="481"/>
      <c r="QOK43" s="479"/>
      <c r="QOL43" s="480"/>
      <c r="QOM43" s="480"/>
      <c r="QON43" s="481"/>
      <c r="QOO43" s="481"/>
      <c r="QOP43" s="481"/>
      <c r="QOQ43" s="479"/>
      <c r="QOR43" s="480"/>
      <c r="QOS43" s="480"/>
      <c r="QOT43" s="481"/>
      <c r="QOU43" s="481"/>
      <c r="QOV43" s="481"/>
      <c r="QOW43" s="479"/>
      <c r="QOX43" s="480"/>
      <c r="QOY43" s="480"/>
      <c r="QOZ43" s="481"/>
      <c r="QPA43" s="481"/>
      <c r="QPB43" s="481"/>
      <c r="QPC43" s="479"/>
      <c r="QPD43" s="480"/>
      <c r="QPE43" s="480"/>
      <c r="QPF43" s="481"/>
      <c r="QPG43" s="481"/>
      <c r="QPH43" s="481"/>
      <c r="QPI43" s="479"/>
      <c r="QPJ43" s="480"/>
      <c r="QPK43" s="480"/>
      <c r="QPL43" s="481"/>
      <c r="QPM43" s="481"/>
      <c r="QPN43" s="481"/>
      <c r="QPO43" s="479"/>
      <c r="QPP43" s="480"/>
      <c r="QPQ43" s="480"/>
      <c r="QPR43" s="481"/>
      <c r="QPS43" s="481"/>
      <c r="QPT43" s="481"/>
      <c r="QPU43" s="479"/>
      <c r="QPV43" s="480"/>
      <c r="QPW43" s="480"/>
      <c r="QPX43" s="481"/>
      <c r="QPY43" s="481"/>
      <c r="QPZ43" s="481"/>
      <c r="QQA43" s="479"/>
      <c r="QQB43" s="480"/>
      <c r="QQC43" s="480"/>
      <c r="QQD43" s="481"/>
      <c r="QQE43" s="481"/>
      <c r="QQF43" s="481"/>
      <c r="QQG43" s="479"/>
      <c r="QQH43" s="480"/>
      <c r="QQI43" s="480"/>
      <c r="QQJ43" s="481"/>
      <c r="QQK43" s="481"/>
      <c r="QQL43" s="481"/>
      <c r="QQM43" s="479"/>
      <c r="QQN43" s="480"/>
      <c r="QQO43" s="480"/>
      <c r="QQP43" s="481"/>
      <c r="QQQ43" s="481"/>
      <c r="QQR43" s="481"/>
      <c r="QQS43" s="479"/>
      <c r="QQT43" s="480"/>
      <c r="QQU43" s="480"/>
      <c r="QQV43" s="481"/>
      <c r="QQW43" s="481"/>
      <c r="QQX43" s="481"/>
      <c r="QQY43" s="479"/>
      <c r="QQZ43" s="480"/>
      <c r="QRA43" s="480"/>
      <c r="QRB43" s="481"/>
      <c r="QRC43" s="481"/>
      <c r="QRD43" s="481"/>
      <c r="QRE43" s="479"/>
      <c r="QRF43" s="480"/>
      <c r="QRG43" s="480"/>
      <c r="QRH43" s="481"/>
      <c r="QRI43" s="481"/>
      <c r="QRJ43" s="481"/>
      <c r="QRK43" s="479"/>
      <c r="QRL43" s="480"/>
      <c r="QRM43" s="480"/>
      <c r="QRN43" s="481"/>
      <c r="QRO43" s="481"/>
      <c r="QRP43" s="481"/>
      <c r="QRQ43" s="479"/>
      <c r="QRR43" s="480"/>
      <c r="QRS43" s="480"/>
      <c r="QRT43" s="481"/>
      <c r="QRU43" s="481"/>
      <c r="QRV43" s="481"/>
      <c r="QRW43" s="479"/>
      <c r="QRX43" s="480"/>
      <c r="QRY43" s="480"/>
      <c r="QRZ43" s="481"/>
      <c r="QSA43" s="481"/>
      <c r="QSB43" s="481"/>
      <c r="QSC43" s="479"/>
      <c r="QSD43" s="480"/>
      <c r="QSE43" s="480"/>
      <c r="QSF43" s="481"/>
      <c r="QSG43" s="481"/>
      <c r="QSH43" s="481"/>
      <c r="QSI43" s="479"/>
      <c r="QSJ43" s="480"/>
      <c r="QSK43" s="480"/>
      <c r="QSL43" s="481"/>
      <c r="QSM43" s="481"/>
      <c r="QSN43" s="481"/>
      <c r="QSO43" s="479"/>
      <c r="QSP43" s="480"/>
      <c r="QSQ43" s="480"/>
      <c r="QSR43" s="481"/>
      <c r="QSS43" s="481"/>
      <c r="QST43" s="481"/>
      <c r="QSU43" s="479"/>
      <c r="QSV43" s="480"/>
      <c r="QSW43" s="480"/>
      <c r="QSX43" s="481"/>
      <c r="QSY43" s="481"/>
      <c r="QSZ43" s="481"/>
      <c r="QTA43" s="479"/>
      <c r="QTB43" s="480"/>
      <c r="QTC43" s="480"/>
      <c r="QTD43" s="481"/>
      <c r="QTE43" s="481"/>
      <c r="QTF43" s="481"/>
      <c r="QTG43" s="479"/>
      <c r="QTH43" s="480"/>
      <c r="QTI43" s="480"/>
      <c r="QTJ43" s="481"/>
      <c r="QTK43" s="481"/>
      <c r="QTL43" s="481"/>
      <c r="QTM43" s="479"/>
      <c r="QTN43" s="480"/>
      <c r="QTO43" s="480"/>
      <c r="QTP43" s="481"/>
      <c r="QTQ43" s="481"/>
      <c r="QTR43" s="481"/>
      <c r="QTS43" s="479"/>
      <c r="QTT43" s="480"/>
      <c r="QTU43" s="480"/>
      <c r="QTV43" s="481"/>
      <c r="QTW43" s="481"/>
      <c r="QTX43" s="481"/>
      <c r="QTY43" s="479"/>
      <c r="QTZ43" s="480"/>
      <c r="QUA43" s="480"/>
      <c r="QUB43" s="481"/>
      <c r="QUC43" s="481"/>
      <c r="QUD43" s="481"/>
      <c r="QUE43" s="479"/>
      <c r="QUF43" s="480"/>
      <c r="QUG43" s="480"/>
      <c r="QUH43" s="481"/>
      <c r="QUI43" s="481"/>
      <c r="QUJ43" s="481"/>
      <c r="QUK43" s="479"/>
      <c r="QUL43" s="480"/>
      <c r="QUM43" s="480"/>
      <c r="QUN43" s="481"/>
      <c r="QUO43" s="481"/>
      <c r="QUP43" s="481"/>
      <c r="QUQ43" s="479"/>
      <c r="QUR43" s="480"/>
      <c r="QUS43" s="480"/>
      <c r="QUT43" s="481"/>
      <c r="QUU43" s="481"/>
      <c r="QUV43" s="481"/>
      <c r="QUW43" s="479"/>
      <c r="QUX43" s="480"/>
      <c r="QUY43" s="480"/>
      <c r="QUZ43" s="481"/>
      <c r="QVA43" s="481"/>
      <c r="QVB43" s="481"/>
      <c r="QVC43" s="479"/>
      <c r="QVD43" s="480"/>
      <c r="QVE43" s="480"/>
      <c r="QVF43" s="481"/>
      <c r="QVG43" s="481"/>
      <c r="QVH43" s="481"/>
      <c r="QVI43" s="479"/>
      <c r="QVJ43" s="480"/>
      <c r="QVK43" s="480"/>
      <c r="QVL43" s="481"/>
      <c r="QVM43" s="481"/>
      <c r="QVN43" s="481"/>
      <c r="QVO43" s="479"/>
      <c r="QVP43" s="480"/>
      <c r="QVQ43" s="480"/>
      <c r="QVR43" s="481"/>
      <c r="QVS43" s="481"/>
      <c r="QVT43" s="481"/>
      <c r="QVU43" s="479"/>
      <c r="QVV43" s="480"/>
      <c r="QVW43" s="480"/>
      <c r="QVX43" s="481"/>
      <c r="QVY43" s="481"/>
      <c r="QVZ43" s="481"/>
      <c r="QWA43" s="479"/>
      <c r="QWB43" s="480"/>
      <c r="QWC43" s="480"/>
      <c r="QWD43" s="481"/>
      <c r="QWE43" s="481"/>
      <c r="QWF43" s="481"/>
      <c r="QWG43" s="479"/>
      <c r="QWH43" s="480"/>
      <c r="QWI43" s="480"/>
      <c r="QWJ43" s="481"/>
      <c r="QWK43" s="481"/>
      <c r="QWL43" s="481"/>
      <c r="QWM43" s="479"/>
      <c r="QWN43" s="480"/>
      <c r="QWO43" s="480"/>
      <c r="QWP43" s="481"/>
      <c r="QWQ43" s="481"/>
      <c r="QWR43" s="481"/>
      <c r="QWS43" s="479"/>
      <c r="QWT43" s="480"/>
      <c r="QWU43" s="480"/>
      <c r="QWV43" s="481"/>
      <c r="QWW43" s="481"/>
      <c r="QWX43" s="481"/>
      <c r="QWY43" s="479"/>
      <c r="QWZ43" s="480"/>
      <c r="QXA43" s="480"/>
      <c r="QXB43" s="481"/>
      <c r="QXC43" s="481"/>
      <c r="QXD43" s="481"/>
      <c r="QXE43" s="479"/>
      <c r="QXF43" s="480"/>
      <c r="QXG43" s="480"/>
      <c r="QXH43" s="481"/>
      <c r="QXI43" s="481"/>
      <c r="QXJ43" s="481"/>
      <c r="QXK43" s="479"/>
      <c r="QXL43" s="480"/>
      <c r="QXM43" s="480"/>
      <c r="QXN43" s="481"/>
      <c r="QXO43" s="481"/>
      <c r="QXP43" s="481"/>
      <c r="QXQ43" s="479"/>
      <c r="QXR43" s="480"/>
      <c r="QXS43" s="480"/>
      <c r="QXT43" s="481"/>
      <c r="QXU43" s="481"/>
      <c r="QXV43" s="481"/>
      <c r="QXW43" s="479"/>
      <c r="QXX43" s="480"/>
      <c r="QXY43" s="480"/>
      <c r="QXZ43" s="481"/>
      <c r="QYA43" s="481"/>
      <c r="QYB43" s="481"/>
      <c r="QYC43" s="479"/>
      <c r="QYD43" s="480"/>
      <c r="QYE43" s="480"/>
      <c r="QYF43" s="481"/>
      <c r="QYG43" s="481"/>
      <c r="QYH43" s="481"/>
      <c r="QYI43" s="479"/>
      <c r="QYJ43" s="480"/>
      <c r="QYK43" s="480"/>
      <c r="QYL43" s="481"/>
      <c r="QYM43" s="481"/>
      <c r="QYN43" s="481"/>
      <c r="QYO43" s="479"/>
      <c r="QYP43" s="480"/>
      <c r="QYQ43" s="480"/>
      <c r="QYR43" s="481"/>
      <c r="QYS43" s="481"/>
      <c r="QYT43" s="481"/>
      <c r="QYU43" s="479"/>
      <c r="QYV43" s="480"/>
      <c r="QYW43" s="480"/>
      <c r="QYX43" s="481"/>
      <c r="QYY43" s="481"/>
      <c r="QYZ43" s="481"/>
      <c r="QZA43" s="479"/>
      <c r="QZB43" s="480"/>
      <c r="QZC43" s="480"/>
      <c r="QZD43" s="481"/>
      <c r="QZE43" s="481"/>
      <c r="QZF43" s="481"/>
      <c r="QZG43" s="479"/>
      <c r="QZH43" s="480"/>
      <c r="QZI43" s="480"/>
      <c r="QZJ43" s="481"/>
      <c r="QZK43" s="481"/>
      <c r="QZL43" s="481"/>
      <c r="QZM43" s="479"/>
      <c r="QZN43" s="480"/>
      <c r="QZO43" s="480"/>
      <c r="QZP43" s="481"/>
      <c r="QZQ43" s="481"/>
      <c r="QZR43" s="481"/>
      <c r="QZS43" s="479"/>
      <c r="QZT43" s="480"/>
      <c r="QZU43" s="480"/>
      <c r="QZV43" s="481"/>
      <c r="QZW43" s="481"/>
      <c r="QZX43" s="481"/>
      <c r="QZY43" s="479"/>
      <c r="QZZ43" s="480"/>
      <c r="RAA43" s="480"/>
      <c r="RAB43" s="481"/>
      <c r="RAC43" s="481"/>
      <c r="RAD43" s="481"/>
      <c r="RAE43" s="479"/>
      <c r="RAF43" s="480"/>
      <c r="RAG43" s="480"/>
      <c r="RAH43" s="481"/>
      <c r="RAI43" s="481"/>
      <c r="RAJ43" s="481"/>
      <c r="RAK43" s="479"/>
      <c r="RAL43" s="480"/>
      <c r="RAM43" s="480"/>
      <c r="RAN43" s="481"/>
      <c r="RAO43" s="481"/>
      <c r="RAP43" s="481"/>
      <c r="RAQ43" s="479"/>
      <c r="RAR43" s="480"/>
      <c r="RAS43" s="480"/>
      <c r="RAT43" s="481"/>
      <c r="RAU43" s="481"/>
      <c r="RAV43" s="481"/>
      <c r="RAW43" s="479"/>
      <c r="RAX43" s="480"/>
      <c r="RAY43" s="480"/>
      <c r="RAZ43" s="481"/>
      <c r="RBA43" s="481"/>
      <c r="RBB43" s="481"/>
      <c r="RBC43" s="479"/>
      <c r="RBD43" s="480"/>
      <c r="RBE43" s="480"/>
      <c r="RBF43" s="481"/>
      <c r="RBG43" s="481"/>
      <c r="RBH43" s="481"/>
      <c r="RBI43" s="479"/>
      <c r="RBJ43" s="480"/>
      <c r="RBK43" s="480"/>
      <c r="RBL43" s="481"/>
      <c r="RBM43" s="481"/>
      <c r="RBN43" s="481"/>
      <c r="RBO43" s="479"/>
      <c r="RBP43" s="480"/>
      <c r="RBQ43" s="480"/>
      <c r="RBR43" s="481"/>
      <c r="RBS43" s="481"/>
      <c r="RBT43" s="481"/>
      <c r="RBU43" s="479"/>
      <c r="RBV43" s="480"/>
      <c r="RBW43" s="480"/>
      <c r="RBX43" s="481"/>
      <c r="RBY43" s="481"/>
      <c r="RBZ43" s="481"/>
      <c r="RCA43" s="479"/>
      <c r="RCB43" s="480"/>
      <c r="RCC43" s="480"/>
      <c r="RCD43" s="481"/>
      <c r="RCE43" s="481"/>
      <c r="RCF43" s="481"/>
      <c r="RCG43" s="479"/>
      <c r="RCH43" s="480"/>
      <c r="RCI43" s="480"/>
      <c r="RCJ43" s="481"/>
      <c r="RCK43" s="481"/>
      <c r="RCL43" s="481"/>
      <c r="RCM43" s="479"/>
      <c r="RCN43" s="480"/>
      <c r="RCO43" s="480"/>
      <c r="RCP43" s="481"/>
      <c r="RCQ43" s="481"/>
      <c r="RCR43" s="481"/>
      <c r="RCS43" s="479"/>
      <c r="RCT43" s="480"/>
      <c r="RCU43" s="480"/>
      <c r="RCV43" s="481"/>
      <c r="RCW43" s="481"/>
      <c r="RCX43" s="481"/>
      <c r="RCY43" s="479"/>
      <c r="RCZ43" s="480"/>
      <c r="RDA43" s="480"/>
      <c r="RDB43" s="481"/>
      <c r="RDC43" s="481"/>
      <c r="RDD43" s="481"/>
      <c r="RDE43" s="479"/>
      <c r="RDF43" s="480"/>
      <c r="RDG43" s="480"/>
      <c r="RDH43" s="481"/>
      <c r="RDI43" s="481"/>
      <c r="RDJ43" s="481"/>
      <c r="RDK43" s="479"/>
      <c r="RDL43" s="480"/>
      <c r="RDM43" s="480"/>
      <c r="RDN43" s="481"/>
      <c r="RDO43" s="481"/>
      <c r="RDP43" s="481"/>
      <c r="RDQ43" s="479"/>
      <c r="RDR43" s="480"/>
      <c r="RDS43" s="480"/>
      <c r="RDT43" s="481"/>
      <c r="RDU43" s="481"/>
      <c r="RDV43" s="481"/>
      <c r="RDW43" s="479"/>
      <c r="RDX43" s="480"/>
      <c r="RDY43" s="480"/>
      <c r="RDZ43" s="481"/>
      <c r="REA43" s="481"/>
      <c r="REB43" s="481"/>
      <c r="REC43" s="479"/>
      <c r="RED43" s="480"/>
      <c r="REE43" s="480"/>
      <c r="REF43" s="481"/>
      <c r="REG43" s="481"/>
      <c r="REH43" s="481"/>
      <c r="REI43" s="479"/>
      <c r="REJ43" s="480"/>
      <c r="REK43" s="480"/>
      <c r="REL43" s="481"/>
      <c r="REM43" s="481"/>
      <c r="REN43" s="481"/>
      <c r="REO43" s="479"/>
      <c r="REP43" s="480"/>
      <c r="REQ43" s="480"/>
      <c r="RER43" s="481"/>
      <c r="RES43" s="481"/>
      <c r="RET43" s="481"/>
      <c r="REU43" s="479"/>
      <c r="REV43" s="480"/>
      <c r="REW43" s="480"/>
      <c r="REX43" s="481"/>
      <c r="REY43" s="481"/>
      <c r="REZ43" s="481"/>
      <c r="RFA43" s="479"/>
      <c r="RFB43" s="480"/>
      <c r="RFC43" s="480"/>
      <c r="RFD43" s="481"/>
      <c r="RFE43" s="481"/>
      <c r="RFF43" s="481"/>
      <c r="RFG43" s="479"/>
      <c r="RFH43" s="480"/>
      <c r="RFI43" s="480"/>
      <c r="RFJ43" s="481"/>
      <c r="RFK43" s="481"/>
      <c r="RFL43" s="481"/>
      <c r="RFM43" s="479"/>
      <c r="RFN43" s="480"/>
      <c r="RFO43" s="480"/>
      <c r="RFP43" s="481"/>
      <c r="RFQ43" s="481"/>
      <c r="RFR43" s="481"/>
      <c r="RFS43" s="479"/>
      <c r="RFT43" s="480"/>
      <c r="RFU43" s="480"/>
      <c r="RFV43" s="481"/>
      <c r="RFW43" s="481"/>
      <c r="RFX43" s="481"/>
      <c r="RFY43" s="479"/>
      <c r="RFZ43" s="480"/>
      <c r="RGA43" s="480"/>
      <c r="RGB43" s="481"/>
      <c r="RGC43" s="481"/>
      <c r="RGD43" s="481"/>
      <c r="RGE43" s="479"/>
      <c r="RGF43" s="480"/>
      <c r="RGG43" s="480"/>
      <c r="RGH43" s="481"/>
      <c r="RGI43" s="481"/>
      <c r="RGJ43" s="481"/>
      <c r="RGK43" s="479"/>
      <c r="RGL43" s="480"/>
      <c r="RGM43" s="480"/>
      <c r="RGN43" s="481"/>
      <c r="RGO43" s="481"/>
      <c r="RGP43" s="481"/>
      <c r="RGQ43" s="479"/>
      <c r="RGR43" s="480"/>
      <c r="RGS43" s="480"/>
      <c r="RGT43" s="481"/>
      <c r="RGU43" s="481"/>
      <c r="RGV43" s="481"/>
      <c r="RGW43" s="479"/>
      <c r="RGX43" s="480"/>
      <c r="RGY43" s="480"/>
      <c r="RGZ43" s="481"/>
      <c r="RHA43" s="481"/>
      <c r="RHB43" s="481"/>
      <c r="RHC43" s="479"/>
      <c r="RHD43" s="480"/>
      <c r="RHE43" s="480"/>
      <c r="RHF43" s="481"/>
      <c r="RHG43" s="481"/>
      <c r="RHH43" s="481"/>
      <c r="RHI43" s="479"/>
      <c r="RHJ43" s="480"/>
      <c r="RHK43" s="480"/>
      <c r="RHL43" s="481"/>
      <c r="RHM43" s="481"/>
      <c r="RHN43" s="481"/>
      <c r="RHO43" s="479"/>
      <c r="RHP43" s="480"/>
      <c r="RHQ43" s="480"/>
      <c r="RHR43" s="481"/>
      <c r="RHS43" s="481"/>
      <c r="RHT43" s="481"/>
      <c r="RHU43" s="479"/>
      <c r="RHV43" s="480"/>
      <c r="RHW43" s="480"/>
      <c r="RHX43" s="481"/>
      <c r="RHY43" s="481"/>
      <c r="RHZ43" s="481"/>
      <c r="RIA43" s="479"/>
      <c r="RIB43" s="480"/>
      <c r="RIC43" s="480"/>
      <c r="RID43" s="481"/>
      <c r="RIE43" s="481"/>
      <c r="RIF43" s="481"/>
      <c r="RIG43" s="479"/>
      <c r="RIH43" s="480"/>
      <c r="RII43" s="480"/>
      <c r="RIJ43" s="481"/>
      <c r="RIK43" s="481"/>
      <c r="RIL43" s="481"/>
      <c r="RIM43" s="479"/>
      <c r="RIN43" s="480"/>
      <c r="RIO43" s="480"/>
      <c r="RIP43" s="481"/>
      <c r="RIQ43" s="481"/>
      <c r="RIR43" s="481"/>
      <c r="RIS43" s="479"/>
      <c r="RIT43" s="480"/>
      <c r="RIU43" s="480"/>
      <c r="RIV43" s="481"/>
      <c r="RIW43" s="481"/>
      <c r="RIX43" s="481"/>
      <c r="RIY43" s="479"/>
      <c r="RIZ43" s="480"/>
      <c r="RJA43" s="480"/>
      <c r="RJB43" s="481"/>
      <c r="RJC43" s="481"/>
      <c r="RJD43" s="481"/>
      <c r="RJE43" s="479"/>
      <c r="RJF43" s="480"/>
      <c r="RJG43" s="480"/>
      <c r="RJH43" s="481"/>
      <c r="RJI43" s="481"/>
      <c r="RJJ43" s="481"/>
      <c r="RJK43" s="479"/>
      <c r="RJL43" s="480"/>
      <c r="RJM43" s="480"/>
      <c r="RJN43" s="481"/>
      <c r="RJO43" s="481"/>
      <c r="RJP43" s="481"/>
      <c r="RJQ43" s="479"/>
      <c r="RJR43" s="480"/>
      <c r="RJS43" s="480"/>
      <c r="RJT43" s="481"/>
      <c r="RJU43" s="481"/>
      <c r="RJV43" s="481"/>
      <c r="RJW43" s="479"/>
      <c r="RJX43" s="480"/>
      <c r="RJY43" s="480"/>
      <c r="RJZ43" s="481"/>
      <c r="RKA43" s="481"/>
      <c r="RKB43" s="481"/>
      <c r="RKC43" s="479"/>
      <c r="RKD43" s="480"/>
      <c r="RKE43" s="480"/>
      <c r="RKF43" s="481"/>
      <c r="RKG43" s="481"/>
      <c r="RKH43" s="481"/>
      <c r="RKI43" s="479"/>
      <c r="RKJ43" s="480"/>
      <c r="RKK43" s="480"/>
      <c r="RKL43" s="481"/>
      <c r="RKM43" s="481"/>
      <c r="RKN43" s="481"/>
      <c r="RKO43" s="479"/>
      <c r="RKP43" s="480"/>
      <c r="RKQ43" s="480"/>
      <c r="RKR43" s="481"/>
      <c r="RKS43" s="481"/>
      <c r="RKT43" s="481"/>
      <c r="RKU43" s="479"/>
      <c r="RKV43" s="480"/>
      <c r="RKW43" s="480"/>
      <c r="RKX43" s="481"/>
      <c r="RKY43" s="481"/>
      <c r="RKZ43" s="481"/>
      <c r="RLA43" s="479"/>
      <c r="RLB43" s="480"/>
      <c r="RLC43" s="480"/>
      <c r="RLD43" s="481"/>
      <c r="RLE43" s="481"/>
      <c r="RLF43" s="481"/>
      <c r="RLG43" s="479"/>
      <c r="RLH43" s="480"/>
      <c r="RLI43" s="480"/>
      <c r="RLJ43" s="481"/>
      <c r="RLK43" s="481"/>
      <c r="RLL43" s="481"/>
      <c r="RLM43" s="479"/>
      <c r="RLN43" s="480"/>
      <c r="RLO43" s="480"/>
      <c r="RLP43" s="481"/>
      <c r="RLQ43" s="481"/>
      <c r="RLR43" s="481"/>
      <c r="RLS43" s="479"/>
      <c r="RLT43" s="480"/>
      <c r="RLU43" s="480"/>
      <c r="RLV43" s="481"/>
      <c r="RLW43" s="481"/>
      <c r="RLX43" s="481"/>
      <c r="RLY43" s="479"/>
      <c r="RLZ43" s="480"/>
      <c r="RMA43" s="480"/>
      <c r="RMB43" s="481"/>
      <c r="RMC43" s="481"/>
      <c r="RMD43" s="481"/>
      <c r="RME43" s="479"/>
      <c r="RMF43" s="480"/>
      <c r="RMG43" s="480"/>
      <c r="RMH43" s="481"/>
      <c r="RMI43" s="481"/>
      <c r="RMJ43" s="481"/>
      <c r="RMK43" s="479"/>
      <c r="RML43" s="480"/>
      <c r="RMM43" s="480"/>
      <c r="RMN43" s="481"/>
      <c r="RMO43" s="481"/>
      <c r="RMP43" s="481"/>
      <c r="RMQ43" s="479"/>
      <c r="RMR43" s="480"/>
      <c r="RMS43" s="480"/>
      <c r="RMT43" s="481"/>
      <c r="RMU43" s="481"/>
      <c r="RMV43" s="481"/>
      <c r="RMW43" s="479"/>
      <c r="RMX43" s="480"/>
      <c r="RMY43" s="480"/>
      <c r="RMZ43" s="481"/>
      <c r="RNA43" s="481"/>
      <c r="RNB43" s="481"/>
      <c r="RNC43" s="479"/>
      <c r="RND43" s="480"/>
      <c r="RNE43" s="480"/>
      <c r="RNF43" s="481"/>
      <c r="RNG43" s="481"/>
      <c r="RNH43" s="481"/>
      <c r="RNI43" s="479"/>
      <c r="RNJ43" s="480"/>
      <c r="RNK43" s="480"/>
      <c r="RNL43" s="481"/>
      <c r="RNM43" s="481"/>
      <c r="RNN43" s="481"/>
      <c r="RNO43" s="479"/>
      <c r="RNP43" s="480"/>
      <c r="RNQ43" s="480"/>
      <c r="RNR43" s="481"/>
      <c r="RNS43" s="481"/>
      <c r="RNT43" s="481"/>
      <c r="RNU43" s="479"/>
      <c r="RNV43" s="480"/>
      <c r="RNW43" s="480"/>
      <c r="RNX43" s="481"/>
      <c r="RNY43" s="481"/>
      <c r="RNZ43" s="481"/>
      <c r="ROA43" s="479"/>
      <c r="ROB43" s="480"/>
      <c r="ROC43" s="480"/>
      <c r="ROD43" s="481"/>
      <c r="ROE43" s="481"/>
      <c r="ROF43" s="481"/>
      <c r="ROG43" s="479"/>
      <c r="ROH43" s="480"/>
      <c r="ROI43" s="480"/>
      <c r="ROJ43" s="481"/>
      <c r="ROK43" s="481"/>
      <c r="ROL43" s="481"/>
      <c r="ROM43" s="479"/>
      <c r="RON43" s="480"/>
      <c r="ROO43" s="480"/>
      <c r="ROP43" s="481"/>
      <c r="ROQ43" s="481"/>
      <c r="ROR43" s="481"/>
      <c r="ROS43" s="479"/>
      <c r="ROT43" s="480"/>
      <c r="ROU43" s="480"/>
      <c r="ROV43" s="481"/>
      <c r="ROW43" s="481"/>
      <c r="ROX43" s="481"/>
      <c r="ROY43" s="479"/>
      <c r="ROZ43" s="480"/>
      <c r="RPA43" s="480"/>
      <c r="RPB43" s="481"/>
      <c r="RPC43" s="481"/>
      <c r="RPD43" s="481"/>
      <c r="RPE43" s="479"/>
      <c r="RPF43" s="480"/>
      <c r="RPG43" s="480"/>
      <c r="RPH43" s="481"/>
      <c r="RPI43" s="481"/>
      <c r="RPJ43" s="481"/>
      <c r="RPK43" s="479"/>
      <c r="RPL43" s="480"/>
      <c r="RPM43" s="480"/>
      <c r="RPN43" s="481"/>
      <c r="RPO43" s="481"/>
      <c r="RPP43" s="481"/>
      <c r="RPQ43" s="479"/>
      <c r="RPR43" s="480"/>
      <c r="RPS43" s="480"/>
      <c r="RPT43" s="481"/>
      <c r="RPU43" s="481"/>
      <c r="RPV43" s="481"/>
      <c r="RPW43" s="479"/>
      <c r="RPX43" s="480"/>
      <c r="RPY43" s="480"/>
      <c r="RPZ43" s="481"/>
      <c r="RQA43" s="481"/>
      <c r="RQB43" s="481"/>
      <c r="RQC43" s="479"/>
      <c r="RQD43" s="480"/>
      <c r="RQE43" s="480"/>
      <c r="RQF43" s="481"/>
      <c r="RQG43" s="481"/>
      <c r="RQH43" s="481"/>
      <c r="RQI43" s="479"/>
      <c r="RQJ43" s="480"/>
      <c r="RQK43" s="480"/>
      <c r="RQL43" s="481"/>
      <c r="RQM43" s="481"/>
      <c r="RQN43" s="481"/>
      <c r="RQO43" s="479"/>
      <c r="RQP43" s="480"/>
      <c r="RQQ43" s="480"/>
      <c r="RQR43" s="481"/>
      <c r="RQS43" s="481"/>
      <c r="RQT43" s="481"/>
      <c r="RQU43" s="479"/>
      <c r="RQV43" s="480"/>
      <c r="RQW43" s="480"/>
      <c r="RQX43" s="481"/>
      <c r="RQY43" s="481"/>
      <c r="RQZ43" s="481"/>
      <c r="RRA43" s="479"/>
      <c r="RRB43" s="480"/>
      <c r="RRC43" s="480"/>
      <c r="RRD43" s="481"/>
      <c r="RRE43" s="481"/>
      <c r="RRF43" s="481"/>
      <c r="RRG43" s="479"/>
      <c r="RRH43" s="480"/>
      <c r="RRI43" s="480"/>
      <c r="RRJ43" s="481"/>
      <c r="RRK43" s="481"/>
      <c r="RRL43" s="481"/>
      <c r="RRM43" s="479"/>
      <c r="RRN43" s="480"/>
      <c r="RRO43" s="480"/>
      <c r="RRP43" s="481"/>
      <c r="RRQ43" s="481"/>
      <c r="RRR43" s="481"/>
      <c r="RRS43" s="479"/>
      <c r="RRT43" s="480"/>
      <c r="RRU43" s="480"/>
      <c r="RRV43" s="481"/>
      <c r="RRW43" s="481"/>
      <c r="RRX43" s="481"/>
      <c r="RRY43" s="479"/>
      <c r="RRZ43" s="480"/>
      <c r="RSA43" s="480"/>
      <c r="RSB43" s="481"/>
      <c r="RSC43" s="481"/>
      <c r="RSD43" s="481"/>
      <c r="RSE43" s="479"/>
      <c r="RSF43" s="480"/>
      <c r="RSG43" s="480"/>
      <c r="RSH43" s="481"/>
      <c r="RSI43" s="481"/>
      <c r="RSJ43" s="481"/>
      <c r="RSK43" s="479"/>
      <c r="RSL43" s="480"/>
      <c r="RSM43" s="480"/>
      <c r="RSN43" s="481"/>
      <c r="RSO43" s="481"/>
      <c r="RSP43" s="481"/>
      <c r="RSQ43" s="479"/>
      <c r="RSR43" s="480"/>
      <c r="RSS43" s="480"/>
      <c r="RST43" s="481"/>
      <c r="RSU43" s="481"/>
      <c r="RSV43" s="481"/>
      <c r="RSW43" s="479"/>
      <c r="RSX43" s="480"/>
      <c r="RSY43" s="480"/>
      <c r="RSZ43" s="481"/>
      <c r="RTA43" s="481"/>
      <c r="RTB43" s="481"/>
      <c r="RTC43" s="479"/>
      <c r="RTD43" s="480"/>
      <c r="RTE43" s="480"/>
      <c r="RTF43" s="481"/>
      <c r="RTG43" s="481"/>
      <c r="RTH43" s="481"/>
      <c r="RTI43" s="479"/>
      <c r="RTJ43" s="480"/>
      <c r="RTK43" s="480"/>
      <c r="RTL43" s="481"/>
      <c r="RTM43" s="481"/>
      <c r="RTN43" s="481"/>
      <c r="RTO43" s="479"/>
      <c r="RTP43" s="480"/>
      <c r="RTQ43" s="480"/>
      <c r="RTR43" s="481"/>
      <c r="RTS43" s="481"/>
      <c r="RTT43" s="481"/>
      <c r="RTU43" s="479"/>
      <c r="RTV43" s="480"/>
      <c r="RTW43" s="480"/>
      <c r="RTX43" s="481"/>
      <c r="RTY43" s="481"/>
      <c r="RTZ43" s="481"/>
      <c r="RUA43" s="479"/>
      <c r="RUB43" s="480"/>
      <c r="RUC43" s="480"/>
      <c r="RUD43" s="481"/>
      <c r="RUE43" s="481"/>
      <c r="RUF43" s="481"/>
      <c r="RUG43" s="479"/>
      <c r="RUH43" s="480"/>
      <c r="RUI43" s="480"/>
      <c r="RUJ43" s="481"/>
      <c r="RUK43" s="481"/>
      <c r="RUL43" s="481"/>
      <c r="RUM43" s="479"/>
      <c r="RUN43" s="480"/>
      <c r="RUO43" s="480"/>
      <c r="RUP43" s="481"/>
      <c r="RUQ43" s="481"/>
      <c r="RUR43" s="481"/>
      <c r="RUS43" s="479"/>
      <c r="RUT43" s="480"/>
      <c r="RUU43" s="480"/>
      <c r="RUV43" s="481"/>
      <c r="RUW43" s="481"/>
      <c r="RUX43" s="481"/>
      <c r="RUY43" s="479"/>
      <c r="RUZ43" s="480"/>
      <c r="RVA43" s="480"/>
      <c r="RVB43" s="481"/>
      <c r="RVC43" s="481"/>
      <c r="RVD43" s="481"/>
      <c r="RVE43" s="479"/>
      <c r="RVF43" s="480"/>
      <c r="RVG43" s="480"/>
      <c r="RVH43" s="481"/>
      <c r="RVI43" s="481"/>
      <c r="RVJ43" s="481"/>
      <c r="RVK43" s="479"/>
      <c r="RVL43" s="480"/>
      <c r="RVM43" s="480"/>
      <c r="RVN43" s="481"/>
      <c r="RVO43" s="481"/>
      <c r="RVP43" s="481"/>
      <c r="RVQ43" s="479"/>
      <c r="RVR43" s="480"/>
      <c r="RVS43" s="480"/>
      <c r="RVT43" s="481"/>
      <c r="RVU43" s="481"/>
      <c r="RVV43" s="481"/>
      <c r="RVW43" s="479"/>
      <c r="RVX43" s="480"/>
      <c r="RVY43" s="480"/>
      <c r="RVZ43" s="481"/>
      <c r="RWA43" s="481"/>
      <c r="RWB43" s="481"/>
      <c r="RWC43" s="479"/>
      <c r="RWD43" s="480"/>
      <c r="RWE43" s="480"/>
      <c r="RWF43" s="481"/>
      <c r="RWG43" s="481"/>
      <c r="RWH43" s="481"/>
      <c r="RWI43" s="479"/>
      <c r="RWJ43" s="480"/>
      <c r="RWK43" s="480"/>
      <c r="RWL43" s="481"/>
      <c r="RWM43" s="481"/>
      <c r="RWN43" s="481"/>
      <c r="RWO43" s="479"/>
      <c r="RWP43" s="480"/>
      <c r="RWQ43" s="480"/>
      <c r="RWR43" s="481"/>
      <c r="RWS43" s="481"/>
      <c r="RWT43" s="481"/>
      <c r="RWU43" s="479"/>
      <c r="RWV43" s="480"/>
      <c r="RWW43" s="480"/>
      <c r="RWX43" s="481"/>
      <c r="RWY43" s="481"/>
      <c r="RWZ43" s="481"/>
      <c r="RXA43" s="479"/>
      <c r="RXB43" s="480"/>
      <c r="RXC43" s="480"/>
      <c r="RXD43" s="481"/>
      <c r="RXE43" s="481"/>
      <c r="RXF43" s="481"/>
      <c r="RXG43" s="479"/>
      <c r="RXH43" s="480"/>
      <c r="RXI43" s="480"/>
      <c r="RXJ43" s="481"/>
      <c r="RXK43" s="481"/>
      <c r="RXL43" s="481"/>
      <c r="RXM43" s="479"/>
      <c r="RXN43" s="480"/>
      <c r="RXO43" s="480"/>
      <c r="RXP43" s="481"/>
      <c r="RXQ43" s="481"/>
      <c r="RXR43" s="481"/>
      <c r="RXS43" s="479"/>
      <c r="RXT43" s="480"/>
      <c r="RXU43" s="480"/>
      <c r="RXV43" s="481"/>
      <c r="RXW43" s="481"/>
      <c r="RXX43" s="481"/>
      <c r="RXY43" s="479"/>
      <c r="RXZ43" s="480"/>
      <c r="RYA43" s="480"/>
      <c r="RYB43" s="481"/>
      <c r="RYC43" s="481"/>
      <c r="RYD43" s="481"/>
      <c r="RYE43" s="479"/>
      <c r="RYF43" s="480"/>
      <c r="RYG43" s="480"/>
      <c r="RYH43" s="481"/>
      <c r="RYI43" s="481"/>
      <c r="RYJ43" s="481"/>
      <c r="RYK43" s="479"/>
      <c r="RYL43" s="480"/>
      <c r="RYM43" s="480"/>
      <c r="RYN43" s="481"/>
      <c r="RYO43" s="481"/>
      <c r="RYP43" s="481"/>
      <c r="RYQ43" s="479"/>
      <c r="RYR43" s="480"/>
      <c r="RYS43" s="480"/>
      <c r="RYT43" s="481"/>
      <c r="RYU43" s="481"/>
      <c r="RYV43" s="481"/>
      <c r="RYW43" s="479"/>
      <c r="RYX43" s="480"/>
      <c r="RYY43" s="480"/>
      <c r="RYZ43" s="481"/>
      <c r="RZA43" s="481"/>
      <c r="RZB43" s="481"/>
      <c r="RZC43" s="479"/>
      <c r="RZD43" s="480"/>
      <c r="RZE43" s="480"/>
      <c r="RZF43" s="481"/>
      <c r="RZG43" s="481"/>
      <c r="RZH43" s="481"/>
      <c r="RZI43" s="479"/>
      <c r="RZJ43" s="480"/>
      <c r="RZK43" s="480"/>
      <c r="RZL43" s="481"/>
      <c r="RZM43" s="481"/>
      <c r="RZN43" s="481"/>
      <c r="RZO43" s="479"/>
      <c r="RZP43" s="480"/>
      <c r="RZQ43" s="480"/>
      <c r="RZR43" s="481"/>
      <c r="RZS43" s="481"/>
      <c r="RZT43" s="481"/>
      <c r="RZU43" s="479"/>
      <c r="RZV43" s="480"/>
      <c r="RZW43" s="480"/>
      <c r="RZX43" s="481"/>
      <c r="RZY43" s="481"/>
      <c r="RZZ43" s="481"/>
      <c r="SAA43" s="479"/>
      <c r="SAB43" s="480"/>
      <c r="SAC43" s="480"/>
      <c r="SAD43" s="481"/>
      <c r="SAE43" s="481"/>
      <c r="SAF43" s="481"/>
      <c r="SAG43" s="479"/>
      <c r="SAH43" s="480"/>
      <c r="SAI43" s="480"/>
      <c r="SAJ43" s="481"/>
      <c r="SAK43" s="481"/>
      <c r="SAL43" s="481"/>
      <c r="SAM43" s="479"/>
      <c r="SAN43" s="480"/>
      <c r="SAO43" s="480"/>
      <c r="SAP43" s="481"/>
      <c r="SAQ43" s="481"/>
      <c r="SAR43" s="481"/>
      <c r="SAS43" s="479"/>
      <c r="SAT43" s="480"/>
      <c r="SAU43" s="480"/>
      <c r="SAV43" s="481"/>
      <c r="SAW43" s="481"/>
      <c r="SAX43" s="481"/>
      <c r="SAY43" s="479"/>
      <c r="SAZ43" s="480"/>
      <c r="SBA43" s="480"/>
      <c r="SBB43" s="481"/>
      <c r="SBC43" s="481"/>
      <c r="SBD43" s="481"/>
      <c r="SBE43" s="479"/>
      <c r="SBF43" s="480"/>
      <c r="SBG43" s="480"/>
      <c r="SBH43" s="481"/>
      <c r="SBI43" s="481"/>
      <c r="SBJ43" s="481"/>
      <c r="SBK43" s="479"/>
      <c r="SBL43" s="480"/>
      <c r="SBM43" s="480"/>
      <c r="SBN43" s="481"/>
      <c r="SBO43" s="481"/>
      <c r="SBP43" s="481"/>
      <c r="SBQ43" s="479"/>
      <c r="SBR43" s="480"/>
      <c r="SBS43" s="480"/>
      <c r="SBT43" s="481"/>
      <c r="SBU43" s="481"/>
      <c r="SBV43" s="481"/>
      <c r="SBW43" s="479"/>
      <c r="SBX43" s="480"/>
      <c r="SBY43" s="480"/>
      <c r="SBZ43" s="481"/>
      <c r="SCA43" s="481"/>
      <c r="SCB43" s="481"/>
      <c r="SCC43" s="479"/>
      <c r="SCD43" s="480"/>
      <c r="SCE43" s="480"/>
      <c r="SCF43" s="481"/>
      <c r="SCG43" s="481"/>
      <c r="SCH43" s="481"/>
      <c r="SCI43" s="479"/>
      <c r="SCJ43" s="480"/>
      <c r="SCK43" s="480"/>
      <c r="SCL43" s="481"/>
      <c r="SCM43" s="481"/>
      <c r="SCN43" s="481"/>
      <c r="SCO43" s="479"/>
      <c r="SCP43" s="480"/>
      <c r="SCQ43" s="480"/>
      <c r="SCR43" s="481"/>
      <c r="SCS43" s="481"/>
      <c r="SCT43" s="481"/>
      <c r="SCU43" s="479"/>
      <c r="SCV43" s="480"/>
      <c r="SCW43" s="480"/>
      <c r="SCX43" s="481"/>
      <c r="SCY43" s="481"/>
      <c r="SCZ43" s="481"/>
      <c r="SDA43" s="479"/>
      <c r="SDB43" s="480"/>
      <c r="SDC43" s="480"/>
      <c r="SDD43" s="481"/>
      <c r="SDE43" s="481"/>
      <c r="SDF43" s="481"/>
      <c r="SDG43" s="479"/>
      <c r="SDH43" s="480"/>
      <c r="SDI43" s="480"/>
      <c r="SDJ43" s="481"/>
      <c r="SDK43" s="481"/>
      <c r="SDL43" s="481"/>
      <c r="SDM43" s="479"/>
      <c r="SDN43" s="480"/>
      <c r="SDO43" s="480"/>
      <c r="SDP43" s="481"/>
      <c r="SDQ43" s="481"/>
      <c r="SDR43" s="481"/>
      <c r="SDS43" s="479"/>
      <c r="SDT43" s="480"/>
      <c r="SDU43" s="480"/>
      <c r="SDV43" s="481"/>
      <c r="SDW43" s="481"/>
      <c r="SDX43" s="481"/>
      <c r="SDY43" s="479"/>
      <c r="SDZ43" s="480"/>
      <c r="SEA43" s="480"/>
      <c r="SEB43" s="481"/>
      <c r="SEC43" s="481"/>
      <c r="SED43" s="481"/>
      <c r="SEE43" s="479"/>
      <c r="SEF43" s="480"/>
      <c r="SEG43" s="480"/>
      <c r="SEH43" s="481"/>
      <c r="SEI43" s="481"/>
      <c r="SEJ43" s="481"/>
      <c r="SEK43" s="479"/>
      <c r="SEL43" s="480"/>
      <c r="SEM43" s="480"/>
      <c r="SEN43" s="481"/>
      <c r="SEO43" s="481"/>
      <c r="SEP43" s="481"/>
      <c r="SEQ43" s="479"/>
      <c r="SER43" s="480"/>
      <c r="SES43" s="480"/>
      <c r="SET43" s="481"/>
      <c r="SEU43" s="481"/>
      <c r="SEV43" s="481"/>
      <c r="SEW43" s="479"/>
      <c r="SEX43" s="480"/>
      <c r="SEY43" s="480"/>
      <c r="SEZ43" s="481"/>
      <c r="SFA43" s="481"/>
      <c r="SFB43" s="481"/>
      <c r="SFC43" s="479"/>
      <c r="SFD43" s="480"/>
      <c r="SFE43" s="480"/>
      <c r="SFF43" s="481"/>
      <c r="SFG43" s="481"/>
      <c r="SFH43" s="481"/>
      <c r="SFI43" s="479"/>
      <c r="SFJ43" s="480"/>
      <c r="SFK43" s="480"/>
      <c r="SFL43" s="481"/>
      <c r="SFM43" s="481"/>
      <c r="SFN43" s="481"/>
      <c r="SFO43" s="479"/>
      <c r="SFP43" s="480"/>
      <c r="SFQ43" s="480"/>
      <c r="SFR43" s="481"/>
      <c r="SFS43" s="481"/>
      <c r="SFT43" s="481"/>
      <c r="SFU43" s="479"/>
      <c r="SFV43" s="480"/>
      <c r="SFW43" s="480"/>
      <c r="SFX43" s="481"/>
      <c r="SFY43" s="481"/>
      <c r="SFZ43" s="481"/>
      <c r="SGA43" s="479"/>
      <c r="SGB43" s="480"/>
      <c r="SGC43" s="480"/>
      <c r="SGD43" s="481"/>
      <c r="SGE43" s="481"/>
      <c r="SGF43" s="481"/>
      <c r="SGG43" s="479"/>
      <c r="SGH43" s="480"/>
      <c r="SGI43" s="480"/>
      <c r="SGJ43" s="481"/>
      <c r="SGK43" s="481"/>
      <c r="SGL43" s="481"/>
      <c r="SGM43" s="479"/>
      <c r="SGN43" s="480"/>
      <c r="SGO43" s="480"/>
      <c r="SGP43" s="481"/>
      <c r="SGQ43" s="481"/>
      <c r="SGR43" s="481"/>
      <c r="SGS43" s="479"/>
      <c r="SGT43" s="480"/>
      <c r="SGU43" s="480"/>
      <c r="SGV43" s="481"/>
      <c r="SGW43" s="481"/>
      <c r="SGX43" s="481"/>
      <c r="SGY43" s="479"/>
      <c r="SGZ43" s="480"/>
      <c r="SHA43" s="480"/>
      <c r="SHB43" s="481"/>
      <c r="SHC43" s="481"/>
      <c r="SHD43" s="481"/>
      <c r="SHE43" s="479"/>
      <c r="SHF43" s="480"/>
      <c r="SHG43" s="480"/>
      <c r="SHH43" s="481"/>
      <c r="SHI43" s="481"/>
      <c r="SHJ43" s="481"/>
      <c r="SHK43" s="479"/>
      <c r="SHL43" s="480"/>
      <c r="SHM43" s="480"/>
      <c r="SHN43" s="481"/>
      <c r="SHO43" s="481"/>
      <c r="SHP43" s="481"/>
      <c r="SHQ43" s="479"/>
      <c r="SHR43" s="480"/>
      <c r="SHS43" s="480"/>
      <c r="SHT43" s="481"/>
      <c r="SHU43" s="481"/>
      <c r="SHV43" s="481"/>
      <c r="SHW43" s="479"/>
      <c r="SHX43" s="480"/>
      <c r="SHY43" s="480"/>
      <c r="SHZ43" s="481"/>
      <c r="SIA43" s="481"/>
      <c r="SIB43" s="481"/>
      <c r="SIC43" s="479"/>
      <c r="SID43" s="480"/>
      <c r="SIE43" s="480"/>
      <c r="SIF43" s="481"/>
      <c r="SIG43" s="481"/>
      <c r="SIH43" s="481"/>
      <c r="SII43" s="479"/>
      <c r="SIJ43" s="480"/>
      <c r="SIK43" s="480"/>
      <c r="SIL43" s="481"/>
      <c r="SIM43" s="481"/>
      <c r="SIN43" s="481"/>
      <c r="SIO43" s="479"/>
      <c r="SIP43" s="480"/>
      <c r="SIQ43" s="480"/>
      <c r="SIR43" s="481"/>
      <c r="SIS43" s="481"/>
      <c r="SIT43" s="481"/>
      <c r="SIU43" s="479"/>
      <c r="SIV43" s="480"/>
      <c r="SIW43" s="480"/>
      <c r="SIX43" s="481"/>
      <c r="SIY43" s="481"/>
      <c r="SIZ43" s="481"/>
      <c r="SJA43" s="479"/>
      <c r="SJB43" s="480"/>
      <c r="SJC43" s="480"/>
      <c r="SJD43" s="481"/>
      <c r="SJE43" s="481"/>
      <c r="SJF43" s="481"/>
      <c r="SJG43" s="479"/>
      <c r="SJH43" s="480"/>
      <c r="SJI43" s="480"/>
      <c r="SJJ43" s="481"/>
      <c r="SJK43" s="481"/>
      <c r="SJL43" s="481"/>
      <c r="SJM43" s="479"/>
      <c r="SJN43" s="480"/>
      <c r="SJO43" s="480"/>
      <c r="SJP43" s="481"/>
      <c r="SJQ43" s="481"/>
      <c r="SJR43" s="481"/>
      <c r="SJS43" s="479"/>
      <c r="SJT43" s="480"/>
      <c r="SJU43" s="480"/>
      <c r="SJV43" s="481"/>
      <c r="SJW43" s="481"/>
      <c r="SJX43" s="481"/>
      <c r="SJY43" s="479"/>
      <c r="SJZ43" s="480"/>
      <c r="SKA43" s="480"/>
      <c r="SKB43" s="481"/>
      <c r="SKC43" s="481"/>
      <c r="SKD43" s="481"/>
      <c r="SKE43" s="479"/>
      <c r="SKF43" s="480"/>
      <c r="SKG43" s="480"/>
      <c r="SKH43" s="481"/>
      <c r="SKI43" s="481"/>
      <c r="SKJ43" s="481"/>
      <c r="SKK43" s="479"/>
      <c r="SKL43" s="480"/>
      <c r="SKM43" s="480"/>
      <c r="SKN43" s="481"/>
      <c r="SKO43" s="481"/>
      <c r="SKP43" s="481"/>
      <c r="SKQ43" s="479"/>
      <c r="SKR43" s="480"/>
      <c r="SKS43" s="480"/>
      <c r="SKT43" s="481"/>
      <c r="SKU43" s="481"/>
      <c r="SKV43" s="481"/>
      <c r="SKW43" s="479"/>
      <c r="SKX43" s="480"/>
      <c r="SKY43" s="480"/>
      <c r="SKZ43" s="481"/>
      <c r="SLA43" s="481"/>
      <c r="SLB43" s="481"/>
      <c r="SLC43" s="479"/>
      <c r="SLD43" s="480"/>
      <c r="SLE43" s="480"/>
      <c r="SLF43" s="481"/>
      <c r="SLG43" s="481"/>
      <c r="SLH43" s="481"/>
      <c r="SLI43" s="479"/>
      <c r="SLJ43" s="480"/>
      <c r="SLK43" s="480"/>
      <c r="SLL43" s="481"/>
      <c r="SLM43" s="481"/>
      <c r="SLN43" s="481"/>
      <c r="SLO43" s="479"/>
      <c r="SLP43" s="480"/>
      <c r="SLQ43" s="480"/>
      <c r="SLR43" s="481"/>
      <c r="SLS43" s="481"/>
      <c r="SLT43" s="481"/>
      <c r="SLU43" s="479"/>
      <c r="SLV43" s="480"/>
      <c r="SLW43" s="480"/>
      <c r="SLX43" s="481"/>
      <c r="SLY43" s="481"/>
      <c r="SLZ43" s="481"/>
      <c r="SMA43" s="479"/>
      <c r="SMB43" s="480"/>
      <c r="SMC43" s="480"/>
      <c r="SMD43" s="481"/>
      <c r="SME43" s="481"/>
      <c r="SMF43" s="481"/>
      <c r="SMG43" s="479"/>
      <c r="SMH43" s="480"/>
      <c r="SMI43" s="480"/>
      <c r="SMJ43" s="481"/>
      <c r="SMK43" s="481"/>
      <c r="SML43" s="481"/>
      <c r="SMM43" s="479"/>
      <c r="SMN43" s="480"/>
      <c r="SMO43" s="480"/>
      <c r="SMP43" s="481"/>
      <c r="SMQ43" s="481"/>
      <c r="SMR43" s="481"/>
      <c r="SMS43" s="479"/>
      <c r="SMT43" s="480"/>
      <c r="SMU43" s="480"/>
      <c r="SMV43" s="481"/>
      <c r="SMW43" s="481"/>
      <c r="SMX43" s="481"/>
      <c r="SMY43" s="479"/>
      <c r="SMZ43" s="480"/>
      <c r="SNA43" s="480"/>
      <c r="SNB43" s="481"/>
      <c r="SNC43" s="481"/>
      <c r="SND43" s="481"/>
      <c r="SNE43" s="479"/>
      <c r="SNF43" s="480"/>
      <c r="SNG43" s="480"/>
      <c r="SNH43" s="481"/>
      <c r="SNI43" s="481"/>
      <c r="SNJ43" s="481"/>
      <c r="SNK43" s="479"/>
      <c r="SNL43" s="480"/>
      <c r="SNM43" s="480"/>
      <c r="SNN43" s="481"/>
      <c r="SNO43" s="481"/>
      <c r="SNP43" s="481"/>
      <c r="SNQ43" s="479"/>
      <c r="SNR43" s="480"/>
      <c r="SNS43" s="480"/>
      <c r="SNT43" s="481"/>
      <c r="SNU43" s="481"/>
      <c r="SNV43" s="481"/>
      <c r="SNW43" s="479"/>
      <c r="SNX43" s="480"/>
      <c r="SNY43" s="480"/>
      <c r="SNZ43" s="481"/>
      <c r="SOA43" s="481"/>
      <c r="SOB43" s="481"/>
      <c r="SOC43" s="479"/>
      <c r="SOD43" s="480"/>
      <c r="SOE43" s="480"/>
      <c r="SOF43" s="481"/>
      <c r="SOG43" s="481"/>
      <c r="SOH43" s="481"/>
      <c r="SOI43" s="479"/>
      <c r="SOJ43" s="480"/>
      <c r="SOK43" s="480"/>
      <c r="SOL43" s="481"/>
      <c r="SOM43" s="481"/>
      <c r="SON43" s="481"/>
      <c r="SOO43" s="479"/>
      <c r="SOP43" s="480"/>
      <c r="SOQ43" s="480"/>
      <c r="SOR43" s="481"/>
      <c r="SOS43" s="481"/>
      <c r="SOT43" s="481"/>
      <c r="SOU43" s="479"/>
      <c r="SOV43" s="480"/>
      <c r="SOW43" s="480"/>
      <c r="SOX43" s="481"/>
      <c r="SOY43" s="481"/>
      <c r="SOZ43" s="481"/>
      <c r="SPA43" s="479"/>
      <c r="SPB43" s="480"/>
      <c r="SPC43" s="480"/>
      <c r="SPD43" s="481"/>
      <c r="SPE43" s="481"/>
      <c r="SPF43" s="481"/>
      <c r="SPG43" s="479"/>
      <c r="SPH43" s="480"/>
      <c r="SPI43" s="480"/>
      <c r="SPJ43" s="481"/>
      <c r="SPK43" s="481"/>
      <c r="SPL43" s="481"/>
      <c r="SPM43" s="479"/>
      <c r="SPN43" s="480"/>
      <c r="SPO43" s="480"/>
      <c r="SPP43" s="481"/>
      <c r="SPQ43" s="481"/>
      <c r="SPR43" s="481"/>
      <c r="SPS43" s="479"/>
      <c r="SPT43" s="480"/>
      <c r="SPU43" s="480"/>
      <c r="SPV43" s="481"/>
      <c r="SPW43" s="481"/>
      <c r="SPX43" s="481"/>
      <c r="SPY43" s="479"/>
      <c r="SPZ43" s="480"/>
      <c r="SQA43" s="480"/>
      <c r="SQB43" s="481"/>
      <c r="SQC43" s="481"/>
      <c r="SQD43" s="481"/>
      <c r="SQE43" s="479"/>
      <c r="SQF43" s="480"/>
      <c r="SQG43" s="480"/>
      <c r="SQH43" s="481"/>
      <c r="SQI43" s="481"/>
      <c r="SQJ43" s="481"/>
      <c r="SQK43" s="479"/>
      <c r="SQL43" s="480"/>
      <c r="SQM43" s="480"/>
      <c r="SQN43" s="481"/>
      <c r="SQO43" s="481"/>
      <c r="SQP43" s="481"/>
      <c r="SQQ43" s="479"/>
      <c r="SQR43" s="480"/>
      <c r="SQS43" s="480"/>
      <c r="SQT43" s="481"/>
      <c r="SQU43" s="481"/>
      <c r="SQV43" s="481"/>
      <c r="SQW43" s="479"/>
      <c r="SQX43" s="480"/>
      <c r="SQY43" s="480"/>
      <c r="SQZ43" s="481"/>
      <c r="SRA43" s="481"/>
      <c r="SRB43" s="481"/>
      <c r="SRC43" s="479"/>
      <c r="SRD43" s="480"/>
      <c r="SRE43" s="480"/>
      <c r="SRF43" s="481"/>
      <c r="SRG43" s="481"/>
      <c r="SRH43" s="481"/>
      <c r="SRI43" s="479"/>
      <c r="SRJ43" s="480"/>
      <c r="SRK43" s="480"/>
      <c r="SRL43" s="481"/>
      <c r="SRM43" s="481"/>
      <c r="SRN43" s="481"/>
      <c r="SRO43" s="479"/>
      <c r="SRP43" s="480"/>
      <c r="SRQ43" s="480"/>
      <c r="SRR43" s="481"/>
      <c r="SRS43" s="481"/>
      <c r="SRT43" s="481"/>
      <c r="SRU43" s="479"/>
      <c r="SRV43" s="480"/>
      <c r="SRW43" s="480"/>
      <c r="SRX43" s="481"/>
      <c r="SRY43" s="481"/>
      <c r="SRZ43" s="481"/>
      <c r="SSA43" s="479"/>
      <c r="SSB43" s="480"/>
      <c r="SSC43" s="480"/>
      <c r="SSD43" s="481"/>
      <c r="SSE43" s="481"/>
      <c r="SSF43" s="481"/>
      <c r="SSG43" s="479"/>
      <c r="SSH43" s="480"/>
      <c r="SSI43" s="480"/>
      <c r="SSJ43" s="481"/>
      <c r="SSK43" s="481"/>
      <c r="SSL43" s="481"/>
      <c r="SSM43" s="479"/>
      <c r="SSN43" s="480"/>
      <c r="SSO43" s="480"/>
      <c r="SSP43" s="481"/>
      <c r="SSQ43" s="481"/>
      <c r="SSR43" s="481"/>
      <c r="SSS43" s="479"/>
      <c r="SST43" s="480"/>
      <c r="SSU43" s="480"/>
      <c r="SSV43" s="481"/>
      <c r="SSW43" s="481"/>
      <c r="SSX43" s="481"/>
      <c r="SSY43" s="479"/>
      <c r="SSZ43" s="480"/>
      <c r="STA43" s="480"/>
      <c r="STB43" s="481"/>
      <c r="STC43" s="481"/>
      <c r="STD43" s="481"/>
      <c r="STE43" s="479"/>
      <c r="STF43" s="480"/>
      <c r="STG43" s="480"/>
      <c r="STH43" s="481"/>
      <c r="STI43" s="481"/>
      <c r="STJ43" s="481"/>
      <c r="STK43" s="479"/>
      <c r="STL43" s="480"/>
      <c r="STM43" s="480"/>
      <c r="STN43" s="481"/>
      <c r="STO43" s="481"/>
      <c r="STP43" s="481"/>
      <c r="STQ43" s="479"/>
      <c r="STR43" s="480"/>
      <c r="STS43" s="480"/>
      <c r="STT43" s="481"/>
      <c r="STU43" s="481"/>
      <c r="STV43" s="481"/>
      <c r="STW43" s="479"/>
      <c r="STX43" s="480"/>
      <c r="STY43" s="480"/>
      <c r="STZ43" s="481"/>
      <c r="SUA43" s="481"/>
      <c r="SUB43" s="481"/>
      <c r="SUC43" s="479"/>
      <c r="SUD43" s="480"/>
      <c r="SUE43" s="480"/>
      <c r="SUF43" s="481"/>
      <c r="SUG43" s="481"/>
      <c r="SUH43" s="481"/>
      <c r="SUI43" s="479"/>
      <c r="SUJ43" s="480"/>
      <c r="SUK43" s="480"/>
      <c r="SUL43" s="481"/>
      <c r="SUM43" s="481"/>
      <c r="SUN43" s="481"/>
      <c r="SUO43" s="479"/>
      <c r="SUP43" s="480"/>
      <c r="SUQ43" s="480"/>
      <c r="SUR43" s="481"/>
      <c r="SUS43" s="481"/>
      <c r="SUT43" s="481"/>
      <c r="SUU43" s="479"/>
      <c r="SUV43" s="480"/>
      <c r="SUW43" s="480"/>
      <c r="SUX43" s="481"/>
      <c r="SUY43" s="481"/>
      <c r="SUZ43" s="481"/>
      <c r="SVA43" s="479"/>
      <c r="SVB43" s="480"/>
      <c r="SVC43" s="480"/>
      <c r="SVD43" s="481"/>
      <c r="SVE43" s="481"/>
      <c r="SVF43" s="481"/>
      <c r="SVG43" s="479"/>
      <c r="SVH43" s="480"/>
      <c r="SVI43" s="480"/>
      <c r="SVJ43" s="481"/>
      <c r="SVK43" s="481"/>
      <c r="SVL43" s="481"/>
      <c r="SVM43" s="479"/>
      <c r="SVN43" s="480"/>
      <c r="SVO43" s="480"/>
      <c r="SVP43" s="481"/>
      <c r="SVQ43" s="481"/>
      <c r="SVR43" s="481"/>
      <c r="SVS43" s="479"/>
      <c r="SVT43" s="480"/>
      <c r="SVU43" s="480"/>
      <c r="SVV43" s="481"/>
      <c r="SVW43" s="481"/>
      <c r="SVX43" s="481"/>
      <c r="SVY43" s="479"/>
      <c r="SVZ43" s="480"/>
      <c r="SWA43" s="480"/>
      <c r="SWB43" s="481"/>
      <c r="SWC43" s="481"/>
      <c r="SWD43" s="481"/>
      <c r="SWE43" s="479"/>
      <c r="SWF43" s="480"/>
      <c r="SWG43" s="480"/>
      <c r="SWH43" s="481"/>
      <c r="SWI43" s="481"/>
      <c r="SWJ43" s="481"/>
      <c r="SWK43" s="479"/>
      <c r="SWL43" s="480"/>
      <c r="SWM43" s="480"/>
      <c r="SWN43" s="481"/>
      <c r="SWO43" s="481"/>
      <c r="SWP43" s="481"/>
      <c r="SWQ43" s="479"/>
      <c r="SWR43" s="480"/>
      <c r="SWS43" s="480"/>
      <c r="SWT43" s="481"/>
      <c r="SWU43" s="481"/>
      <c r="SWV43" s="481"/>
      <c r="SWW43" s="479"/>
      <c r="SWX43" s="480"/>
      <c r="SWY43" s="480"/>
      <c r="SWZ43" s="481"/>
      <c r="SXA43" s="481"/>
      <c r="SXB43" s="481"/>
      <c r="SXC43" s="479"/>
      <c r="SXD43" s="480"/>
      <c r="SXE43" s="480"/>
      <c r="SXF43" s="481"/>
      <c r="SXG43" s="481"/>
      <c r="SXH43" s="481"/>
      <c r="SXI43" s="479"/>
      <c r="SXJ43" s="480"/>
      <c r="SXK43" s="480"/>
      <c r="SXL43" s="481"/>
      <c r="SXM43" s="481"/>
      <c r="SXN43" s="481"/>
      <c r="SXO43" s="479"/>
      <c r="SXP43" s="480"/>
      <c r="SXQ43" s="480"/>
      <c r="SXR43" s="481"/>
      <c r="SXS43" s="481"/>
      <c r="SXT43" s="481"/>
      <c r="SXU43" s="479"/>
      <c r="SXV43" s="480"/>
      <c r="SXW43" s="480"/>
      <c r="SXX43" s="481"/>
      <c r="SXY43" s="481"/>
      <c r="SXZ43" s="481"/>
      <c r="SYA43" s="479"/>
      <c r="SYB43" s="480"/>
      <c r="SYC43" s="480"/>
      <c r="SYD43" s="481"/>
      <c r="SYE43" s="481"/>
      <c r="SYF43" s="481"/>
      <c r="SYG43" s="479"/>
      <c r="SYH43" s="480"/>
      <c r="SYI43" s="480"/>
      <c r="SYJ43" s="481"/>
      <c r="SYK43" s="481"/>
      <c r="SYL43" s="481"/>
      <c r="SYM43" s="479"/>
      <c r="SYN43" s="480"/>
      <c r="SYO43" s="480"/>
      <c r="SYP43" s="481"/>
      <c r="SYQ43" s="481"/>
      <c r="SYR43" s="481"/>
      <c r="SYS43" s="479"/>
      <c r="SYT43" s="480"/>
      <c r="SYU43" s="480"/>
      <c r="SYV43" s="481"/>
      <c r="SYW43" s="481"/>
      <c r="SYX43" s="481"/>
      <c r="SYY43" s="479"/>
      <c r="SYZ43" s="480"/>
      <c r="SZA43" s="480"/>
      <c r="SZB43" s="481"/>
      <c r="SZC43" s="481"/>
      <c r="SZD43" s="481"/>
      <c r="SZE43" s="479"/>
      <c r="SZF43" s="480"/>
      <c r="SZG43" s="480"/>
      <c r="SZH43" s="481"/>
      <c r="SZI43" s="481"/>
      <c r="SZJ43" s="481"/>
      <c r="SZK43" s="479"/>
      <c r="SZL43" s="480"/>
      <c r="SZM43" s="480"/>
      <c r="SZN43" s="481"/>
      <c r="SZO43" s="481"/>
      <c r="SZP43" s="481"/>
      <c r="SZQ43" s="479"/>
      <c r="SZR43" s="480"/>
      <c r="SZS43" s="480"/>
      <c r="SZT43" s="481"/>
      <c r="SZU43" s="481"/>
      <c r="SZV43" s="481"/>
      <c r="SZW43" s="479"/>
      <c r="SZX43" s="480"/>
      <c r="SZY43" s="480"/>
      <c r="SZZ43" s="481"/>
      <c r="TAA43" s="481"/>
      <c r="TAB43" s="481"/>
      <c r="TAC43" s="479"/>
      <c r="TAD43" s="480"/>
      <c r="TAE43" s="480"/>
      <c r="TAF43" s="481"/>
      <c r="TAG43" s="481"/>
      <c r="TAH43" s="481"/>
      <c r="TAI43" s="479"/>
      <c r="TAJ43" s="480"/>
      <c r="TAK43" s="480"/>
      <c r="TAL43" s="481"/>
      <c r="TAM43" s="481"/>
      <c r="TAN43" s="481"/>
      <c r="TAO43" s="479"/>
      <c r="TAP43" s="480"/>
      <c r="TAQ43" s="480"/>
      <c r="TAR43" s="481"/>
      <c r="TAS43" s="481"/>
      <c r="TAT43" s="481"/>
      <c r="TAU43" s="479"/>
      <c r="TAV43" s="480"/>
      <c r="TAW43" s="480"/>
      <c r="TAX43" s="481"/>
      <c r="TAY43" s="481"/>
      <c r="TAZ43" s="481"/>
      <c r="TBA43" s="479"/>
      <c r="TBB43" s="480"/>
      <c r="TBC43" s="480"/>
      <c r="TBD43" s="481"/>
      <c r="TBE43" s="481"/>
      <c r="TBF43" s="481"/>
      <c r="TBG43" s="479"/>
      <c r="TBH43" s="480"/>
      <c r="TBI43" s="480"/>
      <c r="TBJ43" s="481"/>
      <c r="TBK43" s="481"/>
      <c r="TBL43" s="481"/>
      <c r="TBM43" s="479"/>
      <c r="TBN43" s="480"/>
      <c r="TBO43" s="480"/>
      <c r="TBP43" s="481"/>
      <c r="TBQ43" s="481"/>
      <c r="TBR43" s="481"/>
      <c r="TBS43" s="479"/>
      <c r="TBT43" s="480"/>
      <c r="TBU43" s="480"/>
      <c r="TBV43" s="481"/>
      <c r="TBW43" s="481"/>
      <c r="TBX43" s="481"/>
      <c r="TBY43" s="479"/>
      <c r="TBZ43" s="480"/>
      <c r="TCA43" s="480"/>
      <c r="TCB43" s="481"/>
      <c r="TCC43" s="481"/>
      <c r="TCD43" s="481"/>
      <c r="TCE43" s="479"/>
      <c r="TCF43" s="480"/>
      <c r="TCG43" s="480"/>
      <c r="TCH43" s="481"/>
      <c r="TCI43" s="481"/>
      <c r="TCJ43" s="481"/>
      <c r="TCK43" s="479"/>
      <c r="TCL43" s="480"/>
      <c r="TCM43" s="480"/>
      <c r="TCN43" s="481"/>
      <c r="TCO43" s="481"/>
      <c r="TCP43" s="481"/>
      <c r="TCQ43" s="479"/>
      <c r="TCR43" s="480"/>
      <c r="TCS43" s="480"/>
      <c r="TCT43" s="481"/>
      <c r="TCU43" s="481"/>
      <c r="TCV43" s="481"/>
      <c r="TCW43" s="479"/>
      <c r="TCX43" s="480"/>
      <c r="TCY43" s="480"/>
      <c r="TCZ43" s="481"/>
      <c r="TDA43" s="481"/>
      <c r="TDB43" s="481"/>
      <c r="TDC43" s="479"/>
      <c r="TDD43" s="480"/>
      <c r="TDE43" s="480"/>
      <c r="TDF43" s="481"/>
      <c r="TDG43" s="481"/>
      <c r="TDH43" s="481"/>
      <c r="TDI43" s="479"/>
      <c r="TDJ43" s="480"/>
      <c r="TDK43" s="480"/>
      <c r="TDL43" s="481"/>
      <c r="TDM43" s="481"/>
      <c r="TDN43" s="481"/>
      <c r="TDO43" s="479"/>
      <c r="TDP43" s="480"/>
      <c r="TDQ43" s="480"/>
      <c r="TDR43" s="481"/>
      <c r="TDS43" s="481"/>
      <c r="TDT43" s="481"/>
      <c r="TDU43" s="479"/>
      <c r="TDV43" s="480"/>
      <c r="TDW43" s="480"/>
      <c r="TDX43" s="481"/>
      <c r="TDY43" s="481"/>
      <c r="TDZ43" s="481"/>
      <c r="TEA43" s="479"/>
      <c r="TEB43" s="480"/>
      <c r="TEC43" s="480"/>
      <c r="TED43" s="481"/>
      <c r="TEE43" s="481"/>
      <c r="TEF43" s="481"/>
      <c r="TEG43" s="479"/>
      <c r="TEH43" s="480"/>
      <c r="TEI43" s="480"/>
      <c r="TEJ43" s="481"/>
      <c r="TEK43" s="481"/>
      <c r="TEL43" s="481"/>
      <c r="TEM43" s="479"/>
      <c r="TEN43" s="480"/>
      <c r="TEO43" s="480"/>
      <c r="TEP43" s="481"/>
      <c r="TEQ43" s="481"/>
      <c r="TER43" s="481"/>
      <c r="TES43" s="479"/>
      <c r="TET43" s="480"/>
      <c r="TEU43" s="480"/>
      <c r="TEV43" s="481"/>
      <c r="TEW43" s="481"/>
      <c r="TEX43" s="481"/>
      <c r="TEY43" s="479"/>
      <c r="TEZ43" s="480"/>
      <c r="TFA43" s="480"/>
      <c r="TFB43" s="481"/>
      <c r="TFC43" s="481"/>
      <c r="TFD43" s="481"/>
      <c r="TFE43" s="479"/>
      <c r="TFF43" s="480"/>
      <c r="TFG43" s="480"/>
      <c r="TFH43" s="481"/>
      <c r="TFI43" s="481"/>
      <c r="TFJ43" s="481"/>
      <c r="TFK43" s="479"/>
      <c r="TFL43" s="480"/>
      <c r="TFM43" s="480"/>
      <c r="TFN43" s="481"/>
      <c r="TFO43" s="481"/>
      <c r="TFP43" s="481"/>
      <c r="TFQ43" s="479"/>
      <c r="TFR43" s="480"/>
      <c r="TFS43" s="480"/>
      <c r="TFT43" s="481"/>
      <c r="TFU43" s="481"/>
      <c r="TFV43" s="481"/>
      <c r="TFW43" s="479"/>
      <c r="TFX43" s="480"/>
      <c r="TFY43" s="480"/>
      <c r="TFZ43" s="481"/>
      <c r="TGA43" s="481"/>
      <c r="TGB43" s="481"/>
      <c r="TGC43" s="479"/>
      <c r="TGD43" s="480"/>
      <c r="TGE43" s="480"/>
      <c r="TGF43" s="481"/>
      <c r="TGG43" s="481"/>
      <c r="TGH43" s="481"/>
      <c r="TGI43" s="479"/>
      <c r="TGJ43" s="480"/>
      <c r="TGK43" s="480"/>
      <c r="TGL43" s="481"/>
      <c r="TGM43" s="481"/>
      <c r="TGN43" s="481"/>
      <c r="TGO43" s="479"/>
      <c r="TGP43" s="480"/>
      <c r="TGQ43" s="480"/>
      <c r="TGR43" s="481"/>
      <c r="TGS43" s="481"/>
      <c r="TGT43" s="481"/>
      <c r="TGU43" s="479"/>
      <c r="TGV43" s="480"/>
      <c r="TGW43" s="480"/>
      <c r="TGX43" s="481"/>
      <c r="TGY43" s="481"/>
      <c r="TGZ43" s="481"/>
      <c r="THA43" s="479"/>
      <c r="THB43" s="480"/>
      <c r="THC43" s="480"/>
      <c r="THD43" s="481"/>
      <c r="THE43" s="481"/>
      <c r="THF43" s="481"/>
      <c r="THG43" s="479"/>
      <c r="THH43" s="480"/>
      <c r="THI43" s="480"/>
      <c r="THJ43" s="481"/>
      <c r="THK43" s="481"/>
      <c r="THL43" s="481"/>
      <c r="THM43" s="479"/>
      <c r="THN43" s="480"/>
      <c r="THO43" s="480"/>
      <c r="THP43" s="481"/>
      <c r="THQ43" s="481"/>
      <c r="THR43" s="481"/>
      <c r="THS43" s="479"/>
      <c r="THT43" s="480"/>
      <c r="THU43" s="480"/>
      <c r="THV43" s="481"/>
      <c r="THW43" s="481"/>
      <c r="THX43" s="481"/>
      <c r="THY43" s="479"/>
      <c r="THZ43" s="480"/>
      <c r="TIA43" s="480"/>
      <c r="TIB43" s="481"/>
      <c r="TIC43" s="481"/>
      <c r="TID43" s="481"/>
      <c r="TIE43" s="479"/>
      <c r="TIF43" s="480"/>
      <c r="TIG43" s="480"/>
      <c r="TIH43" s="481"/>
      <c r="TII43" s="481"/>
      <c r="TIJ43" s="481"/>
      <c r="TIK43" s="479"/>
      <c r="TIL43" s="480"/>
      <c r="TIM43" s="480"/>
      <c r="TIN43" s="481"/>
      <c r="TIO43" s="481"/>
      <c r="TIP43" s="481"/>
      <c r="TIQ43" s="479"/>
      <c r="TIR43" s="480"/>
      <c r="TIS43" s="480"/>
      <c r="TIT43" s="481"/>
      <c r="TIU43" s="481"/>
      <c r="TIV43" s="481"/>
      <c r="TIW43" s="479"/>
      <c r="TIX43" s="480"/>
      <c r="TIY43" s="480"/>
      <c r="TIZ43" s="481"/>
      <c r="TJA43" s="481"/>
      <c r="TJB43" s="481"/>
      <c r="TJC43" s="479"/>
      <c r="TJD43" s="480"/>
      <c r="TJE43" s="480"/>
      <c r="TJF43" s="481"/>
      <c r="TJG43" s="481"/>
      <c r="TJH43" s="481"/>
      <c r="TJI43" s="479"/>
      <c r="TJJ43" s="480"/>
      <c r="TJK43" s="480"/>
      <c r="TJL43" s="481"/>
      <c r="TJM43" s="481"/>
      <c r="TJN43" s="481"/>
      <c r="TJO43" s="479"/>
      <c r="TJP43" s="480"/>
      <c r="TJQ43" s="480"/>
      <c r="TJR43" s="481"/>
      <c r="TJS43" s="481"/>
      <c r="TJT43" s="481"/>
      <c r="TJU43" s="479"/>
      <c r="TJV43" s="480"/>
      <c r="TJW43" s="480"/>
      <c r="TJX43" s="481"/>
      <c r="TJY43" s="481"/>
      <c r="TJZ43" s="481"/>
      <c r="TKA43" s="479"/>
      <c r="TKB43" s="480"/>
      <c r="TKC43" s="480"/>
      <c r="TKD43" s="481"/>
      <c r="TKE43" s="481"/>
      <c r="TKF43" s="481"/>
      <c r="TKG43" s="479"/>
      <c r="TKH43" s="480"/>
      <c r="TKI43" s="480"/>
      <c r="TKJ43" s="481"/>
      <c r="TKK43" s="481"/>
      <c r="TKL43" s="481"/>
      <c r="TKM43" s="479"/>
      <c r="TKN43" s="480"/>
      <c r="TKO43" s="480"/>
      <c r="TKP43" s="481"/>
      <c r="TKQ43" s="481"/>
      <c r="TKR43" s="481"/>
      <c r="TKS43" s="479"/>
      <c r="TKT43" s="480"/>
      <c r="TKU43" s="480"/>
      <c r="TKV43" s="481"/>
      <c r="TKW43" s="481"/>
      <c r="TKX43" s="481"/>
      <c r="TKY43" s="479"/>
      <c r="TKZ43" s="480"/>
      <c r="TLA43" s="480"/>
      <c r="TLB43" s="481"/>
      <c r="TLC43" s="481"/>
      <c r="TLD43" s="481"/>
      <c r="TLE43" s="479"/>
      <c r="TLF43" s="480"/>
      <c r="TLG43" s="480"/>
      <c r="TLH43" s="481"/>
      <c r="TLI43" s="481"/>
      <c r="TLJ43" s="481"/>
      <c r="TLK43" s="479"/>
      <c r="TLL43" s="480"/>
      <c r="TLM43" s="480"/>
      <c r="TLN43" s="481"/>
      <c r="TLO43" s="481"/>
      <c r="TLP43" s="481"/>
      <c r="TLQ43" s="479"/>
      <c r="TLR43" s="480"/>
      <c r="TLS43" s="480"/>
      <c r="TLT43" s="481"/>
      <c r="TLU43" s="481"/>
      <c r="TLV43" s="481"/>
      <c r="TLW43" s="479"/>
      <c r="TLX43" s="480"/>
      <c r="TLY43" s="480"/>
      <c r="TLZ43" s="481"/>
      <c r="TMA43" s="481"/>
      <c r="TMB43" s="481"/>
      <c r="TMC43" s="479"/>
      <c r="TMD43" s="480"/>
      <c r="TME43" s="480"/>
      <c r="TMF43" s="481"/>
      <c r="TMG43" s="481"/>
      <c r="TMH43" s="481"/>
      <c r="TMI43" s="479"/>
      <c r="TMJ43" s="480"/>
      <c r="TMK43" s="480"/>
      <c r="TML43" s="481"/>
      <c r="TMM43" s="481"/>
      <c r="TMN43" s="481"/>
      <c r="TMO43" s="479"/>
      <c r="TMP43" s="480"/>
      <c r="TMQ43" s="480"/>
      <c r="TMR43" s="481"/>
      <c r="TMS43" s="481"/>
      <c r="TMT43" s="481"/>
      <c r="TMU43" s="479"/>
      <c r="TMV43" s="480"/>
      <c r="TMW43" s="480"/>
      <c r="TMX43" s="481"/>
      <c r="TMY43" s="481"/>
      <c r="TMZ43" s="481"/>
      <c r="TNA43" s="479"/>
      <c r="TNB43" s="480"/>
      <c r="TNC43" s="480"/>
      <c r="TND43" s="481"/>
      <c r="TNE43" s="481"/>
      <c r="TNF43" s="481"/>
      <c r="TNG43" s="479"/>
      <c r="TNH43" s="480"/>
      <c r="TNI43" s="480"/>
      <c r="TNJ43" s="481"/>
      <c r="TNK43" s="481"/>
      <c r="TNL43" s="481"/>
      <c r="TNM43" s="479"/>
      <c r="TNN43" s="480"/>
      <c r="TNO43" s="480"/>
      <c r="TNP43" s="481"/>
      <c r="TNQ43" s="481"/>
      <c r="TNR43" s="481"/>
      <c r="TNS43" s="479"/>
      <c r="TNT43" s="480"/>
      <c r="TNU43" s="480"/>
      <c r="TNV43" s="481"/>
      <c r="TNW43" s="481"/>
      <c r="TNX43" s="481"/>
      <c r="TNY43" s="479"/>
      <c r="TNZ43" s="480"/>
      <c r="TOA43" s="480"/>
      <c r="TOB43" s="481"/>
      <c r="TOC43" s="481"/>
      <c r="TOD43" s="481"/>
      <c r="TOE43" s="479"/>
      <c r="TOF43" s="480"/>
      <c r="TOG43" s="480"/>
      <c r="TOH43" s="481"/>
      <c r="TOI43" s="481"/>
      <c r="TOJ43" s="481"/>
      <c r="TOK43" s="479"/>
      <c r="TOL43" s="480"/>
      <c r="TOM43" s="480"/>
      <c r="TON43" s="481"/>
      <c r="TOO43" s="481"/>
      <c r="TOP43" s="481"/>
      <c r="TOQ43" s="479"/>
      <c r="TOR43" s="480"/>
      <c r="TOS43" s="480"/>
      <c r="TOT43" s="481"/>
      <c r="TOU43" s="481"/>
      <c r="TOV43" s="481"/>
      <c r="TOW43" s="479"/>
      <c r="TOX43" s="480"/>
      <c r="TOY43" s="480"/>
      <c r="TOZ43" s="481"/>
      <c r="TPA43" s="481"/>
      <c r="TPB43" s="481"/>
      <c r="TPC43" s="479"/>
      <c r="TPD43" s="480"/>
      <c r="TPE43" s="480"/>
      <c r="TPF43" s="481"/>
      <c r="TPG43" s="481"/>
      <c r="TPH43" s="481"/>
      <c r="TPI43" s="479"/>
      <c r="TPJ43" s="480"/>
      <c r="TPK43" s="480"/>
      <c r="TPL43" s="481"/>
      <c r="TPM43" s="481"/>
      <c r="TPN43" s="481"/>
      <c r="TPO43" s="479"/>
      <c r="TPP43" s="480"/>
      <c r="TPQ43" s="480"/>
      <c r="TPR43" s="481"/>
      <c r="TPS43" s="481"/>
      <c r="TPT43" s="481"/>
      <c r="TPU43" s="479"/>
      <c r="TPV43" s="480"/>
      <c r="TPW43" s="480"/>
      <c r="TPX43" s="481"/>
      <c r="TPY43" s="481"/>
      <c r="TPZ43" s="481"/>
      <c r="TQA43" s="479"/>
      <c r="TQB43" s="480"/>
      <c r="TQC43" s="480"/>
      <c r="TQD43" s="481"/>
      <c r="TQE43" s="481"/>
      <c r="TQF43" s="481"/>
      <c r="TQG43" s="479"/>
      <c r="TQH43" s="480"/>
      <c r="TQI43" s="480"/>
      <c r="TQJ43" s="481"/>
      <c r="TQK43" s="481"/>
      <c r="TQL43" s="481"/>
      <c r="TQM43" s="479"/>
      <c r="TQN43" s="480"/>
      <c r="TQO43" s="480"/>
      <c r="TQP43" s="481"/>
      <c r="TQQ43" s="481"/>
      <c r="TQR43" s="481"/>
      <c r="TQS43" s="479"/>
      <c r="TQT43" s="480"/>
      <c r="TQU43" s="480"/>
      <c r="TQV43" s="481"/>
      <c r="TQW43" s="481"/>
      <c r="TQX43" s="481"/>
      <c r="TQY43" s="479"/>
      <c r="TQZ43" s="480"/>
      <c r="TRA43" s="480"/>
      <c r="TRB43" s="481"/>
      <c r="TRC43" s="481"/>
      <c r="TRD43" s="481"/>
      <c r="TRE43" s="479"/>
      <c r="TRF43" s="480"/>
      <c r="TRG43" s="480"/>
      <c r="TRH43" s="481"/>
      <c r="TRI43" s="481"/>
      <c r="TRJ43" s="481"/>
      <c r="TRK43" s="479"/>
      <c r="TRL43" s="480"/>
      <c r="TRM43" s="480"/>
      <c r="TRN43" s="481"/>
      <c r="TRO43" s="481"/>
      <c r="TRP43" s="481"/>
      <c r="TRQ43" s="479"/>
      <c r="TRR43" s="480"/>
      <c r="TRS43" s="480"/>
      <c r="TRT43" s="481"/>
      <c r="TRU43" s="481"/>
      <c r="TRV43" s="481"/>
      <c r="TRW43" s="479"/>
      <c r="TRX43" s="480"/>
      <c r="TRY43" s="480"/>
      <c r="TRZ43" s="481"/>
      <c r="TSA43" s="481"/>
      <c r="TSB43" s="481"/>
      <c r="TSC43" s="479"/>
      <c r="TSD43" s="480"/>
      <c r="TSE43" s="480"/>
      <c r="TSF43" s="481"/>
      <c r="TSG43" s="481"/>
      <c r="TSH43" s="481"/>
      <c r="TSI43" s="479"/>
      <c r="TSJ43" s="480"/>
      <c r="TSK43" s="480"/>
      <c r="TSL43" s="481"/>
      <c r="TSM43" s="481"/>
      <c r="TSN43" s="481"/>
      <c r="TSO43" s="479"/>
      <c r="TSP43" s="480"/>
      <c r="TSQ43" s="480"/>
      <c r="TSR43" s="481"/>
      <c r="TSS43" s="481"/>
      <c r="TST43" s="481"/>
      <c r="TSU43" s="479"/>
      <c r="TSV43" s="480"/>
      <c r="TSW43" s="480"/>
      <c r="TSX43" s="481"/>
      <c r="TSY43" s="481"/>
      <c r="TSZ43" s="481"/>
      <c r="TTA43" s="479"/>
      <c r="TTB43" s="480"/>
      <c r="TTC43" s="480"/>
      <c r="TTD43" s="481"/>
      <c r="TTE43" s="481"/>
      <c r="TTF43" s="481"/>
      <c r="TTG43" s="479"/>
      <c r="TTH43" s="480"/>
      <c r="TTI43" s="480"/>
      <c r="TTJ43" s="481"/>
      <c r="TTK43" s="481"/>
      <c r="TTL43" s="481"/>
      <c r="TTM43" s="479"/>
      <c r="TTN43" s="480"/>
      <c r="TTO43" s="480"/>
      <c r="TTP43" s="481"/>
      <c r="TTQ43" s="481"/>
      <c r="TTR43" s="481"/>
      <c r="TTS43" s="479"/>
      <c r="TTT43" s="480"/>
      <c r="TTU43" s="480"/>
      <c r="TTV43" s="481"/>
      <c r="TTW43" s="481"/>
      <c r="TTX43" s="481"/>
      <c r="TTY43" s="479"/>
      <c r="TTZ43" s="480"/>
      <c r="TUA43" s="480"/>
      <c r="TUB43" s="481"/>
      <c r="TUC43" s="481"/>
      <c r="TUD43" s="481"/>
      <c r="TUE43" s="479"/>
      <c r="TUF43" s="480"/>
      <c r="TUG43" s="480"/>
      <c r="TUH43" s="481"/>
      <c r="TUI43" s="481"/>
      <c r="TUJ43" s="481"/>
      <c r="TUK43" s="479"/>
      <c r="TUL43" s="480"/>
      <c r="TUM43" s="480"/>
      <c r="TUN43" s="481"/>
      <c r="TUO43" s="481"/>
      <c r="TUP43" s="481"/>
      <c r="TUQ43" s="479"/>
      <c r="TUR43" s="480"/>
      <c r="TUS43" s="480"/>
      <c r="TUT43" s="481"/>
      <c r="TUU43" s="481"/>
      <c r="TUV43" s="481"/>
      <c r="TUW43" s="479"/>
      <c r="TUX43" s="480"/>
      <c r="TUY43" s="480"/>
      <c r="TUZ43" s="481"/>
      <c r="TVA43" s="481"/>
      <c r="TVB43" s="481"/>
      <c r="TVC43" s="479"/>
      <c r="TVD43" s="480"/>
      <c r="TVE43" s="480"/>
      <c r="TVF43" s="481"/>
      <c r="TVG43" s="481"/>
      <c r="TVH43" s="481"/>
      <c r="TVI43" s="479"/>
      <c r="TVJ43" s="480"/>
      <c r="TVK43" s="480"/>
      <c r="TVL43" s="481"/>
      <c r="TVM43" s="481"/>
      <c r="TVN43" s="481"/>
      <c r="TVO43" s="479"/>
      <c r="TVP43" s="480"/>
      <c r="TVQ43" s="480"/>
      <c r="TVR43" s="481"/>
      <c r="TVS43" s="481"/>
      <c r="TVT43" s="481"/>
      <c r="TVU43" s="479"/>
      <c r="TVV43" s="480"/>
      <c r="TVW43" s="480"/>
      <c r="TVX43" s="481"/>
      <c r="TVY43" s="481"/>
      <c r="TVZ43" s="481"/>
      <c r="TWA43" s="479"/>
      <c r="TWB43" s="480"/>
      <c r="TWC43" s="480"/>
      <c r="TWD43" s="481"/>
      <c r="TWE43" s="481"/>
      <c r="TWF43" s="481"/>
      <c r="TWG43" s="479"/>
      <c r="TWH43" s="480"/>
      <c r="TWI43" s="480"/>
      <c r="TWJ43" s="481"/>
      <c r="TWK43" s="481"/>
      <c r="TWL43" s="481"/>
      <c r="TWM43" s="479"/>
      <c r="TWN43" s="480"/>
      <c r="TWO43" s="480"/>
      <c r="TWP43" s="481"/>
      <c r="TWQ43" s="481"/>
      <c r="TWR43" s="481"/>
      <c r="TWS43" s="479"/>
      <c r="TWT43" s="480"/>
      <c r="TWU43" s="480"/>
      <c r="TWV43" s="481"/>
      <c r="TWW43" s="481"/>
      <c r="TWX43" s="481"/>
      <c r="TWY43" s="479"/>
      <c r="TWZ43" s="480"/>
      <c r="TXA43" s="480"/>
      <c r="TXB43" s="481"/>
      <c r="TXC43" s="481"/>
      <c r="TXD43" s="481"/>
      <c r="TXE43" s="479"/>
      <c r="TXF43" s="480"/>
      <c r="TXG43" s="480"/>
      <c r="TXH43" s="481"/>
      <c r="TXI43" s="481"/>
      <c r="TXJ43" s="481"/>
      <c r="TXK43" s="479"/>
      <c r="TXL43" s="480"/>
      <c r="TXM43" s="480"/>
      <c r="TXN43" s="481"/>
      <c r="TXO43" s="481"/>
      <c r="TXP43" s="481"/>
      <c r="TXQ43" s="479"/>
      <c r="TXR43" s="480"/>
      <c r="TXS43" s="480"/>
      <c r="TXT43" s="481"/>
      <c r="TXU43" s="481"/>
      <c r="TXV43" s="481"/>
      <c r="TXW43" s="479"/>
      <c r="TXX43" s="480"/>
      <c r="TXY43" s="480"/>
      <c r="TXZ43" s="481"/>
      <c r="TYA43" s="481"/>
      <c r="TYB43" s="481"/>
      <c r="TYC43" s="479"/>
      <c r="TYD43" s="480"/>
      <c r="TYE43" s="480"/>
      <c r="TYF43" s="481"/>
      <c r="TYG43" s="481"/>
      <c r="TYH43" s="481"/>
      <c r="TYI43" s="479"/>
      <c r="TYJ43" s="480"/>
      <c r="TYK43" s="480"/>
      <c r="TYL43" s="481"/>
      <c r="TYM43" s="481"/>
      <c r="TYN43" s="481"/>
      <c r="TYO43" s="479"/>
      <c r="TYP43" s="480"/>
      <c r="TYQ43" s="480"/>
      <c r="TYR43" s="481"/>
      <c r="TYS43" s="481"/>
      <c r="TYT43" s="481"/>
      <c r="TYU43" s="479"/>
      <c r="TYV43" s="480"/>
      <c r="TYW43" s="480"/>
      <c r="TYX43" s="481"/>
      <c r="TYY43" s="481"/>
      <c r="TYZ43" s="481"/>
      <c r="TZA43" s="479"/>
      <c r="TZB43" s="480"/>
      <c r="TZC43" s="480"/>
      <c r="TZD43" s="481"/>
      <c r="TZE43" s="481"/>
      <c r="TZF43" s="481"/>
      <c r="TZG43" s="479"/>
      <c r="TZH43" s="480"/>
      <c r="TZI43" s="480"/>
      <c r="TZJ43" s="481"/>
      <c r="TZK43" s="481"/>
      <c r="TZL43" s="481"/>
      <c r="TZM43" s="479"/>
      <c r="TZN43" s="480"/>
      <c r="TZO43" s="480"/>
      <c r="TZP43" s="481"/>
      <c r="TZQ43" s="481"/>
      <c r="TZR43" s="481"/>
      <c r="TZS43" s="479"/>
      <c r="TZT43" s="480"/>
      <c r="TZU43" s="480"/>
      <c r="TZV43" s="481"/>
      <c r="TZW43" s="481"/>
      <c r="TZX43" s="481"/>
      <c r="TZY43" s="479"/>
      <c r="TZZ43" s="480"/>
      <c r="UAA43" s="480"/>
      <c r="UAB43" s="481"/>
      <c r="UAC43" s="481"/>
      <c r="UAD43" s="481"/>
      <c r="UAE43" s="479"/>
      <c r="UAF43" s="480"/>
      <c r="UAG43" s="480"/>
      <c r="UAH43" s="481"/>
      <c r="UAI43" s="481"/>
      <c r="UAJ43" s="481"/>
      <c r="UAK43" s="479"/>
      <c r="UAL43" s="480"/>
      <c r="UAM43" s="480"/>
      <c r="UAN43" s="481"/>
      <c r="UAO43" s="481"/>
      <c r="UAP43" s="481"/>
      <c r="UAQ43" s="479"/>
      <c r="UAR43" s="480"/>
      <c r="UAS43" s="480"/>
      <c r="UAT43" s="481"/>
      <c r="UAU43" s="481"/>
      <c r="UAV43" s="481"/>
      <c r="UAW43" s="479"/>
      <c r="UAX43" s="480"/>
      <c r="UAY43" s="480"/>
      <c r="UAZ43" s="481"/>
      <c r="UBA43" s="481"/>
      <c r="UBB43" s="481"/>
      <c r="UBC43" s="479"/>
      <c r="UBD43" s="480"/>
      <c r="UBE43" s="480"/>
      <c r="UBF43" s="481"/>
      <c r="UBG43" s="481"/>
      <c r="UBH43" s="481"/>
      <c r="UBI43" s="479"/>
      <c r="UBJ43" s="480"/>
      <c r="UBK43" s="480"/>
      <c r="UBL43" s="481"/>
      <c r="UBM43" s="481"/>
      <c r="UBN43" s="481"/>
      <c r="UBO43" s="479"/>
      <c r="UBP43" s="480"/>
      <c r="UBQ43" s="480"/>
      <c r="UBR43" s="481"/>
      <c r="UBS43" s="481"/>
      <c r="UBT43" s="481"/>
      <c r="UBU43" s="479"/>
      <c r="UBV43" s="480"/>
      <c r="UBW43" s="480"/>
      <c r="UBX43" s="481"/>
      <c r="UBY43" s="481"/>
      <c r="UBZ43" s="481"/>
      <c r="UCA43" s="479"/>
      <c r="UCB43" s="480"/>
      <c r="UCC43" s="480"/>
      <c r="UCD43" s="481"/>
      <c r="UCE43" s="481"/>
      <c r="UCF43" s="481"/>
      <c r="UCG43" s="479"/>
      <c r="UCH43" s="480"/>
      <c r="UCI43" s="480"/>
      <c r="UCJ43" s="481"/>
      <c r="UCK43" s="481"/>
      <c r="UCL43" s="481"/>
      <c r="UCM43" s="479"/>
      <c r="UCN43" s="480"/>
      <c r="UCO43" s="480"/>
      <c r="UCP43" s="481"/>
      <c r="UCQ43" s="481"/>
      <c r="UCR43" s="481"/>
      <c r="UCS43" s="479"/>
      <c r="UCT43" s="480"/>
      <c r="UCU43" s="480"/>
      <c r="UCV43" s="481"/>
      <c r="UCW43" s="481"/>
      <c r="UCX43" s="481"/>
      <c r="UCY43" s="479"/>
      <c r="UCZ43" s="480"/>
      <c r="UDA43" s="480"/>
      <c r="UDB43" s="481"/>
      <c r="UDC43" s="481"/>
      <c r="UDD43" s="481"/>
      <c r="UDE43" s="479"/>
      <c r="UDF43" s="480"/>
      <c r="UDG43" s="480"/>
      <c r="UDH43" s="481"/>
      <c r="UDI43" s="481"/>
      <c r="UDJ43" s="481"/>
      <c r="UDK43" s="479"/>
      <c r="UDL43" s="480"/>
      <c r="UDM43" s="480"/>
      <c r="UDN43" s="481"/>
      <c r="UDO43" s="481"/>
      <c r="UDP43" s="481"/>
      <c r="UDQ43" s="479"/>
      <c r="UDR43" s="480"/>
      <c r="UDS43" s="480"/>
      <c r="UDT43" s="481"/>
      <c r="UDU43" s="481"/>
      <c r="UDV43" s="481"/>
      <c r="UDW43" s="479"/>
      <c r="UDX43" s="480"/>
      <c r="UDY43" s="480"/>
      <c r="UDZ43" s="481"/>
      <c r="UEA43" s="481"/>
      <c r="UEB43" s="481"/>
      <c r="UEC43" s="479"/>
      <c r="UED43" s="480"/>
      <c r="UEE43" s="480"/>
      <c r="UEF43" s="481"/>
      <c r="UEG43" s="481"/>
      <c r="UEH43" s="481"/>
      <c r="UEI43" s="479"/>
      <c r="UEJ43" s="480"/>
      <c r="UEK43" s="480"/>
      <c r="UEL43" s="481"/>
      <c r="UEM43" s="481"/>
      <c r="UEN43" s="481"/>
      <c r="UEO43" s="479"/>
      <c r="UEP43" s="480"/>
      <c r="UEQ43" s="480"/>
      <c r="UER43" s="481"/>
      <c r="UES43" s="481"/>
      <c r="UET43" s="481"/>
      <c r="UEU43" s="479"/>
      <c r="UEV43" s="480"/>
      <c r="UEW43" s="480"/>
      <c r="UEX43" s="481"/>
      <c r="UEY43" s="481"/>
      <c r="UEZ43" s="481"/>
      <c r="UFA43" s="479"/>
      <c r="UFB43" s="480"/>
      <c r="UFC43" s="480"/>
      <c r="UFD43" s="481"/>
      <c r="UFE43" s="481"/>
      <c r="UFF43" s="481"/>
      <c r="UFG43" s="479"/>
      <c r="UFH43" s="480"/>
      <c r="UFI43" s="480"/>
      <c r="UFJ43" s="481"/>
      <c r="UFK43" s="481"/>
      <c r="UFL43" s="481"/>
      <c r="UFM43" s="479"/>
      <c r="UFN43" s="480"/>
      <c r="UFO43" s="480"/>
      <c r="UFP43" s="481"/>
      <c r="UFQ43" s="481"/>
      <c r="UFR43" s="481"/>
      <c r="UFS43" s="479"/>
      <c r="UFT43" s="480"/>
      <c r="UFU43" s="480"/>
      <c r="UFV43" s="481"/>
      <c r="UFW43" s="481"/>
      <c r="UFX43" s="481"/>
      <c r="UFY43" s="479"/>
      <c r="UFZ43" s="480"/>
      <c r="UGA43" s="480"/>
      <c r="UGB43" s="481"/>
      <c r="UGC43" s="481"/>
      <c r="UGD43" s="481"/>
      <c r="UGE43" s="479"/>
      <c r="UGF43" s="480"/>
      <c r="UGG43" s="480"/>
      <c r="UGH43" s="481"/>
      <c r="UGI43" s="481"/>
      <c r="UGJ43" s="481"/>
      <c r="UGK43" s="479"/>
      <c r="UGL43" s="480"/>
      <c r="UGM43" s="480"/>
      <c r="UGN43" s="481"/>
      <c r="UGO43" s="481"/>
      <c r="UGP43" s="481"/>
      <c r="UGQ43" s="479"/>
      <c r="UGR43" s="480"/>
      <c r="UGS43" s="480"/>
      <c r="UGT43" s="481"/>
      <c r="UGU43" s="481"/>
      <c r="UGV43" s="481"/>
      <c r="UGW43" s="479"/>
      <c r="UGX43" s="480"/>
      <c r="UGY43" s="480"/>
      <c r="UGZ43" s="481"/>
      <c r="UHA43" s="481"/>
      <c r="UHB43" s="481"/>
      <c r="UHC43" s="479"/>
      <c r="UHD43" s="480"/>
      <c r="UHE43" s="480"/>
      <c r="UHF43" s="481"/>
      <c r="UHG43" s="481"/>
      <c r="UHH43" s="481"/>
      <c r="UHI43" s="479"/>
      <c r="UHJ43" s="480"/>
      <c r="UHK43" s="480"/>
      <c r="UHL43" s="481"/>
      <c r="UHM43" s="481"/>
      <c r="UHN43" s="481"/>
      <c r="UHO43" s="479"/>
      <c r="UHP43" s="480"/>
      <c r="UHQ43" s="480"/>
      <c r="UHR43" s="481"/>
      <c r="UHS43" s="481"/>
      <c r="UHT43" s="481"/>
      <c r="UHU43" s="479"/>
      <c r="UHV43" s="480"/>
      <c r="UHW43" s="480"/>
      <c r="UHX43" s="481"/>
      <c r="UHY43" s="481"/>
      <c r="UHZ43" s="481"/>
      <c r="UIA43" s="479"/>
      <c r="UIB43" s="480"/>
      <c r="UIC43" s="480"/>
      <c r="UID43" s="481"/>
      <c r="UIE43" s="481"/>
      <c r="UIF43" s="481"/>
      <c r="UIG43" s="479"/>
      <c r="UIH43" s="480"/>
      <c r="UII43" s="480"/>
      <c r="UIJ43" s="481"/>
      <c r="UIK43" s="481"/>
      <c r="UIL43" s="481"/>
      <c r="UIM43" s="479"/>
      <c r="UIN43" s="480"/>
      <c r="UIO43" s="480"/>
      <c r="UIP43" s="481"/>
      <c r="UIQ43" s="481"/>
      <c r="UIR43" s="481"/>
      <c r="UIS43" s="479"/>
      <c r="UIT43" s="480"/>
      <c r="UIU43" s="480"/>
      <c r="UIV43" s="481"/>
      <c r="UIW43" s="481"/>
      <c r="UIX43" s="481"/>
      <c r="UIY43" s="479"/>
      <c r="UIZ43" s="480"/>
      <c r="UJA43" s="480"/>
      <c r="UJB43" s="481"/>
      <c r="UJC43" s="481"/>
      <c r="UJD43" s="481"/>
      <c r="UJE43" s="479"/>
      <c r="UJF43" s="480"/>
      <c r="UJG43" s="480"/>
      <c r="UJH43" s="481"/>
      <c r="UJI43" s="481"/>
      <c r="UJJ43" s="481"/>
      <c r="UJK43" s="479"/>
      <c r="UJL43" s="480"/>
      <c r="UJM43" s="480"/>
      <c r="UJN43" s="481"/>
      <c r="UJO43" s="481"/>
      <c r="UJP43" s="481"/>
      <c r="UJQ43" s="479"/>
      <c r="UJR43" s="480"/>
      <c r="UJS43" s="480"/>
      <c r="UJT43" s="481"/>
      <c r="UJU43" s="481"/>
      <c r="UJV43" s="481"/>
      <c r="UJW43" s="479"/>
      <c r="UJX43" s="480"/>
      <c r="UJY43" s="480"/>
      <c r="UJZ43" s="481"/>
      <c r="UKA43" s="481"/>
      <c r="UKB43" s="481"/>
      <c r="UKC43" s="479"/>
      <c r="UKD43" s="480"/>
      <c r="UKE43" s="480"/>
      <c r="UKF43" s="481"/>
      <c r="UKG43" s="481"/>
      <c r="UKH43" s="481"/>
      <c r="UKI43" s="479"/>
      <c r="UKJ43" s="480"/>
      <c r="UKK43" s="480"/>
      <c r="UKL43" s="481"/>
      <c r="UKM43" s="481"/>
      <c r="UKN43" s="481"/>
      <c r="UKO43" s="479"/>
      <c r="UKP43" s="480"/>
      <c r="UKQ43" s="480"/>
      <c r="UKR43" s="481"/>
      <c r="UKS43" s="481"/>
      <c r="UKT43" s="481"/>
      <c r="UKU43" s="479"/>
      <c r="UKV43" s="480"/>
      <c r="UKW43" s="480"/>
      <c r="UKX43" s="481"/>
      <c r="UKY43" s="481"/>
      <c r="UKZ43" s="481"/>
      <c r="ULA43" s="479"/>
      <c r="ULB43" s="480"/>
      <c r="ULC43" s="480"/>
      <c r="ULD43" s="481"/>
      <c r="ULE43" s="481"/>
      <c r="ULF43" s="481"/>
      <c r="ULG43" s="479"/>
      <c r="ULH43" s="480"/>
      <c r="ULI43" s="480"/>
      <c r="ULJ43" s="481"/>
      <c r="ULK43" s="481"/>
      <c r="ULL43" s="481"/>
      <c r="ULM43" s="479"/>
      <c r="ULN43" s="480"/>
      <c r="ULO43" s="480"/>
      <c r="ULP43" s="481"/>
      <c r="ULQ43" s="481"/>
      <c r="ULR43" s="481"/>
      <c r="ULS43" s="479"/>
      <c r="ULT43" s="480"/>
      <c r="ULU43" s="480"/>
      <c r="ULV43" s="481"/>
      <c r="ULW43" s="481"/>
      <c r="ULX43" s="481"/>
      <c r="ULY43" s="479"/>
      <c r="ULZ43" s="480"/>
      <c r="UMA43" s="480"/>
      <c r="UMB43" s="481"/>
      <c r="UMC43" s="481"/>
      <c r="UMD43" s="481"/>
      <c r="UME43" s="479"/>
      <c r="UMF43" s="480"/>
      <c r="UMG43" s="480"/>
      <c r="UMH43" s="481"/>
      <c r="UMI43" s="481"/>
      <c r="UMJ43" s="481"/>
      <c r="UMK43" s="479"/>
      <c r="UML43" s="480"/>
      <c r="UMM43" s="480"/>
      <c r="UMN43" s="481"/>
      <c r="UMO43" s="481"/>
      <c r="UMP43" s="481"/>
      <c r="UMQ43" s="479"/>
      <c r="UMR43" s="480"/>
      <c r="UMS43" s="480"/>
      <c r="UMT43" s="481"/>
      <c r="UMU43" s="481"/>
      <c r="UMV43" s="481"/>
      <c r="UMW43" s="479"/>
      <c r="UMX43" s="480"/>
      <c r="UMY43" s="480"/>
      <c r="UMZ43" s="481"/>
      <c r="UNA43" s="481"/>
      <c r="UNB43" s="481"/>
      <c r="UNC43" s="479"/>
      <c r="UND43" s="480"/>
      <c r="UNE43" s="480"/>
      <c r="UNF43" s="481"/>
      <c r="UNG43" s="481"/>
      <c r="UNH43" s="481"/>
      <c r="UNI43" s="479"/>
      <c r="UNJ43" s="480"/>
      <c r="UNK43" s="480"/>
      <c r="UNL43" s="481"/>
      <c r="UNM43" s="481"/>
      <c r="UNN43" s="481"/>
      <c r="UNO43" s="479"/>
      <c r="UNP43" s="480"/>
      <c r="UNQ43" s="480"/>
      <c r="UNR43" s="481"/>
      <c r="UNS43" s="481"/>
      <c r="UNT43" s="481"/>
      <c r="UNU43" s="479"/>
      <c r="UNV43" s="480"/>
      <c r="UNW43" s="480"/>
      <c r="UNX43" s="481"/>
      <c r="UNY43" s="481"/>
      <c r="UNZ43" s="481"/>
      <c r="UOA43" s="479"/>
      <c r="UOB43" s="480"/>
      <c r="UOC43" s="480"/>
      <c r="UOD43" s="481"/>
      <c r="UOE43" s="481"/>
      <c r="UOF43" s="481"/>
      <c r="UOG43" s="479"/>
      <c r="UOH43" s="480"/>
      <c r="UOI43" s="480"/>
      <c r="UOJ43" s="481"/>
      <c r="UOK43" s="481"/>
      <c r="UOL43" s="481"/>
      <c r="UOM43" s="479"/>
      <c r="UON43" s="480"/>
      <c r="UOO43" s="480"/>
      <c r="UOP43" s="481"/>
      <c r="UOQ43" s="481"/>
      <c r="UOR43" s="481"/>
      <c r="UOS43" s="479"/>
      <c r="UOT43" s="480"/>
      <c r="UOU43" s="480"/>
      <c r="UOV43" s="481"/>
      <c r="UOW43" s="481"/>
      <c r="UOX43" s="481"/>
      <c r="UOY43" s="479"/>
      <c r="UOZ43" s="480"/>
      <c r="UPA43" s="480"/>
      <c r="UPB43" s="481"/>
      <c r="UPC43" s="481"/>
      <c r="UPD43" s="481"/>
      <c r="UPE43" s="479"/>
      <c r="UPF43" s="480"/>
      <c r="UPG43" s="480"/>
      <c r="UPH43" s="481"/>
      <c r="UPI43" s="481"/>
      <c r="UPJ43" s="481"/>
      <c r="UPK43" s="479"/>
      <c r="UPL43" s="480"/>
      <c r="UPM43" s="480"/>
      <c r="UPN43" s="481"/>
      <c r="UPO43" s="481"/>
      <c r="UPP43" s="481"/>
      <c r="UPQ43" s="479"/>
      <c r="UPR43" s="480"/>
      <c r="UPS43" s="480"/>
      <c r="UPT43" s="481"/>
      <c r="UPU43" s="481"/>
      <c r="UPV43" s="481"/>
      <c r="UPW43" s="479"/>
      <c r="UPX43" s="480"/>
      <c r="UPY43" s="480"/>
      <c r="UPZ43" s="481"/>
      <c r="UQA43" s="481"/>
      <c r="UQB43" s="481"/>
      <c r="UQC43" s="479"/>
      <c r="UQD43" s="480"/>
      <c r="UQE43" s="480"/>
      <c r="UQF43" s="481"/>
      <c r="UQG43" s="481"/>
      <c r="UQH43" s="481"/>
      <c r="UQI43" s="479"/>
      <c r="UQJ43" s="480"/>
      <c r="UQK43" s="480"/>
      <c r="UQL43" s="481"/>
      <c r="UQM43" s="481"/>
      <c r="UQN43" s="481"/>
      <c r="UQO43" s="479"/>
      <c r="UQP43" s="480"/>
      <c r="UQQ43" s="480"/>
      <c r="UQR43" s="481"/>
      <c r="UQS43" s="481"/>
      <c r="UQT43" s="481"/>
      <c r="UQU43" s="479"/>
      <c r="UQV43" s="480"/>
      <c r="UQW43" s="480"/>
      <c r="UQX43" s="481"/>
      <c r="UQY43" s="481"/>
      <c r="UQZ43" s="481"/>
      <c r="URA43" s="479"/>
      <c r="URB43" s="480"/>
      <c r="URC43" s="480"/>
      <c r="URD43" s="481"/>
      <c r="URE43" s="481"/>
      <c r="URF43" s="481"/>
      <c r="URG43" s="479"/>
      <c r="URH43" s="480"/>
      <c r="URI43" s="480"/>
      <c r="URJ43" s="481"/>
      <c r="URK43" s="481"/>
      <c r="URL43" s="481"/>
      <c r="URM43" s="479"/>
      <c r="URN43" s="480"/>
      <c r="URO43" s="480"/>
      <c r="URP43" s="481"/>
      <c r="URQ43" s="481"/>
      <c r="URR43" s="481"/>
      <c r="URS43" s="479"/>
      <c r="URT43" s="480"/>
      <c r="URU43" s="480"/>
      <c r="URV43" s="481"/>
      <c r="URW43" s="481"/>
      <c r="URX43" s="481"/>
      <c r="URY43" s="479"/>
      <c r="URZ43" s="480"/>
      <c r="USA43" s="480"/>
      <c r="USB43" s="481"/>
      <c r="USC43" s="481"/>
      <c r="USD43" s="481"/>
      <c r="USE43" s="479"/>
      <c r="USF43" s="480"/>
      <c r="USG43" s="480"/>
      <c r="USH43" s="481"/>
      <c r="USI43" s="481"/>
      <c r="USJ43" s="481"/>
      <c r="USK43" s="479"/>
      <c r="USL43" s="480"/>
      <c r="USM43" s="480"/>
      <c r="USN43" s="481"/>
      <c r="USO43" s="481"/>
      <c r="USP43" s="481"/>
      <c r="USQ43" s="479"/>
      <c r="USR43" s="480"/>
      <c r="USS43" s="480"/>
      <c r="UST43" s="481"/>
      <c r="USU43" s="481"/>
      <c r="USV43" s="481"/>
      <c r="USW43" s="479"/>
      <c r="USX43" s="480"/>
      <c r="USY43" s="480"/>
      <c r="USZ43" s="481"/>
      <c r="UTA43" s="481"/>
      <c r="UTB43" s="481"/>
      <c r="UTC43" s="479"/>
      <c r="UTD43" s="480"/>
      <c r="UTE43" s="480"/>
      <c r="UTF43" s="481"/>
      <c r="UTG43" s="481"/>
      <c r="UTH43" s="481"/>
      <c r="UTI43" s="479"/>
      <c r="UTJ43" s="480"/>
      <c r="UTK43" s="480"/>
      <c r="UTL43" s="481"/>
      <c r="UTM43" s="481"/>
      <c r="UTN43" s="481"/>
      <c r="UTO43" s="479"/>
      <c r="UTP43" s="480"/>
      <c r="UTQ43" s="480"/>
      <c r="UTR43" s="481"/>
      <c r="UTS43" s="481"/>
      <c r="UTT43" s="481"/>
      <c r="UTU43" s="479"/>
      <c r="UTV43" s="480"/>
      <c r="UTW43" s="480"/>
      <c r="UTX43" s="481"/>
      <c r="UTY43" s="481"/>
      <c r="UTZ43" s="481"/>
      <c r="UUA43" s="479"/>
      <c r="UUB43" s="480"/>
      <c r="UUC43" s="480"/>
      <c r="UUD43" s="481"/>
      <c r="UUE43" s="481"/>
      <c r="UUF43" s="481"/>
      <c r="UUG43" s="479"/>
      <c r="UUH43" s="480"/>
      <c r="UUI43" s="480"/>
      <c r="UUJ43" s="481"/>
      <c r="UUK43" s="481"/>
      <c r="UUL43" s="481"/>
      <c r="UUM43" s="479"/>
      <c r="UUN43" s="480"/>
      <c r="UUO43" s="480"/>
      <c r="UUP43" s="481"/>
      <c r="UUQ43" s="481"/>
      <c r="UUR43" s="481"/>
      <c r="UUS43" s="479"/>
      <c r="UUT43" s="480"/>
      <c r="UUU43" s="480"/>
      <c r="UUV43" s="481"/>
      <c r="UUW43" s="481"/>
      <c r="UUX43" s="481"/>
      <c r="UUY43" s="479"/>
      <c r="UUZ43" s="480"/>
      <c r="UVA43" s="480"/>
      <c r="UVB43" s="481"/>
      <c r="UVC43" s="481"/>
      <c r="UVD43" s="481"/>
      <c r="UVE43" s="479"/>
      <c r="UVF43" s="480"/>
      <c r="UVG43" s="480"/>
      <c r="UVH43" s="481"/>
      <c r="UVI43" s="481"/>
      <c r="UVJ43" s="481"/>
      <c r="UVK43" s="479"/>
      <c r="UVL43" s="480"/>
      <c r="UVM43" s="480"/>
      <c r="UVN43" s="481"/>
      <c r="UVO43" s="481"/>
      <c r="UVP43" s="481"/>
      <c r="UVQ43" s="479"/>
      <c r="UVR43" s="480"/>
      <c r="UVS43" s="480"/>
      <c r="UVT43" s="481"/>
      <c r="UVU43" s="481"/>
      <c r="UVV43" s="481"/>
      <c r="UVW43" s="479"/>
      <c r="UVX43" s="480"/>
      <c r="UVY43" s="480"/>
      <c r="UVZ43" s="481"/>
      <c r="UWA43" s="481"/>
      <c r="UWB43" s="481"/>
      <c r="UWC43" s="479"/>
      <c r="UWD43" s="480"/>
      <c r="UWE43" s="480"/>
      <c r="UWF43" s="481"/>
      <c r="UWG43" s="481"/>
      <c r="UWH43" s="481"/>
      <c r="UWI43" s="479"/>
      <c r="UWJ43" s="480"/>
      <c r="UWK43" s="480"/>
      <c r="UWL43" s="481"/>
      <c r="UWM43" s="481"/>
      <c r="UWN43" s="481"/>
      <c r="UWO43" s="479"/>
      <c r="UWP43" s="480"/>
      <c r="UWQ43" s="480"/>
      <c r="UWR43" s="481"/>
      <c r="UWS43" s="481"/>
      <c r="UWT43" s="481"/>
      <c r="UWU43" s="479"/>
      <c r="UWV43" s="480"/>
      <c r="UWW43" s="480"/>
      <c r="UWX43" s="481"/>
      <c r="UWY43" s="481"/>
      <c r="UWZ43" s="481"/>
      <c r="UXA43" s="479"/>
      <c r="UXB43" s="480"/>
      <c r="UXC43" s="480"/>
      <c r="UXD43" s="481"/>
      <c r="UXE43" s="481"/>
      <c r="UXF43" s="481"/>
      <c r="UXG43" s="479"/>
      <c r="UXH43" s="480"/>
      <c r="UXI43" s="480"/>
      <c r="UXJ43" s="481"/>
      <c r="UXK43" s="481"/>
      <c r="UXL43" s="481"/>
      <c r="UXM43" s="479"/>
      <c r="UXN43" s="480"/>
      <c r="UXO43" s="480"/>
      <c r="UXP43" s="481"/>
      <c r="UXQ43" s="481"/>
      <c r="UXR43" s="481"/>
      <c r="UXS43" s="479"/>
      <c r="UXT43" s="480"/>
      <c r="UXU43" s="480"/>
      <c r="UXV43" s="481"/>
      <c r="UXW43" s="481"/>
      <c r="UXX43" s="481"/>
      <c r="UXY43" s="479"/>
      <c r="UXZ43" s="480"/>
      <c r="UYA43" s="480"/>
      <c r="UYB43" s="481"/>
      <c r="UYC43" s="481"/>
      <c r="UYD43" s="481"/>
      <c r="UYE43" s="479"/>
      <c r="UYF43" s="480"/>
      <c r="UYG43" s="480"/>
      <c r="UYH43" s="481"/>
      <c r="UYI43" s="481"/>
      <c r="UYJ43" s="481"/>
      <c r="UYK43" s="479"/>
      <c r="UYL43" s="480"/>
      <c r="UYM43" s="480"/>
      <c r="UYN43" s="481"/>
      <c r="UYO43" s="481"/>
      <c r="UYP43" s="481"/>
      <c r="UYQ43" s="479"/>
      <c r="UYR43" s="480"/>
      <c r="UYS43" s="480"/>
      <c r="UYT43" s="481"/>
      <c r="UYU43" s="481"/>
      <c r="UYV43" s="481"/>
      <c r="UYW43" s="479"/>
      <c r="UYX43" s="480"/>
      <c r="UYY43" s="480"/>
      <c r="UYZ43" s="481"/>
      <c r="UZA43" s="481"/>
      <c r="UZB43" s="481"/>
      <c r="UZC43" s="479"/>
      <c r="UZD43" s="480"/>
      <c r="UZE43" s="480"/>
      <c r="UZF43" s="481"/>
      <c r="UZG43" s="481"/>
      <c r="UZH43" s="481"/>
      <c r="UZI43" s="479"/>
      <c r="UZJ43" s="480"/>
      <c r="UZK43" s="480"/>
      <c r="UZL43" s="481"/>
      <c r="UZM43" s="481"/>
      <c r="UZN43" s="481"/>
      <c r="UZO43" s="479"/>
      <c r="UZP43" s="480"/>
      <c r="UZQ43" s="480"/>
      <c r="UZR43" s="481"/>
      <c r="UZS43" s="481"/>
      <c r="UZT43" s="481"/>
      <c r="UZU43" s="479"/>
      <c r="UZV43" s="480"/>
      <c r="UZW43" s="480"/>
      <c r="UZX43" s="481"/>
      <c r="UZY43" s="481"/>
      <c r="UZZ43" s="481"/>
      <c r="VAA43" s="479"/>
      <c r="VAB43" s="480"/>
      <c r="VAC43" s="480"/>
      <c r="VAD43" s="481"/>
      <c r="VAE43" s="481"/>
      <c r="VAF43" s="481"/>
      <c r="VAG43" s="479"/>
      <c r="VAH43" s="480"/>
      <c r="VAI43" s="480"/>
      <c r="VAJ43" s="481"/>
      <c r="VAK43" s="481"/>
      <c r="VAL43" s="481"/>
      <c r="VAM43" s="479"/>
      <c r="VAN43" s="480"/>
      <c r="VAO43" s="480"/>
      <c r="VAP43" s="481"/>
      <c r="VAQ43" s="481"/>
      <c r="VAR43" s="481"/>
      <c r="VAS43" s="479"/>
      <c r="VAT43" s="480"/>
      <c r="VAU43" s="480"/>
      <c r="VAV43" s="481"/>
      <c r="VAW43" s="481"/>
      <c r="VAX43" s="481"/>
      <c r="VAY43" s="479"/>
      <c r="VAZ43" s="480"/>
      <c r="VBA43" s="480"/>
      <c r="VBB43" s="481"/>
      <c r="VBC43" s="481"/>
      <c r="VBD43" s="481"/>
      <c r="VBE43" s="479"/>
      <c r="VBF43" s="480"/>
      <c r="VBG43" s="480"/>
      <c r="VBH43" s="481"/>
      <c r="VBI43" s="481"/>
      <c r="VBJ43" s="481"/>
      <c r="VBK43" s="479"/>
      <c r="VBL43" s="480"/>
      <c r="VBM43" s="480"/>
      <c r="VBN43" s="481"/>
      <c r="VBO43" s="481"/>
      <c r="VBP43" s="481"/>
      <c r="VBQ43" s="479"/>
      <c r="VBR43" s="480"/>
      <c r="VBS43" s="480"/>
      <c r="VBT43" s="481"/>
      <c r="VBU43" s="481"/>
      <c r="VBV43" s="481"/>
      <c r="VBW43" s="479"/>
      <c r="VBX43" s="480"/>
      <c r="VBY43" s="480"/>
      <c r="VBZ43" s="481"/>
      <c r="VCA43" s="481"/>
      <c r="VCB43" s="481"/>
      <c r="VCC43" s="479"/>
      <c r="VCD43" s="480"/>
      <c r="VCE43" s="480"/>
      <c r="VCF43" s="481"/>
      <c r="VCG43" s="481"/>
      <c r="VCH43" s="481"/>
      <c r="VCI43" s="479"/>
      <c r="VCJ43" s="480"/>
      <c r="VCK43" s="480"/>
      <c r="VCL43" s="481"/>
      <c r="VCM43" s="481"/>
      <c r="VCN43" s="481"/>
      <c r="VCO43" s="479"/>
      <c r="VCP43" s="480"/>
      <c r="VCQ43" s="480"/>
      <c r="VCR43" s="481"/>
      <c r="VCS43" s="481"/>
      <c r="VCT43" s="481"/>
      <c r="VCU43" s="479"/>
      <c r="VCV43" s="480"/>
      <c r="VCW43" s="480"/>
      <c r="VCX43" s="481"/>
      <c r="VCY43" s="481"/>
      <c r="VCZ43" s="481"/>
      <c r="VDA43" s="479"/>
      <c r="VDB43" s="480"/>
      <c r="VDC43" s="480"/>
      <c r="VDD43" s="481"/>
      <c r="VDE43" s="481"/>
      <c r="VDF43" s="481"/>
      <c r="VDG43" s="479"/>
      <c r="VDH43" s="480"/>
      <c r="VDI43" s="480"/>
      <c r="VDJ43" s="481"/>
      <c r="VDK43" s="481"/>
      <c r="VDL43" s="481"/>
      <c r="VDM43" s="479"/>
      <c r="VDN43" s="480"/>
      <c r="VDO43" s="480"/>
      <c r="VDP43" s="481"/>
      <c r="VDQ43" s="481"/>
      <c r="VDR43" s="481"/>
      <c r="VDS43" s="479"/>
      <c r="VDT43" s="480"/>
      <c r="VDU43" s="480"/>
      <c r="VDV43" s="481"/>
      <c r="VDW43" s="481"/>
      <c r="VDX43" s="481"/>
      <c r="VDY43" s="479"/>
      <c r="VDZ43" s="480"/>
      <c r="VEA43" s="480"/>
      <c r="VEB43" s="481"/>
      <c r="VEC43" s="481"/>
      <c r="VED43" s="481"/>
      <c r="VEE43" s="479"/>
      <c r="VEF43" s="480"/>
      <c r="VEG43" s="480"/>
      <c r="VEH43" s="481"/>
      <c r="VEI43" s="481"/>
      <c r="VEJ43" s="481"/>
      <c r="VEK43" s="479"/>
      <c r="VEL43" s="480"/>
      <c r="VEM43" s="480"/>
      <c r="VEN43" s="481"/>
      <c r="VEO43" s="481"/>
      <c r="VEP43" s="481"/>
      <c r="VEQ43" s="479"/>
      <c r="VER43" s="480"/>
      <c r="VES43" s="480"/>
      <c r="VET43" s="481"/>
      <c r="VEU43" s="481"/>
      <c r="VEV43" s="481"/>
      <c r="VEW43" s="479"/>
      <c r="VEX43" s="480"/>
      <c r="VEY43" s="480"/>
      <c r="VEZ43" s="481"/>
      <c r="VFA43" s="481"/>
      <c r="VFB43" s="481"/>
      <c r="VFC43" s="479"/>
      <c r="VFD43" s="480"/>
      <c r="VFE43" s="480"/>
      <c r="VFF43" s="481"/>
      <c r="VFG43" s="481"/>
      <c r="VFH43" s="481"/>
      <c r="VFI43" s="479"/>
      <c r="VFJ43" s="480"/>
      <c r="VFK43" s="480"/>
      <c r="VFL43" s="481"/>
      <c r="VFM43" s="481"/>
      <c r="VFN43" s="481"/>
      <c r="VFO43" s="479"/>
      <c r="VFP43" s="480"/>
      <c r="VFQ43" s="480"/>
      <c r="VFR43" s="481"/>
      <c r="VFS43" s="481"/>
      <c r="VFT43" s="481"/>
      <c r="VFU43" s="479"/>
      <c r="VFV43" s="480"/>
      <c r="VFW43" s="480"/>
      <c r="VFX43" s="481"/>
      <c r="VFY43" s="481"/>
      <c r="VFZ43" s="481"/>
      <c r="VGA43" s="479"/>
      <c r="VGB43" s="480"/>
      <c r="VGC43" s="480"/>
      <c r="VGD43" s="481"/>
      <c r="VGE43" s="481"/>
      <c r="VGF43" s="481"/>
      <c r="VGG43" s="479"/>
      <c r="VGH43" s="480"/>
      <c r="VGI43" s="480"/>
      <c r="VGJ43" s="481"/>
      <c r="VGK43" s="481"/>
      <c r="VGL43" s="481"/>
      <c r="VGM43" s="479"/>
      <c r="VGN43" s="480"/>
      <c r="VGO43" s="480"/>
      <c r="VGP43" s="481"/>
      <c r="VGQ43" s="481"/>
      <c r="VGR43" s="481"/>
      <c r="VGS43" s="479"/>
      <c r="VGT43" s="480"/>
      <c r="VGU43" s="480"/>
      <c r="VGV43" s="481"/>
      <c r="VGW43" s="481"/>
      <c r="VGX43" s="481"/>
      <c r="VGY43" s="479"/>
      <c r="VGZ43" s="480"/>
      <c r="VHA43" s="480"/>
      <c r="VHB43" s="481"/>
      <c r="VHC43" s="481"/>
      <c r="VHD43" s="481"/>
      <c r="VHE43" s="479"/>
      <c r="VHF43" s="480"/>
      <c r="VHG43" s="480"/>
      <c r="VHH43" s="481"/>
      <c r="VHI43" s="481"/>
      <c r="VHJ43" s="481"/>
      <c r="VHK43" s="479"/>
      <c r="VHL43" s="480"/>
      <c r="VHM43" s="480"/>
      <c r="VHN43" s="481"/>
      <c r="VHO43" s="481"/>
      <c r="VHP43" s="481"/>
      <c r="VHQ43" s="479"/>
      <c r="VHR43" s="480"/>
      <c r="VHS43" s="480"/>
      <c r="VHT43" s="481"/>
      <c r="VHU43" s="481"/>
      <c r="VHV43" s="481"/>
      <c r="VHW43" s="479"/>
      <c r="VHX43" s="480"/>
      <c r="VHY43" s="480"/>
      <c r="VHZ43" s="481"/>
      <c r="VIA43" s="481"/>
      <c r="VIB43" s="481"/>
      <c r="VIC43" s="479"/>
      <c r="VID43" s="480"/>
      <c r="VIE43" s="480"/>
      <c r="VIF43" s="481"/>
      <c r="VIG43" s="481"/>
      <c r="VIH43" s="481"/>
      <c r="VII43" s="479"/>
      <c r="VIJ43" s="480"/>
      <c r="VIK43" s="480"/>
      <c r="VIL43" s="481"/>
      <c r="VIM43" s="481"/>
      <c r="VIN43" s="481"/>
      <c r="VIO43" s="479"/>
      <c r="VIP43" s="480"/>
      <c r="VIQ43" s="480"/>
      <c r="VIR43" s="481"/>
      <c r="VIS43" s="481"/>
      <c r="VIT43" s="481"/>
      <c r="VIU43" s="479"/>
      <c r="VIV43" s="480"/>
      <c r="VIW43" s="480"/>
      <c r="VIX43" s="481"/>
      <c r="VIY43" s="481"/>
      <c r="VIZ43" s="481"/>
      <c r="VJA43" s="479"/>
      <c r="VJB43" s="480"/>
      <c r="VJC43" s="480"/>
      <c r="VJD43" s="481"/>
      <c r="VJE43" s="481"/>
      <c r="VJF43" s="481"/>
      <c r="VJG43" s="479"/>
      <c r="VJH43" s="480"/>
      <c r="VJI43" s="480"/>
      <c r="VJJ43" s="481"/>
      <c r="VJK43" s="481"/>
      <c r="VJL43" s="481"/>
      <c r="VJM43" s="479"/>
      <c r="VJN43" s="480"/>
      <c r="VJO43" s="480"/>
      <c r="VJP43" s="481"/>
      <c r="VJQ43" s="481"/>
      <c r="VJR43" s="481"/>
      <c r="VJS43" s="479"/>
      <c r="VJT43" s="480"/>
      <c r="VJU43" s="480"/>
      <c r="VJV43" s="481"/>
      <c r="VJW43" s="481"/>
      <c r="VJX43" s="481"/>
      <c r="VJY43" s="479"/>
      <c r="VJZ43" s="480"/>
      <c r="VKA43" s="480"/>
      <c r="VKB43" s="481"/>
      <c r="VKC43" s="481"/>
      <c r="VKD43" s="481"/>
      <c r="VKE43" s="479"/>
      <c r="VKF43" s="480"/>
      <c r="VKG43" s="480"/>
      <c r="VKH43" s="481"/>
      <c r="VKI43" s="481"/>
      <c r="VKJ43" s="481"/>
      <c r="VKK43" s="479"/>
      <c r="VKL43" s="480"/>
      <c r="VKM43" s="480"/>
      <c r="VKN43" s="481"/>
      <c r="VKO43" s="481"/>
      <c r="VKP43" s="481"/>
      <c r="VKQ43" s="479"/>
      <c r="VKR43" s="480"/>
      <c r="VKS43" s="480"/>
      <c r="VKT43" s="481"/>
      <c r="VKU43" s="481"/>
      <c r="VKV43" s="481"/>
      <c r="VKW43" s="479"/>
      <c r="VKX43" s="480"/>
      <c r="VKY43" s="480"/>
      <c r="VKZ43" s="481"/>
      <c r="VLA43" s="481"/>
      <c r="VLB43" s="481"/>
      <c r="VLC43" s="479"/>
      <c r="VLD43" s="480"/>
      <c r="VLE43" s="480"/>
      <c r="VLF43" s="481"/>
      <c r="VLG43" s="481"/>
      <c r="VLH43" s="481"/>
      <c r="VLI43" s="479"/>
      <c r="VLJ43" s="480"/>
      <c r="VLK43" s="480"/>
      <c r="VLL43" s="481"/>
      <c r="VLM43" s="481"/>
      <c r="VLN43" s="481"/>
      <c r="VLO43" s="479"/>
      <c r="VLP43" s="480"/>
      <c r="VLQ43" s="480"/>
      <c r="VLR43" s="481"/>
      <c r="VLS43" s="481"/>
      <c r="VLT43" s="481"/>
      <c r="VLU43" s="479"/>
      <c r="VLV43" s="480"/>
      <c r="VLW43" s="480"/>
      <c r="VLX43" s="481"/>
      <c r="VLY43" s="481"/>
      <c r="VLZ43" s="481"/>
      <c r="VMA43" s="479"/>
      <c r="VMB43" s="480"/>
      <c r="VMC43" s="480"/>
      <c r="VMD43" s="481"/>
      <c r="VME43" s="481"/>
      <c r="VMF43" s="481"/>
      <c r="VMG43" s="479"/>
      <c r="VMH43" s="480"/>
      <c r="VMI43" s="480"/>
      <c r="VMJ43" s="481"/>
      <c r="VMK43" s="481"/>
      <c r="VML43" s="481"/>
      <c r="VMM43" s="479"/>
      <c r="VMN43" s="480"/>
      <c r="VMO43" s="480"/>
      <c r="VMP43" s="481"/>
      <c r="VMQ43" s="481"/>
      <c r="VMR43" s="481"/>
      <c r="VMS43" s="479"/>
      <c r="VMT43" s="480"/>
      <c r="VMU43" s="480"/>
      <c r="VMV43" s="481"/>
      <c r="VMW43" s="481"/>
      <c r="VMX43" s="481"/>
      <c r="VMY43" s="479"/>
      <c r="VMZ43" s="480"/>
      <c r="VNA43" s="480"/>
      <c r="VNB43" s="481"/>
      <c r="VNC43" s="481"/>
      <c r="VND43" s="481"/>
      <c r="VNE43" s="479"/>
      <c r="VNF43" s="480"/>
      <c r="VNG43" s="480"/>
      <c r="VNH43" s="481"/>
      <c r="VNI43" s="481"/>
      <c r="VNJ43" s="481"/>
      <c r="VNK43" s="479"/>
      <c r="VNL43" s="480"/>
      <c r="VNM43" s="480"/>
      <c r="VNN43" s="481"/>
      <c r="VNO43" s="481"/>
      <c r="VNP43" s="481"/>
      <c r="VNQ43" s="479"/>
      <c r="VNR43" s="480"/>
      <c r="VNS43" s="480"/>
      <c r="VNT43" s="481"/>
      <c r="VNU43" s="481"/>
      <c r="VNV43" s="481"/>
      <c r="VNW43" s="479"/>
      <c r="VNX43" s="480"/>
      <c r="VNY43" s="480"/>
      <c r="VNZ43" s="481"/>
      <c r="VOA43" s="481"/>
      <c r="VOB43" s="481"/>
      <c r="VOC43" s="479"/>
      <c r="VOD43" s="480"/>
      <c r="VOE43" s="480"/>
      <c r="VOF43" s="481"/>
      <c r="VOG43" s="481"/>
      <c r="VOH43" s="481"/>
      <c r="VOI43" s="479"/>
      <c r="VOJ43" s="480"/>
      <c r="VOK43" s="480"/>
      <c r="VOL43" s="481"/>
      <c r="VOM43" s="481"/>
      <c r="VON43" s="481"/>
      <c r="VOO43" s="479"/>
      <c r="VOP43" s="480"/>
      <c r="VOQ43" s="480"/>
      <c r="VOR43" s="481"/>
      <c r="VOS43" s="481"/>
      <c r="VOT43" s="481"/>
      <c r="VOU43" s="479"/>
      <c r="VOV43" s="480"/>
      <c r="VOW43" s="480"/>
      <c r="VOX43" s="481"/>
      <c r="VOY43" s="481"/>
      <c r="VOZ43" s="481"/>
      <c r="VPA43" s="479"/>
      <c r="VPB43" s="480"/>
      <c r="VPC43" s="480"/>
      <c r="VPD43" s="481"/>
      <c r="VPE43" s="481"/>
      <c r="VPF43" s="481"/>
      <c r="VPG43" s="479"/>
      <c r="VPH43" s="480"/>
      <c r="VPI43" s="480"/>
      <c r="VPJ43" s="481"/>
      <c r="VPK43" s="481"/>
      <c r="VPL43" s="481"/>
      <c r="VPM43" s="479"/>
      <c r="VPN43" s="480"/>
      <c r="VPO43" s="480"/>
      <c r="VPP43" s="481"/>
      <c r="VPQ43" s="481"/>
      <c r="VPR43" s="481"/>
      <c r="VPS43" s="479"/>
      <c r="VPT43" s="480"/>
      <c r="VPU43" s="480"/>
      <c r="VPV43" s="481"/>
      <c r="VPW43" s="481"/>
      <c r="VPX43" s="481"/>
      <c r="VPY43" s="479"/>
      <c r="VPZ43" s="480"/>
      <c r="VQA43" s="480"/>
      <c r="VQB43" s="481"/>
      <c r="VQC43" s="481"/>
      <c r="VQD43" s="481"/>
      <c r="VQE43" s="479"/>
      <c r="VQF43" s="480"/>
      <c r="VQG43" s="480"/>
      <c r="VQH43" s="481"/>
      <c r="VQI43" s="481"/>
      <c r="VQJ43" s="481"/>
      <c r="VQK43" s="479"/>
      <c r="VQL43" s="480"/>
      <c r="VQM43" s="480"/>
      <c r="VQN43" s="481"/>
      <c r="VQO43" s="481"/>
      <c r="VQP43" s="481"/>
      <c r="VQQ43" s="479"/>
      <c r="VQR43" s="480"/>
      <c r="VQS43" s="480"/>
      <c r="VQT43" s="481"/>
      <c r="VQU43" s="481"/>
      <c r="VQV43" s="481"/>
      <c r="VQW43" s="479"/>
      <c r="VQX43" s="480"/>
      <c r="VQY43" s="480"/>
      <c r="VQZ43" s="481"/>
      <c r="VRA43" s="481"/>
      <c r="VRB43" s="481"/>
      <c r="VRC43" s="479"/>
      <c r="VRD43" s="480"/>
      <c r="VRE43" s="480"/>
      <c r="VRF43" s="481"/>
      <c r="VRG43" s="481"/>
      <c r="VRH43" s="481"/>
      <c r="VRI43" s="479"/>
      <c r="VRJ43" s="480"/>
      <c r="VRK43" s="480"/>
      <c r="VRL43" s="481"/>
      <c r="VRM43" s="481"/>
      <c r="VRN43" s="481"/>
      <c r="VRO43" s="479"/>
      <c r="VRP43" s="480"/>
      <c r="VRQ43" s="480"/>
      <c r="VRR43" s="481"/>
      <c r="VRS43" s="481"/>
      <c r="VRT43" s="481"/>
      <c r="VRU43" s="479"/>
      <c r="VRV43" s="480"/>
      <c r="VRW43" s="480"/>
      <c r="VRX43" s="481"/>
      <c r="VRY43" s="481"/>
      <c r="VRZ43" s="481"/>
      <c r="VSA43" s="479"/>
      <c r="VSB43" s="480"/>
      <c r="VSC43" s="480"/>
      <c r="VSD43" s="481"/>
      <c r="VSE43" s="481"/>
      <c r="VSF43" s="481"/>
      <c r="VSG43" s="479"/>
      <c r="VSH43" s="480"/>
      <c r="VSI43" s="480"/>
      <c r="VSJ43" s="481"/>
      <c r="VSK43" s="481"/>
      <c r="VSL43" s="481"/>
      <c r="VSM43" s="479"/>
      <c r="VSN43" s="480"/>
      <c r="VSO43" s="480"/>
      <c r="VSP43" s="481"/>
      <c r="VSQ43" s="481"/>
      <c r="VSR43" s="481"/>
      <c r="VSS43" s="479"/>
      <c r="VST43" s="480"/>
      <c r="VSU43" s="480"/>
      <c r="VSV43" s="481"/>
      <c r="VSW43" s="481"/>
      <c r="VSX43" s="481"/>
      <c r="VSY43" s="479"/>
      <c r="VSZ43" s="480"/>
      <c r="VTA43" s="480"/>
      <c r="VTB43" s="481"/>
      <c r="VTC43" s="481"/>
      <c r="VTD43" s="481"/>
      <c r="VTE43" s="479"/>
      <c r="VTF43" s="480"/>
      <c r="VTG43" s="480"/>
      <c r="VTH43" s="481"/>
      <c r="VTI43" s="481"/>
      <c r="VTJ43" s="481"/>
      <c r="VTK43" s="479"/>
      <c r="VTL43" s="480"/>
      <c r="VTM43" s="480"/>
      <c r="VTN43" s="481"/>
      <c r="VTO43" s="481"/>
      <c r="VTP43" s="481"/>
      <c r="VTQ43" s="479"/>
      <c r="VTR43" s="480"/>
      <c r="VTS43" s="480"/>
      <c r="VTT43" s="481"/>
      <c r="VTU43" s="481"/>
      <c r="VTV43" s="481"/>
      <c r="VTW43" s="479"/>
      <c r="VTX43" s="480"/>
      <c r="VTY43" s="480"/>
      <c r="VTZ43" s="481"/>
      <c r="VUA43" s="481"/>
      <c r="VUB43" s="481"/>
      <c r="VUC43" s="479"/>
      <c r="VUD43" s="480"/>
      <c r="VUE43" s="480"/>
      <c r="VUF43" s="481"/>
      <c r="VUG43" s="481"/>
      <c r="VUH43" s="481"/>
      <c r="VUI43" s="479"/>
      <c r="VUJ43" s="480"/>
      <c r="VUK43" s="480"/>
      <c r="VUL43" s="481"/>
      <c r="VUM43" s="481"/>
      <c r="VUN43" s="481"/>
      <c r="VUO43" s="479"/>
      <c r="VUP43" s="480"/>
      <c r="VUQ43" s="480"/>
      <c r="VUR43" s="481"/>
      <c r="VUS43" s="481"/>
      <c r="VUT43" s="481"/>
      <c r="VUU43" s="479"/>
      <c r="VUV43" s="480"/>
      <c r="VUW43" s="480"/>
      <c r="VUX43" s="481"/>
      <c r="VUY43" s="481"/>
      <c r="VUZ43" s="481"/>
      <c r="VVA43" s="479"/>
      <c r="VVB43" s="480"/>
      <c r="VVC43" s="480"/>
      <c r="VVD43" s="481"/>
      <c r="VVE43" s="481"/>
      <c r="VVF43" s="481"/>
      <c r="VVG43" s="479"/>
      <c r="VVH43" s="480"/>
      <c r="VVI43" s="480"/>
      <c r="VVJ43" s="481"/>
      <c r="VVK43" s="481"/>
      <c r="VVL43" s="481"/>
      <c r="VVM43" s="479"/>
      <c r="VVN43" s="480"/>
      <c r="VVO43" s="480"/>
      <c r="VVP43" s="481"/>
      <c r="VVQ43" s="481"/>
      <c r="VVR43" s="481"/>
      <c r="VVS43" s="479"/>
      <c r="VVT43" s="480"/>
      <c r="VVU43" s="480"/>
      <c r="VVV43" s="481"/>
      <c r="VVW43" s="481"/>
      <c r="VVX43" s="481"/>
      <c r="VVY43" s="479"/>
      <c r="VVZ43" s="480"/>
      <c r="VWA43" s="480"/>
      <c r="VWB43" s="481"/>
      <c r="VWC43" s="481"/>
      <c r="VWD43" s="481"/>
      <c r="VWE43" s="479"/>
      <c r="VWF43" s="480"/>
      <c r="VWG43" s="480"/>
      <c r="VWH43" s="481"/>
      <c r="VWI43" s="481"/>
      <c r="VWJ43" s="481"/>
      <c r="VWK43" s="479"/>
      <c r="VWL43" s="480"/>
      <c r="VWM43" s="480"/>
      <c r="VWN43" s="481"/>
      <c r="VWO43" s="481"/>
      <c r="VWP43" s="481"/>
      <c r="VWQ43" s="479"/>
      <c r="VWR43" s="480"/>
      <c r="VWS43" s="480"/>
      <c r="VWT43" s="481"/>
      <c r="VWU43" s="481"/>
      <c r="VWV43" s="481"/>
      <c r="VWW43" s="479"/>
      <c r="VWX43" s="480"/>
      <c r="VWY43" s="480"/>
      <c r="VWZ43" s="481"/>
      <c r="VXA43" s="481"/>
      <c r="VXB43" s="481"/>
      <c r="VXC43" s="479"/>
      <c r="VXD43" s="480"/>
      <c r="VXE43" s="480"/>
      <c r="VXF43" s="481"/>
      <c r="VXG43" s="481"/>
      <c r="VXH43" s="481"/>
      <c r="VXI43" s="479"/>
      <c r="VXJ43" s="480"/>
      <c r="VXK43" s="480"/>
      <c r="VXL43" s="481"/>
      <c r="VXM43" s="481"/>
      <c r="VXN43" s="481"/>
      <c r="VXO43" s="479"/>
      <c r="VXP43" s="480"/>
      <c r="VXQ43" s="480"/>
      <c r="VXR43" s="481"/>
      <c r="VXS43" s="481"/>
      <c r="VXT43" s="481"/>
      <c r="VXU43" s="479"/>
      <c r="VXV43" s="480"/>
      <c r="VXW43" s="480"/>
      <c r="VXX43" s="481"/>
      <c r="VXY43" s="481"/>
      <c r="VXZ43" s="481"/>
      <c r="VYA43" s="479"/>
      <c r="VYB43" s="480"/>
      <c r="VYC43" s="480"/>
      <c r="VYD43" s="481"/>
      <c r="VYE43" s="481"/>
      <c r="VYF43" s="481"/>
      <c r="VYG43" s="479"/>
      <c r="VYH43" s="480"/>
      <c r="VYI43" s="480"/>
      <c r="VYJ43" s="481"/>
      <c r="VYK43" s="481"/>
      <c r="VYL43" s="481"/>
      <c r="VYM43" s="479"/>
      <c r="VYN43" s="480"/>
      <c r="VYO43" s="480"/>
      <c r="VYP43" s="481"/>
      <c r="VYQ43" s="481"/>
      <c r="VYR43" s="481"/>
      <c r="VYS43" s="479"/>
      <c r="VYT43" s="480"/>
      <c r="VYU43" s="480"/>
      <c r="VYV43" s="481"/>
      <c r="VYW43" s="481"/>
      <c r="VYX43" s="481"/>
      <c r="VYY43" s="479"/>
      <c r="VYZ43" s="480"/>
      <c r="VZA43" s="480"/>
      <c r="VZB43" s="481"/>
      <c r="VZC43" s="481"/>
      <c r="VZD43" s="481"/>
      <c r="VZE43" s="479"/>
      <c r="VZF43" s="480"/>
      <c r="VZG43" s="480"/>
      <c r="VZH43" s="481"/>
      <c r="VZI43" s="481"/>
      <c r="VZJ43" s="481"/>
      <c r="VZK43" s="479"/>
      <c r="VZL43" s="480"/>
      <c r="VZM43" s="480"/>
      <c r="VZN43" s="481"/>
      <c r="VZO43" s="481"/>
      <c r="VZP43" s="481"/>
      <c r="VZQ43" s="479"/>
      <c r="VZR43" s="480"/>
      <c r="VZS43" s="480"/>
      <c r="VZT43" s="481"/>
      <c r="VZU43" s="481"/>
      <c r="VZV43" s="481"/>
      <c r="VZW43" s="479"/>
      <c r="VZX43" s="480"/>
      <c r="VZY43" s="480"/>
      <c r="VZZ43" s="481"/>
      <c r="WAA43" s="481"/>
      <c r="WAB43" s="481"/>
      <c r="WAC43" s="479"/>
      <c r="WAD43" s="480"/>
      <c r="WAE43" s="480"/>
      <c r="WAF43" s="481"/>
      <c r="WAG43" s="481"/>
      <c r="WAH43" s="481"/>
      <c r="WAI43" s="479"/>
      <c r="WAJ43" s="480"/>
      <c r="WAK43" s="480"/>
      <c r="WAL43" s="481"/>
      <c r="WAM43" s="481"/>
      <c r="WAN43" s="481"/>
      <c r="WAO43" s="479"/>
      <c r="WAP43" s="480"/>
      <c r="WAQ43" s="480"/>
      <c r="WAR43" s="481"/>
      <c r="WAS43" s="481"/>
      <c r="WAT43" s="481"/>
      <c r="WAU43" s="479"/>
      <c r="WAV43" s="480"/>
      <c r="WAW43" s="480"/>
      <c r="WAX43" s="481"/>
      <c r="WAY43" s="481"/>
      <c r="WAZ43" s="481"/>
      <c r="WBA43" s="479"/>
      <c r="WBB43" s="480"/>
      <c r="WBC43" s="480"/>
      <c r="WBD43" s="481"/>
      <c r="WBE43" s="481"/>
      <c r="WBF43" s="481"/>
      <c r="WBG43" s="479"/>
      <c r="WBH43" s="480"/>
      <c r="WBI43" s="480"/>
      <c r="WBJ43" s="481"/>
      <c r="WBK43" s="481"/>
      <c r="WBL43" s="481"/>
      <c r="WBM43" s="479"/>
      <c r="WBN43" s="480"/>
      <c r="WBO43" s="480"/>
      <c r="WBP43" s="481"/>
      <c r="WBQ43" s="481"/>
      <c r="WBR43" s="481"/>
      <c r="WBS43" s="479"/>
      <c r="WBT43" s="480"/>
      <c r="WBU43" s="480"/>
      <c r="WBV43" s="481"/>
      <c r="WBW43" s="481"/>
      <c r="WBX43" s="481"/>
      <c r="WBY43" s="479"/>
      <c r="WBZ43" s="480"/>
      <c r="WCA43" s="480"/>
      <c r="WCB43" s="481"/>
      <c r="WCC43" s="481"/>
      <c r="WCD43" s="481"/>
      <c r="WCE43" s="479"/>
      <c r="WCF43" s="480"/>
      <c r="WCG43" s="480"/>
      <c r="WCH43" s="481"/>
      <c r="WCI43" s="481"/>
      <c r="WCJ43" s="481"/>
      <c r="WCK43" s="479"/>
      <c r="WCL43" s="480"/>
      <c r="WCM43" s="480"/>
      <c r="WCN43" s="481"/>
      <c r="WCO43" s="481"/>
      <c r="WCP43" s="481"/>
      <c r="WCQ43" s="479"/>
      <c r="WCR43" s="480"/>
      <c r="WCS43" s="480"/>
      <c r="WCT43" s="481"/>
      <c r="WCU43" s="481"/>
      <c r="WCV43" s="481"/>
      <c r="WCW43" s="479"/>
      <c r="WCX43" s="480"/>
      <c r="WCY43" s="480"/>
      <c r="WCZ43" s="481"/>
      <c r="WDA43" s="481"/>
      <c r="WDB43" s="481"/>
      <c r="WDC43" s="479"/>
      <c r="WDD43" s="480"/>
      <c r="WDE43" s="480"/>
      <c r="WDF43" s="481"/>
      <c r="WDG43" s="481"/>
      <c r="WDH43" s="481"/>
      <c r="WDI43" s="479"/>
      <c r="WDJ43" s="480"/>
      <c r="WDK43" s="480"/>
      <c r="WDL43" s="481"/>
      <c r="WDM43" s="481"/>
      <c r="WDN43" s="481"/>
      <c r="WDO43" s="479"/>
      <c r="WDP43" s="480"/>
      <c r="WDQ43" s="480"/>
      <c r="WDR43" s="481"/>
      <c r="WDS43" s="481"/>
      <c r="WDT43" s="481"/>
      <c r="WDU43" s="479"/>
      <c r="WDV43" s="480"/>
      <c r="WDW43" s="480"/>
      <c r="WDX43" s="481"/>
      <c r="WDY43" s="481"/>
      <c r="WDZ43" s="481"/>
      <c r="WEA43" s="479"/>
      <c r="WEB43" s="480"/>
      <c r="WEC43" s="480"/>
      <c r="WED43" s="481"/>
      <c r="WEE43" s="481"/>
      <c r="WEF43" s="481"/>
      <c r="WEG43" s="479"/>
      <c r="WEH43" s="480"/>
      <c r="WEI43" s="480"/>
      <c r="WEJ43" s="481"/>
      <c r="WEK43" s="481"/>
      <c r="WEL43" s="481"/>
      <c r="WEM43" s="479"/>
      <c r="WEN43" s="480"/>
      <c r="WEO43" s="480"/>
      <c r="WEP43" s="481"/>
      <c r="WEQ43" s="481"/>
      <c r="WER43" s="481"/>
      <c r="WES43" s="479"/>
      <c r="WET43" s="480"/>
      <c r="WEU43" s="480"/>
      <c r="WEV43" s="481"/>
      <c r="WEW43" s="481"/>
      <c r="WEX43" s="481"/>
      <c r="WEY43" s="479"/>
      <c r="WEZ43" s="480"/>
      <c r="WFA43" s="480"/>
      <c r="WFB43" s="481"/>
      <c r="WFC43" s="481"/>
      <c r="WFD43" s="481"/>
      <c r="WFE43" s="479"/>
      <c r="WFF43" s="480"/>
      <c r="WFG43" s="480"/>
      <c r="WFH43" s="481"/>
      <c r="WFI43" s="481"/>
      <c r="WFJ43" s="481"/>
      <c r="WFK43" s="479"/>
      <c r="WFL43" s="480"/>
      <c r="WFM43" s="480"/>
      <c r="WFN43" s="481"/>
      <c r="WFO43" s="481"/>
      <c r="WFP43" s="481"/>
      <c r="WFQ43" s="479"/>
      <c r="WFR43" s="480"/>
      <c r="WFS43" s="480"/>
      <c r="WFT43" s="481"/>
      <c r="WFU43" s="481"/>
      <c r="WFV43" s="481"/>
      <c r="WFW43" s="479"/>
      <c r="WFX43" s="480"/>
      <c r="WFY43" s="480"/>
      <c r="WFZ43" s="481"/>
      <c r="WGA43" s="481"/>
      <c r="WGB43" s="481"/>
      <c r="WGC43" s="479"/>
      <c r="WGD43" s="480"/>
      <c r="WGE43" s="480"/>
      <c r="WGF43" s="481"/>
      <c r="WGG43" s="481"/>
      <c r="WGH43" s="481"/>
      <c r="WGI43" s="479"/>
      <c r="WGJ43" s="480"/>
      <c r="WGK43" s="480"/>
      <c r="WGL43" s="481"/>
      <c r="WGM43" s="481"/>
      <c r="WGN43" s="481"/>
      <c r="WGO43" s="479"/>
      <c r="WGP43" s="480"/>
      <c r="WGQ43" s="480"/>
      <c r="WGR43" s="481"/>
      <c r="WGS43" s="481"/>
      <c r="WGT43" s="481"/>
      <c r="WGU43" s="479"/>
      <c r="WGV43" s="480"/>
      <c r="WGW43" s="480"/>
      <c r="WGX43" s="481"/>
      <c r="WGY43" s="481"/>
      <c r="WGZ43" s="481"/>
      <c r="WHA43" s="479"/>
      <c r="WHB43" s="480"/>
      <c r="WHC43" s="480"/>
      <c r="WHD43" s="481"/>
      <c r="WHE43" s="481"/>
      <c r="WHF43" s="481"/>
      <c r="WHG43" s="479"/>
      <c r="WHH43" s="480"/>
      <c r="WHI43" s="480"/>
      <c r="WHJ43" s="481"/>
      <c r="WHK43" s="481"/>
      <c r="WHL43" s="481"/>
      <c r="WHM43" s="479"/>
      <c r="WHN43" s="480"/>
      <c r="WHO43" s="480"/>
      <c r="WHP43" s="481"/>
      <c r="WHQ43" s="481"/>
      <c r="WHR43" s="481"/>
      <c r="WHS43" s="479"/>
      <c r="WHT43" s="480"/>
      <c r="WHU43" s="480"/>
      <c r="WHV43" s="481"/>
      <c r="WHW43" s="481"/>
      <c r="WHX43" s="481"/>
      <c r="WHY43" s="479"/>
      <c r="WHZ43" s="480"/>
      <c r="WIA43" s="480"/>
      <c r="WIB43" s="481"/>
      <c r="WIC43" s="481"/>
      <c r="WID43" s="481"/>
      <c r="WIE43" s="479"/>
      <c r="WIF43" s="480"/>
      <c r="WIG43" s="480"/>
      <c r="WIH43" s="481"/>
      <c r="WII43" s="481"/>
      <c r="WIJ43" s="481"/>
      <c r="WIK43" s="479"/>
      <c r="WIL43" s="480"/>
      <c r="WIM43" s="480"/>
      <c r="WIN43" s="481"/>
      <c r="WIO43" s="481"/>
      <c r="WIP43" s="481"/>
      <c r="WIQ43" s="479"/>
      <c r="WIR43" s="480"/>
      <c r="WIS43" s="480"/>
      <c r="WIT43" s="481"/>
      <c r="WIU43" s="481"/>
      <c r="WIV43" s="481"/>
      <c r="WIW43" s="479"/>
      <c r="WIX43" s="480"/>
      <c r="WIY43" s="480"/>
      <c r="WIZ43" s="481"/>
      <c r="WJA43" s="481"/>
      <c r="WJB43" s="481"/>
      <c r="WJC43" s="479"/>
      <c r="WJD43" s="480"/>
      <c r="WJE43" s="480"/>
      <c r="WJF43" s="481"/>
      <c r="WJG43" s="481"/>
      <c r="WJH43" s="481"/>
      <c r="WJI43" s="479"/>
      <c r="WJJ43" s="480"/>
      <c r="WJK43" s="480"/>
      <c r="WJL43" s="481"/>
      <c r="WJM43" s="481"/>
      <c r="WJN43" s="481"/>
      <c r="WJO43" s="479"/>
      <c r="WJP43" s="480"/>
      <c r="WJQ43" s="480"/>
      <c r="WJR43" s="481"/>
      <c r="WJS43" s="481"/>
      <c r="WJT43" s="481"/>
      <c r="WJU43" s="479"/>
      <c r="WJV43" s="480"/>
      <c r="WJW43" s="480"/>
      <c r="WJX43" s="481"/>
      <c r="WJY43" s="481"/>
      <c r="WJZ43" s="481"/>
      <c r="WKA43" s="479"/>
      <c r="WKB43" s="480"/>
      <c r="WKC43" s="480"/>
      <c r="WKD43" s="481"/>
      <c r="WKE43" s="481"/>
      <c r="WKF43" s="481"/>
      <c r="WKG43" s="479"/>
      <c r="WKH43" s="480"/>
      <c r="WKI43" s="480"/>
      <c r="WKJ43" s="481"/>
      <c r="WKK43" s="481"/>
      <c r="WKL43" s="481"/>
      <c r="WKM43" s="479"/>
      <c r="WKN43" s="480"/>
      <c r="WKO43" s="480"/>
      <c r="WKP43" s="481"/>
      <c r="WKQ43" s="481"/>
      <c r="WKR43" s="481"/>
      <c r="WKS43" s="479"/>
      <c r="WKT43" s="480"/>
      <c r="WKU43" s="480"/>
      <c r="WKV43" s="481"/>
      <c r="WKW43" s="481"/>
      <c r="WKX43" s="481"/>
      <c r="WKY43" s="479"/>
      <c r="WKZ43" s="480"/>
      <c r="WLA43" s="480"/>
      <c r="WLB43" s="481"/>
      <c r="WLC43" s="481"/>
      <c r="WLD43" s="481"/>
      <c r="WLE43" s="479"/>
      <c r="WLF43" s="480"/>
      <c r="WLG43" s="480"/>
      <c r="WLH43" s="481"/>
      <c r="WLI43" s="481"/>
      <c r="WLJ43" s="481"/>
      <c r="WLK43" s="479"/>
      <c r="WLL43" s="480"/>
      <c r="WLM43" s="480"/>
      <c r="WLN43" s="481"/>
      <c r="WLO43" s="481"/>
      <c r="WLP43" s="481"/>
      <c r="WLQ43" s="479"/>
      <c r="WLR43" s="480"/>
      <c r="WLS43" s="480"/>
      <c r="WLT43" s="481"/>
      <c r="WLU43" s="481"/>
      <c r="WLV43" s="481"/>
      <c r="WLW43" s="479"/>
      <c r="WLX43" s="480"/>
      <c r="WLY43" s="480"/>
      <c r="WLZ43" s="481"/>
      <c r="WMA43" s="481"/>
      <c r="WMB43" s="481"/>
      <c r="WMC43" s="479"/>
      <c r="WMD43" s="480"/>
      <c r="WME43" s="480"/>
      <c r="WMF43" s="481"/>
      <c r="WMG43" s="481"/>
      <c r="WMH43" s="481"/>
      <c r="WMI43" s="479"/>
      <c r="WMJ43" s="480"/>
      <c r="WMK43" s="480"/>
      <c r="WML43" s="481"/>
      <c r="WMM43" s="481"/>
      <c r="WMN43" s="481"/>
      <c r="WMO43" s="479"/>
      <c r="WMP43" s="480"/>
      <c r="WMQ43" s="480"/>
      <c r="WMR43" s="481"/>
      <c r="WMS43" s="481"/>
      <c r="WMT43" s="481"/>
      <c r="WMU43" s="479"/>
      <c r="WMV43" s="480"/>
      <c r="WMW43" s="480"/>
      <c r="WMX43" s="481"/>
      <c r="WMY43" s="481"/>
      <c r="WMZ43" s="481"/>
      <c r="WNA43" s="479"/>
      <c r="WNB43" s="480"/>
      <c r="WNC43" s="480"/>
      <c r="WND43" s="481"/>
      <c r="WNE43" s="481"/>
      <c r="WNF43" s="481"/>
      <c r="WNG43" s="479"/>
      <c r="WNH43" s="480"/>
      <c r="WNI43" s="480"/>
      <c r="WNJ43" s="481"/>
      <c r="WNK43" s="481"/>
      <c r="WNL43" s="481"/>
      <c r="WNM43" s="479"/>
      <c r="WNN43" s="480"/>
      <c r="WNO43" s="480"/>
      <c r="WNP43" s="481"/>
      <c r="WNQ43" s="481"/>
      <c r="WNR43" s="481"/>
      <c r="WNS43" s="479"/>
      <c r="WNT43" s="480"/>
      <c r="WNU43" s="480"/>
      <c r="WNV43" s="481"/>
      <c r="WNW43" s="481"/>
      <c r="WNX43" s="481"/>
      <c r="WNY43" s="479"/>
      <c r="WNZ43" s="480"/>
      <c r="WOA43" s="480"/>
      <c r="WOB43" s="481"/>
      <c r="WOC43" s="481"/>
      <c r="WOD43" s="481"/>
      <c r="WOE43" s="479"/>
      <c r="WOF43" s="480"/>
      <c r="WOG43" s="480"/>
      <c r="WOH43" s="481"/>
      <c r="WOI43" s="481"/>
      <c r="WOJ43" s="481"/>
      <c r="WOK43" s="479"/>
      <c r="WOL43" s="480"/>
      <c r="WOM43" s="480"/>
      <c r="WON43" s="481"/>
      <c r="WOO43" s="481"/>
      <c r="WOP43" s="481"/>
      <c r="WOQ43" s="479"/>
      <c r="WOR43" s="480"/>
      <c r="WOS43" s="480"/>
      <c r="WOT43" s="481"/>
      <c r="WOU43" s="481"/>
      <c r="WOV43" s="481"/>
      <c r="WOW43" s="479"/>
      <c r="WOX43" s="480"/>
      <c r="WOY43" s="480"/>
      <c r="WOZ43" s="481"/>
      <c r="WPA43" s="481"/>
      <c r="WPB43" s="481"/>
      <c r="WPC43" s="479"/>
      <c r="WPD43" s="480"/>
      <c r="WPE43" s="480"/>
      <c r="WPF43" s="481"/>
      <c r="WPG43" s="481"/>
      <c r="WPH43" s="481"/>
      <c r="WPI43" s="479"/>
      <c r="WPJ43" s="480"/>
      <c r="WPK43" s="480"/>
      <c r="WPL43" s="481"/>
      <c r="WPM43" s="481"/>
      <c r="WPN43" s="481"/>
      <c r="WPO43" s="479"/>
      <c r="WPP43" s="480"/>
      <c r="WPQ43" s="480"/>
      <c r="WPR43" s="481"/>
      <c r="WPS43" s="481"/>
      <c r="WPT43" s="481"/>
      <c r="WPU43" s="479"/>
      <c r="WPV43" s="480"/>
      <c r="WPW43" s="480"/>
      <c r="WPX43" s="481"/>
      <c r="WPY43" s="481"/>
      <c r="WPZ43" s="481"/>
      <c r="WQA43" s="479"/>
      <c r="WQB43" s="480"/>
      <c r="WQC43" s="480"/>
      <c r="WQD43" s="481"/>
      <c r="WQE43" s="481"/>
      <c r="WQF43" s="481"/>
      <c r="WQG43" s="479"/>
      <c r="WQH43" s="480"/>
      <c r="WQI43" s="480"/>
      <c r="WQJ43" s="481"/>
      <c r="WQK43" s="481"/>
      <c r="WQL43" s="481"/>
      <c r="WQM43" s="479"/>
      <c r="WQN43" s="480"/>
      <c r="WQO43" s="480"/>
      <c r="WQP43" s="481"/>
      <c r="WQQ43" s="481"/>
      <c r="WQR43" s="481"/>
      <c r="WQS43" s="479"/>
      <c r="WQT43" s="480"/>
      <c r="WQU43" s="480"/>
      <c r="WQV43" s="481"/>
      <c r="WQW43" s="481"/>
      <c r="WQX43" s="481"/>
      <c r="WQY43" s="479"/>
      <c r="WQZ43" s="480"/>
      <c r="WRA43" s="480"/>
      <c r="WRB43" s="481"/>
      <c r="WRC43" s="481"/>
      <c r="WRD43" s="481"/>
      <c r="WRE43" s="479"/>
      <c r="WRF43" s="480"/>
      <c r="WRG43" s="480"/>
      <c r="WRH43" s="481"/>
      <c r="WRI43" s="481"/>
      <c r="WRJ43" s="481"/>
      <c r="WRK43" s="479"/>
      <c r="WRL43" s="480"/>
      <c r="WRM43" s="480"/>
      <c r="WRN43" s="481"/>
      <c r="WRO43" s="481"/>
      <c r="WRP43" s="481"/>
      <c r="WRQ43" s="479"/>
      <c r="WRR43" s="480"/>
      <c r="WRS43" s="480"/>
      <c r="WRT43" s="481"/>
      <c r="WRU43" s="481"/>
      <c r="WRV43" s="481"/>
      <c r="WRW43" s="479"/>
      <c r="WRX43" s="480"/>
      <c r="WRY43" s="480"/>
      <c r="WRZ43" s="481"/>
      <c r="WSA43" s="481"/>
      <c r="WSB43" s="481"/>
      <c r="WSC43" s="479"/>
      <c r="WSD43" s="480"/>
      <c r="WSE43" s="480"/>
      <c r="WSF43" s="481"/>
      <c r="WSG43" s="481"/>
      <c r="WSH43" s="481"/>
      <c r="WSI43" s="479"/>
      <c r="WSJ43" s="480"/>
      <c r="WSK43" s="480"/>
      <c r="WSL43" s="481"/>
      <c r="WSM43" s="481"/>
      <c r="WSN43" s="481"/>
      <c r="WSO43" s="479"/>
      <c r="WSP43" s="480"/>
      <c r="WSQ43" s="480"/>
      <c r="WSR43" s="481"/>
      <c r="WSS43" s="481"/>
      <c r="WST43" s="481"/>
      <c r="WSU43" s="479"/>
      <c r="WSV43" s="480"/>
      <c r="WSW43" s="480"/>
      <c r="WSX43" s="481"/>
      <c r="WSY43" s="481"/>
      <c r="WSZ43" s="481"/>
      <c r="WTA43" s="479"/>
      <c r="WTB43" s="480"/>
      <c r="WTC43" s="480"/>
      <c r="WTD43" s="481"/>
      <c r="WTE43" s="481"/>
      <c r="WTF43" s="481"/>
      <c r="WTG43" s="479"/>
      <c r="WTH43" s="480"/>
      <c r="WTI43" s="480"/>
      <c r="WTJ43" s="481"/>
      <c r="WTK43" s="481"/>
      <c r="WTL43" s="481"/>
      <c r="WTM43" s="479"/>
      <c r="WTN43" s="480"/>
      <c r="WTO43" s="480"/>
      <c r="WTP43" s="481"/>
      <c r="WTQ43" s="481"/>
      <c r="WTR43" s="481"/>
      <c r="WTS43" s="479"/>
      <c r="WTT43" s="480"/>
      <c r="WTU43" s="480"/>
      <c r="WTV43" s="481"/>
      <c r="WTW43" s="481"/>
      <c r="WTX43" s="481"/>
      <c r="WTY43" s="479"/>
      <c r="WTZ43" s="480"/>
      <c r="WUA43" s="480"/>
      <c r="WUB43" s="481"/>
      <c r="WUC43" s="481"/>
      <c r="WUD43" s="481"/>
      <c r="WUE43" s="479"/>
      <c r="WUF43" s="480"/>
      <c r="WUG43" s="480"/>
      <c r="WUH43" s="481"/>
      <c r="WUI43" s="481"/>
      <c r="WUJ43" s="481"/>
      <c r="WUK43" s="479"/>
      <c r="WUL43" s="480"/>
      <c r="WUM43" s="480"/>
      <c r="WUN43" s="481"/>
      <c r="WUO43" s="481"/>
      <c r="WUP43" s="481"/>
      <c r="WUQ43" s="479"/>
      <c r="WUR43" s="480"/>
      <c r="WUS43" s="480"/>
      <c r="WUT43" s="481"/>
      <c r="WUU43" s="481"/>
      <c r="WUV43" s="481"/>
      <c r="WUW43" s="479"/>
      <c r="WUX43" s="480"/>
      <c r="WUY43" s="480"/>
      <c r="WUZ43" s="481"/>
      <c r="WVA43" s="481"/>
      <c r="WVB43" s="481"/>
      <c r="WVC43" s="479"/>
      <c r="WVD43" s="480"/>
      <c r="WVE43" s="480"/>
      <c r="WVF43" s="481"/>
      <c r="WVG43" s="481"/>
      <c r="WVH43" s="481"/>
      <c r="WVI43" s="479"/>
      <c r="WVJ43" s="480"/>
      <c r="WVK43" s="480"/>
      <c r="WVL43" s="481"/>
      <c r="WVM43" s="481"/>
      <c r="WVN43" s="481"/>
      <c r="WVO43" s="479"/>
      <c r="WVP43" s="480"/>
      <c r="WVQ43" s="480"/>
      <c r="WVR43" s="481"/>
      <c r="WVS43" s="481"/>
      <c r="WVT43" s="481"/>
      <c r="WVU43" s="479"/>
      <c r="WVV43" s="480"/>
      <c r="WVW43" s="480"/>
      <c r="WVX43" s="481"/>
      <c r="WVY43" s="481"/>
      <c r="WVZ43" s="481"/>
      <c r="WWA43" s="479"/>
      <c r="WWB43" s="480"/>
      <c r="WWC43" s="480"/>
      <c r="WWD43" s="481"/>
      <c r="WWE43" s="481"/>
      <c r="WWF43" s="481"/>
      <c r="WWG43" s="479"/>
      <c r="WWH43" s="480"/>
      <c r="WWI43" s="480"/>
      <c r="WWJ43" s="481"/>
      <c r="WWK43" s="481"/>
      <c r="WWL43" s="481"/>
      <c r="WWM43" s="479"/>
      <c r="WWN43" s="480"/>
      <c r="WWO43" s="480"/>
      <c r="WWP43" s="481"/>
      <c r="WWQ43" s="481"/>
      <c r="WWR43" s="481"/>
      <c r="WWS43" s="479"/>
      <c r="WWT43" s="480"/>
      <c r="WWU43" s="480"/>
      <c r="WWV43" s="481"/>
      <c r="WWW43" s="481"/>
      <c r="WWX43" s="481"/>
      <c r="WWY43" s="479"/>
      <c r="WWZ43" s="480"/>
      <c r="WXA43" s="480"/>
      <c r="WXB43" s="481"/>
      <c r="WXC43" s="481"/>
      <c r="WXD43" s="481"/>
      <c r="WXE43" s="479"/>
      <c r="WXF43" s="480"/>
      <c r="WXG43" s="480"/>
      <c r="WXH43" s="481"/>
      <c r="WXI43" s="481"/>
      <c r="WXJ43" s="481"/>
      <c r="WXK43" s="479"/>
      <c r="WXL43" s="480"/>
      <c r="WXM43" s="480"/>
      <c r="WXN43" s="481"/>
      <c r="WXO43" s="481"/>
      <c r="WXP43" s="481"/>
      <c r="WXQ43" s="479"/>
      <c r="WXR43" s="480"/>
      <c r="WXS43" s="480"/>
      <c r="WXT43" s="481"/>
      <c r="WXU43" s="481"/>
      <c r="WXV43" s="481"/>
      <c r="WXW43" s="479"/>
      <c r="WXX43" s="480"/>
      <c r="WXY43" s="480"/>
      <c r="WXZ43" s="481"/>
      <c r="WYA43" s="481"/>
      <c r="WYB43" s="481"/>
      <c r="WYC43" s="479"/>
      <c r="WYD43" s="480"/>
      <c r="WYE43" s="480"/>
      <c r="WYF43" s="481"/>
      <c r="WYG43" s="481"/>
      <c r="WYH43" s="481"/>
      <c r="WYI43" s="479"/>
      <c r="WYJ43" s="480"/>
      <c r="WYK43" s="480"/>
      <c r="WYL43" s="481"/>
      <c r="WYM43" s="481"/>
      <c r="WYN43" s="481"/>
      <c r="WYO43" s="479"/>
      <c r="WYP43" s="480"/>
      <c r="WYQ43" s="480"/>
      <c r="WYR43" s="481"/>
      <c r="WYS43" s="481"/>
      <c r="WYT43" s="481"/>
      <c r="WYU43" s="479"/>
      <c r="WYV43" s="480"/>
      <c r="WYW43" s="480"/>
      <c r="WYX43" s="481"/>
      <c r="WYY43" s="481"/>
      <c r="WYZ43" s="481"/>
      <c r="WZA43" s="479"/>
      <c r="WZB43" s="480"/>
      <c r="WZC43" s="480"/>
      <c r="WZD43" s="481"/>
      <c r="WZE43" s="481"/>
      <c r="WZF43" s="481"/>
      <c r="WZG43" s="479"/>
      <c r="WZH43" s="480"/>
      <c r="WZI43" s="480"/>
      <c r="WZJ43" s="481"/>
      <c r="WZK43" s="481"/>
      <c r="WZL43" s="481"/>
      <c r="WZM43" s="479"/>
      <c r="WZN43" s="480"/>
      <c r="WZO43" s="480"/>
      <c r="WZP43" s="481"/>
      <c r="WZQ43" s="481"/>
      <c r="WZR43" s="481"/>
      <c r="WZS43" s="479"/>
      <c r="WZT43" s="480"/>
      <c r="WZU43" s="480"/>
      <c r="WZV43" s="481"/>
      <c r="WZW43" s="481"/>
      <c r="WZX43" s="481"/>
      <c r="WZY43" s="479"/>
      <c r="WZZ43" s="480"/>
      <c r="XAA43" s="480"/>
      <c r="XAB43" s="481"/>
      <c r="XAC43" s="481"/>
      <c r="XAD43" s="481"/>
      <c r="XAE43" s="479"/>
      <c r="XAF43" s="480"/>
      <c r="XAG43" s="480"/>
      <c r="XAH43" s="481"/>
      <c r="XAI43" s="481"/>
      <c r="XAJ43" s="481"/>
      <c r="XAK43" s="479"/>
      <c r="XAL43" s="480"/>
      <c r="XAM43" s="480"/>
      <c r="XAN43" s="481"/>
      <c r="XAO43" s="481"/>
      <c r="XAP43" s="481"/>
      <c r="XAQ43" s="479"/>
      <c r="XAR43" s="480"/>
      <c r="XAS43" s="480"/>
      <c r="XAT43" s="481"/>
      <c r="XAU43" s="481"/>
      <c r="XAV43" s="481"/>
      <c r="XAW43" s="479"/>
      <c r="XAX43" s="480"/>
      <c r="XAY43" s="480"/>
      <c r="XAZ43" s="481"/>
      <c r="XBA43" s="481"/>
      <c r="XBB43" s="481"/>
      <c r="XBC43" s="479"/>
      <c r="XBD43" s="480"/>
      <c r="XBE43" s="480"/>
      <c r="XBF43" s="481"/>
      <c r="XBG43" s="481"/>
      <c r="XBH43" s="481"/>
      <c r="XBI43" s="479"/>
      <c r="XBJ43" s="480"/>
      <c r="XBK43" s="480"/>
      <c r="XBL43" s="481"/>
      <c r="XBM43" s="481"/>
      <c r="XBN43" s="481"/>
      <c r="XBO43" s="479"/>
      <c r="XBP43" s="480"/>
      <c r="XBQ43" s="480"/>
      <c r="XBR43" s="481"/>
      <c r="XBS43" s="481"/>
      <c r="XBT43" s="481"/>
      <c r="XBU43" s="479"/>
      <c r="XBV43" s="480"/>
      <c r="XBW43" s="480"/>
      <c r="XBX43" s="481"/>
      <c r="XBY43" s="481"/>
      <c r="XBZ43" s="481"/>
      <c r="XCA43" s="479"/>
      <c r="XCB43" s="480"/>
      <c r="XCC43" s="480"/>
      <c r="XCD43" s="481"/>
      <c r="XCE43" s="481"/>
      <c r="XCF43" s="481"/>
      <c r="XCG43" s="479"/>
      <c r="XCH43" s="480"/>
      <c r="XCI43" s="480"/>
      <c r="XCJ43" s="481"/>
      <c r="XCK43" s="481"/>
      <c r="XCL43" s="481"/>
      <c r="XCM43" s="479"/>
      <c r="XCN43" s="480"/>
      <c r="XCO43" s="480"/>
      <c r="XCP43" s="481"/>
      <c r="XCQ43" s="481"/>
      <c r="XCR43" s="481"/>
      <c r="XCS43" s="479"/>
      <c r="XCT43" s="480"/>
      <c r="XCU43" s="480"/>
      <c r="XCV43" s="481"/>
      <c r="XCW43" s="481"/>
      <c r="XCX43" s="481"/>
      <c r="XCY43" s="479"/>
      <c r="XCZ43" s="480"/>
      <c r="XDA43" s="480"/>
      <c r="XDB43" s="481"/>
      <c r="XDC43" s="481"/>
      <c r="XDD43" s="481"/>
      <c r="XDE43" s="479"/>
      <c r="XDF43" s="480"/>
      <c r="XDG43" s="480"/>
      <c r="XDH43" s="481"/>
      <c r="XDI43" s="481"/>
      <c r="XDJ43" s="481"/>
      <c r="XDK43" s="479"/>
      <c r="XDL43" s="480"/>
      <c r="XDM43" s="480"/>
      <c r="XDN43" s="481"/>
      <c r="XDO43" s="481"/>
      <c r="XDP43" s="481"/>
      <c r="XDQ43" s="479"/>
      <c r="XDR43" s="480"/>
      <c r="XDS43" s="480"/>
      <c r="XDT43" s="481"/>
      <c r="XDU43" s="481"/>
      <c r="XDV43" s="481"/>
      <c r="XDW43" s="479"/>
      <c r="XDX43" s="480"/>
      <c r="XDY43" s="480"/>
      <c r="XDZ43" s="481"/>
      <c r="XEA43" s="481"/>
      <c r="XEB43" s="481"/>
      <c r="XEC43" s="479"/>
      <c r="XED43" s="480"/>
      <c r="XEE43" s="480"/>
      <c r="XEF43" s="481"/>
      <c r="XEG43" s="481"/>
      <c r="XEH43" s="481"/>
      <c r="XEI43" s="479"/>
      <c r="XEJ43" s="480"/>
      <c r="XEK43" s="480"/>
      <c r="XEL43" s="481"/>
      <c r="XEM43" s="481"/>
      <c r="XEN43" s="481"/>
      <c r="XEO43" s="479"/>
      <c r="XEP43" s="480"/>
      <c r="XEQ43" s="480"/>
      <c r="XER43" s="481"/>
      <c r="XES43" s="481"/>
      <c r="XET43" s="481"/>
      <c r="XEU43" s="479"/>
      <c r="XEV43" s="480"/>
      <c r="XEW43" s="480"/>
      <c r="XEX43" s="481"/>
      <c r="XEY43" s="481"/>
      <c r="XEZ43" s="481"/>
      <c r="XFA43" s="479"/>
      <c r="XFB43" s="480"/>
      <c r="XFC43" s="480"/>
      <c r="XFD43" s="481"/>
    </row>
    <row r="44" spans="1:16384" s="1083" customFormat="1" x14ac:dyDescent="0.35">
      <c r="B44" s="260"/>
      <c r="C44" s="261"/>
      <c r="D44" s="253"/>
      <c r="E44" s="253"/>
      <c r="F44" s="253"/>
      <c r="G44" s="253"/>
      <c r="H44" s="1314"/>
      <c r="I44" s="1314"/>
      <c r="J44" s="1290"/>
      <c r="AA44" s="244" t="s">
        <v>155</v>
      </c>
      <c r="AB44" s="471"/>
      <c r="AC44" s="471"/>
      <c r="AD44" s="471"/>
      <c r="AE44" s="471"/>
      <c r="AF44" s="595">
        <f>C20</f>
        <v>4402136.863154998</v>
      </c>
      <c r="AL44" s="1084"/>
      <c r="AM44" s="1084"/>
    </row>
    <row r="45" spans="1:16384" s="1083" customFormat="1" x14ac:dyDescent="0.35">
      <c r="B45" s="260"/>
      <c r="C45" s="261"/>
      <c r="D45" s="253"/>
      <c r="E45" s="253"/>
      <c r="F45" s="253"/>
      <c r="G45" s="253"/>
      <c r="H45" s="1314"/>
      <c r="I45" s="1314"/>
      <c r="J45" s="1290"/>
      <c r="AA45" s="1083" t="s">
        <v>168</v>
      </c>
      <c r="AH45" s="1083" t="s">
        <v>169</v>
      </c>
      <c r="AJ45" s="1083" t="s">
        <v>170</v>
      </c>
      <c r="AK45" s="1084" t="s">
        <v>171</v>
      </c>
      <c r="AL45" s="1316" t="s">
        <v>172</v>
      </c>
      <c r="AM45" s="1084"/>
    </row>
    <row r="46" spans="1:16384" s="1083" customFormat="1" x14ac:dyDescent="0.35">
      <c r="B46" s="260"/>
      <c r="C46" s="261"/>
      <c r="D46" s="253"/>
      <c r="E46" s="253"/>
      <c r="F46" s="253"/>
      <c r="G46" s="253"/>
      <c r="H46" s="1314"/>
      <c r="I46" s="1314"/>
      <c r="J46" s="1290"/>
      <c r="Z46" s="521"/>
      <c r="AA46" s="1028" t="str">
        <f>Kostenträger!B5</f>
        <v>Gebäude</v>
      </c>
      <c r="AF46" s="595">
        <f>Kostenträger!H5</f>
        <v>634210.94081967394</v>
      </c>
      <c r="AG46" s="1620"/>
      <c r="AH46" s="1319" t="s">
        <v>21</v>
      </c>
      <c r="AJ46" s="1290">
        <f>Kostenträger!H5</f>
        <v>634210.94081967394</v>
      </c>
      <c r="AK46" s="1318">
        <f>AJ46/(1-Einstellungen!$E$324)</f>
        <v>681947.24819319788</v>
      </c>
      <c r="AL46" s="1320">
        <f>AK46/Kalkulation!$F$9/Einstellungen!$E$11</f>
        <v>26.690694645526335</v>
      </c>
      <c r="AM46" s="1084"/>
    </row>
    <row r="47" spans="1:16384" s="1083" customFormat="1" x14ac:dyDescent="0.35">
      <c r="B47" s="260"/>
      <c r="C47" s="261"/>
      <c r="D47" s="261"/>
      <c r="E47" s="261"/>
      <c r="F47" s="1314"/>
      <c r="G47" s="1314"/>
      <c r="H47" s="1314"/>
      <c r="I47" s="1314"/>
      <c r="J47" s="1290"/>
      <c r="Z47" s="521"/>
      <c r="AA47" s="1028" t="s">
        <v>23</v>
      </c>
      <c r="AF47" s="595">
        <f>Kostenträger!H25-Kostenträger!H31</f>
        <v>44303.798513725582</v>
      </c>
      <c r="AG47" s="1621"/>
      <c r="AH47" s="1321" t="s">
        <v>22</v>
      </c>
      <c r="AJ47" s="1290">
        <f>Kostenträger!H95</f>
        <v>250668.88249880431</v>
      </c>
      <c r="AK47" s="1290">
        <f>AJ47</f>
        <v>250668.88249880431</v>
      </c>
      <c r="AL47" s="1320">
        <f>AK47/Kalkulation!$F$9/Einstellungen!$E$11</f>
        <v>9.8109151662937109</v>
      </c>
      <c r="AM47" s="1084"/>
    </row>
    <row r="48" spans="1:16384" s="1083" customFormat="1" x14ac:dyDescent="0.35">
      <c r="C48" s="1084"/>
      <c r="D48" s="1084"/>
      <c r="E48" s="1084"/>
      <c r="Z48" s="521"/>
      <c r="AA48" s="1028" t="s">
        <v>173</v>
      </c>
      <c r="AF48" s="595">
        <f>Kostenträger!H35-Kostenträger!H64</f>
        <v>451763.63125566271</v>
      </c>
      <c r="AG48" s="1621"/>
      <c r="AH48" s="1319" t="s">
        <v>23</v>
      </c>
      <c r="AJ48" s="1290">
        <f>Kostenträger!H25</f>
        <v>44303.798513725582</v>
      </c>
      <c r="AK48" s="1318">
        <f>((AJ48-Kostenträger!H31)/(1-Einstellungen!$E$324))+Kostenträger!H31</f>
        <v>47638.49302551138</v>
      </c>
      <c r="AL48" s="1320">
        <f>AK48/Kalkulation!$F$9/Einstellungen!$E$11</f>
        <v>1.8645202749710912</v>
      </c>
      <c r="AM48" s="1084"/>
    </row>
    <row r="49" spans="3:39" x14ac:dyDescent="0.35">
      <c r="C49" s="1084"/>
      <c r="D49" s="1084"/>
      <c r="E49" s="1084"/>
      <c r="F49" s="1083"/>
      <c r="G49" s="1083"/>
      <c r="H49" s="1083"/>
      <c r="I49" s="1083"/>
      <c r="J49" s="1083"/>
      <c r="K49" s="1083"/>
      <c r="L49" s="1083"/>
      <c r="M49" s="1083"/>
      <c r="N49" s="1083"/>
      <c r="O49" s="1083"/>
      <c r="P49" s="1083"/>
      <c r="Q49" s="1083"/>
      <c r="R49" s="1083"/>
      <c r="S49" s="1083"/>
      <c r="T49" s="1083"/>
      <c r="U49" s="1083"/>
      <c r="V49" s="1083"/>
      <c r="W49" s="1083"/>
      <c r="X49" s="1083"/>
      <c r="Y49" s="1083"/>
      <c r="Z49" s="521"/>
      <c r="AA49" s="1029" t="s">
        <v>174</v>
      </c>
      <c r="AB49" s="1083"/>
      <c r="AC49" s="1083"/>
      <c r="AD49" s="1083"/>
      <c r="AE49" s="1083"/>
      <c r="AF49" s="1322">
        <f>Kostenträger!H69-Kostenträger!H90-Kostenträger!H89</f>
        <v>271048.84050990746</v>
      </c>
      <c r="AG49" s="1621"/>
      <c r="AH49" s="1312" t="s">
        <v>24</v>
      </c>
      <c r="AI49" s="1083"/>
      <c r="AJ49" s="1290">
        <f>Kostenträger!H109</f>
        <v>112594.53431633781</v>
      </c>
      <c r="AK49" s="1318">
        <f>Kostenträger!H112/(1-Einstellungen!$E$324)+Kostenträger!H114</f>
        <v>115980.70105894137</v>
      </c>
      <c r="AL49" s="1320">
        <f>AK49/Kalkulation!$F$9/Einstellungen!$E$11</f>
        <v>4.5393620766708951</v>
      </c>
      <c r="AM49" s="1084"/>
    </row>
    <row r="50" spans="3:39" x14ac:dyDescent="0.35">
      <c r="C50" s="1084"/>
      <c r="D50" s="1084"/>
      <c r="E50" s="1084"/>
      <c r="F50" s="1083"/>
      <c r="G50" s="1083"/>
      <c r="H50" s="1083"/>
      <c r="I50" s="1083"/>
      <c r="J50" s="1083"/>
      <c r="K50" s="1083"/>
      <c r="L50" s="1083"/>
      <c r="M50" s="1083"/>
      <c r="N50" s="1083"/>
      <c r="O50" s="1083"/>
      <c r="P50" s="1083"/>
      <c r="Q50" s="1083"/>
      <c r="R50" s="1083"/>
      <c r="S50" s="1083"/>
      <c r="T50" s="1083"/>
      <c r="U50" s="1083"/>
      <c r="V50" s="1083"/>
      <c r="W50" s="1083"/>
      <c r="X50" s="1083"/>
      <c r="Y50" s="1083"/>
      <c r="Z50" s="521"/>
      <c r="AA50" s="1029" t="str">
        <f>Kostenträger!B112</f>
        <v>Personal Leibwäscheversorgung</v>
      </c>
      <c r="AB50" s="1083"/>
      <c r="AC50" s="1083"/>
      <c r="AD50" s="1083"/>
      <c r="AE50" s="1083"/>
      <c r="AF50" s="1323">
        <f>Kostenträger!H112</f>
        <v>44987.64386601872</v>
      </c>
      <c r="AG50" s="1621"/>
      <c r="AH50" s="1312" t="s">
        <v>57</v>
      </c>
      <c r="AI50" s="1083"/>
      <c r="AJ50" s="1290">
        <f>Kostenträger!H69</f>
        <v>460029.61232666747</v>
      </c>
      <c r="AK50" s="1290">
        <f>Kostenträger!H90+Kostenträger!H89+SUM(Kostenträger!H86:H88)/(1-Einstellungen!$E$324)</f>
        <v>480431.13795644545</v>
      </c>
      <c r="AL50" s="1320">
        <f>AK50/Kalkulation!$F$9/Einstellungen!$E$11</f>
        <v>18.803567043305108</v>
      </c>
      <c r="AM50" s="1084"/>
    </row>
    <row r="51" spans="3:39" x14ac:dyDescent="0.35">
      <c r="C51" s="1084"/>
      <c r="D51" s="1084"/>
      <c r="E51" s="1084"/>
      <c r="F51" s="1083"/>
      <c r="G51" s="1083"/>
      <c r="H51" s="1083"/>
      <c r="I51" s="1083"/>
      <c r="J51" s="1083"/>
      <c r="K51" s="1083"/>
      <c r="L51" s="1083"/>
      <c r="M51" s="1083"/>
      <c r="N51" s="1083"/>
      <c r="O51" s="1083"/>
      <c r="P51" s="1083"/>
      <c r="Q51" s="1083"/>
      <c r="R51" s="1083"/>
      <c r="S51" s="1083"/>
      <c r="T51" s="1083"/>
      <c r="U51" s="1083"/>
      <c r="V51" s="1083"/>
      <c r="W51" s="1083"/>
      <c r="X51" s="1083"/>
      <c r="Y51" s="1083"/>
      <c r="Z51" s="521"/>
      <c r="AA51" s="1030" t="str">
        <f>Kostenträger!B122</f>
        <v>Personal Pflegedienstleitung</v>
      </c>
      <c r="AB51" s="1083"/>
      <c r="AC51" s="1083"/>
      <c r="AD51" s="1083"/>
      <c r="AE51" s="1083"/>
      <c r="AF51" s="1324">
        <f>Kostenträger!H122</f>
        <v>107380.68372546716</v>
      </c>
      <c r="AG51" s="1083"/>
      <c r="AH51" s="1312" t="s">
        <v>175</v>
      </c>
      <c r="AI51" s="1083"/>
      <c r="AJ51" s="1290">
        <f>SUM(Kostenträger!H122:H129)</f>
        <v>2361561.2024432751</v>
      </c>
      <c r="AK51" s="1290">
        <f>(Kostenträger!H122+Kostenträger!H123)/(1-Einstellungen!E324)+SUM(Kostenträger!H124:H129)</f>
        <v>2369827.7117957985</v>
      </c>
      <c r="AL51" s="1320">
        <f>AK51/Kalkulation!$F$9/Einstellungen!$E$11</f>
        <v>92.752552320774896</v>
      </c>
      <c r="AM51" s="1084"/>
    </row>
    <row r="52" spans="3:39" x14ac:dyDescent="0.35">
      <c r="C52" s="1084"/>
      <c r="D52" s="1084"/>
      <c r="E52" s="1084"/>
      <c r="F52" s="1083"/>
      <c r="G52" s="1083"/>
      <c r="H52" s="1083"/>
      <c r="I52" s="1083"/>
      <c r="J52" s="1083"/>
      <c r="K52" s="1083"/>
      <c r="L52" s="1083"/>
      <c r="M52" s="1083"/>
      <c r="N52" s="1083"/>
      <c r="O52" s="1083"/>
      <c r="P52" s="1083"/>
      <c r="Q52" s="1083"/>
      <c r="R52" s="1083"/>
      <c r="S52" s="1083"/>
      <c r="T52" s="1083"/>
      <c r="U52" s="1083"/>
      <c r="V52" s="1083"/>
      <c r="W52" s="1083"/>
      <c r="X52" s="1083"/>
      <c r="Y52" s="1083"/>
      <c r="Z52" s="521"/>
      <c r="AA52" s="1030" t="str">
        <f>Kostenträger!B123</f>
        <v>Vetretungskosten Pflegedienstleitung</v>
      </c>
      <c r="AB52" s="1083"/>
      <c r="AC52" s="1083"/>
      <c r="AD52" s="1083"/>
      <c r="AE52" s="1083"/>
      <c r="AF52" s="1324">
        <f>Kostenträger!H123</f>
        <v>2445.797672341756</v>
      </c>
      <c r="AG52" s="1083"/>
      <c r="AH52" s="1319" t="s">
        <v>176</v>
      </c>
      <c r="AI52" s="1083"/>
      <c r="AJ52" s="1290">
        <f>Kostenträger!H38+Kostenträger!H39</f>
        <v>178642.61093884561</v>
      </c>
      <c r="AK52" s="1318">
        <f>AJ52/(1-Einstellungen!$E$324)</f>
        <v>192088.82896650067</v>
      </c>
      <c r="AL52" s="1320">
        <f>AK52/Kalkulation!$F$9/Einstellungen!$E$11</f>
        <v>7.518153775596895</v>
      </c>
      <c r="AM52" s="1084"/>
    </row>
    <row r="53" spans="3:39" x14ac:dyDescent="0.35">
      <c r="C53" s="1084"/>
      <c r="D53" s="1084"/>
      <c r="E53" s="1084"/>
      <c r="F53" s="1083"/>
      <c r="G53" s="1083"/>
      <c r="H53" s="1083"/>
      <c r="I53" s="1083"/>
      <c r="J53" s="1083"/>
      <c r="K53" s="1083"/>
      <c r="L53" s="1083"/>
      <c r="M53" s="1083"/>
      <c r="N53" s="1083"/>
      <c r="O53" s="1083"/>
      <c r="P53" s="1083"/>
      <c r="Q53" s="1083"/>
      <c r="R53" s="1083"/>
      <c r="S53" s="1083"/>
      <c r="T53" s="1083"/>
      <c r="U53" s="1083"/>
      <c r="V53" s="1083"/>
      <c r="W53" s="1083"/>
      <c r="X53" s="1083"/>
      <c r="Y53" s="1083"/>
      <c r="Z53" s="521"/>
      <c r="AA53" s="1030" t="str">
        <f>Kostenträger!B130</f>
        <v>Rufbereitschaft</v>
      </c>
      <c r="AB53" s="1083"/>
      <c r="AC53" s="1083"/>
      <c r="AD53" s="1083"/>
      <c r="AE53" s="1083"/>
      <c r="AF53" s="1324">
        <f>Kostenträger!H130</f>
        <v>12913.811709964466</v>
      </c>
      <c r="AG53" s="1083"/>
      <c r="AH53" s="1312" t="s">
        <v>177</v>
      </c>
      <c r="AI53" s="1083"/>
      <c r="AJ53" s="1290">
        <f>AF44-SUM(AJ46:AJ52)</f>
        <v>360125.28129766835</v>
      </c>
      <c r="AK53" s="1318">
        <f>(AJ53-AF77-AF78)/(1-Einstellungen!$E$324)+AF77+AF78</f>
        <v>383276.84565287206</v>
      </c>
      <c r="AL53" s="1320">
        <f>AK53/Kalkulation!$F$9/Einstellungen!$E$11</f>
        <v>15.001050710484229</v>
      </c>
      <c r="AM53" s="1084"/>
    </row>
    <row r="54" spans="3:39" x14ac:dyDescent="0.35">
      <c r="C54" s="1084"/>
      <c r="D54" s="1084"/>
      <c r="E54" s="1084"/>
      <c r="F54" s="1083"/>
      <c r="G54" s="1083"/>
      <c r="H54" s="1083"/>
      <c r="I54" s="1083"/>
      <c r="J54" s="1083"/>
      <c r="K54" s="1083"/>
      <c r="L54" s="1083"/>
      <c r="M54" s="1083"/>
      <c r="N54" s="1083"/>
      <c r="O54" s="1083"/>
      <c r="P54" s="1083"/>
      <c r="Q54" s="1083"/>
      <c r="R54" s="1083"/>
      <c r="S54" s="1083"/>
      <c r="T54" s="1083"/>
      <c r="U54" s="1083"/>
      <c r="V54" s="1083"/>
      <c r="W54" s="1083"/>
      <c r="X54" s="1083"/>
      <c r="Y54" s="1083"/>
      <c r="Z54" s="521"/>
      <c r="AA54" s="1030" t="str">
        <f>Kostenträger!B132</f>
        <v>Wundmanagement</v>
      </c>
      <c r="AB54" s="1083"/>
      <c r="AC54" s="1083"/>
      <c r="AD54" s="1083"/>
      <c r="AE54" s="1083"/>
      <c r="AF54" s="1324">
        <f>Kostenträger!H132</f>
        <v>1931.6254414376888</v>
      </c>
      <c r="AG54" s="1083"/>
      <c r="AH54" s="214" t="s">
        <v>124</v>
      </c>
      <c r="AI54" s="214"/>
      <c r="AJ54" s="941">
        <f>SUM(AJ46:AJ53)</f>
        <v>4402136.863154998</v>
      </c>
      <c r="AK54" s="941">
        <f>SUM(AK46:AK53)</f>
        <v>4521859.8491480714</v>
      </c>
      <c r="AL54" s="942">
        <f>SUM(AL46:AL53)</f>
        <v>176.98081601362315</v>
      </c>
      <c r="AM54" s="1084"/>
    </row>
    <row r="55" spans="3:39" x14ac:dyDescent="0.35">
      <c r="C55" s="1084"/>
      <c r="D55" s="1084"/>
      <c r="E55" s="1084"/>
      <c r="F55" s="1083"/>
      <c r="G55" s="1083"/>
      <c r="H55" s="1083"/>
      <c r="I55" s="1083"/>
      <c r="J55" s="1083"/>
      <c r="K55" s="1083"/>
      <c r="L55" s="1083"/>
      <c r="M55" s="1083"/>
      <c r="N55" s="1083"/>
      <c r="O55" s="1083"/>
      <c r="P55" s="1083"/>
      <c r="Q55" s="1083"/>
      <c r="R55" s="1083"/>
      <c r="S55" s="1083"/>
      <c r="T55" s="1083"/>
      <c r="U55" s="1083"/>
      <c r="V55" s="1083"/>
      <c r="W55" s="1083"/>
      <c r="X55" s="1083"/>
      <c r="Y55" s="1083"/>
      <c r="Z55" s="521"/>
      <c r="AA55" s="1030"/>
      <c r="AB55" s="1083"/>
      <c r="AC55" s="1083"/>
      <c r="AD55" s="1083"/>
      <c r="AE55" s="1083"/>
      <c r="AF55" s="1290"/>
      <c r="AG55" s="1083"/>
      <c r="AH55" s="1083"/>
      <c r="AI55" s="1083"/>
      <c r="AJ55" s="1083"/>
      <c r="AK55" s="1290">
        <f>AK54-AJ54</f>
        <v>119722.98599307332</v>
      </c>
      <c r="AL55" s="1084"/>
      <c r="AM55" s="1084"/>
    </row>
    <row r="56" spans="3:39" x14ac:dyDescent="0.35">
      <c r="C56" s="1084"/>
      <c r="D56" s="1084"/>
      <c r="E56" s="1084"/>
      <c r="F56" s="1083"/>
      <c r="G56" s="1083"/>
      <c r="H56" s="1083"/>
      <c r="I56" s="1083"/>
      <c r="J56" s="1083"/>
      <c r="K56" s="1083"/>
      <c r="L56" s="1083"/>
      <c r="M56" s="1083"/>
      <c r="N56" s="1083"/>
      <c r="O56" s="1083"/>
      <c r="P56" s="1083"/>
      <c r="Q56" s="1083"/>
      <c r="R56" s="1083"/>
      <c r="S56" s="1083"/>
      <c r="T56" s="1083"/>
      <c r="U56" s="1083"/>
      <c r="V56" s="1083"/>
      <c r="W56" s="1083"/>
      <c r="X56" s="1083"/>
      <c r="Y56" s="1083"/>
      <c r="Z56" s="521"/>
      <c r="AA56" s="1030"/>
      <c r="AB56" s="1083"/>
      <c r="AC56" s="1083"/>
      <c r="AD56" s="1083"/>
      <c r="AE56" s="1083"/>
      <c r="AF56" s="1290"/>
      <c r="AG56" s="1083"/>
      <c r="AH56" s="1083"/>
      <c r="AI56" s="1083"/>
      <c r="AJ56" s="1083"/>
      <c r="AK56" s="1083"/>
      <c r="AL56" s="1084"/>
      <c r="AM56" s="1084"/>
    </row>
    <row r="57" spans="3:39" x14ac:dyDescent="0.35">
      <c r="C57" s="1084"/>
      <c r="D57" s="1084"/>
      <c r="E57" s="1084"/>
      <c r="F57" s="1083"/>
      <c r="G57" s="1083"/>
      <c r="H57" s="1083"/>
      <c r="I57" s="1083"/>
      <c r="J57" s="1083"/>
      <c r="K57" s="1083"/>
      <c r="L57" s="1083"/>
      <c r="M57" s="1083"/>
      <c r="N57" s="1083"/>
      <c r="O57" s="1083"/>
      <c r="P57" s="1083"/>
      <c r="Q57" s="1083"/>
      <c r="R57" s="1083"/>
      <c r="S57" s="1083"/>
      <c r="T57" s="1083"/>
      <c r="U57" s="1083"/>
      <c r="V57" s="1083"/>
      <c r="W57" s="1083"/>
      <c r="X57" s="1083"/>
      <c r="Y57" s="1083"/>
      <c r="Z57" s="521"/>
      <c r="AA57" s="1083"/>
      <c r="AB57" s="1083"/>
      <c r="AC57" s="1083"/>
      <c r="AD57" s="1083"/>
      <c r="AE57" s="1083"/>
      <c r="AF57" s="1083"/>
      <c r="AG57" s="1083"/>
      <c r="AH57" s="1083"/>
      <c r="AI57" s="1083"/>
      <c r="AJ57" s="1083"/>
      <c r="AK57" s="1083"/>
      <c r="AL57" s="1084"/>
      <c r="AM57" s="1084"/>
    </row>
    <row r="58" spans="3:39" x14ac:dyDescent="0.35">
      <c r="C58" s="1084"/>
      <c r="D58" s="1084"/>
      <c r="E58" s="1084"/>
      <c r="F58" s="1083"/>
      <c r="G58" s="1083"/>
      <c r="H58" s="1083"/>
      <c r="I58" s="1083"/>
      <c r="J58" s="1083"/>
      <c r="K58" s="1083"/>
      <c r="L58" s="1083"/>
      <c r="M58" s="1083"/>
      <c r="N58" s="1083"/>
      <c r="O58" s="1083"/>
      <c r="P58" s="1083"/>
      <c r="Q58" s="1083"/>
      <c r="R58" s="1083"/>
      <c r="S58" s="1083"/>
      <c r="T58" s="1083"/>
      <c r="U58" s="1083"/>
      <c r="V58" s="1083"/>
      <c r="W58" s="1083"/>
      <c r="X58" s="1083"/>
      <c r="Y58" s="1083"/>
      <c r="Z58" s="521"/>
      <c r="AA58" s="1083"/>
      <c r="AB58" s="1083"/>
      <c r="AC58" s="1083"/>
      <c r="AD58" s="1083"/>
      <c r="AE58" s="1083"/>
      <c r="AF58" s="1083"/>
      <c r="AG58" s="1083"/>
      <c r="AH58" s="1083"/>
      <c r="AI58" s="1083"/>
      <c r="AJ58" s="1083"/>
      <c r="AK58" s="1083"/>
      <c r="AL58" s="1084"/>
      <c r="AM58" s="1084"/>
    </row>
    <row r="59" spans="3:39" hidden="1" x14ac:dyDescent="0.35">
      <c r="C59" s="1084"/>
      <c r="D59" s="1084"/>
      <c r="E59" s="1084"/>
      <c r="F59" s="1083"/>
      <c r="G59" s="1083"/>
      <c r="H59" s="1083"/>
      <c r="I59" s="1083"/>
      <c r="J59" s="1083"/>
      <c r="K59" s="1083"/>
      <c r="L59" s="1083"/>
      <c r="M59" s="1083"/>
      <c r="N59" s="1083"/>
      <c r="O59" s="1083"/>
      <c r="P59" s="1083"/>
      <c r="Q59" s="1083"/>
      <c r="R59" s="1083"/>
      <c r="S59" s="1083"/>
      <c r="T59" s="1083"/>
      <c r="U59" s="1083"/>
      <c r="V59" s="1083"/>
      <c r="W59" s="1083"/>
      <c r="X59" s="1083"/>
      <c r="Y59" s="1083"/>
      <c r="Z59" s="521"/>
      <c r="AA59" s="1083"/>
      <c r="AB59" s="1083"/>
      <c r="AC59" s="1083"/>
      <c r="AD59" s="1083"/>
      <c r="AE59" s="1083"/>
      <c r="AF59" s="1290"/>
      <c r="AG59" s="1083"/>
      <c r="AH59" s="1083"/>
      <c r="AI59" s="1083"/>
      <c r="AJ59" s="1083"/>
      <c r="AK59" s="1083"/>
      <c r="AL59" s="1084"/>
      <c r="AM59" s="1084"/>
    </row>
    <row r="60" spans="3:39" hidden="1" x14ac:dyDescent="0.35">
      <c r="C60" s="1084"/>
      <c r="D60" s="1084"/>
      <c r="E60" s="1084"/>
      <c r="F60" s="1083"/>
      <c r="G60" s="1083"/>
      <c r="H60" s="1083"/>
      <c r="I60" s="1083"/>
      <c r="J60" s="1083"/>
      <c r="K60" s="1083"/>
      <c r="L60" s="1083"/>
      <c r="M60" s="1083"/>
      <c r="N60" s="1083"/>
      <c r="O60" s="1083"/>
      <c r="P60" s="1083"/>
      <c r="Q60" s="1083"/>
      <c r="R60" s="1083"/>
      <c r="S60" s="1083"/>
      <c r="T60" s="1083"/>
      <c r="U60" s="1083"/>
      <c r="V60" s="1083"/>
      <c r="W60" s="1083"/>
      <c r="X60" s="1083"/>
      <c r="Y60" s="1083"/>
      <c r="Z60" s="521"/>
      <c r="AA60" s="1325"/>
      <c r="AB60" s="1083"/>
      <c r="AC60" s="1083"/>
      <c r="AD60" s="1083"/>
      <c r="AE60" s="1083"/>
      <c r="AF60" s="1290"/>
      <c r="AG60" s="1083"/>
      <c r="AH60" s="1083"/>
      <c r="AI60" s="1083"/>
      <c r="AJ60" s="1083"/>
      <c r="AK60" s="1083"/>
      <c r="AL60" s="1084"/>
      <c r="AM60" s="1084"/>
    </row>
    <row r="61" spans="3:39" hidden="1" x14ac:dyDescent="0.35">
      <c r="C61" s="1084"/>
      <c r="D61" s="1084"/>
      <c r="E61" s="1084"/>
      <c r="F61" s="1083"/>
      <c r="G61" s="1083"/>
      <c r="H61" s="1083"/>
      <c r="I61" s="1083"/>
      <c r="J61" s="1083"/>
      <c r="K61" s="1083"/>
      <c r="L61" s="1083"/>
      <c r="M61" s="1083"/>
      <c r="N61" s="1083"/>
      <c r="O61" s="1083"/>
      <c r="P61" s="1083"/>
      <c r="Q61" s="1083"/>
      <c r="R61" s="1083"/>
      <c r="S61" s="1083"/>
      <c r="T61" s="1083"/>
      <c r="U61" s="1083"/>
      <c r="V61" s="1083"/>
      <c r="W61" s="1083"/>
      <c r="X61" s="1083"/>
      <c r="Y61" s="1083"/>
      <c r="Z61" s="521"/>
      <c r="AA61" s="1325"/>
      <c r="AB61" s="1083"/>
      <c r="AC61" s="1083"/>
      <c r="AD61" s="1083"/>
      <c r="AE61" s="1083"/>
      <c r="AF61" s="1290"/>
      <c r="AG61" s="1083"/>
      <c r="AH61" s="1083"/>
      <c r="AI61" s="1083"/>
      <c r="AJ61" s="1083"/>
      <c r="AK61" s="1083"/>
      <c r="AL61" s="1084"/>
      <c r="AM61" s="1084"/>
    </row>
    <row r="62" spans="3:39" hidden="1" x14ac:dyDescent="0.35">
      <c r="C62" s="1084"/>
      <c r="D62" s="1084"/>
      <c r="E62" s="1084"/>
      <c r="F62" s="1083"/>
      <c r="G62" s="1083"/>
      <c r="H62" s="1083"/>
      <c r="I62" s="1083"/>
      <c r="J62" s="1083"/>
      <c r="K62" s="1083"/>
      <c r="L62" s="1083"/>
      <c r="M62" s="1083"/>
      <c r="N62" s="1083"/>
      <c r="O62" s="1083"/>
      <c r="P62" s="1083"/>
      <c r="Q62" s="1083"/>
      <c r="R62" s="1083"/>
      <c r="S62" s="1083"/>
      <c r="T62" s="1083"/>
      <c r="U62" s="1083"/>
      <c r="V62" s="1083"/>
      <c r="W62" s="1083"/>
      <c r="X62" s="1083"/>
      <c r="Y62" s="1083"/>
      <c r="Z62" s="521"/>
      <c r="AA62" s="1325"/>
      <c r="AB62" s="1083"/>
      <c r="AC62" s="1083"/>
      <c r="AD62" s="1083"/>
      <c r="AE62" s="1083"/>
      <c r="AF62" s="1290"/>
      <c r="AG62" s="1083"/>
      <c r="AH62" s="1083"/>
      <c r="AI62" s="1083"/>
      <c r="AJ62" s="1083"/>
      <c r="AK62" s="1083"/>
      <c r="AL62" s="1084"/>
      <c r="AM62" s="1084"/>
    </row>
    <row r="63" spans="3:39" hidden="1" x14ac:dyDescent="0.35">
      <c r="C63" s="1084"/>
      <c r="D63" s="1084"/>
      <c r="E63" s="1084"/>
      <c r="F63" s="1083"/>
      <c r="G63" s="1083"/>
      <c r="H63" s="1083"/>
      <c r="I63" s="1083"/>
      <c r="J63" s="1083"/>
      <c r="K63" s="1083"/>
      <c r="L63" s="1083"/>
      <c r="M63" s="1083"/>
      <c r="N63" s="1083"/>
      <c r="O63" s="1083"/>
      <c r="P63" s="1083"/>
      <c r="Q63" s="1083"/>
      <c r="R63" s="1083"/>
      <c r="S63" s="1083"/>
      <c r="T63" s="1083"/>
      <c r="U63" s="1083"/>
      <c r="V63" s="1083"/>
      <c r="W63" s="1083"/>
      <c r="X63" s="1083"/>
      <c r="Y63" s="1083"/>
      <c r="Z63" s="521"/>
      <c r="AA63" s="1325"/>
      <c r="AB63" s="1083"/>
      <c r="AC63" s="1083"/>
      <c r="AD63" s="1083"/>
      <c r="AE63" s="1083"/>
      <c r="AF63" s="1290"/>
      <c r="AG63" s="1083"/>
      <c r="AH63" s="1083"/>
      <c r="AI63" s="1083"/>
      <c r="AJ63" s="1083"/>
      <c r="AK63" s="1083"/>
      <c r="AL63" s="1084"/>
      <c r="AM63" s="1084"/>
    </row>
    <row r="64" spans="3:39" x14ac:dyDescent="0.35">
      <c r="C64" s="1084"/>
      <c r="D64" s="1084"/>
      <c r="E64" s="1084"/>
      <c r="F64" s="1083"/>
      <c r="G64" s="1083"/>
      <c r="H64" s="1083"/>
      <c r="I64" s="1083"/>
      <c r="J64" s="1083"/>
      <c r="K64" s="1083"/>
      <c r="L64" s="1083"/>
      <c r="M64" s="1083"/>
      <c r="N64" s="1083"/>
      <c r="O64" s="1083"/>
      <c r="P64" s="1083"/>
      <c r="Q64" s="1083"/>
      <c r="R64" s="1083"/>
      <c r="S64" s="1083"/>
      <c r="T64" s="1083"/>
      <c r="U64" s="1083"/>
      <c r="V64" s="1083"/>
      <c r="W64" s="1083"/>
      <c r="X64" s="1083"/>
      <c r="Y64" s="1083"/>
      <c r="Z64" s="521"/>
      <c r="AA64" s="1326"/>
      <c r="AB64" s="1327"/>
      <c r="AC64" s="1327"/>
      <c r="AD64" s="1327"/>
      <c r="AE64" s="1327"/>
      <c r="AF64" s="1328"/>
      <c r="AG64" s="1083"/>
      <c r="AH64" s="1083"/>
      <c r="AI64" s="1083"/>
      <c r="AJ64" s="1083"/>
      <c r="AK64" s="1083"/>
      <c r="AL64" s="1320"/>
      <c r="AM64" s="1084"/>
    </row>
    <row r="65" spans="3:72" x14ac:dyDescent="0.35">
      <c r="C65" s="1084"/>
      <c r="D65" s="1084"/>
      <c r="E65" s="1084"/>
      <c r="F65" s="1083"/>
      <c r="G65" s="1083"/>
      <c r="H65" s="1083"/>
      <c r="I65" s="1083"/>
      <c r="J65" s="1083"/>
      <c r="K65" s="1083"/>
      <c r="L65" s="1083"/>
      <c r="M65" s="1083"/>
      <c r="N65" s="1083"/>
      <c r="O65" s="1083"/>
      <c r="P65" s="1083"/>
      <c r="Q65" s="1083"/>
      <c r="R65" s="1083"/>
      <c r="S65" s="1083"/>
      <c r="T65" s="1083"/>
      <c r="U65" s="1083"/>
      <c r="V65" s="1083"/>
      <c r="W65" s="1083"/>
      <c r="X65" s="1083"/>
      <c r="Y65" s="1083"/>
      <c r="Z65" s="1083"/>
      <c r="AA65" s="1083" t="s">
        <v>178</v>
      </c>
      <c r="AB65" s="1083"/>
      <c r="AC65" s="1083"/>
      <c r="AD65" s="1083"/>
      <c r="AE65" s="1083"/>
      <c r="AF65" s="1083"/>
      <c r="AG65" s="1083"/>
      <c r="AH65" s="1083"/>
      <c r="AI65" s="1083"/>
      <c r="AJ65" s="1083"/>
      <c r="AK65" s="1083"/>
      <c r="AL65" s="1084"/>
      <c r="AM65" s="1084"/>
      <c r="AN65" s="1083"/>
      <c r="AO65" s="1083"/>
      <c r="AP65" s="1083"/>
      <c r="AQ65" s="1083"/>
      <c r="AR65" s="1083"/>
      <c r="AS65" s="1083"/>
      <c r="AT65" s="1083"/>
      <c r="AU65" s="1083"/>
      <c r="AV65" s="1083"/>
      <c r="AW65" s="1083"/>
      <c r="AX65" s="1083"/>
      <c r="AY65" s="1083"/>
      <c r="AZ65" s="1083"/>
      <c r="BA65" s="1083"/>
      <c r="BB65" s="1083"/>
      <c r="BC65" s="1083"/>
      <c r="BD65" s="1083"/>
      <c r="BE65" s="1083"/>
      <c r="BF65" s="1083"/>
      <c r="BG65" s="1083"/>
      <c r="BH65" s="1083"/>
      <c r="BI65" s="1083"/>
      <c r="BJ65" s="1083"/>
      <c r="BK65" s="1083"/>
      <c r="BL65" s="1083"/>
      <c r="BM65" s="1083"/>
      <c r="BN65" s="1083"/>
      <c r="BO65" s="1083"/>
      <c r="BP65" s="1083"/>
      <c r="BQ65" s="1083"/>
      <c r="BR65" s="1083"/>
      <c r="BS65" s="1083"/>
      <c r="BT65" s="1083"/>
    </row>
    <row r="66" spans="3:72" x14ac:dyDescent="0.35">
      <c r="C66" s="1084"/>
      <c r="D66" s="1084"/>
      <c r="E66" s="1084"/>
      <c r="F66" s="1083"/>
      <c r="G66" s="1083"/>
      <c r="H66" s="1083"/>
      <c r="I66" s="1083"/>
      <c r="J66" s="1083"/>
      <c r="K66" s="1083"/>
      <c r="L66" s="1083"/>
      <c r="M66" s="1083"/>
      <c r="N66" s="1083"/>
      <c r="O66" s="1083"/>
      <c r="P66" s="1083"/>
      <c r="Q66" s="1083"/>
      <c r="R66" s="1083"/>
      <c r="S66" s="1083"/>
      <c r="T66" s="1083"/>
      <c r="U66" s="1083"/>
      <c r="V66" s="1083"/>
      <c r="W66" s="1083"/>
      <c r="X66" s="1083"/>
      <c r="Y66" s="1083"/>
      <c r="Z66" s="1083"/>
      <c r="AA66" s="1083" t="str">
        <f>Kostenträger!B69</f>
        <v>Küche und Speisenversorgung</v>
      </c>
      <c r="AB66" s="1083"/>
      <c r="AC66" s="1083"/>
      <c r="AD66" s="1083"/>
      <c r="AE66" s="1083"/>
      <c r="AF66" s="1290"/>
      <c r="AG66" s="1083"/>
      <c r="AH66" s="20" t="s">
        <v>179</v>
      </c>
      <c r="AI66" s="1083"/>
      <c r="AJ66" s="1290">
        <f>AF46+AF47+AF48+AF77</f>
        <v>1155872.4076881118</v>
      </c>
      <c r="AK66" s="1318">
        <f>SUM(AF46:AF48)/(1-Einstellungen!$E$324)+AF77</f>
        <v>1240947.1237539554</v>
      </c>
      <c r="AL66" s="1329">
        <f>AK66/Einstellungen!$E$11/Kalkulation!$F$9</f>
        <v>48.569359051035434</v>
      </c>
      <c r="AM66" s="1330">
        <f>AL66/$AL$70</f>
        <v>0.59431540942625294</v>
      </c>
      <c r="AN66" s="1083"/>
      <c r="AO66" s="1083"/>
      <c r="AP66" s="1083"/>
      <c r="AQ66" s="1083"/>
      <c r="AR66" s="1083"/>
      <c r="AS66" s="1083"/>
      <c r="AT66" s="1083"/>
      <c r="AU66" s="1083"/>
      <c r="AV66" s="1083"/>
      <c r="AW66" s="1083"/>
      <c r="AX66" s="1083"/>
      <c r="AY66" s="1083"/>
      <c r="AZ66" s="1083"/>
      <c r="BA66" s="1083"/>
      <c r="BB66" s="1083"/>
      <c r="BC66" s="1083"/>
      <c r="BD66" s="1083"/>
      <c r="BE66" s="1083"/>
      <c r="BF66" s="1083"/>
      <c r="BG66" s="1083"/>
      <c r="BH66" s="1083"/>
      <c r="BI66" s="1083"/>
      <c r="BJ66" s="1083"/>
      <c r="BK66" s="1083"/>
      <c r="BL66" s="1083"/>
      <c r="BM66" s="1083"/>
      <c r="BN66" s="1083"/>
      <c r="BO66" s="1083"/>
      <c r="BP66" s="1083" t="s">
        <v>169</v>
      </c>
      <c r="BQ66" s="1083"/>
      <c r="BR66" s="1083" t="s">
        <v>170</v>
      </c>
      <c r="BS66" s="1084" t="s">
        <v>171</v>
      </c>
      <c r="BT66" s="1316" t="s">
        <v>172</v>
      </c>
    </row>
    <row r="67" spans="3:72" x14ac:dyDescent="0.35">
      <c r="C67" s="1084"/>
      <c r="D67" s="1084"/>
      <c r="E67" s="1084"/>
      <c r="F67" s="1083"/>
      <c r="G67" s="1083"/>
      <c r="H67" s="1083"/>
      <c r="I67" s="1083"/>
      <c r="J67" s="1083"/>
      <c r="K67" s="1083"/>
      <c r="L67" s="1083"/>
      <c r="M67" s="1083"/>
      <c r="N67" s="1083"/>
      <c r="O67" s="1083"/>
      <c r="P67" s="1083"/>
      <c r="Q67" s="1083"/>
      <c r="R67" s="1083"/>
      <c r="S67" s="1083"/>
      <c r="T67" s="1083"/>
      <c r="U67" s="1083"/>
      <c r="V67" s="1083"/>
      <c r="W67" s="1083"/>
      <c r="X67" s="1083"/>
      <c r="Y67" s="1083"/>
      <c r="Z67" s="1083"/>
      <c r="AA67" s="1331" t="s">
        <v>180</v>
      </c>
      <c r="AB67" s="1083"/>
      <c r="AC67" s="1083"/>
      <c r="AD67" s="1083"/>
      <c r="AE67" s="1083"/>
      <c r="AF67" s="1322">
        <f>Kostenträger!H90+Kostenträger!H89</f>
        <v>188980.77181676001</v>
      </c>
      <c r="AG67" s="1620"/>
      <c r="AH67" s="1102" t="s">
        <v>181</v>
      </c>
      <c r="AI67" s="1083"/>
      <c r="AJ67" s="1290">
        <f>AF49+AF67</f>
        <v>460029.61232666747</v>
      </c>
      <c r="AK67" s="1318">
        <f>AF67+AF49/(1-Einstellungen!$E$324)</f>
        <v>480431.13795644545</v>
      </c>
      <c r="AL67" s="1329">
        <f>AK67/Einstellungen!$E$11/Kalkulation!$F$9</f>
        <v>18.803567043305105</v>
      </c>
      <c r="AM67" s="1330">
        <f t="shared" ref="AM67:AM68" si="5">AL67/$AL$70</f>
        <v>0.23008847274005007</v>
      </c>
      <c r="AN67" s="1329">
        <v>13.936042740575607</v>
      </c>
      <c r="AO67" s="1083"/>
      <c r="AP67" s="1083"/>
      <c r="AQ67" s="1083"/>
      <c r="AR67" s="1083"/>
      <c r="AS67" s="1083"/>
      <c r="AT67" s="1083"/>
      <c r="AU67" s="1083"/>
      <c r="AV67" s="1083"/>
      <c r="AW67" s="1083"/>
      <c r="AX67" s="1083"/>
      <c r="AY67" s="1083"/>
      <c r="AZ67" s="1083"/>
      <c r="BA67" s="1083"/>
      <c r="BB67" s="1083"/>
      <c r="BC67" s="1083"/>
      <c r="BD67" s="1083"/>
      <c r="BE67" s="1083"/>
      <c r="BF67" s="1083"/>
      <c r="BG67" s="1083"/>
      <c r="BH67" s="1083"/>
      <c r="BI67" s="1083"/>
      <c r="BJ67" s="1083"/>
      <c r="BK67" s="1083"/>
      <c r="BL67" s="1083"/>
      <c r="BM67" s="1083"/>
      <c r="BN67" s="1083"/>
      <c r="BO67" s="1083"/>
      <c r="BP67" s="1083" t="s">
        <v>21</v>
      </c>
      <c r="BQ67" s="1083"/>
      <c r="BR67" s="1290">
        <f>AF46</f>
        <v>634210.94081967394</v>
      </c>
      <c r="BS67" s="1318">
        <f>BR67/(1-Einstellungen!$E$325)</f>
        <v>681947.24819319788</v>
      </c>
      <c r="BT67" s="1320">
        <f>BS67/Einstellungen!$E$11/Kalkulation!$F$9</f>
        <v>26.690694645526335</v>
      </c>
    </row>
    <row r="68" spans="3:72" x14ac:dyDescent="0.35">
      <c r="C68" s="1084"/>
      <c r="D68" s="1084"/>
      <c r="E68" s="1084"/>
      <c r="F68" s="1083"/>
      <c r="G68" s="1083"/>
      <c r="H68" s="1083"/>
      <c r="I68" s="1083"/>
      <c r="J68" s="1083"/>
      <c r="K68" s="1083"/>
      <c r="L68" s="1083"/>
      <c r="M68" s="1083"/>
      <c r="N68" s="1083"/>
      <c r="O68" s="1083"/>
      <c r="P68" s="1083"/>
      <c r="Q68" s="1083"/>
      <c r="R68" s="1083"/>
      <c r="S68" s="1083"/>
      <c r="T68" s="1083"/>
      <c r="U68" s="1083"/>
      <c r="V68" s="1083"/>
      <c r="W68" s="1083"/>
      <c r="X68" s="1083"/>
      <c r="Y68" s="1083"/>
      <c r="Z68" s="1083"/>
      <c r="AA68" s="1204" t="str">
        <f>Kostenträger!B95</f>
        <v>Reinigung</v>
      </c>
      <c r="AB68" s="1083"/>
      <c r="AC68" s="1083"/>
      <c r="AD68" s="1083"/>
      <c r="AE68" s="1083"/>
      <c r="AF68" s="1323">
        <f>Kostenträger!H95</f>
        <v>250668.88249880431</v>
      </c>
      <c r="AG68" s="1621"/>
      <c r="AH68" s="1103" t="s">
        <v>182</v>
      </c>
      <c r="AI68" s="1083"/>
      <c r="AJ68" s="1290">
        <f>AF68+AF69+AF50</f>
        <v>363263.41681514215</v>
      </c>
      <c r="AK68" s="1318">
        <f>AF68+AF69+AF50/(1-Einstellungen!$E$324)</f>
        <v>366649.58355774567</v>
      </c>
      <c r="AL68" s="1329">
        <f>AK68/Einstellungen!$E$11/Kalkulation!$F$9</f>
        <v>14.350277242964607</v>
      </c>
      <c r="AM68" s="1330">
        <f t="shared" si="5"/>
        <v>0.17559611783369689</v>
      </c>
      <c r="AN68" s="1329">
        <v>10.756533043787453</v>
      </c>
      <c r="AO68" s="1083"/>
      <c r="AP68" s="1083"/>
      <c r="AQ68" s="1083"/>
      <c r="AR68" s="1083"/>
      <c r="AS68" s="1083"/>
      <c r="AT68" s="1083"/>
      <c r="AU68" s="1083"/>
      <c r="AV68" s="1083"/>
      <c r="AW68" s="1083"/>
      <c r="AX68" s="1083"/>
      <c r="AY68" s="1083"/>
      <c r="AZ68" s="1083"/>
      <c r="BA68" s="1083"/>
      <c r="BB68" s="1083"/>
      <c r="BC68" s="1083"/>
      <c r="BD68" s="1083"/>
      <c r="BE68" s="1083"/>
      <c r="BF68" s="1083"/>
      <c r="BG68" s="1083"/>
      <c r="BH68" s="1083"/>
      <c r="BI68" s="1083"/>
      <c r="BJ68" s="1083"/>
      <c r="BK68" s="1083"/>
      <c r="BL68" s="1083"/>
      <c r="BM68" s="1083"/>
      <c r="BN68" s="1083"/>
      <c r="BO68" s="1083"/>
      <c r="BP68" s="1083" t="s">
        <v>22</v>
      </c>
      <c r="BQ68" s="1083"/>
      <c r="BR68" s="1290">
        <f>Kostenträger!H95</f>
        <v>250668.88249880431</v>
      </c>
      <c r="BS68" s="1318">
        <f>BR68</f>
        <v>250668.88249880431</v>
      </c>
      <c r="BT68" s="1320">
        <f>BS68/Einstellungen!$E$11/Kalkulation!$F$9</f>
        <v>9.8109151662937109</v>
      </c>
    </row>
    <row r="69" spans="3:72" x14ac:dyDescent="0.35">
      <c r="C69" s="1084"/>
      <c r="D69" s="1084"/>
      <c r="E69" s="1084"/>
      <c r="F69" s="1083"/>
      <c r="G69" s="1083"/>
      <c r="H69" s="1083"/>
      <c r="I69" s="1083"/>
      <c r="J69" s="1083"/>
      <c r="K69" s="1083"/>
      <c r="L69" s="1083"/>
      <c r="M69" s="1083"/>
      <c r="N69" s="1083"/>
      <c r="O69" s="1083"/>
      <c r="P69" s="1083"/>
      <c r="Q69" s="1083"/>
      <c r="R69" s="1083"/>
      <c r="S69" s="1083"/>
      <c r="T69" s="1083"/>
      <c r="U69" s="1083"/>
      <c r="V69" s="1083"/>
      <c r="W69" s="1083"/>
      <c r="X69" s="1083"/>
      <c r="Y69" s="1083"/>
      <c r="Z69" s="1083"/>
      <c r="AA69" s="1083" t="str">
        <f>Kostenträger!B114</f>
        <v>Flachwäscheversorgung - Pauschale für Fremdleistung</v>
      </c>
      <c r="AB69" s="1083"/>
      <c r="AC69" s="1083"/>
      <c r="AD69" s="1083"/>
      <c r="AE69" s="1083"/>
      <c r="AF69" s="1323">
        <f>Kostenträger!H114</f>
        <v>67606.890450319086</v>
      </c>
      <c r="AG69" s="1621"/>
      <c r="AH69" s="1104" t="s">
        <v>183</v>
      </c>
      <c r="AI69" s="1083"/>
      <c r="AJ69" s="1290">
        <f>SUM($AF$71:$AF$76,$AF$78:$AF$80)+AF51+AF52+AF53+AF54</f>
        <v>2422971.4263250763</v>
      </c>
      <c r="AK69" s="1290">
        <f>SUM($AF$71:$AF$76,$AF$78:$AF$80)</f>
        <v>2298299.5077758655</v>
      </c>
      <c r="AL69" s="1084"/>
      <c r="AM69" s="1084"/>
      <c r="AN69" s="1083"/>
      <c r="AO69" s="1083"/>
      <c r="AP69" s="1083"/>
      <c r="AQ69" s="1083"/>
      <c r="AR69" s="1083"/>
      <c r="AS69" s="1083"/>
      <c r="AT69" s="1083"/>
      <c r="AU69" s="1083"/>
      <c r="AV69" s="1083"/>
      <c r="AW69" s="1083"/>
      <c r="AX69" s="1083"/>
      <c r="AY69" s="1083"/>
      <c r="AZ69" s="1083"/>
      <c r="BA69" s="1083"/>
      <c r="BB69" s="1083"/>
      <c r="BC69" s="1083"/>
      <c r="BD69" s="1083"/>
      <c r="BE69" s="1083"/>
      <c r="BF69" s="1083"/>
      <c r="BG69" s="1083"/>
      <c r="BH69" s="1083"/>
      <c r="BI69" s="1083"/>
      <c r="BJ69" s="1083"/>
      <c r="BK69" s="1083"/>
      <c r="BL69" s="1083"/>
      <c r="BM69" s="1083"/>
      <c r="BN69" s="1083"/>
      <c r="BO69" s="1083"/>
      <c r="BP69" s="1083" t="s">
        <v>23</v>
      </c>
      <c r="BQ69" s="1083"/>
      <c r="BR69" s="1290">
        <f>Kostenträger!H25</f>
        <v>44303.798513725582</v>
      </c>
      <c r="BS69" s="1318">
        <f>BR69/(1-Einstellungen!$E$325)</f>
        <v>47638.49302551138</v>
      </c>
      <c r="BT69" s="1320">
        <f>BS69/Einstellungen!$E$11/Kalkulation!$F$9</f>
        <v>1.8645202749710912</v>
      </c>
    </row>
    <row r="70" spans="3:72" x14ac:dyDescent="0.35">
      <c r="C70" s="1084"/>
      <c r="D70" s="1084"/>
      <c r="E70" s="1084"/>
      <c r="F70" s="1083"/>
      <c r="G70" s="1083"/>
      <c r="H70" s="1083"/>
      <c r="I70" s="1083"/>
      <c r="J70" s="1083"/>
      <c r="K70" s="1083"/>
      <c r="L70" s="1083"/>
      <c r="M70" s="1083"/>
      <c r="N70" s="1083"/>
      <c r="O70" s="1083"/>
      <c r="P70" s="1083"/>
      <c r="Q70" s="1083"/>
      <c r="R70" s="1083"/>
      <c r="S70" s="1083"/>
      <c r="T70" s="1083"/>
      <c r="U70" s="1083"/>
      <c r="V70" s="1083"/>
      <c r="W70" s="1083"/>
      <c r="X70" s="1083"/>
      <c r="Y70" s="1083"/>
      <c r="Z70" s="1083"/>
      <c r="AA70" s="1083" t="str">
        <f>Kostenträger!B119</f>
        <v>Pflege und Betreuung</v>
      </c>
      <c r="AB70" s="1083"/>
      <c r="AC70" s="1083"/>
      <c r="AD70" s="1083"/>
      <c r="AE70" s="1083"/>
      <c r="AF70" s="1083"/>
      <c r="AG70" s="1083"/>
      <c r="AH70" s="1083"/>
      <c r="AI70" s="1083"/>
      <c r="AJ70" s="1290">
        <f>SUM(AJ66:AJ69)</f>
        <v>4402136.863154998</v>
      </c>
      <c r="AL70" s="1332">
        <f>SUM(AL66:AL68)</f>
        <v>81.723203337305151</v>
      </c>
      <c r="AM70" s="1333">
        <f>SUM(AM66:AM69)</f>
        <v>0.99999999999999989</v>
      </c>
      <c r="AN70" s="1083"/>
      <c r="AO70" s="1083"/>
      <c r="AP70" s="1083"/>
      <c r="AQ70" s="1083"/>
      <c r="AR70" s="1083"/>
      <c r="AS70" s="1083"/>
      <c r="AT70" s="1083"/>
      <c r="AU70" s="1083"/>
      <c r="AV70" s="1083"/>
      <c r="AW70" s="1083"/>
      <c r="AX70" s="1083"/>
      <c r="AY70" s="1083"/>
      <c r="AZ70" s="1083"/>
      <c r="BA70" s="1083"/>
      <c r="BB70" s="1083"/>
      <c r="BC70" s="1083"/>
      <c r="BD70" s="1083"/>
      <c r="BE70" s="1083"/>
      <c r="BF70" s="1083"/>
      <c r="BG70" s="1083"/>
      <c r="BH70" s="1083"/>
      <c r="BI70" s="1083"/>
      <c r="BJ70" s="1083"/>
      <c r="BK70" s="1083"/>
      <c r="BL70" s="1083"/>
      <c r="BM70" s="1083"/>
      <c r="BN70" s="1083"/>
      <c r="BO70" s="1083"/>
      <c r="BP70" s="1083" t="s">
        <v>24</v>
      </c>
      <c r="BQ70" s="1083"/>
      <c r="BR70" s="1290">
        <f>Kostenträger!H109</f>
        <v>112594.53431633781</v>
      </c>
      <c r="BS70" s="1318">
        <f>Kostenträger!H112/(1-Einstellungen!$E$325)+Kostenträger!H114</f>
        <v>115980.70105894137</v>
      </c>
      <c r="BT70" s="1320">
        <f>BS70/Einstellungen!$E$11/Kalkulation!$F$9</f>
        <v>4.5393620766708951</v>
      </c>
    </row>
    <row r="71" spans="3:72" x14ac:dyDescent="0.35">
      <c r="C71" s="1084"/>
      <c r="D71" s="1084"/>
      <c r="E71" s="1084"/>
      <c r="F71" s="1083"/>
      <c r="G71" s="1083"/>
      <c r="H71" s="1083"/>
      <c r="I71" s="1083"/>
      <c r="J71" s="1083"/>
      <c r="K71" s="1083"/>
      <c r="L71" s="1083"/>
      <c r="M71" s="1083"/>
      <c r="N71" s="1083"/>
      <c r="O71" s="1083"/>
      <c r="P71" s="1083"/>
      <c r="Q71" s="1083"/>
      <c r="R71" s="1083"/>
      <c r="S71" s="1083"/>
      <c r="T71" s="1083"/>
      <c r="U71" s="1083"/>
      <c r="V71" s="1083"/>
      <c r="W71" s="1083"/>
      <c r="X71" s="1083"/>
      <c r="Y71" s="1083"/>
      <c r="Z71" s="1083"/>
      <c r="AA71" s="1325" t="str">
        <f>Kostenträger!B129</f>
        <v>Personal Pauschale für Sonn- und Feiertagsdienste</v>
      </c>
      <c r="AB71" s="1083"/>
      <c r="AC71" s="1083"/>
      <c r="AD71" s="1083"/>
      <c r="AE71" s="1083"/>
      <c r="AF71" s="1324">
        <f>Kostenträger!H129</f>
        <v>73677.026422172727</v>
      </c>
      <c r="AG71" s="1083"/>
      <c r="AH71" s="1083"/>
      <c r="AI71" s="1083"/>
      <c r="AJ71" s="1332">
        <f>AJ66+AJ67+AJ68</f>
        <v>1979165.4368299213</v>
      </c>
      <c r="AK71" s="1332">
        <f>AK66+AK67+AK68</f>
        <v>2088027.8452681464</v>
      </c>
      <c r="AL71" s="1084"/>
      <c r="AM71" s="1084"/>
      <c r="AN71" s="1083"/>
      <c r="AO71" s="1083"/>
      <c r="AP71" s="1083"/>
      <c r="AQ71" s="1083"/>
      <c r="AR71" s="1083"/>
      <c r="AS71" s="1083"/>
      <c r="AT71" s="1083"/>
      <c r="AU71" s="1083"/>
      <c r="AV71" s="1083"/>
      <c r="AW71" s="1083"/>
      <c r="AX71" s="1083"/>
      <c r="AY71" s="1083"/>
      <c r="AZ71" s="1083"/>
      <c r="BA71" s="1083"/>
      <c r="BB71" s="1083"/>
      <c r="BC71" s="1083"/>
      <c r="BD71" s="1083"/>
      <c r="BE71" s="1083"/>
      <c r="BF71" s="1083"/>
      <c r="BG71" s="1083"/>
      <c r="BH71" s="1083"/>
      <c r="BI71" s="1083"/>
      <c r="BJ71" s="1083"/>
      <c r="BK71" s="1083"/>
      <c r="BL71" s="1083"/>
      <c r="BM71" s="1083"/>
      <c r="BN71" s="1083"/>
      <c r="BO71" s="1083"/>
      <c r="BP71" s="1083" t="s">
        <v>57</v>
      </c>
      <c r="BQ71" s="1083"/>
      <c r="BR71" s="1290">
        <f>Kostenträger!H69</f>
        <v>460029.61232666747</v>
      </c>
      <c r="BS71" s="1318">
        <f>Kostenträger!H90+Kostenträger!H89+SUM(Kostenträger!H86:H88)/(1-Einstellungen!$E$325)</f>
        <v>480431.13795644545</v>
      </c>
      <c r="BT71" s="1320">
        <f>BS71/Einstellungen!$E$11/Kalkulation!$F$9</f>
        <v>18.803567043305105</v>
      </c>
    </row>
    <row r="72" spans="3:72" x14ac:dyDescent="0.35">
      <c r="C72" s="1084"/>
      <c r="D72" s="1084"/>
      <c r="E72" s="1084"/>
      <c r="F72" s="1083"/>
      <c r="G72" s="1083"/>
      <c r="H72" s="1083"/>
      <c r="I72" s="1083"/>
      <c r="J72" s="1083"/>
      <c r="K72" s="1083"/>
      <c r="L72" s="1083"/>
      <c r="M72" s="1083"/>
      <c r="N72" s="1083"/>
      <c r="O72" s="1083"/>
      <c r="P72" s="1083"/>
      <c r="Q72" s="1083"/>
      <c r="R72" s="1083"/>
      <c r="S72" s="1083"/>
      <c r="T72" s="1083"/>
      <c r="U72" s="1083"/>
      <c r="V72" s="1083"/>
      <c r="W72" s="1083"/>
      <c r="X72" s="1083"/>
      <c r="Y72" s="1083"/>
      <c r="Z72" s="1083"/>
      <c r="AA72" s="1325" t="str">
        <f>Kostenträger!B128</f>
        <v>Personal Pauschale für Nachtdienste</v>
      </c>
      <c r="AB72" s="1083"/>
      <c r="AC72" s="1083"/>
      <c r="AD72" s="1083"/>
      <c r="AE72" s="1083"/>
      <c r="AF72" s="1324">
        <f>Kostenträger!H128</f>
        <v>62454.751026612816</v>
      </c>
      <c r="AG72" s="1083"/>
      <c r="AH72" s="1083"/>
      <c r="AI72" s="1083"/>
      <c r="AJ72" s="1083"/>
      <c r="AK72" s="1083">
        <f>COLUMN(AK1)</f>
        <v>37</v>
      </c>
      <c r="AL72" s="1083">
        <f>COLUMN(AL1)</f>
        <v>38</v>
      </c>
      <c r="AM72" s="1084"/>
      <c r="AN72" s="1083"/>
      <c r="AO72" s="1083"/>
      <c r="AP72" s="1083"/>
      <c r="AQ72" s="1083"/>
      <c r="AR72" s="1083"/>
      <c r="AS72" s="1083"/>
      <c r="AT72" s="1083"/>
      <c r="AU72" s="1083"/>
      <c r="AV72" s="1083"/>
      <c r="AW72" s="1083"/>
      <c r="AX72" s="1083"/>
      <c r="AY72" s="1083"/>
      <c r="AZ72" s="1083"/>
      <c r="BA72" s="1083"/>
      <c r="BB72" s="1083"/>
      <c r="BC72" s="1083"/>
      <c r="BD72" s="1083"/>
      <c r="BE72" s="1083"/>
      <c r="BF72" s="1083"/>
      <c r="BG72" s="1083"/>
      <c r="BH72" s="1083"/>
      <c r="BI72" s="1083"/>
      <c r="BJ72" s="1083"/>
      <c r="BK72" s="1083"/>
      <c r="BL72" s="1083"/>
      <c r="BM72" s="1083"/>
      <c r="BN72" s="1083"/>
      <c r="BO72" s="1083"/>
      <c r="BP72" s="1083" t="s">
        <v>26</v>
      </c>
      <c r="BQ72" s="1083"/>
      <c r="BR72" s="1290">
        <f>Kostenträger!H124+Kostenträger!H126+Kostenträger!H127+Kostenträger!H129+Kostenträger!H128</f>
        <v>2138334.3413901487</v>
      </c>
      <c r="BS72" s="1318">
        <f>BR72/(1-Einstellungen!E326)</f>
        <v>2299284.2380539235</v>
      </c>
      <c r="BT72" s="1320">
        <f>BS72/Einstellungen!$E$11/Kalkulation!$F$9</f>
        <v>89.991555305437316</v>
      </c>
    </row>
    <row r="73" spans="3:72" x14ac:dyDescent="0.35">
      <c r="C73" s="1084"/>
      <c r="D73" s="1084"/>
      <c r="E73" s="1084"/>
      <c r="F73" s="1083"/>
      <c r="G73" s="1083"/>
      <c r="H73" s="1083"/>
      <c r="I73" s="1083"/>
      <c r="J73" s="1083"/>
      <c r="K73" s="1083"/>
      <c r="L73" s="1083"/>
      <c r="M73" s="1083"/>
      <c r="N73" s="1083"/>
      <c r="O73" s="1083"/>
      <c r="P73" s="1083"/>
      <c r="Q73" s="1083"/>
      <c r="R73" s="1083"/>
      <c r="S73" s="1083"/>
      <c r="T73" s="1083"/>
      <c r="U73" s="1083"/>
      <c r="V73" s="1083"/>
      <c r="W73" s="1083"/>
      <c r="X73" s="1083"/>
      <c r="Y73" s="1083"/>
      <c r="Z73" s="521"/>
      <c r="AA73" s="1325" t="str">
        <f>Kostenträger!B124</f>
        <v>Personal Diplomkräfte</v>
      </c>
      <c r="AB73" s="1083"/>
      <c r="AC73" s="1083"/>
      <c r="AD73" s="1083"/>
      <c r="AE73" s="1083"/>
      <c r="AF73" s="1324">
        <f>Kostenträger!H124</f>
        <v>490336.15054135927</v>
      </c>
      <c r="AG73" s="1083"/>
      <c r="AH73" s="1083"/>
      <c r="AI73" s="1083"/>
      <c r="AJ73" s="1083"/>
      <c r="AK73" s="1308">
        <f>SUM(AK66:AK69)</f>
        <v>4386327.3530440116</v>
      </c>
      <c r="AL73" s="1084"/>
      <c r="AM73" s="1084"/>
      <c r="AN73" s="1083"/>
      <c r="AO73" s="1083"/>
      <c r="AP73" s="1083"/>
      <c r="AQ73" s="1083"/>
      <c r="AR73" s="1083"/>
      <c r="AS73" s="1083"/>
      <c r="AT73" s="1083"/>
      <c r="AU73" s="1083"/>
      <c r="AV73" s="1083"/>
      <c r="AW73" s="1083"/>
      <c r="AX73" s="1083"/>
      <c r="AY73" s="1083"/>
      <c r="AZ73" s="1083"/>
      <c r="BA73" s="1083"/>
      <c r="BB73" s="1083"/>
      <c r="BC73" s="1083"/>
      <c r="BD73" s="1083"/>
      <c r="BE73" s="1083"/>
      <c r="BF73" s="1083"/>
      <c r="BG73" s="1083"/>
      <c r="BH73" s="1083"/>
      <c r="BI73" s="1083"/>
      <c r="BJ73" s="1083"/>
      <c r="BK73" s="1083"/>
      <c r="BL73" s="1083"/>
      <c r="BM73" s="1083"/>
      <c r="BN73" s="1083"/>
      <c r="BO73" s="1083"/>
      <c r="BP73" s="1083" t="s">
        <v>27</v>
      </c>
      <c r="BQ73" s="1083"/>
      <c r="BR73" s="1290">
        <f>Kostenträger!H38+Kostenträger!H39+Kostenträger!H122</f>
        <v>286023.29466431274</v>
      </c>
      <c r="BS73" s="1318">
        <f>BR73/(1-Einstellungen!$E$325)</f>
        <v>307551.92974657286</v>
      </c>
      <c r="BT73" s="1320">
        <f>BS73/Einstellungen!$E$11/Kalkulation!$F$9</f>
        <v>12.037257524327705</v>
      </c>
    </row>
    <row r="74" spans="3:72" ht="16" thickBot="1" x14ac:dyDescent="0.4">
      <c r="C74" s="1084"/>
      <c r="D74" s="1084"/>
      <c r="E74" s="1084"/>
      <c r="F74" s="1083"/>
      <c r="G74" s="1083"/>
      <c r="H74" s="1083"/>
      <c r="I74" s="1083"/>
      <c r="J74" s="1083"/>
      <c r="K74" s="1083"/>
      <c r="L74" s="1083"/>
      <c r="M74" s="1083"/>
      <c r="N74" s="1083"/>
      <c r="O74" s="1083"/>
      <c r="P74" s="1083"/>
      <c r="Q74" s="1083"/>
      <c r="R74" s="1083"/>
      <c r="S74" s="1083"/>
      <c r="T74" s="1083"/>
      <c r="U74" s="1083"/>
      <c r="V74" s="1083"/>
      <c r="W74" s="1083"/>
      <c r="X74" s="1083"/>
      <c r="Y74" s="1083"/>
      <c r="Z74" s="521"/>
      <c r="AA74" s="1325" t="str">
        <f>Kostenträger!B125</f>
        <v>Fachpersonal (FSB "A" &amp; PFA)</v>
      </c>
      <c r="AB74" s="1083"/>
      <c r="AC74" s="1083"/>
      <c r="AD74" s="1083"/>
      <c r="AE74" s="1083"/>
      <c r="AF74" s="1324">
        <f>Kostenträger!H125</f>
        <v>113400.37965531746</v>
      </c>
      <c r="AG74" s="1083"/>
      <c r="AH74" s="1083"/>
      <c r="AI74" s="1083"/>
      <c r="AJ74" s="1083"/>
      <c r="AK74" s="1682">
        <v>6420296.9978177845</v>
      </c>
      <c r="AL74" s="1683"/>
      <c r="AM74" s="1683"/>
      <c r="AN74" s="1083"/>
      <c r="AO74" s="1083"/>
      <c r="AP74" s="1083"/>
      <c r="AQ74" s="1083"/>
      <c r="AR74" s="1083"/>
      <c r="AS74" s="1083"/>
      <c r="AT74" s="1083"/>
      <c r="AU74" s="1083"/>
      <c r="AV74" s="1083"/>
      <c r="AW74" s="1083"/>
      <c r="AX74" s="1083"/>
      <c r="AY74" s="1083"/>
      <c r="AZ74" s="1083"/>
      <c r="BA74" s="1083"/>
      <c r="BB74" s="1083"/>
      <c r="BC74" s="1083"/>
      <c r="BD74" s="1083"/>
      <c r="BE74" s="1083"/>
      <c r="BF74" s="1083"/>
      <c r="BG74" s="1083"/>
      <c r="BH74" s="1083"/>
      <c r="BI74" s="1083"/>
      <c r="BJ74" s="1083"/>
      <c r="BK74" s="1083"/>
      <c r="BL74" s="1083"/>
      <c r="BM74" s="1083"/>
      <c r="BN74" s="1083"/>
      <c r="BO74" s="1083"/>
      <c r="BP74" s="1083"/>
      <c r="BQ74" s="1083"/>
      <c r="BR74" s="1290"/>
      <c r="BS74" s="1318"/>
      <c r="BT74" s="1320"/>
    </row>
    <row r="75" spans="3:72" x14ac:dyDescent="0.35">
      <c r="C75" s="1084"/>
      <c r="D75" s="1084"/>
      <c r="E75" s="1084"/>
      <c r="F75" s="1083"/>
      <c r="G75" s="1083"/>
      <c r="H75" s="1083"/>
      <c r="I75" s="1083"/>
      <c r="J75" s="1083"/>
      <c r="K75" s="1083"/>
      <c r="L75" s="1083"/>
      <c r="M75" s="1083"/>
      <c r="N75" s="1083"/>
      <c r="O75" s="1083"/>
      <c r="P75" s="1083"/>
      <c r="Q75" s="1083"/>
      <c r="R75" s="1083"/>
      <c r="S75" s="1083"/>
      <c r="T75" s="1083"/>
      <c r="U75" s="1083"/>
      <c r="V75" s="1083"/>
      <c r="W75" s="1083"/>
      <c r="X75" s="1083"/>
      <c r="Y75" s="1083"/>
      <c r="Z75" s="1083"/>
      <c r="AA75" s="1325" t="str">
        <f>Kostenträger!B126</f>
        <v>Fachpersonal (PA &amp;  PH)</v>
      </c>
      <c r="AB75" s="1083"/>
      <c r="AC75" s="1083"/>
      <c r="AD75" s="1083"/>
      <c r="AE75" s="1083"/>
      <c r="AF75" s="1324">
        <f>Kostenträger!H126</f>
        <v>1222519.3773920957</v>
      </c>
      <c r="AG75" s="1083"/>
      <c r="AH75" s="1083"/>
      <c r="AI75" s="1083"/>
      <c r="AJ75" s="1083"/>
      <c r="AK75" s="1619">
        <f>AK74-AK73</f>
        <v>2033969.6447737729</v>
      </c>
      <c r="AL75" s="1084"/>
      <c r="AM75" s="1084"/>
      <c r="AN75" s="1083"/>
      <c r="AO75" s="1083"/>
      <c r="AP75" s="1083"/>
      <c r="AQ75" s="1083"/>
      <c r="AR75" s="1083"/>
      <c r="AS75" s="1083"/>
      <c r="AT75" s="1083"/>
      <c r="AU75" s="1083"/>
      <c r="AV75" s="1083"/>
      <c r="AW75" s="1083"/>
      <c r="AX75" s="1083"/>
      <c r="AY75" s="1083"/>
      <c r="AZ75" s="1083"/>
      <c r="BA75" s="1083"/>
      <c r="BB75" s="1083"/>
      <c r="BC75" s="1083"/>
      <c r="BD75" s="1083"/>
      <c r="BE75" s="1083"/>
      <c r="BF75" s="1083"/>
      <c r="BG75" s="1083"/>
      <c r="BH75" s="1083"/>
      <c r="BI75" s="1083"/>
      <c r="BJ75" s="1083"/>
      <c r="BK75" s="1083"/>
      <c r="BL75" s="1083"/>
      <c r="BM75" s="1083"/>
      <c r="BN75" s="1083"/>
      <c r="BO75" s="1083"/>
      <c r="BP75" s="1083" t="s">
        <v>28</v>
      </c>
      <c r="BQ75" s="1083"/>
      <c r="BR75" s="1290">
        <f>AF44-SUM(BR67:BR73)</f>
        <v>475971.45862532733</v>
      </c>
      <c r="BS75" s="1318">
        <f>(BR75-AF77-AF78)/(1-Einstellungen!$E$325)+AF77+AF78</f>
        <v>507842.62772562366</v>
      </c>
      <c r="BT75" s="1320">
        <f>BS75/Einstellungen!$E$11/Kalkulation!$F$9</f>
        <v>19.876423785738695</v>
      </c>
    </row>
    <row r="76" spans="3:72" x14ac:dyDescent="0.35">
      <c r="C76" s="1084"/>
      <c r="D76" s="1084"/>
      <c r="E76" s="1084"/>
      <c r="F76" s="1083"/>
      <c r="G76" s="1083"/>
      <c r="H76" s="1083"/>
      <c r="I76" s="1083"/>
      <c r="J76" s="1083"/>
      <c r="K76" s="1083"/>
      <c r="L76" s="1083"/>
      <c r="M76" s="1083"/>
      <c r="N76" s="1083"/>
      <c r="O76" s="1083"/>
      <c r="P76" s="1083"/>
      <c r="Q76" s="1083"/>
      <c r="R76" s="1083"/>
      <c r="S76" s="1083"/>
      <c r="T76" s="1083"/>
      <c r="U76" s="1083"/>
      <c r="V76" s="1083"/>
      <c r="W76" s="1083"/>
      <c r="X76" s="1083"/>
      <c r="Y76" s="1083"/>
      <c r="Z76" s="1083"/>
      <c r="AA76" s="1325" t="str">
        <f>Kostenträger!B127</f>
        <v>Personal Hilfskräfte</v>
      </c>
      <c r="AB76" s="1083"/>
      <c r="AC76" s="1083"/>
      <c r="AD76" s="1083"/>
      <c r="AE76" s="1083"/>
      <c r="AF76" s="1324">
        <f>Kostenträger!H127</f>
        <v>289347.03600790829</v>
      </c>
      <c r="AG76" s="1083"/>
      <c r="AH76" s="1083"/>
      <c r="AI76" s="1083"/>
      <c r="AJ76" s="1083"/>
      <c r="AK76" s="1083"/>
      <c r="AL76" s="1084"/>
      <c r="AM76" s="1084"/>
      <c r="AN76" s="1083"/>
      <c r="AO76" s="1083"/>
      <c r="AP76" s="1083"/>
      <c r="AQ76" s="1083"/>
      <c r="AR76" s="1083"/>
      <c r="AS76" s="1083"/>
      <c r="AT76" s="1083"/>
      <c r="AU76" s="1083"/>
      <c r="AV76" s="1083"/>
      <c r="AW76" s="1083"/>
      <c r="AX76" s="1083"/>
      <c r="AY76" s="1083"/>
      <c r="AZ76" s="1083"/>
      <c r="BA76" s="1083"/>
      <c r="BB76" s="1083"/>
      <c r="BC76" s="1083"/>
      <c r="BD76" s="1083"/>
      <c r="BE76" s="1083"/>
      <c r="BF76" s="1083"/>
      <c r="BG76" s="1083"/>
      <c r="BH76" s="1083"/>
      <c r="BI76" s="1083"/>
      <c r="BJ76" s="1083"/>
      <c r="BK76" s="1083"/>
      <c r="BL76" s="1083"/>
      <c r="BM76" s="1083"/>
      <c r="BN76" s="1083"/>
      <c r="BO76" s="1083"/>
      <c r="BP76" s="214" t="s">
        <v>124</v>
      </c>
      <c r="BQ76" s="214"/>
      <c r="BR76" s="941">
        <f>SUM(BR67:BR75)</f>
        <v>4402136.863154998</v>
      </c>
      <c r="BS76" s="941">
        <f>SUM(BS67:BS75)</f>
        <v>4691345.2582590207</v>
      </c>
      <c r="BT76" s="941">
        <f>SUM(BT67:BT75)</f>
        <v>183.61429582227086</v>
      </c>
    </row>
    <row r="77" spans="3:72" x14ac:dyDescent="0.35">
      <c r="C77" s="1084"/>
      <c r="D77" s="1084"/>
      <c r="E77" s="1084"/>
      <c r="F77" s="1083"/>
      <c r="G77" s="1083"/>
      <c r="H77" s="1083"/>
      <c r="I77" s="1083"/>
      <c r="J77" s="1083"/>
      <c r="K77" s="1083"/>
      <c r="L77" s="1083"/>
      <c r="M77" s="1083"/>
      <c r="N77" s="1083"/>
      <c r="O77" s="1083"/>
      <c r="P77" s="1083"/>
      <c r="Q77" s="1083"/>
      <c r="R77" s="1083"/>
      <c r="S77" s="1083"/>
      <c r="T77" s="1083"/>
      <c r="U77" s="1083"/>
      <c r="V77" s="1083"/>
      <c r="W77" s="1083"/>
      <c r="X77" s="1083"/>
      <c r="Y77" s="1083"/>
      <c r="Z77" s="1083"/>
      <c r="AA77" s="1325" t="str">
        <f>Kostenträger!B64</f>
        <v>Hygiene- und sonstiges Verbrauchsmaterial</v>
      </c>
      <c r="AB77" s="1083"/>
      <c r="AC77" s="1083"/>
      <c r="AD77" s="1083"/>
      <c r="AE77" s="1083"/>
      <c r="AF77" s="1317">
        <f>Kostenträger!H64</f>
        <v>25594.037099049383</v>
      </c>
      <c r="AG77" s="1621"/>
      <c r="AH77" s="1083"/>
      <c r="AI77" s="1083"/>
      <c r="AJ77" s="1083"/>
      <c r="AK77" s="1083"/>
      <c r="AL77" s="1084"/>
      <c r="AM77" s="1084"/>
      <c r="AN77" s="1083"/>
      <c r="AO77" s="1083"/>
      <c r="AP77" s="1083"/>
      <c r="AQ77" s="1083"/>
      <c r="AR77" s="1083"/>
      <c r="AS77" s="1083"/>
      <c r="AT77" s="1083"/>
      <c r="AU77" s="1083"/>
      <c r="AV77" s="1083"/>
      <c r="AW77" s="1083"/>
      <c r="AX77" s="1083"/>
      <c r="AY77" s="1083"/>
      <c r="AZ77" s="1083"/>
      <c r="BA77" s="1083"/>
      <c r="BB77" s="1083"/>
      <c r="BC77" s="1083"/>
      <c r="BD77" s="1083"/>
      <c r="BE77" s="1083"/>
      <c r="BF77" s="1083"/>
      <c r="BG77" s="1083"/>
      <c r="BH77" s="1083"/>
      <c r="BI77" s="1083"/>
      <c r="BJ77" s="1083"/>
      <c r="BK77" s="1083"/>
      <c r="BL77" s="1083"/>
      <c r="BM77" s="1083"/>
      <c r="BN77" s="1083"/>
      <c r="BO77" s="1083"/>
      <c r="BP77" s="1083"/>
      <c r="BQ77" s="1083"/>
      <c r="BR77" s="1083"/>
      <c r="BS77" s="1083"/>
      <c r="BT77" s="1083"/>
    </row>
    <row r="78" spans="3:72" x14ac:dyDescent="0.35">
      <c r="C78" s="1084"/>
      <c r="D78" s="1084"/>
      <c r="E78" s="1084"/>
      <c r="F78" s="1083"/>
      <c r="G78" s="1083"/>
      <c r="H78" s="1083"/>
      <c r="I78" s="1083"/>
      <c r="J78" s="1083"/>
      <c r="K78" s="1083"/>
      <c r="L78" s="1083"/>
      <c r="M78" s="1083"/>
      <c r="N78" s="1083"/>
      <c r="O78" s="1083"/>
      <c r="P78" s="1083"/>
      <c r="Q78" s="1083"/>
      <c r="R78" s="1083"/>
      <c r="S78" s="1083"/>
      <c r="T78" s="1083"/>
      <c r="U78" s="1083"/>
      <c r="V78" s="1083"/>
      <c r="W78" s="1083"/>
      <c r="X78" s="1083"/>
      <c r="Y78" s="1083"/>
      <c r="Z78" s="1083"/>
      <c r="AA78" s="1325" t="str">
        <f>Kostenträger!B131</f>
        <v>Pflegematerial</v>
      </c>
      <c r="AB78" s="1083"/>
      <c r="AC78" s="1083"/>
      <c r="AD78" s="1083"/>
      <c r="AE78" s="1083"/>
      <c r="AF78" s="1324">
        <f>Kostenträger!H131</f>
        <v>26946.174908055753</v>
      </c>
      <c r="AG78" s="1084" t="s">
        <v>184</v>
      </c>
      <c r="AH78" s="1083"/>
      <c r="AI78" s="1083"/>
      <c r="AJ78" s="1083"/>
      <c r="AK78" s="1083"/>
      <c r="AL78" s="1084"/>
      <c r="AM78" s="1084"/>
      <c r="AN78" s="1083"/>
      <c r="AO78" s="1083"/>
      <c r="AP78" s="1083"/>
      <c r="AQ78" s="1083"/>
      <c r="AR78" s="1083"/>
      <c r="AS78" s="1083"/>
      <c r="AT78" s="1083"/>
      <c r="AU78" s="1083"/>
      <c r="AV78" s="1083"/>
      <c r="AW78" s="1083"/>
      <c r="AX78" s="1083"/>
      <c r="AY78" s="1083"/>
      <c r="AZ78" s="1083"/>
      <c r="BA78" s="1083"/>
      <c r="BB78" s="1083"/>
      <c r="BC78" s="1083"/>
      <c r="BD78" s="1083"/>
      <c r="BE78" s="1083"/>
      <c r="BF78" s="1083"/>
      <c r="BG78" s="1083"/>
      <c r="BH78" s="1083"/>
      <c r="BI78" s="1083"/>
      <c r="BJ78" s="1083"/>
      <c r="BK78" s="1083"/>
      <c r="BL78" s="1083"/>
      <c r="BM78" s="1083"/>
      <c r="BN78" s="1083"/>
      <c r="BO78" s="1083"/>
      <c r="BP78" s="1083"/>
      <c r="BQ78" s="1083"/>
      <c r="BR78" s="1083"/>
      <c r="BS78" s="1083"/>
      <c r="BT78" s="1083"/>
    </row>
    <row r="79" spans="3:72" x14ac:dyDescent="0.35">
      <c r="C79" s="1084"/>
      <c r="D79" s="1084"/>
      <c r="E79" s="1084"/>
      <c r="F79" s="1083"/>
      <c r="G79" s="1083"/>
      <c r="H79" s="1083"/>
      <c r="I79" s="1083"/>
      <c r="J79" s="1083"/>
      <c r="K79" s="1083"/>
      <c r="L79" s="1083"/>
      <c r="M79" s="1083"/>
      <c r="N79" s="1083"/>
      <c r="O79" s="1083"/>
      <c r="P79" s="1083"/>
      <c r="Q79" s="1083"/>
      <c r="R79" s="1083"/>
      <c r="S79" s="1083"/>
      <c r="T79" s="1083"/>
      <c r="U79" s="1083"/>
      <c r="V79" s="1083"/>
      <c r="W79" s="1083"/>
      <c r="X79" s="1083"/>
      <c r="Y79" s="1083"/>
      <c r="Z79" s="1083"/>
      <c r="AA79" s="1325" t="str">
        <f>Kostenträger!B133</f>
        <v>Flexibilitätszuschlag</v>
      </c>
      <c r="AB79" s="1083"/>
      <c r="AC79" s="1083"/>
      <c r="AD79" s="1083"/>
      <c r="AE79" s="1083"/>
      <c r="AF79" s="1324">
        <f>Kostenträger!H133</f>
        <v>10985.005517383559</v>
      </c>
      <c r="AG79" s="1084"/>
      <c r="AH79" s="1083"/>
      <c r="AI79" s="1083"/>
      <c r="AJ79" s="1083"/>
      <c r="AK79" s="1083"/>
      <c r="AL79" s="1084"/>
      <c r="AM79" s="1084"/>
      <c r="AN79" s="1083"/>
      <c r="AO79" s="1083"/>
      <c r="AP79" s="1083"/>
      <c r="AQ79" s="1083"/>
      <c r="AR79" s="1083"/>
      <c r="AS79" s="1083"/>
      <c r="AT79" s="1083"/>
      <c r="AU79" s="1083"/>
      <c r="AV79" s="1083"/>
      <c r="AW79" s="1083"/>
      <c r="AX79" s="1083"/>
      <c r="AY79" s="1083"/>
      <c r="AZ79" s="1083"/>
      <c r="BA79" s="1083"/>
      <c r="BB79" s="1083"/>
      <c r="BC79" s="1083"/>
      <c r="BD79" s="1083"/>
      <c r="BE79" s="1083"/>
      <c r="BF79" s="1083"/>
      <c r="BG79" s="1083"/>
      <c r="BH79" s="1083"/>
      <c r="BI79" s="1083"/>
      <c r="BJ79" s="1083"/>
      <c r="BK79" s="1083"/>
      <c r="BL79" s="1083"/>
      <c r="BM79" s="1083"/>
      <c r="BN79" s="1083"/>
      <c r="BO79" s="1083"/>
      <c r="BP79" s="1083"/>
      <c r="BQ79" s="1083"/>
      <c r="BR79" s="1083"/>
      <c r="BS79" s="1083"/>
      <c r="BT79" s="1083"/>
    </row>
    <row r="80" spans="3:72" x14ac:dyDescent="0.35">
      <c r="C80" s="1084"/>
      <c r="D80" s="1084"/>
      <c r="E80" s="1084"/>
      <c r="F80" s="1083"/>
      <c r="G80" s="1083"/>
      <c r="H80" s="1083"/>
      <c r="I80" s="1083"/>
      <c r="J80" s="1083"/>
      <c r="K80" s="1083"/>
      <c r="L80" s="1083"/>
      <c r="M80" s="1083"/>
      <c r="N80" s="1083"/>
      <c r="O80" s="1083"/>
      <c r="P80" s="1083"/>
      <c r="Q80" s="1083"/>
      <c r="R80" s="1083"/>
      <c r="S80" s="1083"/>
      <c r="T80" s="1083"/>
      <c r="U80" s="1083"/>
      <c r="V80" s="1083"/>
      <c r="W80" s="1083"/>
      <c r="X80" s="1083"/>
      <c r="Y80" s="1083"/>
      <c r="Z80" s="1083"/>
      <c r="AA80" s="1325" t="str">
        <f>Kostenträger!B134</f>
        <v>Entlastungswoche</v>
      </c>
      <c r="AB80" s="1083"/>
      <c r="AC80" s="1083"/>
      <c r="AD80" s="1083"/>
      <c r="AE80" s="1083"/>
      <c r="AF80" s="1324">
        <f>Kostenträger!H134</f>
        <v>8633.6063049599998</v>
      </c>
      <c r="AG80" s="1084"/>
      <c r="AH80" s="1083"/>
      <c r="AI80" s="1083"/>
      <c r="AJ80" s="1083"/>
      <c r="AK80" s="1083"/>
      <c r="AL80" s="1084"/>
      <c r="AM80" s="1084"/>
      <c r="AN80" s="1083"/>
      <c r="AO80" s="1083"/>
      <c r="AP80" s="1083"/>
      <c r="AQ80" s="1083"/>
      <c r="AR80" s="1083"/>
      <c r="AS80" s="1083"/>
      <c r="AT80" s="1083"/>
      <c r="AU80" s="1083"/>
      <c r="AV80" s="1083"/>
      <c r="AW80" s="1083"/>
      <c r="AX80" s="1083"/>
      <c r="AY80" s="1083"/>
      <c r="AZ80" s="1083"/>
      <c r="BA80" s="1083"/>
      <c r="BB80" s="1083"/>
      <c r="BC80" s="1083"/>
      <c r="BD80" s="1083"/>
      <c r="BE80" s="1083"/>
      <c r="BF80" s="1083"/>
      <c r="BG80" s="1083"/>
      <c r="BH80" s="1083"/>
      <c r="BI80" s="1083"/>
      <c r="BJ80" s="1083"/>
      <c r="BK80" s="1083"/>
      <c r="BL80" s="1083"/>
      <c r="BM80" s="1083"/>
      <c r="BN80" s="1083"/>
      <c r="BO80" s="1083"/>
      <c r="BP80" s="1083"/>
      <c r="BQ80" s="1083"/>
      <c r="BR80" s="1083"/>
      <c r="BS80" s="1083"/>
      <c r="BT80" s="1083"/>
    </row>
    <row r="81" spans="3:60" x14ac:dyDescent="0.35">
      <c r="C81" s="1084"/>
      <c r="D81" s="1084"/>
      <c r="E81" s="1084"/>
      <c r="F81" s="1083"/>
      <c r="G81" s="1083"/>
      <c r="H81" s="1083"/>
      <c r="I81" s="1083"/>
      <c r="J81" s="1083"/>
      <c r="K81" s="1083"/>
      <c r="L81" s="1083"/>
      <c r="M81" s="1083"/>
      <c r="N81" s="1083"/>
      <c r="O81" s="1083"/>
      <c r="P81" s="1083"/>
      <c r="Q81" s="1083"/>
      <c r="R81" s="1083"/>
      <c r="S81" s="1083"/>
      <c r="T81" s="1083"/>
      <c r="U81" s="1083"/>
      <c r="V81" s="1083"/>
      <c r="W81" s="1083"/>
      <c r="X81" s="1083"/>
      <c r="Y81" s="1083"/>
      <c r="Z81" s="1083"/>
      <c r="AA81" s="1334" t="s">
        <v>185</v>
      </c>
      <c r="AB81" s="1335"/>
      <c r="AC81" s="1336">
        <v>1</v>
      </c>
      <c r="AD81" s="1337"/>
      <c r="AE81" s="1334"/>
      <c r="AF81" s="1338">
        <f>SUM(AF46:AF64)</f>
        <v>1570986.7735141995</v>
      </c>
      <c r="AG81" s="1339">
        <f>AF81/(Kalkulation!F9*Einstellungen!E11)</f>
        <v>61.486762172767108</v>
      </c>
      <c r="AH81" s="1083"/>
      <c r="AI81" s="1083"/>
      <c r="AJ81" s="1083"/>
      <c r="AK81" s="1083"/>
      <c r="AL81" s="1084"/>
      <c r="AM81" s="1084"/>
    </row>
    <row r="82" spans="3:60" x14ac:dyDescent="0.35">
      <c r="C82" s="1084"/>
      <c r="D82" s="1084"/>
      <c r="E82" s="1084"/>
      <c r="F82" s="1083"/>
      <c r="G82" s="1083"/>
      <c r="H82" s="1083"/>
      <c r="I82" s="1083"/>
      <c r="J82" s="1083"/>
      <c r="K82" s="1083"/>
      <c r="L82" s="1083"/>
      <c r="M82" s="1083"/>
      <c r="N82" s="1083"/>
      <c r="O82" s="1083"/>
      <c r="P82" s="1083"/>
      <c r="Q82" s="1083"/>
      <c r="R82" s="1083"/>
      <c r="S82" s="1083"/>
      <c r="T82" s="1083"/>
      <c r="U82" s="1083"/>
      <c r="V82" s="1083"/>
      <c r="W82" s="1083"/>
      <c r="X82" s="1083"/>
      <c r="Y82" s="1083"/>
      <c r="Z82" s="1083"/>
      <c r="AA82" s="1340" t="s">
        <v>186</v>
      </c>
      <c r="AB82" s="1340"/>
      <c r="AC82" s="1341">
        <f>Einstellungen!E324</f>
        <v>7.0000000000000007E-2</v>
      </c>
      <c r="AD82" s="1342" t="s">
        <v>187</v>
      </c>
      <c r="AE82" s="1340"/>
      <c r="AF82" s="1343">
        <f>(SUM(AF46:AF64)/(100%-Einstellungen!E324))</f>
        <v>1689233.0898002146</v>
      </c>
      <c r="AG82" s="1344">
        <f>AF82/(Kalkulation!F9*Einstellungen!E11)</f>
        <v>66.114798035233449</v>
      </c>
      <c r="AH82" s="1290"/>
      <c r="AI82" s="1083"/>
      <c r="AJ82" s="1083"/>
      <c r="AK82" s="1083"/>
      <c r="AL82" s="1084"/>
      <c r="AM82" s="1084"/>
    </row>
    <row r="83" spans="3:60" x14ac:dyDescent="0.35">
      <c r="C83" s="1084"/>
      <c r="D83" s="1084"/>
      <c r="E83" s="1084"/>
      <c r="F83" s="1083"/>
      <c r="G83" s="1083"/>
      <c r="H83" s="1083"/>
      <c r="I83" s="1083"/>
      <c r="J83" s="1083"/>
      <c r="K83" s="1083"/>
      <c r="L83" s="1083"/>
      <c r="M83" s="1083"/>
      <c r="N83" s="1083"/>
      <c r="O83" s="1083"/>
      <c r="P83" s="1083"/>
      <c r="Q83" s="1083"/>
      <c r="R83" s="1083"/>
      <c r="S83" s="1083"/>
      <c r="T83" s="1083"/>
      <c r="U83" s="1083"/>
      <c r="V83" s="1083"/>
      <c r="W83" s="1083"/>
      <c r="X83" s="1083"/>
      <c r="Y83" s="1083"/>
      <c r="Z83" s="1083"/>
      <c r="AA83" s="1334" t="s">
        <v>188</v>
      </c>
      <c r="AB83" s="1335"/>
      <c r="AC83" s="1336">
        <v>1</v>
      </c>
      <c r="AD83" s="1337"/>
      <c r="AE83" s="1334"/>
      <c r="AF83" s="1338">
        <f>SUM(AF66:AF80)</f>
        <v>2831150.089640798</v>
      </c>
      <c r="AG83" s="1339">
        <f>AF83/(Kalkulation!F9*Einstellungen!E11)</f>
        <v>110.8082226865283</v>
      </c>
      <c r="AH83" s="1290"/>
      <c r="AI83" s="1083"/>
      <c r="AJ83" s="1083"/>
      <c r="AK83" s="1083"/>
      <c r="AL83" s="1084"/>
      <c r="AM83" s="1084"/>
    </row>
    <row r="84" spans="3:60" x14ac:dyDescent="0.35">
      <c r="C84" s="1084"/>
      <c r="D84" s="1084"/>
      <c r="E84" s="1084"/>
      <c r="F84" s="1083"/>
      <c r="G84" s="1083"/>
      <c r="H84" s="1083"/>
      <c r="I84" s="1083"/>
      <c r="J84" s="1083"/>
      <c r="K84" s="1083"/>
      <c r="L84" s="1083"/>
      <c r="M84" s="1083"/>
      <c r="N84" s="1083"/>
      <c r="O84" s="1083"/>
      <c r="P84" s="1083"/>
      <c r="Q84" s="1083"/>
      <c r="R84" s="1083"/>
      <c r="S84" s="1083"/>
      <c r="T84" s="1083"/>
      <c r="U84" s="1083"/>
      <c r="V84" s="1083"/>
      <c r="W84" s="1083"/>
      <c r="X84" s="1083"/>
      <c r="Y84" s="1083"/>
      <c r="Z84" s="1083"/>
      <c r="AA84" s="1340" t="s">
        <v>189</v>
      </c>
      <c r="AB84" s="1342"/>
      <c r="AC84" s="1345"/>
      <c r="AD84" s="1346"/>
      <c r="AE84" s="1340"/>
      <c r="AF84" s="1340"/>
      <c r="AG84" s="1344">
        <f>AG81+AG83</f>
        <v>172.2949848592954</v>
      </c>
      <c r="AH84" s="1083"/>
      <c r="AI84" s="1083"/>
      <c r="AJ84" s="1083"/>
      <c r="AK84" s="1083"/>
      <c r="AL84" s="1084"/>
      <c r="AM84" s="1084"/>
    </row>
    <row r="85" spans="3:60" x14ac:dyDescent="0.35">
      <c r="C85" s="1084"/>
      <c r="D85" s="1084"/>
      <c r="E85" s="1084"/>
      <c r="F85" s="1083"/>
      <c r="G85" s="1083"/>
      <c r="H85" s="1083"/>
      <c r="I85" s="1083"/>
      <c r="J85" s="1083"/>
      <c r="K85" s="1083"/>
      <c r="L85" s="1083"/>
      <c r="M85" s="1083"/>
      <c r="N85" s="1083"/>
      <c r="O85" s="1083"/>
      <c r="P85" s="1083"/>
      <c r="Q85" s="1083"/>
      <c r="R85" s="1083"/>
      <c r="S85" s="1083"/>
      <c r="T85" s="1083"/>
      <c r="U85" s="1083"/>
      <c r="V85" s="1083"/>
      <c r="W85" s="1083"/>
      <c r="X85" s="1083"/>
      <c r="Y85" s="1083"/>
      <c r="Z85" s="1083"/>
      <c r="AA85" s="1334" t="s">
        <v>190</v>
      </c>
      <c r="AB85" s="1335"/>
      <c r="AC85" s="1336"/>
      <c r="AD85" s="1337"/>
      <c r="AE85" s="1334"/>
      <c r="AF85" s="1338">
        <f>AF81+AF83</f>
        <v>4402136.863154998</v>
      </c>
      <c r="AG85" s="1339"/>
      <c r="AH85" s="1083"/>
      <c r="AI85" s="1083"/>
      <c r="AJ85" s="1083"/>
      <c r="AK85" s="1083"/>
      <c r="AL85" s="1084"/>
      <c r="AM85" s="1084"/>
    </row>
    <row r="86" spans="3:60" x14ac:dyDescent="0.35">
      <c r="C86" s="1084"/>
      <c r="D86" s="1084"/>
      <c r="E86" s="1084"/>
      <c r="F86" s="1083"/>
      <c r="G86" s="1083"/>
      <c r="H86" s="1083"/>
      <c r="I86" s="1083"/>
      <c r="J86" s="1083"/>
      <c r="K86" s="1083"/>
      <c r="L86" s="1083"/>
      <c r="M86" s="1083"/>
      <c r="N86" s="1083"/>
      <c r="O86" s="1083"/>
      <c r="P86" s="1083"/>
      <c r="Q86" s="1083"/>
      <c r="R86" s="1083"/>
      <c r="S86" s="1083"/>
      <c r="T86" s="1083"/>
      <c r="U86" s="1083"/>
      <c r="V86" s="1083"/>
      <c r="W86" s="1083"/>
      <c r="X86" s="1083"/>
      <c r="Y86" s="1083"/>
      <c r="Z86" s="1083"/>
      <c r="AA86" s="1083"/>
      <c r="AB86" s="1083"/>
      <c r="AC86" s="1083"/>
      <c r="AD86" s="1083"/>
      <c r="AE86" s="1083"/>
      <c r="AF86" s="1083"/>
      <c r="AG86" s="1083"/>
      <c r="AH86" s="1083"/>
      <c r="AI86" s="1083"/>
      <c r="AJ86" s="1083"/>
      <c r="AK86" s="1083"/>
      <c r="AL86" s="1084"/>
      <c r="AM86" s="1084"/>
    </row>
    <row r="87" spans="3:60" s="374" customFormat="1" x14ac:dyDescent="0.35">
      <c r="C87" s="1347"/>
      <c r="D87" s="1347"/>
      <c r="E87" s="1347"/>
      <c r="F87" s="1204"/>
      <c r="G87" s="1204"/>
      <c r="H87" s="1204"/>
      <c r="I87" s="1204"/>
      <c r="J87" s="1204"/>
      <c r="K87" s="1204"/>
      <c r="L87" s="1204"/>
      <c r="M87" s="1204"/>
      <c r="N87" s="1204"/>
      <c r="O87" s="1204"/>
      <c r="P87" s="1204"/>
      <c r="Q87" s="1204"/>
      <c r="R87" s="1204"/>
      <c r="S87" s="1204"/>
      <c r="T87" s="1204"/>
      <c r="U87" s="1204"/>
      <c r="V87" s="1204"/>
      <c r="W87" s="1204"/>
      <c r="X87" s="1204"/>
      <c r="Y87" s="1204"/>
      <c r="Z87" s="1204"/>
      <c r="AA87" s="1204"/>
      <c r="AB87" s="1348"/>
      <c r="AC87" s="1349"/>
      <c r="AD87" s="1350"/>
      <c r="AE87" s="1204"/>
      <c r="AF87" s="1351"/>
      <c r="AG87" s="1352"/>
      <c r="AH87" s="1204"/>
      <c r="AI87" s="1204"/>
      <c r="AJ87" s="1351"/>
      <c r="AK87" s="1204"/>
      <c r="AL87" s="1347"/>
      <c r="AM87" s="1347"/>
    </row>
    <row r="88" spans="3:60" s="374" customFormat="1" x14ac:dyDescent="0.35">
      <c r="C88" s="1347"/>
      <c r="D88" s="1347"/>
      <c r="E88" s="1347"/>
      <c r="F88" s="1204"/>
      <c r="G88" s="1204"/>
      <c r="H88" s="1204"/>
      <c r="I88" s="1204"/>
      <c r="J88" s="1204"/>
      <c r="K88" s="1204"/>
      <c r="L88" s="1204"/>
      <c r="M88" s="1204"/>
      <c r="N88" s="1204"/>
      <c r="O88" s="1204"/>
      <c r="P88" s="1204"/>
      <c r="Q88" s="1204"/>
      <c r="R88" s="1204"/>
      <c r="S88" s="1204"/>
      <c r="T88" s="1204"/>
      <c r="U88" s="1204"/>
      <c r="V88" s="1204"/>
      <c r="W88" s="1204"/>
      <c r="X88" s="1204"/>
      <c r="Y88" s="1204"/>
      <c r="Z88" s="1204"/>
      <c r="AA88" s="1204"/>
      <c r="AB88" s="1348"/>
      <c r="AC88" s="1349"/>
      <c r="AD88" s="1350"/>
      <c r="AE88" s="1204"/>
      <c r="AF88" s="1351"/>
      <c r="AG88" s="1352"/>
      <c r="AH88" s="1204"/>
      <c r="AI88" s="1204"/>
      <c r="AJ88" s="1204"/>
      <c r="AK88" s="1204"/>
      <c r="AL88" s="1347"/>
      <c r="AM88" s="1347"/>
    </row>
    <row r="89" spans="3:60" ht="35.25" customHeight="1" x14ac:dyDescent="0.35">
      <c r="C89" s="1084"/>
      <c r="D89" s="1084"/>
      <c r="E89" s="1084"/>
      <c r="F89" s="1083"/>
      <c r="G89" s="1083"/>
      <c r="H89" s="1083"/>
      <c r="I89" s="1083"/>
      <c r="J89" s="1083"/>
      <c r="K89" s="1083"/>
      <c r="L89" s="1083"/>
      <c r="M89" s="1083"/>
      <c r="N89" s="1083"/>
      <c r="O89" s="1083"/>
      <c r="P89" s="1083"/>
      <c r="Q89" s="1083"/>
      <c r="R89" s="1083"/>
      <c r="S89" s="1083"/>
      <c r="T89" s="1083"/>
      <c r="U89" s="1083"/>
      <c r="V89" s="1083"/>
      <c r="W89" s="1083"/>
      <c r="X89" s="1083"/>
      <c r="Y89" s="1083"/>
      <c r="Z89" s="1697" t="s">
        <v>191</v>
      </c>
      <c r="AA89" s="1698"/>
      <c r="AB89" s="1083"/>
      <c r="AC89" s="1083"/>
      <c r="AD89" s="1083"/>
      <c r="AE89" s="1083"/>
      <c r="AF89" s="1083"/>
      <c r="AG89" s="1083"/>
      <c r="AH89" s="1083"/>
      <c r="AI89" s="1083"/>
      <c r="AJ89" s="1083"/>
      <c r="AK89" s="1083"/>
      <c r="AL89" s="1084"/>
      <c r="AM89" s="1084"/>
    </row>
    <row r="90" spans="3:60" x14ac:dyDescent="0.35">
      <c r="C90" s="1084"/>
      <c r="D90" s="1084"/>
      <c r="E90" s="1084"/>
      <c r="F90" s="1083"/>
      <c r="G90" s="1083"/>
      <c r="H90" s="1083"/>
      <c r="I90" s="1083"/>
      <c r="J90" s="1083"/>
      <c r="K90" s="1083"/>
      <c r="L90" s="1083"/>
      <c r="M90" s="1083"/>
      <c r="N90" s="1083"/>
      <c r="O90" s="1083"/>
      <c r="P90" s="1083"/>
      <c r="Q90" s="1083"/>
      <c r="R90" s="1083"/>
      <c r="S90" s="1083"/>
      <c r="T90" s="1083"/>
      <c r="U90" s="1083"/>
      <c r="V90" s="1083"/>
      <c r="W90" s="1083"/>
      <c r="X90" s="1083"/>
      <c r="Y90" s="1083"/>
      <c r="Z90" s="1670"/>
      <c r="AA90" s="657" t="s">
        <v>192</v>
      </c>
      <c r="AB90" s="658"/>
      <c r="AC90" s="659"/>
      <c r="AD90" s="660">
        <f>Einstellungen!E324</f>
        <v>7.0000000000000007E-2</v>
      </c>
      <c r="AE90" s="657"/>
      <c r="AF90" s="661"/>
      <c r="AG90" s="1667">
        <f>AG101/(Kalkulation!F9*Einstellungen!E11)</f>
        <v>176.92302072176173</v>
      </c>
      <c r="AH90" s="1083"/>
      <c r="AI90" s="1083"/>
      <c r="AJ90" s="1083"/>
      <c r="AK90" s="1083"/>
      <c r="AL90" s="1084"/>
      <c r="AM90" s="1084"/>
    </row>
    <row r="91" spans="3:60" x14ac:dyDescent="0.35">
      <c r="C91" s="1084"/>
      <c r="D91" s="1084"/>
      <c r="E91" s="1084"/>
      <c r="F91" s="1083"/>
      <c r="G91" s="1083"/>
      <c r="H91" s="1083"/>
      <c r="I91" s="1083"/>
      <c r="J91" s="1083"/>
      <c r="K91" s="1083"/>
      <c r="L91" s="1083"/>
      <c r="M91" s="1083"/>
      <c r="N91" s="1083"/>
      <c r="O91" s="1083"/>
      <c r="P91" s="1083"/>
      <c r="Q91" s="1083"/>
      <c r="R91" s="1083"/>
      <c r="S91" s="1083"/>
      <c r="T91" s="1083"/>
      <c r="U91" s="1083"/>
      <c r="V91" s="1083"/>
      <c r="W91" s="1083"/>
      <c r="X91" s="1083"/>
      <c r="Y91" s="1083"/>
      <c r="Z91" s="1671"/>
      <c r="AA91" s="471" t="s">
        <v>193</v>
      </c>
      <c r="AB91" s="250"/>
      <c r="AC91" s="471"/>
      <c r="AD91" s="596">
        <f>100%-AD90</f>
        <v>0.92999999999999994</v>
      </c>
      <c r="AE91" s="471" t="s">
        <v>194</v>
      </c>
      <c r="AF91" s="597"/>
      <c r="AG91" s="1668"/>
      <c r="AH91" s="1083"/>
      <c r="AI91" s="1083"/>
      <c r="AJ91" s="1083"/>
      <c r="AK91" s="1083">
        <f>COLUMN(AK1)</f>
        <v>37</v>
      </c>
      <c r="AL91" s="1084"/>
      <c r="AM91" s="1084"/>
    </row>
    <row r="92" spans="3:60" x14ac:dyDescent="0.35">
      <c r="C92" s="1084"/>
      <c r="D92" s="1084"/>
      <c r="E92" s="1084"/>
      <c r="F92" s="1083"/>
      <c r="G92" s="1083"/>
      <c r="H92" s="1083"/>
      <c r="I92" s="1083"/>
      <c r="J92" s="1083"/>
      <c r="K92" s="1083"/>
      <c r="L92" s="1083"/>
      <c r="M92" s="1083"/>
      <c r="N92" s="1083"/>
      <c r="O92" s="1083"/>
      <c r="P92" s="1083"/>
      <c r="Q92" s="1083"/>
      <c r="R92" s="1083"/>
      <c r="S92" s="1083"/>
      <c r="T92" s="1083"/>
      <c r="U92" s="1083"/>
      <c r="V92" s="1083"/>
      <c r="W92" s="1083"/>
      <c r="X92" s="1083"/>
      <c r="Y92" s="1083"/>
      <c r="Z92" s="1672"/>
      <c r="AA92" s="256" t="s">
        <v>195</v>
      </c>
      <c r="AB92" s="256"/>
      <c r="AC92" s="256"/>
      <c r="AD92" s="256"/>
      <c r="AE92" s="256"/>
      <c r="AF92" s="598"/>
      <c r="AG92" s="1669"/>
      <c r="AH92" s="1083"/>
      <c r="AI92" s="1083"/>
      <c r="AJ92" s="1353"/>
      <c r="AK92" s="1083"/>
      <c r="AL92" s="1084"/>
      <c r="AM92" s="1084"/>
      <c r="BH92" s="212">
        <f>COLUMN(BH1)</f>
        <v>60</v>
      </c>
    </row>
    <row r="93" spans="3:60" x14ac:dyDescent="0.35">
      <c r="C93" s="1084"/>
      <c r="D93" s="1084"/>
      <c r="E93" s="1084"/>
      <c r="F93" s="1083"/>
      <c r="G93" s="1083"/>
      <c r="H93" s="1083"/>
      <c r="I93" s="1083"/>
      <c r="J93" s="1083"/>
      <c r="K93" s="1083"/>
      <c r="L93" s="1083"/>
      <c r="M93" s="1083"/>
      <c r="N93" s="1083"/>
      <c r="O93" s="1083"/>
      <c r="P93" s="1083"/>
      <c r="Q93" s="1083"/>
      <c r="R93" s="1083"/>
      <c r="S93" s="1083"/>
      <c r="T93" s="1083"/>
      <c r="U93" s="1083"/>
      <c r="V93" s="1083"/>
      <c r="W93" s="1083"/>
      <c r="X93" s="1083"/>
      <c r="Y93" s="1083"/>
      <c r="Z93" s="1354"/>
      <c r="AA93" s="1334" t="s">
        <v>196</v>
      </c>
      <c r="AB93" s="1334"/>
      <c r="AC93" s="1334" t="s">
        <v>197</v>
      </c>
      <c r="AD93" s="1337">
        <v>1</v>
      </c>
      <c r="AE93" s="1334"/>
      <c r="AF93" s="1334"/>
      <c r="AG93" s="1353">
        <f>SUM(AF46:AF50,AF55,AF56)</f>
        <v>1446314.8549649885</v>
      </c>
      <c r="AH93" s="1083"/>
      <c r="AI93" s="1083"/>
      <c r="AJ93" s="1083"/>
      <c r="AK93" s="1083"/>
      <c r="AL93" s="1084"/>
      <c r="AM93" s="1084"/>
    </row>
    <row r="94" spans="3:60" x14ac:dyDescent="0.35">
      <c r="C94" s="1084"/>
      <c r="D94" s="1084"/>
      <c r="E94" s="1084"/>
      <c r="F94" s="1083"/>
      <c r="G94" s="1083"/>
      <c r="H94" s="1083"/>
      <c r="I94" s="1083"/>
      <c r="J94" s="1083"/>
      <c r="K94" s="1083"/>
      <c r="L94" s="1083"/>
      <c r="M94" s="1083"/>
      <c r="N94" s="1083"/>
      <c r="O94" s="1083"/>
      <c r="P94" s="1083"/>
      <c r="Q94" s="1083"/>
      <c r="R94" s="1083"/>
      <c r="S94" s="1083"/>
      <c r="T94" s="1083"/>
      <c r="U94" s="1083"/>
      <c r="V94" s="1083"/>
      <c r="W94" s="1083"/>
      <c r="X94" s="1083"/>
      <c r="Y94" s="1083"/>
      <c r="Z94" s="1354"/>
      <c r="AA94" s="1342" t="s">
        <v>186</v>
      </c>
      <c r="AB94" s="1342"/>
      <c r="AC94" s="1355">
        <f>Einstellungen!E324</f>
        <v>7.0000000000000007E-2</v>
      </c>
      <c r="AD94" s="1342" t="s">
        <v>187</v>
      </c>
      <c r="AE94" s="1342"/>
      <c r="AF94" s="1342"/>
      <c r="AG94" s="1356">
        <f>AG93/(1-Einstellungen!E324)</f>
        <v>1555177.2634032136</v>
      </c>
      <c r="AH94" s="1290">
        <f>AG93+AG95</f>
        <v>1979165.4368299213</v>
      </c>
      <c r="AI94" s="1083"/>
      <c r="AJ94" s="1083"/>
      <c r="AK94" s="1083"/>
      <c r="AL94" s="1084"/>
      <c r="AM94" s="1084"/>
    </row>
    <row r="95" spans="3:60" x14ac:dyDescent="0.35">
      <c r="C95" s="1084"/>
      <c r="D95" s="1084"/>
      <c r="E95" s="1084"/>
      <c r="F95" s="1083"/>
      <c r="G95" s="1083"/>
      <c r="H95" s="1083"/>
      <c r="I95" s="1083"/>
      <c r="J95" s="1083"/>
      <c r="K95" s="1083"/>
      <c r="L95" s="1083"/>
      <c r="M95" s="1083"/>
      <c r="N95" s="1083"/>
      <c r="O95" s="1083"/>
      <c r="P95" s="1083"/>
      <c r="Q95" s="1083"/>
      <c r="R95" s="1083"/>
      <c r="S95" s="1083"/>
      <c r="T95" s="1083"/>
      <c r="U95" s="1083"/>
      <c r="V95" s="1083"/>
      <c r="W95" s="1083"/>
      <c r="X95" s="1083"/>
      <c r="Y95" s="1083"/>
      <c r="Z95" s="1354"/>
      <c r="AA95" s="1342" t="s">
        <v>198</v>
      </c>
      <c r="AB95" s="1342"/>
      <c r="AC95" s="1355"/>
      <c r="AD95" s="1342"/>
      <c r="AE95" s="1342"/>
      <c r="AF95" s="1342"/>
      <c r="AG95" s="1356">
        <f>SUM(AF67:AF69,AF77)</f>
        <v>532850.58186493278</v>
      </c>
      <c r="AH95" s="1290">
        <f>AG95+AG94</f>
        <v>2088027.8452681464</v>
      </c>
      <c r="AI95" s="1083"/>
      <c r="AJ95" s="1083"/>
      <c r="AK95" s="1083"/>
      <c r="AL95" s="1084"/>
      <c r="AM95" s="1084"/>
    </row>
    <row r="96" spans="3:60" x14ac:dyDescent="0.35">
      <c r="C96" s="1084"/>
      <c r="D96" s="1084"/>
      <c r="E96" s="1084"/>
      <c r="F96" s="1083"/>
      <c r="G96" s="1083"/>
      <c r="H96" s="1083"/>
      <c r="I96" s="1083"/>
      <c r="J96" s="1083"/>
      <c r="K96" s="1083"/>
      <c r="L96" s="1083"/>
      <c r="M96" s="1083"/>
      <c r="N96" s="1083"/>
      <c r="O96" s="1083"/>
      <c r="P96" s="1083"/>
      <c r="Q96" s="1083"/>
      <c r="R96" s="1083"/>
      <c r="S96" s="1083"/>
      <c r="T96" s="1083"/>
      <c r="U96" s="1083"/>
      <c r="V96" s="1083"/>
      <c r="W96" s="1083"/>
      <c r="X96" s="1083"/>
      <c r="Y96" s="1083"/>
      <c r="Z96" s="1354"/>
      <c r="AA96" s="1334" t="s">
        <v>199</v>
      </c>
      <c r="AB96" s="1334"/>
      <c r="AC96" s="1334"/>
      <c r="AD96" s="1334"/>
      <c r="AE96" s="1334"/>
      <c r="AF96" s="1334"/>
      <c r="AG96" s="1353">
        <f>AF51+AF52+AF53+AF54</f>
        <v>124671.91854921107</v>
      </c>
      <c r="AH96" s="1357">
        <f>AH95/365/70</f>
        <v>81.723203337305151</v>
      </c>
      <c r="AI96" s="1083"/>
      <c r="AJ96" s="1083"/>
      <c r="AK96" s="1083"/>
      <c r="AL96" s="1084"/>
      <c r="AM96" s="1084"/>
    </row>
    <row r="97" spans="3:40" x14ac:dyDescent="0.35">
      <c r="C97" s="1084"/>
      <c r="D97" s="1084"/>
      <c r="E97" s="1084"/>
      <c r="F97" s="1083"/>
      <c r="G97" s="1083"/>
      <c r="H97" s="1083"/>
      <c r="I97" s="1083"/>
      <c r="J97" s="1083"/>
      <c r="K97" s="1083"/>
      <c r="L97" s="1083"/>
      <c r="M97" s="1083"/>
      <c r="N97" s="1083"/>
      <c r="O97" s="1083"/>
      <c r="P97" s="1083"/>
      <c r="Q97" s="1083"/>
      <c r="R97" s="1083"/>
      <c r="S97" s="1083"/>
      <c r="T97" s="1083"/>
      <c r="U97" s="1083"/>
      <c r="V97" s="1083"/>
      <c r="W97" s="1083"/>
      <c r="X97" s="1083"/>
      <c r="Y97" s="1083"/>
      <c r="Z97" s="1354"/>
      <c r="AA97" s="1342" t="s">
        <v>186</v>
      </c>
      <c r="AB97" s="1342"/>
      <c r="AC97" s="1355">
        <f>Einstellungen!E324</f>
        <v>7.0000000000000007E-2</v>
      </c>
      <c r="AD97" s="1342" t="s">
        <v>187</v>
      </c>
      <c r="AE97" s="1342"/>
      <c r="AF97" s="1342"/>
      <c r="AG97" s="1356">
        <f>AG96/(1-Einstellungen!E324)</f>
        <v>134055.82639700116</v>
      </c>
      <c r="AH97" s="1083"/>
      <c r="AI97" s="1083"/>
      <c r="AJ97" s="1083"/>
      <c r="AK97" s="1083"/>
      <c r="AL97" s="1084"/>
      <c r="AM97" s="1084"/>
      <c r="AN97" s="1083"/>
    </row>
    <row r="98" spans="3:40" x14ac:dyDescent="0.35">
      <c r="C98" s="1084"/>
      <c r="D98" s="1084"/>
      <c r="E98" s="1084"/>
      <c r="F98" s="1083"/>
      <c r="G98" s="1083"/>
      <c r="H98" s="1083"/>
      <c r="I98" s="1083"/>
      <c r="J98" s="1083"/>
      <c r="K98" s="1083"/>
      <c r="L98" s="1083"/>
      <c r="M98" s="1083"/>
      <c r="N98" s="1083"/>
      <c r="O98" s="1083"/>
      <c r="P98" s="1083"/>
      <c r="Q98" s="1083"/>
      <c r="R98" s="1083"/>
      <c r="S98" s="1083"/>
      <c r="T98" s="1083"/>
      <c r="U98" s="1083"/>
      <c r="V98" s="1083"/>
      <c r="W98" s="1083"/>
      <c r="X98" s="1083"/>
      <c r="Y98" s="1083"/>
      <c r="Z98" s="1354"/>
      <c r="AA98" s="1342" t="s">
        <v>200</v>
      </c>
      <c r="AB98" s="1342"/>
      <c r="AC98" s="1355"/>
      <c r="AD98" s="1342"/>
      <c r="AE98" s="1342"/>
      <c r="AF98" s="1342"/>
      <c r="AG98" s="1356">
        <f>SUM(AF71:AF76)+AF78+AF79+AF80</f>
        <v>2298299.5077758655</v>
      </c>
      <c r="AH98" s="1290">
        <f>AG98+AG97</f>
        <v>2432355.3341728668</v>
      </c>
      <c r="AI98" s="1083"/>
      <c r="AJ98" s="1083"/>
      <c r="AK98" s="1083"/>
      <c r="AL98" s="1084"/>
      <c r="AM98" s="1084"/>
      <c r="AN98" s="1083"/>
    </row>
    <row r="99" spans="3:40" x14ac:dyDescent="0.35">
      <c r="C99" s="1084"/>
      <c r="D99" s="1084"/>
      <c r="E99" s="1084"/>
      <c r="F99" s="1083"/>
      <c r="G99" s="1083"/>
      <c r="H99" s="1083"/>
      <c r="I99" s="1083"/>
      <c r="J99" s="1083"/>
      <c r="K99" s="1083"/>
      <c r="L99" s="1083"/>
      <c r="M99" s="1083"/>
      <c r="N99" s="1083"/>
      <c r="O99" s="1083"/>
      <c r="P99" s="1083"/>
      <c r="Q99" s="1083"/>
      <c r="R99" s="1083"/>
      <c r="S99" s="1083"/>
      <c r="T99" s="1083"/>
      <c r="U99" s="1083"/>
      <c r="V99" s="1083"/>
      <c r="W99" s="1083"/>
      <c r="X99" s="1083"/>
      <c r="Y99" s="1083"/>
      <c r="Z99" s="1354"/>
      <c r="AA99" s="1334" t="s">
        <v>188</v>
      </c>
      <c r="AB99" s="1334"/>
      <c r="AC99" s="1336">
        <v>1</v>
      </c>
      <c r="AD99" s="1334"/>
      <c r="AE99" s="1334"/>
      <c r="AF99" s="1334"/>
      <c r="AG99" s="1353">
        <f>AG98+AG95</f>
        <v>2831150.089640798</v>
      </c>
      <c r="AH99" s="1083">
        <f>AH98/365/70</f>
        <v>95.199817384456622</v>
      </c>
      <c r="AI99" s="1083"/>
      <c r="AJ99" s="1083"/>
      <c r="AK99" s="1083"/>
      <c r="AL99" s="1084"/>
      <c r="AM99" s="1084"/>
      <c r="AN99" s="1083"/>
    </row>
    <row r="100" spans="3:40" x14ac:dyDescent="0.35">
      <c r="C100" s="1084"/>
      <c r="D100" s="1084"/>
      <c r="E100" s="1084"/>
      <c r="F100" s="1083"/>
      <c r="G100" s="1083"/>
      <c r="H100" s="1083"/>
      <c r="I100" s="1083"/>
      <c r="J100" s="1083"/>
      <c r="K100" s="1083"/>
      <c r="L100" s="1083"/>
      <c r="M100" s="1083"/>
      <c r="N100" s="1083"/>
      <c r="O100" s="1083"/>
      <c r="P100" s="1083"/>
      <c r="Q100" s="1083"/>
      <c r="R100" s="1083"/>
      <c r="S100" s="1083"/>
      <c r="T100" s="1083"/>
      <c r="U100" s="1083"/>
      <c r="V100" s="1083"/>
      <c r="W100" s="1083"/>
      <c r="X100" s="1083"/>
      <c r="Y100" s="1083"/>
      <c r="Z100" s="1354"/>
      <c r="AA100" s="1342" t="s">
        <v>201</v>
      </c>
      <c r="AB100" s="1342"/>
      <c r="AC100" s="1342"/>
      <c r="AD100" s="1342"/>
      <c r="AE100" s="1342"/>
      <c r="AF100" s="1342"/>
      <c r="AG100" s="1356">
        <f>AG93+AG95+AG96+AG98</f>
        <v>4402136.863154998</v>
      </c>
      <c r="AH100" s="214" t="s">
        <v>202</v>
      </c>
      <c r="AI100" s="1082">
        <f>Kalkulation!F9</f>
        <v>70</v>
      </c>
      <c r="AJ100" s="1083"/>
      <c r="AK100" s="1083"/>
      <c r="AL100" s="1084"/>
      <c r="AM100" s="1084"/>
      <c r="AN100" s="1083"/>
    </row>
    <row r="101" spans="3:40" x14ac:dyDescent="0.35">
      <c r="C101" s="1084"/>
      <c r="D101" s="1084"/>
      <c r="E101" s="1084"/>
      <c r="F101" s="1083"/>
      <c r="G101" s="1083"/>
      <c r="H101" s="1083"/>
      <c r="I101" s="1083"/>
      <c r="J101" s="1083"/>
      <c r="K101" s="1083"/>
      <c r="L101" s="1083"/>
      <c r="M101" s="1083"/>
      <c r="N101" s="1083"/>
      <c r="O101" s="1083"/>
      <c r="P101" s="1083"/>
      <c r="Q101" s="1083"/>
      <c r="R101" s="1083"/>
      <c r="S101" s="1083"/>
      <c r="T101" s="1083"/>
      <c r="U101" s="1083"/>
      <c r="V101" s="1083"/>
      <c r="W101" s="1083"/>
      <c r="X101" s="1083"/>
      <c r="Y101" s="1083"/>
      <c r="Z101" s="1354"/>
      <c r="AA101" s="1334" t="s">
        <v>203</v>
      </c>
      <c r="AB101" s="1334"/>
      <c r="AC101" s="1334"/>
      <c r="AD101" s="1334"/>
      <c r="AE101" s="1334"/>
      <c r="AF101" s="1334"/>
      <c r="AG101" s="1353">
        <f>AG94+AG97+AG99</f>
        <v>4520383.1794410124</v>
      </c>
      <c r="AH101" s="214" t="s">
        <v>204</v>
      </c>
      <c r="AI101" s="214">
        <f>Einstellungen!D11</f>
        <v>2026</v>
      </c>
      <c r="AJ101" s="1083"/>
      <c r="AK101" s="1083"/>
      <c r="AL101" s="1084"/>
      <c r="AM101" s="1084"/>
      <c r="AN101" s="1083"/>
    </row>
    <row r="102" spans="3:40" s="214" customFormat="1" ht="17.5" x14ac:dyDescent="0.35">
      <c r="C102" s="599"/>
      <c r="D102" s="599"/>
      <c r="E102" s="599"/>
      <c r="Z102" s="662"/>
      <c r="AA102" s="663" t="s">
        <v>205</v>
      </c>
      <c r="AB102" s="663"/>
      <c r="AC102" s="663"/>
      <c r="AD102" s="663"/>
      <c r="AE102" s="663"/>
      <c r="AF102" s="664"/>
      <c r="AG102" s="665">
        <f>AG101-AG100</f>
        <v>118246.31628601439</v>
      </c>
      <c r="AH102" s="214" t="s">
        <v>206</v>
      </c>
      <c r="AI102" s="1085">
        <f>Kalkulation!G12</f>
        <v>49</v>
      </c>
      <c r="AL102" s="599"/>
      <c r="AM102" s="599"/>
    </row>
    <row r="103" spans="3:40" ht="35.25" customHeight="1" x14ac:dyDescent="0.35">
      <c r="C103" s="1084"/>
      <c r="D103" s="1084"/>
      <c r="E103" s="1084"/>
      <c r="F103" s="1083"/>
      <c r="G103" s="1083"/>
      <c r="H103" s="1083"/>
      <c r="I103" s="1083"/>
      <c r="J103" s="1083"/>
      <c r="K103" s="1083"/>
      <c r="L103" s="1083"/>
      <c r="M103" s="1083"/>
      <c r="N103" s="1083"/>
      <c r="O103" s="1083"/>
      <c r="P103" s="1083"/>
      <c r="Q103" s="1083"/>
      <c r="R103" s="1083"/>
      <c r="S103" s="1083"/>
      <c r="T103" s="1083"/>
      <c r="U103" s="1083"/>
      <c r="V103" s="1083"/>
      <c r="W103" s="1083"/>
      <c r="X103" s="1083"/>
      <c r="Y103" s="1083"/>
      <c r="Z103" s="1083"/>
      <c r="AA103" s="1083"/>
      <c r="AB103" s="1083"/>
      <c r="AC103" s="1083"/>
      <c r="AD103" s="1083"/>
      <c r="AE103" s="1083"/>
      <c r="AF103" s="1083" t="s">
        <v>207</v>
      </c>
      <c r="AG103" s="1292">
        <f>(AG94+AG95)/Kalkulation!$F$9/Kalkulation!$G$9</f>
        <v>81.723203337305137</v>
      </c>
      <c r="AH103" s="1086"/>
      <c r="AI103" s="1083" t="s">
        <v>208</v>
      </c>
      <c r="AJ103" s="1086" t="s">
        <v>209</v>
      </c>
      <c r="AK103" s="1083" t="s">
        <v>210</v>
      </c>
      <c r="AL103" s="1084"/>
      <c r="AM103" s="1084"/>
      <c r="AN103" s="1083"/>
    </row>
    <row r="104" spans="3:40" ht="35.25" customHeight="1" x14ac:dyDescent="0.35">
      <c r="C104" s="1084"/>
      <c r="D104" s="1084"/>
      <c r="E104" s="1084"/>
      <c r="F104" s="1083"/>
      <c r="G104" s="1083"/>
      <c r="H104" s="1083"/>
      <c r="I104" s="1083"/>
      <c r="J104" s="1083"/>
      <c r="K104" s="1083"/>
      <c r="L104" s="1083"/>
      <c r="M104" s="1083"/>
      <c r="N104" s="1083"/>
      <c r="O104" s="1083"/>
      <c r="P104" s="1083"/>
      <c r="Q104" s="1083"/>
      <c r="R104" s="1083"/>
      <c r="S104" s="1083"/>
      <c r="T104" s="1083"/>
      <c r="U104" s="1083"/>
      <c r="V104" s="1083"/>
      <c r="W104" s="1083"/>
      <c r="X104" s="1083"/>
      <c r="Y104" s="1083"/>
      <c r="Z104" s="1083"/>
      <c r="AA104" s="1083"/>
      <c r="AB104" s="1083"/>
      <c r="AC104" s="1083"/>
      <c r="AD104" s="1083"/>
      <c r="AE104" s="1083"/>
      <c r="AF104" s="1358" t="s">
        <v>211</v>
      </c>
      <c r="AG104" s="1359">
        <f>AG95/(AG95+AG94)</f>
        <v>0.25519323560385931</v>
      </c>
      <c r="AH104" s="1087" t="s">
        <v>22</v>
      </c>
      <c r="AI104" s="1088">
        <f>AF68</f>
        <v>250668.88249880431</v>
      </c>
      <c r="AJ104" s="1089">
        <f>AI104/$AI$132</f>
        <v>0.12005054581377635</v>
      </c>
      <c r="AK104" s="1090">
        <f>AJ104*Einstellungen!E250*0.6</f>
        <v>2.3770008071127717E-2</v>
      </c>
      <c r="AL104" s="1083" t="s">
        <v>212</v>
      </c>
      <c r="AM104" s="1084"/>
      <c r="AN104" s="1083"/>
    </row>
    <row r="105" spans="3:40" ht="35.25" hidden="1" customHeight="1" x14ac:dyDescent="0.35">
      <c r="C105" s="1084"/>
      <c r="D105" s="1084"/>
      <c r="E105" s="1084"/>
      <c r="F105" s="1083"/>
      <c r="G105" s="1083"/>
      <c r="H105" s="1083"/>
      <c r="I105" s="1083"/>
      <c r="J105" s="1083"/>
      <c r="K105" s="1083"/>
      <c r="L105" s="1083"/>
      <c r="M105" s="1083"/>
      <c r="N105" s="1083"/>
      <c r="O105" s="1083"/>
      <c r="P105" s="1083"/>
      <c r="Q105" s="1083"/>
      <c r="R105" s="1083"/>
      <c r="S105" s="1083"/>
      <c r="T105" s="1083"/>
      <c r="U105" s="1083"/>
      <c r="V105" s="1083"/>
      <c r="W105" s="1083"/>
      <c r="X105" s="1083"/>
      <c r="Y105" s="1083"/>
      <c r="Z105" s="1697" t="s">
        <v>213</v>
      </c>
      <c r="AA105" s="1698"/>
      <c r="AB105" s="1083"/>
      <c r="AC105" s="1083"/>
      <c r="AD105" s="1083"/>
      <c r="AE105" s="1083"/>
      <c r="AF105" s="1083"/>
      <c r="AG105" s="1083"/>
      <c r="AH105" s="1087"/>
      <c r="AI105" s="1088"/>
      <c r="AJ105" s="1089">
        <f t="shared" ref="AJ105:AJ130" si="6">AI105/$AI$132</f>
        <v>0</v>
      </c>
      <c r="AK105" s="1090">
        <f>AJ105*Einstellungen!E251*0.6</f>
        <v>0</v>
      </c>
      <c r="AL105" s="1083"/>
      <c r="AM105" s="1084"/>
      <c r="AN105" s="1083"/>
    </row>
    <row r="106" spans="3:40" hidden="1" x14ac:dyDescent="0.35">
      <c r="C106" s="1084"/>
      <c r="D106" s="1084"/>
      <c r="E106" s="1084"/>
      <c r="F106" s="1083"/>
      <c r="G106" s="1083"/>
      <c r="H106" s="1083"/>
      <c r="I106" s="1083"/>
      <c r="J106" s="1083"/>
      <c r="K106" s="1083"/>
      <c r="L106" s="1083"/>
      <c r="M106" s="1083"/>
      <c r="N106" s="1083"/>
      <c r="O106" s="1083"/>
      <c r="P106" s="1083"/>
      <c r="Q106" s="1083"/>
      <c r="R106" s="1083"/>
      <c r="S106" s="1083"/>
      <c r="T106" s="1083"/>
      <c r="U106" s="1083"/>
      <c r="V106" s="1083"/>
      <c r="W106" s="1083"/>
      <c r="X106" s="1083"/>
      <c r="Y106" s="1083"/>
      <c r="Z106" s="656" t="s">
        <v>214</v>
      </c>
      <c r="AA106" s="1360"/>
      <c r="AB106" s="658"/>
      <c r="AC106" s="659"/>
      <c r="AD106" s="660">
        <f>Einstellungen!E325</f>
        <v>7.0000000000000007E-2</v>
      </c>
      <c r="AE106" s="657"/>
      <c r="AF106" s="661"/>
      <c r="AG106" s="1667">
        <f>AG118/(Kalkulation!F9*Einstellungen!E11)</f>
        <v>178.59958194306387</v>
      </c>
      <c r="AH106" s="1087"/>
      <c r="AI106" s="1088"/>
      <c r="AJ106" s="1089">
        <f t="shared" si="6"/>
        <v>0</v>
      </c>
      <c r="AK106" s="1090">
        <f>AJ106*Einstellungen!E252*0.6</f>
        <v>0</v>
      </c>
      <c r="AL106" s="1083"/>
      <c r="AM106" s="1084"/>
      <c r="AN106" s="1083"/>
    </row>
    <row r="107" spans="3:40" hidden="1" x14ac:dyDescent="0.35">
      <c r="C107" s="1084"/>
      <c r="D107" s="1084"/>
      <c r="E107" s="1084"/>
      <c r="F107" s="1083"/>
      <c r="G107" s="1083"/>
      <c r="H107" s="1083"/>
      <c r="I107" s="1083"/>
      <c r="J107" s="1083"/>
      <c r="K107" s="1083"/>
      <c r="L107" s="1083"/>
      <c r="M107" s="1083"/>
      <c r="N107" s="1083"/>
      <c r="O107" s="1083"/>
      <c r="P107" s="1083"/>
      <c r="Q107" s="1083"/>
      <c r="R107" s="1083"/>
      <c r="S107" s="1083"/>
      <c r="T107" s="1083"/>
      <c r="U107" s="1083"/>
      <c r="V107" s="1083"/>
      <c r="W107" s="1083"/>
      <c r="X107" s="1083"/>
      <c r="Y107" s="1083"/>
      <c r="Z107" s="358" t="s">
        <v>215</v>
      </c>
      <c r="AA107" s="1312"/>
      <c r="AB107" s="250"/>
      <c r="AC107" s="471"/>
      <c r="AD107" s="596">
        <f>100%-AD106</f>
        <v>0.92999999999999994</v>
      </c>
      <c r="AE107" s="471"/>
      <c r="AF107" s="597"/>
      <c r="AG107" s="1668"/>
      <c r="AH107" s="1087"/>
      <c r="AI107" s="1088"/>
      <c r="AJ107" s="1089">
        <f t="shared" si="6"/>
        <v>0</v>
      </c>
      <c r="AK107" s="1090">
        <f>AJ107*Einstellungen!E253*0.6</f>
        <v>0</v>
      </c>
      <c r="AL107" s="1083"/>
      <c r="AM107" s="1084"/>
      <c r="AN107" s="1083"/>
    </row>
    <row r="108" spans="3:40" s="648" customFormat="1" hidden="1" x14ac:dyDescent="0.35">
      <c r="C108" s="649"/>
      <c r="D108" s="649"/>
      <c r="E108" s="649"/>
      <c r="Z108" s="358" t="s">
        <v>216</v>
      </c>
      <c r="AA108" s="666"/>
      <c r="AB108" s="650"/>
      <c r="AC108" s="651"/>
      <c r="AD108" s="596">
        <f>Einstellungen!E326</f>
        <v>7.0000000000000007E-2</v>
      </c>
      <c r="AE108" s="651"/>
      <c r="AF108" s="652"/>
      <c r="AG108" s="1668"/>
      <c r="AH108" s="1091"/>
      <c r="AI108" s="1092"/>
      <c r="AJ108" s="1089">
        <f t="shared" si="6"/>
        <v>0</v>
      </c>
      <c r="AK108" s="1090">
        <f>AJ108*Einstellungen!E254*0.6</f>
        <v>0</v>
      </c>
      <c r="AM108" s="649"/>
    </row>
    <row r="109" spans="3:40" s="648" customFormat="1" hidden="1" x14ac:dyDescent="0.35">
      <c r="C109" s="649"/>
      <c r="D109" s="649"/>
      <c r="E109" s="649"/>
      <c r="Z109" s="358" t="s">
        <v>215</v>
      </c>
      <c r="AA109" s="666"/>
      <c r="AB109" s="650"/>
      <c r="AC109" s="651"/>
      <c r="AD109" s="596">
        <f>100%-AD108</f>
        <v>0.92999999999999994</v>
      </c>
      <c r="AE109" s="651"/>
      <c r="AF109" s="652"/>
      <c r="AG109" s="1668"/>
      <c r="AH109" s="1091"/>
      <c r="AI109" s="1092"/>
      <c r="AJ109" s="1089">
        <f t="shared" si="6"/>
        <v>0</v>
      </c>
      <c r="AK109" s="1090">
        <f>AJ109*Einstellungen!E255*0.6</f>
        <v>0</v>
      </c>
      <c r="AM109" s="649"/>
    </row>
    <row r="110" spans="3:40" hidden="1" x14ac:dyDescent="0.35">
      <c r="C110" s="1084"/>
      <c r="D110" s="1084"/>
      <c r="E110" s="1084"/>
      <c r="F110" s="1083"/>
      <c r="G110" s="1083"/>
      <c r="H110" s="1083"/>
      <c r="I110" s="1083"/>
      <c r="J110" s="1083"/>
      <c r="K110" s="1083"/>
      <c r="L110" s="1083"/>
      <c r="M110" s="1083"/>
      <c r="N110" s="1083"/>
      <c r="O110" s="1083"/>
      <c r="P110" s="1083"/>
      <c r="Q110" s="1083"/>
      <c r="R110" s="1083"/>
      <c r="S110" s="1083"/>
      <c r="T110" s="1083"/>
      <c r="U110" s="1083"/>
      <c r="V110" s="1083"/>
      <c r="W110" s="1083"/>
      <c r="X110" s="1083"/>
      <c r="Y110" s="1083"/>
      <c r="Z110" s="476" t="s">
        <v>217</v>
      </c>
      <c r="AA110" s="1361"/>
      <c r="AB110" s="256"/>
      <c r="AC110" s="256"/>
      <c r="AD110" s="256"/>
      <c r="AE110" s="256"/>
      <c r="AF110" s="598"/>
      <c r="AG110" s="1669"/>
      <c r="AH110" s="1087"/>
      <c r="AI110" s="1088"/>
      <c r="AJ110" s="1089">
        <f t="shared" si="6"/>
        <v>0</v>
      </c>
      <c r="AK110" s="1090">
        <f>AJ110*Einstellungen!E256*0.6</f>
        <v>0</v>
      </c>
      <c r="AL110" s="1083"/>
      <c r="AM110" s="1084"/>
      <c r="AN110" s="1083"/>
    </row>
    <row r="111" spans="3:40" hidden="1" x14ac:dyDescent="0.35">
      <c r="C111" s="1084"/>
      <c r="D111" s="1084"/>
      <c r="E111" s="1084"/>
      <c r="F111" s="1083"/>
      <c r="G111" s="1083"/>
      <c r="H111" s="1083"/>
      <c r="I111" s="1083"/>
      <c r="J111" s="1083"/>
      <c r="K111" s="1083"/>
      <c r="L111" s="1083"/>
      <c r="M111" s="1083"/>
      <c r="N111" s="1083"/>
      <c r="O111" s="1083"/>
      <c r="P111" s="1083"/>
      <c r="Q111" s="1083"/>
      <c r="R111" s="1083"/>
      <c r="S111" s="1083"/>
      <c r="T111" s="1083"/>
      <c r="U111" s="1083"/>
      <c r="V111" s="1083"/>
      <c r="W111" s="1083"/>
      <c r="X111" s="1083"/>
      <c r="Y111" s="1083"/>
      <c r="Z111" s="1354"/>
      <c r="AA111" s="1334" t="s">
        <v>196</v>
      </c>
      <c r="AB111" s="1334"/>
      <c r="AC111" s="1334" t="s">
        <v>197</v>
      </c>
      <c r="AD111" s="1337">
        <v>1</v>
      </c>
      <c r="AE111" s="1334"/>
      <c r="AF111" s="1334"/>
      <c r="AG111" s="1353">
        <f>SUM(AF46:AF50,AF51,AF52,AF53,AF54,AF55,AF56)</f>
        <v>1570986.7735141995</v>
      </c>
      <c r="AH111" s="1087"/>
      <c r="AI111" s="1088"/>
      <c r="AJ111" s="1089">
        <f t="shared" si="6"/>
        <v>0</v>
      </c>
      <c r="AK111" s="1090" t="e">
        <f>AJ111*Einstellungen!E257*0.6</f>
        <v>#VALUE!</v>
      </c>
      <c r="AL111" s="1083"/>
      <c r="AM111" s="1084"/>
      <c r="AN111" s="1083"/>
    </row>
    <row r="112" spans="3:40" hidden="1" x14ac:dyDescent="0.35">
      <c r="C112" s="1084"/>
      <c r="D112" s="1084"/>
      <c r="E112" s="1084"/>
      <c r="F112" s="1083"/>
      <c r="G112" s="1083"/>
      <c r="H112" s="1083"/>
      <c r="I112" s="1083"/>
      <c r="J112" s="1083"/>
      <c r="K112" s="1083"/>
      <c r="L112" s="1083"/>
      <c r="M112" s="1083"/>
      <c r="N112" s="1083"/>
      <c r="O112" s="1083"/>
      <c r="P112" s="1083"/>
      <c r="Q112" s="1083"/>
      <c r="R112" s="1083"/>
      <c r="S112" s="1083"/>
      <c r="T112" s="1083"/>
      <c r="U112" s="1083"/>
      <c r="V112" s="1083"/>
      <c r="W112" s="1083"/>
      <c r="X112" s="1083"/>
      <c r="Y112" s="1083"/>
      <c r="Z112" s="1354"/>
      <c r="AA112" s="1342" t="s">
        <v>186</v>
      </c>
      <c r="AB112" s="1342"/>
      <c r="AC112" s="1355">
        <f>Einstellungen!E325</f>
        <v>7.0000000000000007E-2</v>
      </c>
      <c r="AD112" s="1342" t="s">
        <v>187</v>
      </c>
      <c r="AE112" s="1342"/>
      <c r="AF112" s="1342"/>
      <c r="AG112" s="1356">
        <f>AG111/(1-Einstellungen!E325)</f>
        <v>1689233.0898002146</v>
      </c>
      <c r="AH112" s="1087"/>
      <c r="AI112" s="1088"/>
      <c r="AJ112" s="1089">
        <f t="shared" si="6"/>
        <v>0</v>
      </c>
      <c r="AK112" s="1090" t="e">
        <f>AJ112*Einstellungen!E258*0.6</f>
        <v>#VALUE!</v>
      </c>
      <c r="AL112" s="1083"/>
      <c r="AM112" s="1084"/>
      <c r="AN112" s="1083"/>
    </row>
    <row r="113" spans="3:40" hidden="1" x14ac:dyDescent="0.35">
      <c r="C113" s="1084"/>
      <c r="D113" s="1084"/>
      <c r="E113" s="1084"/>
      <c r="F113" s="1083"/>
      <c r="G113" s="1083"/>
      <c r="H113" s="1083"/>
      <c r="I113" s="1083"/>
      <c r="J113" s="1083"/>
      <c r="K113" s="1083"/>
      <c r="L113" s="1083"/>
      <c r="M113" s="1083"/>
      <c r="N113" s="1083"/>
      <c r="O113" s="1083"/>
      <c r="P113" s="1083"/>
      <c r="Q113" s="1083"/>
      <c r="R113" s="1083"/>
      <c r="S113" s="1083"/>
      <c r="T113" s="1083"/>
      <c r="U113" s="1083"/>
      <c r="V113" s="1083"/>
      <c r="W113" s="1083"/>
      <c r="X113" s="1083"/>
      <c r="Y113" s="1083"/>
      <c r="Z113" s="1354"/>
      <c r="AA113" s="1342" t="s">
        <v>198</v>
      </c>
      <c r="AB113" s="1342"/>
      <c r="AC113" s="1355"/>
      <c r="AD113" s="1342"/>
      <c r="AE113" s="1342"/>
      <c r="AF113" s="1342"/>
      <c r="AG113" s="1356">
        <f>AF67+AF68+AF69+AF77+AF78</f>
        <v>559796.75677298859</v>
      </c>
      <c r="AH113" s="1087"/>
      <c r="AI113" s="1088"/>
      <c r="AJ113" s="1089">
        <f t="shared" si="6"/>
        <v>0</v>
      </c>
      <c r="AK113" s="1090">
        <f>AJ113*Einstellungen!E259*0.6</f>
        <v>0</v>
      </c>
      <c r="AL113" s="1083"/>
      <c r="AM113" s="1084"/>
      <c r="AN113" s="1083"/>
    </row>
    <row r="114" spans="3:40" hidden="1" x14ac:dyDescent="0.35">
      <c r="C114" s="1084"/>
      <c r="D114" s="1084"/>
      <c r="E114" s="1084"/>
      <c r="F114" s="1083"/>
      <c r="G114" s="1083"/>
      <c r="H114" s="1083"/>
      <c r="I114" s="1083"/>
      <c r="J114" s="1083"/>
      <c r="K114" s="1083"/>
      <c r="L114" s="1083"/>
      <c r="M114" s="1083"/>
      <c r="N114" s="1083"/>
      <c r="O114" s="1083"/>
      <c r="P114" s="1083"/>
      <c r="Q114" s="1083"/>
      <c r="R114" s="1083"/>
      <c r="S114" s="1083"/>
      <c r="T114" s="1083"/>
      <c r="U114" s="1083"/>
      <c r="V114" s="1083"/>
      <c r="W114" s="1083"/>
      <c r="X114" s="1083"/>
      <c r="Y114" s="1083"/>
      <c r="Z114" s="1354"/>
      <c r="AA114" s="1334" t="s">
        <v>199</v>
      </c>
      <c r="AB114" s="1334"/>
      <c r="AC114" s="1334"/>
      <c r="AD114" s="1334"/>
      <c r="AE114" s="1334"/>
      <c r="AF114" s="1334"/>
      <c r="AG114" s="1353">
        <v>0</v>
      </c>
      <c r="AH114" s="1087"/>
      <c r="AI114" s="1088"/>
      <c r="AJ114" s="1089">
        <f t="shared" si="6"/>
        <v>0</v>
      </c>
      <c r="AK114" s="1090">
        <f>AJ114*Einstellungen!E260*0.6</f>
        <v>0</v>
      </c>
      <c r="AL114" s="1083"/>
      <c r="AM114" s="1084"/>
      <c r="AN114" s="1083"/>
    </row>
    <row r="115" spans="3:40" hidden="1" x14ac:dyDescent="0.35">
      <c r="C115" s="1084"/>
      <c r="D115" s="1084"/>
      <c r="E115" s="1084"/>
      <c r="F115" s="1083"/>
      <c r="G115" s="1083"/>
      <c r="H115" s="1083"/>
      <c r="I115" s="1083"/>
      <c r="J115" s="1083"/>
      <c r="K115" s="1083"/>
      <c r="L115" s="1083"/>
      <c r="M115" s="1083"/>
      <c r="N115" s="1083"/>
      <c r="O115" s="1083"/>
      <c r="P115" s="1083"/>
      <c r="Q115" s="1083"/>
      <c r="R115" s="1083"/>
      <c r="S115" s="1083"/>
      <c r="T115" s="1083"/>
      <c r="U115" s="1083"/>
      <c r="V115" s="1083"/>
      <c r="W115" s="1083"/>
      <c r="X115" s="1083"/>
      <c r="Y115" s="1083"/>
      <c r="Z115" s="1354"/>
      <c r="AA115" s="1340" t="s">
        <v>218</v>
      </c>
      <c r="AB115" s="1340"/>
      <c r="AC115" s="1362">
        <f>Einstellungen!E326</f>
        <v>7.0000000000000007E-2</v>
      </c>
      <c r="AD115" s="1340" t="s">
        <v>187</v>
      </c>
      <c r="AE115" s="1340"/>
      <c r="AF115" s="1340"/>
      <c r="AG115" s="1356">
        <f>AG114/(100%-Einstellungen!E326)</f>
        <v>0</v>
      </c>
      <c r="AH115" s="1087"/>
      <c r="AI115" s="1088"/>
      <c r="AJ115" s="1089">
        <f t="shared" si="6"/>
        <v>0</v>
      </c>
      <c r="AK115" s="1090">
        <f>AJ115*Einstellungen!E261*0.6</f>
        <v>0</v>
      </c>
      <c r="AL115" s="1083"/>
      <c r="AM115" s="1084"/>
      <c r="AN115" s="1083"/>
    </row>
    <row r="116" spans="3:40" hidden="1" x14ac:dyDescent="0.35">
      <c r="C116" s="1084"/>
      <c r="D116" s="1084"/>
      <c r="E116" s="1084"/>
      <c r="F116" s="1083"/>
      <c r="G116" s="1083"/>
      <c r="H116" s="1083"/>
      <c r="I116" s="1083"/>
      <c r="J116" s="1083"/>
      <c r="K116" s="1083"/>
      <c r="L116" s="1083"/>
      <c r="M116" s="1083"/>
      <c r="N116" s="1083"/>
      <c r="O116" s="1083"/>
      <c r="P116" s="1083"/>
      <c r="Q116" s="1083"/>
      <c r="R116" s="1083"/>
      <c r="S116" s="1083"/>
      <c r="T116" s="1083"/>
      <c r="U116" s="1083"/>
      <c r="V116" s="1083"/>
      <c r="W116" s="1083"/>
      <c r="X116" s="1083"/>
      <c r="Y116" s="1083"/>
      <c r="Z116" s="1354"/>
      <c r="AA116" s="1334" t="s">
        <v>188</v>
      </c>
      <c r="AB116" s="1334"/>
      <c r="AC116" s="1336">
        <v>1</v>
      </c>
      <c r="AD116" s="1334"/>
      <c r="AE116" s="1334"/>
      <c r="AF116" s="1334"/>
      <c r="AG116" s="1353">
        <f>SUM(AF67:AF78)+AF72</f>
        <v>2873986.2288450673</v>
      </c>
      <c r="AH116" s="1087"/>
      <c r="AI116" s="1088"/>
      <c r="AJ116" s="1089">
        <f t="shared" si="6"/>
        <v>0</v>
      </c>
      <c r="AK116" s="1090">
        <f>AJ116*Einstellungen!E262*0.6</f>
        <v>0</v>
      </c>
      <c r="AL116" s="1083"/>
      <c r="AM116" s="1084"/>
      <c r="AN116" s="1083"/>
    </row>
    <row r="117" spans="3:40" hidden="1" x14ac:dyDescent="0.35">
      <c r="C117" s="1084"/>
      <c r="D117" s="1084"/>
      <c r="E117" s="1084"/>
      <c r="F117" s="1083"/>
      <c r="G117" s="1083"/>
      <c r="H117" s="1083"/>
      <c r="I117" s="1083"/>
      <c r="J117" s="1083"/>
      <c r="K117" s="1083"/>
      <c r="L117" s="1083"/>
      <c r="M117" s="1083"/>
      <c r="N117" s="1083"/>
      <c r="O117" s="1083"/>
      <c r="P117" s="1083"/>
      <c r="Q117" s="1083"/>
      <c r="R117" s="1083"/>
      <c r="S117" s="1083"/>
      <c r="T117" s="1083"/>
      <c r="U117" s="1083"/>
      <c r="V117" s="1083"/>
      <c r="W117" s="1083"/>
      <c r="X117" s="1083"/>
      <c r="Y117" s="1083"/>
      <c r="Z117" s="1354"/>
      <c r="AA117" s="1340" t="s">
        <v>201</v>
      </c>
      <c r="AB117" s="1340"/>
      <c r="AC117" s="1340"/>
      <c r="AD117" s="1340"/>
      <c r="AE117" s="1340"/>
      <c r="AF117" s="1340"/>
      <c r="AG117" s="1356">
        <f>AG111+AG114+AG116</f>
        <v>4444973.0023592673</v>
      </c>
      <c r="AH117" s="1087"/>
      <c r="AI117" s="1088"/>
      <c r="AJ117" s="1089">
        <f t="shared" si="6"/>
        <v>0</v>
      </c>
      <c r="AK117" s="1090">
        <f>AJ117*Einstellungen!E263*0.6</f>
        <v>0</v>
      </c>
      <c r="AL117" s="1083"/>
      <c r="AM117" s="1084"/>
      <c r="AN117" s="1083"/>
    </row>
    <row r="118" spans="3:40" hidden="1" x14ac:dyDescent="0.35">
      <c r="C118" s="1084"/>
      <c r="D118" s="1084"/>
      <c r="E118" s="1084"/>
      <c r="F118" s="1083"/>
      <c r="G118" s="1083"/>
      <c r="H118" s="1083"/>
      <c r="I118" s="1083"/>
      <c r="J118" s="1083"/>
      <c r="K118" s="1083"/>
      <c r="L118" s="1083"/>
      <c r="M118" s="1083"/>
      <c r="N118" s="1083"/>
      <c r="O118" s="1083"/>
      <c r="P118" s="1083"/>
      <c r="Q118" s="1083"/>
      <c r="R118" s="1083"/>
      <c r="S118" s="1083"/>
      <c r="T118" s="1083"/>
      <c r="U118" s="1083"/>
      <c r="V118" s="1083"/>
      <c r="W118" s="1083"/>
      <c r="X118" s="1083"/>
      <c r="Y118" s="1083"/>
      <c r="Z118" s="1354"/>
      <c r="AA118" s="1334" t="s">
        <v>203</v>
      </c>
      <c r="AB118" s="1334"/>
      <c r="AC118" s="1334"/>
      <c r="AD118" s="1334"/>
      <c r="AE118" s="1334"/>
      <c r="AF118" s="1334"/>
      <c r="AG118" s="1353">
        <f>AG112+AG115+AG116</f>
        <v>4563219.3186452817</v>
      </c>
      <c r="AH118" s="1087"/>
      <c r="AI118" s="1088"/>
      <c r="AJ118" s="1089">
        <f t="shared" si="6"/>
        <v>0</v>
      </c>
      <c r="AK118" s="1090">
        <f>AJ118*Einstellungen!E264*0.6</f>
        <v>0</v>
      </c>
      <c r="AL118" s="1083"/>
      <c r="AM118" s="1084"/>
      <c r="AN118" s="1083"/>
    </row>
    <row r="119" spans="3:40" s="214" customFormat="1" hidden="1" x14ac:dyDescent="0.35">
      <c r="C119" s="599"/>
      <c r="D119" s="599"/>
      <c r="E119" s="599"/>
      <c r="Z119" s="662"/>
      <c r="AA119" s="663" t="s">
        <v>205</v>
      </c>
      <c r="AB119" s="663"/>
      <c r="AC119" s="663"/>
      <c r="AD119" s="663"/>
      <c r="AE119" s="663"/>
      <c r="AF119" s="664"/>
      <c r="AG119" s="665">
        <f>AG118-AG117</f>
        <v>118246.31628601439</v>
      </c>
      <c r="AH119" s="1093"/>
      <c r="AI119" s="1094"/>
      <c r="AJ119" s="1089">
        <f t="shared" si="6"/>
        <v>0</v>
      </c>
      <c r="AK119" s="1090">
        <f>AJ119*Einstellungen!E265*0.6</f>
        <v>0</v>
      </c>
      <c r="AM119" s="599"/>
    </row>
    <row r="120" spans="3:40" hidden="1" x14ac:dyDescent="0.35">
      <c r="C120" s="1084"/>
      <c r="D120" s="1084"/>
      <c r="E120" s="1084"/>
      <c r="F120" s="1083"/>
      <c r="G120" s="1083"/>
      <c r="H120" s="1083"/>
      <c r="I120" s="1083"/>
      <c r="J120" s="1083"/>
      <c r="K120" s="1083"/>
      <c r="L120" s="1083"/>
      <c r="M120" s="1083"/>
      <c r="N120" s="1083"/>
      <c r="O120" s="1083"/>
      <c r="P120" s="1083"/>
      <c r="Q120" s="1083"/>
      <c r="R120" s="1083"/>
      <c r="S120" s="1083"/>
      <c r="T120" s="1083"/>
      <c r="U120" s="1083"/>
      <c r="V120" s="1083"/>
      <c r="W120" s="1083"/>
      <c r="X120" s="1083"/>
      <c r="Y120" s="1083"/>
      <c r="Z120" s="1083"/>
      <c r="AA120" s="1083"/>
      <c r="AB120" s="1083"/>
      <c r="AC120" s="1083"/>
      <c r="AD120" s="1083"/>
      <c r="AE120" s="1083"/>
      <c r="AF120" s="1083" t="s">
        <v>219</v>
      </c>
      <c r="AG120" s="1291">
        <f>(AG112+AG113)/Kalkulation!$F$9/Kalkulation!$G$9</f>
        <v>88.024651529283886</v>
      </c>
      <c r="AH120" s="1087"/>
      <c r="AI120" s="1088"/>
      <c r="AJ120" s="1089">
        <f t="shared" si="6"/>
        <v>0</v>
      </c>
      <c r="AK120" s="1090">
        <f>AJ120*Einstellungen!E266*0.6</f>
        <v>0</v>
      </c>
      <c r="AL120" s="1083"/>
      <c r="AM120" s="1084"/>
      <c r="AN120" s="1083"/>
    </row>
    <row r="121" spans="3:40" hidden="1" x14ac:dyDescent="0.35">
      <c r="C121" s="1084"/>
      <c r="D121" s="1084"/>
      <c r="E121" s="1084"/>
      <c r="F121" s="1083"/>
      <c r="G121" s="1083"/>
      <c r="H121" s="1083"/>
      <c r="I121" s="1083"/>
      <c r="J121" s="1083"/>
      <c r="K121" s="1083"/>
      <c r="L121" s="1083"/>
      <c r="M121" s="1083"/>
      <c r="N121" s="1083"/>
      <c r="O121" s="1083"/>
      <c r="P121" s="1083"/>
      <c r="Q121" s="1083"/>
      <c r="R121" s="1083"/>
      <c r="S121" s="1083"/>
      <c r="T121" s="1083"/>
      <c r="U121" s="1083"/>
      <c r="V121" s="1083"/>
      <c r="W121" s="1083"/>
      <c r="X121" s="1083"/>
      <c r="Y121" s="1083"/>
      <c r="Z121" s="1083"/>
      <c r="AA121" s="1083"/>
      <c r="AB121" s="1083"/>
      <c r="AC121" s="1083"/>
      <c r="AD121" s="1083"/>
      <c r="AE121" s="1083"/>
      <c r="AF121" s="1358" t="s">
        <v>220</v>
      </c>
      <c r="AG121" s="1363">
        <f>AG113/(AG113+AG112)</f>
        <v>0.24890588162977847</v>
      </c>
      <c r="AH121" s="1087"/>
      <c r="AI121" s="1088"/>
      <c r="AJ121" s="1089">
        <f t="shared" si="6"/>
        <v>0</v>
      </c>
      <c r="AK121" s="1090">
        <f>AJ121*Einstellungen!E267*0.6</f>
        <v>0</v>
      </c>
      <c r="AL121" s="1083"/>
      <c r="AM121" s="1084"/>
      <c r="AN121" s="1083"/>
    </row>
    <row r="122" spans="3:40" hidden="1" x14ac:dyDescent="0.35">
      <c r="C122" s="1084"/>
      <c r="D122" s="1084"/>
      <c r="E122" s="1084"/>
      <c r="F122" s="1083"/>
      <c r="G122" s="1083"/>
      <c r="H122" s="1083"/>
      <c r="I122" s="1083"/>
      <c r="J122" s="1083"/>
      <c r="K122" s="1083"/>
      <c r="L122" s="1083"/>
      <c r="M122" s="1083"/>
      <c r="N122" s="1083"/>
      <c r="O122" s="1083"/>
      <c r="P122" s="1083"/>
      <c r="Q122" s="1083"/>
      <c r="R122" s="1083"/>
      <c r="S122" s="1083"/>
      <c r="T122" s="1083"/>
      <c r="U122" s="1083"/>
      <c r="V122" s="1083"/>
      <c r="W122" s="1083"/>
      <c r="X122" s="1083"/>
      <c r="Y122" s="1083"/>
      <c r="Z122" s="1083"/>
      <c r="AA122" s="1083"/>
      <c r="AB122" s="1083"/>
      <c r="AC122" s="1083"/>
      <c r="AD122" s="1083"/>
      <c r="AE122" s="1083"/>
      <c r="AF122" s="1083"/>
      <c r="AG122" s="1083"/>
      <c r="AH122" s="1087"/>
      <c r="AI122" s="1088"/>
      <c r="AJ122" s="1089">
        <f t="shared" si="6"/>
        <v>0</v>
      </c>
      <c r="AK122" s="1090">
        <f>AJ122*Einstellungen!E268*0.6</f>
        <v>0</v>
      </c>
      <c r="AL122" s="1083"/>
      <c r="AM122" s="1084"/>
      <c r="AN122" s="1083"/>
    </row>
    <row r="123" spans="3:40" hidden="1" x14ac:dyDescent="0.35">
      <c r="C123" s="1084"/>
      <c r="D123" s="1084"/>
      <c r="E123" s="1084"/>
      <c r="F123" s="1083"/>
      <c r="G123" s="1083"/>
      <c r="H123" s="1083"/>
      <c r="I123" s="1083"/>
      <c r="J123" s="1083"/>
      <c r="K123" s="1083"/>
      <c r="L123" s="1083"/>
      <c r="M123" s="1083"/>
      <c r="N123" s="1083"/>
      <c r="O123" s="1083"/>
      <c r="P123" s="1083"/>
      <c r="Q123" s="1083"/>
      <c r="R123" s="1083"/>
      <c r="S123" s="1083"/>
      <c r="T123" s="1083"/>
      <c r="U123" s="1083"/>
      <c r="V123" s="1083"/>
      <c r="W123" s="1083"/>
      <c r="X123" s="1083"/>
      <c r="Y123" s="1083"/>
      <c r="Z123" s="1083"/>
      <c r="AA123" s="1083"/>
      <c r="AB123" s="1083"/>
      <c r="AC123" s="1083"/>
      <c r="AD123" s="1083"/>
      <c r="AE123" s="1083"/>
      <c r="AF123" s="1083"/>
      <c r="AG123" s="1083"/>
      <c r="AH123" s="1087"/>
      <c r="AI123" s="1088"/>
      <c r="AJ123" s="1089">
        <f t="shared" si="6"/>
        <v>0</v>
      </c>
      <c r="AK123" s="1090">
        <f>AJ123*Einstellungen!E269*0.6</f>
        <v>0</v>
      </c>
      <c r="AL123" s="1083"/>
      <c r="AM123" s="1084"/>
      <c r="AN123" s="1083"/>
    </row>
    <row r="124" spans="3:40" hidden="1" x14ac:dyDescent="0.35">
      <c r="C124" s="1084"/>
      <c r="D124" s="1084"/>
      <c r="E124" s="1084"/>
      <c r="F124" s="1083"/>
      <c r="G124" s="1083"/>
      <c r="H124" s="1083"/>
      <c r="I124" s="1083"/>
      <c r="J124" s="1083"/>
      <c r="K124" s="1083"/>
      <c r="L124" s="1083"/>
      <c r="M124" s="1083"/>
      <c r="N124" s="1083"/>
      <c r="O124" s="1083"/>
      <c r="P124" s="1083"/>
      <c r="Q124" s="1083"/>
      <c r="R124" s="1083"/>
      <c r="S124" s="1083"/>
      <c r="T124" s="1083"/>
      <c r="U124" s="1083"/>
      <c r="V124" s="1083"/>
      <c r="W124" s="1083"/>
      <c r="X124" s="1083"/>
      <c r="Y124" s="1083"/>
      <c r="Z124" s="1083"/>
      <c r="AA124" s="1083"/>
      <c r="AB124" s="1083"/>
      <c r="AC124" s="1083"/>
      <c r="AD124" s="1083"/>
      <c r="AE124" s="1083"/>
      <c r="AF124" s="1083"/>
      <c r="AG124" s="1083"/>
      <c r="AH124" s="1087"/>
      <c r="AI124" s="1088"/>
      <c r="AJ124" s="1089">
        <f t="shared" si="6"/>
        <v>0</v>
      </c>
      <c r="AK124" s="1090">
        <f>AJ124*Einstellungen!E270*0.6</f>
        <v>0</v>
      </c>
      <c r="AL124" s="1083"/>
      <c r="AM124" s="1084"/>
      <c r="AN124" s="1083"/>
    </row>
    <row r="125" spans="3:40" hidden="1" x14ac:dyDescent="0.35">
      <c r="C125" s="1084"/>
      <c r="D125" s="1084"/>
      <c r="E125" s="1084"/>
      <c r="F125" s="1083"/>
      <c r="G125" s="1083"/>
      <c r="H125" s="1083"/>
      <c r="I125" s="1083"/>
      <c r="J125" s="1083"/>
      <c r="K125" s="1083"/>
      <c r="L125" s="1083"/>
      <c r="M125" s="1083"/>
      <c r="N125" s="1083"/>
      <c r="O125" s="1083"/>
      <c r="P125" s="1083"/>
      <c r="Q125" s="1083"/>
      <c r="R125" s="1083"/>
      <c r="S125" s="1083"/>
      <c r="T125" s="1083"/>
      <c r="U125" s="1083"/>
      <c r="V125" s="1083"/>
      <c r="W125" s="1083"/>
      <c r="X125" s="1083"/>
      <c r="Y125" s="1083"/>
      <c r="Z125" s="1083"/>
      <c r="AA125" s="1083"/>
      <c r="AB125" s="1083"/>
      <c r="AC125" s="1083"/>
      <c r="AD125" s="1083"/>
      <c r="AE125" s="1083"/>
      <c r="AF125" s="1083"/>
      <c r="AG125" s="1083"/>
      <c r="AH125" s="1087"/>
      <c r="AI125" s="1088"/>
      <c r="AJ125" s="1089">
        <f t="shared" si="6"/>
        <v>0</v>
      </c>
      <c r="AK125" s="1090">
        <f>AJ125*Einstellungen!E271*0.6</f>
        <v>0</v>
      </c>
      <c r="AL125" s="1083"/>
      <c r="AM125" s="1084"/>
      <c r="AN125" s="1083"/>
    </row>
    <row r="126" spans="3:40" x14ac:dyDescent="0.35">
      <c r="C126" s="1084"/>
      <c r="D126" s="1084"/>
      <c r="E126" s="1084"/>
      <c r="F126" s="1083"/>
      <c r="G126" s="1083"/>
      <c r="H126" s="1083"/>
      <c r="I126" s="1083"/>
      <c r="J126" s="1083"/>
      <c r="K126" s="1083"/>
      <c r="L126" s="1083"/>
      <c r="M126" s="1083"/>
      <c r="N126" s="1083"/>
      <c r="O126" s="1083"/>
      <c r="P126" s="1083"/>
      <c r="Q126" s="1083"/>
      <c r="R126" s="1083"/>
      <c r="S126" s="1083"/>
      <c r="T126" s="1083"/>
      <c r="U126" s="1083"/>
      <c r="V126" s="1083"/>
      <c r="W126" s="1083"/>
      <c r="X126" s="1083"/>
      <c r="Y126" s="1083"/>
      <c r="Z126" s="1083"/>
      <c r="AA126" s="1083"/>
      <c r="AB126" s="1083"/>
      <c r="AC126" s="1083"/>
      <c r="AD126" s="1083"/>
      <c r="AE126" s="1083"/>
      <c r="AF126" s="1083"/>
      <c r="AG126" s="1083"/>
      <c r="AH126" s="1087" t="s">
        <v>221</v>
      </c>
      <c r="AI126" s="1088">
        <f>AF77</f>
        <v>25594.037099049383</v>
      </c>
      <c r="AJ126" s="1089">
        <f t="shared" si="6"/>
        <v>1.2257517138504719E-2</v>
      </c>
      <c r="AK126" s="1090">
        <f>AJ126*Einstellungen!E250</f>
        <v>4.0449806557065577E-3</v>
      </c>
      <c r="AL126" s="1083" t="s">
        <v>222</v>
      </c>
      <c r="AM126" s="1084"/>
      <c r="AN126" s="1083"/>
    </row>
    <row r="127" spans="3:40" x14ac:dyDescent="0.35">
      <c r="C127" s="1084"/>
      <c r="D127" s="1084"/>
      <c r="E127" s="1084"/>
      <c r="F127" s="1083"/>
      <c r="G127" s="1083"/>
      <c r="H127" s="1083"/>
      <c r="I127" s="1083"/>
      <c r="J127" s="1083"/>
      <c r="K127" s="1083"/>
      <c r="L127" s="1083"/>
      <c r="M127" s="1083"/>
      <c r="N127" s="1083"/>
      <c r="O127" s="1083"/>
      <c r="P127" s="1083"/>
      <c r="Q127" s="1083"/>
      <c r="R127" s="1083"/>
      <c r="S127" s="1083"/>
      <c r="T127" s="1083"/>
      <c r="U127" s="1083"/>
      <c r="V127" s="1083"/>
      <c r="W127" s="1083"/>
      <c r="X127" s="1083"/>
      <c r="Y127" s="1083"/>
      <c r="Z127" s="1083"/>
      <c r="AA127" s="1083"/>
      <c r="AB127" s="1083"/>
      <c r="AC127" s="1083"/>
      <c r="AD127" s="1083"/>
      <c r="AE127" s="1083"/>
      <c r="AF127" s="1083"/>
      <c r="AG127" s="1083"/>
      <c r="AH127" s="1087" t="s">
        <v>223</v>
      </c>
      <c r="AI127" s="1088">
        <f>AF69</f>
        <v>67606.890450319086</v>
      </c>
      <c r="AJ127" s="1089">
        <f t="shared" si="6"/>
        <v>3.2378347158314336E-2</v>
      </c>
      <c r="AK127" s="1090">
        <f>AJ127</f>
        <v>3.2378347158314336E-2</v>
      </c>
      <c r="AL127" s="1083"/>
      <c r="AM127" s="1084"/>
      <c r="AN127" s="1083"/>
    </row>
    <row r="128" spans="3:40" x14ac:dyDescent="0.35">
      <c r="C128" s="1084"/>
      <c r="D128" s="1084"/>
      <c r="E128" s="1084"/>
      <c r="F128" s="1083"/>
      <c r="G128" s="1083"/>
      <c r="H128" s="1083"/>
      <c r="I128" s="1083"/>
      <c r="J128" s="1083"/>
      <c r="K128" s="1083"/>
      <c r="L128" s="1083"/>
      <c r="M128" s="1083"/>
      <c r="N128" s="1083"/>
      <c r="O128" s="1083"/>
      <c r="P128" s="1083"/>
      <c r="Q128" s="1083"/>
      <c r="R128" s="1083"/>
      <c r="S128" s="1083"/>
      <c r="T128" s="1083"/>
      <c r="U128" s="1083"/>
      <c r="V128" s="1083"/>
      <c r="W128" s="1083"/>
      <c r="X128" s="1083"/>
      <c r="Y128" s="1083"/>
      <c r="Z128" s="1083"/>
      <c r="AA128" s="1083"/>
      <c r="AB128" s="1083"/>
      <c r="AC128" s="1083"/>
      <c r="AD128" s="1083"/>
      <c r="AE128" s="1083"/>
      <c r="AF128" s="1083"/>
      <c r="AG128" s="1083"/>
      <c r="AH128" s="1087" t="s">
        <v>57</v>
      </c>
      <c r="AI128" s="1088">
        <f>AF67</f>
        <v>188980.77181676001</v>
      </c>
      <c r="AJ128" s="1089">
        <f t="shared" si="6"/>
        <v>9.0506825493263929E-2</v>
      </c>
      <c r="AK128" s="1090">
        <f>AJ128</f>
        <v>9.0506825493263929E-2</v>
      </c>
      <c r="AL128" s="1083"/>
      <c r="AM128" s="1084"/>
      <c r="AN128" s="1083"/>
    </row>
    <row r="129" spans="34:40" x14ac:dyDescent="0.35">
      <c r="AH129" s="1087" t="str">
        <f>AA79</f>
        <v>Flexibilitätszuschlag</v>
      </c>
      <c r="AI129" s="1088">
        <f>AF79</f>
        <v>10985.005517383559</v>
      </c>
      <c r="AJ129" s="1089">
        <f t="shared" si="6"/>
        <v>5.2609478088511095E-3</v>
      </c>
      <c r="AK129" s="1090"/>
      <c r="AL129" s="1083" t="s">
        <v>224</v>
      </c>
      <c r="AM129" s="1084"/>
      <c r="AN129" s="1083"/>
    </row>
    <row r="130" spans="34:40" x14ac:dyDescent="0.35">
      <c r="AH130" s="1087" t="str">
        <f>AA78</f>
        <v>Pflegematerial</v>
      </c>
      <c r="AI130" s="1088">
        <f>AF78</f>
        <v>26946.174908055753</v>
      </c>
      <c r="AJ130" s="1089">
        <f t="shared" si="6"/>
        <v>1.2905084081671001E-2</v>
      </c>
      <c r="AK130" s="1090">
        <f>AJ130</f>
        <v>1.2905084081671001E-2</v>
      </c>
      <c r="AL130" s="1083"/>
      <c r="AM130" s="1084"/>
      <c r="AN130" s="1083"/>
    </row>
    <row r="131" spans="34:40" x14ac:dyDescent="0.35">
      <c r="AH131" s="1095"/>
      <c r="AI131" s="1095"/>
      <c r="AJ131" s="1095">
        <f>AJ104+AJ126+AJ127+AJ128+AJ129</f>
        <v>0.26045418341271043</v>
      </c>
      <c r="AK131" s="1095">
        <f>AK104+AK126+AK127+AK128+AK129+AK130</f>
        <v>0.16360524546008354</v>
      </c>
      <c r="AL131" s="1084"/>
      <c r="AM131" s="1084"/>
      <c r="AN131" s="1083"/>
    </row>
    <row r="132" spans="34:40" x14ac:dyDescent="0.35">
      <c r="AH132" s="214" t="s">
        <v>225</v>
      </c>
      <c r="AI132" s="941">
        <f>AG94+AG95</f>
        <v>2088027.8452681464</v>
      </c>
      <c r="AJ132" s="1083"/>
      <c r="AK132" s="1083"/>
      <c r="AL132" s="1084"/>
      <c r="AM132" s="1084"/>
      <c r="AN132" s="1083"/>
    </row>
    <row r="134" spans="34:40" x14ac:dyDescent="0.35">
      <c r="AH134" s="1083"/>
      <c r="AI134" s="1083"/>
      <c r="AJ134" s="1083"/>
      <c r="AK134" s="1086"/>
      <c r="AL134" s="1084"/>
      <c r="AM134" s="1084"/>
      <c r="AN134" s="1083"/>
    </row>
  </sheetData>
  <sheetProtection selectLockedCells="1" selectUnlockedCells="1"/>
  <customSheetViews>
    <customSheetView guid="{AEB6CCF5-4429-48DA-867B-58761C94C6F2}" scale="85" showGridLines="0" hiddenRows="1" topLeftCell="AA1">
      <pane ySplit="3" topLeftCell="A4" activePane="bottomLeft" state="frozen"/>
      <selection pane="bottomLeft" activeCell="AH89" sqref="AH89"/>
      <pageMargins left="0" right="0" top="0" bottom="0" header="0" footer="0"/>
      <pageSetup paperSize="9" orientation="landscape"/>
    </customSheetView>
    <customSheetView guid="{C4DAD7F8-47C6-4127-9A46-A993B7B9C81A}" scale="85" showGridLines="0" hiddenRows="1" topLeftCell="AA1">
      <pane ySplit="3" topLeftCell="A4" activePane="bottomLeft" state="frozen"/>
      <selection pane="bottomLeft" activeCell="AH89" sqref="AH89"/>
      <pageMargins left="0" right="0" top="0" bottom="0" header="0" footer="0"/>
      <pageSetup paperSize="9" orientation="landscape"/>
    </customSheetView>
    <customSheetView guid="{3BF24E96-6DC5-4C44-95BA-F3C989ECD277}" scale="85" showGridLines="0" hiddenRows="1" topLeftCell="AA1">
      <pane ySplit="3" topLeftCell="A4" activePane="bottomLeft" state="frozen"/>
      <selection pane="bottomLeft" activeCell="AH89" sqref="AH89"/>
      <pageMargins left="0" right="0" top="0" bottom="0" header="0" footer="0"/>
      <pageSetup paperSize="9" orientation="landscape"/>
    </customSheetView>
    <customSheetView guid="{4144C77C-55F3-4C13-A3EB-FD414C1C7F21}" scale="85" showGridLines="0" hiddenRows="1" topLeftCell="AA1">
      <pane ySplit="3" topLeftCell="A85" activePane="bottomLeft" state="frozen"/>
      <selection pane="bottomLeft" activeCell="AH89" sqref="AH89"/>
      <pageMargins left="0" right="0" top="0" bottom="0" header="0" footer="0"/>
      <pageSetup paperSize="9" orientation="landscape"/>
    </customSheetView>
  </customSheetViews>
  <mergeCells count="21">
    <mergeCell ref="AH11:AI11"/>
    <mergeCell ref="AA11:AD11"/>
    <mergeCell ref="Z7:AP8"/>
    <mergeCell ref="Z105:AA105"/>
    <mergeCell ref="Z89:AA89"/>
    <mergeCell ref="AK74:AM74"/>
    <mergeCell ref="A1:A2"/>
    <mergeCell ref="AG106:AG110"/>
    <mergeCell ref="Z90:Z92"/>
    <mergeCell ref="C21:E21"/>
    <mergeCell ref="AG90:AG92"/>
    <mergeCell ref="Z29:Z33"/>
    <mergeCell ref="B23:B24"/>
    <mergeCell ref="N22:P22"/>
    <mergeCell ref="S22:U22"/>
    <mergeCell ref="V22:W22"/>
    <mergeCell ref="B10:B11"/>
    <mergeCell ref="F10:F11"/>
    <mergeCell ref="C20:E20"/>
    <mergeCell ref="C23:E24"/>
    <mergeCell ref="C5:E8"/>
  </mergeCells>
  <pageMargins left="0.70866141732283472" right="0.70866141732283472" top="0.78740157480314965" bottom="0.78740157480314965" header="0.31496062992125984" footer="0.31496062992125984"/>
  <pageSetup paperSize="9" orientation="landscape"/>
  <ignoredErrors>
    <ignoredError sqref="D22" unlockedFormula="1"/>
  </ignoredErrors>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5"/>
  <dimension ref="B2:Q263"/>
  <sheetViews>
    <sheetView topLeftCell="A236" workbookViewId="0">
      <selection activeCell="C14" sqref="C14:G263"/>
    </sheetView>
  </sheetViews>
  <sheetFormatPr baseColWidth="10" defaultColWidth="11.453125" defaultRowHeight="14.5" x14ac:dyDescent="0.35"/>
  <cols>
    <col min="2" max="2" width="26.54296875" bestFit="1" customWidth="1"/>
    <col min="3" max="7" width="14.54296875" bestFit="1" customWidth="1"/>
  </cols>
  <sheetData>
    <row r="2" spans="2:17" x14ac:dyDescent="0.35">
      <c r="B2" s="1117">
        <f>Kalkulation!F9</f>
        <v>70</v>
      </c>
      <c r="C2" s="1105">
        <v>45</v>
      </c>
      <c r="D2" s="1105">
        <v>46</v>
      </c>
      <c r="E2" s="1105">
        <v>47</v>
      </c>
      <c r="F2" s="1105">
        <v>48</v>
      </c>
      <c r="G2" s="1105">
        <v>49</v>
      </c>
      <c r="I2" s="1105">
        <v>45</v>
      </c>
      <c r="J2" s="1105">
        <v>46</v>
      </c>
      <c r="K2" s="1105">
        <v>47</v>
      </c>
      <c r="L2" s="1105">
        <v>48</v>
      </c>
      <c r="M2" s="1105">
        <v>49</v>
      </c>
    </row>
    <row r="3" spans="2:17" x14ac:dyDescent="0.35">
      <c r="B3" s="1105" t="s">
        <v>226</v>
      </c>
      <c r="C3" s="1106">
        <v>45.09070966790798</v>
      </c>
      <c r="D3" s="1106">
        <v>45.237315849387031</v>
      </c>
      <c r="E3" s="1106">
        <v>45.383921450207239</v>
      </c>
      <c r="F3" s="1106">
        <v>45.53052705102747</v>
      </c>
      <c r="G3" s="1106">
        <v>45.677132651847693</v>
      </c>
      <c r="I3" s="1109">
        <f>C3/C$6</f>
        <v>0.58223885554553156</v>
      </c>
      <c r="J3" s="1109">
        <f t="shared" ref="J3:M5" si="0">D3/D$6</f>
        <v>0.58152757191331816</v>
      </c>
      <c r="K3" s="1109">
        <f t="shared" si="0"/>
        <v>0.58082259953022675</v>
      </c>
      <c r="L3" s="1109">
        <f t="shared" si="0"/>
        <v>0.58012385781713494</v>
      </c>
      <c r="M3" s="1109">
        <f t="shared" si="0"/>
        <v>0.57943126453582328</v>
      </c>
    </row>
    <row r="4" spans="2:17" x14ac:dyDescent="0.35">
      <c r="B4" s="1105" t="s">
        <v>227</v>
      </c>
      <c r="C4" s="1107">
        <v>18.803567043305105</v>
      </c>
      <c r="D4" s="1107">
        <v>18.803567043305105</v>
      </c>
      <c r="E4" s="1107">
        <v>18.803567043305105</v>
      </c>
      <c r="F4" s="1107">
        <v>18.803567043305105</v>
      </c>
      <c r="G4" s="1107">
        <v>18.803567043305105</v>
      </c>
      <c r="I4" s="1109">
        <f t="shared" ref="I4:I5" si="1">C4/C$6</f>
        <v>0.24280317245172309</v>
      </c>
      <c r="J4" s="1109">
        <f t="shared" si="0"/>
        <v>0.24172063440741645</v>
      </c>
      <c r="K4" s="1109">
        <f t="shared" si="0"/>
        <v>0.24064770829721896</v>
      </c>
      <c r="L4" s="1109">
        <f t="shared" si="0"/>
        <v>0.23958426489682225</v>
      </c>
      <c r="M4" s="1109">
        <f t="shared" si="0"/>
        <v>0.23853017904453946</v>
      </c>
    </row>
    <row r="5" spans="2:17" x14ac:dyDescent="0.35">
      <c r="B5" s="1105" t="s">
        <v>228</v>
      </c>
      <c r="C5" s="1106">
        <v>13.549386208981447</v>
      </c>
      <c r="D5" s="1106">
        <v>13.749608967477236</v>
      </c>
      <c r="E5" s="1106">
        <v>13.949831725973027</v>
      </c>
      <c r="F5" s="1106">
        <v>14.150054484468816</v>
      </c>
      <c r="G5" s="1106">
        <v>14.350277242964607</v>
      </c>
      <c r="I5" s="1109">
        <f t="shared" si="1"/>
        <v>0.1749579720027454</v>
      </c>
      <c r="J5" s="1109">
        <f t="shared" si="0"/>
        <v>0.17675179367926547</v>
      </c>
      <c r="K5" s="1109">
        <f t="shared" si="0"/>
        <v>0.17852969217255429</v>
      </c>
      <c r="L5" s="1109">
        <f t="shared" si="0"/>
        <v>0.1802918772860429</v>
      </c>
      <c r="M5" s="1109">
        <f t="shared" si="0"/>
        <v>0.18203855641963723</v>
      </c>
    </row>
    <row r="6" spans="2:17" x14ac:dyDescent="0.35">
      <c r="B6" s="1105" t="s">
        <v>229</v>
      </c>
      <c r="C6" s="1108">
        <f>C3+C4+C5</f>
        <v>77.443662920194527</v>
      </c>
      <c r="D6" s="1108">
        <f t="shared" ref="D6:G6" si="2">D3+D4+D5</f>
        <v>77.790491860169368</v>
      </c>
      <c r="E6" s="1108">
        <f t="shared" si="2"/>
        <v>78.137320219485375</v>
      </c>
      <c r="F6" s="1108">
        <f t="shared" si="2"/>
        <v>78.484148578801381</v>
      </c>
      <c r="G6" s="1108">
        <f t="shared" si="2"/>
        <v>78.830976938117402</v>
      </c>
      <c r="I6" s="1110">
        <f>SUM(I3:I5)</f>
        <v>1</v>
      </c>
      <c r="J6" s="1110">
        <f t="shared" ref="J6:M6" si="3">SUM(J3:J5)</f>
        <v>1</v>
      </c>
      <c r="K6" s="1110">
        <f t="shared" si="3"/>
        <v>1</v>
      </c>
      <c r="L6" s="1110">
        <f t="shared" si="3"/>
        <v>1</v>
      </c>
      <c r="M6" s="1110">
        <f t="shared" si="3"/>
        <v>1</v>
      </c>
    </row>
    <row r="7" spans="2:17" x14ac:dyDescent="0.35">
      <c r="B7" s="1699" t="s">
        <v>230</v>
      </c>
      <c r="C7" s="1700" t="str">
        <f>"von 0 bis " &amp; Preise!D22 &amp;"€"</f>
        <v>von 0 bis 133,33€</v>
      </c>
      <c r="D7" s="1701"/>
      <c r="E7" s="1701"/>
      <c r="F7" s="1701"/>
      <c r="G7" s="1702"/>
    </row>
    <row r="8" spans="2:17" x14ac:dyDescent="0.35">
      <c r="B8" s="1699"/>
      <c r="C8" s="1703"/>
      <c r="D8" s="1704"/>
      <c r="E8" s="1704"/>
      <c r="F8" s="1704"/>
      <c r="G8" s="1705"/>
    </row>
    <row r="12" spans="2:17" x14ac:dyDescent="0.35">
      <c r="M12">
        <v>125</v>
      </c>
    </row>
    <row r="13" spans="2:17" x14ac:dyDescent="0.35">
      <c r="B13" t="s">
        <v>202</v>
      </c>
      <c r="M13" s="1106">
        <v>36.509455588665283</v>
      </c>
      <c r="N13" s="1106">
        <v>35.421046644643219</v>
      </c>
      <c r="O13" s="1106">
        <v>35.52940228520125</v>
      </c>
      <c r="P13" s="1106">
        <v>35.637757925759281</v>
      </c>
      <c r="Q13" s="1106">
        <v>35.74611356631732</v>
      </c>
    </row>
    <row r="14" spans="2:17" x14ac:dyDescent="0.35">
      <c r="B14" s="1118">
        <v>1</v>
      </c>
      <c r="C14" s="1115">
        <v>47.9829360670957</v>
      </c>
      <c r="D14" s="1115">
        <v>48.129542248574751</v>
      </c>
      <c r="E14" s="1115">
        <v>48.276147849394967</v>
      </c>
      <c r="F14" s="1115">
        <v>48.422753450215183</v>
      </c>
      <c r="G14" s="1115">
        <v>48.56935905103542</v>
      </c>
      <c r="M14" s="1107">
        <v>13.361440453885486</v>
      </c>
      <c r="N14" s="1107">
        <v>13.361440453885486</v>
      </c>
      <c r="O14" s="1107">
        <v>13.361440453885486</v>
      </c>
      <c r="P14" s="1107">
        <v>13.361440453885486</v>
      </c>
      <c r="Q14" s="1107">
        <v>13.361440453885486</v>
      </c>
    </row>
    <row r="15" spans="2:17" x14ac:dyDescent="0.35">
      <c r="B15" s="1118">
        <v>2</v>
      </c>
      <c r="C15" s="1116">
        <v>47.9829360670957</v>
      </c>
      <c r="D15" s="1116">
        <v>48.129542248574751</v>
      </c>
      <c r="E15" s="1116">
        <v>48.276147849394967</v>
      </c>
      <c r="F15" s="1116">
        <v>48.422753450215183</v>
      </c>
      <c r="G15" s="1116">
        <v>48.56935905103542</v>
      </c>
      <c r="M15" s="1106">
        <v>9.6942437601439266</v>
      </c>
      <c r="N15" s="1106">
        <v>9.835847989095436</v>
      </c>
      <c r="O15" s="1106">
        <v>9.9774522180469507</v>
      </c>
      <c r="P15" s="1106">
        <v>10.119056446998458</v>
      </c>
      <c r="Q15" s="1106">
        <v>10.260660675949971</v>
      </c>
    </row>
    <row r="16" spans="2:17" x14ac:dyDescent="0.35">
      <c r="B16" s="1118">
        <v>3</v>
      </c>
      <c r="C16" s="1115">
        <v>47.9829360670957</v>
      </c>
      <c r="D16" s="1115">
        <v>48.129542248574744</v>
      </c>
      <c r="E16" s="1115">
        <v>48.276147849394981</v>
      </c>
      <c r="F16" s="1115">
        <v>48.422753450215197</v>
      </c>
      <c r="G16" s="1115">
        <v>48.569359051035413</v>
      </c>
      <c r="M16" s="1108">
        <f>M13+M14+M15</f>
        <v>59.565139802694695</v>
      </c>
      <c r="N16" s="1108">
        <f t="shared" ref="N16:Q16" si="4">N13+N14+N15</f>
        <v>58.618335087624139</v>
      </c>
      <c r="O16" s="1108">
        <f t="shared" si="4"/>
        <v>58.868294957133685</v>
      </c>
      <c r="P16" s="1108">
        <f t="shared" si="4"/>
        <v>59.118254826643224</v>
      </c>
      <c r="Q16" s="1108">
        <f t="shared" si="4"/>
        <v>59.368214696152776</v>
      </c>
    </row>
    <row r="17" spans="2:7" x14ac:dyDescent="0.35">
      <c r="B17" s="1118">
        <v>4</v>
      </c>
      <c r="C17" s="1115">
        <v>47.9829360670957</v>
      </c>
      <c r="D17" s="1115">
        <v>48.129542248574751</v>
      </c>
      <c r="E17" s="1115">
        <v>48.276147849394967</v>
      </c>
      <c r="F17" s="1115">
        <v>48.422753450215183</v>
      </c>
      <c r="G17" s="1115">
        <v>48.56935905103542</v>
      </c>
    </row>
    <row r="18" spans="2:7" x14ac:dyDescent="0.35">
      <c r="B18" s="1118">
        <v>5</v>
      </c>
      <c r="C18" s="1115">
        <v>47.9829360670957</v>
      </c>
      <c r="D18" s="1115">
        <v>48.129542248574737</v>
      </c>
      <c r="E18" s="1115">
        <v>48.276147849394974</v>
      </c>
      <c r="F18" s="1115">
        <v>48.422753450215197</v>
      </c>
      <c r="G18" s="1115">
        <v>48.569359051035413</v>
      </c>
    </row>
    <row r="19" spans="2:7" x14ac:dyDescent="0.35">
      <c r="B19" s="1118">
        <v>6</v>
      </c>
      <c r="C19" s="1115">
        <v>47.9829360670957</v>
      </c>
      <c r="D19" s="1115">
        <v>48.129542248574744</v>
      </c>
      <c r="E19" s="1115">
        <v>48.276147849394981</v>
      </c>
      <c r="F19" s="1115">
        <v>48.422753450215197</v>
      </c>
      <c r="G19" s="1115">
        <v>48.569359051035413</v>
      </c>
    </row>
    <row r="20" spans="2:7" x14ac:dyDescent="0.35">
      <c r="B20" s="1118">
        <v>7</v>
      </c>
      <c r="C20" s="1115">
        <v>47.982936067095707</v>
      </c>
      <c r="D20" s="1115">
        <v>48.129542248574751</v>
      </c>
      <c r="E20" s="1115">
        <v>48.276147849394974</v>
      </c>
      <c r="F20" s="1115">
        <v>48.422753450215204</v>
      </c>
      <c r="G20" s="1115">
        <v>48.56935905103542</v>
      </c>
    </row>
    <row r="21" spans="2:7" x14ac:dyDescent="0.35">
      <c r="B21" s="1118">
        <v>8</v>
      </c>
      <c r="C21" s="1115">
        <v>47.9829360670957</v>
      </c>
      <c r="D21" s="1115">
        <v>48.129542248574751</v>
      </c>
      <c r="E21" s="1115">
        <v>48.276147849394967</v>
      </c>
      <c r="F21" s="1115">
        <v>48.422753450215183</v>
      </c>
      <c r="G21" s="1115">
        <v>48.56935905103542</v>
      </c>
    </row>
    <row r="22" spans="2:7" x14ac:dyDescent="0.35">
      <c r="B22" s="1118">
        <v>9</v>
      </c>
      <c r="C22" s="1115">
        <v>47.982936067095714</v>
      </c>
      <c r="D22" s="1115">
        <v>48.129542248574744</v>
      </c>
      <c r="E22" s="1115">
        <v>48.276147849394967</v>
      </c>
      <c r="F22" s="1115">
        <v>48.422753450215197</v>
      </c>
      <c r="G22" s="1115">
        <v>48.569359051035413</v>
      </c>
    </row>
    <row r="23" spans="2:7" x14ac:dyDescent="0.35">
      <c r="B23" s="1118">
        <v>10</v>
      </c>
      <c r="C23" s="1115">
        <v>47.9829360670957</v>
      </c>
      <c r="D23" s="1115">
        <v>48.129542248574737</v>
      </c>
      <c r="E23" s="1115">
        <v>48.276147849394974</v>
      </c>
      <c r="F23" s="1115">
        <v>48.422753450215197</v>
      </c>
      <c r="G23" s="1115">
        <v>48.569359051035413</v>
      </c>
    </row>
    <row r="24" spans="2:7" x14ac:dyDescent="0.35">
      <c r="B24" s="1118">
        <v>11</v>
      </c>
      <c r="C24" s="1115">
        <v>47.982936067095714</v>
      </c>
      <c r="D24" s="1115">
        <v>48.129542248574758</v>
      </c>
      <c r="E24" s="1115">
        <v>48.276147849394981</v>
      </c>
      <c r="F24" s="1115">
        <v>48.422753450215197</v>
      </c>
      <c r="G24" s="1115">
        <v>48.569359051035413</v>
      </c>
    </row>
    <row r="25" spans="2:7" x14ac:dyDescent="0.35">
      <c r="B25" s="1118">
        <v>12</v>
      </c>
      <c r="C25" s="1115">
        <v>47.9829360670957</v>
      </c>
      <c r="D25" s="1115">
        <v>48.129542248574744</v>
      </c>
      <c r="E25" s="1115">
        <v>48.276147849394981</v>
      </c>
      <c r="F25" s="1115">
        <v>48.422753450215197</v>
      </c>
      <c r="G25" s="1115">
        <v>48.569359051035413</v>
      </c>
    </row>
    <row r="26" spans="2:7" x14ac:dyDescent="0.35">
      <c r="B26" s="1118">
        <v>13</v>
      </c>
      <c r="C26" s="1115">
        <v>47.9829360670957</v>
      </c>
      <c r="D26" s="1115">
        <v>48.129542248574744</v>
      </c>
      <c r="E26" s="1115">
        <v>48.276147849394974</v>
      </c>
      <c r="F26" s="1115">
        <v>48.422753450215197</v>
      </c>
      <c r="G26" s="1115">
        <v>48.56935905103542</v>
      </c>
    </row>
    <row r="27" spans="2:7" x14ac:dyDescent="0.35">
      <c r="B27" s="1118">
        <v>14</v>
      </c>
      <c r="C27" s="1115">
        <v>47.982936067095707</v>
      </c>
      <c r="D27" s="1115">
        <v>48.129542248574751</v>
      </c>
      <c r="E27" s="1115">
        <v>48.276147849394974</v>
      </c>
      <c r="F27" s="1115">
        <v>48.422753450215204</v>
      </c>
      <c r="G27" s="1115">
        <v>48.56935905103542</v>
      </c>
    </row>
    <row r="28" spans="2:7" x14ac:dyDescent="0.35">
      <c r="B28" s="1118">
        <v>15</v>
      </c>
      <c r="C28" s="1115">
        <v>47.9829360670957</v>
      </c>
      <c r="D28" s="1115">
        <v>48.129542248574758</v>
      </c>
      <c r="E28" s="1115">
        <v>48.276147849394988</v>
      </c>
      <c r="F28" s="1115">
        <v>48.422753450215197</v>
      </c>
      <c r="G28" s="1115">
        <v>48.56935905103542</v>
      </c>
    </row>
    <row r="29" spans="2:7" x14ac:dyDescent="0.35">
      <c r="B29" s="1118">
        <v>16</v>
      </c>
      <c r="C29" s="1115">
        <v>47.9829360670957</v>
      </c>
      <c r="D29" s="1115">
        <v>48.129542248574751</v>
      </c>
      <c r="E29" s="1115">
        <v>48.276147849394967</v>
      </c>
      <c r="F29" s="1115">
        <v>48.422753450215183</v>
      </c>
      <c r="G29" s="1115">
        <v>48.56935905103542</v>
      </c>
    </row>
    <row r="30" spans="2:7" x14ac:dyDescent="0.35">
      <c r="B30" s="1118">
        <v>17</v>
      </c>
      <c r="C30" s="1115">
        <v>47.982936067095707</v>
      </c>
      <c r="D30" s="1115">
        <v>48.129542248574751</v>
      </c>
      <c r="E30" s="1115">
        <v>48.276147849394981</v>
      </c>
      <c r="F30" s="1115">
        <v>48.422753450215204</v>
      </c>
      <c r="G30" s="1115">
        <v>48.56935905103542</v>
      </c>
    </row>
    <row r="31" spans="2:7" x14ac:dyDescent="0.35">
      <c r="B31" s="1118">
        <v>18</v>
      </c>
      <c r="C31" s="1115">
        <v>47.982936067095714</v>
      </c>
      <c r="D31" s="1115">
        <v>48.129542248574744</v>
      </c>
      <c r="E31" s="1115">
        <v>48.276147849394967</v>
      </c>
      <c r="F31" s="1115">
        <v>48.422753450215197</v>
      </c>
      <c r="G31" s="1115">
        <v>48.569359051035413</v>
      </c>
    </row>
    <row r="32" spans="2:7" x14ac:dyDescent="0.35">
      <c r="B32" s="1118">
        <v>19</v>
      </c>
      <c r="C32" s="1115">
        <v>47.9829360670957</v>
      </c>
      <c r="D32" s="1115">
        <v>48.129542248574751</v>
      </c>
      <c r="E32" s="1115">
        <v>48.276147849394967</v>
      </c>
      <c r="F32" s="1115">
        <v>48.42275345021519</v>
      </c>
      <c r="G32" s="1115">
        <v>48.569359051035406</v>
      </c>
    </row>
    <row r="33" spans="2:7" x14ac:dyDescent="0.35">
      <c r="B33" s="1118">
        <v>20</v>
      </c>
      <c r="C33" s="1115">
        <v>47.9829360670957</v>
      </c>
      <c r="D33" s="1115">
        <v>48.129542248574737</v>
      </c>
      <c r="E33" s="1115">
        <v>48.276147849394974</v>
      </c>
      <c r="F33" s="1115">
        <v>48.422753450215197</v>
      </c>
      <c r="G33" s="1115">
        <v>48.569359051035413</v>
      </c>
    </row>
    <row r="34" spans="2:7" x14ac:dyDescent="0.35">
      <c r="B34" s="1118">
        <v>21</v>
      </c>
      <c r="C34" s="1115">
        <v>47.982936067095707</v>
      </c>
      <c r="D34" s="1115">
        <v>48.129542248574737</v>
      </c>
      <c r="E34" s="1115">
        <v>48.27614784939496</v>
      </c>
      <c r="F34" s="1115">
        <v>48.42275345021519</v>
      </c>
      <c r="G34" s="1115">
        <v>48.569359051035406</v>
      </c>
    </row>
    <row r="35" spans="2:7" x14ac:dyDescent="0.35">
      <c r="B35" s="1118">
        <v>22</v>
      </c>
      <c r="C35" s="1115">
        <v>47.982936067095714</v>
      </c>
      <c r="D35" s="1115">
        <v>48.129542248574758</v>
      </c>
      <c r="E35" s="1115">
        <v>48.276147849394981</v>
      </c>
      <c r="F35" s="1115">
        <v>48.422753450215197</v>
      </c>
      <c r="G35" s="1115">
        <v>48.569359051035413</v>
      </c>
    </row>
    <row r="36" spans="2:7" x14ac:dyDescent="0.35">
      <c r="B36" s="1118">
        <v>23</v>
      </c>
      <c r="C36" s="1115">
        <v>47.9829360670957</v>
      </c>
      <c r="D36" s="1115">
        <v>48.129542248574751</v>
      </c>
      <c r="E36" s="1115">
        <v>48.276147849394967</v>
      </c>
      <c r="F36" s="1115">
        <v>48.42275345021519</v>
      </c>
      <c r="G36" s="1115">
        <v>48.569359051035413</v>
      </c>
    </row>
    <row r="37" spans="2:7" x14ac:dyDescent="0.35">
      <c r="B37" s="1118">
        <v>24</v>
      </c>
      <c r="C37" s="1115">
        <v>47.9829360670957</v>
      </c>
      <c r="D37" s="1115">
        <v>48.129542248574744</v>
      </c>
      <c r="E37" s="1115">
        <v>48.276147849394981</v>
      </c>
      <c r="F37" s="1115">
        <v>48.422753450215197</v>
      </c>
      <c r="G37" s="1115">
        <v>48.569359051035413</v>
      </c>
    </row>
    <row r="38" spans="2:7" x14ac:dyDescent="0.35">
      <c r="B38" s="1118">
        <v>25</v>
      </c>
      <c r="C38" s="1115">
        <v>47.982936067095707</v>
      </c>
      <c r="D38" s="1115">
        <v>48.129542248574751</v>
      </c>
      <c r="E38" s="1115">
        <v>48.276147849394974</v>
      </c>
      <c r="F38" s="1115">
        <v>48.422753450215204</v>
      </c>
      <c r="G38" s="1115">
        <v>48.569359051035427</v>
      </c>
    </row>
    <row r="39" spans="2:7" x14ac:dyDescent="0.35">
      <c r="B39" s="1118">
        <v>26</v>
      </c>
      <c r="C39" s="1115">
        <v>47.9829360670957</v>
      </c>
      <c r="D39" s="1115">
        <v>48.129542248574744</v>
      </c>
      <c r="E39" s="1115">
        <v>48.276147849394974</v>
      </c>
      <c r="F39" s="1115">
        <v>48.422753450215197</v>
      </c>
      <c r="G39" s="1115">
        <v>48.56935905103542</v>
      </c>
    </row>
    <row r="40" spans="2:7" x14ac:dyDescent="0.35">
      <c r="B40" s="1118">
        <v>27</v>
      </c>
      <c r="C40" s="1115">
        <v>47.982936067095707</v>
      </c>
      <c r="D40" s="1115">
        <v>48.129542248574758</v>
      </c>
      <c r="E40" s="1115">
        <v>48.276147849394974</v>
      </c>
      <c r="F40" s="1115">
        <v>48.422753450215197</v>
      </c>
      <c r="G40" s="1115">
        <v>48.56935905103542</v>
      </c>
    </row>
    <row r="41" spans="2:7" x14ac:dyDescent="0.35">
      <c r="B41" s="1118">
        <v>28</v>
      </c>
      <c r="C41" s="1115">
        <v>47.982936067095707</v>
      </c>
      <c r="D41" s="1115">
        <v>48.129542248574751</v>
      </c>
      <c r="E41" s="1115">
        <v>48.276147849394974</v>
      </c>
      <c r="F41" s="1115">
        <v>48.422753450215204</v>
      </c>
      <c r="G41" s="1115">
        <v>48.56935905103542</v>
      </c>
    </row>
    <row r="42" spans="2:7" x14ac:dyDescent="0.35">
      <c r="B42" s="1118">
        <v>29</v>
      </c>
      <c r="C42" s="1115">
        <v>47.982936067095707</v>
      </c>
      <c r="D42" s="1115">
        <v>48.129542248574744</v>
      </c>
      <c r="E42" s="1115">
        <v>48.27614784939496</v>
      </c>
      <c r="F42" s="1115">
        <v>48.422753450215183</v>
      </c>
      <c r="G42" s="1115">
        <v>48.569359051035413</v>
      </c>
    </row>
    <row r="43" spans="2:7" x14ac:dyDescent="0.35">
      <c r="B43" s="1118">
        <v>30</v>
      </c>
      <c r="C43" s="1115">
        <v>47.9829360670957</v>
      </c>
      <c r="D43" s="1115">
        <v>48.129542248574758</v>
      </c>
      <c r="E43" s="1115">
        <v>48.276147849394988</v>
      </c>
      <c r="F43" s="1115">
        <v>48.422753450215197</v>
      </c>
      <c r="G43" s="1115">
        <v>48.56935905103542</v>
      </c>
    </row>
    <row r="44" spans="2:7" x14ac:dyDescent="0.35">
      <c r="B44" s="1118">
        <v>31</v>
      </c>
      <c r="C44" s="1115">
        <v>47.982936067095714</v>
      </c>
      <c r="D44" s="1115">
        <v>48.129542248574744</v>
      </c>
      <c r="E44" s="1115">
        <v>48.276147849394974</v>
      </c>
      <c r="F44" s="1115">
        <v>48.422753450215197</v>
      </c>
      <c r="G44" s="1115">
        <v>48.569359051035427</v>
      </c>
    </row>
    <row r="45" spans="2:7" x14ac:dyDescent="0.35">
      <c r="B45" s="1118">
        <v>32</v>
      </c>
      <c r="C45" s="1115">
        <v>47.9829360670957</v>
      </c>
      <c r="D45" s="1115">
        <v>48.129542248574751</v>
      </c>
      <c r="E45" s="1115">
        <v>48.276147849394967</v>
      </c>
      <c r="F45" s="1115">
        <v>48.422753450215183</v>
      </c>
      <c r="G45" s="1115">
        <v>48.56935905103542</v>
      </c>
    </row>
    <row r="46" spans="2:7" x14ac:dyDescent="0.35">
      <c r="B46" s="1118">
        <v>33</v>
      </c>
      <c r="C46" s="1115">
        <v>47.982936067095714</v>
      </c>
      <c r="D46" s="1115">
        <v>48.129542248574744</v>
      </c>
      <c r="E46" s="1115">
        <v>48.276147849394981</v>
      </c>
      <c r="F46" s="1115">
        <v>48.422753450215204</v>
      </c>
      <c r="G46" s="1115">
        <v>48.569359051035427</v>
      </c>
    </row>
    <row r="47" spans="2:7" x14ac:dyDescent="0.35">
      <c r="B47" s="1118">
        <v>34</v>
      </c>
      <c r="C47" s="1115">
        <v>47.982936067095707</v>
      </c>
      <c r="D47" s="1115">
        <v>48.129542248574751</v>
      </c>
      <c r="E47" s="1115">
        <v>48.276147849394981</v>
      </c>
      <c r="F47" s="1115">
        <v>48.422753450215204</v>
      </c>
      <c r="G47" s="1115">
        <v>48.56935905103542</v>
      </c>
    </row>
    <row r="48" spans="2:7" x14ac:dyDescent="0.35">
      <c r="B48" s="1118">
        <v>35</v>
      </c>
      <c r="C48" s="1115">
        <v>47.982936067095714</v>
      </c>
      <c r="D48" s="1115">
        <v>48.129542248574758</v>
      </c>
      <c r="E48" s="1115">
        <v>48.276147849394974</v>
      </c>
      <c r="F48" s="1115">
        <v>48.422753450215204</v>
      </c>
      <c r="G48" s="1115">
        <v>48.569359051035434</v>
      </c>
    </row>
    <row r="49" spans="2:7" x14ac:dyDescent="0.35">
      <c r="B49" s="1118">
        <v>36</v>
      </c>
      <c r="C49" s="1115">
        <v>47.982936067095714</v>
      </c>
      <c r="D49" s="1115">
        <v>48.129542248574744</v>
      </c>
      <c r="E49" s="1115">
        <v>48.276147849394967</v>
      </c>
      <c r="F49" s="1115">
        <v>48.422753450215197</v>
      </c>
      <c r="G49" s="1115">
        <v>48.569359051035413</v>
      </c>
    </row>
    <row r="50" spans="2:7" x14ac:dyDescent="0.35">
      <c r="B50" s="1118">
        <v>37</v>
      </c>
      <c r="C50" s="1115">
        <v>47.9829360670957</v>
      </c>
      <c r="D50" s="1115">
        <v>48.129542248574751</v>
      </c>
      <c r="E50" s="1115">
        <v>48.276147849394988</v>
      </c>
      <c r="F50" s="1115">
        <v>48.422753450215204</v>
      </c>
      <c r="G50" s="1115">
        <v>48.56935905103542</v>
      </c>
    </row>
    <row r="51" spans="2:7" x14ac:dyDescent="0.35">
      <c r="B51" s="1118">
        <v>38</v>
      </c>
      <c r="C51" s="1115">
        <v>47.9829360670957</v>
      </c>
      <c r="D51" s="1115">
        <v>48.129542248574751</v>
      </c>
      <c r="E51" s="1115">
        <v>48.276147849394967</v>
      </c>
      <c r="F51" s="1115">
        <v>48.42275345021519</v>
      </c>
      <c r="G51" s="1115">
        <v>48.569359051035406</v>
      </c>
    </row>
    <row r="52" spans="2:7" x14ac:dyDescent="0.35">
      <c r="B52" s="1118">
        <v>39</v>
      </c>
      <c r="C52" s="1115">
        <v>47.982936067095707</v>
      </c>
      <c r="D52" s="1115">
        <v>48.129542248574751</v>
      </c>
      <c r="E52" s="1115">
        <v>48.276147849394974</v>
      </c>
      <c r="F52" s="1115">
        <v>48.422753450215204</v>
      </c>
      <c r="G52" s="1115">
        <v>48.569359051035427</v>
      </c>
    </row>
    <row r="53" spans="2:7" x14ac:dyDescent="0.35">
      <c r="B53" s="1118">
        <v>40</v>
      </c>
      <c r="C53" s="1115">
        <v>47.9829360670957</v>
      </c>
      <c r="D53" s="1115">
        <v>48.129542248574737</v>
      </c>
      <c r="E53" s="1115">
        <v>48.276147849394974</v>
      </c>
      <c r="F53" s="1115">
        <v>48.422753450215197</v>
      </c>
      <c r="G53" s="1115">
        <v>48.569359051035413</v>
      </c>
    </row>
    <row r="54" spans="2:7" x14ac:dyDescent="0.35">
      <c r="B54" s="1118">
        <v>41</v>
      </c>
      <c r="C54" s="1115">
        <v>47.982936067095707</v>
      </c>
      <c r="D54" s="1115">
        <v>48.129542248574744</v>
      </c>
      <c r="E54" s="1115">
        <v>48.276147849394981</v>
      </c>
      <c r="F54" s="1115">
        <v>48.422753450215197</v>
      </c>
      <c r="G54" s="1115">
        <v>48.56935905103542</v>
      </c>
    </row>
    <row r="55" spans="2:7" x14ac:dyDescent="0.35">
      <c r="B55" s="1118">
        <v>42</v>
      </c>
      <c r="C55" s="1115">
        <v>47.982936067095707</v>
      </c>
      <c r="D55" s="1115">
        <v>48.129542248574737</v>
      </c>
      <c r="E55" s="1115">
        <v>48.27614784939496</v>
      </c>
      <c r="F55" s="1115">
        <v>48.42275345021519</v>
      </c>
      <c r="G55" s="1115">
        <v>48.569359051035406</v>
      </c>
    </row>
    <row r="56" spans="2:7" x14ac:dyDescent="0.35">
      <c r="B56" s="1118">
        <v>43</v>
      </c>
      <c r="C56" s="1115">
        <v>47.982936067095707</v>
      </c>
      <c r="D56" s="1115">
        <v>48.129542248574758</v>
      </c>
      <c r="E56" s="1115">
        <v>48.276147849394981</v>
      </c>
      <c r="F56" s="1115">
        <v>48.422753450215197</v>
      </c>
      <c r="G56" s="1115">
        <v>48.569359051035434</v>
      </c>
    </row>
    <row r="57" spans="2:7" x14ac:dyDescent="0.35">
      <c r="B57" s="1118">
        <v>44</v>
      </c>
      <c r="C57" s="1115">
        <v>47.982936067095714</v>
      </c>
      <c r="D57" s="1115">
        <v>48.129542248574758</v>
      </c>
      <c r="E57" s="1115">
        <v>48.276147849394981</v>
      </c>
      <c r="F57" s="1115">
        <v>48.422753450215197</v>
      </c>
      <c r="G57" s="1115">
        <v>48.569359051035413</v>
      </c>
    </row>
    <row r="58" spans="2:7" x14ac:dyDescent="0.35">
      <c r="B58" s="1118">
        <v>45</v>
      </c>
      <c r="C58" s="1115">
        <v>47.982936067095707</v>
      </c>
      <c r="D58" s="1115">
        <v>48.129542248574765</v>
      </c>
      <c r="E58" s="1115">
        <v>48.276147849394988</v>
      </c>
      <c r="F58" s="1115">
        <v>48.422753450215211</v>
      </c>
      <c r="G58" s="1115">
        <v>48.56935905103542</v>
      </c>
    </row>
    <row r="59" spans="2:7" x14ac:dyDescent="0.35">
      <c r="B59" s="1118">
        <v>46</v>
      </c>
      <c r="C59" s="1115">
        <v>47.9829360670957</v>
      </c>
      <c r="D59" s="1115">
        <v>48.129542248574751</v>
      </c>
      <c r="E59" s="1115">
        <v>48.276147849394967</v>
      </c>
      <c r="F59" s="1115">
        <v>48.42275345021519</v>
      </c>
      <c r="G59" s="1115">
        <v>48.569359051035413</v>
      </c>
    </row>
    <row r="60" spans="2:7" x14ac:dyDescent="0.35">
      <c r="B60" s="1118">
        <v>47</v>
      </c>
      <c r="C60" s="1115">
        <v>47.982936067095714</v>
      </c>
      <c r="D60" s="1115">
        <v>48.129542248574765</v>
      </c>
      <c r="E60" s="1115">
        <v>48.276147849394974</v>
      </c>
      <c r="F60" s="1115">
        <v>48.422753450215204</v>
      </c>
      <c r="G60" s="1115">
        <v>48.569359051035427</v>
      </c>
    </row>
    <row r="61" spans="2:7" x14ac:dyDescent="0.35">
      <c r="B61" s="1118">
        <v>48</v>
      </c>
      <c r="C61" s="1115">
        <v>47.9829360670957</v>
      </c>
      <c r="D61" s="1115">
        <v>48.129542248574744</v>
      </c>
      <c r="E61" s="1115">
        <v>48.276147849394981</v>
      </c>
      <c r="F61" s="1115">
        <v>48.422753450215197</v>
      </c>
      <c r="G61" s="1115">
        <v>48.569359051035413</v>
      </c>
    </row>
    <row r="62" spans="2:7" x14ac:dyDescent="0.35">
      <c r="B62" s="1118">
        <v>49</v>
      </c>
      <c r="C62" s="1115">
        <v>47.982936067095707</v>
      </c>
      <c r="D62" s="1115">
        <v>48.129542248574758</v>
      </c>
      <c r="E62" s="1115">
        <v>48.276147849394974</v>
      </c>
      <c r="F62" s="1115">
        <v>48.422753450215204</v>
      </c>
      <c r="G62" s="1115">
        <v>48.569359051035427</v>
      </c>
    </row>
    <row r="63" spans="2:7" x14ac:dyDescent="0.35">
      <c r="B63" s="1118">
        <v>50</v>
      </c>
      <c r="C63" s="1115">
        <v>47.982936067095707</v>
      </c>
      <c r="D63" s="1115">
        <v>48.129542248574751</v>
      </c>
      <c r="E63" s="1115">
        <v>48.276147849394974</v>
      </c>
      <c r="F63" s="1115">
        <v>48.422753450215204</v>
      </c>
      <c r="G63" s="1115">
        <v>48.569359051035427</v>
      </c>
    </row>
    <row r="64" spans="2:7" x14ac:dyDescent="0.35">
      <c r="B64" s="1118">
        <v>51</v>
      </c>
      <c r="C64" s="1115">
        <v>47.982936067095693</v>
      </c>
      <c r="D64" s="1115">
        <v>48.129542248574751</v>
      </c>
      <c r="E64" s="1115">
        <v>48.276147849394974</v>
      </c>
      <c r="F64" s="1115">
        <v>48.422753450215204</v>
      </c>
      <c r="G64" s="1115">
        <v>48.56935905103542</v>
      </c>
    </row>
    <row r="65" spans="2:7" x14ac:dyDescent="0.35">
      <c r="B65" s="1118">
        <v>52</v>
      </c>
      <c r="C65" s="1115">
        <v>47.9829360670957</v>
      </c>
      <c r="D65" s="1115">
        <v>48.129542248574744</v>
      </c>
      <c r="E65" s="1115">
        <v>48.276147849394974</v>
      </c>
      <c r="F65" s="1115">
        <v>48.422753450215197</v>
      </c>
      <c r="G65" s="1115">
        <v>48.56935905103542</v>
      </c>
    </row>
    <row r="66" spans="2:7" x14ac:dyDescent="0.35">
      <c r="B66" s="1118">
        <v>53</v>
      </c>
      <c r="C66" s="1115">
        <v>47.982936067095707</v>
      </c>
      <c r="D66" s="1115">
        <v>48.129542248574751</v>
      </c>
      <c r="E66" s="1115">
        <v>48.276147849394974</v>
      </c>
      <c r="F66" s="1115">
        <v>48.422753450215197</v>
      </c>
      <c r="G66" s="1115">
        <v>48.56935905103542</v>
      </c>
    </row>
    <row r="67" spans="2:7" x14ac:dyDescent="0.35">
      <c r="B67" s="1118">
        <v>54</v>
      </c>
      <c r="C67" s="1115">
        <v>47.982936067095707</v>
      </c>
      <c r="D67" s="1115">
        <v>48.129542248574758</v>
      </c>
      <c r="E67" s="1115">
        <v>48.276147849394974</v>
      </c>
      <c r="F67" s="1115">
        <v>48.422753450215197</v>
      </c>
      <c r="G67" s="1115">
        <v>48.56935905103542</v>
      </c>
    </row>
    <row r="68" spans="2:7" x14ac:dyDescent="0.35">
      <c r="B68" s="1118">
        <v>55</v>
      </c>
      <c r="C68" s="1115">
        <v>47.982936067095714</v>
      </c>
      <c r="D68" s="1115">
        <v>48.129542248574751</v>
      </c>
      <c r="E68" s="1115">
        <v>48.276147849394974</v>
      </c>
      <c r="F68" s="1115">
        <v>48.422753450215204</v>
      </c>
      <c r="G68" s="1115">
        <v>48.56935905103542</v>
      </c>
    </row>
    <row r="69" spans="2:7" x14ac:dyDescent="0.35">
      <c r="B69" s="1118">
        <v>56</v>
      </c>
      <c r="C69" s="1115">
        <v>47.982936067095707</v>
      </c>
      <c r="D69" s="1115">
        <v>48.129542248574751</v>
      </c>
      <c r="E69" s="1115">
        <v>48.276147849394974</v>
      </c>
      <c r="F69" s="1115">
        <v>48.422753450215204</v>
      </c>
      <c r="G69" s="1115">
        <v>48.56935905103542</v>
      </c>
    </row>
    <row r="70" spans="2:7" x14ac:dyDescent="0.35">
      <c r="B70" s="1118">
        <v>57</v>
      </c>
      <c r="C70" s="1115">
        <v>47.982936067095707</v>
      </c>
      <c r="D70" s="1115">
        <v>48.129542248574758</v>
      </c>
      <c r="E70" s="1115">
        <v>48.276147849394981</v>
      </c>
      <c r="F70" s="1115">
        <v>48.422753450215197</v>
      </c>
      <c r="G70" s="1115">
        <v>48.569359051035434</v>
      </c>
    </row>
    <row r="71" spans="2:7" x14ac:dyDescent="0.35">
      <c r="B71" s="1118">
        <v>58</v>
      </c>
      <c r="C71" s="1115">
        <v>47.982936067095707</v>
      </c>
      <c r="D71" s="1115">
        <v>48.129542248574744</v>
      </c>
      <c r="E71" s="1115">
        <v>48.27614784939496</v>
      </c>
      <c r="F71" s="1115">
        <v>48.422753450215183</v>
      </c>
      <c r="G71" s="1115">
        <v>48.569359051035413</v>
      </c>
    </row>
    <row r="72" spans="2:7" x14ac:dyDescent="0.35">
      <c r="B72" s="1118">
        <v>59</v>
      </c>
      <c r="C72" s="1115">
        <v>47.9829360670957</v>
      </c>
      <c r="D72" s="1115">
        <v>48.129542248574758</v>
      </c>
      <c r="E72" s="1115">
        <v>48.276147849394974</v>
      </c>
      <c r="F72" s="1115">
        <v>48.422753450215197</v>
      </c>
      <c r="G72" s="1115">
        <v>48.569359051035427</v>
      </c>
    </row>
    <row r="73" spans="2:7" x14ac:dyDescent="0.35">
      <c r="B73" s="1118">
        <v>60</v>
      </c>
      <c r="C73" s="1115">
        <v>47.9829360670957</v>
      </c>
      <c r="D73" s="1115">
        <v>48.129542248574758</v>
      </c>
      <c r="E73" s="1115">
        <v>48.276147849394988</v>
      </c>
      <c r="F73" s="1115">
        <v>48.422753450215197</v>
      </c>
      <c r="G73" s="1115">
        <v>48.56935905103542</v>
      </c>
    </row>
    <row r="74" spans="2:7" x14ac:dyDescent="0.35">
      <c r="B74" s="1118">
        <v>61</v>
      </c>
      <c r="C74" s="1115">
        <v>47.982936067095714</v>
      </c>
      <c r="D74" s="1115">
        <v>48.129542248574751</v>
      </c>
      <c r="E74" s="1115">
        <v>48.276147849394981</v>
      </c>
      <c r="F74" s="1115">
        <v>48.422753450215204</v>
      </c>
      <c r="G74" s="1115">
        <v>48.569359051035427</v>
      </c>
    </row>
    <row r="75" spans="2:7" x14ac:dyDescent="0.35">
      <c r="B75" s="1118">
        <v>62</v>
      </c>
      <c r="C75" s="1115">
        <v>47.982936067095714</v>
      </c>
      <c r="D75" s="1115">
        <v>48.129542248574744</v>
      </c>
      <c r="E75" s="1115">
        <v>48.276147849394974</v>
      </c>
      <c r="F75" s="1115">
        <v>48.422753450215197</v>
      </c>
      <c r="G75" s="1115">
        <v>48.569359051035427</v>
      </c>
    </row>
    <row r="76" spans="2:7" x14ac:dyDescent="0.35">
      <c r="B76" s="1118">
        <v>63</v>
      </c>
      <c r="C76" s="1115">
        <v>47.982936067095714</v>
      </c>
      <c r="D76" s="1115">
        <v>48.129542248574744</v>
      </c>
      <c r="E76" s="1115">
        <v>48.276147849394981</v>
      </c>
      <c r="F76" s="1115">
        <v>48.422753450215197</v>
      </c>
      <c r="G76" s="1115">
        <v>48.569359051035427</v>
      </c>
    </row>
    <row r="77" spans="2:7" x14ac:dyDescent="0.35">
      <c r="B77" s="1118">
        <v>64</v>
      </c>
      <c r="C77" s="1115">
        <v>47.9829360670957</v>
      </c>
      <c r="D77" s="1115">
        <v>48.129542248574751</v>
      </c>
      <c r="E77" s="1115">
        <v>48.276147849394967</v>
      </c>
      <c r="F77" s="1115">
        <v>48.422753450215183</v>
      </c>
      <c r="G77" s="1115">
        <v>48.56935905103542</v>
      </c>
    </row>
    <row r="78" spans="2:7" x14ac:dyDescent="0.35">
      <c r="B78" s="1118">
        <v>65</v>
      </c>
      <c r="C78" s="1115">
        <v>47.982936067095714</v>
      </c>
      <c r="D78" s="1115">
        <v>48.129542248574758</v>
      </c>
      <c r="E78" s="1115">
        <v>48.276147849394974</v>
      </c>
      <c r="F78" s="1115">
        <v>48.422753450215204</v>
      </c>
      <c r="G78" s="1115">
        <v>48.56935905103542</v>
      </c>
    </row>
    <row r="79" spans="2:7" x14ac:dyDescent="0.35">
      <c r="B79" s="1118">
        <v>66</v>
      </c>
      <c r="C79" s="1115">
        <v>47.982936067095714</v>
      </c>
      <c r="D79" s="1115">
        <v>48.129542248574744</v>
      </c>
      <c r="E79" s="1115">
        <v>48.276147849394981</v>
      </c>
      <c r="F79" s="1115">
        <v>48.422753450215204</v>
      </c>
      <c r="G79" s="1115">
        <v>48.569359051035427</v>
      </c>
    </row>
    <row r="80" spans="2:7" x14ac:dyDescent="0.35">
      <c r="B80" s="1118">
        <v>67</v>
      </c>
      <c r="C80" s="1115">
        <v>47.982936067095693</v>
      </c>
      <c r="D80" s="1115">
        <v>48.129542248574744</v>
      </c>
      <c r="E80" s="1115">
        <v>48.276147849394974</v>
      </c>
      <c r="F80" s="1115">
        <v>48.42275345021519</v>
      </c>
      <c r="G80" s="1115">
        <v>48.569359051035406</v>
      </c>
    </row>
    <row r="81" spans="2:7" x14ac:dyDescent="0.35">
      <c r="B81" s="1118">
        <v>68</v>
      </c>
      <c r="C81" s="1115">
        <v>47.982936067095707</v>
      </c>
      <c r="D81" s="1115">
        <v>48.129542248574751</v>
      </c>
      <c r="E81" s="1115">
        <v>48.276147849394981</v>
      </c>
      <c r="F81" s="1115">
        <v>48.422753450215204</v>
      </c>
      <c r="G81" s="1115">
        <v>48.56935905103542</v>
      </c>
    </row>
    <row r="82" spans="2:7" x14ac:dyDescent="0.35">
      <c r="B82" s="1118">
        <v>69</v>
      </c>
      <c r="C82" s="1115">
        <v>47.982936067095714</v>
      </c>
      <c r="D82" s="1115">
        <v>48.129542248574758</v>
      </c>
      <c r="E82" s="1115">
        <v>48.276147849394974</v>
      </c>
      <c r="F82" s="1115">
        <v>48.422753450215211</v>
      </c>
      <c r="G82" s="1115">
        <v>48.569359051035427</v>
      </c>
    </row>
    <row r="83" spans="2:7" x14ac:dyDescent="0.35">
      <c r="B83" s="1118">
        <v>70</v>
      </c>
      <c r="C83" s="1115">
        <v>47.982936067095714</v>
      </c>
      <c r="D83" s="1115">
        <v>48.129542248574758</v>
      </c>
      <c r="E83" s="1115">
        <v>48.276147849394974</v>
      </c>
      <c r="F83" s="1115">
        <v>48.422753450215204</v>
      </c>
      <c r="G83" s="1115">
        <v>48.569359051035434</v>
      </c>
    </row>
    <row r="84" spans="2:7" x14ac:dyDescent="0.35">
      <c r="B84" s="1118">
        <v>71</v>
      </c>
      <c r="C84" s="1115">
        <v>47.982936067095693</v>
      </c>
      <c r="D84" s="1115">
        <v>48.129542248574744</v>
      </c>
      <c r="E84" s="1115">
        <v>48.276147849394967</v>
      </c>
      <c r="F84" s="1115">
        <v>48.42275345021519</v>
      </c>
      <c r="G84" s="1115">
        <v>48.56935905103542</v>
      </c>
    </row>
    <row r="85" spans="2:7" x14ac:dyDescent="0.35">
      <c r="B85" s="1118">
        <v>72</v>
      </c>
      <c r="C85" s="1115">
        <v>47.982936067095714</v>
      </c>
      <c r="D85" s="1115">
        <v>48.129542248574744</v>
      </c>
      <c r="E85" s="1115">
        <v>48.276147849394967</v>
      </c>
      <c r="F85" s="1115">
        <v>48.422753450215197</v>
      </c>
      <c r="G85" s="1115">
        <v>48.569359051035413</v>
      </c>
    </row>
    <row r="86" spans="2:7" x14ac:dyDescent="0.35">
      <c r="B86" s="1118">
        <v>73</v>
      </c>
      <c r="C86" s="1115">
        <v>47.982936067095707</v>
      </c>
      <c r="D86" s="1115">
        <v>48.129542248574751</v>
      </c>
      <c r="E86" s="1115">
        <v>48.276147849394974</v>
      </c>
      <c r="F86" s="1115">
        <v>48.422753450215197</v>
      </c>
      <c r="G86" s="1115">
        <v>48.569359051035427</v>
      </c>
    </row>
    <row r="87" spans="2:7" x14ac:dyDescent="0.35">
      <c r="B87" s="1118">
        <v>74</v>
      </c>
      <c r="C87" s="1115">
        <v>47.9829360670957</v>
      </c>
      <c r="D87" s="1115">
        <v>48.129542248574751</v>
      </c>
      <c r="E87" s="1115">
        <v>48.276147849394988</v>
      </c>
      <c r="F87" s="1115">
        <v>48.422753450215204</v>
      </c>
      <c r="G87" s="1115">
        <v>48.56935905103542</v>
      </c>
    </row>
    <row r="88" spans="2:7" x14ac:dyDescent="0.35">
      <c r="B88" s="1118">
        <v>75</v>
      </c>
      <c r="C88" s="1115">
        <v>47.982936067095707</v>
      </c>
      <c r="D88" s="1115">
        <v>48.129542248574758</v>
      </c>
      <c r="E88" s="1115">
        <v>48.276147849394981</v>
      </c>
      <c r="F88" s="1115">
        <v>48.42275345021519</v>
      </c>
      <c r="G88" s="1115">
        <v>48.56935905103542</v>
      </c>
    </row>
    <row r="89" spans="2:7" x14ac:dyDescent="0.35">
      <c r="B89" s="1118">
        <v>76</v>
      </c>
      <c r="C89" s="1115">
        <v>47.9829360670957</v>
      </c>
      <c r="D89" s="1115">
        <v>48.129542248574751</v>
      </c>
      <c r="E89" s="1115">
        <v>48.276147849394967</v>
      </c>
      <c r="F89" s="1115">
        <v>48.42275345021519</v>
      </c>
      <c r="G89" s="1115">
        <v>48.569359051035406</v>
      </c>
    </row>
    <row r="90" spans="2:7" x14ac:dyDescent="0.35">
      <c r="B90" s="1118">
        <v>77</v>
      </c>
      <c r="C90" s="1115">
        <v>47.982936067095707</v>
      </c>
      <c r="D90" s="1115">
        <v>48.129542248574744</v>
      </c>
      <c r="E90" s="1115">
        <v>48.276147849394981</v>
      </c>
      <c r="F90" s="1115">
        <v>48.422753450215204</v>
      </c>
      <c r="G90" s="1115">
        <v>48.56935905103542</v>
      </c>
    </row>
    <row r="91" spans="2:7" x14ac:dyDescent="0.35">
      <c r="B91" s="1118">
        <v>78</v>
      </c>
      <c r="C91" s="1115">
        <v>47.982936067095707</v>
      </c>
      <c r="D91" s="1115">
        <v>48.129542248574751</v>
      </c>
      <c r="E91" s="1115">
        <v>48.276147849394974</v>
      </c>
      <c r="F91" s="1115">
        <v>48.422753450215204</v>
      </c>
      <c r="G91" s="1115">
        <v>48.569359051035427</v>
      </c>
    </row>
    <row r="92" spans="2:7" x14ac:dyDescent="0.35">
      <c r="B92" s="1118">
        <v>79</v>
      </c>
      <c r="C92" s="1115">
        <v>47.982936067095714</v>
      </c>
      <c r="D92" s="1115">
        <v>48.129542248574751</v>
      </c>
      <c r="E92" s="1115">
        <v>48.276147849394974</v>
      </c>
      <c r="F92" s="1115">
        <v>48.42275345021519</v>
      </c>
      <c r="G92" s="1115">
        <v>48.569359051035427</v>
      </c>
    </row>
    <row r="93" spans="2:7" x14ac:dyDescent="0.35">
      <c r="B93" s="1118">
        <v>80</v>
      </c>
      <c r="C93" s="1115">
        <v>47.9829360670957</v>
      </c>
      <c r="D93" s="1115">
        <v>48.129542248574737</v>
      </c>
      <c r="E93" s="1115">
        <v>48.276147849394974</v>
      </c>
      <c r="F93" s="1115">
        <v>48.422753450215197</v>
      </c>
      <c r="G93" s="1115">
        <v>48.569359051035413</v>
      </c>
    </row>
    <row r="94" spans="2:7" x14ac:dyDescent="0.35">
      <c r="B94" s="1118">
        <v>81</v>
      </c>
      <c r="C94" s="1115">
        <v>47.982936067095707</v>
      </c>
      <c r="D94" s="1115">
        <v>48.129542248574751</v>
      </c>
      <c r="E94" s="1115">
        <v>48.276147849394981</v>
      </c>
      <c r="F94" s="1115">
        <v>48.422753450215211</v>
      </c>
      <c r="G94" s="1115">
        <v>48.569359051035434</v>
      </c>
    </row>
    <row r="95" spans="2:7" x14ac:dyDescent="0.35">
      <c r="B95" s="1118">
        <v>82</v>
      </c>
      <c r="C95" s="1115">
        <v>47.982936067095707</v>
      </c>
      <c r="D95" s="1115">
        <v>48.129542248574744</v>
      </c>
      <c r="E95" s="1115">
        <v>48.276147849394981</v>
      </c>
      <c r="F95" s="1115">
        <v>48.422753450215197</v>
      </c>
      <c r="G95" s="1115">
        <v>48.56935905103542</v>
      </c>
    </row>
    <row r="96" spans="2:7" x14ac:dyDescent="0.35">
      <c r="B96" s="1118">
        <v>83</v>
      </c>
      <c r="C96" s="1115">
        <v>47.9829360670957</v>
      </c>
      <c r="D96" s="1115">
        <v>48.129542248574751</v>
      </c>
      <c r="E96" s="1115">
        <v>48.276147849394974</v>
      </c>
      <c r="F96" s="1115">
        <v>48.422753450215204</v>
      </c>
      <c r="G96" s="1115">
        <v>48.56935905103542</v>
      </c>
    </row>
    <row r="97" spans="2:7" x14ac:dyDescent="0.35">
      <c r="B97" s="1118">
        <v>84</v>
      </c>
      <c r="C97" s="1115">
        <v>47.982936067095707</v>
      </c>
      <c r="D97" s="1115">
        <v>48.129542248574737</v>
      </c>
      <c r="E97" s="1115">
        <v>48.27614784939496</v>
      </c>
      <c r="F97" s="1115">
        <v>48.42275345021519</v>
      </c>
      <c r="G97" s="1115">
        <v>48.569359051035406</v>
      </c>
    </row>
    <row r="98" spans="2:7" x14ac:dyDescent="0.35">
      <c r="B98" s="1118">
        <v>85</v>
      </c>
      <c r="C98" s="1115">
        <v>47.982936067095714</v>
      </c>
      <c r="D98" s="1115">
        <v>48.129542248574758</v>
      </c>
      <c r="E98" s="1115">
        <v>48.276147849394974</v>
      </c>
      <c r="F98" s="1115">
        <v>48.422753450215204</v>
      </c>
      <c r="G98" s="1115">
        <v>48.56935905103542</v>
      </c>
    </row>
    <row r="99" spans="2:7" x14ac:dyDescent="0.35">
      <c r="B99" s="1118">
        <v>86</v>
      </c>
      <c r="C99" s="1115">
        <v>47.982936067095707</v>
      </c>
      <c r="D99" s="1115">
        <v>48.129542248574758</v>
      </c>
      <c r="E99" s="1115">
        <v>48.276147849394981</v>
      </c>
      <c r="F99" s="1115">
        <v>48.422753450215197</v>
      </c>
      <c r="G99" s="1115">
        <v>48.569359051035434</v>
      </c>
    </row>
    <row r="100" spans="2:7" x14ac:dyDescent="0.35">
      <c r="B100" s="1118">
        <v>87</v>
      </c>
      <c r="C100" s="1115">
        <v>47.982936067095707</v>
      </c>
      <c r="D100" s="1115">
        <v>48.129542248574758</v>
      </c>
      <c r="E100" s="1115">
        <v>48.276147849394981</v>
      </c>
      <c r="F100" s="1115">
        <v>48.422753450215197</v>
      </c>
      <c r="G100" s="1115">
        <v>48.569359051035434</v>
      </c>
    </row>
    <row r="101" spans="2:7" x14ac:dyDescent="0.35">
      <c r="B101" s="1118">
        <v>88</v>
      </c>
      <c r="C101" s="1115">
        <v>47.982936067095714</v>
      </c>
      <c r="D101" s="1115">
        <v>48.129542248574758</v>
      </c>
      <c r="E101" s="1115">
        <v>48.276147849394981</v>
      </c>
      <c r="F101" s="1115">
        <v>48.422753450215197</v>
      </c>
      <c r="G101" s="1115">
        <v>48.569359051035413</v>
      </c>
    </row>
    <row r="102" spans="2:7" x14ac:dyDescent="0.35">
      <c r="B102" s="1118">
        <v>89</v>
      </c>
      <c r="C102" s="1115">
        <v>47.982936067095714</v>
      </c>
      <c r="D102" s="1115">
        <v>48.129542248574751</v>
      </c>
      <c r="E102" s="1115">
        <v>48.276147849394974</v>
      </c>
      <c r="F102" s="1115">
        <v>48.422753450215197</v>
      </c>
      <c r="G102" s="1115">
        <v>48.569359051035434</v>
      </c>
    </row>
    <row r="103" spans="2:7" x14ac:dyDescent="0.35">
      <c r="B103" s="1118">
        <v>90</v>
      </c>
      <c r="C103" s="1115">
        <v>47.982936067095707</v>
      </c>
      <c r="D103" s="1115">
        <v>48.129542248574765</v>
      </c>
      <c r="E103" s="1115">
        <v>48.276147849394988</v>
      </c>
      <c r="F103" s="1115">
        <v>48.422753450215211</v>
      </c>
      <c r="G103" s="1115">
        <v>48.56935905103542</v>
      </c>
    </row>
    <row r="104" spans="2:7" x14ac:dyDescent="0.35">
      <c r="B104" s="1118">
        <v>91</v>
      </c>
      <c r="C104" s="1115">
        <v>47.933275586340429</v>
      </c>
      <c r="D104" s="1115">
        <v>48.079881767819479</v>
      </c>
      <c r="E104" s="1115">
        <v>48.226487368639695</v>
      </c>
      <c r="F104" s="1115">
        <v>48.373092969459911</v>
      </c>
      <c r="G104" s="1115">
        <v>48.519698570280134</v>
      </c>
    </row>
    <row r="105" spans="2:7" x14ac:dyDescent="0.35">
      <c r="B105" s="1118">
        <v>92</v>
      </c>
      <c r="C105" s="1115">
        <v>47.884694681253734</v>
      </c>
      <c r="D105" s="1115">
        <v>48.03130086273277</v>
      </c>
      <c r="E105" s="1115">
        <v>48.177906463553001</v>
      </c>
      <c r="F105" s="1115">
        <v>48.324512064373216</v>
      </c>
      <c r="G105" s="1115">
        <v>48.471117665193454</v>
      </c>
    </row>
    <row r="106" spans="2:7" x14ac:dyDescent="0.35">
      <c r="B106" s="1118">
        <v>93</v>
      </c>
      <c r="C106" s="1115">
        <v>47.837158526814079</v>
      </c>
      <c r="D106" s="1115">
        <v>47.983764708293108</v>
      </c>
      <c r="E106" s="1115">
        <v>48.130370309113339</v>
      </c>
      <c r="F106" s="1115">
        <v>48.276975909933554</v>
      </c>
      <c r="G106" s="1115">
        <v>48.423581510753785</v>
      </c>
    </row>
    <row r="107" spans="2:7" x14ac:dyDescent="0.35">
      <c r="B107" s="1118">
        <v>94</v>
      </c>
      <c r="C107" s="1115">
        <v>47.790633779915673</v>
      </c>
      <c r="D107" s="1115">
        <v>47.937239961394724</v>
      </c>
      <c r="E107" s="1115">
        <v>48.08384556221494</v>
      </c>
      <c r="F107" s="1115">
        <v>48.23045116303517</v>
      </c>
      <c r="G107" s="1115">
        <v>48.377056763855386</v>
      </c>
    </row>
    <row r="108" spans="2:7" x14ac:dyDescent="0.35">
      <c r="B108" s="1118">
        <v>95</v>
      </c>
      <c r="C108" s="1115">
        <v>47.745088501373033</v>
      </c>
      <c r="D108" s="1115">
        <v>47.891694682852084</v>
      </c>
      <c r="E108" s="1115">
        <v>48.038300283672299</v>
      </c>
      <c r="F108" s="1115">
        <v>48.184905884492522</v>
      </c>
      <c r="G108" s="1115">
        <v>48.331511485312753</v>
      </c>
    </row>
    <row r="109" spans="2:7" x14ac:dyDescent="0.35">
      <c r="B109" s="1118">
        <v>96</v>
      </c>
      <c r="C109" s="1115">
        <v>47.700492082800025</v>
      </c>
      <c r="D109" s="1115">
        <v>47.847098264279076</v>
      </c>
      <c r="E109" s="1115">
        <v>47.993703865099299</v>
      </c>
      <c r="F109" s="1115">
        <v>48.140309465919522</v>
      </c>
      <c r="G109" s="1115">
        <v>48.286915066739745</v>
      </c>
    </row>
    <row r="110" spans="2:7" x14ac:dyDescent="0.35">
      <c r="B110" s="1118">
        <v>97</v>
      </c>
      <c r="C110" s="1115">
        <v>47.656815178012046</v>
      </c>
      <c r="D110" s="1115">
        <v>47.80342135949109</v>
      </c>
      <c r="E110" s="1115">
        <v>47.950026960311313</v>
      </c>
      <c r="F110" s="1115">
        <v>48.096632561131536</v>
      </c>
      <c r="G110" s="1115">
        <v>48.243238161951766</v>
      </c>
    </row>
    <row r="111" spans="2:7" x14ac:dyDescent="0.35">
      <c r="B111" s="1118">
        <v>98</v>
      </c>
      <c r="C111" s="1115">
        <v>47.614029638627891</v>
      </c>
      <c r="D111" s="1115">
        <v>47.760635820106934</v>
      </c>
      <c r="E111" s="1115">
        <v>47.907241420927164</v>
      </c>
      <c r="F111" s="1115">
        <v>48.053847021747387</v>
      </c>
      <c r="G111" s="1115">
        <v>48.200452622567603</v>
      </c>
    </row>
    <row r="112" spans="2:7" x14ac:dyDescent="0.35">
      <c r="B112" s="1118">
        <v>99</v>
      </c>
      <c r="C112" s="1115">
        <v>47.572108453574721</v>
      </c>
      <c r="D112" s="1115">
        <v>47.718714635053772</v>
      </c>
      <c r="E112" s="1115">
        <v>47.86532023587398</v>
      </c>
      <c r="F112" s="1115">
        <v>48.011925836694218</v>
      </c>
      <c r="G112" s="1115">
        <v>48.158531437514441</v>
      </c>
    </row>
    <row r="113" spans="2:7" x14ac:dyDescent="0.35">
      <c r="B113" s="1118">
        <v>100</v>
      </c>
      <c r="C113" s="1115">
        <v>47.531025692222627</v>
      </c>
      <c r="D113" s="1115">
        <v>47.677631873701678</v>
      </c>
      <c r="E113" s="1115">
        <v>47.824237474521908</v>
      </c>
      <c r="F113" s="1115">
        <v>47.970843075342124</v>
      </c>
      <c r="G113" s="1115">
        <v>48.11744867616234</v>
      </c>
    </row>
    <row r="114" spans="2:7" x14ac:dyDescent="0.35">
      <c r="B114" s="1118">
        <v>101</v>
      </c>
      <c r="C114" s="1115">
        <v>47.490756450897308</v>
      </c>
      <c r="D114" s="1115">
        <v>47.637362632376345</v>
      </c>
      <c r="E114" s="1115">
        <v>47.783968233196575</v>
      </c>
      <c r="F114" s="1115">
        <v>47.930573834016791</v>
      </c>
      <c r="G114" s="1115">
        <v>48.077179434837028</v>
      </c>
    </row>
    <row r="115" spans="2:7" x14ac:dyDescent="0.35">
      <c r="B115" s="1118">
        <v>102</v>
      </c>
      <c r="C115" s="1115">
        <v>47.451276802539134</v>
      </c>
      <c r="D115" s="1115">
        <v>47.597882984018192</v>
      </c>
      <c r="E115" s="1115">
        <v>47.744488584838393</v>
      </c>
      <c r="F115" s="1115">
        <v>47.891094185658638</v>
      </c>
      <c r="G115" s="1115">
        <v>48.037699786478861</v>
      </c>
    </row>
    <row r="116" spans="2:7" x14ac:dyDescent="0.35">
      <c r="B116" s="1118">
        <v>103</v>
      </c>
      <c r="C116" s="1115">
        <v>47.41256374929474</v>
      </c>
      <c r="D116" s="1115">
        <v>47.559169930773784</v>
      </c>
      <c r="E116" s="1115">
        <v>47.705775531594</v>
      </c>
      <c r="F116" s="1115">
        <v>47.85238113241423</v>
      </c>
      <c r="G116" s="1115">
        <v>47.998986733234446</v>
      </c>
    </row>
    <row r="117" spans="2:7" x14ac:dyDescent="0.35">
      <c r="B117" s="1118">
        <v>104</v>
      </c>
      <c r="C117" s="1115">
        <v>47.374595177843474</v>
      </c>
      <c r="D117" s="1115">
        <v>47.521201359322518</v>
      </c>
      <c r="E117" s="1115">
        <v>47.667806960142748</v>
      </c>
      <c r="F117" s="1115">
        <v>47.814412560962964</v>
      </c>
      <c r="G117" s="1115">
        <v>47.961018161783194</v>
      </c>
    </row>
    <row r="118" spans="2:7" x14ac:dyDescent="0.35">
      <c r="B118" s="1118">
        <v>105</v>
      </c>
      <c r="C118" s="1115">
        <v>47.337349817277016</v>
      </c>
      <c r="D118" s="1115">
        <v>47.483955998756059</v>
      </c>
      <c r="E118" s="1115">
        <v>47.630561599576289</v>
      </c>
      <c r="F118" s="1115">
        <v>47.777167200396512</v>
      </c>
      <c r="G118" s="1115">
        <v>47.923772801216728</v>
      </c>
    </row>
    <row r="119" spans="2:7" x14ac:dyDescent="0.35">
      <c r="B119" s="1118">
        <v>106</v>
      </c>
      <c r="C119" s="1115">
        <v>47.300807199362751</v>
      </c>
      <c r="D119" s="1115">
        <v>47.447413380841802</v>
      </c>
      <c r="E119" s="1115">
        <v>47.594018981662025</v>
      </c>
      <c r="F119" s="1115">
        <v>47.740624582482255</v>
      </c>
      <c r="G119" s="1115">
        <v>47.887230183302471</v>
      </c>
    </row>
    <row r="120" spans="2:7" x14ac:dyDescent="0.35">
      <c r="B120" s="1118">
        <v>107</v>
      </c>
      <c r="C120" s="1115">
        <v>47.264947621035667</v>
      </c>
      <c r="D120" s="1115">
        <v>47.41155380251471</v>
      </c>
      <c r="E120" s="1115">
        <v>47.55815940333494</v>
      </c>
      <c r="F120" s="1115">
        <v>47.704765004155156</v>
      </c>
      <c r="G120" s="1115">
        <v>47.851370604975386</v>
      </c>
    </row>
    <row r="121" spans="2:7" x14ac:dyDescent="0.35">
      <c r="B121" s="1118">
        <v>108</v>
      </c>
      <c r="C121" s="1115">
        <v>47.229752108973919</v>
      </c>
      <c r="D121" s="1115">
        <v>47.376358290452963</v>
      </c>
      <c r="E121" s="1115">
        <v>47.522963891273172</v>
      </c>
      <c r="F121" s="1115">
        <v>47.669569492093395</v>
      </c>
      <c r="G121" s="1115">
        <v>47.816175092913625</v>
      </c>
    </row>
    <row r="122" spans="2:7" x14ac:dyDescent="0.35">
      <c r="B122" s="1118">
        <v>109</v>
      </c>
      <c r="C122" s="1115">
        <v>47.195202386124286</v>
      </c>
      <c r="D122" s="1115">
        <v>47.34180856760333</v>
      </c>
      <c r="E122" s="1115">
        <v>47.488414168423553</v>
      </c>
      <c r="F122" s="1115">
        <v>47.635019769243776</v>
      </c>
      <c r="G122" s="1115">
        <v>47.781625370063999</v>
      </c>
    </row>
    <row r="123" spans="2:7" x14ac:dyDescent="0.35">
      <c r="B123" s="1118">
        <v>110</v>
      </c>
      <c r="C123" s="1115">
        <v>47.161280840053735</v>
      </c>
      <c r="D123" s="1115">
        <v>47.307887021532785</v>
      </c>
      <c r="E123" s="1115">
        <v>47.454492622353008</v>
      </c>
      <c r="F123" s="1115">
        <v>47.601098223173224</v>
      </c>
      <c r="G123" s="1115">
        <v>47.747703823993454</v>
      </c>
    </row>
    <row r="124" spans="2:7" x14ac:dyDescent="0.35">
      <c r="B124" s="1118">
        <v>111</v>
      </c>
      <c r="C124" s="1115">
        <v>47.127970493011496</v>
      </c>
      <c r="D124" s="1115">
        <v>47.27457667449054</v>
      </c>
      <c r="E124" s="1115">
        <v>47.421182275310763</v>
      </c>
      <c r="F124" s="1115">
        <v>47.567787876130986</v>
      </c>
      <c r="G124" s="1115">
        <v>47.714393476951216</v>
      </c>
    </row>
    <row r="125" spans="2:7" x14ac:dyDescent="0.35">
      <c r="B125" s="1118">
        <v>112</v>
      </c>
      <c r="C125" s="1115">
        <v>47.095254973595026</v>
      </c>
      <c r="D125" s="1115">
        <v>47.241861155074062</v>
      </c>
      <c r="E125" s="1115">
        <v>47.388466755894285</v>
      </c>
      <c r="F125" s="1115">
        <v>47.535072356714508</v>
      </c>
      <c r="G125" s="1115">
        <v>47.681677957534738</v>
      </c>
    </row>
    <row r="126" spans="2:7" x14ac:dyDescent="0.35">
      <c r="B126" s="1118">
        <v>113</v>
      </c>
      <c r="C126" s="1115">
        <v>47.063118489920406</v>
      </c>
      <c r="D126" s="1115">
        <v>47.209724671399456</v>
      </c>
      <c r="E126" s="1115">
        <v>47.356330272219672</v>
      </c>
      <c r="F126" s="1115">
        <v>47.502935873039903</v>
      </c>
      <c r="G126" s="1115">
        <v>47.649541473860118</v>
      </c>
    </row>
    <row r="127" spans="2:7" x14ac:dyDescent="0.35">
      <c r="B127" s="1118">
        <v>114</v>
      </c>
      <c r="C127" s="1115">
        <v>47.031545804205024</v>
      </c>
      <c r="D127" s="1115">
        <v>47.178151985684053</v>
      </c>
      <c r="E127" s="1115">
        <v>47.324757586504283</v>
      </c>
      <c r="F127" s="1115">
        <v>47.471363187324506</v>
      </c>
      <c r="G127" s="1115">
        <v>47.617968788144729</v>
      </c>
    </row>
    <row r="128" spans="2:7" x14ac:dyDescent="0.35">
      <c r="B128" s="1118">
        <v>115</v>
      </c>
      <c r="C128" s="1115">
        <v>47.000522208675967</v>
      </c>
      <c r="D128" s="1115">
        <v>47.147128390155004</v>
      </c>
      <c r="E128" s="1115">
        <v>47.293733990975241</v>
      </c>
      <c r="F128" s="1115">
        <v>47.440339591795457</v>
      </c>
      <c r="G128" s="1115">
        <v>47.58694519261568</v>
      </c>
    </row>
    <row r="129" spans="2:7" x14ac:dyDescent="0.35">
      <c r="B129" s="1118">
        <v>116</v>
      </c>
      <c r="C129" s="1115">
        <v>46.970033502725009</v>
      </c>
      <c r="D129" s="1115">
        <v>47.116639684204053</v>
      </c>
      <c r="E129" s="1115">
        <v>47.263245285024269</v>
      </c>
      <c r="F129" s="1115">
        <v>47.409850885844499</v>
      </c>
      <c r="G129" s="1115">
        <v>47.556456486664722</v>
      </c>
    </row>
    <row r="130" spans="2:7" x14ac:dyDescent="0.35">
      <c r="B130" s="1118">
        <v>117</v>
      </c>
      <c r="C130" s="1115">
        <v>46.940065971234752</v>
      </c>
      <c r="D130" s="1115">
        <v>47.086672152713795</v>
      </c>
      <c r="E130" s="1115">
        <v>47.233277753534018</v>
      </c>
      <c r="F130" s="1115">
        <v>47.379883354354241</v>
      </c>
      <c r="G130" s="1115">
        <v>47.526488955174472</v>
      </c>
    </row>
    <row r="131" spans="2:7" x14ac:dyDescent="0.35">
      <c r="B131" s="1118">
        <v>118</v>
      </c>
      <c r="C131" s="1115">
        <v>46.910606364007045</v>
      </c>
      <c r="D131" s="1115">
        <v>47.057212545486088</v>
      </c>
      <c r="E131" s="1115">
        <v>47.203818146306304</v>
      </c>
      <c r="F131" s="1115">
        <v>47.350423747126541</v>
      </c>
      <c r="G131" s="1115">
        <v>47.497029347946757</v>
      </c>
    </row>
    <row r="132" spans="2:7" x14ac:dyDescent="0.35">
      <c r="B132" s="1118">
        <v>119</v>
      </c>
      <c r="C132" s="1115">
        <v>46.881641876228528</v>
      </c>
      <c r="D132" s="1115">
        <v>47.028248057707579</v>
      </c>
      <c r="E132" s="1115">
        <v>47.174853658527795</v>
      </c>
      <c r="F132" s="1115">
        <v>47.321459259348025</v>
      </c>
      <c r="G132" s="1115">
        <v>47.468064860168241</v>
      </c>
    </row>
    <row r="133" spans="2:7" x14ac:dyDescent="0.35">
      <c r="B133" s="1118">
        <v>120</v>
      </c>
      <c r="C133" s="1115">
        <v>46.853160129912993</v>
      </c>
      <c r="D133" s="1115">
        <v>46.999766311392051</v>
      </c>
      <c r="E133" s="1115">
        <v>47.146371912212281</v>
      </c>
      <c r="F133" s="1115">
        <v>47.292977513032497</v>
      </c>
      <c r="G133" s="1115">
        <v>47.439583113852713</v>
      </c>
    </row>
    <row r="134" spans="2:7" x14ac:dyDescent="0.35">
      <c r="B134" s="1118">
        <v>121</v>
      </c>
      <c r="C134" s="1115">
        <v>46.825149156263848</v>
      </c>
      <c r="D134" s="1115">
        <v>46.971755337742891</v>
      </c>
      <c r="E134" s="1115">
        <v>47.118360938563114</v>
      </c>
      <c r="F134" s="1115">
        <v>47.264966539383337</v>
      </c>
      <c r="G134" s="1115">
        <v>47.41157214020356</v>
      </c>
    </row>
    <row r="135" spans="2:7" x14ac:dyDescent="0.35">
      <c r="B135" s="1118">
        <v>122</v>
      </c>
      <c r="C135" s="1115">
        <v>46.797597378904022</v>
      </c>
      <c r="D135" s="1115">
        <v>46.944203560383059</v>
      </c>
      <c r="E135" s="1115">
        <v>47.090809161203289</v>
      </c>
      <c r="F135" s="1115">
        <v>47.237414762023512</v>
      </c>
      <c r="G135" s="1115">
        <v>47.384020362843728</v>
      </c>
    </row>
    <row r="136" spans="2:7" x14ac:dyDescent="0.35">
      <c r="B136" s="1118">
        <v>123</v>
      </c>
      <c r="C136" s="1115">
        <v>46.77049359792403</v>
      </c>
      <c r="D136" s="1115">
        <v>46.917099779403067</v>
      </c>
      <c r="E136" s="1115">
        <v>47.06370538022329</v>
      </c>
      <c r="F136" s="1115">
        <v>47.210310981043506</v>
      </c>
      <c r="G136" s="1115">
        <v>47.356916581863729</v>
      </c>
    </row>
    <row r="137" spans="2:7" x14ac:dyDescent="0.35">
      <c r="B137" s="1118">
        <v>124</v>
      </c>
      <c r="C137" s="1115">
        <v>46.743826974701769</v>
      </c>
      <c r="D137" s="1115">
        <v>46.890433156180812</v>
      </c>
      <c r="E137" s="1115">
        <v>47.037038757001042</v>
      </c>
      <c r="F137" s="1115">
        <v>47.183644357821265</v>
      </c>
      <c r="G137" s="1115">
        <v>47.330249958641481</v>
      </c>
    </row>
    <row r="138" spans="2:7" x14ac:dyDescent="0.35">
      <c r="B138" s="1118">
        <v>125</v>
      </c>
      <c r="C138" s="1115">
        <v>46.717587017451066</v>
      </c>
      <c r="D138" s="1115">
        <v>46.864193198930117</v>
      </c>
      <c r="E138" s="1115">
        <v>47.010798799750333</v>
      </c>
      <c r="F138" s="1115">
        <v>47.157404400570556</v>
      </c>
      <c r="G138" s="1115">
        <v>47.304010001390772</v>
      </c>
    </row>
    <row r="139" spans="2:7" x14ac:dyDescent="0.35">
      <c r="B139" s="1118">
        <v>126</v>
      </c>
      <c r="C139" s="1115">
        <v>46.691763567458331</v>
      </c>
      <c r="D139" s="1115">
        <v>46.838369748937374</v>
      </c>
      <c r="E139" s="1115">
        <v>46.984975349757605</v>
      </c>
      <c r="F139" s="1115">
        <v>47.13158095057782</v>
      </c>
      <c r="G139" s="1115">
        <v>47.278186551398051</v>
      </c>
    </row>
    <row r="140" spans="2:7" x14ac:dyDescent="0.35">
      <c r="B140" s="1118">
        <v>127</v>
      </c>
      <c r="C140" s="1115">
        <v>46.666346785969417</v>
      </c>
      <c r="D140" s="1115">
        <v>46.81295296744846</v>
      </c>
      <c r="E140" s="1115">
        <v>46.959558568268669</v>
      </c>
      <c r="F140" s="1115">
        <v>47.106164169088899</v>
      </c>
      <c r="G140" s="1115">
        <v>47.252769769909122</v>
      </c>
    </row>
    <row r="141" spans="2:7" x14ac:dyDescent="0.35">
      <c r="B141" s="1118">
        <v>128</v>
      </c>
      <c r="C141" s="1115">
        <v>46.641327141691235</v>
      </c>
      <c r="D141" s="1115">
        <v>46.787933323170286</v>
      </c>
      <c r="E141" s="1115">
        <v>46.934538923990509</v>
      </c>
      <c r="F141" s="1115">
        <v>47.081144524810725</v>
      </c>
      <c r="G141" s="1115">
        <v>47.227750125630948</v>
      </c>
    </row>
    <row r="142" spans="2:7" x14ac:dyDescent="0.35">
      <c r="B142" s="1118">
        <v>129</v>
      </c>
      <c r="C142" s="1115">
        <v>46.616695398874768</v>
      </c>
      <c r="D142" s="1115">
        <v>46.763301580353811</v>
      </c>
      <c r="E142" s="1115">
        <v>46.909907181174034</v>
      </c>
      <c r="F142" s="1115">
        <v>47.056512781994257</v>
      </c>
      <c r="G142" s="1115">
        <v>47.20311838281448</v>
      </c>
    </row>
    <row r="143" spans="2:7" x14ac:dyDescent="0.35">
      <c r="B143" s="1118">
        <v>130</v>
      </c>
      <c r="C143" s="1115">
        <v>46.592442605947767</v>
      </c>
      <c r="D143" s="1115">
        <v>46.73904878742681</v>
      </c>
      <c r="E143" s="1115">
        <v>46.88565438824704</v>
      </c>
      <c r="F143" s="1115">
        <v>47.032259989067256</v>
      </c>
      <c r="G143" s="1115">
        <v>47.178865589887486</v>
      </c>
    </row>
    <row r="144" spans="2:7" x14ac:dyDescent="0.35">
      <c r="B144" s="1118">
        <v>131</v>
      </c>
      <c r="C144" s="1115">
        <v>46.568560084668505</v>
      </c>
      <c r="D144" s="1115">
        <v>46.715166266147548</v>
      </c>
      <c r="E144" s="1115">
        <v>46.861771866967764</v>
      </c>
      <c r="F144" s="1115">
        <v>47.008377467787994</v>
      </c>
      <c r="G144" s="1115">
        <v>47.154983068608217</v>
      </c>
    </row>
    <row r="145" spans="2:7" x14ac:dyDescent="0.35">
      <c r="B145" s="1118">
        <v>132</v>
      </c>
      <c r="C145" s="1115">
        <v>46.545039419772266</v>
      </c>
      <c r="D145" s="1115">
        <v>46.691645601251309</v>
      </c>
      <c r="E145" s="1115">
        <v>46.838251202071547</v>
      </c>
      <c r="F145" s="1115">
        <v>46.984856802891763</v>
      </c>
      <c r="G145" s="1115">
        <v>47.131462403711978</v>
      </c>
    </row>
    <row r="146" spans="2:7" x14ac:dyDescent="0.35">
      <c r="B146" s="1118">
        <v>133</v>
      </c>
      <c r="C146" s="1115">
        <v>46.521872449084995</v>
      </c>
      <c r="D146" s="1115">
        <v>46.668478630564039</v>
      </c>
      <c r="E146" s="1115">
        <v>46.815084231384269</v>
      </c>
      <c r="F146" s="1115">
        <v>46.961689832204485</v>
      </c>
      <c r="G146" s="1115">
        <v>47.108295433024701</v>
      </c>
    </row>
    <row r="147" spans="2:7" x14ac:dyDescent="0.35">
      <c r="B147" s="1118">
        <v>134</v>
      </c>
      <c r="C147" s="1115">
        <v>46.499051254079617</v>
      </c>
      <c r="D147" s="1115">
        <v>46.645657435558654</v>
      </c>
      <c r="E147" s="1115">
        <v>46.792263036378891</v>
      </c>
      <c r="F147" s="1115">
        <v>46.938868637199107</v>
      </c>
      <c r="G147" s="1115">
        <v>47.08547423801933</v>
      </c>
    </row>
    <row r="148" spans="2:7" x14ac:dyDescent="0.35">
      <c r="B148" s="1118">
        <v>135</v>
      </c>
      <c r="C148" s="1115">
        <v>46.476568150852117</v>
      </c>
      <c r="D148" s="1115">
        <v>46.62317433233116</v>
      </c>
      <c r="E148" s="1115">
        <v>46.769779933151391</v>
      </c>
      <c r="F148" s="1115">
        <v>46.916385533971606</v>
      </c>
      <c r="G148" s="1115">
        <v>47.062991134791837</v>
      </c>
    </row>
    <row r="149" spans="2:7" x14ac:dyDescent="0.35">
      <c r="B149" s="1118">
        <v>136</v>
      </c>
      <c r="C149" s="1115">
        <v>46.454415681495576</v>
      </c>
      <c r="D149" s="1115">
        <v>46.601021862974619</v>
      </c>
      <c r="E149" s="1115">
        <v>46.747627463794849</v>
      </c>
      <c r="F149" s="1115">
        <v>46.894233064615072</v>
      </c>
      <c r="G149" s="1115">
        <v>47.040838665435295</v>
      </c>
    </row>
    <row r="150" spans="2:7" x14ac:dyDescent="0.35">
      <c r="B150" s="1118">
        <v>137</v>
      </c>
      <c r="C150" s="1115">
        <v>46.432586605852279</v>
      </c>
      <c r="D150" s="1115">
        <v>46.579192787331344</v>
      </c>
      <c r="E150" s="1115">
        <v>46.72579838815156</v>
      </c>
      <c r="F150" s="1115">
        <v>46.872403988971776</v>
      </c>
      <c r="G150" s="1115">
        <v>47.019009589792006</v>
      </c>
    </row>
    <row r="151" spans="2:7" x14ac:dyDescent="0.35">
      <c r="B151" s="1118">
        <v>138</v>
      </c>
      <c r="C151" s="1115">
        <v>46.411073893624135</v>
      </c>
      <c r="D151" s="1115">
        <v>46.557680075103178</v>
      </c>
      <c r="E151" s="1115">
        <v>46.704285675923394</v>
      </c>
      <c r="F151" s="1115">
        <v>46.850891276743617</v>
      </c>
      <c r="G151" s="1115">
        <v>46.99749687756384</v>
      </c>
    </row>
    <row r="152" spans="2:7" x14ac:dyDescent="0.35">
      <c r="B152" s="1118">
        <v>139</v>
      </c>
      <c r="C152" s="1115">
        <v>46.389870716823701</v>
      </c>
      <c r="D152" s="1115">
        <v>46.536476898302737</v>
      </c>
      <c r="E152" s="1115">
        <v>46.68308249912296</v>
      </c>
      <c r="F152" s="1115">
        <v>46.829688099943169</v>
      </c>
      <c r="G152" s="1115">
        <v>46.976293700763399</v>
      </c>
    </row>
    <row r="153" spans="2:7" x14ac:dyDescent="0.35">
      <c r="B153" s="1118">
        <v>140</v>
      </c>
      <c r="C153" s="1115">
        <v>46.368970442548978</v>
      </c>
      <c r="D153" s="1115">
        <v>46.515576624028036</v>
      </c>
      <c r="E153" s="1115">
        <v>46.662182224848252</v>
      </c>
      <c r="F153" s="1115">
        <v>46.808787825668482</v>
      </c>
      <c r="G153" s="1115">
        <v>46.955393426488698</v>
      </c>
    </row>
    <row r="154" spans="2:7" x14ac:dyDescent="0.35">
      <c r="B154" s="1118">
        <v>141</v>
      </c>
      <c r="C154" s="1115">
        <v>46.348366626065413</v>
      </c>
      <c r="D154" s="1115">
        <v>46.494972807544443</v>
      </c>
      <c r="E154" s="1115">
        <v>46.641578408364673</v>
      </c>
      <c r="F154" s="1115">
        <v>46.788184009184896</v>
      </c>
      <c r="G154" s="1115">
        <v>46.934789610005126</v>
      </c>
    </row>
    <row r="155" spans="2:7" x14ac:dyDescent="0.35">
      <c r="B155" s="1118">
        <v>142</v>
      </c>
      <c r="C155" s="1115">
        <v>46.328053004180191</v>
      </c>
      <c r="D155" s="1115">
        <v>46.474659185659242</v>
      </c>
      <c r="E155" s="1115">
        <v>46.621264786479458</v>
      </c>
      <c r="F155" s="1115">
        <v>46.767870387299681</v>
      </c>
      <c r="G155" s="1115">
        <v>46.914475988119911</v>
      </c>
    </row>
    <row r="156" spans="2:7" x14ac:dyDescent="0.35">
      <c r="B156" s="1118">
        <v>143</v>
      </c>
      <c r="C156" s="1115">
        <v>46.308023488894783</v>
      </c>
      <c r="D156" s="1115">
        <v>46.454629670373834</v>
      </c>
      <c r="E156" s="1115">
        <v>46.601235271194049</v>
      </c>
      <c r="F156" s="1115">
        <v>46.747840872014272</v>
      </c>
      <c r="G156" s="1115">
        <v>46.894446472834495</v>
      </c>
    </row>
    <row r="157" spans="2:7" x14ac:dyDescent="0.35">
      <c r="B157" s="1118">
        <v>144</v>
      </c>
      <c r="C157" s="1115">
        <v>46.288272161321657</v>
      </c>
      <c r="D157" s="1115">
        <v>46.434878342800694</v>
      </c>
      <c r="E157" s="1115">
        <v>46.58148394362091</v>
      </c>
      <c r="F157" s="1115">
        <v>46.72808954444114</v>
      </c>
      <c r="G157" s="1115">
        <v>46.87469514526137</v>
      </c>
    </row>
    <row r="158" spans="2:7" x14ac:dyDescent="0.35">
      <c r="B158" s="1118">
        <v>145</v>
      </c>
      <c r="C158" s="1115">
        <v>46.268793265852992</v>
      </c>
      <c r="D158" s="1115">
        <v>46.415399447332028</v>
      </c>
      <c r="E158" s="1115">
        <v>46.562005048152258</v>
      </c>
      <c r="F158" s="1115">
        <v>46.708610648972488</v>
      </c>
      <c r="G158" s="1115">
        <v>46.855216249792704</v>
      </c>
    </row>
    <row r="159" spans="2:7" x14ac:dyDescent="0.35">
      <c r="B159" s="1118">
        <v>146</v>
      </c>
      <c r="C159" s="1115">
        <v>46.24958120456882</v>
      </c>
      <c r="D159" s="1115">
        <v>46.396187386047863</v>
      </c>
      <c r="E159" s="1115">
        <v>46.542792986868101</v>
      </c>
      <c r="F159" s="1115">
        <v>46.689398587688316</v>
      </c>
      <c r="G159" s="1115">
        <v>46.836004188508539</v>
      </c>
    </row>
    <row r="160" spans="2:7" x14ac:dyDescent="0.35">
      <c r="B160" s="1118">
        <v>147</v>
      </c>
      <c r="C160" s="1115">
        <v>46.230630531873565</v>
      </c>
      <c r="D160" s="1115">
        <v>46.377236713352602</v>
      </c>
      <c r="E160" s="1115">
        <v>46.523842314172825</v>
      </c>
      <c r="F160" s="1115">
        <v>46.670447914993048</v>
      </c>
      <c r="G160" s="1115">
        <v>46.817053515813278</v>
      </c>
    </row>
    <row r="161" spans="2:7" x14ac:dyDescent="0.35">
      <c r="B161" s="1118">
        <v>148</v>
      </c>
      <c r="C161" s="1115">
        <v>46.211935949349858</v>
      </c>
      <c r="D161" s="1115">
        <v>46.358542130828894</v>
      </c>
      <c r="E161" s="1115">
        <v>46.505147731649117</v>
      </c>
      <c r="F161" s="1115">
        <v>46.65175333246934</v>
      </c>
      <c r="G161" s="1115">
        <v>46.79835893328957</v>
      </c>
    </row>
    <row r="162" spans="2:7" x14ac:dyDescent="0.35">
      <c r="B162" s="1118">
        <v>149</v>
      </c>
      <c r="C162" s="1115">
        <v>46.193492300819742</v>
      </c>
      <c r="D162" s="1115">
        <v>46.340098482298799</v>
      </c>
      <c r="E162" s="1115">
        <v>46.486704083119015</v>
      </c>
      <c r="F162" s="1115">
        <v>46.633309683939245</v>
      </c>
      <c r="G162" s="1115">
        <v>46.779915284759461</v>
      </c>
    </row>
    <row r="163" spans="2:7" x14ac:dyDescent="0.35">
      <c r="B163" s="1118">
        <v>150</v>
      </c>
      <c r="C163" s="1115">
        <v>46.17529456760338</v>
      </c>
      <c r="D163" s="1115">
        <v>46.321900749082424</v>
      </c>
      <c r="E163" s="1115">
        <v>46.468506349902647</v>
      </c>
      <c r="F163" s="1115">
        <v>46.615111950722877</v>
      </c>
      <c r="G163" s="1115">
        <v>46.7617175515431</v>
      </c>
    </row>
    <row r="164" spans="2:7" x14ac:dyDescent="0.35">
      <c r="B164" s="1118">
        <v>151</v>
      </c>
      <c r="C164" s="1115">
        <v>46.157337863966049</v>
      </c>
      <c r="D164" s="1115">
        <v>46.303944045445085</v>
      </c>
      <c r="E164" s="1115">
        <v>46.450549646265301</v>
      </c>
      <c r="F164" s="1115">
        <v>46.597155247085524</v>
      </c>
      <c r="G164" s="1115">
        <v>46.743760847905754</v>
      </c>
    </row>
    <row r="165" spans="2:7" x14ac:dyDescent="0.35">
      <c r="B165" s="1118">
        <v>152</v>
      </c>
      <c r="C165" s="1115">
        <v>46.139617432744984</v>
      </c>
      <c r="D165" s="1115">
        <v>46.286223614224028</v>
      </c>
      <c r="E165" s="1115">
        <v>46.432829215044251</v>
      </c>
      <c r="F165" s="1115">
        <v>46.579434815864467</v>
      </c>
      <c r="G165" s="1115">
        <v>46.72604041668469</v>
      </c>
    </row>
    <row r="166" spans="2:7" x14ac:dyDescent="0.35">
      <c r="B166" s="1118">
        <v>153</v>
      </c>
      <c r="C166" s="1115">
        <v>46.122128641147732</v>
      </c>
      <c r="D166" s="1115">
        <v>46.268734822626769</v>
      </c>
      <c r="E166" s="1115">
        <v>46.415340423446999</v>
      </c>
      <c r="F166" s="1115">
        <v>46.561946024267215</v>
      </c>
      <c r="G166" s="1115">
        <v>46.708551625087438</v>
      </c>
    </row>
    <row r="167" spans="2:7" x14ac:dyDescent="0.35">
      <c r="B167" s="1118">
        <v>154</v>
      </c>
      <c r="C167" s="1115">
        <v>46.104866976714071</v>
      </c>
      <c r="D167" s="1115">
        <v>46.251473158193114</v>
      </c>
      <c r="E167" s="1115">
        <v>46.398078759013337</v>
      </c>
      <c r="F167" s="1115">
        <v>46.544684359833553</v>
      </c>
      <c r="G167" s="1115">
        <v>46.691289960653783</v>
      </c>
    </row>
    <row r="168" spans="2:7" x14ac:dyDescent="0.35">
      <c r="B168" s="1118">
        <v>155</v>
      </c>
      <c r="C168" s="1115">
        <v>46.087828043434406</v>
      </c>
      <c r="D168" s="1115">
        <v>46.234434224913443</v>
      </c>
      <c r="E168" s="1115">
        <v>46.381039825733666</v>
      </c>
      <c r="F168" s="1115">
        <v>46.527645426553882</v>
      </c>
      <c r="G168" s="1115">
        <v>46.674251027374119</v>
      </c>
    </row>
    <row r="169" spans="2:7" x14ac:dyDescent="0.35">
      <c r="B169" s="1118">
        <v>156</v>
      </c>
      <c r="C169" s="1115">
        <v>46.071007558017293</v>
      </c>
      <c r="D169" s="1115">
        <v>46.217613739496343</v>
      </c>
      <c r="E169" s="1115">
        <v>46.364219340316559</v>
      </c>
      <c r="F169" s="1115">
        <v>46.510824941136782</v>
      </c>
      <c r="G169" s="1115">
        <v>46.657430541957005</v>
      </c>
    </row>
    <row r="170" spans="2:7" x14ac:dyDescent="0.35">
      <c r="B170" s="1118">
        <v>157</v>
      </c>
      <c r="C170" s="1115">
        <v>46.054401346299741</v>
      </c>
      <c r="D170" s="1115">
        <v>46.201007527778799</v>
      </c>
      <c r="E170" s="1115">
        <v>46.347613128599015</v>
      </c>
      <c r="F170" s="1115">
        <v>46.494218729419245</v>
      </c>
      <c r="G170" s="1115">
        <v>46.640824330239461</v>
      </c>
    </row>
    <row r="171" spans="2:7" x14ac:dyDescent="0.35">
      <c r="B171" s="1118">
        <v>158</v>
      </c>
      <c r="C171" s="1115">
        <v>46.038005339793834</v>
      </c>
      <c r="D171" s="1115">
        <v>46.184611521272885</v>
      </c>
      <c r="E171" s="1115">
        <v>46.331217122093108</v>
      </c>
      <c r="F171" s="1115">
        <v>46.477822722913324</v>
      </c>
      <c r="G171" s="1115">
        <v>46.624428323733554</v>
      </c>
    </row>
    <row r="172" spans="2:7" x14ac:dyDescent="0.35">
      <c r="B172" s="1118">
        <v>159</v>
      </c>
      <c r="C172" s="1115">
        <v>46.021815572363472</v>
      </c>
      <c r="D172" s="1115">
        <v>46.168421753842516</v>
      </c>
      <c r="E172" s="1115">
        <v>46.315027354662739</v>
      </c>
      <c r="F172" s="1115">
        <v>46.461632955482962</v>
      </c>
      <c r="G172" s="1115">
        <v>46.608238556303178</v>
      </c>
    </row>
    <row r="173" spans="2:7" x14ac:dyDescent="0.35">
      <c r="B173" s="1118">
        <v>160</v>
      </c>
      <c r="C173" s="1115">
        <v>46.005828177025975</v>
      </c>
      <c r="D173" s="1115">
        <v>46.152434358505019</v>
      </c>
      <c r="E173" s="1115">
        <v>46.299039959325242</v>
      </c>
      <c r="F173" s="1115">
        <v>46.445645560145465</v>
      </c>
      <c r="G173" s="1115">
        <v>46.592251160965688</v>
      </c>
    </row>
    <row r="174" spans="2:7" x14ac:dyDescent="0.35">
      <c r="B174" s="1118">
        <v>161</v>
      </c>
      <c r="C174" s="1115">
        <v>45.990039382872801</v>
      </c>
      <c r="D174" s="1115">
        <v>46.136645564351852</v>
      </c>
      <c r="E174" s="1115">
        <v>46.283251165172082</v>
      </c>
      <c r="F174" s="1115">
        <v>46.429856765992305</v>
      </c>
      <c r="G174" s="1115">
        <v>46.576462366812528</v>
      </c>
    </row>
    <row r="175" spans="2:7" x14ac:dyDescent="0.35">
      <c r="B175" s="1118">
        <v>162</v>
      </c>
      <c r="C175" s="1115">
        <v>45.974445512104239</v>
      </c>
      <c r="D175" s="1115">
        <v>46.121051693583276</v>
      </c>
      <c r="E175" s="1115">
        <v>46.267657294403506</v>
      </c>
      <c r="F175" s="1115">
        <v>46.414262895223736</v>
      </c>
      <c r="G175" s="1115">
        <v>46.560868496043959</v>
      </c>
    </row>
    <row r="176" spans="2:7" x14ac:dyDescent="0.35">
      <c r="B176" s="1118">
        <v>163</v>
      </c>
      <c r="C176" s="1115">
        <v>45.959042977173311</v>
      </c>
      <c r="D176" s="1115">
        <v>46.105649158652355</v>
      </c>
      <c r="E176" s="1115">
        <v>46.252254759472578</v>
      </c>
      <c r="F176" s="1115">
        <v>46.398860360292815</v>
      </c>
      <c r="G176" s="1115">
        <v>46.545465961113031</v>
      </c>
    </row>
    <row r="177" spans="2:7" x14ac:dyDescent="0.35">
      <c r="B177" s="1118">
        <v>164</v>
      </c>
      <c r="C177" s="1115">
        <v>45.943828278034239</v>
      </c>
      <c r="D177" s="1115">
        <v>46.090434459513283</v>
      </c>
      <c r="E177" s="1115">
        <v>46.237040060333513</v>
      </c>
      <c r="F177" s="1115">
        <v>46.383645661153736</v>
      </c>
      <c r="G177" s="1115">
        <v>46.530251261973959</v>
      </c>
    </row>
    <row r="178" spans="2:7" x14ac:dyDescent="0.35">
      <c r="B178" s="1118">
        <v>165</v>
      </c>
      <c r="C178" s="1115">
        <v>45.928797999490783</v>
      </c>
      <c r="D178" s="1115">
        <v>46.075404180969834</v>
      </c>
      <c r="E178" s="1115">
        <v>46.222009781790057</v>
      </c>
      <c r="F178" s="1115">
        <v>46.368615382610294</v>
      </c>
      <c r="G178" s="1115">
        <v>46.515220983430495</v>
      </c>
    </row>
    <row r="179" spans="2:7" x14ac:dyDescent="0.35">
      <c r="B179" s="1118">
        <v>166</v>
      </c>
      <c r="C179" s="1115">
        <v>45.913948808640626</v>
      </c>
      <c r="D179" s="1115">
        <v>46.060554990119677</v>
      </c>
      <c r="E179" s="1115">
        <v>46.207160590939893</v>
      </c>
      <c r="F179" s="1115">
        <v>46.353766191760116</v>
      </c>
      <c r="G179" s="1115">
        <v>46.500371792580339</v>
      </c>
    </row>
    <row r="180" spans="2:7" x14ac:dyDescent="0.35">
      <c r="B180" s="1118">
        <v>167</v>
      </c>
      <c r="C180" s="1115">
        <v>45.899277452411432</v>
      </c>
      <c r="D180" s="1115">
        <v>46.045883633890476</v>
      </c>
      <c r="E180" s="1115">
        <v>46.192489234710699</v>
      </c>
      <c r="F180" s="1115">
        <v>46.339094835530929</v>
      </c>
      <c r="G180" s="1115">
        <v>46.485700436351159</v>
      </c>
    </row>
    <row r="181" spans="2:7" x14ac:dyDescent="0.35">
      <c r="B181" s="1118">
        <v>168</v>
      </c>
      <c r="C181" s="1115">
        <v>45.884780755184963</v>
      </c>
      <c r="D181" s="1115">
        <v>46.03138693666402</v>
      </c>
      <c r="E181" s="1115">
        <v>46.177992537484236</v>
      </c>
      <c r="F181" s="1115">
        <v>46.324598138304459</v>
      </c>
      <c r="G181" s="1115">
        <v>46.471203739124675</v>
      </c>
    </row>
    <row r="182" spans="2:7" x14ac:dyDescent="0.35">
      <c r="B182" s="1118">
        <v>169</v>
      </c>
      <c r="C182" s="1115">
        <v>45.870455616505573</v>
      </c>
      <c r="D182" s="1115">
        <v>46.017061797984617</v>
      </c>
      <c r="E182" s="1115">
        <v>46.163667398804833</v>
      </c>
      <c r="F182" s="1115">
        <v>46.310272999625063</v>
      </c>
      <c r="G182" s="1115">
        <v>46.456878600445286</v>
      </c>
    </row>
    <row r="183" spans="2:7" x14ac:dyDescent="0.35">
      <c r="B183" s="1118">
        <v>170</v>
      </c>
      <c r="C183" s="1115">
        <v>45.856299008869442</v>
      </c>
      <c r="D183" s="1115">
        <v>46.002905190348493</v>
      </c>
      <c r="E183" s="1115">
        <v>46.149510791168709</v>
      </c>
      <c r="F183" s="1115">
        <v>46.296116391988939</v>
      </c>
      <c r="G183" s="1115">
        <v>46.442721992809155</v>
      </c>
    </row>
    <row r="184" spans="2:7" x14ac:dyDescent="0.35">
      <c r="B184" s="1118">
        <v>171</v>
      </c>
      <c r="C184" s="1115">
        <v>45.842307975591638</v>
      </c>
      <c r="D184" s="1115">
        <v>45.988914157070681</v>
      </c>
      <c r="E184" s="1115">
        <v>46.135519757890904</v>
      </c>
      <c r="F184" s="1115">
        <v>46.282125358711127</v>
      </c>
      <c r="G184" s="1115">
        <v>46.42873095953135</v>
      </c>
    </row>
    <row r="185" spans="2:7" x14ac:dyDescent="0.35">
      <c r="B185" s="1118">
        <v>172</v>
      </c>
      <c r="C185" s="1115">
        <v>45.82847962874731</v>
      </c>
      <c r="D185" s="1115">
        <v>45.975085810226354</v>
      </c>
      <c r="E185" s="1115">
        <v>46.121691411046569</v>
      </c>
      <c r="F185" s="1115">
        <v>46.2682970118668</v>
      </c>
      <c r="G185" s="1115">
        <v>46.41490261268703</v>
      </c>
    </row>
    <row r="186" spans="2:7" x14ac:dyDescent="0.35">
      <c r="B186" s="1118">
        <v>173</v>
      </c>
      <c r="C186" s="1115">
        <v>45.814811147184393</v>
      </c>
      <c r="D186" s="1115">
        <v>45.961417328663437</v>
      </c>
      <c r="E186" s="1115">
        <v>46.108022929483653</v>
      </c>
      <c r="F186" s="1115">
        <v>46.254628530303876</v>
      </c>
      <c r="G186" s="1115">
        <v>46.401234131124113</v>
      </c>
    </row>
    <row r="187" spans="2:7" x14ac:dyDescent="0.35">
      <c r="B187" s="1118">
        <v>174</v>
      </c>
      <c r="C187" s="1115">
        <v>45.801299774604963</v>
      </c>
      <c r="D187" s="1115">
        <v>45.947905956084014</v>
      </c>
      <c r="E187" s="1115">
        <v>46.094511556904237</v>
      </c>
      <c r="F187" s="1115">
        <v>46.24111715772446</v>
      </c>
      <c r="G187" s="1115">
        <v>46.387722758544683</v>
      </c>
    </row>
    <row r="188" spans="2:7" x14ac:dyDescent="0.35">
      <c r="B188" s="1118">
        <v>175</v>
      </c>
      <c r="C188" s="1115">
        <v>45.787942817712178</v>
      </c>
      <c r="D188" s="1115">
        <v>45.934548999191222</v>
      </c>
      <c r="E188" s="1115">
        <v>46.081154600011438</v>
      </c>
      <c r="F188" s="1115">
        <v>46.227760200831668</v>
      </c>
      <c r="G188" s="1115">
        <v>46.374365801651891</v>
      </c>
    </row>
    <row r="189" spans="2:7" x14ac:dyDescent="0.35">
      <c r="B189" s="1118">
        <v>176</v>
      </c>
      <c r="C189" s="1115">
        <v>45.774737644420433</v>
      </c>
      <c r="D189" s="1115">
        <v>45.921343825899463</v>
      </c>
      <c r="E189" s="1115">
        <v>46.067949426719686</v>
      </c>
      <c r="F189" s="1115">
        <v>46.214555027539916</v>
      </c>
      <c r="G189" s="1115">
        <v>46.361160628360132</v>
      </c>
    </row>
    <row r="190" spans="2:7" x14ac:dyDescent="0.35">
      <c r="B190" s="1118">
        <v>177</v>
      </c>
      <c r="C190" s="1115">
        <v>45.761681682126316</v>
      </c>
      <c r="D190" s="1115">
        <v>45.908287863605374</v>
      </c>
      <c r="E190" s="1115">
        <v>46.054893464425589</v>
      </c>
      <c r="F190" s="1115">
        <v>46.201499065245812</v>
      </c>
      <c r="G190" s="1115">
        <v>46.348104666066035</v>
      </c>
    </row>
    <row r="191" spans="2:7" x14ac:dyDescent="0.35">
      <c r="B191" s="1118">
        <v>178</v>
      </c>
      <c r="C191" s="1115">
        <v>45.748772416037781</v>
      </c>
      <c r="D191" s="1115">
        <v>45.895378597516824</v>
      </c>
      <c r="E191" s="1115">
        <v>46.041984198337047</v>
      </c>
      <c r="F191" s="1115">
        <v>46.188589799157278</v>
      </c>
      <c r="G191" s="1115">
        <v>46.335195399977493</v>
      </c>
    </row>
    <row r="192" spans="2:7" x14ac:dyDescent="0.35">
      <c r="B192" s="1118">
        <v>179</v>
      </c>
      <c r="C192" s="1115">
        <v>45.736007387559162</v>
      </c>
      <c r="D192" s="1115">
        <v>45.882613569038206</v>
      </c>
      <c r="E192" s="1115">
        <v>46.029219169858429</v>
      </c>
      <c r="F192" s="1115">
        <v>46.175824770678652</v>
      </c>
      <c r="G192" s="1115">
        <v>46.322430371498875</v>
      </c>
    </row>
    <row r="193" spans="2:7" x14ac:dyDescent="0.35">
      <c r="B193" s="1118">
        <v>180</v>
      </c>
      <c r="C193" s="1115">
        <v>45.723384192730315</v>
      </c>
      <c r="D193" s="1115">
        <v>45.869990374209351</v>
      </c>
      <c r="E193" s="1115">
        <v>46.016595975029574</v>
      </c>
      <c r="F193" s="1115">
        <v>46.16320157584979</v>
      </c>
      <c r="G193" s="1115">
        <v>46.309807176670013</v>
      </c>
    </row>
    <row r="194" spans="2:7" x14ac:dyDescent="0.35">
      <c r="B194" s="1118">
        <v>181</v>
      </c>
      <c r="C194" s="1115">
        <v>45.710900480717228</v>
      </c>
      <c r="D194" s="1115">
        <v>45.857506662196279</v>
      </c>
      <c r="E194" s="1115">
        <v>46.004112263016509</v>
      </c>
      <c r="F194" s="1115">
        <v>46.150717863836718</v>
      </c>
      <c r="G194" s="1115">
        <v>46.297323464656948</v>
      </c>
    </row>
    <row r="195" spans="2:7" x14ac:dyDescent="0.35">
      <c r="B195" s="1118">
        <v>182</v>
      </c>
      <c r="C195" s="1115">
        <v>45.698553952352654</v>
      </c>
      <c r="D195" s="1115">
        <v>45.845160133831705</v>
      </c>
      <c r="E195" s="1115">
        <v>45.991765734651921</v>
      </c>
      <c r="F195" s="1115">
        <v>46.138371335472144</v>
      </c>
      <c r="G195" s="1115">
        <v>46.284976936292367</v>
      </c>
    </row>
    <row r="196" spans="2:7" x14ac:dyDescent="0.35">
      <c r="B196" s="1118">
        <v>183</v>
      </c>
      <c r="C196" s="1115">
        <v>45.686342358724318</v>
      </c>
      <c r="D196" s="1115">
        <v>45.832948540203347</v>
      </c>
      <c r="E196" s="1115">
        <v>45.979554141023577</v>
      </c>
      <c r="F196" s="1115">
        <v>46.126159741843807</v>
      </c>
      <c r="G196" s="1115">
        <v>46.272765342664023</v>
      </c>
    </row>
    <row r="197" spans="2:7" x14ac:dyDescent="0.35">
      <c r="B197" s="1118">
        <v>184</v>
      </c>
      <c r="C197" s="1115">
        <v>45.674263499809314</v>
      </c>
      <c r="D197" s="1115">
        <v>45.820869681288343</v>
      </c>
      <c r="E197" s="1115">
        <v>45.967475282108573</v>
      </c>
      <c r="F197" s="1115">
        <v>46.114080882928796</v>
      </c>
      <c r="G197" s="1115">
        <v>46.260686483749019</v>
      </c>
    </row>
    <row r="198" spans="2:7" x14ac:dyDescent="0.35">
      <c r="B198" s="1118">
        <v>185</v>
      </c>
      <c r="C198" s="1115">
        <v>45.662315223152859</v>
      </c>
      <c r="D198" s="1115">
        <v>45.808921404631903</v>
      </c>
      <c r="E198" s="1115">
        <v>45.955527005452119</v>
      </c>
      <c r="F198" s="1115">
        <v>46.102132606272349</v>
      </c>
      <c r="G198" s="1115">
        <v>46.248738207092579</v>
      </c>
    </row>
    <row r="199" spans="2:7" x14ac:dyDescent="0.35">
      <c r="B199" s="1118">
        <v>186</v>
      </c>
      <c r="C199" s="1115">
        <v>45.650495422589486</v>
      </c>
      <c r="D199" s="1115">
        <v>45.79710160406853</v>
      </c>
      <c r="E199" s="1115">
        <v>45.943707204888746</v>
      </c>
      <c r="F199" s="1115">
        <v>46.090312805708969</v>
      </c>
      <c r="G199" s="1115">
        <v>46.236918406529192</v>
      </c>
    </row>
    <row r="200" spans="2:7" x14ac:dyDescent="0.35">
      <c r="B200" s="1118">
        <v>187</v>
      </c>
      <c r="C200" s="1115">
        <v>45.638802037005398</v>
      </c>
      <c r="D200" s="1115">
        <v>45.785408218484434</v>
      </c>
      <c r="E200" s="1115">
        <v>45.932013819304665</v>
      </c>
      <c r="F200" s="1115">
        <v>46.078619420124888</v>
      </c>
      <c r="G200" s="1115">
        <v>46.225225020945111</v>
      </c>
    </row>
    <row r="201" spans="2:7" x14ac:dyDescent="0.35">
      <c r="B201" s="1118">
        <v>188</v>
      </c>
      <c r="C201" s="1115">
        <v>45.627233049140287</v>
      </c>
      <c r="D201" s="1115">
        <v>45.773839230619323</v>
      </c>
      <c r="E201" s="1115">
        <v>45.920444831439553</v>
      </c>
      <c r="F201" s="1115">
        <v>46.067050432259776</v>
      </c>
      <c r="G201" s="1115">
        <v>46.213656033080007</v>
      </c>
    </row>
    <row r="202" spans="2:7" x14ac:dyDescent="0.35">
      <c r="B202" s="1118">
        <v>189</v>
      </c>
      <c r="C202" s="1115">
        <v>45.615786484427197</v>
      </c>
      <c r="D202" s="1115">
        <v>45.762392665906233</v>
      </c>
      <c r="E202" s="1115">
        <v>45.908998266726456</v>
      </c>
      <c r="F202" s="1115">
        <v>46.055603867546679</v>
      </c>
      <c r="G202" s="1115">
        <v>46.20220946836691</v>
      </c>
    </row>
    <row r="203" spans="2:7" x14ac:dyDescent="0.35">
      <c r="B203" s="1118">
        <v>190</v>
      </c>
      <c r="C203" s="1115">
        <v>45.604460409868963</v>
      </c>
      <c r="D203" s="1115">
        <v>45.751066591348</v>
      </c>
      <c r="E203" s="1115">
        <v>45.897672192168237</v>
      </c>
      <c r="F203" s="1115">
        <v>46.044277792988453</v>
      </c>
      <c r="G203" s="1115">
        <v>46.190883393808669</v>
      </c>
    </row>
    <row r="204" spans="2:7" x14ac:dyDescent="0.35">
      <c r="B204" s="1118">
        <v>191</v>
      </c>
      <c r="C204" s="1115">
        <v>45.593252932950087</v>
      </c>
      <c r="D204" s="1115">
        <v>45.739859114429144</v>
      </c>
      <c r="E204" s="1115">
        <v>45.886464715249367</v>
      </c>
      <c r="F204" s="1115">
        <v>46.03307031606959</v>
      </c>
      <c r="G204" s="1115">
        <v>46.179675916889806</v>
      </c>
    </row>
    <row r="205" spans="2:7" x14ac:dyDescent="0.35">
      <c r="B205" s="1118">
        <v>192</v>
      </c>
      <c r="C205" s="1115">
        <v>45.582162200582466</v>
      </c>
      <c r="D205" s="1115">
        <v>45.728768382061503</v>
      </c>
      <c r="E205" s="1115">
        <v>45.875373982881733</v>
      </c>
      <c r="F205" s="1115">
        <v>46.021979583701949</v>
      </c>
      <c r="G205" s="1115">
        <v>46.168585184522179</v>
      </c>
    </row>
    <row r="206" spans="2:7" x14ac:dyDescent="0.35">
      <c r="B206" s="1118">
        <v>193</v>
      </c>
      <c r="C206" s="1115">
        <v>45.571186398083924</v>
      </c>
      <c r="D206" s="1115">
        <v>45.71779257956296</v>
      </c>
      <c r="E206" s="1115">
        <v>45.864398180383198</v>
      </c>
      <c r="F206" s="1115">
        <v>46.011003781203414</v>
      </c>
      <c r="G206" s="1115">
        <v>46.157609382023637</v>
      </c>
    </row>
    <row r="207" spans="2:7" x14ac:dyDescent="0.35">
      <c r="B207" s="1118">
        <v>194</v>
      </c>
      <c r="C207" s="1115">
        <v>45.560323748188466</v>
      </c>
      <c r="D207" s="1115">
        <v>45.70692992966751</v>
      </c>
      <c r="E207" s="1115">
        <v>45.85353553048774</v>
      </c>
      <c r="F207" s="1115">
        <v>46.000141131307956</v>
      </c>
      <c r="G207" s="1115">
        <v>46.146746732128186</v>
      </c>
    </row>
    <row r="208" spans="2:7" x14ac:dyDescent="0.35">
      <c r="B208" s="1118">
        <v>195</v>
      </c>
      <c r="C208" s="1115">
        <v>45.549572510086811</v>
      </c>
      <c r="D208" s="1115">
        <v>45.696178691565862</v>
      </c>
      <c r="E208" s="1115">
        <v>45.842784292386085</v>
      </c>
      <c r="F208" s="1115">
        <v>45.989389893206308</v>
      </c>
      <c r="G208" s="1115">
        <v>46.135995494026524</v>
      </c>
    </row>
    <row r="209" spans="2:7" x14ac:dyDescent="0.35">
      <c r="B209" s="1118">
        <v>196</v>
      </c>
      <c r="C209" s="1115">
        <v>45.538930978496388</v>
      </c>
      <c r="D209" s="1115">
        <v>45.685537159975439</v>
      </c>
      <c r="E209" s="1115">
        <v>45.832142760795669</v>
      </c>
      <c r="F209" s="1115">
        <v>45.978748361615878</v>
      </c>
      <c r="G209" s="1115">
        <v>46.125353962436108</v>
      </c>
    </row>
    <row r="210" spans="2:7" x14ac:dyDescent="0.35">
      <c r="B210" s="1118">
        <v>197</v>
      </c>
      <c r="C210" s="1115">
        <v>45.528397482759694</v>
      </c>
      <c r="D210" s="1115">
        <v>45.675003664238716</v>
      </c>
      <c r="E210" s="1115">
        <v>45.821609265058953</v>
      </c>
      <c r="F210" s="1115">
        <v>45.968214865879169</v>
      </c>
      <c r="G210" s="1115">
        <v>46.114820466699392</v>
      </c>
    </row>
    <row r="211" spans="2:7" x14ac:dyDescent="0.35">
      <c r="B211" s="1118">
        <v>198</v>
      </c>
      <c r="C211" s="1115">
        <v>45.517970385969804</v>
      </c>
      <c r="D211" s="1115">
        <v>45.664576567448854</v>
      </c>
      <c r="E211" s="1115">
        <v>45.811182168269085</v>
      </c>
      <c r="F211" s="1115">
        <v>45.9577877690893</v>
      </c>
      <c r="G211" s="1115">
        <v>46.104393369909523</v>
      </c>
    </row>
    <row r="212" spans="2:7" x14ac:dyDescent="0.35">
      <c r="B212" s="1118">
        <v>199</v>
      </c>
      <c r="C212" s="1115">
        <v>45.50764808412255</v>
      </c>
      <c r="D212" s="1115">
        <v>45.654254265601601</v>
      </c>
      <c r="E212" s="1115">
        <v>45.800859866421817</v>
      </c>
      <c r="F212" s="1115">
        <v>45.94746546724204</v>
      </c>
      <c r="G212" s="1115">
        <v>46.094071068062263</v>
      </c>
    </row>
    <row r="213" spans="2:7" x14ac:dyDescent="0.35">
      <c r="B213" s="1118">
        <v>200</v>
      </c>
      <c r="C213" s="1115">
        <v>45.497429005293768</v>
      </c>
      <c r="D213" s="1115">
        <v>45.644035186772797</v>
      </c>
      <c r="E213" s="1115">
        <v>45.790640787593027</v>
      </c>
      <c r="F213" s="1115">
        <v>45.93724638841325</v>
      </c>
      <c r="G213" s="1115">
        <v>46.08385198923348</v>
      </c>
    </row>
    <row r="214" spans="2:7" x14ac:dyDescent="0.35">
      <c r="B214" s="1118">
        <v>201</v>
      </c>
      <c r="C214" s="1115">
        <v>45.487311608841388</v>
      </c>
      <c r="D214" s="1115">
        <v>45.633917790320432</v>
      </c>
      <c r="E214" s="1115">
        <v>45.78052339114064</v>
      </c>
      <c r="F214" s="1115">
        <v>45.927128991960878</v>
      </c>
      <c r="G214" s="1115">
        <v>46.073734592781101</v>
      </c>
    </row>
    <row r="215" spans="2:7" x14ac:dyDescent="0.35">
      <c r="B215" s="1118">
        <v>202</v>
      </c>
      <c r="C215" s="1115">
        <v>45.477294384631115</v>
      </c>
      <c r="D215" s="1115">
        <v>45.623900566110152</v>
      </c>
      <c r="E215" s="1115">
        <v>45.770506166930375</v>
      </c>
      <c r="F215" s="1115">
        <v>45.91711176775059</v>
      </c>
      <c r="G215" s="1115">
        <v>46.063717368570828</v>
      </c>
    </row>
    <row r="216" spans="2:7" x14ac:dyDescent="0.35">
      <c r="B216" s="1118">
        <v>203</v>
      </c>
      <c r="C216" s="1115">
        <v>45.46737585228496</v>
      </c>
      <c r="D216" s="1115">
        <v>45.61398203376401</v>
      </c>
      <c r="E216" s="1115">
        <v>45.760587634584226</v>
      </c>
      <c r="F216" s="1115">
        <v>45.907193235404463</v>
      </c>
      <c r="G216" s="1115">
        <v>46.053798836224672</v>
      </c>
    </row>
    <row r="217" spans="2:7" x14ac:dyDescent="0.35">
      <c r="B217" s="1118">
        <v>204</v>
      </c>
      <c r="C217" s="1115">
        <v>45.457554560452017</v>
      </c>
      <c r="D217" s="1115">
        <v>45.604160741931061</v>
      </c>
      <c r="E217" s="1115">
        <v>45.750766342751284</v>
      </c>
      <c r="F217" s="1115">
        <v>45.897371943571507</v>
      </c>
      <c r="G217" s="1115">
        <v>46.04397754439173</v>
      </c>
    </row>
    <row r="218" spans="2:7" x14ac:dyDescent="0.35">
      <c r="B218" s="1118">
        <v>205</v>
      </c>
      <c r="C218" s="1115">
        <v>45.447829086100384</v>
      </c>
      <c r="D218" s="1115">
        <v>45.594435267579421</v>
      </c>
      <c r="E218" s="1115">
        <v>45.741040868399644</v>
      </c>
      <c r="F218" s="1115">
        <v>45.887646469219874</v>
      </c>
      <c r="G218" s="1115">
        <v>46.034252070040097</v>
      </c>
    </row>
    <row r="219" spans="2:7" x14ac:dyDescent="0.35">
      <c r="B219" s="1118">
        <v>206</v>
      </c>
      <c r="C219" s="1115">
        <v>45.438198033829806</v>
      </c>
      <c r="D219" s="1115">
        <v>45.584804215308864</v>
      </c>
      <c r="E219" s="1115">
        <v>45.73140981612908</v>
      </c>
      <c r="F219" s="1115">
        <v>45.87801541694931</v>
      </c>
      <c r="G219" s="1115">
        <v>46.024621017769526</v>
      </c>
    </row>
    <row r="220" spans="2:7" x14ac:dyDescent="0.35">
      <c r="B220" s="1118">
        <v>207</v>
      </c>
      <c r="C220" s="1115">
        <v>45.428660035204381</v>
      </c>
      <c r="D220" s="1115">
        <v>45.575266216683417</v>
      </c>
      <c r="E220" s="1115">
        <v>45.721871817503654</v>
      </c>
      <c r="F220" s="1115">
        <v>45.868477418323863</v>
      </c>
      <c r="G220" s="1115">
        <v>46.0150830191441</v>
      </c>
    </row>
    <row r="221" spans="2:7" x14ac:dyDescent="0.35">
      <c r="B221" s="1118">
        <v>208</v>
      </c>
      <c r="C221" s="1115">
        <v>45.419213748104184</v>
      </c>
      <c r="D221" s="1115">
        <v>45.565819929583228</v>
      </c>
      <c r="E221" s="1115">
        <v>45.712425530403451</v>
      </c>
      <c r="F221" s="1115">
        <v>45.859031131223674</v>
      </c>
      <c r="G221" s="1115">
        <v>46.005636732043897</v>
      </c>
    </row>
    <row r="222" spans="2:7" x14ac:dyDescent="0.35">
      <c r="B222" s="1118">
        <v>209</v>
      </c>
      <c r="C222" s="1115">
        <v>45.409857856095869</v>
      </c>
      <c r="D222" s="1115">
        <v>45.556464037574912</v>
      </c>
      <c r="E222" s="1115">
        <v>45.703069638395135</v>
      </c>
      <c r="F222" s="1115">
        <v>45.849675239215358</v>
      </c>
      <c r="G222" s="1115">
        <v>45.996280840035581</v>
      </c>
    </row>
    <row r="223" spans="2:7" x14ac:dyDescent="0.35">
      <c r="B223" s="1118">
        <v>210</v>
      </c>
      <c r="C223" s="1115">
        <v>45.400591067820955</v>
      </c>
      <c r="D223" s="1115">
        <v>45.547197249299998</v>
      </c>
      <c r="E223" s="1115">
        <v>45.693802850120221</v>
      </c>
      <c r="F223" s="1115">
        <v>45.840408450940444</v>
      </c>
      <c r="G223" s="1115">
        <v>45.987014051760667</v>
      </c>
    </row>
    <row r="224" spans="2:7" x14ac:dyDescent="0.35">
      <c r="B224" s="1118">
        <v>211</v>
      </c>
      <c r="C224" s="1115">
        <v>45.391412116401732</v>
      </c>
      <c r="D224" s="1115">
        <v>45.538018297880782</v>
      </c>
      <c r="E224" s="1115">
        <v>45.684623898700991</v>
      </c>
      <c r="F224" s="1115">
        <v>45.831229499521221</v>
      </c>
      <c r="G224" s="1115">
        <v>45.977835100341444</v>
      </c>
    </row>
    <row r="225" spans="2:7" x14ac:dyDescent="0.35">
      <c r="B225" s="1118">
        <v>212</v>
      </c>
      <c r="C225" s="1115">
        <v>45.382319758863815</v>
      </c>
      <c r="D225" s="1115">
        <v>45.528925940342866</v>
      </c>
      <c r="E225" s="1115">
        <v>45.675531541163089</v>
      </c>
      <c r="F225" s="1115">
        <v>45.822137141983319</v>
      </c>
      <c r="G225" s="1115">
        <v>45.968742742803535</v>
      </c>
    </row>
    <row r="226" spans="2:7" x14ac:dyDescent="0.35">
      <c r="B226" s="1118">
        <v>213</v>
      </c>
      <c r="C226" s="1115">
        <v>45.373312775575101</v>
      </c>
      <c r="D226" s="1115">
        <v>45.519918957054145</v>
      </c>
      <c r="E226" s="1115">
        <v>45.666524557874368</v>
      </c>
      <c r="F226" s="1115">
        <v>45.813130158694591</v>
      </c>
      <c r="G226" s="1115">
        <v>45.959735759514814</v>
      </c>
    </row>
    <row r="227" spans="2:7" x14ac:dyDescent="0.35">
      <c r="B227" s="1118">
        <v>214</v>
      </c>
      <c r="C227" s="1115">
        <v>45.364389969700269</v>
      </c>
      <c r="D227" s="1115">
        <v>45.51099615117932</v>
      </c>
      <c r="E227" s="1115">
        <v>45.65760175199955</v>
      </c>
      <c r="F227" s="1115">
        <v>45.804207352819766</v>
      </c>
      <c r="G227" s="1115">
        <v>45.950812953639996</v>
      </c>
    </row>
    <row r="228" spans="2:7" x14ac:dyDescent="0.35">
      <c r="B228" s="1118">
        <v>215</v>
      </c>
      <c r="C228" s="1115">
        <v>45.355550166670817</v>
      </c>
      <c r="D228" s="1115">
        <v>45.50215634814986</v>
      </c>
      <c r="E228" s="1115">
        <v>45.648761948970083</v>
      </c>
      <c r="F228" s="1115">
        <v>45.795367549790299</v>
      </c>
      <c r="G228" s="1115">
        <v>45.941973150610529</v>
      </c>
    </row>
    <row r="229" spans="2:7" x14ac:dyDescent="0.35">
      <c r="B229" s="1118">
        <v>216</v>
      </c>
      <c r="C229" s="1115">
        <v>45.346792213669403</v>
      </c>
      <c r="D229" s="1115">
        <v>45.493398395148446</v>
      </c>
      <c r="E229" s="1115">
        <v>45.640003995968669</v>
      </c>
      <c r="F229" s="1115">
        <v>45.786609596788885</v>
      </c>
      <c r="G229" s="1115">
        <v>45.933215197609115</v>
      </c>
    </row>
    <row r="230" spans="2:7" x14ac:dyDescent="0.35">
      <c r="B230" s="1118">
        <v>217</v>
      </c>
      <c r="C230" s="1115">
        <v>45.338114979128825</v>
      </c>
      <c r="D230" s="1115">
        <v>45.484721160607869</v>
      </c>
      <c r="E230" s="1115">
        <v>45.631326761428099</v>
      </c>
      <c r="F230" s="1115">
        <v>45.777932362248322</v>
      </c>
      <c r="G230" s="1115">
        <v>45.924537963068545</v>
      </c>
    </row>
    <row r="231" spans="2:7" x14ac:dyDescent="0.35">
      <c r="B231" s="1118">
        <v>218</v>
      </c>
      <c r="C231" s="1115">
        <v>45.329517352244601</v>
      </c>
      <c r="D231" s="1115">
        <v>45.47612353372363</v>
      </c>
      <c r="E231" s="1115">
        <v>45.622729134543853</v>
      </c>
      <c r="F231" s="1115">
        <v>45.769334735364083</v>
      </c>
      <c r="G231" s="1115">
        <v>45.915940336184306</v>
      </c>
    </row>
    <row r="232" spans="2:7" x14ac:dyDescent="0.35">
      <c r="B232" s="1118">
        <v>219</v>
      </c>
      <c r="C232" s="1115">
        <v>45.320998242500842</v>
      </c>
      <c r="D232" s="1115">
        <v>45.467604423979893</v>
      </c>
      <c r="E232" s="1115">
        <v>45.614210024800123</v>
      </c>
      <c r="F232" s="1115">
        <v>45.760815625620332</v>
      </c>
      <c r="G232" s="1115">
        <v>45.907421226440555</v>
      </c>
    </row>
    <row r="233" spans="2:7" x14ac:dyDescent="0.35">
      <c r="B233" s="1118">
        <v>220</v>
      </c>
      <c r="C233" s="1115">
        <v>45.312556579209321</v>
      </c>
      <c r="D233" s="1115">
        <v>45.459162760688358</v>
      </c>
      <c r="E233" s="1115">
        <v>45.605768361508581</v>
      </c>
      <c r="F233" s="1115">
        <v>45.752373962328811</v>
      </c>
      <c r="G233" s="1115">
        <v>45.898979563149027</v>
      </c>
    </row>
    <row r="234" spans="2:7" x14ac:dyDescent="0.35">
      <c r="B234" s="1118">
        <v>221</v>
      </c>
      <c r="C234" s="1115">
        <v>45.304191311060698</v>
      </c>
      <c r="D234" s="1115">
        <v>45.450797492539742</v>
      </c>
      <c r="E234" s="1115">
        <v>45.597403093359965</v>
      </c>
      <c r="F234" s="1115">
        <v>45.744008694180195</v>
      </c>
      <c r="G234" s="1115">
        <v>45.890614295000404</v>
      </c>
    </row>
    <row r="235" spans="2:7" x14ac:dyDescent="0.35">
      <c r="B235" s="1118">
        <v>222</v>
      </c>
      <c r="C235" s="1115">
        <v>45.295901405688191</v>
      </c>
      <c r="D235" s="1115">
        <v>45.442507587167235</v>
      </c>
      <c r="E235" s="1115">
        <v>45.589113187987458</v>
      </c>
      <c r="F235" s="1115">
        <v>45.735718788807674</v>
      </c>
      <c r="G235" s="1115">
        <v>45.882324389627904</v>
      </c>
    </row>
    <row r="236" spans="2:7" x14ac:dyDescent="0.35">
      <c r="B236" s="1118">
        <v>223</v>
      </c>
      <c r="C236" s="1115">
        <v>45.287685849242806</v>
      </c>
      <c r="D236" s="1115">
        <v>45.434292030721856</v>
      </c>
      <c r="E236" s="1115">
        <v>45.580897631542072</v>
      </c>
      <c r="F236" s="1115">
        <v>45.727503232362295</v>
      </c>
      <c r="G236" s="1115">
        <v>45.874108833182525</v>
      </c>
    </row>
    <row r="237" spans="2:7" x14ac:dyDescent="0.35">
      <c r="B237" s="1118">
        <v>224</v>
      </c>
      <c r="C237" s="1115">
        <v>45.279543645979956</v>
      </c>
      <c r="D237" s="1115">
        <v>45.426149827458993</v>
      </c>
      <c r="E237" s="1115">
        <v>45.572755428279223</v>
      </c>
      <c r="F237" s="1115">
        <v>45.719361029099446</v>
      </c>
      <c r="G237" s="1115">
        <v>45.865966629919676</v>
      </c>
    </row>
    <row r="238" spans="2:7" x14ac:dyDescent="0.35">
      <c r="B238" s="1118">
        <v>225</v>
      </c>
      <c r="C238" s="1115">
        <v>45.27147381785722</v>
      </c>
      <c r="D238" s="1115">
        <v>45.418079999336257</v>
      </c>
      <c r="E238" s="1115">
        <v>45.564685600156487</v>
      </c>
      <c r="F238" s="1115">
        <v>45.71129120097671</v>
      </c>
      <c r="G238" s="1115">
        <v>45.857896801796933</v>
      </c>
    </row>
    <row r="239" spans="2:7" x14ac:dyDescent="0.35">
      <c r="B239" s="1118">
        <v>226</v>
      </c>
      <c r="C239" s="1115">
        <v>45.263475404142653</v>
      </c>
      <c r="D239" s="1115">
        <v>45.410081585621697</v>
      </c>
      <c r="E239" s="1115">
        <v>45.55668718644192</v>
      </c>
      <c r="F239" s="1115">
        <v>45.703292787262143</v>
      </c>
      <c r="G239" s="1115">
        <v>45.849898388082373</v>
      </c>
    </row>
    <row r="240" spans="2:7" x14ac:dyDescent="0.35">
      <c r="B240" s="1118">
        <v>227</v>
      </c>
      <c r="C240" s="1115">
        <v>45.255547461033501</v>
      </c>
      <c r="D240" s="1115">
        <v>45.402153642512545</v>
      </c>
      <c r="E240" s="1115">
        <v>45.548759243332768</v>
      </c>
      <c r="F240" s="1115">
        <v>45.695364844152998</v>
      </c>
      <c r="G240" s="1115">
        <v>45.841970444973214</v>
      </c>
    </row>
    <row r="241" spans="2:7" x14ac:dyDescent="0.35">
      <c r="B241" s="1118">
        <v>228</v>
      </c>
      <c r="C241" s="1115">
        <v>45.247689061284952</v>
      </c>
      <c r="D241" s="1115">
        <v>45.394295242763995</v>
      </c>
      <c r="E241" s="1115">
        <v>45.540900843584225</v>
      </c>
      <c r="F241" s="1115">
        <v>45.687506444404448</v>
      </c>
      <c r="G241" s="1115">
        <v>45.834112045224671</v>
      </c>
    </row>
    <row r="242" spans="2:7" x14ac:dyDescent="0.35">
      <c r="B242" s="1118">
        <v>229</v>
      </c>
      <c r="C242" s="1115">
        <v>45.239899293848616</v>
      </c>
      <c r="D242" s="1115">
        <v>45.38650547532766</v>
      </c>
      <c r="E242" s="1115">
        <v>45.533111076147897</v>
      </c>
      <c r="F242" s="1115">
        <v>45.679716676968113</v>
      </c>
      <c r="G242" s="1115">
        <v>45.826322277788329</v>
      </c>
    </row>
    <row r="243" spans="2:7" x14ac:dyDescent="0.35">
      <c r="B243" s="1118">
        <v>230</v>
      </c>
      <c r="C243" s="1115">
        <v>45.232177263520434</v>
      </c>
      <c r="D243" s="1115">
        <v>45.37878344499947</v>
      </c>
      <c r="E243" s="1115">
        <v>45.525389045819701</v>
      </c>
      <c r="F243" s="1115">
        <v>45.671994646639924</v>
      </c>
      <c r="G243" s="1115">
        <v>45.818600247460154</v>
      </c>
    </row>
    <row r="244" spans="2:7" x14ac:dyDescent="0.35">
      <c r="B244" s="1118">
        <v>231</v>
      </c>
      <c r="C244" s="1115">
        <v>45.224522090597674</v>
      </c>
      <c r="D244" s="1115">
        <v>45.371128272076724</v>
      </c>
      <c r="E244" s="1115">
        <v>45.51773387289694</v>
      </c>
      <c r="F244" s="1115">
        <v>45.664339473717177</v>
      </c>
      <c r="G244" s="1115">
        <v>45.810945074537393</v>
      </c>
    </row>
    <row r="245" spans="2:7" x14ac:dyDescent="0.35">
      <c r="B245" s="1118">
        <v>232</v>
      </c>
      <c r="C245" s="1115">
        <v>45.216932910544955</v>
      </c>
      <c r="D245" s="1115">
        <v>45.363539092023998</v>
      </c>
      <c r="E245" s="1115">
        <v>45.510144692844214</v>
      </c>
      <c r="F245" s="1115">
        <v>45.656750293664437</v>
      </c>
      <c r="G245" s="1115">
        <v>45.80335589448466</v>
      </c>
    </row>
    <row r="246" spans="2:7" x14ac:dyDescent="0.35">
      <c r="B246" s="1118">
        <v>233</v>
      </c>
      <c r="C246" s="1115">
        <v>45.209408873668643</v>
      </c>
      <c r="D246" s="1115">
        <v>45.356015055147687</v>
      </c>
      <c r="E246" s="1115">
        <v>45.50262065596791</v>
      </c>
      <c r="F246" s="1115">
        <v>45.649226256788126</v>
      </c>
      <c r="G246" s="1115">
        <v>45.795831857608356</v>
      </c>
    </row>
    <row r="247" spans="2:7" x14ac:dyDescent="0.35">
      <c r="B247" s="1118">
        <v>234</v>
      </c>
      <c r="C247" s="1115">
        <v>45.201949144799826</v>
      </c>
      <c r="D247" s="1115">
        <v>45.34855532627887</v>
      </c>
      <c r="E247" s="1115">
        <v>45.495160927099093</v>
      </c>
      <c r="F247" s="1115">
        <v>45.641766527919316</v>
      </c>
      <c r="G247" s="1115">
        <v>45.788372128739539</v>
      </c>
    </row>
    <row r="248" spans="2:7" x14ac:dyDescent="0.35">
      <c r="B248" s="1118">
        <v>235</v>
      </c>
      <c r="C248" s="1115">
        <v>45.194552902985201</v>
      </c>
      <c r="D248" s="1115">
        <v>45.341159084464245</v>
      </c>
      <c r="E248" s="1115">
        <v>45.487764685284468</v>
      </c>
      <c r="F248" s="1115">
        <v>45.634370286104698</v>
      </c>
      <c r="G248" s="1115">
        <v>45.780975886924907</v>
      </c>
    </row>
    <row r="249" spans="2:7" x14ac:dyDescent="0.35">
      <c r="B249" s="1118">
        <v>236</v>
      </c>
      <c r="C249" s="1115">
        <v>45.187219341185966</v>
      </c>
      <c r="D249" s="1115">
        <v>45.333825522665016</v>
      </c>
      <c r="E249" s="1115">
        <v>45.480431123485232</v>
      </c>
      <c r="F249" s="1115">
        <v>45.627036724305462</v>
      </c>
      <c r="G249" s="1115">
        <v>45.773642325125692</v>
      </c>
    </row>
    <row r="250" spans="2:7" x14ac:dyDescent="0.35">
      <c r="B250" s="1118">
        <v>237</v>
      </c>
      <c r="C250" s="1115">
        <v>45.179947665984187</v>
      </c>
      <c r="D250" s="1115">
        <v>45.326553847463238</v>
      </c>
      <c r="E250" s="1115">
        <v>45.473159448283461</v>
      </c>
      <c r="F250" s="1115">
        <v>45.619765049103684</v>
      </c>
      <c r="G250" s="1115">
        <v>45.766370649923907</v>
      </c>
    </row>
    <row r="251" spans="2:7" x14ac:dyDescent="0.35">
      <c r="B251" s="1118">
        <v>238</v>
      </c>
      <c r="C251" s="1115">
        <v>45.172737097296704</v>
      </c>
      <c r="D251" s="1115">
        <v>45.319343278775769</v>
      </c>
      <c r="E251" s="1115">
        <v>45.465948879595985</v>
      </c>
      <c r="F251" s="1115">
        <v>45.6125544804162</v>
      </c>
      <c r="G251" s="1115">
        <v>45.759160081236423</v>
      </c>
    </row>
    <row r="252" spans="2:7" x14ac:dyDescent="0.35">
      <c r="B252" s="1118">
        <v>239</v>
      </c>
      <c r="C252" s="1115">
        <v>45.165586868096149</v>
      </c>
      <c r="D252" s="1115">
        <v>45.312193049575214</v>
      </c>
      <c r="E252" s="1115">
        <v>45.45879865039543</v>
      </c>
      <c r="F252" s="1115">
        <v>45.605404251215646</v>
      </c>
      <c r="G252" s="1115">
        <v>45.752009852035869</v>
      </c>
    </row>
    <row r="253" spans="2:7" x14ac:dyDescent="0.35">
      <c r="B253" s="1118">
        <v>240</v>
      </c>
      <c r="C253" s="1115">
        <v>45.158496224138943</v>
      </c>
      <c r="D253" s="1115">
        <v>45.305102405618001</v>
      </c>
      <c r="E253" s="1115">
        <v>45.451708006438224</v>
      </c>
      <c r="F253" s="1115">
        <v>45.59831360725844</v>
      </c>
      <c r="G253" s="1115">
        <v>45.744919208078656</v>
      </c>
    </row>
    <row r="254" spans="2:7" x14ac:dyDescent="0.35">
      <c r="B254" s="1118">
        <v>241</v>
      </c>
      <c r="C254" s="1115">
        <v>45.151464423700041</v>
      </c>
      <c r="D254" s="1115">
        <v>45.298070605179099</v>
      </c>
      <c r="E254" s="1115">
        <v>45.444676205999329</v>
      </c>
      <c r="F254" s="1115">
        <v>45.591281806819545</v>
      </c>
      <c r="G254" s="1115">
        <v>45.737887407639768</v>
      </c>
    </row>
    <row r="255" spans="2:7" x14ac:dyDescent="0.35">
      <c r="B255" s="1118">
        <v>242</v>
      </c>
      <c r="C255" s="1115">
        <v>45.144490737314378</v>
      </c>
      <c r="D255" s="1115">
        <v>45.291096918793421</v>
      </c>
      <c r="E255" s="1115">
        <v>45.437702519613637</v>
      </c>
      <c r="F255" s="1115">
        <v>45.584308120433867</v>
      </c>
      <c r="G255" s="1115">
        <v>45.73091372125409</v>
      </c>
    </row>
    <row r="256" spans="2:7" x14ac:dyDescent="0.35">
      <c r="B256" s="1118">
        <v>243</v>
      </c>
      <c r="C256" s="1115">
        <v>45.137574447524457</v>
      </c>
      <c r="D256" s="1115">
        <v>45.284180629003494</v>
      </c>
      <c r="E256" s="1115">
        <v>45.430786229823724</v>
      </c>
      <c r="F256" s="1115">
        <v>45.577391830643947</v>
      </c>
      <c r="G256" s="1115">
        <v>45.72399743146417</v>
      </c>
    </row>
    <row r="257" spans="2:7" x14ac:dyDescent="0.35">
      <c r="B257" s="1118">
        <v>244</v>
      </c>
      <c r="C257" s="1115">
        <v>45.130714848634454</v>
      </c>
      <c r="D257" s="1115">
        <v>45.277321030113498</v>
      </c>
      <c r="E257" s="1115">
        <v>45.423926630933714</v>
      </c>
      <c r="F257" s="1115">
        <v>45.570532231753951</v>
      </c>
      <c r="G257" s="1115">
        <v>45.717137832574167</v>
      </c>
    </row>
    <row r="258" spans="2:7" x14ac:dyDescent="0.35">
      <c r="B258" s="1118">
        <v>245</v>
      </c>
      <c r="C258" s="1115">
        <v>45.123911246470094</v>
      </c>
      <c r="D258" s="1115">
        <v>45.270517427949137</v>
      </c>
      <c r="E258" s="1115">
        <v>45.417123028769367</v>
      </c>
      <c r="F258" s="1115">
        <v>45.56372862958959</v>
      </c>
      <c r="G258" s="1115">
        <v>45.710334230409806</v>
      </c>
    </row>
    <row r="259" spans="2:7" x14ac:dyDescent="0.35">
      <c r="B259" s="1118">
        <v>246</v>
      </c>
      <c r="C259" s="1115">
        <v>45.117162958144462</v>
      </c>
      <c r="D259" s="1115">
        <v>45.263769139623506</v>
      </c>
      <c r="E259" s="1115">
        <v>45.410374740443721</v>
      </c>
      <c r="F259" s="1115">
        <v>45.556980341263944</v>
      </c>
      <c r="G259" s="1115">
        <v>45.703585942084167</v>
      </c>
    </row>
    <row r="260" spans="2:7" x14ac:dyDescent="0.35">
      <c r="B260" s="1118">
        <v>247</v>
      </c>
      <c r="C260" s="1115">
        <v>45.110469311829576</v>
      </c>
      <c r="D260" s="1115">
        <v>45.257075493308612</v>
      </c>
      <c r="E260" s="1115">
        <v>45.403681094128828</v>
      </c>
      <c r="F260" s="1115">
        <v>45.550286694949058</v>
      </c>
      <c r="G260" s="1115">
        <v>45.696892295769274</v>
      </c>
    </row>
    <row r="261" spans="2:7" x14ac:dyDescent="0.35">
      <c r="B261" s="1118">
        <v>248</v>
      </c>
      <c r="C261" s="1115">
        <v>45.103829646533335</v>
      </c>
      <c r="D261" s="1115">
        <v>45.250435828012378</v>
      </c>
      <c r="E261" s="1115">
        <v>45.397041428832608</v>
      </c>
      <c r="F261" s="1115">
        <v>45.543647029652831</v>
      </c>
      <c r="G261" s="1115">
        <v>45.690252630473047</v>
      </c>
    </row>
    <row r="262" spans="2:7" x14ac:dyDescent="0.35">
      <c r="B262" s="1118">
        <v>249</v>
      </c>
      <c r="C262" s="1115">
        <v>45.097243311882053</v>
      </c>
      <c r="D262" s="1115">
        <v>45.243849493361104</v>
      </c>
      <c r="E262" s="1115">
        <v>45.390455094181327</v>
      </c>
      <c r="F262" s="1115">
        <v>45.53706069500155</v>
      </c>
      <c r="G262" s="1115">
        <v>45.683666295821773</v>
      </c>
    </row>
    <row r="263" spans="2:7" x14ac:dyDescent="0.35">
      <c r="B263" s="1118">
        <v>250</v>
      </c>
      <c r="C263" s="1115">
        <v>45.09070966790798</v>
      </c>
      <c r="D263" s="1115">
        <v>45.237315849387031</v>
      </c>
      <c r="E263" s="1115">
        <v>45.383921450207239</v>
      </c>
      <c r="F263" s="1115">
        <v>45.53052705102747</v>
      </c>
      <c r="G263" s="1115">
        <v>45.677132651847693</v>
      </c>
    </row>
  </sheetData>
  <customSheetViews>
    <customSheetView guid="{AEB6CCF5-4429-48DA-867B-58761C94C6F2}">
      <selection activeCell="C7" sqref="C7:G8"/>
      <pageMargins left="0" right="0" top="0" bottom="0" header="0" footer="0"/>
    </customSheetView>
    <customSheetView guid="{C4DAD7F8-47C6-4127-9A46-A993B7B9C81A}">
      <selection activeCell="C7" sqref="C7:G8"/>
      <pageMargins left="0" right="0" top="0" bottom="0" header="0" footer="0"/>
    </customSheetView>
    <customSheetView guid="{3BF24E96-6DC5-4C44-95BA-F3C989ECD277}">
      <selection activeCell="C7" sqref="C7:G8"/>
      <pageMargins left="0" right="0" top="0" bottom="0" header="0" footer="0"/>
    </customSheetView>
    <customSheetView guid="{4144C77C-55F3-4C13-A3EB-FD414C1C7F21}">
      <selection activeCell="C7" sqref="C7:G8"/>
      <pageMargins left="0" right="0" top="0" bottom="0" header="0" footer="0"/>
    </customSheetView>
  </customSheetViews>
  <mergeCells count="2">
    <mergeCell ref="B7:B8"/>
    <mergeCell ref="C7:G8"/>
  </mergeCell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91489" r:id="rId3" name="Button 1">
              <controlPr defaultSize="0" print="0" autoFill="0" autoPict="0" macro="[0]!Calc_Aufschlüsselung">
                <anchor moveWithCells="1" sizeWithCells="1">
                  <from>
                    <xdr:col>0</xdr:col>
                    <xdr:colOff>755650</xdr:colOff>
                    <xdr:row>9</xdr:row>
                    <xdr:rowOff>31750</xdr:rowOff>
                  </from>
                  <to>
                    <xdr:col>2</xdr:col>
                    <xdr:colOff>590550</xdr:colOff>
                    <xdr:row>11</xdr:row>
                    <xdr:rowOff>76200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7">
    <pageSetUpPr autoPageBreaks="0"/>
  </sheetPr>
  <dimension ref="A1:W93"/>
  <sheetViews>
    <sheetView showGridLines="0" workbookViewId="0">
      <pane ySplit="3" topLeftCell="A4" activePane="bottomLeft" state="frozen"/>
      <selection pane="bottomLeft" activeCell="AD12" sqref="AD12"/>
    </sheetView>
  </sheetViews>
  <sheetFormatPr baseColWidth="10" defaultColWidth="11.453125" defaultRowHeight="15.5" x14ac:dyDescent="0.35"/>
  <cols>
    <col min="1" max="1" width="29" style="212" customWidth="1"/>
    <col min="2" max="2" width="35.453125" style="212" customWidth="1"/>
    <col min="3" max="5" width="23.7265625" style="213" customWidth="1"/>
    <col min="6" max="6" width="23.7265625" style="212" customWidth="1"/>
    <col min="7" max="7" width="13" style="212" bestFit="1" customWidth="1"/>
    <col min="8" max="8" width="11.453125" style="212"/>
    <col min="9" max="9" width="13" style="212" bestFit="1" customWidth="1"/>
    <col min="10" max="14" width="11.453125" style="212"/>
    <col min="15" max="15" width="14.453125" style="212" bestFit="1" customWidth="1"/>
    <col min="16" max="24" width="11.453125" style="212"/>
    <col min="25" max="25" width="50.81640625" style="212" customWidth="1"/>
    <col min="26" max="26" width="19.453125" style="212" customWidth="1"/>
    <col min="27" max="16384" width="11.453125" style="212"/>
  </cols>
  <sheetData>
    <row r="1" spans="1:11" s="270" customFormat="1" ht="30" customHeight="1" x14ac:dyDescent="0.35">
      <c r="A1" s="1666" t="s">
        <v>126</v>
      </c>
      <c r="B1" s="1706"/>
      <c r="C1" s="1706"/>
      <c r="D1" s="269"/>
      <c r="E1" s="269"/>
    </row>
    <row r="2" spans="1:11" s="270" customFormat="1" ht="30" customHeight="1" x14ac:dyDescent="0.35">
      <c r="A2" s="1666"/>
      <c r="B2" s="1706"/>
      <c r="C2" s="1706"/>
      <c r="D2" s="269"/>
      <c r="E2" s="269"/>
    </row>
    <row r="3" spans="1:11" s="270" customFormat="1" ht="17.25" customHeight="1" x14ac:dyDescent="0.35">
      <c r="A3" s="275"/>
      <c r="B3" s="276"/>
      <c r="C3" s="274"/>
      <c r="D3" s="274"/>
      <c r="E3" s="274"/>
      <c r="F3" s="274"/>
      <c r="G3" s="274"/>
    </row>
    <row r="4" spans="1:11" ht="35.25" customHeight="1" x14ac:dyDescent="0.35">
      <c r="A4" s="1083"/>
      <c r="B4" s="1290"/>
      <c r="C4" s="1084"/>
      <c r="D4" s="1084"/>
      <c r="E4" s="1084"/>
      <c r="F4" s="1083"/>
      <c r="G4" s="1083"/>
      <c r="H4" s="1083"/>
      <c r="I4" s="1083"/>
      <c r="J4" s="1083"/>
      <c r="K4" s="1083"/>
    </row>
    <row r="5" spans="1:11" ht="15.75" customHeight="1" x14ac:dyDescent="0.35">
      <c r="A5" s="1083"/>
      <c r="B5" s="1083"/>
      <c r="C5" s="1690" t="str">
        <f>Kalkulation!C5&amp;" - "&amp;Kalkulation!F9&amp;" CU"</f>
        <v>Heim 2  - Musterort - 70 CU</v>
      </c>
      <c r="D5" s="1690"/>
      <c r="E5" s="487"/>
      <c r="F5" s="373"/>
      <c r="G5" s="1083"/>
      <c r="H5" s="1083"/>
      <c r="I5" s="1083"/>
      <c r="J5" s="1083"/>
      <c r="K5" s="1083"/>
    </row>
    <row r="6" spans="1:11" x14ac:dyDescent="0.35">
      <c r="A6" s="1083"/>
      <c r="B6" s="1083"/>
      <c r="C6" s="1690"/>
      <c r="D6" s="1690"/>
      <c r="E6" s="487"/>
      <c r="F6" s="373"/>
      <c r="G6" s="1083"/>
      <c r="H6" s="1083"/>
      <c r="I6" s="1083"/>
      <c r="J6" s="1083"/>
      <c r="K6" s="1083"/>
    </row>
    <row r="7" spans="1:11" ht="15.75" customHeight="1" x14ac:dyDescent="0.35">
      <c r="A7" s="1084"/>
      <c r="B7" s="1083"/>
      <c r="C7" s="1690"/>
      <c r="D7" s="1690"/>
      <c r="E7" s="487"/>
      <c r="F7" s="373"/>
      <c r="G7" s="1083"/>
      <c r="H7" s="1083"/>
      <c r="I7" s="1083"/>
      <c r="J7" s="1083"/>
      <c r="K7" s="1083"/>
    </row>
    <row r="8" spans="1:11" ht="15.75" customHeight="1" x14ac:dyDescent="0.35">
      <c r="A8" s="1083"/>
      <c r="B8" s="1083"/>
      <c r="C8" s="1690"/>
      <c r="D8" s="1690"/>
      <c r="E8" s="487"/>
      <c r="F8" s="1083"/>
      <c r="G8" s="1083"/>
      <c r="H8" s="1083"/>
      <c r="I8" s="1083"/>
      <c r="J8" s="1291"/>
      <c r="K8" s="1083"/>
    </row>
    <row r="9" spans="1:11" x14ac:dyDescent="0.35">
      <c r="A9" s="1083"/>
      <c r="B9" s="1083"/>
      <c r="C9" s="1084"/>
      <c r="D9" s="1084"/>
      <c r="E9" s="1084"/>
      <c r="F9" s="1083"/>
      <c r="G9" s="1083"/>
      <c r="H9" s="1083"/>
      <c r="I9" s="1290"/>
      <c r="J9" s="1292"/>
      <c r="K9" s="1083"/>
    </row>
    <row r="10" spans="1:11" ht="15.75" customHeight="1" x14ac:dyDescent="0.35">
      <c r="A10" s="1083"/>
      <c r="B10" s="1680" t="s">
        <v>231</v>
      </c>
      <c r="C10" s="1084"/>
      <c r="D10" s="1084"/>
      <c r="E10" s="1084"/>
      <c r="F10" s="1681"/>
      <c r="G10" s="1290"/>
      <c r="H10" s="1083"/>
      <c r="I10" s="1083"/>
      <c r="J10" s="1083"/>
      <c r="K10" s="1083"/>
    </row>
    <row r="11" spans="1:11" s="214" customFormat="1" ht="26.25" customHeight="1" thickBot="1" x14ac:dyDescent="0.4">
      <c r="B11" s="1680" t="s">
        <v>130</v>
      </c>
      <c r="C11" s="1084"/>
      <c r="D11" s="1084"/>
      <c r="E11" s="1084"/>
      <c r="F11" s="1681"/>
      <c r="G11" s="1083"/>
      <c r="H11" s="1083"/>
      <c r="I11" s="1083"/>
      <c r="J11" s="1083"/>
      <c r="K11" s="1083"/>
    </row>
    <row r="12" spans="1:11" s="31" customFormat="1" ht="20.149999999999999" customHeight="1" x14ac:dyDescent="0.35">
      <c r="B12" s="219" t="s">
        <v>164</v>
      </c>
      <c r="C12" s="435">
        <f>Tagsatz!AB37</f>
        <v>3125357.9046622231</v>
      </c>
      <c r="D12" s="483">
        <f>Tagsatz!AD37</f>
        <v>0.70996382025757565</v>
      </c>
      <c r="E12" s="1084"/>
      <c r="F12" s="347"/>
    </row>
    <row r="13" spans="1:11" s="31" customFormat="1" ht="20.149999999999999" customHeight="1" x14ac:dyDescent="0.35">
      <c r="B13" s="224" t="s">
        <v>28</v>
      </c>
      <c r="C13" s="437">
        <f>Tagsatz!AB39</f>
        <v>1164217.1240941822</v>
      </c>
      <c r="D13" s="484">
        <f>Tagsatz!AD39</f>
        <v>0.26446636265183981</v>
      </c>
      <c r="E13" s="1084"/>
      <c r="F13" s="347"/>
    </row>
    <row r="14" spans="1:11" s="31" customFormat="1" ht="20.149999999999999" customHeight="1" thickBot="1" x14ac:dyDescent="0.4">
      <c r="B14" s="224" t="s">
        <v>165</v>
      </c>
      <c r="C14" s="439">
        <f>Tagsatz!AB38</f>
        <v>112561.83439859271</v>
      </c>
      <c r="D14" s="486">
        <f>Tagsatz!AD38</f>
        <v>2.55698170905845E-2</v>
      </c>
      <c r="E14" s="1084"/>
      <c r="F14" s="347"/>
    </row>
    <row r="15" spans="1:11" ht="18" customHeight="1" x14ac:dyDescent="0.35">
      <c r="A15" s="1083"/>
      <c r="B15" s="229" t="s">
        <v>144</v>
      </c>
      <c r="C15" s="230">
        <f>Tagsatz!AB40</f>
        <v>4402136.863154998</v>
      </c>
      <c r="D15" s="485">
        <f>SUM(D12:D14)</f>
        <v>1</v>
      </c>
      <c r="E15" s="1084"/>
      <c r="F15" s="348"/>
      <c r="G15" s="1083"/>
      <c r="H15" s="1083"/>
      <c r="I15" s="1083"/>
      <c r="J15" s="1083"/>
      <c r="K15" s="1083"/>
    </row>
    <row r="16" spans="1:11" ht="18" customHeight="1" thickBot="1" x14ac:dyDescent="0.4">
      <c r="A16" s="1083"/>
      <c r="B16" s="1364" t="s">
        <v>232</v>
      </c>
      <c r="C16" s="1682">
        <f>SUM(C15:E15)</f>
        <v>4402137.863154998</v>
      </c>
      <c r="D16" s="1710"/>
      <c r="E16" s="1084"/>
      <c r="F16" s="1178"/>
      <c r="G16" s="1290"/>
      <c r="H16" s="1083"/>
      <c r="I16" s="1083"/>
      <c r="J16" s="1083"/>
      <c r="K16" s="1083"/>
    </row>
    <row r="17" spans="2:23" ht="18" customHeight="1" x14ac:dyDescent="0.35">
      <c r="B17" s="667"/>
      <c r="C17" s="1711" t="s">
        <v>233</v>
      </c>
      <c r="D17" s="1711"/>
      <c r="E17" s="1084"/>
      <c r="F17" s="1179"/>
      <c r="G17" s="1290"/>
      <c r="H17" s="1083"/>
      <c r="I17" s="1083"/>
      <c r="J17" s="1083"/>
      <c r="K17" s="1083"/>
      <c r="L17" s="1083"/>
      <c r="M17" s="1083"/>
      <c r="N17" s="1083"/>
      <c r="O17" s="1083"/>
      <c r="P17" s="1083"/>
      <c r="Q17" s="1083"/>
      <c r="R17" s="1083"/>
      <c r="S17" s="1083"/>
      <c r="T17" s="1083"/>
      <c r="U17" s="1083"/>
      <c r="V17" s="1083"/>
      <c r="W17" s="1083"/>
    </row>
    <row r="18" spans="2:23" ht="18" customHeight="1" thickBot="1" x14ac:dyDescent="0.55000000000000004">
      <c r="B18" s="646"/>
      <c r="C18" s="1712">
        <f>IF(Kalkulation!F9&lt;15,Tagsatz!AG119,Tagsatz!AG102)</f>
        <v>118246.31628601439</v>
      </c>
      <c r="D18" s="1712"/>
      <c r="E18" s="1084"/>
      <c r="F18" s="350"/>
      <c r="G18" s="1083"/>
      <c r="H18" s="1309"/>
      <c r="I18" s="1083"/>
      <c r="J18" s="1083"/>
      <c r="K18" s="1083"/>
      <c r="L18" s="1083"/>
      <c r="M18" s="1083"/>
      <c r="N18" s="1677"/>
      <c r="O18" s="1677"/>
      <c r="P18" s="1677"/>
      <c r="Q18" s="243"/>
      <c r="R18" s="243"/>
      <c r="S18" s="1678"/>
      <c r="T18" s="1678"/>
      <c r="U18" s="1678"/>
      <c r="V18" s="1679"/>
      <c r="W18" s="1679"/>
    </row>
    <row r="19" spans="2:23" ht="18" customHeight="1" x14ac:dyDescent="0.35">
      <c r="B19" s="1675" t="s">
        <v>150</v>
      </c>
      <c r="C19" s="1684">
        <f>IF(Kalkulation!F9&lt;15,Tagsatz!AG106,Tagsatz!AG90)</f>
        <v>176.92302072176173</v>
      </c>
      <c r="D19" s="1686"/>
      <c r="E19" s="1084"/>
      <c r="F19" s="1083"/>
      <c r="G19" s="1083"/>
      <c r="H19" s="1083"/>
      <c r="I19" s="1083"/>
      <c r="J19" s="1083"/>
      <c r="K19" s="1083"/>
      <c r="L19" s="1083"/>
      <c r="M19" s="1083"/>
      <c r="N19" s="1083"/>
      <c r="O19" s="1083"/>
      <c r="P19" s="1083"/>
      <c r="Q19" s="1083"/>
      <c r="R19" s="1083"/>
      <c r="S19" s="1083"/>
      <c r="T19" s="1083"/>
      <c r="U19" s="1083"/>
      <c r="V19" s="1083"/>
      <c r="W19" s="1083"/>
    </row>
    <row r="20" spans="2:23" ht="18" customHeight="1" thickBot="1" x14ac:dyDescent="0.4">
      <c r="B20" s="1676"/>
      <c r="C20" s="1687"/>
      <c r="D20" s="1689"/>
      <c r="E20" s="1084"/>
      <c r="F20" s="1083"/>
      <c r="G20" s="1083"/>
      <c r="H20" s="1291"/>
      <c r="I20" s="1083"/>
      <c r="J20" s="1083"/>
      <c r="K20" s="1083"/>
      <c r="L20" s="1083"/>
      <c r="M20" s="1083"/>
      <c r="N20" s="1083"/>
      <c r="O20" s="1083"/>
      <c r="P20" s="1083"/>
      <c r="Q20" s="1083"/>
      <c r="R20" s="1083"/>
      <c r="S20" s="1083"/>
      <c r="T20" s="1083"/>
      <c r="U20" s="1083"/>
      <c r="V20" s="1083"/>
      <c r="W20" s="1083"/>
    </row>
    <row r="21" spans="2:23" s="253" customFormat="1" ht="18" customHeight="1" x14ac:dyDescent="0.35">
      <c r="D21" s="632"/>
      <c r="E21" s="1084"/>
    </row>
    <row r="22" spans="2:23" s="253" customFormat="1" x14ac:dyDescent="0.35"/>
    <row r="23" spans="2:23" s="253" customFormat="1" x14ac:dyDescent="0.35"/>
    <row r="24" spans="2:23" s="253" customFormat="1" x14ac:dyDescent="0.35">
      <c r="C24" s="258"/>
    </row>
    <row r="25" spans="2:23" s="253" customFormat="1" x14ac:dyDescent="0.35">
      <c r="C25" s="278"/>
    </row>
    <row r="26" spans="2:23" s="253" customFormat="1" x14ac:dyDescent="0.35"/>
    <row r="27" spans="2:23" s="253" customFormat="1" ht="18.75" customHeight="1" x14ac:dyDescent="0.35"/>
    <row r="28" spans="2:23" ht="16.5" customHeight="1" x14ac:dyDescent="0.35">
      <c r="B28" s="253"/>
      <c r="C28" s="253"/>
      <c r="D28" s="253"/>
      <c r="E28" s="253"/>
      <c r="F28" s="253"/>
      <c r="G28" s="253"/>
      <c r="H28" s="1083"/>
      <c r="I28" s="1083"/>
      <c r="J28" s="1083"/>
      <c r="K28" s="1083"/>
      <c r="L28" s="1083"/>
      <c r="M28" s="1083"/>
      <c r="N28" s="1083"/>
      <c r="O28" s="1083"/>
      <c r="P28" s="1083"/>
      <c r="Q28" s="1083"/>
      <c r="R28" s="1083"/>
      <c r="S28" s="1083"/>
      <c r="T28" s="1083"/>
      <c r="U28" s="1083"/>
      <c r="V28" s="1083"/>
      <c r="W28" s="1083"/>
    </row>
    <row r="29" spans="2:23" s="253" customFormat="1" ht="18.75" customHeight="1" x14ac:dyDescent="0.35"/>
    <row r="30" spans="2:23" s="253" customFormat="1" ht="20.149999999999999" customHeight="1" x14ac:dyDescent="0.35"/>
    <row r="31" spans="2:23" s="253" customFormat="1" ht="20.149999999999999" customHeight="1" x14ac:dyDescent="0.35">
      <c r="E31" s="351"/>
    </row>
    <row r="32" spans="2:23" s="253" customFormat="1" ht="20.149999999999999" customHeight="1" x14ac:dyDescent="0.35"/>
    <row r="33" spans="2:11" x14ac:dyDescent="0.35">
      <c r="B33" s="253"/>
      <c r="C33" s="253"/>
      <c r="D33" s="253"/>
      <c r="E33" s="253"/>
      <c r="F33" s="253"/>
      <c r="G33" s="253"/>
      <c r="H33" s="1083"/>
      <c r="I33" s="1083"/>
      <c r="J33" s="1083"/>
      <c r="K33" s="1083"/>
    </row>
    <row r="34" spans="2:11" x14ac:dyDescent="0.35">
      <c r="B34" s="1083"/>
      <c r="C34" s="1084"/>
      <c r="D34" s="1084"/>
      <c r="E34" s="253"/>
      <c r="F34" s="253"/>
      <c r="G34" s="253"/>
      <c r="H34" s="1291"/>
      <c r="I34" s="1083"/>
      <c r="J34" s="1083"/>
      <c r="K34" s="1083"/>
    </row>
    <row r="35" spans="2:11" x14ac:dyDescent="0.35">
      <c r="B35" s="253"/>
      <c r="C35" s="253"/>
      <c r="D35" s="253"/>
      <c r="E35" s="253"/>
      <c r="F35" s="253"/>
      <c r="G35" s="253"/>
      <c r="H35" s="1291"/>
      <c r="I35" s="1083"/>
      <c r="J35" s="1083"/>
      <c r="K35" s="1083"/>
    </row>
    <row r="36" spans="2:11" x14ac:dyDescent="0.35">
      <c r="B36" s="352"/>
      <c r="C36" s="1084"/>
      <c r="D36" s="253"/>
      <c r="E36" s="253"/>
      <c r="F36" s="253"/>
      <c r="G36" s="253"/>
      <c r="H36" s="1314"/>
      <c r="I36" s="1314"/>
      <c r="J36" s="1290"/>
      <c r="K36" s="1083"/>
    </row>
    <row r="37" spans="2:11" x14ac:dyDescent="0.35">
      <c r="B37" s="353"/>
      <c r="C37" s="1083"/>
      <c r="D37" s="253"/>
      <c r="E37" s="253"/>
      <c r="F37" s="253"/>
      <c r="G37" s="253"/>
      <c r="H37" s="1314"/>
      <c r="I37" s="1314"/>
      <c r="J37" s="1290"/>
      <c r="K37" s="1083"/>
    </row>
    <row r="38" spans="2:11" x14ac:dyDescent="0.35">
      <c r="B38" s="1315"/>
      <c r="C38" s="1083"/>
      <c r="D38" s="1084"/>
      <c r="E38" s="253"/>
      <c r="F38" s="253"/>
      <c r="G38" s="253"/>
      <c r="H38" s="1314"/>
      <c r="I38" s="1314"/>
      <c r="J38" s="1290"/>
      <c r="K38" s="1083"/>
    </row>
    <row r="39" spans="2:11" x14ac:dyDescent="0.35">
      <c r="B39" s="260"/>
      <c r="C39" s="261"/>
      <c r="D39" s="253"/>
      <c r="E39" s="253"/>
      <c r="F39" s="253"/>
      <c r="G39" s="253"/>
      <c r="H39" s="1314"/>
      <c r="I39" s="1314"/>
      <c r="J39" s="1290"/>
      <c r="K39" s="1083"/>
    </row>
    <row r="40" spans="2:11" x14ac:dyDescent="0.35">
      <c r="B40" s="260"/>
      <c r="C40" s="261"/>
      <c r="D40" s="253"/>
      <c r="E40" s="253"/>
      <c r="F40" s="253"/>
      <c r="G40" s="253"/>
      <c r="H40" s="1314"/>
      <c r="I40" s="1314"/>
      <c r="J40" s="1290"/>
      <c r="K40" s="1083"/>
    </row>
    <row r="41" spans="2:11" x14ac:dyDescent="0.35">
      <c r="B41" s="260"/>
      <c r="C41" s="261"/>
      <c r="D41" s="253"/>
      <c r="E41" s="253"/>
      <c r="F41" s="253"/>
      <c r="G41" s="253"/>
      <c r="H41" s="1314"/>
      <c r="I41" s="1314"/>
      <c r="J41" s="1290"/>
      <c r="K41" s="1083"/>
    </row>
    <row r="42" spans="2:11" x14ac:dyDescent="0.35">
      <c r="B42" s="260"/>
      <c r="C42" s="261"/>
      <c r="D42" s="253"/>
      <c r="E42" s="253"/>
      <c r="F42" s="253"/>
      <c r="G42" s="253"/>
      <c r="H42" s="1314"/>
      <c r="I42" s="1314"/>
      <c r="J42" s="1290"/>
      <c r="K42" s="1083"/>
    </row>
    <row r="43" spans="2:11" x14ac:dyDescent="0.35">
      <c r="B43" s="260"/>
      <c r="C43" s="261"/>
      <c r="D43" s="261"/>
      <c r="E43" s="261"/>
      <c r="F43" s="1314"/>
      <c r="G43" s="1314"/>
      <c r="H43" s="1314"/>
      <c r="I43" s="1314"/>
      <c r="J43" s="1290"/>
      <c r="K43" s="1083"/>
    </row>
    <row r="44" spans="2:11" hidden="1" x14ac:dyDescent="0.35">
      <c r="B44" s="260"/>
      <c r="C44" s="261"/>
      <c r="D44" s="261"/>
      <c r="E44" s="261"/>
      <c r="F44" s="1314"/>
      <c r="G44" s="1314"/>
      <c r="H44" s="1314"/>
      <c r="I44" s="1314"/>
      <c r="J44" s="1290"/>
      <c r="K44" s="1083"/>
    </row>
    <row r="45" spans="2:11" hidden="1" x14ac:dyDescent="0.35">
      <c r="B45" s="260"/>
      <c r="C45" s="261"/>
      <c r="D45" s="261"/>
      <c r="E45" s="261"/>
      <c r="F45" s="1314"/>
      <c r="G45" s="1314"/>
      <c r="H45" s="1314"/>
      <c r="I45" s="1314"/>
      <c r="J45" s="1290"/>
      <c r="K45" s="1083"/>
    </row>
    <row r="46" spans="2:11" hidden="1" x14ac:dyDescent="0.35">
      <c r="B46" s="260"/>
      <c r="C46" s="261"/>
      <c r="D46" s="261"/>
      <c r="E46" s="261"/>
      <c r="F46" s="1314"/>
      <c r="G46" s="1314"/>
      <c r="H46" s="1314"/>
      <c r="I46" s="1314"/>
      <c r="J46" s="1290"/>
      <c r="K46" s="1083"/>
    </row>
    <row r="47" spans="2:11" hidden="1" x14ac:dyDescent="0.35">
      <c r="B47" s="260"/>
      <c r="C47" s="261"/>
      <c r="D47" s="261"/>
      <c r="E47" s="261"/>
      <c r="F47" s="1314"/>
      <c r="G47" s="1314"/>
      <c r="H47" s="1314"/>
      <c r="I47" s="1314"/>
      <c r="J47" s="1290"/>
      <c r="K47" s="1083"/>
    </row>
    <row r="48" spans="2:11" hidden="1" x14ac:dyDescent="0.35">
      <c r="B48" s="1707" t="s">
        <v>234</v>
      </c>
      <c r="C48" s="1708"/>
      <c r="D48" s="1708"/>
      <c r="E48" s="1708"/>
      <c r="F48" s="1708"/>
      <c r="G48" s="1708"/>
      <c r="H48" s="1708"/>
      <c r="I48" s="1708"/>
      <c r="J48" s="1708"/>
      <c r="K48" s="1709"/>
    </row>
    <row r="49" spans="2:8" hidden="1" x14ac:dyDescent="0.35">
      <c r="B49" s="1083"/>
      <c r="C49" s="1084"/>
      <c r="D49" s="1084"/>
      <c r="E49" s="1084"/>
      <c r="F49" s="1083"/>
      <c r="G49" s="1083"/>
      <c r="H49" s="1083"/>
    </row>
    <row r="50" spans="2:8" hidden="1" x14ac:dyDescent="0.35">
      <c r="B50" s="1365" t="s">
        <v>235</v>
      </c>
      <c r="C50" s="1366"/>
      <c r="D50" s="1367" t="s">
        <v>236</v>
      </c>
      <c r="E50" s="1084"/>
      <c r="F50" s="1083"/>
      <c r="G50" s="1083"/>
      <c r="H50" s="1083"/>
    </row>
    <row r="51" spans="2:8" hidden="1" x14ac:dyDescent="0.35">
      <c r="B51" s="1368"/>
      <c r="C51" s="1369"/>
      <c r="D51" s="1370"/>
      <c r="E51" s="1084"/>
      <c r="F51" s="1083"/>
      <c r="G51" s="1083"/>
      <c r="H51" s="1083"/>
    </row>
    <row r="52" spans="2:8" hidden="1" x14ac:dyDescent="0.35">
      <c r="B52" s="1354" t="str">
        <f>B12</f>
        <v>Personalkosten</v>
      </c>
      <c r="C52" s="1371"/>
      <c r="D52" s="1372">
        <f>C12</f>
        <v>3125357.9046622231</v>
      </c>
      <c r="E52" s="1083"/>
      <c r="F52" s="1373"/>
      <c r="G52" s="1083"/>
      <c r="H52" s="1373"/>
    </row>
    <row r="53" spans="2:8" hidden="1" x14ac:dyDescent="0.35">
      <c r="B53" s="1354" t="str">
        <f>B14</f>
        <v>Fremdleistungen</v>
      </c>
      <c r="C53" s="1371"/>
      <c r="D53" s="1372">
        <f>C14</f>
        <v>112561.83439859271</v>
      </c>
      <c r="E53" s="1290"/>
      <c r="F53" s="1373"/>
      <c r="G53" s="1083"/>
      <c r="H53" s="1373"/>
    </row>
    <row r="54" spans="2:8" hidden="1" x14ac:dyDescent="0.35">
      <c r="B54" s="1354" t="e">
        <f>#REF!&amp;" ohne "&amp;Einstellungen!B301</f>
        <v>#REF!</v>
      </c>
      <c r="C54" s="1371"/>
      <c r="D54" s="1372" t="e">
        <f>#REF!-(Einstellungen!E301*Kalkulation!F9)</f>
        <v>#REF!</v>
      </c>
      <c r="E54" s="1083"/>
      <c r="F54" s="1373"/>
      <c r="G54" s="1083"/>
      <c r="H54" s="1373"/>
    </row>
    <row r="55" spans="2:8" hidden="1" x14ac:dyDescent="0.35">
      <c r="B55" s="1354"/>
      <c r="C55" s="1371"/>
      <c r="D55" s="1372"/>
      <c r="E55" s="1083"/>
      <c r="F55" s="1373"/>
      <c r="G55" s="1083"/>
      <c r="H55" s="1373"/>
    </row>
    <row r="56" spans="2:8" hidden="1" x14ac:dyDescent="0.35">
      <c r="B56" s="1354" t="str">
        <f>Personal!B7</f>
        <v>Heimleitung</v>
      </c>
      <c r="C56" s="1371"/>
      <c r="D56" s="1372">
        <f>Personal!R7</f>
        <v>107380.68372546716</v>
      </c>
      <c r="E56" s="1083"/>
      <c r="F56" s="1373"/>
      <c r="G56" s="1083"/>
      <c r="H56" s="1373"/>
    </row>
    <row r="57" spans="2:8" hidden="1" x14ac:dyDescent="0.35">
      <c r="B57" s="1354" t="str">
        <f>Personal!B8</f>
        <v>Verwaltung</v>
      </c>
      <c r="C57" s="1371"/>
      <c r="D57" s="1372">
        <f>Personal!R8</f>
        <v>71261.927213378469</v>
      </c>
      <c r="E57" s="1083"/>
      <c r="F57" s="1373"/>
      <c r="G57" s="1083"/>
      <c r="H57" s="1373"/>
    </row>
    <row r="58" spans="2:8" hidden="1" x14ac:dyDescent="0.35">
      <c r="B58" s="1354" t="str">
        <f>Personal!B14</f>
        <v>Wäschebetreuung (Leibwäsche)</v>
      </c>
      <c r="C58" s="1371"/>
      <c r="D58" s="1372">
        <f>Personal!R14</f>
        <v>44987.64386601872</v>
      </c>
      <c r="E58" s="1083"/>
      <c r="F58" s="1373"/>
      <c r="G58" s="1083"/>
      <c r="H58" s="1373"/>
    </row>
    <row r="59" spans="2:8" hidden="1" x14ac:dyDescent="0.35">
      <c r="B59" s="1354" t="str">
        <f>Personal!B15</f>
        <v>Frühstück (Koch/Köchin)</v>
      </c>
      <c r="C59" s="1371"/>
      <c r="D59" s="1372">
        <f>Personal!R15</f>
        <v>16324.130848374802</v>
      </c>
      <c r="E59" s="1083"/>
      <c r="F59" s="1373"/>
      <c r="G59" s="1083"/>
      <c r="H59" s="1373"/>
    </row>
    <row r="60" spans="2:8" hidden="1" x14ac:dyDescent="0.35">
      <c r="B60" s="1354" t="str">
        <f>Personal!B18</f>
        <v>Frühstück (Küchenhilfen)</v>
      </c>
      <c r="C60" s="1371"/>
      <c r="D60" s="1372">
        <f>Personal!R18</f>
        <v>20079.483220355047</v>
      </c>
      <c r="E60" s="1083"/>
      <c r="F60" s="1373"/>
      <c r="G60" s="1083"/>
      <c r="H60" s="1373"/>
    </row>
    <row r="61" spans="2:8" hidden="1" x14ac:dyDescent="0.35">
      <c r="B61" s="1354" t="str">
        <f>Personal!B21</f>
        <v>Unterhaltsreinigung (Reinigungskräfte)</v>
      </c>
      <c r="C61" s="1371"/>
      <c r="D61" s="1372">
        <f>Personal!R21</f>
        <v>205437.05485652699</v>
      </c>
      <c r="E61" s="1083"/>
      <c r="F61" s="1373"/>
      <c r="G61" s="1083"/>
      <c r="H61" s="1373"/>
    </row>
    <row r="62" spans="2:8" hidden="1" x14ac:dyDescent="0.35">
      <c r="B62" s="1354" t="str">
        <f>Personal!B23</f>
        <v>Hauswartschaft</v>
      </c>
      <c r="C62" s="1371"/>
      <c r="D62" s="1372">
        <f>Personal!R23</f>
        <v>39351.203170650435</v>
      </c>
      <c r="E62" s="1083"/>
      <c r="F62" s="1373"/>
      <c r="G62" s="1083"/>
      <c r="H62" s="1373"/>
    </row>
    <row r="63" spans="2:8" hidden="1" x14ac:dyDescent="0.35">
      <c r="B63" s="1354"/>
      <c r="C63" s="1371"/>
      <c r="D63" s="1372"/>
      <c r="E63" s="1083"/>
      <c r="F63" s="1373"/>
      <c r="G63" s="1083"/>
      <c r="H63" s="1373"/>
    </row>
    <row r="64" spans="2:8" hidden="1" x14ac:dyDescent="0.35">
      <c r="B64" s="1354" t="s">
        <v>124</v>
      </c>
      <c r="C64" s="1371"/>
      <c r="D64" s="1374" t="e">
        <f>SUM(D52:D62)</f>
        <v>#REF!</v>
      </c>
      <c r="E64" s="1083"/>
      <c r="F64" s="1373"/>
      <c r="G64" s="1083"/>
      <c r="H64" s="1373"/>
    </row>
    <row r="65" spans="2:8" hidden="1" x14ac:dyDescent="0.35">
      <c r="B65" s="1354" t="s">
        <v>237</v>
      </c>
      <c r="C65" s="1371"/>
      <c r="D65" s="1372">
        <f>Kalkulation!G9*Kalkulation!F9</f>
        <v>25550</v>
      </c>
      <c r="E65" s="1083"/>
      <c r="F65" s="1373"/>
      <c r="G65" s="1083"/>
      <c r="H65" s="1373"/>
    </row>
    <row r="66" spans="2:8" hidden="1" x14ac:dyDescent="0.35">
      <c r="B66" s="1375"/>
      <c r="C66" s="1376"/>
      <c r="D66" s="1377"/>
      <c r="E66" s="1083"/>
      <c r="F66" s="1373"/>
      <c r="G66" s="1083"/>
      <c r="H66" s="1373"/>
    </row>
    <row r="67" spans="2:8" hidden="1" x14ac:dyDescent="0.35">
      <c r="B67" s="1378" t="s">
        <v>238</v>
      </c>
      <c r="C67" s="1379"/>
      <c r="D67" s="1380" t="e">
        <f>D64/D65</f>
        <v>#REF!</v>
      </c>
      <c r="E67" s="1083"/>
      <c r="F67" s="1373"/>
      <c r="G67" s="1083"/>
      <c r="H67" s="1373"/>
    </row>
    <row r="68" spans="2:8" hidden="1" x14ac:dyDescent="0.35">
      <c r="B68" s="1083"/>
      <c r="C68" s="1084"/>
      <c r="D68" s="1084"/>
      <c r="E68" s="1084"/>
      <c r="F68" s="1083"/>
      <c r="G68" s="1083"/>
      <c r="H68" s="1083"/>
    </row>
    <row r="69" spans="2:8" hidden="1" x14ac:dyDescent="0.35">
      <c r="B69" s="1083"/>
      <c r="C69" s="1084"/>
      <c r="D69" s="1084"/>
      <c r="E69" s="1084"/>
      <c r="F69" s="1083"/>
      <c r="G69" s="1083"/>
      <c r="H69" s="1083"/>
    </row>
    <row r="70" spans="2:8" hidden="1" x14ac:dyDescent="0.35">
      <c r="B70" s="1381" t="s">
        <v>239</v>
      </c>
      <c r="C70" s="1382"/>
      <c r="D70" s="1383" t="s">
        <v>236</v>
      </c>
      <c r="E70" s="1084"/>
      <c r="F70" s="1083"/>
      <c r="G70" s="1083"/>
      <c r="H70" s="1083"/>
    </row>
    <row r="71" spans="2:8" hidden="1" x14ac:dyDescent="0.35">
      <c r="B71" s="1368"/>
      <c r="C71" s="1369"/>
      <c r="D71" s="1370"/>
      <c r="E71" s="1084"/>
      <c r="F71" s="1083"/>
      <c r="G71" s="1083"/>
      <c r="H71" s="1083"/>
    </row>
    <row r="72" spans="2:8" hidden="1" x14ac:dyDescent="0.35">
      <c r="B72" s="1354">
        <f>Einstellungen!B301</f>
        <v>0</v>
      </c>
      <c r="C72" s="1371"/>
      <c r="D72" s="1384" t="e">
        <f>Einstellungen!E301*Kalkulation!F9</f>
        <v>#VALUE!</v>
      </c>
      <c r="E72" s="1084"/>
      <c r="F72" s="1083"/>
      <c r="G72" s="1083"/>
      <c r="H72" s="1083"/>
    </row>
    <row r="73" spans="2:8" hidden="1" x14ac:dyDescent="0.35">
      <c r="B73" s="1354"/>
      <c r="C73" s="1371"/>
      <c r="D73" s="1385"/>
      <c r="E73" s="1084"/>
      <c r="F73" s="1083"/>
      <c r="G73" s="1083"/>
      <c r="H73" s="1083"/>
    </row>
    <row r="74" spans="2:8" hidden="1" x14ac:dyDescent="0.35">
      <c r="B74" s="1354" t="str">
        <f>Personal!B9</f>
        <v>Pflegedienstleitung</v>
      </c>
      <c r="C74" s="1371"/>
      <c r="D74" s="1384">
        <f>Personal!R9</f>
        <v>107380.68372546716</v>
      </c>
      <c r="E74" s="1084"/>
      <c r="F74" s="1083"/>
      <c r="G74" s="1083"/>
      <c r="H74" s="1083"/>
    </row>
    <row r="75" spans="2:8" hidden="1" x14ac:dyDescent="0.35">
      <c r="B75" s="1354" t="str">
        <f>Personal!B10</f>
        <v>Diplomiertes Pflegepersonal</v>
      </c>
      <c r="C75" s="1371"/>
      <c r="D75" s="1384">
        <f>Personal!R10</f>
        <v>490336.15054135927</v>
      </c>
      <c r="E75" s="1084"/>
      <c r="F75" s="1083"/>
      <c r="G75" s="1083"/>
      <c r="H75" s="1083"/>
    </row>
    <row r="76" spans="2:8" hidden="1" x14ac:dyDescent="0.35">
      <c r="B76" s="1354" t="str">
        <f>Personal!B12</f>
        <v>Pflegefachkräfte (PA &amp; PH)</v>
      </c>
      <c r="C76" s="1371"/>
      <c r="D76" s="1384">
        <f>Personal!R12</f>
        <v>1222519.3773920957</v>
      </c>
      <c r="E76" s="1084"/>
      <c r="F76" s="1083"/>
      <c r="G76" s="1083"/>
      <c r="H76" s="1083"/>
    </row>
    <row r="77" spans="2:8" hidden="1" x14ac:dyDescent="0.35">
      <c r="B77" s="1354" t="str">
        <f>Personal!B13</f>
        <v>Pflegehilfskräfte</v>
      </c>
      <c r="C77" s="1371"/>
      <c r="D77" s="1384">
        <f>Personal!R13</f>
        <v>289347.03600790829</v>
      </c>
      <c r="E77" s="1084"/>
      <c r="F77" s="1083"/>
      <c r="G77" s="1083"/>
      <c r="H77" s="1083"/>
    </row>
    <row r="78" spans="2:8" hidden="1" x14ac:dyDescent="0.35">
      <c r="B78" s="1354"/>
      <c r="C78" s="1371"/>
      <c r="D78" s="1384"/>
      <c r="E78" s="1084"/>
      <c r="F78" s="1083"/>
      <c r="G78" s="1083"/>
      <c r="H78" s="1083"/>
    </row>
    <row r="79" spans="2:8" hidden="1" x14ac:dyDescent="0.35">
      <c r="B79" s="1354" t="s">
        <v>124</v>
      </c>
      <c r="C79" s="1371"/>
      <c r="D79" s="1384" t="e">
        <f>SUM(D72:D77)</f>
        <v>#VALUE!</v>
      </c>
      <c r="E79" s="1084"/>
      <c r="F79" s="1083"/>
      <c r="G79" s="1083"/>
      <c r="H79" s="1083"/>
    </row>
    <row r="80" spans="2:8" hidden="1" x14ac:dyDescent="0.35">
      <c r="B80" s="1354" t="s">
        <v>240</v>
      </c>
      <c r="C80" s="1371"/>
      <c r="D80" s="1384">
        <f>Kalkulation!G9*Kalkulation!F9</f>
        <v>25550</v>
      </c>
      <c r="E80" s="1084"/>
      <c r="F80" s="1083"/>
      <c r="G80" s="1083"/>
      <c r="H80" s="1083"/>
    </row>
    <row r="81" spans="2:11" hidden="1" x14ac:dyDescent="0.35">
      <c r="B81" s="1375"/>
      <c r="C81" s="1376"/>
      <c r="D81" s="1386"/>
      <c r="E81" s="1084"/>
      <c r="F81" s="1387" t="s">
        <v>241</v>
      </c>
      <c r="G81" s="1388"/>
      <c r="H81" s="1389" t="s">
        <v>72</v>
      </c>
      <c r="I81" s="1083"/>
      <c r="J81" s="1388" t="s">
        <v>242</v>
      </c>
      <c r="K81" s="1388"/>
    </row>
    <row r="82" spans="2:11" hidden="1" x14ac:dyDescent="0.35">
      <c r="B82" s="1390" t="s">
        <v>243</v>
      </c>
      <c r="C82" s="1382"/>
      <c r="D82" s="1391" t="e">
        <f>D79/D80</f>
        <v>#VALUE!</v>
      </c>
      <c r="E82" s="1084"/>
      <c r="F82" s="1392" t="s">
        <v>244</v>
      </c>
      <c r="G82" s="1388">
        <v>0</v>
      </c>
      <c r="H82" s="1393">
        <v>0</v>
      </c>
      <c r="I82" s="1083"/>
      <c r="J82" s="1388" t="s">
        <v>244</v>
      </c>
      <c r="K82" s="1394">
        <v>0</v>
      </c>
    </row>
    <row r="83" spans="2:11" hidden="1" x14ac:dyDescent="0.35">
      <c r="B83" s="1395" t="s">
        <v>245</v>
      </c>
      <c r="C83" s="1396">
        <v>0</v>
      </c>
      <c r="D83" s="1397">
        <v>0</v>
      </c>
      <c r="E83" s="1084"/>
      <c r="F83" s="1392" t="s">
        <v>246</v>
      </c>
      <c r="G83" s="1388">
        <v>9.93</v>
      </c>
      <c r="H83" s="1393">
        <f t="shared" ref="H83:H89" si="0">G83/$G$90</f>
        <v>0.29761726359958046</v>
      </c>
      <c r="I83" s="1083"/>
      <c r="J83" s="1388" t="s">
        <v>246</v>
      </c>
      <c r="K83" s="1394">
        <v>154.19999999999999</v>
      </c>
    </row>
    <row r="84" spans="2:11" hidden="1" x14ac:dyDescent="0.35">
      <c r="B84" s="1398" t="s">
        <v>247</v>
      </c>
      <c r="C84" s="1399">
        <f t="shared" ref="C84:C90" si="1">H83</f>
        <v>0.29761726359958046</v>
      </c>
      <c r="D84" s="1400" t="e">
        <f>D82*C84</f>
        <v>#VALUE!</v>
      </c>
      <c r="E84" s="1084"/>
      <c r="F84" s="1392" t="s">
        <v>248</v>
      </c>
      <c r="G84" s="1388">
        <v>19.86</v>
      </c>
      <c r="H84" s="1393">
        <f t="shared" si="0"/>
        <v>0.59523452719916092</v>
      </c>
      <c r="I84" s="1083"/>
      <c r="J84" s="1388" t="s">
        <v>248</v>
      </c>
      <c r="K84" s="1394">
        <v>284.3</v>
      </c>
    </row>
    <row r="85" spans="2:11" hidden="1" x14ac:dyDescent="0.35">
      <c r="B85" s="1398" t="s">
        <v>249</v>
      </c>
      <c r="C85" s="1399">
        <f t="shared" si="1"/>
        <v>0.59523452719916092</v>
      </c>
      <c r="D85" s="1400" t="e">
        <f>C85*D82</f>
        <v>#VALUE!</v>
      </c>
      <c r="E85" s="1084"/>
      <c r="F85" s="1392" t="s">
        <v>250</v>
      </c>
      <c r="G85" s="1388">
        <v>32.21</v>
      </c>
      <c r="H85" s="1393">
        <f t="shared" si="0"/>
        <v>0.96538288625805502</v>
      </c>
      <c r="I85" s="1083"/>
      <c r="J85" s="1388" t="s">
        <v>250</v>
      </c>
      <c r="K85" s="1394">
        <v>442.9</v>
      </c>
    </row>
    <row r="86" spans="2:11" hidden="1" x14ac:dyDescent="0.35">
      <c r="B86" s="1398" t="s">
        <v>251</v>
      </c>
      <c r="C86" s="1399">
        <f t="shared" si="1"/>
        <v>0.96538288625805502</v>
      </c>
      <c r="D86" s="1400" t="e">
        <f>C86*D82</f>
        <v>#VALUE!</v>
      </c>
      <c r="E86" s="1084"/>
      <c r="F86" s="1392" t="s">
        <v>252</v>
      </c>
      <c r="G86" s="1388">
        <v>45.84</v>
      </c>
      <c r="H86" s="1393">
        <f t="shared" si="0"/>
        <v>1.3738947999400573</v>
      </c>
      <c r="I86" s="1083"/>
      <c r="J86" s="1388" t="s">
        <v>252</v>
      </c>
      <c r="K86" s="1394">
        <v>664.3</v>
      </c>
    </row>
    <row r="87" spans="2:11" hidden="1" x14ac:dyDescent="0.35">
      <c r="B87" s="1398" t="s">
        <v>253</v>
      </c>
      <c r="C87" s="1399">
        <f t="shared" si="1"/>
        <v>1.3738947999400573</v>
      </c>
      <c r="D87" s="1400" t="e">
        <f>C87*D82</f>
        <v>#VALUE!</v>
      </c>
      <c r="E87" s="1084"/>
      <c r="F87" s="1392" t="s">
        <v>254</v>
      </c>
      <c r="G87" s="1388">
        <v>47.67</v>
      </c>
      <c r="H87" s="1393">
        <f t="shared" si="0"/>
        <v>1.4287426944402819</v>
      </c>
      <c r="I87" s="1083"/>
      <c r="J87" s="1388" t="s">
        <v>254</v>
      </c>
      <c r="K87" s="1394">
        <v>902.3</v>
      </c>
    </row>
    <row r="88" spans="2:11" hidden="1" x14ac:dyDescent="0.35">
      <c r="B88" s="1398" t="s">
        <v>255</v>
      </c>
      <c r="C88" s="1399">
        <f t="shared" si="1"/>
        <v>1.4287426944402819</v>
      </c>
      <c r="D88" s="1400" t="e">
        <f>C88*D82</f>
        <v>#VALUE!</v>
      </c>
      <c r="E88" s="1084"/>
      <c r="F88" s="1392" t="s">
        <v>256</v>
      </c>
      <c r="G88" s="1388">
        <v>51.82</v>
      </c>
      <c r="H88" s="1393">
        <f t="shared" si="0"/>
        <v>1.5531245316948901</v>
      </c>
      <c r="I88" s="1083"/>
      <c r="J88" s="1388" t="s">
        <v>256</v>
      </c>
      <c r="K88" s="1394">
        <v>1260</v>
      </c>
    </row>
    <row r="89" spans="2:11" hidden="1" x14ac:dyDescent="0.35">
      <c r="B89" s="1398" t="s">
        <v>257</v>
      </c>
      <c r="C89" s="1399">
        <f t="shared" si="1"/>
        <v>1.5531245316948901</v>
      </c>
      <c r="D89" s="1400" t="e">
        <f>C89*D82</f>
        <v>#VALUE!</v>
      </c>
      <c r="E89" s="1084"/>
      <c r="F89" s="1392" t="s">
        <v>258</v>
      </c>
      <c r="G89" s="1388">
        <v>59.59</v>
      </c>
      <c r="H89" s="1393">
        <f t="shared" si="0"/>
        <v>1.7860032968679758</v>
      </c>
      <c r="I89" s="1083"/>
      <c r="J89" s="1388" t="s">
        <v>258</v>
      </c>
      <c r="K89" s="1394">
        <v>1655.8</v>
      </c>
    </row>
    <row r="90" spans="2:11" hidden="1" x14ac:dyDescent="0.35">
      <c r="B90" s="1401" t="s">
        <v>259</v>
      </c>
      <c r="C90" s="1402">
        <f t="shared" si="1"/>
        <v>1.7860032968679758</v>
      </c>
      <c r="D90" s="1403" t="e">
        <f>C90*D82</f>
        <v>#VALUE!</v>
      </c>
      <c r="E90" s="1084"/>
      <c r="F90" s="1392" t="s">
        <v>260</v>
      </c>
      <c r="G90" s="1388">
        <f>AVERAGE(G82:G89)</f>
        <v>33.364999999999995</v>
      </c>
      <c r="H90" s="1388"/>
      <c r="I90" s="1083"/>
      <c r="J90" s="1388" t="s">
        <v>260</v>
      </c>
      <c r="K90" s="1404">
        <f>AVERAGE(K82:K89)</f>
        <v>670.47500000000002</v>
      </c>
    </row>
    <row r="91" spans="2:11" hidden="1" x14ac:dyDescent="0.35">
      <c r="B91" s="1083"/>
      <c r="C91" s="1084"/>
      <c r="D91" s="1084"/>
      <c r="E91" s="1084"/>
      <c r="F91" s="1083"/>
      <c r="G91" s="1083"/>
      <c r="H91" s="1083"/>
      <c r="I91" s="1083"/>
      <c r="J91" s="1083"/>
      <c r="K91" s="1083"/>
    </row>
    <row r="92" spans="2:11" hidden="1" x14ac:dyDescent="0.35">
      <c r="B92" s="1083"/>
      <c r="C92" s="1084"/>
      <c r="D92" s="1320"/>
      <c r="E92" s="1084"/>
      <c r="F92" s="1083"/>
      <c r="G92" s="1083"/>
      <c r="H92" s="1083"/>
      <c r="I92" s="1083"/>
      <c r="J92" s="1083"/>
      <c r="K92" s="1083"/>
    </row>
    <row r="93" spans="2:11" hidden="1" x14ac:dyDescent="0.35">
      <c r="B93" s="1083"/>
      <c r="C93" s="1084"/>
      <c r="D93" s="1084"/>
      <c r="E93" s="1084"/>
      <c r="F93" s="1083"/>
      <c r="G93" s="1083"/>
      <c r="H93" s="1083"/>
      <c r="I93" s="1083"/>
      <c r="J93" s="1083"/>
      <c r="K93" s="1083"/>
    </row>
  </sheetData>
  <sheetProtection selectLockedCells="1" selectUnlockedCells="1"/>
  <customSheetViews>
    <customSheetView guid="{AEB6CCF5-4429-48DA-867B-58761C94C6F2}" showGridLines="0" hiddenRows="1" topLeftCell="B1">
      <pane ySplit="3" topLeftCell="A4" activePane="bottomLeft" state="frozen"/>
      <selection pane="bottomLeft" activeCell="G20" sqref="G20"/>
      <pageMargins left="0" right="0" top="0" bottom="0" header="0" footer="0"/>
      <pageSetup paperSize="9" orientation="landscape"/>
    </customSheetView>
    <customSheetView guid="{C4DAD7F8-47C6-4127-9A46-A993B7B9C81A}" showGridLines="0" hiddenRows="1" topLeftCell="B1">
      <pane ySplit="3" topLeftCell="A4" activePane="bottomLeft" state="frozen"/>
      <selection pane="bottomLeft" activeCell="G20" sqref="G20"/>
      <pageMargins left="0" right="0" top="0" bottom="0" header="0" footer="0"/>
      <pageSetup paperSize="9" orientation="landscape"/>
    </customSheetView>
    <customSheetView guid="{3BF24E96-6DC5-4C44-95BA-F3C989ECD277}" showGridLines="0" hiddenRows="1" topLeftCell="B1">
      <pane ySplit="3" topLeftCell="A4" activePane="bottomLeft" state="frozen"/>
      <selection pane="bottomLeft" activeCell="G20" sqref="G20"/>
      <pageMargins left="0" right="0" top="0" bottom="0" header="0" footer="0"/>
      <pageSetup paperSize="9" orientation="landscape"/>
    </customSheetView>
    <customSheetView guid="{4144C77C-55F3-4C13-A3EB-FD414C1C7F21}" showGridLines="0" hiddenRows="1" topLeftCell="B1">
      <pane ySplit="3" topLeftCell="A4" activePane="bottomLeft" state="frozen"/>
      <selection pane="bottomLeft" activeCell="G20" sqref="G20"/>
      <pageMargins left="0" right="0" top="0" bottom="0" header="0" footer="0"/>
      <pageSetup paperSize="9" orientation="landscape"/>
    </customSheetView>
  </customSheetViews>
  <mergeCells count="14">
    <mergeCell ref="N18:P18"/>
    <mergeCell ref="S18:U18"/>
    <mergeCell ref="V18:W18"/>
    <mergeCell ref="B19:B20"/>
    <mergeCell ref="B10:B11"/>
    <mergeCell ref="F10:F11"/>
    <mergeCell ref="C17:D17"/>
    <mergeCell ref="C18:D18"/>
    <mergeCell ref="A1:A2"/>
    <mergeCell ref="B1:C2"/>
    <mergeCell ref="B48:K48"/>
    <mergeCell ref="C16:D16"/>
    <mergeCell ref="C19:D20"/>
    <mergeCell ref="C5:D8"/>
  </mergeCells>
  <pageMargins left="0.70866141732283472" right="0.70866141732283472" top="0.78740157480314965" bottom="0.78740157480314965" header="0.31496062992125984" footer="0.31496062992125984"/>
  <pageSetup paperSize="9" orientation="landscape"/>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3">
    <pageSetUpPr autoPageBreaks="0"/>
  </sheetPr>
  <dimension ref="A1:AM55"/>
  <sheetViews>
    <sheetView showGridLines="0" topLeftCell="X1" workbookViewId="0">
      <pane ySplit="3" topLeftCell="A247" activePane="bottomLeft" state="frozen"/>
      <selection pane="bottomLeft" activeCell="AF1" sqref="AF1"/>
    </sheetView>
  </sheetViews>
  <sheetFormatPr baseColWidth="10" defaultColWidth="11.453125" defaultRowHeight="15.5" x14ac:dyDescent="0.35"/>
  <cols>
    <col min="1" max="1" width="29" style="212" customWidth="1"/>
    <col min="2" max="2" width="35.453125" style="212" customWidth="1"/>
    <col min="3" max="5" width="23.7265625" style="213" customWidth="1"/>
    <col min="6" max="6" width="23.7265625" style="212" customWidth="1"/>
    <col min="7" max="7" width="13" style="212" bestFit="1" customWidth="1"/>
    <col min="8" max="8" width="11.453125" style="212"/>
    <col min="9" max="9" width="13" style="212" bestFit="1" customWidth="1"/>
    <col min="10" max="14" width="11.453125" style="212"/>
    <col min="15" max="15" width="14.453125" style="212" bestFit="1" customWidth="1"/>
    <col min="16" max="24" width="11.453125" style="212"/>
    <col min="25" max="25" width="50.81640625" style="212" customWidth="1"/>
    <col min="26" max="26" width="35.26953125" style="212" customWidth="1"/>
    <col min="27" max="16384" width="11.453125" style="212"/>
  </cols>
  <sheetData>
    <row r="1" spans="1:39" s="270" customFormat="1" ht="30" customHeight="1" x14ac:dyDescent="0.35">
      <c r="A1" s="1666" t="s">
        <v>126</v>
      </c>
      <c r="B1" s="1706"/>
      <c r="C1" s="1706"/>
      <c r="D1" s="269"/>
      <c r="E1" s="269"/>
      <c r="AL1" s="274"/>
      <c r="AM1" s="274"/>
    </row>
    <row r="2" spans="1:39" s="270" customFormat="1" ht="30" customHeight="1" x14ac:dyDescent="0.35">
      <c r="A2" s="1666"/>
      <c r="B2" s="1706"/>
      <c r="C2" s="1706"/>
      <c r="D2" s="269"/>
      <c r="E2" s="269"/>
      <c r="AL2" s="274"/>
      <c r="AM2" s="274"/>
    </row>
    <row r="3" spans="1:39" s="270" customFormat="1" ht="17.25" customHeight="1" x14ac:dyDescent="0.35">
      <c r="A3" s="275"/>
      <c r="B3" s="276"/>
      <c r="C3" s="274"/>
      <c r="D3" s="274"/>
      <c r="E3" s="274"/>
      <c r="F3" s="274"/>
      <c r="G3" s="274"/>
      <c r="AL3" s="274"/>
      <c r="AM3" s="274"/>
    </row>
    <row r="4" spans="1:39" ht="57" customHeight="1" x14ac:dyDescent="0.35">
      <c r="A4" s="1083" t="s">
        <v>261</v>
      </c>
      <c r="B4" s="1290"/>
      <c r="C4" s="1084"/>
      <c r="D4" s="1084"/>
      <c r="E4" s="1084"/>
      <c r="F4" s="1083"/>
      <c r="G4" s="1083"/>
      <c r="H4" s="1083"/>
      <c r="I4" s="1083"/>
      <c r="J4" s="1083"/>
      <c r="K4" s="1083"/>
      <c r="L4" s="1083"/>
      <c r="M4" s="1083"/>
      <c r="N4" s="1083"/>
      <c r="O4" s="1083"/>
      <c r="P4" s="1083"/>
      <c r="Q4" s="1083"/>
      <c r="R4" s="1083"/>
      <c r="S4" s="1083"/>
      <c r="T4" s="1083"/>
      <c r="U4" s="1083"/>
      <c r="V4" s="1083"/>
      <c r="W4" s="1083"/>
      <c r="X4" s="1083"/>
      <c r="Y4" s="1083"/>
      <c r="Z4" s="1083"/>
      <c r="AA4" s="1083"/>
      <c r="AB4" s="1083"/>
      <c r="AC4" s="1083"/>
      <c r="AD4" s="1083"/>
      <c r="AE4" s="1083"/>
      <c r="AF4" s="1083"/>
      <c r="AG4" s="1083"/>
      <c r="AH4" s="1083"/>
      <c r="AI4" s="1083"/>
      <c r="AJ4" s="1083"/>
      <c r="AK4" s="1083"/>
      <c r="AL4" s="1083"/>
      <c r="AM4" s="1083"/>
    </row>
    <row r="5" spans="1:39" x14ac:dyDescent="0.35">
      <c r="A5" s="1083"/>
      <c r="B5" s="1083"/>
      <c r="C5" s="1713"/>
      <c r="D5" s="1713"/>
      <c r="E5" s="1713"/>
      <c r="F5" s="1713"/>
      <c r="G5" s="1083"/>
      <c r="H5" s="1083"/>
      <c r="I5" s="1083"/>
      <c r="J5" s="1083"/>
      <c r="K5" s="1083"/>
      <c r="L5" s="1083"/>
      <c r="M5" s="1083"/>
      <c r="N5" s="1083"/>
      <c r="O5" s="1083"/>
      <c r="P5" s="1083"/>
      <c r="Q5" s="1083"/>
      <c r="R5" s="1083"/>
      <c r="S5" s="1083"/>
      <c r="T5" s="1083"/>
      <c r="U5" s="1083"/>
      <c r="V5" s="1083"/>
      <c r="W5" s="1083"/>
      <c r="X5" s="1083"/>
      <c r="Y5" s="1083"/>
      <c r="Z5" s="1083"/>
      <c r="AA5" s="1083"/>
      <c r="AB5" s="1083"/>
      <c r="AC5" s="1083"/>
      <c r="AD5" s="1083"/>
      <c r="AE5" s="1083"/>
      <c r="AF5" s="1083"/>
      <c r="AG5" s="1083"/>
      <c r="AH5" s="1083"/>
      <c r="AI5" s="1083"/>
      <c r="AJ5" s="1083"/>
      <c r="AK5" s="1083"/>
      <c r="AL5" s="1083"/>
      <c r="AM5" s="1083"/>
    </row>
    <row r="6" spans="1:39" x14ac:dyDescent="0.35">
      <c r="A6" s="1083"/>
      <c r="B6" s="1083"/>
      <c r="C6" s="1713"/>
      <c r="D6" s="1713"/>
      <c r="E6" s="1713"/>
      <c r="F6" s="1713"/>
      <c r="G6" s="1083"/>
      <c r="H6" s="1083"/>
      <c r="I6" s="1083"/>
      <c r="J6" s="1083"/>
      <c r="K6" s="1083"/>
      <c r="L6" s="1083"/>
      <c r="M6" s="1083"/>
      <c r="N6" s="1083"/>
      <c r="O6" s="1083"/>
      <c r="P6" s="1083"/>
      <c r="Q6" s="1083"/>
      <c r="R6" s="1083"/>
      <c r="S6" s="1083"/>
      <c r="T6" s="1083"/>
      <c r="U6" s="1083"/>
      <c r="V6" s="1083"/>
      <c r="W6" s="1083"/>
      <c r="X6" s="1083"/>
      <c r="Y6" s="1083"/>
      <c r="Z6" s="1083"/>
      <c r="AA6" s="1083"/>
      <c r="AB6" s="1083"/>
      <c r="AC6" s="1083"/>
      <c r="AD6" s="1083"/>
      <c r="AE6" s="1083"/>
      <c r="AF6" s="1083"/>
      <c r="AG6" s="1083"/>
      <c r="AH6" s="1083"/>
      <c r="AI6" s="1083"/>
      <c r="AJ6" s="1083"/>
      <c r="AK6" s="1083"/>
      <c r="AL6" s="1083"/>
      <c r="AM6" s="1083"/>
    </row>
    <row r="7" spans="1:39" ht="15.75" customHeight="1" x14ac:dyDescent="0.35">
      <c r="A7" s="1084"/>
      <c r="B7" s="1083"/>
      <c r="C7" s="1713"/>
      <c r="D7" s="1713"/>
      <c r="E7" s="1713"/>
      <c r="F7" s="1713"/>
      <c r="G7" s="1083"/>
      <c r="H7" s="1083"/>
      <c r="I7" s="1083"/>
      <c r="J7" s="1083"/>
      <c r="K7" s="1083"/>
      <c r="L7" s="1083"/>
      <c r="M7" s="1083"/>
      <c r="N7" s="1083"/>
      <c r="O7" s="1083"/>
      <c r="P7" s="1083"/>
      <c r="Q7" s="1083"/>
      <c r="R7" s="1083"/>
      <c r="S7" s="1083"/>
      <c r="T7" s="1083"/>
      <c r="U7" s="1083"/>
      <c r="V7" s="1083"/>
      <c r="W7" s="1083"/>
      <c r="X7" s="1083"/>
      <c r="Y7" s="1083"/>
      <c r="Z7" s="1083"/>
      <c r="AA7" s="1083"/>
      <c r="AB7" s="1083"/>
      <c r="AC7" s="1083"/>
      <c r="AD7" s="1083"/>
      <c r="AE7" s="1083"/>
      <c r="AF7" s="1083"/>
      <c r="AG7" s="1083"/>
      <c r="AH7" s="1083"/>
      <c r="AI7" s="1083"/>
      <c r="AJ7" s="1083"/>
      <c r="AK7" s="1083"/>
      <c r="AL7" s="1083"/>
      <c r="AM7" s="1083"/>
    </row>
    <row r="8" spans="1:39" ht="15.75" customHeight="1" x14ac:dyDescent="0.35">
      <c r="A8" s="1083"/>
      <c r="B8" s="1083"/>
      <c r="C8" s="1084"/>
      <c r="D8" s="1084"/>
      <c r="E8" s="1084"/>
      <c r="F8" s="1083"/>
      <c r="G8" s="1083"/>
      <c r="H8" s="1083"/>
      <c r="I8" s="1083"/>
      <c r="J8" s="1291"/>
      <c r="K8" s="1083"/>
      <c r="L8" s="1083"/>
      <c r="M8" s="1083"/>
      <c r="N8" s="1083"/>
      <c r="O8" s="1083"/>
      <c r="P8" s="1083"/>
      <c r="Q8" s="1083"/>
      <c r="R8" s="1083"/>
      <c r="S8" s="1083"/>
      <c r="T8" s="1083"/>
      <c r="U8" s="1083"/>
      <c r="V8" s="1083"/>
      <c r="W8" s="1083"/>
      <c r="X8" s="1083"/>
      <c r="Y8" s="1083"/>
      <c r="Z8" s="1083"/>
      <c r="AA8" s="1083"/>
      <c r="AB8" s="1083"/>
      <c r="AC8" s="1083"/>
      <c r="AD8" s="1083"/>
      <c r="AE8" s="1083"/>
      <c r="AF8" s="1083"/>
      <c r="AG8" s="1083"/>
      <c r="AH8" s="1083"/>
      <c r="AI8" s="1083"/>
      <c r="AJ8" s="1083"/>
      <c r="AK8" s="1083"/>
      <c r="AL8" s="1083"/>
      <c r="AM8" s="1083"/>
    </row>
    <row r="9" spans="1:39" x14ac:dyDescent="0.35">
      <c r="A9" s="1083"/>
      <c r="B9" s="1083"/>
      <c r="C9" s="1084"/>
      <c r="D9" s="1084"/>
      <c r="E9" s="1084"/>
      <c r="F9" s="1083"/>
      <c r="G9" s="1083"/>
      <c r="H9" s="1083"/>
      <c r="I9" s="1290"/>
      <c r="J9" s="1292"/>
      <c r="K9" s="1083"/>
      <c r="L9" s="1083"/>
      <c r="M9" s="1083"/>
      <c r="N9" s="1083"/>
      <c r="O9" s="1083"/>
      <c r="P9" s="1083"/>
      <c r="Q9" s="1083"/>
      <c r="R9" s="1083"/>
      <c r="S9" s="1083"/>
      <c r="T9" s="1083"/>
      <c r="U9" s="1083"/>
      <c r="V9" s="1083"/>
      <c r="W9" s="1083"/>
      <c r="X9" s="1083"/>
      <c r="Y9" s="1083"/>
      <c r="Z9" s="1083"/>
      <c r="AA9" s="1083"/>
      <c r="AB9" s="1083"/>
      <c r="AC9" s="1083"/>
      <c r="AD9" s="1083"/>
      <c r="AE9" s="1083"/>
      <c r="AF9" s="1083"/>
      <c r="AG9" s="1083"/>
      <c r="AH9" s="1083"/>
      <c r="AI9" s="1083"/>
      <c r="AJ9" s="1083"/>
      <c r="AK9" s="1083"/>
      <c r="AL9" s="1083"/>
      <c r="AM9" s="1083"/>
    </row>
    <row r="10" spans="1:39" x14ac:dyDescent="0.35">
      <c r="A10" s="1083"/>
      <c r="B10" s="31"/>
      <c r="C10" s="31"/>
      <c r="D10" s="31"/>
      <c r="E10" s="31"/>
      <c r="F10" s="31"/>
      <c r="G10" s="1083"/>
      <c r="H10" s="1083"/>
      <c r="I10" s="1083"/>
      <c r="J10" s="1083"/>
      <c r="K10" s="1083"/>
      <c r="L10" s="1083"/>
      <c r="M10" s="1083"/>
      <c r="N10" s="1083"/>
      <c r="O10" s="1083"/>
      <c r="P10" s="1083"/>
      <c r="Q10" s="1083"/>
      <c r="R10" s="1083"/>
      <c r="S10" s="1083"/>
      <c r="T10" s="1083"/>
      <c r="U10" s="1083"/>
      <c r="V10" s="1083"/>
      <c r="W10" s="1083"/>
      <c r="X10" s="1083"/>
      <c r="Y10" s="1083"/>
      <c r="Z10" s="1083"/>
      <c r="AA10" s="1083"/>
      <c r="AB10" s="1083"/>
      <c r="AC10" s="1083"/>
      <c r="AD10" s="1083"/>
      <c r="AE10" s="1083"/>
      <c r="AF10" s="1083"/>
      <c r="AG10" s="1083"/>
      <c r="AH10" s="1083"/>
      <c r="AI10" s="1083"/>
      <c r="AJ10" s="1083"/>
      <c r="AK10" s="1083"/>
      <c r="AL10" s="1083"/>
      <c r="AM10" s="1083"/>
    </row>
    <row r="11" spans="1:39" s="214" customFormat="1" ht="24.75" customHeight="1" x14ac:dyDescent="0.35">
      <c r="B11" s="31"/>
      <c r="C11" s="31"/>
      <c r="D11" s="31"/>
      <c r="E11" s="31"/>
      <c r="F11" s="31"/>
      <c r="G11" s="1083"/>
      <c r="H11" s="1083"/>
      <c r="I11" s="1083"/>
      <c r="J11" s="1083"/>
      <c r="K11" s="1083"/>
    </row>
    <row r="12" spans="1:39" s="31" customFormat="1" ht="20.149999999999999" customHeight="1" x14ac:dyDescent="0.35"/>
    <row r="13" spans="1:39" s="31" customFormat="1" ht="20.149999999999999" customHeight="1" x14ac:dyDescent="0.35"/>
    <row r="14" spans="1:39" s="31" customFormat="1" ht="20.149999999999999" customHeight="1" x14ac:dyDescent="0.35"/>
    <row r="15" spans="1:39" s="31" customFormat="1" ht="20.149999999999999" customHeight="1" x14ac:dyDescent="0.35"/>
    <row r="16" spans="1:39" s="31" customFormat="1" ht="20.149999999999999" customHeight="1" x14ac:dyDescent="0.35">
      <c r="G16" s="228"/>
    </row>
    <row r="17" spans="2:23" s="31" customFormat="1" ht="20.149999999999999" customHeight="1" x14ac:dyDescent="0.35"/>
    <row r="18" spans="2:23" ht="18" customHeight="1" x14ac:dyDescent="0.35">
      <c r="B18" s="31"/>
      <c r="C18" s="31"/>
      <c r="D18" s="31"/>
      <c r="E18" s="31"/>
      <c r="F18" s="31"/>
      <c r="G18" s="1083"/>
      <c r="H18" s="1083"/>
      <c r="I18" s="1083"/>
      <c r="J18" s="1083"/>
      <c r="K18" s="1083"/>
      <c r="L18" s="1083"/>
      <c r="M18" s="1083"/>
      <c r="N18" s="1083"/>
      <c r="O18" s="1083"/>
      <c r="P18" s="1083"/>
      <c r="Q18" s="1083"/>
      <c r="R18" s="1083"/>
      <c r="S18" s="1083"/>
      <c r="T18" s="1083"/>
      <c r="U18" s="1083"/>
      <c r="V18" s="1083"/>
      <c r="W18" s="1083"/>
    </row>
    <row r="19" spans="2:23" ht="17.25" customHeight="1" x14ac:dyDescent="0.35">
      <c r="B19" s="31"/>
      <c r="C19" s="31"/>
      <c r="D19" s="31"/>
      <c r="E19" s="31"/>
      <c r="F19" s="31"/>
      <c r="G19" s="1083"/>
      <c r="H19" s="1083"/>
      <c r="I19" s="1083"/>
      <c r="J19" s="1083"/>
      <c r="K19" s="1083"/>
      <c r="L19" s="1083"/>
      <c r="M19" s="1083"/>
      <c r="N19" s="1083"/>
      <c r="O19" s="1083"/>
      <c r="P19" s="1083"/>
      <c r="Q19" s="1083"/>
      <c r="R19" s="1083"/>
      <c r="S19" s="1083"/>
      <c r="T19" s="1083"/>
      <c r="U19" s="1083"/>
      <c r="V19" s="1083"/>
      <c r="W19" s="1083"/>
    </row>
    <row r="20" spans="2:23" ht="15" customHeight="1" x14ac:dyDescent="0.35">
      <c r="B20" s="31"/>
      <c r="C20" s="31"/>
      <c r="D20" s="31"/>
      <c r="E20" s="31"/>
      <c r="F20" s="31"/>
      <c r="G20" s="1083"/>
      <c r="H20" s="1083"/>
      <c r="I20" s="1083"/>
      <c r="J20" s="1083"/>
      <c r="K20" s="1083"/>
      <c r="L20" s="1083"/>
      <c r="M20" s="1083"/>
      <c r="N20" s="1083"/>
      <c r="O20" s="1083"/>
      <c r="P20" s="1083"/>
      <c r="Q20" s="1083"/>
      <c r="R20" s="1083"/>
      <c r="S20" s="1083"/>
      <c r="T20" s="1083"/>
      <c r="U20" s="1083"/>
      <c r="V20" s="1083"/>
      <c r="W20" s="1083"/>
    </row>
    <row r="21" spans="2:23" ht="21.75" customHeight="1" x14ac:dyDescent="0.5">
      <c r="B21" s="31"/>
      <c r="C21" s="31"/>
      <c r="D21" s="31"/>
      <c r="E21" s="31"/>
      <c r="F21" s="31"/>
      <c r="G21" s="1083"/>
      <c r="H21" s="1309"/>
      <c r="I21" s="1083"/>
      <c r="J21" s="1083"/>
      <c r="K21" s="1083"/>
      <c r="L21" s="1083"/>
      <c r="M21" s="1083"/>
      <c r="N21" s="1677"/>
      <c r="O21" s="1677"/>
      <c r="P21" s="1677"/>
      <c r="Q21" s="243"/>
      <c r="R21" s="243"/>
      <c r="S21" s="1678"/>
      <c r="T21" s="1678"/>
      <c r="U21" s="1678"/>
      <c r="V21" s="1679"/>
      <c r="W21" s="1679"/>
    </row>
    <row r="22" spans="2:23" x14ac:dyDescent="0.35">
      <c r="B22" s="31"/>
      <c r="C22" s="31"/>
      <c r="D22" s="31"/>
      <c r="E22" s="31"/>
      <c r="F22" s="31"/>
      <c r="G22" s="1083"/>
      <c r="H22" s="1083"/>
      <c r="I22" s="1083"/>
      <c r="J22" s="1083"/>
      <c r="K22" s="1083"/>
      <c r="L22" s="1083"/>
      <c r="M22" s="1083"/>
      <c r="N22" s="1083"/>
      <c r="O22" s="1083"/>
      <c r="P22" s="1083"/>
      <c r="Q22" s="1083"/>
      <c r="R22" s="1083"/>
      <c r="S22" s="1083"/>
      <c r="T22" s="1083"/>
      <c r="U22" s="1083"/>
      <c r="V22" s="1083"/>
      <c r="W22" s="1083"/>
    </row>
    <row r="23" spans="2:23" x14ac:dyDescent="0.35">
      <c r="B23" s="31"/>
      <c r="C23" s="31"/>
      <c r="D23" s="31"/>
      <c r="E23" s="31"/>
      <c r="F23" s="31"/>
      <c r="G23" s="1083"/>
      <c r="H23" s="1291"/>
      <c r="I23" s="1083"/>
      <c r="J23" s="1083"/>
      <c r="K23" s="1083"/>
      <c r="L23" s="1083"/>
      <c r="M23" s="1083"/>
      <c r="N23" s="1083"/>
      <c r="O23" s="1083"/>
      <c r="P23" s="1083"/>
      <c r="Q23" s="1083"/>
      <c r="R23" s="1083"/>
      <c r="S23" s="1083"/>
      <c r="T23" s="1083"/>
      <c r="U23" s="1083"/>
      <c r="V23" s="1083"/>
      <c r="W23" s="1083"/>
    </row>
    <row r="24" spans="2:23" s="253" customFormat="1" x14ac:dyDescent="0.35"/>
    <row r="25" spans="2:23" s="253" customFormat="1" x14ac:dyDescent="0.35"/>
    <row r="26" spans="2:23" s="253" customFormat="1" x14ac:dyDescent="0.35">
      <c r="D26" s="257"/>
    </row>
    <row r="27" spans="2:23" s="253" customFormat="1" x14ac:dyDescent="0.35">
      <c r="C27" s="258"/>
    </row>
    <row r="28" spans="2:23" s="253" customFormat="1" x14ac:dyDescent="0.35"/>
    <row r="29" spans="2:23" s="253" customFormat="1" x14ac:dyDescent="0.35"/>
    <row r="30" spans="2:23" s="253" customFormat="1" x14ac:dyDescent="0.35"/>
    <row r="31" spans="2:23" x14ac:dyDescent="0.35">
      <c r="B31" s="1083"/>
      <c r="C31" s="1084"/>
      <c r="D31" s="253"/>
      <c r="E31" s="253"/>
      <c r="F31" s="253"/>
      <c r="G31" s="253"/>
      <c r="H31" s="1083"/>
      <c r="I31" s="1083"/>
      <c r="J31" s="1083"/>
      <c r="K31" s="1083"/>
      <c r="L31" s="1083"/>
      <c r="M31" s="1083"/>
      <c r="N31" s="1083"/>
      <c r="O31" s="1083"/>
      <c r="P31" s="1083"/>
      <c r="Q31" s="1083"/>
      <c r="R31" s="1083"/>
      <c r="S31" s="1083"/>
      <c r="T31" s="1083"/>
      <c r="U31" s="1083"/>
      <c r="V31" s="1083"/>
      <c r="W31" s="1083"/>
    </row>
    <row r="32" spans="2:23" x14ac:dyDescent="0.35">
      <c r="B32" s="1083"/>
      <c r="C32" s="1084"/>
      <c r="D32" s="253"/>
      <c r="E32" s="253"/>
      <c r="F32" s="253"/>
      <c r="G32" s="253"/>
      <c r="H32" s="1083"/>
      <c r="I32" s="1083"/>
      <c r="J32" s="1083"/>
      <c r="K32" s="1083"/>
      <c r="L32" s="1083"/>
      <c r="M32" s="1083"/>
      <c r="N32" s="1083"/>
      <c r="O32" s="1083"/>
      <c r="P32" s="1083"/>
      <c r="Q32" s="1083"/>
      <c r="R32" s="1083"/>
      <c r="S32" s="1083"/>
      <c r="T32" s="1083"/>
      <c r="U32" s="1083"/>
      <c r="V32" s="1083"/>
      <c r="W32" s="1083"/>
    </row>
    <row r="33" spans="2:10" s="253" customFormat="1" x14ac:dyDescent="0.35"/>
    <row r="34" spans="2:10" s="253" customFormat="1" x14ac:dyDescent="0.35"/>
    <row r="35" spans="2:10" s="253" customFormat="1" x14ac:dyDescent="0.35"/>
    <row r="36" spans="2:10" x14ac:dyDescent="0.35">
      <c r="B36" s="1083"/>
      <c r="C36" s="1084"/>
      <c r="D36" s="253"/>
      <c r="E36" s="253"/>
      <c r="F36" s="253"/>
      <c r="G36" s="253"/>
      <c r="H36" s="1083"/>
      <c r="I36" s="1083"/>
      <c r="J36" s="1083"/>
    </row>
    <row r="37" spans="2:10" x14ac:dyDescent="0.35">
      <c r="B37" s="259"/>
      <c r="C37" s="1083"/>
      <c r="D37" s="253"/>
      <c r="E37" s="253"/>
      <c r="F37" s="253"/>
      <c r="G37" s="253"/>
      <c r="H37" s="1291"/>
      <c r="I37" s="1083"/>
      <c r="J37" s="1083"/>
    </row>
    <row r="38" spans="2:10" x14ac:dyDescent="0.35">
      <c r="B38" s="1405"/>
      <c r="C38" s="1083"/>
      <c r="D38" s="253"/>
      <c r="E38" s="253"/>
      <c r="F38" s="253"/>
      <c r="G38" s="253"/>
      <c r="H38" s="1291"/>
      <c r="I38" s="1083"/>
      <c r="J38" s="1083"/>
    </row>
    <row r="39" spans="2:10" x14ac:dyDescent="0.35">
      <c r="B39" s="260"/>
      <c r="C39" s="261"/>
      <c r="D39" s="253"/>
      <c r="E39" s="253"/>
      <c r="F39" s="253"/>
      <c r="G39" s="253"/>
      <c r="H39" s="1314"/>
      <c r="I39" s="1314"/>
      <c r="J39" s="1290"/>
    </row>
    <row r="40" spans="2:10" x14ac:dyDescent="0.35">
      <c r="B40" s="260"/>
      <c r="C40" s="261"/>
      <c r="D40" s="253"/>
      <c r="E40" s="253"/>
      <c r="F40" s="253"/>
      <c r="G40" s="253"/>
      <c r="H40" s="1314"/>
      <c r="I40" s="1314"/>
      <c r="J40" s="1290"/>
    </row>
    <row r="41" spans="2:10" x14ac:dyDescent="0.35">
      <c r="B41" s="260"/>
      <c r="C41" s="261"/>
      <c r="D41" s="253"/>
      <c r="E41" s="253"/>
      <c r="F41" s="253"/>
      <c r="G41" s="253"/>
      <c r="H41" s="1314"/>
      <c r="I41" s="1314"/>
      <c r="J41" s="1290"/>
    </row>
    <row r="42" spans="2:10" x14ac:dyDescent="0.35">
      <c r="B42" s="260"/>
      <c r="C42" s="261"/>
      <c r="D42" s="253"/>
      <c r="E42" s="253"/>
      <c r="F42" s="253"/>
      <c r="G42" s="253"/>
      <c r="H42" s="1314"/>
      <c r="I42" s="1314"/>
      <c r="J42" s="1290"/>
    </row>
    <row r="43" spans="2:10" x14ac:dyDescent="0.35">
      <c r="B43" s="260"/>
      <c r="C43" s="261"/>
      <c r="D43" s="253"/>
      <c r="E43" s="253"/>
      <c r="F43" s="253"/>
      <c r="G43" s="253"/>
      <c r="H43" s="1314"/>
      <c r="I43" s="1314"/>
      <c r="J43" s="1290"/>
    </row>
    <row r="44" spans="2:10" x14ac:dyDescent="0.35">
      <c r="B44" s="260"/>
      <c r="C44" s="261"/>
      <c r="D44" s="253"/>
      <c r="E44" s="253"/>
      <c r="F44" s="253"/>
      <c r="G44" s="253"/>
      <c r="H44" s="1314"/>
      <c r="I44" s="1314"/>
      <c r="J44" s="1290"/>
    </row>
    <row r="45" spans="2:10" x14ac:dyDescent="0.35">
      <c r="B45" s="260"/>
      <c r="C45" s="261"/>
      <c r="D45" s="253"/>
      <c r="E45" s="253"/>
      <c r="F45" s="253"/>
      <c r="G45" s="253"/>
      <c r="H45" s="1314"/>
      <c r="I45" s="1314"/>
      <c r="J45" s="1290"/>
    </row>
    <row r="46" spans="2:10" x14ac:dyDescent="0.35">
      <c r="B46" s="260"/>
      <c r="C46" s="261"/>
      <c r="D46" s="261"/>
      <c r="E46" s="261"/>
      <c r="F46" s="1314"/>
      <c r="G46" s="1314"/>
      <c r="H46" s="1314"/>
      <c r="I46" s="1314"/>
      <c r="J46" s="1290"/>
    </row>
    <row r="47" spans="2:10" x14ac:dyDescent="0.35">
      <c r="B47" s="260"/>
      <c r="C47" s="261"/>
      <c r="D47" s="261"/>
      <c r="E47" s="261"/>
      <c r="F47" s="1314"/>
      <c r="G47" s="1314"/>
      <c r="H47" s="1314"/>
      <c r="I47" s="1314"/>
      <c r="J47" s="1290"/>
    </row>
    <row r="48" spans="2:10" x14ac:dyDescent="0.35">
      <c r="B48" s="260"/>
      <c r="C48" s="261"/>
      <c r="D48" s="261"/>
      <c r="E48" s="261"/>
      <c r="F48" s="1314"/>
      <c r="G48" s="1314"/>
      <c r="H48" s="1314"/>
      <c r="I48" s="1314"/>
      <c r="J48" s="1290"/>
    </row>
    <row r="49" spans="1:10" x14ac:dyDescent="0.35">
      <c r="A49" s="1083"/>
      <c r="B49" s="260"/>
      <c r="C49" s="261"/>
      <c r="D49" s="261"/>
      <c r="E49" s="261"/>
      <c r="F49" s="1314"/>
      <c r="G49" s="1314"/>
      <c r="H49" s="1314"/>
      <c r="I49" s="1314"/>
      <c r="J49" s="1290"/>
    </row>
    <row r="50" spans="1:10" x14ac:dyDescent="0.35">
      <c r="A50" s="1083"/>
      <c r="B50" s="260"/>
      <c r="C50" s="261"/>
      <c r="D50" s="261"/>
      <c r="E50" s="261"/>
      <c r="F50" s="1314"/>
      <c r="G50" s="1314"/>
      <c r="H50" s="1314"/>
      <c r="I50" s="1314"/>
      <c r="J50" s="1290"/>
    </row>
    <row r="52" spans="1:10" x14ac:dyDescent="0.35">
      <c r="A52" s="1083"/>
      <c r="B52" s="1083"/>
      <c r="C52" s="1084"/>
      <c r="D52" s="1320"/>
      <c r="E52" s="1084"/>
      <c r="F52" s="1083"/>
      <c r="G52" s="1083"/>
      <c r="H52" s="1083"/>
      <c r="I52" s="1083"/>
      <c r="J52" s="1083"/>
    </row>
    <row r="55" spans="1:10" x14ac:dyDescent="0.35">
      <c r="A55" s="253" t="s">
        <v>262</v>
      </c>
      <c r="B55" s="1083"/>
      <c r="C55" s="1084"/>
      <c r="D55" s="1084"/>
      <c r="E55" s="1084"/>
      <c r="F55" s="1083"/>
      <c r="G55" s="1083"/>
      <c r="H55" s="1083"/>
      <c r="I55" s="1083"/>
      <c r="J55" s="1083"/>
    </row>
  </sheetData>
  <sheetProtection selectLockedCells="1" selectUnlockedCells="1"/>
  <customSheetViews>
    <customSheetView guid="{AEB6CCF5-4429-48DA-867B-58761C94C6F2}" showGridLines="0">
      <pane ySplit="3" topLeftCell="A22" activePane="bottomLeft" state="frozen"/>
      <selection pane="bottomLeft" activeCell="A55" sqref="A55"/>
      <pageMargins left="0" right="0" top="0" bottom="0" header="0" footer="0"/>
      <pageSetup paperSize="9" orientation="landscape"/>
    </customSheetView>
    <customSheetView guid="{C4DAD7F8-47C6-4127-9A46-A993B7B9C81A}" showGridLines="0">
      <pane ySplit="3" topLeftCell="A22" activePane="bottomLeft" state="frozen"/>
      <selection pane="bottomLeft" activeCell="A55" sqref="A55"/>
      <pageMargins left="0" right="0" top="0" bottom="0" header="0" footer="0"/>
      <pageSetup paperSize="9" orientation="landscape"/>
    </customSheetView>
    <customSheetView guid="{3BF24E96-6DC5-4C44-95BA-F3C989ECD277}" showGridLines="0">
      <pane ySplit="3" topLeftCell="A22" activePane="bottomLeft" state="frozen"/>
      <selection pane="bottomLeft" activeCell="A55" sqref="A55"/>
      <pageMargins left="0" right="0" top="0" bottom="0" header="0" footer="0"/>
      <pageSetup paperSize="9" orientation="landscape"/>
    </customSheetView>
    <customSheetView guid="{4144C77C-55F3-4C13-A3EB-FD414C1C7F21}" showGridLines="0">
      <pane ySplit="3" topLeftCell="A22" activePane="bottomLeft" state="frozen"/>
      <selection pane="bottomLeft" activeCell="A55" sqref="A55"/>
      <pageMargins left="0" right="0" top="0" bottom="0" header="0" footer="0"/>
      <pageSetup paperSize="9" orientation="landscape"/>
    </customSheetView>
  </customSheetViews>
  <mergeCells count="6">
    <mergeCell ref="V21:W21"/>
    <mergeCell ref="C5:F7"/>
    <mergeCell ref="A1:A2"/>
    <mergeCell ref="B1:C2"/>
    <mergeCell ref="N21:P21"/>
    <mergeCell ref="S21:U21"/>
  </mergeCells>
  <pageMargins left="0.70866141732283472" right="0.70866141732283472" top="0.78740157480314965" bottom="0.78740157480314965" header="0.31496062992125984" footer="0.31496062992125984"/>
  <pageSetup paperSize="9"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21">
    <pageSetUpPr autoPageBreaks="0"/>
  </sheetPr>
  <dimension ref="A1:AM96"/>
  <sheetViews>
    <sheetView showGridLines="0" topLeftCell="U1" workbookViewId="0">
      <pane ySplit="3" topLeftCell="A4" activePane="bottomLeft" state="frozen"/>
      <selection pane="bottomLeft" activeCell="A4" sqref="A4"/>
    </sheetView>
  </sheetViews>
  <sheetFormatPr baseColWidth="10" defaultColWidth="11.453125" defaultRowHeight="15.5" x14ac:dyDescent="0.35"/>
  <cols>
    <col min="1" max="1" width="29" style="212" customWidth="1"/>
    <col min="2" max="2" width="35.453125" style="212" customWidth="1"/>
    <col min="3" max="5" width="23.7265625" style="213" customWidth="1"/>
    <col min="6" max="6" width="23.7265625" style="212" customWidth="1"/>
    <col min="7" max="7" width="13" style="212" bestFit="1" customWidth="1"/>
    <col min="8" max="8" width="11.453125" style="212"/>
    <col min="9" max="9" width="13" style="212" bestFit="1" customWidth="1"/>
    <col min="10" max="14" width="11.453125" style="212"/>
    <col min="15" max="15" width="14.453125" style="212" bestFit="1" customWidth="1"/>
    <col min="16" max="16384" width="11.453125" style="212"/>
  </cols>
  <sheetData>
    <row r="1" spans="1:39" s="270" customFormat="1" ht="30" customHeight="1" x14ac:dyDescent="0.35">
      <c r="A1" s="1666" t="s">
        <v>126</v>
      </c>
      <c r="B1" s="1706"/>
      <c r="C1" s="1706"/>
      <c r="D1" s="269"/>
      <c r="E1" s="269"/>
      <c r="AL1" s="274"/>
      <c r="AM1" s="274"/>
    </row>
    <row r="2" spans="1:39" s="270" customFormat="1" ht="30" customHeight="1" x14ac:dyDescent="0.35">
      <c r="A2" s="1666"/>
      <c r="B2" s="1706"/>
      <c r="C2" s="1706"/>
      <c r="D2" s="269"/>
      <c r="E2" s="269"/>
      <c r="AL2" s="274"/>
      <c r="AM2" s="274"/>
    </row>
    <row r="3" spans="1:39" s="270" customFormat="1" ht="17.25" customHeight="1" x14ac:dyDescent="0.35">
      <c r="A3" s="275"/>
      <c r="B3" s="276"/>
      <c r="C3" s="274"/>
      <c r="D3" s="274"/>
      <c r="E3" s="274"/>
      <c r="F3" s="274"/>
      <c r="G3" s="274"/>
      <c r="AL3" s="274"/>
      <c r="AM3" s="274"/>
    </row>
    <row r="4" spans="1:39" ht="57" customHeight="1" x14ac:dyDescent="0.35">
      <c r="A4" s="1083"/>
      <c r="B4" s="1290"/>
      <c r="C4" s="1084"/>
      <c r="D4" s="1084"/>
      <c r="E4" s="1084"/>
      <c r="F4" s="1083"/>
      <c r="G4" s="1083"/>
      <c r="H4" s="1083"/>
      <c r="I4" s="1083"/>
      <c r="J4" s="1083"/>
      <c r="K4" s="1083"/>
      <c r="L4" s="1083"/>
      <c r="M4" s="1083"/>
      <c r="N4" s="1083"/>
      <c r="O4" s="1083"/>
      <c r="P4" s="1083"/>
      <c r="Q4" s="1083"/>
      <c r="R4" s="1083"/>
      <c r="S4" s="1083"/>
      <c r="T4" s="1083"/>
      <c r="U4" s="1083"/>
      <c r="V4" s="1083"/>
      <c r="W4" s="1083"/>
      <c r="X4" s="1083"/>
      <c r="Y4" s="1083"/>
      <c r="Z4" s="1083"/>
      <c r="AA4" s="1083"/>
      <c r="AB4" s="1083"/>
      <c r="AC4" s="1083"/>
      <c r="AD4" s="1083"/>
      <c r="AE4" s="1083"/>
      <c r="AF4" s="1083"/>
      <c r="AG4" s="1083"/>
      <c r="AH4" s="1083"/>
      <c r="AI4" s="1083"/>
      <c r="AJ4" s="1083"/>
      <c r="AK4" s="1083"/>
      <c r="AL4" s="1083"/>
      <c r="AM4" s="1083"/>
    </row>
    <row r="5" spans="1:39" x14ac:dyDescent="0.35">
      <c r="A5" s="1083"/>
      <c r="B5" s="1083"/>
      <c r="C5" s="1713"/>
      <c r="D5" s="1713"/>
      <c r="E5" s="1713"/>
      <c r="F5" s="1713"/>
      <c r="G5" s="1083"/>
      <c r="H5" s="1083"/>
      <c r="I5" s="1083"/>
      <c r="J5" s="1083"/>
      <c r="K5" s="1083"/>
      <c r="L5" s="1083"/>
      <c r="M5" s="1083"/>
      <c r="N5" s="1083"/>
      <c r="O5" s="1083"/>
      <c r="P5" s="1083"/>
      <c r="Q5" s="1083"/>
      <c r="R5" s="1083"/>
      <c r="S5" s="1083"/>
      <c r="T5" s="1083"/>
      <c r="U5" s="1083"/>
      <c r="V5" s="1083"/>
      <c r="W5" s="1083"/>
      <c r="X5" s="1083"/>
      <c r="Y5" s="1083"/>
      <c r="Z5" s="1083"/>
      <c r="AA5" s="1083"/>
      <c r="AB5" s="1083"/>
      <c r="AC5" s="1083"/>
      <c r="AD5" s="1083"/>
      <c r="AE5" s="1083"/>
      <c r="AF5" s="1083"/>
      <c r="AG5" s="1083"/>
      <c r="AH5" s="1083"/>
      <c r="AI5" s="1083"/>
      <c r="AJ5" s="1083"/>
      <c r="AK5" s="1083"/>
      <c r="AL5" s="1083"/>
      <c r="AM5" s="1083"/>
    </row>
    <row r="6" spans="1:39" x14ac:dyDescent="0.35">
      <c r="A6" s="1083"/>
      <c r="B6" s="1083"/>
      <c r="C6" s="1713"/>
      <c r="D6" s="1713"/>
      <c r="E6" s="1713"/>
      <c r="F6" s="1713"/>
      <c r="G6" s="1083"/>
      <c r="H6" s="1083"/>
      <c r="I6" s="1083"/>
      <c r="J6" s="1083"/>
      <c r="K6" s="1083"/>
      <c r="L6" s="1083"/>
      <c r="M6" s="1083"/>
      <c r="N6" s="1083"/>
      <c r="O6" s="1083"/>
      <c r="P6" s="1083"/>
      <c r="Q6" s="1083"/>
      <c r="R6" s="1083"/>
      <c r="S6" s="1083"/>
      <c r="T6" s="1083"/>
      <c r="U6" s="1083"/>
      <c r="V6" s="1083"/>
      <c r="W6" s="1083"/>
      <c r="X6" s="1083"/>
      <c r="Y6" s="1083"/>
      <c r="Z6" s="1083"/>
      <c r="AA6" s="1083"/>
      <c r="AB6" s="1083"/>
      <c r="AC6" s="1083"/>
      <c r="AD6" s="1083"/>
      <c r="AE6" s="1083"/>
      <c r="AF6" s="1083"/>
      <c r="AG6" s="1083"/>
      <c r="AH6" s="1083"/>
      <c r="AI6" s="1083"/>
      <c r="AJ6" s="1083"/>
      <c r="AK6" s="1083"/>
      <c r="AL6" s="1083"/>
      <c r="AM6" s="1083"/>
    </row>
    <row r="7" spans="1:39" ht="15.75" customHeight="1" x14ac:dyDescent="0.35">
      <c r="A7" s="1084"/>
      <c r="B7" s="1083"/>
      <c r="C7" s="1713"/>
      <c r="D7" s="1713"/>
      <c r="E7" s="1713"/>
      <c r="F7" s="1713"/>
      <c r="G7" s="1083"/>
      <c r="H7" s="1083"/>
      <c r="I7" s="1083"/>
      <c r="J7" s="1083"/>
      <c r="K7" s="1083"/>
      <c r="L7" s="1083"/>
      <c r="M7" s="1083"/>
      <c r="N7" s="1083"/>
      <c r="O7" s="1083"/>
      <c r="P7" s="1083"/>
      <c r="Q7" s="1083"/>
      <c r="R7" s="1083"/>
      <c r="S7" s="1083"/>
      <c r="T7" s="1083"/>
      <c r="U7" s="1083"/>
      <c r="V7" s="1083"/>
      <c r="W7" s="1083"/>
      <c r="X7" s="1083"/>
      <c r="Y7" s="1083"/>
      <c r="Z7" s="1083"/>
      <c r="AA7" s="1083"/>
      <c r="AB7" s="1083"/>
      <c r="AC7" s="1083"/>
      <c r="AD7" s="1083"/>
      <c r="AE7" s="1083"/>
      <c r="AF7" s="1083"/>
      <c r="AG7" s="1083"/>
      <c r="AH7" s="1083"/>
      <c r="AI7" s="1083"/>
      <c r="AJ7" s="1083"/>
      <c r="AK7" s="1083"/>
      <c r="AL7" s="1083"/>
      <c r="AM7" s="1083"/>
    </row>
    <row r="8" spans="1:39" ht="15.75" customHeight="1" x14ac:dyDescent="0.35">
      <c r="A8" s="1083"/>
      <c r="B8" s="1083"/>
      <c r="C8" s="1084"/>
      <c r="D8" s="1084"/>
      <c r="E8" s="1084"/>
      <c r="F8" s="1083"/>
      <c r="G8" s="1083"/>
      <c r="H8" s="1083"/>
      <c r="I8" s="1083"/>
      <c r="J8" s="1291"/>
      <c r="K8" s="1083"/>
      <c r="L8" s="1083"/>
      <c r="M8" s="1083"/>
      <c r="N8" s="1083"/>
      <c r="O8" s="1083"/>
      <c r="P8" s="1083"/>
      <c r="Q8" s="1083"/>
      <c r="R8" s="1083"/>
      <c r="S8" s="1083"/>
      <c r="T8" s="1083"/>
      <c r="U8" s="1083"/>
      <c r="V8" s="1083"/>
      <c r="W8" s="1083"/>
      <c r="X8" s="1083"/>
      <c r="Y8" s="1083"/>
      <c r="Z8" s="1083"/>
      <c r="AA8" s="1083"/>
      <c r="AB8" s="1083"/>
      <c r="AC8" s="1083"/>
      <c r="AD8" s="1083"/>
      <c r="AE8" s="1083"/>
      <c r="AF8" s="1083"/>
      <c r="AG8" s="1083"/>
      <c r="AH8" s="1083"/>
      <c r="AI8" s="1083"/>
      <c r="AJ8" s="1083"/>
      <c r="AK8" s="1083"/>
      <c r="AL8" s="1083"/>
      <c r="AM8" s="1083"/>
    </row>
    <row r="9" spans="1:39" x14ac:dyDescent="0.35">
      <c r="A9" s="1083"/>
      <c r="B9" s="1083"/>
      <c r="C9" s="1084"/>
      <c r="D9" s="1084"/>
      <c r="E9" s="1084"/>
      <c r="F9" s="1083"/>
      <c r="G9" s="1083"/>
      <c r="H9" s="1083"/>
      <c r="I9" s="1290"/>
      <c r="J9" s="1292"/>
      <c r="K9" s="1083"/>
      <c r="L9" s="1083"/>
      <c r="M9" s="1083"/>
      <c r="N9" s="1083"/>
      <c r="O9" s="1083"/>
      <c r="P9" s="1083"/>
      <c r="Q9" s="1083"/>
      <c r="R9" s="1083"/>
      <c r="S9" s="1083"/>
      <c r="T9" s="1083"/>
      <c r="U9" s="1083"/>
      <c r="V9" s="1083"/>
      <c r="W9" s="1083"/>
      <c r="X9" s="1083"/>
      <c r="Y9" s="1083"/>
      <c r="Z9" s="1083"/>
      <c r="AA9" s="1083"/>
      <c r="AB9" s="1083"/>
      <c r="AC9" s="1083"/>
      <c r="AD9" s="1083"/>
      <c r="AE9" s="1083"/>
      <c r="AF9" s="1083"/>
      <c r="AG9" s="1083"/>
      <c r="AH9" s="1083"/>
      <c r="AI9" s="1083"/>
      <c r="AJ9" s="1083"/>
      <c r="AK9" s="1083"/>
      <c r="AL9" s="1083"/>
      <c r="AM9" s="1083"/>
    </row>
    <row r="10" spans="1:39" x14ac:dyDescent="0.35">
      <c r="A10" s="1083"/>
      <c r="B10" s="31"/>
      <c r="C10" s="31"/>
      <c r="D10" s="31"/>
      <c r="E10" s="31"/>
      <c r="F10" s="31"/>
      <c r="G10" s="1083"/>
      <c r="H10" s="1083"/>
      <c r="I10" s="1083"/>
      <c r="J10" s="1083"/>
      <c r="K10" s="1083"/>
      <c r="L10" s="1083"/>
      <c r="M10" s="1083"/>
      <c r="N10" s="1083"/>
      <c r="O10" s="1083"/>
      <c r="P10" s="1083"/>
      <c r="Q10" s="1083"/>
      <c r="R10" s="1083"/>
      <c r="S10" s="1083"/>
      <c r="T10" s="1083"/>
      <c r="U10" s="1083"/>
      <c r="V10" s="1083"/>
      <c r="W10" s="1083"/>
      <c r="X10" s="1083"/>
      <c r="Y10" s="1083"/>
      <c r="Z10" s="1083"/>
      <c r="AA10" s="1083"/>
      <c r="AB10" s="1083"/>
      <c r="AC10" s="1083"/>
      <c r="AD10" s="1083"/>
      <c r="AE10" s="1083"/>
      <c r="AF10" s="1083"/>
      <c r="AG10" s="1083"/>
      <c r="AH10" s="1083"/>
      <c r="AI10" s="1083"/>
      <c r="AJ10" s="1083"/>
      <c r="AK10" s="1083"/>
      <c r="AL10" s="1083"/>
      <c r="AM10" s="1083"/>
    </row>
    <row r="11" spans="1:39" s="214" customFormat="1" ht="24.75" customHeight="1" x14ac:dyDescent="0.35">
      <c r="B11" s="31"/>
      <c r="C11" s="31"/>
      <c r="D11" s="31"/>
      <c r="E11" s="31"/>
      <c r="F11" s="31"/>
      <c r="G11" s="1083"/>
      <c r="H11" s="1083"/>
      <c r="I11" s="1083"/>
      <c r="J11" s="1083"/>
      <c r="K11" s="1083"/>
    </row>
    <row r="12" spans="1:39" s="31" customFormat="1" ht="20.149999999999999" customHeight="1" x14ac:dyDescent="0.35"/>
    <row r="13" spans="1:39" s="31" customFormat="1" ht="20.149999999999999" customHeight="1" x14ac:dyDescent="0.35"/>
    <row r="14" spans="1:39" s="31" customFormat="1" ht="20.149999999999999" customHeight="1" x14ac:dyDescent="0.35"/>
    <row r="15" spans="1:39" s="31" customFormat="1" ht="20.149999999999999" customHeight="1" x14ac:dyDescent="0.35"/>
    <row r="16" spans="1:39" s="31" customFormat="1" ht="20.149999999999999" customHeight="1" x14ac:dyDescent="0.35">
      <c r="G16" s="228"/>
    </row>
    <row r="17" spans="2:36" s="31" customFormat="1" ht="20.149999999999999" customHeight="1" x14ac:dyDescent="0.35"/>
    <row r="18" spans="2:36" ht="18" customHeight="1" x14ac:dyDescent="0.35">
      <c r="B18" s="31"/>
      <c r="C18" s="31"/>
      <c r="D18" s="31"/>
      <c r="E18" s="31"/>
      <c r="F18" s="31"/>
      <c r="G18" s="1083"/>
      <c r="H18" s="1083"/>
      <c r="I18" s="1083"/>
      <c r="J18" s="1083"/>
      <c r="K18" s="1083"/>
      <c r="L18" s="1083"/>
      <c r="M18" s="1083"/>
      <c r="N18" s="1083"/>
      <c r="O18" s="1083"/>
      <c r="P18" s="1083"/>
      <c r="Q18" s="1083"/>
      <c r="R18" s="1083"/>
      <c r="S18" s="1083"/>
      <c r="T18" s="1083"/>
      <c r="U18" s="1083"/>
      <c r="V18" s="1083"/>
      <c r="W18" s="1083"/>
      <c r="X18" s="1083"/>
      <c r="Y18" s="1083"/>
      <c r="Z18" s="1083"/>
      <c r="AA18" s="1083"/>
      <c r="AB18" s="1083"/>
      <c r="AC18" s="1083"/>
      <c r="AD18" s="1083"/>
      <c r="AE18" s="1083"/>
      <c r="AF18" s="1083"/>
      <c r="AG18" s="1083"/>
      <c r="AH18" s="1083"/>
      <c r="AI18" s="1083"/>
      <c r="AJ18" s="1083"/>
    </row>
    <row r="19" spans="2:36" ht="17.25" customHeight="1" x14ac:dyDescent="0.35">
      <c r="B19" s="31"/>
      <c r="C19" s="31"/>
      <c r="D19" s="31"/>
      <c r="E19" s="31"/>
      <c r="F19" s="31"/>
      <c r="G19" s="1083"/>
      <c r="H19" s="1083"/>
      <c r="I19" s="1083"/>
      <c r="J19" s="1083"/>
      <c r="K19" s="1083"/>
      <c r="L19" s="1083"/>
      <c r="M19" s="1083"/>
      <c r="N19" s="1083"/>
      <c r="O19" s="1083"/>
      <c r="P19" s="1083"/>
      <c r="Q19" s="1083"/>
      <c r="R19" s="1083"/>
      <c r="S19" s="1083"/>
      <c r="T19" s="1083"/>
      <c r="U19" s="1083"/>
      <c r="V19" s="1083"/>
      <c r="W19" s="1083"/>
      <c r="X19" s="1083"/>
      <c r="Y19" s="1083"/>
      <c r="Z19" s="1083"/>
      <c r="AA19" s="1083"/>
      <c r="AB19" s="1083"/>
      <c r="AC19" s="1083"/>
      <c r="AD19" s="1083"/>
      <c r="AE19" s="1083"/>
      <c r="AF19" s="1083"/>
      <c r="AG19" s="1083"/>
      <c r="AH19" s="1083"/>
      <c r="AI19" s="1083"/>
      <c r="AJ19" s="1083"/>
    </row>
    <row r="20" spans="2:36" ht="15" customHeight="1" x14ac:dyDescent="0.35">
      <c r="B20" s="31"/>
      <c r="C20" s="31"/>
      <c r="D20" s="31"/>
      <c r="E20" s="31"/>
      <c r="F20" s="31"/>
      <c r="G20" s="1083"/>
      <c r="H20" s="1083"/>
      <c r="I20" s="1083"/>
      <c r="J20" s="1083"/>
      <c r="K20" s="1083"/>
      <c r="L20" s="1083"/>
      <c r="M20" s="1083"/>
      <c r="N20" s="1083"/>
      <c r="O20" s="1083"/>
      <c r="P20" s="1083"/>
      <c r="Q20" s="1083"/>
      <c r="R20" s="1083"/>
      <c r="S20" s="1083"/>
      <c r="T20" s="1083"/>
      <c r="U20" s="1083"/>
      <c r="V20" s="1083"/>
      <c r="W20" s="1083"/>
      <c r="X20" s="1083"/>
      <c r="Y20" s="1083"/>
      <c r="Z20" s="1083"/>
      <c r="AA20" s="1083"/>
      <c r="AB20" s="1083"/>
      <c r="AC20" s="1083"/>
      <c r="AD20" s="1083"/>
      <c r="AE20" s="1083"/>
      <c r="AF20" s="1083"/>
      <c r="AG20" s="1083"/>
      <c r="AH20" s="1083"/>
      <c r="AI20" s="1083"/>
      <c r="AJ20" s="1083"/>
    </row>
    <row r="21" spans="2:36" ht="21.75" customHeight="1" x14ac:dyDescent="0.5">
      <c r="B21" s="31"/>
      <c r="C21" s="31"/>
      <c r="D21" s="31"/>
      <c r="E21" s="31"/>
      <c r="F21" s="31"/>
      <c r="G21" s="1083"/>
      <c r="H21" s="1309"/>
      <c r="I21" s="1083"/>
      <c r="J21" s="1083"/>
      <c r="K21" s="1083"/>
      <c r="L21" s="1083"/>
      <c r="M21" s="1083"/>
      <c r="N21" s="1677"/>
      <c r="O21" s="1677"/>
      <c r="P21" s="1677"/>
      <c r="Q21" s="243"/>
      <c r="R21" s="243"/>
      <c r="S21" s="243"/>
      <c r="T21" s="243"/>
      <c r="U21" s="243"/>
      <c r="V21" s="243"/>
      <c r="W21" s="243"/>
      <c r="X21" s="243"/>
      <c r="Y21" s="243"/>
      <c r="Z21" s="243"/>
      <c r="AA21" s="243"/>
      <c r="AB21" s="243"/>
      <c r="AC21" s="243"/>
      <c r="AD21" s="243"/>
      <c r="AE21" s="243"/>
      <c r="AF21" s="243"/>
      <c r="AG21" s="243"/>
      <c r="AH21" s="243"/>
      <c r="AI21" s="243"/>
      <c r="AJ21" s="243"/>
    </row>
    <row r="22" spans="2:36" x14ac:dyDescent="0.35">
      <c r="B22" s="31"/>
      <c r="C22" s="31"/>
      <c r="D22" s="31"/>
      <c r="E22" s="31"/>
      <c r="F22" s="31"/>
      <c r="G22" s="1083"/>
      <c r="H22" s="1083"/>
      <c r="I22" s="1083"/>
      <c r="J22" s="1083"/>
      <c r="K22" s="1083"/>
      <c r="L22" s="1083"/>
      <c r="M22" s="1083"/>
      <c r="N22" s="1083"/>
      <c r="O22" s="1083"/>
      <c r="P22" s="1083"/>
      <c r="Q22" s="1083"/>
      <c r="R22" s="1083"/>
      <c r="S22" s="1083"/>
      <c r="T22" s="1083"/>
      <c r="U22" s="1083"/>
      <c r="V22" s="1083"/>
      <c r="W22" s="1083"/>
      <c r="X22" s="1083"/>
      <c r="Y22" s="1083"/>
      <c r="Z22" s="1083"/>
      <c r="AA22" s="1083"/>
      <c r="AB22" s="1083"/>
      <c r="AC22" s="1083"/>
      <c r="AD22" s="1083"/>
      <c r="AE22" s="1083"/>
      <c r="AF22" s="1083"/>
      <c r="AG22" s="1083"/>
      <c r="AH22" s="1083"/>
      <c r="AI22" s="1083"/>
      <c r="AJ22" s="1083"/>
    </row>
    <row r="23" spans="2:36" x14ac:dyDescent="0.35">
      <c r="B23" s="31"/>
      <c r="C23" s="31"/>
      <c r="D23" s="31"/>
      <c r="E23" s="31"/>
      <c r="F23" s="31"/>
      <c r="G23" s="1083"/>
      <c r="H23" s="1291"/>
      <c r="I23" s="1083"/>
      <c r="J23" s="1083"/>
      <c r="K23" s="1083"/>
      <c r="L23" s="1083"/>
      <c r="M23" s="1083"/>
      <c r="N23" s="1083"/>
      <c r="O23" s="1083"/>
      <c r="P23" s="1083"/>
      <c r="Q23" s="1083"/>
      <c r="R23" s="1083"/>
      <c r="S23" s="1083"/>
      <c r="T23" s="1083"/>
      <c r="U23" s="1083"/>
      <c r="V23" s="1083"/>
      <c r="W23" s="1083"/>
      <c r="X23" s="1083"/>
      <c r="Y23" s="1083"/>
      <c r="Z23" s="1083"/>
      <c r="AA23" s="1083"/>
      <c r="AB23" s="1083"/>
      <c r="AC23" s="1083"/>
      <c r="AD23" s="1083"/>
      <c r="AE23" s="1083"/>
      <c r="AF23" s="1083"/>
      <c r="AG23" s="1083"/>
      <c r="AH23" s="1083"/>
      <c r="AI23" s="1083"/>
      <c r="AJ23" s="1083"/>
    </row>
    <row r="24" spans="2:36" s="253" customFormat="1" x14ac:dyDescent="0.35"/>
    <row r="25" spans="2:36" s="253" customFormat="1" x14ac:dyDescent="0.35"/>
    <row r="26" spans="2:36" s="253" customFormat="1" x14ac:dyDescent="0.35">
      <c r="D26" s="257"/>
    </row>
    <row r="27" spans="2:36" s="253" customFormat="1" x14ac:dyDescent="0.35">
      <c r="C27" s="258"/>
    </row>
    <row r="28" spans="2:36" s="253" customFormat="1" x14ac:dyDescent="0.35"/>
    <row r="29" spans="2:36" s="253" customFormat="1" x14ac:dyDescent="0.35"/>
    <row r="30" spans="2:36" s="253" customFormat="1" x14ac:dyDescent="0.35"/>
    <row r="31" spans="2:36" x14ac:dyDescent="0.35">
      <c r="B31" s="1083"/>
      <c r="C31" s="1084"/>
      <c r="D31" s="253"/>
      <c r="E31" s="253"/>
      <c r="F31" s="253"/>
      <c r="G31" s="253"/>
      <c r="H31" s="1083"/>
      <c r="I31" s="1083"/>
      <c r="J31" s="1083"/>
      <c r="K31" s="1083"/>
      <c r="L31" s="1083"/>
      <c r="M31" s="1083"/>
      <c r="N31" s="1083"/>
      <c r="O31" s="1083"/>
      <c r="P31" s="1083"/>
      <c r="Q31" s="1083"/>
      <c r="R31" s="1083"/>
      <c r="S31" s="1083"/>
      <c r="T31" s="1083"/>
      <c r="U31" s="1083"/>
      <c r="V31" s="1083"/>
      <c r="W31" s="1083"/>
      <c r="X31" s="1083"/>
      <c r="Y31" s="1083"/>
      <c r="Z31" s="1083"/>
      <c r="AA31" s="1083"/>
      <c r="AB31" s="1083"/>
      <c r="AC31" s="1083"/>
      <c r="AD31" s="1083"/>
      <c r="AE31" s="1083"/>
      <c r="AF31" s="1083"/>
      <c r="AG31" s="1083"/>
      <c r="AH31" s="1083"/>
      <c r="AI31" s="1083"/>
      <c r="AJ31" s="1083"/>
    </row>
    <row r="32" spans="2:36" x14ac:dyDescent="0.35">
      <c r="B32" s="1083"/>
      <c r="C32" s="1084"/>
      <c r="D32" s="253"/>
      <c r="E32" s="253"/>
      <c r="F32" s="253"/>
      <c r="G32" s="253"/>
      <c r="H32" s="1083"/>
      <c r="I32" s="1083"/>
      <c r="J32" s="1083"/>
      <c r="K32" s="1083"/>
      <c r="L32" s="1083"/>
      <c r="M32" s="1083"/>
      <c r="N32" s="1083"/>
      <c r="O32" s="1083"/>
      <c r="P32" s="1083"/>
      <c r="Q32" s="1083"/>
      <c r="R32" s="1083"/>
      <c r="S32" s="1083"/>
      <c r="T32" s="1083"/>
      <c r="U32" s="1083"/>
      <c r="V32" s="1083"/>
      <c r="W32" s="1083"/>
      <c r="X32" s="1083"/>
      <c r="Y32" s="1083"/>
      <c r="Z32" s="1083"/>
      <c r="AA32" s="1083"/>
      <c r="AB32" s="1083"/>
      <c r="AC32" s="1083"/>
      <c r="AD32" s="1083"/>
      <c r="AE32" s="1083"/>
      <c r="AF32" s="1083"/>
      <c r="AG32" s="1083"/>
      <c r="AH32" s="1083"/>
      <c r="AI32" s="1083"/>
      <c r="AJ32" s="1083"/>
    </row>
    <row r="33" spans="2:10" s="253" customFormat="1" x14ac:dyDescent="0.35"/>
    <row r="34" spans="2:10" s="253" customFormat="1" x14ac:dyDescent="0.35"/>
    <row r="35" spans="2:10" s="253" customFormat="1" x14ac:dyDescent="0.35"/>
    <row r="36" spans="2:10" x14ac:dyDescent="0.35">
      <c r="B36" s="1083"/>
      <c r="C36" s="1084"/>
      <c r="D36" s="253"/>
      <c r="E36" s="253"/>
      <c r="F36" s="253"/>
      <c r="G36" s="253"/>
      <c r="H36" s="1083"/>
      <c r="I36" s="1083"/>
      <c r="J36" s="1083"/>
    </row>
    <row r="37" spans="2:10" x14ac:dyDescent="0.35">
      <c r="B37" s="259"/>
      <c r="C37" s="1083"/>
      <c r="D37" s="253"/>
      <c r="E37" s="253"/>
      <c r="F37" s="253"/>
      <c r="G37" s="253"/>
      <c r="H37" s="1291"/>
      <c r="I37" s="1083"/>
      <c r="J37" s="1083"/>
    </row>
    <row r="38" spans="2:10" x14ac:dyDescent="0.35">
      <c r="B38" s="1405"/>
      <c r="C38" s="1083"/>
      <c r="D38" s="253"/>
      <c r="E38" s="253"/>
      <c r="F38" s="253"/>
      <c r="G38" s="253"/>
      <c r="H38" s="1291"/>
      <c r="I38" s="1083"/>
      <c r="J38" s="1083"/>
    </row>
    <row r="39" spans="2:10" x14ac:dyDescent="0.35">
      <c r="B39" s="260"/>
      <c r="C39" s="261"/>
      <c r="D39" s="253"/>
      <c r="E39" s="253"/>
      <c r="F39" s="253"/>
      <c r="G39" s="253"/>
      <c r="H39" s="1314"/>
      <c r="I39" s="1314"/>
      <c r="J39" s="1290"/>
    </row>
    <row r="40" spans="2:10" x14ac:dyDescent="0.35">
      <c r="B40" s="260"/>
      <c r="C40" s="261"/>
      <c r="D40" s="253"/>
      <c r="E40" s="253"/>
      <c r="F40" s="253"/>
      <c r="G40" s="253"/>
      <c r="H40" s="1314"/>
      <c r="I40" s="1314"/>
      <c r="J40" s="1290"/>
    </row>
    <row r="41" spans="2:10" x14ac:dyDescent="0.35">
      <c r="B41" s="260"/>
      <c r="C41" s="261"/>
      <c r="D41" s="253"/>
      <c r="E41" s="253"/>
      <c r="F41" s="253"/>
      <c r="G41" s="253"/>
      <c r="H41" s="1314"/>
      <c r="I41" s="1314"/>
      <c r="J41" s="1290"/>
    </row>
    <row r="42" spans="2:10" x14ac:dyDescent="0.35">
      <c r="B42" s="260"/>
      <c r="C42" s="261"/>
      <c r="D42" s="253"/>
      <c r="E42" s="253"/>
      <c r="F42" s="253"/>
      <c r="G42" s="253"/>
      <c r="H42" s="1314"/>
      <c r="I42" s="1314"/>
      <c r="J42" s="1290"/>
    </row>
    <row r="43" spans="2:10" x14ac:dyDescent="0.35">
      <c r="B43" s="260"/>
      <c r="C43" s="261"/>
      <c r="D43" s="253"/>
      <c r="E43" s="253"/>
      <c r="F43" s="253"/>
      <c r="G43" s="253"/>
      <c r="H43" s="1314"/>
      <c r="I43" s="1314"/>
      <c r="J43" s="1290"/>
    </row>
    <row r="44" spans="2:10" x14ac:dyDescent="0.35">
      <c r="B44" s="260"/>
      <c r="C44" s="261"/>
      <c r="D44" s="253"/>
      <c r="E44" s="253"/>
      <c r="F44" s="253"/>
      <c r="G44" s="253"/>
      <c r="H44" s="1314"/>
      <c r="I44" s="1314"/>
      <c r="J44" s="1290"/>
    </row>
    <row r="45" spans="2:10" x14ac:dyDescent="0.35">
      <c r="B45" s="260"/>
      <c r="C45" s="261"/>
      <c r="D45" s="253"/>
      <c r="E45" s="253"/>
      <c r="F45" s="253"/>
      <c r="G45" s="253"/>
      <c r="H45" s="1314"/>
      <c r="I45" s="1314"/>
      <c r="J45" s="1290"/>
    </row>
    <row r="46" spans="2:10" x14ac:dyDescent="0.35">
      <c r="B46" s="260"/>
      <c r="C46" s="261"/>
      <c r="D46" s="261"/>
      <c r="E46" s="261"/>
      <c r="F46" s="1314"/>
      <c r="G46" s="1314"/>
      <c r="H46" s="1314"/>
      <c r="I46" s="1314"/>
      <c r="J46" s="1290"/>
    </row>
    <row r="47" spans="2:10" ht="15.75" hidden="1" customHeight="1" x14ac:dyDescent="0.35">
      <c r="B47" s="260"/>
      <c r="C47" s="261"/>
      <c r="D47" s="261"/>
      <c r="E47" s="261"/>
      <c r="F47" s="1314"/>
      <c r="G47" s="1314"/>
      <c r="H47" s="1314"/>
      <c r="I47" s="1314"/>
      <c r="J47" s="1290"/>
    </row>
    <row r="48" spans="2:10" ht="15.75" hidden="1" customHeight="1" x14ac:dyDescent="0.35">
      <c r="B48" s="260"/>
      <c r="C48" s="261"/>
      <c r="D48" s="261"/>
      <c r="E48" s="261"/>
      <c r="F48" s="1314"/>
      <c r="G48" s="1314"/>
      <c r="H48" s="1314"/>
      <c r="I48" s="1314"/>
      <c r="J48" s="1290"/>
    </row>
    <row r="49" spans="2:11" ht="15.75" hidden="1" customHeight="1" x14ac:dyDescent="0.35">
      <c r="B49" s="260"/>
      <c r="C49" s="261"/>
      <c r="D49" s="261"/>
      <c r="E49" s="261"/>
      <c r="F49" s="1314"/>
      <c r="G49" s="1314"/>
      <c r="H49" s="1314"/>
      <c r="I49" s="1314"/>
      <c r="J49" s="1290"/>
      <c r="K49" s="1083"/>
    </row>
    <row r="50" spans="2:11" ht="15.75" hidden="1" customHeight="1" x14ac:dyDescent="0.35">
      <c r="B50" s="260"/>
      <c r="C50" s="261"/>
      <c r="D50" s="261"/>
      <c r="E50" s="261"/>
      <c r="F50" s="1314"/>
      <c r="G50" s="1314"/>
      <c r="H50" s="1314"/>
      <c r="I50" s="1314"/>
      <c r="J50" s="1290"/>
      <c r="K50" s="1083"/>
    </row>
    <row r="51" spans="2:11" ht="15.75" hidden="1" customHeight="1" x14ac:dyDescent="0.35">
      <c r="B51" s="1707" t="s">
        <v>234</v>
      </c>
      <c r="C51" s="1708"/>
      <c r="D51" s="1708"/>
      <c r="E51" s="1708"/>
      <c r="F51" s="1708"/>
      <c r="G51" s="1708"/>
      <c r="H51" s="1708"/>
      <c r="I51" s="1708"/>
      <c r="J51" s="1708"/>
      <c r="K51" s="1709"/>
    </row>
    <row r="52" spans="2:11" ht="15.75" hidden="1" customHeight="1" x14ac:dyDescent="0.35">
      <c r="B52" s="1083"/>
      <c r="C52" s="1084"/>
      <c r="D52" s="1084"/>
      <c r="E52" s="1084"/>
      <c r="F52" s="1083"/>
      <c r="G52" s="1083"/>
      <c r="H52" s="1083"/>
      <c r="I52" s="1083"/>
      <c r="J52" s="1083"/>
      <c r="K52" s="1083"/>
    </row>
    <row r="53" spans="2:11" ht="15.75" hidden="1" customHeight="1" x14ac:dyDescent="0.35">
      <c r="B53" s="1365" t="s">
        <v>235</v>
      </c>
      <c r="C53" s="1366"/>
      <c r="D53" s="1367" t="s">
        <v>236</v>
      </c>
      <c r="E53" s="1084"/>
      <c r="F53" s="1083"/>
      <c r="G53" s="1083"/>
      <c r="H53" s="1083"/>
      <c r="I53" s="1083"/>
      <c r="J53" s="1083"/>
      <c r="K53" s="1083"/>
    </row>
    <row r="54" spans="2:11" ht="15.75" hidden="1" customHeight="1" x14ac:dyDescent="0.35">
      <c r="B54" s="1368"/>
      <c r="C54" s="1369"/>
      <c r="D54" s="1370"/>
      <c r="E54" s="1084"/>
      <c r="F54" s="1083"/>
      <c r="G54" s="1083"/>
      <c r="H54" s="1083"/>
      <c r="I54" s="1083"/>
      <c r="J54" s="1083"/>
      <c r="K54" s="1083"/>
    </row>
    <row r="55" spans="2:11" ht="15.75" hidden="1" customHeight="1" x14ac:dyDescent="0.35">
      <c r="B55" s="1354">
        <f>B12</f>
        <v>0</v>
      </c>
      <c r="C55" s="1371"/>
      <c r="D55" s="1372">
        <f>C12</f>
        <v>0</v>
      </c>
      <c r="E55" s="1083"/>
      <c r="F55" s="1373"/>
      <c r="G55" s="1083"/>
      <c r="H55" s="1373"/>
      <c r="I55" s="1083"/>
      <c r="J55" s="1083"/>
      <c r="K55" s="1083"/>
    </row>
    <row r="56" spans="2:11" ht="15.75" hidden="1" customHeight="1" x14ac:dyDescent="0.35">
      <c r="B56" s="1354">
        <f>B13</f>
        <v>0</v>
      </c>
      <c r="C56" s="1371"/>
      <c r="D56" s="1372">
        <f>C13</f>
        <v>0</v>
      </c>
      <c r="E56" s="1290"/>
      <c r="F56" s="1373"/>
      <c r="G56" s="1083"/>
      <c r="H56" s="1373"/>
      <c r="I56" s="1083"/>
      <c r="J56" s="1083"/>
      <c r="K56" s="1083"/>
    </row>
    <row r="57" spans="2:11" ht="15.75" hidden="1" customHeight="1" x14ac:dyDescent="0.35">
      <c r="B57" s="1354" t="str">
        <f>B14&amp;" ohne "&amp;Einstellungen!B301</f>
        <v xml:space="preserve"> ohne </v>
      </c>
      <c r="C57" s="1371"/>
      <c r="D57" s="1372" t="e">
        <f>C14-(Einstellungen!E301*Kalkulation!F9)</f>
        <v>#VALUE!</v>
      </c>
      <c r="E57" s="1083"/>
      <c r="F57" s="1373"/>
      <c r="G57" s="1083"/>
      <c r="H57" s="1373"/>
      <c r="I57" s="1083"/>
      <c r="J57" s="1083"/>
      <c r="K57" s="1083"/>
    </row>
    <row r="58" spans="2:11" ht="15.75" hidden="1" customHeight="1" x14ac:dyDescent="0.35">
      <c r="B58" s="1354"/>
      <c r="C58" s="1371"/>
      <c r="D58" s="1372"/>
      <c r="E58" s="1083"/>
      <c r="F58" s="1373"/>
      <c r="G58" s="1083"/>
      <c r="H58" s="1373"/>
      <c r="I58" s="1083"/>
      <c r="J58" s="1083"/>
      <c r="K58" s="1083"/>
    </row>
    <row r="59" spans="2:11" ht="15.75" hidden="1" customHeight="1" x14ac:dyDescent="0.35">
      <c r="B59" s="1354" t="str">
        <f>Personal!B7</f>
        <v>Heimleitung</v>
      </c>
      <c r="C59" s="1371"/>
      <c r="D59" s="1372">
        <f>Personal!R7</f>
        <v>107380.68372546716</v>
      </c>
      <c r="E59" s="1083"/>
      <c r="F59" s="1373"/>
      <c r="G59" s="1083"/>
      <c r="H59" s="1373"/>
      <c r="I59" s="1083"/>
      <c r="J59" s="1083"/>
      <c r="K59" s="1083"/>
    </row>
    <row r="60" spans="2:11" ht="15.75" hidden="1" customHeight="1" x14ac:dyDescent="0.35">
      <c r="B60" s="1354" t="str">
        <f>Personal!B8</f>
        <v>Verwaltung</v>
      </c>
      <c r="C60" s="1371"/>
      <c r="D60" s="1372">
        <f>Personal!R8</f>
        <v>71261.927213378469</v>
      </c>
      <c r="E60" s="1083"/>
      <c r="F60" s="1373"/>
      <c r="G60" s="1083"/>
      <c r="H60" s="1373"/>
      <c r="I60" s="1083"/>
      <c r="J60" s="1083"/>
      <c r="K60" s="1083"/>
    </row>
    <row r="61" spans="2:11" ht="15.75" hidden="1" customHeight="1" x14ac:dyDescent="0.35">
      <c r="B61" s="1354" t="str">
        <f>Personal!B14</f>
        <v>Wäschebetreuung (Leibwäsche)</v>
      </c>
      <c r="C61" s="1371"/>
      <c r="D61" s="1372">
        <f>Personal!R14</f>
        <v>44987.64386601872</v>
      </c>
      <c r="E61" s="1083"/>
      <c r="F61" s="1373"/>
      <c r="G61" s="1083"/>
      <c r="H61" s="1373"/>
      <c r="I61" s="1083"/>
      <c r="J61" s="1083"/>
      <c r="K61" s="1083"/>
    </row>
    <row r="62" spans="2:11" ht="15.75" hidden="1" customHeight="1" x14ac:dyDescent="0.35">
      <c r="B62" s="1354" t="str">
        <f>Personal!B15</f>
        <v>Frühstück (Koch/Köchin)</v>
      </c>
      <c r="C62" s="1371"/>
      <c r="D62" s="1372">
        <f>Personal!R15</f>
        <v>16324.130848374802</v>
      </c>
      <c r="E62" s="1083"/>
      <c r="F62" s="1373"/>
      <c r="G62" s="1083"/>
      <c r="H62" s="1373"/>
      <c r="I62" s="1083"/>
      <c r="J62" s="1083"/>
      <c r="K62" s="1083"/>
    </row>
    <row r="63" spans="2:11" ht="15.75" hidden="1" customHeight="1" x14ac:dyDescent="0.35">
      <c r="B63" s="1354" t="str">
        <f>Personal!B18</f>
        <v>Frühstück (Küchenhilfen)</v>
      </c>
      <c r="C63" s="1371"/>
      <c r="D63" s="1372">
        <f>Personal!R18</f>
        <v>20079.483220355047</v>
      </c>
      <c r="E63" s="1083"/>
      <c r="F63" s="1373"/>
      <c r="G63" s="1083"/>
      <c r="H63" s="1373"/>
      <c r="I63" s="1083"/>
      <c r="J63" s="1083"/>
      <c r="K63" s="1083"/>
    </row>
    <row r="64" spans="2:11" ht="15.75" hidden="1" customHeight="1" x14ac:dyDescent="0.35">
      <c r="B64" s="1354" t="str">
        <f>Personal!B21</f>
        <v>Unterhaltsreinigung (Reinigungskräfte)</v>
      </c>
      <c r="C64" s="1371"/>
      <c r="D64" s="1372">
        <f>Personal!R21</f>
        <v>205437.05485652699</v>
      </c>
      <c r="E64" s="1083"/>
      <c r="F64" s="1373"/>
      <c r="G64" s="1083"/>
      <c r="H64" s="1373"/>
      <c r="I64" s="1083"/>
      <c r="J64" s="1083"/>
      <c r="K64" s="1083"/>
    </row>
    <row r="65" spans="2:8" ht="15.75" hidden="1" customHeight="1" x14ac:dyDescent="0.35">
      <c r="B65" s="1354" t="str">
        <f>Personal!B23</f>
        <v>Hauswartschaft</v>
      </c>
      <c r="C65" s="1371"/>
      <c r="D65" s="1372">
        <f>Personal!R23</f>
        <v>39351.203170650435</v>
      </c>
      <c r="E65" s="1083"/>
      <c r="F65" s="1373"/>
      <c r="G65" s="1083"/>
      <c r="H65" s="1373"/>
    </row>
    <row r="66" spans="2:8" ht="15.75" hidden="1" customHeight="1" x14ac:dyDescent="0.35">
      <c r="B66" s="1354"/>
      <c r="C66" s="1371"/>
      <c r="D66" s="1372"/>
      <c r="E66" s="1083"/>
      <c r="F66" s="1373"/>
      <c r="G66" s="1083"/>
      <c r="H66" s="1373"/>
    </row>
    <row r="67" spans="2:8" ht="15.75" hidden="1" customHeight="1" x14ac:dyDescent="0.35">
      <c r="B67" s="1354" t="s">
        <v>124</v>
      </c>
      <c r="C67" s="1371"/>
      <c r="D67" s="1374" t="e">
        <f>SUM(D55:D65)</f>
        <v>#VALUE!</v>
      </c>
      <c r="E67" s="1083"/>
      <c r="F67" s="1373"/>
      <c r="G67" s="1083"/>
      <c r="H67" s="1373"/>
    </row>
    <row r="68" spans="2:8" ht="15.75" hidden="1" customHeight="1" x14ac:dyDescent="0.35">
      <c r="B68" s="1354" t="s">
        <v>237</v>
      </c>
      <c r="C68" s="1371"/>
      <c r="D68" s="1372">
        <f>Kalkulation!G9*Kalkulation!F9</f>
        <v>25550</v>
      </c>
      <c r="E68" s="1083"/>
      <c r="F68" s="1373"/>
      <c r="G68" s="1083"/>
      <c r="H68" s="1373"/>
    </row>
    <row r="69" spans="2:8" ht="15.75" hidden="1" customHeight="1" x14ac:dyDescent="0.35">
      <c r="B69" s="1375"/>
      <c r="C69" s="1376"/>
      <c r="D69" s="1377"/>
      <c r="E69" s="1083"/>
      <c r="F69" s="1373"/>
      <c r="G69" s="1083"/>
      <c r="H69" s="1373"/>
    </row>
    <row r="70" spans="2:8" ht="15.75" hidden="1" customHeight="1" x14ac:dyDescent="0.35">
      <c r="B70" s="1378" t="s">
        <v>238</v>
      </c>
      <c r="C70" s="1379"/>
      <c r="D70" s="1380" t="e">
        <f>D67/D68</f>
        <v>#VALUE!</v>
      </c>
      <c r="E70" s="1083"/>
      <c r="F70" s="1373"/>
      <c r="G70" s="1083"/>
      <c r="H70" s="1373"/>
    </row>
    <row r="71" spans="2:8" ht="15.75" hidden="1" customHeight="1" x14ac:dyDescent="0.35">
      <c r="B71" s="1083"/>
      <c r="C71" s="1084"/>
      <c r="D71" s="1084"/>
      <c r="E71" s="1084"/>
      <c r="F71" s="1083"/>
      <c r="G71" s="1083"/>
      <c r="H71" s="1083"/>
    </row>
    <row r="72" spans="2:8" ht="15.75" hidden="1" customHeight="1" x14ac:dyDescent="0.35">
      <c r="B72" s="1083"/>
      <c r="C72" s="1084"/>
      <c r="D72" s="1084"/>
      <c r="E72" s="1084"/>
      <c r="F72" s="1083"/>
      <c r="G72" s="1083"/>
      <c r="H72" s="1083"/>
    </row>
    <row r="73" spans="2:8" ht="15.75" hidden="1" customHeight="1" x14ac:dyDescent="0.35">
      <c r="B73" s="1381" t="s">
        <v>239</v>
      </c>
      <c r="C73" s="1382"/>
      <c r="D73" s="1383" t="s">
        <v>236</v>
      </c>
      <c r="E73" s="1084"/>
      <c r="F73" s="1083"/>
      <c r="G73" s="1083"/>
      <c r="H73" s="1083"/>
    </row>
    <row r="74" spans="2:8" ht="15.75" hidden="1" customHeight="1" x14ac:dyDescent="0.35">
      <c r="B74" s="1368"/>
      <c r="C74" s="1369"/>
      <c r="D74" s="1370"/>
      <c r="E74" s="1084"/>
      <c r="F74" s="1083"/>
      <c r="G74" s="1083"/>
      <c r="H74" s="1083"/>
    </row>
    <row r="75" spans="2:8" ht="15.75" hidden="1" customHeight="1" x14ac:dyDescent="0.35">
      <c r="B75" s="1354">
        <f>Einstellungen!B301</f>
        <v>0</v>
      </c>
      <c r="C75" s="1371"/>
      <c r="D75" s="1384" t="e">
        <f>Einstellungen!E301*Kalkulation!F9</f>
        <v>#VALUE!</v>
      </c>
      <c r="E75" s="1084"/>
      <c r="F75" s="1083"/>
      <c r="G75" s="1083"/>
      <c r="H75" s="1083"/>
    </row>
    <row r="76" spans="2:8" ht="15.75" hidden="1" customHeight="1" x14ac:dyDescent="0.35">
      <c r="B76" s="1354"/>
      <c r="C76" s="1371"/>
      <c r="D76" s="1385"/>
      <c r="E76" s="1084"/>
      <c r="F76" s="1083"/>
      <c r="G76" s="1083"/>
      <c r="H76" s="1083"/>
    </row>
    <row r="77" spans="2:8" ht="15.75" hidden="1" customHeight="1" x14ac:dyDescent="0.35">
      <c r="B77" s="1354" t="str">
        <f>Personal!B9</f>
        <v>Pflegedienstleitung</v>
      </c>
      <c r="C77" s="1371"/>
      <c r="D77" s="1384">
        <f>Personal!R9</f>
        <v>107380.68372546716</v>
      </c>
      <c r="E77" s="1084"/>
      <c r="F77" s="1083"/>
      <c r="G77" s="1083"/>
      <c r="H77" s="1083"/>
    </row>
    <row r="78" spans="2:8" ht="15.75" hidden="1" customHeight="1" x14ac:dyDescent="0.35">
      <c r="B78" s="1354" t="str">
        <f>Personal!B10</f>
        <v>Diplomiertes Pflegepersonal</v>
      </c>
      <c r="C78" s="1371"/>
      <c r="D78" s="1384">
        <f>Personal!R10</f>
        <v>490336.15054135927</v>
      </c>
      <c r="E78" s="1084"/>
      <c r="F78" s="1083"/>
      <c r="G78" s="1083"/>
      <c r="H78" s="1083"/>
    </row>
    <row r="79" spans="2:8" ht="15.75" hidden="1" customHeight="1" x14ac:dyDescent="0.35">
      <c r="B79" s="1354" t="str">
        <f>Personal!B12</f>
        <v>Pflegefachkräfte (PA &amp; PH)</v>
      </c>
      <c r="C79" s="1371"/>
      <c r="D79" s="1384">
        <f>Personal!R12</f>
        <v>1222519.3773920957</v>
      </c>
      <c r="E79" s="1084"/>
      <c r="F79" s="1083"/>
      <c r="G79" s="1083"/>
      <c r="H79" s="1083"/>
    </row>
    <row r="80" spans="2:8" ht="15.75" hidden="1" customHeight="1" x14ac:dyDescent="0.35">
      <c r="B80" s="1354" t="str">
        <f>Personal!B13</f>
        <v>Pflegehilfskräfte</v>
      </c>
      <c r="C80" s="1371"/>
      <c r="D80" s="1384">
        <f>Personal!R13</f>
        <v>289347.03600790829</v>
      </c>
      <c r="E80" s="1084"/>
      <c r="F80" s="1083"/>
      <c r="G80" s="1083"/>
      <c r="H80" s="1083"/>
    </row>
    <row r="81" spans="2:11" ht="15.75" hidden="1" customHeight="1" x14ac:dyDescent="0.35">
      <c r="B81" s="1354"/>
      <c r="C81" s="1371"/>
      <c r="D81" s="1384"/>
      <c r="E81" s="1084"/>
      <c r="F81" s="1083"/>
      <c r="G81" s="1083"/>
      <c r="H81" s="1083"/>
      <c r="I81" s="1083"/>
      <c r="J81" s="1083"/>
      <c r="K81" s="1083"/>
    </row>
    <row r="82" spans="2:11" ht="15.75" hidden="1" customHeight="1" x14ac:dyDescent="0.35">
      <c r="B82" s="1354" t="s">
        <v>124</v>
      </c>
      <c r="C82" s="1371"/>
      <c r="D82" s="1384" t="e">
        <f>SUM(D75:D80)</f>
        <v>#VALUE!</v>
      </c>
      <c r="E82" s="1084"/>
      <c r="F82" s="1083"/>
      <c r="G82" s="1083"/>
      <c r="H82" s="1083"/>
      <c r="I82" s="1083"/>
      <c r="J82" s="1083"/>
      <c r="K82" s="1083"/>
    </row>
    <row r="83" spans="2:11" ht="15.75" hidden="1" customHeight="1" x14ac:dyDescent="0.35">
      <c r="B83" s="1354" t="s">
        <v>240</v>
      </c>
      <c r="C83" s="1371"/>
      <c r="D83" s="1384">
        <f>Kalkulation!G9*Kalkulation!F9</f>
        <v>25550</v>
      </c>
      <c r="E83" s="1084"/>
      <c r="F83" s="1083"/>
      <c r="G83" s="1083"/>
      <c r="H83" s="1083"/>
      <c r="I83" s="1083"/>
      <c r="J83" s="1083"/>
      <c r="K83" s="1083"/>
    </row>
    <row r="84" spans="2:11" ht="15.75" hidden="1" customHeight="1" x14ac:dyDescent="0.35">
      <c r="B84" s="1375"/>
      <c r="C84" s="1376"/>
      <c r="D84" s="1386"/>
      <c r="E84" s="1084"/>
      <c r="F84" s="1387" t="s">
        <v>241</v>
      </c>
      <c r="G84" s="1388"/>
      <c r="H84" s="1389" t="s">
        <v>72</v>
      </c>
      <c r="I84" s="1083"/>
      <c r="J84" s="1388" t="s">
        <v>242</v>
      </c>
      <c r="K84" s="1388"/>
    </row>
    <row r="85" spans="2:11" ht="15.75" hidden="1" customHeight="1" x14ac:dyDescent="0.35">
      <c r="B85" s="1390" t="s">
        <v>243</v>
      </c>
      <c r="C85" s="1382"/>
      <c r="D85" s="1391" t="e">
        <f>D82/D83</f>
        <v>#VALUE!</v>
      </c>
      <c r="E85" s="1084"/>
      <c r="F85" s="1392" t="s">
        <v>244</v>
      </c>
      <c r="G85" s="1388">
        <v>0</v>
      </c>
      <c r="H85" s="1393">
        <v>0</v>
      </c>
      <c r="I85" s="1083"/>
      <c r="J85" s="1388" t="s">
        <v>244</v>
      </c>
      <c r="K85" s="1394">
        <v>0</v>
      </c>
    </row>
    <row r="86" spans="2:11" ht="15.75" hidden="1" customHeight="1" x14ac:dyDescent="0.35">
      <c r="B86" s="1395" t="s">
        <v>245</v>
      </c>
      <c r="C86" s="1396">
        <v>0</v>
      </c>
      <c r="D86" s="1397">
        <v>0</v>
      </c>
      <c r="E86" s="1084"/>
      <c r="F86" s="1392" t="s">
        <v>246</v>
      </c>
      <c r="G86" s="1388">
        <v>9.93</v>
      </c>
      <c r="H86" s="1393">
        <f t="shared" ref="H86:H92" si="0">G86/$G$93</f>
        <v>0.29761726359958046</v>
      </c>
      <c r="I86" s="1083"/>
      <c r="J86" s="1388" t="s">
        <v>246</v>
      </c>
      <c r="K86" s="1394">
        <v>154.19999999999999</v>
      </c>
    </row>
    <row r="87" spans="2:11" ht="15.75" hidden="1" customHeight="1" x14ac:dyDescent="0.35">
      <c r="B87" s="1398" t="s">
        <v>247</v>
      </c>
      <c r="C87" s="1399">
        <f t="shared" ref="C87:C93" si="1">H86</f>
        <v>0.29761726359958046</v>
      </c>
      <c r="D87" s="1400" t="e">
        <f>D85*C87</f>
        <v>#VALUE!</v>
      </c>
      <c r="E87" s="1084"/>
      <c r="F87" s="1392" t="s">
        <v>248</v>
      </c>
      <c r="G87" s="1388">
        <v>19.86</v>
      </c>
      <c r="H87" s="1393">
        <f t="shared" si="0"/>
        <v>0.59523452719916092</v>
      </c>
      <c r="I87" s="1083"/>
      <c r="J87" s="1388" t="s">
        <v>248</v>
      </c>
      <c r="K87" s="1394">
        <v>284.3</v>
      </c>
    </row>
    <row r="88" spans="2:11" ht="15.75" hidden="1" customHeight="1" x14ac:dyDescent="0.35">
      <c r="B88" s="1398" t="s">
        <v>249</v>
      </c>
      <c r="C88" s="1399">
        <f t="shared" si="1"/>
        <v>0.59523452719916092</v>
      </c>
      <c r="D88" s="1400" t="e">
        <f>C88*D85</f>
        <v>#VALUE!</v>
      </c>
      <c r="E88" s="1084"/>
      <c r="F88" s="1392" t="s">
        <v>250</v>
      </c>
      <c r="G88" s="1388">
        <v>32.21</v>
      </c>
      <c r="H88" s="1393">
        <f t="shared" si="0"/>
        <v>0.96538288625805502</v>
      </c>
      <c r="I88" s="1083"/>
      <c r="J88" s="1388" t="s">
        <v>250</v>
      </c>
      <c r="K88" s="1394">
        <v>442.9</v>
      </c>
    </row>
    <row r="89" spans="2:11" ht="15.75" hidden="1" customHeight="1" x14ac:dyDescent="0.35">
      <c r="B89" s="1398" t="s">
        <v>251</v>
      </c>
      <c r="C89" s="1399">
        <f t="shared" si="1"/>
        <v>0.96538288625805502</v>
      </c>
      <c r="D89" s="1400" t="e">
        <f>C89*D85</f>
        <v>#VALUE!</v>
      </c>
      <c r="E89" s="1084"/>
      <c r="F89" s="1392" t="s">
        <v>252</v>
      </c>
      <c r="G89" s="1388">
        <v>45.84</v>
      </c>
      <c r="H89" s="1393">
        <f t="shared" si="0"/>
        <v>1.3738947999400573</v>
      </c>
      <c r="I89" s="1083"/>
      <c r="J89" s="1388" t="s">
        <v>252</v>
      </c>
      <c r="K89" s="1394">
        <v>664.3</v>
      </c>
    </row>
    <row r="90" spans="2:11" ht="15.75" hidden="1" customHeight="1" x14ac:dyDescent="0.35">
      <c r="B90" s="1398" t="s">
        <v>253</v>
      </c>
      <c r="C90" s="1399">
        <f t="shared" si="1"/>
        <v>1.3738947999400573</v>
      </c>
      <c r="D90" s="1400" t="e">
        <f>C90*D85</f>
        <v>#VALUE!</v>
      </c>
      <c r="E90" s="1084"/>
      <c r="F90" s="1392" t="s">
        <v>254</v>
      </c>
      <c r="G90" s="1388">
        <v>47.67</v>
      </c>
      <c r="H90" s="1393">
        <f t="shared" si="0"/>
        <v>1.4287426944402819</v>
      </c>
      <c r="I90" s="1083"/>
      <c r="J90" s="1388" t="s">
        <v>254</v>
      </c>
      <c r="K90" s="1394">
        <v>902.3</v>
      </c>
    </row>
    <row r="91" spans="2:11" ht="15.75" hidden="1" customHeight="1" x14ac:dyDescent="0.35">
      <c r="B91" s="1398" t="s">
        <v>255</v>
      </c>
      <c r="C91" s="1399">
        <f t="shared" si="1"/>
        <v>1.4287426944402819</v>
      </c>
      <c r="D91" s="1400" t="e">
        <f>C91*D85</f>
        <v>#VALUE!</v>
      </c>
      <c r="E91" s="1084"/>
      <c r="F91" s="1392" t="s">
        <v>256</v>
      </c>
      <c r="G91" s="1388">
        <v>51.82</v>
      </c>
      <c r="H91" s="1393">
        <f t="shared" si="0"/>
        <v>1.5531245316948901</v>
      </c>
      <c r="I91" s="1083"/>
      <c r="J91" s="1388" t="s">
        <v>256</v>
      </c>
      <c r="K91" s="1394">
        <v>1260</v>
      </c>
    </row>
    <row r="92" spans="2:11" ht="15.75" hidden="1" customHeight="1" x14ac:dyDescent="0.35">
      <c r="B92" s="1398" t="s">
        <v>257</v>
      </c>
      <c r="C92" s="1399">
        <f t="shared" si="1"/>
        <v>1.5531245316948901</v>
      </c>
      <c r="D92" s="1400" t="e">
        <f>C92*D85</f>
        <v>#VALUE!</v>
      </c>
      <c r="E92" s="1084"/>
      <c r="F92" s="1392" t="s">
        <v>258</v>
      </c>
      <c r="G92" s="1388">
        <v>59.59</v>
      </c>
      <c r="H92" s="1393">
        <f t="shared" si="0"/>
        <v>1.7860032968679758</v>
      </c>
      <c r="I92" s="1083"/>
      <c r="J92" s="1388" t="s">
        <v>258</v>
      </c>
      <c r="K92" s="1394">
        <v>1655.8</v>
      </c>
    </row>
    <row r="93" spans="2:11" ht="15.75" hidden="1" customHeight="1" x14ac:dyDescent="0.35">
      <c r="B93" s="1401" t="s">
        <v>259</v>
      </c>
      <c r="C93" s="1402">
        <f t="shared" si="1"/>
        <v>1.7860032968679758</v>
      </c>
      <c r="D93" s="1403" t="e">
        <f>C93*D85</f>
        <v>#VALUE!</v>
      </c>
      <c r="E93" s="1084"/>
      <c r="F93" s="1392" t="s">
        <v>260</v>
      </c>
      <c r="G93" s="1388">
        <f>AVERAGE(G85:G92)</f>
        <v>33.364999999999995</v>
      </c>
      <c r="H93" s="1388"/>
      <c r="I93" s="1083"/>
      <c r="J93" s="1388" t="s">
        <v>260</v>
      </c>
      <c r="K93" s="1404">
        <f>AVERAGE(K85:K92)</f>
        <v>670.47500000000002</v>
      </c>
    </row>
    <row r="94" spans="2:11" ht="15.75" hidden="1" customHeight="1" x14ac:dyDescent="0.35">
      <c r="B94" s="1083"/>
      <c r="C94" s="1084"/>
      <c r="D94" s="1084"/>
      <c r="E94" s="1084"/>
      <c r="F94" s="1083"/>
      <c r="G94" s="1083"/>
      <c r="H94" s="1083"/>
      <c r="I94" s="1083"/>
      <c r="J94" s="1083"/>
      <c r="K94" s="1083"/>
    </row>
    <row r="95" spans="2:11" ht="15.75" hidden="1" customHeight="1" x14ac:dyDescent="0.35">
      <c r="B95" s="1083"/>
      <c r="C95" s="1084"/>
      <c r="D95" s="1320"/>
      <c r="E95" s="1084"/>
      <c r="F95" s="1083"/>
      <c r="G95" s="1083"/>
      <c r="H95" s="1083"/>
      <c r="I95" s="1083"/>
      <c r="J95" s="1083"/>
      <c r="K95" s="1083"/>
    </row>
    <row r="96" spans="2:11" ht="15.75" hidden="1" customHeight="1" x14ac:dyDescent="0.35">
      <c r="B96" s="1083"/>
      <c r="C96" s="1084"/>
      <c r="D96" s="1084"/>
      <c r="E96" s="1084"/>
      <c r="F96" s="1083"/>
      <c r="G96" s="1083"/>
      <c r="H96" s="1083"/>
      <c r="I96" s="1083"/>
      <c r="J96" s="1083"/>
      <c r="K96" s="1083"/>
    </row>
  </sheetData>
  <sheetProtection sheet="1" objects="1" scenarios="1" selectLockedCells="1" selectUnlockedCells="1"/>
  <customSheetViews>
    <customSheetView guid="{AEB6CCF5-4429-48DA-867B-58761C94C6F2}" showGridLines="0" hiddenRows="1">
      <pane ySplit="3" topLeftCell="A4" activePane="bottomLeft" state="frozen"/>
      <selection pane="bottomLeft" activeCell="A4" sqref="A4"/>
      <pageMargins left="0" right="0" top="0" bottom="0" header="0" footer="0"/>
      <pageSetup paperSize="9" orientation="landscape"/>
    </customSheetView>
    <customSheetView guid="{C4DAD7F8-47C6-4127-9A46-A993B7B9C81A}" showGridLines="0" hiddenRows="1">
      <pane ySplit="3" topLeftCell="A4" activePane="bottomLeft" state="frozen"/>
      <selection pane="bottomLeft" activeCell="A4" sqref="A4"/>
      <pageMargins left="0" right="0" top="0" bottom="0" header="0" footer="0"/>
      <pageSetup paperSize="9" orientation="landscape"/>
    </customSheetView>
    <customSheetView guid="{3BF24E96-6DC5-4C44-95BA-F3C989ECD277}" showGridLines="0" hiddenRows="1">
      <pane ySplit="3" topLeftCell="A4" activePane="bottomLeft" state="frozen"/>
      <selection pane="bottomLeft" activeCell="A4" sqref="A4"/>
      <pageMargins left="0" right="0" top="0" bottom="0" header="0" footer="0"/>
      <pageSetup paperSize="9" orientation="landscape"/>
    </customSheetView>
    <customSheetView guid="{4144C77C-55F3-4C13-A3EB-FD414C1C7F21}" showGridLines="0" hiddenRows="1">
      <pane ySplit="3" topLeftCell="A4" activePane="bottomLeft" state="frozen"/>
      <selection pane="bottomLeft" activeCell="A4" sqref="A4"/>
      <pageMargins left="0" right="0" top="0" bottom="0" header="0" footer="0"/>
      <pageSetup paperSize="9" orientation="landscape"/>
    </customSheetView>
  </customSheetViews>
  <mergeCells count="5">
    <mergeCell ref="A1:A2"/>
    <mergeCell ref="B1:C2"/>
    <mergeCell ref="B51:K51"/>
    <mergeCell ref="C5:F7"/>
    <mergeCell ref="N21:P21"/>
  </mergeCells>
  <pageMargins left="0.70866141732283472" right="0.70866141732283472" top="0.78740157480314965" bottom="0.78740157480314965" header="0.31496062992125984" footer="0.31496062992125984"/>
  <pageSetup paperSize="9" orientation="landscape"/>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1">
    <tabColor rgb="FFFFFF00"/>
    <pageSetUpPr autoPageBreaks="0"/>
  </sheetPr>
  <dimension ref="A1:AN225"/>
  <sheetViews>
    <sheetView zoomScaleNormal="100" zoomScalePageLayoutView="130" workbookViewId="0">
      <pane ySplit="3" topLeftCell="A113" activePane="bottomLeft" state="frozen"/>
      <selection pane="bottomLeft" activeCell="B115" sqref="B115:D121"/>
    </sheetView>
  </sheetViews>
  <sheetFormatPr baseColWidth="10" defaultColWidth="11.453125" defaultRowHeight="15.5" x14ac:dyDescent="0.35"/>
  <cols>
    <col min="1" max="1" width="29" style="212" customWidth="1"/>
    <col min="2" max="2" width="5.81640625" style="212" customWidth="1"/>
    <col min="3" max="3" width="34.453125" style="213" bestFit="1" customWidth="1"/>
    <col min="4" max="4" width="14.81640625" style="213" customWidth="1"/>
    <col min="5" max="5" width="14.453125" style="459" customWidth="1"/>
    <col min="6" max="6" width="14.7265625" style="213" customWidth="1"/>
    <col min="7" max="7" width="20.1796875" style="212" customWidth="1"/>
    <col min="8" max="8" width="18.453125" style="212" customWidth="1"/>
    <col min="9" max="9" width="13.453125" style="212" customWidth="1"/>
    <col min="10" max="10" width="13" style="212" bestFit="1" customWidth="1"/>
    <col min="11" max="11" width="11.453125" style="212"/>
    <col min="12" max="12" width="14.453125" style="212" bestFit="1" customWidth="1"/>
    <col min="13" max="13" width="14.26953125" style="212" bestFit="1" customWidth="1"/>
    <col min="14" max="14" width="13" style="212" bestFit="1" customWidth="1"/>
    <col min="15" max="15" width="11.81640625" style="212" bestFit="1" customWidth="1"/>
    <col min="16" max="16" width="14.453125" style="212" bestFit="1" customWidth="1"/>
    <col min="17" max="20" width="11.453125" style="212"/>
    <col min="21" max="21" width="13.7265625" style="212" customWidth="1"/>
    <col min="22" max="22" width="13.1796875" style="212" bestFit="1" customWidth="1"/>
    <col min="23" max="23" width="11.453125" style="212"/>
    <col min="24" max="24" width="11.453125" style="212" bestFit="1" customWidth="1"/>
    <col min="25" max="16384" width="11.453125" style="212"/>
  </cols>
  <sheetData>
    <row r="1" spans="1:40" s="270" customFormat="1" ht="30" customHeight="1" x14ac:dyDescent="0.35">
      <c r="A1" s="1666" t="s">
        <v>126</v>
      </c>
      <c r="B1" s="269"/>
      <c r="C1" s="269"/>
      <c r="D1" s="269"/>
      <c r="E1" s="1253"/>
      <c r="F1" s="269"/>
      <c r="AM1" s="274"/>
      <c r="AN1" s="274"/>
    </row>
    <row r="2" spans="1:40" s="270" customFormat="1" ht="30" customHeight="1" x14ac:dyDescent="0.35">
      <c r="A2" s="1666"/>
      <c r="B2" s="269"/>
      <c r="C2" s="269"/>
      <c r="D2" s="269"/>
      <c r="E2" s="1253"/>
      <c r="F2" s="269"/>
      <c r="AM2" s="274"/>
      <c r="AN2" s="274"/>
    </row>
    <row r="3" spans="1:40" s="270" customFormat="1" ht="17.25" customHeight="1" x14ac:dyDescent="0.35">
      <c r="A3" s="275"/>
      <c r="B3" s="276"/>
      <c r="C3" s="274"/>
      <c r="D3" s="274"/>
      <c r="E3" s="1254"/>
      <c r="F3" s="274"/>
      <c r="G3" s="274"/>
      <c r="H3" s="274"/>
      <c r="AM3" s="274"/>
      <c r="AN3" s="274"/>
    </row>
    <row r="4" spans="1:40" ht="35.25" customHeight="1" x14ac:dyDescent="0.35">
      <c r="A4" s="1204"/>
      <c r="B4" s="1351"/>
      <c r="C4" s="1347"/>
      <c r="D4" s="1347"/>
      <c r="E4" s="1255"/>
      <c r="F4" s="1347"/>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083"/>
      <c r="AL4" s="1083"/>
      <c r="AM4" s="1084"/>
      <c r="AN4" s="1084"/>
    </row>
    <row r="5" spans="1:40" x14ac:dyDescent="0.35">
      <c r="A5" s="1029"/>
      <c r="B5" s="1036"/>
      <c r="C5" s="1036"/>
      <c r="D5" s="1036"/>
      <c r="E5" s="1256"/>
      <c r="F5" s="1036"/>
      <c r="G5" s="1204"/>
      <c r="H5" s="1204"/>
      <c r="I5" s="1406"/>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083"/>
      <c r="AL5" s="1083"/>
      <c r="AM5" s="1083"/>
      <c r="AN5" s="1083"/>
    </row>
    <row r="6" spans="1:40" x14ac:dyDescent="0.35">
      <c r="A6" s="1204"/>
      <c r="B6" s="1036"/>
      <c r="C6" s="1036"/>
      <c r="D6" s="1036"/>
      <c r="E6" s="1256"/>
      <c r="F6" s="1036"/>
      <c r="G6" s="1204"/>
      <c r="H6" s="1204"/>
      <c r="I6" s="1406"/>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083"/>
      <c r="AL6" s="1083"/>
      <c r="AM6" s="1083"/>
      <c r="AN6" s="1083"/>
    </row>
    <row r="7" spans="1:40" x14ac:dyDescent="0.35">
      <c r="A7" s="1204"/>
      <c r="B7" s="1036"/>
      <c r="C7" s="1036"/>
      <c r="D7" s="1036"/>
      <c r="E7" s="1256"/>
      <c r="F7" s="1036"/>
      <c r="G7" s="1204"/>
      <c r="H7" s="1204"/>
      <c r="I7" s="1406"/>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083"/>
      <c r="AL7" s="1083"/>
      <c r="AM7" s="1083"/>
      <c r="AN7" s="1083"/>
    </row>
    <row r="8" spans="1:40" ht="18.5" x14ac:dyDescent="0.45">
      <c r="A8" s="1029"/>
      <c r="B8" s="1204"/>
      <c r="C8" s="1037" t="s">
        <v>263</v>
      </c>
      <c r="D8" s="1038"/>
      <c r="E8" s="1257"/>
      <c r="F8" s="1038"/>
      <c r="G8" s="1039"/>
      <c r="H8" s="1039"/>
      <c r="I8" s="1040"/>
      <c r="J8" s="1039"/>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083"/>
      <c r="AL8" s="1083"/>
      <c r="AM8" s="1083"/>
      <c r="AN8" s="1083"/>
    </row>
    <row r="9" spans="1:40" x14ac:dyDescent="0.35">
      <c r="A9" s="1029"/>
      <c r="B9" s="1036"/>
      <c r="C9" s="1036"/>
      <c r="D9" s="1036"/>
      <c r="E9" s="1256"/>
      <c r="F9" s="1036"/>
      <c r="G9" s="1204"/>
      <c r="H9" s="1204"/>
      <c r="I9" s="1406"/>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083"/>
      <c r="AL9" s="1083"/>
      <c r="AM9" s="1083"/>
      <c r="AN9" s="1083"/>
    </row>
    <row r="10" spans="1:40" x14ac:dyDescent="0.35">
      <c r="A10" s="1029"/>
      <c r="B10" s="1204"/>
      <c r="C10" s="1041" t="str">
        <f>Kalkulation!C5</f>
        <v>Heim 2  - Musterort</v>
      </c>
      <c r="D10" s="1036"/>
      <c r="E10" s="1256"/>
      <c r="F10" s="1036"/>
      <c r="G10" s="1204"/>
      <c r="H10" s="1204"/>
      <c r="I10" s="1406"/>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083"/>
      <c r="AL10" s="1083"/>
      <c r="AM10" s="1083"/>
      <c r="AN10" s="1083"/>
    </row>
    <row r="11" spans="1:40" x14ac:dyDescent="0.35">
      <c r="A11" s="1204"/>
      <c r="B11" s="1204"/>
      <c r="C11" s="262" t="str">
        <f>Kalkulation!E7&amp;" "&amp;Kalkulation!C7&amp;", Bezirk "&amp;Kalkulation!C9</f>
        <v>Musterort Musterstraße , Bezirk 2016</v>
      </c>
      <c r="D11" s="1036"/>
      <c r="E11" s="1256"/>
      <c r="F11" s="1036"/>
      <c r="G11" s="1204"/>
      <c r="H11" s="1204"/>
      <c r="I11" s="1406"/>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083"/>
      <c r="AL11" s="1083"/>
      <c r="AM11" s="1083"/>
      <c r="AN11" s="1083"/>
    </row>
    <row r="12" spans="1:40" x14ac:dyDescent="0.35">
      <c r="A12" s="1204"/>
      <c r="B12" s="1204"/>
      <c r="C12" s="1407" t="str">
        <f>Kalkulation!F9&amp;" Plätze"</f>
        <v>70 Plätze</v>
      </c>
      <c r="D12" s="1036"/>
      <c r="E12" s="1256"/>
      <c r="F12" s="1036"/>
      <c r="G12" s="1204"/>
      <c r="H12" s="1204"/>
      <c r="I12" s="1406"/>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083"/>
      <c r="AL12" s="1083"/>
      <c r="AM12" s="1083"/>
      <c r="AN12" s="1083"/>
    </row>
    <row r="13" spans="1:40" x14ac:dyDescent="0.35">
      <c r="A13" s="1204"/>
      <c r="B13" s="1036"/>
      <c r="C13" s="1036"/>
      <c r="D13" s="1036"/>
      <c r="E13" s="1046"/>
      <c r="F13" s="1042"/>
      <c r="G13" s="1204"/>
      <c r="H13" s="1204"/>
      <c r="I13" s="1406"/>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083"/>
      <c r="AL13" s="1083"/>
      <c r="AM13" s="1083"/>
      <c r="AN13" s="1083"/>
    </row>
    <row r="14" spans="1:40" ht="31" x14ac:dyDescent="0.35">
      <c r="A14" s="1204"/>
      <c r="B14" s="1043" t="s">
        <v>264</v>
      </c>
      <c r="C14" s="1043" t="s">
        <v>207</v>
      </c>
      <c r="D14" s="1043" t="s">
        <v>265</v>
      </c>
      <c r="E14" s="1043" t="s">
        <v>266</v>
      </c>
      <c r="F14" s="1251" t="s">
        <v>267</v>
      </c>
      <c r="G14" s="1044" t="s">
        <v>268</v>
      </c>
      <c r="H14" s="1045" t="s">
        <v>269</v>
      </c>
      <c r="I14" s="1204"/>
      <c r="J14" s="1204"/>
      <c r="K14" s="1204"/>
      <c r="L14" s="1204"/>
      <c r="M14" s="1204" t="s">
        <v>270</v>
      </c>
      <c r="N14" s="1204" t="s">
        <v>271</v>
      </c>
      <c r="O14" s="1204" t="s">
        <v>272</v>
      </c>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083"/>
      <c r="AL14" s="1083"/>
      <c r="AM14" s="1083"/>
      <c r="AN14" s="1083"/>
    </row>
    <row r="15" spans="1:40" x14ac:dyDescent="0.35">
      <c r="A15" s="1204"/>
      <c r="B15" s="1268">
        <v>0</v>
      </c>
      <c r="C15" s="1099">
        <f>$D$61</f>
        <v>81.72</v>
      </c>
      <c r="D15" s="1099">
        <v>0</v>
      </c>
      <c r="E15" s="1258">
        <f>C15+D15</f>
        <v>81.72</v>
      </c>
      <c r="F15" s="1252">
        <f>E15/O15-1</f>
        <v>0.13626251390433808</v>
      </c>
      <c r="G15" s="1408">
        <f t="shared" ref="G15:G22" si="0">E15*30</f>
        <v>2451.6</v>
      </c>
      <c r="H15" s="1408">
        <f>E15*Kalkulation!$G$9</f>
        <v>29827.8</v>
      </c>
      <c r="I15" s="1204"/>
      <c r="J15" s="1409"/>
      <c r="K15" s="1204"/>
      <c r="L15" s="1351"/>
      <c r="M15" s="1204">
        <v>71.92</v>
      </c>
      <c r="N15" s="1204">
        <v>0</v>
      </c>
      <c r="O15" s="1204">
        <f>M15+N15</f>
        <v>71.92</v>
      </c>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083"/>
      <c r="AL15" s="1083"/>
      <c r="AM15" s="1083"/>
      <c r="AN15" s="1083"/>
    </row>
    <row r="16" spans="1:40" x14ac:dyDescent="0.35">
      <c r="A16" s="1204"/>
      <c r="B16" s="1268">
        <v>1</v>
      </c>
      <c r="C16" s="1099">
        <f t="shared" ref="C16:C22" si="1">$D$61</f>
        <v>81.72</v>
      </c>
      <c r="D16" s="1099">
        <f>ROUND(Preise!D104+$D$124,2)</f>
        <v>22.61</v>
      </c>
      <c r="E16" s="1258">
        <f t="shared" ref="E16:E22" si="2">C16+D16</f>
        <v>104.33</v>
      </c>
      <c r="F16" s="1252">
        <f t="shared" ref="F16:F22" si="3">E16/O16-1</f>
        <v>0.1506562258740487</v>
      </c>
      <c r="G16" s="1408">
        <f t="shared" si="0"/>
        <v>3129.9</v>
      </c>
      <c r="H16" s="1408">
        <f>E16*Kalkulation!$G$9</f>
        <v>38080.449999999997</v>
      </c>
      <c r="I16" s="1204"/>
      <c r="J16" s="1409"/>
      <c r="K16" s="1204"/>
      <c r="L16" s="1351"/>
      <c r="M16" s="1204">
        <v>71.92</v>
      </c>
      <c r="N16" s="1204">
        <v>18.75</v>
      </c>
      <c r="O16" s="1204">
        <f t="shared" ref="O16:O22" si="4">M16+N16</f>
        <v>90.67</v>
      </c>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083"/>
      <c r="AL16" s="1083"/>
      <c r="AM16" s="1083"/>
      <c r="AN16" s="1083"/>
    </row>
    <row r="17" spans="1:36" x14ac:dyDescent="0.35">
      <c r="A17" s="1204"/>
      <c r="B17" s="1268">
        <v>2</v>
      </c>
      <c r="C17" s="1099">
        <f t="shared" si="1"/>
        <v>81.72</v>
      </c>
      <c r="D17" s="1099">
        <f>ROUND(Preise!D105+$D$124,2)</f>
        <v>35.93</v>
      </c>
      <c r="E17" s="1258">
        <f t="shared" si="2"/>
        <v>117.65</v>
      </c>
      <c r="F17" s="1252">
        <f t="shared" si="3"/>
        <v>0.1574028529267093</v>
      </c>
      <c r="G17" s="1408">
        <f t="shared" si="0"/>
        <v>3529.5</v>
      </c>
      <c r="H17" s="1408">
        <f>E17*Kalkulation!$G$9</f>
        <v>42942.25</v>
      </c>
      <c r="I17" s="1204"/>
      <c r="J17" s="1409"/>
      <c r="K17" s="1204"/>
      <c r="L17" s="1351"/>
      <c r="M17" s="1204">
        <v>71.92</v>
      </c>
      <c r="N17" s="1204">
        <v>29.73</v>
      </c>
      <c r="O17" s="1204">
        <f t="shared" si="4"/>
        <v>101.65</v>
      </c>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row>
    <row r="18" spans="1:36" x14ac:dyDescent="0.35">
      <c r="A18" s="1204"/>
      <c r="B18" s="1268">
        <v>3</v>
      </c>
      <c r="C18" s="1099">
        <f t="shared" si="1"/>
        <v>81.72</v>
      </c>
      <c r="D18" s="1099">
        <f>ROUND(Preise!D106+$D$124,2)</f>
        <v>57.57</v>
      </c>
      <c r="E18" s="1258">
        <f t="shared" si="2"/>
        <v>139.29</v>
      </c>
      <c r="F18" s="1252">
        <f t="shared" si="3"/>
        <v>0.16589938896794165</v>
      </c>
      <c r="G18" s="1408">
        <f t="shared" si="0"/>
        <v>4178.7</v>
      </c>
      <c r="H18" s="1408">
        <f>E18*Kalkulation!$G$9</f>
        <v>50840.85</v>
      </c>
      <c r="I18" s="1204"/>
      <c r="J18" s="1409"/>
      <c r="K18" s="1204"/>
      <c r="L18" s="1351"/>
      <c r="M18" s="1204">
        <v>71.92</v>
      </c>
      <c r="N18" s="1204">
        <v>47.55</v>
      </c>
      <c r="O18" s="1204">
        <f t="shared" si="4"/>
        <v>119.47</v>
      </c>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row>
    <row r="19" spans="1:36" x14ac:dyDescent="0.35">
      <c r="A19" s="1204"/>
      <c r="B19" s="1268">
        <v>4</v>
      </c>
      <c r="C19" s="1099">
        <f t="shared" si="1"/>
        <v>81.72</v>
      </c>
      <c r="D19" s="1099">
        <f>ROUND(Preise!D107+$D$124,2)</f>
        <v>87.88</v>
      </c>
      <c r="E19" s="1258">
        <f t="shared" si="2"/>
        <v>169.6</v>
      </c>
      <c r="F19" s="1252">
        <f t="shared" si="3"/>
        <v>0.1742712732811742</v>
      </c>
      <c r="G19" s="1408">
        <f t="shared" si="0"/>
        <v>5088</v>
      </c>
      <c r="H19" s="1408">
        <f>E19*Kalkulation!$G$9</f>
        <v>61904</v>
      </c>
      <c r="I19" s="1204"/>
      <c r="J19" s="1409"/>
      <c r="K19" s="1204"/>
      <c r="L19" s="1351"/>
      <c r="M19" s="1204">
        <v>71.92</v>
      </c>
      <c r="N19" s="1204">
        <v>72.510000000000005</v>
      </c>
      <c r="O19" s="1204">
        <f t="shared" si="4"/>
        <v>144.43</v>
      </c>
      <c r="P19" s="1204"/>
      <c r="Q19" s="1204"/>
      <c r="R19" s="1204"/>
      <c r="S19" s="1204"/>
      <c r="T19" s="1204"/>
      <c r="U19" s="1204"/>
      <c r="V19" s="1204"/>
      <c r="W19" s="1204"/>
      <c r="X19" s="1204"/>
      <c r="Y19" s="1204"/>
      <c r="Z19" s="1204"/>
      <c r="AA19" s="1204"/>
      <c r="AB19" s="1204"/>
      <c r="AC19" s="1204"/>
      <c r="AD19" s="1204"/>
      <c r="AE19" s="1204"/>
      <c r="AF19" s="1204"/>
      <c r="AG19" s="1204"/>
      <c r="AH19" s="1204"/>
      <c r="AI19" s="1204"/>
      <c r="AJ19" s="1204"/>
    </row>
    <row r="20" spans="1:36" x14ac:dyDescent="0.35">
      <c r="A20" s="1204"/>
      <c r="B20" s="1268">
        <v>5</v>
      </c>
      <c r="C20" s="1099">
        <f t="shared" si="1"/>
        <v>81.72</v>
      </c>
      <c r="D20" s="1099">
        <f>ROUND(Preise!D108+$D$124,2)</f>
        <v>108.08</v>
      </c>
      <c r="E20" s="1258">
        <f t="shared" si="2"/>
        <v>189.8</v>
      </c>
      <c r="F20" s="1252">
        <f t="shared" si="3"/>
        <v>0.17836965294592422</v>
      </c>
      <c r="G20" s="1408">
        <f t="shared" si="0"/>
        <v>5694</v>
      </c>
      <c r="H20" s="1408">
        <f>E20*Kalkulation!$G$9</f>
        <v>69277</v>
      </c>
      <c r="I20" s="1204"/>
      <c r="J20" s="1409"/>
      <c r="K20" s="1204"/>
      <c r="L20" s="1351"/>
      <c r="M20" s="1204">
        <v>71.92</v>
      </c>
      <c r="N20" s="1204">
        <v>89.15</v>
      </c>
      <c r="O20" s="1204">
        <f t="shared" si="4"/>
        <v>161.07</v>
      </c>
      <c r="P20" s="1204"/>
      <c r="Q20" s="1204"/>
      <c r="R20" s="1204"/>
      <c r="S20" s="1204"/>
      <c r="T20" s="1204"/>
      <c r="U20" s="1204"/>
      <c r="V20" s="1204"/>
      <c r="W20" s="1204"/>
      <c r="X20" s="1204"/>
      <c r="Y20" s="1204"/>
      <c r="Z20" s="1204"/>
      <c r="AA20" s="1204"/>
      <c r="AB20" s="1204"/>
      <c r="AC20" s="1204"/>
      <c r="AD20" s="1204"/>
      <c r="AE20" s="1204"/>
      <c r="AF20" s="1204"/>
      <c r="AG20" s="1204"/>
      <c r="AH20" s="1204"/>
      <c r="AI20" s="1204"/>
      <c r="AJ20" s="1204"/>
    </row>
    <row r="21" spans="1:36" x14ac:dyDescent="0.35">
      <c r="A21" s="1204"/>
      <c r="B21" s="1268">
        <v>6</v>
      </c>
      <c r="C21" s="1099">
        <f t="shared" si="1"/>
        <v>81.72</v>
      </c>
      <c r="D21" s="1099">
        <f>ROUND(Preise!D109+$D$124,2)</f>
        <v>125.9</v>
      </c>
      <c r="E21" s="1258">
        <f t="shared" si="2"/>
        <v>207.62</v>
      </c>
      <c r="F21" s="1252">
        <f t="shared" si="3"/>
        <v>0.18133712660028456</v>
      </c>
      <c r="G21" s="1408">
        <f t="shared" si="0"/>
        <v>6228.6</v>
      </c>
      <c r="H21" s="1408">
        <f>E21*Kalkulation!$G$9</f>
        <v>75781.3</v>
      </c>
      <c r="I21" s="1204"/>
      <c r="J21" s="1409"/>
      <c r="K21" s="1204"/>
      <c r="L21" s="1351"/>
      <c r="M21" s="1204">
        <v>71.92</v>
      </c>
      <c r="N21" s="1204">
        <v>103.83</v>
      </c>
      <c r="O21" s="1204">
        <f t="shared" si="4"/>
        <v>175.75</v>
      </c>
      <c r="P21" s="1204"/>
      <c r="Q21" s="1204"/>
      <c r="R21" s="1204"/>
      <c r="S21" s="1204"/>
      <c r="T21" s="1204"/>
      <c r="U21" s="1204"/>
      <c r="V21" s="1204"/>
      <c r="W21" s="1204"/>
      <c r="X21" s="1204"/>
      <c r="Y21" s="1204"/>
      <c r="Z21" s="1204"/>
      <c r="AA21" s="1204"/>
      <c r="AB21" s="1204"/>
      <c r="AC21" s="1204"/>
      <c r="AD21" s="1204"/>
      <c r="AE21" s="1204"/>
      <c r="AF21" s="1204"/>
      <c r="AG21" s="1204"/>
      <c r="AH21" s="1204"/>
      <c r="AI21" s="1204"/>
      <c r="AJ21" s="1204"/>
    </row>
    <row r="22" spans="1:36" x14ac:dyDescent="0.35">
      <c r="A22" s="1204"/>
      <c r="B22" s="1268">
        <v>7</v>
      </c>
      <c r="C22" s="1099">
        <f t="shared" si="1"/>
        <v>81.72</v>
      </c>
      <c r="D22" s="1099">
        <f>ROUND(Preise!D110+$D$124,2)</f>
        <v>133.33000000000001</v>
      </c>
      <c r="E22" s="1258">
        <f t="shared" si="2"/>
        <v>215.05</v>
      </c>
      <c r="F22" s="1252">
        <f t="shared" si="3"/>
        <v>0.18243800516852704</v>
      </c>
      <c r="G22" s="1408">
        <f t="shared" si="0"/>
        <v>6451.5</v>
      </c>
      <c r="H22" s="1408">
        <f>E22*Kalkulation!$G$9</f>
        <v>78493.25</v>
      </c>
      <c r="I22" s="1204"/>
      <c r="J22" s="1409"/>
      <c r="K22" s="1204"/>
      <c r="L22" s="1351"/>
      <c r="M22" s="1204">
        <v>71.92</v>
      </c>
      <c r="N22" s="1204">
        <v>109.95</v>
      </c>
      <c r="O22" s="1204">
        <f t="shared" si="4"/>
        <v>181.87</v>
      </c>
      <c r="P22" s="1204"/>
      <c r="Q22" s="1204"/>
      <c r="R22" s="1204"/>
      <c r="S22" s="1204"/>
      <c r="T22" s="1204"/>
      <c r="U22" s="1204"/>
      <c r="V22" s="1204"/>
      <c r="W22" s="1204"/>
      <c r="X22" s="1204"/>
      <c r="Y22" s="1204"/>
      <c r="Z22" s="1204"/>
      <c r="AA22" s="1204"/>
      <c r="AB22" s="1204"/>
      <c r="AC22" s="1204"/>
      <c r="AD22" s="1204"/>
      <c r="AE22" s="1204"/>
      <c r="AF22" s="1204"/>
      <c r="AG22" s="1204"/>
      <c r="AH22" s="1204"/>
      <c r="AI22" s="1204"/>
      <c r="AJ22" s="1204"/>
    </row>
    <row r="23" spans="1:36" x14ac:dyDescent="0.35">
      <c r="A23" s="1204"/>
      <c r="B23" s="262"/>
      <c r="C23" s="1046"/>
      <c r="D23" s="1046"/>
      <c r="E23" s="1046"/>
      <c r="F23" s="1046"/>
      <c r="G23" s="1410"/>
      <c r="H23" s="1410"/>
      <c r="I23" s="1410"/>
      <c r="J23" s="1410"/>
      <c r="K23" s="1351"/>
      <c r="L23" s="1047"/>
      <c r="M23" s="1204"/>
      <c r="N23" s="1204"/>
      <c r="O23" s="1204"/>
      <c r="P23" s="1204"/>
      <c r="Q23" s="1204"/>
      <c r="R23" s="1204"/>
      <c r="S23" s="1204"/>
      <c r="T23" s="1204"/>
      <c r="U23" s="1204"/>
      <c r="V23" s="1204"/>
      <c r="W23" s="1204"/>
      <c r="X23" s="1204"/>
      <c r="Y23" s="1204"/>
      <c r="Z23" s="1204"/>
      <c r="AA23" s="1204"/>
      <c r="AB23" s="1204"/>
      <c r="AC23" s="1204"/>
      <c r="AD23" s="1204"/>
      <c r="AE23" s="1204"/>
      <c r="AF23" s="1204"/>
      <c r="AG23" s="1204"/>
      <c r="AH23" s="1204"/>
      <c r="AI23" s="1204"/>
      <c r="AJ23" s="1204"/>
    </row>
    <row r="24" spans="1:36" x14ac:dyDescent="0.35">
      <c r="A24" s="1204"/>
      <c r="B24" s="1722"/>
      <c r="C24" s="1722"/>
      <c r="D24" s="1722"/>
      <c r="E24" s="1722"/>
      <c r="F24" s="1722"/>
      <c r="G24" s="1722"/>
      <c r="H24" s="1722"/>
      <c r="I24" s="1722"/>
      <c r="J24" s="1722"/>
      <c r="K24" s="1351"/>
      <c r="L24" s="1204"/>
      <c r="M24" s="1048"/>
      <c r="N24" s="1204"/>
      <c r="O24" s="1204"/>
      <c r="P24" s="1204"/>
      <c r="Q24" s="1204"/>
      <c r="R24" s="1204"/>
      <c r="S24" s="1204"/>
      <c r="T24" s="1204"/>
      <c r="U24" s="1204"/>
      <c r="V24" s="1204"/>
      <c r="W24" s="1204"/>
      <c r="X24" s="1204"/>
      <c r="Y24" s="1204"/>
      <c r="Z24" s="1204"/>
      <c r="AA24" s="1204"/>
      <c r="AB24" s="1204"/>
      <c r="AC24" s="1204"/>
      <c r="AD24" s="1204"/>
      <c r="AE24" s="1204"/>
      <c r="AF24" s="1204"/>
      <c r="AG24" s="1204"/>
      <c r="AH24" s="1204"/>
      <c r="AI24" s="1204"/>
      <c r="AJ24" s="1204"/>
    </row>
    <row r="25" spans="1:36" x14ac:dyDescent="0.35">
      <c r="A25" s="1204"/>
      <c r="B25" s="262"/>
      <c r="C25" s="1046"/>
      <c r="D25" s="1046"/>
      <c r="E25" s="1046"/>
      <c r="F25" s="1046"/>
      <c r="G25" s="1410"/>
      <c r="H25" s="1410"/>
      <c r="I25" s="1410"/>
      <c r="J25" s="1410"/>
      <c r="K25" s="1351"/>
      <c r="L25" s="1204"/>
      <c r="M25" s="1411">
        <f>C22-M22</f>
        <v>9.7999999999999972</v>
      </c>
      <c r="N25" s="1412">
        <f>D19-N19</f>
        <v>15.36999999999999</v>
      </c>
      <c r="O25" s="1204"/>
      <c r="P25" s="1204"/>
      <c r="Q25" s="1204"/>
      <c r="R25" s="1204"/>
      <c r="S25" s="1204"/>
      <c r="T25" s="1204"/>
      <c r="U25" s="1204"/>
      <c r="V25" s="1204"/>
      <c r="W25" s="1204"/>
      <c r="X25" s="1204"/>
      <c r="Y25" s="1204"/>
      <c r="Z25" s="1204"/>
      <c r="AA25" s="1204"/>
      <c r="AB25" s="1204"/>
      <c r="AC25" s="1204"/>
      <c r="AD25" s="1204"/>
      <c r="AE25" s="1204"/>
      <c r="AF25" s="1204"/>
      <c r="AG25" s="1204"/>
      <c r="AH25" s="1204"/>
      <c r="AI25" s="1204"/>
      <c r="AJ25" s="1204"/>
    </row>
    <row r="26" spans="1:36" x14ac:dyDescent="0.35">
      <c r="A26" s="1204"/>
      <c r="B26" s="262"/>
      <c r="C26" s="1046"/>
      <c r="D26" s="1046"/>
      <c r="E26" s="1046"/>
      <c r="F26" s="1046"/>
      <c r="G26" s="1410"/>
      <c r="H26" s="1410"/>
      <c r="I26" s="1410"/>
      <c r="J26" s="1410"/>
      <c r="K26" s="1351"/>
      <c r="L26" s="1204"/>
      <c r="M26" s="1204"/>
      <c r="N26" s="1204"/>
      <c r="O26" s="1204"/>
      <c r="P26" s="1204"/>
      <c r="Q26" s="1204"/>
      <c r="R26" s="1204"/>
      <c r="S26" s="1204"/>
      <c r="T26" s="1204"/>
      <c r="U26" s="1204"/>
      <c r="V26" s="1204"/>
      <c r="W26" s="1204"/>
      <c r="X26" s="1204"/>
      <c r="Y26" s="1204"/>
      <c r="Z26" s="1204"/>
      <c r="AA26" s="1204"/>
      <c r="AB26" s="1204"/>
      <c r="AC26" s="1204"/>
      <c r="AD26" s="1204"/>
      <c r="AE26" s="1204"/>
      <c r="AF26" s="1204"/>
      <c r="AG26" s="1204"/>
      <c r="AH26" s="1204"/>
      <c r="AI26" s="1204"/>
      <c r="AJ26" s="1204"/>
    </row>
    <row r="27" spans="1:36" x14ac:dyDescent="0.35">
      <c r="A27" s="1204"/>
      <c r="B27" s="262"/>
      <c r="C27" s="1046"/>
      <c r="D27" s="1046"/>
      <c r="E27" s="1046"/>
      <c r="F27" s="1046"/>
      <c r="G27" s="1410"/>
      <c r="H27" s="1410"/>
      <c r="I27" s="1410"/>
      <c r="J27" s="1410"/>
      <c r="K27" s="1351"/>
      <c r="L27" s="1204"/>
      <c r="M27" s="1204"/>
      <c r="N27" s="1204"/>
      <c r="O27" s="1204"/>
      <c r="P27" s="1204"/>
      <c r="Q27" s="1204"/>
      <c r="R27" s="1204"/>
      <c r="S27" s="1204"/>
      <c r="T27" s="1204"/>
      <c r="U27" s="1204"/>
      <c r="V27" s="1204"/>
      <c r="W27" s="1204"/>
      <c r="X27" s="1204"/>
      <c r="Y27" s="1204"/>
      <c r="Z27" s="1204"/>
      <c r="AA27" s="1204"/>
      <c r="AB27" s="1204"/>
      <c r="AC27" s="1204"/>
      <c r="AD27" s="1204"/>
      <c r="AE27" s="1204"/>
      <c r="AF27" s="1204"/>
      <c r="AG27" s="1204"/>
      <c r="AH27" s="1204"/>
      <c r="AI27" s="1204"/>
      <c r="AJ27" s="1204"/>
    </row>
    <row r="28" spans="1:36" x14ac:dyDescent="0.35">
      <c r="A28" s="1204"/>
      <c r="B28" s="262"/>
      <c r="C28" s="1046"/>
      <c r="D28" s="1046"/>
      <c r="E28" s="1046"/>
      <c r="F28" s="1046"/>
      <c r="G28" s="1410"/>
      <c r="H28" s="1410"/>
      <c r="I28" s="1410"/>
      <c r="J28" s="1410"/>
      <c r="K28" s="1351"/>
      <c r="L28" s="1204"/>
      <c r="M28" s="1204"/>
      <c r="N28" s="1204"/>
      <c r="O28" s="1204"/>
      <c r="P28" s="1204"/>
      <c r="Q28" s="1204"/>
      <c r="R28" s="1204"/>
      <c r="S28" s="1204"/>
      <c r="T28" s="1204"/>
      <c r="U28" s="1204"/>
      <c r="V28" s="1204"/>
      <c r="W28" s="1204"/>
      <c r="X28" s="1204"/>
      <c r="Y28" s="1204"/>
      <c r="Z28" s="1204"/>
      <c r="AA28" s="1204"/>
      <c r="AB28" s="1204"/>
      <c r="AC28" s="1204"/>
      <c r="AD28" s="1204"/>
      <c r="AE28" s="1204"/>
      <c r="AF28" s="1204"/>
      <c r="AG28" s="1204"/>
      <c r="AH28" s="1204"/>
      <c r="AI28" s="1204"/>
      <c r="AJ28" s="1204"/>
    </row>
    <row r="29" spans="1:36" x14ac:dyDescent="0.35">
      <c r="A29" s="1204"/>
      <c r="B29" s="262"/>
      <c r="C29" s="1046"/>
      <c r="D29" s="1046"/>
      <c r="E29" s="1046"/>
      <c r="F29" s="1046"/>
      <c r="G29" s="1410"/>
      <c r="H29" s="1410"/>
      <c r="I29" s="1410"/>
      <c r="J29" s="1410"/>
      <c r="K29" s="1351"/>
      <c r="L29" s="1204"/>
      <c r="M29" s="1204"/>
      <c r="N29" s="1204"/>
      <c r="O29" s="1204"/>
      <c r="P29" s="1204"/>
      <c r="Q29" s="1204"/>
      <c r="R29" s="1204"/>
      <c r="S29" s="1204"/>
      <c r="T29" s="1204"/>
      <c r="U29" s="1204"/>
      <c r="V29" s="1204"/>
      <c r="W29" s="1204"/>
      <c r="X29" s="1204"/>
      <c r="Y29" s="1204"/>
      <c r="Z29" s="1204"/>
      <c r="AA29" s="1204"/>
      <c r="AB29" s="1204"/>
      <c r="AC29" s="1204"/>
      <c r="AD29" s="1204"/>
      <c r="AE29" s="1204"/>
      <c r="AF29" s="1204"/>
      <c r="AG29" s="1204"/>
      <c r="AH29" s="1204"/>
      <c r="AI29" s="1204"/>
      <c r="AJ29" s="1204"/>
    </row>
    <row r="30" spans="1:36" x14ac:dyDescent="0.35">
      <c r="A30" s="1204"/>
      <c r="B30" s="262"/>
      <c r="C30" s="1046"/>
      <c r="D30" s="1046"/>
      <c r="E30" s="1046"/>
      <c r="F30" s="1046"/>
      <c r="G30" s="1410"/>
      <c r="H30" s="1410"/>
      <c r="I30" s="1410"/>
      <c r="J30" s="1410"/>
      <c r="K30" s="1351"/>
      <c r="L30" s="1204"/>
      <c r="M30" s="1204"/>
      <c r="N30" s="1204"/>
      <c r="O30" s="1204"/>
      <c r="P30" s="1204"/>
      <c r="Q30" s="1204"/>
      <c r="R30" s="1204"/>
      <c r="S30" s="1204"/>
      <c r="T30" s="1204"/>
      <c r="U30" s="1204"/>
      <c r="V30" s="1204"/>
      <c r="W30" s="1204"/>
      <c r="X30" s="1204"/>
      <c r="Y30" s="1204"/>
      <c r="Z30" s="1204"/>
      <c r="AA30" s="1204"/>
      <c r="AB30" s="1204"/>
      <c r="AC30" s="1204"/>
      <c r="AD30" s="1204"/>
      <c r="AE30" s="1204"/>
      <c r="AF30" s="1204"/>
      <c r="AG30" s="1204"/>
      <c r="AH30" s="1204"/>
      <c r="AI30" s="1204"/>
      <c r="AJ30" s="1204"/>
    </row>
    <row r="31" spans="1:36" x14ac:dyDescent="0.35">
      <c r="A31" s="1204"/>
      <c r="B31" s="262"/>
      <c r="C31" s="1046"/>
      <c r="D31" s="1046"/>
      <c r="E31" s="1046"/>
      <c r="F31" s="1046"/>
      <c r="G31" s="1046"/>
      <c r="H31" s="1046"/>
      <c r="I31" s="1046"/>
      <c r="J31" s="1046"/>
      <c r="K31" s="1351"/>
      <c r="L31" s="1204"/>
      <c r="M31" s="1204"/>
      <c r="N31" s="1204"/>
      <c r="O31" s="1204"/>
      <c r="P31" s="1204"/>
      <c r="Q31" s="1204"/>
      <c r="R31" s="1204"/>
      <c r="S31" s="1204"/>
      <c r="T31" s="1204"/>
      <c r="U31" s="1204"/>
      <c r="V31" s="1204"/>
      <c r="W31" s="1204"/>
      <c r="X31" s="1204"/>
      <c r="Y31" s="1204"/>
      <c r="Z31" s="1204"/>
      <c r="AA31" s="1204"/>
      <c r="AB31" s="1204"/>
      <c r="AC31" s="1204"/>
      <c r="AD31" s="1204"/>
      <c r="AE31" s="1204"/>
      <c r="AF31" s="1204"/>
      <c r="AG31" s="1204"/>
      <c r="AH31" s="1204"/>
      <c r="AI31" s="1204"/>
      <c r="AJ31" s="1204"/>
    </row>
    <row r="32" spans="1:36" x14ac:dyDescent="0.35">
      <c r="A32" s="1204"/>
      <c r="B32" s="262"/>
      <c r="C32" s="1046"/>
      <c r="D32" s="1046"/>
      <c r="E32" s="1046"/>
      <c r="F32" s="1046"/>
      <c r="G32" s="1046"/>
      <c r="H32" s="1046"/>
      <c r="I32" s="1046"/>
      <c r="J32" s="1046"/>
      <c r="K32" s="1351"/>
      <c r="L32" s="1204"/>
      <c r="M32" s="1204"/>
      <c r="N32" s="1204"/>
      <c r="O32" s="1204"/>
      <c r="P32" s="1204"/>
      <c r="Q32" s="1204"/>
      <c r="R32" s="1204"/>
      <c r="S32" s="1204"/>
      <c r="T32" s="1204"/>
      <c r="U32" s="1204"/>
      <c r="V32" s="1204"/>
      <c r="W32" s="1204"/>
      <c r="X32" s="1204"/>
      <c r="Y32" s="1204"/>
      <c r="Z32" s="1204"/>
      <c r="AA32" s="1204"/>
      <c r="AB32" s="1204"/>
      <c r="AC32" s="1204"/>
      <c r="AD32" s="1204"/>
      <c r="AE32" s="1204"/>
      <c r="AF32" s="1204"/>
      <c r="AG32" s="1204"/>
      <c r="AH32" s="1204"/>
      <c r="AI32" s="1204"/>
      <c r="AJ32" s="1204"/>
    </row>
    <row r="33" spans="1:36" x14ac:dyDescent="0.35">
      <c r="A33" s="1204"/>
      <c r="B33" s="262"/>
      <c r="C33" s="1046"/>
      <c r="D33" s="1046"/>
      <c r="E33" s="1046"/>
      <c r="F33" s="1046"/>
      <c r="G33" s="1410"/>
      <c r="H33" s="1410"/>
      <c r="I33" s="1410"/>
      <c r="J33" s="1410"/>
      <c r="K33" s="1351"/>
      <c r="L33" s="1204"/>
      <c r="M33" s="1204"/>
      <c r="N33" s="1204"/>
      <c r="O33" s="1204"/>
      <c r="P33" s="1204"/>
      <c r="Q33" s="1204"/>
      <c r="R33" s="1204"/>
      <c r="S33" s="1204"/>
      <c r="T33" s="1204"/>
      <c r="U33" s="1204"/>
      <c r="V33" s="1204"/>
      <c r="W33" s="1204"/>
      <c r="X33" s="1204"/>
      <c r="Y33" s="1204"/>
      <c r="Z33" s="1204"/>
      <c r="AA33" s="1204"/>
      <c r="AB33" s="1204"/>
      <c r="AC33" s="1204"/>
      <c r="AD33" s="1204"/>
      <c r="AE33" s="1204"/>
      <c r="AF33" s="1204"/>
      <c r="AG33" s="1204"/>
      <c r="AH33" s="1204"/>
      <c r="AI33" s="1204"/>
      <c r="AJ33" s="1204"/>
    </row>
    <row r="34" spans="1:36" ht="91.5" customHeight="1" x14ac:dyDescent="0.35">
      <c r="A34" s="1204"/>
      <c r="B34" s="262"/>
      <c r="C34" s="1046"/>
      <c r="D34" s="1046"/>
      <c r="E34" s="1046"/>
      <c r="F34" s="1046"/>
      <c r="G34" s="1410"/>
      <c r="H34" s="1410"/>
      <c r="I34" s="1410"/>
      <c r="J34" s="1410"/>
      <c r="K34" s="1351"/>
      <c r="L34" s="1204"/>
      <c r="M34" s="1204"/>
      <c r="N34" s="1204"/>
      <c r="O34" s="1204"/>
      <c r="P34" s="1204"/>
      <c r="Q34" s="1204"/>
      <c r="R34" s="1204"/>
      <c r="S34" s="1204"/>
      <c r="T34" s="1204"/>
      <c r="U34" s="1204"/>
      <c r="V34" s="1204"/>
      <c r="W34" s="1204"/>
      <c r="X34" s="1204"/>
      <c r="Y34" s="1204"/>
      <c r="Z34" s="1204"/>
      <c r="AA34" s="1204"/>
      <c r="AB34" s="1204"/>
      <c r="AC34" s="1204"/>
      <c r="AD34" s="1204"/>
      <c r="AE34" s="1204"/>
      <c r="AF34" s="1204"/>
      <c r="AG34" s="1204"/>
      <c r="AH34" s="1204"/>
      <c r="AI34" s="1204"/>
      <c r="AJ34" s="1204"/>
    </row>
    <row r="35" spans="1:36" ht="72.75" customHeight="1" x14ac:dyDescent="0.35">
      <c r="A35" s="1204"/>
      <c r="B35" s="262"/>
      <c r="C35" s="1046"/>
      <c r="D35" s="1046"/>
      <c r="E35" s="1046"/>
      <c r="F35" s="1046"/>
      <c r="G35" s="1410"/>
      <c r="H35" s="1410"/>
      <c r="I35" s="1410"/>
      <c r="J35" s="1410"/>
      <c r="K35" s="1351"/>
      <c r="L35" s="1204"/>
      <c r="M35" s="1204"/>
      <c r="N35" s="1204"/>
      <c r="O35" s="1204"/>
      <c r="P35" s="1204"/>
      <c r="Q35" s="1204"/>
      <c r="R35" s="1204"/>
      <c r="S35" s="1204"/>
      <c r="T35" s="1204"/>
      <c r="U35" s="1204"/>
      <c r="V35" s="1204"/>
      <c r="W35" s="1204"/>
      <c r="X35" s="1204"/>
      <c r="Y35" s="1204"/>
      <c r="Z35" s="1204"/>
      <c r="AA35" s="1204"/>
      <c r="AB35" s="1204"/>
      <c r="AC35" s="1204"/>
      <c r="AD35" s="1204"/>
      <c r="AE35" s="1204"/>
      <c r="AF35" s="1204"/>
      <c r="AG35" s="1204"/>
      <c r="AH35" s="1204"/>
      <c r="AI35" s="1204"/>
      <c r="AJ35" s="1204"/>
    </row>
    <row r="36" spans="1:36" x14ac:dyDescent="0.35">
      <c r="A36" s="1204"/>
      <c r="B36" s="262"/>
      <c r="C36" s="1046"/>
      <c r="D36" s="1046"/>
      <c r="E36" s="1046"/>
      <c r="F36" s="1046"/>
      <c r="G36" s="1410"/>
      <c r="H36" s="1410"/>
      <c r="I36" s="1410"/>
      <c r="J36" s="1410"/>
      <c r="K36" s="1351"/>
      <c r="L36" s="1204"/>
      <c r="M36" s="1204"/>
      <c r="N36" s="1204"/>
      <c r="O36" s="1204"/>
      <c r="P36" s="1204"/>
      <c r="Q36" s="1204"/>
      <c r="R36" s="1204"/>
      <c r="S36" s="1204"/>
      <c r="T36" s="1204"/>
      <c r="U36" s="1204"/>
      <c r="V36" s="1204"/>
      <c r="W36" s="1204"/>
      <c r="X36" s="1204"/>
      <c r="Y36" s="1204"/>
      <c r="Z36" s="1204"/>
      <c r="AA36" s="1204"/>
      <c r="AB36" s="1204"/>
      <c r="AC36" s="1204"/>
      <c r="AD36" s="1204"/>
      <c r="AE36" s="1204"/>
      <c r="AF36" s="1204"/>
      <c r="AG36" s="1204"/>
      <c r="AH36" s="1204"/>
      <c r="AI36" s="1204"/>
      <c r="AJ36" s="1204"/>
    </row>
    <row r="37" spans="1:36" s="440" customFormat="1" ht="24" customHeight="1" x14ac:dyDescent="0.35">
      <c r="A37" s="1413"/>
      <c r="B37" s="1723" t="s">
        <v>273</v>
      </c>
      <c r="C37" s="1723"/>
      <c r="D37" s="1723"/>
      <c r="E37" s="1723"/>
      <c r="F37" s="1723"/>
      <c r="G37" s="1723"/>
      <c r="H37" s="1723"/>
      <c r="I37" s="1723"/>
      <c r="J37" s="1723"/>
      <c r="K37" s="1723"/>
      <c r="L37" s="1723"/>
      <c r="M37" s="1414"/>
      <c r="N37" s="1414"/>
      <c r="O37" s="1414"/>
      <c r="P37" s="1414"/>
      <c r="Q37" s="1414"/>
      <c r="R37" s="1414"/>
      <c r="S37" s="1414"/>
      <c r="T37" s="1414"/>
      <c r="U37" s="1414"/>
      <c r="V37" s="1414"/>
      <c r="W37" s="1414"/>
      <c r="X37" s="1414"/>
      <c r="Y37" s="1414"/>
      <c r="Z37" s="1414"/>
      <c r="AA37" s="1414"/>
      <c r="AB37" s="1414"/>
      <c r="AC37" s="1414"/>
      <c r="AD37" s="1414"/>
      <c r="AE37" s="1414"/>
      <c r="AF37" s="1414"/>
      <c r="AG37" s="1414"/>
      <c r="AH37" s="1414"/>
      <c r="AI37" s="1414"/>
      <c r="AJ37" s="1414"/>
    </row>
    <row r="38" spans="1:36" x14ac:dyDescent="0.35">
      <c r="A38" s="1204"/>
      <c r="B38" s="1204"/>
      <c r="C38" s="1347"/>
      <c r="D38" s="1347"/>
      <c r="E38" s="1255"/>
      <c r="F38" s="1347"/>
      <c r="G38" s="1204"/>
      <c r="H38" s="1204"/>
      <c r="I38" s="1204"/>
      <c r="J38" s="1204"/>
      <c r="K38" s="1204"/>
      <c r="L38" s="1204"/>
      <c r="M38" s="1204"/>
      <c r="N38" s="1204"/>
      <c r="O38" s="1204"/>
      <c r="P38" s="1204"/>
      <c r="Q38" s="1204"/>
      <c r="R38" s="1204"/>
      <c r="S38" s="1204"/>
      <c r="T38" s="1204"/>
      <c r="U38" s="1204"/>
      <c r="V38" s="1204"/>
      <c r="W38" s="1204"/>
      <c r="X38" s="1204"/>
      <c r="Y38" s="1204"/>
      <c r="Z38" s="1204"/>
      <c r="AA38" s="1204"/>
      <c r="AB38" s="1204"/>
      <c r="AC38" s="1204"/>
      <c r="AD38" s="1204"/>
      <c r="AE38" s="1204"/>
      <c r="AF38" s="1083"/>
      <c r="AG38" s="1083"/>
      <c r="AH38" s="1083"/>
      <c r="AI38" s="1083"/>
      <c r="AJ38" s="1083"/>
    </row>
    <row r="39" spans="1:36" x14ac:dyDescent="0.35">
      <c r="A39" s="1204"/>
      <c r="B39" s="1365" t="s">
        <v>274</v>
      </c>
      <c r="C39" s="1366"/>
      <c r="D39" s="1367" t="s">
        <v>236</v>
      </c>
      <c r="E39" s="1255"/>
      <c r="F39" s="1347"/>
      <c r="G39" s="1204"/>
      <c r="H39" s="1204"/>
      <c r="I39" s="1204"/>
      <c r="J39" s="1204"/>
      <c r="K39" s="1204"/>
      <c r="L39" s="1204"/>
      <c r="M39" s="1204"/>
      <c r="N39" s="1204"/>
      <c r="O39" s="1204"/>
      <c r="P39" s="1204"/>
      <c r="Q39" s="1204"/>
      <c r="R39" s="1204"/>
      <c r="S39" s="1204"/>
      <c r="T39" s="1204"/>
      <c r="U39" s="1204"/>
      <c r="V39" s="1204"/>
      <c r="W39" s="1204"/>
      <c r="X39" s="1204"/>
      <c r="Y39" s="1204"/>
      <c r="Z39" s="1204"/>
      <c r="AA39" s="1204"/>
      <c r="AB39" s="1204"/>
      <c r="AC39" s="1204"/>
      <c r="AD39" s="1204"/>
      <c r="AE39" s="1204"/>
      <c r="AF39" s="1083"/>
      <c r="AG39" s="1083"/>
      <c r="AH39" s="1083"/>
      <c r="AI39" s="1083"/>
      <c r="AJ39" s="1083"/>
    </row>
    <row r="40" spans="1:36" x14ac:dyDescent="0.35">
      <c r="A40" s="1204"/>
      <c r="B40" s="1368"/>
      <c r="C40" s="1369"/>
      <c r="D40" s="1370"/>
      <c r="E40" s="1028"/>
      <c r="F40" s="1204"/>
      <c r="G40" s="1204"/>
      <c r="H40" s="1204"/>
      <c r="I40" s="1204"/>
      <c r="J40" s="1204"/>
      <c r="K40" s="1204"/>
      <c r="L40" s="1204"/>
      <c r="M40" s="1204"/>
      <c r="N40" s="1204"/>
      <c r="O40" s="1204"/>
      <c r="P40" s="1204"/>
      <c r="Q40" s="1204"/>
      <c r="R40" s="1204"/>
      <c r="S40" s="1204"/>
      <c r="T40" s="1204"/>
      <c r="U40" s="1204"/>
      <c r="V40" s="1204"/>
      <c r="W40" s="1204"/>
      <c r="X40" s="1204"/>
      <c r="Y40" s="1204"/>
      <c r="Z40" s="1204"/>
      <c r="AA40" s="1204"/>
      <c r="AB40" s="1204"/>
      <c r="AC40" s="1204"/>
      <c r="AD40" s="1204"/>
      <c r="AE40" s="1204"/>
      <c r="AF40" s="1083"/>
      <c r="AG40" s="1083"/>
      <c r="AH40" s="1083"/>
      <c r="AI40" s="1083"/>
      <c r="AJ40" s="1083"/>
    </row>
    <row r="41" spans="1:36" x14ac:dyDescent="0.35">
      <c r="A41" s="1204"/>
      <c r="B41" s="1354" t="s">
        <v>118</v>
      </c>
      <c r="C41" s="1371"/>
      <c r="D41" s="1415">
        <f>Kostenträger!H5</f>
        <v>634210.94081967394</v>
      </c>
      <c r="E41" s="1028"/>
      <c r="F41" s="1204"/>
      <c r="G41" s="1416"/>
      <c r="H41" s="1204"/>
      <c r="I41" s="1416"/>
      <c r="J41" s="1204"/>
      <c r="K41" s="1204"/>
      <c r="L41" s="1204"/>
      <c r="M41" s="1204"/>
      <c r="N41" s="1204"/>
      <c r="O41" s="1204"/>
      <c r="P41" s="1204"/>
      <c r="Q41" s="1204"/>
      <c r="R41" s="1204"/>
      <c r="S41" s="1204"/>
      <c r="T41" s="1204"/>
      <c r="U41" s="1204"/>
      <c r="V41" s="1204"/>
      <c r="W41" s="1204"/>
      <c r="X41" s="1204"/>
      <c r="Y41" s="1204"/>
      <c r="Z41" s="1204"/>
      <c r="AA41" s="1204"/>
      <c r="AB41" s="1204"/>
      <c r="AC41" s="1204"/>
      <c r="AD41" s="1204"/>
      <c r="AE41" s="1204"/>
      <c r="AF41" s="1083"/>
      <c r="AG41" s="1083"/>
      <c r="AH41" s="1083"/>
      <c r="AI41" s="1083"/>
      <c r="AJ41" s="1083"/>
    </row>
    <row r="42" spans="1:36" x14ac:dyDescent="0.35">
      <c r="A42" s="1204"/>
      <c r="B42" s="1354" t="str">
        <f>Kostenträger!B25</f>
        <v>Hauswartschaft</v>
      </c>
      <c r="C42" s="1371"/>
      <c r="D42" s="1415">
        <f>Kostenträger!H25</f>
        <v>44303.798513725582</v>
      </c>
      <c r="E42" s="1028"/>
      <c r="F42" s="1204"/>
      <c r="G42" s="1416"/>
      <c r="H42" s="1204"/>
      <c r="I42" s="1416"/>
      <c r="J42" s="1204"/>
      <c r="K42" s="1204"/>
      <c r="L42" s="1204"/>
      <c r="M42" s="1204"/>
      <c r="N42" s="1204"/>
      <c r="O42" s="1204"/>
      <c r="P42" s="1204"/>
      <c r="Q42" s="1204"/>
      <c r="R42" s="1204"/>
      <c r="S42" s="1204"/>
      <c r="T42" s="1204"/>
      <c r="U42" s="1204"/>
      <c r="V42" s="1204"/>
      <c r="W42" s="1204"/>
      <c r="X42" s="1204"/>
      <c r="Y42" s="1204"/>
      <c r="Z42" s="1204"/>
      <c r="AA42" s="1204"/>
      <c r="AB42" s="1204"/>
      <c r="AC42" s="1204"/>
      <c r="AD42" s="1204"/>
      <c r="AE42" s="1204"/>
      <c r="AF42" s="1083"/>
      <c r="AG42" s="1083"/>
      <c r="AH42" s="1083"/>
      <c r="AI42" s="1083"/>
      <c r="AJ42" s="1083"/>
    </row>
    <row r="43" spans="1:36" x14ac:dyDescent="0.35">
      <c r="A43" s="1204"/>
      <c r="B43" s="1354" t="str">
        <f>Kostenträger!B35</f>
        <v>Haus, Leitung und Verwaltung</v>
      </c>
      <c r="C43" s="1371"/>
      <c r="D43" s="1415">
        <f>Kostenträger!H35</f>
        <v>477357.66835471208</v>
      </c>
      <c r="E43" s="1028"/>
      <c r="F43" s="1204"/>
      <c r="G43" s="1416"/>
      <c r="H43" s="1204"/>
      <c r="I43" s="1416"/>
      <c r="J43" s="1204"/>
      <c r="K43" s="1204"/>
      <c r="L43" s="1204"/>
      <c r="M43" s="1204"/>
      <c r="N43" s="1204"/>
      <c r="O43" s="1204"/>
      <c r="P43" s="1204"/>
      <c r="Q43" s="1204"/>
      <c r="R43" s="1204"/>
      <c r="S43" s="1204"/>
      <c r="T43" s="1204"/>
      <c r="U43" s="1204"/>
      <c r="V43" s="1204"/>
      <c r="W43" s="1204"/>
      <c r="X43" s="1204"/>
      <c r="Y43" s="1204"/>
      <c r="Z43" s="1204"/>
      <c r="AA43" s="1204"/>
      <c r="AB43" s="1204"/>
      <c r="AC43" s="1204"/>
      <c r="AD43" s="1204"/>
      <c r="AE43" s="1204"/>
      <c r="AF43" s="1083"/>
      <c r="AG43" s="1083"/>
      <c r="AH43" s="1083"/>
      <c r="AI43" s="1083"/>
      <c r="AJ43" s="1083"/>
    </row>
    <row r="44" spans="1:36" x14ac:dyDescent="0.35">
      <c r="A44" s="1204"/>
      <c r="B44" s="1354" t="str">
        <f>Kostenträger!B69</f>
        <v>Küche und Speisenversorgung</v>
      </c>
      <c r="C44" s="1371"/>
      <c r="D44" s="1415">
        <f>Kostenträger!H69</f>
        <v>460029.61232666747</v>
      </c>
      <c r="E44" s="1028"/>
      <c r="F44" s="1204"/>
      <c r="G44" s="1416"/>
      <c r="H44" s="1204"/>
      <c r="I44" s="1416"/>
      <c r="J44" s="1204"/>
      <c r="K44" s="1204"/>
      <c r="L44" s="1204"/>
      <c r="M44" s="1204"/>
      <c r="N44" s="1204"/>
      <c r="O44" s="1204"/>
      <c r="P44" s="1204"/>
      <c r="Q44" s="1204"/>
      <c r="R44" s="1204"/>
      <c r="S44" s="1204"/>
      <c r="T44" s="1204"/>
      <c r="U44" s="1204"/>
      <c r="V44" s="1204"/>
      <c r="W44" s="1204"/>
      <c r="X44" s="1204"/>
      <c r="Y44" s="1204"/>
      <c r="Z44" s="1204"/>
      <c r="AA44" s="1204"/>
      <c r="AB44" s="1204"/>
      <c r="AC44" s="1204"/>
      <c r="AD44" s="1204"/>
      <c r="AE44" s="1204"/>
      <c r="AF44" s="1083"/>
      <c r="AG44" s="1083"/>
      <c r="AH44" s="1083"/>
      <c r="AI44" s="1083"/>
      <c r="AJ44" s="1083"/>
    </row>
    <row r="45" spans="1:36" x14ac:dyDescent="0.35">
      <c r="A45" s="1204"/>
      <c r="B45" s="1354" t="str">
        <f>Kostenträger!B95</f>
        <v>Reinigung</v>
      </c>
      <c r="C45" s="1371"/>
      <c r="D45" s="1415">
        <f>Kostenträger!H95</f>
        <v>250668.88249880431</v>
      </c>
      <c r="E45" s="1028"/>
      <c r="F45" s="1204"/>
      <c r="G45" s="1416"/>
      <c r="H45" s="1204"/>
      <c r="I45" s="1416"/>
      <c r="J45" s="1204"/>
      <c r="K45" s="1204"/>
      <c r="L45" s="1204"/>
      <c r="M45" s="1204"/>
      <c r="N45" s="1204"/>
      <c r="O45" s="1204"/>
      <c r="P45" s="1204"/>
      <c r="Q45" s="1204"/>
      <c r="R45" s="1204"/>
      <c r="S45" s="1204"/>
      <c r="T45" s="1204"/>
      <c r="U45" s="1204"/>
      <c r="V45" s="1204"/>
      <c r="W45" s="1204"/>
      <c r="X45" s="1204"/>
      <c r="Y45" s="1204"/>
      <c r="Z45" s="1204"/>
      <c r="AA45" s="1204"/>
      <c r="AB45" s="1204"/>
      <c r="AC45" s="1204"/>
      <c r="AD45" s="1204"/>
      <c r="AE45" s="1204"/>
      <c r="AF45" s="1083"/>
      <c r="AG45" s="1083"/>
      <c r="AH45" s="1083"/>
      <c r="AI45" s="1083"/>
      <c r="AJ45" s="1083"/>
    </row>
    <row r="46" spans="1:36" x14ac:dyDescent="0.35">
      <c r="A46" s="1204"/>
      <c r="B46" s="1354" t="str">
        <f>Kostenträger!B109</f>
        <v>Wäscheversorgung</v>
      </c>
      <c r="C46" s="1371"/>
      <c r="D46" s="1415">
        <f>Kostenträger!H109</f>
        <v>112594.53431633781</v>
      </c>
      <c r="E46" s="1028"/>
      <c r="F46" s="1204"/>
      <c r="G46" s="1416"/>
      <c r="H46" s="1204"/>
      <c r="I46" s="1416"/>
      <c r="J46" s="1204"/>
      <c r="K46" s="1204"/>
      <c r="L46" s="1204"/>
      <c r="M46" s="1204"/>
      <c r="N46" s="1204"/>
      <c r="O46" s="1204"/>
      <c r="P46" s="1204"/>
      <c r="Q46" s="1204"/>
      <c r="R46" s="1204"/>
      <c r="S46" s="1204"/>
      <c r="T46" s="1204"/>
      <c r="U46" s="1204"/>
      <c r="V46" s="1204"/>
      <c r="W46" s="1204"/>
      <c r="X46" s="1204"/>
      <c r="Y46" s="1204"/>
      <c r="Z46" s="1204"/>
      <c r="AA46" s="1204"/>
      <c r="AB46" s="1204"/>
      <c r="AC46" s="1204"/>
      <c r="AD46" s="1204"/>
      <c r="AE46" s="1204"/>
      <c r="AF46" s="1083"/>
      <c r="AG46" s="1083"/>
      <c r="AH46" s="1083"/>
      <c r="AI46" s="1083"/>
      <c r="AJ46" s="1083"/>
    </row>
    <row r="47" spans="1:36" x14ac:dyDescent="0.35">
      <c r="A47" s="1417"/>
      <c r="B47" s="653" t="s">
        <v>275</v>
      </c>
      <c r="C47" s="654"/>
      <c r="D47" s="1415">
        <f>Tagsatz!AG94-Tagsatz!AG93</f>
        <v>108862.40843822504</v>
      </c>
      <c r="E47" s="1028"/>
      <c r="F47" s="1204"/>
      <c r="G47" s="1416"/>
      <c r="H47" s="1204"/>
      <c r="I47" s="1416"/>
      <c r="J47" s="1204"/>
      <c r="K47" s="1204"/>
      <c r="L47" s="1204"/>
      <c r="M47" s="1204"/>
      <c r="N47" s="1204"/>
      <c r="O47" s="1204"/>
      <c r="P47" s="1204"/>
      <c r="Q47" s="1204"/>
      <c r="R47" s="1204"/>
      <c r="S47" s="1204"/>
      <c r="T47" s="1204"/>
      <c r="U47" s="1204"/>
      <c r="V47" s="1204"/>
      <c r="W47" s="1204"/>
      <c r="X47" s="1204"/>
      <c r="Y47" s="1204"/>
      <c r="Z47" s="1204"/>
      <c r="AA47" s="1204"/>
      <c r="AB47" s="1204"/>
      <c r="AC47" s="1204"/>
      <c r="AD47" s="1204"/>
      <c r="AE47" s="1204"/>
      <c r="AF47" s="1083"/>
      <c r="AG47" s="1083"/>
      <c r="AH47" s="1083"/>
      <c r="AI47" s="1083"/>
      <c r="AJ47" s="1083"/>
    </row>
    <row r="48" spans="1:36" x14ac:dyDescent="0.35">
      <c r="A48" s="1417"/>
      <c r="B48" s="1334"/>
      <c r="C48" s="1371"/>
      <c r="D48" s="1372"/>
      <c r="E48" s="1028"/>
      <c r="F48" s="1204"/>
      <c r="G48" s="1416"/>
      <c r="H48" s="1204"/>
      <c r="I48" s="1416"/>
      <c r="J48" s="1204"/>
      <c r="K48" s="1204"/>
      <c r="L48" s="1204"/>
      <c r="M48" s="1204"/>
      <c r="N48" s="1204"/>
      <c r="O48" s="1204"/>
      <c r="P48" s="1204"/>
      <c r="Q48" s="1204"/>
      <c r="R48" s="1204"/>
      <c r="S48" s="1204"/>
      <c r="T48" s="1204"/>
      <c r="U48" s="1204"/>
      <c r="V48" s="1204"/>
      <c r="W48" s="1204"/>
      <c r="X48" s="1204"/>
      <c r="Y48" s="1204"/>
      <c r="Z48" s="1204"/>
      <c r="AA48" s="1204"/>
      <c r="AB48" s="1204"/>
      <c r="AC48" s="1204"/>
      <c r="AD48" s="1204"/>
      <c r="AE48" s="1204"/>
      <c r="AF48" s="1083"/>
      <c r="AG48" s="1083"/>
      <c r="AH48" s="1083"/>
      <c r="AI48" s="1083"/>
      <c r="AJ48" s="1083"/>
    </row>
    <row r="49" spans="1:31" x14ac:dyDescent="0.35">
      <c r="A49" s="1204"/>
      <c r="B49" s="1354"/>
      <c r="C49" s="1371"/>
      <c r="D49" s="1372"/>
      <c r="E49" s="1028"/>
      <c r="F49" s="1204"/>
      <c r="G49" s="1416"/>
      <c r="H49" s="1204"/>
      <c r="I49" s="1416"/>
      <c r="J49" s="1204"/>
      <c r="K49" s="1204"/>
      <c r="L49" s="1204"/>
      <c r="M49" s="1204"/>
      <c r="N49" s="1204"/>
      <c r="O49" s="1204"/>
      <c r="P49" s="1204"/>
      <c r="Q49" s="1204"/>
      <c r="R49" s="1204"/>
      <c r="S49" s="1204"/>
      <c r="T49" s="1204"/>
      <c r="U49" s="1204"/>
      <c r="V49" s="1204"/>
      <c r="W49" s="1204"/>
      <c r="X49" s="1204"/>
      <c r="Y49" s="1204"/>
      <c r="Z49" s="1204"/>
      <c r="AA49" s="1204"/>
      <c r="AB49" s="1204"/>
      <c r="AC49" s="1204"/>
      <c r="AD49" s="1204"/>
      <c r="AE49" s="1204"/>
    </row>
    <row r="50" spans="1:31" x14ac:dyDescent="0.35">
      <c r="A50" s="1204"/>
      <c r="B50" s="492" t="s">
        <v>276</v>
      </c>
      <c r="C50" s="493"/>
      <c r="D50" s="494"/>
      <c r="E50" s="1028"/>
      <c r="F50" s="1204"/>
      <c r="G50" s="1416"/>
      <c r="H50" s="1204"/>
      <c r="I50" s="1416"/>
      <c r="J50" s="1204"/>
      <c r="K50" s="1204"/>
      <c r="L50" s="1204"/>
      <c r="M50" s="1204"/>
      <c r="N50" s="1204"/>
      <c r="O50" s="1204"/>
      <c r="P50" s="1204"/>
      <c r="Q50" s="1204"/>
      <c r="R50" s="1204"/>
      <c r="S50" s="1204"/>
      <c r="T50" s="1204"/>
      <c r="U50" s="1204"/>
      <c r="V50" s="1204"/>
      <c r="W50" s="1204"/>
      <c r="X50" s="1204"/>
      <c r="Y50" s="1204"/>
      <c r="Z50" s="1204"/>
      <c r="AA50" s="1204"/>
      <c r="AB50" s="1204"/>
      <c r="AC50" s="1204"/>
      <c r="AD50" s="1204"/>
      <c r="AE50" s="1204"/>
    </row>
    <row r="51" spans="1:31" x14ac:dyDescent="0.35">
      <c r="A51" s="1204"/>
      <c r="B51" s="1724" t="s">
        <v>277</v>
      </c>
      <c r="C51" s="1725"/>
      <c r="D51" s="1726"/>
      <c r="E51" s="1028"/>
      <c r="F51" s="1204"/>
      <c r="G51" s="1416"/>
      <c r="H51" s="1204"/>
      <c r="I51" s="1416"/>
      <c r="J51" s="1204"/>
      <c r="K51" s="1204"/>
      <c r="L51" s="1204"/>
      <c r="M51" s="1204"/>
      <c r="N51" s="1204"/>
      <c r="O51" s="1204"/>
      <c r="P51" s="1204"/>
      <c r="Q51" s="1204"/>
      <c r="R51" s="1204"/>
      <c r="S51" s="1204"/>
      <c r="T51" s="1204"/>
      <c r="U51" s="1204"/>
      <c r="V51" s="1204"/>
      <c r="W51" s="1204"/>
      <c r="X51" s="1204"/>
      <c r="Y51" s="1204"/>
      <c r="Z51" s="1204"/>
      <c r="AA51" s="1204"/>
      <c r="AB51" s="1204"/>
      <c r="AC51" s="1204"/>
      <c r="AD51" s="1204"/>
      <c r="AE51" s="1204"/>
    </row>
    <row r="52" spans="1:31" x14ac:dyDescent="0.35">
      <c r="A52" s="1204"/>
      <c r="B52" s="1724"/>
      <c r="C52" s="1725"/>
      <c r="D52" s="1726"/>
      <c r="E52" s="1028"/>
      <c r="F52" s="1204"/>
      <c r="G52" s="1416"/>
      <c r="H52" s="1204"/>
      <c r="I52" s="1416"/>
      <c r="J52" s="1204"/>
      <c r="K52" s="1204"/>
      <c r="L52" s="1204"/>
      <c r="M52" s="1204"/>
      <c r="N52" s="1204"/>
      <c r="O52" s="1204"/>
      <c r="P52" s="1204"/>
      <c r="Q52" s="1204"/>
      <c r="R52" s="1204"/>
      <c r="S52" s="1204"/>
      <c r="T52" s="1204"/>
      <c r="U52" s="1204"/>
      <c r="V52" s="1204"/>
      <c r="W52" s="1204"/>
      <c r="X52" s="1204"/>
      <c r="Y52" s="1204"/>
      <c r="Z52" s="1204"/>
      <c r="AA52" s="1204"/>
      <c r="AB52" s="1204"/>
      <c r="AC52" s="1204"/>
      <c r="AD52" s="1204"/>
      <c r="AE52" s="1204"/>
    </row>
    <row r="53" spans="1:31" x14ac:dyDescent="0.35">
      <c r="A53" s="1204"/>
      <c r="B53" s="1724"/>
      <c r="C53" s="1725"/>
      <c r="D53" s="1726"/>
      <c r="E53" s="1028"/>
      <c r="F53" s="1204"/>
      <c r="G53" s="1416"/>
      <c r="H53" s="1204"/>
      <c r="I53" s="1416"/>
      <c r="J53" s="1204"/>
      <c r="K53" s="1204"/>
      <c r="L53" s="1204"/>
      <c r="M53" s="1204"/>
      <c r="N53" s="1204"/>
      <c r="O53" s="1204"/>
      <c r="P53" s="1204"/>
      <c r="Q53" s="1204"/>
      <c r="R53" s="1204"/>
      <c r="S53" s="1204"/>
      <c r="T53" s="1204"/>
      <c r="U53" s="1204"/>
      <c r="V53" s="1204"/>
      <c r="W53" s="1204"/>
      <c r="X53" s="1204"/>
      <c r="Y53" s="1204"/>
      <c r="Z53" s="1204"/>
      <c r="AA53" s="1204"/>
      <c r="AB53" s="1204"/>
      <c r="AC53" s="1204"/>
      <c r="AD53" s="1204"/>
      <c r="AE53" s="1204"/>
    </row>
    <row r="54" spans="1:31" x14ac:dyDescent="0.35">
      <c r="A54" s="1204"/>
      <c r="B54" s="1724"/>
      <c r="C54" s="1725"/>
      <c r="D54" s="1726"/>
      <c r="E54" s="1028"/>
      <c r="F54" s="1204"/>
      <c r="G54" s="1416"/>
      <c r="H54" s="1204"/>
      <c r="I54" s="1416"/>
      <c r="J54" s="1204"/>
      <c r="K54" s="1204"/>
      <c r="L54" s="1204"/>
      <c r="M54" s="1204"/>
      <c r="N54" s="1204"/>
      <c r="O54" s="1204"/>
      <c r="P54" s="1204"/>
      <c r="Q54" s="1204"/>
      <c r="R54" s="1204"/>
      <c r="S54" s="1204"/>
      <c r="T54" s="1204"/>
      <c r="U54" s="1204"/>
      <c r="V54" s="1204"/>
      <c r="W54" s="1204"/>
      <c r="X54" s="1204"/>
      <c r="Y54" s="1204"/>
      <c r="Z54" s="1204"/>
      <c r="AA54" s="1204"/>
      <c r="AB54" s="1204"/>
      <c r="AC54" s="1204"/>
      <c r="AD54" s="1204"/>
      <c r="AE54" s="1204"/>
    </row>
    <row r="55" spans="1:31" x14ac:dyDescent="0.35">
      <c r="A55" s="1204"/>
      <c r="B55" s="1724"/>
      <c r="C55" s="1725"/>
      <c r="D55" s="1726"/>
      <c r="E55" s="1028"/>
      <c r="F55" s="1204"/>
      <c r="G55" s="1416"/>
      <c r="H55" s="1204"/>
      <c r="I55" s="1416"/>
      <c r="J55" s="1204"/>
      <c r="K55" s="1204"/>
      <c r="L55" s="1204"/>
      <c r="M55" s="1204"/>
      <c r="N55" s="1204"/>
      <c r="O55" s="1204"/>
      <c r="P55" s="1204"/>
      <c r="Q55" s="1204"/>
      <c r="R55" s="1204"/>
      <c r="S55" s="1204"/>
      <c r="T55" s="1204"/>
      <c r="U55" s="1204"/>
      <c r="V55" s="1204"/>
      <c r="W55" s="1204"/>
      <c r="X55" s="1204"/>
      <c r="Y55" s="1204"/>
      <c r="Z55" s="1204"/>
      <c r="AA55" s="1204"/>
      <c r="AB55" s="1204"/>
      <c r="AC55" s="1204"/>
      <c r="AD55" s="1204"/>
      <c r="AE55" s="1204"/>
    </row>
    <row r="56" spans="1:31" x14ac:dyDescent="0.35">
      <c r="A56" s="1204"/>
      <c r="B56" s="1724"/>
      <c r="C56" s="1725"/>
      <c r="D56" s="1726"/>
      <c r="E56" s="1028"/>
      <c r="F56" s="1204"/>
      <c r="G56" s="1416"/>
      <c r="H56" s="1204"/>
      <c r="I56" s="1416"/>
      <c r="J56" s="1204"/>
      <c r="K56" s="1204"/>
      <c r="L56" s="1204"/>
      <c r="M56" s="1204"/>
      <c r="N56" s="1204"/>
      <c r="O56" s="1204"/>
      <c r="P56" s="1204"/>
      <c r="Q56" s="1204"/>
      <c r="R56" s="1204"/>
      <c r="S56" s="1204"/>
      <c r="T56" s="1204"/>
      <c r="U56" s="1204"/>
      <c r="V56" s="1204"/>
      <c r="W56" s="1204"/>
      <c r="X56" s="1204"/>
      <c r="Y56" s="1204"/>
      <c r="Z56" s="1204"/>
      <c r="AA56" s="1204"/>
      <c r="AB56" s="1204"/>
      <c r="AC56" s="1204"/>
      <c r="AD56" s="1204"/>
      <c r="AE56" s="1204"/>
    </row>
    <row r="57" spans="1:31" x14ac:dyDescent="0.35">
      <c r="A57" s="1204"/>
      <c r="B57" s="1354"/>
      <c r="C57" s="1371"/>
      <c r="D57" s="1372"/>
      <c r="E57" s="1028"/>
      <c r="F57" s="1204"/>
      <c r="G57" s="1416"/>
      <c r="H57" s="1204"/>
      <c r="I57" s="1416"/>
      <c r="J57" s="1204"/>
      <c r="K57" s="1204"/>
      <c r="L57" s="1204"/>
      <c r="M57" s="1204"/>
      <c r="N57" s="1204"/>
      <c r="O57" s="1204"/>
      <c r="P57" s="1204"/>
      <c r="Q57" s="1204"/>
      <c r="R57" s="1204"/>
      <c r="S57" s="1204"/>
      <c r="T57" s="1204"/>
      <c r="U57" s="1204"/>
      <c r="V57" s="1204"/>
      <c r="W57" s="1204"/>
      <c r="X57" s="1204"/>
      <c r="Y57" s="1204"/>
      <c r="Z57" s="1204"/>
      <c r="AA57" s="1204"/>
      <c r="AB57" s="1204"/>
      <c r="AC57" s="1204"/>
      <c r="AD57" s="1204"/>
      <c r="AE57" s="1204"/>
    </row>
    <row r="58" spans="1:31" x14ac:dyDescent="0.35">
      <c r="A58" s="1204"/>
      <c r="B58" s="263" t="s">
        <v>278</v>
      </c>
      <c r="C58" s="264"/>
      <c r="D58" s="1238">
        <f>SUM(D41:D49)</f>
        <v>2088027.8452681461</v>
      </c>
      <c r="E58" s="1259"/>
      <c r="F58" s="1416"/>
      <c r="G58" s="1204"/>
      <c r="H58" s="1204"/>
      <c r="I58" s="1416"/>
      <c r="J58" s="1204"/>
      <c r="K58" s="1204"/>
      <c r="L58" s="1204"/>
      <c r="M58" s="1204"/>
      <c r="N58" s="1204"/>
      <c r="O58" s="1204"/>
      <c r="P58" s="1204"/>
      <c r="Q58" s="1204"/>
      <c r="R58" s="1204"/>
      <c r="S58" s="1204"/>
      <c r="T58" s="1204"/>
      <c r="U58" s="1204"/>
      <c r="V58" s="1204"/>
      <c r="W58" s="1204"/>
      <c r="X58" s="1204"/>
      <c r="Y58" s="1204"/>
      <c r="Z58" s="1204"/>
      <c r="AA58" s="1204"/>
      <c r="AB58" s="1204"/>
      <c r="AC58" s="1204"/>
      <c r="AD58" s="1204"/>
      <c r="AE58" s="1204"/>
    </row>
    <row r="59" spans="1:31" x14ac:dyDescent="0.35">
      <c r="A59" s="1204"/>
      <c r="B59" s="1354" t="s">
        <v>237</v>
      </c>
      <c r="C59" s="1371"/>
      <c r="D59" s="1372">
        <f>Kalkulation!F9*Einstellungen!E11</f>
        <v>25550</v>
      </c>
      <c r="E59" s="1028"/>
      <c r="F59" s="1204"/>
      <c r="G59" s="1416"/>
      <c r="H59" s="1204"/>
      <c r="I59" s="1416"/>
      <c r="J59" s="1204"/>
      <c r="K59" s="1204"/>
      <c r="L59" s="1204"/>
      <c r="M59" s="1204"/>
      <c r="N59" s="1204"/>
      <c r="O59" s="1204"/>
      <c r="P59" s="1204"/>
      <c r="Q59" s="1204"/>
      <c r="R59" s="1204"/>
      <c r="S59" s="1204"/>
      <c r="T59" s="1204"/>
      <c r="U59" s="1204"/>
      <c r="V59" s="1204"/>
      <c r="W59" s="1204"/>
      <c r="X59" s="1204"/>
      <c r="Y59" s="1204"/>
      <c r="Z59" s="1204"/>
      <c r="AA59" s="1204"/>
      <c r="AB59" s="1204"/>
      <c r="AC59" s="1204"/>
      <c r="AD59" s="1204"/>
      <c r="AE59" s="1204"/>
    </row>
    <row r="60" spans="1:31" x14ac:dyDescent="0.35">
      <c r="A60" s="1204"/>
      <c r="B60" s="1375" t="s">
        <v>279</v>
      </c>
      <c r="C60" s="1376"/>
      <c r="D60" s="1418">
        <f>D58/D59</f>
        <v>81.723203337305137</v>
      </c>
      <c r="E60" s="1028"/>
      <c r="F60" s="1204"/>
      <c r="G60" s="1416"/>
      <c r="H60" s="1204"/>
      <c r="I60" s="1416"/>
      <c r="J60" s="1204"/>
      <c r="K60" s="1204"/>
      <c r="L60" s="1204"/>
      <c r="M60" s="1204"/>
      <c r="N60" s="1204"/>
      <c r="O60" s="1204"/>
      <c r="P60" s="1204"/>
      <c r="Q60" s="1204"/>
      <c r="R60" s="1204"/>
      <c r="S60" s="1204"/>
      <c r="T60" s="1204"/>
      <c r="U60" s="1204"/>
      <c r="V60" s="1204"/>
      <c r="W60" s="1204"/>
      <c r="X60" s="1204"/>
      <c r="Y60" s="1204"/>
      <c r="Z60" s="1204"/>
      <c r="AA60" s="1204"/>
      <c r="AB60" s="1204"/>
      <c r="AC60" s="1204"/>
      <c r="AD60" s="1204"/>
      <c r="AE60" s="1204"/>
    </row>
    <row r="61" spans="1:31" x14ac:dyDescent="0.35">
      <c r="A61" s="1204"/>
      <c r="B61" s="266" t="s">
        <v>280</v>
      </c>
      <c r="C61" s="267"/>
      <c r="D61" s="768">
        <f>ROUND(D58/D59,2)</f>
        <v>81.72</v>
      </c>
      <c r="E61" s="1260"/>
      <c r="F61" s="1351"/>
      <c r="G61" s="1416"/>
      <c r="H61" s="1204"/>
      <c r="I61" s="1416"/>
      <c r="J61" s="1204"/>
      <c r="K61" s="1204"/>
      <c r="L61" s="1204"/>
      <c r="M61" s="1204"/>
      <c r="N61" s="1204"/>
      <c r="O61" s="1204"/>
      <c r="P61" s="1204"/>
      <c r="Q61" s="1204"/>
      <c r="R61" s="1204"/>
      <c r="S61" s="1204"/>
      <c r="T61" s="1204"/>
      <c r="U61" s="1204"/>
      <c r="V61" s="1204"/>
      <c r="W61" s="1204"/>
      <c r="X61" s="1204"/>
      <c r="Y61" s="1204"/>
      <c r="Z61" s="1204"/>
      <c r="AA61" s="1204"/>
      <c r="AB61" s="1204"/>
      <c r="AC61" s="1204"/>
      <c r="AD61" s="1204"/>
      <c r="AE61" s="1204"/>
    </row>
    <row r="62" spans="1:31" x14ac:dyDescent="0.35">
      <c r="A62" s="1204"/>
      <c r="B62" s="1204"/>
      <c r="C62" s="1419"/>
      <c r="D62" s="1419"/>
      <c r="E62" s="1255"/>
      <c r="F62" s="1347"/>
      <c r="G62" s="1204"/>
      <c r="H62" s="1204"/>
      <c r="I62" s="1204"/>
      <c r="J62" s="1204"/>
      <c r="K62" s="1204"/>
      <c r="L62" s="1204"/>
      <c r="M62" s="1204"/>
      <c r="N62" s="1204"/>
      <c r="O62" s="1204"/>
      <c r="P62" s="1204"/>
      <c r="Q62" s="1204"/>
      <c r="R62" s="1204"/>
      <c r="S62" s="1204"/>
      <c r="T62" s="1204"/>
      <c r="U62" s="1204"/>
      <c r="V62" s="1204"/>
      <c r="W62" s="1204"/>
      <c r="X62" s="1204"/>
      <c r="Y62" s="1204"/>
      <c r="Z62" s="1204"/>
      <c r="AA62" s="1204"/>
      <c r="AB62" s="1204"/>
      <c r="AC62" s="1204"/>
      <c r="AD62" s="1204"/>
      <c r="AE62" s="1204"/>
    </row>
    <row r="63" spans="1:31" x14ac:dyDescent="0.35">
      <c r="A63" s="1204"/>
      <c r="B63" s="1204"/>
      <c r="C63" s="1419"/>
      <c r="D63" s="1420"/>
      <c r="E63" s="1261"/>
      <c r="F63" s="1419"/>
      <c r="G63" s="1204"/>
      <c r="H63" s="1204"/>
      <c r="I63" s="1204"/>
      <c r="J63" s="1204"/>
      <c r="K63" s="1204"/>
      <c r="L63" s="1204"/>
      <c r="M63" s="1204"/>
      <c r="N63" s="1204"/>
      <c r="O63" s="1204"/>
      <c r="P63" s="1204"/>
      <c r="Q63" s="1204"/>
      <c r="R63" s="1204"/>
      <c r="S63" s="1204"/>
      <c r="T63" s="1204"/>
      <c r="U63" s="1204"/>
      <c r="V63" s="1204"/>
      <c r="W63" s="1204"/>
      <c r="X63" s="1204"/>
      <c r="Y63" s="1204"/>
      <c r="Z63" s="1204"/>
      <c r="AA63" s="1204"/>
      <c r="AB63" s="1204"/>
      <c r="AC63" s="1204"/>
      <c r="AD63" s="1204"/>
      <c r="AE63" s="1204"/>
    </row>
    <row r="64" spans="1:31" x14ac:dyDescent="0.35">
      <c r="A64" s="1204"/>
      <c r="B64" s="1421" t="s">
        <v>281</v>
      </c>
      <c r="C64" s="1422"/>
      <c r="D64" s="1367" t="s">
        <v>236</v>
      </c>
      <c r="E64" s="1261"/>
      <c r="F64" s="1419"/>
      <c r="G64" s="1204"/>
      <c r="H64" s="1204"/>
      <c r="I64" s="1204"/>
      <c r="J64" s="1204"/>
      <c r="K64" s="1204"/>
      <c r="L64" s="1204"/>
      <c r="M64" s="1204"/>
      <c r="N64" s="1204"/>
      <c r="O64" s="1204"/>
      <c r="P64" s="1204"/>
      <c r="Q64" s="1204"/>
      <c r="R64" s="1204"/>
      <c r="S64" s="1204"/>
      <c r="T64" s="1204"/>
      <c r="U64" s="1204"/>
      <c r="V64" s="1204"/>
      <c r="W64" s="1204"/>
      <c r="X64" s="1204"/>
      <c r="Y64" s="1204"/>
      <c r="Z64" s="1204"/>
      <c r="AA64" s="1204"/>
      <c r="AB64" s="1204"/>
      <c r="AC64" s="1204"/>
      <c r="AD64" s="1204"/>
      <c r="AE64" s="1204"/>
    </row>
    <row r="65" spans="1:31" x14ac:dyDescent="0.35">
      <c r="A65" s="1417"/>
      <c r="B65" s="1334" t="str">
        <f>Kostenträger!B122</f>
        <v>Personal Pflegedienstleitung</v>
      </c>
      <c r="C65" s="1371"/>
      <c r="D65" s="1415">
        <f>Kostenträger!H122</f>
        <v>107380.68372546716</v>
      </c>
      <c r="E65" s="1261"/>
      <c r="F65" s="1419"/>
      <c r="G65" s="1204"/>
      <c r="H65" s="1204"/>
      <c r="I65" s="1204"/>
      <c r="J65" s="1204"/>
      <c r="K65" s="1204"/>
      <c r="L65" s="1204"/>
      <c r="M65" s="1204"/>
      <c r="N65" s="1204"/>
      <c r="O65" s="1204"/>
      <c r="P65" s="1204"/>
      <c r="Q65" s="1204"/>
      <c r="R65" s="1204"/>
      <c r="S65" s="1204"/>
      <c r="T65" s="1204"/>
      <c r="U65" s="1204"/>
      <c r="V65" s="1204"/>
      <c r="W65" s="1204"/>
      <c r="X65" s="1204"/>
      <c r="Y65" s="1204"/>
      <c r="Z65" s="1204"/>
      <c r="AA65" s="1204"/>
      <c r="AB65" s="1204"/>
      <c r="AC65" s="1204"/>
      <c r="AD65" s="1204"/>
      <c r="AE65" s="1204"/>
    </row>
    <row r="66" spans="1:31" x14ac:dyDescent="0.35">
      <c r="A66" s="1417"/>
      <c r="B66" s="1334" t="str">
        <f>Kostenträger!B123</f>
        <v>Vetretungskosten Pflegedienstleitung</v>
      </c>
      <c r="C66" s="1371"/>
      <c r="D66" s="1415">
        <f>Kostenträger!H123</f>
        <v>2445.797672341756</v>
      </c>
      <c r="E66" s="1261"/>
      <c r="F66" s="1419"/>
      <c r="G66" s="1204"/>
      <c r="H66" s="1204"/>
      <c r="I66" s="1204"/>
      <c r="J66" s="1204"/>
      <c r="K66" s="1204"/>
      <c r="L66" s="1204"/>
      <c r="M66" s="1204"/>
      <c r="N66" s="1204"/>
      <c r="O66" s="1204"/>
      <c r="P66" s="1204"/>
      <c r="Q66" s="1204"/>
      <c r="R66" s="1204"/>
      <c r="S66" s="1204"/>
      <c r="T66" s="1204"/>
      <c r="U66" s="1204"/>
      <c r="V66" s="1204"/>
      <c r="W66" s="1204"/>
      <c r="X66" s="1204"/>
      <c r="Y66" s="1204"/>
      <c r="Z66" s="1204"/>
      <c r="AA66" s="1204"/>
      <c r="AB66" s="1204"/>
      <c r="AC66" s="1204"/>
      <c r="AD66" s="1204"/>
      <c r="AE66" s="1204"/>
    </row>
    <row r="67" spans="1:31" x14ac:dyDescent="0.35">
      <c r="A67" s="1417"/>
      <c r="B67" s="1334" t="str">
        <f>Kostenträger!B124</f>
        <v>Personal Diplomkräfte</v>
      </c>
      <c r="C67" s="1371"/>
      <c r="D67" s="1423">
        <f>Kostenträger!H124</f>
        <v>490336.15054135927</v>
      </c>
      <c r="E67" s="1255"/>
      <c r="F67" s="1347"/>
      <c r="G67" s="1204"/>
      <c r="H67" s="1204"/>
      <c r="I67" s="1204"/>
      <c r="J67" s="1204"/>
      <c r="K67" s="1204"/>
      <c r="L67" s="1204"/>
      <c r="M67" s="1204"/>
      <c r="N67" s="1204"/>
      <c r="O67" s="1204"/>
      <c r="P67" s="1204"/>
      <c r="Q67" s="1204"/>
      <c r="R67" s="1204"/>
      <c r="S67" s="1204"/>
      <c r="T67" s="1204"/>
      <c r="U67" s="1204"/>
      <c r="V67" s="1204"/>
      <c r="W67" s="1204"/>
      <c r="X67" s="1204"/>
      <c r="Y67" s="1204"/>
      <c r="Z67" s="1204"/>
      <c r="AA67" s="1204"/>
      <c r="AB67" s="1204"/>
      <c r="AC67" s="1204"/>
      <c r="AD67" s="1204"/>
      <c r="AE67" s="1204"/>
    </row>
    <row r="68" spans="1:31" x14ac:dyDescent="0.35">
      <c r="A68" s="1417"/>
      <c r="B68" s="1334" t="str">
        <f>Kostenträger!B125</f>
        <v>Fachpersonal (FSB "A" &amp; PFA)</v>
      </c>
      <c r="C68" s="1371"/>
      <c r="D68" s="1423">
        <f>Kostenträger!H125</f>
        <v>113400.37965531746</v>
      </c>
      <c r="E68" s="1255"/>
      <c r="F68" s="1347"/>
      <c r="G68" s="1204"/>
      <c r="H68" s="1204"/>
      <c r="I68" s="1204"/>
      <c r="J68" s="1204"/>
      <c r="K68" s="1204"/>
      <c r="L68" s="1204"/>
      <c r="M68" s="1204"/>
      <c r="N68" s="1204"/>
      <c r="O68" s="1204"/>
      <c r="P68" s="1204"/>
      <c r="Q68" s="1204"/>
      <c r="R68" s="1204"/>
      <c r="S68" s="1204"/>
      <c r="T68" s="1204"/>
      <c r="U68" s="1204"/>
      <c r="V68" s="1204"/>
      <c r="W68" s="1204"/>
      <c r="X68" s="1204"/>
      <c r="Y68" s="1204"/>
      <c r="Z68" s="1204"/>
      <c r="AA68" s="1204"/>
      <c r="AB68" s="1204"/>
      <c r="AC68" s="1204"/>
      <c r="AD68" s="1204"/>
      <c r="AE68" s="1204"/>
    </row>
    <row r="69" spans="1:31" x14ac:dyDescent="0.35">
      <c r="A69" s="1417"/>
      <c r="B69" s="1334" t="str">
        <f>Kostenträger!B126</f>
        <v>Fachpersonal (PA &amp;  PH)</v>
      </c>
      <c r="C69" s="1371"/>
      <c r="D69" s="1423">
        <f>Kostenträger!H126</f>
        <v>1222519.3773920957</v>
      </c>
      <c r="E69" s="1255"/>
      <c r="F69" s="1347"/>
      <c r="G69" s="1204"/>
      <c r="H69" s="1204"/>
      <c r="I69" s="1204"/>
      <c r="J69" s="1204"/>
      <c r="K69" s="1204"/>
      <c r="L69" s="1204"/>
      <c r="M69" s="1204"/>
      <c r="N69" s="1204"/>
      <c r="O69" s="1204"/>
      <c r="P69" s="1204"/>
      <c r="Q69" s="1204"/>
      <c r="R69" s="1204"/>
      <c r="S69" s="1204"/>
      <c r="T69" s="1204"/>
      <c r="U69" s="1204"/>
      <c r="V69" s="1204"/>
      <c r="W69" s="1204"/>
      <c r="X69" s="1204"/>
      <c r="Y69" s="1204"/>
      <c r="Z69" s="1204"/>
      <c r="AA69" s="1204"/>
      <c r="AB69" s="1204"/>
      <c r="AC69" s="1204"/>
      <c r="AD69" s="1204"/>
      <c r="AE69" s="1204"/>
    </row>
    <row r="70" spans="1:31" x14ac:dyDescent="0.35">
      <c r="A70" s="1417"/>
      <c r="B70" s="1334" t="str">
        <f>Kostenträger!B127</f>
        <v>Personal Hilfskräfte</v>
      </c>
      <c r="C70" s="1371"/>
      <c r="D70" s="1423">
        <f>Kostenträger!H127</f>
        <v>289347.03600790829</v>
      </c>
      <c r="E70" s="1255"/>
      <c r="F70" s="1347"/>
      <c r="G70" s="1204"/>
      <c r="H70" s="1204"/>
      <c r="I70" s="1204"/>
      <c r="J70" s="1204"/>
      <c r="K70" s="1204"/>
      <c r="L70" s="1204"/>
      <c r="M70" s="1204"/>
      <c r="N70" s="1204"/>
      <c r="O70" s="1204"/>
      <c r="P70" s="1204"/>
      <c r="Q70" s="1204"/>
      <c r="R70" s="1204"/>
      <c r="S70" s="1204"/>
      <c r="T70" s="1204"/>
      <c r="U70" s="1204"/>
      <c r="V70" s="1204"/>
      <c r="W70" s="1204"/>
      <c r="X70" s="1204"/>
      <c r="Y70" s="1204"/>
      <c r="Z70" s="1204"/>
      <c r="AA70" s="1204"/>
      <c r="AB70" s="1204"/>
      <c r="AC70" s="1204"/>
      <c r="AD70" s="1204"/>
      <c r="AE70" s="1204"/>
    </row>
    <row r="71" spans="1:31" x14ac:dyDescent="0.35">
      <c r="A71" s="1417"/>
      <c r="B71" s="1334" t="str">
        <f>Kostenträger!B128</f>
        <v>Personal Pauschale für Nachtdienste</v>
      </c>
      <c r="C71" s="1371"/>
      <c r="D71" s="1423">
        <f>Kostenträger!H128</f>
        <v>62454.751026612816</v>
      </c>
      <c r="E71" s="1255"/>
      <c r="F71" s="1347"/>
      <c r="G71" s="1204"/>
      <c r="H71" s="1204"/>
      <c r="I71" s="1204"/>
      <c r="J71" s="1204"/>
      <c r="K71" s="1204"/>
      <c r="L71" s="1204"/>
      <c r="M71" s="1204"/>
      <c r="N71" s="1204"/>
      <c r="O71" s="1204"/>
      <c r="P71" s="1204"/>
      <c r="Q71" s="1204"/>
      <c r="R71" s="1204"/>
      <c r="S71" s="1204"/>
      <c r="T71" s="1204"/>
      <c r="U71" s="1204"/>
      <c r="V71" s="1204"/>
      <c r="W71" s="1204"/>
      <c r="X71" s="1204"/>
      <c r="Y71" s="1204"/>
      <c r="Z71" s="1204"/>
      <c r="AA71" s="1204"/>
      <c r="AB71" s="1204"/>
      <c r="AC71" s="1204"/>
      <c r="AD71" s="1204"/>
      <c r="AE71" s="1204"/>
    </row>
    <row r="72" spans="1:31" x14ac:dyDescent="0.35">
      <c r="A72" s="1417"/>
      <c r="B72" s="1334" t="str">
        <f>Kostenträger!B129</f>
        <v>Personal Pauschale für Sonn- und Feiertagsdienste</v>
      </c>
      <c r="C72" s="1371"/>
      <c r="D72" s="1423">
        <f>Kostenträger!H129</f>
        <v>73677.026422172727</v>
      </c>
      <c r="E72" s="1255"/>
      <c r="F72" s="1347"/>
      <c r="G72" s="1204"/>
      <c r="H72" s="1204"/>
      <c r="I72" s="1204"/>
      <c r="J72" s="1204"/>
      <c r="K72" s="1204"/>
      <c r="L72" s="1204"/>
      <c r="M72" s="1204"/>
      <c r="N72" s="1204"/>
      <c r="O72" s="1204"/>
      <c r="P72" s="1204"/>
      <c r="Q72" s="1204"/>
      <c r="R72" s="1204"/>
      <c r="S72" s="1204"/>
      <c r="T72" s="1204"/>
      <c r="U72" s="1204"/>
      <c r="V72" s="1204"/>
      <c r="W72" s="1204"/>
      <c r="X72" s="1204"/>
      <c r="Y72" s="1204"/>
      <c r="Z72" s="1204"/>
      <c r="AA72" s="1204"/>
      <c r="AB72" s="1204"/>
      <c r="AC72" s="1204"/>
      <c r="AD72" s="1204"/>
      <c r="AE72" s="1204"/>
    </row>
    <row r="73" spans="1:31" x14ac:dyDescent="0.35">
      <c r="A73" s="1417"/>
      <c r="B73" s="1334" t="str">
        <f>Kostenträger!B131</f>
        <v>Pflegematerial</v>
      </c>
      <c r="C73" s="1371"/>
      <c r="D73" s="1415">
        <f>Kostenträger!H131</f>
        <v>26946.174908055753</v>
      </c>
      <c r="E73" s="1261"/>
      <c r="F73" s="1419"/>
      <c r="G73" s="1204"/>
      <c r="H73" s="1204"/>
      <c r="I73" s="1204"/>
      <c r="J73" s="1204"/>
      <c r="K73" s="1204"/>
      <c r="L73" s="1204"/>
      <c r="M73" s="1204"/>
      <c r="N73" s="1204"/>
      <c r="O73" s="1204"/>
      <c r="P73" s="1204"/>
      <c r="Q73" s="1204"/>
      <c r="R73" s="1204"/>
      <c r="S73" s="1204"/>
      <c r="T73" s="1204"/>
      <c r="U73" s="1204"/>
      <c r="V73" s="1204"/>
      <c r="W73" s="1204"/>
      <c r="X73" s="1204"/>
      <c r="Y73" s="1204"/>
      <c r="Z73" s="1204"/>
      <c r="AA73" s="1204"/>
      <c r="AB73" s="1204"/>
      <c r="AC73" s="1204"/>
      <c r="AD73" s="1204"/>
      <c r="AE73" s="1204"/>
    </row>
    <row r="74" spans="1:31" x14ac:dyDescent="0.35">
      <c r="A74" s="1417"/>
      <c r="B74" s="1334" t="str">
        <f>Kostenträger!B130</f>
        <v>Rufbereitschaft</v>
      </c>
      <c r="C74" s="1371"/>
      <c r="D74" s="1415">
        <f>Kostenträger!H130</f>
        <v>12913.811709964466</v>
      </c>
      <c r="E74" s="1261"/>
      <c r="F74" s="1419"/>
      <c r="G74" s="1204"/>
      <c r="H74" s="1204"/>
      <c r="I74" s="1204"/>
      <c r="J74" s="1204"/>
      <c r="K74" s="1204"/>
      <c r="L74" s="1204"/>
      <c r="M74" s="1204"/>
      <c r="N74" s="1204"/>
      <c r="O74" s="1204"/>
      <c r="P74" s="1204"/>
      <c r="Q74" s="1204"/>
      <c r="R74" s="1204"/>
      <c r="S74" s="1204"/>
      <c r="T74" s="1204"/>
      <c r="U74" s="1204"/>
      <c r="V74" s="1204"/>
      <c r="W74" s="1204"/>
      <c r="X74" s="1204"/>
      <c r="Y74" s="1204"/>
      <c r="Z74" s="1204"/>
      <c r="AA74" s="1204"/>
      <c r="AB74" s="1204"/>
      <c r="AC74" s="1204"/>
      <c r="AD74" s="1204"/>
      <c r="AE74" s="1204"/>
    </row>
    <row r="75" spans="1:31" x14ac:dyDescent="0.35">
      <c r="A75" s="1417"/>
      <c r="B75" s="1334" t="str">
        <f>Kostenträger!B132</f>
        <v>Wundmanagement</v>
      </c>
      <c r="C75" s="1371"/>
      <c r="D75" s="1415">
        <f>Kostenträger!H132</f>
        <v>1931.6254414376888</v>
      </c>
      <c r="E75" s="1261"/>
      <c r="F75" s="1419"/>
      <c r="G75" s="1204"/>
      <c r="H75" s="1204"/>
      <c r="I75" s="1204"/>
      <c r="J75" s="1204"/>
      <c r="K75" s="1204"/>
      <c r="L75" s="1204"/>
      <c r="M75" s="1204"/>
      <c r="N75" s="1204"/>
      <c r="O75" s="1204"/>
      <c r="P75" s="1204"/>
      <c r="Q75" s="1204"/>
      <c r="R75" s="1204"/>
      <c r="S75" s="1204"/>
      <c r="T75" s="1204"/>
      <c r="U75" s="1204"/>
      <c r="V75" s="1204"/>
      <c r="W75" s="1204"/>
      <c r="X75" s="1204"/>
      <c r="Y75" s="1204"/>
      <c r="Z75" s="1204"/>
      <c r="AA75" s="1204"/>
      <c r="AB75" s="1204"/>
      <c r="AC75" s="1204"/>
      <c r="AD75" s="1204"/>
      <c r="AE75" s="1204"/>
    </row>
    <row r="76" spans="1:31" x14ac:dyDescent="0.35">
      <c r="A76" s="1417"/>
      <c r="B76" s="1334" t="str">
        <f>Kostenträger!B133</f>
        <v>Flexibilitätszuschlag</v>
      </c>
      <c r="C76" s="1371"/>
      <c r="D76" s="1415">
        <f>Kostenträger!H133</f>
        <v>10985.005517383559</v>
      </c>
      <c r="E76" s="1261"/>
      <c r="F76" s="1419"/>
      <c r="G76" s="1204"/>
      <c r="H76" s="1204"/>
      <c r="I76" s="1204"/>
      <c r="J76" s="1204"/>
      <c r="K76" s="1204"/>
      <c r="L76" s="1204"/>
      <c r="M76" s="1204"/>
      <c r="N76" s="1204"/>
      <c r="O76" s="1204"/>
      <c r="P76" s="1204"/>
      <c r="Q76" s="1204"/>
      <c r="R76" s="1204"/>
      <c r="S76" s="1204"/>
      <c r="T76" s="1204"/>
      <c r="U76" s="1204"/>
      <c r="V76" s="1204"/>
      <c r="W76" s="1204"/>
      <c r="X76" s="1204"/>
      <c r="Y76" s="1204"/>
      <c r="Z76" s="1204"/>
      <c r="AA76" s="1204"/>
      <c r="AB76" s="1204"/>
      <c r="AC76" s="1204"/>
      <c r="AD76" s="1204"/>
      <c r="AE76" s="1204"/>
    </row>
    <row r="77" spans="1:31" x14ac:dyDescent="0.35">
      <c r="A77" s="1417"/>
      <c r="B77" s="1334" t="str">
        <f>Kostenträger!B134</f>
        <v>Entlastungswoche</v>
      </c>
      <c r="C77" s="1371"/>
      <c r="D77" s="1415">
        <f>Kostenträger!H134</f>
        <v>8633.6063049599998</v>
      </c>
      <c r="E77" s="1261"/>
      <c r="F77" s="1419"/>
      <c r="G77" s="1204"/>
      <c r="H77" s="1204"/>
      <c r="I77" s="1204"/>
      <c r="J77" s="1204"/>
      <c r="K77" s="1204"/>
      <c r="L77" s="1204"/>
      <c r="M77" s="1204"/>
      <c r="N77" s="1204"/>
      <c r="O77" s="1204"/>
      <c r="P77" s="1204"/>
      <c r="Q77" s="1204"/>
      <c r="R77" s="1204"/>
      <c r="S77" s="1204"/>
      <c r="T77" s="1204"/>
      <c r="U77" s="1204"/>
      <c r="V77" s="1204"/>
      <c r="W77" s="1204"/>
      <c r="X77" s="1204"/>
      <c r="Y77" s="1204"/>
      <c r="Z77" s="1204"/>
      <c r="AA77" s="1204"/>
      <c r="AB77" s="1204"/>
      <c r="AC77" s="1204"/>
      <c r="AD77" s="1204"/>
      <c r="AE77" s="1204"/>
    </row>
    <row r="78" spans="1:31" x14ac:dyDescent="0.35">
      <c r="A78" s="1417"/>
      <c r="B78" s="653" t="s">
        <v>275</v>
      </c>
      <c r="C78" s="1371"/>
      <c r="D78" s="1374">
        <f>Tagsatz!AG97-Tagsatz!AG96</f>
        <v>9383.9078477900912</v>
      </c>
      <c r="E78" s="1261"/>
      <c r="F78" s="1419"/>
      <c r="G78" s="1204"/>
      <c r="H78" s="1204"/>
      <c r="I78" s="1204"/>
      <c r="J78" s="1204"/>
      <c r="K78" s="1204"/>
      <c r="L78" s="1204"/>
      <c r="M78" s="1204"/>
      <c r="N78" s="1204"/>
      <c r="O78" s="1204"/>
      <c r="P78" s="1204"/>
      <c r="Q78" s="1204"/>
      <c r="R78" s="1204"/>
      <c r="S78" s="1204"/>
      <c r="T78" s="1204"/>
      <c r="U78" s="1204"/>
      <c r="V78" s="1204"/>
      <c r="W78" s="1204"/>
      <c r="X78" s="1204"/>
      <c r="Y78" s="1204"/>
      <c r="Z78" s="1204"/>
      <c r="AA78" s="1204"/>
      <c r="AB78" s="1204"/>
      <c r="AC78" s="1204"/>
      <c r="AD78" s="1204"/>
      <c r="AE78" s="1204"/>
    </row>
    <row r="79" spans="1:31" x14ac:dyDescent="0.35">
      <c r="A79" s="1417"/>
      <c r="B79" s="767" t="s">
        <v>124</v>
      </c>
      <c r="C79" s="264"/>
      <c r="D79" s="265">
        <f>SUM(D65:D78)</f>
        <v>2432355.3341728668</v>
      </c>
      <c r="E79" s="1261">
        <f>D79-D78</f>
        <v>2422971.4263250767</v>
      </c>
      <c r="F79" s="1419"/>
      <c r="G79" s="1204"/>
      <c r="H79" s="1204"/>
      <c r="I79" s="1204"/>
      <c r="J79" s="1204"/>
      <c r="K79" s="1204"/>
      <c r="L79" s="1204"/>
      <c r="M79" s="1204"/>
      <c r="N79" s="1204"/>
      <c r="O79" s="1204"/>
      <c r="P79" s="1204"/>
      <c r="Q79" s="1204"/>
      <c r="R79" s="1204"/>
      <c r="S79" s="1204"/>
      <c r="T79" s="1204"/>
      <c r="U79" s="1204"/>
      <c r="V79" s="1204"/>
      <c r="W79" s="1204"/>
      <c r="X79" s="1204"/>
      <c r="Y79" s="1204"/>
      <c r="Z79" s="1204"/>
      <c r="AA79" s="1204"/>
      <c r="AB79" s="1204"/>
      <c r="AC79" s="1204"/>
      <c r="AD79" s="1204"/>
      <c r="AE79" s="1204"/>
    </row>
    <row r="80" spans="1:31" x14ac:dyDescent="0.35">
      <c r="A80" s="1204"/>
      <c r="B80" s="1354" t="s">
        <v>282</v>
      </c>
      <c r="C80" s="1371"/>
      <c r="D80" s="1374">
        <f>Kalkulation!$F$9*Kalkulation!$G$9</f>
        <v>25550</v>
      </c>
      <c r="E80" s="1255"/>
      <c r="F80" s="1347"/>
      <c r="G80" s="1204"/>
      <c r="H80" s="1204"/>
      <c r="I80" s="1204"/>
      <c r="J80" s="1204"/>
      <c r="K80" s="1204"/>
      <c r="L80" s="1204"/>
      <c r="M80" s="1204"/>
      <c r="N80" s="1204"/>
      <c r="O80" s="1204"/>
      <c r="P80" s="1204"/>
      <c r="Q80" s="1204"/>
      <c r="R80" s="1204"/>
      <c r="S80" s="1204"/>
      <c r="T80" s="1204"/>
      <c r="U80" s="1204"/>
      <c r="V80" s="1204"/>
      <c r="W80" s="1204"/>
      <c r="X80" s="1204"/>
      <c r="Y80" s="1204"/>
      <c r="Z80" s="1204"/>
      <c r="AA80" s="1204"/>
      <c r="AB80" s="1204"/>
      <c r="AC80" s="1204"/>
      <c r="AD80" s="1204"/>
      <c r="AE80" s="1204"/>
    </row>
    <row r="81" spans="1:31" x14ac:dyDescent="0.35">
      <c r="A81" s="1204"/>
      <c r="B81" s="266" t="s">
        <v>283</v>
      </c>
      <c r="C81" s="655"/>
      <c r="D81" s="769">
        <f>D79/D80</f>
        <v>95.199817384456622</v>
      </c>
      <c r="E81" s="1255"/>
      <c r="F81" s="1347"/>
      <c r="G81" s="1204"/>
      <c r="H81" s="1204"/>
      <c r="I81" s="1204"/>
      <c r="J81" s="1204"/>
      <c r="K81" s="1204"/>
      <c r="L81" s="1204"/>
      <c r="M81" s="1204"/>
      <c r="N81" s="1204"/>
      <c r="O81" s="1204"/>
      <c r="P81" s="1204"/>
      <c r="Q81" s="1204"/>
      <c r="R81" s="1204"/>
      <c r="S81" s="1204"/>
      <c r="T81" s="1204"/>
      <c r="U81" s="1204"/>
      <c r="V81" s="1204"/>
      <c r="W81" s="1204"/>
      <c r="X81" s="1204"/>
      <c r="Y81" s="1204"/>
      <c r="Z81" s="1204"/>
      <c r="AA81" s="1204"/>
      <c r="AB81" s="1204"/>
      <c r="AC81" s="1204"/>
      <c r="AD81" s="1204"/>
      <c r="AE81" s="1204"/>
    </row>
    <row r="82" spans="1:31" x14ac:dyDescent="0.35">
      <c r="A82" s="1204"/>
      <c r="B82" s="1204"/>
      <c r="C82" s="1424"/>
      <c r="D82" s="1424"/>
      <c r="E82" s="1255"/>
      <c r="F82" s="1347"/>
      <c r="G82" s="1204"/>
      <c r="H82" s="1204"/>
      <c r="I82" s="1204"/>
      <c r="J82" s="1204"/>
      <c r="K82" s="1204"/>
      <c r="L82" s="1204"/>
      <c r="M82" s="1204"/>
      <c r="N82" s="1204"/>
      <c r="O82" s="1204"/>
      <c r="P82" s="1204"/>
      <c r="Q82" s="1204"/>
      <c r="R82" s="1204"/>
      <c r="S82" s="1204"/>
      <c r="T82" s="1204"/>
      <c r="U82" s="1204"/>
      <c r="V82" s="1204"/>
      <c r="W82" s="1204"/>
      <c r="X82" s="1204"/>
      <c r="Y82" s="1204"/>
      <c r="Z82" s="1204"/>
      <c r="AA82" s="1204"/>
      <c r="AB82" s="1204"/>
      <c r="AC82" s="1204"/>
      <c r="AD82" s="1204"/>
      <c r="AE82" s="1204"/>
    </row>
    <row r="83" spans="1:31" x14ac:dyDescent="0.35">
      <c r="A83" s="1204"/>
      <c r="B83" s="1204"/>
      <c r="C83" s="1347"/>
      <c r="D83" s="1347"/>
      <c r="E83" s="1255"/>
      <c r="F83" s="1347"/>
      <c r="G83" s="1204"/>
      <c r="H83" s="1204"/>
      <c r="I83" s="1204"/>
      <c r="J83" s="1204"/>
      <c r="K83" s="1204"/>
      <c r="L83" s="1204"/>
      <c r="M83" s="1204"/>
      <c r="N83" s="1204"/>
      <c r="O83" s="1204"/>
      <c r="P83" s="1204"/>
      <c r="Q83" s="1204"/>
      <c r="R83" s="1204"/>
      <c r="S83" s="1204"/>
      <c r="T83" s="1204"/>
      <c r="U83" s="1204"/>
      <c r="V83" s="1204"/>
      <c r="W83" s="1204"/>
      <c r="X83" s="1204"/>
      <c r="Y83" s="1204"/>
      <c r="Z83" s="1204"/>
      <c r="AA83" s="1204"/>
      <c r="AB83" s="1204"/>
      <c r="AC83" s="1204"/>
      <c r="AD83" s="1204"/>
      <c r="AE83" s="1204"/>
    </row>
    <row r="84" spans="1:31" x14ac:dyDescent="0.35">
      <c r="A84" s="1204"/>
      <c r="B84" s="1204"/>
      <c r="C84" s="1347"/>
      <c r="D84" s="1419"/>
      <c r="E84" s="1255"/>
      <c r="F84" s="1347"/>
      <c r="G84" s="1204"/>
      <c r="H84" s="1204"/>
      <c r="I84" s="1204"/>
      <c r="J84" s="1204"/>
      <c r="K84" s="1204"/>
      <c r="L84" s="1204"/>
      <c r="M84" s="1204"/>
      <c r="N84" s="1204"/>
      <c r="O84" s="1204"/>
      <c r="P84" s="1204"/>
      <c r="Q84" s="1204"/>
      <c r="R84" s="1204"/>
      <c r="S84" s="1204"/>
      <c r="T84" s="1204"/>
      <c r="U84" s="1204"/>
      <c r="V84" s="1204"/>
      <c r="W84" s="1204"/>
      <c r="X84" s="1204"/>
      <c r="Y84" s="1204"/>
      <c r="Z84" s="1204"/>
      <c r="AA84" s="1204"/>
      <c r="AB84" s="1204"/>
      <c r="AC84" s="1204"/>
      <c r="AD84" s="1204"/>
      <c r="AE84" s="1204"/>
    </row>
    <row r="85" spans="1:31" x14ac:dyDescent="0.35">
      <c r="A85" s="1204"/>
      <c r="B85" s="1204"/>
      <c r="C85" s="1347"/>
      <c r="D85" s="1347"/>
      <c r="E85" s="1255"/>
      <c r="F85" s="1347"/>
      <c r="G85" s="1204"/>
      <c r="H85" s="1204"/>
      <c r="I85" s="1204"/>
      <c r="J85" s="1204"/>
      <c r="K85" s="1204"/>
      <c r="L85" s="1204"/>
      <c r="M85" s="1204"/>
      <c r="N85" s="1204"/>
      <c r="O85" s="1204"/>
      <c r="P85" s="1204"/>
      <c r="Q85" s="1204"/>
      <c r="R85" s="1204"/>
      <c r="S85" s="1204"/>
      <c r="T85" s="1204"/>
      <c r="U85" s="1204"/>
      <c r="V85" s="1204"/>
      <c r="W85" s="1204"/>
      <c r="X85" s="1204"/>
      <c r="Y85" s="1204"/>
      <c r="Z85" s="1204"/>
      <c r="AA85" s="1204"/>
      <c r="AB85" s="1204"/>
      <c r="AC85" s="1204"/>
      <c r="AD85" s="1204"/>
      <c r="AE85" s="1204"/>
    </row>
    <row r="86" spans="1:31" x14ac:dyDescent="0.35">
      <c r="A86" s="1204"/>
      <c r="B86" s="1049" t="s">
        <v>284</v>
      </c>
      <c r="C86" s="1347"/>
      <c r="D86" s="1347"/>
      <c r="E86" s="1255"/>
      <c r="F86" s="1347"/>
      <c r="G86" s="1204"/>
      <c r="H86" s="1204"/>
      <c r="I86" s="1204"/>
      <c r="J86" s="1204"/>
      <c r="K86" s="1204"/>
      <c r="L86" s="1204"/>
      <c r="M86" s="1204"/>
      <c r="N86" s="1204"/>
      <c r="O86" s="1204"/>
      <c r="P86" s="1204"/>
      <c r="Q86" s="1204"/>
      <c r="R86" s="1204"/>
      <c r="S86" s="1204"/>
      <c r="T86" s="1204"/>
      <c r="U86" s="1204"/>
      <c r="V86" s="1204"/>
      <c r="W86" s="1204"/>
      <c r="X86" s="1204"/>
      <c r="Y86" s="1204"/>
      <c r="Z86" s="1204"/>
      <c r="AA86" s="1204"/>
      <c r="AB86" s="1204"/>
      <c r="AC86" s="1204"/>
      <c r="AD86" s="1204"/>
      <c r="AE86" s="1204"/>
    </row>
    <row r="87" spans="1:31" x14ac:dyDescent="0.35">
      <c r="A87" s="1204"/>
      <c r="B87" s="1204"/>
      <c r="C87" s="1347"/>
      <c r="D87" s="1347"/>
      <c r="E87" s="1255"/>
      <c r="F87" s="1347"/>
      <c r="G87" s="1204"/>
      <c r="H87" s="1204"/>
      <c r="I87" s="1204"/>
      <c r="J87" s="1204"/>
      <c r="K87" s="1204"/>
      <c r="L87" s="1204"/>
      <c r="M87" s="1204"/>
      <c r="N87" s="1204"/>
      <c r="O87" s="1204"/>
      <c r="P87" s="1204"/>
      <c r="Q87" s="1204"/>
      <c r="R87" s="1204"/>
      <c r="S87" s="1204"/>
      <c r="T87" s="1204"/>
      <c r="U87" s="1204"/>
      <c r="V87" s="1204"/>
      <c r="W87" s="1204"/>
      <c r="X87" s="1204"/>
      <c r="Y87" s="1204"/>
      <c r="Z87" s="1204"/>
      <c r="AA87" s="1204"/>
      <c r="AB87" s="1204"/>
      <c r="AC87" s="1204"/>
      <c r="AD87" s="1204"/>
      <c r="AE87" s="1204"/>
    </row>
    <row r="88" spans="1:31" x14ac:dyDescent="0.35">
      <c r="A88" s="1204"/>
      <c r="B88" s="1050" t="s">
        <v>285</v>
      </c>
      <c r="C88" s="1347"/>
      <c r="D88" s="1410"/>
      <c r="E88" s="1255"/>
      <c r="F88" s="1347"/>
      <c r="G88" s="1204"/>
      <c r="H88" s="1204"/>
      <c r="I88" s="1204"/>
      <c r="J88" s="1204"/>
      <c r="K88" s="1204"/>
      <c r="L88" s="1204"/>
      <c r="M88" s="1204"/>
      <c r="N88" s="1204"/>
      <c r="O88" s="1204"/>
      <c r="P88" s="1204"/>
      <c r="Q88" s="1204"/>
      <c r="R88" s="1204"/>
      <c r="S88" s="1204"/>
      <c r="T88" s="1204"/>
      <c r="U88" s="1204"/>
      <c r="V88" s="1204"/>
      <c r="W88" s="1204"/>
      <c r="X88" s="1204"/>
      <c r="Y88" s="1204"/>
      <c r="Z88" s="1204"/>
      <c r="AA88" s="1204"/>
      <c r="AB88" s="1204"/>
      <c r="AC88" s="1204"/>
      <c r="AD88" s="1204"/>
      <c r="AE88" s="1204"/>
    </row>
    <row r="89" spans="1:31" x14ac:dyDescent="0.35">
      <c r="A89" s="1204"/>
      <c r="B89" s="1050"/>
      <c r="C89" s="1347"/>
      <c r="D89" s="1410"/>
      <c r="E89" s="1255"/>
      <c r="F89" s="1347"/>
      <c r="G89" s="1204"/>
      <c r="H89" s="1204"/>
      <c r="I89" s="1204"/>
      <c r="J89" s="1204"/>
      <c r="K89" s="1204"/>
      <c r="L89" s="1204"/>
      <c r="M89" s="1204"/>
      <c r="N89" s="1204"/>
      <c r="O89" s="1204"/>
      <c r="P89" s="1204"/>
      <c r="Q89" s="1204"/>
      <c r="R89" s="1204"/>
      <c r="S89" s="1204"/>
      <c r="T89" s="1204"/>
      <c r="U89" s="1204"/>
      <c r="V89" s="1204"/>
      <c r="W89" s="1204"/>
      <c r="X89" s="1204"/>
      <c r="Y89" s="1204"/>
      <c r="Z89" s="1204"/>
      <c r="AA89" s="1204"/>
      <c r="AB89" s="1204"/>
      <c r="AC89" s="1204"/>
      <c r="AD89" s="1204"/>
      <c r="AE89" s="1204"/>
    </row>
    <row r="90" spans="1:31" x14ac:dyDescent="0.35">
      <c r="A90" s="1204"/>
      <c r="B90" s="1767" t="str">
        <f t="shared" ref="B90:B95" si="5">B67</f>
        <v>Personal Diplomkräfte</v>
      </c>
      <c r="C90" s="1768"/>
      <c r="D90" s="770">
        <f t="shared" ref="D90:D95" si="6">D67</f>
        <v>490336.15054135927</v>
      </c>
      <c r="E90" s="1255"/>
      <c r="F90" s="1347"/>
      <c r="G90" s="1204"/>
      <c r="H90" s="1204"/>
      <c r="I90" s="1204"/>
      <c r="J90" s="1204"/>
      <c r="K90" s="1204"/>
      <c r="L90" s="1204"/>
      <c r="M90" s="1204"/>
      <c r="N90" s="1204"/>
      <c r="O90" s="1204"/>
      <c r="P90" s="1204"/>
      <c r="Q90" s="1204"/>
      <c r="R90" s="1204"/>
      <c r="S90" s="1204"/>
      <c r="T90" s="1204"/>
      <c r="U90" s="1204"/>
      <c r="V90" s="1204"/>
      <c r="W90" s="1204"/>
      <c r="X90" s="1204"/>
      <c r="Y90" s="1204"/>
      <c r="Z90" s="1204"/>
      <c r="AA90" s="1204"/>
      <c r="AB90" s="1204"/>
      <c r="AC90" s="1204"/>
      <c r="AD90" s="1204"/>
      <c r="AE90" s="1204"/>
    </row>
    <row r="91" spans="1:31" x14ac:dyDescent="0.35">
      <c r="A91" s="1204"/>
      <c r="B91" s="1769" t="str">
        <f t="shared" si="5"/>
        <v>Fachpersonal (FSB "A" &amp; PFA)</v>
      </c>
      <c r="C91" s="1770"/>
      <c r="D91" s="772">
        <f t="shared" si="6"/>
        <v>113400.37965531746</v>
      </c>
      <c r="E91" s="1255"/>
      <c r="F91" s="1347"/>
      <c r="G91" s="1204"/>
      <c r="H91" s="1204"/>
      <c r="I91" s="1204"/>
      <c r="J91" s="1204"/>
      <c r="K91" s="1204"/>
      <c r="L91" s="1204"/>
      <c r="M91" s="1204"/>
      <c r="N91" s="1204"/>
      <c r="O91" s="1204"/>
      <c r="P91" s="1204"/>
      <c r="Q91" s="1204"/>
      <c r="R91" s="1204"/>
      <c r="S91" s="1204"/>
      <c r="T91" s="1204"/>
      <c r="U91" s="1204"/>
      <c r="V91" s="1204"/>
      <c r="W91" s="1204"/>
      <c r="X91" s="1204"/>
      <c r="Y91" s="1204"/>
      <c r="Z91" s="1204"/>
      <c r="AA91" s="1204"/>
      <c r="AB91" s="1204"/>
      <c r="AC91" s="1204"/>
      <c r="AD91" s="1204"/>
      <c r="AE91" s="1204"/>
    </row>
    <row r="92" spans="1:31" x14ac:dyDescent="0.35">
      <c r="A92" s="1204"/>
      <c r="B92" s="1769" t="str">
        <f t="shared" si="5"/>
        <v>Fachpersonal (PA &amp;  PH)</v>
      </c>
      <c r="C92" s="1770"/>
      <c r="D92" s="772">
        <f t="shared" si="6"/>
        <v>1222519.3773920957</v>
      </c>
      <c r="E92" s="1255"/>
      <c r="F92" s="1347"/>
      <c r="G92" s="1204"/>
      <c r="H92" s="1204"/>
      <c r="I92" s="1204"/>
      <c r="J92" s="1204"/>
      <c r="K92" s="1204"/>
      <c r="L92" s="1204"/>
      <c r="M92" s="1204"/>
      <c r="N92" s="1204"/>
      <c r="O92" s="1204"/>
      <c r="P92" s="1204"/>
      <c r="Q92" s="1204"/>
      <c r="R92" s="1204"/>
      <c r="S92" s="1204"/>
      <c r="T92" s="1204"/>
      <c r="U92" s="1204"/>
      <c r="V92" s="1204"/>
      <c r="W92" s="1204"/>
      <c r="X92" s="1204"/>
      <c r="Y92" s="1204"/>
      <c r="Z92" s="1204"/>
      <c r="AA92" s="1204"/>
      <c r="AB92" s="1204"/>
      <c r="AC92" s="1204"/>
      <c r="AD92" s="1204"/>
      <c r="AE92" s="1204"/>
    </row>
    <row r="93" spans="1:31" x14ac:dyDescent="0.35">
      <c r="A93" s="1204"/>
      <c r="B93" s="1769" t="str">
        <f t="shared" si="5"/>
        <v>Personal Hilfskräfte</v>
      </c>
      <c r="C93" s="1770"/>
      <c r="D93" s="772">
        <f t="shared" si="6"/>
        <v>289347.03600790829</v>
      </c>
      <c r="E93" s="1255"/>
      <c r="F93" s="1347"/>
      <c r="G93" s="1204"/>
      <c r="H93" s="1204"/>
      <c r="I93" s="1204"/>
      <c r="J93" s="1204"/>
      <c r="K93" s="1204"/>
      <c r="L93" s="1204"/>
      <c r="M93" s="1204"/>
      <c r="N93" s="1204"/>
      <c r="O93" s="1204"/>
      <c r="P93" s="1204"/>
      <c r="Q93" s="1204"/>
      <c r="R93" s="1204"/>
      <c r="S93" s="1204"/>
      <c r="T93" s="1204"/>
      <c r="U93" s="1204"/>
      <c r="V93" s="1204"/>
      <c r="W93" s="1204"/>
      <c r="X93" s="1204"/>
      <c r="Y93" s="1204"/>
      <c r="Z93" s="1204"/>
      <c r="AA93" s="1204"/>
      <c r="AB93" s="1204"/>
      <c r="AC93" s="1204"/>
      <c r="AD93" s="1204"/>
      <c r="AE93" s="1204"/>
    </row>
    <row r="94" spans="1:31" x14ac:dyDescent="0.35">
      <c r="A94" s="1204"/>
      <c r="B94" s="1001" t="str">
        <f t="shared" si="5"/>
        <v>Personal Pauschale für Nachtdienste</v>
      </c>
      <c r="C94" s="1002"/>
      <c r="D94" s="772">
        <f t="shared" si="6"/>
        <v>62454.751026612816</v>
      </c>
      <c r="E94" s="1255"/>
      <c r="F94" s="1347"/>
      <c r="G94" s="1204"/>
      <c r="H94" s="1204"/>
      <c r="I94" s="1204"/>
      <c r="J94" s="1204"/>
      <c r="K94" s="1204"/>
      <c r="L94" s="1204"/>
      <c r="M94" s="1204"/>
      <c r="N94" s="1204"/>
      <c r="O94" s="1204"/>
      <c r="P94" s="1204"/>
      <c r="Q94" s="1204"/>
      <c r="R94" s="1204"/>
      <c r="S94" s="1204"/>
      <c r="T94" s="1204"/>
      <c r="U94" s="1204"/>
      <c r="V94" s="1204"/>
      <c r="W94" s="1204"/>
      <c r="X94" s="1204"/>
      <c r="Y94" s="1204"/>
      <c r="Z94" s="1204"/>
      <c r="AA94" s="1204"/>
      <c r="AB94" s="1204"/>
      <c r="AC94" s="1204"/>
      <c r="AD94" s="1204"/>
      <c r="AE94" s="1204"/>
    </row>
    <row r="95" spans="1:31" x14ac:dyDescent="0.35">
      <c r="A95" s="1204"/>
      <c r="B95" s="1001" t="str">
        <f t="shared" si="5"/>
        <v>Personal Pauschale für Sonn- und Feiertagsdienste</v>
      </c>
      <c r="C95" s="1002"/>
      <c r="D95" s="771">
        <f t="shared" si="6"/>
        <v>73677.026422172727</v>
      </c>
      <c r="E95" s="1255"/>
      <c r="F95" s="1347"/>
      <c r="G95" s="1204"/>
      <c r="H95" s="1204"/>
      <c r="I95" s="1204"/>
      <c r="J95" s="1204"/>
      <c r="K95" s="1204"/>
      <c r="L95" s="1204"/>
      <c r="M95" s="1204"/>
      <c r="N95" s="1204"/>
      <c r="O95" s="1204"/>
      <c r="P95" s="1204"/>
      <c r="Q95" s="1204"/>
      <c r="R95" s="1204"/>
      <c r="S95" s="1204"/>
      <c r="T95" s="1204"/>
      <c r="U95" s="1204"/>
      <c r="V95" s="1204"/>
      <c r="W95" s="1204"/>
      <c r="X95" s="1204"/>
      <c r="Y95" s="1204"/>
      <c r="Z95" s="1204"/>
      <c r="AA95" s="1204"/>
      <c r="AB95" s="1204"/>
      <c r="AC95" s="1204"/>
      <c r="AD95" s="1204"/>
      <c r="AE95" s="1204"/>
    </row>
    <row r="96" spans="1:31" x14ac:dyDescent="0.35">
      <c r="A96" s="1204"/>
      <c r="B96" s="1771" t="s">
        <v>286</v>
      </c>
      <c r="C96" s="1772"/>
      <c r="D96" s="1011">
        <f>D90+D91+D92+D93+D94+D95</f>
        <v>2251734.7210454661</v>
      </c>
      <c r="E96" s="1262"/>
      <c r="F96" s="1425"/>
      <c r="G96" s="1204"/>
      <c r="H96" s="1204"/>
      <c r="I96" s="1204"/>
      <c r="J96" s="1204"/>
      <c r="K96" s="1204"/>
      <c r="L96" s="1204"/>
      <c r="M96" s="1204"/>
      <c r="N96" s="1204"/>
      <c r="O96" s="1204"/>
      <c r="P96" s="1204"/>
      <c r="Q96" s="1204"/>
      <c r="R96" s="1204"/>
      <c r="S96" s="1204"/>
      <c r="T96" s="1204"/>
      <c r="U96" s="1204"/>
      <c r="V96" s="1204"/>
      <c r="W96" s="1204"/>
      <c r="X96" s="1204"/>
      <c r="Y96" s="1204"/>
      <c r="Z96" s="1204"/>
      <c r="AA96" s="1204"/>
      <c r="AB96" s="1204"/>
      <c r="AC96" s="1204"/>
      <c r="AD96" s="1204"/>
      <c r="AE96" s="1204"/>
    </row>
    <row r="97" spans="1:31" x14ac:dyDescent="0.35">
      <c r="A97" s="1204"/>
      <c r="B97" s="1760" t="s">
        <v>287</v>
      </c>
      <c r="C97" s="1761"/>
      <c r="D97" s="1012">
        <f>(Personal!Q10+Personal!Q11+Personal!Q12+Personal!Q13)*100</f>
        <v>3301.3873602108893</v>
      </c>
      <c r="E97" s="1255"/>
      <c r="F97" s="1347"/>
      <c r="G97" s="1204"/>
      <c r="H97" s="1204"/>
      <c r="I97" s="1204"/>
      <c r="J97" s="1204"/>
      <c r="K97" s="1204"/>
      <c r="L97" s="1204"/>
      <c r="M97" s="1204"/>
      <c r="N97" s="1204"/>
      <c r="O97" s="1204"/>
      <c r="P97" s="1204"/>
      <c r="Q97" s="1204"/>
      <c r="R97" s="1204"/>
      <c r="S97" s="1204"/>
      <c r="T97" s="1204"/>
      <c r="U97" s="1204"/>
      <c r="V97" s="1204"/>
      <c r="W97" s="1204"/>
      <c r="X97" s="1204"/>
      <c r="Y97" s="1204"/>
      <c r="Z97" s="1204"/>
      <c r="AA97" s="1204"/>
      <c r="AB97" s="1204"/>
      <c r="AC97" s="1204"/>
      <c r="AD97" s="1204"/>
      <c r="AE97" s="1204"/>
    </row>
    <row r="98" spans="1:31" x14ac:dyDescent="0.35">
      <c r="A98" s="1204"/>
      <c r="B98" s="1762" t="s">
        <v>288</v>
      </c>
      <c r="C98" s="1763"/>
      <c r="D98" s="1013">
        <f>D96/D97</f>
        <v>682.05710974238048</v>
      </c>
      <c r="E98" s="1255"/>
      <c r="F98" s="1347"/>
      <c r="G98" s="1204"/>
      <c r="H98" s="1204"/>
      <c r="I98" s="1204"/>
      <c r="J98" s="1204"/>
      <c r="K98" s="1204"/>
      <c r="L98" s="1204"/>
      <c r="M98" s="1204"/>
      <c r="N98" s="1204"/>
      <c r="O98" s="1204"/>
      <c r="P98" s="1204"/>
      <c r="Q98" s="1204"/>
      <c r="R98" s="1204"/>
      <c r="S98" s="1204"/>
      <c r="T98" s="1204"/>
      <c r="U98" s="1204"/>
      <c r="V98" s="1204"/>
      <c r="W98" s="1204"/>
      <c r="X98" s="1204"/>
      <c r="Y98" s="1204"/>
      <c r="Z98" s="1204"/>
      <c r="AA98" s="1204"/>
      <c r="AB98" s="1204"/>
      <c r="AC98" s="1204"/>
      <c r="AD98" s="1204"/>
      <c r="AE98" s="1204"/>
    </row>
    <row r="99" spans="1:31" x14ac:dyDescent="0.35">
      <c r="A99" s="1204"/>
      <c r="B99" s="1083"/>
      <c r="C99" s="1084"/>
      <c r="D99" s="1292"/>
      <c r="E99" s="1255"/>
      <c r="F99" s="1347"/>
      <c r="G99" s="1204"/>
      <c r="H99" s="1204"/>
      <c r="I99" s="1204"/>
      <c r="J99" s="1204"/>
      <c r="K99" s="1204"/>
      <c r="L99" s="1204"/>
      <c r="M99" s="1204"/>
      <c r="N99" s="1204"/>
      <c r="O99" s="1204"/>
      <c r="P99" s="1204"/>
      <c r="Q99" s="1204"/>
      <c r="R99" s="1204"/>
      <c r="S99" s="1204"/>
      <c r="T99" s="1204"/>
      <c r="U99" s="1204"/>
      <c r="V99" s="1204"/>
      <c r="W99" s="1204"/>
      <c r="X99" s="1204"/>
      <c r="Y99" s="1204"/>
      <c r="Z99" s="1204"/>
      <c r="AA99" s="1204"/>
      <c r="AB99" s="1204"/>
      <c r="AC99" s="1204"/>
      <c r="AD99" s="1204"/>
      <c r="AE99" s="1204"/>
    </row>
    <row r="100" spans="1:31" x14ac:dyDescent="0.35">
      <c r="A100" s="1204"/>
      <c r="B100" s="1742" t="s">
        <v>289</v>
      </c>
      <c r="C100" s="1732" t="s">
        <v>290</v>
      </c>
      <c r="D100" s="1733"/>
      <c r="E100" s="1255"/>
      <c r="F100" s="1347"/>
      <c r="G100" s="1204"/>
      <c r="H100" s="1204"/>
      <c r="I100" s="1204"/>
      <c r="J100" s="1204"/>
      <c r="K100" s="1204"/>
      <c r="L100" s="1204"/>
      <c r="M100" s="1204"/>
      <c r="N100" s="1204"/>
      <c r="O100" s="1204"/>
      <c r="P100" s="1204"/>
      <c r="Q100" s="1204"/>
      <c r="R100" s="1204"/>
      <c r="S100" s="1204"/>
      <c r="T100" s="1204"/>
      <c r="U100" s="1204"/>
      <c r="V100" s="1204"/>
      <c r="W100" s="1204"/>
      <c r="X100" s="1204"/>
      <c r="Y100" s="1204"/>
      <c r="Z100" s="1204"/>
      <c r="AA100" s="1204"/>
      <c r="AB100" s="1204"/>
      <c r="AC100" s="1204"/>
      <c r="AD100" s="1204"/>
      <c r="AE100" s="1204"/>
    </row>
    <row r="101" spans="1:31" x14ac:dyDescent="0.35">
      <c r="A101" s="1204"/>
      <c r="B101" s="1743"/>
      <c r="C101" s="1734"/>
      <c r="D101" s="1735"/>
      <c r="E101" s="1255"/>
      <c r="F101" s="1347"/>
      <c r="G101" s="1204"/>
      <c r="H101" s="1204"/>
      <c r="I101" s="1204"/>
      <c r="J101" s="1204"/>
      <c r="K101" s="1204"/>
      <c r="L101" s="1204"/>
      <c r="M101" s="1204"/>
      <c r="N101" s="1204"/>
      <c r="O101" s="1204"/>
      <c r="P101" s="1204"/>
      <c r="Q101" s="1204"/>
      <c r="R101" s="1204"/>
      <c r="S101" s="1204"/>
      <c r="T101" s="1204"/>
      <c r="U101" s="1204"/>
      <c r="V101" s="1204"/>
      <c r="W101" s="1204"/>
      <c r="X101" s="1204"/>
      <c r="Y101" s="1204"/>
      <c r="Z101" s="1204"/>
      <c r="AA101" s="1204"/>
      <c r="AB101" s="1204"/>
      <c r="AC101" s="1204"/>
      <c r="AD101" s="1204"/>
      <c r="AE101" s="1204"/>
    </row>
    <row r="102" spans="1:31" ht="48" x14ac:dyDescent="0.35">
      <c r="A102" s="1204"/>
      <c r="B102" s="1744"/>
      <c r="C102" s="1426" t="s">
        <v>291</v>
      </c>
      <c r="D102" s="1427" t="s">
        <v>292</v>
      </c>
      <c r="E102" s="1255"/>
      <c r="F102" s="1347"/>
      <c r="G102" s="1204"/>
      <c r="H102" s="1204"/>
      <c r="I102" s="1204"/>
      <c r="J102" s="1204"/>
      <c r="K102" s="1204"/>
      <c r="L102" s="1204"/>
      <c r="M102" s="1204"/>
      <c r="N102" s="1204"/>
      <c r="O102" s="1204"/>
      <c r="P102" s="1204"/>
      <c r="Q102" s="1204"/>
      <c r="R102" s="1204"/>
      <c r="S102" s="1204"/>
      <c r="T102" s="1204"/>
      <c r="U102" s="1204"/>
      <c r="V102" s="1204"/>
      <c r="W102" s="1204"/>
      <c r="X102" s="1204"/>
      <c r="Y102" s="1204"/>
      <c r="Z102" s="1204"/>
      <c r="AA102" s="1204"/>
      <c r="AB102" s="1204"/>
      <c r="AC102" s="1204"/>
      <c r="AD102" s="1204"/>
      <c r="AE102" s="1204"/>
    </row>
    <row r="103" spans="1:31" x14ac:dyDescent="0.35">
      <c r="A103" s="1204"/>
      <c r="B103" s="1428" t="s">
        <v>244</v>
      </c>
      <c r="C103" s="1429">
        <v>0</v>
      </c>
      <c r="D103" s="1430">
        <v>0</v>
      </c>
      <c r="E103" s="1255"/>
      <c r="F103" s="1347"/>
      <c r="G103" s="1204"/>
      <c r="H103" s="1204"/>
      <c r="I103" s="1204"/>
      <c r="J103" s="1204"/>
      <c r="K103" s="1204"/>
      <c r="L103" s="1204"/>
      <c r="M103" s="1204"/>
      <c r="N103" s="1204"/>
      <c r="O103" s="1204"/>
      <c r="P103" s="1204"/>
      <c r="Q103" s="1204"/>
      <c r="R103" s="1204"/>
      <c r="S103" s="1204"/>
      <c r="T103" s="1204"/>
      <c r="U103" s="1204"/>
      <c r="V103" s="1204"/>
      <c r="W103" s="1204"/>
      <c r="X103" s="1204"/>
      <c r="Y103" s="1204"/>
      <c r="Z103" s="1204"/>
      <c r="AA103" s="1204"/>
      <c r="AB103" s="1204"/>
      <c r="AC103" s="1204"/>
      <c r="AD103" s="1204"/>
      <c r="AE103" s="1204"/>
    </row>
    <row r="104" spans="1:31" x14ac:dyDescent="0.35">
      <c r="A104" s="1204"/>
      <c r="B104" s="1431" t="s">
        <v>246</v>
      </c>
      <c r="C104" s="1432">
        <f>1/Einstellungen!G35/Jahresarbeitszeitmodelle!$D$7*40</f>
        <v>8.3160083160083165E-2</v>
      </c>
      <c r="D104" s="1433">
        <f>$D$98*C104/Kalkulation!$G$9*100</f>
        <v>15.539705744137624</v>
      </c>
      <c r="E104" s="1255"/>
      <c r="F104" s="1347"/>
      <c r="G104" s="1204"/>
      <c r="H104" s="1204"/>
      <c r="I104" s="1204"/>
      <c r="J104" s="1204"/>
      <c r="K104" s="1204"/>
      <c r="L104" s="1204"/>
      <c r="M104" s="1204"/>
      <c r="N104" s="1204"/>
      <c r="O104" s="1204"/>
      <c r="P104" s="1204"/>
      <c r="Q104" s="1204"/>
      <c r="R104" s="1204"/>
      <c r="S104" s="1204"/>
      <c r="T104" s="1204"/>
      <c r="U104" s="1204"/>
      <c r="V104" s="1204"/>
      <c r="W104" s="1204"/>
      <c r="X104" s="1204"/>
      <c r="Y104" s="1204"/>
      <c r="Z104" s="1204"/>
      <c r="AA104" s="1204"/>
      <c r="AB104" s="1204"/>
      <c r="AC104" s="1204"/>
      <c r="AD104" s="1204"/>
      <c r="AE104" s="1204"/>
    </row>
    <row r="105" spans="1:31" x14ac:dyDescent="0.35">
      <c r="A105" s="1204"/>
      <c r="B105" s="1431" t="s">
        <v>248</v>
      </c>
      <c r="C105" s="1432">
        <f>1/Einstellungen!G36/Jahresarbeitszeitmodelle!$D$7*40</f>
        <v>0.15444015444015444</v>
      </c>
      <c r="D105" s="1433">
        <f>$D$98*C105/Kalkulation!$G$9*100</f>
        <v>28.859453524827018</v>
      </c>
      <c r="E105" s="1255"/>
      <c r="F105" s="1347"/>
      <c r="G105" s="1204"/>
      <c r="H105" s="1204"/>
      <c r="I105" s="1204"/>
      <c r="J105" s="1204"/>
      <c r="K105" s="1204"/>
      <c r="L105" s="1204"/>
      <c r="M105" s="1204"/>
      <c r="N105" s="1204"/>
      <c r="O105" s="1204"/>
      <c r="P105" s="1204"/>
      <c r="Q105" s="1204"/>
      <c r="R105" s="1204"/>
      <c r="S105" s="1204"/>
      <c r="T105" s="1204"/>
      <c r="U105" s="1204"/>
      <c r="V105" s="1204"/>
      <c r="W105" s="1204"/>
      <c r="X105" s="1204"/>
      <c r="Y105" s="1204"/>
      <c r="Z105" s="1204"/>
      <c r="AA105" s="1204"/>
      <c r="AB105" s="1204"/>
      <c r="AC105" s="1204"/>
      <c r="AD105" s="1204"/>
      <c r="AE105" s="1204"/>
    </row>
    <row r="106" spans="1:31" x14ac:dyDescent="0.35">
      <c r="A106" s="1204"/>
      <c r="B106" s="1431" t="s">
        <v>250</v>
      </c>
      <c r="C106" s="1432">
        <f>1/Einstellungen!G37/Jahresarbeitszeitmodelle!$D$7*40</f>
        <v>0.27027027027027029</v>
      </c>
      <c r="D106" s="1433">
        <f>$D$98*C106/Kalkulation!$G$9*100</f>
        <v>50.504043668447288</v>
      </c>
      <c r="E106" s="1255"/>
      <c r="F106" s="1347"/>
      <c r="G106" s="1204"/>
      <c r="H106" s="1204"/>
      <c r="I106" s="1204"/>
      <c r="J106" s="1204"/>
      <c r="K106" s="1204"/>
      <c r="L106" s="1204"/>
      <c r="M106" s="1204"/>
      <c r="N106" s="1204"/>
      <c r="O106" s="1204"/>
      <c r="P106" s="1204"/>
      <c r="Q106" s="1204"/>
      <c r="R106" s="1204"/>
      <c r="S106" s="1204"/>
      <c r="T106" s="1204"/>
      <c r="U106" s="1204"/>
      <c r="V106" s="1204"/>
      <c r="W106" s="1204"/>
      <c r="X106" s="1204"/>
      <c r="Y106" s="1204"/>
      <c r="Z106" s="1204"/>
      <c r="AA106" s="1204"/>
      <c r="AB106" s="1204"/>
      <c r="AC106" s="1204"/>
      <c r="AD106" s="1204"/>
      <c r="AE106" s="1204"/>
    </row>
    <row r="107" spans="1:31" x14ac:dyDescent="0.35">
      <c r="A107" s="1204"/>
      <c r="B107" s="1431" t="s">
        <v>252</v>
      </c>
      <c r="C107" s="1432">
        <f>1/Einstellungen!G38/Jahresarbeitszeitmodelle!$D$7*40</f>
        <v>0.43243243243243246</v>
      </c>
      <c r="D107" s="1433">
        <f>$D$98*C107/Kalkulation!$G$9*100</f>
        <v>80.806469869515638</v>
      </c>
      <c r="E107" s="1255"/>
      <c r="F107" s="1347"/>
      <c r="G107" s="1204"/>
      <c r="H107" s="1204"/>
      <c r="I107" s="1204"/>
      <c r="J107" s="1204"/>
      <c r="K107" s="1204"/>
      <c r="L107" s="1204"/>
      <c r="M107" s="1204"/>
      <c r="N107" s="1204"/>
      <c r="O107" s="1204"/>
      <c r="P107" s="1204"/>
      <c r="Q107" s="1204"/>
      <c r="R107" s="1204"/>
      <c r="S107" s="1204"/>
      <c r="T107" s="1204"/>
      <c r="U107" s="1204"/>
      <c r="V107" s="1204"/>
      <c r="W107" s="1204"/>
      <c r="X107" s="1204"/>
      <c r="Y107" s="1204"/>
      <c r="Z107" s="1204"/>
      <c r="AA107" s="1204"/>
      <c r="AB107" s="1204"/>
      <c r="AC107" s="1204"/>
      <c r="AD107" s="1204"/>
      <c r="AE107" s="1204"/>
    </row>
    <row r="108" spans="1:31" x14ac:dyDescent="0.35">
      <c r="A108" s="1204"/>
      <c r="B108" s="1431" t="s">
        <v>254</v>
      </c>
      <c r="C108" s="1432">
        <f>1/Einstellungen!G39/Jahresarbeitszeitmodelle!$D$7*40</f>
        <v>0.54054054054054057</v>
      </c>
      <c r="D108" s="1433">
        <f>$D$98*C108/Kalkulation!$G$9*100</f>
        <v>101.00808733689458</v>
      </c>
      <c r="E108" s="1255"/>
      <c r="F108" s="1347"/>
      <c r="G108" s="1204"/>
      <c r="H108" s="1204"/>
      <c r="I108" s="1204"/>
      <c r="J108" s="1204"/>
      <c r="K108" s="1204"/>
      <c r="L108" s="1204"/>
      <c r="M108" s="1204"/>
      <c r="N108" s="1204"/>
      <c r="O108" s="1204"/>
      <c r="P108" s="1204"/>
      <c r="Q108" s="1204"/>
      <c r="R108" s="1204"/>
      <c r="S108" s="1204"/>
      <c r="T108" s="1204"/>
      <c r="U108" s="1204"/>
      <c r="V108" s="1204"/>
      <c r="W108" s="1204"/>
      <c r="X108" s="1204"/>
      <c r="Y108" s="1204"/>
      <c r="Z108" s="1204"/>
      <c r="AA108" s="1204"/>
      <c r="AB108" s="1204"/>
      <c r="AC108" s="1204"/>
      <c r="AD108" s="1204"/>
      <c r="AE108" s="1204"/>
    </row>
    <row r="109" spans="1:31" x14ac:dyDescent="0.35">
      <c r="A109" s="1204"/>
      <c r="B109" s="1431" t="s">
        <v>256</v>
      </c>
      <c r="C109" s="1432">
        <f>1/Einstellungen!G40/Jahresarbeitszeitmodelle!$D$7*40</f>
        <v>0.63593004769475359</v>
      </c>
      <c r="D109" s="1433">
        <f>$D$98*C109/Kalkulation!$G$9*100</f>
        <v>118.83304392575829</v>
      </c>
      <c r="E109" s="1255"/>
      <c r="F109" s="1347"/>
      <c r="G109" s="1204"/>
      <c r="H109" s="1204"/>
      <c r="I109" s="1204"/>
      <c r="J109" s="1204"/>
      <c r="K109" s="1204"/>
      <c r="L109" s="1204"/>
      <c r="M109" s="1204"/>
      <c r="N109" s="1204"/>
      <c r="O109" s="1204"/>
      <c r="P109" s="1204"/>
      <c r="Q109" s="1204"/>
      <c r="R109" s="1204"/>
      <c r="S109" s="1204"/>
      <c r="T109" s="1204"/>
      <c r="U109" s="1204"/>
      <c r="V109" s="1204"/>
      <c r="W109" s="1204"/>
      <c r="X109" s="1204"/>
      <c r="Y109" s="1204"/>
      <c r="Z109" s="1204"/>
      <c r="AA109" s="1204"/>
      <c r="AB109" s="1204"/>
      <c r="AC109" s="1204"/>
      <c r="AD109" s="1204"/>
      <c r="AE109" s="1204"/>
    </row>
    <row r="110" spans="1:31" x14ac:dyDescent="0.35">
      <c r="A110" s="1204"/>
      <c r="B110" s="1434" t="s">
        <v>258</v>
      </c>
      <c r="C110" s="1435">
        <f>1/Einstellungen!G41/Jahresarbeitszeitmodelle!$D$7*40</f>
        <v>0.67567567567567566</v>
      </c>
      <c r="D110" s="1436">
        <f>$D$98*C110/Kalkulation!$G$9*100</f>
        <v>126.26010917111819</v>
      </c>
      <c r="E110" s="1255"/>
      <c r="F110" s="1347"/>
      <c r="G110" s="1204"/>
      <c r="H110" s="1204"/>
      <c r="I110" s="1204"/>
      <c r="J110" s="1204"/>
      <c r="K110" s="1204"/>
      <c r="L110" s="1204"/>
      <c r="M110" s="1204"/>
      <c r="N110" s="1204"/>
      <c r="O110" s="1204"/>
      <c r="P110" s="1204"/>
      <c r="Q110" s="1204"/>
      <c r="R110" s="1204"/>
      <c r="S110" s="1204"/>
      <c r="T110" s="1204"/>
      <c r="U110" s="1204"/>
      <c r="V110" s="1204"/>
      <c r="W110" s="1204"/>
      <c r="X110" s="1204"/>
      <c r="Y110" s="1204"/>
      <c r="Z110" s="1204"/>
      <c r="AA110" s="1204"/>
      <c r="AB110" s="1204"/>
      <c r="AC110" s="1204"/>
      <c r="AD110" s="1204"/>
      <c r="AE110" s="1204"/>
    </row>
    <row r="111" spans="1:31" x14ac:dyDescent="0.35">
      <c r="A111" s="1204"/>
      <c r="B111" s="1204"/>
      <c r="C111" s="1347"/>
      <c r="D111" s="1437"/>
      <c r="E111" s="1255"/>
      <c r="F111" s="1347"/>
      <c r="G111" s="1204"/>
      <c r="H111" s="1204"/>
      <c r="I111" s="1204"/>
      <c r="J111" s="1204"/>
      <c r="K111" s="1204"/>
      <c r="L111" s="1204"/>
      <c r="M111" s="1204"/>
      <c r="N111" s="1204"/>
      <c r="O111" s="1204"/>
      <c r="P111" s="1204"/>
      <c r="Q111" s="1204"/>
      <c r="R111" s="1204"/>
      <c r="S111" s="1204"/>
      <c r="T111" s="1204"/>
      <c r="U111" s="1204"/>
      <c r="V111" s="1204"/>
      <c r="W111" s="1204"/>
      <c r="X111" s="1204"/>
      <c r="Y111" s="1204"/>
      <c r="Z111" s="1204"/>
      <c r="AA111" s="1204"/>
      <c r="AB111" s="1204"/>
      <c r="AC111" s="1204"/>
      <c r="AD111" s="1204"/>
      <c r="AE111" s="1204"/>
    </row>
    <row r="112" spans="1:31" x14ac:dyDescent="0.35">
      <c r="A112" s="1204"/>
      <c r="B112" s="1204"/>
      <c r="C112" s="1347"/>
      <c r="D112" s="1438"/>
      <c r="E112" s="1255"/>
      <c r="F112" s="1347"/>
      <c r="G112" s="1204"/>
      <c r="H112" s="1204"/>
      <c r="I112" s="1204"/>
      <c r="J112" s="1204"/>
      <c r="K112" s="1204"/>
      <c r="L112" s="1204"/>
      <c r="M112" s="1204"/>
      <c r="N112" s="1204"/>
      <c r="O112" s="1204"/>
      <c r="P112" s="1204"/>
      <c r="Q112" s="1204"/>
      <c r="R112" s="1204"/>
      <c r="S112" s="1204"/>
      <c r="T112" s="1204"/>
      <c r="U112" s="1204"/>
      <c r="V112" s="1204"/>
      <c r="W112" s="1204"/>
      <c r="X112" s="1204"/>
      <c r="Y112" s="1204"/>
      <c r="Z112" s="1204"/>
      <c r="AA112" s="1204"/>
      <c r="AB112" s="1204"/>
      <c r="AC112" s="1204"/>
      <c r="AD112" s="1204"/>
      <c r="AE112" s="1204"/>
    </row>
    <row r="113" spans="1:31" x14ac:dyDescent="0.35">
      <c r="A113" s="1204"/>
      <c r="B113" s="1050" t="s">
        <v>293</v>
      </c>
      <c r="C113" s="1347"/>
      <c r="D113" s="1438"/>
      <c r="E113" s="1255"/>
      <c r="F113" s="1347"/>
      <c r="G113" s="1204"/>
      <c r="H113" s="1204"/>
      <c r="I113" s="1204"/>
      <c r="J113" s="1204"/>
      <c r="K113" s="1204"/>
      <c r="L113" s="1204"/>
      <c r="M113" s="1204"/>
      <c r="N113" s="1204"/>
      <c r="O113" s="1204"/>
      <c r="P113" s="1204"/>
      <c r="Q113" s="1204"/>
      <c r="R113" s="1204"/>
      <c r="S113" s="1204"/>
      <c r="T113" s="1204"/>
      <c r="U113" s="1204"/>
      <c r="V113" s="1204"/>
      <c r="W113" s="1204"/>
      <c r="X113" s="1204"/>
      <c r="Y113" s="1204"/>
      <c r="Z113" s="1204"/>
      <c r="AA113" s="1204"/>
      <c r="AB113" s="1204"/>
      <c r="AC113" s="1204"/>
      <c r="AD113" s="1204"/>
      <c r="AE113" s="1204"/>
    </row>
    <row r="114" spans="1:31" x14ac:dyDescent="0.35">
      <c r="A114" s="1204"/>
      <c r="B114" s="1053"/>
      <c r="C114" s="1439"/>
      <c r="D114" s="1438"/>
      <c r="E114" s="1255"/>
      <c r="F114" s="1347"/>
      <c r="G114" s="1204"/>
      <c r="H114" s="1204"/>
      <c r="I114" s="1204"/>
      <c r="J114" s="1204"/>
      <c r="K114" s="1204"/>
      <c r="L114" s="1204"/>
      <c r="M114" s="1204"/>
      <c r="N114" s="1204"/>
      <c r="O114" s="1204"/>
      <c r="P114" s="1204"/>
      <c r="Q114" s="1204"/>
      <c r="R114" s="1204"/>
      <c r="S114" s="1204"/>
      <c r="T114" s="1204"/>
      <c r="U114" s="1204"/>
      <c r="V114" s="1204"/>
      <c r="W114" s="1204"/>
      <c r="X114" s="1204"/>
      <c r="Y114" s="1204"/>
      <c r="Z114" s="1204"/>
      <c r="AA114" s="1204"/>
      <c r="AB114" s="1204"/>
      <c r="AC114" s="1204"/>
      <c r="AD114" s="1204"/>
      <c r="AE114" s="1204"/>
    </row>
    <row r="115" spans="1:31" x14ac:dyDescent="0.35">
      <c r="A115" s="1204"/>
      <c r="B115" s="1003" t="str">
        <f>B65</f>
        <v>Personal Pflegedienstleitung</v>
      </c>
      <c r="C115" s="1004"/>
      <c r="D115" s="770">
        <f>D65</f>
        <v>107380.68372546716</v>
      </c>
      <c r="E115" s="1255"/>
      <c r="F115" s="1347"/>
      <c r="G115" s="1204"/>
      <c r="H115" s="1204"/>
      <c r="I115" s="1204"/>
      <c r="J115" s="1204"/>
      <c r="K115" s="1204"/>
      <c r="L115" s="1204"/>
      <c r="M115" s="1204"/>
      <c r="N115" s="1204"/>
      <c r="O115" s="1204"/>
      <c r="P115" s="1204"/>
      <c r="Q115" s="1204"/>
      <c r="R115" s="1204"/>
      <c r="S115" s="1204"/>
      <c r="T115" s="1204"/>
      <c r="U115" s="1204"/>
      <c r="V115" s="1204"/>
      <c r="W115" s="1204"/>
      <c r="X115" s="1204"/>
      <c r="Y115" s="1204"/>
      <c r="Z115" s="1204"/>
      <c r="AA115" s="1204"/>
      <c r="AB115" s="1204"/>
      <c r="AC115" s="1204"/>
      <c r="AD115" s="1204"/>
      <c r="AE115" s="1204"/>
    </row>
    <row r="116" spans="1:31" x14ac:dyDescent="0.35">
      <c r="A116" s="1204"/>
      <c r="B116" s="1003" t="str">
        <f>B66</f>
        <v>Vetretungskosten Pflegedienstleitung</v>
      </c>
      <c r="C116" s="1004"/>
      <c r="D116" s="772">
        <f>D66</f>
        <v>2445.797672341756</v>
      </c>
      <c r="E116" s="1262"/>
      <c r="F116" s="1425"/>
      <c r="G116" s="1204"/>
      <c r="H116" s="1204"/>
      <c r="I116" s="1204"/>
      <c r="J116" s="1204"/>
      <c r="K116" s="1204"/>
      <c r="L116" s="1204"/>
      <c r="M116" s="1204"/>
      <c r="N116" s="1204"/>
      <c r="O116" s="1204"/>
      <c r="P116" s="1204"/>
      <c r="Q116" s="1204"/>
      <c r="R116" s="1204"/>
      <c r="S116" s="1204"/>
      <c r="T116" s="1204"/>
      <c r="U116" s="1204"/>
      <c r="V116" s="1204"/>
      <c r="W116" s="1204"/>
      <c r="X116" s="1204"/>
      <c r="Y116" s="1204"/>
      <c r="Z116" s="1204"/>
      <c r="AA116" s="1204"/>
      <c r="AB116" s="1204"/>
      <c r="AC116" s="1204"/>
      <c r="AD116" s="1204"/>
      <c r="AE116" s="1204"/>
    </row>
    <row r="117" spans="1:31" x14ac:dyDescent="0.35">
      <c r="A117" s="1204"/>
      <c r="B117" s="1003" t="str">
        <f>B73</f>
        <v>Pflegematerial</v>
      </c>
      <c r="C117" s="1006"/>
      <c r="D117" s="772">
        <f>D73</f>
        <v>26946.174908055753</v>
      </c>
      <c r="E117" s="1263"/>
      <c r="F117" s="1440"/>
      <c r="G117" s="1204"/>
      <c r="H117" s="1204"/>
      <c r="I117" s="1204"/>
      <c r="J117" s="1204"/>
      <c r="K117" s="1204"/>
      <c r="L117" s="1204"/>
      <c r="M117" s="1204"/>
      <c r="N117" s="1204"/>
      <c r="O117" s="1204"/>
      <c r="P117" s="1204"/>
      <c r="Q117" s="1204"/>
      <c r="R117" s="1204"/>
      <c r="S117" s="1204"/>
      <c r="T117" s="1204"/>
      <c r="U117" s="1204"/>
      <c r="V117" s="1204"/>
      <c r="W117" s="1204"/>
      <c r="X117" s="1204"/>
      <c r="Y117" s="1204"/>
      <c r="Z117" s="1204"/>
      <c r="AA117" s="1204"/>
      <c r="AB117" s="1204"/>
      <c r="AC117" s="1204"/>
      <c r="AD117" s="1204"/>
      <c r="AE117" s="1204"/>
    </row>
    <row r="118" spans="1:31" x14ac:dyDescent="0.35">
      <c r="A118" s="1204"/>
      <c r="B118" s="1003" t="str">
        <f>B74</f>
        <v>Rufbereitschaft</v>
      </c>
      <c r="C118" s="1006"/>
      <c r="D118" s="772">
        <f>D74</f>
        <v>12913.811709964466</v>
      </c>
      <c r="E118" s="1262"/>
      <c r="F118" s="1425"/>
      <c r="G118" s="1204"/>
      <c r="H118" s="1204"/>
      <c r="I118" s="1204"/>
      <c r="J118" s="1204"/>
      <c r="K118" s="1204"/>
      <c r="L118" s="1204"/>
      <c r="M118" s="1204"/>
      <c r="N118" s="1204"/>
      <c r="O118" s="1204"/>
      <c r="P118" s="1204"/>
      <c r="Q118" s="1204"/>
      <c r="R118" s="1204"/>
      <c r="S118" s="1204"/>
      <c r="T118" s="1204"/>
      <c r="U118" s="1204"/>
      <c r="V118" s="1204"/>
      <c r="W118" s="1204"/>
      <c r="X118" s="1204"/>
      <c r="Y118" s="1204"/>
      <c r="Z118" s="1204"/>
      <c r="AA118" s="1204"/>
      <c r="AB118" s="1204"/>
      <c r="AC118" s="1204"/>
      <c r="AD118" s="1204"/>
      <c r="AE118" s="1204"/>
    </row>
    <row r="119" spans="1:31" x14ac:dyDescent="0.35">
      <c r="A119" s="1204"/>
      <c r="B119" s="1003" t="str">
        <f>B75</f>
        <v>Wundmanagement</v>
      </c>
      <c r="C119" s="1006"/>
      <c r="D119" s="772">
        <f>D75</f>
        <v>1931.6254414376888</v>
      </c>
      <c r="E119" s="1262"/>
      <c r="F119" s="1425"/>
      <c r="G119" s="1204"/>
      <c r="H119" s="1204"/>
      <c r="I119" s="1204"/>
      <c r="J119" s="1204"/>
      <c r="K119" s="1204"/>
      <c r="L119" s="1204"/>
      <c r="M119" s="1204"/>
      <c r="N119" s="1204"/>
      <c r="O119" s="1204"/>
      <c r="P119" s="1204"/>
      <c r="Q119" s="1204"/>
      <c r="R119" s="1204"/>
      <c r="S119" s="1204"/>
      <c r="T119" s="1204"/>
      <c r="U119" s="1204"/>
      <c r="V119" s="1204"/>
      <c r="W119" s="1204"/>
      <c r="X119" s="1204"/>
      <c r="Y119" s="1204"/>
      <c r="Z119" s="1204"/>
      <c r="AA119" s="1204"/>
      <c r="AB119" s="1204"/>
      <c r="AC119" s="1204"/>
      <c r="AD119" s="1204"/>
      <c r="AE119" s="1204"/>
    </row>
    <row r="120" spans="1:31" x14ac:dyDescent="0.35">
      <c r="A120" s="1204"/>
      <c r="B120" s="1003" t="str">
        <f>B76</f>
        <v>Flexibilitätszuschlag</v>
      </c>
      <c r="C120" s="1006"/>
      <c r="D120" s="772">
        <f>D76</f>
        <v>10985.005517383559</v>
      </c>
      <c r="E120" s="1262"/>
      <c r="F120" s="1425"/>
      <c r="G120" s="1204"/>
      <c r="H120" s="1204"/>
      <c r="I120" s="1204"/>
      <c r="J120" s="1204"/>
      <c r="K120" s="1204"/>
      <c r="L120" s="1204"/>
      <c r="M120" s="1204"/>
      <c r="N120" s="1204"/>
      <c r="O120" s="1204"/>
      <c r="P120" s="1204"/>
      <c r="Q120" s="1204"/>
      <c r="R120" s="1204"/>
      <c r="S120" s="1204"/>
      <c r="T120" s="1204"/>
      <c r="U120" s="1204"/>
      <c r="V120" s="1204"/>
      <c r="W120" s="1204"/>
      <c r="X120" s="1204"/>
      <c r="Y120" s="1204"/>
      <c r="Z120" s="1204"/>
      <c r="AA120" s="1204"/>
      <c r="AB120" s="1204"/>
      <c r="AC120" s="1204"/>
      <c r="AD120" s="1204"/>
      <c r="AE120" s="1204"/>
    </row>
    <row r="121" spans="1:31" x14ac:dyDescent="0.35">
      <c r="A121" s="1204"/>
      <c r="B121" s="1003" t="str">
        <f>B77</f>
        <v>Entlastungswoche</v>
      </c>
      <c r="C121" s="1006"/>
      <c r="D121" s="772">
        <f>D77</f>
        <v>8633.6063049599998</v>
      </c>
      <c r="E121" s="1262"/>
      <c r="F121" s="1425"/>
      <c r="G121" s="1204"/>
      <c r="H121" s="1204"/>
      <c r="I121" s="1204"/>
      <c r="J121" s="1204"/>
      <c r="K121" s="1204"/>
      <c r="L121" s="1204"/>
      <c r="M121" s="1204"/>
      <c r="N121" s="1204"/>
      <c r="O121" s="1204"/>
      <c r="P121" s="1204"/>
      <c r="Q121" s="1204"/>
      <c r="R121" s="1204"/>
      <c r="S121" s="1204"/>
      <c r="T121" s="1204"/>
      <c r="U121" s="1204"/>
      <c r="V121" s="1204"/>
      <c r="W121" s="1204"/>
      <c r="X121" s="1204"/>
      <c r="Y121" s="1204"/>
      <c r="Z121" s="1204"/>
      <c r="AA121" s="1204"/>
      <c r="AB121" s="1204"/>
      <c r="AC121" s="1204"/>
      <c r="AD121" s="1204"/>
      <c r="AE121" s="1204"/>
    </row>
    <row r="122" spans="1:31" x14ac:dyDescent="0.35">
      <c r="A122" s="1204"/>
      <c r="B122" s="1005" t="s">
        <v>275</v>
      </c>
      <c r="C122" s="1007"/>
      <c r="D122" s="1014">
        <f>(D115+D116+D118+D119)/(1-Einstellungen!E324)-(D115+D116+D118+D119)</f>
        <v>9383.9078477900912</v>
      </c>
      <c r="E122" s="1264"/>
      <c r="F122" s="1347"/>
      <c r="G122" s="1204"/>
      <c r="H122" s="1204"/>
      <c r="I122" s="1204"/>
      <c r="J122" s="1204"/>
      <c r="K122" s="1204"/>
      <c r="L122" s="1204"/>
      <c r="M122" s="1204"/>
      <c r="N122" s="1204"/>
      <c r="O122" s="1204"/>
      <c r="P122" s="1204"/>
      <c r="Q122" s="1204"/>
      <c r="R122" s="1204"/>
      <c r="S122" s="1204"/>
      <c r="T122" s="1204"/>
      <c r="U122" s="1204"/>
      <c r="V122" s="1204"/>
      <c r="W122" s="1204"/>
      <c r="X122" s="1204"/>
      <c r="Y122" s="1204"/>
      <c r="Z122" s="1204"/>
      <c r="AA122" s="1204"/>
      <c r="AB122" s="1204"/>
      <c r="AC122" s="1204"/>
      <c r="AD122" s="1204"/>
      <c r="AE122" s="1204"/>
    </row>
    <row r="123" spans="1:31" x14ac:dyDescent="0.35">
      <c r="A123" s="1204"/>
      <c r="B123" s="59" t="s">
        <v>294</v>
      </c>
      <c r="C123" s="1006"/>
      <c r="D123" s="1009">
        <f>SUM(D115:D122)</f>
        <v>180620.61312740046</v>
      </c>
      <c r="E123" s="1255"/>
      <c r="F123" s="1347"/>
      <c r="G123" s="1204"/>
      <c r="H123" s="1204"/>
      <c r="I123" s="1204"/>
      <c r="J123" s="1204"/>
      <c r="K123" s="1204"/>
      <c r="L123" s="1204"/>
      <c r="M123" s="1204"/>
      <c r="N123" s="1204"/>
      <c r="O123" s="1204"/>
      <c r="P123" s="1204"/>
      <c r="Q123" s="1204"/>
      <c r="R123" s="1204"/>
      <c r="S123" s="1204"/>
      <c r="T123" s="1204"/>
      <c r="U123" s="1204"/>
      <c r="V123" s="1204"/>
      <c r="W123" s="1204"/>
      <c r="X123" s="1204"/>
      <c r="Y123" s="1204"/>
      <c r="Z123" s="1204"/>
      <c r="AA123" s="1204"/>
      <c r="AB123" s="1204"/>
      <c r="AC123" s="1204"/>
      <c r="AD123" s="1204"/>
      <c r="AE123" s="1204"/>
    </row>
    <row r="124" spans="1:31" x14ac:dyDescent="0.35">
      <c r="A124" s="1204"/>
      <c r="B124" s="1008" t="s">
        <v>295</v>
      </c>
      <c r="C124" s="1371"/>
      <c r="D124" s="1010">
        <f>D123/Kalkulation!F9/Einstellungen!E11</f>
        <v>7.0692999267084327</v>
      </c>
      <c r="E124" s="1255"/>
      <c r="F124" s="1347"/>
      <c r="G124" s="1204"/>
      <c r="H124" s="1204"/>
      <c r="I124" s="1204"/>
      <c r="J124" s="1204"/>
      <c r="K124" s="1204"/>
      <c r="L124" s="1204"/>
      <c r="M124" s="1204"/>
      <c r="N124" s="1204"/>
      <c r="O124" s="1204"/>
      <c r="P124" s="1204"/>
      <c r="Q124" s="1204"/>
      <c r="R124" s="1204"/>
      <c r="S124" s="1204"/>
      <c r="T124" s="1204"/>
      <c r="U124" s="1204"/>
      <c r="V124" s="1204"/>
      <c r="W124" s="1204"/>
      <c r="X124" s="1204"/>
      <c r="Y124" s="1204"/>
      <c r="Z124" s="1204"/>
      <c r="AA124" s="1204"/>
      <c r="AB124" s="1204"/>
      <c r="AC124" s="1204"/>
      <c r="AD124" s="1204"/>
      <c r="AE124" s="1204"/>
    </row>
    <row r="125" spans="1:31" x14ac:dyDescent="0.35">
      <c r="A125" s="1204"/>
      <c r="B125" s="1204"/>
      <c r="C125" s="1347"/>
      <c r="D125" s="1347"/>
      <c r="E125" s="1255"/>
      <c r="F125" s="1347"/>
      <c r="G125" s="1204"/>
      <c r="H125" s="1204"/>
      <c r="I125" s="1204"/>
      <c r="J125" s="1204"/>
      <c r="K125" s="1204"/>
      <c r="L125" s="1204"/>
      <c r="M125" s="1204"/>
      <c r="N125" s="1204"/>
      <c r="O125" s="1204"/>
      <c r="P125" s="1204"/>
      <c r="Q125" s="1204"/>
      <c r="R125" s="1204"/>
      <c r="S125" s="1204"/>
      <c r="T125" s="1204"/>
      <c r="U125" s="1204"/>
      <c r="V125" s="1204"/>
      <c r="W125" s="1204"/>
      <c r="X125" s="1204"/>
      <c r="Y125" s="1204"/>
      <c r="Z125" s="1204"/>
      <c r="AA125" s="1204"/>
      <c r="AB125" s="1204"/>
      <c r="AC125" s="1204"/>
      <c r="AD125" s="1204"/>
      <c r="AE125" s="1204"/>
    </row>
    <row r="126" spans="1:31" x14ac:dyDescent="0.35">
      <c r="A126" s="1204"/>
      <c r="B126" s="1204"/>
      <c r="C126" s="1347"/>
      <c r="D126" s="1425"/>
      <c r="E126" s="1255"/>
      <c r="F126" s="1347"/>
      <c r="G126" s="1204"/>
      <c r="H126" s="1204"/>
      <c r="I126" s="1204"/>
      <c r="J126" s="1204"/>
      <c r="K126" s="1204"/>
      <c r="L126" s="1204"/>
      <c r="M126" s="1204"/>
      <c r="N126" s="1204"/>
      <c r="O126" s="1204"/>
      <c r="P126" s="1204"/>
      <c r="Q126" s="1204"/>
      <c r="R126" s="1204"/>
      <c r="S126" s="1204"/>
      <c r="T126" s="1204"/>
      <c r="U126" s="1204"/>
      <c r="V126" s="1204"/>
      <c r="W126" s="1204"/>
      <c r="X126" s="1204"/>
      <c r="Y126" s="1204"/>
      <c r="Z126" s="1204"/>
      <c r="AA126" s="1204"/>
      <c r="AB126" s="1204"/>
      <c r="AC126" s="1204"/>
      <c r="AD126" s="1204"/>
      <c r="AE126" s="1204"/>
    </row>
    <row r="127" spans="1:31" x14ac:dyDescent="0.35">
      <c r="A127" s="1204"/>
      <c r="B127" s="1204"/>
      <c r="C127" s="1347"/>
      <c r="D127" s="1347"/>
      <c r="E127" s="1255"/>
      <c r="F127" s="1347"/>
      <c r="G127" s="1204"/>
      <c r="H127" s="1204"/>
      <c r="I127" s="1204"/>
      <c r="J127" s="1204"/>
      <c r="K127" s="1204"/>
      <c r="L127" s="1204"/>
      <c r="M127" s="1204"/>
      <c r="N127" s="1204"/>
      <c r="O127" s="1204"/>
      <c r="P127" s="1204"/>
      <c r="Q127" s="1204"/>
      <c r="R127" s="1204"/>
      <c r="S127" s="1204"/>
      <c r="T127" s="1204"/>
      <c r="U127" s="1204"/>
      <c r="V127" s="1204"/>
      <c r="W127" s="1204"/>
      <c r="X127" s="1204"/>
      <c r="Y127" s="1204"/>
      <c r="Z127" s="1204"/>
      <c r="AA127" s="1204"/>
      <c r="AB127" s="1204"/>
      <c r="AC127" s="1204"/>
      <c r="AD127" s="1204"/>
      <c r="AE127" s="1204"/>
    </row>
    <row r="128" spans="1:31" x14ac:dyDescent="0.35">
      <c r="A128" s="1204"/>
      <c r="B128" s="1204"/>
      <c r="C128" s="1347"/>
      <c r="D128" s="1347"/>
      <c r="E128" s="1255"/>
      <c r="F128" s="1347"/>
      <c r="G128" s="1204"/>
      <c r="H128" s="1204"/>
      <c r="I128" s="1204"/>
      <c r="J128" s="1204"/>
      <c r="K128" s="1204"/>
      <c r="L128" s="1204"/>
      <c r="M128" s="1204"/>
      <c r="N128" s="1204"/>
      <c r="O128" s="1204"/>
      <c r="P128" s="1204"/>
      <c r="Q128" s="1204"/>
      <c r="R128" s="1204"/>
      <c r="S128" s="1204"/>
      <c r="T128" s="1204"/>
      <c r="U128" s="1204"/>
      <c r="V128" s="1204"/>
      <c r="W128" s="1204"/>
      <c r="X128" s="1204"/>
      <c r="Y128" s="1204"/>
      <c r="Z128" s="1204"/>
      <c r="AA128" s="1204"/>
      <c r="AB128" s="1204"/>
      <c r="AC128" s="1204"/>
      <c r="AD128" s="1204"/>
      <c r="AE128" s="1204"/>
    </row>
    <row r="129" spans="1:31" x14ac:dyDescent="0.35">
      <c r="A129" s="1204"/>
      <c r="B129" s="1204"/>
      <c r="C129" s="1347"/>
      <c r="D129" s="1347"/>
      <c r="E129" s="1255"/>
      <c r="F129" s="1347"/>
      <c r="G129" s="1204"/>
      <c r="H129" s="1204"/>
      <c r="I129" s="1204"/>
      <c r="J129" s="1204"/>
      <c r="K129" s="1204"/>
      <c r="L129" s="1204"/>
      <c r="M129" s="1204"/>
      <c r="N129" s="1204"/>
      <c r="O129" s="1204"/>
      <c r="P129" s="1204"/>
      <c r="Q129" s="1204"/>
      <c r="R129" s="1204"/>
      <c r="S129" s="1204"/>
      <c r="T129" s="1204"/>
      <c r="U129" s="1204"/>
      <c r="V129" s="1204"/>
      <c r="W129" s="1204"/>
      <c r="X129" s="1204"/>
      <c r="Y129" s="1204"/>
      <c r="Z129" s="1204"/>
      <c r="AA129" s="1204"/>
      <c r="AB129" s="1204"/>
      <c r="AC129" s="1204"/>
      <c r="AD129" s="1204"/>
      <c r="AE129" s="1204"/>
    </row>
    <row r="130" spans="1:31" x14ac:dyDescent="0.35">
      <c r="A130" s="1204"/>
      <c r="B130" s="1204"/>
      <c r="C130" s="1347"/>
      <c r="D130" s="1347"/>
      <c r="E130" s="1255"/>
      <c r="F130" s="1347"/>
      <c r="G130" s="1204"/>
      <c r="H130" s="1204"/>
      <c r="I130" s="1204"/>
      <c r="J130" s="1204"/>
      <c r="K130" s="1204"/>
      <c r="L130" s="1204"/>
      <c r="M130" s="1204"/>
      <c r="N130" s="1204"/>
      <c r="O130" s="1204"/>
      <c r="P130" s="1204"/>
      <c r="Q130" s="1204"/>
      <c r="R130" s="1204"/>
      <c r="S130" s="1204"/>
      <c r="T130" s="1204"/>
      <c r="U130" s="1204"/>
      <c r="V130" s="1204"/>
      <c r="W130" s="1204"/>
      <c r="X130" s="1204"/>
      <c r="Y130" s="1204"/>
      <c r="Z130" s="1204"/>
      <c r="AA130" s="1204"/>
      <c r="AB130" s="1204"/>
      <c r="AC130" s="1204"/>
      <c r="AD130" s="1204"/>
      <c r="AE130" s="1204"/>
    </row>
    <row r="131" spans="1:31" hidden="1" x14ac:dyDescent="0.35">
      <c r="A131" s="1083"/>
      <c r="B131" s="1204"/>
      <c r="C131" s="1347"/>
      <c r="D131" s="1347"/>
      <c r="E131" s="1255"/>
      <c r="F131" s="1347"/>
      <c r="G131" s="1204"/>
      <c r="H131" s="1204"/>
      <c r="I131" s="1204"/>
      <c r="J131" s="1204"/>
      <c r="K131" s="1204"/>
      <c r="L131" s="1204"/>
      <c r="M131" s="1204"/>
      <c r="N131" s="1204"/>
      <c r="O131" s="1204"/>
      <c r="P131" s="1204"/>
      <c r="Q131" s="1204"/>
      <c r="R131" s="1204"/>
      <c r="S131" s="1204"/>
      <c r="T131" s="1204"/>
      <c r="U131" s="1204"/>
      <c r="V131" s="1204"/>
      <c r="W131" s="1204"/>
      <c r="X131" s="1204"/>
      <c r="Y131" s="1204"/>
      <c r="Z131" s="1204"/>
      <c r="AA131" s="1204"/>
      <c r="AB131" s="1204"/>
      <c r="AC131" s="1204"/>
      <c r="AD131" s="1204"/>
      <c r="AE131" s="1204"/>
    </row>
    <row r="132" spans="1:31" hidden="1" x14ac:dyDescent="0.35">
      <c r="A132" s="1083"/>
      <c r="B132" s="1204"/>
      <c r="C132" s="1347"/>
      <c r="D132" s="1347"/>
      <c r="E132" s="1255"/>
      <c r="F132" s="1347"/>
      <c r="G132" s="1204"/>
      <c r="H132" s="1204"/>
      <c r="I132" s="1204"/>
      <c r="J132" s="1204"/>
      <c r="K132" s="1204"/>
      <c r="L132" s="1204"/>
      <c r="M132" s="1204"/>
      <c r="N132" s="1204"/>
      <c r="O132" s="1204"/>
      <c r="P132" s="1204"/>
      <c r="Q132" s="1204"/>
      <c r="R132" s="1204"/>
      <c r="S132" s="1204"/>
      <c r="T132" s="1204"/>
      <c r="U132" s="1204"/>
      <c r="V132" s="1204"/>
      <c r="W132" s="1204"/>
      <c r="X132" s="1204"/>
      <c r="Y132" s="1204"/>
      <c r="Z132" s="1204"/>
      <c r="AA132" s="1204"/>
      <c r="AB132" s="1204"/>
      <c r="AC132" s="1204"/>
      <c r="AD132" s="1204"/>
      <c r="AE132" s="1204"/>
    </row>
    <row r="133" spans="1:31" hidden="1" x14ac:dyDescent="0.35">
      <c r="A133" s="1083"/>
      <c r="B133" s="1049" t="s">
        <v>296</v>
      </c>
      <c r="C133" s="1204"/>
      <c r="D133" s="1204"/>
      <c r="E133" s="1028"/>
      <c r="F133" s="1204"/>
      <c r="G133" s="1204"/>
      <c r="H133" s="1204"/>
      <c r="I133" s="1204"/>
      <c r="J133" s="1204"/>
      <c r="K133" s="1204"/>
      <c r="L133" s="1204"/>
      <c r="M133" s="1204"/>
      <c r="N133" s="1083"/>
      <c r="O133" s="1083"/>
      <c r="P133" s="1083"/>
      <c r="Q133" s="1083"/>
      <c r="R133" s="1083"/>
      <c r="S133" s="1083"/>
      <c r="T133" s="1083"/>
      <c r="U133" s="1083"/>
      <c r="V133" s="1083"/>
      <c r="W133" s="1083"/>
      <c r="X133" s="1083"/>
      <c r="Y133" s="1083"/>
      <c r="Z133" s="1083"/>
      <c r="AA133" s="1083"/>
      <c r="AB133" s="1083"/>
      <c r="AC133" s="1083"/>
      <c r="AD133" s="1083"/>
      <c r="AE133" s="1083"/>
    </row>
    <row r="134" spans="1:31" hidden="1" x14ac:dyDescent="0.35">
      <c r="A134" s="1083"/>
      <c r="B134" s="1204"/>
      <c r="C134" s="1204"/>
      <c r="D134" s="1204"/>
      <c r="E134" s="1028"/>
      <c r="F134" s="1204"/>
      <c r="G134" s="1204"/>
      <c r="H134" s="1204"/>
      <c r="I134" s="1204"/>
      <c r="J134" s="1204"/>
      <c r="K134" s="1204"/>
      <c r="L134" s="1204"/>
      <c r="M134" s="1204"/>
      <c r="N134" s="1083"/>
      <c r="O134" s="1083"/>
      <c r="P134" s="1083"/>
      <c r="Q134" s="1083"/>
      <c r="R134" s="1083"/>
      <c r="S134" s="1083"/>
      <c r="T134" s="1083"/>
      <c r="U134" s="1083"/>
      <c r="V134" s="1083"/>
      <c r="W134" s="1083"/>
      <c r="X134" s="1083"/>
      <c r="Y134" s="1083"/>
      <c r="Z134" s="1083"/>
      <c r="AA134" s="1083"/>
      <c r="AB134" s="1083"/>
      <c r="AC134" s="1083"/>
      <c r="AD134" s="1083"/>
      <c r="AE134" s="1083"/>
    </row>
    <row r="135" spans="1:31" hidden="1" x14ac:dyDescent="0.35">
      <c r="A135" s="1083"/>
      <c r="B135" s="1050" t="s">
        <v>297</v>
      </c>
      <c r="C135" s="1204"/>
      <c r="D135" s="1204"/>
      <c r="E135" s="1028"/>
      <c r="F135" s="1204"/>
      <c r="G135" s="1204"/>
      <c r="H135" s="1204"/>
      <c r="I135" s="1204"/>
      <c r="J135" s="1204"/>
      <c r="K135" s="1204"/>
      <c r="L135" s="1204"/>
      <c r="M135" s="1204"/>
      <c r="N135" s="1083"/>
      <c r="O135" s="1083"/>
      <c r="P135" s="1083"/>
      <c r="Q135" s="1083"/>
      <c r="R135" s="1083"/>
      <c r="S135" s="1083"/>
      <c r="T135" s="1083"/>
      <c r="U135" s="1083"/>
      <c r="V135" s="1083"/>
      <c r="W135" s="1083"/>
      <c r="X135" s="1083"/>
      <c r="Y135" s="1083"/>
      <c r="Z135" s="1083"/>
      <c r="AA135" s="1083"/>
      <c r="AB135" s="1083"/>
      <c r="AC135" s="1083"/>
      <c r="AD135" s="1083"/>
      <c r="AE135" s="1083"/>
    </row>
    <row r="136" spans="1:31" hidden="1" x14ac:dyDescent="0.35">
      <c r="A136" s="1083"/>
      <c r="B136" s="1204"/>
      <c r="C136" s="1204"/>
      <c r="D136" s="1204"/>
      <c r="E136" s="1265"/>
      <c r="F136" s="1441"/>
      <c r="G136" s="1441"/>
      <c r="H136" s="1441"/>
      <c r="I136" s="1204"/>
      <c r="J136" s="1204"/>
      <c r="K136" s="1204"/>
      <c r="L136" s="1204"/>
      <c r="M136" s="1204"/>
      <c r="N136" s="1083"/>
      <c r="O136" s="1083"/>
      <c r="P136" s="1083"/>
      <c r="Q136" s="1083"/>
      <c r="R136" s="1083"/>
      <c r="S136" s="1083"/>
      <c r="T136" s="1083"/>
      <c r="U136" s="1083"/>
      <c r="V136" s="1083"/>
      <c r="W136" s="1083"/>
      <c r="X136" s="1083"/>
      <c r="Y136" s="1083"/>
      <c r="Z136" s="1083"/>
      <c r="AA136" s="1083"/>
      <c r="AB136" s="1083"/>
      <c r="AC136" s="1083"/>
      <c r="AD136" s="1083"/>
      <c r="AE136" s="1083"/>
    </row>
    <row r="137" spans="1:31" hidden="1" x14ac:dyDescent="0.35">
      <c r="A137" s="1083"/>
      <c r="B137" s="1747" t="str">
        <f>B67</f>
        <v>Personal Diplomkräfte</v>
      </c>
      <c r="C137" s="1748"/>
      <c r="D137" s="1054">
        <f>I67</f>
        <v>0</v>
      </c>
      <c r="E137" s="1266"/>
      <c r="F137" s="1204"/>
      <c r="G137" s="1204"/>
      <c r="H137" s="1051">
        <f>D67</f>
        <v>490336.15054135927</v>
      </c>
      <c r="I137" s="1204"/>
      <c r="J137" s="1204"/>
      <c r="K137" s="1204"/>
      <c r="L137" s="1204"/>
      <c r="M137" s="1204"/>
      <c r="N137" s="1083"/>
      <c r="O137" s="1083"/>
      <c r="P137" s="1083"/>
      <c r="Q137" s="1083"/>
      <c r="R137" s="1083"/>
      <c r="S137" s="1083"/>
      <c r="T137" s="1083"/>
      <c r="U137" s="1083"/>
      <c r="V137" s="1083"/>
      <c r="W137" s="1083"/>
      <c r="X137" s="1083"/>
      <c r="Y137" s="1083"/>
      <c r="Z137" s="1083"/>
      <c r="AA137" s="1083"/>
      <c r="AB137" s="1083"/>
      <c r="AC137" s="1083"/>
      <c r="AD137" s="1083"/>
      <c r="AE137" s="1083"/>
    </row>
    <row r="138" spans="1:31" hidden="1" x14ac:dyDescent="0.35">
      <c r="A138" s="1083"/>
      <c r="B138" s="1749" t="str">
        <f>B69</f>
        <v>Fachpersonal (PA &amp;  PH)</v>
      </c>
      <c r="C138" s="1750"/>
      <c r="D138" s="1055">
        <f>I69</f>
        <v>0</v>
      </c>
      <c r="E138" s="1028"/>
      <c r="F138" s="1204"/>
      <c r="G138" s="1204"/>
      <c r="H138" s="1052">
        <f>D69</f>
        <v>1222519.3773920957</v>
      </c>
      <c r="I138" s="1204"/>
      <c r="J138" s="1204"/>
      <c r="K138" s="1204"/>
      <c r="L138" s="1204"/>
      <c r="M138" s="1204"/>
      <c r="N138" s="1083"/>
      <c r="O138" s="1083"/>
      <c r="P138" s="1083"/>
      <c r="Q138" s="1083"/>
      <c r="R138" s="1083"/>
      <c r="S138" s="1083"/>
      <c r="T138" s="1083"/>
      <c r="U138" s="1083"/>
      <c r="V138" s="1083"/>
      <c r="W138" s="1083"/>
      <c r="X138" s="1083"/>
      <c r="Y138" s="1083"/>
      <c r="Z138" s="1083"/>
      <c r="AA138" s="1083"/>
      <c r="AB138" s="1083"/>
      <c r="AC138" s="1083"/>
      <c r="AD138" s="1083"/>
      <c r="AE138" s="1083"/>
    </row>
    <row r="139" spans="1:31" hidden="1" x14ac:dyDescent="0.35">
      <c r="A139" s="1083"/>
      <c r="B139" s="1749" t="str">
        <f>B70</f>
        <v>Personal Hilfskräfte</v>
      </c>
      <c r="C139" s="1750"/>
      <c r="D139" s="1055">
        <f>I70</f>
        <v>0</v>
      </c>
      <c r="E139" s="1028"/>
      <c r="F139" s="1204"/>
      <c r="G139" s="1204"/>
      <c r="H139" s="1052">
        <f>D70</f>
        <v>289347.03600790829</v>
      </c>
      <c r="I139" s="1204"/>
      <c r="J139" s="1204"/>
      <c r="K139" s="1204"/>
      <c r="L139" s="1204"/>
      <c r="M139" s="1204"/>
      <c r="N139" s="1083"/>
      <c r="O139" s="1083"/>
      <c r="P139" s="1083"/>
      <c r="Q139" s="1083"/>
      <c r="R139" s="1083"/>
      <c r="S139" s="1083"/>
      <c r="T139" s="1083"/>
      <c r="U139" s="1083"/>
      <c r="V139" s="1083"/>
      <c r="W139" s="1083"/>
      <c r="X139" s="1083"/>
      <c r="Y139" s="1083"/>
      <c r="Z139" s="1083"/>
      <c r="AA139" s="1083"/>
      <c r="AB139" s="1083"/>
      <c r="AC139" s="1083"/>
      <c r="AD139" s="1083"/>
      <c r="AE139" s="1083"/>
    </row>
    <row r="140" spans="1:31" hidden="1" x14ac:dyDescent="0.35">
      <c r="A140" s="1083"/>
      <c r="B140" s="1056" t="s">
        <v>298</v>
      </c>
      <c r="C140" s="1442"/>
      <c r="D140" s="1441"/>
      <c r="E140" s="1265"/>
      <c r="F140" s="1441"/>
      <c r="G140" s="1441"/>
      <c r="H140" s="1052">
        <f>SUM(H137:H139)/(1-Einstellungen!E326)-SUM(H137:H139)</f>
        <v>150703.41879128572</v>
      </c>
      <c r="I140" s="1204"/>
      <c r="J140" s="1204"/>
      <c r="K140" s="1204"/>
      <c r="L140" s="1204"/>
      <c r="M140" s="1204"/>
      <c r="N140" s="1083"/>
      <c r="O140" s="1083"/>
      <c r="P140" s="1083"/>
      <c r="Q140" s="1083"/>
      <c r="R140" s="1083"/>
      <c r="S140" s="1083"/>
      <c r="T140" s="1083"/>
      <c r="U140" s="1083"/>
      <c r="V140" s="1083"/>
      <c r="W140" s="1083"/>
      <c r="X140" s="1083"/>
      <c r="Y140" s="1083"/>
      <c r="Z140" s="1083"/>
      <c r="AA140" s="1083"/>
      <c r="AB140" s="1083"/>
      <c r="AC140" s="1083"/>
      <c r="AD140" s="1083"/>
      <c r="AE140" s="1083"/>
    </row>
    <row r="141" spans="1:31" hidden="1" x14ac:dyDescent="0.35">
      <c r="A141" s="1083"/>
      <c r="B141" s="1751" t="s">
        <v>286</v>
      </c>
      <c r="C141" s="1752"/>
      <c r="D141" s="1057"/>
      <c r="E141" s="1766"/>
      <c r="F141" s="1766"/>
      <c r="G141" s="1766"/>
      <c r="H141" s="1058">
        <f>SUM(H137:H140)</f>
        <v>2152905.982732649</v>
      </c>
      <c r="I141" s="1204"/>
      <c r="J141" s="1204"/>
      <c r="K141" s="1204"/>
      <c r="L141" s="1204"/>
      <c r="M141" s="1204"/>
      <c r="N141" s="1083"/>
      <c r="O141" s="1083"/>
      <c r="P141" s="1083"/>
      <c r="Q141" s="1083"/>
      <c r="R141" s="1083"/>
      <c r="S141" s="1083"/>
      <c r="T141" s="1083"/>
      <c r="U141" s="1083"/>
      <c r="V141" s="1083"/>
      <c r="W141" s="1083"/>
      <c r="X141" s="1083"/>
      <c r="Y141" s="1083"/>
      <c r="Z141" s="1083"/>
      <c r="AA141" s="1083"/>
      <c r="AB141" s="1083"/>
      <c r="AC141" s="1083"/>
      <c r="AD141" s="1083"/>
      <c r="AE141" s="1083"/>
    </row>
    <row r="142" spans="1:31" hidden="1" x14ac:dyDescent="0.35">
      <c r="A142" s="1083"/>
      <c r="B142" s="1204"/>
      <c r="C142" s="1204"/>
      <c r="D142" s="1204"/>
      <c r="E142" s="1028"/>
      <c r="F142" s="1204"/>
      <c r="G142" s="1204"/>
      <c r="H142" s="1204"/>
      <c r="I142" s="1204"/>
      <c r="J142" s="1204"/>
      <c r="K142" s="1204"/>
      <c r="L142" s="1204"/>
      <c r="M142" s="1204"/>
      <c r="N142" s="1083"/>
      <c r="O142" s="1083"/>
      <c r="P142" s="1083"/>
      <c r="Q142" s="1083"/>
      <c r="R142" s="1083"/>
      <c r="S142" s="1083"/>
      <c r="T142" s="1083"/>
      <c r="U142" s="1083"/>
      <c r="V142" s="1083"/>
      <c r="W142" s="1083"/>
      <c r="X142" s="1083"/>
      <c r="Y142" s="1083"/>
      <c r="Z142" s="1083"/>
      <c r="AA142" s="1083"/>
      <c r="AB142" s="1083"/>
      <c r="AC142" s="1083"/>
      <c r="AD142" s="1083"/>
      <c r="AE142" s="1083"/>
    </row>
    <row r="143" spans="1:31" hidden="1" x14ac:dyDescent="0.35">
      <c r="A143" s="1083"/>
      <c r="B143" s="1204"/>
      <c r="C143" s="1204"/>
      <c r="D143" s="1204"/>
      <c r="E143" s="1028"/>
      <c r="F143" s="1204"/>
      <c r="G143" s="1204"/>
      <c r="H143" s="1204"/>
      <c r="I143" s="1204"/>
      <c r="J143" s="1204"/>
      <c r="K143" s="1204"/>
      <c r="L143" s="1204"/>
      <c r="M143" s="1204"/>
      <c r="N143" s="1083"/>
      <c r="O143" s="1083"/>
      <c r="P143" s="1083"/>
      <c r="Q143" s="1083"/>
      <c r="R143" s="1083"/>
      <c r="S143" s="1083"/>
      <c r="T143" s="1083"/>
      <c r="U143" s="1083"/>
      <c r="V143" s="1083"/>
      <c r="W143" s="1083"/>
      <c r="X143" s="1083"/>
      <c r="Y143" s="1083"/>
      <c r="Z143" s="1083"/>
      <c r="AA143" s="1083"/>
      <c r="AB143" s="1083"/>
      <c r="AC143" s="1083"/>
      <c r="AD143" s="1083"/>
      <c r="AE143" s="1083"/>
    </row>
    <row r="144" spans="1:31" hidden="1" x14ac:dyDescent="0.35">
      <c r="A144" s="1083"/>
      <c r="B144" s="1736" t="s">
        <v>299</v>
      </c>
      <c r="C144" s="1737"/>
      <c r="D144" s="1737"/>
      <c r="E144" s="1737"/>
      <c r="F144" s="1737"/>
      <c r="G144" s="1737"/>
      <c r="H144" s="1737"/>
      <c r="I144" s="1737"/>
      <c r="J144" s="1737"/>
      <c r="K144" s="1737"/>
      <c r="L144" s="1737"/>
      <c r="M144" s="1738"/>
      <c r="N144" s="1083"/>
      <c r="O144" s="1083"/>
      <c r="P144" s="1083"/>
      <c r="Q144" s="1083"/>
      <c r="R144" s="1083"/>
      <c r="S144" s="1083"/>
      <c r="T144" s="1083"/>
      <c r="U144" s="1083"/>
      <c r="V144" s="1083"/>
      <c r="W144" s="1083"/>
      <c r="X144" s="1083"/>
      <c r="Y144" s="1083"/>
      <c r="Z144" s="1083"/>
      <c r="AA144" s="1083"/>
      <c r="AB144" s="1083"/>
      <c r="AC144" s="1083"/>
      <c r="AD144" s="1083"/>
      <c r="AE144" s="1083"/>
    </row>
    <row r="145" spans="2:13" hidden="1" x14ac:dyDescent="0.35">
      <c r="B145" s="1739"/>
      <c r="C145" s="1740"/>
      <c r="D145" s="1740"/>
      <c r="E145" s="1740"/>
      <c r="F145" s="1740"/>
      <c r="G145" s="1740"/>
      <c r="H145" s="1740"/>
      <c r="I145" s="1740"/>
      <c r="J145" s="1740"/>
      <c r="K145" s="1740"/>
      <c r="L145" s="1740"/>
      <c r="M145" s="1741"/>
    </row>
    <row r="146" spans="2:13" hidden="1" x14ac:dyDescent="0.35">
      <c r="B146" s="1443" t="s">
        <v>300</v>
      </c>
      <c r="C146" s="1727" t="s">
        <v>301</v>
      </c>
      <c r="D146" s="1728"/>
      <c r="E146" s="1727" t="s">
        <v>302</v>
      </c>
      <c r="F146" s="1729"/>
      <c r="G146" s="1728"/>
      <c r="H146" s="1730" t="s">
        <v>303</v>
      </c>
      <c r="I146" s="1731"/>
      <c r="J146" s="1727" t="s">
        <v>304</v>
      </c>
      <c r="K146" s="1729"/>
      <c r="L146" s="1745" t="s">
        <v>305</v>
      </c>
      <c r="M146" s="1746"/>
    </row>
    <row r="147" spans="2:13" hidden="1" x14ac:dyDescent="0.35">
      <c r="B147" s="1444">
        <v>0</v>
      </c>
      <c r="C147" s="1715">
        <f>Einstellungen!E24</f>
        <v>0</v>
      </c>
      <c r="D147" s="1715"/>
      <c r="E147" s="1719">
        <f>$D$80*C147</f>
        <v>0</v>
      </c>
      <c r="F147" s="1719"/>
      <c r="G147" s="1719"/>
      <c r="H147" s="1717">
        <v>0</v>
      </c>
      <c r="I147" s="1717"/>
      <c r="J147" s="1717">
        <v>0</v>
      </c>
      <c r="K147" s="1755"/>
      <c r="L147" s="1757">
        <v>0</v>
      </c>
      <c r="M147" s="1758"/>
    </row>
    <row r="148" spans="2:13" hidden="1" x14ac:dyDescent="0.35">
      <c r="B148" s="1059">
        <v>157.30000000000001</v>
      </c>
      <c r="C148" s="1716">
        <f>Einstellungen!E25</f>
        <v>1.6847941991895928E-2</v>
      </c>
      <c r="D148" s="1716"/>
      <c r="E148" s="1718">
        <f t="shared" ref="E148:E154" si="7">$D$80*C148</f>
        <v>430.46491789294095</v>
      </c>
      <c r="F148" s="1718"/>
      <c r="G148" s="1718"/>
      <c r="H148" s="1718">
        <f t="shared" ref="H148:H154" si="8">E148*B148/$B$155</f>
        <v>12.376328633101133</v>
      </c>
      <c r="I148" s="1718"/>
      <c r="J148" s="1718">
        <f t="shared" ref="J148:J154" si="9">$H$141*H148/$H$155</f>
        <v>6890.9926386116267</v>
      </c>
      <c r="K148" s="1756"/>
      <c r="L148" s="1720">
        <f>J148/E148</f>
        <v>16.008256078897134</v>
      </c>
      <c r="M148" s="1721"/>
    </row>
    <row r="149" spans="2:13" hidden="1" x14ac:dyDescent="0.35">
      <c r="B149" s="1059">
        <v>290</v>
      </c>
      <c r="C149" s="1716">
        <f>Einstellungen!E26</f>
        <v>3.3411530532451834E-2</v>
      </c>
      <c r="D149" s="1716"/>
      <c r="E149" s="1718">
        <f t="shared" si="7"/>
        <v>853.66460510414436</v>
      </c>
      <c r="F149" s="1718"/>
      <c r="G149" s="1718"/>
      <c r="H149" s="1718">
        <f t="shared" si="8"/>
        <v>45.249170272925348</v>
      </c>
      <c r="I149" s="1718"/>
      <c r="J149" s="1718">
        <f t="shared" si="9"/>
        <v>25194.200032799392</v>
      </c>
      <c r="K149" s="1756"/>
      <c r="L149" s="1720">
        <f t="shared" ref="L149:L154" si="10">J149/E149</f>
        <v>29.512995949651419</v>
      </c>
      <c r="M149" s="1721"/>
    </row>
    <row r="150" spans="2:13" hidden="1" x14ac:dyDescent="0.35">
      <c r="B150" s="1059">
        <v>451.8</v>
      </c>
      <c r="C150" s="1716">
        <f>Einstellungen!E27</f>
        <v>0.10577948389848582</v>
      </c>
      <c r="D150" s="1716"/>
      <c r="E150" s="1718">
        <f t="shared" si="7"/>
        <v>2702.6658136063129</v>
      </c>
      <c r="F150" s="1718"/>
      <c r="G150" s="1718"/>
      <c r="H150" s="1718">
        <f t="shared" si="8"/>
        <v>223.18444455179619</v>
      </c>
      <c r="I150" s="1718"/>
      <c r="J150" s="1718">
        <f t="shared" si="9"/>
        <v>124266.44524820488</v>
      </c>
      <c r="K150" s="1756"/>
      <c r="L150" s="1720">
        <f t="shared" si="10"/>
        <v>45.979212310525902</v>
      </c>
      <c r="M150" s="1721"/>
    </row>
    <row r="151" spans="2:13" hidden="1" x14ac:dyDescent="0.35">
      <c r="B151" s="1059">
        <v>677.6</v>
      </c>
      <c r="C151" s="1716">
        <f>Einstellungen!E28</f>
        <v>0.32530034833297788</v>
      </c>
      <c r="D151" s="1716"/>
      <c r="E151" s="1718">
        <f t="shared" si="7"/>
        <v>8311.4238999075842</v>
      </c>
      <c r="F151" s="1718"/>
      <c r="G151" s="1718"/>
      <c r="H151" s="1718">
        <f t="shared" si="8"/>
        <v>1029.3763291801245</v>
      </c>
      <c r="I151" s="1718"/>
      <c r="J151" s="1718">
        <f t="shared" si="9"/>
        <v>573144.50165532634</v>
      </c>
      <c r="K151" s="1756"/>
      <c r="L151" s="1720">
        <f t="shared" si="10"/>
        <v>68.958641570633787</v>
      </c>
      <c r="M151" s="1721"/>
    </row>
    <row r="152" spans="2:13" hidden="1" x14ac:dyDescent="0.35">
      <c r="B152" s="1059">
        <v>920.3</v>
      </c>
      <c r="C152" s="1716">
        <f>Einstellungen!E29</f>
        <v>0.37492002559181065</v>
      </c>
      <c r="D152" s="1716"/>
      <c r="E152" s="1718">
        <f t="shared" si="7"/>
        <v>9579.2066538707622</v>
      </c>
      <c r="F152" s="1718"/>
      <c r="G152" s="1718"/>
      <c r="H152" s="1718">
        <f t="shared" si="8"/>
        <v>1611.3293274766063</v>
      </c>
      <c r="I152" s="1718"/>
      <c r="J152" s="1718">
        <f t="shared" si="9"/>
        <v>897169.01216755074</v>
      </c>
      <c r="K152" s="1756"/>
      <c r="L152" s="1720">
        <f t="shared" si="10"/>
        <v>93.657966111945498</v>
      </c>
      <c r="M152" s="1721"/>
    </row>
    <row r="153" spans="2:13" hidden="1" x14ac:dyDescent="0.35">
      <c r="B153" s="1059">
        <v>1285.2</v>
      </c>
      <c r="C153" s="1716">
        <f>Einstellungen!E30</f>
        <v>0.1000213265088505</v>
      </c>
      <c r="D153" s="1716"/>
      <c r="E153" s="1719">
        <f t="shared" si="7"/>
        <v>2555.5448923011304</v>
      </c>
      <c r="F153" s="1719"/>
      <c r="G153" s="1719"/>
      <c r="H153" s="1718">
        <f t="shared" si="8"/>
        <v>600.31552989077386</v>
      </c>
      <c r="I153" s="1718"/>
      <c r="J153" s="1718">
        <f t="shared" si="9"/>
        <v>334248.54978863074</v>
      </c>
      <c r="K153" s="1756"/>
      <c r="L153" s="1720">
        <f t="shared" si="10"/>
        <v>130.79345653273106</v>
      </c>
      <c r="M153" s="1721"/>
    </row>
    <row r="154" spans="2:13" hidden="1" x14ac:dyDescent="0.35">
      <c r="B154" s="1060">
        <v>1688.9</v>
      </c>
      <c r="C154" s="1773">
        <f>Einstellungen!E31</f>
        <v>4.3719343143527406E-2</v>
      </c>
      <c r="D154" s="1773"/>
      <c r="E154" s="1765">
        <f t="shared" si="7"/>
        <v>1117.0292173171251</v>
      </c>
      <c r="F154" s="1765"/>
      <c r="G154" s="1765"/>
      <c r="H154" s="1765">
        <f t="shared" si="8"/>
        <v>344.82108627641475</v>
      </c>
      <c r="I154" s="1765"/>
      <c r="J154" s="1718">
        <f t="shared" si="9"/>
        <v>191992.28120152501</v>
      </c>
      <c r="K154" s="1756"/>
      <c r="L154" s="1753">
        <f t="shared" si="10"/>
        <v>171.87758227367684</v>
      </c>
      <c r="M154" s="1754"/>
    </row>
    <row r="155" spans="2:13" hidden="1" x14ac:dyDescent="0.35">
      <c r="B155" s="1445">
        <f>SUM(B147:B154)</f>
        <v>5471.1</v>
      </c>
      <c r="C155" s="1764">
        <f>SUM(C147:D154)</f>
        <v>1</v>
      </c>
      <c r="D155" s="1764"/>
      <c r="E155" s="1714">
        <f>SUM(E147:G154)</f>
        <v>25550.000000000004</v>
      </c>
      <c r="F155" s="1714"/>
      <c r="G155" s="1714"/>
      <c r="H155" s="1714">
        <f>SUM(H147:I154)</f>
        <v>3866.6522162817423</v>
      </c>
      <c r="I155" s="1714">
        <f>SUM(H147:I154)</f>
        <v>3866.6522162817423</v>
      </c>
      <c r="J155" s="1714">
        <f>SUM(J147:K154)</f>
        <v>2152905.9827326485</v>
      </c>
      <c r="K155" s="1759"/>
      <c r="L155" s="1714"/>
      <c r="M155" s="1714"/>
    </row>
    <row r="156" spans="2:13" hidden="1" x14ac:dyDescent="0.35">
      <c r="B156" s="1204"/>
      <c r="C156" s="1204"/>
      <c r="D156" s="1204"/>
      <c r="E156" s="1028"/>
      <c r="F156" s="1204"/>
      <c r="G156" s="1204"/>
      <c r="H156" s="1204"/>
      <c r="I156" s="1204"/>
      <c r="J156" s="1204"/>
      <c r="K156" s="1204"/>
      <c r="L156" s="1204"/>
      <c r="M156" s="1204"/>
    </row>
    <row r="157" spans="2:13" hidden="1" x14ac:dyDescent="0.35">
      <c r="B157" s="1050" t="s">
        <v>306</v>
      </c>
      <c r="C157" s="1347"/>
      <c r="D157" s="1438"/>
      <c r="E157" s="1028"/>
      <c r="F157" s="1204"/>
      <c r="G157" s="1204"/>
      <c r="H157" s="1204"/>
      <c r="I157" s="1204"/>
      <c r="J157" s="1204"/>
      <c r="K157" s="1204"/>
      <c r="L157" s="1204"/>
      <c r="M157" s="1204"/>
    </row>
    <row r="158" spans="2:13" hidden="1" x14ac:dyDescent="0.35">
      <c r="B158" s="1053"/>
      <c r="C158" s="1439"/>
      <c r="D158" s="1446"/>
      <c r="E158" s="1265"/>
      <c r="F158" s="1441"/>
      <c r="G158" s="1441"/>
      <c r="H158" s="1441"/>
      <c r="I158" s="1204"/>
      <c r="J158" s="1204"/>
      <c r="K158" s="1204"/>
      <c r="L158" s="1204"/>
      <c r="M158" s="1204"/>
    </row>
    <row r="159" spans="2:13" hidden="1" x14ac:dyDescent="0.35">
      <c r="B159" s="1749" t="str">
        <f>B117</f>
        <v>Pflegematerial</v>
      </c>
      <c r="C159" s="1750"/>
      <c r="D159" s="1750">
        <f>I71</f>
        <v>0</v>
      </c>
      <c r="E159" s="1750"/>
      <c r="F159" s="1250"/>
      <c r="G159" s="1204"/>
      <c r="H159" s="1061">
        <f>D71</f>
        <v>62454.751026612816</v>
      </c>
      <c r="I159" s="1204"/>
      <c r="J159" s="1204"/>
      <c r="K159" s="1204"/>
      <c r="L159" s="1204"/>
      <c r="M159" s="1204"/>
    </row>
    <row r="160" spans="2:13" hidden="1" x14ac:dyDescent="0.35">
      <c r="B160" s="1749" t="str">
        <f>B72</f>
        <v>Personal Pauschale für Sonn- und Feiertagsdienste</v>
      </c>
      <c r="C160" s="1750"/>
      <c r="D160" s="1750"/>
      <c r="E160" s="1750"/>
      <c r="F160" s="1250"/>
      <c r="G160" s="1204"/>
      <c r="H160" s="1061">
        <f>D72</f>
        <v>73677.026422172727</v>
      </c>
      <c r="I160" s="1204"/>
      <c r="J160" s="1204"/>
      <c r="K160" s="1204"/>
      <c r="L160" s="1204"/>
      <c r="M160" s="1204"/>
    </row>
    <row r="161" spans="2:13" hidden="1" x14ac:dyDescent="0.35">
      <c r="B161" s="1056" t="s">
        <v>298</v>
      </c>
      <c r="C161" s="1062"/>
      <c r="D161" s="1204"/>
      <c r="E161" s="1028"/>
      <c r="F161" s="1204"/>
      <c r="G161" s="1204"/>
      <c r="H161" s="1061">
        <f>SUM(H159:H160)/(1-Einstellungen!E326)-SUM(H159:H160)</f>
        <v>10246.477872489253</v>
      </c>
      <c r="I161" s="1204"/>
      <c r="J161" s="1204"/>
      <c r="K161" s="1204"/>
      <c r="L161" s="1204"/>
      <c r="M161" s="1204"/>
    </row>
    <row r="162" spans="2:13" hidden="1" x14ac:dyDescent="0.35">
      <c r="B162" s="1063" t="s">
        <v>307</v>
      </c>
      <c r="C162" s="1064"/>
      <c r="D162" s="1447"/>
      <c r="E162" s="1267"/>
      <c r="F162" s="1447"/>
      <c r="G162" s="1447"/>
      <c r="H162" s="1058">
        <f>SUM(H159:H161)/Kalkulation!F9/Einstellungen!E11</f>
        <v>5.7290902278385447</v>
      </c>
      <c r="I162" s="1204"/>
      <c r="J162" s="1204"/>
      <c r="K162" s="1204"/>
      <c r="L162" s="1204"/>
      <c r="M162" s="1204"/>
    </row>
    <row r="163" spans="2:13" hidden="1" x14ac:dyDescent="0.35">
      <c r="B163" s="1204"/>
      <c r="C163" s="1204"/>
      <c r="D163" s="1204"/>
      <c r="E163" s="1028"/>
      <c r="F163" s="1204"/>
      <c r="G163" s="1204"/>
      <c r="H163" s="1204"/>
      <c r="I163" s="1204"/>
      <c r="J163" s="1204"/>
      <c r="K163" s="1204"/>
      <c r="L163" s="1204"/>
      <c r="M163" s="1204"/>
    </row>
    <row r="164" spans="2:13" hidden="1" x14ac:dyDescent="0.35">
      <c r="B164" s="773"/>
      <c r="C164" s="773"/>
      <c r="D164" s="1204"/>
      <c r="E164" s="1028"/>
      <c r="F164" s="1204"/>
      <c r="G164" s="1204"/>
      <c r="H164" s="774"/>
      <c r="I164" s="1204"/>
      <c r="J164" s="1204"/>
      <c r="K164" s="1204"/>
      <c r="L164" s="1204"/>
      <c r="M164" s="1204"/>
    </row>
    <row r="165" spans="2:13" hidden="1" x14ac:dyDescent="0.35">
      <c r="B165" s="1050"/>
      <c r="C165" s="1204"/>
      <c r="D165" s="1204"/>
      <c r="E165" s="1028"/>
      <c r="F165" s="1204"/>
      <c r="G165" s="1204"/>
      <c r="H165" s="1204"/>
      <c r="I165" s="1204"/>
      <c r="J165" s="1204"/>
      <c r="K165" s="1204"/>
      <c r="L165" s="1204"/>
      <c r="M165" s="1204"/>
    </row>
    <row r="166" spans="2:13" hidden="1" x14ac:dyDescent="0.35">
      <c r="B166" s="1204"/>
      <c r="C166" s="1204"/>
      <c r="D166" s="1204"/>
      <c r="E166" s="1028"/>
      <c r="F166" s="1204"/>
      <c r="G166" s="1204"/>
      <c r="H166" s="1204"/>
      <c r="I166" s="1204"/>
      <c r="J166" s="1204"/>
      <c r="K166" s="1204"/>
      <c r="L166" s="1204"/>
      <c r="M166" s="1204"/>
    </row>
    <row r="167" spans="2:13" hidden="1" x14ac:dyDescent="0.35">
      <c r="B167" s="1751"/>
      <c r="C167" s="1752"/>
      <c r="D167" s="1447"/>
      <c r="E167" s="1267"/>
      <c r="F167" s="1447"/>
      <c r="G167" s="1447"/>
      <c r="H167" s="1058"/>
      <c r="I167" s="1204"/>
      <c r="J167" s="1204"/>
      <c r="K167" s="1204"/>
      <c r="L167" s="1204"/>
      <c r="M167" s="1204"/>
    </row>
    <row r="168" spans="2:13" hidden="1" x14ac:dyDescent="0.35">
      <c r="B168" s="1204"/>
      <c r="C168" s="1347"/>
      <c r="D168" s="1347"/>
      <c r="E168" s="1255"/>
      <c r="F168" s="1347"/>
      <c r="G168" s="1204"/>
      <c r="H168" s="1204"/>
      <c r="I168" s="1204"/>
      <c r="J168" s="1204"/>
      <c r="K168" s="1204"/>
      <c r="L168" s="1204"/>
      <c r="M168" s="1204"/>
    </row>
    <row r="169" spans="2:13" hidden="1" x14ac:dyDescent="0.35">
      <c r="B169" s="1204"/>
      <c r="C169" s="1347"/>
      <c r="D169" s="1347"/>
      <c r="E169" s="1255"/>
      <c r="F169" s="1347"/>
      <c r="G169" s="1204"/>
      <c r="H169" s="1204"/>
      <c r="I169" s="1204"/>
      <c r="J169" s="1204"/>
      <c r="K169" s="1204"/>
      <c r="L169" s="1204"/>
      <c r="M169" s="1204"/>
    </row>
    <row r="170" spans="2:13" x14ac:dyDescent="0.35">
      <c r="B170" s="1204"/>
      <c r="C170" s="1347"/>
      <c r="D170" s="1347"/>
      <c r="E170" s="1255"/>
      <c r="F170" s="1347"/>
      <c r="G170" s="1204"/>
      <c r="H170" s="1204"/>
      <c r="I170" s="1204"/>
      <c r="J170" s="1204"/>
      <c r="K170" s="1204"/>
      <c r="L170" s="1204"/>
      <c r="M170" s="1204"/>
    </row>
    <row r="171" spans="2:13" x14ac:dyDescent="0.35">
      <c r="B171" s="1204"/>
      <c r="C171" s="1347"/>
      <c r="D171" s="1347"/>
      <c r="E171" s="1255"/>
      <c r="F171" s="1347"/>
      <c r="G171" s="1204"/>
      <c r="H171" s="1204"/>
      <c r="I171" s="1204"/>
      <c r="J171" s="1204"/>
      <c r="K171" s="1204"/>
      <c r="L171" s="1204"/>
      <c r="M171" s="1204"/>
    </row>
    <row r="172" spans="2:13" x14ac:dyDescent="0.35">
      <c r="B172" s="1204"/>
      <c r="C172" s="1347"/>
      <c r="D172" s="1347"/>
      <c r="E172" s="1255"/>
      <c r="F172" s="1347"/>
      <c r="G172" s="1204"/>
      <c r="H172" s="1204"/>
      <c r="I172" s="1204"/>
      <c r="J172" s="1204"/>
      <c r="K172" s="1204"/>
      <c r="L172" s="1204"/>
      <c r="M172" s="1204"/>
    </row>
    <row r="173" spans="2:13" x14ac:dyDescent="0.35">
      <c r="B173" s="1204"/>
      <c r="C173" s="1347"/>
      <c r="D173" s="1347"/>
      <c r="E173" s="1255"/>
      <c r="F173" s="1347"/>
      <c r="G173" s="1204"/>
      <c r="H173" s="1204"/>
      <c r="I173" s="1204"/>
      <c r="J173" s="1204"/>
      <c r="K173" s="1204"/>
      <c r="L173" s="1204"/>
      <c r="M173" s="1204"/>
    </row>
    <row r="174" spans="2:13" x14ac:dyDescent="0.35">
      <c r="B174" s="1204"/>
      <c r="C174" s="1347"/>
      <c r="D174" s="1347"/>
      <c r="E174" s="1255"/>
      <c r="F174" s="1347"/>
      <c r="G174" s="1204"/>
      <c r="H174" s="1204"/>
      <c r="I174" s="1204"/>
      <c r="J174" s="1204"/>
      <c r="K174" s="1204"/>
      <c r="L174" s="1204"/>
      <c r="M174" s="1204"/>
    </row>
    <row r="175" spans="2:13" x14ac:dyDescent="0.35">
      <c r="B175" s="1204"/>
      <c r="C175" s="1347"/>
      <c r="D175" s="1347"/>
      <c r="E175" s="1255"/>
      <c r="F175" s="1347"/>
      <c r="G175" s="1204"/>
      <c r="H175" s="1204"/>
      <c r="I175" s="1204"/>
      <c r="J175" s="1204"/>
      <c r="K175" s="1204"/>
      <c r="L175" s="1204"/>
      <c r="M175" s="1204"/>
    </row>
    <row r="176" spans="2:13" x14ac:dyDescent="0.35">
      <c r="B176" s="1204"/>
      <c r="C176" s="1347"/>
      <c r="D176" s="1347"/>
      <c r="E176" s="1255"/>
      <c r="F176" s="1347"/>
      <c r="G176" s="1204"/>
      <c r="H176" s="1204"/>
      <c r="I176" s="1204"/>
      <c r="J176" s="1204"/>
      <c r="K176" s="1204"/>
      <c r="L176" s="1204"/>
      <c r="M176" s="1204"/>
    </row>
    <row r="177" spans="2:13" x14ac:dyDescent="0.35">
      <c r="B177" s="1204"/>
      <c r="C177" s="1347"/>
      <c r="D177" s="1347"/>
      <c r="E177" s="1255"/>
      <c r="F177" s="1347"/>
      <c r="G177" s="1204"/>
      <c r="H177" s="1204"/>
      <c r="I177" s="1204"/>
      <c r="J177" s="1204"/>
      <c r="K177" s="1204"/>
      <c r="L177" s="1204"/>
      <c r="M177" s="1204"/>
    </row>
    <row r="178" spans="2:13" x14ac:dyDescent="0.35">
      <c r="B178" s="1204"/>
      <c r="C178" s="1347"/>
      <c r="D178" s="1347"/>
      <c r="E178" s="1255"/>
      <c r="F178" s="1347"/>
      <c r="G178" s="1204"/>
      <c r="H178" s="1204"/>
      <c r="I178" s="1204"/>
      <c r="J178" s="1204"/>
      <c r="K178" s="1204"/>
      <c r="L178" s="1204"/>
      <c r="M178" s="1204"/>
    </row>
    <row r="179" spans="2:13" x14ac:dyDescent="0.35">
      <c r="B179" s="1204"/>
      <c r="C179" s="1347"/>
      <c r="D179" s="1347"/>
      <c r="E179" s="1255"/>
      <c r="F179" s="1347"/>
      <c r="G179" s="1204"/>
      <c r="H179" s="1204"/>
      <c r="I179" s="1204"/>
      <c r="J179" s="1204"/>
      <c r="K179" s="1204"/>
      <c r="L179" s="1204"/>
      <c r="M179" s="1204"/>
    </row>
    <row r="180" spans="2:13" x14ac:dyDescent="0.35">
      <c r="B180" s="1204"/>
      <c r="C180" s="1347"/>
      <c r="D180" s="1347"/>
      <c r="E180" s="1255"/>
      <c r="F180" s="1347"/>
      <c r="G180" s="1204"/>
      <c r="H180" s="1204"/>
      <c r="I180" s="1204"/>
      <c r="J180" s="1204"/>
      <c r="K180" s="1204"/>
      <c r="L180" s="1204"/>
      <c r="M180" s="1204"/>
    </row>
    <row r="181" spans="2:13" x14ac:dyDescent="0.35">
      <c r="B181" s="1204"/>
      <c r="C181" s="1347"/>
      <c r="D181" s="1347"/>
      <c r="E181" s="1255"/>
      <c r="F181" s="1347"/>
      <c r="G181" s="1204"/>
      <c r="H181" s="1204"/>
      <c r="I181" s="1204"/>
      <c r="J181" s="1204"/>
      <c r="K181" s="1204"/>
      <c r="L181" s="1204"/>
      <c r="M181" s="1204"/>
    </row>
    <row r="182" spans="2:13" x14ac:dyDescent="0.35">
      <c r="B182" s="1204"/>
      <c r="C182" s="1347"/>
      <c r="D182" s="1347"/>
      <c r="E182" s="1255"/>
      <c r="F182" s="1347"/>
      <c r="G182" s="1204"/>
      <c r="H182" s="1204"/>
      <c r="I182" s="1204"/>
      <c r="J182" s="1204"/>
      <c r="K182" s="1204"/>
      <c r="L182" s="1204"/>
      <c r="M182" s="1204"/>
    </row>
    <row r="183" spans="2:13" x14ac:dyDescent="0.35">
      <c r="B183" s="1204"/>
      <c r="C183" s="1347"/>
      <c r="D183" s="1347"/>
      <c r="E183" s="1255"/>
      <c r="F183" s="1347"/>
      <c r="G183" s="1204"/>
      <c r="H183" s="1204"/>
      <c r="I183" s="1204"/>
      <c r="J183" s="1204"/>
      <c r="K183" s="1204"/>
      <c r="L183" s="1204"/>
      <c r="M183" s="1204"/>
    </row>
    <row r="184" spans="2:13" x14ac:dyDescent="0.35">
      <c r="B184" s="1204"/>
      <c r="C184" s="1347"/>
      <c r="D184" s="1347"/>
      <c r="E184" s="1255"/>
      <c r="F184" s="1347"/>
      <c r="G184" s="1204"/>
      <c r="H184" s="1204"/>
      <c r="I184" s="1204"/>
      <c r="J184" s="1204"/>
      <c r="K184" s="1204"/>
      <c r="L184" s="1204"/>
      <c r="M184" s="1204"/>
    </row>
    <row r="185" spans="2:13" x14ac:dyDescent="0.35">
      <c r="B185" s="1204"/>
      <c r="C185" s="1347"/>
      <c r="D185" s="1347"/>
      <c r="E185" s="1255"/>
      <c r="F185" s="1347"/>
      <c r="G185" s="1204"/>
      <c r="H185" s="1204"/>
      <c r="I185" s="1204"/>
      <c r="J185" s="1204"/>
      <c r="K185" s="1204"/>
      <c r="L185" s="1204"/>
      <c r="M185" s="1204"/>
    </row>
    <row r="186" spans="2:13" x14ac:dyDescent="0.35">
      <c r="B186" s="1204"/>
      <c r="C186" s="1347"/>
      <c r="D186" s="1347"/>
      <c r="E186" s="1255"/>
      <c r="F186" s="1347"/>
      <c r="G186" s="1204"/>
      <c r="H186" s="1204"/>
      <c r="I186" s="1204"/>
      <c r="J186" s="1204"/>
      <c r="K186" s="1204"/>
      <c r="L186" s="1204"/>
      <c r="M186" s="1204"/>
    </row>
    <row r="187" spans="2:13" x14ac:dyDescent="0.35">
      <c r="B187" s="1204"/>
      <c r="C187" s="1347"/>
      <c r="D187" s="1347"/>
      <c r="E187" s="1255"/>
      <c r="F187" s="1347"/>
      <c r="G187" s="1204"/>
      <c r="H187" s="1204"/>
      <c r="I187" s="1204"/>
      <c r="J187" s="1204"/>
      <c r="K187" s="1204"/>
      <c r="L187" s="1204"/>
      <c r="M187" s="1204"/>
    </row>
    <row r="188" spans="2:13" x14ac:dyDescent="0.35">
      <c r="B188" s="1204"/>
      <c r="C188" s="1347"/>
      <c r="D188" s="1347"/>
      <c r="E188" s="1255"/>
      <c r="F188" s="1347"/>
      <c r="G188" s="1204"/>
      <c r="H188" s="1204"/>
      <c r="I188" s="1204"/>
      <c r="J188" s="1204"/>
      <c r="K188" s="1204"/>
      <c r="L188" s="1204"/>
      <c r="M188" s="1204"/>
    </row>
    <row r="189" spans="2:13" x14ac:dyDescent="0.35">
      <c r="B189" s="1204"/>
      <c r="C189" s="1347"/>
      <c r="D189" s="1347"/>
      <c r="E189" s="1255"/>
      <c r="F189" s="1347"/>
      <c r="G189" s="1204"/>
      <c r="H189" s="1204"/>
      <c r="I189" s="1204"/>
      <c r="J189" s="1204"/>
      <c r="K189" s="1204"/>
      <c r="L189" s="1204"/>
      <c r="M189" s="1204"/>
    </row>
    <row r="190" spans="2:13" x14ac:dyDescent="0.35">
      <c r="B190" s="1204"/>
      <c r="C190" s="1347"/>
      <c r="D190" s="1347"/>
      <c r="E190" s="1255"/>
      <c r="F190" s="1347"/>
      <c r="G190" s="1204"/>
      <c r="H190" s="1204"/>
      <c r="I190" s="1204"/>
      <c r="J190" s="1204"/>
      <c r="K190" s="1204"/>
      <c r="L190" s="1204"/>
      <c r="M190" s="1204"/>
    </row>
    <row r="191" spans="2:13" x14ac:dyDescent="0.35">
      <c r="B191" s="1204"/>
      <c r="C191" s="1347"/>
      <c r="D191" s="1347"/>
      <c r="E191" s="1255"/>
      <c r="F191" s="1347"/>
      <c r="G191" s="1204"/>
      <c r="H191" s="1204"/>
      <c r="I191" s="1204"/>
      <c r="J191" s="1204"/>
      <c r="K191" s="1204"/>
      <c r="L191" s="1204"/>
      <c r="M191" s="1204"/>
    </row>
    <row r="192" spans="2:13" x14ac:dyDescent="0.35">
      <c r="B192" s="1204"/>
      <c r="C192" s="1347"/>
      <c r="D192" s="1347"/>
      <c r="E192" s="1255"/>
      <c r="F192" s="1347"/>
      <c r="G192" s="1204"/>
      <c r="H192" s="1204"/>
      <c r="I192" s="1204"/>
      <c r="J192" s="1204"/>
      <c r="K192" s="1204"/>
      <c r="L192" s="1204"/>
      <c r="M192" s="1204"/>
    </row>
    <row r="193" spans="2:13" x14ac:dyDescent="0.35">
      <c r="B193" s="1204"/>
      <c r="C193" s="1347"/>
      <c r="D193" s="1347"/>
      <c r="E193" s="1255"/>
      <c r="F193" s="1347"/>
      <c r="G193" s="1204"/>
      <c r="H193" s="1204"/>
      <c r="I193" s="1204"/>
      <c r="J193" s="1204"/>
      <c r="K193" s="1204"/>
      <c r="L193" s="1204"/>
      <c r="M193" s="1204"/>
    </row>
    <row r="194" spans="2:13" x14ac:dyDescent="0.35">
      <c r="B194" s="1204"/>
      <c r="C194" s="1347"/>
      <c r="D194" s="1347"/>
      <c r="E194" s="1255"/>
      <c r="F194" s="1347"/>
      <c r="G194" s="1204"/>
      <c r="H194" s="1204"/>
      <c r="I194" s="1204"/>
      <c r="J194" s="1204"/>
      <c r="K194" s="1204"/>
      <c r="L194" s="1204"/>
      <c r="M194" s="1204"/>
    </row>
    <row r="195" spans="2:13" x14ac:dyDescent="0.35">
      <c r="B195" s="1204"/>
      <c r="C195" s="1347"/>
      <c r="D195" s="1347"/>
      <c r="E195" s="1255"/>
      <c r="F195" s="1347"/>
      <c r="G195" s="1204"/>
      <c r="H195" s="1204"/>
      <c r="I195" s="1204"/>
      <c r="J195" s="1204"/>
      <c r="K195" s="1204"/>
      <c r="L195" s="1204"/>
      <c r="M195" s="1204"/>
    </row>
    <row r="196" spans="2:13" x14ac:dyDescent="0.35">
      <c r="B196" s="1204"/>
      <c r="C196" s="1347"/>
      <c r="D196" s="1347"/>
      <c r="E196" s="1255"/>
      <c r="F196" s="1347"/>
      <c r="G196" s="1204"/>
      <c r="H196" s="1204"/>
      <c r="I196" s="1204"/>
      <c r="J196" s="1204"/>
      <c r="K196" s="1204"/>
      <c r="L196" s="1204"/>
      <c r="M196" s="1204"/>
    </row>
    <row r="197" spans="2:13" x14ac:dyDescent="0.35">
      <c r="B197" s="1204"/>
      <c r="C197" s="1347"/>
      <c r="D197" s="1347"/>
      <c r="E197" s="1255"/>
      <c r="F197" s="1347"/>
      <c r="G197" s="1204"/>
      <c r="H197" s="1204"/>
      <c r="I197" s="1204"/>
      <c r="J197" s="1204"/>
      <c r="K197" s="1204"/>
      <c r="L197" s="1204"/>
      <c r="M197" s="1204"/>
    </row>
    <row r="198" spans="2:13" x14ac:dyDescent="0.35">
      <c r="B198" s="1204"/>
      <c r="C198" s="1347"/>
      <c r="D198" s="1347"/>
      <c r="E198" s="1255"/>
      <c r="F198" s="1347"/>
      <c r="G198" s="1204"/>
      <c r="H198" s="1204"/>
      <c r="I198" s="1204"/>
      <c r="J198" s="1204"/>
      <c r="K198" s="1204"/>
      <c r="L198" s="1204"/>
      <c r="M198" s="1204"/>
    </row>
    <row r="199" spans="2:13" x14ac:dyDescent="0.35">
      <c r="B199" s="1204"/>
      <c r="C199" s="1347"/>
      <c r="D199" s="1347"/>
      <c r="E199" s="1255"/>
      <c r="F199" s="1347"/>
      <c r="G199" s="1204"/>
      <c r="H199" s="1204"/>
      <c r="I199" s="1204"/>
      <c r="J199" s="1204"/>
      <c r="K199" s="1204"/>
      <c r="L199" s="1204"/>
      <c r="M199" s="1204"/>
    </row>
    <row r="200" spans="2:13" x14ac:dyDescent="0.35">
      <c r="B200" s="1204"/>
      <c r="C200" s="1347"/>
      <c r="D200" s="1347"/>
      <c r="E200" s="1255"/>
      <c r="F200" s="1347"/>
      <c r="G200" s="1204"/>
      <c r="H200" s="1204"/>
      <c r="I200" s="1204"/>
      <c r="J200" s="1204"/>
      <c r="K200" s="1204"/>
      <c r="L200" s="1204"/>
      <c r="M200" s="1204"/>
    </row>
    <row r="201" spans="2:13" x14ac:dyDescent="0.35">
      <c r="B201" s="1204"/>
      <c r="C201" s="1347"/>
      <c r="D201" s="1347"/>
      <c r="E201" s="1255"/>
      <c r="F201" s="1347"/>
      <c r="G201" s="1204"/>
      <c r="H201" s="1204"/>
      <c r="I201" s="1204"/>
      <c r="J201" s="1204"/>
      <c r="K201" s="1204"/>
      <c r="L201" s="1204"/>
      <c r="M201" s="1204"/>
    </row>
    <row r="202" spans="2:13" x14ac:dyDescent="0.35">
      <c r="B202" s="1204"/>
      <c r="C202" s="1347"/>
      <c r="D202" s="1347"/>
      <c r="E202" s="1255"/>
      <c r="F202" s="1347"/>
      <c r="G202" s="1204"/>
      <c r="H202" s="1204"/>
      <c r="I202" s="1204"/>
      <c r="J202" s="1204"/>
      <c r="K202" s="1204"/>
      <c r="L202" s="1204"/>
      <c r="M202" s="1204"/>
    </row>
    <row r="203" spans="2:13" x14ac:dyDescent="0.35">
      <c r="B203" s="1204"/>
      <c r="C203" s="1347"/>
      <c r="D203" s="1347"/>
      <c r="E203" s="1255"/>
      <c r="F203" s="1347"/>
      <c r="G203" s="1204"/>
      <c r="H203" s="1204"/>
      <c r="I203" s="1204"/>
      <c r="J203" s="1204"/>
      <c r="K203" s="1204"/>
      <c r="L203" s="1204"/>
      <c r="M203" s="1204"/>
    </row>
    <row r="204" spans="2:13" x14ac:dyDescent="0.35">
      <c r="B204" s="1204"/>
      <c r="C204" s="1347"/>
      <c r="D204" s="1347"/>
      <c r="E204" s="1255"/>
      <c r="F204" s="1347"/>
      <c r="G204" s="1204"/>
      <c r="H204" s="1204"/>
      <c r="I204" s="1204"/>
      <c r="J204" s="1204"/>
      <c r="K204" s="1204"/>
      <c r="L204" s="1204"/>
      <c r="M204" s="1204"/>
    </row>
    <row r="205" spans="2:13" x14ac:dyDescent="0.35">
      <c r="B205" s="1204"/>
      <c r="C205" s="1347"/>
      <c r="D205" s="1347"/>
      <c r="E205" s="1255"/>
      <c r="F205" s="1347"/>
      <c r="G205" s="1204"/>
      <c r="H205" s="1204"/>
      <c r="I205" s="1204"/>
      <c r="J205" s="1204"/>
      <c r="K205" s="1204"/>
      <c r="L205" s="1204"/>
      <c r="M205" s="1204"/>
    </row>
    <row r="206" spans="2:13" x14ac:dyDescent="0.35">
      <c r="B206" s="1204"/>
      <c r="C206" s="1347"/>
      <c r="D206" s="1347"/>
      <c r="E206" s="1255"/>
      <c r="F206" s="1347"/>
      <c r="G206" s="1204"/>
      <c r="H206" s="1204"/>
      <c r="I206" s="1204"/>
      <c r="J206" s="1204"/>
      <c r="K206" s="1204"/>
      <c r="L206" s="1204"/>
      <c r="M206" s="1204"/>
    </row>
    <row r="207" spans="2:13" x14ac:dyDescent="0.35">
      <c r="B207" s="1204"/>
      <c r="C207" s="1347"/>
      <c r="D207" s="1347"/>
      <c r="E207" s="1255"/>
      <c r="F207" s="1347"/>
      <c r="G207" s="1204"/>
      <c r="H207" s="1204"/>
      <c r="I207" s="1204"/>
      <c r="J207" s="1204"/>
      <c r="K207" s="1204"/>
      <c r="L207" s="1204"/>
      <c r="M207" s="1204"/>
    </row>
    <row r="208" spans="2:13" x14ac:dyDescent="0.35">
      <c r="B208" s="1204"/>
      <c r="C208" s="1347"/>
      <c r="D208" s="1347"/>
      <c r="E208" s="1255"/>
      <c r="F208" s="1347"/>
      <c r="G208" s="1204"/>
      <c r="H208" s="1204"/>
      <c r="I208" s="1204"/>
      <c r="J208" s="1204"/>
      <c r="K208" s="1204"/>
      <c r="L208" s="1204"/>
      <c r="M208" s="1204"/>
    </row>
    <row r="209" spans="2:13" x14ac:dyDescent="0.35">
      <c r="B209" s="1204"/>
      <c r="C209" s="1347"/>
      <c r="D209" s="1347"/>
      <c r="E209" s="1255"/>
      <c r="F209" s="1347"/>
      <c r="G209" s="1204"/>
      <c r="H209" s="1204"/>
      <c r="I209" s="1204"/>
      <c r="J209" s="1204"/>
      <c r="K209" s="1204"/>
      <c r="L209" s="1204"/>
      <c r="M209" s="1204"/>
    </row>
    <row r="210" spans="2:13" x14ac:dyDescent="0.35">
      <c r="B210" s="1204"/>
      <c r="C210" s="1347"/>
      <c r="D210" s="1347"/>
      <c r="E210" s="1255"/>
      <c r="F210" s="1347"/>
      <c r="G210" s="1204"/>
      <c r="H210" s="1204"/>
      <c r="I210" s="1204"/>
      <c r="J210" s="1204"/>
      <c r="K210" s="1204"/>
      <c r="L210" s="1204"/>
      <c r="M210" s="1204"/>
    </row>
    <row r="211" spans="2:13" x14ac:dyDescent="0.35">
      <c r="B211" s="1204"/>
      <c r="C211" s="1347"/>
      <c r="D211" s="1347"/>
      <c r="E211" s="1255"/>
      <c r="F211" s="1347"/>
      <c r="G211" s="1204"/>
      <c r="H211" s="1204"/>
      <c r="I211" s="1204"/>
      <c r="J211" s="1204"/>
      <c r="K211" s="1204"/>
      <c r="L211" s="1204"/>
      <c r="M211" s="1204"/>
    </row>
    <row r="212" spans="2:13" x14ac:dyDescent="0.35">
      <c r="B212" s="1204"/>
      <c r="C212" s="1347"/>
      <c r="D212" s="1347"/>
      <c r="E212" s="1255"/>
      <c r="F212" s="1347"/>
      <c r="G212" s="1204"/>
      <c r="H212" s="1204"/>
      <c r="I212" s="1204"/>
      <c r="J212" s="1204"/>
      <c r="K212" s="1204"/>
      <c r="L212" s="1204"/>
      <c r="M212" s="1204"/>
    </row>
    <row r="213" spans="2:13" x14ac:dyDescent="0.35">
      <c r="B213" s="1204"/>
      <c r="C213" s="1347"/>
      <c r="D213" s="1347"/>
      <c r="E213" s="1255"/>
      <c r="F213" s="1347"/>
      <c r="G213" s="1204"/>
      <c r="H213" s="1204"/>
      <c r="I213" s="1204"/>
      <c r="J213" s="1204"/>
      <c r="K213" s="1204"/>
      <c r="L213" s="1204"/>
      <c r="M213" s="1204"/>
    </row>
    <row r="214" spans="2:13" x14ac:dyDescent="0.35">
      <c r="B214" s="1204"/>
      <c r="C214" s="1347"/>
      <c r="D214" s="1347"/>
      <c r="E214" s="1255"/>
      <c r="F214" s="1347"/>
      <c r="G214" s="1204"/>
      <c r="H214" s="1204"/>
      <c r="I214" s="1204"/>
      <c r="J214" s="1204"/>
      <c r="K214" s="1204"/>
      <c r="L214" s="1204"/>
      <c r="M214" s="1204"/>
    </row>
    <row r="215" spans="2:13" x14ac:dyDescent="0.35">
      <c r="B215" s="1204"/>
      <c r="C215" s="1347"/>
      <c r="D215" s="1347"/>
      <c r="E215" s="1255"/>
      <c r="F215" s="1347"/>
      <c r="G215" s="1204"/>
      <c r="H215" s="1204"/>
      <c r="I215" s="1204"/>
      <c r="J215" s="1204"/>
      <c r="K215" s="1204"/>
      <c r="L215" s="1204"/>
      <c r="M215" s="1204"/>
    </row>
    <row r="216" spans="2:13" x14ac:dyDescent="0.35">
      <c r="B216" s="1204"/>
      <c r="C216" s="1347"/>
      <c r="D216" s="1347"/>
      <c r="E216" s="1255"/>
      <c r="F216" s="1347"/>
      <c r="G216" s="1204"/>
      <c r="H216" s="1204"/>
      <c r="I216" s="1204"/>
      <c r="J216" s="1204"/>
      <c r="K216" s="1204"/>
      <c r="L216" s="1204"/>
      <c r="M216" s="1204"/>
    </row>
    <row r="217" spans="2:13" x14ac:dyDescent="0.35">
      <c r="B217" s="1204"/>
      <c r="C217" s="1347"/>
      <c r="D217" s="1347"/>
      <c r="E217" s="1255"/>
      <c r="F217" s="1347"/>
      <c r="G217" s="1204"/>
      <c r="H217" s="1204"/>
      <c r="I217" s="1204"/>
      <c r="J217" s="1204"/>
      <c r="K217" s="1204"/>
      <c r="L217" s="1204"/>
      <c r="M217" s="1204"/>
    </row>
    <row r="218" spans="2:13" x14ac:dyDescent="0.35">
      <c r="B218" s="1204"/>
      <c r="C218" s="1347"/>
      <c r="D218" s="1347"/>
      <c r="E218" s="1255"/>
      <c r="F218" s="1347"/>
      <c r="G218" s="1204"/>
      <c r="H218" s="1204"/>
      <c r="I218" s="1204"/>
      <c r="J218" s="1204"/>
      <c r="K218" s="1204"/>
      <c r="L218" s="1204"/>
      <c r="M218" s="1204"/>
    </row>
    <row r="219" spans="2:13" x14ac:dyDescent="0.35">
      <c r="B219" s="1204"/>
      <c r="C219" s="1347"/>
      <c r="D219" s="1347"/>
      <c r="E219" s="1255"/>
      <c r="F219" s="1347"/>
      <c r="G219" s="1204"/>
      <c r="H219" s="1204"/>
      <c r="I219" s="1204"/>
      <c r="J219" s="1204"/>
      <c r="K219" s="1204"/>
      <c r="L219" s="1204"/>
      <c r="M219" s="1204"/>
    </row>
    <row r="220" spans="2:13" x14ac:dyDescent="0.35">
      <c r="B220" s="1204"/>
      <c r="C220" s="1347"/>
      <c r="D220" s="1347"/>
      <c r="E220" s="1255"/>
      <c r="F220" s="1347"/>
      <c r="G220" s="1204"/>
      <c r="H220" s="1204"/>
      <c r="I220" s="1204"/>
      <c r="J220" s="1204"/>
      <c r="K220" s="1204"/>
      <c r="L220" s="1204"/>
      <c r="M220" s="1204"/>
    </row>
    <row r="221" spans="2:13" x14ac:dyDescent="0.35">
      <c r="B221" s="1204"/>
      <c r="C221" s="1347"/>
      <c r="D221" s="1347"/>
      <c r="E221" s="1255"/>
      <c r="F221" s="1347"/>
      <c r="G221" s="1204"/>
      <c r="H221" s="1204"/>
      <c r="I221" s="1204"/>
      <c r="J221" s="1204"/>
      <c r="K221" s="1204"/>
      <c r="L221" s="1204"/>
      <c r="M221" s="1204"/>
    </row>
    <row r="222" spans="2:13" x14ac:dyDescent="0.35">
      <c r="B222" s="1204"/>
      <c r="C222" s="1347"/>
      <c r="D222" s="1347"/>
      <c r="E222" s="1255"/>
      <c r="F222" s="1347"/>
      <c r="G222" s="1204"/>
      <c r="H222" s="1204"/>
      <c r="I222" s="1204"/>
      <c r="J222" s="1204"/>
      <c r="K222" s="1204"/>
      <c r="L222" s="1204"/>
      <c r="M222" s="1204"/>
    </row>
    <row r="223" spans="2:13" x14ac:dyDescent="0.35">
      <c r="B223" s="1204"/>
      <c r="C223" s="1347"/>
      <c r="D223" s="1347"/>
      <c r="E223" s="1255"/>
      <c r="F223" s="1347"/>
      <c r="G223" s="1204"/>
      <c r="H223" s="1204"/>
      <c r="I223" s="1204"/>
      <c r="J223" s="1204"/>
      <c r="K223" s="1204"/>
      <c r="L223" s="1204"/>
      <c r="M223" s="1204"/>
    </row>
    <row r="224" spans="2:13" x14ac:dyDescent="0.35">
      <c r="B224" s="1204"/>
      <c r="C224" s="1347"/>
      <c r="D224" s="1347"/>
      <c r="E224" s="1255"/>
      <c r="F224" s="1347"/>
      <c r="G224" s="1204"/>
      <c r="H224" s="1204"/>
      <c r="I224" s="1204"/>
      <c r="J224" s="1204"/>
      <c r="K224" s="1204"/>
      <c r="L224" s="1204"/>
      <c r="M224" s="1204"/>
    </row>
    <row r="225" spans="2:13" x14ac:dyDescent="0.35">
      <c r="B225" s="1204"/>
      <c r="C225" s="1347"/>
      <c r="D225" s="1347"/>
      <c r="E225" s="1255"/>
      <c r="F225" s="1347"/>
      <c r="G225" s="1204"/>
      <c r="H225" s="1204"/>
      <c r="I225" s="1204"/>
      <c r="J225" s="1204"/>
      <c r="K225" s="1204"/>
      <c r="L225" s="1204"/>
      <c r="M225" s="1204"/>
    </row>
  </sheetData>
  <sheetProtection selectLockedCells="1" selectUnlockedCells="1"/>
  <customSheetViews>
    <customSheetView guid="{AEB6CCF5-4429-48DA-867B-58761C94C6F2}" scale="85" hiddenRows="1">
      <pane ySplit="3" topLeftCell="A4" activePane="bottomLeft" state="frozen"/>
      <selection pane="bottomLeft" activeCell="M19" sqref="M19"/>
      <pageMargins left="0" right="0" top="0" bottom="0" header="0" footer="0"/>
      <pageSetup paperSize="8" scale="105" orientation="landscape"/>
    </customSheetView>
    <customSheetView guid="{C4DAD7F8-47C6-4127-9A46-A993B7B9C81A}" scale="70" printArea="1" hiddenRows="1">
      <pane ySplit="3" topLeftCell="A13" activePane="bottomLeft" state="frozen"/>
      <selection pane="bottomLeft" activeCell="N26" sqref="N26"/>
      <pageMargins left="0" right="0" top="0" bottom="0" header="0" footer="0"/>
      <pageSetup paperSize="8" scale="105" orientation="landscape"/>
    </customSheetView>
    <customSheetView guid="{3BF24E96-6DC5-4C44-95BA-F3C989ECD277}" hiddenRows="1">
      <pane ySplit="3" topLeftCell="A10" activePane="bottomLeft" state="frozen"/>
      <selection pane="bottomLeft" activeCell="D15" sqref="D15:D22"/>
      <pageMargins left="0" right="0" top="0" bottom="0" header="0" footer="0"/>
      <pageSetup paperSize="8" scale="105" orientation="landscape"/>
    </customSheetView>
    <customSheetView guid="{4144C77C-55F3-4C13-A3EB-FD414C1C7F21}" hiddenRows="1">
      <pane ySplit="3" topLeftCell="A13" activePane="bottomLeft" state="frozen"/>
      <selection pane="bottomLeft" activeCell="E15" sqref="E15:E22"/>
      <pageMargins left="0" right="0" top="0" bottom="0" header="0" footer="0"/>
      <pageSetup paperSize="8" scale="105" orientation="landscape"/>
    </customSheetView>
  </customSheetViews>
  <mergeCells count="72">
    <mergeCell ref="B167:C167"/>
    <mergeCell ref="E155:G155"/>
    <mergeCell ref="C152:D152"/>
    <mergeCell ref="C153:D153"/>
    <mergeCell ref="C154:D154"/>
    <mergeCell ref="B159:E159"/>
    <mergeCell ref="B160:E160"/>
    <mergeCell ref="E141:G141"/>
    <mergeCell ref="B90:C90"/>
    <mergeCell ref="B92:C92"/>
    <mergeCell ref="B93:C93"/>
    <mergeCell ref="B96:C96"/>
    <mergeCell ref="B91:C91"/>
    <mergeCell ref="J155:K155"/>
    <mergeCell ref="B97:C97"/>
    <mergeCell ref="B98:C98"/>
    <mergeCell ref="C155:D155"/>
    <mergeCell ref="J151:K151"/>
    <mergeCell ref="J152:K152"/>
    <mergeCell ref="J153:K153"/>
    <mergeCell ref="J154:K154"/>
    <mergeCell ref="E153:G153"/>
    <mergeCell ref="H153:I153"/>
    <mergeCell ref="E154:G154"/>
    <mergeCell ref="H154:I154"/>
    <mergeCell ref="H151:I151"/>
    <mergeCell ref="E152:G152"/>
    <mergeCell ref="H152:I152"/>
    <mergeCell ref="H155:I155"/>
    <mergeCell ref="L154:M154"/>
    <mergeCell ref="J147:K147"/>
    <mergeCell ref="J148:K148"/>
    <mergeCell ref="J149:K149"/>
    <mergeCell ref="J150:K150"/>
    <mergeCell ref="L147:M147"/>
    <mergeCell ref="L148:M148"/>
    <mergeCell ref="L149:M149"/>
    <mergeCell ref="L150:M150"/>
    <mergeCell ref="L151:M151"/>
    <mergeCell ref="L152:M152"/>
    <mergeCell ref="A1:A2"/>
    <mergeCell ref="B24:J24"/>
    <mergeCell ref="B37:L37"/>
    <mergeCell ref="B51:D56"/>
    <mergeCell ref="C146:D146"/>
    <mergeCell ref="E146:G146"/>
    <mergeCell ref="H146:I146"/>
    <mergeCell ref="C100:D101"/>
    <mergeCell ref="B144:M145"/>
    <mergeCell ref="B100:B102"/>
    <mergeCell ref="J146:K146"/>
    <mergeCell ref="L146:M146"/>
    <mergeCell ref="B137:C137"/>
    <mergeCell ref="B138:C138"/>
    <mergeCell ref="B139:C139"/>
    <mergeCell ref="B141:C141"/>
    <mergeCell ref="L155:M155"/>
    <mergeCell ref="C147:D147"/>
    <mergeCell ref="C148:D148"/>
    <mergeCell ref="C149:D149"/>
    <mergeCell ref="C150:D150"/>
    <mergeCell ref="C151:D151"/>
    <mergeCell ref="H147:I147"/>
    <mergeCell ref="E148:G148"/>
    <mergeCell ref="H148:I148"/>
    <mergeCell ref="E149:G149"/>
    <mergeCell ref="H149:I149"/>
    <mergeCell ref="E147:G147"/>
    <mergeCell ref="E150:G150"/>
    <mergeCell ref="H150:I150"/>
    <mergeCell ref="E151:G151"/>
    <mergeCell ref="L153:M153"/>
  </mergeCells>
  <pageMargins left="0.70866141732283472" right="0.70866141732283472" top="0.78740157480314965" bottom="0.78740157480314965" header="0.31496062992125984" footer="0.31496062992125984"/>
  <pageSetup paperSize="8" scale="105" orientation="landscape"/>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2">
    <tabColor rgb="FFFFFF00"/>
    <pageSetUpPr autoPageBreaks="0"/>
  </sheetPr>
  <dimension ref="A1:AO464"/>
  <sheetViews>
    <sheetView zoomScale="85" zoomScaleNormal="85" zoomScalePageLayoutView="130" workbookViewId="0">
      <pane ySplit="3" topLeftCell="A26" activePane="bottomLeft" state="frozen"/>
      <selection pane="bottomLeft" activeCell="E38" sqref="E38"/>
    </sheetView>
  </sheetViews>
  <sheetFormatPr baseColWidth="10" defaultColWidth="11.453125" defaultRowHeight="14.5" x14ac:dyDescent="0.35"/>
  <cols>
    <col min="1" max="1" width="13.1796875" style="7" customWidth="1"/>
    <col min="2" max="2" width="15.1796875" style="155" customWidth="1"/>
    <col min="3" max="3" width="25" style="7" customWidth="1"/>
    <col min="4" max="4" width="21" style="7" customWidth="1"/>
    <col min="5" max="5" width="18.7265625" style="7" customWidth="1"/>
    <col min="6" max="6" width="17.453125" style="7" customWidth="1"/>
    <col min="7" max="7" width="20.7265625" style="7" customWidth="1"/>
    <col min="8" max="8" width="25.7265625" style="7" customWidth="1"/>
    <col min="9" max="9" width="16.453125" style="7" customWidth="1"/>
    <col min="10" max="10" width="18.7265625" style="7" customWidth="1"/>
    <col min="11" max="11" width="19.453125" style="7" customWidth="1"/>
    <col min="12" max="12" width="18.26953125" style="7" customWidth="1"/>
    <col min="13" max="13" width="14.81640625" style="8" hidden="1" customWidth="1"/>
    <col min="14" max="22" width="14.81640625" style="7" customWidth="1"/>
    <col min="23" max="23" width="15.1796875" style="8" customWidth="1"/>
    <col min="24" max="24" width="22" style="7" customWidth="1"/>
    <col min="25" max="16384" width="11.453125" style="7"/>
  </cols>
  <sheetData>
    <row r="1" spans="1:33" s="270" customFormat="1" ht="39" customHeight="1" x14ac:dyDescent="0.35">
      <c r="A1" s="1666" t="s">
        <v>308</v>
      </c>
      <c r="B1" s="1666"/>
      <c r="C1" s="1666"/>
      <c r="D1" s="1666"/>
      <c r="M1" s="274"/>
      <c r="W1" s="274"/>
    </row>
    <row r="2" spans="1:33" s="270" customFormat="1" ht="30" customHeight="1" x14ac:dyDescent="0.35">
      <c r="A2" s="1666"/>
      <c r="B2" s="1666"/>
      <c r="C2" s="1666"/>
      <c r="D2" s="1666"/>
      <c r="M2" s="274"/>
      <c r="W2" s="274"/>
    </row>
    <row r="3" spans="1:33" s="270" customFormat="1" ht="17.25" customHeight="1" x14ac:dyDescent="0.35">
      <c r="A3" s="275"/>
      <c r="B3" s="276"/>
      <c r="C3" s="274"/>
      <c r="D3" s="274"/>
      <c r="E3" s="274"/>
      <c r="F3" s="274"/>
      <c r="G3" s="274"/>
      <c r="M3" s="274"/>
      <c r="W3" s="274"/>
    </row>
    <row r="4" spans="1:33" ht="31.5" customHeight="1" x14ac:dyDescent="0.35">
      <c r="B4" s="153"/>
    </row>
    <row r="5" spans="1:33" x14ac:dyDescent="0.35">
      <c r="B5" s="1776" t="s">
        <v>309</v>
      </c>
      <c r="C5" s="1774"/>
      <c r="D5" s="1774"/>
      <c r="E5" s="1774"/>
      <c r="F5" s="1774"/>
      <c r="G5" s="1774"/>
      <c r="H5" s="1774"/>
      <c r="I5" s="1774"/>
      <c r="J5" s="1774"/>
      <c r="K5" s="1774"/>
      <c r="L5" s="1775"/>
    </row>
    <row r="6" spans="1:33" x14ac:dyDescent="0.35">
      <c r="B6" s="154" t="s">
        <v>310</v>
      </c>
      <c r="D6" s="1805" t="s">
        <v>311</v>
      </c>
      <c r="E6" s="1806"/>
      <c r="F6" s="1806"/>
      <c r="G6" s="1807"/>
      <c r="L6" s="36"/>
    </row>
    <row r="7" spans="1:33" x14ac:dyDescent="0.35">
      <c r="B7" s="154" t="s">
        <v>312</v>
      </c>
      <c r="D7" s="1831" t="s">
        <v>3157</v>
      </c>
      <c r="E7" s="1832"/>
      <c r="F7" s="1832"/>
      <c r="G7" s="1833"/>
      <c r="L7" s="36"/>
    </row>
    <row r="8" spans="1:33" x14ac:dyDescent="0.35">
      <c r="L8" s="36"/>
    </row>
    <row r="9" spans="1:33" x14ac:dyDescent="0.35">
      <c r="B9" s="1776" t="s">
        <v>55</v>
      </c>
      <c r="C9" s="1774"/>
      <c r="D9" s="1774"/>
      <c r="E9" s="1774"/>
      <c r="F9" s="1774"/>
      <c r="G9" s="1774"/>
      <c r="H9" s="1774"/>
      <c r="I9" s="1774"/>
      <c r="J9" s="1774"/>
      <c r="K9" s="1774"/>
      <c r="L9" s="1775"/>
    </row>
    <row r="10" spans="1:33" hidden="1" x14ac:dyDescent="0.35">
      <c r="B10" s="1760" t="s">
        <v>55</v>
      </c>
      <c r="C10" s="1808"/>
      <c r="D10" s="201" t="s">
        <v>313</v>
      </c>
      <c r="E10" s="972">
        <v>65.91</v>
      </c>
      <c r="L10" s="36"/>
    </row>
    <row r="11" spans="1:33" ht="26.25" customHeight="1" x14ac:dyDescent="0.45">
      <c r="B11" s="155" t="s">
        <v>314</v>
      </c>
      <c r="C11" s="27" t="s">
        <v>315</v>
      </c>
      <c r="D11" s="1221">
        <v>2026</v>
      </c>
      <c r="E11" s="201">
        <v>365</v>
      </c>
      <c r="L11" s="36"/>
      <c r="Z11" s="673">
        <v>2019</v>
      </c>
      <c r="AA11" s="673">
        <v>2020</v>
      </c>
      <c r="AB11" s="673">
        <v>2021</v>
      </c>
      <c r="AC11" s="673">
        <v>2022</v>
      </c>
      <c r="AD11" s="1222">
        <v>2023</v>
      </c>
      <c r="AE11" s="673">
        <v>2024</v>
      </c>
      <c r="AF11" s="673">
        <v>2025</v>
      </c>
      <c r="AG11" s="673">
        <v>2026</v>
      </c>
    </row>
    <row r="12" spans="1:33" hidden="1" x14ac:dyDescent="0.35">
      <c r="B12" s="577" t="s">
        <v>265</v>
      </c>
      <c r="C12" s="578"/>
      <c r="D12" s="578"/>
      <c r="E12" s="578"/>
      <c r="F12" s="578"/>
      <c r="G12" s="578"/>
      <c r="H12" s="578"/>
      <c r="I12" s="578"/>
      <c r="J12" s="578"/>
      <c r="K12" s="578"/>
      <c r="L12" s="1167"/>
    </row>
    <row r="13" spans="1:33" hidden="1" x14ac:dyDescent="0.35">
      <c r="E13" s="8" t="s">
        <v>316</v>
      </c>
      <c r="F13" s="8" t="s">
        <v>317</v>
      </c>
      <c r="L13" s="36"/>
    </row>
    <row r="14" spans="1:33" hidden="1" x14ac:dyDescent="0.35">
      <c r="B14" s="1760" t="s">
        <v>33</v>
      </c>
      <c r="C14" s="1808"/>
      <c r="D14" s="201" t="s">
        <v>313</v>
      </c>
      <c r="E14" s="1168">
        <v>0</v>
      </c>
      <c r="F14" s="1168">
        <v>0</v>
      </c>
      <c r="H14" s="766"/>
      <c r="I14" s="766"/>
      <c r="L14" s="36"/>
    </row>
    <row r="15" spans="1:33" hidden="1" x14ac:dyDescent="0.35">
      <c r="B15" s="765" t="s">
        <v>34</v>
      </c>
      <c r="C15" s="1138"/>
      <c r="D15" s="201" t="s">
        <v>313</v>
      </c>
      <c r="E15" s="1168">
        <v>10.29</v>
      </c>
      <c r="F15" s="1168">
        <v>14.93</v>
      </c>
      <c r="H15" s="766"/>
      <c r="I15" s="766"/>
      <c r="L15" s="36"/>
    </row>
    <row r="16" spans="1:33" hidden="1" x14ac:dyDescent="0.35">
      <c r="B16" s="765" t="s">
        <v>35</v>
      </c>
      <c r="C16" s="1138"/>
      <c r="D16" s="201" t="s">
        <v>313</v>
      </c>
      <c r="E16" s="1168">
        <v>16.57</v>
      </c>
      <c r="F16" s="1168">
        <v>21.2</v>
      </c>
      <c r="H16" s="766"/>
      <c r="I16" s="766"/>
      <c r="L16" s="36"/>
    </row>
    <row r="17" spans="2:38" hidden="1" x14ac:dyDescent="0.35">
      <c r="B17" s="765" t="s">
        <v>36</v>
      </c>
      <c r="C17" s="1138"/>
      <c r="D17" s="201" t="s">
        <v>313</v>
      </c>
      <c r="E17" s="1168">
        <v>31.59</v>
      </c>
      <c r="F17" s="1168">
        <v>36.21</v>
      </c>
      <c r="H17" s="766"/>
      <c r="I17" s="766"/>
      <c r="L17" s="36"/>
    </row>
    <row r="18" spans="2:38" hidden="1" x14ac:dyDescent="0.35">
      <c r="B18" s="765" t="s">
        <v>37</v>
      </c>
      <c r="C18" s="1138"/>
      <c r="D18" s="201" t="s">
        <v>313</v>
      </c>
      <c r="E18" s="1168">
        <v>52.24</v>
      </c>
      <c r="F18" s="1168">
        <v>56.84</v>
      </c>
      <c r="H18" s="766"/>
      <c r="I18" s="766"/>
      <c r="L18" s="36"/>
    </row>
    <row r="19" spans="2:38" hidden="1" x14ac:dyDescent="0.35">
      <c r="B19" s="765" t="s">
        <v>39</v>
      </c>
      <c r="C19" s="1138"/>
      <c r="D19" s="201" t="s">
        <v>313</v>
      </c>
      <c r="E19" s="1168">
        <v>61.74</v>
      </c>
      <c r="F19" s="1168">
        <v>66.33</v>
      </c>
      <c r="H19" s="766"/>
      <c r="I19" s="766"/>
      <c r="L19" s="36"/>
    </row>
    <row r="20" spans="2:38" hidden="1" x14ac:dyDescent="0.35">
      <c r="B20" s="765" t="s">
        <v>42</v>
      </c>
      <c r="C20" s="1138"/>
      <c r="D20" s="201" t="s">
        <v>313</v>
      </c>
      <c r="E20" s="1168">
        <v>79.900000000000006</v>
      </c>
      <c r="F20" s="1168">
        <v>84.47</v>
      </c>
      <c r="H20" s="766"/>
      <c r="I20" s="766"/>
      <c r="L20" s="36"/>
    </row>
    <row r="21" spans="2:38" hidden="1" x14ac:dyDescent="0.35">
      <c r="B21" s="765" t="s">
        <v>43</v>
      </c>
      <c r="C21" s="1138"/>
      <c r="D21" s="201" t="s">
        <v>313</v>
      </c>
      <c r="E21" s="1168">
        <v>84.9</v>
      </c>
      <c r="F21" s="1168">
        <v>89.46</v>
      </c>
      <c r="H21" s="766"/>
      <c r="I21" s="766"/>
      <c r="L21" s="36"/>
      <c r="Z21" s="7" t="s">
        <v>318</v>
      </c>
    </row>
    <row r="22" spans="2:38" hidden="1" x14ac:dyDescent="0.35">
      <c r="H22" s="766"/>
      <c r="I22" s="1081"/>
      <c r="L22" s="36"/>
      <c r="Z22" s="673">
        <v>2017</v>
      </c>
      <c r="AA22" s="673">
        <v>2018</v>
      </c>
      <c r="AB22" s="673">
        <v>2019</v>
      </c>
      <c r="AC22" s="673">
        <v>2020</v>
      </c>
      <c r="AD22" s="912">
        <v>1</v>
      </c>
      <c r="AE22" s="912"/>
      <c r="AF22" s="912"/>
      <c r="AG22" s="912"/>
      <c r="AH22" s="912"/>
    </row>
    <row r="23" spans="2:38" x14ac:dyDescent="0.35">
      <c r="B23" s="1776" t="s">
        <v>319</v>
      </c>
      <c r="C23" s="1774"/>
      <c r="D23" s="1774"/>
      <c r="E23" s="1774"/>
      <c r="F23" s="1774"/>
      <c r="G23" s="1774"/>
      <c r="H23" s="1774"/>
      <c r="I23" s="1774"/>
      <c r="J23" s="1774"/>
      <c r="K23" s="1774"/>
      <c r="L23" s="1775"/>
      <c r="Z23" s="549">
        <v>8.7752986125478258E-3</v>
      </c>
      <c r="AA23" s="549">
        <v>8.3262387195641076E-3</v>
      </c>
      <c r="AB23" s="202">
        <v>2E-3</v>
      </c>
      <c r="AC23" s="202">
        <v>1.5E-3</v>
      </c>
      <c r="AD23" s="1220">
        <v>0</v>
      </c>
      <c r="AE23" s="1246">
        <f>AD23-AD23</f>
        <v>0</v>
      </c>
      <c r="AF23" s="1246">
        <v>6.0945748607466096E-3</v>
      </c>
      <c r="AG23" s="1246">
        <f t="shared" ref="AG23" si="0">AF23-AF23</f>
        <v>0</v>
      </c>
      <c r="AH23" s="912"/>
      <c r="AL23" s="912">
        <v>2</v>
      </c>
    </row>
    <row r="24" spans="2:38" ht="15" customHeight="1" x14ac:dyDescent="0.35">
      <c r="B24" s="1760" t="s">
        <v>33</v>
      </c>
      <c r="C24" s="1808"/>
      <c r="D24" s="201" t="str">
        <f>"Jahr " &amp; $D$11</f>
        <v>Jahr 2026</v>
      </c>
      <c r="E24" s="1246">
        <v>0</v>
      </c>
      <c r="L24" s="36"/>
      <c r="Z24" s="549">
        <v>2.1081952506458435E-2</v>
      </c>
      <c r="AA24" s="549">
        <v>1.9342754980418864E-2</v>
      </c>
      <c r="AB24" s="549">
        <v>1.0999999999999999E-2</v>
      </c>
      <c r="AC24" s="549">
        <v>1.0999999999999999E-2</v>
      </c>
      <c r="AD24" s="1220">
        <v>1.4029351380123185E-2</v>
      </c>
      <c r="AE24" s="1246">
        <f>AD24</f>
        <v>1.4029351380123185E-2</v>
      </c>
      <c r="AF24" s="1246">
        <v>1.3251323839752051E-2</v>
      </c>
      <c r="AG24" s="1246">
        <v>1.6847941991895928E-2</v>
      </c>
      <c r="AH24" s="912"/>
      <c r="AI24" s="1223"/>
      <c r="AL24" s="912">
        <v>3</v>
      </c>
    </row>
    <row r="25" spans="2:38" x14ac:dyDescent="0.35">
      <c r="B25" s="1760" t="s">
        <v>34</v>
      </c>
      <c r="C25" s="1808"/>
      <c r="D25" s="201" t="str">
        <f t="shared" ref="D25:D31" si="1">"Jahr " &amp; $D$11</f>
        <v>Jahr 2026</v>
      </c>
      <c r="E25" s="1246">
        <v>1.6847941991895928E-2</v>
      </c>
      <c r="L25" s="36"/>
      <c r="Z25" s="549">
        <v>5.9267973313386402E-2</v>
      </c>
      <c r="AA25" s="549">
        <v>5.6546909586242124E-2</v>
      </c>
      <c r="AB25" s="549">
        <v>4.4999999999999998E-2</v>
      </c>
      <c r="AC25" s="549">
        <v>0.04</v>
      </c>
      <c r="AD25" s="1220">
        <v>3.3571591513953308E-2</v>
      </c>
      <c r="AE25" s="1246">
        <f t="shared" ref="AE25:AE30" si="2">AD25</f>
        <v>3.3571591513953308E-2</v>
      </c>
      <c r="AF25" s="1246">
        <v>3.3856615357796827E-2</v>
      </c>
      <c r="AG25" s="1246">
        <v>3.3411530532451834E-2</v>
      </c>
      <c r="AH25" s="912"/>
      <c r="AI25" s="1223"/>
      <c r="AL25" s="912">
        <v>4</v>
      </c>
    </row>
    <row r="26" spans="2:38" x14ac:dyDescent="0.35">
      <c r="B26" s="1760" t="s">
        <v>35</v>
      </c>
      <c r="C26" s="1808"/>
      <c r="D26" s="201" t="str">
        <f t="shared" si="1"/>
        <v>Jahr 2026</v>
      </c>
      <c r="E26" s="1246">
        <v>3.3411530532451834E-2</v>
      </c>
      <c r="L26" s="36"/>
      <c r="Z26" s="549">
        <v>0.14234605200623893</v>
      </c>
      <c r="AA26" s="549">
        <v>0.14105227311425167</v>
      </c>
      <c r="AB26" s="549">
        <v>0.1255</v>
      </c>
      <c r="AC26" s="549">
        <v>0.11849999999999999</v>
      </c>
      <c r="AD26" s="1220">
        <v>8.4404227815375252E-2</v>
      </c>
      <c r="AE26" s="1246">
        <f t="shared" si="2"/>
        <v>8.4404227815375252E-2</v>
      </c>
      <c r="AF26" s="1246">
        <v>0.10532808106205593</v>
      </c>
      <c r="AG26" s="1246">
        <v>0.10577948389848582</v>
      </c>
      <c r="AH26" s="912"/>
      <c r="AI26" s="1223"/>
      <c r="AL26" s="912">
        <v>5</v>
      </c>
    </row>
    <row r="27" spans="2:38" x14ac:dyDescent="0.35">
      <c r="B27" s="1760" t="s">
        <v>36</v>
      </c>
      <c r="C27" s="1808"/>
      <c r="D27" s="201" t="str">
        <f t="shared" si="1"/>
        <v>Jahr 2026</v>
      </c>
      <c r="E27" s="1246">
        <v>0.10577948389848582</v>
      </c>
      <c r="L27" s="36"/>
      <c r="Z27" s="549">
        <v>0.26743828125793362</v>
      </c>
      <c r="AA27" s="549">
        <v>0.2675293717010046</v>
      </c>
      <c r="AB27" s="549">
        <v>0.28799999999999998</v>
      </c>
      <c r="AC27" s="549">
        <v>0.28799999999999998</v>
      </c>
      <c r="AD27" s="1220">
        <v>0.20614401946620028</v>
      </c>
      <c r="AE27" s="1246">
        <f>AD27+AD23</f>
        <v>0.20614401946620028</v>
      </c>
      <c r="AF27" s="1246">
        <v>0.29527110923330674</v>
      </c>
      <c r="AG27" s="1246">
        <v>0.32530034833297788</v>
      </c>
      <c r="AH27" s="912"/>
      <c r="AI27" s="1223"/>
      <c r="AL27" s="912">
        <v>6</v>
      </c>
    </row>
    <row r="28" spans="2:38" x14ac:dyDescent="0.35">
      <c r="B28" s="1760" t="s">
        <v>37</v>
      </c>
      <c r="C28" s="1808"/>
      <c r="D28" s="201" t="str">
        <f t="shared" si="1"/>
        <v>Jahr 2026</v>
      </c>
      <c r="E28" s="1246">
        <v>0.32530034833297788</v>
      </c>
      <c r="L28" s="36"/>
      <c r="Z28" s="549">
        <v>0.30910937152261286</v>
      </c>
      <c r="AA28" s="549">
        <v>0.31328111697599181</v>
      </c>
      <c r="AB28" s="549">
        <v>0.32550000000000001</v>
      </c>
      <c r="AC28" s="549">
        <v>0.32</v>
      </c>
      <c r="AD28" s="1220">
        <v>0.31058474640711731</v>
      </c>
      <c r="AE28" s="1246">
        <f t="shared" si="2"/>
        <v>0.31058474640711731</v>
      </c>
      <c r="AF28" s="1246">
        <v>0.37730670166867702</v>
      </c>
      <c r="AG28" s="1246">
        <v>0.37492002559181065</v>
      </c>
      <c r="AH28" s="912"/>
      <c r="AI28" s="1223"/>
      <c r="AL28" s="912">
        <v>7</v>
      </c>
    </row>
    <row r="29" spans="2:38" x14ac:dyDescent="0.35">
      <c r="B29" s="1760" t="s">
        <v>39</v>
      </c>
      <c r="C29" s="1808"/>
      <c r="D29" s="201" t="str">
        <f t="shared" si="1"/>
        <v>Jahr 2026</v>
      </c>
      <c r="E29" s="1246">
        <v>0.37492002559181065</v>
      </c>
      <c r="L29" s="36"/>
      <c r="Z29" s="549">
        <v>0.14055450617399226</v>
      </c>
      <c r="AA29" s="549">
        <v>0.14175038310914354</v>
      </c>
      <c r="AB29" s="549">
        <v>0.13</v>
      </c>
      <c r="AC29" s="549">
        <v>0.14699999999999999</v>
      </c>
      <c r="AD29" s="1220">
        <v>0.23606569842597522</v>
      </c>
      <c r="AE29" s="1246">
        <f t="shared" si="2"/>
        <v>0.23606569842597522</v>
      </c>
      <c r="AF29" s="1246">
        <v>0.11791462276937895</v>
      </c>
      <c r="AG29" s="1246">
        <v>0.1000213265088505</v>
      </c>
      <c r="AH29" s="912"/>
      <c r="AI29" s="1223"/>
      <c r="AL29" s="912">
        <v>8</v>
      </c>
    </row>
    <row r="30" spans="2:38" x14ac:dyDescent="0.35">
      <c r="B30" s="1760" t="s">
        <v>42</v>
      </c>
      <c r="C30" s="1808"/>
      <c r="D30" s="201" t="str">
        <f t="shared" si="1"/>
        <v>Jahr 2026</v>
      </c>
      <c r="E30" s="1246">
        <v>0.1000213265088505</v>
      </c>
      <c r="L30" s="36"/>
      <c r="Z30" s="549">
        <v>5.1426564606829629E-2</v>
      </c>
      <c r="AA30" s="549">
        <v>5.2170951813383278E-2</v>
      </c>
      <c r="AB30" s="549">
        <v>7.2999999999999995E-2</v>
      </c>
      <c r="AC30" s="549">
        <v>7.3999999999999996E-2</v>
      </c>
      <c r="AD30" s="1220">
        <v>0.11520036499125542</v>
      </c>
      <c r="AE30" s="1246">
        <f t="shared" si="2"/>
        <v>0.11520036499125542</v>
      </c>
      <c r="AF30" s="1246">
        <v>5.0976971208285843E-2</v>
      </c>
      <c r="AG30" s="1246">
        <v>4.3719343143527406E-2</v>
      </c>
      <c r="AH30" s="912"/>
      <c r="AI30" s="1223"/>
      <c r="AL30" s="912">
        <v>9</v>
      </c>
    </row>
    <row r="31" spans="2:38" x14ac:dyDescent="0.35">
      <c r="B31" s="1760" t="s">
        <v>43</v>
      </c>
      <c r="C31" s="1808"/>
      <c r="D31" s="201" t="str">
        <f t="shared" si="1"/>
        <v>Jahr 2026</v>
      </c>
      <c r="E31" s="1246">
        <v>4.3719343143527406E-2</v>
      </c>
      <c r="G31" s="545" t="s">
        <v>320</v>
      </c>
      <c r="L31" s="36"/>
      <c r="Z31" s="548">
        <f>SUM(Z23:Z30)</f>
        <v>0.99999999999999989</v>
      </c>
      <c r="AA31" s="548">
        <f t="shared" ref="AA31:AC31" si="3">SUM(AA23:AA30)</f>
        <v>1</v>
      </c>
      <c r="AB31" s="548">
        <f t="shared" si="3"/>
        <v>0.99999999999999989</v>
      </c>
      <c r="AC31" s="548">
        <f t="shared" si="3"/>
        <v>0.99999999999999989</v>
      </c>
      <c r="AD31" s="548">
        <v>1</v>
      </c>
      <c r="AE31" s="548">
        <v>1</v>
      </c>
      <c r="AF31" s="548">
        <f>SUM(AF23:AF30)</f>
        <v>1</v>
      </c>
      <c r="AG31" s="548">
        <f>SUM(AG23:AG30)</f>
        <v>1</v>
      </c>
      <c r="AI31" s="548"/>
    </row>
    <row r="32" spans="2:38" ht="15.5" x14ac:dyDescent="0.35">
      <c r="B32" s="154"/>
      <c r="E32" s="1237">
        <f>SUM(E24:E31)</f>
        <v>1</v>
      </c>
      <c r="F32" s="156"/>
      <c r="G32" s="911">
        <v>2022</v>
      </c>
      <c r="L32" s="36"/>
      <c r="Y32" s="913" t="s">
        <v>321</v>
      </c>
      <c r="Z32" s="914"/>
      <c r="AA32" s="914"/>
      <c r="AB32" s="915"/>
      <c r="AC32" s="913"/>
    </row>
    <row r="33" spans="2:41" x14ac:dyDescent="0.35">
      <c r="B33" s="577" t="s">
        <v>322</v>
      </c>
      <c r="C33" s="578"/>
      <c r="D33" s="1774"/>
      <c r="E33" s="1774"/>
      <c r="F33" s="578"/>
      <c r="G33" s="1448" t="s">
        <v>323</v>
      </c>
      <c r="H33" s="1448" t="s">
        <v>324</v>
      </c>
      <c r="I33" s="578"/>
      <c r="J33" s="1844" t="s">
        <v>325</v>
      </c>
      <c r="K33" s="1845"/>
      <c r="L33" s="1846"/>
      <c r="Y33" s="673">
        <v>2016</v>
      </c>
      <c r="Z33" s="673">
        <v>2018</v>
      </c>
      <c r="AA33" s="673">
        <v>2019</v>
      </c>
      <c r="AB33" s="673">
        <v>2020</v>
      </c>
      <c r="AC33" s="673">
        <v>2021</v>
      </c>
      <c r="AD33" s="673">
        <v>2022</v>
      </c>
      <c r="AE33" s="673">
        <v>2023</v>
      </c>
      <c r="AF33" s="673">
        <v>2024</v>
      </c>
      <c r="AG33" s="673">
        <v>2025</v>
      </c>
      <c r="AH33" s="673">
        <v>2026</v>
      </c>
      <c r="AI33" s="912">
        <v>1</v>
      </c>
      <c r="AM33" s="1774" t="s">
        <v>326</v>
      </c>
      <c r="AN33" s="1774"/>
      <c r="AO33" s="1775"/>
    </row>
    <row r="34" spans="2:41" x14ac:dyDescent="0.35">
      <c r="B34" s="1771" t="s">
        <v>33</v>
      </c>
      <c r="C34" s="1828"/>
      <c r="D34" s="201" t="str">
        <f>D24</f>
        <v>Jahr 2026</v>
      </c>
      <c r="E34" s="764">
        <f>G34</f>
        <v>0</v>
      </c>
      <c r="F34" s="61"/>
      <c r="G34" s="764">
        <v>0</v>
      </c>
      <c r="H34" s="1825" t="s">
        <v>327</v>
      </c>
      <c r="J34" s="58"/>
      <c r="K34" s="644" t="s">
        <v>328</v>
      </c>
      <c r="L34" s="111" t="s">
        <v>329</v>
      </c>
      <c r="Y34" s="761">
        <v>0</v>
      </c>
      <c r="Z34" s="761">
        <v>0</v>
      </c>
      <c r="AA34" s="761">
        <v>0</v>
      </c>
      <c r="AB34" s="764">
        <v>0</v>
      </c>
      <c r="AC34" s="764">
        <v>0</v>
      </c>
      <c r="AD34" s="764">
        <v>0</v>
      </c>
      <c r="AE34" s="764">
        <v>0</v>
      </c>
      <c r="AF34" s="764">
        <v>0</v>
      </c>
      <c r="AG34" s="764">
        <v>0</v>
      </c>
      <c r="AH34" s="764">
        <v>0</v>
      </c>
      <c r="AI34" s="912">
        <v>2</v>
      </c>
      <c r="AM34" s="58"/>
      <c r="AN34" s="644" t="s">
        <v>328</v>
      </c>
      <c r="AO34" s="111" t="s">
        <v>329</v>
      </c>
    </row>
    <row r="35" spans="2:41" x14ac:dyDescent="0.35">
      <c r="B35" s="1760" t="s">
        <v>34</v>
      </c>
      <c r="C35" s="1808"/>
      <c r="D35" s="201" t="str">
        <f t="shared" ref="D35:D41" si="4">D25</f>
        <v>Jahr 2026</v>
      </c>
      <c r="E35" s="764">
        <f t="shared" ref="E35:E41" si="5">G35</f>
        <v>13</v>
      </c>
      <c r="G35" s="764">
        <f t="shared" ref="G35:G41" si="6">HLOOKUP($G$32,$Y$33:$AB$41,AI35)</f>
        <v>13</v>
      </c>
      <c r="H35" s="1826"/>
      <c r="J35" s="59" t="s">
        <v>323</v>
      </c>
      <c r="K35" s="1449">
        <v>0</v>
      </c>
      <c r="L35" s="1450">
        <v>300</v>
      </c>
      <c r="Y35" s="761">
        <v>13.4</v>
      </c>
      <c r="Z35" s="761">
        <v>13.2</v>
      </c>
      <c r="AA35" s="761">
        <v>13.2</v>
      </c>
      <c r="AB35" s="764">
        <v>13</v>
      </c>
      <c r="AC35" s="764">
        <v>13</v>
      </c>
      <c r="AD35" s="764">
        <v>13</v>
      </c>
      <c r="AE35" s="764">
        <v>13</v>
      </c>
      <c r="AF35" s="764">
        <v>13</v>
      </c>
      <c r="AG35" s="764">
        <v>13</v>
      </c>
      <c r="AH35" s="764">
        <v>13.2</v>
      </c>
      <c r="AI35" s="912">
        <v>3</v>
      </c>
      <c r="AM35" s="59" t="s">
        <v>330</v>
      </c>
      <c r="AN35" s="1449">
        <v>300</v>
      </c>
      <c r="AO35" s="1450">
        <v>400</v>
      </c>
    </row>
    <row r="36" spans="2:41" x14ac:dyDescent="0.35">
      <c r="B36" s="1760" t="s">
        <v>35</v>
      </c>
      <c r="C36" s="1808"/>
      <c r="D36" s="201" t="str">
        <f t="shared" si="4"/>
        <v>Jahr 2026</v>
      </c>
      <c r="E36" s="764">
        <f t="shared" si="5"/>
        <v>7</v>
      </c>
      <c r="G36" s="764">
        <f t="shared" si="6"/>
        <v>7</v>
      </c>
      <c r="H36" s="1826"/>
      <c r="J36" s="34" t="s">
        <v>324</v>
      </c>
      <c r="K36" s="1823" t="s">
        <v>331</v>
      </c>
      <c r="L36" s="1824"/>
      <c r="Y36" s="761">
        <v>8.4</v>
      </c>
      <c r="Z36" s="761">
        <v>8.1999999999999993</v>
      </c>
      <c r="AA36" s="761">
        <v>8</v>
      </c>
      <c r="AB36" s="764">
        <v>7</v>
      </c>
      <c r="AC36" s="764">
        <v>7</v>
      </c>
      <c r="AD36" s="764">
        <v>7</v>
      </c>
      <c r="AE36" s="764">
        <v>7</v>
      </c>
      <c r="AF36" s="764">
        <v>7</v>
      </c>
      <c r="AG36" s="764">
        <v>7</v>
      </c>
      <c r="AH36" s="764">
        <v>8</v>
      </c>
      <c r="AI36" s="912">
        <v>4</v>
      </c>
      <c r="AM36" s="35" t="s">
        <v>332</v>
      </c>
      <c r="AN36" s="622">
        <v>400</v>
      </c>
      <c r="AO36" s="623">
        <v>500</v>
      </c>
    </row>
    <row r="37" spans="2:41" x14ac:dyDescent="0.35">
      <c r="B37" s="1760" t="s">
        <v>36</v>
      </c>
      <c r="C37" s="1808"/>
      <c r="D37" s="201" t="str">
        <f t="shared" si="4"/>
        <v>Jahr 2026</v>
      </c>
      <c r="E37" s="764">
        <f t="shared" si="5"/>
        <v>4</v>
      </c>
      <c r="G37" s="764">
        <f t="shared" si="6"/>
        <v>4</v>
      </c>
      <c r="H37" s="1826"/>
      <c r="L37" s="62"/>
      <c r="Y37" s="761">
        <v>4.5</v>
      </c>
      <c r="Z37" s="761">
        <v>4.3</v>
      </c>
      <c r="AA37" s="761">
        <v>4</v>
      </c>
      <c r="AB37" s="764">
        <v>4</v>
      </c>
      <c r="AC37" s="764">
        <v>4</v>
      </c>
      <c r="AD37" s="764">
        <v>4</v>
      </c>
      <c r="AE37" s="764">
        <v>4</v>
      </c>
      <c r="AF37" s="764">
        <v>4</v>
      </c>
      <c r="AG37" s="764">
        <v>4</v>
      </c>
      <c r="AH37" s="764">
        <v>4</v>
      </c>
      <c r="AI37" s="912">
        <v>5</v>
      </c>
      <c r="AM37" s="34" t="s">
        <v>333</v>
      </c>
      <c r="AN37" s="579">
        <v>600</v>
      </c>
      <c r="AO37" s="580">
        <v>700</v>
      </c>
    </row>
    <row r="38" spans="2:41" x14ac:dyDescent="0.35">
      <c r="B38" s="1760" t="s">
        <v>37</v>
      </c>
      <c r="C38" s="1808"/>
      <c r="D38" s="201" t="str">
        <f t="shared" si="4"/>
        <v>Jahr 2026</v>
      </c>
      <c r="E38" s="764">
        <f t="shared" si="5"/>
        <v>2.5</v>
      </c>
      <c r="G38" s="764">
        <f t="shared" si="6"/>
        <v>2.5</v>
      </c>
      <c r="H38" s="1826"/>
      <c r="L38" s="36"/>
      <c r="Y38" s="761">
        <v>2.6</v>
      </c>
      <c r="Z38" s="761">
        <v>2.6</v>
      </c>
      <c r="AA38" s="761">
        <v>2.6</v>
      </c>
      <c r="AB38" s="764">
        <v>2.5</v>
      </c>
      <c r="AC38" s="764">
        <v>2.5</v>
      </c>
      <c r="AD38" s="764">
        <v>2.5</v>
      </c>
      <c r="AE38" s="764">
        <v>2.5</v>
      </c>
      <c r="AF38" s="764">
        <v>2.5</v>
      </c>
      <c r="AG38" s="764">
        <v>2.5</v>
      </c>
      <c r="AH38" s="764">
        <v>2.6</v>
      </c>
      <c r="AI38" s="912">
        <v>6</v>
      </c>
    </row>
    <row r="39" spans="2:41" x14ac:dyDescent="0.35">
      <c r="B39" s="1760" t="s">
        <v>39</v>
      </c>
      <c r="C39" s="1808"/>
      <c r="D39" s="201" t="str">
        <f t="shared" si="4"/>
        <v>Jahr 2026</v>
      </c>
      <c r="E39" s="764">
        <f t="shared" si="5"/>
        <v>2</v>
      </c>
      <c r="G39" s="764">
        <f t="shared" si="6"/>
        <v>2</v>
      </c>
      <c r="H39" s="1826"/>
      <c r="L39" s="36"/>
      <c r="Y39" s="761">
        <v>2.2999999999999998</v>
      </c>
      <c r="Z39" s="761">
        <v>2.2000000000000002</v>
      </c>
      <c r="AA39" s="761">
        <v>2.1</v>
      </c>
      <c r="AB39" s="764">
        <v>2</v>
      </c>
      <c r="AC39" s="764">
        <v>2</v>
      </c>
      <c r="AD39" s="764">
        <v>2</v>
      </c>
      <c r="AE39" s="764">
        <v>2</v>
      </c>
      <c r="AF39" s="764">
        <v>2</v>
      </c>
      <c r="AG39" s="764">
        <v>2</v>
      </c>
      <c r="AH39" s="764">
        <v>2.1</v>
      </c>
      <c r="AI39" s="912">
        <v>7</v>
      </c>
    </row>
    <row r="40" spans="2:41" x14ac:dyDescent="0.35">
      <c r="B40" s="1760" t="s">
        <v>42</v>
      </c>
      <c r="C40" s="1808"/>
      <c r="D40" s="201" t="str">
        <f t="shared" si="4"/>
        <v>Jahr 2026</v>
      </c>
      <c r="E40" s="764">
        <f t="shared" si="5"/>
        <v>1.7</v>
      </c>
      <c r="G40" s="764">
        <f t="shared" si="6"/>
        <v>1.7</v>
      </c>
      <c r="H40" s="1826"/>
      <c r="L40" s="36"/>
      <c r="Y40" s="761">
        <v>1.7</v>
      </c>
      <c r="Z40" s="761">
        <v>1.7</v>
      </c>
      <c r="AA40" s="761">
        <v>1.7</v>
      </c>
      <c r="AB40" s="764">
        <v>1.7</v>
      </c>
      <c r="AC40" s="764">
        <v>1.7</v>
      </c>
      <c r="AD40" s="764">
        <v>1.7</v>
      </c>
      <c r="AE40" s="764">
        <v>1.7</v>
      </c>
      <c r="AF40" s="764">
        <v>1.7</v>
      </c>
      <c r="AG40" s="764">
        <v>1.7</v>
      </c>
      <c r="AH40" s="764">
        <v>1.7</v>
      </c>
      <c r="AI40" s="912">
        <v>8</v>
      </c>
    </row>
    <row r="41" spans="2:41" x14ac:dyDescent="0.35">
      <c r="B41" s="1760" t="s">
        <v>43</v>
      </c>
      <c r="C41" s="1808"/>
      <c r="D41" s="201" t="str">
        <f t="shared" si="4"/>
        <v>Jahr 2026</v>
      </c>
      <c r="E41" s="764">
        <f t="shared" si="5"/>
        <v>1.6</v>
      </c>
      <c r="G41" s="764">
        <f t="shared" si="6"/>
        <v>1.6</v>
      </c>
      <c r="H41" s="1827"/>
      <c r="L41" s="36"/>
      <c r="Y41" s="761">
        <v>1.7</v>
      </c>
      <c r="Z41" s="761">
        <v>1.6</v>
      </c>
      <c r="AA41" s="761">
        <v>1.6</v>
      </c>
      <c r="AB41" s="764">
        <v>1.6</v>
      </c>
      <c r="AC41" s="764">
        <v>1.6</v>
      </c>
      <c r="AD41" s="764">
        <v>1.6</v>
      </c>
      <c r="AE41" s="764">
        <v>1.6</v>
      </c>
      <c r="AF41" s="764">
        <v>1.6</v>
      </c>
      <c r="AG41" s="764">
        <v>1.6</v>
      </c>
      <c r="AH41" s="764">
        <v>1.6</v>
      </c>
      <c r="AI41" s="912">
        <v>9</v>
      </c>
    </row>
    <row r="42" spans="2:41" x14ac:dyDescent="0.35">
      <c r="L42" s="39"/>
    </row>
    <row r="43" spans="2:41" x14ac:dyDescent="0.35">
      <c r="B43" s="1776" t="s">
        <v>334</v>
      </c>
      <c r="C43" s="1774"/>
      <c r="D43" s="1774"/>
      <c r="E43" s="1774"/>
      <c r="F43" s="1774"/>
      <c r="G43" s="1774"/>
      <c r="H43" s="1774"/>
      <c r="I43" s="1774"/>
      <c r="J43" s="1774"/>
      <c r="K43" s="1774"/>
      <c r="L43" s="1775"/>
    </row>
    <row r="44" spans="2:41" x14ac:dyDescent="0.35">
      <c r="B44" s="155" t="s">
        <v>335</v>
      </c>
      <c r="E44" s="201">
        <v>14</v>
      </c>
      <c r="F44" s="157"/>
      <c r="H44" s="158"/>
      <c r="I44" s="158"/>
      <c r="L44" s="36"/>
    </row>
    <row r="45" spans="2:41" x14ac:dyDescent="0.35">
      <c r="B45" s="155" t="s">
        <v>336</v>
      </c>
      <c r="E45" s="201"/>
      <c r="F45" s="7" t="s">
        <v>337</v>
      </c>
      <c r="H45" s="158"/>
      <c r="I45" s="158"/>
      <c r="J45" s="158"/>
      <c r="L45" s="36"/>
    </row>
    <row r="46" spans="2:41" x14ac:dyDescent="0.35">
      <c r="E46" s="158"/>
      <c r="F46" s="157"/>
      <c r="H46" s="158"/>
      <c r="I46" s="158"/>
      <c r="L46" s="36"/>
      <c r="U46" s="7" t="b">
        <v>1</v>
      </c>
    </row>
    <row r="47" spans="2:41" x14ac:dyDescent="0.35">
      <c r="B47" s="1776" t="s">
        <v>338</v>
      </c>
      <c r="C47" s="1774"/>
      <c r="D47" s="1774"/>
      <c r="E47" s="1774"/>
      <c r="F47" s="1774"/>
      <c r="G47" s="1774"/>
      <c r="H47" s="1774"/>
      <c r="I47" s="1774"/>
      <c r="J47" s="1774"/>
      <c r="K47" s="1774"/>
      <c r="L47" s="1775"/>
    </row>
    <row r="48" spans="2:41" ht="15.5" x14ac:dyDescent="0.35">
      <c r="B48" s="155" t="s">
        <v>339</v>
      </c>
      <c r="D48" s="767"/>
      <c r="E48" s="159">
        <f>IF(Personal!C26="Ja",Einstellungen!E49,Einstellungen!E49-Einstellungen!E50)</f>
        <v>0.2928</v>
      </c>
      <c r="F48" s="157"/>
      <c r="G48" s="1227" t="s">
        <v>340</v>
      </c>
      <c r="H48" s="158"/>
      <c r="I48" s="158"/>
      <c r="L48" s="36"/>
    </row>
    <row r="49" spans="2:30" x14ac:dyDescent="0.35">
      <c r="B49" s="155" t="s">
        <v>341</v>
      </c>
      <c r="E49" s="203">
        <f>VLOOKUP($D$11,$AA$50:$AB$66,2,FALSE)</f>
        <v>0.2928</v>
      </c>
      <c r="F49" s="171"/>
      <c r="G49" s="1227">
        <f>E49*12/14+E51*2/14</f>
        <v>0.29208571428571428</v>
      </c>
      <c r="H49" s="158"/>
      <c r="I49" s="158"/>
      <c r="L49" s="36"/>
      <c r="U49" s="7" t="s">
        <v>342</v>
      </c>
    </row>
    <row r="50" spans="2:30" x14ac:dyDescent="0.35">
      <c r="B50" s="155" t="s">
        <v>343</v>
      </c>
      <c r="E50" s="203">
        <v>0.03</v>
      </c>
      <c r="L50" s="36"/>
      <c r="U50" s="548">
        <f>E49*10/12+E51*2/12</f>
        <v>0.29196666666666665</v>
      </c>
      <c r="AA50" s="1217">
        <v>2016</v>
      </c>
      <c r="AB50" s="1218">
        <v>0.30590000000000001</v>
      </c>
    </row>
    <row r="51" spans="2:30" x14ac:dyDescent="0.35">
      <c r="B51" s="155" t="s">
        <v>344</v>
      </c>
      <c r="C51" s="548"/>
      <c r="E51" s="159">
        <f>IF(Personal!C26="Ja",E49-I51,E49-I51-E50)</f>
        <v>0.2878</v>
      </c>
      <c r="F51" s="7" t="s">
        <v>345</v>
      </c>
      <c r="H51" s="158"/>
      <c r="I51" s="549">
        <v>5.0000000000000001E-3</v>
      </c>
      <c r="L51" s="36"/>
      <c r="AA51" s="1217">
        <v>2017</v>
      </c>
      <c r="AB51" s="1218">
        <v>0.3019</v>
      </c>
    </row>
    <row r="52" spans="2:30" x14ac:dyDescent="0.35">
      <c r="B52" s="1776" t="s">
        <v>346</v>
      </c>
      <c r="C52" s="1774"/>
      <c r="D52" s="1774"/>
      <c r="E52" s="1774"/>
      <c r="F52" s="1774"/>
      <c r="G52" s="1774"/>
      <c r="H52" s="1774"/>
      <c r="I52" s="1774"/>
      <c r="J52" s="1774"/>
      <c r="K52" s="1774"/>
      <c r="L52" s="1775"/>
      <c r="AA52" s="1217">
        <v>2018</v>
      </c>
      <c r="AB52" s="1218">
        <v>0.2999</v>
      </c>
    </row>
    <row r="53" spans="2:30" ht="15.5" x14ac:dyDescent="0.35">
      <c r="B53" s="1219" t="s">
        <v>347</v>
      </c>
      <c r="C53" s="1024">
        <f>Kalkulation!F9</f>
        <v>70</v>
      </c>
      <c r="D53" s="61"/>
      <c r="F53" s="161"/>
      <c r="G53" s="61"/>
      <c r="H53" s="162"/>
      <c r="I53" s="162"/>
      <c r="J53" s="61"/>
      <c r="K53" s="61"/>
      <c r="L53" s="62"/>
      <c r="AA53" s="1217">
        <v>2019</v>
      </c>
      <c r="AB53" s="1218">
        <v>0.29880000000000001</v>
      </c>
    </row>
    <row r="54" spans="2:30" x14ac:dyDescent="0.35">
      <c r="B54" s="154"/>
      <c r="E54" s="729"/>
      <c r="F54" s="157"/>
      <c r="H54" s="158"/>
      <c r="I54" s="158"/>
      <c r="L54" s="36"/>
      <c r="AA54" s="1217">
        <v>2020</v>
      </c>
      <c r="AB54" s="1218">
        <v>0.29730000000000001</v>
      </c>
    </row>
    <row r="55" spans="2:30" ht="15" customHeight="1" x14ac:dyDescent="0.35">
      <c r="D55" s="1799" t="s">
        <v>348</v>
      </c>
      <c r="E55" s="1800"/>
      <c r="F55" s="1801"/>
      <c r="L55" s="36"/>
      <c r="M55" s="372"/>
      <c r="N55" s="163"/>
      <c r="O55" s="163"/>
      <c r="P55" s="163"/>
      <c r="Q55" s="163"/>
      <c r="R55" s="163"/>
      <c r="S55" s="163"/>
      <c r="T55" s="163"/>
      <c r="U55" s="163"/>
      <c r="V55" s="163"/>
      <c r="AA55" s="1217">
        <v>2021</v>
      </c>
      <c r="AB55" s="1218">
        <v>0.29730000000000001</v>
      </c>
      <c r="AD55" s="7" t="s">
        <v>349</v>
      </c>
    </row>
    <row r="56" spans="2:30" ht="16.5" customHeight="1" x14ac:dyDescent="0.35">
      <c r="D56" s="1802"/>
      <c r="E56" s="1803"/>
      <c r="F56" s="1804"/>
      <c r="L56" s="36"/>
      <c r="W56" s="164"/>
      <c r="AA56" s="1217">
        <v>2022</v>
      </c>
      <c r="AB56" s="1218">
        <v>0.29730000000000001</v>
      </c>
    </row>
    <row r="57" spans="2:30" x14ac:dyDescent="0.35">
      <c r="B57" s="155" t="s">
        <v>350</v>
      </c>
      <c r="D57" s="1451" t="s">
        <v>351</v>
      </c>
      <c r="E57" s="1452"/>
      <c r="F57" s="1453"/>
      <c r="L57" s="36"/>
      <c r="W57" s="165"/>
      <c r="AA57" s="1217">
        <v>2023</v>
      </c>
      <c r="AB57" s="1218">
        <v>0.29330000000000001</v>
      </c>
    </row>
    <row r="58" spans="2:30" x14ac:dyDescent="0.35">
      <c r="B58" s="155" t="s">
        <v>352</v>
      </c>
      <c r="D58" s="204" t="s">
        <v>123</v>
      </c>
      <c r="E58" s="416"/>
      <c r="F58" s="382"/>
      <c r="L58" s="36"/>
      <c r="W58" s="165"/>
      <c r="AA58" s="1217">
        <v>2024</v>
      </c>
      <c r="AB58" s="1218">
        <v>0.2928</v>
      </c>
      <c r="AD58" s="7" t="s">
        <v>353</v>
      </c>
    </row>
    <row r="59" spans="2:30" x14ac:dyDescent="0.35">
      <c r="B59" s="155" t="s">
        <v>354</v>
      </c>
      <c r="D59" s="204" t="s">
        <v>355</v>
      </c>
      <c r="E59" s="416"/>
      <c r="F59" s="382"/>
      <c r="L59" s="36"/>
      <c r="W59" s="165"/>
      <c r="AA59" s="1217">
        <v>2025</v>
      </c>
      <c r="AB59" s="1218">
        <v>0.2928</v>
      </c>
    </row>
    <row r="60" spans="2:30" x14ac:dyDescent="0.35">
      <c r="B60" s="155" t="s">
        <v>356</v>
      </c>
      <c r="D60" s="204" t="s">
        <v>357</v>
      </c>
      <c r="E60" s="416"/>
      <c r="F60" s="382"/>
      <c r="L60" s="36"/>
      <c r="W60" s="165"/>
      <c r="AA60" s="1217">
        <v>2026</v>
      </c>
      <c r="AB60" s="1218">
        <v>0.2928</v>
      </c>
    </row>
    <row r="61" spans="2:30" x14ac:dyDescent="0.35">
      <c r="B61" s="155" t="s">
        <v>358</v>
      </c>
      <c r="D61" s="204" t="s">
        <v>359</v>
      </c>
      <c r="E61" s="416"/>
      <c r="F61" s="382"/>
      <c r="L61" s="36"/>
      <c r="W61" s="165"/>
    </row>
    <row r="62" spans="2:30" x14ac:dyDescent="0.35">
      <c r="B62" s="155" t="s">
        <v>360</v>
      </c>
      <c r="D62" s="204" t="s">
        <v>361</v>
      </c>
      <c r="E62" s="416"/>
      <c r="F62" s="382"/>
      <c r="L62" s="36"/>
      <c r="W62" s="165"/>
    </row>
    <row r="63" spans="2:30" x14ac:dyDescent="0.35">
      <c r="B63" s="155" t="s">
        <v>362</v>
      </c>
      <c r="D63" s="204" t="s">
        <v>363</v>
      </c>
      <c r="E63" s="416"/>
      <c r="F63" s="382"/>
      <c r="L63" s="36"/>
      <c r="W63" s="165"/>
    </row>
    <row r="64" spans="2:30" x14ac:dyDescent="0.35">
      <c r="B64" s="155" t="s">
        <v>364</v>
      </c>
      <c r="D64" s="204" t="s">
        <v>365</v>
      </c>
      <c r="E64" s="416"/>
      <c r="F64" s="382"/>
      <c r="L64" s="36"/>
      <c r="W64" s="165"/>
    </row>
    <row r="65" spans="2:23" x14ac:dyDescent="0.35">
      <c r="B65" s="155" t="s">
        <v>366</v>
      </c>
      <c r="D65" s="204" t="s">
        <v>367</v>
      </c>
      <c r="E65" s="416"/>
      <c r="F65" s="382"/>
      <c r="L65" s="36"/>
      <c r="W65" s="165"/>
    </row>
    <row r="66" spans="2:23" x14ac:dyDescent="0.35">
      <c r="B66" s="155" t="s">
        <v>368</v>
      </c>
      <c r="D66" s="204" t="s">
        <v>369</v>
      </c>
      <c r="E66" s="416"/>
      <c r="F66" s="382"/>
      <c r="L66" s="36"/>
      <c r="W66" s="165"/>
    </row>
    <row r="67" spans="2:23" x14ac:dyDescent="0.35">
      <c r="B67" s="155" t="s">
        <v>370</v>
      </c>
      <c r="D67" s="204" t="s">
        <v>371</v>
      </c>
      <c r="E67" s="416"/>
      <c r="F67" s="382"/>
      <c r="L67" s="36"/>
      <c r="W67" s="165"/>
    </row>
    <row r="68" spans="2:23" x14ac:dyDescent="0.35">
      <c r="B68" s="155" t="s">
        <v>372</v>
      </c>
      <c r="D68" s="204" t="s">
        <v>373</v>
      </c>
      <c r="E68" s="416"/>
      <c r="F68" s="382"/>
      <c r="L68" s="36"/>
      <c r="W68" s="165"/>
    </row>
    <row r="69" spans="2:23" x14ac:dyDescent="0.35">
      <c r="B69" s="155" t="s">
        <v>374</v>
      </c>
      <c r="D69" s="204" t="s">
        <v>23</v>
      </c>
      <c r="E69" s="416"/>
      <c r="F69" s="382"/>
      <c r="L69" s="36"/>
      <c r="W69" s="165"/>
    </row>
    <row r="70" spans="2:23" x14ac:dyDescent="0.35">
      <c r="B70" s="155" t="s">
        <v>375</v>
      </c>
      <c r="D70" s="205" t="s">
        <v>376</v>
      </c>
      <c r="E70" s="417"/>
      <c r="F70" s="383"/>
      <c r="L70" s="36"/>
      <c r="W70" s="165"/>
    </row>
    <row r="71" spans="2:23" x14ac:dyDescent="0.35">
      <c r="F71" s="157"/>
      <c r="H71" s="158"/>
      <c r="I71" s="158"/>
      <c r="L71" s="36"/>
    </row>
    <row r="72" spans="2:23" x14ac:dyDescent="0.35">
      <c r="B72" s="1776" t="s">
        <v>377</v>
      </c>
      <c r="C72" s="1774"/>
      <c r="D72" s="1774"/>
      <c r="E72" s="1774"/>
      <c r="F72" s="1774"/>
      <c r="G72" s="1774"/>
      <c r="H72" s="1774"/>
      <c r="I72" s="1774"/>
      <c r="J72" s="1774"/>
      <c r="K72" s="1774"/>
      <c r="L72" s="1775"/>
    </row>
    <row r="73" spans="2:23" x14ac:dyDescent="0.35">
      <c r="B73" s="155" t="s">
        <v>378</v>
      </c>
      <c r="E73" s="1136">
        <f>Jahresarbeitszeitmodelle!M17</f>
        <v>1549.8560000000002</v>
      </c>
      <c r="F73" s="157" t="s">
        <v>379</v>
      </c>
      <c r="G73" s="157"/>
      <c r="H73" s="158"/>
      <c r="I73" s="158"/>
      <c r="L73" s="36"/>
    </row>
    <row r="74" spans="2:23" x14ac:dyDescent="0.35">
      <c r="B74" s="155" t="s">
        <v>380</v>
      </c>
      <c r="E74" s="1137">
        <f>Jahresarbeitszeitmodelle!F17</f>
        <v>1515.0560000000003</v>
      </c>
      <c r="F74" s="157" t="s">
        <v>379</v>
      </c>
      <c r="G74" s="157"/>
      <c r="H74" s="158"/>
      <c r="I74" s="158"/>
      <c r="L74" s="36"/>
    </row>
    <row r="75" spans="2:23" x14ac:dyDescent="0.35">
      <c r="B75" s="1760" t="s">
        <v>381</v>
      </c>
      <c r="C75" s="1761"/>
      <c r="D75" s="1808"/>
      <c r="E75" s="466">
        <f>Jahresarbeitszeitmodelle!G7</f>
        <v>7.4</v>
      </c>
      <c r="F75" s="157" t="s">
        <v>379</v>
      </c>
      <c r="G75" s="157"/>
      <c r="I75" s="158"/>
      <c r="J75" s="158"/>
      <c r="K75" s="158"/>
      <c r="L75" s="167"/>
      <c r="M75" s="165"/>
      <c r="N75" s="158"/>
      <c r="O75" s="158"/>
      <c r="P75" s="158"/>
      <c r="Q75" s="158"/>
      <c r="R75" s="158"/>
      <c r="S75" s="158"/>
      <c r="T75" s="158"/>
      <c r="U75" s="158"/>
      <c r="V75" s="158"/>
    </row>
    <row r="76" spans="2:23" x14ac:dyDescent="0.35">
      <c r="B76" s="1762" t="s">
        <v>382</v>
      </c>
      <c r="C76" s="1763"/>
      <c r="D76" s="1763"/>
      <c r="E76" s="466">
        <f>Einstellungen!E11/7</f>
        <v>52.142857142857146</v>
      </c>
      <c r="F76" s="157"/>
      <c r="G76" s="157"/>
      <c r="I76" s="158"/>
      <c r="J76" s="158"/>
      <c r="K76" s="158"/>
      <c r="L76" s="167"/>
      <c r="M76" s="165"/>
      <c r="N76" s="158"/>
      <c r="O76" s="158"/>
      <c r="P76" s="158"/>
      <c r="Q76" s="158"/>
      <c r="R76" s="158"/>
      <c r="S76" s="158"/>
      <c r="T76" s="158"/>
      <c r="U76" s="158"/>
      <c r="V76" s="158"/>
    </row>
    <row r="77" spans="2:23" x14ac:dyDescent="0.35">
      <c r="B77" s="1839" t="s">
        <v>383</v>
      </c>
      <c r="C77" s="1840"/>
      <c r="D77" s="1840"/>
      <c r="E77" s="1774"/>
      <c r="F77" s="1774"/>
      <c r="G77" s="1774"/>
      <c r="H77" s="1774"/>
      <c r="I77" s="1774"/>
      <c r="J77" s="1774"/>
      <c r="K77" s="1774"/>
      <c r="L77" s="1775"/>
    </row>
    <row r="78" spans="2:23" x14ac:dyDescent="0.35">
      <c r="B78" s="1771">
        <v>2018</v>
      </c>
      <c r="C78" s="1772"/>
      <c r="D78" s="1772"/>
      <c r="E78" s="958">
        <v>1.0209999999999999</v>
      </c>
      <c r="F78" s="910" t="s">
        <v>3383</v>
      </c>
      <c r="G78" s="61"/>
      <c r="H78" s="1613">
        <v>1.0269999999999999</v>
      </c>
      <c r="I78" s="910" t="s">
        <v>384</v>
      </c>
      <c r="J78" s="61"/>
      <c r="K78" s="943">
        <v>1</v>
      </c>
      <c r="L78" s="62" t="s">
        <v>385</v>
      </c>
      <c r="N78" s="1065" t="s">
        <v>386</v>
      </c>
      <c r="O78" s="1066"/>
    </row>
    <row r="79" spans="2:23" x14ac:dyDescent="0.35">
      <c r="B79" s="1760">
        <v>2019</v>
      </c>
      <c r="C79" s="1761"/>
      <c r="D79" s="1761"/>
      <c r="E79" s="958">
        <v>1.02</v>
      </c>
      <c r="F79" s="910" t="s">
        <v>3383</v>
      </c>
      <c r="H79" s="1613">
        <v>1.0369999999999999</v>
      </c>
      <c r="I79" s="910" t="s">
        <v>384</v>
      </c>
      <c r="K79" s="943">
        <v>1</v>
      </c>
      <c r="L79" s="944" t="s">
        <v>385</v>
      </c>
      <c r="N79" s="1065" t="s">
        <v>387</v>
      </c>
      <c r="O79" s="1066"/>
    </row>
    <row r="80" spans="2:23" x14ac:dyDescent="0.35">
      <c r="B80" s="1760">
        <v>2020</v>
      </c>
      <c r="C80" s="1761"/>
      <c r="D80" s="1761"/>
      <c r="E80" s="958">
        <v>1.0149999999999999</v>
      </c>
      <c r="F80" s="910" t="s">
        <v>3383</v>
      </c>
      <c r="H80" s="1613">
        <v>1.034</v>
      </c>
      <c r="I80" s="910" t="s">
        <v>384</v>
      </c>
      <c r="K80" s="943">
        <v>1.0269999999999999</v>
      </c>
      <c r="L80" s="944" t="s">
        <v>385</v>
      </c>
      <c r="N80" s="1065" t="s">
        <v>388</v>
      </c>
      <c r="O80" s="1066"/>
    </row>
    <row r="81" spans="2:35" x14ac:dyDescent="0.35">
      <c r="B81" s="1760">
        <v>2021</v>
      </c>
      <c r="C81" s="1761"/>
      <c r="D81" s="1761"/>
      <c r="E81" s="958">
        <v>1.0147999999999999</v>
      </c>
      <c r="F81" s="910" t="s">
        <v>3383</v>
      </c>
      <c r="H81" s="1613">
        <v>1.0309999999999999</v>
      </c>
      <c r="I81" s="910" t="s">
        <v>384</v>
      </c>
      <c r="K81" s="943">
        <v>1.0207999999999999</v>
      </c>
      <c r="L81" s="944" t="s">
        <v>385</v>
      </c>
      <c r="N81" s="1065" t="s">
        <v>389</v>
      </c>
      <c r="O81" s="1066"/>
    </row>
    <row r="82" spans="2:35" x14ac:dyDescent="0.35">
      <c r="B82" s="1760">
        <v>2022</v>
      </c>
      <c r="C82" s="1761"/>
      <c r="D82" s="1761"/>
      <c r="E82" s="958">
        <v>1.0209999999999999</v>
      </c>
      <c r="F82" s="910" t="s">
        <v>3383</v>
      </c>
      <c r="H82" s="1613">
        <v>1.0820000000000001</v>
      </c>
      <c r="I82" s="910" t="s">
        <v>384</v>
      </c>
      <c r="K82" s="943">
        <v>1</v>
      </c>
      <c r="L82" s="944" t="s">
        <v>385</v>
      </c>
      <c r="N82" s="1065" t="s">
        <v>3158</v>
      </c>
      <c r="O82" s="1066"/>
    </row>
    <row r="83" spans="2:35" x14ac:dyDescent="0.35">
      <c r="B83" s="765">
        <v>2023</v>
      </c>
      <c r="C83" s="55"/>
      <c r="D83" s="55"/>
      <c r="E83" s="958">
        <f>1.1154-0.03</f>
        <v>1.0853999999999999</v>
      </c>
      <c r="F83" s="910" t="s">
        <v>3383</v>
      </c>
      <c r="H83" s="1614">
        <v>1.1559999999999999</v>
      </c>
      <c r="I83" s="910" t="s">
        <v>384</v>
      </c>
      <c r="K83" s="1211">
        <v>1.0823</v>
      </c>
      <c r="L83" s="944" t="s">
        <v>385</v>
      </c>
      <c r="N83" s="1065" t="s">
        <v>3159</v>
      </c>
      <c r="O83" s="1066"/>
    </row>
    <row r="84" spans="2:35" x14ac:dyDescent="0.35">
      <c r="B84" s="765">
        <v>2024</v>
      </c>
      <c r="C84" s="55"/>
      <c r="D84" s="55"/>
      <c r="E84" s="1210">
        <v>1.0780000000000001</v>
      </c>
      <c r="F84" s="910" t="s">
        <v>3383</v>
      </c>
      <c r="H84" s="1210">
        <v>1.0750999999999999</v>
      </c>
      <c r="I84" s="910" t="s">
        <v>384</v>
      </c>
      <c r="K84" s="1211">
        <v>1.0920000000000001</v>
      </c>
      <c r="L84" s="944" t="s">
        <v>385</v>
      </c>
      <c r="N84" s="1065" t="s">
        <v>3160</v>
      </c>
      <c r="O84" s="1066"/>
    </row>
    <row r="85" spans="2:35" x14ac:dyDescent="0.35">
      <c r="B85" s="765">
        <v>2025</v>
      </c>
      <c r="C85" s="55"/>
      <c r="D85" s="55"/>
      <c r="E85" s="1210">
        <v>1.03</v>
      </c>
      <c r="F85" s="910" t="s">
        <v>3383</v>
      </c>
      <c r="H85" s="1210">
        <v>1.016</v>
      </c>
      <c r="I85" s="910" t="s">
        <v>384</v>
      </c>
      <c r="K85" s="1211">
        <v>1.04</v>
      </c>
      <c r="L85" s="944" t="s">
        <v>385</v>
      </c>
      <c r="N85" s="1065" t="s">
        <v>3161</v>
      </c>
      <c r="O85" s="1066"/>
    </row>
    <row r="86" spans="2:35" x14ac:dyDescent="0.35">
      <c r="B86" s="765">
        <v>2026</v>
      </c>
      <c r="C86" s="55"/>
      <c r="D86" s="55"/>
      <c r="E86" s="1210">
        <v>1.036</v>
      </c>
      <c r="F86" s="910" t="s">
        <v>3383</v>
      </c>
      <c r="H86" s="1210">
        <v>1.0089068825910932</v>
      </c>
      <c r="I86" s="910" t="s">
        <v>384</v>
      </c>
      <c r="K86" s="1211">
        <v>1.026</v>
      </c>
      <c r="L86" s="944" t="s">
        <v>385</v>
      </c>
    </row>
    <row r="87" spans="2:35" x14ac:dyDescent="0.35">
      <c r="B87" s="1617">
        <v>2027</v>
      </c>
      <c r="C87" s="55"/>
      <c r="D87" s="55"/>
      <c r="E87" s="1210">
        <v>1</v>
      </c>
      <c r="F87" s="910" t="s">
        <v>3383</v>
      </c>
      <c r="H87" s="1210">
        <v>1</v>
      </c>
      <c r="I87" s="910" t="s">
        <v>384</v>
      </c>
      <c r="K87" s="1211">
        <v>1</v>
      </c>
      <c r="L87" s="944" t="s">
        <v>385</v>
      </c>
    </row>
    <row r="88" spans="2:35" x14ac:dyDescent="0.35">
      <c r="B88" s="1776" t="s">
        <v>391</v>
      </c>
      <c r="C88" s="1774"/>
      <c r="D88" s="1774"/>
      <c r="E88" s="1774"/>
      <c r="F88" s="1774"/>
      <c r="G88" s="1774"/>
      <c r="H88" s="1774"/>
      <c r="I88" s="1774"/>
      <c r="J88" s="1774"/>
      <c r="K88" s="1774"/>
      <c r="L88" s="1775"/>
      <c r="T88" s="7">
        <f>IF(K82&gt;1,2022,IF(K81&gt;1,2021,IF(K80&gt;1,2020,IF(K79&gt;1,2019,2018))))</f>
        <v>2021</v>
      </c>
    </row>
    <row r="89" spans="2:35" ht="18.5" x14ac:dyDescent="0.45">
      <c r="B89" s="1760" t="s">
        <v>392</v>
      </c>
      <c r="C89" s="1761"/>
      <c r="D89" s="1761"/>
      <c r="E89" s="1035">
        <f>Kalkulation!G12</f>
        <v>49</v>
      </c>
      <c r="F89" s="157" t="s">
        <v>393</v>
      </c>
      <c r="H89" s="55"/>
      <c r="L89" s="36"/>
    </row>
    <row r="90" spans="2:35" ht="16.5" x14ac:dyDescent="0.35">
      <c r="B90" s="1760" t="s">
        <v>394</v>
      </c>
      <c r="C90" s="1761"/>
      <c r="D90" s="1761"/>
      <c r="E90" s="1034">
        <v>45</v>
      </c>
      <c r="F90" s="157" t="s">
        <v>393</v>
      </c>
      <c r="H90" s="1199"/>
      <c r="L90" s="36"/>
    </row>
    <row r="91" spans="2:35" ht="16.5" x14ac:dyDescent="0.35">
      <c r="B91" s="1760" t="s">
        <v>395</v>
      </c>
      <c r="C91" s="1761"/>
      <c r="D91" s="1761"/>
      <c r="E91" s="1034">
        <v>49</v>
      </c>
      <c r="F91" s="157" t="s">
        <v>393</v>
      </c>
      <c r="L91" s="36"/>
    </row>
    <row r="92" spans="2:35" hidden="1" x14ac:dyDescent="0.35">
      <c r="B92" s="765" t="s">
        <v>396</v>
      </c>
      <c r="C92" s="55"/>
      <c r="D92" s="55"/>
      <c r="E92" s="206">
        <v>0.86</v>
      </c>
      <c r="F92" s="157"/>
      <c r="L92" s="36"/>
    </row>
    <row r="93" spans="2:35" hidden="1" x14ac:dyDescent="0.35">
      <c r="B93" s="1760" t="s">
        <v>397</v>
      </c>
      <c r="C93" s="1761"/>
      <c r="D93" s="1761"/>
      <c r="E93" s="826">
        <v>50</v>
      </c>
      <c r="F93" s="157" t="s">
        <v>398</v>
      </c>
      <c r="G93" s="67"/>
      <c r="H93" s="67"/>
      <c r="I93" s="67"/>
      <c r="L93" s="168"/>
    </row>
    <row r="94" spans="2:35" hidden="1" x14ac:dyDescent="0.35">
      <c r="B94" s="1760" t="s">
        <v>399</v>
      </c>
      <c r="C94" s="1761"/>
      <c r="D94" s="1761"/>
      <c r="E94" s="502">
        <v>10</v>
      </c>
      <c r="F94" s="157" t="s">
        <v>398</v>
      </c>
      <c r="G94" s="1761"/>
      <c r="H94" s="1761"/>
      <c r="I94" s="1761"/>
      <c r="J94" s="169"/>
      <c r="L94" s="36"/>
    </row>
    <row r="95" spans="2:35" ht="15.5" hidden="1" x14ac:dyDescent="0.35">
      <c r="B95" s="155" t="s">
        <v>400</v>
      </c>
      <c r="C95" s="8"/>
      <c r="D95" s="1454"/>
      <c r="E95" s="762">
        <v>0.15</v>
      </c>
      <c r="F95" s="157" t="s">
        <v>401</v>
      </c>
      <c r="G95" s="55"/>
      <c r="H95" s="55"/>
      <c r="I95" s="55"/>
      <c r="J95" s="169"/>
      <c r="L95" s="36"/>
    </row>
    <row r="96" spans="2:35" ht="16.5" x14ac:dyDescent="0.35">
      <c r="B96" s="155" t="s">
        <v>402</v>
      </c>
      <c r="E96" s="547">
        <f>AD96*$E$78*$E$79*$E$80*$E$81*$E$82*$E$83*$E$84*$E$85*$E$86*$E$87</f>
        <v>13.797324581697778</v>
      </c>
      <c r="F96" s="157" t="s">
        <v>403</v>
      </c>
      <c r="G96" s="55"/>
      <c r="I96" s="55"/>
      <c r="J96" s="169"/>
      <c r="L96" s="36"/>
      <c r="AD96" s="939">
        <v>10.09</v>
      </c>
      <c r="AE96" s="939"/>
      <c r="AF96" s="939"/>
      <c r="AG96" s="939"/>
      <c r="AH96" s="939"/>
      <c r="AI96" s="939"/>
    </row>
    <row r="97" spans="2:35" ht="16.5" x14ac:dyDescent="0.35">
      <c r="B97" s="155" t="s">
        <v>404</v>
      </c>
      <c r="E97" s="547">
        <f t="shared" ref="E97:E100" si="7">AD97*$E$78*$E$79*$E$80*$E$81*$E$82*$E$83*$E$84*$E$85*$E$86*$E$87</f>
        <v>10.347993436273333</v>
      </c>
      <c r="F97" s="157" t="s">
        <v>403</v>
      </c>
      <c r="G97" s="55"/>
      <c r="I97" s="55"/>
      <c r="J97" s="169"/>
      <c r="L97" s="36"/>
      <c r="AD97" s="939">
        <v>7.567499999999999</v>
      </c>
      <c r="AE97" s="939"/>
      <c r="AF97" s="939"/>
      <c r="AG97" s="939"/>
      <c r="AH97" s="939"/>
      <c r="AI97" s="939"/>
    </row>
    <row r="98" spans="2:35" ht="16.5" x14ac:dyDescent="0.35">
      <c r="B98" s="155" t="s">
        <v>405</v>
      </c>
      <c r="E98" s="547">
        <f t="shared" si="7"/>
        <v>3.4493311454244444</v>
      </c>
      <c r="F98" s="157" t="s">
        <v>403</v>
      </c>
      <c r="G98" s="55"/>
      <c r="I98" s="55"/>
      <c r="J98" s="169"/>
      <c r="L98" s="36"/>
      <c r="AD98" s="939">
        <v>2.5225</v>
      </c>
      <c r="AE98" s="939"/>
      <c r="AF98" s="939"/>
      <c r="AG98" s="939"/>
      <c r="AH98" s="939"/>
      <c r="AI98" s="939"/>
    </row>
    <row r="99" spans="2:35" ht="16.5" x14ac:dyDescent="0.35">
      <c r="B99" s="155" t="s">
        <v>406</v>
      </c>
      <c r="E99" s="547">
        <f t="shared" si="7"/>
        <v>5.1050100952281765</v>
      </c>
      <c r="F99" s="157" t="s">
        <v>403</v>
      </c>
      <c r="G99" s="55"/>
      <c r="I99" s="55"/>
      <c r="J99" s="169"/>
      <c r="L99" s="36"/>
      <c r="AD99" s="939">
        <v>3.7332999999999998</v>
      </c>
      <c r="AE99" s="939"/>
      <c r="AF99" s="939"/>
      <c r="AG99" s="939"/>
      <c r="AH99" s="939"/>
      <c r="AI99" s="939"/>
    </row>
    <row r="100" spans="2:35" ht="16.5" x14ac:dyDescent="0.35">
      <c r="B100" s="155" t="s">
        <v>407</v>
      </c>
      <c r="E100" s="547">
        <f t="shared" si="7"/>
        <v>2.7594649163395553</v>
      </c>
      <c r="F100" s="157" t="s">
        <v>403</v>
      </c>
      <c r="G100" s="55"/>
      <c r="I100" s="55"/>
      <c r="J100" s="169"/>
      <c r="L100" s="36"/>
      <c r="AD100" s="939">
        <v>2.0179999999999998</v>
      </c>
      <c r="AE100" s="939"/>
      <c r="AF100" s="939"/>
      <c r="AG100" s="939"/>
      <c r="AH100" s="939"/>
      <c r="AI100" s="939"/>
    </row>
    <row r="101" spans="2:35" x14ac:dyDescent="0.35">
      <c r="B101" s="154"/>
      <c r="E101" s="55"/>
      <c r="F101" s="157"/>
      <c r="G101" s="171"/>
      <c r="H101" s="67"/>
      <c r="I101" s="67"/>
      <c r="J101" s="67"/>
      <c r="L101" s="36"/>
      <c r="AD101" s="939">
        <f>SUM(AD96:AD100)</f>
        <v>25.9313</v>
      </c>
      <c r="AE101" s="939"/>
      <c r="AF101" s="939"/>
      <c r="AG101" s="939"/>
      <c r="AH101" s="939"/>
    </row>
    <row r="102" spans="2:35" x14ac:dyDescent="0.35">
      <c r="B102" s="154"/>
      <c r="F102" s="157"/>
      <c r="G102" s="157"/>
      <c r="L102" s="36"/>
      <c r="AD102" s="939"/>
      <c r="AE102" s="939"/>
      <c r="AF102" s="939"/>
      <c r="AG102" s="939"/>
      <c r="AH102" s="939"/>
    </row>
    <row r="103" spans="2:35" x14ac:dyDescent="0.35">
      <c r="B103" s="154"/>
      <c r="E103" s="157"/>
      <c r="F103" s="157"/>
      <c r="G103" s="157"/>
      <c r="H103" s="710"/>
      <c r="L103" s="36"/>
    </row>
    <row r="104" spans="2:35" ht="15" customHeight="1" x14ac:dyDescent="0.35">
      <c r="B104" s="1776" t="s">
        <v>23</v>
      </c>
      <c r="C104" s="1774"/>
      <c r="D104" s="1774"/>
      <c r="E104" s="1774"/>
      <c r="F104" s="1774"/>
      <c r="G104" s="1774"/>
      <c r="H104" s="1774"/>
      <c r="I104" s="1774"/>
      <c r="J104" s="1774"/>
      <c r="K104" s="1774"/>
      <c r="L104" s="1775"/>
    </row>
    <row r="105" spans="2:35" x14ac:dyDescent="0.35">
      <c r="B105" s="170" t="s">
        <v>408</v>
      </c>
      <c r="E105" s="1123">
        <f>(24845.7*1.013*1.025)/Personal!AI24/70*Kalkulation!F9/E90*E89/Jahresarbeitszeitmodelle!K7*38</f>
        <v>0.86181667459589184</v>
      </c>
      <c r="F105" s="7" t="s">
        <v>409</v>
      </c>
      <c r="L105" s="36"/>
    </row>
    <row r="106" spans="2:35" x14ac:dyDescent="0.35">
      <c r="B106" s="398" t="s">
        <v>410</v>
      </c>
      <c r="E106" s="157"/>
      <c r="F106" s="157"/>
      <c r="G106" s="157"/>
      <c r="L106" s="36"/>
      <c r="Y106" s="550">
        <f>Personal!N23</f>
        <v>45660.75864</v>
      </c>
    </row>
    <row r="107" spans="2:35" x14ac:dyDescent="0.35">
      <c r="B107" s="154" t="s">
        <v>411</v>
      </c>
      <c r="E107" s="397"/>
      <c r="F107" s="157"/>
      <c r="L107" s="36"/>
    </row>
    <row r="108" spans="2:35" ht="16.5" x14ac:dyDescent="0.35">
      <c r="B108" s="154" t="s">
        <v>412</v>
      </c>
      <c r="E108" s="397"/>
      <c r="F108" s="157"/>
      <c r="L108" s="36"/>
    </row>
    <row r="109" spans="2:35" x14ac:dyDescent="0.35">
      <c r="C109" s="55" t="s">
        <v>413</v>
      </c>
      <c r="E109" s="23"/>
      <c r="F109" s="157"/>
      <c r="L109" s="36"/>
    </row>
    <row r="110" spans="2:35" x14ac:dyDescent="0.35">
      <c r="C110" s="7" t="s">
        <v>414</v>
      </c>
      <c r="E110" s="193"/>
      <c r="F110" s="157"/>
      <c r="L110" s="36"/>
    </row>
    <row r="111" spans="2:35" x14ac:dyDescent="0.35">
      <c r="C111" s="7" t="s">
        <v>415</v>
      </c>
      <c r="E111" s="193"/>
      <c r="F111" s="157"/>
      <c r="G111" s="194"/>
      <c r="L111" s="36"/>
    </row>
    <row r="112" spans="2:35" x14ac:dyDescent="0.35">
      <c r="C112" s="7" t="s">
        <v>416</v>
      </c>
      <c r="E112" s="193"/>
      <c r="F112" s="157"/>
      <c r="G112" s="194"/>
      <c r="L112" s="36"/>
    </row>
    <row r="113" spans="2:25" x14ac:dyDescent="0.35">
      <c r="C113" s="7" t="s">
        <v>417</v>
      </c>
      <c r="E113" s="193"/>
      <c r="F113" s="157"/>
      <c r="G113" s="194"/>
      <c r="L113" s="36"/>
    </row>
    <row r="114" spans="2:25" x14ac:dyDescent="0.35">
      <c r="C114" s="179"/>
      <c r="L114" s="36"/>
    </row>
    <row r="115" spans="2:25" x14ac:dyDescent="0.35">
      <c r="B115" s="155" t="s">
        <v>418</v>
      </c>
      <c r="C115" s="179"/>
      <c r="E115" s="394">
        <v>0</v>
      </c>
      <c r="F115" s="7" t="s">
        <v>419</v>
      </c>
      <c r="L115" s="36"/>
    </row>
    <row r="116" spans="2:25" x14ac:dyDescent="0.35">
      <c r="B116" s="155" t="s">
        <v>418</v>
      </c>
      <c r="C116" s="179"/>
      <c r="E116" s="394">
        <v>0</v>
      </c>
      <c r="F116" s="7" t="s">
        <v>419</v>
      </c>
      <c r="L116" s="36"/>
      <c r="Y116" s="67"/>
    </row>
    <row r="117" spans="2:25" x14ac:dyDescent="0.35">
      <c r="B117" s="170" t="s">
        <v>420</v>
      </c>
      <c r="D117" s="170"/>
      <c r="E117" s="574">
        <f>Y117*$E$78*$E$79*$E$80*$E$81*$E$82*$E$83*$E$84*$E$85*$E$86*$E$87</f>
        <v>70.751362043930627</v>
      </c>
      <c r="F117" s="7" t="s">
        <v>421</v>
      </c>
      <c r="L117" s="36"/>
      <c r="Y117" s="939">
        <f>3296.51*1.009/45*E89/70</f>
        <v>51.740555844444444</v>
      </c>
    </row>
    <row r="118" spans="2:25" x14ac:dyDescent="0.35">
      <c r="B118" s="154"/>
      <c r="E118" s="157"/>
      <c r="F118" s="157"/>
      <c r="G118" s="157"/>
      <c r="L118" s="36"/>
    </row>
    <row r="119" spans="2:25" x14ac:dyDescent="0.35">
      <c r="B119" s="154"/>
      <c r="E119" s="157"/>
      <c r="F119" s="157"/>
      <c r="G119" s="157"/>
      <c r="L119" s="36"/>
    </row>
    <row r="120" spans="2:25" x14ac:dyDescent="0.35">
      <c r="B120" s="1776" t="s">
        <v>142</v>
      </c>
      <c r="C120" s="1774"/>
      <c r="D120" s="1774"/>
      <c r="E120" s="1774"/>
      <c r="F120" s="1774"/>
      <c r="G120" s="1774"/>
      <c r="H120" s="1774"/>
      <c r="I120" s="1774"/>
      <c r="J120" s="1774"/>
      <c r="K120" s="1774"/>
      <c r="L120" s="1775"/>
    </row>
    <row r="121" spans="2:25" x14ac:dyDescent="0.35">
      <c r="B121" s="170" t="s">
        <v>422</v>
      </c>
      <c r="E121" s="177">
        <f>IF(Kalkulation!F9&gt;90,90/70,1/70*Kalkulation!F9)</f>
        <v>1</v>
      </c>
      <c r="L121" s="36"/>
    </row>
    <row r="122" spans="2:25" x14ac:dyDescent="0.35">
      <c r="B122" s="170"/>
      <c r="E122" s="181"/>
      <c r="L122" s="36"/>
    </row>
    <row r="123" spans="2:25" ht="14.25" hidden="1" customHeight="1" x14ac:dyDescent="0.35">
      <c r="B123" s="398" t="s">
        <v>423</v>
      </c>
      <c r="E123" s="1455" t="s">
        <v>424</v>
      </c>
      <c r="F123" s="1456" t="s">
        <v>425</v>
      </c>
      <c r="G123" s="1456" t="s">
        <v>426</v>
      </c>
      <c r="H123" s="1456" t="s">
        <v>409</v>
      </c>
      <c r="I123" s="1457" t="s">
        <v>427</v>
      </c>
      <c r="L123" s="36"/>
    </row>
    <row r="124" spans="2:25" hidden="1" x14ac:dyDescent="0.35">
      <c r="E124" s="1814" t="s">
        <v>428</v>
      </c>
      <c r="F124" s="1815"/>
      <c r="G124" s="1815"/>
      <c r="H124" s="1815"/>
      <c r="I124" s="1816"/>
      <c r="L124" s="36"/>
    </row>
    <row r="125" spans="2:25" hidden="1" x14ac:dyDescent="0.35">
      <c r="E125" s="1817"/>
      <c r="F125" s="1818"/>
      <c r="G125" s="1818"/>
      <c r="H125" s="1818"/>
      <c r="I125" s="1819"/>
      <c r="L125" s="36"/>
    </row>
    <row r="126" spans="2:25" hidden="1" x14ac:dyDescent="0.35">
      <c r="E126" s="1817"/>
      <c r="F126" s="1818"/>
      <c r="G126" s="1818"/>
      <c r="H126" s="1818"/>
      <c r="I126" s="1819"/>
      <c r="L126" s="36"/>
    </row>
    <row r="127" spans="2:25" hidden="1" x14ac:dyDescent="0.35">
      <c r="E127" s="1817"/>
      <c r="F127" s="1818"/>
      <c r="G127" s="1818"/>
      <c r="H127" s="1818"/>
      <c r="I127" s="1819"/>
      <c r="L127" s="36"/>
    </row>
    <row r="128" spans="2:25" hidden="1" x14ac:dyDescent="0.35">
      <c r="E128" s="1817"/>
      <c r="F128" s="1818"/>
      <c r="G128" s="1818"/>
      <c r="H128" s="1818"/>
      <c r="I128" s="1819"/>
      <c r="L128" s="36"/>
    </row>
    <row r="129" spans="2:12" hidden="1" x14ac:dyDescent="0.35">
      <c r="E129" s="1817"/>
      <c r="F129" s="1818"/>
      <c r="G129" s="1818"/>
      <c r="H129" s="1818"/>
      <c r="I129" s="1819"/>
      <c r="L129" s="36"/>
    </row>
    <row r="130" spans="2:12" hidden="1" x14ac:dyDescent="0.35">
      <c r="E130" s="1817"/>
      <c r="F130" s="1818"/>
      <c r="G130" s="1818"/>
      <c r="H130" s="1818"/>
      <c r="I130" s="1819"/>
      <c r="L130" s="36"/>
    </row>
    <row r="131" spans="2:12" hidden="1" x14ac:dyDescent="0.35">
      <c r="E131" s="1817"/>
      <c r="F131" s="1818"/>
      <c r="G131" s="1818"/>
      <c r="H131" s="1818"/>
      <c r="I131" s="1819"/>
      <c r="L131" s="36"/>
    </row>
    <row r="132" spans="2:12" hidden="1" x14ac:dyDescent="0.35">
      <c r="E132" s="1820"/>
      <c r="F132" s="1821"/>
      <c r="G132" s="1821"/>
      <c r="H132" s="1821"/>
      <c r="I132" s="1822"/>
      <c r="J132" s="169"/>
      <c r="L132" s="36"/>
    </row>
    <row r="133" spans="2:12" hidden="1" x14ac:dyDescent="0.35">
      <c r="E133" s="380"/>
      <c r="F133" s="380"/>
      <c r="G133" s="8"/>
      <c r="H133" s="381"/>
      <c r="I133" s="30"/>
      <c r="J133" s="169"/>
      <c r="L133" s="36"/>
    </row>
    <row r="134" spans="2:12" x14ac:dyDescent="0.35">
      <c r="B134" s="170" t="s">
        <v>429</v>
      </c>
      <c r="E134" s="1123">
        <f>49050.93*1.013*1.025/Personal!AI8/70*Kalkulation!F9/Jahresarbeitszeitmodelle!K7*38</f>
        <v>1.5408431476667281</v>
      </c>
      <c r="G134" s="67"/>
      <c r="H134" s="67"/>
      <c r="J134" s="169"/>
      <c r="L134" s="36"/>
    </row>
    <row r="135" spans="2:12" x14ac:dyDescent="0.35">
      <c r="B135" s="170"/>
      <c r="J135" s="169"/>
      <c r="L135" s="36"/>
    </row>
    <row r="136" spans="2:12" hidden="1" x14ac:dyDescent="0.35">
      <c r="B136" s="399" t="s">
        <v>430</v>
      </c>
      <c r="E136" s="1455" t="s">
        <v>424</v>
      </c>
      <c r="F136" s="1456" t="s">
        <v>425</v>
      </c>
      <c r="G136" s="1456" t="s">
        <v>426</v>
      </c>
      <c r="H136" s="1456" t="s">
        <v>409</v>
      </c>
      <c r="I136" s="1457" t="s">
        <v>427</v>
      </c>
      <c r="J136" s="169"/>
      <c r="L136" s="36"/>
    </row>
    <row r="137" spans="2:12" hidden="1" x14ac:dyDescent="0.35">
      <c r="E137" s="1814" t="s">
        <v>428</v>
      </c>
      <c r="F137" s="1815"/>
      <c r="G137" s="1815"/>
      <c r="H137" s="1815"/>
      <c r="I137" s="1816"/>
      <c r="J137" s="169"/>
      <c r="L137" s="36"/>
    </row>
    <row r="138" spans="2:12" hidden="1" x14ac:dyDescent="0.35">
      <c r="E138" s="1817"/>
      <c r="F138" s="1818"/>
      <c r="G138" s="1818"/>
      <c r="H138" s="1818"/>
      <c r="I138" s="1819"/>
      <c r="J138" s="169"/>
      <c r="L138" s="36"/>
    </row>
    <row r="139" spans="2:12" hidden="1" x14ac:dyDescent="0.35">
      <c r="E139" s="1817"/>
      <c r="F139" s="1818"/>
      <c r="G139" s="1818"/>
      <c r="H139" s="1818"/>
      <c r="I139" s="1819"/>
      <c r="J139" s="169"/>
      <c r="L139" s="36"/>
    </row>
    <row r="140" spans="2:12" hidden="1" x14ac:dyDescent="0.35">
      <c r="E140" s="1817"/>
      <c r="F140" s="1818"/>
      <c r="G140" s="1818"/>
      <c r="H140" s="1818"/>
      <c r="I140" s="1819"/>
      <c r="J140" s="169"/>
      <c r="L140" s="36"/>
    </row>
    <row r="141" spans="2:12" hidden="1" x14ac:dyDescent="0.35">
      <c r="E141" s="1817"/>
      <c r="F141" s="1818"/>
      <c r="G141" s="1818"/>
      <c r="H141" s="1818"/>
      <c r="I141" s="1819"/>
      <c r="J141" s="169"/>
      <c r="L141" s="36"/>
    </row>
    <row r="142" spans="2:12" hidden="1" x14ac:dyDescent="0.35">
      <c r="E142" s="1817"/>
      <c r="F142" s="1818"/>
      <c r="G142" s="1818"/>
      <c r="H142" s="1818"/>
      <c r="I142" s="1819"/>
      <c r="J142" s="169"/>
      <c r="L142" s="36"/>
    </row>
    <row r="143" spans="2:12" hidden="1" x14ac:dyDescent="0.35">
      <c r="E143" s="1817"/>
      <c r="F143" s="1818"/>
      <c r="G143" s="1818"/>
      <c r="H143" s="1818"/>
      <c r="I143" s="1819"/>
      <c r="J143" s="169"/>
      <c r="L143" s="36"/>
    </row>
    <row r="144" spans="2:12" hidden="1" x14ac:dyDescent="0.35">
      <c r="E144" s="1817"/>
      <c r="F144" s="1818"/>
      <c r="G144" s="1818"/>
      <c r="H144" s="1818"/>
      <c r="I144" s="1819"/>
      <c r="J144" s="169"/>
      <c r="L144" s="36"/>
    </row>
    <row r="145" spans="2:35" hidden="1" x14ac:dyDescent="0.35">
      <c r="E145" s="1820"/>
      <c r="F145" s="1821"/>
      <c r="G145" s="1821"/>
      <c r="H145" s="1821"/>
      <c r="I145" s="1822"/>
      <c r="J145" s="169"/>
      <c r="L145" s="36"/>
    </row>
    <row r="146" spans="2:35" hidden="1" x14ac:dyDescent="0.35">
      <c r="E146" s="380"/>
      <c r="F146" s="380"/>
      <c r="G146" s="8"/>
      <c r="H146" s="381"/>
      <c r="I146" s="30"/>
      <c r="J146" s="169"/>
      <c r="L146" s="36"/>
    </row>
    <row r="147" spans="2:35" x14ac:dyDescent="0.35">
      <c r="B147" s="170" t="s">
        <v>431</v>
      </c>
      <c r="E147" s="574">
        <f>AD147*$E$78*$E$79*$E$80*$E$81*$E$82*$E$83*$E$84*$E$85*$E$86*$E$87</f>
        <v>118.26278212883805</v>
      </c>
      <c r="F147" s="157" t="s">
        <v>432</v>
      </c>
      <c r="G147" s="176"/>
      <c r="H147" s="67"/>
      <c r="I147" s="67"/>
      <c r="J147" s="169"/>
      <c r="L147" s="36"/>
      <c r="AD147" s="939">
        <v>86.485714285714266</v>
      </c>
      <c r="AE147" s="939"/>
      <c r="AF147" s="939"/>
      <c r="AG147" s="939"/>
      <c r="AH147" s="939"/>
      <c r="AI147" s="939"/>
    </row>
    <row r="148" spans="2:35" x14ac:dyDescent="0.35">
      <c r="F148" s="157"/>
      <c r="H148" s="67"/>
      <c r="J148" s="169"/>
      <c r="L148" s="36"/>
      <c r="AI148" s="939"/>
    </row>
    <row r="149" spans="2:35" hidden="1" x14ac:dyDescent="0.35">
      <c r="B149" s="154" t="s">
        <v>433</v>
      </c>
      <c r="E149" s="1455" t="s">
        <v>424</v>
      </c>
      <c r="F149" s="1456" t="s">
        <v>425</v>
      </c>
      <c r="G149" s="1456" t="s">
        <v>426</v>
      </c>
      <c r="H149" s="1456" t="s">
        <v>434</v>
      </c>
      <c r="I149" s="1457" t="s">
        <v>427</v>
      </c>
      <c r="J149" s="169"/>
      <c r="L149" s="36"/>
      <c r="AI149" s="939">
        <f t="shared" ref="AI149:AI151" si="8">AD149*1.009</f>
        <v>0</v>
      </c>
    </row>
    <row r="150" spans="2:35" hidden="1" x14ac:dyDescent="0.35">
      <c r="E150" s="1814" t="s">
        <v>428</v>
      </c>
      <c r="F150" s="1815"/>
      <c r="G150" s="1815"/>
      <c r="H150" s="1815"/>
      <c r="I150" s="1816"/>
      <c r="J150" s="930"/>
      <c r="L150" s="36"/>
      <c r="AD150" s="928"/>
      <c r="AE150" s="1216"/>
      <c r="AF150" s="1216"/>
      <c r="AG150" s="1216"/>
      <c r="AH150" s="1216"/>
      <c r="AI150" s="939">
        <f t="shared" si="8"/>
        <v>0</v>
      </c>
    </row>
    <row r="151" spans="2:35" hidden="1" x14ac:dyDescent="0.35">
      <c r="C151" s="67"/>
      <c r="E151" s="1817"/>
      <c r="F151" s="1818"/>
      <c r="G151" s="1818"/>
      <c r="H151" s="1818"/>
      <c r="I151" s="1819"/>
      <c r="J151" s="930"/>
      <c r="L151" s="36"/>
      <c r="AD151" s="929"/>
      <c r="AE151" s="1216"/>
      <c r="AF151" s="1216"/>
      <c r="AG151" s="1216"/>
      <c r="AH151" s="1216"/>
      <c r="AI151" s="939">
        <f t="shared" si="8"/>
        <v>0</v>
      </c>
    </row>
    <row r="152" spans="2:35" hidden="1" x14ac:dyDescent="0.35">
      <c r="E152" s="1817"/>
      <c r="F152" s="1818"/>
      <c r="G152" s="1818"/>
      <c r="H152" s="1818"/>
      <c r="I152" s="1819"/>
      <c r="J152" s="930"/>
      <c r="L152" s="36"/>
      <c r="AD152" s="929"/>
      <c r="AE152" s="1216"/>
      <c r="AF152" s="1216"/>
      <c r="AG152" s="1216"/>
      <c r="AH152" s="1216"/>
    </row>
    <row r="153" spans="2:35" hidden="1" x14ac:dyDescent="0.35">
      <c r="E153" s="1817"/>
      <c r="F153" s="1818"/>
      <c r="G153" s="1818"/>
      <c r="H153" s="1818"/>
      <c r="I153" s="1819"/>
      <c r="J153" s="930"/>
      <c r="L153" s="36"/>
      <c r="AD153" s="929"/>
      <c r="AE153" s="1216"/>
      <c r="AF153" s="1216"/>
      <c r="AG153" s="1216"/>
      <c r="AH153" s="1216"/>
    </row>
    <row r="154" spans="2:35" hidden="1" x14ac:dyDescent="0.35">
      <c r="E154" s="1817"/>
      <c r="F154" s="1818"/>
      <c r="G154" s="1818"/>
      <c r="H154" s="1818"/>
      <c r="I154" s="1819"/>
      <c r="J154" s="930"/>
      <c r="L154" s="36"/>
      <c r="AD154" s="929"/>
      <c r="AE154" s="1216"/>
      <c r="AF154" s="1216"/>
      <c r="AG154" s="1216"/>
      <c r="AH154" s="1216"/>
    </row>
    <row r="155" spans="2:35" hidden="1" x14ac:dyDescent="0.35">
      <c r="E155" s="1817"/>
      <c r="F155" s="1818"/>
      <c r="G155" s="1818"/>
      <c r="H155" s="1818"/>
      <c r="I155" s="1819"/>
      <c r="J155" s="930"/>
      <c r="L155" s="36"/>
      <c r="AD155" s="929"/>
      <c r="AE155" s="1216"/>
      <c r="AF155" s="1216"/>
      <c r="AG155" s="1216"/>
      <c r="AH155" s="1216"/>
    </row>
    <row r="156" spans="2:35" hidden="1" x14ac:dyDescent="0.35">
      <c r="E156" s="1817"/>
      <c r="F156" s="1818"/>
      <c r="G156" s="1818"/>
      <c r="H156" s="1818"/>
      <c r="I156" s="1819"/>
      <c r="J156" s="930"/>
      <c r="L156" s="36"/>
      <c r="AD156" s="929"/>
      <c r="AE156" s="1216"/>
      <c r="AF156" s="1216"/>
      <c r="AG156" s="1216"/>
      <c r="AH156" s="1216"/>
    </row>
    <row r="157" spans="2:35" hidden="1" x14ac:dyDescent="0.35">
      <c r="E157" s="1817"/>
      <c r="F157" s="1818"/>
      <c r="G157" s="1818"/>
      <c r="H157" s="1818"/>
      <c r="I157" s="1819"/>
      <c r="J157" s="930"/>
      <c r="L157" s="36"/>
      <c r="AD157" s="929"/>
      <c r="AE157" s="1216"/>
      <c r="AF157" s="1216"/>
      <c r="AG157" s="1216"/>
      <c r="AH157" s="1216"/>
    </row>
    <row r="158" spans="2:35" hidden="1" x14ac:dyDescent="0.35">
      <c r="E158" s="1820"/>
      <c r="F158" s="1821"/>
      <c r="G158" s="1821"/>
      <c r="H158" s="1821"/>
      <c r="I158" s="1822"/>
      <c r="J158" s="930"/>
      <c r="L158" s="36"/>
      <c r="AD158" s="931"/>
      <c r="AE158" s="1216"/>
      <c r="AF158" s="1216"/>
      <c r="AG158" s="1216"/>
      <c r="AH158" s="1216"/>
    </row>
    <row r="159" spans="2:35" hidden="1" x14ac:dyDescent="0.35">
      <c r="E159" s="380"/>
      <c r="F159" s="380"/>
      <c r="G159" s="8"/>
      <c r="H159" s="921"/>
      <c r="I159" s="30"/>
      <c r="J159" s="169"/>
      <c r="L159" s="36"/>
    </row>
    <row r="160" spans="2:35" x14ac:dyDescent="0.35">
      <c r="B160" s="170" t="s">
        <v>435</v>
      </c>
      <c r="E160" s="574">
        <f>AD160*$E$78*$E$79*$E$80*$E$81*$E$82*$E$83*$E$84*$E$85*$E$86*$E$87</f>
        <v>208.84320353086832</v>
      </c>
      <c r="F160" s="157" t="s">
        <v>432</v>
      </c>
      <c r="G160" s="157"/>
      <c r="H160" s="157"/>
      <c r="I160" s="174"/>
      <c r="J160" s="157"/>
      <c r="L160" s="36"/>
      <c r="AD160" s="939">
        <v>152.72728499999997</v>
      </c>
      <c r="AE160" s="939"/>
      <c r="AF160" s="939"/>
      <c r="AG160" s="939"/>
      <c r="AH160" s="939"/>
      <c r="AI160" s="939"/>
    </row>
    <row r="161" spans="2:35" x14ac:dyDescent="0.35">
      <c r="B161" s="154"/>
      <c r="F161" s="157"/>
      <c r="G161" s="157"/>
      <c r="H161" s="157"/>
      <c r="I161" s="174"/>
      <c r="J161" s="157"/>
      <c r="L161" s="36"/>
    </row>
    <row r="162" spans="2:35" x14ac:dyDescent="0.35">
      <c r="B162" s="170" t="s">
        <v>436</v>
      </c>
      <c r="E162" s="380"/>
      <c r="F162" s="380"/>
      <c r="G162" s="8"/>
      <c r="H162" s="381"/>
      <c r="I162" s="30"/>
      <c r="J162" s="169"/>
      <c r="L162" s="36"/>
    </row>
    <row r="163" spans="2:35" x14ac:dyDescent="0.35">
      <c r="B163" s="154" t="s">
        <v>437</v>
      </c>
      <c r="E163" s="574">
        <f>AD163*$E$78*$E$79*$E$80*$E$81*$E$82*$E$83*$E$84*$E$85*$E$86*$E$87</f>
        <v>55.589420739660341</v>
      </c>
      <c r="F163" s="157" t="s">
        <v>432</v>
      </c>
      <c r="G163" s="938"/>
      <c r="L163" s="36"/>
      <c r="AD163" s="939">
        <v>40.652609999999996</v>
      </c>
      <c r="AE163" s="939"/>
      <c r="AF163" s="939"/>
      <c r="AG163" s="939"/>
      <c r="AH163" s="939"/>
      <c r="AI163" s="939"/>
    </row>
    <row r="164" spans="2:35" x14ac:dyDescent="0.35">
      <c r="B164" s="154" t="s">
        <v>438</v>
      </c>
      <c r="E164" s="574">
        <f t="shared" ref="E164:E197" si="9">AD164*$E$78*$E$79*$E$80*$E$81*$E$82*$E$83*$E$84*$E$85*$E$86*$E$87</f>
        <v>307.30781040815458</v>
      </c>
      <c r="F164" s="157" t="s">
        <v>432</v>
      </c>
      <c r="G164" s="938"/>
      <c r="L164" s="36"/>
      <c r="AD164" s="939">
        <v>224.73456999999996</v>
      </c>
      <c r="AE164" s="939"/>
      <c r="AF164" s="939"/>
      <c r="AG164" s="939"/>
      <c r="AH164" s="939"/>
      <c r="AI164" s="939"/>
    </row>
    <row r="165" spans="2:35" x14ac:dyDescent="0.35">
      <c r="B165" s="154" t="s">
        <v>439</v>
      </c>
      <c r="E165" s="574">
        <f t="shared" si="9"/>
        <v>19.316254414376886</v>
      </c>
      <c r="F165" s="157" t="s">
        <v>432</v>
      </c>
      <c r="G165" s="938"/>
      <c r="L165" s="36"/>
      <c r="AD165" s="939">
        <v>14.125999999999998</v>
      </c>
      <c r="AE165" s="939"/>
      <c r="AF165" s="939"/>
      <c r="AG165" s="939"/>
      <c r="AH165" s="939"/>
      <c r="AI165" s="939"/>
    </row>
    <row r="166" spans="2:35" x14ac:dyDescent="0.35">
      <c r="B166" s="154" t="s">
        <v>440</v>
      </c>
      <c r="E166" s="574">
        <f t="shared" si="9"/>
        <v>146.65176297886563</v>
      </c>
      <c r="F166" s="157" t="s">
        <v>432</v>
      </c>
      <c r="G166" s="938"/>
      <c r="L166" s="36"/>
      <c r="AD166" s="939">
        <v>107.24660999999999</v>
      </c>
      <c r="AE166" s="939"/>
      <c r="AF166" s="939"/>
      <c r="AG166" s="939"/>
      <c r="AH166" s="939"/>
      <c r="AI166" s="939"/>
    </row>
    <row r="167" spans="2:35" x14ac:dyDescent="0.35">
      <c r="B167" s="154" t="s">
        <v>441</v>
      </c>
      <c r="E167" s="574">
        <f t="shared" si="9"/>
        <v>154.53003531501508</v>
      </c>
      <c r="F167" s="157" t="s">
        <v>432</v>
      </c>
      <c r="G167" s="938"/>
      <c r="L167" s="36"/>
      <c r="AD167" s="939">
        <v>113.00799999999998</v>
      </c>
      <c r="AE167" s="939"/>
      <c r="AF167" s="939"/>
      <c r="AG167" s="939"/>
      <c r="AH167" s="939"/>
      <c r="AI167" s="939"/>
    </row>
    <row r="168" spans="2:35" x14ac:dyDescent="0.35">
      <c r="B168" s="154" t="s">
        <v>442</v>
      </c>
      <c r="E168" s="574">
        <f t="shared" si="9"/>
        <v>168.52052244085664</v>
      </c>
      <c r="F168" s="157" t="s">
        <v>432</v>
      </c>
      <c r="G168" s="938"/>
      <c r="L168" s="36"/>
      <c r="AD168" s="939">
        <v>123.23925999999999</v>
      </c>
      <c r="AE168" s="939"/>
      <c r="AF168" s="939"/>
      <c r="AG168" s="939"/>
      <c r="AH168" s="939"/>
      <c r="AI168" s="939"/>
    </row>
    <row r="169" spans="2:35" x14ac:dyDescent="0.35">
      <c r="B169" s="154" t="s">
        <v>443</v>
      </c>
      <c r="E169" s="574">
        <f t="shared" si="9"/>
        <v>89.682609781035552</v>
      </c>
      <c r="F169" s="157" t="s">
        <v>432</v>
      </c>
      <c r="G169" s="938"/>
      <c r="L169" s="36"/>
      <c r="AD169" s="939">
        <v>65.584999999999994</v>
      </c>
      <c r="AE169" s="939"/>
      <c r="AF169" s="939"/>
      <c r="AG169" s="939"/>
      <c r="AH169" s="939"/>
      <c r="AI169" s="939"/>
    </row>
    <row r="170" spans="2:35" s="176" customFormat="1" x14ac:dyDescent="0.35">
      <c r="B170" s="432" t="s">
        <v>444</v>
      </c>
      <c r="E170" s="574">
        <f t="shared" si="9"/>
        <v>15.177057039867554</v>
      </c>
      <c r="F170" s="175" t="s">
        <v>432</v>
      </c>
      <c r="G170" s="938"/>
      <c r="L170" s="533"/>
      <c r="M170" s="534"/>
      <c r="W170" s="534"/>
      <c r="AD170" s="939">
        <v>11.098999999999998</v>
      </c>
      <c r="AE170" s="939"/>
      <c r="AF170" s="939"/>
      <c r="AG170" s="939"/>
      <c r="AH170" s="939"/>
      <c r="AI170" s="939"/>
    </row>
    <row r="171" spans="2:35" x14ac:dyDescent="0.35">
      <c r="B171" s="154" t="s">
        <v>445</v>
      </c>
      <c r="E171" s="574">
        <f t="shared" si="9"/>
        <v>71.842669096900309</v>
      </c>
      <c r="F171" s="175" t="s">
        <v>432</v>
      </c>
      <c r="G171" s="938"/>
      <c r="L171" s="36"/>
      <c r="AD171" s="939">
        <v>52.538629999999998</v>
      </c>
      <c r="AE171" s="939"/>
      <c r="AF171" s="939"/>
      <c r="AG171" s="939"/>
      <c r="AH171" s="939"/>
      <c r="AI171" s="939"/>
    </row>
    <row r="172" spans="2:35" x14ac:dyDescent="0.35">
      <c r="B172" s="155" t="s">
        <v>446</v>
      </c>
      <c r="E172" s="574">
        <f t="shared" si="9"/>
        <v>5.919052245548345</v>
      </c>
      <c r="F172" s="175" t="s">
        <v>432</v>
      </c>
      <c r="G172" s="938"/>
      <c r="L172" s="36"/>
      <c r="AD172" s="939">
        <v>4.3286099999999994</v>
      </c>
      <c r="AE172" s="939"/>
      <c r="AF172" s="939"/>
      <c r="AG172" s="939"/>
      <c r="AH172" s="939"/>
      <c r="AI172" s="939"/>
    </row>
    <row r="173" spans="2:35" x14ac:dyDescent="0.35">
      <c r="B173" s="154" t="s">
        <v>447</v>
      </c>
      <c r="E173" s="574">
        <f t="shared" si="9"/>
        <v>201.44093889278756</v>
      </c>
      <c r="F173" s="175" t="s">
        <v>432</v>
      </c>
      <c r="G173" s="938"/>
      <c r="L173" s="36"/>
      <c r="W173" s="932"/>
      <c r="AD173" s="939">
        <v>147.31399999999999</v>
      </c>
      <c r="AE173" s="939"/>
      <c r="AF173" s="939"/>
      <c r="AG173" s="939"/>
      <c r="AH173" s="939"/>
      <c r="AI173" s="939"/>
    </row>
    <row r="174" spans="2:35" x14ac:dyDescent="0.35">
      <c r="B174" s="154" t="s">
        <v>448</v>
      </c>
      <c r="E174" s="574">
        <f t="shared" si="9"/>
        <v>332.23957592728237</v>
      </c>
      <c r="F174" s="175" t="s">
        <v>432</v>
      </c>
      <c r="G174" s="938"/>
      <c r="L174" s="36"/>
      <c r="AD174" s="939">
        <v>242.96719999999999</v>
      </c>
      <c r="AE174" s="939"/>
      <c r="AF174" s="939"/>
      <c r="AG174" s="939"/>
      <c r="AH174" s="939"/>
      <c r="AI174" s="939"/>
    </row>
    <row r="175" spans="2:35" x14ac:dyDescent="0.35">
      <c r="B175" s="154" t="s">
        <v>449</v>
      </c>
      <c r="E175" s="574">
        <f t="shared" si="9"/>
        <v>434.61572432347992</v>
      </c>
      <c r="F175" s="175" t="s">
        <v>432</v>
      </c>
      <c r="G175" s="938"/>
      <c r="L175" s="36"/>
      <c r="AD175" s="939">
        <v>317.83499999999998</v>
      </c>
      <c r="AE175" s="939"/>
      <c r="AF175" s="939"/>
      <c r="AG175" s="939"/>
      <c r="AH175" s="939"/>
      <c r="AI175" s="939"/>
    </row>
    <row r="176" spans="2:35" x14ac:dyDescent="0.35">
      <c r="B176" s="154" t="s">
        <v>450</v>
      </c>
      <c r="E176" s="574">
        <f t="shared" si="9"/>
        <v>267.66809688493686</v>
      </c>
      <c r="F176" s="175" t="s">
        <v>432</v>
      </c>
      <c r="G176" s="938"/>
      <c r="L176" s="36"/>
      <c r="AD176" s="939">
        <v>195.74599999999998</v>
      </c>
      <c r="AE176" s="939"/>
      <c r="AF176" s="939"/>
      <c r="AG176" s="939"/>
      <c r="AH176" s="939"/>
      <c r="AI176" s="939"/>
    </row>
    <row r="177" spans="2:35" x14ac:dyDescent="0.35">
      <c r="B177" s="432" t="s">
        <v>451</v>
      </c>
      <c r="C177" s="67"/>
      <c r="D177" s="67"/>
      <c r="E177" s="574">
        <f t="shared" si="9"/>
        <v>162.50528313251016</v>
      </c>
      <c r="F177" s="175" t="s">
        <v>432</v>
      </c>
      <c r="G177" s="938"/>
      <c r="L177" s="36"/>
      <c r="AD177" s="939">
        <v>118.84030828571429</v>
      </c>
      <c r="AE177" s="939"/>
      <c r="AF177" s="939"/>
      <c r="AG177" s="939"/>
      <c r="AH177" s="939"/>
      <c r="AI177" s="939"/>
    </row>
    <row r="178" spans="2:35" x14ac:dyDescent="0.35">
      <c r="B178" s="154" t="s">
        <v>452</v>
      </c>
      <c r="E178" s="574">
        <f t="shared" si="9"/>
        <v>242.14304640879593</v>
      </c>
      <c r="F178" s="175" t="s">
        <v>432</v>
      </c>
      <c r="G178" s="938"/>
      <c r="I178" s="540"/>
      <c r="L178" s="36"/>
      <c r="AD178" s="939">
        <v>177.0795</v>
      </c>
      <c r="AE178" s="939"/>
      <c r="AF178" s="939"/>
      <c r="AG178" s="939"/>
      <c r="AH178" s="939"/>
      <c r="AI178" s="939"/>
    </row>
    <row r="179" spans="2:35" x14ac:dyDescent="0.35">
      <c r="B179" s="154" t="s">
        <v>453</v>
      </c>
      <c r="E179" s="574">
        <f t="shared" si="9"/>
        <v>94.608254656701632</v>
      </c>
      <c r="F179" s="175" t="s">
        <v>432</v>
      </c>
      <c r="G179" s="938"/>
      <c r="L179" s="36"/>
      <c r="AD179" s="939">
        <v>69.187129999999982</v>
      </c>
      <c r="AE179" s="939"/>
      <c r="AF179" s="939"/>
      <c r="AG179" s="939"/>
      <c r="AH179" s="939"/>
      <c r="AI179" s="939"/>
    </row>
    <row r="180" spans="2:35" x14ac:dyDescent="0.35">
      <c r="B180" s="154" t="s">
        <v>454</v>
      </c>
      <c r="E180" s="574">
        <f t="shared" si="9"/>
        <v>59.328495701300433</v>
      </c>
      <c r="F180" s="175" t="s">
        <v>432</v>
      </c>
      <c r="G180" s="938"/>
      <c r="L180" s="36"/>
      <c r="AD180" s="939">
        <v>43.386999999999993</v>
      </c>
      <c r="AE180" s="939"/>
      <c r="AF180" s="939"/>
      <c r="AG180" s="939"/>
      <c r="AH180" s="939"/>
      <c r="AI180" s="939"/>
    </row>
    <row r="181" spans="2:35" x14ac:dyDescent="0.35">
      <c r="B181" s="154" t="s">
        <v>455</v>
      </c>
      <c r="E181" s="574">
        <f t="shared" si="9"/>
        <v>69.386745321358106</v>
      </c>
      <c r="F181" s="175" t="s">
        <v>432</v>
      </c>
      <c r="G181" s="938"/>
      <c r="L181" s="36"/>
      <c r="AD181" s="939">
        <v>50.742609999999992</v>
      </c>
      <c r="AE181" s="939"/>
      <c r="AF181" s="939"/>
      <c r="AG181" s="939"/>
      <c r="AH181" s="939"/>
      <c r="AI181" s="939"/>
    </row>
    <row r="182" spans="2:35" x14ac:dyDescent="0.35">
      <c r="B182" s="154" t="s">
        <v>456</v>
      </c>
      <c r="E182" s="574">
        <f t="shared" si="9"/>
        <v>40.01224128692354</v>
      </c>
      <c r="F182" s="175" t="s">
        <v>432</v>
      </c>
      <c r="G182" s="938"/>
      <c r="L182" s="36"/>
      <c r="AD182" s="939">
        <v>29.260999999999996</v>
      </c>
      <c r="AE182" s="939"/>
      <c r="AF182" s="939"/>
      <c r="AG182" s="939"/>
      <c r="AH182" s="939"/>
      <c r="AI182" s="939"/>
    </row>
    <row r="183" spans="2:35" x14ac:dyDescent="0.35">
      <c r="B183" s="154" t="s">
        <v>457</v>
      </c>
      <c r="E183" s="574">
        <f t="shared" si="9"/>
        <v>394.20927376279366</v>
      </c>
      <c r="F183" s="175" t="s">
        <v>432</v>
      </c>
      <c r="G183" s="938"/>
      <c r="L183" s="36"/>
      <c r="AD183" s="939">
        <v>288.28571428571428</v>
      </c>
      <c r="AE183" s="939"/>
      <c r="AF183" s="939"/>
      <c r="AG183" s="939"/>
      <c r="AH183" s="939"/>
      <c r="AI183" s="939"/>
    </row>
    <row r="184" spans="2:35" hidden="1" x14ac:dyDescent="0.35">
      <c r="B184" s="647" t="s">
        <v>458</v>
      </c>
      <c r="E184" s="574">
        <f t="shared" si="9"/>
        <v>0</v>
      </c>
      <c r="F184" s="175" t="s">
        <v>432</v>
      </c>
      <c r="G184" s="171"/>
      <c r="L184" s="36"/>
      <c r="AD184" s="939">
        <v>0</v>
      </c>
      <c r="AE184" s="939"/>
      <c r="AF184" s="939"/>
      <c r="AG184" s="939"/>
      <c r="AH184" s="939"/>
      <c r="AI184" s="939"/>
    </row>
    <row r="185" spans="2:35" hidden="1" x14ac:dyDescent="0.35">
      <c r="B185" s="154" t="s">
        <v>459</v>
      </c>
      <c r="E185" s="574">
        <f t="shared" si="9"/>
        <v>0</v>
      </c>
      <c r="F185" s="175" t="s">
        <v>432</v>
      </c>
      <c r="G185" s="171"/>
      <c r="L185" s="36"/>
      <c r="AD185" s="939">
        <v>0</v>
      </c>
      <c r="AE185" s="939"/>
      <c r="AF185" s="939"/>
      <c r="AG185" s="939"/>
      <c r="AH185" s="939"/>
      <c r="AI185" s="939"/>
    </row>
    <row r="186" spans="2:35" hidden="1" x14ac:dyDescent="0.35">
      <c r="B186" s="154" t="s">
        <v>460</v>
      </c>
      <c r="E186" s="574">
        <f t="shared" si="9"/>
        <v>0</v>
      </c>
      <c r="F186" s="175" t="s">
        <v>432</v>
      </c>
      <c r="G186" s="171"/>
      <c r="L186" s="36"/>
      <c r="AD186" s="939">
        <v>0</v>
      </c>
      <c r="AE186" s="939"/>
      <c r="AF186" s="939"/>
      <c r="AG186" s="939"/>
      <c r="AH186" s="939"/>
      <c r="AI186" s="939"/>
    </row>
    <row r="187" spans="2:35" hidden="1" x14ac:dyDescent="0.35">
      <c r="B187" s="154" t="s">
        <v>461</v>
      </c>
      <c r="E187" s="574">
        <f t="shared" si="9"/>
        <v>0</v>
      </c>
      <c r="F187" s="175" t="s">
        <v>432</v>
      </c>
      <c r="G187" s="171"/>
      <c r="L187" s="36"/>
      <c r="AD187" s="939">
        <v>0</v>
      </c>
      <c r="AE187" s="939"/>
      <c r="AF187" s="939"/>
      <c r="AG187" s="939"/>
      <c r="AH187" s="939"/>
      <c r="AI187" s="939"/>
    </row>
    <row r="188" spans="2:35" hidden="1" x14ac:dyDescent="0.35">
      <c r="B188" s="154" t="s">
        <v>462</v>
      </c>
      <c r="E188" s="574">
        <f t="shared" si="9"/>
        <v>0</v>
      </c>
      <c r="F188" s="175" t="s">
        <v>432</v>
      </c>
      <c r="G188" s="171"/>
      <c r="L188" s="36"/>
      <c r="AD188" s="939">
        <v>0</v>
      </c>
      <c r="AE188" s="939"/>
      <c r="AF188" s="939"/>
      <c r="AG188" s="939"/>
      <c r="AH188" s="939"/>
      <c r="AI188" s="939"/>
    </row>
    <row r="189" spans="2:35" hidden="1" x14ac:dyDescent="0.35">
      <c r="B189" s="154"/>
      <c r="E189" s="574">
        <f t="shared" si="9"/>
        <v>0</v>
      </c>
      <c r="F189" s="175" t="s">
        <v>432</v>
      </c>
      <c r="G189" s="171"/>
      <c r="L189" s="36"/>
      <c r="AD189" s="939">
        <v>0</v>
      </c>
      <c r="AE189" s="939"/>
      <c r="AF189" s="939"/>
      <c r="AG189" s="939"/>
      <c r="AH189" s="939"/>
      <c r="AI189" s="939"/>
    </row>
    <row r="190" spans="2:35" hidden="1" x14ac:dyDescent="0.35">
      <c r="B190" s="154"/>
      <c r="E190" s="574">
        <f t="shared" si="9"/>
        <v>0</v>
      </c>
      <c r="F190" s="175" t="s">
        <v>432</v>
      </c>
      <c r="G190" s="171"/>
      <c r="L190" s="36"/>
      <c r="AD190" s="939">
        <v>0</v>
      </c>
      <c r="AE190" s="939"/>
      <c r="AF190" s="939"/>
      <c r="AG190" s="939"/>
      <c r="AH190" s="939"/>
      <c r="AI190" s="939"/>
    </row>
    <row r="191" spans="2:35" ht="30.75" hidden="1" customHeight="1" x14ac:dyDescent="0.35">
      <c r="B191" s="633" t="s">
        <v>463</v>
      </c>
      <c r="E191" s="574">
        <f t="shared" si="9"/>
        <v>0</v>
      </c>
      <c r="F191" s="175" t="s">
        <v>432</v>
      </c>
      <c r="G191" s="1458" t="s">
        <v>464</v>
      </c>
      <c r="H191" s="1459" t="s">
        <v>465</v>
      </c>
      <c r="I191" s="1460" t="s">
        <v>427</v>
      </c>
      <c r="L191" s="36"/>
      <c r="AD191" s="939">
        <v>0</v>
      </c>
      <c r="AE191" s="939"/>
      <c r="AF191" s="939"/>
      <c r="AG191" s="939"/>
      <c r="AH191" s="939"/>
      <c r="AI191" s="939"/>
    </row>
    <row r="192" spans="2:35" hidden="1" x14ac:dyDescent="0.35">
      <c r="B192" s="154"/>
      <c r="E192" s="574">
        <f t="shared" si="9"/>
        <v>0</v>
      </c>
      <c r="F192" s="175" t="s">
        <v>432</v>
      </c>
      <c r="G192" s="1461" t="str">
        <f>IF(AND($E$187&gt;(E192-1),$E$187&lt;E193),$E$187,"")</f>
        <v/>
      </c>
      <c r="H192" s="1462">
        <v>248</v>
      </c>
      <c r="I192" s="1463" t="str">
        <f>IF(G192="","",H192)</f>
        <v/>
      </c>
      <c r="L192" s="36"/>
      <c r="AD192" s="939">
        <v>0</v>
      </c>
      <c r="AE192" s="939"/>
      <c r="AF192" s="939"/>
      <c r="AG192" s="939"/>
      <c r="AH192" s="939"/>
      <c r="AI192" s="939"/>
    </row>
    <row r="193" spans="2:35" hidden="1" x14ac:dyDescent="0.35">
      <c r="B193" s="154"/>
      <c r="E193" s="574">
        <f t="shared" si="9"/>
        <v>0</v>
      </c>
      <c r="F193" s="175" t="s">
        <v>432</v>
      </c>
      <c r="G193" s="80" t="str">
        <f>IF(AND($E$187&gt;(E193-1),$E$187&lt;E194),$E$187,"")</f>
        <v/>
      </c>
      <c r="H193" s="208">
        <v>348</v>
      </c>
      <c r="I193" s="172" t="str">
        <f>IF(G193="","",H193)</f>
        <v/>
      </c>
      <c r="L193" s="36"/>
      <c r="AD193" s="939">
        <v>0</v>
      </c>
      <c r="AE193" s="939"/>
      <c r="AF193" s="939"/>
      <c r="AG193" s="939"/>
      <c r="AH193" s="939"/>
      <c r="AI193" s="939"/>
    </row>
    <row r="194" spans="2:35" hidden="1" x14ac:dyDescent="0.35">
      <c r="B194" s="154"/>
      <c r="E194" s="574">
        <f t="shared" si="9"/>
        <v>0</v>
      </c>
      <c r="F194" s="175" t="s">
        <v>432</v>
      </c>
      <c r="G194" s="16" t="str">
        <f>IF(AND($E$187&gt;(E194-1),$E$187&lt;E195),$E$187,"")</f>
        <v/>
      </c>
      <c r="H194" s="209">
        <v>370</v>
      </c>
      <c r="I194" s="173" t="str">
        <f>IF(G194="","",H194)</f>
        <v/>
      </c>
      <c r="L194" s="36"/>
      <c r="AD194" s="939">
        <v>0</v>
      </c>
      <c r="AE194" s="939"/>
      <c r="AF194" s="939"/>
      <c r="AG194" s="939"/>
      <c r="AH194" s="939"/>
      <c r="AI194" s="939"/>
    </row>
    <row r="195" spans="2:35" hidden="1" x14ac:dyDescent="0.35">
      <c r="B195" s="154"/>
      <c r="E195" s="574">
        <f t="shared" si="9"/>
        <v>0</v>
      </c>
      <c r="F195" s="175" t="s">
        <v>432</v>
      </c>
      <c r="L195" s="36"/>
      <c r="AD195" s="939">
        <v>0</v>
      </c>
      <c r="AE195" s="939"/>
      <c r="AF195" s="939"/>
      <c r="AG195" s="939"/>
      <c r="AH195" s="939"/>
      <c r="AI195" s="939"/>
    </row>
    <row r="196" spans="2:35" hidden="1" x14ac:dyDescent="0.35">
      <c r="B196" s="154" t="s">
        <v>466</v>
      </c>
      <c r="E196" s="574">
        <f t="shared" si="9"/>
        <v>0</v>
      </c>
      <c r="F196" s="175" t="s">
        <v>432</v>
      </c>
      <c r="G196" s="1464">
        <v>0</v>
      </c>
      <c r="H196" s="8" t="s">
        <v>467</v>
      </c>
      <c r="I196" s="465">
        <f>E196*G196</f>
        <v>0</v>
      </c>
      <c r="L196" s="36"/>
      <c r="AD196" s="939">
        <v>0</v>
      </c>
      <c r="AE196" s="939"/>
      <c r="AF196" s="939"/>
      <c r="AG196" s="939"/>
      <c r="AH196" s="939"/>
      <c r="AI196" s="939"/>
    </row>
    <row r="197" spans="2:35" x14ac:dyDescent="0.35">
      <c r="B197" s="154" t="s">
        <v>468</v>
      </c>
      <c r="E197" s="574">
        <f t="shared" si="9"/>
        <v>139.78818531338166</v>
      </c>
      <c r="F197" s="175" t="s">
        <v>432</v>
      </c>
      <c r="G197" s="939"/>
      <c r="H197" s="8"/>
      <c r="I197" s="531"/>
      <c r="L197" s="36"/>
      <c r="AD197" s="939">
        <v>102.22726742857141</v>
      </c>
      <c r="AE197" s="939"/>
      <c r="AF197" s="939"/>
      <c r="AG197" s="939"/>
      <c r="AH197" s="939"/>
      <c r="AI197" s="939"/>
    </row>
    <row r="198" spans="2:35" x14ac:dyDescent="0.35">
      <c r="B198" s="35" t="s">
        <v>469</v>
      </c>
      <c r="E198" s="574">
        <v>0</v>
      </c>
      <c r="F198" s="7" t="s">
        <v>470</v>
      </c>
      <c r="H198" s="8"/>
      <c r="I198" s="531"/>
      <c r="L198" s="36"/>
    </row>
    <row r="199" spans="2:35" hidden="1" x14ac:dyDescent="0.35">
      <c r="B199" s="35"/>
      <c r="E199" s="433"/>
      <c r="H199" s="8"/>
      <c r="I199" s="531"/>
      <c r="L199" s="36"/>
    </row>
    <row r="200" spans="2:35" hidden="1" x14ac:dyDescent="0.35">
      <c r="B200" s="154"/>
      <c r="E200" s="434" t="s">
        <v>471</v>
      </c>
      <c r="H200" s="8"/>
      <c r="I200" s="531"/>
      <c r="L200" s="36"/>
    </row>
    <row r="201" spans="2:35" hidden="1" x14ac:dyDescent="0.35">
      <c r="B201" s="154"/>
      <c r="E201" s="195"/>
      <c r="H201" s="8"/>
      <c r="I201" s="531"/>
      <c r="L201" s="36"/>
    </row>
    <row r="202" spans="2:35" hidden="1" x14ac:dyDescent="0.35">
      <c r="B202" s="154"/>
      <c r="E202" s="195"/>
      <c r="H202" s="8"/>
      <c r="I202" s="531"/>
      <c r="L202" s="36"/>
    </row>
    <row r="203" spans="2:35" hidden="1" x14ac:dyDescent="0.35">
      <c r="B203" s="154"/>
      <c r="E203" s="195"/>
      <c r="H203" s="8"/>
      <c r="I203" s="531"/>
      <c r="L203" s="36"/>
    </row>
    <row r="204" spans="2:35" hidden="1" x14ac:dyDescent="0.35">
      <c r="B204" s="154"/>
      <c r="E204" s="531"/>
      <c r="H204" s="8"/>
      <c r="I204" s="531"/>
      <c r="L204" s="36"/>
    </row>
    <row r="205" spans="2:35" hidden="1" x14ac:dyDescent="0.35">
      <c r="B205" s="154"/>
      <c r="E205" s="397"/>
      <c r="H205" s="8"/>
      <c r="I205" s="531"/>
      <c r="L205" s="36"/>
    </row>
    <row r="206" spans="2:35" hidden="1" x14ac:dyDescent="0.35">
      <c r="B206" s="154"/>
      <c r="E206" s="397"/>
      <c r="H206" s="8"/>
      <c r="I206" s="531"/>
      <c r="L206" s="36"/>
    </row>
    <row r="207" spans="2:35" hidden="1" x14ac:dyDescent="0.35">
      <c r="B207" s="154"/>
      <c r="E207" s="397"/>
      <c r="H207" s="8"/>
      <c r="I207" s="531"/>
      <c r="L207" s="36"/>
    </row>
    <row r="208" spans="2:35" hidden="1" x14ac:dyDescent="0.35">
      <c r="B208" s="154"/>
      <c r="E208" s="532"/>
      <c r="H208" s="8"/>
      <c r="I208" s="531"/>
      <c r="L208" s="36"/>
    </row>
    <row r="209" spans="2:12" x14ac:dyDescent="0.35">
      <c r="B209" s="154"/>
      <c r="E209" s="531"/>
      <c r="H209" s="8"/>
      <c r="I209" s="531"/>
      <c r="L209" s="36"/>
    </row>
    <row r="210" spans="2:12" x14ac:dyDescent="0.35">
      <c r="B210" s="154"/>
      <c r="L210" s="36"/>
    </row>
    <row r="211" spans="2:12" x14ac:dyDescent="0.35">
      <c r="F211" s="157"/>
      <c r="L211" s="36"/>
    </row>
    <row r="212" spans="2:12" x14ac:dyDescent="0.35">
      <c r="B212" s="1776" t="s">
        <v>143</v>
      </c>
      <c r="C212" s="1774"/>
      <c r="D212" s="1774"/>
      <c r="E212" s="1774"/>
      <c r="F212" s="1774"/>
      <c r="G212" s="1774"/>
      <c r="H212" s="1774"/>
      <c r="I212" s="1774"/>
      <c r="J212" s="1774"/>
      <c r="K212" s="1774"/>
      <c r="L212" s="1775"/>
    </row>
    <row r="213" spans="2:12" x14ac:dyDescent="0.35">
      <c r="F213" s="157"/>
      <c r="L213" s="36"/>
    </row>
    <row r="214" spans="2:12" x14ac:dyDescent="0.35">
      <c r="B214" s="399" t="s">
        <v>472</v>
      </c>
      <c r="E214" s="1812" t="s">
        <v>473</v>
      </c>
      <c r="F214" s="1809" t="s">
        <v>474</v>
      </c>
      <c r="G214" s="1810"/>
      <c r="H214" s="1811"/>
      <c r="I214" s="404"/>
      <c r="L214" s="36"/>
    </row>
    <row r="215" spans="2:12" x14ac:dyDescent="0.35">
      <c r="B215" s="35"/>
      <c r="E215" s="1813"/>
      <c r="F215" s="370" t="s">
        <v>475</v>
      </c>
      <c r="G215" s="60" t="s">
        <v>476</v>
      </c>
      <c r="H215" s="370" t="s">
        <v>477</v>
      </c>
      <c r="I215" s="405"/>
      <c r="L215" s="36"/>
    </row>
    <row r="216" spans="2:12" x14ac:dyDescent="0.35">
      <c r="E216" s="1648"/>
      <c r="F216" s="1100">
        <v>0.14000000000000001</v>
      </c>
      <c r="G216" s="403">
        <v>0.54</v>
      </c>
      <c r="H216" s="402">
        <v>0.32</v>
      </c>
      <c r="I216" s="405"/>
      <c r="L216" s="36"/>
    </row>
    <row r="217" spans="2:12" x14ac:dyDescent="0.35">
      <c r="B217" s="170" t="s">
        <v>478</v>
      </c>
      <c r="D217" s="27"/>
      <c r="E217" s="1194">
        <f>E233</f>
        <v>1.7712372916664398</v>
      </c>
      <c r="F217" s="400">
        <f>E217*F216</f>
        <v>0.24797322083330159</v>
      </c>
      <c r="G217" s="401">
        <f>E217*G216</f>
        <v>0.95646813749987758</v>
      </c>
      <c r="H217" s="400">
        <f>E217*H216</f>
        <v>0.56679593333326073</v>
      </c>
      <c r="I217" s="405"/>
      <c r="L217" s="36"/>
    </row>
    <row r="218" spans="2:12" x14ac:dyDescent="0.35">
      <c r="B218" s="170" t="s">
        <v>479</v>
      </c>
      <c r="D218" s="27"/>
      <c r="E218" s="196">
        <f>E234</f>
        <v>3.2795985682887898</v>
      </c>
      <c r="F218" s="1195">
        <f>E218*F216</f>
        <v>0.45914379956043061</v>
      </c>
      <c r="G218" s="1196">
        <f>E218*G216</f>
        <v>1.7709832268759467</v>
      </c>
      <c r="H218" s="1195">
        <f>E218*H216</f>
        <v>1.0494715418524128</v>
      </c>
      <c r="I218" s="405"/>
      <c r="L218" s="36"/>
    </row>
    <row r="219" spans="2:12" x14ac:dyDescent="0.35">
      <c r="L219" s="36"/>
    </row>
    <row r="220" spans="2:12" x14ac:dyDescent="0.35">
      <c r="B220" s="398" t="s">
        <v>480</v>
      </c>
      <c r="L220" s="36"/>
    </row>
    <row r="221" spans="2:12" x14ac:dyDescent="0.35">
      <c r="B221" s="154" t="s">
        <v>14</v>
      </c>
      <c r="E221" s="195"/>
      <c r="F221" s="1834"/>
      <c r="L221" s="36"/>
    </row>
    <row r="222" spans="2:12" x14ac:dyDescent="0.35">
      <c r="B222" s="154" t="s">
        <v>314</v>
      </c>
      <c r="E222" s="197"/>
      <c r="F222" s="1835"/>
      <c r="H222" s="157"/>
      <c r="L222" s="36"/>
    </row>
    <row r="223" spans="2:12" x14ac:dyDescent="0.35">
      <c r="B223" s="154" t="s">
        <v>481</v>
      </c>
      <c r="E223" s="210"/>
      <c r="F223" s="198"/>
      <c r="H223" s="182"/>
      <c r="L223" s="36"/>
    </row>
    <row r="224" spans="2:12" x14ac:dyDescent="0.35">
      <c r="B224" s="154" t="s">
        <v>482</v>
      </c>
      <c r="E224" s="210"/>
      <c r="F224" s="198"/>
      <c r="H224" s="182"/>
      <c r="L224" s="36"/>
    </row>
    <row r="225" spans="2:37" x14ac:dyDescent="0.35">
      <c r="B225" s="154" t="s">
        <v>483</v>
      </c>
      <c r="E225" s="210" t="s">
        <v>471</v>
      </c>
      <c r="F225" s="198"/>
      <c r="H225" s="182"/>
      <c r="L225" s="36"/>
    </row>
    <row r="226" spans="2:37" x14ac:dyDescent="0.35">
      <c r="B226" s="154" t="s">
        <v>484</v>
      </c>
      <c r="E226" s="210"/>
      <c r="F226" s="198"/>
      <c r="H226" s="182"/>
      <c r="L226" s="36"/>
    </row>
    <row r="227" spans="2:37" x14ac:dyDescent="0.35">
      <c r="B227" s="154" t="s">
        <v>485</v>
      </c>
      <c r="E227" s="211"/>
      <c r="F227" s="198"/>
      <c r="L227" s="36"/>
    </row>
    <row r="228" spans="2:37" x14ac:dyDescent="0.35">
      <c r="B228" s="154" t="s">
        <v>486</v>
      </c>
      <c r="E228" s="199"/>
      <c r="F228" s="198"/>
      <c r="H228" s="157"/>
      <c r="L228" s="36"/>
    </row>
    <row r="229" spans="2:37" x14ac:dyDescent="0.35">
      <c r="B229" s="154" t="s">
        <v>487</v>
      </c>
      <c r="E229" s="211"/>
      <c r="F229" s="1797"/>
      <c r="H229" s="182"/>
      <c r="L229" s="36"/>
    </row>
    <row r="230" spans="2:37" x14ac:dyDescent="0.35">
      <c r="B230" s="154" t="s">
        <v>488</v>
      </c>
      <c r="E230" s="199"/>
      <c r="F230" s="1798"/>
      <c r="H230" s="182"/>
      <c r="L230" s="36"/>
    </row>
    <row r="231" spans="2:37" x14ac:dyDescent="0.35">
      <c r="B231" s="154" t="s">
        <v>489</v>
      </c>
      <c r="E231" s="193"/>
      <c r="L231" s="36"/>
    </row>
    <row r="232" spans="2:37" x14ac:dyDescent="0.35">
      <c r="B232" s="154" t="s">
        <v>490</v>
      </c>
      <c r="E232" s="1124">
        <f>E234+E233</f>
        <v>5.0508358599552299</v>
      </c>
      <c r="L232" s="36"/>
    </row>
    <row r="233" spans="2:37" x14ac:dyDescent="0.35">
      <c r="B233" s="154" t="s">
        <v>491</v>
      </c>
      <c r="E233" s="1124">
        <f>80753.21*1.013*1.025/Personal!AI15/70*Kalkulation!$F$9/Jahresarbeitszeitmodelle!K7*38</f>
        <v>1.7712372916664398</v>
      </c>
      <c r="L233" s="36"/>
    </row>
    <row r="234" spans="2:37" x14ac:dyDescent="0.35">
      <c r="B234" s="154" t="s">
        <v>492</v>
      </c>
      <c r="E234" s="1124">
        <f>98226.64*1.013*1.025/Personal!AI18/70*Kalkulation!$F$9/Jahresarbeitszeitmodelle!K7*38</f>
        <v>3.2795985682887898</v>
      </c>
      <c r="F234" s="200"/>
      <c r="L234" s="36"/>
    </row>
    <row r="235" spans="2:37" x14ac:dyDescent="0.35">
      <c r="B235" s="35"/>
      <c r="E235" s="406"/>
      <c r="F235" s="200"/>
      <c r="L235" s="36"/>
    </row>
    <row r="236" spans="2:37" x14ac:dyDescent="0.35">
      <c r="B236" s="399" t="s">
        <v>493</v>
      </c>
      <c r="D236" s="27"/>
      <c r="E236" s="1465" t="s">
        <v>494</v>
      </c>
      <c r="F236" s="1466" t="s">
        <v>495</v>
      </c>
      <c r="G236" s="57" t="s">
        <v>124</v>
      </c>
      <c r="H236" s="1467" t="s">
        <v>496</v>
      </c>
      <c r="I236" s="1468" t="s">
        <v>497</v>
      </c>
      <c r="J236" s="1469"/>
      <c r="K236" s="1470"/>
      <c r="L236" s="36"/>
    </row>
    <row r="237" spans="2:37" x14ac:dyDescent="0.35">
      <c r="B237" s="672" t="s">
        <v>498</v>
      </c>
      <c r="C237" s="670" t="s">
        <v>499</v>
      </c>
      <c r="E237" s="1471">
        <f>AD240*$E$84*$E$85*$E$86*$E$87</f>
        <v>7.3965077032000002</v>
      </c>
      <c r="F237" s="1471">
        <f>AI240*$E$78*$E$79*$E$80*$E$81*$E$82</f>
        <v>0</v>
      </c>
      <c r="G237" s="1472">
        <f>E237+F237</f>
        <v>7.3965077032000002</v>
      </c>
      <c r="H237" s="751" t="s">
        <v>475</v>
      </c>
      <c r="I237" s="13" t="s">
        <v>500</v>
      </c>
      <c r="J237" s="13" t="s">
        <v>501</v>
      </c>
      <c r="K237" s="747" t="s">
        <v>502</v>
      </c>
      <c r="L237" s="36"/>
      <c r="M237" s="7"/>
      <c r="O237" s="971"/>
      <c r="P237" s="971"/>
      <c r="Q237" s="971"/>
      <c r="R237" s="971"/>
      <c r="S237" s="971"/>
      <c r="T237" s="971"/>
      <c r="U237" s="971"/>
      <c r="V237" s="971"/>
    </row>
    <row r="238" spans="2:37" x14ac:dyDescent="0.35">
      <c r="B238" s="37" t="s">
        <v>503</v>
      </c>
      <c r="C238" s="7" t="s">
        <v>504</v>
      </c>
      <c r="E238" s="746">
        <v>2</v>
      </c>
      <c r="F238" s="671">
        <v>3</v>
      </c>
      <c r="G238" s="1472">
        <f t="shared" ref="G238:G239" si="10">N238*$E$78*$E$79*$E$80*$E$81*$E$82</f>
        <v>5.4760595348801981</v>
      </c>
      <c r="H238" s="751" t="str">
        <f>IF(Personal!C15="Eigenleistung","E","F")</f>
        <v>E</v>
      </c>
      <c r="I238" s="13" t="str">
        <f>IF(Personal!C16="Eigenleistung","E","F")</f>
        <v>E</v>
      </c>
      <c r="J238" s="13" t="str">
        <f>IF(Personal!C17="Eigenleistung","E","F")</f>
        <v>E</v>
      </c>
      <c r="K238" s="747" t="str">
        <f>H238&amp;I238&amp;J238</f>
        <v>EEE</v>
      </c>
      <c r="L238" s="36"/>
      <c r="M238" s="7"/>
      <c r="N238" s="749">
        <f>E238+F238</f>
        <v>5</v>
      </c>
      <c r="O238" s="971"/>
      <c r="P238" s="971"/>
      <c r="Q238" s="971"/>
      <c r="R238" s="971"/>
      <c r="S238" s="971"/>
      <c r="T238" s="971"/>
      <c r="U238" s="971"/>
      <c r="V238" s="971"/>
    </row>
    <row r="239" spans="2:37" x14ac:dyDescent="0.35">
      <c r="B239" s="37" t="s">
        <v>505</v>
      </c>
      <c r="C239" s="7" t="s">
        <v>506</v>
      </c>
      <c r="E239" s="1015">
        <v>0</v>
      </c>
      <c r="F239" s="1016">
        <v>8</v>
      </c>
      <c r="G239" s="1017">
        <f t="shared" si="10"/>
        <v>8.7616952558083181</v>
      </c>
      <c r="H239" s="1018"/>
      <c r="I239" s="1019"/>
      <c r="J239" s="1020"/>
      <c r="K239" s="748"/>
      <c r="L239" s="36"/>
      <c r="M239" s="7"/>
      <c r="N239" s="750">
        <f>E239+F239</f>
        <v>8</v>
      </c>
      <c r="O239" s="971"/>
      <c r="P239" s="971"/>
      <c r="Q239" s="971"/>
      <c r="R239" s="971"/>
      <c r="S239" s="971"/>
      <c r="T239" s="971"/>
      <c r="U239" s="971"/>
      <c r="V239" s="971"/>
    </row>
    <row r="240" spans="2:37" x14ac:dyDescent="0.35">
      <c r="B240" s="37"/>
      <c r="E240" s="161"/>
      <c r="F240" s="61"/>
      <c r="G240" s="61"/>
      <c r="H240" s="61"/>
      <c r="I240" s="61"/>
      <c r="J240" s="61"/>
      <c r="K240" s="61"/>
      <c r="L240" s="36"/>
      <c r="M240" s="7"/>
      <c r="AD240" s="939">
        <v>6.43</v>
      </c>
      <c r="AE240" s="939"/>
      <c r="AF240" s="939"/>
      <c r="AG240" s="939"/>
      <c r="AH240" s="939"/>
      <c r="AI240" s="939">
        <v>0</v>
      </c>
      <c r="AJ240" s="939"/>
      <c r="AK240" s="939"/>
    </row>
    <row r="241" spans="2:12" x14ac:dyDescent="0.35">
      <c r="B241" s="399"/>
      <c r="E241" s="157"/>
      <c r="F241" s="157"/>
      <c r="L241" s="36"/>
    </row>
    <row r="242" spans="2:12" x14ac:dyDescent="0.35">
      <c r="B242" s="154"/>
      <c r="E242" s="406"/>
      <c r="F242" s="200"/>
      <c r="L242" s="36"/>
    </row>
    <row r="243" spans="2:12" x14ac:dyDescent="0.35">
      <c r="B243" s="1776" t="s">
        <v>22</v>
      </c>
      <c r="C243" s="1774"/>
      <c r="D243" s="1774"/>
      <c r="E243" s="1774"/>
      <c r="F243" s="1774"/>
      <c r="G243" s="1774"/>
      <c r="H243" s="1774"/>
      <c r="I243" s="1774"/>
      <c r="J243" s="1774"/>
      <c r="K243" s="1774"/>
      <c r="L243" s="1775"/>
    </row>
    <row r="244" spans="2:12" x14ac:dyDescent="0.35">
      <c r="B244" s="154"/>
      <c r="F244" s="157"/>
      <c r="G244" s="171"/>
      <c r="L244" s="36"/>
    </row>
    <row r="245" spans="2:12" x14ac:dyDescent="0.35">
      <c r="B245" s="154"/>
      <c r="F245" s="157"/>
      <c r="G245" s="171"/>
      <c r="L245" s="36"/>
    </row>
    <row r="246" spans="2:12" x14ac:dyDescent="0.35">
      <c r="B246" s="170" t="s">
        <v>507</v>
      </c>
      <c r="E246" s="1473">
        <f>I268</f>
        <v>4.6975885236782782</v>
      </c>
      <c r="L246" s="36"/>
    </row>
    <row r="247" spans="2:12" x14ac:dyDescent="0.35">
      <c r="B247" s="170" t="s">
        <v>508</v>
      </c>
      <c r="E247" s="1473">
        <f>I269</f>
        <v>5.1673473760461066</v>
      </c>
      <c r="L247" s="36"/>
    </row>
    <row r="248" spans="2:12" ht="16.5" x14ac:dyDescent="0.35">
      <c r="B248" s="35"/>
      <c r="H248" s="1852" t="s">
        <v>509</v>
      </c>
      <c r="I248" s="1852"/>
      <c r="J248" s="1852"/>
      <c r="K248" s="1853" t="s">
        <v>510</v>
      </c>
      <c r="L248" s="1829" t="s">
        <v>511</v>
      </c>
    </row>
    <row r="249" spans="2:12" x14ac:dyDescent="0.35">
      <c r="B249" s="398" t="s">
        <v>512</v>
      </c>
      <c r="E249" s="183" t="s">
        <v>513</v>
      </c>
      <c r="F249" s="184"/>
      <c r="G249" s="407"/>
      <c r="H249" s="1474" t="s">
        <v>514</v>
      </c>
      <c r="I249" s="1474" t="s">
        <v>515</v>
      </c>
      <c r="J249" s="1474" t="s">
        <v>516</v>
      </c>
      <c r="K249" s="1854"/>
      <c r="L249" s="1830"/>
    </row>
    <row r="250" spans="2:12" x14ac:dyDescent="0.35">
      <c r="E250" s="1475">
        <v>0.33</v>
      </c>
      <c r="F250" s="1786" t="s">
        <v>517</v>
      </c>
      <c r="G250" s="1787"/>
      <c r="H250" s="1476">
        <v>160</v>
      </c>
      <c r="I250" s="1476">
        <v>200</v>
      </c>
      <c r="J250" s="1476">
        <v>300</v>
      </c>
      <c r="K250" s="1477" t="s">
        <v>518</v>
      </c>
      <c r="L250" s="1478">
        <f>Einstellungen!E11-(Einstellungen!E11/7+Jahresarbeitszeitmodelle!E10)</f>
        <v>301.08285714285716</v>
      </c>
    </row>
    <row r="251" spans="2:12" x14ac:dyDescent="0.35">
      <c r="E251" s="1475">
        <v>0.1</v>
      </c>
      <c r="F251" s="1786" t="s">
        <v>519</v>
      </c>
      <c r="G251" s="1787"/>
      <c r="H251" s="1476">
        <v>60</v>
      </c>
      <c r="I251" s="1476">
        <v>90</v>
      </c>
      <c r="J251" s="1476">
        <v>120</v>
      </c>
      <c r="K251" s="1477" t="s">
        <v>520</v>
      </c>
      <c r="L251" s="1478">
        <f>Einstellungen!E11+Einstellungen!E11/2</f>
        <v>547.5</v>
      </c>
    </row>
    <row r="252" spans="2:12" x14ac:dyDescent="0.35">
      <c r="E252" s="1475">
        <v>0.1</v>
      </c>
      <c r="F252" s="1786" t="s">
        <v>521</v>
      </c>
      <c r="G252" s="1787"/>
      <c r="H252" s="1476">
        <v>250</v>
      </c>
      <c r="I252" s="1476">
        <v>300</v>
      </c>
      <c r="J252" s="1476">
        <v>600</v>
      </c>
      <c r="K252" s="1477" t="s">
        <v>522</v>
      </c>
      <c r="L252" s="1478">
        <f>E76</f>
        <v>52.142857142857146</v>
      </c>
    </row>
    <row r="253" spans="2:12" x14ac:dyDescent="0.35">
      <c r="E253" s="1475">
        <v>0.25</v>
      </c>
      <c r="F253" s="1786" t="s">
        <v>523</v>
      </c>
      <c r="G253" s="1787"/>
      <c r="H253" s="1476">
        <v>300</v>
      </c>
      <c r="I253" s="1476">
        <v>500</v>
      </c>
      <c r="J253" s="1476">
        <v>700</v>
      </c>
      <c r="K253" s="1477" t="s">
        <v>524</v>
      </c>
      <c r="L253" s="1478">
        <f>Einstellungen!E11/7*5</f>
        <v>260.71428571428572</v>
      </c>
    </row>
    <row r="254" spans="2:12" x14ac:dyDescent="0.35">
      <c r="D254" s="185"/>
      <c r="E254" s="1475">
        <v>0.12</v>
      </c>
      <c r="F254" s="1786" t="s">
        <v>525</v>
      </c>
      <c r="G254" s="1787"/>
      <c r="H254" s="1476">
        <v>180</v>
      </c>
      <c r="I254" s="1476">
        <v>250</v>
      </c>
      <c r="J254" s="1476">
        <v>450</v>
      </c>
      <c r="K254" s="1477" t="s">
        <v>524</v>
      </c>
      <c r="L254" s="1478">
        <f>Einstellungen!E11/7*5</f>
        <v>260.71428571428572</v>
      </c>
    </row>
    <row r="255" spans="2:12" x14ac:dyDescent="0.35">
      <c r="B255" s="170"/>
      <c r="E255" s="1475">
        <v>0.1</v>
      </c>
      <c r="F255" s="1786" t="s">
        <v>526</v>
      </c>
      <c r="G255" s="1787"/>
      <c r="H255" s="1476">
        <v>100</v>
      </c>
      <c r="I255" s="1476">
        <v>160</v>
      </c>
      <c r="J255" s="1476">
        <v>220</v>
      </c>
      <c r="K255" s="1477" t="s">
        <v>520</v>
      </c>
      <c r="L255" s="1478">
        <f>Einstellungen!E11+Einstellungen!E11/2</f>
        <v>547.5</v>
      </c>
    </row>
    <row r="256" spans="2:12" x14ac:dyDescent="0.35">
      <c r="B256" s="170"/>
      <c r="L256" s="635"/>
    </row>
    <row r="257" spans="2:28" x14ac:dyDescent="0.35">
      <c r="B257" s="398" t="s">
        <v>527</v>
      </c>
      <c r="E257" s="183" t="s">
        <v>528</v>
      </c>
      <c r="F257" s="184"/>
      <c r="G257" s="184"/>
      <c r="H257" s="186"/>
      <c r="I257" s="187" t="s">
        <v>529</v>
      </c>
      <c r="J257" s="1855" t="s">
        <v>530</v>
      </c>
      <c r="L257" s="36"/>
    </row>
    <row r="258" spans="2:28" ht="16.5" x14ac:dyDescent="0.35">
      <c r="E258" s="183" t="s">
        <v>531</v>
      </c>
      <c r="F258" s="184"/>
      <c r="G258" s="186"/>
      <c r="H258" s="188">
        <f>Kalkulation!G12*Kalkulation!F9</f>
        <v>3430</v>
      </c>
      <c r="I258" s="189" t="s">
        <v>532</v>
      </c>
      <c r="J258" s="1856"/>
      <c r="L258" s="36"/>
    </row>
    <row r="259" spans="2:28" x14ac:dyDescent="0.35">
      <c r="E259" s="1475">
        <f t="shared" ref="E259:F264" si="11">E250</f>
        <v>0.33</v>
      </c>
      <c r="F259" s="58" t="str">
        <f t="shared" si="11"/>
        <v>Bewohnerzimmer</v>
      </c>
      <c r="G259" s="85"/>
      <c r="H259" s="190">
        <f>IF(Kalkulation!$D$9=0,0,E259*$H$258)</f>
        <v>1131.9000000000001</v>
      </c>
      <c r="I259" s="1479">
        <f>H259/H250*L250*60*0.3+H259/I250*L250*60*0.7</f>
        <v>109906.60873500002</v>
      </c>
      <c r="J259" s="1480"/>
      <c r="L259" s="36"/>
    </row>
    <row r="260" spans="2:28" x14ac:dyDescent="0.35">
      <c r="E260" s="1475">
        <f t="shared" si="11"/>
        <v>0.1</v>
      </c>
      <c r="F260" s="58" t="str">
        <f t="shared" si="11"/>
        <v>Sanitär</v>
      </c>
      <c r="G260" s="85"/>
      <c r="H260" s="190">
        <f>IF(Kalkulation!$D$9=0,0,E260*$H$258)</f>
        <v>343</v>
      </c>
      <c r="I260" s="1479">
        <f>(H260/H251*Einstellungen!E11+H260/I251*(L251-Einstellungen!E11))*60</f>
        <v>166926.66666666669</v>
      </c>
      <c r="J260" s="1481">
        <f>(H260/$H$251*1+$H$260/$I$251*0.5)*60</f>
        <v>457.33333333333331</v>
      </c>
      <c r="L260" s="36"/>
    </row>
    <row r="261" spans="2:28" x14ac:dyDescent="0.35">
      <c r="E261" s="1475">
        <f t="shared" si="11"/>
        <v>0.1</v>
      </c>
      <c r="F261" s="58" t="str">
        <f t="shared" si="11"/>
        <v>Lagerräume</v>
      </c>
      <c r="G261" s="85"/>
      <c r="H261" s="190">
        <f>IF(Kalkulation!$D$9=0,0,E261*$H$258)</f>
        <v>343</v>
      </c>
      <c r="I261" s="1479">
        <f>(H261/H252*L252/2+H261/I252*L252/2)*60</f>
        <v>3934.7</v>
      </c>
      <c r="J261" s="1480"/>
      <c r="L261" s="36"/>
    </row>
    <row r="262" spans="2:28" x14ac:dyDescent="0.35">
      <c r="E262" s="1475">
        <f t="shared" si="11"/>
        <v>0.25</v>
      </c>
      <c r="F262" s="58" t="str">
        <f t="shared" si="11"/>
        <v>Verkehrsflächen</v>
      </c>
      <c r="G262" s="85"/>
      <c r="H262" s="190">
        <f>IF(Kalkulation!$D$9=0,0,E262*$H$258)</f>
        <v>857.5</v>
      </c>
      <c r="I262" s="1479">
        <f>((H262/H253*L253/5*1)+(H262/I253*L253/5*4))*60</f>
        <v>30404.500000000004</v>
      </c>
      <c r="J262" s="1480"/>
      <c r="L262" s="36"/>
    </row>
    <row r="263" spans="2:28" x14ac:dyDescent="0.35">
      <c r="E263" s="1475">
        <f t="shared" si="11"/>
        <v>0.12</v>
      </c>
      <c r="F263" s="58" t="str">
        <f t="shared" si="11"/>
        <v>Funktionsräume und Büros</v>
      </c>
      <c r="G263" s="85"/>
      <c r="H263" s="190">
        <f>IF(Kalkulation!$D$9=0,0,E263*$H$258)</f>
        <v>411.59999999999997</v>
      </c>
      <c r="I263" s="1479">
        <f>((H263/H254*L254/5*1)+(H263/I254*L254/5*4))*60</f>
        <v>27757.519999999997</v>
      </c>
      <c r="J263" s="1480"/>
      <c r="L263" s="36"/>
    </row>
    <row r="264" spans="2:28" x14ac:dyDescent="0.35">
      <c r="E264" s="1475">
        <f t="shared" si="11"/>
        <v>0.1</v>
      </c>
      <c r="F264" s="58" t="str">
        <f t="shared" si="11"/>
        <v>Kochen und Essen</v>
      </c>
      <c r="G264" s="85"/>
      <c r="H264" s="190">
        <f>IF(Kalkulation!$D$9=0,0,E264*$H$258)</f>
        <v>343</v>
      </c>
      <c r="I264" s="1479">
        <f>((H264/H255*Einstellungen!E11)+(H264/I255*Einstellungen!E11/2))*60</f>
        <v>98591.0625</v>
      </c>
      <c r="J264" s="1480">
        <f>(($H$264/$H$255*1)+($H$264/$I$255*0.5))*60</f>
        <v>270.11250000000001</v>
      </c>
      <c r="L264" s="36"/>
    </row>
    <row r="265" spans="2:28" x14ac:dyDescent="0.35">
      <c r="F265" s="1777" t="s">
        <v>533</v>
      </c>
      <c r="G265" s="1778"/>
      <c r="H265" s="1779"/>
      <c r="I265" s="191">
        <f>SUM(I259:I264)</f>
        <v>437521.05790166673</v>
      </c>
      <c r="J265" s="645">
        <f>SUM(J259:J264)</f>
        <v>727.44583333333333</v>
      </c>
      <c r="L265" s="36"/>
    </row>
    <row r="266" spans="2:28" x14ac:dyDescent="0.35">
      <c r="F266" s="1780" t="s">
        <v>534</v>
      </c>
      <c r="G266" s="1781"/>
      <c r="H266" s="1782"/>
      <c r="I266" s="191">
        <f>I265*(100%+E273)</f>
        <v>481273.16369183344</v>
      </c>
      <c r="J266" s="645">
        <f>J265/60</f>
        <v>12.124097222222222</v>
      </c>
      <c r="L266" s="36"/>
    </row>
    <row r="267" spans="2:28" x14ac:dyDescent="0.35">
      <c r="F267" s="1780" t="str">
        <f>B73</f>
        <v>Jahresarbeitszeit für Infrastruktur Funktionen</v>
      </c>
      <c r="G267" s="1781"/>
      <c r="H267" s="1782"/>
      <c r="I267" s="192">
        <f>E73</f>
        <v>1549.8560000000002</v>
      </c>
      <c r="L267" s="36"/>
    </row>
    <row r="268" spans="2:28" x14ac:dyDescent="0.35">
      <c r="F268" s="1780" t="s">
        <v>535</v>
      </c>
      <c r="G268" s="1781"/>
      <c r="H268" s="1782"/>
      <c r="I268" s="1125">
        <f>I269/(1+E273)</f>
        <v>4.6975885236782782</v>
      </c>
      <c r="M268" s="7"/>
      <c r="N268" s="35"/>
    </row>
    <row r="269" spans="2:28" x14ac:dyDescent="0.35">
      <c r="F269" s="1783" t="s">
        <v>536</v>
      </c>
      <c r="G269" s="1784"/>
      <c r="H269" s="1785"/>
      <c r="I269" s="1126">
        <f>(142132.27*1.013*1.025/Personal!AI21)/45*E89/70*Kalkulation!F9/Jahresarbeitszeitmodelle!K7*38</f>
        <v>5.1673473760461066</v>
      </c>
      <c r="M269" s="7"/>
      <c r="N269" s="35"/>
    </row>
    <row r="270" spans="2:28" x14ac:dyDescent="0.35">
      <c r="L270" s="36"/>
    </row>
    <row r="271" spans="2:28" ht="15" customHeight="1" x14ac:dyDescent="0.35">
      <c r="B271" s="399" t="s">
        <v>537</v>
      </c>
      <c r="L271" s="36"/>
    </row>
    <row r="272" spans="2:28" ht="16.5" x14ac:dyDescent="0.35">
      <c r="B272" s="155" t="s">
        <v>538</v>
      </c>
      <c r="E272" s="574">
        <f>AB272*$E$78*$E$79*$E$80*$E$81*$E$82*$E$83*$E$84*$E$85*$E$86*$E$87</f>
        <v>5.3809565868621316</v>
      </c>
      <c r="F272" s="157" t="s">
        <v>539</v>
      </c>
      <c r="G272" s="539"/>
      <c r="L272" s="36"/>
      <c r="AB272" s="939">
        <v>3.9350999999999994</v>
      </c>
    </row>
    <row r="273" spans="2:28" x14ac:dyDescent="0.35">
      <c r="B273" s="154" t="s">
        <v>540</v>
      </c>
      <c r="E273" s="763">
        <v>0.1</v>
      </c>
      <c r="F273" s="157" t="s">
        <v>541</v>
      </c>
      <c r="L273" s="36"/>
    </row>
    <row r="274" spans="2:28" ht="15" customHeight="1" x14ac:dyDescent="0.35">
      <c r="B274" s="35"/>
      <c r="L274" s="36"/>
    </row>
    <row r="275" spans="2:28" x14ac:dyDescent="0.35">
      <c r="B275" s="170"/>
      <c r="L275" s="36"/>
    </row>
    <row r="276" spans="2:28" x14ac:dyDescent="0.35">
      <c r="B276" s="1776" t="s">
        <v>24</v>
      </c>
      <c r="C276" s="1774"/>
      <c r="D276" s="1774"/>
      <c r="E276" s="1774"/>
      <c r="F276" s="1774"/>
      <c r="G276" s="1774"/>
      <c r="H276" s="1774"/>
      <c r="I276" s="1774"/>
      <c r="J276" s="1774"/>
      <c r="K276" s="1774"/>
      <c r="L276" s="1775"/>
    </row>
    <row r="277" spans="2:28" x14ac:dyDescent="0.35">
      <c r="B277" s="170"/>
      <c r="F277" s="157"/>
      <c r="G277" s="171"/>
      <c r="L277" s="36"/>
    </row>
    <row r="278" spans="2:28" x14ac:dyDescent="0.35">
      <c r="B278" s="170" t="s">
        <v>542</v>
      </c>
      <c r="E278" s="1482">
        <f>30810.45*1.013*1.025/Personal!AI14/70*Kalkulation!F9/Jahresarbeitszeitmodelle!K7*38</f>
        <v>1.0287016608562947</v>
      </c>
      <c r="H278" s="49"/>
      <c r="I278" s="194"/>
      <c r="L278" s="168"/>
    </row>
    <row r="279" spans="2:28" x14ac:dyDescent="0.35">
      <c r="F279" s="157"/>
      <c r="L279" s="168"/>
    </row>
    <row r="280" spans="2:28" x14ac:dyDescent="0.35">
      <c r="B280" s="35"/>
      <c r="L280" s="168"/>
    </row>
    <row r="281" spans="2:28" x14ac:dyDescent="0.35">
      <c r="B281" s="155" t="s">
        <v>543</v>
      </c>
      <c r="E281" s="207">
        <f>IF(E11=365,AB282*$E$78*$E$79*$E$80*$E$81*$E$82*$E$83*$E$84*$E$85*$E$86*$E$87,AB282*$E$78*$E$79*$E$80*$E$81*$E$82*$E$83*$E$84*$E$85*$E$86*$E$87/365*366)</f>
        <v>965.81272071884416</v>
      </c>
      <c r="F281" s="7" t="s">
        <v>544</v>
      </c>
      <c r="G281" s="175" t="s">
        <v>545</v>
      </c>
      <c r="L281" s="168"/>
    </row>
    <row r="282" spans="2:28" x14ac:dyDescent="0.35">
      <c r="L282" s="168"/>
      <c r="AB282" s="939">
        <v>706.3</v>
      </c>
    </row>
    <row r="283" spans="2:28" x14ac:dyDescent="0.35">
      <c r="B283" s="1230" t="s">
        <v>376</v>
      </c>
      <c r="C283" s="1228"/>
      <c r="D283" s="1228"/>
      <c r="E283" s="1228"/>
      <c r="F283" s="1228"/>
      <c r="G283" s="1228"/>
      <c r="H283" s="1228"/>
      <c r="I283" s="1228"/>
      <c r="J283" s="1228"/>
      <c r="K283" s="1228"/>
      <c r="L283" s="1229"/>
      <c r="AB283" s="939"/>
    </row>
    <row r="284" spans="2:28" x14ac:dyDescent="0.35">
      <c r="B284" s="170"/>
      <c r="E284" s="1236"/>
      <c r="F284" s="157"/>
      <c r="L284" s="36"/>
      <c r="AB284" s="939"/>
    </row>
    <row r="285" spans="2:28" x14ac:dyDescent="0.35">
      <c r="B285" s="170" t="s">
        <v>546</v>
      </c>
      <c r="E285" s="1482">
        <v>0</v>
      </c>
      <c r="H285" s="1231" t="s">
        <v>202</v>
      </c>
      <c r="I285" s="1476">
        <v>0</v>
      </c>
      <c r="J285" s="1476">
        <v>41</v>
      </c>
      <c r="K285" s="1476">
        <v>71</v>
      </c>
      <c r="L285" s="1476">
        <v>91</v>
      </c>
      <c r="AB285" s="939"/>
    </row>
    <row r="286" spans="2:28" x14ac:dyDescent="0.35">
      <c r="B286" s="170" t="s">
        <v>471</v>
      </c>
      <c r="H286" s="1231" t="s">
        <v>547</v>
      </c>
      <c r="I286" s="1476">
        <v>37</v>
      </c>
      <c r="J286" s="1476">
        <v>74</v>
      </c>
      <c r="K286" s="1476">
        <v>90</v>
      </c>
      <c r="L286" s="1476">
        <v>100</v>
      </c>
      <c r="AB286" s="939"/>
    </row>
    <row r="287" spans="2:28" x14ac:dyDescent="0.35">
      <c r="F287" s="157"/>
      <c r="G287" s="36"/>
      <c r="H287" s="1231" t="s">
        <v>409</v>
      </c>
      <c r="I287" s="1483">
        <f>I286/37</f>
        <v>1</v>
      </c>
      <c r="J287" s="1483">
        <f>J286/37</f>
        <v>2</v>
      </c>
      <c r="K287" s="1483">
        <f>K286/37</f>
        <v>2.4324324324324325</v>
      </c>
      <c r="L287" s="1483">
        <f>L286/37</f>
        <v>2.7027027027027026</v>
      </c>
      <c r="AB287" s="939"/>
    </row>
    <row r="288" spans="2:28" x14ac:dyDescent="0.35">
      <c r="F288" s="157"/>
      <c r="G288" s="1232"/>
      <c r="H288" s="1233"/>
      <c r="I288" s="1233"/>
      <c r="J288" s="1233"/>
      <c r="K288" s="1233"/>
      <c r="L288" s="1233"/>
      <c r="N288" s="35"/>
      <c r="AB288" s="939"/>
    </row>
    <row r="289" spans="2:28" x14ac:dyDescent="0.35">
      <c r="B289" s="1776" t="s">
        <v>140</v>
      </c>
      <c r="C289" s="1774"/>
      <c r="D289" s="1774"/>
      <c r="E289" s="1774"/>
      <c r="F289" s="1774"/>
      <c r="G289" s="1774"/>
      <c r="H289" s="1774"/>
      <c r="I289" s="1774"/>
      <c r="J289" s="1774"/>
      <c r="K289" s="1774"/>
      <c r="L289" s="1775"/>
    </row>
    <row r="290" spans="2:28" x14ac:dyDescent="0.35">
      <c r="D290" s="1484" t="s">
        <v>209</v>
      </c>
      <c r="E290" s="1200" t="s">
        <v>208</v>
      </c>
      <c r="L290" s="168"/>
    </row>
    <row r="291" spans="2:28" ht="15.5" x14ac:dyDescent="0.35">
      <c r="B291" s="170" t="s">
        <v>548</v>
      </c>
      <c r="D291" s="1201">
        <f>D292+D293+D294+D295</f>
        <v>1</v>
      </c>
      <c r="E291" s="1485">
        <f>Präsenzmodell!H39</f>
        <v>33.013873602108895</v>
      </c>
      <c r="F291" s="157"/>
      <c r="I291" s="30"/>
      <c r="L291" s="36"/>
    </row>
    <row r="292" spans="2:28" x14ac:dyDescent="0.35">
      <c r="B292" s="178" t="s">
        <v>357</v>
      </c>
      <c r="C292" s="179"/>
      <c r="D292" s="968">
        <v>0.2</v>
      </c>
      <c r="E292" s="1473">
        <f>$E$291*D292</f>
        <v>6.6027747204217793</v>
      </c>
      <c r="F292" s="157"/>
      <c r="I292" s="30"/>
      <c r="L292" s="36"/>
    </row>
    <row r="293" spans="2:28" x14ac:dyDescent="0.35">
      <c r="B293" s="178" t="s">
        <v>549</v>
      </c>
      <c r="C293" s="179"/>
      <c r="D293" s="968">
        <v>0.05</v>
      </c>
      <c r="E293" s="1473">
        <f>$E$291*D293</f>
        <v>1.6506936801054448</v>
      </c>
      <c r="F293" s="157"/>
      <c r="I293" s="30"/>
      <c r="L293" s="36"/>
    </row>
    <row r="294" spans="2:28" x14ac:dyDescent="0.35">
      <c r="B294" s="180" t="s">
        <v>550</v>
      </c>
      <c r="C294" s="179"/>
      <c r="D294" s="968">
        <v>0.6</v>
      </c>
      <c r="E294" s="1473">
        <f>$E$291*D294</f>
        <v>19.808324161265336</v>
      </c>
      <c r="F294" s="157"/>
      <c r="L294" s="36"/>
    </row>
    <row r="295" spans="2:28" x14ac:dyDescent="0.35">
      <c r="B295" s="180" t="s">
        <v>551</v>
      </c>
      <c r="C295" s="179"/>
      <c r="D295" s="968">
        <v>0.15</v>
      </c>
      <c r="E295" s="1473">
        <f>$E$291*D295</f>
        <v>4.952081040316334</v>
      </c>
      <c r="L295" s="36"/>
    </row>
    <row r="296" spans="2:28" x14ac:dyDescent="0.35">
      <c r="B296" s="170" t="s">
        <v>552</v>
      </c>
      <c r="D296" s="1286" t="s">
        <v>553</v>
      </c>
      <c r="E296" s="1473">
        <f>Präsenzmodell!D40</f>
        <v>2</v>
      </c>
      <c r="L296" s="36"/>
      <c r="X296" s="7" t="s">
        <v>554</v>
      </c>
      <c r="Y296" s="760">
        <v>0.2</v>
      </c>
      <c r="Z296" s="760">
        <v>0.6</v>
      </c>
      <c r="AA296" s="760">
        <v>0.2</v>
      </c>
      <c r="AB296" s="7">
        <v>2</v>
      </c>
    </row>
    <row r="297" spans="2:28" x14ac:dyDescent="0.35">
      <c r="B297" s="170"/>
      <c r="E297" s="567"/>
      <c r="F297" s="380"/>
      <c r="G297" s="566"/>
      <c r="H297" s="381"/>
      <c r="I297" s="381"/>
      <c r="J297" s="379"/>
      <c r="L297" s="36"/>
      <c r="X297" s="7" t="s">
        <v>555</v>
      </c>
      <c r="Y297" s="760">
        <v>0.25</v>
      </c>
      <c r="Z297" s="760">
        <v>0.65</v>
      </c>
      <c r="AA297" s="760">
        <v>0.1</v>
      </c>
      <c r="AB297" s="7">
        <v>3</v>
      </c>
    </row>
    <row r="298" spans="2:28" x14ac:dyDescent="0.35">
      <c r="B298" s="170" t="s">
        <v>556</v>
      </c>
      <c r="E298" s="1473">
        <f>1/70*Kalkulation!F9</f>
        <v>1</v>
      </c>
      <c r="F298" s="8"/>
      <c r="G298" s="8"/>
      <c r="H298" s="570"/>
      <c r="I298" s="30"/>
      <c r="J298" s="379"/>
      <c r="L298" s="36"/>
      <c r="AB298" s="7">
        <v>4</v>
      </c>
    </row>
    <row r="299" spans="2:28" x14ac:dyDescent="0.35">
      <c r="L299" s="36"/>
    </row>
    <row r="300" spans="2:28" hidden="1" x14ac:dyDescent="0.35">
      <c r="B300" s="399" t="s">
        <v>557</v>
      </c>
      <c r="E300" s="1286" t="s">
        <v>424</v>
      </c>
      <c r="F300" s="1286" t="s">
        <v>425</v>
      </c>
      <c r="G300" s="1286" t="s">
        <v>426</v>
      </c>
      <c r="H300" s="1286" t="s">
        <v>409</v>
      </c>
      <c r="I300" s="1286" t="s">
        <v>427</v>
      </c>
      <c r="J300" s="1286" t="s">
        <v>558</v>
      </c>
      <c r="L300" s="36"/>
    </row>
    <row r="301" spans="2:28" hidden="1" x14ac:dyDescent="0.35">
      <c r="E301" s="1814" t="s">
        <v>559</v>
      </c>
      <c r="F301" s="1815"/>
      <c r="G301" s="1815"/>
      <c r="H301" s="1815"/>
      <c r="I301" s="1816"/>
      <c r="J301" s="1486"/>
      <c r="L301" s="36"/>
    </row>
    <row r="302" spans="2:28" hidden="1" x14ac:dyDescent="0.35">
      <c r="B302" s="154"/>
      <c r="E302" s="1817"/>
      <c r="F302" s="1818"/>
      <c r="G302" s="1818"/>
      <c r="H302" s="1818"/>
      <c r="I302" s="1819"/>
      <c r="J302" s="571"/>
      <c r="L302" s="36"/>
    </row>
    <row r="303" spans="2:28" hidden="1" x14ac:dyDescent="0.35">
      <c r="B303" s="154"/>
      <c r="E303" s="1817"/>
      <c r="F303" s="1818"/>
      <c r="G303" s="1818"/>
      <c r="H303" s="1818"/>
      <c r="I303" s="1819"/>
      <c r="J303" s="571"/>
      <c r="L303" s="36"/>
    </row>
    <row r="304" spans="2:28" hidden="1" x14ac:dyDescent="0.35">
      <c r="B304" s="154"/>
      <c r="E304" s="1817"/>
      <c r="F304" s="1818"/>
      <c r="G304" s="1818"/>
      <c r="H304" s="1818"/>
      <c r="I304" s="1819"/>
      <c r="J304" s="571"/>
      <c r="L304" s="36"/>
    </row>
    <row r="305" spans="2:39" hidden="1" x14ac:dyDescent="0.35">
      <c r="B305" s="154"/>
      <c r="E305" s="1817"/>
      <c r="F305" s="1818"/>
      <c r="G305" s="1818"/>
      <c r="H305" s="1818"/>
      <c r="I305" s="1819"/>
      <c r="J305" s="571"/>
      <c r="L305" s="36"/>
    </row>
    <row r="306" spans="2:39" hidden="1" x14ac:dyDescent="0.35">
      <c r="B306" s="154"/>
      <c r="E306" s="1817"/>
      <c r="F306" s="1818"/>
      <c r="G306" s="1818"/>
      <c r="H306" s="1818"/>
      <c r="I306" s="1819"/>
      <c r="J306" s="571"/>
      <c r="L306" s="36"/>
    </row>
    <row r="307" spans="2:39" hidden="1" x14ac:dyDescent="0.35">
      <c r="B307" s="154"/>
      <c r="E307" s="1817"/>
      <c r="F307" s="1818"/>
      <c r="G307" s="1818"/>
      <c r="H307" s="1818"/>
      <c r="I307" s="1819"/>
      <c r="J307" s="571"/>
      <c r="L307" s="36"/>
    </row>
    <row r="308" spans="2:39" hidden="1" x14ac:dyDescent="0.35">
      <c r="B308" s="154"/>
      <c r="E308" s="1817"/>
      <c r="F308" s="1818"/>
      <c r="G308" s="1818"/>
      <c r="H308" s="1818"/>
      <c r="I308" s="1819"/>
      <c r="J308" s="571"/>
      <c r="K308" s="157"/>
      <c r="L308" s="36"/>
    </row>
    <row r="309" spans="2:39" hidden="1" x14ac:dyDescent="0.35">
      <c r="B309" s="35"/>
      <c r="E309" s="1820"/>
      <c r="F309" s="1821"/>
      <c r="G309" s="1821"/>
      <c r="H309" s="1821"/>
      <c r="I309" s="1822"/>
      <c r="J309" s="572"/>
      <c r="K309" s="157"/>
      <c r="L309" s="36"/>
    </row>
    <row r="310" spans="2:39" x14ac:dyDescent="0.35">
      <c r="B310" s="35"/>
      <c r="I310" s="573"/>
      <c r="K310" s="157"/>
      <c r="L310" s="36"/>
    </row>
    <row r="311" spans="2:39" x14ac:dyDescent="0.35">
      <c r="B311" s="399" t="s">
        <v>560</v>
      </c>
      <c r="I311" s="573"/>
      <c r="K311" s="157"/>
      <c r="L311" s="36"/>
    </row>
    <row r="312" spans="2:39" x14ac:dyDescent="0.35">
      <c r="B312" s="155" t="s">
        <v>561</v>
      </c>
      <c r="E312" s="574">
        <f>IF($E$11=365,AB312*$E$78*$E$79*$E$80*$E$81*$E$82*$E$83*$E$84*$E$85*$E$86*$E$87,AB312*$E$78*$E$79*$E$80*$E$81*$E$82*$E$83*$E$84*$E$85*$E$86*$E$87/365*366)</f>
        <v>384.94535582936788</v>
      </c>
      <c r="F312" s="7" t="s">
        <v>432</v>
      </c>
      <c r="G312" s="940"/>
      <c r="H312" s="939"/>
      <c r="I312" s="573"/>
      <c r="L312" s="36"/>
      <c r="AB312" s="939">
        <v>281.51099999999997</v>
      </c>
    </row>
    <row r="313" spans="2:39" x14ac:dyDescent="0.35">
      <c r="B313" s="154" t="s">
        <v>562</v>
      </c>
      <c r="E313" s="574">
        <f>IF($E$11=365,AB313*$E$78*$E$79*$E$80*$E$81*$E$82*$E$83*$E$84*$E$85*$E$86*$E$87,AB313*$E$78*$E$79*$E$80*$E$81*$E$82*$E$83*$E$84*$E$85*$E$86*$E$87/365*366)</f>
        <v>365.62910141499117</v>
      </c>
      <c r="F313" s="7" t="s">
        <v>432</v>
      </c>
      <c r="G313" s="940"/>
      <c r="I313" s="573"/>
      <c r="L313" s="36"/>
      <c r="AB313" s="939">
        <f>AD313*1</f>
        <v>267.38499999999999</v>
      </c>
      <c r="AD313" s="939">
        <v>267.38499999999999</v>
      </c>
      <c r="AE313" s="939"/>
      <c r="AF313" s="939"/>
      <c r="AG313" s="939"/>
      <c r="AH313" s="939"/>
    </row>
    <row r="314" spans="2:39" x14ac:dyDescent="0.35">
      <c r="B314" s="154" t="s">
        <v>563</v>
      </c>
      <c r="C314" s="565"/>
      <c r="D314" s="565"/>
      <c r="E314" s="574">
        <f t="shared" ref="E314:E317" si="12">IF($E$11=365,AB314*$E$78*$E$79*$E$80*$E$81*$E$82*$E$83*$E$84*$E$85*$E$86*$E$87,AB314*$E$78*$E$79*$E$80*$E$81*$E$82*$E$83*$E$84*$E$85*$E$86*$E$87/365*366)</f>
        <v>68.986622908488883</v>
      </c>
      <c r="F314" s="7" t="s">
        <v>432</v>
      </c>
      <c r="G314" s="940"/>
      <c r="H314" s="565"/>
      <c r="I314" s="573"/>
      <c r="L314" s="36"/>
      <c r="AB314" s="939">
        <v>50.449999999999996</v>
      </c>
    </row>
    <row r="315" spans="2:39" x14ac:dyDescent="0.35">
      <c r="B315" s="154" t="s">
        <v>564</v>
      </c>
      <c r="E315" s="574">
        <f t="shared" si="12"/>
        <v>27.594649163395555</v>
      </c>
      <c r="F315" s="7" t="s">
        <v>432</v>
      </c>
      <c r="G315" s="940"/>
      <c r="I315" s="573"/>
      <c r="L315" s="36"/>
      <c r="AB315" s="939">
        <v>20.18</v>
      </c>
    </row>
    <row r="316" spans="2:39" x14ac:dyDescent="0.35">
      <c r="B316" s="154" t="s">
        <v>565</v>
      </c>
      <c r="E316" s="1269">
        <f>IF($E$11=365,AB316*$E$78*$E$79*$E$80*$E$81*$E$82*$E$83*$K$84*$K$85*$K$86*$K$87,AB316*$E$78*$E$79*$E$80*$E$81*$E$82*$E$83*$K$84*$K$85*$K$86*$K$87/365*366)</f>
        <v>34.939966747739369</v>
      </c>
      <c r="F316" s="7" t="s">
        <v>432</v>
      </c>
      <c r="G316" s="940"/>
      <c r="I316" s="573"/>
      <c r="L316" s="36"/>
      <c r="AB316" s="939">
        <v>25.224999999999998</v>
      </c>
    </row>
    <row r="317" spans="2:39" x14ac:dyDescent="0.35">
      <c r="B317" s="154" t="s">
        <v>566</v>
      </c>
      <c r="E317" s="574">
        <f t="shared" si="12"/>
        <v>27.594649163395555</v>
      </c>
      <c r="F317" s="7" t="s">
        <v>432</v>
      </c>
      <c r="G317" s="940"/>
      <c r="I317" s="573"/>
      <c r="L317" s="36"/>
      <c r="AB317" s="939">
        <v>20.18</v>
      </c>
    </row>
    <row r="318" spans="2:39" x14ac:dyDescent="0.35">
      <c r="B318" s="154" t="s">
        <v>567</v>
      </c>
      <c r="E318" s="1269">
        <f>IF($E$11=365,AB318*$E$78*$E$79*$E$80*$E$81*$E$82*$E$83*$K$84*$K$85*$K$86*$K$87,AB318*$E$78*$E$79*$E$80*$E$81*$E$82*$E$83*$K$84*$K$85*$K$86*$K$87/365*366)</f>
        <v>184.4830244280638</v>
      </c>
      <c r="F318" s="7" t="s">
        <v>432</v>
      </c>
      <c r="G318" s="940"/>
      <c r="I318" s="573"/>
      <c r="L318" s="36"/>
      <c r="AB318" s="939">
        <v>133.18799999999999</v>
      </c>
    </row>
    <row r="319" spans="2:39" x14ac:dyDescent="0.35">
      <c r="B319" s="154" t="s">
        <v>568</v>
      </c>
      <c r="E319" s="1269">
        <f>IF($E$11=365,AB319*$E$78*$E$79*$E$80*$E$81*$E$82*1.2*1.15*1.68*$K$86*$K$87,AB319*$E$78*$E$79*$E$80*$E$81*$E$82*1.2*1.15*1.68*$K$86*$K$87/365*366)</f>
        <v>156.92865024833657</v>
      </c>
      <c r="F319" s="7" t="s">
        <v>432</v>
      </c>
      <c r="G319" s="171"/>
      <c r="I319" s="573"/>
      <c r="K319" s="157"/>
      <c r="L319" s="36"/>
      <c r="AB319" s="939">
        <f>AM322</f>
        <v>60.237696184048481</v>
      </c>
      <c r="AI319" s="939">
        <f>1813.33+446.67+273.33+221.67</f>
        <v>2755</v>
      </c>
      <c r="AJ319" s="7">
        <v>749</v>
      </c>
      <c r="AK319" s="939">
        <f>AI319/AJ319</f>
        <v>3.6782376502002672</v>
      </c>
      <c r="AL319" s="939">
        <f t="shared" ref="AL319:AL320" si="13">AK319*12</f>
        <v>44.138851802403209</v>
      </c>
      <c r="AM319" s="939">
        <f>AL319*(1+$E$48)</f>
        <v>57.062707610146866</v>
      </c>
    </row>
    <row r="320" spans="2:39" ht="13.4" customHeight="1" x14ac:dyDescent="0.35">
      <c r="B320" s="35" t="s">
        <v>569</v>
      </c>
      <c r="E320" s="1269">
        <f>0.29*E11*K84*K85*K86*K87</f>
        <v>123.33723292800001</v>
      </c>
      <c r="F320" s="7" t="s">
        <v>432</v>
      </c>
      <c r="I320" s="573"/>
      <c r="K320" s="157"/>
      <c r="L320" s="36"/>
      <c r="AI320" s="939">
        <f>10057/3</f>
        <v>3352.3333333333335</v>
      </c>
      <c r="AJ320" s="7">
        <v>1330</v>
      </c>
      <c r="AK320" s="939">
        <f t="shared" ref="AK320:AK321" si="14">AI320/AJ320</f>
        <v>2.5205513784461155</v>
      </c>
      <c r="AL320" s="939">
        <f t="shared" si="13"/>
        <v>30.246616541353387</v>
      </c>
      <c r="AM320" s="939">
        <f t="shared" ref="AM320:AM323" si="15">AL320*(1+$E$48)</f>
        <v>39.102825864661654</v>
      </c>
    </row>
    <row r="321" spans="2:41" x14ac:dyDescent="0.35">
      <c r="B321" s="35"/>
      <c r="I321" s="573"/>
      <c r="K321" s="157"/>
      <c r="L321" s="36"/>
      <c r="AI321" s="939">
        <v>8104</v>
      </c>
      <c r="AJ321" s="7">
        <v>1487</v>
      </c>
      <c r="AK321" s="939">
        <f t="shared" si="14"/>
        <v>5.4498991257565566</v>
      </c>
      <c r="AL321" s="939">
        <f>AK321*12</f>
        <v>65.398789509078682</v>
      </c>
      <c r="AM321" s="939">
        <f t="shared" si="15"/>
        <v>84.547555077336924</v>
      </c>
    </row>
    <row r="322" spans="2:41" x14ac:dyDescent="0.35">
      <c r="B322" s="1776" t="s">
        <v>570</v>
      </c>
      <c r="C322" s="1774"/>
      <c r="D322" s="1774"/>
      <c r="E322" s="1774"/>
      <c r="F322" s="1774"/>
      <c r="G322" s="1774"/>
      <c r="H322" s="1774"/>
      <c r="I322" s="1774"/>
      <c r="J322" s="1774"/>
      <c r="K322" s="1774"/>
      <c r="L322" s="1775"/>
      <c r="AI322" s="939">
        <f>SUM(AI319:AI321)</f>
        <v>14211.333333333334</v>
      </c>
      <c r="AJ322" s="7">
        <f t="shared" ref="AJ322" si="16">SUM(AJ319:AJ321)</f>
        <v>3566</v>
      </c>
      <c r="AK322" s="939">
        <f>SUM(AK319:AK321)/3</f>
        <v>3.8828960514676467</v>
      </c>
      <c r="AL322" s="939">
        <f t="shared" ref="AL322:AM322" si="17">SUM(AL319:AL321)/3</f>
        <v>46.594752617611761</v>
      </c>
      <c r="AM322" s="939">
        <f t="shared" si="17"/>
        <v>60.237696184048481</v>
      </c>
    </row>
    <row r="323" spans="2:41" x14ac:dyDescent="0.35">
      <c r="L323" s="62"/>
      <c r="AK323" s="939">
        <f>AI322/AJ322</f>
        <v>3.9852308842774353</v>
      </c>
      <c r="AL323" s="939">
        <f>AK323*12</f>
        <v>47.822770611329226</v>
      </c>
      <c r="AM323" s="939">
        <f t="shared" si="15"/>
        <v>61.825277846326422</v>
      </c>
      <c r="AO323" s="939">
        <f>MEDIAN(AM319:AM321)</f>
        <v>57.062707610146866</v>
      </c>
    </row>
    <row r="324" spans="2:41" x14ac:dyDescent="0.35">
      <c r="B324" s="1858" t="s">
        <v>571</v>
      </c>
      <c r="C324" s="1859"/>
      <c r="D324" s="1860"/>
      <c r="E324" s="569">
        <v>7.0000000000000007E-2</v>
      </c>
      <c r="F324" s="157" t="s">
        <v>572</v>
      </c>
      <c r="G324" s="157"/>
      <c r="H324" s="157"/>
      <c r="I324" s="568"/>
      <c r="L324" s="36"/>
    </row>
    <row r="325" spans="2:41" x14ac:dyDescent="0.35">
      <c r="B325" s="170" t="s">
        <v>573</v>
      </c>
      <c r="E325" s="569">
        <v>7.0000000000000007E-2</v>
      </c>
      <c r="F325" s="157" t="s">
        <v>572</v>
      </c>
      <c r="L325" s="36"/>
    </row>
    <row r="326" spans="2:41" hidden="1" x14ac:dyDescent="0.35">
      <c r="B326" s="170" t="s">
        <v>573</v>
      </c>
      <c r="E326" s="569">
        <v>7.0000000000000007E-2</v>
      </c>
      <c r="F326" s="157" t="s">
        <v>574</v>
      </c>
      <c r="L326" s="36"/>
    </row>
    <row r="327" spans="2:41" x14ac:dyDescent="0.35">
      <c r="L327" s="36"/>
    </row>
    <row r="328" spans="2:41" x14ac:dyDescent="0.35">
      <c r="B328" s="1776" t="s">
        <v>575</v>
      </c>
      <c r="C328" s="1774"/>
      <c r="D328" s="1774"/>
      <c r="E328" s="1774"/>
      <c r="F328" s="1774"/>
      <c r="G328" s="1774"/>
      <c r="H328" s="1774"/>
      <c r="I328" s="1774"/>
      <c r="J328" s="1774"/>
      <c r="K328" s="1774"/>
      <c r="L328" s="1851"/>
    </row>
    <row r="329" spans="2:41" x14ac:dyDescent="0.35">
      <c r="B329" s="160"/>
      <c r="L329" s="62"/>
    </row>
    <row r="330" spans="2:41" x14ac:dyDescent="0.35">
      <c r="B330" s="170" t="s">
        <v>576</v>
      </c>
      <c r="D330" s="1487" t="s">
        <v>577</v>
      </c>
      <c r="E330" s="535" t="s">
        <v>578</v>
      </c>
      <c r="F330" s="371"/>
      <c r="G330" s="1790" t="s">
        <v>579</v>
      </c>
      <c r="H330" s="1791"/>
      <c r="L330" s="36"/>
    </row>
    <row r="331" spans="2:41" x14ac:dyDescent="0.35">
      <c r="D331" s="1487" t="s">
        <v>580</v>
      </c>
      <c r="E331" s="535" t="s">
        <v>581</v>
      </c>
      <c r="F331" s="371"/>
      <c r="G331" s="1792"/>
      <c r="H331" s="1793"/>
      <c r="L331" s="36"/>
    </row>
    <row r="332" spans="2:41" x14ac:dyDescent="0.35">
      <c r="D332" s="1487" t="s">
        <v>582</v>
      </c>
      <c r="E332" s="536" t="s">
        <v>582</v>
      </c>
      <c r="F332" s="39"/>
      <c r="G332" s="1794"/>
      <c r="H332" s="1795"/>
      <c r="L332" s="36"/>
    </row>
    <row r="333" spans="2:41" x14ac:dyDescent="0.35">
      <c r="L333" s="36"/>
    </row>
    <row r="334" spans="2:41" x14ac:dyDescent="0.35">
      <c r="B334" s="170" t="s">
        <v>583</v>
      </c>
      <c r="L334" s="36"/>
    </row>
    <row r="335" spans="2:41" x14ac:dyDescent="0.35">
      <c r="B335" s="166" t="s">
        <v>584</v>
      </c>
      <c r="L335" s="36"/>
    </row>
    <row r="336" spans="2:41" ht="30" customHeight="1" x14ac:dyDescent="0.35">
      <c r="B336" s="1786" t="s">
        <v>585</v>
      </c>
      <c r="C336" s="1857"/>
      <c r="D336" s="1857"/>
      <c r="E336" s="1488" t="s">
        <v>586</v>
      </c>
      <c r="F336" s="752" t="s">
        <v>587</v>
      </c>
      <c r="L336" s="36"/>
    </row>
    <row r="337" spans="2:12" x14ac:dyDescent="0.35">
      <c r="B337" s="1849" t="s">
        <v>351</v>
      </c>
      <c r="C337" s="1850"/>
      <c r="D337" s="1850"/>
      <c r="E337" s="1489">
        <v>1</v>
      </c>
      <c r="F337" s="1490">
        <v>1</v>
      </c>
      <c r="L337" s="36"/>
    </row>
    <row r="338" spans="2:12" x14ac:dyDescent="0.35">
      <c r="B338" s="1788" t="s">
        <v>123</v>
      </c>
      <c r="C338" s="1789"/>
      <c r="D338" s="1789"/>
      <c r="E338" s="541">
        <v>1</v>
      </c>
      <c r="F338" s="753">
        <v>1</v>
      </c>
      <c r="L338" s="36"/>
    </row>
    <row r="339" spans="2:12" x14ac:dyDescent="0.35">
      <c r="B339" s="1788" t="s">
        <v>355</v>
      </c>
      <c r="C339" s="1789"/>
      <c r="D339" s="1789"/>
      <c r="E339" s="2">
        <v>1</v>
      </c>
      <c r="F339" s="754">
        <v>1</v>
      </c>
      <c r="L339" s="36"/>
    </row>
    <row r="340" spans="2:12" x14ac:dyDescent="0.35">
      <c r="B340" s="1788" t="s">
        <v>357</v>
      </c>
      <c r="C340" s="1789"/>
      <c r="D340" s="1789"/>
      <c r="E340" s="541">
        <v>1</v>
      </c>
      <c r="F340" s="753">
        <v>1</v>
      </c>
      <c r="L340" s="36"/>
    </row>
    <row r="341" spans="2:12" x14ac:dyDescent="0.35">
      <c r="B341" s="1788" t="s">
        <v>588</v>
      </c>
      <c r="C341" s="1789"/>
      <c r="D341" s="1789"/>
      <c r="E341" s="541">
        <v>1</v>
      </c>
      <c r="F341" s="753">
        <v>1</v>
      </c>
      <c r="L341" s="36"/>
    </row>
    <row r="342" spans="2:12" x14ac:dyDescent="0.35">
      <c r="B342" s="1788" t="s">
        <v>363</v>
      </c>
      <c r="C342" s="1789"/>
      <c r="D342" s="1789"/>
      <c r="E342" s="541">
        <v>1</v>
      </c>
      <c r="F342" s="753">
        <v>1</v>
      </c>
      <c r="L342" s="36"/>
    </row>
    <row r="343" spans="2:12" x14ac:dyDescent="0.35">
      <c r="B343" s="1788" t="s">
        <v>365</v>
      </c>
      <c r="C343" s="1789"/>
      <c r="D343" s="1789"/>
      <c r="E343" s="2">
        <v>1</v>
      </c>
      <c r="F343" s="754">
        <v>1</v>
      </c>
      <c r="L343" s="36"/>
    </row>
    <row r="344" spans="2:12" x14ac:dyDescent="0.35">
      <c r="B344" s="1788" t="s">
        <v>367</v>
      </c>
      <c r="C344" s="1789"/>
      <c r="D344" s="1789"/>
      <c r="E344" s="2">
        <v>1</v>
      </c>
      <c r="F344" s="754">
        <v>0</v>
      </c>
      <c r="L344" s="36"/>
    </row>
    <row r="345" spans="2:12" x14ac:dyDescent="0.35">
      <c r="B345" s="1788" t="s">
        <v>369</v>
      </c>
      <c r="C345" s="1789"/>
      <c r="D345" s="1789"/>
      <c r="E345" s="2">
        <v>1</v>
      </c>
      <c r="F345" s="754">
        <v>0.71</v>
      </c>
      <c r="L345" s="36"/>
    </row>
    <row r="346" spans="2:12" x14ac:dyDescent="0.35">
      <c r="B346" s="1788" t="s">
        <v>371</v>
      </c>
      <c r="C346" s="1789"/>
      <c r="D346" s="1789"/>
      <c r="E346" s="2">
        <v>1</v>
      </c>
      <c r="F346" s="754">
        <v>1</v>
      </c>
      <c r="L346" s="36"/>
    </row>
    <row r="347" spans="2:12" x14ac:dyDescent="0.35">
      <c r="B347" s="1788" t="s">
        <v>373</v>
      </c>
      <c r="C347" s="1789"/>
      <c r="D347" s="1789"/>
      <c r="E347" s="2">
        <v>1</v>
      </c>
      <c r="F347" s="754">
        <v>1</v>
      </c>
      <c r="L347" s="36"/>
    </row>
    <row r="348" spans="2:12" x14ac:dyDescent="0.35">
      <c r="B348" s="1841" t="s">
        <v>119</v>
      </c>
      <c r="C348" s="1842"/>
      <c r="D348" s="1842"/>
      <c r="E348" s="3">
        <v>1</v>
      </c>
      <c r="F348" s="755">
        <v>1</v>
      </c>
      <c r="L348" s="36"/>
    </row>
    <row r="349" spans="2:12" x14ac:dyDescent="0.35">
      <c r="L349" s="36"/>
    </row>
    <row r="350" spans="2:12" hidden="1" x14ac:dyDescent="0.35">
      <c r="L350" s="36"/>
    </row>
    <row r="351" spans="2:12" hidden="1" x14ac:dyDescent="0.35">
      <c r="L351" s="36"/>
    </row>
    <row r="352" spans="2:12" ht="15" hidden="1" customHeight="1" x14ac:dyDescent="0.35">
      <c r="B352" s="1776" t="s">
        <v>589</v>
      </c>
      <c r="C352" s="1774"/>
      <c r="D352" s="1774"/>
      <c r="E352" s="1774"/>
      <c r="F352" s="1774"/>
      <c r="G352" s="1774"/>
      <c r="H352" s="1774"/>
      <c r="I352" s="1774"/>
      <c r="J352" s="1774"/>
      <c r="K352" s="1774"/>
      <c r="L352" s="1775"/>
    </row>
    <row r="353" spans="2:12" hidden="1" x14ac:dyDescent="0.35">
      <c r="D353" s="370" t="s">
        <v>590</v>
      </c>
      <c r="E353" s="55"/>
      <c r="F353" s="55"/>
      <c r="H353" s="7" t="s">
        <v>591</v>
      </c>
      <c r="L353" s="36"/>
    </row>
    <row r="354" spans="2:12" hidden="1" x14ac:dyDescent="0.35">
      <c r="D354" s="634" t="s">
        <v>592</v>
      </c>
      <c r="E354" s="55"/>
      <c r="F354" s="55"/>
      <c r="H354" s="7" t="s">
        <v>593</v>
      </c>
      <c r="L354" s="36"/>
    </row>
    <row r="355" spans="2:12" ht="15.5" hidden="1" x14ac:dyDescent="0.35">
      <c r="B355" s="1491" t="s">
        <v>594</v>
      </c>
      <c r="C355" s="1492">
        <v>0</v>
      </c>
      <c r="D355" s="1493">
        <v>8.0971659919028341E-2</v>
      </c>
      <c r="H355" s="1494">
        <v>0</v>
      </c>
      <c r="L355" s="36"/>
    </row>
    <row r="356" spans="2:12" ht="15.5" hidden="1" x14ac:dyDescent="0.35">
      <c r="B356" s="375" t="s">
        <v>594</v>
      </c>
      <c r="C356" s="376">
        <v>1</v>
      </c>
      <c r="D356" s="1493">
        <v>0.15479876160990713</v>
      </c>
      <c r="H356" s="1494">
        <v>0.26041510564963288</v>
      </c>
      <c r="L356" s="36"/>
    </row>
    <row r="357" spans="2:12" ht="15.5" hidden="1" x14ac:dyDescent="0.35">
      <c r="B357" s="375" t="s">
        <v>594</v>
      </c>
      <c r="C357" s="376">
        <v>2</v>
      </c>
      <c r="D357" s="1493">
        <v>0.28449502133712656</v>
      </c>
      <c r="H357" s="1494">
        <v>0.52083021129926577</v>
      </c>
      <c r="L357" s="36"/>
    </row>
    <row r="358" spans="2:12" ht="15.5" hidden="1" x14ac:dyDescent="0.35">
      <c r="B358" s="375" t="s">
        <v>594</v>
      </c>
      <c r="C358" s="376">
        <v>3</v>
      </c>
      <c r="D358" s="1493">
        <v>0.42105263157894735</v>
      </c>
      <c r="H358" s="1494">
        <v>0.84471002547579821</v>
      </c>
      <c r="L358" s="36"/>
    </row>
    <row r="359" spans="2:12" ht="15.5" hidden="1" x14ac:dyDescent="0.35">
      <c r="B359" s="375" t="s">
        <v>594</v>
      </c>
      <c r="C359" s="376">
        <v>4</v>
      </c>
      <c r="D359" s="1493">
        <v>0.52631578947368418</v>
      </c>
      <c r="H359" s="1494">
        <v>1.2021579499475501</v>
      </c>
      <c r="L359" s="36"/>
    </row>
    <row r="360" spans="2:12" ht="15.5" hidden="1" x14ac:dyDescent="0.35">
      <c r="B360" s="375" t="s">
        <v>594</v>
      </c>
      <c r="C360" s="376">
        <v>5</v>
      </c>
      <c r="D360" s="1493">
        <v>0.58479532163742698</v>
      </c>
      <c r="H360" s="1494">
        <v>1.2501498576352468</v>
      </c>
      <c r="L360" s="36"/>
    </row>
    <row r="361" spans="2:12" ht="15.5" hidden="1" x14ac:dyDescent="0.35">
      <c r="B361" s="375" t="s">
        <v>594</v>
      </c>
      <c r="C361" s="376">
        <v>6</v>
      </c>
      <c r="D361" s="1493">
        <v>0.6578947368421052</v>
      </c>
      <c r="H361" s="1494">
        <v>1.3589839652330289</v>
      </c>
      <c r="L361" s="36"/>
    </row>
    <row r="362" spans="2:12" ht="15.5" hidden="1" x14ac:dyDescent="0.35">
      <c r="B362" s="377" t="s">
        <v>594</v>
      </c>
      <c r="C362" s="378">
        <v>7</v>
      </c>
      <c r="D362" s="1493">
        <v>1.4</v>
      </c>
      <c r="H362" s="1494">
        <v>1.5627528847594789</v>
      </c>
      <c r="L362" s="36"/>
    </row>
    <row r="363" spans="2:12" x14ac:dyDescent="0.35">
      <c r="L363" s="36"/>
    </row>
    <row r="364" spans="2:12" x14ac:dyDescent="0.35">
      <c r="B364" s="1776" t="s">
        <v>595</v>
      </c>
      <c r="C364" s="1774"/>
      <c r="D364" s="1774"/>
      <c r="E364" s="1774"/>
      <c r="F364" s="1774"/>
      <c r="G364" s="1774"/>
      <c r="H364" s="1774"/>
      <c r="I364" s="1774"/>
      <c r="J364" s="1774"/>
      <c r="K364" s="1774"/>
      <c r="L364" s="1775"/>
    </row>
    <row r="365" spans="2:12" x14ac:dyDescent="0.35">
      <c r="L365" s="62"/>
    </row>
    <row r="366" spans="2:12" x14ac:dyDescent="0.35">
      <c r="B366" s="1843" t="s">
        <v>596</v>
      </c>
      <c r="C366" s="1843"/>
      <c r="D366" s="1843"/>
      <c r="E366" s="1843"/>
      <c r="L366" s="36"/>
    </row>
    <row r="367" spans="2:12" x14ac:dyDescent="0.35">
      <c r="B367" s="1847" t="s">
        <v>597</v>
      </c>
      <c r="C367" s="1847"/>
      <c r="D367" s="1848" t="s">
        <v>598</v>
      </c>
      <c r="E367" s="1848" t="s">
        <v>599</v>
      </c>
      <c r="L367" s="36"/>
    </row>
    <row r="368" spans="2:12" x14ac:dyDescent="0.35">
      <c r="B368" s="1495" t="s">
        <v>600</v>
      </c>
      <c r="C368" s="1495" t="s">
        <v>601</v>
      </c>
      <c r="D368" s="1848"/>
      <c r="E368" s="1848"/>
      <c r="L368" s="36"/>
    </row>
    <row r="369" spans="2:12" x14ac:dyDescent="0.35">
      <c r="B369" s="1496">
        <v>5</v>
      </c>
      <c r="C369" s="1496">
        <v>14</v>
      </c>
      <c r="D369" s="1497" t="str">
        <f>IF(AND(Kalkulation!$F$9&gt;(B369-1),Kalkulation!$F$9&lt;B370),Kalkulation!$F$9,"")</f>
        <v/>
      </c>
      <c r="E369" s="1477">
        <v>1</v>
      </c>
      <c r="L369" s="36"/>
    </row>
    <row r="370" spans="2:12" x14ac:dyDescent="0.35">
      <c r="B370" s="1496">
        <v>15</v>
      </c>
      <c r="C370" s="1496">
        <v>30</v>
      </c>
      <c r="D370" s="1497" t="str">
        <f>IF(AND(Kalkulation!$F$9&gt;(B370-1),Kalkulation!$F$9&lt;B371),Kalkulation!$F$9,"")</f>
        <v/>
      </c>
      <c r="E370" s="1477">
        <v>1</v>
      </c>
      <c r="L370" s="36"/>
    </row>
    <row r="371" spans="2:12" x14ac:dyDescent="0.35">
      <c r="B371" s="1496">
        <v>31</v>
      </c>
      <c r="C371" s="1496">
        <v>300</v>
      </c>
      <c r="D371" s="1497">
        <f>IF(AND(Kalkulation!$F$9&gt;(B371-1),Kalkulation!$F$9&lt;B372),Kalkulation!$F$9,"")</f>
        <v>70</v>
      </c>
      <c r="E371" s="1477">
        <v>2</v>
      </c>
      <c r="L371" s="36"/>
    </row>
    <row r="372" spans="2:12" x14ac:dyDescent="0.35">
      <c r="B372" s="1496">
        <v>301</v>
      </c>
      <c r="C372" s="1496">
        <v>400</v>
      </c>
      <c r="D372" s="1497" t="str">
        <f>IF(AND(Kalkulation!$F$9&gt;(B372-1),Kalkulation!$F$9&lt;B373),Kalkulation!$F$9,"")</f>
        <v/>
      </c>
      <c r="E372" s="1477">
        <v>2</v>
      </c>
      <c r="L372" s="36"/>
    </row>
    <row r="373" spans="2:12" x14ac:dyDescent="0.35">
      <c r="B373" s="1496"/>
      <c r="C373" s="1496"/>
      <c r="D373" s="1497" t="str">
        <f>IF(AND(Kalkulation!$F$9&gt;(B373-1),Kalkulation!$F$9&lt;B374),Kalkulation!$F$9,"")</f>
        <v/>
      </c>
      <c r="E373" s="1477"/>
      <c r="L373" s="36"/>
    </row>
    <row r="374" spans="2:12" hidden="1" x14ac:dyDescent="0.35">
      <c r="B374" s="1496"/>
      <c r="C374" s="1496"/>
      <c r="D374" s="1497" t="str">
        <f>IF(AND(Kalkulation!$F$9&gt;(B374-1),Kalkulation!$F$9&lt;B375),Kalkulation!$F$9,"")</f>
        <v/>
      </c>
      <c r="E374" s="1477"/>
      <c r="L374" s="36"/>
    </row>
    <row r="375" spans="2:12" hidden="1" x14ac:dyDescent="0.35">
      <c r="B375" s="1496"/>
      <c r="C375" s="1496"/>
      <c r="D375" s="1497" t="str">
        <f>IF(AND(Kalkulation!$F$9&gt;(B375-1),Kalkulation!$F$9&lt;B376),Kalkulation!$F$9,"")</f>
        <v/>
      </c>
      <c r="E375" s="1477"/>
      <c r="L375" s="36"/>
    </row>
    <row r="376" spans="2:12" hidden="1" x14ac:dyDescent="0.35">
      <c r="B376" s="1496"/>
      <c r="C376" s="1496"/>
      <c r="D376" s="1497" t="str">
        <f>IF(AND(Kalkulation!$F$9&gt;(B376-1),Kalkulation!$F$9&lt;B377),Kalkulation!$F$9,"")</f>
        <v/>
      </c>
      <c r="E376" s="1477"/>
      <c r="L376" s="36"/>
    </row>
    <row r="377" spans="2:12" hidden="1" x14ac:dyDescent="0.35">
      <c r="B377" s="1496"/>
      <c r="C377" s="1496"/>
      <c r="D377" s="1497" t="str">
        <f>IF(AND(Kalkulation!$F$9&gt;(B377-1),Kalkulation!$F$9&lt;B378),Kalkulation!$F$9,"")</f>
        <v/>
      </c>
      <c r="E377" s="1477"/>
      <c r="L377" s="36"/>
    </row>
    <row r="378" spans="2:12" hidden="1" x14ac:dyDescent="0.35">
      <c r="B378" s="1496"/>
      <c r="C378" s="1496"/>
      <c r="D378" s="1497" t="str">
        <f>IF(AND(Kalkulation!$F$9&gt;(B378-1),Kalkulation!$F$9&lt;B379),Kalkulation!$F$9,"")</f>
        <v/>
      </c>
      <c r="E378" s="1477"/>
      <c r="L378" s="36"/>
    </row>
    <row r="379" spans="2:12" hidden="1" x14ac:dyDescent="0.35">
      <c r="B379" s="1496"/>
      <c r="C379" s="1496"/>
      <c r="D379" s="1497" t="str">
        <f>IF(AND(Kalkulation!$F$9&gt;(B379-1),Kalkulation!$F$9&lt;B380),Kalkulation!$F$9,"")</f>
        <v/>
      </c>
      <c r="E379" s="1477"/>
      <c r="L379" s="36"/>
    </row>
    <row r="380" spans="2:12" hidden="1" x14ac:dyDescent="0.35">
      <c r="B380" s="1496"/>
      <c r="C380" s="1496"/>
      <c r="D380" s="1497" t="str">
        <f>IF(AND(Kalkulation!$F$9&gt;(B380-1),Kalkulation!$F$9&lt;B381),Kalkulation!$F$9,"")</f>
        <v/>
      </c>
      <c r="E380" s="1477"/>
      <c r="L380" s="36"/>
    </row>
    <row r="381" spans="2:12" hidden="1" x14ac:dyDescent="0.35">
      <c r="B381" s="1496"/>
      <c r="C381" s="1496"/>
      <c r="D381" s="1497" t="str">
        <f>IF(AND(Kalkulation!$F$9&gt;(B381-1),Kalkulation!$F$9&lt;B382),Kalkulation!$F$9,"")</f>
        <v/>
      </c>
      <c r="E381" s="1477"/>
      <c r="L381" s="36"/>
    </row>
    <row r="382" spans="2:12" hidden="1" x14ac:dyDescent="0.35">
      <c r="B382" s="1496"/>
      <c r="C382" s="1496"/>
      <c r="D382" s="1497" t="str">
        <f>IF(AND(Kalkulation!$F$9&gt;(B382-1),Kalkulation!$F$9&lt;B383),Kalkulation!$F$9,"")</f>
        <v/>
      </c>
      <c r="E382" s="1477"/>
      <c r="L382" s="36"/>
    </row>
    <row r="383" spans="2:12" hidden="1" x14ac:dyDescent="0.35">
      <c r="B383" s="1496"/>
      <c r="C383" s="1496"/>
      <c r="D383" s="1497" t="str">
        <f>IF(AND(Kalkulation!$F$9&gt;(B383-1),Kalkulation!$F$9&lt;B384),Kalkulation!$F$9,"")</f>
        <v/>
      </c>
      <c r="E383" s="1477"/>
      <c r="L383" s="36"/>
    </row>
    <row r="384" spans="2:12" hidden="1" x14ac:dyDescent="0.35">
      <c r="B384" s="1496"/>
      <c r="C384" s="1496"/>
      <c r="D384" s="1497" t="str">
        <f>IF(AND(Kalkulation!$F$9&gt;(B384-1),Kalkulation!$F$9&lt;B385),Kalkulation!$F$9,"")</f>
        <v/>
      </c>
      <c r="E384" s="1477"/>
      <c r="L384" s="36"/>
    </row>
    <row r="385" spans="2:12" hidden="1" x14ac:dyDescent="0.35">
      <c r="B385" s="1496"/>
      <c r="C385" s="1496"/>
      <c r="D385" s="1497" t="str">
        <f>IF(AND(Kalkulation!$F$9&gt;(B385-1),Kalkulation!$F$9&lt;B386),Kalkulation!$F$9,"")</f>
        <v/>
      </c>
      <c r="E385" s="1477"/>
      <c r="L385" s="36"/>
    </row>
    <row r="386" spans="2:12" hidden="1" x14ac:dyDescent="0.35">
      <c r="B386" s="1496"/>
      <c r="C386" s="1496"/>
      <c r="D386" s="1497" t="str">
        <f>IF(AND(Kalkulation!$F$9&gt;(B386-1),Kalkulation!$F$9&lt;B387),Kalkulation!$F$9,"")</f>
        <v/>
      </c>
      <c r="E386" s="1477"/>
      <c r="L386" s="36"/>
    </row>
    <row r="387" spans="2:12" x14ac:dyDescent="0.35">
      <c r="B387" s="1496"/>
      <c r="C387" s="1496"/>
      <c r="D387" s="1497" t="str">
        <f>IF(AND(Kalkulation!$F$9&gt;(B387-1),Kalkulation!$F$9&lt;B388),Kalkulation!$F$9,"")</f>
        <v/>
      </c>
      <c r="E387" s="1477"/>
      <c r="L387" s="36"/>
    </row>
    <row r="388" spans="2:12" x14ac:dyDescent="0.35">
      <c r="B388" s="1496"/>
      <c r="C388" s="1496"/>
      <c r="D388" s="1497" t="str">
        <f>IF(AND(Kalkulation!$F$9&gt;(B388-1),Kalkulation!$F$9&lt;B389),Kalkulation!$F$9,"")</f>
        <v/>
      </c>
      <c r="E388" s="1477"/>
      <c r="L388" s="36"/>
    </row>
    <row r="389" spans="2:12" x14ac:dyDescent="0.35">
      <c r="B389" s="1496"/>
      <c r="C389" s="1496"/>
      <c r="D389" s="1497" t="str">
        <f>IF(AND(Kalkulation!$F$9&gt;(B389-1),Kalkulation!$F$9&lt;B390),Kalkulation!$F$9,"")</f>
        <v/>
      </c>
      <c r="E389" s="1477"/>
      <c r="L389" s="36"/>
    </row>
    <row r="390" spans="2:12" x14ac:dyDescent="0.35">
      <c r="B390" s="1496"/>
      <c r="C390" s="1496"/>
      <c r="D390" s="1497" t="str">
        <f>IF(AND(Kalkulation!$F$9&gt;(B390-1),Kalkulation!$F$9&lt;B391),Kalkulation!$F$9,"")</f>
        <v/>
      </c>
      <c r="E390" s="1477"/>
      <c r="L390" s="36"/>
    </row>
    <row r="391" spans="2:12" x14ac:dyDescent="0.35">
      <c r="B391" s="1496"/>
      <c r="C391" s="1496"/>
      <c r="D391" s="1497" t="str">
        <f>IF(AND(Kalkulation!$F$9&gt;(B391-1),Kalkulation!$F$9&lt;B392),Kalkulation!$F$9,"")</f>
        <v/>
      </c>
      <c r="E391" s="1477"/>
      <c r="L391" s="36"/>
    </row>
    <row r="392" spans="2:12" x14ac:dyDescent="0.35">
      <c r="B392" s="1496"/>
      <c r="C392" s="1496"/>
      <c r="D392" s="1497" t="str">
        <f>IF(AND(Kalkulation!$F$9&gt;(B392-1),Kalkulation!$F$9&lt;B393),Kalkulation!$F$9,"")</f>
        <v/>
      </c>
      <c r="E392" s="1477"/>
      <c r="L392" s="36"/>
    </row>
    <row r="393" spans="2:12" x14ac:dyDescent="0.35">
      <c r="B393" s="1496"/>
      <c r="C393" s="1496"/>
      <c r="D393" s="1497" t="str">
        <f>IF(AND(Kalkulation!$F$9&gt;(B393-1),Kalkulation!$F$9&lt;B394),Kalkulation!$F$9,"")</f>
        <v/>
      </c>
      <c r="E393" s="1477"/>
      <c r="L393" s="36"/>
    </row>
    <row r="394" spans="2:12" x14ac:dyDescent="0.35">
      <c r="B394" s="1496"/>
      <c r="C394" s="1496"/>
      <c r="D394" s="1497" t="str">
        <f>IF(AND(Kalkulation!$F$9&gt;(B394-1),Kalkulation!$F$9&lt;B395),Kalkulation!$F$9,"")</f>
        <v/>
      </c>
      <c r="E394" s="1477"/>
      <c r="L394" s="36"/>
    </row>
    <row r="395" spans="2:12" x14ac:dyDescent="0.35">
      <c r="B395" s="1496"/>
      <c r="C395" s="1496"/>
      <c r="D395" s="1497"/>
      <c r="E395" s="1477"/>
      <c r="L395" s="36"/>
    </row>
    <row r="396" spans="2:12" x14ac:dyDescent="0.35">
      <c r="B396" s="1796" t="s">
        <v>602</v>
      </c>
      <c r="C396" s="1796"/>
      <c r="D396" s="1796"/>
      <c r="E396" s="1498">
        <f>VLOOKUP(Kalkulation!$F$9,D369:E395,2,FALSE)</f>
        <v>2</v>
      </c>
      <c r="L396" s="36"/>
    </row>
    <row r="397" spans="2:12" x14ac:dyDescent="0.35">
      <c r="L397" s="36"/>
    </row>
    <row r="398" spans="2:12" x14ac:dyDescent="0.35">
      <c r="L398" s="36"/>
    </row>
    <row r="399" spans="2:12" x14ac:dyDescent="0.35">
      <c r="B399" s="1836" t="s">
        <v>603</v>
      </c>
      <c r="C399" s="1837"/>
      <c r="D399" s="1837"/>
      <c r="E399" s="1837"/>
      <c r="F399" s="1837"/>
      <c r="G399" s="1837"/>
      <c r="H399" s="1837"/>
      <c r="I399" s="1837"/>
      <c r="J399" s="1837"/>
      <c r="K399" s="1837"/>
      <c r="L399" s="1838"/>
    </row>
    <row r="400" spans="2:12" x14ac:dyDescent="0.35">
      <c r="L400" s="62"/>
    </row>
    <row r="401" spans="12:12" x14ac:dyDescent="0.35">
      <c r="L401" s="36"/>
    </row>
    <row r="402" spans="12:12" x14ac:dyDescent="0.35">
      <c r="L402" s="36"/>
    </row>
    <row r="403" spans="12:12" x14ac:dyDescent="0.35">
      <c r="L403" s="36"/>
    </row>
    <row r="404" spans="12:12" x14ac:dyDescent="0.35">
      <c r="L404" s="36"/>
    </row>
    <row r="405" spans="12:12" x14ac:dyDescent="0.35">
      <c r="L405" s="36"/>
    </row>
    <row r="406" spans="12:12" x14ac:dyDescent="0.35">
      <c r="L406" s="36"/>
    </row>
    <row r="407" spans="12:12" x14ac:dyDescent="0.35">
      <c r="L407" s="36"/>
    </row>
    <row r="408" spans="12:12" x14ac:dyDescent="0.35">
      <c r="L408" s="36"/>
    </row>
    <row r="409" spans="12:12" x14ac:dyDescent="0.35">
      <c r="L409" s="36"/>
    </row>
    <row r="410" spans="12:12" x14ac:dyDescent="0.35">
      <c r="L410" s="36"/>
    </row>
    <row r="411" spans="12:12" x14ac:dyDescent="0.35">
      <c r="L411" s="36"/>
    </row>
    <row r="412" spans="12:12" x14ac:dyDescent="0.35">
      <c r="L412" s="36"/>
    </row>
    <row r="413" spans="12:12" x14ac:dyDescent="0.35">
      <c r="L413" s="36"/>
    </row>
    <row r="414" spans="12:12" x14ac:dyDescent="0.35">
      <c r="L414" s="36"/>
    </row>
    <row r="415" spans="12:12" x14ac:dyDescent="0.35">
      <c r="L415" s="36"/>
    </row>
    <row r="416" spans="12:12" x14ac:dyDescent="0.35">
      <c r="L416" s="36"/>
    </row>
    <row r="417" spans="12:12" x14ac:dyDescent="0.35">
      <c r="L417" s="36"/>
    </row>
    <row r="418" spans="12:12" x14ac:dyDescent="0.35">
      <c r="L418" s="36"/>
    </row>
    <row r="419" spans="12:12" x14ac:dyDescent="0.35">
      <c r="L419" s="36"/>
    </row>
    <row r="420" spans="12:12" x14ac:dyDescent="0.35">
      <c r="L420" s="36"/>
    </row>
    <row r="421" spans="12:12" x14ac:dyDescent="0.35">
      <c r="L421" s="36"/>
    </row>
    <row r="422" spans="12:12" x14ac:dyDescent="0.35">
      <c r="L422" s="36"/>
    </row>
    <row r="423" spans="12:12" x14ac:dyDescent="0.35">
      <c r="L423" s="36"/>
    </row>
    <row r="424" spans="12:12" x14ac:dyDescent="0.35">
      <c r="L424" s="36"/>
    </row>
    <row r="425" spans="12:12" x14ac:dyDescent="0.35">
      <c r="L425" s="36"/>
    </row>
    <row r="426" spans="12:12" x14ac:dyDescent="0.35">
      <c r="L426" s="36"/>
    </row>
    <row r="427" spans="12:12" x14ac:dyDescent="0.35">
      <c r="L427" s="36"/>
    </row>
    <row r="428" spans="12:12" x14ac:dyDescent="0.35">
      <c r="L428" s="36"/>
    </row>
    <row r="429" spans="12:12" x14ac:dyDescent="0.35">
      <c r="L429" s="36"/>
    </row>
    <row r="430" spans="12:12" x14ac:dyDescent="0.35">
      <c r="L430" s="36"/>
    </row>
    <row r="431" spans="12:12" x14ac:dyDescent="0.35">
      <c r="L431" s="36"/>
    </row>
    <row r="432" spans="12:12" x14ac:dyDescent="0.35">
      <c r="L432" s="36"/>
    </row>
    <row r="433" spans="12:12" x14ac:dyDescent="0.35">
      <c r="L433" s="36"/>
    </row>
    <row r="434" spans="12:12" x14ac:dyDescent="0.35">
      <c r="L434" s="36"/>
    </row>
    <row r="435" spans="12:12" x14ac:dyDescent="0.35">
      <c r="L435" s="36"/>
    </row>
    <row r="436" spans="12:12" x14ac:dyDescent="0.35">
      <c r="L436" s="36"/>
    </row>
    <row r="437" spans="12:12" x14ac:dyDescent="0.35">
      <c r="L437" s="36"/>
    </row>
    <row r="438" spans="12:12" x14ac:dyDescent="0.35">
      <c r="L438" s="36"/>
    </row>
    <row r="439" spans="12:12" x14ac:dyDescent="0.35">
      <c r="L439" s="36"/>
    </row>
    <row r="440" spans="12:12" x14ac:dyDescent="0.35">
      <c r="L440" s="36"/>
    </row>
    <row r="441" spans="12:12" x14ac:dyDescent="0.35">
      <c r="L441" s="36"/>
    </row>
    <row r="442" spans="12:12" x14ac:dyDescent="0.35">
      <c r="L442" s="36"/>
    </row>
    <row r="443" spans="12:12" x14ac:dyDescent="0.35">
      <c r="L443" s="36"/>
    </row>
    <row r="444" spans="12:12" x14ac:dyDescent="0.35">
      <c r="L444" s="36"/>
    </row>
    <row r="445" spans="12:12" x14ac:dyDescent="0.35">
      <c r="L445" s="36"/>
    </row>
    <row r="446" spans="12:12" x14ac:dyDescent="0.35">
      <c r="L446" s="36"/>
    </row>
    <row r="447" spans="12:12" x14ac:dyDescent="0.35">
      <c r="L447" s="36"/>
    </row>
    <row r="448" spans="12:12" x14ac:dyDescent="0.35">
      <c r="L448" s="36"/>
    </row>
    <row r="449" spans="12:12" x14ac:dyDescent="0.35">
      <c r="L449" s="36"/>
    </row>
    <row r="450" spans="12:12" x14ac:dyDescent="0.35">
      <c r="L450" s="36"/>
    </row>
    <row r="451" spans="12:12" x14ac:dyDescent="0.35">
      <c r="L451" s="36"/>
    </row>
    <row r="452" spans="12:12" x14ac:dyDescent="0.35">
      <c r="L452" s="36"/>
    </row>
    <row r="453" spans="12:12" x14ac:dyDescent="0.35">
      <c r="L453" s="36"/>
    </row>
    <row r="454" spans="12:12" x14ac:dyDescent="0.35">
      <c r="L454" s="36"/>
    </row>
    <row r="455" spans="12:12" x14ac:dyDescent="0.35">
      <c r="L455" s="36"/>
    </row>
    <row r="456" spans="12:12" x14ac:dyDescent="0.35">
      <c r="L456" s="36"/>
    </row>
    <row r="457" spans="12:12" x14ac:dyDescent="0.35">
      <c r="L457" s="36"/>
    </row>
    <row r="458" spans="12:12" x14ac:dyDescent="0.35">
      <c r="L458" s="36"/>
    </row>
    <row r="459" spans="12:12" x14ac:dyDescent="0.35">
      <c r="L459" s="36"/>
    </row>
    <row r="460" spans="12:12" x14ac:dyDescent="0.35">
      <c r="L460" s="36"/>
    </row>
    <row r="461" spans="12:12" x14ac:dyDescent="0.35">
      <c r="L461" s="36"/>
    </row>
    <row r="462" spans="12:12" x14ac:dyDescent="0.35">
      <c r="L462" s="36"/>
    </row>
    <row r="463" spans="12:12" x14ac:dyDescent="0.35">
      <c r="L463" s="36"/>
    </row>
    <row r="464" spans="12:12" x14ac:dyDescent="0.35">
      <c r="L464" s="36"/>
    </row>
  </sheetData>
  <sheetProtection selectLockedCells="1"/>
  <customSheetViews>
    <customSheetView guid="{AEB6CCF5-4429-48DA-867B-58761C94C6F2}" hiddenRows="1" hiddenColumns="1">
      <pane ySplit="3" topLeftCell="A4" activePane="bottomLeft" state="frozen"/>
      <selection pane="bottomLeft" activeCell="H27" sqref="H27"/>
      <pageMargins left="0" right="0" top="0" bottom="0" header="0" footer="0"/>
      <pageSetup paperSize="9" orientation="portrait"/>
    </customSheetView>
    <customSheetView guid="{C4DAD7F8-47C6-4127-9A46-A993B7B9C81A}" scale="115" hiddenRows="1" hiddenColumns="1">
      <pane ySplit="3" topLeftCell="A312" activePane="bottomLeft" state="frozen"/>
      <selection pane="bottomLeft" activeCell="E320" sqref="E320"/>
      <pageMargins left="0" right="0" top="0" bottom="0" header="0" footer="0"/>
      <pageSetup paperSize="9" orientation="portrait"/>
    </customSheetView>
    <customSheetView guid="{3BF24E96-6DC5-4C44-95BA-F3C989ECD277}" scale="115" hiddenRows="1" hiddenColumns="1">
      <pane ySplit="3" topLeftCell="A4" activePane="bottomLeft" state="frozen"/>
      <selection pane="bottomLeft" activeCell="H84" sqref="H84"/>
      <pageMargins left="0" right="0" top="0" bottom="0" header="0" footer="0"/>
      <pageSetup paperSize="9" orientation="portrait"/>
    </customSheetView>
    <customSheetView guid="{4144C77C-55F3-4C13-A3EB-FD414C1C7F21}" scale="85" hiddenRows="1" hiddenColumns="1">
      <pane ySplit="3" topLeftCell="A316" activePane="bottomLeft" state="frozen"/>
      <selection pane="bottomLeft" activeCell="E319" sqref="E319"/>
      <pageMargins left="0" right="0" top="0" bottom="0" header="0" footer="0"/>
      <pageSetup paperSize="9" orientation="portrait"/>
    </customSheetView>
  </customSheetViews>
  <mergeCells count="103">
    <mergeCell ref="B367:C367"/>
    <mergeCell ref="D367:D368"/>
    <mergeCell ref="B337:D337"/>
    <mergeCell ref="E367:E368"/>
    <mergeCell ref="B322:L322"/>
    <mergeCell ref="B328:L328"/>
    <mergeCell ref="B75:D75"/>
    <mergeCell ref="H248:J248"/>
    <mergeCell ref="K248:K249"/>
    <mergeCell ref="J257:J258"/>
    <mergeCell ref="B336:D336"/>
    <mergeCell ref="B324:D324"/>
    <mergeCell ref="B289:L289"/>
    <mergeCell ref="E137:I145"/>
    <mergeCell ref="D7:G7"/>
    <mergeCell ref="B14:C14"/>
    <mergeCell ref="B10:C10"/>
    <mergeCell ref="F221:F222"/>
    <mergeCell ref="B399:L399"/>
    <mergeCell ref="B43:L43"/>
    <mergeCell ref="B47:L47"/>
    <mergeCell ref="B52:L52"/>
    <mergeCell ref="B72:L72"/>
    <mergeCell ref="B77:L77"/>
    <mergeCell ref="B93:D93"/>
    <mergeCell ref="G94:I94"/>
    <mergeCell ref="B82:D82"/>
    <mergeCell ref="B346:D346"/>
    <mergeCell ref="B348:D348"/>
    <mergeCell ref="B88:L88"/>
    <mergeCell ref="B89:D89"/>
    <mergeCell ref="B90:D90"/>
    <mergeCell ref="B94:D94"/>
    <mergeCell ref="B345:D345"/>
    <mergeCell ref="B344:D344"/>
    <mergeCell ref="F255:G255"/>
    <mergeCell ref="B366:E366"/>
    <mergeCell ref="J33:L33"/>
    <mergeCell ref="A1:D2"/>
    <mergeCell ref="B338:D338"/>
    <mergeCell ref="B339:D339"/>
    <mergeCell ref="B340:D340"/>
    <mergeCell ref="B78:D78"/>
    <mergeCell ref="B79:D79"/>
    <mergeCell ref="B80:D80"/>
    <mergeCell ref="B38:C38"/>
    <mergeCell ref="B39:C39"/>
    <mergeCell ref="B35:C35"/>
    <mergeCell ref="B34:C34"/>
    <mergeCell ref="B28:C28"/>
    <mergeCell ref="B25:C25"/>
    <mergeCell ref="B26:C26"/>
    <mergeCell ref="B27:C27"/>
    <mergeCell ref="B243:L243"/>
    <mergeCell ref="L248:L249"/>
    <mergeCell ref="F251:G251"/>
    <mergeCell ref="F250:G250"/>
    <mergeCell ref="B76:D76"/>
    <mergeCell ref="B212:L212"/>
    <mergeCell ref="B81:D81"/>
    <mergeCell ref="B36:C36"/>
    <mergeCell ref="B276:L276"/>
    <mergeCell ref="B5:L5"/>
    <mergeCell ref="B396:D396"/>
    <mergeCell ref="D33:E33"/>
    <mergeCell ref="B9:L9"/>
    <mergeCell ref="B23:L23"/>
    <mergeCell ref="F229:F230"/>
    <mergeCell ref="D55:F56"/>
    <mergeCell ref="B343:D343"/>
    <mergeCell ref="D6:G6"/>
    <mergeCell ref="B24:C24"/>
    <mergeCell ref="B41:C41"/>
    <mergeCell ref="B30:C30"/>
    <mergeCell ref="B29:C29"/>
    <mergeCell ref="B31:C31"/>
    <mergeCell ref="B120:L120"/>
    <mergeCell ref="F214:H214"/>
    <mergeCell ref="E214:E216"/>
    <mergeCell ref="E150:I158"/>
    <mergeCell ref="E301:I309"/>
    <mergeCell ref="K36:L36"/>
    <mergeCell ref="B40:C40"/>
    <mergeCell ref="B37:C37"/>
    <mergeCell ref="H34:H41"/>
    <mergeCell ref="E124:I132"/>
    <mergeCell ref="AM33:AO33"/>
    <mergeCell ref="B364:L364"/>
    <mergeCell ref="F265:H265"/>
    <mergeCell ref="B104:L104"/>
    <mergeCell ref="F267:H267"/>
    <mergeCell ref="F268:H268"/>
    <mergeCell ref="F269:H269"/>
    <mergeCell ref="B352:L352"/>
    <mergeCell ref="F266:H266"/>
    <mergeCell ref="F252:G252"/>
    <mergeCell ref="B91:D91"/>
    <mergeCell ref="B347:D347"/>
    <mergeCell ref="G330:H332"/>
    <mergeCell ref="B342:D342"/>
    <mergeCell ref="B341:D341"/>
    <mergeCell ref="F254:G254"/>
    <mergeCell ref="F253:G253"/>
  </mergeCells>
  <dataValidations count="3">
    <dataValidation type="list" allowBlank="1" showInputMessage="1" showErrorMessage="1" sqref="G32" xr:uid="{00000000-0002-0000-0D00-000000000000}">
      <formula1>$Y$33:$AD$33</formula1>
    </dataValidation>
    <dataValidation type="whole" allowBlank="1" showInputMessage="1" showErrorMessage="1" errorTitle="FEHLER" error="Die Eingabe muss ein ganzzahliger Wert zwischen 45 und 49 sein" sqref="E89" xr:uid="{00000000-0002-0000-0D00-000001000000}">
      <formula1>45</formula1>
      <formula2>49</formula2>
    </dataValidation>
    <dataValidation type="list" allowBlank="1" showInputMessage="1" showErrorMessage="1" sqref="D11" xr:uid="{00000000-0002-0000-0D00-000002000000}">
      <formula1>$Y$33:$AH$33</formula1>
    </dataValidation>
  </dataValidations>
  <pageMargins left="0.7" right="0.7" top="0.78740157499999996" bottom="0.78740157499999996" header="0.3" footer="0.3"/>
  <pageSetup paperSize="9" orientation="portrait"/>
  <ignoredErrors>
    <ignoredError sqref="E89 L250:L255"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8210" r:id="rId3" name="Button 18">
              <controlPr defaultSize="0" print="0" autoFill="0" autoPict="0" macro="[0]!Hauptmenü">
                <anchor moveWithCells="1" sizeWithCells="1">
                  <from>
                    <xdr:col>0</xdr:col>
                    <xdr:colOff>31750</xdr:colOff>
                    <xdr:row>1</xdr:row>
                    <xdr:rowOff>184150</xdr:rowOff>
                  </from>
                  <to>
                    <xdr:col>1</xdr:col>
                    <xdr:colOff>603250</xdr:colOff>
                    <xdr:row>2</xdr:row>
                    <xdr:rowOff>107950</xdr:rowOff>
                  </to>
                </anchor>
              </controlPr>
            </control>
          </mc:Choice>
        </mc:AlternateContent>
        <mc:AlternateContent xmlns:mc="http://schemas.openxmlformats.org/markup-compatibility/2006">
          <mc:Choice Requires="x14">
            <control shapeId="8211" r:id="rId4" name="Button 19">
              <controlPr defaultSize="0" print="0" autoFill="0" autoPict="0" macro="[0]!UP_A4">
                <anchor moveWithCells="1" sizeWithCells="1">
                  <from>
                    <xdr:col>3</xdr:col>
                    <xdr:colOff>831850</xdr:colOff>
                    <xdr:row>1</xdr:row>
                    <xdr:rowOff>184150</xdr:rowOff>
                  </from>
                  <to>
                    <xdr:col>4</xdr:col>
                    <xdr:colOff>869950</xdr:colOff>
                    <xdr:row>2</xdr:row>
                    <xdr:rowOff>107950</xdr:rowOff>
                  </to>
                </anchor>
              </controlPr>
            </control>
          </mc:Choice>
        </mc:AlternateContent>
        <mc:AlternateContent xmlns:mc="http://schemas.openxmlformats.org/markup-compatibility/2006">
          <mc:Choice Requires="x14">
            <control shapeId="8212" r:id="rId5" name="Button 20">
              <controlPr defaultSize="0" print="0" autoFill="0" autoPict="0" macro="[0]!Jahresarbeitszeit">
                <anchor moveWithCells="1" sizeWithCells="1">
                  <from>
                    <xdr:col>1</xdr:col>
                    <xdr:colOff>660400</xdr:colOff>
                    <xdr:row>1</xdr:row>
                    <xdr:rowOff>184150</xdr:rowOff>
                  </from>
                  <to>
                    <xdr:col>3</xdr:col>
                    <xdr:colOff>755650</xdr:colOff>
                    <xdr:row>2</xdr:row>
                    <xdr:rowOff>107950</xdr:rowOff>
                  </to>
                </anchor>
              </controlPr>
            </control>
          </mc:Choice>
        </mc:AlternateContent>
        <mc:AlternateContent xmlns:mc="http://schemas.openxmlformats.org/markup-compatibility/2006">
          <mc:Choice Requires="x14">
            <control shapeId="8215" r:id="rId6" name="Button 23">
              <controlPr defaultSize="0" print="0" autoFill="0" autoPict="0" macro="[0]!Jahresarbeitszeit">
                <anchor moveWithCells="1" sizeWithCells="1">
                  <from>
                    <xdr:col>7</xdr:col>
                    <xdr:colOff>1403350</xdr:colOff>
                    <xdr:row>72</xdr:row>
                    <xdr:rowOff>88900</xdr:rowOff>
                  </from>
                  <to>
                    <xdr:col>9</xdr:col>
                    <xdr:colOff>685800</xdr:colOff>
                    <xdr:row>75</xdr:row>
                    <xdr:rowOff>88900</xdr:rowOff>
                  </to>
                </anchor>
              </controlPr>
            </control>
          </mc:Choice>
        </mc:AlternateContent>
        <mc:AlternateContent xmlns:mc="http://schemas.openxmlformats.org/markup-compatibility/2006">
          <mc:Choice Requires="x14">
            <control shapeId="8258" r:id="rId7" name="Check Box 66">
              <controlPr defaultSize="0" autoFill="0" autoLine="0" autoPict="0" altText="JA/NEIN_x000a_">
                <anchor moveWithCells="1">
                  <from>
                    <xdr:col>4</xdr:col>
                    <xdr:colOff>1028700</xdr:colOff>
                    <xdr:row>43</xdr:row>
                    <xdr:rowOff>171450</xdr:rowOff>
                  </from>
                  <to>
                    <xdr:col>5</xdr:col>
                    <xdr:colOff>984250</xdr:colOff>
                    <xdr:row>45</xdr:row>
                    <xdr:rowOff>12700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4">
    <pageSetUpPr fitToPage="1"/>
  </sheetPr>
  <dimension ref="A1:V139"/>
  <sheetViews>
    <sheetView showGridLines="0" zoomScale="85" zoomScaleNormal="85" zoomScalePageLayoutView="115" workbookViewId="0">
      <pane ySplit="3" topLeftCell="A34" activePane="bottomLeft" state="frozen"/>
      <selection pane="bottomLeft" activeCell="H35" sqref="H35"/>
    </sheetView>
  </sheetViews>
  <sheetFormatPr baseColWidth="10" defaultColWidth="11.453125" defaultRowHeight="14.5" x14ac:dyDescent="0.35"/>
  <cols>
    <col min="1" max="1" width="2.453125" style="274" customWidth="1"/>
    <col min="2" max="2" width="58.26953125" style="270" customWidth="1"/>
    <col min="3" max="3" width="18.26953125" style="274" customWidth="1"/>
    <col min="4" max="4" width="23.7265625" style="274" customWidth="1"/>
    <col min="5" max="5" width="22.81640625" style="274" customWidth="1"/>
    <col min="6" max="6" width="23.26953125" style="274" customWidth="1"/>
    <col min="7" max="7" width="18.26953125" style="274" customWidth="1"/>
    <col min="8" max="8" width="25.26953125" style="270" customWidth="1"/>
    <col min="9" max="9" width="24.453125" style="270" hidden="1" customWidth="1"/>
    <col min="10" max="10" width="22.26953125" style="270" hidden="1" customWidth="1"/>
    <col min="11" max="12" width="11.453125" style="270"/>
    <col min="13" max="13" width="16.453125" style="270" bestFit="1" customWidth="1"/>
    <col min="14" max="14" width="26.1796875" style="270" bestFit="1" customWidth="1"/>
    <col min="15" max="15" width="26.1796875" style="270" customWidth="1"/>
    <col min="16" max="16" width="26.1796875" style="270" bestFit="1" customWidth="1"/>
    <col min="17" max="18" width="11.453125" style="270"/>
    <col min="19" max="19" width="12.81640625" style="270" bestFit="1" customWidth="1"/>
    <col min="20" max="16384" width="11.453125" style="270"/>
  </cols>
  <sheetData>
    <row r="1" spans="1:10" ht="30" customHeight="1" x14ac:dyDescent="0.35">
      <c r="A1" s="1666" t="s">
        <v>604</v>
      </c>
      <c r="B1" s="1666"/>
      <c r="C1" s="269"/>
      <c r="D1" s="1214" t="s">
        <v>605</v>
      </c>
      <c r="E1" s="1234">
        <f>(C9+C10)/Tagsatz!C20</f>
        <v>5.6640106337096117E-2</v>
      </c>
      <c r="F1" s="270"/>
      <c r="G1" s="270">
        <f>E1*0.15+E2*0.1154+E3*0.0823</f>
        <v>8.7386610785684965E-2</v>
      </c>
    </row>
    <row r="2" spans="1:10" ht="30" customHeight="1" x14ac:dyDescent="0.35">
      <c r="A2" s="1666"/>
      <c r="B2" s="1666"/>
      <c r="C2" s="269"/>
      <c r="D2" s="1215" t="s">
        <v>606</v>
      </c>
      <c r="E2" s="1234">
        <f>Tagsatz!H19</f>
        <v>0.17163464716695748</v>
      </c>
      <c r="F2" s="270"/>
      <c r="G2" s="270"/>
    </row>
    <row r="3" spans="1:10" ht="17.25" customHeight="1" x14ac:dyDescent="0.35">
      <c r="A3" s="275"/>
      <c r="B3" s="276"/>
      <c r="D3" s="1235" t="s">
        <v>607</v>
      </c>
      <c r="E3" s="1234">
        <f>(H28+H38+H39+H86+H87+H88+H102+H103+H112+H119-H132-H131)/Tagsatz!C20</f>
        <v>0.71790955713309412</v>
      </c>
      <c r="H3" s="330"/>
    </row>
    <row r="4" spans="1:10" ht="21.75" customHeight="1" x14ac:dyDescent="0.35">
      <c r="I4" s="1207"/>
      <c r="J4" s="1207"/>
    </row>
    <row r="5" spans="1:10" ht="25.5" customHeight="1" x14ac:dyDescent="0.35">
      <c r="B5" s="392" t="s">
        <v>118</v>
      </c>
      <c r="F5" s="467"/>
      <c r="H5" s="393">
        <f>SUM(H17:H23)+H8</f>
        <v>634210.94081967394</v>
      </c>
    </row>
    <row r="6" spans="1:10" ht="15" customHeight="1" x14ac:dyDescent="0.35">
      <c r="B6" s="1882" t="s">
        <v>608</v>
      </c>
      <c r="C6" s="1901"/>
      <c r="D6" s="1901"/>
      <c r="E6" s="1902"/>
      <c r="F6" s="1899" t="s">
        <v>609</v>
      </c>
      <c r="G6" s="1897" t="s">
        <v>610</v>
      </c>
      <c r="H6" s="331" t="s">
        <v>124</v>
      </c>
    </row>
    <row r="7" spans="1:10" ht="15" customHeight="1" x14ac:dyDescent="0.35">
      <c r="B7" s="1883"/>
      <c r="C7" s="1903"/>
      <c r="D7" s="1903"/>
      <c r="E7" s="1904"/>
      <c r="F7" s="1900"/>
      <c r="G7" s="1898"/>
      <c r="H7" s="387" t="s">
        <v>610</v>
      </c>
    </row>
    <row r="8" spans="1:10" x14ac:dyDescent="0.35">
      <c r="B8" s="975" t="s">
        <v>608</v>
      </c>
      <c r="C8" s="361"/>
      <c r="D8" s="361"/>
      <c r="E8" s="362"/>
      <c r="F8" s="363"/>
      <c r="G8" s="364"/>
      <c r="H8" s="1861">
        <f>Immobilien!C124</f>
        <v>512586.14489954984</v>
      </c>
      <c r="I8" s="1861">
        <v>439795.00038650684</v>
      </c>
      <c r="J8" s="1864">
        <f>H8/I8-1</f>
        <v>0.16551153253009154</v>
      </c>
    </row>
    <row r="9" spans="1:10" x14ac:dyDescent="0.35">
      <c r="B9" s="1213" t="s">
        <v>611</v>
      </c>
      <c r="C9" s="341">
        <f>Immobilien!C116</f>
        <v>136300.60290434639</v>
      </c>
      <c r="D9" s="544"/>
      <c r="E9" s="756"/>
      <c r="F9" s="365"/>
      <c r="G9" s="366"/>
      <c r="H9" s="1862"/>
      <c r="I9" s="1862"/>
      <c r="J9" s="1865"/>
    </row>
    <row r="10" spans="1:10" x14ac:dyDescent="0.35">
      <c r="B10" s="1213" t="s">
        <v>612</v>
      </c>
      <c r="C10" s="341">
        <f>Immobilien!C120</f>
        <v>113036.89713520343</v>
      </c>
      <c r="D10" s="395"/>
      <c r="E10" s="979">
        <f>Kalkulation!D9</f>
        <v>4000</v>
      </c>
      <c r="F10" s="365"/>
      <c r="G10" s="366"/>
      <c r="H10" s="1862"/>
      <c r="I10" s="1862"/>
      <c r="J10" s="1865"/>
    </row>
    <row r="11" spans="1:10" ht="16.5" x14ac:dyDescent="0.35">
      <c r="B11" s="976" t="s">
        <v>613</v>
      </c>
      <c r="C11" s="977" t="str">
        <f>Einstellungen!E89&amp;" m2/CU"</f>
        <v>49 m2/CU</v>
      </c>
      <c r="D11" s="396"/>
      <c r="E11" s="980">
        <f>Kalkulation!D12</f>
        <v>3430</v>
      </c>
      <c r="F11" s="367"/>
      <c r="G11" s="368"/>
      <c r="H11" s="1863"/>
      <c r="I11" s="1863"/>
      <c r="J11" s="1866"/>
    </row>
    <row r="12" spans="1:10" ht="15" hidden="1" customHeight="1" x14ac:dyDescent="0.35">
      <c r="A12" s="270"/>
      <c r="B12" s="1905" t="s">
        <v>614</v>
      </c>
      <c r="C12" s="1907"/>
      <c r="D12" s="1909"/>
      <c r="E12" s="1886"/>
      <c r="F12" s="1899" t="s">
        <v>609</v>
      </c>
      <c r="G12" s="1895" t="s">
        <v>610</v>
      </c>
      <c r="H12" s="332"/>
    </row>
    <row r="13" spans="1:10" hidden="1" x14ac:dyDescent="0.35">
      <c r="A13" s="270"/>
      <c r="B13" s="1906"/>
      <c r="C13" s="1908"/>
      <c r="D13" s="1910"/>
      <c r="E13" s="1887"/>
      <c r="F13" s="1900"/>
      <c r="G13" s="1896"/>
      <c r="H13" s="333"/>
    </row>
    <row r="14" spans="1:10" s="388" customFormat="1" ht="31.5" hidden="1" customHeight="1" x14ac:dyDescent="0.35">
      <c r="B14" s="978" t="s">
        <v>615</v>
      </c>
      <c r="C14" s="625"/>
      <c r="D14" s="626"/>
      <c r="E14" s="627"/>
      <c r="F14" s="389">
        <f>IF(Personal!C16=Einstellungen!E331,Immobilien!Y117/12*(100%-Einstellungen!E95),Immobilien!Y117/12)</f>
        <v>7257.8732149999987</v>
      </c>
      <c r="G14" s="390">
        <f>F14*12</f>
        <v>87094.478579999981</v>
      </c>
      <c r="H14" s="391"/>
      <c r="I14" s="270"/>
      <c r="J14" s="270"/>
    </row>
    <row r="15" spans="1:10" ht="17.25" customHeight="1" x14ac:dyDescent="0.35">
      <c r="A15" s="270"/>
      <c r="B15" s="1882" t="s">
        <v>616</v>
      </c>
      <c r="C15" s="1893" t="s">
        <v>544</v>
      </c>
      <c r="D15" s="1894" t="s">
        <v>617</v>
      </c>
      <c r="E15" s="1886" t="s">
        <v>618</v>
      </c>
      <c r="F15" s="1893" t="s">
        <v>619</v>
      </c>
      <c r="G15" s="1893" t="s">
        <v>620</v>
      </c>
      <c r="H15" s="386" t="s">
        <v>124</v>
      </c>
    </row>
    <row r="16" spans="1:10" ht="15" customHeight="1" x14ac:dyDescent="0.35">
      <c r="A16" s="270"/>
      <c r="B16" s="1883"/>
      <c r="C16" s="1885"/>
      <c r="D16" s="1887"/>
      <c r="E16" s="1887"/>
      <c r="F16" s="1885"/>
      <c r="G16" s="1885" t="s">
        <v>620</v>
      </c>
      <c r="H16" s="387" t="s">
        <v>610</v>
      </c>
    </row>
    <row r="17" spans="1:10" x14ac:dyDescent="0.35">
      <c r="A17" s="270"/>
      <c r="B17" s="1212" t="str">
        <f>Einstellungen!B96</f>
        <v>Strom</v>
      </c>
      <c r="C17" s="268"/>
      <c r="D17" s="342"/>
      <c r="E17" s="268">
        <f>Einstellungen!E96</f>
        <v>13.797324581697778</v>
      </c>
      <c r="F17" s="343"/>
      <c r="G17" s="340">
        <f>E17*Einstellungen!$H$258</f>
        <v>47324.823315223381</v>
      </c>
      <c r="H17" s="341">
        <f>G17</f>
        <v>47324.823315223381</v>
      </c>
      <c r="I17" s="341">
        <v>35608.975499674154</v>
      </c>
      <c r="J17" s="1206">
        <f>H17/I17-1</f>
        <v>0.32901389751177867</v>
      </c>
    </row>
    <row r="18" spans="1:10" x14ac:dyDescent="0.35">
      <c r="A18" s="270"/>
      <c r="B18" s="1212" t="str">
        <f>Einstellungen!B97</f>
        <v>Heizung</v>
      </c>
      <c r="C18" s="268"/>
      <c r="D18" s="342"/>
      <c r="E18" s="268">
        <f>Einstellungen!E97</f>
        <v>10.347993436273333</v>
      </c>
      <c r="F18" s="343"/>
      <c r="G18" s="340">
        <f>E18*Einstellungen!$H$258</f>
        <v>35493.617486417534</v>
      </c>
      <c r="H18" s="341">
        <f>G18</f>
        <v>35493.617486417534</v>
      </c>
      <c r="I18" s="341">
        <v>26706.731624755615</v>
      </c>
      <c r="J18" s="1206">
        <f t="shared" ref="J18:J21" si="0">H18/I18-1</f>
        <v>0.32901389751177845</v>
      </c>
    </row>
    <row r="19" spans="1:10" x14ac:dyDescent="0.35">
      <c r="A19" s="270"/>
      <c r="B19" s="1212" t="str">
        <f>Einstellungen!B98</f>
        <v>Müll</v>
      </c>
      <c r="C19" s="268"/>
      <c r="D19" s="342"/>
      <c r="E19" s="268">
        <f>Einstellungen!E98</f>
        <v>3.4493311454244444</v>
      </c>
      <c r="F19" s="343"/>
      <c r="G19" s="340">
        <f>E19*Einstellungen!$H$258</f>
        <v>11831.205828805845</v>
      </c>
      <c r="H19" s="341">
        <f>G19</f>
        <v>11831.205828805845</v>
      </c>
      <c r="I19" s="341">
        <v>8902.2438749185385</v>
      </c>
      <c r="J19" s="1206">
        <f t="shared" si="0"/>
        <v>0.32901389751177867</v>
      </c>
    </row>
    <row r="20" spans="1:10" x14ac:dyDescent="0.35">
      <c r="A20" s="270"/>
      <c r="B20" s="1212" t="str">
        <f>Einstellungen!B99</f>
        <v>Kanal</v>
      </c>
      <c r="C20" s="268"/>
      <c r="D20" s="342"/>
      <c r="E20" s="268">
        <f>Einstellungen!E99</f>
        <v>5.1050100952281765</v>
      </c>
      <c r="F20" s="343"/>
      <c r="G20" s="340">
        <f>E20*Einstellungen!$H$258</f>
        <v>17510.184626632647</v>
      </c>
      <c r="H20" s="341">
        <f>G20</f>
        <v>17510.184626632647</v>
      </c>
      <c r="I20" s="341">
        <v>13175.320934879437</v>
      </c>
      <c r="J20" s="1206">
        <f t="shared" si="0"/>
        <v>0.32901389751177823</v>
      </c>
    </row>
    <row r="21" spans="1:10" x14ac:dyDescent="0.35">
      <c r="A21" s="270"/>
      <c r="B21" s="1212" t="str">
        <f>Einstellungen!B100</f>
        <v>Wasser</v>
      </c>
      <c r="C21" s="268"/>
      <c r="D21" s="342"/>
      <c r="E21" s="268">
        <f>Einstellungen!E100</f>
        <v>2.7594649163395553</v>
      </c>
      <c r="F21" s="343"/>
      <c r="G21" s="340">
        <f>E21*Einstellungen!$H$258</f>
        <v>9464.964663044675</v>
      </c>
      <c r="H21" s="341">
        <f>G21</f>
        <v>9464.964663044675</v>
      </c>
      <c r="I21" s="341">
        <v>7121.7950999348313</v>
      </c>
      <c r="J21" s="1206">
        <f t="shared" si="0"/>
        <v>0.32901389751177823</v>
      </c>
    </row>
    <row r="22" spans="1:10" x14ac:dyDescent="0.35">
      <c r="A22" s="270"/>
      <c r="B22" s="973" t="s">
        <v>418</v>
      </c>
      <c r="C22" s="575"/>
      <c r="D22" s="345"/>
      <c r="E22" s="345"/>
      <c r="F22" s="345"/>
      <c r="G22" s="576"/>
      <c r="H22" s="341">
        <v>0</v>
      </c>
      <c r="I22" s="341">
        <v>0</v>
      </c>
      <c r="J22" s="1206">
        <v>0</v>
      </c>
    </row>
    <row r="23" spans="1:10" x14ac:dyDescent="0.35">
      <c r="A23" s="270"/>
      <c r="B23" s="973" t="s">
        <v>418</v>
      </c>
      <c r="C23" s="575"/>
      <c r="D23" s="345"/>
      <c r="E23" s="345"/>
      <c r="F23" s="345"/>
      <c r="G23" s="576"/>
      <c r="H23" s="341">
        <v>0</v>
      </c>
      <c r="I23" s="341">
        <v>0</v>
      </c>
      <c r="J23" s="1206">
        <v>0</v>
      </c>
    </row>
    <row r="24" spans="1:10" ht="28.5" customHeight="1" x14ac:dyDescent="0.35"/>
    <row r="25" spans="1:10" ht="25.5" customHeight="1" x14ac:dyDescent="0.35">
      <c r="B25" s="408" t="s">
        <v>23</v>
      </c>
      <c r="H25" s="409">
        <f>SUM(H28:H33)</f>
        <v>44303.798513725582</v>
      </c>
    </row>
    <row r="26" spans="1:10" ht="17.25" customHeight="1" x14ac:dyDescent="0.35">
      <c r="A26" s="270"/>
      <c r="B26" s="1882" t="s">
        <v>621</v>
      </c>
      <c r="C26" s="1884" t="s">
        <v>544</v>
      </c>
      <c r="D26" s="1886" t="s">
        <v>622</v>
      </c>
      <c r="E26" s="1886" t="s">
        <v>623</v>
      </c>
      <c r="F26" s="1884" t="s">
        <v>619</v>
      </c>
      <c r="G26" s="1884" t="s">
        <v>620</v>
      </c>
      <c r="H26" s="331" t="s">
        <v>124</v>
      </c>
    </row>
    <row r="27" spans="1:10" ht="15" customHeight="1" x14ac:dyDescent="0.35">
      <c r="A27" s="270"/>
      <c r="B27" s="1883"/>
      <c r="C27" s="1885"/>
      <c r="D27" s="1887"/>
      <c r="E27" s="1887"/>
      <c r="F27" s="1885"/>
      <c r="G27" s="1885" t="s">
        <v>620</v>
      </c>
      <c r="H27" s="387" t="s">
        <v>610</v>
      </c>
    </row>
    <row r="28" spans="1:10" x14ac:dyDescent="0.35">
      <c r="A28" s="270"/>
      <c r="B28" s="973" t="s">
        <v>624</v>
      </c>
      <c r="C28" s="575"/>
      <c r="D28" s="575"/>
      <c r="E28" s="575"/>
      <c r="F28" s="575">
        <f>Personal!R23</f>
        <v>39351.203170650435</v>
      </c>
      <c r="G28" s="576">
        <f>F28</f>
        <v>39351.203170650435</v>
      </c>
      <c r="H28" s="346">
        <f>G28</f>
        <v>39351.203170650435</v>
      </c>
      <c r="I28" s="346">
        <v>29093.820811053163</v>
      </c>
      <c r="J28" s="1206">
        <f>H28/I28-1</f>
        <v>0.35256223052354629</v>
      </c>
    </row>
    <row r="29" spans="1:10" hidden="1" x14ac:dyDescent="0.35">
      <c r="A29" s="270"/>
      <c r="B29" s="973" t="s">
        <v>165</v>
      </c>
      <c r="C29" s="575"/>
      <c r="D29" s="575"/>
      <c r="E29" s="575"/>
      <c r="F29" s="575">
        <f>IF(Personal!C23=Einstellungen!E331,Personal!R23,0)</f>
        <v>0</v>
      </c>
      <c r="G29" s="576">
        <f>F29</f>
        <v>0</v>
      </c>
      <c r="H29" s="346">
        <f>G29</f>
        <v>0</v>
      </c>
      <c r="I29" s="346">
        <v>0</v>
      </c>
      <c r="J29" s="1206" t="e">
        <f t="shared" ref="J29:J30" si="1">H29/I29-1</f>
        <v>#DIV/0!</v>
      </c>
    </row>
    <row r="30" spans="1:10" x14ac:dyDescent="0.35">
      <c r="A30" s="270"/>
      <c r="B30" s="1209" t="str">
        <f>Einstellungen!B117</f>
        <v>Dienstleistungen (Schneeräumung, Baumschnitt, etc.)</v>
      </c>
      <c r="C30" s="575">
        <f>Einstellungen!E117</f>
        <v>70.751362043930627</v>
      </c>
      <c r="D30" s="575"/>
      <c r="E30" s="575"/>
      <c r="F30" s="345"/>
      <c r="G30" s="576">
        <f>C30*Kalkulation!F9</f>
        <v>4952.5953430751442</v>
      </c>
      <c r="H30" s="346">
        <f>G30</f>
        <v>4952.5953430751442</v>
      </c>
      <c r="I30" s="346">
        <v>3726.518851569233</v>
      </c>
      <c r="J30" s="1206">
        <f t="shared" si="1"/>
        <v>0.3290138975117789</v>
      </c>
    </row>
    <row r="31" spans="1:10" x14ac:dyDescent="0.35">
      <c r="A31" s="270"/>
      <c r="B31" s="973" t="s">
        <v>376</v>
      </c>
      <c r="C31" s="575"/>
      <c r="D31" s="575"/>
      <c r="E31" s="575"/>
      <c r="F31" s="575">
        <f>Personal!R24</f>
        <v>0</v>
      </c>
      <c r="G31" s="576">
        <f>F31</f>
        <v>0</v>
      </c>
      <c r="H31" s="346">
        <f>G31</f>
        <v>0</v>
      </c>
      <c r="I31" s="346">
        <v>0</v>
      </c>
      <c r="J31" s="1206">
        <v>0</v>
      </c>
    </row>
    <row r="32" spans="1:10" x14ac:dyDescent="0.35">
      <c r="A32" s="270"/>
      <c r="B32" s="973" t="s">
        <v>418</v>
      </c>
      <c r="C32" s="575"/>
      <c r="D32" s="575"/>
      <c r="E32" s="575"/>
      <c r="F32" s="345"/>
      <c r="G32" s="576"/>
      <c r="H32" s="346">
        <f>G32</f>
        <v>0</v>
      </c>
      <c r="I32" s="346">
        <v>0</v>
      </c>
      <c r="J32" s="1206">
        <v>0</v>
      </c>
    </row>
    <row r="33" spans="1:22" x14ac:dyDescent="0.35">
      <c r="A33" s="270"/>
      <c r="B33" s="973" t="s">
        <v>418</v>
      </c>
      <c r="C33" s="575"/>
      <c r="D33" s="575"/>
      <c r="E33" s="575"/>
      <c r="F33" s="345"/>
      <c r="G33" s="576"/>
      <c r="H33" s="346">
        <f>G33</f>
        <v>0</v>
      </c>
      <c r="I33" s="346">
        <v>0</v>
      </c>
      <c r="J33" s="1206">
        <v>0</v>
      </c>
    </row>
    <row r="34" spans="1:22" ht="28.5" customHeight="1" x14ac:dyDescent="0.35">
      <c r="E34" s="274">
        <f>79809*1.013</f>
        <v>80846.516999999993</v>
      </c>
      <c r="F34" s="274">
        <f>E34/0.93</f>
        <v>86931.738709677404</v>
      </c>
    </row>
    <row r="35" spans="1:22" ht="25.5" customHeight="1" x14ac:dyDescent="0.35">
      <c r="B35" s="408" t="s">
        <v>142</v>
      </c>
      <c r="H35" s="409">
        <f>SUM(H38:H67)</f>
        <v>477357.66835471208</v>
      </c>
    </row>
    <row r="36" spans="1:22" ht="17.25" customHeight="1" x14ac:dyDescent="0.35">
      <c r="A36" s="270"/>
      <c r="B36" s="1882" t="s">
        <v>621</v>
      </c>
      <c r="C36" s="1884" t="s">
        <v>544</v>
      </c>
      <c r="D36" s="1886" t="s">
        <v>617</v>
      </c>
      <c r="E36" s="1886" t="s">
        <v>618</v>
      </c>
      <c r="F36" s="1884" t="s">
        <v>619</v>
      </c>
      <c r="G36" s="1884" t="s">
        <v>620</v>
      </c>
      <c r="H36" s="331" t="s">
        <v>124</v>
      </c>
      <c r="I36" s="967"/>
      <c r="J36" s="967"/>
    </row>
    <row r="37" spans="1:22" ht="15" customHeight="1" x14ac:dyDescent="0.35">
      <c r="A37" s="270"/>
      <c r="B37" s="1883"/>
      <c r="C37" s="1885"/>
      <c r="D37" s="1887"/>
      <c r="E37" s="1887"/>
      <c r="F37" s="1885"/>
      <c r="G37" s="1885" t="s">
        <v>620</v>
      </c>
      <c r="H37" s="387" t="s">
        <v>610</v>
      </c>
      <c r="I37" s="967"/>
      <c r="J37" s="967"/>
    </row>
    <row r="38" spans="1:22" x14ac:dyDescent="0.35">
      <c r="A38" s="270"/>
      <c r="B38" s="973" t="s">
        <v>625</v>
      </c>
      <c r="C38" s="575"/>
      <c r="D38" s="575"/>
      <c r="E38" s="575"/>
      <c r="F38" s="575">
        <f>Personal!R7</f>
        <v>107380.68372546716</v>
      </c>
      <c r="G38" s="576">
        <f>F38</f>
        <v>107380.68372546716</v>
      </c>
      <c r="H38" s="346">
        <f>G38</f>
        <v>107380.68372546716</v>
      </c>
      <c r="I38" s="346">
        <v>85148.140486211647</v>
      </c>
      <c r="J38" s="1206">
        <f>H38/I38-1</f>
        <v>0.26110427206400022</v>
      </c>
    </row>
    <row r="39" spans="1:22" x14ac:dyDescent="0.35">
      <c r="A39" s="270"/>
      <c r="B39" s="973" t="s">
        <v>626</v>
      </c>
      <c r="C39" s="575"/>
      <c r="D39" s="575"/>
      <c r="E39" s="575"/>
      <c r="F39" s="575">
        <f>Personal!R8</f>
        <v>71261.927213378469</v>
      </c>
      <c r="G39" s="576">
        <f>F39</f>
        <v>71261.927213378469</v>
      </c>
      <c r="H39" s="346">
        <f>G39</f>
        <v>71261.927213378469</v>
      </c>
      <c r="I39" s="346">
        <v>54990.182915584752</v>
      </c>
      <c r="J39" s="1206">
        <f t="shared" ref="J39:J66" si="2">H39/I39-1</f>
        <v>0.29590271272187652</v>
      </c>
    </row>
    <row r="40" spans="1:22" x14ac:dyDescent="0.35">
      <c r="A40" s="270"/>
      <c r="B40" s="1209" t="str">
        <f>Einstellungen!B147</f>
        <v>Steuerberatung</v>
      </c>
      <c r="C40" s="575">
        <f>Einstellungen!E147</f>
        <v>118.26278212883805</v>
      </c>
      <c r="D40" s="575"/>
      <c r="E40" s="575"/>
      <c r="F40" s="575"/>
      <c r="G40" s="576">
        <f>C40*Kalkulation!$F$9</f>
        <v>8278.3947490186638</v>
      </c>
      <c r="H40" s="346">
        <f>G40</f>
        <v>8278.3947490186638</v>
      </c>
      <c r="I40" s="346">
        <v>6494.0380850469573</v>
      </c>
      <c r="J40" s="1206">
        <f t="shared" si="2"/>
        <v>0.27476843230721593</v>
      </c>
    </row>
    <row r="41" spans="1:22" x14ac:dyDescent="0.35">
      <c r="A41" s="270"/>
      <c r="B41" s="1209" t="str">
        <f>Einstellungen!B160</f>
        <v>Lohnverrechnung</v>
      </c>
      <c r="C41" s="575">
        <f>Einstellungen!E160</f>
        <v>208.84320353086832</v>
      </c>
      <c r="D41" s="575"/>
      <c r="E41" s="575"/>
      <c r="F41" s="575"/>
      <c r="G41" s="576"/>
      <c r="H41" s="346">
        <f>VLOOKUP(Einstellungen!E89,Kostenträger!$R$42:$U$47,2,FALSE)*Einstellungen!E78*Einstellungen!E79*Einstellungen!E80*Einstellungen!E81*Einstellungen!$E$82*Einstellungen!$E$83*Einstellungen!$E$84*Einstellungen!$E$85*Einstellungen!$E$86*Einstellungen!$E$87/70*Einstellungen!C53</f>
        <v>14773.940607564087</v>
      </c>
      <c r="I41" s="346">
        <v>11528.746755018972</v>
      </c>
      <c r="J41" s="1208">
        <f t="shared" si="2"/>
        <v>0.28148713138592796</v>
      </c>
      <c r="R41" s="1127"/>
      <c r="S41" s="1127" t="s">
        <v>435</v>
      </c>
      <c r="T41" s="1127" t="s">
        <v>627</v>
      </c>
      <c r="U41" s="1127" t="s">
        <v>628</v>
      </c>
      <c r="V41" s="1127"/>
    </row>
    <row r="42" spans="1:22" x14ac:dyDescent="0.35">
      <c r="A42" s="270"/>
      <c r="B42" s="1209" t="str">
        <f>Einstellungen!B163</f>
        <v>Büromaterial</v>
      </c>
      <c r="C42" s="575">
        <f>Einstellungen!E163</f>
        <v>55.589420739660341</v>
      </c>
      <c r="D42" s="575"/>
      <c r="E42" s="575"/>
      <c r="F42" s="575"/>
      <c r="G42" s="576">
        <f>C42*Kalkulation!$F$9</f>
        <v>3891.2594517762236</v>
      </c>
      <c r="H42" s="346">
        <f>G42</f>
        <v>3891.2594517762236</v>
      </c>
      <c r="I42" s="346">
        <v>3052.5226018763219</v>
      </c>
      <c r="J42" s="1206">
        <f t="shared" si="2"/>
        <v>0.27476843230721615</v>
      </c>
      <c r="R42" s="1127">
        <v>45</v>
      </c>
      <c r="S42" s="967">
        <v>10690.909949999997</v>
      </c>
      <c r="T42" s="967">
        <v>8318.8215799999998</v>
      </c>
      <c r="U42" s="967">
        <v>7155.9087199999994</v>
      </c>
      <c r="V42" s="1127"/>
    </row>
    <row r="43" spans="1:22" x14ac:dyDescent="0.35">
      <c r="A43" s="270"/>
      <c r="B43" s="1209" t="str">
        <f>Einstellungen!B164</f>
        <v>IT-Standardarbeitsplätze</v>
      </c>
      <c r="C43" s="575">
        <f>Einstellungen!E164</f>
        <v>307.30781040815458</v>
      </c>
      <c r="D43" s="575"/>
      <c r="E43" s="575"/>
      <c r="F43" s="575"/>
      <c r="G43" s="576">
        <f>C43*Kalkulation!$F$9</f>
        <v>21511.546728570822</v>
      </c>
      <c r="H43" s="346">
        <f t="shared" ref="H43:H48" si="3">G43</f>
        <v>21511.546728570822</v>
      </c>
      <c r="I43" s="346">
        <v>16874.866197962601</v>
      </c>
      <c r="J43" s="1206">
        <f t="shared" si="2"/>
        <v>0.27476843230721637</v>
      </c>
      <c r="R43" s="1127">
        <v>46</v>
      </c>
      <c r="S43" s="967">
        <v>10719.23258</v>
      </c>
      <c r="T43" s="967">
        <v>8342.4321799999998</v>
      </c>
      <c r="U43" s="967">
        <v>7175.1200799999988</v>
      </c>
      <c r="V43" s="1127"/>
    </row>
    <row r="44" spans="1:22" x14ac:dyDescent="0.35">
      <c r="A44" s="270"/>
      <c r="B44" s="1209" t="str">
        <f>Einstellungen!B165</f>
        <v>Porto</v>
      </c>
      <c r="C44" s="575">
        <f>Einstellungen!E165</f>
        <v>19.316254414376886</v>
      </c>
      <c r="D44" s="575"/>
      <c r="E44" s="575"/>
      <c r="F44" s="575"/>
      <c r="G44" s="576">
        <f>C44*Kalkulation!$F$9</f>
        <v>1352.137809006382</v>
      </c>
      <c r="H44" s="346">
        <f t="shared" si="3"/>
        <v>1352.137809006382</v>
      </c>
      <c r="I44" s="346">
        <v>1060.6928872243363</v>
      </c>
      <c r="J44" s="1206">
        <f t="shared" si="2"/>
        <v>0.27476843230721615</v>
      </c>
      <c r="R44" s="1127">
        <v>47</v>
      </c>
      <c r="S44" s="967">
        <v>10747.555209999999</v>
      </c>
      <c r="T44" s="967">
        <v>8366.0326899999982</v>
      </c>
      <c r="U44" s="967">
        <v>7194.331439999999</v>
      </c>
      <c r="V44" s="1127"/>
    </row>
    <row r="45" spans="1:22" x14ac:dyDescent="0.35">
      <c r="A45" s="270"/>
      <c r="B45" s="1209" t="str">
        <f>Einstellungen!B166</f>
        <v>Telefon- und Internetgebühren</v>
      </c>
      <c r="C45" s="575">
        <f>Einstellungen!E166</f>
        <v>146.65176297886563</v>
      </c>
      <c r="D45" s="575"/>
      <c r="E45" s="575"/>
      <c r="F45" s="575"/>
      <c r="G45" s="576">
        <f>C45*Kalkulation!$F$9</f>
        <v>10265.623408520594</v>
      </c>
      <c r="H45" s="346">
        <f t="shared" si="3"/>
        <v>10265.623408520594</v>
      </c>
      <c r="I45" s="346">
        <v>8052.9319273624797</v>
      </c>
      <c r="J45" s="1206">
        <f t="shared" si="2"/>
        <v>0.27476843230721593</v>
      </c>
      <c r="R45" s="1127">
        <v>48</v>
      </c>
      <c r="S45" s="967">
        <v>10775.877839999999</v>
      </c>
      <c r="T45" s="967">
        <v>8389.6331999999984</v>
      </c>
      <c r="U45" s="967">
        <v>7213.5427999999993</v>
      </c>
      <c r="V45" s="1127"/>
    </row>
    <row r="46" spans="1:22" x14ac:dyDescent="0.35">
      <c r="A46" s="270"/>
      <c r="B46" s="1209" t="str">
        <f>Einstellungen!B167</f>
        <v>Mobilität, Kfz-Unterhalt</v>
      </c>
      <c r="C46" s="575">
        <f>Einstellungen!E167</f>
        <v>154.53003531501508</v>
      </c>
      <c r="D46" s="575"/>
      <c r="E46" s="575"/>
      <c r="F46" s="575"/>
      <c r="G46" s="576">
        <f>C46*Kalkulation!$F$9</f>
        <v>10817.102472051056</v>
      </c>
      <c r="H46" s="346">
        <f t="shared" si="3"/>
        <v>10817.102472051056</v>
      </c>
      <c r="I46" s="346">
        <v>8485.5430977946908</v>
      </c>
      <c r="J46" s="1206">
        <f t="shared" si="2"/>
        <v>0.27476843230721615</v>
      </c>
      <c r="R46" s="1127">
        <v>49</v>
      </c>
      <c r="S46" s="967">
        <v>10804.200469999998</v>
      </c>
      <c r="T46" s="967">
        <v>8413.2337100000004</v>
      </c>
      <c r="U46" s="967">
        <v>7232.7541599999986</v>
      </c>
      <c r="V46" s="1127"/>
    </row>
    <row r="47" spans="1:22" x14ac:dyDescent="0.35">
      <c r="A47" s="270"/>
      <c r="B47" s="1209" t="str">
        <f>Einstellungen!B168</f>
        <v>Fortbildung gesamtes Personal</v>
      </c>
      <c r="C47" s="575">
        <f>Einstellungen!E168</f>
        <v>168.52052244085664</v>
      </c>
      <c r="D47" s="575"/>
      <c r="E47" s="575"/>
      <c r="F47" s="575"/>
      <c r="G47" s="576">
        <f>C47*Kalkulation!$F$9</f>
        <v>11796.436570859965</v>
      </c>
      <c r="H47" s="346">
        <f t="shared" si="3"/>
        <v>11796.436570859965</v>
      </c>
      <c r="I47" s="346">
        <v>9253.7878032557455</v>
      </c>
      <c r="J47" s="1206">
        <f t="shared" si="2"/>
        <v>0.27476843230721615</v>
      </c>
      <c r="R47" s="1127"/>
      <c r="S47" s="1130"/>
      <c r="T47" s="1130"/>
      <c r="U47" s="1130"/>
      <c r="V47" s="1127"/>
    </row>
    <row r="48" spans="1:22" x14ac:dyDescent="0.35">
      <c r="A48" s="270"/>
      <c r="B48" s="1209" t="str">
        <f>Einstellungen!B169</f>
        <v>Spesen Geldverkehr</v>
      </c>
      <c r="C48" s="575">
        <f>Einstellungen!E169</f>
        <v>89.682609781035552</v>
      </c>
      <c r="D48" s="575"/>
      <c r="E48" s="575"/>
      <c r="F48" s="575"/>
      <c r="G48" s="576">
        <f>C48*Kalkulation!$F$9</f>
        <v>6277.7826846724884</v>
      </c>
      <c r="H48" s="346">
        <f t="shared" si="3"/>
        <v>6277.7826846724884</v>
      </c>
      <c r="I48" s="346">
        <v>4924.6455478272774</v>
      </c>
      <c r="J48" s="1206">
        <f t="shared" si="2"/>
        <v>0.2747684323072157</v>
      </c>
    </row>
    <row r="49" spans="1:21" x14ac:dyDescent="0.35">
      <c r="A49" s="270"/>
      <c r="B49" s="1209" t="str">
        <f>Einstellungen!B172</f>
        <v>GIS (Rundfunkgebühren)</v>
      </c>
      <c r="C49" s="575">
        <f>Einstellungen!E172</f>
        <v>5.919052245548345</v>
      </c>
      <c r="D49" s="575"/>
      <c r="E49" s="575"/>
      <c r="F49" s="575"/>
      <c r="G49" s="346">
        <f>C49*Kalkulation!F9</f>
        <v>414.33365718838417</v>
      </c>
      <c r="H49" s="346">
        <f t="shared" ref="H49:H63" si="4">G49</f>
        <v>414.33365718838417</v>
      </c>
      <c r="I49" s="346">
        <v>325.02660615660022</v>
      </c>
      <c r="J49" s="1206">
        <f t="shared" si="2"/>
        <v>0.27476843230721593</v>
      </c>
    </row>
    <row r="50" spans="1:21" x14ac:dyDescent="0.35">
      <c r="A50" s="270"/>
      <c r="B50" s="1209" t="str">
        <f>Einstellungen!B173</f>
        <v>Public Relations</v>
      </c>
      <c r="C50" s="575">
        <f>Einstellungen!E173</f>
        <v>201.44093889278756</v>
      </c>
      <c r="D50" s="575"/>
      <c r="E50" s="575"/>
      <c r="F50" s="575"/>
      <c r="G50" s="346">
        <f>C50*Kalkulation!$F$9</f>
        <v>14100.865722495129</v>
      </c>
      <c r="H50" s="346">
        <f t="shared" si="4"/>
        <v>14100.865722495129</v>
      </c>
      <c r="I50" s="346">
        <v>11061.511538196653</v>
      </c>
      <c r="J50" s="1206">
        <f t="shared" si="2"/>
        <v>0.27476843230721593</v>
      </c>
      <c r="S50" s="967"/>
      <c r="T50" s="967"/>
      <c r="U50" s="967"/>
    </row>
    <row r="51" spans="1:21" x14ac:dyDescent="0.35">
      <c r="A51" s="270"/>
      <c r="B51" s="1209" t="str">
        <f>Einstellungen!B174</f>
        <v>Versicherungen</v>
      </c>
      <c r="C51" s="575">
        <f>Einstellungen!E174</f>
        <v>332.23957592728237</v>
      </c>
      <c r="D51" s="344"/>
      <c r="E51" s="575"/>
      <c r="F51" s="575"/>
      <c r="G51" s="346">
        <f>C51*Kalkulation!$F$9</f>
        <v>23256.770314909765</v>
      </c>
      <c r="H51" s="346">
        <f t="shared" si="4"/>
        <v>23256.770314909765</v>
      </c>
      <c r="I51" s="346">
        <v>18243.917660258587</v>
      </c>
      <c r="J51" s="1206">
        <f t="shared" si="2"/>
        <v>0.2747684323072157</v>
      </c>
      <c r="S51" s="967"/>
      <c r="T51" s="967"/>
      <c r="U51" s="967"/>
    </row>
    <row r="52" spans="1:21" x14ac:dyDescent="0.35">
      <c r="A52" s="270"/>
      <c r="B52" s="1209" t="str">
        <f>Einstellungen!B175</f>
        <v>Wartungsaufwand</v>
      </c>
      <c r="C52" s="575">
        <f>Einstellungen!E175</f>
        <v>434.61572432347992</v>
      </c>
      <c r="D52" s="345"/>
      <c r="E52" s="345"/>
      <c r="F52" s="575"/>
      <c r="G52" s="576">
        <f>C52*Kalkulation!F9</f>
        <v>30423.100702643595</v>
      </c>
      <c r="H52" s="346">
        <f t="shared" si="4"/>
        <v>30423.100702643595</v>
      </c>
      <c r="I52" s="346">
        <v>23865.589962547572</v>
      </c>
      <c r="J52" s="1206">
        <f t="shared" si="2"/>
        <v>0.27476843230721593</v>
      </c>
      <c r="S52" s="967"/>
      <c r="T52" s="967"/>
      <c r="U52" s="967"/>
    </row>
    <row r="53" spans="1:21" x14ac:dyDescent="0.35">
      <c r="A53" s="270"/>
      <c r="B53" s="1209" t="str">
        <f>Einstellungen!B176</f>
        <v>Sonstige Wirtschaftsgüter (GWG Abschreibung)</v>
      </c>
      <c r="C53" s="575">
        <f>Einstellungen!E176</f>
        <v>267.66809688493686</v>
      </c>
      <c r="D53" s="575"/>
      <c r="E53" s="575"/>
      <c r="F53" s="575"/>
      <c r="G53" s="576">
        <f>C53*Kalkulation!$F$9</f>
        <v>18736.766781945582</v>
      </c>
      <c r="H53" s="346">
        <f t="shared" si="4"/>
        <v>18736.766781945582</v>
      </c>
      <c r="I53" s="346">
        <v>14698.172865822948</v>
      </c>
      <c r="J53" s="1206">
        <f t="shared" si="2"/>
        <v>0.27476843230721615</v>
      </c>
      <c r="S53" s="967"/>
      <c r="T53" s="967"/>
      <c r="U53" s="967"/>
    </row>
    <row r="54" spans="1:21" x14ac:dyDescent="0.35">
      <c r="A54" s="270"/>
      <c r="B54" s="1209" t="str">
        <f>Einstellungen!B177</f>
        <v>Dienstkleidung</v>
      </c>
      <c r="C54" s="575">
        <f>Einstellungen!E177</f>
        <v>162.50528313251016</v>
      </c>
      <c r="D54" s="575"/>
      <c r="E54" s="575"/>
      <c r="F54" s="575"/>
      <c r="G54" s="576"/>
      <c r="H54" s="346">
        <f>VLOOKUP(Einstellungen!E89,Kostenträger!$R$42:$U$47,3,FALSE)*Einstellungen!E78*Einstellungen!E79*Einstellungen!E80*Einstellungen!E81*Einstellungen!E82*Einstellungen!$E$83*Einstellungen!$E$84*Einstellungen!$E$85*Einstellungen!$E$86*Einstellungen!$E$87/70*Einstellungen!C53</f>
        <v>11504.47138538666</v>
      </c>
      <c r="I54" s="346">
        <v>8974.1220531231957</v>
      </c>
      <c r="J54" s="1208">
        <f t="shared" si="2"/>
        <v>0.28196065501280376</v>
      </c>
      <c r="S54" s="967"/>
      <c r="T54" s="967"/>
      <c r="U54" s="967"/>
    </row>
    <row r="55" spans="1:21" x14ac:dyDescent="0.35">
      <c r="A55" s="270"/>
      <c r="B55" s="1209" t="str">
        <f>Einstellungen!B178</f>
        <v>Buchhaltung und Rechnungswesen</v>
      </c>
      <c r="C55" s="575">
        <f>Einstellungen!E178</f>
        <v>242.14304640879593</v>
      </c>
      <c r="D55" s="575"/>
      <c r="E55" s="575"/>
      <c r="F55" s="575"/>
      <c r="G55" s="576">
        <f>C55*Kalkulation!F9</f>
        <v>16950.013248615716</v>
      </c>
      <c r="H55" s="346">
        <f t="shared" si="4"/>
        <v>16950.013248615716</v>
      </c>
      <c r="I55" s="346">
        <v>13296.542979133645</v>
      </c>
      <c r="J55" s="1206">
        <f t="shared" si="2"/>
        <v>0.27476843230721615</v>
      </c>
      <c r="S55" s="967"/>
    </row>
    <row r="56" spans="1:21" x14ac:dyDescent="0.35">
      <c r="A56" s="270"/>
      <c r="B56" s="1209" t="str">
        <f>Einstellungen!B170</f>
        <v>Mitgliedsbeiträge, Kammern und Umlagen</v>
      </c>
      <c r="C56" s="575">
        <f>Einstellungen!E170</f>
        <v>15.177057039867554</v>
      </c>
      <c r="D56" s="575"/>
      <c r="E56" s="575"/>
      <c r="F56" s="575"/>
      <c r="G56" s="346">
        <f>C56*Kalkulation!F9</f>
        <v>1062.3939927907288</v>
      </c>
      <c r="H56" s="346">
        <f t="shared" si="4"/>
        <v>1062.3939927907288</v>
      </c>
      <c r="I56" s="346">
        <v>833.40155424769296</v>
      </c>
      <c r="J56" s="1206">
        <f t="shared" si="2"/>
        <v>0.27476843230721615</v>
      </c>
    </row>
    <row r="57" spans="1:21" x14ac:dyDescent="0.35">
      <c r="A57" s="270"/>
      <c r="B57" s="1209" t="str">
        <f>Einstellungen!B171</f>
        <v>Supervision</v>
      </c>
      <c r="C57" s="575">
        <f>Einstellungen!E171</f>
        <v>71.842669096900309</v>
      </c>
      <c r="D57" s="345"/>
      <c r="E57" s="345"/>
      <c r="F57" s="575"/>
      <c r="G57" s="576">
        <f>C57*Kalkulation!F9</f>
        <v>5028.9868367830213</v>
      </c>
      <c r="H57" s="346">
        <f t="shared" si="4"/>
        <v>5028.9868367830213</v>
      </c>
      <c r="I57" s="346">
        <v>3945.0199026979426</v>
      </c>
      <c r="J57" s="1206">
        <f t="shared" si="2"/>
        <v>0.2747684323072157</v>
      </c>
    </row>
    <row r="58" spans="1:21" x14ac:dyDescent="0.35">
      <c r="A58" s="270"/>
      <c r="B58" s="1209" t="str">
        <f>Einstellungen!B197</f>
        <v>Arbeitsmediziner und Sicherheitsfachkräfte</v>
      </c>
      <c r="C58" s="575">
        <f>Einstellungen!E197</f>
        <v>139.78818531338166</v>
      </c>
      <c r="D58" s="575"/>
      <c r="E58" s="575"/>
      <c r="F58" s="575"/>
      <c r="G58" s="576"/>
      <c r="H58" s="346">
        <f>VLOOKUP(Einstellungen!E89,Kostenträger!$R$42:$U$47,4,FALSE)*Einstellungen!E78*Einstellungen!E79*Einstellungen!E80*Einstellungen!E81*Einstellungen!E82*Einstellungen!$E$83*Einstellungen!$E$84*Einstellungen!$E$85*Einstellungen!$E$86*Einstellungen!$E$87/70*Einstellungen!C53</f>
        <v>9890.2533959509219</v>
      </c>
      <c r="I58" s="346">
        <v>7717.2550987464028</v>
      </c>
      <c r="J58" s="1208">
        <f t="shared" si="2"/>
        <v>0.281576579936758</v>
      </c>
    </row>
    <row r="59" spans="1:21" x14ac:dyDescent="0.35">
      <c r="A59" s="270"/>
      <c r="B59" s="1209" t="str">
        <f>Einstellungen!B179</f>
        <v>Rechts- und Beratungskosten</v>
      </c>
      <c r="C59" s="575">
        <f>Einstellungen!E179</f>
        <v>94.608254656701632</v>
      </c>
      <c r="D59" s="575"/>
      <c r="E59" s="575"/>
      <c r="F59" s="575"/>
      <c r="G59" s="576">
        <f>C59*Kalkulation!$F$9</f>
        <v>6622.5778259691142</v>
      </c>
      <c r="H59" s="346">
        <f t="shared" si="4"/>
        <v>6622.5778259691142</v>
      </c>
      <c r="I59" s="346">
        <v>5195.1222340694812</v>
      </c>
      <c r="J59" s="1206">
        <f t="shared" si="2"/>
        <v>0.27476843230721593</v>
      </c>
    </row>
    <row r="60" spans="1:21" x14ac:dyDescent="0.35">
      <c r="A60" s="270"/>
      <c r="B60" s="1209" t="str">
        <f>Einstellungen!B180</f>
        <v>Qualitätsmanagement</v>
      </c>
      <c r="C60" s="575">
        <f>Einstellungen!E180</f>
        <v>59.328495701300433</v>
      </c>
      <c r="D60" s="575"/>
      <c r="E60" s="575"/>
      <c r="F60" s="575"/>
      <c r="G60" s="576">
        <f>C60*Kalkulation!$F$9</f>
        <v>4152.9946990910303</v>
      </c>
      <c r="H60" s="346">
        <f t="shared" si="4"/>
        <v>4152.9946990910303</v>
      </c>
      <c r="I60" s="346">
        <v>3257.8424393318901</v>
      </c>
      <c r="J60" s="1206">
        <f t="shared" si="2"/>
        <v>0.27476843230721615</v>
      </c>
    </row>
    <row r="61" spans="1:21" x14ac:dyDescent="0.35">
      <c r="A61" s="270"/>
      <c r="B61" s="1209" t="str">
        <f>Einstellungen!B181</f>
        <v>Hygiene Fachkräfte Zukauf</v>
      </c>
      <c r="C61" s="575">
        <f>Einstellungen!E181</f>
        <v>69.386745321358106</v>
      </c>
      <c r="D61" s="575"/>
      <c r="E61" s="575"/>
      <c r="F61" s="575"/>
      <c r="G61" s="576">
        <f>C61*Kalkulation!$F$9</f>
        <v>4857.0721724950672</v>
      </c>
      <c r="H61" s="346">
        <f t="shared" si="4"/>
        <v>4857.0721724950672</v>
      </c>
      <c r="I61" s="346">
        <v>3810.1603784651343</v>
      </c>
      <c r="J61" s="1206">
        <f t="shared" si="2"/>
        <v>0.2747684323072157</v>
      </c>
    </row>
    <row r="62" spans="1:21" x14ac:dyDescent="0.35">
      <c r="A62" s="270"/>
      <c r="B62" s="1209" t="str">
        <f>Einstellungen!B182</f>
        <v>Dekoration, Pflanzen, Tiere</v>
      </c>
      <c r="C62" s="575">
        <f>Einstellungen!E182</f>
        <v>40.01224128692354</v>
      </c>
      <c r="D62" s="575"/>
      <c r="E62" s="575"/>
      <c r="F62" s="575"/>
      <c r="G62" s="576">
        <f>C62*Kalkulation!$F$9</f>
        <v>2800.8568900846476</v>
      </c>
      <c r="H62" s="346">
        <f t="shared" si="4"/>
        <v>2800.8568900846476</v>
      </c>
      <c r="I62" s="346">
        <v>2197.149552107554</v>
      </c>
      <c r="J62" s="1206">
        <f t="shared" si="2"/>
        <v>0.2747684323072157</v>
      </c>
    </row>
    <row r="63" spans="1:21" x14ac:dyDescent="0.35">
      <c r="A63" s="270"/>
      <c r="B63" s="1209" t="str">
        <f>Einstellungen!B183</f>
        <v>Overheadkosten</v>
      </c>
      <c r="C63" s="575">
        <f>Einstellungen!E183</f>
        <v>394.20927376279366</v>
      </c>
      <c r="D63" s="575"/>
      <c r="E63" s="575"/>
      <c r="F63" s="575"/>
      <c r="G63" s="576">
        <f>C63*Kalkulation!$F$9</f>
        <v>27594.649163395556</v>
      </c>
      <c r="H63" s="346">
        <f t="shared" si="4"/>
        <v>27594.649163395556</v>
      </c>
      <c r="I63" s="346">
        <v>21646.793616823197</v>
      </c>
      <c r="J63" s="1206">
        <f t="shared" si="2"/>
        <v>0.27476843230721593</v>
      </c>
    </row>
    <row r="64" spans="1:21" x14ac:dyDescent="0.35">
      <c r="A64" s="270"/>
      <c r="B64" s="1209" t="str">
        <f>Einstellungen!B313</f>
        <v>Hygiene- und sonstiges Verbrauchsmaterial</v>
      </c>
      <c r="C64" s="575">
        <f>Einstellungen!E313</f>
        <v>365.62910141499117</v>
      </c>
      <c r="D64" s="575"/>
      <c r="E64" s="575"/>
      <c r="F64" s="575"/>
      <c r="G64" s="576">
        <f>C64*Kalkulation!$F$9</f>
        <v>25594.037099049383</v>
      </c>
      <c r="H64" s="346">
        <f>G64</f>
        <v>25594.037099049383</v>
      </c>
      <c r="I64" s="346">
        <v>19664.447678357999</v>
      </c>
      <c r="J64" s="1206">
        <f t="shared" si="2"/>
        <v>0.30153856938566759</v>
      </c>
    </row>
    <row r="65" spans="1:10" x14ac:dyDescent="0.35">
      <c r="A65" s="270"/>
      <c r="B65" s="1209" t="str">
        <f>Einstellungen!B314</f>
        <v>Veranstaltungen und Kultur</v>
      </c>
      <c r="C65" s="575">
        <f>Einstellungen!E314</f>
        <v>68.986622908488883</v>
      </c>
      <c r="D65" s="575"/>
      <c r="E65" s="345"/>
      <c r="F65" s="345"/>
      <c r="G65" s="576">
        <f>C65*Kalkulation!$F$9</f>
        <v>4829.0636035942216</v>
      </c>
      <c r="H65" s="346">
        <f>G65</f>
        <v>4829.0636035942216</v>
      </c>
      <c r="I65" s="346">
        <v>3788.1888829440591</v>
      </c>
      <c r="J65" s="1206">
        <f t="shared" si="2"/>
        <v>0.27476843230721593</v>
      </c>
    </row>
    <row r="66" spans="1:10" x14ac:dyDescent="0.35">
      <c r="A66" s="270"/>
      <c r="B66" s="1209" t="str">
        <f>Einstellungen!B315</f>
        <v>Lesematerial</v>
      </c>
      <c r="C66" s="575">
        <f>Einstellungen!E315</f>
        <v>27.594649163395555</v>
      </c>
      <c r="D66" s="575"/>
      <c r="E66" s="345"/>
      <c r="F66" s="345"/>
      <c r="G66" s="576">
        <f>C66*Kalkulation!$F$9</f>
        <v>1931.6254414376888</v>
      </c>
      <c r="H66" s="346">
        <f>G66</f>
        <v>1931.6254414376888</v>
      </c>
      <c r="I66" s="346">
        <v>1515.2755531776238</v>
      </c>
      <c r="J66" s="1206">
        <f t="shared" si="2"/>
        <v>0.27476843230721593</v>
      </c>
    </row>
    <row r="67" spans="1:10" hidden="1" x14ac:dyDescent="0.35">
      <c r="A67" s="270"/>
      <c r="B67" s="973"/>
      <c r="C67" s="973"/>
      <c r="D67" s="973"/>
      <c r="E67" s="973"/>
      <c r="F67" s="576">
        <f>Einstellungen!E198</f>
        <v>0</v>
      </c>
      <c r="G67" s="576">
        <f>F67</f>
        <v>0</v>
      </c>
      <c r="H67" s="576">
        <f>G67</f>
        <v>0</v>
      </c>
      <c r="I67" s="576">
        <v>0</v>
      </c>
      <c r="J67" s="1206">
        <v>0</v>
      </c>
    </row>
    <row r="68" spans="1:10" ht="28.5" customHeight="1" x14ac:dyDescent="0.35"/>
    <row r="69" spans="1:10" ht="25.5" customHeight="1" x14ac:dyDescent="0.35">
      <c r="B69" s="408" t="s">
        <v>143</v>
      </c>
      <c r="H69" s="409">
        <f>SUM(H86:H92)</f>
        <v>460029.61232666747</v>
      </c>
    </row>
    <row r="70" spans="1:10" ht="17.25" customHeight="1" x14ac:dyDescent="0.35">
      <c r="A70" s="270"/>
      <c r="B70" s="1882" t="s">
        <v>621</v>
      </c>
      <c r="C70" s="1884" t="s">
        <v>544</v>
      </c>
      <c r="D70" s="1886" t="s">
        <v>617</v>
      </c>
      <c r="E70" s="1886" t="s">
        <v>618</v>
      </c>
      <c r="F70" s="1884" t="s">
        <v>619</v>
      </c>
      <c r="G70" s="694" t="s">
        <v>620</v>
      </c>
      <c r="H70" s="331" t="s">
        <v>124</v>
      </c>
    </row>
    <row r="71" spans="1:10" ht="15" customHeight="1" x14ac:dyDescent="0.35">
      <c r="A71" s="270"/>
      <c r="B71" s="1883"/>
      <c r="C71" s="1885"/>
      <c r="D71" s="1887"/>
      <c r="E71" s="1887"/>
      <c r="F71" s="1885"/>
      <c r="G71" s="695" t="s">
        <v>620</v>
      </c>
      <c r="H71" s="386" t="s">
        <v>610</v>
      </c>
    </row>
    <row r="72" spans="1:10" ht="15" customHeight="1" x14ac:dyDescent="0.35">
      <c r="A72" s="270"/>
      <c r="B72" s="410" t="s">
        <v>629</v>
      </c>
      <c r="C72" s="411"/>
      <c r="D72" s="411"/>
      <c r="E72" s="411"/>
      <c r="F72" s="419">
        <f>IF(Personal!C15=Einstellungen!E330,Personal!R15,0)</f>
        <v>16324.130848374802</v>
      </c>
      <c r="G72" s="1888" t="s">
        <v>630</v>
      </c>
      <c r="H72" s="1889"/>
    </row>
    <row r="73" spans="1:10" hidden="1" x14ac:dyDescent="0.35">
      <c r="A73" s="270"/>
      <c r="B73" s="410" t="s">
        <v>631</v>
      </c>
      <c r="C73" s="411"/>
      <c r="D73" s="411"/>
      <c r="E73" s="411"/>
      <c r="F73" s="411">
        <f>IF(Personal!C15=Einstellungen!E331,Personal!R15,0)</f>
        <v>0</v>
      </c>
      <c r="G73" s="1878"/>
      <c r="H73" s="1890"/>
    </row>
    <row r="74" spans="1:10" hidden="1" x14ac:dyDescent="0.35">
      <c r="A74" s="270"/>
      <c r="B74" s="410"/>
      <c r="C74" s="411"/>
      <c r="D74" s="411"/>
      <c r="E74" s="411"/>
      <c r="F74" s="411"/>
      <c r="G74" s="1878"/>
      <c r="H74" s="1890"/>
    </row>
    <row r="75" spans="1:10" hidden="1" x14ac:dyDescent="0.35">
      <c r="A75" s="270"/>
      <c r="B75" s="412"/>
      <c r="C75" s="413"/>
      <c r="D75" s="413"/>
      <c r="E75" s="413"/>
      <c r="F75" s="413"/>
      <c r="G75" s="1878"/>
      <c r="H75" s="1890"/>
    </row>
    <row r="76" spans="1:10" x14ac:dyDescent="0.35">
      <c r="A76" s="270"/>
      <c r="B76" s="414" t="s">
        <v>632</v>
      </c>
      <c r="C76" s="415"/>
      <c r="D76" s="415"/>
      <c r="E76" s="415"/>
      <c r="F76" s="415">
        <f>IF(Personal!C16=Einstellungen!E330,Personal!R16,0)</f>
        <v>62964.504700874233</v>
      </c>
      <c r="G76" s="1878"/>
      <c r="H76" s="1890"/>
    </row>
    <row r="77" spans="1:10" hidden="1" x14ac:dyDescent="0.35">
      <c r="A77" s="270"/>
      <c r="B77" s="410" t="s">
        <v>633</v>
      </c>
      <c r="C77" s="411"/>
      <c r="D77" s="411"/>
      <c r="E77" s="411"/>
      <c r="F77" s="411">
        <f>IF(Personal!C16=Einstellungen!E331,Personal!R16,0)</f>
        <v>0</v>
      </c>
      <c r="G77" s="1878"/>
      <c r="H77" s="1890"/>
    </row>
    <row r="78" spans="1:10" hidden="1" x14ac:dyDescent="0.35">
      <c r="A78" s="270"/>
      <c r="B78" s="410"/>
      <c r="C78" s="411"/>
      <c r="D78" s="411"/>
      <c r="E78" s="411"/>
      <c r="F78" s="411"/>
      <c r="G78" s="1878"/>
      <c r="H78" s="1890"/>
    </row>
    <row r="79" spans="1:10" hidden="1" x14ac:dyDescent="0.35">
      <c r="A79" s="270"/>
      <c r="B79" s="412"/>
      <c r="C79" s="413"/>
      <c r="D79" s="413"/>
      <c r="E79" s="413"/>
      <c r="F79" s="413"/>
      <c r="G79" s="1878"/>
      <c r="H79" s="1890"/>
    </row>
    <row r="80" spans="1:10" x14ac:dyDescent="0.35">
      <c r="A80" s="270"/>
      <c r="B80" s="414" t="s">
        <v>634</v>
      </c>
      <c r="C80" s="415"/>
      <c r="D80" s="415"/>
      <c r="E80" s="415"/>
      <c r="F80" s="415">
        <f>IF(Personal!C17=Einstellungen!E330,Personal!R17,0)</f>
        <v>37312.299081999539</v>
      </c>
      <c r="G80" s="1878"/>
      <c r="H80" s="1890"/>
    </row>
    <row r="81" spans="1:10" hidden="1" x14ac:dyDescent="0.35">
      <c r="A81" s="270"/>
      <c r="B81" s="414" t="s">
        <v>635</v>
      </c>
      <c r="C81" s="415"/>
      <c r="D81" s="415"/>
      <c r="E81" s="415"/>
      <c r="F81" s="411">
        <f>IF(Personal!C17=Einstellungen!E331,Personal!R17,0)</f>
        <v>0</v>
      </c>
      <c r="G81" s="1878"/>
      <c r="H81" s="1890"/>
    </row>
    <row r="82" spans="1:10" hidden="1" x14ac:dyDescent="0.35">
      <c r="A82" s="270"/>
      <c r="B82" s="414"/>
      <c r="C82" s="415"/>
      <c r="D82" s="415"/>
      <c r="E82" s="415"/>
      <c r="F82" s="411"/>
      <c r="G82" s="1878"/>
      <c r="H82" s="1890"/>
    </row>
    <row r="83" spans="1:10" hidden="1" x14ac:dyDescent="0.35">
      <c r="A83" s="270"/>
      <c r="B83" s="412"/>
      <c r="C83" s="413"/>
      <c r="D83" s="413"/>
      <c r="E83" s="413"/>
      <c r="F83" s="411"/>
      <c r="G83" s="1878"/>
      <c r="H83" s="1890"/>
    </row>
    <row r="84" spans="1:10" hidden="1" x14ac:dyDescent="0.35">
      <c r="A84" s="270"/>
      <c r="B84" s="414" t="s">
        <v>636</v>
      </c>
      <c r="C84" s="415"/>
      <c r="D84" s="415">
        <f>IF(Einstellungen!K238="EFE",Einstellungen!F238,0)</f>
        <v>0</v>
      </c>
      <c r="E84" s="415"/>
      <c r="F84" s="411">
        <f>D84*Kalkulation!F9*Einstellungen!E11</f>
        <v>0</v>
      </c>
      <c r="G84" s="1878"/>
      <c r="H84" s="1890"/>
    </row>
    <row r="85" spans="1:10" hidden="1" x14ac:dyDescent="0.35">
      <c r="A85" s="270"/>
      <c r="B85" s="412" t="s">
        <v>637</v>
      </c>
      <c r="C85" s="413"/>
      <c r="D85" s="413">
        <f>IF(Einstellungen!K238="FFF",Einstellungen!F239,0)</f>
        <v>0</v>
      </c>
      <c r="E85" s="413"/>
      <c r="F85" s="413">
        <f>D85*Kalkulation!F9*Einstellungen!E11</f>
        <v>0</v>
      </c>
      <c r="G85" s="1891"/>
      <c r="H85" s="1892"/>
    </row>
    <row r="86" spans="1:10" x14ac:dyDescent="0.35">
      <c r="A86" s="270"/>
      <c r="B86" s="974" t="s">
        <v>638</v>
      </c>
      <c r="C86" s="268"/>
      <c r="D86" s="268"/>
      <c r="E86" s="268"/>
      <c r="F86" s="268"/>
      <c r="G86" s="340"/>
      <c r="H86" s="341">
        <f>Personal!R15+Personal!R16+Personal!R17</f>
        <v>116600.93463124859</v>
      </c>
      <c r="I86" s="341">
        <v>90533.104660403624</v>
      </c>
      <c r="J86" s="1206">
        <f t="shared" ref="J86:J90" si="5">H86/I86-1</f>
        <v>0.28793699352990632</v>
      </c>
    </row>
    <row r="87" spans="1:10" x14ac:dyDescent="0.35">
      <c r="A87" s="270"/>
      <c r="B87" s="974" t="s">
        <v>639</v>
      </c>
      <c r="C87" s="268"/>
      <c r="D87" s="268"/>
      <c r="E87" s="268"/>
      <c r="F87" s="268"/>
      <c r="G87" s="340"/>
      <c r="H87" s="341">
        <f>Personal!R18+Personal!R19+Personal!R20</f>
        <v>143424.8801453932</v>
      </c>
      <c r="I87" s="341">
        <v>110122.47583300632</v>
      </c>
      <c r="J87" s="1206">
        <f t="shared" si="5"/>
        <v>0.30241241908588967</v>
      </c>
    </row>
    <row r="88" spans="1:10" x14ac:dyDescent="0.35">
      <c r="A88" s="270"/>
      <c r="B88" s="974" t="s">
        <v>640</v>
      </c>
      <c r="C88" s="268"/>
      <c r="D88" s="268"/>
      <c r="E88" s="268"/>
      <c r="F88" s="268"/>
      <c r="G88" s="340"/>
      <c r="H88" s="341">
        <f>Personal!Q52</f>
        <v>11023.025733265667</v>
      </c>
      <c r="I88" s="341">
        <v>8571.6918420982565</v>
      </c>
      <c r="J88" s="1206">
        <f t="shared" si="5"/>
        <v>0.28598017011392596</v>
      </c>
    </row>
    <row r="89" spans="1:10" x14ac:dyDescent="0.35">
      <c r="A89" s="270"/>
      <c r="B89" s="974" t="s">
        <v>165</v>
      </c>
      <c r="C89" s="268"/>
      <c r="D89" s="268"/>
      <c r="E89" s="268"/>
      <c r="F89" s="268">
        <f>F73+F75+F77+F79+F81+F83+F84+F85</f>
        <v>0</v>
      </c>
      <c r="G89" s="340">
        <f t="shared" ref="G89:H89" si="6">F89</f>
        <v>0</v>
      </c>
      <c r="H89" s="341">
        <f t="shared" si="6"/>
        <v>0</v>
      </c>
      <c r="I89" s="341">
        <v>0</v>
      </c>
      <c r="J89" s="1206">
        <v>0</v>
      </c>
    </row>
    <row r="90" spans="1:10" x14ac:dyDescent="0.35">
      <c r="A90" s="270"/>
      <c r="B90" s="1212" t="s">
        <v>641</v>
      </c>
      <c r="C90" s="268"/>
      <c r="D90" s="268">
        <f>IF(Einstellungen!K238="EEE",Einstellungen!G237,IF(Einstellungen!K238="EFE",Einstellungen!G238,0))</f>
        <v>7.3965077032000002</v>
      </c>
      <c r="E90" s="268"/>
      <c r="F90" s="268">
        <f>D90*Kalkulation!F9*Einstellungen!E11</f>
        <v>188980.77181676001</v>
      </c>
      <c r="G90" s="340">
        <f>(D90*Kalkulation!F9*Einstellungen!E11)</f>
        <v>188980.77181676001</v>
      </c>
      <c r="H90" s="341">
        <f>G90</f>
        <v>188980.77181676001</v>
      </c>
      <c r="I90" s="341">
        <v>138268.89422745816</v>
      </c>
      <c r="J90" s="1206">
        <f t="shared" si="5"/>
        <v>0.3667627333872987</v>
      </c>
    </row>
    <row r="91" spans="1:10" x14ac:dyDescent="0.35">
      <c r="A91" s="270"/>
      <c r="B91" s="974" t="s">
        <v>418</v>
      </c>
      <c r="C91" s="268"/>
      <c r="D91" s="268"/>
      <c r="E91" s="268"/>
      <c r="F91" s="268"/>
      <c r="G91" s="340"/>
      <c r="H91" s="341">
        <v>0</v>
      </c>
      <c r="I91" s="341">
        <v>0</v>
      </c>
      <c r="J91" s="1206">
        <v>0</v>
      </c>
    </row>
    <row r="92" spans="1:10" x14ac:dyDescent="0.35">
      <c r="A92" s="270"/>
      <c r="B92" s="974" t="s">
        <v>418</v>
      </c>
      <c r="C92" s="268"/>
      <c r="D92" s="268"/>
      <c r="E92" s="268"/>
      <c r="F92" s="268"/>
      <c r="G92" s="340"/>
      <c r="H92" s="341">
        <f>G92</f>
        <v>0</v>
      </c>
      <c r="I92" s="341">
        <v>0</v>
      </c>
      <c r="J92" s="1206">
        <v>0</v>
      </c>
    </row>
    <row r="93" spans="1:10" x14ac:dyDescent="0.35">
      <c r="A93" s="270"/>
      <c r="C93" s="270"/>
      <c r="D93" s="270"/>
      <c r="E93" s="270"/>
      <c r="F93" s="270"/>
      <c r="G93" s="270"/>
    </row>
    <row r="94" spans="1:10" ht="28.5" customHeight="1" x14ac:dyDescent="0.35"/>
    <row r="95" spans="1:10" ht="25.5" customHeight="1" x14ac:dyDescent="0.35">
      <c r="B95" s="408" t="s">
        <v>22</v>
      </c>
      <c r="H95" s="409">
        <f>SUM(H102:H107)</f>
        <v>250668.88249880431</v>
      </c>
    </row>
    <row r="96" spans="1:10" ht="17.25" customHeight="1" x14ac:dyDescent="0.35">
      <c r="A96" s="270"/>
      <c r="B96" s="1882" t="s">
        <v>621</v>
      </c>
      <c r="C96" s="1884" t="s">
        <v>544</v>
      </c>
      <c r="D96" s="1886" t="s">
        <v>617</v>
      </c>
      <c r="E96" s="1886" t="s">
        <v>618</v>
      </c>
      <c r="F96" s="1884" t="s">
        <v>619</v>
      </c>
      <c r="G96" s="1884" t="s">
        <v>620</v>
      </c>
      <c r="H96" s="331" t="s">
        <v>124</v>
      </c>
    </row>
    <row r="97" spans="1:10" ht="15" customHeight="1" x14ac:dyDescent="0.35">
      <c r="A97" s="270"/>
      <c r="B97" s="1883"/>
      <c r="C97" s="1885"/>
      <c r="D97" s="1887"/>
      <c r="E97" s="1887"/>
      <c r="F97" s="1885"/>
      <c r="G97" s="1885" t="s">
        <v>620</v>
      </c>
      <c r="H97" s="387" t="s">
        <v>610</v>
      </c>
    </row>
    <row r="98" spans="1:10" x14ac:dyDescent="0.35">
      <c r="A98" s="270"/>
      <c r="B98" s="418" t="s">
        <v>642</v>
      </c>
      <c r="C98" s="419"/>
      <c r="D98" s="419"/>
      <c r="E98" s="419"/>
      <c r="F98" s="419">
        <f>IF(Personal!C21=Einstellungen!E330,Personal!R21,0)</f>
        <v>205437.05485652699</v>
      </c>
      <c r="G98" s="1876" t="s">
        <v>630</v>
      </c>
      <c r="H98" s="1877"/>
      <c r="I98" s="966"/>
    </row>
    <row r="99" spans="1:10" hidden="1" x14ac:dyDescent="0.35">
      <c r="A99" s="270"/>
      <c r="B99" s="410" t="s">
        <v>643</v>
      </c>
      <c r="C99" s="411"/>
      <c r="D99" s="411"/>
      <c r="E99" s="411"/>
      <c r="F99" s="411">
        <f>IF(Personal!C21=Einstellungen!E331,Personal!R21,0)</f>
        <v>0</v>
      </c>
      <c r="G99" s="1878"/>
      <c r="H99" s="1879"/>
      <c r="I99" s="966"/>
    </row>
    <row r="100" spans="1:10" x14ac:dyDescent="0.35">
      <c r="A100" s="270"/>
      <c r="B100" s="410" t="s">
        <v>644</v>
      </c>
      <c r="C100" s="411"/>
      <c r="D100" s="411"/>
      <c r="E100" s="411"/>
      <c r="F100" s="411">
        <f>IF(Personal!C22=Einstellungen!E330,Personal!R22,0)</f>
        <v>20543.705485652728</v>
      </c>
      <c r="G100" s="1878"/>
      <c r="H100" s="1879"/>
      <c r="I100" s="966"/>
    </row>
    <row r="101" spans="1:10" hidden="1" x14ac:dyDescent="0.35">
      <c r="A101" s="270"/>
      <c r="B101" s="412" t="s">
        <v>645</v>
      </c>
      <c r="C101" s="413"/>
      <c r="D101" s="413"/>
      <c r="E101" s="413"/>
      <c r="F101" s="413">
        <f>IF(Personal!C22=Einstellungen!E331,Personal!R22,0)</f>
        <v>0</v>
      </c>
      <c r="G101" s="1880"/>
      <c r="H101" s="1881"/>
      <c r="I101" s="966"/>
    </row>
    <row r="102" spans="1:10" x14ac:dyDescent="0.35">
      <c r="A102" s="270"/>
      <c r="B102" s="974" t="s">
        <v>646</v>
      </c>
      <c r="C102" s="268"/>
      <c r="D102" s="268"/>
      <c r="E102" s="268"/>
      <c r="F102" s="268"/>
      <c r="G102" s="340"/>
      <c r="H102" s="346">
        <f>Personal!R21+Personal!R22</f>
        <v>225980.76034217971</v>
      </c>
      <c r="I102" s="346">
        <v>166427.35639034386</v>
      </c>
      <c r="J102" s="1206">
        <f t="shared" ref="J102:J103" si="7">H102/I102-1</f>
        <v>0.35783422415337451</v>
      </c>
    </row>
    <row r="103" spans="1:10" x14ac:dyDescent="0.35">
      <c r="A103" s="270"/>
      <c r="B103" s="974" t="s">
        <v>640</v>
      </c>
      <c r="C103" s="268"/>
      <c r="D103" s="268"/>
      <c r="E103" s="268"/>
      <c r="F103" s="268"/>
      <c r="G103" s="340"/>
      <c r="H103" s="346">
        <f>Personal!N56</f>
        <v>6231.4410636874654</v>
      </c>
      <c r="I103" s="346">
        <v>2492.8770688344248</v>
      </c>
      <c r="J103" s="1206">
        <f t="shared" si="7"/>
        <v>1.4996984976082484</v>
      </c>
    </row>
    <row r="104" spans="1:10" x14ac:dyDescent="0.35">
      <c r="A104" s="270"/>
      <c r="B104" s="973" t="s">
        <v>165</v>
      </c>
      <c r="C104" s="575"/>
      <c r="D104" s="575"/>
      <c r="E104" s="575"/>
      <c r="F104" s="268"/>
      <c r="G104" s="576"/>
      <c r="H104" s="346">
        <f t="shared" ref="H104" si="8">G104</f>
        <v>0</v>
      </c>
      <c r="I104" s="346">
        <v>0</v>
      </c>
      <c r="J104" s="1206">
        <v>0</v>
      </c>
    </row>
    <row r="105" spans="1:10" x14ac:dyDescent="0.35">
      <c r="A105" s="270"/>
      <c r="B105" s="1209" t="str">
        <f>Einstellungen!B272</f>
        <v>Reinigungs- und Desinfektionsmaterial</v>
      </c>
      <c r="C105" s="575"/>
      <c r="D105" s="575"/>
      <c r="E105" s="575">
        <f>Einstellungen!E272</f>
        <v>5.3809565868621316</v>
      </c>
      <c r="F105" s="575"/>
      <c r="G105" s="576">
        <f>E105*Einstellungen!H258</f>
        <v>18456.681092937113</v>
      </c>
      <c r="H105" s="346">
        <f>G105</f>
        <v>18456.681092937113</v>
      </c>
      <c r="I105" s="346">
        <v>13887.500444872916</v>
      </c>
      <c r="J105" s="1206">
        <v>0</v>
      </c>
    </row>
    <row r="106" spans="1:10" x14ac:dyDescent="0.35">
      <c r="A106" s="270"/>
      <c r="B106" s="973" t="s">
        <v>418</v>
      </c>
      <c r="C106" s="575"/>
      <c r="D106" s="575"/>
      <c r="E106" s="575"/>
      <c r="F106" s="575"/>
      <c r="G106" s="576"/>
      <c r="H106" s="346">
        <f>G106</f>
        <v>0</v>
      </c>
      <c r="I106" s="346">
        <v>0</v>
      </c>
      <c r="J106" s="1206">
        <v>0</v>
      </c>
    </row>
    <row r="107" spans="1:10" x14ac:dyDescent="0.35">
      <c r="A107" s="270"/>
      <c r="B107" s="973" t="s">
        <v>418</v>
      </c>
      <c r="C107" s="575"/>
      <c r="D107" s="575"/>
      <c r="E107" s="575"/>
      <c r="F107" s="575"/>
      <c r="G107" s="576"/>
      <c r="H107" s="346">
        <f>G107</f>
        <v>0</v>
      </c>
      <c r="I107" s="346">
        <v>0</v>
      </c>
      <c r="J107" s="1206">
        <v>0</v>
      </c>
    </row>
    <row r="108" spans="1:10" ht="28.5" customHeight="1" x14ac:dyDescent="0.35">
      <c r="J108" s="1206"/>
    </row>
    <row r="109" spans="1:10" ht="25.5" customHeight="1" x14ac:dyDescent="0.35">
      <c r="B109" s="408" t="s">
        <v>24</v>
      </c>
      <c r="H109" s="409">
        <f>SUM(H112:H116)</f>
        <v>112594.53431633781</v>
      </c>
    </row>
    <row r="110" spans="1:10" ht="17.25" customHeight="1" x14ac:dyDescent="0.35">
      <c r="A110" s="270"/>
      <c r="B110" s="1882" t="s">
        <v>621</v>
      </c>
      <c r="C110" s="1884" t="s">
        <v>544</v>
      </c>
      <c r="D110" s="1886" t="s">
        <v>617</v>
      </c>
      <c r="E110" s="1886" t="s">
        <v>618</v>
      </c>
      <c r="F110" s="1884" t="s">
        <v>619</v>
      </c>
      <c r="G110" s="1884" t="s">
        <v>620</v>
      </c>
      <c r="H110" s="331" t="s">
        <v>124</v>
      </c>
    </row>
    <row r="111" spans="1:10" ht="15" customHeight="1" x14ac:dyDescent="0.35">
      <c r="A111" s="270"/>
      <c r="B111" s="1883"/>
      <c r="C111" s="1885"/>
      <c r="D111" s="1887"/>
      <c r="E111" s="1887"/>
      <c r="F111" s="1885"/>
      <c r="G111" s="1885" t="s">
        <v>620</v>
      </c>
      <c r="H111" s="387" t="s">
        <v>610</v>
      </c>
    </row>
    <row r="112" spans="1:10" x14ac:dyDescent="0.35">
      <c r="A112" s="270"/>
      <c r="B112" s="973" t="s">
        <v>647</v>
      </c>
      <c r="C112" s="575"/>
      <c r="D112" s="575"/>
      <c r="E112" s="575"/>
      <c r="F112" s="345"/>
      <c r="G112" s="576"/>
      <c r="H112" s="346">
        <f>Personal!R14</f>
        <v>44987.64386601872</v>
      </c>
      <c r="I112" s="346">
        <v>34541.780473495266</v>
      </c>
      <c r="J112" s="1206">
        <f t="shared" ref="J112:J114" si="9">H112/I112-1</f>
        <v>0.30241241908588967</v>
      </c>
    </row>
    <row r="113" spans="1:10" x14ac:dyDescent="0.35">
      <c r="A113" s="270"/>
      <c r="B113" s="973" t="s">
        <v>648</v>
      </c>
      <c r="C113" s="575"/>
      <c r="D113" s="575"/>
      <c r="E113" s="575"/>
      <c r="F113" s="345"/>
      <c r="G113" s="576">
        <f>IF(Personal!C14=Einstellungen!E331,Personal!R14,0)</f>
        <v>0</v>
      </c>
      <c r="H113" s="346">
        <f>G113</f>
        <v>0</v>
      </c>
      <c r="I113" s="346">
        <v>0</v>
      </c>
      <c r="J113" s="1206">
        <v>0</v>
      </c>
    </row>
    <row r="114" spans="1:10" x14ac:dyDescent="0.35">
      <c r="A114" s="270"/>
      <c r="B114" s="1209" t="s">
        <v>649</v>
      </c>
      <c r="C114" s="575">
        <f>Einstellungen!E281</f>
        <v>965.81272071884416</v>
      </c>
      <c r="D114" s="575"/>
      <c r="E114" s="575"/>
      <c r="F114" s="345"/>
      <c r="G114" s="576">
        <f>C114*Kalkulation!$F$9</f>
        <v>67606.890450319086</v>
      </c>
      <c r="H114" s="346">
        <f>G114</f>
        <v>67606.890450319086</v>
      </c>
      <c r="I114" s="346">
        <v>53034.644361216815</v>
      </c>
      <c r="J114" s="1206">
        <f t="shared" si="9"/>
        <v>0.27476843230721593</v>
      </c>
    </row>
    <row r="115" spans="1:10" x14ac:dyDescent="0.35">
      <c r="A115" s="270"/>
      <c r="B115" s="973" t="s">
        <v>418</v>
      </c>
      <c r="C115" s="575"/>
      <c r="D115" s="575"/>
      <c r="E115" s="345"/>
      <c r="F115" s="345"/>
      <c r="G115" s="576"/>
      <c r="H115" s="346">
        <f>G115</f>
        <v>0</v>
      </c>
      <c r="I115" s="346">
        <v>0</v>
      </c>
      <c r="J115" s="1206">
        <v>0</v>
      </c>
    </row>
    <row r="116" spans="1:10" x14ac:dyDescent="0.35">
      <c r="A116" s="270"/>
      <c r="B116" s="973" t="s">
        <v>418</v>
      </c>
      <c r="C116" s="575"/>
      <c r="D116" s="575"/>
      <c r="E116" s="345"/>
      <c r="F116" s="345"/>
      <c r="G116" s="576"/>
      <c r="H116" s="346">
        <f>G116</f>
        <v>0</v>
      </c>
      <c r="I116" s="346">
        <v>0</v>
      </c>
      <c r="J116" s="1206">
        <v>0</v>
      </c>
    </row>
    <row r="117" spans="1:10" x14ac:dyDescent="0.35">
      <c r="A117" s="270"/>
      <c r="C117" s="286"/>
      <c r="D117" s="286"/>
      <c r="E117" s="286"/>
      <c r="F117" s="286"/>
      <c r="G117" s="286"/>
      <c r="H117" s="286"/>
      <c r="J117" s="1206">
        <v>0</v>
      </c>
    </row>
    <row r="119" spans="1:10" ht="25.5" customHeight="1" x14ac:dyDescent="0.35">
      <c r="B119" s="408" t="s">
        <v>140</v>
      </c>
      <c r="H119" s="409">
        <f>SUM(H122:H134)</f>
        <v>2422971.4263250767</v>
      </c>
      <c r="I119" s="409">
        <f>SUM(I122:I134)</f>
        <v>1829571.6196632392</v>
      </c>
    </row>
    <row r="120" spans="1:10" ht="17.25" customHeight="1" x14ac:dyDescent="0.35">
      <c r="A120" s="270"/>
      <c r="B120" s="1882" t="s">
        <v>621</v>
      </c>
      <c r="C120" s="1884" t="s">
        <v>544</v>
      </c>
      <c r="D120" s="1886" t="s">
        <v>617</v>
      </c>
      <c r="E120" s="1886" t="s">
        <v>618</v>
      </c>
      <c r="F120" s="1884" t="s">
        <v>619</v>
      </c>
      <c r="G120" s="1884" t="s">
        <v>620</v>
      </c>
      <c r="H120" s="331" t="s">
        <v>124</v>
      </c>
    </row>
    <row r="121" spans="1:10" ht="15" customHeight="1" x14ac:dyDescent="0.35">
      <c r="A121" s="270"/>
      <c r="B121" s="1883"/>
      <c r="C121" s="1885"/>
      <c r="D121" s="1887"/>
      <c r="E121" s="1887"/>
      <c r="F121" s="1885"/>
      <c r="G121" s="1885" t="s">
        <v>620</v>
      </c>
      <c r="H121" s="387" t="s">
        <v>610</v>
      </c>
    </row>
    <row r="122" spans="1:10" x14ac:dyDescent="0.35">
      <c r="A122" s="270"/>
      <c r="B122" s="973" t="s">
        <v>650</v>
      </c>
      <c r="C122" s="575"/>
      <c r="D122" s="575"/>
      <c r="E122" s="575"/>
      <c r="F122" s="345">
        <f>Personal!R9</f>
        <v>107380.68372546716</v>
      </c>
      <c r="G122" s="576">
        <f>F122</f>
        <v>107380.68372546716</v>
      </c>
      <c r="H122" s="346">
        <f>G122</f>
        <v>107380.68372546716</v>
      </c>
      <c r="I122" s="346">
        <v>85148.140486211647</v>
      </c>
      <c r="J122" s="1206">
        <f t="shared" ref="J122:J133" si="10">H122/I122-1</f>
        <v>0.26110427206400022</v>
      </c>
    </row>
    <row r="123" spans="1:10" x14ac:dyDescent="0.35">
      <c r="A123" s="270"/>
      <c r="B123" s="1209" t="str">
        <f>Einstellungen!B316</f>
        <v>Vetretungskosten Pflegedienstleitung</v>
      </c>
      <c r="C123" s="575">
        <f>Einstellungen!E316</f>
        <v>34.939966747739369</v>
      </c>
      <c r="D123" s="575"/>
      <c r="E123" s="575"/>
      <c r="F123" s="575"/>
      <c r="G123" s="575">
        <f>C123*Kalkulation!F9</f>
        <v>2445.797672341756</v>
      </c>
      <c r="H123" s="346">
        <f>G123</f>
        <v>2445.797672341756</v>
      </c>
      <c r="I123" s="346">
        <v>1894.0944414720295</v>
      </c>
      <c r="J123" s="1206">
        <f t="shared" si="10"/>
        <v>0.29127546060531184</v>
      </c>
    </row>
    <row r="124" spans="1:10" x14ac:dyDescent="0.35">
      <c r="A124" s="270"/>
      <c r="B124" s="973" t="s">
        <v>651</v>
      </c>
      <c r="C124" s="575"/>
      <c r="D124" s="575"/>
      <c r="E124" s="575"/>
      <c r="F124" s="345">
        <f>Personal!R10</f>
        <v>490336.15054135927</v>
      </c>
      <c r="G124" s="576">
        <f t="shared" ref="G124:H129" si="11">F124</f>
        <v>490336.15054135927</v>
      </c>
      <c r="H124" s="346">
        <f t="shared" si="11"/>
        <v>490336.15054135927</v>
      </c>
      <c r="I124" s="346">
        <v>374033.21589764598</v>
      </c>
      <c r="J124" s="1206">
        <f t="shared" si="10"/>
        <v>0.31094279785980161</v>
      </c>
    </row>
    <row r="125" spans="1:10" x14ac:dyDescent="0.35">
      <c r="A125" s="270"/>
      <c r="B125" s="973" t="s">
        <v>549</v>
      </c>
      <c r="C125" s="575"/>
      <c r="D125" s="575"/>
      <c r="E125" s="575"/>
      <c r="F125" s="345">
        <f>Personal!R11</f>
        <v>113400.37965531746</v>
      </c>
      <c r="G125" s="576">
        <f t="shared" si="11"/>
        <v>113400.37965531746</v>
      </c>
      <c r="H125" s="346">
        <f t="shared" si="11"/>
        <v>113400.37965531746</v>
      </c>
      <c r="I125" s="346">
        <v>85858.68411029657</v>
      </c>
      <c r="J125" s="1206">
        <f t="shared" si="10"/>
        <v>0.32077938103081127</v>
      </c>
    </row>
    <row r="126" spans="1:10" x14ac:dyDescent="0.35">
      <c r="A126" s="270"/>
      <c r="B126" s="973" t="s">
        <v>550</v>
      </c>
      <c r="C126" s="575"/>
      <c r="D126" s="575"/>
      <c r="E126" s="575"/>
      <c r="F126" s="345">
        <f>Personal!R12</f>
        <v>1222519.3773920957</v>
      </c>
      <c r="G126" s="576">
        <f t="shared" si="11"/>
        <v>1222519.3773920957</v>
      </c>
      <c r="H126" s="346">
        <f t="shared" si="11"/>
        <v>1222519.3773920957</v>
      </c>
      <c r="I126" s="346">
        <v>929201.83175173309</v>
      </c>
      <c r="J126" s="1206">
        <f t="shared" si="10"/>
        <v>0.3156661293783718</v>
      </c>
    </row>
    <row r="127" spans="1:10" x14ac:dyDescent="0.35">
      <c r="A127" s="270"/>
      <c r="B127" s="973" t="s">
        <v>652</v>
      </c>
      <c r="C127" s="575"/>
      <c r="D127" s="575"/>
      <c r="E127" s="575"/>
      <c r="F127" s="345">
        <f>Personal!R13</f>
        <v>289347.03600790829</v>
      </c>
      <c r="G127" s="576">
        <f t="shared" si="11"/>
        <v>289347.03600790829</v>
      </c>
      <c r="H127" s="346">
        <f t="shared" si="11"/>
        <v>289347.03600790829</v>
      </c>
      <c r="I127" s="346">
        <v>209926.64687045442</v>
      </c>
      <c r="J127" s="1206">
        <f t="shared" si="10"/>
        <v>0.37832447819958803</v>
      </c>
    </row>
    <row r="128" spans="1:10" x14ac:dyDescent="0.35">
      <c r="A128" s="270"/>
      <c r="B128" s="973" t="s">
        <v>653</v>
      </c>
      <c r="C128" s="575"/>
      <c r="D128" s="575"/>
      <c r="E128" s="575"/>
      <c r="F128" s="345">
        <f>Personal!R30</f>
        <v>62454.751026612816</v>
      </c>
      <c r="G128" s="576">
        <f t="shared" si="11"/>
        <v>62454.751026612816</v>
      </c>
      <c r="H128" s="346">
        <f t="shared" si="11"/>
        <v>62454.751026612816</v>
      </c>
      <c r="I128" s="346">
        <v>48490.691882426981</v>
      </c>
      <c r="J128" s="1206">
        <f t="shared" si="10"/>
        <v>0.28797401319914773</v>
      </c>
    </row>
    <row r="129" spans="1:10" x14ac:dyDescent="0.35">
      <c r="A129" s="270"/>
      <c r="B129" s="973" t="s">
        <v>654</v>
      </c>
      <c r="C129" s="575"/>
      <c r="D129" s="575"/>
      <c r="E129" s="345"/>
      <c r="F129" s="345">
        <f>Personal!R31</f>
        <v>73677.026422172727</v>
      </c>
      <c r="G129" s="576">
        <f t="shared" si="11"/>
        <v>73677.026422172727</v>
      </c>
      <c r="H129" s="346">
        <f t="shared" si="11"/>
        <v>73677.026422172727</v>
      </c>
      <c r="I129" s="346">
        <v>58044.798597599605</v>
      </c>
      <c r="J129" s="1206">
        <f t="shared" si="10"/>
        <v>0.2693131547056411</v>
      </c>
    </row>
    <row r="130" spans="1:10" x14ac:dyDescent="0.35">
      <c r="A130" s="270"/>
      <c r="B130" s="1209" t="str">
        <f>Einstellungen!B318</f>
        <v>Rufbereitschaft</v>
      </c>
      <c r="C130" s="575">
        <f>Einstellungen!E318</f>
        <v>184.4830244280638</v>
      </c>
      <c r="D130" s="575"/>
      <c r="E130" s="345"/>
      <c r="F130" s="345"/>
      <c r="G130" s="576">
        <f>C130*Kalkulation!$F$9</f>
        <v>12913.811709964466</v>
      </c>
      <c r="H130" s="346">
        <f t="shared" ref="H130:H134" si="12">G130</f>
        <v>12913.811709964466</v>
      </c>
      <c r="I130" s="346">
        <v>10000.818650972313</v>
      </c>
      <c r="J130" s="1208">
        <f t="shared" si="10"/>
        <v>0.29127546060531184</v>
      </c>
    </row>
    <row r="131" spans="1:10" x14ac:dyDescent="0.35">
      <c r="A131" s="270"/>
      <c r="B131" s="1209" t="str">
        <f>Einstellungen!B312</f>
        <v>Pflegematerial</v>
      </c>
      <c r="C131" s="575">
        <f>Einstellungen!E312</f>
        <v>384.94535582936788</v>
      </c>
      <c r="D131" s="575"/>
      <c r="E131" s="345"/>
      <c r="F131" s="345"/>
      <c r="G131" s="576">
        <f>C131*Kalkulation!$F$9</f>
        <v>26946.174908055753</v>
      </c>
      <c r="H131" s="346">
        <f t="shared" si="12"/>
        <v>26946.174908055753</v>
      </c>
      <c r="I131" s="346">
        <v>21138.093966827848</v>
      </c>
      <c r="J131" s="1206">
        <f t="shared" si="10"/>
        <v>0.27476843230721593</v>
      </c>
    </row>
    <row r="132" spans="1:10" x14ac:dyDescent="0.35">
      <c r="A132" s="270"/>
      <c r="B132" s="1209" t="str">
        <f>Einstellungen!B317</f>
        <v>Wundmanagement</v>
      </c>
      <c r="C132" s="575">
        <f>Einstellungen!E317</f>
        <v>27.594649163395555</v>
      </c>
      <c r="D132" s="575"/>
      <c r="E132" s="345"/>
      <c r="F132" s="345"/>
      <c r="G132" s="576">
        <f>C132*Kalkulation!$F$9</f>
        <v>1931.6254414376888</v>
      </c>
      <c r="H132" s="346">
        <f t="shared" si="12"/>
        <v>1931.6254414376888</v>
      </c>
      <c r="I132" s="346">
        <v>1515.2755531776238</v>
      </c>
      <c r="J132" s="1208">
        <f t="shared" si="10"/>
        <v>0.27476843230721593</v>
      </c>
    </row>
    <row r="133" spans="1:10" x14ac:dyDescent="0.35">
      <c r="A133" s="270"/>
      <c r="B133" s="1209" t="str">
        <f>Einstellungen!B319</f>
        <v>Flexibilitätszuschlag</v>
      </c>
      <c r="C133" s="575">
        <f>Einstellungen!E319</f>
        <v>156.92865024833657</v>
      </c>
      <c r="D133" s="345"/>
      <c r="E133" s="345"/>
      <c r="F133" s="345"/>
      <c r="G133" s="576">
        <f>C133*Kalkulation!$F$9</f>
        <v>10985.005517383559</v>
      </c>
      <c r="H133" s="346">
        <f t="shared" si="12"/>
        <v>10985.005517383559</v>
      </c>
      <c r="I133" s="346">
        <v>4319.3274544210662</v>
      </c>
      <c r="J133" s="1206">
        <f t="shared" si="10"/>
        <v>1.5432212846330531</v>
      </c>
    </row>
    <row r="134" spans="1:10" x14ac:dyDescent="0.35">
      <c r="A134" s="270"/>
      <c r="B134" s="1209" t="s">
        <v>569</v>
      </c>
      <c r="C134" s="575">
        <f>Einstellungen!E320</f>
        <v>123.33723292800001</v>
      </c>
      <c r="D134" s="345"/>
      <c r="E134" s="345"/>
      <c r="F134" s="345"/>
      <c r="G134" s="576">
        <f>C134*Kalkulation!$F$9</f>
        <v>8633.6063049599998</v>
      </c>
      <c r="H134" s="346">
        <f t="shared" si="12"/>
        <v>8633.6063049599998</v>
      </c>
    </row>
    <row r="135" spans="1:10" x14ac:dyDescent="0.35">
      <c r="H135" s="286">
        <f>H119+H109+H95+H69+H35+H25+H5</f>
        <v>4402136.863154998</v>
      </c>
    </row>
    <row r="137" spans="1:10" x14ac:dyDescent="0.35">
      <c r="B137" s="1867" t="s">
        <v>655</v>
      </c>
      <c r="C137" s="1868"/>
      <c r="D137" s="1868"/>
      <c r="E137" s="1868"/>
      <c r="F137" s="1868"/>
      <c r="G137" s="1868"/>
      <c r="H137" s="1869"/>
    </row>
    <row r="138" spans="1:10" x14ac:dyDescent="0.35">
      <c r="B138" s="1870"/>
      <c r="C138" s="1871"/>
      <c r="D138" s="1871"/>
      <c r="E138" s="1871"/>
      <c r="F138" s="1871"/>
      <c r="G138" s="1871"/>
      <c r="H138" s="1872"/>
    </row>
    <row r="139" spans="1:10" x14ac:dyDescent="0.35">
      <c r="B139" s="1873"/>
      <c r="C139" s="1874"/>
      <c r="D139" s="1874"/>
      <c r="E139" s="1874"/>
      <c r="F139" s="1874"/>
      <c r="G139" s="1874"/>
      <c r="H139" s="1875"/>
    </row>
  </sheetData>
  <sheetProtection selectLockedCells="1" selectUnlockedCells="1"/>
  <customSheetViews>
    <customSheetView guid="{AEB6CCF5-4429-48DA-867B-58761C94C6F2}" scale="85" showGridLines="0" fitToPage="1" hiddenRows="1" hiddenColumns="1">
      <pane ySplit="3" topLeftCell="A41" activePane="bottomLeft" state="frozen"/>
      <selection pane="bottomLeft" activeCell="H41" sqref="H41"/>
      <pageMargins left="0" right="0" top="0" bottom="0" header="0" footer="0"/>
      <pageSetup paperSize="8" scale="65" fitToHeight="0" orientation="portrait"/>
    </customSheetView>
    <customSheetView guid="{C4DAD7F8-47C6-4127-9A46-A993B7B9C81A}" scale="85" showGridLines="0" fitToPage="1" hiddenRows="1" hiddenColumns="1">
      <pane ySplit="3" topLeftCell="A41" activePane="bottomLeft" state="frozen"/>
      <selection pane="bottomLeft" activeCell="H41" sqref="H41"/>
      <pageMargins left="0" right="0" top="0" bottom="0" header="0" footer="0"/>
      <pageSetup paperSize="8" scale="65" fitToHeight="0" orientation="portrait"/>
    </customSheetView>
    <customSheetView guid="{3BF24E96-6DC5-4C44-95BA-F3C989ECD277}" scale="85" showGridLines="0" fitToPage="1" hiddenRows="1" hiddenColumns="1">
      <pane ySplit="3" topLeftCell="A24" activePane="bottomLeft" state="frozen"/>
      <selection pane="bottomLeft" activeCell="H61" sqref="H61"/>
      <pageMargins left="0" right="0" top="0" bottom="0" header="0" footer="0"/>
      <pageSetup paperSize="8" scale="65" fitToHeight="0" orientation="portrait"/>
    </customSheetView>
    <customSheetView guid="{4144C77C-55F3-4C13-A3EB-FD414C1C7F21}" scale="85" showGridLines="0" fitToPage="1" hiddenRows="1" hiddenColumns="1">
      <pane ySplit="3" topLeftCell="A10" activePane="bottomLeft" state="frozen"/>
      <selection pane="bottomLeft" activeCell="H18" sqref="H18"/>
      <pageMargins left="0" right="0" top="0" bottom="0" header="0" footer="0"/>
      <pageSetup paperSize="8" scale="65" fitToHeight="0" orientation="portrait"/>
    </customSheetView>
  </customSheetViews>
  <mergeCells count="57">
    <mergeCell ref="G12:G13"/>
    <mergeCell ref="G6:G7"/>
    <mergeCell ref="F15:F16"/>
    <mergeCell ref="A1:B2"/>
    <mergeCell ref="F6:F7"/>
    <mergeCell ref="B6:E7"/>
    <mergeCell ref="B12:B13"/>
    <mergeCell ref="C12:C13"/>
    <mergeCell ref="D12:D13"/>
    <mergeCell ref="E12:E13"/>
    <mergeCell ref="F12:F13"/>
    <mergeCell ref="B96:B97"/>
    <mergeCell ref="C96:C97"/>
    <mergeCell ref="D96:D97"/>
    <mergeCell ref="B15:B16"/>
    <mergeCell ref="H8:H11"/>
    <mergeCell ref="B26:B27"/>
    <mergeCell ref="C26:C27"/>
    <mergeCell ref="D26:D27"/>
    <mergeCell ref="E26:E27"/>
    <mergeCell ref="F26:F27"/>
    <mergeCell ref="G26:G27"/>
    <mergeCell ref="G15:G16"/>
    <mergeCell ref="C15:C16"/>
    <mergeCell ref="D15:D16"/>
    <mergeCell ref="E15:E16"/>
    <mergeCell ref="B36:B37"/>
    <mergeCell ref="C36:C37"/>
    <mergeCell ref="D36:D37"/>
    <mergeCell ref="E36:E37"/>
    <mergeCell ref="F36:F37"/>
    <mergeCell ref="B70:B71"/>
    <mergeCell ref="C70:C71"/>
    <mergeCell ref="D70:D71"/>
    <mergeCell ref="E70:E71"/>
    <mergeCell ref="F70:F71"/>
    <mergeCell ref="E96:E97"/>
    <mergeCell ref="F96:F97"/>
    <mergeCell ref="G96:G97"/>
    <mergeCell ref="G36:G37"/>
    <mergeCell ref="G72:H85"/>
    <mergeCell ref="I8:I11"/>
    <mergeCell ref="J8:J11"/>
    <mergeCell ref="B137:H139"/>
    <mergeCell ref="G98:H101"/>
    <mergeCell ref="B110:B111"/>
    <mergeCell ref="C110:C111"/>
    <mergeCell ref="D110:D111"/>
    <mergeCell ref="E110:E111"/>
    <mergeCell ref="F110:F111"/>
    <mergeCell ref="G110:G111"/>
    <mergeCell ref="G120:G121"/>
    <mergeCell ref="B120:B121"/>
    <mergeCell ref="C120:C121"/>
    <mergeCell ref="D120:D121"/>
    <mergeCell ref="E120:E121"/>
    <mergeCell ref="F120:F121"/>
  </mergeCells>
  <pageMargins left="0.7" right="0.7" top="0.78740157499999996" bottom="0.78740157499999996" header="0.3" footer="0.3"/>
  <pageSetup paperSize="8" scale="65" fitToHeight="0"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30723" r:id="rId3" name="Button 3">
              <controlPr defaultSize="0" print="0" autoFill="0" autoPict="0" macro="[0]!Kalkulation">
                <anchor moveWithCells="1" sizeWithCells="1">
                  <from>
                    <xdr:col>1</xdr:col>
                    <xdr:colOff>1371600</xdr:colOff>
                    <xdr:row>1</xdr:row>
                    <xdr:rowOff>222250</xdr:rowOff>
                  </from>
                  <to>
                    <xdr:col>1</xdr:col>
                    <xdr:colOff>2813050</xdr:colOff>
                    <xdr:row>2</xdr:row>
                    <xdr:rowOff>146050</xdr:rowOff>
                  </to>
                </anchor>
              </controlPr>
            </control>
          </mc:Choice>
        </mc:AlternateContent>
        <mc:AlternateContent xmlns:mc="http://schemas.openxmlformats.org/markup-compatibility/2006">
          <mc:Choice Requires="x14">
            <control shapeId="30724" r:id="rId4" name="Button 4">
              <controlPr defaultSize="0" print="0" autoFill="0" autoPict="0" macro="[0]!UP_A4">
                <anchor moveWithCells="1" sizeWithCells="1">
                  <from>
                    <xdr:col>1</xdr:col>
                    <xdr:colOff>2851150</xdr:colOff>
                    <xdr:row>1</xdr:row>
                    <xdr:rowOff>222250</xdr:rowOff>
                  </from>
                  <to>
                    <xdr:col>2</xdr:col>
                    <xdr:colOff>723900</xdr:colOff>
                    <xdr:row>2</xdr:row>
                    <xdr:rowOff>146050</xdr:rowOff>
                  </to>
                </anchor>
              </controlPr>
            </control>
          </mc:Choice>
        </mc:AlternateContent>
        <mc:AlternateContent xmlns:mc="http://schemas.openxmlformats.org/markup-compatibility/2006">
          <mc:Choice Requires="x14">
            <control shapeId="30726" r:id="rId5" name="Button 6">
              <controlPr defaultSize="0" print="0" autoFill="0" autoPict="0" macro="[0]!UP_A4">
                <anchor moveWithCells="1" sizeWithCells="1">
                  <from>
                    <xdr:col>1</xdr:col>
                    <xdr:colOff>342900</xdr:colOff>
                    <xdr:row>136</xdr:row>
                    <xdr:rowOff>184150</xdr:rowOff>
                  </from>
                  <to>
                    <xdr:col>1</xdr:col>
                    <xdr:colOff>2133600</xdr:colOff>
                    <xdr:row>138</xdr:row>
                    <xdr:rowOff>76200</xdr:rowOff>
                  </to>
                </anchor>
              </controlPr>
            </control>
          </mc:Choice>
        </mc:AlternateContent>
        <mc:AlternateContent xmlns:mc="http://schemas.openxmlformats.org/markup-compatibility/2006">
          <mc:Choice Requires="x14">
            <control shapeId="30727" r:id="rId6" name="Button 7">
              <controlPr defaultSize="0" print="0" autoFill="0" autoPict="0" macro="[0]!UP_A4">
                <anchor moveWithCells="1" sizeWithCells="1">
                  <from>
                    <xdr:col>6</xdr:col>
                    <xdr:colOff>1079500</xdr:colOff>
                    <xdr:row>136</xdr:row>
                    <xdr:rowOff>127000</xdr:rowOff>
                  </from>
                  <to>
                    <xdr:col>7</xdr:col>
                    <xdr:colOff>1422400</xdr:colOff>
                    <xdr:row>138</xdr:row>
                    <xdr:rowOff>31750</xdr:rowOff>
                  </to>
                </anchor>
              </controlPr>
            </control>
          </mc:Choice>
        </mc:AlternateContent>
        <mc:AlternateContent xmlns:mc="http://schemas.openxmlformats.org/markup-compatibility/2006">
          <mc:Choice Requires="x14">
            <control shapeId="30753" r:id="rId7" name="Button 33">
              <controlPr defaultSize="0" print="0" autoFill="0" autoPict="0" macro="[0]!Hauptmenü">
                <anchor moveWithCells="1" sizeWithCells="1">
                  <from>
                    <xdr:col>0</xdr:col>
                    <xdr:colOff>69850</xdr:colOff>
                    <xdr:row>1</xdr:row>
                    <xdr:rowOff>222250</xdr:rowOff>
                  </from>
                  <to>
                    <xdr:col>1</xdr:col>
                    <xdr:colOff>1333500</xdr:colOff>
                    <xdr:row>2</xdr:row>
                    <xdr:rowOff>146050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6"/>
  <dimension ref="A1:AW57"/>
  <sheetViews>
    <sheetView showGridLines="0" topLeftCell="B1" zoomScale="85" zoomScaleNormal="85" workbookViewId="0">
      <pane ySplit="3" topLeftCell="A31" activePane="bottomLeft" state="frozen"/>
      <selection pane="bottomLeft" activeCell="R31" sqref="R31"/>
    </sheetView>
  </sheetViews>
  <sheetFormatPr baseColWidth="10" defaultColWidth="11.453125" defaultRowHeight="14.5" x14ac:dyDescent="0.35"/>
  <cols>
    <col min="1" max="1" width="6.1796875" style="270" customWidth="1"/>
    <col min="2" max="2" width="43.1796875" style="270" customWidth="1"/>
    <col min="3" max="3" width="17.81640625" style="270" hidden="1" customWidth="1"/>
    <col min="4" max="4" width="16.81640625" style="274" hidden="1" customWidth="1"/>
    <col min="5" max="5" width="30.81640625" style="274" bestFit="1" customWidth="1"/>
    <col min="6" max="6" width="11" style="274" hidden="1" customWidth="1"/>
    <col min="7" max="7" width="13.81640625" style="274" customWidth="1"/>
    <col min="8" max="8" width="20.1796875" style="274" hidden="1" customWidth="1"/>
    <col min="9" max="9" width="15.453125" style="274" customWidth="1"/>
    <col min="10" max="12" width="21.26953125" style="274" hidden="1" customWidth="1"/>
    <col min="13" max="13" width="21.26953125" style="274" customWidth="1"/>
    <col min="14" max="14" width="20.453125" style="274" customWidth="1"/>
    <col min="15" max="15" width="16.26953125" style="274" bestFit="1" customWidth="1"/>
    <col min="16" max="16" width="10.81640625" style="274" customWidth="1"/>
    <col min="17" max="17" width="20.7265625" style="274" customWidth="1"/>
    <col min="18" max="18" width="17.453125" style="270" customWidth="1"/>
    <col min="19" max="19" width="25" style="270" customWidth="1"/>
    <col min="20" max="21" width="11.453125" style="270"/>
    <col min="22" max="22" width="37.81640625" style="270" bestFit="1" customWidth="1"/>
    <col min="23" max="23" width="11.453125" style="270"/>
    <col min="24" max="24" width="11.453125" style="270" customWidth="1"/>
    <col min="25" max="34" width="11.453125" style="270"/>
    <col min="35" max="35" width="14.1796875" style="270" customWidth="1"/>
    <col min="36" max="36" width="17.1796875" style="270" customWidth="1"/>
    <col min="37" max="38" width="11.453125" style="270"/>
    <col min="39" max="39" width="13.1796875" style="270" bestFit="1" customWidth="1"/>
    <col min="40" max="44" width="11.453125" style="270"/>
    <col min="45" max="45" width="13.1796875" style="270" bestFit="1" customWidth="1"/>
    <col min="46" max="46" width="11.453125" style="270"/>
    <col min="47" max="47" width="13.1796875" style="270" bestFit="1" customWidth="1"/>
    <col min="48" max="48" width="11.453125" style="270"/>
    <col min="49" max="49" width="17.1796875" style="270" customWidth="1"/>
    <col min="50" max="16384" width="11.453125" style="270"/>
  </cols>
  <sheetData>
    <row r="1" spans="1:35" ht="30" customHeight="1" x14ac:dyDescent="0.35">
      <c r="A1" s="1916" t="s">
        <v>656</v>
      </c>
      <c r="B1" s="1916"/>
      <c r="C1" s="1916"/>
      <c r="D1" s="1916"/>
      <c r="E1" s="1916"/>
      <c r="F1" s="1916"/>
      <c r="G1" s="1916"/>
      <c r="H1" s="1916"/>
      <c r="I1" s="1916"/>
      <c r="J1" s="1916"/>
      <c r="K1" s="1916"/>
      <c r="L1" s="1916"/>
      <c r="M1" s="1916"/>
      <c r="N1" s="1916"/>
      <c r="O1" s="1916"/>
      <c r="P1" s="1916"/>
      <c r="Q1" s="270"/>
    </row>
    <row r="2" spans="1:35" ht="30" customHeight="1" x14ac:dyDescent="0.35">
      <c r="A2" s="1916"/>
      <c r="B2" s="1916"/>
      <c r="C2" s="1916"/>
      <c r="D2" s="1916"/>
      <c r="E2" s="1916"/>
      <c r="F2" s="1916"/>
      <c r="G2" s="1916"/>
      <c r="H2" s="1916"/>
      <c r="I2" s="1916"/>
      <c r="J2" s="1916"/>
      <c r="K2" s="1916"/>
      <c r="L2" s="1916"/>
      <c r="M2" s="1916"/>
      <c r="N2" s="1916"/>
      <c r="O2" s="1916"/>
      <c r="P2" s="1916"/>
      <c r="Q2" s="270"/>
    </row>
    <row r="3" spans="1:35" s="282" customFormat="1" ht="17.25" customHeight="1" x14ac:dyDescent="0.35">
      <c r="A3" s="279"/>
      <c r="B3" s="280"/>
      <c r="C3" s="281"/>
      <c r="D3" s="551" t="s">
        <v>327</v>
      </c>
      <c r="E3" s="274"/>
      <c r="F3" s="551" t="s">
        <v>327</v>
      </c>
      <c r="G3" s="551" t="s">
        <v>657</v>
      </c>
      <c r="H3" s="551" t="s">
        <v>658</v>
      </c>
      <c r="N3" s="282">
        <f>N7/14/(1+Einstellungen!U50)</f>
        <v>5936.7234739286623</v>
      </c>
      <c r="Q3" s="1915"/>
      <c r="R3" s="1915"/>
      <c r="S3" s="270"/>
      <c r="T3" s="270"/>
    </row>
    <row r="4" spans="1:35" ht="9.75" customHeight="1" x14ac:dyDescent="0.35">
      <c r="C4" s="274"/>
      <c r="D4" s="275"/>
      <c r="G4" s="283"/>
      <c r="H4" s="284"/>
      <c r="N4" s="285"/>
      <c r="R4" s="274"/>
    </row>
    <row r="5" spans="1:35" ht="18" customHeight="1" x14ac:dyDescent="0.35">
      <c r="B5" s="1922" t="s">
        <v>659</v>
      </c>
      <c r="C5" s="324" t="s">
        <v>660</v>
      </c>
      <c r="D5" s="325" t="s">
        <v>661</v>
      </c>
      <c r="E5" s="1911" t="str">
        <f>CONCATENATE("Einstufung im KV - ","     SWÖ ",Einstellungen!T88)</f>
        <v>Einstufung im KV -      SWÖ 2021</v>
      </c>
      <c r="F5" s="324" t="s">
        <v>662</v>
      </c>
      <c r="G5" s="324" t="s">
        <v>662</v>
      </c>
      <c r="H5" s="325" t="s">
        <v>663</v>
      </c>
      <c r="I5" s="1911" t="s">
        <v>664</v>
      </c>
      <c r="J5" s="1911" t="s">
        <v>665</v>
      </c>
      <c r="K5" s="324"/>
      <c r="L5" s="324"/>
      <c r="M5" s="324"/>
      <c r="N5" s="324" t="s">
        <v>666</v>
      </c>
      <c r="O5" s="1913" t="s">
        <v>667</v>
      </c>
      <c r="P5" s="1913" t="s">
        <v>668</v>
      </c>
      <c r="Q5" s="326" t="s">
        <v>669</v>
      </c>
      <c r="R5" s="1911" t="s">
        <v>670</v>
      </c>
    </row>
    <row r="6" spans="1:35" ht="29.25" customHeight="1" thickBot="1" x14ac:dyDescent="0.4">
      <c r="B6" s="1923"/>
      <c r="C6" s="327" t="s">
        <v>671</v>
      </c>
      <c r="D6" s="327" t="s">
        <v>662</v>
      </c>
      <c r="E6" s="1912" t="s">
        <v>385</v>
      </c>
      <c r="F6" s="327" t="s">
        <v>672</v>
      </c>
      <c r="G6" s="327" t="s">
        <v>673</v>
      </c>
      <c r="H6" s="328" t="s">
        <v>674</v>
      </c>
      <c r="I6" s="1912"/>
      <c r="J6" s="1912"/>
      <c r="K6" s="324" t="s">
        <v>675</v>
      </c>
      <c r="L6" s="327" t="s">
        <v>676</v>
      </c>
      <c r="M6" s="327" t="s">
        <v>677</v>
      </c>
      <c r="N6" s="328" t="s">
        <v>678</v>
      </c>
      <c r="O6" s="1914"/>
      <c r="P6" s="1914"/>
      <c r="Q6" s="329" t="s">
        <v>679</v>
      </c>
      <c r="R6" s="1912"/>
      <c r="V6" s="270" t="s">
        <v>680</v>
      </c>
    </row>
    <row r="7" spans="1:35" x14ac:dyDescent="0.35">
      <c r="B7" s="490" t="str">
        <f>Einstellungen!D57</f>
        <v>Heimleitung</v>
      </c>
      <c r="C7" s="468" t="s">
        <v>578</v>
      </c>
      <c r="D7" s="302"/>
      <c r="E7" s="302" t="s">
        <v>681</v>
      </c>
      <c r="F7" s="303">
        <f>IF(D7="",0,VLOOKUP(D7,Kollektivverträge!$B$127:$C$373,2,FALSE))</f>
        <v>0</v>
      </c>
      <c r="G7" s="550">
        <f>IF(F7=0,0,Kollektivverträge!K111)</f>
        <v>0</v>
      </c>
      <c r="H7" s="550">
        <f>SUM(IF(F7=0,0,(F7+G7)*(100%+Einstellungen!$E$48)*12+IF(F7=0,0,(F7+G7)*(100%+Einstellungen!$E$51)*2)))</f>
        <v>0</v>
      </c>
      <c r="I7" s="309">
        <f>5043.61042597331*Einstellungen!K83*Einstellungen!K84*Einstellungen!K85*Einstellungen!K86*Einstellungen!K87</f>
        <v>6360.5186548214742</v>
      </c>
      <c r="J7" s="309">
        <f>Kollektivverträge!G111</f>
        <v>0</v>
      </c>
      <c r="K7" s="550"/>
      <c r="L7" s="550"/>
      <c r="M7" s="550">
        <f>I7+J7+K7+L7</f>
        <v>6360.5186548214742</v>
      </c>
      <c r="N7" s="550">
        <f>(79809+72342.74)/2*1.013*1.025*1.032*Einstellungen!K79*Einstellungen!K80*Einstellungen!K81*Einstellungen!K82*Einstellungen!K83*Einstellungen!K84*Einstellungen!K85*Einstellungen!K86/Einstellungen!AB52*Einstellungen!AB53</f>
        <v>107380.68372546716</v>
      </c>
      <c r="O7" s="268">
        <f>Einstellungen!E121</f>
        <v>1</v>
      </c>
      <c r="P7" s="304">
        <f>IF(C7=Einstellungen!$E$331,0,Personal!O7)</f>
        <v>1</v>
      </c>
      <c r="Q7" s="305">
        <f>O7</f>
        <v>1</v>
      </c>
      <c r="R7" s="306">
        <f>N7*Q7</f>
        <v>107380.68372546716</v>
      </c>
      <c r="T7" s="270">
        <f>(12*(1+Einstellungen!E48)+2*(1+Einstellungen!E51))</f>
        <v>18.089200000000002</v>
      </c>
      <c r="V7" s="270">
        <f>2000/(1+C27)/14</f>
        <v>110.50212164073551</v>
      </c>
      <c r="AI7" s="550">
        <v>78991.477717749978</v>
      </c>
    </row>
    <row r="8" spans="1:35" x14ac:dyDescent="0.35">
      <c r="B8" s="491" t="str">
        <f>Einstellungen!D58</f>
        <v>Verwaltung</v>
      </c>
      <c r="C8" s="698" t="s">
        <v>578</v>
      </c>
      <c r="D8" s="692"/>
      <c r="E8" s="307" t="s">
        <v>682</v>
      </c>
      <c r="F8" s="308">
        <f>IF(D8="",0,VLOOKUP(D8,Kollektivverträge!$B$127:$C$373,2,FALSE))</f>
        <v>0</v>
      </c>
      <c r="G8" s="550">
        <f>IF(F8=0,0,Kollektivverträge!K112)</f>
        <v>0</v>
      </c>
      <c r="H8" s="550">
        <f>SUM(IF(F8=0,0,(F8+G8)*(100%+Einstellungen!$E$48)*12+IF(F8=0,0,(F8+G8)*(100%+Einstellungen!$E$51)*2)))</f>
        <v>0</v>
      </c>
      <c r="I8" s="309">
        <f>IF(E8="",0,VLOOKUP(E8,Kollektivverträge!$H$128:$I$289,2,FALSE))</f>
        <v>2556.6999999999998</v>
      </c>
      <c r="J8" s="309">
        <f>Kollektivverträge!G112</f>
        <v>0</v>
      </c>
      <c r="K8" s="550"/>
      <c r="L8" s="550"/>
      <c r="M8" s="550">
        <f t="shared" ref="M8:M22" si="0">I8+J8+K8+L8</f>
        <v>2556.6999999999998</v>
      </c>
      <c r="N8" s="550">
        <f>SUM(IF(I8=0,0,M8*(100%+Einstellungen!$E$48)*12+IF(I8=0,0,M8*(100%+Einstellungen!$E$51)*2)))</f>
        <v>46248.657639999998</v>
      </c>
      <c r="O8" s="575">
        <f>Einstellungen!E134</f>
        <v>1.5408431476667281</v>
      </c>
      <c r="P8" s="310">
        <f>IF(C8=Einstellungen!$E$331,0,Personal!O8)</f>
        <v>1.5408431476667281</v>
      </c>
      <c r="Q8" s="311">
        <f>O8</f>
        <v>1.5408431476667281</v>
      </c>
      <c r="R8" s="312">
        <f>(H8+N8)*O8</f>
        <v>71261.927213378469</v>
      </c>
      <c r="AI8" s="550">
        <v>33947.203040000008</v>
      </c>
    </row>
    <row r="9" spans="1:35" x14ac:dyDescent="0.35">
      <c r="B9" s="491" t="str">
        <f>Einstellungen!D59</f>
        <v>Pflegedienstleitung</v>
      </c>
      <c r="C9" s="504" t="s">
        <v>578</v>
      </c>
      <c r="D9" s="307"/>
      <c r="E9" s="302" t="s">
        <v>681</v>
      </c>
      <c r="F9" s="308">
        <f>IF(D9="",0,VLOOKUP(D9,Kollektivverträge!$B$127:$C$373,2,FALSE))</f>
        <v>0</v>
      </c>
      <c r="G9" s="550">
        <f>IF(F9=0,0,Kollektivverträge!K113)</f>
        <v>0</v>
      </c>
      <c r="H9" s="550">
        <f>SUM(IF(F9=0,0,(F9+G9)*(100%+Einstellungen!$E$48)*12+IF(F9=0,0,(F9+G9)*(100%+Einstellungen!$E$51)*2)))</f>
        <v>0</v>
      </c>
      <c r="I9" s="309">
        <f>5043.61042597331*Einstellungen!K83*Einstellungen!K84*Einstellungen!K85*Einstellungen!K86*Einstellungen!K87</f>
        <v>6360.5186548214742</v>
      </c>
      <c r="J9" s="309">
        <v>0</v>
      </c>
      <c r="K9" s="309"/>
      <c r="L9" s="550"/>
      <c r="M9" s="550">
        <f t="shared" si="0"/>
        <v>6360.5186548214742</v>
      </c>
      <c r="N9" s="550">
        <f>(79809+72342.74)/2*1.013*1.025*1.032*Einstellungen!K79*Einstellungen!K80*Einstellungen!K81*Einstellungen!K82*Einstellungen!K83*Einstellungen!K84*Einstellungen!K85*Einstellungen!K86/Einstellungen!AB52*Einstellungen!AB53</f>
        <v>107380.68372546716</v>
      </c>
      <c r="O9" s="575">
        <f>Einstellungen!E298</f>
        <v>1</v>
      </c>
      <c r="P9" s="310">
        <f>IF(C9=Einstellungen!$E$331,0,Personal!O9)</f>
        <v>1</v>
      </c>
      <c r="Q9" s="311">
        <f>IF(C9=Einstellungen!E330,Personal!O9,0)</f>
        <v>1</v>
      </c>
      <c r="R9" s="312">
        <f>N9*O9</f>
        <v>107380.68372546716</v>
      </c>
      <c r="W9" s="1127"/>
      <c r="X9" s="1127"/>
      <c r="Y9" s="1127"/>
      <c r="AI9" s="550">
        <v>78991.477717749978</v>
      </c>
    </row>
    <row r="10" spans="1:35" x14ac:dyDescent="0.35">
      <c r="B10" s="491" t="str">
        <f>Einstellungen!D60</f>
        <v>Diplomiertes Pflegepersonal</v>
      </c>
      <c r="C10" s="469" t="s">
        <v>578</v>
      </c>
      <c r="D10" s="692"/>
      <c r="E10" s="307" t="s">
        <v>683</v>
      </c>
      <c r="F10" s="308">
        <f>IF(D10="",0,VLOOKUP(D10,Kollektivverträge!$B$127:$C$373,2,FALSE))</f>
        <v>0</v>
      </c>
      <c r="G10" s="550">
        <f>IF(F10=0,0,Kollektivverträge!K114)</f>
        <v>0</v>
      </c>
      <c r="H10" s="550">
        <f>SUM(IF(F10=0,0,(F10+G10)*(100%+Einstellungen!$E$48)*12+IF(F10=0,0,(F10+G10)*(100%+Einstellungen!$E$51)*2)))</f>
        <v>0</v>
      </c>
      <c r="I10" s="309">
        <f>IF(Einstellungen!U46=FALSE,IF(E10="",0,VLOOKUP(E10,Kollektivverträge!$H$128:$I$289,2,FALSE))+51.6,Personal!Y10)</f>
        <v>3858.06</v>
      </c>
      <c r="J10" s="309">
        <f>Kollektivverträge!G114</f>
        <v>247.27</v>
      </c>
      <c r="K10" s="550"/>
      <c r="L10" s="550"/>
      <c r="M10" s="550">
        <f t="shared" si="0"/>
        <v>4105.33</v>
      </c>
      <c r="N10" s="550">
        <f>SUM(IF(I10=0,0,(M10*(100%+Einstellungen!$E$48)*12+IF(I10=0,0,M10*(100%+Einstellungen!$E$51)*2))))</f>
        <v>74262.135436000011</v>
      </c>
      <c r="O10" s="575">
        <f>Einstellungen!E292</f>
        <v>6.6027747204217793</v>
      </c>
      <c r="P10" s="310">
        <f>IF(C10=Einstellungen!$E$331,0,Personal!O10)</f>
        <v>6.6027747204217793</v>
      </c>
      <c r="Q10" s="311">
        <f>O10</f>
        <v>6.6027747204217793</v>
      </c>
      <c r="R10" s="312">
        <f>(H10+N10)*O10</f>
        <v>490336.15054135927</v>
      </c>
      <c r="S10" s="966"/>
      <c r="W10" s="1128">
        <f>VLOOKUP(E10,Kollektivverträge!$F$128:$I$289,4,FALSE)+Kollektivverträge!E101</f>
        <v>3858.06</v>
      </c>
      <c r="X10" s="1129">
        <f>W10+Kollektivverträge!E101</f>
        <v>3994.22</v>
      </c>
      <c r="Y10" s="1130">
        <f>W10</f>
        <v>3858.06</v>
      </c>
      <c r="AI10" s="550">
        <v>50579.040765999998</v>
      </c>
    </row>
    <row r="11" spans="1:35" x14ac:dyDescent="0.35">
      <c r="B11" s="491" t="str">
        <f>Einstellungen!D61</f>
        <v>Pflegefachkräfte (FSB "A"  &amp; PFA)</v>
      </c>
      <c r="C11" s="469" t="s">
        <v>578</v>
      </c>
      <c r="D11" s="692"/>
      <c r="E11" s="307" t="s">
        <v>684</v>
      </c>
      <c r="F11" s="308"/>
      <c r="G11" s="550"/>
      <c r="H11" s="550"/>
      <c r="I11" s="308">
        <f>IF(Einstellungen!U46=FALSE,IF(E11="",0,VLOOKUP(E11,Kollektivverträge!$H$128:$I$289,2,FALSE))+51.6,Personal!Y11)</f>
        <v>3550.5</v>
      </c>
      <c r="J11" s="309">
        <f>Kollektivverträge!G114</f>
        <v>247.27</v>
      </c>
      <c r="K11" s="550"/>
      <c r="L11" s="550"/>
      <c r="M11" s="550">
        <f t="shared" si="0"/>
        <v>3797.77</v>
      </c>
      <c r="N11" s="550">
        <f>SUM(IF(I11=0,0,(M11*(100%+Einstellungen!$E$48)*12+IF(I11=0,0,(I11+J11)*(100%+Einstellungen!$E$51)*2))))</f>
        <v>68698.621083999999</v>
      </c>
      <c r="O11" s="575">
        <f>Einstellungen!E293</f>
        <v>1.6506936801054448</v>
      </c>
      <c r="P11" s="310">
        <f>IF(C11=Einstellungen!$E$331,0,Personal!O11)</f>
        <v>1.6506936801054448</v>
      </c>
      <c r="Q11" s="311">
        <f>O11</f>
        <v>1.6506936801054448</v>
      </c>
      <c r="R11" s="312">
        <f>(H11+N11)*O11</f>
        <v>113400.37965531746</v>
      </c>
      <c r="S11" s="966"/>
      <c r="W11" s="1128">
        <f>VLOOKUP(E11,Kollektivverträge!$F$128:$I$289,4,FALSE)+Kollektivverträge!E100</f>
        <v>3550.5</v>
      </c>
      <c r="X11" s="1129">
        <f>W11+Kollektivverträge!E100</f>
        <v>3632.3</v>
      </c>
      <c r="Y11" s="1130">
        <f t="shared" ref="Y11:Y12" si="1">W11</f>
        <v>3550.5</v>
      </c>
      <c r="AI11" s="550"/>
    </row>
    <row r="12" spans="1:35" x14ac:dyDescent="0.35">
      <c r="B12" s="491" t="str">
        <f>Einstellungen!D62</f>
        <v>Pflegefachkräfte (PA &amp; PH)</v>
      </c>
      <c r="C12" s="469" t="s">
        <v>578</v>
      </c>
      <c r="D12" s="307"/>
      <c r="E12" s="307" t="s">
        <v>685</v>
      </c>
      <c r="F12" s="308">
        <f>IF(D12="",0,VLOOKUP(D12,Kollektivverträge!$B$127:$C$373,2,FALSE))</f>
        <v>0</v>
      </c>
      <c r="G12" s="550">
        <f>IF(F12=0,0,Kollektivverträge!K115)</f>
        <v>0</v>
      </c>
      <c r="H12" s="550">
        <f>SUM(IF(F12=0,0,(F12+G12)*(100%+Einstellungen!$E$48)*12+IF(F12=0,0,(F12+G12)*(100%+Einstellungen!$E$51)*2)))</f>
        <v>0</v>
      </c>
      <c r="I12" s="308">
        <f>IF(Einstellungen!U46=FALSE,IF(E12="",0,VLOOKUP(E12,Kollektivverträge!$H$128:$I$289,2,FALSE))+20.6,Personal!Y12)</f>
        <v>3164.57</v>
      </c>
      <c r="J12" s="309">
        <f>Kollektivverträge!G115</f>
        <v>247.27</v>
      </c>
      <c r="K12" s="550"/>
      <c r="L12" s="550"/>
      <c r="M12" s="550">
        <f t="shared" si="0"/>
        <v>3411.84</v>
      </c>
      <c r="N12" s="550">
        <f>SUM(IF(I12=0,0,(M12*(100%+Einstellungen!$E$48)*12+IF(I12=0,0,(I12+J12)*(100%+Einstellungen!$E$51)*2))))</f>
        <v>61717.456127999998</v>
      </c>
      <c r="O12" s="575">
        <f>Einstellungen!E294</f>
        <v>19.808324161265336</v>
      </c>
      <c r="P12" s="310">
        <f>IF(C12=Einstellungen!$E$331,0,Personal!O12)</f>
        <v>19.808324161265336</v>
      </c>
      <c r="Q12" s="311">
        <f>O12</f>
        <v>19.808324161265336</v>
      </c>
      <c r="R12" s="312">
        <f>(H12+N12)*O12</f>
        <v>1222519.3773920957</v>
      </c>
      <c r="S12" s="966"/>
      <c r="W12" s="1128">
        <f>VLOOKUP(E12,Kollektivverträge!$F$128:$I$289,4,FALSE)+Kollektivverträge!E99</f>
        <v>3164.57</v>
      </c>
      <c r="X12" s="1129">
        <f>W12+Kollektivverträge!E99</f>
        <v>3205.34</v>
      </c>
      <c r="Y12" s="1130">
        <f t="shared" si="1"/>
        <v>3164.57</v>
      </c>
      <c r="AI12" s="550">
        <v>43600.074946000001</v>
      </c>
    </row>
    <row r="13" spans="1:35" x14ac:dyDescent="0.35">
      <c r="B13" s="491" t="str">
        <f>Einstellungen!D63</f>
        <v>Pflegehilfskräfte</v>
      </c>
      <c r="C13" s="469" t="s">
        <v>578</v>
      </c>
      <c r="D13" s="692"/>
      <c r="E13" s="1616" t="s">
        <v>3156</v>
      </c>
      <c r="F13" s="308">
        <f>IF(D13="",0,VLOOKUP(D13,Kollektivverträge!$B$127:$C$373,2,FALSE))</f>
        <v>0</v>
      </c>
      <c r="G13" s="550">
        <f>IF(F13=0,0,Kollektivverträge!K116)</f>
        <v>0</v>
      </c>
      <c r="H13" s="550">
        <f>SUM(IF(F13=0,0,(F13+G13)*(100%+Einstellungen!$E$48)*12+IF(F13=0,0,(F13+G13)*(100%+Einstellungen!$E$51)*2)))</f>
        <v>0</v>
      </c>
      <c r="I13" s="308">
        <f>IF(E13="",0,VLOOKUP(E13,Kollektivverträge!$H$128:$I$289,2,FALSE))</f>
        <v>2982.8</v>
      </c>
      <c r="J13" s="309">
        <f>Kollektivverträge!G116</f>
        <v>247.27</v>
      </c>
      <c r="K13" s="550"/>
      <c r="L13" s="550"/>
      <c r="M13" s="550">
        <f t="shared" si="0"/>
        <v>3230.07</v>
      </c>
      <c r="N13" s="550">
        <f>SUM(IF(I13=0,0,(M13*(100%+Einstellungen!$E$48)*12+IF(I13=0,0,(I13+J13)*(100%+Einstellungen!$E$51)*2))))</f>
        <v>58429.382244000008</v>
      </c>
      <c r="O13" s="575">
        <f>Einstellungen!E295</f>
        <v>4.952081040316334</v>
      </c>
      <c r="P13" s="310">
        <f>IF(C13=Einstellungen!$E$331,0,Personal!O13)</f>
        <v>4.952081040316334</v>
      </c>
      <c r="Q13" s="311">
        <f>O13</f>
        <v>4.952081040316334</v>
      </c>
      <c r="R13" s="312">
        <f>(H13+N13)*O13</f>
        <v>289347.03600790829</v>
      </c>
      <c r="S13" s="966"/>
      <c r="AI13" s="550">
        <v>37865.209366000003</v>
      </c>
    </row>
    <row r="14" spans="1:35" x14ac:dyDescent="0.35">
      <c r="B14" s="491" t="str">
        <f>Einstellungen!D64</f>
        <v>Wäschebetreuung (Leibwäsche)</v>
      </c>
      <c r="C14" s="504" t="s">
        <v>578</v>
      </c>
      <c r="D14" s="307"/>
      <c r="E14" s="307" t="s">
        <v>686</v>
      </c>
      <c r="F14" s="308">
        <f>IF(D14="",0,VLOOKUP(D14,Kollektivverträge!$B$127:$C$373,2,FALSE))</f>
        <v>0</v>
      </c>
      <c r="G14" s="550">
        <f>IF(F14=0,0,Kollektivverträge!K117)</f>
        <v>0</v>
      </c>
      <c r="H14" s="550">
        <f>SUM(IF(F14=0,0,(F14+G14)*(100%+Einstellungen!$E$48)*12+IF(F14=0,0,(F14+G14)*(100%+Einstellungen!$E$51)*2)))</f>
        <v>0</v>
      </c>
      <c r="I14" s="308">
        <f>IF(E14="",0,VLOOKUP(E14,Kollektivverträge!$H$128:$I$289,2,FALSE))</f>
        <v>2417.6</v>
      </c>
      <c r="J14" s="309">
        <f>Kollektivverträge!G117</f>
        <v>0</v>
      </c>
      <c r="K14" s="550"/>
      <c r="L14" s="550"/>
      <c r="M14" s="550">
        <f t="shared" si="0"/>
        <v>2417.6</v>
      </c>
      <c r="N14" s="550">
        <f>SUM(IF(I14=0,0,(M14*(100%+Einstellungen!$E$48)*12+IF(I14=0,0,(I14+J14)*(100%+Einstellungen!$E$51)*2))))</f>
        <v>43732.449919999992</v>
      </c>
      <c r="O14" s="575">
        <f>Einstellungen!E278</f>
        <v>1.0287016608562947</v>
      </c>
      <c r="P14" s="310">
        <f>IF(C14=Einstellungen!$E$331,0,Personal!O14)</f>
        <v>1.0287016608562947</v>
      </c>
      <c r="Q14" s="311">
        <f>IF(C14=Einstellungen!$E$330,Personal!O14,0)</f>
        <v>1.0287016608562947</v>
      </c>
      <c r="R14" s="312">
        <f>IF(C14=Einstellungen!E330,(H14+N14)*O14,IF(C14=Einstellungen!E331,((H14+N14)*O14)*Einstellungen!F343,0))</f>
        <v>44987.64386601872</v>
      </c>
      <c r="S14" s="966"/>
      <c r="T14" s="286"/>
      <c r="AI14" s="550">
        <v>31939.1816</v>
      </c>
    </row>
    <row r="15" spans="1:35" x14ac:dyDescent="0.35">
      <c r="B15" s="491" t="s">
        <v>687</v>
      </c>
      <c r="C15" s="504" t="s">
        <v>578</v>
      </c>
      <c r="D15" s="692"/>
      <c r="E15" s="307" t="s">
        <v>688</v>
      </c>
      <c r="F15" s="308">
        <f>IF(D15="",0,VLOOKUP(D15,Kollektivverträge!$B$127:$C$373,2,FALSE))</f>
        <v>0</v>
      </c>
      <c r="G15" s="550">
        <f>IF(F15=0,0,Kollektivverträge!K118)</f>
        <v>0</v>
      </c>
      <c r="H15" s="550">
        <f>SUM(IF(F15=0,0,(F15+G15)*(100%+Einstellungen!$E$48)*12+IF(F15=0,0,(F15+G15)*(100%+Einstellungen!$E$51)*2)))</f>
        <v>0</v>
      </c>
      <c r="I15" s="308">
        <f>IF(E15="",0,VLOOKUP(E15,Kollektivverträge!$H$128:$I$289,2,FALSE))</f>
        <v>3639.2</v>
      </c>
      <c r="J15" s="309">
        <f>Kollektivverträge!G118</f>
        <v>0</v>
      </c>
      <c r="K15" s="550"/>
      <c r="L15" s="550"/>
      <c r="M15" s="550">
        <f t="shared" si="0"/>
        <v>3639.2</v>
      </c>
      <c r="N15" s="550">
        <f>SUM(IF(I15=0,0,(M15*(100%+Einstellungen!$E$48)*12+IF(I15=0,0,(I15+J15)*(100%+Einstellungen!$E$51)*2))))</f>
        <v>65830.216639999984</v>
      </c>
      <c r="O15" s="575">
        <f>Einstellungen!F217</f>
        <v>0.24797322083330159</v>
      </c>
      <c r="P15" s="310">
        <f>IF(C15=Einstellungen!$E$331,0,Personal!O15)</f>
        <v>0.24797322083330159</v>
      </c>
      <c r="Q15" s="311">
        <f>IF(C15=Einstellungen!$E$330,Personal!O15,0)</f>
        <v>0.24797322083330159</v>
      </c>
      <c r="R15" s="312">
        <f>IF(C15=Einstellungen!$E$330,(H15+N15)*O15,IF(C15=Einstellungen!E331,((H15+N15)*P15),0))</f>
        <v>16324.130848374802</v>
      </c>
      <c r="S15" s="966"/>
      <c r="T15" s="286"/>
      <c r="AI15" s="550">
        <v>48618.127800000002</v>
      </c>
    </row>
    <row r="16" spans="1:35" x14ac:dyDescent="0.35">
      <c r="B16" s="491" t="s">
        <v>689</v>
      </c>
      <c r="C16" s="504" t="s">
        <v>578</v>
      </c>
      <c r="D16" s="307"/>
      <c r="E16" s="307" t="s">
        <v>688</v>
      </c>
      <c r="F16" s="308">
        <f>IF(D16="",0,VLOOKUP(D16,Kollektivverträge!$B$127:$C$373,2,FALSE))</f>
        <v>0</v>
      </c>
      <c r="G16" s="550">
        <f>IF(F16=0,0,Kollektivverträge!K119)</f>
        <v>0</v>
      </c>
      <c r="H16" s="550">
        <f>SUM(IF(F16=0,0,(F16+G16)*(100%+Einstellungen!$E$48)*12+IF(F16=0,0,(F16+G16)*(100%+Einstellungen!$E$51)*2)))</f>
        <v>0</v>
      </c>
      <c r="I16" s="308">
        <f>IF(E16="",0,VLOOKUP(E16,Kollektivverträge!$H$128:$I$289,2,FALSE))</f>
        <v>3639.2</v>
      </c>
      <c r="J16" s="309">
        <f>Kollektivverträge!G118</f>
        <v>0</v>
      </c>
      <c r="K16" s="550"/>
      <c r="L16" s="550"/>
      <c r="M16" s="550">
        <f t="shared" si="0"/>
        <v>3639.2</v>
      </c>
      <c r="N16" s="550">
        <f>SUM(IF(I16=0,0,(M16*(100%+Einstellungen!$E$48)*12+IF(I16=0,0,(I16+J16)*(100%+Einstellungen!$E$51)*2))))</f>
        <v>65830.216639999984</v>
      </c>
      <c r="O16" s="575">
        <f>Einstellungen!G217</f>
        <v>0.95646813749987758</v>
      </c>
      <c r="P16" s="310">
        <f>IF(C16=Einstellungen!$E$331,0,O16)</f>
        <v>0.95646813749987758</v>
      </c>
      <c r="Q16" s="311">
        <f>IF(C16=Einstellungen!$E$330,Personal!O16,0)</f>
        <v>0.95646813749987758</v>
      </c>
      <c r="R16" s="312">
        <f>IF(C16=Einstellungen!$E$330,(H16+N16)*O16,IF(C16=Einstellungen!E331,((H16+N16)*P16),0))</f>
        <v>62964.504700874233</v>
      </c>
      <c r="S16" s="966"/>
      <c r="AI16" s="550">
        <v>48618.127800000002</v>
      </c>
    </row>
    <row r="17" spans="2:35" x14ac:dyDescent="0.35">
      <c r="B17" s="491" t="s">
        <v>690</v>
      </c>
      <c r="C17" s="504" t="s">
        <v>578</v>
      </c>
      <c r="D17" s="692"/>
      <c r="E17" s="307" t="s">
        <v>688</v>
      </c>
      <c r="F17" s="308">
        <f>IF(D17="",0,VLOOKUP(D17,Kollektivverträge!$B$127:$C$373,2,FALSE))</f>
        <v>0</v>
      </c>
      <c r="G17" s="550">
        <f>IF(F17=0,0,Kollektivverträge!K120)</f>
        <v>0</v>
      </c>
      <c r="H17" s="550">
        <f>SUM(IF(F17=0,0,(F17+G17)*(100%+Einstellungen!$E$48)*12+IF(F17=0,0,(F17+G17)*(100%+Einstellungen!$E$51)*2)))</f>
        <v>0</v>
      </c>
      <c r="I17" s="308">
        <f>IF(E17="",0,VLOOKUP(E17,Kollektivverträge!$H$128:$I$289,2,FALSE))</f>
        <v>3639.2</v>
      </c>
      <c r="J17" s="309">
        <f>Kollektivverträge!G118</f>
        <v>0</v>
      </c>
      <c r="K17" s="550"/>
      <c r="L17" s="550"/>
      <c r="M17" s="550">
        <f t="shared" si="0"/>
        <v>3639.2</v>
      </c>
      <c r="N17" s="550">
        <f>SUM(IF(I17=0,0,(M17*(100%+Einstellungen!$E$48)*12+IF(I17=0,0,(I17+J17)*(100%+Einstellungen!$E$51)*2))))</f>
        <v>65830.216639999984</v>
      </c>
      <c r="O17" s="575">
        <f>Einstellungen!H217</f>
        <v>0.56679593333326073</v>
      </c>
      <c r="P17" s="310">
        <f>IF(C17=Einstellungen!$E$331,0,Personal!O17)</f>
        <v>0.56679593333326073</v>
      </c>
      <c r="Q17" s="311">
        <f>IF(C17=Einstellungen!$E$330,Personal!O17,0)</f>
        <v>0.56679593333326073</v>
      </c>
      <c r="R17" s="312">
        <f>IF(C17=Einstellungen!$E$330,(H17+N17)*O17,IF(C17=Einstellungen!E331,((H17+N17)*P17),0))</f>
        <v>37312.299081999539</v>
      </c>
      <c r="S17" s="966"/>
      <c r="AI17" s="550">
        <v>48618.127800000002</v>
      </c>
    </row>
    <row r="18" spans="2:35" x14ac:dyDescent="0.35">
      <c r="B18" s="491" t="s">
        <v>691</v>
      </c>
      <c r="C18" s="504" t="s">
        <v>578</v>
      </c>
      <c r="D18" s="307"/>
      <c r="E18" s="307" t="s">
        <v>686</v>
      </c>
      <c r="F18" s="308">
        <f>IF(D18="",0,VLOOKUP(D18,Kollektivverträge!$B$127:$C$373,2,FALSE))</f>
        <v>0</v>
      </c>
      <c r="G18" s="550">
        <f>IF(F18=0,0,Kollektivverträge!K121)</f>
        <v>0</v>
      </c>
      <c r="H18" s="550">
        <f>SUM(IF(F18=0,0,(F18+G18)*(100%+Einstellungen!$E$48)*12+IF(F18=0,0,(F18+G18)*(100%+Einstellungen!$E$51)*2)))</f>
        <v>0</v>
      </c>
      <c r="I18" s="308">
        <f>IF(E18="",0,VLOOKUP(E18,Kollektivverträge!$H$128:$I$289,2,FALSE))</f>
        <v>2417.6</v>
      </c>
      <c r="J18" s="309">
        <f>Kollektivverträge!G119</f>
        <v>0</v>
      </c>
      <c r="K18" s="550"/>
      <c r="L18" s="550"/>
      <c r="M18" s="550">
        <f t="shared" si="0"/>
        <v>2417.6</v>
      </c>
      <c r="N18" s="550">
        <f>SUM(IF(I18=0,0,(M18*(100%+Einstellungen!$E$48)*12+IF(I18=0,0,(I18+J18)*(100%+Einstellungen!$E$51)*2))))</f>
        <v>43732.449919999992</v>
      </c>
      <c r="O18" s="575">
        <f>Einstellungen!F218</f>
        <v>0.45914379956043061</v>
      </c>
      <c r="P18" s="310">
        <f>IF(C18=Einstellungen!$E$330,Personal!O18,Personal!O18*Einstellungen!$F$345)</f>
        <v>0.45914379956043061</v>
      </c>
      <c r="Q18" s="311">
        <f>IF(C18=Einstellungen!$E$330,Personal!O18,Personal!O18*Einstellungen!$F$345)</f>
        <v>0.45914379956043061</v>
      </c>
      <c r="R18" s="312">
        <f>IF(C18=Einstellungen!$E$330,(H18+N18)*O18,IF(C18=Einstellungen!E331,((H18+N18)*O18)*Einstellungen!$F$345,0))</f>
        <v>20079.483220355047</v>
      </c>
      <c r="S18" s="966"/>
      <c r="AI18" s="550">
        <v>31939.1816</v>
      </c>
    </row>
    <row r="19" spans="2:35" x14ac:dyDescent="0.35">
      <c r="B19" s="491" t="s">
        <v>692</v>
      </c>
      <c r="C19" s="504" t="s">
        <v>578</v>
      </c>
      <c r="D19" s="692"/>
      <c r="E19" s="307" t="s">
        <v>686</v>
      </c>
      <c r="F19" s="308">
        <f>IF(D19="",0,VLOOKUP(D19,Kollektivverträge!$B$127:$C$373,2,FALSE))</f>
        <v>0</v>
      </c>
      <c r="G19" s="550">
        <f>IF(F19=0,0,Kollektivverträge!K122)</f>
        <v>0</v>
      </c>
      <c r="H19" s="550">
        <f>SUM(IF(F19=0,0,(F19+G19)*(100%+Einstellungen!$E$48)*12+IF(F19=0,0,(F19+G19)*(100%+Einstellungen!$E$51)*2)))</f>
        <v>0</v>
      </c>
      <c r="I19" s="308">
        <f>IF(E19="",0,VLOOKUP(E19,Kollektivverträge!$H$128:$I$289,2,FALSE))</f>
        <v>2417.6</v>
      </c>
      <c r="J19" s="309">
        <f>Kollektivverträge!G119</f>
        <v>0</v>
      </c>
      <c r="K19" s="550"/>
      <c r="L19" s="550"/>
      <c r="M19" s="550">
        <f t="shared" si="0"/>
        <v>2417.6</v>
      </c>
      <c r="N19" s="550">
        <f>SUM(IF(I19=0,0,(M19*(100%+Einstellungen!$E$48)*12+IF(I19=0,0,(I19+J19)*(100%+Einstellungen!$E$51)*2))))</f>
        <v>43732.449919999992</v>
      </c>
      <c r="O19" s="575">
        <f>Einstellungen!G218</f>
        <v>1.7709832268759467</v>
      </c>
      <c r="P19" s="310">
        <f>IF(C19=Einstellungen!$E$330,Personal!O19,Personal!O19*Einstellungen!$F$345)</f>
        <v>1.7709832268759467</v>
      </c>
      <c r="Q19" s="311">
        <f>IF(C19=Einstellungen!$E$330,Personal!O19,Personal!O19*Einstellungen!$F$345)</f>
        <v>1.7709832268759467</v>
      </c>
      <c r="R19" s="312">
        <f>IF(C19=Einstellungen!$E$330,(H19+N19)*O19,IF(C19=Einstellungen!E331,((H19+N19)*O19)*Einstellungen!$F$345,0))</f>
        <v>77449.435278512319</v>
      </c>
      <c r="S19" s="966"/>
      <c r="AI19" s="550">
        <v>31939.1816</v>
      </c>
    </row>
    <row r="20" spans="2:35" x14ac:dyDescent="0.35">
      <c r="B20" s="491" t="s">
        <v>693</v>
      </c>
      <c r="C20" s="504" t="s">
        <v>578</v>
      </c>
      <c r="D20" s="307"/>
      <c r="E20" s="307" t="s">
        <v>686</v>
      </c>
      <c r="F20" s="308">
        <f>IF(D20="",0,VLOOKUP(D20,Kollektivverträge!$B$127:$C$373,2,FALSE))</f>
        <v>0</v>
      </c>
      <c r="G20" s="550">
        <f>IF(F20=0,0,Kollektivverträge!K123)</f>
        <v>0</v>
      </c>
      <c r="H20" s="550">
        <f>SUM(IF(F20=0,0,(F20+G20)*(100%+Einstellungen!$E$48)*12+IF(F20=0,0,(F20+G20)*(100%+Einstellungen!$E$51)*2)))</f>
        <v>0</v>
      </c>
      <c r="I20" s="308">
        <f>IF(E20="",0,VLOOKUP(E20,Kollektivverträge!$H$128:$I$289,2,FALSE))</f>
        <v>2417.6</v>
      </c>
      <c r="J20" s="309">
        <f>Kollektivverträge!G119</f>
        <v>0</v>
      </c>
      <c r="K20" s="550"/>
      <c r="L20" s="550"/>
      <c r="M20" s="550">
        <f t="shared" si="0"/>
        <v>2417.6</v>
      </c>
      <c r="N20" s="550">
        <f>SUM(IF(I20=0,0,(M20*(100%+Einstellungen!$E$48)*12+IF(I20=0,0,(I20+J20)*(100%+Einstellungen!$E$51)*2))))</f>
        <v>43732.449919999992</v>
      </c>
      <c r="O20" s="575">
        <f>Einstellungen!H218</f>
        <v>1.0494715418524128</v>
      </c>
      <c r="P20" s="310">
        <f>IF(C20=Einstellungen!$E$330,Personal!O20,Personal!O20*Einstellungen!$F$345)</f>
        <v>1.0494715418524128</v>
      </c>
      <c r="Q20" s="311">
        <f>IF(C20=Einstellungen!$E$330,Personal!O20,Personal!O20*Einstellungen!$F$345)</f>
        <v>1.0494715418524128</v>
      </c>
      <c r="R20" s="312">
        <f>IF(C20=Einstellungen!$E$330,(H20+N20)*O20,IF(C20=Einstellungen!E331,((H20+N20)*O20)*Einstellungen!$F$345,0))</f>
        <v>45895.961646525815</v>
      </c>
      <c r="S20" s="966"/>
      <c r="AI20" s="550">
        <v>31939.1816</v>
      </c>
    </row>
    <row r="21" spans="2:35" x14ac:dyDescent="0.35">
      <c r="B21" s="491" t="s">
        <v>694</v>
      </c>
      <c r="C21" s="504" t="s">
        <v>578</v>
      </c>
      <c r="D21" s="692"/>
      <c r="E21" s="307" t="s">
        <v>686</v>
      </c>
      <c r="F21" s="308">
        <f>IF(D21="",0,VLOOKUP(D21,Kollektivverträge!$B$127:$C$373,2,FALSE))</f>
        <v>0</v>
      </c>
      <c r="G21" s="550">
        <f>IF(F21=0,0,Kollektivverträge!K124)</f>
        <v>0</v>
      </c>
      <c r="H21" s="550">
        <f>SUM(IF(F21=0,0,(F21+G21)*(100%+Einstellungen!$E$48)*12+IF(F21=0,0,(F21+G21)*(100%+Einstellungen!$E$51)*2)))</f>
        <v>0</v>
      </c>
      <c r="I21" s="308">
        <f>IF(E21="",0,VLOOKUP(E21,Kollektivverträge!$H$128:$I$289,2,FALSE))</f>
        <v>2417.6</v>
      </c>
      <c r="J21" s="309">
        <f>Kollektivverträge!G120</f>
        <v>0</v>
      </c>
      <c r="K21" s="550"/>
      <c r="L21" s="550"/>
      <c r="M21" s="550">
        <f t="shared" si="0"/>
        <v>2417.6</v>
      </c>
      <c r="N21" s="550">
        <f>SUM(IF(I21=0,0,(M21*(100%+Einstellungen!$E$48)*12+IF(I21=0,0,(I21+J21)*(100%+Einstellungen!$E$51)*2))))</f>
        <v>43732.449919999992</v>
      </c>
      <c r="O21" s="575">
        <f>Einstellungen!E246</f>
        <v>4.6975885236782782</v>
      </c>
      <c r="P21" s="310">
        <f>IF(C21=Einstellungen!$E$331,0,Personal!O21)</f>
        <v>4.6975885236782782</v>
      </c>
      <c r="Q21" s="311">
        <f>IF(C21=Einstellungen!$E$330,Personal!O21,0)</f>
        <v>4.6975885236782782</v>
      </c>
      <c r="R21" s="312">
        <f>IF(C21=Einstellungen!E330,(H21+N21)*O21,IF(C21=Einstellungen!E331,((H21+N21)*O21)*Einstellungen!F346,0))</f>
        <v>205437.05485652699</v>
      </c>
      <c r="S21" s="966"/>
      <c r="AI21" s="550">
        <v>31939.1816</v>
      </c>
    </row>
    <row r="22" spans="2:35" x14ac:dyDescent="0.35">
      <c r="B22" s="491" t="s">
        <v>695</v>
      </c>
      <c r="C22" s="504" t="s">
        <v>578</v>
      </c>
      <c r="D22" s="307"/>
      <c r="E22" s="307" t="s">
        <v>686</v>
      </c>
      <c r="F22" s="308">
        <f>IF(D22="",0,VLOOKUP(D22,Kollektivverträge!$B$127:$C$373,2,FALSE))</f>
        <v>0</v>
      </c>
      <c r="G22" s="550">
        <f>IF(F22=0,0,Kollektivverträge!K125)</f>
        <v>0</v>
      </c>
      <c r="H22" s="550">
        <f>SUM(IF(F22=0,0,(F22+G22)*(100%+Einstellungen!$E$48)*12+IF(F22=0,0,(F22+G22)*(100%+Einstellungen!$E$51)*2)))</f>
        <v>0</v>
      </c>
      <c r="I22" s="308">
        <f>IF(E22="",0,VLOOKUP(E22,Kollektivverträge!$H$128:$I$289,2,FALSE))</f>
        <v>2417.6</v>
      </c>
      <c r="J22" s="309">
        <f>Kollektivverträge!G120</f>
        <v>0</v>
      </c>
      <c r="K22" s="550"/>
      <c r="L22" s="550"/>
      <c r="M22" s="550">
        <f t="shared" si="0"/>
        <v>2417.6</v>
      </c>
      <c r="N22" s="550">
        <f>SUM(IF(I22=0,0,(M22*(100%+Einstellungen!$E$48)*12+IF(I22=0,0,(I22+J22)*(100%+Einstellungen!$E$51)*2))))</f>
        <v>43732.449919999992</v>
      </c>
      <c r="O22" s="575">
        <f>Einstellungen!E247-Einstellungen!E246</f>
        <v>0.46975885236782844</v>
      </c>
      <c r="P22" s="310">
        <f>IF(C22=Einstellungen!$E$331,0,Personal!O22)</f>
        <v>0.46975885236782844</v>
      </c>
      <c r="Q22" s="311">
        <f>IF(C22=Einstellungen!$E$330,Personal!O22,0)</f>
        <v>0.46975885236782844</v>
      </c>
      <c r="R22" s="312">
        <f>IF(C22=Einstellungen!E330,(H22+N22)*O22,IF(C22=Einstellungen!E331,((H22+N22)*O22)*Einstellungen!F347,0))</f>
        <v>20543.705485652728</v>
      </c>
      <c r="S22" s="966"/>
      <c r="AI22" s="550">
        <v>31939.1816</v>
      </c>
    </row>
    <row r="23" spans="2:35" x14ac:dyDescent="0.35">
      <c r="B23" s="491" t="str">
        <f>Einstellungen!D69</f>
        <v>Hauswartschaft</v>
      </c>
      <c r="C23" s="504" t="s">
        <v>578</v>
      </c>
      <c r="D23" s="693"/>
      <c r="E23" s="699" t="s">
        <v>696</v>
      </c>
      <c r="F23" s="699" t="s">
        <v>697</v>
      </c>
      <c r="G23" s="699" t="s">
        <v>698</v>
      </c>
      <c r="H23" s="699" t="s">
        <v>699</v>
      </c>
      <c r="I23" s="700">
        <f>IF(E23="",0,VLOOKUP(E23,Kollektivverträge!$H$128:$I$289,2,FALSE))</f>
        <v>2524.1999999999998</v>
      </c>
      <c r="J23" s="701">
        <f>Kollektivverträge!G121</f>
        <v>0</v>
      </c>
      <c r="K23" s="1224"/>
      <c r="L23" s="1224"/>
      <c r="M23" s="550">
        <f>I23+J23+K23+L23</f>
        <v>2524.1999999999998</v>
      </c>
      <c r="N23" s="550">
        <f>SUM(IF(I23=0,0,(M23*(100%+Einstellungen!$E$48)*12+IF(I23=0,0,(I23+J23)*(100%+Einstellungen!$E$51)*2))))</f>
        <v>45660.75864</v>
      </c>
      <c r="O23" s="702">
        <f>Einstellungen!E105</f>
        <v>0.86181667459589184</v>
      </c>
      <c r="P23" s="703">
        <f>IF(C23=Einstellungen!$E$331,0,Personal!O23)</f>
        <v>0.86181667459589184</v>
      </c>
      <c r="Q23" s="704">
        <f>IF(C23=Einstellungen!$E$330,Personal!O23,0)</f>
        <v>0.86181667459589184</v>
      </c>
      <c r="R23" s="312">
        <f>IF(C23=Einstellungen!E331,(H23+N23)*O23,IF(C23=Einstellungen!E332,((H23+N23)*O23)*Einstellungen!F348,((H23+N23)*O23)))</f>
        <v>39351.203170650435</v>
      </c>
      <c r="S23" s="966"/>
      <c r="AI23" s="550"/>
    </row>
    <row r="24" spans="2:35" x14ac:dyDescent="0.35">
      <c r="B24" s="491" t="s">
        <v>376</v>
      </c>
      <c r="C24" s="504" t="s">
        <v>700</v>
      </c>
      <c r="D24" s="693"/>
      <c r="E24" s="699" t="s">
        <v>701</v>
      </c>
      <c r="F24" s="700"/>
      <c r="G24" s="550"/>
      <c r="H24" s="550">
        <v>0</v>
      </c>
      <c r="I24" s="700">
        <f>IF(E24="",0,VLOOKUP(E24,Kollektivverträge!$H$128:$I$289,2,FALSE))</f>
        <v>2206</v>
      </c>
      <c r="J24" s="701">
        <f>Kollektivverträge!G122</f>
        <v>0</v>
      </c>
      <c r="K24" s="1224"/>
      <c r="L24" s="1224"/>
      <c r="M24" s="550">
        <f>I24+J24+K24+L24</f>
        <v>2206</v>
      </c>
      <c r="N24" s="550">
        <f>SUM(IF(I24=0,0,(M24*(100%+Einstellungen!$E$48)*12+IF(I24=0,0,(I24+J24)*(100%+Einstellungen!$E$51)*2))))</f>
        <v>39904.775200000004</v>
      </c>
      <c r="O24" s="702">
        <f>Einstellungen!E285</f>
        <v>0</v>
      </c>
      <c r="P24" s="703">
        <f>IF(C24=Einstellungen!$E$331,0,Personal!O24)</f>
        <v>0</v>
      </c>
      <c r="Q24" s="704">
        <f>IF(C24=Einstellungen!$E$330,Personal!O24,0)</f>
        <v>0</v>
      </c>
      <c r="R24" s="312">
        <f>IF(C24=Einstellungen!E332,(H24+N24)*O24,IF(C24=Einstellungen!E333,((H24+N24)*O24)*Einstellungen!F349,((H24+N24)*O24)))</f>
        <v>0</v>
      </c>
      <c r="S24" s="966"/>
      <c r="T24" s="286"/>
      <c r="AI24" s="550">
        <v>33476.118300000002</v>
      </c>
    </row>
    <row r="25" spans="2:35" s="287" customFormat="1" ht="15" customHeight="1" x14ac:dyDescent="0.35">
      <c r="B25" s="313"/>
      <c r="C25" s="314" t="s">
        <v>700</v>
      </c>
      <c r="D25" s="1499"/>
      <c r="E25" s="1500"/>
      <c r="F25" s="1500"/>
      <c r="G25" s="1500"/>
      <c r="H25" s="1924" t="s">
        <v>702</v>
      </c>
      <c r="I25" s="1924"/>
      <c r="J25" s="1924"/>
      <c r="K25" s="1924"/>
      <c r="L25" s="1924"/>
      <c r="M25" s="1924"/>
      <c r="N25" s="1924"/>
      <c r="O25" s="1924"/>
      <c r="P25" s="1925"/>
      <c r="Q25" s="1501">
        <f>SUM(Q9:Q13)</f>
        <v>34.013873602108895</v>
      </c>
      <c r="R25" s="1502" t="s">
        <v>703</v>
      </c>
      <c r="S25" s="1023"/>
      <c r="T25" s="1025"/>
    </row>
    <row r="26" spans="2:35" s="287" customFormat="1" ht="14.5" customHeight="1" x14ac:dyDescent="0.35">
      <c r="B26" s="315" t="s">
        <v>704</v>
      </c>
      <c r="C26" s="505" t="s">
        <v>700</v>
      </c>
      <c r="D26" s="420"/>
      <c r="E26" s="421"/>
      <c r="F26" s="421"/>
      <c r="G26" s="421"/>
      <c r="H26" s="1926" t="s">
        <v>705</v>
      </c>
      <c r="I26" s="1926"/>
      <c r="J26" s="1926"/>
      <c r="K26" s="1926"/>
      <c r="L26" s="1926"/>
      <c r="M26" s="1926"/>
      <c r="N26" s="1926"/>
      <c r="O26" s="1926"/>
      <c r="P26" s="1927"/>
      <c r="Q26" s="422">
        <f>SUM(Q14:Q23)+Q7+Q8</f>
        <v>14.649544719120252</v>
      </c>
      <c r="R26" s="423" t="s">
        <v>703</v>
      </c>
      <c r="S26" s="1026"/>
      <c r="T26" s="1025"/>
    </row>
    <row r="27" spans="2:35" s="287" customFormat="1" ht="14.5" customHeight="1" x14ac:dyDescent="0.35">
      <c r="B27" s="316" t="s">
        <v>706</v>
      </c>
      <c r="C27" s="317">
        <f>Einstellungen!E48</f>
        <v>0.2928</v>
      </c>
      <c r="D27" s="428"/>
      <c r="E27" s="429"/>
      <c r="F27" s="429"/>
      <c r="G27" s="429"/>
      <c r="H27" s="1917" t="s">
        <v>707</v>
      </c>
      <c r="I27" s="1917"/>
      <c r="J27" s="1917"/>
      <c r="K27" s="1917"/>
      <c r="L27" s="1917"/>
      <c r="M27" s="1917"/>
      <c r="N27" s="1917"/>
      <c r="O27" s="1917"/>
      <c r="P27" s="1918"/>
      <c r="Q27" s="430">
        <f>Q25+Q26</f>
        <v>48.663418321229145</v>
      </c>
      <c r="R27" s="431" t="s">
        <v>703</v>
      </c>
      <c r="T27" s="1025"/>
    </row>
    <row r="28" spans="2:35" ht="15" hidden="1" customHeight="1" x14ac:dyDescent="0.35">
      <c r="B28" s="318"/>
      <c r="C28" s="319"/>
      <c r="D28" s="1928" t="s">
        <v>708</v>
      </c>
      <c r="E28" s="1929"/>
      <c r="F28" s="1929"/>
      <c r="G28" s="1929"/>
      <c r="H28" s="1929"/>
      <c r="I28" s="1929"/>
      <c r="J28" s="1929"/>
      <c r="K28" s="1929"/>
      <c r="L28" s="1929"/>
      <c r="M28" s="1929"/>
      <c r="N28" s="1929"/>
      <c r="O28" s="1929"/>
      <c r="P28" s="1930"/>
      <c r="Q28" s="426"/>
      <c r="R28" s="427"/>
      <c r="S28" s="286"/>
    </row>
    <row r="29" spans="2:35" ht="15" hidden="1" customHeight="1" x14ac:dyDescent="0.35">
      <c r="B29" s="318"/>
      <c r="C29" s="320"/>
      <c r="D29" s="1931" t="s">
        <v>708</v>
      </c>
      <c r="E29" s="1932"/>
      <c r="F29" s="1932"/>
      <c r="G29" s="1932"/>
      <c r="H29" s="1932"/>
      <c r="I29" s="1932"/>
      <c r="J29" s="1932"/>
      <c r="K29" s="1932"/>
      <c r="L29" s="1932"/>
      <c r="M29" s="1932"/>
      <c r="N29" s="1932"/>
      <c r="O29" s="1932"/>
      <c r="P29" s="1933"/>
      <c r="Q29" s="424"/>
      <c r="R29" s="425"/>
      <c r="S29" s="286"/>
    </row>
    <row r="30" spans="2:35" ht="15" customHeight="1" x14ac:dyDescent="0.35">
      <c r="B30" s="318"/>
      <c r="C30" s="320"/>
      <c r="D30" s="1931" t="s">
        <v>709</v>
      </c>
      <c r="E30" s="1932"/>
      <c r="F30" s="1932"/>
      <c r="G30" s="1932"/>
      <c r="H30" s="1932"/>
      <c r="I30" s="1932"/>
      <c r="J30" s="1932"/>
      <c r="K30" s="1932"/>
      <c r="L30" s="1932"/>
      <c r="M30" s="1932"/>
      <c r="N30" s="1932"/>
      <c r="O30" s="1932"/>
      <c r="P30" s="1933"/>
      <c r="Q30" s="424"/>
      <c r="R30" s="425">
        <f>C42</f>
        <v>62454.751026612816</v>
      </c>
      <c r="T30" s="1027"/>
    </row>
    <row r="31" spans="2:35" ht="15" customHeight="1" x14ac:dyDescent="0.35">
      <c r="B31" s="318"/>
      <c r="C31" s="321"/>
      <c r="D31" s="1931" t="s">
        <v>710</v>
      </c>
      <c r="E31" s="1932"/>
      <c r="F31" s="1932"/>
      <c r="G31" s="1932"/>
      <c r="H31" s="1932"/>
      <c r="I31" s="1932"/>
      <c r="J31" s="1932"/>
      <c r="K31" s="1932"/>
      <c r="L31" s="1932"/>
      <c r="M31" s="1932"/>
      <c r="N31" s="1932"/>
      <c r="O31" s="1932"/>
      <c r="P31" s="1933"/>
      <c r="Q31" s="426"/>
      <c r="R31" s="427">
        <f>E43</f>
        <v>73677.026422172727</v>
      </c>
      <c r="S31" s="286">
        <v>183207.41040880349</v>
      </c>
    </row>
    <row r="32" spans="2:35" ht="15" customHeight="1" x14ac:dyDescent="0.35">
      <c r="B32" s="318"/>
      <c r="C32" s="321"/>
      <c r="D32" s="1931" t="s">
        <v>711</v>
      </c>
      <c r="E32" s="1932"/>
      <c r="F32" s="1932"/>
      <c r="G32" s="1932"/>
      <c r="H32" s="1932"/>
      <c r="I32" s="1932"/>
      <c r="J32" s="1932"/>
      <c r="K32" s="1932"/>
      <c r="L32" s="1932"/>
      <c r="M32" s="1932"/>
      <c r="N32" s="1932"/>
      <c r="O32" s="1932"/>
      <c r="P32" s="1933"/>
      <c r="Q32" s="641"/>
      <c r="R32" s="425">
        <f>Q52</f>
        <v>11023.025733265667</v>
      </c>
      <c r="S32" s="286"/>
    </row>
    <row r="33" spans="1:49" ht="15" customHeight="1" x14ac:dyDescent="0.35">
      <c r="B33" s="318"/>
      <c r="C33" s="321"/>
      <c r="D33" s="1934" t="s">
        <v>712</v>
      </c>
      <c r="E33" s="1935"/>
      <c r="F33" s="1935"/>
      <c r="G33" s="1935"/>
      <c r="H33" s="1935"/>
      <c r="I33" s="1935"/>
      <c r="J33" s="1935"/>
      <c r="K33" s="1935"/>
      <c r="L33" s="1935"/>
      <c r="M33" s="1935"/>
      <c r="N33" s="1935"/>
      <c r="O33" s="1935"/>
      <c r="P33" s="1936"/>
      <c r="Q33" s="643"/>
      <c r="R33" s="642">
        <f>N56</f>
        <v>6231.4410636874654</v>
      </c>
      <c r="S33" s="286"/>
    </row>
    <row r="34" spans="1:49" ht="18.5" hidden="1" x14ac:dyDescent="0.45">
      <c r="B34" s="607"/>
      <c r="C34" s="552"/>
      <c r="D34" s="1919" t="s">
        <v>713</v>
      </c>
      <c r="E34" s="1920"/>
      <c r="F34" s="1920"/>
      <c r="G34" s="1920"/>
      <c r="H34" s="1920"/>
      <c r="I34" s="1920"/>
      <c r="J34" s="1920"/>
      <c r="K34" s="1920"/>
      <c r="L34" s="1920"/>
      <c r="M34" s="1920"/>
      <c r="N34" s="1920"/>
      <c r="O34" s="1920"/>
      <c r="P34" s="1921"/>
      <c r="Q34" s="1503"/>
      <c r="R34" s="988">
        <f>SUMIFS(R7:R23,C7:C23,Einstellungen!$E$331,Q7:Q23,0)</f>
        <v>0</v>
      </c>
      <c r="S34" s="286"/>
    </row>
    <row r="35" spans="1:49" ht="18.5" x14ac:dyDescent="0.45">
      <c r="B35" s="608"/>
      <c r="C35" s="322"/>
      <c r="D35" s="1943" t="s">
        <v>714</v>
      </c>
      <c r="E35" s="1944"/>
      <c r="F35" s="1944"/>
      <c r="G35" s="1944"/>
      <c r="H35" s="1944"/>
      <c r="I35" s="1944"/>
      <c r="J35" s="1944"/>
      <c r="K35" s="1944"/>
      <c r="L35" s="1944"/>
      <c r="M35" s="1944"/>
      <c r="N35" s="1944"/>
      <c r="O35" s="1944"/>
      <c r="P35" s="1945"/>
      <c r="Q35" s="609"/>
      <c r="R35" s="989">
        <f>SUM(R7:R24)-R34+SUM(R28:R33)</f>
        <v>3125357.9046622231</v>
      </c>
      <c r="S35" s="286"/>
    </row>
    <row r="36" spans="1:49" ht="128.25" customHeight="1" x14ac:dyDescent="0.35">
      <c r="C36" s="271"/>
      <c r="D36" s="271"/>
      <c r="I36" s="272"/>
      <c r="J36" s="272"/>
      <c r="K36" s="272"/>
      <c r="L36" s="272"/>
      <c r="M36" s="272"/>
      <c r="R36" s="272"/>
    </row>
    <row r="37" spans="1:49" s="323" customFormat="1" ht="18" customHeight="1" x14ac:dyDescent="0.45">
      <c r="B37" s="1632" t="s">
        <v>715</v>
      </c>
      <c r="C37" s="1632"/>
      <c r="D37" s="1632"/>
      <c r="E37" s="1632"/>
      <c r="F37" s="1632"/>
      <c r="G37" s="1632"/>
      <c r="H37" s="1632"/>
      <c r="I37" s="1632"/>
      <c r="J37" s="1632"/>
      <c r="K37" s="1632"/>
      <c r="L37" s="1632"/>
      <c r="M37" s="1632"/>
      <c r="N37" s="1632"/>
      <c r="O37" s="1632"/>
      <c r="P37" s="1632"/>
      <c r="Q37" s="1632"/>
      <c r="R37" s="1632"/>
    </row>
    <row r="38" spans="1:49" ht="17.5" x14ac:dyDescent="0.35">
      <c r="C38" s="271"/>
      <c r="D38" s="271"/>
      <c r="I38" s="272"/>
      <c r="J38" s="272"/>
      <c r="K38" s="272"/>
      <c r="L38" s="272"/>
      <c r="M38" s="272"/>
      <c r="R38" s="272"/>
      <c r="AQ38" s="270" t="s">
        <v>716</v>
      </c>
    </row>
    <row r="39" spans="1:49" ht="31.5" customHeight="1" x14ac:dyDescent="0.35">
      <c r="B39" s="1948" t="s">
        <v>717</v>
      </c>
      <c r="C39" s="1949"/>
      <c r="D39" s="1949"/>
      <c r="E39" s="1949"/>
      <c r="I39" s="296"/>
      <c r="AQ39" s="274"/>
      <c r="AR39" s="981" t="s">
        <v>718</v>
      </c>
      <c r="AS39" s="981" t="s">
        <v>719</v>
      </c>
      <c r="AT39" s="982" t="s">
        <v>719</v>
      </c>
      <c r="AU39" s="982" t="s">
        <v>720</v>
      </c>
      <c r="AV39" s="983" t="s">
        <v>721</v>
      </c>
      <c r="AW39" s="984" t="s">
        <v>718</v>
      </c>
    </row>
    <row r="40" spans="1:49" x14ac:dyDescent="0.35">
      <c r="A40" s="918"/>
      <c r="B40" s="292"/>
      <c r="C40" s="636" t="s">
        <v>721</v>
      </c>
      <c r="E40" s="294" t="s">
        <v>718</v>
      </c>
      <c r="F40" s="290"/>
      <c r="G40" s="290"/>
      <c r="H40" s="293"/>
      <c r="J40" s="272"/>
      <c r="K40" s="272"/>
      <c r="L40" s="272"/>
      <c r="M40" s="272"/>
      <c r="N40" s="272"/>
      <c r="AQ40" s="274"/>
      <c r="AR40" s="985" t="s">
        <v>722</v>
      </c>
      <c r="AS40" s="985" t="s">
        <v>434</v>
      </c>
      <c r="AT40" s="986" t="s">
        <v>723</v>
      </c>
      <c r="AU40" s="986" t="s">
        <v>724</v>
      </c>
      <c r="AV40" s="987" t="s">
        <v>434</v>
      </c>
      <c r="AW40" s="985" t="s">
        <v>725</v>
      </c>
    </row>
    <row r="41" spans="1:49" x14ac:dyDescent="0.35">
      <c r="A41" s="918"/>
      <c r="B41" s="295"/>
      <c r="C41" s="917" t="s">
        <v>434</v>
      </c>
      <c r="E41" s="295" t="s">
        <v>725</v>
      </c>
      <c r="H41" s="296"/>
      <c r="J41" s="272"/>
      <c r="K41" s="272"/>
      <c r="L41" s="272"/>
      <c r="M41" s="272"/>
      <c r="N41" s="272"/>
      <c r="O41" s="467"/>
      <c r="AQ41" s="1225">
        <v>2</v>
      </c>
      <c r="AR41" s="1226"/>
      <c r="AS41" s="1225">
        <f>Kollektivverträge!D91</f>
        <v>54.03</v>
      </c>
      <c r="AT41" s="299"/>
      <c r="AU41" s="959">
        <f>SUM(Jahresarbeitszeitmodelle!F11,Jahresarbeitszeitmodelle!F13,Jahresarbeitszeitmodelle!F14)/Jahresarbeitszeitmodelle!F7</f>
        <v>0.15917808219178078</v>
      </c>
      <c r="AV41" s="1504">
        <f>(AQ41*Einstellungen!E11*AS41)*(100%+C27)*(1+AU41)</f>
        <v>59107.056460799991</v>
      </c>
      <c r="AW41" s="1226"/>
    </row>
    <row r="42" spans="1:49" x14ac:dyDescent="0.35">
      <c r="A42" s="918"/>
      <c r="B42" s="1505">
        <f>AV41/$AS$45</f>
        <v>2.9521017266328407E-2</v>
      </c>
      <c r="C42" s="919">
        <f>SUM(R10:R13)*B42</f>
        <v>62454.751026612816</v>
      </c>
      <c r="E42" s="1226"/>
      <c r="F42" s="638"/>
      <c r="G42" s="1226"/>
      <c r="H42" s="916"/>
      <c r="J42" s="272"/>
      <c r="K42" s="272"/>
      <c r="L42" s="272"/>
      <c r="M42" s="272"/>
      <c r="N42" s="272"/>
      <c r="O42" s="467"/>
      <c r="AQ42" s="1506">
        <f>(AR45*Jahresarbeitszeitmodelle!F17/Einstellungen!E11)-2*10</f>
        <v>117.03525283319644</v>
      </c>
      <c r="AR42" s="467">
        <f>Jahresarbeitszeitmodelle!B7+Jahresarbeitszeitmodelle!E10</f>
        <v>63.917142857142849</v>
      </c>
      <c r="AS42" s="1226"/>
      <c r="AT42" s="1225">
        <f>Kollektivverträge!D93</f>
        <v>6.22</v>
      </c>
      <c r="AU42" s="1022">
        <f>AU41</f>
        <v>0.15917808219178078</v>
      </c>
      <c r="AV42" s="1507"/>
      <c r="AW42" s="1508">
        <f>(AQ42*AR42*AT42)*(100%+C27)*(1+AU41)</f>
        <v>69727.796348808799</v>
      </c>
    </row>
    <row r="43" spans="1:49" x14ac:dyDescent="0.35">
      <c r="A43" s="918"/>
      <c r="B43" s="1505">
        <f>AW42/$AS$45</f>
        <v>3.4825545429104175E-2</v>
      </c>
      <c r="C43" s="920"/>
      <c r="E43" s="1508">
        <f>SUM(R10:R13)*B43</f>
        <v>73677.026422172727</v>
      </c>
      <c r="F43" s="638"/>
      <c r="G43" s="1226"/>
      <c r="H43" s="299"/>
      <c r="I43" s="285"/>
      <c r="J43" s="272"/>
      <c r="K43" s="272"/>
      <c r="L43" s="272"/>
      <c r="M43" s="272"/>
      <c r="N43" s="272"/>
      <c r="AR43" s="291"/>
    </row>
    <row r="44" spans="1:49" x14ac:dyDescent="0.35">
      <c r="G44" s="285"/>
      <c r="I44" s="285"/>
      <c r="J44" s="272"/>
      <c r="K44" s="272"/>
      <c r="L44" s="272"/>
      <c r="M44" s="272"/>
      <c r="N44" s="272"/>
      <c r="AR44" s="274" t="s">
        <v>726</v>
      </c>
      <c r="AS44" s="274" t="s">
        <v>727</v>
      </c>
    </row>
    <row r="45" spans="1:49" ht="31.5" customHeight="1" x14ac:dyDescent="0.35">
      <c r="B45" s="1941" t="s">
        <v>728</v>
      </c>
      <c r="C45" s="1942"/>
      <c r="D45" s="270"/>
      <c r="E45" s="1941"/>
      <c r="F45" s="1942"/>
      <c r="I45" s="296"/>
      <c r="R45" s="272"/>
      <c r="AN45" s="274"/>
      <c r="AR45" s="274">
        <f>Präsenzmodell!G22/Kalkulation!F9*70</f>
        <v>33.013873602108895</v>
      </c>
      <c r="AS45" s="963">
        <f>AU55</f>
        <v>2002202.5639413632</v>
      </c>
      <c r="AU45" s="270">
        <f>2*365*38.18</f>
        <v>27871.4</v>
      </c>
      <c r="AV45" s="270">
        <f>AU45*(1+C27)</f>
        <v>36032.145920000003</v>
      </c>
    </row>
    <row r="46" spans="1:49" x14ac:dyDescent="0.35">
      <c r="B46" s="297" t="s">
        <v>729</v>
      </c>
      <c r="C46" s="298"/>
      <c r="E46" s="1509">
        <f>SUM(Q15:Q20)</f>
        <v>5.0508358599552299</v>
      </c>
      <c r="O46" s="275"/>
      <c r="AN46" s="274"/>
    </row>
    <row r="47" spans="1:49" x14ac:dyDescent="0.35">
      <c r="B47" s="297" t="s">
        <v>730</v>
      </c>
      <c r="C47" s="298"/>
      <c r="E47" s="1510">
        <f>Einstellungen!E73</f>
        <v>1549.8560000000002</v>
      </c>
      <c r="AR47" s="270">
        <f>(12*Einstellungen!E48+2*Einstellungen!E51)/14</f>
        <v>0.29208571428571428</v>
      </c>
    </row>
    <row r="48" spans="1:49" x14ac:dyDescent="0.35">
      <c r="B48" s="297" t="s">
        <v>731</v>
      </c>
      <c r="C48" s="298"/>
      <c r="E48" s="1510">
        <f>E46*E47</f>
        <v>7828.0682625667741</v>
      </c>
    </row>
    <row r="49" spans="2:47" x14ac:dyDescent="0.35">
      <c r="B49" s="297" t="s">
        <v>732</v>
      </c>
      <c r="C49" s="298"/>
      <c r="E49" s="1511">
        <f>E48/Einstellungen!E11</f>
        <v>21.44676236319664</v>
      </c>
    </row>
    <row r="50" spans="2:47" x14ac:dyDescent="0.35">
      <c r="B50" s="289"/>
      <c r="C50" s="291"/>
      <c r="E50" s="300"/>
      <c r="I50" s="292" t="s">
        <v>733</v>
      </c>
      <c r="J50" s="292" t="s">
        <v>734</v>
      </c>
      <c r="K50" s="292"/>
      <c r="L50" s="292"/>
      <c r="M50" s="292"/>
      <c r="N50" s="292" t="s">
        <v>661</v>
      </c>
      <c r="O50" s="292" t="s">
        <v>719</v>
      </c>
      <c r="P50" s="293" t="s">
        <v>719</v>
      </c>
      <c r="Q50" s="294" t="s">
        <v>718</v>
      </c>
      <c r="AR50" s="962">
        <f>Präsenzmodell!G22</f>
        <v>33.013873602108895</v>
      </c>
      <c r="AT50" s="274"/>
      <c r="AU50" s="274"/>
    </row>
    <row r="51" spans="2:47" x14ac:dyDescent="0.35">
      <c r="B51" s="288"/>
      <c r="C51" s="282"/>
      <c r="E51" s="301"/>
      <c r="I51" s="295" t="s">
        <v>722</v>
      </c>
      <c r="J51" s="295" t="s">
        <v>735</v>
      </c>
      <c r="K51" s="295"/>
      <c r="L51" s="295"/>
      <c r="M51" s="295"/>
      <c r="N51" s="295" t="s">
        <v>736</v>
      </c>
      <c r="O51" s="295" t="s">
        <v>434</v>
      </c>
      <c r="P51" s="296" t="s">
        <v>723</v>
      </c>
      <c r="Q51" s="295" t="s">
        <v>725</v>
      </c>
      <c r="AR51" s="270" t="s">
        <v>737</v>
      </c>
      <c r="AS51" s="270">
        <f>$AR$50*Einstellungen!D292</f>
        <v>6.6027747204217793</v>
      </c>
      <c r="AT51" s="274"/>
      <c r="AU51" s="283">
        <f>AS51*N10</f>
        <v>490336.15054135927</v>
      </c>
    </row>
    <row r="52" spans="2:47" x14ac:dyDescent="0.35">
      <c r="B52" s="297" t="s">
        <v>738</v>
      </c>
      <c r="C52" s="298"/>
      <c r="E52" s="1512">
        <f>E49/Einstellungen!E75</f>
        <v>2.8982111301617079</v>
      </c>
      <c r="I52" s="1225">
        <f>Jahresarbeitszeitmodelle!B7+Jahresarbeitszeitmodelle!E10</f>
        <v>63.917142857142849</v>
      </c>
      <c r="J52" s="1225">
        <f>Jahresarbeitszeitmodelle!G7</f>
        <v>7.4</v>
      </c>
      <c r="K52" s="1225"/>
      <c r="L52" s="1225"/>
      <c r="M52" s="1225"/>
      <c r="N52" s="1226" t="str">
        <f>IF(D16="",E6,D6)</f>
        <v>SWÖ</v>
      </c>
      <c r="O52" s="1226"/>
      <c r="P52" s="1510">
        <f>IF(D16="",Kollektivverträge!D93,Kollektivverträge!E93)</f>
        <v>6.22</v>
      </c>
      <c r="Q52" s="1513">
        <f>(E52*I52*P52*J52)*(100%+Einstellungen!E48)</f>
        <v>11023.025733265667</v>
      </c>
      <c r="R52" s="967"/>
      <c r="V52" s="1135"/>
      <c r="AR52" s="270" t="s">
        <v>739</v>
      </c>
      <c r="AS52" s="270">
        <f>$AR$50*Einstellungen!D294</f>
        <v>19.808324161265336</v>
      </c>
      <c r="AT52" s="274"/>
      <c r="AU52" s="283">
        <f>AS52*N12</f>
        <v>1222519.3773920957</v>
      </c>
    </row>
    <row r="53" spans="2:47" x14ac:dyDescent="0.35">
      <c r="R53" s="274"/>
      <c r="AR53" s="270" t="s">
        <v>740</v>
      </c>
      <c r="AS53" s="270">
        <f>$AR$50*Einstellungen!D295</f>
        <v>4.952081040316334</v>
      </c>
      <c r="AT53" s="274"/>
      <c r="AU53" s="283">
        <f>AS53*N13</f>
        <v>289347.03600790829</v>
      </c>
    </row>
    <row r="54" spans="2:47" x14ac:dyDescent="0.35">
      <c r="B54" s="1937" t="s">
        <v>741</v>
      </c>
      <c r="C54" s="1938"/>
      <c r="E54" s="1946" t="s">
        <v>742</v>
      </c>
      <c r="I54" s="636" t="s">
        <v>733</v>
      </c>
      <c r="J54" s="292" t="s">
        <v>719</v>
      </c>
      <c r="K54" s="292"/>
      <c r="L54" s="292"/>
      <c r="M54" s="292"/>
      <c r="N54" s="294" t="s">
        <v>718</v>
      </c>
      <c r="R54" s="274"/>
      <c r="AT54" s="274"/>
      <c r="AU54" s="283">
        <f>SUM(AU51:AU53)</f>
        <v>2002202.5639413632</v>
      </c>
    </row>
    <row r="55" spans="2:47" x14ac:dyDescent="0.35">
      <c r="B55" s="1939"/>
      <c r="C55" s="1940"/>
      <c r="E55" s="1947"/>
      <c r="I55" s="637" t="s">
        <v>722</v>
      </c>
      <c r="J55" s="639" t="s">
        <v>723</v>
      </c>
      <c r="K55" s="295"/>
      <c r="L55" s="295"/>
      <c r="M55" s="295"/>
      <c r="N55" s="295" t="s">
        <v>725</v>
      </c>
      <c r="R55" s="274"/>
      <c r="AS55" s="270" t="s">
        <v>716</v>
      </c>
      <c r="AT55" s="274"/>
      <c r="AU55" s="283">
        <f>AU54/Kalkulation!F9*70</f>
        <v>2002202.5639413632</v>
      </c>
    </row>
    <row r="56" spans="2:47" x14ac:dyDescent="0.35">
      <c r="B56" s="288" t="s">
        <v>743</v>
      </c>
      <c r="C56" s="282"/>
      <c r="E56" s="1514">
        <f>Einstellungen!J265/60</f>
        <v>12.124097222222222</v>
      </c>
      <c r="I56" s="640">
        <f>Jahresarbeitszeitmodelle!B7+Jahresarbeitszeitmodelle!E10</f>
        <v>63.917142857142849</v>
      </c>
      <c r="J56" s="1226">
        <f>Kollektivverträge!D93</f>
        <v>6.22</v>
      </c>
      <c r="K56" s="1226"/>
      <c r="L56" s="1226"/>
      <c r="M56" s="1226"/>
      <c r="N56" s="1513">
        <f>(E56*I56*J56)*(100%+Einstellungen!E48)</f>
        <v>6231.4410636874654</v>
      </c>
      <c r="O56" s="963"/>
      <c r="R56" s="274"/>
      <c r="AT56" s="274"/>
      <c r="AU56" s="274"/>
    </row>
    <row r="57" spans="2:47" x14ac:dyDescent="0.35">
      <c r="AT57" s="274"/>
      <c r="AU57" s="274"/>
    </row>
  </sheetData>
  <sheetProtection selectLockedCells="1"/>
  <customSheetViews>
    <customSheetView guid="{AEB6CCF5-4429-48DA-867B-58761C94C6F2}" showGridLines="0" hiddenRows="1" hiddenColumns="1">
      <pane ySplit="3" topLeftCell="A4" activePane="bottomLeft" state="frozen"/>
      <selection pane="bottomLeft" activeCell="B11" sqref="B11"/>
      <pageMargins left="0" right="0" top="0" bottom="0" header="0" footer="0"/>
      <pageSetup paperSize="9" orientation="portrait"/>
    </customSheetView>
    <customSheetView guid="{C4DAD7F8-47C6-4127-9A46-A993B7B9C81A}" showGridLines="0" hiddenRows="1" hiddenColumns="1">
      <pane ySplit="3" topLeftCell="A4" activePane="bottomLeft" state="frozen"/>
      <selection pane="bottomLeft" activeCell="B11" sqref="B11"/>
      <pageMargins left="0" right="0" top="0" bottom="0" header="0" footer="0"/>
      <pageSetup paperSize="9" orientation="portrait"/>
    </customSheetView>
    <customSheetView guid="{3BF24E96-6DC5-4C44-95BA-F3C989ECD277}" showGridLines="0" hiddenRows="1" hiddenColumns="1">
      <pane ySplit="3" topLeftCell="A4" activePane="bottomLeft" state="frozen"/>
      <selection pane="bottomLeft" activeCell="E13" sqref="E13"/>
      <pageMargins left="0" right="0" top="0" bottom="0" header="0" footer="0"/>
      <pageSetup paperSize="9" orientation="portrait"/>
    </customSheetView>
    <customSheetView guid="{4144C77C-55F3-4C13-A3EB-FD414C1C7F21}" showGridLines="0" hiddenRows="1" hiddenColumns="1" topLeftCell="E1">
      <pane ySplit="3" topLeftCell="A4" activePane="bottomLeft" state="frozen"/>
      <selection pane="bottomLeft" activeCell="I7" sqref="I7"/>
      <pageMargins left="0" right="0" top="0" bottom="0" header="0" footer="0"/>
      <pageSetup paperSize="9" orientation="portrait"/>
    </customSheetView>
  </customSheetViews>
  <mergeCells count="26">
    <mergeCell ref="B54:C55"/>
    <mergeCell ref="B45:C45"/>
    <mergeCell ref="D32:P32"/>
    <mergeCell ref="B37:R37"/>
    <mergeCell ref="D35:P35"/>
    <mergeCell ref="E54:E55"/>
    <mergeCell ref="B39:E39"/>
    <mergeCell ref="E45:F45"/>
    <mergeCell ref="H27:P27"/>
    <mergeCell ref="D34:P34"/>
    <mergeCell ref="B5:B6"/>
    <mergeCell ref="H25:P25"/>
    <mergeCell ref="H26:P26"/>
    <mergeCell ref="D28:P28"/>
    <mergeCell ref="D29:P29"/>
    <mergeCell ref="D30:P30"/>
    <mergeCell ref="D31:P31"/>
    <mergeCell ref="I5:I6"/>
    <mergeCell ref="J5:J6"/>
    <mergeCell ref="E5:E6"/>
    <mergeCell ref="D33:P33"/>
    <mergeCell ref="R5:R6"/>
    <mergeCell ref="P5:P6"/>
    <mergeCell ref="Q3:R3"/>
    <mergeCell ref="A1:P2"/>
    <mergeCell ref="O5:O6"/>
  </mergeCells>
  <conditionalFormatting sqref="C23 C26:C27 C14:C17">
    <cfRule type="containsText" dxfId="194" priority="87" operator="containsText" text="Fremdleistung">
      <formula>NOT(ISERROR(SEARCH("Fremdleistung",C14)))</formula>
    </cfRule>
    <cfRule type="containsText" dxfId="193" priority="88" operator="containsText" text="Fremdleistung">
      <formula>NOT(ISERROR(SEARCH("Fremdleistung",C14)))</formula>
    </cfRule>
    <cfRule type="containsText" dxfId="192" priority="89" operator="containsText" text="Fremdleistung">
      <formula>NOT(ISERROR(SEARCH("Fremdleistung",C14)))</formula>
    </cfRule>
    <cfRule type="containsText" dxfId="191" priority="91" operator="containsText" text="Fremdleistung">
      <formula>NOT(ISERROR(SEARCH("Fremdleistung",C14)))</formula>
    </cfRule>
    <cfRule type="containsText" dxfId="190" priority="98" operator="containsText" text="Fremdleistung">
      <formula>NOT(ISERROR(SEARCH("Fremdleistung",C14)))</formula>
    </cfRule>
    <cfRule type="containsText" dxfId="189" priority="99" operator="containsText" text="Fremdleistung">
      <formula>NOT(ISERROR(SEARCH("Fremdleistung",C14)))</formula>
    </cfRule>
    <cfRule type="containsText" dxfId="188" priority="100" operator="containsText" text="Fremdleistung">
      <formula>NOT(ISERROR(SEARCH("Fremdleistung",C14)))</formula>
    </cfRule>
  </conditionalFormatting>
  <conditionalFormatting sqref="C26:C27 C23 C14:C17">
    <cfRule type="containsText" dxfId="187" priority="95" operator="containsText" text="Fremdleistung">
      <formula>NOT(ISERROR(SEARCH("Fremdleistung",C14)))</formula>
    </cfRule>
    <cfRule type="containsText" dxfId="186" priority="96" operator="containsText" text="Fremdleistung">
      <formula>NOT(ISERROR(SEARCH("Fremdleistung",C14)))</formula>
    </cfRule>
    <cfRule type="containsText" dxfId="185" priority="97" operator="containsText" text="Fremdleistung">
      <formula>NOT(ISERROR(SEARCH("Fremdleistung",C14)))</formula>
    </cfRule>
  </conditionalFormatting>
  <conditionalFormatting sqref="P7:Q23">
    <cfRule type="cellIs" dxfId="184" priority="90" operator="equal">
      <formula>0</formula>
    </cfRule>
  </conditionalFormatting>
  <conditionalFormatting sqref="P9:Q9 P23:R23 P14:Q22 R7:R22">
    <cfRule type="cellIs" dxfId="183" priority="75" operator="equal">
      <formula>0</formula>
    </cfRule>
    <cfRule type="cellIs" dxfId="182" priority="76" operator="equal">
      <formula>0</formula>
    </cfRule>
  </conditionalFormatting>
  <conditionalFormatting sqref="C26:C27">
    <cfRule type="cellIs" dxfId="181" priority="69" operator="equal">
      <formula>"Ja"</formula>
    </cfRule>
  </conditionalFormatting>
  <conditionalFormatting sqref="C26">
    <cfRule type="cellIs" dxfId="180" priority="47" operator="equal">
      <formula>"Ja"</formula>
    </cfRule>
  </conditionalFormatting>
  <conditionalFormatting sqref="C23 C14:C17">
    <cfRule type="cellIs" dxfId="179" priority="42" operator="equal">
      <formula>"Entfällt"</formula>
    </cfRule>
    <cfRule type="cellIs" dxfId="178" priority="44" operator="equal">
      <formula>"Entfällt"</formula>
    </cfRule>
  </conditionalFormatting>
  <conditionalFormatting sqref="C22">
    <cfRule type="containsText" dxfId="177" priority="29" operator="containsText" text="Fremdleistung">
      <formula>NOT(ISERROR(SEARCH("Fremdleistung",C22)))</formula>
    </cfRule>
    <cfRule type="containsText" dxfId="176" priority="30" operator="containsText" text="Fremdleistung">
      <formula>NOT(ISERROR(SEARCH("Fremdleistung",C22)))</formula>
    </cfRule>
    <cfRule type="containsText" dxfId="175" priority="31" operator="containsText" text="Fremdleistung">
      <formula>NOT(ISERROR(SEARCH("Fremdleistung",C22)))</formula>
    </cfRule>
    <cfRule type="containsText" dxfId="174" priority="33" operator="containsText" text="Fremdleistung">
      <formula>NOT(ISERROR(SEARCH("Fremdleistung",C22)))</formula>
    </cfRule>
    <cfRule type="containsText" dxfId="173" priority="37" operator="containsText" text="Fremdleistung">
      <formula>NOT(ISERROR(SEARCH("Fremdleistung",C22)))</formula>
    </cfRule>
    <cfRule type="containsText" dxfId="172" priority="38" operator="containsText" text="Fremdleistung">
      <formula>NOT(ISERROR(SEARCH("Fremdleistung",C22)))</formula>
    </cfRule>
    <cfRule type="containsText" dxfId="171" priority="39" operator="containsText" text="Fremdleistung">
      <formula>NOT(ISERROR(SEARCH("Fremdleistung",C22)))</formula>
    </cfRule>
  </conditionalFormatting>
  <conditionalFormatting sqref="C22">
    <cfRule type="containsText" dxfId="170" priority="34" operator="containsText" text="Fremdleistung">
      <formula>NOT(ISERROR(SEARCH("Fremdleistung",C22)))</formula>
    </cfRule>
    <cfRule type="containsText" dxfId="169" priority="35" operator="containsText" text="Fremdleistung">
      <formula>NOT(ISERROR(SEARCH("Fremdleistung",C22)))</formula>
    </cfRule>
    <cfRule type="containsText" dxfId="168" priority="36" operator="containsText" text="Fremdleistung">
      <formula>NOT(ISERROR(SEARCH("Fremdleistung",C22)))</formula>
    </cfRule>
  </conditionalFormatting>
  <conditionalFormatting sqref="C22">
    <cfRule type="cellIs" dxfId="167" priority="25" operator="equal">
      <formula>"Entfällt"</formula>
    </cfRule>
    <cfRule type="cellIs" dxfId="166" priority="26" operator="equal">
      <formula>"Entfällt"</formula>
    </cfRule>
  </conditionalFormatting>
  <conditionalFormatting sqref="C18:C21">
    <cfRule type="containsText" dxfId="165" priority="3" operator="containsText" text="Fremdleistung">
      <formula>NOT(ISERROR(SEARCH("Fremdleistung",C18)))</formula>
    </cfRule>
    <cfRule type="containsText" dxfId="164" priority="4" operator="containsText" text="Fremdleistung">
      <formula>NOT(ISERROR(SEARCH("Fremdleistung",C18)))</formula>
    </cfRule>
    <cfRule type="containsText" dxfId="163" priority="5" operator="containsText" text="Fremdleistung">
      <formula>NOT(ISERROR(SEARCH("Fremdleistung",C18)))</formula>
    </cfRule>
    <cfRule type="containsText" dxfId="162" priority="6" operator="containsText" text="Fremdleistung">
      <formula>NOT(ISERROR(SEARCH("Fremdleistung",C18)))</formula>
    </cfRule>
    <cfRule type="containsText" dxfId="161" priority="10" operator="containsText" text="Fremdleistung">
      <formula>NOT(ISERROR(SEARCH("Fremdleistung",C18)))</formula>
    </cfRule>
    <cfRule type="containsText" dxfId="160" priority="11" operator="containsText" text="Fremdleistung">
      <formula>NOT(ISERROR(SEARCH("Fremdleistung",C18)))</formula>
    </cfRule>
    <cfRule type="containsText" dxfId="159" priority="12" operator="containsText" text="Fremdleistung">
      <formula>NOT(ISERROR(SEARCH("Fremdleistung",C18)))</formula>
    </cfRule>
  </conditionalFormatting>
  <conditionalFormatting sqref="C18:C21">
    <cfRule type="containsText" dxfId="158" priority="7" operator="containsText" text="Fremdleistung">
      <formula>NOT(ISERROR(SEARCH("Fremdleistung",C18)))</formula>
    </cfRule>
    <cfRule type="containsText" dxfId="157" priority="8" operator="containsText" text="Fremdleistung">
      <formula>NOT(ISERROR(SEARCH("Fremdleistung",C18)))</formula>
    </cfRule>
    <cfRule type="containsText" dxfId="156" priority="9" operator="containsText" text="Fremdleistung">
      <formula>NOT(ISERROR(SEARCH("Fremdleistung",C18)))</formula>
    </cfRule>
  </conditionalFormatting>
  <conditionalFormatting sqref="C18:C21">
    <cfRule type="cellIs" dxfId="155" priority="1" operator="equal">
      <formula>"Entfällt"</formula>
    </cfRule>
    <cfRule type="cellIs" dxfId="154" priority="2" operator="equal">
      <formula>"Entfällt"</formula>
    </cfRule>
  </conditionalFormatting>
  <dataValidations count="6">
    <dataValidation type="list" allowBlank="1" showInputMessage="1" showErrorMessage="1" error="Sie können nur Werte aus der vorgegebenen Liste verwenden!" sqref="E8 E10:E23" xr:uid="{00000000-0002-0000-0F00-000000000000}">
      <formula1>BAGS_St</formula1>
    </dataValidation>
    <dataValidation type="list" allowBlank="1" showInputMessage="1" showErrorMessage="1" sqref="C26" xr:uid="{00000000-0002-0000-0F00-000001000000}">
      <formula1>"Ja,Nein"</formula1>
    </dataValidation>
    <dataValidation type="list" allowBlank="1" showInputMessage="1" showErrorMessage="1" sqref="C9" xr:uid="{00000000-0002-0000-0F00-000002000000}">
      <formula1>Gestehung</formula1>
    </dataValidation>
    <dataValidation allowBlank="1" showInputMessage="1" showErrorMessage="1" error="Sie können nur Werte aus der vorgegebenen Liste verwenden!" sqref="E9 E7" xr:uid="{00000000-0002-0000-0F00-000003000000}"/>
    <dataValidation type="list" allowBlank="1" showInputMessage="1" showErrorMessage="1" errorTitle="Achtung!" error="Sie können hier nur aus der vorgegebenen Liste wählen!" sqref="C14:C23" xr:uid="{00000000-0002-0000-0F00-000004000000}">
      <formula1>Gestehung</formula1>
    </dataValidation>
    <dataValidation type="list" allowBlank="1" showInputMessage="1" showErrorMessage="1" sqref="D7:D23" xr:uid="{00000000-0002-0000-0F00-000005000000}">
      <formula1>Privat_KA</formula1>
    </dataValidation>
  </dataValidations>
  <pageMargins left="0.7" right="0.7" top="0.78740157499999996" bottom="0.78740157499999996" header="0.3" footer="0.3"/>
  <pageSetup paperSize="9" orientation="portrait"/>
  <ignoredErrors>
    <ignoredError sqref="Q9" formula="1"/>
    <ignoredError sqref="C27"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17444" r:id="rId3" name="Button 36">
              <controlPr defaultSize="0" print="0" autoFill="0" autoPict="0" macro="[0]!Hauptmenü">
                <anchor moveWithCells="1" sizeWithCells="1">
                  <from>
                    <xdr:col>0</xdr:col>
                    <xdr:colOff>38100</xdr:colOff>
                    <xdr:row>1</xdr:row>
                    <xdr:rowOff>222250</xdr:rowOff>
                  </from>
                  <to>
                    <xdr:col>1</xdr:col>
                    <xdr:colOff>717550</xdr:colOff>
                    <xdr:row>2</xdr:row>
                    <xdr:rowOff>146050</xdr:rowOff>
                  </to>
                </anchor>
              </controlPr>
            </control>
          </mc:Choice>
        </mc:AlternateContent>
        <mc:AlternateContent xmlns:mc="http://schemas.openxmlformats.org/markup-compatibility/2006">
          <mc:Choice Requires="x14">
            <control shapeId="17445" r:id="rId4" name="Button 37">
              <controlPr defaultSize="0" print="0" autoFill="0" autoPict="0" macro="[0]!Kalkulation">
                <anchor moveWithCells="1" sizeWithCells="1">
                  <from>
                    <xdr:col>1</xdr:col>
                    <xdr:colOff>889000</xdr:colOff>
                    <xdr:row>1</xdr:row>
                    <xdr:rowOff>222250</xdr:rowOff>
                  </from>
                  <to>
                    <xdr:col>1</xdr:col>
                    <xdr:colOff>1974850</xdr:colOff>
                    <xdr:row>2</xdr:row>
                    <xdr:rowOff>146050</xdr:rowOff>
                  </to>
                </anchor>
              </controlPr>
            </control>
          </mc:Choice>
        </mc:AlternateContent>
        <mc:AlternateContent xmlns:mc="http://schemas.openxmlformats.org/markup-compatibility/2006">
          <mc:Choice Requires="x14">
            <control shapeId="17446" r:id="rId5" name="Button 38">
              <controlPr defaultSize="0" print="0" autoFill="0" autoPict="0" macro="[0]!UP_A4">
                <anchor moveWithCells="1" sizeWithCells="1">
                  <from>
                    <xdr:col>1</xdr:col>
                    <xdr:colOff>2133600</xdr:colOff>
                    <xdr:row>1</xdr:row>
                    <xdr:rowOff>222250</xdr:rowOff>
                  </from>
                  <to>
                    <xdr:col>2</xdr:col>
                    <xdr:colOff>336550</xdr:colOff>
                    <xdr:row>2</xdr:row>
                    <xdr:rowOff>146050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1"/>
  <dimension ref="A1:BDQ588"/>
  <sheetViews>
    <sheetView workbookViewId="0">
      <pane ySplit="3" topLeftCell="A4" activePane="bottomLeft" state="frozen"/>
      <selection pane="bottomLeft" activeCell="C17" sqref="C17"/>
    </sheetView>
  </sheetViews>
  <sheetFormatPr baseColWidth="10" defaultColWidth="11.453125" defaultRowHeight="14.5" x14ac:dyDescent="0.35"/>
  <cols>
    <col min="1" max="2" width="11.453125" style="31"/>
    <col min="3" max="3" width="18.1796875" style="31" customWidth="1"/>
    <col min="4" max="4" width="14.26953125" style="31" customWidth="1"/>
    <col min="5" max="5" width="14" style="31" customWidth="1"/>
    <col min="6" max="6" width="12.26953125" style="31" customWidth="1"/>
    <col min="7" max="7" width="10.81640625" style="32" customWidth="1"/>
    <col min="8" max="8" width="12.1796875" style="31" customWidth="1"/>
    <col min="9" max="9" width="12.7265625" style="31" customWidth="1"/>
    <col min="10" max="10" width="4.453125" style="31" customWidth="1"/>
    <col min="11" max="11" width="5" style="31" customWidth="1"/>
    <col min="12" max="13" width="0" style="31" hidden="1" customWidth="1"/>
    <col min="14" max="14" width="34.453125" style="31" hidden="1" customWidth="1"/>
    <col min="15" max="15" width="0" style="31" hidden="1" customWidth="1"/>
    <col min="16" max="16" width="10.26953125" style="31" hidden="1" customWidth="1"/>
    <col min="17" max="21" width="16.7265625" style="31" hidden="1" customWidth="1"/>
    <col min="22" max="22" width="14" style="31" customWidth="1"/>
    <col min="23" max="23" width="13.453125" style="31" customWidth="1"/>
    <col min="24" max="24" width="14" style="31" customWidth="1"/>
    <col min="25" max="25" width="16.7265625" style="31" customWidth="1"/>
    <col min="26" max="26" width="14.26953125" style="31" customWidth="1"/>
    <col min="27" max="27" width="16.7265625" style="31" hidden="1" customWidth="1"/>
    <col min="28" max="28" width="4.26953125" style="31" customWidth="1"/>
    <col min="29" max="29" width="16" style="31" customWidth="1"/>
    <col min="30" max="30" width="7.26953125" style="31" customWidth="1"/>
    <col min="31" max="31" width="7" style="31" customWidth="1"/>
    <col min="32" max="32" width="14.7265625" style="32" customWidth="1"/>
    <col min="33" max="33" width="15.1796875" style="31" customWidth="1"/>
    <col min="34" max="34" width="9.81640625" style="31" customWidth="1"/>
    <col min="35" max="16384" width="11.453125" style="31"/>
  </cols>
  <sheetData>
    <row r="1" spans="1:1473" s="270" customFormat="1" ht="30" customHeight="1" x14ac:dyDescent="0.35">
      <c r="A1" s="1666" t="s">
        <v>744</v>
      </c>
      <c r="B1" s="1666"/>
      <c r="C1" s="1666"/>
      <c r="D1" s="1666"/>
      <c r="E1" s="1666"/>
      <c r="F1" s="1666"/>
      <c r="O1" s="274"/>
    </row>
    <row r="2" spans="1:1473" s="270" customFormat="1" ht="30" customHeight="1" x14ac:dyDescent="0.35">
      <c r="A2" s="1666"/>
      <c r="B2" s="1666"/>
      <c r="C2" s="1666"/>
      <c r="D2" s="1666"/>
      <c r="E2" s="1666"/>
      <c r="F2" s="1666"/>
      <c r="O2" s="274"/>
    </row>
    <row r="3" spans="1:1473" s="270" customFormat="1" ht="17.25" customHeight="1" x14ac:dyDescent="0.35">
      <c r="A3" s="275"/>
      <c r="B3" s="276"/>
      <c r="C3" s="274"/>
      <c r="D3" s="274"/>
      <c r="E3" s="274"/>
      <c r="F3" s="274"/>
      <c r="G3" s="274"/>
      <c r="O3" s="274"/>
    </row>
    <row r="4" spans="1:1473" s="7" customFormat="1" ht="28.5" customHeight="1" x14ac:dyDescent="0.35">
      <c r="H4" s="372"/>
      <c r="I4" s="372"/>
      <c r="J4" s="372"/>
      <c r="K4" s="372"/>
      <c r="L4" s="372"/>
      <c r="M4" s="372"/>
      <c r="N4" s="372"/>
      <c r="O4" s="372"/>
      <c r="P4" s="372"/>
      <c r="Q4" s="372"/>
      <c r="R4" s="372"/>
      <c r="S4" s="372"/>
      <c r="T4" s="372"/>
      <c r="U4" s="372"/>
      <c r="V4" s="372"/>
      <c r="W4" s="372"/>
      <c r="X4" s="372"/>
      <c r="Y4" s="372"/>
      <c r="Z4" s="372"/>
      <c r="AA4" s="372"/>
      <c r="AB4" s="372"/>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c r="BM4" s="163"/>
      <c r="BN4" s="163"/>
      <c r="BO4" s="163"/>
      <c r="BP4" s="163"/>
      <c r="BQ4" s="163"/>
      <c r="BR4" s="163"/>
      <c r="BS4" s="163"/>
      <c r="BT4" s="163"/>
      <c r="BU4" s="163"/>
      <c r="BV4" s="163"/>
      <c r="BW4" s="163"/>
      <c r="BX4" s="163"/>
      <c r="BY4" s="163"/>
      <c r="BZ4" s="163"/>
      <c r="CA4" s="163"/>
      <c r="CB4" s="163"/>
      <c r="CC4" s="163"/>
      <c r="CD4" s="163"/>
      <c r="CE4" s="163"/>
      <c r="CF4" s="163"/>
      <c r="CG4" s="163"/>
      <c r="CH4" s="163"/>
      <c r="CI4" s="163"/>
      <c r="CJ4" s="163"/>
      <c r="CK4" s="163"/>
      <c r="CL4" s="163"/>
      <c r="CM4" s="163"/>
      <c r="CN4" s="163"/>
      <c r="CO4" s="163"/>
      <c r="CP4" s="163"/>
      <c r="CQ4" s="163"/>
      <c r="CR4" s="163"/>
      <c r="CS4" s="163"/>
      <c r="CT4" s="163"/>
      <c r="CU4" s="163"/>
      <c r="CV4" s="163"/>
      <c r="CW4" s="163"/>
      <c r="CX4" s="163"/>
      <c r="CY4" s="163"/>
      <c r="CZ4" s="163"/>
      <c r="DA4" s="163"/>
      <c r="DB4" s="163"/>
      <c r="DC4" s="163"/>
      <c r="DD4" s="163"/>
      <c r="DE4" s="163"/>
      <c r="DF4" s="163"/>
      <c r="DG4" s="163"/>
      <c r="DH4" s="163"/>
      <c r="DI4" s="163"/>
      <c r="DJ4" s="163"/>
      <c r="DK4" s="163"/>
      <c r="DL4" s="163"/>
      <c r="DM4" s="163"/>
      <c r="DN4" s="163"/>
      <c r="DO4" s="163"/>
      <c r="DP4" s="163"/>
      <c r="DQ4" s="163"/>
      <c r="DR4" s="163"/>
      <c r="DS4" s="163"/>
      <c r="DT4" s="163"/>
      <c r="DU4" s="163"/>
      <c r="DV4" s="163"/>
      <c r="DW4" s="163"/>
      <c r="DX4" s="163"/>
      <c r="DY4" s="163"/>
      <c r="DZ4" s="163"/>
      <c r="EA4" s="163"/>
      <c r="EB4" s="163"/>
      <c r="EC4" s="163"/>
      <c r="ED4" s="163"/>
      <c r="EE4" s="163"/>
      <c r="EF4" s="163"/>
      <c r="EG4" s="163"/>
      <c r="EH4" s="163"/>
      <c r="EI4" s="163"/>
      <c r="EJ4" s="163"/>
      <c r="EK4" s="163"/>
      <c r="EL4" s="163"/>
      <c r="EM4" s="163"/>
      <c r="EN4" s="163"/>
      <c r="EO4" s="163"/>
      <c r="EP4" s="163"/>
      <c r="EQ4" s="163"/>
      <c r="ER4" s="163"/>
      <c r="ES4" s="163"/>
      <c r="ET4" s="163"/>
      <c r="EU4" s="163"/>
      <c r="EV4" s="163"/>
      <c r="EW4" s="163"/>
      <c r="EX4" s="163"/>
      <c r="EY4" s="163"/>
      <c r="EZ4" s="163"/>
      <c r="FA4" s="163"/>
      <c r="FB4" s="163"/>
      <c r="FC4" s="163"/>
      <c r="FD4" s="163"/>
      <c r="FE4" s="163"/>
      <c r="FF4" s="163"/>
      <c r="FG4" s="163"/>
      <c r="FH4" s="163"/>
      <c r="FI4" s="163"/>
      <c r="FJ4" s="163"/>
      <c r="FK4" s="163"/>
      <c r="FL4" s="163"/>
      <c r="FM4" s="163"/>
      <c r="FN4" s="163"/>
      <c r="FO4" s="163"/>
      <c r="FP4" s="163"/>
      <c r="FQ4" s="163"/>
      <c r="FR4" s="163"/>
      <c r="FS4" s="163"/>
      <c r="FT4" s="163"/>
      <c r="FU4" s="163"/>
      <c r="FV4" s="163"/>
      <c r="FW4" s="163"/>
      <c r="FX4" s="163"/>
      <c r="FY4" s="163"/>
      <c r="FZ4" s="163"/>
      <c r="GA4" s="163"/>
      <c r="GB4" s="163"/>
      <c r="GC4" s="163"/>
      <c r="GD4" s="163"/>
      <c r="GE4" s="163"/>
      <c r="GF4" s="163"/>
      <c r="GG4" s="163"/>
      <c r="GH4" s="163"/>
      <c r="GI4" s="163"/>
      <c r="GJ4" s="163"/>
      <c r="GK4" s="163"/>
      <c r="GL4" s="163"/>
      <c r="GM4" s="163"/>
      <c r="GN4" s="163"/>
      <c r="GO4" s="163"/>
      <c r="GP4" s="163"/>
      <c r="GQ4" s="163"/>
      <c r="GR4" s="163"/>
      <c r="GS4" s="163"/>
      <c r="GT4" s="163"/>
      <c r="GU4" s="163"/>
      <c r="GV4" s="163"/>
      <c r="GW4" s="163"/>
      <c r="GX4" s="163"/>
      <c r="GY4" s="163"/>
      <c r="GZ4" s="163"/>
      <c r="HA4" s="163"/>
      <c r="HB4" s="163"/>
      <c r="HC4" s="163"/>
      <c r="HD4" s="163"/>
      <c r="HE4" s="163"/>
      <c r="HF4" s="163"/>
      <c r="HG4" s="163"/>
      <c r="HH4" s="163"/>
      <c r="HI4" s="163"/>
      <c r="HJ4" s="163"/>
      <c r="HK4" s="163"/>
      <c r="HL4" s="163"/>
      <c r="HM4" s="163"/>
      <c r="HN4" s="163"/>
      <c r="HO4" s="163"/>
      <c r="HP4" s="163"/>
      <c r="HQ4" s="163"/>
      <c r="HR4" s="163"/>
      <c r="HS4" s="163"/>
      <c r="HT4" s="163"/>
      <c r="HU4" s="163"/>
      <c r="HV4" s="163"/>
      <c r="HW4" s="163"/>
      <c r="HX4" s="163"/>
      <c r="HY4" s="163"/>
      <c r="HZ4" s="163"/>
      <c r="IA4" s="163"/>
      <c r="IB4" s="163"/>
      <c r="IC4" s="163"/>
      <c r="ID4" s="163"/>
      <c r="IE4" s="163"/>
      <c r="IF4" s="163"/>
      <c r="IG4" s="163"/>
      <c r="IH4" s="163"/>
      <c r="II4" s="163"/>
      <c r="IJ4" s="163"/>
      <c r="IK4" s="163"/>
      <c r="IL4" s="163"/>
      <c r="IM4" s="163"/>
      <c r="IN4" s="163"/>
      <c r="IO4" s="163"/>
      <c r="IP4" s="163"/>
      <c r="IQ4" s="163"/>
      <c r="IR4" s="163"/>
      <c r="IS4" s="163"/>
      <c r="IT4" s="163"/>
      <c r="IU4" s="163"/>
      <c r="IV4" s="163"/>
      <c r="IW4" s="163"/>
      <c r="IX4" s="163"/>
      <c r="IY4" s="163"/>
      <c r="IZ4" s="163"/>
      <c r="JA4" s="163"/>
      <c r="JB4" s="163"/>
      <c r="JC4" s="163"/>
      <c r="JD4" s="163"/>
      <c r="JE4" s="163"/>
      <c r="JF4" s="163"/>
      <c r="JG4" s="163"/>
      <c r="JH4" s="163"/>
      <c r="JI4" s="163"/>
      <c r="JJ4" s="163"/>
      <c r="JK4" s="163"/>
      <c r="JL4" s="163"/>
      <c r="JM4" s="163"/>
      <c r="JN4" s="163"/>
      <c r="JO4" s="163"/>
      <c r="JP4" s="163"/>
      <c r="JQ4" s="163"/>
      <c r="JR4" s="163"/>
      <c r="JS4" s="163"/>
      <c r="JT4" s="163"/>
      <c r="JU4" s="163"/>
      <c r="JV4" s="163"/>
      <c r="JW4" s="163"/>
      <c r="JX4" s="163"/>
      <c r="JY4" s="163"/>
      <c r="JZ4" s="163"/>
      <c r="KA4" s="163"/>
      <c r="KB4" s="163"/>
      <c r="KC4" s="163"/>
      <c r="KD4" s="163"/>
      <c r="KE4" s="163"/>
      <c r="KF4" s="163"/>
      <c r="KG4" s="163"/>
      <c r="KH4" s="163"/>
      <c r="KI4" s="163"/>
      <c r="KJ4" s="163"/>
      <c r="KK4" s="163"/>
      <c r="KL4" s="163"/>
      <c r="KM4" s="163"/>
      <c r="KN4" s="163"/>
      <c r="KO4" s="163"/>
      <c r="KP4" s="163"/>
      <c r="KQ4" s="163"/>
      <c r="KR4" s="163"/>
      <c r="KS4" s="163"/>
      <c r="KT4" s="163"/>
      <c r="KU4" s="163"/>
      <c r="KV4" s="163"/>
      <c r="KW4" s="163"/>
      <c r="KX4" s="163"/>
      <c r="KY4" s="163"/>
      <c r="KZ4" s="163"/>
      <c r="LA4" s="163"/>
      <c r="LB4" s="163"/>
      <c r="LC4" s="163"/>
      <c r="LD4" s="163"/>
      <c r="LE4" s="163"/>
      <c r="LF4" s="163"/>
      <c r="LG4" s="163"/>
      <c r="LH4" s="163"/>
      <c r="LI4" s="163"/>
      <c r="LJ4" s="163"/>
      <c r="LK4" s="163"/>
      <c r="LL4" s="163"/>
      <c r="LM4" s="163"/>
      <c r="LN4" s="163"/>
      <c r="LO4" s="163"/>
      <c r="LP4" s="163"/>
      <c r="LQ4" s="163"/>
      <c r="LR4" s="163"/>
      <c r="LS4" s="163"/>
      <c r="LT4" s="163"/>
      <c r="LU4" s="163"/>
      <c r="LV4" s="163"/>
      <c r="LW4" s="163"/>
      <c r="LX4" s="163"/>
      <c r="LY4" s="163"/>
      <c r="LZ4" s="163"/>
      <c r="MA4" s="163"/>
      <c r="MB4" s="163"/>
      <c r="MC4" s="163"/>
      <c r="MD4" s="163"/>
      <c r="ME4" s="163"/>
      <c r="MF4" s="163"/>
      <c r="MG4" s="163"/>
      <c r="MH4" s="163"/>
      <c r="MI4" s="163"/>
      <c r="MJ4" s="163"/>
      <c r="MK4" s="163"/>
      <c r="ML4" s="163"/>
      <c r="MM4" s="163"/>
      <c r="MN4" s="163"/>
      <c r="MO4" s="163"/>
      <c r="MP4" s="163"/>
      <c r="MQ4" s="163"/>
      <c r="MR4" s="163"/>
      <c r="MS4" s="163"/>
      <c r="MT4" s="163"/>
      <c r="MU4" s="163"/>
      <c r="MV4" s="163"/>
      <c r="MW4" s="163"/>
      <c r="MX4" s="163"/>
      <c r="MY4" s="163"/>
      <c r="MZ4" s="163"/>
      <c r="NA4" s="163"/>
      <c r="NB4" s="163"/>
      <c r="NC4" s="163"/>
      <c r="ND4" s="163"/>
      <c r="NE4" s="163"/>
      <c r="NF4" s="163"/>
      <c r="NG4" s="163"/>
      <c r="NH4" s="163"/>
      <c r="NI4" s="163"/>
      <c r="NJ4" s="163"/>
      <c r="NK4" s="163"/>
      <c r="NL4" s="163"/>
      <c r="NM4" s="163"/>
      <c r="NN4" s="163"/>
      <c r="NO4" s="163"/>
      <c r="NP4" s="163"/>
      <c r="NQ4" s="163"/>
      <c r="NR4" s="163"/>
      <c r="NS4" s="163"/>
      <c r="NT4" s="163"/>
      <c r="NU4" s="163"/>
      <c r="NV4" s="163"/>
      <c r="NW4" s="163"/>
      <c r="NX4" s="163"/>
      <c r="NY4" s="163"/>
      <c r="NZ4" s="163"/>
      <c r="OA4" s="163"/>
      <c r="OB4" s="163"/>
      <c r="OC4" s="163"/>
      <c r="OD4" s="163"/>
      <c r="OE4" s="163"/>
      <c r="OF4" s="163"/>
      <c r="OG4" s="163"/>
      <c r="OH4" s="163"/>
      <c r="OI4" s="163"/>
      <c r="OJ4" s="163"/>
      <c r="OK4" s="163"/>
      <c r="OL4" s="163"/>
      <c r="OM4" s="163"/>
      <c r="ON4" s="163"/>
      <c r="OO4" s="163"/>
      <c r="OP4" s="163"/>
      <c r="OQ4" s="163"/>
      <c r="OR4" s="163"/>
      <c r="OS4" s="163"/>
      <c r="OT4" s="163"/>
      <c r="OU4" s="163"/>
      <c r="OV4" s="163"/>
      <c r="OW4" s="163"/>
      <c r="OX4" s="163"/>
      <c r="OY4" s="163"/>
      <c r="OZ4" s="163"/>
      <c r="PA4" s="163"/>
      <c r="PB4" s="163"/>
      <c r="PC4" s="163"/>
      <c r="PD4" s="163"/>
      <c r="PE4" s="163"/>
      <c r="PF4" s="163"/>
      <c r="PG4" s="163"/>
      <c r="PH4" s="163"/>
      <c r="PI4" s="163"/>
      <c r="PJ4" s="163"/>
      <c r="PK4" s="163"/>
      <c r="PL4" s="163"/>
      <c r="PM4" s="163"/>
      <c r="PN4" s="163"/>
      <c r="PO4" s="163"/>
      <c r="PP4" s="163"/>
      <c r="PQ4" s="163"/>
      <c r="PR4" s="163"/>
      <c r="PS4" s="163"/>
      <c r="PT4" s="163"/>
      <c r="PU4" s="163"/>
      <c r="PV4" s="163"/>
      <c r="PW4" s="163"/>
      <c r="PX4" s="163"/>
      <c r="PY4" s="163"/>
      <c r="PZ4" s="163"/>
      <c r="QA4" s="163"/>
      <c r="QB4" s="163"/>
      <c r="QC4" s="163"/>
      <c r="QD4" s="163"/>
      <c r="QE4" s="163"/>
      <c r="QF4" s="163"/>
      <c r="QG4" s="163"/>
      <c r="QH4" s="163"/>
      <c r="QI4" s="163"/>
      <c r="QJ4" s="163"/>
      <c r="QK4" s="163"/>
      <c r="QL4" s="163"/>
      <c r="QM4" s="163"/>
      <c r="QN4" s="163"/>
      <c r="QO4" s="163"/>
      <c r="QP4" s="163"/>
      <c r="QQ4" s="163"/>
      <c r="QR4" s="163"/>
      <c r="QS4" s="163"/>
      <c r="QT4" s="163"/>
      <c r="QU4" s="163"/>
      <c r="QV4" s="163"/>
      <c r="QW4" s="163"/>
      <c r="QX4" s="163"/>
      <c r="QY4" s="163"/>
      <c r="QZ4" s="163"/>
      <c r="RA4" s="163"/>
      <c r="RB4" s="163"/>
      <c r="RC4" s="163"/>
      <c r="RD4" s="163"/>
      <c r="RE4" s="163"/>
      <c r="RF4" s="163"/>
      <c r="RG4" s="163"/>
      <c r="RH4" s="163"/>
      <c r="RI4" s="163"/>
      <c r="RJ4" s="163"/>
      <c r="RK4" s="163"/>
      <c r="RL4" s="163"/>
      <c r="RM4" s="163"/>
      <c r="RN4" s="163"/>
      <c r="RO4" s="163"/>
      <c r="RP4" s="163"/>
      <c r="RQ4" s="163"/>
      <c r="RR4" s="163"/>
      <c r="RS4" s="163"/>
      <c r="RT4" s="163"/>
      <c r="RU4" s="163"/>
      <c r="RV4" s="163"/>
      <c r="RW4" s="163"/>
      <c r="RX4" s="163"/>
      <c r="RY4" s="163"/>
      <c r="RZ4" s="163"/>
      <c r="SA4" s="163"/>
      <c r="SB4" s="163"/>
      <c r="SC4" s="163"/>
      <c r="SD4" s="163"/>
      <c r="SE4" s="163"/>
      <c r="SF4" s="163"/>
      <c r="SG4" s="163"/>
      <c r="SH4" s="163"/>
      <c r="SI4" s="163"/>
      <c r="SJ4" s="163"/>
      <c r="SK4" s="163"/>
      <c r="SL4" s="163"/>
      <c r="SM4" s="163"/>
      <c r="SN4" s="163"/>
      <c r="SO4" s="163"/>
      <c r="SP4" s="163"/>
      <c r="SQ4" s="163"/>
      <c r="SR4" s="163"/>
      <c r="SS4" s="163"/>
      <c r="ST4" s="163"/>
      <c r="SU4" s="163"/>
      <c r="SV4" s="163"/>
      <c r="SW4" s="163"/>
      <c r="SX4" s="163"/>
      <c r="SY4" s="163"/>
      <c r="SZ4" s="163"/>
      <c r="TA4" s="163"/>
      <c r="TB4" s="163"/>
      <c r="TC4" s="163"/>
      <c r="TD4" s="163"/>
      <c r="TE4" s="163"/>
      <c r="TF4" s="163"/>
      <c r="TG4" s="163"/>
      <c r="TH4" s="163"/>
      <c r="TI4" s="163"/>
      <c r="TJ4" s="163"/>
      <c r="TK4" s="163"/>
      <c r="TL4" s="163"/>
      <c r="TM4" s="163"/>
      <c r="TN4" s="163"/>
      <c r="TO4" s="163"/>
      <c r="TP4" s="163"/>
      <c r="TQ4" s="163"/>
      <c r="TR4" s="163"/>
      <c r="TS4" s="163"/>
      <c r="TT4" s="163"/>
      <c r="TU4" s="163"/>
      <c r="TV4" s="163"/>
      <c r="TW4" s="163"/>
      <c r="TX4" s="163"/>
      <c r="TY4" s="163"/>
      <c r="TZ4" s="163"/>
      <c r="UA4" s="163"/>
      <c r="UB4" s="163"/>
      <c r="UC4" s="163"/>
      <c r="UD4" s="163"/>
      <c r="UE4" s="163"/>
      <c r="UF4" s="163"/>
      <c r="UG4" s="163"/>
      <c r="UH4" s="163"/>
      <c r="UI4" s="163"/>
      <c r="UJ4" s="163"/>
      <c r="UK4" s="163"/>
      <c r="UL4" s="163"/>
      <c r="UM4" s="163"/>
      <c r="UN4" s="163"/>
      <c r="UO4" s="163"/>
      <c r="UP4" s="163"/>
      <c r="UQ4" s="163"/>
      <c r="UR4" s="163"/>
      <c r="US4" s="163"/>
      <c r="UT4" s="163"/>
      <c r="UU4" s="163"/>
      <c r="UV4" s="163"/>
      <c r="UW4" s="163"/>
      <c r="UX4" s="163"/>
      <c r="UY4" s="163"/>
      <c r="UZ4" s="163"/>
      <c r="VA4" s="163"/>
      <c r="VB4" s="163"/>
      <c r="VC4" s="163"/>
      <c r="VD4" s="163"/>
      <c r="VE4" s="163"/>
      <c r="VF4" s="163"/>
      <c r="VG4" s="163"/>
      <c r="VH4" s="163"/>
      <c r="VI4" s="163"/>
      <c r="VJ4" s="163"/>
      <c r="VK4" s="163"/>
      <c r="VL4" s="163"/>
      <c r="VM4" s="163"/>
      <c r="VN4" s="163"/>
      <c r="VO4" s="163"/>
      <c r="VP4" s="163"/>
      <c r="VQ4" s="163"/>
      <c r="VR4" s="163"/>
      <c r="VS4" s="163"/>
      <c r="VT4" s="163"/>
      <c r="VU4" s="163"/>
      <c r="VV4" s="163"/>
      <c r="VW4" s="163"/>
      <c r="VX4" s="163"/>
      <c r="VY4" s="163"/>
      <c r="VZ4" s="163"/>
      <c r="WA4" s="163"/>
      <c r="WB4" s="163"/>
      <c r="WC4" s="163"/>
      <c r="WD4" s="163"/>
      <c r="WE4" s="163"/>
      <c r="WF4" s="163"/>
      <c r="WG4" s="163"/>
      <c r="WH4" s="163"/>
      <c r="WI4" s="163"/>
      <c r="WJ4" s="163"/>
      <c r="WK4" s="163"/>
      <c r="WL4" s="163"/>
      <c r="WM4" s="163"/>
      <c r="WN4" s="163"/>
      <c r="WO4" s="163"/>
      <c r="WP4" s="163"/>
      <c r="WQ4" s="163"/>
      <c r="WR4" s="163"/>
      <c r="WS4" s="163"/>
      <c r="WT4" s="163"/>
      <c r="WU4" s="163"/>
      <c r="WV4" s="163"/>
      <c r="WW4" s="163"/>
      <c r="WX4" s="163"/>
      <c r="WY4" s="163"/>
      <c r="WZ4" s="163"/>
      <c r="XA4" s="163"/>
      <c r="XB4" s="163"/>
      <c r="XC4" s="163"/>
      <c r="XD4" s="163"/>
      <c r="XE4" s="163"/>
      <c r="XF4" s="163"/>
      <c r="XG4" s="163"/>
      <c r="XH4" s="163"/>
      <c r="XI4" s="163"/>
      <c r="XJ4" s="163"/>
      <c r="XK4" s="163"/>
      <c r="XL4" s="163"/>
      <c r="XM4" s="163"/>
      <c r="XN4" s="163"/>
      <c r="XO4" s="163"/>
      <c r="XP4" s="163"/>
      <c r="XQ4" s="163"/>
      <c r="XR4" s="163"/>
      <c r="XS4" s="163"/>
      <c r="XT4" s="163"/>
      <c r="XU4" s="163"/>
      <c r="XV4" s="163"/>
      <c r="XW4" s="163"/>
      <c r="XX4" s="163"/>
      <c r="XY4" s="163"/>
      <c r="XZ4" s="163"/>
      <c r="YA4" s="163"/>
      <c r="YB4" s="163"/>
      <c r="YC4" s="163"/>
      <c r="YD4" s="163"/>
      <c r="YE4" s="163"/>
      <c r="YF4" s="163"/>
      <c r="YG4" s="163"/>
      <c r="YH4" s="163"/>
      <c r="YI4" s="163"/>
      <c r="YJ4" s="163"/>
      <c r="YK4" s="163"/>
      <c r="YL4" s="163"/>
      <c r="YM4" s="163"/>
      <c r="YN4" s="163"/>
      <c r="YO4" s="163"/>
      <c r="YP4" s="163"/>
      <c r="YQ4" s="163"/>
      <c r="YR4" s="163"/>
      <c r="YS4" s="163"/>
      <c r="YT4" s="163"/>
      <c r="YU4" s="163"/>
      <c r="YV4" s="163"/>
      <c r="YW4" s="163"/>
      <c r="YX4" s="163"/>
      <c r="YY4" s="163"/>
      <c r="YZ4" s="163"/>
      <c r="ZA4" s="163"/>
      <c r="ZB4" s="163"/>
      <c r="ZC4" s="163"/>
      <c r="ZD4" s="163"/>
      <c r="ZE4" s="163"/>
      <c r="ZF4" s="163"/>
      <c r="ZG4" s="163"/>
      <c r="ZH4" s="163"/>
      <c r="ZI4" s="163"/>
      <c r="ZJ4" s="163"/>
      <c r="ZK4" s="163"/>
      <c r="ZL4" s="163"/>
      <c r="ZM4" s="163"/>
      <c r="ZN4" s="163"/>
      <c r="ZO4" s="163"/>
      <c r="ZP4" s="163"/>
      <c r="ZQ4" s="163"/>
      <c r="ZR4" s="163"/>
      <c r="ZS4" s="163"/>
      <c r="ZT4" s="163"/>
      <c r="ZU4" s="163"/>
      <c r="ZV4" s="163"/>
      <c r="ZW4" s="163"/>
      <c r="ZX4" s="163"/>
      <c r="ZY4" s="163"/>
      <c r="ZZ4" s="163"/>
      <c r="AAA4" s="163"/>
      <c r="AAB4" s="163"/>
      <c r="AAC4" s="163"/>
      <c r="AAD4" s="163"/>
      <c r="AAE4" s="163"/>
      <c r="AAF4" s="163"/>
      <c r="AAG4" s="163"/>
      <c r="AAH4" s="163"/>
      <c r="AAI4" s="163"/>
      <c r="AAJ4" s="163"/>
      <c r="AAK4" s="163"/>
      <c r="AAL4" s="163"/>
      <c r="AAM4" s="163"/>
      <c r="AAN4" s="163"/>
      <c r="AAO4" s="163"/>
      <c r="AAP4" s="163"/>
      <c r="AAQ4" s="163"/>
      <c r="AAR4" s="163"/>
      <c r="AAS4" s="163"/>
      <c r="AAT4" s="163"/>
      <c r="AAU4" s="163"/>
      <c r="AAV4" s="163"/>
      <c r="AAW4" s="163"/>
      <c r="AAX4" s="163"/>
      <c r="AAY4" s="163"/>
      <c r="AAZ4" s="163"/>
      <c r="ABA4" s="163"/>
      <c r="ABB4" s="163"/>
      <c r="ABC4" s="163"/>
      <c r="ABD4" s="163"/>
      <c r="ABE4" s="163"/>
      <c r="ABF4" s="163"/>
      <c r="ABG4" s="163"/>
      <c r="ABH4" s="163"/>
      <c r="ABI4" s="163"/>
      <c r="ABJ4" s="163"/>
      <c r="ABK4" s="163"/>
      <c r="ABL4" s="163"/>
      <c r="ABM4" s="163"/>
      <c r="ABN4" s="163"/>
      <c r="ABO4" s="163"/>
      <c r="ABP4" s="163"/>
      <c r="ABQ4" s="163"/>
      <c r="ABR4" s="163"/>
      <c r="ABS4" s="163"/>
      <c r="ABT4" s="163"/>
      <c r="ABU4" s="163"/>
      <c r="ABV4" s="163"/>
      <c r="ABW4" s="163"/>
      <c r="ABX4" s="163"/>
      <c r="ABY4" s="163"/>
      <c r="ABZ4" s="163"/>
      <c r="ACA4" s="163"/>
      <c r="ACB4" s="163"/>
      <c r="ACC4" s="163"/>
      <c r="ACD4" s="163"/>
      <c r="ACE4" s="163"/>
      <c r="ACF4" s="163"/>
      <c r="ACG4" s="163"/>
      <c r="ACH4" s="163"/>
      <c r="ACI4" s="163"/>
      <c r="ACJ4" s="163"/>
      <c r="ACK4" s="163"/>
      <c r="ACL4" s="163"/>
      <c r="ACM4" s="163"/>
      <c r="ACN4" s="163"/>
      <c r="ACO4" s="163"/>
      <c r="ACP4" s="163"/>
      <c r="ACQ4" s="163"/>
      <c r="ACR4" s="163"/>
      <c r="ACS4" s="163"/>
      <c r="ACT4" s="163"/>
      <c r="ACU4" s="163"/>
      <c r="ACV4" s="163"/>
      <c r="ACW4" s="163"/>
      <c r="ACX4" s="163"/>
      <c r="ACY4" s="163"/>
      <c r="ACZ4" s="163"/>
      <c r="ADA4" s="163"/>
      <c r="ADB4" s="163"/>
      <c r="ADC4" s="163"/>
      <c r="ADD4" s="163"/>
      <c r="ADE4" s="163"/>
      <c r="ADF4" s="163"/>
      <c r="ADG4" s="163"/>
      <c r="ADH4" s="163"/>
      <c r="ADI4" s="163"/>
      <c r="ADJ4" s="163"/>
      <c r="ADK4" s="163"/>
      <c r="ADL4" s="163"/>
      <c r="ADM4" s="163"/>
      <c r="ADN4" s="163"/>
      <c r="ADO4" s="163"/>
      <c r="ADP4" s="163"/>
      <c r="ADQ4" s="163"/>
      <c r="ADR4" s="163"/>
      <c r="ADS4" s="163"/>
      <c r="ADT4" s="163"/>
      <c r="ADU4" s="163"/>
      <c r="ADV4" s="163"/>
      <c r="ADW4" s="163"/>
      <c r="ADX4" s="163"/>
      <c r="ADY4" s="163"/>
      <c r="ADZ4" s="163"/>
      <c r="AEA4" s="163"/>
      <c r="AEB4" s="163"/>
      <c r="AEC4" s="163"/>
      <c r="AED4" s="163"/>
      <c r="AEE4" s="163"/>
      <c r="AEF4" s="163"/>
      <c r="AEG4" s="163"/>
      <c r="AEH4" s="163"/>
      <c r="AEI4" s="163"/>
      <c r="AEJ4" s="163"/>
      <c r="AEK4" s="163"/>
      <c r="AEL4" s="163"/>
      <c r="AEM4" s="163"/>
      <c r="AEN4" s="163"/>
      <c r="AEO4" s="163"/>
      <c r="AEP4" s="163"/>
      <c r="AEQ4" s="163"/>
      <c r="AER4" s="163"/>
      <c r="AES4" s="163"/>
      <c r="AET4" s="163"/>
      <c r="AEU4" s="163"/>
      <c r="AEV4" s="163"/>
      <c r="AEW4" s="163"/>
      <c r="AEX4" s="163"/>
      <c r="AEY4" s="163"/>
      <c r="AEZ4" s="163"/>
      <c r="AFA4" s="163"/>
      <c r="AFB4" s="163"/>
      <c r="AFC4" s="163"/>
      <c r="AFD4" s="163"/>
      <c r="AFE4" s="163"/>
      <c r="AFF4" s="163"/>
      <c r="AFG4" s="163"/>
      <c r="AFH4" s="163"/>
      <c r="AFI4" s="163"/>
      <c r="AFJ4" s="163"/>
      <c r="AFK4" s="163"/>
      <c r="AFL4" s="163"/>
      <c r="AFM4" s="163"/>
      <c r="AFN4" s="163"/>
      <c r="AFO4" s="163"/>
      <c r="AFP4" s="163"/>
      <c r="AFQ4" s="163"/>
      <c r="AFR4" s="163"/>
      <c r="AFS4" s="163"/>
      <c r="AFT4" s="163"/>
      <c r="AFU4" s="163"/>
      <c r="AFV4" s="163"/>
      <c r="AFW4" s="163"/>
      <c r="AFX4" s="163"/>
      <c r="AFY4" s="163"/>
      <c r="AFZ4" s="163"/>
      <c r="AGA4" s="163"/>
      <c r="AGB4" s="163"/>
      <c r="AGC4" s="163"/>
      <c r="AGD4" s="163"/>
      <c r="AGE4" s="163"/>
      <c r="AGF4" s="163"/>
      <c r="AGG4" s="163"/>
      <c r="AGH4" s="163"/>
      <c r="AGI4" s="163"/>
      <c r="AGJ4" s="163"/>
      <c r="AGK4" s="163"/>
      <c r="AGL4" s="163"/>
      <c r="AGM4" s="163"/>
      <c r="AGN4" s="163"/>
      <c r="AGO4" s="163"/>
      <c r="AGP4" s="163"/>
      <c r="AGQ4" s="163"/>
      <c r="AGR4" s="163"/>
      <c r="AGS4" s="163"/>
      <c r="AGT4" s="163"/>
      <c r="AGU4" s="163"/>
      <c r="AGV4" s="163"/>
      <c r="AGW4" s="163"/>
      <c r="AGX4" s="163"/>
      <c r="AGY4" s="163"/>
      <c r="AGZ4" s="163"/>
      <c r="AHA4" s="163"/>
      <c r="AHB4" s="163"/>
      <c r="AHC4" s="163"/>
      <c r="AHD4" s="163"/>
      <c r="AHE4" s="163"/>
      <c r="AHF4" s="163"/>
      <c r="AHG4" s="163"/>
      <c r="AHH4" s="163"/>
      <c r="AHI4" s="163"/>
      <c r="AHJ4" s="163"/>
      <c r="AHK4" s="163"/>
      <c r="AHL4" s="163"/>
      <c r="AHM4" s="163"/>
      <c r="AHN4" s="163"/>
      <c r="AHO4" s="163"/>
      <c r="AHP4" s="163"/>
      <c r="AHQ4" s="163"/>
      <c r="AHR4" s="163"/>
      <c r="AHS4" s="163"/>
      <c r="AHT4" s="163"/>
      <c r="AHU4" s="163"/>
      <c r="AHV4" s="163"/>
      <c r="AHW4" s="163"/>
      <c r="AHX4" s="163"/>
      <c r="AHY4" s="163"/>
      <c r="AHZ4" s="163"/>
      <c r="AIA4" s="163"/>
      <c r="AIB4" s="163"/>
      <c r="AIC4" s="163"/>
      <c r="AID4" s="163"/>
      <c r="AIE4" s="163"/>
      <c r="AIF4" s="163"/>
      <c r="AIG4" s="163"/>
      <c r="AIH4" s="163"/>
      <c r="AII4" s="163"/>
      <c r="AIJ4" s="163"/>
      <c r="AIK4" s="163"/>
      <c r="AIL4" s="163"/>
      <c r="AIM4" s="163"/>
      <c r="AIN4" s="163"/>
      <c r="AIO4" s="163"/>
      <c r="AIP4" s="163"/>
      <c r="AIQ4" s="163"/>
      <c r="AIR4" s="163"/>
      <c r="AIS4" s="163"/>
      <c r="AIT4" s="163"/>
      <c r="AIU4" s="163"/>
      <c r="AIV4" s="163"/>
      <c r="AIW4" s="163"/>
      <c r="AIX4" s="163"/>
      <c r="AIY4" s="163"/>
      <c r="AIZ4" s="163"/>
      <c r="AJA4" s="163"/>
      <c r="AJB4" s="163"/>
      <c r="AJC4" s="163"/>
      <c r="AJD4" s="163"/>
      <c r="AJE4" s="163"/>
      <c r="AJF4" s="163"/>
      <c r="AJG4" s="163"/>
      <c r="AJH4" s="163"/>
      <c r="AJI4" s="163"/>
      <c r="AJJ4" s="163"/>
      <c r="AJK4" s="163"/>
      <c r="AJL4" s="163"/>
      <c r="AJM4" s="163"/>
      <c r="AJN4" s="163"/>
      <c r="AJO4" s="163"/>
      <c r="AJP4" s="163"/>
      <c r="AJQ4" s="163"/>
      <c r="AJR4" s="163"/>
      <c r="AJS4" s="163"/>
      <c r="AJT4" s="163"/>
      <c r="AJU4" s="163"/>
      <c r="AJV4" s="163"/>
      <c r="AJW4" s="163"/>
      <c r="AJX4" s="163"/>
      <c r="AJY4" s="163"/>
      <c r="AJZ4" s="163"/>
      <c r="AKA4" s="163"/>
      <c r="AKB4" s="163"/>
      <c r="AKC4" s="163"/>
      <c r="AKD4" s="163"/>
      <c r="AKE4" s="163"/>
      <c r="AKF4" s="163"/>
      <c r="AKG4" s="163"/>
      <c r="AKH4" s="163"/>
      <c r="AKI4" s="163"/>
      <c r="AKJ4" s="163"/>
      <c r="AKK4" s="163"/>
      <c r="AKL4" s="163"/>
      <c r="AKM4" s="163"/>
      <c r="AKN4" s="163"/>
      <c r="AKO4" s="163"/>
      <c r="AKP4" s="163"/>
      <c r="AKQ4" s="163"/>
      <c r="AKR4" s="163"/>
      <c r="AKS4" s="163"/>
      <c r="AKT4" s="163"/>
      <c r="AKU4" s="163"/>
      <c r="AKV4" s="163"/>
      <c r="AKW4" s="163"/>
      <c r="AKX4" s="163"/>
      <c r="AKY4" s="163"/>
      <c r="AKZ4" s="163"/>
      <c r="ALA4" s="163"/>
      <c r="ALB4" s="163"/>
      <c r="ALC4" s="163"/>
      <c r="ALD4" s="163"/>
      <c r="ALE4" s="163"/>
      <c r="ALF4" s="163"/>
      <c r="ALG4" s="163"/>
      <c r="ALH4" s="163"/>
      <c r="ALI4" s="163"/>
      <c r="ALJ4" s="163"/>
      <c r="ALK4" s="163"/>
      <c r="ALL4" s="163"/>
      <c r="ALM4" s="163"/>
      <c r="ALN4" s="163"/>
      <c r="ALO4" s="163"/>
      <c r="ALP4" s="163"/>
      <c r="ALQ4" s="163"/>
      <c r="ALR4" s="163"/>
      <c r="ALS4" s="163"/>
      <c r="ALT4" s="163"/>
      <c r="ALU4" s="163"/>
      <c r="ALV4" s="163"/>
      <c r="ALW4" s="163"/>
      <c r="ALX4" s="163"/>
      <c r="ALY4" s="163"/>
      <c r="ALZ4" s="163"/>
      <c r="AMA4" s="163"/>
      <c r="AMB4" s="163"/>
      <c r="AMC4" s="163"/>
      <c r="AMD4" s="163"/>
      <c r="AME4" s="163"/>
      <c r="AMF4" s="163"/>
      <c r="AMG4" s="163"/>
      <c r="AMH4" s="163"/>
      <c r="AMI4" s="163"/>
      <c r="AMJ4" s="163"/>
      <c r="AMK4" s="163"/>
      <c r="AML4" s="163"/>
      <c r="AMM4" s="163"/>
      <c r="AMN4" s="163"/>
      <c r="AMO4" s="163"/>
      <c r="AMP4" s="163"/>
      <c r="AMQ4" s="163"/>
      <c r="AMR4" s="163"/>
      <c r="AMS4" s="163"/>
      <c r="AMT4" s="163"/>
      <c r="AMU4" s="163"/>
      <c r="AMV4" s="163"/>
      <c r="AMW4" s="163"/>
      <c r="AMX4" s="163"/>
      <c r="AMY4" s="163"/>
      <c r="AMZ4" s="163"/>
      <c r="ANA4" s="163"/>
      <c r="ANB4" s="163"/>
      <c r="ANC4" s="163"/>
      <c r="AND4" s="163"/>
      <c r="ANE4" s="163"/>
      <c r="ANF4" s="163"/>
      <c r="ANG4" s="163"/>
      <c r="ANH4" s="163"/>
      <c r="ANI4" s="163"/>
      <c r="ANJ4" s="163"/>
      <c r="ANK4" s="163"/>
      <c r="ANL4" s="163"/>
      <c r="ANM4" s="163"/>
      <c r="ANN4" s="163"/>
      <c r="ANO4" s="163"/>
      <c r="ANP4" s="163"/>
      <c r="ANQ4" s="163"/>
      <c r="ANR4" s="163"/>
      <c r="ANS4" s="163"/>
      <c r="ANT4" s="163"/>
      <c r="ANU4" s="163"/>
      <c r="ANV4" s="163"/>
      <c r="ANW4" s="163"/>
      <c r="ANX4" s="163"/>
      <c r="ANY4" s="163"/>
      <c r="ANZ4" s="163"/>
      <c r="AOA4" s="163"/>
      <c r="AOB4" s="163"/>
      <c r="AOC4" s="163"/>
      <c r="AOD4" s="163"/>
      <c r="AOE4" s="163"/>
      <c r="AOF4" s="163"/>
      <c r="AOG4" s="163"/>
      <c r="AOH4" s="163"/>
      <c r="AOI4" s="163"/>
      <c r="AOJ4" s="163"/>
      <c r="AOK4" s="163"/>
      <c r="AOL4" s="163"/>
      <c r="AOM4" s="163"/>
      <c r="AON4" s="163"/>
      <c r="AOO4" s="163"/>
      <c r="AOP4" s="163"/>
      <c r="AOQ4" s="163"/>
      <c r="AOR4" s="163"/>
      <c r="AOS4" s="163"/>
      <c r="AOT4" s="163"/>
      <c r="AOU4" s="163"/>
      <c r="AOV4" s="163"/>
      <c r="AOW4" s="163"/>
      <c r="AOX4" s="163"/>
      <c r="AOY4" s="163"/>
      <c r="AOZ4" s="163"/>
      <c r="APA4" s="163"/>
      <c r="APB4" s="163"/>
      <c r="APC4" s="163"/>
      <c r="APD4" s="163"/>
      <c r="APE4" s="163"/>
      <c r="APF4" s="163"/>
      <c r="APG4" s="163"/>
      <c r="APH4" s="163"/>
      <c r="API4" s="163"/>
      <c r="APJ4" s="163"/>
      <c r="APK4" s="163"/>
      <c r="APL4" s="163"/>
      <c r="APM4" s="163"/>
      <c r="APN4" s="163"/>
      <c r="APO4" s="163"/>
      <c r="APP4" s="163"/>
      <c r="APQ4" s="163"/>
      <c r="APR4" s="163"/>
      <c r="APS4" s="163"/>
      <c r="APT4" s="163"/>
      <c r="APU4" s="163"/>
      <c r="APV4" s="163"/>
      <c r="APW4" s="163"/>
      <c r="APX4" s="163"/>
      <c r="APY4" s="163"/>
      <c r="APZ4" s="163"/>
      <c r="AQA4" s="163"/>
      <c r="AQB4" s="163"/>
      <c r="AQC4" s="163"/>
      <c r="AQD4" s="163"/>
      <c r="AQE4" s="163"/>
      <c r="AQF4" s="163"/>
      <c r="AQG4" s="163"/>
      <c r="AQH4" s="163"/>
      <c r="AQI4" s="163"/>
      <c r="AQJ4" s="163"/>
      <c r="AQK4" s="163"/>
      <c r="AQL4" s="163"/>
      <c r="AQM4" s="163"/>
      <c r="AQN4" s="163"/>
      <c r="AQO4" s="163"/>
      <c r="AQP4" s="163"/>
      <c r="AQQ4" s="163"/>
      <c r="AQR4" s="163"/>
      <c r="AQS4" s="163"/>
      <c r="AQT4" s="163"/>
      <c r="AQU4" s="163"/>
      <c r="AQV4" s="163"/>
      <c r="AQW4" s="163"/>
      <c r="AQX4" s="163"/>
      <c r="AQY4" s="163"/>
      <c r="AQZ4" s="163"/>
      <c r="ARA4" s="163"/>
      <c r="ARB4" s="163"/>
      <c r="ARC4" s="163"/>
      <c r="ARD4" s="163"/>
      <c r="ARE4" s="163"/>
      <c r="ARF4" s="163"/>
      <c r="ARG4" s="163"/>
      <c r="ARH4" s="163"/>
      <c r="ARI4" s="163"/>
      <c r="ARJ4" s="163"/>
      <c r="ARK4" s="163"/>
      <c r="ARL4" s="163"/>
      <c r="ARM4" s="163"/>
      <c r="ARN4" s="163"/>
      <c r="ARO4" s="163"/>
      <c r="ARP4" s="163"/>
      <c r="ARQ4" s="163"/>
      <c r="ARR4" s="163"/>
      <c r="ARS4" s="163"/>
      <c r="ART4" s="163"/>
      <c r="ARU4" s="163"/>
      <c r="ARV4" s="163"/>
      <c r="ARW4" s="163"/>
      <c r="ARX4" s="163"/>
      <c r="ARY4" s="163"/>
      <c r="ARZ4" s="163"/>
      <c r="ASA4" s="163"/>
      <c r="ASB4" s="163"/>
      <c r="ASC4" s="163"/>
      <c r="ASD4" s="163"/>
      <c r="ASE4" s="163"/>
      <c r="ASF4" s="163"/>
      <c r="ASG4" s="163"/>
      <c r="ASH4" s="163"/>
      <c r="ASI4" s="163"/>
      <c r="ASJ4" s="163"/>
      <c r="ASK4" s="163"/>
      <c r="ASL4" s="163"/>
      <c r="ASM4" s="163"/>
      <c r="ASN4" s="163"/>
      <c r="ASO4" s="163"/>
      <c r="ASP4" s="163"/>
      <c r="ASQ4" s="163"/>
      <c r="ASR4" s="163"/>
      <c r="ASS4" s="163"/>
      <c r="AST4" s="163"/>
      <c r="ASU4" s="163"/>
      <c r="ASV4" s="163"/>
      <c r="ASW4" s="163"/>
      <c r="ASX4" s="163"/>
      <c r="ASY4" s="163"/>
      <c r="ASZ4" s="163"/>
      <c r="ATA4" s="163"/>
      <c r="ATB4" s="163"/>
      <c r="ATC4" s="163"/>
      <c r="ATD4" s="163"/>
      <c r="ATE4" s="163"/>
      <c r="ATF4" s="163"/>
      <c r="ATG4" s="163"/>
      <c r="ATH4" s="163"/>
      <c r="ATI4" s="163"/>
      <c r="ATJ4" s="163"/>
      <c r="ATK4" s="163"/>
      <c r="ATL4" s="163"/>
      <c r="ATM4" s="163"/>
      <c r="ATN4" s="163"/>
      <c r="ATO4" s="163"/>
      <c r="ATP4" s="163"/>
      <c r="ATQ4" s="163"/>
      <c r="ATR4" s="163"/>
      <c r="ATS4" s="163"/>
      <c r="ATT4" s="163"/>
      <c r="ATU4" s="163"/>
      <c r="ATV4" s="163"/>
      <c r="ATW4" s="163"/>
      <c r="ATX4" s="163"/>
      <c r="ATY4" s="163"/>
      <c r="ATZ4" s="163"/>
      <c r="AUA4" s="163"/>
      <c r="AUB4" s="163"/>
      <c r="AUC4" s="163"/>
      <c r="AUD4" s="163"/>
      <c r="AUE4" s="163"/>
      <c r="AUF4" s="163"/>
      <c r="AUG4" s="163"/>
      <c r="AUH4" s="163"/>
      <c r="AUI4" s="163"/>
      <c r="AUJ4" s="163"/>
      <c r="AUK4" s="163"/>
      <c r="AUL4" s="163"/>
      <c r="AUM4" s="163"/>
      <c r="AUN4" s="163"/>
      <c r="AUO4" s="163"/>
      <c r="AUP4" s="163"/>
      <c r="AUQ4" s="163"/>
      <c r="AUR4" s="163"/>
      <c r="AUS4" s="163"/>
      <c r="AUT4" s="163"/>
      <c r="AUU4" s="163"/>
      <c r="AUV4" s="163"/>
      <c r="AUW4" s="163"/>
      <c r="AUX4" s="163"/>
      <c r="AUY4" s="163"/>
      <c r="AUZ4" s="163"/>
      <c r="AVA4" s="163"/>
      <c r="AVB4" s="163"/>
      <c r="AVC4" s="163"/>
      <c r="AVD4" s="163"/>
      <c r="AVE4" s="163"/>
      <c r="AVF4" s="163"/>
      <c r="AVG4" s="163"/>
      <c r="AVH4" s="163"/>
      <c r="AVI4" s="163"/>
      <c r="AVJ4" s="163"/>
      <c r="AVK4" s="163"/>
      <c r="AVL4" s="163"/>
      <c r="AVM4" s="163"/>
      <c r="AVN4" s="163"/>
      <c r="AVO4" s="163"/>
      <c r="AVP4" s="163"/>
      <c r="AVQ4" s="163"/>
      <c r="AVR4" s="163"/>
      <c r="AVS4" s="163"/>
      <c r="AVT4" s="163"/>
      <c r="AVU4" s="163"/>
      <c r="AVV4" s="163"/>
      <c r="AVW4" s="163"/>
      <c r="AVX4" s="163"/>
      <c r="AVY4" s="163"/>
      <c r="AVZ4" s="163"/>
      <c r="AWA4" s="163"/>
      <c r="AWB4" s="163"/>
      <c r="AWC4" s="163"/>
      <c r="AWD4" s="163"/>
      <c r="AWE4" s="163"/>
      <c r="AWF4" s="163"/>
      <c r="AWG4" s="163"/>
      <c r="AWH4" s="163"/>
      <c r="AWI4" s="163"/>
      <c r="AWJ4" s="163"/>
      <c r="AWK4" s="163"/>
      <c r="AWL4" s="163"/>
      <c r="AWM4" s="163"/>
      <c r="AWN4" s="163"/>
      <c r="AWO4" s="163"/>
      <c r="AWP4" s="163"/>
      <c r="AWQ4" s="163"/>
      <c r="AWR4" s="163"/>
      <c r="AWS4" s="163"/>
      <c r="AWT4" s="163"/>
      <c r="AWU4" s="163"/>
      <c r="AWV4" s="163"/>
      <c r="AWW4" s="163"/>
      <c r="AWX4" s="163"/>
      <c r="AWY4" s="163"/>
      <c r="AWZ4" s="163"/>
      <c r="AXA4" s="163"/>
      <c r="AXB4" s="163"/>
      <c r="AXC4" s="163"/>
      <c r="AXD4" s="163"/>
      <c r="AXE4" s="163"/>
      <c r="AXF4" s="163"/>
      <c r="AXG4" s="163"/>
      <c r="AXH4" s="163"/>
      <c r="AXI4" s="163"/>
      <c r="AXJ4" s="163"/>
      <c r="AXK4" s="163"/>
      <c r="AXL4" s="163"/>
      <c r="AXM4" s="163"/>
      <c r="AXN4" s="163"/>
      <c r="AXO4" s="163"/>
      <c r="AXP4" s="163"/>
      <c r="AXQ4" s="163"/>
      <c r="AXR4" s="163"/>
      <c r="AXS4" s="163"/>
      <c r="AXT4" s="163"/>
      <c r="AXU4" s="163"/>
      <c r="AXV4" s="163"/>
      <c r="AXW4" s="163"/>
      <c r="AXX4" s="163"/>
      <c r="AXY4" s="163"/>
      <c r="AXZ4" s="163"/>
      <c r="AYA4" s="163"/>
      <c r="AYB4" s="163"/>
      <c r="AYC4" s="163"/>
      <c r="AYD4" s="163"/>
      <c r="AYE4" s="163"/>
      <c r="AYF4" s="163"/>
      <c r="AYG4" s="163"/>
      <c r="AYH4" s="163"/>
      <c r="AYI4" s="163"/>
      <c r="AYJ4" s="163"/>
      <c r="AYK4" s="163"/>
      <c r="AYL4" s="163"/>
      <c r="AYM4" s="163"/>
      <c r="AYN4" s="163"/>
      <c r="AYO4" s="163"/>
      <c r="AYP4" s="163"/>
      <c r="AYQ4" s="163"/>
      <c r="AYR4" s="163"/>
      <c r="AYS4" s="163"/>
      <c r="AYT4" s="163"/>
      <c r="AYU4" s="163"/>
      <c r="AYV4" s="163"/>
      <c r="AYW4" s="163"/>
      <c r="AYX4" s="163"/>
      <c r="AYY4" s="163"/>
      <c r="AYZ4" s="163"/>
      <c r="AZA4" s="163"/>
      <c r="AZB4" s="163"/>
      <c r="AZC4" s="163"/>
      <c r="AZD4" s="163"/>
      <c r="AZE4" s="163"/>
      <c r="AZF4" s="163"/>
      <c r="AZG4" s="163"/>
      <c r="AZH4" s="163"/>
      <c r="AZI4" s="163"/>
      <c r="AZJ4" s="163"/>
      <c r="AZK4" s="163"/>
      <c r="AZL4" s="163"/>
      <c r="AZM4" s="163"/>
      <c r="AZN4" s="163"/>
      <c r="AZO4" s="163"/>
      <c r="AZP4" s="163"/>
      <c r="AZQ4" s="163"/>
      <c r="AZR4" s="163"/>
      <c r="AZS4" s="163"/>
      <c r="AZT4" s="163"/>
      <c r="AZU4" s="163"/>
      <c r="AZV4" s="163"/>
      <c r="AZW4" s="163"/>
      <c r="AZX4" s="163"/>
      <c r="AZY4" s="163"/>
      <c r="AZZ4" s="163"/>
      <c r="BAA4" s="163"/>
      <c r="BAB4" s="163"/>
      <c r="BAC4" s="163"/>
      <c r="BAD4" s="163"/>
      <c r="BAE4" s="163"/>
      <c r="BAF4" s="163"/>
      <c r="BAG4" s="163"/>
      <c r="BAH4" s="163"/>
      <c r="BAI4" s="163"/>
      <c r="BAJ4" s="163"/>
      <c r="BAK4" s="163"/>
      <c r="BAL4" s="163"/>
      <c r="BAM4" s="163"/>
      <c r="BAN4" s="163"/>
      <c r="BAO4" s="163"/>
      <c r="BAP4" s="163"/>
      <c r="BAQ4" s="163"/>
      <c r="BAR4" s="163"/>
      <c r="BAS4" s="163"/>
      <c r="BAT4" s="163"/>
      <c r="BAU4" s="163"/>
      <c r="BAV4" s="163"/>
      <c r="BAW4" s="163"/>
      <c r="BAX4" s="163"/>
      <c r="BAY4" s="163"/>
      <c r="BAZ4" s="163"/>
      <c r="BBA4" s="163"/>
      <c r="BBB4" s="163"/>
      <c r="BBC4" s="163"/>
      <c r="BBD4" s="163"/>
      <c r="BBE4" s="163"/>
      <c r="BBF4" s="163"/>
      <c r="BBG4" s="163"/>
      <c r="BBH4" s="163"/>
      <c r="BBI4" s="163"/>
      <c r="BBJ4" s="163"/>
      <c r="BBK4" s="163"/>
      <c r="BBL4" s="163"/>
      <c r="BBM4" s="163"/>
      <c r="BBN4" s="163"/>
      <c r="BBO4" s="163"/>
      <c r="BBP4" s="163"/>
      <c r="BBQ4" s="163"/>
      <c r="BBR4" s="163"/>
      <c r="BBS4" s="163"/>
      <c r="BBT4" s="163"/>
      <c r="BBU4" s="163"/>
      <c r="BBV4" s="163"/>
      <c r="BBW4" s="163"/>
      <c r="BBX4" s="163"/>
      <c r="BBY4" s="163"/>
      <c r="BBZ4" s="163"/>
      <c r="BCA4" s="163"/>
      <c r="BCB4" s="163"/>
      <c r="BCC4" s="163"/>
      <c r="BCD4" s="163"/>
      <c r="BCE4" s="163"/>
      <c r="BCF4" s="163"/>
      <c r="BCG4" s="163"/>
      <c r="BCH4" s="163"/>
      <c r="BCI4" s="163"/>
      <c r="BCJ4" s="163"/>
      <c r="BCK4" s="163"/>
      <c r="BCL4" s="163"/>
      <c r="BCM4" s="163"/>
      <c r="BCN4" s="163"/>
      <c r="BCO4" s="163"/>
      <c r="BCP4" s="163"/>
      <c r="BCQ4" s="163"/>
      <c r="BCR4" s="163"/>
      <c r="BCS4" s="163"/>
      <c r="BCT4" s="163"/>
      <c r="BCU4" s="163"/>
      <c r="BCV4" s="163"/>
      <c r="BCW4" s="163"/>
      <c r="BCX4" s="163"/>
      <c r="BCY4" s="163"/>
      <c r="BCZ4" s="163"/>
      <c r="BDA4" s="163"/>
      <c r="BDB4" s="163"/>
      <c r="BDC4" s="163"/>
      <c r="BDD4" s="163"/>
      <c r="BDE4" s="163"/>
      <c r="BDF4" s="163"/>
      <c r="BDG4" s="163"/>
      <c r="BDH4" s="163"/>
      <c r="BDI4" s="163"/>
      <c r="BDJ4" s="163"/>
      <c r="BDK4" s="163"/>
      <c r="BDL4" s="163"/>
      <c r="BDM4" s="163"/>
      <c r="BDN4" s="163"/>
      <c r="BDO4" s="163"/>
      <c r="BDP4" s="163"/>
    </row>
    <row r="5" spans="1:1473" x14ac:dyDescent="0.35">
      <c r="A5" s="7"/>
      <c r="B5" s="1971" t="s">
        <v>745</v>
      </c>
      <c r="C5" s="1972"/>
      <c r="D5" s="1972"/>
      <c r="E5" s="1972"/>
      <c r="F5" s="1972"/>
      <c r="G5" s="1972"/>
      <c r="H5" s="1972"/>
      <c r="I5" s="1972"/>
      <c r="J5" s="553"/>
      <c r="K5" s="7"/>
      <c r="L5" s="7"/>
      <c r="M5" s="7"/>
      <c r="N5" s="7"/>
      <c r="O5" s="7"/>
      <c r="P5" s="7"/>
      <c r="Q5" s="7"/>
      <c r="S5" s="7"/>
      <c r="T5" s="7"/>
      <c r="U5" s="7"/>
      <c r="V5" s="7"/>
      <c r="W5" s="7"/>
      <c r="X5" s="7"/>
      <c r="Y5" s="7"/>
      <c r="Z5" s="7"/>
      <c r="AA5" s="1515" t="s">
        <v>746</v>
      </c>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c r="IZ5" s="7"/>
      <c r="JA5" s="7"/>
      <c r="JB5" s="7"/>
      <c r="JC5" s="7"/>
      <c r="JD5" s="7"/>
      <c r="JE5" s="7"/>
      <c r="JF5" s="7"/>
      <c r="JG5" s="7"/>
      <c r="JH5" s="7"/>
      <c r="JI5" s="7"/>
      <c r="JJ5" s="7"/>
      <c r="JK5" s="7"/>
      <c r="JL5" s="7"/>
      <c r="JM5" s="7"/>
      <c r="JN5" s="7"/>
      <c r="JO5" s="7"/>
      <c r="JP5" s="7"/>
      <c r="JQ5" s="7"/>
      <c r="JR5" s="7"/>
      <c r="JS5" s="7"/>
      <c r="JT5" s="7"/>
      <c r="JU5" s="7"/>
      <c r="JV5" s="7"/>
      <c r="JW5" s="7"/>
      <c r="JX5" s="7"/>
      <c r="JY5" s="7"/>
      <c r="JZ5" s="7"/>
      <c r="KA5" s="7"/>
      <c r="KB5" s="7"/>
      <c r="KC5" s="7"/>
      <c r="KD5" s="7"/>
      <c r="KE5" s="7"/>
      <c r="KF5" s="7"/>
      <c r="KG5" s="7"/>
      <c r="KH5" s="7"/>
      <c r="KI5" s="7"/>
      <c r="KJ5" s="7"/>
      <c r="KK5" s="7"/>
      <c r="KL5" s="7"/>
      <c r="KM5" s="7"/>
      <c r="KN5" s="7"/>
      <c r="KO5" s="7"/>
      <c r="KP5" s="7"/>
      <c r="KQ5" s="7"/>
      <c r="KR5" s="7"/>
      <c r="KS5" s="7"/>
      <c r="KT5" s="7"/>
      <c r="KU5" s="7"/>
      <c r="KV5" s="7"/>
      <c r="KW5" s="7"/>
      <c r="KX5" s="7"/>
      <c r="KY5" s="7"/>
      <c r="KZ5" s="7"/>
      <c r="LA5" s="7"/>
      <c r="LB5" s="7"/>
      <c r="LC5" s="7"/>
      <c r="LD5" s="7"/>
      <c r="LE5" s="7"/>
      <c r="LF5" s="7"/>
      <c r="LG5" s="7"/>
      <c r="LH5" s="7"/>
      <c r="LI5" s="7"/>
      <c r="LJ5" s="7"/>
      <c r="LK5" s="7"/>
      <c r="LL5" s="7"/>
      <c r="LM5" s="7"/>
      <c r="LN5" s="7"/>
      <c r="LO5" s="7"/>
      <c r="LP5" s="7"/>
      <c r="LQ5" s="7"/>
      <c r="LR5" s="7"/>
      <c r="LS5" s="7"/>
      <c r="LT5" s="7"/>
      <c r="LU5" s="7"/>
      <c r="LV5" s="7"/>
      <c r="LW5" s="7"/>
      <c r="LX5" s="7"/>
      <c r="LY5" s="7"/>
      <c r="LZ5" s="7"/>
      <c r="MA5" s="7"/>
      <c r="MB5" s="7"/>
      <c r="MC5" s="7"/>
      <c r="MD5" s="7"/>
      <c r="ME5" s="7"/>
      <c r="MF5" s="7"/>
      <c r="MG5" s="7"/>
      <c r="MH5" s="7"/>
      <c r="MI5" s="7"/>
      <c r="MJ5" s="7"/>
      <c r="MK5" s="7"/>
      <c r="ML5" s="7"/>
      <c r="MM5" s="7"/>
      <c r="MN5" s="7"/>
      <c r="MO5" s="7"/>
      <c r="MP5" s="7"/>
      <c r="MQ5" s="7"/>
      <c r="MR5" s="7"/>
      <c r="MS5" s="7"/>
      <c r="MT5" s="7"/>
      <c r="MU5" s="7"/>
      <c r="MV5" s="7"/>
      <c r="MW5" s="7"/>
      <c r="MX5" s="7"/>
      <c r="MY5" s="7"/>
      <c r="MZ5" s="7"/>
      <c r="NA5" s="7"/>
      <c r="NB5" s="7"/>
      <c r="NC5" s="7"/>
      <c r="ND5" s="7"/>
      <c r="NE5" s="7"/>
      <c r="NF5" s="7"/>
      <c r="NG5" s="7"/>
      <c r="NH5" s="7"/>
      <c r="NI5" s="7"/>
      <c r="NJ5" s="7"/>
      <c r="NK5" s="7"/>
      <c r="NL5" s="7"/>
      <c r="NM5" s="7"/>
      <c r="NN5" s="7"/>
      <c r="NO5" s="7"/>
      <c r="NP5" s="7"/>
      <c r="NQ5" s="7"/>
      <c r="NR5" s="7"/>
      <c r="NS5" s="7"/>
      <c r="NT5" s="7"/>
      <c r="NU5" s="7"/>
      <c r="NV5" s="7"/>
      <c r="NW5" s="7"/>
      <c r="NX5" s="7"/>
      <c r="NY5" s="7"/>
      <c r="NZ5" s="7"/>
      <c r="OA5" s="7"/>
      <c r="OB5" s="7"/>
      <c r="OC5" s="7"/>
      <c r="OD5" s="7"/>
      <c r="OE5" s="7"/>
      <c r="OF5" s="7"/>
      <c r="OG5" s="7"/>
      <c r="OH5" s="7"/>
      <c r="OI5" s="7"/>
      <c r="OJ5" s="7"/>
      <c r="OK5" s="7"/>
      <c r="OL5" s="7"/>
      <c r="OM5" s="7"/>
      <c r="ON5" s="7"/>
      <c r="OO5" s="7"/>
      <c r="OP5" s="7"/>
      <c r="OQ5" s="7"/>
      <c r="OR5" s="7"/>
      <c r="OS5" s="7"/>
      <c r="OT5" s="7"/>
      <c r="OU5" s="7"/>
      <c r="OV5" s="7"/>
      <c r="OW5" s="7"/>
      <c r="OX5" s="7"/>
      <c r="OY5" s="7"/>
      <c r="OZ5" s="7"/>
      <c r="PA5" s="7"/>
      <c r="PB5" s="7"/>
      <c r="PC5" s="7"/>
      <c r="PD5" s="7"/>
      <c r="PE5" s="7"/>
      <c r="PF5" s="7"/>
      <c r="PG5" s="7"/>
      <c r="PH5" s="7"/>
      <c r="PI5" s="7"/>
      <c r="PJ5" s="7"/>
      <c r="PK5" s="7"/>
      <c r="PL5" s="7"/>
      <c r="PM5" s="7"/>
      <c r="PN5" s="7"/>
      <c r="PO5" s="7"/>
      <c r="PP5" s="7"/>
      <c r="PQ5" s="7"/>
      <c r="PR5" s="7"/>
      <c r="PS5" s="7"/>
      <c r="PT5" s="7"/>
      <c r="PU5" s="7"/>
      <c r="PV5" s="7"/>
      <c r="PW5" s="7"/>
      <c r="PX5" s="7"/>
      <c r="PY5" s="7"/>
      <c r="PZ5" s="7"/>
      <c r="QA5" s="7"/>
      <c r="QB5" s="7"/>
      <c r="QC5" s="7"/>
      <c r="QD5" s="7"/>
      <c r="QE5" s="7"/>
      <c r="QF5" s="7"/>
      <c r="QG5" s="7"/>
      <c r="QH5" s="7"/>
      <c r="QI5" s="7"/>
      <c r="QJ5" s="7"/>
      <c r="QK5" s="7"/>
      <c r="QL5" s="7"/>
      <c r="QM5" s="7"/>
      <c r="QN5" s="7"/>
      <c r="QO5" s="7"/>
      <c r="QP5" s="7"/>
      <c r="QQ5" s="7"/>
      <c r="QR5" s="7"/>
      <c r="QS5" s="7"/>
      <c r="QT5" s="7"/>
      <c r="QU5" s="7"/>
      <c r="QV5" s="7"/>
      <c r="QW5" s="7"/>
      <c r="QX5" s="7"/>
      <c r="QY5" s="7"/>
      <c r="QZ5" s="7"/>
      <c r="RA5" s="7"/>
      <c r="RB5" s="7"/>
      <c r="RC5" s="7"/>
      <c r="RD5" s="7"/>
      <c r="RE5" s="7"/>
      <c r="RF5" s="7"/>
      <c r="RG5" s="7"/>
      <c r="RH5" s="7"/>
      <c r="RI5" s="7"/>
      <c r="RJ5" s="7"/>
      <c r="RK5" s="7"/>
      <c r="RL5" s="7"/>
      <c r="RM5" s="7"/>
      <c r="RN5" s="7"/>
      <c r="RO5" s="7"/>
      <c r="RP5" s="7"/>
      <c r="RQ5" s="7"/>
      <c r="RR5" s="7"/>
      <c r="RS5" s="7"/>
      <c r="RT5" s="7"/>
      <c r="RU5" s="7"/>
      <c r="RV5" s="7"/>
      <c r="RW5" s="7"/>
      <c r="RX5" s="7"/>
      <c r="RY5" s="7"/>
      <c r="RZ5" s="7"/>
      <c r="SA5" s="7"/>
      <c r="SB5" s="7"/>
      <c r="SC5" s="7"/>
      <c r="SD5" s="7"/>
      <c r="SE5" s="7"/>
      <c r="SF5" s="7"/>
      <c r="SG5" s="7"/>
      <c r="SH5" s="7"/>
      <c r="SI5" s="7"/>
      <c r="SJ5" s="7"/>
      <c r="SK5" s="7"/>
      <c r="SL5" s="7"/>
      <c r="SM5" s="7"/>
      <c r="SN5" s="7"/>
      <c r="SO5" s="7"/>
      <c r="SP5" s="7"/>
      <c r="SQ5" s="7"/>
      <c r="SR5" s="7"/>
      <c r="SS5" s="7"/>
      <c r="ST5" s="7"/>
      <c r="SU5" s="7"/>
      <c r="SV5" s="7"/>
      <c r="SW5" s="7"/>
      <c r="SX5" s="7"/>
      <c r="SY5" s="7"/>
      <c r="SZ5" s="7"/>
      <c r="TA5" s="7"/>
      <c r="TB5" s="7"/>
      <c r="TC5" s="7"/>
      <c r="TD5" s="7"/>
      <c r="TE5" s="7"/>
      <c r="TF5" s="7"/>
      <c r="TG5" s="7"/>
      <c r="TH5" s="7"/>
      <c r="TI5" s="7"/>
      <c r="TJ5" s="7"/>
      <c r="TK5" s="7"/>
      <c r="TL5" s="7"/>
      <c r="TM5" s="7"/>
      <c r="TN5" s="7"/>
      <c r="TO5" s="7"/>
      <c r="TP5" s="7"/>
      <c r="TQ5" s="7"/>
      <c r="TR5" s="7"/>
      <c r="TS5" s="7"/>
      <c r="TT5" s="7"/>
      <c r="TU5" s="7"/>
      <c r="TV5" s="7"/>
      <c r="TW5" s="7"/>
      <c r="TX5" s="7"/>
      <c r="TY5" s="7"/>
      <c r="TZ5" s="7"/>
      <c r="UA5" s="7"/>
      <c r="UB5" s="7"/>
      <c r="UC5" s="7"/>
      <c r="UD5" s="7"/>
      <c r="UE5" s="7"/>
      <c r="UF5" s="7"/>
      <c r="UG5" s="7"/>
      <c r="UH5" s="7"/>
      <c r="UI5" s="7"/>
      <c r="UJ5" s="7"/>
      <c r="UK5" s="7"/>
      <c r="UL5" s="7"/>
      <c r="UM5" s="7"/>
      <c r="UN5" s="7"/>
      <c r="UO5" s="7"/>
      <c r="UP5" s="7"/>
      <c r="UQ5" s="7"/>
      <c r="UR5" s="7"/>
      <c r="US5" s="7"/>
      <c r="UT5" s="7"/>
      <c r="UU5" s="7"/>
      <c r="UV5" s="7"/>
      <c r="UW5" s="7"/>
      <c r="UX5" s="7"/>
      <c r="UY5" s="7"/>
      <c r="UZ5" s="7"/>
      <c r="VA5" s="7"/>
      <c r="VB5" s="7"/>
      <c r="VC5" s="7"/>
      <c r="VD5" s="7"/>
      <c r="VE5" s="7"/>
      <c r="VF5" s="7"/>
      <c r="VG5" s="7"/>
      <c r="VH5" s="7"/>
      <c r="VI5" s="7"/>
      <c r="VJ5" s="7"/>
      <c r="VK5" s="7"/>
      <c r="VL5" s="7"/>
      <c r="VM5" s="7"/>
      <c r="VN5" s="7"/>
      <c r="VO5" s="7"/>
      <c r="VP5" s="7"/>
      <c r="VQ5" s="7"/>
      <c r="VR5" s="7"/>
      <c r="VS5" s="7"/>
      <c r="VT5" s="7"/>
      <c r="VU5" s="7"/>
      <c r="VV5" s="7"/>
      <c r="VW5" s="7"/>
      <c r="VX5" s="7"/>
      <c r="VY5" s="7"/>
      <c r="VZ5" s="7"/>
      <c r="WA5" s="7"/>
      <c r="WB5" s="7"/>
      <c r="WC5" s="7"/>
      <c r="WD5" s="7"/>
      <c r="WE5" s="7"/>
      <c r="WF5" s="7"/>
      <c r="WG5" s="7"/>
      <c r="WH5" s="7"/>
      <c r="WI5" s="7"/>
      <c r="WJ5" s="7"/>
      <c r="WK5" s="7"/>
      <c r="WL5" s="7"/>
      <c r="WM5" s="7"/>
      <c r="WN5" s="7"/>
      <c r="WO5" s="7"/>
      <c r="WP5" s="7"/>
      <c r="WQ5" s="7"/>
      <c r="WR5" s="7"/>
      <c r="WS5" s="7"/>
      <c r="WT5" s="7"/>
      <c r="WU5" s="7"/>
      <c r="WV5" s="7"/>
      <c r="WW5" s="7"/>
      <c r="WX5" s="7"/>
      <c r="WY5" s="7"/>
      <c r="WZ5" s="7"/>
      <c r="XA5" s="7"/>
      <c r="XB5" s="7"/>
      <c r="XC5" s="7"/>
      <c r="XD5" s="7"/>
      <c r="XE5" s="7"/>
      <c r="XF5" s="7"/>
      <c r="XG5" s="7"/>
      <c r="XH5" s="7"/>
      <c r="XI5" s="7"/>
      <c r="XJ5" s="7"/>
      <c r="XK5" s="7"/>
      <c r="XL5" s="7"/>
      <c r="XM5" s="7"/>
      <c r="XN5" s="7"/>
      <c r="XO5" s="7"/>
      <c r="XP5" s="7"/>
      <c r="XQ5" s="7"/>
      <c r="XR5" s="7"/>
      <c r="XS5" s="7"/>
      <c r="XT5" s="7"/>
      <c r="XU5" s="7"/>
      <c r="XV5" s="7"/>
      <c r="XW5" s="7"/>
      <c r="XX5" s="7"/>
      <c r="XY5" s="7"/>
      <c r="XZ5" s="7"/>
      <c r="YA5" s="7"/>
      <c r="YB5" s="7"/>
      <c r="YC5" s="7"/>
      <c r="YD5" s="7"/>
      <c r="YE5" s="7"/>
      <c r="YF5" s="7"/>
      <c r="YG5" s="7"/>
      <c r="YH5" s="7"/>
      <c r="YI5" s="7"/>
      <c r="YJ5" s="7"/>
      <c r="YK5" s="7"/>
      <c r="YL5" s="7"/>
      <c r="YM5" s="7"/>
      <c r="YN5" s="7"/>
      <c r="YO5" s="7"/>
      <c r="YP5" s="7"/>
      <c r="YQ5" s="7"/>
      <c r="YR5" s="7"/>
      <c r="YS5" s="7"/>
      <c r="YT5" s="7"/>
      <c r="YU5" s="7"/>
      <c r="YV5" s="7"/>
      <c r="YW5" s="7"/>
      <c r="YX5" s="7"/>
      <c r="YY5" s="7"/>
      <c r="YZ5" s="7"/>
      <c r="ZA5" s="7"/>
      <c r="ZB5" s="7"/>
      <c r="ZC5" s="7"/>
      <c r="ZD5" s="7"/>
      <c r="ZE5" s="7"/>
      <c r="ZF5" s="7"/>
      <c r="ZG5" s="7"/>
      <c r="ZH5" s="7"/>
      <c r="ZI5" s="7"/>
      <c r="ZJ5" s="7"/>
      <c r="ZK5" s="7"/>
      <c r="ZL5" s="7"/>
      <c r="ZM5" s="7"/>
      <c r="ZN5" s="7"/>
      <c r="ZO5" s="7"/>
      <c r="ZP5" s="7"/>
      <c r="ZQ5" s="7"/>
      <c r="ZR5" s="7"/>
      <c r="ZS5" s="7"/>
      <c r="ZT5" s="7"/>
      <c r="ZU5" s="7"/>
      <c r="ZV5" s="7"/>
      <c r="ZW5" s="7"/>
      <c r="ZX5" s="7"/>
      <c r="ZY5" s="7"/>
      <c r="ZZ5" s="7"/>
      <c r="AAA5" s="7"/>
      <c r="AAB5" s="7"/>
      <c r="AAC5" s="7"/>
      <c r="AAD5" s="7"/>
      <c r="AAE5" s="7"/>
      <c r="AAF5" s="7"/>
      <c r="AAG5" s="7"/>
      <c r="AAH5" s="7"/>
      <c r="AAI5" s="7"/>
      <c r="AAJ5" s="7"/>
      <c r="AAK5" s="7"/>
      <c r="AAL5" s="7"/>
      <c r="AAM5" s="7"/>
      <c r="AAN5" s="7"/>
      <c r="AAO5" s="7"/>
      <c r="AAP5" s="7"/>
      <c r="AAQ5" s="7"/>
      <c r="AAR5" s="7"/>
      <c r="AAS5" s="7"/>
      <c r="AAT5" s="7"/>
      <c r="AAU5" s="7"/>
      <c r="AAV5" s="7"/>
      <c r="AAW5" s="7"/>
      <c r="AAX5" s="7"/>
      <c r="AAY5" s="7"/>
      <c r="AAZ5" s="7"/>
      <c r="ABA5" s="7"/>
      <c r="ABB5" s="7"/>
      <c r="ABC5" s="7"/>
      <c r="ABD5" s="7"/>
      <c r="ABE5" s="7"/>
      <c r="ABF5" s="7"/>
      <c r="ABG5" s="7"/>
      <c r="ABH5" s="7"/>
      <c r="ABI5" s="7"/>
      <c r="ABJ5" s="7"/>
      <c r="ABK5" s="7"/>
      <c r="ABL5" s="7"/>
      <c r="ABM5" s="7"/>
      <c r="ABN5" s="7"/>
      <c r="ABO5" s="7"/>
      <c r="ABP5" s="7"/>
      <c r="ABQ5" s="7"/>
      <c r="ABR5" s="7"/>
      <c r="ABS5" s="7"/>
      <c r="ABT5" s="7"/>
      <c r="ABU5" s="7"/>
      <c r="ABV5" s="7"/>
      <c r="ABW5" s="7"/>
      <c r="ABX5" s="7"/>
      <c r="ABY5" s="7"/>
      <c r="ABZ5" s="7"/>
      <c r="ACA5" s="7"/>
      <c r="ACB5" s="7"/>
      <c r="ACC5" s="7"/>
      <c r="ACD5" s="7"/>
      <c r="ACE5" s="7"/>
      <c r="ACF5" s="7"/>
      <c r="ACG5" s="7"/>
      <c r="ACH5" s="7"/>
      <c r="ACI5" s="7"/>
      <c r="ACJ5" s="7"/>
      <c r="ACK5" s="7"/>
      <c r="ACL5" s="7"/>
      <c r="ACM5" s="7"/>
      <c r="ACN5" s="7"/>
      <c r="ACO5" s="7"/>
      <c r="ACP5" s="7"/>
      <c r="ACQ5" s="7"/>
      <c r="ACR5" s="7"/>
      <c r="ACS5" s="7"/>
      <c r="ACT5" s="7"/>
      <c r="ACU5" s="7"/>
      <c r="ACV5" s="7"/>
      <c r="ACW5" s="7"/>
      <c r="ACX5" s="7"/>
      <c r="ACY5" s="7"/>
      <c r="ACZ5" s="7"/>
      <c r="ADA5" s="7"/>
      <c r="ADB5" s="7"/>
      <c r="ADC5" s="7"/>
      <c r="ADD5" s="7"/>
      <c r="ADE5" s="7"/>
      <c r="ADF5" s="7"/>
      <c r="ADG5" s="7"/>
      <c r="ADH5" s="7"/>
      <c r="ADI5" s="7"/>
      <c r="ADJ5" s="7"/>
      <c r="ADK5" s="7"/>
      <c r="ADL5" s="7"/>
      <c r="ADM5" s="7"/>
      <c r="ADN5" s="7"/>
      <c r="ADO5" s="7"/>
      <c r="ADP5" s="7"/>
      <c r="ADQ5" s="7"/>
      <c r="ADR5" s="7"/>
      <c r="ADS5" s="7"/>
      <c r="ADT5" s="7"/>
      <c r="ADU5" s="7"/>
      <c r="ADV5" s="7"/>
      <c r="ADW5" s="7"/>
      <c r="ADX5" s="7"/>
      <c r="ADY5" s="7"/>
      <c r="ADZ5" s="7"/>
      <c r="AEA5" s="7"/>
      <c r="AEB5" s="7"/>
      <c r="AEC5" s="7"/>
      <c r="AED5" s="7"/>
      <c r="AEE5" s="7"/>
      <c r="AEF5" s="7"/>
      <c r="AEG5" s="7"/>
      <c r="AEH5" s="7"/>
      <c r="AEI5" s="7"/>
      <c r="AEJ5" s="7"/>
      <c r="AEK5" s="7"/>
      <c r="AEL5" s="7"/>
      <c r="AEM5" s="7"/>
      <c r="AEN5" s="7"/>
      <c r="AEO5" s="7"/>
      <c r="AEP5" s="7"/>
      <c r="AEQ5" s="7"/>
      <c r="AER5" s="7"/>
      <c r="AES5" s="7"/>
      <c r="AET5" s="7"/>
      <c r="AEU5" s="7"/>
      <c r="AEV5" s="7"/>
      <c r="AEW5" s="7"/>
      <c r="AEX5" s="7"/>
      <c r="AEY5" s="7"/>
      <c r="AEZ5" s="7"/>
      <c r="AFA5" s="7"/>
      <c r="AFB5" s="7"/>
      <c r="AFC5" s="7"/>
      <c r="AFD5" s="7"/>
      <c r="AFE5" s="7"/>
      <c r="AFF5" s="7"/>
      <c r="AFG5" s="7"/>
      <c r="AFH5" s="7"/>
      <c r="AFI5" s="7"/>
      <c r="AFJ5" s="7"/>
      <c r="AFK5" s="7"/>
      <c r="AFL5" s="7"/>
      <c r="AFM5" s="7"/>
      <c r="AFN5" s="7"/>
      <c r="AFO5" s="7"/>
      <c r="AFP5" s="7"/>
      <c r="AFQ5" s="7"/>
      <c r="AFR5" s="7"/>
      <c r="AFS5" s="7"/>
      <c r="AFT5" s="7"/>
      <c r="AFU5" s="7"/>
      <c r="AFV5" s="7"/>
      <c r="AFW5" s="7"/>
      <c r="AFX5" s="7"/>
      <c r="AFY5" s="7"/>
      <c r="AFZ5" s="7"/>
      <c r="AGA5" s="7"/>
      <c r="AGB5" s="7"/>
      <c r="AGC5" s="7"/>
      <c r="AGD5" s="7"/>
      <c r="AGE5" s="7"/>
      <c r="AGF5" s="7"/>
      <c r="AGG5" s="7"/>
      <c r="AGH5" s="7"/>
      <c r="AGI5" s="7"/>
      <c r="AGJ5" s="7"/>
      <c r="AGK5" s="7"/>
      <c r="AGL5" s="7"/>
      <c r="AGM5" s="7"/>
      <c r="AGN5" s="7"/>
      <c r="AGO5" s="7"/>
      <c r="AGP5" s="7"/>
      <c r="AGQ5" s="7"/>
      <c r="AGR5" s="7"/>
      <c r="AGS5" s="7"/>
      <c r="AGT5" s="7"/>
      <c r="AGU5" s="7"/>
      <c r="AGV5" s="7"/>
      <c r="AGW5" s="7"/>
      <c r="AGX5" s="7"/>
      <c r="AGY5" s="7"/>
      <c r="AGZ5" s="7"/>
      <c r="AHA5" s="7"/>
      <c r="AHB5" s="7"/>
      <c r="AHC5" s="7"/>
      <c r="AHD5" s="7"/>
      <c r="AHE5" s="7"/>
      <c r="AHF5" s="7"/>
      <c r="AHG5" s="7"/>
      <c r="AHH5" s="7"/>
      <c r="AHI5" s="7"/>
      <c r="AHJ5" s="7"/>
      <c r="AHK5" s="7"/>
      <c r="AHL5" s="7"/>
      <c r="AHM5" s="7"/>
      <c r="AHN5" s="7"/>
      <c r="AHO5" s="7"/>
      <c r="AHP5" s="7"/>
      <c r="AHQ5" s="7"/>
      <c r="AHR5" s="7"/>
      <c r="AHS5" s="7"/>
      <c r="AHT5" s="7"/>
      <c r="AHU5" s="7"/>
      <c r="AHV5" s="7"/>
      <c r="AHW5" s="7"/>
      <c r="AHX5" s="7"/>
      <c r="AHY5" s="7"/>
      <c r="AHZ5" s="7"/>
      <c r="AIA5" s="7"/>
      <c r="AIB5" s="7"/>
      <c r="AIC5" s="7"/>
      <c r="AID5" s="7"/>
      <c r="AIE5" s="7"/>
      <c r="AIF5" s="7"/>
      <c r="AIG5" s="7"/>
      <c r="AIH5" s="7"/>
      <c r="AII5" s="7"/>
      <c r="AIJ5" s="7"/>
      <c r="AIK5" s="7"/>
      <c r="AIL5" s="7"/>
      <c r="AIM5" s="7"/>
      <c r="AIN5" s="7"/>
      <c r="AIO5" s="7"/>
      <c r="AIP5" s="7"/>
      <c r="AIQ5" s="7"/>
      <c r="AIR5" s="7"/>
      <c r="AIS5" s="7"/>
      <c r="AIT5" s="7"/>
      <c r="AIU5" s="7"/>
      <c r="AIV5" s="7"/>
      <c r="AIW5" s="7"/>
      <c r="AIX5" s="7"/>
      <c r="AIY5" s="7"/>
      <c r="AIZ5" s="7"/>
      <c r="AJA5" s="7"/>
      <c r="AJB5" s="7"/>
      <c r="AJC5" s="7"/>
      <c r="AJD5" s="7"/>
      <c r="AJE5" s="7"/>
      <c r="AJF5" s="7"/>
      <c r="AJG5" s="7"/>
      <c r="AJH5" s="7"/>
      <c r="AJI5" s="7"/>
      <c r="AJJ5" s="7"/>
      <c r="AJK5" s="7"/>
      <c r="AJL5" s="7"/>
      <c r="AJM5" s="7"/>
      <c r="AJN5" s="7"/>
      <c r="AJO5" s="7"/>
      <c r="AJP5" s="7"/>
      <c r="AJQ5" s="7"/>
      <c r="AJR5" s="7"/>
      <c r="AJS5" s="7"/>
      <c r="AJT5" s="7"/>
      <c r="AJU5" s="7"/>
      <c r="AJV5" s="7"/>
      <c r="AJW5" s="7"/>
      <c r="AJX5" s="7"/>
      <c r="AJY5" s="7"/>
      <c r="AJZ5" s="7"/>
      <c r="AKA5" s="7"/>
      <c r="AKB5" s="7"/>
      <c r="AKC5" s="7"/>
      <c r="AKD5" s="7"/>
      <c r="AKE5" s="7"/>
      <c r="AKF5" s="7"/>
      <c r="AKG5" s="7"/>
      <c r="AKH5" s="7"/>
      <c r="AKI5" s="7"/>
      <c r="AKJ5" s="7"/>
      <c r="AKK5" s="7"/>
      <c r="AKL5" s="7"/>
      <c r="AKM5" s="7"/>
      <c r="AKN5" s="7"/>
      <c r="AKO5" s="7"/>
      <c r="AKP5" s="7"/>
      <c r="AKQ5" s="7"/>
      <c r="AKR5" s="7"/>
      <c r="AKS5" s="7"/>
      <c r="AKT5" s="7"/>
      <c r="AKU5" s="7"/>
      <c r="AKV5" s="7"/>
      <c r="AKW5" s="7"/>
      <c r="AKX5" s="7"/>
      <c r="AKY5" s="7"/>
      <c r="AKZ5" s="7"/>
      <c r="ALA5" s="7"/>
      <c r="ALB5" s="7"/>
      <c r="ALC5" s="7"/>
      <c r="ALD5" s="7"/>
      <c r="ALE5" s="7"/>
      <c r="ALF5" s="7"/>
      <c r="ALG5" s="7"/>
      <c r="ALH5" s="7"/>
      <c r="ALI5" s="7"/>
      <c r="ALJ5" s="7"/>
      <c r="ALK5" s="7"/>
      <c r="ALL5" s="7"/>
      <c r="ALM5" s="7"/>
      <c r="ALN5" s="7"/>
      <c r="ALO5" s="7"/>
      <c r="ALP5" s="7"/>
      <c r="ALQ5" s="7"/>
      <c r="ALR5" s="7"/>
      <c r="ALS5" s="7"/>
      <c r="ALT5" s="7"/>
      <c r="ALU5" s="7"/>
      <c r="ALV5" s="7"/>
      <c r="ALW5" s="7"/>
      <c r="ALX5" s="7"/>
      <c r="ALY5" s="7"/>
      <c r="ALZ5" s="7"/>
      <c r="AMA5" s="7"/>
      <c r="AMB5" s="7"/>
      <c r="AMC5" s="7"/>
      <c r="AMD5" s="7"/>
      <c r="AME5" s="7"/>
      <c r="AMF5" s="7"/>
      <c r="AMG5" s="7"/>
      <c r="AMH5" s="7"/>
      <c r="AMI5" s="7"/>
      <c r="AMJ5" s="7"/>
      <c r="AMK5" s="7"/>
      <c r="AML5" s="7"/>
      <c r="AMM5" s="7"/>
      <c r="AMN5" s="7"/>
      <c r="AMO5" s="7"/>
      <c r="AMP5" s="7"/>
      <c r="AMQ5" s="7"/>
      <c r="AMR5" s="7"/>
      <c r="AMS5" s="7"/>
      <c r="AMT5" s="7"/>
      <c r="AMU5" s="7"/>
      <c r="AMV5" s="7"/>
      <c r="AMW5" s="7"/>
      <c r="AMX5" s="7"/>
      <c r="AMY5" s="7"/>
      <c r="AMZ5" s="7"/>
      <c r="ANA5" s="7"/>
      <c r="ANB5" s="7"/>
      <c r="ANC5" s="7"/>
      <c r="AND5" s="7"/>
      <c r="ANE5" s="7"/>
      <c r="ANF5" s="7"/>
      <c r="ANG5" s="7"/>
      <c r="ANH5" s="7"/>
      <c r="ANI5" s="7"/>
      <c r="ANJ5" s="7"/>
      <c r="ANK5" s="7"/>
      <c r="ANL5" s="7"/>
      <c r="ANM5" s="7"/>
      <c r="ANN5" s="7"/>
      <c r="ANO5" s="7"/>
      <c r="ANP5" s="7"/>
      <c r="ANQ5" s="7"/>
      <c r="ANR5" s="7"/>
      <c r="ANS5" s="7"/>
      <c r="ANT5" s="7"/>
      <c r="ANU5" s="7"/>
      <c r="ANV5" s="7"/>
      <c r="ANW5" s="7"/>
      <c r="ANX5" s="7"/>
      <c r="ANY5" s="7"/>
      <c r="ANZ5" s="7"/>
      <c r="AOA5" s="7"/>
      <c r="AOB5" s="7"/>
      <c r="AOC5" s="7"/>
      <c r="AOD5" s="7"/>
      <c r="AOE5" s="7"/>
      <c r="AOF5" s="7"/>
      <c r="AOG5" s="7"/>
      <c r="AOH5" s="7"/>
      <c r="AOI5" s="7"/>
      <c r="AOJ5" s="7"/>
      <c r="AOK5" s="7"/>
      <c r="AOL5" s="7"/>
      <c r="AOM5" s="7"/>
      <c r="AON5" s="7"/>
      <c r="AOO5" s="7"/>
      <c r="AOP5" s="7"/>
      <c r="AOQ5" s="7"/>
      <c r="AOR5" s="7"/>
      <c r="AOS5" s="7"/>
      <c r="AOT5" s="7"/>
      <c r="AOU5" s="7"/>
      <c r="AOV5" s="7"/>
      <c r="AOW5" s="7"/>
      <c r="AOX5" s="7"/>
      <c r="AOY5" s="7"/>
      <c r="AOZ5" s="7"/>
      <c r="APA5" s="7"/>
      <c r="APB5" s="7"/>
      <c r="APC5" s="7"/>
      <c r="APD5" s="7"/>
      <c r="APE5" s="7"/>
      <c r="APF5" s="7"/>
      <c r="APG5" s="7"/>
      <c r="APH5" s="7"/>
      <c r="API5" s="7"/>
      <c r="APJ5" s="7"/>
      <c r="APK5" s="7"/>
      <c r="APL5" s="7"/>
      <c r="APM5" s="7"/>
      <c r="APN5" s="7"/>
      <c r="APO5" s="7"/>
      <c r="APP5" s="7"/>
      <c r="APQ5" s="7"/>
      <c r="APR5" s="7"/>
      <c r="APS5" s="7"/>
      <c r="APT5" s="7"/>
      <c r="APU5" s="7"/>
      <c r="APV5" s="7"/>
      <c r="APW5" s="7"/>
      <c r="APX5" s="7"/>
      <c r="APY5" s="7"/>
      <c r="APZ5" s="7"/>
      <c r="AQA5" s="7"/>
      <c r="AQB5" s="7"/>
      <c r="AQC5" s="7"/>
      <c r="AQD5" s="7"/>
      <c r="AQE5" s="7"/>
      <c r="AQF5" s="7"/>
      <c r="AQG5" s="7"/>
      <c r="AQH5" s="7"/>
      <c r="AQI5" s="7"/>
      <c r="AQJ5" s="7"/>
      <c r="AQK5" s="7"/>
      <c r="AQL5" s="7"/>
      <c r="AQM5" s="7"/>
      <c r="AQN5" s="7"/>
      <c r="AQO5" s="7"/>
      <c r="AQP5" s="7"/>
      <c r="AQQ5" s="7"/>
      <c r="AQR5" s="7"/>
      <c r="AQS5" s="7"/>
      <c r="AQT5" s="7"/>
      <c r="AQU5" s="7"/>
      <c r="AQV5" s="7"/>
      <c r="AQW5" s="7"/>
      <c r="AQX5" s="7"/>
      <c r="AQY5" s="7"/>
      <c r="AQZ5" s="7"/>
      <c r="ARA5" s="7"/>
      <c r="ARB5" s="7"/>
      <c r="ARC5" s="7"/>
      <c r="ARD5" s="7"/>
      <c r="ARE5" s="7"/>
      <c r="ARF5" s="7"/>
      <c r="ARG5" s="7"/>
      <c r="ARH5" s="7"/>
      <c r="ARI5" s="7"/>
      <c r="ARJ5" s="7"/>
      <c r="ARK5" s="7"/>
      <c r="ARL5" s="7"/>
      <c r="ARM5" s="7"/>
      <c r="ARN5" s="7"/>
      <c r="ARO5" s="7"/>
      <c r="ARP5" s="7"/>
      <c r="ARQ5" s="7"/>
      <c r="ARR5" s="7"/>
      <c r="ARS5" s="7"/>
      <c r="ART5" s="7"/>
      <c r="ARU5" s="7"/>
      <c r="ARV5" s="7"/>
      <c r="ARW5" s="7"/>
      <c r="ARX5" s="7"/>
      <c r="ARY5" s="7"/>
      <c r="ARZ5" s="7"/>
      <c r="ASA5" s="7"/>
      <c r="ASB5" s="7"/>
      <c r="ASC5" s="7"/>
      <c r="ASD5" s="7"/>
      <c r="ASE5" s="7"/>
      <c r="ASF5" s="7"/>
      <c r="ASG5" s="7"/>
      <c r="ASH5" s="7"/>
      <c r="ASI5" s="7"/>
      <c r="ASJ5" s="7"/>
      <c r="ASK5" s="7"/>
      <c r="ASL5" s="7"/>
      <c r="ASM5" s="7"/>
      <c r="ASN5" s="7"/>
      <c r="ASO5" s="7"/>
      <c r="ASP5" s="7"/>
      <c r="ASQ5" s="7"/>
      <c r="ASR5" s="7"/>
      <c r="ASS5" s="7"/>
      <c r="AST5" s="7"/>
      <c r="ASU5" s="7"/>
      <c r="ASV5" s="7"/>
      <c r="ASW5" s="7"/>
      <c r="ASX5" s="7"/>
      <c r="ASY5" s="7"/>
      <c r="ASZ5" s="7"/>
      <c r="ATA5" s="7"/>
      <c r="ATB5" s="7"/>
      <c r="ATC5" s="7"/>
      <c r="ATD5" s="7"/>
      <c r="ATE5" s="7"/>
      <c r="ATF5" s="7"/>
      <c r="ATG5" s="7"/>
      <c r="ATH5" s="7"/>
      <c r="ATI5" s="7"/>
      <c r="ATJ5" s="7"/>
      <c r="ATK5" s="7"/>
      <c r="ATL5" s="7"/>
      <c r="ATM5" s="7"/>
      <c r="ATN5" s="7"/>
      <c r="ATO5" s="7"/>
      <c r="ATP5" s="7"/>
      <c r="ATQ5" s="7"/>
      <c r="ATR5" s="7"/>
      <c r="ATS5" s="7"/>
      <c r="ATT5" s="7"/>
      <c r="ATU5" s="7"/>
      <c r="ATV5" s="7"/>
      <c r="ATW5" s="7"/>
      <c r="ATX5" s="7"/>
      <c r="ATY5" s="7"/>
      <c r="ATZ5" s="7"/>
      <c r="AUA5" s="7"/>
      <c r="AUB5" s="7"/>
      <c r="AUC5" s="7"/>
      <c r="AUD5" s="7"/>
      <c r="AUE5" s="7"/>
      <c r="AUF5" s="7"/>
      <c r="AUG5" s="7"/>
      <c r="AUH5" s="7"/>
      <c r="AUI5" s="7"/>
      <c r="AUJ5" s="7"/>
      <c r="AUK5" s="7"/>
      <c r="AUL5" s="7"/>
      <c r="AUM5" s="7"/>
      <c r="AUN5" s="7"/>
      <c r="AUO5" s="7"/>
      <c r="AUP5" s="7"/>
      <c r="AUQ5" s="7"/>
      <c r="AUR5" s="7"/>
      <c r="AUS5" s="7"/>
      <c r="AUT5" s="7"/>
      <c r="AUU5" s="7"/>
      <c r="AUV5" s="7"/>
      <c r="AUW5" s="7"/>
      <c r="AUX5" s="7"/>
      <c r="AUY5" s="7"/>
      <c r="AUZ5" s="7"/>
      <c r="AVA5" s="7"/>
      <c r="AVB5" s="7"/>
      <c r="AVC5" s="7"/>
      <c r="AVD5" s="7"/>
      <c r="AVE5" s="7"/>
      <c r="AVF5" s="7"/>
      <c r="AVG5" s="7"/>
      <c r="AVH5" s="7"/>
      <c r="AVI5" s="7"/>
      <c r="AVJ5" s="7"/>
      <c r="AVK5" s="7"/>
      <c r="AVL5" s="7"/>
      <c r="AVM5" s="7"/>
      <c r="AVN5" s="7"/>
      <c r="AVO5" s="7"/>
      <c r="AVP5" s="7"/>
      <c r="AVQ5" s="7"/>
      <c r="AVR5" s="7"/>
      <c r="AVS5" s="7"/>
      <c r="AVT5" s="7"/>
      <c r="AVU5" s="7"/>
      <c r="AVV5" s="7"/>
      <c r="AVW5" s="7"/>
      <c r="AVX5" s="7"/>
      <c r="AVY5" s="7"/>
      <c r="AVZ5" s="7"/>
      <c r="AWA5" s="7"/>
      <c r="AWB5" s="7"/>
      <c r="AWC5" s="7"/>
      <c r="AWD5" s="7"/>
      <c r="AWE5" s="7"/>
      <c r="AWF5" s="7"/>
      <c r="AWG5" s="7"/>
      <c r="AWH5" s="7"/>
      <c r="AWI5" s="7"/>
      <c r="AWJ5" s="7"/>
      <c r="AWK5" s="7"/>
      <c r="AWL5" s="7"/>
      <c r="AWM5" s="7"/>
      <c r="AWN5" s="7"/>
      <c r="AWO5" s="7"/>
      <c r="AWP5" s="7"/>
      <c r="AWQ5" s="7"/>
      <c r="AWR5" s="7"/>
      <c r="AWS5" s="7"/>
      <c r="AWT5" s="7"/>
      <c r="AWU5" s="7"/>
      <c r="AWV5" s="7"/>
      <c r="AWW5" s="7"/>
      <c r="AWX5" s="7"/>
      <c r="AWY5" s="7"/>
      <c r="AWZ5" s="7"/>
      <c r="AXA5" s="7"/>
      <c r="AXB5" s="7"/>
      <c r="AXC5" s="7"/>
      <c r="AXD5" s="7"/>
      <c r="AXE5" s="7"/>
      <c r="AXF5" s="7"/>
      <c r="AXG5" s="7"/>
      <c r="AXH5" s="7"/>
      <c r="AXI5" s="7"/>
      <c r="AXJ5" s="7"/>
      <c r="AXK5" s="7"/>
      <c r="AXL5" s="7"/>
      <c r="AXM5" s="7"/>
      <c r="AXN5" s="7"/>
      <c r="AXO5" s="7"/>
      <c r="AXP5" s="7"/>
      <c r="AXQ5" s="7"/>
      <c r="AXR5" s="7"/>
      <c r="AXS5" s="7"/>
      <c r="AXT5" s="7"/>
      <c r="AXU5" s="7"/>
      <c r="AXV5" s="7"/>
      <c r="AXW5" s="7"/>
      <c r="AXX5" s="7"/>
      <c r="AXY5" s="7"/>
      <c r="AXZ5" s="7"/>
      <c r="AYA5" s="7"/>
      <c r="AYB5" s="7"/>
      <c r="AYC5" s="7"/>
      <c r="AYD5" s="7"/>
      <c r="AYE5" s="7"/>
      <c r="AYF5" s="7"/>
      <c r="AYG5" s="7"/>
      <c r="AYH5" s="7"/>
      <c r="AYI5" s="7"/>
      <c r="AYJ5" s="7"/>
      <c r="AYK5" s="7"/>
      <c r="AYL5" s="7"/>
      <c r="AYM5" s="7"/>
      <c r="AYN5" s="7"/>
      <c r="AYO5" s="7"/>
      <c r="AYP5" s="7"/>
      <c r="AYQ5" s="7"/>
      <c r="AYR5" s="7"/>
      <c r="AYS5" s="7"/>
      <c r="AYT5" s="7"/>
      <c r="AYU5" s="7"/>
      <c r="AYV5" s="7"/>
      <c r="AYW5" s="7"/>
      <c r="AYX5" s="7"/>
      <c r="AYY5" s="7"/>
      <c r="AYZ5" s="7"/>
      <c r="AZA5" s="7"/>
      <c r="AZB5" s="7"/>
      <c r="AZC5" s="7"/>
      <c r="AZD5" s="7"/>
      <c r="AZE5" s="7"/>
      <c r="AZF5" s="7"/>
      <c r="AZG5" s="7"/>
      <c r="AZH5" s="7"/>
      <c r="AZI5" s="7"/>
      <c r="AZJ5" s="7"/>
      <c r="AZK5" s="7"/>
      <c r="AZL5" s="7"/>
      <c r="AZM5" s="7"/>
      <c r="AZN5" s="7"/>
      <c r="AZO5" s="7"/>
      <c r="AZP5" s="7"/>
      <c r="AZQ5" s="7"/>
      <c r="AZR5" s="7"/>
      <c r="AZS5" s="7"/>
      <c r="AZT5" s="7"/>
      <c r="AZU5" s="7"/>
      <c r="AZV5" s="7"/>
      <c r="AZW5" s="7"/>
      <c r="AZX5" s="7"/>
      <c r="AZY5" s="7"/>
      <c r="AZZ5" s="7"/>
      <c r="BAA5" s="7"/>
      <c r="BAB5" s="7"/>
      <c r="BAC5" s="7"/>
      <c r="BAD5" s="7"/>
      <c r="BAE5" s="7"/>
      <c r="BAF5" s="7"/>
      <c r="BAG5" s="7"/>
      <c r="BAH5" s="7"/>
      <c r="BAI5" s="7"/>
      <c r="BAJ5" s="7"/>
      <c r="BAK5" s="7"/>
      <c r="BAL5" s="7"/>
      <c r="BAM5" s="7"/>
      <c r="BAN5" s="7"/>
      <c r="BAO5" s="7"/>
      <c r="BAP5" s="7"/>
      <c r="BAQ5" s="7"/>
      <c r="BAR5" s="7"/>
      <c r="BAS5" s="7"/>
      <c r="BAT5" s="7"/>
      <c r="BAU5" s="7"/>
      <c r="BAV5" s="7"/>
      <c r="BAW5" s="7"/>
      <c r="BAX5" s="7"/>
      <c r="BAY5" s="7"/>
      <c r="BAZ5" s="7"/>
      <c r="BBA5" s="7"/>
      <c r="BBB5" s="7"/>
      <c r="BBC5" s="7"/>
      <c r="BBD5" s="7"/>
      <c r="BBE5" s="7"/>
      <c r="BBF5" s="7"/>
      <c r="BBG5" s="7"/>
      <c r="BBH5" s="7"/>
      <c r="BBI5" s="7"/>
      <c r="BBJ5" s="7"/>
      <c r="BBK5" s="7"/>
      <c r="BBL5" s="7"/>
      <c r="BBM5" s="7"/>
      <c r="BBN5" s="7"/>
      <c r="BBO5" s="7"/>
      <c r="BBP5" s="7"/>
      <c r="BBQ5" s="7"/>
      <c r="BBR5" s="7"/>
      <c r="BBS5" s="7"/>
      <c r="BBT5" s="7"/>
      <c r="BBU5" s="7"/>
      <c r="BBV5" s="7"/>
      <c r="BBW5" s="7"/>
      <c r="BBX5" s="7"/>
      <c r="BBY5" s="7"/>
      <c r="BBZ5" s="7"/>
      <c r="BCA5" s="7"/>
      <c r="BCB5" s="7"/>
      <c r="BCC5" s="7"/>
      <c r="BCD5" s="7"/>
      <c r="BCE5" s="7"/>
      <c r="BCF5" s="7"/>
      <c r="BCG5" s="7"/>
      <c r="BCH5" s="7"/>
      <c r="BCI5" s="7"/>
      <c r="BCJ5" s="7"/>
      <c r="BCK5" s="7"/>
      <c r="BCL5" s="7"/>
      <c r="BCM5" s="7"/>
      <c r="BCN5" s="7"/>
      <c r="BCO5" s="7"/>
      <c r="BCP5" s="7"/>
      <c r="BCQ5" s="7"/>
      <c r="BCR5" s="7"/>
      <c r="BCS5" s="7"/>
      <c r="BCT5" s="7"/>
      <c r="BCU5" s="7"/>
      <c r="BCV5" s="7"/>
      <c r="BCW5" s="7"/>
      <c r="BCX5" s="7"/>
      <c r="BCY5" s="7"/>
      <c r="BCZ5" s="7"/>
      <c r="BDA5" s="7"/>
      <c r="BDB5" s="7"/>
      <c r="BDC5" s="7"/>
      <c r="BDD5" s="7"/>
      <c r="BDE5" s="7"/>
      <c r="BDF5" s="7"/>
      <c r="BDG5" s="7"/>
      <c r="BDH5" s="7"/>
      <c r="BDI5" s="7"/>
      <c r="BDJ5" s="7"/>
      <c r="BDK5" s="7"/>
      <c r="BDL5" s="7"/>
      <c r="BDM5" s="7"/>
      <c r="BDN5" s="7"/>
      <c r="BDO5" s="7"/>
      <c r="BDP5" s="7"/>
      <c r="BDQ5" s="7"/>
    </row>
    <row r="6" spans="1:1473" x14ac:dyDescent="0.35">
      <c r="A6" s="7"/>
      <c r="B6" s="155"/>
      <c r="C6" s="7"/>
      <c r="D6" s="7"/>
      <c r="E6" s="7"/>
      <c r="F6" s="7"/>
      <c r="G6" s="7"/>
      <c r="H6" s="8" t="s">
        <v>747</v>
      </c>
      <c r="I6" s="8" t="s">
        <v>748</v>
      </c>
      <c r="J6" s="38"/>
      <c r="K6" s="7"/>
      <c r="L6" s="7"/>
      <c r="M6" s="7"/>
      <c r="N6" s="7"/>
      <c r="O6" s="7"/>
      <c r="P6" s="7"/>
      <c r="Q6" s="7"/>
      <c r="S6" s="7"/>
      <c r="T6" s="7"/>
      <c r="U6" s="7"/>
      <c r="V6" s="7"/>
      <c r="W6" s="7"/>
      <c r="X6" s="7"/>
      <c r="Y6" s="7"/>
      <c r="Z6" s="7"/>
      <c r="AA6" s="68">
        <v>20</v>
      </c>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c r="AMH6" s="7"/>
      <c r="AMI6" s="7"/>
      <c r="AMJ6" s="7"/>
      <c r="AMK6" s="7"/>
      <c r="AML6" s="7"/>
      <c r="AMM6" s="7"/>
      <c r="AMN6" s="7"/>
      <c r="AMO6" s="7"/>
      <c r="AMP6" s="7"/>
      <c r="AMQ6" s="7"/>
      <c r="AMR6" s="7"/>
      <c r="AMS6" s="7"/>
      <c r="AMT6" s="7"/>
      <c r="AMU6" s="7"/>
      <c r="AMV6" s="7"/>
      <c r="AMW6" s="7"/>
      <c r="AMX6" s="7"/>
      <c r="AMY6" s="7"/>
      <c r="AMZ6" s="7"/>
      <c r="ANA6" s="7"/>
      <c r="ANB6" s="7"/>
      <c r="ANC6" s="7"/>
      <c r="AND6" s="7"/>
      <c r="ANE6" s="7"/>
      <c r="ANF6" s="7"/>
      <c r="ANG6" s="7"/>
      <c r="ANH6" s="7"/>
      <c r="ANI6" s="7"/>
      <c r="ANJ6" s="7"/>
      <c r="ANK6" s="7"/>
      <c r="ANL6" s="7"/>
      <c r="ANM6" s="7"/>
      <c r="ANN6" s="7"/>
      <c r="ANO6" s="7"/>
      <c r="ANP6" s="7"/>
      <c r="ANQ6" s="7"/>
      <c r="ANR6" s="7"/>
      <c r="ANS6" s="7"/>
      <c r="ANT6" s="7"/>
      <c r="ANU6" s="7"/>
      <c r="ANV6" s="7"/>
      <c r="ANW6" s="7"/>
      <c r="ANX6" s="7"/>
      <c r="ANY6" s="7"/>
      <c r="ANZ6" s="7"/>
      <c r="AOA6" s="7"/>
      <c r="AOB6" s="7"/>
      <c r="AOC6" s="7"/>
      <c r="AOD6" s="7"/>
      <c r="AOE6" s="7"/>
      <c r="AOF6" s="7"/>
      <c r="AOG6" s="7"/>
      <c r="AOH6" s="7"/>
      <c r="AOI6" s="7"/>
      <c r="AOJ6" s="7"/>
      <c r="AOK6" s="7"/>
      <c r="AOL6" s="7"/>
      <c r="AOM6" s="7"/>
      <c r="AON6" s="7"/>
      <c r="AOO6" s="7"/>
      <c r="AOP6" s="7"/>
      <c r="AOQ6" s="7"/>
      <c r="AOR6" s="7"/>
      <c r="AOS6" s="7"/>
      <c r="AOT6" s="7"/>
      <c r="AOU6" s="7"/>
      <c r="AOV6" s="7"/>
      <c r="AOW6" s="7"/>
      <c r="AOX6" s="7"/>
      <c r="AOY6" s="7"/>
      <c r="AOZ6" s="7"/>
      <c r="APA6" s="7"/>
      <c r="APB6" s="7"/>
      <c r="APC6" s="7"/>
      <c r="APD6" s="7"/>
      <c r="APE6" s="7"/>
      <c r="APF6" s="7"/>
      <c r="APG6" s="7"/>
      <c r="APH6" s="7"/>
      <c r="API6" s="7"/>
      <c r="APJ6" s="7"/>
      <c r="APK6" s="7"/>
      <c r="APL6" s="7"/>
      <c r="APM6" s="7"/>
      <c r="APN6" s="7"/>
      <c r="APO6" s="7"/>
      <c r="APP6" s="7"/>
      <c r="APQ6" s="7"/>
      <c r="APR6" s="7"/>
      <c r="APS6" s="7"/>
      <c r="APT6" s="7"/>
      <c r="APU6" s="7"/>
      <c r="APV6" s="7"/>
      <c r="APW6" s="7"/>
      <c r="APX6" s="7"/>
      <c r="APY6" s="7"/>
      <c r="APZ6" s="7"/>
      <c r="AQA6" s="7"/>
      <c r="AQB6" s="7"/>
      <c r="AQC6" s="7"/>
      <c r="AQD6" s="7"/>
      <c r="AQE6" s="7"/>
      <c r="AQF6" s="7"/>
      <c r="AQG6" s="7"/>
      <c r="AQH6" s="7"/>
      <c r="AQI6" s="7"/>
      <c r="AQJ6" s="7"/>
      <c r="AQK6" s="7"/>
      <c r="AQL6" s="7"/>
      <c r="AQM6" s="7"/>
      <c r="AQN6" s="7"/>
      <c r="AQO6" s="7"/>
      <c r="AQP6" s="7"/>
      <c r="AQQ6" s="7"/>
      <c r="AQR6" s="7"/>
      <c r="AQS6" s="7"/>
      <c r="AQT6" s="7"/>
      <c r="AQU6" s="7"/>
      <c r="AQV6" s="7"/>
      <c r="AQW6" s="7"/>
      <c r="AQX6" s="7"/>
      <c r="AQY6" s="7"/>
      <c r="AQZ6" s="7"/>
      <c r="ARA6" s="7"/>
      <c r="ARB6" s="7"/>
      <c r="ARC6" s="7"/>
      <c r="ARD6" s="7"/>
      <c r="ARE6" s="7"/>
      <c r="ARF6" s="7"/>
      <c r="ARG6" s="7"/>
      <c r="ARH6" s="7"/>
      <c r="ARI6" s="7"/>
      <c r="ARJ6" s="7"/>
      <c r="ARK6" s="7"/>
      <c r="ARL6" s="7"/>
      <c r="ARM6" s="7"/>
      <c r="ARN6" s="7"/>
      <c r="ARO6" s="7"/>
      <c r="ARP6" s="7"/>
      <c r="ARQ6" s="7"/>
      <c r="ARR6" s="7"/>
      <c r="ARS6" s="7"/>
      <c r="ART6" s="7"/>
      <c r="ARU6" s="7"/>
      <c r="ARV6" s="7"/>
      <c r="ARW6" s="7"/>
      <c r="ARX6" s="7"/>
      <c r="ARY6" s="7"/>
      <c r="ARZ6" s="7"/>
      <c r="ASA6" s="7"/>
      <c r="ASB6" s="7"/>
      <c r="ASC6" s="7"/>
      <c r="ASD6" s="7"/>
      <c r="ASE6" s="7"/>
      <c r="ASF6" s="7"/>
      <c r="ASG6" s="7"/>
      <c r="ASH6" s="7"/>
      <c r="ASI6" s="7"/>
      <c r="ASJ6" s="7"/>
      <c r="ASK6" s="7"/>
      <c r="ASL6" s="7"/>
      <c r="ASM6" s="7"/>
      <c r="ASN6" s="7"/>
      <c r="ASO6" s="7"/>
      <c r="ASP6" s="7"/>
      <c r="ASQ6" s="7"/>
      <c r="ASR6" s="7"/>
      <c r="ASS6" s="7"/>
      <c r="AST6" s="7"/>
      <c r="ASU6" s="7"/>
      <c r="ASV6" s="7"/>
      <c r="ASW6" s="7"/>
      <c r="ASX6" s="7"/>
      <c r="ASY6" s="7"/>
      <c r="ASZ6" s="7"/>
      <c r="ATA6" s="7"/>
      <c r="ATB6" s="7"/>
      <c r="ATC6" s="7"/>
      <c r="ATD6" s="7"/>
      <c r="ATE6" s="7"/>
      <c r="ATF6" s="7"/>
      <c r="ATG6" s="7"/>
      <c r="ATH6" s="7"/>
      <c r="ATI6" s="7"/>
      <c r="ATJ6" s="7"/>
      <c r="ATK6" s="7"/>
      <c r="ATL6" s="7"/>
      <c r="ATM6" s="7"/>
      <c r="ATN6" s="7"/>
      <c r="ATO6" s="7"/>
      <c r="ATP6" s="7"/>
      <c r="ATQ6" s="7"/>
      <c r="ATR6" s="7"/>
      <c r="ATS6" s="7"/>
      <c r="ATT6" s="7"/>
      <c r="ATU6" s="7"/>
      <c r="ATV6" s="7"/>
      <c r="ATW6" s="7"/>
      <c r="ATX6" s="7"/>
      <c r="ATY6" s="7"/>
      <c r="ATZ6" s="7"/>
      <c r="AUA6" s="7"/>
      <c r="AUB6" s="7"/>
      <c r="AUC6" s="7"/>
      <c r="AUD6" s="7"/>
      <c r="AUE6" s="7"/>
      <c r="AUF6" s="7"/>
      <c r="AUG6" s="7"/>
      <c r="AUH6" s="7"/>
      <c r="AUI6" s="7"/>
      <c r="AUJ6" s="7"/>
      <c r="AUK6" s="7"/>
      <c r="AUL6" s="7"/>
      <c r="AUM6" s="7"/>
      <c r="AUN6" s="7"/>
      <c r="AUO6" s="7"/>
      <c r="AUP6" s="7"/>
      <c r="AUQ6" s="7"/>
      <c r="AUR6" s="7"/>
      <c r="AUS6" s="7"/>
      <c r="AUT6" s="7"/>
      <c r="AUU6" s="7"/>
      <c r="AUV6" s="7"/>
      <c r="AUW6" s="7"/>
      <c r="AUX6" s="7"/>
      <c r="AUY6" s="7"/>
      <c r="AUZ6" s="7"/>
      <c r="AVA6" s="7"/>
      <c r="AVB6" s="7"/>
      <c r="AVC6" s="7"/>
      <c r="AVD6" s="7"/>
      <c r="AVE6" s="7"/>
      <c r="AVF6" s="7"/>
      <c r="AVG6" s="7"/>
      <c r="AVH6" s="7"/>
      <c r="AVI6" s="7"/>
      <c r="AVJ6" s="7"/>
      <c r="AVK6" s="7"/>
      <c r="AVL6" s="7"/>
      <c r="AVM6" s="7"/>
      <c r="AVN6" s="7"/>
      <c r="AVO6" s="7"/>
      <c r="AVP6" s="7"/>
      <c r="AVQ6" s="7"/>
      <c r="AVR6" s="7"/>
      <c r="AVS6" s="7"/>
      <c r="AVT6" s="7"/>
      <c r="AVU6" s="7"/>
      <c r="AVV6" s="7"/>
      <c r="AVW6" s="7"/>
      <c r="AVX6" s="7"/>
      <c r="AVY6" s="7"/>
      <c r="AVZ6" s="7"/>
      <c r="AWA6" s="7"/>
      <c r="AWB6" s="7"/>
      <c r="AWC6" s="7"/>
      <c r="AWD6" s="7"/>
      <c r="AWE6" s="7"/>
      <c r="AWF6" s="7"/>
      <c r="AWG6" s="7"/>
      <c r="AWH6" s="7"/>
      <c r="AWI6" s="7"/>
      <c r="AWJ6" s="7"/>
      <c r="AWK6" s="7"/>
      <c r="AWL6" s="7"/>
      <c r="AWM6" s="7"/>
      <c r="AWN6" s="7"/>
      <c r="AWO6" s="7"/>
      <c r="AWP6" s="7"/>
      <c r="AWQ6" s="7"/>
      <c r="AWR6" s="7"/>
      <c r="AWS6" s="7"/>
      <c r="AWT6" s="7"/>
      <c r="AWU6" s="7"/>
      <c r="AWV6" s="7"/>
      <c r="AWW6" s="7"/>
      <c r="AWX6" s="7"/>
      <c r="AWY6" s="7"/>
      <c r="AWZ6" s="7"/>
      <c r="AXA6" s="7"/>
      <c r="AXB6" s="7"/>
      <c r="AXC6" s="7"/>
      <c r="AXD6" s="7"/>
      <c r="AXE6" s="7"/>
      <c r="AXF6" s="7"/>
      <c r="AXG6" s="7"/>
      <c r="AXH6" s="7"/>
      <c r="AXI6" s="7"/>
      <c r="AXJ6" s="7"/>
      <c r="AXK6" s="7"/>
      <c r="AXL6" s="7"/>
      <c r="AXM6" s="7"/>
      <c r="AXN6" s="7"/>
      <c r="AXO6" s="7"/>
      <c r="AXP6" s="7"/>
      <c r="AXQ6" s="7"/>
      <c r="AXR6" s="7"/>
      <c r="AXS6" s="7"/>
      <c r="AXT6" s="7"/>
      <c r="AXU6" s="7"/>
      <c r="AXV6" s="7"/>
      <c r="AXW6" s="7"/>
      <c r="AXX6" s="7"/>
      <c r="AXY6" s="7"/>
      <c r="AXZ6" s="7"/>
      <c r="AYA6" s="7"/>
      <c r="AYB6" s="7"/>
      <c r="AYC6" s="7"/>
      <c r="AYD6" s="7"/>
      <c r="AYE6" s="7"/>
      <c r="AYF6" s="7"/>
      <c r="AYG6" s="7"/>
      <c r="AYH6" s="7"/>
      <c r="AYI6" s="7"/>
      <c r="AYJ6" s="7"/>
      <c r="AYK6" s="7"/>
      <c r="AYL6" s="7"/>
      <c r="AYM6" s="7"/>
      <c r="AYN6" s="7"/>
      <c r="AYO6" s="7"/>
      <c r="AYP6" s="7"/>
      <c r="AYQ6" s="7"/>
      <c r="AYR6" s="7"/>
      <c r="AYS6" s="7"/>
      <c r="AYT6" s="7"/>
      <c r="AYU6" s="7"/>
      <c r="AYV6" s="7"/>
      <c r="AYW6" s="7"/>
      <c r="AYX6" s="7"/>
      <c r="AYY6" s="7"/>
      <c r="AYZ6" s="7"/>
      <c r="AZA6" s="7"/>
      <c r="AZB6" s="7"/>
      <c r="AZC6" s="7"/>
      <c r="AZD6" s="7"/>
      <c r="AZE6" s="7"/>
      <c r="AZF6" s="7"/>
      <c r="AZG6" s="7"/>
      <c r="AZH6" s="7"/>
      <c r="AZI6" s="7"/>
      <c r="AZJ6" s="7"/>
      <c r="AZK6" s="7"/>
      <c r="AZL6" s="7"/>
      <c r="AZM6" s="7"/>
      <c r="AZN6" s="7"/>
      <c r="AZO6" s="7"/>
      <c r="AZP6" s="7"/>
      <c r="AZQ6" s="7"/>
      <c r="AZR6" s="7"/>
      <c r="AZS6" s="7"/>
      <c r="AZT6" s="7"/>
      <c r="AZU6" s="7"/>
      <c r="AZV6" s="7"/>
      <c r="AZW6" s="7"/>
      <c r="AZX6" s="7"/>
      <c r="AZY6" s="7"/>
      <c r="AZZ6" s="7"/>
      <c r="BAA6" s="7"/>
      <c r="BAB6" s="7"/>
      <c r="BAC6" s="7"/>
      <c r="BAD6" s="7"/>
      <c r="BAE6" s="7"/>
      <c r="BAF6" s="7"/>
      <c r="BAG6" s="7"/>
      <c r="BAH6" s="7"/>
      <c r="BAI6" s="7"/>
      <c r="BAJ6" s="7"/>
      <c r="BAK6" s="7"/>
      <c r="BAL6" s="7"/>
      <c r="BAM6" s="7"/>
      <c r="BAN6" s="7"/>
      <c r="BAO6" s="7"/>
      <c r="BAP6" s="7"/>
      <c r="BAQ6" s="7"/>
      <c r="BAR6" s="7"/>
      <c r="BAS6" s="7"/>
      <c r="BAT6" s="7"/>
      <c r="BAU6" s="7"/>
      <c r="BAV6" s="7"/>
      <c r="BAW6" s="7"/>
      <c r="BAX6" s="7"/>
      <c r="BAY6" s="7"/>
      <c r="BAZ6" s="7"/>
      <c r="BBA6" s="7"/>
      <c r="BBB6" s="7"/>
      <c r="BBC6" s="7"/>
      <c r="BBD6" s="7"/>
      <c r="BBE6" s="7"/>
      <c r="BBF6" s="7"/>
      <c r="BBG6" s="7"/>
      <c r="BBH6" s="7"/>
      <c r="BBI6" s="7"/>
      <c r="BBJ6" s="7"/>
      <c r="BBK6" s="7"/>
      <c r="BBL6" s="7"/>
      <c r="BBM6" s="7"/>
      <c r="BBN6" s="7"/>
      <c r="BBO6" s="7"/>
      <c r="BBP6" s="7"/>
      <c r="BBQ6" s="7"/>
      <c r="BBR6" s="7"/>
      <c r="BBS6" s="7"/>
      <c r="BBT6" s="7"/>
      <c r="BBU6" s="7"/>
      <c r="BBV6" s="7"/>
      <c r="BBW6" s="7"/>
      <c r="BBX6" s="7"/>
      <c r="BBY6" s="7"/>
      <c r="BBZ6" s="7"/>
      <c r="BCA6" s="7"/>
      <c r="BCB6" s="7"/>
      <c r="BCC6" s="7"/>
      <c r="BCD6" s="7"/>
      <c r="BCE6" s="7"/>
      <c r="BCF6" s="7"/>
      <c r="BCG6" s="7"/>
      <c r="BCH6" s="7"/>
      <c r="BCI6" s="7"/>
      <c r="BCJ6" s="7"/>
      <c r="BCK6" s="7"/>
      <c r="BCL6" s="7"/>
      <c r="BCM6" s="7"/>
      <c r="BCN6" s="7"/>
      <c r="BCO6" s="7"/>
      <c r="BCP6" s="7"/>
      <c r="BCQ6" s="7"/>
      <c r="BCR6" s="7"/>
      <c r="BCS6" s="7"/>
      <c r="BCT6" s="7"/>
      <c r="BCU6" s="7"/>
      <c r="BCV6" s="7"/>
      <c r="BCW6" s="7"/>
      <c r="BCX6" s="7"/>
      <c r="BCY6" s="7"/>
      <c r="BCZ6" s="7"/>
      <c r="BDA6" s="7"/>
      <c r="BDB6" s="7"/>
      <c r="BDC6" s="7"/>
      <c r="BDD6" s="7"/>
      <c r="BDE6" s="7"/>
      <c r="BDF6" s="7"/>
      <c r="BDG6" s="7"/>
      <c r="BDH6" s="7"/>
      <c r="BDI6" s="7"/>
      <c r="BDJ6" s="7"/>
      <c r="BDK6" s="7"/>
      <c r="BDL6" s="7"/>
      <c r="BDM6" s="7"/>
      <c r="BDN6" s="7"/>
      <c r="BDO6" s="7"/>
      <c r="BDP6" s="7"/>
      <c r="BDQ6" s="7"/>
    </row>
    <row r="7" spans="1:1473" x14ac:dyDescent="0.35">
      <c r="A7" s="7"/>
      <c r="B7" s="37"/>
      <c r="C7" s="624" t="s">
        <v>749</v>
      </c>
      <c r="D7" s="624"/>
      <c r="E7" s="708">
        <f>Kalkulation!F9</f>
        <v>70</v>
      </c>
      <c r="F7" s="7"/>
      <c r="G7" s="7" t="s">
        <v>323</v>
      </c>
      <c r="H7" s="708">
        <f>Einstellungen!K35</f>
        <v>0</v>
      </c>
      <c r="I7" s="708">
        <f>Einstellungen!L35</f>
        <v>300</v>
      </c>
      <c r="J7" s="38"/>
      <c r="K7" s="7"/>
      <c r="L7" s="7"/>
      <c r="M7" s="7"/>
      <c r="N7" s="7"/>
      <c r="O7" s="7"/>
      <c r="P7" s="7"/>
      <c r="Q7" s="7"/>
      <c r="S7" s="7"/>
      <c r="T7" s="7"/>
      <c r="U7" s="7"/>
      <c r="V7" s="7"/>
      <c r="W7" s="7"/>
      <c r="X7" s="7"/>
      <c r="Y7" s="7"/>
      <c r="Z7" s="7"/>
      <c r="AA7" s="71" t="s">
        <v>750</v>
      </c>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7"/>
      <c r="GY7" s="7"/>
      <c r="GZ7" s="7"/>
      <c r="HA7" s="7"/>
      <c r="HB7" s="7"/>
      <c r="HC7" s="7"/>
      <c r="HD7" s="7"/>
      <c r="HE7" s="7"/>
      <c r="HF7" s="7"/>
      <c r="HG7" s="7"/>
      <c r="HH7" s="7"/>
      <c r="HI7" s="7"/>
      <c r="HJ7" s="7"/>
      <c r="HK7" s="7"/>
      <c r="HL7" s="7"/>
      <c r="HM7" s="7"/>
      <c r="HN7" s="7"/>
      <c r="HO7" s="7"/>
      <c r="HP7" s="7"/>
      <c r="HQ7" s="7"/>
      <c r="HR7" s="7"/>
      <c r="HS7" s="7"/>
      <c r="HT7" s="7"/>
      <c r="HU7" s="7"/>
      <c r="HV7" s="7"/>
      <c r="HW7" s="7"/>
      <c r="HX7" s="7"/>
      <c r="HY7" s="7"/>
      <c r="HZ7" s="7"/>
      <c r="IA7" s="7"/>
      <c r="IB7" s="7"/>
      <c r="IC7" s="7"/>
      <c r="ID7" s="7"/>
      <c r="IE7" s="7"/>
      <c r="IF7" s="7"/>
      <c r="IG7" s="7"/>
      <c r="IH7" s="7"/>
      <c r="II7" s="7"/>
      <c r="IJ7" s="7"/>
      <c r="IK7" s="7"/>
      <c r="IL7" s="7"/>
      <c r="IM7" s="7"/>
      <c r="IN7" s="7"/>
      <c r="IO7" s="7"/>
      <c r="IP7" s="7"/>
      <c r="IQ7" s="7"/>
      <c r="IR7" s="7"/>
      <c r="IS7" s="7"/>
      <c r="IT7" s="7"/>
      <c r="IU7" s="7"/>
      <c r="IV7" s="7"/>
      <c r="IW7" s="7"/>
      <c r="IX7" s="7"/>
      <c r="IY7" s="7"/>
      <c r="IZ7" s="7"/>
      <c r="JA7" s="7"/>
      <c r="JB7" s="7"/>
      <c r="JC7" s="7"/>
      <c r="JD7" s="7"/>
      <c r="JE7" s="7"/>
      <c r="JF7" s="7"/>
      <c r="JG7" s="7"/>
      <c r="JH7" s="7"/>
      <c r="JI7" s="7"/>
      <c r="JJ7" s="7"/>
      <c r="JK7" s="7"/>
      <c r="JL7" s="7"/>
      <c r="JM7" s="7"/>
      <c r="JN7" s="7"/>
      <c r="JO7" s="7"/>
      <c r="JP7" s="7"/>
      <c r="JQ7" s="7"/>
      <c r="JR7" s="7"/>
      <c r="JS7" s="7"/>
      <c r="JT7" s="7"/>
      <c r="JU7" s="7"/>
      <c r="JV7" s="7"/>
      <c r="JW7" s="7"/>
      <c r="JX7" s="7"/>
      <c r="JY7" s="7"/>
      <c r="JZ7" s="7"/>
      <c r="KA7" s="7"/>
      <c r="KB7" s="7"/>
      <c r="KC7" s="7"/>
      <c r="KD7" s="7"/>
      <c r="KE7" s="7"/>
      <c r="KF7" s="7"/>
      <c r="KG7" s="7"/>
      <c r="KH7" s="7"/>
      <c r="KI7" s="7"/>
      <c r="KJ7" s="7"/>
      <c r="KK7" s="7"/>
      <c r="KL7" s="7"/>
      <c r="KM7" s="7"/>
      <c r="KN7" s="7"/>
      <c r="KO7" s="7"/>
      <c r="KP7" s="7"/>
      <c r="KQ7" s="7"/>
      <c r="KR7" s="7"/>
      <c r="KS7" s="7"/>
      <c r="KT7" s="7"/>
      <c r="KU7" s="7"/>
      <c r="KV7" s="7"/>
      <c r="KW7" s="7"/>
      <c r="KX7" s="7"/>
      <c r="KY7" s="7"/>
      <c r="KZ7" s="7"/>
      <c r="LA7" s="7"/>
      <c r="LB7" s="7"/>
      <c r="LC7" s="7"/>
      <c r="LD7" s="7"/>
      <c r="LE7" s="7"/>
      <c r="LF7" s="7"/>
      <c r="LG7" s="7"/>
      <c r="LH7" s="7"/>
      <c r="LI7" s="7"/>
      <c r="LJ7" s="7"/>
      <c r="LK7" s="7"/>
      <c r="LL7" s="7"/>
      <c r="LM7" s="7"/>
      <c r="LN7" s="7"/>
      <c r="LO7" s="7"/>
      <c r="LP7" s="7"/>
      <c r="LQ7" s="7"/>
      <c r="LR7" s="7"/>
      <c r="LS7" s="7"/>
      <c r="LT7" s="7"/>
      <c r="LU7" s="7"/>
      <c r="LV7" s="7"/>
      <c r="LW7" s="7"/>
      <c r="LX7" s="7"/>
      <c r="LY7" s="7"/>
      <c r="LZ7" s="7"/>
      <c r="MA7" s="7"/>
      <c r="MB7" s="7"/>
      <c r="MC7" s="7"/>
      <c r="MD7" s="7"/>
      <c r="ME7" s="7"/>
      <c r="MF7" s="7"/>
      <c r="MG7" s="7"/>
      <c r="MH7" s="7"/>
      <c r="MI7" s="7"/>
      <c r="MJ7" s="7"/>
      <c r="MK7" s="7"/>
      <c r="ML7" s="7"/>
      <c r="MM7" s="7"/>
      <c r="MN7" s="7"/>
      <c r="MO7" s="7"/>
      <c r="MP7" s="7"/>
      <c r="MQ7" s="7"/>
      <c r="MR7" s="7"/>
      <c r="MS7" s="7"/>
      <c r="MT7" s="7"/>
      <c r="MU7" s="7"/>
      <c r="MV7" s="7"/>
      <c r="MW7" s="7"/>
      <c r="MX7" s="7"/>
      <c r="MY7" s="7"/>
      <c r="MZ7" s="7"/>
      <c r="NA7" s="7"/>
      <c r="NB7" s="7"/>
      <c r="NC7" s="7"/>
      <c r="ND7" s="7"/>
      <c r="NE7" s="7"/>
      <c r="NF7" s="7"/>
      <c r="NG7" s="7"/>
      <c r="NH7" s="7"/>
      <c r="NI7" s="7"/>
      <c r="NJ7" s="7"/>
      <c r="NK7" s="7"/>
      <c r="NL7" s="7"/>
      <c r="NM7" s="7"/>
      <c r="NN7" s="7"/>
      <c r="NO7" s="7"/>
      <c r="NP7" s="7"/>
      <c r="NQ7" s="7"/>
      <c r="NR7" s="7"/>
      <c r="NS7" s="7"/>
      <c r="NT7" s="7"/>
      <c r="NU7" s="7"/>
      <c r="NV7" s="7"/>
      <c r="NW7" s="7"/>
      <c r="NX7" s="7"/>
      <c r="NY7" s="7"/>
      <c r="NZ7" s="7"/>
      <c r="OA7" s="7"/>
      <c r="OB7" s="7"/>
      <c r="OC7" s="7"/>
      <c r="OD7" s="7"/>
      <c r="OE7" s="7"/>
      <c r="OF7" s="7"/>
      <c r="OG7" s="7"/>
      <c r="OH7" s="7"/>
      <c r="OI7" s="7"/>
      <c r="OJ7" s="7"/>
      <c r="OK7" s="7"/>
      <c r="OL7" s="7"/>
      <c r="OM7" s="7"/>
      <c r="ON7" s="7"/>
      <c r="OO7" s="7"/>
      <c r="OP7" s="7"/>
      <c r="OQ7" s="7"/>
      <c r="OR7" s="7"/>
      <c r="OS7" s="7"/>
      <c r="OT7" s="7"/>
      <c r="OU7" s="7"/>
      <c r="OV7" s="7"/>
      <c r="OW7" s="7"/>
      <c r="OX7" s="7"/>
      <c r="OY7" s="7"/>
      <c r="OZ7" s="7"/>
      <c r="PA7" s="7"/>
      <c r="PB7" s="7"/>
      <c r="PC7" s="7"/>
      <c r="PD7" s="7"/>
      <c r="PE7" s="7"/>
      <c r="PF7" s="7"/>
      <c r="PG7" s="7"/>
      <c r="PH7" s="7"/>
      <c r="PI7" s="7"/>
      <c r="PJ7" s="7"/>
      <c r="PK7" s="7"/>
      <c r="PL7" s="7"/>
      <c r="PM7" s="7"/>
      <c r="PN7" s="7"/>
      <c r="PO7" s="7"/>
      <c r="PP7" s="7"/>
      <c r="PQ7" s="7"/>
      <c r="PR7" s="7"/>
      <c r="PS7" s="7"/>
      <c r="PT7" s="7"/>
      <c r="PU7" s="7"/>
      <c r="PV7" s="7"/>
      <c r="PW7" s="7"/>
      <c r="PX7" s="7"/>
      <c r="PY7" s="7"/>
      <c r="PZ7" s="7"/>
      <c r="QA7" s="7"/>
      <c r="QB7" s="7"/>
      <c r="QC7" s="7"/>
      <c r="QD7" s="7"/>
      <c r="QE7" s="7"/>
      <c r="QF7" s="7"/>
      <c r="QG7" s="7"/>
      <c r="QH7" s="7"/>
      <c r="QI7" s="7"/>
      <c r="QJ7" s="7"/>
      <c r="QK7" s="7"/>
      <c r="QL7" s="7"/>
      <c r="QM7" s="7"/>
      <c r="QN7" s="7"/>
      <c r="QO7" s="7"/>
      <c r="QP7" s="7"/>
      <c r="QQ7" s="7"/>
      <c r="QR7" s="7"/>
      <c r="QS7" s="7"/>
      <c r="QT7" s="7"/>
      <c r="QU7" s="7"/>
      <c r="QV7" s="7"/>
      <c r="QW7" s="7"/>
      <c r="QX7" s="7"/>
      <c r="QY7" s="7"/>
      <c r="QZ7" s="7"/>
      <c r="RA7" s="7"/>
      <c r="RB7" s="7"/>
      <c r="RC7" s="7"/>
      <c r="RD7" s="7"/>
      <c r="RE7" s="7"/>
      <c r="RF7" s="7"/>
      <c r="RG7" s="7"/>
      <c r="RH7" s="7"/>
      <c r="RI7" s="7"/>
      <c r="RJ7" s="7"/>
      <c r="RK7" s="7"/>
      <c r="RL7" s="7"/>
      <c r="RM7" s="7"/>
      <c r="RN7" s="7"/>
      <c r="RO7" s="7"/>
      <c r="RP7" s="7"/>
      <c r="RQ7" s="7"/>
      <c r="RR7" s="7"/>
      <c r="RS7" s="7"/>
      <c r="RT7" s="7"/>
      <c r="RU7" s="7"/>
      <c r="RV7" s="7"/>
      <c r="RW7" s="7"/>
      <c r="RX7" s="7"/>
      <c r="RY7" s="7"/>
      <c r="RZ7" s="7"/>
      <c r="SA7" s="7"/>
      <c r="SB7" s="7"/>
      <c r="SC7" s="7"/>
      <c r="SD7" s="7"/>
      <c r="SE7" s="7"/>
      <c r="SF7" s="7"/>
      <c r="SG7" s="7"/>
      <c r="SH7" s="7"/>
      <c r="SI7" s="7"/>
      <c r="SJ7" s="7"/>
      <c r="SK7" s="7"/>
      <c r="SL7" s="7"/>
      <c r="SM7" s="7"/>
      <c r="SN7" s="7"/>
      <c r="SO7" s="7"/>
      <c r="SP7" s="7"/>
      <c r="SQ7" s="7"/>
      <c r="SR7" s="7"/>
      <c r="SS7" s="7"/>
      <c r="ST7" s="7"/>
      <c r="SU7" s="7"/>
      <c r="SV7" s="7"/>
      <c r="SW7" s="7"/>
      <c r="SX7" s="7"/>
      <c r="SY7" s="7"/>
      <c r="SZ7" s="7"/>
      <c r="TA7" s="7"/>
      <c r="TB7" s="7"/>
      <c r="TC7" s="7"/>
      <c r="TD7" s="7"/>
      <c r="TE7" s="7"/>
      <c r="TF7" s="7"/>
      <c r="TG7" s="7"/>
      <c r="TH7" s="7"/>
      <c r="TI7" s="7"/>
      <c r="TJ7" s="7"/>
      <c r="TK7" s="7"/>
      <c r="TL7" s="7"/>
      <c r="TM7" s="7"/>
      <c r="TN7" s="7"/>
      <c r="TO7" s="7"/>
      <c r="TP7" s="7"/>
      <c r="TQ7" s="7"/>
      <c r="TR7" s="7"/>
      <c r="TS7" s="7"/>
      <c r="TT7" s="7"/>
      <c r="TU7" s="7"/>
      <c r="TV7" s="7"/>
      <c r="TW7" s="7"/>
      <c r="TX7" s="7"/>
      <c r="TY7" s="7"/>
      <c r="TZ7" s="7"/>
      <c r="UA7" s="7"/>
      <c r="UB7" s="7"/>
      <c r="UC7" s="7"/>
      <c r="UD7" s="7"/>
      <c r="UE7" s="7"/>
      <c r="UF7" s="7"/>
      <c r="UG7" s="7"/>
      <c r="UH7" s="7"/>
      <c r="UI7" s="7"/>
      <c r="UJ7" s="7"/>
      <c r="UK7" s="7"/>
      <c r="UL7" s="7"/>
      <c r="UM7" s="7"/>
      <c r="UN7" s="7"/>
      <c r="UO7" s="7"/>
      <c r="UP7" s="7"/>
      <c r="UQ7" s="7"/>
      <c r="UR7" s="7"/>
      <c r="US7" s="7"/>
      <c r="UT7" s="7"/>
      <c r="UU7" s="7"/>
      <c r="UV7" s="7"/>
      <c r="UW7" s="7"/>
      <c r="UX7" s="7"/>
      <c r="UY7" s="7"/>
      <c r="UZ7" s="7"/>
      <c r="VA7" s="7"/>
      <c r="VB7" s="7"/>
      <c r="VC7" s="7"/>
      <c r="VD7" s="7"/>
      <c r="VE7" s="7"/>
      <c r="VF7" s="7"/>
      <c r="VG7" s="7"/>
      <c r="VH7" s="7"/>
      <c r="VI7" s="7"/>
      <c r="VJ7" s="7"/>
      <c r="VK7" s="7"/>
      <c r="VL7" s="7"/>
      <c r="VM7" s="7"/>
      <c r="VN7" s="7"/>
      <c r="VO7" s="7"/>
      <c r="VP7" s="7"/>
      <c r="VQ7" s="7"/>
      <c r="VR7" s="7"/>
      <c r="VS7" s="7"/>
      <c r="VT7" s="7"/>
      <c r="VU7" s="7"/>
      <c r="VV7" s="7"/>
      <c r="VW7" s="7"/>
      <c r="VX7" s="7"/>
      <c r="VY7" s="7"/>
      <c r="VZ7" s="7"/>
      <c r="WA7" s="7"/>
      <c r="WB7" s="7"/>
      <c r="WC7" s="7"/>
      <c r="WD7" s="7"/>
      <c r="WE7" s="7"/>
      <c r="WF7" s="7"/>
      <c r="WG7" s="7"/>
      <c r="WH7" s="7"/>
      <c r="WI7" s="7"/>
      <c r="WJ7" s="7"/>
      <c r="WK7" s="7"/>
      <c r="WL7" s="7"/>
      <c r="WM7" s="7"/>
      <c r="WN7" s="7"/>
      <c r="WO7" s="7"/>
      <c r="WP7" s="7"/>
      <c r="WQ7" s="7"/>
      <c r="WR7" s="7"/>
      <c r="WS7" s="7"/>
      <c r="WT7" s="7"/>
      <c r="WU7" s="7"/>
      <c r="WV7" s="7"/>
      <c r="WW7" s="7"/>
      <c r="WX7" s="7"/>
      <c r="WY7" s="7"/>
      <c r="WZ7" s="7"/>
      <c r="XA7" s="7"/>
      <c r="XB7" s="7"/>
      <c r="XC7" s="7"/>
      <c r="XD7" s="7"/>
      <c r="XE7" s="7"/>
      <c r="XF7" s="7"/>
      <c r="XG7" s="7"/>
      <c r="XH7" s="7"/>
      <c r="XI7" s="7"/>
      <c r="XJ7" s="7"/>
      <c r="XK7" s="7"/>
      <c r="XL7" s="7"/>
      <c r="XM7" s="7"/>
      <c r="XN7" s="7"/>
      <c r="XO7" s="7"/>
      <c r="XP7" s="7"/>
      <c r="XQ7" s="7"/>
      <c r="XR7" s="7"/>
      <c r="XS7" s="7"/>
      <c r="XT7" s="7"/>
      <c r="XU7" s="7"/>
      <c r="XV7" s="7"/>
      <c r="XW7" s="7"/>
      <c r="XX7" s="7"/>
      <c r="XY7" s="7"/>
      <c r="XZ7" s="7"/>
      <c r="YA7" s="7"/>
      <c r="YB7" s="7"/>
      <c r="YC7" s="7"/>
      <c r="YD7" s="7"/>
      <c r="YE7" s="7"/>
      <c r="YF7" s="7"/>
      <c r="YG7" s="7"/>
      <c r="YH7" s="7"/>
      <c r="YI7" s="7"/>
      <c r="YJ7" s="7"/>
      <c r="YK7" s="7"/>
      <c r="YL7" s="7"/>
      <c r="YM7" s="7"/>
      <c r="YN7" s="7"/>
      <c r="YO7" s="7"/>
      <c r="YP7" s="7"/>
      <c r="YQ7" s="7"/>
      <c r="YR7" s="7"/>
      <c r="YS7" s="7"/>
      <c r="YT7" s="7"/>
      <c r="YU7" s="7"/>
      <c r="YV7" s="7"/>
      <c r="YW7" s="7"/>
      <c r="YX7" s="7"/>
      <c r="YY7" s="7"/>
      <c r="YZ7" s="7"/>
      <c r="ZA7" s="7"/>
      <c r="ZB7" s="7"/>
      <c r="ZC7" s="7"/>
      <c r="ZD7" s="7"/>
      <c r="ZE7" s="7"/>
      <c r="ZF7" s="7"/>
      <c r="ZG7" s="7"/>
      <c r="ZH7" s="7"/>
      <c r="ZI7" s="7"/>
      <c r="ZJ7" s="7"/>
      <c r="ZK7" s="7"/>
      <c r="ZL7" s="7"/>
      <c r="ZM7" s="7"/>
      <c r="ZN7" s="7"/>
      <c r="ZO7" s="7"/>
      <c r="ZP7" s="7"/>
      <c r="ZQ7" s="7"/>
      <c r="ZR7" s="7"/>
      <c r="ZS7" s="7"/>
      <c r="ZT7" s="7"/>
      <c r="ZU7" s="7"/>
      <c r="ZV7" s="7"/>
      <c r="ZW7" s="7"/>
      <c r="ZX7" s="7"/>
      <c r="ZY7" s="7"/>
      <c r="ZZ7" s="7"/>
      <c r="AAA7" s="7"/>
      <c r="AAB7" s="7"/>
      <c r="AAC7" s="7"/>
      <c r="AAD7" s="7"/>
      <c r="AAE7" s="7"/>
      <c r="AAF7" s="7"/>
      <c r="AAG7" s="7"/>
      <c r="AAH7" s="7"/>
      <c r="AAI7" s="7"/>
      <c r="AAJ7" s="7"/>
      <c r="AAK7" s="7"/>
      <c r="AAL7" s="7"/>
      <c r="AAM7" s="7"/>
      <c r="AAN7" s="7"/>
      <c r="AAO7" s="7"/>
      <c r="AAP7" s="7"/>
      <c r="AAQ7" s="7"/>
      <c r="AAR7" s="7"/>
      <c r="AAS7" s="7"/>
      <c r="AAT7" s="7"/>
      <c r="AAU7" s="7"/>
      <c r="AAV7" s="7"/>
      <c r="AAW7" s="7"/>
      <c r="AAX7" s="7"/>
      <c r="AAY7" s="7"/>
      <c r="AAZ7" s="7"/>
      <c r="ABA7" s="7"/>
      <c r="ABB7" s="7"/>
      <c r="ABC7" s="7"/>
      <c r="ABD7" s="7"/>
      <c r="ABE7" s="7"/>
      <c r="ABF7" s="7"/>
      <c r="ABG7" s="7"/>
      <c r="ABH7" s="7"/>
      <c r="ABI7" s="7"/>
      <c r="ABJ7" s="7"/>
      <c r="ABK7" s="7"/>
      <c r="ABL7" s="7"/>
      <c r="ABM7" s="7"/>
      <c r="ABN7" s="7"/>
      <c r="ABO7" s="7"/>
      <c r="ABP7" s="7"/>
      <c r="ABQ7" s="7"/>
      <c r="ABR7" s="7"/>
      <c r="ABS7" s="7"/>
      <c r="ABT7" s="7"/>
      <c r="ABU7" s="7"/>
      <c r="ABV7" s="7"/>
      <c r="ABW7" s="7"/>
      <c r="ABX7" s="7"/>
      <c r="ABY7" s="7"/>
      <c r="ABZ7" s="7"/>
      <c r="ACA7" s="7"/>
      <c r="ACB7" s="7"/>
      <c r="ACC7" s="7"/>
      <c r="ACD7" s="7"/>
      <c r="ACE7" s="7"/>
      <c r="ACF7" s="7"/>
      <c r="ACG7" s="7"/>
      <c r="ACH7" s="7"/>
      <c r="ACI7" s="7"/>
      <c r="ACJ7" s="7"/>
      <c r="ACK7" s="7"/>
      <c r="ACL7" s="7"/>
      <c r="ACM7" s="7"/>
      <c r="ACN7" s="7"/>
      <c r="ACO7" s="7"/>
      <c r="ACP7" s="7"/>
      <c r="ACQ7" s="7"/>
      <c r="ACR7" s="7"/>
      <c r="ACS7" s="7"/>
      <c r="ACT7" s="7"/>
      <c r="ACU7" s="7"/>
      <c r="ACV7" s="7"/>
      <c r="ACW7" s="7"/>
      <c r="ACX7" s="7"/>
      <c r="ACY7" s="7"/>
      <c r="ACZ7" s="7"/>
      <c r="ADA7" s="7"/>
      <c r="ADB7" s="7"/>
      <c r="ADC7" s="7"/>
      <c r="ADD7" s="7"/>
      <c r="ADE7" s="7"/>
      <c r="ADF7" s="7"/>
      <c r="ADG7" s="7"/>
      <c r="ADH7" s="7"/>
      <c r="ADI7" s="7"/>
      <c r="ADJ7" s="7"/>
      <c r="ADK7" s="7"/>
      <c r="ADL7" s="7"/>
      <c r="ADM7" s="7"/>
      <c r="ADN7" s="7"/>
      <c r="ADO7" s="7"/>
      <c r="ADP7" s="7"/>
      <c r="ADQ7" s="7"/>
      <c r="ADR7" s="7"/>
      <c r="ADS7" s="7"/>
      <c r="ADT7" s="7"/>
      <c r="ADU7" s="7"/>
      <c r="ADV7" s="7"/>
      <c r="ADW7" s="7"/>
      <c r="ADX7" s="7"/>
      <c r="ADY7" s="7"/>
      <c r="ADZ7" s="7"/>
      <c r="AEA7" s="7"/>
      <c r="AEB7" s="7"/>
      <c r="AEC7" s="7"/>
      <c r="AED7" s="7"/>
      <c r="AEE7" s="7"/>
      <c r="AEF7" s="7"/>
      <c r="AEG7" s="7"/>
      <c r="AEH7" s="7"/>
      <c r="AEI7" s="7"/>
      <c r="AEJ7" s="7"/>
      <c r="AEK7" s="7"/>
      <c r="AEL7" s="7"/>
      <c r="AEM7" s="7"/>
      <c r="AEN7" s="7"/>
      <c r="AEO7" s="7"/>
      <c r="AEP7" s="7"/>
      <c r="AEQ7" s="7"/>
      <c r="AER7" s="7"/>
      <c r="AES7" s="7"/>
      <c r="AET7" s="7"/>
      <c r="AEU7" s="7"/>
      <c r="AEV7" s="7"/>
      <c r="AEW7" s="7"/>
      <c r="AEX7" s="7"/>
      <c r="AEY7" s="7"/>
      <c r="AEZ7" s="7"/>
      <c r="AFA7" s="7"/>
      <c r="AFB7" s="7"/>
      <c r="AFC7" s="7"/>
      <c r="AFD7" s="7"/>
      <c r="AFE7" s="7"/>
      <c r="AFF7" s="7"/>
      <c r="AFG7" s="7"/>
      <c r="AFH7" s="7"/>
      <c r="AFI7" s="7"/>
      <c r="AFJ7" s="7"/>
      <c r="AFK7" s="7"/>
      <c r="AFL7" s="7"/>
      <c r="AFM7" s="7"/>
      <c r="AFN7" s="7"/>
      <c r="AFO7" s="7"/>
      <c r="AFP7" s="7"/>
      <c r="AFQ7" s="7"/>
      <c r="AFR7" s="7"/>
      <c r="AFS7" s="7"/>
      <c r="AFT7" s="7"/>
      <c r="AFU7" s="7"/>
      <c r="AFV7" s="7"/>
      <c r="AFW7" s="7"/>
      <c r="AFX7" s="7"/>
      <c r="AFY7" s="7"/>
      <c r="AFZ7" s="7"/>
      <c r="AGA7" s="7"/>
      <c r="AGB7" s="7"/>
      <c r="AGC7" s="7"/>
      <c r="AGD7" s="7"/>
      <c r="AGE7" s="7"/>
      <c r="AGF7" s="7"/>
      <c r="AGG7" s="7"/>
      <c r="AGH7" s="7"/>
      <c r="AGI7" s="7"/>
      <c r="AGJ7" s="7"/>
      <c r="AGK7" s="7"/>
      <c r="AGL7" s="7"/>
      <c r="AGM7" s="7"/>
      <c r="AGN7" s="7"/>
      <c r="AGO7" s="7"/>
      <c r="AGP7" s="7"/>
      <c r="AGQ7" s="7"/>
      <c r="AGR7" s="7"/>
      <c r="AGS7" s="7"/>
      <c r="AGT7" s="7"/>
      <c r="AGU7" s="7"/>
      <c r="AGV7" s="7"/>
      <c r="AGW7" s="7"/>
      <c r="AGX7" s="7"/>
      <c r="AGY7" s="7"/>
      <c r="AGZ7" s="7"/>
      <c r="AHA7" s="7"/>
      <c r="AHB7" s="7"/>
      <c r="AHC7" s="7"/>
      <c r="AHD7" s="7"/>
      <c r="AHE7" s="7"/>
      <c r="AHF7" s="7"/>
      <c r="AHG7" s="7"/>
      <c r="AHH7" s="7"/>
      <c r="AHI7" s="7"/>
      <c r="AHJ7" s="7"/>
      <c r="AHK7" s="7"/>
      <c r="AHL7" s="7"/>
      <c r="AHM7" s="7"/>
      <c r="AHN7" s="7"/>
      <c r="AHO7" s="7"/>
      <c r="AHP7" s="7"/>
      <c r="AHQ7" s="7"/>
      <c r="AHR7" s="7"/>
      <c r="AHS7" s="7"/>
      <c r="AHT7" s="7"/>
      <c r="AHU7" s="7"/>
      <c r="AHV7" s="7"/>
      <c r="AHW7" s="7"/>
      <c r="AHX7" s="7"/>
      <c r="AHY7" s="7"/>
      <c r="AHZ7" s="7"/>
      <c r="AIA7" s="7"/>
      <c r="AIB7" s="7"/>
      <c r="AIC7" s="7"/>
      <c r="AID7" s="7"/>
      <c r="AIE7" s="7"/>
      <c r="AIF7" s="7"/>
      <c r="AIG7" s="7"/>
      <c r="AIH7" s="7"/>
      <c r="AII7" s="7"/>
      <c r="AIJ7" s="7"/>
      <c r="AIK7" s="7"/>
      <c r="AIL7" s="7"/>
      <c r="AIM7" s="7"/>
      <c r="AIN7" s="7"/>
      <c r="AIO7" s="7"/>
      <c r="AIP7" s="7"/>
      <c r="AIQ7" s="7"/>
      <c r="AIR7" s="7"/>
      <c r="AIS7" s="7"/>
      <c r="AIT7" s="7"/>
      <c r="AIU7" s="7"/>
      <c r="AIV7" s="7"/>
      <c r="AIW7" s="7"/>
      <c r="AIX7" s="7"/>
      <c r="AIY7" s="7"/>
      <c r="AIZ7" s="7"/>
      <c r="AJA7" s="7"/>
      <c r="AJB7" s="7"/>
      <c r="AJC7" s="7"/>
      <c r="AJD7" s="7"/>
      <c r="AJE7" s="7"/>
      <c r="AJF7" s="7"/>
      <c r="AJG7" s="7"/>
      <c r="AJH7" s="7"/>
      <c r="AJI7" s="7"/>
      <c r="AJJ7" s="7"/>
      <c r="AJK7" s="7"/>
      <c r="AJL7" s="7"/>
      <c r="AJM7" s="7"/>
      <c r="AJN7" s="7"/>
      <c r="AJO7" s="7"/>
      <c r="AJP7" s="7"/>
      <c r="AJQ7" s="7"/>
      <c r="AJR7" s="7"/>
      <c r="AJS7" s="7"/>
      <c r="AJT7" s="7"/>
      <c r="AJU7" s="7"/>
      <c r="AJV7" s="7"/>
      <c r="AJW7" s="7"/>
      <c r="AJX7" s="7"/>
      <c r="AJY7" s="7"/>
      <c r="AJZ7" s="7"/>
      <c r="AKA7" s="7"/>
      <c r="AKB7" s="7"/>
      <c r="AKC7" s="7"/>
      <c r="AKD7" s="7"/>
      <c r="AKE7" s="7"/>
      <c r="AKF7" s="7"/>
      <c r="AKG7" s="7"/>
      <c r="AKH7" s="7"/>
      <c r="AKI7" s="7"/>
      <c r="AKJ7" s="7"/>
      <c r="AKK7" s="7"/>
      <c r="AKL7" s="7"/>
      <c r="AKM7" s="7"/>
      <c r="AKN7" s="7"/>
      <c r="AKO7" s="7"/>
      <c r="AKP7" s="7"/>
      <c r="AKQ7" s="7"/>
      <c r="AKR7" s="7"/>
      <c r="AKS7" s="7"/>
      <c r="AKT7" s="7"/>
      <c r="AKU7" s="7"/>
      <c r="AKV7" s="7"/>
      <c r="AKW7" s="7"/>
      <c r="AKX7" s="7"/>
      <c r="AKY7" s="7"/>
      <c r="AKZ7" s="7"/>
      <c r="ALA7" s="7"/>
      <c r="ALB7" s="7"/>
      <c r="ALC7" s="7"/>
      <c r="ALD7" s="7"/>
      <c r="ALE7" s="7"/>
      <c r="ALF7" s="7"/>
      <c r="ALG7" s="7"/>
      <c r="ALH7" s="7"/>
      <c r="ALI7" s="7"/>
      <c r="ALJ7" s="7"/>
      <c r="ALK7" s="7"/>
      <c r="ALL7" s="7"/>
      <c r="ALM7" s="7"/>
      <c r="ALN7" s="7"/>
      <c r="ALO7" s="7"/>
      <c r="ALP7" s="7"/>
      <c r="ALQ7" s="7"/>
      <c r="ALR7" s="7"/>
      <c r="ALS7" s="7"/>
      <c r="ALT7" s="7"/>
      <c r="ALU7" s="7"/>
      <c r="ALV7" s="7"/>
      <c r="ALW7" s="7"/>
      <c r="ALX7" s="7"/>
      <c r="ALY7" s="7"/>
      <c r="ALZ7" s="7"/>
      <c r="AMA7" s="7"/>
      <c r="AMB7" s="7"/>
      <c r="AMC7" s="7"/>
      <c r="AMD7" s="7"/>
      <c r="AME7" s="7"/>
      <c r="AMF7" s="7"/>
      <c r="AMG7" s="7"/>
      <c r="AMH7" s="7"/>
      <c r="AMI7" s="7"/>
      <c r="AMJ7" s="7"/>
      <c r="AMK7" s="7"/>
      <c r="AML7" s="7"/>
      <c r="AMM7" s="7"/>
      <c r="AMN7" s="7"/>
      <c r="AMO7" s="7"/>
      <c r="AMP7" s="7"/>
      <c r="AMQ7" s="7"/>
      <c r="AMR7" s="7"/>
      <c r="AMS7" s="7"/>
      <c r="AMT7" s="7"/>
      <c r="AMU7" s="7"/>
      <c r="AMV7" s="7"/>
      <c r="AMW7" s="7"/>
      <c r="AMX7" s="7"/>
      <c r="AMY7" s="7"/>
      <c r="AMZ7" s="7"/>
      <c r="ANA7" s="7"/>
      <c r="ANB7" s="7"/>
      <c r="ANC7" s="7"/>
      <c r="AND7" s="7"/>
      <c r="ANE7" s="7"/>
      <c r="ANF7" s="7"/>
      <c r="ANG7" s="7"/>
      <c r="ANH7" s="7"/>
      <c r="ANI7" s="7"/>
      <c r="ANJ7" s="7"/>
      <c r="ANK7" s="7"/>
      <c r="ANL7" s="7"/>
      <c r="ANM7" s="7"/>
      <c r="ANN7" s="7"/>
      <c r="ANO7" s="7"/>
      <c r="ANP7" s="7"/>
      <c r="ANQ7" s="7"/>
      <c r="ANR7" s="7"/>
      <c r="ANS7" s="7"/>
      <c r="ANT7" s="7"/>
      <c r="ANU7" s="7"/>
      <c r="ANV7" s="7"/>
      <c r="ANW7" s="7"/>
      <c r="ANX7" s="7"/>
      <c r="ANY7" s="7"/>
      <c r="ANZ7" s="7"/>
      <c r="AOA7" s="7"/>
      <c r="AOB7" s="7"/>
      <c r="AOC7" s="7"/>
      <c r="AOD7" s="7"/>
      <c r="AOE7" s="7"/>
      <c r="AOF7" s="7"/>
      <c r="AOG7" s="7"/>
      <c r="AOH7" s="7"/>
      <c r="AOI7" s="7"/>
      <c r="AOJ7" s="7"/>
      <c r="AOK7" s="7"/>
      <c r="AOL7" s="7"/>
      <c r="AOM7" s="7"/>
      <c r="AON7" s="7"/>
      <c r="AOO7" s="7"/>
      <c r="AOP7" s="7"/>
      <c r="AOQ7" s="7"/>
      <c r="AOR7" s="7"/>
      <c r="AOS7" s="7"/>
      <c r="AOT7" s="7"/>
      <c r="AOU7" s="7"/>
      <c r="AOV7" s="7"/>
      <c r="AOW7" s="7"/>
      <c r="AOX7" s="7"/>
      <c r="AOY7" s="7"/>
      <c r="AOZ7" s="7"/>
      <c r="APA7" s="7"/>
      <c r="APB7" s="7"/>
      <c r="APC7" s="7"/>
      <c r="APD7" s="7"/>
      <c r="APE7" s="7"/>
      <c r="APF7" s="7"/>
      <c r="APG7" s="7"/>
      <c r="APH7" s="7"/>
      <c r="API7" s="7"/>
      <c r="APJ7" s="7"/>
      <c r="APK7" s="7"/>
      <c r="APL7" s="7"/>
      <c r="APM7" s="7"/>
      <c r="APN7" s="7"/>
      <c r="APO7" s="7"/>
      <c r="APP7" s="7"/>
      <c r="APQ7" s="7"/>
      <c r="APR7" s="7"/>
      <c r="APS7" s="7"/>
      <c r="APT7" s="7"/>
      <c r="APU7" s="7"/>
      <c r="APV7" s="7"/>
      <c r="APW7" s="7"/>
      <c r="APX7" s="7"/>
      <c r="APY7" s="7"/>
      <c r="APZ7" s="7"/>
      <c r="AQA7" s="7"/>
      <c r="AQB7" s="7"/>
      <c r="AQC7" s="7"/>
      <c r="AQD7" s="7"/>
      <c r="AQE7" s="7"/>
      <c r="AQF7" s="7"/>
      <c r="AQG7" s="7"/>
      <c r="AQH7" s="7"/>
      <c r="AQI7" s="7"/>
      <c r="AQJ7" s="7"/>
      <c r="AQK7" s="7"/>
      <c r="AQL7" s="7"/>
      <c r="AQM7" s="7"/>
      <c r="AQN7" s="7"/>
      <c r="AQO7" s="7"/>
      <c r="AQP7" s="7"/>
      <c r="AQQ7" s="7"/>
      <c r="AQR7" s="7"/>
      <c r="AQS7" s="7"/>
      <c r="AQT7" s="7"/>
      <c r="AQU7" s="7"/>
      <c r="AQV7" s="7"/>
      <c r="AQW7" s="7"/>
      <c r="AQX7" s="7"/>
      <c r="AQY7" s="7"/>
      <c r="AQZ7" s="7"/>
      <c r="ARA7" s="7"/>
      <c r="ARB7" s="7"/>
      <c r="ARC7" s="7"/>
      <c r="ARD7" s="7"/>
      <c r="ARE7" s="7"/>
      <c r="ARF7" s="7"/>
      <c r="ARG7" s="7"/>
      <c r="ARH7" s="7"/>
      <c r="ARI7" s="7"/>
      <c r="ARJ7" s="7"/>
      <c r="ARK7" s="7"/>
      <c r="ARL7" s="7"/>
      <c r="ARM7" s="7"/>
      <c r="ARN7" s="7"/>
      <c r="ARO7" s="7"/>
      <c r="ARP7" s="7"/>
      <c r="ARQ7" s="7"/>
      <c r="ARR7" s="7"/>
      <c r="ARS7" s="7"/>
      <c r="ART7" s="7"/>
      <c r="ARU7" s="7"/>
      <c r="ARV7" s="7"/>
      <c r="ARW7" s="7"/>
      <c r="ARX7" s="7"/>
      <c r="ARY7" s="7"/>
      <c r="ARZ7" s="7"/>
      <c r="ASA7" s="7"/>
      <c r="ASB7" s="7"/>
      <c r="ASC7" s="7"/>
      <c r="ASD7" s="7"/>
      <c r="ASE7" s="7"/>
      <c r="ASF7" s="7"/>
      <c r="ASG7" s="7"/>
      <c r="ASH7" s="7"/>
      <c r="ASI7" s="7"/>
      <c r="ASJ7" s="7"/>
      <c r="ASK7" s="7"/>
      <c r="ASL7" s="7"/>
      <c r="ASM7" s="7"/>
      <c r="ASN7" s="7"/>
      <c r="ASO7" s="7"/>
      <c r="ASP7" s="7"/>
      <c r="ASQ7" s="7"/>
      <c r="ASR7" s="7"/>
      <c r="ASS7" s="7"/>
      <c r="AST7" s="7"/>
      <c r="ASU7" s="7"/>
      <c r="ASV7" s="7"/>
      <c r="ASW7" s="7"/>
      <c r="ASX7" s="7"/>
      <c r="ASY7" s="7"/>
      <c r="ASZ7" s="7"/>
      <c r="ATA7" s="7"/>
      <c r="ATB7" s="7"/>
      <c r="ATC7" s="7"/>
      <c r="ATD7" s="7"/>
      <c r="ATE7" s="7"/>
      <c r="ATF7" s="7"/>
      <c r="ATG7" s="7"/>
      <c r="ATH7" s="7"/>
      <c r="ATI7" s="7"/>
      <c r="ATJ7" s="7"/>
      <c r="ATK7" s="7"/>
      <c r="ATL7" s="7"/>
      <c r="ATM7" s="7"/>
      <c r="ATN7" s="7"/>
      <c r="ATO7" s="7"/>
      <c r="ATP7" s="7"/>
      <c r="ATQ7" s="7"/>
      <c r="ATR7" s="7"/>
      <c r="ATS7" s="7"/>
      <c r="ATT7" s="7"/>
      <c r="ATU7" s="7"/>
      <c r="ATV7" s="7"/>
      <c r="ATW7" s="7"/>
      <c r="ATX7" s="7"/>
      <c r="ATY7" s="7"/>
      <c r="ATZ7" s="7"/>
      <c r="AUA7" s="7"/>
      <c r="AUB7" s="7"/>
      <c r="AUC7" s="7"/>
      <c r="AUD7" s="7"/>
      <c r="AUE7" s="7"/>
      <c r="AUF7" s="7"/>
      <c r="AUG7" s="7"/>
      <c r="AUH7" s="7"/>
      <c r="AUI7" s="7"/>
      <c r="AUJ7" s="7"/>
      <c r="AUK7" s="7"/>
      <c r="AUL7" s="7"/>
      <c r="AUM7" s="7"/>
      <c r="AUN7" s="7"/>
      <c r="AUO7" s="7"/>
      <c r="AUP7" s="7"/>
      <c r="AUQ7" s="7"/>
      <c r="AUR7" s="7"/>
      <c r="AUS7" s="7"/>
      <c r="AUT7" s="7"/>
      <c r="AUU7" s="7"/>
      <c r="AUV7" s="7"/>
      <c r="AUW7" s="7"/>
      <c r="AUX7" s="7"/>
      <c r="AUY7" s="7"/>
      <c r="AUZ7" s="7"/>
      <c r="AVA7" s="7"/>
      <c r="AVB7" s="7"/>
      <c r="AVC7" s="7"/>
      <c r="AVD7" s="7"/>
      <c r="AVE7" s="7"/>
      <c r="AVF7" s="7"/>
      <c r="AVG7" s="7"/>
      <c r="AVH7" s="7"/>
      <c r="AVI7" s="7"/>
      <c r="AVJ7" s="7"/>
      <c r="AVK7" s="7"/>
      <c r="AVL7" s="7"/>
      <c r="AVM7" s="7"/>
      <c r="AVN7" s="7"/>
      <c r="AVO7" s="7"/>
      <c r="AVP7" s="7"/>
      <c r="AVQ7" s="7"/>
      <c r="AVR7" s="7"/>
      <c r="AVS7" s="7"/>
      <c r="AVT7" s="7"/>
      <c r="AVU7" s="7"/>
      <c r="AVV7" s="7"/>
      <c r="AVW7" s="7"/>
      <c r="AVX7" s="7"/>
      <c r="AVY7" s="7"/>
      <c r="AVZ7" s="7"/>
      <c r="AWA7" s="7"/>
      <c r="AWB7" s="7"/>
      <c r="AWC7" s="7"/>
      <c r="AWD7" s="7"/>
      <c r="AWE7" s="7"/>
      <c r="AWF7" s="7"/>
      <c r="AWG7" s="7"/>
      <c r="AWH7" s="7"/>
      <c r="AWI7" s="7"/>
      <c r="AWJ7" s="7"/>
      <c r="AWK7" s="7"/>
      <c r="AWL7" s="7"/>
      <c r="AWM7" s="7"/>
      <c r="AWN7" s="7"/>
      <c r="AWO7" s="7"/>
      <c r="AWP7" s="7"/>
      <c r="AWQ7" s="7"/>
      <c r="AWR7" s="7"/>
      <c r="AWS7" s="7"/>
      <c r="AWT7" s="7"/>
      <c r="AWU7" s="7"/>
      <c r="AWV7" s="7"/>
      <c r="AWW7" s="7"/>
      <c r="AWX7" s="7"/>
      <c r="AWY7" s="7"/>
      <c r="AWZ7" s="7"/>
      <c r="AXA7" s="7"/>
      <c r="AXB7" s="7"/>
      <c r="AXC7" s="7"/>
      <c r="AXD7" s="7"/>
      <c r="AXE7" s="7"/>
      <c r="AXF7" s="7"/>
      <c r="AXG7" s="7"/>
      <c r="AXH7" s="7"/>
      <c r="AXI7" s="7"/>
      <c r="AXJ7" s="7"/>
      <c r="AXK7" s="7"/>
      <c r="AXL7" s="7"/>
      <c r="AXM7" s="7"/>
      <c r="AXN7" s="7"/>
      <c r="AXO7" s="7"/>
      <c r="AXP7" s="7"/>
      <c r="AXQ7" s="7"/>
      <c r="AXR7" s="7"/>
      <c r="AXS7" s="7"/>
      <c r="AXT7" s="7"/>
      <c r="AXU7" s="7"/>
      <c r="AXV7" s="7"/>
      <c r="AXW7" s="7"/>
      <c r="AXX7" s="7"/>
      <c r="AXY7" s="7"/>
      <c r="AXZ7" s="7"/>
      <c r="AYA7" s="7"/>
      <c r="AYB7" s="7"/>
      <c r="AYC7" s="7"/>
      <c r="AYD7" s="7"/>
      <c r="AYE7" s="7"/>
      <c r="AYF7" s="7"/>
      <c r="AYG7" s="7"/>
      <c r="AYH7" s="7"/>
      <c r="AYI7" s="7"/>
      <c r="AYJ7" s="7"/>
      <c r="AYK7" s="7"/>
      <c r="AYL7" s="7"/>
      <c r="AYM7" s="7"/>
      <c r="AYN7" s="7"/>
      <c r="AYO7" s="7"/>
      <c r="AYP7" s="7"/>
      <c r="AYQ7" s="7"/>
      <c r="AYR7" s="7"/>
      <c r="AYS7" s="7"/>
      <c r="AYT7" s="7"/>
      <c r="AYU7" s="7"/>
      <c r="AYV7" s="7"/>
      <c r="AYW7" s="7"/>
      <c r="AYX7" s="7"/>
      <c r="AYY7" s="7"/>
      <c r="AYZ7" s="7"/>
      <c r="AZA7" s="7"/>
      <c r="AZB7" s="7"/>
      <c r="AZC7" s="7"/>
      <c r="AZD7" s="7"/>
      <c r="AZE7" s="7"/>
      <c r="AZF7" s="7"/>
      <c r="AZG7" s="7"/>
      <c r="AZH7" s="7"/>
      <c r="AZI7" s="7"/>
      <c r="AZJ7" s="7"/>
      <c r="AZK7" s="7"/>
      <c r="AZL7" s="7"/>
      <c r="AZM7" s="7"/>
      <c r="AZN7" s="7"/>
      <c r="AZO7" s="7"/>
      <c r="AZP7" s="7"/>
      <c r="AZQ7" s="7"/>
      <c r="AZR7" s="7"/>
      <c r="AZS7" s="7"/>
      <c r="AZT7" s="7"/>
      <c r="AZU7" s="7"/>
      <c r="AZV7" s="7"/>
      <c r="AZW7" s="7"/>
      <c r="AZX7" s="7"/>
      <c r="AZY7" s="7"/>
      <c r="AZZ7" s="7"/>
      <c r="BAA7" s="7"/>
      <c r="BAB7" s="7"/>
      <c r="BAC7" s="7"/>
      <c r="BAD7" s="7"/>
      <c r="BAE7" s="7"/>
      <c r="BAF7" s="7"/>
      <c r="BAG7" s="7"/>
      <c r="BAH7" s="7"/>
      <c r="BAI7" s="7"/>
      <c r="BAJ7" s="7"/>
      <c r="BAK7" s="7"/>
      <c r="BAL7" s="7"/>
      <c r="BAM7" s="7"/>
      <c r="BAN7" s="7"/>
      <c r="BAO7" s="7"/>
      <c r="BAP7" s="7"/>
      <c r="BAQ7" s="7"/>
      <c r="BAR7" s="7"/>
      <c r="BAS7" s="7"/>
      <c r="BAT7" s="7"/>
      <c r="BAU7" s="7"/>
      <c r="BAV7" s="7"/>
      <c r="BAW7" s="7"/>
      <c r="BAX7" s="7"/>
      <c r="BAY7" s="7"/>
      <c r="BAZ7" s="7"/>
      <c r="BBA7" s="7"/>
      <c r="BBB7" s="7"/>
      <c r="BBC7" s="7"/>
      <c r="BBD7" s="7"/>
      <c r="BBE7" s="7"/>
      <c r="BBF7" s="7"/>
      <c r="BBG7" s="7"/>
      <c r="BBH7" s="7"/>
      <c r="BBI7" s="7"/>
      <c r="BBJ7" s="7"/>
      <c r="BBK7" s="7"/>
      <c r="BBL7" s="7"/>
      <c r="BBM7" s="7"/>
      <c r="BBN7" s="7"/>
      <c r="BBO7" s="7"/>
      <c r="BBP7" s="7"/>
      <c r="BBQ7" s="7"/>
      <c r="BBR7" s="7"/>
      <c r="BBS7" s="7"/>
      <c r="BBT7" s="7"/>
      <c r="BBU7" s="7"/>
      <c r="BBV7" s="7"/>
      <c r="BBW7" s="7"/>
      <c r="BBX7" s="7"/>
      <c r="BBY7" s="7"/>
      <c r="BBZ7" s="7"/>
      <c r="BCA7" s="7"/>
      <c r="BCB7" s="7"/>
      <c r="BCC7" s="7"/>
      <c r="BCD7" s="7"/>
      <c r="BCE7" s="7"/>
      <c r="BCF7" s="7"/>
      <c r="BCG7" s="7"/>
      <c r="BCH7" s="7"/>
      <c r="BCI7" s="7"/>
      <c r="BCJ7" s="7"/>
      <c r="BCK7" s="7"/>
      <c r="BCL7" s="7"/>
      <c r="BCM7" s="7"/>
      <c r="BCN7" s="7"/>
      <c r="BCO7" s="7"/>
      <c r="BCP7" s="7"/>
      <c r="BCQ7" s="7"/>
      <c r="BCR7" s="7"/>
      <c r="BCS7" s="7"/>
      <c r="BCT7" s="7"/>
      <c r="BCU7" s="7"/>
      <c r="BCV7" s="7"/>
      <c r="BCW7" s="7"/>
      <c r="BCX7" s="7"/>
      <c r="BCY7" s="7"/>
      <c r="BCZ7" s="7"/>
      <c r="BDA7" s="7"/>
      <c r="BDB7" s="7"/>
      <c r="BDC7" s="7"/>
      <c r="BDD7" s="7"/>
      <c r="BDE7" s="7"/>
      <c r="BDF7" s="7"/>
      <c r="BDG7" s="7"/>
      <c r="BDH7" s="7"/>
      <c r="BDI7" s="7"/>
      <c r="BDJ7" s="7"/>
      <c r="BDK7" s="7"/>
      <c r="BDL7" s="7"/>
      <c r="BDM7" s="7"/>
      <c r="BDN7" s="7"/>
      <c r="BDO7" s="7"/>
      <c r="BDP7" s="7"/>
      <c r="BDQ7" s="7"/>
    </row>
    <row r="8" spans="1:1473" x14ac:dyDescent="0.35">
      <c r="A8" s="7"/>
      <c r="B8" s="35"/>
      <c r="C8" s="7" t="s">
        <v>314</v>
      </c>
      <c r="D8" s="7"/>
      <c r="E8" s="708">
        <f>Einstellungen!E11</f>
        <v>365</v>
      </c>
      <c r="F8" s="7"/>
      <c r="G8" s="7" t="s">
        <v>324</v>
      </c>
      <c r="H8" s="1979" t="s">
        <v>327</v>
      </c>
      <c r="I8" s="1980"/>
      <c r="J8" s="36"/>
      <c r="K8" s="7"/>
      <c r="L8" s="7"/>
      <c r="M8" s="7"/>
      <c r="N8" s="7"/>
      <c r="O8" s="7"/>
      <c r="P8" s="7"/>
      <c r="Q8" s="7"/>
      <c r="S8" s="7"/>
      <c r="T8" s="7"/>
      <c r="U8" s="7"/>
      <c r="V8" s="7"/>
      <c r="W8" s="7"/>
      <c r="X8" s="7"/>
      <c r="Y8" s="7"/>
      <c r="Z8" s="7"/>
      <c r="AA8" s="709">
        <f t="shared" ref="AA8:AA14" si="0">U15*P15</f>
        <v>150</v>
      </c>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c r="HV8" s="7"/>
      <c r="HW8" s="7"/>
      <c r="HX8" s="7"/>
      <c r="HY8" s="7"/>
      <c r="HZ8" s="7"/>
      <c r="IA8" s="7"/>
      <c r="IB8" s="7"/>
      <c r="IC8" s="7"/>
      <c r="ID8" s="7"/>
      <c r="IE8" s="7"/>
      <c r="IF8" s="7"/>
      <c r="IG8" s="7"/>
      <c r="IH8" s="7"/>
      <c r="II8" s="7"/>
      <c r="IJ8" s="7"/>
      <c r="IK8" s="7"/>
      <c r="IL8" s="7"/>
      <c r="IM8" s="7"/>
      <c r="IN8" s="7"/>
      <c r="IO8" s="7"/>
      <c r="IP8" s="7"/>
      <c r="IQ8" s="7"/>
      <c r="IR8" s="7"/>
      <c r="IS8" s="7"/>
      <c r="IT8" s="7"/>
      <c r="IU8" s="7"/>
      <c r="IV8" s="7"/>
      <c r="IW8" s="7"/>
      <c r="IX8" s="7"/>
      <c r="IY8" s="7"/>
      <c r="IZ8" s="7"/>
      <c r="JA8" s="7"/>
      <c r="JB8" s="7"/>
      <c r="JC8" s="7"/>
      <c r="JD8" s="7"/>
      <c r="JE8" s="7"/>
      <c r="JF8" s="7"/>
      <c r="JG8" s="7"/>
      <c r="JH8" s="7"/>
      <c r="JI8" s="7"/>
      <c r="JJ8" s="7"/>
      <c r="JK8" s="7"/>
      <c r="JL8" s="7"/>
      <c r="JM8" s="7"/>
      <c r="JN8" s="7"/>
      <c r="JO8" s="7"/>
      <c r="JP8" s="7"/>
      <c r="JQ8" s="7"/>
      <c r="JR8" s="7"/>
      <c r="JS8" s="7"/>
      <c r="JT8" s="7"/>
      <c r="JU8" s="7"/>
      <c r="JV8" s="7"/>
      <c r="JW8" s="7"/>
      <c r="JX8" s="7"/>
      <c r="JY8" s="7"/>
      <c r="JZ8" s="7"/>
      <c r="KA8" s="7"/>
      <c r="KB8" s="7"/>
      <c r="KC8" s="7"/>
      <c r="KD8" s="7"/>
      <c r="KE8" s="7"/>
      <c r="KF8" s="7"/>
      <c r="KG8" s="7"/>
      <c r="KH8" s="7"/>
      <c r="KI8" s="7"/>
      <c r="KJ8" s="7"/>
      <c r="KK8" s="7"/>
      <c r="KL8" s="7"/>
      <c r="KM8" s="7"/>
      <c r="KN8" s="7"/>
      <c r="KO8" s="7"/>
      <c r="KP8" s="7"/>
      <c r="KQ8" s="7"/>
      <c r="KR8" s="7"/>
      <c r="KS8" s="7"/>
      <c r="KT8" s="7"/>
      <c r="KU8" s="7"/>
      <c r="KV8" s="7"/>
      <c r="KW8" s="7"/>
      <c r="KX8" s="7"/>
      <c r="KY8" s="7"/>
      <c r="KZ8" s="7"/>
      <c r="LA8" s="7"/>
      <c r="LB8" s="7"/>
      <c r="LC8" s="7"/>
      <c r="LD8" s="7"/>
      <c r="LE8" s="7"/>
      <c r="LF8" s="7"/>
      <c r="LG8" s="7"/>
      <c r="LH8" s="7"/>
      <c r="LI8" s="7"/>
      <c r="LJ8" s="7"/>
      <c r="LK8" s="7"/>
      <c r="LL8" s="7"/>
      <c r="LM8" s="7"/>
      <c r="LN8" s="7"/>
      <c r="LO8" s="7"/>
      <c r="LP8" s="7"/>
      <c r="LQ8" s="7"/>
      <c r="LR8" s="7"/>
      <c r="LS8" s="7"/>
      <c r="LT8" s="7"/>
      <c r="LU8" s="7"/>
      <c r="LV8" s="7"/>
      <c r="LW8" s="7"/>
      <c r="LX8" s="7"/>
      <c r="LY8" s="7"/>
      <c r="LZ8" s="7"/>
      <c r="MA8" s="7"/>
      <c r="MB8" s="7"/>
      <c r="MC8" s="7"/>
      <c r="MD8" s="7"/>
      <c r="ME8" s="7"/>
      <c r="MF8" s="7"/>
      <c r="MG8" s="7"/>
      <c r="MH8" s="7"/>
      <c r="MI8" s="7"/>
      <c r="MJ8" s="7"/>
      <c r="MK8" s="7"/>
      <c r="ML8" s="7"/>
      <c r="MM8" s="7"/>
      <c r="MN8" s="7"/>
      <c r="MO8" s="7"/>
      <c r="MP8" s="7"/>
      <c r="MQ8" s="7"/>
      <c r="MR8" s="7"/>
      <c r="MS8" s="7"/>
      <c r="MT8" s="7"/>
      <c r="MU8" s="7"/>
      <c r="MV8" s="7"/>
      <c r="MW8" s="7"/>
      <c r="MX8" s="7"/>
      <c r="MY8" s="7"/>
      <c r="MZ8" s="7"/>
      <c r="NA8" s="7"/>
      <c r="NB8" s="7"/>
      <c r="NC8" s="7"/>
      <c r="ND8" s="7"/>
      <c r="NE8" s="7"/>
      <c r="NF8" s="7"/>
      <c r="NG8" s="7"/>
      <c r="NH8" s="7"/>
      <c r="NI8" s="7"/>
      <c r="NJ8" s="7"/>
      <c r="NK8" s="7"/>
      <c r="NL8" s="7"/>
      <c r="NM8" s="7"/>
      <c r="NN8" s="7"/>
      <c r="NO8" s="7"/>
      <c r="NP8" s="7"/>
      <c r="NQ8" s="7"/>
      <c r="NR8" s="7"/>
      <c r="NS8" s="7"/>
      <c r="NT8" s="7"/>
      <c r="NU8" s="7"/>
      <c r="NV8" s="7"/>
      <c r="NW8" s="7"/>
      <c r="NX8" s="7"/>
      <c r="NY8" s="7"/>
      <c r="NZ8" s="7"/>
      <c r="OA8" s="7"/>
      <c r="OB8" s="7"/>
      <c r="OC8" s="7"/>
      <c r="OD8" s="7"/>
      <c r="OE8" s="7"/>
      <c r="OF8" s="7"/>
      <c r="OG8" s="7"/>
      <c r="OH8" s="7"/>
      <c r="OI8" s="7"/>
      <c r="OJ8" s="7"/>
      <c r="OK8" s="7"/>
      <c r="OL8" s="7"/>
      <c r="OM8" s="7"/>
      <c r="ON8" s="7"/>
      <c r="OO8" s="7"/>
      <c r="OP8" s="7"/>
      <c r="OQ8" s="7"/>
      <c r="OR8" s="7"/>
      <c r="OS8" s="7"/>
      <c r="OT8" s="7"/>
      <c r="OU8" s="7"/>
      <c r="OV8" s="7"/>
      <c r="OW8" s="7"/>
      <c r="OX8" s="7"/>
      <c r="OY8" s="7"/>
      <c r="OZ8" s="7"/>
      <c r="PA8" s="7"/>
      <c r="PB8" s="7"/>
      <c r="PC8" s="7"/>
      <c r="PD8" s="7"/>
      <c r="PE8" s="7"/>
      <c r="PF8" s="7"/>
      <c r="PG8" s="7"/>
      <c r="PH8" s="7"/>
      <c r="PI8" s="7"/>
      <c r="PJ8" s="7"/>
      <c r="PK8" s="7"/>
      <c r="PL8" s="7"/>
      <c r="PM8" s="7"/>
      <c r="PN8" s="7"/>
      <c r="PO8" s="7"/>
      <c r="PP8" s="7"/>
      <c r="PQ8" s="7"/>
      <c r="PR8" s="7"/>
      <c r="PS8" s="7"/>
      <c r="PT8" s="7"/>
      <c r="PU8" s="7"/>
      <c r="PV8" s="7"/>
      <c r="PW8" s="7"/>
      <c r="PX8" s="7"/>
      <c r="PY8" s="7"/>
      <c r="PZ8" s="7"/>
      <c r="QA8" s="7"/>
      <c r="QB8" s="7"/>
      <c r="QC8" s="7"/>
      <c r="QD8" s="7"/>
      <c r="QE8" s="7"/>
      <c r="QF8" s="7"/>
      <c r="QG8" s="7"/>
      <c r="QH8" s="7"/>
      <c r="QI8" s="7"/>
      <c r="QJ8" s="7"/>
      <c r="QK8" s="7"/>
      <c r="QL8" s="7"/>
      <c r="QM8" s="7"/>
      <c r="QN8" s="7"/>
      <c r="QO8" s="7"/>
      <c r="QP8" s="7"/>
      <c r="QQ8" s="7"/>
      <c r="QR8" s="7"/>
      <c r="QS8" s="7"/>
      <c r="QT8" s="7"/>
      <c r="QU8" s="7"/>
      <c r="QV8" s="7"/>
      <c r="QW8" s="7"/>
      <c r="QX8" s="7"/>
      <c r="QY8" s="7"/>
      <c r="QZ8" s="7"/>
      <c r="RA8" s="7"/>
      <c r="RB8" s="7"/>
      <c r="RC8" s="7"/>
      <c r="RD8" s="7"/>
      <c r="RE8" s="7"/>
      <c r="RF8" s="7"/>
      <c r="RG8" s="7"/>
      <c r="RH8" s="7"/>
      <c r="RI8" s="7"/>
      <c r="RJ8" s="7"/>
      <c r="RK8" s="7"/>
      <c r="RL8" s="7"/>
      <c r="RM8" s="7"/>
      <c r="RN8" s="7"/>
      <c r="RO8" s="7"/>
      <c r="RP8" s="7"/>
      <c r="RQ8" s="7"/>
      <c r="RR8" s="7"/>
      <c r="RS8" s="7"/>
      <c r="RT8" s="7"/>
      <c r="RU8" s="7"/>
      <c r="RV8" s="7"/>
      <c r="RW8" s="7"/>
      <c r="RX8" s="7"/>
      <c r="RY8" s="7"/>
      <c r="RZ8" s="7"/>
      <c r="SA8" s="7"/>
      <c r="SB8" s="7"/>
      <c r="SC8" s="7"/>
      <c r="SD8" s="7"/>
      <c r="SE8" s="7"/>
      <c r="SF8" s="7"/>
      <c r="SG8" s="7"/>
      <c r="SH8" s="7"/>
      <c r="SI8" s="7"/>
      <c r="SJ8" s="7"/>
      <c r="SK8" s="7"/>
      <c r="SL8" s="7"/>
      <c r="SM8" s="7"/>
      <c r="SN8" s="7"/>
      <c r="SO8" s="7"/>
      <c r="SP8" s="7"/>
      <c r="SQ8" s="7"/>
      <c r="SR8" s="7"/>
      <c r="SS8" s="7"/>
      <c r="ST8" s="7"/>
      <c r="SU8" s="7"/>
      <c r="SV8" s="7"/>
      <c r="SW8" s="7"/>
      <c r="SX8" s="7"/>
      <c r="SY8" s="7"/>
      <c r="SZ8" s="7"/>
      <c r="TA8" s="7"/>
      <c r="TB8" s="7"/>
      <c r="TC8" s="7"/>
      <c r="TD8" s="7"/>
      <c r="TE8" s="7"/>
      <c r="TF8" s="7"/>
      <c r="TG8" s="7"/>
      <c r="TH8" s="7"/>
      <c r="TI8" s="7"/>
      <c r="TJ8" s="7"/>
      <c r="TK8" s="7"/>
      <c r="TL8" s="7"/>
      <c r="TM8" s="7"/>
      <c r="TN8" s="7"/>
      <c r="TO8" s="7"/>
      <c r="TP8" s="7"/>
      <c r="TQ8" s="7"/>
      <c r="TR8" s="7"/>
      <c r="TS8" s="7"/>
      <c r="TT8" s="7"/>
      <c r="TU8" s="7"/>
      <c r="TV8" s="7"/>
      <c r="TW8" s="7"/>
      <c r="TX8" s="7"/>
      <c r="TY8" s="7"/>
      <c r="TZ8" s="7"/>
      <c r="UA8" s="7"/>
      <c r="UB8" s="7"/>
      <c r="UC8" s="7"/>
      <c r="UD8" s="7"/>
      <c r="UE8" s="7"/>
      <c r="UF8" s="7"/>
      <c r="UG8" s="7"/>
      <c r="UH8" s="7"/>
      <c r="UI8" s="7"/>
      <c r="UJ8" s="7"/>
      <c r="UK8" s="7"/>
      <c r="UL8" s="7"/>
      <c r="UM8" s="7"/>
      <c r="UN8" s="7"/>
      <c r="UO8" s="7"/>
      <c r="UP8" s="7"/>
      <c r="UQ8" s="7"/>
      <c r="UR8" s="7"/>
      <c r="US8" s="7"/>
      <c r="UT8" s="7"/>
      <c r="UU8" s="7"/>
      <c r="UV8" s="7"/>
      <c r="UW8" s="7"/>
      <c r="UX8" s="7"/>
      <c r="UY8" s="7"/>
      <c r="UZ8" s="7"/>
      <c r="VA8" s="7"/>
      <c r="VB8" s="7"/>
      <c r="VC8" s="7"/>
      <c r="VD8" s="7"/>
      <c r="VE8" s="7"/>
      <c r="VF8" s="7"/>
      <c r="VG8" s="7"/>
      <c r="VH8" s="7"/>
      <c r="VI8" s="7"/>
      <c r="VJ8" s="7"/>
      <c r="VK8" s="7"/>
      <c r="VL8" s="7"/>
      <c r="VM8" s="7"/>
      <c r="VN8" s="7"/>
      <c r="VO8" s="7"/>
      <c r="VP8" s="7"/>
      <c r="VQ8" s="7"/>
      <c r="VR8" s="7"/>
      <c r="VS8" s="7"/>
      <c r="VT8" s="7"/>
      <c r="VU8" s="7"/>
      <c r="VV8" s="7"/>
      <c r="VW8" s="7"/>
      <c r="VX8" s="7"/>
      <c r="VY8" s="7"/>
      <c r="VZ8" s="7"/>
      <c r="WA8" s="7"/>
      <c r="WB8" s="7"/>
      <c r="WC8" s="7"/>
      <c r="WD8" s="7"/>
      <c r="WE8" s="7"/>
      <c r="WF8" s="7"/>
      <c r="WG8" s="7"/>
      <c r="WH8" s="7"/>
      <c r="WI8" s="7"/>
      <c r="WJ8" s="7"/>
      <c r="WK8" s="7"/>
      <c r="WL8" s="7"/>
      <c r="WM8" s="7"/>
      <c r="WN8" s="7"/>
      <c r="WO8" s="7"/>
      <c r="WP8" s="7"/>
      <c r="WQ8" s="7"/>
      <c r="WR8" s="7"/>
      <c r="WS8" s="7"/>
      <c r="WT8" s="7"/>
      <c r="WU8" s="7"/>
      <c r="WV8" s="7"/>
      <c r="WW8" s="7"/>
      <c r="WX8" s="7"/>
      <c r="WY8" s="7"/>
      <c r="WZ8" s="7"/>
      <c r="XA8" s="7"/>
      <c r="XB8" s="7"/>
      <c r="XC8" s="7"/>
      <c r="XD8" s="7"/>
      <c r="XE8" s="7"/>
      <c r="XF8" s="7"/>
      <c r="XG8" s="7"/>
      <c r="XH8" s="7"/>
      <c r="XI8" s="7"/>
      <c r="XJ8" s="7"/>
      <c r="XK8" s="7"/>
      <c r="XL8" s="7"/>
      <c r="XM8" s="7"/>
      <c r="XN8" s="7"/>
      <c r="XO8" s="7"/>
      <c r="XP8" s="7"/>
      <c r="XQ8" s="7"/>
      <c r="XR8" s="7"/>
      <c r="XS8" s="7"/>
      <c r="XT8" s="7"/>
      <c r="XU8" s="7"/>
      <c r="XV8" s="7"/>
      <c r="XW8" s="7"/>
      <c r="XX8" s="7"/>
      <c r="XY8" s="7"/>
      <c r="XZ8" s="7"/>
      <c r="YA8" s="7"/>
      <c r="YB8" s="7"/>
      <c r="YC8" s="7"/>
      <c r="YD8" s="7"/>
      <c r="YE8" s="7"/>
      <c r="YF8" s="7"/>
      <c r="YG8" s="7"/>
      <c r="YH8" s="7"/>
      <c r="YI8" s="7"/>
      <c r="YJ8" s="7"/>
      <c r="YK8" s="7"/>
      <c r="YL8" s="7"/>
      <c r="YM8" s="7"/>
      <c r="YN8" s="7"/>
      <c r="YO8" s="7"/>
      <c r="YP8" s="7"/>
      <c r="YQ8" s="7"/>
      <c r="YR8" s="7"/>
      <c r="YS8" s="7"/>
      <c r="YT8" s="7"/>
      <c r="YU8" s="7"/>
      <c r="YV8" s="7"/>
      <c r="YW8" s="7"/>
      <c r="YX8" s="7"/>
      <c r="YY8" s="7"/>
      <c r="YZ8" s="7"/>
      <c r="ZA8" s="7"/>
      <c r="ZB8" s="7"/>
      <c r="ZC8" s="7"/>
      <c r="ZD8" s="7"/>
      <c r="ZE8" s="7"/>
      <c r="ZF8" s="7"/>
      <c r="ZG8" s="7"/>
      <c r="ZH8" s="7"/>
      <c r="ZI8" s="7"/>
      <c r="ZJ8" s="7"/>
      <c r="ZK8" s="7"/>
      <c r="ZL8" s="7"/>
      <c r="ZM8" s="7"/>
      <c r="ZN8" s="7"/>
      <c r="ZO8" s="7"/>
      <c r="ZP8" s="7"/>
      <c r="ZQ8" s="7"/>
      <c r="ZR8" s="7"/>
      <c r="ZS8" s="7"/>
      <c r="ZT8" s="7"/>
      <c r="ZU8" s="7"/>
      <c r="ZV8" s="7"/>
      <c r="ZW8" s="7"/>
      <c r="ZX8" s="7"/>
      <c r="ZY8" s="7"/>
      <c r="ZZ8" s="7"/>
      <c r="AAA8" s="7"/>
      <c r="AAB8" s="7"/>
      <c r="AAC8" s="7"/>
      <c r="AAD8" s="7"/>
      <c r="AAE8" s="7"/>
      <c r="AAF8" s="7"/>
      <c r="AAG8" s="7"/>
      <c r="AAH8" s="7"/>
      <c r="AAI8" s="7"/>
      <c r="AAJ8" s="7"/>
      <c r="AAK8" s="7"/>
      <c r="AAL8" s="7"/>
      <c r="AAM8" s="7"/>
      <c r="AAN8" s="7"/>
      <c r="AAO8" s="7"/>
      <c r="AAP8" s="7"/>
      <c r="AAQ8" s="7"/>
      <c r="AAR8" s="7"/>
      <c r="AAS8" s="7"/>
      <c r="AAT8" s="7"/>
      <c r="AAU8" s="7"/>
      <c r="AAV8" s="7"/>
      <c r="AAW8" s="7"/>
      <c r="AAX8" s="7"/>
      <c r="AAY8" s="7"/>
      <c r="AAZ8" s="7"/>
      <c r="ABA8" s="7"/>
      <c r="ABB8" s="7"/>
      <c r="ABC8" s="7"/>
      <c r="ABD8" s="7"/>
      <c r="ABE8" s="7"/>
      <c r="ABF8" s="7"/>
      <c r="ABG8" s="7"/>
      <c r="ABH8" s="7"/>
      <c r="ABI8" s="7"/>
      <c r="ABJ8" s="7"/>
      <c r="ABK8" s="7"/>
      <c r="ABL8" s="7"/>
      <c r="ABM8" s="7"/>
      <c r="ABN8" s="7"/>
      <c r="ABO8" s="7"/>
      <c r="ABP8" s="7"/>
      <c r="ABQ8" s="7"/>
      <c r="ABR8" s="7"/>
      <c r="ABS8" s="7"/>
      <c r="ABT8" s="7"/>
      <c r="ABU8" s="7"/>
      <c r="ABV8" s="7"/>
      <c r="ABW8" s="7"/>
      <c r="ABX8" s="7"/>
      <c r="ABY8" s="7"/>
      <c r="ABZ8" s="7"/>
      <c r="ACA8" s="7"/>
      <c r="ACB8" s="7"/>
      <c r="ACC8" s="7"/>
      <c r="ACD8" s="7"/>
      <c r="ACE8" s="7"/>
      <c r="ACF8" s="7"/>
      <c r="ACG8" s="7"/>
      <c r="ACH8" s="7"/>
      <c r="ACI8" s="7"/>
      <c r="ACJ8" s="7"/>
      <c r="ACK8" s="7"/>
      <c r="ACL8" s="7"/>
      <c r="ACM8" s="7"/>
      <c r="ACN8" s="7"/>
      <c r="ACO8" s="7"/>
      <c r="ACP8" s="7"/>
      <c r="ACQ8" s="7"/>
      <c r="ACR8" s="7"/>
      <c r="ACS8" s="7"/>
      <c r="ACT8" s="7"/>
      <c r="ACU8" s="7"/>
      <c r="ACV8" s="7"/>
      <c r="ACW8" s="7"/>
      <c r="ACX8" s="7"/>
      <c r="ACY8" s="7"/>
      <c r="ACZ8" s="7"/>
      <c r="ADA8" s="7"/>
      <c r="ADB8" s="7"/>
      <c r="ADC8" s="7"/>
      <c r="ADD8" s="7"/>
      <c r="ADE8" s="7"/>
      <c r="ADF8" s="7"/>
      <c r="ADG8" s="7"/>
      <c r="ADH8" s="7"/>
      <c r="ADI8" s="7"/>
      <c r="ADJ8" s="7"/>
      <c r="ADK8" s="7"/>
      <c r="ADL8" s="7"/>
      <c r="ADM8" s="7"/>
      <c r="ADN8" s="7"/>
      <c r="ADO8" s="7"/>
      <c r="ADP8" s="7"/>
      <c r="ADQ8" s="7"/>
      <c r="ADR8" s="7"/>
      <c r="ADS8" s="7"/>
      <c r="ADT8" s="7"/>
      <c r="ADU8" s="7"/>
      <c r="ADV8" s="7"/>
      <c r="ADW8" s="7"/>
      <c r="ADX8" s="7"/>
      <c r="ADY8" s="7"/>
      <c r="ADZ8" s="7"/>
      <c r="AEA8" s="7"/>
      <c r="AEB8" s="7"/>
      <c r="AEC8" s="7"/>
      <c r="AED8" s="7"/>
      <c r="AEE8" s="7"/>
      <c r="AEF8" s="7"/>
      <c r="AEG8" s="7"/>
      <c r="AEH8" s="7"/>
      <c r="AEI8" s="7"/>
      <c r="AEJ8" s="7"/>
      <c r="AEK8" s="7"/>
      <c r="AEL8" s="7"/>
      <c r="AEM8" s="7"/>
      <c r="AEN8" s="7"/>
      <c r="AEO8" s="7"/>
      <c r="AEP8" s="7"/>
      <c r="AEQ8" s="7"/>
      <c r="AER8" s="7"/>
      <c r="AES8" s="7"/>
      <c r="AET8" s="7"/>
      <c r="AEU8" s="7"/>
      <c r="AEV8" s="7"/>
      <c r="AEW8" s="7"/>
      <c r="AEX8" s="7"/>
      <c r="AEY8" s="7"/>
      <c r="AEZ8" s="7"/>
      <c r="AFA8" s="7"/>
      <c r="AFB8" s="7"/>
      <c r="AFC8" s="7"/>
      <c r="AFD8" s="7"/>
      <c r="AFE8" s="7"/>
      <c r="AFF8" s="7"/>
      <c r="AFG8" s="7"/>
      <c r="AFH8" s="7"/>
      <c r="AFI8" s="7"/>
      <c r="AFJ8" s="7"/>
      <c r="AFK8" s="7"/>
      <c r="AFL8" s="7"/>
      <c r="AFM8" s="7"/>
      <c r="AFN8" s="7"/>
      <c r="AFO8" s="7"/>
      <c r="AFP8" s="7"/>
      <c r="AFQ8" s="7"/>
      <c r="AFR8" s="7"/>
      <c r="AFS8" s="7"/>
      <c r="AFT8" s="7"/>
      <c r="AFU8" s="7"/>
      <c r="AFV8" s="7"/>
      <c r="AFW8" s="7"/>
      <c r="AFX8" s="7"/>
      <c r="AFY8" s="7"/>
      <c r="AFZ8" s="7"/>
      <c r="AGA8" s="7"/>
      <c r="AGB8" s="7"/>
      <c r="AGC8" s="7"/>
      <c r="AGD8" s="7"/>
      <c r="AGE8" s="7"/>
      <c r="AGF8" s="7"/>
      <c r="AGG8" s="7"/>
      <c r="AGH8" s="7"/>
      <c r="AGI8" s="7"/>
      <c r="AGJ8" s="7"/>
      <c r="AGK8" s="7"/>
      <c r="AGL8" s="7"/>
      <c r="AGM8" s="7"/>
      <c r="AGN8" s="7"/>
      <c r="AGO8" s="7"/>
      <c r="AGP8" s="7"/>
      <c r="AGQ8" s="7"/>
      <c r="AGR8" s="7"/>
      <c r="AGS8" s="7"/>
      <c r="AGT8" s="7"/>
      <c r="AGU8" s="7"/>
      <c r="AGV8" s="7"/>
      <c r="AGW8" s="7"/>
      <c r="AGX8" s="7"/>
      <c r="AGY8" s="7"/>
      <c r="AGZ8" s="7"/>
      <c r="AHA8" s="7"/>
      <c r="AHB8" s="7"/>
      <c r="AHC8" s="7"/>
      <c r="AHD8" s="7"/>
      <c r="AHE8" s="7"/>
      <c r="AHF8" s="7"/>
      <c r="AHG8" s="7"/>
      <c r="AHH8" s="7"/>
      <c r="AHI8" s="7"/>
      <c r="AHJ8" s="7"/>
      <c r="AHK8" s="7"/>
      <c r="AHL8" s="7"/>
      <c r="AHM8" s="7"/>
      <c r="AHN8" s="7"/>
      <c r="AHO8" s="7"/>
      <c r="AHP8" s="7"/>
      <c r="AHQ8" s="7"/>
      <c r="AHR8" s="7"/>
      <c r="AHS8" s="7"/>
      <c r="AHT8" s="7"/>
      <c r="AHU8" s="7"/>
      <c r="AHV8" s="7"/>
      <c r="AHW8" s="7"/>
      <c r="AHX8" s="7"/>
      <c r="AHY8" s="7"/>
      <c r="AHZ8" s="7"/>
      <c r="AIA8" s="7"/>
      <c r="AIB8" s="7"/>
      <c r="AIC8" s="7"/>
      <c r="AID8" s="7"/>
      <c r="AIE8" s="7"/>
      <c r="AIF8" s="7"/>
      <c r="AIG8" s="7"/>
      <c r="AIH8" s="7"/>
      <c r="AII8" s="7"/>
      <c r="AIJ8" s="7"/>
      <c r="AIK8" s="7"/>
      <c r="AIL8" s="7"/>
      <c r="AIM8" s="7"/>
      <c r="AIN8" s="7"/>
      <c r="AIO8" s="7"/>
      <c r="AIP8" s="7"/>
      <c r="AIQ8" s="7"/>
      <c r="AIR8" s="7"/>
      <c r="AIS8" s="7"/>
      <c r="AIT8" s="7"/>
      <c r="AIU8" s="7"/>
      <c r="AIV8" s="7"/>
      <c r="AIW8" s="7"/>
      <c r="AIX8" s="7"/>
      <c r="AIY8" s="7"/>
      <c r="AIZ8" s="7"/>
      <c r="AJA8" s="7"/>
      <c r="AJB8" s="7"/>
      <c r="AJC8" s="7"/>
      <c r="AJD8" s="7"/>
      <c r="AJE8" s="7"/>
      <c r="AJF8" s="7"/>
      <c r="AJG8" s="7"/>
      <c r="AJH8" s="7"/>
      <c r="AJI8" s="7"/>
      <c r="AJJ8" s="7"/>
      <c r="AJK8" s="7"/>
      <c r="AJL8" s="7"/>
      <c r="AJM8" s="7"/>
      <c r="AJN8" s="7"/>
      <c r="AJO8" s="7"/>
      <c r="AJP8" s="7"/>
      <c r="AJQ8" s="7"/>
      <c r="AJR8" s="7"/>
      <c r="AJS8" s="7"/>
      <c r="AJT8" s="7"/>
      <c r="AJU8" s="7"/>
      <c r="AJV8" s="7"/>
      <c r="AJW8" s="7"/>
      <c r="AJX8" s="7"/>
      <c r="AJY8" s="7"/>
      <c r="AJZ8" s="7"/>
      <c r="AKA8" s="7"/>
      <c r="AKB8" s="7"/>
      <c r="AKC8" s="7"/>
      <c r="AKD8" s="7"/>
      <c r="AKE8" s="7"/>
      <c r="AKF8" s="7"/>
      <c r="AKG8" s="7"/>
      <c r="AKH8" s="7"/>
      <c r="AKI8" s="7"/>
      <c r="AKJ8" s="7"/>
      <c r="AKK8" s="7"/>
      <c r="AKL8" s="7"/>
      <c r="AKM8" s="7"/>
      <c r="AKN8" s="7"/>
      <c r="AKO8" s="7"/>
      <c r="AKP8" s="7"/>
      <c r="AKQ8" s="7"/>
      <c r="AKR8" s="7"/>
      <c r="AKS8" s="7"/>
      <c r="AKT8" s="7"/>
      <c r="AKU8" s="7"/>
      <c r="AKV8" s="7"/>
      <c r="AKW8" s="7"/>
      <c r="AKX8" s="7"/>
      <c r="AKY8" s="7"/>
      <c r="AKZ8" s="7"/>
      <c r="ALA8" s="7"/>
      <c r="ALB8" s="7"/>
      <c r="ALC8" s="7"/>
      <c r="ALD8" s="7"/>
      <c r="ALE8" s="7"/>
      <c r="ALF8" s="7"/>
      <c r="ALG8" s="7"/>
      <c r="ALH8" s="7"/>
      <c r="ALI8" s="7"/>
      <c r="ALJ8" s="7"/>
      <c r="ALK8" s="7"/>
      <c r="ALL8" s="7"/>
      <c r="ALM8" s="7"/>
      <c r="ALN8" s="7"/>
      <c r="ALO8" s="7"/>
      <c r="ALP8" s="7"/>
      <c r="ALQ8" s="7"/>
      <c r="ALR8" s="7"/>
      <c r="ALS8" s="7"/>
      <c r="ALT8" s="7"/>
      <c r="ALU8" s="7"/>
      <c r="ALV8" s="7"/>
      <c r="ALW8" s="7"/>
      <c r="ALX8" s="7"/>
      <c r="ALY8" s="7"/>
      <c r="ALZ8" s="7"/>
      <c r="AMA8" s="7"/>
      <c r="AMB8" s="7"/>
      <c r="AMC8" s="7"/>
      <c r="AMD8" s="7"/>
      <c r="AME8" s="7"/>
      <c r="AMF8" s="7"/>
      <c r="AMG8" s="7"/>
      <c r="AMH8" s="7"/>
      <c r="AMI8" s="7"/>
      <c r="AMJ8" s="7"/>
      <c r="AMK8" s="7"/>
      <c r="AML8" s="7"/>
      <c r="AMM8" s="7"/>
      <c r="AMN8" s="7"/>
      <c r="AMO8" s="7"/>
      <c r="AMP8" s="7"/>
      <c r="AMQ8" s="7"/>
      <c r="AMR8" s="7"/>
      <c r="AMS8" s="7"/>
      <c r="AMT8" s="7"/>
      <c r="AMU8" s="7"/>
      <c r="AMV8" s="7"/>
      <c r="AMW8" s="7"/>
      <c r="AMX8" s="7"/>
      <c r="AMY8" s="7"/>
      <c r="AMZ8" s="7"/>
      <c r="ANA8" s="7"/>
      <c r="ANB8" s="7"/>
      <c r="ANC8" s="7"/>
      <c r="AND8" s="7"/>
      <c r="ANE8" s="7"/>
      <c r="ANF8" s="7"/>
      <c r="ANG8" s="7"/>
      <c r="ANH8" s="7"/>
      <c r="ANI8" s="7"/>
      <c r="ANJ8" s="7"/>
      <c r="ANK8" s="7"/>
      <c r="ANL8" s="7"/>
      <c r="ANM8" s="7"/>
      <c r="ANN8" s="7"/>
      <c r="ANO8" s="7"/>
      <c r="ANP8" s="7"/>
      <c r="ANQ8" s="7"/>
      <c r="ANR8" s="7"/>
      <c r="ANS8" s="7"/>
      <c r="ANT8" s="7"/>
      <c r="ANU8" s="7"/>
      <c r="ANV8" s="7"/>
      <c r="ANW8" s="7"/>
      <c r="ANX8" s="7"/>
      <c r="ANY8" s="7"/>
      <c r="ANZ8" s="7"/>
      <c r="AOA8" s="7"/>
      <c r="AOB8" s="7"/>
      <c r="AOC8" s="7"/>
      <c r="AOD8" s="7"/>
      <c r="AOE8" s="7"/>
      <c r="AOF8" s="7"/>
      <c r="AOG8" s="7"/>
      <c r="AOH8" s="7"/>
      <c r="AOI8" s="7"/>
      <c r="AOJ8" s="7"/>
      <c r="AOK8" s="7"/>
      <c r="AOL8" s="7"/>
      <c r="AOM8" s="7"/>
      <c r="AON8" s="7"/>
      <c r="AOO8" s="7"/>
      <c r="AOP8" s="7"/>
      <c r="AOQ8" s="7"/>
      <c r="AOR8" s="7"/>
      <c r="AOS8" s="7"/>
      <c r="AOT8" s="7"/>
      <c r="AOU8" s="7"/>
      <c r="AOV8" s="7"/>
      <c r="AOW8" s="7"/>
      <c r="AOX8" s="7"/>
      <c r="AOY8" s="7"/>
      <c r="AOZ8" s="7"/>
      <c r="APA8" s="7"/>
      <c r="APB8" s="7"/>
      <c r="APC8" s="7"/>
      <c r="APD8" s="7"/>
      <c r="APE8" s="7"/>
      <c r="APF8" s="7"/>
      <c r="APG8" s="7"/>
      <c r="APH8" s="7"/>
      <c r="API8" s="7"/>
      <c r="APJ8" s="7"/>
      <c r="APK8" s="7"/>
      <c r="APL8" s="7"/>
      <c r="APM8" s="7"/>
      <c r="APN8" s="7"/>
      <c r="APO8" s="7"/>
      <c r="APP8" s="7"/>
      <c r="APQ8" s="7"/>
      <c r="APR8" s="7"/>
      <c r="APS8" s="7"/>
      <c r="APT8" s="7"/>
      <c r="APU8" s="7"/>
      <c r="APV8" s="7"/>
      <c r="APW8" s="7"/>
      <c r="APX8" s="7"/>
      <c r="APY8" s="7"/>
      <c r="APZ8" s="7"/>
      <c r="AQA8" s="7"/>
      <c r="AQB8" s="7"/>
      <c r="AQC8" s="7"/>
      <c r="AQD8" s="7"/>
      <c r="AQE8" s="7"/>
      <c r="AQF8" s="7"/>
      <c r="AQG8" s="7"/>
      <c r="AQH8" s="7"/>
      <c r="AQI8" s="7"/>
      <c r="AQJ8" s="7"/>
      <c r="AQK8" s="7"/>
      <c r="AQL8" s="7"/>
      <c r="AQM8" s="7"/>
      <c r="AQN8" s="7"/>
      <c r="AQO8" s="7"/>
      <c r="AQP8" s="7"/>
      <c r="AQQ8" s="7"/>
      <c r="AQR8" s="7"/>
      <c r="AQS8" s="7"/>
      <c r="AQT8" s="7"/>
      <c r="AQU8" s="7"/>
      <c r="AQV8" s="7"/>
      <c r="AQW8" s="7"/>
      <c r="AQX8" s="7"/>
      <c r="AQY8" s="7"/>
      <c r="AQZ8" s="7"/>
      <c r="ARA8" s="7"/>
      <c r="ARB8" s="7"/>
      <c r="ARC8" s="7"/>
      <c r="ARD8" s="7"/>
      <c r="ARE8" s="7"/>
      <c r="ARF8" s="7"/>
      <c r="ARG8" s="7"/>
      <c r="ARH8" s="7"/>
      <c r="ARI8" s="7"/>
      <c r="ARJ8" s="7"/>
      <c r="ARK8" s="7"/>
      <c r="ARL8" s="7"/>
      <c r="ARM8" s="7"/>
      <c r="ARN8" s="7"/>
      <c r="ARO8" s="7"/>
      <c r="ARP8" s="7"/>
      <c r="ARQ8" s="7"/>
      <c r="ARR8" s="7"/>
      <c r="ARS8" s="7"/>
      <c r="ART8" s="7"/>
      <c r="ARU8" s="7"/>
      <c r="ARV8" s="7"/>
      <c r="ARW8" s="7"/>
      <c r="ARX8" s="7"/>
      <c r="ARY8" s="7"/>
      <c r="ARZ8" s="7"/>
      <c r="ASA8" s="7"/>
      <c r="ASB8" s="7"/>
      <c r="ASC8" s="7"/>
      <c r="ASD8" s="7"/>
      <c r="ASE8" s="7"/>
      <c r="ASF8" s="7"/>
      <c r="ASG8" s="7"/>
      <c r="ASH8" s="7"/>
      <c r="ASI8" s="7"/>
      <c r="ASJ8" s="7"/>
      <c r="ASK8" s="7"/>
      <c r="ASL8" s="7"/>
      <c r="ASM8" s="7"/>
      <c r="ASN8" s="7"/>
      <c r="ASO8" s="7"/>
      <c r="ASP8" s="7"/>
      <c r="ASQ8" s="7"/>
      <c r="ASR8" s="7"/>
      <c r="ASS8" s="7"/>
      <c r="AST8" s="7"/>
      <c r="ASU8" s="7"/>
      <c r="ASV8" s="7"/>
      <c r="ASW8" s="7"/>
      <c r="ASX8" s="7"/>
      <c r="ASY8" s="7"/>
      <c r="ASZ8" s="7"/>
      <c r="ATA8" s="7"/>
      <c r="ATB8" s="7"/>
      <c r="ATC8" s="7"/>
      <c r="ATD8" s="7"/>
      <c r="ATE8" s="7"/>
      <c r="ATF8" s="7"/>
      <c r="ATG8" s="7"/>
      <c r="ATH8" s="7"/>
      <c r="ATI8" s="7"/>
      <c r="ATJ8" s="7"/>
      <c r="ATK8" s="7"/>
      <c r="ATL8" s="7"/>
      <c r="ATM8" s="7"/>
      <c r="ATN8" s="7"/>
      <c r="ATO8" s="7"/>
      <c r="ATP8" s="7"/>
      <c r="ATQ8" s="7"/>
      <c r="ATR8" s="7"/>
      <c r="ATS8" s="7"/>
      <c r="ATT8" s="7"/>
      <c r="ATU8" s="7"/>
      <c r="ATV8" s="7"/>
      <c r="ATW8" s="7"/>
      <c r="ATX8" s="7"/>
      <c r="ATY8" s="7"/>
      <c r="ATZ8" s="7"/>
      <c r="AUA8" s="7"/>
      <c r="AUB8" s="7"/>
      <c r="AUC8" s="7"/>
      <c r="AUD8" s="7"/>
      <c r="AUE8" s="7"/>
      <c r="AUF8" s="7"/>
      <c r="AUG8" s="7"/>
      <c r="AUH8" s="7"/>
      <c r="AUI8" s="7"/>
      <c r="AUJ8" s="7"/>
      <c r="AUK8" s="7"/>
      <c r="AUL8" s="7"/>
      <c r="AUM8" s="7"/>
      <c r="AUN8" s="7"/>
      <c r="AUO8" s="7"/>
      <c r="AUP8" s="7"/>
      <c r="AUQ8" s="7"/>
      <c r="AUR8" s="7"/>
      <c r="AUS8" s="7"/>
      <c r="AUT8" s="7"/>
      <c r="AUU8" s="7"/>
      <c r="AUV8" s="7"/>
      <c r="AUW8" s="7"/>
      <c r="AUX8" s="7"/>
      <c r="AUY8" s="7"/>
      <c r="AUZ8" s="7"/>
      <c r="AVA8" s="7"/>
      <c r="AVB8" s="7"/>
      <c r="AVC8" s="7"/>
      <c r="AVD8" s="7"/>
      <c r="AVE8" s="7"/>
      <c r="AVF8" s="7"/>
      <c r="AVG8" s="7"/>
      <c r="AVH8" s="7"/>
      <c r="AVI8" s="7"/>
      <c r="AVJ8" s="7"/>
      <c r="AVK8" s="7"/>
      <c r="AVL8" s="7"/>
      <c r="AVM8" s="7"/>
      <c r="AVN8" s="7"/>
      <c r="AVO8" s="7"/>
      <c r="AVP8" s="7"/>
      <c r="AVQ8" s="7"/>
      <c r="AVR8" s="7"/>
      <c r="AVS8" s="7"/>
      <c r="AVT8" s="7"/>
      <c r="AVU8" s="7"/>
      <c r="AVV8" s="7"/>
      <c r="AVW8" s="7"/>
      <c r="AVX8" s="7"/>
      <c r="AVY8" s="7"/>
      <c r="AVZ8" s="7"/>
      <c r="AWA8" s="7"/>
      <c r="AWB8" s="7"/>
      <c r="AWC8" s="7"/>
      <c r="AWD8" s="7"/>
      <c r="AWE8" s="7"/>
      <c r="AWF8" s="7"/>
      <c r="AWG8" s="7"/>
      <c r="AWH8" s="7"/>
      <c r="AWI8" s="7"/>
      <c r="AWJ8" s="7"/>
      <c r="AWK8" s="7"/>
      <c r="AWL8" s="7"/>
      <c r="AWM8" s="7"/>
      <c r="AWN8" s="7"/>
      <c r="AWO8" s="7"/>
      <c r="AWP8" s="7"/>
      <c r="AWQ8" s="7"/>
      <c r="AWR8" s="7"/>
      <c r="AWS8" s="7"/>
      <c r="AWT8" s="7"/>
      <c r="AWU8" s="7"/>
      <c r="AWV8" s="7"/>
      <c r="AWW8" s="7"/>
      <c r="AWX8" s="7"/>
      <c r="AWY8" s="7"/>
      <c r="AWZ8" s="7"/>
      <c r="AXA8" s="7"/>
      <c r="AXB8" s="7"/>
      <c r="AXC8" s="7"/>
      <c r="AXD8" s="7"/>
      <c r="AXE8" s="7"/>
      <c r="AXF8" s="7"/>
      <c r="AXG8" s="7"/>
      <c r="AXH8" s="7"/>
      <c r="AXI8" s="7"/>
      <c r="AXJ8" s="7"/>
      <c r="AXK8" s="7"/>
      <c r="AXL8" s="7"/>
      <c r="AXM8" s="7"/>
      <c r="AXN8" s="7"/>
      <c r="AXO8" s="7"/>
      <c r="AXP8" s="7"/>
      <c r="AXQ8" s="7"/>
      <c r="AXR8" s="7"/>
      <c r="AXS8" s="7"/>
      <c r="AXT8" s="7"/>
      <c r="AXU8" s="7"/>
      <c r="AXV8" s="7"/>
      <c r="AXW8" s="7"/>
      <c r="AXX8" s="7"/>
      <c r="AXY8" s="7"/>
      <c r="AXZ8" s="7"/>
      <c r="AYA8" s="7"/>
      <c r="AYB8" s="7"/>
      <c r="AYC8" s="7"/>
      <c r="AYD8" s="7"/>
      <c r="AYE8" s="7"/>
      <c r="AYF8" s="7"/>
      <c r="AYG8" s="7"/>
      <c r="AYH8" s="7"/>
      <c r="AYI8" s="7"/>
      <c r="AYJ8" s="7"/>
      <c r="AYK8" s="7"/>
      <c r="AYL8" s="7"/>
      <c r="AYM8" s="7"/>
      <c r="AYN8" s="7"/>
      <c r="AYO8" s="7"/>
      <c r="AYP8" s="7"/>
      <c r="AYQ8" s="7"/>
      <c r="AYR8" s="7"/>
      <c r="AYS8" s="7"/>
      <c r="AYT8" s="7"/>
      <c r="AYU8" s="7"/>
      <c r="AYV8" s="7"/>
      <c r="AYW8" s="7"/>
      <c r="AYX8" s="7"/>
      <c r="AYY8" s="7"/>
      <c r="AYZ8" s="7"/>
      <c r="AZA8" s="7"/>
      <c r="AZB8" s="7"/>
      <c r="AZC8" s="7"/>
      <c r="AZD8" s="7"/>
      <c r="AZE8" s="7"/>
      <c r="AZF8" s="7"/>
      <c r="AZG8" s="7"/>
      <c r="AZH8" s="7"/>
      <c r="AZI8" s="7"/>
      <c r="AZJ8" s="7"/>
      <c r="AZK8" s="7"/>
      <c r="AZL8" s="7"/>
      <c r="AZM8" s="7"/>
      <c r="AZN8" s="7"/>
      <c r="AZO8" s="7"/>
      <c r="AZP8" s="7"/>
      <c r="AZQ8" s="7"/>
      <c r="AZR8" s="7"/>
      <c r="AZS8" s="7"/>
      <c r="AZT8" s="7"/>
      <c r="AZU8" s="7"/>
      <c r="AZV8" s="7"/>
      <c r="AZW8" s="7"/>
      <c r="AZX8" s="7"/>
      <c r="AZY8" s="7"/>
      <c r="AZZ8" s="7"/>
      <c r="BAA8" s="7"/>
      <c r="BAB8" s="7"/>
      <c r="BAC8" s="7"/>
      <c r="BAD8" s="7"/>
      <c r="BAE8" s="7"/>
      <c r="BAF8" s="7"/>
      <c r="BAG8" s="7"/>
      <c r="BAH8" s="7"/>
      <c r="BAI8" s="7"/>
      <c r="BAJ8" s="7"/>
      <c r="BAK8" s="7"/>
      <c r="BAL8" s="7"/>
      <c r="BAM8" s="7"/>
      <c r="BAN8" s="7"/>
      <c r="BAO8" s="7"/>
      <c r="BAP8" s="7"/>
      <c r="BAQ8" s="7"/>
      <c r="BAR8" s="7"/>
      <c r="BAS8" s="7"/>
      <c r="BAT8" s="7"/>
      <c r="BAU8" s="7"/>
      <c r="BAV8" s="7"/>
      <c r="BAW8" s="7"/>
      <c r="BAX8" s="7"/>
      <c r="BAY8" s="7"/>
      <c r="BAZ8" s="7"/>
      <c r="BBA8" s="7"/>
      <c r="BBB8" s="7"/>
      <c r="BBC8" s="7"/>
      <c r="BBD8" s="7"/>
      <c r="BBE8" s="7"/>
      <c r="BBF8" s="7"/>
      <c r="BBG8" s="7"/>
      <c r="BBH8" s="7"/>
      <c r="BBI8" s="7"/>
      <c r="BBJ8" s="7"/>
      <c r="BBK8" s="7"/>
      <c r="BBL8" s="7"/>
      <c r="BBM8" s="7"/>
      <c r="BBN8" s="7"/>
      <c r="BBO8" s="7"/>
      <c r="BBP8" s="7"/>
      <c r="BBQ8" s="7"/>
      <c r="BBR8" s="7"/>
      <c r="BBS8" s="7"/>
      <c r="BBT8" s="7"/>
      <c r="BBU8" s="7"/>
      <c r="BBV8" s="7"/>
      <c r="BBW8" s="7"/>
      <c r="BBX8" s="7"/>
      <c r="BBY8" s="7"/>
      <c r="BBZ8" s="7"/>
      <c r="BCA8" s="7"/>
      <c r="BCB8" s="7"/>
      <c r="BCC8" s="7"/>
      <c r="BCD8" s="7"/>
      <c r="BCE8" s="7"/>
      <c r="BCF8" s="7"/>
      <c r="BCG8" s="7"/>
      <c r="BCH8" s="7"/>
      <c r="BCI8" s="7"/>
      <c r="BCJ8" s="7"/>
      <c r="BCK8" s="7"/>
      <c r="BCL8" s="7"/>
      <c r="BCM8" s="7"/>
      <c r="BCN8" s="7"/>
      <c r="BCO8" s="7"/>
      <c r="BCP8" s="7"/>
      <c r="BCQ8" s="7"/>
      <c r="BCR8" s="7"/>
      <c r="BCS8" s="7"/>
      <c r="BCT8" s="7"/>
      <c r="BCU8" s="7"/>
      <c r="BCV8" s="7"/>
      <c r="BCW8" s="7"/>
      <c r="BCX8" s="7"/>
      <c r="BCY8" s="7"/>
      <c r="BCZ8" s="7"/>
      <c r="BDA8" s="7"/>
      <c r="BDB8" s="7"/>
      <c r="BDC8" s="7"/>
      <c r="BDD8" s="7"/>
      <c r="BDE8" s="7"/>
      <c r="BDF8" s="7"/>
      <c r="BDG8" s="7"/>
      <c r="BDH8" s="7"/>
      <c r="BDI8" s="7"/>
      <c r="BDJ8" s="7"/>
      <c r="BDK8" s="7"/>
      <c r="BDL8" s="7"/>
      <c r="BDM8" s="7"/>
      <c r="BDN8" s="7"/>
      <c r="BDO8" s="7"/>
      <c r="BDP8" s="7"/>
      <c r="BDQ8" s="7"/>
    </row>
    <row r="9" spans="1:1473" x14ac:dyDescent="0.35">
      <c r="A9" s="7"/>
      <c r="B9" s="34"/>
      <c r="C9" s="710"/>
      <c r="D9" s="710"/>
      <c r="E9" s="710"/>
      <c r="F9" s="710"/>
      <c r="G9" s="113"/>
      <c r="H9" s="710"/>
      <c r="I9" s="710"/>
      <c r="J9" s="39"/>
      <c r="K9" s="7"/>
      <c r="L9" s="7"/>
      <c r="M9" s="7"/>
      <c r="N9" s="7"/>
      <c r="O9" s="7"/>
      <c r="P9" s="7"/>
      <c r="Q9" s="7"/>
      <c r="S9" s="7"/>
      <c r="T9" s="7"/>
      <c r="U9" s="7"/>
      <c r="V9" s="7"/>
      <c r="W9" s="7"/>
      <c r="X9" s="7"/>
      <c r="Y9" s="7"/>
      <c r="Z9" s="7"/>
      <c r="AA9" s="709">
        <f t="shared" si="0"/>
        <v>180</v>
      </c>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7"/>
      <c r="IV9" s="7"/>
      <c r="IW9" s="7"/>
      <c r="IX9" s="7"/>
      <c r="IY9" s="7"/>
      <c r="IZ9" s="7"/>
      <c r="JA9" s="7"/>
      <c r="JB9" s="7"/>
      <c r="JC9" s="7"/>
      <c r="JD9" s="7"/>
      <c r="JE9" s="7"/>
      <c r="JF9" s="7"/>
      <c r="JG9" s="7"/>
      <c r="JH9" s="7"/>
      <c r="JI9" s="7"/>
      <c r="JJ9" s="7"/>
      <c r="JK9" s="7"/>
      <c r="JL9" s="7"/>
      <c r="JM9" s="7"/>
      <c r="JN9" s="7"/>
      <c r="JO9" s="7"/>
      <c r="JP9" s="7"/>
      <c r="JQ9" s="7"/>
      <c r="JR9" s="7"/>
      <c r="JS9" s="7"/>
      <c r="JT9" s="7"/>
      <c r="JU9" s="7"/>
      <c r="JV9" s="7"/>
      <c r="JW9" s="7"/>
      <c r="JX9" s="7"/>
      <c r="JY9" s="7"/>
      <c r="JZ9" s="7"/>
      <c r="KA9" s="7"/>
      <c r="KB9" s="7"/>
      <c r="KC9" s="7"/>
      <c r="KD9" s="7"/>
      <c r="KE9" s="7"/>
      <c r="KF9" s="7"/>
      <c r="KG9" s="7"/>
      <c r="KH9" s="7"/>
      <c r="KI9" s="7"/>
      <c r="KJ9" s="7"/>
      <c r="KK9" s="7"/>
      <c r="KL9" s="7"/>
      <c r="KM9" s="7"/>
      <c r="KN9" s="7"/>
      <c r="KO9" s="7"/>
      <c r="KP9" s="7"/>
      <c r="KQ9" s="7"/>
      <c r="KR9" s="7"/>
      <c r="KS9" s="7"/>
      <c r="KT9" s="7"/>
      <c r="KU9" s="7"/>
      <c r="KV9" s="7"/>
      <c r="KW9" s="7"/>
      <c r="KX9" s="7"/>
      <c r="KY9" s="7"/>
      <c r="KZ9" s="7"/>
      <c r="LA9" s="7"/>
      <c r="LB9" s="7"/>
      <c r="LC9" s="7"/>
      <c r="LD9" s="7"/>
      <c r="LE9" s="7"/>
      <c r="LF9" s="7"/>
      <c r="LG9" s="7"/>
      <c r="LH9" s="7"/>
      <c r="LI9" s="7"/>
      <c r="LJ9" s="7"/>
      <c r="LK9" s="7"/>
      <c r="LL9" s="7"/>
      <c r="LM9" s="7"/>
      <c r="LN9" s="7"/>
      <c r="LO9" s="7"/>
      <c r="LP9" s="7"/>
      <c r="LQ9" s="7"/>
      <c r="LR9" s="7"/>
      <c r="LS9" s="7"/>
      <c r="LT9" s="7"/>
      <c r="LU9" s="7"/>
      <c r="LV9" s="7"/>
      <c r="LW9" s="7"/>
      <c r="LX9" s="7"/>
      <c r="LY9" s="7"/>
      <c r="LZ9" s="7"/>
      <c r="MA9" s="7"/>
      <c r="MB9" s="7"/>
      <c r="MC9" s="7"/>
      <c r="MD9" s="7"/>
      <c r="ME9" s="7"/>
      <c r="MF9" s="7"/>
      <c r="MG9" s="7"/>
      <c r="MH9" s="7"/>
      <c r="MI9" s="7"/>
      <c r="MJ9" s="7"/>
      <c r="MK9" s="7"/>
      <c r="ML9" s="7"/>
      <c r="MM9" s="7"/>
      <c r="MN9" s="7"/>
      <c r="MO9" s="7"/>
      <c r="MP9" s="7"/>
      <c r="MQ9" s="7"/>
      <c r="MR9" s="7"/>
      <c r="MS9" s="7"/>
      <c r="MT9" s="7"/>
      <c r="MU9" s="7"/>
      <c r="MV9" s="7"/>
      <c r="MW9" s="7"/>
      <c r="MX9" s="7"/>
      <c r="MY9" s="7"/>
      <c r="MZ9" s="7"/>
      <c r="NA9" s="7"/>
      <c r="NB9" s="7"/>
      <c r="NC9" s="7"/>
      <c r="ND9" s="7"/>
      <c r="NE9" s="7"/>
      <c r="NF9" s="7"/>
      <c r="NG9" s="7"/>
      <c r="NH9" s="7"/>
      <c r="NI9" s="7"/>
      <c r="NJ9" s="7"/>
      <c r="NK9" s="7"/>
      <c r="NL9" s="7"/>
      <c r="NM9" s="7"/>
      <c r="NN9" s="7"/>
      <c r="NO9" s="7"/>
      <c r="NP9" s="7"/>
      <c r="NQ9" s="7"/>
      <c r="NR9" s="7"/>
      <c r="NS9" s="7"/>
      <c r="NT9" s="7"/>
      <c r="NU9" s="7"/>
      <c r="NV9" s="7"/>
      <c r="NW9" s="7"/>
      <c r="NX9" s="7"/>
      <c r="NY9" s="7"/>
      <c r="NZ9" s="7"/>
      <c r="OA9" s="7"/>
      <c r="OB9" s="7"/>
      <c r="OC9" s="7"/>
      <c r="OD9" s="7"/>
      <c r="OE9" s="7"/>
      <c r="OF9" s="7"/>
      <c r="OG9" s="7"/>
      <c r="OH9" s="7"/>
      <c r="OI9" s="7"/>
      <c r="OJ9" s="7"/>
      <c r="OK9" s="7"/>
      <c r="OL9" s="7"/>
      <c r="OM9" s="7"/>
      <c r="ON9" s="7"/>
      <c r="OO9" s="7"/>
      <c r="OP9" s="7"/>
      <c r="OQ9" s="7"/>
      <c r="OR9" s="7"/>
      <c r="OS9" s="7"/>
      <c r="OT9" s="7"/>
      <c r="OU9" s="7"/>
      <c r="OV9" s="7"/>
      <c r="OW9" s="7"/>
      <c r="OX9" s="7"/>
      <c r="OY9" s="7"/>
      <c r="OZ9" s="7"/>
      <c r="PA9" s="7"/>
      <c r="PB9" s="7"/>
      <c r="PC9" s="7"/>
      <c r="PD9" s="7"/>
      <c r="PE9" s="7"/>
      <c r="PF9" s="7"/>
      <c r="PG9" s="7"/>
      <c r="PH9" s="7"/>
      <c r="PI9" s="7"/>
      <c r="PJ9" s="7"/>
      <c r="PK9" s="7"/>
      <c r="PL9" s="7"/>
      <c r="PM9" s="7"/>
      <c r="PN9" s="7"/>
      <c r="PO9" s="7"/>
      <c r="PP9" s="7"/>
      <c r="PQ9" s="7"/>
      <c r="PR9" s="7"/>
      <c r="PS9" s="7"/>
      <c r="PT9" s="7"/>
      <c r="PU9" s="7"/>
      <c r="PV9" s="7"/>
      <c r="PW9" s="7"/>
      <c r="PX9" s="7"/>
      <c r="PY9" s="7"/>
      <c r="PZ9" s="7"/>
      <c r="QA9" s="7"/>
      <c r="QB9" s="7"/>
      <c r="QC9" s="7"/>
      <c r="QD9" s="7"/>
      <c r="QE9" s="7"/>
      <c r="QF9" s="7"/>
      <c r="QG9" s="7"/>
      <c r="QH9" s="7"/>
      <c r="QI9" s="7"/>
      <c r="QJ9" s="7"/>
      <c r="QK9" s="7"/>
      <c r="QL9" s="7"/>
      <c r="QM9" s="7"/>
      <c r="QN9" s="7"/>
      <c r="QO9" s="7"/>
      <c r="QP9" s="7"/>
      <c r="QQ9" s="7"/>
      <c r="QR9" s="7"/>
      <c r="QS9" s="7"/>
      <c r="QT9" s="7"/>
      <c r="QU9" s="7"/>
      <c r="QV9" s="7"/>
      <c r="QW9" s="7"/>
      <c r="QX9" s="7"/>
      <c r="QY9" s="7"/>
      <c r="QZ9" s="7"/>
      <c r="RA9" s="7"/>
      <c r="RB9" s="7"/>
      <c r="RC9" s="7"/>
      <c r="RD9" s="7"/>
      <c r="RE9" s="7"/>
      <c r="RF9" s="7"/>
      <c r="RG9" s="7"/>
      <c r="RH9" s="7"/>
      <c r="RI9" s="7"/>
      <c r="RJ9" s="7"/>
      <c r="RK9" s="7"/>
      <c r="RL9" s="7"/>
      <c r="RM9" s="7"/>
      <c r="RN9" s="7"/>
      <c r="RO9" s="7"/>
      <c r="RP9" s="7"/>
      <c r="RQ9" s="7"/>
      <c r="RR9" s="7"/>
      <c r="RS9" s="7"/>
      <c r="RT9" s="7"/>
      <c r="RU9" s="7"/>
      <c r="RV9" s="7"/>
      <c r="RW9" s="7"/>
      <c r="RX9" s="7"/>
      <c r="RY9" s="7"/>
      <c r="RZ9" s="7"/>
      <c r="SA9" s="7"/>
      <c r="SB9" s="7"/>
      <c r="SC9" s="7"/>
      <c r="SD9" s="7"/>
      <c r="SE9" s="7"/>
      <c r="SF9" s="7"/>
      <c r="SG9" s="7"/>
      <c r="SH9" s="7"/>
      <c r="SI9" s="7"/>
      <c r="SJ9" s="7"/>
      <c r="SK9" s="7"/>
      <c r="SL9" s="7"/>
      <c r="SM9" s="7"/>
      <c r="SN9" s="7"/>
      <c r="SO9" s="7"/>
      <c r="SP9" s="7"/>
      <c r="SQ9" s="7"/>
      <c r="SR9" s="7"/>
      <c r="SS9" s="7"/>
      <c r="ST9" s="7"/>
      <c r="SU9" s="7"/>
      <c r="SV9" s="7"/>
      <c r="SW9" s="7"/>
      <c r="SX9" s="7"/>
      <c r="SY9" s="7"/>
      <c r="SZ9" s="7"/>
      <c r="TA9" s="7"/>
      <c r="TB9" s="7"/>
      <c r="TC9" s="7"/>
      <c r="TD9" s="7"/>
      <c r="TE9" s="7"/>
      <c r="TF9" s="7"/>
      <c r="TG9" s="7"/>
      <c r="TH9" s="7"/>
      <c r="TI9" s="7"/>
      <c r="TJ9" s="7"/>
      <c r="TK9" s="7"/>
      <c r="TL9" s="7"/>
      <c r="TM9" s="7"/>
      <c r="TN9" s="7"/>
      <c r="TO9" s="7"/>
      <c r="TP9" s="7"/>
      <c r="TQ9" s="7"/>
      <c r="TR9" s="7"/>
      <c r="TS9" s="7"/>
      <c r="TT9" s="7"/>
      <c r="TU9" s="7"/>
      <c r="TV9" s="7"/>
      <c r="TW9" s="7"/>
      <c r="TX9" s="7"/>
      <c r="TY9" s="7"/>
      <c r="TZ9" s="7"/>
      <c r="UA9" s="7"/>
      <c r="UB9" s="7"/>
      <c r="UC9" s="7"/>
      <c r="UD9" s="7"/>
      <c r="UE9" s="7"/>
      <c r="UF9" s="7"/>
      <c r="UG9" s="7"/>
      <c r="UH9" s="7"/>
      <c r="UI9" s="7"/>
      <c r="UJ9" s="7"/>
      <c r="UK9" s="7"/>
      <c r="UL9" s="7"/>
      <c r="UM9" s="7"/>
      <c r="UN9" s="7"/>
      <c r="UO9" s="7"/>
      <c r="UP9" s="7"/>
      <c r="UQ9" s="7"/>
      <c r="UR9" s="7"/>
      <c r="US9" s="7"/>
      <c r="UT9" s="7"/>
      <c r="UU9" s="7"/>
      <c r="UV9" s="7"/>
      <c r="UW9" s="7"/>
      <c r="UX9" s="7"/>
      <c r="UY9" s="7"/>
      <c r="UZ9" s="7"/>
      <c r="VA9" s="7"/>
      <c r="VB9" s="7"/>
      <c r="VC9" s="7"/>
      <c r="VD9" s="7"/>
      <c r="VE9" s="7"/>
      <c r="VF9" s="7"/>
      <c r="VG9" s="7"/>
      <c r="VH9" s="7"/>
      <c r="VI9" s="7"/>
      <c r="VJ9" s="7"/>
      <c r="VK9" s="7"/>
      <c r="VL9" s="7"/>
      <c r="VM9" s="7"/>
      <c r="VN9" s="7"/>
      <c r="VO9" s="7"/>
      <c r="VP9" s="7"/>
      <c r="VQ9" s="7"/>
      <c r="VR9" s="7"/>
      <c r="VS9" s="7"/>
      <c r="VT9" s="7"/>
      <c r="VU9" s="7"/>
      <c r="VV9" s="7"/>
      <c r="VW9" s="7"/>
      <c r="VX9" s="7"/>
      <c r="VY9" s="7"/>
      <c r="VZ9" s="7"/>
      <c r="WA9" s="7"/>
      <c r="WB9" s="7"/>
      <c r="WC9" s="7"/>
      <c r="WD9" s="7"/>
      <c r="WE9" s="7"/>
      <c r="WF9" s="7"/>
      <c r="WG9" s="7"/>
      <c r="WH9" s="7"/>
      <c r="WI9" s="7"/>
      <c r="WJ9" s="7"/>
      <c r="WK9" s="7"/>
      <c r="WL9" s="7"/>
      <c r="WM9" s="7"/>
      <c r="WN9" s="7"/>
      <c r="WO9" s="7"/>
      <c r="WP9" s="7"/>
      <c r="WQ9" s="7"/>
      <c r="WR9" s="7"/>
      <c r="WS9" s="7"/>
      <c r="WT9" s="7"/>
      <c r="WU9" s="7"/>
      <c r="WV9" s="7"/>
      <c r="WW9" s="7"/>
      <c r="WX9" s="7"/>
      <c r="WY9" s="7"/>
      <c r="WZ9" s="7"/>
      <c r="XA9" s="7"/>
      <c r="XB9" s="7"/>
      <c r="XC9" s="7"/>
      <c r="XD9" s="7"/>
      <c r="XE9" s="7"/>
      <c r="XF9" s="7"/>
      <c r="XG9" s="7"/>
      <c r="XH9" s="7"/>
      <c r="XI9" s="7"/>
      <c r="XJ9" s="7"/>
      <c r="XK9" s="7"/>
      <c r="XL9" s="7"/>
      <c r="XM9" s="7"/>
      <c r="XN9" s="7"/>
      <c r="XO9" s="7"/>
      <c r="XP9" s="7"/>
      <c r="XQ9" s="7"/>
      <c r="XR9" s="7"/>
      <c r="XS9" s="7"/>
      <c r="XT9" s="7"/>
      <c r="XU9" s="7"/>
      <c r="XV9" s="7"/>
      <c r="XW9" s="7"/>
      <c r="XX9" s="7"/>
      <c r="XY9" s="7"/>
      <c r="XZ9" s="7"/>
      <c r="YA9" s="7"/>
      <c r="YB9" s="7"/>
      <c r="YC9" s="7"/>
      <c r="YD9" s="7"/>
      <c r="YE9" s="7"/>
      <c r="YF9" s="7"/>
      <c r="YG9" s="7"/>
      <c r="YH9" s="7"/>
      <c r="YI9" s="7"/>
      <c r="YJ9" s="7"/>
      <c r="YK9" s="7"/>
      <c r="YL9" s="7"/>
      <c r="YM9" s="7"/>
      <c r="YN9" s="7"/>
      <c r="YO9" s="7"/>
      <c r="YP9" s="7"/>
      <c r="YQ9" s="7"/>
      <c r="YR9" s="7"/>
      <c r="YS9" s="7"/>
      <c r="YT9" s="7"/>
      <c r="YU9" s="7"/>
      <c r="YV9" s="7"/>
      <c r="YW9" s="7"/>
      <c r="YX9" s="7"/>
      <c r="YY9" s="7"/>
      <c r="YZ9" s="7"/>
      <c r="ZA9" s="7"/>
      <c r="ZB9" s="7"/>
      <c r="ZC9" s="7"/>
      <c r="ZD9" s="7"/>
      <c r="ZE9" s="7"/>
      <c r="ZF9" s="7"/>
      <c r="ZG9" s="7"/>
      <c r="ZH9" s="7"/>
      <c r="ZI9" s="7"/>
      <c r="ZJ9" s="7"/>
      <c r="ZK9" s="7"/>
      <c r="ZL9" s="7"/>
      <c r="ZM9" s="7"/>
      <c r="ZN9" s="7"/>
      <c r="ZO9" s="7"/>
      <c r="ZP9" s="7"/>
      <c r="ZQ9" s="7"/>
      <c r="ZR9" s="7"/>
      <c r="ZS9" s="7"/>
      <c r="ZT9" s="7"/>
      <c r="ZU9" s="7"/>
      <c r="ZV9" s="7"/>
      <c r="ZW9" s="7"/>
      <c r="ZX9" s="7"/>
      <c r="ZY9" s="7"/>
      <c r="ZZ9" s="7"/>
      <c r="AAA9" s="7"/>
      <c r="AAB9" s="7"/>
      <c r="AAC9" s="7"/>
      <c r="AAD9" s="7"/>
      <c r="AAE9" s="7"/>
      <c r="AAF9" s="7"/>
      <c r="AAG9" s="7"/>
      <c r="AAH9" s="7"/>
      <c r="AAI9" s="7"/>
      <c r="AAJ9" s="7"/>
      <c r="AAK9" s="7"/>
      <c r="AAL9" s="7"/>
      <c r="AAM9" s="7"/>
      <c r="AAN9" s="7"/>
      <c r="AAO9" s="7"/>
      <c r="AAP9" s="7"/>
      <c r="AAQ9" s="7"/>
      <c r="AAR9" s="7"/>
      <c r="AAS9" s="7"/>
      <c r="AAT9" s="7"/>
      <c r="AAU9" s="7"/>
      <c r="AAV9" s="7"/>
      <c r="AAW9" s="7"/>
      <c r="AAX9" s="7"/>
      <c r="AAY9" s="7"/>
      <c r="AAZ9" s="7"/>
      <c r="ABA9" s="7"/>
      <c r="ABB9" s="7"/>
      <c r="ABC9" s="7"/>
      <c r="ABD9" s="7"/>
      <c r="ABE9" s="7"/>
      <c r="ABF9" s="7"/>
      <c r="ABG9" s="7"/>
      <c r="ABH9" s="7"/>
      <c r="ABI9" s="7"/>
      <c r="ABJ9" s="7"/>
      <c r="ABK9" s="7"/>
      <c r="ABL9" s="7"/>
      <c r="ABM9" s="7"/>
      <c r="ABN9" s="7"/>
      <c r="ABO9" s="7"/>
      <c r="ABP9" s="7"/>
      <c r="ABQ9" s="7"/>
      <c r="ABR9" s="7"/>
      <c r="ABS9" s="7"/>
      <c r="ABT9" s="7"/>
      <c r="ABU9" s="7"/>
      <c r="ABV9" s="7"/>
      <c r="ABW9" s="7"/>
      <c r="ABX9" s="7"/>
      <c r="ABY9" s="7"/>
      <c r="ABZ9" s="7"/>
      <c r="ACA9" s="7"/>
      <c r="ACB9" s="7"/>
      <c r="ACC9" s="7"/>
      <c r="ACD9" s="7"/>
      <c r="ACE9" s="7"/>
      <c r="ACF9" s="7"/>
      <c r="ACG9" s="7"/>
      <c r="ACH9" s="7"/>
      <c r="ACI9" s="7"/>
      <c r="ACJ9" s="7"/>
      <c r="ACK9" s="7"/>
      <c r="ACL9" s="7"/>
      <c r="ACM9" s="7"/>
      <c r="ACN9" s="7"/>
      <c r="ACO9" s="7"/>
      <c r="ACP9" s="7"/>
      <c r="ACQ9" s="7"/>
      <c r="ACR9" s="7"/>
      <c r="ACS9" s="7"/>
      <c r="ACT9" s="7"/>
      <c r="ACU9" s="7"/>
      <c r="ACV9" s="7"/>
      <c r="ACW9" s="7"/>
      <c r="ACX9" s="7"/>
      <c r="ACY9" s="7"/>
      <c r="ACZ9" s="7"/>
      <c r="ADA9" s="7"/>
      <c r="ADB9" s="7"/>
      <c r="ADC9" s="7"/>
      <c r="ADD9" s="7"/>
      <c r="ADE9" s="7"/>
      <c r="ADF9" s="7"/>
      <c r="ADG9" s="7"/>
      <c r="ADH9" s="7"/>
      <c r="ADI9" s="7"/>
      <c r="ADJ9" s="7"/>
      <c r="ADK9" s="7"/>
      <c r="ADL9" s="7"/>
      <c r="ADM9" s="7"/>
      <c r="ADN9" s="7"/>
      <c r="ADO9" s="7"/>
      <c r="ADP9" s="7"/>
      <c r="ADQ9" s="7"/>
      <c r="ADR9" s="7"/>
      <c r="ADS9" s="7"/>
      <c r="ADT9" s="7"/>
      <c r="ADU9" s="7"/>
      <c r="ADV9" s="7"/>
      <c r="ADW9" s="7"/>
      <c r="ADX9" s="7"/>
      <c r="ADY9" s="7"/>
      <c r="ADZ9" s="7"/>
      <c r="AEA9" s="7"/>
      <c r="AEB9" s="7"/>
      <c r="AEC9" s="7"/>
      <c r="AED9" s="7"/>
      <c r="AEE9" s="7"/>
      <c r="AEF9" s="7"/>
      <c r="AEG9" s="7"/>
      <c r="AEH9" s="7"/>
      <c r="AEI9" s="7"/>
      <c r="AEJ9" s="7"/>
      <c r="AEK9" s="7"/>
      <c r="AEL9" s="7"/>
      <c r="AEM9" s="7"/>
      <c r="AEN9" s="7"/>
      <c r="AEO9" s="7"/>
      <c r="AEP9" s="7"/>
      <c r="AEQ9" s="7"/>
      <c r="AER9" s="7"/>
      <c r="AES9" s="7"/>
      <c r="AET9" s="7"/>
      <c r="AEU9" s="7"/>
      <c r="AEV9" s="7"/>
      <c r="AEW9" s="7"/>
      <c r="AEX9" s="7"/>
      <c r="AEY9" s="7"/>
      <c r="AEZ9" s="7"/>
      <c r="AFA9" s="7"/>
      <c r="AFB9" s="7"/>
      <c r="AFC9" s="7"/>
      <c r="AFD9" s="7"/>
      <c r="AFE9" s="7"/>
      <c r="AFF9" s="7"/>
      <c r="AFG9" s="7"/>
      <c r="AFH9" s="7"/>
      <c r="AFI9" s="7"/>
      <c r="AFJ9" s="7"/>
      <c r="AFK9" s="7"/>
      <c r="AFL9" s="7"/>
      <c r="AFM9" s="7"/>
      <c r="AFN9" s="7"/>
      <c r="AFO9" s="7"/>
      <c r="AFP9" s="7"/>
      <c r="AFQ9" s="7"/>
      <c r="AFR9" s="7"/>
      <c r="AFS9" s="7"/>
      <c r="AFT9" s="7"/>
      <c r="AFU9" s="7"/>
      <c r="AFV9" s="7"/>
      <c r="AFW9" s="7"/>
      <c r="AFX9" s="7"/>
      <c r="AFY9" s="7"/>
      <c r="AFZ9" s="7"/>
      <c r="AGA9" s="7"/>
      <c r="AGB9" s="7"/>
      <c r="AGC9" s="7"/>
      <c r="AGD9" s="7"/>
      <c r="AGE9" s="7"/>
      <c r="AGF9" s="7"/>
      <c r="AGG9" s="7"/>
      <c r="AGH9" s="7"/>
      <c r="AGI9" s="7"/>
      <c r="AGJ9" s="7"/>
      <c r="AGK9" s="7"/>
      <c r="AGL9" s="7"/>
      <c r="AGM9" s="7"/>
      <c r="AGN9" s="7"/>
      <c r="AGO9" s="7"/>
      <c r="AGP9" s="7"/>
      <c r="AGQ9" s="7"/>
      <c r="AGR9" s="7"/>
      <c r="AGS9" s="7"/>
      <c r="AGT9" s="7"/>
      <c r="AGU9" s="7"/>
      <c r="AGV9" s="7"/>
      <c r="AGW9" s="7"/>
      <c r="AGX9" s="7"/>
      <c r="AGY9" s="7"/>
      <c r="AGZ9" s="7"/>
      <c r="AHA9" s="7"/>
      <c r="AHB9" s="7"/>
      <c r="AHC9" s="7"/>
      <c r="AHD9" s="7"/>
      <c r="AHE9" s="7"/>
      <c r="AHF9" s="7"/>
      <c r="AHG9" s="7"/>
      <c r="AHH9" s="7"/>
      <c r="AHI9" s="7"/>
      <c r="AHJ9" s="7"/>
      <c r="AHK9" s="7"/>
      <c r="AHL9" s="7"/>
      <c r="AHM9" s="7"/>
      <c r="AHN9" s="7"/>
      <c r="AHO9" s="7"/>
      <c r="AHP9" s="7"/>
      <c r="AHQ9" s="7"/>
      <c r="AHR9" s="7"/>
      <c r="AHS9" s="7"/>
      <c r="AHT9" s="7"/>
      <c r="AHU9" s="7"/>
      <c r="AHV9" s="7"/>
      <c r="AHW9" s="7"/>
      <c r="AHX9" s="7"/>
      <c r="AHY9" s="7"/>
      <c r="AHZ9" s="7"/>
      <c r="AIA9" s="7"/>
      <c r="AIB9" s="7"/>
      <c r="AIC9" s="7"/>
      <c r="AID9" s="7"/>
      <c r="AIE9" s="7"/>
      <c r="AIF9" s="7"/>
      <c r="AIG9" s="7"/>
      <c r="AIH9" s="7"/>
      <c r="AII9" s="7"/>
      <c r="AIJ9" s="7"/>
      <c r="AIK9" s="7"/>
      <c r="AIL9" s="7"/>
      <c r="AIM9" s="7"/>
      <c r="AIN9" s="7"/>
      <c r="AIO9" s="7"/>
      <c r="AIP9" s="7"/>
      <c r="AIQ9" s="7"/>
      <c r="AIR9" s="7"/>
      <c r="AIS9" s="7"/>
      <c r="AIT9" s="7"/>
      <c r="AIU9" s="7"/>
      <c r="AIV9" s="7"/>
      <c r="AIW9" s="7"/>
      <c r="AIX9" s="7"/>
      <c r="AIY9" s="7"/>
      <c r="AIZ9" s="7"/>
      <c r="AJA9" s="7"/>
      <c r="AJB9" s="7"/>
      <c r="AJC9" s="7"/>
      <c r="AJD9" s="7"/>
      <c r="AJE9" s="7"/>
      <c r="AJF9" s="7"/>
      <c r="AJG9" s="7"/>
      <c r="AJH9" s="7"/>
      <c r="AJI9" s="7"/>
      <c r="AJJ9" s="7"/>
      <c r="AJK9" s="7"/>
      <c r="AJL9" s="7"/>
      <c r="AJM9" s="7"/>
      <c r="AJN9" s="7"/>
      <c r="AJO9" s="7"/>
      <c r="AJP9" s="7"/>
      <c r="AJQ9" s="7"/>
      <c r="AJR9" s="7"/>
      <c r="AJS9" s="7"/>
      <c r="AJT9" s="7"/>
      <c r="AJU9" s="7"/>
      <c r="AJV9" s="7"/>
      <c r="AJW9" s="7"/>
      <c r="AJX9" s="7"/>
      <c r="AJY9" s="7"/>
      <c r="AJZ9" s="7"/>
      <c r="AKA9" s="7"/>
      <c r="AKB9" s="7"/>
      <c r="AKC9" s="7"/>
      <c r="AKD9" s="7"/>
      <c r="AKE9" s="7"/>
      <c r="AKF9" s="7"/>
      <c r="AKG9" s="7"/>
      <c r="AKH9" s="7"/>
      <c r="AKI9" s="7"/>
      <c r="AKJ9" s="7"/>
      <c r="AKK9" s="7"/>
      <c r="AKL9" s="7"/>
      <c r="AKM9" s="7"/>
      <c r="AKN9" s="7"/>
      <c r="AKO9" s="7"/>
      <c r="AKP9" s="7"/>
      <c r="AKQ9" s="7"/>
      <c r="AKR9" s="7"/>
      <c r="AKS9" s="7"/>
      <c r="AKT9" s="7"/>
      <c r="AKU9" s="7"/>
      <c r="AKV9" s="7"/>
      <c r="AKW9" s="7"/>
      <c r="AKX9" s="7"/>
      <c r="AKY9" s="7"/>
      <c r="AKZ9" s="7"/>
      <c r="ALA9" s="7"/>
      <c r="ALB9" s="7"/>
      <c r="ALC9" s="7"/>
      <c r="ALD9" s="7"/>
      <c r="ALE9" s="7"/>
      <c r="ALF9" s="7"/>
      <c r="ALG9" s="7"/>
      <c r="ALH9" s="7"/>
      <c r="ALI9" s="7"/>
      <c r="ALJ9" s="7"/>
      <c r="ALK9" s="7"/>
      <c r="ALL9" s="7"/>
      <c r="ALM9" s="7"/>
      <c r="ALN9" s="7"/>
      <c r="ALO9" s="7"/>
      <c r="ALP9" s="7"/>
      <c r="ALQ9" s="7"/>
      <c r="ALR9" s="7"/>
      <c r="ALS9" s="7"/>
      <c r="ALT9" s="7"/>
      <c r="ALU9" s="7"/>
      <c r="ALV9" s="7"/>
      <c r="ALW9" s="7"/>
      <c r="ALX9" s="7"/>
      <c r="ALY9" s="7"/>
      <c r="ALZ9" s="7"/>
      <c r="AMA9" s="7"/>
      <c r="AMB9" s="7"/>
      <c r="AMC9" s="7"/>
      <c r="AMD9" s="7"/>
      <c r="AME9" s="7"/>
      <c r="AMF9" s="7"/>
      <c r="AMG9" s="7"/>
      <c r="AMH9" s="7"/>
      <c r="AMI9" s="7"/>
      <c r="AMJ9" s="7"/>
      <c r="AMK9" s="7"/>
      <c r="AML9" s="7"/>
      <c r="AMM9" s="7"/>
      <c r="AMN9" s="7"/>
      <c r="AMO9" s="7"/>
      <c r="AMP9" s="7"/>
      <c r="AMQ9" s="7"/>
      <c r="AMR9" s="7"/>
      <c r="AMS9" s="7"/>
      <c r="AMT9" s="7"/>
      <c r="AMU9" s="7"/>
      <c r="AMV9" s="7"/>
      <c r="AMW9" s="7"/>
      <c r="AMX9" s="7"/>
      <c r="AMY9" s="7"/>
      <c r="AMZ9" s="7"/>
      <c r="ANA9" s="7"/>
      <c r="ANB9" s="7"/>
      <c r="ANC9" s="7"/>
      <c r="AND9" s="7"/>
      <c r="ANE9" s="7"/>
      <c r="ANF9" s="7"/>
      <c r="ANG9" s="7"/>
      <c r="ANH9" s="7"/>
      <c r="ANI9" s="7"/>
      <c r="ANJ9" s="7"/>
      <c r="ANK9" s="7"/>
      <c r="ANL9" s="7"/>
      <c r="ANM9" s="7"/>
      <c r="ANN9" s="7"/>
      <c r="ANO9" s="7"/>
      <c r="ANP9" s="7"/>
      <c r="ANQ9" s="7"/>
      <c r="ANR9" s="7"/>
      <c r="ANS9" s="7"/>
      <c r="ANT9" s="7"/>
      <c r="ANU9" s="7"/>
      <c r="ANV9" s="7"/>
      <c r="ANW9" s="7"/>
      <c r="ANX9" s="7"/>
      <c r="ANY9" s="7"/>
      <c r="ANZ9" s="7"/>
      <c r="AOA9" s="7"/>
      <c r="AOB9" s="7"/>
      <c r="AOC9" s="7"/>
      <c r="AOD9" s="7"/>
      <c r="AOE9" s="7"/>
      <c r="AOF9" s="7"/>
      <c r="AOG9" s="7"/>
      <c r="AOH9" s="7"/>
      <c r="AOI9" s="7"/>
      <c r="AOJ9" s="7"/>
      <c r="AOK9" s="7"/>
      <c r="AOL9" s="7"/>
      <c r="AOM9" s="7"/>
      <c r="AON9" s="7"/>
      <c r="AOO9" s="7"/>
      <c r="AOP9" s="7"/>
      <c r="AOQ9" s="7"/>
      <c r="AOR9" s="7"/>
      <c r="AOS9" s="7"/>
      <c r="AOT9" s="7"/>
      <c r="AOU9" s="7"/>
      <c r="AOV9" s="7"/>
      <c r="AOW9" s="7"/>
      <c r="AOX9" s="7"/>
      <c r="AOY9" s="7"/>
      <c r="AOZ9" s="7"/>
      <c r="APA9" s="7"/>
      <c r="APB9" s="7"/>
      <c r="APC9" s="7"/>
      <c r="APD9" s="7"/>
      <c r="APE9" s="7"/>
      <c r="APF9" s="7"/>
      <c r="APG9" s="7"/>
      <c r="APH9" s="7"/>
      <c r="API9" s="7"/>
      <c r="APJ9" s="7"/>
      <c r="APK9" s="7"/>
      <c r="APL9" s="7"/>
      <c r="APM9" s="7"/>
      <c r="APN9" s="7"/>
      <c r="APO9" s="7"/>
      <c r="APP9" s="7"/>
      <c r="APQ9" s="7"/>
      <c r="APR9" s="7"/>
      <c r="APS9" s="7"/>
      <c r="APT9" s="7"/>
      <c r="APU9" s="7"/>
      <c r="APV9" s="7"/>
      <c r="APW9" s="7"/>
      <c r="APX9" s="7"/>
      <c r="APY9" s="7"/>
      <c r="APZ9" s="7"/>
      <c r="AQA9" s="7"/>
      <c r="AQB9" s="7"/>
      <c r="AQC9" s="7"/>
      <c r="AQD9" s="7"/>
      <c r="AQE9" s="7"/>
      <c r="AQF9" s="7"/>
      <c r="AQG9" s="7"/>
      <c r="AQH9" s="7"/>
      <c r="AQI9" s="7"/>
      <c r="AQJ9" s="7"/>
      <c r="AQK9" s="7"/>
      <c r="AQL9" s="7"/>
      <c r="AQM9" s="7"/>
      <c r="AQN9" s="7"/>
      <c r="AQO9" s="7"/>
      <c r="AQP9" s="7"/>
      <c r="AQQ9" s="7"/>
      <c r="AQR9" s="7"/>
      <c r="AQS9" s="7"/>
      <c r="AQT9" s="7"/>
      <c r="AQU9" s="7"/>
      <c r="AQV9" s="7"/>
      <c r="AQW9" s="7"/>
      <c r="AQX9" s="7"/>
      <c r="AQY9" s="7"/>
      <c r="AQZ9" s="7"/>
      <c r="ARA9" s="7"/>
      <c r="ARB9" s="7"/>
      <c r="ARC9" s="7"/>
      <c r="ARD9" s="7"/>
      <c r="ARE9" s="7"/>
      <c r="ARF9" s="7"/>
      <c r="ARG9" s="7"/>
      <c r="ARH9" s="7"/>
      <c r="ARI9" s="7"/>
      <c r="ARJ9" s="7"/>
      <c r="ARK9" s="7"/>
      <c r="ARL9" s="7"/>
      <c r="ARM9" s="7"/>
      <c r="ARN9" s="7"/>
      <c r="ARO9" s="7"/>
      <c r="ARP9" s="7"/>
      <c r="ARQ9" s="7"/>
      <c r="ARR9" s="7"/>
      <c r="ARS9" s="7"/>
      <c r="ART9" s="7"/>
      <c r="ARU9" s="7"/>
      <c r="ARV9" s="7"/>
      <c r="ARW9" s="7"/>
      <c r="ARX9" s="7"/>
      <c r="ARY9" s="7"/>
      <c r="ARZ9" s="7"/>
      <c r="ASA9" s="7"/>
      <c r="ASB9" s="7"/>
      <c r="ASC9" s="7"/>
      <c r="ASD9" s="7"/>
      <c r="ASE9" s="7"/>
      <c r="ASF9" s="7"/>
      <c r="ASG9" s="7"/>
      <c r="ASH9" s="7"/>
      <c r="ASI9" s="7"/>
      <c r="ASJ9" s="7"/>
      <c r="ASK9" s="7"/>
      <c r="ASL9" s="7"/>
      <c r="ASM9" s="7"/>
      <c r="ASN9" s="7"/>
      <c r="ASO9" s="7"/>
      <c r="ASP9" s="7"/>
      <c r="ASQ9" s="7"/>
      <c r="ASR9" s="7"/>
      <c r="ASS9" s="7"/>
      <c r="AST9" s="7"/>
      <c r="ASU9" s="7"/>
      <c r="ASV9" s="7"/>
      <c r="ASW9" s="7"/>
      <c r="ASX9" s="7"/>
      <c r="ASY9" s="7"/>
      <c r="ASZ9" s="7"/>
      <c r="ATA9" s="7"/>
      <c r="ATB9" s="7"/>
      <c r="ATC9" s="7"/>
      <c r="ATD9" s="7"/>
      <c r="ATE9" s="7"/>
      <c r="ATF9" s="7"/>
      <c r="ATG9" s="7"/>
      <c r="ATH9" s="7"/>
      <c r="ATI9" s="7"/>
      <c r="ATJ9" s="7"/>
      <c r="ATK9" s="7"/>
      <c r="ATL9" s="7"/>
      <c r="ATM9" s="7"/>
      <c r="ATN9" s="7"/>
      <c r="ATO9" s="7"/>
      <c r="ATP9" s="7"/>
      <c r="ATQ9" s="7"/>
      <c r="ATR9" s="7"/>
      <c r="ATS9" s="7"/>
      <c r="ATT9" s="7"/>
      <c r="ATU9" s="7"/>
      <c r="ATV9" s="7"/>
      <c r="ATW9" s="7"/>
      <c r="ATX9" s="7"/>
      <c r="ATY9" s="7"/>
      <c r="ATZ9" s="7"/>
      <c r="AUA9" s="7"/>
      <c r="AUB9" s="7"/>
      <c r="AUC9" s="7"/>
      <c r="AUD9" s="7"/>
      <c r="AUE9" s="7"/>
      <c r="AUF9" s="7"/>
      <c r="AUG9" s="7"/>
      <c r="AUH9" s="7"/>
      <c r="AUI9" s="7"/>
      <c r="AUJ9" s="7"/>
      <c r="AUK9" s="7"/>
      <c r="AUL9" s="7"/>
      <c r="AUM9" s="7"/>
      <c r="AUN9" s="7"/>
      <c r="AUO9" s="7"/>
      <c r="AUP9" s="7"/>
      <c r="AUQ9" s="7"/>
      <c r="AUR9" s="7"/>
      <c r="AUS9" s="7"/>
      <c r="AUT9" s="7"/>
      <c r="AUU9" s="7"/>
      <c r="AUV9" s="7"/>
      <c r="AUW9" s="7"/>
      <c r="AUX9" s="7"/>
      <c r="AUY9" s="7"/>
      <c r="AUZ9" s="7"/>
      <c r="AVA9" s="7"/>
      <c r="AVB9" s="7"/>
      <c r="AVC9" s="7"/>
      <c r="AVD9" s="7"/>
      <c r="AVE9" s="7"/>
      <c r="AVF9" s="7"/>
      <c r="AVG9" s="7"/>
      <c r="AVH9" s="7"/>
      <c r="AVI9" s="7"/>
      <c r="AVJ9" s="7"/>
      <c r="AVK9" s="7"/>
      <c r="AVL9" s="7"/>
      <c r="AVM9" s="7"/>
      <c r="AVN9" s="7"/>
      <c r="AVO9" s="7"/>
      <c r="AVP9" s="7"/>
      <c r="AVQ9" s="7"/>
      <c r="AVR9" s="7"/>
      <c r="AVS9" s="7"/>
      <c r="AVT9" s="7"/>
      <c r="AVU9" s="7"/>
      <c r="AVV9" s="7"/>
      <c r="AVW9" s="7"/>
      <c r="AVX9" s="7"/>
      <c r="AVY9" s="7"/>
      <c r="AVZ9" s="7"/>
      <c r="AWA9" s="7"/>
      <c r="AWB9" s="7"/>
      <c r="AWC9" s="7"/>
      <c r="AWD9" s="7"/>
      <c r="AWE9" s="7"/>
      <c r="AWF9" s="7"/>
      <c r="AWG9" s="7"/>
      <c r="AWH9" s="7"/>
      <c r="AWI9" s="7"/>
      <c r="AWJ9" s="7"/>
      <c r="AWK9" s="7"/>
      <c r="AWL9" s="7"/>
      <c r="AWM9" s="7"/>
      <c r="AWN9" s="7"/>
      <c r="AWO9" s="7"/>
      <c r="AWP9" s="7"/>
      <c r="AWQ9" s="7"/>
      <c r="AWR9" s="7"/>
      <c r="AWS9" s="7"/>
      <c r="AWT9" s="7"/>
      <c r="AWU9" s="7"/>
      <c r="AWV9" s="7"/>
      <c r="AWW9" s="7"/>
      <c r="AWX9" s="7"/>
      <c r="AWY9" s="7"/>
      <c r="AWZ9" s="7"/>
      <c r="AXA9" s="7"/>
      <c r="AXB9" s="7"/>
      <c r="AXC9" s="7"/>
      <c r="AXD9" s="7"/>
      <c r="AXE9" s="7"/>
      <c r="AXF9" s="7"/>
      <c r="AXG9" s="7"/>
      <c r="AXH9" s="7"/>
      <c r="AXI9" s="7"/>
      <c r="AXJ9" s="7"/>
      <c r="AXK9" s="7"/>
      <c r="AXL9" s="7"/>
      <c r="AXM9" s="7"/>
      <c r="AXN9" s="7"/>
      <c r="AXO9" s="7"/>
      <c r="AXP9" s="7"/>
      <c r="AXQ9" s="7"/>
      <c r="AXR9" s="7"/>
      <c r="AXS9" s="7"/>
      <c r="AXT9" s="7"/>
      <c r="AXU9" s="7"/>
      <c r="AXV9" s="7"/>
      <c r="AXW9" s="7"/>
      <c r="AXX9" s="7"/>
      <c r="AXY9" s="7"/>
      <c r="AXZ9" s="7"/>
      <c r="AYA9" s="7"/>
      <c r="AYB9" s="7"/>
      <c r="AYC9" s="7"/>
      <c r="AYD9" s="7"/>
      <c r="AYE9" s="7"/>
      <c r="AYF9" s="7"/>
      <c r="AYG9" s="7"/>
      <c r="AYH9" s="7"/>
      <c r="AYI9" s="7"/>
      <c r="AYJ9" s="7"/>
      <c r="AYK9" s="7"/>
      <c r="AYL9" s="7"/>
      <c r="AYM9" s="7"/>
      <c r="AYN9" s="7"/>
      <c r="AYO9" s="7"/>
      <c r="AYP9" s="7"/>
      <c r="AYQ9" s="7"/>
      <c r="AYR9" s="7"/>
      <c r="AYS9" s="7"/>
      <c r="AYT9" s="7"/>
      <c r="AYU9" s="7"/>
      <c r="AYV9" s="7"/>
      <c r="AYW9" s="7"/>
      <c r="AYX9" s="7"/>
      <c r="AYY9" s="7"/>
      <c r="AYZ9" s="7"/>
      <c r="AZA9" s="7"/>
      <c r="AZB9" s="7"/>
      <c r="AZC9" s="7"/>
      <c r="AZD9" s="7"/>
      <c r="AZE9" s="7"/>
      <c r="AZF9" s="7"/>
      <c r="AZG9" s="7"/>
      <c r="AZH9" s="7"/>
      <c r="AZI9" s="7"/>
      <c r="AZJ9" s="7"/>
      <c r="AZK9" s="7"/>
      <c r="AZL9" s="7"/>
      <c r="AZM9" s="7"/>
      <c r="AZN9" s="7"/>
      <c r="AZO9" s="7"/>
      <c r="AZP9" s="7"/>
      <c r="AZQ9" s="7"/>
      <c r="AZR9" s="7"/>
      <c r="AZS9" s="7"/>
      <c r="AZT9" s="7"/>
      <c r="AZU9" s="7"/>
      <c r="AZV9" s="7"/>
      <c r="AZW9" s="7"/>
      <c r="AZX9" s="7"/>
      <c r="AZY9" s="7"/>
      <c r="AZZ9" s="7"/>
      <c r="BAA9" s="7"/>
      <c r="BAB9" s="7"/>
      <c r="BAC9" s="7"/>
      <c r="BAD9" s="7"/>
      <c r="BAE9" s="7"/>
      <c r="BAF9" s="7"/>
      <c r="BAG9" s="7"/>
      <c r="BAH9" s="7"/>
      <c r="BAI9" s="7"/>
      <c r="BAJ9" s="7"/>
      <c r="BAK9" s="7"/>
      <c r="BAL9" s="7"/>
      <c r="BAM9" s="7"/>
      <c r="BAN9" s="7"/>
      <c r="BAO9" s="7"/>
      <c r="BAP9" s="7"/>
      <c r="BAQ9" s="7"/>
      <c r="BAR9" s="7"/>
      <c r="BAS9" s="7"/>
      <c r="BAT9" s="7"/>
      <c r="BAU9" s="7"/>
      <c r="BAV9" s="7"/>
      <c r="BAW9" s="7"/>
      <c r="BAX9" s="7"/>
      <c r="BAY9" s="7"/>
      <c r="BAZ9" s="7"/>
      <c r="BBA9" s="7"/>
      <c r="BBB9" s="7"/>
      <c r="BBC9" s="7"/>
      <c r="BBD9" s="7"/>
      <c r="BBE9" s="7"/>
      <c r="BBF9" s="7"/>
      <c r="BBG9" s="7"/>
      <c r="BBH9" s="7"/>
      <c r="BBI9" s="7"/>
      <c r="BBJ9" s="7"/>
      <c r="BBK9" s="7"/>
      <c r="BBL9" s="7"/>
      <c r="BBM9" s="7"/>
      <c r="BBN9" s="7"/>
      <c r="BBO9" s="7"/>
      <c r="BBP9" s="7"/>
      <c r="BBQ9" s="7"/>
      <c r="BBR9" s="7"/>
      <c r="BBS9" s="7"/>
      <c r="BBT9" s="7"/>
      <c r="BBU9" s="7"/>
      <c r="BBV9" s="7"/>
      <c r="BBW9" s="7"/>
      <c r="BBX9" s="7"/>
      <c r="BBY9" s="7"/>
      <c r="BBZ9" s="7"/>
      <c r="BCA9" s="7"/>
      <c r="BCB9" s="7"/>
      <c r="BCC9" s="7"/>
      <c r="BCD9" s="7"/>
      <c r="BCE9" s="7"/>
      <c r="BCF9" s="7"/>
      <c r="BCG9" s="7"/>
      <c r="BCH9" s="7"/>
      <c r="BCI9" s="7"/>
      <c r="BCJ9" s="7"/>
      <c r="BCK9" s="7"/>
      <c r="BCL9" s="7"/>
      <c r="BCM9" s="7"/>
      <c r="BCN9" s="7"/>
      <c r="BCO9" s="7"/>
      <c r="BCP9" s="7"/>
      <c r="BCQ9" s="7"/>
      <c r="BCR9" s="7"/>
      <c r="BCS9" s="7"/>
      <c r="BCT9" s="7"/>
      <c r="BCU9" s="7"/>
      <c r="BCV9" s="7"/>
      <c r="BCW9" s="7"/>
      <c r="BCX9" s="7"/>
      <c r="BCY9" s="7"/>
      <c r="BCZ9" s="7"/>
      <c r="BDA9" s="7"/>
      <c r="BDB9" s="7"/>
      <c r="BDC9" s="7"/>
      <c r="BDD9" s="7"/>
      <c r="BDE9" s="7"/>
      <c r="BDF9" s="7"/>
      <c r="BDG9" s="7"/>
      <c r="BDH9" s="7"/>
      <c r="BDI9" s="7"/>
      <c r="BDJ9" s="7"/>
      <c r="BDK9" s="7"/>
      <c r="BDL9" s="7"/>
      <c r="BDM9" s="7"/>
      <c r="BDN9" s="7"/>
      <c r="BDO9" s="7"/>
      <c r="BDP9" s="7"/>
      <c r="BDQ9" s="7"/>
    </row>
    <row r="10" spans="1:1473" x14ac:dyDescent="0.35">
      <c r="A10" s="7"/>
      <c r="B10" s="55"/>
      <c r="C10" s="7"/>
      <c r="D10" s="7"/>
      <c r="E10" s="7"/>
      <c r="F10" s="7"/>
      <c r="G10" s="7"/>
      <c r="H10" s="7"/>
      <c r="I10" s="7"/>
      <c r="J10" s="7"/>
      <c r="K10" s="7"/>
      <c r="L10" s="7"/>
      <c r="M10" s="7"/>
      <c r="N10" s="7"/>
      <c r="O10" s="7"/>
      <c r="P10" s="7"/>
      <c r="Q10" s="7"/>
      <c r="S10" s="7"/>
      <c r="T10" s="7"/>
      <c r="U10" s="7"/>
      <c r="V10" s="7"/>
      <c r="W10" s="7"/>
      <c r="X10" s="7"/>
      <c r="Y10" s="7"/>
      <c r="Z10" s="7"/>
      <c r="AA10" s="709">
        <f t="shared" si="0"/>
        <v>90</v>
      </c>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c r="IS10" s="7"/>
      <c r="IT10" s="7"/>
      <c r="IU10" s="7"/>
      <c r="IV10" s="7"/>
      <c r="IW10" s="7"/>
      <c r="IX10" s="7"/>
      <c r="IY10" s="7"/>
      <c r="IZ10" s="7"/>
      <c r="JA10" s="7"/>
      <c r="JB10" s="7"/>
      <c r="JC10" s="7"/>
      <c r="JD10" s="7"/>
      <c r="JE10" s="7"/>
      <c r="JF10" s="7"/>
      <c r="JG10" s="7"/>
      <c r="JH10" s="7"/>
      <c r="JI10" s="7"/>
      <c r="JJ10" s="7"/>
      <c r="JK10" s="7"/>
      <c r="JL10" s="7"/>
      <c r="JM10" s="7"/>
      <c r="JN10" s="7"/>
      <c r="JO10" s="7"/>
      <c r="JP10" s="7"/>
      <c r="JQ10" s="7"/>
      <c r="JR10" s="7"/>
      <c r="JS10" s="7"/>
      <c r="JT10" s="7"/>
      <c r="JU10" s="7"/>
      <c r="JV10" s="7"/>
      <c r="JW10" s="7"/>
      <c r="JX10" s="7"/>
      <c r="JY10" s="7"/>
      <c r="JZ10" s="7"/>
      <c r="KA10" s="7"/>
      <c r="KB10" s="7"/>
      <c r="KC10" s="7"/>
      <c r="KD10" s="7"/>
      <c r="KE10" s="7"/>
      <c r="KF10" s="7"/>
      <c r="KG10" s="7"/>
      <c r="KH10" s="7"/>
      <c r="KI10" s="7"/>
      <c r="KJ10" s="7"/>
      <c r="KK10" s="7"/>
      <c r="KL10" s="7"/>
      <c r="KM10" s="7"/>
      <c r="KN10" s="7"/>
      <c r="KO10" s="7"/>
      <c r="KP10" s="7"/>
      <c r="KQ10" s="7"/>
      <c r="KR10" s="7"/>
      <c r="KS10" s="7"/>
      <c r="KT10" s="7"/>
      <c r="KU10" s="7"/>
      <c r="KV10" s="7"/>
      <c r="KW10" s="7"/>
      <c r="KX10" s="7"/>
      <c r="KY10" s="7"/>
      <c r="KZ10" s="7"/>
      <c r="LA10" s="7"/>
      <c r="LB10" s="7"/>
      <c r="LC10" s="7"/>
      <c r="LD10" s="7"/>
      <c r="LE10" s="7"/>
      <c r="LF10" s="7"/>
      <c r="LG10" s="7"/>
      <c r="LH10" s="7"/>
      <c r="LI10" s="7"/>
      <c r="LJ10" s="7"/>
      <c r="LK10" s="7"/>
      <c r="LL10" s="7"/>
      <c r="LM10" s="7"/>
      <c r="LN10" s="7"/>
      <c r="LO10" s="7"/>
      <c r="LP10" s="7"/>
      <c r="LQ10" s="7"/>
      <c r="LR10" s="7"/>
      <c r="LS10" s="7"/>
      <c r="LT10" s="7"/>
      <c r="LU10" s="7"/>
      <c r="LV10" s="7"/>
      <c r="LW10" s="7"/>
      <c r="LX10" s="7"/>
      <c r="LY10" s="7"/>
      <c r="LZ10" s="7"/>
      <c r="MA10" s="7"/>
      <c r="MB10" s="7"/>
      <c r="MC10" s="7"/>
      <c r="MD10" s="7"/>
      <c r="ME10" s="7"/>
      <c r="MF10" s="7"/>
      <c r="MG10" s="7"/>
      <c r="MH10" s="7"/>
      <c r="MI10" s="7"/>
      <c r="MJ10" s="7"/>
      <c r="MK10" s="7"/>
      <c r="ML10" s="7"/>
      <c r="MM10" s="7"/>
      <c r="MN10" s="7"/>
      <c r="MO10" s="7"/>
      <c r="MP10" s="7"/>
      <c r="MQ10" s="7"/>
      <c r="MR10" s="7"/>
      <c r="MS10" s="7"/>
      <c r="MT10" s="7"/>
      <c r="MU10" s="7"/>
      <c r="MV10" s="7"/>
      <c r="MW10" s="7"/>
      <c r="MX10" s="7"/>
      <c r="MY10" s="7"/>
      <c r="MZ10" s="7"/>
      <c r="NA10" s="7"/>
      <c r="NB10" s="7"/>
      <c r="NC10" s="7"/>
      <c r="ND10" s="7"/>
      <c r="NE10" s="7"/>
      <c r="NF10" s="7"/>
      <c r="NG10" s="7"/>
      <c r="NH10" s="7"/>
      <c r="NI10" s="7"/>
      <c r="NJ10" s="7"/>
      <c r="NK10" s="7"/>
      <c r="NL10" s="7"/>
      <c r="NM10" s="7"/>
      <c r="NN10" s="7"/>
      <c r="NO10" s="7"/>
      <c r="NP10" s="7"/>
      <c r="NQ10" s="7"/>
      <c r="NR10" s="7"/>
      <c r="NS10" s="7"/>
      <c r="NT10" s="7"/>
      <c r="NU10" s="7"/>
      <c r="NV10" s="7"/>
      <c r="NW10" s="7"/>
      <c r="NX10" s="7"/>
      <c r="NY10" s="7"/>
      <c r="NZ10" s="7"/>
      <c r="OA10" s="7"/>
      <c r="OB10" s="7"/>
      <c r="OC10" s="7"/>
      <c r="OD10" s="7"/>
      <c r="OE10" s="7"/>
      <c r="OF10" s="7"/>
      <c r="OG10" s="7"/>
      <c r="OH10" s="7"/>
      <c r="OI10" s="7"/>
      <c r="OJ10" s="7"/>
      <c r="OK10" s="7"/>
      <c r="OL10" s="7"/>
      <c r="OM10" s="7"/>
      <c r="ON10" s="7"/>
      <c r="OO10" s="7"/>
      <c r="OP10" s="7"/>
      <c r="OQ10" s="7"/>
      <c r="OR10" s="7"/>
      <c r="OS10" s="7"/>
      <c r="OT10" s="7"/>
      <c r="OU10" s="7"/>
      <c r="OV10" s="7"/>
      <c r="OW10" s="7"/>
      <c r="OX10" s="7"/>
      <c r="OY10" s="7"/>
      <c r="OZ10" s="7"/>
      <c r="PA10" s="7"/>
      <c r="PB10" s="7"/>
      <c r="PC10" s="7"/>
      <c r="PD10" s="7"/>
      <c r="PE10" s="7"/>
      <c r="PF10" s="7"/>
      <c r="PG10" s="7"/>
      <c r="PH10" s="7"/>
      <c r="PI10" s="7"/>
      <c r="PJ10" s="7"/>
      <c r="PK10" s="7"/>
      <c r="PL10" s="7"/>
      <c r="PM10" s="7"/>
      <c r="PN10" s="7"/>
      <c r="PO10" s="7"/>
      <c r="PP10" s="7"/>
      <c r="PQ10" s="7"/>
      <c r="PR10" s="7"/>
      <c r="PS10" s="7"/>
      <c r="PT10" s="7"/>
      <c r="PU10" s="7"/>
      <c r="PV10" s="7"/>
      <c r="PW10" s="7"/>
      <c r="PX10" s="7"/>
      <c r="PY10" s="7"/>
      <c r="PZ10" s="7"/>
      <c r="QA10" s="7"/>
      <c r="QB10" s="7"/>
      <c r="QC10" s="7"/>
      <c r="QD10" s="7"/>
      <c r="QE10" s="7"/>
      <c r="QF10" s="7"/>
      <c r="QG10" s="7"/>
      <c r="QH10" s="7"/>
      <c r="QI10" s="7"/>
      <c r="QJ10" s="7"/>
      <c r="QK10" s="7"/>
      <c r="QL10" s="7"/>
      <c r="QM10" s="7"/>
      <c r="QN10" s="7"/>
      <c r="QO10" s="7"/>
      <c r="QP10" s="7"/>
      <c r="QQ10" s="7"/>
      <c r="QR10" s="7"/>
      <c r="QS10" s="7"/>
      <c r="QT10" s="7"/>
      <c r="QU10" s="7"/>
      <c r="QV10" s="7"/>
      <c r="QW10" s="7"/>
      <c r="QX10" s="7"/>
      <c r="QY10" s="7"/>
      <c r="QZ10" s="7"/>
      <c r="RA10" s="7"/>
      <c r="RB10" s="7"/>
      <c r="RC10" s="7"/>
      <c r="RD10" s="7"/>
      <c r="RE10" s="7"/>
      <c r="RF10" s="7"/>
      <c r="RG10" s="7"/>
      <c r="RH10" s="7"/>
      <c r="RI10" s="7"/>
      <c r="RJ10" s="7"/>
      <c r="RK10" s="7"/>
      <c r="RL10" s="7"/>
      <c r="RM10" s="7"/>
      <c r="RN10" s="7"/>
      <c r="RO10" s="7"/>
      <c r="RP10" s="7"/>
      <c r="RQ10" s="7"/>
      <c r="RR10" s="7"/>
      <c r="RS10" s="7"/>
      <c r="RT10" s="7"/>
      <c r="RU10" s="7"/>
      <c r="RV10" s="7"/>
      <c r="RW10" s="7"/>
      <c r="RX10" s="7"/>
      <c r="RY10" s="7"/>
      <c r="RZ10" s="7"/>
      <c r="SA10" s="7"/>
      <c r="SB10" s="7"/>
      <c r="SC10" s="7"/>
      <c r="SD10" s="7"/>
      <c r="SE10" s="7"/>
      <c r="SF10" s="7"/>
      <c r="SG10" s="7"/>
      <c r="SH10" s="7"/>
      <c r="SI10" s="7"/>
      <c r="SJ10" s="7"/>
      <c r="SK10" s="7"/>
      <c r="SL10" s="7"/>
      <c r="SM10" s="7"/>
      <c r="SN10" s="7"/>
      <c r="SO10" s="7"/>
      <c r="SP10" s="7"/>
      <c r="SQ10" s="7"/>
      <c r="SR10" s="7"/>
      <c r="SS10" s="7"/>
      <c r="ST10" s="7"/>
      <c r="SU10" s="7"/>
      <c r="SV10" s="7"/>
      <c r="SW10" s="7"/>
      <c r="SX10" s="7"/>
      <c r="SY10" s="7"/>
      <c r="SZ10" s="7"/>
      <c r="TA10" s="7"/>
      <c r="TB10" s="7"/>
      <c r="TC10" s="7"/>
      <c r="TD10" s="7"/>
      <c r="TE10" s="7"/>
      <c r="TF10" s="7"/>
      <c r="TG10" s="7"/>
      <c r="TH10" s="7"/>
      <c r="TI10" s="7"/>
      <c r="TJ10" s="7"/>
      <c r="TK10" s="7"/>
      <c r="TL10" s="7"/>
      <c r="TM10" s="7"/>
      <c r="TN10" s="7"/>
      <c r="TO10" s="7"/>
      <c r="TP10" s="7"/>
      <c r="TQ10" s="7"/>
      <c r="TR10" s="7"/>
      <c r="TS10" s="7"/>
      <c r="TT10" s="7"/>
      <c r="TU10" s="7"/>
      <c r="TV10" s="7"/>
      <c r="TW10" s="7"/>
      <c r="TX10" s="7"/>
      <c r="TY10" s="7"/>
      <c r="TZ10" s="7"/>
      <c r="UA10" s="7"/>
      <c r="UB10" s="7"/>
      <c r="UC10" s="7"/>
      <c r="UD10" s="7"/>
      <c r="UE10" s="7"/>
      <c r="UF10" s="7"/>
      <c r="UG10" s="7"/>
      <c r="UH10" s="7"/>
      <c r="UI10" s="7"/>
      <c r="UJ10" s="7"/>
      <c r="UK10" s="7"/>
      <c r="UL10" s="7"/>
      <c r="UM10" s="7"/>
      <c r="UN10" s="7"/>
      <c r="UO10" s="7"/>
      <c r="UP10" s="7"/>
      <c r="UQ10" s="7"/>
      <c r="UR10" s="7"/>
      <c r="US10" s="7"/>
      <c r="UT10" s="7"/>
      <c r="UU10" s="7"/>
      <c r="UV10" s="7"/>
      <c r="UW10" s="7"/>
      <c r="UX10" s="7"/>
      <c r="UY10" s="7"/>
      <c r="UZ10" s="7"/>
      <c r="VA10" s="7"/>
      <c r="VB10" s="7"/>
      <c r="VC10" s="7"/>
      <c r="VD10" s="7"/>
      <c r="VE10" s="7"/>
      <c r="VF10" s="7"/>
      <c r="VG10" s="7"/>
      <c r="VH10" s="7"/>
      <c r="VI10" s="7"/>
      <c r="VJ10" s="7"/>
      <c r="VK10" s="7"/>
      <c r="VL10" s="7"/>
      <c r="VM10" s="7"/>
      <c r="VN10" s="7"/>
      <c r="VO10" s="7"/>
      <c r="VP10" s="7"/>
      <c r="VQ10" s="7"/>
      <c r="VR10" s="7"/>
      <c r="VS10" s="7"/>
      <c r="VT10" s="7"/>
      <c r="VU10" s="7"/>
      <c r="VV10" s="7"/>
      <c r="VW10" s="7"/>
      <c r="VX10" s="7"/>
      <c r="VY10" s="7"/>
      <c r="VZ10" s="7"/>
      <c r="WA10" s="7"/>
      <c r="WB10" s="7"/>
      <c r="WC10" s="7"/>
      <c r="WD10" s="7"/>
      <c r="WE10" s="7"/>
      <c r="WF10" s="7"/>
      <c r="WG10" s="7"/>
      <c r="WH10" s="7"/>
      <c r="WI10" s="7"/>
      <c r="WJ10" s="7"/>
      <c r="WK10" s="7"/>
      <c r="WL10" s="7"/>
      <c r="WM10" s="7"/>
      <c r="WN10" s="7"/>
      <c r="WO10" s="7"/>
      <c r="WP10" s="7"/>
      <c r="WQ10" s="7"/>
      <c r="WR10" s="7"/>
      <c r="WS10" s="7"/>
      <c r="WT10" s="7"/>
      <c r="WU10" s="7"/>
      <c r="WV10" s="7"/>
      <c r="WW10" s="7"/>
      <c r="WX10" s="7"/>
      <c r="WY10" s="7"/>
      <c r="WZ10" s="7"/>
      <c r="XA10" s="7"/>
      <c r="XB10" s="7"/>
      <c r="XC10" s="7"/>
      <c r="XD10" s="7"/>
      <c r="XE10" s="7"/>
      <c r="XF10" s="7"/>
      <c r="XG10" s="7"/>
      <c r="XH10" s="7"/>
      <c r="XI10" s="7"/>
      <c r="XJ10" s="7"/>
      <c r="XK10" s="7"/>
      <c r="XL10" s="7"/>
      <c r="XM10" s="7"/>
      <c r="XN10" s="7"/>
      <c r="XO10" s="7"/>
      <c r="XP10" s="7"/>
      <c r="XQ10" s="7"/>
      <c r="XR10" s="7"/>
      <c r="XS10" s="7"/>
      <c r="XT10" s="7"/>
      <c r="XU10" s="7"/>
      <c r="XV10" s="7"/>
      <c r="XW10" s="7"/>
      <c r="XX10" s="7"/>
      <c r="XY10" s="7"/>
      <c r="XZ10" s="7"/>
      <c r="YA10" s="7"/>
      <c r="YB10" s="7"/>
      <c r="YC10" s="7"/>
      <c r="YD10" s="7"/>
      <c r="YE10" s="7"/>
      <c r="YF10" s="7"/>
      <c r="YG10" s="7"/>
      <c r="YH10" s="7"/>
      <c r="YI10" s="7"/>
      <c r="YJ10" s="7"/>
      <c r="YK10" s="7"/>
      <c r="YL10" s="7"/>
      <c r="YM10" s="7"/>
      <c r="YN10" s="7"/>
      <c r="YO10" s="7"/>
      <c r="YP10" s="7"/>
      <c r="YQ10" s="7"/>
      <c r="YR10" s="7"/>
      <c r="YS10" s="7"/>
      <c r="YT10" s="7"/>
      <c r="YU10" s="7"/>
      <c r="YV10" s="7"/>
      <c r="YW10" s="7"/>
      <c r="YX10" s="7"/>
      <c r="YY10" s="7"/>
      <c r="YZ10" s="7"/>
      <c r="ZA10" s="7"/>
      <c r="ZB10" s="7"/>
      <c r="ZC10" s="7"/>
      <c r="ZD10" s="7"/>
      <c r="ZE10" s="7"/>
      <c r="ZF10" s="7"/>
      <c r="ZG10" s="7"/>
      <c r="ZH10" s="7"/>
      <c r="ZI10" s="7"/>
      <c r="ZJ10" s="7"/>
      <c r="ZK10" s="7"/>
      <c r="ZL10" s="7"/>
      <c r="ZM10" s="7"/>
      <c r="ZN10" s="7"/>
      <c r="ZO10" s="7"/>
      <c r="ZP10" s="7"/>
      <c r="ZQ10" s="7"/>
      <c r="ZR10" s="7"/>
      <c r="ZS10" s="7"/>
      <c r="ZT10" s="7"/>
      <c r="ZU10" s="7"/>
      <c r="ZV10" s="7"/>
      <c r="ZW10" s="7"/>
      <c r="ZX10" s="7"/>
      <c r="ZY10" s="7"/>
      <c r="ZZ10" s="7"/>
      <c r="AAA10" s="7"/>
      <c r="AAB10" s="7"/>
      <c r="AAC10" s="7"/>
      <c r="AAD10" s="7"/>
      <c r="AAE10" s="7"/>
      <c r="AAF10" s="7"/>
      <c r="AAG10" s="7"/>
      <c r="AAH10" s="7"/>
      <c r="AAI10" s="7"/>
      <c r="AAJ10" s="7"/>
      <c r="AAK10" s="7"/>
      <c r="AAL10" s="7"/>
      <c r="AAM10" s="7"/>
      <c r="AAN10" s="7"/>
      <c r="AAO10" s="7"/>
      <c r="AAP10" s="7"/>
      <c r="AAQ10" s="7"/>
      <c r="AAR10" s="7"/>
      <c r="AAS10" s="7"/>
      <c r="AAT10" s="7"/>
      <c r="AAU10" s="7"/>
      <c r="AAV10" s="7"/>
      <c r="AAW10" s="7"/>
      <c r="AAX10" s="7"/>
      <c r="AAY10" s="7"/>
      <c r="AAZ10" s="7"/>
      <c r="ABA10" s="7"/>
      <c r="ABB10" s="7"/>
      <c r="ABC10" s="7"/>
      <c r="ABD10" s="7"/>
      <c r="ABE10" s="7"/>
      <c r="ABF10" s="7"/>
      <c r="ABG10" s="7"/>
      <c r="ABH10" s="7"/>
      <c r="ABI10" s="7"/>
      <c r="ABJ10" s="7"/>
      <c r="ABK10" s="7"/>
      <c r="ABL10" s="7"/>
      <c r="ABM10" s="7"/>
      <c r="ABN10" s="7"/>
      <c r="ABO10" s="7"/>
      <c r="ABP10" s="7"/>
      <c r="ABQ10" s="7"/>
      <c r="ABR10" s="7"/>
      <c r="ABS10" s="7"/>
      <c r="ABT10" s="7"/>
      <c r="ABU10" s="7"/>
      <c r="ABV10" s="7"/>
      <c r="ABW10" s="7"/>
      <c r="ABX10" s="7"/>
      <c r="ABY10" s="7"/>
      <c r="ABZ10" s="7"/>
      <c r="ACA10" s="7"/>
      <c r="ACB10" s="7"/>
      <c r="ACC10" s="7"/>
      <c r="ACD10" s="7"/>
      <c r="ACE10" s="7"/>
      <c r="ACF10" s="7"/>
      <c r="ACG10" s="7"/>
      <c r="ACH10" s="7"/>
      <c r="ACI10" s="7"/>
      <c r="ACJ10" s="7"/>
      <c r="ACK10" s="7"/>
      <c r="ACL10" s="7"/>
      <c r="ACM10" s="7"/>
      <c r="ACN10" s="7"/>
      <c r="ACO10" s="7"/>
      <c r="ACP10" s="7"/>
      <c r="ACQ10" s="7"/>
      <c r="ACR10" s="7"/>
      <c r="ACS10" s="7"/>
      <c r="ACT10" s="7"/>
      <c r="ACU10" s="7"/>
      <c r="ACV10" s="7"/>
      <c r="ACW10" s="7"/>
      <c r="ACX10" s="7"/>
      <c r="ACY10" s="7"/>
      <c r="ACZ10" s="7"/>
      <c r="ADA10" s="7"/>
      <c r="ADB10" s="7"/>
      <c r="ADC10" s="7"/>
      <c r="ADD10" s="7"/>
      <c r="ADE10" s="7"/>
      <c r="ADF10" s="7"/>
      <c r="ADG10" s="7"/>
      <c r="ADH10" s="7"/>
      <c r="ADI10" s="7"/>
      <c r="ADJ10" s="7"/>
      <c r="ADK10" s="7"/>
      <c r="ADL10" s="7"/>
      <c r="ADM10" s="7"/>
      <c r="ADN10" s="7"/>
      <c r="ADO10" s="7"/>
      <c r="ADP10" s="7"/>
      <c r="ADQ10" s="7"/>
      <c r="ADR10" s="7"/>
      <c r="ADS10" s="7"/>
      <c r="ADT10" s="7"/>
      <c r="ADU10" s="7"/>
      <c r="ADV10" s="7"/>
      <c r="ADW10" s="7"/>
      <c r="ADX10" s="7"/>
      <c r="ADY10" s="7"/>
      <c r="ADZ10" s="7"/>
      <c r="AEA10" s="7"/>
      <c r="AEB10" s="7"/>
      <c r="AEC10" s="7"/>
      <c r="AED10" s="7"/>
      <c r="AEE10" s="7"/>
      <c r="AEF10" s="7"/>
      <c r="AEG10" s="7"/>
      <c r="AEH10" s="7"/>
      <c r="AEI10" s="7"/>
      <c r="AEJ10" s="7"/>
      <c r="AEK10" s="7"/>
      <c r="AEL10" s="7"/>
      <c r="AEM10" s="7"/>
      <c r="AEN10" s="7"/>
      <c r="AEO10" s="7"/>
      <c r="AEP10" s="7"/>
      <c r="AEQ10" s="7"/>
      <c r="AER10" s="7"/>
      <c r="AES10" s="7"/>
      <c r="AET10" s="7"/>
      <c r="AEU10" s="7"/>
      <c r="AEV10" s="7"/>
      <c r="AEW10" s="7"/>
      <c r="AEX10" s="7"/>
      <c r="AEY10" s="7"/>
      <c r="AEZ10" s="7"/>
      <c r="AFA10" s="7"/>
      <c r="AFB10" s="7"/>
      <c r="AFC10" s="7"/>
      <c r="AFD10" s="7"/>
      <c r="AFE10" s="7"/>
      <c r="AFF10" s="7"/>
      <c r="AFG10" s="7"/>
      <c r="AFH10" s="7"/>
      <c r="AFI10" s="7"/>
      <c r="AFJ10" s="7"/>
      <c r="AFK10" s="7"/>
      <c r="AFL10" s="7"/>
      <c r="AFM10" s="7"/>
      <c r="AFN10" s="7"/>
      <c r="AFO10" s="7"/>
      <c r="AFP10" s="7"/>
      <c r="AFQ10" s="7"/>
      <c r="AFR10" s="7"/>
      <c r="AFS10" s="7"/>
      <c r="AFT10" s="7"/>
      <c r="AFU10" s="7"/>
      <c r="AFV10" s="7"/>
      <c r="AFW10" s="7"/>
      <c r="AFX10" s="7"/>
      <c r="AFY10" s="7"/>
      <c r="AFZ10" s="7"/>
      <c r="AGA10" s="7"/>
      <c r="AGB10" s="7"/>
      <c r="AGC10" s="7"/>
      <c r="AGD10" s="7"/>
      <c r="AGE10" s="7"/>
      <c r="AGF10" s="7"/>
      <c r="AGG10" s="7"/>
      <c r="AGH10" s="7"/>
      <c r="AGI10" s="7"/>
      <c r="AGJ10" s="7"/>
      <c r="AGK10" s="7"/>
      <c r="AGL10" s="7"/>
      <c r="AGM10" s="7"/>
      <c r="AGN10" s="7"/>
      <c r="AGO10" s="7"/>
      <c r="AGP10" s="7"/>
      <c r="AGQ10" s="7"/>
      <c r="AGR10" s="7"/>
      <c r="AGS10" s="7"/>
      <c r="AGT10" s="7"/>
      <c r="AGU10" s="7"/>
      <c r="AGV10" s="7"/>
      <c r="AGW10" s="7"/>
      <c r="AGX10" s="7"/>
      <c r="AGY10" s="7"/>
      <c r="AGZ10" s="7"/>
      <c r="AHA10" s="7"/>
      <c r="AHB10" s="7"/>
      <c r="AHC10" s="7"/>
      <c r="AHD10" s="7"/>
      <c r="AHE10" s="7"/>
      <c r="AHF10" s="7"/>
      <c r="AHG10" s="7"/>
      <c r="AHH10" s="7"/>
      <c r="AHI10" s="7"/>
      <c r="AHJ10" s="7"/>
      <c r="AHK10" s="7"/>
      <c r="AHL10" s="7"/>
      <c r="AHM10" s="7"/>
      <c r="AHN10" s="7"/>
      <c r="AHO10" s="7"/>
      <c r="AHP10" s="7"/>
      <c r="AHQ10" s="7"/>
      <c r="AHR10" s="7"/>
      <c r="AHS10" s="7"/>
      <c r="AHT10" s="7"/>
      <c r="AHU10" s="7"/>
      <c r="AHV10" s="7"/>
      <c r="AHW10" s="7"/>
      <c r="AHX10" s="7"/>
      <c r="AHY10" s="7"/>
      <c r="AHZ10" s="7"/>
      <c r="AIA10" s="7"/>
      <c r="AIB10" s="7"/>
      <c r="AIC10" s="7"/>
      <c r="AID10" s="7"/>
      <c r="AIE10" s="7"/>
      <c r="AIF10" s="7"/>
      <c r="AIG10" s="7"/>
      <c r="AIH10" s="7"/>
      <c r="AII10" s="7"/>
      <c r="AIJ10" s="7"/>
      <c r="AIK10" s="7"/>
      <c r="AIL10" s="7"/>
      <c r="AIM10" s="7"/>
      <c r="AIN10" s="7"/>
      <c r="AIO10" s="7"/>
      <c r="AIP10" s="7"/>
      <c r="AIQ10" s="7"/>
      <c r="AIR10" s="7"/>
      <c r="AIS10" s="7"/>
      <c r="AIT10" s="7"/>
      <c r="AIU10" s="7"/>
      <c r="AIV10" s="7"/>
      <c r="AIW10" s="7"/>
      <c r="AIX10" s="7"/>
      <c r="AIY10" s="7"/>
      <c r="AIZ10" s="7"/>
      <c r="AJA10" s="7"/>
      <c r="AJB10" s="7"/>
      <c r="AJC10" s="7"/>
      <c r="AJD10" s="7"/>
      <c r="AJE10" s="7"/>
      <c r="AJF10" s="7"/>
      <c r="AJG10" s="7"/>
      <c r="AJH10" s="7"/>
      <c r="AJI10" s="7"/>
      <c r="AJJ10" s="7"/>
      <c r="AJK10" s="7"/>
      <c r="AJL10" s="7"/>
      <c r="AJM10" s="7"/>
      <c r="AJN10" s="7"/>
      <c r="AJO10" s="7"/>
      <c r="AJP10" s="7"/>
      <c r="AJQ10" s="7"/>
      <c r="AJR10" s="7"/>
      <c r="AJS10" s="7"/>
      <c r="AJT10" s="7"/>
      <c r="AJU10" s="7"/>
      <c r="AJV10" s="7"/>
      <c r="AJW10" s="7"/>
      <c r="AJX10" s="7"/>
      <c r="AJY10" s="7"/>
      <c r="AJZ10" s="7"/>
      <c r="AKA10" s="7"/>
      <c r="AKB10" s="7"/>
      <c r="AKC10" s="7"/>
      <c r="AKD10" s="7"/>
      <c r="AKE10" s="7"/>
      <c r="AKF10" s="7"/>
      <c r="AKG10" s="7"/>
      <c r="AKH10" s="7"/>
      <c r="AKI10" s="7"/>
      <c r="AKJ10" s="7"/>
      <c r="AKK10" s="7"/>
      <c r="AKL10" s="7"/>
      <c r="AKM10" s="7"/>
      <c r="AKN10" s="7"/>
      <c r="AKO10" s="7"/>
      <c r="AKP10" s="7"/>
      <c r="AKQ10" s="7"/>
      <c r="AKR10" s="7"/>
      <c r="AKS10" s="7"/>
      <c r="AKT10" s="7"/>
      <c r="AKU10" s="7"/>
      <c r="AKV10" s="7"/>
      <c r="AKW10" s="7"/>
      <c r="AKX10" s="7"/>
      <c r="AKY10" s="7"/>
      <c r="AKZ10" s="7"/>
      <c r="ALA10" s="7"/>
      <c r="ALB10" s="7"/>
      <c r="ALC10" s="7"/>
      <c r="ALD10" s="7"/>
      <c r="ALE10" s="7"/>
      <c r="ALF10" s="7"/>
      <c r="ALG10" s="7"/>
      <c r="ALH10" s="7"/>
      <c r="ALI10" s="7"/>
      <c r="ALJ10" s="7"/>
      <c r="ALK10" s="7"/>
      <c r="ALL10" s="7"/>
      <c r="ALM10" s="7"/>
      <c r="ALN10" s="7"/>
      <c r="ALO10" s="7"/>
      <c r="ALP10" s="7"/>
      <c r="ALQ10" s="7"/>
      <c r="ALR10" s="7"/>
      <c r="ALS10" s="7"/>
      <c r="ALT10" s="7"/>
      <c r="ALU10" s="7"/>
      <c r="ALV10" s="7"/>
      <c r="ALW10" s="7"/>
      <c r="ALX10" s="7"/>
      <c r="ALY10" s="7"/>
      <c r="ALZ10" s="7"/>
      <c r="AMA10" s="7"/>
      <c r="AMB10" s="7"/>
      <c r="AMC10" s="7"/>
      <c r="AMD10" s="7"/>
      <c r="AME10" s="7"/>
      <c r="AMF10" s="7"/>
      <c r="AMG10" s="7"/>
      <c r="AMH10" s="7"/>
      <c r="AMI10" s="7"/>
      <c r="AMJ10" s="7"/>
      <c r="AMK10" s="7"/>
      <c r="AML10" s="7"/>
      <c r="AMM10" s="7"/>
      <c r="AMN10" s="7"/>
      <c r="AMO10" s="7"/>
      <c r="AMP10" s="7"/>
      <c r="AMQ10" s="7"/>
      <c r="AMR10" s="7"/>
      <c r="AMS10" s="7"/>
      <c r="AMT10" s="7"/>
      <c r="AMU10" s="7"/>
      <c r="AMV10" s="7"/>
      <c r="AMW10" s="7"/>
      <c r="AMX10" s="7"/>
      <c r="AMY10" s="7"/>
      <c r="AMZ10" s="7"/>
      <c r="ANA10" s="7"/>
      <c r="ANB10" s="7"/>
      <c r="ANC10" s="7"/>
      <c r="AND10" s="7"/>
      <c r="ANE10" s="7"/>
      <c r="ANF10" s="7"/>
      <c r="ANG10" s="7"/>
      <c r="ANH10" s="7"/>
      <c r="ANI10" s="7"/>
      <c r="ANJ10" s="7"/>
      <c r="ANK10" s="7"/>
      <c r="ANL10" s="7"/>
      <c r="ANM10" s="7"/>
      <c r="ANN10" s="7"/>
      <c r="ANO10" s="7"/>
      <c r="ANP10" s="7"/>
      <c r="ANQ10" s="7"/>
      <c r="ANR10" s="7"/>
      <c r="ANS10" s="7"/>
      <c r="ANT10" s="7"/>
      <c r="ANU10" s="7"/>
      <c r="ANV10" s="7"/>
      <c r="ANW10" s="7"/>
      <c r="ANX10" s="7"/>
      <c r="ANY10" s="7"/>
      <c r="ANZ10" s="7"/>
      <c r="AOA10" s="7"/>
      <c r="AOB10" s="7"/>
      <c r="AOC10" s="7"/>
      <c r="AOD10" s="7"/>
      <c r="AOE10" s="7"/>
      <c r="AOF10" s="7"/>
      <c r="AOG10" s="7"/>
      <c r="AOH10" s="7"/>
      <c r="AOI10" s="7"/>
      <c r="AOJ10" s="7"/>
      <c r="AOK10" s="7"/>
      <c r="AOL10" s="7"/>
      <c r="AOM10" s="7"/>
      <c r="AON10" s="7"/>
      <c r="AOO10" s="7"/>
      <c r="AOP10" s="7"/>
      <c r="AOQ10" s="7"/>
      <c r="AOR10" s="7"/>
      <c r="AOS10" s="7"/>
      <c r="AOT10" s="7"/>
      <c r="AOU10" s="7"/>
      <c r="AOV10" s="7"/>
      <c r="AOW10" s="7"/>
      <c r="AOX10" s="7"/>
      <c r="AOY10" s="7"/>
      <c r="AOZ10" s="7"/>
      <c r="APA10" s="7"/>
      <c r="APB10" s="7"/>
      <c r="APC10" s="7"/>
      <c r="APD10" s="7"/>
      <c r="APE10" s="7"/>
      <c r="APF10" s="7"/>
      <c r="APG10" s="7"/>
      <c r="APH10" s="7"/>
      <c r="API10" s="7"/>
      <c r="APJ10" s="7"/>
      <c r="APK10" s="7"/>
      <c r="APL10" s="7"/>
      <c r="APM10" s="7"/>
      <c r="APN10" s="7"/>
      <c r="APO10" s="7"/>
      <c r="APP10" s="7"/>
      <c r="APQ10" s="7"/>
      <c r="APR10" s="7"/>
      <c r="APS10" s="7"/>
      <c r="APT10" s="7"/>
      <c r="APU10" s="7"/>
      <c r="APV10" s="7"/>
      <c r="APW10" s="7"/>
      <c r="APX10" s="7"/>
      <c r="APY10" s="7"/>
      <c r="APZ10" s="7"/>
      <c r="AQA10" s="7"/>
      <c r="AQB10" s="7"/>
      <c r="AQC10" s="7"/>
      <c r="AQD10" s="7"/>
      <c r="AQE10" s="7"/>
      <c r="AQF10" s="7"/>
      <c r="AQG10" s="7"/>
      <c r="AQH10" s="7"/>
      <c r="AQI10" s="7"/>
      <c r="AQJ10" s="7"/>
      <c r="AQK10" s="7"/>
      <c r="AQL10" s="7"/>
      <c r="AQM10" s="7"/>
      <c r="AQN10" s="7"/>
      <c r="AQO10" s="7"/>
      <c r="AQP10" s="7"/>
      <c r="AQQ10" s="7"/>
      <c r="AQR10" s="7"/>
      <c r="AQS10" s="7"/>
      <c r="AQT10" s="7"/>
      <c r="AQU10" s="7"/>
      <c r="AQV10" s="7"/>
      <c r="AQW10" s="7"/>
      <c r="AQX10" s="7"/>
      <c r="AQY10" s="7"/>
      <c r="AQZ10" s="7"/>
      <c r="ARA10" s="7"/>
      <c r="ARB10" s="7"/>
      <c r="ARC10" s="7"/>
      <c r="ARD10" s="7"/>
      <c r="ARE10" s="7"/>
      <c r="ARF10" s="7"/>
      <c r="ARG10" s="7"/>
      <c r="ARH10" s="7"/>
      <c r="ARI10" s="7"/>
      <c r="ARJ10" s="7"/>
      <c r="ARK10" s="7"/>
      <c r="ARL10" s="7"/>
      <c r="ARM10" s="7"/>
      <c r="ARN10" s="7"/>
      <c r="ARO10" s="7"/>
      <c r="ARP10" s="7"/>
      <c r="ARQ10" s="7"/>
      <c r="ARR10" s="7"/>
      <c r="ARS10" s="7"/>
      <c r="ART10" s="7"/>
      <c r="ARU10" s="7"/>
      <c r="ARV10" s="7"/>
      <c r="ARW10" s="7"/>
      <c r="ARX10" s="7"/>
      <c r="ARY10" s="7"/>
      <c r="ARZ10" s="7"/>
      <c r="ASA10" s="7"/>
      <c r="ASB10" s="7"/>
      <c r="ASC10" s="7"/>
      <c r="ASD10" s="7"/>
      <c r="ASE10" s="7"/>
      <c r="ASF10" s="7"/>
      <c r="ASG10" s="7"/>
      <c r="ASH10" s="7"/>
      <c r="ASI10" s="7"/>
      <c r="ASJ10" s="7"/>
      <c r="ASK10" s="7"/>
      <c r="ASL10" s="7"/>
      <c r="ASM10" s="7"/>
      <c r="ASN10" s="7"/>
      <c r="ASO10" s="7"/>
      <c r="ASP10" s="7"/>
      <c r="ASQ10" s="7"/>
      <c r="ASR10" s="7"/>
      <c r="ASS10" s="7"/>
      <c r="AST10" s="7"/>
      <c r="ASU10" s="7"/>
      <c r="ASV10" s="7"/>
      <c r="ASW10" s="7"/>
      <c r="ASX10" s="7"/>
      <c r="ASY10" s="7"/>
      <c r="ASZ10" s="7"/>
      <c r="ATA10" s="7"/>
      <c r="ATB10" s="7"/>
      <c r="ATC10" s="7"/>
      <c r="ATD10" s="7"/>
      <c r="ATE10" s="7"/>
      <c r="ATF10" s="7"/>
      <c r="ATG10" s="7"/>
      <c r="ATH10" s="7"/>
      <c r="ATI10" s="7"/>
      <c r="ATJ10" s="7"/>
      <c r="ATK10" s="7"/>
      <c r="ATL10" s="7"/>
      <c r="ATM10" s="7"/>
      <c r="ATN10" s="7"/>
      <c r="ATO10" s="7"/>
      <c r="ATP10" s="7"/>
      <c r="ATQ10" s="7"/>
      <c r="ATR10" s="7"/>
      <c r="ATS10" s="7"/>
      <c r="ATT10" s="7"/>
      <c r="ATU10" s="7"/>
      <c r="ATV10" s="7"/>
      <c r="ATW10" s="7"/>
      <c r="ATX10" s="7"/>
      <c r="ATY10" s="7"/>
      <c r="ATZ10" s="7"/>
      <c r="AUA10" s="7"/>
      <c r="AUB10" s="7"/>
      <c r="AUC10" s="7"/>
      <c r="AUD10" s="7"/>
      <c r="AUE10" s="7"/>
      <c r="AUF10" s="7"/>
      <c r="AUG10" s="7"/>
      <c r="AUH10" s="7"/>
      <c r="AUI10" s="7"/>
      <c r="AUJ10" s="7"/>
      <c r="AUK10" s="7"/>
      <c r="AUL10" s="7"/>
      <c r="AUM10" s="7"/>
      <c r="AUN10" s="7"/>
      <c r="AUO10" s="7"/>
      <c r="AUP10" s="7"/>
      <c r="AUQ10" s="7"/>
      <c r="AUR10" s="7"/>
      <c r="AUS10" s="7"/>
      <c r="AUT10" s="7"/>
      <c r="AUU10" s="7"/>
      <c r="AUV10" s="7"/>
      <c r="AUW10" s="7"/>
      <c r="AUX10" s="7"/>
      <c r="AUY10" s="7"/>
      <c r="AUZ10" s="7"/>
      <c r="AVA10" s="7"/>
      <c r="AVB10" s="7"/>
      <c r="AVC10" s="7"/>
      <c r="AVD10" s="7"/>
      <c r="AVE10" s="7"/>
      <c r="AVF10" s="7"/>
      <c r="AVG10" s="7"/>
      <c r="AVH10" s="7"/>
      <c r="AVI10" s="7"/>
      <c r="AVJ10" s="7"/>
      <c r="AVK10" s="7"/>
      <c r="AVL10" s="7"/>
      <c r="AVM10" s="7"/>
      <c r="AVN10" s="7"/>
      <c r="AVO10" s="7"/>
      <c r="AVP10" s="7"/>
      <c r="AVQ10" s="7"/>
      <c r="AVR10" s="7"/>
      <c r="AVS10" s="7"/>
      <c r="AVT10" s="7"/>
      <c r="AVU10" s="7"/>
      <c r="AVV10" s="7"/>
      <c r="AVW10" s="7"/>
      <c r="AVX10" s="7"/>
      <c r="AVY10" s="7"/>
      <c r="AVZ10" s="7"/>
      <c r="AWA10" s="7"/>
      <c r="AWB10" s="7"/>
      <c r="AWC10" s="7"/>
      <c r="AWD10" s="7"/>
      <c r="AWE10" s="7"/>
      <c r="AWF10" s="7"/>
      <c r="AWG10" s="7"/>
      <c r="AWH10" s="7"/>
      <c r="AWI10" s="7"/>
      <c r="AWJ10" s="7"/>
      <c r="AWK10" s="7"/>
      <c r="AWL10" s="7"/>
      <c r="AWM10" s="7"/>
      <c r="AWN10" s="7"/>
      <c r="AWO10" s="7"/>
      <c r="AWP10" s="7"/>
      <c r="AWQ10" s="7"/>
      <c r="AWR10" s="7"/>
      <c r="AWS10" s="7"/>
      <c r="AWT10" s="7"/>
      <c r="AWU10" s="7"/>
      <c r="AWV10" s="7"/>
      <c r="AWW10" s="7"/>
      <c r="AWX10" s="7"/>
      <c r="AWY10" s="7"/>
      <c r="AWZ10" s="7"/>
      <c r="AXA10" s="7"/>
      <c r="AXB10" s="7"/>
      <c r="AXC10" s="7"/>
      <c r="AXD10" s="7"/>
      <c r="AXE10" s="7"/>
      <c r="AXF10" s="7"/>
      <c r="AXG10" s="7"/>
      <c r="AXH10" s="7"/>
      <c r="AXI10" s="7"/>
      <c r="AXJ10" s="7"/>
      <c r="AXK10" s="7"/>
      <c r="AXL10" s="7"/>
      <c r="AXM10" s="7"/>
      <c r="AXN10" s="7"/>
      <c r="AXO10" s="7"/>
      <c r="AXP10" s="7"/>
      <c r="AXQ10" s="7"/>
      <c r="AXR10" s="7"/>
      <c r="AXS10" s="7"/>
      <c r="AXT10" s="7"/>
      <c r="AXU10" s="7"/>
      <c r="AXV10" s="7"/>
      <c r="AXW10" s="7"/>
      <c r="AXX10" s="7"/>
      <c r="AXY10" s="7"/>
      <c r="AXZ10" s="7"/>
      <c r="AYA10" s="7"/>
      <c r="AYB10" s="7"/>
      <c r="AYC10" s="7"/>
      <c r="AYD10" s="7"/>
      <c r="AYE10" s="7"/>
      <c r="AYF10" s="7"/>
      <c r="AYG10" s="7"/>
      <c r="AYH10" s="7"/>
      <c r="AYI10" s="7"/>
      <c r="AYJ10" s="7"/>
      <c r="AYK10" s="7"/>
      <c r="AYL10" s="7"/>
      <c r="AYM10" s="7"/>
      <c r="AYN10" s="7"/>
      <c r="AYO10" s="7"/>
      <c r="AYP10" s="7"/>
      <c r="AYQ10" s="7"/>
      <c r="AYR10" s="7"/>
      <c r="AYS10" s="7"/>
      <c r="AYT10" s="7"/>
      <c r="AYU10" s="7"/>
      <c r="AYV10" s="7"/>
      <c r="AYW10" s="7"/>
      <c r="AYX10" s="7"/>
      <c r="AYY10" s="7"/>
      <c r="AYZ10" s="7"/>
      <c r="AZA10" s="7"/>
      <c r="AZB10" s="7"/>
      <c r="AZC10" s="7"/>
      <c r="AZD10" s="7"/>
      <c r="AZE10" s="7"/>
      <c r="AZF10" s="7"/>
      <c r="AZG10" s="7"/>
      <c r="AZH10" s="7"/>
      <c r="AZI10" s="7"/>
      <c r="AZJ10" s="7"/>
      <c r="AZK10" s="7"/>
      <c r="AZL10" s="7"/>
      <c r="AZM10" s="7"/>
      <c r="AZN10" s="7"/>
      <c r="AZO10" s="7"/>
      <c r="AZP10" s="7"/>
      <c r="AZQ10" s="7"/>
      <c r="AZR10" s="7"/>
      <c r="AZS10" s="7"/>
      <c r="AZT10" s="7"/>
      <c r="AZU10" s="7"/>
      <c r="AZV10" s="7"/>
      <c r="AZW10" s="7"/>
      <c r="AZX10" s="7"/>
      <c r="AZY10" s="7"/>
      <c r="AZZ10" s="7"/>
      <c r="BAA10" s="7"/>
      <c r="BAB10" s="7"/>
      <c r="BAC10" s="7"/>
      <c r="BAD10" s="7"/>
      <c r="BAE10" s="7"/>
      <c r="BAF10" s="7"/>
      <c r="BAG10" s="7"/>
      <c r="BAH10" s="7"/>
      <c r="BAI10" s="7"/>
      <c r="BAJ10" s="7"/>
      <c r="BAK10" s="7"/>
      <c r="BAL10" s="7"/>
      <c r="BAM10" s="7"/>
      <c r="BAN10" s="7"/>
      <c r="BAO10" s="7"/>
      <c r="BAP10" s="7"/>
      <c r="BAQ10" s="7"/>
      <c r="BAR10" s="7"/>
      <c r="BAS10" s="7"/>
      <c r="BAT10" s="7"/>
      <c r="BAU10" s="7"/>
      <c r="BAV10" s="7"/>
      <c r="BAW10" s="7"/>
      <c r="BAX10" s="7"/>
      <c r="BAY10" s="7"/>
      <c r="BAZ10" s="7"/>
      <c r="BBA10" s="7"/>
      <c r="BBB10" s="7"/>
      <c r="BBC10" s="7"/>
      <c r="BBD10" s="7"/>
      <c r="BBE10" s="7"/>
      <c r="BBF10" s="7"/>
      <c r="BBG10" s="7"/>
      <c r="BBH10" s="7"/>
      <c r="BBI10" s="7"/>
      <c r="BBJ10" s="7"/>
      <c r="BBK10" s="7"/>
      <c r="BBL10" s="7"/>
      <c r="BBM10" s="7"/>
      <c r="BBN10" s="7"/>
      <c r="BBO10" s="7"/>
      <c r="BBP10" s="7"/>
      <c r="BBQ10" s="7"/>
      <c r="BBR10" s="7"/>
      <c r="BBS10" s="7"/>
      <c r="BBT10" s="7"/>
      <c r="BBU10" s="7"/>
      <c r="BBV10" s="7"/>
      <c r="BBW10" s="7"/>
      <c r="BBX10" s="7"/>
      <c r="BBY10" s="7"/>
      <c r="BBZ10" s="7"/>
      <c r="BCA10" s="7"/>
      <c r="BCB10" s="7"/>
      <c r="BCC10" s="7"/>
      <c r="BCD10" s="7"/>
      <c r="BCE10" s="7"/>
      <c r="BCF10" s="7"/>
      <c r="BCG10" s="7"/>
      <c r="BCH10" s="7"/>
      <c r="BCI10" s="7"/>
      <c r="BCJ10" s="7"/>
      <c r="BCK10" s="7"/>
      <c r="BCL10" s="7"/>
      <c r="BCM10" s="7"/>
      <c r="BCN10" s="7"/>
      <c r="BCO10" s="7"/>
      <c r="BCP10" s="7"/>
      <c r="BCQ10" s="7"/>
      <c r="BCR10" s="7"/>
      <c r="BCS10" s="7"/>
      <c r="BCT10" s="7"/>
      <c r="BCU10" s="7"/>
      <c r="BCV10" s="7"/>
      <c r="BCW10" s="7"/>
      <c r="BCX10" s="7"/>
      <c r="BCY10" s="7"/>
      <c r="BCZ10" s="7"/>
      <c r="BDA10" s="7"/>
      <c r="BDB10" s="7"/>
      <c r="BDC10" s="7"/>
      <c r="BDD10" s="7"/>
      <c r="BDE10" s="7"/>
      <c r="BDF10" s="7"/>
      <c r="BDG10" s="7"/>
      <c r="BDH10" s="7"/>
      <c r="BDI10" s="7"/>
      <c r="BDJ10" s="7"/>
      <c r="BDK10" s="7"/>
      <c r="BDL10" s="7"/>
      <c r="BDM10" s="7"/>
      <c r="BDN10" s="7"/>
      <c r="BDO10" s="7"/>
      <c r="BDP10" s="7"/>
      <c r="BDQ10" s="7"/>
    </row>
    <row r="11" spans="1:1473" x14ac:dyDescent="0.35">
      <c r="A11" s="7"/>
      <c r="B11" s="7"/>
      <c r="C11" s="7"/>
      <c r="D11" s="7"/>
      <c r="E11" s="7"/>
      <c r="F11" s="7"/>
      <c r="G11" s="7"/>
      <c r="H11" s="7"/>
      <c r="I11" s="7"/>
      <c r="J11" s="7"/>
      <c r="K11" s="7"/>
      <c r="L11" s="7"/>
      <c r="M11" s="7"/>
      <c r="N11" s="7"/>
      <c r="O11" s="7"/>
      <c r="P11" s="7"/>
      <c r="Q11" s="7"/>
      <c r="S11" s="7"/>
      <c r="T11" s="7"/>
      <c r="U11" s="7"/>
      <c r="V11" s="7"/>
      <c r="W11" s="7"/>
      <c r="X11" s="7"/>
      <c r="Y11" s="7"/>
      <c r="Z11" s="7"/>
      <c r="AA11" s="709">
        <f t="shared" si="0"/>
        <v>270</v>
      </c>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c r="HV11" s="7"/>
      <c r="HW11" s="7"/>
      <c r="HX11" s="7"/>
      <c r="HY11" s="7"/>
      <c r="HZ11" s="7"/>
      <c r="IA11" s="7"/>
      <c r="IB11" s="7"/>
      <c r="IC11" s="7"/>
      <c r="ID11" s="7"/>
      <c r="IE11" s="7"/>
      <c r="IF11" s="7"/>
      <c r="IG11" s="7"/>
      <c r="IH11" s="7"/>
      <c r="II11" s="7"/>
      <c r="IJ11" s="7"/>
      <c r="IK11" s="7"/>
      <c r="IL11" s="7"/>
      <c r="IM11" s="7"/>
      <c r="IN11" s="7"/>
      <c r="IO11" s="7"/>
      <c r="IP11" s="7"/>
      <c r="IQ11" s="7"/>
      <c r="IR11" s="7"/>
      <c r="IS11" s="7"/>
      <c r="IT11" s="7"/>
      <c r="IU11" s="7"/>
      <c r="IV11" s="7"/>
      <c r="IW11" s="7"/>
      <c r="IX11" s="7"/>
      <c r="IY11" s="7"/>
      <c r="IZ11" s="7"/>
      <c r="JA11" s="7"/>
      <c r="JB11" s="7"/>
      <c r="JC11" s="7"/>
      <c r="JD11" s="7"/>
      <c r="JE11" s="7"/>
      <c r="JF11" s="7"/>
      <c r="JG11" s="7"/>
      <c r="JH11" s="7"/>
      <c r="JI11" s="7"/>
      <c r="JJ11" s="7"/>
      <c r="JK11" s="7"/>
      <c r="JL11" s="7"/>
      <c r="JM11" s="7"/>
      <c r="JN11" s="7"/>
      <c r="JO11" s="7"/>
      <c r="JP11" s="7"/>
      <c r="JQ11" s="7"/>
      <c r="JR11" s="7"/>
      <c r="JS11" s="7"/>
      <c r="JT11" s="7"/>
      <c r="JU11" s="7"/>
      <c r="JV11" s="7"/>
      <c r="JW11" s="7"/>
      <c r="JX11" s="7"/>
      <c r="JY11" s="7"/>
      <c r="JZ11" s="7"/>
      <c r="KA11" s="7"/>
      <c r="KB11" s="7"/>
      <c r="KC11" s="7"/>
      <c r="KD11" s="7"/>
      <c r="KE11" s="7"/>
      <c r="KF11" s="7"/>
      <c r="KG11" s="7"/>
      <c r="KH11" s="7"/>
      <c r="KI11" s="7"/>
      <c r="KJ11" s="7"/>
      <c r="KK11" s="7"/>
      <c r="KL11" s="7"/>
      <c r="KM11" s="7"/>
      <c r="KN11" s="7"/>
      <c r="KO11" s="7"/>
      <c r="KP11" s="7"/>
      <c r="KQ11" s="7"/>
      <c r="KR11" s="7"/>
      <c r="KS11" s="7"/>
      <c r="KT11" s="7"/>
      <c r="KU11" s="7"/>
      <c r="KV11" s="7"/>
      <c r="KW11" s="7"/>
      <c r="KX11" s="7"/>
      <c r="KY11" s="7"/>
      <c r="KZ11" s="7"/>
      <c r="LA11" s="7"/>
      <c r="LB11" s="7"/>
      <c r="LC11" s="7"/>
      <c r="LD11" s="7"/>
      <c r="LE11" s="7"/>
      <c r="LF11" s="7"/>
      <c r="LG11" s="7"/>
      <c r="LH11" s="7"/>
      <c r="LI11" s="7"/>
      <c r="LJ11" s="7"/>
      <c r="LK11" s="7"/>
      <c r="LL11" s="7"/>
      <c r="LM11" s="7"/>
      <c r="LN11" s="7"/>
      <c r="LO11" s="7"/>
      <c r="LP11" s="7"/>
      <c r="LQ11" s="7"/>
      <c r="LR11" s="7"/>
      <c r="LS11" s="7"/>
      <c r="LT11" s="7"/>
      <c r="LU11" s="7"/>
      <c r="LV11" s="7"/>
      <c r="LW11" s="7"/>
      <c r="LX11" s="7"/>
      <c r="LY11" s="7"/>
      <c r="LZ11" s="7"/>
      <c r="MA11" s="7"/>
      <c r="MB11" s="7"/>
      <c r="MC11" s="7"/>
      <c r="MD11" s="7"/>
      <c r="ME11" s="7"/>
      <c r="MF11" s="7"/>
      <c r="MG11" s="7"/>
      <c r="MH11" s="7"/>
      <c r="MI11" s="7"/>
      <c r="MJ11" s="7"/>
      <c r="MK11" s="7"/>
      <c r="ML11" s="7"/>
      <c r="MM11" s="7"/>
      <c r="MN11" s="7"/>
      <c r="MO11" s="7"/>
      <c r="MP11" s="7"/>
      <c r="MQ11" s="7"/>
      <c r="MR11" s="7"/>
      <c r="MS11" s="7"/>
      <c r="MT11" s="7"/>
      <c r="MU11" s="7"/>
      <c r="MV11" s="7"/>
      <c r="MW11" s="7"/>
      <c r="MX11" s="7"/>
      <c r="MY11" s="7"/>
      <c r="MZ11" s="7"/>
      <c r="NA11" s="7"/>
      <c r="NB11" s="7"/>
      <c r="NC11" s="7"/>
      <c r="ND11" s="7"/>
      <c r="NE11" s="7"/>
      <c r="NF11" s="7"/>
      <c r="NG11" s="7"/>
      <c r="NH11" s="7"/>
      <c r="NI11" s="7"/>
      <c r="NJ11" s="7"/>
      <c r="NK11" s="7"/>
      <c r="NL11" s="7"/>
      <c r="NM11" s="7"/>
      <c r="NN11" s="7"/>
      <c r="NO11" s="7"/>
      <c r="NP11" s="7"/>
      <c r="NQ11" s="7"/>
      <c r="NR11" s="7"/>
      <c r="NS11" s="7"/>
      <c r="NT11" s="7"/>
      <c r="NU11" s="7"/>
      <c r="NV11" s="7"/>
      <c r="NW11" s="7"/>
      <c r="NX11" s="7"/>
      <c r="NY11" s="7"/>
      <c r="NZ11" s="7"/>
      <c r="OA11" s="7"/>
      <c r="OB11" s="7"/>
      <c r="OC11" s="7"/>
      <c r="OD11" s="7"/>
      <c r="OE11" s="7"/>
      <c r="OF11" s="7"/>
      <c r="OG11" s="7"/>
      <c r="OH11" s="7"/>
      <c r="OI11" s="7"/>
      <c r="OJ11" s="7"/>
      <c r="OK11" s="7"/>
      <c r="OL11" s="7"/>
      <c r="OM11" s="7"/>
      <c r="ON11" s="7"/>
      <c r="OO11" s="7"/>
      <c r="OP11" s="7"/>
      <c r="OQ11" s="7"/>
      <c r="OR11" s="7"/>
      <c r="OS11" s="7"/>
      <c r="OT11" s="7"/>
      <c r="OU11" s="7"/>
      <c r="OV11" s="7"/>
      <c r="OW11" s="7"/>
      <c r="OX11" s="7"/>
      <c r="OY11" s="7"/>
      <c r="OZ11" s="7"/>
      <c r="PA11" s="7"/>
      <c r="PB11" s="7"/>
      <c r="PC11" s="7"/>
      <c r="PD11" s="7"/>
      <c r="PE11" s="7"/>
      <c r="PF11" s="7"/>
      <c r="PG11" s="7"/>
      <c r="PH11" s="7"/>
      <c r="PI11" s="7"/>
      <c r="PJ11" s="7"/>
      <c r="PK11" s="7"/>
      <c r="PL11" s="7"/>
      <c r="PM11" s="7"/>
      <c r="PN11" s="7"/>
      <c r="PO11" s="7"/>
      <c r="PP11" s="7"/>
      <c r="PQ11" s="7"/>
      <c r="PR11" s="7"/>
      <c r="PS11" s="7"/>
      <c r="PT11" s="7"/>
      <c r="PU11" s="7"/>
      <c r="PV11" s="7"/>
      <c r="PW11" s="7"/>
      <c r="PX11" s="7"/>
      <c r="PY11" s="7"/>
      <c r="PZ11" s="7"/>
      <c r="QA11" s="7"/>
      <c r="QB11" s="7"/>
      <c r="QC11" s="7"/>
      <c r="QD11" s="7"/>
      <c r="QE11" s="7"/>
      <c r="QF11" s="7"/>
      <c r="QG11" s="7"/>
      <c r="QH11" s="7"/>
      <c r="QI11" s="7"/>
      <c r="QJ11" s="7"/>
      <c r="QK11" s="7"/>
      <c r="QL11" s="7"/>
      <c r="QM11" s="7"/>
      <c r="QN11" s="7"/>
      <c r="QO11" s="7"/>
      <c r="QP11" s="7"/>
      <c r="QQ11" s="7"/>
      <c r="QR11" s="7"/>
      <c r="QS11" s="7"/>
      <c r="QT11" s="7"/>
      <c r="QU11" s="7"/>
      <c r="QV11" s="7"/>
      <c r="QW11" s="7"/>
      <c r="QX11" s="7"/>
      <c r="QY11" s="7"/>
      <c r="QZ11" s="7"/>
      <c r="RA11" s="7"/>
      <c r="RB11" s="7"/>
      <c r="RC11" s="7"/>
      <c r="RD11" s="7"/>
      <c r="RE11" s="7"/>
      <c r="RF11" s="7"/>
      <c r="RG11" s="7"/>
      <c r="RH11" s="7"/>
      <c r="RI11" s="7"/>
      <c r="RJ11" s="7"/>
      <c r="RK11" s="7"/>
      <c r="RL11" s="7"/>
      <c r="RM11" s="7"/>
      <c r="RN11" s="7"/>
      <c r="RO11" s="7"/>
      <c r="RP11" s="7"/>
      <c r="RQ11" s="7"/>
      <c r="RR11" s="7"/>
      <c r="RS11" s="7"/>
      <c r="RT11" s="7"/>
      <c r="RU11" s="7"/>
      <c r="RV11" s="7"/>
      <c r="RW11" s="7"/>
      <c r="RX11" s="7"/>
      <c r="RY11" s="7"/>
      <c r="RZ11" s="7"/>
      <c r="SA11" s="7"/>
      <c r="SB11" s="7"/>
      <c r="SC11" s="7"/>
      <c r="SD11" s="7"/>
      <c r="SE11" s="7"/>
      <c r="SF11" s="7"/>
      <c r="SG11" s="7"/>
      <c r="SH11" s="7"/>
      <c r="SI11" s="7"/>
      <c r="SJ11" s="7"/>
      <c r="SK11" s="7"/>
      <c r="SL11" s="7"/>
      <c r="SM11" s="7"/>
      <c r="SN11" s="7"/>
      <c r="SO11" s="7"/>
      <c r="SP11" s="7"/>
      <c r="SQ11" s="7"/>
      <c r="SR11" s="7"/>
      <c r="SS11" s="7"/>
      <c r="ST11" s="7"/>
      <c r="SU11" s="7"/>
      <c r="SV11" s="7"/>
      <c r="SW11" s="7"/>
      <c r="SX11" s="7"/>
      <c r="SY11" s="7"/>
      <c r="SZ11" s="7"/>
      <c r="TA11" s="7"/>
      <c r="TB11" s="7"/>
      <c r="TC11" s="7"/>
      <c r="TD11" s="7"/>
      <c r="TE11" s="7"/>
      <c r="TF11" s="7"/>
      <c r="TG11" s="7"/>
      <c r="TH11" s="7"/>
      <c r="TI11" s="7"/>
      <c r="TJ11" s="7"/>
      <c r="TK11" s="7"/>
      <c r="TL11" s="7"/>
      <c r="TM11" s="7"/>
      <c r="TN11" s="7"/>
      <c r="TO11" s="7"/>
      <c r="TP11" s="7"/>
      <c r="TQ11" s="7"/>
      <c r="TR11" s="7"/>
      <c r="TS11" s="7"/>
      <c r="TT11" s="7"/>
      <c r="TU11" s="7"/>
      <c r="TV11" s="7"/>
      <c r="TW11" s="7"/>
      <c r="TX11" s="7"/>
      <c r="TY11" s="7"/>
      <c r="TZ11" s="7"/>
      <c r="UA11" s="7"/>
      <c r="UB11" s="7"/>
      <c r="UC11" s="7"/>
      <c r="UD11" s="7"/>
      <c r="UE11" s="7"/>
      <c r="UF11" s="7"/>
      <c r="UG11" s="7"/>
      <c r="UH11" s="7"/>
      <c r="UI11" s="7"/>
      <c r="UJ11" s="7"/>
      <c r="UK11" s="7"/>
      <c r="UL11" s="7"/>
      <c r="UM11" s="7"/>
      <c r="UN11" s="7"/>
      <c r="UO11" s="7"/>
      <c r="UP11" s="7"/>
      <c r="UQ11" s="7"/>
      <c r="UR11" s="7"/>
      <c r="US11" s="7"/>
      <c r="UT11" s="7"/>
      <c r="UU11" s="7"/>
      <c r="UV11" s="7"/>
      <c r="UW11" s="7"/>
      <c r="UX11" s="7"/>
      <c r="UY11" s="7"/>
      <c r="UZ11" s="7"/>
      <c r="VA11" s="7"/>
      <c r="VB11" s="7"/>
      <c r="VC11" s="7"/>
      <c r="VD11" s="7"/>
      <c r="VE11" s="7"/>
      <c r="VF11" s="7"/>
      <c r="VG11" s="7"/>
      <c r="VH11" s="7"/>
      <c r="VI11" s="7"/>
      <c r="VJ11" s="7"/>
      <c r="VK11" s="7"/>
      <c r="VL11" s="7"/>
      <c r="VM11" s="7"/>
      <c r="VN11" s="7"/>
      <c r="VO11" s="7"/>
      <c r="VP11" s="7"/>
      <c r="VQ11" s="7"/>
      <c r="VR11" s="7"/>
      <c r="VS11" s="7"/>
      <c r="VT11" s="7"/>
      <c r="VU11" s="7"/>
      <c r="VV11" s="7"/>
      <c r="VW11" s="7"/>
      <c r="VX11" s="7"/>
      <c r="VY11" s="7"/>
      <c r="VZ11" s="7"/>
      <c r="WA11" s="7"/>
      <c r="WB11" s="7"/>
      <c r="WC11" s="7"/>
      <c r="WD11" s="7"/>
      <c r="WE11" s="7"/>
      <c r="WF11" s="7"/>
      <c r="WG11" s="7"/>
      <c r="WH11" s="7"/>
      <c r="WI11" s="7"/>
      <c r="WJ11" s="7"/>
      <c r="WK11" s="7"/>
      <c r="WL11" s="7"/>
      <c r="WM11" s="7"/>
      <c r="WN11" s="7"/>
      <c r="WO11" s="7"/>
      <c r="WP11" s="7"/>
      <c r="WQ11" s="7"/>
      <c r="WR11" s="7"/>
      <c r="WS11" s="7"/>
      <c r="WT11" s="7"/>
      <c r="WU11" s="7"/>
      <c r="WV11" s="7"/>
      <c r="WW11" s="7"/>
      <c r="WX11" s="7"/>
      <c r="WY11" s="7"/>
      <c r="WZ11" s="7"/>
      <c r="XA11" s="7"/>
      <c r="XB11" s="7"/>
      <c r="XC11" s="7"/>
      <c r="XD11" s="7"/>
      <c r="XE11" s="7"/>
      <c r="XF11" s="7"/>
      <c r="XG11" s="7"/>
      <c r="XH11" s="7"/>
      <c r="XI11" s="7"/>
      <c r="XJ11" s="7"/>
      <c r="XK11" s="7"/>
      <c r="XL11" s="7"/>
      <c r="XM11" s="7"/>
      <c r="XN11" s="7"/>
      <c r="XO11" s="7"/>
      <c r="XP11" s="7"/>
      <c r="XQ11" s="7"/>
      <c r="XR11" s="7"/>
      <c r="XS11" s="7"/>
      <c r="XT11" s="7"/>
      <c r="XU11" s="7"/>
      <c r="XV11" s="7"/>
      <c r="XW11" s="7"/>
      <c r="XX11" s="7"/>
      <c r="XY11" s="7"/>
      <c r="XZ11" s="7"/>
      <c r="YA11" s="7"/>
      <c r="YB11" s="7"/>
      <c r="YC11" s="7"/>
      <c r="YD11" s="7"/>
      <c r="YE11" s="7"/>
      <c r="YF11" s="7"/>
      <c r="YG11" s="7"/>
      <c r="YH11" s="7"/>
      <c r="YI11" s="7"/>
      <c r="YJ11" s="7"/>
      <c r="YK11" s="7"/>
      <c r="YL11" s="7"/>
      <c r="YM11" s="7"/>
      <c r="YN11" s="7"/>
      <c r="YO11" s="7"/>
      <c r="YP11" s="7"/>
      <c r="YQ11" s="7"/>
      <c r="YR11" s="7"/>
      <c r="YS11" s="7"/>
      <c r="YT11" s="7"/>
      <c r="YU11" s="7"/>
      <c r="YV11" s="7"/>
      <c r="YW11" s="7"/>
      <c r="YX11" s="7"/>
      <c r="YY11" s="7"/>
      <c r="YZ11" s="7"/>
      <c r="ZA11" s="7"/>
      <c r="ZB11" s="7"/>
      <c r="ZC11" s="7"/>
      <c r="ZD11" s="7"/>
      <c r="ZE11" s="7"/>
      <c r="ZF11" s="7"/>
      <c r="ZG11" s="7"/>
      <c r="ZH11" s="7"/>
      <c r="ZI11" s="7"/>
      <c r="ZJ11" s="7"/>
      <c r="ZK11" s="7"/>
      <c r="ZL11" s="7"/>
      <c r="ZM11" s="7"/>
      <c r="ZN11" s="7"/>
      <c r="ZO11" s="7"/>
      <c r="ZP11" s="7"/>
      <c r="ZQ11" s="7"/>
      <c r="ZR11" s="7"/>
      <c r="ZS11" s="7"/>
      <c r="ZT11" s="7"/>
      <c r="ZU11" s="7"/>
      <c r="ZV11" s="7"/>
      <c r="ZW11" s="7"/>
      <c r="ZX11" s="7"/>
      <c r="ZY11" s="7"/>
      <c r="ZZ11" s="7"/>
      <c r="AAA11" s="7"/>
      <c r="AAB11" s="7"/>
      <c r="AAC11" s="7"/>
      <c r="AAD11" s="7"/>
      <c r="AAE11" s="7"/>
      <c r="AAF11" s="7"/>
      <c r="AAG11" s="7"/>
      <c r="AAH11" s="7"/>
      <c r="AAI11" s="7"/>
      <c r="AAJ11" s="7"/>
      <c r="AAK11" s="7"/>
      <c r="AAL11" s="7"/>
      <c r="AAM11" s="7"/>
      <c r="AAN11" s="7"/>
      <c r="AAO11" s="7"/>
      <c r="AAP11" s="7"/>
      <c r="AAQ11" s="7"/>
      <c r="AAR11" s="7"/>
      <c r="AAS11" s="7"/>
      <c r="AAT11" s="7"/>
      <c r="AAU11" s="7"/>
      <c r="AAV11" s="7"/>
      <c r="AAW11" s="7"/>
      <c r="AAX11" s="7"/>
      <c r="AAY11" s="7"/>
      <c r="AAZ11" s="7"/>
      <c r="ABA11" s="7"/>
      <c r="ABB11" s="7"/>
      <c r="ABC11" s="7"/>
      <c r="ABD11" s="7"/>
      <c r="ABE11" s="7"/>
      <c r="ABF11" s="7"/>
      <c r="ABG11" s="7"/>
      <c r="ABH11" s="7"/>
      <c r="ABI11" s="7"/>
      <c r="ABJ11" s="7"/>
      <c r="ABK11" s="7"/>
      <c r="ABL11" s="7"/>
      <c r="ABM11" s="7"/>
      <c r="ABN11" s="7"/>
      <c r="ABO11" s="7"/>
      <c r="ABP11" s="7"/>
      <c r="ABQ11" s="7"/>
      <c r="ABR11" s="7"/>
      <c r="ABS11" s="7"/>
      <c r="ABT11" s="7"/>
      <c r="ABU11" s="7"/>
      <c r="ABV11" s="7"/>
      <c r="ABW11" s="7"/>
      <c r="ABX11" s="7"/>
      <c r="ABY11" s="7"/>
      <c r="ABZ11" s="7"/>
      <c r="ACA11" s="7"/>
      <c r="ACB11" s="7"/>
      <c r="ACC11" s="7"/>
      <c r="ACD11" s="7"/>
      <c r="ACE11" s="7"/>
      <c r="ACF11" s="7"/>
      <c r="ACG11" s="7"/>
      <c r="ACH11" s="7"/>
      <c r="ACI11" s="7"/>
      <c r="ACJ11" s="7"/>
      <c r="ACK11" s="7"/>
      <c r="ACL11" s="7"/>
      <c r="ACM11" s="7"/>
      <c r="ACN11" s="7"/>
      <c r="ACO11" s="7"/>
      <c r="ACP11" s="7"/>
      <c r="ACQ11" s="7"/>
      <c r="ACR11" s="7"/>
      <c r="ACS11" s="7"/>
      <c r="ACT11" s="7"/>
      <c r="ACU11" s="7"/>
      <c r="ACV11" s="7"/>
      <c r="ACW11" s="7"/>
      <c r="ACX11" s="7"/>
      <c r="ACY11" s="7"/>
      <c r="ACZ11" s="7"/>
      <c r="ADA11" s="7"/>
      <c r="ADB11" s="7"/>
      <c r="ADC11" s="7"/>
      <c r="ADD11" s="7"/>
      <c r="ADE11" s="7"/>
      <c r="ADF11" s="7"/>
      <c r="ADG11" s="7"/>
      <c r="ADH11" s="7"/>
      <c r="ADI11" s="7"/>
      <c r="ADJ11" s="7"/>
      <c r="ADK11" s="7"/>
      <c r="ADL11" s="7"/>
      <c r="ADM11" s="7"/>
      <c r="ADN11" s="7"/>
      <c r="ADO11" s="7"/>
      <c r="ADP11" s="7"/>
      <c r="ADQ11" s="7"/>
      <c r="ADR11" s="7"/>
      <c r="ADS11" s="7"/>
      <c r="ADT11" s="7"/>
      <c r="ADU11" s="7"/>
      <c r="ADV11" s="7"/>
      <c r="ADW11" s="7"/>
      <c r="ADX11" s="7"/>
      <c r="ADY11" s="7"/>
      <c r="ADZ11" s="7"/>
      <c r="AEA11" s="7"/>
      <c r="AEB11" s="7"/>
      <c r="AEC11" s="7"/>
      <c r="AED11" s="7"/>
      <c r="AEE11" s="7"/>
      <c r="AEF11" s="7"/>
      <c r="AEG11" s="7"/>
      <c r="AEH11" s="7"/>
      <c r="AEI11" s="7"/>
      <c r="AEJ11" s="7"/>
      <c r="AEK11" s="7"/>
      <c r="AEL11" s="7"/>
      <c r="AEM11" s="7"/>
      <c r="AEN11" s="7"/>
      <c r="AEO11" s="7"/>
      <c r="AEP11" s="7"/>
      <c r="AEQ11" s="7"/>
      <c r="AER11" s="7"/>
      <c r="AES11" s="7"/>
      <c r="AET11" s="7"/>
      <c r="AEU11" s="7"/>
      <c r="AEV11" s="7"/>
      <c r="AEW11" s="7"/>
      <c r="AEX11" s="7"/>
      <c r="AEY11" s="7"/>
      <c r="AEZ11" s="7"/>
      <c r="AFA11" s="7"/>
      <c r="AFB11" s="7"/>
      <c r="AFC11" s="7"/>
      <c r="AFD11" s="7"/>
      <c r="AFE11" s="7"/>
      <c r="AFF11" s="7"/>
      <c r="AFG11" s="7"/>
      <c r="AFH11" s="7"/>
      <c r="AFI11" s="7"/>
      <c r="AFJ11" s="7"/>
      <c r="AFK11" s="7"/>
      <c r="AFL11" s="7"/>
      <c r="AFM11" s="7"/>
      <c r="AFN11" s="7"/>
      <c r="AFO11" s="7"/>
      <c r="AFP11" s="7"/>
      <c r="AFQ11" s="7"/>
      <c r="AFR11" s="7"/>
      <c r="AFS11" s="7"/>
      <c r="AFT11" s="7"/>
      <c r="AFU11" s="7"/>
      <c r="AFV11" s="7"/>
      <c r="AFW11" s="7"/>
      <c r="AFX11" s="7"/>
      <c r="AFY11" s="7"/>
      <c r="AFZ11" s="7"/>
      <c r="AGA11" s="7"/>
      <c r="AGB11" s="7"/>
      <c r="AGC11" s="7"/>
      <c r="AGD11" s="7"/>
      <c r="AGE11" s="7"/>
      <c r="AGF11" s="7"/>
      <c r="AGG11" s="7"/>
      <c r="AGH11" s="7"/>
      <c r="AGI11" s="7"/>
      <c r="AGJ11" s="7"/>
      <c r="AGK11" s="7"/>
      <c r="AGL11" s="7"/>
      <c r="AGM11" s="7"/>
      <c r="AGN11" s="7"/>
      <c r="AGO11" s="7"/>
      <c r="AGP11" s="7"/>
      <c r="AGQ11" s="7"/>
      <c r="AGR11" s="7"/>
      <c r="AGS11" s="7"/>
      <c r="AGT11" s="7"/>
      <c r="AGU11" s="7"/>
      <c r="AGV11" s="7"/>
      <c r="AGW11" s="7"/>
      <c r="AGX11" s="7"/>
      <c r="AGY11" s="7"/>
      <c r="AGZ11" s="7"/>
      <c r="AHA11" s="7"/>
      <c r="AHB11" s="7"/>
      <c r="AHC11" s="7"/>
      <c r="AHD11" s="7"/>
      <c r="AHE11" s="7"/>
      <c r="AHF11" s="7"/>
      <c r="AHG11" s="7"/>
      <c r="AHH11" s="7"/>
      <c r="AHI11" s="7"/>
      <c r="AHJ11" s="7"/>
      <c r="AHK11" s="7"/>
      <c r="AHL11" s="7"/>
      <c r="AHM11" s="7"/>
      <c r="AHN11" s="7"/>
      <c r="AHO11" s="7"/>
      <c r="AHP11" s="7"/>
      <c r="AHQ11" s="7"/>
      <c r="AHR11" s="7"/>
      <c r="AHS11" s="7"/>
      <c r="AHT11" s="7"/>
      <c r="AHU11" s="7"/>
      <c r="AHV11" s="7"/>
      <c r="AHW11" s="7"/>
      <c r="AHX11" s="7"/>
      <c r="AHY11" s="7"/>
      <c r="AHZ11" s="7"/>
      <c r="AIA11" s="7"/>
      <c r="AIB11" s="7"/>
      <c r="AIC11" s="7"/>
      <c r="AID11" s="7"/>
      <c r="AIE11" s="7"/>
      <c r="AIF11" s="7"/>
      <c r="AIG11" s="7"/>
      <c r="AIH11" s="7"/>
      <c r="AII11" s="7"/>
      <c r="AIJ11" s="7"/>
      <c r="AIK11" s="7"/>
      <c r="AIL11" s="7"/>
      <c r="AIM11" s="7"/>
      <c r="AIN11" s="7"/>
      <c r="AIO11" s="7"/>
      <c r="AIP11" s="7"/>
      <c r="AIQ11" s="7"/>
      <c r="AIR11" s="7"/>
      <c r="AIS11" s="7"/>
      <c r="AIT11" s="7"/>
      <c r="AIU11" s="7"/>
      <c r="AIV11" s="7"/>
      <c r="AIW11" s="7"/>
      <c r="AIX11" s="7"/>
      <c r="AIY11" s="7"/>
      <c r="AIZ11" s="7"/>
      <c r="AJA11" s="7"/>
      <c r="AJB11" s="7"/>
      <c r="AJC11" s="7"/>
      <c r="AJD11" s="7"/>
      <c r="AJE11" s="7"/>
      <c r="AJF11" s="7"/>
      <c r="AJG11" s="7"/>
      <c r="AJH11" s="7"/>
      <c r="AJI11" s="7"/>
      <c r="AJJ11" s="7"/>
      <c r="AJK11" s="7"/>
      <c r="AJL11" s="7"/>
      <c r="AJM11" s="7"/>
      <c r="AJN11" s="7"/>
      <c r="AJO11" s="7"/>
      <c r="AJP11" s="7"/>
      <c r="AJQ11" s="7"/>
      <c r="AJR11" s="7"/>
      <c r="AJS11" s="7"/>
      <c r="AJT11" s="7"/>
      <c r="AJU11" s="7"/>
      <c r="AJV11" s="7"/>
      <c r="AJW11" s="7"/>
      <c r="AJX11" s="7"/>
      <c r="AJY11" s="7"/>
      <c r="AJZ11" s="7"/>
      <c r="AKA11" s="7"/>
      <c r="AKB11" s="7"/>
      <c r="AKC11" s="7"/>
      <c r="AKD11" s="7"/>
      <c r="AKE11" s="7"/>
      <c r="AKF11" s="7"/>
      <c r="AKG11" s="7"/>
      <c r="AKH11" s="7"/>
      <c r="AKI11" s="7"/>
      <c r="AKJ11" s="7"/>
      <c r="AKK11" s="7"/>
      <c r="AKL11" s="7"/>
      <c r="AKM11" s="7"/>
      <c r="AKN11" s="7"/>
      <c r="AKO11" s="7"/>
      <c r="AKP11" s="7"/>
      <c r="AKQ11" s="7"/>
      <c r="AKR11" s="7"/>
      <c r="AKS11" s="7"/>
      <c r="AKT11" s="7"/>
      <c r="AKU11" s="7"/>
      <c r="AKV11" s="7"/>
      <c r="AKW11" s="7"/>
      <c r="AKX11" s="7"/>
      <c r="AKY11" s="7"/>
      <c r="AKZ11" s="7"/>
      <c r="ALA11" s="7"/>
      <c r="ALB11" s="7"/>
      <c r="ALC11" s="7"/>
      <c r="ALD11" s="7"/>
      <c r="ALE11" s="7"/>
      <c r="ALF11" s="7"/>
      <c r="ALG11" s="7"/>
      <c r="ALH11" s="7"/>
      <c r="ALI11" s="7"/>
      <c r="ALJ11" s="7"/>
      <c r="ALK11" s="7"/>
      <c r="ALL11" s="7"/>
      <c r="ALM11" s="7"/>
      <c r="ALN11" s="7"/>
      <c r="ALO11" s="7"/>
      <c r="ALP11" s="7"/>
      <c r="ALQ11" s="7"/>
      <c r="ALR11" s="7"/>
      <c r="ALS11" s="7"/>
      <c r="ALT11" s="7"/>
      <c r="ALU11" s="7"/>
      <c r="ALV11" s="7"/>
      <c r="ALW11" s="7"/>
      <c r="ALX11" s="7"/>
      <c r="ALY11" s="7"/>
      <c r="ALZ11" s="7"/>
      <c r="AMA11" s="7"/>
      <c r="AMB11" s="7"/>
      <c r="AMC11" s="7"/>
      <c r="AMD11" s="7"/>
      <c r="AME11" s="7"/>
      <c r="AMF11" s="7"/>
      <c r="AMG11" s="7"/>
      <c r="AMH11" s="7"/>
      <c r="AMI11" s="7"/>
      <c r="AMJ11" s="7"/>
      <c r="AMK11" s="7"/>
      <c r="AML11" s="7"/>
      <c r="AMM11" s="7"/>
      <c r="AMN11" s="7"/>
      <c r="AMO11" s="7"/>
      <c r="AMP11" s="7"/>
      <c r="AMQ11" s="7"/>
      <c r="AMR11" s="7"/>
      <c r="AMS11" s="7"/>
      <c r="AMT11" s="7"/>
      <c r="AMU11" s="7"/>
      <c r="AMV11" s="7"/>
      <c r="AMW11" s="7"/>
      <c r="AMX11" s="7"/>
      <c r="AMY11" s="7"/>
      <c r="AMZ11" s="7"/>
      <c r="ANA11" s="7"/>
      <c r="ANB11" s="7"/>
      <c r="ANC11" s="7"/>
      <c r="AND11" s="7"/>
      <c r="ANE11" s="7"/>
      <c r="ANF11" s="7"/>
      <c r="ANG11" s="7"/>
      <c r="ANH11" s="7"/>
      <c r="ANI11" s="7"/>
      <c r="ANJ11" s="7"/>
      <c r="ANK11" s="7"/>
      <c r="ANL11" s="7"/>
      <c r="ANM11" s="7"/>
      <c r="ANN11" s="7"/>
      <c r="ANO11" s="7"/>
      <c r="ANP11" s="7"/>
      <c r="ANQ11" s="7"/>
      <c r="ANR11" s="7"/>
      <c r="ANS11" s="7"/>
      <c r="ANT11" s="7"/>
      <c r="ANU11" s="7"/>
      <c r="ANV11" s="7"/>
      <c r="ANW11" s="7"/>
      <c r="ANX11" s="7"/>
      <c r="ANY11" s="7"/>
      <c r="ANZ11" s="7"/>
      <c r="AOA11" s="7"/>
      <c r="AOB11" s="7"/>
      <c r="AOC11" s="7"/>
      <c r="AOD11" s="7"/>
      <c r="AOE11" s="7"/>
      <c r="AOF11" s="7"/>
      <c r="AOG11" s="7"/>
      <c r="AOH11" s="7"/>
      <c r="AOI11" s="7"/>
      <c r="AOJ11" s="7"/>
      <c r="AOK11" s="7"/>
      <c r="AOL11" s="7"/>
      <c r="AOM11" s="7"/>
      <c r="AON11" s="7"/>
      <c r="AOO11" s="7"/>
      <c r="AOP11" s="7"/>
      <c r="AOQ11" s="7"/>
      <c r="AOR11" s="7"/>
      <c r="AOS11" s="7"/>
      <c r="AOT11" s="7"/>
      <c r="AOU11" s="7"/>
      <c r="AOV11" s="7"/>
      <c r="AOW11" s="7"/>
      <c r="AOX11" s="7"/>
      <c r="AOY11" s="7"/>
      <c r="AOZ11" s="7"/>
      <c r="APA11" s="7"/>
      <c r="APB11" s="7"/>
      <c r="APC11" s="7"/>
      <c r="APD11" s="7"/>
      <c r="APE11" s="7"/>
      <c r="APF11" s="7"/>
      <c r="APG11" s="7"/>
      <c r="APH11" s="7"/>
      <c r="API11" s="7"/>
      <c r="APJ11" s="7"/>
      <c r="APK11" s="7"/>
      <c r="APL11" s="7"/>
      <c r="APM11" s="7"/>
      <c r="APN11" s="7"/>
      <c r="APO11" s="7"/>
      <c r="APP11" s="7"/>
      <c r="APQ11" s="7"/>
      <c r="APR11" s="7"/>
      <c r="APS11" s="7"/>
      <c r="APT11" s="7"/>
      <c r="APU11" s="7"/>
      <c r="APV11" s="7"/>
      <c r="APW11" s="7"/>
      <c r="APX11" s="7"/>
      <c r="APY11" s="7"/>
      <c r="APZ11" s="7"/>
      <c r="AQA11" s="7"/>
      <c r="AQB11" s="7"/>
      <c r="AQC11" s="7"/>
      <c r="AQD11" s="7"/>
      <c r="AQE11" s="7"/>
      <c r="AQF11" s="7"/>
      <c r="AQG11" s="7"/>
      <c r="AQH11" s="7"/>
      <c r="AQI11" s="7"/>
      <c r="AQJ11" s="7"/>
      <c r="AQK11" s="7"/>
      <c r="AQL11" s="7"/>
      <c r="AQM11" s="7"/>
      <c r="AQN11" s="7"/>
      <c r="AQO11" s="7"/>
      <c r="AQP11" s="7"/>
      <c r="AQQ11" s="7"/>
      <c r="AQR11" s="7"/>
      <c r="AQS11" s="7"/>
      <c r="AQT11" s="7"/>
      <c r="AQU11" s="7"/>
      <c r="AQV11" s="7"/>
      <c r="AQW11" s="7"/>
      <c r="AQX11" s="7"/>
      <c r="AQY11" s="7"/>
      <c r="AQZ11" s="7"/>
      <c r="ARA11" s="7"/>
      <c r="ARB11" s="7"/>
      <c r="ARC11" s="7"/>
      <c r="ARD11" s="7"/>
      <c r="ARE11" s="7"/>
      <c r="ARF11" s="7"/>
      <c r="ARG11" s="7"/>
      <c r="ARH11" s="7"/>
      <c r="ARI11" s="7"/>
      <c r="ARJ11" s="7"/>
      <c r="ARK11" s="7"/>
      <c r="ARL11" s="7"/>
      <c r="ARM11" s="7"/>
      <c r="ARN11" s="7"/>
      <c r="ARO11" s="7"/>
      <c r="ARP11" s="7"/>
      <c r="ARQ11" s="7"/>
      <c r="ARR11" s="7"/>
      <c r="ARS11" s="7"/>
      <c r="ART11" s="7"/>
      <c r="ARU11" s="7"/>
      <c r="ARV11" s="7"/>
      <c r="ARW11" s="7"/>
      <c r="ARX11" s="7"/>
      <c r="ARY11" s="7"/>
      <c r="ARZ11" s="7"/>
      <c r="ASA11" s="7"/>
      <c r="ASB11" s="7"/>
      <c r="ASC11" s="7"/>
      <c r="ASD11" s="7"/>
      <c r="ASE11" s="7"/>
      <c r="ASF11" s="7"/>
      <c r="ASG11" s="7"/>
      <c r="ASH11" s="7"/>
      <c r="ASI11" s="7"/>
      <c r="ASJ11" s="7"/>
      <c r="ASK11" s="7"/>
      <c r="ASL11" s="7"/>
      <c r="ASM11" s="7"/>
      <c r="ASN11" s="7"/>
      <c r="ASO11" s="7"/>
      <c r="ASP11" s="7"/>
      <c r="ASQ11" s="7"/>
      <c r="ASR11" s="7"/>
      <c r="ASS11" s="7"/>
      <c r="AST11" s="7"/>
      <c r="ASU11" s="7"/>
      <c r="ASV11" s="7"/>
      <c r="ASW11" s="7"/>
      <c r="ASX11" s="7"/>
      <c r="ASY11" s="7"/>
      <c r="ASZ11" s="7"/>
      <c r="ATA11" s="7"/>
      <c r="ATB11" s="7"/>
      <c r="ATC11" s="7"/>
      <c r="ATD11" s="7"/>
      <c r="ATE11" s="7"/>
      <c r="ATF11" s="7"/>
      <c r="ATG11" s="7"/>
      <c r="ATH11" s="7"/>
      <c r="ATI11" s="7"/>
      <c r="ATJ11" s="7"/>
      <c r="ATK11" s="7"/>
      <c r="ATL11" s="7"/>
      <c r="ATM11" s="7"/>
      <c r="ATN11" s="7"/>
      <c r="ATO11" s="7"/>
      <c r="ATP11" s="7"/>
      <c r="ATQ11" s="7"/>
      <c r="ATR11" s="7"/>
      <c r="ATS11" s="7"/>
      <c r="ATT11" s="7"/>
      <c r="ATU11" s="7"/>
      <c r="ATV11" s="7"/>
      <c r="ATW11" s="7"/>
      <c r="ATX11" s="7"/>
      <c r="ATY11" s="7"/>
      <c r="ATZ11" s="7"/>
      <c r="AUA11" s="7"/>
      <c r="AUB11" s="7"/>
      <c r="AUC11" s="7"/>
      <c r="AUD11" s="7"/>
      <c r="AUE11" s="7"/>
      <c r="AUF11" s="7"/>
      <c r="AUG11" s="7"/>
      <c r="AUH11" s="7"/>
      <c r="AUI11" s="7"/>
      <c r="AUJ11" s="7"/>
      <c r="AUK11" s="7"/>
      <c r="AUL11" s="7"/>
      <c r="AUM11" s="7"/>
      <c r="AUN11" s="7"/>
      <c r="AUO11" s="7"/>
      <c r="AUP11" s="7"/>
      <c r="AUQ11" s="7"/>
      <c r="AUR11" s="7"/>
      <c r="AUS11" s="7"/>
      <c r="AUT11" s="7"/>
      <c r="AUU11" s="7"/>
      <c r="AUV11" s="7"/>
      <c r="AUW11" s="7"/>
      <c r="AUX11" s="7"/>
      <c r="AUY11" s="7"/>
      <c r="AUZ11" s="7"/>
      <c r="AVA11" s="7"/>
      <c r="AVB11" s="7"/>
      <c r="AVC11" s="7"/>
      <c r="AVD11" s="7"/>
      <c r="AVE11" s="7"/>
      <c r="AVF11" s="7"/>
      <c r="AVG11" s="7"/>
      <c r="AVH11" s="7"/>
      <c r="AVI11" s="7"/>
      <c r="AVJ11" s="7"/>
      <c r="AVK11" s="7"/>
      <c r="AVL11" s="7"/>
      <c r="AVM11" s="7"/>
      <c r="AVN11" s="7"/>
      <c r="AVO11" s="7"/>
      <c r="AVP11" s="7"/>
      <c r="AVQ11" s="7"/>
      <c r="AVR11" s="7"/>
      <c r="AVS11" s="7"/>
      <c r="AVT11" s="7"/>
      <c r="AVU11" s="7"/>
      <c r="AVV11" s="7"/>
      <c r="AVW11" s="7"/>
      <c r="AVX11" s="7"/>
      <c r="AVY11" s="7"/>
      <c r="AVZ11" s="7"/>
      <c r="AWA11" s="7"/>
      <c r="AWB11" s="7"/>
      <c r="AWC11" s="7"/>
      <c r="AWD11" s="7"/>
      <c r="AWE11" s="7"/>
      <c r="AWF11" s="7"/>
      <c r="AWG11" s="7"/>
      <c r="AWH11" s="7"/>
      <c r="AWI11" s="7"/>
      <c r="AWJ11" s="7"/>
      <c r="AWK11" s="7"/>
      <c r="AWL11" s="7"/>
      <c r="AWM11" s="7"/>
      <c r="AWN11" s="7"/>
      <c r="AWO11" s="7"/>
      <c r="AWP11" s="7"/>
      <c r="AWQ11" s="7"/>
      <c r="AWR11" s="7"/>
      <c r="AWS11" s="7"/>
      <c r="AWT11" s="7"/>
      <c r="AWU11" s="7"/>
      <c r="AWV11" s="7"/>
      <c r="AWW11" s="7"/>
      <c r="AWX11" s="7"/>
      <c r="AWY11" s="7"/>
      <c r="AWZ11" s="7"/>
      <c r="AXA11" s="7"/>
      <c r="AXB11" s="7"/>
      <c r="AXC11" s="7"/>
      <c r="AXD11" s="7"/>
      <c r="AXE11" s="7"/>
      <c r="AXF11" s="7"/>
      <c r="AXG11" s="7"/>
      <c r="AXH11" s="7"/>
      <c r="AXI11" s="7"/>
      <c r="AXJ11" s="7"/>
      <c r="AXK11" s="7"/>
      <c r="AXL11" s="7"/>
      <c r="AXM11" s="7"/>
      <c r="AXN11" s="7"/>
      <c r="AXO11" s="7"/>
      <c r="AXP11" s="7"/>
      <c r="AXQ11" s="7"/>
      <c r="AXR11" s="7"/>
      <c r="AXS11" s="7"/>
      <c r="AXT11" s="7"/>
      <c r="AXU11" s="7"/>
      <c r="AXV11" s="7"/>
      <c r="AXW11" s="7"/>
      <c r="AXX11" s="7"/>
      <c r="AXY11" s="7"/>
      <c r="AXZ11" s="7"/>
      <c r="AYA11" s="7"/>
      <c r="AYB11" s="7"/>
      <c r="AYC11" s="7"/>
      <c r="AYD11" s="7"/>
      <c r="AYE11" s="7"/>
      <c r="AYF11" s="7"/>
      <c r="AYG11" s="7"/>
      <c r="AYH11" s="7"/>
      <c r="AYI11" s="7"/>
      <c r="AYJ11" s="7"/>
      <c r="AYK11" s="7"/>
      <c r="AYL11" s="7"/>
      <c r="AYM11" s="7"/>
      <c r="AYN11" s="7"/>
      <c r="AYO11" s="7"/>
      <c r="AYP11" s="7"/>
      <c r="AYQ11" s="7"/>
      <c r="AYR11" s="7"/>
      <c r="AYS11" s="7"/>
      <c r="AYT11" s="7"/>
      <c r="AYU11" s="7"/>
      <c r="AYV11" s="7"/>
      <c r="AYW11" s="7"/>
      <c r="AYX11" s="7"/>
      <c r="AYY11" s="7"/>
      <c r="AYZ11" s="7"/>
      <c r="AZA11" s="7"/>
      <c r="AZB11" s="7"/>
      <c r="AZC11" s="7"/>
      <c r="AZD11" s="7"/>
      <c r="AZE11" s="7"/>
      <c r="AZF11" s="7"/>
      <c r="AZG11" s="7"/>
      <c r="AZH11" s="7"/>
      <c r="AZI11" s="7"/>
      <c r="AZJ11" s="7"/>
      <c r="AZK11" s="7"/>
      <c r="AZL11" s="7"/>
      <c r="AZM11" s="7"/>
      <c r="AZN11" s="7"/>
      <c r="AZO11" s="7"/>
      <c r="AZP11" s="7"/>
      <c r="AZQ11" s="7"/>
      <c r="AZR11" s="7"/>
      <c r="AZS11" s="7"/>
      <c r="AZT11" s="7"/>
      <c r="AZU11" s="7"/>
      <c r="AZV11" s="7"/>
      <c r="AZW11" s="7"/>
      <c r="AZX11" s="7"/>
      <c r="AZY11" s="7"/>
      <c r="AZZ11" s="7"/>
      <c r="BAA11" s="7"/>
      <c r="BAB11" s="7"/>
      <c r="BAC11" s="7"/>
      <c r="BAD11" s="7"/>
      <c r="BAE11" s="7"/>
      <c r="BAF11" s="7"/>
      <c r="BAG11" s="7"/>
      <c r="BAH11" s="7"/>
      <c r="BAI11" s="7"/>
      <c r="BAJ11" s="7"/>
      <c r="BAK11" s="7"/>
      <c r="BAL11" s="7"/>
      <c r="BAM11" s="7"/>
      <c r="BAN11" s="7"/>
      <c r="BAO11" s="7"/>
      <c r="BAP11" s="7"/>
      <c r="BAQ11" s="7"/>
      <c r="BAR11" s="7"/>
      <c r="BAS11" s="7"/>
      <c r="BAT11" s="7"/>
      <c r="BAU11" s="7"/>
      <c r="BAV11" s="7"/>
      <c r="BAW11" s="7"/>
      <c r="BAX11" s="7"/>
      <c r="BAY11" s="7"/>
      <c r="BAZ11" s="7"/>
      <c r="BBA11" s="7"/>
      <c r="BBB11" s="7"/>
      <c r="BBC11" s="7"/>
      <c r="BBD11" s="7"/>
      <c r="BBE11" s="7"/>
      <c r="BBF11" s="7"/>
      <c r="BBG11" s="7"/>
      <c r="BBH11" s="7"/>
      <c r="BBI11" s="7"/>
      <c r="BBJ11" s="7"/>
      <c r="BBK11" s="7"/>
      <c r="BBL11" s="7"/>
      <c r="BBM11" s="7"/>
      <c r="BBN11" s="7"/>
      <c r="BBO11" s="7"/>
      <c r="BBP11" s="7"/>
      <c r="BBQ11" s="7"/>
      <c r="BBR11" s="7"/>
      <c r="BBS11" s="7"/>
      <c r="BBT11" s="7"/>
      <c r="BBU11" s="7"/>
      <c r="BBV11" s="7"/>
      <c r="BBW11" s="7"/>
      <c r="BBX11" s="7"/>
      <c r="BBY11" s="7"/>
      <c r="BBZ11" s="7"/>
      <c r="BCA11" s="7"/>
      <c r="BCB11" s="7"/>
      <c r="BCC11" s="7"/>
      <c r="BCD11" s="7"/>
      <c r="BCE11" s="7"/>
      <c r="BCF11" s="7"/>
      <c r="BCG11" s="7"/>
      <c r="BCH11" s="7"/>
      <c r="BCI11" s="7"/>
      <c r="BCJ11" s="7"/>
      <c r="BCK11" s="7"/>
      <c r="BCL11" s="7"/>
      <c r="BCM11" s="7"/>
      <c r="BCN11" s="7"/>
      <c r="BCO11" s="7"/>
      <c r="BCP11" s="7"/>
      <c r="BCQ11" s="7"/>
      <c r="BCR11" s="7"/>
      <c r="BCS11" s="7"/>
      <c r="BCT11" s="7"/>
      <c r="BCU11" s="7"/>
      <c r="BCV11" s="7"/>
      <c r="BCW11" s="7"/>
      <c r="BCX11" s="7"/>
      <c r="BCY11" s="7"/>
      <c r="BCZ11" s="7"/>
      <c r="BDA11" s="7"/>
      <c r="BDB11" s="7"/>
      <c r="BDC11" s="7"/>
      <c r="BDD11" s="7"/>
      <c r="BDE11" s="7"/>
      <c r="BDF11" s="7"/>
      <c r="BDG11" s="7"/>
      <c r="BDH11" s="7"/>
      <c r="BDI11" s="7"/>
      <c r="BDJ11" s="7"/>
      <c r="BDK11" s="7"/>
      <c r="BDL11" s="7"/>
      <c r="BDM11" s="7"/>
      <c r="BDN11" s="7"/>
      <c r="BDO11" s="7"/>
      <c r="BDP11" s="7"/>
      <c r="BDQ11" s="7"/>
    </row>
    <row r="12" spans="1:1473" x14ac:dyDescent="0.35">
      <c r="A12" s="7"/>
      <c r="B12" s="1973" t="s">
        <v>264</v>
      </c>
      <c r="C12" s="1975" t="s">
        <v>751</v>
      </c>
      <c r="D12" s="1977" t="s">
        <v>752</v>
      </c>
      <c r="E12" s="1975" t="str">
        <f>"VZÄ-ALT SWÖ " &amp; Einstellungen!D34</f>
        <v>VZÄ-ALT SWÖ Jahr 2026</v>
      </c>
      <c r="F12" s="1829" t="s">
        <v>323</v>
      </c>
      <c r="G12" s="1829" t="s">
        <v>753</v>
      </c>
      <c r="H12" s="1829" t="s">
        <v>324</v>
      </c>
      <c r="I12" s="1829" t="s">
        <v>754</v>
      </c>
      <c r="J12" s="7"/>
      <c r="K12" s="7"/>
      <c r="L12" s="1969" t="s">
        <v>755</v>
      </c>
      <c r="M12" s="1969"/>
      <c r="N12" s="1969"/>
      <c r="O12" s="1969"/>
      <c r="P12" s="1970"/>
      <c r="Q12" s="583" t="s">
        <v>756</v>
      </c>
      <c r="R12" s="1516" t="s">
        <v>757</v>
      </c>
      <c r="S12" s="83" t="s">
        <v>756</v>
      </c>
      <c r="T12" s="1517" t="s">
        <v>746</v>
      </c>
      <c r="U12" s="187" t="s">
        <v>756</v>
      </c>
      <c r="V12" s="7"/>
      <c r="W12" s="7"/>
      <c r="X12" s="7"/>
      <c r="Y12" s="7"/>
      <c r="Z12" s="7"/>
      <c r="AA12" s="709">
        <f t="shared" si="0"/>
        <v>270</v>
      </c>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c r="HV12" s="7"/>
      <c r="HW12" s="7"/>
      <c r="HX12" s="7"/>
      <c r="HY12" s="7"/>
      <c r="HZ12" s="7"/>
      <c r="IA12" s="7"/>
      <c r="IB12" s="7"/>
      <c r="IC12" s="7"/>
      <c r="ID12" s="7"/>
      <c r="IE12" s="7"/>
      <c r="IF12" s="7"/>
      <c r="IG12" s="7"/>
      <c r="IH12" s="7"/>
      <c r="II12" s="7"/>
      <c r="IJ12" s="7"/>
      <c r="IK12" s="7"/>
      <c r="IL12" s="7"/>
      <c r="IM12" s="7"/>
      <c r="IN12" s="7"/>
      <c r="IO12" s="7"/>
      <c r="IP12" s="7"/>
      <c r="IQ12" s="7"/>
      <c r="IR12" s="7"/>
      <c r="IS12" s="7"/>
      <c r="IT12" s="7"/>
      <c r="IU12" s="7"/>
      <c r="IV12" s="7"/>
      <c r="IW12" s="7"/>
      <c r="IX12" s="7"/>
      <c r="IY12" s="7"/>
      <c r="IZ12" s="7"/>
      <c r="JA12" s="7"/>
      <c r="JB12" s="7"/>
      <c r="JC12" s="7"/>
      <c r="JD12" s="7"/>
      <c r="JE12" s="7"/>
      <c r="JF12" s="7"/>
      <c r="JG12" s="7"/>
      <c r="JH12" s="7"/>
      <c r="JI12" s="7"/>
      <c r="JJ12" s="7"/>
      <c r="JK12" s="7"/>
      <c r="JL12" s="7"/>
      <c r="JM12" s="7"/>
      <c r="JN12" s="7"/>
      <c r="JO12" s="7"/>
      <c r="JP12" s="7"/>
      <c r="JQ12" s="7"/>
      <c r="JR12" s="7"/>
      <c r="JS12" s="7"/>
      <c r="JT12" s="7"/>
      <c r="JU12" s="7"/>
      <c r="JV12" s="7"/>
      <c r="JW12" s="7"/>
      <c r="JX12" s="7"/>
      <c r="JY12" s="7"/>
      <c r="JZ12" s="7"/>
      <c r="KA12" s="7"/>
      <c r="KB12" s="7"/>
      <c r="KC12" s="7"/>
      <c r="KD12" s="7"/>
      <c r="KE12" s="7"/>
      <c r="KF12" s="7"/>
      <c r="KG12" s="7"/>
      <c r="KH12" s="7"/>
      <c r="KI12" s="7"/>
      <c r="KJ12" s="7"/>
      <c r="KK12" s="7"/>
      <c r="KL12" s="7"/>
      <c r="KM12" s="7"/>
      <c r="KN12" s="7"/>
      <c r="KO12" s="7"/>
      <c r="KP12" s="7"/>
      <c r="KQ12" s="7"/>
      <c r="KR12" s="7"/>
      <c r="KS12" s="7"/>
      <c r="KT12" s="7"/>
      <c r="KU12" s="7"/>
      <c r="KV12" s="7"/>
      <c r="KW12" s="7"/>
      <c r="KX12" s="7"/>
      <c r="KY12" s="7"/>
      <c r="KZ12" s="7"/>
      <c r="LA12" s="7"/>
      <c r="LB12" s="7"/>
      <c r="LC12" s="7"/>
      <c r="LD12" s="7"/>
      <c r="LE12" s="7"/>
      <c r="LF12" s="7"/>
      <c r="LG12" s="7"/>
      <c r="LH12" s="7"/>
      <c r="LI12" s="7"/>
      <c r="LJ12" s="7"/>
      <c r="LK12" s="7"/>
      <c r="LL12" s="7"/>
      <c r="LM12" s="7"/>
      <c r="LN12" s="7"/>
      <c r="LO12" s="7"/>
      <c r="LP12" s="7"/>
      <c r="LQ12" s="7"/>
      <c r="LR12" s="7"/>
      <c r="LS12" s="7"/>
      <c r="LT12" s="7"/>
      <c r="LU12" s="7"/>
      <c r="LV12" s="7"/>
      <c r="LW12" s="7"/>
      <c r="LX12" s="7"/>
      <c r="LY12" s="7"/>
      <c r="LZ12" s="7"/>
      <c r="MA12" s="7"/>
      <c r="MB12" s="7"/>
      <c r="MC12" s="7"/>
      <c r="MD12" s="7"/>
      <c r="ME12" s="7"/>
      <c r="MF12" s="7"/>
      <c r="MG12" s="7"/>
      <c r="MH12" s="7"/>
      <c r="MI12" s="7"/>
      <c r="MJ12" s="7"/>
      <c r="MK12" s="7"/>
      <c r="ML12" s="7"/>
      <c r="MM12" s="7"/>
      <c r="MN12" s="7"/>
      <c r="MO12" s="7"/>
      <c r="MP12" s="7"/>
      <c r="MQ12" s="7"/>
      <c r="MR12" s="7"/>
      <c r="MS12" s="7"/>
      <c r="MT12" s="7"/>
      <c r="MU12" s="7"/>
      <c r="MV12" s="7"/>
      <c r="MW12" s="7"/>
      <c r="MX12" s="7"/>
      <c r="MY12" s="7"/>
      <c r="MZ12" s="7"/>
      <c r="NA12" s="7"/>
      <c r="NB12" s="7"/>
      <c r="NC12" s="7"/>
      <c r="ND12" s="7"/>
      <c r="NE12" s="7"/>
      <c r="NF12" s="7"/>
      <c r="NG12" s="7"/>
      <c r="NH12" s="7"/>
      <c r="NI12" s="7"/>
      <c r="NJ12" s="7"/>
      <c r="NK12" s="7"/>
      <c r="NL12" s="7"/>
      <c r="NM12" s="7"/>
      <c r="NN12" s="7"/>
      <c r="NO12" s="7"/>
      <c r="NP12" s="7"/>
      <c r="NQ12" s="7"/>
      <c r="NR12" s="7"/>
      <c r="NS12" s="7"/>
      <c r="NT12" s="7"/>
      <c r="NU12" s="7"/>
      <c r="NV12" s="7"/>
      <c r="NW12" s="7"/>
      <c r="NX12" s="7"/>
      <c r="NY12" s="7"/>
      <c r="NZ12" s="7"/>
      <c r="OA12" s="7"/>
      <c r="OB12" s="7"/>
      <c r="OC12" s="7"/>
      <c r="OD12" s="7"/>
      <c r="OE12" s="7"/>
      <c r="OF12" s="7"/>
      <c r="OG12" s="7"/>
      <c r="OH12" s="7"/>
      <c r="OI12" s="7"/>
      <c r="OJ12" s="7"/>
      <c r="OK12" s="7"/>
      <c r="OL12" s="7"/>
      <c r="OM12" s="7"/>
      <c r="ON12" s="7"/>
      <c r="OO12" s="7"/>
      <c r="OP12" s="7"/>
      <c r="OQ12" s="7"/>
      <c r="OR12" s="7"/>
      <c r="OS12" s="7"/>
      <c r="OT12" s="7"/>
      <c r="OU12" s="7"/>
      <c r="OV12" s="7"/>
      <c r="OW12" s="7"/>
      <c r="OX12" s="7"/>
      <c r="OY12" s="7"/>
      <c r="OZ12" s="7"/>
      <c r="PA12" s="7"/>
      <c r="PB12" s="7"/>
      <c r="PC12" s="7"/>
      <c r="PD12" s="7"/>
      <c r="PE12" s="7"/>
      <c r="PF12" s="7"/>
      <c r="PG12" s="7"/>
      <c r="PH12" s="7"/>
      <c r="PI12" s="7"/>
      <c r="PJ12" s="7"/>
      <c r="PK12" s="7"/>
      <c r="PL12" s="7"/>
      <c r="PM12" s="7"/>
      <c r="PN12" s="7"/>
      <c r="PO12" s="7"/>
      <c r="PP12" s="7"/>
      <c r="PQ12" s="7"/>
      <c r="PR12" s="7"/>
      <c r="PS12" s="7"/>
      <c r="PT12" s="7"/>
      <c r="PU12" s="7"/>
      <c r="PV12" s="7"/>
      <c r="PW12" s="7"/>
      <c r="PX12" s="7"/>
      <c r="PY12" s="7"/>
      <c r="PZ12" s="7"/>
      <c r="QA12" s="7"/>
      <c r="QB12" s="7"/>
      <c r="QC12" s="7"/>
      <c r="QD12" s="7"/>
      <c r="QE12" s="7"/>
      <c r="QF12" s="7"/>
      <c r="QG12" s="7"/>
      <c r="QH12" s="7"/>
      <c r="QI12" s="7"/>
      <c r="QJ12" s="7"/>
      <c r="QK12" s="7"/>
      <c r="QL12" s="7"/>
      <c r="QM12" s="7"/>
      <c r="QN12" s="7"/>
      <c r="QO12" s="7"/>
      <c r="QP12" s="7"/>
      <c r="QQ12" s="7"/>
      <c r="QR12" s="7"/>
      <c r="QS12" s="7"/>
      <c r="QT12" s="7"/>
      <c r="QU12" s="7"/>
      <c r="QV12" s="7"/>
      <c r="QW12" s="7"/>
      <c r="QX12" s="7"/>
      <c r="QY12" s="7"/>
      <c r="QZ12" s="7"/>
      <c r="RA12" s="7"/>
      <c r="RB12" s="7"/>
      <c r="RC12" s="7"/>
      <c r="RD12" s="7"/>
      <c r="RE12" s="7"/>
      <c r="RF12" s="7"/>
      <c r="RG12" s="7"/>
      <c r="RH12" s="7"/>
      <c r="RI12" s="7"/>
      <c r="RJ12" s="7"/>
      <c r="RK12" s="7"/>
      <c r="RL12" s="7"/>
      <c r="RM12" s="7"/>
      <c r="RN12" s="7"/>
      <c r="RO12" s="7"/>
      <c r="RP12" s="7"/>
      <c r="RQ12" s="7"/>
      <c r="RR12" s="7"/>
      <c r="RS12" s="7"/>
      <c r="RT12" s="7"/>
      <c r="RU12" s="7"/>
      <c r="RV12" s="7"/>
      <c r="RW12" s="7"/>
      <c r="RX12" s="7"/>
      <c r="RY12" s="7"/>
      <c r="RZ12" s="7"/>
      <c r="SA12" s="7"/>
      <c r="SB12" s="7"/>
      <c r="SC12" s="7"/>
      <c r="SD12" s="7"/>
      <c r="SE12" s="7"/>
      <c r="SF12" s="7"/>
      <c r="SG12" s="7"/>
      <c r="SH12" s="7"/>
      <c r="SI12" s="7"/>
      <c r="SJ12" s="7"/>
      <c r="SK12" s="7"/>
      <c r="SL12" s="7"/>
      <c r="SM12" s="7"/>
      <c r="SN12" s="7"/>
      <c r="SO12" s="7"/>
      <c r="SP12" s="7"/>
      <c r="SQ12" s="7"/>
      <c r="SR12" s="7"/>
      <c r="SS12" s="7"/>
      <c r="ST12" s="7"/>
      <c r="SU12" s="7"/>
      <c r="SV12" s="7"/>
      <c r="SW12" s="7"/>
      <c r="SX12" s="7"/>
      <c r="SY12" s="7"/>
      <c r="SZ12" s="7"/>
      <c r="TA12" s="7"/>
      <c r="TB12" s="7"/>
      <c r="TC12" s="7"/>
      <c r="TD12" s="7"/>
      <c r="TE12" s="7"/>
      <c r="TF12" s="7"/>
      <c r="TG12" s="7"/>
      <c r="TH12" s="7"/>
      <c r="TI12" s="7"/>
      <c r="TJ12" s="7"/>
      <c r="TK12" s="7"/>
      <c r="TL12" s="7"/>
      <c r="TM12" s="7"/>
      <c r="TN12" s="7"/>
      <c r="TO12" s="7"/>
      <c r="TP12" s="7"/>
      <c r="TQ12" s="7"/>
      <c r="TR12" s="7"/>
      <c r="TS12" s="7"/>
      <c r="TT12" s="7"/>
      <c r="TU12" s="7"/>
      <c r="TV12" s="7"/>
      <c r="TW12" s="7"/>
      <c r="TX12" s="7"/>
      <c r="TY12" s="7"/>
      <c r="TZ12" s="7"/>
      <c r="UA12" s="7"/>
      <c r="UB12" s="7"/>
      <c r="UC12" s="7"/>
      <c r="UD12" s="7"/>
      <c r="UE12" s="7"/>
      <c r="UF12" s="7"/>
      <c r="UG12" s="7"/>
      <c r="UH12" s="7"/>
      <c r="UI12" s="7"/>
      <c r="UJ12" s="7"/>
      <c r="UK12" s="7"/>
      <c r="UL12" s="7"/>
      <c r="UM12" s="7"/>
      <c r="UN12" s="7"/>
      <c r="UO12" s="7"/>
      <c r="UP12" s="7"/>
      <c r="UQ12" s="7"/>
      <c r="UR12" s="7"/>
      <c r="US12" s="7"/>
      <c r="UT12" s="7"/>
      <c r="UU12" s="7"/>
      <c r="UV12" s="7"/>
      <c r="UW12" s="7"/>
      <c r="UX12" s="7"/>
      <c r="UY12" s="7"/>
      <c r="UZ12" s="7"/>
      <c r="VA12" s="7"/>
      <c r="VB12" s="7"/>
      <c r="VC12" s="7"/>
      <c r="VD12" s="7"/>
      <c r="VE12" s="7"/>
      <c r="VF12" s="7"/>
      <c r="VG12" s="7"/>
      <c r="VH12" s="7"/>
      <c r="VI12" s="7"/>
      <c r="VJ12" s="7"/>
      <c r="VK12" s="7"/>
      <c r="VL12" s="7"/>
      <c r="VM12" s="7"/>
      <c r="VN12" s="7"/>
      <c r="VO12" s="7"/>
      <c r="VP12" s="7"/>
      <c r="VQ12" s="7"/>
      <c r="VR12" s="7"/>
      <c r="VS12" s="7"/>
      <c r="VT12" s="7"/>
      <c r="VU12" s="7"/>
      <c r="VV12" s="7"/>
      <c r="VW12" s="7"/>
      <c r="VX12" s="7"/>
      <c r="VY12" s="7"/>
      <c r="VZ12" s="7"/>
      <c r="WA12" s="7"/>
      <c r="WB12" s="7"/>
      <c r="WC12" s="7"/>
      <c r="WD12" s="7"/>
      <c r="WE12" s="7"/>
      <c r="WF12" s="7"/>
      <c r="WG12" s="7"/>
      <c r="WH12" s="7"/>
      <c r="WI12" s="7"/>
      <c r="WJ12" s="7"/>
      <c r="WK12" s="7"/>
      <c r="WL12" s="7"/>
      <c r="WM12" s="7"/>
      <c r="WN12" s="7"/>
      <c r="WO12" s="7"/>
      <c r="WP12" s="7"/>
      <c r="WQ12" s="7"/>
      <c r="WR12" s="7"/>
      <c r="WS12" s="7"/>
      <c r="WT12" s="7"/>
      <c r="WU12" s="7"/>
      <c r="WV12" s="7"/>
      <c r="WW12" s="7"/>
      <c r="WX12" s="7"/>
      <c r="WY12" s="7"/>
      <c r="WZ12" s="7"/>
      <c r="XA12" s="7"/>
      <c r="XB12" s="7"/>
      <c r="XC12" s="7"/>
      <c r="XD12" s="7"/>
      <c r="XE12" s="7"/>
      <c r="XF12" s="7"/>
      <c r="XG12" s="7"/>
      <c r="XH12" s="7"/>
      <c r="XI12" s="7"/>
      <c r="XJ12" s="7"/>
      <c r="XK12" s="7"/>
      <c r="XL12" s="7"/>
      <c r="XM12" s="7"/>
      <c r="XN12" s="7"/>
      <c r="XO12" s="7"/>
      <c r="XP12" s="7"/>
      <c r="XQ12" s="7"/>
      <c r="XR12" s="7"/>
      <c r="XS12" s="7"/>
      <c r="XT12" s="7"/>
      <c r="XU12" s="7"/>
      <c r="XV12" s="7"/>
      <c r="XW12" s="7"/>
      <c r="XX12" s="7"/>
      <c r="XY12" s="7"/>
      <c r="XZ12" s="7"/>
      <c r="YA12" s="7"/>
      <c r="YB12" s="7"/>
      <c r="YC12" s="7"/>
      <c r="YD12" s="7"/>
      <c r="YE12" s="7"/>
      <c r="YF12" s="7"/>
      <c r="YG12" s="7"/>
      <c r="YH12" s="7"/>
      <c r="YI12" s="7"/>
      <c r="YJ12" s="7"/>
      <c r="YK12" s="7"/>
      <c r="YL12" s="7"/>
      <c r="YM12" s="7"/>
      <c r="YN12" s="7"/>
      <c r="YO12" s="7"/>
      <c r="YP12" s="7"/>
      <c r="YQ12" s="7"/>
      <c r="YR12" s="7"/>
      <c r="YS12" s="7"/>
      <c r="YT12" s="7"/>
      <c r="YU12" s="7"/>
      <c r="YV12" s="7"/>
      <c r="YW12" s="7"/>
      <c r="YX12" s="7"/>
      <c r="YY12" s="7"/>
      <c r="YZ12" s="7"/>
      <c r="ZA12" s="7"/>
      <c r="ZB12" s="7"/>
      <c r="ZC12" s="7"/>
      <c r="ZD12" s="7"/>
      <c r="ZE12" s="7"/>
      <c r="ZF12" s="7"/>
      <c r="ZG12" s="7"/>
      <c r="ZH12" s="7"/>
      <c r="ZI12" s="7"/>
      <c r="ZJ12" s="7"/>
      <c r="ZK12" s="7"/>
      <c r="ZL12" s="7"/>
      <c r="ZM12" s="7"/>
      <c r="ZN12" s="7"/>
      <c r="ZO12" s="7"/>
      <c r="ZP12" s="7"/>
      <c r="ZQ12" s="7"/>
      <c r="ZR12" s="7"/>
      <c r="ZS12" s="7"/>
      <c r="ZT12" s="7"/>
      <c r="ZU12" s="7"/>
      <c r="ZV12" s="7"/>
      <c r="ZW12" s="7"/>
      <c r="ZX12" s="7"/>
      <c r="ZY12" s="7"/>
      <c r="ZZ12" s="7"/>
      <c r="AAA12" s="7"/>
      <c r="AAB12" s="7"/>
      <c r="AAC12" s="7"/>
      <c r="AAD12" s="7"/>
      <c r="AAE12" s="7"/>
      <c r="AAF12" s="7"/>
      <c r="AAG12" s="7"/>
      <c r="AAH12" s="7"/>
      <c r="AAI12" s="7"/>
      <c r="AAJ12" s="7"/>
      <c r="AAK12" s="7"/>
      <c r="AAL12" s="7"/>
      <c r="AAM12" s="7"/>
      <c r="AAN12" s="7"/>
      <c r="AAO12" s="7"/>
      <c r="AAP12" s="7"/>
      <c r="AAQ12" s="7"/>
      <c r="AAR12" s="7"/>
      <c r="AAS12" s="7"/>
      <c r="AAT12" s="7"/>
      <c r="AAU12" s="7"/>
      <c r="AAV12" s="7"/>
      <c r="AAW12" s="7"/>
      <c r="AAX12" s="7"/>
      <c r="AAY12" s="7"/>
      <c r="AAZ12" s="7"/>
      <c r="ABA12" s="7"/>
      <c r="ABB12" s="7"/>
      <c r="ABC12" s="7"/>
      <c r="ABD12" s="7"/>
      <c r="ABE12" s="7"/>
      <c r="ABF12" s="7"/>
      <c r="ABG12" s="7"/>
      <c r="ABH12" s="7"/>
      <c r="ABI12" s="7"/>
      <c r="ABJ12" s="7"/>
      <c r="ABK12" s="7"/>
      <c r="ABL12" s="7"/>
      <c r="ABM12" s="7"/>
      <c r="ABN12" s="7"/>
      <c r="ABO12" s="7"/>
      <c r="ABP12" s="7"/>
      <c r="ABQ12" s="7"/>
      <c r="ABR12" s="7"/>
      <c r="ABS12" s="7"/>
      <c r="ABT12" s="7"/>
      <c r="ABU12" s="7"/>
      <c r="ABV12" s="7"/>
      <c r="ABW12" s="7"/>
      <c r="ABX12" s="7"/>
      <c r="ABY12" s="7"/>
      <c r="ABZ12" s="7"/>
      <c r="ACA12" s="7"/>
      <c r="ACB12" s="7"/>
      <c r="ACC12" s="7"/>
      <c r="ACD12" s="7"/>
      <c r="ACE12" s="7"/>
      <c r="ACF12" s="7"/>
      <c r="ACG12" s="7"/>
      <c r="ACH12" s="7"/>
      <c r="ACI12" s="7"/>
      <c r="ACJ12" s="7"/>
      <c r="ACK12" s="7"/>
      <c r="ACL12" s="7"/>
      <c r="ACM12" s="7"/>
      <c r="ACN12" s="7"/>
      <c r="ACO12" s="7"/>
      <c r="ACP12" s="7"/>
      <c r="ACQ12" s="7"/>
      <c r="ACR12" s="7"/>
      <c r="ACS12" s="7"/>
      <c r="ACT12" s="7"/>
      <c r="ACU12" s="7"/>
      <c r="ACV12" s="7"/>
      <c r="ACW12" s="7"/>
      <c r="ACX12" s="7"/>
      <c r="ACY12" s="7"/>
      <c r="ACZ12" s="7"/>
      <c r="ADA12" s="7"/>
      <c r="ADB12" s="7"/>
      <c r="ADC12" s="7"/>
      <c r="ADD12" s="7"/>
      <c r="ADE12" s="7"/>
      <c r="ADF12" s="7"/>
      <c r="ADG12" s="7"/>
      <c r="ADH12" s="7"/>
      <c r="ADI12" s="7"/>
      <c r="ADJ12" s="7"/>
      <c r="ADK12" s="7"/>
      <c r="ADL12" s="7"/>
      <c r="ADM12" s="7"/>
      <c r="ADN12" s="7"/>
      <c r="ADO12" s="7"/>
      <c r="ADP12" s="7"/>
      <c r="ADQ12" s="7"/>
      <c r="ADR12" s="7"/>
      <c r="ADS12" s="7"/>
      <c r="ADT12" s="7"/>
      <c r="ADU12" s="7"/>
      <c r="ADV12" s="7"/>
      <c r="ADW12" s="7"/>
      <c r="ADX12" s="7"/>
      <c r="ADY12" s="7"/>
      <c r="ADZ12" s="7"/>
      <c r="AEA12" s="7"/>
      <c r="AEB12" s="7"/>
      <c r="AEC12" s="7"/>
      <c r="AED12" s="7"/>
      <c r="AEE12" s="7"/>
      <c r="AEF12" s="7"/>
      <c r="AEG12" s="7"/>
      <c r="AEH12" s="7"/>
      <c r="AEI12" s="7"/>
      <c r="AEJ12" s="7"/>
      <c r="AEK12" s="7"/>
      <c r="AEL12" s="7"/>
      <c r="AEM12" s="7"/>
      <c r="AEN12" s="7"/>
      <c r="AEO12" s="7"/>
      <c r="AEP12" s="7"/>
      <c r="AEQ12" s="7"/>
      <c r="AER12" s="7"/>
      <c r="AES12" s="7"/>
      <c r="AET12" s="7"/>
      <c r="AEU12" s="7"/>
      <c r="AEV12" s="7"/>
      <c r="AEW12" s="7"/>
      <c r="AEX12" s="7"/>
      <c r="AEY12" s="7"/>
      <c r="AEZ12" s="7"/>
      <c r="AFA12" s="7"/>
      <c r="AFB12" s="7"/>
      <c r="AFC12" s="7"/>
      <c r="AFD12" s="7"/>
      <c r="AFE12" s="7"/>
      <c r="AFF12" s="7"/>
      <c r="AFG12" s="7"/>
      <c r="AFH12" s="7"/>
      <c r="AFI12" s="7"/>
      <c r="AFJ12" s="7"/>
      <c r="AFK12" s="7"/>
      <c r="AFL12" s="7"/>
      <c r="AFM12" s="7"/>
      <c r="AFN12" s="7"/>
      <c r="AFO12" s="7"/>
      <c r="AFP12" s="7"/>
      <c r="AFQ12" s="7"/>
      <c r="AFR12" s="7"/>
      <c r="AFS12" s="7"/>
      <c r="AFT12" s="7"/>
      <c r="AFU12" s="7"/>
      <c r="AFV12" s="7"/>
      <c r="AFW12" s="7"/>
      <c r="AFX12" s="7"/>
      <c r="AFY12" s="7"/>
      <c r="AFZ12" s="7"/>
      <c r="AGA12" s="7"/>
      <c r="AGB12" s="7"/>
      <c r="AGC12" s="7"/>
      <c r="AGD12" s="7"/>
      <c r="AGE12" s="7"/>
      <c r="AGF12" s="7"/>
      <c r="AGG12" s="7"/>
      <c r="AGH12" s="7"/>
      <c r="AGI12" s="7"/>
      <c r="AGJ12" s="7"/>
      <c r="AGK12" s="7"/>
      <c r="AGL12" s="7"/>
      <c r="AGM12" s="7"/>
      <c r="AGN12" s="7"/>
      <c r="AGO12" s="7"/>
      <c r="AGP12" s="7"/>
      <c r="AGQ12" s="7"/>
      <c r="AGR12" s="7"/>
      <c r="AGS12" s="7"/>
      <c r="AGT12" s="7"/>
      <c r="AGU12" s="7"/>
      <c r="AGV12" s="7"/>
      <c r="AGW12" s="7"/>
      <c r="AGX12" s="7"/>
      <c r="AGY12" s="7"/>
      <c r="AGZ12" s="7"/>
      <c r="AHA12" s="7"/>
      <c r="AHB12" s="7"/>
      <c r="AHC12" s="7"/>
      <c r="AHD12" s="7"/>
      <c r="AHE12" s="7"/>
      <c r="AHF12" s="7"/>
      <c r="AHG12" s="7"/>
      <c r="AHH12" s="7"/>
      <c r="AHI12" s="7"/>
      <c r="AHJ12" s="7"/>
      <c r="AHK12" s="7"/>
      <c r="AHL12" s="7"/>
      <c r="AHM12" s="7"/>
      <c r="AHN12" s="7"/>
      <c r="AHO12" s="7"/>
      <c r="AHP12" s="7"/>
      <c r="AHQ12" s="7"/>
      <c r="AHR12" s="7"/>
      <c r="AHS12" s="7"/>
      <c r="AHT12" s="7"/>
      <c r="AHU12" s="7"/>
      <c r="AHV12" s="7"/>
      <c r="AHW12" s="7"/>
      <c r="AHX12" s="7"/>
      <c r="AHY12" s="7"/>
      <c r="AHZ12" s="7"/>
      <c r="AIA12" s="7"/>
      <c r="AIB12" s="7"/>
      <c r="AIC12" s="7"/>
      <c r="AID12" s="7"/>
      <c r="AIE12" s="7"/>
      <c r="AIF12" s="7"/>
      <c r="AIG12" s="7"/>
      <c r="AIH12" s="7"/>
      <c r="AII12" s="7"/>
      <c r="AIJ12" s="7"/>
      <c r="AIK12" s="7"/>
      <c r="AIL12" s="7"/>
      <c r="AIM12" s="7"/>
      <c r="AIN12" s="7"/>
      <c r="AIO12" s="7"/>
      <c r="AIP12" s="7"/>
      <c r="AIQ12" s="7"/>
      <c r="AIR12" s="7"/>
      <c r="AIS12" s="7"/>
      <c r="AIT12" s="7"/>
      <c r="AIU12" s="7"/>
      <c r="AIV12" s="7"/>
      <c r="AIW12" s="7"/>
      <c r="AIX12" s="7"/>
      <c r="AIY12" s="7"/>
      <c r="AIZ12" s="7"/>
      <c r="AJA12" s="7"/>
      <c r="AJB12" s="7"/>
      <c r="AJC12" s="7"/>
      <c r="AJD12" s="7"/>
      <c r="AJE12" s="7"/>
      <c r="AJF12" s="7"/>
      <c r="AJG12" s="7"/>
      <c r="AJH12" s="7"/>
      <c r="AJI12" s="7"/>
      <c r="AJJ12" s="7"/>
      <c r="AJK12" s="7"/>
      <c r="AJL12" s="7"/>
      <c r="AJM12" s="7"/>
      <c r="AJN12" s="7"/>
      <c r="AJO12" s="7"/>
      <c r="AJP12" s="7"/>
      <c r="AJQ12" s="7"/>
      <c r="AJR12" s="7"/>
      <c r="AJS12" s="7"/>
      <c r="AJT12" s="7"/>
      <c r="AJU12" s="7"/>
      <c r="AJV12" s="7"/>
      <c r="AJW12" s="7"/>
      <c r="AJX12" s="7"/>
      <c r="AJY12" s="7"/>
      <c r="AJZ12" s="7"/>
      <c r="AKA12" s="7"/>
      <c r="AKB12" s="7"/>
      <c r="AKC12" s="7"/>
      <c r="AKD12" s="7"/>
      <c r="AKE12" s="7"/>
      <c r="AKF12" s="7"/>
      <c r="AKG12" s="7"/>
      <c r="AKH12" s="7"/>
      <c r="AKI12" s="7"/>
      <c r="AKJ12" s="7"/>
      <c r="AKK12" s="7"/>
      <c r="AKL12" s="7"/>
      <c r="AKM12" s="7"/>
      <c r="AKN12" s="7"/>
      <c r="AKO12" s="7"/>
      <c r="AKP12" s="7"/>
      <c r="AKQ12" s="7"/>
      <c r="AKR12" s="7"/>
      <c r="AKS12" s="7"/>
      <c r="AKT12" s="7"/>
      <c r="AKU12" s="7"/>
      <c r="AKV12" s="7"/>
      <c r="AKW12" s="7"/>
      <c r="AKX12" s="7"/>
      <c r="AKY12" s="7"/>
      <c r="AKZ12" s="7"/>
      <c r="ALA12" s="7"/>
      <c r="ALB12" s="7"/>
      <c r="ALC12" s="7"/>
      <c r="ALD12" s="7"/>
      <c r="ALE12" s="7"/>
      <c r="ALF12" s="7"/>
      <c r="ALG12" s="7"/>
      <c r="ALH12" s="7"/>
      <c r="ALI12" s="7"/>
      <c r="ALJ12" s="7"/>
      <c r="ALK12" s="7"/>
      <c r="ALL12" s="7"/>
      <c r="ALM12" s="7"/>
      <c r="ALN12" s="7"/>
      <c r="ALO12" s="7"/>
      <c r="ALP12" s="7"/>
      <c r="ALQ12" s="7"/>
      <c r="ALR12" s="7"/>
      <c r="ALS12" s="7"/>
      <c r="ALT12" s="7"/>
      <c r="ALU12" s="7"/>
      <c r="ALV12" s="7"/>
      <c r="ALW12" s="7"/>
      <c r="ALX12" s="7"/>
      <c r="ALY12" s="7"/>
      <c r="ALZ12" s="7"/>
      <c r="AMA12" s="7"/>
      <c r="AMB12" s="7"/>
      <c r="AMC12" s="7"/>
      <c r="AMD12" s="7"/>
      <c r="AME12" s="7"/>
      <c r="AMF12" s="7"/>
      <c r="AMG12" s="7"/>
      <c r="AMH12" s="7"/>
      <c r="AMI12" s="7"/>
      <c r="AMJ12" s="7"/>
      <c r="AMK12" s="7"/>
      <c r="AML12" s="7"/>
      <c r="AMM12" s="7"/>
      <c r="AMN12" s="7"/>
      <c r="AMO12" s="7"/>
      <c r="AMP12" s="7"/>
      <c r="AMQ12" s="7"/>
      <c r="AMR12" s="7"/>
      <c r="AMS12" s="7"/>
      <c r="AMT12" s="7"/>
      <c r="AMU12" s="7"/>
      <c r="AMV12" s="7"/>
      <c r="AMW12" s="7"/>
      <c r="AMX12" s="7"/>
      <c r="AMY12" s="7"/>
      <c r="AMZ12" s="7"/>
      <c r="ANA12" s="7"/>
      <c r="ANB12" s="7"/>
      <c r="ANC12" s="7"/>
      <c r="AND12" s="7"/>
      <c r="ANE12" s="7"/>
      <c r="ANF12" s="7"/>
      <c r="ANG12" s="7"/>
      <c r="ANH12" s="7"/>
      <c r="ANI12" s="7"/>
      <c r="ANJ12" s="7"/>
      <c r="ANK12" s="7"/>
      <c r="ANL12" s="7"/>
      <c r="ANM12" s="7"/>
      <c r="ANN12" s="7"/>
      <c r="ANO12" s="7"/>
      <c r="ANP12" s="7"/>
      <c r="ANQ12" s="7"/>
      <c r="ANR12" s="7"/>
      <c r="ANS12" s="7"/>
      <c r="ANT12" s="7"/>
      <c r="ANU12" s="7"/>
      <c r="ANV12" s="7"/>
      <c r="ANW12" s="7"/>
      <c r="ANX12" s="7"/>
      <c r="ANY12" s="7"/>
      <c r="ANZ12" s="7"/>
      <c r="AOA12" s="7"/>
      <c r="AOB12" s="7"/>
      <c r="AOC12" s="7"/>
      <c r="AOD12" s="7"/>
      <c r="AOE12" s="7"/>
      <c r="AOF12" s="7"/>
      <c r="AOG12" s="7"/>
      <c r="AOH12" s="7"/>
      <c r="AOI12" s="7"/>
      <c r="AOJ12" s="7"/>
      <c r="AOK12" s="7"/>
      <c r="AOL12" s="7"/>
      <c r="AOM12" s="7"/>
      <c r="AON12" s="7"/>
      <c r="AOO12" s="7"/>
      <c r="AOP12" s="7"/>
      <c r="AOQ12" s="7"/>
      <c r="AOR12" s="7"/>
      <c r="AOS12" s="7"/>
      <c r="AOT12" s="7"/>
      <c r="AOU12" s="7"/>
      <c r="AOV12" s="7"/>
      <c r="AOW12" s="7"/>
      <c r="AOX12" s="7"/>
      <c r="AOY12" s="7"/>
      <c r="AOZ12" s="7"/>
      <c r="APA12" s="7"/>
      <c r="APB12" s="7"/>
      <c r="APC12" s="7"/>
      <c r="APD12" s="7"/>
      <c r="APE12" s="7"/>
      <c r="APF12" s="7"/>
      <c r="APG12" s="7"/>
      <c r="APH12" s="7"/>
      <c r="API12" s="7"/>
      <c r="APJ12" s="7"/>
      <c r="APK12" s="7"/>
      <c r="APL12" s="7"/>
      <c r="APM12" s="7"/>
      <c r="APN12" s="7"/>
      <c r="APO12" s="7"/>
      <c r="APP12" s="7"/>
      <c r="APQ12" s="7"/>
      <c r="APR12" s="7"/>
      <c r="APS12" s="7"/>
      <c r="APT12" s="7"/>
      <c r="APU12" s="7"/>
      <c r="APV12" s="7"/>
      <c r="APW12" s="7"/>
      <c r="APX12" s="7"/>
      <c r="APY12" s="7"/>
      <c r="APZ12" s="7"/>
      <c r="AQA12" s="7"/>
      <c r="AQB12" s="7"/>
      <c r="AQC12" s="7"/>
      <c r="AQD12" s="7"/>
      <c r="AQE12" s="7"/>
      <c r="AQF12" s="7"/>
      <c r="AQG12" s="7"/>
      <c r="AQH12" s="7"/>
      <c r="AQI12" s="7"/>
      <c r="AQJ12" s="7"/>
      <c r="AQK12" s="7"/>
      <c r="AQL12" s="7"/>
      <c r="AQM12" s="7"/>
      <c r="AQN12" s="7"/>
      <c r="AQO12" s="7"/>
      <c r="AQP12" s="7"/>
      <c r="AQQ12" s="7"/>
      <c r="AQR12" s="7"/>
      <c r="AQS12" s="7"/>
      <c r="AQT12" s="7"/>
      <c r="AQU12" s="7"/>
      <c r="AQV12" s="7"/>
      <c r="AQW12" s="7"/>
      <c r="AQX12" s="7"/>
      <c r="AQY12" s="7"/>
      <c r="AQZ12" s="7"/>
      <c r="ARA12" s="7"/>
      <c r="ARB12" s="7"/>
      <c r="ARC12" s="7"/>
      <c r="ARD12" s="7"/>
      <c r="ARE12" s="7"/>
      <c r="ARF12" s="7"/>
      <c r="ARG12" s="7"/>
      <c r="ARH12" s="7"/>
      <c r="ARI12" s="7"/>
      <c r="ARJ12" s="7"/>
      <c r="ARK12" s="7"/>
      <c r="ARL12" s="7"/>
      <c r="ARM12" s="7"/>
      <c r="ARN12" s="7"/>
      <c r="ARO12" s="7"/>
      <c r="ARP12" s="7"/>
      <c r="ARQ12" s="7"/>
      <c r="ARR12" s="7"/>
      <c r="ARS12" s="7"/>
      <c r="ART12" s="7"/>
      <c r="ARU12" s="7"/>
      <c r="ARV12" s="7"/>
      <c r="ARW12" s="7"/>
      <c r="ARX12" s="7"/>
      <c r="ARY12" s="7"/>
      <c r="ARZ12" s="7"/>
      <c r="ASA12" s="7"/>
      <c r="ASB12" s="7"/>
      <c r="ASC12" s="7"/>
      <c r="ASD12" s="7"/>
      <c r="ASE12" s="7"/>
      <c r="ASF12" s="7"/>
      <c r="ASG12" s="7"/>
      <c r="ASH12" s="7"/>
      <c r="ASI12" s="7"/>
      <c r="ASJ12" s="7"/>
      <c r="ASK12" s="7"/>
      <c r="ASL12" s="7"/>
      <c r="ASM12" s="7"/>
      <c r="ASN12" s="7"/>
      <c r="ASO12" s="7"/>
      <c r="ASP12" s="7"/>
      <c r="ASQ12" s="7"/>
      <c r="ASR12" s="7"/>
      <c r="ASS12" s="7"/>
      <c r="AST12" s="7"/>
      <c r="ASU12" s="7"/>
      <c r="ASV12" s="7"/>
      <c r="ASW12" s="7"/>
      <c r="ASX12" s="7"/>
      <c r="ASY12" s="7"/>
      <c r="ASZ12" s="7"/>
      <c r="ATA12" s="7"/>
      <c r="ATB12" s="7"/>
      <c r="ATC12" s="7"/>
      <c r="ATD12" s="7"/>
      <c r="ATE12" s="7"/>
      <c r="ATF12" s="7"/>
      <c r="ATG12" s="7"/>
      <c r="ATH12" s="7"/>
      <c r="ATI12" s="7"/>
      <c r="ATJ12" s="7"/>
      <c r="ATK12" s="7"/>
      <c r="ATL12" s="7"/>
      <c r="ATM12" s="7"/>
      <c r="ATN12" s="7"/>
      <c r="ATO12" s="7"/>
      <c r="ATP12" s="7"/>
      <c r="ATQ12" s="7"/>
      <c r="ATR12" s="7"/>
      <c r="ATS12" s="7"/>
      <c r="ATT12" s="7"/>
      <c r="ATU12" s="7"/>
      <c r="ATV12" s="7"/>
      <c r="ATW12" s="7"/>
      <c r="ATX12" s="7"/>
      <c r="ATY12" s="7"/>
      <c r="ATZ12" s="7"/>
      <c r="AUA12" s="7"/>
      <c r="AUB12" s="7"/>
      <c r="AUC12" s="7"/>
      <c r="AUD12" s="7"/>
      <c r="AUE12" s="7"/>
      <c r="AUF12" s="7"/>
      <c r="AUG12" s="7"/>
      <c r="AUH12" s="7"/>
      <c r="AUI12" s="7"/>
      <c r="AUJ12" s="7"/>
      <c r="AUK12" s="7"/>
      <c r="AUL12" s="7"/>
      <c r="AUM12" s="7"/>
      <c r="AUN12" s="7"/>
      <c r="AUO12" s="7"/>
      <c r="AUP12" s="7"/>
      <c r="AUQ12" s="7"/>
      <c r="AUR12" s="7"/>
      <c r="AUS12" s="7"/>
      <c r="AUT12" s="7"/>
      <c r="AUU12" s="7"/>
      <c r="AUV12" s="7"/>
      <c r="AUW12" s="7"/>
      <c r="AUX12" s="7"/>
      <c r="AUY12" s="7"/>
      <c r="AUZ12" s="7"/>
      <c r="AVA12" s="7"/>
      <c r="AVB12" s="7"/>
      <c r="AVC12" s="7"/>
      <c r="AVD12" s="7"/>
      <c r="AVE12" s="7"/>
      <c r="AVF12" s="7"/>
      <c r="AVG12" s="7"/>
      <c r="AVH12" s="7"/>
      <c r="AVI12" s="7"/>
      <c r="AVJ12" s="7"/>
      <c r="AVK12" s="7"/>
      <c r="AVL12" s="7"/>
      <c r="AVM12" s="7"/>
      <c r="AVN12" s="7"/>
      <c r="AVO12" s="7"/>
      <c r="AVP12" s="7"/>
      <c r="AVQ12" s="7"/>
      <c r="AVR12" s="7"/>
      <c r="AVS12" s="7"/>
      <c r="AVT12" s="7"/>
      <c r="AVU12" s="7"/>
      <c r="AVV12" s="7"/>
      <c r="AVW12" s="7"/>
      <c r="AVX12" s="7"/>
      <c r="AVY12" s="7"/>
      <c r="AVZ12" s="7"/>
      <c r="AWA12" s="7"/>
      <c r="AWB12" s="7"/>
      <c r="AWC12" s="7"/>
      <c r="AWD12" s="7"/>
      <c r="AWE12" s="7"/>
      <c r="AWF12" s="7"/>
      <c r="AWG12" s="7"/>
      <c r="AWH12" s="7"/>
      <c r="AWI12" s="7"/>
      <c r="AWJ12" s="7"/>
      <c r="AWK12" s="7"/>
      <c r="AWL12" s="7"/>
      <c r="AWM12" s="7"/>
      <c r="AWN12" s="7"/>
      <c r="AWO12" s="7"/>
      <c r="AWP12" s="7"/>
      <c r="AWQ12" s="7"/>
      <c r="AWR12" s="7"/>
      <c r="AWS12" s="7"/>
      <c r="AWT12" s="7"/>
      <c r="AWU12" s="7"/>
      <c r="AWV12" s="7"/>
      <c r="AWW12" s="7"/>
      <c r="AWX12" s="7"/>
      <c r="AWY12" s="7"/>
      <c r="AWZ12" s="7"/>
      <c r="AXA12" s="7"/>
      <c r="AXB12" s="7"/>
      <c r="AXC12" s="7"/>
      <c r="AXD12" s="7"/>
      <c r="AXE12" s="7"/>
      <c r="AXF12" s="7"/>
      <c r="AXG12" s="7"/>
      <c r="AXH12" s="7"/>
      <c r="AXI12" s="7"/>
      <c r="AXJ12" s="7"/>
      <c r="AXK12" s="7"/>
      <c r="AXL12" s="7"/>
      <c r="AXM12" s="7"/>
      <c r="AXN12" s="7"/>
      <c r="AXO12" s="7"/>
      <c r="AXP12" s="7"/>
      <c r="AXQ12" s="7"/>
      <c r="AXR12" s="7"/>
      <c r="AXS12" s="7"/>
      <c r="AXT12" s="7"/>
      <c r="AXU12" s="7"/>
      <c r="AXV12" s="7"/>
      <c r="AXW12" s="7"/>
      <c r="AXX12" s="7"/>
      <c r="AXY12" s="7"/>
      <c r="AXZ12" s="7"/>
      <c r="AYA12" s="7"/>
      <c r="AYB12" s="7"/>
      <c r="AYC12" s="7"/>
      <c r="AYD12" s="7"/>
      <c r="AYE12" s="7"/>
      <c r="AYF12" s="7"/>
      <c r="AYG12" s="7"/>
      <c r="AYH12" s="7"/>
      <c r="AYI12" s="7"/>
      <c r="AYJ12" s="7"/>
      <c r="AYK12" s="7"/>
      <c r="AYL12" s="7"/>
      <c r="AYM12" s="7"/>
      <c r="AYN12" s="7"/>
      <c r="AYO12" s="7"/>
      <c r="AYP12" s="7"/>
      <c r="AYQ12" s="7"/>
      <c r="AYR12" s="7"/>
      <c r="AYS12" s="7"/>
      <c r="AYT12" s="7"/>
      <c r="AYU12" s="7"/>
      <c r="AYV12" s="7"/>
      <c r="AYW12" s="7"/>
      <c r="AYX12" s="7"/>
      <c r="AYY12" s="7"/>
      <c r="AYZ12" s="7"/>
      <c r="AZA12" s="7"/>
      <c r="AZB12" s="7"/>
      <c r="AZC12" s="7"/>
      <c r="AZD12" s="7"/>
      <c r="AZE12" s="7"/>
      <c r="AZF12" s="7"/>
      <c r="AZG12" s="7"/>
      <c r="AZH12" s="7"/>
      <c r="AZI12" s="7"/>
      <c r="AZJ12" s="7"/>
      <c r="AZK12" s="7"/>
      <c r="AZL12" s="7"/>
      <c r="AZM12" s="7"/>
      <c r="AZN12" s="7"/>
      <c r="AZO12" s="7"/>
      <c r="AZP12" s="7"/>
      <c r="AZQ12" s="7"/>
      <c r="AZR12" s="7"/>
      <c r="AZS12" s="7"/>
      <c r="AZT12" s="7"/>
      <c r="AZU12" s="7"/>
      <c r="AZV12" s="7"/>
      <c r="AZW12" s="7"/>
      <c r="AZX12" s="7"/>
      <c r="AZY12" s="7"/>
      <c r="AZZ12" s="7"/>
      <c r="BAA12" s="7"/>
      <c r="BAB12" s="7"/>
      <c r="BAC12" s="7"/>
      <c r="BAD12" s="7"/>
      <c r="BAE12" s="7"/>
      <c r="BAF12" s="7"/>
      <c r="BAG12" s="7"/>
      <c r="BAH12" s="7"/>
      <c r="BAI12" s="7"/>
      <c r="BAJ12" s="7"/>
      <c r="BAK12" s="7"/>
      <c r="BAL12" s="7"/>
      <c r="BAM12" s="7"/>
      <c r="BAN12" s="7"/>
      <c r="BAO12" s="7"/>
      <c r="BAP12" s="7"/>
      <c r="BAQ12" s="7"/>
      <c r="BAR12" s="7"/>
      <c r="BAS12" s="7"/>
      <c r="BAT12" s="7"/>
      <c r="BAU12" s="7"/>
      <c r="BAV12" s="7"/>
      <c r="BAW12" s="7"/>
      <c r="BAX12" s="7"/>
      <c r="BAY12" s="7"/>
      <c r="BAZ12" s="7"/>
      <c r="BBA12" s="7"/>
      <c r="BBB12" s="7"/>
      <c r="BBC12" s="7"/>
      <c r="BBD12" s="7"/>
      <c r="BBE12" s="7"/>
      <c r="BBF12" s="7"/>
      <c r="BBG12" s="7"/>
      <c r="BBH12" s="7"/>
      <c r="BBI12" s="7"/>
      <c r="BBJ12" s="7"/>
      <c r="BBK12" s="7"/>
      <c r="BBL12" s="7"/>
      <c r="BBM12" s="7"/>
      <c r="BBN12" s="7"/>
      <c r="BBO12" s="7"/>
      <c r="BBP12" s="7"/>
      <c r="BBQ12" s="7"/>
      <c r="BBR12" s="7"/>
      <c r="BBS12" s="7"/>
      <c r="BBT12" s="7"/>
      <c r="BBU12" s="7"/>
      <c r="BBV12" s="7"/>
      <c r="BBW12" s="7"/>
      <c r="BBX12" s="7"/>
      <c r="BBY12" s="7"/>
      <c r="BBZ12" s="7"/>
      <c r="BCA12" s="7"/>
      <c r="BCB12" s="7"/>
      <c r="BCC12" s="7"/>
      <c r="BCD12" s="7"/>
      <c r="BCE12" s="7"/>
      <c r="BCF12" s="7"/>
      <c r="BCG12" s="7"/>
      <c r="BCH12" s="7"/>
      <c r="BCI12" s="7"/>
      <c r="BCJ12" s="7"/>
      <c r="BCK12" s="7"/>
      <c r="BCL12" s="7"/>
      <c r="BCM12" s="7"/>
      <c r="BCN12" s="7"/>
      <c r="BCO12" s="7"/>
      <c r="BCP12" s="7"/>
      <c r="BCQ12" s="7"/>
      <c r="BCR12" s="7"/>
      <c r="BCS12" s="7"/>
      <c r="BCT12" s="7"/>
      <c r="BCU12" s="7"/>
      <c r="BCV12" s="7"/>
      <c r="BCW12" s="7"/>
      <c r="BCX12" s="7"/>
      <c r="BCY12" s="7"/>
      <c r="BCZ12" s="7"/>
      <c r="BDA12" s="7"/>
      <c r="BDB12" s="7"/>
      <c r="BDC12" s="7"/>
      <c r="BDD12" s="7"/>
      <c r="BDE12" s="7"/>
      <c r="BDF12" s="7"/>
      <c r="BDG12" s="7"/>
      <c r="BDH12" s="7"/>
      <c r="BDI12" s="7"/>
      <c r="BDJ12" s="7"/>
      <c r="BDK12" s="7"/>
      <c r="BDL12" s="7"/>
      <c r="BDM12" s="7"/>
      <c r="BDN12" s="7"/>
      <c r="BDO12" s="7"/>
      <c r="BDP12" s="7"/>
      <c r="BDQ12" s="7"/>
    </row>
    <row r="13" spans="1:1473" ht="15.5" x14ac:dyDescent="0.35">
      <c r="A13" s="7"/>
      <c r="B13" s="1974"/>
      <c r="C13" s="1976"/>
      <c r="D13" s="1978"/>
      <c r="E13" s="1976"/>
      <c r="F13" s="1830"/>
      <c r="G13" s="1830"/>
      <c r="H13" s="1830"/>
      <c r="I13" s="1830"/>
      <c r="J13" s="7"/>
      <c r="K13" s="7"/>
      <c r="L13" s="1969"/>
      <c r="M13" s="1969"/>
      <c r="N13" s="1969"/>
      <c r="O13" s="1969"/>
      <c r="P13" s="1970"/>
      <c r="Q13" s="586" t="str">
        <f>Einstellungen!AN35&amp;"-"&amp;Einstellungen!AO35</f>
        <v>300-400</v>
      </c>
      <c r="R13" s="587">
        <v>5</v>
      </c>
      <c r="S13" s="588" t="str">
        <f>Einstellungen!AN36&amp;"-"&amp;Einstellungen!AO36</f>
        <v>400-500</v>
      </c>
      <c r="T13" s="589">
        <v>10</v>
      </c>
      <c r="U13" s="590" t="str">
        <f>Einstellungen!AN37&amp;"-"&amp;Einstellungen!AO37</f>
        <v>600-700</v>
      </c>
      <c r="V13" s="7"/>
      <c r="W13" s="7"/>
      <c r="X13" s="7"/>
      <c r="Y13" s="7"/>
      <c r="Z13" s="7"/>
      <c r="AA13" s="709">
        <f t="shared" si="0"/>
        <v>120</v>
      </c>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c r="HV13" s="7"/>
      <c r="HW13" s="7"/>
      <c r="HX13" s="7"/>
      <c r="HY13" s="7"/>
      <c r="HZ13" s="7"/>
      <c r="IA13" s="7"/>
      <c r="IB13" s="7"/>
      <c r="IC13" s="7"/>
      <c r="ID13" s="7"/>
      <c r="IE13" s="7"/>
      <c r="IF13" s="7"/>
      <c r="IG13" s="7"/>
      <c r="IH13" s="7"/>
      <c r="II13" s="7"/>
      <c r="IJ13" s="7"/>
      <c r="IK13" s="7"/>
      <c r="IL13" s="7"/>
      <c r="IM13" s="7"/>
      <c r="IN13" s="7"/>
      <c r="IO13" s="7"/>
      <c r="IP13" s="7"/>
      <c r="IQ13" s="7"/>
      <c r="IR13" s="7"/>
      <c r="IS13" s="7"/>
      <c r="IT13" s="7"/>
      <c r="IU13" s="7"/>
      <c r="IV13" s="7"/>
      <c r="IW13" s="7"/>
      <c r="IX13" s="7"/>
      <c r="IY13" s="7"/>
      <c r="IZ13" s="7"/>
      <c r="JA13" s="7"/>
      <c r="JB13" s="7"/>
      <c r="JC13" s="7"/>
      <c r="JD13" s="7"/>
      <c r="JE13" s="7"/>
      <c r="JF13" s="7"/>
      <c r="JG13" s="7"/>
      <c r="JH13" s="7"/>
      <c r="JI13" s="7"/>
      <c r="JJ13" s="7"/>
      <c r="JK13" s="7"/>
      <c r="JL13" s="7"/>
      <c r="JM13" s="7"/>
      <c r="JN13" s="7"/>
      <c r="JO13" s="7"/>
      <c r="JP13" s="7"/>
      <c r="JQ13" s="7"/>
      <c r="JR13" s="7"/>
      <c r="JS13" s="7"/>
      <c r="JT13" s="7"/>
      <c r="JU13" s="7"/>
      <c r="JV13" s="7"/>
      <c r="JW13" s="7"/>
      <c r="JX13" s="7"/>
      <c r="JY13" s="7"/>
      <c r="JZ13" s="7"/>
      <c r="KA13" s="7"/>
      <c r="KB13" s="7"/>
      <c r="KC13" s="7"/>
      <c r="KD13" s="7"/>
      <c r="KE13" s="7"/>
      <c r="KF13" s="7"/>
      <c r="KG13" s="7"/>
      <c r="KH13" s="7"/>
      <c r="KI13" s="7"/>
      <c r="KJ13" s="7"/>
      <c r="KK13" s="7"/>
      <c r="KL13" s="7"/>
      <c r="KM13" s="7"/>
      <c r="KN13" s="7"/>
      <c r="KO13" s="7"/>
      <c r="KP13" s="7"/>
      <c r="KQ13" s="7"/>
      <c r="KR13" s="7"/>
      <c r="KS13" s="7"/>
      <c r="KT13" s="7"/>
      <c r="KU13" s="7"/>
      <c r="KV13" s="7"/>
      <c r="KW13" s="7"/>
      <c r="KX13" s="7"/>
      <c r="KY13" s="7"/>
      <c r="KZ13" s="7"/>
      <c r="LA13" s="7"/>
      <c r="LB13" s="7"/>
      <c r="LC13" s="7"/>
      <c r="LD13" s="7"/>
      <c r="LE13" s="7"/>
      <c r="LF13" s="7"/>
      <c r="LG13" s="7"/>
      <c r="LH13" s="7"/>
      <c r="LI13" s="7"/>
      <c r="LJ13" s="7"/>
      <c r="LK13" s="7"/>
      <c r="LL13" s="7"/>
      <c r="LM13" s="7"/>
      <c r="LN13" s="7"/>
      <c r="LO13" s="7"/>
      <c r="LP13" s="7"/>
      <c r="LQ13" s="7"/>
      <c r="LR13" s="7"/>
      <c r="LS13" s="7"/>
      <c r="LT13" s="7"/>
      <c r="LU13" s="7"/>
      <c r="LV13" s="7"/>
      <c r="LW13" s="7"/>
      <c r="LX13" s="7"/>
      <c r="LY13" s="7"/>
      <c r="LZ13" s="7"/>
      <c r="MA13" s="7"/>
      <c r="MB13" s="7"/>
      <c r="MC13" s="7"/>
      <c r="MD13" s="7"/>
      <c r="ME13" s="7"/>
      <c r="MF13" s="7"/>
      <c r="MG13" s="7"/>
      <c r="MH13" s="7"/>
      <c r="MI13" s="7"/>
      <c r="MJ13" s="7"/>
      <c r="MK13" s="7"/>
      <c r="ML13" s="7"/>
      <c r="MM13" s="7"/>
      <c r="MN13" s="7"/>
      <c r="MO13" s="7"/>
      <c r="MP13" s="7"/>
      <c r="MQ13" s="7"/>
      <c r="MR13" s="7"/>
      <c r="MS13" s="7"/>
      <c r="MT13" s="7"/>
      <c r="MU13" s="7"/>
      <c r="MV13" s="7"/>
      <c r="MW13" s="7"/>
      <c r="MX13" s="7"/>
      <c r="MY13" s="7"/>
      <c r="MZ13" s="7"/>
      <c r="NA13" s="7"/>
      <c r="NB13" s="7"/>
      <c r="NC13" s="7"/>
      <c r="ND13" s="7"/>
      <c r="NE13" s="7"/>
      <c r="NF13" s="7"/>
      <c r="NG13" s="7"/>
      <c r="NH13" s="7"/>
      <c r="NI13" s="7"/>
      <c r="NJ13" s="7"/>
      <c r="NK13" s="7"/>
      <c r="NL13" s="7"/>
      <c r="NM13" s="7"/>
      <c r="NN13" s="7"/>
      <c r="NO13" s="7"/>
      <c r="NP13" s="7"/>
      <c r="NQ13" s="7"/>
      <c r="NR13" s="7"/>
      <c r="NS13" s="7"/>
      <c r="NT13" s="7"/>
      <c r="NU13" s="7"/>
      <c r="NV13" s="7"/>
      <c r="NW13" s="7"/>
      <c r="NX13" s="7"/>
      <c r="NY13" s="7"/>
      <c r="NZ13" s="7"/>
      <c r="OA13" s="7"/>
      <c r="OB13" s="7"/>
      <c r="OC13" s="7"/>
      <c r="OD13" s="7"/>
      <c r="OE13" s="7"/>
      <c r="OF13" s="7"/>
      <c r="OG13" s="7"/>
      <c r="OH13" s="7"/>
      <c r="OI13" s="7"/>
      <c r="OJ13" s="7"/>
      <c r="OK13" s="7"/>
      <c r="OL13" s="7"/>
      <c r="OM13" s="7"/>
      <c r="ON13" s="7"/>
      <c r="OO13" s="7"/>
      <c r="OP13" s="7"/>
      <c r="OQ13" s="7"/>
      <c r="OR13" s="7"/>
      <c r="OS13" s="7"/>
      <c r="OT13" s="7"/>
      <c r="OU13" s="7"/>
      <c r="OV13" s="7"/>
      <c r="OW13" s="7"/>
      <c r="OX13" s="7"/>
      <c r="OY13" s="7"/>
      <c r="OZ13" s="7"/>
      <c r="PA13" s="7"/>
      <c r="PB13" s="7"/>
      <c r="PC13" s="7"/>
      <c r="PD13" s="7"/>
      <c r="PE13" s="7"/>
      <c r="PF13" s="7"/>
      <c r="PG13" s="7"/>
      <c r="PH13" s="7"/>
      <c r="PI13" s="7"/>
      <c r="PJ13" s="7"/>
      <c r="PK13" s="7"/>
      <c r="PL13" s="7"/>
      <c r="PM13" s="7"/>
      <c r="PN13" s="7"/>
      <c r="PO13" s="7"/>
      <c r="PP13" s="7"/>
      <c r="PQ13" s="7"/>
      <c r="PR13" s="7"/>
      <c r="PS13" s="7"/>
      <c r="PT13" s="7"/>
      <c r="PU13" s="7"/>
      <c r="PV13" s="7"/>
      <c r="PW13" s="7"/>
      <c r="PX13" s="7"/>
      <c r="PY13" s="7"/>
      <c r="PZ13" s="7"/>
      <c r="QA13" s="7"/>
      <c r="QB13" s="7"/>
      <c r="QC13" s="7"/>
      <c r="QD13" s="7"/>
      <c r="QE13" s="7"/>
      <c r="QF13" s="7"/>
      <c r="QG13" s="7"/>
      <c r="QH13" s="7"/>
      <c r="QI13" s="7"/>
      <c r="QJ13" s="7"/>
      <c r="QK13" s="7"/>
      <c r="QL13" s="7"/>
      <c r="QM13" s="7"/>
      <c r="QN13" s="7"/>
      <c r="QO13" s="7"/>
      <c r="QP13" s="7"/>
      <c r="QQ13" s="7"/>
      <c r="QR13" s="7"/>
      <c r="QS13" s="7"/>
      <c r="QT13" s="7"/>
      <c r="QU13" s="7"/>
      <c r="QV13" s="7"/>
      <c r="QW13" s="7"/>
      <c r="QX13" s="7"/>
      <c r="QY13" s="7"/>
      <c r="QZ13" s="7"/>
      <c r="RA13" s="7"/>
      <c r="RB13" s="7"/>
      <c r="RC13" s="7"/>
      <c r="RD13" s="7"/>
      <c r="RE13" s="7"/>
      <c r="RF13" s="7"/>
      <c r="RG13" s="7"/>
      <c r="RH13" s="7"/>
      <c r="RI13" s="7"/>
      <c r="RJ13" s="7"/>
      <c r="RK13" s="7"/>
      <c r="RL13" s="7"/>
      <c r="RM13" s="7"/>
      <c r="RN13" s="7"/>
      <c r="RO13" s="7"/>
      <c r="RP13" s="7"/>
      <c r="RQ13" s="7"/>
      <c r="RR13" s="7"/>
      <c r="RS13" s="7"/>
      <c r="RT13" s="7"/>
      <c r="RU13" s="7"/>
      <c r="RV13" s="7"/>
      <c r="RW13" s="7"/>
      <c r="RX13" s="7"/>
      <c r="RY13" s="7"/>
      <c r="RZ13" s="7"/>
      <c r="SA13" s="7"/>
      <c r="SB13" s="7"/>
      <c r="SC13" s="7"/>
      <c r="SD13" s="7"/>
      <c r="SE13" s="7"/>
      <c r="SF13" s="7"/>
      <c r="SG13" s="7"/>
      <c r="SH13" s="7"/>
      <c r="SI13" s="7"/>
      <c r="SJ13" s="7"/>
      <c r="SK13" s="7"/>
      <c r="SL13" s="7"/>
      <c r="SM13" s="7"/>
      <c r="SN13" s="7"/>
      <c r="SO13" s="7"/>
      <c r="SP13" s="7"/>
      <c r="SQ13" s="7"/>
      <c r="SR13" s="7"/>
      <c r="SS13" s="7"/>
      <c r="ST13" s="7"/>
      <c r="SU13" s="7"/>
      <c r="SV13" s="7"/>
      <c r="SW13" s="7"/>
      <c r="SX13" s="7"/>
      <c r="SY13" s="7"/>
      <c r="SZ13" s="7"/>
      <c r="TA13" s="7"/>
      <c r="TB13" s="7"/>
      <c r="TC13" s="7"/>
      <c r="TD13" s="7"/>
      <c r="TE13" s="7"/>
      <c r="TF13" s="7"/>
      <c r="TG13" s="7"/>
      <c r="TH13" s="7"/>
      <c r="TI13" s="7"/>
      <c r="TJ13" s="7"/>
      <c r="TK13" s="7"/>
      <c r="TL13" s="7"/>
      <c r="TM13" s="7"/>
      <c r="TN13" s="7"/>
      <c r="TO13" s="7"/>
      <c r="TP13" s="7"/>
      <c r="TQ13" s="7"/>
      <c r="TR13" s="7"/>
      <c r="TS13" s="7"/>
      <c r="TT13" s="7"/>
      <c r="TU13" s="7"/>
      <c r="TV13" s="7"/>
      <c r="TW13" s="7"/>
      <c r="TX13" s="7"/>
      <c r="TY13" s="7"/>
      <c r="TZ13" s="7"/>
      <c r="UA13" s="7"/>
      <c r="UB13" s="7"/>
      <c r="UC13" s="7"/>
      <c r="UD13" s="7"/>
      <c r="UE13" s="7"/>
      <c r="UF13" s="7"/>
      <c r="UG13" s="7"/>
      <c r="UH13" s="7"/>
      <c r="UI13" s="7"/>
      <c r="UJ13" s="7"/>
      <c r="UK13" s="7"/>
      <c r="UL13" s="7"/>
      <c r="UM13" s="7"/>
      <c r="UN13" s="7"/>
      <c r="UO13" s="7"/>
      <c r="UP13" s="7"/>
      <c r="UQ13" s="7"/>
      <c r="UR13" s="7"/>
      <c r="US13" s="7"/>
      <c r="UT13" s="7"/>
      <c r="UU13" s="7"/>
      <c r="UV13" s="7"/>
      <c r="UW13" s="7"/>
      <c r="UX13" s="7"/>
      <c r="UY13" s="7"/>
      <c r="UZ13" s="7"/>
      <c r="VA13" s="7"/>
      <c r="VB13" s="7"/>
      <c r="VC13" s="7"/>
      <c r="VD13" s="7"/>
      <c r="VE13" s="7"/>
      <c r="VF13" s="7"/>
      <c r="VG13" s="7"/>
      <c r="VH13" s="7"/>
      <c r="VI13" s="7"/>
      <c r="VJ13" s="7"/>
      <c r="VK13" s="7"/>
      <c r="VL13" s="7"/>
      <c r="VM13" s="7"/>
      <c r="VN13" s="7"/>
      <c r="VO13" s="7"/>
      <c r="VP13" s="7"/>
      <c r="VQ13" s="7"/>
      <c r="VR13" s="7"/>
      <c r="VS13" s="7"/>
      <c r="VT13" s="7"/>
      <c r="VU13" s="7"/>
      <c r="VV13" s="7"/>
      <c r="VW13" s="7"/>
      <c r="VX13" s="7"/>
      <c r="VY13" s="7"/>
      <c r="VZ13" s="7"/>
      <c r="WA13" s="7"/>
      <c r="WB13" s="7"/>
      <c r="WC13" s="7"/>
      <c r="WD13" s="7"/>
      <c r="WE13" s="7"/>
      <c r="WF13" s="7"/>
      <c r="WG13" s="7"/>
      <c r="WH13" s="7"/>
      <c r="WI13" s="7"/>
      <c r="WJ13" s="7"/>
      <c r="WK13" s="7"/>
      <c r="WL13" s="7"/>
      <c r="WM13" s="7"/>
      <c r="WN13" s="7"/>
      <c r="WO13" s="7"/>
      <c r="WP13" s="7"/>
      <c r="WQ13" s="7"/>
      <c r="WR13" s="7"/>
      <c r="WS13" s="7"/>
      <c r="WT13" s="7"/>
      <c r="WU13" s="7"/>
      <c r="WV13" s="7"/>
      <c r="WW13" s="7"/>
      <c r="WX13" s="7"/>
      <c r="WY13" s="7"/>
      <c r="WZ13" s="7"/>
      <c r="XA13" s="7"/>
      <c r="XB13" s="7"/>
      <c r="XC13" s="7"/>
      <c r="XD13" s="7"/>
      <c r="XE13" s="7"/>
      <c r="XF13" s="7"/>
      <c r="XG13" s="7"/>
      <c r="XH13" s="7"/>
      <c r="XI13" s="7"/>
      <c r="XJ13" s="7"/>
      <c r="XK13" s="7"/>
      <c r="XL13" s="7"/>
      <c r="XM13" s="7"/>
      <c r="XN13" s="7"/>
      <c r="XO13" s="7"/>
      <c r="XP13" s="7"/>
      <c r="XQ13" s="7"/>
      <c r="XR13" s="7"/>
      <c r="XS13" s="7"/>
      <c r="XT13" s="7"/>
      <c r="XU13" s="7"/>
      <c r="XV13" s="7"/>
      <c r="XW13" s="7"/>
      <c r="XX13" s="7"/>
      <c r="XY13" s="7"/>
      <c r="XZ13" s="7"/>
      <c r="YA13" s="7"/>
      <c r="YB13" s="7"/>
      <c r="YC13" s="7"/>
      <c r="YD13" s="7"/>
      <c r="YE13" s="7"/>
      <c r="YF13" s="7"/>
      <c r="YG13" s="7"/>
      <c r="YH13" s="7"/>
      <c r="YI13" s="7"/>
      <c r="YJ13" s="7"/>
      <c r="YK13" s="7"/>
      <c r="YL13" s="7"/>
      <c r="YM13" s="7"/>
      <c r="YN13" s="7"/>
      <c r="YO13" s="7"/>
      <c r="YP13" s="7"/>
      <c r="YQ13" s="7"/>
      <c r="YR13" s="7"/>
      <c r="YS13" s="7"/>
      <c r="YT13" s="7"/>
      <c r="YU13" s="7"/>
      <c r="YV13" s="7"/>
      <c r="YW13" s="7"/>
      <c r="YX13" s="7"/>
      <c r="YY13" s="7"/>
      <c r="YZ13" s="7"/>
      <c r="ZA13" s="7"/>
      <c r="ZB13" s="7"/>
      <c r="ZC13" s="7"/>
      <c r="ZD13" s="7"/>
      <c r="ZE13" s="7"/>
      <c r="ZF13" s="7"/>
      <c r="ZG13" s="7"/>
      <c r="ZH13" s="7"/>
      <c r="ZI13" s="7"/>
      <c r="ZJ13" s="7"/>
      <c r="ZK13" s="7"/>
      <c r="ZL13" s="7"/>
      <c r="ZM13" s="7"/>
      <c r="ZN13" s="7"/>
      <c r="ZO13" s="7"/>
      <c r="ZP13" s="7"/>
      <c r="ZQ13" s="7"/>
      <c r="ZR13" s="7"/>
      <c r="ZS13" s="7"/>
      <c r="ZT13" s="7"/>
      <c r="ZU13" s="7"/>
      <c r="ZV13" s="7"/>
      <c r="ZW13" s="7"/>
      <c r="ZX13" s="7"/>
      <c r="ZY13" s="7"/>
      <c r="ZZ13" s="7"/>
      <c r="AAA13" s="7"/>
      <c r="AAB13" s="7"/>
      <c r="AAC13" s="7"/>
      <c r="AAD13" s="7"/>
      <c r="AAE13" s="7"/>
      <c r="AAF13" s="7"/>
      <c r="AAG13" s="7"/>
      <c r="AAH13" s="7"/>
      <c r="AAI13" s="7"/>
      <c r="AAJ13" s="7"/>
      <c r="AAK13" s="7"/>
      <c r="AAL13" s="7"/>
      <c r="AAM13" s="7"/>
      <c r="AAN13" s="7"/>
      <c r="AAO13" s="7"/>
      <c r="AAP13" s="7"/>
      <c r="AAQ13" s="7"/>
      <c r="AAR13" s="7"/>
      <c r="AAS13" s="7"/>
      <c r="AAT13" s="7"/>
      <c r="AAU13" s="7"/>
      <c r="AAV13" s="7"/>
      <c r="AAW13" s="7"/>
      <c r="AAX13" s="7"/>
      <c r="AAY13" s="7"/>
      <c r="AAZ13" s="7"/>
      <c r="ABA13" s="7"/>
      <c r="ABB13" s="7"/>
      <c r="ABC13" s="7"/>
      <c r="ABD13" s="7"/>
      <c r="ABE13" s="7"/>
      <c r="ABF13" s="7"/>
      <c r="ABG13" s="7"/>
      <c r="ABH13" s="7"/>
      <c r="ABI13" s="7"/>
      <c r="ABJ13" s="7"/>
      <c r="ABK13" s="7"/>
      <c r="ABL13" s="7"/>
      <c r="ABM13" s="7"/>
      <c r="ABN13" s="7"/>
      <c r="ABO13" s="7"/>
      <c r="ABP13" s="7"/>
      <c r="ABQ13" s="7"/>
      <c r="ABR13" s="7"/>
      <c r="ABS13" s="7"/>
      <c r="ABT13" s="7"/>
      <c r="ABU13" s="7"/>
      <c r="ABV13" s="7"/>
      <c r="ABW13" s="7"/>
      <c r="ABX13" s="7"/>
      <c r="ABY13" s="7"/>
      <c r="ABZ13" s="7"/>
      <c r="ACA13" s="7"/>
      <c r="ACB13" s="7"/>
      <c r="ACC13" s="7"/>
      <c r="ACD13" s="7"/>
      <c r="ACE13" s="7"/>
      <c r="ACF13" s="7"/>
      <c r="ACG13" s="7"/>
      <c r="ACH13" s="7"/>
      <c r="ACI13" s="7"/>
      <c r="ACJ13" s="7"/>
      <c r="ACK13" s="7"/>
      <c r="ACL13" s="7"/>
      <c r="ACM13" s="7"/>
      <c r="ACN13" s="7"/>
      <c r="ACO13" s="7"/>
      <c r="ACP13" s="7"/>
      <c r="ACQ13" s="7"/>
      <c r="ACR13" s="7"/>
      <c r="ACS13" s="7"/>
      <c r="ACT13" s="7"/>
      <c r="ACU13" s="7"/>
      <c r="ACV13" s="7"/>
      <c r="ACW13" s="7"/>
      <c r="ACX13" s="7"/>
      <c r="ACY13" s="7"/>
      <c r="ACZ13" s="7"/>
      <c r="ADA13" s="7"/>
      <c r="ADB13" s="7"/>
      <c r="ADC13" s="7"/>
      <c r="ADD13" s="7"/>
      <c r="ADE13" s="7"/>
      <c r="ADF13" s="7"/>
      <c r="ADG13" s="7"/>
      <c r="ADH13" s="7"/>
      <c r="ADI13" s="7"/>
      <c r="ADJ13" s="7"/>
      <c r="ADK13" s="7"/>
      <c r="ADL13" s="7"/>
      <c r="ADM13" s="7"/>
      <c r="ADN13" s="7"/>
      <c r="ADO13" s="7"/>
      <c r="ADP13" s="7"/>
      <c r="ADQ13" s="7"/>
      <c r="ADR13" s="7"/>
      <c r="ADS13" s="7"/>
      <c r="ADT13" s="7"/>
      <c r="ADU13" s="7"/>
      <c r="ADV13" s="7"/>
      <c r="ADW13" s="7"/>
      <c r="ADX13" s="7"/>
      <c r="ADY13" s="7"/>
      <c r="ADZ13" s="7"/>
      <c r="AEA13" s="7"/>
      <c r="AEB13" s="7"/>
      <c r="AEC13" s="7"/>
      <c r="AED13" s="7"/>
      <c r="AEE13" s="7"/>
      <c r="AEF13" s="7"/>
      <c r="AEG13" s="7"/>
      <c r="AEH13" s="7"/>
      <c r="AEI13" s="7"/>
      <c r="AEJ13" s="7"/>
      <c r="AEK13" s="7"/>
      <c r="AEL13" s="7"/>
      <c r="AEM13" s="7"/>
      <c r="AEN13" s="7"/>
      <c r="AEO13" s="7"/>
      <c r="AEP13" s="7"/>
      <c r="AEQ13" s="7"/>
      <c r="AER13" s="7"/>
      <c r="AES13" s="7"/>
      <c r="AET13" s="7"/>
      <c r="AEU13" s="7"/>
      <c r="AEV13" s="7"/>
      <c r="AEW13" s="7"/>
      <c r="AEX13" s="7"/>
      <c r="AEY13" s="7"/>
      <c r="AEZ13" s="7"/>
      <c r="AFA13" s="7"/>
      <c r="AFB13" s="7"/>
      <c r="AFC13" s="7"/>
      <c r="AFD13" s="7"/>
      <c r="AFE13" s="7"/>
      <c r="AFF13" s="7"/>
      <c r="AFG13" s="7"/>
      <c r="AFH13" s="7"/>
      <c r="AFI13" s="7"/>
      <c r="AFJ13" s="7"/>
      <c r="AFK13" s="7"/>
      <c r="AFL13" s="7"/>
      <c r="AFM13" s="7"/>
      <c r="AFN13" s="7"/>
      <c r="AFO13" s="7"/>
      <c r="AFP13" s="7"/>
      <c r="AFQ13" s="7"/>
      <c r="AFR13" s="7"/>
      <c r="AFS13" s="7"/>
      <c r="AFT13" s="7"/>
      <c r="AFU13" s="7"/>
      <c r="AFV13" s="7"/>
      <c r="AFW13" s="7"/>
      <c r="AFX13" s="7"/>
      <c r="AFY13" s="7"/>
      <c r="AFZ13" s="7"/>
      <c r="AGA13" s="7"/>
      <c r="AGB13" s="7"/>
      <c r="AGC13" s="7"/>
      <c r="AGD13" s="7"/>
      <c r="AGE13" s="7"/>
      <c r="AGF13" s="7"/>
      <c r="AGG13" s="7"/>
      <c r="AGH13" s="7"/>
      <c r="AGI13" s="7"/>
      <c r="AGJ13" s="7"/>
      <c r="AGK13" s="7"/>
      <c r="AGL13" s="7"/>
      <c r="AGM13" s="7"/>
      <c r="AGN13" s="7"/>
      <c r="AGO13" s="7"/>
      <c r="AGP13" s="7"/>
      <c r="AGQ13" s="7"/>
      <c r="AGR13" s="7"/>
      <c r="AGS13" s="7"/>
      <c r="AGT13" s="7"/>
      <c r="AGU13" s="7"/>
      <c r="AGV13" s="7"/>
      <c r="AGW13" s="7"/>
      <c r="AGX13" s="7"/>
      <c r="AGY13" s="7"/>
      <c r="AGZ13" s="7"/>
      <c r="AHA13" s="7"/>
      <c r="AHB13" s="7"/>
      <c r="AHC13" s="7"/>
      <c r="AHD13" s="7"/>
      <c r="AHE13" s="7"/>
      <c r="AHF13" s="7"/>
      <c r="AHG13" s="7"/>
      <c r="AHH13" s="7"/>
      <c r="AHI13" s="7"/>
      <c r="AHJ13" s="7"/>
      <c r="AHK13" s="7"/>
      <c r="AHL13" s="7"/>
      <c r="AHM13" s="7"/>
      <c r="AHN13" s="7"/>
      <c r="AHO13" s="7"/>
      <c r="AHP13" s="7"/>
      <c r="AHQ13" s="7"/>
      <c r="AHR13" s="7"/>
      <c r="AHS13" s="7"/>
      <c r="AHT13" s="7"/>
      <c r="AHU13" s="7"/>
      <c r="AHV13" s="7"/>
      <c r="AHW13" s="7"/>
      <c r="AHX13" s="7"/>
      <c r="AHY13" s="7"/>
      <c r="AHZ13" s="7"/>
      <c r="AIA13" s="7"/>
      <c r="AIB13" s="7"/>
      <c r="AIC13" s="7"/>
      <c r="AID13" s="7"/>
      <c r="AIE13" s="7"/>
      <c r="AIF13" s="7"/>
      <c r="AIG13" s="7"/>
      <c r="AIH13" s="7"/>
      <c r="AII13" s="7"/>
      <c r="AIJ13" s="7"/>
      <c r="AIK13" s="7"/>
      <c r="AIL13" s="7"/>
      <c r="AIM13" s="7"/>
      <c r="AIN13" s="7"/>
      <c r="AIO13" s="7"/>
      <c r="AIP13" s="7"/>
      <c r="AIQ13" s="7"/>
      <c r="AIR13" s="7"/>
      <c r="AIS13" s="7"/>
      <c r="AIT13" s="7"/>
      <c r="AIU13" s="7"/>
      <c r="AIV13" s="7"/>
      <c r="AIW13" s="7"/>
      <c r="AIX13" s="7"/>
      <c r="AIY13" s="7"/>
      <c r="AIZ13" s="7"/>
      <c r="AJA13" s="7"/>
      <c r="AJB13" s="7"/>
      <c r="AJC13" s="7"/>
      <c r="AJD13" s="7"/>
      <c r="AJE13" s="7"/>
      <c r="AJF13" s="7"/>
      <c r="AJG13" s="7"/>
      <c r="AJH13" s="7"/>
      <c r="AJI13" s="7"/>
      <c r="AJJ13" s="7"/>
      <c r="AJK13" s="7"/>
      <c r="AJL13" s="7"/>
      <c r="AJM13" s="7"/>
      <c r="AJN13" s="7"/>
      <c r="AJO13" s="7"/>
      <c r="AJP13" s="7"/>
      <c r="AJQ13" s="7"/>
      <c r="AJR13" s="7"/>
      <c r="AJS13" s="7"/>
      <c r="AJT13" s="7"/>
      <c r="AJU13" s="7"/>
      <c r="AJV13" s="7"/>
      <c r="AJW13" s="7"/>
      <c r="AJX13" s="7"/>
      <c r="AJY13" s="7"/>
      <c r="AJZ13" s="7"/>
      <c r="AKA13" s="7"/>
      <c r="AKB13" s="7"/>
      <c r="AKC13" s="7"/>
      <c r="AKD13" s="7"/>
      <c r="AKE13" s="7"/>
      <c r="AKF13" s="7"/>
      <c r="AKG13" s="7"/>
      <c r="AKH13" s="7"/>
      <c r="AKI13" s="7"/>
      <c r="AKJ13" s="7"/>
      <c r="AKK13" s="7"/>
      <c r="AKL13" s="7"/>
      <c r="AKM13" s="7"/>
      <c r="AKN13" s="7"/>
      <c r="AKO13" s="7"/>
      <c r="AKP13" s="7"/>
      <c r="AKQ13" s="7"/>
      <c r="AKR13" s="7"/>
      <c r="AKS13" s="7"/>
      <c r="AKT13" s="7"/>
      <c r="AKU13" s="7"/>
      <c r="AKV13" s="7"/>
      <c r="AKW13" s="7"/>
      <c r="AKX13" s="7"/>
      <c r="AKY13" s="7"/>
      <c r="AKZ13" s="7"/>
      <c r="ALA13" s="7"/>
      <c r="ALB13" s="7"/>
      <c r="ALC13" s="7"/>
      <c r="ALD13" s="7"/>
      <c r="ALE13" s="7"/>
      <c r="ALF13" s="7"/>
      <c r="ALG13" s="7"/>
      <c r="ALH13" s="7"/>
      <c r="ALI13" s="7"/>
      <c r="ALJ13" s="7"/>
      <c r="ALK13" s="7"/>
      <c r="ALL13" s="7"/>
      <c r="ALM13" s="7"/>
      <c r="ALN13" s="7"/>
      <c r="ALO13" s="7"/>
      <c r="ALP13" s="7"/>
      <c r="ALQ13" s="7"/>
      <c r="ALR13" s="7"/>
      <c r="ALS13" s="7"/>
      <c r="ALT13" s="7"/>
      <c r="ALU13" s="7"/>
      <c r="ALV13" s="7"/>
      <c r="ALW13" s="7"/>
      <c r="ALX13" s="7"/>
      <c r="ALY13" s="7"/>
      <c r="ALZ13" s="7"/>
      <c r="AMA13" s="7"/>
      <c r="AMB13" s="7"/>
      <c r="AMC13" s="7"/>
      <c r="AMD13" s="7"/>
      <c r="AME13" s="7"/>
      <c r="AMF13" s="7"/>
      <c r="AMG13" s="7"/>
      <c r="AMH13" s="7"/>
      <c r="AMI13" s="7"/>
      <c r="AMJ13" s="7"/>
      <c r="AMK13" s="7"/>
      <c r="AML13" s="7"/>
      <c r="AMM13" s="7"/>
      <c r="AMN13" s="7"/>
      <c r="AMO13" s="7"/>
      <c r="AMP13" s="7"/>
      <c r="AMQ13" s="7"/>
      <c r="AMR13" s="7"/>
      <c r="AMS13" s="7"/>
      <c r="AMT13" s="7"/>
      <c r="AMU13" s="7"/>
      <c r="AMV13" s="7"/>
      <c r="AMW13" s="7"/>
      <c r="AMX13" s="7"/>
      <c r="AMY13" s="7"/>
      <c r="AMZ13" s="7"/>
      <c r="ANA13" s="7"/>
      <c r="ANB13" s="7"/>
      <c r="ANC13" s="7"/>
      <c r="AND13" s="7"/>
      <c r="ANE13" s="7"/>
      <c r="ANF13" s="7"/>
      <c r="ANG13" s="7"/>
      <c r="ANH13" s="7"/>
      <c r="ANI13" s="7"/>
      <c r="ANJ13" s="7"/>
      <c r="ANK13" s="7"/>
      <c r="ANL13" s="7"/>
      <c r="ANM13" s="7"/>
      <c r="ANN13" s="7"/>
      <c r="ANO13" s="7"/>
      <c r="ANP13" s="7"/>
      <c r="ANQ13" s="7"/>
      <c r="ANR13" s="7"/>
      <c r="ANS13" s="7"/>
      <c r="ANT13" s="7"/>
      <c r="ANU13" s="7"/>
      <c r="ANV13" s="7"/>
      <c r="ANW13" s="7"/>
      <c r="ANX13" s="7"/>
      <c r="ANY13" s="7"/>
      <c r="ANZ13" s="7"/>
      <c r="AOA13" s="7"/>
      <c r="AOB13" s="7"/>
      <c r="AOC13" s="7"/>
      <c r="AOD13" s="7"/>
      <c r="AOE13" s="7"/>
      <c r="AOF13" s="7"/>
      <c r="AOG13" s="7"/>
      <c r="AOH13" s="7"/>
      <c r="AOI13" s="7"/>
      <c r="AOJ13" s="7"/>
      <c r="AOK13" s="7"/>
      <c r="AOL13" s="7"/>
      <c r="AOM13" s="7"/>
      <c r="AON13" s="7"/>
      <c r="AOO13" s="7"/>
      <c r="AOP13" s="7"/>
      <c r="AOQ13" s="7"/>
      <c r="AOR13" s="7"/>
      <c r="AOS13" s="7"/>
      <c r="AOT13" s="7"/>
      <c r="AOU13" s="7"/>
      <c r="AOV13" s="7"/>
      <c r="AOW13" s="7"/>
      <c r="AOX13" s="7"/>
      <c r="AOY13" s="7"/>
      <c r="AOZ13" s="7"/>
      <c r="APA13" s="7"/>
      <c r="APB13" s="7"/>
      <c r="APC13" s="7"/>
      <c r="APD13" s="7"/>
      <c r="APE13" s="7"/>
      <c r="APF13" s="7"/>
      <c r="APG13" s="7"/>
      <c r="APH13" s="7"/>
      <c r="API13" s="7"/>
      <c r="APJ13" s="7"/>
      <c r="APK13" s="7"/>
      <c r="APL13" s="7"/>
      <c r="APM13" s="7"/>
      <c r="APN13" s="7"/>
      <c r="APO13" s="7"/>
      <c r="APP13" s="7"/>
      <c r="APQ13" s="7"/>
      <c r="APR13" s="7"/>
      <c r="APS13" s="7"/>
      <c r="APT13" s="7"/>
      <c r="APU13" s="7"/>
      <c r="APV13" s="7"/>
      <c r="APW13" s="7"/>
      <c r="APX13" s="7"/>
      <c r="APY13" s="7"/>
      <c r="APZ13" s="7"/>
      <c r="AQA13" s="7"/>
      <c r="AQB13" s="7"/>
      <c r="AQC13" s="7"/>
      <c r="AQD13" s="7"/>
      <c r="AQE13" s="7"/>
      <c r="AQF13" s="7"/>
      <c r="AQG13" s="7"/>
      <c r="AQH13" s="7"/>
      <c r="AQI13" s="7"/>
      <c r="AQJ13" s="7"/>
      <c r="AQK13" s="7"/>
      <c r="AQL13" s="7"/>
      <c r="AQM13" s="7"/>
      <c r="AQN13" s="7"/>
      <c r="AQO13" s="7"/>
      <c r="AQP13" s="7"/>
      <c r="AQQ13" s="7"/>
      <c r="AQR13" s="7"/>
      <c r="AQS13" s="7"/>
      <c r="AQT13" s="7"/>
      <c r="AQU13" s="7"/>
      <c r="AQV13" s="7"/>
      <c r="AQW13" s="7"/>
      <c r="AQX13" s="7"/>
      <c r="AQY13" s="7"/>
      <c r="AQZ13" s="7"/>
      <c r="ARA13" s="7"/>
      <c r="ARB13" s="7"/>
      <c r="ARC13" s="7"/>
      <c r="ARD13" s="7"/>
      <c r="ARE13" s="7"/>
      <c r="ARF13" s="7"/>
      <c r="ARG13" s="7"/>
      <c r="ARH13" s="7"/>
      <c r="ARI13" s="7"/>
      <c r="ARJ13" s="7"/>
      <c r="ARK13" s="7"/>
      <c r="ARL13" s="7"/>
      <c r="ARM13" s="7"/>
      <c r="ARN13" s="7"/>
      <c r="ARO13" s="7"/>
      <c r="ARP13" s="7"/>
      <c r="ARQ13" s="7"/>
      <c r="ARR13" s="7"/>
      <c r="ARS13" s="7"/>
      <c r="ART13" s="7"/>
      <c r="ARU13" s="7"/>
      <c r="ARV13" s="7"/>
      <c r="ARW13" s="7"/>
      <c r="ARX13" s="7"/>
      <c r="ARY13" s="7"/>
      <c r="ARZ13" s="7"/>
      <c r="ASA13" s="7"/>
      <c r="ASB13" s="7"/>
      <c r="ASC13" s="7"/>
      <c r="ASD13" s="7"/>
      <c r="ASE13" s="7"/>
      <c r="ASF13" s="7"/>
      <c r="ASG13" s="7"/>
      <c r="ASH13" s="7"/>
      <c r="ASI13" s="7"/>
      <c r="ASJ13" s="7"/>
      <c r="ASK13" s="7"/>
      <c r="ASL13" s="7"/>
      <c r="ASM13" s="7"/>
      <c r="ASN13" s="7"/>
      <c r="ASO13" s="7"/>
      <c r="ASP13" s="7"/>
      <c r="ASQ13" s="7"/>
      <c r="ASR13" s="7"/>
      <c r="ASS13" s="7"/>
      <c r="AST13" s="7"/>
      <c r="ASU13" s="7"/>
      <c r="ASV13" s="7"/>
      <c r="ASW13" s="7"/>
      <c r="ASX13" s="7"/>
      <c r="ASY13" s="7"/>
      <c r="ASZ13" s="7"/>
      <c r="ATA13" s="7"/>
      <c r="ATB13" s="7"/>
      <c r="ATC13" s="7"/>
      <c r="ATD13" s="7"/>
      <c r="ATE13" s="7"/>
      <c r="ATF13" s="7"/>
      <c r="ATG13" s="7"/>
      <c r="ATH13" s="7"/>
      <c r="ATI13" s="7"/>
      <c r="ATJ13" s="7"/>
      <c r="ATK13" s="7"/>
      <c r="ATL13" s="7"/>
      <c r="ATM13" s="7"/>
      <c r="ATN13" s="7"/>
      <c r="ATO13" s="7"/>
      <c r="ATP13" s="7"/>
      <c r="ATQ13" s="7"/>
      <c r="ATR13" s="7"/>
      <c r="ATS13" s="7"/>
      <c r="ATT13" s="7"/>
      <c r="ATU13" s="7"/>
      <c r="ATV13" s="7"/>
      <c r="ATW13" s="7"/>
      <c r="ATX13" s="7"/>
      <c r="ATY13" s="7"/>
      <c r="ATZ13" s="7"/>
      <c r="AUA13" s="7"/>
      <c r="AUB13" s="7"/>
      <c r="AUC13" s="7"/>
      <c r="AUD13" s="7"/>
      <c r="AUE13" s="7"/>
      <c r="AUF13" s="7"/>
      <c r="AUG13" s="7"/>
      <c r="AUH13" s="7"/>
      <c r="AUI13" s="7"/>
      <c r="AUJ13" s="7"/>
      <c r="AUK13" s="7"/>
      <c r="AUL13" s="7"/>
      <c r="AUM13" s="7"/>
      <c r="AUN13" s="7"/>
      <c r="AUO13" s="7"/>
      <c r="AUP13" s="7"/>
      <c r="AUQ13" s="7"/>
      <c r="AUR13" s="7"/>
      <c r="AUS13" s="7"/>
      <c r="AUT13" s="7"/>
      <c r="AUU13" s="7"/>
      <c r="AUV13" s="7"/>
      <c r="AUW13" s="7"/>
      <c r="AUX13" s="7"/>
      <c r="AUY13" s="7"/>
      <c r="AUZ13" s="7"/>
      <c r="AVA13" s="7"/>
      <c r="AVB13" s="7"/>
      <c r="AVC13" s="7"/>
      <c r="AVD13" s="7"/>
      <c r="AVE13" s="7"/>
      <c r="AVF13" s="7"/>
      <c r="AVG13" s="7"/>
      <c r="AVH13" s="7"/>
      <c r="AVI13" s="7"/>
      <c r="AVJ13" s="7"/>
      <c r="AVK13" s="7"/>
      <c r="AVL13" s="7"/>
      <c r="AVM13" s="7"/>
      <c r="AVN13" s="7"/>
      <c r="AVO13" s="7"/>
      <c r="AVP13" s="7"/>
      <c r="AVQ13" s="7"/>
      <c r="AVR13" s="7"/>
      <c r="AVS13" s="7"/>
      <c r="AVT13" s="7"/>
      <c r="AVU13" s="7"/>
      <c r="AVV13" s="7"/>
      <c r="AVW13" s="7"/>
      <c r="AVX13" s="7"/>
      <c r="AVY13" s="7"/>
      <c r="AVZ13" s="7"/>
      <c r="AWA13" s="7"/>
      <c r="AWB13" s="7"/>
      <c r="AWC13" s="7"/>
      <c r="AWD13" s="7"/>
      <c r="AWE13" s="7"/>
      <c r="AWF13" s="7"/>
      <c r="AWG13" s="7"/>
      <c r="AWH13" s="7"/>
      <c r="AWI13" s="7"/>
      <c r="AWJ13" s="7"/>
      <c r="AWK13" s="7"/>
      <c r="AWL13" s="7"/>
      <c r="AWM13" s="7"/>
      <c r="AWN13" s="7"/>
      <c r="AWO13" s="7"/>
      <c r="AWP13" s="7"/>
      <c r="AWQ13" s="7"/>
      <c r="AWR13" s="7"/>
      <c r="AWS13" s="7"/>
      <c r="AWT13" s="7"/>
      <c r="AWU13" s="7"/>
      <c r="AWV13" s="7"/>
      <c r="AWW13" s="7"/>
      <c r="AWX13" s="7"/>
      <c r="AWY13" s="7"/>
      <c r="AWZ13" s="7"/>
      <c r="AXA13" s="7"/>
      <c r="AXB13" s="7"/>
      <c r="AXC13" s="7"/>
      <c r="AXD13" s="7"/>
      <c r="AXE13" s="7"/>
      <c r="AXF13" s="7"/>
      <c r="AXG13" s="7"/>
      <c r="AXH13" s="7"/>
      <c r="AXI13" s="7"/>
      <c r="AXJ13" s="7"/>
      <c r="AXK13" s="7"/>
      <c r="AXL13" s="7"/>
      <c r="AXM13" s="7"/>
      <c r="AXN13" s="7"/>
      <c r="AXO13" s="7"/>
      <c r="AXP13" s="7"/>
      <c r="AXQ13" s="7"/>
      <c r="AXR13" s="7"/>
      <c r="AXS13" s="7"/>
      <c r="AXT13" s="7"/>
      <c r="AXU13" s="7"/>
      <c r="AXV13" s="7"/>
      <c r="AXW13" s="7"/>
      <c r="AXX13" s="7"/>
      <c r="AXY13" s="7"/>
      <c r="AXZ13" s="7"/>
      <c r="AYA13" s="7"/>
      <c r="AYB13" s="7"/>
      <c r="AYC13" s="7"/>
      <c r="AYD13" s="7"/>
      <c r="AYE13" s="7"/>
      <c r="AYF13" s="7"/>
      <c r="AYG13" s="7"/>
      <c r="AYH13" s="7"/>
      <c r="AYI13" s="7"/>
      <c r="AYJ13" s="7"/>
      <c r="AYK13" s="7"/>
      <c r="AYL13" s="7"/>
      <c r="AYM13" s="7"/>
      <c r="AYN13" s="7"/>
      <c r="AYO13" s="7"/>
      <c r="AYP13" s="7"/>
      <c r="AYQ13" s="7"/>
      <c r="AYR13" s="7"/>
      <c r="AYS13" s="7"/>
      <c r="AYT13" s="7"/>
      <c r="AYU13" s="7"/>
      <c r="AYV13" s="7"/>
      <c r="AYW13" s="7"/>
      <c r="AYX13" s="7"/>
      <c r="AYY13" s="7"/>
      <c r="AYZ13" s="7"/>
      <c r="AZA13" s="7"/>
      <c r="AZB13" s="7"/>
      <c r="AZC13" s="7"/>
      <c r="AZD13" s="7"/>
      <c r="AZE13" s="7"/>
      <c r="AZF13" s="7"/>
      <c r="AZG13" s="7"/>
      <c r="AZH13" s="7"/>
      <c r="AZI13" s="7"/>
      <c r="AZJ13" s="7"/>
      <c r="AZK13" s="7"/>
      <c r="AZL13" s="7"/>
      <c r="AZM13" s="7"/>
      <c r="AZN13" s="7"/>
      <c r="AZO13" s="7"/>
      <c r="AZP13" s="7"/>
      <c r="AZQ13" s="7"/>
      <c r="AZR13" s="7"/>
      <c r="AZS13" s="7"/>
      <c r="AZT13" s="7"/>
      <c r="AZU13" s="7"/>
      <c r="AZV13" s="7"/>
      <c r="AZW13" s="7"/>
      <c r="AZX13" s="7"/>
      <c r="AZY13" s="7"/>
      <c r="AZZ13" s="7"/>
      <c r="BAA13" s="7"/>
      <c r="BAB13" s="7"/>
      <c r="BAC13" s="7"/>
      <c r="BAD13" s="7"/>
      <c r="BAE13" s="7"/>
      <c r="BAF13" s="7"/>
      <c r="BAG13" s="7"/>
      <c r="BAH13" s="7"/>
      <c r="BAI13" s="7"/>
      <c r="BAJ13" s="7"/>
      <c r="BAK13" s="7"/>
      <c r="BAL13" s="7"/>
      <c r="BAM13" s="7"/>
      <c r="BAN13" s="7"/>
      <c r="BAO13" s="7"/>
      <c r="BAP13" s="7"/>
      <c r="BAQ13" s="7"/>
      <c r="BAR13" s="7"/>
      <c r="BAS13" s="7"/>
      <c r="BAT13" s="7"/>
      <c r="BAU13" s="7"/>
      <c r="BAV13" s="7"/>
      <c r="BAW13" s="7"/>
      <c r="BAX13" s="7"/>
      <c r="BAY13" s="7"/>
      <c r="BAZ13" s="7"/>
      <c r="BBA13" s="7"/>
      <c r="BBB13" s="7"/>
      <c r="BBC13" s="7"/>
      <c r="BBD13" s="7"/>
      <c r="BBE13" s="7"/>
      <c r="BBF13" s="7"/>
      <c r="BBG13" s="7"/>
      <c r="BBH13" s="7"/>
      <c r="BBI13" s="7"/>
      <c r="BBJ13" s="7"/>
      <c r="BBK13" s="7"/>
      <c r="BBL13" s="7"/>
      <c r="BBM13" s="7"/>
      <c r="BBN13" s="7"/>
      <c r="BBO13" s="7"/>
      <c r="BBP13" s="7"/>
      <c r="BBQ13" s="7"/>
      <c r="BBR13" s="7"/>
      <c r="BBS13" s="7"/>
      <c r="BBT13" s="7"/>
      <c r="BBU13" s="7"/>
      <c r="BBV13" s="7"/>
      <c r="BBW13" s="7"/>
      <c r="BBX13" s="7"/>
      <c r="BBY13" s="7"/>
      <c r="BBZ13" s="7"/>
      <c r="BCA13" s="7"/>
      <c r="BCB13" s="7"/>
      <c r="BCC13" s="7"/>
      <c r="BCD13" s="7"/>
      <c r="BCE13" s="7"/>
      <c r="BCF13" s="7"/>
      <c r="BCG13" s="7"/>
      <c r="BCH13" s="7"/>
      <c r="BCI13" s="7"/>
      <c r="BCJ13" s="7"/>
      <c r="BCK13" s="7"/>
      <c r="BCL13" s="7"/>
      <c r="BCM13" s="7"/>
      <c r="BCN13" s="7"/>
      <c r="BCO13" s="7"/>
      <c r="BCP13" s="7"/>
      <c r="BCQ13" s="7"/>
      <c r="BCR13" s="7"/>
      <c r="BCS13" s="7"/>
      <c r="BCT13" s="7"/>
      <c r="BCU13" s="7"/>
      <c r="BCV13" s="7"/>
      <c r="BCW13" s="7"/>
      <c r="BCX13" s="7"/>
      <c r="BCY13" s="7"/>
      <c r="BCZ13" s="7"/>
      <c r="BDA13" s="7"/>
      <c r="BDB13" s="7"/>
      <c r="BDC13" s="7"/>
      <c r="BDD13" s="7"/>
      <c r="BDE13" s="7"/>
      <c r="BDF13" s="7"/>
      <c r="BDG13" s="7"/>
      <c r="BDH13" s="7"/>
      <c r="BDI13" s="7"/>
      <c r="BDJ13" s="7"/>
      <c r="BDK13" s="7"/>
      <c r="BDL13" s="7"/>
      <c r="BDM13" s="7"/>
      <c r="BDN13" s="7"/>
      <c r="BDO13" s="7"/>
      <c r="BDP13" s="7"/>
      <c r="BDQ13" s="7"/>
    </row>
    <row r="14" spans="1:1473" ht="15" customHeight="1" x14ac:dyDescent="0.35">
      <c r="A14" s="7"/>
      <c r="B14" s="1518" t="s">
        <v>244</v>
      </c>
      <c r="C14" s="1134">
        <f>Einstellungen!E24</f>
        <v>0</v>
      </c>
      <c r="D14" s="711">
        <f t="shared" ref="D14:D21" si="1">$E$7*C14</f>
        <v>0</v>
      </c>
      <c r="E14" s="1519">
        <f>IF(Einstellungen!E34=0,0,D14/Einstellungen!E34/Jahresarbeitszeitmodelle!$D$7*40)</f>
        <v>0</v>
      </c>
      <c r="F14" s="1520">
        <f>Einstellungen!G34</f>
        <v>0</v>
      </c>
      <c r="G14" s="1521">
        <f>IF(Einstellungen!G34=0,0,D14/F14/Jahresarbeitszeitmodelle!$D$7*40)</f>
        <v>0</v>
      </c>
      <c r="H14" s="1950" t="s">
        <v>327</v>
      </c>
      <c r="I14" s="1951"/>
      <c r="J14" s="7"/>
      <c r="K14" s="7"/>
      <c r="L14" s="1455" t="s">
        <v>758</v>
      </c>
      <c r="M14" s="1456" t="s">
        <v>655</v>
      </c>
      <c r="N14" s="1522" t="s">
        <v>759</v>
      </c>
      <c r="O14" s="1456" t="s">
        <v>547</v>
      </c>
      <c r="P14" s="1523" t="s">
        <v>529</v>
      </c>
      <c r="Q14" s="584" t="s">
        <v>750</v>
      </c>
      <c r="R14" s="82" t="s">
        <v>750</v>
      </c>
      <c r="S14" s="84" t="s">
        <v>750</v>
      </c>
      <c r="T14" s="70" t="s">
        <v>750</v>
      </c>
      <c r="U14" s="585" t="s">
        <v>750</v>
      </c>
      <c r="V14" s="7"/>
      <c r="W14" s="7"/>
      <c r="X14" s="7"/>
      <c r="Y14" s="7"/>
      <c r="Z14" s="7"/>
      <c r="AA14" s="709">
        <f t="shared" si="0"/>
        <v>480</v>
      </c>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c r="HV14" s="7"/>
      <c r="HW14" s="7"/>
      <c r="HX14" s="7"/>
      <c r="HY14" s="7"/>
      <c r="HZ14" s="7"/>
      <c r="IA14" s="7"/>
      <c r="IB14" s="7"/>
      <c r="IC14" s="7"/>
      <c r="ID14" s="7"/>
      <c r="IE14" s="7"/>
      <c r="IF14" s="7"/>
      <c r="IG14" s="7"/>
      <c r="IH14" s="7"/>
      <c r="II14" s="7"/>
      <c r="IJ14" s="7"/>
      <c r="IK14" s="7"/>
      <c r="IL14" s="7"/>
      <c r="IM14" s="7"/>
      <c r="IN14" s="7"/>
      <c r="IO14" s="7"/>
      <c r="IP14" s="7"/>
      <c r="IQ14" s="7"/>
      <c r="IR14" s="7"/>
      <c r="IS14" s="7"/>
      <c r="IT14" s="7"/>
      <c r="IU14" s="7"/>
      <c r="IV14" s="7"/>
      <c r="IW14" s="7"/>
      <c r="IX14" s="7"/>
      <c r="IY14" s="7"/>
      <c r="IZ14" s="7"/>
      <c r="JA14" s="7"/>
      <c r="JB14" s="7"/>
      <c r="JC14" s="7"/>
      <c r="JD14" s="7"/>
      <c r="JE14" s="7"/>
      <c r="JF14" s="7"/>
      <c r="JG14" s="7"/>
      <c r="JH14" s="7"/>
      <c r="JI14" s="7"/>
      <c r="JJ14" s="7"/>
      <c r="JK14" s="7"/>
      <c r="JL14" s="7"/>
      <c r="JM14" s="7"/>
      <c r="JN14" s="7"/>
      <c r="JO14" s="7"/>
      <c r="JP14" s="7"/>
      <c r="JQ14" s="7"/>
      <c r="JR14" s="7"/>
      <c r="JS14" s="7"/>
      <c r="JT14" s="7"/>
      <c r="JU14" s="7"/>
      <c r="JV14" s="7"/>
      <c r="JW14" s="7"/>
      <c r="JX14" s="7"/>
      <c r="JY14" s="7"/>
      <c r="JZ14" s="7"/>
      <c r="KA14" s="7"/>
      <c r="KB14" s="7"/>
      <c r="KC14" s="7"/>
      <c r="KD14" s="7"/>
      <c r="KE14" s="7"/>
      <c r="KF14" s="7"/>
      <c r="KG14" s="7"/>
      <c r="KH14" s="7"/>
      <c r="KI14" s="7"/>
      <c r="KJ14" s="7"/>
      <c r="KK14" s="7"/>
      <c r="KL14" s="7"/>
      <c r="KM14" s="7"/>
      <c r="KN14" s="7"/>
      <c r="KO14" s="7"/>
      <c r="KP14" s="7"/>
      <c r="KQ14" s="7"/>
      <c r="KR14" s="7"/>
      <c r="KS14" s="7"/>
      <c r="KT14" s="7"/>
      <c r="KU14" s="7"/>
      <c r="KV14" s="7"/>
      <c r="KW14" s="7"/>
      <c r="KX14" s="7"/>
      <c r="KY14" s="7"/>
      <c r="KZ14" s="7"/>
      <c r="LA14" s="7"/>
      <c r="LB14" s="7"/>
      <c r="LC14" s="7"/>
      <c r="LD14" s="7"/>
      <c r="LE14" s="7"/>
      <c r="LF14" s="7"/>
      <c r="LG14" s="7"/>
      <c r="LH14" s="7"/>
      <c r="LI14" s="7"/>
      <c r="LJ14" s="7"/>
      <c r="LK14" s="7"/>
      <c r="LL14" s="7"/>
      <c r="LM14" s="7"/>
      <c r="LN14" s="7"/>
      <c r="LO14" s="7"/>
      <c r="LP14" s="7"/>
      <c r="LQ14" s="7"/>
      <c r="LR14" s="7"/>
      <c r="LS14" s="7"/>
      <c r="LT14" s="7"/>
      <c r="LU14" s="7"/>
      <c r="LV14" s="7"/>
      <c r="LW14" s="7"/>
      <c r="LX14" s="7"/>
      <c r="LY14" s="7"/>
      <c r="LZ14" s="7"/>
      <c r="MA14" s="7"/>
      <c r="MB14" s="7"/>
      <c r="MC14" s="7"/>
      <c r="MD14" s="7"/>
      <c r="ME14" s="7"/>
      <c r="MF14" s="7"/>
      <c r="MG14" s="7"/>
      <c r="MH14" s="7"/>
      <c r="MI14" s="7"/>
      <c r="MJ14" s="7"/>
      <c r="MK14" s="7"/>
      <c r="ML14" s="7"/>
      <c r="MM14" s="7"/>
      <c r="MN14" s="7"/>
      <c r="MO14" s="7"/>
      <c r="MP14" s="7"/>
      <c r="MQ14" s="7"/>
      <c r="MR14" s="7"/>
      <c r="MS14" s="7"/>
      <c r="MT14" s="7"/>
      <c r="MU14" s="7"/>
      <c r="MV14" s="7"/>
      <c r="MW14" s="7"/>
      <c r="MX14" s="7"/>
      <c r="MY14" s="7"/>
      <c r="MZ14" s="7"/>
      <c r="NA14" s="7"/>
      <c r="NB14" s="7"/>
      <c r="NC14" s="7"/>
      <c r="ND14" s="7"/>
      <c r="NE14" s="7"/>
      <c r="NF14" s="7"/>
      <c r="NG14" s="7"/>
      <c r="NH14" s="7"/>
      <c r="NI14" s="7"/>
      <c r="NJ14" s="7"/>
      <c r="NK14" s="7"/>
      <c r="NL14" s="7"/>
      <c r="NM14" s="7"/>
      <c r="NN14" s="7"/>
      <c r="NO14" s="7"/>
      <c r="NP14" s="7"/>
      <c r="NQ14" s="7"/>
      <c r="NR14" s="7"/>
      <c r="NS14" s="7"/>
      <c r="NT14" s="7"/>
      <c r="NU14" s="7"/>
      <c r="NV14" s="7"/>
      <c r="NW14" s="7"/>
      <c r="NX14" s="7"/>
      <c r="NY14" s="7"/>
      <c r="NZ14" s="7"/>
      <c r="OA14" s="7"/>
      <c r="OB14" s="7"/>
      <c r="OC14" s="7"/>
      <c r="OD14" s="7"/>
      <c r="OE14" s="7"/>
      <c r="OF14" s="7"/>
      <c r="OG14" s="7"/>
      <c r="OH14" s="7"/>
      <c r="OI14" s="7"/>
      <c r="OJ14" s="7"/>
      <c r="OK14" s="7"/>
      <c r="OL14" s="7"/>
      <c r="OM14" s="7"/>
      <c r="ON14" s="7"/>
      <c r="OO14" s="7"/>
      <c r="OP14" s="7"/>
      <c r="OQ14" s="7"/>
      <c r="OR14" s="7"/>
      <c r="OS14" s="7"/>
      <c r="OT14" s="7"/>
      <c r="OU14" s="7"/>
      <c r="OV14" s="7"/>
      <c r="OW14" s="7"/>
      <c r="OX14" s="7"/>
      <c r="OY14" s="7"/>
      <c r="OZ14" s="7"/>
      <c r="PA14" s="7"/>
      <c r="PB14" s="7"/>
      <c r="PC14" s="7"/>
      <c r="PD14" s="7"/>
      <c r="PE14" s="7"/>
      <c r="PF14" s="7"/>
      <c r="PG14" s="7"/>
      <c r="PH14" s="7"/>
      <c r="PI14" s="7"/>
      <c r="PJ14" s="7"/>
      <c r="PK14" s="7"/>
      <c r="PL14" s="7"/>
      <c r="PM14" s="7"/>
      <c r="PN14" s="7"/>
      <c r="PO14" s="7"/>
      <c r="PP14" s="7"/>
      <c r="PQ14" s="7"/>
      <c r="PR14" s="7"/>
      <c r="PS14" s="7"/>
      <c r="PT14" s="7"/>
      <c r="PU14" s="7"/>
      <c r="PV14" s="7"/>
      <c r="PW14" s="7"/>
      <c r="PX14" s="7"/>
      <c r="PY14" s="7"/>
      <c r="PZ14" s="7"/>
      <c r="QA14" s="7"/>
      <c r="QB14" s="7"/>
      <c r="QC14" s="7"/>
      <c r="QD14" s="7"/>
      <c r="QE14" s="7"/>
      <c r="QF14" s="7"/>
      <c r="QG14" s="7"/>
      <c r="QH14" s="7"/>
      <c r="QI14" s="7"/>
      <c r="QJ14" s="7"/>
      <c r="QK14" s="7"/>
      <c r="QL14" s="7"/>
      <c r="QM14" s="7"/>
      <c r="QN14" s="7"/>
      <c r="QO14" s="7"/>
      <c r="QP14" s="7"/>
      <c r="QQ14" s="7"/>
      <c r="QR14" s="7"/>
      <c r="QS14" s="7"/>
      <c r="QT14" s="7"/>
      <c r="QU14" s="7"/>
      <c r="QV14" s="7"/>
      <c r="QW14" s="7"/>
      <c r="QX14" s="7"/>
      <c r="QY14" s="7"/>
      <c r="QZ14" s="7"/>
      <c r="RA14" s="7"/>
      <c r="RB14" s="7"/>
      <c r="RC14" s="7"/>
      <c r="RD14" s="7"/>
      <c r="RE14" s="7"/>
      <c r="RF14" s="7"/>
      <c r="RG14" s="7"/>
      <c r="RH14" s="7"/>
      <c r="RI14" s="7"/>
      <c r="RJ14" s="7"/>
      <c r="RK14" s="7"/>
      <c r="RL14" s="7"/>
      <c r="RM14" s="7"/>
      <c r="RN14" s="7"/>
      <c r="RO14" s="7"/>
      <c r="RP14" s="7"/>
      <c r="RQ14" s="7"/>
      <c r="RR14" s="7"/>
      <c r="RS14" s="7"/>
      <c r="RT14" s="7"/>
      <c r="RU14" s="7"/>
      <c r="RV14" s="7"/>
      <c r="RW14" s="7"/>
      <c r="RX14" s="7"/>
      <c r="RY14" s="7"/>
      <c r="RZ14" s="7"/>
      <c r="SA14" s="7"/>
      <c r="SB14" s="7"/>
      <c r="SC14" s="7"/>
      <c r="SD14" s="7"/>
      <c r="SE14" s="7"/>
      <c r="SF14" s="7"/>
      <c r="SG14" s="7"/>
      <c r="SH14" s="7"/>
      <c r="SI14" s="7"/>
      <c r="SJ14" s="7"/>
      <c r="SK14" s="7"/>
      <c r="SL14" s="7"/>
      <c r="SM14" s="7"/>
      <c r="SN14" s="7"/>
      <c r="SO14" s="7"/>
      <c r="SP14" s="7"/>
      <c r="SQ14" s="7"/>
      <c r="SR14" s="7"/>
      <c r="SS14" s="7"/>
      <c r="ST14" s="7"/>
      <c r="SU14" s="7"/>
      <c r="SV14" s="7"/>
      <c r="SW14" s="7"/>
      <c r="SX14" s="7"/>
      <c r="SY14" s="7"/>
      <c r="SZ14" s="7"/>
      <c r="TA14" s="7"/>
      <c r="TB14" s="7"/>
      <c r="TC14" s="7"/>
      <c r="TD14" s="7"/>
      <c r="TE14" s="7"/>
      <c r="TF14" s="7"/>
      <c r="TG14" s="7"/>
      <c r="TH14" s="7"/>
      <c r="TI14" s="7"/>
      <c r="TJ14" s="7"/>
      <c r="TK14" s="7"/>
      <c r="TL14" s="7"/>
      <c r="TM14" s="7"/>
      <c r="TN14" s="7"/>
      <c r="TO14" s="7"/>
      <c r="TP14" s="7"/>
      <c r="TQ14" s="7"/>
      <c r="TR14" s="7"/>
      <c r="TS14" s="7"/>
      <c r="TT14" s="7"/>
      <c r="TU14" s="7"/>
      <c r="TV14" s="7"/>
      <c r="TW14" s="7"/>
      <c r="TX14" s="7"/>
      <c r="TY14" s="7"/>
      <c r="TZ14" s="7"/>
      <c r="UA14" s="7"/>
      <c r="UB14" s="7"/>
      <c r="UC14" s="7"/>
      <c r="UD14" s="7"/>
      <c r="UE14" s="7"/>
      <c r="UF14" s="7"/>
      <c r="UG14" s="7"/>
      <c r="UH14" s="7"/>
      <c r="UI14" s="7"/>
      <c r="UJ14" s="7"/>
      <c r="UK14" s="7"/>
      <c r="UL14" s="7"/>
      <c r="UM14" s="7"/>
      <c r="UN14" s="7"/>
      <c r="UO14" s="7"/>
      <c r="UP14" s="7"/>
      <c r="UQ14" s="7"/>
      <c r="UR14" s="7"/>
      <c r="US14" s="7"/>
      <c r="UT14" s="7"/>
      <c r="UU14" s="7"/>
      <c r="UV14" s="7"/>
      <c r="UW14" s="7"/>
      <c r="UX14" s="7"/>
      <c r="UY14" s="7"/>
      <c r="UZ14" s="7"/>
      <c r="VA14" s="7"/>
      <c r="VB14" s="7"/>
      <c r="VC14" s="7"/>
      <c r="VD14" s="7"/>
      <c r="VE14" s="7"/>
      <c r="VF14" s="7"/>
      <c r="VG14" s="7"/>
      <c r="VH14" s="7"/>
      <c r="VI14" s="7"/>
      <c r="VJ14" s="7"/>
      <c r="VK14" s="7"/>
      <c r="VL14" s="7"/>
      <c r="VM14" s="7"/>
      <c r="VN14" s="7"/>
      <c r="VO14" s="7"/>
      <c r="VP14" s="7"/>
      <c r="VQ14" s="7"/>
      <c r="VR14" s="7"/>
      <c r="VS14" s="7"/>
      <c r="VT14" s="7"/>
      <c r="VU14" s="7"/>
      <c r="VV14" s="7"/>
      <c r="VW14" s="7"/>
      <c r="VX14" s="7"/>
      <c r="VY14" s="7"/>
      <c r="VZ14" s="7"/>
      <c r="WA14" s="7"/>
      <c r="WB14" s="7"/>
      <c r="WC14" s="7"/>
      <c r="WD14" s="7"/>
      <c r="WE14" s="7"/>
      <c r="WF14" s="7"/>
      <c r="WG14" s="7"/>
      <c r="WH14" s="7"/>
      <c r="WI14" s="7"/>
      <c r="WJ14" s="7"/>
      <c r="WK14" s="7"/>
      <c r="WL14" s="7"/>
      <c r="WM14" s="7"/>
      <c r="WN14" s="7"/>
      <c r="WO14" s="7"/>
      <c r="WP14" s="7"/>
      <c r="WQ14" s="7"/>
      <c r="WR14" s="7"/>
      <c r="WS14" s="7"/>
      <c r="WT14" s="7"/>
      <c r="WU14" s="7"/>
      <c r="WV14" s="7"/>
      <c r="WW14" s="7"/>
      <c r="WX14" s="7"/>
      <c r="WY14" s="7"/>
      <c r="WZ14" s="7"/>
      <c r="XA14" s="7"/>
      <c r="XB14" s="7"/>
      <c r="XC14" s="7"/>
      <c r="XD14" s="7"/>
      <c r="XE14" s="7"/>
      <c r="XF14" s="7"/>
      <c r="XG14" s="7"/>
      <c r="XH14" s="7"/>
      <c r="XI14" s="7"/>
      <c r="XJ14" s="7"/>
      <c r="XK14" s="7"/>
      <c r="XL14" s="7"/>
      <c r="XM14" s="7"/>
      <c r="XN14" s="7"/>
      <c r="XO14" s="7"/>
      <c r="XP14" s="7"/>
      <c r="XQ14" s="7"/>
      <c r="XR14" s="7"/>
      <c r="XS14" s="7"/>
      <c r="XT14" s="7"/>
      <c r="XU14" s="7"/>
      <c r="XV14" s="7"/>
      <c r="XW14" s="7"/>
      <c r="XX14" s="7"/>
      <c r="XY14" s="7"/>
      <c r="XZ14" s="7"/>
      <c r="YA14" s="7"/>
      <c r="YB14" s="7"/>
      <c r="YC14" s="7"/>
      <c r="YD14" s="7"/>
      <c r="YE14" s="7"/>
      <c r="YF14" s="7"/>
      <c r="YG14" s="7"/>
      <c r="YH14" s="7"/>
      <c r="YI14" s="7"/>
      <c r="YJ14" s="7"/>
      <c r="YK14" s="7"/>
      <c r="YL14" s="7"/>
      <c r="YM14" s="7"/>
      <c r="YN14" s="7"/>
      <c r="YO14" s="7"/>
      <c r="YP14" s="7"/>
      <c r="YQ14" s="7"/>
      <c r="YR14" s="7"/>
      <c r="YS14" s="7"/>
      <c r="YT14" s="7"/>
      <c r="YU14" s="7"/>
      <c r="YV14" s="7"/>
      <c r="YW14" s="7"/>
      <c r="YX14" s="7"/>
      <c r="YY14" s="7"/>
      <c r="YZ14" s="7"/>
      <c r="ZA14" s="7"/>
      <c r="ZB14" s="7"/>
      <c r="ZC14" s="7"/>
      <c r="ZD14" s="7"/>
      <c r="ZE14" s="7"/>
      <c r="ZF14" s="7"/>
      <c r="ZG14" s="7"/>
      <c r="ZH14" s="7"/>
      <c r="ZI14" s="7"/>
      <c r="ZJ14" s="7"/>
      <c r="ZK14" s="7"/>
      <c r="ZL14" s="7"/>
      <c r="ZM14" s="7"/>
      <c r="ZN14" s="7"/>
      <c r="ZO14" s="7"/>
      <c r="ZP14" s="7"/>
      <c r="ZQ14" s="7"/>
      <c r="ZR14" s="7"/>
      <c r="ZS14" s="7"/>
      <c r="ZT14" s="7"/>
      <c r="ZU14" s="7"/>
      <c r="ZV14" s="7"/>
      <c r="ZW14" s="7"/>
      <c r="ZX14" s="7"/>
      <c r="ZY14" s="7"/>
      <c r="ZZ14" s="7"/>
      <c r="AAA14" s="7"/>
      <c r="AAB14" s="7"/>
      <c r="AAC14" s="7"/>
      <c r="AAD14" s="7"/>
      <c r="AAE14" s="7"/>
      <c r="AAF14" s="7"/>
      <c r="AAG14" s="7"/>
      <c r="AAH14" s="7"/>
      <c r="AAI14" s="7"/>
      <c r="AAJ14" s="7"/>
      <c r="AAK14" s="7"/>
      <c r="AAL14" s="7"/>
      <c r="AAM14" s="7"/>
      <c r="AAN14" s="7"/>
      <c r="AAO14" s="7"/>
      <c r="AAP14" s="7"/>
      <c r="AAQ14" s="7"/>
      <c r="AAR14" s="7"/>
      <c r="AAS14" s="7"/>
      <c r="AAT14" s="7"/>
      <c r="AAU14" s="7"/>
      <c r="AAV14" s="7"/>
      <c r="AAW14" s="7"/>
      <c r="AAX14" s="7"/>
      <c r="AAY14" s="7"/>
      <c r="AAZ14" s="7"/>
      <c r="ABA14" s="7"/>
      <c r="ABB14" s="7"/>
      <c r="ABC14" s="7"/>
      <c r="ABD14" s="7"/>
      <c r="ABE14" s="7"/>
      <c r="ABF14" s="7"/>
      <c r="ABG14" s="7"/>
      <c r="ABH14" s="7"/>
      <c r="ABI14" s="7"/>
      <c r="ABJ14" s="7"/>
      <c r="ABK14" s="7"/>
      <c r="ABL14" s="7"/>
      <c r="ABM14" s="7"/>
      <c r="ABN14" s="7"/>
      <c r="ABO14" s="7"/>
      <c r="ABP14" s="7"/>
      <c r="ABQ14" s="7"/>
      <c r="ABR14" s="7"/>
      <c r="ABS14" s="7"/>
      <c r="ABT14" s="7"/>
      <c r="ABU14" s="7"/>
      <c r="ABV14" s="7"/>
      <c r="ABW14" s="7"/>
      <c r="ABX14" s="7"/>
      <c r="ABY14" s="7"/>
      <c r="ABZ14" s="7"/>
      <c r="ACA14" s="7"/>
      <c r="ACB14" s="7"/>
      <c r="ACC14" s="7"/>
      <c r="ACD14" s="7"/>
      <c r="ACE14" s="7"/>
      <c r="ACF14" s="7"/>
      <c r="ACG14" s="7"/>
      <c r="ACH14" s="7"/>
      <c r="ACI14" s="7"/>
      <c r="ACJ14" s="7"/>
      <c r="ACK14" s="7"/>
      <c r="ACL14" s="7"/>
      <c r="ACM14" s="7"/>
      <c r="ACN14" s="7"/>
      <c r="ACO14" s="7"/>
      <c r="ACP14" s="7"/>
      <c r="ACQ14" s="7"/>
      <c r="ACR14" s="7"/>
      <c r="ACS14" s="7"/>
      <c r="ACT14" s="7"/>
      <c r="ACU14" s="7"/>
      <c r="ACV14" s="7"/>
      <c r="ACW14" s="7"/>
      <c r="ACX14" s="7"/>
      <c r="ACY14" s="7"/>
      <c r="ACZ14" s="7"/>
      <c r="ADA14" s="7"/>
      <c r="ADB14" s="7"/>
      <c r="ADC14" s="7"/>
      <c r="ADD14" s="7"/>
      <c r="ADE14" s="7"/>
      <c r="ADF14" s="7"/>
      <c r="ADG14" s="7"/>
      <c r="ADH14" s="7"/>
      <c r="ADI14" s="7"/>
      <c r="ADJ14" s="7"/>
      <c r="ADK14" s="7"/>
      <c r="ADL14" s="7"/>
      <c r="ADM14" s="7"/>
      <c r="ADN14" s="7"/>
      <c r="ADO14" s="7"/>
      <c r="ADP14" s="7"/>
      <c r="ADQ14" s="7"/>
      <c r="ADR14" s="7"/>
      <c r="ADS14" s="7"/>
      <c r="ADT14" s="7"/>
      <c r="ADU14" s="7"/>
      <c r="ADV14" s="7"/>
      <c r="ADW14" s="7"/>
      <c r="ADX14" s="7"/>
      <c r="ADY14" s="7"/>
      <c r="ADZ14" s="7"/>
      <c r="AEA14" s="7"/>
      <c r="AEB14" s="7"/>
      <c r="AEC14" s="7"/>
      <c r="AED14" s="7"/>
      <c r="AEE14" s="7"/>
      <c r="AEF14" s="7"/>
      <c r="AEG14" s="7"/>
      <c r="AEH14" s="7"/>
      <c r="AEI14" s="7"/>
      <c r="AEJ14" s="7"/>
      <c r="AEK14" s="7"/>
      <c r="AEL14" s="7"/>
      <c r="AEM14" s="7"/>
      <c r="AEN14" s="7"/>
      <c r="AEO14" s="7"/>
      <c r="AEP14" s="7"/>
      <c r="AEQ14" s="7"/>
      <c r="AER14" s="7"/>
      <c r="AES14" s="7"/>
      <c r="AET14" s="7"/>
      <c r="AEU14" s="7"/>
      <c r="AEV14" s="7"/>
      <c r="AEW14" s="7"/>
      <c r="AEX14" s="7"/>
      <c r="AEY14" s="7"/>
      <c r="AEZ14" s="7"/>
      <c r="AFA14" s="7"/>
      <c r="AFB14" s="7"/>
      <c r="AFC14" s="7"/>
      <c r="AFD14" s="7"/>
      <c r="AFE14" s="7"/>
      <c r="AFF14" s="7"/>
      <c r="AFG14" s="7"/>
      <c r="AFH14" s="7"/>
      <c r="AFI14" s="7"/>
      <c r="AFJ14" s="7"/>
      <c r="AFK14" s="7"/>
      <c r="AFL14" s="7"/>
      <c r="AFM14" s="7"/>
      <c r="AFN14" s="7"/>
      <c r="AFO14" s="7"/>
      <c r="AFP14" s="7"/>
      <c r="AFQ14" s="7"/>
      <c r="AFR14" s="7"/>
      <c r="AFS14" s="7"/>
      <c r="AFT14" s="7"/>
      <c r="AFU14" s="7"/>
      <c r="AFV14" s="7"/>
      <c r="AFW14" s="7"/>
      <c r="AFX14" s="7"/>
      <c r="AFY14" s="7"/>
      <c r="AFZ14" s="7"/>
      <c r="AGA14" s="7"/>
      <c r="AGB14" s="7"/>
      <c r="AGC14" s="7"/>
      <c r="AGD14" s="7"/>
      <c r="AGE14" s="7"/>
      <c r="AGF14" s="7"/>
      <c r="AGG14" s="7"/>
      <c r="AGH14" s="7"/>
      <c r="AGI14" s="7"/>
      <c r="AGJ14" s="7"/>
      <c r="AGK14" s="7"/>
      <c r="AGL14" s="7"/>
      <c r="AGM14" s="7"/>
      <c r="AGN14" s="7"/>
      <c r="AGO14" s="7"/>
      <c r="AGP14" s="7"/>
      <c r="AGQ14" s="7"/>
      <c r="AGR14" s="7"/>
      <c r="AGS14" s="7"/>
      <c r="AGT14" s="7"/>
      <c r="AGU14" s="7"/>
      <c r="AGV14" s="7"/>
      <c r="AGW14" s="7"/>
      <c r="AGX14" s="7"/>
      <c r="AGY14" s="7"/>
      <c r="AGZ14" s="7"/>
      <c r="AHA14" s="7"/>
      <c r="AHB14" s="7"/>
      <c r="AHC14" s="7"/>
      <c r="AHD14" s="7"/>
      <c r="AHE14" s="7"/>
      <c r="AHF14" s="7"/>
      <c r="AHG14" s="7"/>
      <c r="AHH14" s="7"/>
      <c r="AHI14" s="7"/>
      <c r="AHJ14" s="7"/>
      <c r="AHK14" s="7"/>
      <c r="AHL14" s="7"/>
      <c r="AHM14" s="7"/>
      <c r="AHN14" s="7"/>
      <c r="AHO14" s="7"/>
      <c r="AHP14" s="7"/>
      <c r="AHQ14" s="7"/>
      <c r="AHR14" s="7"/>
      <c r="AHS14" s="7"/>
      <c r="AHT14" s="7"/>
      <c r="AHU14" s="7"/>
      <c r="AHV14" s="7"/>
      <c r="AHW14" s="7"/>
      <c r="AHX14" s="7"/>
      <c r="AHY14" s="7"/>
      <c r="AHZ14" s="7"/>
      <c r="AIA14" s="7"/>
      <c r="AIB14" s="7"/>
      <c r="AIC14" s="7"/>
      <c r="AID14" s="7"/>
      <c r="AIE14" s="7"/>
      <c r="AIF14" s="7"/>
      <c r="AIG14" s="7"/>
      <c r="AIH14" s="7"/>
      <c r="AII14" s="7"/>
      <c r="AIJ14" s="7"/>
      <c r="AIK14" s="7"/>
      <c r="AIL14" s="7"/>
      <c r="AIM14" s="7"/>
      <c r="AIN14" s="7"/>
      <c r="AIO14" s="7"/>
      <c r="AIP14" s="7"/>
      <c r="AIQ14" s="7"/>
      <c r="AIR14" s="7"/>
      <c r="AIS14" s="7"/>
      <c r="AIT14" s="7"/>
      <c r="AIU14" s="7"/>
      <c r="AIV14" s="7"/>
      <c r="AIW14" s="7"/>
      <c r="AIX14" s="7"/>
      <c r="AIY14" s="7"/>
      <c r="AIZ14" s="7"/>
      <c r="AJA14" s="7"/>
      <c r="AJB14" s="7"/>
      <c r="AJC14" s="7"/>
      <c r="AJD14" s="7"/>
      <c r="AJE14" s="7"/>
      <c r="AJF14" s="7"/>
      <c r="AJG14" s="7"/>
      <c r="AJH14" s="7"/>
      <c r="AJI14" s="7"/>
      <c r="AJJ14" s="7"/>
      <c r="AJK14" s="7"/>
      <c r="AJL14" s="7"/>
      <c r="AJM14" s="7"/>
      <c r="AJN14" s="7"/>
      <c r="AJO14" s="7"/>
      <c r="AJP14" s="7"/>
      <c r="AJQ14" s="7"/>
      <c r="AJR14" s="7"/>
      <c r="AJS14" s="7"/>
      <c r="AJT14" s="7"/>
      <c r="AJU14" s="7"/>
      <c r="AJV14" s="7"/>
      <c r="AJW14" s="7"/>
      <c r="AJX14" s="7"/>
      <c r="AJY14" s="7"/>
      <c r="AJZ14" s="7"/>
      <c r="AKA14" s="7"/>
      <c r="AKB14" s="7"/>
      <c r="AKC14" s="7"/>
      <c r="AKD14" s="7"/>
      <c r="AKE14" s="7"/>
      <c r="AKF14" s="7"/>
      <c r="AKG14" s="7"/>
      <c r="AKH14" s="7"/>
      <c r="AKI14" s="7"/>
      <c r="AKJ14" s="7"/>
      <c r="AKK14" s="7"/>
      <c r="AKL14" s="7"/>
      <c r="AKM14" s="7"/>
      <c r="AKN14" s="7"/>
      <c r="AKO14" s="7"/>
      <c r="AKP14" s="7"/>
      <c r="AKQ14" s="7"/>
      <c r="AKR14" s="7"/>
      <c r="AKS14" s="7"/>
      <c r="AKT14" s="7"/>
      <c r="AKU14" s="7"/>
      <c r="AKV14" s="7"/>
      <c r="AKW14" s="7"/>
      <c r="AKX14" s="7"/>
      <c r="AKY14" s="7"/>
      <c r="AKZ14" s="7"/>
      <c r="ALA14" s="7"/>
      <c r="ALB14" s="7"/>
      <c r="ALC14" s="7"/>
      <c r="ALD14" s="7"/>
      <c r="ALE14" s="7"/>
      <c r="ALF14" s="7"/>
      <c r="ALG14" s="7"/>
      <c r="ALH14" s="7"/>
      <c r="ALI14" s="7"/>
      <c r="ALJ14" s="7"/>
      <c r="ALK14" s="7"/>
      <c r="ALL14" s="7"/>
      <c r="ALM14" s="7"/>
      <c r="ALN14" s="7"/>
      <c r="ALO14" s="7"/>
      <c r="ALP14" s="7"/>
      <c r="ALQ14" s="7"/>
      <c r="ALR14" s="7"/>
      <c r="ALS14" s="7"/>
      <c r="ALT14" s="7"/>
      <c r="ALU14" s="7"/>
      <c r="ALV14" s="7"/>
      <c r="ALW14" s="7"/>
      <c r="ALX14" s="7"/>
      <c r="ALY14" s="7"/>
      <c r="ALZ14" s="7"/>
      <c r="AMA14" s="7"/>
      <c r="AMB14" s="7"/>
      <c r="AMC14" s="7"/>
      <c r="AMD14" s="7"/>
      <c r="AME14" s="7"/>
      <c r="AMF14" s="7"/>
      <c r="AMG14" s="7"/>
      <c r="AMH14" s="7"/>
      <c r="AMI14" s="7"/>
      <c r="AMJ14" s="7"/>
      <c r="AMK14" s="7"/>
      <c r="AML14" s="7"/>
      <c r="AMM14" s="7"/>
      <c r="AMN14" s="7"/>
      <c r="AMO14" s="7"/>
      <c r="AMP14" s="7"/>
      <c r="AMQ14" s="7"/>
      <c r="AMR14" s="7"/>
      <c r="AMS14" s="7"/>
      <c r="AMT14" s="7"/>
      <c r="AMU14" s="7"/>
      <c r="AMV14" s="7"/>
      <c r="AMW14" s="7"/>
      <c r="AMX14" s="7"/>
      <c r="AMY14" s="7"/>
      <c r="AMZ14" s="7"/>
      <c r="ANA14" s="7"/>
      <c r="ANB14" s="7"/>
      <c r="ANC14" s="7"/>
      <c r="AND14" s="7"/>
      <c r="ANE14" s="7"/>
      <c r="ANF14" s="7"/>
      <c r="ANG14" s="7"/>
      <c r="ANH14" s="7"/>
      <c r="ANI14" s="7"/>
      <c r="ANJ14" s="7"/>
      <c r="ANK14" s="7"/>
      <c r="ANL14" s="7"/>
      <c r="ANM14" s="7"/>
      <c r="ANN14" s="7"/>
      <c r="ANO14" s="7"/>
      <c r="ANP14" s="7"/>
      <c r="ANQ14" s="7"/>
      <c r="ANR14" s="7"/>
      <c r="ANS14" s="7"/>
      <c r="ANT14" s="7"/>
      <c r="ANU14" s="7"/>
      <c r="ANV14" s="7"/>
      <c r="ANW14" s="7"/>
      <c r="ANX14" s="7"/>
      <c r="ANY14" s="7"/>
      <c r="ANZ14" s="7"/>
      <c r="AOA14" s="7"/>
      <c r="AOB14" s="7"/>
      <c r="AOC14" s="7"/>
      <c r="AOD14" s="7"/>
      <c r="AOE14" s="7"/>
      <c r="AOF14" s="7"/>
      <c r="AOG14" s="7"/>
      <c r="AOH14" s="7"/>
      <c r="AOI14" s="7"/>
      <c r="AOJ14" s="7"/>
      <c r="AOK14" s="7"/>
      <c r="AOL14" s="7"/>
      <c r="AOM14" s="7"/>
      <c r="AON14" s="7"/>
      <c r="AOO14" s="7"/>
      <c r="AOP14" s="7"/>
      <c r="AOQ14" s="7"/>
      <c r="AOR14" s="7"/>
      <c r="AOS14" s="7"/>
      <c r="AOT14" s="7"/>
      <c r="AOU14" s="7"/>
      <c r="AOV14" s="7"/>
      <c r="AOW14" s="7"/>
      <c r="AOX14" s="7"/>
      <c r="AOY14" s="7"/>
      <c r="AOZ14" s="7"/>
      <c r="APA14" s="7"/>
      <c r="APB14" s="7"/>
      <c r="APC14" s="7"/>
      <c r="APD14" s="7"/>
      <c r="APE14" s="7"/>
      <c r="APF14" s="7"/>
      <c r="APG14" s="7"/>
      <c r="APH14" s="7"/>
      <c r="API14" s="7"/>
      <c r="APJ14" s="7"/>
      <c r="APK14" s="7"/>
      <c r="APL14" s="7"/>
      <c r="APM14" s="7"/>
      <c r="APN14" s="7"/>
      <c r="APO14" s="7"/>
      <c r="APP14" s="7"/>
      <c r="APQ14" s="7"/>
      <c r="APR14" s="7"/>
      <c r="APS14" s="7"/>
      <c r="APT14" s="7"/>
      <c r="APU14" s="7"/>
      <c r="APV14" s="7"/>
      <c r="APW14" s="7"/>
      <c r="APX14" s="7"/>
      <c r="APY14" s="7"/>
      <c r="APZ14" s="7"/>
      <c r="AQA14" s="7"/>
      <c r="AQB14" s="7"/>
      <c r="AQC14" s="7"/>
      <c r="AQD14" s="7"/>
      <c r="AQE14" s="7"/>
      <c r="AQF14" s="7"/>
      <c r="AQG14" s="7"/>
      <c r="AQH14" s="7"/>
      <c r="AQI14" s="7"/>
      <c r="AQJ14" s="7"/>
      <c r="AQK14" s="7"/>
      <c r="AQL14" s="7"/>
      <c r="AQM14" s="7"/>
      <c r="AQN14" s="7"/>
      <c r="AQO14" s="7"/>
      <c r="AQP14" s="7"/>
      <c r="AQQ14" s="7"/>
      <c r="AQR14" s="7"/>
      <c r="AQS14" s="7"/>
      <c r="AQT14" s="7"/>
      <c r="AQU14" s="7"/>
      <c r="AQV14" s="7"/>
      <c r="AQW14" s="7"/>
      <c r="AQX14" s="7"/>
      <c r="AQY14" s="7"/>
      <c r="AQZ14" s="7"/>
      <c r="ARA14" s="7"/>
      <c r="ARB14" s="7"/>
      <c r="ARC14" s="7"/>
      <c r="ARD14" s="7"/>
      <c r="ARE14" s="7"/>
      <c r="ARF14" s="7"/>
      <c r="ARG14" s="7"/>
      <c r="ARH14" s="7"/>
      <c r="ARI14" s="7"/>
      <c r="ARJ14" s="7"/>
      <c r="ARK14" s="7"/>
      <c r="ARL14" s="7"/>
      <c r="ARM14" s="7"/>
      <c r="ARN14" s="7"/>
      <c r="ARO14" s="7"/>
      <c r="ARP14" s="7"/>
      <c r="ARQ14" s="7"/>
      <c r="ARR14" s="7"/>
      <c r="ARS14" s="7"/>
      <c r="ART14" s="7"/>
      <c r="ARU14" s="7"/>
      <c r="ARV14" s="7"/>
      <c r="ARW14" s="7"/>
      <c r="ARX14" s="7"/>
      <c r="ARY14" s="7"/>
      <c r="ARZ14" s="7"/>
      <c r="ASA14" s="7"/>
      <c r="ASB14" s="7"/>
      <c r="ASC14" s="7"/>
      <c r="ASD14" s="7"/>
      <c r="ASE14" s="7"/>
      <c r="ASF14" s="7"/>
      <c r="ASG14" s="7"/>
      <c r="ASH14" s="7"/>
      <c r="ASI14" s="7"/>
      <c r="ASJ14" s="7"/>
      <c r="ASK14" s="7"/>
      <c r="ASL14" s="7"/>
      <c r="ASM14" s="7"/>
      <c r="ASN14" s="7"/>
      <c r="ASO14" s="7"/>
      <c r="ASP14" s="7"/>
      <c r="ASQ14" s="7"/>
      <c r="ASR14" s="7"/>
      <c r="ASS14" s="7"/>
      <c r="AST14" s="7"/>
      <c r="ASU14" s="7"/>
      <c r="ASV14" s="7"/>
      <c r="ASW14" s="7"/>
      <c r="ASX14" s="7"/>
      <c r="ASY14" s="7"/>
      <c r="ASZ14" s="7"/>
      <c r="ATA14" s="7"/>
      <c r="ATB14" s="7"/>
      <c r="ATC14" s="7"/>
      <c r="ATD14" s="7"/>
      <c r="ATE14" s="7"/>
      <c r="ATF14" s="7"/>
      <c r="ATG14" s="7"/>
      <c r="ATH14" s="7"/>
      <c r="ATI14" s="7"/>
      <c r="ATJ14" s="7"/>
      <c r="ATK14" s="7"/>
      <c r="ATL14" s="7"/>
      <c r="ATM14" s="7"/>
      <c r="ATN14" s="7"/>
      <c r="ATO14" s="7"/>
      <c r="ATP14" s="7"/>
      <c r="ATQ14" s="7"/>
      <c r="ATR14" s="7"/>
      <c r="ATS14" s="7"/>
      <c r="ATT14" s="7"/>
      <c r="ATU14" s="7"/>
      <c r="ATV14" s="7"/>
      <c r="ATW14" s="7"/>
      <c r="ATX14" s="7"/>
      <c r="ATY14" s="7"/>
      <c r="ATZ14" s="7"/>
      <c r="AUA14" s="7"/>
      <c r="AUB14" s="7"/>
      <c r="AUC14" s="7"/>
      <c r="AUD14" s="7"/>
      <c r="AUE14" s="7"/>
      <c r="AUF14" s="7"/>
      <c r="AUG14" s="7"/>
      <c r="AUH14" s="7"/>
      <c r="AUI14" s="7"/>
      <c r="AUJ14" s="7"/>
      <c r="AUK14" s="7"/>
      <c r="AUL14" s="7"/>
      <c r="AUM14" s="7"/>
      <c r="AUN14" s="7"/>
      <c r="AUO14" s="7"/>
      <c r="AUP14" s="7"/>
      <c r="AUQ14" s="7"/>
      <c r="AUR14" s="7"/>
      <c r="AUS14" s="7"/>
      <c r="AUT14" s="7"/>
      <c r="AUU14" s="7"/>
      <c r="AUV14" s="7"/>
      <c r="AUW14" s="7"/>
      <c r="AUX14" s="7"/>
      <c r="AUY14" s="7"/>
      <c r="AUZ14" s="7"/>
      <c r="AVA14" s="7"/>
      <c r="AVB14" s="7"/>
      <c r="AVC14" s="7"/>
      <c r="AVD14" s="7"/>
      <c r="AVE14" s="7"/>
      <c r="AVF14" s="7"/>
      <c r="AVG14" s="7"/>
      <c r="AVH14" s="7"/>
      <c r="AVI14" s="7"/>
      <c r="AVJ14" s="7"/>
      <c r="AVK14" s="7"/>
      <c r="AVL14" s="7"/>
      <c r="AVM14" s="7"/>
      <c r="AVN14" s="7"/>
      <c r="AVO14" s="7"/>
      <c r="AVP14" s="7"/>
      <c r="AVQ14" s="7"/>
      <c r="AVR14" s="7"/>
      <c r="AVS14" s="7"/>
      <c r="AVT14" s="7"/>
      <c r="AVU14" s="7"/>
      <c r="AVV14" s="7"/>
      <c r="AVW14" s="7"/>
      <c r="AVX14" s="7"/>
      <c r="AVY14" s="7"/>
      <c r="AVZ14" s="7"/>
      <c r="AWA14" s="7"/>
      <c r="AWB14" s="7"/>
      <c r="AWC14" s="7"/>
      <c r="AWD14" s="7"/>
      <c r="AWE14" s="7"/>
      <c r="AWF14" s="7"/>
      <c r="AWG14" s="7"/>
      <c r="AWH14" s="7"/>
      <c r="AWI14" s="7"/>
      <c r="AWJ14" s="7"/>
      <c r="AWK14" s="7"/>
      <c r="AWL14" s="7"/>
      <c r="AWM14" s="7"/>
      <c r="AWN14" s="7"/>
      <c r="AWO14" s="7"/>
      <c r="AWP14" s="7"/>
      <c r="AWQ14" s="7"/>
      <c r="AWR14" s="7"/>
      <c r="AWS14" s="7"/>
      <c r="AWT14" s="7"/>
      <c r="AWU14" s="7"/>
      <c r="AWV14" s="7"/>
      <c r="AWW14" s="7"/>
      <c r="AWX14" s="7"/>
      <c r="AWY14" s="7"/>
      <c r="AWZ14" s="7"/>
      <c r="AXA14" s="7"/>
      <c r="AXB14" s="7"/>
      <c r="AXC14" s="7"/>
      <c r="AXD14" s="7"/>
      <c r="AXE14" s="7"/>
      <c r="AXF14" s="7"/>
      <c r="AXG14" s="7"/>
      <c r="AXH14" s="7"/>
      <c r="AXI14" s="7"/>
      <c r="AXJ14" s="7"/>
      <c r="AXK14" s="7"/>
      <c r="AXL14" s="7"/>
      <c r="AXM14" s="7"/>
      <c r="AXN14" s="7"/>
      <c r="AXO14" s="7"/>
      <c r="AXP14" s="7"/>
      <c r="AXQ14" s="7"/>
      <c r="AXR14" s="7"/>
      <c r="AXS14" s="7"/>
      <c r="AXT14" s="7"/>
      <c r="AXU14" s="7"/>
      <c r="AXV14" s="7"/>
      <c r="AXW14" s="7"/>
      <c r="AXX14" s="7"/>
      <c r="AXY14" s="7"/>
      <c r="AXZ14" s="7"/>
      <c r="AYA14" s="7"/>
      <c r="AYB14" s="7"/>
      <c r="AYC14" s="7"/>
      <c r="AYD14" s="7"/>
      <c r="AYE14" s="7"/>
      <c r="AYF14" s="7"/>
      <c r="AYG14" s="7"/>
      <c r="AYH14" s="7"/>
      <c r="AYI14" s="7"/>
      <c r="AYJ14" s="7"/>
      <c r="AYK14" s="7"/>
      <c r="AYL14" s="7"/>
      <c r="AYM14" s="7"/>
      <c r="AYN14" s="7"/>
      <c r="AYO14" s="7"/>
      <c r="AYP14" s="7"/>
      <c r="AYQ14" s="7"/>
      <c r="AYR14" s="7"/>
      <c r="AYS14" s="7"/>
      <c r="AYT14" s="7"/>
      <c r="AYU14" s="7"/>
      <c r="AYV14" s="7"/>
      <c r="AYW14" s="7"/>
      <c r="AYX14" s="7"/>
      <c r="AYY14" s="7"/>
      <c r="AYZ14" s="7"/>
      <c r="AZA14" s="7"/>
      <c r="AZB14" s="7"/>
      <c r="AZC14" s="7"/>
      <c r="AZD14" s="7"/>
      <c r="AZE14" s="7"/>
      <c r="AZF14" s="7"/>
      <c r="AZG14" s="7"/>
      <c r="AZH14" s="7"/>
      <c r="AZI14" s="7"/>
      <c r="AZJ14" s="7"/>
      <c r="AZK14" s="7"/>
      <c r="AZL14" s="7"/>
      <c r="AZM14" s="7"/>
      <c r="AZN14" s="7"/>
      <c r="AZO14" s="7"/>
      <c r="AZP14" s="7"/>
      <c r="AZQ14" s="7"/>
      <c r="AZR14" s="7"/>
      <c r="AZS14" s="7"/>
      <c r="AZT14" s="7"/>
      <c r="AZU14" s="7"/>
      <c r="AZV14" s="7"/>
      <c r="AZW14" s="7"/>
      <c r="AZX14" s="7"/>
      <c r="AZY14" s="7"/>
      <c r="AZZ14" s="7"/>
      <c r="BAA14" s="7"/>
      <c r="BAB14" s="7"/>
      <c r="BAC14" s="7"/>
      <c r="BAD14" s="7"/>
      <c r="BAE14" s="7"/>
      <c r="BAF14" s="7"/>
      <c r="BAG14" s="7"/>
      <c r="BAH14" s="7"/>
      <c r="BAI14" s="7"/>
      <c r="BAJ14" s="7"/>
      <c r="BAK14" s="7"/>
      <c r="BAL14" s="7"/>
      <c r="BAM14" s="7"/>
      <c r="BAN14" s="7"/>
      <c r="BAO14" s="7"/>
      <c r="BAP14" s="7"/>
      <c r="BAQ14" s="7"/>
      <c r="BAR14" s="7"/>
      <c r="BAS14" s="7"/>
      <c r="BAT14" s="7"/>
      <c r="BAU14" s="7"/>
      <c r="BAV14" s="7"/>
      <c r="BAW14" s="7"/>
      <c r="BAX14" s="7"/>
      <c r="BAY14" s="7"/>
      <c r="BAZ14" s="7"/>
      <c r="BBA14" s="7"/>
      <c r="BBB14" s="7"/>
      <c r="BBC14" s="7"/>
      <c r="BBD14" s="7"/>
      <c r="BBE14" s="7"/>
      <c r="BBF14" s="7"/>
      <c r="BBG14" s="7"/>
      <c r="BBH14" s="7"/>
      <c r="BBI14" s="7"/>
      <c r="BBJ14" s="7"/>
      <c r="BBK14" s="7"/>
      <c r="BBL14" s="7"/>
      <c r="BBM14" s="7"/>
      <c r="BBN14" s="7"/>
      <c r="BBO14" s="7"/>
      <c r="BBP14" s="7"/>
      <c r="BBQ14" s="7"/>
      <c r="BBR14" s="7"/>
      <c r="BBS14" s="7"/>
      <c r="BBT14" s="7"/>
      <c r="BBU14" s="7"/>
      <c r="BBV14" s="7"/>
      <c r="BBW14" s="7"/>
      <c r="BBX14" s="7"/>
      <c r="BBY14" s="7"/>
      <c r="BBZ14" s="7"/>
      <c r="BCA14" s="7"/>
      <c r="BCB14" s="7"/>
      <c r="BCC14" s="7"/>
      <c r="BCD14" s="7"/>
      <c r="BCE14" s="7"/>
      <c r="BCF14" s="7"/>
      <c r="BCG14" s="7"/>
      <c r="BCH14" s="7"/>
      <c r="BCI14" s="7"/>
      <c r="BCJ14" s="7"/>
      <c r="BCK14" s="7"/>
      <c r="BCL14" s="7"/>
      <c r="BCM14" s="7"/>
      <c r="BCN14" s="7"/>
      <c r="BCO14" s="7"/>
      <c r="BCP14" s="7"/>
      <c r="BCQ14" s="7"/>
      <c r="BCR14" s="7"/>
      <c r="BCS14" s="7"/>
      <c r="BCT14" s="7"/>
      <c r="BCU14" s="7"/>
      <c r="BCV14" s="7"/>
      <c r="BCW14" s="7"/>
      <c r="BCX14" s="7"/>
      <c r="BCY14" s="7"/>
      <c r="BCZ14" s="7"/>
      <c r="BDA14" s="7"/>
      <c r="BDB14" s="7"/>
      <c r="BDC14" s="7"/>
      <c r="BDD14" s="7"/>
      <c r="BDE14" s="7"/>
      <c r="BDF14" s="7"/>
      <c r="BDG14" s="7"/>
      <c r="BDH14" s="7"/>
      <c r="BDI14" s="7"/>
      <c r="BDJ14" s="7"/>
      <c r="BDK14" s="7"/>
      <c r="BDL14" s="7"/>
      <c r="BDM14" s="7"/>
      <c r="BDN14" s="7"/>
      <c r="BDO14" s="7"/>
      <c r="BDP14" s="7"/>
      <c r="BDQ14" s="7"/>
    </row>
    <row r="15" spans="1:1473" x14ac:dyDescent="0.35">
      <c r="A15" s="7"/>
      <c r="B15" s="12" t="s">
        <v>246</v>
      </c>
      <c r="C15" s="1134">
        <f>Einstellungen!E25</f>
        <v>1.6847941991895928E-2</v>
      </c>
      <c r="D15" s="712">
        <f t="shared" si="1"/>
        <v>1.1793559394327149</v>
      </c>
      <c r="E15" s="713">
        <f>D15/Einstellungen!E35/Jahresarbeitszeitmodelle!$D$7*40</f>
        <v>9.8075337998562565E-2</v>
      </c>
      <c r="F15" s="714">
        <f>Einstellungen!G35</f>
        <v>13</v>
      </c>
      <c r="G15" s="705">
        <f>D15/F15/Jahresarbeitszeitmodelle!$D$7*40</f>
        <v>9.8075337998562565E-2</v>
      </c>
      <c r="H15" s="1952"/>
      <c r="I15" s="1953"/>
      <c r="J15" s="7"/>
      <c r="K15" s="7"/>
      <c r="L15" s="1524">
        <v>0.25</v>
      </c>
      <c r="M15" s="1525">
        <v>0.35416666666666669</v>
      </c>
      <c r="N15" s="1526" t="s">
        <v>760</v>
      </c>
      <c r="O15" s="1527">
        <f t="shared" ref="O15:O21" si="2">M15-L15</f>
        <v>0.10416666666666669</v>
      </c>
      <c r="P15" s="1528">
        <f>HOUR(O15)*60+MINUTE(O15)</f>
        <v>150</v>
      </c>
      <c r="Q15" s="496">
        <v>1</v>
      </c>
      <c r="R15" s="506">
        <f>Q15*P15</f>
        <v>150</v>
      </c>
      <c r="S15" s="497">
        <v>1</v>
      </c>
      <c r="T15" s="507">
        <f>S15*P15</f>
        <v>150</v>
      </c>
      <c r="U15" s="497">
        <v>1</v>
      </c>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c r="HJ15" s="7"/>
      <c r="HK15" s="7"/>
      <c r="HL15" s="7"/>
      <c r="HM15" s="7"/>
      <c r="HN15" s="7"/>
      <c r="HO15" s="7"/>
      <c r="HP15" s="7"/>
      <c r="HQ15" s="7"/>
      <c r="HR15" s="7"/>
      <c r="HS15" s="7"/>
      <c r="HT15" s="7"/>
      <c r="HU15" s="7"/>
      <c r="HV15" s="7"/>
      <c r="HW15" s="7"/>
      <c r="HX15" s="7"/>
      <c r="HY15" s="7"/>
      <c r="HZ15" s="7"/>
      <c r="IA15" s="7"/>
      <c r="IB15" s="7"/>
      <c r="IC15" s="7"/>
      <c r="ID15" s="7"/>
      <c r="IE15" s="7"/>
      <c r="IF15" s="7"/>
      <c r="IG15" s="7"/>
      <c r="IH15" s="7"/>
      <c r="II15" s="7"/>
      <c r="IJ15" s="7"/>
      <c r="IK15" s="7"/>
      <c r="IL15" s="7"/>
      <c r="IM15" s="7"/>
      <c r="IN15" s="7"/>
      <c r="IO15" s="7"/>
      <c r="IP15" s="7"/>
      <c r="IQ15" s="7"/>
      <c r="IR15" s="7"/>
      <c r="IS15" s="7"/>
      <c r="IT15" s="7"/>
      <c r="IU15" s="7"/>
      <c r="IV15" s="7"/>
      <c r="IW15" s="7"/>
      <c r="IX15" s="7"/>
      <c r="IY15" s="7"/>
      <c r="IZ15" s="7"/>
      <c r="JA15" s="7"/>
      <c r="JB15" s="7"/>
      <c r="JC15" s="7"/>
      <c r="JD15" s="7"/>
      <c r="JE15" s="7"/>
      <c r="JF15" s="7"/>
      <c r="JG15" s="7"/>
      <c r="JH15" s="7"/>
      <c r="JI15" s="7"/>
      <c r="JJ15" s="7"/>
      <c r="JK15" s="7"/>
      <c r="JL15" s="7"/>
      <c r="JM15" s="7"/>
      <c r="JN15" s="7"/>
      <c r="JO15" s="7"/>
      <c r="JP15" s="7"/>
      <c r="JQ15" s="7"/>
      <c r="JR15" s="7"/>
      <c r="JS15" s="7"/>
      <c r="JT15" s="7"/>
      <c r="JU15" s="7"/>
      <c r="JV15" s="7"/>
      <c r="JW15" s="7"/>
      <c r="JX15" s="7"/>
      <c r="JY15" s="7"/>
      <c r="JZ15" s="7"/>
      <c r="KA15" s="7"/>
      <c r="KB15" s="7"/>
      <c r="KC15" s="7"/>
      <c r="KD15" s="7"/>
      <c r="KE15" s="7"/>
      <c r="KF15" s="7"/>
      <c r="KG15" s="7"/>
      <c r="KH15" s="7"/>
      <c r="KI15" s="7"/>
      <c r="KJ15" s="7"/>
      <c r="KK15" s="7"/>
      <c r="KL15" s="7"/>
      <c r="KM15" s="7"/>
      <c r="KN15" s="7"/>
      <c r="KO15" s="7"/>
      <c r="KP15" s="7"/>
      <c r="KQ15" s="7"/>
      <c r="KR15" s="7"/>
      <c r="KS15" s="7"/>
      <c r="KT15" s="7"/>
      <c r="KU15" s="7"/>
      <c r="KV15" s="7"/>
      <c r="KW15" s="7"/>
      <c r="KX15" s="7"/>
      <c r="KY15" s="7"/>
      <c r="KZ15" s="7"/>
      <c r="LA15" s="7"/>
      <c r="LB15" s="7"/>
      <c r="LC15" s="7"/>
      <c r="LD15" s="7"/>
      <c r="LE15" s="7"/>
      <c r="LF15" s="7"/>
      <c r="LG15" s="7"/>
      <c r="LH15" s="7"/>
      <c r="LI15" s="7"/>
      <c r="LJ15" s="7"/>
      <c r="LK15" s="7"/>
      <c r="LL15" s="7"/>
      <c r="LM15" s="7"/>
      <c r="LN15" s="7"/>
      <c r="LO15" s="7"/>
      <c r="LP15" s="7"/>
      <c r="LQ15" s="7"/>
      <c r="LR15" s="7"/>
      <c r="LS15" s="7"/>
      <c r="LT15" s="7"/>
      <c r="LU15" s="7"/>
      <c r="LV15" s="7"/>
      <c r="LW15" s="7"/>
      <c r="LX15" s="7"/>
      <c r="LY15" s="7"/>
      <c r="LZ15" s="7"/>
      <c r="MA15" s="7"/>
      <c r="MB15" s="7"/>
      <c r="MC15" s="7"/>
      <c r="MD15" s="7"/>
      <c r="ME15" s="7"/>
      <c r="MF15" s="7"/>
      <c r="MG15" s="7"/>
      <c r="MH15" s="7"/>
      <c r="MI15" s="7"/>
      <c r="MJ15" s="7"/>
      <c r="MK15" s="7"/>
      <c r="ML15" s="7"/>
      <c r="MM15" s="7"/>
      <c r="MN15" s="7"/>
      <c r="MO15" s="7"/>
      <c r="MP15" s="7"/>
      <c r="MQ15" s="7"/>
      <c r="MR15" s="7"/>
      <c r="MS15" s="7"/>
      <c r="MT15" s="7"/>
      <c r="MU15" s="7"/>
      <c r="MV15" s="7"/>
      <c r="MW15" s="7"/>
      <c r="MX15" s="7"/>
      <c r="MY15" s="7"/>
      <c r="MZ15" s="7"/>
      <c r="NA15" s="7"/>
      <c r="NB15" s="7"/>
      <c r="NC15" s="7"/>
      <c r="ND15" s="7"/>
      <c r="NE15" s="7"/>
      <c r="NF15" s="7"/>
      <c r="NG15" s="7"/>
      <c r="NH15" s="7"/>
      <c r="NI15" s="7"/>
      <c r="NJ15" s="7"/>
      <c r="NK15" s="7"/>
      <c r="NL15" s="7"/>
      <c r="NM15" s="7"/>
      <c r="NN15" s="7"/>
      <c r="NO15" s="7"/>
      <c r="NP15" s="7"/>
      <c r="NQ15" s="7"/>
      <c r="NR15" s="7"/>
      <c r="NS15" s="7"/>
      <c r="NT15" s="7"/>
      <c r="NU15" s="7"/>
      <c r="NV15" s="7"/>
      <c r="NW15" s="7"/>
      <c r="NX15" s="7"/>
      <c r="NY15" s="7"/>
      <c r="NZ15" s="7"/>
      <c r="OA15" s="7"/>
      <c r="OB15" s="7"/>
      <c r="OC15" s="7"/>
      <c r="OD15" s="7"/>
      <c r="OE15" s="7"/>
      <c r="OF15" s="7"/>
      <c r="OG15" s="7"/>
      <c r="OH15" s="7"/>
      <c r="OI15" s="7"/>
      <c r="OJ15" s="7"/>
      <c r="OK15" s="7"/>
      <c r="OL15" s="7"/>
      <c r="OM15" s="7"/>
      <c r="ON15" s="7"/>
      <c r="OO15" s="7"/>
      <c r="OP15" s="7"/>
      <c r="OQ15" s="7"/>
      <c r="OR15" s="7"/>
      <c r="OS15" s="7"/>
      <c r="OT15" s="7"/>
      <c r="OU15" s="7"/>
      <c r="OV15" s="7"/>
      <c r="OW15" s="7"/>
      <c r="OX15" s="7"/>
      <c r="OY15" s="7"/>
      <c r="OZ15" s="7"/>
      <c r="PA15" s="7"/>
      <c r="PB15" s="7"/>
      <c r="PC15" s="7"/>
      <c r="PD15" s="7"/>
      <c r="PE15" s="7"/>
      <c r="PF15" s="7"/>
      <c r="PG15" s="7"/>
      <c r="PH15" s="7"/>
      <c r="PI15" s="7"/>
      <c r="PJ15" s="7"/>
      <c r="PK15" s="7"/>
      <c r="PL15" s="7"/>
      <c r="PM15" s="7"/>
      <c r="PN15" s="7"/>
      <c r="PO15" s="7"/>
      <c r="PP15" s="7"/>
      <c r="PQ15" s="7"/>
      <c r="PR15" s="7"/>
      <c r="PS15" s="7"/>
      <c r="PT15" s="7"/>
      <c r="PU15" s="7"/>
      <c r="PV15" s="7"/>
      <c r="PW15" s="7"/>
      <c r="PX15" s="7"/>
      <c r="PY15" s="7"/>
      <c r="PZ15" s="7"/>
      <c r="QA15" s="7"/>
      <c r="QB15" s="7"/>
      <c r="QC15" s="7"/>
      <c r="QD15" s="7"/>
      <c r="QE15" s="7"/>
      <c r="QF15" s="7"/>
      <c r="QG15" s="7"/>
      <c r="QH15" s="7"/>
      <c r="QI15" s="7"/>
      <c r="QJ15" s="7"/>
      <c r="QK15" s="7"/>
      <c r="QL15" s="7"/>
      <c r="QM15" s="7"/>
      <c r="QN15" s="7"/>
      <c r="QO15" s="7"/>
      <c r="QP15" s="7"/>
      <c r="QQ15" s="7"/>
      <c r="QR15" s="7"/>
      <c r="QS15" s="7"/>
      <c r="QT15" s="7"/>
      <c r="QU15" s="7"/>
      <c r="QV15" s="7"/>
      <c r="QW15" s="7"/>
      <c r="QX15" s="7"/>
      <c r="QY15" s="7"/>
      <c r="QZ15" s="7"/>
      <c r="RA15" s="7"/>
      <c r="RB15" s="7"/>
      <c r="RC15" s="7"/>
      <c r="RD15" s="7"/>
      <c r="RE15" s="7"/>
      <c r="RF15" s="7"/>
      <c r="RG15" s="7"/>
      <c r="RH15" s="7"/>
      <c r="RI15" s="7"/>
      <c r="RJ15" s="7"/>
      <c r="RK15" s="7"/>
      <c r="RL15" s="7"/>
      <c r="RM15" s="7"/>
      <c r="RN15" s="7"/>
      <c r="RO15" s="7"/>
      <c r="RP15" s="7"/>
      <c r="RQ15" s="7"/>
      <c r="RR15" s="7"/>
      <c r="RS15" s="7"/>
      <c r="RT15" s="7"/>
      <c r="RU15" s="7"/>
      <c r="RV15" s="7"/>
      <c r="RW15" s="7"/>
      <c r="RX15" s="7"/>
      <c r="RY15" s="7"/>
      <c r="RZ15" s="7"/>
      <c r="SA15" s="7"/>
      <c r="SB15" s="7"/>
      <c r="SC15" s="7"/>
      <c r="SD15" s="7"/>
      <c r="SE15" s="7"/>
      <c r="SF15" s="7"/>
      <c r="SG15" s="7"/>
      <c r="SH15" s="7"/>
      <c r="SI15" s="7"/>
      <c r="SJ15" s="7"/>
      <c r="SK15" s="7"/>
      <c r="SL15" s="7"/>
      <c r="SM15" s="7"/>
      <c r="SN15" s="7"/>
      <c r="SO15" s="7"/>
      <c r="SP15" s="7"/>
      <c r="SQ15" s="7"/>
      <c r="SR15" s="7"/>
      <c r="SS15" s="7"/>
      <c r="ST15" s="7"/>
      <c r="SU15" s="7"/>
      <c r="SV15" s="7"/>
      <c r="SW15" s="7"/>
      <c r="SX15" s="7"/>
      <c r="SY15" s="7"/>
      <c r="SZ15" s="7"/>
      <c r="TA15" s="7"/>
      <c r="TB15" s="7"/>
      <c r="TC15" s="7"/>
      <c r="TD15" s="7"/>
      <c r="TE15" s="7"/>
      <c r="TF15" s="7"/>
      <c r="TG15" s="7"/>
      <c r="TH15" s="7"/>
      <c r="TI15" s="7"/>
      <c r="TJ15" s="7"/>
      <c r="TK15" s="7"/>
      <c r="TL15" s="7"/>
      <c r="TM15" s="7"/>
      <c r="TN15" s="7"/>
      <c r="TO15" s="7"/>
      <c r="TP15" s="7"/>
      <c r="TQ15" s="7"/>
      <c r="TR15" s="7"/>
      <c r="TS15" s="7"/>
      <c r="TT15" s="7"/>
      <c r="TU15" s="7"/>
      <c r="TV15" s="7"/>
      <c r="TW15" s="7"/>
      <c r="TX15" s="7"/>
      <c r="TY15" s="7"/>
      <c r="TZ15" s="7"/>
      <c r="UA15" s="7"/>
      <c r="UB15" s="7"/>
      <c r="UC15" s="7"/>
      <c r="UD15" s="7"/>
      <c r="UE15" s="7"/>
      <c r="UF15" s="7"/>
      <c r="UG15" s="7"/>
      <c r="UH15" s="7"/>
      <c r="UI15" s="7"/>
      <c r="UJ15" s="7"/>
      <c r="UK15" s="7"/>
      <c r="UL15" s="7"/>
      <c r="UM15" s="7"/>
      <c r="UN15" s="7"/>
      <c r="UO15" s="7"/>
      <c r="UP15" s="7"/>
      <c r="UQ15" s="7"/>
      <c r="UR15" s="7"/>
      <c r="US15" s="7"/>
      <c r="UT15" s="7"/>
      <c r="UU15" s="7"/>
      <c r="UV15" s="7"/>
      <c r="UW15" s="7"/>
      <c r="UX15" s="7"/>
      <c r="UY15" s="7"/>
      <c r="UZ15" s="7"/>
      <c r="VA15" s="7"/>
      <c r="VB15" s="7"/>
      <c r="VC15" s="7"/>
      <c r="VD15" s="7"/>
      <c r="VE15" s="7"/>
      <c r="VF15" s="7"/>
      <c r="VG15" s="7"/>
      <c r="VH15" s="7"/>
      <c r="VI15" s="7"/>
      <c r="VJ15" s="7"/>
      <c r="VK15" s="7"/>
      <c r="VL15" s="7"/>
      <c r="VM15" s="7"/>
      <c r="VN15" s="7"/>
      <c r="VO15" s="7"/>
      <c r="VP15" s="7"/>
      <c r="VQ15" s="7"/>
      <c r="VR15" s="7"/>
      <c r="VS15" s="7"/>
      <c r="VT15" s="7"/>
      <c r="VU15" s="7"/>
      <c r="VV15" s="7"/>
      <c r="VW15" s="7"/>
      <c r="VX15" s="7"/>
      <c r="VY15" s="7"/>
      <c r="VZ15" s="7"/>
      <c r="WA15" s="7"/>
      <c r="WB15" s="7"/>
      <c r="WC15" s="7"/>
      <c r="WD15" s="7"/>
      <c r="WE15" s="7"/>
      <c r="WF15" s="7"/>
      <c r="WG15" s="7"/>
      <c r="WH15" s="7"/>
      <c r="WI15" s="7"/>
      <c r="WJ15" s="7"/>
      <c r="WK15" s="7"/>
      <c r="WL15" s="7"/>
      <c r="WM15" s="7"/>
      <c r="WN15" s="7"/>
      <c r="WO15" s="7"/>
      <c r="WP15" s="7"/>
      <c r="WQ15" s="7"/>
      <c r="WR15" s="7"/>
      <c r="WS15" s="7"/>
      <c r="WT15" s="7"/>
      <c r="WU15" s="7"/>
      <c r="WV15" s="7"/>
      <c r="WW15" s="7"/>
      <c r="WX15" s="7"/>
      <c r="WY15" s="7"/>
      <c r="WZ15" s="7"/>
      <c r="XA15" s="7"/>
      <c r="XB15" s="7"/>
      <c r="XC15" s="7"/>
      <c r="XD15" s="7"/>
      <c r="XE15" s="7"/>
      <c r="XF15" s="7"/>
      <c r="XG15" s="7"/>
      <c r="XH15" s="7"/>
      <c r="XI15" s="7"/>
      <c r="XJ15" s="7"/>
      <c r="XK15" s="7"/>
      <c r="XL15" s="7"/>
      <c r="XM15" s="7"/>
      <c r="XN15" s="7"/>
      <c r="XO15" s="7"/>
      <c r="XP15" s="7"/>
      <c r="XQ15" s="7"/>
      <c r="XR15" s="7"/>
      <c r="XS15" s="7"/>
      <c r="XT15" s="7"/>
      <c r="XU15" s="7"/>
      <c r="XV15" s="7"/>
      <c r="XW15" s="7"/>
      <c r="XX15" s="7"/>
      <c r="XY15" s="7"/>
      <c r="XZ15" s="7"/>
      <c r="YA15" s="7"/>
      <c r="YB15" s="7"/>
      <c r="YC15" s="7"/>
      <c r="YD15" s="7"/>
      <c r="YE15" s="7"/>
      <c r="YF15" s="7"/>
      <c r="YG15" s="7"/>
      <c r="YH15" s="7"/>
      <c r="YI15" s="7"/>
      <c r="YJ15" s="7"/>
      <c r="YK15" s="7"/>
      <c r="YL15" s="7"/>
      <c r="YM15" s="7"/>
      <c r="YN15" s="7"/>
      <c r="YO15" s="7"/>
      <c r="YP15" s="7"/>
      <c r="YQ15" s="7"/>
      <c r="YR15" s="7"/>
      <c r="YS15" s="7"/>
      <c r="YT15" s="7"/>
      <c r="YU15" s="7"/>
      <c r="YV15" s="7"/>
      <c r="YW15" s="7"/>
      <c r="YX15" s="7"/>
      <c r="YY15" s="7"/>
      <c r="YZ15" s="7"/>
      <c r="ZA15" s="7"/>
      <c r="ZB15" s="7"/>
      <c r="ZC15" s="7"/>
      <c r="ZD15" s="7"/>
      <c r="ZE15" s="7"/>
      <c r="ZF15" s="7"/>
      <c r="ZG15" s="7"/>
      <c r="ZH15" s="7"/>
      <c r="ZI15" s="7"/>
      <c r="ZJ15" s="7"/>
      <c r="ZK15" s="7"/>
      <c r="ZL15" s="7"/>
      <c r="ZM15" s="7"/>
      <c r="ZN15" s="7"/>
      <c r="ZO15" s="7"/>
      <c r="ZP15" s="7"/>
      <c r="ZQ15" s="7"/>
      <c r="ZR15" s="7"/>
      <c r="ZS15" s="7"/>
      <c r="ZT15" s="7"/>
      <c r="ZU15" s="7"/>
      <c r="ZV15" s="7"/>
      <c r="ZW15" s="7"/>
      <c r="ZX15" s="7"/>
      <c r="ZY15" s="7"/>
      <c r="ZZ15" s="7"/>
      <c r="AAA15" s="7"/>
      <c r="AAB15" s="7"/>
      <c r="AAC15" s="7"/>
      <c r="AAD15" s="7"/>
      <c r="AAE15" s="7"/>
      <c r="AAF15" s="7"/>
      <c r="AAG15" s="7"/>
      <c r="AAH15" s="7"/>
      <c r="AAI15" s="7"/>
      <c r="AAJ15" s="7"/>
      <c r="AAK15" s="7"/>
      <c r="AAL15" s="7"/>
      <c r="AAM15" s="7"/>
      <c r="AAN15" s="7"/>
      <c r="AAO15" s="7"/>
      <c r="AAP15" s="7"/>
      <c r="AAQ15" s="7"/>
      <c r="AAR15" s="7"/>
      <c r="AAS15" s="7"/>
      <c r="AAT15" s="7"/>
      <c r="AAU15" s="7"/>
      <c r="AAV15" s="7"/>
      <c r="AAW15" s="7"/>
      <c r="AAX15" s="7"/>
      <c r="AAY15" s="7"/>
      <c r="AAZ15" s="7"/>
      <c r="ABA15" s="7"/>
      <c r="ABB15" s="7"/>
      <c r="ABC15" s="7"/>
      <c r="ABD15" s="7"/>
      <c r="ABE15" s="7"/>
      <c r="ABF15" s="7"/>
      <c r="ABG15" s="7"/>
      <c r="ABH15" s="7"/>
      <c r="ABI15" s="7"/>
      <c r="ABJ15" s="7"/>
      <c r="ABK15" s="7"/>
      <c r="ABL15" s="7"/>
      <c r="ABM15" s="7"/>
      <c r="ABN15" s="7"/>
      <c r="ABO15" s="7"/>
      <c r="ABP15" s="7"/>
      <c r="ABQ15" s="7"/>
      <c r="ABR15" s="7"/>
      <c r="ABS15" s="7"/>
      <c r="ABT15" s="7"/>
      <c r="ABU15" s="7"/>
      <c r="ABV15" s="7"/>
      <c r="ABW15" s="7"/>
      <c r="ABX15" s="7"/>
      <c r="ABY15" s="7"/>
      <c r="ABZ15" s="7"/>
      <c r="ACA15" s="7"/>
      <c r="ACB15" s="7"/>
      <c r="ACC15" s="7"/>
      <c r="ACD15" s="7"/>
      <c r="ACE15" s="7"/>
      <c r="ACF15" s="7"/>
      <c r="ACG15" s="7"/>
      <c r="ACH15" s="7"/>
      <c r="ACI15" s="7"/>
      <c r="ACJ15" s="7"/>
      <c r="ACK15" s="7"/>
      <c r="ACL15" s="7"/>
      <c r="ACM15" s="7"/>
      <c r="ACN15" s="7"/>
      <c r="ACO15" s="7"/>
      <c r="ACP15" s="7"/>
      <c r="ACQ15" s="7"/>
      <c r="ACR15" s="7"/>
      <c r="ACS15" s="7"/>
      <c r="ACT15" s="7"/>
      <c r="ACU15" s="7"/>
      <c r="ACV15" s="7"/>
      <c r="ACW15" s="7"/>
      <c r="ACX15" s="7"/>
      <c r="ACY15" s="7"/>
      <c r="ACZ15" s="7"/>
      <c r="ADA15" s="7"/>
      <c r="ADB15" s="7"/>
      <c r="ADC15" s="7"/>
      <c r="ADD15" s="7"/>
      <c r="ADE15" s="7"/>
      <c r="ADF15" s="7"/>
      <c r="ADG15" s="7"/>
      <c r="ADH15" s="7"/>
      <c r="ADI15" s="7"/>
      <c r="ADJ15" s="7"/>
      <c r="ADK15" s="7"/>
      <c r="ADL15" s="7"/>
      <c r="ADM15" s="7"/>
      <c r="ADN15" s="7"/>
      <c r="ADO15" s="7"/>
      <c r="ADP15" s="7"/>
      <c r="ADQ15" s="7"/>
      <c r="ADR15" s="7"/>
      <c r="ADS15" s="7"/>
      <c r="ADT15" s="7"/>
      <c r="ADU15" s="7"/>
      <c r="ADV15" s="7"/>
      <c r="ADW15" s="7"/>
      <c r="ADX15" s="7"/>
      <c r="ADY15" s="7"/>
      <c r="ADZ15" s="7"/>
      <c r="AEA15" s="7"/>
      <c r="AEB15" s="7"/>
      <c r="AEC15" s="7"/>
      <c r="AED15" s="7"/>
      <c r="AEE15" s="7"/>
      <c r="AEF15" s="7"/>
      <c r="AEG15" s="7"/>
      <c r="AEH15" s="7"/>
      <c r="AEI15" s="7"/>
      <c r="AEJ15" s="7"/>
      <c r="AEK15" s="7"/>
      <c r="AEL15" s="7"/>
      <c r="AEM15" s="7"/>
      <c r="AEN15" s="7"/>
      <c r="AEO15" s="7"/>
      <c r="AEP15" s="7"/>
      <c r="AEQ15" s="7"/>
      <c r="AER15" s="7"/>
      <c r="AES15" s="7"/>
      <c r="AET15" s="7"/>
      <c r="AEU15" s="7"/>
      <c r="AEV15" s="7"/>
      <c r="AEW15" s="7"/>
      <c r="AEX15" s="7"/>
      <c r="AEY15" s="7"/>
      <c r="AEZ15" s="7"/>
      <c r="AFA15" s="7"/>
      <c r="AFB15" s="7"/>
      <c r="AFC15" s="7"/>
      <c r="AFD15" s="7"/>
      <c r="AFE15" s="7"/>
      <c r="AFF15" s="7"/>
      <c r="AFG15" s="7"/>
      <c r="AFH15" s="7"/>
      <c r="AFI15" s="7"/>
      <c r="AFJ15" s="7"/>
      <c r="AFK15" s="7"/>
      <c r="AFL15" s="7"/>
      <c r="AFM15" s="7"/>
      <c r="AFN15" s="7"/>
      <c r="AFO15" s="7"/>
      <c r="AFP15" s="7"/>
      <c r="AFQ15" s="7"/>
      <c r="AFR15" s="7"/>
      <c r="AFS15" s="7"/>
      <c r="AFT15" s="7"/>
      <c r="AFU15" s="7"/>
      <c r="AFV15" s="7"/>
      <c r="AFW15" s="7"/>
      <c r="AFX15" s="7"/>
      <c r="AFY15" s="7"/>
      <c r="AFZ15" s="7"/>
      <c r="AGA15" s="7"/>
      <c r="AGB15" s="7"/>
      <c r="AGC15" s="7"/>
      <c r="AGD15" s="7"/>
      <c r="AGE15" s="7"/>
      <c r="AGF15" s="7"/>
      <c r="AGG15" s="7"/>
      <c r="AGH15" s="7"/>
      <c r="AGI15" s="7"/>
      <c r="AGJ15" s="7"/>
      <c r="AGK15" s="7"/>
      <c r="AGL15" s="7"/>
      <c r="AGM15" s="7"/>
      <c r="AGN15" s="7"/>
      <c r="AGO15" s="7"/>
      <c r="AGP15" s="7"/>
      <c r="AGQ15" s="7"/>
      <c r="AGR15" s="7"/>
      <c r="AGS15" s="7"/>
      <c r="AGT15" s="7"/>
      <c r="AGU15" s="7"/>
      <c r="AGV15" s="7"/>
      <c r="AGW15" s="7"/>
      <c r="AGX15" s="7"/>
      <c r="AGY15" s="7"/>
      <c r="AGZ15" s="7"/>
      <c r="AHA15" s="7"/>
      <c r="AHB15" s="7"/>
      <c r="AHC15" s="7"/>
      <c r="AHD15" s="7"/>
      <c r="AHE15" s="7"/>
      <c r="AHF15" s="7"/>
      <c r="AHG15" s="7"/>
      <c r="AHH15" s="7"/>
      <c r="AHI15" s="7"/>
      <c r="AHJ15" s="7"/>
      <c r="AHK15" s="7"/>
      <c r="AHL15" s="7"/>
      <c r="AHM15" s="7"/>
      <c r="AHN15" s="7"/>
      <c r="AHO15" s="7"/>
      <c r="AHP15" s="7"/>
      <c r="AHQ15" s="7"/>
      <c r="AHR15" s="7"/>
      <c r="AHS15" s="7"/>
      <c r="AHT15" s="7"/>
      <c r="AHU15" s="7"/>
      <c r="AHV15" s="7"/>
      <c r="AHW15" s="7"/>
      <c r="AHX15" s="7"/>
      <c r="AHY15" s="7"/>
      <c r="AHZ15" s="7"/>
      <c r="AIA15" s="7"/>
      <c r="AIB15" s="7"/>
      <c r="AIC15" s="7"/>
      <c r="AID15" s="7"/>
      <c r="AIE15" s="7"/>
      <c r="AIF15" s="7"/>
      <c r="AIG15" s="7"/>
      <c r="AIH15" s="7"/>
      <c r="AII15" s="7"/>
      <c r="AIJ15" s="7"/>
      <c r="AIK15" s="7"/>
      <c r="AIL15" s="7"/>
      <c r="AIM15" s="7"/>
      <c r="AIN15" s="7"/>
      <c r="AIO15" s="7"/>
      <c r="AIP15" s="7"/>
      <c r="AIQ15" s="7"/>
      <c r="AIR15" s="7"/>
      <c r="AIS15" s="7"/>
      <c r="AIT15" s="7"/>
      <c r="AIU15" s="7"/>
      <c r="AIV15" s="7"/>
      <c r="AIW15" s="7"/>
      <c r="AIX15" s="7"/>
      <c r="AIY15" s="7"/>
      <c r="AIZ15" s="7"/>
      <c r="AJA15" s="7"/>
      <c r="AJB15" s="7"/>
      <c r="AJC15" s="7"/>
      <c r="AJD15" s="7"/>
      <c r="AJE15" s="7"/>
      <c r="AJF15" s="7"/>
      <c r="AJG15" s="7"/>
      <c r="AJH15" s="7"/>
      <c r="AJI15" s="7"/>
      <c r="AJJ15" s="7"/>
      <c r="AJK15" s="7"/>
      <c r="AJL15" s="7"/>
      <c r="AJM15" s="7"/>
      <c r="AJN15" s="7"/>
      <c r="AJO15" s="7"/>
      <c r="AJP15" s="7"/>
      <c r="AJQ15" s="7"/>
      <c r="AJR15" s="7"/>
      <c r="AJS15" s="7"/>
      <c r="AJT15" s="7"/>
      <c r="AJU15" s="7"/>
      <c r="AJV15" s="7"/>
      <c r="AJW15" s="7"/>
      <c r="AJX15" s="7"/>
      <c r="AJY15" s="7"/>
      <c r="AJZ15" s="7"/>
      <c r="AKA15" s="7"/>
      <c r="AKB15" s="7"/>
      <c r="AKC15" s="7"/>
      <c r="AKD15" s="7"/>
      <c r="AKE15" s="7"/>
      <c r="AKF15" s="7"/>
      <c r="AKG15" s="7"/>
      <c r="AKH15" s="7"/>
      <c r="AKI15" s="7"/>
      <c r="AKJ15" s="7"/>
      <c r="AKK15" s="7"/>
      <c r="AKL15" s="7"/>
      <c r="AKM15" s="7"/>
      <c r="AKN15" s="7"/>
      <c r="AKO15" s="7"/>
      <c r="AKP15" s="7"/>
      <c r="AKQ15" s="7"/>
      <c r="AKR15" s="7"/>
      <c r="AKS15" s="7"/>
      <c r="AKT15" s="7"/>
      <c r="AKU15" s="7"/>
      <c r="AKV15" s="7"/>
      <c r="AKW15" s="7"/>
      <c r="AKX15" s="7"/>
      <c r="AKY15" s="7"/>
      <c r="AKZ15" s="7"/>
      <c r="ALA15" s="7"/>
      <c r="ALB15" s="7"/>
      <c r="ALC15" s="7"/>
      <c r="ALD15" s="7"/>
      <c r="ALE15" s="7"/>
      <c r="ALF15" s="7"/>
      <c r="ALG15" s="7"/>
      <c r="ALH15" s="7"/>
      <c r="ALI15" s="7"/>
      <c r="ALJ15" s="7"/>
      <c r="ALK15" s="7"/>
      <c r="ALL15" s="7"/>
      <c r="ALM15" s="7"/>
      <c r="ALN15" s="7"/>
      <c r="ALO15" s="7"/>
      <c r="ALP15" s="7"/>
      <c r="ALQ15" s="7"/>
      <c r="ALR15" s="7"/>
      <c r="ALS15" s="7"/>
      <c r="ALT15" s="7"/>
      <c r="ALU15" s="7"/>
      <c r="ALV15" s="7"/>
      <c r="ALW15" s="7"/>
      <c r="ALX15" s="7"/>
      <c r="ALY15" s="7"/>
      <c r="ALZ15" s="7"/>
      <c r="AMA15" s="7"/>
      <c r="AMB15" s="7"/>
      <c r="AMC15" s="7"/>
      <c r="AMD15" s="7"/>
      <c r="AME15" s="7"/>
      <c r="AMF15" s="7"/>
      <c r="AMG15" s="7"/>
      <c r="AMH15" s="7"/>
      <c r="AMI15" s="7"/>
      <c r="AMJ15" s="7"/>
      <c r="AMK15" s="7"/>
      <c r="AML15" s="7"/>
      <c r="AMM15" s="7"/>
      <c r="AMN15" s="7"/>
      <c r="AMO15" s="7"/>
      <c r="AMP15" s="7"/>
      <c r="AMQ15" s="7"/>
      <c r="AMR15" s="7"/>
      <c r="AMS15" s="7"/>
      <c r="AMT15" s="7"/>
      <c r="AMU15" s="7"/>
      <c r="AMV15" s="7"/>
      <c r="AMW15" s="7"/>
      <c r="AMX15" s="7"/>
      <c r="AMY15" s="7"/>
      <c r="AMZ15" s="7"/>
      <c r="ANA15" s="7"/>
      <c r="ANB15" s="7"/>
      <c r="ANC15" s="7"/>
      <c r="AND15" s="7"/>
      <c r="ANE15" s="7"/>
      <c r="ANF15" s="7"/>
      <c r="ANG15" s="7"/>
      <c r="ANH15" s="7"/>
      <c r="ANI15" s="7"/>
      <c r="ANJ15" s="7"/>
      <c r="ANK15" s="7"/>
      <c r="ANL15" s="7"/>
      <c r="ANM15" s="7"/>
      <c r="ANN15" s="7"/>
      <c r="ANO15" s="7"/>
      <c r="ANP15" s="7"/>
      <c r="ANQ15" s="7"/>
      <c r="ANR15" s="7"/>
      <c r="ANS15" s="7"/>
      <c r="ANT15" s="7"/>
      <c r="ANU15" s="7"/>
      <c r="ANV15" s="7"/>
      <c r="ANW15" s="7"/>
      <c r="ANX15" s="7"/>
      <c r="ANY15" s="7"/>
      <c r="ANZ15" s="7"/>
      <c r="AOA15" s="7"/>
      <c r="AOB15" s="7"/>
      <c r="AOC15" s="7"/>
      <c r="AOD15" s="7"/>
      <c r="AOE15" s="7"/>
      <c r="AOF15" s="7"/>
      <c r="AOG15" s="7"/>
      <c r="AOH15" s="7"/>
      <c r="AOI15" s="7"/>
      <c r="AOJ15" s="7"/>
      <c r="AOK15" s="7"/>
      <c r="AOL15" s="7"/>
      <c r="AOM15" s="7"/>
      <c r="AON15" s="7"/>
      <c r="AOO15" s="7"/>
      <c r="AOP15" s="7"/>
      <c r="AOQ15" s="7"/>
      <c r="AOR15" s="7"/>
      <c r="AOS15" s="7"/>
      <c r="AOT15" s="7"/>
      <c r="AOU15" s="7"/>
      <c r="AOV15" s="7"/>
      <c r="AOW15" s="7"/>
      <c r="AOX15" s="7"/>
      <c r="AOY15" s="7"/>
      <c r="AOZ15" s="7"/>
      <c r="APA15" s="7"/>
      <c r="APB15" s="7"/>
      <c r="APC15" s="7"/>
      <c r="APD15" s="7"/>
      <c r="APE15" s="7"/>
      <c r="APF15" s="7"/>
      <c r="APG15" s="7"/>
      <c r="APH15" s="7"/>
      <c r="API15" s="7"/>
      <c r="APJ15" s="7"/>
      <c r="APK15" s="7"/>
      <c r="APL15" s="7"/>
      <c r="APM15" s="7"/>
      <c r="APN15" s="7"/>
      <c r="APO15" s="7"/>
      <c r="APP15" s="7"/>
      <c r="APQ15" s="7"/>
      <c r="APR15" s="7"/>
      <c r="APS15" s="7"/>
      <c r="APT15" s="7"/>
      <c r="APU15" s="7"/>
      <c r="APV15" s="7"/>
      <c r="APW15" s="7"/>
      <c r="APX15" s="7"/>
      <c r="APY15" s="7"/>
      <c r="APZ15" s="7"/>
      <c r="AQA15" s="7"/>
      <c r="AQB15" s="7"/>
      <c r="AQC15" s="7"/>
      <c r="AQD15" s="7"/>
      <c r="AQE15" s="7"/>
      <c r="AQF15" s="7"/>
      <c r="AQG15" s="7"/>
      <c r="AQH15" s="7"/>
      <c r="AQI15" s="7"/>
      <c r="AQJ15" s="7"/>
      <c r="AQK15" s="7"/>
      <c r="AQL15" s="7"/>
      <c r="AQM15" s="7"/>
      <c r="AQN15" s="7"/>
      <c r="AQO15" s="7"/>
      <c r="AQP15" s="7"/>
      <c r="AQQ15" s="7"/>
      <c r="AQR15" s="7"/>
      <c r="AQS15" s="7"/>
      <c r="AQT15" s="7"/>
      <c r="AQU15" s="7"/>
      <c r="AQV15" s="7"/>
      <c r="AQW15" s="7"/>
      <c r="AQX15" s="7"/>
      <c r="AQY15" s="7"/>
      <c r="AQZ15" s="7"/>
      <c r="ARA15" s="7"/>
      <c r="ARB15" s="7"/>
      <c r="ARC15" s="7"/>
      <c r="ARD15" s="7"/>
      <c r="ARE15" s="7"/>
      <c r="ARF15" s="7"/>
      <c r="ARG15" s="7"/>
      <c r="ARH15" s="7"/>
      <c r="ARI15" s="7"/>
      <c r="ARJ15" s="7"/>
      <c r="ARK15" s="7"/>
      <c r="ARL15" s="7"/>
      <c r="ARM15" s="7"/>
      <c r="ARN15" s="7"/>
      <c r="ARO15" s="7"/>
      <c r="ARP15" s="7"/>
      <c r="ARQ15" s="7"/>
      <c r="ARR15" s="7"/>
      <c r="ARS15" s="7"/>
      <c r="ART15" s="7"/>
      <c r="ARU15" s="7"/>
      <c r="ARV15" s="7"/>
      <c r="ARW15" s="7"/>
      <c r="ARX15" s="7"/>
      <c r="ARY15" s="7"/>
      <c r="ARZ15" s="7"/>
      <c r="ASA15" s="7"/>
      <c r="ASB15" s="7"/>
      <c r="ASC15" s="7"/>
      <c r="ASD15" s="7"/>
      <c r="ASE15" s="7"/>
      <c r="ASF15" s="7"/>
      <c r="ASG15" s="7"/>
      <c r="ASH15" s="7"/>
      <c r="ASI15" s="7"/>
      <c r="ASJ15" s="7"/>
      <c r="ASK15" s="7"/>
      <c r="ASL15" s="7"/>
      <c r="ASM15" s="7"/>
      <c r="ASN15" s="7"/>
      <c r="ASO15" s="7"/>
      <c r="ASP15" s="7"/>
      <c r="ASQ15" s="7"/>
      <c r="ASR15" s="7"/>
      <c r="ASS15" s="7"/>
      <c r="AST15" s="7"/>
      <c r="ASU15" s="7"/>
      <c r="ASV15" s="7"/>
      <c r="ASW15" s="7"/>
      <c r="ASX15" s="7"/>
      <c r="ASY15" s="7"/>
      <c r="ASZ15" s="7"/>
      <c r="ATA15" s="7"/>
      <c r="ATB15" s="7"/>
      <c r="ATC15" s="7"/>
      <c r="ATD15" s="7"/>
      <c r="ATE15" s="7"/>
      <c r="ATF15" s="7"/>
      <c r="ATG15" s="7"/>
      <c r="ATH15" s="7"/>
      <c r="ATI15" s="7"/>
      <c r="ATJ15" s="7"/>
      <c r="ATK15" s="7"/>
      <c r="ATL15" s="7"/>
      <c r="ATM15" s="7"/>
      <c r="ATN15" s="7"/>
      <c r="ATO15" s="7"/>
      <c r="ATP15" s="7"/>
      <c r="ATQ15" s="7"/>
      <c r="ATR15" s="7"/>
      <c r="ATS15" s="7"/>
      <c r="ATT15" s="7"/>
      <c r="ATU15" s="7"/>
      <c r="ATV15" s="7"/>
      <c r="ATW15" s="7"/>
      <c r="ATX15" s="7"/>
      <c r="ATY15" s="7"/>
      <c r="ATZ15" s="7"/>
      <c r="AUA15" s="7"/>
      <c r="AUB15" s="7"/>
      <c r="AUC15" s="7"/>
      <c r="AUD15" s="7"/>
      <c r="AUE15" s="7"/>
      <c r="AUF15" s="7"/>
      <c r="AUG15" s="7"/>
      <c r="AUH15" s="7"/>
      <c r="AUI15" s="7"/>
      <c r="AUJ15" s="7"/>
      <c r="AUK15" s="7"/>
      <c r="AUL15" s="7"/>
      <c r="AUM15" s="7"/>
      <c r="AUN15" s="7"/>
      <c r="AUO15" s="7"/>
      <c r="AUP15" s="7"/>
      <c r="AUQ15" s="7"/>
      <c r="AUR15" s="7"/>
      <c r="AUS15" s="7"/>
      <c r="AUT15" s="7"/>
      <c r="AUU15" s="7"/>
      <c r="AUV15" s="7"/>
      <c r="AUW15" s="7"/>
      <c r="AUX15" s="7"/>
      <c r="AUY15" s="7"/>
      <c r="AUZ15" s="7"/>
      <c r="AVA15" s="7"/>
      <c r="AVB15" s="7"/>
      <c r="AVC15" s="7"/>
      <c r="AVD15" s="7"/>
      <c r="AVE15" s="7"/>
      <c r="AVF15" s="7"/>
      <c r="AVG15" s="7"/>
      <c r="AVH15" s="7"/>
      <c r="AVI15" s="7"/>
      <c r="AVJ15" s="7"/>
      <c r="AVK15" s="7"/>
      <c r="AVL15" s="7"/>
      <c r="AVM15" s="7"/>
      <c r="AVN15" s="7"/>
      <c r="AVO15" s="7"/>
      <c r="AVP15" s="7"/>
      <c r="AVQ15" s="7"/>
      <c r="AVR15" s="7"/>
      <c r="AVS15" s="7"/>
      <c r="AVT15" s="7"/>
      <c r="AVU15" s="7"/>
      <c r="AVV15" s="7"/>
      <c r="AVW15" s="7"/>
      <c r="AVX15" s="7"/>
      <c r="AVY15" s="7"/>
      <c r="AVZ15" s="7"/>
      <c r="AWA15" s="7"/>
      <c r="AWB15" s="7"/>
      <c r="AWC15" s="7"/>
      <c r="AWD15" s="7"/>
      <c r="AWE15" s="7"/>
      <c r="AWF15" s="7"/>
      <c r="AWG15" s="7"/>
      <c r="AWH15" s="7"/>
      <c r="AWI15" s="7"/>
      <c r="AWJ15" s="7"/>
      <c r="AWK15" s="7"/>
      <c r="AWL15" s="7"/>
      <c r="AWM15" s="7"/>
      <c r="AWN15" s="7"/>
      <c r="AWO15" s="7"/>
      <c r="AWP15" s="7"/>
      <c r="AWQ15" s="7"/>
      <c r="AWR15" s="7"/>
      <c r="AWS15" s="7"/>
      <c r="AWT15" s="7"/>
      <c r="AWU15" s="7"/>
      <c r="AWV15" s="7"/>
      <c r="AWW15" s="7"/>
      <c r="AWX15" s="7"/>
      <c r="AWY15" s="7"/>
      <c r="AWZ15" s="7"/>
      <c r="AXA15" s="7"/>
      <c r="AXB15" s="7"/>
      <c r="AXC15" s="7"/>
      <c r="AXD15" s="7"/>
      <c r="AXE15" s="7"/>
      <c r="AXF15" s="7"/>
      <c r="AXG15" s="7"/>
      <c r="AXH15" s="7"/>
      <c r="AXI15" s="7"/>
      <c r="AXJ15" s="7"/>
      <c r="AXK15" s="7"/>
      <c r="AXL15" s="7"/>
      <c r="AXM15" s="7"/>
      <c r="AXN15" s="7"/>
      <c r="AXO15" s="7"/>
      <c r="AXP15" s="7"/>
      <c r="AXQ15" s="7"/>
      <c r="AXR15" s="7"/>
      <c r="AXS15" s="7"/>
      <c r="AXT15" s="7"/>
      <c r="AXU15" s="7"/>
      <c r="AXV15" s="7"/>
      <c r="AXW15" s="7"/>
      <c r="AXX15" s="7"/>
      <c r="AXY15" s="7"/>
      <c r="AXZ15" s="7"/>
      <c r="AYA15" s="7"/>
      <c r="AYB15" s="7"/>
      <c r="AYC15" s="7"/>
      <c r="AYD15" s="7"/>
      <c r="AYE15" s="7"/>
      <c r="AYF15" s="7"/>
      <c r="AYG15" s="7"/>
      <c r="AYH15" s="7"/>
      <c r="AYI15" s="7"/>
      <c r="AYJ15" s="7"/>
      <c r="AYK15" s="7"/>
      <c r="AYL15" s="7"/>
      <c r="AYM15" s="7"/>
      <c r="AYN15" s="7"/>
      <c r="AYO15" s="7"/>
      <c r="AYP15" s="7"/>
      <c r="AYQ15" s="7"/>
      <c r="AYR15" s="7"/>
      <c r="AYS15" s="7"/>
      <c r="AYT15" s="7"/>
      <c r="AYU15" s="7"/>
      <c r="AYV15" s="7"/>
      <c r="AYW15" s="7"/>
      <c r="AYX15" s="7"/>
      <c r="AYY15" s="7"/>
      <c r="AYZ15" s="7"/>
      <c r="AZA15" s="7"/>
      <c r="AZB15" s="7"/>
      <c r="AZC15" s="7"/>
      <c r="AZD15" s="7"/>
      <c r="AZE15" s="7"/>
      <c r="AZF15" s="7"/>
      <c r="AZG15" s="7"/>
      <c r="AZH15" s="7"/>
      <c r="AZI15" s="7"/>
      <c r="AZJ15" s="7"/>
      <c r="AZK15" s="7"/>
      <c r="AZL15" s="7"/>
      <c r="AZM15" s="7"/>
      <c r="AZN15" s="7"/>
      <c r="AZO15" s="7"/>
      <c r="AZP15" s="7"/>
      <c r="AZQ15" s="7"/>
      <c r="AZR15" s="7"/>
      <c r="AZS15" s="7"/>
      <c r="AZT15" s="7"/>
      <c r="AZU15" s="7"/>
      <c r="AZV15" s="7"/>
      <c r="AZW15" s="7"/>
      <c r="AZX15" s="7"/>
      <c r="AZY15" s="7"/>
      <c r="AZZ15" s="7"/>
      <c r="BAA15" s="7"/>
      <c r="BAB15" s="7"/>
      <c r="BAC15" s="7"/>
      <c r="BAD15" s="7"/>
      <c r="BAE15" s="7"/>
      <c r="BAF15" s="7"/>
      <c r="BAG15" s="7"/>
      <c r="BAH15" s="7"/>
      <c r="BAI15" s="7"/>
      <c r="BAJ15" s="7"/>
      <c r="BAK15" s="7"/>
      <c r="BAL15" s="7"/>
      <c r="BAM15" s="7"/>
      <c r="BAN15" s="7"/>
      <c r="BAO15" s="7"/>
      <c r="BAP15" s="7"/>
      <c r="BAQ15" s="7"/>
      <c r="BAR15" s="7"/>
      <c r="BAS15" s="7"/>
      <c r="BAT15" s="7"/>
      <c r="BAU15" s="7"/>
      <c r="BAV15" s="7"/>
      <c r="BAW15" s="7"/>
      <c r="BAX15" s="7"/>
      <c r="BAY15" s="7"/>
      <c r="BAZ15" s="7"/>
      <c r="BBA15" s="7"/>
      <c r="BBB15" s="7"/>
      <c r="BBC15" s="7"/>
      <c r="BBD15" s="7"/>
      <c r="BBE15" s="7"/>
      <c r="BBF15" s="7"/>
      <c r="BBG15" s="7"/>
      <c r="BBH15" s="7"/>
      <c r="BBI15" s="7"/>
      <c r="BBJ15" s="7"/>
      <c r="BBK15" s="7"/>
      <c r="BBL15" s="7"/>
      <c r="BBM15" s="7"/>
      <c r="BBN15" s="7"/>
      <c r="BBO15" s="7"/>
      <c r="BBP15" s="7"/>
      <c r="BBQ15" s="7"/>
      <c r="BBR15" s="7"/>
      <c r="BBS15" s="7"/>
      <c r="BBT15" s="7"/>
      <c r="BBU15" s="7"/>
      <c r="BBV15" s="7"/>
      <c r="BBW15" s="7"/>
      <c r="BBX15" s="7"/>
      <c r="BBY15" s="7"/>
      <c r="BBZ15" s="7"/>
      <c r="BCA15" s="7"/>
      <c r="BCB15" s="7"/>
      <c r="BCC15" s="7"/>
      <c r="BCD15" s="7"/>
      <c r="BCE15" s="7"/>
      <c r="BCF15" s="7"/>
      <c r="BCG15" s="7"/>
      <c r="BCH15" s="7"/>
      <c r="BCI15" s="7"/>
      <c r="BCJ15" s="7"/>
      <c r="BCK15" s="7"/>
      <c r="BCL15" s="7"/>
      <c r="BCM15" s="7"/>
      <c r="BCN15" s="7"/>
      <c r="BCO15" s="7"/>
      <c r="BCP15" s="7"/>
      <c r="BCQ15" s="7"/>
      <c r="BCR15" s="7"/>
      <c r="BCS15" s="7"/>
      <c r="BCT15" s="7"/>
      <c r="BCU15" s="7"/>
      <c r="BCV15" s="7"/>
      <c r="BCW15" s="7"/>
      <c r="BCX15" s="7"/>
      <c r="BCY15" s="7"/>
      <c r="BCZ15" s="7"/>
      <c r="BDA15" s="7"/>
      <c r="BDB15" s="7"/>
      <c r="BDC15" s="7"/>
      <c r="BDD15" s="7"/>
      <c r="BDE15" s="7"/>
      <c r="BDF15" s="7"/>
      <c r="BDG15" s="7"/>
      <c r="BDH15" s="7"/>
      <c r="BDI15" s="7"/>
      <c r="BDJ15" s="7"/>
      <c r="BDK15" s="7"/>
      <c r="BDL15" s="7"/>
      <c r="BDM15" s="7"/>
      <c r="BDN15" s="7"/>
      <c r="BDO15" s="7"/>
      <c r="BDP15" s="7"/>
      <c r="BDQ15" s="7"/>
    </row>
    <row r="16" spans="1:1473" x14ac:dyDescent="0.35">
      <c r="A16" s="7"/>
      <c r="B16" s="12" t="s">
        <v>248</v>
      </c>
      <c r="C16" s="1134">
        <f>Einstellungen!E26</f>
        <v>3.3411530532451834E-2</v>
      </c>
      <c r="D16" s="712">
        <f t="shared" si="1"/>
        <v>2.3388071372716284</v>
      </c>
      <c r="E16" s="713">
        <f>D16/Einstellungen!E36/Jahresarbeitszeitmodelle!$D$7*40</f>
        <v>0.36120573548596574</v>
      </c>
      <c r="F16" s="714">
        <f>Einstellungen!G36</f>
        <v>7</v>
      </c>
      <c r="G16" s="705">
        <f>D16/F16/Jahresarbeitszeitmodelle!$D$7*40</f>
        <v>0.36120573548596574</v>
      </c>
      <c r="H16" s="1952"/>
      <c r="I16" s="1953"/>
      <c r="J16" s="7"/>
      <c r="K16" s="7"/>
      <c r="L16" s="4">
        <v>0.35416666666666669</v>
      </c>
      <c r="M16" s="1">
        <v>0.47916666666666669</v>
      </c>
      <c r="N16" s="434" t="s">
        <v>761</v>
      </c>
      <c r="O16" s="72">
        <f t="shared" si="2"/>
        <v>0.125</v>
      </c>
      <c r="P16" s="86">
        <f t="shared" ref="P16:P21" si="3">HOUR(O16)*60+MINUTE(O16)</f>
        <v>180</v>
      </c>
      <c r="Q16" s="498">
        <v>1</v>
      </c>
      <c r="R16" s="506">
        <f t="shared" ref="R16:R21" si="4">Q16*P16</f>
        <v>180</v>
      </c>
      <c r="S16" s="499">
        <v>1</v>
      </c>
      <c r="T16" s="507">
        <f t="shared" ref="T16:T21" si="5">S16*P16</f>
        <v>180</v>
      </c>
      <c r="U16" s="499">
        <v>1</v>
      </c>
      <c r="V16" s="7"/>
      <c r="W16" s="7"/>
      <c r="X16" s="7"/>
      <c r="Y16" s="7"/>
      <c r="Z16" s="7"/>
      <c r="AA16" s="1529"/>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c r="IW16" s="7"/>
      <c r="IX16" s="7"/>
      <c r="IY16" s="7"/>
      <c r="IZ16" s="7"/>
      <c r="JA16" s="7"/>
      <c r="JB16" s="7"/>
      <c r="JC16" s="7"/>
      <c r="JD16" s="7"/>
      <c r="JE16" s="7"/>
      <c r="JF16" s="7"/>
      <c r="JG16" s="7"/>
      <c r="JH16" s="7"/>
      <c r="JI16" s="7"/>
      <c r="JJ16" s="7"/>
      <c r="JK16" s="7"/>
      <c r="JL16" s="7"/>
      <c r="JM16" s="7"/>
      <c r="JN16" s="7"/>
      <c r="JO16" s="7"/>
      <c r="JP16" s="7"/>
      <c r="JQ16" s="7"/>
      <c r="JR16" s="7"/>
      <c r="JS16" s="7"/>
      <c r="JT16" s="7"/>
      <c r="JU16" s="7"/>
      <c r="JV16" s="7"/>
      <c r="JW16" s="7"/>
      <c r="JX16" s="7"/>
      <c r="JY16" s="7"/>
      <c r="JZ16" s="7"/>
      <c r="KA16" s="7"/>
      <c r="KB16" s="7"/>
      <c r="KC16" s="7"/>
      <c r="KD16" s="7"/>
      <c r="KE16" s="7"/>
      <c r="KF16" s="7"/>
      <c r="KG16" s="7"/>
      <c r="KH16" s="7"/>
      <c r="KI16" s="7"/>
      <c r="KJ16" s="7"/>
      <c r="KK16" s="7"/>
      <c r="KL16" s="7"/>
      <c r="KM16" s="7"/>
      <c r="KN16" s="7"/>
      <c r="KO16" s="7"/>
      <c r="KP16" s="7"/>
      <c r="KQ16" s="7"/>
      <c r="KR16" s="7"/>
      <c r="KS16" s="7"/>
      <c r="KT16" s="7"/>
      <c r="KU16" s="7"/>
      <c r="KV16" s="7"/>
      <c r="KW16" s="7"/>
      <c r="KX16" s="7"/>
      <c r="KY16" s="7"/>
      <c r="KZ16" s="7"/>
      <c r="LA16" s="7"/>
      <c r="LB16" s="7"/>
      <c r="LC16" s="7"/>
      <c r="LD16" s="7"/>
      <c r="LE16" s="7"/>
      <c r="LF16" s="7"/>
      <c r="LG16" s="7"/>
      <c r="LH16" s="7"/>
      <c r="LI16" s="7"/>
      <c r="LJ16" s="7"/>
      <c r="LK16" s="7"/>
      <c r="LL16" s="7"/>
      <c r="LM16" s="7"/>
      <c r="LN16" s="7"/>
      <c r="LO16" s="7"/>
      <c r="LP16" s="7"/>
      <c r="LQ16" s="7"/>
      <c r="LR16" s="7"/>
      <c r="LS16" s="7"/>
      <c r="LT16" s="7"/>
      <c r="LU16" s="7"/>
      <c r="LV16" s="7"/>
      <c r="LW16" s="7"/>
      <c r="LX16" s="7"/>
      <c r="LY16" s="7"/>
      <c r="LZ16" s="7"/>
      <c r="MA16" s="7"/>
      <c r="MB16" s="7"/>
      <c r="MC16" s="7"/>
      <c r="MD16" s="7"/>
      <c r="ME16" s="7"/>
      <c r="MF16" s="7"/>
      <c r="MG16" s="7"/>
      <c r="MH16" s="7"/>
      <c r="MI16" s="7"/>
      <c r="MJ16" s="7"/>
      <c r="MK16" s="7"/>
      <c r="ML16" s="7"/>
      <c r="MM16" s="7"/>
      <c r="MN16" s="7"/>
      <c r="MO16" s="7"/>
      <c r="MP16" s="7"/>
      <c r="MQ16" s="7"/>
      <c r="MR16" s="7"/>
      <c r="MS16" s="7"/>
      <c r="MT16" s="7"/>
      <c r="MU16" s="7"/>
      <c r="MV16" s="7"/>
      <c r="MW16" s="7"/>
      <c r="MX16" s="7"/>
      <c r="MY16" s="7"/>
      <c r="MZ16" s="7"/>
      <c r="NA16" s="7"/>
      <c r="NB16" s="7"/>
      <c r="NC16" s="7"/>
      <c r="ND16" s="7"/>
      <c r="NE16" s="7"/>
      <c r="NF16" s="7"/>
      <c r="NG16" s="7"/>
      <c r="NH16" s="7"/>
      <c r="NI16" s="7"/>
      <c r="NJ16" s="7"/>
      <c r="NK16" s="7"/>
      <c r="NL16" s="7"/>
      <c r="NM16" s="7"/>
      <c r="NN16" s="7"/>
      <c r="NO16" s="7"/>
      <c r="NP16" s="7"/>
      <c r="NQ16" s="7"/>
      <c r="NR16" s="7"/>
      <c r="NS16" s="7"/>
      <c r="NT16" s="7"/>
      <c r="NU16" s="7"/>
      <c r="NV16" s="7"/>
      <c r="NW16" s="7"/>
      <c r="NX16" s="7"/>
      <c r="NY16" s="7"/>
      <c r="NZ16" s="7"/>
      <c r="OA16" s="7"/>
      <c r="OB16" s="7"/>
      <c r="OC16" s="7"/>
      <c r="OD16" s="7"/>
      <c r="OE16" s="7"/>
      <c r="OF16" s="7"/>
      <c r="OG16" s="7"/>
      <c r="OH16" s="7"/>
      <c r="OI16" s="7"/>
      <c r="OJ16" s="7"/>
      <c r="OK16" s="7"/>
      <c r="OL16" s="7"/>
      <c r="OM16" s="7"/>
      <c r="ON16" s="7"/>
      <c r="OO16" s="7"/>
      <c r="OP16" s="7"/>
      <c r="OQ16" s="7"/>
      <c r="OR16" s="7"/>
      <c r="OS16" s="7"/>
      <c r="OT16" s="7"/>
      <c r="OU16" s="7"/>
      <c r="OV16" s="7"/>
      <c r="OW16" s="7"/>
      <c r="OX16" s="7"/>
      <c r="OY16" s="7"/>
      <c r="OZ16" s="7"/>
      <c r="PA16" s="7"/>
      <c r="PB16" s="7"/>
      <c r="PC16" s="7"/>
      <c r="PD16" s="7"/>
      <c r="PE16" s="7"/>
      <c r="PF16" s="7"/>
      <c r="PG16" s="7"/>
      <c r="PH16" s="7"/>
      <c r="PI16" s="7"/>
      <c r="PJ16" s="7"/>
      <c r="PK16" s="7"/>
      <c r="PL16" s="7"/>
      <c r="PM16" s="7"/>
      <c r="PN16" s="7"/>
      <c r="PO16" s="7"/>
      <c r="PP16" s="7"/>
      <c r="PQ16" s="7"/>
      <c r="PR16" s="7"/>
      <c r="PS16" s="7"/>
      <c r="PT16" s="7"/>
      <c r="PU16" s="7"/>
      <c r="PV16" s="7"/>
      <c r="PW16" s="7"/>
      <c r="PX16" s="7"/>
      <c r="PY16" s="7"/>
      <c r="PZ16" s="7"/>
      <c r="QA16" s="7"/>
      <c r="QB16" s="7"/>
      <c r="QC16" s="7"/>
      <c r="QD16" s="7"/>
      <c r="QE16" s="7"/>
      <c r="QF16" s="7"/>
      <c r="QG16" s="7"/>
      <c r="QH16" s="7"/>
      <c r="QI16" s="7"/>
      <c r="QJ16" s="7"/>
      <c r="QK16" s="7"/>
      <c r="QL16" s="7"/>
      <c r="QM16" s="7"/>
      <c r="QN16" s="7"/>
      <c r="QO16" s="7"/>
      <c r="QP16" s="7"/>
      <c r="QQ16" s="7"/>
      <c r="QR16" s="7"/>
      <c r="QS16" s="7"/>
      <c r="QT16" s="7"/>
      <c r="QU16" s="7"/>
      <c r="QV16" s="7"/>
      <c r="QW16" s="7"/>
      <c r="QX16" s="7"/>
      <c r="QY16" s="7"/>
      <c r="QZ16" s="7"/>
      <c r="RA16" s="7"/>
      <c r="RB16" s="7"/>
      <c r="RC16" s="7"/>
      <c r="RD16" s="7"/>
      <c r="RE16" s="7"/>
      <c r="RF16" s="7"/>
      <c r="RG16" s="7"/>
      <c r="RH16" s="7"/>
      <c r="RI16" s="7"/>
      <c r="RJ16" s="7"/>
      <c r="RK16" s="7"/>
      <c r="RL16" s="7"/>
      <c r="RM16" s="7"/>
      <c r="RN16" s="7"/>
      <c r="RO16" s="7"/>
      <c r="RP16" s="7"/>
      <c r="RQ16" s="7"/>
      <c r="RR16" s="7"/>
      <c r="RS16" s="7"/>
      <c r="RT16" s="7"/>
      <c r="RU16" s="7"/>
      <c r="RV16" s="7"/>
      <c r="RW16" s="7"/>
      <c r="RX16" s="7"/>
      <c r="RY16" s="7"/>
      <c r="RZ16" s="7"/>
      <c r="SA16" s="7"/>
      <c r="SB16" s="7"/>
      <c r="SC16" s="7"/>
      <c r="SD16" s="7"/>
      <c r="SE16" s="7"/>
      <c r="SF16" s="7"/>
      <c r="SG16" s="7"/>
      <c r="SH16" s="7"/>
      <c r="SI16" s="7"/>
      <c r="SJ16" s="7"/>
      <c r="SK16" s="7"/>
      <c r="SL16" s="7"/>
      <c r="SM16" s="7"/>
      <c r="SN16" s="7"/>
      <c r="SO16" s="7"/>
      <c r="SP16" s="7"/>
      <c r="SQ16" s="7"/>
      <c r="SR16" s="7"/>
      <c r="SS16" s="7"/>
      <c r="ST16" s="7"/>
      <c r="SU16" s="7"/>
      <c r="SV16" s="7"/>
      <c r="SW16" s="7"/>
      <c r="SX16" s="7"/>
      <c r="SY16" s="7"/>
      <c r="SZ16" s="7"/>
      <c r="TA16" s="7"/>
      <c r="TB16" s="7"/>
      <c r="TC16" s="7"/>
      <c r="TD16" s="7"/>
      <c r="TE16" s="7"/>
      <c r="TF16" s="7"/>
      <c r="TG16" s="7"/>
      <c r="TH16" s="7"/>
      <c r="TI16" s="7"/>
      <c r="TJ16" s="7"/>
      <c r="TK16" s="7"/>
      <c r="TL16" s="7"/>
      <c r="TM16" s="7"/>
      <c r="TN16" s="7"/>
      <c r="TO16" s="7"/>
      <c r="TP16" s="7"/>
      <c r="TQ16" s="7"/>
      <c r="TR16" s="7"/>
      <c r="TS16" s="7"/>
      <c r="TT16" s="7"/>
      <c r="TU16" s="7"/>
      <c r="TV16" s="7"/>
      <c r="TW16" s="7"/>
      <c r="TX16" s="7"/>
      <c r="TY16" s="7"/>
      <c r="TZ16" s="7"/>
      <c r="UA16" s="7"/>
      <c r="UB16" s="7"/>
      <c r="UC16" s="7"/>
      <c r="UD16" s="7"/>
      <c r="UE16" s="7"/>
      <c r="UF16" s="7"/>
      <c r="UG16" s="7"/>
      <c r="UH16" s="7"/>
      <c r="UI16" s="7"/>
      <c r="UJ16" s="7"/>
      <c r="UK16" s="7"/>
      <c r="UL16" s="7"/>
      <c r="UM16" s="7"/>
      <c r="UN16" s="7"/>
      <c r="UO16" s="7"/>
      <c r="UP16" s="7"/>
      <c r="UQ16" s="7"/>
      <c r="UR16" s="7"/>
      <c r="US16" s="7"/>
      <c r="UT16" s="7"/>
      <c r="UU16" s="7"/>
      <c r="UV16" s="7"/>
      <c r="UW16" s="7"/>
      <c r="UX16" s="7"/>
      <c r="UY16" s="7"/>
      <c r="UZ16" s="7"/>
      <c r="VA16" s="7"/>
      <c r="VB16" s="7"/>
      <c r="VC16" s="7"/>
      <c r="VD16" s="7"/>
      <c r="VE16" s="7"/>
      <c r="VF16" s="7"/>
      <c r="VG16" s="7"/>
      <c r="VH16" s="7"/>
      <c r="VI16" s="7"/>
      <c r="VJ16" s="7"/>
      <c r="VK16" s="7"/>
      <c r="VL16" s="7"/>
      <c r="VM16" s="7"/>
      <c r="VN16" s="7"/>
      <c r="VO16" s="7"/>
      <c r="VP16" s="7"/>
      <c r="VQ16" s="7"/>
      <c r="VR16" s="7"/>
      <c r="VS16" s="7"/>
      <c r="VT16" s="7"/>
      <c r="VU16" s="7"/>
      <c r="VV16" s="7"/>
      <c r="VW16" s="7"/>
      <c r="VX16" s="7"/>
      <c r="VY16" s="7"/>
      <c r="VZ16" s="7"/>
      <c r="WA16" s="7"/>
      <c r="WB16" s="7"/>
      <c r="WC16" s="7"/>
      <c r="WD16" s="7"/>
      <c r="WE16" s="7"/>
      <c r="WF16" s="7"/>
      <c r="WG16" s="7"/>
      <c r="WH16" s="7"/>
      <c r="WI16" s="7"/>
      <c r="WJ16" s="7"/>
      <c r="WK16" s="7"/>
      <c r="WL16" s="7"/>
      <c r="WM16" s="7"/>
      <c r="WN16" s="7"/>
      <c r="WO16" s="7"/>
      <c r="WP16" s="7"/>
      <c r="WQ16" s="7"/>
      <c r="WR16" s="7"/>
      <c r="WS16" s="7"/>
      <c r="WT16" s="7"/>
      <c r="WU16" s="7"/>
      <c r="WV16" s="7"/>
      <c r="WW16" s="7"/>
      <c r="WX16" s="7"/>
      <c r="WY16" s="7"/>
      <c r="WZ16" s="7"/>
      <c r="XA16" s="7"/>
      <c r="XB16" s="7"/>
      <c r="XC16" s="7"/>
      <c r="XD16" s="7"/>
      <c r="XE16" s="7"/>
      <c r="XF16" s="7"/>
      <c r="XG16" s="7"/>
      <c r="XH16" s="7"/>
      <c r="XI16" s="7"/>
      <c r="XJ16" s="7"/>
      <c r="XK16" s="7"/>
      <c r="XL16" s="7"/>
      <c r="XM16" s="7"/>
      <c r="XN16" s="7"/>
      <c r="XO16" s="7"/>
      <c r="XP16" s="7"/>
      <c r="XQ16" s="7"/>
      <c r="XR16" s="7"/>
      <c r="XS16" s="7"/>
      <c r="XT16" s="7"/>
      <c r="XU16" s="7"/>
      <c r="XV16" s="7"/>
      <c r="XW16" s="7"/>
      <c r="XX16" s="7"/>
      <c r="XY16" s="7"/>
      <c r="XZ16" s="7"/>
      <c r="YA16" s="7"/>
      <c r="YB16" s="7"/>
      <c r="YC16" s="7"/>
      <c r="YD16" s="7"/>
      <c r="YE16" s="7"/>
      <c r="YF16" s="7"/>
      <c r="YG16" s="7"/>
      <c r="YH16" s="7"/>
      <c r="YI16" s="7"/>
      <c r="YJ16" s="7"/>
      <c r="YK16" s="7"/>
      <c r="YL16" s="7"/>
      <c r="YM16" s="7"/>
      <c r="YN16" s="7"/>
      <c r="YO16" s="7"/>
      <c r="YP16" s="7"/>
      <c r="YQ16" s="7"/>
      <c r="YR16" s="7"/>
      <c r="YS16" s="7"/>
      <c r="YT16" s="7"/>
      <c r="YU16" s="7"/>
      <c r="YV16" s="7"/>
      <c r="YW16" s="7"/>
      <c r="YX16" s="7"/>
      <c r="YY16" s="7"/>
      <c r="YZ16" s="7"/>
      <c r="ZA16" s="7"/>
      <c r="ZB16" s="7"/>
      <c r="ZC16" s="7"/>
      <c r="ZD16" s="7"/>
      <c r="ZE16" s="7"/>
      <c r="ZF16" s="7"/>
      <c r="ZG16" s="7"/>
      <c r="ZH16" s="7"/>
      <c r="ZI16" s="7"/>
      <c r="ZJ16" s="7"/>
      <c r="ZK16" s="7"/>
      <c r="ZL16" s="7"/>
      <c r="ZM16" s="7"/>
      <c r="ZN16" s="7"/>
      <c r="ZO16" s="7"/>
      <c r="ZP16" s="7"/>
      <c r="ZQ16" s="7"/>
      <c r="ZR16" s="7"/>
      <c r="ZS16" s="7"/>
      <c r="ZT16" s="7"/>
      <c r="ZU16" s="7"/>
      <c r="ZV16" s="7"/>
      <c r="ZW16" s="7"/>
      <c r="ZX16" s="7"/>
      <c r="ZY16" s="7"/>
      <c r="ZZ16" s="7"/>
      <c r="AAA16" s="7"/>
      <c r="AAB16" s="7"/>
      <c r="AAC16" s="7"/>
      <c r="AAD16" s="7"/>
      <c r="AAE16" s="7"/>
      <c r="AAF16" s="7"/>
      <c r="AAG16" s="7"/>
      <c r="AAH16" s="7"/>
      <c r="AAI16" s="7"/>
      <c r="AAJ16" s="7"/>
      <c r="AAK16" s="7"/>
      <c r="AAL16" s="7"/>
      <c r="AAM16" s="7"/>
      <c r="AAN16" s="7"/>
      <c r="AAO16" s="7"/>
      <c r="AAP16" s="7"/>
      <c r="AAQ16" s="7"/>
      <c r="AAR16" s="7"/>
      <c r="AAS16" s="7"/>
      <c r="AAT16" s="7"/>
      <c r="AAU16" s="7"/>
      <c r="AAV16" s="7"/>
      <c r="AAW16" s="7"/>
      <c r="AAX16" s="7"/>
      <c r="AAY16" s="7"/>
      <c r="AAZ16" s="7"/>
      <c r="ABA16" s="7"/>
      <c r="ABB16" s="7"/>
      <c r="ABC16" s="7"/>
      <c r="ABD16" s="7"/>
      <c r="ABE16" s="7"/>
      <c r="ABF16" s="7"/>
      <c r="ABG16" s="7"/>
      <c r="ABH16" s="7"/>
      <c r="ABI16" s="7"/>
      <c r="ABJ16" s="7"/>
      <c r="ABK16" s="7"/>
      <c r="ABL16" s="7"/>
      <c r="ABM16" s="7"/>
      <c r="ABN16" s="7"/>
      <c r="ABO16" s="7"/>
      <c r="ABP16" s="7"/>
      <c r="ABQ16" s="7"/>
      <c r="ABR16" s="7"/>
      <c r="ABS16" s="7"/>
      <c r="ABT16" s="7"/>
      <c r="ABU16" s="7"/>
      <c r="ABV16" s="7"/>
      <c r="ABW16" s="7"/>
      <c r="ABX16" s="7"/>
      <c r="ABY16" s="7"/>
      <c r="ABZ16" s="7"/>
      <c r="ACA16" s="7"/>
      <c r="ACB16" s="7"/>
      <c r="ACC16" s="7"/>
      <c r="ACD16" s="7"/>
      <c r="ACE16" s="7"/>
      <c r="ACF16" s="7"/>
      <c r="ACG16" s="7"/>
      <c r="ACH16" s="7"/>
      <c r="ACI16" s="7"/>
      <c r="ACJ16" s="7"/>
      <c r="ACK16" s="7"/>
      <c r="ACL16" s="7"/>
      <c r="ACM16" s="7"/>
      <c r="ACN16" s="7"/>
      <c r="ACO16" s="7"/>
      <c r="ACP16" s="7"/>
      <c r="ACQ16" s="7"/>
      <c r="ACR16" s="7"/>
      <c r="ACS16" s="7"/>
      <c r="ACT16" s="7"/>
      <c r="ACU16" s="7"/>
      <c r="ACV16" s="7"/>
      <c r="ACW16" s="7"/>
      <c r="ACX16" s="7"/>
      <c r="ACY16" s="7"/>
      <c r="ACZ16" s="7"/>
      <c r="ADA16" s="7"/>
      <c r="ADB16" s="7"/>
      <c r="ADC16" s="7"/>
      <c r="ADD16" s="7"/>
      <c r="ADE16" s="7"/>
      <c r="ADF16" s="7"/>
      <c r="ADG16" s="7"/>
      <c r="ADH16" s="7"/>
      <c r="ADI16" s="7"/>
      <c r="ADJ16" s="7"/>
      <c r="ADK16" s="7"/>
      <c r="ADL16" s="7"/>
      <c r="ADM16" s="7"/>
      <c r="ADN16" s="7"/>
      <c r="ADO16" s="7"/>
      <c r="ADP16" s="7"/>
      <c r="ADQ16" s="7"/>
      <c r="ADR16" s="7"/>
      <c r="ADS16" s="7"/>
      <c r="ADT16" s="7"/>
      <c r="ADU16" s="7"/>
      <c r="ADV16" s="7"/>
      <c r="ADW16" s="7"/>
      <c r="ADX16" s="7"/>
      <c r="ADY16" s="7"/>
      <c r="ADZ16" s="7"/>
      <c r="AEA16" s="7"/>
      <c r="AEB16" s="7"/>
      <c r="AEC16" s="7"/>
      <c r="AED16" s="7"/>
      <c r="AEE16" s="7"/>
      <c r="AEF16" s="7"/>
      <c r="AEG16" s="7"/>
      <c r="AEH16" s="7"/>
      <c r="AEI16" s="7"/>
      <c r="AEJ16" s="7"/>
      <c r="AEK16" s="7"/>
      <c r="AEL16" s="7"/>
      <c r="AEM16" s="7"/>
      <c r="AEN16" s="7"/>
      <c r="AEO16" s="7"/>
      <c r="AEP16" s="7"/>
      <c r="AEQ16" s="7"/>
      <c r="AER16" s="7"/>
      <c r="AES16" s="7"/>
      <c r="AET16" s="7"/>
      <c r="AEU16" s="7"/>
      <c r="AEV16" s="7"/>
      <c r="AEW16" s="7"/>
      <c r="AEX16" s="7"/>
      <c r="AEY16" s="7"/>
      <c r="AEZ16" s="7"/>
      <c r="AFA16" s="7"/>
      <c r="AFB16" s="7"/>
      <c r="AFC16" s="7"/>
      <c r="AFD16" s="7"/>
      <c r="AFE16" s="7"/>
      <c r="AFF16" s="7"/>
      <c r="AFG16" s="7"/>
      <c r="AFH16" s="7"/>
      <c r="AFI16" s="7"/>
      <c r="AFJ16" s="7"/>
      <c r="AFK16" s="7"/>
      <c r="AFL16" s="7"/>
      <c r="AFM16" s="7"/>
      <c r="AFN16" s="7"/>
      <c r="AFO16" s="7"/>
      <c r="AFP16" s="7"/>
      <c r="AFQ16" s="7"/>
      <c r="AFR16" s="7"/>
      <c r="AFS16" s="7"/>
      <c r="AFT16" s="7"/>
      <c r="AFU16" s="7"/>
      <c r="AFV16" s="7"/>
      <c r="AFW16" s="7"/>
      <c r="AFX16" s="7"/>
      <c r="AFY16" s="7"/>
      <c r="AFZ16" s="7"/>
      <c r="AGA16" s="7"/>
      <c r="AGB16" s="7"/>
      <c r="AGC16" s="7"/>
      <c r="AGD16" s="7"/>
      <c r="AGE16" s="7"/>
      <c r="AGF16" s="7"/>
      <c r="AGG16" s="7"/>
      <c r="AGH16" s="7"/>
      <c r="AGI16" s="7"/>
      <c r="AGJ16" s="7"/>
      <c r="AGK16" s="7"/>
      <c r="AGL16" s="7"/>
      <c r="AGM16" s="7"/>
      <c r="AGN16" s="7"/>
      <c r="AGO16" s="7"/>
      <c r="AGP16" s="7"/>
      <c r="AGQ16" s="7"/>
      <c r="AGR16" s="7"/>
      <c r="AGS16" s="7"/>
      <c r="AGT16" s="7"/>
      <c r="AGU16" s="7"/>
      <c r="AGV16" s="7"/>
      <c r="AGW16" s="7"/>
      <c r="AGX16" s="7"/>
      <c r="AGY16" s="7"/>
      <c r="AGZ16" s="7"/>
      <c r="AHA16" s="7"/>
      <c r="AHB16" s="7"/>
      <c r="AHC16" s="7"/>
      <c r="AHD16" s="7"/>
      <c r="AHE16" s="7"/>
      <c r="AHF16" s="7"/>
      <c r="AHG16" s="7"/>
      <c r="AHH16" s="7"/>
      <c r="AHI16" s="7"/>
      <c r="AHJ16" s="7"/>
      <c r="AHK16" s="7"/>
      <c r="AHL16" s="7"/>
      <c r="AHM16" s="7"/>
      <c r="AHN16" s="7"/>
      <c r="AHO16" s="7"/>
      <c r="AHP16" s="7"/>
      <c r="AHQ16" s="7"/>
      <c r="AHR16" s="7"/>
      <c r="AHS16" s="7"/>
      <c r="AHT16" s="7"/>
      <c r="AHU16" s="7"/>
      <c r="AHV16" s="7"/>
      <c r="AHW16" s="7"/>
      <c r="AHX16" s="7"/>
      <c r="AHY16" s="7"/>
      <c r="AHZ16" s="7"/>
      <c r="AIA16" s="7"/>
      <c r="AIB16" s="7"/>
      <c r="AIC16" s="7"/>
      <c r="AID16" s="7"/>
      <c r="AIE16" s="7"/>
      <c r="AIF16" s="7"/>
      <c r="AIG16" s="7"/>
      <c r="AIH16" s="7"/>
      <c r="AII16" s="7"/>
      <c r="AIJ16" s="7"/>
      <c r="AIK16" s="7"/>
      <c r="AIL16" s="7"/>
      <c r="AIM16" s="7"/>
      <c r="AIN16" s="7"/>
      <c r="AIO16" s="7"/>
      <c r="AIP16" s="7"/>
      <c r="AIQ16" s="7"/>
      <c r="AIR16" s="7"/>
      <c r="AIS16" s="7"/>
      <c r="AIT16" s="7"/>
      <c r="AIU16" s="7"/>
      <c r="AIV16" s="7"/>
      <c r="AIW16" s="7"/>
      <c r="AIX16" s="7"/>
      <c r="AIY16" s="7"/>
      <c r="AIZ16" s="7"/>
      <c r="AJA16" s="7"/>
      <c r="AJB16" s="7"/>
      <c r="AJC16" s="7"/>
      <c r="AJD16" s="7"/>
      <c r="AJE16" s="7"/>
      <c r="AJF16" s="7"/>
      <c r="AJG16" s="7"/>
      <c r="AJH16" s="7"/>
      <c r="AJI16" s="7"/>
      <c r="AJJ16" s="7"/>
      <c r="AJK16" s="7"/>
      <c r="AJL16" s="7"/>
      <c r="AJM16" s="7"/>
      <c r="AJN16" s="7"/>
      <c r="AJO16" s="7"/>
      <c r="AJP16" s="7"/>
      <c r="AJQ16" s="7"/>
      <c r="AJR16" s="7"/>
      <c r="AJS16" s="7"/>
      <c r="AJT16" s="7"/>
      <c r="AJU16" s="7"/>
      <c r="AJV16" s="7"/>
      <c r="AJW16" s="7"/>
      <c r="AJX16" s="7"/>
      <c r="AJY16" s="7"/>
      <c r="AJZ16" s="7"/>
      <c r="AKA16" s="7"/>
      <c r="AKB16" s="7"/>
      <c r="AKC16" s="7"/>
      <c r="AKD16" s="7"/>
      <c r="AKE16" s="7"/>
      <c r="AKF16" s="7"/>
      <c r="AKG16" s="7"/>
      <c r="AKH16" s="7"/>
      <c r="AKI16" s="7"/>
      <c r="AKJ16" s="7"/>
      <c r="AKK16" s="7"/>
      <c r="AKL16" s="7"/>
      <c r="AKM16" s="7"/>
      <c r="AKN16" s="7"/>
      <c r="AKO16" s="7"/>
      <c r="AKP16" s="7"/>
      <c r="AKQ16" s="7"/>
      <c r="AKR16" s="7"/>
      <c r="AKS16" s="7"/>
      <c r="AKT16" s="7"/>
      <c r="AKU16" s="7"/>
      <c r="AKV16" s="7"/>
      <c r="AKW16" s="7"/>
      <c r="AKX16" s="7"/>
      <c r="AKY16" s="7"/>
      <c r="AKZ16" s="7"/>
      <c r="ALA16" s="7"/>
      <c r="ALB16" s="7"/>
      <c r="ALC16" s="7"/>
      <c r="ALD16" s="7"/>
      <c r="ALE16" s="7"/>
      <c r="ALF16" s="7"/>
      <c r="ALG16" s="7"/>
      <c r="ALH16" s="7"/>
      <c r="ALI16" s="7"/>
      <c r="ALJ16" s="7"/>
      <c r="ALK16" s="7"/>
      <c r="ALL16" s="7"/>
      <c r="ALM16" s="7"/>
      <c r="ALN16" s="7"/>
      <c r="ALO16" s="7"/>
      <c r="ALP16" s="7"/>
      <c r="ALQ16" s="7"/>
      <c r="ALR16" s="7"/>
      <c r="ALS16" s="7"/>
      <c r="ALT16" s="7"/>
      <c r="ALU16" s="7"/>
      <c r="ALV16" s="7"/>
      <c r="ALW16" s="7"/>
      <c r="ALX16" s="7"/>
      <c r="ALY16" s="7"/>
      <c r="ALZ16" s="7"/>
      <c r="AMA16" s="7"/>
      <c r="AMB16" s="7"/>
      <c r="AMC16" s="7"/>
      <c r="AMD16" s="7"/>
      <c r="AME16" s="7"/>
      <c r="AMF16" s="7"/>
      <c r="AMG16" s="7"/>
      <c r="AMH16" s="7"/>
      <c r="AMI16" s="7"/>
      <c r="AMJ16" s="7"/>
      <c r="AMK16" s="7"/>
      <c r="AML16" s="7"/>
      <c r="AMM16" s="7"/>
      <c r="AMN16" s="7"/>
      <c r="AMO16" s="7"/>
      <c r="AMP16" s="7"/>
      <c r="AMQ16" s="7"/>
      <c r="AMR16" s="7"/>
      <c r="AMS16" s="7"/>
      <c r="AMT16" s="7"/>
      <c r="AMU16" s="7"/>
      <c r="AMV16" s="7"/>
      <c r="AMW16" s="7"/>
      <c r="AMX16" s="7"/>
      <c r="AMY16" s="7"/>
      <c r="AMZ16" s="7"/>
      <c r="ANA16" s="7"/>
      <c r="ANB16" s="7"/>
      <c r="ANC16" s="7"/>
      <c r="AND16" s="7"/>
      <c r="ANE16" s="7"/>
      <c r="ANF16" s="7"/>
      <c r="ANG16" s="7"/>
      <c r="ANH16" s="7"/>
      <c r="ANI16" s="7"/>
      <c r="ANJ16" s="7"/>
      <c r="ANK16" s="7"/>
      <c r="ANL16" s="7"/>
      <c r="ANM16" s="7"/>
      <c r="ANN16" s="7"/>
      <c r="ANO16" s="7"/>
      <c r="ANP16" s="7"/>
      <c r="ANQ16" s="7"/>
      <c r="ANR16" s="7"/>
      <c r="ANS16" s="7"/>
      <c r="ANT16" s="7"/>
      <c r="ANU16" s="7"/>
      <c r="ANV16" s="7"/>
      <c r="ANW16" s="7"/>
      <c r="ANX16" s="7"/>
      <c r="ANY16" s="7"/>
      <c r="ANZ16" s="7"/>
      <c r="AOA16" s="7"/>
      <c r="AOB16" s="7"/>
      <c r="AOC16" s="7"/>
      <c r="AOD16" s="7"/>
      <c r="AOE16" s="7"/>
      <c r="AOF16" s="7"/>
      <c r="AOG16" s="7"/>
      <c r="AOH16" s="7"/>
      <c r="AOI16" s="7"/>
      <c r="AOJ16" s="7"/>
      <c r="AOK16" s="7"/>
      <c r="AOL16" s="7"/>
      <c r="AOM16" s="7"/>
      <c r="AON16" s="7"/>
      <c r="AOO16" s="7"/>
      <c r="AOP16" s="7"/>
      <c r="AOQ16" s="7"/>
      <c r="AOR16" s="7"/>
      <c r="AOS16" s="7"/>
      <c r="AOT16" s="7"/>
      <c r="AOU16" s="7"/>
      <c r="AOV16" s="7"/>
      <c r="AOW16" s="7"/>
      <c r="AOX16" s="7"/>
      <c r="AOY16" s="7"/>
      <c r="AOZ16" s="7"/>
      <c r="APA16" s="7"/>
      <c r="APB16" s="7"/>
      <c r="APC16" s="7"/>
      <c r="APD16" s="7"/>
      <c r="APE16" s="7"/>
      <c r="APF16" s="7"/>
      <c r="APG16" s="7"/>
      <c r="APH16" s="7"/>
      <c r="API16" s="7"/>
      <c r="APJ16" s="7"/>
      <c r="APK16" s="7"/>
      <c r="APL16" s="7"/>
      <c r="APM16" s="7"/>
      <c r="APN16" s="7"/>
      <c r="APO16" s="7"/>
      <c r="APP16" s="7"/>
      <c r="APQ16" s="7"/>
      <c r="APR16" s="7"/>
      <c r="APS16" s="7"/>
      <c r="APT16" s="7"/>
      <c r="APU16" s="7"/>
      <c r="APV16" s="7"/>
      <c r="APW16" s="7"/>
      <c r="APX16" s="7"/>
      <c r="APY16" s="7"/>
      <c r="APZ16" s="7"/>
      <c r="AQA16" s="7"/>
      <c r="AQB16" s="7"/>
      <c r="AQC16" s="7"/>
      <c r="AQD16" s="7"/>
      <c r="AQE16" s="7"/>
      <c r="AQF16" s="7"/>
      <c r="AQG16" s="7"/>
      <c r="AQH16" s="7"/>
      <c r="AQI16" s="7"/>
      <c r="AQJ16" s="7"/>
      <c r="AQK16" s="7"/>
      <c r="AQL16" s="7"/>
      <c r="AQM16" s="7"/>
      <c r="AQN16" s="7"/>
      <c r="AQO16" s="7"/>
      <c r="AQP16" s="7"/>
      <c r="AQQ16" s="7"/>
      <c r="AQR16" s="7"/>
      <c r="AQS16" s="7"/>
      <c r="AQT16" s="7"/>
      <c r="AQU16" s="7"/>
      <c r="AQV16" s="7"/>
      <c r="AQW16" s="7"/>
      <c r="AQX16" s="7"/>
      <c r="AQY16" s="7"/>
      <c r="AQZ16" s="7"/>
      <c r="ARA16" s="7"/>
      <c r="ARB16" s="7"/>
      <c r="ARC16" s="7"/>
      <c r="ARD16" s="7"/>
      <c r="ARE16" s="7"/>
      <c r="ARF16" s="7"/>
      <c r="ARG16" s="7"/>
      <c r="ARH16" s="7"/>
      <c r="ARI16" s="7"/>
      <c r="ARJ16" s="7"/>
      <c r="ARK16" s="7"/>
      <c r="ARL16" s="7"/>
      <c r="ARM16" s="7"/>
      <c r="ARN16" s="7"/>
      <c r="ARO16" s="7"/>
      <c r="ARP16" s="7"/>
      <c r="ARQ16" s="7"/>
      <c r="ARR16" s="7"/>
      <c r="ARS16" s="7"/>
      <c r="ART16" s="7"/>
      <c r="ARU16" s="7"/>
      <c r="ARV16" s="7"/>
      <c r="ARW16" s="7"/>
      <c r="ARX16" s="7"/>
      <c r="ARY16" s="7"/>
      <c r="ARZ16" s="7"/>
      <c r="ASA16" s="7"/>
      <c r="ASB16" s="7"/>
      <c r="ASC16" s="7"/>
      <c r="ASD16" s="7"/>
      <c r="ASE16" s="7"/>
      <c r="ASF16" s="7"/>
      <c r="ASG16" s="7"/>
      <c r="ASH16" s="7"/>
      <c r="ASI16" s="7"/>
      <c r="ASJ16" s="7"/>
      <c r="ASK16" s="7"/>
      <c r="ASL16" s="7"/>
      <c r="ASM16" s="7"/>
      <c r="ASN16" s="7"/>
      <c r="ASO16" s="7"/>
      <c r="ASP16" s="7"/>
      <c r="ASQ16" s="7"/>
      <c r="ASR16" s="7"/>
      <c r="ASS16" s="7"/>
      <c r="AST16" s="7"/>
      <c r="ASU16" s="7"/>
      <c r="ASV16" s="7"/>
      <c r="ASW16" s="7"/>
      <c r="ASX16" s="7"/>
      <c r="ASY16" s="7"/>
      <c r="ASZ16" s="7"/>
      <c r="ATA16" s="7"/>
      <c r="ATB16" s="7"/>
      <c r="ATC16" s="7"/>
      <c r="ATD16" s="7"/>
      <c r="ATE16" s="7"/>
      <c r="ATF16" s="7"/>
      <c r="ATG16" s="7"/>
      <c r="ATH16" s="7"/>
      <c r="ATI16" s="7"/>
      <c r="ATJ16" s="7"/>
      <c r="ATK16" s="7"/>
      <c r="ATL16" s="7"/>
      <c r="ATM16" s="7"/>
      <c r="ATN16" s="7"/>
      <c r="ATO16" s="7"/>
      <c r="ATP16" s="7"/>
      <c r="ATQ16" s="7"/>
      <c r="ATR16" s="7"/>
      <c r="ATS16" s="7"/>
      <c r="ATT16" s="7"/>
      <c r="ATU16" s="7"/>
      <c r="ATV16" s="7"/>
      <c r="ATW16" s="7"/>
      <c r="ATX16" s="7"/>
      <c r="ATY16" s="7"/>
      <c r="ATZ16" s="7"/>
      <c r="AUA16" s="7"/>
      <c r="AUB16" s="7"/>
      <c r="AUC16" s="7"/>
      <c r="AUD16" s="7"/>
      <c r="AUE16" s="7"/>
      <c r="AUF16" s="7"/>
      <c r="AUG16" s="7"/>
      <c r="AUH16" s="7"/>
      <c r="AUI16" s="7"/>
      <c r="AUJ16" s="7"/>
      <c r="AUK16" s="7"/>
      <c r="AUL16" s="7"/>
      <c r="AUM16" s="7"/>
      <c r="AUN16" s="7"/>
      <c r="AUO16" s="7"/>
      <c r="AUP16" s="7"/>
      <c r="AUQ16" s="7"/>
      <c r="AUR16" s="7"/>
      <c r="AUS16" s="7"/>
      <c r="AUT16" s="7"/>
      <c r="AUU16" s="7"/>
      <c r="AUV16" s="7"/>
      <c r="AUW16" s="7"/>
      <c r="AUX16" s="7"/>
      <c r="AUY16" s="7"/>
      <c r="AUZ16" s="7"/>
      <c r="AVA16" s="7"/>
      <c r="AVB16" s="7"/>
      <c r="AVC16" s="7"/>
      <c r="AVD16" s="7"/>
      <c r="AVE16" s="7"/>
      <c r="AVF16" s="7"/>
      <c r="AVG16" s="7"/>
      <c r="AVH16" s="7"/>
      <c r="AVI16" s="7"/>
      <c r="AVJ16" s="7"/>
      <c r="AVK16" s="7"/>
      <c r="AVL16" s="7"/>
      <c r="AVM16" s="7"/>
      <c r="AVN16" s="7"/>
      <c r="AVO16" s="7"/>
      <c r="AVP16" s="7"/>
      <c r="AVQ16" s="7"/>
      <c r="AVR16" s="7"/>
      <c r="AVS16" s="7"/>
      <c r="AVT16" s="7"/>
      <c r="AVU16" s="7"/>
      <c r="AVV16" s="7"/>
      <c r="AVW16" s="7"/>
      <c r="AVX16" s="7"/>
      <c r="AVY16" s="7"/>
      <c r="AVZ16" s="7"/>
      <c r="AWA16" s="7"/>
      <c r="AWB16" s="7"/>
      <c r="AWC16" s="7"/>
      <c r="AWD16" s="7"/>
      <c r="AWE16" s="7"/>
      <c r="AWF16" s="7"/>
      <c r="AWG16" s="7"/>
      <c r="AWH16" s="7"/>
      <c r="AWI16" s="7"/>
      <c r="AWJ16" s="7"/>
      <c r="AWK16" s="7"/>
      <c r="AWL16" s="7"/>
      <c r="AWM16" s="7"/>
      <c r="AWN16" s="7"/>
      <c r="AWO16" s="7"/>
      <c r="AWP16" s="7"/>
      <c r="AWQ16" s="7"/>
      <c r="AWR16" s="7"/>
      <c r="AWS16" s="7"/>
      <c r="AWT16" s="7"/>
      <c r="AWU16" s="7"/>
      <c r="AWV16" s="7"/>
      <c r="AWW16" s="7"/>
      <c r="AWX16" s="7"/>
      <c r="AWY16" s="7"/>
      <c r="AWZ16" s="7"/>
      <c r="AXA16" s="7"/>
      <c r="AXB16" s="7"/>
      <c r="AXC16" s="7"/>
      <c r="AXD16" s="7"/>
      <c r="AXE16" s="7"/>
      <c r="AXF16" s="7"/>
      <c r="AXG16" s="7"/>
      <c r="AXH16" s="7"/>
      <c r="AXI16" s="7"/>
      <c r="AXJ16" s="7"/>
      <c r="AXK16" s="7"/>
      <c r="AXL16" s="7"/>
      <c r="AXM16" s="7"/>
      <c r="AXN16" s="7"/>
      <c r="AXO16" s="7"/>
      <c r="AXP16" s="7"/>
      <c r="AXQ16" s="7"/>
      <c r="AXR16" s="7"/>
      <c r="AXS16" s="7"/>
      <c r="AXT16" s="7"/>
      <c r="AXU16" s="7"/>
      <c r="AXV16" s="7"/>
      <c r="AXW16" s="7"/>
      <c r="AXX16" s="7"/>
      <c r="AXY16" s="7"/>
      <c r="AXZ16" s="7"/>
      <c r="AYA16" s="7"/>
      <c r="AYB16" s="7"/>
      <c r="AYC16" s="7"/>
      <c r="AYD16" s="7"/>
      <c r="AYE16" s="7"/>
      <c r="AYF16" s="7"/>
      <c r="AYG16" s="7"/>
      <c r="AYH16" s="7"/>
      <c r="AYI16" s="7"/>
      <c r="AYJ16" s="7"/>
      <c r="AYK16" s="7"/>
      <c r="AYL16" s="7"/>
      <c r="AYM16" s="7"/>
      <c r="AYN16" s="7"/>
      <c r="AYO16" s="7"/>
      <c r="AYP16" s="7"/>
      <c r="AYQ16" s="7"/>
      <c r="AYR16" s="7"/>
      <c r="AYS16" s="7"/>
      <c r="AYT16" s="7"/>
      <c r="AYU16" s="7"/>
      <c r="AYV16" s="7"/>
      <c r="AYW16" s="7"/>
      <c r="AYX16" s="7"/>
      <c r="AYY16" s="7"/>
      <c r="AYZ16" s="7"/>
      <c r="AZA16" s="7"/>
      <c r="AZB16" s="7"/>
      <c r="AZC16" s="7"/>
      <c r="AZD16" s="7"/>
      <c r="AZE16" s="7"/>
      <c r="AZF16" s="7"/>
      <c r="AZG16" s="7"/>
      <c r="AZH16" s="7"/>
      <c r="AZI16" s="7"/>
      <c r="AZJ16" s="7"/>
      <c r="AZK16" s="7"/>
      <c r="AZL16" s="7"/>
      <c r="AZM16" s="7"/>
      <c r="AZN16" s="7"/>
      <c r="AZO16" s="7"/>
      <c r="AZP16" s="7"/>
      <c r="AZQ16" s="7"/>
      <c r="AZR16" s="7"/>
      <c r="AZS16" s="7"/>
      <c r="AZT16" s="7"/>
      <c r="AZU16" s="7"/>
      <c r="AZV16" s="7"/>
      <c r="AZW16" s="7"/>
      <c r="AZX16" s="7"/>
      <c r="AZY16" s="7"/>
      <c r="AZZ16" s="7"/>
      <c r="BAA16" s="7"/>
      <c r="BAB16" s="7"/>
      <c r="BAC16" s="7"/>
      <c r="BAD16" s="7"/>
      <c r="BAE16" s="7"/>
      <c r="BAF16" s="7"/>
      <c r="BAG16" s="7"/>
      <c r="BAH16" s="7"/>
      <c r="BAI16" s="7"/>
      <c r="BAJ16" s="7"/>
      <c r="BAK16" s="7"/>
      <c r="BAL16" s="7"/>
      <c r="BAM16" s="7"/>
      <c r="BAN16" s="7"/>
      <c r="BAO16" s="7"/>
      <c r="BAP16" s="7"/>
      <c r="BAQ16" s="7"/>
      <c r="BAR16" s="7"/>
      <c r="BAS16" s="7"/>
      <c r="BAT16" s="7"/>
      <c r="BAU16" s="7"/>
      <c r="BAV16" s="7"/>
      <c r="BAW16" s="7"/>
      <c r="BAX16" s="7"/>
      <c r="BAY16" s="7"/>
      <c r="BAZ16" s="7"/>
      <c r="BBA16" s="7"/>
      <c r="BBB16" s="7"/>
      <c r="BBC16" s="7"/>
      <c r="BBD16" s="7"/>
      <c r="BBE16" s="7"/>
      <c r="BBF16" s="7"/>
      <c r="BBG16" s="7"/>
      <c r="BBH16" s="7"/>
      <c r="BBI16" s="7"/>
      <c r="BBJ16" s="7"/>
      <c r="BBK16" s="7"/>
      <c r="BBL16" s="7"/>
      <c r="BBM16" s="7"/>
      <c r="BBN16" s="7"/>
      <c r="BBO16" s="7"/>
      <c r="BBP16" s="7"/>
      <c r="BBQ16" s="7"/>
      <c r="BBR16" s="7"/>
      <c r="BBS16" s="7"/>
      <c r="BBT16" s="7"/>
      <c r="BBU16" s="7"/>
      <c r="BBV16" s="7"/>
      <c r="BBW16" s="7"/>
      <c r="BBX16" s="7"/>
      <c r="BBY16" s="7"/>
      <c r="BBZ16" s="7"/>
      <c r="BCA16" s="7"/>
      <c r="BCB16" s="7"/>
      <c r="BCC16" s="7"/>
      <c r="BCD16" s="7"/>
      <c r="BCE16" s="7"/>
      <c r="BCF16" s="7"/>
      <c r="BCG16" s="7"/>
      <c r="BCH16" s="7"/>
      <c r="BCI16" s="7"/>
      <c r="BCJ16" s="7"/>
      <c r="BCK16" s="7"/>
      <c r="BCL16" s="7"/>
      <c r="BCM16" s="7"/>
      <c r="BCN16" s="7"/>
      <c r="BCO16" s="7"/>
      <c r="BCP16" s="7"/>
      <c r="BCQ16" s="7"/>
      <c r="BCR16" s="7"/>
      <c r="BCS16" s="7"/>
      <c r="BCT16" s="7"/>
      <c r="BCU16" s="7"/>
      <c r="BCV16" s="7"/>
      <c r="BCW16" s="7"/>
      <c r="BCX16" s="7"/>
      <c r="BCY16" s="7"/>
      <c r="BCZ16" s="7"/>
      <c r="BDA16" s="7"/>
      <c r="BDB16" s="7"/>
      <c r="BDC16" s="7"/>
      <c r="BDD16" s="7"/>
      <c r="BDE16" s="7"/>
      <c r="BDF16" s="7"/>
      <c r="BDG16" s="7"/>
      <c r="BDH16" s="7"/>
      <c r="BDI16" s="7"/>
      <c r="BDJ16" s="7"/>
      <c r="BDK16" s="7"/>
      <c r="BDL16" s="7"/>
      <c r="BDM16" s="7"/>
      <c r="BDN16" s="7"/>
      <c r="BDO16" s="7"/>
      <c r="BDP16" s="7"/>
      <c r="BDQ16" s="7"/>
    </row>
    <row r="17" spans="1:1473" x14ac:dyDescent="0.35">
      <c r="A17" s="7"/>
      <c r="B17" s="12" t="s">
        <v>250</v>
      </c>
      <c r="C17" s="1134">
        <f>Einstellungen!E27</f>
        <v>0.10577948389848582</v>
      </c>
      <c r="D17" s="712">
        <f t="shared" si="1"/>
        <v>7.4045638728940073</v>
      </c>
      <c r="E17" s="713">
        <f>D17/Einstellungen!E37/Jahresarbeitszeitmodelle!$D$7*40</f>
        <v>2.0012334791605424</v>
      </c>
      <c r="F17" s="714">
        <f>Einstellungen!G37</f>
        <v>4</v>
      </c>
      <c r="G17" s="705">
        <f>D17/F17/Jahresarbeitszeitmodelle!$D$7*40</f>
        <v>2.0012334791605424</v>
      </c>
      <c r="H17" s="1952"/>
      <c r="I17" s="1953"/>
      <c r="J17" s="7"/>
      <c r="K17" s="7"/>
      <c r="L17" s="4">
        <v>0.47916666666666669</v>
      </c>
      <c r="M17" s="1">
        <v>0.54166666666666663</v>
      </c>
      <c r="N17" s="434" t="s">
        <v>476</v>
      </c>
      <c r="O17" s="72">
        <f t="shared" si="2"/>
        <v>6.2499999999999944E-2</v>
      </c>
      <c r="P17" s="86">
        <f t="shared" si="3"/>
        <v>90</v>
      </c>
      <c r="Q17" s="498">
        <v>1</v>
      </c>
      <c r="R17" s="506">
        <f t="shared" si="4"/>
        <v>90</v>
      </c>
      <c r="S17" s="499">
        <v>1</v>
      </c>
      <c r="T17" s="507">
        <f t="shared" si="5"/>
        <v>90</v>
      </c>
      <c r="U17" s="499">
        <v>1</v>
      </c>
      <c r="V17" s="7"/>
      <c r="W17" s="7"/>
      <c r="X17" s="7"/>
      <c r="Y17" s="7"/>
      <c r="Z17" s="7"/>
      <c r="AA17" s="559"/>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c r="IW17" s="7"/>
      <c r="IX17" s="7"/>
      <c r="IY17" s="7"/>
      <c r="IZ17" s="7"/>
      <c r="JA17" s="7"/>
      <c r="JB17" s="7"/>
      <c r="JC17" s="7"/>
      <c r="JD17" s="7"/>
      <c r="JE17" s="7"/>
      <c r="JF17" s="7"/>
      <c r="JG17" s="7"/>
      <c r="JH17" s="7"/>
      <c r="JI17" s="7"/>
      <c r="JJ17" s="7"/>
      <c r="JK17" s="7"/>
      <c r="JL17" s="7"/>
      <c r="JM17" s="7"/>
      <c r="JN17" s="7"/>
      <c r="JO17" s="7"/>
      <c r="JP17" s="7"/>
      <c r="JQ17" s="7"/>
      <c r="JR17" s="7"/>
      <c r="JS17" s="7"/>
      <c r="JT17" s="7"/>
      <c r="JU17" s="7"/>
      <c r="JV17" s="7"/>
      <c r="JW17" s="7"/>
      <c r="JX17" s="7"/>
      <c r="JY17" s="7"/>
      <c r="JZ17" s="7"/>
      <c r="KA17" s="7"/>
      <c r="KB17" s="7"/>
      <c r="KC17" s="7"/>
      <c r="KD17" s="7"/>
      <c r="KE17" s="7"/>
      <c r="KF17" s="7"/>
      <c r="KG17" s="7"/>
      <c r="KH17" s="7"/>
      <c r="KI17" s="7"/>
      <c r="KJ17" s="7"/>
      <c r="KK17" s="7"/>
      <c r="KL17" s="7"/>
      <c r="KM17" s="7"/>
      <c r="KN17" s="7"/>
      <c r="KO17" s="7"/>
      <c r="KP17" s="7"/>
      <c r="KQ17" s="7"/>
      <c r="KR17" s="7"/>
      <c r="KS17" s="7"/>
      <c r="KT17" s="7"/>
      <c r="KU17" s="7"/>
      <c r="KV17" s="7"/>
      <c r="KW17" s="7"/>
      <c r="KX17" s="7"/>
      <c r="KY17" s="7"/>
      <c r="KZ17" s="7"/>
      <c r="LA17" s="7"/>
      <c r="LB17" s="7"/>
      <c r="LC17" s="7"/>
      <c r="LD17" s="7"/>
      <c r="LE17" s="7"/>
      <c r="LF17" s="7"/>
      <c r="LG17" s="7"/>
      <c r="LH17" s="7"/>
      <c r="LI17" s="7"/>
      <c r="LJ17" s="7"/>
      <c r="LK17" s="7"/>
      <c r="LL17" s="7"/>
      <c r="LM17" s="7"/>
      <c r="LN17" s="7"/>
      <c r="LO17" s="7"/>
      <c r="LP17" s="7"/>
      <c r="LQ17" s="7"/>
      <c r="LR17" s="7"/>
      <c r="LS17" s="7"/>
      <c r="LT17" s="7"/>
      <c r="LU17" s="7"/>
      <c r="LV17" s="7"/>
      <c r="LW17" s="7"/>
      <c r="LX17" s="7"/>
      <c r="LY17" s="7"/>
      <c r="LZ17" s="7"/>
      <c r="MA17" s="7"/>
      <c r="MB17" s="7"/>
      <c r="MC17" s="7"/>
      <c r="MD17" s="7"/>
      <c r="ME17" s="7"/>
      <c r="MF17" s="7"/>
      <c r="MG17" s="7"/>
      <c r="MH17" s="7"/>
      <c r="MI17" s="7"/>
      <c r="MJ17" s="7"/>
      <c r="MK17" s="7"/>
      <c r="ML17" s="7"/>
      <c r="MM17" s="7"/>
      <c r="MN17" s="7"/>
      <c r="MO17" s="7"/>
      <c r="MP17" s="7"/>
      <c r="MQ17" s="7"/>
      <c r="MR17" s="7"/>
      <c r="MS17" s="7"/>
      <c r="MT17" s="7"/>
      <c r="MU17" s="7"/>
      <c r="MV17" s="7"/>
      <c r="MW17" s="7"/>
      <c r="MX17" s="7"/>
      <c r="MY17" s="7"/>
      <c r="MZ17" s="7"/>
      <c r="NA17" s="7"/>
      <c r="NB17" s="7"/>
      <c r="NC17" s="7"/>
      <c r="ND17" s="7"/>
      <c r="NE17" s="7"/>
      <c r="NF17" s="7"/>
      <c r="NG17" s="7"/>
      <c r="NH17" s="7"/>
      <c r="NI17" s="7"/>
      <c r="NJ17" s="7"/>
      <c r="NK17" s="7"/>
      <c r="NL17" s="7"/>
      <c r="NM17" s="7"/>
      <c r="NN17" s="7"/>
      <c r="NO17" s="7"/>
      <c r="NP17" s="7"/>
      <c r="NQ17" s="7"/>
      <c r="NR17" s="7"/>
      <c r="NS17" s="7"/>
      <c r="NT17" s="7"/>
      <c r="NU17" s="7"/>
      <c r="NV17" s="7"/>
      <c r="NW17" s="7"/>
      <c r="NX17" s="7"/>
      <c r="NY17" s="7"/>
      <c r="NZ17" s="7"/>
      <c r="OA17" s="7"/>
      <c r="OB17" s="7"/>
      <c r="OC17" s="7"/>
      <c r="OD17" s="7"/>
      <c r="OE17" s="7"/>
      <c r="OF17" s="7"/>
      <c r="OG17" s="7"/>
      <c r="OH17" s="7"/>
      <c r="OI17" s="7"/>
      <c r="OJ17" s="7"/>
      <c r="OK17" s="7"/>
      <c r="OL17" s="7"/>
      <c r="OM17" s="7"/>
      <c r="ON17" s="7"/>
      <c r="OO17" s="7"/>
      <c r="OP17" s="7"/>
      <c r="OQ17" s="7"/>
      <c r="OR17" s="7"/>
      <c r="OS17" s="7"/>
      <c r="OT17" s="7"/>
      <c r="OU17" s="7"/>
      <c r="OV17" s="7"/>
      <c r="OW17" s="7"/>
      <c r="OX17" s="7"/>
      <c r="OY17" s="7"/>
      <c r="OZ17" s="7"/>
      <c r="PA17" s="7"/>
      <c r="PB17" s="7"/>
      <c r="PC17" s="7"/>
      <c r="PD17" s="7"/>
      <c r="PE17" s="7"/>
      <c r="PF17" s="7"/>
      <c r="PG17" s="7"/>
      <c r="PH17" s="7"/>
      <c r="PI17" s="7"/>
      <c r="PJ17" s="7"/>
      <c r="PK17" s="7"/>
      <c r="PL17" s="7"/>
      <c r="PM17" s="7"/>
      <c r="PN17" s="7"/>
      <c r="PO17" s="7"/>
      <c r="PP17" s="7"/>
      <c r="PQ17" s="7"/>
      <c r="PR17" s="7"/>
      <c r="PS17" s="7"/>
      <c r="PT17" s="7"/>
      <c r="PU17" s="7"/>
      <c r="PV17" s="7"/>
      <c r="PW17" s="7"/>
      <c r="PX17" s="7"/>
      <c r="PY17" s="7"/>
      <c r="PZ17" s="7"/>
      <c r="QA17" s="7"/>
      <c r="QB17" s="7"/>
      <c r="QC17" s="7"/>
      <c r="QD17" s="7"/>
      <c r="QE17" s="7"/>
      <c r="QF17" s="7"/>
      <c r="QG17" s="7"/>
      <c r="QH17" s="7"/>
      <c r="QI17" s="7"/>
      <c r="QJ17" s="7"/>
      <c r="QK17" s="7"/>
      <c r="QL17" s="7"/>
      <c r="QM17" s="7"/>
      <c r="QN17" s="7"/>
      <c r="QO17" s="7"/>
      <c r="QP17" s="7"/>
      <c r="QQ17" s="7"/>
      <c r="QR17" s="7"/>
      <c r="QS17" s="7"/>
      <c r="QT17" s="7"/>
      <c r="QU17" s="7"/>
      <c r="QV17" s="7"/>
      <c r="QW17" s="7"/>
      <c r="QX17" s="7"/>
      <c r="QY17" s="7"/>
      <c r="QZ17" s="7"/>
      <c r="RA17" s="7"/>
      <c r="RB17" s="7"/>
      <c r="RC17" s="7"/>
      <c r="RD17" s="7"/>
      <c r="RE17" s="7"/>
      <c r="RF17" s="7"/>
      <c r="RG17" s="7"/>
      <c r="RH17" s="7"/>
      <c r="RI17" s="7"/>
      <c r="RJ17" s="7"/>
      <c r="RK17" s="7"/>
      <c r="RL17" s="7"/>
      <c r="RM17" s="7"/>
      <c r="RN17" s="7"/>
      <c r="RO17" s="7"/>
      <c r="RP17" s="7"/>
      <c r="RQ17" s="7"/>
      <c r="RR17" s="7"/>
      <c r="RS17" s="7"/>
      <c r="RT17" s="7"/>
      <c r="RU17" s="7"/>
      <c r="RV17" s="7"/>
      <c r="RW17" s="7"/>
      <c r="RX17" s="7"/>
      <c r="RY17" s="7"/>
      <c r="RZ17" s="7"/>
      <c r="SA17" s="7"/>
      <c r="SB17" s="7"/>
      <c r="SC17" s="7"/>
      <c r="SD17" s="7"/>
      <c r="SE17" s="7"/>
      <c r="SF17" s="7"/>
      <c r="SG17" s="7"/>
      <c r="SH17" s="7"/>
      <c r="SI17" s="7"/>
      <c r="SJ17" s="7"/>
      <c r="SK17" s="7"/>
      <c r="SL17" s="7"/>
      <c r="SM17" s="7"/>
      <c r="SN17" s="7"/>
      <c r="SO17" s="7"/>
      <c r="SP17" s="7"/>
      <c r="SQ17" s="7"/>
      <c r="SR17" s="7"/>
      <c r="SS17" s="7"/>
      <c r="ST17" s="7"/>
      <c r="SU17" s="7"/>
      <c r="SV17" s="7"/>
      <c r="SW17" s="7"/>
      <c r="SX17" s="7"/>
      <c r="SY17" s="7"/>
      <c r="SZ17" s="7"/>
      <c r="TA17" s="7"/>
      <c r="TB17" s="7"/>
      <c r="TC17" s="7"/>
      <c r="TD17" s="7"/>
      <c r="TE17" s="7"/>
      <c r="TF17" s="7"/>
      <c r="TG17" s="7"/>
      <c r="TH17" s="7"/>
      <c r="TI17" s="7"/>
      <c r="TJ17" s="7"/>
      <c r="TK17" s="7"/>
      <c r="TL17" s="7"/>
      <c r="TM17" s="7"/>
      <c r="TN17" s="7"/>
      <c r="TO17" s="7"/>
      <c r="TP17" s="7"/>
      <c r="TQ17" s="7"/>
      <c r="TR17" s="7"/>
      <c r="TS17" s="7"/>
      <c r="TT17" s="7"/>
      <c r="TU17" s="7"/>
      <c r="TV17" s="7"/>
      <c r="TW17" s="7"/>
      <c r="TX17" s="7"/>
      <c r="TY17" s="7"/>
      <c r="TZ17" s="7"/>
      <c r="UA17" s="7"/>
      <c r="UB17" s="7"/>
      <c r="UC17" s="7"/>
      <c r="UD17" s="7"/>
      <c r="UE17" s="7"/>
      <c r="UF17" s="7"/>
      <c r="UG17" s="7"/>
      <c r="UH17" s="7"/>
      <c r="UI17" s="7"/>
      <c r="UJ17" s="7"/>
      <c r="UK17" s="7"/>
      <c r="UL17" s="7"/>
      <c r="UM17" s="7"/>
      <c r="UN17" s="7"/>
      <c r="UO17" s="7"/>
      <c r="UP17" s="7"/>
      <c r="UQ17" s="7"/>
      <c r="UR17" s="7"/>
      <c r="US17" s="7"/>
      <c r="UT17" s="7"/>
      <c r="UU17" s="7"/>
      <c r="UV17" s="7"/>
      <c r="UW17" s="7"/>
      <c r="UX17" s="7"/>
      <c r="UY17" s="7"/>
      <c r="UZ17" s="7"/>
      <c r="VA17" s="7"/>
      <c r="VB17" s="7"/>
      <c r="VC17" s="7"/>
      <c r="VD17" s="7"/>
      <c r="VE17" s="7"/>
      <c r="VF17" s="7"/>
      <c r="VG17" s="7"/>
      <c r="VH17" s="7"/>
      <c r="VI17" s="7"/>
      <c r="VJ17" s="7"/>
      <c r="VK17" s="7"/>
      <c r="VL17" s="7"/>
      <c r="VM17" s="7"/>
      <c r="VN17" s="7"/>
      <c r="VO17" s="7"/>
      <c r="VP17" s="7"/>
      <c r="VQ17" s="7"/>
      <c r="VR17" s="7"/>
      <c r="VS17" s="7"/>
      <c r="VT17" s="7"/>
      <c r="VU17" s="7"/>
      <c r="VV17" s="7"/>
      <c r="VW17" s="7"/>
      <c r="VX17" s="7"/>
      <c r="VY17" s="7"/>
      <c r="VZ17" s="7"/>
      <c r="WA17" s="7"/>
      <c r="WB17" s="7"/>
      <c r="WC17" s="7"/>
      <c r="WD17" s="7"/>
      <c r="WE17" s="7"/>
      <c r="WF17" s="7"/>
      <c r="WG17" s="7"/>
      <c r="WH17" s="7"/>
      <c r="WI17" s="7"/>
      <c r="WJ17" s="7"/>
      <c r="WK17" s="7"/>
      <c r="WL17" s="7"/>
      <c r="WM17" s="7"/>
      <c r="WN17" s="7"/>
      <c r="WO17" s="7"/>
      <c r="WP17" s="7"/>
      <c r="WQ17" s="7"/>
      <c r="WR17" s="7"/>
      <c r="WS17" s="7"/>
      <c r="WT17" s="7"/>
      <c r="WU17" s="7"/>
      <c r="WV17" s="7"/>
      <c r="WW17" s="7"/>
      <c r="WX17" s="7"/>
      <c r="WY17" s="7"/>
      <c r="WZ17" s="7"/>
      <c r="XA17" s="7"/>
      <c r="XB17" s="7"/>
      <c r="XC17" s="7"/>
      <c r="XD17" s="7"/>
      <c r="XE17" s="7"/>
      <c r="XF17" s="7"/>
      <c r="XG17" s="7"/>
      <c r="XH17" s="7"/>
      <c r="XI17" s="7"/>
      <c r="XJ17" s="7"/>
      <c r="XK17" s="7"/>
      <c r="XL17" s="7"/>
      <c r="XM17" s="7"/>
      <c r="XN17" s="7"/>
      <c r="XO17" s="7"/>
      <c r="XP17" s="7"/>
      <c r="XQ17" s="7"/>
      <c r="XR17" s="7"/>
      <c r="XS17" s="7"/>
      <c r="XT17" s="7"/>
      <c r="XU17" s="7"/>
      <c r="XV17" s="7"/>
      <c r="XW17" s="7"/>
      <c r="XX17" s="7"/>
      <c r="XY17" s="7"/>
      <c r="XZ17" s="7"/>
      <c r="YA17" s="7"/>
      <c r="YB17" s="7"/>
      <c r="YC17" s="7"/>
      <c r="YD17" s="7"/>
      <c r="YE17" s="7"/>
      <c r="YF17" s="7"/>
      <c r="YG17" s="7"/>
      <c r="YH17" s="7"/>
      <c r="YI17" s="7"/>
      <c r="YJ17" s="7"/>
      <c r="YK17" s="7"/>
      <c r="YL17" s="7"/>
      <c r="YM17" s="7"/>
      <c r="YN17" s="7"/>
      <c r="YO17" s="7"/>
      <c r="YP17" s="7"/>
      <c r="YQ17" s="7"/>
      <c r="YR17" s="7"/>
      <c r="YS17" s="7"/>
      <c r="YT17" s="7"/>
      <c r="YU17" s="7"/>
      <c r="YV17" s="7"/>
      <c r="YW17" s="7"/>
      <c r="YX17" s="7"/>
      <c r="YY17" s="7"/>
      <c r="YZ17" s="7"/>
      <c r="ZA17" s="7"/>
      <c r="ZB17" s="7"/>
      <c r="ZC17" s="7"/>
      <c r="ZD17" s="7"/>
      <c r="ZE17" s="7"/>
      <c r="ZF17" s="7"/>
      <c r="ZG17" s="7"/>
      <c r="ZH17" s="7"/>
      <c r="ZI17" s="7"/>
      <c r="ZJ17" s="7"/>
      <c r="ZK17" s="7"/>
      <c r="ZL17" s="7"/>
      <c r="ZM17" s="7"/>
      <c r="ZN17" s="7"/>
      <c r="ZO17" s="7"/>
      <c r="ZP17" s="7"/>
      <c r="ZQ17" s="7"/>
      <c r="ZR17" s="7"/>
      <c r="ZS17" s="7"/>
      <c r="ZT17" s="7"/>
      <c r="ZU17" s="7"/>
      <c r="ZV17" s="7"/>
      <c r="ZW17" s="7"/>
      <c r="ZX17" s="7"/>
      <c r="ZY17" s="7"/>
      <c r="ZZ17" s="7"/>
      <c r="AAA17" s="7"/>
      <c r="AAB17" s="7"/>
      <c r="AAC17" s="7"/>
      <c r="AAD17" s="7"/>
      <c r="AAE17" s="7"/>
      <c r="AAF17" s="7"/>
      <c r="AAG17" s="7"/>
      <c r="AAH17" s="7"/>
      <c r="AAI17" s="7"/>
      <c r="AAJ17" s="7"/>
      <c r="AAK17" s="7"/>
      <c r="AAL17" s="7"/>
      <c r="AAM17" s="7"/>
      <c r="AAN17" s="7"/>
      <c r="AAO17" s="7"/>
      <c r="AAP17" s="7"/>
      <c r="AAQ17" s="7"/>
      <c r="AAR17" s="7"/>
      <c r="AAS17" s="7"/>
      <c r="AAT17" s="7"/>
      <c r="AAU17" s="7"/>
      <c r="AAV17" s="7"/>
      <c r="AAW17" s="7"/>
      <c r="AAX17" s="7"/>
      <c r="AAY17" s="7"/>
      <c r="AAZ17" s="7"/>
      <c r="ABA17" s="7"/>
      <c r="ABB17" s="7"/>
      <c r="ABC17" s="7"/>
      <c r="ABD17" s="7"/>
      <c r="ABE17" s="7"/>
      <c r="ABF17" s="7"/>
      <c r="ABG17" s="7"/>
      <c r="ABH17" s="7"/>
      <c r="ABI17" s="7"/>
      <c r="ABJ17" s="7"/>
      <c r="ABK17" s="7"/>
      <c r="ABL17" s="7"/>
      <c r="ABM17" s="7"/>
      <c r="ABN17" s="7"/>
      <c r="ABO17" s="7"/>
      <c r="ABP17" s="7"/>
      <c r="ABQ17" s="7"/>
      <c r="ABR17" s="7"/>
      <c r="ABS17" s="7"/>
      <c r="ABT17" s="7"/>
      <c r="ABU17" s="7"/>
      <c r="ABV17" s="7"/>
      <c r="ABW17" s="7"/>
      <c r="ABX17" s="7"/>
      <c r="ABY17" s="7"/>
      <c r="ABZ17" s="7"/>
      <c r="ACA17" s="7"/>
      <c r="ACB17" s="7"/>
      <c r="ACC17" s="7"/>
      <c r="ACD17" s="7"/>
      <c r="ACE17" s="7"/>
      <c r="ACF17" s="7"/>
      <c r="ACG17" s="7"/>
      <c r="ACH17" s="7"/>
      <c r="ACI17" s="7"/>
      <c r="ACJ17" s="7"/>
      <c r="ACK17" s="7"/>
      <c r="ACL17" s="7"/>
      <c r="ACM17" s="7"/>
      <c r="ACN17" s="7"/>
      <c r="ACO17" s="7"/>
      <c r="ACP17" s="7"/>
      <c r="ACQ17" s="7"/>
      <c r="ACR17" s="7"/>
      <c r="ACS17" s="7"/>
      <c r="ACT17" s="7"/>
      <c r="ACU17" s="7"/>
      <c r="ACV17" s="7"/>
      <c r="ACW17" s="7"/>
      <c r="ACX17" s="7"/>
      <c r="ACY17" s="7"/>
      <c r="ACZ17" s="7"/>
      <c r="ADA17" s="7"/>
      <c r="ADB17" s="7"/>
      <c r="ADC17" s="7"/>
      <c r="ADD17" s="7"/>
      <c r="ADE17" s="7"/>
      <c r="ADF17" s="7"/>
      <c r="ADG17" s="7"/>
      <c r="ADH17" s="7"/>
      <c r="ADI17" s="7"/>
      <c r="ADJ17" s="7"/>
      <c r="ADK17" s="7"/>
      <c r="ADL17" s="7"/>
      <c r="ADM17" s="7"/>
      <c r="ADN17" s="7"/>
      <c r="ADO17" s="7"/>
      <c r="ADP17" s="7"/>
      <c r="ADQ17" s="7"/>
      <c r="ADR17" s="7"/>
      <c r="ADS17" s="7"/>
      <c r="ADT17" s="7"/>
      <c r="ADU17" s="7"/>
      <c r="ADV17" s="7"/>
      <c r="ADW17" s="7"/>
      <c r="ADX17" s="7"/>
      <c r="ADY17" s="7"/>
      <c r="ADZ17" s="7"/>
      <c r="AEA17" s="7"/>
      <c r="AEB17" s="7"/>
      <c r="AEC17" s="7"/>
      <c r="AED17" s="7"/>
      <c r="AEE17" s="7"/>
      <c r="AEF17" s="7"/>
      <c r="AEG17" s="7"/>
      <c r="AEH17" s="7"/>
      <c r="AEI17" s="7"/>
      <c r="AEJ17" s="7"/>
      <c r="AEK17" s="7"/>
      <c r="AEL17" s="7"/>
      <c r="AEM17" s="7"/>
      <c r="AEN17" s="7"/>
      <c r="AEO17" s="7"/>
      <c r="AEP17" s="7"/>
      <c r="AEQ17" s="7"/>
      <c r="AER17" s="7"/>
      <c r="AES17" s="7"/>
      <c r="AET17" s="7"/>
      <c r="AEU17" s="7"/>
      <c r="AEV17" s="7"/>
      <c r="AEW17" s="7"/>
      <c r="AEX17" s="7"/>
      <c r="AEY17" s="7"/>
      <c r="AEZ17" s="7"/>
      <c r="AFA17" s="7"/>
      <c r="AFB17" s="7"/>
      <c r="AFC17" s="7"/>
      <c r="AFD17" s="7"/>
      <c r="AFE17" s="7"/>
      <c r="AFF17" s="7"/>
      <c r="AFG17" s="7"/>
      <c r="AFH17" s="7"/>
      <c r="AFI17" s="7"/>
      <c r="AFJ17" s="7"/>
      <c r="AFK17" s="7"/>
      <c r="AFL17" s="7"/>
      <c r="AFM17" s="7"/>
      <c r="AFN17" s="7"/>
      <c r="AFO17" s="7"/>
      <c r="AFP17" s="7"/>
      <c r="AFQ17" s="7"/>
      <c r="AFR17" s="7"/>
      <c r="AFS17" s="7"/>
      <c r="AFT17" s="7"/>
      <c r="AFU17" s="7"/>
      <c r="AFV17" s="7"/>
      <c r="AFW17" s="7"/>
      <c r="AFX17" s="7"/>
      <c r="AFY17" s="7"/>
      <c r="AFZ17" s="7"/>
      <c r="AGA17" s="7"/>
      <c r="AGB17" s="7"/>
      <c r="AGC17" s="7"/>
      <c r="AGD17" s="7"/>
      <c r="AGE17" s="7"/>
      <c r="AGF17" s="7"/>
      <c r="AGG17" s="7"/>
      <c r="AGH17" s="7"/>
      <c r="AGI17" s="7"/>
      <c r="AGJ17" s="7"/>
      <c r="AGK17" s="7"/>
      <c r="AGL17" s="7"/>
      <c r="AGM17" s="7"/>
      <c r="AGN17" s="7"/>
      <c r="AGO17" s="7"/>
      <c r="AGP17" s="7"/>
      <c r="AGQ17" s="7"/>
      <c r="AGR17" s="7"/>
      <c r="AGS17" s="7"/>
      <c r="AGT17" s="7"/>
      <c r="AGU17" s="7"/>
      <c r="AGV17" s="7"/>
      <c r="AGW17" s="7"/>
      <c r="AGX17" s="7"/>
      <c r="AGY17" s="7"/>
      <c r="AGZ17" s="7"/>
      <c r="AHA17" s="7"/>
      <c r="AHB17" s="7"/>
      <c r="AHC17" s="7"/>
      <c r="AHD17" s="7"/>
      <c r="AHE17" s="7"/>
      <c r="AHF17" s="7"/>
      <c r="AHG17" s="7"/>
      <c r="AHH17" s="7"/>
      <c r="AHI17" s="7"/>
      <c r="AHJ17" s="7"/>
      <c r="AHK17" s="7"/>
      <c r="AHL17" s="7"/>
      <c r="AHM17" s="7"/>
      <c r="AHN17" s="7"/>
      <c r="AHO17" s="7"/>
      <c r="AHP17" s="7"/>
      <c r="AHQ17" s="7"/>
      <c r="AHR17" s="7"/>
      <c r="AHS17" s="7"/>
      <c r="AHT17" s="7"/>
      <c r="AHU17" s="7"/>
      <c r="AHV17" s="7"/>
      <c r="AHW17" s="7"/>
      <c r="AHX17" s="7"/>
      <c r="AHY17" s="7"/>
      <c r="AHZ17" s="7"/>
      <c r="AIA17" s="7"/>
      <c r="AIB17" s="7"/>
      <c r="AIC17" s="7"/>
      <c r="AID17" s="7"/>
      <c r="AIE17" s="7"/>
      <c r="AIF17" s="7"/>
      <c r="AIG17" s="7"/>
      <c r="AIH17" s="7"/>
      <c r="AII17" s="7"/>
      <c r="AIJ17" s="7"/>
      <c r="AIK17" s="7"/>
      <c r="AIL17" s="7"/>
      <c r="AIM17" s="7"/>
      <c r="AIN17" s="7"/>
      <c r="AIO17" s="7"/>
      <c r="AIP17" s="7"/>
      <c r="AIQ17" s="7"/>
      <c r="AIR17" s="7"/>
      <c r="AIS17" s="7"/>
      <c r="AIT17" s="7"/>
      <c r="AIU17" s="7"/>
      <c r="AIV17" s="7"/>
      <c r="AIW17" s="7"/>
      <c r="AIX17" s="7"/>
      <c r="AIY17" s="7"/>
      <c r="AIZ17" s="7"/>
      <c r="AJA17" s="7"/>
      <c r="AJB17" s="7"/>
      <c r="AJC17" s="7"/>
      <c r="AJD17" s="7"/>
      <c r="AJE17" s="7"/>
      <c r="AJF17" s="7"/>
      <c r="AJG17" s="7"/>
      <c r="AJH17" s="7"/>
      <c r="AJI17" s="7"/>
      <c r="AJJ17" s="7"/>
      <c r="AJK17" s="7"/>
      <c r="AJL17" s="7"/>
      <c r="AJM17" s="7"/>
      <c r="AJN17" s="7"/>
      <c r="AJO17" s="7"/>
      <c r="AJP17" s="7"/>
      <c r="AJQ17" s="7"/>
      <c r="AJR17" s="7"/>
      <c r="AJS17" s="7"/>
      <c r="AJT17" s="7"/>
      <c r="AJU17" s="7"/>
      <c r="AJV17" s="7"/>
      <c r="AJW17" s="7"/>
      <c r="AJX17" s="7"/>
      <c r="AJY17" s="7"/>
      <c r="AJZ17" s="7"/>
      <c r="AKA17" s="7"/>
      <c r="AKB17" s="7"/>
      <c r="AKC17" s="7"/>
      <c r="AKD17" s="7"/>
      <c r="AKE17" s="7"/>
      <c r="AKF17" s="7"/>
      <c r="AKG17" s="7"/>
      <c r="AKH17" s="7"/>
      <c r="AKI17" s="7"/>
      <c r="AKJ17" s="7"/>
      <c r="AKK17" s="7"/>
      <c r="AKL17" s="7"/>
      <c r="AKM17" s="7"/>
      <c r="AKN17" s="7"/>
      <c r="AKO17" s="7"/>
      <c r="AKP17" s="7"/>
      <c r="AKQ17" s="7"/>
      <c r="AKR17" s="7"/>
      <c r="AKS17" s="7"/>
      <c r="AKT17" s="7"/>
      <c r="AKU17" s="7"/>
      <c r="AKV17" s="7"/>
      <c r="AKW17" s="7"/>
      <c r="AKX17" s="7"/>
      <c r="AKY17" s="7"/>
      <c r="AKZ17" s="7"/>
      <c r="ALA17" s="7"/>
      <c r="ALB17" s="7"/>
      <c r="ALC17" s="7"/>
      <c r="ALD17" s="7"/>
      <c r="ALE17" s="7"/>
      <c r="ALF17" s="7"/>
      <c r="ALG17" s="7"/>
      <c r="ALH17" s="7"/>
      <c r="ALI17" s="7"/>
      <c r="ALJ17" s="7"/>
      <c r="ALK17" s="7"/>
      <c r="ALL17" s="7"/>
      <c r="ALM17" s="7"/>
      <c r="ALN17" s="7"/>
      <c r="ALO17" s="7"/>
      <c r="ALP17" s="7"/>
      <c r="ALQ17" s="7"/>
      <c r="ALR17" s="7"/>
      <c r="ALS17" s="7"/>
      <c r="ALT17" s="7"/>
      <c r="ALU17" s="7"/>
      <c r="ALV17" s="7"/>
      <c r="ALW17" s="7"/>
      <c r="ALX17" s="7"/>
      <c r="ALY17" s="7"/>
      <c r="ALZ17" s="7"/>
      <c r="AMA17" s="7"/>
      <c r="AMB17" s="7"/>
      <c r="AMC17" s="7"/>
      <c r="AMD17" s="7"/>
      <c r="AME17" s="7"/>
      <c r="AMF17" s="7"/>
      <c r="AMG17" s="7"/>
      <c r="AMH17" s="7"/>
      <c r="AMI17" s="7"/>
      <c r="AMJ17" s="7"/>
      <c r="AMK17" s="7"/>
      <c r="AML17" s="7"/>
      <c r="AMM17" s="7"/>
      <c r="AMN17" s="7"/>
      <c r="AMO17" s="7"/>
      <c r="AMP17" s="7"/>
      <c r="AMQ17" s="7"/>
      <c r="AMR17" s="7"/>
      <c r="AMS17" s="7"/>
      <c r="AMT17" s="7"/>
      <c r="AMU17" s="7"/>
      <c r="AMV17" s="7"/>
      <c r="AMW17" s="7"/>
      <c r="AMX17" s="7"/>
      <c r="AMY17" s="7"/>
      <c r="AMZ17" s="7"/>
      <c r="ANA17" s="7"/>
      <c r="ANB17" s="7"/>
      <c r="ANC17" s="7"/>
      <c r="AND17" s="7"/>
      <c r="ANE17" s="7"/>
      <c r="ANF17" s="7"/>
      <c r="ANG17" s="7"/>
      <c r="ANH17" s="7"/>
      <c r="ANI17" s="7"/>
      <c r="ANJ17" s="7"/>
      <c r="ANK17" s="7"/>
      <c r="ANL17" s="7"/>
      <c r="ANM17" s="7"/>
      <c r="ANN17" s="7"/>
      <c r="ANO17" s="7"/>
      <c r="ANP17" s="7"/>
      <c r="ANQ17" s="7"/>
      <c r="ANR17" s="7"/>
      <c r="ANS17" s="7"/>
      <c r="ANT17" s="7"/>
      <c r="ANU17" s="7"/>
      <c r="ANV17" s="7"/>
      <c r="ANW17" s="7"/>
      <c r="ANX17" s="7"/>
      <c r="ANY17" s="7"/>
      <c r="ANZ17" s="7"/>
      <c r="AOA17" s="7"/>
      <c r="AOB17" s="7"/>
      <c r="AOC17" s="7"/>
      <c r="AOD17" s="7"/>
      <c r="AOE17" s="7"/>
      <c r="AOF17" s="7"/>
      <c r="AOG17" s="7"/>
      <c r="AOH17" s="7"/>
      <c r="AOI17" s="7"/>
      <c r="AOJ17" s="7"/>
      <c r="AOK17" s="7"/>
      <c r="AOL17" s="7"/>
      <c r="AOM17" s="7"/>
      <c r="AON17" s="7"/>
      <c r="AOO17" s="7"/>
      <c r="AOP17" s="7"/>
      <c r="AOQ17" s="7"/>
      <c r="AOR17" s="7"/>
      <c r="AOS17" s="7"/>
      <c r="AOT17" s="7"/>
      <c r="AOU17" s="7"/>
      <c r="AOV17" s="7"/>
      <c r="AOW17" s="7"/>
      <c r="AOX17" s="7"/>
      <c r="AOY17" s="7"/>
      <c r="AOZ17" s="7"/>
      <c r="APA17" s="7"/>
      <c r="APB17" s="7"/>
      <c r="APC17" s="7"/>
      <c r="APD17" s="7"/>
      <c r="APE17" s="7"/>
      <c r="APF17" s="7"/>
      <c r="APG17" s="7"/>
      <c r="APH17" s="7"/>
      <c r="API17" s="7"/>
      <c r="APJ17" s="7"/>
      <c r="APK17" s="7"/>
      <c r="APL17" s="7"/>
      <c r="APM17" s="7"/>
      <c r="APN17" s="7"/>
      <c r="APO17" s="7"/>
      <c r="APP17" s="7"/>
      <c r="APQ17" s="7"/>
      <c r="APR17" s="7"/>
      <c r="APS17" s="7"/>
      <c r="APT17" s="7"/>
      <c r="APU17" s="7"/>
      <c r="APV17" s="7"/>
      <c r="APW17" s="7"/>
      <c r="APX17" s="7"/>
      <c r="APY17" s="7"/>
      <c r="APZ17" s="7"/>
      <c r="AQA17" s="7"/>
      <c r="AQB17" s="7"/>
      <c r="AQC17" s="7"/>
      <c r="AQD17" s="7"/>
      <c r="AQE17" s="7"/>
      <c r="AQF17" s="7"/>
      <c r="AQG17" s="7"/>
      <c r="AQH17" s="7"/>
      <c r="AQI17" s="7"/>
      <c r="AQJ17" s="7"/>
      <c r="AQK17" s="7"/>
      <c r="AQL17" s="7"/>
      <c r="AQM17" s="7"/>
      <c r="AQN17" s="7"/>
      <c r="AQO17" s="7"/>
      <c r="AQP17" s="7"/>
      <c r="AQQ17" s="7"/>
      <c r="AQR17" s="7"/>
      <c r="AQS17" s="7"/>
      <c r="AQT17" s="7"/>
      <c r="AQU17" s="7"/>
      <c r="AQV17" s="7"/>
      <c r="AQW17" s="7"/>
      <c r="AQX17" s="7"/>
      <c r="AQY17" s="7"/>
      <c r="AQZ17" s="7"/>
      <c r="ARA17" s="7"/>
      <c r="ARB17" s="7"/>
      <c r="ARC17" s="7"/>
      <c r="ARD17" s="7"/>
      <c r="ARE17" s="7"/>
      <c r="ARF17" s="7"/>
      <c r="ARG17" s="7"/>
      <c r="ARH17" s="7"/>
      <c r="ARI17" s="7"/>
      <c r="ARJ17" s="7"/>
      <c r="ARK17" s="7"/>
      <c r="ARL17" s="7"/>
      <c r="ARM17" s="7"/>
      <c r="ARN17" s="7"/>
      <c r="ARO17" s="7"/>
      <c r="ARP17" s="7"/>
      <c r="ARQ17" s="7"/>
      <c r="ARR17" s="7"/>
      <c r="ARS17" s="7"/>
      <c r="ART17" s="7"/>
      <c r="ARU17" s="7"/>
      <c r="ARV17" s="7"/>
      <c r="ARW17" s="7"/>
      <c r="ARX17" s="7"/>
      <c r="ARY17" s="7"/>
      <c r="ARZ17" s="7"/>
      <c r="ASA17" s="7"/>
      <c r="ASB17" s="7"/>
      <c r="ASC17" s="7"/>
      <c r="ASD17" s="7"/>
      <c r="ASE17" s="7"/>
      <c r="ASF17" s="7"/>
      <c r="ASG17" s="7"/>
      <c r="ASH17" s="7"/>
      <c r="ASI17" s="7"/>
      <c r="ASJ17" s="7"/>
      <c r="ASK17" s="7"/>
      <c r="ASL17" s="7"/>
      <c r="ASM17" s="7"/>
      <c r="ASN17" s="7"/>
      <c r="ASO17" s="7"/>
      <c r="ASP17" s="7"/>
      <c r="ASQ17" s="7"/>
      <c r="ASR17" s="7"/>
      <c r="ASS17" s="7"/>
      <c r="AST17" s="7"/>
      <c r="ASU17" s="7"/>
      <c r="ASV17" s="7"/>
      <c r="ASW17" s="7"/>
      <c r="ASX17" s="7"/>
      <c r="ASY17" s="7"/>
      <c r="ASZ17" s="7"/>
      <c r="ATA17" s="7"/>
      <c r="ATB17" s="7"/>
      <c r="ATC17" s="7"/>
      <c r="ATD17" s="7"/>
      <c r="ATE17" s="7"/>
      <c r="ATF17" s="7"/>
      <c r="ATG17" s="7"/>
      <c r="ATH17" s="7"/>
      <c r="ATI17" s="7"/>
      <c r="ATJ17" s="7"/>
      <c r="ATK17" s="7"/>
      <c r="ATL17" s="7"/>
      <c r="ATM17" s="7"/>
      <c r="ATN17" s="7"/>
      <c r="ATO17" s="7"/>
      <c r="ATP17" s="7"/>
      <c r="ATQ17" s="7"/>
      <c r="ATR17" s="7"/>
      <c r="ATS17" s="7"/>
      <c r="ATT17" s="7"/>
      <c r="ATU17" s="7"/>
      <c r="ATV17" s="7"/>
      <c r="ATW17" s="7"/>
      <c r="ATX17" s="7"/>
      <c r="ATY17" s="7"/>
      <c r="ATZ17" s="7"/>
      <c r="AUA17" s="7"/>
      <c r="AUB17" s="7"/>
      <c r="AUC17" s="7"/>
      <c r="AUD17" s="7"/>
      <c r="AUE17" s="7"/>
      <c r="AUF17" s="7"/>
      <c r="AUG17" s="7"/>
      <c r="AUH17" s="7"/>
      <c r="AUI17" s="7"/>
      <c r="AUJ17" s="7"/>
      <c r="AUK17" s="7"/>
      <c r="AUL17" s="7"/>
      <c r="AUM17" s="7"/>
      <c r="AUN17" s="7"/>
      <c r="AUO17" s="7"/>
      <c r="AUP17" s="7"/>
      <c r="AUQ17" s="7"/>
      <c r="AUR17" s="7"/>
      <c r="AUS17" s="7"/>
      <c r="AUT17" s="7"/>
      <c r="AUU17" s="7"/>
      <c r="AUV17" s="7"/>
      <c r="AUW17" s="7"/>
      <c r="AUX17" s="7"/>
      <c r="AUY17" s="7"/>
      <c r="AUZ17" s="7"/>
      <c r="AVA17" s="7"/>
      <c r="AVB17" s="7"/>
      <c r="AVC17" s="7"/>
      <c r="AVD17" s="7"/>
      <c r="AVE17" s="7"/>
      <c r="AVF17" s="7"/>
      <c r="AVG17" s="7"/>
      <c r="AVH17" s="7"/>
      <c r="AVI17" s="7"/>
      <c r="AVJ17" s="7"/>
      <c r="AVK17" s="7"/>
      <c r="AVL17" s="7"/>
      <c r="AVM17" s="7"/>
      <c r="AVN17" s="7"/>
      <c r="AVO17" s="7"/>
      <c r="AVP17" s="7"/>
      <c r="AVQ17" s="7"/>
      <c r="AVR17" s="7"/>
      <c r="AVS17" s="7"/>
      <c r="AVT17" s="7"/>
      <c r="AVU17" s="7"/>
      <c r="AVV17" s="7"/>
      <c r="AVW17" s="7"/>
      <c r="AVX17" s="7"/>
      <c r="AVY17" s="7"/>
      <c r="AVZ17" s="7"/>
      <c r="AWA17" s="7"/>
      <c r="AWB17" s="7"/>
      <c r="AWC17" s="7"/>
      <c r="AWD17" s="7"/>
      <c r="AWE17" s="7"/>
      <c r="AWF17" s="7"/>
      <c r="AWG17" s="7"/>
      <c r="AWH17" s="7"/>
      <c r="AWI17" s="7"/>
      <c r="AWJ17" s="7"/>
      <c r="AWK17" s="7"/>
      <c r="AWL17" s="7"/>
      <c r="AWM17" s="7"/>
      <c r="AWN17" s="7"/>
      <c r="AWO17" s="7"/>
      <c r="AWP17" s="7"/>
      <c r="AWQ17" s="7"/>
      <c r="AWR17" s="7"/>
      <c r="AWS17" s="7"/>
      <c r="AWT17" s="7"/>
      <c r="AWU17" s="7"/>
      <c r="AWV17" s="7"/>
      <c r="AWW17" s="7"/>
      <c r="AWX17" s="7"/>
      <c r="AWY17" s="7"/>
      <c r="AWZ17" s="7"/>
      <c r="AXA17" s="7"/>
      <c r="AXB17" s="7"/>
      <c r="AXC17" s="7"/>
      <c r="AXD17" s="7"/>
      <c r="AXE17" s="7"/>
      <c r="AXF17" s="7"/>
      <c r="AXG17" s="7"/>
      <c r="AXH17" s="7"/>
      <c r="AXI17" s="7"/>
      <c r="AXJ17" s="7"/>
      <c r="AXK17" s="7"/>
      <c r="AXL17" s="7"/>
      <c r="AXM17" s="7"/>
      <c r="AXN17" s="7"/>
      <c r="AXO17" s="7"/>
      <c r="AXP17" s="7"/>
      <c r="AXQ17" s="7"/>
      <c r="AXR17" s="7"/>
      <c r="AXS17" s="7"/>
      <c r="AXT17" s="7"/>
      <c r="AXU17" s="7"/>
      <c r="AXV17" s="7"/>
      <c r="AXW17" s="7"/>
      <c r="AXX17" s="7"/>
      <c r="AXY17" s="7"/>
      <c r="AXZ17" s="7"/>
      <c r="AYA17" s="7"/>
      <c r="AYB17" s="7"/>
      <c r="AYC17" s="7"/>
      <c r="AYD17" s="7"/>
      <c r="AYE17" s="7"/>
      <c r="AYF17" s="7"/>
      <c r="AYG17" s="7"/>
      <c r="AYH17" s="7"/>
      <c r="AYI17" s="7"/>
      <c r="AYJ17" s="7"/>
      <c r="AYK17" s="7"/>
      <c r="AYL17" s="7"/>
      <c r="AYM17" s="7"/>
      <c r="AYN17" s="7"/>
      <c r="AYO17" s="7"/>
      <c r="AYP17" s="7"/>
      <c r="AYQ17" s="7"/>
      <c r="AYR17" s="7"/>
      <c r="AYS17" s="7"/>
      <c r="AYT17" s="7"/>
      <c r="AYU17" s="7"/>
      <c r="AYV17" s="7"/>
      <c r="AYW17" s="7"/>
      <c r="AYX17" s="7"/>
      <c r="AYY17" s="7"/>
      <c r="AYZ17" s="7"/>
      <c r="AZA17" s="7"/>
      <c r="AZB17" s="7"/>
      <c r="AZC17" s="7"/>
      <c r="AZD17" s="7"/>
      <c r="AZE17" s="7"/>
      <c r="AZF17" s="7"/>
      <c r="AZG17" s="7"/>
      <c r="AZH17" s="7"/>
      <c r="AZI17" s="7"/>
      <c r="AZJ17" s="7"/>
      <c r="AZK17" s="7"/>
      <c r="AZL17" s="7"/>
      <c r="AZM17" s="7"/>
      <c r="AZN17" s="7"/>
      <c r="AZO17" s="7"/>
      <c r="AZP17" s="7"/>
      <c r="AZQ17" s="7"/>
      <c r="AZR17" s="7"/>
      <c r="AZS17" s="7"/>
      <c r="AZT17" s="7"/>
      <c r="AZU17" s="7"/>
      <c r="AZV17" s="7"/>
      <c r="AZW17" s="7"/>
      <c r="AZX17" s="7"/>
      <c r="AZY17" s="7"/>
      <c r="AZZ17" s="7"/>
      <c r="BAA17" s="7"/>
      <c r="BAB17" s="7"/>
      <c r="BAC17" s="7"/>
      <c r="BAD17" s="7"/>
      <c r="BAE17" s="7"/>
      <c r="BAF17" s="7"/>
      <c r="BAG17" s="7"/>
      <c r="BAH17" s="7"/>
      <c r="BAI17" s="7"/>
      <c r="BAJ17" s="7"/>
      <c r="BAK17" s="7"/>
      <c r="BAL17" s="7"/>
      <c r="BAM17" s="7"/>
      <c r="BAN17" s="7"/>
      <c r="BAO17" s="7"/>
      <c r="BAP17" s="7"/>
      <c r="BAQ17" s="7"/>
      <c r="BAR17" s="7"/>
      <c r="BAS17" s="7"/>
      <c r="BAT17" s="7"/>
      <c r="BAU17" s="7"/>
      <c r="BAV17" s="7"/>
      <c r="BAW17" s="7"/>
      <c r="BAX17" s="7"/>
      <c r="BAY17" s="7"/>
      <c r="BAZ17" s="7"/>
      <c r="BBA17" s="7"/>
      <c r="BBB17" s="7"/>
      <c r="BBC17" s="7"/>
      <c r="BBD17" s="7"/>
      <c r="BBE17" s="7"/>
      <c r="BBF17" s="7"/>
      <c r="BBG17" s="7"/>
      <c r="BBH17" s="7"/>
      <c r="BBI17" s="7"/>
      <c r="BBJ17" s="7"/>
      <c r="BBK17" s="7"/>
      <c r="BBL17" s="7"/>
      <c r="BBM17" s="7"/>
      <c r="BBN17" s="7"/>
      <c r="BBO17" s="7"/>
      <c r="BBP17" s="7"/>
      <c r="BBQ17" s="7"/>
      <c r="BBR17" s="7"/>
      <c r="BBS17" s="7"/>
      <c r="BBT17" s="7"/>
      <c r="BBU17" s="7"/>
      <c r="BBV17" s="7"/>
      <c r="BBW17" s="7"/>
      <c r="BBX17" s="7"/>
      <c r="BBY17" s="7"/>
      <c r="BBZ17" s="7"/>
      <c r="BCA17" s="7"/>
      <c r="BCB17" s="7"/>
      <c r="BCC17" s="7"/>
      <c r="BCD17" s="7"/>
      <c r="BCE17" s="7"/>
      <c r="BCF17" s="7"/>
      <c r="BCG17" s="7"/>
      <c r="BCH17" s="7"/>
      <c r="BCI17" s="7"/>
      <c r="BCJ17" s="7"/>
      <c r="BCK17" s="7"/>
      <c r="BCL17" s="7"/>
      <c r="BCM17" s="7"/>
      <c r="BCN17" s="7"/>
      <c r="BCO17" s="7"/>
      <c r="BCP17" s="7"/>
      <c r="BCQ17" s="7"/>
      <c r="BCR17" s="7"/>
      <c r="BCS17" s="7"/>
      <c r="BCT17" s="7"/>
      <c r="BCU17" s="7"/>
      <c r="BCV17" s="7"/>
      <c r="BCW17" s="7"/>
      <c r="BCX17" s="7"/>
      <c r="BCY17" s="7"/>
      <c r="BCZ17" s="7"/>
      <c r="BDA17" s="7"/>
      <c r="BDB17" s="7"/>
      <c r="BDC17" s="7"/>
      <c r="BDD17" s="7"/>
      <c r="BDE17" s="7"/>
      <c r="BDF17" s="7"/>
      <c r="BDG17" s="7"/>
      <c r="BDH17" s="7"/>
      <c r="BDI17" s="7"/>
      <c r="BDJ17" s="7"/>
      <c r="BDK17" s="7"/>
      <c r="BDL17" s="7"/>
      <c r="BDM17" s="7"/>
      <c r="BDN17" s="7"/>
      <c r="BDO17" s="7"/>
      <c r="BDP17" s="7"/>
      <c r="BDQ17" s="7"/>
    </row>
    <row r="18" spans="1:1473" x14ac:dyDescent="0.35">
      <c r="A18" s="7"/>
      <c r="B18" s="12" t="s">
        <v>252</v>
      </c>
      <c r="C18" s="1134">
        <f>Einstellungen!E28</f>
        <v>0.32530034833297788</v>
      </c>
      <c r="D18" s="712">
        <f t="shared" si="1"/>
        <v>22.77102438330845</v>
      </c>
      <c r="E18" s="713">
        <f>D18/Einstellungen!E38/Jahresarbeitszeitmodelle!$D$7*40</f>
        <v>9.8469294630523034</v>
      </c>
      <c r="F18" s="714">
        <f>Einstellungen!G38</f>
        <v>2.5</v>
      </c>
      <c r="G18" s="705">
        <f>D18/F18/Jahresarbeitszeitmodelle!$D$7*40</f>
        <v>9.8469294630523034</v>
      </c>
      <c r="H18" s="1952"/>
      <c r="I18" s="1953"/>
      <c r="J18" s="7"/>
      <c r="K18" s="7"/>
      <c r="L18" s="4">
        <v>0.54166666666666663</v>
      </c>
      <c r="M18" s="1">
        <v>0.72916666666666663</v>
      </c>
      <c r="N18" s="434" t="s">
        <v>762</v>
      </c>
      <c r="O18" s="72">
        <f t="shared" si="2"/>
        <v>0.1875</v>
      </c>
      <c r="P18" s="86">
        <f t="shared" si="3"/>
        <v>270</v>
      </c>
      <c r="Q18" s="498">
        <v>1</v>
      </c>
      <c r="R18" s="506">
        <f t="shared" si="4"/>
        <v>270</v>
      </c>
      <c r="S18" s="499">
        <v>1</v>
      </c>
      <c r="T18" s="507">
        <f t="shared" si="5"/>
        <v>270</v>
      </c>
      <c r="U18" s="499">
        <v>1</v>
      </c>
      <c r="V18" s="7"/>
      <c r="W18" s="7"/>
      <c r="X18" s="7"/>
      <c r="Y18" s="7"/>
      <c r="Z18" s="7"/>
      <c r="AA18" s="559"/>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c r="IW18" s="7"/>
      <c r="IX18" s="7"/>
      <c r="IY18" s="7"/>
      <c r="IZ18" s="7"/>
      <c r="JA18" s="7"/>
      <c r="JB18" s="7"/>
      <c r="JC18" s="7"/>
      <c r="JD18" s="7"/>
      <c r="JE18" s="7"/>
      <c r="JF18" s="7"/>
      <c r="JG18" s="7"/>
      <c r="JH18" s="7"/>
      <c r="JI18" s="7"/>
      <c r="JJ18" s="7"/>
      <c r="JK18" s="7"/>
      <c r="JL18" s="7"/>
      <c r="JM18" s="7"/>
      <c r="JN18" s="7"/>
      <c r="JO18" s="7"/>
      <c r="JP18" s="7"/>
      <c r="JQ18" s="7"/>
      <c r="JR18" s="7"/>
      <c r="JS18" s="7"/>
      <c r="JT18" s="7"/>
      <c r="JU18" s="7"/>
      <c r="JV18" s="7"/>
      <c r="JW18" s="7"/>
      <c r="JX18" s="7"/>
      <c r="JY18" s="7"/>
      <c r="JZ18" s="7"/>
      <c r="KA18" s="7"/>
      <c r="KB18" s="7"/>
      <c r="KC18" s="7"/>
      <c r="KD18" s="7"/>
      <c r="KE18" s="7"/>
      <c r="KF18" s="7"/>
      <c r="KG18" s="7"/>
      <c r="KH18" s="7"/>
      <c r="KI18" s="7"/>
      <c r="KJ18" s="7"/>
      <c r="KK18" s="7"/>
      <c r="KL18" s="7"/>
      <c r="KM18" s="7"/>
      <c r="KN18" s="7"/>
      <c r="KO18" s="7"/>
      <c r="KP18" s="7"/>
      <c r="KQ18" s="7"/>
      <c r="KR18" s="7"/>
      <c r="KS18" s="7"/>
      <c r="KT18" s="7"/>
      <c r="KU18" s="7"/>
      <c r="KV18" s="7"/>
      <c r="KW18" s="7"/>
      <c r="KX18" s="7"/>
      <c r="KY18" s="7"/>
      <c r="KZ18" s="7"/>
      <c r="LA18" s="7"/>
      <c r="LB18" s="7"/>
      <c r="LC18" s="7"/>
      <c r="LD18" s="7"/>
      <c r="LE18" s="7"/>
      <c r="LF18" s="7"/>
      <c r="LG18" s="7"/>
      <c r="LH18" s="7"/>
      <c r="LI18" s="7"/>
      <c r="LJ18" s="7"/>
      <c r="LK18" s="7"/>
      <c r="LL18" s="7"/>
      <c r="LM18" s="7"/>
      <c r="LN18" s="7"/>
      <c r="LO18" s="7"/>
      <c r="LP18" s="7"/>
      <c r="LQ18" s="7"/>
      <c r="LR18" s="7"/>
      <c r="LS18" s="7"/>
      <c r="LT18" s="7"/>
      <c r="LU18" s="7"/>
      <c r="LV18" s="7"/>
      <c r="LW18" s="7"/>
      <c r="LX18" s="7"/>
      <c r="LY18" s="7"/>
      <c r="LZ18" s="7"/>
      <c r="MA18" s="7"/>
      <c r="MB18" s="7"/>
      <c r="MC18" s="7"/>
      <c r="MD18" s="7"/>
      <c r="ME18" s="7"/>
      <c r="MF18" s="7"/>
      <c r="MG18" s="7"/>
      <c r="MH18" s="7"/>
      <c r="MI18" s="7"/>
      <c r="MJ18" s="7"/>
      <c r="MK18" s="7"/>
      <c r="ML18" s="7"/>
      <c r="MM18" s="7"/>
      <c r="MN18" s="7"/>
      <c r="MO18" s="7"/>
      <c r="MP18" s="7"/>
      <c r="MQ18" s="7"/>
      <c r="MR18" s="7"/>
      <c r="MS18" s="7"/>
      <c r="MT18" s="7"/>
      <c r="MU18" s="7"/>
      <c r="MV18" s="7"/>
      <c r="MW18" s="7"/>
      <c r="MX18" s="7"/>
      <c r="MY18" s="7"/>
      <c r="MZ18" s="7"/>
      <c r="NA18" s="7"/>
      <c r="NB18" s="7"/>
      <c r="NC18" s="7"/>
      <c r="ND18" s="7"/>
      <c r="NE18" s="7"/>
      <c r="NF18" s="7"/>
      <c r="NG18" s="7"/>
      <c r="NH18" s="7"/>
      <c r="NI18" s="7"/>
      <c r="NJ18" s="7"/>
      <c r="NK18" s="7"/>
      <c r="NL18" s="7"/>
      <c r="NM18" s="7"/>
      <c r="NN18" s="7"/>
      <c r="NO18" s="7"/>
      <c r="NP18" s="7"/>
      <c r="NQ18" s="7"/>
      <c r="NR18" s="7"/>
      <c r="NS18" s="7"/>
      <c r="NT18" s="7"/>
      <c r="NU18" s="7"/>
      <c r="NV18" s="7"/>
      <c r="NW18" s="7"/>
      <c r="NX18" s="7"/>
      <c r="NY18" s="7"/>
      <c r="NZ18" s="7"/>
      <c r="OA18" s="7"/>
      <c r="OB18" s="7"/>
      <c r="OC18" s="7"/>
      <c r="OD18" s="7"/>
      <c r="OE18" s="7"/>
      <c r="OF18" s="7"/>
      <c r="OG18" s="7"/>
      <c r="OH18" s="7"/>
      <c r="OI18" s="7"/>
      <c r="OJ18" s="7"/>
      <c r="OK18" s="7"/>
      <c r="OL18" s="7"/>
      <c r="OM18" s="7"/>
      <c r="ON18" s="7"/>
      <c r="OO18" s="7"/>
      <c r="OP18" s="7"/>
      <c r="OQ18" s="7"/>
      <c r="OR18" s="7"/>
      <c r="OS18" s="7"/>
      <c r="OT18" s="7"/>
      <c r="OU18" s="7"/>
      <c r="OV18" s="7"/>
      <c r="OW18" s="7"/>
      <c r="OX18" s="7"/>
      <c r="OY18" s="7"/>
      <c r="OZ18" s="7"/>
      <c r="PA18" s="7"/>
      <c r="PB18" s="7"/>
      <c r="PC18" s="7"/>
      <c r="PD18" s="7"/>
      <c r="PE18" s="7"/>
      <c r="PF18" s="7"/>
      <c r="PG18" s="7"/>
      <c r="PH18" s="7"/>
      <c r="PI18" s="7"/>
      <c r="PJ18" s="7"/>
      <c r="PK18" s="7"/>
      <c r="PL18" s="7"/>
      <c r="PM18" s="7"/>
      <c r="PN18" s="7"/>
      <c r="PO18" s="7"/>
      <c r="PP18" s="7"/>
      <c r="PQ18" s="7"/>
      <c r="PR18" s="7"/>
      <c r="PS18" s="7"/>
      <c r="PT18" s="7"/>
      <c r="PU18" s="7"/>
      <c r="PV18" s="7"/>
      <c r="PW18" s="7"/>
      <c r="PX18" s="7"/>
      <c r="PY18" s="7"/>
      <c r="PZ18" s="7"/>
      <c r="QA18" s="7"/>
      <c r="QB18" s="7"/>
      <c r="QC18" s="7"/>
      <c r="QD18" s="7"/>
      <c r="QE18" s="7"/>
      <c r="QF18" s="7"/>
      <c r="QG18" s="7"/>
      <c r="QH18" s="7"/>
      <c r="QI18" s="7"/>
      <c r="QJ18" s="7"/>
      <c r="QK18" s="7"/>
      <c r="QL18" s="7"/>
      <c r="QM18" s="7"/>
      <c r="QN18" s="7"/>
      <c r="QO18" s="7"/>
      <c r="QP18" s="7"/>
      <c r="QQ18" s="7"/>
      <c r="QR18" s="7"/>
      <c r="QS18" s="7"/>
      <c r="QT18" s="7"/>
      <c r="QU18" s="7"/>
      <c r="QV18" s="7"/>
      <c r="QW18" s="7"/>
      <c r="QX18" s="7"/>
      <c r="QY18" s="7"/>
      <c r="QZ18" s="7"/>
      <c r="RA18" s="7"/>
      <c r="RB18" s="7"/>
      <c r="RC18" s="7"/>
      <c r="RD18" s="7"/>
      <c r="RE18" s="7"/>
      <c r="RF18" s="7"/>
      <c r="RG18" s="7"/>
      <c r="RH18" s="7"/>
      <c r="RI18" s="7"/>
      <c r="RJ18" s="7"/>
      <c r="RK18" s="7"/>
      <c r="RL18" s="7"/>
      <c r="RM18" s="7"/>
      <c r="RN18" s="7"/>
      <c r="RO18" s="7"/>
      <c r="RP18" s="7"/>
      <c r="RQ18" s="7"/>
      <c r="RR18" s="7"/>
      <c r="RS18" s="7"/>
      <c r="RT18" s="7"/>
      <c r="RU18" s="7"/>
      <c r="RV18" s="7"/>
      <c r="RW18" s="7"/>
      <c r="RX18" s="7"/>
      <c r="RY18" s="7"/>
      <c r="RZ18" s="7"/>
      <c r="SA18" s="7"/>
      <c r="SB18" s="7"/>
      <c r="SC18" s="7"/>
      <c r="SD18" s="7"/>
      <c r="SE18" s="7"/>
      <c r="SF18" s="7"/>
      <c r="SG18" s="7"/>
      <c r="SH18" s="7"/>
      <c r="SI18" s="7"/>
      <c r="SJ18" s="7"/>
      <c r="SK18" s="7"/>
      <c r="SL18" s="7"/>
      <c r="SM18" s="7"/>
      <c r="SN18" s="7"/>
      <c r="SO18" s="7"/>
      <c r="SP18" s="7"/>
      <c r="SQ18" s="7"/>
      <c r="SR18" s="7"/>
      <c r="SS18" s="7"/>
      <c r="ST18" s="7"/>
      <c r="SU18" s="7"/>
      <c r="SV18" s="7"/>
      <c r="SW18" s="7"/>
      <c r="SX18" s="7"/>
      <c r="SY18" s="7"/>
      <c r="SZ18" s="7"/>
      <c r="TA18" s="7"/>
      <c r="TB18" s="7"/>
      <c r="TC18" s="7"/>
      <c r="TD18" s="7"/>
      <c r="TE18" s="7"/>
      <c r="TF18" s="7"/>
      <c r="TG18" s="7"/>
      <c r="TH18" s="7"/>
      <c r="TI18" s="7"/>
      <c r="TJ18" s="7"/>
      <c r="TK18" s="7"/>
      <c r="TL18" s="7"/>
      <c r="TM18" s="7"/>
      <c r="TN18" s="7"/>
      <c r="TO18" s="7"/>
      <c r="TP18" s="7"/>
      <c r="TQ18" s="7"/>
      <c r="TR18" s="7"/>
      <c r="TS18" s="7"/>
      <c r="TT18" s="7"/>
      <c r="TU18" s="7"/>
      <c r="TV18" s="7"/>
      <c r="TW18" s="7"/>
      <c r="TX18" s="7"/>
      <c r="TY18" s="7"/>
      <c r="TZ18" s="7"/>
      <c r="UA18" s="7"/>
      <c r="UB18" s="7"/>
      <c r="UC18" s="7"/>
      <c r="UD18" s="7"/>
      <c r="UE18" s="7"/>
      <c r="UF18" s="7"/>
      <c r="UG18" s="7"/>
      <c r="UH18" s="7"/>
      <c r="UI18" s="7"/>
      <c r="UJ18" s="7"/>
      <c r="UK18" s="7"/>
      <c r="UL18" s="7"/>
      <c r="UM18" s="7"/>
      <c r="UN18" s="7"/>
      <c r="UO18" s="7"/>
      <c r="UP18" s="7"/>
      <c r="UQ18" s="7"/>
      <c r="UR18" s="7"/>
      <c r="US18" s="7"/>
      <c r="UT18" s="7"/>
      <c r="UU18" s="7"/>
      <c r="UV18" s="7"/>
      <c r="UW18" s="7"/>
      <c r="UX18" s="7"/>
      <c r="UY18" s="7"/>
      <c r="UZ18" s="7"/>
      <c r="VA18" s="7"/>
      <c r="VB18" s="7"/>
      <c r="VC18" s="7"/>
      <c r="VD18" s="7"/>
      <c r="VE18" s="7"/>
      <c r="VF18" s="7"/>
      <c r="VG18" s="7"/>
      <c r="VH18" s="7"/>
      <c r="VI18" s="7"/>
      <c r="VJ18" s="7"/>
      <c r="VK18" s="7"/>
      <c r="VL18" s="7"/>
      <c r="VM18" s="7"/>
      <c r="VN18" s="7"/>
      <c r="VO18" s="7"/>
      <c r="VP18" s="7"/>
      <c r="VQ18" s="7"/>
      <c r="VR18" s="7"/>
      <c r="VS18" s="7"/>
      <c r="VT18" s="7"/>
      <c r="VU18" s="7"/>
      <c r="VV18" s="7"/>
      <c r="VW18" s="7"/>
      <c r="VX18" s="7"/>
      <c r="VY18" s="7"/>
      <c r="VZ18" s="7"/>
      <c r="WA18" s="7"/>
      <c r="WB18" s="7"/>
      <c r="WC18" s="7"/>
      <c r="WD18" s="7"/>
      <c r="WE18" s="7"/>
      <c r="WF18" s="7"/>
      <c r="WG18" s="7"/>
      <c r="WH18" s="7"/>
      <c r="WI18" s="7"/>
      <c r="WJ18" s="7"/>
      <c r="WK18" s="7"/>
      <c r="WL18" s="7"/>
      <c r="WM18" s="7"/>
      <c r="WN18" s="7"/>
      <c r="WO18" s="7"/>
      <c r="WP18" s="7"/>
      <c r="WQ18" s="7"/>
      <c r="WR18" s="7"/>
      <c r="WS18" s="7"/>
      <c r="WT18" s="7"/>
      <c r="WU18" s="7"/>
      <c r="WV18" s="7"/>
      <c r="WW18" s="7"/>
      <c r="WX18" s="7"/>
      <c r="WY18" s="7"/>
      <c r="WZ18" s="7"/>
      <c r="XA18" s="7"/>
      <c r="XB18" s="7"/>
      <c r="XC18" s="7"/>
      <c r="XD18" s="7"/>
      <c r="XE18" s="7"/>
      <c r="XF18" s="7"/>
      <c r="XG18" s="7"/>
      <c r="XH18" s="7"/>
      <c r="XI18" s="7"/>
      <c r="XJ18" s="7"/>
      <c r="XK18" s="7"/>
      <c r="XL18" s="7"/>
      <c r="XM18" s="7"/>
      <c r="XN18" s="7"/>
      <c r="XO18" s="7"/>
      <c r="XP18" s="7"/>
      <c r="XQ18" s="7"/>
      <c r="XR18" s="7"/>
      <c r="XS18" s="7"/>
      <c r="XT18" s="7"/>
      <c r="XU18" s="7"/>
      <c r="XV18" s="7"/>
      <c r="XW18" s="7"/>
      <c r="XX18" s="7"/>
      <c r="XY18" s="7"/>
      <c r="XZ18" s="7"/>
      <c r="YA18" s="7"/>
      <c r="YB18" s="7"/>
      <c r="YC18" s="7"/>
      <c r="YD18" s="7"/>
      <c r="YE18" s="7"/>
      <c r="YF18" s="7"/>
      <c r="YG18" s="7"/>
      <c r="YH18" s="7"/>
      <c r="YI18" s="7"/>
      <c r="YJ18" s="7"/>
      <c r="YK18" s="7"/>
      <c r="YL18" s="7"/>
      <c r="YM18" s="7"/>
      <c r="YN18" s="7"/>
      <c r="YO18" s="7"/>
      <c r="YP18" s="7"/>
      <c r="YQ18" s="7"/>
      <c r="YR18" s="7"/>
      <c r="YS18" s="7"/>
      <c r="YT18" s="7"/>
      <c r="YU18" s="7"/>
      <c r="YV18" s="7"/>
      <c r="YW18" s="7"/>
      <c r="YX18" s="7"/>
      <c r="YY18" s="7"/>
      <c r="YZ18" s="7"/>
      <c r="ZA18" s="7"/>
      <c r="ZB18" s="7"/>
      <c r="ZC18" s="7"/>
      <c r="ZD18" s="7"/>
      <c r="ZE18" s="7"/>
      <c r="ZF18" s="7"/>
      <c r="ZG18" s="7"/>
      <c r="ZH18" s="7"/>
      <c r="ZI18" s="7"/>
      <c r="ZJ18" s="7"/>
      <c r="ZK18" s="7"/>
      <c r="ZL18" s="7"/>
      <c r="ZM18" s="7"/>
      <c r="ZN18" s="7"/>
      <c r="ZO18" s="7"/>
      <c r="ZP18" s="7"/>
      <c r="ZQ18" s="7"/>
      <c r="ZR18" s="7"/>
      <c r="ZS18" s="7"/>
      <c r="ZT18" s="7"/>
      <c r="ZU18" s="7"/>
      <c r="ZV18" s="7"/>
      <c r="ZW18" s="7"/>
      <c r="ZX18" s="7"/>
      <c r="ZY18" s="7"/>
      <c r="ZZ18" s="7"/>
      <c r="AAA18" s="7"/>
      <c r="AAB18" s="7"/>
      <c r="AAC18" s="7"/>
      <c r="AAD18" s="7"/>
      <c r="AAE18" s="7"/>
      <c r="AAF18" s="7"/>
      <c r="AAG18" s="7"/>
      <c r="AAH18" s="7"/>
      <c r="AAI18" s="7"/>
      <c r="AAJ18" s="7"/>
      <c r="AAK18" s="7"/>
      <c r="AAL18" s="7"/>
      <c r="AAM18" s="7"/>
      <c r="AAN18" s="7"/>
      <c r="AAO18" s="7"/>
      <c r="AAP18" s="7"/>
      <c r="AAQ18" s="7"/>
      <c r="AAR18" s="7"/>
      <c r="AAS18" s="7"/>
      <c r="AAT18" s="7"/>
      <c r="AAU18" s="7"/>
      <c r="AAV18" s="7"/>
      <c r="AAW18" s="7"/>
      <c r="AAX18" s="7"/>
      <c r="AAY18" s="7"/>
      <c r="AAZ18" s="7"/>
      <c r="ABA18" s="7"/>
      <c r="ABB18" s="7"/>
      <c r="ABC18" s="7"/>
      <c r="ABD18" s="7"/>
      <c r="ABE18" s="7"/>
      <c r="ABF18" s="7"/>
      <c r="ABG18" s="7"/>
      <c r="ABH18" s="7"/>
      <c r="ABI18" s="7"/>
      <c r="ABJ18" s="7"/>
      <c r="ABK18" s="7"/>
      <c r="ABL18" s="7"/>
      <c r="ABM18" s="7"/>
      <c r="ABN18" s="7"/>
      <c r="ABO18" s="7"/>
      <c r="ABP18" s="7"/>
      <c r="ABQ18" s="7"/>
      <c r="ABR18" s="7"/>
      <c r="ABS18" s="7"/>
      <c r="ABT18" s="7"/>
      <c r="ABU18" s="7"/>
      <c r="ABV18" s="7"/>
      <c r="ABW18" s="7"/>
      <c r="ABX18" s="7"/>
      <c r="ABY18" s="7"/>
      <c r="ABZ18" s="7"/>
      <c r="ACA18" s="7"/>
      <c r="ACB18" s="7"/>
      <c r="ACC18" s="7"/>
      <c r="ACD18" s="7"/>
      <c r="ACE18" s="7"/>
      <c r="ACF18" s="7"/>
      <c r="ACG18" s="7"/>
      <c r="ACH18" s="7"/>
      <c r="ACI18" s="7"/>
      <c r="ACJ18" s="7"/>
      <c r="ACK18" s="7"/>
      <c r="ACL18" s="7"/>
      <c r="ACM18" s="7"/>
      <c r="ACN18" s="7"/>
      <c r="ACO18" s="7"/>
      <c r="ACP18" s="7"/>
      <c r="ACQ18" s="7"/>
      <c r="ACR18" s="7"/>
      <c r="ACS18" s="7"/>
      <c r="ACT18" s="7"/>
      <c r="ACU18" s="7"/>
      <c r="ACV18" s="7"/>
      <c r="ACW18" s="7"/>
      <c r="ACX18" s="7"/>
      <c r="ACY18" s="7"/>
      <c r="ACZ18" s="7"/>
      <c r="ADA18" s="7"/>
      <c r="ADB18" s="7"/>
      <c r="ADC18" s="7"/>
      <c r="ADD18" s="7"/>
      <c r="ADE18" s="7"/>
      <c r="ADF18" s="7"/>
      <c r="ADG18" s="7"/>
      <c r="ADH18" s="7"/>
      <c r="ADI18" s="7"/>
      <c r="ADJ18" s="7"/>
      <c r="ADK18" s="7"/>
      <c r="ADL18" s="7"/>
      <c r="ADM18" s="7"/>
      <c r="ADN18" s="7"/>
      <c r="ADO18" s="7"/>
      <c r="ADP18" s="7"/>
      <c r="ADQ18" s="7"/>
      <c r="ADR18" s="7"/>
      <c r="ADS18" s="7"/>
      <c r="ADT18" s="7"/>
      <c r="ADU18" s="7"/>
      <c r="ADV18" s="7"/>
      <c r="ADW18" s="7"/>
      <c r="ADX18" s="7"/>
      <c r="ADY18" s="7"/>
      <c r="ADZ18" s="7"/>
      <c r="AEA18" s="7"/>
      <c r="AEB18" s="7"/>
      <c r="AEC18" s="7"/>
      <c r="AED18" s="7"/>
      <c r="AEE18" s="7"/>
      <c r="AEF18" s="7"/>
      <c r="AEG18" s="7"/>
      <c r="AEH18" s="7"/>
      <c r="AEI18" s="7"/>
      <c r="AEJ18" s="7"/>
      <c r="AEK18" s="7"/>
      <c r="AEL18" s="7"/>
      <c r="AEM18" s="7"/>
      <c r="AEN18" s="7"/>
      <c r="AEO18" s="7"/>
      <c r="AEP18" s="7"/>
      <c r="AEQ18" s="7"/>
      <c r="AER18" s="7"/>
      <c r="AES18" s="7"/>
      <c r="AET18" s="7"/>
      <c r="AEU18" s="7"/>
      <c r="AEV18" s="7"/>
      <c r="AEW18" s="7"/>
      <c r="AEX18" s="7"/>
      <c r="AEY18" s="7"/>
      <c r="AEZ18" s="7"/>
      <c r="AFA18" s="7"/>
      <c r="AFB18" s="7"/>
      <c r="AFC18" s="7"/>
      <c r="AFD18" s="7"/>
      <c r="AFE18" s="7"/>
      <c r="AFF18" s="7"/>
      <c r="AFG18" s="7"/>
      <c r="AFH18" s="7"/>
      <c r="AFI18" s="7"/>
      <c r="AFJ18" s="7"/>
      <c r="AFK18" s="7"/>
      <c r="AFL18" s="7"/>
      <c r="AFM18" s="7"/>
      <c r="AFN18" s="7"/>
      <c r="AFO18" s="7"/>
      <c r="AFP18" s="7"/>
      <c r="AFQ18" s="7"/>
      <c r="AFR18" s="7"/>
      <c r="AFS18" s="7"/>
      <c r="AFT18" s="7"/>
      <c r="AFU18" s="7"/>
      <c r="AFV18" s="7"/>
      <c r="AFW18" s="7"/>
      <c r="AFX18" s="7"/>
      <c r="AFY18" s="7"/>
      <c r="AFZ18" s="7"/>
      <c r="AGA18" s="7"/>
      <c r="AGB18" s="7"/>
      <c r="AGC18" s="7"/>
      <c r="AGD18" s="7"/>
      <c r="AGE18" s="7"/>
      <c r="AGF18" s="7"/>
      <c r="AGG18" s="7"/>
      <c r="AGH18" s="7"/>
      <c r="AGI18" s="7"/>
      <c r="AGJ18" s="7"/>
      <c r="AGK18" s="7"/>
      <c r="AGL18" s="7"/>
      <c r="AGM18" s="7"/>
      <c r="AGN18" s="7"/>
      <c r="AGO18" s="7"/>
      <c r="AGP18" s="7"/>
      <c r="AGQ18" s="7"/>
      <c r="AGR18" s="7"/>
      <c r="AGS18" s="7"/>
      <c r="AGT18" s="7"/>
      <c r="AGU18" s="7"/>
      <c r="AGV18" s="7"/>
      <c r="AGW18" s="7"/>
      <c r="AGX18" s="7"/>
      <c r="AGY18" s="7"/>
      <c r="AGZ18" s="7"/>
      <c r="AHA18" s="7"/>
      <c r="AHB18" s="7"/>
      <c r="AHC18" s="7"/>
      <c r="AHD18" s="7"/>
      <c r="AHE18" s="7"/>
      <c r="AHF18" s="7"/>
      <c r="AHG18" s="7"/>
      <c r="AHH18" s="7"/>
      <c r="AHI18" s="7"/>
      <c r="AHJ18" s="7"/>
      <c r="AHK18" s="7"/>
      <c r="AHL18" s="7"/>
      <c r="AHM18" s="7"/>
      <c r="AHN18" s="7"/>
      <c r="AHO18" s="7"/>
      <c r="AHP18" s="7"/>
      <c r="AHQ18" s="7"/>
      <c r="AHR18" s="7"/>
      <c r="AHS18" s="7"/>
      <c r="AHT18" s="7"/>
      <c r="AHU18" s="7"/>
      <c r="AHV18" s="7"/>
      <c r="AHW18" s="7"/>
      <c r="AHX18" s="7"/>
      <c r="AHY18" s="7"/>
      <c r="AHZ18" s="7"/>
      <c r="AIA18" s="7"/>
      <c r="AIB18" s="7"/>
      <c r="AIC18" s="7"/>
      <c r="AID18" s="7"/>
      <c r="AIE18" s="7"/>
      <c r="AIF18" s="7"/>
      <c r="AIG18" s="7"/>
      <c r="AIH18" s="7"/>
      <c r="AII18" s="7"/>
      <c r="AIJ18" s="7"/>
      <c r="AIK18" s="7"/>
      <c r="AIL18" s="7"/>
      <c r="AIM18" s="7"/>
      <c r="AIN18" s="7"/>
      <c r="AIO18" s="7"/>
      <c r="AIP18" s="7"/>
      <c r="AIQ18" s="7"/>
      <c r="AIR18" s="7"/>
      <c r="AIS18" s="7"/>
      <c r="AIT18" s="7"/>
      <c r="AIU18" s="7"/>
      <c r="AIV18" s="7"/>
      <c r="AIW18" s="7"/>
      <c r="AIX18" s="7"/>
      <c r="AIY18" s="7"/>
      <c r="AIZ18" s="7"/>
      <c r="AJA18" s="7"/>
      <c r="AJB18" s="7"/>
      <c r="AJC18" s="7"/>
      <c r="AJD18" s="7"/>
      <c r="AJE18" s="7"/>
      <c r="AJF18" s="7"/>
      <c r="AJG18" s="7"/>
      <c r="AJH18" s="7"/>
      <c r="AJI18" s="7"/>
      <c r="AJJ18" s="7"/>
      <c r="AJK18" s="7"/>
      <c r="AJL18" s="7"/>
      <c r="AJM18" s="7"/>
      <c r="AJN18" s="7"/>
      <c r="AJO18" s="7"/>
      <c r="AJP18" s="7"/>
      <c r="AJQ18" s="7"/>
      <c r="AJR18" s="7"/>
      <c r="AJS18" s="7"/>
      <c r="AJT18" s="7"/>
      <c r="AJU18" s="7"/>
      <c r="AJV18" s="7"/>
      <c r="AJW18" s="7"/>
      <c r="AJX18" s="7"/>
      <c r="AJY18" s="7"/>
      <c r="AJZ18" s="7"/>
      <c r="AKA18" s="7"/>
      <c r="AKB18" s="7"/>
      <c r="AKC18" s="7"/>
      <c r="AKD18" s="7"/>
      <c r="AKE18" s="7"/>
      <c r="AKF18" s="7"/>
      <c r="AKG18" s="7"/>
      <c r="AKH18" s="7"/>
      <c r="AKI18" s="7"/>
      <c r="AKJ18" s="7"/>
      <c r="AKK18" s="7"/>
      <c r="AKL18" s="7"/>
      <c r="AKM18" s="7"/>
      <c r="AKN18" s="7"/>
      <c r="AKO18" s="7"/>
      <c r="AKP18" s="7"/>
      <c r="AKQ18" s="7"/>
      <c r="AKR18" s="7"/>
      <c r="AKS18" s="7"/>
      <c r="AKT18" s="7"/>
      <c r="AKU18" s="7"/>
      <c r="AKV18" s="7"/>
      <c r="AKW18" s="7"/>
      <c r="AKX18" s="7"/>
      <c r="AKY18" s="7"/>
      <c r="AKZ18" s="7"/>
      <c r="ALA18" s="7"/>
      <c r="ALB18" s="7"/>
      <c r="ALC18" s="7"/>
      <c r="ALD18" s="7"/>
      <c r="ALE18" s="7"/>
      <c r="ALF18" s="7"/>
      <c r="ALG18" s="7"/>
      <c r="ALH18" s="7"/>
      <c r="ALI18" s="7"/>
      <c r="ALJ18" s="7"/>
      <c r="ALK18" s="7"/>
      <c r="ALL18" s="7"/>
      <c r="ALM18" s="7"/>
      <c r="ALN18" s="7"/>
      <c r="ALO18" s="7"/>
      <c r="ALP18" s="7"/>
      <c r="ALQ18" s="7"/>
      <c r="ALR18" s="7"/>
      <c r="ALS18" s="7"/>
      <c r="ALT18" s="7"/>
      <c r="ALU18" s="7"/>
      <c r="ALV18" s="7"/>
      <c r="ALW18" s="7"/>
      <c r="ALX18" s="7"/>
      <c r="ALY18" s="7"/>
      <c r="ALZ18" s="7"/>
      <c r="AMA18" s="7"/>
      <c r="AMB18" s="7"/>
      <c r="AMC18" s="7"/>
      <c r="AMD18" s="7"/>
      <c r="AME18" s="7"/>
      <c r="AMF18" s="7"/>
      <c r="AMG18" s="7"/>
      <c r="AMH18" s="7"/>
      <c r="AMI18" s="7"/>
      <c r="AMJ18" s="7"/>
      <c r="AMK18" s="7"/>
      <c r="AML18" s="7"/>
      <c r="AMM18" s="7"/>
      <c r="AMN18" s="7"/>
      <c r="AMO18" s="7"/>
      <c r="AMP18" s="7"/>
      <c r="AMQ18" s="7"/>
      <c r="AMR18" s="7"/>
      <c r="AMS18" s="7"/>
      <c r="AMT18" s="7"/>
      <c r="AMU18" s="7"/>
      <c r="AMV18" s="7"/>
      <c r="AMW18" s="7"/>
      <c r="AMX18" s="7"/>
      <c r="AMY18" s="7"/>
      <c r="AMZ18" s="7"/>
      <c r="ANA18" s="7"/>
      <c r="ANB18" s="7"/>
      <c r="ANC18" s="7"/>
      <c r="AND18" s="7"/>
      <c r="ANE18" s="7"/>
      <c r="ANF18" s="7"/>
      <c r="ANG18" s="7"/>
      <c r="ANH18" s="7"/>
      <c r="ANI18" s="7"/>
      <c r="ANJ18" s="7"/>
      <c r="ANK18" s="7"/>
      <c r="ANL18" s="7"/>
      <c r="ANM18" s="7"/>
      <c r="ANN18" s="7"/>
      <c r="ANO18" s="7"/>
      <c r="ANP18" s="7"/>
      <c r="ANQ18" s="7"/>
      <c r="ANR18" s="7"/>
      <c r="ANS18" s="7"/>
      <c r="ANT18" s="7"/>
      <c r="ANU18" s="7"/>
      <c r="ANV18" s="7"/>
      <c r="ANW18" s="7"/>
      <c r="ANX18" s="7"/>
      <c r="ANY18" s="7"/>
      <c r="ANZ18" s="7"/>
      <c r="AOA18" s="7"/>
      <c r="AOB18" s="7"/>
      <c r="AOC18" s="7"/>
      <c r="AOD18" s="7"/>
      <c r="AOE18" s="7"/>
      <c r="AOF18" s="7"/>
      <c r="AOG18" s="7"/>
      <c r="AOH18" s="7"/>
      <c r="AOI18" s="7"/>
      <c r="AOJ18" s="7"/>
      <c r="AOK18" s="7"/>
      <c r="AOL18" s="7"/>
      <c r="AOM18" s="7"/>
      <c r="AON18" s="7"/>
      <c r="AOO18" s="7"/>
      <c r="AOP18" s="7"/>
      <c r="AOQ18" s="7"/>
      <c r="AOR18" s="7"/>
      <c r="AOS18" s="7"/>
      <c r="AOT18" s="7"/>
      <c r="AOU18" s="7"/>
      <c r="AOV18" s="7"/>
      <c r="AOW18" s="7"/>
      <c r="AOX18" s="7"/>
      <c r="AOY18" s="7"/>
      <c r="AOZ18" s="7"/>
      <c r="APA18" s="7"/>
      <c r="APB18" s="7"/>
      <c r="APC18" s="7"/>
      <c r="APD18" s="7"/>
      <c r="APE18" s="7"/>
      <c r="APF18" s="7"/>
      <c r="APG18" s="7"/>
      <c r="APH18" s="7"/>
      <c r="API18" s="7"/>
      <c r="APJ18" s="7"/>
      <c r="APK18" s="7"/>
      <c r="APL18" s="7"/>
      <c r="APM18" s="7"/>
      <c r="APN18" s="7"/>
      <c r="APO18" s="7"/>
      <c r="APP18" s="7"/>
      <c r="APQ18" s="7"/>
      <c r="APR18" s="7"/>
      <c r="APS18" s="7"/>
      <c r="APT18" s="7"/>
      <c r="APU18" s="7"/>
      <c r="APV18" s="7"/>
      <c r="APW18" s="7"/>
      <c r="APX18" s="7"/>
      <c r="APY18" s="7"/>
      <c r="APZ18" s="7"/>
      <c r="AQA18" s="7"/>
      <c r="AQB18" s="7"/>
      <c r="AQC18" s="7"/>
      <c r="AQD18" s="7"/>
      <c r="AQE18" s="7"/>
      <c r="AQF18" s="7"/>
      <c r="AQG18" s="7"/>
      <c r="AQH18" s="7"/>
      <c r="AQI18" s="7"/>
      <c r="AQJ18" s="7"/>
      <c r="AQK18" s="7"/>
      <c r="AQL18" s="7"/>
      <c r="AQM18" s="7"/>
      <c r="AQN18" s="7"/>
      <c r="AQO18" s="7"/>
      <c r="AQP18" s="7"/>
      <c r="AQQ18" s="7"/>
      <c r="AQR18" s="7"/>
      <c r="AQS18" s="7"/>
      <c r="AQT18" s="7"/>
      <c r="AQU18" s="7"/>
      <c r="AQV18" s="7"/>
      <c r="AQW18" s="7"/>
      <c r="AQX18" s="7"/>
      <c r="AQY18" s="7"/>
      <c r="AQZ18" s="7"/>
      <c r="ARA18" s="7"/>
      <c r="ARB18" s="7"/>
      <c r="ARC18" s="7"/>
      <c r="ARD18" s="7"/>
      <c r="ARE18" s="7"/>
      <c r="ARF18" s="7"/>
      <c r="ARG18" s="7"/>
      <c r="ARH18" s="7"/>
      <c r="ARI18" s="7"/>
      <c r="ARJ18" s="7"/>
      <c r="ARK18" s="7"/>
      <c r="ARL18" s="7"/>
      <c r="ARM18" s="7"/>
      <c r="ARN18" s="7"/>
      <c r="ARO18" s="7"/>
      <c r="ARP18" s="7"/>
      <c r="ARQ18" s="7"/>
      <c r="ARR18" s="7"/>
      <c r="ARS18" s="7"/>
      <c r="ART18" s="7"/>
      <c r="ARU18" s="7"/>
      <c r="ARV18" s="7"/>
      <c r="ARW18" s="7"/>
      <c r="ARX18" s="7"/>
      <c r="ARY18" s="7"/>
      <c r="ARZ18" s="7"/>
      <c r="ASA18" s="7"/>
      <c r="ASB18" s="7"/>
      <c r="ASC18" s="7"/>
      <c r="ASD18" s="7"/>
      <c r="ASE18" s="7"/>
      <c r="ASF18" s="7"/>
      <c r="ASG18" s="7"/>
      <c r="ASH18" s="7"/>
      <c r="ASI18" s="7"/>
      <c r="ASJ18" s="7"/>
      <c r="ASK18" s="7"/>
      <c r="ASL18" s="7"/>
      <c r="ASM18" s="7"/>
      <c r="ASN18" s="7"/>
      <c r="ASO18" s="7"/>
      <c r="ASP18" s="7"/>
      <c r="ASQ18" s="7"/>
      <c r="ASR18" s="7"/>
      <c r="ASS18" s="7"/>
      <c r="AST18" s="7"/>
      <c r="ASU18" s="7"/>
      <c r="ASV18" s="7"/>
      <c r="ASW18" s="7"/>
      <c r="ASX18" s="7"/>
      <c r="ASY18" s="7"/>
      <c r="ASZ18" s="7"/>
      <c r="ATA18" s="7"/>
      <c r="ATB18" s="7"/>
      <c r="ATC18" s="7"/>
      <c r="ATD18" s="7"/>
      <c r="ATE18" s="7"/>
      <c r="ATF18" s="7"/>
      <c r="ATG18" s="7"/>
      <c r="ATH18" s="7"/>
      <c r="ATI18" s="7"/>
      <c r="ATJ18" s="7"/>
      <c r="ATK18" s="7"/>
      <c r="ATL18" s="7"/>
      <c r="ATM18" s="7"/>
      <c r="ATN18" s="7"/>
      <c r="ATO18" s="7"/>
      <c r="ATP18" s="7"/>
      <c r="ATQ18" s="7"/>
      <c r="ATR18" s="7"/>
      <c r="ATS18" s="7"/>
      <c r="ATT18" s="7"/>
      <c r="ATU18" s="7"/>
      <c r="ATV18" s="7"/>
      <c r="ATW18" s="7"/>
      <c r="ATX18" s="7"/>
      <c r="ATY18" s="7"/>
      <c r="ATZ18" s="7"/>
      <c r="AUA18" s="7"/>
      <c r="AUB18" s="7"/>
      <c r="AUC18" s="7"/>
      <c r="AUD18" s="7"/>
      <c r="AUE18" s="7"/>
      <c r="AUF18" s="7"/>
      <c r="AUG18" s="7"/>
      <c r="AUH18" s="7"/>
      <c r="AUI18" s="7"/>
      <c r="AUJ18" s="7"/>
      <c r="AUK18" s="7"/>
      <c r="AUL18" s="7"/>
      <c r="AUM18" s="7"/>
      <c r="AUN18" s="7"/>
      <c r="AUO18" s="7"/>
      <c r="AUP18" s="7"/>
      <c r="AUQ18" s="7"/>
      <c r="AUR18" s="7"/>
      <c r="AUS18" s="7"/>
      <c r="AUT18" s="7"/>
      <c r="AUU18" s="7"/>
      <c r="AUV18" s="7"/>
      <c r="AUW18" s="7"/>
      <c r="AUX18" s="7"/>
      <c r="AUY18" s="7"/>
      <c r="AUZ18" s="7"/>
      <c r="AVA18" s="7"/>
      <c r="AVB18" s="7"/>
      <c r="AVC18" s="7"/>
      <c r="AVD18" s="7"/>
      <c r="AVE18" s="7"/>
      <c r="AVF18" s="7"/>
      <c r="AVG18" s="7"/>
      <c r="AVH18" s="7"/>
      <c r="AVI18" s="7"/>
      <c r="AVJ18" s="7"/>
      <c r="AVK18" s="7"/>
      <c r="AVL18" s="7"/>
      <c r="AVM18" s="7"/>
      <c r="AVN18" s="7"/>
      <c r="AVO18" s="7"/>
      <c r="AVP18" s="7"/>
      <c r="AVQ18" s="7"/>
      <c r="AVR18" s="7"/>
      <c r="AVS18" s="7"/>
      <c r="AVT18" s="7"/>
      <c r="AVU18" s="7"/>
      <c r="AVV18" s="7"/>
      <c r="AVW18" s="7"/>
      <c r="AVX18" s="7"/>
      <c r="AVY18" s="7"/>
      <c r="AVZ18" s="7"/>
      <c r="AWA18" s="7"/>
      <c r="AWB18" s="7"/>
      <c r="AWC18" s="7"/>
      <c r="AWD18" s="7"/>
      <c r="AWE18" s="7"/>
      <c r="AWF18" s="7"/>
      <c r="AWG18" s="7"/>
      <c r="AWH18" s="7"/>
      <c r="AWI18" s="7"/>
      <c r="AWJ18" s="7"/>
      <c r="AWK18" s="7"/>
      <c r="AWL18" s="7"/>
      <c r="AWM18" s="7"/>
      <c r="AWN18" s="7"/>
      <c r="AWO18" s="7"/>
      <c r="AWP18" s="7"/>
      <c r="AWQ18" s="7"/>
      <c r="AWR18" s="7"/>
      <c r="AWS18" s="7"/>
      <c r="AWT18" s="7"/>
      <c r="AWU18" s="7"/>
      <c r="AWV18" s="7"/>
      <c r="AWW18" s="7"/>
      <c r="AWX18" s="7"/>
      <c r="AWY18" s="7"/>
      <c r="AWZ18" s="7"/>
      <c r="AXA18" s="7"/>
      <c r="AXB18" s="7"/>
      <c r="AXC18" s="7"/>
      <c r="AXD18" s="7"/>
      <c r="AXE18" s="7"/>
      <c r="AXF18" s="7"/>
      <c r="AXG18" s="7"/>
      <c r="AXH18" s="7"/>
      <c r="AXI18" s="7"/>
      <c r="AXJ18" s="7"/>
      <c r="AXK18" s="7"/>
      <c r="AXL18" s="7"/>
      <c r="AXM18" s="7"/>
      <c r="AXN18" s="7"/>
      <c r="AXO18" s="7"/>
      <c r="AXP18" s="7"/>
      <c r="AXQ18" s="7"/>
      <c r="AXR18" s="7"/>
      <c r="AXS18" s="7"/>
      <c r="AXT18" s="7"/>
      <c r="AXU18" s="7"/>
      <c r="AXV18" s="7"/>
      <c r="AXW18" s="7"/>
      <c r="AXX18" s="7"/>
      <c r="AXY18" s="7"/>
      <c r="AXZ18" s="7"/>
      <c r="AYA18" s="7"/>
      <c r="AYB18" s="7"/>
      <c r="AYC18" s="7"/>
      <c r="AYD18" s="7"/>
      <c r="AYE18" s="7"/>
      <c r="AYF18" s="7"/>
      <c r="AYG18" s="7"/>
      <c r="AYH18" s="7"/>
      <c r="AYI18" s="7"/>
      <c r="AYJ18" s="7"/>
      <c r="AYK18" s="7"/>
      <c r="AYL18" s="7"/>
      <c r="AYM18" s="7"/>
      <c r="AYN18" s="7"/>
      <c r="AYO18" s="7"/>
      <c r="AYP18" s="7"/>
      <c r="AYQ18" s="7"/>
      <c r="AYR18" s="7"/>
      <c r="AYS18" s="7"/>
      <c r="AYT18" s="7"/>
      <c r="AYU18" s="7"/>
      <c r="AYV18" s="7"/>
      <c r="AYW18" s="7"/>
      <c r="AYX18" s="7"/>
      <c r="AYY18" s="7"/>
      <c r="AYZ18" s="7"/>
      <c r="AZA18" s="7"/>
      <c r="AZB18" s="7"/>
      <c r="AZC18" s="7"/>
      <c r="AZD18" s="7"/>
      <c r="AZE18" s="7"/>
      <c r="AZF18" s="7"/>
      <c r="AZG18" s="7"/>
      <c r="AZH18" s="7"/>
      <c r="AZI18" s="7"/>
      <c r="AZJ18" s="7"/>
      <c r="AZK18" s="7"/>
      <c r="AZL18" s="7"/>
      <c r="AZM18" s="7"/>
      <c r="AZN18" s="7"/>
      <c r="AZO18" s="7"/>
      <c r="AZP18" s="7"/>
      <c r="AZQ18" s="7"/>
      <c r="AZR18" s="7"/>
      <c r="AZS18" s="7"/>
      <c r="AZT18" s="7"/>
      <c r="AZU18" s="7"/>
      <c r="AZV18" s="7"/>
      <c r="AZW18" s="7"/>
      <c r="AZX18" s="7"/>
      <c r="AZY18" s="7"/>
      <c r="AZZ18" s="7"/>
      <c r="BAA18" s="7"/>
      <c r="BAB18" s="7"/>
      <c r="BAC18" s="7"/>
      <c r="BAD18" s="7"/>
      <c r="BAE18" s="7"/>
      <c r="BAF18" s="7"/>
      <c r="BAG18" s="7"/>
      <c r="BAH18" s="7"/>
      <c r="BAI18" s="7"/>
      <c r="BAJ18" s="7"/>
      <c r="BAK18" s="7"/>
      <c r="BAL18" s="7"/>
      <c r="BAM18" s="7"/>
      <c r="BAN18" s="7"/>
      <c r="BAO18" s="7"/>
      <c r="BAP18" s="7"/>
      <c r="BAQ18" s="7"/>
      <c r="BAR18" s="7"/>
      <c r="BAS18" s="7"/>
      <c r="BAT18" s="7"/>
      <c r="BAU18" s="7"/>
      <c r="BAV18" s="7"/>
      <c r="BAW18" s="7"/>
      <c r="BAX18" s="7"/>
      <c r="BAY18" s="7"/>
      <c r="BAZ18" s="7"/>
      <c r="BBA18" s="7"/>
      <c r="BBB18" s="7"/>
      <c r="BBC18" s="7"/>
      <c r="BBD18" s="7"/>
      <c r="BBE18" s="7"/>
      <c r="BBF18" s="7"/>
      <c r="BBG18" s="7"/>
      <c r="BBH18" s="7"/>
      <c r="BBI18" s="7"/>
      <c r="BBJ18" s="7"/>
      <c r="BBK18" s="7"/>
      <c r="BBL18" s="7"/>
      <c r="BBM18" s="7"/>
      <c r="BBN18" s="7"/>
      <c r="BBO18" s="7"/>
      <c r="BBP18" s="7"/>
      <c r="BBQ18" s="7"/>
      <c r="BBR18" s="7"/>
      <c r="BBS18" s="7"/>
      <c r="BBT18" s="7"/>
      <c r="BBU18" s="7"/>
      <c r="BBV18" s="7"/>
      <c r="BBW18" s="7"/>
      <c r="BBX18" s="7"/>
      <c r="BBY18" s="7"/>
      <c r="BBZ18" s="7"/>
      <c r="BCA18" s="7"/>
      <c r="BCB18" s="7"/>
      <c r="BCC18" s="7"/>
      <c r="BCD18" s="7"/>
      <c r="BCE18" s="7"/>
      <c r="BCF18" s="7"/>
      <c r="BCG18" s="7"/>
      <c r="BCH18" s="7"/>
      <c r="BCI18" s="7"/>
      <c r="BCJ18" s="7"/>
      <c r="BCK18" s="7"/>
      <c r="BCL18" s="7"/>
      <c r="BCM18" s="7"/>
      <c r="BCN18" s="7"/>
      <c r="BCO18" s="7"/>
      <c r="BCP18" s="7"/>
      <c r="BCQ18" s="7"/>
      <c r="BCR18" s="7"/>
      <c r="BCS18" s="7"/>
      <c r="BCT18" s="7"/>
      <c r="BCU18" s="7"/>
      <c r="BCV18" s="7"/>
      <c r="BCW18" s="7"/>
      <c r="BCX18" s="7"/>
      <c r="BCY18" s="7"/>
      <c r="BCZ18" s="7"/>
      <c r="BDA18" s="7"/>
      <c r="BDB18" s="7"/>
      <c r="BDC18" s="7"/>
      <c r="BDD18" s="7"/>
      <c r="BDE18" s="7"/>
      <c r="BDF18" s="7"/>
      <c r="BDG18" s="7"/>
      <c r="BDH18" s="7"/>
      <c r="BDI18" s="7"/>
      <c r="BDJ18" s="7"/>
      <c r="BDK18" s="7"/>
      <c r="BDL18" s="7"/>
      <c r="BDM18" s="7"/>
      <c r="BDN18" s="7"/>
      <c r="BDO18" s="7"/>
      <c r="BDP18" s="7"/>
      <c r="BDQ18" s="7"/>
    </row>
    <row r="19" spans="1:1473" x14ac:dyDescent="0.35">
      <c r="A19" s="7"/>
      <c r="B19" s="12" t="s">
        <v>254</v>
      </c>
      <c r="C19" s="1134">
        <f>Einstellungen!E29</f>
        <v>0.37492002559181065</v>
      </c>
      <c r="D19" s="712">
        <f t="shared" si="1"/>
        <v>26.244401791426746</v>
      </c>
      <c r="E19" s="713">
        <f>D19/Einstellungen!E39/Jahresarbeitszeitmodelle!$D$7*40</f>
        <v>14.186163130500944</v>
      </c>
      <c r="F19" s="714">
        <f>Einstellungen!G39</f>
        <v>2</v>
      </c>
      <c r="G19" s="705">
        <f>D19/F19/Jahresarbeitszeitmodelle!$D$7*40</f>
        <v>14.186163130500944</v>
      </c>
      <c r="H19" s="1952"/>
      <c r="I19" s="1953"/>
      <c r="J19" s="7"/>
      <c r="K19" s="7"/>
      <c r="L19" s="4">
        <v>0.72916666666666663</v>
      </c>
      <c r="M19" s="1">
        <v>0.91666666666666663</v>
      </c>
      <c r="N19" s="434" t="s">
        <v>763</v>
      </c>
      <c r="O19" s="72">
        <f t="shared" si="2"/>
        <v>0.1875</v>
      </c>
      <c r="P19" s="86">
        <f t="shared" si="3"/>
        <v>270</v>
      </c>
      <c r="Q19" s="498">
        <v>1</v>
      </c>
      <c r="R19" s="506">
        <f t="shared" si="4"/>
        <v>270</v>
      </c>
      <c r="S19" s="499">
        <v>1</v>
      </c>
      <c r="T19" s="507">
        <f t="shared" si="5"/>
        <v>270</v>
      </c>
      <c r="U19" s="499">
        <v>1</v>
      </c>
      <c r="V19" s="7"/>
      <c r="W19" s="7"/>
      <c r="X19" s="7"/>
      <c r="Y19" s="7"/>
      <c r="Z19" s="7"/>
      <c r="AA19" s="559"/>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c r="IW19" s="7"/>
      <c r="IX19" s="7"/>
      <c r="IY19" s="7"/>
      <c r="IZ19" s="7"/>
      <c r="JA19" s="7"/>
      <c r="JB19" s="7"/>
      <c r="JC19" s="7"/>
      <c r="JD19" s="7"/>
      <c r="JE19" s="7"/>
      <c r="JF19" s="7"/>
      <c r="JG19" s="7"/>
      <c r="JH19" s="7"/>
      <c r="JI19" s="7"/>
      <c r="JJ19" s="7"/>
      <c r="JK19" s="7"/>
      <c r="JL19" s="7"/>
      <c r="JM19" s="7"/>
      <c r="JN19" s="7"/>
      <c r="JO19" s="7"/>
      <c r="JP19" s="7"/>
      <c r="JQ19" s="7"/>
      <c r="JR19" s="7"/>
      <c r="JS19" s="7"/>
      <c r="JT19" s="7"/>
      <c r="JU19" s="7"/>
      <c r="JV19" s="7"/>
      <c r="JW19" s="7"/>
      <c r="JX19" s="7"/>
      <c r="JY19" s="7"/>
      <c r="JZ19" s="7"/>
      <c r="KA19" s="7"/>
      <c r="KB19" s="7"/>
      <c r="KC19" s="7"/>
      <c r="KD19" s="7"/>
      <c r="KE19" s="7"/>
      <c r="KF19" s="7"/>
      <c r="KG19" s="7"/>
      <c r="KH19" s="7"/>
      <c r="KI19" s="7"/>
      <c r="KJ19" s="7"/>
      <c r="KK19" s="7"/>
      <c r="KL19" s="7"/>
      <c r="KM19" s="7"/>
      <c r="KN19" s="7"/>
      <c r="KO19" s="7"/>
      <c r="KP19" s="7"/>
      <c r="KQ19" s="7"/>
      <c r="KR19" s="7"/>
      <c r="KS19" s="7"/>
      <c r="KT19" s="7"/>
      <c r="KU19" s="7"/>
      <c r="KV19" s="7"/>
      <c r="KW19" s="7"/>
      <c r="KX19" s="7"/>
      <c r="KY19" s="7"/>
      <c r="KZ19" s="7"/>
      <c r="LA19" s="7"/>
      <c r="LB19" s="7"/>
      <c r="LC19" s="7"/>
      <c r="LD19" s="7"/>
      <c r="LE19" s="7"/>
      <c r="LF19" s="7"/>
      <c r="LG19" s="7"/>
      <c r="LH19" s="7"/>
      <c r="LI19" s="7"/>
      <c r="LJ19" s="7"/>
      <c r="LK19" s="7"/>
      <c r="LL19" s="7"/>
      <c r="LM19" s="7"/>
      <c r="LN19" s="7"/>
      <c r="LO19" s="7"/>
      <c r="LP19" s="7"/>
      <c r="LQ19" s="7"/>
      <c r="LR19" s="7"/>
      <c r="LS19" s="7"/>
      <c r="LT19" s="7"/>
      <c r="LU19" s="7"/>
      <c r="LV19" s="7"/>
      <c r="LW19" s="7"/>
      <c r="LX19" s="7"/>
      <c r="LY19" s="7"/>
      <c r="LZ19" s="7"/>
      <c r="MA19" s="7"/>
      <c r="MB19" s="7"/>
      <c r="MC19" s="7"/>
      <c r="MD19" s="7"/>
      <c r="ME19" s="7"/>
      <c r="MF19" s="7"/>
      <c r="MG19" s="7"/>
      <c r="MH19" s="7"/>
      <c r="MI19" s="7"/>
      <c r="MJ19" s="7"/>
      <c r="MK19" s="7"/>
      <c r="ML19" s="7"/>
      <c r="MM19" s="7"/>
      <c r="MN19" s="7"/>
      <c r="MO19" s="7"/>
      <c r="MP19" s="7"/>
      <c r="MQ19" s="7"/>
      <c r="MR19" s="7"/>
      <c r="MS19" s="7"/>
      <c r="MT19" s="7"/>
      <c r="MU19" s="7"/>
      <c r="MV19" s="7"/>
      <c r="MW19" s="7"/>
      <c r="MX19" s="7"/>
      <c r="MY19" s="7"/>
      <c r="MZ19" s="7"/>
      <c r="NA19" s="7"/>
      <c r="NB19" s="7"/>
      <c r="NC19" s="7"/>
      <c r="ND19" s="7"/>
      <c r="NE19" s="7"/>
      <c r="NF19" s="7"/>
      <c r="NG19" s="7"/>
      <c r="NH19" s="7"/>
      <c r="NI19" s="7"/>
      <c r="NJ19" s="7"/>
      <c r="NK19" s="7"/>
      <c r="NL19" s="7"/>
      <c r="NM19" s="7"/>
      <c r="NN19" s="7"/>
      <c r="NO19" s="7"/>
      <c r="NP19" s="7"/>
      <c r="NQ19" s="7"/>
      <c r="NR19" s="7"/>
      <c r="NS19" s="7"/>
      <c r="NT19" s="7"/>
      <c r="NU19" s="7"/>
      <c r="NV19" s="7"/>
      <c r="NW19" s="7"/>
      <c r="NX19" s="7"/>
      <c r="NY19" s="7"/>
      <c r="NZ19" s="7"/>
      <c r="OA19" s="7"/>
      <c r="OB19" s="7"/>
      <c r="OC19" s="7"/>
      <c r="OD19" s="7"/>
      <c r="OE19" s="7"/>
      <c r="OF19" s="7"/>
      <c r="OG19" s="7"/>
      <c r="OH19" s="7"/>
      <c r="OI19" s="7"/>
      <c r="OJ19" s="7"/>
      <c r="OK19" s="7"/>
      <c r="OL19" s="7"/>
      <c r="OM19" s="7"/>
      <c r="ON19" s="7"/>
      <c r="OO19" s="7"/>
      <c r="OP19" s="7"/>
      <c r="OQ19" s="7"/>
      <c r="OR19" s="7"/>
      <c r="OS19" s="7"/>
      <c r="OT19" s="7"/>
      <c r="OU19" s="7"/>
      <c r="OV19" s="7"/>
      <c r="OW19" s="7"/>
      <c r="OX19" s="7"/>
      <c r="OY19" s="7"/>
      <c r="OZ19" s="7"/>
      <c r="PA19" s="7"/>
      <c r="PB19" s="7"/>
      <c r="PC19" s="7"/>
      <c r="PD19" s="7"/>
      <c r="PE19" s="7"/>
      <c r="PF19" s="7"/>
      <c r="PG19" s="7"/>
      <c r="PH19" s="7"/>
      <c r="PI19" s="7"/>
      <c r="PJ19" s="7"/>
      <c r="PK19" s="7"/>
      <c r="PL19" s="7"/>
      <c r="PM19" s="7"/>
      <c r="PN19" s="7"/>
      <c r="PO19" s="7"/>
      <c r="PP19" s="7"/>
      <c r="PQ19" s="7"/>
      <c r="PR19" s="7"/>
      <c r="PS19" s="7"/>
      <c r="PT19" s="7"/>
      <c r="PU19" s="7"/>
      <c r="PV19" s="7"/>
      <c r="PW19" s="7"/>
      <c r="PX19" s="7"/>
      <c r="PY19" s="7"/>
      <c r="PZ19" s="7"/>
      <c r="QA19" s="7"/>
      <c r="QB19" s="7"/>
      <c r="QC19" s="7"/>
      <c r="QD19" s="7"/>
      <c r="QE19" s="7"/>
      <c r="QF19" s="7"/>
      <c r="QG19" s="7"/>
      <c r="QH19" s="7"/>
      <c r="QI19" s="7"/>
      <c r="QJ19" s="7"/>
      <c r="QK19" s="7"/>
      <c r="QL19" s="7"/>
      <c r="QM19" s="7"/>
      <c r="QN19" s="7"/>
      <c r="QO19" s="7"/>
      <c r="QP19" s="7"/>
      <c r="QQ19" s="7"/>
      <c r="QR19" s="7"/>
      <c r="QS19" s="7"/>
      <c r="QT19" s="7"/>
      <c r="QU19" s="7"/>
      <c r="QV19" s="7"/>
      <c r="QW19" s="7"/>
      <c r="QX19" s="7"/>
      <c r="QY19" s="7"/>
      <c r="QZ19" s="7"/>
      <c r="RA19" s="7"/>
      <c r="RB19" s="7"/>
      <c r="RC19" s="7"/>
      <c r="RD19" s="7"/>
      <c r="RE19" s="7"/>
      <c r="RF19" s="7"/>
      <c r="RG19" s="7"/>
      <c r="RH19" s="7"/>
      <c r="RI19" s="7"/>
      <c r="RJ19" s="7"/>
      <c r="RK19" s="7"/>
      <c r="RL19" s="7"/>
      <c r="RM19" s="7"/>
      <c r="RN19" s="7"/>
      <c r="RO19" s="7"/>
      <c r="RP19" s="7"/>
      <c r="RQ19" s="7"/>
      <c r="RR19" s="7"/>
      <c r="RS19" s="7"/>
      <c r="RT19" s="7"/>
      <c r="RU19" s="7"/>
      <c r="RV19" s="7"/>
      <c r="RW19" s="7"/>
      <c r="RX19" s="7"/>
      <c r="RY19" s="7"/>
      <c r="RZ19" s="7"/>
      <c r="SA19" s="7"/>
      <c r="SB19" s="7"/>
      <c r="SC19" s="7"/>
      <c r="SD19" s="7"/>
      <c r="SE19" s="7"/>
      <c r="SF19" s="7"/>
      <c r="SG19" s="7"/>
      <c r="SH19" s="7"/>
      <c r="SI19" s="7"/>
      <c r="SJ19" s="7"/>
      <c r="SK19" s="7"/>
      <c r="SL19" s="7"/>
      <c r="SM19" s="7"/>
      <c r="SN19" s="7"/>
      <c r="SO19" s="7"/>
      <c r="SP19" s="7"/>
      <c r="SQ19" s="7"/>
      <c r="SR19" s="7"/>
      <c r="SS19" s="7"/>
      <c r="ST19" s="7"/>
      <c r="SU19" s="7"/>
      <c r="SV19" s="7"/>
      <c r="SW19" s="7"/>
      <c r="SX19" s="7"/>
      <c r="SY19" s="7"/>
      <c r="SZ19" s="7"/>
      <c r="TA19" s="7"/>
      <c r="TB19" s="7"/>
      <c r="TC19" s="7"/>
      <c r="TD19" s="7"/>
      <c r="TE19" s="7"/>
      <c r="TF19" s="7"/>
      <c r="TG19" s="7"/>
      <c r="TH19" s="7"/>
      <c r="TI19" s="7"/>
      <c r="TJ19" s="7"/>
      <c r="TK19" s="7"/>
      <c r="TL19" s="7"/>
      <c r="TM19" s="7"/>
      <c r="TN19" s="7"/>
      <c r="TO19" s="7"/>
      <c r="TP19" s="7"/>
      <c r="TQ19" s="7"/>
      <c r="TR19" s="7"/>
      <c r="TS19" s="7"/>
      <c r="TT19" s="7"/>
      <c r="TU19" s="7"/>
      <c r="TV19" s="7"/>
      <c r="TW19" s="7"/>
      <c r="TX19" s="7"/>
      <c r="TY19" s="7"/>
      <c r="TZ19" s="7"/>
      <c r="UA19" s="7"/>
      <c r="UB19" s="7"/>
      <c r="UC19" s="7"/>
      <c r="UD19" s="7"/>
      <c r="UE19" s="7"/>
      <c r="UF19" s="7"/>
      <c r="UG19" s="7"/>
      <c r="UH19" s="7"/>
      <c r="UI19" s="7"/>
      <c r="UJ19" s="7"/>
      <c r="UK19" s="7"/>
      <c r="UL19" s="7"/>
      <c r="UM19" s="7"/>
      <c r="UN19" s="7"/>
      <c r="UO19" s="7"/>
      <c r="UP19" s="7"/>
      <c r="UQ19" s="7"/>
      <c r="UR19" s="7"/>
      <c r="US19" s="7"/>
      <c r="UT19" s="7"/>
      <c r="UU19" s="7"/>
      <c r="UV19" s="7"/>
      <c r="UW19" s="7"/>
      <c r="UX19" s="7"/>
      <c r="UY19" s="7"/>
      <c r="UZ19" s="7"/>
      <c r="VA19" s="7"/>
      <c r="VB19" s="7"/>
      <c r="VC19" s="7"/>
      <c r="VD19" s="7"/>
      <c r="VE19" s="7"/>
      <c r="VF19" s="7"/>
      <c r="VG19" s="7"/>
      <c r="VH19" s="7"/>
      <c r="VI19" s="7"/>
      <c r="VJ19" s="7"/>
      <c r="VK19" s="7"/>
      <c r="VL19" s="7"/>
      <c r="VM19" s="7"/>
      <c r="VN19" s="7"/>
      <c r="VO19" s="7"/>
      <c r="VP19" s="7"/>
      <c r="VQ19" s="7"/>
      <c r="VR19" s="7"/>
      <c r="VS19" s="7"/>
      <c r="VT19" s="7"/>
      <c r="VU19" s="7"/>
      <c r="VV19" s="7"/>
      <c r="VW19" s="7"/>
      <c r="VX19" s="7"/>
      <c r="VY19" s="7"/>
      <c r="VZ19" s="7"/>
      <c r="WA19" s="7"/>
      <c r="WB19" s="7"/>
      <c r="WC19" s="7"/>
      <c r="WD19" s="7"/>
      <c r="WE19" s="7"/>
      <c r="WF19" s="7"/>
      <c r="WG19" s="7"/>
      <c r="WH19" s="7"/>
      <c r="WI19" s="7"/>
      <c r="WJ19" s="7"/>
      <c r="WK19" s="7"/>
      <c r="WL19" s="7"/>
      <c r="WM19" s="7"/>
      <c r="WN19" s="7"/>
      <c r="WO19" s="7"/>
      <c r="WP19" s="7"/>
      <c r="WQ19" s="7"/>
      <c r="WR19" s="7"/>
      <c r="WS19" s="7"/>
      <c r="WT19" s="7"/>
      <c r="WU19" s="7"/>
      <c r="WV19" s="7"/>
      <c r="WW19" s="7"/>
      <c r="WX19" s="7"/>
      <c r="WY19" s="7"/>
      <c r="WZ19" s="7"/>
      <c r="XA19" s="7"/>
      <c r="XB19" s="7"/>
      <c r="XC19" s="7"/>
      <c r="XD19" s="7"/>
      <c r="XE19" s="7"/>
      <c r="XF19" s="7"/>
      <c r="XG19" s="7"/>
      <c r="XH19" s="7"/>
      <c r="XI19" s="7"/>
      <c r="XJ19" s="7"/>
      <c r="XK19" s="7"/>
      <c r="XL19" s="7"/>
      <c r="XM19" s="7"/>
      <c r="XN19" s="7"/>
      <c r="XO19" s="7"/>
      <c r="XP19" s="7"/>
      <c r="XQ19" s="7"/>
      <c r="XR19" s="7"/>
      <c r="XS19" s="7"/>
      <c r="XT19" s="7"/>
      <c r="XU19" s="7"/>
      <c r="XV19" s="7"/>
      <c r="XW19" s="7"/>
      <c r="XX19" s="7"/>
      <c r="XY19" s="7"/>
      <c r="XZ19" s="7"/>
      <c r="YA19" s="7"/>
      <c r="YB19" s="7"/>
      <c r="YC19" s="7"/>
      <c r="YD19" s="7"/>
      <c r="YE19" s="7"/>
      <c r="YF19" s="7"/>
      <c r="YG19" s="7"/>
      <c r="YH19" s="7"/>
      <c r="YI19" s="7"/>
      <c r="YJ19" s="7"/>
      <c r="YK19" s="7"/>
      <c r="YL19" s="7"/>
      <c r="YM19" s="7"/>
      <c r="YN19" s="7"/>
      <c r="YO19" s="7"/>
      <c r="YP19" s="7"/>
      <c r="YQ19" s="7"/>
      <c r="YR19" s="7"/>
      <c r="YS19" s="7"/>
      <c r="YT19" s="7"/>
      <c r="YU19" s="7"/>
      <c r="YV19" s="7"/>
      <c r="YW19" s="7"/>
      <c r="YX19" s="7"/>
      <c r="YY19" s="7"/>
      <c r="YZ19" s="7"/>
      <c r="ZA19" s="7"/>
      <c r="ZB19" s="7"/>
      <c r="ZC19" s="7"/>
      <c r="ZD19" s="7"/>
      <c r="ZE19" s="7"/>
      <c r="ZF19" s="7"/>
      <c r="ZG19" s="7"/>
      <c r="ZH19" s="7"/>
      <c r="ZI19" s="7"/>
      <c r="ZJ19" s="7"/>
      <c r="ZK19" s="7"/>
      <c r="ZL19" s="7"/>
      <c r="ZM19" s="7"/>
      <c r="ZN19" s="7"/>
      <c r="ZO19" s="7"/>
      <c r="ZP19" s="7"/>
      <c r="ZQ19" s="7"/>
      <c r="ZR19" s="7"/>
      <c r="ZS19" s="7"/>
      <c r="ZT19" s="7"/>
      <c r="ZU19" s="7"/>
      <c r="ZV19" s="7"/>
      <c r="ZW19" s="7"/>
      <c r="ZX19" s="7"/>
      <c r="ZY19" s="7"/>
      <c r="ZZ19" s="7"/>
      <c r="AAA19" s="7"/>
      <c r="AAB19" s="7"/>
      <c r="AAC19" s="7"/>
      <c r="AAD19" s="7"/>
      <c r="AAE19" s="7"/>
      <c r="AAF19" s="7"/>
      <c r="AAG19" s="7"/>
      <c r="AAH19" s="7"/>
      <c r="AAI19" s="7"/>
      <c r="AAJ19" s="7"/>
      <c r="AAK19" s="7"/>
      <c r="AAL19" s="7"/>
      <c r="AAM19" s="7"/>
      <c r="AAN19" s="7"/>
      <c r="AAO19" s="7"/>
      <c r="AAP19" s="7"/>
      <c r="AAQ19" s="7"/>
      <c r="AAR19" s="7"/>
      <c r="AAS19" s="7"/>
      <c r="AAT19" s="7"/>
      <c r="AAU19" s="7"/>
      <c r="AAV19" s="7"/>
      <c r="AAW19" s="7"/>
      <c r="AAX19" s="7"/>
      <c r="AAY19" s="7"/>
      <c r="AAZ19" s="7"/>
      <c r="ABA19" s="7"/>
      <c r="ABB19" s="7"/>
      <c r="ABC19" s="7"/>
      <c r="ABD19" s="7"/>
      <c r="ABE19" s="7"/>
      <c r="ABF19" s="7"/>
      <c r="ABG19" s="7"/>
      <c r="ABH19" s="7"/>
      <c r="ABI19" s="7"/>
      <c r="ABJ19" s="7"/>
      <c r="ABK19" s="7"/>
      <c r="ABL19" s="7"/>
      <c r="ABM19" s="7"/>
      <c r="ABN19" s="7"/>
      <c r="ABO19" s="7"/>
      <c r="ABP19" s="7"/>
      <c r="ABQ19" s="7"/>
      <c r="ABR19" s="7"/>
      <c r="ABS19" s="7"/>
      <c r="ABT19" s="7"/>
      <c r="ABU19" s="7"/>
      <c r="ABV19" s="7"/>
      <c r="ABW19" s="7"/>
      <c r="ABX19" s="7"/>
      <c r="ABY19" s="7"/>
      <c r="ABZ19" s="7"/>
      <c r="ACA19" s="7"/>
      <c r="ACB19" s="7"/>
      <c r="ACC19" s="7"/>
      <c r="ACD19" s="7"/>
      <c r="ACE19" s="7"/>
      <c r="ACF19" s="7"/>
      <c r="ACG19" s="7"/>
      <c r="ACH19" s="7"/>
      <c r="ACI19" s="7"/>
      <c r="ACJ19" s="7"/>
      <c r="ACK19" s="7"/>
      <c r="ACL19" s="7"/>
      <c r="ACM19" s="7"/>
      <c r="ACN19" s="7"/>
      <c r="ACO19" s="7"/>
      <c r="ACP19" s="7"/>
      <c r="ACQ19" s="7"/>
      <c r="ACR19" s="7"/>
      <c r="ACS19" s="7"/>
      <c r="ACT19" s="7"/>
      <c r="ACU19" s="7"/>
      <c r="ACV19" s="7"/>
      <c r="ACW19" s="7"/>
      <c r="ACX19" s="7"/>
      <c r="ACY19" s="7"/>
      <c r="ACZ19" s="7"/>
      <c r="ADA19" s="7"/>
      <c r="ADB19" s="7"/>
      <c r="ADC19" s="7"/>
      <c r="ADD19" s="7"/>
      <c r="ADE19" s="7"/>
      <c r="ADF19" s="7"/>
      <c r="ADG19" s="7"/>
      <c r="ADH19" s="7"/>
      <c r="ADI19" s="7"/>
      <c r="ADJ19" s="7"/>
      <c r="ADK19" s="7"/>
      <c r="ADL19" s="7"/>
      <c r="ADM19" s="7"/>
      <c r="ADN19" s="7"/>
      <c r="ADO19" s="7"/>
      <c r="ADP19" s="7"/>
      <c r="ADQ19" s="7"/>
      <c r="ADR19" s="7"/>
      <c r="ADS19" s="7"/>
      <c r="ADT19" s="7"/>
      <c r="ADU19" s="7"/>
      <c r="ADV19" s="7"/>
      <c r="ADW19" s="7"/>
      <c r="ADX19" s="7"/>
      <c r="ADY19" s="7"/>
      <c r="ADZ19" s="7"/>
      <c r="AEA19" s="7"/>
      <c r="AEB19" s="7"/>
      <c r="AEC19" s="7"/>
      <c r="AED19" s="7"/>
      <c r="AEE19" s="7"/>
      <c r="AEF19" s="7"/>
      <c r="AEG19" s="7"/>
      <c r="AEH19" s="7"/>
      <c r="AEI19" s="7"/>
      <c r="AEJ19" s="7"/>
      <c r="AEK19" s="7"/>
      <c r="AEL19" s="7"/>
      <c r="AEM19" s="7"/>
      <c r="AEN19" s="7"/>
      <c r="AEO19" s="7"/>
      <c r="AEP19" s="7"/>
      <c r="AEQ19" s="7"/>
      <c r="AER19" s="7"/>
      <c r="AES19" s="7"/>
      <c r="AET19" s="7"/>
      <c r="AEU19" s="7"/>
      <c r="AEV19" s="7"/>
      <c r="AEW19" s="7"/>
      <c r="AEX19" s="7"/>
      <c r="AEY19" s="7"/>
      <c r="AEZ19" s="7"/>
      <c r="AFA19" s="7"/>
      <c r="AFB19" s="7"/>
      <c r="AFC19" s="7"/>
      <c r="AFD19" s="7"/>
      <c r="AFE19" s="7"/>
      <c r="AFF19" s="7"/>
      <c r="AFG19" s="7"/>
      <c r="AFH19" s="7"/>
      <c r="AFI19" s="7"/>
      <c r="AFJ19" s="7"/>
      <c r="AFK19" s="7"/>
      <c r="AFL19" s="7"/>
      <c r="AFM19" s="7"/>
      <c r="AFN19" s="7"/>
      <c r="AFO19" s="7"/>
      <c r="AFP19" s="7"/>
      <c r="AFQ19" s="7"/>
      <c r="AFR19" s="7"/>
      <c r="AFS19" s="7"/>
      <c r="AFT19" s="7"/>
      <c r="AFU19" s="7"/>
      <c r="AFV19" s="7"/>
      <c r="AFW19" s="7"/>
      <c r="AFX19" s="7"/>
      <c r="AFY19" s="7"/>
      <c r="AFZ19" s="7"/>
      <c r="AGA19" s="7"/>
      <c r="AGB19" s="7"/>
      <c r="AGC19" s="7"/>
      <c r="AGD19" s="7"/>
      <c r="AGE19" s="7"/>
      <c r="AGF19" s="7"/>
      <c r="AGG19" s="7"/>
      <c r="AGH19" s="7"/>
      <c r="AGI19" s="7"/>
      <c r="AGJ19" s="7"/>
      <c r="AGK19" s="7"/>
      <c r="AGL19" s="7"/>
      <c r="AGM19" s="7"/>
      <c r="AGN19" s="7"/>
      <c r="AGO19" s="7"/>
      <c r="AGP19" s="7"/>
      <c r="AGQ19" s="7"/>
      <c r="AGR19" s="7"/>
      <c r="AGS19" s="7"/>
      <c r="AGT19" s="7"/>
      <c r="AGU19" s="7"/>
      <c r="AGV19" s="7"/>
      <c r="AGW19" s="7"/>
      <c r="AGX19" s="7"/>
      <c r="AGY19" s="7"/>
      <c r="AGZ19" s="7"/>
      <c r="AHA19" s="7"/>
      <c r="AHB19" s="7"/>
      <c r="AHC19" s="7"/>
      <c r="AHD19" s="7"/>
      <c r="AHE19" s="7"/>
      <c r="AHF19" s="7"/>
      <c r="AHG19" s="7"/>
      <c r="AHH19" s="7"/>
      <c r="AHI19" s="7"/>
      <c r="AHJ19" s="7"/>
      <c r="AHK19" s="7"/>
      <c r="AHL19" s="7"/>
      <c r="AHM19" s="7"/>
      <c r="AHN19" s="7"/>
      <c r="AHO19" s="7"/>
      <c r="AHP19" s="7"/>
      <c r="AHQ19" s="7"/>
      <c r="AHR19" s="7"/>
      <c r="AHS19" s="7"/>
      <c r="AHT19" s="7"/>
      <c r="AHU19" s="7"/>
      <c r="AHV19" s="7"/>
      <c r="AHW19" s="7"/>
      <c r="AHX19" s="7"/>
      <c r="AHY19" s="7"/>
      <c r="AHZ19" s="7"/>
      <c r="AIA19" s="7"/>
      <c r="AIB19" s="7"/>
      <c r="AIC19" s="7"/>
      <c r="AID19" s="7"/>
      <c r="AIE19" s="7"/>
      <c r="AIF19" s="7"/>
      <c r="AIG19" s="7"/>
      <c r="AIH19" s="7"/>
      <c r="AII19" s="7"/>
      <c r="AIJ19" s="7"/>
      <c r="AIK19" s="7"/>
      <c r="AIL19" s="7"/>
      <c r="AIM19" s="7"/>
      <c r="AIN19" s="7"/>
      <c r="AIO19" s="7"/>
      <c r="AIP19" s="7"/>
      <c r="AIQ19" s="7"/>
      <c r="AIR19" s="7"/>
      <c r="AIS19" s="7"/>
      <c r="AIT19" s="7"/>
      <c r="AIU19" s="7"/>
      <c r="AIV19" s="7"/>
      <c r="AIW19" s="7"/>
      <c r="AIX19" s="7"/>
      <c r="AIY19" s="7"/>
      <c r="AIZ19" s="7"/>
      <c r="AJA19" s="7"/>
      <c r="AJB19" s="7"/>
      <c r="AJC19" s="7"/>
      <c r="AJD19" s="7"/>
      <c r="AJE19" s="7"/>
      <c r="AJF19" s="7"/>
      <c r="AJG19" s="7"/>
      <c r="AJH19" s="7"/>
      <c r="AJI19" s="7"/>
      <c r="AJJ19" s="7"/>
      <c r="AJK19" s="7"/>
      <c r="AJL19" s="7"/>
      <c r="AJM19" s="7"/>
      <c r="AJN19" s="7"/>
      <c r="AJO19" s="7"/>
      <c r="AJP19" s="7"/>
      <c r="AJQ19" s="7"/>
      <c r="AJR19" s="7"/>
      <c r="AJS19" s="7"/>
      <c r="AJT19" s="7"/>
      <c r="AJU19" s="7"/>
      <c r="AJV19" s="7"/>
      <c r="AJW19" s="7"/>
      <c r="AJX19" s="7"/>
      <c r="AJY19" s="7"/>
      <c r="AJZ19" s="7"/>
      <c r="AKA19" s="7"/>
      <c r="AKB19" s="7"/>
      <c r="AKC19" s="7"/>
      <c r="AKD19" s="7"/>
      <c r="AKE19" s="7"/>
      <c r="AKF19" s="7"/>
      <c r="AKG19" s="7"/>
      <c r="AKH19" s="7"/>
      <c r="AKI19" s="7"/>
      <c r="AKJ19" s="7"/>
      <c r="AKK19" s="7"/>
      <c r="AKL19" s="7"/>
      <c r="AKM19" s="7"/>
      <c r="AKN19" s="7"/>
      <c r="AKO19" s="7"/>
      <c r="AKP19" s="7"/>
      <c r="AKQ19" s="7"/>
      <c r="AKR19" s="7"/>
      <c r="AKS19" s="7"/>
      <c r="AKT19" s="7"/>
      <c r="AKU19" s="7"/>
      <c r="AKV19" s="7"/>
      <c r="AKW19" s="7"/>
      <c r="AKX19" s="7"/>
      <c r="AKY19" s="7"/>
      <c r="AKZ19" s="7"/>
      <c r="ALA19" s="7"/>
      <c r="ALB19" s="7"/>
      <c r="ALC19" s="7"/>
      <c r="ALD19" s="7"/>
      <c r="ALE19" s="7"/>
      <c r="ALF19" s="7"/>
      <c r="ALG19" s="7"/>
      <c r="ALH19" s="7"/>
      <c r="ALI19" s="7"/>
      <c r="ALJ19" s="7"/>
      <c r="ALK19" s="7"/>
      <c r="ALL19" s="7"/>
      <c r="ALM19" s="7"/>
      <c r="ALN19" s="7"/>
      <c r="ALO19" s="7"/>
      <c r="ALP19" s="7"/>
      <c r="ALQ19" s="7"/>
      <c r="ALR19" s="7"/>
      <c r="ALS19" s="7"/>
      <c r="ALT19" s="7"/>
      <c r="ALU19" s="7"/>
      <c r="ALV19" s="7"/>
      <c r="ALW19" s="7"/>
      <c r="ALX19" s="7"/>
      <c r="ALY19" s="7"/>
      <c r="ALZ19" s="7"/>
      <c r="AMA19" s="7"/>
      <c r="AMB19" s="7"/>
      <c r="AMC19" s="7"/>
      <c r="AMD19" s="7"/>
      <c r="AME19" s="7"/>
      <c r="AMF19" s="7"/>
      <c r="AMG19" s="7"/>
      <c r="AMH19" s="7"/>
      <c r="AMI19" s="7"/>
      <c r="AMJ19" s="7"/>
      <c r="AMK19" s="7"/>
      <c r="AML19" s="7"/>
      <c r="AMM19" s="7"/>
      <c r="AMN19" s="7"/>
      <c r="AMO19" s="7"/>
      <c r="AMP19" s="7"/>
      <c r="AMQ19" s="7"/>
      <c r="AMR19" s="7"/>
      <c r="AMS19" s="7"/>
      <c r="AMT19" s="7"/>
      <c r="AMU19" s="7"/>
      <c r="AMV19" s="7"/>
      <c r="AMW19" s="7"/>
      <c r="AMX19" s="7"/>
      <c r="AMY19" s="7"/>
      <c r="AMZ19" s="7"/>
      <c r="ANA19" s="7"/>
      <c r="ANB19" s="7"/>
      <c r="ANC19" s="7"/>
      <c r="AND19" s="7"/>
      <c r="ANE19" s="7"/>
      <c r="ANF19" s="7"/>
      <c r="ANG19" s="7"/>
      <c r="ANH19" s="7"/>
      <c r="ANI19" s="7"/>
      <c r="ANJ19" s="7"/>
      <c r="ANK19" s="7"/>
      <c r="ANL19" s="7"/>
      <c r="ANM19" s="7"/>
      <c r="ANN19" s="7"/>
      <c r="ANO19" s="7"/>
      <c r="ANP19" s="7"/>
      <c r="ANQ19" s="7"/>
      <c r="ANR19" s="7"/>
      <c r="ANS19" s="7"/>
      <c r="ANT19" s="7"/>
      <c r="ANU19" s="7"/>
      <c r="ANV19" s="7"/>
      <c r="ANW19" s="7"/>
      <c r="ANX19" s="7"/>
      <c r="ANY19" s="7"/>
      <c r="ANZ19" s="7"/>
      <c r="AOA19" s="7"/>
      <c r="AOB19" s="7"/>
      <c r="AOC19" s="7"/>
      <c r="AOD19" s="7"/>
      <c r="AOE19" s="7"/>
      <c r="AOF19" s="7"/>
      <c r="AOG19" s="7"/>
      <c r="AOH19" s="7"/>
      <c r="AOI19" s="7"/>
      <c r="AOJ19" s="7"/>
      <c r="AOK19" s="7"/>
      <c r="AOL19" s="7"/>
      <c r="AOM19" s="7"/>
      <c r="AON19" s="7"/>
      <c r="AOO19" s="7"/>
      <c r="AOP19" s="7"/>
      <c r="AOQ19" s="7"/>
      <c r="AOR19" s="7"/>
      <c r="AOS19" s="7"/>
      <c r="AOT19" s="7"/>
      <c r="AOU19" s="7"/>
      <c r="AOV19" s="7"/>
      <c r="AOW19" s="7"/>
      <c r="AOX19" s="7"/>
      <c r="AOY19" s="7"/>
      <c r="AOZ19" s="7"/>
      <c r="APA19" s="7"/>
      <c r="APB19" s="7"/>
      <c r="APC19" s="7"/>
      <c r="APD19" s="7"/>
      <c r="APE19" s="7"/>
      <c r="APF19" s="7"/>
      <c r="APG19" s="7"/>
      <c r="APH19" s="7"/>
      <c r="API19" s="7"/>
      <c r="APJ19" s="7"/>
      <c r="APK19" s="7"/>
      <c r="APL19" s="7"/>
      <c r="APM19" s="7"/>
      <c r="APN19" s="7"/>
      <c r="APO19" s="7"/>
      <c r="APP19" s="7"/>
      <c r="APQ19" s="7"/>
      <c r="APR19" s="7"/>
      <c r="APS19" s="7"/>
      <c r="APT19" s="7"/>
      <c r="APU19" s="7"/>
      <c r="APV19" s="7"/>
      <c r="APW19" s="7"/>
      <c r="APX19" s="7"/>
      <c r="APY19" s="7"/>
      <c r="APZ19" s="7"/>
      <c r="AQA19" s="7"/>
      <c r="AQB19" s="7"/>
      <c r="AQC19" s="7"/>
      <c r="AQD19" s="7"/>
      <c r="AQE19" s="7"/>
      <c r="AQF19" s="7"/>
      <c r="AQG19" s="7"/>
      <c r="AQH19" s="7"/>
      <c r="AQI19" s="7"/>
      <c r="AQJ19" s="7"/>
      <c r="AQK19" s="7"/>
      <c r="AQL19" s="7"/>
      <c r="AQM19" s="7"/>
      <c r="AQN19" s="7"/>
      <c r="AQO19" s="7"/>
      <c r="AQP19" s="7"/>
      <c r="AQQ19" s="7"/>
      <c r="AQR19" s="7"/>
      <c r="AQS19" s="7"/>
      <c r="AQT19" s="7"/>
      <c r="AQU19" s="7"/>
      <c r="AQV19" s="7"/>
      <c r="AQW19" s="7"/>
      <c r="AQX19" s="7"/>
      <c r="AQY19" s="7"/>
      <c r="AQZ19" s="7"/>
      <c r="ARA19" s="7"/>
      <c r="ARB19" s="7"/>
      <c r="ARC19" s="7"/>
      <c r="ARD19" s="7"/>
      <c r="ARE19" s="7"/>
      <c r="ARF19" s="7"/>
      <c r="ARG19" s="7"/>
      <c r="ARH19" s="7"/>
      <c r="ARI19" s="7"/>
      <c r="ARJ19" s="7"/>
      <c r="ARK19" s="7"/>
      <c r="ARL19" s="7"/>
      <c r="ARM19" s="7"/>
      <c r="ARN19" s="7"/>
      <c r="ARO19" s="7"/>
      <c r="ARP19" s="7"/>
      <c r="ARQ19" s="7"/>
      <c r="ARR19" s="7"/>
      <c r="ARS19" s="7"/>
      <c r="ART19" s="7"/>
      <c r="ARU19" s="7"/>
      <c r="ARV19" s="7"/>
      <c r="ARW19" s="7"/>
      <c r="ARX19" s="7"/>
      <c r="ARY19" s="7"/>
      <c r="ARZ19" s="7"/>
      <c r="ASA19" s="7"/>
      <c r="ASB19" s="7"/>
      <c r="ASC19" s="7"/>
      <c r="ASD19" s="7"/>
      <c r="ASE19" s="7"/>
      <c r="ASF19" s="7"/>
      <c r="ASG19" s="7"/>
      <c r="ASH19" s="7"/>
      <c r="ASI19" s="7"/>
      <c r="ASJ19" s="7"/>
      <c r="ASK19" s="7"/>
      <c r="ASL19" s="7"/>
      <c r="ASM19" s="7"/>
      <c r="ASN19" s="7"/>
      <c r="ASO19" s="7"/>
      <c r="ASP19" s="7"/>
      <c r="ASQ19" s="7"/>
      <c r="ASR19" s="7"/>
      <c r="ASS19" s="7"/>
      <c r="AST19" s="7"/>
      <c r="ASU19" s="7"/>
      <c r="ASV19" s="7"/>
      <c r="ASW19" s="7"/>
      <c r="ASX19" s="7"/>
      <c r="ASY19" s="7"/>
      <c r="ASZ19" s="7"/>
      <c r="ATA19" s="7"/>
      <c r="ATB19" s="7"/>
      <c r="ATC19" s="7"/>
      <c r="ATD19" s="7"/>
      <c r="ATE19" s="7"/>
      <c r="ATF19" s="7"/>
      <c r="ATG19" s="7"/>
      <c r="ATH19" s="7"/>
      <c r="ATI19" s="7"/>
      <c r="ATJ19" s="7"/>
      <c r="ATK19" s="7"/>
      <c r="ATL19" s="7"/>
      <c r="ATM19" s="7"/>
      <c r="ATN19" s="7"/>
      <c r="ATO19" s="7"/>
      <c r="ATP19" s="7"/>
      <c r="ATQ19" s="7"/>
      <c r="ATR19" s="7"/>
      <c r="ATS19" s="7"/>
      <c r="ATT19" s="7"/>
      <c r="ATU19" s="7"/>
      <c r="ATV19" s="7"/>
      <c r="ATW19" s="7"/>
      <c r="ATX19" s="7"/>
      <c r="ATY19" s="7"/>
      <c r="ATZ19" s="7"/>
      <c r="AUA19" s="7"/>
      <c r="AUB19" s="7"/>
      <c r="AUC19" s="7"/>
      <c r="AUD19" s="7"/>
      <c r="AUE19" s="7"/>
      <c r="AUF19" s="7"/>
      <c r="AUG19" s="7"/>
      <c r="AUH19" s="7"/>
      <c r="AUI19" s="7"/>
      <c r="AUJ19" s="7"/>
      <c r="AUK19" s="7"/>
      <c r="AUL19" s="7"/>
      <c r="AUM19" s="7"/>
      <c r="AUN19" s="7"/>
      <c r="AUO19" s="7"/>
      <c r="AUP19" s="7"/>
      <c r="AUQ19" s="7"/>
      <c r="AUR19" s="7"/>
      <c r="AUS19" s="7"/>
      <c r="AUT19" s="7"/>
      <c r="AUU19" s="7"/>
      <c r="AUV19" s="7"/>
      <c r="AUW19" s="7"/>
      <c r="AUX19" s="7"/>
      <c r="AUY19" s="7"/>
      <c r="AUZ19" s="7"/>
      <c r="AVA19" s="7"/>
      <c r="AVB19" s="7"/>
      <c r="AVC19" s="7"/>
      <c r="AVD19" s="7"/>
      <c r="AVE19" s="7"/>
      <c r="AVF19" s="7"/>
      <c r="AVG19" s="7"/>
      <c r="AVH19" s="7"/>
      <c r="AVI19" s="7"/>
      <c r="AVJ19" s="7"/>
      <c r="AVK19" s="7"/>
      <c r="AVL19" s="7"/>
      <c r="AVM19" s="7"/>
      <c r="AVN19" s="7"/>
      <c r="AVO19" s="7"/>
      <c r="AVP19" s="7"/>
      <c r="AVQ19" s="7"/>
      <c r="AVR19" s="7"/>
      <c r="AVS19" s="7"/>
      <c r="AVT19" s="7"/>
      <c r="AVU19" s="7"/>
      <c r="AVV19" s="7"/>
      <c r="AVW19" s="7"/>
      <c r="AVX19" s="7"/>
      <c r="AVY19" s="7"/>
      <c r="AVZ19" s="7"/>
      <c r="AWA19" s="7"/>
      <c r="AWB19" s="7"/>
      <c r="AWC19" s="7"/>
      <c r="AWD19" s="7"/>
      <c r="AWE19" s="7"/>
      <c r="AWF19" s="7"/>
      <c r="AWG19" s="7"/>
      <c r="AWH19" s="7"/>
      <c r="AWI19" s="7"/>
      <c r="AWJ19" s="7"/>
      <c r="AWK19" s="7"/>
      <c r="AWL19" s="7"/>
      <c r="AWM19" s="7"/>
      <c r="AWN19" s="7"/>
      <c r="AWO19" s="7"/>
      <c r="AWP19" s="7"/>
      <c r="AWQ19" s="7"/>
      <c r="AWR19" s="7"/>
      <c r="AWS19" s="7"/>
      <c r="AWT19" s="7"/>
      <c r="AWU19" s="7"/>
      <c r="AWV19" s="7"/>
      <c r="AWW19" s="7"/>
      <c r="AWX19" s="7"/>
      <c r="AWY19" s="7"/>
      <c r="AWZ19" s="7"/>
      <c r="AXA19" s="7"/>
      <c r="AXB19" s="7"/>
      <c r="AXC19" s="7"/>
      <c r="AXD19" s="7"/>
      <c r="AXE19" s="7"/>
      <c r="AXF19" s="7"/>
      <c r="AXG19" s="7"/>
      <c r="AXH19" s="7"/>
      <c r="AXI19" s="7"/>
      <c r="AXJ19" s="7"/>
      <c r="AXK19" s="7"/>
      <c r="AXL19" s="7"/>
      <c r="AXM19" s="7"/>
      <c r="AXN19" s="7"/>
      <c r="AXO19" s="7"/>
      <c r="AXP19" s="7"/>
      <c r="AXQ19" s="7"/>
      <c r="AXR19" s="7"/>
      <c r="AXS19" s="7"/>
      <c r="AXT19" s="7"/>
      <c r="AXU19" s="7"/>
      <c r="AXV19" s="7"/>
      <c r="AXW19" s="7"/>
      <c r="AXX19" s="7"/>
      <c r="AXY19" s="7"/>
      <c r="AXZ19" s="7"/>
      <c r="AYA19" s="7"/>
      <c r="AYB19" s="7"/>
      <c r="AYC19" s="7"/>
      <c r="AYD19" s="7"/>
      <c r="AYE19" s="7"/>
      <c r="AYF19" s="7"/>
      <c r="AYG19" s="7"/>
      <c r="AYH19" s="7"/>
      <c r="AYI19" s="7"/>
      <c r="AYJ19" s="7"/>
      <c r="AYK19" s="7"/>
      <c r="AYL19" s="7"/>
      <c r="AYM19" s="7"/>
      <c r="AYN19" s="7"/>
      <c r="AYO19" s="7"/>
      <c r="AYP19" s="7"/>
      <c r="AYQ19" s="7"/>
      <c r="AYR19" s="7"/>
      <c r="AYS19" s="7"/>
      <c r="AYT19" s="7"/>
      <c r="AYU19" s="7"/>
      <c r="AYV19" s="7"/>
      <c r="AYW19" s="7"/>
      <c r="AYX19" s="7"/>
      <c r="AYY19" s="7"/>
      <c r="AYZ19" s="7"/>
      <c r="AZA19" s="7"/>
      <c r="AZB19" s="7"/>
      <c r="AZC19" s="7"/>
      <c r="AZD19" s="7"/>
      <c r="AZE19" s="7"/>
      <c r="AZF19" s="7"/>
      <c r="AZG19" s="7"/>
      <c r="AZH19" s="7"/>
      <c r="AZI19" s="7"/>
      <c r="AZJ19" s="7"/>
      <c r="AZK19" s="7"/>
      <c r="AZL19" s="7"/>
      <c r="AZM19" s="7"/>
      <c r="AZN19" s="7"/>
      <c r="AZO19" s="7"/>
      <c r="AZP19" s="7"/>
      <c r="AZQ19" s="7"/>
      <c r="AZR19" s="7"/>
      <c r="AZS19" s="7"/>
      <c r="AZT19" s="7"/>
      <c r="AZU19" s="7"/>
      <c r="AZV19" s="7"/>
      <c r="AZW19" s="7"/>
      <c r="AZX19" s="7"/>
      <c r="AZY19" s="7"/>
      <c r="AZZ19" s="7"/>
      <c r="BAA19" s="7"/>
      <c r="BAB19" s="7"/>
      <c r="BAC19" s="7"/>
      <c r="BAD19" s="7"/>
      <c r="BAE19" s="7"/>
      <c r="BAF19" s="7"/>
      <c r="BAG19" s="7"/>
      <c r="BAH19" s="7"/>
      <c r="BAI19" s="7"/>
      <c r="BAJ19" s="7"/>
      <c r="BAK19" s="7"/>
      <c r="BAL19" s="7"/>
      <c r="BAM19" s="7"/>
      <c r="BAN19" s="7"/>
      <c r="BAO19" s="7"/>
      <c r="BAP19" s="7"/>
      <c r="BAQ19" s="7"/>
      <c r="BAR19" s="7"/>
      <c r="BAS19" s="7"/>
      <c r="BAT19" s="7"/>
      <c r="BAU19" s="7"/>
      <c r="BAV19" s="7"/>
      <c r="BAW19" s="7"/>
      <c r="BAX19" s="7"/>
      <c r="BAY19" s="7"/>
      <c r="BAZ19" s="7"/>
      <c r="BBA19" s="7"/>
      <c r="BBB19" s="7"/>
      <c r="BBC19" s="7"/>
      <c r="BBD19" s="7"/>
      <c r="BBE19" s="7"/>
      <c r="BBF19" s="7"/>
      <c r="BBG19" s="7"/>
      <c r="BBH19" s="7"/>
      <c r="BBI19" s="7"/>
      <c r="BBJ19" s="7"/>
      <c r="BBK19" s="7"/>
      <c r="BBL19" s="7"/>
      <c r="BBM19" s="7"/>
      <c r="BBN19" s="7"/>
      <c r="BBO19" s="7"/>
      <c r="BBP19" s="7"/>
      <c r="BBQ19" s="7"/>
      <c r="BBR19" s="7"/>
      <c r="BBS19" s="7"/>
      <c r="BBT19" s="7"/>
      <c r="BBU19" s="7"/>
      <c r="BBV19" s="7"/>
      <c r="BBW19" s="7"/>
      <c r="BBX19" s="7"/>
      <c r="BBY19" s="7"/>
      <c r="BBZ19" s="7"/>
      <c r="BCA19" s="7"/>
      <c r="BCB19" s="7"/>
      <c r="BCC19" s="7"/>
      <c r="BCD19" s="7"/>
      <c r="BCE19" s="7"/>
      <c r="BCF19" s="7"/>
      <c r="BCG19" s="7"/>
      <c r="BCH19" s="7"/>
      <c r="BCI19" s="7"/>
      <c r="BCJ19" s="7"/>
      <c r="BCK19" s="7"/>
      <c r="BCL19" s="7"/>
      <c r="BCM19" s="7"/>
      <c r="BCN19" s="7"/>
      <c r="BCO19" s="7"/>
      <c r="BCP19" s="7"/>
      <c r="BCQ19" s="7"/>
      <c r="BCR19" s="7"/>
      <c r="BCS19" s="7"/>
      <c r="BCT19" s="7"/>
      <c r="BCU19" s="7"/>
      <c r="BCV19" s="7"/>
      <c r="BCW19" s="7"/>
      <c r="BCX19" s="7"/>
      <c r="BCY19" s="7"/>
      <c r="BCZ19" s="7"/>
      <c r="BDA19" s="7"/>
      <c r="BDB19" s="7"/>
      <c r="BDC19" s="7"/>
      <c r="BDD19" s="7"/>
      <c r="BDE19" s="7"/>
      <c r="BDF19" s="7"/>
      <c r="BDG19" s="7"/>
      <c r="BDH19" s="7"/>
      <c r="BDI19" s="7"/>
      <c r="BDJ19" s="7"/>
      <c r="BDK19" s="7"/>
      <c r="BDL19" s="7"/>
      <c r="BDM19" s="7"/>
      <c r="BDN19" s="7"/>
      <c r="BDO19" s="7"/>
      <c r="BDP19" s="7"/>
      <c r="BDQ19" s="7"/>
    </row>
    <row r="20" spans="1:1473" ht="15.5" x14ac:dyDescent="0.35">
      <c r="A20" s="7"/>
      <c r="B20" s="12" t="s">
        <v>256</v>
      </c>
      <c r="C20" s="1134">
        <f>Einstellungen!E30</f>
        <v>0.1000213265088505</v>
      </c>
      <c r="D20" s="712">
        <f t="shared" si="1"/>
        <v>7.001492855619535</v>
      </c>
      <c r="E20" s="713">
        <f>D20/Einstellungen!E40/Jahresarbeitszeitmodelle!$D$7*40</f>
        <v>4.4524596856086074</v>
      </c>
      <c r="F20" s="714">
        <f>Einstellungen!G40</f>
        <v>1.7</v>
      </c>
      <c r="G20" s="705">
        <f>D20/F20/Jahresarbeitszeitmodelle!$D$7*40</f>
        <v>4.4524596856086074</v>
      </c>
      <c r="H20" s="1952"/>
      <c r="I20" s="1953"/>
      <c r="J20" s="7"/>
      <c r="K20" s="7"/>
      <c r="L20" s="4">
        <v>0.91666666666666663</v>
      </c>
      <c r="M20" s="1">
        <v>1</v>
      </c>
      <c r="N20" s="434" t="s">
        <v>764</v>
      </c>
      <c r="O20" s="72">
        <f t="shared" si="2"/>
        <v>8.333333333333337E-2</v>
      </c>
      <c r="P20" s="86">
        <f t="shared" si="3"/>
        <v>120</v>
      </c>
      <c r="Q20" s="498">
        <v>1</v>
      </c>
      <c r="R20" s="506">
        <f t="shared" si="4"/>
        <v>120</v>
      </c>
      <c r="S20" s="499">
        <v>1</v>
      </c>
      <c r="T20" s="507">
        <f t="shared" si="5"/>
        <v>120</v>
      </c>
      <c r="U20" s="499">
        <v>1</v>
      </c>
      <c r="V20" s="7"/>
      <c r="W20" s="7"/>
      <c r="X20" s="7"/>
      <c r="Y20" s="7"/>
      <c r="Z20" s="7"/>
      <c r="AA20" s="564"/>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c r="IW20" s="7"/>
      <c r="IX20" s="7"/>
      <c r="IY20" s="7"/>
      <c r="IZ20" s="7"/>
      <c r="JA20" s="7"/>
      <c r="JB20" s="7"/>
      <c r="JC20" s="7"/>
      <c r="JD20" s="7"/>
      <c r="JE20" s="7"/>
      <c r="JF20" s="7"/>
      <c r="JG20" s="7"/>
      <c r="JH20" s="7"/>
      <c r="JI20" s="7"/>
      <c r="JJ20" s="7"/>
      <c r="JK20" s="7"/>
      <c r="JL20" s="7"/>
      <c r="JM20" s="7"/>
      <c r="JN20" s="7"/>
      <c r="JO20" s="7"/>
      <c r="JP20" s="7"/>
      <c r="JQ20" s="7"/>
      <c r="JR20" s="7"/>
      <c r="JS20" s="7"/>
      <c r="JT20" s="7"/>
      <c r="JU20" s="7"/>
      <c r="JV20" s="7"/>
      <c r="JW20" s="7"/>
      <c r="JX20" s="7"/>
      <c r="JY20" s="7"/>
      <c r="JZ20" s="7"/>
      <c r="KA20" s="7"/>
      <c r="KB20" s="7"/>
      <c r="KC20" s="7"/>
      <c r="KD20" s="7"/>
      <c r="KE20" s="7"/>
      <c r="KF20" s="7"/>
      <c r="KG20" s="7"/>
      <c r="KH20" s="7"/>
      <c r="KI20" s="7"/>
      <c r="KJ20" s="7"/>
      <c r="KK20" s="7"/>
      <c r="KL20" s="7"/>
      <c r="KM20" s="7"/>
      <c r="KN20" s="7"/>
      <c r="KO20" s="7"/>
      <c r="KP20" s="7"/>
      <c r="KQ20" s="7"/>
      <c r="KR20" s="7"/>
      <c r="KS20" s="7"/>
      <c r="KT20" s="7"/>
      <c r="KU20" s="7"/>
      <c r="KV20" s="7"/>
      <c r="KW20" s="7"/>
      <c r="KX20" s="7"/>
      <c r="KY20" s="7"/>
      <c r="KZ20" s="7"/>
      <c r="LA20" s="7"/>
      <c r="LB20" s="7"/>
      <c r="LC20" s="7"/>
      <c r="LD20" s="7"/>
      <c r="LE20" s="7"/>
      <c r="LF20" s="7"/>
      <c r="LG20" s="7"/>
      <c r="LH20" s="7"/>
      <c r="LI20" s="7"/>
      <c r="LJ20" s="7"/>
      <c r="LK20" s="7"/>
      <c r="LL20" s="7"/>
      <c r="LM20" s="7"/>
      <c r="LN20" s="7"/>
      <c r="LO20" s="7"/>
      <c r="LP20" s="7"/>
      <c r="LQ20" s="7"/>
      <c r="LR20" s="7"/>
      <c r="LS20" s="7"/>
      <c r="LT20" s="7"/>
      <c r="LU20" s="7"/>
      <c r="LV20" s="7"/>
      <c r="LW20" s="7"/>
      <c r="LX20" s="7"/>
      <c r="LY20" s="7"/>
      <c r="LZ20" s="7"/>
      <c r="MA20" s="7"/>
      <c r="MB20" s="7"/>
      <c r="MC20" s="7"/>
      <c r="MD20" s="7"/>
      <c r="ME20" s="7"/>
      <c r="MF20" s="7"/>
      <c r="MG20" s="7"/>
      <c r="MH20" s="7"/>
      <c r="MI20" s="7"/>
      <c r="MJ20" s="7"/>
      <c r="MK20" s="7"/>
      <c r="ML20" s="7"/>
      <c r="MM20" s="7"/>
      <c r="MN20" s="7"/>
      <c r="MO20" s="7"/>
      <c r="MP20" s="7"/>
      <c r="MQ20" s="7"/>
      <c r="MR20" s="7"/>
      <c r="MS20" s="7"/>
      <c r="MT20" s="7"/>
      <c r="MU20" s="7"/>
      <c r="MV20" s="7"/>
      <c r="MW20" s="7"/>
      <c r="MX20" s="7"/>
      <c r="MY20" s="7"/>
      <c r="MZ20" s="7"/>
      <c r="NA20" s="7"/>
      <c r="NB20" s="7"/>
      <c r="NC20" s="7"/>
      <c r="ND20" s="7"/>
      <c r="NE20" s="7"/>
      <c r="NF20" s="7"/>
      <c r="NG20" s="7"/>
      <c r="NH20" s="7"/>
      <c r="NI20" s="7"/>
      <c r="NJ20" s="7"/>
      <c r="NK20" s="7"/>
      <c r="NL20" s="7"/>
      <c r="NM20" s="7"/>
      <c r="NN20" s="7"/>
      <c r="NO20" s="7"/>
      <c r="NP20" s="7"/>
      <c r="NQ20" s="7"/>
      <c r="NR20" s="7"/>
      <c r="NS20" s="7"/>
      <c r="NT20" s="7"/>
      <c r="NU20" s="7"/>
      <c r="NV20" s="7"/>
      <c r="NW20" s="7"/>
      <c r="NX20" s="7"/>
      <c r="NY20" s="7"/>
      <c r="NZ20" s="7"/>
      <c r="OA20" s="7"/>
      <c r="OB20" s="7"/>
      <c r="OC20" s="7"/>
      <c r="OD20" s="7"/>
      <c r="OE20" s="7"/>
      <c r="OF20" s="7"/>
      <c r="OG20" s="7"/>
      <c r="OH20" s="7"/>
      <c r="OI20" s="7"/>
      <c r="OJ20" s="7"/>
      <c r="OK20" s="7"/>
      <c r="OL20" s="7"/>
      <c r="OM20" s="7"/>
      <c r="ON20" s="7"/>
      <c r="OO20" s="7"/>
      <c r="OP20" s="7"/>
      <c r="OQ20" s="7"/>
      <c r="OR20" s="7"/>
      <c r="OS20" s="7"/>
      <c r="OT20" s="7"/>
      <c r="OU20" s="7"/>
      <c r="OV20" s="7"/>
      <c r="OW20" s="7"/>
      <c r="OX20" s="7"/>
      <c r="OY20" s="7"/>
      <c r="OZ20" s="7"/>
      <c r="PA20" s="7"/>
      <c r="PB20" s="7"/>
      <c r="PC20" s="7"/>
      <c r="PD20" s="7"/>
      <c r="PE20" s="7"/>
      <c r="PF20" s="7"/>
      <c r="PG20" s="7"/>
      <c r="PH20" s="7"/>
      <c r="PI20" s="7"/>
      <c r="PJ20" s="7"/>
      <c r="PK20" s="7"/>
      <c r="PL20" s="7"/>
      <c r="PM20" s="7"/>
      <c r="PN20" s="7"/>
      <c r="PO20" s="7"/>
      <c r="PP20" s="7"/>
      <c r="PQ20" s="7"/>
      <c r="PR20" s="7"/>
      <c r="PS20" s="7"/>
      <c r="PT20" s="7"/>
      <c r="PU20" s="7"/>
      <c r="PV20" s="7"/>
      <c r="PW20" s="7"/>
      <c r="PX20" s="7"/>
      <c r="PY20" s="7"/>
      <c r="PZ20" s="7"/>
      <c r="QA20" s="7"/>
      <c r="QB20" s="7"/>
      <c r="QC20" s="7"/>
      <c r="QD20" s="7"/>
      <c r="QE20" s="7"/>
      <c r="QF20" s="7"/>
      <c r="QG20" s="7"/>
      <c r="QH20" s="7"/>
      <c r="QI20" s="7"/>
      <c r="QJ20" s="7"/>
      <c r="QK20" s="7"/>
      <c r="QL20" s="7"/>
      <c r="QM20" s="7"/>
      <c r="QN20" s="7"/>
      <c r="QO20" s="7"/>
      <c r="QP20" s="7"/>
      <c r="QQ20" s="7"/>
      <c r="QR20" s="7"/>
      <c r="QS20" s="7"/>
      <c r="QT20" s="7"/>
      <c r="QU20" s="7"/>
      <c r="QV20" s="7"/>
      <c r="QW20" s="7"/>
      <c r="QX20" s="7"/>
      <c r="QY20" s="7"/>
      <c r="QZ20" s="7"/>
      <c r="RA20" s="7"/>
      <c r="RB20" s="7"/>
      <c r="RC20" s="7"/>
      <c r="RD20" s="7"/>
      <c r="RE20" s="7"/>
      <c r="RF20" s="7"/>
      <c r="RG20" s="7"/>
      <c r="RH20" s="7"/>
      <c r="RI20" s="7"/>
      <c r="RJ20" s="7"/>
      <c r="RK20" s="7"/>
      <c r="RL20" s="7"/>
      <c r="RM20" s="7"/>
      <c r="RN20" s="7"/>
      <c r="RO20" s="7"/>
      <c r="RP20" s="7"/>
      <c r="RQ20" s="7"/>
      <c r="RR20" s="7"/>
      <c r="RS20" s="7"/>
      <c r="RT20" s="7"/>
      <c r="RU20" s="7"/>
      <c r="RV20" s="7"/>
      <c r="RW20" s="7"/>
      <c r="RX20" s="7"/>
      <c r="RY20" s="7"/>
      <c r="RZ20" s="7"/>
      <c r="SA20" s="7"/>
      <c r="SB20" s="7"/>
      <c r="SC20" s="7"/>
      <c r="SD20" s="7"/>
      <c r="SE20" s="7"/>
      <c r="SF20" s="7"/>
      <c r="SG20" s="7"/>
      <c r="SH20" s="7"/>
      <c r="SI20" s="7"/>
      <c r="SJ20" s="7"/>
      <c r="SK20" s="7"/>
      <c r="SL20" s="7"/>
      <c r="SM20" s="7"/>
      <c r="SN20" s="7"/>
      <c r="SO20" s="7"/>
      <c r="SP20" s="7"/>
      <c r="SQ20" s="7"/>
      <c r="SR20" s="7"/>
      <c r="SS20" s="7"/>
      <c r="ST20" s="7"/>
      <c r="SU20" s="7"/>
      <c r="SV20" s="7"/>
      <c r="SW20" s="7"/>
      <c r="SX20" s="7"/>
      <c r="SY20" s="7"/>
      <c r="SZ20" s="7"/>
      <c r="TA20" s="7"/>
      <c r="TB20" s="7"/>
      <c r="TC20" s="7"/>
      <c r="TD20" s="7"/>
      <c r="TE20" s="7"/>
      <c r="TF20" s="7"/>
      <c r="TG20" s="7"/>
      <c r="TH20" s="7"/>
      <c r="TI20" s="7"/>
      <c r="TJ20" s="7"/>
      <c r="TK20" s="7"/>
      <c r="TL20" s="7"/>
      <c r="TM20" s="7"/>
      <c r="TN20" s="7"/>
      <c r="TO20" s="7"/>
      <c r="TP20" s="7"/>
      <c r="TQ20" s="7"/>
      <c r="TR20" s="7"/>
      <c r="TS20" s="7"/>
      <c r="TT20" s="7"/>
      <c r="TU20" s="7"/>
      <c r="TV20" s="7"/>
      <c r="TW20" s="7"/>
      <c r="TX20" s="7"/>
      <c r="TY20" s="7"/>
      <c r="TZ20" s="7"/>
      <c r="UA20" s="7"/>
      <c r="UB20" s="7"/>
      <c r="UC20" s="7"/>
      <c r="UD20" s="7"/>
      <c r="UE20" s="7"/>
      <c r="UF20" s="7"/>
      <c r="UG20" s="7"/>
      <c r="UH20" s="7"/>
      <c r="UI20" s="7"/>
      <c r="UJ20" s="7"/>
      <c r="UK20" s="7"/>
      <c r="UL20" s="7"/>
      <c r="UM20" s="7"/>
      <c r="UN20" s="7"/>
      <c r="UO20" s="7"/>
      <c r="UP20" s="7"/>
      <c r="UQ20" s="7"/>
      <c r="UR20" s="7"/>
      <c r="US20" s="7"/>
      <c r="UT20" s="7"/>
      <c r="UU20" s="7"/>
      <c r="UV20" s="7"/>
      <c r="UW20" s="7"/>
      <c r="UX20" s="7"/>
      <c r="UY20" s="7"/>
      <c r="UZ20" s="7"/>
      <c r="VA20" s="7"/>
      <c r="VB20" s="7"/>
      <c r="VC20" s="7"/>
      <c r="VD20" s="7"/>
      <c r="VE20" s="7"/>
      <c r="VF20" s="7"/>
      <c r="VG20" s="7"/>
      <c r="VH20" s="7"/>
      <c r="VI20" s="7"/>
      <c r="VJ20" s="7"/>
      <c r="VK20" s="7"/>
      <c r="VL20" s="7"/>
      <c r="VM20" s="7"/>
      <c r="VN20" s="7"/>
      <c r="VO20" s="7"/>
      <c r="VP20" s="7"/>
      <c r="VQ20" s="7"/>
      <c r="VR20" s="7"/>
      <c r="VS20" s="7"/>
      <c r="VT20" s="7"/>
      <c r="VU20" s="7"/>
      <c r="VV20" s="7"/>
      <c r="VW20" s="7"/>
      <c r="VX20" s="7"/>
      <c r="VY20" s="7"/>
      <c r="VZ20" s="7"/>
      <c r="WA20" s="7"/>
      <c r="WB20" s="7"/>
      <c r="WC20" s="7"/>
      <c r="WD20" s="7"/>
      <c r="WE20" s="7"/>
      <c r="WF20" s="7"/>
      <c r="WG20" s="7"/>
      <c r="WH20" s="7"/>
      <c r="WI20" s="7"/>
      <c r="WJ20" s="7"/>
      <c r="WK20" s="7"/>
      <c r="WL20" s="7"/>
      <c r="WM20" s="7"/>
      <c r="WN20" s="7"/>
      <c r="WO20" s="7"/>
      <c r="WP20" s="7"/>
      <c r="WQ20" s="7"/>
      <c r="WR20" s="7"/>
      <c r="WS20" s="7"/>
      <c r="WT20" s="7"/>
      <c r="WU20" s="7"/>
      <c r="WV20" s="7"/>
      <c r="WW20" s="7"/>
      <c r="WX20" s="7"/>
      <c r="WY20" s="7"/>
      <c r="WZ20" s="7"/>
      <c r="XA20" s="7"/>
      <c r="XB20" s="7"/>
      <c r="XC20" s="7"/>
      <c r="XD20" s="7"/>
      <c r="XE20" s="7"/>
      <c r="XF20" s="7"/>
      <c r="XG20" s="7"/>
      <c r="XH20" s="7"/>
      <c r="XI20" s="7"/>
      <c r="XJ20" s="7"/>
      <c r="XK20" s="7"/>
      <c r="XL20" s="7"/>
      <c r="XM20" s="7"/>
      <c r="XN20" s="7"/>
      <c r="XO20" s="7"/>
      <c r="XP20" s="7"/>
      <c r="XQ20" s="7"/>
      <c r="XR20" s="7"/>
      <c r="XS20" s="7"/>
      <c r="XT20" s="7"/>
      <c r="XU20" s="7"/>
      <c r="XV20" s="7"/>
      <c r="XW20" s="7"/>
      <c r="XX20" s="7"/>
      <c r="XY20" s="7"/>
      <c r="XZ20" s="7"/>
      <c r="YA20" s="7"/>
      <c r="YB20" s="7"/>
      <c r="YC20" s="7"/>
      <c r="YD20" s="7"/>
      <c r="YE20" s="7"/>
      <c r="YF20" s="7"/>
      <c r="YG20" s="7"/>
      <c r="YH20" s="7"/>
      <c r="YI20" s="7"/>
      <c r="YJ20" s="7"/>
      <c r="YK20" s="7"/>
      <c r="YL20" s="7"/>
      <c r="YM20" s="7"/>
      <c r="YN20" s="7"/>
      <c r="YO20" s="7"/>
      <c r="YP20" s="7"/>
      <c r="YQ20" s="7"/>
      <c r="YR20" s="7"/>
      <c r="YS20" s="7"/>
      <c r="YT20" s="7"/>
      <c r="YU20" s="7"/>
      <c r="YV20" s="7"/>
      <c r="YW20" s="7"/>
      <c r="YX20" s="7"/>
      <c r="YY20" s="7"/>
      <c r="YZ20" s="7"/>
      <c r="ZA20" s="7"/>
      <c r="ZB20" s="7"/>
      <c r="ZC20" s="7"/>
      <c r="ZD20" s="7"/>
      <c r="ZE20" s="7"/>
      <c r="ZF20" s="7"/>
      <c r="ZG20" s="7"/>
      <c r="ZH20" s="7"/>
      <c r="ZI20" s="7"/>
      <c r="ZJ20" s="7"/>
      <c r="ZK20" s="7"/>
      <c r="ZL20" s="7"/>
      <c r="ZM20" s="7"/>
      <c r="ZN20" s="7"/>
      <c r="ZO20" s="7"/>
      <c r="ZP20" s="7"/>
      <c r="ZQ20" s="7"/>
      <c r="ZR20" s="7"/>
      <c r="ZS20" s="7"/>
      <c r="ZT20" s="7"/>
      <c r="ZU20" s="7"/>
      <c r="ZV20" s="7"/>
      <c r="ZW20" s="7"/>
      <c r="ZX20" s="7"/>
      <c r="ZY20" s="7"/>
      <c r="ZZ20" s="7"/>
      <c r="AAA20" s="7"/>
      <c r="AAB20" s="7"/>
      <c r="AAC20" s="7"/>
      <c r="AAD20" s="7"/>
      <c r="AAE20" s="7"/>
      <c r="AAF20" s="7"/>
      <c r="AAG20" s="7"/>
      <c r="AAH20" s="7"/>
      <c r="AAI20" s="7"/>
      <c r="AAJ20" s="7"/>
      <c r="AAK20" s="7"/>
      <c r="AAL20" s="7"/>
      <c r="AAM20" s="7"/>
      <c r="AAN20" s="7"/>
      <c r="AAO20" s="7"/>
      <c r="AAP20" s="7"/>
      <c r="AAQ20" s="7"/>
      <c r="AAR20" s="7"/>
      <c r="AAS20" s="7"/>
      <c r="AAT20" s="7"/>
      <c r="AAU20" s="7"/>
      <c r="AAV20" s="7"/>
      <c r="AAW20" s="7"/>
      <c r="AAX20" s="7"/>
      <c r="AAY20" s="7"/>
      <c r="AAZ20" s="7"/>
      <c r="ABA20" s="7"/>
      <c r="ABB20" s="7"/>
      <c r="ABC20" s="7"/>
      <c r="ABD20" s="7"/>
      <c r="ABE20" s="7"/>
      <c r="ABF20" s="7"/>
      <c r="ABG20" s="7"/>
      <c r="ABH20" s="7"/>
      <c r="ABI20" s="7"/>
      <c r="ABJ20" s="7"/>
      <c r="ABK20" s="7"/>
      <c r="ABL20" s="7"/>
      <c r="ABM20" s="7"/>
      <c r="ABN20" s="7"/>
      <c r="ABO20" s="7"/>
      <c r="ABP20" s="7"/>
      <c r="ABQ20" s="7"/>
      <c r="ABR20" s="7"/>
      <c r="ABS20" s="7"/>
      <c r="ABT20" s="7"/>
      <c r="ABU20" s="7"/>
      <c r="ABV20" s="7"/>
      <c r="ABW20" s="7"/>
      <c r="ABX20" s="7"/>
      <c r="ABY20" s="7"/>
      <c r="ABZ20" s="7"/>
      <c r="ACA20" s="7"/>
      <c r="ACB20" s="7"/>
      <c r="ACC20" s="7"/>
      <c r="ACD20" s="7"/>
      <c r="ACE20" s="7"/>
      <c r="ACF20" s="7"/>
      <c r="ACG20" s="7"/>
      <c r="ACH20" s="7"/>
      <c r="ACI20" s="7"/>
      <c r="ACJ20" s="7"/>
      <c r="ACK20" s="7"/>
      <c r="ACL20" s="7"/>
      <c r="ACM20" s="7"/>
      <c r="ACN20" s="7"/>
      <c r="ACO20" s="7"/>
      <c r="ACP20" s="7"/>
      <c r="ACQ20" s="7"/>
      <c r="ACR20" s="7"/>
      <c r="ACS20" s="7"/>
      <c r="ACT20" s="7"/>
      <c r="ACU20" s="7"/>
      <c r="ACV20" s="7"/>
      <c r="ACW20" s="7"/>
      <c r="ACX20" s="7"/>
      <c r="ACY20" s="7"/>
      <c r="ACZ20" s="7"/>
      <c r="ADA20" s="7"/>
      <c r="ADB20" s="7"/>
      <c r="ADC20" s="7"/>
      <c r="ADD20" s="7"/>
      <c r="ADE20" s="7"/>
      <c r="ADF20" s="7"/>
      <c r="ADG20" s="7"/>
      <c r="ADH20" s="7"/>
      <c r="ADI20" s="7"/>
      <c r="ADJ20" s="7"/>
      <c r="ADK20" s="7"/>
      <c r="ADL20" s="7"/>
      <c r="ADM20" s="7"/>
      <c r="ADN20" s="7"/>
      <c r="ADO20" s="7"/>
      <c r="ADP20" s="7"/>
      <c r="ADQ20" s="7"/>
      <c r="ADR20" s="7"/>
      <c r="ADS20" s="7"/>
      <c r="ADT20" s="7"/>
      <c r="ADU20" s="7"/>
      <c r="ADV20" s="7"/>
      <c r="ADW20" s="7"/>
      <c r="ADX20" s="7"/>
      <c r="ADY20" s="7"/>
      <c r="ADZ20" s="7"/>
      <c r="AEA20" s="7"/>
      <c r="AEB20" s="7"/>
      <c r="AEC20" s="7"/>
      <c r="AED20" s="7"/>
      <c r="AEE20" s="7"/>
      <c r="AEF20" s="7"/>
      <c r="AEG20" s="7"/>
      <c r="AEH20" s="7"/>
      <c r="AEI20" s="7"/>
      <c r="AEJ20" s="7"/>
      <c r="AEK20" s="7"/>
      <c r="AEL20" s="7"/>
      <c r="AEM20" s="7"/>
      <c r="AEN20" s="7"/>
      <c r="AEO20" s="7"/>
      <c r="AEP20" s="7"/>
      <c r="AEQ20" s="7"/>
      <c r="AER20" s="7"/>
      <c r="AES20" s="7"/>
      <c r="AET20" s="7"/>
      <c r="AEU20" s="7"/>
      <c r="AEV20" s="7"/>
      <c r="AEW20" s="7"/>
      <c r="AEX20" s="7"/>
      <c r="AEY20" s="7"/>
      <c r="AEZ20" s="7"/>
      <c r="AFA20" s="7"/>
      <c r="AFB20" s="7"/>
      <c r="AFC20" s="7"/>
      <c r="AFD20" s="7"/>
      <c r="AFE20" s="7"/>
      <c r="AFF20" s="7"/>
      <c r="AFG20" s="7"/>
      <c r="AFH20" s="7"/>
      <c r="AFI20" s="7"/>
      <c r="AFJ20" s="7"/>
      <c r="AFK20" s="7"/>
      <c r="AFL20" s="7"/>
      <c r="AFM20" s="7"/>
      <c r="AFN20" s="7"/>
      <c r="AFO20" s="7"/>
      <c r="AFP20" s="7"/>
      <c r="AFQ20" s="7"/>
      <c r="AFR20" s="7"/>
      <c r="AFS20" s="7"/>
      <c r="AFT20" s="7"/>
      <c r="AFU20" s="7"/>
      <c r="AFV20" s="7"/>
      <c r="AFW20" s="7"/>
      <c r="AFX20" s="7"/>
      <c r="AFY20" s="7"/>
      <c r="AFZ20" s="7"/>
      <c r="AGA20" s="7"/>
      <c r="AGB20" s="7"/>
      <c r="AGC20" s="7"/>
      <c r="AGD20" s="7"/>
      <c r="AGE20" s="7"/>
      <c r="AGF20" s="7"/>
      <c r="AGG20" s="7"/>
      <c r="AGH20" s="7"/>
      <c r="AGI20" s="7"/>
      <c r="AGJ20" s="7"/>
      <c r="AGK20" s="7"/>
      <c r="AGL20" s="7"/>
      <c r="AGM20" s="7"/>
      <c r="AGN20" s="7"/>
      <c r="AGO20" s="7"/>
      <c r="AGP20" s="7"/>
      <c r="AGQ20" s="7"/>
      <c r="AGR20" s="7"/>
      <c r="AGS20" s="7"/>
      <c r="AGT20" s="7"/>
      <c r="AGU20" s="7"/>
      <c r="AGV20" s="7"/>
      <c r="AGW20" s="7"/>
      <c r="AGX20" s="7"/>
      <c r="AGY20" s="7"/>
      <c r="AGZ20" s="7"/>
      <c r="AHA20" s="7"/>
      <c r="AHB20" s="7"/>
      <c r="AHC20" s="7"/>
      <c r="AHD20" s="7"/>
      <c r="AHE20" s="7"/>
      <c r="AHF20" s="7"/>
      <c r="AHG20" s="7"/>
      <c r="AHH20" s="7"/>
      <c r="AHI20" s="7"/>
      <c r="AHJ20" s="7"/>
      <c r="AHK20" s="7"/>
      <c r="AHL20" s="7"/>
      <c r="AHM20" s="7"/>
      <c r="AHN20" s="7"/>
      <c r="AHO20" s="7"/>
      <c r="AHP20" s="7"/>
      <c r="AHQ20" s="7"/>
      <c r="AHR20" s="7"/>
      <c r="AHS20" s="7"/>
      <c r="AHT20" s="7"/>
      <c r="AHU20" s="7"/>
      <c r="AHV20" s="7"/>
      <c r="AHW20" s="7"/>
      <c r="AHX20" s="7"/>
      <c r="AHY20" s="7"/>
      <c r="AHZ20" s="7"/>
      <c r="AIA20" s="7"/>
      <c r="AIB20" s="7"/>
      <c r="AIC20" s="7"/>
      <c r="AID20" s="7"/>
      <c r="AIE20" s="7"/>
      <c r="AIF20" s="7"/>
      <c r="AIG20" s="7"/>
      <c r="AIH20" s="7"/>
      <c r="AII20" s="7"/>
      <c r="AIJ20" s="7"/>
      <c r="AIK20" s="7"/>
      <c r="AIL20" s="7"/>
      <c r="AIM20" s="7"/>
      <c r="AIN20" s="7"/>
      <c r="AIO20" s="7"/>
      <c r="AIP20" s="7"/>
      <c r="AIQ20" s="7"/>
      <c r="AIR20" s="7"/>
      <c r="AIS20" s="7"/>
      <c r="AIT20" s="7"/>
      <c r="AIU20" s="7"/>
      <c r="AIV20" s="7"/>
      <c r="AIW20" s="7"/>
      <c r="AIX20" s="7"/>
      <c r="AIY20" s="7"/>
      <c r="AIZ20" s="7"/>
      <c r="AJA20" s="7"/>
      <c r="AJB20" s="7"/>
      <c r="AJC20" s="7"/>
      <c r="AJD20" s="7"/>
      <c r="AJE20" s="7"/>
      <c r="AJF20" s="7"/>
      <c r="AJG20" s="7"/>
      <c r="AJH20" s="7"/>
      <c r="AJI20" s="7"/>
      <c r="AJJ20" s="7"/>
      <c r="AJK20" s="7"/>
      <c r="AJL20" s="7"/>
      <c r="AJM20" s="7"/>
      <c r="AJN20" s="7"/>
      <c r="AJO20" s="7"/>
      <c r="AJP20" s="7"/>
      <c r="AJQ20" s="7"/>
      <c r="AJR20" s="7"/>
      <c r="AJS20" s="7"/>
      <c r="AJT20" s="7"/>
      <c r="AJU20" s="7"/>
      <c r="AJV20" s="7"/>
      <c r="AJW20" s="7"/>
      <c r="AJX20" s="7"/>
      <c r="AJY20" s="7"/>
      <c r="AJZ20" s="7"/>
      <c r="AKA20" s="7"/>
      <c r="AKB20" s="7"/>
      <c r="AKC20" s="7"/>
      <c r="AKD20" s="7"/>
      <c r="AKE20" s="7"/>
      <c r="AKF20" s="7"/>
      <c r="AKG20" s="7"/>
      <c r="AKH20" s="7"/>
      <c r="AKI20" s="7"/>
      <c r="AKJ20" s="7"/>
      <c r="AKK20" s="7"/>
      <c r="AKL20" s="7"/>
      <c r="AKM20" s="7"/>
      <c r="AKN20" s="7"/>
      <c r="AKO20" s="7"/>
      <c r="AKP20" s="7"/>
      <c r="AKQ20" s="7"/>
      <c r="AKR20" s="7"/>
      <c r="AKS20" s="7"/>
      <c r="AKT20" s="7"/>
      <c r="AKU20" s="7"/>
      <c r="AKV20" s="7"/>
      <c r="AKW20" s="7"/>
      <c r="AKX20" s="7"/>
      <c r="AKY20" s="7"/>
      <c r="AKZ20" s="7"/>
      <c r="ALA20" s="7"/>
      <c r="ALB20" s="7"/>
      <c r="ALC20" s="7"/>
      <c r="ALD20" s="7"/>
      <c r="ALE20" s="7"/>
      <c r="ALF20" s="7"/>
      <c r="ALG20" s="7"/>
      <c r="ALH20" s="7"/>
      <c r="ALI20" s="7"/>
      <c r="ALJ20" s="7"/>
      <c r="ALK20" s="7"/>
      <c r="ALL20" s="7"/>
      <c r="ALM20" s="7"/>
      <c r="ALN20" s="7"/>
      <c r="ALO20" s="7"/>
      <c r="ALP20" s="7"/>
      <c r="ALQ20" s="7"/>
      <c r="ALR20" s="7"/>
      <c r="ALS20" s="7"/>
      <c r="ALT20" s="7"/>
      <c r="ALU20" s="7"/>
      <c r="ALV20" s="7"/>
      <c r="ALW20" s="7"/>
      <c r="ALX20" s="7"/>
      <c r="ALY20" s="7"/>
      <c r="ALZ20" s="7"/>
      <c r="AMA20" s="7"/>
      <c r="AMB20" s="7"/>
      <c r="AMC20" s="7"/>
      <c r="AMD20" s="7"/>
      <c r="AME20" s="7"/>
      <c r="AMF20" s="7"/>
      <c r="AMG20" s="7"/>
      <c r="AMH20" s="7"/>
      <c r="AMI20" s="7"/>
      <c r="AMJ20" s="7"/>
      <c r="AMK20" s="7"/>
      <c r="AML20" s="7"/>
      <c r="AMM20" s="7"/>
      <c r="AMN20" s="7"/>
      <c r="AMO20" s="7"/>
      <c r="AMP20" s="7"/>
      <c r="AMQ20" s="7"/>
      <c r="AMR20" s="7"/>
      <c r="AMS20" s="7"/>
      <c r="AMT20" s="7"/>
      <c r="AMU20" s="7"/>
      <c r="AMV20" s="7"/>
      <c r="AMW20" s="7"/>
      <c r="AMX20" s="7"/>
      <c r="AMY20" s="7"/>
      <c r="AMZ20" s="7"/>
      <c r="ANA20" s="7"/>
      <c r="ANB20" s="7"/>
      <c r="ANC20" s="7"/>
      <c r="AND20" s="7"/>
      <c r="ANE20" s="7"/>
      <c r="ANF20" s="7"/>
      <c r="ANG20" s="7"/>
      <c r="ANH20" s="7"/>
      <c r="ANI20" s="7"/>
      <c r="ANJ20" s="7"/>
      <c r="ANK20" s="7"/>
      <c r="ANL20" s="7"/>
      <c r="ANM20" s="7"/>
      <c r="ANN20" s="7"/>
      <c r="ANO20" s="7"/>
      <c r="ANP20" s="7"/>
      <c r="ANQ20" s="7"/>
      <c r="ANR20" s="7"/>
      <c r="ANS20" s="7"/>
      <c r="ANT20" s="7"/>
      <c r="ANU20" s="7"/>
      <c r="ANV20" s="7"/>
      <c r="ANW20" s="7"/>
      <c r="ANX20" s="7"/>
      <c r="ANY20" s="7"/>
      <c r="ANZ20" s="7"/>
      <c r="AOA20" s="7"/>
      <c r="AOB20" s="7"/>
      <c r="AOC20" s="7"/>
      <c r="AOD20" s="7"/>
      <c r="AOE20" s="7"/>
      <c r="AOF20" s="7"/>
      <c r="AOG20" s="7"/>
      <c r="AOH20" s="7"/>
      <c r="AOI20" s="7"/>
      <c r="AOJ20" s="7"/>
      <c r="AOK20" s="7"/>
      <c r="AOL20" s="7"/>
      <c r="AOM20" s="7"/>
      <c r="AON20" s="7"/>
      <c r="AOO20" s="7"/>
      <c r="AOP20" s="7"/>
      <c r="AOQ20" s="7"/>
      <c r="AOR20" s="7"/>
      <c r="AOS20" s="7"/>
      <c r="AOT20" s="7"/>
      <c r="AOU20" s="7"/>
      <c r="AOV20" s="7"/>
      <c r="AOW20" s="7"/>
      <c r="AOX20" s="7"/>
      <c r="AOY20" s="7"/>
      <c r="AOZ20" s="7"/>
      <c r="APA20" s="7"/>
      <c r="APB20" s="7"/>
      <c r="APC20" s="7"/>
      <c r="APD20" s="7"/>
      <c r="APE20" s="7"/>
      <c r="APF20" s="7"/>
      <c r="APG20" s="7"/>
      <c r="APH20" s="7"/>
      <c r="API20" s="7"/>
      <c r="APJ20" s="7"/>
      <c r="APK20" s="7"/>
      <c r="APL20" s="7"/>
      <c r="APM20" s="7"/>
      <c r="APN20" s="7"/>
      <c r="APO20" s="7"/>
      <c r="APP20" s="7"/>
      <c r="APQ20" s="7"/>
      <c r="APR20" s="7"/>
      <c r="APS20" s="7"/>
      <c r="APT20" s="7"/>
      <c r="APU20" s="7"/>
      <c r="APV20" s="7"/>
      <c r="APW20" s="7"/>
      <c r="APX20" s="7"/>
      <c r="APY20" s="7"/>
      <c r="APZ20" s="7"/>
      <c r="AQA20" s="7"/>
      <c r="AQB20" s="7"/>
      <c r="AQC20" s="7"/>
      <c r="AQD20" s="7"/>
      <c r="AQE20" s="7"/>
      <c r="AQF20" s="7"/>
      <c r="AQG20" s="7"/>
      <c r="AQH20" s="7"/>
      <c r="AQI20" s="7"/>
      <c r="AQJ20" s="7"/>
      <c r="AQK20" s="7"/>
      <c r="AQL20" s="7"/>
      <c r="AQM20" s="7"/>
      <c r="AQN20" s="7"/>
      <c r="AQO20" s="7"/>
      <c r="AQP20" s="7"/>
      <c r="AQQ20" s="7"/>
      <c r="AQR20" s="7"/>
      <c r="AQS20" s="7"/>
      <c r="AQT20" s="7"/>
      <c r="AQU20" s="7"/>
      <c r="AQV20" s="7"/>
      <c r="AQW20" s="7"/>
      <c r="AQX20" s="7"/>
      <c r="AQY20" s="7"/>
      <c r="AQZ20" s="7"/>
      <c r="ARA20" s="7"/>
      <c r="ARB20" s="7"/>
      <c r="ARC20" s="7"/>
      <c r="ARD20" s="7"/>
      <c r="ARE20" s="7"/>
      <c r="ARF20" s="7"/>
      <c r="ARG20" s="7"/>
      <c r="ARH20" s="7"/>
      <c r="ARI20" s="7"/>
      <c r="ARJ20" s="7"/>
      <c r="ARK20" s="7"/>
      <c r="ARL20" s="7"/>
      <c r="ARM20" s="7"/>
      <c r="ARN20" s="7"/>
      <c r="ARO20" s="7"/>
      <c r="ARP20" s="7"/>
      <c r="ARQ20" s="7"/>
      <c r="ARR20" s="7"/>
      <c r="ARS20" s="7"/>
      <c r="ART20" s="7"/>
      <c r="ARU20" s="7"/>
      <c r="ARV20" s="7"/>
      <c r="ARW20" s="7"/>
      <c r="ARX20" s="7"/>
      <c r="ARY20" s="7"/>
      <c r="ARZ20" s="7"/>
      <c r="ASA20" s="7"/>
      <c r="ASB20" s="7"/>
      <c r="ASC20" s="7"/>
      <c r="ASD20" s="7"/>
      <c r="ASE20" s="7"/>
      <c r="ASF20" s="7"/>
      <c r="ASG20" s="7"/>
      <c r="ASH20" s="7"/>
      <c r="ASI20" s="7"/>
      <c r="ASJ20" s="7"/>
      <c r="ASK20" s="7"/>
      <c r="ASL20" s="7"/>
      <c r="ASM20" s="7"/>
      <c r="ASN20" s="7"/>
      <c r="ASO20" s="7"/>
      <c r="ASP20" s="7"/>
      <c r="ASQ20" s="7"/>
      <c r="ASR20" s="7"/>
      <c r="ASS20" s="7"/>
      <c r="AST20" s="7"/>
      <c r="ASU20" s="7"/>
      <c r="ASV20" s="7"/>
      <c r="ASW20" s="7"/>
      <c r="ASX20" s="7"/>
      <c r="ASY20" s="7"/>
      <c r="ASZ20" s="7"/>
      <c r="ATA20" s="7"/>
      <c r="ATB20" s="7"/>
      <c r="ATC20" s="7"/>
      <c r="ATD20" s="7"/>
      <c r="ATE20" s="7"/>
      <c r="ATF20" s="7"/>
      <c r="ATG20" s="7"/>
      <c r="ATH20" s="7"/>
      <c r="ATI20" s="7"/>
      <c r="ATJ20" s="7"/>
      <c r="ATK20" s="7"/>
      <c r="ATL20" s="7"/>
      <c r="ATM20" s="7"/>
      <c r="ATN20" s="7"/>
      <c r="ATO20" s="7"/>
      <c r="ATP20" s="7"/>
      <c r="ATQ20" s="7"/>
      <c r="ATR20" s="7"/>
      <c r="ATS20" s="7"/>
      <c r="ATT20" s="7"/>
      <c r="ATU20" s="7"/>
      <c r="ATV20" s="7"/>
      <c r="ATW20" s="7"/>
      <c r="ATX20" s="7"/>
      <c r="ATY20" s="7"/>
      <c r="ATZ20" s="7"/>
      <c r="AUA20" s="7"/>
      <c r="AUB20" s="7"/>
      <c r="AUC20" s="7"/>
      <c r="AUD20" s="7"/>
      <c r="AUE20" s="7"/>
      <c r="AUF20" s="7"/>
      <c r="AUG20" s="7"/>
      <c r="AUH20" s="7"/>
      <c r="AUI20" s="7"/>
      <c r="AUJ20" s="7"/>
      <c r="AUK20" s="7"/>
      <c r="AUL20" s="7"/>
      <c r="AUM20" s="7"/>
      <c r="AUN20" s="7"/>
      <c r="AUO20" s="7"/>
      <c r="AUP20" s="7"/>
      <c r="AUQ20" s="7"/>
      <c r="AUR20" s="7"/>
      <c r="AUS20" s="7"/>
      <c r="AUT20" s="7"/>
      <c r="AUU20" s="7"/>
      <c r="AUV20" s="7"/>
      <c r="AUW20" s="7"/>
      <c r="AUX20" s="7"/>
      <c r="AUY20" s="7"/>
      <c r="AUZ20" s="7"/>
      <c r="AVA20" s="7"/>
      <c r="AVB20" s="7"/>
      <c r="AVC20" s="7"/>
      <c r="AVD20" s="7"/>
      <c r="AVE20" s="7"/>
      <c r="AVF20" s="7"/>
      <c r="AVG20" s="7"/>
      <c r="AVH20" s="7"/>
      <c r="AVI20" s="7"/>
      <c r="AVJ20" s="7"/>
      <c r="AVK20" s="7"/>
      <c r="AVL20" s="7"/>
      <c r="AVM20" s="7"/>
      <c r="AVN20" s="7"/>
      <c r="AVO20" s="7"/>
      <c r="AVP20" s="7"/>
      <c r="AVQ20" s="7"/>
      <c r="AVR20" s="7"/>
      <c r="AVS20" s="7"/>
      <c r="AVT20" s="7"/>
      <c r="AVU20" s="7"/>
      <c r="AVV20" s="7"/>
      <c r="AVW20" s="7"/>
      <c r="AVX20" s="7"/>
      <c r="AVY20" s="7"/>
      <c r="AVZ20" s="7"/>
      <c r="AWA20" s="7"/>
      <c r="AWB20" s="7"/>
      <c r="AWC20" s="7"/>
      <c r="AWD20" s="7"/>
      <c r="AWE20" s="7"/>
      <c r="AWF20" s="7"/>
      <c r="AWG20" s="7"/>
      <c r="AWH20" s="7"/>
      <c r="AWI20" s="7"/>
      <c r="AWJ20" s="7"/>
      <c r="AWK20" s="7"/>
      <c r="AWL20" s="7"/>
      <c r="AWM20" s="7"/>
      <c r="AWN20" s="7"/>
      <c r="AWO20" s="7"/>
      <c r="AWP20" s="7"/>
      <c r="AWQ20" s="7"/>
      <c r="AWR20" s="7"/>
      <c r="AWS20" s="7"/>
      <c r="AWT20" s="7"/>
      <c r="AWU20" s="7"/>
      <c r="AWV20" s="7"/>
      <c r="AWW20" s="7"/>
      <c r="AWX20" s="7"/>
      <c r="AWY20" s="7"/>
      <c r="AWZ20" s="7"/>
      <c r="AXA20" s="7"/>
      <c r="AXB20" s="7"/>
      <c r="AXC20" s="7"/>
      <c r="AXD20" s="7"/>
      <c r="AXE20" s="7"/>
      <c r="AXF20" s="7"/>
      <c r="AXG20" s="7"/>
      <c r="AXH20" s="7"/>
      <c r="AXI20" s="7"/>
      <c r="AXJ20" s="7"/>
      <c r="AXK20" s="7"/>
      <c r="AXL20" s="7"/>
      <c r="AXM20" s="7"/>
      <c r="AXN20" s="7"/>
      <c r="AXO20" s="7"/>
      <c r="AXP20" s="7"/>
      <c r="AXQ20" s="7"/>
      <c r="AXR20" s="7"/>
      <c r="AXS20" s="7"/>
      <c r="AXT20" s="7"/>
      <c r="AXU20" s="7"/>
      <c r="AXV20" s="7"/>
      <c r="AXW20" s="7"/>
      <c r="AXX20" s="7"/>
      <c r="AXY20" s="7"/>
      <c r="AXZ20" s="7"/>
      <c r="AYA20" s="7"/>
      <c r="AYB20" s="7"/>
      <c r="AYC20" s="7"/>
      <c r="AYD20" s="7"/>
      <c r="AYE20" s="7"/>
      <c r="AYF20" s="7"/>
      <c r="AYG20" s="7"/>
      <c r="AYH20" s="7"/>
      <c r="AYI20" s="7"/>
      <c r="AYJ20" s="7"/>
      <c r="AYK20" s="7"/>
      <c r="AYL20" s="7"/>
      <c r="AYM20" s="7"/>
      <c r="AYN20" s="7"/>
      <c r="AYO20" s="7"/>
      <c r="AYP20" s="7"/>
      <c r="AYQ20" s="7"/>
      <c r="AYR20" s="7"/>
      <c r="AYS20" s="7"/>
      <c r="AYT20" s="7"/>
      <c r="AYU20" s="7"/>
      <c r="AYV20" s="7"/>
      <c r="AYW20" s="7"/>
      <c r="AYX20" s="7"/>
      <c r="AYY20" s="7"/>
      <c r="AYZ20" s="7"/>
      <c r="AZA20" s="7"/>
      <c r="AZB20" s="7"/>
      <c r="AZC20" s="7"/>
      <c r="AZD20" s="7"/>
      <c r="AZE20" s="7"/>
      <c r="AZF20" s="7"/>
      <c r="AZG20" s="7"/>
      <c r="AZH20" s="7"/>
      <c r="AZI20" s="7"/>
      <c r="AZJ20" s="7"/>
      <c r="AZK20" s="7"/>
      <c r="AZL20" s="7"/>
      <c r="AZM20" s="7"/>
      <c r="AZN20" s="7"/>
      <c r="AZO20" s="7"/>
      <c r="AZP20" s="7"/>
      <c r="AZQ20" s="7"/>
      <c r="AZR20" s="7"/>
      <c r="AZS20" s="7"/>
      <c r="AZT20" s="7"/>
      <c r="AZU20" s="7"/>
      <c r="AZV20" s="7"/>
      <c r="AZW20" s="7"/>
      <c r="AZX20" s="7"/>
      <c r="AZY20" s="7"/>
      <c r="AZZ20" s="7"/>
      <c r="BAA20" s="7"/>
      <c r="BAB20" s="7"/>
      <c r="BAC20" s="7"/>
      <c r="BAD20" s="7"/>
      <c r="BAE20" s="7"/>
      <c r="BAF20" s="7"/>
      <c r="BAG20" s="7"/>
      <c r="BAH20" s="7"/>
      <c r="BAI20" s="7"/>
      <c r="BAJ20" s="7"/>
      <c r="BAK20" s="7"/>
      <c r="BAL20" s="7"/>
      <c r="BAM20" s="7"/>
      <c r="BAN20" s="7"/>
      <c r="BAO20" s="7"/>
      <c r="BAP20" s="7"/>
      <c r="BAQ20" s="7"/>
      <c r="BAR20" s="7"/>
      <c r="BAS20" s="7"/>
      <c r="BAT20" s="7"/>
      <c r="BAU20" s="7"/>
      <c r="BAV20" s="7"/>
      <c r="BAW20" s="7"/>
      <c r="BAX20" s="7"/>
      <c r="BAY20" s="7"/>
      <c r="BAZ20" s="7"/>
      <c r="BBA20" s="7"/>
      <c r="BBB20" s="7"/>
      <c r="BBC20" s="7"/>
      <c r="BBD20" s="7"/>
      <c r="BBE20" s="7"/>
      <c r="BBF20" s="7"/>
      <c r="BBG20" s="7"/>
      <c r="BBH20" s="7"/>
      <c r="BBI20" s="7"/>
      <c r="BBJ20" s="7"/>
      <c r="BBK20" s="7"/>
      <c r="BBL20" s="7"/>
      <c r="BBM20" s="7"/>
      <c r="BBN20" s="7"/>
      <c r="BBO20" s="7"/>
      <c r="BBP20" s="7"/>
      <c r="BBQ20" s="7"/>
      <c r="BBR20" s="7"/>
      <c r="BBS20" s="7"/>
      <c r="BBT20" s="7"/>
      <c r="BBU20" s="7"/>
      <c r="BBV20" s="7"/>
      <c r="BBW20" s="7"/>
      <c r="BBX20" s="7"/>
      <c r="BBY20" s="7"/>
      <c r="BBZ20" s="7"/>
      <c r="BCA20" s="7"/>
      <c r="BCB20" s="7"/>
      <c r="BCC20" s="7"/>
      <c r="BCD20" s="7"/>
      <c r="BCE20" s="7"/>
      <c r="BCF20" s="7"/>
      <c r="BCG20" s="7"/>
      <c r="BCH20" s="7"/>
      <c r="BCI20" s="7"/>
      <c r="BCJ20" s="7"/>
      <c r="BCK20" s="7"/>
      <c r="BCL20" s="7"/>
      <c r="BCM20" s="7"/>
      <c r="BCN20" s="7"/>
      <c r="BCO20" s="7"/>
      <c r="BCP20" s="7"/>
      <c r="BCQ20" s="7"/>
      <c r="BCR20" s="7"/>
      <c r="BCS20" s="7"/>
      <c r="BCT20" s="7"/>
      <c r="BCU20" s="7"/>
      <c r="BCV20" s="7"/>
      <c r="BCW20" s="7"/>
      <c r="BCX20" s="7"/>
      <c r="BCY20" s="7"/>
      <c r="BCZ20" s="7"/>
      <c r="BDA20" s="7"/>
      <c r="BDB20" s="7"/>
      <c r="BDC20" s="7"/>
      <c r="BDD20" s="7"/>
      <c r="BDE20" s="7"/>
      <c r="BDF20" s="7"/>
      <c r="BDG20" s="7"/>
      <c r="BDH20" s="7"/>
      <c r="BDI20" s="7"/>
      <c r="BDJ20" s="7"/>
      <c r="BDK20" s="7"/>
      <c r="BDL20" s="7"/>
      <c r="BDM20" s="7"/>
      <c r="BDN20" s="7"/>
      <c r="BDO20" s="7"/>
      <c r="BDP20" s="7"/>
      <c r="BDQ20" s="7"/>
    </row>
    <row r="21" spans="1:1473" x14ac:dyDescent="0.35">
      <c r="A21" s="7"/>
      <c r="B21" s="715" t="s">
        <v>258</v>
      </c>
      <c r="C21" s="1134">
        <f>Einstellungen!E31</f>
        <v>4.3719343143527406E-2</v>
      </c>
      <c r="D21" s="716">
        <f t="shared" si="1"/>
        <v>3.0603540200469186</v>
      </c>
      <c r="E21" s="713">
        <f>D21/Einstellungen!E41/Jahresarbeitszeitmodelle!$D$7*40</f>
        <v>2.0678067703019716</v>
      </c>
      <c r="F21" s="81">
        <f>Einstellungen!G41</f>
        <v>1.6</v>
      </c>
      <c r="G21" s="705">
        <f>D21/F21/Jahresarbeitszeitmodelle!$D$7*40</f>
        <v>2.0678067703019716</v>
      </c>
      <c r="H21" s="1954"/>
      <c r="I21" s="1955"/>
      <c r="J21" s="7"/>
      <c r="K21" s="7"/>
      <c r="L21" s="5">
        <v>0</v>
      </c>
      <c r="M21" s="6">
        <v>0.33333333333333331</v>
      </c>
      <c r="N21" s="717" t="s">
        <v>765</v>
      </c>
      <c r="O21" s="581">
        <f t="shared" si="2"/>
        <v>0.33333333333333331</v>
      </c>
      <c r="P21" s="582">
        <f t="shared" si="3"/>
        <v>480</v>
      </c>
      <c r="Q21" s="500">
        <v>1</v>
      </c>
      <c r="R21" s="506">
        <f t="shared" si="4"/>
        <v>480</v>
      </c>
      <c r="S21" s="501">
        <v>1</v>
      </c>
      <c r="T21" s="507">
        <f t="shared" si="5"/>
        <v>480</v>
      </c>
      <c r="U21" s="501">
        <v>1</v>
      </c>
      <c r="V21" s="7"/>
      <c r="W21" s="7"/>
      <c r="X21" s="7"/>
      <c r="Y21" s="7"/>
      <c r="Z21" s="7"/>
      <c r="AA21" s="1461">
        <v>35</v>
      </c>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c r="IW21" s="7"/>
      <c r="IX21" s="7"/>
      <c r="IY21" s="7"/>
      <c r="IZ21" s="7"/>
      <c r="JA21" s="7"/>
      <c r="JB21" s="7"/>
      <c r="JC21" s="7"/>
      <c r="JD21" s="7"/>
      <c r="JE21" s="7"/>
      <c r="JF21" s="7"/>
      <c r="JG21" s="7"/>
      <c r="JH21" s="7"/>
      <c r="JI21" s="7"/>
      <c r="JJ21" s="7"/>
      <c r="JK21" s="7"/>
      <c r="JL21" s="7"/>
      <c r="JM21" s="7"/>
      <c r="JN21" s="7"/>
      <c r="JO21" s="7"/>
      <c r="JP21" s="7"/>
      <c r="JQ21" s="7"/>
      <c r="JR21" s="7"/>
      <c r="JS21" s="7"/>
      <c r="JT21" s="7"/>
      <c r="JU21" s="7"/>
      <c r="JV21" s="7"/>
      <c r="JW21" s="7"/>
      <c r="JX21" s="7"/>
      <c r="JY21" s="7"/>
      <c r="JZ21" s="7"/>
      <c r="KA21" s="7"/>
      <c r="KB21" s="7"/>
      <c r="KC21" s="7"/>
      <c r="KD21" s="7"/>
      <c r="KE21" s="7"/>
      <c r="KF21" s="7"/>
      <c r="KG21" s="7"/>
      <c r="KH21" s="7"/>
      <c r="KI21" s="7"/>
      <c r="KJ21" s="7"/>
      <c r="KK21" s="7"/>
      <c r="KL21" s="7"/>
      <c r="KM21" s="7"/>
      <c r="KN21" s="7"/>
      <c r="KO21" s="7"/>
      <c r="KP21" s="7"/>
      <c r="KQ21" s="7"/>
      <c r="KR21" s="7"/>
      <c r="KS21" s="7"/>
      <c r="KT21" s="7"/>
      <c r="KU21" s="7"/>
      <c r="KV21" s="7"/>
      <c r="KW21" s="7"/>
      <c r="KX21" s="7"/>
      <c r="KY21" s="7"/>
      <c r="KZ21" s="7"/>
      <c r="LA21" s="7"/>
      <c r="LB21" s="7"/>
      <c r="LC21" s="7"/>
      <c r="LD21" s="7"/>
      <c r="LE21" s="7"/>
      <c r="LF21" s="7"/>
      <c r="LG21" s="7"/>
      <c r="LH21" s="7"/>
      <c r="LI21" s="7"/>
      <c r="LJ21" s="7"/>
      <c r="LK21" s="7"/>
      <c r="LL21" s="7"/>
      <c r="LM21" s="7"/>
      <c r="LN21" s="7"/>
      <c r="LO21" s="7"/>
      <c r="LP21" s="7"/>
      <c r="LQ21" s="7"/>
      <c r="LR21" s="7"/>
      <c r="LS21" s="7"/>
      <c r="LT21" s="7"/>
      <c r="LU21" s="7"/>
      <c r="LV21" s="7"/>
      <c r="LW21" s="7"/>
      <c r="LX21" s="7"/>
      <c r="LY21" s="7"/>
      <c r="LZ21" s="7"/>
      <c r="MA21" s="7"/>
      <c r="MB21" s="7"/>
      <c r="MC21" s="7"/>
      <c r="MD21" s="7"/>
      <c r="ME21" s="7"/>
      <c r="MF21" s="7"/>
      <c r="MG21" s="7"/>
      <c r="MH21" s="7"/>
      <c r="MI21" s="7"/>
      <c r="MJ21" s="7"/>
      <c r="MK21" s="7"/>
      <c r="ML21" s="7"/>
      <c r="MM21" s="7"/>
      <c r="MN21" s="7"/>
      <c r="MO21" s="7"/>
      <c r="MP21" s="7"/>
      <c r="MQ21" s="7"/>
      <c r="MR21" s="7"/>
      <c r="MS21" s="7"/>
      <c r="MT21" s="7"/>
      <c r="MU21" s="7"/>
      <c r="MV21" s="7"/>
      <c r="MW21" s="7"/>
      <c r="MX21" s="7"/>
      <c r="MY21" s="7"/>
      <c r="MZ21" s="7"/>
      <c r="NA21" s="7"/>
      <c r="NB21" s="7"/>
      <c r="NC21" s="7"/>
      <c r="ND21" s="7"/>
      <c r="NE21" s="7"/>
      <c r="NF21" s="7"/>
      <c r="NG21" s="7"/>
      <c r="NH21" s="7"/>
      <c r="NI21" s="7"/>
      <c r="NJ21" s="7"/>
      <c r="NK21" s="7"/>
      <c r="NL21" s="7"/>
      <c r="NM21" s="7"/>
      <c r="NN21" s="7"/>
      <c r="NO21" s="7"/>
      <c r="NP21" s="7"/>
      <c r="NQ21" s="7"/>
      <c r="NR21" s="7"/>
      <c r="NS21" s="7"/>
      <c r="NT21" s="7"/>
      <c r="NU21" s="7"/>
      <c r="NV21" s="7"/>
      <c r="NW21" s="7"/>
      <c r="NX21" s="7"/>
      <c r="NY21" s="7"/>
      <c r="NZ21" s="7"/>
      <c r="OA21" s="7"/>
      <c r="OB21" s="7"/>
      <c r="OC21" s="7"/>
      <c r="OD21" s="7"/>
      <c r="OE21" s="7"/>
      <c r="OF21" s="7"/>
      <c r="OG21" s="7"/>
      <c r="OH21" s="7"/>
      <c r="OI21" s="7"/>
      <c r="OJ21" s="7"/>
      <c r="OK21" s="7"/>
      <c r="OL21" s="7"/>
      <c r="OM21" s="7"/>
      <c r="ON21" s="7"/>
      <c r="OO21" s="7"/>
      <c r="OP21" s="7"/>
      <c r="OQ21" s="7"/>
      <c r="OR21" s="7"/>
      <c r="OS21" s="7"/>
      <c r="OT21" s="7"/>
      <c r="OU21" s="7"/>
      <c r="OV21" s="7"/>
      <c r="OW21" s="7"/>
      <c r="OX21" s="7"/>
      <c r="OY21" s="7"/>
      <c r="OZ21" s="7"/>
      <c r="PA21" s="7"/>
      <c r="PB21" s="7"/>
      <c r="PC21" s="7"/>
      <c r="PD21" s="7"/>
      <c r="PE21" s="7"/>
      <c r="PF21" s="7"/>
      <c r="PG21" s="7"/>
      <c r="PH21" s="7"/>
      <c r="PI21" s="7"/>
      <c r="PJ21" s="7"/>
      <c r="PK21" s="7"/>
      <c r="PL21" s="7"/>
      <c r="PM21" s="7"/>
      <c r="PN21" s="7"/>
      <c r="PO21" s="7"/>
      <c r="PP21" s="7"/>
      <c r="PQ21" s="7"/>
      <c r="PR21" s="7"/>
      <c r="PS21" s="7"/>
      <c r="PT21" s="7"/>
      <c r="PU21" s="7"/>
      <c r="PV21" s="7"/>
      <c r="PW21" s="7"/>
      <c r="PX21" s="7"/>
      <c r="PY21" s="7"/>
      <c r="PZ21" s="7"/>
      <c r="QA21" s="7"/>
      <c r="QB21" s="7"/>
      <c r="QC21" s="7"/>
      <c r="QD21" s="7"/>
      <c r="QE21" s="7"/>
      <c r="QF21" s="7"/>
      <c r="QG21" s="7"/>
      <c r="QH21" s="7"/>
      <c r="QI21" s="7"/>
      <c r="QJ21" s="7"/>
      <c r="QK21" s="7"/>
      <c r="QL21" s="7"/>
      <c r="QM21" s="7"/>
      <c r="QN21" s="7"/>
      <c r="QO21" s="7"/>
      <c r="QP21" s="7"/>
      <c r="QQ21" s="7"/>
      <c r="QR21" s="7"/>
      <c r="QS21" s="7"/>
      <c r="QT21" s="7"/>
      <c r="QU21" s="7"/>
      <c r="QV21" s="7"/>
      <c r="QW21" s="7"/>
      <c r="QX21" s="7"/>
      <c r="QY21" s="7"/>
      <c r="QZ21" s="7"/>
      <c r="RA21" s="7"/>
      <c r="RB21" s="7"/>
      <c r="RC21" s="7"/>
      <c r="RD21" s="7"/>
      <c r="RE21" s="7"/>
      <c r="RF21" s="7"/>
      <c r="RG21" s="7"/>
      <c r="RH21" s="7"/>
      <c r="RI21" s="7"/>
      <c r="RJ21" s="7"/>
      <c r="RK21" s="7"/>
      <c r="RL21" s="7"/>
      <c r="RM21" s="7"/>
      <c r="RN21" s="7"/>
      <c r="RO21" s="7"/>
      <c r="RP21" s="7"/>
      <c r="RQ21" s="7"/>
      <c r="RR21" s="7"/>
      <c r="RS21" s="7"/>
      <c r="RT21" s="7"/>
      <c r="RU21" s="7"/>
      <c r="RV21" s="7"/>
      <c r="RW21" s="7"/>
      <c r="RX21" s="7"/>
      <c r="RY21" s="7"/>
      <c r="RZ21" s="7"/>
      <c r="SA21" s="7"/>
      <c r="SB21" s="7"/>
      <c r="SC21" s="7"/>
      <c r="SD21" s="7"/>
      <c r="SE21" s="7"/>
      <c r="SF21" s="7"/>
      <c r="SG21" s="7"/>
      <c r="SH21" s="7"/>
      <c r="SI21" s="7"/>
      <c r="SJ21" s="7"/>
      <c r="SK21" s="7"/>
      <c r="SL21" s="7"/>
      <c r="SM21" s="7"/>
      <c r="SN21" s="7"/>
      <c r="SO21" s="7"/>
      <c r="SP21" s="7"/>
      <c r="SQ21" s="7"/>
      <c r="SR21" s="7"/>
      <c r="SS21" s="7"/>
      <c r="ST21" s="7"/>
      <c r="SU21" s="7"/>
      <c r="SV21" s="7"/>
      <c r="SW21" s="7"/>
      <c r="SX21" s="7"/>
      <c r="SY21" s="7"/>
      <c r="SZ21" s="7"/>
      <c r="TA21" s="7"/>
      <c r="TB21" s="7"/>
      <c r="TC21" s="7"/>
      <c r="TD21" s="7"/>
      <c r="TE21" s="7"/>
      <c r="TF21" s="7"/>
      <c r="TG21" s="7"/>
      <c r="TH21" s="7"/>
      <c r="TI21" s="7"/>
      <c r="TJ21" s="7"/>
      <c r="TK21" s="7"/>
      <c r="TL21" s="7"/>
      <c r="TM21" s="7"/>
      <c r="TN21" s="7"/>
      <c r="TO21" s="7"/>
      <c r="TP21" s="7"/>
      <c r="TQ21" s="7"/>
      <c r="TR21" s="7"/>
      <c r="TS21" s="7"/>
      <c r="TT21" s="7"/>
      <c r="TU21" s="7"/>
      <c r="TV21" s="7"/>
      <c r="TW21" s="7"/>
      <c r="TX21" s="7"/>
      <c r="TY21" s="7"/>
      <c r="TZ21" s="7"/>
      <c r="UA21" s="7"/>
      <c r="UB21" s="7"/>
      <c r="UC21" s="7"/>
      <c r="UD21" s="7"/>
      <c r="UE21" s="7"/>
      <c r="UF21" s="7"/>
      <c r="UG21" s="7"/>
      <c r="UH21" s="7"/>
      <c r="UI21" s="7"/>
      <c r="UJ21" s="7"/>
      <c r="UK21" s="7"/>
      <c r="UL21" s="7"/>
      <c r="UM21" s="7"/>
      <c r="UN21" s="7"/>
      <c r="UO21" s="7"/>
      <c r="UP21" s="7"/>
      <c r="UQ21" s="7"/>
      <c r="UR21" s="7"/>
      <c r="US21" s="7"/>
      <c r="UT21" s="7"/>
      <c r="UU21" s="7"/>
      <c r="UV21" s="7"/>
      <c r="UW21" s="7"/>
      <c r="UX21" s="7"/>
      <c r="UY21" s="7"/>
      <c r="UZ21" s="7"/>
      <c r="VA21" s="7"/>
      <c r="VB21" s="7"/>
      <c r="VC21" s="7"/>
      <c r="VD21" s="7"/>
      <c r="VE21" s="7"/>
      <c r="VF21" s="7"/>
      <c r="VG21" s="7"/>
      <c r="VH21" s="7"/>
      <c r="VI21" s="7"/>
      <c r="VJ21" s="7"/>
      <c r="VK21" s="7"/>
      <c r="VL21" s="7"/>
      <c r="VM21" s="7"/>
      <c r="VN21" s="7"/>
      <c r="VO21" s="7"/>
      <c r="VP21" s="7"/>
      <c r="VQ21" s="7"/>
      <c r="VR21" s="7"/>
      <c r="VS21" s="7"/>
      <c r="VT21" s="7"/>
      <c r="VU21" s="7"/>
      <c r="VV21" s="7"/>
      <c r="VW21" s="7"/>
      <c r="VX21" s="7"/>
      <c r="VY21" s="7"/>
      <c r="VZ21" s="7"/>
      <c r="WA21" s="7"/>
      <c r="WB21" s="7"/>
      <c r="WC21" s="7"/>
      <c r="WD21" s="7"/>
      <c r="WE21" s="7"/>
      <c r="WF21" s="7"/>
      <c r="WG21" s="7"/>
      <c r="WH21" s="7"/>
      <c r="WI21" s="7"/>
      <c r="WJ21" s="7"/>
      <c r="WK21" s="7"/>
      <c r="WL21" s="7"/>
      <c r="WM21" s="7"/>
      <c r="WN21" s="7"/>
      <c r="WO21" s="7"/>
      <c r="WP21" s="7"/>
      <c r="WQ21" s="7"/>
      <c r="WR21" s="7"/>
      <c r="WS21" s="7"/>
      <c r="WT21" s="7"/>
      <c r="WU21" s="7"/>
      <c r="WV21" s="7"/>
      <c r="WW21" s="7"/>
      <c r="WX21" s="7"/>
      <c r="WY21" s="7"/>
      <c r="WZ21" s="7"/>
      <c r="XA21" s="7"/>
      <c r="XB21" s="7"/>
      <c r="XC21" s="7"/>
      <c r="XD21" s="7"/>
      <c r="XE21" s="7"/>
      <c r="XF21" s="7"/>
      <c r="XG21" s="7"/>
      <c r="XH21" s="7"/>
      <c r="XI21" s="7"/>
      <c r="XJ21" s="7"/>
      <c r="XK21" s="7"/>
      <c r="XL21" s="7"/>
      <c r="XM21" s="7"/>
      <c r="XN21" s="7"/>
      <c r="XO21" s="7"/>
      <c r="XP21" s="7"/>
      <c r="XQ21" s="7"/>
      <c r="XR21" s="7"/>
      <c r="XS21" s="7"/>
      <c r="XT21" s="7"/>
      <c r="XU21" s="7"/>
      <c r="XV21" s="7"/>
      <c r="XW21" s="7"/>
      <c r="XX21" s="7"/>
      <c r="XY21" s="7"/>
      <c r="XZ21" s="7"/>
      <c r="YA21" s="7"/>
      <c r="YB21" s="7"/>
      <c r="YC21" s="7"/>
      <c r="YD21" s="7"/>
      <c r="YE21" s="7"/>
      <c r="YF21" s="7"/>
      <c r="YG21" s="7"/>
      <c r="YH21" s="7"/>
      <c r="YI21" s="7"/>
      <c r="YJ21" s="7"/>
      <c r="YK21" s="7"/>
      <c r="YL21" s="7"/>
      <c r="YM21" s="7"/>
      <c r="YN21" s="7"/>
      <c r="YO21" s="7"/>
      <c r="YP21" s="7"/>
      <c r="YQ21" s="7"/>
      <c r="YR21" s="7"/>
      <c r="YS21" s="7"/>
      <c r="YT21" s="7"/>
      <c r="YU21" s="7"/>
      <c r="YV21" s="7"/>
      <c r="YW21" s="7"/>
      <c r="YX21" s="7"/>
      <c r="YY21" s="7"/>
      <c r="YZ21" s="7"/>
      <c r="ZA21" s="7"/>
      <c r="ZB21" s="7"/>
      <c r="ZC21" s="7"/>
      <c r="ZD21" s="7"/>
      <c r="ZE21" s="7"/>
      <c r="ZF21" s="7"/>
      <c r="ZG21" s="7"/>
      <c r="ZH21" s="7"/>
      <c r="ZI21" s="7"/>
      <c r="ZJ21" s="7"/>
      <c r="ZK21" s="7"/>
      <c r="ZL21" s="7"/>
      <c r="ZM21" s="7"/>
      <c r="ZN21" s="7"/>
      <c r="ZO21" s="7"/>
      <c r="ZP21" s="7"/>
      <c r="ZQ21" s="7"/>
      <c r="ZR21" s="7"/>
      <c r="ZS21" s="7"/>
      <c r="ZT21" s="7"/>
      <c r="ZU21" s="7"/>
      <c r="ZV21" s="7"/>
      <c r="ZW21" s="7"/>
      <c r="ZX21" s="7"/>
      <c r="ZY21" s="7"/>
      <c r="ZZ21" s="7"/>
      <c r="AAA21" s="7"/>
      <c r="AAB21" s="7"/>
      <c r="AAC21" s="7"/>
      <c r="AAD21" s="7"/>
      <c r="AAE21" s="7"/>
      <c r="AAF21" s="7"/>
      <c r="AAG21" s="7"/>
      <c r="AAH21" s="7"/>
      <c r="AAI21" s="7"/>
      <c r="AAJ21" s="7"/>
      <c r="AAK21" s="7"/>
      <c r="AAL21" s="7"/>
      <c r="AAM21" s="7"/>
      <c r="AAN21" s="7"/>
      <c r="AAO21" s="7"/>
      <c r="AAP21" s="7"/>
      <c r="AAQ21" s="7"/>
      <c r="AAR21" s="7"/>
      <c r="AAS21" s="7"/>
      <c r="AAT21" s="7"/>
      <c r="AAU21" s="7"/>
      <c r="AAV21" s="7"/>
      <c r="AAW21" s="7"/>
      <c r="AAX21" s="7"/>
      <c r="AAY21" s="7"/>
      <c r="AAZ21" s="7"/>
      <c r="ABA21" s="7"/>
      <c r="ABB21" s="7"/>
      <c r="ABC21" s="7"/>
      <c r="ABD21" s="7"/>
      <c r="ABE21" s="7"/>
      <c r="ABF21" s="7"/>
      <c r="ABG21" s="7"/>
      <c r="ABH21" s="7"/>
      <c r="ABI21" s="7"/>
      <c r="ABJ21" s="7"/>
      <c r="ABK21" s="7"/>
      <c r="ABL21" s="7"/>
      <c r="ABM21" s="7"/>
      <c r="ABN21" s="7"/>
      <c r="ABO21" s="7"/>
      <c r="ABP21" s="7"/>
      <c r="ABQ21" s="7"/>
      <c r="ABR21" s="7"/>
      <c r="ABS21" s="7"/>
      <c r="ABT21" s="7"/>
      <c r="ABU21" s="7"/>
      <c r="ABV21" s="7"/>
      <c r="ABW21" s="7"/>
      <c r="ABX21" s="7"/>
      <c r="ABY21" s="7"/>
      <c r="ABZ21" s="7"/>
      <c r="ACA21" s="7"/>
      <c r="ACB21" s="7"/>
      <c r="ACC21" s="7"/>
      <c r="ACD21" s="7"/>
      <c r="ACE21" s="7"/>
      <c r="ACF21" s="7"/>
      <c r="ACG21" s="7"/>
      <c r="ACH21" s="7"/>
      <c r="ACI21" s="7"/>
      <c r="ACJ21" s="7"/>
      <c r="ACK21" s="7"/>
      <c r="ACL21" s="7"/>
      <c r="ACM21" s="7"/>
      <c r="ACN21" s="7"/>
      <c r="ACO21" s="7"/>
      <c r="ACP21" s="7"/>
      <c r="ACQ21" s="7"/>
      <c r="ACR21" s="7"/>
      <c r="ACS21" s="7"/>
      <c r="ACT21" s="7"/>
      <c r="ACU21" s="7"/>
      <c r="ACV21" s="7"/>
      <c r="ACW21" s="7"/>
      <c r="ACX21" s="7"/>
      <c r="ACY21" s="7"/>
      <c r="ACZ21" s="7"/>
      <c r="ADA21" s="7"/>
      <c r="ADB21" s="7"/>
      <c r="ADC21" s="7"/>
      <c r="ADD21" s="7"/>
      <c r="ADE21" s="7"/>
      <c r="ADF21" s="7"/>
      <c r="ADG21" s="7"/>
      <c r="ADH21" s="7"/>
      <c r="ADI21" s="7"/>
      <c r="ADJ21" s="7"/>
      <c r="ADK21" s="7"/>
      <c r="ADL21" s="7"/>
      <c r="ADM21" s="7"/>
      <c r="ADN21" s="7"/>
      <c r="ADO21" s="7"/>
      <c r="ADP21" s="7"/>
      <c r="ADQ21" s="7"/>
      <c r="ADR21" s="7"/>
      <c r="ADS21" s="7"/>
      <c r="ADT21" s="7"/>
      <c r="ADU21" s="7"/>
      <c r="ADV21" s="7"/>
      <c r="ADW21" s="7"/>
      <c r="ADX21" s="7"/>
      <c r="ADY21" s="7"/>
      <c r="ADZ21" s="7"/>
      <c r="AEA21" s="7"/>
      <c r="AEB21" s="7"/>
      <c r="AEC21" s="7"/>
      <c r="AED21" s="7"/>
      <c r="AEE21" s="7"/>
      <c r="AEF21" s="7"/>
      <c r="AEG21" s="7"/>
      <c r="AEH21" s="7"/>
      <c r="AEI21" s="7"/>
      <c r="AEJ21" s="7"/>
      <c r="AEK21" s="7"/>
      <c r="AEL21" s="7"/>
      <c r="AEM21" s="7"/>
      <c r="AEN21" s="7"/>
      <c r="AEO21" s="7"/>
      <c r="AEP21" s="7"/>
      <c r="AEQ21" s="7"/>
      <c r="AER21" s="7"/>
      <c r="AES21" s="7"/>
      <c r="AET21" s="7"/>
      <c r="AEU21" s="7"/>
      <c r="AEV21" s="7"/>
      <c r="AEW21" s="7"/>
      <c r="AEX21" s="7"/>
      <c r="AEY21" s="7"/>
      <c r="AEZ21" s="7"/>
      <c r="AFA21" s="7"/>
      <c r="AFB21" s="7"/>
      <c r="AFC21" s="7"/>
      <c r="AFD21" s="7"/>
      <c r="AFE21" s="7"/>
      <c r="AFF21" s="7"/>
      <c r="AFG21" s="7"/>
      <c r="AFH21" s="7"/>
      <c r="AFI21" s="7"/>
      <c r="AFJ21" s="7"/>
      <c r="AFK21" s="7"/>
      <c r="AFL21" s="7"/>
      <c r="AFM21" s="7"/>
      <c r="AFN21" s="7"/>
      <c r="AFO21" s="7"/>
      <c r="AFP21" s="7"/>
      <c r="AFQ21" s="7"/>
      <c r="AFR21" s="7"/>
      <c r="AFS21" s="7"/>
      <c r="AFT21" s="7"/>
      <c r="AFU21" s="7"/>
      <c r="AFV21" s="7"/>
      <c r="AFW21" s="7"/>
      <c r="AFX21" s="7"/>
      <c r="AFY21" s="7"/>
      <c r="AFZ21" s="7"/>
      <c r="AGA21" s="7"/>
      <c r="AGB21" s="7"/>
      <c r="AGC21" s="7"/>
      <c r="AGD21" s="7"/>
      <c r="AGE21" s="7"/>
      <c r="AGF21" s="7"/>
      <c r="AGG21" s="7"/>
      <c r="AGH21" s="7"/>
      <c r="AGI21" s="7"/>
      <c r="AGJ21" s="7"/>
      <c r="AGK21" s="7"/>
      <c r="AGL21" s="7"/>
      <c r="AGM21" s="7"/>
      <c r="AGN21" s="7"/>
      <c r="AGO21" s="7"/>
      <c r="AGP21" s="7"/>
      <c r="AGQ21" s="7"/>
      <c r="AGR21" s="7"/>
      <c r="AGS21" s="7"/>
      <c r="AGT21" s="7"/>
      <c r="AGU21" s="7"/>
      <c r="AGV21" s="7"/>
      <c r="AGW21" s="7"/>
      <c r="AGX21" s="7"/>
      <c r="AGY21" s="7"/>
      <c r="AGZ21" s="7"/>
      <c r="AHA21" s="7"/>
      <c r="AHB21" s="7"/>
      <c r="AHC21" s="7"/>
      <c r="AHD21" s="7"/>
      <c r="AHE21" s="7"/>
      <c r="AHF21" s="7"/>
      <c r="AHG21" s="7"/>
      <c r="AHH21" s="7"/>
      <c r="AHI21" s="7"/>
      <c r="AHJ21" s="7"/>
      <c r="AHK21" s="7"/>
      <c r="AHL21" s="7"/>
      <c r="AHM21" s="7"/>
      <c r="AHN21" s="7"/>
      <c r="AHO21" s="7"/>
      <c r="AHP21" s="7"/>
      <c r="AHQ21" s="7"/>
      <c r="AHR21" s="7"/>
      <c r="AHS21" s="7"/>
      <c r="AHT21" s="7"/>
      <c r="AHU21" s="7"/>
      <c r="AHV21" s="7"/>
      <c r="AHW21" s="7"/>
      <c r="AHX21" s="7"/>
      <c r="AHY21" s="7"/>
      <c r="AHZ21" s="7"/>
      <c r="AIA21" s="7"/>
      <c r="AIB21" s="7"/>
      <c r="AIC21" s="7"/>
      <c r="AID21" s="7"/>
      <c r="AIE21" s="7"/>
      <c r="AIF21" s="7"/>
      <c r="AIG21" s="7"/>
      <c r="AIH21" s="7"/>
      <c r="AII21" s="7"/>
      <c r="AIJ21" s="7"/>
      <c r="AIK21" s="7"/>
      <c r="AIL21" s="7"/>
      <c r="AIM21" s="7"/>
      <c r="AIN21" s="7"/>
      <c r="AIO21" s="7"/>
      <c r="AIP21" s="7"/>
      <c r="AIQ21" s="7"/>
      <c r="AIR21" s="7"/>
      <c r="AIS21" s="7"/>
      <c r="AIT21" s="7"/>
      <c r="AIU21" s="7"/>
      <c r="AIV21" s="7"/>
      <c r="AIW21" s="7"/>
      <c r="AIX21" s="7"/>
      <c r="AIY21" s="7"/>
      <c r="AIZ21" s="7"/>
      <c r="AJA21" s="7"/>
      <c r="AJB21" s="7"/>
      <c r="AJC21" s="7"/>
      <c r="AJD21" s="7"/>
      <c r="AJE21" s="7"/>
      <c r="AJF21" s="7"/>
      <c r="AJG21" s="7"/>
      <c r="AJH21" s="7"/>
      <c r="AJI21" s="7"/>
      <c r="AJJ21" s="7"/>
      <c r="AJK21" s="7"/>
      <c r="AJL21" s="7"/>
      <c r="AJM21" s="7"/>
      <c r="AJN21" s="7"/>
      <c r="AJO21" s="7"/>
      <c r="AJP21" s="7"/>
      <c r="AJQ21" s="7"/>
      <c r="AJR21" s="7"/>
      <c r="AJS21" s="7"/>
      <c r="AJT21" s="7"/>
      <c r="AJU21" s="7"/>
      <c r="AJV21" s="7"/>
      <c r="AJW21" s="7"/>
      <c r="AJX21" s="7"/>
      <c r="AJY21" s="7"/>
      <c r="AJZ21" s="7"/>
      <c r="AKA21" s="7"/>
      <c r="AKB21" s="7"/>
      <c r="AKC21" s="7"/>
      <c r="AKD21" s="7"/>
      <c r="AKE21" s="7"/>
      <c r="AKF21" s="7"/>
      <c r="AKG21" s="7"/>
      <c r="AKH21" s="7"/>
      <c r="AKI21" s="7"/>
      <c r="AKJ21" s="7"/>
      <c r="AKK21" s="7"/>
      <c r="AKL21" s="7"/>
      <c r="AKM21" s="7"/>
      <c r="AKN21" s="7"/>
      <c r="AKO21" s="7"/>
      <c r="AKP21" s="7"/>
      <c r="AKQ21" s="7"/>
      <c r="AKR21" s="7"/>
      <c r="AKS21" s="7"/>
      <c r="AKT21" s="7"/>
      <c r="AKU21" s="7"/>
      <c r="AKV21" s="7"/>
      <c r="AKW21" s="7"/>
      <c r="AKX21" s="7"/>
      <c r="AKY21" s="7"/>
      <c r="AKZ21" s="7"/>
      <c r="ALA21" s="7"/>
      <c r="ALB21" s="7"/>
      <c r="ALC21" s="7"/>
      <c r="ALD21" s="7"/>
      <c r="ALE21" s="7"/>
      <c r="ALF21" s="7"/>
      <c r="ALG21" s="7"/>
      <c r="ALH21" s="7"/>
      <c r="ALI21" s="7"/>
      <c r="ALJ21" s="7"/>
      <c r="ALK21" s="7"/>
      <c r="ALL21" s="7"/>
      <c r="ALM21" s="7"/>
      <c r="ALN21" s="7"/>
      <c r="ALO21" s="7"/>
      <c r="ALP21" s="7"/>
      <c r="ALQ21" s="7"/>
      <c r="ALR21" s="7"/>
      <c r="ALS21" s="7"/>
      <c r="ALT21" s="7"/>
      <c r="ALU21" s="7"/>
      <c r="ALV21" s="7"/>
      <c r="ALW21" s="7"/>
      <c r="ALX21" s="7"/>
      <c r="ALY21" s="7"/>
      <c r="ALZ21" s="7"/>
      <c r="AMA21" s="7"/>
      <c r="AMB21" s="7"/>
      <c r="AMC21" s="7"/>
      <c r="AMD21" s="7"/>
      <c r="AME21" s="7"/>
      <c r="AMF21" s="7"/>
      <c r="AMG21" s="7"/>
      <c r="AMH21" s="7"/>
      <c r="AMI21" s="7"/>
      <c r="AMJ21" s="7"/>
      <c r="AMK21" s="7"/>
      <c r="AML21" s="7"/>
      <c r="AMM21" s="7"/>
      <c r="AMN21" s="7"/>
      <c r="AMO21" s="7"/>
      <c r="AMP21" s="7"/>
      <c r="AMQ21" s="7"/>
      <c r="AMR21" s="7"/>
      <c r="AMS21" s="7"/>
      <c r="AMT21" s="7"/>
      <c r="AMU21" s="7"/>
      <c r="AMV21" s="7"/>
      <c r="AMW21" s="7"/>
      <c r="AMX21" s="7"/>
      <c r="AMY21" s="7"/>
      <c r="AMZ21" s="7"/>
      <c r="ANA21" s="7"/>
      <c r="ANB21" s="7"/>
      <c r="ANC21" s="7"/>
      <c r="AND21" s="7"/>
      <c r="ANE21" s="7"/>
      <c r="ANF21" s="7"/>
      <c r="ANG21" s="7"/>
      <c r="ANH21" s="7"/>
      <c r="ANI21" s="7"/>
      <c r="ANJ21" s="7"/>
      <c r="ANK21" s="7"/>
      <c r="ANL21" s="7"/>
      <c r="ANM21" s="7"/>
      <c r="ANN21" s="7"/>
      <c r="ANO21" s="7"/>
      <c r="ANP21" s="7"/>
      <c r="ANQ21" s="7"/>
      <c r="ANR21" s="7"/>
      <c r="ANS21" s="7"/>
      <c r="ANT21" s="7"/>
      <c r="ANU21" s="7"/>
      <c r="ANV21" s="7"/>
      <c r="ANW21" s="7"/>
      <c r="ANX21" s="7"/>
      <c r="ANY21" s="7"/>
      <c r="ANZ21" s="7"/>
      <c r="AOA21" s="7"/>
      <c r="AOB21" s="7"/>
      <c r="AOC21" s="7"/>
      <c r="AOD21" s="7"/>
      <c r="AOE21" s="7"/>
      <c r="AOF21" s="7"/>
      <c r="AOG21" s="7"/>
      <c r="AOH21" s="7"/>
      <c r="AOI21" s="7"/>
      <c r="AOJ21" s="7"/>
      <c r="AOK21" s="7"/>
      <c r="AOL21" s="7"/>
      <c r="AOM21" s="7"/>
      <c r="AON21" s="7"/>
      <c r="AOO21" s="7"/>
      <c r="AOP21" s="7"/>
      <c r="AOQ21" s="7"/>
      <c r="AOR21" s="7"/>
      <c r="AOS21" s="7"/>
      <c r="AOT21" s="7"/>
      <c r="AOU21" s="7"/>
      <c r="AOV21" s="7"/>
      <c r="AOW21" s="7"/>
      <c r="AOX21" s="7"/>
      <c r="AOY21" s="7"/>
      <c r="AOZ21" s="7"/>
      <c r="APA21" s="7"/>
      <c r="APB21" s="7"/>
      <c r="APC21" s="7"/>
      <c r="APD21" s="7"/>
      <c r="APE21" s="7"/>
      <c r="APF21" s="7"/>
      <c r="APG21" s="7"/>
      <c r="APH21" s="7"/>
      <c r="API21" s="7"/>
      <c r="APJ21" s="7"/>
      <c r="APK21" s="7"/>
      <c r="APL21" s="7"/>
      <c r="APM21" s="7"/>
      <c r="APN21" s="7"/>
      <c r="APO21" s="7"/>
      <c r="APP21" s="7"/>
      <c r="APQ21" s="7"/>
      <c r="APR21" s="7"/>
      <c r="APS21" s="7"/>
      <c r="APT21" s="7"/>
      <c r="APU21" s="7"/>
      <c r="APV21" s="7"/>
      <c r="APW21" s="7"/>
      <c r="APX21" s="7"/>
      <c r="APY21" s="7"/>
      <c r="APZ21" s="7"/>
      <c r="AQA21" s="7"/>
      <c r="AQB21" s="7"/>
      <c r="AQC21" s="7"/>
      <c r="AQD21" s="7"/>
      <c r="AQE21" s="7"/>
      <c r="AQF21" s="7"/>
      <c r="AQG21" s="7"/>
      <c r="AQH21" s="7"/>
      <c r="AQI21" s="7"/>
      <c r="AQJ21" s="7"/>
      <c r="AQK21" s="7"/>
      <c r="AQL21" s="7"/>
      <c r="AQM21" s="7"/>
      <c r="AQN21" s="7"/>
      <c r="AQO21" s="7"/>
      <c r="AQP21" s="7"/>
      <c r="AQQ21" s="7"/>
      <c r="AQR21" s="7"/>
      <c r="AQS21" s="7"/>
      <c r="AQT21" s="7"/>
      <c r="AQU21" s="7"/>
      <c r="AQV21" s="7"/>
      <c r="AQW21" s="7"/>
      <c r="AQX21" s="7"/>
      <c r="AQY21" s="7"/>
      <c r="AQZ21" s="7"/>
      <c r="ARA21" s="7"/>
      <c r="ARB21" s="7"/>
      <c r="ARC21" s="7"/>
      <c r="ARD21" s="7"/>
      <c r="ARE21" s="7"/>
      <c r="ARF21" s="7"/>
      <c r="ARG21" s="7"/>
      <c r="ARH21" s="7"/>
      <c r="ARI21" s="7"/>
      <c r="ARJ21" s="7"/>
      <c r="ARK21" s="7"/>
      <c r="ARL21" s="7"/>
      <c r="ARM21" s="7"/>
      <c r="ARN21" s="7"/>
      <c r="ARO21" s="7"/>
      <c r="ARP21" s="7"/>
      <c r="ARQ21" s="7"/>
      <c r="ARR21" s="7"/>
      <c r="ARS21" s="7"/>
      <c r="ART21" s="7"/>
      <c r="ARU21" s="7"/>
      <c r="ARV21" s="7"/>
      <c r="ARW21" s="7"/>
      <c r="ARX21" s="7"/>
      <c r="ARY21" s="7"/>
      <c r="ARZ21" s="7"/>
      <c r="ASA21" s="7"/>
      <c r="ASB21" s="7"/>
      <c r="ASC21" s="7"/>
      <c r="ASD21" s="7"/>
      <c r="ASE21" s="7"/>
      <c r="ASF21" s="7"/>
      <c r="ASG21" s="7"/>
      <c r="ASH21" s="7"/>
      <c r="ASI21" s="7"/>
      <c r="ASJ21" s="7"/>
      <c r="ASK21" s="7"/>
      <c r="ASL21" s="7"/>
      <c r="ASM21" s="7"/>
      <c r="ASN21" s="7"/>
      <c r="ASO21" s="7"/>
      <c r="ASP21" s="7"/>
      <c r="ASQ21" s="7"/>
      <c r="ASR21" s="7"/>
      <c r="ASS21" s="7"/>
      <c r="AST21" s="7"/>
      <c r="ASU21" s="7"/>
      <c r="ASV21" s="7"/>
      <c r="ASW21" s="7"/>
      <c r="ASX21" s="7"/>
      <c r="ASY21" s="7"/>
      <c r="ASZ21" s="7"/>
      <c r="ATA21" s="7"/>
      <c r="ATB21" s="7"/>
      <c r="ATC21" s="7"/>
      <c r="ATD21" s="7"/>
      <c r="ATE21" s="7"/>
      <c r="ATF21" s="7"/>
      <c r="ATG21" s="7"/>
      <c r="ATH21" s="7"/>
      <c r="ATI21" s="7"/>
      <c r="ATJ21" s="7"/>
      <c r="ATK21" s="7"/>
      <c r="ATL21" s="7"/>
      <c r="ATM21" s="7"/>
      <c r="ATN21" s="7"/>
      <c r="ATO21" s="7"/>
      <c r="ATP21" s="7"/>
      <c r="ATQ21" s="7"/>
      <c r="ATR21" s="7"/>
      <c r="ATS21" s="7"/>
      <c r="ATT21" s="7"/>
      <c r="ATU21" s="7"/>
      <c r="ATV21" s="7"/>
      <c r="ATW21" s="7"/>
      <c r="ATX21" s="7"/>
      <c r="ATY21" s="7"/>
      <c r="ATZ21" s="7"/>
      <c r="AUA21" s="7"/>
      <c r="AUB21" s="7"/>
      <c r="AUC21" s="7"/>
      <c r="AUD21" s="7"/>
      <c r="AUE21" s="7"/>
      <c r="AUF21" s="7"/>
      <c r="AUG21" s="7"/>
      <c r="AUH21" s="7"/>
      <c r="AUI21" s="7"/>
      <c r="AUJ21" s="7"/>
      <c r="AUK21" s="7"/>
      <c r="AUL21" s="7"/>
      <c r="AUM21" s="7"/>
      <c r="AUN21" s="7"/>
      <c r="AUO21" s="7"/>
      <c r="AUP21" s="7"/>
      <c r="AUQ21" s="7"/>
      <c r="AUR21" s="7"/>
      <c r="AUS21" s="7"/>
      <c r="AUT21" s="7"/>
      <c r="AUU21" s="7"/>
      <c r="AUV21" s="7"/>
      <c r="AUW21" s="7"/>
      <c r="AUX21" s="7"/>
      <c r="AUY21" s="7"/>
      <c r="AUZ21" s="7"/>
      <c r="AVA21" s="7"/>
      <c r="AVB21" s="7"/>
      <c r="AVC21" s="7"/>
      <c r="AVD21" s="7"/>
      <c r="AVE21" s="7"/>
      <c r="AVF21" s="7"/>
      <c r="AVG21" s="7"/>
      <c r="AVH21" s="7"/>
      <c r="AVI21" s="7"/>
      <c r="AVJ21" s="7"/>
      <c r="AVK21" s="7"/>
      <c r="AVL21" s="7"/>
      <c r="AVM21" s="7"/>
      <c r="AVN21" s="7"/>
      <c r="AVO21" s="7"/>
      <c r="AVP21" s="7"/>
      <c r="AVQ21" s="7"/>
      <c r="AVR21" s="7"/>
      <c r="AVS21" s="7"/>
      <c r="AVT21" s="7"/>
      <c r="AVU21" s="7"/>
      <c r="AVV21" s="7"/>
      <c r="AVW21" s="7"/>
      <c r="AVX21" s="7"/>
      <c r="AVY21" s="7"/>
      <c r="AVZ21" s="7"/>
      <c r="AWA21" s="7"/>
      <c r="AWB21" s="7"/>
      <c r="AWC21" s="7"/>
      <c r="AWD21" s="7"/>
      <c r="AWE21" s="7"/>
      <c r="AWF21" s="7"/>
      <c r="AWG21" s="7"/>
      <c r="AWH21" s="7"/>
      <c r="AWI21" s="7"/>
      <c r="AWJ21" s="7"/>
      <c r="AWK21" s="7"/>
      <c r="AWL21" s="7"/>
      <c r="AWM21" s="7"/>
      <c r="AWN21" s="7"/>
      <c r="AWO21" s="7"/>
      <c r="AWP21" s="7"/>
      <c r="AWQ21" s="7"/>
      <c r="AWR21" s="7"/>
      <c r="AWS21" s="7"/>
      <c r="AWT21" s="7"/>
      <c r="AWU21" s="7"/>
      <c r="AWV21" s="7"/>
      <c r="AWW21" s="7"/>
      <c r="AWX21" s="7"/>
      <c r="AWY21" s="7"/>
      <c r="AWZ21" s="7"/>
      <c r="AXA21" s="7"/>
      <c r="AXB21" s="7"/>
      <c r="AXC21" s="7"/>
      <c r="AXD21" s="7"/>
      <c r="AXE21" s="7"/>
      <c r="AXF21" s="7"/>
      <c r="AXG21" s="7"/>
      <c r="AXH21" s="7"/>
      <c r="AXI21" s="7"/>
      <c r="AXJ21" s="7"/>
      <c r="AXK21" s="7"/>
      <c r="AXL21" s="7"/>
      <c r="AXM21" s="7"/>
      <c r="AXN21" s="7"/>
      <c r="AXO21" s="7"/>
      <c r="AXP21" s="7"/>
      <c r="AXQ21" s="7"/>
      <c r="AXR21" s="7"/>
      <c r="AXS21" s="7"/>
      <c r="AXT21" s="7"/>
      <c r="AXU21" s="7"/>
      <c r="AXV21" s="7"/>
      <c r="AXW21" s="7"/>
      <c r="AXX21" s="7"/>
      <c r="AXY21" s="7"/>
      <c r="AXZ21" s="7"/>
      <c r="AYA21" s="7"/>
      <c r="AYB21" s="7"/>
      <c r="AYC21" s="7"/>
      <c r="AYD21" s="7"/>
      <c r="AYE21" s="7"/>
      <c r="AYF21" s="7"/>
      <c r="AYG21" s="7"/>
      <c r="AYH21" s="7"/>
      <c r="AYI21" s="7"/>
      <c r="AYJ21" s="7"/>
      <c r="AYK21" s="7"/>
      <c r="AYL21" s="7"/>
      <c r="AYM21" s="7"/>
      <c r="AYN21" s="7"/>
      <c r="AYO21" s="7"/>
      <c r="AYP21" s="7"/>
      <c r="AYQ21" s="7"/>
      <c r="AYR21" s="7"/>
      <c r="AYS21" s="7"/>
      <c r="AYT21" s="7"/>
      <c r="AYU21" s="7"/>
      <c r="AYV21" s="7"/>
      <c r="AYW21" s="7"/>
      <c r="AYX21" s="7"/>
      <c r="AYY21" s="7"/>
      <c r="AYZ21" s="7"/>
      <c r="AZA21" s="7"/>
      <c r="AZB21" s="7"/>
      <c r="AZC21" s="7"/>
      <c r="AZD21" s="7"/>
      <c r="AZE21" s="7"/>
      <c r="AZF21" s="7"/>
      <c r="AZG21" s="7"/>
      <c r="AZH21" s="7"/>
      <c r="AZI21" s="7"/>
      <c r="AZJ21" s="7"/>
      <c r="AZK21" s="7"/>
      <c r="AZL21" s="7"/>
      <c r="AZM21" s="7"/>
      <c r="AZN21" s="7"/>
      <c r="AZO21" s="7"/>
      <c r="AZP21" s="7"/>
      <c r="AZQ21" s="7"/>
      <c r="AZR21" s="7"/>
      <c r="AZS21" s="7"/>
      <c r="AZT21" s="7"/>
      <c r="AZU21" s="7"/>
      <c r="AZV21" s="7"/>
      <c r="AZW21" s="7"/>
      <c r="AZX21" s="7"/>
      <c r="AZY21" s="7"/>
      <c r="AZZ21" s="7"/>
      <c r="BAA21" s="7"/>
      <c r="BAB21" s="7"/>
      <c r="BAC21" s="7"/>
      <c r="BAD21" s="7"/>
      <c r="BAE21" s="7"/>
      <c r="BAF21" s="7"/>
      <c r="BAG21" s="7"/>
      <c r="BAH21" s="7"/>
      <c r="BAI21" s="7"/>
      <c r="BAJ21" s="7"/>
      <c r="BAK21" s="7"/>
      <c r="BAL21" s="7"/>
      <c r="BAM21" s="7"/>
      <c r="BAN21" s="7"/>
      <c r="BAO21" s="7"/>
      <c r="BAP21" s="7"/>
      <c r="BAQ21" s="7"/>
      <c r="BAR21" s="7"/>
      <c r="BAS21" s="7"/>
      <c r="BAT21" s="7"/>
      <c r="BAU21" s="7"/>
      <c r="BAV21" s="7"/>
      <c r="BAW21" s="7"/>
      <c r="BAX21" s="7"/>
      <c r="BAY21" s="7"/>
      <c r="BAZ21" s="7"/>
      <c r="BBA21" s="7"/>
      <c r="BBB21" s="7"/>
      <c r="BBC21" s="7"/>
      <c r="BBD21" s="7"/>
      <c r="BBE21" s="7"/>
      <c r="BBF21" s="7"/>
      <c r="BBG21" s="7"/>
      <c r="BBH21" s="7"/>
      <c r="BBI21" s="7"/>
      <c r="BBJ21" s="7"/>
      <c r="BBK21" s="7"/>
      <c r="BBL21" s="7"/>
      <c r="BBM21" s="7"/>
      <c r="BBN21" s="7"/>
      <c r="BBO21" s="7"/>
      <c r="BBP21" s="7"/>
      <c r="BBQ21" s="7"/>
      <c r="BBR21" s="7"/>
      <c r="BBS21" s="7"/>
      <c r="BBT21" s="7"/>
      <c r="BBU21" s="7"/>
      <c r="BBV21" s="7"/>
      <c r="BBW21" s="7"/>
      <c r="BBX21" s="7"/>
      <c r="BBY21" s="7"/>
      <c r="BBZ21" s="7"/>
      <c r="BCA21" s="7"/>
      <c r="BCB21" s="7"/>
      <c r="BCC21" s="7"/>
      <c r="BCD21" s="7"/>
      <c r="BCE21" s="7"/>
      <c r="BCF21" s="7"/>
      <c r="BCG21" s="7"/>
      <c r="BCH21" s="7"/>
      <c r="BCI21" s="7"/>
      <c r="BCJ21" s="7"/>
      <c r="BCK21" s="7"/>
      <c r="BCL21" s="7"/>
      <c r="BCM21" s="7"/>
      <c r="BCN21" s="7"/>
      <c r="BCO21" s="7"/>
      <c r="BCP21" s="7"/>
      <c r="BCQ21" s="7"/>
      <c r="BCR21" s="7"/>
      <c r="BCS21" s="7"/>
      <c r="BCT21" s="7"/>
      <c r="BCU21" s="7"/>
      <c r="BCV21" s="7"/>
      <c r="BCW21" s="7"/>
      <c r="BCX21" s="7"/>
      <c r="BCY21" s="7"/>
      <c r="BCZ21" s="7"/>
      <c r="BDA21" s="7"/>
      <c r="BDB21" s="7"/>
      <c r="BDC21" s="7"/>
      <c r="BDD21" s="7"/>
      <c r="BDE21" s="7"/>
      <c r="BDF21" s="7"/>
      <c r="BDG21" s="7"/>
      <c r="BDH21" s="7"/>
      <c r="BDI21" s="7"/>
      <c r="BDJ21" s="7"/>
      <c r="BDK21" s="7"/>
      <c r="BDL21" s="7"/>
      <c r="BDM21" s="7"/>
      <c r="BDN21" s="7"/>
      <c r="BDO21" s="7"/>
      <c r="BDP21" s="7"/>
      <c r="BDQ21" s="7"/>
    </row>
    <row r="22" spans="1:1473" x14ac:dyDescent="0.35">
      <c r="A22" s="7"/>
      <c r="B22" s="696" t="s">
        <v>409</v>
      </c>
      <c r="C22" s="697"/>
      <c r="D22" s="718"/>
      <c r="E22" s="1530">
        <f>SUM(E14:E21)</f>
        <v>33.013873602108895</v>
      </c>
      <c r="F22" s="1217"/>
      <c r="G22" s="1530">
        <f>SUM(G14:G21)</f>
        <v>33.013873602108895</v>
      </c>
      <c r="H22" s="1217"/>
      <c r="I22" s="1530"/>
      <c r="J22" s="7"/>
      <c r="K22" s="7"/>
      <c r="L22" s="58"/>
      <c r="M22" s="7"/>
      <c r="N22" s="7"/>
      <c r="O22" s="591"/>
      <c r="P22" s="87"/>
      <c r="Q22" s="76"/>
      <c r="R22" s="7"/>
      <c r="S22" s="7"/>
      <c r="T22" s="8"/>
      <c r="U22" s="553"/>
      <c r="V22" s="7"/>
      <c r="W22" s="7"/>
      <c r="X22" s="7"/>
      <c r="Y22" s="7"/>
      <c r="Z22" s="7"/>
      <c r="AA22" s="80">
        <f>AA18/AA21</f>
        <v>0</v>
      </c>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c r="IW22" s="7"/>
      <c r="IX22" s="7"/>
      <c r="IY22" s="7"/>
      <c r="IZ22" s="7"/>
      <c r="JA22" s="7"/>
      <c r="JB22" s="7"/>
      <c r="JC22" s="7"/>
      <c r="JD22" s="7"/>
      <c r="JE22" s="7"/>
      <c r="JF22" s="7"/>
      <c r="JG22" s="7"/>
      <c r="JH22" s="7"/>
      <c r="JI22" s="7"/>
      <c r="JJ22" s="7"/>
      <c r="JK22" s="7"/>
      <c r="JL22" s="7"/>
      <c r="JM22" s="7"/>
      <c r="JN22" s="7"/>
      <c r="JO22" s="7"/>
      <c r="JP22" s="7"/>
      <c r="JQ22" s="7"/>
      <c r="JR22" s="7"/>
      <c r="JS22" s="7"/>
      <c r="JT22" s="7"/>
      <c r="JU22" s="7"/>
      <c r="JV22" s="7"/>
      <c r="JW22" s="7"/>
      <c r="JX22" s="7"/>
      <c r="JY22" s="7"/>
      <c r="JZ22" s="7"/>
      <c r="KA22" s="7"/>
      <c r="KB22" s="7"/>
      <c r="KC22" s="7"/>
      <c r="KD22" s="7"/>
      <c r="KE22" s="7"/>
      <c r="KF22" s="7"/>
      <c r="KG22" s="7"/>
      <c r="KH22" s="7"/>
      <c r="KI22" s="7"/>
      <c r="KJ22" s="7"/>
      <c r="KK22" s="7"/>
      <c r="KL22" s="7"/>
      <c r="KM22" s="7"/>
      <c r="KN22" s="7"/>
      <c r="KO22" s="7"/>
      <c r="KP22" s="7"/>
      <c r="KQ22" s="7"/>
      <c r="KR22" s="7"/>
      <c r="KS22" s="7"/>
      <c r="KT22" s="7"/>
      <c r="KU22" s="7"/>
      <c r="KV22" s="7"/>
      <c r="KW22" s="7"/>
      <c r="KX22" s="7"/>
      <c r="KY22" s="7"/>
      <c r="KZ22" s="7"/>
      <c r="LA22" s="7"/>
      <c r="LB22" s="7"/>
      <c r="LC22" s="7"/>
      <c r="LD22" s="7"/>
      <c r="LE22" s="7"/>
      <c r="LF22" s="7"/>
      <c r="LG22" s="7"/>
      <c r="LH22" s="7"/>
      <c r="LI22" s="7"/>
      <c r="LJ22" s="7"/>
      <c r="LK22" s="7"/>
      <c r="LL22" s="7"/>
      <c r="LM22" s="7"/>
      <c r="LN22" s="7"/>
      <c r="LO22" s="7"/>
      <c r="LP22" s="7"/>
      <c r="LQ22" s="7"/>
      <c r="LR22" s="7"/>
      <c r="LS22" s="7"/>
      <c r="LT22" s="7"/>
      <c r="LU22" s="7"/>
      <c r="LV22" s="7"/>
      <c r="LW22" s="7"/>
      <c r="LX22" s="7"/>
      <c r="LY22" s="7"/>
      <c r="LZ22" s="7"/>
      <c r="MA22" s="7"/>
      <c r="MB22" s="7"/>
      <c r="MC22" s="7"/>
      <c r="MD22" s="7"/>
      <c r="ME22" s="7"/>
      <c r="MF22" s="7"/>
      <c r="MG22" s="7"/>
      <c r="MH22" s="7"/>
      <c r="MI22" s="7"/>
      <c r="MJ22" s="7"/>
      <c r="MK22" s="7"/>
      <c r="ML22" s="7"/>
      <c r="MM22" s="7"/>
      <c r="MN22" s="7"/>
      <c r="MO22" s="7"/>
      <c r="MP22" s="7"/>
      <c r="MQ22" s="7"/>
      <c r="MR22" s="7"/>
      <c r="MS22" s="7"/>
      <c r="MT22" s="7"/>
      <c r="MU22" s="7"/>
      <c r="MV22" s="7"/>
      <c r="MW22" s="7"/>
      <c r="MX22" s="7"/>
      <c r="MY22" s="7"/>
      <c r="MZ22" s="7"/>
      <c r="NA22" s="7"/>
      <c r="NB22" s="7"/>
      <c r="NC22" s="7"/>
      <c r="ND22" s="7"/>
      <c r="NE22" s="7"/>
      <c r="NF22" s="7"/>
      <c r="NG22" s="7"/>
      <c r="NH22" s="7"/>
      <c r="NI22" s="7"/>
      <c r="NJ22" s="7"/>
      <c r="NK22" s="7"/>
      <c r="NL22" s="7"/>
      <c r="NM22" s="7"/>
      <c r="NN22" s="7"/>
      <c r="NO22" s="7"/>
      <c r="NP22" s="7"/>
      <c r="NQ22" s="7"/>
      <c r="NR22" s="7"/>
      <c r="NS22" s="7"/>
      <c r="NT22" s="7"/>
      <c r="NU22" s="7"/>
      <c r="NV22" s="7"/>
      <c r="NW22" s="7"/>
      <c r="NX22" s="7"/>
      <c r="NY22" s="7"/>
      <c r="NZ22" s="7"/>
      <c r="OA22" s="7"/>
      <c r="OB22" s="7"/>
      <c r="OC22" s="7"/>
      <c r="OD22" s="7"/>
      <c r="OE22" s="7"/>
      <c r="OF22" s="7"/>
      <c r="OG22" s="7"/>
      <c r="OH22" s="7"/>
      <c r="OI22" s="7"/>
      <c r="OJ22" s="7"/>
      <c r="OK22" s="7"/>
      <c r="OL22" s="7"/>
      <c r="OM22" s="7"/>
      <c r="ON22" s="7"/>
      <c r="OO22" s="7"/>
      <c r="OP22" s="7"/>
      <c r="OQ22" s="7"/>
      <c r="OR22" s="7"/>
      <c r="OS22" s="7"/>
      <c r="OT22" s="7"/>
      <c r="OU22" s="7"/>
      <c r="OV22" s="7"/>
      <c r="OW22" s="7"/>
      <c r="OX22" s="7"/>
      <c r="OY22" s="7"/>
      <c r="OZ22" s="7"/>
      <c r="PA22" s="7"/>
      <c r="PB22" s="7"/>
      <c r="PC22" s="7"/>
      <c r="PD22" s="7"/>
      <c r="PE22" s="7"/>
      <c r="PF22" s="7"/>
      <c r="PG22" s="7"/>
      <c r="PH22" s="7"/>
      <c r="PI22" s="7"/>
      <c r="PJ22" s="7"/>
      <c r="PK22" s="7"/>
      <c r="PL22" s="7"/>
      <c r="PM22" s="7"/>
      <c r="PN22" s="7"/>
      <c r="PO22" s="7"/>
      <c r="PP22" s="7"/>
      <c r="PQ22" s="7"/>
      <c r="PR22" s="7"/>
      <c r="PS22" s="7"/>
      <c r="PT22" s="7"/>
      <c r="PU22" s="7"/>
      <c r="PV22" s="7"/>
      <c r="PW22" s="7"/>
      <c r="PX22" s="7"/>
      <c r="PY22" s="7"/>
      <c r="PZ22" s="7"/>
      <c r="QA22" s="7"/>
      <c r="QB22" s="7"/>
      <c r="QC22" s="7"/>
      <c r="QD22" s="7"/>
      <c r="QE22" s="7"/>
      <c r="QF22" s="7"/>
      <c r="QG22" s="7"/>
      <c r="QH22" s="7"/>
      <c r="QI22" s="7"/>
      <c r="QJ22" s="7"/>
      <c r="QK22" s="7"/>
      <c r="QL22" s="7"/>
      <c r="QM22" s="7"/>
      <c r="QN22" s="7"/>
      <c r="QO22" s="7"/>
      <c r="QP22" s="7"/>
      <c r="QQ22" s="7"/>
      <c r="QR22" s="7"/>
      <c r="QS22" s="7"/>
      <c r="QT22" s="7"/>
      <c r="QU22" s="7"/>
      <c r="QV22" s="7"/>
      <c r="QW22" s="7"/>
      <c r="QX22" s="7"/>
      <c r="QY22" s="7"/>
      <c r="QZ22" s="7"/>
      <c r="RA22" s="7"/>
      <c r="RB22" s="7"/>
      <c r="RC22" s="7"/>
      <c r="RD22" s="7"/>
      <c r="RE22" s="7"/>
      <c r="RF22" s="7"/>
      <c r="RG22" s="7"/>
      <c r="RH22" s="7"/>
      <c r="RI22" s="7"/>
      <c r="RJ22" s="7"/>
      <c r="RK22" s="7"/>
      <c r="RL22" s="7"/>
      <c r="RM22" s="7"/>
      <c r="RN22" s="7"/>
      <c r="RO22" s="7"/>
      <c r="RP22" s="7"/>
      <c r="RQ22" s="7"/>
      <c r="RR22" s="7"/>
      <c r="RS22" s="7"/>
      <c r="RT22" s="7"/>
      <c r="RU22" s="7"/>
      <c r="RV22" s="7"/>
      <c r="RW22" s="7"/>
      <c r="RX22" s="7"/>
      <c r="RY22" s="7"/>
      <c r="RZ22" s="7"/>
      <c r="SA22" s="7"/>
      <c r="SB22" s="7"/>
      <c r="SC22" s="7"/>
      <c r="SD22" s="7"/>
      <c r="SE22" s="7"/>
      <c r="SF22" s="7"/>
      <c r="SG22" s="7"/>
      <c r="SH22" s="7"/>
      <c r="SI22" s="7"/>
      <c r="SJ22" s="7"/>
      <c r="SK22" s="7"/>
      <c r="SL22" s="7"/>
      <c r="SM22" s="7"/>
      <c r="SN22" s="7"/>
      <c r="SO22" s="7"/>
      <c r="SP22" s="7"/>
      <c r="SQ22" s="7"/>
      <c r="SR22" s="7"/>
      <c r="SS22" s="7"/>
      <c r="ST22" s="7"/>
      <c r="SU22" s="7"/>
      <c r="SV22" s="7"/>
      <c r="SW22" s="7"/>
      <c r="SX22" s="7"/>
      <c r="SY22" s="7"/>
      <c r="SZ22" s="7"/>
      <c r="TA22" s="7"/>
      <c r="TB22" s="7"/>
      <c r="TC22" s="7"/>
      <c r="TD22" s="7"/>
      <c r="TE22" s="7"/>
      <c r="TF22" s="7"/>
      <c r="TG22" s="7"/>
      <c r="TH22" s="7"/>
      <c r="TI22" s="7"/>
      <c r="TJ22" s="7"/>
      <c r="TK22" s="7"/>
      <c r="TL22" s="7"/>
      <c r="TM22" s="7"/>
      <c r="TN22" s="7"/>
      <c r="TO22" s="7"/>
      <c r="TP22" s="7"/>
      <c r="TQ22" s="7"/>
      <c r="TR22" s="7"/>
      <c r="TS22" s="7"/>
      <c r="TT22" s="7"/>
      <c r="TU22" s="7"/>
      <c r="TV22" s="7"/>
      <c r="TW22" s="7"/>
      <c r="TX22" s="7"/>
      <c r="TY22" s="7"/>
      <c r="TZ22" s="7"/>
      <c r="UA22" s="7"/>
      <c r="UB22" s="7"/>
      <c r="UC22" s="7"/>
      <c r="UD22" s="7"/>
      <c r="UE22" s="7"/>
      <c r="UF22" s="7"/>
      <c r="UG22" s="7"/>
      <c r="UH22" s="7"/>
      <c r="UI22" s="7"/>
      <c r="UJ22" s="7"/>
      <c r="UK22" s="7"/>
      <c r="UL22" s="7"/>
      <c r="UM22" s="7"/>
      <c r="UN22" s="7"/>
      <c r="UO22" s="7"/>
      <c r="UP22" s="7"/>
      <c r="UQ22" s="7"/>
      <c r="UR22" s="7"/>
      <c r="US22" s="7"/>
      <c r="UT22" s="7"/>
      <c r="UU22" s="7"/>
      <c r="UV22" s="7"/>
      <c r="UW22" s="7"/>
      <c r="UX22" s="7"/>
      <c r="UY22" s="7"/>
      <c r="UZ22" s="7"/>
      <c r="VA22" s="7"/>
      <c r="VB22" s="7"/>
      <c r="VC22" s="7"/>
      <c r="VD22" s="7"/>
      <c r="VE22" s="7"/>
      <c r="VF22" s="7"/>
      <c r="VG22" s="7"/>
      <c r="VH22" s="7"/>
      <c r="VI22" s="7"/>
      <c r="VJ22" s="7"/>
      <c r="VK22" s="7"/>
      <c r="VL22" s="7"/>
      <c r="VM22" s="7"/>
      <c r="VN22" s="7"/>
      <c r="VO22" s="7"/>
      <c r="VP22" s="7"/>
      <c r="VQ22" s="7"/>
      <c r="VR22" s="7"/>
      <c r="VS22" s="7"/>
      <c r="VT22" s="7"/>
      <c r="VU22" s="7"/>
      <c r="VV22" s="7"/>
      <c r="VW22" s="7"/>
      <c r="VX22" s="7"/>
      <c r="VY22" s="7"/>
      <c r="VZ22" s="7"/>
      <c r="WA22" s="7"/>
      <c r="WB22" s="7"/>
      <c r="WC22" s="7"/>
      <c r="WD22" s="7"/>
      <c r="WE22" s="7"/>
      <c r="WF22" s="7"/>
      <c r="WG22" s="7"/>
      <c r="WH22" s="7"/>
      <c r="WI22" s="7"/>
      <c r="WJ22" s="7"/>
      <c r="WK22" s="7"/>
      <c r="WL22" s="7"/>
      <c r="WM22" s="7"/>
      <c r="WN22" s="7"/>
      <c r="WO22" s="7"/>
      <c r="WP22" s="7"/>
      <c r="WQ22" s="7"/>
      <c r="WR22" s="7"/>
      <c r="WS22" s="7"/>
      <c r="WT22" s="7"/>
      <c r="WU22" s="7"/>
      <c r="WV22" s="7"/>
      <c r="WW22" s="7"/>
      <c r="WX22" s="7"/>
      <c r="WY22" s="7"/>
      <c r="WZ22" s="7"/>
      <c r="XA22" s="7"/>
      <c r="XB22" s="7"/>
      <c r="XC22" s="7"/>
      <c r="XD22" s="7"/>
      <c r="XE22" s="7"/>
      <c r="XF22" s="7"/>
      <c r="XG22" s="7"/>
      <c r="XH22" s="7"/>
      <c r="XI22" s="7"/>
      <c r="XJ22" s="7"/>
      <c r="XK22" s="7"/>
      <c r="XL22" s="7"/>
      <c r="XM22" s="7"/>
      <c r="XN22" s="7"/>
      <c r="XO22" s="7"/>
      <c r="XP22" s="7"/>
      <c r="XQ22" s="7"/>
      <c r="XR22" s="7"/>
      <c r="XS22" s="7"/>
      <c r="XT22" s="7"/>
      <c r="XU22" s="7"/>
      <c r="XV22" s="7"/>
      <c r="XW22" s="7"/>
      <c r="XX22" s="7"/>
      <c r="XY22" s="7"/>
      <c r="XZ22" s="7"/>
      <c r="YA22" s="7"/>
      <c r="YB22" s="7"/>
      <c r="YC22" s="7"/>
      <c r="YD22" s="7"/>
      <c r="YE22" s="7"/>
      <c r="YF22" s="7"/>
      <c r="YG22" s="7"/>
      <c r="YH22" s="7"/>
      <c r="YI22" s="7"/>
      <c r="YJ22" s="7"/>
      <c r="YK22" s="7"/>
      <c r="YL22" s="7"/>
      <c r="YM22" s="7"/>
      <c r="YN22" s="7"/>
      <c r="YO22" s="7"/>
      <c r="YP22" s="7"/>
      <c r="YQ22" s="7"/>
      <c r="YR22" s="7"/>
      <c r="YS22" s="7"/>
      <c r="YT22" s="7"/>
      <c r="YU22" s="7"/>
      <c r="YV22" s="7"/>
      <c r="YW22" s="7"/>
      <c r="YX22" s="7"/>
      <c r="YY22" s="7"/>
      <c r="YZ22" s="7"/>
      <c r="ZA22" s="7"/>
      <c r="ZB22" s="7"/>
      <c r="ZC22" s="7"/>
      <c r="ZD22" s="7"/>
      <c r="ZE22" s="7"/>
      <c r="ZF22" s="7"/>
      <c r="ZG22" s="7"/>
      <c r="ZH22" s="7"/>
      <c r="ZI22" s="7"/>
      <c r="ZJ22" s="7"/>
      <c r="ZK22" s="7"/>
      <c r="ZL22" s="7"/>
      <c r="ZM22" s="7"/>
      <c r="ZN22" s="7"/>
      <c r="ZO22" s="7"/>
      <c r="ZP22" s="7"/>
      <c r="ZQ22" s="7"/>
      <c r="ZR22" s="7"/>
      <c r="ZS22" s="7"/>
      <c r="ZT22" s="7"/>
      <c r="ZU22" s="7"/>
      <c r="ZV22" s="7"/>
      <c r="ZW22" s="7"/>
      <c r="ZX22" s="7"/>
      <c r="ZY22" s="7"/>
      <c r="ZZ22" s="7"/>
      <c r="AAA22" s="7"/>
      <c r="AAB22" s="7"/>
      <c r="AAC22" s="7"/>
      <c r="AAD22" s="7"/>
      <c r="AAE22" s="7"/>
      <c r="AAF22" s="7"/>
      <c r="AAG22" s="7"/>
      <c r="AAH22" s="7"/>
      <c r="AAI22" s="7"/>
      <c r="AAJ22" s="7"/>
      <c r="AAK22" s="7"/>
      <c r="AAL22" s="7"/>
      <c r="AAM22" s="7"/>
      <c r="AAN22" s="7"/>
      <c r="AAO22" s="7"/>
      <c r="AAP22" s="7"/>
      <c r="AAQ22" s="7"/>
      <c r="AAR22" s="7"/>
      <c r="AAS22" s="7"/>
      <c r="AAT22" s="7"/>
      <c r="AAU22" s="7"/>
      <c r="AAV22" s="7"/>
      <c r="AAW22" s="7"/>
      <c r="AAX22" s="7"/>
      <c r="AAY22" s="7"/>
      <c r="AAZ22" s="7"/>
      <c r="ABA22" s="7"/>
      <c r="ABB22" s="7"/>
      <c r="ABC22" s="7"/>
      <c r="ABD22" s="7"/>
      <c r="ABE22" s="7"/>
      <c r="ABF22" s="7"/>
      <c r="ABG22" s="7"/>
      <c r="ABH22" s="7"/>
      <c r="ABI22" s="7"/>
      <c r="ABJ22" s="7"/>
      <c r="ABK22" s="7"/>
      <c r="ABL22" s="7"/>
      <c r="ABM22" s="7"/>
      <c r="ABN22" s="7"/>
      <c r="ABO22" s="7"/>
      <c r="ABP22" s="7"/>
      <c r="ABQ22" s="7"/>
      <c r="ABR22" s="7"/>
      <c r="ABS22" s="7"/>
      <c r="ABT22" s="7"/>
      <c r="ABU22" s="7"/>
      <c r="ABV22" s="7"/>
      <c r="ABW22" s="7"/>
      <c r="ABX22" s="7"/>
      <c r="ABY22" s="7"/>
      <c r="ABZ22" s="7"/>
      <c r="ACA22" s="7"/>
      <c r="ACB22" s="7"/>
      <c r="ACC22" s="7"/>
      <c r="ACD22" s="7"/>
      <c r="ACE22" s="7"/>
      <c r="ACF22" s="7"/>
      <c r="ACG22" s="7"/>
      <c r="ACH22" s="7"/>
      <c r="ACI22" s="7"/>
      <c r="ACJ22" s="7"/>
      <c r="ACK22" s="7"/>
      <c r="ACL22" s="7"/>
      <c r="ACM22" s="7"/>
      <c r="ACN22" s="7"/>
      <c r="ACO22" s="7"/>
      <c r="ACP22" s="7"/>
      <c r="ACQ22" s="7"/>
      <c r="ACR22" s="7"/>
      <c r="ACS22" s="7"/>
      <c r="ACT22" s="7"/>
      <c r="ACU22" s="7"/>
      <c r="ACV22" s="7"/>
      <c r="ACW22" s="7"/>
      <c r="ACX22" s="7"/>
      <c r="ACY22" s="7"/>
      <c r="ACZ22" s="7"/>
      <c r="ADA22" s="7"/>
      <c r="ADB22" s="7"/>
      <c r="ADC22" s="7"/>
      <c r="ADD22" s="7"/>
      <c r="ADE22" s="7"/>
      <c r="ADF22" s="7"/>
      <c r="ADG22" s="7"/>
      <c r="ADH22" s="7"/>
      <c r="ADI22" s="7"/>
      <c r="ADJ22" s="7"/>
      <c r="ADK22" s="7"/>
      <c r="ADL22" s="7"/>
      <c r="ADM22" s="7"/>
      <c r="ADN22" s="7"/>
      <c r="ADO22" s="7"/>
      <c r="ADP22" s="7"/>
      <c r="ADQ22" s="7"/>
      <c r="ADR22" s="7"/>
      <c r="ADS22" s="7"/>
      <c r="ADT22" s="7"/>
      <c r="ADU22" s="7"/>
      <c r="ADV22" s="7"/>
      <c r="ADW22" s="7"/>
      <c r="ADX22" s="7"/>
      <c r="ADY22" s="7"/>
      <c r="ADZ22" s="7"/>
      <c r="AEA22" s="7"/>
      <c r="AEB22" s="7"/>
      <c r="AEC22" s="7"/>
      <c r="AED22" s="7"/>
      <c r="AEE22" s="7"/>
      <c r="AEF22" s="7"/>
      <c r="AEG22" s="7"/>
      <c r="AEH22" s="7"/>
      <c r="AEI22" s="7"/>
      <c r="AEJ22" s="7"/>
      <c r="AEK22" s="7"/>
      <c r="AEL22" s="7"/>
      <c r="AEM22" s="7"/>
      <c r="AEN22" s="7"/>
      <c r="AEO22" s="7"/>
      <c r="AEP22" s="7"/>
      <c r="AEQ22" s="7"/>
      <c r="AER22" s="7"/>
      <c r="AES22" s="7"/>
      <c r="AET22" s="7"/>
      <c r="AEU22" s="7"/>
      <c r="AEV22" s="7"/>
      <c r="AEW22" s="7"/>
      <c r="AEX22" s="7"/>
      <c r="AEY22" s="7"/>
      <c r="AEZ22" s="7"/>
      <c r="AFA22" s="7"/>
      <c r="AFB22" s="7"/>
      <c r="AFC22" s="7"/>
      <c r="AFD22" s="7"/>
      <c r="AFE22" s="7"/>
      <c r="AFF22" s="7"/>
      <c r="AFG22" s="7"/>
      <c r="AFH22" s="7"/>
      <c r="AFI22" s="7"/>
      <c r="AFJ22" s="7"/>
      <c r="AFK22" s="7"/>
      <c r="AFL22" s="7"/>
      <c r="AFM22" s="7"/>
      <c r="AFN22" s="7"/>
      <c r="AFO22" s="7"/>
      <c r="AFP22" s="7"/>
      <c r="AFQ22" s="7"/>
      <c r="AFR22" s="7"/>
      <c r="AFS22" s="7"/>
      <c r="AFT22" s="7"/>
      <c r="AFU22" s="7"/>
      <c r="AFV22" s="7"/>
      <c r="AFW22" s="7"/>
      <c r="AFX22" s="7"/>
      <c r="AFY22" s="7"/>
      <c r="AFZ22" s="7"/>
      <c r="AGA22" s="7"/>
      <c r="AGB22" s="7"/>
      <c r="AGC22" s="7"/>
      <c r="AGD22" s="7"/>
      <c r="AGE22" s="7"/>
      <c r="AGF22" s="7"/>
      <c r="AGG22" s="7"/>
      <c r="AGH22" s="7"/>
      <c r="AGI22" s="7"/>
      <c r="AGJ22" s="7"/>
      <c r="AGK22" s="7"/>
      <c r="AGL22" s="7"/>
      <c r="AGM22" s="7"/>
      <c r="AGN22" s="7"/>
      <c r="AGO22" s="7"/>
      <c r="AGP22" s="7"/>
      <c r="AGQ22" s="7"/>
      <c r="AGR22" s="7"/>
      <c r="AGS22" s="7"/>
      <c r="AGT22" s="7"/>
      <c r="AGU22" s="7"/>
      <c r="AGV22" s="7"/>
      <c r="AGW22" s="7"/>
      <c r="AGX22" s="7"/>
      <c r="AGY22" s="7"/>
      <c r="AGZ22" s="7"/>
      <c r="AHA22" s="7"/>
      <c r="AHB22" s="7"/>
      <c r="AHC22" s="7"/>
      <c r="AHD22" s="7"/>
      <c r="AHE22" s="7"/>
      <c r="AHF22" s="7"/>
      <c r="AHG22" s="7"/>
      <c r="AHH22" s="7"/>
      <c r="AHI22" s="7"/>
      <c r="AHJ22" s="7"/>
      <c r="AHK22" s="7"/>
      <c r="AHL22" s="7"/>
      <c r="AHM22" s="7"/>
      <c r="AHN22" s="7"/>
      <c r="AHO22" s="7"/>
      <c r="AHP22" s="7"/>
      <c r="AHQ22" s="7"/>
      <c r="AHR22" s="7"/>
      <c r="AHS22" s="7"/>
      <c r="AHT22" s="7"/>
      <c r="AHU22" s="7"/>
      <c r="AHV22" s="7"/>
      <c r="AHW22" s="7"/>
      <c r="AHX22" s="7"/>
      <c r="AHY22" s="7"/>
      <c r="AHZ22" s="7"/>
      <c r="AIA22" s="7"/>
      <c r="AIB22" s="7"/>
      <c r="AIC22" s="7"/>
      <c r="AID22" s="7"/>
      <c r="AIE22" s="7"/>
      <c r="AIF22" s="7"/>
      <c r="AIG22" s="7"/>
      <c r="AIH22" s="7"/>
      <c r="AII22" s="7"/>
      <c r="AIJ22" s="7"/>
      <c r="AIK22" s="7"/>
      <c r="AIL22" s="7"/>
      <c r="AIM22" s="7"/>
      <c r="AIN22" s="7"/>
      <c r="AIO22" s="7"/>
      <c r="AIP22" s="7"/>
      <c r="AIQ22" s="7"/>
      <c r="AIR22" s="7"/>
      <c r="AIS22" s="7"/>
      <c r="AIT22" s="7"/>
      <c r="AIU22" s="7"/>
      <c r="AIV22" s="7"/>
      <c r="AIW22" s="7"/>
      <c r="AIX22" s="7"/>
      <c r="AIY22" s="7"/>
      <c r="AIZ22" s="7"/>
      <c r="AJA22" s="7"/>
      <c r="AJB22" s="7"/>
      <c r="AJC22" s="7"/>
      <c r="AJD22" s="7"/>
      <c r="AJE22" s="7"/>
      <c r="AJF22" s="7"/>
      <c r="AJG22" s="7"/>
      <c r="AJH22" s="7"/>
      <c r="AJI22" s="7"/>
      <c r="AJJ22" s="7"/>
      <c r="AJK22" s="7"/>
      <c r="AJL22" s="7"/>
      <c r="AJM22" s="7"/>
      <c r="AJN22" s="7"/>
      <c r="AJO22" s="7"/>
      <c r="AJP22" s="7"/>
      <c r="AJQ22" s="7"/>
      <c r="AJR22" s="7"/>
      <c r="AJS22" s="7"/>
      <c r="AJT22" s="7"/>
      <c r="AJU22" s="7"/>
      <c r="AJV22" s="7"/>
      <c r="AJW22" s="7"/>
      <c r="AJX22" s="7"/>
      <c r="AJY22" s="7"/>
      <c r="AJZ22" s="7"/>
      <c r="AKA22" s="7"/>
      <c r="AKB22" s="7"/>
      <c r="AKC22" s="7"/>
      <c r="AKD22" s="7"/>
      <c r="AKE22" s="7"/>
      <c r="AKF22" s="7"/>
      <c r="AKG22" s="7"/>
      <c r="AKH22" s="7"/>
      <c r="AKI22" s="7"/>
      <c r="AKJ22" s="7"/>
      <c r="AKK22" s="7"/>
      <c r="AKL22" s="7"/>
      <c r="AKM22" s="7"/>
      <c r="AKN22" s="7"/>
      <c r="AKO22" s="7"/>
      <c r="AKP22" s="7"/>
      <c r="AKQ22" s="7"/>
      <c r="AKR22" s="7"/>
      <c r="AKS22" s="7"/>
      <c r="AKT22" s="7"/>
      <c r="AKU22" s="7"/>
      <c r="AKV22" s="7"/>
      <c r="AKW22" s="7"/>
      <c r="AKX22" s="7"/>
      <c r="AKY22" s="7"/>
      <c r="AKZ22" s="7"/>
      <c r="ALA22" s="7"/>
      <c r="ALB22" s="7"/>
      <c r="ALC22" s="7"/>
      <c r="ALD22" s="7"/>
      <c r="ALE22" s="7"/>
      <c r="ALF22" s="7"/>
      <c r="ALG22" s="7"/>
      <c r="ALH22" s="7"/>
      <c r="ALI22" s="7"/>
      <c r="ALJ22" s="7"/>
      <c r="ALK22" s="7"/>
      <c r="ALL22" s="7"/>
      <c r="ALM22" s="7"/>
      <c r="ALN22" s="7"/>
      <c r="ALO22" s="7"/>
      <c r="ALP22" s="7"/>
      <c r="ALQ22" s="7"/>
      <c r="ALR22" s="7"/>
      <c r="ALS22" s="7"/>
      <c r="ALT22" s="7"/>
      <c r="ALU22" s="7"/>
      <c r="ALV22" s="7"/>
      <c r="ALW22" s="7"/>
      <c r="ALX22" s="7"/>
      <c r="ALY22" s="7"/>
      <c r="ALZ22" s="7"/>
      <c r="AMA22" s="7"/>
      <c r="AMB22" s="7"/>
      <c r="AMC22" s="7"/>
      <c r="AMD22" s="7"/>
      <c r="AME22" s="7"/>
      <c r="AMF22" s="7"/>
      <c r="AMG22" s="7"/>
      <c r="AMH22" s="7"/>
      <c r="AMI22" s="7"/>
      <c r="AMJ22" s="7"/>
      <c r="AMK22" s="7"/>
      <c r="AML22" s="7"/>
      <c r="AMM22" s="7"/>
      <c r="AMN22" s="7"/>
      <c r="AMO22" s="7"/>
      <c r="AMP22" s="7"/>
      <c r="AMQ22" s="7"/>
      <c r="AMR22" s="7"/>
      <c r="AMS22" s="7"/>
      <c r="AMT22" s="7"/>
      <c r="AMU22" s="7"/>
      <c r="AMV22" s="7"/>
      <c r="AMW22" s="7"/>
      <c r="AMX22" s="7"/>
      <c r="AMY22" s="7"/>
      <c r="AMZ22" s="7"/>
      <c r="ANA22" s="7"/>
      <c r="ANB22" s="7"/>
      <c r="ANC22" s="7"/>
      <c r="AND22" s="7"/>
      <c r="ANE22" s="7"/>
      <c r="ANF22" s="7"/>
      <c r="ANG22" s="7"/>
      <c r="ANH22" s="7"/>
      <c r="ANI22" s="7"/>
      <c r="ANJ22" s="7"/>
      <c r="ANK22" s="7"/>
      <c r="ANL22" s="7"/>
      <c r="ANM22" s="7"/>
      <c r="ANN22" s="7"/>
      <c r="ANO22" s="7"/>
      <c r="ANP22" s="7"/>
      <c r="ANQ22" s="7"/>
      <c r="ANR22" s="7"/>
      <c r="ANS22" s="7"/>
      <c r="ANT22" s="7"/>
      <c r="ANU22" s="7"/>
      <c r="ANV22" s="7"/>
      <c r="ANW22" s="7"/>
      <c r="ANX22" s="7"/>
      <c r="ANY22" s="7"/>
      <c r="ANZ22" s="7"/>
      <c r="AOA22" s="7"/>
      <c r="AOB22" s="7"/>
      <c r="AOC22" s="7"/>
      <c r="AOD22" s="7"/>
      <c r="AOE22" s="7"/>
      <c r="AOF22" s="7"/>
      <c r="AOG22" s="7"/>
      <c r="AOH22" s="7"/>
      <c r="AOI22" s="7"/>
      <c r="AOJ22" s="7"/>
      <c r="AOK22" s="7"/>
      <c r="AOL22" s="7"/>
      <c r="AOM22" s="7"/>
      <c r="AON22" s="7"/>
      <c r="AOO22" s="7"/>
      <c r="AOP22" s="7"/>
      <c r="AOQ22" s="7"/>
      <c r="AOR22" s="7"/>
      <c r="AOS22" s="7"/>
      <c r="AOT22" s="7"/>
      <c r="AOU22" s="7"/>
      <c r="AOV22" s="7"/>
      <c r="AOW22" s="7"/>
      <c r="AOX22" s="7"/>
      <c r="AOY22" s="7"/>
      <c r="AOZ22" s="7"/>
      <c r="APA22" s="7"/>
      <c r="APB22" s="7"/>
      <c r="APC22" s="7"/>
      <c r="APD22" s="7"/>
      <c r="APE22" s="7"/>
      <c r="APF22" s="7"/>
      <c r="APG22" s="7"/>
      <c r="APH22" s="7"/>
      <c r="API22" s="7"/>
      <c r="APJ22" s="7"/>
      <c r="APK22" s="7"/>
      <c r="APL22" s="7"/>
      <c r="APM22" s="7"/>
      <c r="APN22" s="7"/>
      <c r="APO22" s="7"/>
      <c r="APP22" s="7"/>
      <c r="APQ22" s="7"/>
      <c r="APR22" s="7"/>
      <c r="APS22" s="7"/>
      <c r="APT22" s="7"/>
      <c r="APU22" s="7"/>
      <c r="APV22" s="7"/>
      <c r="APW22" s="7"/>
      <c r="APX22" s="7"/>
      <c r="APY22" s="7"/>
      <c r="APZ22" s="7"/>
      <c r="AQA22" s="7"/>
      <c r="AQB22" s="7"/>
      <c r="AQC22" s="7"/>
      <c r="AQD22" s="7"/>
      <c r="AQE22" s="7"/>
      <c r="AQF22" s="7"/>
      <c r="AQG22" s="7"/>
      <c r="AQH22" s="7"/>
      <c r="AQI22" s="7"/>
      <c r="AQJ22" s="7"/>
      <c r="AQK22" s="7"/>
      <c r="AQL22" s="7"/>
      <c r="AQM22" s="7"/>
      <c r="AQN22" s="7"/>
      <c r="AQO22" s="7"/>
      <c r="AQP22" s="7"/>
      <c r="AQQ22" s="7"/>
      <c r="AQR22" s="7"/>
      <c r="AQS22" s="7"/>
      <c r="AQT22" s="7"/>
      <c r="AQU22" s="7"/>
      <c r="AQV22" s="7"/>
      <c r="AQW22" s="7"/>
      <c r="AQX22" s="7"/>
      <c r="AQY22" s="7"/>
      <c r="AQZ22" s="7"/>
      <c r="ARA22" s="7"/>
      <c r="ARB22" s="7"/>
      <c r="ARC22" s="7"/>
      <c r="ARD22" s="7"/>
      <c r="ARE22" s="7"/>
      <c r="ARF22" s="7"/>
      <c r="ARG22" s="7"/>
      <c r="ARH22" s="7"/>
      <c r="ARI22" s="7"/>
      <c r="ARJ22" s="7"/>
      <c r="ARK22" s="7"/>
      <c r="ARL22" s="7"/>
      <c r="ARM22" s="7"/>
      <c r="ARN22" s="7"/>
      <c r="ARO22" s="7"/>
      <c r="ARP22" s="7"/>
      <c r="ARQ22" s="7"/>
      <c r="ARR22" s="7"/>
      <c r="ARS22" s="7"/>
      <c r="ART22" s="7"/>
      <c r="ARU22" s="7"/>
      <c r="ARV22" s="7"/>
      <c r="ARW22" s="7"/>
      <c r="ARX22" s="7"/>
      <c r="ARY22" s="7"/>
      <c r="ARZ22" s="7"/>
      <c r="ASA22" s="7"/>
      <c r="ASB22" s="7"/>
      <c r="ASC22" s="7"/>
      <c r="ASD22" s="7"/>
      <c r="ASE22" s="7"/>
      <c r="ASF22" s="7"/>
      <c r="ASG22" s="7"/>
      <c r="ASH22" s="7"/>
      <c r="ASI22" s="7"/>
      <c r="ASJ22" s="7"/>
      <c r="ASK22" s="7"/>
      <c r="ASL22" s="7"/>
      <c r="ASM22" s="7"/>
      <c r="ASN22" s="7"/>
      <c r="ASO22" s="7"/>
      <c r="ASP22" s="7"/>
      <c r="ASQ22" s="7"/>
      <c r="ASR22" s="7"/>
      <c r="ASS22" s="7"/>
      <c r="AST22" s="7"/>
      <c r="ASU22" s="7"/>
      <c r="ASV22" s="7"/>
      <c r="ASW22" s="7"/>
      <c r="ASX22" s="7"/>
      <c r="ASY22" s="7"/>
      <c r="ASZ22" s="7"/>
      <c r="ATA22" s="7"/>
      <c r="ATB22" s="7"/>
      <c r="ATC22" s="7"/>
      <c r="ATD22" s="7"/>
      <c r="ATE22" s="7"/>
      <c r="ATF22" s="7"/>
      <c r="ATG22" s="7"/>
      <c r="ATH22" s="7"/>
      <c r="ATI22" s="7"/>
      <c r="ATJ22" s="7"/>
      <c r="ATK22" s="7"/>
      <c r="ATL22" s="7"/>
      <c r="ATM22" s="7"/>
      <c r="ATN22" s="7"/>
      <c r="ATO22" s="7"/>
      <c r="ATP22" s="7"/>
      <c r="ATQ22" s="7"/>
      <c r="ATR22" s="7"/>
      <c r="ATS22" s="7"/>
      <c r="ATT22" s="7"/>
      <c r="ATU22" s="7"/>
      <c r="ATV22" s="7"/>
      <c r="ATW22" s="7"/>
      <c r="ATX22" s="7"/>
      <c r="ATY22" s="7"/>
      <c r="ATZ22" s="7"/>
      <c r="AUA22" s="7"/>
      <c r="AUB22" s="7"/>
      <c r="AUC22" s="7"/>
      <c r="AUD22" s="7"/>
      <c r="AUE22" s="7"/>
      <c r="AUF22" s="7"/>
      <c r="AUG22" s="7"/>
      <c r="AUH22" s="7"/>
      <c r="AUI22" s="7"/>
      <c r="AUJ22" s="7"/>
      <c r="AUK22" s="7"/>
      <c r="AUL22" s="7"/>
      <c r="AUM22" s="7"/>
      <c r="AUN22" s="7"/>
      <c r="AUO22" s="7"/>
      <c r="AUP22" s="7"/>
      <c r="AUQ22" s="7"/>
      <c r="AUR22" s="7"/>
      <c r="AUS22" s="7"/>
      <c r="AUT22" s="7"/>
      <c r="AUU22" s="7"/>
      <c r="AUV22" s="7"/>
      <c r="AUW22" s="7"/>
      <c r="AUX22" s="7"/>
      <c r="AUY22" s="7"/>
      <c r="AUZ22" s="7"/>
      <c r="AVA22" s="7"/>
      <c r="AVB22" s="7"/>
      <c r="AVC22" s="7"/>
      <c r="AVD22" s="7"/>
      <c r="AVE22" s="7"/>
      <c r="AVF22" s="7"/>
      <c r="AVG22" s="7"/>
      <c r="AVH22" s="7"/>
      <c r="AVI22" s="7"/>
      <c r="AVJ22" s="7"/>
      <c r="AVK22" s="7"/>
      <c r="AVL22" s="7"/>
      <c r="AVM22" s="7"/>
      <c r="AVN22" s="7"/>
      <c r="AVO22" s="7"/>
      <c r="AVP22" s="7"/>
      <c r="AVQ22" s="7"/>
      <c r="AVR22" s="7"/>
      <c r="AVS22" s="7"/>
      <c r="AVT22" s="7"/>
      <c r="AVU22" s="7"/>
      <c r="AVV22" s="7"/>
      <c r="AVW22" s="7"/>
      <c r="AVX22" s="7"/>
      <c r="AVY22" s="7"/>
      <c r="AVZ22" s="7"/>
      <c r="AWA22" s="7"/>
      <c r="AWB22" s="7"/>
      <c r="AWC22" s="7"/>
      <c r="AWD22" s="7"/>
      <c r="AWE22" s="7"/>
      <c r="AWF22" s="7"/>
      <c r="AWG22" s="7"/>
      <c r="AWH22" s="7"/>
      <c r="AWI22" s="7"/>
      <c r="AWJ22" s="7"/>
      <c r="AWK22" s="7"/>
      <c r="AWL22" s="7"/>
      <c r="AWM22" s="7"/>
      <c r="AWN22" s="7"/>
      <c r="AWO22" s="7"/>
      <c r="AWP22" s="7"/>
      <c r="AWQ22" s="7"/>
      <c r="AWR22" s="7"/>
      <c r="AWS22" s="7"/>
      <c r="AWT22" s="7"/>
      <c r="AWU22" s="7"/>
      <c r="AWV22" s="7"/>
      <c r="AWW22" s="7"/>
      <c r="AWX22" s="7"/>
      <c r="AWY22" s="7"/>
      <c r="AWZ22" s="7"/>
      <c r="AXA22" s="7"/>
      <c r="AXB22" s="7"/>
      <c r="AXC22" s="7"/>
      <c r="AXD22" s="7"/>
      <c r="AXE22" s="7"/>
      <c r="AXF22" s="7"/>
      <c r="AXG22" s="7"/>
      <c r="AXH22" s="7"/>
      <c r="AXI22" s="7"/>
      <c r="AXJ22" s="7"/>
      <c r="AXK22" s="7"/>
      <c r="AXL22" s="7"/>
      <c r="AXM22" s="7"/>
      <c r="AXN22" s="7"/>
      <c r="AXO22" s="7"/>
      <c r="AXP22" s="7"/>
      <c r="AXQ22" s="7"/>
      <c r="AXR22" s="7"/>
      <c r="AXS22" s="7"/>
      <c r="AXT22" s="7"/>
      <c r="AXU22" s="7"/>
      <c r="AXV22" s="7"/>
      <c r="AXW22" s="7"/>
      <c r="AXX22" s="7"/>
      <c r="AXY22" s="7"/>
      <c r="AXZ22" s="7"/>
      <c r="AYA22" s="7"/>
      <c r="AYB22" s="7"/>
      <c r="AYC22" s="7"/>
      <c r="AYD22" s="7"/>
      <c r="AYE22" s="7"/>
      <c r="AYF22" s="7"/>
      <c r="AYG22" s="7"/>
      <c r="AYH22" s="7"/>
      <c r="AYI22" s="7"/>
      <c r="AYJ22" s="7"/>
      <c r="AYK22" s="7"/>
      <c r="AYL22" s="7"/>
      <c r="AYM22" s="7"/>
      <c r="AYN22" s="7"/>
      <c r="AYO22" s="7"/>
      <c r="AYP22" s="7"/>
      <c r="AYQ22" s="7"/>
      <c r="AYR22" s="7"/>
      <c r="AYS22" s="7"/>
      <c r="AYT22" s="7"/>
      <c r="AYU22" s="7"/>
      <c r="AYV22" s="7"/>
      <c r="AYW22" s="7"/>
      <c r="AYX22" s="7"/>
      <c r="AYY22" s="7"/>
      <c r="AYZ22" s="7"/>
      <c r="AZA22" s="7"/>
      <c r="AZB22" s="7"/>
      <c r="AZC22" s="7"/>
      <c r="AZD22" s="7"/>
      <c r="AZE22" s="7"/>
      <c r="AZF22" s="7"/>
      <c r="AZG22" s="7"/>
      <c r="AZH22" s="7"/>
      <c r="AZI22" s="7"/>
      <c r="AZJ22" s="7"/>
      <c r="AZK22" s="7"/>
      <c r="AZL22" s="7"/>
      <c r="AZM22" s="7"/>
      <c r="AZN22" s="7"/>
      <c r="AZO22" s="7"/>
      <c r="AZP22" s="7"/>
      <c r="AZQ22" s="7"/>
      <c r="AZR22" s="7"/>
      <c r="AZS22" s="7"/>
      <c r="AZT22" s="7"/>
      <c r="AZU22" s="7"/>
      <c r="AZV22" s="7"/>
      <c r="AZW22" s="7"/>
      <c r="AZX22" s="7"/>
      <c r="AZY22" s="7"/>
      <c r="AZZ22" s="7"/>
      <c r="BAA22" s="7"/>
      <c r="BAB22" s="7"/>
      <c r="BAC22" s="7"/>
      <c r="BAD22" s="7"/>
      <c r="BAE22" s="7"/>
      <c r="BAF22" s="7"/>
      <c r="BAG22" s="7"/>
      <c r="BAH22" s="7"/>
      <c r="BAI22" s="7"/>
      <c r="BAJ22" s="7"/>
      <c r="BAK22" s="7"/>
      <c r="BAL22" s="7"/>
      <c r="BAM22" s="7"/>
      <c r="BAN22" s="7"/>
      <c r="BAO22" s="7"/>
      <c r="BAP22" s="7"/>
      <c r="BAQ22" s="7"/>
      <c r="BAR22" s="7"/>
      <c r="BAS22" s="7"/>
      <c r="BAT22" s="7"/>
      <c r="BAU22" s="7"/>
      <c r="BAV22" s="7"/>
      <c r="BAW22" s="7"/>
      <c r="BAX22" s="7"/>
      <c r="BAY22" s="7"/>
      <c r="BAZ22" s="7"/>
      <c r="BBA22" s="7"/>
      <c r="BBB22" s="7"/>
      <c r="BBC22" s="7"/>
      <c r="BBD22" s="7"/>
      <c r="BBE22" s="7"/>
      <c r="BBF22" s="7"/>
      <c r="BBG22" s="7"/>
      <c r="BBH22" s="7"/>
      <c r="BBI22" s="7"/>
      <c r="BBJ22" s="7"/>
      <c r="BBK22" s="7"/>
      <c r="BBL22" s="7"/>
      <c r="BBM22" s="7"/>
      <c r="BBN22" s="7"/>
      <c r="BBO22" s="7"/>
      <c r="BBP22" s="7"/>
      <c r="BBQ22" s="7"/>
      <c r="BBR22" s="7"/>
      <c r="BBS22" s="7"/>
      <c r="BBT22" s="7"/>
      <c r="BBU22" s="7"/>
      <c r="BBV22" s="7"/>
      <c r="BBW22" s="7"/>
      <c r="BBX22" s="7"/>
      <c r="BBY22" s="7"/>
      <c r="BBZ22" s="7"/>
      <c r="BCA22" s="7"/>
      <c r="BCB22" s="7"/>
      <c r="BCC22" s="7"/>
      <c r="BCD22" s="7"/>
      <c r="BCE22" s="7"/>
      <c r="BCF22" s="7"/>
      <c r="BCG22" s="7"/>
      <c r="BCH22" s="7"/>
      <c r="BCI22" s="7"/>
      <c r="BCJ22" s="7"/>
      <c r="BCK22" s="7"/>
      <c r="BCL22" s="7"/>
      <c r="BCM22" s="7"/>
      <c r="BCN22" s="7"/>
      <c r="BCO22" s="7"/>
      <c r="BCP22" s="7"/>
      <c r="BCQ22" s="7"/>
      <c r="BCR22" s="7"/>
      <c r="BCS22" s="7"/>
      <c r="BCT22" s="7"/>
      <c r="BCU22" s="7"/>
      <c r="BCV22" s="7"/>
      <c r="BCW22" s="7"/>
      <c r="BCX22" s="7"/>
      <c r="BCY22" s="7"/>
      <c r="BCZ22" s="7"/>
      <c r="BDA22" s="7"/>
      <c r="BDB22" s="7"/>
      <c r="BDC22" s="7"/>
      <c r="BDD22" s="7"/>
      <c r="BDE22" s="7"/>
      <c r="BDF22" s="7"/>
      <c r="BDG22" s="7"/>
      <c r="BDH22" s="7"/>
      <c r="BDI22" s="7"/>
      <c r="BDJ22" s="7"/>
      <c r="BDK22" s="7"/>
      <c r="BDL22" s="7"/>
      <c r="BDM22" s="7"/>
      <c r="BDN22" s="7"/>
      <c r="BDO22" s="7"/>
      <c r="BDP22" s="7"/>
      <c r="BDQ22" s="7"/>
    </row>
    <row r="23" spans="1:1473" x14ac:dyDescent="0.35">
      <c r="A23" s="7"/>
      <c r="B23" s="992" t="s">
        <v>766</v>
      </c>
      <c r="C23" s="697"/>
      <c r="D23" s="718"/>
      <c r="E23" s="718"/>
      <c r="F23" s="1959">
        <f>Einstellungen!E396</f>
        <v>2</v>
      </c>
      <c r="G23" s="1960"/>
      <c r="H23" s="1960"/>
      <c r="I23" s="1961"/>
      <c r="J23" s="7"/>
      <c r="K23" s="7"/>
      <c r="L23" s="554"/>
      <c r="M23" s="555"/>
      <c r="N23" s="1286" t="s">
        <v>767</v>
      </c>
      <c r="O23" s="1965">
        <f>Einstellungen!E11</f>
        <v>365</v>
      </c>
      <c r="P23" s="1966"/>
      <c r="Q23" s="1531">
        <f>$O$23</f>
        <v>365</v>
      </c>
      <c r="R23" s="1532">
        <f>$O$23</f>
        <v>365</v>
      </c>
      <c r="S23" s="1533">
        <f>$O$23</f>
        <v>365</v>
      </c>
      <c r="T23" s="1517">
        <f>$O$23</f>
        <v>365</v>
      </c>
      <c r="U23" s="1534">
        <f>$O$23</f>
        <v>365</v>
      </c>
      <c r="V23" s="7"/>
      <c r="W23" s="7"/>
      <c r="X23" s="7"/>
      <c r="Y23" s="7"/>
      <c r="Z23" s="7"/>
      <c r="AA23" s="80"/>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c r="IW23" s="7"/>
      <c r="IX23" s="7"/>
      <c r="IY23" s="7"/>
      <c r="IZ23" s="7"/>
      <c r="JA23" s="7"/>
      <c r="JB23" s="7"/>
      <c r="JC23" s="7"/>
      <c r="JD23" s="7"/>
      <c r="JE23" s="7"/>
      <c r="JF23" s="7"/>
      <c r="JG23" s="7"/>
      <c r="JH23" s="7"/>
      <c r="JI23" s="7"/>
      <c r="JJ23" s="7"/>
      <c r="JK23" s="7"/>
      <c r="JL23" s="7"/>
      <c r="JM23" s="7"/>
      <c r="JN23" s="7"/>
      <c r="JO23" s="7"/>
      <c r="JP23" s="7"/>
      <c r="JQ23" s="7"/>
      <c r="JR23" s="7"/>
      <c r="JS23" s="7"/>
      <c r="JT23" s="7"/>
      <c r="JU23" s="7"/>
      <c r="JV23" s="7"/>
      <c r="JW23" s="7"/>
      <c r="JX23" s="7"/>
      <c r="JY23" s="7"/>
      <c r="JZ23" s="7"/>
      <c r="KA23" s="7"/>
      <c r="KB23" s="7"/>
      <c r="KC23" s="7"/>
      <c r="KD23" s="7"/>
      <c r="KE23" s="7"/>
      <c r="KF23" s="7"/>
      <c r="KG23" s="7"/>
      <c r="KH23" s="7"/>
      <c r="KI23" s="7"/>
      <c r="KJ23" s="7"/>
      <c r="KK23" s="7"/>
      <c r="KL23" s="7"/>
      <c r="KM23" s="7"/>
      <c r="KN23" s="7"/>
      <c r="KO23" s="7"/>
      <c r="KP23" s="7"/>
      <c r="KQ23" s="7"/>
      <c r="KR23" s="7"/>
      <c r="KS23" s="7"/>
      <c r="KT23" s="7"/>
      <c r="KU23" s="7"/>
      <c r="KV23" s="7"/>
      <c r="KW23" s="7"/>
      <c r="KX23" s="7"/>
      <c r="KY23" s="7"/>
      <c r="KZ23" s="7"/>
      <c r="LA23" s="7"/>
      <c r="LB23" s="7"/>
      <c r="LC23" s="7"/>
      <c r="LD23" s="7"/>
      <c r="LE23" s="7"/>
      <c r="LF23" s="7"/>
      <c r="LG23" s="7"/>
      <c r="LH23" s="7"/>
      <c r="LI23" s="7"/>
      <c r="LJ23" s="7"/>
      <c r="LK23" s="7"/>
      <c r="LL23" s="7"/>
      <c r="LM23" s="7"/>
      <c r="LN23" s="7"/>
      <c r="LO23" s="7"/>
      <c r="LP23" s="7"/>
      <c r="LQ23" s="7"/>
      <c r="LR23" s="7"/>
      <c r="LS23" s="7"/>
      <c r="LT23" s="7"/>
      <c r="LU23" s="7"/>
      <c r="LV23" s="7"/>
      <c r="LW23" s="7"/>
      <c r="LX23" s="7"/>
      <c r="LY23" s="7"/>
      <c r="LZ23" s="7"/>
      <c r="MA23" s="7"/>
      <c r="MB23" s="7"/>
      <c r="MC23" s="7"/>
      <c r="MD23" s="7"/>
      <c r="ME23" s="7"/>
      <c r="MF23" s="7"/>
      <c r="MG23" s="7"/>
      <c r="MH23" s="7"/>
      <c r="MI23" s="7"/>
      <c r="MJ23" s="7"/>
      <c r="MK23" s="7"/>
      <c r="ML23" s="7"/>
      <c r="MM23" s="7"/>
      <c r="MN23" s="7"/>
      <c r="MO23" s="7"/>
      <c r="MP23" s="7"/>
      <c r="MQ23" s="7"/>
      <c r="MR23" s="7"/>
      <c r="MS23" s="7"/>
      <c r="MT23" s="7"/>
      <c r="MU23" s="7"/>
      <c r="MV23" s="7"/>
      <c r="MW23" s="7"/>
      <c r="MX23" s="7"/>
      <c r="MY23" s="7"/>
      <c r="MZ23" s="7"/>
      <c r="NA23" s="7"/>
      <c r="NB23" s="7"/>
      <c r="NC23" s="7"/>
      <c r="ND23" s="7"/>
      <c r="NE23" s="7"/>
      <c r="NF23" s="7"/>
      <c r="NG23" s="7"/>
      <c r="NH23" s="7"/>
      <c r="NI23" s="7"/>
      <c r="NJ23" s="7"/>
      <c r="NK23" s="7"/>
      <c r="NL23" s="7"/>
      <c r="NM23" s="7"/>
      <c r="NN23" s="7"/>
      <c r="NO23" s="7"/>
      <c r="NP23" s="7"/>
      <c r="NQ23" s="7"/>
      <c r="NR23" s="7"/>
      <c r="NS23" s="7"/>
      <c r="NT23" s="7"/>
      <c r="NU23" s="7"/>
      <c r="NV23" s="7"/>
      <c r="NW23" s="7"/>
      <c r="NX23" s="7"/>
      <c r="NY23" s="7"/>
      <c r="NZ23" s="7"/>
      <c r="OA23" s="7"/>
      <c r="OB23" s="7"/>
      <c r="OC23" s="7"/>
      <c r="OD23" s="7"/>
      <c r="OE23" s="7"/>
      <c r="OF23" s="7"/>
      <c r="OG23" s="7"/>
      <c r="OH23" s="7"/>
      <c r="OI23" s="7"/>
      <c r="OJ23" s="7"/>
      <c r="OK23" s="7"/>
      <c r="OL23" s="7"/>
      <c r="OM23" s="7"/>
      <c r="ON23" s="7"/>
      <c r="OO23" s="7"/>
      <c r="OP23" s="7"/>
      <c r="OQ23" s="7"/>
      <c r="OR23" s="7"/>
      <c r="OS23" s="7"/>
      <c r="OT23" s="7"/>
      <c r="OU23" s="7"/>
      <c r="OV23" s="7"/>
      <c r="OW23" s="7"/>
      <c r="OX23" s="7"/>
      <c r="OY23" s="7"/>
      <c r="OZ23" s="7"/>
      <c r="PA23" s="7"/>
      <c r="PB23" s="7"/>
      <c r="PC23" s="7"/>
      <c r="PD23" s="7"/>
      <c r="PE23" s="7"/>
      <c r="PF23" s="7"/>
      <c r="PG23" s="7"/>
      <c r="PH23" s="7"/>
      <c r="PI23" s="7"/>
      <c r="PJ23" s="7"/>
      <c r="PK23" s="7"/>
      <c r="PL23" s="7"/>
      <c r="PM23" s="7"/>
      <c r="PN23" s="7"/>
      <c r="PO23" s="7"/>
      <c r="PP23" s="7"/>
      <c r="PQ23" s="7"/>
      <c r="PR23" s="7"/>
      <c r="PS23" s="7"/>
      <c r="PT23" s="7"/>
      <c r="PU23" s="7"/>
      <c r="PV23" s="7"/>
      <c r="PW23" s="7"/>
      <c r="PX23" s="7"/>
      <c r="PY23" s="7"/>
      <c r="PZ23" s="7"/>
      <c r="QA23" s="7"/>
      <c r="QB23" s="7"/>
      <c r="QC23" s="7"/>
      <c r="QD23" s="7"/>
      <c r="QE23" s="7"/>
      <c r="QF23" s="7"/>
      <c r="QG23" s="7"/>
      <c r="QH23" s="7"/>
      <c r="QI23" s="7"/>
      <c r="QJ23" s="7"/>
      <c r="QK23" s="7"/>
      <c r="QL23" s="7"/>
      <c r="QM23" s="7"/>
      <c r="QN23" s="7"/>
      <c r="QO23" s="7"/>
      <c r="QP23" s="7"/>
      <c r="QQ23" s="7"/>
      <c r="QR23" s="7"/>
      <c r="QS23" s="7"/>
      <c r="QT23" s="7"/>
      <c r="QU23" s="7"/>
      <c r="QV23" s="7"/>
      <c r="QW23" s="7"/>
      <c r="QX23" s="7"/>
      <c r="QY23" s="7"/>
      <c r="QZ23" s="7"/>
      <c r="RA23" s="7"/>
      <c r="RB23" s="7"/>
      <c r="RC23" s="7"/>
      <c r="RD23" s="7"/>
      <c r="RE23" s="7"/>
      <c r="RF23" s="7"/>
      <c r="RG23" s="7"/>
      <c r="RH23" s="7"/>
      <c r="RI23" s="7"/>
      <c r="RJ23" s="7"/>
      <c r="RK23" s="7"/>
      <c r="RL23" s="7"/>
      <c r="RM23" s="7"/>
      <c r="RN23" s="7"/>
      <c r="RO23" s="7"/>
      <c r="RP23" s="7"/>
      <c r="RQ23" s="7"/>
      <c r="RR23" s="7"/>
      <c r="RS23" s="7"/>
      <c r="RT23" s="7"/>
      <c r="RU23" s="7"/>
      <c r="RV23" s="7"/>
      <c r="RW23" s="7"/>
      <c r="RX23" s="7"/>
      <c r="RY23" s="7"/>
      <c r="RZ23" s="7"/>
      <c r="SA23" s="7"/>
      <c r="SB23" s="7"/>
      <c r="SC23" s="7"/>
      <c r="SD23" s="7"/>
      <c r="SE23" s="7"/>
      <c r="SF23" s="7"/>
      <c r="SG23" s="7"/>
      <c r="SH23" s="7"/>
      <c r="SI23" s="7"/>
      <c r="SJ23" s="7"/>
      <c r="SK23" s="7"/>
      <c r="SL23" s="7"/>
      <c r="SM23" s="7"/>
      <c r="SN23" s="7"/>
      <c r="SO23" s="7"/>
      <c r="SP23" s="7"/>
      <c r="SQ23" s="7"/>
      <c r="SR23" s="7"/>
      <c r="SS23" s="7"/>
      <c r="ST23" s="7"/>
      <c r="SU23" s="7"/>
      <c r="SV23" s="7"/>
      <c r="SW23" s="7"/>
      <c r="SX23" s="7"/>
      <c r="SY23" s="7"/>
      <c r="SZ23" s="7"/>
      <c r="TA23" s="7"/>
      <c r="TB23" s="7"/>
      <c r="TC23" s="7"/>
      <c r="TD23" s="7"/>
      <c r="TE23" s="7"/>
      <c r="TF23" s="7"/>
      <c r="TG23" s="7"/>
      <c r="TH23" s="7"/>
      <c r="TI23" s="7"/>
      <c r="TJ23" s="7"/>
      <c r="TK23" s="7"/>
      <c r="TL23" s="7"/>
      <c r="TM23" s="7"/>
      <c r="TN23" s="7"/>
      <c r="TO23" s="7"/>
      <c r="TP23" s="7"/>
      <c r="TQ23" s="7"/>
      <c r="TR23" s="7"/>
      <c r="TS23" s="7"/>
      <c r="TT23" s="7"/>
      <c r="TU23" s="7"/>
      <c r="TV23" s="7"/>
      <c r="TW23" s="7"/>
      <c r="TX23" s="7"/>
      <c r="TY23" s="7"/>
      <c r="TZ23" s="7"/>
      <c r="UA23" s="7"/>
      <c r="UB23" s="7"/>
      <c r="UC23" s="7"/>
      <c r="UD23" s="7"/>
      <c r="UE23" s="7"/>
      <c r="UF23" s="7"/>
      <c r="UG23" s="7"/>
      <c r="UH23" s="7"/>
      <c r="UI23" s="7"/>
      <c r="UJ23" s="7"/>
      <c r="UK23" s="7"/>
      <c r="UL23" s="7"/>
      <c r="UM23" s="7"/>
      <c r="UN23" s="7"/>
      <c r="UO23" s="7"/>
      <c r="UP23" s="7"/>
      <c r="UQ23" s="7"/>
      <c r="UR23" s="7"/>
      <c r="US23" s="7"/>
      <c r="UT23" s="7"/>
      <c r="UU23" s="7"/>
      <c r="UV23" s="7"/>
      <c r="UW23" s="7"/>
      <c r="UX23" s="7"/>
      <c r="UY23" s="7"/>
      <c r="UZ23" s="7"/>
      <c r="VA23" s="7"/>
      <c r="VB23" s="7"/>
      <c r="VC23" s="7"/>
      <c r="VD23" s="7"/>
      <c r="VE23" s="7"/>
      <c r="VF23" s="7"/>
      <c r="VG23" s="7"/>
      <c r="VH23" s="7"/>
      <c r="VI23" s="7"/>
      <c r="VJ23" s="7"/>
      <c r="VK23" s="7"/>
      <c r="VL23" s="7"/>
      <c r="VM23" s="7"/>
      <c r="VN23" s="7"/>
      <c r="VO23" s="7"/>
      <c r="VP23" s="7"/>
      <c r="VQ23" s="7"/>
      <c r="VR23" s="7"/>
      <c r="VS23" s="7"/>
      <c r="VT23" s="7"/>
      <c r="VU23" s="7"/>
      <c r="VV23" s="7"/>
      <c r="VW23" s="7"/>
      <c r="VX23" s="7"/>
      <c r="VY23" s="7"/>
      <c r="VZ23" s="7"/>
      <c r="WA23" s="7"/>
      <c r="WB23" s="7"/>
      <c r="WC23" s="7"/>
      <c r="WD23" s="7"/>
      <c r="WE23" s="7"/>
      <c r="WF23" s="7"/>
      <c r="WG23" s="7"/>
      <c r="WH23" s="7"/>
      <c r="WI23" s="7"/>
      <c r="WJ23" s="7"/>
      <c r="WK23" s="7"/>
      <c r="WL23" s="7"/>
      <c r="WM23" s="7"/>
      <c r="WN23" s="7"/>
      <c r="WO23" s="7"/>
      <c r="WP23" s="7"/>
      <c r="WQ23" s="7"/>
      <c r="WR23" s="7"/>
      <c r="WS23" s="7"/>
      <c r="WT23" s="7"/>
      <c r="WU23" s="7"/>
      <c r="WV23" s="7"/>
      <c r="WW23" s="7"/>
      <c r="WX23" s="7"/>
      <c r="WY23" s="7"/>
      <c r="WZ23" s="7"/>
      <c r="XA23" s="7"/>
      <c r="XB23" s="7"/>
      <c r="XC23" s="7"/>
      <c r="XD23" s="7"/>
      <c r="XE23" s="7"/>
      <c r="XF23" s="7"/>
      <c r="XG23" s="7"/>
      <c r="XH23" s="7"/>
      <c r="XI23" s="7"/>
      <c r="XJ23" s="7"/>
      <c r="XK23" s="7"/>
      <c r="XL23" s="7"/>
      <c r="XM23" s="7"/>
      <c r="XN23" s="7"/>
      <c r="XO23" s="7"/>
      <c r="XP23" s="7"/>
      <c r="XQ23" s="7"/>
      <c r="XR23" s="7"/>
      <c r="XS23" s="7"/>
      <c r="XT23" s="7"/>
      <c r="XU23" s="7"/>
      <c r="XV23" s="7"/>
      <c r="XW23" s="7"/>
      <c r="XX23" s="7"/>
      <c r="XY23" s="7"/>
      <c r="XZ23" s="7"/>
      <c r="YA23" s="7"/>
      <c r="YB23" s="7"/>
      <c r="YC23" s="7"/>
      <c r="YD23" s="7"/>
      <c r="YE23" s="7"/>
      <c r="YF23" s="7"/>
      <c r="YG23" s="7"/>
      <c r="YH23" s="7"/>
      <c r="YI23" s="7"/>
      <c r="YJ23" s="7"/>
      <c r="YK23" s="7"/>
      <c r="YL23" s="7"/>
      <c r="YM23" s="7"/>
      <c r="YN23" s="7"/>
      <c r="YO23" s="7"/>
      <c r="YP23" s="7"/>
      <c r="YQ23" s="7"/>
      <c r="YR23" s="7"/>
      <c r="YS23" s="7"/>
      <c r="YT23" s="7"/>
      <c r="YU23" s="7"/>
      <c r="YV23" s="7"/>
      <c r="YW23" s="7"/>
      <c r="YX23" s="7"/>
      <c r="YY23" s="7"/>
      <c r="YZ23" s="7"/>
      <c r="ZA23" s="7"/>
      <c r="ZB23" s="7"/>
      <c r="ZC23" s="7"/>
      <c r="ZD23" s="7"/>
      <c r="ZE23" s="7"/>
      <c r="ZF23" s="7"/>
      <c r="ZG23" s="7"/>
      <c r="ZH23" s="7"/>
      <c r="ZI23" s="7"/>
      <c r="ZJ23" s="7"/>
      <c r="ZK23" s="7"/>
      <c r="ZL23" s="7"/>
      <c r="ZM23" s="7"/>
      <c r="ZN23" s="7"/>
      <c r="ZO23" s="7"/>
      <c r="ZP23" s="7"/>
      <c r="ZQ23" s="7"/>
      <c r="ZR23" s="7"/>
      <c r="ZS23" s="7"/>
      <c r="ZT23" s="7"/>
      <c r="ZU23" s="7"/>
      <c r="ZV23" s="7"/>
      <c r="ZW23" s="7"/>
      <c r="ZX23" s="7"/>
      <c r="ZY23" s="7"/>
      <c r="ZZ23" s="7"/>
      <c r="AAA23" s="7"/>
      <c r="AAB23" s="7"/>
      <c r="AAC23" s="7"/>
      <c r="AAD23" s="7"/>
      <c r="AAE23" s="7"/>
      <c r="AAF23" s="7"/>
      <c r="AAG23" s="7"/>
      <c r="AAH23" s="7"/>
      <c r="AAI23" s="7"/>
      <c r="AAJ23" s="7"/>
      <c r="AAK23" s="7"/>
      <c r="AAL23" s="7"/>
      <c r="AAM23" s="7"/>
      <c r="AAN23" s="7"/>
      <c r="AAO23" s="7"/>
      <c r="AAP23" s="7"/>
      <c r="AAQ23" s="7"/>
      <c r="AAR23" s="7"/>
      <c r="AAS23" s="7"/>
      <c r="AAT23" s="7"/>
      <c r="AAU23" s="7"/>
      <c r="AAV23" s="7"/>
      <c r="AAW23" s="7"/>
      <c r="AAX23" s="7"/>
      <c r="AAY23" s="7"/>
      <c r="AAZ23" s="7"/>
      <c r="ABA23" s="7"/>
      <c r="ABB23" s="7"/>
      <c r="ABC23" s="7"/>
      <c r="ABD23" s="7"/>
      <c r="ABE23" s="7"/>
      <c r="ABF23" s="7"/>
      <c r="ABG23" s="7"/>
      <c r="ABH23" s="7"/>
      <c r="ABI23" s="7"/>
      <c r="ABJ23" s="7"/>
      <c r="ABK23" s="7"/>
      <c r="ABL23" s="7"/>
      <c r="ABM23" s="7"/>
      <c r="ABN23" s="7"/>
      <c r="ABO23" s="7"/>
      <c r="ABP23" s="7"/>
      <c r="ABQ23" s="7"/>
      <c r="ABR23" s="7"/>
      <c r="ABS23" s="7"/>
      <c r="ABT23" s="7"/>
      <c r="ABU23" s="7"/>
      <c r="ABV23" s="7"/>
      <c r="ABW23" s="7"/>
      <c r="ABX23" s="7"/>
      <c r="ABY23" s="7"/>
      <c r="ABZ23" s="7"/>
      <c r="ACA23" s="7"/>
      <c r="ACB23" s="7"/>
      <c r="ACC23" s="7"/>
      <c r="ACD23" s="7"/>
      <c r="ACE23" s="7"/>
      <c r="ACF23" s="7"/>
      <c r="ACG23" s="7"/>
      <c r="ACH23" s="7"/>
      <c r="ACI23" s="7"/>
      <c r="ACJ23" s="7"/>
      <c r="ACK23" s="7"/>
      <c r="ACL23" s="7"/>
      <c r="ACM23" s="7"/>
      <c r="ACN23" s="7"/>
      <c r="ACO23" s="7"/>
      <c r="ACP23" s="7"/>
      <c r="ACQ23" s="7"/>
      <c r="ACR23" s="7"/>
      <c r="ACS23" s="7"/>
      <c r="ACT23" s="7"/>
      <c r="ACU23" s="7"/>
      <c r="ACV23" s="7"/>
      <c r="ACW23" s="7"/>
      <c r="ACX23" s="7"/>
      <c r="ACY23" s="7"/>
      <c r="ACZ23" s="7"/>
      <c r="ADA23" s="7"/>
      <c r="ADB23" s="7"/>
      <c r="ADC23" s="7"/>
      <c r="ADD23" s="7"/>
      <c r="ADE23" s="7"/>
      <c r="ADF23" s="7"/>
      <c r="ADG23" s="7"/>
      <c r="ADH23" s="7"/>
      <c r="ADI23" s="7"/>
      <c r="ADJ23" s="7"/>
      <c r="ADK23" s="7"/>
      <c r="ADL23" s="7"/>
      <c r="ADM23" s="7"/>
      <c r="ADN23" s="7"/>
      <c r="ADO23" s="7"/>
      <c r="ADP23" s="7"/>
      <c r="ADQ23" s="7"/>
      <c r="ADR23" s="7"/>
      <c r="ADS23" s="7"/>
      <c r="ADT23" s="7"/>
      <c r="ADU23" s="7"/>
      <c r="ADV23" s="7"/>
      <c r="ADW23" s="7"/>
      <c r="ADX23" s="7"/>
      <c r="ADY23" s="7"/>
      <c r="ADZ23" s="7"/>
      <c r="AEA23" s="7"/>
      <c r="AEB23" s="7"/>
      <c r="AEC23" s="7"/>
      <c r="AED23" s="7"/>
      <c r="AEE23" s="7"/>
      <c r="AEF23" s="7"/>
      <c r="AEG23" s="7"/>
      <c r="AEH23" s="7"/>
      <c r="AEI23" s="7"/>
      <c r="AEJ23" s="7"/>
      <c r="AEK23" s="7"/>
      <c r="AEL23" s="7"/>
      <c r="AEM23" s="7"/>
      <c r="AEN23" s="7"/>
      <c r="AEO23" s="7"/>
      <c r="AEP23" s="7"/>
      <c r="AEQ23" s="7"/>
      <c r="AER23" s="7"/>
      <c r="AES23" s="7"/>
      <c r="AET23" s="7"/>
      <c r="AEU23" s="7"/>
      <c r="AEV23" s="7"/>
      <c r="AEW23" s="7"/>
      <c r="AEX23" s="7"/>
      <c r="AEY23" s="7"/>
      <c r="AEZ23" s="7"/>
      <c r="AFA23" s="7"/>
      <c r="AFB23" s="7"/>
      <c r="AFC23" s="7"/>
      <c r="AFD23" s="7"/>
      <c r="AFE23" s="7"/>
      <c r="AFF23" s="7"/>
      <c r="AFG23" s="7"/>
      <c r="AFH23" s="7"/>
      <c r="AFI23" s="7"/>
      <c r="AFJ23" s="7"/>
      <c r="AFK23" s="7"/>
      <c r="AFL23" s="7"/>
      <c r="AFM23" s="7"/>
      <c r="AFN23" s="7"/>
      <c r="AFO23" s="7"/>
      <c r="AFP23" s="7"/>
      <c r="AFQ23" s="7"/>
      <c r="AFR23" s="7"/>
      <c r="AFS23" s="7"/>
      <c r="AFT23" s="7"/>
      <c r="AFU23" s="7"/>
      <c r="AFV23" s="7"/>
      <c r="AFW23" s="7"/>
      <c r="AFX23" s="7"/>
      <c r="AFY23" s="7"/>
      <c r="AFZ23" s="7"/>
      <c r="AGA23" s="7"/>
      <c r="AGB23" s="7"/>
      <c r="AGC23" s="7"/>
      <c r="AGD23" s="7"/>
      <c r="AGE23" s="7"/>
      <c r="AGF23" s="7"/>
      <c r="AGG23" s="7"/>
      <c r="AGH23" s="7"/>
      <c r="AGI23" s="7"/>
      <c r="AGJ23" s="7"/>
      <c r="AGK23" s="7"/>
      <c r="AGL23" s="7"/>
      <c r="AGM23" s="7"/>
      <c r="AGN23" s="7"/>
      <c r="AGO23" s="7"/>
      <c r="AGP23" s="7"/>
      <c r="AGQ23" s="7"/>
      <c r="AGR23" s="7"/>
      <c r="AGS23" s="7"/>
      <c r="AGT23" s="7"/>
      <c r="AGU23" s="7"/>
      <c r="AGV23" s="7"/>
      <c r="AGW23" s="7"/>
      <c r="AGX23" s="7"/>
      <c r="AGY23" s="7"/>
      <c r="AGZ23" s="7"/>
      <c r="AHA23" s="7"/>
      <c r="AHB23" s="7"/>
      <c r="AHC23" s="7"/>
      <c r="AHD23" s="7"/>
      <c r="AHE23" s="7"/>
      <c r="AHF23" s="7"/>
      <c r="AHG23" s="7"/>
      <c r="AHH23" s="7"/>
      <c r="AHI23" s="7"/>
      <c r="AHJ23" s="7"/>
      <c r="AHK23" s="7"/>
      <c r="AHL23" s="7"/>
      <c r="AHM23" s="7"/>
      <c r="AHN23" s="7"/>
      <c r="AHO23" s="7"/>
      <c r="AHP23" s="7"/>
      <c r="AHQ23" s="7"/>
      <c r="AHR23" s="7"/>
      <c r="AHS23" s="7"/>
      <c r="AHT23" s="7"/>
      <c r="AHU23" s="7"/>
      <c r="AHV23" s="7"/>
      <c r="AHW23" s="7"/>
      <c r="AHX23" s="7"/>
      <c r="AHY23" s="7"/>
      <c r="AHZ23" s="7"/>
      <c r="AIA23" s="7"/>
      <c r="AIB23" s="7"/>
      <c r="AIC23" s="7"/>
      <c r="AID23" s="7"/>
      <c r="AIE23" s="7"/>
      <c r="AIF23" s="7"/>
      <c r="AIG23" s="7"/>
      <c r="AIH23" s="7"/>
      <c r="AII23" s="7"/>
      <c r="AIJ23" s="7"/>
      <c r="AIK23" s="7"/>
      <c r="AIL23" s="7"/>
      <c r="AIM23" s="7"/>
      <c r="AIN23" s="7"/>
      <c r="AIO23" s="7"/>
      <c r="AIP23" s="7"/>
      <c r="AIQ23" s="7"/>
      <c r="AIR23" s="7"/>
      <c r="AIS23" s="7"/>
      <c r="AIT23" s="7"/>
      <c r="AIU23" s="7"/>
      <c r="AIV23" s="7"/>
      <c r="AIW23" s="7"/>
      <c r="AIX23" s="7"/>
      <c r="AIY23" s="7"/>
      <c r="AIZ23" s="7"/>
      <c r="AJA23" s="7"/>
      <c r="AJB23" s="7"/>
      <c r="AJC23" s="7"/>
      <c r="AJD23" s="7"/>
      <c r="AJE23" s="7"/>
      <c r="AJF23" s="7"/>
      <c r="AJG23" s="7"/>
      <c r="AJH23" s="7"/>
      <c r="AJI23" s="7"/>
      <c r="AJJ23" s="7"/>
      <c r="AJK23" s="7"/>
      <c r="AJL23" s="7"/>
      <c r="AJM23" s="7"/>
      <c r="AJN23" s="7"/>
      <c r="AJO23" s="7"/>
      <c r="AJP23" s="7"/>
      <c r="AJQ23" s="7"/>
      <c r="AJR23" s="7"/>
      <c r="AJS23" s="7"/>
      <c r="AJT23" s="7"/>
      <c r="AJU23" s="7"/>
      <c r="AJV23" s="7"/>
      <c r="AJW23" s="7"/>
      <c r="AJX23" s="7"/>
      <c r="AJY23" s="7"/>
      <c r="AJZ23" s="7"/>
      <c r="AKA23" s="7"/>
      <c r="AKB23" s="7"/>
      <c r="AKC23" s="7"/>
      <c r="AKD23" s="7"/>
      <c r="AKE23" s="7"/>
      <c r="AKF23" s="7"/>
      <c r="AKG23" s="7"/>
      <c r="AKH23" s="7"/>
      <c r="AKI23" s="7"/>
      <c r="AKJ23" s="7"/>
      <c r="AKK23" s="7"/>
      <c r="AKL23" s="7"/>
      <c r="AKM23" s="7"/>
      <c r="AKN23" s="7"/>
      <c r="AKO23" s="7"/>
      <c r="AKP23" s="7"/>
      <c r="AKQ23" s="7"/>
      <c r="AKR23" s="7"/>
      <c r="AKS23" s="7"/>
      <c r="AKT23" s="7"/>
      <c r="AKU23" s="7"/>
      <c r="AKV23" s="7"/>
      <c r="AKW23" s="7"/>
      <c r="AKX23" s="7"/>
      <c r="AKY23" s="7"/>
      <c r="AKZ23" s="7"/>
      <c r="ALA23" s="7"/>
      <c r="ALB23" s="7"/>
      <c r="ALC23" s="7"/>
      <c r="ALD23" s="7"/>
      <c r="ALE23" s="7"/>
      <c r="ALF23" s="7"/>
      <c r="ALG23" s="7"/>
      <c r="ALH23" s="7"/>
      <c r="ALI23" s="7"/>
      <c r="ALJ23" s="7"/>
      <c r="ALK23" s="7"/>
      <c r="ALL23" s="7"/>
      <c r="ALM23" s="7"/>
      <c r="ALN23" s="7"/>
      <c r="ALO23" s="7"/>
      <c r="ALP23" s="7"/>
      <c r="ALQ23" s="7"/>
      <c r="ALR23" s="7"/>
      <c r="ALS23" s="7"/>
      <c r="ALT23" s="7"/>
      <c r="ALU23" s="7"/>
      <c r="ALV23" s="7"/>
      <c r="ALW23" s="7"/>
      <c r="ALX23" s="7"/>
      <c r="ALY23" s="7"/>
      <c r="ALZ23" s="7"/>
      <c r="AMA23" s="7"/>
      <c r="AMB23" s="7"/>
      <c r="AMC23" s="7"/>
      <c r="AMD23" s="7"/>
      <c r="AME23" s="7"/>
      <c r="AMF23" s="7"/>
      <c r="AMG23" s="7"/>
      <c r="AMH23" s="7"/>
      <c r="AMI23" s="7"/>
      <c r="AMJ23" s="7"/>
      <c r="AMK23" s="7"/>
      <c r="AML23" s="7"/>
      <c r="AMM23" s="7"/>
      <c r="AMN23" s="7"/>
      <c r="AMO23" s="7"/>
      <c r="AMP23" s="7"/>
      <c r="AMQ23" s="7"/>
      <c r="AMR23" s="7"/>
      <c r="AMS23" s="7"/>
      <c r="AMT23" s="7"/>
      <c r="AMU23" s="7"/>
      <c r="AMV23" s="7"/>
      <c r="AMW23" s="7"/>
      <c r="AMX23" s="7"/>
      <c r="AMY23" s="7"/>
      <c r="AMZ23" s="7"/>
      <c r="ANA23" s="7"/>
      <c r="ANB23" s="7"/>
      <c r="ANC23" s="7"/>
      <c r="AND23" s="7"/>
      <c r="ANE23" s="7"/>
      <c r="ANF23" s="7"/>
      <c r="ANG23" s="7"/>
      <c r="ANH23" s="7"/>
      <c r="ANI23" s="7"/>
      <c r="ANJ23" s="7"/>
      <c r="ANK23" s="7"/>
      <c r="ANL23" s="7"/>
      <c r="ANM23" s="7"/>
      <c r="ANN23" s="7"/>
      <c r="ANO23" s="7"/>
      <c r="ANP23" s="7"/>
      <c r="ANQ23" s="7"/>
      <c r="ANR23" s="7"/>
      <c r="ANS23" s="7"/>
      <c r="ANT23" s="7"/>
      <c r="ANU23" s="7"/>
      <c r="ANV23" s="7"/>
      <c r="ANW23" s="7"/>
      <c r="ANX23" s="7"/>
      <c r="ANY23" s="7"/>
      <c r="ANZ23" s="7"/>
      <c r="AOA23" s="7"/>
      <c r="AOB23" s="7"/>
      <c r="AOC23" s="7"/>
      <c r="AOD23" s="7"/>
      <c r="AOE23" s="7"/>
      <c r="AOF23" s="7"/>
      <c r="AOG23" s="7"/>
      <c r="AOH23" s="7"/>
      <c r="AOI23" s="7"/>
      <c r="AOJ23" s="7"/>
      <c r="AOK23" s="7"/>
      <c r="AOL23" s="7"/>
      <c r="AOM23" s="7"/>
      <c r="AON23" s="7"/>
      <c r="AOO23" s="7"/>
      <c r="AOP23" s="7"/>
      <c r="AOQ23" s="7"/>
      <c r="AOR23" s="7"/>
      <c r="AOS23" s="7"/>
      <c r="AOT23" s="7"/>
      <c r="AOU23" s="7"/>
      <c r="AOV23" s="7"/>
      <c r="AOW23" s="7"/>
      <c r="AOX23" s="7"/>
      <c r="AOY23" s="7"/>
      <c r="AOZ23" s="7"/>
      <c r="APA23" s="7"/>
      <c r="APB23" s="7"/>
      <c r="APC23" s="7"/>
      <c r="APD23" s="7"/>
      <c r="APE23" s="7"/>
      <c r="APF23" s="7"/>
      <c r="APG23" s="7"/>
      <c r="APH23" s="7"/>
      <c r="API23" s="7"/>
      <c r="APJ23" s="7"/>
      <c r="APK23" s="7"/>
      <c r="APL23" s="7"/>
      <c r="APM23" s="7"/>
      <c r="APN23" s="7"/>
      <c r="APO23" s="7"/>
      <c r="APP23" s="7"/>
      <c r="APQ23" s="7"/>
      <c r="APR23" s="7"/>
      <c r="APS23" s="7"/>
      <c r="APT23" s="7"/>
      <c r="APU23" s="7"/>
      <c r="APV23" s="7"/>
      <c r="APW23" s="7"/>
      <c r="APX23" s="7"/>
      <c r="APY23" s="7"/>
      <c r="APZ23" s="7"/>
      <c r="AQA23" s="7"/>
      <c r="AQB23" s="7"/>
      <c r="AQC23" s="7"/>
      <c r="AQD23" s="7"/>
      <c r="AQE23" s="7"/>
      <c r="AQF23" s="7"/>
      <c r="AQG23" s="7"/>
      <c r="AQH23" s="7"/>
      <c r="AQI23" s="7"/>
      <c r="AQJ23" s="7"/>
      <c r="AQK23" s="7"/>
      <c r="AQL23" s="7"/>
      <c r="AQM23" s="7"/>
      <c r="AQN23" s="7"/>
      <c r="AQO23" s="7"/>
      <c r="AQP23" s="7"/>
      <c r="AQQ23" s="7"/>
      <c r="AQR23" s="7"/>
      <c r="AQS23" s="7"/>
      <c r="AQT23" s="7"/>
      <c r="AQU23" s="7"/>
      <c r="AQV23" s="7"/>
      <c r="AQW23" s="7"/>
      <c r="AQX23" s="7"/>
      <c r="AQY23" s="7"/>
      <c r="AQZ23" s="7"/>
      <c r="ARA23" s="7"/>
      <c r="ARB23" s="7"/>
      <c r="ARC23" s="7"/>
      <c r="ARD23" s="7"/>
      <c r="ARE23" s="7"/>
      <c r="ARF23" s="7"/>
      <c r="ARG23" s="7"/>
      <c r="ARH23" s="7"/>
      <c r="ARI23" s="7"/>
      <c r="ARJ23" s="7"/>
      <c r="ARK23" s="7"/>
      <c r="ARL23" s="7"/>
      <c r="ARM23" s="7"/>
      <c r="ARN23" s="7"/>
      <c r="ARO23" s="7"/>
      <c r="ARP23" s="7"/>
      <c r="ARQ23" s="7"/>
      <c r="ARR23" s="7"/>
      <c r="ARS23" s="7"/>
      <c r="ART23" s="7"/>
      <c r="ARU23" s="7"/>
      <c r="ARV23" s="7"/>
      <c r="ARW23" s="7"/>
      <c r="ARX23" s="7"/>
      <c r="ARY23" s="7"/>
      <c r="ARZ23" s="7"/>
      <c r="ASA23" s="7"/>
      <c r="ASB23" s="7"/>
      <c r="ASC23" s="7"/>
      <c r="ASD23" s="7"/>
      <c r="ASE23" s="7"/>
      <c r="ASF23" s="7"/>
      <c r="ASG23" s="7"/>
      <c r="ASH23" s="7"/>
      <c r="ASI23" s="7"/>
      <c r="ASJ23" s="7"/>
      <c r="ASK23" s="7"/>
      <c r="ASL23" s="7"/>
      <c r="ASM23" s="7"/>
      <c r="ASN23" s="7"/>
      <c r="ASO23" s="7"/>
      <c r="ASP23" s="7"/>
      <c r="ASQ23" s="7"/>
      <c r="ASR23" s="7"/>
      <c r="ASS23" s="7"/>
      <c r="AST23" s="7"/>
      <c r="ASU23" s="7"/>
      <c r="ASV23" s="7"/>
      <c r="ASW23" s="7"/>
      <c r="ASX23" s="7"/>
      <c r="ASY23" s="7"/>
      <c r="ASZ23" s="7"/>
      <c r="ATA23" s="7"/>
      <c r="ATB23" s="7"/>
      <c r="ATC23" s="7"/>
      <c r="ATD23" s="7"/>
      <c r="ATE23" s="7"/>
      <c r="ATF23" s="7"/>
      <c r="ATG23" s="7"/>
      <c r="ATH23" s="7"/>
      <c r="ATI23" s="7"/>
      <c r="ATJ23" s="7"/>
      <c r="ATK23" s="7"/>
      <c r="ATL23" s="7"/>
      <c r="ATM23" s="7"/>
      <c r="ATN23" s="7"/>
      <c r="ATO23" s="7"/>
      <c r="ATP23" s="7"/>
      <c r="ATQ23" s="7"/>
      <c r="ATR23" s="7"/>
      <c r="ATS23" s="7"/>
      <c r="ATT23" s="7"/>
      <c r="ATU23" s="7"/>
      <c r="ATV23" s="7"/>
      <c r="ATW23" s="7"/>
      <c r="ATX23" s="7"/>
      <c r="ATY23" s="7"/>
      <c r="ATZ23" s="7"/>
      <c r="AUA23" s="7"/>
      <c r="AUB23" s="7"/>
      <c r="AUC23" s="7"/>
      <c r="AUD23" s="7"/>
      <c r="AUE23" s="7"/>
      <c r="AUF23" s="7"/>
      <c r="AUG23" s="7"/>
      <c r="AUH23" s="7"/>
      <c r="AUI23" s="7"/>
      <c r="AUJ23" s="7"/>
      <c r="AUK23" s="7"/>
      <c r="AUL23" s="7"/>
      <c r="AUM23" s="7"/>
      <c r="AUN23" s="7"/>
      <c r="AUO23" s="7"/>
      <c r="AUP23" s="7"/>
      <c r="AUQ23" s="7"/>
      <c r="AUR23" s="7"/>
      <c r="AUS23" s="7"/>
      <c r="AUT23" s="7"/>
      <c r="AUU23" s="7"/>
      <c r="AUV23" s="7"/>
      <c r="AUW23" s="7"/>
      <c r="AUX23" s="7"/>
      <c r="AUY23" s="7"/>
      <c r="AUZ23" s="7"/>
      <c r="AVA23" s="7"/>
      <c r="AVB23" s="7"/>
      <c r="AVC23" s="7"/>
      <c r="AVD23" s="7"/>
      <c r="AVE23" s="7"/>
      <c r="AVF23" s="7"/>
      <c r="AVG23" s="7"/>
      <c r="AVH23" s="7"/>
      <c r="AVI23" s="7"/>
      <c r="AVJ23" s="7"/>
      <c r="AVK23" s="7"/>
      <c r="AVL23" s="7"/>
      <c r="AVM23" s="7"/>
      <c r="AVN23" s="7"/>
      <c r="AVO23" s="7"/>
      <c r="AVP23" s="7"/>
      <c r="AVQ23" s="7"/>
      <c r="AVR23" s="7"/>
      <c r="AVS23" s="7"/>
      <c r="AVT23" s="7"/>
      <c r="AVU23" s="7"/>
      <c r="AVV23" s="7"/>
      <c r="AVW23" s="7"/>
      <c r="AVX23" s="7"/>
      <c r="AVY23" s="7"/>
      <c r="AVZ23" s="7"/>
      <c r="AWA23" s="7"/>
      <c r="AWB23" s="7"/>
      <c r="AWC23" s="7"/>
      <c r="AWD23" s="7"/>
      <c r="AWE23" s="7"/>
      <c r="AWF23" s="7"/>
      <c r="AWG23" s="7"/>
      <c r="AWH23" s="7"/>
      <c r="AWI23" s="7"/>
      <c r="AWJ23" s="7"/>
      <c r="AWK23" s="7"/>
      <c r="AWL23" s="7"/>
      <c r="AWM23" s="7"/>
      <c r="AWN23" s="7"/>
      <c r="AWO23" s="7"/>
      <c r="AWP23" s="7"/>
      <c r="AWQ23" s="7"/>
      <c r="AWR23" s="7"/>
      <c r="AWS23" s="7"/>
      <c r="AWT23" s="7"/>
      <c r="AWU23" s="7"/>
      <c r="AWV23" s="7"/>
      <c r="AWW23" s="7"/>
      <c r="AWX23" s="7"/>
      <c r="AWY23" s="7"/>
      <c r="AWZ23" s="7"/>
      <c r="AXA23" s="7"/>
      <c r="AXB23" s="7"/>
      <c r="AXC23" s="7"/>
      <c r="AXD23" s="7"/>
      <c r="AXE23" s="7"/>
      <c r="AXF23" s="7"/>
      <c r="AXG23" s="7"/>
      <c r="AXH23" s="7"/>
      <c r="AXI23" s="7"/>
      <c r="AXJ23" s="7"/>
      <c r="AXK23" s="7"/>
      <c r="AXL23" s="7"/>
      <c r="AXM23" s="7"/>
      <c r="AXN23" s="7"/>
      <c r="AXO23" s="7"/>
      <c r="AXP23" s="7"/>
      <c r="AXQ23" s="7"/>
      <c r="AXR23" s="7"/>
      <c r="AXS23" s="7"/>
      <c r="AXT23" s="7"/>
      <c r="AXU23" s="7"/>
      <c r="AXV23" s="7"/>
      <c r="AXW23" s="7"/>
      <c r="AXX23" s="7"/>
      <c r="AXY23" s="7"/>
      <c r="AXZ23" s="7"/>
      <c r="AYA23" s="7"/>
      <c r="AYB23" s="7"/>
      <c r="AYC23" s="7"/>
      <c r="AYD23" s="7"/>
      <c r="AYE23" s="7"/>
      <c r="AYF23" s="7"/>
      <c r="AYG23" s="7"/>
      <c r="AYH23" s="7"/>
      <c r="AYI23" s="7"/>
      <c r="AYJ23" s="7"/>
      <c r="AYK23" s="7"/>
      <c r="AYL23" s="7"/>
      <c r="AYM23" s="7"/>
      <c r="AYN23" s="7"/>
      <c r="AYO23" s="7"/>
      <c r="AYP23" s="7"/>
      <c r="AYQ23" s="7"/>
      <c r="AYR23" s="7"/>
      <c r="AYS23" s="7"/>
      <c r="AYT23" s="7"/>
      <c r="AYU23" s="7"/>
      <c r="AYV23" s="7"/>
      <c r="AYW23" s="7"/>
      <c r="AYX23" s="7"/>
      <c r="AYY23" s="7"/>
      <c r="AYZ23" s="7"/>
      <c r="AZA23" s="7"/>
      <c r="AZB23" s="7"/>
      <c r="AZC23" s="7"/>
      <c r="AZD23" s="7"/>
      <c r="AZE23" s="7"/>
      <c r="AZF23" s="7"/>
      <c r="AZG23" s="7"/>
      <c r="AZH23" s="7"/>
      <c r="AZI23" s="7"/>
      <c r="AZJ23" s="7"/>
      <c r="AZK23" s="7"/>
      <c r="AZL23" s="7"/>
      <c r="AZM23" s="7"/>
      <c r="AZN23" s="7"/>
      <c r="AZO23" s="7"/>
      <c r="AZP23" s="7"/>
      <c r="AZQ23" s="7"/>
      <c r="AZR23" s="7"/>
      <c r="AZS23" s="7"/>
      <c r="AZT23" s="7"/>
      <c r="AZU23" s="7"/>
      <c r="AZV23" s="7"/>
      <c r="AZW23" s="7"/>
      <c r="AZX23" s="7"/>
      <c r="AZY23" s="7"/>
      <c r="AZZ23" s="7"/>
      <c r="BAA23" s="7"/>
      <c r="BAB23" s="7"/>
      <c r="BAC23" s="7"/>
      <c r="BAD23" s="7"/>
      <c r="BAE23" s="7"/>
      <c r="BAF23" s="7"/>
      <c r="BAG23" s="7"/>
      <c r="BAH23" s="7"/>
      <c r="BAI23" s="7"/>
      <c r="BAJ23" s="7"/>
      <c r="BAK23" s="7"/>
      <c r="BAL23" s="7"/>
      <c r="BAM23" s="7"/>
      <c r="BAN23" s="7"/>
      <c r="BAO23" s="7"/>
      <c r="BAP23" s="7"/>
      <c r="BAQ23" s="7"/>
      <c r="BAR23" s="7"/>
      <c r="BAS23" s="7"/>
      <c r="BAT23" s="7"/>
      <c r="BAU23" s="7"/>
      <c r="BAV23" s="7"/>
      <c r="BAW23" s="7"/>
      <c r="BAX23" s="7"/>
      <c r="BAY23" s="7"/>
      <c r="BAZ23" s="7"/>
      <c r="BBA23" s="7"/>
      <c r="BBB23" s="7"/>
      <c r="BBC23" s="7"/>
      <c r="BBD23" s="7"/>
      <c r="BBE23" s="7"/>
      <c r="BBF23" s="7"/>
      <c r="BBG23" s="7"/>
      <c r="BBH23" s="7"/>
      <c r="BBI23" s="7"/>
      <c r="BBJ23" s="7"/>
      <c r="BBK23" s="7"/>
      <c r="BBL23" s="7"/>
      <c r="BBM23" s="7"/>
      <c r="BBN23" s="7"/>
      <c r="BBO23" s="7"/>
      <c r="BBP23" s="7"/>
      <c r="BBQ23" s="7"/>
      <c r="BBR23" s="7"/>
      <c r="BBS23" s="7"/>
      <c r="BBT23" s="7"/>
      <c r="BBU23" s="7"/>
      <c r="BBV23" s="7"/>
      <c r="BBW23" s="7"/>
      <c r="BBX23" s="7"/>
      <c r="BBY23" s="7"/>
      <c r="BBZ23" s="7"/>
      <c r="BCA23" s="7"/>
      <c r="BCB23" s="7"/>
      <c r="BCC23" s="7"/>
      <c r="BCD23" s="7"/>
      <c r="BCE23" s="7"/>
      <c r="BCF23" s="7"/>
      <c r="BCG23" s="7"/>
      <c r="BCH23" s="7"/>
      <c r="BCI23" s="7"/>
      <c r="BCJ23" s="7"/>
      <c r="BCK23" s="7"/>
      <c r="BCL23" s="7"/>
      <c r="BCM23" s="7"/>
      <c r="BCN23" s="7"/>
      <c r="BCO23" s="7"/>
      <c r="BCP23" s="7"/>
      <c r="BCQ23" s="7"/>
      <c r="BCR23" s="7"/>
      <c r="BCS23" s="7"/>
      <c r="BCT23" s="7"/>
      <c r="BCU23" s="7"/>
      <c r="BCV23" s="7"/>
      <c r="BCW23" s="7"/>
      <c r="BCX23" s="7"/>
      <c r="BCY23" s="7"/>
      <c r="BCZ23" s="7"/>
      <c r="BDA23" s="7"/>
      <c r="BDB23" s="7"/>
      <c r="BDC23" s="7"/>
      <c r="BDD23" s="7"/>
      <c r="BDE23" s="7"/>
      <c r="BDF23" s="7"/>
      <c r="BDG23" s="7"/>
      <c r="BDH23" s="7"/>
      <c r="BDI23" s="7"/>
      <c r="BDJ23" s="7"/>
      <c r="BDK23" s="7"/>
      <c r="BDL23" s="7"/>
      <c r="BDM23" s="7"/>
      <c r="BDN23" s="7"/>
      <c r="BDO23" s="7"/>
      <c r="BDP23" s="7"/>
      <c r="BDQ23" s="7"/>
    </row>
    <row r="24" spans="1:1473" x14ac:dyDescent="0.35">
      <c r="A24" s="7"/>
      <c r="B24" s="61"/>
      <c r="C24" s="7"/>
      <c r="D24" s="7"/>
      <c r="E24" s="7"/>
      <c r="F24" s="7"/>
      <c r="G24" s="8"/>
      <c r="H24" s="7"/>
      <c r="I24" s="7"/>
      <c r="J24" s="7"/>
      <c r="K24" s="7"/>
      <c r="L24" s="556"/>
      <c r="M24" s="557"/>
      <c r="N24" s="1286" t="s">
        <v>768</v>
      </c>
      <c r="O24" s="1967">
        <f>Jahresarbeitszeitmodelle!F17</f>
        <v>1515.0560000000003</v>
      </c>
      <c r="P24" s="1968"/>
      <c r="Q24" s="558">
        <f>$O$24</f>
        <v>1515.0560000000003</v>
      </c>
      <c r="R24" s="73">
        <f>$O$24</f>
        <v>1515.0560000000003</v>
      </c>
      <c r="S24" s="79">
        <f>$O$24</f>
        <v>1515.0560000000003</v>
      </c>
      <c r="T24" s="74">
        <f>$O$24</f>
        <v>1515.0560000000003</v>
      </c>
      <c r="U24" s="560">
        <f>$O$24</f>
        <v>1515.0560000000003</v>
      </c>
      <c r="V24" s="7"/>
      <c r="W24" s="7"/>
      <c r="X24" s="7"/>
      <c r="Y24" s="7"/>
      <c r="Z24" s="7"/>
      <c r="AA24" s="81"/>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c r="IW24" s="7"/>
      <c r="IX24" s="7"/>
      <c r="IY24" s="7"/>
      <c r="IZ24" s="7"/>
      <c r="JA24" s="7"/>
      <c r="JB24" s="7"/>
      <c r="JC24" s="7"/>
      <c r="JD24" s="7"/>
      <c r="JE24" s="7"/>
      <c r="JF24" s="7"/>
      <c r="JG24" s="7"/>
      <c r="JH24" s="7"/>
      <c r="JI24" s="7"/>
      <c r="JJ24" s="7"/>
      <c r="JK24" s="7"/>
      <c r="JL24" s="7"/>
      <c r="JM24" s="7"/>
      <c r="JN24" s="7"/>
      <c r="JO24" s="7"/>
      <c r="JP24" s="7"/>
      <c r="JQ24" s="7"/>
      <c r="JR24" s="7"/>
      <c r="JS24" s="7"/>
      <c r="JT24" s="7"/>
      <c r="JU24" s="7"/>
      <c r="JV24" s="7"/>
      <c r="JW24" s="7"/>
      <c r="JX24" s="7"/>
      <c r="JY24" s="7"/>
      <c r="JZ24" s="7"/>
      <c r="KA24" s="7"/>
      <c r="KB24" s="7"/>
      <c r="KC24" s="7"/>
      <c r="KD24" s="7"/>
      <c r="KE24" s="7"/>
      <c r="KF24" s="7"/>
      <c r="KG24" s="7"/>
      <c r="KH24" s="7"/>
      <c r="KI24" s="7"/>
      <c r="KJ24" s="7"/>
      <c r="KK24" s="7"/>
      <c r="KL24" s="7"/>
      <c r="KM24" s="7"/>
      <c r="KN24" s="7"/>
      <c r="KO24" s="7"/>
      <c r="KP24" s="7"/>
      <c r="KQ24" s="7"/>
      <c r="KR24" s="7"/>
      <c r="KS24" s="7"/>
      <c r="KT24" s="7"/>
      <c r="KU24" s="7"/>
      <c r="KV24" s="7"/>
      <c r="KW24" s="7"/>
      <c r="KX24" s="7"/>
      <c r="KY24" s="7"/>
      <c r="KZ24" s="7"/>
      <c r="LA24" s="7"/>
      <c r="LB24" s="7"/>
      <c r="LC24" s="7"/>
      <c r="LD24" s="7"/>
      <c r="LE24" s="7"/>
      <c r="LF24" s="7"/>
      <c r="LG24" s="7"/>
      <c r="LH24" s="7"/>
      <c r="LI24" s="7"/>
      <c r="LJ24" s="7"/>
      <c r="LK24" s="7"/>
      <c r="LL24" s="7"/>
      <c r="LM24" s="7"/>
      <c r="LN24" s="7"/>
      <c r="LO24" s="7"/>
      <c r="LP24" s="7"/>
      <c r="LQ24" s="7"/>
      <c r="LR24" s="7"/>
      <c r="LS24" s="7"/>
      <c r="LT24" s="7"/>
      <c r="LU24" s="7"/>
      <c r="LV24" s="7"/>
      <c r="LW24" s="7"/>
      <c r="LX24" s="7"/>
      <c r="LY24" s="7"/>
      <c r="LZ24" s="7"/>
      <c r="MA24" s="7"/>
      <c r="MB24" s="7"/>
      <c r="MC24" s="7"/>
      <c r="MD24" s="7"/>
      <c r="ME24" s="7"/>
      <c r="MF24" s="7"/>
      <c r="MG24" s="7"/>
      <c r="MH24" s="7"/>
      <c r="MI24" s="7"/>
      <c r="MJ24" s="7"/>
      <c r="MK24" s="7"/>
      <c r="ML24" s="7"/>
      <c r="MM24" s="7"/>
      <c r="MN24" s="7"/>
      <c r="MO24" s="7"/>
      <c r="MP24" s="7"/>
      <c r="MQ24" s="7"/>
      <c r="MR24" s="7"/>
      <c r="MS24" s="7"/>
      <c r="MT24" s="7"/>
      <c r="MU24" s="7"/>
      <c r="MV24" s="7"/>
      <c r="MW24" s="7"/>
      <c r="MX24" s="7"/>
      <c r="MY24" s="7"/>
      <c r="MZ24" s="7"/>
      <c r="NA24" s="7"/>
      <c r="NB24" s="7"/>
      <c r="NC24" s="7"/>
      <c r="ND24" s="7"/>
      <c r="NE24" s="7"/>
      <c r="NF24" s="7"/>
      <c r="NG24" s="7"/>
      <c r="NH24" s="7"/>
      <c r="NI24" s="7"/>
      <c r="NJ24" s="7"/>
      <c r="NK24" s="7"/>
      <c r="NL24" s="7"/>
      <c r="NM24" s="7"/>
      <c r="NN24" s="7"/>
      <c r="NO24" s="7"/>
      <c r="NP24" s="7"/>
      <c r="NQ24" s="7"/>
      <c r="NR24" s="7"/>
      <c r="NS24" s="7"/>
      <c r="NT24" s="7"/>
      <c r="NU24" s="7"/>
      <c r="NV24" s="7"/>
      <c r="NW24" s="7"/>
      <c r="NX24" s="7"/>
      <c r="NY24" s="7"/>
      <c r="NZ24" s="7"/>
      <c r="OA24" s="7"/>
      <c r="OB24" s="7"/>
      <c r="OC24" s="7"/>
      <c r="OD24" s="7"/>
      <c r="OE24" s="7"/>
      <c r="OF24" s="7"/>
      <c r="OG24" s="7"/>
      <c r="OH24" s="7"/>
      <c r="OI24" s="7"/>
      <c r="OJ24" s="7"/>
      <c r="OK24" s="7"/>
      <c r="OL24" s="7"/>
      <c r="OM24" s="7"/>
      <c r="ON24" s="7"/>
      <c r="OO24" s="7"/>
      <c r="OP24" s="7"/>
      <c r="OQ24" s="7"/>
      <c r="OR24" s="7"/>
      <c r="OS24" s="7"/>
      <c r="OT24" s="7"/>
      <c r="OU24" s="7"/>
      <c r="OV24" s="7"/>
      <c r="OW24" s="7"/>
      <c r="OX24" s="7"/>
      <c r="OY24" s="7"/>
      <c r="OZ24" s="7"/>
      <c r="PA24" s="7"/>
      <c r="PB24" s="7"/>
      <c r="PC24" s="7"/>
      <c r="PD24" s="7"/>
      <c r="PE24" s="7"/>
      <c r="PF24" s="7"/>
      <c r="PG24" s="7"/>
      <c r="PH24" s="7"/>
      <c r="PI24" s="7"/>
      <c r="PJ24" s="7"/>
      <c r="PK24" s="7"/>
      <c r="PL24" s="7"/>
      <c r="PM24" s="7"/>
      <c r="PN24" s="7"/>
      <c r="PO24" s="7"/>
      <c r="PP24" s="7"/>
      <c r="PQ24" s="7"/>
      <c r="PR24" s="7"/>
      <c r="PS24" s="7"/>
      <c r="PT24" s="7"/>
      <c r="PU24" s="7"/>
      <c r="PV24" s="7"/>
      <c r="PW24" s="7"/>
      <c r="PX24" s="7"/>
      <c r="PY24" s="7"/>
      <c r="PZ24" s="7"/>
      <c r="QA24" s="7"/>
      <c r="QB24" s="7"/>
      <c r="QC24" s="7"/>
      <c r="QD24" s="7"/>
      <c r="QE24" s="7"/>
      <c r="QF24" s="7"/>
      <c r="QG24" s="7"/>
      <c r="QH24" s="7"/>
      <c r="QI24" s="7"/>
      <c r="QJ24" s="7"/>
      <c r="QK24" s="7"/>
      <c r="QL24" s="7"/>
      <c r="QM24" s="7"/>
      <c r="QN24" s="7"/>
      <c r="QO24" s="7"/>
      <c r="QP24" s="7"/>
      <c r="QQ24" s="7"/>
      <c r="QR24" s="7"/>
      <c r="QS24" s="7"/>
      <c r="QT24" s="7"/>
      <c r="QU24" s="7"/>
      <c r="QV24" s="7"/>
      <c r="QW24" s="7"/>
      <c r="QX24" s="7"/>
      <c r="QY24" s="7"/>
      <c r="QZ24" s="7"/>
      <c r="RA24" s="7"/>
      <c r="RB24" s="7"/>
      <c r="RC24" s="7"/>
      <c r="RD24" s="7"/>
      <c r="RE24" s="7"/>
      <c r="RF24" s="7"/>
      <c r="RG24" s="7"/>
      <c r="RH24" s="7"/>
      <c r="RI24" s="7"/>
      <c r="RJ24" s="7"/>
      <c r="RK24" s="7"/>
      <c r="RL24" s="7"/>
      <c r="RM24" s="7"/>
      <c r="RN24" s="7"/>
      <c r="RO24" s="7"/>
      <c r="RP24" s="7"/>
      <c r="RQ24" s="7"/>
      <c r="RR24" s="7"/>
      <c r="RS24" s="7"/>
      <c r="RT24" s="7"/>
      <c r="RU24" s="7"/>
      <c r="RV24" s="7"/>
      <c r="RW24" s="7"/>
      <c r="RX24" s="7"/>
      <c r="RY24" s="7"/>
      <c r="RZ24" s="7"/>
      <c r="SA24" s="7"/>
      <c r="SB24" s="7"/>
      <c r="SC24" s="7"/>
      <c r="SD24" s="7"/>
      <c r="SE24" s="7"/>
      <c r="SF24" s="7"/>
      <c r="SG24" s="7"/>
      <c r="SH24" s="7"/>
      <c r="SI24" s="7"/>
      <c r="SJ24" s="7"/>
      <c r="SK24" s="7"/>
      <c r="SL24" s="7"/>
      <c r="SM24" s="7"/>
      <c r="SN24" s="7"/>
      <c r="SO24" s="7"/>
      <c r="SP24" s="7"/>
      <c r="SQ24" s="7"/>
      <c r="SR24" s="7"/>
      <c r="SS24" s="7"/>
      <c r="ST24" s="7"/>
      <c r="SU24" s="7"/>
      <c r="SV24" s="7"/>
      <c r="SW24" s="7"/>
      <c r="SX24" s="7"/>
      <c r="SY24" s="7"/>
      <c r="SZ24" s="7"/>
      <c r="TA24" s="7"/>
      <c r="TB24" s="7"/>
      <c r="TC24" s="7"/>
      <c r="TD24" s="7"/>
      <c r="TE24" s="7"/>
      <c r="TF24" s="7"/>
      <c r="TG24" s="7"/>
      <c r="TH24" s="7"/>
      <c r="TI24" s="7"/>
      <c r="TJ24" s="7"/>
      <c r="TK24" s="7"/>
      <c r="TL24" s="7"/>
      <c r="TM24" s="7"/>
      <c r="TN24" s="7"/>
      <c r="TO24" s="7"/>
      <c r="TP24" s="7"/>
      <c r="TQ24" s="7"/>
      <c r="TR24" s="7"/>
      <c r="TS24" s="7"/>
      <c r="TT24" s="7"/>
      <c r="TU24" s="7"/>
      <c r="TV24" s="7"/>
      <c r="TW24" s="7"/>
      <c r="TX24" s="7"/>
      <c r="TY24" s="7"/>
      <c r="TZ24" s="7"/>
      <c r="UA24" s="7"/>
      <c r="UB24" s="7"/>
      <c r="UC24" s="7"/>
      <c r="UD24" s="7"/>
      <c r="UE24" s="7"/>
      <c r="UF24" s="7"/>
      <c r="UG24" s="7"/>
      <c r="UH24" s="7"/>
      <c r="UI24" s="7"/>
      <c r="UJ24" s="7"/>
      <c r="UK24" s="7"/>
      <c r="UL24" s="7"/>
      <c r="UM24" s="7"/>
      <c r="UN24" s="7"/>
      <c r="UO24" s="7"/>
      <c r="UP24" s="7"/>
      <c r="UQ24" s="7"/>
      <c r="UR24" s="7"/>
      <c r="US24" s="7"/>
      <c r="UT24" s="7"/>
      <c r="UU24" s="7"/>
      <c r="UV24" s="7"/>
      <c r="UW24" s="7"/>
      <c r="UX24" s="7"/>
      <c r="UY24" s="7"/>
      <c r="UZ24" s="7"/>
      <c r="VA24" s="7"/>
      <c r="VB24" s="7"/>
      <c r="VC24" s="7"/>
      <c r="VD24" s="7"/>
      <c r="VE24" s="7"/>
      <c r="VF24" s="7"/>
      <c r="VG24" s="7"/>
      <c r="VH24" s="7"/>
      <c r="VI24" s="7"/>
      <c r="VJ24" s="7"/>
      <c r="VK24" s="7"/>
      <c r="VL24" s="7"/>
      <c r="VM24" s="7"/>
      <c r="VN24" s="7"/>
      <c r="VO24" s="7"/>
      <c r="VP24" s="7"/>
      <c r="VQ24" s="7"/>
      <c r="VR24" s="7"/>
      <c r="VS24" s="7"/>
      <c r="VT24" s="7"/>
      <c r="VU24" s="7"/>
      <c r="VV24" s="7"/>
      <c r="VW24" s="7"/>
      <c r="VX24" s="7"/>
      <c r="VY24" s="7"/>
      <c r="VZ24" s="7"/>
      <c r="WA24" s="7"/>
      <c r="WB24" s="7"/>
      <c r="WC24" s="7"/>
      <c r="WD24" s="7"/>
      <c r="WE24" s="7"/>
      <c r="WF24" s="7"/>
      <c r="WG24" s="7"/>
      <c r="WH24" s="7"/>
      <c r="WI24" s="7"/>
      <c r="WJ24" s="7"/>
      <c r="WK24" s="7"/>
      <c r="WL24" s="7"/>
      <c r="WM24" s="7"/>
      <c r="WN24" s="7"/>
      <c r="WO24" s="7"/>
      <c r="WP24" s="7"/>
      <c r="WQ24" s="7"/>
      <c r="WR24" s="7"/>
      <c r="WS24" s="7"/>
      <c r="WT24" s="7"/>
      <c r="WU24" s="7"/>
      <c r="WV24" s="7"/>
      <c r="WW24" s="7"/>
      <c r="WX24" s="7"/>
      <c r="WY24" s="7"/>
      <c r="WZ24" s="7"/>
      <c r="XA24" s="7"/>
      <c r="XB24" s="7"/>
      <c r="XC24" s="7"/>
      <c r="XD24" s="7"/>
      <c r="XE24" s="7"/>
      <c r="XF24" s="7"/>
      <c r="XG24" s="7"/>
      <c r="XH24" s="7"/>
      <c r="XI24" s="7"/>
      <c r="XJ24" s="7"/>
      <c r="XK24" s="7"/>
      <c r="XL24" s="7"/>
      <c r="XM24" s="7"/>
      <c r="XN24" s="7"/>
      <c r="XO24" s="7"/>
      <c r="XP24" s="7"/>
      <c r="XQ24" s="7"/>
      <c r="XR24" s="7"/>
      <c r="XS24" s="7"/>
      <c r="XT24" s="7"/>
      <c r="XU24" s="7"/>
      <c r="XV24" s="7"/>
      <c r="XW24" s="7"/>
      <c r="XX24" s="7"/>
      <c r="XY24" s="7"/>
      <c r="XZ24" s="7"/>
      <c r="YA24" s="7"/>
      <c r="YB24" s="7"/>
      <c r="YC24" s="7"/>
      <c r="YD24" s="7"/>
      <c r="YE24" s="7"/>
      <c r="YF24" s="7"/>
      <c r="YG24" s="7"/>
      <c r="YH24" s="7"/>
      <c r="YI24" s="7"/>
      <c r="YJ24" s="7"/>
      <c r="YK24" s="7"/>
      <c r="YL24" s="7"/>
      <c r="YM24" s="7"/>
      <c r="YN24" s="7"/>
      <c r="YO24" s="7"/>
      <c r="YP24" s="7"/>
      <c r="YQ24" s="7"/>
      <c r="YR24" s="7"/>
      <c r="YS24" s="7"/>
      <c r="YT24" s="7"/>
      <c r="YU24" s="7"/>
      <c r="YV24" s="7"/>
      <c r="YW24" s="7"/>
      <c r="YX24" s="7"/>
      <c r="YY24" s="7"/>
      <c r="YZ24" s="7"/>
      <c r="ZA24" s="7"/>
      <c r="ZB24" s="7"/>
      <c r="ZC24" s="7"/>
      <c r="ZD24" s="7"/>
      <c r="ZE24" s="7"/>
      <c r="ZF24" s="7"/>
      <c r="ZG24" s="7"/>
      <c r="ZH24" s="7"/>
      <c r="ZI24" s="7"/>
      <c r="ZJ24" s="7"/>
      <c r="ZK24" s="7"/>
      <c r="ZL24" s="7"/>
      <c r="ZM24" s="7"/>
      <c r="ZN24" s="7"/>
      <c r="ZO24" s="7"/>
      <c r="ZP24" s="7"/>
      <c r="ZQ24" s="7"/>
      <c r="ZR24" s="7"/>
      <c r="ZS24" s="7"/>
      <c r="ZT24" s="7"/>
      <c r="ZU24" s="7"/>
      <c r="ZV24" s="7"/>
      <c r="ZW24" s="7"/>
      <c r="ZX24" s="7"/>
      <c r="ZY24" s="7"/>
      <c r="ZZ24" s="7"/>
      <c r="AAA24" s="7"/>
      <c r="AAB24" s="7"/>
      <c r="AAC24" s="7"/>
      <c r="AAD24" s="7"/>
      <c r="AAE24" s="7"/>
      <c r="AAF24" s="7"/>
      <c r="AAG24" s="7"/>
      <c r="AAH24" s="7"/>
      <c r="AAI24" s="7"/>
      <c r="AAJ24" s="7"/>
      <c r="AAK24" s="7"/>
      <c r="AAL24" s="7"/>
      <c r="AAM24" s="7"/>
      <c r="AAN24" s="7"/>
      <c r="AAO24" s="7"/>
      <c r="AAP24" s="7"/>
      <c r="AAQ24" s="7"/>
      <c r="AAR24" s="7"/>
      <c r="AAS24" s="7"/>
      <c r="AAT24" s="7"/>
      <c r="AAU24" s="7"/>
      <c r="AAV24" s="7"/>
      <c r="AAW24" s="7"/>
      <c r="AAX24" s="7"/>
      <c r="AAY24" s="7"/>
      <c r="AAZ24" s="7"/>
      <c r="ABA24" s="7"/>
      <c r="ABB24" s="7"/>
      <c r="ABC24" s="7"/>
      <c r="ABD24" s="7"/>
      <c r="ABE24" s="7"/>
      <c r="ABF24" s="7"/>
      <c r="ABG24" s="7"/>
      <c r="ABH24" s="7"/>
      <c r="ABI24" s="7"/>
      <c r="ABJ24" s="7"/>
      <c r="ABK24" s="7"/>
      <c r="ABL24" s="7"/>
      <c r="ABM24" s="7"/>
      <c r="ABN24" s="7"/>
      <c r="ABO24" s="7"/>
      <c r="ABP24" s="7"/>
      <c r="ABQ24" s="7"/>
      <c r="ABR24" s="7"/>
      <c r="ABS24" s="7"/>
      <c r="ABT24" s="7"/>
      <c r="ABU24" s="7"/>
      <c r="ABV24" s="7"/>
      <c r="ABW24" s="7"/>
      <c r="ABX24" s="7"/>
      <c r="ABY24" s="7"/>
      <c r="ABZ24" s="7"/>
      <c r="ACA24" s="7"/>
      <c r="ACB24" s="7"/>
      <c r="ACC24" s="7"/>
      <c r="ACD24" s="7"/>
      <c r="ACE24" s="7"/>
      <c r="ACF24" s="7"/>
      <c r="ACG24" s="7"/>
      <c r="ACH24" s="7"/>
      <c r="ACI24" s="7"/>
      <c r="ACJ24" s="7"/>
      <c r="ACK24" s="7"/>
      <c r="ACL24" s="7"/>
      <c r="ACM24" s="7"/>
      <c r="ACN24" s="7"/>
      <c r="ACO24" s="7"/>
      <c r="ACP24" s="7"/>
      <c r="ACQ24" s="7"/>
      <c r="ACR24" s="7"/>
      <c r="ACS24" s="7"/>
      <c r="ACT24" s="7"/>
      <c r="ACU24" s="7"/>
      <c r="ACV24" s="7"/>
      <c r="ACW24" s="7"/>
      <c r="ACX24" s="7"/>
      <c r="ACY24" s="7"/>
      <c r="ACZ24" s="7"/>
      <c r="ADA24" s="7"/>
      <c r="ADB24" s="7"/>
      <c r="ADC24" s="7"/>
      <c r="ADD24" s="7"/>
      <c r="ADE24" s="7"/>
      <c r="ADF24" s="7"/>
      <c r="ADG24" s="7"/>
      <c r="ADH24" s="7"/>
      <c r="ADI24" s="7"/>
      <c r="ADJ24" s="7"/>
      <c r="ADK24" s="7"/>
      <c r="ADL24" s="7"/>
      <c r="ADM24" s="7"/>
      <c r="ADN24" s="7"/>
      <c r="ADO24" s="7"/>
      <c r="ADP24" s="7"/>
      <c r="ADQ24" s="7"/>
      <c r="ADR24" s="7"/>
      <c r="ADS24" s="7"/>
      <c r="ADT24" s="7"/>
      <c r="ADU24" s="7"/>
      <c r="ADV24" s="7"/>
      <c r="ADW24" s="7"/>
      <c r="ADX24" s="7"/>
      <c r="ADY24" s="7"/>
      <c r="ADZ24" s="7"/>
      <c r="AEA24" s="7"/>
      <c r="AEB24" s="7"/>
      <c r="AEC24" s="7"/>
      <c r="AED24" s="7"/>
      <c r="AEE24" s="7"/>
      <c r="AEF24" s="7"/>
      <c r="AEG24" s="7"/>
      <c r="AEH24" s="7"/>
      <c r="AEI24" s="7"/>
      <c r="AEJ24" s="7"/>
      <c r="AEK24" s="7"/>
      <c r="AEL24" s="7"/>
      <c r="AEM24" s="7"/>
      <c r="AEN24" s="7"/>
      <c r="AEO24" s="7"/>
      <c r="AEP24" s="7"/>
      <c r="AEQ24" s="7"/>
      <c r="AER24" s="7"/>
      <c r="AES24" s="7"/>
      <c r="AET24" s="7"/>
      <c r="AEU24" s="7"/>
      <c r="AEV24" s="7"/>
      <c r="AEW24" s="7"/>
      <c r="AEX24" s="7"/>
      <c r="AEY24" s="7"/>
      <c r="AEZ24" s="7"/>
      <c r="AFA24" s="7"/>
      <c r="AFB24" s="7"/>
      <c r="AFC24" s="7"/>
      <c r="AFD24" s="7"/>
      <c r="AFE24" s="7"/>
      <c r="AFF24" s="7"/>
      <c r="AFG24" s="7"/>
      <c r="AFH24" s="7"/>
      <c r="AFI24" s="7"/>
      <c r="AFJ24" s="7"/>
      <c r="AFK24" s="7"/>
      <c r="AFL24" s="7"/>
      <c r="AFM24" s="7"/>
      <c r="AFN24" s="7"/>
      <c r="AFO24" s="7"/>
      <c r="AFP24" s="7"/>
      <c r="AFQ24" s="7"/>
      <c r="AFR24" s="7"/>
      <c r="AFS24" s="7"/>
      <c r="AFT24" s="7"/>
      <c r="AFU24" s="7"/>
      <c r="AFV24" s="7"/>
      <c r="AFW24" s="7"/>
      <c r="AFX24" s="7"/>
      <c r="AFY24" s="7"/>
      <c r="AFZ24" s="7"/>
      <c r="AGA24" s="7"/>
      <c r="AGB24" s="7"/>
      <c r="AGC24" s="7"/>
      <c r="AGD24" s="7"/>
      <c r="AGE24" s="7"/>
      <c r="AGF24" s="7"/>
      <c r="AGG24" s="7"/>
      <c r="AGH24" s="7"/>
      <c r="AGI24" s="7"/>
      <c r="AGJ24" s="7"/>
      <c r="AGK24" s="7"/>
      <c r="AGL24" s="7"/>
      <c r="AGM24" s="7"/>
      <c r="AGN24" s="7"/>
      <c r="AGO24" s="7"/>
      <c r="AGP24" s="7"/>
      <c r="AGQ24" s="7"/>
      <c r="AGR24" s="7"/>
      <c r="AGS24" s="7"/>
      <c r="AGT24" s="7"/>
      <c r="AGU24" s="7"/>
      <c r="AGV24" s="7"/>
      <c r="AGW24" s="7"/>
      <c r="AGX24" s="7"/>
      <c r="AGY24" s="7"/>
      <c r="AGZ24" s="7"/>
      <c r="AHA24" s="7"/>
      <c r="AHB24" s="7"/>
      <c r="AHC24" s="7"/>
      <c r="AHD24" s="7"/>
      <c r="AHE24" s="7"/>
      <c r="AHF24" s="7"/>
      <c r="AHG24" s="7"/>
      <c r="AHH24" s="7"/>
      <c r="AHI24" s="7"/>
      <c r="AHJ24" s="7"/>
      <c r="AHK24" s="7"/>
      <c r="AHL24" s="7"/>
      <c r="AHM24" s="7"/>
      <c r="AHN24" s="7"/>
      <c r="AHO24" s="7"/>
      <c r="AHP24" s="7"/>
      <c r="AHQ24" s="7"/>
      <c r="AHR24" s="7"/>
      <c r="AHS24" s="7"/>
      <c r="AHT24" s="7"/>
      <c r="AHU24" s="7"/>
      <c r="AHV24" s="7"/>
      <c r="AHW24" s="7"/>
      <c r="AHX24" s="7"/>
      <c r="AHY24" s="7"/>
      <c r="AHZ24" s="7"/>
      <c r="AIA24" s="7"/>
      <c r="AIB24" s="7"/>
      <c r="AIC24" s="7"/>
      <c r="AID24" s="7"/>
      <c r="AIE24" s="7"/>
      <c r="AIF24" s="7"/>
      <c r="AIG24" s="7"/>
      <c r="AIH24" s="7"/>
      <c r="AII24" s="7"/>
      <c r="AIJ24" s="7"/>
      <c r="AIK24" s="7"/>
      <c r="AIL24" s="7"/>
      <c r="AIM24" s="7"/>
      <c r="AIN24" s="7"/>
      <c r="AIO24" s="7"/>
      <c r="AIP24" s="7"/>
      <c r="AIQ24" s="7"/>
      <c r="AIR24" s="7"/>
      <c r="AIS24" s="7"/>
      <c r="AIT24" s="7"/>
      <c r="AIU24" s="7"/>
      <c r="AIV24" s="7"/>
      <c r="AIW24" s="7"/>
      <c r="AIX24" s="7"/>
      <c r="AIY24" s="7"/>
      <c r="AIZ24" s="7"/>
      <c r="AJA24" s="7"/>
      <c r="AJB24" s="7"/>
      <c r="AJC24" s="7"/>
      <c r="AJD24" s="7"/>
      <c r="AJE24" s="7"/>
      <c r="AJF24" s="7"/>
      <c r="AJG24" s="7"/>
      <c r="AJH24" s="7"/>
      <c r="AJI24" s="7"/>
      <c r="AJJ24" s="7"/>
      <c r="AJK24" s="7"/>
      <c r="AJL24" s="7"/>
      <c r="AJM24" s="7"/>
      <c r="AJN24" s="7"/>
      <c r="AJO24" s="7"/>
      <c r="AJP24" s="7"/>
      <c r="AJQ24" s="7"/>
      <c r="AJR24" s="7"/>
      <c r="AJS24" s="7"/>
      <c r="AJT24" s="7"/>
      <c r="AJU24" s="7"/>
      <c r="AJV24" s="7"/>
      <c r="AJW24" s="7"/>
      <c r="AJX24" s="7"/>
      <c r="AJY24" s="7"/>
      <c r="AJZ24" s="7"/>
      <c r="AKA24" s="7"/>
      <c r="AKB24" s="7"/>
      <c r="AKC24" s="7"/>
      <c r="AKD24" s="7"/>
      <c r="AKE24" s="7"/>
      <c r="AKF24" s="7"/>
      <c r="AKG24" s="7"/>
      <c r="AKH24" s="7"/>
      <c r="AKI24" s="7"/>
      <c r="AKJ24" s="7"/>
      <c r="AKK24" s="7"/>
      <c r="AKL24" s="7"/>
      <c r="AKM24" s="7"/>
      <c r="AKN24" s="7"/>
      <c r="AKO24" s="7"/>
      <c r="AKP24" s="7"/>
      <c r="AKQ24" s="7"/>
      <c r="AKR24" s="7"/>
      <c r="AKS24" s="7"/>
      <c r="AKT24" s="7"/>
      <c r="AKU24" s="7"/>
      <c r="AKV24" s="7"/>
      <c r="AKW24" s="7"/>
      <c r="AKX24" s="7"/>
      <c r="AKY24" s="7"/>
      <c r="AKZ24" s="7"/>
      <c r="ALA24" s="7"/>
      <c r="ALB24" s="7"/>
      <c r="ALC24" s="7"/>
      <c r="ALD24" s="7"/>
      <c r="ALE24" s="7"/>
      <c r="ALF24" s="7"/>
      <c r="ALG24" s="7"/>
      <c r="ALH24" s="7"/>
      <c r="ALI24" s="7"/>
      <c r="ALJ24" s="7"/>
      <c r="ALK24" s="7"/>
      <c r="ALL24" s="7"/>
      <c r="ALM24" s="7"/>
      <c r="ALN24" s="7"/>
      <c r="ALO24" s="7"/>
      <c r="ALP24" s="7"/>
      <c r="ALQ24" s="7"/>
      <c r="ALR24" s="7"/>
      <c r="ALS24" s="7"/>
      <c r="ALT24" s="7"/>
      <c r="ALU24" s="7"/>
      <c r="ALV24" s="7"/>
      <c r="ALW24" s="7"/>
      <c r="ALX24" s="7"/>
      <c r="ALY24" s="7"/>
      <c r="ALZ24" s="7"/>
      <c r="AMA24" s="7"/>
      <c r="AMB24" s="7"/>
      <c r="AMC24" s="7"/>
      <c r="AMD24" s="7"/>
      <c r="AME24" s="7"/>
      <c r="AMF24" s="7"/>
      <c r="AMG24" s="7"/>
      <c r="AMH24" s="7"/>
      <c r="AMI24" s="7"/>
      <c r="AMJ24" s="7"/>
      <c r="AMK24" s="7"/>
      <c r="AML24" s="7"/>
      <c r="AMM24" s="7"/>
      <c r="AMN24" s="7"/>
      <c r="AMO24" s="7"/>
      <c r="AMP24" s="7"/>
      <c r="AMQ24" s="7"/>
      <c r="AMR24" s="7"/>
      <c r="AMS24" s="7"/>
      <c r="AMT24" s="7"/>
      <c r="AMU24" s="7"/>
      <c r="AMV24" s="7"/>
      <c r="AMW24" s="7"/>
      <c r="AMX24" s="7"/>
      <c r="AMY24" s="7"/>
      <c r="AMZ24" s="7"/>
      <c r="ANA24" s="7"/>
      <c r="ANB24" s="7"/>
      <c r="ANC24" s="7"/>
      <c r="AND24" s="7"/>
      <c r="ANE24" s="7"/>
      <c r="ANF24" s="7"/>
      <c r="ANG24" s="7"/>
      <c r="ANH24" s="7"/>
      <c r="ANI24" s="7"/>
      <c r="ANJ24" s="7"/>
      <c r="ANK24" s="7"/>
      <c r="ANL24" s="7"/>
      <c r="ANM24" s="7"/>
      <c r="ANN24" s="7"/>
      <c r="ANO24" s="7"/>
      <c r="ANP24" s="7"/>
      <c r="ANQ24" s="7"/>
      <c r="ANR24" s="7"/>
      <c r="ANS24" s="7"/>
      <c r="ANT24" s="7"/>
      <c r="ANU24" s="7"/>
      <c r="ANV24" s="7"/>
      <c r="ANW24" s="7"/>
      <c r="ANX24" s="7"/>
      <c r="ANY24" s="7"/>
      <c r="ANZ24" s="7"/>
      <c r="AOA24" s="7"/>
      <c r="AOB24" s="7"/>
      <c r="AOC24" s="7"/>
      <c r="AOD24" s="7"/>
      <c r="AOE24" s="7"/>
      <c r="AOF24" s="7"/>
      <c r="AOG24" s="7"/>
      <c r="AOH24" s="7"/>
      <c r="AOI24" s="7"/>
      <c r="AOJ24" s="7"/>
      <c r="AOK24" s="7"/>
      <c r="AOL24" s="7"/>
      <c r="AOM24" s="7"/>
      <c r="AON24" s="7"/>
      <c r="AOO24" s="7"/>
      <c r="AOP24" s="7"/>
      <c r="AOQ24" s="7"/>
      <c r="AOR24" s="7"/>
      <c r="AOS24" s="7"/>
      <c r="AOT24" s="7"/>
      <c r="AOU24" s="7"/>
      <c r="AOV24" s="7"/>
      <c r="AOW24" s="7"/>
      <c r="AOX24" s="7"/>
      <c r="AOY24" s="7"/>
      <c r="AOZ24" s="7"/>
      <c r="APA24" s="7"/>
      <c r="APB24" s="7"/>
      <c r="APC24" s="7"/>
      <c r="APD24" s="7"/>
      <c r="APE24" s="7"/>
      <c r="APF24" s="7"/>
      <c r="APG24" s="7"/>
      <c r="APH24" s="7"/>
      <c r="API24" s="7"/>
      <c r="APJ24" s="7"/>
      <c r="APK24" s="7"/>
      <c r="APL24" s="7"/>
      <c r="APM24" s="7"/>
      <c r="APN24" s="7"/>
      <c r="APO24" s="7"/>
      <c r="APP24" s="7"/>
      <c r="APQ24" s="7"/>
      <c r="APR24" s="7"/>
      <c r="APS24" s="7"/>
      <c r="APT24" s="7"/>
      <c r="APU24" s="7"/>
      <c r="APV24" s="7"/>
      <c r="APW24" s="7"/>
      <c r="APX24" s="7"/>
      <c r="APY24" s="7"/>
      <c r="APZ24" s="7"/>
      <c r="AQA24" s="7"/>
      <c r="AQB24" s="7"/>
      <c r="AQC24" s="7"/>
      <c r="AQD24" s="7"/>
      <c r="AQE24" s="7"/>
      <c r="AQF24" s="7"/>
      <c r="AQG24" s="7"/>
      <c r="AQH24" s="7"/>
      <c r="AQI24" s="7"/>
      <c r="AQJ24" s="7"/>
      <c r="AQK24" s="7"/>
      <c r="AQL24" s="7"/>
      <c r="AQM24" s="7"/>
      <c r="AQN24" s="7"/>
      <c r="AQO24" s="7"/>
      <c r="AQP24" s="7"/>
      <c r="AQQ24" s="7"/>
      <c r="AQR24" s="7"/>
      <c r="AQS24" s="7"/>
      <c r="AQT24" s="7"/>
      <c r="AQU24" s="7"/>
      <c r="AQV24" s="7"/>
      <c r="AQW24" s="7"/>
      <c r="AQX24" s="7"/>
      <c r="AQY24" s="7"/>
      <c r="AQZ24" s="7"/>
      <c r="ARA24" s="7"/>
      <c r="ARB24" s="7"/>
      <c r="ARC24" s="7"/>
      <c r="ARD24" s="7"/>
      <c r="ARE24" s="7"/>
      <c r="ARF24" s="7"/>
      <c r="ARG24" s="7"/>
      <c r="ARH24" s="7"/>
      <c r="ARI24" s="7"/>
      <c r="ARJ24" s="7"/>
      <c r="ARK24" s="7"/>
      <c r="ARL24" s="7"/>
      <c r="ARM24" s="7"/>
      <c r="ARN24" s="7"/>
      <c r="ARO24" s="7"/>
      <c r="ARP24" s="7"/>
      <c r="ARQ24" s="7"/>
      <c r="ARR24" s="7"/>
      <c r="ARS24" s="7"/>
      <c r="ART24" s="7"/>
      <c r="ARU24" s="7"/>
      <c r="ARV24" s="7"/>
      <c r="ARW24" s="7"/>
      <c r="ARX24" s="7"/>
      <c r="ARY24" s="7"/>
      <c r="ARZ24" s="7"/>
      <c r="ASA24" s="7"/>
      <c r="ASB24" s="7"/>
      <c r="ASC24" s="7"/>
      <c r="ASD24" s="7"/>
      <c r="ASE24" s="7"/>
      <c r="ASF24" s="7"/>
      <c r="ASG24" s="7"/>
      <c r="ASH24" s="7"/>
      <c r="ASI24" s="7"/>
      <c r="ASJ24" s="7"/>
      <c r="ASK24" s="7"/>
      <c r="ASL24" s="7"/>
      <c r="ASM24" s="7"/>
      <c r="ASN24" s="7"/>
      <c r="ASO24" s="7"/>
      <c r="ASP24" s="7"/>
      <c r="ASQ24" s="7"/>
      <c r="ASR24" s="7"/>
      <c r="ASS24" s="7"/>
      <c r="AST24" s="7"/>
      <c r="ASU24" s="7"/>
      <c r="ASV24" s="7"/>
      <c r="ASW24" s="7"/>
      <c r="ASX24" s="7"/>
      <c r="ASY24" s="7"/>
      <c r="ASZ24" s="7"/>
      <c r="ATA24" s="7"/>
      <c r="ATB24" s="7"/>
      <c r="ATC24" s="7"/>
      <c r="ATD24" s="7"/>
      <c r="ATE24" s="7"/>
      <c r="ATF24" s="7"/>
      <c r="ATG24" s="7"/>
      <c r="ATH24" s="7"/>
      <c r="ATI24" s="7"/>
      <c r="ATJ24" s="7"/>
      <c r="ATK24" s="7"/>
      <c r="ATL24" s="7"/>
      <c r="ATM24" s="7"/>
      <c r="ATN24" s="7"/>
      <c r="ATO24" s="7"/>
      <c r="ATP24" s="7"/>
      <c r="ATQ24" s="7"/>
      <c r="ATR24" s="7"/>
      <c r="ATS24" s="7"/>
      <c r="ATT24" s="7"/>
      <c r="ATU24" s="7"/>
      <c r="ATV24" s="7"/>
      <c r="ATW24" s="7"/>
      <c r="ATX24" s="7"/>
      <c r="ATY24" s="7"/>
      <c r="ATZ24" s="7"/>
      <c r="AUA24" s="7"/>
      <c r="AUB24" s="7"/>
      <c r="AUC24" s="7"/>
      <c r="AUD24" s="7"/>
      <c r="AUE24" s="7"/>
      <c r="AUF24" s="7"/>
      <c r="AUG24" s="7"/>
      <c r="AUH24" s="7"/>
      <c r="AUI24" s="7"/>
      <c r="AUJ24" s="7"/>
      <c r="AUK24" s="7"/>
      <c r="AUL24" s="7"/>
      <c r="AUM24" s="7"/>
      <c r="AUN24" s="7"/>
      <c r="AUO24" s="7"/>
      <c r="AUP24" s="7"/>
      <c r="AUQ24" s="7"/>
      <c r="AUR24" s="7"/>
      <c r="AUS24" s="7"/>
      <c r="AUT24" s="7"/>
      <c r="AUU24" s="7"/>
      <c r="AUV24" s="7"/>
      <c r="AUW24" s="7"/>
      <c r="AUX24" s="7"/>
      <c r="AUY24" s="7"/>
      <c r="AUZ24" s="7"/>
      <c r="AVA24" s="7"/>
      <c r="AVB24" s="7"/>
      <c r="AVC24" s="7"/>
      <c r="AVD24" s="7"/>
      <c r="AVE24" s="7"/>
      <c r="AVF24" s="7"/>
      <c r="AVG24" s="7"/>
      <c r="AVH24" s="7"/>
      <c r="AVI24" s="7"/>
      <c r="AVJ24" s="7"/>
      <c r="AVK24" s="7"/>
      <c r="AVL24" s="7"/>
      <c r="AVM24" s="7"/>
      <c r="AVN24" s="7"/>
      <c r="AVO24" s="7"/>
      <c r="AVP24" s="7"/>
      <c r="AVQ24" s="7"/>
      <c r="AVR24" s="7"/>
      <c r="AVS24" s="7"/>
      <c r="AVT24" s="7"/>
      <c r="AVU24" s="7"/>
      <c r="AVV24" s="7"/>
      <c r="AVW24" s="7"/>
      <c r="AVX24" s="7"/>
      <c r="AVY24" s="7"/>
      <c r="AVZ24" s="7"/>
      <c r="AWA24" s="7"/>
      <c r="AWB24" s="7"/>
      <c r="AWC24" s="7"/>
      <c r="AWD24" s="7"/>
      <c r="AWE24" s="7"/>
      <c r="AWF24" s="7"/>
      <c r="AWG24" s="7"/>
      <c r="AWH24" s="7"/>
      <c r="AWI24" s="7"/>
      <c r="AWJ24" s="7"/>
      <c r="AWK24" s="7"/>
      <c r="AWL24" s="7"/>
      <c r="AWM24" s="7"/>
      <c r="AWN24" s="7"/>
      <c r="AWO24" s="7"/>
      <c r="AWP24" s="7"/>
      <c r="AWQ24" s="7"/>
      <c r="AWR24" s="7"/>
      <c r="AWS24" s="7"/>
      <c r="AWT24" s="7"/>
      <c r="AWU24" s="7"/>
      <c r="AWV24" s="7"/>
      <c r="AWW24" s="7"/>
      <c r="AWX24" s="7"/>
      <c r="AWY24" s="7"/>
      <c r="AWZ24" s="7"/>
      <c r="AXA24" s="7"/>
      <c r="AXB24" s="7"/>
      <c r="AXC24" s="7"/>
      <c r="AXD24" s="7"/>
      <c r="AXE24" s="7"/>
      <c r="AXF24" s="7"/>
      <c r="AXG24" s="7"/>
      <c r="AXH24" s="7"/>
      <c r="AXI24" s="7"/>
      <c r="AXJ24" s="7"/>
      <c r="AXK24" s="7"/>
      <c r="AXL24" s="7"/>
      <c r="AXM24" s="7"/>
      <c r="AXN24" s="7"/>
      <c r="AXO24" s="7"/>
      <c r="AXP24" s="7"/>
      <c r="AXQ24" s="7"/>
      <c r="AXR24" s="7"/>
      <c r="AXS24" s="7"/>
      <c r="AXT24" s="7"/>
      <c r="AXU24" s="7"/>
      <c r="AXV24" s="7"/>
      <c r="AXW24" s="7"/>
      <c r="AXX24" s="7"/>
      <c r="AXY24" s="7"/>
      <c r="AXZ24" s="7"/>
      <c r="AYA24" s="7"/>
      <c r="AYB24" s="7"/>
      <c r="AYC24" s="7"/>
      <c r="AYD24" s="7"/>
      <c r="AYE24" s="7"/>
      <c r="AYF24" s="7"/>
      <c r="AYG24" s="7"/>
      <c r="AYH24" s="7"/>
      <c r="AYI24" s="7"/>
      <c r="AYJ24" s="7"/>
      <c r="AYK24" s="7"/>
      <c r="AYL24" s="7"/>
      <c r="AYM24" s="7"/>
      <c r="AYN24" s="7"/>
      <c r="AYO24" s="7"/>
      <c r="AYP24" s="7"/>
      <c r="AYQ24" s="7"/>
      <c r="AYR24" s="7"/>
      <c r="AYS24" s="7"/>
      <c r="AYT24" s="7"/>
      <c r="AYU24" s="7"/>
      <c r="AYV24" s="7"/>
      <c r="AYW24" s="7"/>
      <c r="AYX24" s="7"/>
      <c r="AYY24" s="7"/>
      <c r="AYZ24" s="7"/>
      <c r="AZA24" s="7"/>
      <c r="AZB24" s="7"/>
      <c r="AZC24" s="7"/>
      <c r="AZD24" s="7"/>
      <c r="AZE24" s="7"/>
      <c r="AZF24" s="7"/>
      <c r="AZG24" s="7"/>
      <c r="AZH24" s="7"/>
      <c r="AZI24" s="7"/>
      <c r="AZJ24" s="7"/>
      <c r="AZK24" s="7"/>
      <c r="AZL24" s="7"/>
      <c r="AZM24" s="7"/>
      <c r="AZN24" s="7"/>
      <c r="AZO24" s="7"/>
      <c r="AZP24" s="7"/>
      <c r="AZQ24" s="7"/>
      <c r="AZR24" s="7"/>
      <c r="AZS24" s="7"/>
      <c r="AZT24" s="7"/>
      <c r="AZU24" s="7"/>
      <c r="AZV24" s="7"/>
      <c r="AZW24" s="7"/>
      <c r="AZX24" s="7"/>
      <c r="AZY24" s="7"/>
      <c r="AZZ24" s="7"/>
      <c r="BAA24" s="7"/>
      <c r="BAB24" s="7"/>
      <c r="BAC24" s="7"/>
      <c r="BAD24" s="7"/>
      <c r="BAE24" s="7"/>
      <c r="BAF24" s="7"/>
      <c r="BAG24" s="7"/>
      <c r="BAH24" s="7"/>
      <c r="BAI24" s="7"/>
      <c r="BAJ24" s="7"/>
      <c r="BAK24" s="7"/>
      <c r="BAL24" s="7"/>
      <c r="BAM24" s="7"/>
      <c r="BAN24" s="7"/>
      <c r="BAO24" s="7"/>
      <c r="BAP24" s="7"/>
      <c r="BAQ24" s="7"/>
      <c r="BAR24" s="7"/>
      <c r="BAS24" s="7"/>
      <c r="BAT24" s="7"/>
      <c r="BAU24" s="7"/>
      <c r="BAV24" s="7"/>
      <c r="BAW24" s="7"/>
      <c r="BAX24" s="7"/>
      <c r="BAY24" s="7"/>
      <c r="BAZ24" s="7"/>
      <c r="BBA24" s="7"/>
      <c r="BBB24" s="7"/>
      <c r="BBC24" s="7"/>
      <c r="BBD24" s="7"/>
      <c r="BBE24" s="7"/>
      <c r="BBF24" s="7"/>
      <c r="BBG24" s="7"/>
      <c r="BBH24" s="7"/>
      <c r="BBI24" s="7"/>
      <c r="BBJ24" s="7"/>
      <c r="BBK24" s="7"/>
      <c r="BBL24" s="7"/>
      <c r="BBM24" s="7"/>
      <c r="BBN24" s="7"/>
      <c r="BBO24" s="7"/>
      <c r="BBP24" s="7"/>
      <c r="BBQ24" s="7"/>
      <c r="BBR24" s="7"/>
      <c r="BBS24" s="7"/>
      <c r="BBT24" s="7"/>
      <c r="BBU24" s="7"/>
      <c r="BBV24" s="7"/>
      <c r="BBW24" s="7"/>
      <c r="BBX24" s="7"/>
      <c r="BBY24" s="7"/>
      <c r="BBZ24" s="7"/>
      <c r="BCA24" s="7"/>
      <c r="BCB24" s="7"/>
      <c r="BCC24" s="7"/>
      <c r="BCD24" s="7"/>
      <c r="BCE24" s="7"/>
      <c r="BCF24" s="7"/>
      <c r="BCG24" s="7"/>
      <c r="BCH24" s="7"/>
      <c r="BCI24" s="7"/>
      <c r="BCJ24" s="7"/>
      <c r="BCK24" s="7"/>
      <c r="BCL24" s="7"/>
      <c r="BCM24" s="7"/>
      <c r="BCN24" s="7"/>
      <c r="BCO24" s="7"/>
      <c r="BCP24" s="7"/>
      <c r="BCQ24" s="7"/>
      <c r="BCR24" s="7"/>
      <c r="BCS24" s="7"/>
      <c r="BCT24" s="7"/>
      <c r="BCU24" s="7"/>
      <c r="BCV24" s="7"/>
      <c r="BCW24" s="7"/>
      <c r="BCX24" s="7"/>
      <c r="BCY24" s="7"/>
      <c r="BCZ24" s="7"/>
      <c r="BDA24" s="7"/>
      <c r="BDB24" s="7"/>
      <c r="BDC24" s="7"/>
      <c r="BDD24" s="7"/>
      <c r="BDE24" s="7"/>
      <c r="BDF24" s="7"/>
      <c r="BDG24" s="7"/>
      <c r="BDH24" s="7"/>
      <c r="BDI24" s="7"/>
      <c r="BDJ24" s="7"/>
      <c r="BDK24" s="7"/>
      <c r="BDL24" s="7"/>
      <c r="BDM24" s="7"/>
      <c r="BDN24" s="7"/>
      <c r="BDO24" s="7"/>
      <c r="BDP24" s="7"/>
      <c r="BDQ24" s="7"/>
    </row>
    <row r="25" spans="1:1473" x14ac:dyDescent="0.35">
      <c r="A25" s="7"/>
      <c r="B25" s="7"/>
      <c r="C25" s="7"/>
      <c r="D25" s="7"/>
      <c r="E25" s="7"/>
      <c r="F25" s="7"/>
      <c r="G25" s="8"/>
      <c r="H25" s="7"/>
      <c r="I25" s="7"/>
      <c r="J25" s="7"/>
      <c r="K25" s="7"/>
      <c r="L25" s="556"/>
      <c r="M25" s="557"/>
      <c r="N25" s="1962" t="s">
        <v>769</v>
      </c>
      <c r="O25" s="1963"/>
      <c r="P25" s="1964"/>
      <c r="Q25" s="77">
        <f>SUM(R15:R21)</f>
        <v>1560</v>
      </c>
      <c r="R25" s="73"/>
      <c r="S25" s="75">
        <f>SUM(T15:T21)</f>
        <v>1560</v>
      </c>
      <c r="T25" s="74"/>
      <c r="U25" s="14">
        <f>SUM(AA8:AA14)</f>
        <v>1560</v>
      </c>
      <c r="V25" s="7"/>
      <c r="W25" s="7"/>
      <c r="X25" s="7"/>
      <c r="Y25" s="7"/>
      <c r="Z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c r="IW25" s="7"/>
      <c r="IX25" s="7"/>
      <c r="IY25" s="7"/>
      <c r="IZ25" s="7"/>
      <c r="JA25" s="7"/>
      <c r="JB25" s="7"/>
      <c r="JC25" s="7"/>
      <c r="JD25" s="7"/>
      <c r="JE25" s="7"/>
      <c r="JF25" s="7"/>
      <c r="JG25" s="7"/>
      <c r="JH25" s="7"/>
      <c r="JI25" s="7"/>
      <c r="JJ25" s="7"/>
      <c r="JK25" s="7"/>
      <c r="JL25" s="7"/>
      <c r="JM25" s="7"/>
      <c r="JN25" s="7"/>
      <c r="JO25" s="7"/>
      <c r="JP25" s="7"/>
      <c r="JQ25" s="7"/>
      <c r="JR25" s="7"/>
      <c r="JS25" s="7"/>
      <c r="JT25" s="7"/>
      <c r="JU25" s="7"/>
      <c r="JV25" s="7"/>
      <c r="JW25" s="7"/>
      <c r="JX25" s="7"/>
      <c r="JY25" s="7"/>
      <c r="JZ25" s="7"/>
      <c r="KA25" s="7"/>
      <c r="KB25" s="7"/>
      <c r="KC25" s="7"/>
      <c r="KD25" s="7"/>
      <c r="KE25" s="7"/>
      <c r="KF25" s="7"/>
      <c r="KG25" s="7"/>
      <c r="KH25" s="7"/>
      <c r="KI25" s="7"/>
      <c r="KJ25" s="7"/>
      <c r="KK25" s="7"/>
      <c r="KL25" s="7"/>
      <c r="KM25" s="7"/>
      <c r="KN25" s="7"/>
      <c r="KO25" s="7"/>
      <c r="KP25" s="7"/>
      <c r="KQ25" s="7"/>
      <c r="KR25" s="7"/>
      <c r="KS25" s="7"/>
      <c r="KT25" s="7"/>
      <c r="KU25" s="7"/>
      <c r="KV25" s="7"/>
      <c r="KW25" s="7"/>
      <c r="KX25" s="7"/>
      <c r="KY25" s="7"/>
      <c r="KZ25" s="7"/>
      <c r="LA25" s="7"/>
      <c r="LB25" s="7"/>
      <c r="LC25" s="7"/>
      <c r="LD25" s="7"/>
      <c r="LE25" s="7"/>
      <c r="LF25" s="7"/>
      <c r="LG25" s="7"/>
      <c r="LH25" s="7"/>
      <c r="LI25" s="7"/>
      <c r="LJ25" s="7"/>
      <c r="LK25" s="7"/>
      <c r="LL25" s="7"/>
      <c r="LM25" s="7"/>
      <c r="LN25" s="7"/>
      <c r="LO25" s="7"/>
      <c r="LP25" s="7"/>
      <c r="LQ25" s="7"/>
      <c r="LR25" s="7"/>
      <c r="LS25" s="7"/>
      <c r="LT25" s="7"/>
      <c r="LU25" s="7"/>
      <c r="LV25" s="7"/>
      <c r="LW25" s="7"/>
      <c r="LX25" s="7"/>
      <c r="LY25" s="7"/>
      <c r="LZ25" s="7"/>
      <c r="MA25" s="7"/>
      <c r="MB25" s="7"/>
      <c r="MC25" s="7"/>
      <c r="MD25" s="7"/>
      <c r="ME25" s="7"/>
      <c r="MF25" s="7"/>
      <c r="MG25" s="7"/>
      <c r="MH25" s="7"/>
      <c r="MI25" s="7"/>
      <c r="MJ25" s="7"/>
      <c r="MK25" s="7"/>
      <c r="ML25" s="7"/>
      <c r="MM25" s="7"/>
      <c r="MN25" s="7"/>
      <c r="MO25" s="7"/>
      <c r="MP25" s="7"/>
      <c r="MQ25" s="7"/>
      <c r="MR25" s="7"/>
      <c r="MS25" s="7"/>
      <c r="MT25" s="7"/>
      <c r="MU25" s="7"/>
      <c r="MV25" s="7"/>
      <c r="MW25" s="7"/>
      <c r="MX25" s="7"/>
      <c r="MY25" s="7"/>
      <c r="MZ25" s="7"/>
      <c r="NA25" s="7"/>
      <c r="NB25" s="7"/>
      <c r="NC25" s="7"/>
      <c r="ND25" s="7"/>
      <c r="NE25" s="7"/>
      <c r="NF25" s="7"/>
      <c r="NG25" s="7"/>
      <c r="NH25" s="7"/>
      <c r="NI25" s="7"/>
      <c r="NJ25" s="7"/>
      <c r="NK25" s="7"/>
      <c r="NL25" s="7"/>
      <c r="NM25" s="7"/>
      <c r="NN25" s="7"/>
      <c r="NO25" s="7"/>
      <c r="NP25" s="7"/>
      <c r="NQ25" s="7"/>
      <c r="NR25" s="7"/>
      <c r="NS25" s="7"/>
      <c r="NT25" s="7"/>
      <c r="NU25" s="7"/>
      <c r="NV25" s="7"/>
      <c r="NW25" s="7"/>
      <c r="NX25" s="7"/>
      <c r="NY25" s="7"/>
      <c r="NZ25" s="7"/>
      <c r="OA25" s="7"/>
      <c r="OB25" s="7"/>
      <c r="OC25" s="7"/>
      <c r="OD25" s="7"/>
      <c r="OE25" s="7"/>
      <c r="OF25" s="7"/>
      <c r="OG25" s="7"/>
      <c r="OH25" s="7"/>
      <c r="OI25" s="7"/>
      <c r="OJ25" s="7"/>
      <c r="OK25" s="7"/>
      <c r="OL25" s="7"/>
      <c r="OM25" s="7"/>
      <c r="ON25" s="7"/>
      <c r="OO25" s="7"/>
      <c r="OP25" s="7"/>
      <c r="OQ25" s="7"/>
      <c r="OR25" s="7"/>
      <c r="OS25" s="7"/>
      <c r="OT25" s="7"/>
      <c r="OU25" s="7"/>
      <c r="OV25" s="7"/>
      <c r="OW25" s="7"/>
      <c r="OX25" s="7"/>
      <c r="OY25" s="7"/>
      <c r="OZ25" s="7"/>
      <c r="PA25" s="7"/>
      <c r="PB25" s="7"/>
      <c r="PC25" s="7"/>
      <c r="PD25" s="7"/>
      <c r="PE25" s="7"/>
      <c r="PF25" s="7"/>
      <c r="PG25" s="7"/>
      <c r="PH25" s="7"/>
      <c r="PI25" s="7"/>
      <c r="PJ25" s="7"/>
      <c r="PK25" s="7"/>
      <c r="PL25" s="7"/>
      <c r="PM25" s="7"/>
      <c r="PN25" s="7"/>
      <c r="PO25" s="7"/>
      <c r="PP25" s="7"/>
      <c r="PQ25" s="7"/>
      <c r="PR25" s="7"/>
      <c r="PS25" s="7"/>
      <c r="PT25" s="7"/>
      <c r="PU25" s="7"/>
      <c r="PV25" s="7"/>
      <c r="PW25" s="7"/>
      <c r="PX25" s="7"/>
      <c r="PY25" s="7"/>
      <c r="PZ25" s="7"/>
      <c r="QA25" s="7"/>
      <c r="QB25" s="7"/>
      <c r="QC25" s="7"/>
      <c r="QD25" s="7"/>
      <c r="QE25" s="7"/>
      <c r="QF25" s="7"/>
      <c r="QG25" s="7"/>
      <c r="QH25" s="7"/>
      <c r="QI25" s="7"/>
      <c r="QJ25" s="7"/>
      <c r="QK25" s="7"/>
      <c r="QL25" s="7"/>
      <c r="QM25" s="7"/>
      <c r="QN25" s="7"/>
      <c r="QO25" s="7"/>
      <c r="QP25" s="7"/>
      <c r="QQ25" s="7"/>
      <c r="QR25" s="7"/>
      <c r="QS25" s="7"/>
      <c r="QT25" s="7"/>
      <c r="QU25" s="7"/>
      <c r="QV25" s="7"/>
      <c r="QW25" s="7"/>
      <c r="QX25" s="7"/>
      <c r="QY25" s="7"/>
      <c r="QZ25" s="7"/>
      <c r="RA25" s="7"/>
      <c r="RB25" s="7"/>
      <c r="RC25" s="7"/>
      <c r="RD25" s="7"/>
      <c r="RE25" s="7"/>
      <c r="RF25" s="7"/>
      <c r="RG25" s="7"/>
      <c r="RH25" s="7"/>
      <c r="RI25" s="7"/>
      <c r="RJ25" s="7"/>
      <c r="RK25" s="7"/>
      <c r="RL25" s="7"/>
      <c r="RM25" s="7"/>
      <c r="RN25" s="7"/>
      <c r="RO25" s="7"/>
      <c r="RP25" s="7"/>
      <c r="RQ25" s="7"/>
      <c r="RR25" s="7"/>
      <c r="RS25" s="7"/>
      <c r="RT25" s="7"/>
      <c r="RU25" s="7"/>
      <c r="RV25" s="7"/>
      <c r="RW25" s="7"/>
      <c r="RX25" s="7"/>
      <c r="RY25" s="7"/>
      <c r="RZ25" s="7"/>
      <c r="SA25" s="7"/>
      <c r="SB25" s="7"/>
      <c r="SC25" s="7"/>
      <c r="SD25" s="7"/>
      <c r="SE25" s="7"/>
      <c r="SF25" s="7"/>
      <c r="SG25" s="7"/>
      <c r="SH25" s="7"/>
      <c r="SI25" s="7"/>
      <c r="SJ25" s="7"/>
      <c r="SK25" s="7"/>
      <c r="SL25" s="7"/>
      <c r="SM25" s="7"/>
      <c r="SN25" s="7"/>
      <c r="SO25" s="7"/>
      <c r="SP25" s="7"/>
      <c r="SQ25" s="7"/>
      <c r="SR25" s="7"/>
      <c r="SS25" s="7"/>
      <c r="ST25" s="7"/>
      <c r="SU25" s="7"/>
      <c r="SV25" s="7"/>
      <c r="SW25" s="7"/>
      <c r="SX25" s="7"/>
      <c r="SY25" s="7"/>
      <c r="SZ25" s="7"/>
      <c r="TA25" s="7"/>
      <c r="TB25" s="7"/>
      <c r="TC25" s="7"/>
      <c r="TD25" s="7"/>
      <c r="TE25" s="7"/>
      <c r="TF25" s="7"/>
      <c r="TG25" s="7"/>
      <c r="TH25" s="7"/>
      <c r="TI25" s="7"/>
      <c r="TJ25" s="7"/>
      <c r="TK25" s="7"/>
      <c r="TL25" s="7"/>
      <c r="TM25" s="7"/>
      <c r="TN25" s="7"/>
      <c r="TO25" s="7"/>
      <c r="TP25" s="7"/>
      <c r="TQ25" s="7"/>
      <c r="TR25" s="7"/>
      <c r="TS25" s="7"/>
      <c r="TT25" s="7"/>
      <c r="TU25" s="7"/>
      <c r="TV25" s="7"/>
      <c r="TW25" s="7"/>
      <c r="TX25" s="7"/>
      <c r="TY25" s="7"/>
      <c r="TZ25" s="7"/>
      <c r="UA25" s="7"/>
      <c r="UB25" s="7"/>
      <c r="UC25" s="7"/>
      <c r="UD25" s="7"/>
      <c r="UE25" s="7"/>
      <c r="UF25" s="7"/>
      <c r="UG25" s="7"/>
      <c r="UH25" s="7"/>
      <c r="UI25" s="7"/>
      <c r="UJ25" s="7"/>
      <c r="UK25" s="7"/>
      <c r="UL25" s="7"/>
      <c r="UM25" s="7"/>
      <c r="UN25" s="7"/>
      <c r="UO25" s="7"/>
      <c r="UP25" s="7"/>
      <c r="UQ25" s="7"/>
      <c r="UR25" s="7"/>
      <c r="US25" s="7"/>
      <c r="UT25" s="7"/>
      <c r="UU25" s="7"/>
      <c r="UV25" s="7"/>
      <c r="UW25" s="7"/>
      <c r="UX25" s="7"/>
      <c r="UY25" s="7"/>
      <c r="UZ25" s="7"/>
      <c r="VA25" s="7"/>
      <c r="VB25" s="7"/>
      <c r="VC25" s="7"/>
      <c r="VD25" s="7"/>
      <c r="VE25" s="7"/>
      <c r="VF25" s="7"/>
      <c r="VG25" s="7"/>
      <c r="VH25" s="7"/>
      <c r="VI25" s="7"/>
      <c r="VJ25" s="7"/>
      <c r="VK25" s="7"/>
      <c r="VL25" s="7"/>
      <c r="VM25" s="7"/>
      <c r="VN25" s="7"/>
      <c r="VO25" s="7"/>
      <c r="VP25" s="7"/>
      <c r="VQ25" s="7"/>
      <c r="VR25" s="7"/>
      <c r="VS25" s="7"/>
      <c r="VT25" s="7"/>
      <c r="VU25" s="7"/>
      <c r="VV25" s="7"/>
      <c r="VW25" s="7"/>
      <c r="VX25" s="7"/>
      <c r="VY25" s="7"/>
      <c r="VZ25" s="7"/>
      <c r="WA25" s="7"/>
      <c r="WB25" s="7"/>
      <c r="WC25" s="7"/>
      <c r="WD25" s="7"/>
      <c r="WE25" s="7"/>
      <c r="WF25" s="7"/>
      <c r="WG25" s="7"/>
      <c r="WH25" s="7"/>
      <c r="WI25" s="7"/>
      <c r="WJ25" s="7"/>
      <c r="WK25" s="7"/>
      <c r="WL25" s="7"/>
      <c r="WM25" s="7"/>
      <c r="WN25" s="7"/>
      <c r="WO25" s="7"/>
      <c r="WP25" s="7"/>
      <c r="WQ25" s="7"/>
      <c r="WR25" s="7"/>
      <c r="WS25" s="7"/>
      <c r="WT25" s="7"/>
      <c r="WU25" s="7"/>
      <c r="WV25" s="7"/>
      <c r="WW25" s="7"/>
      <c r="WX25" s="7"/>
      <c r="WY25" s="7"/>
      <c r="WZ25" s="7"/>
      <c r="XA25" s="7"/>
      <c r="XB25" s="7"/>
      <c r="XC25" s="7"/>
      <c r="XD25" s="7"/>
      <c r="XE25" s="7"/>
      <c r="XF25" s="7"/>
      <c r="XG25" s="7"/>
      <c r="XH25" s="7"/>
      <c r="XI25" s="7"/>
      <c r="XJ25" s="7"/>
      <c r="XK25" s="7"/>
      <c r="XL25" s="7"/>
      <c r="XM25" s="7"/>
      <c r="XN25" s="7"/>
      <c r="XO25" s="7"/>
      <c r="XP25" s="7"/>
      <c r="XQ25" s="7"/>
      <c r="XR25" s="7"/>
      <c r="XS25" s="7"/>
      <c r="XT25" s="7"/>
      <c r="XU25" s="7"/>
      <c r="XV25" s="7"/>
      <c r="XW25" s="7"/>
      <c r="XX25" s="7"/>
      <c r="XY25" s="7"/>
      <c r="XZ25" s="7"/>
      <c r="YA25" s="7"/>
      <c r="YB25" s="7"/>
      <c r="YC25" s="7"/>
      <c r="YD25" s="7"/>
      <c r="YE25" s="7"/>
      <c r="YF25" s="7"/>
      <c r="YG25" s="7"/>
      <c r="YH25" s="7"/>
      <c r="YI25" s="7"/>
      <c r="YJ25" s="7"/>
      <c r="YK25" s="7"/>
      <c r="YL25" s="7"/>
      <c r="YM25" s="7"/>
      <c r="YN25" s="7"/>
      <c r="YO25" s="7"/>
      <c r="YP25" s="7"/>
      <c r="YQ25" s="7"/>
      <c r="YR25" s="7"/>
      <c r="YS25" s="7"/>
      <c r="YT25" s="7"/>
      <c r="YU25" s="7"/>
      <c r="YV25" s="7"/>
      <c r="YW25" s="7"/>
      <c r="YX25" s="7"/>
      <c r="YY25" s="7"/>
      <c r="YZ25" s="7"/>
      <c r="ZA25" s="7"/>
      <c r="ZB25" s="7"/>
      <c r="ZC25" s="7"/>
      <c r="ZD25" s="7"/>
      <c r="ZE25" s="7"/>
      <c r="ZF25" s="7"/>
      <c r="ZG25" s="7"/>
      <c r="ZH25" s="7"/>
      <c r="ZI25" s="7"/>
      <c r="ZJ25" s="7"/>
      <c r="ZK25" s="7"/>
      <c r="ZL25" s="7"/>
      <c r="ZM25" s="7"/>
      <c r="ZN25" s="7"/>
      <c r="ZO25" s="7"/>
      <c r="ZP25" s="7"/>
      <c r="ZQ25" s="7"/>
      <c r="ZR25" s="7"/>
      <c r="ZS25" s="7"/>
      <c r="ZT25" s="7"/>
      <c r="ZU25" s="7"/>
      <c r="ZV25" s="7"/>
      <c r="ZW25" s="7"/>
      <c r="ZX25" s="7"/>
      <c r="ZY25" s="7"/>
      <c r="ZZ25" s="7"/>
      <c r="AAA25" s="7"/>
      <c r="AAB25" s="7"/>
      <c r="AAC25" s="7"/>
      <c r="AAD25" s="7"/>
      <c r="AAE25" s="7"/>
      <c r="AAF25" s="7"/>
      <c r="AAG25" s="7"/>
      <c r="AAH25" s="7"/>
      <c r="AAI25" s="7"/>
      <c r="AAJ25" s="7"/>
      <c r="AAK25" s="7"/>
      <c r="AAL25" s="7"/>
      <c r="AAM25" s="7"/>
      <c r="AAN25" s="7"/>
      <c r="AAO25" s="7"/>
      <c r="AAP25" s="7"/>
      <c r="AAQ25" s="7"/>
      <c r="AAR25" s="7"/>
      <c r="AAS25" s="7"/>
      <c r="AAT25" s="7"/>
      <c r="AAU25" s="7"/>
      <c r="AAV25" s="7"/>
      <c r="AAW25" s="7"/>
      <c r="AAX25" s="7"/>
      <c r="AAY25" s="7"/>
      <c r="AAZ25" s="7"/>
      <c r="ABA25" s="7"/>
      <c r="ABB25" s="7"/>
      <c r="ABC25" s="7"/>
      <c r="ABD25" s="7"/>
      <c r="ABE25" s="7"/>
      <c r="ABF25" s="7"/>
      <c r="ABG25" s="7"/>
      <c r="ABH25" s="7"/>
      <c r="ABI25" s="7"/>
      <c r="ABJ25" s="7"/>
      <c r="ABK25" s="7"/>
      <c r="ABL25" s="7"/>
      <c r="ABM25" s="7"/>
      <c r="ABN25" s="7"/>
      <c r="ABO25" s="7"/>
      <c r="ABP25" s="7"/>
      <c r="ABQ25" s="7"/>
      <c r="ABR25" s="7"/>
      <c r="ABS25" s="7"/>
      <c r="ABT25" s="7"/>
      <c r="ABU25" s="7"/>
      <c r="ABV25" s="7"/>
      <c r="ABW25" s="7"/>
      <c r="ABX25" s="7"/>
      <c r="ABY25" s="7"/>
      <c r="ABZ25" s="7"/>
      <c r="ACA25" s="7"/>
      <c r="ACB25" s="7"/>
      <c r="ACC25" s="7"/>
      <c r="ACD25" s="7"/>
      <c r="ACE25" s="7"/>
      <c r="ACF25" s="7"/>
      <c r="ACG25" s="7"/>
      <c r="ACH25" s="7"/>
      <c r="ACI25" s="7"/>
      <c r="ACJ25" s="7"/>
      <c r="ACK25" s="7"/>
      <c r="ACL25" s="7"/>
      <c r="ACM25" s="7"/>
      <c r="ACN25" s="7"/>
      <c r="ACO25" s="7"/>
      <c r="ACP25" s="7"/>
      <c r="ACQ25" s="7"/>
      <c r="ACR25" s="7"/>
      <c r="ACS25" s="7"/>
      <c r="ACT25" s="7"/>
      <c r="ACU25" s="7"/>
      <c r="ACV25" s="7"/>
      <c r="ACW25" s="7"/>
      <c r="ACX25" s="7"/>
      <c r="ACY25" s="7"/>
      <c r="ACZ25" s="7"/>
      <c r="ADA25" s="7"/>
      <c r="ADB25" s="7"/>
      <c r="ADC25" s="7"/>
      <c r="ADD25" s="7"/>
      <c r="ADE25" s="7"/>
      <c r="ADF25" s="7"/>
      <c r="ADG25" s="7"/>
      <c r="ADH25" s="7"/>
      <c r="ADI25" s="7"/>
      <c r="ADJ25" s="7"/>
      <c r="ADK25" s="7"/>
      <c r="ADL25" s="7"/>
      <c r="ADM25" s="7"/>
      <c r="ADN25" s="7"/>
      <c r="ADO25" s="7"/>
      <c r="ADP25" s="7"/>
      <c r="ADQ25" s="7"/>
      <c r="ADR25" s="7"/>
      <c r="ADS25" s="7"/>
      <c r="ADT25" s="7"/>
      <c r="ADU25" s="7"/>
      <c r="ADV25" s="7"/>
      <c r="ADW25" s="7"/>
      <c r="ADX25" s="7"/>
      <c r="ADY25" s="7"/>
      <c r="ADZ25" s="7"/>
      <c r="AEA25" s="7"/>
      <c r="AEB25" s="7"/>
      <c r="AEC25" s="7"/>
      <c r="AED25" s="7"/>
      <c r="AEE25" s="7"/>
      <c r="AEF25" s="7"/>
      <c r="AEG25" s="7"/>
      <c r="AEH25" s="7"/>
      <c r="AEI25" s="7"/>
      <c r="AEJ25" s="7"/>
      <c r="AEK25" s="7"/>
      <c r="AEL25" s="7"/>
      <c r="AEM25" s="7"/>
      <c r="AEN25" s="7"/>
      <c r="AEO25" s="7"/>
      <c r="AEP25" s="7"/>
      <c r="AEQ25" s="7"/>
      <c r="AER25" s="7"/>
      <c r="AES25" s="7"/>
      <c r="AET25" s="7"/>
      <c r="AEU25" s="7"/>
      <c r="AEV25" s="7"/>
      <c r="AEW25" s="7"/>
      <c r="AEX25" s="7"/>
      <c r="AEY25" s="7"/>
      <c r="AEZ25" s="7"/>
      <c r="AFA25" s="7"/>
      <c r="AFB25" s="7"/>
      <c r="AFC25" s="7"/>
      <c r="AFD25" s="7"/>
      <c r="AFE25" s="7"/>
      <c r="AFF25" s="7"/>
      <c r="AFG25" s="7"/>
      <c r="AFH25" s="7"/>
      <c r="AFI25" s="7"/>
      <c r="AFJ25" s="7"/>
      <c r="AFK25" s="7"/>
      <c r="AFL25" s="7"/>
      <c r="AFM25" s="7"/>
      <c r="AFN25" s="7"/>
      <c r="AFO25" s="7"/>
      <c r="AFP25" s="7"/>
      <c r="AFQ25" s="7"/>
      <c r="AFR25" s="7"/>
      <c r="AFS25" s="7"/>
      <c r="AFT25" s="7"/>
      <c r="AFU25" s="7"/>
      <c r="AFV25" s="7"/>
      <c r="AFW25" s="7"/>
      <c r="AFX25" s="7"/>
      <c r="AFY25" s="7"/>
      <c r="AFZ25" s="7"/>
      <c r="AGA25" s="7"/>
      <c r="AGB25" s="7"/>
      <c r="AGC25" s="7"/>
      <c r="AGD25" s="7"/>
      <c r="AGE25" s="7"/>
      <c r="AGF25" s="7"/>
      <c r="AGG25" s="7"/>
      <c r="AGH25" s="7"/>
      <c r="AGI25" s="7"/>
      <c r="AGJ25" s="7"/>
      <c r="AGK25" s="7"/>
      <c r="AGL25" s="7"/>
      <c r="AGM25" s="7"/>
      <c r="AGN25" s="7"/>
      <c r="AGO25" s="7"/>
      <c r="AGP25" s="7"/>
      <c r="AGQ25" s="7"/>
      <c r="AGR25" s="7"/>
      <c r="AGS25" s="7"/>
      <c r="AGT25" s="7"/>
      <c r="AGU25" s="7"/>
      <c r="AGV25" s="7"/>
      <c r="AGW25" s="7"/>
      <c r="AGX25" s="7"/>
      <c r="AGY25" s="7"/>
      <c r="AGZ25" s="7"/>
      <c r="AHA25" s="7"/>
      <c r="AHB25" s="7"/>
      <c r="AHC25" s="7"/>
      <c r="AHD25" s="7"/>
      <c r="AHE25" s="7"/>
      <c r="AHF25" s="7"/>
      <c r="AHG25" s="7"/>
      <c r="AHH25" s="7"/>
      <c r="AHI25" s="7"/>
      <c r="AHJ25" s="7"/>
      <c r="AHK25" s="7"/>
      <c r="AHL25" s="7"/>
      <c r="AHM25" s="7"/>
      <c r="AHN25" s="7"/>
      <c r="AHO25" s="7"/>
      <c r="AHP25" s="7"/>
      <c r="AHQ25" s="7"/>
      <c r="AHR25" s="7"/>
      <c r="AHS25" s="7"/>
      <c r="AHT25" s="7"/>
      <c r="AHU25" s="7"/>
      <c r="AHV25" s="7"/>
      <c r="AHW25" s="7"/>
      <c r="AHX25" s="7"/>
      <c r="AHY25" s="7"/>
      <c r="AHZ25" s="7"/>
      <c r="AIA25" s="7"/>
      <c r="AIB25" s="7"/>
      <c r="AIC25" s="7"/>
      <c r="AID25" s="7"/>
      <c r="AIE25" s="7"/>
      <c r="AIF25" s="7"/>
      <c r="AIG25" s="7"/>
      <c r="AIH25" s="7"/>
      <c r="AII25" s="7"/>
      <c r="AIJ25" s="7"/>
      <c r="AIK25" s="7"/>
      <c r="AIL25" s="7"/>
      <c r="AIM25" s="7"/>
      <c r="AIN25" s="7"/>
      <c r="AIO25" s="7"/>
      <c r="AIP25" s="7"/>
      <c r="AIQ25" s="7"/>
      <c r="AIR25" s="7"/>
      <c r="AIS25" s="7"/>
      <c r="AIT25" s="7"/>
      <c r="AIU25" s="7"/>
      <c r="AIV25" s="7"/>
      <c r="AIW25" s="7"/>
      <c r="AIX25" s="7"/>
      <c r="AIY25" s="7"/>
      <c r="AIZ25" s="7"/>
      <c r="AJA25" s="7"/>
      <c r="AJB25" s="7"/>
      <c r="AJC25" s="7"/>
      <c r="AJD25" s="7"/>
      <c r="AJE25" s="7"/>
      <c r="AJF25" s="7"/>
      <c r="AJG25" s="7"/>
      <c r="AJH25" s="7"/>
      <c r="AJI25" s="7"/>
      <c r="AJJ25" s="7"/>
      <c r="AJK25" s="7"/>
      <c r="AJL25" s="7"/>
      <c r="AJM25" s="7"/>
      <c r="AJN25" s="7"/>
      <c r="AJO25" s="7"/>
      <c r="AJP25" s="7"/>
      <c r="AJQ25" s="7"/>
      <c r="AJR25" s="7"/>
      <c r="AJS25" s="7"/>
      <c r="AJT25" s="7"/>
      <c r="AJU25" s="7"/>
      <c r="AJV25" s="7"/>
      <c r="AJW25" s="7"/>
      <c r="AJX25" s="7"/>
      <c r="AJY25" s="7"/>
      <c r="AJZ25" s="7"/>
      <c r="AKA25" s="7"/>
      <c r="AKB25" s="7"/>
      <c r="AKC25" s="7"/>
      <c r="AKD25" s="7"/>
      <c r="AKE25" s="7"/>
      <c r="AKF25" s="7"/>
      <c r="AKG25" s="7"/>
      <c r="AKH25" s="7"/>
      <c r="AKI25" s="7"/>
      <c r="AKJ25" s="7"/>
      <c r="AKK25" s="7"/>
      <c r="AKL25" s="7"/>
      <c r="AKM25" s="7"/>
      <c r="AKN25" s="7"/>
      <c r="AKO25" s="7"/>
      <c r="AKP25" s="7"/>
      <c r="AKQ25" s="7"/>
      <c r="AKR25" s="7"/>
      <c r="AKS25" s="7"/>
      <c r="AKT25" s="7"/>
      <c r="AKU25" s="7"/>
      <c r="AKV25" s="7"/>
      <c r="AKW25" s="7"/>
      <c r="AKX25" s="7"/>
      <c r="AKY25" s="7"/>
      <c r="AKZ25" s="7"/>
      <c r="ALA25" s="7"/>
      <c r="ALB25" s="7"/>
      <c r="ALC25" s="7"/>
      <c r="ALD25" s="7"/>
      <c r="ALE25" s="7"/>
      <c r="ALF25" s="7"/>
      <c r="ALG25" s="7"/>
      <c r="ALH25" s="7"/>
      <c r="ALI25" s="7"/>
      <c r="ALJ25" s="7"/>
      <c r="ALK25" s="7"/>
      <c r="ALL25" s="7"/>
      <c r="ALM25" s="7"/>
      <c r="ALN25" s="7"/>
      <c r="ALO25" s="7"/>
      <c r="ALP25" s="7"/>
      <c r="ALQ25" s="7"/>
      <c r="ALR25" s="7"/>
      <c r="ALS25" s="7"/>
      <c r="ALT25" s="7"/>
      <c r="ALU25" s="7"/>
      <c r="ALV25" s="7"/>
      <c r="ALW25" s="7"/>
      <c r="ALX25" s="7"/>
      <c r="ALY25" s="7"/>
      <c r="ALZ25" s="7"/>
      <c r="AMA25" s="7"/>
      <c r="AMB25" s="7"/>
      <c r="AMC25" s="7"/>
      <c r="AMD25" s="7"/>
      <c r="AME25" s="7"/>
      <c r="AMF25" s="7"/>
      <c r="AMG25" s="7"/>
      <c r="AMH25" s="7"/>
      <c r="AMI25" s="7"/>
      <c r="AMJ25" s="7"/>
      <c r="AMK25" s="7"/>
      <c r="AML25" s="7"/>
      <c r="AMM25" s="7"/>
      <c r="AMN25" s="7"/>
      <c r="AMO25" s="7"/>
      <c r="AMP25" s="7"/>
      <c r="AMQ25" s="7"/>
      <c r="AMR25" s="7"/>
      <c r="AMS25" s="7"/>
      <c r="AMT25" s="7"/>
      <c r="AMU25" s="7"/>
      <c r="AMV25" s="7"/>
      <c r="AMW25" s="7"/>
      <c r="AMX25" s="7"/>
      <c r="AMY25" s="7"/>
      <c r="AMZ25" s="7"/>
      <c r="ANA25" s="7"/>
      <c r="ANB25" s="7"/>
      <c r="ANC25" s="7"/>
      <c r="AND25" s="7"/>
      <c r="ANE25" s="7"/>
      <c r="ANF25" s="7"/>
      <c r="ANG25" s="7"/>
      <c r="ANH25" s="7"/>
      <c r="ANI25" s="7"/>
      <c r="ANJ25" s="7"/>
      <c r="ANK25" s="7"/>
      <c r="ANL25" s="7"/>
      <c r="ANM25" s="7"/>
      <c r="ANN25" s="7"/>
      <c r="ANO25" s="7"/>
      <c r="ANP25" s="7"/>
      <c r="ANQ25" s="7"/>
      <c r="ANR25" s="7"/>
      <c r="ANS25" s="7"/>
      <c r="ANT25" s="7"/>
      <c r="ANU25" s="7"/>
      <c r="ANV25" s="7"/>
      <c r="ANW25" s="7"/>
      <c r="ANX25" s="7"/>
      <c r="ANY25" s="7"/>
      <c r="ANZ25" s="7"/>
      <c r="AOA25" s="7"/>
      <c r="AOB25" s="7"/>
      <c r="AOC25" s="7"/>
      <c r="AOD25" s="7"/>
      <c r="AOE25" s="7"/>
      <c r="AOF25" s="7"/>
      <c r="AOG25" s="7"/>
      <c r="AOH25" s="7"/>
      <c r="AOI25" s="7"/>
      <c r="AOJ25" s="7"/>
      <c r="AOK25" s="7"/>
      <c r="AOL25" s="7"/>
      <c r="AOM25" s="7"/>
      <c r="AON25" s="7"/>
      <c r="AOO25" s="7"/>
      <c r="AOP25" s="7"/>
      <c r="AOQ25" s="7"/>
      <c r="AOR25" s="7"/>
      <c r="AOS25" s="7"/>
      <c r="AOT25" s="7"/>
      <c r="AOU25" s="7"/>
      <c r="AOV25" s="7"/>
      <c r="AOW25" s="7"/>
      <c r="AOX25" s="7"/>
      <c r="AOY25" s="7"/>
      <c r="AOZ25" s="7"/>
      <c r="APA25" s="7"/>
      <c r="APB25" s="7"/>
      <c r="APC25" s="7"/>
      <c r="APD25" s="7"/>
      <c r="APE25" s="7"/>
      <c r="APF25" s="7"/>
      <c r="APG25" s="7"/>
      <c r="APH25" s="7"/>
      <c r="API25" s="7"/>
      <c r="APJ25" s="7"/>
      <c r="APK25" s="7"/>
      <c r="APL25" s="7"/>
      <c r="APM25" s="7"/>
      <c r="APN25" s="7"/>
      <c r="APO25" s="7"/>
      <c r="APP25" s="7"/>
      <c r="APQ25" s="7"/>
      <c r="APR25" s="7"/>
      <c r="APS25" s="7"/>
      <c r="APT25" s="7"/>
      <c r="APU25" s="7"/>
      <c r="APV25" s="7"/>
      <c r="APW25" s="7"/>
      <c r="APX25" s="7"/>
      <c r="APY25" s="7"/>
      <c r="APZ25" s="7"/>
      <c r="AQA25" s="7"/>
      <c r="AQB25" s="7"/>
      <c r="AQC25" s="7"/>
      <c r="AQD25" s="7"/>
      <c r="AQE25" s="7"/>
      <c r="AQF25" s="7"/>
      <c r="AQG25" s="7"/>
      <c r="AQH25" s="7"/>
      <c r="AQI25" s="7"/>
      <c r="AQJ25" s="7"/>
      <c r="AQK25" s="7"/>
      <c r="AQL25" s="7"/>
      <c r="AQM25" s="7"/>
      <c r="AQN25" s="7"/>
      <c r="AQO25" s="7"/>
      <c r="AQP25" s="7"/>
      <c r="AQQ25" s="7"/>
      <c r="AQR25" s="7"/>
      <c r="AQS25" s="7"/>
      <c r="AQT25" s="7"/>
      <c r="AQU25" s="7"/>
      <c r="AQV25" s="7"/>
      <c r="AQW25" s="7"/>
      <c r="AQX25" s="7"/>
      <c r="AQY25" s="7"/>
      <c r="AQZ25" s="7"/>
      <c r="ARA25" s="7"/>
      <c r="ARB25" s="7"/>
      <c r="ARC25" s="7"/>
      <c r="ARD25" s="7"/>
      <c r="ARE25" s="7"/>
      <c r="ARF25" s="7"/>
      <c r="ARG25" s="7"/>
      <c r="ARH25" s="7"/>
      <c r="ARI25" s="7"/>
      <c r="ARJ25" s="7"/>
      <c r="ARK25" s="7"/>
      <c r="ARL25" s="7"/>
      <c r="ARM25" s="7"/>
      <c r="ARN25" s="7"/>
      <c r="ARO25" s="7"/>
      <c r="ARP25" s="7"/>
      <c r="ARQ25" s="7"/>
      <c r="ARR25" s="7"/>
      <c r="ARS25" s="7"/>
      <c r="ART25" s="7"/>
      <c r="ARU25" s="7"/>
      <c r="ARV25" s="7"/>
      <c r="ARW25" s="7"/>
      <c r="ARX25" s="7"/>
      <c r="ARY25" s="7"/>
      <c r="ARZ25" s="7"/>
      <c r="ASA25" s="7"/>
      <c r="ASB25" s="7"/>
      <c r="ASC25" s="7"/>
      <c r="ASD25" s="7"/>
      <c r="ASE25" s="7"/>
      <c r="ASF25" s="7"/>
      <c r="ASG25" s="7"/>
      <c r="ASH25" s="7"/>
      <c r="ASI25" s="7"/>
      <c r="ASJ25" s="7"/>
      <c r="ASK25" s="7"/>
      <c r="ASL25" s="7"/>
      <c r="ASM25" s="7"/>
      <c r="ASN25" s="7"/>
      <c r="ASO25" s="7"/>
      <c r="ASP25" s="7"/>
      <c r="ASQ25" s="7"/>
      <c r="ASR25" s="7"/>
      <c r="ASS25" s="7"/>
      <c r="AST25" s="7"/>
      <c r="ASU25" s="7"/>
      <c r="ASV25" s="7"/>
      <c r="ASW25" s="7"/>
      <c r="ASX25" s="7"/>
      <c r="ASY25" s="7"/>
      <c r="ASZ25" s="7"/>
      <c r="ATA25" s="7"/>
      <c r="ATB25" s="7"/>
      <c r="ATC25" s="7"/>
      <c r="ATD25" s="7"/>
      <c r="ATE25" s="7"/>
      <c r="ATF25" s="7"/>
      <c r="ATG25" s="7"/>
      <c r="ATH25" s="7"/>
      <c r="ATI25" s="7"/>
      <c r="ATJ25" s="7"/>
      <c r="ATK25" s="7"/>
      <c r="ATL25" s="7"/>
      <c r="ATM25" s="7"/>
      <c r="ATN25" s="7"/>
      <c r="ATO25" s="7"/>
      <c r="ATP25" s="7"/>
      <c r="ATQ25" s="7"/>
      <c r="ATR25" s="7"/>
      <c r="ATS25" s="7"/>
      <c r="ATT25" s="7"/>
      <c r="ATU25" s="7"/>
      <c r="ATV25" s="7"/>
      <c r="ATW25" s="7"/>
      <c r="ATX25" s="7"/>
      <c r="ATY25" s="7"/>
      <c r="ATZ25" s="7"/>
      <c r="AUA25" s="7"/>
      <c r="AUB25" s="7"/>
      <c r="AUC25" s="7"/>
      <c r="AUD25" s="7"/>
      <c r="AUE25" s="7"/>
      <c r="AUF25" s="7"/>
      <c r="AUG25" s="7"/>
      <c r="AUH25" s="7"/>
      <c r="AUI25" s="7"/>
      <c r="AUJ25" s="7"/>
      <c r="AUK25" s="7"/>
      <c r="AUL25" s="7"/>
      <c r="AUM25" s="7"/>
      <c r="AUN25" s="7"/>
      <c r="AUO25" s="7"/>
      <c r="AUP25" s="7"/>
      <c r="AUQ25" s="7"/>
      <c r="AUR25" s="7"/>
      <c r="AUS25" s="7"/>
      <c r="AUT25" s="7"/>
      <c r="AUU25" s="7"/>
      <c r="AUV25" s="7"/>
      <c r="AUW25" s="7"/>
      <c r="AUX25" s="7"/>
      <c r="AUY25" s="7"/>
      <c r="AUZ25" s="7"/>
      <c r="AVA25" s="7"/>
      <c r="AVB25" s="7"/>
      <c r="AVC25" s="7"/>
      <c r="AVD25" s="7"/>
      <c r="AVE25" s="7"/>
      <c r="AVF25" s="7"/>
      <c r="AVG25" s="7"/>
      <c r="AVH25" s="7"/>
      <c r="AVI25" s="7"/>
      <c r="AVJ25" s="7"/>
      <c r="AVK25" s="7"/>
      <c r="AVL25" s="7"/>
      <c r="AVM25" s="7"/>
      <c r="AVN25" s="7"/>
      <c r="AVO25" s="7"/>
      <c r="AVP25" s="7"/>
      <c r="AVQ25" s="7"/>
      <c r="AVR25" s="7"/>
      <c r="AVS25" s="7"/>
      <c r="AVT25" s="7"/>
      <c r="AVU25" s="7"/>
      <c r="AVV25" s="7"/>
      <c r="AVW25" s="7"/>
      <c r="AVX25" s="7"/>
      <c r="AVY25" s="7"/>
      <c r="AVZ25" s="7"/>
      <c r="AWA25" s="7"/>
      <c r="AWB25" s="7"/>
      <c r="AWC25" s="7"/>
      <c r="AWD25" s="7"/>
      <c r="AWE25" s="7"/>
      <c r="AWF25" s="7"/>
      <c r="AWG25" s="7"/>
      <c r="AWH25" s="7"/>
      <c r="AWI25" s="7"/>
      <c r="AWJ25" s="7"/>
      <c r="AWK25" s="7"/>
      <c r="AWL25" s="7"/>
      <c r="AWM25" s="7"/>
      <c r="AWN25" s="7"/>
      <c r="AWO25" s="7"/>
      <c r="AWP25" s="7"/>
      <c r="AWQ25" s="7"/>
      <c r="AWR25" s="7"/>
      <c r="AWS25" s="7"/>
      <c r="AWT25" s="7"/>
      <c r="AWU25" s="7"/>
      <c r="AWV25" s="7"/>
      <c r="AWW25" s="7"/>
      <c r="AWX25" s="7"/>
      <c r="AWY25" s="7"/>
      <c r="AWZ25" s="7"/>
      <c r="AXA25" s="7"/>
      <c r="AXB25" s="7"/>
      <c r="AXC25" s="7"/>
      <c r="AXD25" s="7"/>
      <c r="AXE25" s="7"/>
      <c r="AXF25" s="7"/>
      <c r="AXG25" s="7"/>
      <c r="AXH25" s="7"/>
      <c r="AXI25" s="7"/>
      <c r="AXJ25" s="7"/>
      <c r="AXK25" s="7"/>
      <c r="AXL25" s="7"/>
      <c r="AXM25" s="7"/>
      <c r="AXN25" s="7"/>
      <c r="AXO25" s="7"/>
      <c r="AXP25" s="7"/>
      <c r="AXQ25" s="7"/>
      <c r="AXR25" s="7"/>
      <c r="AXS25" s="7"/>
      <c r="AXT25" s="7"/>
      <c r="AXU25" s="7"/>
      <c r="AXV25" s="7"/>
      <c r="AXW25" s="7"/>
      <c r="AXX25" s="7"/>
      <c r="AXY25" s="7"/>
      <c r="AXZ25" s="7"/>
      <c r="AYA25" s="7"/>
      <c r="AYB25" s="7"/>
      <c r="AYC25" s="7"/>
      <c r="AYD25" s="7"/>
      <c r="AYE25" s="7"/>
      <c r="AYF25" s="7"/>
      <c r="AYG25" s="7"/>
      <c r="AYH25" s="7"/>
      <c r="AYI25" s="7"/>
      <c r="AYJ25" s="7"/>
      <c r="AYK25" s="7"/>
      <c r="AYL25" s="7"/>
      <c r="AYM25" s="7"/>
      <c r="AYN25" s="7"/>
      <c r="AYO25" s="7"/>
      <c r="AYP25" s="7"/>
      <c r="AYQ25" s="7"/>
      <c r="AYR25" s="7"/>
      <c r="AYS25" s="7"/>
      <c r="AYT25" s="7"/>
      <c r="AYU25" s="7"/>
      <c r="AYV25" s="7"/>
      <c r="AYW25" s="7"/>
      <c r="AYX25" s="7"/>
      <c r="AYY25" s="7"/>
      <c r="AYZ25" s="7"/>
      <c r="AZA25" s="7"/>
      <c r="AZB25" s="7"/>
      <c r="AZC25" s="7"/>
      <c r="AZD25" s="7"/>
      <c r="AZE25" s="7"/>
      <c r="AZF25" s="7"/>
      <c r="AZG25" s="7"/>
      <c r="AZH25" s="7"/>
      <c r="AZI25" s="7"/>
      <c r="AZJ25" s="7"/>
      <c r="AZK25" s="7"/>
      <c r="AZL25" s="7"/>
      <c r="AZM25" s="7"/>
      <c r="AZN25" s="7"/>
      <c r="AZO25" s="7"/>
      <c r="AZP25" s="7"/>
      <c r="AZQ25" s="7"/>
      <c r="AZR25" s="7"/>
      <c r="AZS25" s="7"/>
      <c r="AZT25" s="7"/>
      <c r="AZU25" s="7"/>
      <c r="AZV25" s="7"/>
      <c r="AZW25" s="7"/>
      <c r="AZX25" s="7"/>
      <c r="AZY25" s="7"/>
      <c r="AZZ25" s="7"/>
      <c r="BAA25" s="7"/>
      <c r="BAB25" s="7"/>
      <c r="BAC25" s="7"/>
      <c r="BAD25" s="7"/>
      <c r="BAE25" s="7"/>
      <c r="BAF25" s="7"/>
      <c r="BAG25" s="7"/>
      <c r="BAH25" s="7"/>
      <c r="BAI25" s="7"/>
      <c r="BAJ25" s="7"/>
      <c r="BAK25" s="7"/>
      <c r="BAL25" s="7"/>
      <c r="BAM25" s="7"/>
      <c r="BAN25" s="7"/>
      <c r="BAO25" s="7"/>
      <c r="BAP25" s="7"/>
      <c r="BAQ25" s="7"/>
      <c r="BAR25" s="7"/>
      <c r="BAS25" s="7"/>
      <c r="BAT25" s="7"/>
      <c r="BAU25" s="7"/>
      <c r="BAV25" s="7"/>
      <c r="BAW25" s="7"/>
      <c r="BAX25" s="7"/>
      <c r="BAY25" s="7"/>
      <c r="BAZ25" s="7"/>
      <c r="BBA25" s="7"/>
      <c r="BBB25" s="7"/>
      <c r="BBC25" s="7"/>
      <c r="BBD25" s="7"/>
      <c r="BBE25" s="7"/>
      <c r="BBF25" s="7"/>
      <c r="BBG25" s="7"/>
      <c r="BBH25" s="7"/>
      <c r="BBI25" s="7"/>
      <c r="BBJ25" s="7"/>
      <c r="BBK25" s="7"/>
      <c r="BBL25" s="7"/>
      <c r="BBM25" s="7"/>
      <c r="BBN25" s="7"/>
      <c r="BBO25" s="7"/>
      <c r="BBP25" s="7"/>
      <c r="BBQ25" s="7"/>
      <c r="BBR25" s="7"/>
      <c r="BBS25" s="7"/>
      <c r="BBT25" s="7"/>
      <c r="BBU25" s="7"/>
      <c r="BBV25" s="7"/>
      <c r="BBW25" s="7"/>
      <c r="BBX25" s="7"/>
      <c r="BBY25" s="7"/>
      <c r="BBZ25" s="7"/>
      <c r="BCA25" s="7"/>
      <c r="BCB25" s="7"/>
      <c r="BCC25" s="7"/>
      <c r="BCD25" s="7"/>
      <c r="BCE25" s="7"/>
      <c r="BCF25" s="7"/>
      <c r="BCG25" s="7"/>
      <c r="BCH25" s="7"/>
      <c r="BCI25" s="7"/>
      <c r="BCJ25" s="7"/>
      <c r="BCK25" s="7"/>
      <c r="BCL25" s="7"/>
      <c r="BCM25" s="7"/>
      <c r="BCN25" s="7"/>
      <c r="BCO25" s="7"/>
      <c r="BCP25" s="7"/>
      <c r="BCQ25" s="7"/>
      <c r="BCR25" s="7"/>
      <c r="BCS25" s="7"/>
      <c r="BCT25" s="7"/>
      <c r="BCU25" s="7"/>
      <c r="BCV25" s="7"/>
      <c r="BCW25" s="7"/>
      <c r="BCX25" s="7"/>
      <c r="BCY25" s="7"/>
      <c r="BCZ25" s="7"/>
      <c r="BDA25" s="7"/>
      <c r="BDB25" s="7"/>
      <c r="BDC25" s="7"/>
      <c r="BDD25" s="7"/>
      <c r="BDE25" s="7"/>
      <c r="BDF25" s="7"/>
      <c r="BDG25" s="7"/>
      <c r="BDH25" s="7"/>
      <c r="BDI25" s="7"/>
      <c r="BDJ25" s="7"/>
      <c r="BDK25" s="7"/>
      <c r="BDL25" s="7"/>
      <c r="BDM25" s="7"/>
      <c r="BDN25" s="7"/>
      <c r="BDO25" s="7"/>
      <c r="BDP25" s="7"/>
      <c r="BDQ25" s="7"/>
    </row>
    <row r="26" spans="1:1473" x14ac:dyDescent="0.35">
      <c r="A26" s="7"/>
      <c r="B26" s="7"/>
      <c r="C26" s="7"/>
      <c r="D26" s="7" t="s">
        <v>770</v>
      </c>
      <c r="E26" s="7"/>
      <c r="F26" s="7"/>
      <c r="G26" s="8"/>
      <c r="H26" s="7"/>
      <c r="I26" s="7"/>
      <c r="J26" s="7"/>
      <c r="K26" s="7"/>
      <c r="L26" s="556"/>
      <c r="M26" s="557"/>
      <c r="N26" s="1962" t="s">
        <v>771</v>
      </c>
      <c r="O26" s="1963"/>
      <c r="P26" s="1964"/>
      <c r="Q26" s="78">
        <f>Q25/60</f>
        <v>26</v>
      </c>
      <c r="R26" s="73"/>
      <c r="S26" s="79">
        <f>S25/60</f>
        <v>26</v>
      </c>
      <c r="T26" s="74"/>
      <c r="U26" s="560">
        <f>U25/60</f>
        <v>26</v>
      </c>
      <c r="V26" s="7"/>
      <c r="W26" s="7"/>
      <c r="X26" s="7"/>
      <c r="Y26" s="7"/>
      <c r="Z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c r="IW26" s="7"/>
      <c r="IX26" s="7"/>
      <c r="IY26" s="7"/>
      <c r="IZ26" s="7"/>
      <c r="JA26" s="7"/>
      <c r="JB26" s="7"/>
      <c r="JC26" s="7"/>
      <c r="JD26" s="7"/>
      <c r="JE26" s="7"/>
      <c r="JF26" s="7"/>
      <c r="JG26" s="7"/>
      <c r="JH26" s="7"/>
      <c r="JI26" s="7"/>
      <c r="JJ26" s="7"/>
      <c r="JK26" s="7"/>
      <c r="JL26" s="7"/>
      <c r="JM26" s="7"/>
      <c r="JN26" s="7"/>
      <c r="JO26" s="7"/>
      <c r="JP26" s="7"/>
      <c r="JQ26" s="7"/>
      <c r="JR26" s="7"/>
      <c r="JS26" s="7"/>
      <c r="JT26" s="7"/>
      <c r="JU26" s="7"/>
      <c r="JV26" s="7"/>
      <c r="JW26" s="7"/>
      <c r="JX26" s="7"/>
      <c r="JY26" s="7"/>
      <c r="JZ26" s="7"/>
      <c r="KA26" s="7"/>
      <c r="KB26" s="7"/>
      <c r="KC26" s="7"/>
      <c r="KD26" s="7"/>
      <c r="KE26" s="7"/>
      <c r="KF26" s="7"/>
      <c r="KG26" s="7"/>
      <c r="KH26" s="7"/>
      <c r="KI26" s="7"/>
      <c r="KJ26" s="7"/>
      <c r="KK26" s="7"/>
      <c r="KL26" s="7"/>
      <c r="KM26" s="7"/>
      <c r="KN26" s="7"/>
      <c r="KO26" s="7"/>
      <c r="KP26" s="7"/>
      <c r="KQ26" s="7"/>
      <c r="KR26" s="7"/>
      <c r="KS26" s="7"/>
      <c r="KT26" s="7"/>
      <c r="KU26" s="7"/>
      <c r="KV26" s="7"/>
      <c r="KW26" s="7"/>
      <c r="KX26" s="7"/>
      <c r="KY26" s="7"/>
      <c r="KZ26" s="7"/>
      <c r="LA26" s="7"/>
      <c r="LB26" s="7"/>
      <c r="LC26" s="7"/>
      <c r="LD26" s="7"/>
      <c r="LE26" s="7"/>
      <c r="LF26" s="7"/>
      <c r="LG26" s="7"/>
      <c r="LH26" s="7"/>
      <c r="LI26" s="7"/>
      <c r="LJ26" s="7"/>
      <c r="LK26" s="7"/>
      <c r="LL26" s="7"/>
      <c r="LM26" s="7"/>
      <c r="LN26" s="7"/>
      <c r="LO26" s="7"/>
      <c r="LP26" s="7"/>
      <c r="LQ26" s="7"/>
      <c r="LR26" s="7"/>
      <c r="LS26" s="7"/>
      <c r="LT26" s="7"/>
      <c r="LU26" s="7"/>
      <c r="LV26" s="7"/>
      <c r="LW26" s="7"/>
      <c r="LX26" s="7"/>
      <c r="LY26" s="7"/>
      <c r="LZ26" s="7"/>
      <c r="MA26" s="7"/>
      <c r="MB26" s="7"/>
      <c r="MC26" s="7"/>
      <c r="MD26" s="7"/>
      <c r="ME26" s="7"/>
      <c r="MF26" s="7"/>
      <c r="MG26" s="7"/>
      <c r="MH26" s="7"/>
      <c r="MI26" s="7"/>
      <c r="MJ26" s="7"/>
      <c r="MK26" s="7"/>
      <c r="ML26" s="7"/>
      <c r="MM26" s="7"/>
      <c r="MN26" s="7"/>
      <c r="MO26" s="7"/>
      <c r="MP26" s="7"/>
      <c r="MQ26" s="7"/>
      <c r="MR26" s="7"/>
      <c r="MS26" s="7"/>
      <c r="MT26" s="7"/>
      <c r="MU26" s="7"/>
      <c r="MV26" s="7"/>
      <c r="MW26" s="7"/>
      <c r="MX26" s="7"/>
      <c r="MY26" s="7"/>
      <c r="MZ26" s="7"/>
      <c r="NA26" s="7"/>
      <c r="NB26" s="7"/>
      <c r="NC26" s="7"/>
      <c r="ND26" s="7"/>
      <c r="NE26" s="7"/>
      <c r="NF26" s="7"/>
      <c r="NG26" s="7"/>
      <c r="NH26" s="7"/>
      <c r="NI26" s="7"/>
      <c r="NJ26" s="7"/>
      <c r="NK26" s="7"/>
      <c r="NL26" s="7"/>
      <c r="NM26" s="7"/>
      <c r="NN26" s="7"/>
      <c r="NO26" s="7"/>
      <c r="NP26" s="7"/>
      <c r="NQ26" s="7"/>
      <c r="NR26" s="7"/>
      <c r="NS26" s="7"/>
      <c r="NT26" s="7"/>
      <c r="NU26" s="7"/>
      <c r="NV26" s="7"/>
      <c r="NW26" s="7"/>
      <c r="NX26" s="7"/>
      <c r="NY26" s="7"/>
      <c r="NZ26" s="7"/>
      <c r="OA26" s="7"/>
      <c r="OB26" s="7"/>
      <c r="OC26" s="7"/>
      <c r="OD26" s="7"/>
      <c r="OE26" s="7"/>
      <c r="OF26" s="7"/>
      <c r="OG26" s="7"/>
      <c r="OH26" s="7"/>
      <c r="OI26" s="7"/>
      <c r="OJ26" s="7"/>
      <c r="OK26" s="7"/>
      <c r="OL26" s="7"/>
      <c r="OM26" s="7"/>
      <c r="ON26" s="7"/>
      <c r="OO26" s="7"/>
      <c r="OP26" s="7"/>
      <c r="OQ26" s="7"/>
      <c r="OR26" s="7"/>
      <c r="OS26" s="7"/>
      <c r="OT26" s="7"/>
      <c r="OU26" s="7"/>
      <c r="OV26" s="7"/>
      <c r="OW26" s="7"/>
      <c r="OX26" s="7"/>
      <c r="OY26" s="7"/>
      <c r="OZ26" s="7"/>
      <c r="PA26" s="7"/>
      <c r="PB26" s="7"/>
      <c r="PC26" s="7"/>
      <c r="PD26" s="7"/>
      <c r="PE26" s="7"/>
      <c r="PF26" s="7"/>
      <c r="PG26" s="7"/>
      <c r="PH26" s="7"/>
      <c r="PI26" s="7"/>
      <c r="PJ26" s="7"/>
      <c r="PK26" s="7"/>
      <c r="PL26" s="7"/>
      <c r="PM26" s="7"/>
      <c r="PN26" s="7"/>
      <c r="PO26" s="7"/>
      <c r="PP26" s="7"/>
      <c r="PQ26" s="7"/>
      <c r="PR26" s="7"/>
      <c r="PS26" s="7"/>
      <c r="PT26" s="7"/>
      <c r="PU26" s="7"/>
      <c r="PV26" s="7"/>
      <c r="PW26" s="7"/>
      <c r="PX26" s="7"/>
      <c r="PY26" s="7"/>
      <c r="PZ26" s="7"/>
      <c r="QA26" s="7"/>
      <c r="QB26" s="7"/>
      <c r="QC26" s="7"/>
      <c r="QD26" s="7"/>
      <c r="QE26" s="7"/>
      <c r="QF26" s="7"/>
      <c r="QG26" s="7"/>
      <c r="QH26" s="7"/>
      <c r="QI26" s="7"/>
      <c r="QJ26" s="7"/>
      <c r="QK26" s="7"/>
      <c r="QL26" s="7"/>
      <c r="QM26" s="7"/>
      <c r="QN26" s="7"/>
      <c r="QO26" s="7"/>
      <c r="QP26" s="7"/>
      <c r="QQ26" s="7"/>
      <c r="QR26" s="7"/>
      <c r="QS26" s="7"/>
      <c r="QT26" s="7"/>
      <c r="QU26" s="7"/>
      <c r="QV26" s="7"/>
      <c r="QW26" s="7"/>
      <c r="QX26" s="7"/>
      <c r="QY26" s="7"/>
      <c r="QZ26" s="7"/>
      <c r="RA26" s="7"/>
      <c r="RB26" s="7"/>
      <c r="RC26" s="7"/>
      <c r="RD26" s="7"/>
      <c r="RE26" s="7"/>
      <c r="RF26" s="7"/>
      <c r="RG26" s="7"/>
      <c r="RH26" s="7"/>
      <c r="RI26" s="7"/>
      <c r="RJ26" s="7"/>
      <c r="RK26" s="7"/>
      <c r="RL26" s="7"/>
      <c r="RM26" s="7"/>
      <c r="RN26" s="7"/>
      <c r="RO26" s="7"/>
      <c r="RP26" s="7"/>
      <c r="RQ26" s="7"/>
      <c r="RR26" s="7"/>
      <c r="RS26" s="7"/>
      <c r="RT26" s="7"/>
      <c r="RU26" s="7"/>
      <c r="RV26" s="7"/>
      <c r="RW26" s="7"/>
      <c r="RX26" s="7"/>
      <c r="RY26" s="7"/>
      <c r="RZ26" s="7"/>
      <c r="SA26" s="7"/>
      <c r="SB26" s="7"/>
      <c r="SC26" s="7"/>
      <c r="SD26" s="7"/>
      <c r="SE26" s="7"/>
      <c r="SF26" s="7"/>
      <c r="SG26" s="7"/>
      <c r="SH26" s="7"/>
      <c r="SI26" s="7"/>
      <c r="SJ26" s="7"/>
      <c r="SK26" s="7"/>
      <c r="SL26" s="7"/>
      <c r="SM26" s="7"/>
      <c r="SN26" s="7"/>
      <c r="SO26" s="7"/>
      <c r="SP26" s="7"/>
      <c r="SQ26" s="7"/>
      <c r="SR26" s="7"/>
      <c r="SS26" s="7"/>
      <c r="ST26" s="7"/>
      <c r="SU26" s="7"/>
      <c r="SV26" s="7"/>
      <c r="SW26" s="7"/>
      <c r="SX26" s="7"/>
      <c r="SY26" s="7"/>
      <c r="SZ26" s="7"/>
      <c r="TA26" s="7"/>
      <c r="TB26" s="7"/>
      <c r="TC26" s="7"/>
      <c r="TD26" s="7"/>
      <c r="TE26" s="7"/>
      <c r="TF26" s="7"/>
      <c r="TG26" s="7"/>
      <c r="TH26" s="7"/>
      <c r="TI26" s="7"/>
      <c r="TJ26" s="7"/>
      <c r="TK26" s="7"/>
      <c r="TL26" s="7"/>
      <c r="TM26" s="7"/>
      <c r="TN26" s="7"/>
      <c r="TO26" s="7"/>
      <c r="TP26" s="7"/>
      <c r="TQ26" s="7"/>
      <c r="TR26" s="7"/>
      <c r="TS26" s="7"/>
      <c r="TT26" s="7"/>
      <c r="TU26" s="7"/>
      <c r="TV26" s="7"/>
      <c r="TW26" s="7"/>
      <c r="TX26" s="7"/>
      <c r="TY26" s="7"/>
      <c r="TZ26" s="7"/>
      <c r="UA26" s="7"/>
      <c r="UB26" s="7"/>
      <c r="UC26" s="7"/>
      <c r="UD26" s="7"/>
      <c r="UE26" s="7"/>
      <c r="UF26" s="7"/>
      <c r="UG26" s="7"/>
      <c r="UH26" s="7"/>
      <c r="UI26" s="7"/>
      <c r="UJ26" s="7"/>
      <c r="UK26" s="7"/>
      <c r="UL26" s="7"/>
      <c r="UM26" s="7"/>
      <c r="UN26" s="7"/>
      <c r="UO26" s="7"/>
      <c r="UP26" s="7"/>
      <c r="UQ26" s="7"/>
      <c r="UR26" s="7"/>
      <c r="US26" s="7"/>
      <c r="UT26" s="7"/>
      <c r="UU26" s="7"/>
      <c r="UV26" s="7"/>
      <c r="UW26" s="7"/>
      <c r="UX26" s="7"/>
      <c r="UY26" s="7"/>
      <c r="UZ26" s="7"/>
      <c r="VA26" s="7"/>
      <c r="VB26" s="7"/>
      <c r="VC26" s="7"/>
      <c r="VD26" s="7"/>
      <c r="VE26" s="7"/>
      <c r="VF26" s="7"/>
      <c r="VG26" s="7"/>
      <c r="VH26" s="7"/>
      <c r="VI26" s="7"/>
      <c r="VJ26" s="7"/>
      <c r="VK26" s="7"/>
      <c r="VL26" s="7"/>
      <c r="VM26" s="7"/>
      <c r="VN26" s="7"/>
      <c r="VO26" s="7"/>
      <c r="VP26" s="7"/>
      <c r="VQ26" s="7"/>
      <c r="VR26" s="7"/>
      <c r="VS26" s="7"/>
      <c r="VT26" s="7"/>
      <c r="VU26" s="7"/>
      <c r="VV26" s="7"/>
      <c r="VW26" s="7"/>
      <c r="VX26" s="7"/>
      <c r="VY26" s="7"/>
      <c r="VZ26" s="7"/>
      <c r="WA26" s="7"/>
      <c r="WB26" s="7"/>
      <c r="WC26" s="7"/>
      <c r="WD26" s="7"/>
      <c r="WE26" s="7"/>
      <c r="WF26" s="7"/>
      <c r="WG26" s="7"/>
      <c r="WH26" s="7"/>
      <c r="WI26" s="7"/>
      <c r="WJ26" s="7"/>
      <c r="WK26" s="7"/>
      <c r="WL26" s="7"/>
      <c r="WM26" s="7"/>
      <c r="WN26" s="7"/>
      <c r="WO26" s="7"/>
      <c r="WP26" s="7"/>
      <c r="WQ26" s="7"/>
      <c r="WR26" s="7"/>
      <c r="WS26" s="7"/>
      <c r="WT26" s="7"/>
      <c r="WU26" s="7"/>
      <c r="WV26" s="7"/>
      <c r="WW26" s="7"/>
      <c r="WX26" s="7"/>
      <c r="WY26" s="7"/>
      <c r="WZ26" s="7"/>
      <c r="XA26" s="7"/>
      <c r="XB26" s="7"/>
      <c r="XC26" s="7"/>
      <c r="XD26" s="7"/>
      <c r="XE26" s="7"/>
      <c r="XF26" s="7"/>
      <c r="XG26" s="7"/>
      <c r="XH26" s="7"/>
      <c r="XI26" s="7"/>
      <c r="XJ26" s="7"/>
      <c r="XK26" s="7"/>
      <c r="XL26" s="7"/>
      <c r="XM26" s="7"/>
      <c r="XN26" s="7"/>
      <c r="XO26" s="7"/>
      <c r="XP26" s="7"/>
      <c r="XQ26" s="7"/>
      <c r="XR26" s="7"/>
      <c r="XS26" s="7"/>
      <c r="XT26" s="7"/>
      <c r="XU26" s="7"/>
      <c r="XV26" s="7"/>
      <c r="XW26" s="7"/>
      <c r="XX26" s="7"/>
      <c r="XY26" s="7"/>
      <c r="XZ26" s="7"/>
      <c r="YA26" s="7"/>
      <c r="YB26" s="7"/>
      <c r="YC26" s="7"/>
      <c r="YD26" s="7"/>
      <c r="YE26" s="7"/>
      <c r="YF26" s="7"/>
      <c r="YG26" s="7"/>
      <c r="YH26" s="7"/>
      <c r="YI26" s="7"/>
      <c r="YJ26" s="7"/>
      <c r="YK26" s="7"/>
      <c r="YL26" s="7"/>
      <c r="YM26" s="7"/>
      <c r="YN26" s="7"/>
      <c r="YO26" s="7"/>
      <c r="YP26" s="7"/>
      <c r="YQ26" s="7"/>
      <c r="YR26" s="7"/>
      <c r="YS26" s="7"/>
      <c r="YT26" s="7"/>
      <c r="YU26" s="7"/>
      <c r="YV26" s="7"/>
      <c r="YW26" s="7"/>
      <c r="YX26" s="7"/>
      <c r="YY26" s="7"/>
      <c r="YZ26" s="7"/>
      <c r="ZA26" s="7"/>
      <c r="ZB26" s="7"/>
      <c r="ZC26" s="7"/>
      <c r="ZD26" s="7"/>
      <c r="ZE26" s="7"/>
      <c r="ZF26" s="7"/>
      <c r="ZG26" s="7"/>
      <c r="ZH26" s="7"/>
      <c r="ZI26" s="7"/>
      <c r="ZJ26" s="7"/>
      <c r="ZK26" s="7"/>
      <c r="ZL26" s="7"/>
      <c r="ZM26" s="7"/>
      <c r="ZN26" s="7"/>
      <c r="ZO26" s="7"/>
      <c r="ZP26" s="7"/>
      <c r="ZQ26" s="7"/>
      <c r="ZR26" s="7"/>
      <c r="ZS26" s="7"/>
      <c r="ZT26" s="7"/>
      <c r="ZU26" s="7"/>
      <c r="ZV26" s="7"/>
      <c r="ZW26" s="7"/>
      <c r="ZX26" s="7"/>
      <c r="ZY26" s="7"/>
      <c r="ZZ26" s="7"/>
      <c r="AAA26" s="7"/>
      <c r="AAB26" s="7"/>
      <c r="AAC26" s="7"/>
      <c r="AAD26" s="7"/>
      <c r="AAE26" s="7"/>
      <c r="AAF26" s="7"/>
      <c r="AAG26" s="7"/>
      <c r="AAH26" s="7"/>
      <c r="AAI26" s="7"/>
      <c r="AAJ26" s="7"/>
      <c r="AAK26" s="7"/>
      <c r="AAL26" s="7"/>
      <c r="AAM26" s="7"/>
      <c r="AAN26" s="7"/>
      <c r="AAO26" s="7"/>
      <c r="AAP26" s="7"/>
      <c r="AAQ26" s="7"/>
      <c r="AAR26" s="7"/>
      <c r="AAS26" s="7"/>
      <c r="AAT26" s="7"/>
      <c r="AAU26" s="7"/>
      <c r="AAV26" s="7"/>
      <c r="AAW26" s="7"/>
      <c r="AAX26" s="7"/>
      <c r="AAY26" s="7"/>
      <c r="AAZ26" s="7"/>
      <c r="ABA26" s="7"/>
      <c r="ABB26" s="7"/>
      <c r="ABC26" s="7"/>
      <c r="ABD26" s="7"/>
      <c r="ABE26" s="7"/>
      <c r="ABF26" s="7"/>
      <c r="ABG26" s="7"/>
      <c r="ABH26" s="7"/>
      <c r="ABI26" s="7"/>
      <c r="ABJ26" s="7"/>
      <c r="ABK26" s="7"/>
      <c r="ABL26" s="7"/>
      <c r="ABM26" s="7"/>
      <c r="ABN26" s="7"/>
      <c r="ABO26" s="7"/>
      <c r="ABP26" s="7"/>
      <c r="ABQ26" s="7"/>
      <c r="ABR26" s="7"/>
      <c r="ABS26" s="7"/>
      <c r="ABT26" s="7"/>
      <c r="ABU26" s="7"/>
      <c r="ABV26" s="7"/>
      <c r="ABW26" s="7"/>
      <c r="ABX26" s="7"/>
      <c r="ABY26" s="7"/>
      <c r="ABZ26" s="7"/>
      <c r="ACA26" s="7"/>
      <c r="ACB26" s="7"/>
      <c r="ACC26" s="7"/>
      <c r="ACD26" s="7"/>
      <c r="ACE26" s="7"/>
      <c r="ACF26" s="7"/>
      <c r="ACG26" s="7"/>
      <c r="ACH26" s="7"/>
      <c r="ACI26" s="7"/>
      <c r="ACJ26" s="7"/>
      <c r="ACK26" s="7"/>
      <c r="ACL26" s="7"/>
      <c r="ACM26" s="7"/>
      <c r="ACN26" s="7"/>
      <c r="ACO26" s="7"/>
      <c r="ACP26" s="7"/>
      <c r="ACQ26" s="7"/>
      <c r="ACR26" s="7"/>
      <c r="ACS26" s="7"/>
      <c r="ACT26" s="7"/>
      <c r="ACU26" s="7"/>
      <c r="ACV26" s="7"/>
      <c r="ACW26" s="7"/>
      <c r="ACX26" s="7"/>
      <c r="ACY26" s="7"/>
      <c r="ACZ26" s="7"/>
      <c r="ADA26" s="7"/>
      <c r="ADB26" s="7"/>
      <c r="ADC26" s="7"/>
      <c r="ADD26" s="7"/>
      <c r="ADE26" s="7"/>
      <c r="ADF26" s="7"/>
      <c r="ADG26" s="7"/>
      <c r="ADH26" s="7"/>
      <c r="ADI26" s="7"/>
      <c r="ADJ26" s="7"/>
      <c r="ADK26" s="7"/>
      <c r="ADL26" s="7"/>
      <c r="ADM26" s="7"/>
      <c r="ADN26" s="7"/>
      <c r="ADO26" s="7"/>
      <c r="ADP26" s="7"/>
      <c r="ADQ26" s="7"/>
      <c r="ADR26" s="7"/>
      <c r="ADS26" s="7"/>
      <c r="ADT26" s="7"/>
      <c r="ADU26" s="7"/>
      <c r="ADV26" s="7"/>
      <c r="ADW26" s="7"/>
      <c r="ADX26" s="7"/>
      <c r="ADY26" s="7"/>
      <c r="ADZ26" s="7"/>
      <c r="AEA26" s="7"/>
      <c r="AEB26" s="7"/>
      <c r="AEC26" s="7"/>
      <c r="AED26" s="7"/>
      <c r="AEE26" s="7"/>
      <c r="AEF26" s="7"/>
      <c r="AEG26" s="7"/>
      <c r="AEH26" s="7"/>
      <c r="AEI26" s="7"/>
      <c r="AEJ26" s="7"/>
      <c r="AEK26" s="7"/>
      <c r="AEL26" s="7"/>
      <c r="AEM26" s="7"/>
      <c r="AEN26" s="7"/>
      <c r="AEO26" s="7"/>
      <c r="AEP26" s="7"/>
      <c r="AEQ26" s="7"/>
      <c r="AER26" s="7"/>
      <c r="AES26" s="7"/>
      <c r="AET26" s="7"/>
      <c r="AEU26" s="7"/>
      <c r="AEV26" s="7"/>
      <c r="AEW26" s="7"/>
      <c r="AEX26" s="7"/>
      <c r="AEY26" s="7"/>
      <c r="AEZ26" s="7"/>
      <c r="AFA26" s="7"/>
      <c r="AFB26" s="7"/>
      <c r="AFC26" s="7"/>
      <c r="AFD26" s="7"/>
      <c r="AFE26" s="7"/>
      <c r="AFF26" s="7"/>
      <c r="AFG26" s="7"/>
      <c r="AFH26" s="7"/>
      <c r="AFI26" s="7"/>
      <c r="AFJ26" s="7"/>
      <c r="AFK26" s="7"/>
      <c r="AFL26" s="7"/>
      <c r="AFM26" s="7"/>
      <c r="AFN26" s="7"/>
      <c r="AFO26" s="7"/>
      <c r="AFP26" s="7"/>
      <c r="AFQ26" s="7"/>
      <c r="AFR26" s="7"/>
      <c r="AFS26" s="7"/>
      <c r="AFT26" s="7"/>
      <c r="AFU26" s="7"/>
      <c r="AFV26" s="7"/>
      <c r="AFW26" s="7"/>
      <c r="AFX26" s="7"/>
      <c r="AFY26" s="7"/>
      <c r="AFZ26" s="7"/>
      <c r="AGA26" s="7"/>
      <c r="AGB26" s="7"/>
      <c r="AGC26" s="7"/>
      <c r="AGD26" s="7"/>
      <c r="AGE26" s="7"/>
      <c r="AGF26" s="7"/>
      <c r="AGG26" s="7"/>
      <c r="AGH26" s="7"/>
      <c r="AGI26" s="7"/>
      <c r="AGJ26" s="7"/>
      <c r="AGK26" s="7"/>
      <c r="AGL26" s="7"/>
      <c r="AGM26" s="7"/>
      <c r="AGN26" s="7"/>
      <c r="AGO26" s="7"/>
      <c r="AGP26" s="7"/>
      <c r="AGQ26" s="7"/>
      <c r="AGR26" s="7"/>
      <c r="AGS26" s="7"/>
      <c r="AGT26" s="7"/>
      <c r="AGU26" s="7"/>
      <c r="AGV26" s="7"/>
      <c r="AGW26" s="7"/>
      <c r="AGX26" s="7"/>
      <c r="AGY26" s="7"/>
      <c r="AGZ26" s="7"/>
      <c r="AHA26" s="7"/>
      <c r="AHB26" s="7"/>
      <c r="AHC26" s="7"/>
      <c r="AHD26" s="7"/>
      <c r="AHE26" s="7"/>
      <c r="AHF26" s="7"/>
      <c r="AHG26" s="7"/>
      <c r="AHH26" s="7"/>
      <c r="AHI26" s="7"/>
      <c r="AHJ26" s="7"/>
      <c r="AHK26" s="7"/>
      <c r="AHL26" s="7"/>
      <c r="AHM26" s="7"/>
      <c r="AHN26" s="7"/>
      <c r="AHO26" s="7"/>
      <c r="AHP26" s="7"/>
      <c r="AHQ26" s="7"/>
      <c r="AHR26" s="7"/>
      <c r="AHS26" s="7"/>
      <c r="AHT26" s="7"/>
      <c r="AHU26" s="7"/>
      <c r="AHV26" s="7"/>
      <c r="AHW26" s="7"/>
      <c r="AHX26" s="7"/>
      <c r="AHY26" s="7"/>
      <c r="AHZ26" s="7"/>
      <c r="AIA26" s="7"/>
      <c r="AIB26" s="7"/>
      <c r="AIC26" s="7"/>
      <c r="AID26" s="7"/>
      <c r="AIE26" s="7"/>
      <c r="AIF26" s="7"/>
      <c r="AIG26" s="7"/>
      <c r="AIH26" s="7"/>
      <c r="AII26" s="7"/>
      <c r="AIJ26" s="7"/>
      <c r="AIK26" s="7"/>
      <c r="AIL26" s="7"/>
      <c r="AIM26" s="7"/>
      <c r="AIN26" s="7"/>
      <c r="AIO26" s="7"/>
      <c r="AIP26" s="7"/>
      <c r="AIQ26" s="7"/>
      <c r="AIR26" s="7"/>
      <c r="AIS26" s="7"/>
      <c r="AIT26" s="7"/>
      <c r="AIU26" s="7"/>
      <c r="AIV26" s="7"/>
      <c r="AIW26" s="7"/>
      <c r="AIX26" s="7"/>
      <c r="AIY26" s="7"/>
      <c r="AIZ26" s="7"/>
      <c r="AJA26" s="7"/>
      <c r="AJB26" s="7"/>
      <c r="AJC26" s="7"/>
      <c r="AJD26" s="7"/>
      <c r="AJE26" s="7"/>
      <c r="AJF26" s="7"/>
      <c r="AJG26" s="7"/>
      <c r="AJH26" s="7"/>
      <c r="AJI26" s="7"/>
      <c r="AJJ26" s="7"/>
      <c r="AJK26" s="7"/>
      <c r="AJL26" s="7"/>
      <c r="AJM26" s="7"/>
      <c r="AJN26" s="7"/>
      <c r="AJO26" s="7"/>
      <c r="AJP26" s="7"/>
      <c r="AJQ26" s="7"/>
      <c r="AJR26" s="7"/>
      <c r="AJS26" s="7"/>
      <c r="AJT26" s="7"/>
      <c r="AJU26" s="7"/>
      <c r="AJV26" s="7"/>
      <c r="AJW26" s="7"/>
      <c r="AJX26" s="7"/>
      <c r="AJY26" s="7"/>
      <c r="AJZ26" s="7"/>
      <c r="AKA26" s="7"/>
      <c r="AKB26" s="7"/>
      <c r="AKC26" s="7"/>
      <c r="AKD26" s="7"/>
      <c r="AKE26" s="7"/>
      <c r="AKF26" s="7"/>
      <c r="AKG26" s="7"/>
      <c r="AKH26" s="7"/>
      <c r="AKI26" s="7"/>
      <c r="AKJ26" s="7"/>
      <c r="AKK26" s="7"/>
      <c r="AKL26" s="7"/>
      <c r="AKM26" s="7"/>
      <c r="AKN26" s="7"/>
      <c r="AKO26" s="7"/>
      <c r="AKP26" s="7"/>
      <c r="AKQ26" s="7"/>
      <c r="AKR26" s="7"/>
      <c r="AKS26" s="7"/>
      <c r="AKT26" s="7"/>
      <c r="AKU26" s="7"/>
      <c r="AKV26" s="7"/>
      <c r="AKW26" s="7"/>
      <c r="AKX26" s="7"/>
      <c r="AKY26" s="7"/>
      <c r="AKZ26" s="7"/>
      <c r="ALA26" s="7"/>
      <c r="ALB26" s="7"/>
      <c r="ALC26" s="7"/>
      <c r="ALD26" s="7"/>
      <c r="ALE26" s="7"/>
      <c r="ALF26" s="7"/>
      <c r="ALG26" s="7"/>
      <c r="ALH26" s="7"/>
      <c r="ALI26" s="7"/>
      <c r="ALJ26" s="7"/>
      <c r="ALK26" s="7"/>
      <c r="ALL26" s="7"/>
      <c r="ALM26" s="7"/>
      <c r="ALN26" s="7"/>
      <c r="ALO26" s="7"/>
      <c r="ALP26" s="7"/>
      <c r="ALQ26" s="7"/>
      <c r="ALR26" s="7"/>
      <c r="ALS26" s="7"/>
      <c r="ALT26" s="7"/>
      <c r="ALU26" s="7"/>
      <c r="ALV26" s="7"/>
      <c r="ALW26" s="7"/>
      <c r="ALX26" s="7"/>
      <c r="ALY26" s="7"/>
      <c r="ALZ26" s="7"/>
      <c r="AMA26" s="7"/>
      <c r="AMB26" s="7"/>
      <c r="AMC26" s="7"/>
      <c r="AMD26" s="7"/>
      <c r="AME26" s="7"/>
      <c r="AMF26" s="7"/>
      <c r="AMG26" s="7"/>
      <c r="AMH26" s="7"/>
      <c r="AMI26" s="7"/>
      <c r="AMJ26" s="7"/>
      <c r="AMK26" s="7"/>
      <c r="AML26" s="7"/>
      <c r="AMM26" s="7"/>
      <c r="AMN26" s="7"/>
      <c r="AMO26" s="7"/>
      <c r="AMP26" s="7"/>
      <c r="AMQ26" s="7"/>
      <c r="AMR26" s="7"/>
      <c r="AMS26" s="7"/>
      <c r="AMT26" s="7"/>
      <c r="AMU26" s="7"/>
      <c r="AMV26" s="7"/>
      <c r="AMW26" s="7"/>
      <c r="AMX26" s="7"/>
      <c r="AMY26" s="7"/>
      <c r="AMZ26" s="7"/>
      <c r="ANA26" s="7"/>
      <c r="ANB26" s="7"/>
      <c r="ANC26" s="7"/>
      <c r="AND26" s="7"/>
      <c r="ANE26" s="7"/>
      <c r="ANF26" s="7"/>
      <c r="ANG26" s="7"/>
      <c r="ANH26" s="7"/>
      <c r="ANI26" s="7"/>
      <c r="ANJ26" s="7"/>
      <c r="ANK26" s="7"/>
      <c r="ANL26" s="7"/>
      <c r="ANM26" s="7"/>
      <c r="ANN26" s="7"/>
      <c r="ANO26" s="7"/>
      <c r="ANP26" s="7"/>
      <c r="ANQ26" s="7"/>
      <c r="ANR26" s="7"/>
      <c r="ANS26" s="7"/>
      <c r="ANT26" s="7"/>
      <c r="ANU26" s="7"/>
      <c r="ANV26" s="7"/>
      <c r="ANW26" s="7"/>
      <c r="ANX26" s="7"/>
      <c r="ANY26" s="7"/>
      <c r="ANZ26" s="7"/>
      <c r="AOA26" s="7"/>
      <c r="AOB26" s="7"/>
      <c r="AOC26" s="7"/>
      <c r="AOD26" s="7"/>
      <c r="AOE26" s="7"/>
      <c r="AOF26" s="7"/>
      <c r="AOG26" s="7"/>
      <c r="AOH26" s="7"/>
      <c r="AOI26" s="7"/>
      <c r="AOJ26" s="7"/>
      <c r="AOK26" s="7"/>
      <c r="AOL26" s="7"/>
      <c r="AOM26" s="7"/>
      <c r="AON26" s="7"/>
      <c r="AOO26" s="7"/>
      <c r="AOP26" s="7"/>
      <c r="AOQ26" s="7"/>
      <c r="AOR26" s="7"/>
      <c r="AOS26" s="7"/>
      <c r="AOT26" s="7"/>
      <c r="AOU26" s="7"/>
      <c r="AOV26" s="7"/>
      <c r="AOW26" s="7"/>
      <c r="AOX26" s="7"/>
      <c r="AOY26" s="7"/>
      <c r="AOZ26" s="7"/>
      <c r="APA26" s="7"/>
      <c r="APB26" s="7"/>
      <c r="APC26" s="7"/>
      <c r="APD26" s="7"/>
      <c r="APE26" s="7"/>
      <c r="APF26" s="7"/>
      <c r="APG26" s="7"/>
      <c r="APH26" s="7"/>
      <c r="API26" s="7"/>
      <c r="APJ26" s="7"/>
      <c r="APK26" s="7"/>
      <c r="APL26" s="7"/>
      <c r="APM26" s="7"/>
      <c r="APN26" s="7"/>
      <c r="APO26" s="7"/>
      <c r="APP26" s="7"/>
      <c r="APQ26" s="7"/>
      <c r="APR26" s="7"/>
      <c r="APS26" s="7"/>
      <c r="APT26" s="7"/>
      <c r="APU26" s="7"/>
      <c r="APV26" s="7"/>
      <c r="APW26" s="7"/>
      <c r="APX26" s="7"/>
      <c r="APY26" s="7"/>
      <c r="APZ26" s="7"/>
      <c r="AQA26" s="7"/>
      <c r="AQB26" s="7"/>
      <c r="AQC26" s="7"/>
      <c r="AQD26" s="7"/>
      <c r="AQE26" s="7"/>
      <c r="AQF26" s="7"/>
      <c r="AQG26" s="7"/>
      <c r="AQH26" s="7"/>
      <c r="AQI26" s="7"/>
      <c r="AQJ26" s="7"/>
      <c r="AQK26" s="7"/>
      <c r="AQL26" s="7"/>
      <c r="AQM26" s="7"/>
      <c r="AQN26" s="7"/>
      <c r="AQO26" s="7"/>
      <c r="AQP26" s="7"/>
      <c r="AQQ26" s="7"/>
      <c r="AQR26" s="7"/>
      <c r="AQS26" s="7"/>
      <c r="AQT26" s="7"/>
      <c r="AQU26" s="7"/>
      <c r="AQV26" s="7"/>
      <c r="AQW26" s="7"/>
      <c r="AQX26" s="7"/>
      <c r="AQY26" s="7"/>
      <c r="AQZ26" s="7"/>
      <c r="ARA26" s="7"/>
      <c r="ARB26" s="7"/>
      <c r="ARC26" s="7"/>
      <c r="ARD26" s="7"/>
      <c r="ARE26" s="7"/>
      <c r="ARF26" s="7"/>
      <c r="ARG26" s="7"/>
      <c r="ARH26" s="7"/>
      <c r="ARI26" s="7"/>
      <c r="ARJ26" s="7"/>
      <c r="ARK26" s="7"/>
      <c r="ARL26" s="7"/>
      <c r="ARM26" s="7"/>
      <c r="ARN26" s="7"/>
      <c r="ARO26" s="7"/>
      <c r="ARP26" s="7"/>
      <c r="ARQ26" s="7"/>
      <c r="ARR26" s="7"/>
      <c r="ARS26" s="7"/>
      <c r="ART26" s="7"/>
      <c r="ARU26" s="7"/>
      <c r="ARV26" s="7"/>
      <c r="ARW26" s="7"/>
      <c r="ARX26" s="7"/>
      <c r="ARY26" s="7"/>
      <c r="ARZ26" s="7"/>
      <c r="ASA26" s="7"/>
      <c r="ASB26" s="7"/>
      <c r="ASC26" s="7"/>
      <c r="ASD26" s="7"/>
      <c r="ASE26" s="7"/>
      <c r="ASF26" s="7"/>
      <c r="ASG26" s="7"/>
      <c r="ASH26" s="7"/>
      <c r="ASI26" s="7"/>
      <c r="ASJ26" s="7"/>
      <c r="ASK26" s="7"/>
      <c r="ASL26" s="7"/>
      <c r="ASM26" s="7"/>
      <c r="ASN26" s="7"/>
      <c r="ASO26" s="7"/>
      <c r="ASP26" s="7"/>
      <c r="ASQ26" s="7"/>
      <c r="ASR26" s="7"/>
      <c r="ASS26" s="7"/>
      <c r="AST26" s="7"/>
      <c r="ASU26" s="7"/>
      <c r="ASV26" s="7"/>
      <c r="ASW26" s="7"/>
      <c r="ASX26" s="7"/>
      <c r="ASY26" s="7"/>
      <c r="ASZ26" s="7"/>
      <c r="ATA26" s="7"/>
      <c r="ATB26" s="7"/>
      <c r="ATC26" s="7"/>
      <c r="ATD26" s="7"/>
      <c r="ATE26" s="7"/>
      <c r="ATF26" s="7"/>
      <c r="ATG26" s="7"/>
      <c r="ATH26" s="7"/>
      <c r="ATI26" s="7"/>
      <c r="ATJ26" s="7"/>
      <c r="ATK26" s="7"/>
      <c r="ATL26" s="7"/>
      <c r="ATM26" s="7"/>
      <c r="ATN26" s="7"/>
      <c r="ATO26" s="7"/>
      <c r="ATP26" s="7"/>
      <c r="ATQ26" s="7"/>
      <c r="ATR26" s="7"/>
      <c r="ATS26" s="7"/>
      <c r="ATT26" s="7"/>
      <c r="ATU26" s="7"/>
      <c r="ATV26" s="7"/>
      <c r="ATW26" s="7"/>
      <c r="ATX26" s="7"/>
      <c r="ATY26" s="7"/>
      <c r="ATZ26" s="7"/>
      <c r="AUA26" s="7"/>
      <c r="AUB26" s="7"/>
      <c r="AUC26" s="7"/>
      <c r="AUD26" s="7"/>
      <c r="AUE26" s="7"/>
      <c r="AUF26" s="7"/>
      <c r="AUG26" s="7"/>
      <c r="AUH26" s="7"/>
      <c r="AUI26" s="7"/>
      <c r="AUJ26" s="7"/>
      <c r="AUK26" s="7"/>
      <c r="AUL26" s="7"/>
      <c r="AUM26" s="7"/>
      <c r="AUN26" s="7"/>
      <c r="AUO26" s="7"/>
      <c r="AUP26" s="7"/>
      <c r="AUQ26" s="7"/>
      <c r="AUR26" s="7"/>
      <c r="AUS26" s="7"/>
      <c r="AUT26" s="7"/>
      <c r="AUU26" s="7"/>
      <c r="AUV26" s="7"/>
      <c r="AUW26" s="7"/>
      <c r="AUX26" s="7"/>
      <c r="AUY26" s="7"/>
      <c r="AUZ26" s="7"/>
      <c r="AVA26" s="7"/>
      <c r="AVB26" s="7"/>
      <c r="AVC26" s="7"/>
      <c r="AVD26" s="7"/>
      <c r="AVE26" s="7"/>
      <c r="AVF26" s="7"/>
      <c r="AVG26" s="7"/>
      <c r="AVH26" s="7"/>
      <c r="AVI26" s="7"/>
      <c r="AVJ26" s="7"/>
      <c r="AVK26" s="7"/>
      <c r="AVL26" s="7"/>
      <c r="AVM26" s="7"/>
      <c r="AVN26" s="7"/>
      <c r="AVO26" s="7"/>
      <c r="AVP26" s="7"/>
      <c r="AVQ26" s="7"/>
      <c r="AVR26" s="7"/>
      <c r="AVS26" s="7"/>
      <c r="AVT26" s="7"/>
      <c r="AVU26" s="7"/>
      <c r="AVV26" s="7"/>
      <c r="AVW26" s="7"/>
      <c r="AVX26" s="7"/>
      <c r="AVY26" s="7"/>
      <c r="AVZ26" s="7"/>
      <c r="AWA26" s="7"/>
      <c r="AWB26" s="7"/>
      <c r="AWC26" s="7"/>
      <c r="AWD26" s="7"/>
      <c r="AWE26" s="7"/>
      <c r="AWF26" s="7"/>
      <c r="AWG26" s="7"/>
      <c r="AWH26" s="7"/>
      <c r="AWI26" s="7"/>
      <c r="AWJ26" s="7"/>
      <c r="AWK26" s="7"/>
      <c r="AWL26" s="7"/>
      <c r="AWM26" s="7"/>
      <c r="AWN26" s="7"/>
      <c r="AWO26" s="7"/>
      <c r="AWP26" s="7"/>
      <c r="AWQ26" s="7"/>
      <c r="AWR26" s="7"/>
      <c r="AWS26" s="7"/>
      <c r="AWT26" s="7"/>
      <c r="AWU26" s="7"/>
      <c r="AWV26" s="7"/>
      <c r="AWW26" s="7"/>
      <c r="AWX26" s="7"/>
      <c r="AWY26" s="7"/>
      <c r="AWZ26" s="7"/>
      <c r="AXA26" s="7"/>
      <c r="AXB26" s="7"/>
      <c r="AXC26" s="7"/>
      <c r="AXD26" s="7"/>
      <c r="AXE26" s="7"/>
      <c r="AXF26" s="7"/>
      <c r="AXG26" s="7"/>
      <c r="AXH26" s="7"/>
      <c r="AXI26" s="7"/>
      <c r="AXJ26" s="7"/>
      <c r="AXK26" s="7"/>
      <c r="AXL26" s="7"/>
      <c r="AXM26" s="7"/>
      <c r="AXN26" s="7"/>
      <c r="AXO26" s="7"/>
      <c r="AXP26" s="7"/>
      <c r="AXQ26" s="7"/>
      <c r="AXR26" s="7"/>
      <c r="AXS26" s="7"/>
      <c r="AXT26" s="7"/>
      <c r="AXU26" s="7"/>
      <c r="AXV26" s="7"/>
      <c r="AXW26" s="7"/>
      <c r="AXX26" s="7"/>
      <c r="AXY26" s="7"/>
      <c r="AXZ26" s="7"/>
      <c r="AYA26" s="7"/>
      <c r="AYB26" s="7"/>
      <c r="AYC26" s="7"/>
      <c r="AYD26" s="7"/>
      <c r="AYE26" s="7"/>
      <c r="AYF26" s="7"/>
      <c r="AYG26" s="7"/>
      <c r="AYH26" s="7"/>
      <c r="AYI26" s="7"/>
      <c r="AYJ26" s="7"/>
      <c r="AYK26" s="7"/>
      <c r="AYL26" s="7"/>
      <c r="AYM26" s="7"/>
      <c r="AYN26" s="7"/>
      <c r="AYO26" s="7"/>
      <c r="AYP26" s="7"/>
      <c r="AYQ26" s="7"/>
      <c r="AYR26" s="7"/>
      <c r="AYS26" s="7"/>
      <c r="AYT26" s="7"/>
      <c r="AYU26" s="7"/>
      <c r="AYV26" s="7"/>
      <c r="AYW26" s="7"/>
      <c r="AYX26" s="7"/>
      <c r="AYY26" s="7"/>
      <c r="AYZ26" s="7"/>
      <c r="AZA26" s="7"/>
      <c r="AZB26" s="7"/>
      <c r="AZC26" s="7"/>
      <c r="AZD26" s="7"/>
      <c r="AZE26" s="7"/>
      <c r="AZF26" s="7"/>
      <c r="AZG26" s="7"/>
      <c r="AZH26" s="7"/>
      <c r="AZI26" s="7"/>
      <c r="AZJ26" s="7"/>
      <c r="AZK26" s="7"/>
      <c r="AZL26" s="7"/>
      <c r="AZM26" s="7"/>
      <c r="AZN26" s="7"/>
      <c r="AZO26" s="7"/>
      <c r="AZP26" s="7"/>
      <c r="AZQ26" s="7"/>
      <c r="AZR26" s="7"/>
      <c r="AZS26" s="7"/>
      <c r="AZT26" s="7"/>
      <c r="AZU26" s="7"/>
      <c r="AZV26" s="7"/>
      <c r="AZW26" s="7"/>
      <c r="AZX26" s="7"/>
      <c r="AZY26" s="7"/>
      <c r="AZZ26" s="7"/>
      <c r="BAA26" s="7"/>
      <c r="BAB26" s="7"/>
      <c r="BAC26" s="7"/>
      <c r="BAD26" s="7"/>
      <c r="BAE26" s="7"/>
      <c r="BAF26" s="7"/>
      <c r="BAG26" s="7"/>
      <c r="BAH26" s="7"/>
      <c r="BAI26" s="7"/>
      <c r="BAJ26" s="7"/>
      <c r="BAK26" s="7"/>
      <c r="BAL26" s="7"/>
      <c r="BAM26" s="7"/>
      <c r="BAN26" s="7"/>
      <c r="BAO26" s="7"/>
      <c r="BAP26" s="7"/>
      <c r="BAQ26" s="7"/>
      <c r="BAR26" s="7"/>
      <c r="BAS26" s="7"/>
      <c r="BAT26" s="7"/>
      <c r="BAU26" s="7"/>
      <c r="BAV26" s="7"/>
      <c r="BAW26" s="7"/>
      <c r="BAX26" s="7"/>
      <c r="BAY26" s="7"/>
      <c r="BAZ26" s="7"/>
      <c r="BBA26" s="7"/>
      <c r="BBB26" s="7"/>
      <c r="BBC26" s="7"/>
      <c r="BBD26" s="7"/>
      <c r="BBE26" s="7"/>
      <c r="BBF26" s="7"/>
      <c r="BBG26" s="7"/>
      <c r="BBH26" s="7"/>
      <c r="BBI26" s="7"/>
      <c r="BBJ26" s="7"/>
      <c r="BBK26" s="7"/>
      <c r="BBL26" s="7"/>
      <c r="BBM26" s="7"/>
      <c r="BBN26" s="7"/>
      <c r="BBO26" s="7"/>
      <c r="BBP26" s="7"/>
      <c r="BBQ26" s="7"/>
      <c r="BBR26" s="7"/>
      <c r="BBS26" s="7"/>
      <c r="BBT26" s="7"/>
      <c r="BBU26" s="7"/>
      <c r="BBV26" s="7"/>
      <c r="BBW26" s="7"/>
      <c r="BBX26" s="7"/>
      <c r="BBY26" s="7"/>
      <c r="BBZ26" s="7"/>
      <c r="BCA26" s="7"/>
      <c r="BCB26" s="7"/>
      <c r="BCC26" s="7"/>
      <c r="BCD26" s="7"/>
      <c r="BCE26" s="7"/>
      <c r="BCF26" s="7"/>
      <c r="BCG26" s="7"/>
      <c r="BCH26" s="7"/>
      <c r="BCI26" s="7"/>
      <c r="BCJ26" s="7"/>
      <c r="BCK26" s="7"/>
      <c r="BCL26" s="7"/>
      <c r="BCM26" s="7"/>
      <c r="BCN26" s="7"/>
      <c r="BCO26" s="7"/>
      <c r="BCP26" s="7"/>
      <c r="BCQ26" s="7"/>
      <c r="BCR26" s="7"/>
      <c r="BCS26" s="7"/>
      <c r="BCT26" s="7"/>
      <c r="BCU26" s="7"/>
      <c r="BCV26" s="7"/>
      <c r="BCW26" s="7"/>
      <c r="BCX26" s="7"/>
      <c r="BCY26" s="7"/>
      <c r="BCZ26" s="7"/>
      <c r="BDA26" s="7"/>
      <c r="BDB26" s="7"/>
      <c r="BDC26" s="7"/>
      <c r="BDD26" s="7"/>
      <c r="BDE26" s="7"/>
      <c r="BDF26" s="7"/>
      <c r="BDG26" s="7"/>
      <c r="BDH26" s="7"/>
      <c r="BDI26" s="7"/>
      <c r="BDJ26" s="7"/>
      <c r="BDK26" s="7"/>
      <c r="BDL26" s="7"/>
      <c r="BDM26" s="7"/>
      <c r="BDN26" s="7"/>
      <c r="BDO26" s="7"/>
      <c r="BDP26" s="7"/>
      <c r="BDQ26" s="7"/>
    </row>
    <row r="27" spans="1:1473" ht="15.5" x14ac:dyDescent="0.35">
      <c r="A27" s="7"/>
      <c r="B27" s="7"/>
      <c r="C27" s="7"/>
      <c r="D27" s="7"/>
      <c r="E27" s="7"/>
      <c r="F27" s="7"/>
      <c r="G27" s="8"/>
      <c r="H27" s="7"/>
      <c r="I27" s="7"/>
      <c r="J27" s="7"/>
      <c r="K27" s="7"/>
      <c r="L27" s="994"/>
      <c r="M27" s="561"/>
      <c r="N27" s="1535" t="s">
        <v>772</v>
      </c>
      <c r="O27" s="1535"/>
      <c r="P27" s="1536"/>
      <c r="Q27" s="562">
        <f>(Q26*Q23)/Q24</f>
        <v>6.2637948696285806</v>
      </c>
      <c r="R27" s="1537"/>
      <c r="S27" s="563">
        <f>(S26*S23)/S24</f>
        <v>6.2637948696285806</v>
      </c>
      <c r="T27" s="1538"/>
      <c r="U27" s="993">
        <f>(U26*U23)/U24</f>
        <v>6.2637948696285806</v>
      </c>
      <c r="V27" s="7"/>
      <c r="W27" s="7"/>
      <c r="X27" s="7"/>
      <c r="Y27" s="7"/>
      <c r="Z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c r="IW27" s="7"/>
      <c r="IX27" s="7"/>
      <c r="IY27" s="7"/>
      <c r="IZ27" s="7"/>
      <c r="JA27" s="7"/>
      <c r="JB27" s="7"/>
      <c r="JC27" s="7"/>
      <c r="JD27" s="7"/>
      <c r="JE27" s="7"/>
      <c r="JF27" s="7"/>
      <c r="JG27" s="7"/>
      <c r="JH27" s="7"/>
      <c r="JI27" s="7"/>
      <c r="JJ27" s="7"/>
      <c r="JK27" s="7"/>
      <c r="JL27" s="7"/>
      <c r="JM27" s="7"/>
      <c r="JN27" s="7"/>
      <c r="JO27" s="7"/>
      <c r="JP27" s="7"/>
      <c r="JQ27" s="7"/>
      <c r="JR27" s="7"/>
      <c r="JS27" s="7"/>
      <c r="JT27" s="7"/>
      <c r="JU27" s="7"/>
      <c r="JV27" s="7"/>
      <c r="JW27" s="7"/>
      <c r="JX27" s="7"/>
      <c r="JY27" s="7"/>
      <c r="JZ27" s="7"/>
      <c r="KA27" s="7"/>
      <c r="KB27" s="7"/>
      <c r="KC27" s="7"/>
      <c r="KD27" s="7"/>
      <c r="KE27" s="7"/>
      <c r="KF27" s="7"/>
      <c r="KG27" s="7"/>
      <c r="KH27" s="7"/>
      <c r="KI27" s="7"/>
      <c r="KJ27" s="7"/>
      <c r="KK27" s="7"/>
      <c r="KL27" s="7"/>
      <c r="KM27" s="7"/>
      <c r="KN27" s="7"/>
      <c r="KO27" s="7"/>
      <c r="KP27" s="7"/>
      <c r="KQ27" s="7"/>
      <c r="KR27" s="7"/>
      <c r="KS27" s="7"/>
      <c r="KT27" s="7"/>
      <c r="KU27" s="7"/>
      <c r="KV27" s="7"/>
      <c r="KW27" s="7"/>
      <c r="KX27" s="7"/>
      <c r="KY27" s="7"/>
      <c r="KZ27" s="7"/>
      <c r="LA27" s="7"/>
      <c r="LB27" s="7"/>
      <c r="LC27" s="7"/>
      <c r="LD27" s="7"/>
      <c r="LE27" s="7"/>
      <c r="LF27" s="7"/>
      <c r="LG27" s="7"/>
      <c r="LH27" s="7"/>
      <c r="LI27" s="7"/>
      <c r="LJ27" s="7"/>
      <c r="LK27" s="7"/>
      <c r="LL27" s="7"/>
      <c r="LM27" s="7"/>
      <c r="LN27" s="7"/>
      <c r="LO27" s="7"/>
      <c r="LP27" s="7"/>
      <c r="LQ27" s="7"/>
      <c r="LR27" s="7"/>
      <c r="LS27" s="7"/>
      <c r="LT27" s="7"/>
      <c r="LU27" s="7"/>
      <c r="LV27" s="7"/>
      <c r="LW27" s="7"/>
      <c r="LX27" s="7"/>
      <c r="LY27" s="7"/>
      <c r="LZ27" s="7"/>
      <c r="MA27" s="7"/>
      <c r="MB27" s="7"/>
      <c r="MC27" s="7"/>
      <c r="MD27" s="7"/>
      <c r="ME27" s="7"/>
      <c r="MF27" s="7"/>
      <c r="MG27" s="7"/>
      <c r="MH27" s="7"/>
      <c r="MI27" s="7"/>
      <c r="MJ27" s="7"/>
      <c r="MK27" s="7"/>
      <c r="ML27" s="7"/>
      <c r="MM27" s="7"/>
      <c r="MN27" s="7"/>
      <c r="MO27" s="7"/>
      <c r="MP27" s="7"/>
      <c r="MQ27" s="7"/>
      <c r="MR27" s="7"/>
      <c r="MS27" s="7"/>
      <c r="MT27" s="7"/>
      <c r="MU27" s="7"/>
      <c r="MV27" s="7"/>
      <c r="MW27" s="7"/>
      <c r="MX27" s="7"/>
      <c r="MY27" s="7"/>
      <c r="MZ27" s="7"/>
      <c r="NA27" s="7"/>
      <c r="NB27" s="7"/>
      <c r="NC27" s="7"/>
      <c r="ND27" s="7"/>
      <c r="NE27" s="7"/>
      <c r="NF27" s="7"/>
      <c r="NG27" s="7"/>
      <c r="NH27" s="7"/>
      <c r="NI27" s="7"/>
      <c r="NJ27" s="7"/>
      <c r="NK27" s="7"/>
      <c r="NL27" s="7"/>
      <c r="NM27" s="7"/>
      <c r="NN27" s="7"/>
      <c r="NO27" s="7"/>
      <c r="NP27" s="7"/>
      <c r="NQ27" s="7"/>
      <c r="NR27" s="7"/>
      <c r="NS27" s="7"/>
      <c r="NT27" s="7"/>
      <c r="NU27" s="7"/>
      <c r="NV27" s="7"/>
      <c r="NW27" s="7"/>
      <c r="NX27" s="7"/>
      <c r="NY27" s="7"/>
      <c r="NZ27" s="7"/>
      <c r="OA27" s="7"/>
      <c r="OB27" s="7"/>
      <c r="OC27" s="7"/>
      <c r="OD27" s="7"/>
      <c r="OE27" s="7"/>
      <c r="OF27" s="7"/>
      <c r="OG27" s="7"/>
      <c r="OH27" s="7"/>
      <c r="OI27" s="7"/>
      <c r="OJ27" s="7"/>
      <c r="OK27" s="7"/>
      <c r="OL27" s="7"/>
      <c r="OM27" s="7"/>
      <c r="ON27" s="7"/>
      <c r="OO27" s="7"/>
      <c r="OP27" s="7"/>
      <c r="OQ27" s="7"/>
      <c r="OR27" s="7"/>
      <c r="OS27" s="7"/>
      <c r="OT27" s="7"/>
      <c r="OU27" s="7"/>
      <c r="OV27" s="7"/>
      <c r="OW27" s="7"/>
      <c r="OX27" s="7"/>
      <c r="OY27" s="7"/>
      <c r="OZ27" s="7"/>
      <c r="PA27" s="7"/>
      <c r="PB27" s="7"/>
      <c r="PC27" s="7"/>
      <c r="PD27" s="7"/>
      <c r="PE27" s="7"/>
      <c r="PF27" s="7"/>
      <c r="PG27" s="7"/>
      <c r="PH27" s="7"/>
      <c r="PI27" s="7"/>
      <c r="PJ27" s="7"/>
      <c r="PK27" s="7"/>
      <c r="PL27" s="7"/>
      <c r="PM27" s="7"/>
      <c r="PN27" s="7"/>
      <c r="PO27" s="7"/>
      <c r="PP27" s="7"/>
      <c r="PQ27" s="7"/>
      <c r="PR27" s="7"/>
      <c r="PS27" s="7"/>
      <c r="PT27" s="7"/>
      <c r="PU27" s="7"/>
      <c r="PV27" s="7"/>
      <c r="PW27" s="7"/>
      <c r="PX27" s="7"/>
      <c r="PY27" s="7"/>
      <c r="PZ27" s="7"/>
      <c r="QA27" s="7"/>
      <c r="QB27" s="7"/>
      <c r="QC27" s="7"/>
      <c r="QD27" s="7"/>
      <c r="QE27" s="7"/>
      <c r="QF27" s="7"/>
      <c r="QG27" s="7"/>
      <c r="QH27" s="7"/>
      <c r="QI27" s="7"/>
      <c r="QJ27" s="7"/>
      <c r="QK27" s="7"/>
      <c r="QL27" s="7"/>
      <c r="QM27" s="7"/>
      <c r="QN27" s="7"/>
      <c r="QO27" s="7"/>
      <c r="QP27" s="7"/>
      <c r="QQ27" s="7"/>
      <c r="QR27" s="7"/>
      <c r="QS27" s="7"/>
      <c r="QT27" s="7"/>
      <c r="QU27" s="7"/>
      <c r="QV27" s="7"/>
      <c r="QW27" s="7"/>
      <c r="QX27" s="7"/>
      <c r="QY27" s="7"/>
      <c r="QZ27" s="7"/>
      <c r="RA27" s="7"/>
      <c r="RB27" s="7"/>
      <c r="RC27" s="7"/>
      <c r="RD27" s="7"/>
      <c r="RE27" s="7"/>
      <c r="RF27" s="7"/>
      <c r="RG27" s="7"/>
      <c r="RH27" s="7"/>
      <c r="RI27" s="7"/>
      <c r="RJ27" s="7"/>
      <c r="RK27" s="7"/>
      <c r="RL27" s="7"/>
      <c r="RM27" s="7"/>
      <c r="RN27" s="7"/>
      <c r="RO27" s="7"/>
      <c r="RP27" s="7"/>
      <c r="RQ27" s="7"/>
      <c r="RR27" s="7"/>
      <c r="RS27" s="7"/>
      <c r="RT27" s="7"/>
      <c r="RU27" s="7"/>
      <c r="RV27" s="7"/>
      <c r="RW27" s="7"/>
      <c r="RX27" s="7"/>
      <c r="RY27" s="7"/>
      <c r="RZ27" s="7"/>
      <c r="SA27" s="7"/>
      <c r="SB27" s="7"/>
      <c r="SC27" s="7"/>
      <c r="SD27" s="7"/>
      <c r="SE27" s="7"/>
      <c r="SF27" s="7"/>
      <c r="SG27" s="7"/>
      <c r="SH27" s="7"/>
      <c r="SI27" s="7"/>
      <c r="SJ27" s="7"/>
      <c r="SK27" s="7"/>
      <c r="SL27" s="7"/>
      <c r="SM27" s="7"/>
      <c r="SN27" s="7"/>
      <c r="SO27" s="7"/>
      <c r="SP27" s="7"/>
      <c r="SQ27" s="7"/>
      <c r="SR27" s="7"/>
      <c r="SS27" s="7"/>
      <c r="ST27" s="7"/>
      <c r="SU27" s="7"/>
      <c r="SV27" s="7"/>
      <c r="SW27" s="7"/>
      <c r="SX27" s="7"/>
      <c r="SY27" s="7"/>
      <c r="SZ27" s="7"/>
      <c r="TA27" s="7"/>
      <c r="TB27" s="7"/>
      <c r="TC27" s="7"/>
      <c r="TD27" s="7"/>
      <c r="TE27" s="7"/>
      <c r="TF27" s="7"/>
      <c r="TG27" s="7"/>
      <c r="TH27" s="7"/>
      <c r="TI27" s="7"/>
      <c r="TJ27" s="7"/>
      <c r="TK27" s="7"/>
      <c r="TL27" s="7"/>
      <c r="TM27" s="7"/>
      <c r="TN27" s="7"/>
      <c r="TO27" s="7"/>
      <c r="TP27" s="7"/>
      <c r="TQ27" s="7"/>
      <c r="TR27" s="7"/>
      <c r="TS27" s="7"/>
      <c r="TT27" s="7"/>
      <c r="TU27" s="7"/>
      <c r="TV27" s="7"/>
      <c r="TW27" s="7"/>
      <c r="TX27" s="7"/>
      <c r="TY27" s="7"/>
      <c r="TZ27" s="7"/>
      <c r="UA27" s="7"/>
      <c r="UB27" s="7"/>
      <c r="UC27" s="7"/>
      <c r="UD27" s="7"/>
      <c r="UE27" s="7"/>
      <c r="UF27" s="7"/>
      <c r="UG27" s="7"/>
      <c r="UH27" s="7"/>
      <c r="UI27" s="7"/>
      <c r="UJ27" s="7"/>
      <c r="UK27" s="7"/>
      <c r="UL27" s="7"/>
      <c r="UM27" s="7"/>
      <c r="UN27" s="7"/>
      <c r="UO27" s="7"/>
      <c r="UP27" s="7"/>
      <c r="UQ27" s="7"/>
      <c r="UR27" s="7"/>
      <c r="US27" s="7"/>
      <c r="UT27" s="7"/>
      <c r="UU27" s="7"/>
      <c r="UV27" s="7"/>
      <c r="UW27" s="7"/>
      <c r="UX27" s="7"/>
      <c r="UY27" s="7"/>
      <c r="UZ27" s="7"/>
      <c r="VA27" s="7"/>
      <c r="VB27" s="7"/>
      <c r="VC27" s="7"/>
      <c r="VD27" s="7"/>
      <c r="VE27" s="7"/>
      <c r="VF27" s="7"/>
      <c r="VG27" s="7"/>
      <c r="VH27" s="7"/>
      <c r="VI27" s="7"/>
      <c r="VJ27" s="7"/>
      <c r="VK27" s="7"/>
      <c r="VL27" s="7"/>
      <c r="VM27" s="7"/>
      <c r="VN27" s="7"/>
      <c r="VO27" s="7"/>
      <c r="VP27" s="7"/>
      <c r="VQ27" s="7"/>
      <c r="VR27" s="7"/>
      <c r="VS27" s="7"/>
      <c r="VT27" s="7"/>
      <c r="VU27" s="7"/>
      <c r="VV27" s="7"/>
      <c r="VW27" s="7"/>
      <c r="VX27" s="7"/>
      <c r="VY27" s="7"/>
      <c r="VZ27" s="7"/>
      <c r="WA27" s="7"/>
      <c r="WB27" s="7"/>
      <c r="WC27" s="7"/>
      <c r="WD27" s="7"/>
      <c r="WE27" s="7"/>
      <c r="WF27" s="7"/>
      <c r="WG27" s="7"/>
      <c r="WH27" s="7"/>
      <c r="WI27" s="7"/>
      <c r="WJ27" s="7"/>
      <c r="WK27" s="7"/>
      <c r="WL27" s="7"/>
      <c r="WM27" s="7"/>
      <c r="WN27" s="7"/>
      <c r="WO27" s="7"/>
      <c r="WP27" s="7"/>
      <c r="WQ27" s="7"/>
      <c r="WR27" s="7"/>
      <c r="WS27" s="7"/>
      <c r="WT27" s="7"/>
      <c r="WU27" s="7"/>
      <c r="WV27" s="7"/>
      <c r="WW27" s="7"/>
      <c r="WX27" s="7"/>
      <c r="WY27" s="7"/>
      <c r="WZ27" s="7"/>
      <c r="XA27" s="7"/>
      <c r="XB27" s="7"/>
      <c r="XC27" s="7"/>
      <c r="XD27" s="7"/>
      <c r="XE27" s="7"/>
      <c r="XF27" s="7"/>
      <c r="XG27" s="7"/>
      <c r="XH27" s="7"/>
      <c r="XI27" s="7"/>
      <c r="XJ27" s="7"/>
      <c r="XK27" s="7"/>
      <c r="XL27" s="7"/>
      <c r="XM27" s="7"/>
      <c r="XN27" s="7"/>
      <c r="XO27" s="7"/>
      <c r="XP27" s="7"/>
      <c r="XQ27" s="7"/>
      <c r="XR27" s="7"/>
      <c r="XS27" s="7"/>
      <c r="XT27" s="7"/>
      <c r="XU27" s="7"/>
      <c r="XV27" s="7"/>
      <c r="XW27" s="7"/>
      <c r="XX27" s="7"/>
      <c r="XY27" s="7"/>
      <c r="XZ27" s="7"/>
      <c r="YA27" s="7"/>
      <c r="YB27" s="7"/>
      <c r="YC27" s="7"/>
      <c r="YD27" s="7"/>
      <c r="YE27" s="7"/>
      <c r="YF27" s="7"/>
      <c r="YG27" s="7"/>
      <c r="YH27" s="7"/>
      <c r="YI27" s="7"/>
      <c r="YJ27" s="7"/>
      <c r="YK27" s="7"/>
      <c r="YL27" s="7"/>
      <c r="YM27" s="7"/>
      <c r="YN27" s="7"/>
      <c r="YO27" s="7"/>
      <c r="YP27" s="7"/>
      <c r="YQ27" s="7"/>
      <c r="YR27" s="7"/>
      <c r="YS27" s="7"/>
      <c r="YT27" s="7"/>
      <c r="YU27" s="7"/>
      <c r="YV27" s="7"/>
      <c r="YW27" s="7"/>
      <c r="YX27" s="7"/>
      <c r="YY27" s="7"/>
      <c r="YZ27" s="7"/>
      <c r="ZA27" s="7"/>
      <c r="ZB27" s="7"/>
      <c r="ZC27" s="7"/>
      <c r="ZD27" s="7"/>
      <c r="ZE27" s="7"/>
      <c r="ZF27" s="7"/>
      <c r="ZG27" s="7"/>
      <c r="ZH27" s="7"/>
      <c r="ZI27" s="7"/>
      <c r="ZJ27" s="7"/>
      <c r="ZK27" s="7"/>
      <c r="ZL27" s="7"/>
      <c r="ZM27" s="7"/>
      <c r="ZN27" s="7"/>
      <c r="ZO27" s="7"/>
      <c r="ZP27" s="7"/>
      <c r="ZQ27" s="7"/>
      <c r="ZR27" s="7"/>
      <c r="ZS27" s="7"/>
      <c r="ZT27" s="7"/>
      <c r="ZU27" s="7"/>
      <c r="ZV27" s="7"/>
      <c r="ZW27" s="7"/>
      <c r="ZX27" s="7"/>
      <c r="ZY27" s="7"/>
      <c r="ZZ27" s="7"/>
      <c r="AAA27" s="7"/>
      <c r="AAB27" s="7"/>
      <c r="AAC27" s="7"/>
      <c r="AAD27" s="7"/>
      <c r="AAE27" s="7"/>
      <c r="AAF27" s="7"/>
      <c r="AAG27" s="7"/>
      <c r="AAH27" s="7"/>
      <c r="AAI27" s="7"/>
      <c r="AAJ27" s="7"/>
      <c r="AAK27" s="7"/>
      <c r="AAL27" s="7"/>
      <c r="AAM27" s="7"/>
      <c r="AAN27" s="7"/>
      <c r="AAO27" s="7"/>
      <c r="AAP27" s="7"/>
      <c r="AAQ27" s="7"/>
      <c r="AAR27" s="7"/>
      <c r="AAS27" s="7"/>
      <c r="AAT27" s="7"/>
      <c r="AAU27" s="7"/>
      <c r="AAV27" s="7"/>
      <c r="AAW27" s="7"/>
      <c r="AAX27" s="7"/>
      <c r="AAY27" s="7"/>
      <c r="AAZ27" s="7"/>
      <c r="ABA27" s="7"/>
      <c r="ABB27" s="7"/>
      <c r="ABC27" s="7"/>
      <c r="ABD27" s="7"/>
      <c r="ABE27" s="7"/>
      <c r="ABF27" s="7"/>
      <c r="ABG27" s="7"/>
      <c r="ABH27" s="7"/>
      <c r="ABI27" s="7"/>
      <c r="ABJ27" s="7"/>
      <c r="ABK27" s="7"/>
      <c r="ABL27" s="7"/>
      <c r="ABM27" s="7"/>
      <c r="ABN27" s="7"/>
      <c r="ABO27" s="7"/>
      <c r="ABP27" s="7"/>
      <c r="ABQ27" s="7"/>
      <c r="ABR27" s="7"/>
      <c r="ABS27" s="7"/>
      <c r="ABT27" s="7"/>
      <c r="ABU27" s="7"/>
      <c r="ABV27" s="7"/>
      <c r="ABW27" s="7"/>
      <c r="ABX27" s="7"/>
      <c r="ABY27" s="7"/>
      <c r="ABZ27" s="7"/>
      <c r="ACA27" s="7"/>
      <c r="ACB27" s="7"/>
      <c r="ACC27" s="7"/>
      <c r="ACD27" s="7"/>
      <c r="ACE27" s="7"/>
      <c r="ACF27" s="7"/>
      <c r="ACG27" s="7"/>
      <c r="ACH27" s="7"/>
      <c r="ACI27" s="7"/>
      <c r="ACJ27" s="7"/>
      <c r="ACK27" s="7"/>
      <c r="ACL27" s="7"/>
      <c r="ACM27" s="7"/>
      <c r="ACN27" s="7"/>
      <c r="ACO27" s="7"/>
      <c r="ACP27" s="7"/>
      <c r="ACQ27" s="7"/>
      <c r="ACR27" s="7"/>
      <c r="ACS27" s="7"/>
      <c r="ACT27" s="7"/>
      <c r="ACU27" s="7"/>
      <c r="ACV27" s="7"/>
      <c r="ACW27" s="7"/>
      <c r="ACX27" s="7"/>
      <c r="ACY27" s="7"/>
      <c r="ACZ27" s="7"/>
      <c r="ADA27" s="7"/>
      <c r="ADB27" s="7"/>
      <c r="ADC27" s="7"/>
      <c r="ADD27" s="7"/>
      <c r="ADE27" s="7"/>
      <c r="ADF27" s="7"/>
      <c r="ADG27" s="7"/>
      <c r="ADH27" s="7"/>
      <c r="ADI27" s="7"/>
      <c r="ADJ27" s="7"/>
      <c r="ADK27" s="7"/>
      <c r="ADL27" s="7"/>
      <c r="ADM27" s="7"/>
      <c r="ADN27" s="7"/>
      <c r="ADO27" s="7"/>
      <c r="ADP27" s="7"/>
      <c r="ADQ27" s="7"/>
      <c r="ADR27" s="7"/>
      <c r="ADS27" s="7"/>
      <c r="ADT27" s="7"/>
      <c r="ADU27" s="7"/>
      <c r="ADV27" s="7"/>
      <c r="ADW27" s="7"/>
      <c r="ADX27" s="7"/>
      <c r="ADY27" s="7"/>
      <c r="ADZ27" s="7"/>
      <c r="AEA27" s="7"/>
      <c r="AEB27" s="7"/>
      <c r="AEC27" s="7"/>
      <c r="AED27" s="7"/>
      <c r="AEE27" s="7"/>
      <c r="AEF27" s="7"/>
      <c r="AEG27" s="7"/>
      <c r="AEH27" s="7"/>
      <c r="AEI27" s="7"/>
      <c r="AEJ27" s="7"/>
      <c r="AEK27" s="7"/>
      <c r="AEL27" s="7"/>
      <c r="AEM27" s="7"/>
      <c r="AEN27" s="7"/>
      <c r="AEO27" s="7"/>
      <c r="AEP27" s="7"/>
      <c r="AEQ27" s="7"/>
      <c r="AER27" s="7"/>
      <c r="AES27" s="7"/>
      <c r="AET27" s="7"/>
      <c r="AEU27" s="7"/>
      <c r="AEV27" s="7"/>
      <c r="AEW27" s="7"/>
      <c r="AEX27" s="7"/>
      <c r="AEY27" s="7"/>
      <c r="AEZ27" s="7"/>
      <c r="AFA27" s="7"/>
      <c r="AFB27" s="7"/>
      <c r="AFC27" s="7"/>
      <c r="AFD27" s="7"/>
      <c r="AFE27" s="7"/>
      <c r="AFF27" s="7"/>
      <c r="AFG27" s="7"/>
      <c r="AFH27" s="7"/>
      <c r="AFI27" s="7"/>
      <c r="AFJ27" s="7"/>
      <c r="AFK27" s="7"/>
      <c r="AFL27" s="7"/>
      <c r="AFM27" s="7"/>
      <c r="AFN27" s="7"/>
      <c r="AFO27" s="7"/>
      <c r="AFP27" s="7"/>
      <c r="AFQ27" s="7"/>
      <c r="AFR27" s="7"/>
      <c r="AFS27" s="7"/>
      <c r="AFT27" s="7"/>
      <c r="AFU27" s="7"/>
      <c r="AFV27" s="7"/>
      <c r="AFW27" s="7"/>
      <c r="AFX27" s="7"/>
      <c r="AFY27" s="7"/>
      <c r="AFZ27" s="7"/>
      <c r="AGA27" s="7"/>
      <c r="AGB27" s="7"/>
      <c r="AGC27" s="7"/>
      <c r="AGD27" s="7"/>
      <c r="AGE27" s="7"/>
      <c r="AGF27" s="7"/>
      <c r="AGG27" s="7"/>
      <c r="AGH27" s="7"/>
      <c r="AGI27" s="7"/>
      <c r="AGJ27" s="7"/>
      <c r="AGK27" s="7"/>
      <c r="AGL27" s="7"/>
      <c r="AGM27" s="7"/>
      <c r="AGN27" s="7"/>
      <c r="AGO27" s="7"/>
      <c r="AGP27" s="7"/>
      <c r="AGQ27" s="7"/>
      <c r="AGR27" s="7"/>
      <c r="AGS27" s="7"/>
      <c r="AGT27" s="7"/>
      <c r="AGU27" s="7"/>
      <c r="AGV27" s="7"/>
      <c r="AGW27" s="7"/>
      <c r="AGX27" s="7"/>
      <c r="AGY27" s="7"/>
      <c r="AGZ27" s="7"/>
      <c r="AHA27" s="7"/>
      <c r="AHB27" s="7"/>
      <c r="AHC27" s="7"/>
      <c r="AHD27" s="7"/>
      <c r="AHE27" s="7"/>
      <c r="AHF27" s="7"/>
      <c r="AHG27" s="7"/>
      <c r="AHH27" s="7"/>
      <c r="AHI27" s="7"/>
      <c r="AHJ27" s="7"/>
      <c r="AHK27" s="7"/>
      <c r="AHL27" s="7"/>
      <c r="AHM27" s="7"/>
      <c r="AHN27" s="7"/>
      <c r="AHO27" s="7"/>
      <c r="AHP27" s="7"/>
      <c r="AHQ27" s="7"/>
      <c r="AHR27" s="7"/>
      <c r="AHS27" s="7"/>
      <c r="AHT27" s="7"/>
      <c r="AHU27" s="7"/>
      <c r="AHV27" s="7"/>
      <c r="AHW27" s="7"/>
      <c r="AHX27" s="7"/>
      <c r="AHY27" s="7"/>
      <c r="AHZ27" s="7"/>
      <c r="AIA27" s="7"/>
      <c r="AIB27" s="7"/>
      <c r="AIC27" s="7"/>
      <c r="AID27" s="7"/>
      <c r="AIE27" s="7"/>
      <c r="AIF27" s="7"/>
      <c r="AIG27" s="7"/>
      <c r="AIH27" s="7"/>
      <c r="AII27" s="7"/>
      <c r="AIJ27" s="7"/>
      <c r="AIK27" s="7"/>
      <c r="AIL27" s="7"/>
      <c r="AIM27" s="7"/>
      <c r="AIN27" s="7"/>
      <c r="AIO27" s="7"/>
      <c r="AIP27" s="7"/>
      <c r="AIQ27" s="7"/>
      <c r="AIR27" s="7"/>
      <c r="AIS27" s="7"/>
      <c r="AIT27" s="7"/>
      <c r="AIU27" s="7"/>
      <c r="AIV27" s="7"/>
      <c r="AIW27" s="7"/>
      <c r="AIX27" s="7"/>
      <c r="AIY27" s="7"/>
      <c r="AIZ27" s="7"/>
      <c r="AJA27" s="7"/>
      <c r="AJB27" s="7"/>
      <c r="AJC27" s="7"/>
      <c r="AJD27" s="7"/>
      <c r="AJE27" s="7"/>
      <c r="AJF27" s="7"/>
      <c r="AJG27" s="7"/>
      <c r="AJH27" s="7"/>
      <c r="AJI27" s="7"/>
      <c r="AJJ27" s="7"/>
      <c r="AJK27" s="7"/>
      <c r="AJL27" s="7"/>
      <c r="AJM27" s="7"/>
      <c r="AJN27" s="7"/>
      <c r="AJO27" s="7"/>
      <c r="AJP27" s="7"/>
      <c r="AJQ27" s="7"/>
      <c r="AJR27" s="7"/>
      <c r="AJS27" s="7"/>
      <c r="AJT27" s="7"/>
      <c r="AJU27" s="7"/>
      <c r="AJV27" s="7"/>
      <c r="AJW27" s="7"/>
      <c r="AJX27" s="7"/>
      <c r="AJY27" s="7"/>
      <c r="AJZ27" s="7"/>
      <c r="AKA27" s="7"/>
      <c r="AKB27" s="7"/>
      <c r="AKC27" s="7"/>
      <c r="AKD27" s="7"/>
      <c r="AKE27" s="7"/>
      <c r="AKF27" s="7"/>
      <c r="AKG27" s="7"/>
      <c r="AKH27" s="7"/>
      <c r="AKI27" s="7"/>
      <c r="AKJ27" s="7"/>
      <c r="AKK27" s="7"/>
      <c r="AKL27" s="7"/>
      <c r="AKM27" s="7"/>
      <c r="AKN27" s="7"/>
      <c r="AKO27" s="7"/>
      <c r="AKP27" s="7"/>
      <c r="AKQ27" s="7"/>
      <c r="AKR27" s="7"/>
      <c r="AKS27" s="7"/>
      <c r="AKT27" s="7"/>
      <c r="AKU27" s="7"/>
      <c r="AKV27" s="7"/>
      <c r="AKW27" s="7"/>
      <c r="AKX27" s="7"/>
      <c r="AKY27" s="7"/>
      <c r="AKZ27" s="7"/>
      <c r="ALA27" s="7"/>
      <c r="ALB27" s="7"/>
      <c r="ALC27" s="7"/>
      <c r="ALD27" s="7"/>
      <c r="ALE27" s="7"/>
      <c r="ALF27" s="7"/>
      <c r="ALG27" s="7"/>
      <c r="ALH27" s="7"/>
      <c r="ALI27" s="7"/>
      <c r="ALJ27" s="7"/>
      <c r="ALK27" s="7"/>
      <c r="ALL27" s="7"/>
      <c r="ALM27" s="7"/>
      <c r="ALN27" s="7"/>
      <c r="ALO27" s="7"/>
      <c r="ALP27" s="7"/>
      <c r="ALQ27" s="7"/>
      <c r="ALR27" s="7"/>
      <c r="ALS27" s="7"/>
      <c r="ALT27" s="7"/>
      <c r="ALU27" s="7"/>
      <c r="ALV27" s="7"/>
      <c r="ALW27" s="7"/>
      <c r="ALX27" s="7"/>
      <c r="ALY27" s="7"/>
      <c r="ALZ27" s="7"/>
      <c r="AMA27" s="7"/>
      <c r="AMB27" s="7"/>
      <c r="AMC27" s="7"/>
      <c r="AMD27" s="7"/>
      <c r="AME27" s="7"/>
      <c r="AMF27" s="7"/>
      <c r="AMG27" s="7"/>
      <c r="AMH27" s="7"/>
      <c r="AMI27" s="7"/>
      <c r="AMJ27" s="7"/>
      <c r="AMK27" s="7"/>
      <c r="AML27" s="7"/>
      <c r="AMM27" s="7"/>
      <c r="AMN27" s="7"/>
      <c r="AMO27" s="7"/>
      <c r="AMP27" s="7"/>
      <c r="AMQ27" s="7"/>
      <c r="AMR27" s="7"/>
      <c r="AMS27" s="7"/>
      <c r="AMT27" s="7"/>
      <c r="AMU27" s="7"/>
      <c r="AMV27" s="7"/>
      <c r="AMW27" s="7"/>
      <c r="AMX27" s="7"/>
      <c r="AMY27" s="7"/>
      <c r="AMZ27" s="7"/>
      <c r="ANA27" s="7"/>
      <c r="ANB27" s="7"/>
      <c r="ANC27" s="7"/>
      <c r="AND27" s="7"/>
      <c r="ANE27" s="7"/>
      <c r="ANF27" s="7"/>
      <c r="ANG27" s="7"/>
      <c r="ANH27" s="7"/>
      <c r="ANI27" s="7"/>
      <c r="ANJ27" s="7"/>
      <c r="ANK27" s="7"/>
      <c r="ANL27" s="7"/>
      <c r="ANM27" s="7"/>
      <c r="ANN27" s="7"/>
      <c r="ANO27" s="7"/>
      <c r="ANP27" s="7"/>
      <c r="ANQ27" s="7"/>
      <c r="ANR27" s="7"/>
      <c r="ANS27" s="7"/>
      <c r="ANT27" s="7"/>
      <c r="ANU27" s="7"/>
      <c r="ANV27" s="7"/>
      <c r="ANW27" s="7"/>
      <c r="ANX27" s="7"/>
      <c r="ANY27" s="7"/>
      <c r="ANZ27" s="7"/>
      <c r="AOA27" s="7"/>
      <c r="AOB27" s="7"/>
      <c r="AOC27" s="7"/>
      <c r="AOD27" s="7"/>
      <c r="AOE27" s="7"/>
      <c r="AOF27" s="7"/>
      <c r="AOG27" s="7"/>
      <c r="AOH27" s="7"/>
      <c r="AOI27" s="7"/>
      <c r="AOJ27" s="7"/>
      <c r="AOK27" s="7"/>
      <c r="AOL27" s="7"/>
      <c r="AOM27" s="7"/>
      <c r="AON27" s="7"/>
      <c r="AOO27" s="7"/>
      <c r="AOP27" s="7"/>
      <c r="AOQ27" s="7"/>
      <c r="AOR27" s="7"/>
      <c r="AOS27" s="7"/>
      <c r="AOT27" s="7"/>
      <c r="AOU27" s="7"/>
      <c r="AOV27" s="7"/>
      <c r="AOW27" s="7"/>
      <c r="AOX27" s="7"/>
      <c r="AOY27" s="7"/>
      <c r="AOZ27" s="7"/>
      <c r="APA27" s="7"/>
      <c r="APB27" s="7"/>
      <c r="APC27" s="7"/>
      <c r="APD27" s="7"/>
      <c r="APE27" s="7"/>
      <c r="APF27" s="7"/>
      <c r="APG27" s="7"/>
      <c r="APH27" s="7"/>
      <c r="API27" s="7"/>
      <c r="APJ27" s="7"/>
      <c r="APK27" s="7"/>
      <c r="APL27" s="7"/>
      <c r="APM27" s="7"/>
      <c r="APN27" s="7"/>
      <c r="APO27" s="7"/>
      <c r="APP27" s="7"/>
      <c r="APQ27" s="7"/>
      <c r="APR27" s="7"/>
      <c r="APS27" s="7"/>
      <c r="APT27" s="7"/>
      <c r="APU27" s="7"/>
      <c r="APV27" s="7"/>
      <c r="APW27" s="7"/>
      <c r="APX27" s="7"/>
      <c r="APY27" s="7"/>
      <c r="APZ27" s="7"/>
      <c r="AQA27" s="7"/>
      <c r="AQB27" s="7"/>
      <c r="AQC27" s="7"/>
      <c r="AQD27" s="7"/>
      <c r="AQE27" s="7"/>
      <c r="AQF27" s="7"/>
      <c r="AQG27" s="7"/>
      <c r="AQH27" s="7"/>
      <c r="AQI27" s="7"/>
      <c r="AQJ27" s="7"/>
      <c r="AQK27" s="7"/>
      <c r="AQL27" s="7"/>
      <c r="AQM27" s="7"/>
      <c r="AQN27" s="7"/>
      <c r="AQO27" s="7"/>
      <c r="AQP27" s="7"/>
      <c r="AQQ27" s="7"/>
      <c r="AQR27" s="7"/>
      <c r="AQS27" s="7"/>
      <c r="AQT27" s="7"/>
      <c r="AQU27" s="7"/>
      <c r="AQV27" s="7"/>
      <c r="AQW27" s="7"/>
      <c r="AQX27" s="7"/>
      <c r="AQY27" s="7"/>
      <c r="AQZ27" s="7"/>
      <c r="ARA27" s="7"/>
      <c r="ARB27" s="7"/>
      <c r="ARC27" s="7"/>
      <c r="ARD27" s="7"/>
      <c r="ARE27" s="7"/>
      <c r="ARF27" s="7"/>
      <c r="ARG27" s="7"/>
      <c r="ARH27" s="7"/>
      <c r="ARI27" s="7"/>
      <c r="ARJ27" s="7"/>
      <c r="ARK27" s="7"/>
      <c r="ARL27" s="7"/>
      <c r="ARM27" s="7"/>
      <c r="ARN27" s="7"/>
      <c r="ARO27" s="7"/>
      <c r="ARP27" s="7"/>
      <c r="ARQ27" s="7"/>
      <c r="ARR27" s="7"/>
      <c r="ARS27" s="7"/>
      <c r="ART27" s="7"/>
      <c r="ARU27" s="7"/>
      <c r="ARV27" s="7"/>
      <c r="ARW27" s="7"/>
      <c r="ARX27" s="7"/>
      <c r="ARY27" s="7"/>
      <c r="ARZ27" s="7"/>
      <c r="ASA27" s="7"/>
      <c r="ASB27" s="7"/>
      <c r="ASC27" s="7"/>
      <c r="ASD27" s="7"/>
      <c r="ASE27" s="7"/>
      <c r="ASF27" s="7"/>
      <c r="ASG27" s="7"/>
      <c r="ASH27" s="7"/>
      <c r="ASI27" s="7"/>
      <c r="ASJ27" s="7"/>
      <c r="ASK27" s="7"/>
      <c r="ASL27" s="7"/>
      <c r="ASM27" s="7"/>
      <c r="ASN27" s="7"/>
      <c r="ASO27" s="7"/>
      <c r="ASP27" s="7"/>
      <c r="ASQ27" s="7"/>
      <c r="ASR27" s="7"/>
      <c r="ASS27" s="7"/>
      <c r="AST27" s="7"/>
      <c r="ASU27" s="7"/>
      <c r="ASV27" s="7"/>
      <c r="ASW27" s="7"/>
      <c r="ASX27" s="7"/>
      <c r="ASY27" s="7"/>
      <c r="ASZ27" s="7"/>
      <c r="ATA27" s="7"/>
      <c r="ATB27" s="7"/>
      <c r="ATC27" s="7"/>
      <c r="ATD27" s="7"/>
      <c r="ATE27" s="7"/>
      <c r="ATF27" s="7"/>
      <c r="ATG27" s="7"/>
      <c r="ATH27" s="7"/>
      <c r="ATI27" s="7"/>
      <c r="ATJ27" s="7"/>
      <c r="ATK27" s="7"/>
      <c r="ATL27" s="7"/>
      <c r="ATM27" s="7"/>
      <c r="ATN27" s="7"/>
      <c r="ATO27" s="7"/>
      <c r="ATP27" s="7"/>
      <c r="ATQ27" s="7"/>
      <c r="ATR27" s="7"/>
      <c r="ATS27" s="7"/>
      <c r="ATT27" s="7"/>
      <c r="ATU27" s="7"/>
      <c r="ATV27" s="7"/>
      <c r="ATW27" s="7"/>
      <c r="ATX27" s="7"/>
      <c r="ATY27" s="7"/>
      <c r="ATZ27" s="7"/>
      <c r="AUA27" s="7"/>
      <c r="AUB27" s="7"/>
      <c r="AUC27" s="7"/>
      <c r="AUD27" s="7"/>
      <c r="AUE27" s="7"/>
      <c r="AUF27" s="7"/>
      <c r="AUG27" s="7"/>
      <c r="AUH27" s="7"/>
      <c r="AUI27" s="7"/>
      <c r="AUJ27" s="7"/>
      <c r="AUK27" s="7"/>
      <c r="AUL27" s="7"/>
      <c r="AUM27" s="7"/>
      <c r="AUN27" s="7"/>
      <c r="AUO27" s="7"/>
      <c r="AUP27" s="7"/>
      <c r="AUQ27" s="7"/>
      <c r="AUR27" s="7"/>
      <c r="AUS27" s="7"/>
      <c r="AUT27" s="7"/>
      <c r="AUU27" s="7"/>
      <c r="AUV27" s="7"/>
      <c r="AUW27" s="7"/>
      <c r="AUX27" s="7"/>
      <c r="AUY27" s="7"/>
      <c r="AUZ27" s="7"/>
      <c r="AVA27" s="7"/>
      <c r="AVB27" s="7"/>
      <c r="AVC27" s="7"/>
      <c r="AVD27" s="7"/>
      <c r="AVE27" s="7"/>
      <c r="AVF27" s="7"/>
      <c r="AVG27" s="7"/>
      <c r="AVH27" s="7"/>
      <c r="AVI27" s="7"/>
      <c r="AVJ27" s="7"/>
      <c r="AVK27" s="7"/>
      <c r="AVL27" s="7"/>
      <c r="AVM27" s="7"/>
      <c r="AVN27" s="7"/>
      <c r="AVO27" s="7"/>
      <c r="AVP27" s="7"/>
      <c r="AVQ27" s="7"/>
      <c r="AVR27" s="7"/>
      <c r="AVS27" s="7"/>
      <c r="AVT27" s="7"/>
      <c r="AVU27" s="7"/>
      <c r="AVV27" s="7"/>
      <c r="AVW27" s="7"/>
      <c r="AVX27" s="7"/>
      <c r="AVY27" s="7"/>
      <c r="AVZ27" s="7"/>
      <c r="AWA27" s="7"/>
      <c r="AWB27" s="7"/>
      <c r="AWC27" s="7"/>
      <c r="AWD27" s="7"/>
      <c r="AWE27" s="7"/>
      <c r="AWF27" s="7"/>
      <c r="AWG27" s="7"/>
      <c r="AWH27" s="7"/>
      <c r="AWI27" s="7"/>
      <c r="AWJ27" s="7"/>
      <c r="AWK27" s="7"/>
      <c r="AWL27" s="7"/>
      <c r="AWM27" s="7"/>
      <c r="AWN27" s="7"/>
      <c r="AWO27" s="7"/>
      <c r="AWP27" s="7"/>
      <c r="AWQ27" s="7"/>
      <c r="AWR27" s="7"/>
      <c r="AWS27" s="7"/>
      <c r="AWT27" s="7"/>
      <c r="AWU27" s="7"/>
      <c r="AWV27" s="7"/>
      <c r="AWW27" s="7"/>
      <c r="AWX27" s="7"/>
      <c r="AWY27" s="7"/>
      <c r="AWZ27" s="7"/>
      <c r="AXA27" s="7"/>
      <c r="AXB27" s="7"/>
      <c r="AXC27" s="7"/>
      <c r="AXD27" s="7"/>
      <c r="AXE27" s="7"/>
      <c r="AXF27" s="7"/>
      <c r="AXG27" s="7"/>
      <c r="AXH27" s="7"/>
      <c r="AXI27" s="7"/>
      <c r="AXJ27" s="7"/>
      <c r="AXK27" s="7"/>
      <c r="AXL27" s="7"/>
      <c r="AXM27" s="7"/>
      <c r="AXN27" s="7"/>
      <c r="AXO27" s="7"/>
      <c r="AXP27" s="7"/>
      <c r="AXQ27" s="7"/>
      <c r="AXR27" s="7"/>
      <c r="AXS27" s="7"/>
      <c r="AXT27" s="7"/>
      <c r="AXU27" s="7"/>
      <c r="AXV27" s="7"/>
      <c r="AXW27" s="7"/>
      <c r="AXX27" s="7"/>
      <c r="AXY27" s="7"/>
      <c r="AXZ27" s="7"/>
      <c r="AYA27" s="7"/>
      <c r="AYB27" s="7"/>
      <c r="AYC27" s="7"/>
      <c r="AYD27" s="7"/>
      <c r="AYE27" s="7"/>
      <c r="AYF27" s="7"/>
      <c r="AYG27" s="7"/>
      <c r="AYH27" s="7"/>
      <c r="AYI27" s="7"/>
      <c r="AYJ27" s="7"/>
      <c r="AYK27" s="7"/>
      <c r="AYL27" s="7"/>
      <c r="AYM27" s="7"/>
      <c r="AYN27" s="7"/>
      <c r="AYO27" s="7"/>
      <c r="AYP27" s="7"/>
      <c r="AYQ27" s="7"/>
      <c r="AYR27" s="7"/>
      <c r="AYS27" s="7"/>
      <c r="AYT27" s="7"/>
      <c r="AYU27" s="7"/>
      <c r="AYV27" s="7"/>
      <c r="AYW27" s="7"/>
      <c r="AYX27" s="7"/>
      <c r="AYY27" s="7"/>
      <c r="AYZ27" s="7"/>
      <c r="AZA27" s="7"/>
      <c r="AZB27" s="7"/>
      <c r="AZC27" s="7"/>
      <c r="AZD27" s="7"/>
      <c r="AZE27" s="7"/>
      <c r="AZF27" s="7"/>
      <c r="AZG27" s="7"/>
      <c r="AZH27" s="7"/>
      <c r="AZI27" s="7"/>
      <c r="AZJ27" s="7"/>
      <c r="AZK27" s="7"/>
      <c r="AZL27" s="7"/>
      <c r="AZM27" s="7"/>
      <c r="AZN27" s="7"/>
      <c r="AZO27" s="7"/>
      <c r="AZP27" s="7"/>
      <c r="AZQ27" s="7"/>
      <c r="AZR27" s="7"/>
      <c r="AZS27" s="7"/>
      <c r="AZT27" s="7"/>
      <c r="AZU27" s="7"/>
      <c r="AZV27" s="7"/>
      <c r="AZW27" s="7"/>
      <c r="AZX27" s="7"/>
      <c r="AZY27" s="7"/>
      <c r="AZZ27" s="7"/>
      <c r="BAA27" s="7"/>
      <c r="BAB27" s="7"/>
      <c r="BAC27" s="7"/>
      <c r="BAD27" s="7"/>
      <c r="BAE27" s="7"/>
      <c r="BAF27" s="7"/>
      <c r="BAG27" s="7"/>
      <c r="BAH27" s="7"/>
      <c r="BAI27" s="7"/>
      <c r="BAJ27" s="7"/>
      <c r="BAK27" s="7"/>
      <c r="BAL27" s="7"/>
      <c r="BAM27" s="7"/>
      <c r="BAN27" s="7"/>
      <c r="BAO27" s="7"/>
      <c r="BAP27" s="7"/>
      <c r="BAQ27" s="7"/>
      <c r="BAR27" s="7"/>
      <c r="BAS27" s="7"/>
      <c r="BAT27" s="7"/>
      <c r="BAU27" s="7"/>
      <c r="BAV27" s="7"/>
      <c r="BAW27" s="7"/>
      <c r="BAX27" s="7"/>
      <c r="BAY27" s="7"/>
      <c r="BAZ27" s="7"/>
      <c r="BBA27" s="7"/>
      <c r="BBB27" s="7"/>
      <c r="BBC27" s="7"/>
      <c r="BBD27" s="7"/>
      <c r="BBE27" s="7"/>
      <c r="BBF27" s="7"/>
      <c r="BBG27" s="7"/>
      <c r="BBH27" s="7"/>
      <c r="BBI27" s="7"/>
      <c r="BBJ27" s="7"/>
      <c r="BBK27" s="7"/>
      <c r="BBL27" s="7"/>
      <c r="BBM27" s="7"/>
      <c r="BBN27" s="7"/>
      <c r="BBO27" s="7"/>
      <c r="BBP27" s="7"/>
      <c r="BBQ27" s="7"/>
      <c r="BBR27" s="7"/>
      <c r="BBS27" s="7"/>
      <c r="BBT27" s="7"/>
      <c r="BBU27" s="7"/>
      <c r="BBV27" s="7"/>
      <c r="BBW27" s="7"/>
      <c r="BBX27" s="7"/>
      <c r="BBY27" s="7"/>
      <c r="BBZ27" s="7"/>
      <c r="BCA27" s="7"/>
      <c r="BCB27" s="7"/>
      <c r="BCC27" s="7"/>
      <c r="BCD27" s="7"/>
      <c r="BCE27" s="7"/>
      <c r="BCF27" s="7"/>
      <c r="BCG27" s="7"/>
      <c r="BCH27" s="7"/>
      <c r="BCI27" s="7"/>
      <c r="BCJ27" s="7"/>
      <c r="BCK27" s="7"/>
      <c r="BCL27" s="7"/>
      <c r="BCM27" s="7"/>
      <c r="BCN27" s="7"/>
      <c r="BCO27" s="7"/>
      <c r="BCP27" s="7"/>
      <c r="BCQ27" s="7"/>
      <c r="BCR27" s="7"/>
      <c r="BCS27" s="7"/>
      <c r="BCT27" s="7"/>
      <c r="BCU27" s="7"/>
      <c r="BCV27" s="7"/>
      <c r="BCW27" s="7"/>
      <c r="BCX27" s="7"/>
      <c r="BCY27" s="7"/>
      <c r="BCZ27" s="7"/>
      <c r="BDA27" s="7"/>
      <c r="BDB27" s="7"/>
      <c r="BDC27" s="7"/>
      <c r="BDD27" s="7"/>
      <c r="BDE27" s="7"/>
      <c r="BDF27" s="7"/>
      <c r="BDG27" s="7"/>
      <c r="BDH27" s="7"/>
      <c r="BDI27" s="7"/>
      <c r="BDJ27" s="7"/>
      <c r="BDK27" s="7"/>
      <c r="BDL27" s="7"/>
      <c r="BDM27" s="7"/>
      <c r="BDN27" s="7"/>
      <c r="BDO27" s="7"/>
      <c r="BDP27" s="7"/>
      <c r="BDQ27" s="7"/>
    </row>
    <row r="28" spans="1:1473" ht="15.5" x14ac:dyDescent="0.35">
      <c r="A28" s="7"/>
      <c r="B28" s="7"/>
      <c r="C28" s="7"/>
      <c r="D28" s="7"/>
      <c r="E28" s="7"/>
      <c r="F28" s="7"/>
      <c r="G28" s="8"/>
      <c r="H28" s="7"/>
      <c r="I28" s="7"/>
      <c r="J28" s="7"/>
      <c r="K28" s="7"/>
      <c r="L28" s="592"/>
      <c r="M28" s="592"/>
      <c r="N28" s="593"/>
      <c r="O28" s="593"/>
      <c r="P28" s="593"/>
      <c r="Q28" s="594"/>
      <c r="R28" s="1539"/>
      <c r="S28" s="7"/>
      <c r="T28" s="1539"/>
      <c r="U28" s="594"/>
      <c r="V28" s="7"/>
      <c r="W28" s="7"/>
      <c r="X28" s="7"/>
      <c r="Y28" s="7"/>
      <c r="Z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c r="IW28" s="7"/>
      <c r="IX28" s="7"/>
      <c r="IY28" s="7"/>
      <c r="IZ28" s="7"/>
      <c r="JA28" s="7"/>
      <c r="JB28" s="7"/>
      <c r="JC28" s="7"/>
      <c r="JD28" s="7"/>
      <c r="JE28" s="7"/>
      <c r="JF28" s="7"/>
      <c r="JG28" s="7"/>
      <c r="JH28" s="7"/>
      <c r="JI28" s="7"/>
      <c r="JJ28" s="7"/>
      <c r="JK28" s="7"/>
      <c r="JL28" s="7"/>
      <c r="JM28" s="7"/>
      <c r="JN28" s="7"/>
      <c r="JO28" s="7"/>
      <c r="JP28" s="7"/>
      <c r="JQ28" s="7"/>
      <c r="JR28" s="7"/>
      <c r="JS28" s="7"/>
      <c r="JT28" s="7"/>
      <c r="JU28" s="7"/>
      <c r="JV28" s="7"/>
      <c r="JW28" s="7"/>
      <c r="JX28" s="7"/>
      <c r="JY28" s="7"/>
      <c r="JZ28" s="7"/>
      <c r="KA28" s="7"/>
      <c r="KB28" s="7"/>
      <c r="KC28" s="7"/>
      <c r="KD28" s="7"/>
      <c r="KE28" s="7"/>
      <c r="KF28" s="7"/>
      <c r="KG28" s="7"/>
      <c r="KH28" s="7"/>
      <c r="KI28" s="7"/>
      <c r="KJ28" s="7"/>
      <c r="KK28" s="7"/>
      <c r="KL28" s="7"/>
      <c r="KM28" s="7"/>
      <c r="KN28" s="7"/>
      <c r="KO28" s="7"/>
      <c r="KP28" s="7"/>
      <c r="KQ28" s="7"/>
      <c r="KR28" s="7"/>
      <c r="KS28" s="7"/>
      <c r="KT28" s="7"/>
      <c r="KU28" s="7"/>
      <c r="KV28" s="7"/>
      <c r="KW28" s="7"/>
      <c r="KX28" s="7"/>
      <c r="KY28" s="7"/>
      <c r="KZ28" s="7"/>
      <c r="LA28" s="7"/>
      <c r="LB28" s="7"/>
      <c r="LC28" s="7"/>
      <c r="LD28" s="7"/>
      <c r="LE28" s="7"/>
      <c r="LF28" s="7"/>
      <c r="LG28" s="7"/>
      <c r="LH28" s="7"/>
      <c r="LI28" s="7"/>
      <c r="LJ28" s="7"/>
      <c r="LK28" s="7"/>
      <c r="LL28" s="7"/>
      <c r="LM28" s="7"/>
      <c r="LN28" s="7"/>
      <c r="LO28" s="7"/>
      <c r="LP28" s="7"/>
      <c r="LQ28" s="7"/>
      <c r="LR28" s="7"/>
      <c r="LS28" s="7"/>
      <c r="LT28" s="7"/>
      <c r="LU28" s="7"/>
      <c r="LV28" s="7"/>
      <c r="LW28" s="7"/>
      <c r="LX28" s="7"/>
      <c r="LY28" s="7"/>
      <c r="LZ28" s="7"/>
      <c r="MA28" s="7"/>
      <c r="MB28" s="7"/>
      <c r="MC28" s="7"/>
      <c r="MD28" s="7"/>
      <c r="ME28" s="7"/>
      <c r="MF28" s="7"/>
      <c r="MG28" s="7"/>
      <c r="MH28" s="7"/>
      <c r="MI28" s="7"/>
      <c r="MJ28" s="7"/>
      <c r="MK28" s="7"/>
      <c r="ML28" s="7"/>
      <c r="MM28" s="7"/>
      <c r="MN28" s="7"/>
      <c r="MO28" s="7"/>
      <c r="MP28" s="7"/>
      <c r="MQ28" s="7"/>
      <c r="MR28" s="7"/>
      <c r="MS28" s="7"/>
      <c r="MT28" s="7"/>
      <c r="MU28" s="7"/>
      <c r="MV28" s="7"/>
      <c r="MW28" s="7"/>
      <c r="MX28" s="7"/>
      <c r="MY28" s="7"/>
      <c r="MZ28" s="7"/>
      <c r="NA28" s="7"/>
      <c r="NB28" s="7"/>
      <c r="NC28" s="7"/>
      <c r="ND28" s="7"/>
      <c r="NE28" s="7"/>
      <c r="NF28" s="7"/>
      <c r="NG28" s="7"/>
      <c r="NH28" s="7"/>
      <c r="NI28" s="7"/>
      <c r="NJ28" s="7"/>
      <c r="NK28" s="7"/>
      <c r="NL28" s="7"/>
      <c r="NM28" s="7"/>
      <c r="NN28" s="7"/>
      <c r="NO28" s="7"/>
      <c r="NP28" s="7"/>
      <c r="NQ28" s="7"/>
      <c r="NR28" s="7"/>
      <c r="NS28" s="7"/>
      <c r="NT28" s="7"/>
      <c r="NU28" s="7"/>
      <c r="NV28" s="7"/>
      <c r="NW28" s="7"/>
      <c r="NX28" s="7"/>
      <c r="NY28" s="7"/>
      <c r="NZ28" s="7"/>
      <c r="OA28" s="7"/>
      <c r="OB28" s="7"/>
      <c r="OC28" s="7"/>
      <c r="OD28" s="7"/>
      <c r="OE28" s="7"/>
      <c r="OF28" s="7"/>
      <c r="OG28" s="7"/>
      <c r="OH28" s="7"/>
      <c r="OI28" s="7"/>
      <c r="OJ28" s="7"/>
      <c r="OK28" s="7"/>
      <c r="OL28" s="7"/>
      <c r="OM28" s="7"/>
      <c r="ON28" s="7"/>
      <c r="OO28" s="7"/>
      <c r="OP28" s="7"/>
      <c r="OQ28" s="7"/>
      <c r="OR28" s="7"/>
      <c r="OS28" s="7"/>
      <c r="OT28" s="7"/>
      <c r="OU28" s="7"/>
      <c r="OV28" s="7"/>
      <c r="OW28" s="7"/>
      <c r="OX28" s="7"/>
      <c r="OY28" s="7"/>
      <c r="OZ28" s="7"/>
      <c r="PA28" s="7"/>
      <c r="PB28" s="7"/>
      <c r="PC28" s="7"/>
      <c r="PD28" s="7"/>
      <c r="PE28" s="7"/>
      <c r="PF28" s="7"/>
      <c r="PG28" s="7"/>
      <c r="PH28" s="7"/>
      <c r="PI28" s="7"/>
      <c r="PJ28" s="7"/>
      <c r="PK28" s="7"/>
      <c r="PL28" s="7"/>
      <c r="PM28" s="7"/>
      <c r="PN28" s="7"/>
      <c r="PO28" s="7"/>
      <c r="PP28" s="7"/>
      <c r="PQ28" s="7"/>
      <c r="PR28" s="7"/>
      <c r="PS28" s="7"/>
      <c r="PT28" s="7"/>
      <c r="PU28" s="7"/>
      <c r="PV28" s="7"/>
      <c r="PW28" s="7"/>
      <c r="PX28" s="7"/>
      <c r="PY28" s="7"/>
      <c r="PZ28" s="7"/>
      <c r="QA28" s="7"/>
      <c r="QB28" s="7"/>
      <c r="QC28" s="7"/>
      <c r="QD28" s="7"/>
      <c r="QE28" s="7"/>
      <c r="QF28" s="7"/>
      <c r="QG28" s="7"/>
      <c r="QH28" s="7"/>
      <c r="QI28" s="7"/>
      <c r="QJ28" s="7"/>
      <c r="QK28" s="7"/>
      <c r="QL28" s="7"/>
      <c r="QM28" s="7"/>
      <c r="QN28" s="7"/>
      <c r="QO28" s="7"/>
      <c r="QP28" s="7"/>
      <c r="QQ28" s="7"/>
      <c r="QR28" s="7"/>
      <c r="QS28" s="7"/>
      <c r="QT28" s="7"/>
      <c r="QU28" s="7"/>
      <c r="QV28" s="7"/>
      <c r="QW28" s="7"/>
      <c r="QX28" s="7"/>
      <c r="QY28" s="7"/>
      <c r="QZ28" s="7"/>
      <c r="RA28" s="7"/>
      <c r="RB28" s="7"/>
      <c r="RC28" s="7"/>
      <c r="RD28" s="7"/>
      <c r="RE28" s="7"/>
      <c r="RF28" s="7"/>
      <c r="RG28" s="7"/>
      <c r="RH28" s="7"/>
      <c r="RI28" s="7"/>
      <c r="RJ28" s="7"/>
      <c r="RK28" s="7"/>
      <c r="RL28" s="7"/>
      <c r="RM28" s="7"/>
      <c r="RN28" s="7"/>
      <c r="RO28" s="7"/>
      <c r="RP28" s="7"/>
      <c r="RQ28" s="7"/>
      <c r="RR28" s="7"/>
      <c r="RS28" s="7"/>
      <c r="RT28" s="7"/>
      <c r="RU28" s="7"/>
      <c r="RV28" s="7"/>
      <c r="RW28" s="7"/>
      <c r="RX28" s="7"/>
      <c r="RY28" s="7"/>
      <c r="RZ28" s="7"/>
      <c r="SA28" s="7"/>
      <c r="SB28" s="7"/>
      <c r="SC28" s="7"/>
      <c r="SD28" s="7"/>
      <c r="SE28" s="7"/>
      <c r="SF28" s="7"/>
      <c r="SG28" s="7"/>
      <c r="SH28" s="7"/>
      <c r="SI28" s="7"/>
      <c r="SJ28" s="7"/>
      <c r="SK28" s="7"/>
      <c r="SL28" s="7"/>
      <c r="SM28" s="7"/>
      <c r="SN28" s="7"/>
      <c r="SO28" s="7"/>
      <c r="SP28" s="7"/>
      <c r="SQ28" s="7"/>
      <c r="SR28" s="7"/>
      <c r="SS28" s="7"/>
      <c r="ST28" s="7"/>
      <c r="SU28" s="7"/>
      <c r="SV28" s="7"/>
      <c r="SW28" s="7"/>
      <c r="SX28" s="7"/>
      <c r="SY28" s="7"/>
      <c r="SZ28" s="7"/>
      <c r="TA28" s="7"/>
      <c r="TB28" s="7"/>
      <c r="TC28" s="7"/>
      <c r="TD28" s="7"/>
      <c r="TE28" s="7"/>
      <c r="TF28" s="7"/>
      <c r="TG28" s="7"/>
      <c r="TH28" s="7"/>
      <c r="TI28" s="7"/>
      <c r="TJ28" s="7"/>
      <c r="TK28" s="7"/>
      <c r="TL28" s="7"/>
      <c r="TM28" s="7"/>
      <c r="TN28" s="7"/>
      <c r="TO28" s="7"/>
      <c r="TP28" s="7"/>
      <c r="TQ28" s="7"/>
      <c r="TR28" s="7"/>
      <c r="TS28" s="7"/>
      <c r="TT28" s="7"/>
      <c r="TU28" s="7"/>
      <c r="TV28" s="7"/>
      <c r="TW28" s="7"/>
      <c r="TX28" s="7"/>
      <c r="TY28" s="7"/>
      <c r="TZ28" s="7"/>
      <c r="UA28" s="7"/>
      <c r="UB28" s="7"/>
      <c r="UC28" s="7"/>
      <c r="UD28" s="7"/>
      <c r="UE28" s="7"/>
      <c r="UF28" s="7"/>
      <c r="UG28" s="7"/>
      <c r="UH28" s="7"/>
      <c r="UI28" s="7"/>
      <c r="UJ28" s="7"/>
      <c r="UK28" s="7"/>
      <c r="UL28" s="7"/>
      <c r="UM28" s="7"/>
      <c r="UN28" s="7"/>
      <c r="UO28" s="7"/>
      <c r="UP28" s="7"/>
      <c r="UQ28" s="7"/>
      <c r="UR28" s="7"/>
      <c r="US28" s="7"/>
      <c r="UT28" s="7"/>
      <c r="UU28" s="7"/>
      <c r="UV28" s="7"/>
      <c r="UW28" s="7"/>
      <c r="UX28" s="7"/>
      <c r="UY28" s="7"/>
      <c r="UZ28" s="7"/>
      <c r="VA28" s="7"/>
      <c r="VB28" s="7"/>
      <c r="VC28" s="7"/>
      <c r="VD28" s="7"/>
      <c r="VE28" s="7"/>
      <c r="VF28" s="7"/>
      <c r="VG28" s="7"/>
      <c r="VH28" s="7"/>
      <c r="VI28" s="7"/>
      <c r="VJ28" s="7"/>
      <c r="VK28" s="7"/>
      <c r="VL28" s="7"/>
      <c r="VM28" s="7"/>
      <c r="VN28" s="7"/>
      <c r="VO28" s="7"/>
      <c r="VP28" s="7"/>
      <c r="VQ28" s="7"/>
      <c r="VR28" s="7"/>
      <c r="VS28" s="7"/>
      <c r="VT28" s="7"/>
      <c r="VU28" s="7"/>
      <c r="VV28" s="7"/>
      <c r="VW28" s="7"/>
      <c r="VX28" s="7"/>
      <c r="VY28" s="7"/>
      <c r="VZ28" s="7"/>
      <c r="WA28" s="7"/>
      <c r="WB28" s="7"/>
      <c r="WC28" s="7"/>
      <c r="WD28" s="7"/>
      <c r="WE28" s="7"/>
      <c r="WF28" s="7"/>
      <c r="WG28" s="7"/>
      <c r="WH28" s="7"/>
      <c r="WI28" s="7"/>
      <c r="WJ28" s="7"/>
      <c r="WK28" s="7"/>
      <c r="WL28" s="7"/>
      <c r="WM28" s="7"/>
      <c r="WN28" s="7"/>
      <c r="WO28" s="7"/>
      <c r="WP28" s="7"/>
      <c r="WQ28" s="7"/>
      <c r="WR28" s="7"/>
      <c r="WS28" s="7"/>
      <c r="WT28" s="7"/>
      <c r="WU28" s="7"/>
      <c r="WV28" s="7"/>
      <c r="WW28" s="7"/>
      <c r="WX28" s="7"/>
      <c r="WY28" s="7"/>
      <c r="WZ28" s="7"/>
      <c r="XA28" s="7"/>
      <c r="XB28" s="7"/>
      <c r="XC28" s="7"/>
      <c r="XD28" s="7"/>
      <c r="XE28" s="7"/>
      <c r="XF28" s="7"/>
      <c r="XG28" s="7"/>
      <c r="XH28" s="7"/>
      <c r="XI28" s="7"/>
      <c r="XJ28" s="7"/>
      <c r="XK28" s="7"/>
      <c r="XL28" s="7"/>
      <c r="XM28" s="7"/>
      <c r="XN28" s="7"/>
      <c r="XO28" s="7"/>
      <c r="XP28" s="7"/>
      <c r="XQ28" s="7"/>
      <c r="XR28" s="7"/>
      <c r="XS28" s="7"/>
      <c r="XT28" s="7"/>
      <c r="XU28" s="7"/>
      <c r="XV28" s="7"/>
      <c r="XW28" s="7"/>
      <c r="XX28" s="7"/>
      <c r="XY28" s="7"/>
      <c r="XZ28" s="7"/>
      <c r="YA28" s="7"/>
      <c r="YB28" s="7"/>
      <c r="YC28" s="7"/>
      <c r="YD28" s="7"/>
      <c r="YE28" s="7"/>
      <c r="YF28" s="7"/>
      <c r="YG28" s="7"/>
      <c r="YH28" s="7"/>
      <c r="YI28" s="7"/>
      <c r="YJ28" s="7"/>
      <c r="YK28" s="7"/>
      <c r="YL28" s="7"/>
      <c r="YM28" s="7"/>
      <c r="YN28" s="7"/>
      <c r="YO28" s="7"/>
      <c r="YP28" s="7"/>
      <c r="YQ28" s="7"/>
      <c r="YR28" s="7"/>
      <c r="YS28" s="7"/>
      <c r="YT28" s="7"/>
      <c r="YU28" s="7"/>
      <c r="YV28" s="7"/>
      <c r="YW28" s="7"/>
      <c r="YX28" s="7"/>
      <c r="YY28" s="7"/>
      <c r="YZ28" s="7"/>
      <c r="ZA28" s="7"/>
      <c r="ZB28" s="7"/>
      <c r="ZC28" s="7"/>
      <c r="ZD28" s="7"/>
      <c r="ZE28" s="7"/>
      <c r="ZF28" s="7"/>
      <c r="ZG28" s="7"/>
      <c r="ZH28" s="7"/>
      <c r="ZI28" s="7"/>
      <c r="ZJ28" s="7"/>
      <c r="ZK28" s="7"/>
      <c r="ZL28" s="7"/>
      <c r="ZM28" s="7"/>
      <c r="ZN28" s="7"/>
      <c r="ZO28" s="7"/>
      <c r="ZP28" s="7"/>
      <c r="ZQ28" s="7"/>
      <c r="ZR28" s="7"/>
      <c r="ZS28" s="7"/>
      <c r="ZT28" s="7"/>
      <c r="ZU28" s="7"/>
      <c r="ZV28" s="7"/>
      <c r="ZW28" s="7"/>
      <c r="ZX28" s="7"/>
      <c r="ZY28" s="7"/>
      <c r="ZZ28" s="7"/>
      <c r="AAA28" s="7"/>
      <c r="AAB28" s="7"/>
      <c r="AAC28" s="7"/>
      <c r="AAD28" s="7"/>
      <c r="AAE28" s="7"/>
      <c r="AAF28" s="7"/>
      <c r="AAG28" s="7"/>
      <c r="AAH28" s="7"/>
      <c r="AAI28" s="7"/>
      <c r="AAJ28" s="7"/>
      <c r="AAK28" s="7"/>
      <c r="AAL28" s="7"/>
      <c r="AAM28" s="7"/>
      <c r="AAN28" s="7"/>
      <c r="AAO28" s="7"/>
      <c r="AAP28" s="7"/>
      <c r="AAQ28" s="7"/>
      <c r="AAR28" s="7"/>
      <c r="AAS28" s="7"/>
      <c r="AAT28" s="7"/>
      <c r="AAU28" s="7"/>
      <c r="AAV28" s="7"/>
      <c r="AAW28" s="7"/>
      <c r="AAX28" s="7"/>
      <c r="AAY28" s="7"/>
      <c r="AAZ28" s="7"/>
      <c r="ABA28" s="7"/>
      <c r="ABB28" s="7"/>
      <c r="ABC28" s="7"/>
      <c r="ABD28" s="7"/>
      <c r="ABE28" s="7"/>
      <c r="ABF28" s="7"/>
      <c r="ABG28" s="7"/>
      <c r="ABH28" s="7"/>
      <c r="ABI28" s="7"/>
      <c r="ABJ28" s="7"/>
      <c r="ABK28" s="7"/>
      <c r="ABL28" s="7"/>
      <c r="ABM28" s="7"/>
      <c r="ABN28" s="7"/>
      <c r="ABO28" s="7"/>
      <c r="ABP28" s="7"/>
      <c r="ABQ28" s="7"/>
      <c r="ABR28" s="7"/>
      <c r="ABS28" s="7"/>
      <c r="ABT28" s="7"/>
      <c r="ABU28" s="7"/>
      <c r="ABV28" s="7"/>
      <c r="ABW28" s="7"/>
      <c r="ABX28" s="7"/>
      <c r="ABY28" s="7"/>
      <c r="ABZ28" s="7"/>
      <c r="ACA28" s="7"/>
      <c r="ACB28" s="7"/>
      <c r="ACC28" s="7"/>
      <c r="ACD28" s="7"/>
      <c r="ACE28" s="7"/>
      <c r="ACF28" s="7"/>
      <c r="ACG28" s="7"/>
      <c r="ACH28" s="7"/>
      <c r="ACI28" s="7"/>
      <c r="ACJ28" s="7"/>
      <c r="ACK28" s="7"/>
      <c r="ACL28" s="7"/>
      <c r="ACM28" s="7"/>
      <c r="ACN28" s="7"/>
      <c r="ACO28" s="7"/>
      <c r="ACP28" s="7"/>
      <c r="ACQ28" s="7"/>
      <c r="ACR28" s="7"/>
      <c r="ACS28" s="7"/>
      <c r="ACT28" s="7"/>
      <c r="ACU28" s="7"/>
      <c r="ACV28" s="7"/>
      <c r="ACW28" s="7"/>
      <c r="ACX28" s="7"/>
      <c r="ACY28" s="7"/>
      <c r="ACZ28" s="7"/>
      <c r="ADA28" s="7"/>
      <c r="ADB28" s="7"/>
      <c r="ADC28" s="7"/>
      <c r="ADD28" s="7"/>
      <c r="ADE28" s="7"/>
      <c r="ADF28" s="7"/>
      <c r="ADG28" s="7"/>
      <c r="ADH28" s="7"/>
      <c r="ADI28" s="7"/>
      <c r="ADJ28" s="7"/>
      <c r="ADK28" s="7"/>
      <c r="ADL28" s="7"/>
      <c r="ADM28" s="7"/>
      <c r="ADN28" s="7"/>
      <c r="ADO28" s="7"/>
      <c r="ADP28" s="7"/>
      <c r="ADQ28" s="7"/>
      <c r="ADR28" s="7"/>
      <c r="ADS28" s="7"/>
      <c r="ADT28" s="7"/>
      <c r="ADU28" s="7"/>
      <c r="ADV28" s="7"/>
      <c r="ADW28" s="7"/>
      <c r="ADX28" s="7"/>
      <c r="ADY28" s="7"/>
      <c r="ADZ28" s="7"/>
      <c r="AEA28" s="7"/>
      <c r="AEB28" s="7"/>
      <c r="AEC28" s="7"/>
      <c r="AED28" s="7"/>
      <c r="AEE28" s="7"/>
      <c r="AEF28" s="7"/>
      <c r="AEG28" s="7"/>
      <c r="AEH28" s="7"/>
      <c r="AEI28" s="7"/>
      <c r="AEJ28" s="7"/>
      <c r="AEK28" s="7"/>
      <c r="AEL28" s="7"/>
      <c r="AEM28" s="7"/>
      <c r="AEN28" s="7"/>
      <c r="AEO28" s="7"/>
      <c r="AEP28" s="7"/>
      <c r="AEQ28" s="7"/>
      <c r="AER28" s="7"/>
      <c r="AES28" s="7"/>
      <c r="AET28" s="7"/>
      <c r="AEU28" s="7"/>
      <c r="AEV28" s="7"/>
      <c r="AEW28" s="7"/>
      <c r="AEX28" s="7"/>
      <c r="AEY28" s="7"/>
      <c r="AEZ28" s="7"/>
      <c r="AFA28" s="7"/>
      <c r="AFB28" s="7"/>
      <c r="AFC28" s="7"/>
      <c r="AFD28" s="7"/>
      <c r="AFE28" s="7"/>
      <c r="AFF28" s="7"/>
      <c r="AFG28" s="7"/>
      <c r="AFH28" s="7"/>
      <c r="AFI28" s="7"/>
      <c r="AFJ28" s="7"/>
      <c r="AFK28" s="7"/>
      <c r="AFL28" s="7"/>
      <c r="AFM28" s="7"/>
      <c r="AFN28" s="7"/>
      <c r="AFO28" s="7"/>
      <c r="AFP28" s="7"/>
      <c r="AFQ28" s="7"/>
      <c r="AFR28" s="7"/>
      <c r="AFS28" s="7"/>
      <c r="AFT28" s="7"/>
      <c r="AFU28" s="7"/>
      <c r="AFV28" s="7"/>
      <c r="AFW28" s="7"/>
      <c r="AFX28" s="7"/>
      <c r="AFY28" s="7"/>
      <c r="AFZ28" s="7"/>
      <c r="AGA28" s="7"/>
      <c r="AGB28" s="7"/>
      <c r="AGC28" s="7"/>
      <c r="AGD28" s="7"/>
      <c r="AGE28" s="7"/>
      <c r="AGF28" s="7"/>
      <c r="AGG28" s="7"/>
      <c r="AGH28" s="7"/>
      <c r="AGI28" s="7"/>
      <c r="AGJ28" s="7"/>
      <c r="AGK28" s="7"/>
      <c r="AGL28" s="7"/>
      <c r="AGM28" s="7"/>
      <c r="AGN28" s="7"/>
      <c r="AGO28" s="7"/>
      <c r="AGP28" s="7"/>
      <c r="AGQ28" s="7"/>
      <c r="AGR28" s="7"/>
      <c r="AGS28" s="7"/>
      <c r="AGT28" s="7"/>
      <c r="AGU28" s="7"/>
      <c r="AGV28" s="7"/>
      <c r="AGW28" s="7"/>
      <c r="AGX28" s="7"/>
      <c r="AGY28" s="7"/>
      <c r="AGZ28" s="7"/>
      <c r="AHA28" s="7"/>
      <c r="AHB28" s="7"/>
      <c r="AHC28" s="7"/>
      <c r="AHD28" s="7"/>
      <c r="AHE28" s="7"/>
      <c r="AHF28" s="7"/>
      <c r="AHG28" s="7"/>
      <c r="AHH28" s="7"/>
      <c r="AHI28" s="7"/>
      <c r="AHJ28" s="7"/>
      <c r="AHK28" s="7"/>
      <c r="AHL28" s="7"/>
      <c r="AHM28" s="7"/>
      <c r="AHN28" s="7"/>
      <c r="AHO28" s="7"/>
      <c r="AHP28" s="7"/>
      <c r="AHQ28" s="7"/>
      <c r="AHR28" s="7"/>
      <c r="AHS28" s="7"/>
      <c r="AHT28" s="7"/>
      <c r="AHU28" s="7"/>
      <c r="AHV28" s="7"/>
      <c r="AHW28" s="7"/>
      <c r="AHX28" s="7"/>
      <c r="AHY28" s="7"/>
      <c r="AHZ28" s="7"/>
      <c r="AIA28" s="7"/>
      <c r="AIB28" s="7"/>
      <c r="AIC28" s="7"/>
      <c r="AID28" s="7"/>
      <c r="AIE28" s="7"/>
      <c r="AIF28" s="7"/>
      <c r="AIG28" s="7"/>
      <c r="AIH28" s="7"/>
      <c r="AII28" s="7"/>
      <c r="AIJ28" s="7"/>
      <c r="AIK28" s="7"/>
      <c r="AIL28" s="7"/>
      <c r="AIM28" s="7"/>
      <c r="AIN28" s="7"/>
      <c r="AIO28" s="7"/>
      <c r="AIP28" s="7"/>
      <c r="AIQ28" s="7"/>
      <c r="AIR28" s="7"/>
      <c r="AIS28" s="7"/>
      <c r="AIT28" s="7"/>
      <c r="AIU28" s="7"/>
      <c r="AIV28" s="7"/>
      <c r="AIW28" s="7"/>
      <c r="AIX28" s="7"/>
      <c r="AIY28" s="7"/>
      <c r="AIZ28" s="7"/>
      <c r="AJA28" s="7"/>
      <c r="AJB28" s="7"/>
      <c r="AJC28" s="7"/>
      <c r="AJD28" s="7"/>
      <c r="AJE28" s="7"/>
      <c r="AJF28" s="7"/>
      <c r="AJG28" s="7"/>
      <c r="AJH28" s="7"/>
      <c r="AJI28" s="7"/>
      <c r="AJJ28" s="7"/>
      <c r="AJK28" s="7"/>
      <c r="AJL28" s="7"/>
      <c r="AJM28" s="7"/>
      <c r="AJN28" s="7"/>
      <c r="AJO28" s="7"/>
      <c r="AJP28" s="7"/>
      <c r="AJQ28" s="7"/>
      <c r="AJR28" s="7"/>
      <c r="AJS28" s="7"/>
      <c r="AJT28" s="7"/>
      <c r="AJU28" s="7"/>
      <c r="AJV28" s="7"/>
      <c r="AJW28" s="7"/>
      <c r="AJX28" s="7"/>
      <c r="AJY28" s="7"/>
      <c r="AJZ28" s="7"/>
      <c r="AKA28" s="7"/>
      <c r="AKB28" s="7"/>
      <c r="AKC28" s="7"/>
      <c r="AKD28" s="7"/>
      <c r="AKE28" s="7"/>
      <c r="AKF28" s="7"/>
      <c r="AKG28" s="7"/>
      <c r="AKH28" s="7"/>
      <c r="AKI28" s="7"/>
      <c r="AKJ28" s="7"/>
      <c r="AKK28" s="7"/>
      <c r="AKL28" s="7"/>
      <c r="AKM28" s="7"/>
      <c r="AKN28" s="7"/>
      <c r="AKO28" s="7"/>
      <c r="AKP28" s="7"/>
      <c r="AKQ28" s="7"/>
      <c r="AKR28" s="7"/>
      <c r="AKS28" s="7"/>
      <c r="AKT28" s="7"/>
      <c r="AKU28" s="7"/>
      <c r="AKV28" s="7"/>
      <c r="AKW28" s="7"/>
      <c r="AKX28" s="7"/>
      <c r="AKY28" s="7"/>
      <c r="AKZ28" s="7"/>
      <c r="ALA28" s="7"/>
      <c r="ALB28" s="7"/>
      <c r="ALC28" s="7"/>
      <c r="ALD28" s="7"/>
      <c r="ALE28" s="7"/>
      <c r="ALF28" s="7"/>
      <c r="ALG28" s="7"/>
      <c r="ALH28" s="7"/>
      <c r="ALI28" s="7"/>
      <c r="ALJ28" s="7"/>
      <c r="ALK28" s="7"/>
      <c r="ALL28" s="7"/>
      <c r="ALM28" s="7"/>
      <c r="ALN28" s="7"/>
      <c r="ALO28" s="7"/>
      <c r="ALP28" s="7"/>
      <c r="ALQ28" s="7"/>
      <c r="ALR28" s="7"/>
      <c r="ALS28" s="7"/>
      <c r="ALT28" s="7"/>
      <c r="ALU28" s="7"/>
      <c r="ALV28" s="7"/>
      <c r="ALW28" s="7"/>
      <c r="ALX28" s="7"/>
      <c r="ALY28" s="7"/>
      <c r="ALZ28" s="7"/>
      <c r="AMA28" s="7"/>
      <c r="AMB28" s="7"/>
      <c r="AMC28" s="7"/>
      <c r="AMD28" s="7"/>
      <c r="AME28" s="7"/>
      <c r="AMF28" s="7"/>
      <c r="AMG28" s="7"/>
      <c r="AMH28" s="7"/>
      <c r="AMI28" s="7"/>
      <c r="AMJ28" s="7"/>
      <c r="AMK28" s="7"/>
      <c r="AML28" s="7"/>
      <c r="AMM28" s="7"/>
      <c r="AMN28" s="7"/>
      <c r="AMO28" s="7"/>
      <c r="AMP28" s="7"/>
      <c r="AMQ28" s="7"/>
      <c r="AMR28" s="7"/>
      <c r="AMS28" s="7"/>
      <c r="AMT28" s="7"/>
      <c r="AMU28" s="7"/>
      <c r="AMV28" s="7"/>
      <c r="AMW28" s="7"/>
      <c r="AMX28" s="7"/>
      <c r="AMY28" s="7"/>
      <c r="AMZ28" s="7"/>
      <c r="ANA28" s="7"/>
      <c r="ANB28" s="7"/>
      <c r="ANC28" s="7"/>
      <c r="AND28" s="7"/>
      <c r="ANE28" s="7"/>
      <c r="ANF28" s="7"/>
      <c r="ANG28" s="7"/>
      <c r="ANH28" s="7"/>
      <c r="ANI28" s="7"/>
      <c r="ANJ28" s="7"/>
      <c r="ANK28" s="7"/>
      <c r="ANL28" s="7"/>
      <c r="ANM28" s="7"/>
      <c r="ANN28" s="7"/>
      <c r="ANO28" s="7"/>
      <c r="ANP28" s="7"/>
      <c r="ANQ28" s="7"/>
      <c r="ANR28" s="7"/>
      <c r="ANS28" s="7"/>
      <c r="ANT28" s="7"/>
      <c r="ANU28" s="7"/>
      <c r="ANV28" s="7"/>
      <c r="ANW28" s="7"/>
      <c r="ANX28" s="7"/>
      <c r="ANY28" s="7"/>
      <c r="ANZ28" s="7"/>
      <c r="AOA28" s="7"/>
      <c r="AOB28" s="7"/>
      <c r="AOC28" s="7"/>
      <c r="AOD28" s="7"/>
      <c r="AOE28" s="7"/>
      <c r="AOF28" s="7"/>
      <c r="AOG28" s="7"/>
      <c r="AOH28" s="7"/>
      <c r="AOI28" s="7"/>
      <c r="AOJ28" s="7"/>
      <c r="AOK28" s="7"/>
      <c r="AOL28" s="7"/>
      <c r="AOM28" s="7"/>
      <c r="AON28" s="7"/>
      <c r="AOO28" s="7"/>
      <c r="AOP28" s="7"/>
      <c r="AOQ28" s="7"/>
      <c r="AOR28" s="7"/>
      <c r="AOS28" s="7"/>
      <c r="AOT28" s="7"/>
      <c r="AOU28" s="7"/>
      <c r="AOV28" s="7"/>
      <c r="AOW28" s="7"/>
      <c r="AOX28" s="7"/>
      <c r="AOY28" s="7"/>
      <c r="AOZ28" s="7"/>
      <c r="APA28" s="7"/>
      <c r="APB28" s="7"/>
      <c r="APC28" s="7"/>
      <c r="APD28" s="7"/>
      <c r="APE28" s="7"/>
      <c r="APF28" s="7"/>
      <c r="APG28" s="7"/>
      <c r="APH28" s="7"/>
      <c r="API28" s="7"/>
      <c r="APJ28" s="7"/>
      <c r="APK28" s="7"/>
      <c r="APL28" s="7"/>
      <c r="APM28" s="7"/>
      <c r="APN28" s="7"/>
      <c r="APO28" s="7"/>
      <c r="APP28" s="7"/>
      <c r="APQ28" s="7"/>
      <c r="APR28" s="7"/>
      <c r="APS28" s="7"/>
      <c r="APT28" s="7"/>
      <c r="APU28" s="7"/>
      <c r="APV28" s="7"/>
      <c r="APW28" s="7"/>
      <c r="APX28" s="7"/>
      <c r="APY28" s="7"/>
      <c r="APZ28" s="7"/>
      <c r="AQA28" s="7"/>
      <c r="AQB28" s="7"/>
      <c r="AQC28" s="7"/>
      <c r="AQD28" s="7"/>
      <c r="AQE28" s="7"/>
      <c r="AQF28" s="7"/>
      <c r="AQG28" s="7"/>
      <c r="AQH28" s="7"/>
      <c r="AQI28" s="7"/>
      <c r="AQJ28" s="7"/>
      <c r="AQK28" s="7"/>
      <c r="AQL28" s="7"/>
      <c r="AQM28" s="7"/>
      <c r="AQN28" s="7"/>
      <c r="AQO28" s="7"/>
      <c r="AQP28" s="7"/>
      <c r="AQQ28" s="7"/>
      <c r="AQR28" s="7"/>
      <c r="AQS28" s="7"/>
      <c r="AQT28" s="7"/>
      <c r="AQU28" s="7"/>
      <c r="AQV28" s="7"/>
      <c r="AQW28" s="7"/>
      <c r="AQX28" s="7"/>
      <c r="AQY28" s="7"/>
      <c r="AQZ28" s="7"/>
      <c r="ARA28" s="7"/>
      <c r="ARB28" s="7"/>
      <c r="ARC28" s="7"/>
      <c r="ARD28" s="7"/>
      <c r="ARE28" s="7"/>
      <c r="ARF28" s="7"/>
      <c r="ARG28" s="7"/>
      <c r="ARH28" s="7"/>
      <c r="ARI28" s="7"/>
      <c r="ARJ28" s="7"/>
      <c r="ARK28" s="7"/>
      <c r="ARL28" s="7"/>
      <c r="ARM28" s="7"/>
      <c r="ARN28" s="7"/>
      <c r="ARO28" s="7"/>
      <c r="ARP28" s="7"/>
      <c r="ARQ28" s="7"/>
      <c r="ARR28" s="7"/>
      <c r="ARS28" s="7"/>
      <c r="ART28" s="7"/>
      <c r="ARU28" s="7"/>
      <c r="ARV28" s="7"/>
      <c r="ARW28" s="7"/>
      <c r="ARX28" s="7"/>
      <c r="ARY28" s="7"/>
      <c r="ARZ28" s="7"/>
      <c r="ASA28" s="7"/>
      <c r="ASB28" s="7"/>
      <c r="ASC28" s="7"/>
      <c r="ASD28" s="7"/>
      <c r="ASE28" s="7"/>
      <c r="ASF28" s="7"/>
      <c r="ASG28" s="7"/>
      <c r="ASH28" s="7"/>
      <c r="ASI28" s="7"/>
      <c r="ASJ28" s="7"/>
      <c r="ASK28" s="7"/>
      <c r="ASL28" s="7"/>
      <c r="ASM28" s="7"/>
      <c r="ASN28" s="7"/>
      <c r="ASO28" s="7"/>
      <c r="ASP28" s="7"/>
      <c r="ASQ28" s="7"/>
      <c r="ASR28" s="7"/>
      <c r="ASS28" s="7"/>
      <c r="AST28" s="7"/>
      <c r="ASU28" s="7"/>
      <c r="ASV28" s="7"/>
      <c r="ASW28" s="7"/>
      <c r="ASX28" s="7"/>
      <c r="ASY28" s="7"/>
      <c r="ASZ28" s="7"/>
      <c r="ATA28" s="7"/>
      <c r="ATB28" s="7"/>
      <c r="ATC28" s="7"/>
      <c r="ATD28" s="7"/>
      <c r="ATE28" s="7"/>
      <c r="ATF28" s="7"/>
      <c r="ATG28" s="7"/>
      <c r="ATH28" s="7"/>
      <c r="ATI28" s="7"/>
      <c r="ATJ28" s="7"/>
      <c r="ATK28" s="7"/>
      <c r="ATL28" s="7"/>
      <c r="ATM28" s="7"/>
      <c r="ATN28" s="7"/>
      <c r="ATO28" s="7"/>
      <c r="ATP28" s="7"/>
      <c r="ATQ28" s="7"/>
      <c r="ATR28" s="7"/>
      <c r="ATS28" s="7"/>
      <c r="ATT28" s="7"/>
      <c r="ATU28" s="7"/>
      <c r="ATV28" s="7"/>
      <c r="ATW28" s="7"/>
      <c r="ATX28" s="7"/>
      <c r="ATY28" s="7"/>
      <c r="ATZ28" s="7"/>
      <c r="AUA28" s="7"/>
      <c r="AUB28" s="7"/>
      <c r="AUC28" s="7"/>
      <c r="AUD28" s="7"/>
      <c r="AUE28" s="7"/>
      <c r="AUF28" s="7"/>
      <c r="AUG28" s="7"/>
      <c r="AUH28" s="7"/>
      <c r="AUI28" s="7"/>
      <c r="AUJ28" s="7"/>
      <c r="AUK28" s="7"/>
      <c r="AUL28" s="7"/>
      <c r="AUM28" s="7"/>
      <c r="AUN28" s="7"/>
      <c r="AUO28" s="7"/>
      <c r="AUP28" s="7"/>
      <c r="AUQ28" s="7"/>
      <c r="AUR28" s="7"/>
      <c r="AUS28" s="7"/>
      <c r="AUT28" s="7"/>
      <c r="AUU28" s="7"/>
      <c r="AUV28" s="7"/>
      <c r="AUW28" s="7"/>
      <c r="AUX28" s="7"/>
      <c r="AUY28" s="7"/>
      <c r="AUZ28" s="7"/>
      <c r="AVA28" s="7"/>
      <c r="AVB28" s="7"/>
      <c r="AVC28" s="7"/>
      <c r="AVD28" s="7"/>
      <c r="AVE28" s="7"/>
      <c r="AVF28" s="7"/>
      <c r="AVG28" s="7"/>
      <c r="AVH28" s="7"/>
      <c r="AVI28" s="7"/>
      <c r="AVJ28" s="7"/>
      <c r="AVK28" s="7"/>
      <c r="AVL28" s="7"/>
      <c r="AVM28" s="7"/>
      <c r="AVN28" s="7"/>
      <c r="AVO28" s="7"/>
      <c r="AVP28" s="7"/>
      <c r="AVQ28" s="7"/>
      <c r="AVR28" s="7"/>
      <c r="AVS28" s="7"/>
      <c r="AVT28" s="7"/>
      <c r="AVU28" s="7"/>
      <c r="AVV28" s="7"/>
      <c r="AVW28" s="7"/>
      <c r="AVX28" s="7"/>
      <c r="AVY28" s="7"/>
      <c r="AVZ28" s="7"/>
      <c r="AWA28" s="7"/>
      <c r="AWB28" s="7"/>
      <c r="AWC28" s="7"/>
      <c r="AWD28" s="7"/>
      <c r="AWE28" s="7"/>
      <c r="AWF28" s="7"/>
      <c r="AWG28" s="7"/>
      <c r="AWH28" s="7"/>
      <c r="AWI28" s="7"/>
      <c r="AWJ28" s="7"/>
      <c r="AWK28" s="7"/>
      <c r="AWL28" s="7"/>
      <c r="AWM28" s="7"/>
      <c r="AWN28" s="7"/>
      <c r="AWO28" s="7"/>
      <c r="AWP28" s="7"/>
      <c r="AWQ28" s="7"/>
      <c r="AWR28" s="7"/>
      <c r="AWS28" s="7"/>
      <c r="AWT28" s="7"/>
      <c r="AWU28" s="7"/>
      <c r="AWV28" s="7"/>
      <c r="AWW28" s="7"/>
      <c r="AWX28" s="7"/>
      <c r="AWY28" s="7"/>
      <c r="AWZ28" s="7"/>
      <c r="AXA28" s="7"/>
      <c r="AXB28" s="7"/>
      <c r="AXC28" s="7"/>
      <c r="AXD28" s="7"/>
      <c r="AXE28" s="7"/>
      <c r="AXF28" s="7"/>
      <c r="AXG28" s="7"/>
      <c r="AXH28" s="7"/>
      <c r="AXI28" s="7"/>
      <c r="AXJ28" s="7"/>
      <c r="AXK28" s="7"/>
      <c r="AXL28" s="7"/>
      <c r="AXM28" s="7"/>
      <c r="AXN28" s="7"/>
      <c r="AXO28" s="7"/>
      <c r="AXP28" s="7"/>
      <c r="AXQ28" s="7"/>
      <c r="AXR28" s="7"/>
      <c r="AXS28" s="7"/>
      <c r="AXT28" s="7"/>
      <c r="AXU28" s="7"/>
      <c r="AXV28" s="7"/>
      <c r="AXW28" s="7"/>
      <c r="AXX28" s="7"/>
      <c r="AXY28" s="7"/>
      <c r="AXZ28" s="7"/>
      <c r="AYA28" s="7"/>
      <c r="AYB28" s="7"/>
      <c r="AYC28" s="7"/>
      <c r="AYD28" s="7"/>
      <c r="AYE28" s="7"/>
      <c r="AYF28" s="7"/>
      <c r="AYG28" s="7"/>
      <c r="AYH28" s="7"/>
      <c r="AYI28" s="7"/>
      <c r="AYJ28" s="7"/>
      <c r="AYK28" s="7"/>
      <c r="AYL28" s="7"/>
      <c r="AYM28" s="7"/>
      <c r="AYN28" s="7"/>
      <c r="AYO28" s="7"/>
      <c r="AYP28" s="7"/>
      <c r="AYQ28" s="7"/>
      <c r="AYR28" s="7"/>
      <c r="AYS28" s="7"/>
      <c r="AYT28" s="7"/>
      <c r="AYU28" s="7"/>
      <c r="AYV28" s="7"/>
      <c r="AYW28" s="7"/>
      <c r="AYX28" s="7"/>
      <c r="AYY28" s="7"/>
      <c r="AYZ28" s="7"/>
      <c r="AZA28" s="7"/>
      <c r="AZB28" s="7"/>
      <c r="AZC28" s="7"/>
      <c r="AZD28" s="7"/>
      <c r="AZE28" s="7"/>
      <c r="AZF28" s="7"/>
      <c r="AZG28" s="7"/>
      <c r="AZH28" s="7"/>
      <c r="AZI28" s="7"/>
      <c r="AZJ28" s="7"/>
      <c r="AZK28" s="7"/>
      <c r="AZL28" s="7"/>
      <c r="AZM28" s="7"/>
      <c r="AZN28" s="7"/>
      <c r="AZO28" s="7"/>
      <c r="AZP28" s="7"/>
      <c r="AZQ28" s="7"/>
      <c r="AZR28" s="7"/>
      <c r="AZS28" s="7"/>
      <c r="AZT28" s="7"/>
      <c r="AZU28" s="7"/>
      <c r="AZV28" s="7"/>
      <c r="AZW28" s="7"/>
      <c r="AZX28" s="7"/>
      <c r="AZY28" s="7"/>
      <c r="AZZ28" s="7"/>
      <c r="BAA28" s="7"/>
      <c r="BAB28" s="7"/>
      <c r="BAC28" s="7"/>
      <c r="BAD28" s="7"/>
      <c r="BAE28" s="7"/>
      <c r="BAF28" s="7"/>
      <c r="BAG28" s="7"/>
      <c r="BAH28" s="7"/>
      <c r="BAI28" s="7"/>
      <c r="BAJ28" s="7"/>
      <c r="BAK28" s="7"/>
      <c r="BAL28" s="7"/>
      <c r="BAM28" s="7"/>
      <c r="BAN28" s="7"/>
      <c r="BAO28" s="7"/>
      <c r="BAP28" s="7"/>
      <c r="BAQ28" s="7"/>
      <c r="BAR28" s="7"/>
      <c r="BAS28" s="7"/>
      <c r="BAT28" s="7"/>
      <c r="BAU28" s="7"/>
      <c r="BAV28" s="7"/>
      <c r="BAW28" s="7"/>
      <c r="BAX28" s="7"/>
      <c r="BAY28" s="7"/>
      <c r="BAZ28" s="7"/>
      <c r="BBA28" s="7"/>
      <c r="BBB28" s="7"/>
      <c r="BBC28" s="7"/>
      <c r="BBD28" s="7"/>
      <c r="BBE28" s="7"/>
      <c r="BBF28" s="7"/>
      <c r="BBG28" s="7"/>
      <c r="BBH28" s="7"/>
      <c r="BBI28" s="7"/>
      <c r="BBJ28" s="7"/>
      <c r="BBK28" s="7"/>
      <c r="BBL28" s="7"/>
      <c r="BBM28" s="7"/>
      <c r="BBN28" s="7"/>
      <c r="BBO28" s="7"/>
      <c r="BBP28" s="7"/>
      <c r="BBQ28" s="7"/>
      <c r="BBR28" s="7"/>
      <c r="BBS28" s="7"/>
      <c r="BBT28" s="7"/>
      <c r="BBU28" s="7"/>
      <c r="BBV28" s="7"/>
      <c r="BBW28" s="7"/>
      <c r="BBX28" s="7"/>
      <c r="BBY28" s="7"/>
      <c r="BBZ28" s="7"/>
      <c r="BCA28" s="7"/>
      <c r="BCB28" s="7"/>
      <c r="BCC28" s="7"/>
      <c r="BCD28" s="7"/>
      <c r="BCE28" s="7"/>
      <c r="BCF28" s="7"/>
      <c r="BCG28" s="7"/>
      <c r="BCH28" s="7"/>
      <c r="BCI28" s="7"/>
      <c r="BCJ28" s="7"/>
      <c r="BCK28" s="7"/>
      <c r="BCL28" s="7"/>
      <c r="BCM28" s="7"/>
      <c r="BCN28" s="7"/>
      <c r="BCO28" s="7"/>
      <c r="BCP28" s="7"/>
      <c r="BCQ28" s="7"/>
      <c r="BCR28" s="7"/>
      <c r="BCS28" s="7"/>
      <c r="BCT28" s="7"/>
      <c r="BCU28" s="7"/>
      <c r="BCV28" s="7"/>
      <c r="BCW28" s="7"/>
      <c r="BCX28" s="7"/>
      <c r="BCY28" s="7"/>
      <c r="BCZ28" s="7"/>
      <c r="BDA28" s="7"/>
      <c r="BDB28" s="7"/>
      <c r="BDC28" s="7"/>
      <c r="BDD28" s="7"/>
      <c r="BDE28" s="7"/>
      <c r="BDF28" s="7"/>
      <c r="BDG28" s="7"/>
      <c r="BDH28" s="7"/>
      <c r="BDI28" s="7"/>
      <c r="BDJ28" s="7"/>
      <c r="BDK28" s="7"/>
      <c r="BDL28" s="7"/>
      <c r="BDM28" s="7"/>
      <c r="BDN28" s="7"/>
      <c r="BDO28" s="7"/>
      <c r="BDP28" s="7"/>
      <c r="BDQ28" s="7"/>
    </row>
    <row r="29" spans="1:1473" x14ac:dyDescent="0.35">
      <c r="A29" s="7"/>
      <c r="B29" s="719" t="s">
        <v>773</v>
      </c>
      <c r="C29" s="720"/>
      <c r="D29" s="720"/>
      <c r="E29" s="720"/>
      <c r="F29" s="720"/>
      <c r="G29" s="721"/>
      <c r="H29" s="720"/>
      <c r="I29" s="722"/>
      <c r="J29" s="7"/>
      <c r="K29" s="7"/>
      <c r="L29" s="7"/>
      <c r="M29" s="7"/>
      <c r="N29" s="7"/>
      <c r="O29" s="7"/>
      <c r="P29" s="7"/>
      <c r="Q29" s="7"/>
      <c r="R29" s="7"/>
      <c r="S29" s="7"/>
      <c r="T29" s="7"/>
      <c r="U29" s="7"/>
      <c r="V29" s="7"/>
      <c r="W29" s="7"/>
      <c r="X29" s="7"/>
      <c r="Y29" s="7"/>
      <c r="Z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c r="IW29" s="7"/>
      <c r="IX29" s="7"/>
      <c r="IY29" s="7"/>
      <c r="IZ29" s="7"/>
      <c r="JA29" s="7"/>
      <c r="JB29" s="7"/>
      <c r="JC29" s="7"/>
      <c r="JD29" s="7"/>
      <c r="JE29" s="7"/>
      <c r="JF29" s="7"/>
      <c r="JG29" s="7"/>
      <c r="JH29" s="7"/>
      <c r="JI29" s="7"/>
      <c r="JJ29" s="7"/>
      <c r="JK29" s="7"/>
      <c r="JL29" s="7"/>
      <c r="JM29" s="7"/>
      <c r="JN29" s="7"/>
      <c r="JO29" s="7"/>
      <c r="JP29" s="7"/>
      <c r="JQ29" s="7"/>
      <c r="JR29" s="7"/>
      <c r="JS29" s="7"/>
      <c r="JT29" s="7"/>
      <c r="JU29" s="7"/>
      <c r="JV29" s="7"/>
      <c r="JW29" s="7"/>
      <c r="JX29" s="7"/>
      <c r="JY29" s="7"/>
      <c r="JZ29" s="7"/>
      <c r="KA29" s="7"/>
      <c r="KB29" s="7"/>
      <c r="KC29" s="7"/>
      <c r="KD29" s="7"/>
      <c r="KE29" s="7"/>
      <c r="KF29" s="7"/>
      <c r="KG29" s="7"/>
      <c r="KH29" s="7"/>
      <c r="KI29" s="7"/>
      <c r="KJ29" s="7"/>
      <c r="KK29" s="7"/>
      <c r="KL29" s="7"/>
      <c r="KM29" s="7"/>
      <c r="KN29" s="7"/>
      <c r="KO29" s="7"/>
      <c r="KP29" s="7"/>
      <c r="KQ29" s="7"/>
      <c r="KR29" s="7"/>
      <c r="KS29" s="7"/>
      <c r="KT29" s="7"/>
      <c r="KU29" s="7"/>
      <c r="KV29" s="7"/>
      <c r="KW29" s="7"/>
      <c r="KX29" s="7"/>
      <c r="KY29" s="7"/>
      <c r="KZ29" s="7"/>
      <c r="LA29" s="7"/>
      <c r="LB29" s="7"/>
      <c r="LC29" s="7"/>
      <c r="LD29" s="7"/>
      <c r="LE29" s="7"/>
      <c r="LF29" s="7"/>
      <c r="LG29" s="7"/>
      <c r="LH29" s="7"/>
      <c r="LI29" s="7"/>
      <c r="LJ29" s="7"/>
      <c r="LK29" s="7"/>
      <c r="LL29" s="7"/>
      <c r="LM29" s="7"/>
      <c r="LN29" s="7"/>
      <c r="LO29" s="7"/>
      <c r="LP29" s="7"/>
      <c r="LQ29" s="7"/>
      <c r="LR29" s="7"/>
      <c r="LS29" s="7"/>
      <c r="LT29" s="7"/>
      <c r="LU29" s="7"/>
      <c r="LV29" s="7"/>
      <c r="LW29" s="7"/>
      <c r="LX29" s="7"/>
      <c r="LY29" s="7"/>
      <c r="LZ29" s="7"/>
      <c r="MA29" s="7"/>
      <c r="MB29" s="7"/>
      <c r="MC29" s="7"/>
      <c r="MD29" s="7"/>
      <c r="ME29" s="7"/>
      <c r="MF29" s="7"/>
      <c r="MG29" s="7"/>
      <c r="MH29" s="7"/>
      <c r="MI29" s="7"/>
      <c r="MJ29" s="7"/>
      <c r="MK29" s="7"/>
      <c r="ML29" s="7"/>
      <c r="MM29" s="7"/>
      <c r="MN29" s="7"/>
      <c r="MO29" s="7"/>
      <c r="MP29" s="7"/>
      <c r="MQ29" s="7"/>
      <c r="MR29" s="7"/>
      <c r="MS29" s="7"/>
      <c r="MT29" s="7"/>
      <c r="MU29" s="7"/>
      <c r="MV29" s="7"/>
      <c r="MW29" s="7"/>
      <c r="MX29" s="7"/>
      <c r="MY29" s="7"/>
      <c r="MZ29" s="7"/>
      <c r="NA29" s="7"/>
      <c r="NB29" s="7"/>
      <c r="NC29" s="7"/>
      <c r="ND29" s="7"/>
      <c r="NE29" s="7"/>
      <c r="NF29" s="7"/>
      <c r="NG29" s="7"/>
      <c r="NH29" s="7"/>
      <c r="NI29" s="7"/>
      <c r="NJ29" s="7"/>
      <c r="NK29" s="7"/>
      <c r="NL29" s="7"/>
      <c r="NM29" s="7"/>
      <c r="NN29" s="7"/>
      <c r="NO29" s="7"/>
      <c r="NP29" s="7"/>
      <c r="NQ29" s="7"/>
      <c r="NR29" s="7"/>
      <c r="NS29" s="7"/>
      <c r="NT29" s="7"/>
      <c r="NU29" s="7"/>
      <c r="NV29" s="7"/>
      <c r="NW29" s="7"/>
      <c r="NX29" s="7"/>
      <c r="NY29" s="7"/>
      <c r="NZ29" s="7"/>
      <c r="OA29" s="7"/>
      <c r="OB29" s="7"/>
      <c r="OC29" s="7"/>
      <c r="OD29" s="7"/>
      <c r="OE29" s="7"/>
      <c r="OF29" s="7"/>
      <c r="OG29" s="7"/>
      <c r="OH29" s="7"/>
      <c r="OI29" s="7"/>
      <c r="OJ29" s="7"/>
      <c r="OK29" s="7"/>
      <c r="OL29" s="7"/>
      <c r="OM29" s="7"/>
      <c r="ON29" s="7"/>
      <c r="OO29" s="7"/>
      <c r="OP29" s="7"/>
      <c r="OQ29" s="7"/>
      <c r="OR29" s="7"/>
      <c r="OS29" s="7"/>
      <c r="OT29" s="7"/>
      <c r="OU29" s="7"/>
      <c r="OV29" s="7"/>
      <c r="OW29" s="7"/>
      <c r="OX29" s="7"/>
      <c r="OY29" s="7"/>
      <c r="OZ29" s="7"/>
      <c r="PA29" s="7"/>
      <c r="PB29" s="7"/>
      <c r="PC29" s="7"/>
      <c r="PD29" s="7"/>
      <c r="PE29" s="7"/>
      <c r="PF29" s="7"/>
      <c r="PG29" s="7"/>
      <c r="PH29" s="7"/>
      <c r="PI29" s="7"/>
      <c r="PJ29" s="7"/>
      <c r="PK29" s="7"/>
      <c r="PL29" s="7"/>
      <c r="PM29" s="7"/>
      <c r="PN29" s="7"/>
      <c r="PO29" s="7"/>
      <c r="PP29" s="7"/>
      <c r="PQ29" s="7"/>
      <c r="PR29" s="7"/>
      <c r="PS29" s="7"/>
      <c r="PT29" s="7"/>
      <c r="PU29" s="7"/>
      <c r="PV29" s="7"/>
      <c r="PW29" s="7"/>
      <c r="PX29" s="7"/>
      <c r="PY29" s="7"/>
      <c r="PZ29" s="7"/>
      <c r="QA29" s="7"/>
      <c r="QB29" s="7"/>
      <c r="QC29" s="7"/>
      <c r="QD29" s="7"/>
      <c r="QE29" s="7"/>
      <c r="QF29" s="7"/>
      <c r="QG29" s="7"/>
      <c r="QH29" s="7"/>
      <c r="QI29" s="7"/>
      <c r="QJ29" s="7"/>
      <c r="QK29" s="7"/>
      <c r="QL29" s="7"/>
      <c r="QM29" s="7"/>
      <c r="QN29" s="7"/>
      <c r="QO29" s="7"/>
      <c r="QP29" s="7"/>
      <c r="QQ29" s="7"/>
      <c r="QR29" s="7"/>
      <c r="QS29" s="7"/>
      <c r="QT29" s="7"/>
      <c r="QU29" s="7"/>
      <c r="QV29" s="7"/>
      <c r="QW29" s="7"/>
      <c r="QX29" s="7"/>
      <c r="QY29" s="7"/>
      <c r="QZ29" s="7"/>
      <c r="RA29" s="7"/>
      <c r="RB29" s="7"/>
      <c r="RC29" s="7"/>
      <c r="RD29" s="7"/>
      <c r="RE29" s="7"/>
      <c r="RF29" s="7"/>
      <c r="RG29" s="7"/>
      <c r="RH29" s="7"/>
      <c r="RI29" s="7"/>
      <c r="RJ29" s="7"/>
      <c r="RK29" s="7"/>
      <c r="RL29" s="7"/>
      <c r="RM29" s="7"/>
      <c r="RN29" s="7"/>
      <c r="RO29" s="7"/>
      <c r="RP29" s="7"/>
      <c r="RQ29" s="7"/>
      <c r="RR29" s="7"/>
      <c r="RS29" s="7"/>
      <c r="RT29" s="7"/>
      <c r="RU29" s="7"/>
      <c r="RV29" s="7"/>
      <c r="RW29" s="7"/>
      <c r="RX29" s="7"/>
      <c r="RY29" s="7"/>
      <c r="RZ29" s="7"/>
      <c r="SA29" s="7"/>
      <c r="SB29" s="7"/>
      <c r="SC29" s="7"/>
      <c r="SD29" s="7"/>
      <c r="SE29" s="7"/>
      <c r="SF29" s="7"/>
      <c r="SG29" s="7"/>
      <c r="SH29" s="7"/>
      <c r="SI29" s="7"/>
      <c r="SJ29" s="7"/>
      <c r="SK29" s="7"/>
      <c r="SL29" s="7"/>
      <c r="SM29" s="7"/>
      <c r="SN29" s="7"/>
      <c r="SO29" s="7"/>
      <c r="SP29" s="7"/>
      <c r="SQ29" s="7"/>
      <c r="SR29" s="7"/>
      <c r="SS29" s="7"/>
      <c r="ST29" s="7"/>
      <c r="SU29" s="7"/>
      <c r="SV29" s="7"/>
      <c r="SW29" s="7"/>
      <c r="SX29" s="7"/>
      <c r="SY29" s="7"/>
      <c r="SZ29" s="7"/>
      <c r="TA29" s="7"/>
      <c r="TB29" s="7"/>
      <c r="TC29" s="7"/>
      <c r="TD29" s="7"/>
      <c r="TE29" s="7"/>
      <c r="TF29" s="7"/>
      <c r="TG29" s="7"/>
      <c r="TH29" s="7"/>
      <c r="TI29" s="7"/>
      <c r="TJ29" s="7"/>
      <c r="TK29" s="7"/>
      <c r="TL29" s="7"/>
      <c r="TM29" s="7"/>
      <c r="TN29" s="7"/>
      <c r="TO29" s="7"/>
      <c r="TP29" s="7"/>
      <c r="TQ29" s="7"/>
      <c r="TR29" s="7"/>
      <c r="TS29" s="7"/>
      <c r="TT29" s="7"/>
      <c r="TU29" s="7"/>
      <c r="TV29" s="7"/>
      <c r="TW29" s="7"/>
      <c r="TX29" s="7"/>
      <c r="TY29" s="7"/>
      <c r="TZ29" s="7"/>
      <c r="UA29" s="7"/>
      <c r="UB29" s="7"/>
      <c r="UC29" s="7"/>
      <c r="UD29" s="7"/>
      <c r="UE29" s="7"/>
      <c r="UF29" s="7"/>
      <c r="UG29" s="7"/>
      <c r="UH29" s="7"/>
      <c r="UI29" s="7"/>
      <c r="UJ29" s="7"/>
      <c r="UK29" s="7"/>
      <c r="UL29" s="7"/>
      <c r="UM29" s="7"/>
      <c r="UN29" s="7"/>
      <c r="UO29" s="7"/>
      <c r="UP29" s="7"/>
      <c r="UQ29" s="7"/>
      <c r="UR29" s="7"/>
      <c r="US29" s="7"/>
      <c r="UT29" s="7"/>
      <c r="UU29" s="7"/>
      <c r="UV29" s="7"/>
      <c r="UW29" s="7"/>
      <c r="UX29" s="7"/>
      <c r="UY29" s="7"/>
      <c r="UZ29" s="7"/>
      <c r="VA29" s="7"/>
      <c r="VB29" s="7"/>
      <c r="VC29" s="7"/>
      <c r="VD29" s="7"/>
      <c r="VE29" s="7"/>
      <c r="VF29" s="7"/>
      <c r="VG29" s="7"/>
      <c r="VH29" s="7"/>
      <c r="VI29" s="7"/>
      <c r="VJ29" s="7"/>
      <c r="VK29" s="7"/>
      <c r="VL29" s="7"/>
      <c r="VM29" s="7"/>
      <c r="VN29" s="7"/>
      <c r="VO29" s="7"/>
      <c r="VP29" s="7"/>
      <c r="VQ29" s="7"/>
      <c r="VR29" s="7"/>
      <c r="VS29" s="7"/>
      <c r="VT29" s="7"/>
      <c r="VU29" s="7"/>
      <c r="VV29" s="7"/>
      <c r="VW29" s="7"/>
      <c r="VX29" s="7"/>
      <c r="VY29" s="7"/>
      <c r="VZ29" s="7"/>
      <c r="WA29" s="7"/>
      <c r="WB29" s="7"/>
      <c r="WC29" s="7"/>
      <c r="WD29" s="7"/>
      <c r="WE29" s="7"/>
      <c r="WF29" s="7"/>
      <c r="WG29" s="7"/>
      <c r="WH29" s="7"/>
      <c r="WI29" s="7"/>
      <c r="WJ29" s="7"/>
      <c r="WK29" s="7"/>
      <c r="WL29" s="7"/>
      <c r="WM29" s="7"/>
      <c r="WN29" s="7"/>
      <c r="WO29" s="7"/>
      <c r="WP29" s="7"/>
      <c r="WQ29" s="7"/>
      <c r="WR29" s="7"/>
      <c r="WS29" s="7"/>
      <c r="WT29" s="7"/>
      <c r="WU29" s="7"/>
      <c r="WV29" s="7"/>
      <c r="WW29" s="7"/>
      <c r="WX29" s="7"/>
      <c r="WY29" s="7"/>
      <c r="WZ29" s="7"/>
      <c r="XA29" s="7"/>
      <c r="XB29" s="7"/>
      <c r="XC29" s="7"/>
      <c r="XD29" s="7"/>
      <c r="XE29" s="7"/>
      <c r="XF29" s="7"/>
      <c r="XG29" s="7"/>
      <c r="XH29" s="7"/>
      <c r="XI29" s="7"/>
      <c r="XJ29" s="7"/>
      <c r="XK29" s="7"/>
      <c r="XL29" s="7"/>
      <c r="XM29" s="7"/>
      <c r="XN29" s="7"/>
      <c r="XO29" s="7"/>
      <c r="XP29" s="7"/>
      <c r="XQ29" s="7"/>
      <c r="XR29" s="7"/>
      <c r="XS29" s="7"/>
      <c r="XT29" s="7"/>
      <c r="XU29" s="7"/>
      <c r="XV29" s="7"/>
      <c r="XW29" s="7"/>
      <c r="XX29" s="7"/>
      <c r="XY29" s="7"/>
      <c r="XZ29" s="7"/>
      <c r="YA29" s="7"/>
      <c r="YB29" s="7"/>
      <c r="YC29" s="7"/>
      <c r="YD29" s="7"/>
      <c r="YE29" s="7"/>
      <c r="YF29" s="7"/>
      <c r="YG29" s="7"/>
      <c r="YH29" s="7"/>
      <c r="YI29" s="7"/>
      <c r="YJ29" s="7"/>
      <c r="YK29" s="7"/>
      <c r="YL29" s="7"/>
      <c r="YM29" s="7"/>
      <c r="YN29" s="7"/>
      <c r="YO29" s="7"/>
      <c r="YP29" s="7"/>
      <c r="YQ29" s="7"/>
      <c r="YR29" s="7"/>
      <c r="YS29" s="7"/>
      <c r="YT29" s="7"/>
      <c r="YU29" s="7"/>
      <c r="YV29" s="7"/>
      <c r="YW29" s="7"/>
      <c r="YX29" s="7"/>
      <c r="YY29" s="7"/>
      <c r="YZ29" s="7"/>
      <c r="ZA29" s="7"/>
      <c r="ZB29" s="7"/>
      <c r="ZC29" s="7"/>
      <c r="ZD29" s="7"/>
      <c r="ZE29" s="7"/>
      <c r="ZF29" s="7"/>
      <c r="ZG29" s="7"/>
      <c r="ZH29" s="7"/>
      <c r="ZI29" s="7"/>
      <c r="ZJ29" s="7"/>
      <c r="ZK29" s="7"/>
      <c r="ZL29" s="7"/>
      <c r="ZM29" s="7"/>
      <c r="ZN29" s="7"/>
      <c r="ZO29" s="7"/>
      <c r="ZP29" s="7"/>
      <c r="ZQ29" s="7"/>
      <c r="ZR29" s="7"/>
      <c r="ZS29" s="7"/>
      <c r="ZT29" s="7"/>
      <c r="ZU29" s="7"/>
      <c r="ZV29" s="7"/>
      <c r="ZW29" s="7"/>
      <c r="ZX29" s="7"/>
      <c r="ZY29" s="7"/>
      <c r="ZZ29" s="7"/>
      <c r="AAA29" s="7"/>
      <c r="AAB29" s="7"/>
      <c r="AAC29" s="7"/>
      <c r="AAD29" s="7"/>
      <c r="AAE29" s="7"/>
      <c r="AAF29" s="7"/>
      <c r="AAG29" s="7"/>
      <c r="AAH29" s="7"/>
      <c r="AAI29" s="7"/>
      <c r="AAJ29" s="7"/>
      <c r="AAK29" s="7"/>
      <c r="AAL29" s="7"/>
      <c r="AAM29" s="7"/>
      <c r="AAN29" s="7"/>
      <c r="AAO29" s="7"/>
      <c r="AAP29" s="7"/>
      <c r="AAQ29" s="7"/>
      <c r="AAR29" s="7"/>
      <c r="AAS29" s="7"/>
      <c r="AAT29" s="7"/>
      <c r="AAU29" s="7"/>
      <c r="AAV29" s="7"/>
      <c r="AAW29" s="7"/>
      <c r="AAX29" s="7"/>
      <c r="AAY29" s="7"/>
      <c r="AAZ29" s="7"/>
      <c r="ABA29" s="7"/>
      <c r="ABB29" s="7"/>
      <c r="ABC29" s="7"/>
      <c r="ABD29" s="7"/>
      <c r="ABE29" s="7"/>
      <c r="ABF29" s="7"/>
      <c r="ABG29" s="7"/>
      <c r="ABH29" s="7"/>
      <c r="ABI29" s="7"/>
      <c r="ABJ29" s="7"/>
      <c r="ABK29" s="7"/>
      <c r="ABL29" s="7"/>
      <c r="ABM29" s="7"/>
      <c r="ABN29" s="7"/>
      <c r="ABO29" s="7"/>
      <c r="ABP29" s="7"/>
      <c r="ABQ29" s="7"/>
      <c r="ABR29" s="7"/>
      <c r="ABS29" s="7"/>
      <c r="ABT29" s="7"/>
      <c r="ABU29" s="7"/>
      <c r="ABV29" s="7"/>
      <c r="ABW29" s="7"/>
      <c r="ABX29" s="7"/>
      <c r="ABY29" s="7"/>
      <c r="ABZ29" s="7"/>
      <c r="ACA29" s="7"/>
      <c r="ACB29" s="7"/>
      <c r="ACC29" s="7"/>
      <c r="ACD29" s="7"/>
      <c r="ACE29" s="7"/>
      <c r="ACF29" s="7"/>
      <c r="ACG29" s="7"/>
      <c r="ACH29" s="7"/>
      <c r="ACI29" s="7"/>
      <c r="ACJ29" s="7"/>
      <c r="ACK29" s="7"/>
      <c r="ACL29" s="7"/>
      <c r="ACM29" s="7"/>
      <c r="ACN29" s="7"/>
      <c r="ACO29" s="7"/>
      <c r="ACP29" s="7"/>
      <c r="ACQ29" s="7"/>
      <c r="ACR29" s="7"/>
      <c r="ACS29" s="7"/>
      <c r="ACT29" s="7"/>
      <c r="ACU29" s="7"/>
      <c r="ACV29" s="7"/>
      <c r="ACW29" s="7"/>
      <c r="ACX29" s="7"/>
      <c r="ACY29" s="7"/>
      <c r="ACZ29" s="7"/>
      <c r="ADA29" s="7"/>
      <c r="ADB29" s="7"/>
      <c r="ADC29" s="7"/>
      <c r="ADD29" s="7"/>
      <c r="ADE29" s="7"/>
      <c r="ADF29" s="7"/>
      <c r="ADG29" s="7"/>
      <c r="ADH29" s="7"/>
      <c r="ADI29" s="7"/>
      <c r="ADJ29" s="7"/>
      <c r="ADK29" s="7"/>
      <c r="ADL29" s="7"/>
      <c r="ADM29" s="7"/>
      <c r="ADN29" s="7"/>
      <c r="ADO29" s="7"/>
      <c r="ADP29" s="7"/>
      <c r="ADQ29" s="7"/>
      <c r="ADR29" s="7"/>
      <c r="ADS29" s="7"/>
      <c r="ADT29" s="7"/>
      <c r="ADU29" s="7"/>
      <c r="ADV29" s="7"/>
      <c r="ADW29" s="7"/>
      <c r="ADX29" s="7"/>
      <c r="ADY29" s="7"/>
      <c r="ADZ29" s="7"/>
      <c r="AEA29" s="7"/>
      <c r="AEB29" s="7"/>
      <c r="AEC29" s="7"/>
      <c r="AED29" s="7"/>
      <c r="AEE29" s="7"/>
      <c r="AEF29" s="7"/>
      <c r="AEG29" s="7"/>
      <c r="AEH29" s="7"/>
      <c r="AEI29" s="7"/>
      <c r="AEJ29" s="7"/>
      <c r="AEK29" s="7"/>
      <c r="AEL29" s="7"/>
      <c r="AEM29" s="7"/>
      <c r="AEN29" s="7"/>
      <c r="AEO29" s="7"/>
      <c r="AEP29" s="7"/>
      <c r="AEQ29" s="7"/>
      <c r="AER29" s="7"/>
      <c r="AES29" s="7"/>
      <c r="AET29" s="7"/>
      <c r="AEU29" s="7"/>
      <c r="AEV29" s="7"/>
      <c r="AEW29" s="7"/>
      <c r="AEX29" s="7"/>
      <c r="AEY29" s="7"/>
      <c r="AEZ29" s="7"/>
      <c r="AFA29" s="7"/>
      <c r="AFB29" s="7"/>
      <c r="AFC29" s="7"/>
      <c r="AFD29" s="7"/>
      <c r="AFE29" s="7"/>
      <c r="AFF29" s="7"/>
      <c r="AFG29" s="7"/>
      <c r="AFH29" s="7"/>
      <c r="AFI29" s="7"/>
      <c r="AFJ29" s="7"/>
      <c r="AFK29" s="7"/>
      <c r="AFL29" s="7"/>
      <c r="AFM29" s="7"/>
      <c r="AFN29" s="7"/>
      <c r="AFO29" s="7"/>
      <c r="AFP29" s="7"/>
      <c r="AFQ29" s="7"/>
      <c r="AFR29" s="7"/>
      <c r="AFS29" s="7"/>
      <c r="AFT29" s="7"/>
      <c r="AFU29" s="7"/>
      <c r="AFV29" s="7"/>
      <c r="AFW29" s="7"/>
      <c r="AFX29" s="7"/>
      <c r="AFY29" s="7"/>
      <c r="AFZ29" s="7"/>
      <c r="AGA29" s="7"/>
      <c r="AGB29" s="7"/>
      <c r="AGC29" s="7"/>
      <c r="AGD29" s="7"/>
      <c r="AGE29" s="7"/>
      <c r="AGF29" s="7"/>
      <c r="AGG29" s="7"/>
      <c r="AGH29" s="7"/>
      <c r="AGI29" s="7"/>
      <c r="AGJ29" s="7"/>
      <c r="AGK29" s="7"/>
      <c r="AGL29" s="7"/>
      <c r="AGM29" s="7"/>
      <c r="AGN29" s="7"/>
      <c r="AGO29" s="7"/>
      <c r="AGP29" s="7"/>
      <c r="AGQ29" s="7"/>
      <c r="AGR29" s="7"/>
      <c r="AGS29" s="7"/>
      <c r="AGT29" s="7"/>
      <c r="AGU29" s="7"/>
      <c r="AGV29" s="7"/>
      <c r="AGW29" s="7"/>
      <c r="AGX29" s="7"/>
      <c r="AGY29" s="7"/>
      <c r="AGZ29" s="7"/>
      <c r="AHA29" s="7"/>
      <c r="AHB29" s="7"/>
      <c r="AHC29" s="7"/>
      <c r="AHD29" s="7"/>
      <c r="AHE29" s="7"/>
      <c r="AHF29" s="7"/>
      <c r="AHG29" s="7"/>
      <c r="AHH29" s="7"/>
      <c r="AHI29" s="7"/>
      <c r="AHJ29" s="7"/>
      <c r="AHK29" s="7"/>
      <c r="AHL29" s="7"/>
      <c r="AHM29" s="7"/>
      <c r="AHN29" s="7"/>
      <c r="AHO29" s="7"/>
      <c r="AHP29" s="7"/>
      <c r="AHQ29" s="7"/>
      <c r="AHR29" s="7"/>
      <c r="AHS29" s="7"/>
      <c r="AHT29" s="7"/>
      <c r="AHU29" s="7"/>
      <c r="AHV29" s="7"/>
      <c r="AHW29" s="7"/>
      <c r="AHX29" s="7"/>
      <c r="AHY29" s="7"/>
      <c r="AHZ29" s="7"/>
      <c r="AIA29" s="7"/>
      <c r="AIB29" s="7"/>
      <c r="AIC29" s="7"/>
      <c r="AID29" s="7"/>
      <c r="AIE29" s="7"/>
      <c r="AIF29" s="7"/>
      <c r="AIG29" s="7"/>
      <c r="AIH29" s="7"/>
      <c r="AII29" s="7"/>
      <c r="AIJ29" s="7"/>
      <c r="AIK29" s="7"/>
      <c r="AIL29" s="7"/>
      <c r="AIM29" s="7"/>
      <c r="AIN29" s="7"/>
      <c r="AIO29" s="7"/>
      <c r="AIP29" s="7"/>
      <c r="AIQ29" s="7"/>
      <c r="AIR29" s="7"/>
      <c r="AIS29" s="7"/>
      <c r="AIT29" s="7"/>
      <c r="AIU29" s="7"/>
      <c r="AIV29" s="7"/>
      <c r="AIW29" s="7"/>
      <c r="AIX29" s="7"/>
      <c r="AIY29" s="7"/>
      <c r="AIZ29" s="7"/>
      <c r="AJA29" s="7"/>
      <c r="AJB29" s="7"/>
      <c r="AJC29" s="7"/>
      <c r="AJD29" s="7"/>
      <c r="AJE29" s="7"/>
      <c r="AJF29" s="7"/>
      <c r="AJG29" s="7"/>
      <c r="AJH29" s="7"/>
      <c r="AJI29" s="7"/>
      <c r="AJJ29" s="7"/>
      <c r="AJK29" s="7"/>
      <c r="AJL29" s="7"/>
      <c r="AJM29" s="7"/>
      <c r="AJN29" s="7"/>
      <c r="AJO29" s="7"/>
      <c r="AJP29" s="7"/>
      <c r="AJQ29" s="7"/>
      <c r="AJR29" s="7"/>
      <c r="AJS29" s="7"/>
      <c r="AJT29" s="7"/>
      <c r="AJU29" s="7"/>
      <c r="AJV29" s="7"/>
      <c r="AJW29" s="7"/>
      <c r="AJX29" s="7"/>
      <c r="AJY29" s="7"/>
      <c r="AJZ29" s="7"/>
      <c r="AKA29" s="7"/>
      <c r="AKB29" s="7"/>
      <c r="AKC29" s="7"/>
      <c r="AKD29" s="7"/>
      <c r="AKE29" s="7"/>
      <c r="AKF29" s="7"/>
      <c r="AKG29" s="7"/>
      <c r="AKH29" s="7"/>
      <c r="AKI29" s="7"/>
      <c r="AKJ29" s="7"/>
      <c r="AKK29" s="7"/>
      <c r="AKL29" s="7"/>
      <c r="AKM29" s="7"/>
      <c r="AKN29" s="7"/>
      <c r="AKO29" s="7"/>
      <c r="AKP29" s="7"/>
      <c r="AKQ29" s="7"/>
      <c r="AKR29" s="7"/>
      <c r="AKS29" s="7"/>
      <c r="AKT29" s="7"/>
      <c r="AKU29" s="7"/>
      <c r="AKV29" s="7"/>
      <c r="AKW29" s="7"/>
      <c r="AKX29" s="7"/>
      <c r="AKY29" s="7"/>
      <c r="AKZ29" s="7"/>
      <c r="ALA29" s="7"/>
      <c r="ALB29" s="7"/>
      <c r="ALC29" s="7"/>
      <c r="ALD29" s="7"/>
      <c r="ALE29" s="7"/>
      <c r="ALF29" s="7"/>
      <c r="ALG29" s="7"/>
      <c r="ALH29" s="7"/>
      <c r="ALI29" s="7"/>
      <c r="ALJ29" s="7"/>
      <c r="ALK29" s="7"/>
      <c r="ALL29" s="7"/>
      <c r="ALM29" s="7"/>
      <c r="ALN29" s="7"/>
      <c r="ALO29" s="7"/>
      <c r="ALP29" s="7"/>
      <c r="ALQ29" s="7"/>
      <c r="ALR29" s="7"/>
      <c r="ALS29" s="7"/>
      <c r="ALT29" s="7"/>
      <c r="ALU29" s="7"/>
      <c r="ALV29" s="7"/>
      <c r="ALW29" s="7"/>
      <c r="ALX29" s="7"/>
      <c r="ALY29" s="7"/>
      <c r="ALZ29" s="7"/>
      <c r="AMA29" s="7"/>
      <c r="AMB29" s="7"/>
      <c r="AMC29" s="7"/>
      <c r="AMD29" s="7"/>
      <c r="AME29" s="7"/>
      <c r="AMF29" s="7"/>
      <c r="AMG29" s="7"/>
      <c r="AMH29" s="7"/>
      <c r="AMI29" s="7"/>
      <c r="AMJ29" s="7"/>
      <c r="AMK29" s="7"/>
      <c r="AML29" s="7"/>
      <c r="AMM29" s="7"/>
      <c r="AMN29" s="7"/>
      <c r="AMO29" s="7"/>
      <c r="AMP29" s="7"/>
      <c r="AMQ29" s="7"/>
      <c r="AMR29" s="7"/>
      <c r="AMS29" s="7"/>
      <c r="AMT29" s="7"/>
      <c r="AMU29" s="7"/>
      <c r="AMV29" s="7"/>
      <c r="AMW29" s="7"/>
      <c r="AMX29" s="7"/>
      <c r="AMY29" s="7"/>
      <c r="AMZ29" s="7"/>
      <c r="ANA29" s="7"/>
      <c r="ANB29" s="7"/>
      <c r="ANC29" s="7"/>
      <c r="AND29" s="7"/>
      <c r="ANE29" s="7"/>
      <c r="ANF29" s="7"/>
      <c r="ANG29" s="7"/>
      <c r="ANH29" s="7"/>
      <c r="ANI29" s="7"/>
      <c r="ANJ29" s="7"/>
      <c r="ANK29" s="7"/>
      <c r="ANL29" s="7"/>
      <c r="ANM29" s="7"/>
      <c r="ANN29" s="7"/>
      <c r="ANO29" s="7"/>
      <c r="ANP29" s="7"/>
      <c r="ANQ29" s="7"/>
      <c r="ANR29" s="7"/>
      <c r="ANS29" s="7"/>
      <c r="ANT29" s="7"/>
      <c r="ANU29" s="7"/>
      <c r="ANV29" s="7"/>
      <c r="ANW29" s="7"/>
      <c r="ANX29" s="7"/>
      <c r="ANY29" s="7"/>
      <c r="ANZ29" s="7"/>
      <c r="AOA29" s="7"/>
      <c r="AOB29" s="7"/>
      <c r="AOC29" s="7"/>
      <c r="AOD29" s="7"/>
      <c r="AOE29" s="7"/>
      <c r="AOF29" s="7"/>
      <c r="AOG29" s="7"/>
      <c r="AOH29" s="7"/>
      <c r="AOI29" s="7"/>
      <c r="AOJ29" s="7"/>
      <c r="AOK29" s="7"/>
      <c r="AOL29" s="7"/>
      <c r="AOM29" s="7"/>
      <c r="AON29" s="7"/>
      <c r="AOO29" s="7"/>
      <c r="AOP29" s="7"/>
      <c r="AOQ29" s="7"/>
      <c r="AOR29" s="7"/>
      <c r="AOS29" s="7"/>
      <c r="AOT29" s="7"/>
      <c r="AOU29" s="7"/>
      <c r="AOV29" s="7"/>
      <c r="AOW29" s="7"/>
      <c r="AOX29" s="7"/>
      <c r="AOY29" s="7"/>
      <c r="AOZ29" s="7"/>
      <c r="APA29" s="7"/>
      <c r="APB29" s="7"/>
      <c r="APC29" s="7"/>
      <c r="APD29" s="7"/>
      <c r="APE29" s="7"/>
      <c r="APF29" s="7"/>
      <c r="APG29" s="7"/>
      <c r="APH29" s="7"/>
      <c r="API29" s="7"/>
      <c r="APJ29" s="7"/>
      <c r="APK29" s="7"/>
      <c r="APL29" s="7"/>
      <c r="APM29" s="7"/>
      <c r="APN29" s="7"/>
      <c r="APO29" s="7"/>
      <c r="APP29" s="7"/>
      <c r="APQ29" s="7"/>
      <c r="APR29" s="7"/>
      <c r="APS29" s="7"/>
      <c r="APT29" s="7"/>
      <c r="APU29" s="7"/>
      <c r="APV29" s="7"/>
      <c r="APW29" s="7"/>
      <c r="APX29" s="7"/>
      <c r="APY29" s="7"/>
      <c r="APZ29" s="7"/>
      <c r="AQA29" s="7"/>
      <c r="AQB29" s="7"/>
      <c r="AQC29" s="7"/>
      <c r="AQD29" s="7"/>
      <c r="AQE29" s="7"/>
      <c r="AQF29" s="7"/>
      <c r="AQG29" s="7"/>
      <c r="AQH29" s="7"/>
      <c r="AQI29" s="7"/>
      <c r="AQJ29" s="7"/>
      <c r="AQK29" s="7"/>
      <c r="AQL29" s="7"/>
      <c r="AQM29" s="7"/>
      <c r="AQN29" s="7"/>
      <c r="AQO29" s="7"/>
      <c r="AQP29" s="7"/>
      <c r="AQQ29" s="7"/>
      <c r="AQR29" s="7"/>
      <c r="AQS29" s="7"/>
      <c r="AQT29" s="7"/>
      <c r="AQU29" s="7"/>
      <c r="AQV29" s="7"/>
      <c r="AQW29" s="7"/>
      <c r="AQX29" s="7"/>
      <c r="AQY29" s="7"/>
      <c r="AQZ29" s="7"/>
      <c r="ARA29" s="7"/>
      <c r="ARB29" s="7"/>
      <c r="ARC29" s="7"/>
      <c r="ARD29" s="7"/>
      <c r="ARE29" s="7"/>
      <c r="ARF29" s="7"/>
      <c r="ARG29" s="7"/>
      <c r="ARH29" s="7"/>
      <c r="ARI29" s="7"/>
      <c r="ARJ29" s="7"/>
      <c r="ARK29" s="7"/>
      <c r="ARL29" s="7"/>
      <c r="ARM29" s="7"/>
      <c r="ARN29" s="7"/>
      <c r="ARO29" s="7"/>
      <c r="ARP29" s="7"/>
      <c r="ARQ29" s="7"/>
      <c r="ARR29" s="7"/>
      <c r="ARS29" s="7"/>
      <c r="ART29" s="7"/>
      <c r="ARU29" s="7"/>
      <c r="ARV29" s="7"/>
      <c r="ARW29" s="7"/>
      <c r="ARX29" s="7"/>
      <c r="ARY29" s="7"/>
      <c r="ARZ29" s="7"/>
      <c r="ASA29" s="7"/>
      <c r="ASB29" s="7"/>
      <c r="ASC29" s="7"/>
      <c r="ASD29" s="7"/>
      <c r="ASE29" s="7"/>
      <c r="ASF29" s="7"/>
      <c r="ASG29" s="7"/>
      <c r="ASH29" s="7"/>
      <c r="ASI29" s="7"/>
      <c r="ASJ29" s="7"/>
      <c r="ASK29" s="7"/>
      <c r="ASL29" s="7"/>
      <c r="ASM29" s="7"/>
      <c r="ASN29" s="7"/>
      <c r="ASO29" s="7"/>
      <c r="ASP29" s="7"/>
      <c r="ASQ29" s="7"/>
      <c r="ASR29" s="7"/>
      <c r="ASS29" s="7"/>
      <c r="AST29" s="7"/>
      <c r="ASU29" s="7"/>
      <c r="ASV29" s="7"/>
      <c r="ASW29" s="7"/>
      <c r="ASX29" s="7"/>
      <c r="ASY29" s="7"/>
      <c r="ASZ29" s="7"/>
      <c r="ATA29" s="7"/>
      <c r="ATB29" s="7"/>
      <c r="ATC29" s="7"/>
      <c r="ATD29" s="7"/>
      <c r="ATE29" s="7"/>
      <c r="ATF29" s="7"/>
      <c r="ATG29" s="7"/>
      <c r="ATH29" s="7"/>
      <c r="ATI29" s="7"/>
      <c r="ATJ29" s="7"/>
      <c r="ATK29" s="7"/>
      <c r="ATL29" s="7"/>
      <c r="ATM29" s="7"/>
      <c r="ATN29" s="7"/>
      <c r="ATO29" s="7"/>
      <c r="ATP29" s="7"/>
      <c r="ATQ29" s="7"/>
      <c r="ATR29" s="7"/>
      <c r="ATS29" s="7"/>
      <c r="ATT29" s="7"/>
      <c r="ATU29" s="7"/>
      <c r="ATV29" s="7"/>
      <c r="ATW29" s="7"/>
      <c r="ATX29" s="7"/>
      <c r="ATY29" s="7"/>
      <c r="ATZ29" s="7"/>
      <c r="AUA29" s="7"/>
      <c r="AUB29" s="7"/>
      <c r="AUC29" s="7"/>
      <c r="AUD29" s="7"/>
      <c r="AUE29" s="7"/>
      <c r="AUF29" s="7"/>
      <c r="AUG29" s="7"/>
      <c r="AUH29" s="7"/>
      <c r="AUI29" s="7"/>
      <c r="AUJ29" s="7"/>
      <c r="AUK29" s="7"/>
      <c r="AUL29" s="7"/>
      <c r="AUM29" s="7"/>
      <c r="AUN29" s="7"/>
      <c r="AUO29" s="7"/>
      <c r="AUP29" s="7"/>
      <c r="AUQ29" s="7"/>
      <c r="AUR29" s="7"/>
      <c r="AUS29" s="7"/>
      <c r="AUT29" s="7"/>
      <c r="AUU29" s="7"/>
      <c r="AUV29" s="7"/>
      <c r="AUW29" s="7"/>
      <c r="AUX29" s="7"/>
      <c r="AUY29" s="7"/>
      <c r="AUZ29" s="7"/>
      <c r="AVA29" s="7"/>
      <c r="AVB29" s="7"/>
      <c r="AVC29" s="7"/>
      <c r="AVD29" s="7"/>
      <c r="AVE29" s="7"/>
      <c r="AVF29" s="7"/>
      <c r="AVG29" s="7"/>
      <c r="AVH29" s="7"/>
      <c r="AVI29" s="7"/>
      <c r="AVJ29" s="7"/>
      <c r="AVK29" s="7"/>
      <c r="AVL29" s="7"/>
      <c r="AVM29" s="7"/>
      <c r="AVN29" s="7"/>
      <c r="AVO29" s="7"/>
      <c r="AVP29" s="7"/>
      <c r="AVQ29" s="7"/>
      <c r="AVR29" s="7"/>
      <c r="AVS29" s="7"/>
      <c r="AVT29" s="7"/>
      <c r="AVU29" s="7"/>
      <c r="AVV29" s="7"/>
      <c r="AVW29" s="7"/>
      <c r="AVX29" s="7"/>
      <c r="AVY29" s="7"/>
      <c r="AVZ29" s="7"/>
      <c r="AWA29" s="7"/>
      <c r="AWB29" s="7"/>
      <c r="AWC29" s="7"/>
      <c r="AWD29" s="7"/>
      <c r="AWE29" s="7"/>
      <c r="AWF29" s="7"/>
      <c r="AWG29" s="7"/>
      <c r="AWH29" s="7"/>
      <c r="AWI29" s="7"/>
      <c r="AWJ29" s="7"/>
      <c r="AWK29" s="7"/>
      <c r="AWL29" s="7"/>
      <c r="AWM29" s="7"/>
      <c r="AWN29" s="7"/>
      <c r="AWO29" s="7"/>
      <c r="AWP29" s="7"/>
      <c r="AWQ29" s="7"/>
      <c r="AWR29" s="7"/>
      <c r="AWS29" s="7"/>
      <c r="AWT29" s="7"/>
      <c r="AWU29" s="7"/>
      <c r="AWV29" s="7"/>
      <c r="AWW29" s="7"/>
      <c r="AWX29" s="7"/>
      <c r="AWY29" s="7"/>
      <c r="AWZ29" s="7"/>
      <c r="AXA29" s="7"/>
      <c r="AXB29" s="7"/>
      <c r="AXC29" s="7"/>
      <c r="AXD29" s="7"/>
      <c r="AXE29" s="7"/>
      <c r="AXF29" s="7"/>
      <c r="AXG29" s="7"/>
      <c r="AXH29" s="7"/>
      <c r="AXI29" s="7"/>
      <c r="AXJ29" s="7"/>
      <c r="AXK29" s="7"/>
      <c r="AXL29" s="7"/>
      <c r="AXM29" s="7"/>
      <c r="AXN29" s="7"/>
      <c r="AXO29" s="7"/>
      <c r="AXP29" s="7"/>
      <c r="AXQ29" s="7"/>
      <c r="AXR29" s="7"/>
      <c r="AXS29" s="7"/>
      <c r="AXT29" s="7"/>
      <c r="AXU29" s="7"/>
      <c r="AXV29" s="7"/>
      <c r="AXW29" s="7"/>
      <c r="AXX29" s="7"/>
      <c r="AXY29" s="7"/>
      <c r="AXZ29" s="7"/>
      <c r="AYA29" s="7"/>
      <c r="AYB29" s="7"/>
      <c r="AYC29" s="7"/>
      <c r="AYD29" s="7"/>
      <c r="AYE29" s="7"/>
      <c r="AYF29" s="7"/>
      <c r="AYG29" s="7"/>
      <c r="AYH29" s="7"/>
      <c r="AYI29" s="7"/>
      <c r="AYJ29" s="7"/>
      <c r="AYK29" s="7"/>
      <c r="AYL29" s="7"/>
      <c r="AYM29" s="7"/>
      <c r="AYN29" s="7"/>
      <c r="AYO29" s="7"/>
      <c r="AYP29" s="7"/>
      <c r="AYQ29" s="7"/>
      <c r="AYR29" s="7"/>
      <c r="AYS29" s="7"/>
      <c r="AYT29" s="7"/>
      <c r="AYU29" s="7"/>
      <c r="AYV29" s="7"/>
      <c r="AYW29" s="7"/>
      <c r="AYX29" s="7"/>
      <c r="AYY29" s="7"/>
      <c r="AYZ29" s="7"/>
      <c r="AZA29" s="7"/>
      <c r="AZB29" s="7"/>
      <c r="AZC29" s="7"/>
      <c r="AZD29" s="7"/>
      <c r="AZE29" s="7"/>
      <c r="AZF29" s="7"/>
      <c r="AZG29" s="7"/>
      <c r="AZH29" s="7"/>
      <c r="AZI29" s="7"/>
      <c r="AZJ29" s="7"/>
      <c r="AZK29" s="7"/>
      <c r="AZL29" s="7"/>
      <c r="AZM29" s="7"/>
      <c r="AZN29" s="7"/>
      <c r="AZO29" s="7"/>
      <c r="AZP29" s="7"/>
      <c r="AZQ29" s="7"/>
      <c r="AZR29" s="7"/>
      <c r="AZS29" s="7"/>
      <c r="AZT29" s="7"/>
      <c r="AZU29" s="7"/>
      <c r="AZV29" s="7"/>
      <c r="AZW29" s="7"/>
      <c r="AZX29" s="7"/>
      <c r="AZY29" s="7"/>
      <c r="AZZ29" s="7"/>
      <c r="BAA29" s="7"/>
      <c r="BAB29" s="7"/>
      <c r="BAC29" s="7"/>
      <c r="BAD29" s="7"/>
      <c r="BAE29" s="7"/>
      <c r="BAF29" s="7"/>
      <c r="BAG29" s="7"/>
      <c r="BAH29" s="7"/>
      <c r="BAI29" s="7"/>
      <c r="BAJ29" s="7"/>
      <c r="BAK29" s="7"/>
      <c r="BAL29" s="7"/>
      <c r="BAM29" s="7"/>
      <c r="BAN29" s="7"/>
      <c r="BAO29" s="7"/>
      <c r="BAP29" s="7"/>
      <c r="BAQ29" s="7"/>
      <c r="BAR29" s="7"/>
      <c r="BAS29" s="7"/>
      <c r="BAT29" s="7"/>
      <c r="BAU29" s="7"/>
      <c r="BAV29" s="7"/>
      <c r="BAW29" s="7"/>
      <c r="BAX29" s="7"/>
      <c r="BAY29" s="7"/>
      <c r="BAZ29" s="7"/>
      <c r="BBA29" s="7"/>
      <c r="BBB29" s="7"/>
      <c r="BBC29" s="7"/>
      <c r="BBD29" s="7"/>
      <c r="BBE29" s="7"/>
      <c r="BBF29" s="7"/>
      <c r="BBG29" s="7"/>
      <c r="BBH29" s="7"/>
      <c r="BBI29" s="7"/>
      <c r="BBJ29" s="7"/>
      <c r="BBK29" s="7"/>
      <c r="BBL29" s="7"/>
      <c r="BBM29" s="7"/>
      <c r="BBN29" s="7"/>
      <c r="BBO29" s="7"/>
      <c r="BBP29" s="7"/>
      <c r="BBQ29" s="7"/>
      <c r="BBR29" s="7"/>
      <c r="BBS29" s="7"/>
      <c r="BBT29" s="7"/>
      <c r="BBU29" s="7"/>
      <c r="BBV29" s="7"/>
      <c r="BBW29" s="7"/>
      <c r="BBX29" s="7"/>
      <c r="BBY29" s="7"/>
      <c r="BBZ29" s="7"/>
      <c r="BCA29" s="7"/>
      <c r="BCB29" s="7"/>
      <c r="BCC29" s="7"/>
      <c r="BCD29" s="7"/>
      <c r="BCE29" s="7"/>
      <c r="BCF29" s="7"/>
      <c r="BCG29" s="7"/>
      <c r="BCH29" s="7"/>
      <c r="BCI29" s="7"/>
      <c r="BCJ29" s="7"/>
      <c r="BCK29" s="7"/>
      <c r="BCL29" s="7"/>
      <c r="BCM29" s="7"/>
      <c r="BCN29" s="7"/>
      <c r="BCO29" s="7"/>
      <c r="BCP29" s="7"/>
      <c r="BCQ29" s="7"/>
      <c r="BCR29" s="7"/>
      <c r="BCS29" s="7"/>
      <c r="BCT29" s="7"/>
      <c r="BCU29" s="7"/>
      <c r="BCV29" s="7"/>
      <c r="BCW29" s="7"/>
      <c r="BCX29" s="7"/>
      <c r="BCY29" s="7"/>
      <c r="BCZ29" s="7"/>
      <c r="BDA29" s="7"/>
      <c r="BDB29" s="7"/>
      <c r="BDC29" s="7"/>
      <c r="BDD29" s="7"/>
      <c r="BDE29" s="7"/>
      <c r="BDF29" s="7"/>
      <c r="BDG29" s="7"/>
      <c r="BDH29" s="7"/>
      <c r="BDI29" s="7"/>
      <c r="BDJ29" s="7"/>
      <c r="BDK29" s="7"/>
      <c r="BDL29" s="7"/>
      <c r="BDM29" s="7"/>
      <c r="BDN29" s="7"/>
      <c r="BDO29" s="7"/>
      <c r="BDP29" s="7"/>
      <c r="BDQ29" s="7"/>
    </row>
    <row r="30" spans="1:1473" x14ac:dyDescent="0.35">
      <c r="A30" s="7"/>
      <c r="B30" s="723" t="s">
        <v>774</v>
      </c>
      <c r="C30" s="724"/>
      <c r="D30" s="725">
        <f>E7</f>
        <v>70</v>
      </c>
      <c r="E30" s="724" t="s">
        <v>775</v>
      </c>
      <c r="F30" s="724"/>
      <c r="G30" s="726"/>
      <c r="H30" s="727"/>
      <c r="I30" s="728"/>
      <c r="J30" s="7"/>
      <c r="K30" s="7"/>
      <c r="L30" s="7"/>
      <c r="M30" s="7"/>
      <c r="N30" s="7"/>
      <c r="O30" s="7"/>
      <c r="P30" s="7"/>
      <c r="Q30" s="7"/>
      <c r="R30" s="7"/>
      <c r="S30" s="7"/>
      <c r="T30" s="7"/>
      <c r="U30" s="7"/>
      <c r="V30" s="7"/>
      <c r="W30" s="7"/>
      <c r="X30" s="7"/>
      <c r="Y30" s="7"/>
      <c r="Z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c r="IW30" s="7"/>
      <c r="IX30" s="7"/>
      <c r="IY30" s="7"/>
      <c r="IZ30" s="7"/>
      <c r="JA30" s="7"/>
      <c r="JB30" s="7"/>
      <c r="JC30" s="7"/>
      <c r="JD30" s="7"/>
      <c r="JE30" s="7"/>
      <c r="JF30" s="7"/>
      <c r="JG30" s="7"/>
      <c r="JH30" s="7"/>
      <c r="JI30" s="7"/>
      <c r="JJ30" s="7"/>
      <c r="JK30" s="7"/>
      <c r="JL30" s="7"/>
      <c r="JM30" s="7"/>
      <c r="JN30" s="7"/>
      <c r="JO30" s="7"/>
      <c r="JP30" s="7"/>
      <c r="JQ30" s="7"/>
      <c r="JR30" s="7"/>
      <c r="JS30" s="7"/>
      <c r="JT30" s="7"/>
      <c r="JU30" s="7"/>
      <c r="JV30" s="7"/>
      <c r="JW30" s="7"/>
      <c r="JX30" s="7"/>
      <c r="JY30" s="7"/>
      <c r="JZ30" s="7"/>
      <c r="KA30" s="7"/>
      <c r="KB30" s="7"/>
      <c r="KC30" s="7"/>
      <c r="KD30" s="7"/>
      <c r="KE30" s="7"/>
      <c r="KF30" s="7"/>
      <c r="KG30" s="7"/>
      <c r="KH30" s="7"/>
      <c r="KI30" s="7"/>
      <c r="KJ30" s="7"/>
      <c r="KK30" s="7"/>
      <c r="KL30" s="7"/>
      <c r="KM30" s="7"/>
      <c r="KN30" s="7"/>
      <c r="KO30" s="7"/>
      <c r="KP30" s="7"/>
      <c r="KQ30" s="7"/>
      <c r="KR30" s="7"/>
      <c r="KS30" s="7"/>
      <c r="KT30" s="7"/>
      <c r="KU30" s="7"/>
      <c r="KV30" s="7"/>
      <c r="KW30" s="7"/>
      <c r="KX30" s="7"/>
      <c r="KY30" s="7"/>
      <c r="KZ30" s="7"/>
      <c r="LA30" s="7"/>
      <c r="LB30" s="7"/>
      <c r="LC30" s="7"/>
      <c r="LD30" s="7"/>
      <c r="LE30" s="7"/>
      <c r="LF30" s="7"/>
      <c r="LG30" s="7"/>
      <c r="LH30" s="7"/>
      <c r="LI30" s="7"/>
      <c r="LJ30" s="7"/>
      <c r="LK30" s="7"/>
      <c r="LL30" s="7"/>
      <c r="LM30" s="7"/>
      <c r="LN30" s="7"/>
      <c r="LO30" s="7"/>
      <c r="LP30" s="7"/>
      <c r="LQ30" s="7"/>
      <c r="LR30" s="7"/>
      <c r="LS30" s="7"/>
      <c r="LT30" s="7"/>
      <c r="LU30" s="7"/>
      <c r="LV30" s="7"/>
      <c r="LW30" s="7"/>
      <c r="LX30" s="7"/>
      <c r="LY30" s="7"/>
      <c r="LZ30" s="7"/>
      <c r="MA30" s="7"/>
      <c r="MB30" s="7"/>
      <c r="MC30" s="7"/>
      <c r="MD30" s="7"/>
      <c r="ME30" s="7"/>
      <c r="MF30" s="7"/>
      <c r="MG30" s="7"/>
      <c r="MH30" s="7"/>
      <c r="MI30" s="7"/>
      <c r="MJ30" s="7"/>
      <c r="MK30" s="7"/>
      <c r="ML30" s="7"/>
      <c r="MM30" s="7"/>
      <c r="MN30" s="7"/>
      <c r="MO30" s="7"/>
      <c r="MP30" s="7"/>
      <c r="MQ30" s="7"/>
      <c r="MR30" s="7"/>
      <c r="MS30" s="7"/>
      <c r="MT30" s="7"/>
      <c r="MU30" s="7"/>
      <c r="MV30" s="7"/>
      <c r="MW30" s="7"/>
      <c r="MX30" s="7"/>
      <c r="MY30" s="7"/>
      <c r="MZ30" s="7"/>
      <c r="NA30" s="7"/>
      <c r="NB30" s="7"/>
      <c r="NC30" s="7"/>
      <c r="ND30" s="7"/>
      <c r="NE30" s="7"/>
      <c r="NF30" s="7"/>
      <c r="NG30" s="7"/>
      <c r="NH30" s="7"/>
      <c r="NI30" s="7"/>
      <c r="NJ30" s="7"/>
      <c r="NK30" s="7"/>
      <c r="NL30" s="7"/>
      <c r="NM30" s="7"/>
      <c r="NN30" s="7"/>
      <c r="NO30" s="7"/>
      <c r="NP30" s="7"/>
      <c r="NQ30" s="7"/>
      <c r="NR30" s="7"/>
      <c r="NS30" s="7"/>
      <c r="NT30" s="7"/>
      <c r="NU30" s="7"/>
      <c r="NV30" s="7"/>
      <c r="NW30" s="7"/>
      <c r="NX30" s="7"/>
      <c r="NY30" s="7"/>
      <c r="NZ30" s="7"/>
      <c r="OA30" s="7"/>
      <c r="OB30" s="7"/>
      <c r="OC30" s="7"/>
      <c r="OD30" s="7"/>
      <c r="OE30" s="7"/>
      <c r="OF30" s="7"/>
      <c r="OG30" s="7"/>
      <c r="OH30" s="7"/>
      <c r="OI30" s="7"/>
      <c r="OJ30" s="7"/>
      <c r="OK30" s="7"/>
      <c r="OL30" s="7"/>
      <c r="OM30" s="7"/>
      <c r="ON30" s="7"/>
      <c r="OO30" s="7"/>
      <c r="OP30" s="7"/>
      <c r="OQ30" s="7"/>
      <c r="OR30" s="7"/>
      <c r="OS30" s="7"/>
      <c r="OT30" s="7"/>
      <c r="OU30" s="7"/>
      <c r="OV30" s="7"/>
      <c r="OW30" s="7"/>
      <c r="OX30" s="7"/>
      <c r="OY30" s="7"/>
      <c r="OZ30" s="7"/>
      <c r="PA30" s="7"/>
      <c r="PB30" s="7"/>
      <c r="PC30" s="7"/>
      <c r="PD30" s="7"/>
      <c r="PE30" s="7"/>
      <c r="PF30" s="7"/>
      <c r="PG30" s="7"/>
      <c r="PH30" s="7"/>
      <c r="PI30" s="7"/>
      <c r="PJ30" s="7"/>
      <c r="PK30" s="7"/>
      <c r="PL30" s="7"/>
      <c r="PM30" s="7"/>
      <c r="PN30" s="7"/>
      <c r="PO30" s="7"/>
      <c r="PP30" s="7"/>
      <c r="PQ30" s="7"/>
      <c r="PR30" s="7"/>
      <c r="PS30" s="7"/>
      <c r="PT30" s="7"/>
      <c r="PU30" s="7"/>
      <c r="PV30" s="7"/>
      <c r="PW30" s="7"/>
      <c r="PX30" s="7"/>
      <c r="PY30" s="7"/>
      <c r="PZ30" s="7"/>
      <c r="QA30" s="7"/>
      <c r="QB30" s="7"/>
      <c r="QC30" s="7"/>
      <c r="QD30" s="7"/>
      <c r="QE30" s="7"/>
      <c r="QF30" s="7"/>
      <c r="QG30" s="7"/>
      <c r="QH30" s="7"/>
      <c r="QI30" s="7"/>
      <c r="QJ30" s="7"/>
      <c r="QK30" s="7"/>
      <c r="QL30" s="7"/>
      <c r="QM30" s="7"/>
      <c r="QN30" s="7"/>
      <c r="QO30" s="7"/>
      <c r="QP30" s="7"/>
      <c r="QQ30" s="7"/>
      <c r="QR30" s="7"/>
      <c r="QS30" s="7"/>
      <c r="QT30" s="7"/>
      <c r="QU30" s="7"/>
      <c r="QV30" s="7"/>
      <c r="QW30" s="7"/>
      <c r="QX30" s="7"/>
      <c r="QY30" s="7"/>
      <c r="QZ30" s="7"/>
      <c r="RA30" s="7"/>
      <c r="RB30" s="7"/>
      <c r="RC30" s="7"/>
      <c r="RD30" s="7"/>
      <c r="RE30" s="7"/>
      <c r="RF30" s="7"/>
      <c r="RG30" s="7"/>
      <c r="RH30" s="7"/>
      <c r="RI30" s="7"/>
      <c r="RJ30" s="7"/>
      <c r="RK30" s="7"/>
      <c r="RL30" s="7"/>
      <c r="RM30" s="7"/>
      <c r="RN30" s="7"/>
      <c r="RO30" s="7"/>
      <c r="RP30" s="7"/>
      <c r="RQ30" s="7"/>
      <c r="RR30" s="7"/>
      <c r="RS30" s="7"/>
      <c r="RT30" s="7"/>
      <c r="RU30" s="7"/>
      <c r="RV30" s="7"/>
      <c r="RW30" s="7"/>
      <c r="RX30" s="7"/>
      <c r="RY30" s="7"/>
      <c r="RZ30" s="7"/>
      <c r="SA30" s="7"/>
      <c r="SB30" s="7"/>
      <c r="SC30" s="7"/>
      <c r="SD30" s="7"/>
      <c r="SE30" s="7"/>
      <c r="SF30" s="7"/>
      <c r="SG30" s="7"/>
      <c r="SH30" s="7"/>
      <c r="SI30" s="7"/>
      <c r="SJ30" s="7"/>
      <c r="SK30" s="7"/>
      <c r="SL30" s="7"/>
      <c r="SM30" s="7"/>
      <c r="SN30" s="7"/>
      <c r="SO30" s="7"/>
      <c r="SP30" s="7"/>
      <c r="SQ30" s="7"/>
      <c r="SR30" s="7"/>
      <c r="SS30" s="7"/>
      <c r="ST30" s="7"/>
      <c r="SU30" s="7"/>
      <c r="SV30" s="7"/>
      <c r="SW30" s="7"/>
      <c r="SX30" s="7"/>
      <c r="SY30" s="7"/>
      <c r="SZ30" s="7"/>
      <c r="TA30" s="7"/>
      <c r="TB30" s="7"/>
      <c r="TC30" s="7"/>
      <c r="TD30" s="7"/>
      <c r="TE30" s="7"/>
      <c r="TF30" s="7"/>
      <c r="TG30" s="7"/>
      <c r="TH30" s="7"/>
      <c r="TI30" s="7"/>
      <c r="TJ30" s="7"/>
      <c r="TK30" s="7"/>
      <c r="TL30" s="7"/>
      <c r="TM30" s="7"/>
      <c r="TN30" s="7"/>
      <c r="TO30" s="7"/>
      <c r="TP30" s="7"/>
      <c r="TQ30" s="7"/>
      <c r="TR30" s="7"/>
      <c r="TS30" s="7"/>
      <c r="TT30" s="7"/>
      <c r="TU30" s="7"/>
      <c r="TV30" s="7"/>
      <c r="TW30" s="7"/>
      <c r="TX30" s="7"/>
      <c r="TY30" s="7"/>
      <c r="TZ30" s="7"/>
      <c r="UA30" s="7"/>
      <c r="UB30" s="7"/>
      <c r="UC30" s="7"/>
      <c r="UD30" s="7"/>
      <c r="UE30" s="7"/>
      <c r="UF30" s="7"/>
      <c r="UG30" s="7"/>
      <c r="UH30" s="7"/>
      <c r="UI30" s="7"/>
      <c r="UJ30" s="7"/>
      <c r="UK30" s="7"/>
      <c r="UL30" s="7"/>
      <c r="UM30" s="7"/>
      <c r="UN30" s="7"/>
      <c r="UO30" s="7"/>
      <c r="UP30" s="7"/>
      <c r="UQ30" s="7"/>
      <c r="UR30" s="7"/>
      <c r="US30" s="7"/>
      <c r="UT30" s="7"/>
      <c r="UU30" s="7"/>
      <c r="UV30" s="7"/>
      <c r="UW30" s="7"/>
      <c r="UX30" s="7"/>
      <c r="UY30" s="7"/>
      <c r="UZ30" s="7"/>
      <c r="VA30" s="7"/>
      <c r="VB30" s="7"/>
      <c r="VC30" s="7"/>
      <c r="VD30" s="7"/>
      <c r="VE30" s="7"/>
      <c r="VF30" s="7"/>
      <c r="VG30" s="7"/>
      <c r="VH30" s="7"/>
      <c r="VI30" s="7"/>
      <c r="VJ30" s="7"/>
      <c r="VK30" s="7"/>
      <c r="VL30" s="7"/>
      <c r="VM30" s="7"/>
      <c r="VN30" s="7"/>
      <c r="VO30" s="7"/>
      <c r="VP30" s="7"/>
      <c r="VQ30" s="7"/>
      <c r="VR30" s="7"/>
      <c r="VS30" s="7"/>
      <c r="VT30" s="7"/>
      <c r="VU30" s="7"/>
      <c r="VV30" s="7"/>
      <c r="VW30" s="7"/>
      <c r="VX30" s="7"/>
      <c r="VY30" s="7"/>
      <c r="VZ30" s="7"/>
      <c r="WA30" s="7"/>
      <c r="WB30" s="7"/>
      <c r="WC30" s="7"/>
      <c r="WD30" s="7"/>
      <c r="WE30" s="7"/>
      <c r="WF30" s="7"/>
      <c r="WG30" s="7"/>
      <c r="WH30" s="7"/>
      <c r="WI30" s="7"/>
      <c r="WJ30" s="7"/>
      <c r="WK30" s="7"/>
      <c r="WL30" s="7"/>
      <c r="WM30" s="7"/>
      <c r="WN30" s="7"/>
      <c r="WO30" s="7"/>
      <c r="WP30" s="7"/>
      <c r="WQ30" s="7"/>
      <c r="WR30" s="7"/>
      <c r="WS30" s="7"/>
      <c r="WT30" s="7"/>
      <c r="WU30" s="7"/>
      <c r="WV30" s="7"/>
      <c r="WW30" s="7"/>
      <c r="WX30" s="7"/>
      <c r="WY30" s="7"/>
      <c r="WZ30" s="7"/>
      <c r="XA30" s="7"/>
      <c r="XB30" s="7"/>
      <c r="XC30" s="7"/>
      <c r="XD30" s="7"/>
      <c r="XE30" s="7"/>
      <c r="XF30" s="7"/>
      <c r="XG30" s="7"/>
      <c r="XH30" s="7"/>
      <c r="XI30" s="7"/>
      <c r="XJ30" s="7"/>
      <c r="XK30" s="7"/>
      <c r="XL30" s="7"/>
      <c r="XM30" s="7"/>
      <c r="XN30" s="7"/>
      <c r="XO30" s="7"/>
      <c r="XP30" s="7"/>
      <c r="XQ30" s="7"/>
      <c r="XR30" s="7"/>
      <c r="XS30" s="7"/>
      <c r="XT30" s="7"/>
      <c r="XU30" s="7"/>
      <c r="XV30" s="7"/>
      <c r="XW30" s="7"/>
      <c r="XX30" s="7"/>
      <c r="XY30" s="7"/>
      <c r="XZ30" s="7"/>
      <c r="YA30" s="7"/>
      <c r="YB30" s="7"/>
      <c r="YC30" s="7"/>
      <c r="YD30" s="7"/>
      <c r="YE30" s="7"/>
      <c r="YF30" s="7"/>
      <c r="YG30" s="7"/>
      <c r="YH30" s="7"/>
      <c r="YI30" s="7"/>
      <c r="YJ30" s="7"/>
      <c r="YK30" s="7"/>
      <c r="YL30" s="7"/>
      <c r="YM30" s="7"/>
      <c r="YN30" s="7"/>
      <c r="YO30" s="7"/>
      <c r="YP30" s="7"/>
      <c r="YQ30" s="7"/>
      <c r="YR30" s="7"/>
      <c r="YS30" s="7"/>
      <c r="YT30" s="7"/>
      <c r="YU30" s="7"/>
      <c r="YV30" s="7"/>
      <c r="YW30" s="7"/>
      <c r="YX30" s="7"/>
      <c r="YY30" s="7"/>
      <c r="YZ30" s="7"/>
      <c r="ZA30" s="7"/>
      <c r="ZB30" s="7"/>
      <c r="ZC30" s="7"/>
      <c r="ZD30" s="7"/>
      <c r="ZE30" s="7"/>
      <c r="ZF30" s="7"/>
      <c r="ZG30" s="7"/>
      <c r="ZH30" s="7"/>
      <c r="ZI30" s="7"/>
      <c r="ZJ30" s="7"/>
      <c r="ZK30" s="7"/>
      <c r="ZL30" s="7"/>
      <c r="ZM30" s="7"/>
      <c r="ZN30" s="7"/>
      <c r="ZO30" s="7"/>
      <c r="ZP30" s="7"/>
      <c r="ZQ30" s="7"/>
      <c r="ZR30" s="7"/>
      <c r="ZS30" s="7"/>
      <c r="ZT30" s="7"/>
      <c r="ZU30" s="7"/>
      <c r="ZV30" s="7"/>
      <c r="ZW30" s="7"/>
      <c r="ZX30" s="7"/>
      <c r="ZY30" s="7"/>
      <c r="ZZ30" s="7"/>
      <c r="AAA30" s="7"/>
      <c r="AAB30" s="7"/>
      <c r="AAC30" s="7"/>
      <c r="AAD30" s="7"/>
      <c r="AAE30" s="7"/>
      <c r="AAF30" s="7"/>
      <c r="AAG30" s="7"/>
      <c r="AAH30" s="7"/>
      <c r="AAI30" s="7"/>
      <c r="AAJ30" s="7"/>
      <c r="AAK30" s="7"/>
      <c r="AAL30" s="7"/>
      <c r="AAM30" s="7"/>
      <c r="AAN30" s="7"/>
      <c r="AAO30" s="7"/>
      <c r="AAP30" s="7"/>
      <c r="AAQ30" s="7"/>
      <c r="AAR30" s="7"/>
      <c r="AAS30" s="7"/>
      <c r="AAT30" s="7"/>
      <c r="AAU30" s="7"/>
      <c r="AAV30" s="7"/>
      <c r="AAW30" s="7"/>
      <c r="AAX30" s="7"/>
      <c r="AAY30" s="7"/>
      <c r="AAZ30" s="7"/>
      <c r="ABA30" s="7"/>
      <c r="ABB30" s="7"/>
      <c r="ABC30" s="7"/>
      <c r="ABD30" s="7"/>
      <c r="ABE30" s="7"/>
      <c r="ABF30" s="7"/>
      <c r="ABG30" s="7"/>
      <c r="ABH30" s="7"/>
      <c r="ABI30" s="7"/>
      <c r="ABJ30" s="7"/>
      <c r="ABK30" s="7"/>
      <c r="ABL30" s="7"/>
      <c r="ABM30" s="7"/>
      <c r="ABN30" s="7"/>
      <c r="ABO30" s="7"/>
      <c r="ABP30" s="7"/>
      <c r="ABQ30" s="7"/>
      <c r="ABR30" s="7"/>
      <c r="ABS30" s="7"/>
      <c r="ABT30" s="7"/>
      <c r="ABU30" s="7"/>
      <c r="ABV30" s="7"/>
      <c r="ABW30" s="7"/>
      <c r="ABX30" s="7"/>
      <c r="ABY30" s="7"/>
      <c r="ABZ30" s="7"/>
      <c r="ACA30" s="7"/>
      <c r="ACB30" s="7"/>
      <c r="ACC30" s="7"/>
      <c r="ACD30" s="7"/>
      <c r="ACE30" s="7"/>
      <c r="ACF30" s="7"/>
      <c r="ACG30" s="7"/>
      <c r="ACH30" s="7"/>
      <c r="ACI30" s="7"/>
      <c r="ACJ30" s="7"/>
      <c r="ACK30" s="7"/>
      <c r="ACL30" s="7"/>
      <c r="ACM30" s="7"/>
      <c r="ACN30" s="7"/>
      <c r="ACO30" s="7"/>
      <c r="ACP30" s="7"/>
      <c r="ACQ30" s="7"/>
      <c r="ACR30" s="7"/>
      <c r="ACS30" s="7"/>
      <c r="ACT30" s="7"/>
      <c r="ACU30" s="7"/>
      <c r="ACV30" s="7"/>
      <c r="ACW30" s="7"/>
      <c r="ACX30" s="7"/>
      <c r="ACY30" s="7"/>
      <c r="ACZ30" s="7"/>
      <c r="ADA30" s="7"/>
      <c r="ADB30" s="7"/>
      <c r="ADC30" s="7"/>
      <c r="ADD30" s="7"/>
      <c r="ADE30" s="7"/>
      <c r="ADF30" s="7"/>
      <c r="ADG30" s="7"/>
      <c r="ADH30" s="7"/>
      <c r="ADI30" s="7"/>
      <c r="ADJ30" s="7"/>
      <c r="ADK30" s="7"/>
      <c r="ADL30" s="7"/>
      <c r="ADM30" s="7"/>
      <c r="ADN30" s="7"/>
      <c r="ADO30" s="7"/>
      <c r="ADP30" s="7"/>
      <c r="ADQ30" s="7"/>
      <c r="ADR30" s="7"/>
      <c r="ADS30" s="7"/>
      <c r="ADT30" s="7"/>
      <c r="ADU30" s="7"/>
      <c r="ADV30" s="7"/>
      <c r="ADW30" s="7"/>
      <c r="ADX30" s="7"/>
      <c r="ADY30" s="7"/>
      <c r="ADZ30" s="7"/>
      <c r="AEA30" s="7"/>
      <c r="AEB30" s="7"/>
      <c r="AEC30" s="7"/>
      <c r="AED30" s="7"/>
      <c r="AEE30" s="7"/>
      <c r="AEF30" s="7"/>
      <c r="AEG30" s="7"/>
      <c r="AEH30" s="7"/>
      <c r="AEI30" s="7"/>
      <c r="AEJ30" s="7"/>
      <c r="AEK30" s="7"/>
      <c r="AEL30" s="7"/>
      <c r="AEM30" s="7"/>
      <c r="AEN30" s="7"/>
      <c r="AEO30" s="7"/>
      <c r="AEP30" s="7"/>
      <c r="AEQ30" s="7"/>
      <c r="AER30" s="7"/>
      <c r="AES30" s="7"/>
      <c r="AET30" s="7"/>
      <c r="AEU30" s="7"/>
      <c r="AEV30" s="7"/>
      <c r="AEW30" s="7"/>
      <c r="AEX30" s="7"/>
      <c r="AEY30" s="7"/>
      <c r="AEZ30" s="7"/>
      <c r="AFA30" s="7"/>
      <c r="AFB30" s="7"/>
      <c r="AFC30" s="7"/>
      <c r="AFD30" s="7"/>
      <c r="AFE30" s="7"/>
      <c r="AFF30" s="7"/>
      <c r="AFG30" s="7"/>
      <c r="AFH30" s="7"/>
      <c r="AFI30" s="7"/>
      <c r="AFJ30" s="7"/>
      <c r="AFK30" s="7"/>
      <c r="AFL30" s="7"/>
      <c r="AFM30" s="7"/>
      <c r="AFN30" s="7"/>
      <c r="AFO30" s="7"/>
      <c r="AFP30" s="7"/>
      <c r="AFQ30" s="7"/>
      <c r="AFR30" s="7"/>
      <c r="AFS30" s="7"/>
      <c r="AFT30" s="7"/>
      <c r="AFU30" s="7"/>
      <c r="AFV30" s="7"/>
      <c r="AFW30" s="7"/>
      <c r="AFX30" s="7"/>
      <c r="AFY30" s="7"/>
      <c r="AFZ30" s="7"/>
      <c r="AGA30" s="7"/>
      <c r="AGB30" s="7"/>
      <c r="AGC30" s="7"/>
      <c r="AGD30" s="7"/>
      <c r="AGE30" s="7"/>
      <c r="AGF30" s="7"/>
      <c r="AGG30" s="7"/>
      <c r="AGH30" s="7"/>
      <c r="AGI30" s="7"/>
      <c r="AGJ30" s="7"/>
      <c r="AGK30" s="7"/>
      <c r="AGL30" s="7"/>
      <c r="AGM30" s="7"/>
      <c r="AGN30" s="7"/>
      <c r="AGO30" s="7"/>
      <c r="AGP30" s="7"/>
      <c r="AGQ30" s="7"/>
      <c r="AGR30" s="7"/>
      <c r="AGS30" s="7"/>
      <c r="AGT30" s="7"/>
      <c r="AGU30" s="7"/>
      <c r="AGV30" s="7"/>
      <c r="AGW30" s="7"/>
      <c r="AGX30" s="7"/>
      <c r="AGY30" s="7"/>
      <c r="AGZ30" s="7"/>
      <c r="AHA30" s="7"/>
      <c r="AHB30" s="7"/>
      <c r="AHC30" s="7"/>
      <c r="AHD30" s="7"/>
      <c r="AHE30" s="7"/>
      <c r="AHF30" s="7"/>
      <c r="AHG30" s="7"/>
      <c r="AHH30" s="7"/>
      <c r="AHI30" s="7"/>
      <c r="AHJ30" s="7"/>
      <c r="AHK30" s="7"/>
      <c r="AHL30" s="7"/>
      <c r="AHM30" s="7"/>
      <c r="AHN30" s="7"/>
      <c r="AHO30" s="7"/>
      <c r="AHP30" s="7"/>
      <c r="AHQ30" s="7"/>
      <c r="AHR30" s="7"/>
      <c r="AHS30" s="7"/>
      <c r="AHT30" s="7"/>
      <c r="AHU30" s="7"/>
      <c r="AHV30" s="7"/>
      <c r="AHW30" s="7"/>
      <c r="AHX30" s="7"/>
      <c r="AHY30" s="7"/>
      <c r="AHZ30" s="7"/>
      <c r="AIA30" s="7"/>
      <c r="AIB30" s="7"/>
      <c r="AIC30" s="7"/>
      <c r="AID30" s="7"/>
      <c r="AIE30" s="7"/>
      <c r="AIF30" s="7"/>
      <c r="AIG30" s="7"/>
      <c r="AIH30" s="7"/>
      <c r="AII30" s="7"/>
      <c r="AIJ30" s="7"/>
      <c r="AIK30" s="7"/>
      <c r="AIL30" s="7"/>
      <c r="AIM30" s="7"/>
      <c r="AIN30" s="7"/>
      <c r="AIO30" s="7"/>
      <c r="AIP30" s="7"/>
      <c r="AIQ30" s="7"/>
      <c r="AIR30" s="7"/>
      <c r="AIS30" s="7"/>
      <c r="AIT30" s="7"/>
      <c r="AIU30" s="7"/>
      <c r="AIV30" s="7"/>
      <c r="AIW30" s="7"/>
      <c r="AIX30" s="7"/>
      <c r="AIY30" s="7"/>
      <c r="AIZ30" s="7"/>
      <c r="AJA30" s="7"/>
      <c r="AJB30" s="7"/>
      <c r="AJC30" s="7"/>
      <c r="AJD30" s="7"/>
      <c r="AJE30" s="7"/>
      <c r="AJF30" s="7"/>
      <c r="AJG30" s="7"/>
      <c r="AJH30" s="7"/>
      <c r="AJI30" s="7"/>
      <c r="AJJ30" s="7"/>
      <c r="AJK30" s="7"/>
      <c r="AJL30" s="7"/>
      <c r="AJM30" s="7"/>
      <c r="AJN30" s="7"/>
      <c r="AJO30" s="7"/>
      <c r="AJP30" s="7"/>
      <c r="AJQ30" s="7"/>
      <c r="AJR30" s="7"/>
      <c r="AJS30" s="7"/>
      <c r="AJT30" s="7"/>
      <c r="AJU30" s="7"/>
      <c r="AJV30" s="7"/>
      <c r="AJW30" s="7"/>
      <c r="AJX30" s="7"/>
      <c r="AJY30" s="7"/>
      <c r="AJZ30" s="7"/>
      <c r="AKA30" s="7"/>
      <c r="AKB30" s="7"/>
      <c r="AKC30" s="7"/>
      <c r="AKD30" s="7"/>
      <c r="AKE30" s="7"/>
      <c r="AKF30" s="7"/>
      <c r="AKG30" s="7"/>
      <c r="AKH30" s="7"/>
      <c r="AKI30" s="7"/>
      <c r="AKJ30" s="7"/>
      <c r="AKK30" s="7"/>
      <c r="AKL30" s="7"/>
      <c r="AKM30" s="7"/>
      <c r="AKN30" s="7"/>
      <c r="AKO30" s="7"/>
      <c r="AKP30" s="7"/>
      <c r="AKQ30" s="7"/>
      <c r="AKR30" s="7"/>
      <c r="AKS30" s="7"/>
      <c r="AKT30" s="7"/>
      <c r="AKU30" s="7"/>
      <c r="AKV30" s="7"/>
      <c r="AKW30" s="7"/>
      <c r="AKX30" s="7"/>
      <c r="AKY30" s="7"/>
      <c r="AKZ30" s="7"/>
      <c r="ALA30" s="7"/>
      <c r="ALB30" s="7"/>
      <c r="ALC30" s="7"/>
      <c r="ALD30" s="7"/>
      <c r="ALE30" s="7"/>
      <c r="ALF30" s="7"/>
      <c r="ALG30" s="7"/>
      <c r="ALH30" s="7"/>
      <c r="ALI30" s="7"/>
      <c r="ALJ30" s="7"/>
      <c r="ALK30" s="7"/>
      <c r="ALL30" s="7"/>
      <c r="ALM30" s="7"/>
      <c r="ALN30" s="7"/>
      <c r="ALO30" s="7"/>
      <c r="ALP30" s="7"/>
      <c r="ALQ30" s="7"/>
      <c r="ALR30" s="7"/>
      <c r="ALS30" s="7"/>
      <c r="ALT30" s="7"/>
      <c r="ALU30" s="7"/>
      <c r="ALV30" s="7"/>
      <c r="ALW30" s="7"/>
      <c r="ALX30" s="7"/>
      <c r="ALY30" s="7"/>
      <c r="ALZ30" s="7"/>
      <c r="AMA30" s="7"/>
      <c r="AMB30" s="7"/>
      <c r="AMC30" s="7"/>
      <c r="AMD30" s="7"/>
      <c r="AME30" s="7"/>
      <c r="AMF30" s="7"/>
      <c r="AMG30" s="7"/>
      <c r="AMH30" s="7"/>
      <c r="AMI30" s="7"/>
      <c r="AMJ30" s="7"/>
      <c r="AMK30" s="7"/>
      <c r="AML30" s="7"/>
      <c r="AMM30" s="7"/>
      <c r="AMN30" s="7"/>
      <c r="AMO30" s="7"/>
      <c r="AMP30" s="7"/>
      <c r="AMQ30" s="7"/>
      <c r="AMR30" s="7"/>
      <c r="AMS30" s="7"/>
      <c r="AMT30" s="7"/>
      <c r="AMU30" s="7"/>
      <c r="AMV30" s="7"/>
      <c r="AMW30" s="7"/>
      <c r="AMX30" s="7"/>
      <c r="AMY30" s="7"/>
      <c r="AMZ30" s="7"/>
      <c r="ANA30" s="7"/>
      <c r="ANB30" s="7"/>
      <c r="ANC30" s="7"/>
      <c r="AND30" s="7"/>
      <c r="ANE30" s="7"/>
      <c r="ANF30" s="7"/>
      <c r="ANG30" s="7"/>
      <c r="ANH30" s="7"/>
      <c r="ANI30" s="7"/>
      <c r="ANJ30" s="7"/>
      <c r="ANK30" s="7"/>
      <c r="ANL30" s="7"/>
      <c r="ANM30" s="7"/>
      <c r="ANN30" s="7"/>
      <c r="ANO30" s="7"/>
      <c r="ANP30" s="7"/>
      <c r="ANQ30" s="7"/>
      <c r="ANR30" s="7"/>
      <c r="ANS30" s="7"/>
      <c r="ANT30" s="7"/>
      <c r="ANU30" s="7"/>
      <c r="ANV30" s="7"/>
      <c r="ANW30" s="7"/>
      <c r="ANX30" s="7"/>
      <c r="ANY30" s="7"/>
      <c r="ANZ30" s="7"/>
      <c r="AOA30" s="7"/>
      <c r="AOB30" s="7"/>
      <c r="AOC30" s="7"/>
      <c r="AOD30" s="7"/>
      <c r="AOE30" s="7"/>
      <c r="AOF30" s="7"/>
      <c r="AOG30" s="7"/>
      <c r="AOH30" s="7"/>
      <c r="AOI30" s="7"/>
      <c r="AOJ30" s="7"/>
      <c r="AOK30" s="7"/>
      <c r="AOL30" s="7"/>
      <c r="AOM30" s="7"/>
      <c r="AON30" s="7"/>
      <c r="AOO30" s="7"/>
      <c r="AOP30" s="7"/>
      <c r="AOQ30" s="7"/>
      <c r="AOR30" s="7"/>
      <c r="AOS30" s="7"/>
      <c r="AOT30" s="7"/>
      <c r="AOU30" s="7"/>
      <c r="AOV30" s="7"/>
      <c r="AOW30" s="7"/>
      <c r="AOX30" s="7"/>
      <c r="AOY30" s="7"/>
      <c r="AOZ30" s="7"/>
      <c r="APA30" s="7"/>
      <c r="APB30" s="7"/>
      <c r="APC30" s="7"/>
      <c r="APD30" s="7"/>
      <c r="APE30" s="7"/>
      <c r="APF30" s="7"/>
      <c r="APG30" s="7"/>
      <c r="APH30" s="7"/>
      <c r="API30" s="7"/>
      <c r="APJ30" s="7"/>
      <c r="APK30" s="7"/>
      <c r="APL30" s="7"/>
      <c r="APM30" s="7"/>
      <c r="APN30" s="7"/>
      <c r="APO30" s="7"/>
      <c r="APP30" s="7"/>
      <c r="APQ30" s="7"/>
      <c r="APR30" s="7"/>
      <c r="APS30" s="7"/>
      <c r="APT30" s="7"/>
      <c r="APU30" s="7"/>
      <c r="APV30" s="7"/>
      <c r="APW30" s="7"/>
      <c r="APX30" s="7"/>
      <c r="APY30" s="7"/>
      <c r="APZ30" s="7"/>
      <c r="AQA30" s="7"/>
      <c r="AQB30" s="7"/>
      <c r="AQC30" s="7"/>
      <c r="AQD30" s="7"/>
      <c r="AQE30" s="7"/>
      <c r="AQF30" s="7"/>
      <c r="AQG30" s="7"/>
      <c r="AQH30" s="7"/>
      <c r="AQI30" s="7"/>
      <c r="AQJ30" s="7"/>
      <c r="AQK30" s="7"/>
      <c r="AQL30" s="7"/>
      <c r="AQM30" s="7"/>
      <c r="AQN30" s="7"/>
      <c r="AQO30" s="7"/>
      <c r="AQP30" s="7"/>
      <c r="AQQ30" s="7"/>
      <c r="AQR30" s="7"/>
      <c r="AQS30" s="7"/>
      <c r="AQT30" s="7"/>
      <c r="AQU30" s="7"/>
      <c r="AQV30" s="7"/>
      <c r="AQW30" s="7"/>
      <c r="AQX30" s="7"/>
      <c r="AQY30" s="7"/>
      <c r="AQZ30" s="7"/>
      <c r="ARA30" s="7"/>
      <c r="ARB30" s="7"/>
      <c r="ARC30" s="7"/>
      <c r="ARD30" s="7"/>
      <c r="ARE30" s="7"/>
      <c r="ARF30" s="7"/>
      <c r="ARG30" s="7"/>
      <c r="ARH30" s="7"/>
      <c r="ARI30" s="7"/>
      <c r="ARJ30" s="7"/>
      <c r="ARK30" s="7"/>
      <c r="ARL30" s="7"/>
      <c r="ARM30" s="7"/>
      <c r="ARN30" s="7"/>
      <c r="ARO30" s="7"/>
      <c r="ARP30" s="7"/>
      <c r="ARQ30" s="7"/>
      <c r="ARR30" s="7"/>
      <c r="ARS30" s="7"/>
      <c r="ART30" s="7"/>
      <c r="ARU30" s="7"/>
      <c r="ARV30" s="7"/>
      <c r="ARW30" s="7"/>
      <c r="ARX30" s="7"/>
      <c r="ARY30" s="7"/>
      <c r="ARZ30" s="7"/>
      <c r="ASA30" s="7"/>
      <c r="ASB30" s="7"/>
      <c r="ASC30" s="7"/>
      <c r="ASD30" s="7"/>
      <c r="ASE30" s="7"/>
      <c r="ASF30" s="7"/>
      <c r="ASG30" s="7"/>
      <c r="ASH30" s="7"/>
      <c r="ASI30" s="7"/>
      <c r="ASJ30" s="7"/>
      <c r="ASK30" s="7"/>
      <c r="ASL30" s="7"/>
      <c r="ASM30" s="7"/>
      <c r="ASN30" s="7"/>
      <c r="ASO30" s="7"/>
      <c r="ASP30" s="7"/>
      <c r="ASQ30" s="7"/>
      <c r="ASR30" s="7"/>
      <c r="ASS30" s="7"/>
      <c r="AST30" s="7"/>
      <c r="ASU30" s="7"/>
      <c r="ASV30" s="7"/>
      <c r="ASW30" s="7"/>
      <c r="ASX30" s="7"/>
      <c r="ASY30" s="7"/>
      <c r="ASZ30" s="7"/>
      <c r="ATA30" s="7"/>
      <c r="ATB30" s="7"/>
      <c r="ATC30" s="7"/>
      <c r="ATD30" s="7"/>
      <c r="ATE30" s="7"/>
      <c r="ATF30" s="7"/>
      <c r="ATG30" s="7"/>
      <c r="ATH30" s="7"/>
      <c r="ATI30" s="7"/>
      <c r="ATJ30" s="7"/>
      <c r="ATK30" s="7"/>
      <c r="ATL30" s="7"/>
      <c r="ATM30" s="7"/>
      <c r="ATN30" s="7"/>
      <c r="ATO30" s="7"/>
      <c r="ATP30" s="7"/>
      <c r="ATQ30" s="7"/>
      <c r="ATR30" s="7"/>
      <c r="ATS30" s="7"/>
      <c r="ATT30" s="7"/>
      <c r="ATU30" s="7"/>
      <c r="ATV30" s="7"/>
      <c r="ATW30" s="7"/>
      <c r="ATX30" s="7"/>
      <c r="ATY30" s="7"/>
      <c r="ATZ30" s="7"/>
      <c r="AUA30" s="7"/>
      <c r="AUB30" s="7"/>
      <c r="AUC30" s="7"/>
      <c r="AUD30" s="7"/>
      <c r="AUE30" s="7"/>
      <c r="AUF30" s="7"/>
      <c r="AUG30" s="7"/>
      <c r="AUH30" s="7"/>
      <c r="AUI30" s="7"/>
      <c r="AUJ30" s="7"/>
      <c r="AUK30" s="7"/>
      <c r="AUL30" s="7"/>
      <c r="AUM30" s="7"/>
      <c r="AUN30" s="7"/>
      <c r="AUO30" s="7"/>
      <c r="AUP30" s="7"/>
      <c r="AUQ30" s="7"/>
      <c r="AUR30" s="7"/>
      <c r="AUS30" s="7"/>
      <c r="AUT30" s="7"/>
      <c r="AUU30" s="7"/>
      <c r="AUV30" s="7"/>
      <c r="AUW30" s="7"/>
      <c r="AUX30" s="7"/>
      <c r="AUY30" s="7"/>
      <c r="AUZ30" s="7"/>
      <c r="AVA30" s="7"/>
      <c r="AVB30" s="7"/>
      <c r="AVC30" s="7"/>
      <c r="AVD30" s="7"/>
      <c r="AVE30" s="7"/>
      <c r="AVF30" s="7"/>
      <c r="AVG30" s="7"/>
      <c r="AVH30" s="7"/>
      <c r="AVI30" s="7"/>
      <c r="AVJ30" s="7"/>
      <c r="AVK30" s="7"/>
      <c r="AVL30" s="7"/>
      <c r="AVM30" s="7"/>
      <c r="AVN30" s="7"/>
      <c r="AVO30" s="7"/>
      <c r="AVP30" s="7"/>
      <c r="AVQ30" s="7"/>
      <c r="AVR30" s="7"/>
      <c r="AVS30" s="7"/>
      <c r="AVT30" s="7"/>
      <c r="AVU30" s="7"/>
      <c r="AVV30" s="7"/>
      <c r="AVW30" s="7"/>
      <c r="AVX30" s="7"/>
      <c r="AVY30" s="7"/>
      <c r="AVZ30" s="7"/>
      <c r="AWA30" s="7"/>
      <c r="AWB30" s="7"/>
      <c r="AWC30" s="7"/>
      <c r="AWD30" s="7"/>
      <c r="AWE30" s="7"/>
      <c r="AWF30" s="7"/>
      <c r="AWG30" s="7"/>
      <c r="AWH30" s="7"/>
      <c r="AWI30" s="7"/>
      <c r="AWJ30" s="7"/>
      <c r="AWK30" s="7"/>
      <c r="AWL30" s="7"/>
      <c r="AWM30" s="7"/>
      <c r="AWN30" s="7"/>
      <c r="AWO30" s="7"/>
      <c r="AWP30" s="7"/>
      <c r="AWQ30" s="7"/>
      <c r="AWR30" s="7"/>
      <c r="AWS30" s="7"/>
      <c r="AWT30" s="7"/>
      <c r="AWU30" s="7"/>
      <c r="AWV30" s="7"/>
      <c r="AWW30" s="7"/>
      <c r="AWX30" s="7"/>
      <c r="AWY30" s="7"/>
      <c r="AWZ30" s="7"/>
      <c r="AXA30" s="7"/>
      <c r="AXB30" s="7"/>
      <c r="AXC30" s="7"/>
      <c r="AXD30" s="7"/>
      <c r="AXE30" s="7"/>
      <c r="AXF30" s="7"/>
      <c r="AXG30" s="7"/>
      <c r="AXH30" s="7"/>
      <c r="AXI30" s="7"/>
      <c r="AXJ30" s="7"/>
      <c r="AXK30" s="7"/>
      <c r="AXL30" s="7"/>
      <c r="AXM30" s="7"/>
      <c r="AXN30" s="7"/>
      <c r="AXO30" s="7"/>
      <c r="AXP30" s="7"/>
      <c r="AXQ30" s="7"/>
      <c r="AXR30" s="7"/>
      <c r="AXS30" s="7"/>
      <c r="AXT30" s="7"/>
      <c r="AXU30" s="7"/>
      <c r="AXV30" s="7"/>
      <c r="AXW30" s="7"/>
      <c r="AXX30" s="7"/>
      <c r="AXY30" s="7"/>
      <c r="AXZ30" s="7"/>
      <c r="AYA30" s="7"/>
      <c r="AYB30" s="7"/>
      <c r="AYC30" s="7"/>
      <c r="AYD30" s="7"/>
      <c r="AYE30" s="7"/>
      <c r="AYF30" s="7"/>
      <c r="AYG30" s="7"/>
      <c r="AYH30" s="7"/>
      <c r="AYI30" s="7"/>
      <c r="AYJ30" s="7"/>
      <c r="AYK30" s="7"/>
      <c r="AYL30" s="7"/>
      <c r="AYM30" s="7"/>
      <c r="AYN30" s="7"/>
      <c r="AYO30" s="7"/>
      <c r="AYP30" s="7"/>
      <c r="AYQ30" s="7"/>
      <c r="AYR30" s="7"/>
      <c r="AYS30" s="7"/>
      <c r="AYT30" s="7"/>
      <c r="AYU30" s="7"/>
      <c r="AYV30" s="7"/>
      <c r="AYW30" s="7"/>
      <c r="AYX30" s="7"/>
      <c r="AYY30" s="7"/>
      <c r="AYZ30" s="7"/>
      <c r="AZA30" s="7"/>
      <c r="AZB30" s="7"/>
      <c r="AZC30" s="7"/>
      <c r="AZD30" s="7"/>
      <c r="AZE30" s="7"/>
      <c r="AZF30" s="7"/>
      <c r="AZG30" s="7"/>
      <c r="AZH30" s="7"/>
      <c r="AZI30" s="7"/>
      <c r="AZJ30" s="7"/>
      <c r="AZK30" s="7"/>
      <c r="AZL30" s="7"/>
      <c r="AZM30" s="7"/>
      <c r="AZN30" s="7"/>
      <c r="AZO30" s="7"/>
      <c r="AZP30" s="7"/>
      <c r="AZQ30" s="7"/>
      <c r="AZR30" s="7"/>
      <c r="AZS30" s="7"/>
      <c r="AZT30" s="7"/>
      <c r="AZU30" s="7"/>
      <c r="AZV30" s="7"/>
      <c r="AZW30" s="7"/>
      <c r="AZX30" s="7"/>
      <c r="AZY30" s="7"/>
      <c r="AZZ30" s="7"/>
      <c r="BAA30" s="7"/>
      <c r="BAB30" s="7"/>
      <c r="BAC30" s="7"/>
      <c r="BAD30" s="7"/>
      <c r="BAE30" s="7"/>
      <c r="BAF30" s="7"/>
      <c r="BAG30" s="7"/>
      <c r="BAH30" s="7"/>
      <c r="BAI30" s="7"/>
      <c r="BAJ30" s="7"/>
      <c r="BAK30" s="7"/>
      <c r="BAL30" s="7"/>
      <c r="BAM30" s="7"/>
      <c r="BAN30" s="7"/>
      <c r="BAO30" s="7"/>
      <c r="BAP30" s="7"/>
      <c r="BAQ30" s="7"/>
      <c r="BAR30" s="7"/>
      <c r="BAS30" s="7"/>
      <c r="BAT30" s="7"/>
      <c r="BAU30" s="7"/>
      <c r="BAV30" s="7"/>
      <c r="BAW30" s="7"/>
      <c r="BAX30" s="7"/>
      <c r="BAY30" s="7"/>
      <c r="BAZ30" s="7"/>
      <c r="BBA30" s="7"/>
      <c r="BBB30" s="7"/>
      <c r="BBC30" s="7"/>
      <c r="BBD30" s="7"/>
      <c r="BBE30" s="7"/>
      <c r="BBF30" s="7"/>
      <c r="BBG30" s="7"/>
      <c r="BBH30" s="7"/>
      <c r="BBI30" s="7"/>
      <c r="BBJ30" s="7"/>
      <c r="BBK30" s="7"/>
      <c r="BBL30" s="7"/>
      <c r="BBM30" s="7"/>
      <c r="BBN30" s="7"/>
      <c r="BBO30" s="7"/>
      <c r="BBP30" s="7"/>
      <c r="BBQ30" s="7"/>
      <c r="BBR30" s="7"/>
      <c r="BBS30" s="7"/>
      <c r="BBT30" s="7"/>
      <c r="BBU30" s="7"/>
      <c r="BBV30" s="7"/>
      <c r="BBW30" s="7"/>
      <c r="BBX30" s="7"/>
      <c r="BBY30" s="7"/>
      <c r="BBZ30" s="7"/>
      <c r="BCA30" s="7"/>
      <c r="BCB30" s="7"/>
      <c r="BCC30" s="7"/>
      <c r="BCD30" s="7"/>
      <c r="BCE30" s="7"/>
      <c r="BCF30" s="7"/>
      <c r="BCG30" s="7"/>
      <c r="BCH30" s="7"/>
      <c r="BCI30" s="7"/>
      <c r="BCJ30" s="7"/>
      <c r="BCK30" s="7"/>
      <c r="BCL30" s="7"/>
      <c r="BCM30" s="7"/>
      <c r="BCN30" s="7"/>
      <c r="BCO30" s="7"/>
      <c r="BCP30" s="7"/>
      <c r="BCQ30" s="7"/>
      <c r="BCR30" s="7"/>
      <c r="BCS30" s="7"/>
      <c r="BCT30" s="7"/>
      <c r="BCU30" s="7"/>
      <c r="BCV30" s="7"/>
      <c r="BCW30" s="7"/>
      <c r="BCX30" s="7"/>
      <c r="BCY30" s="7"/>
      <c r="BCZ30" s="7"/>
      <c r="BDA30" s="7"/>
      <c r="BDB30" s="7"/>
      <c r="BDC30" s="7"/>
      <c r="BDD30" s="7"/>
      <c r="BDE30" s="7"/>
      <c r="BDF30" s="7"/>
      <c r="BDG30" s="7"/>
      <c r="BDH30" s="7"/>
      <c r="BDI30" s="7"/>
      <c r="BDJ30" s="7"/>
      <c r="BDK30" s="7"/>
      <c r="BDL30" s="7"/>
      <c r="BDM30" s="7"/>
      <c r="BDN30" s="7"/>
      <c r="BDO30" s="7"/>
      <c r="BDP30" s="7"/>
      <c r="BDQ30" s="7"/>
    </row>
    <row r="31" spans="1:1473" x14ac:dyDescent="0.35">
      <c r="A31" s="7"/>
      <c r="B31" s="1540"/>
      <c r="C31" s="1541" t="s">
        <v>424</v>
      </c>
      <c r="D31" s="1541" t="s">
        <v>425</v>
      </c>
      <c r="E31" s="1958" t="s">
        <v>776</v>
      </c>
      <c r="F31" s="1958"/>
      <c r="G31" s="1541" t="s">
        <v>409</v>
      </c>
      <c r="H31" s="1540"/>
      <c r="I31" s="1541" t="s">
        <v>777</v>
      </c>
      <c r="J31" s="729"/>
      <c r="K31" s="7"/>
      <c r="L31" s="7"/>
      <c r="M31" s="7"/>
      <c r="N31" s="7"/>
      <c r="O31" s="7"/>
      <c r="P31" s="7"/>
      <c r="Q31" s="7"/>
      <c r="R31" s="7"/>
      <c r="S31" s="7"/>
      <c r="T31" s="7"/>
      <c r="U31" s="7"/>
      <c r="V31" s="7"/>
      <c r="W31" s="7"/>
      <c r="X31" s="7"/>
      <c r="Y31" s="7"/>
      <c r="Z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c r="IW31" s="7"/>
      <c r="IX31" s="7"/>
      <c r="IY31" s="7"/>
      <c r="IZ31" s="7"/>
      <c r="JA31" s="7"/>
      <c r="JB31" s="7"/>
      <c r="JC31" s="7"/>
      <c r="JD31" s="7"/>
      <c r="JE31" s="7"/>
      <c r="JF31" s="7"/>
      <c r="JG31" s="7"/>
      <c r="JH31" s="7"/>
      <c r="JI31" s="7"/>
      <c r="JJ31" s="7"/>
      <c r="JK31" s="7"/>
      <c r="JL31" s="7"/>
      <c r="JM31" s="7"/>
      <c r="JN31" s="7"/>
      <c r="JO31" s="7"/>
      <c r="JP31" s="7"/>
      <c r="JQ31" s="7"/>
      <c r="JR31" s="7"/>
      <c r="JS31" s="7"/>
      <c r="JT31" s="7"/>
      <c r="JU31" s="7"/>
      <c r="JV31" s="7"/>
      <c r="JW31" s="7"/>
      <c r="JX31" s="7"/>
      <c r="JY31" s="7"/>
      <c r="JZ31" s="7"/>
      <c r="KA31" s="7"/>
      <c r="KB31" s="7"/>
      <c r="KC31" s="7"/>
      <c r="KD31" s="7"/>
      <c r="KE31" s="7"/>
      <c r="KF31" s="7"/>
      <c r="KG31" s="7"/>
      <c r="KH31" s="7"/>
      <c r="KI31" s="7"/>
      <c r="KJ31" s="7"/>
      <c r="KK31" s="7"/>
      <c r="KL31" s="7"/>
      <c r="KM31" s="7"/>
      <c r="KN31" s="7"/>
      <c r="KO31" s="7"/>
      <c r="KP31" s="7"/>
      <c r="KQ31" s="7"/>
      <c r="KR31" s="7"/>
      <c r="KS31" s="7"/>
      <c r="KT31" s="7"/>
      <c r="KU31" s="7"/>
      <c r="KV31" s="7"/>
      <c r="KW31" s="7"/>
      <c r="KX31" s="7"/>
      <c r="KY31" s="7"/>
      <c r="KZ31" s="7"/>
      <c r="LA31" s="7"/>
      <c r="LB31" s="7"/>
      <c r="LC31" s="7"/>
      <c r="LD31" s="7"/>
      <c r="LE31" s="7"/>
      <c r="LF31" s="7"/>
      <c r="LG31" s="7"/>
      <c r="LH31" s="7"/>
      <c r="LI31" s="7"/>
      <c r="LJ31" s="7"/>
      <c r="LK31" s="7"/>
      <c r="LL31" s="7"/>
      <c r="LM31" s="7"/>
      <c r="LN31" s="7"/>
      <c r="LO31" s="7"/>
      <c r="LP31" s="7"/>
      <c r="LQ31" s="7"/>
      <c r="LR31" s="7"/>
      <c r="LS31" s="7"/>
      <c r="LT31" s="7"/>
      <c r="LU31" s="7"/>
      <c r="LV31" s="7"/>
      <c r="LW31" s="7"/>
      <c r="LX31" s="7"/>
      <c r="LY31" s="7"/>
      <c r="LZ31" s="7"/>
      <c r="MA31" s="7"/>
      <c r="MB31" s="7"/>
      <c r="MC31" s="7"/>
      <c r="MD31" s="7"/>
      <c r="ME31" s="7"/>
      <c r="MF31" s="7"/>
      <c r="MG31" s="7"/>
      <c r="MH31" s="7"/>
      <c r="MI31" s="7"/>
      <c r="MJ31" s="7"/>
      <c r="MK31" s="7"/>
      <c r="ML31" s="7"/>
      <c r="MM31" s="7"/>
      <c r="MN31" s="7"/>
      <c r="MO31" s="7"/>
      <c r="MP31" s="7"/>
      <c r="MQ31" s="7"/>
      <c r="MR31" s="7"/>
      <c r="MS31" s="7"/>
      <c r="MT31" s="7"/>
      <c r="MU31" s="7"/>
      <c r="MV31" s="7"/>
      <c r="MW31" s="7"/>
      <c r="MX31" s="7"/>
      <c r="MY31" s="7"/>
      <c r="MZ31" s="7"/>
      <c r="NA31" s="7"/>
      <c r="NB31" s="7"/>
      <c r="NC31" s="7"/>
      <c r="ND31" s="7"/>
      <c r="NE31" s="7"/>
      <c r="NF31" s="7"/>
      <c r="NG31" s="7"/>
      <c r="NH31" s="7"/>
      <c r="NI31" s="7"/>
      <c r="NJ31" s="7"/>
      <c r="NK31" s="7"/>
      <c r="NL31" s="7"/>
      <c r="NM31" s="7"/>
      <c r="NN31" s="7"/>
      <c r="NO31" s="7"/>
      <c r="NP31" s="7"/>
      <c r="NQ31" s="7"/>
      <c r="NR31" s="7"/>
      <c r="NS31" s="7"/>
      <c r="NT31" s="7"/>
      <c r="NU31" s="7"/>
      <c r="NV31" s="7"/>
      <c r="NW31" s="7"/>
      <c r="NX31" s="7"/>
      <c r="NY31" s="7"/>
      <c r="NZ31" s="7"/>
      <c r="OA31" s="7"/>
      <c r="OB31" s="7"/>
      <c r="OC31" s="7"/>
      <c r="OD31" s="7"/>
      <c r="OE31" s="7"/>
      <c r="OF31" s="7"/>
      <c r="OG31" s="7"/>
      <c r="OH31" s="7"/>
      <c r="OI31" s="7"/>
      <c r="OJ31" s="7"/>
      <c r="OK31" s="7"/>
      <c r="OL31" s="7"/>
      <c r="OM31" s="7"/>
      <c r="ON31" s="7"/>
      <c r="OO31" s="7"/>
      <c r="OP31" s="7"/>
      <c r="OQ31" s="7"/>
      <c r="OR31" s="7"/>
      <c r="OS31" s="7"/>
      <c r="OT31" s="7"/>
      <c r="OU31" s="7"/>
      <c r="OV31" s="7"/>
      <c r="OW31" s="7"/>
      <c r="OX31" s="7"/>
      <c r="OY31" s="7"/>
      <c r="OZ31" s="7"/>
      <c r="PA31" s="7"/>
      <c r="PB31" s="7"/>
      <c r="PC31" s="7"/>
      <c r="PD31" s="7"/>
      <c r="PE31" s="7"/>
      <c r="PF31" s="7"/>
      <c r="PG31" s="7"/>
      <c r="PH31" s="7"/>
      <c r="PI31" s="7"/>
      <c r="PJ31" s="7"/>
      <c r="PK31" s="7"/>
      <c r="PL31" s="7"/>
      <c r="PM31" s="7"/>
      <c r="PN31" s="7"/>
      <c r="PO31" s="7"/>
      <c r="PP31" s="7"/>
      <c r="PQ31" s="7"/>
      <c r="PR31" s="7"/>
      <c r="PS31" s="7"/>
      <c r="PT31" s="7"/>
      <c r="PU31" s="7"/>
      <c r="PV31" s="7"/>
      <c r="PW31" s="7"/>
      <c r="PX31" s="7"/>
      <c r="PY31" s="7"/>
      <c r="PZ31" s="7"/>
      <c r="QA31" s="7"/>
      <c r="QB31" s="7"/>
      <c r="QC31" s="7"/>
      <c r="QD31" s="7"/>
      <c r="QE31" s="7"/>
      <c r="QF31" s="7"/>
      <c r="QG31" s="7"/>
      <c r="QH31" s="7"/>
      <c r="QI31" s="7"/>
      <c r="QJ31" s="7"/>
      <c r="QK31" s="7"/>
      <c r="QL31" s="7"/>
      <c r="QM31" s="7"/>
      <c r="QN31" s="7"/>
      <c r="QO31" s="7"/>
      <c r="QP31" s="7"/>
      <c r="QQ31" s="7"/>
      <c r="QR31" s="7"/>
      <c r="QS31" s="7"/>
      <c r="QT31" s="7"/>
      <c r="QU31" s="7"/>
      <c r="QV31" s="7"/>
      <c r="QW31" s="7"/>
      <c r="QX31" s="7"/>
      <c r="QY31" s="7"/>
      <c r="QZ31" s="7"/>
      <c r="RA31" s="7"/>
      <c r="RB31" s="7"/>
      <c r="RC31" s="7"/>
      <c r="RD31" s="7"/>
      <c r="RE31" s="7"/>
      <c r="RF31" s="7"/>
      <c r="RG31" s="7"/>
      <c r="RH31" s="7"/>
      <c r="RI31" s="7"/>
      <c r="RJ31" s="7"/>
      <c r="RK31" s="7"/>
      <c r="RL31" s="7"/>
      <c r="RM31" s="7"/>
      <c r="RN31" s="7"/>
      <c r="RO31" s="7"/>
      <c r="RP31" s="7"/>
      <c r="RQ31" s="7"/>
      <c r="RR31" s="7"/>
      <c r="RS31" s="7"/>
      <c r="RT31" s="7"/>
      <c r="RU31" s="7"/>
      <c r="RV31" s="7"/>
      <c r="RW31" s="7"/>
      <c r="RX31" s="7"/>
      <c r="RY31" s="7"/>
      <c r="RZ31" s="7"/>
      <c r="SA31" s="7"/>
      <c r="SB31" s="7"/>
      <c r="SC31" s="7"/>
      <c r="SD31" s="7"/>
      <c r="SE31" s="7"/>
      <c r="SF31" s="7"/>
      <c r="SG31" s="7"/>
      <c r="SH31" s="7"/>
      <c r="SI31" s="7"/>
      <c r="SJ31" s="7"/>
      <c r="SK31" s="7"/>
      <c r="SL31" s="7"/>
      <c r="SM31" s="7"/>
      <c r="SN31" s="7"/>
      <c r="SO31" s="7"/>
      <c r="SP31" s="7"/>
      <c r="SQ31" s="7"/>
      <c r="SR31" s="7"/>
      <c r="SS31" s="7"/>
      <c r="ST31" s="7"/>
      <c r="SU31" s="7"/>
      <c r="SV31" s="7"/>
      <c r="SW31" s="7"/>
      <c r="SX31" s="7"/>
      <c r="SY31" s="7"/>
      <c r="SZ31" s="7"/>
      <c r="TA31" s="7"/>
      <c r="TB31" s="7"/>
      <c r="TC31" s="7"/>
      <c r="TD31" s="7"/>
      <c r="TE31" s="7"/>
      <c r="TF31" s="7"/>
      <c r="TG31" s="7"/>
      <c r="TH31" s="7"/>
      <c r="TI31" s="7"/>
      <c r="TJ31" s="7"/>
      <c r="TK31" s="7"/>
      <c r="TL31" s="7"/>
      <c r="TM31" s="7"/>
      <c r="TN31" s="7"/>
      <c r="TO31" s="7"/>
      <c r="TP31" s="7"/>
      <c r="TQ31" s="7"/>
      <c r="TR31" s="7"/>
      <c r="TS31" s="7"/>
      <c r="TT31" s="7"/>
      <c r="TU31" s="7"/>
      <c r="TV31" s="7"/>
      <c r="TW31" s="7"/>
      <c r="TX31" s="7"/>
      <c r="TY31" s="7"/>
      <c r="TZ31" s="7"/>
      <c r="UA31" s="7"/>
      <c r="UB31" s="7"/>
      <c r="UC31" s="7"/>
      <c r="UD31" s="7"/>
      <c r="UE31" s="7"/>
      <c r="UF31" s="7"/>
      <c r="UG31" s="7"/>
      <c r="UH31" s="7"/>
      <c r="UI31" s="7"/>
      <c r="UJ31" s="7"/>
      <c r="UK31" s="7"/>
      <c r="UL31" s="7"/>
      <c r="UM31" s="7"/>
      <c r="UN31" s="7"/>
      <c r="UO31" s="7"/>
      <c r="UP31" s="7"/>
      <c r="UQ31" s="7"/>
      <c r="UR31" s="7"/>
      <c r="US31" s="7"/>
      <c r="UT31" s="7"/>
      <c r="UU31" s="7"/>
      <c r="UV31" s="7"/>
      <c r="UW31" s="7"/>
      <c r="UX31" s="7"/>
      <c r="UY31" s="7"/>
      <c r="UZ31" s="7"/>
      <c r="VA31" s="7"/>
      <c r="VB31" s="7"/>
      <c r="VC31" s="7"/>
      <c r="VD31" s="7"/>
      <c r="VE31" s="7"/>
      <c r="VF31" s="7"/>
      <c r="VG31" s="7"/>
      <c r="VH31" s="7"/>
      <c r="VI31" s="7"/>
      <c r="VJ31" s="7"/>
      <c r="VK31" s="7"/>
      <c r="VL31" s="7"/>
      <c r="VM31" s="7"/>
      <c r="VN31" s="7"/>
      <c r="VO31" s="7"/>
      <c r="VP31" s="7"/>
      <c r="VQ31" s="7"/>
      <c r="VR31" s="7"/>
      <c r="VS31" s="7"/>
      <c r="VT31" s="7"/>
      <c r="VU31" s="7"/>
      <c r="VV31" s="7"/>
      <c r="VW31" s="7"/>
      <c r="VX31" s="7"/>
      <c r="VY31" s="7"/>
      <c r="VZ31" s="7"/>
      <c r="WA31" s="7"/>
      <c r="WB31" s="7"/>
      <c r="WC31" s="7"/>
      <c r="WD31" s="7"/>
      <c r="WE31" s="7"/>
      <c r="WF31" s="7"/>
      <c r="WG31" s="7"/>
      <c r="WH31" s="7"/>
      <c r="WI31" s="7"/>
      <c r="WJ31" s="7"/>
      <c r="WK31" s="7"/>
      <c r="WL31" s="7"/>
      <c r="WM31" s="7"/>
      <c r="WN31" s="7"/>
      <c r="WO31" s="7"/>
      <c r="WP31" s="7"/>
      <c r="WQ31" s="7"/>
      <c r="WR31" s="7"/>
      <c r="WS31" s="7"/>
      <c r="WT31" s="7"/>
      <c r="WU31" s="7"/>
      <c r="WV31" s="7"/>
      <c r="WW31" s="7"/>
      <c r="WX31" s="7"/>
      <c r="WY31" s="7"/>
      <c r="WZ31" s="7"/>
      <c r="XA31" s="7"/>
      <c r="XB31" s="7"/>
      <c r="XC31" s="7"/>
      <c r="XD31" s="7"/>
      <c r="XE31" s="7"/>
      <c r="XF31" s="7"/>
      <c r="XG31" s="7"/>
      <c r="XH31" s="7"/>
      <c r="XI31" s="7"/>
      <c r="XJ31" s="7"/>
      <c r="XK31" s="7"/>
      <c r="XL31" s="7"/>
      <c r="XM31" s="7"/>
      <c r="XN31" s="7"/>
      <c r="XO31" s="7"/>
      <c r="XP31" s="7"/>
      <c r="XQ31" s="7"/>
      <c r="XR31" s="7"/>
      <c r="XS31" s="7"/>
      <c r="XT31" s="7"/>
      <c r="XU31" s="7"/>
      <c r="XV31" s="7"/>
      <c r="XW31" s="7"/>
      <c r="XX31" s="7"/>
      <c r="XY31" s="7"/>
      <c r="XZ31" s="7"/>
      <c r="YA31" s="7"/>
      <c r="YB31" s="7"/>
      <c r="YC31" s="7"/>
      <c r="YD31" s="7"/>
      <c r="YE31" s="7"/>
      <c r="YF31" s="7"/>
      <c r="YG31" s="7"/>
      <c r="YH31" s="7"/>
      <c r="YI31" s="7"/>
      <c r="YJ31" s="7"/>
      <c r="YK31" s="7"/>
      <c r="YL31" s="7"/>
      <c r="YM31" s="7"/>
      <c r="YN31" s="7"/>
      <c r="YO31" s="7"/>
      <c r="YP31" s="7"/>
      <c r="YQ31" s="7"/>
      <c r="YR31" s="7"/>
      <c r="YS31" s="7"/>
      <c r="YT31" s="7"/>
      <c r="YU31" s="7"/>
      <c r="YV31" s="7"/>
      <c r="YW31" s="7"/>
      <c r="YX31" s="7"/>
      <c r="YY31" s="7"/>
      <c r="YZ31" s="7"/>
      <c r="ZA31" s="7"/>
      <c r="ZB31" s="7"/>
      <c r="ZC31" s="7"/>
      <c r="ZD31" s="7"/>
      <c r="ZE31" s="7"/>
      <c r="ZF31" s="7"/>
      <c r="ZG31" s="7"/>
      <c r="ZH31" s="7"/>
      <c r="ZI31" s="7"/>
      <c r="ZJ31" s="7"/>
      <c r="ZK31" s="7"/>
      <c r="ZL31" s="7"/>
      <c r="ZM31" s="7"/>
      <c r="ZN31" s="7"/>
      <c r="ZO31" s="7"/>
      <c r="ZP31" s="7"/>
      <c r="ZQ31" s="7"/>
      <c r="ZR31" s="7"/>
      <c r="ZS31" s="7"/>
      <c r="ZT31" s="7"/>
      <c r="ZU31" s="7"/>
      <c r="ZV31" s="7"/>
      <c r="ZW31" s="7"/>
      <c r="ZX31" s="7"/>
      <c r="ZY31" s="7"/>
      <c r="ZZ31" s="7"/>
      <c r="AAA31" s="7"/>
      <c r="AAB31" s="7"/>
      <c r="AAC31" s="7"/>
      <c r="AAD31" s="7"/>
      <c r="AAE31" s="7"/>
      <c r="AAF31" s="7"/>
      <c r="AAG31" s="7"/>
      <c r="AAH31" s="7"/>
      <c r="AAI31" s="7"/>
      <c r="AAJ31" s="7"/>
      <c r="AAK31" s="7"/>
      <c r="AAL31" s="7"/>
      <c r="AAM31" s="7"/>
      <c r="AAN31" s="7"/>
      <c r="AAO31" s="7"/>
      <c r="AAP31" s="7"/>
      <c r="AAQ31" s="7"/>
      <c r="AAR31" s="7"/>
      <c r="AAS31" s="7"/>
      <c r="AAT31" s="7"/>
      <c r="AAU31" s="7"/>
      <c r="AAV31" s="7"/>
      <c r="AAW31" s="7"/>
      <c r="AAX31" s="7"/>
      <c r="AAY31" s="7"/>
      <c r="AAZ31" s="7"/>
      <c r="ABA31" s="7"/>
      <c r="ABB31" s="7"/>
      <c r="ABC31" s="7"/>
      <c r="ABD31" s="7"/>
      <c r="ABE31" s="7"/>
      <c r="ABF31" s="7"/>
      <c r="ABG31" s="7"/>
      <c r="ABH31" s="7"/>
      <c r="ABI31" s="7"/>
      <c r="ABJ31" s="7"/>
      <c r="ABK31" s="7"/>
      <c r="ABL31" s="7"/>
      <c r="ABM31" s="7"/>
      <c r="ABN31" s="7"/>
      <c r="ABO31" s="7"/>
      <c r="ABP31" s="7"/>
      <c r="ABQ31" s="7"/>
      <c r="ABR31" s="7"/>
      <c r="ABS31" s="7"/>
      <c r="ABT31" s="7"/>
      <c r="ABU31" s="7"/>
      <c r="ABV31" s="7"/>
      <c r="ABW31" s="7"/>
      <c r="ABX31" s="7"/>
      <c r="ABY31" s="7"/>
      <c r="ABZ31" s="7"/>
      <c r="ACA31" s="7"/>
      <c r="ACB31" s="7"/>
      <c r="ACC31" s="7"/>
      <c r="ACD31" s="7"/>
      <c r="ACE31" s="7"/>
      <c r="ACF31" s="7"/>
      <c r="ACG31" s="7"/>
      <c r="ACH31" s="7"/>
      <c r="ACI31" s="7"/>
      <c r="ACJ31" s="7"/>
      <c r="ACK31" s="7"/>
      <c r="ACL31" s="7"/>
      <c r="ACM31" s="7"/>
      <c r="ACN31" s="7"/>
      <c r="ACO31" s="7"/>
      <c r="ACP31" s="7"/>
      <c r="ACQ31" s="7"/>
      <c r="ACR31" s="7"/>
      <c r="ACS31" s="7"/>
      <c r="ACT31" s="7"/>
      <c r="ACU31" s="7"/>
      <c r="ACV31" s="7"/>
      <c r="ACW31" s="7"/>
      <c r="ACX31" s="7"/>
      <c r="ACY31" s="7"/>
      <c r="ACZ31" s="7"/>
      <c r="ADA31" s="7"/>
      <c r="ADB31" s="7"/>
      <c r="ADC31" s="7"/>
      <c r="ADD31" s="7"/>
      <c r="ADE31" s="7"/>
      <c r="ADF31" s="7"/>
      <c r="ADG31" s="7"/>
      <c r="ADH31" s="7"/>
      <c r="ADI31" s="7"/>
      <c r="ADJ31" s="7"/>
      <c r="ADK31" s="7"/>
      <c r="ADL31" s="7"/>
      <c r="ADM31" s="7"/>
      <c r="ADN31" s="7"/>
      <c r="ADO31" s="7"/>
      <c r="ADP31" s="7"/>
      <c r="ADQ31" s="7"/>
      <c r="ADR31" s="7"/>
      <c r="ADS31" s="7"/>
      <c r="ADT31" s="7"/>
      <c r="ADU31" s="7"/>
      <c r="ADV31" s="7"/>
      <c r="ADW31" s="7"/>
      <c r="ADX31" s="7"/>
      <c r="ADY31" s="7"/>
      <c r="ADZ31" s="7"/>
      <c r="AEA31" s="7"/>
      <c r="AEB31" s="7"/>
      <c r="AEC31" s="7"/>
      <c r="AED31" s="7"/>
      <c r="AEE31" s="7"/>
      <c r="AEF31" s="7"/>
      <c r="AEG31" s="7"/>
      <c r="AEH31" s="7"/>
      <c r="AEI31" s="7"/>
      <c r="AEJ31" s="7"/>
      <c r="AEK31" s="7"/>
      <c r="AEL31" s="7"/>
      <c r="AEM31" s="7"/>
      <c r="AEN31" s="7"/>
      <c r="AEO31" s="7"/>
      <c r="AEP31" s="7"/>
      <c r="AEQ31" s="7"/>
      <c r="AER31" s="7"/>
      <c r="AES31" s="7"/>
      <c r="AET31" s="7"/>
      <c r="AEU31" s="7"/>
      <c r="AEV31" s="7"/>
      <c r="AEW31" s="7"/>
      <c r="AEX31" s="7"/>
      <c r="AEY31" s="7"/>
      <c r="AEZ31" s="7"/>
      <c r="AFA31" s="7"/>
      <c r="AFB31" s="7"/>
      <c r="AFC31" s="7"/>
      <c r="AFD31" s="7"/>
      <c r="AFE31" s="7"/>
      <c r="AFF31" s="7"/>
      <c r="AFG31" s="7"/>
      <c r="AFH31" s="7"/>
      <c r="AFI31" s="7"/>
      <c r="AFJ31" s="7"/>
      <c r="AFK31" s="7"/>
      <c r="AFL31" s="7"/>
      <c r="AFM31" s="7"/>
      <c r="AFN31" s="7"/>
      <c r="AFO31" s="7"/>
      <c r="AFP31" s="7"/>
      <c r="AFQ31" s="7"/>
      <c r="AFR31" s="7"/>
      <c r="AFS31" s="7"/>
      <c r="AFT31" s="7"/>
      <c r="AFU31" s="7"/>
      <c r="AFV31" s="7"/>
      <c r="AFW31" s="7"/>
      <c r="AFX31" s="7"/>
      <c r="AFY31" s="7"/>
      <c r="AFZ31" s="7"/>
      <c r="AGA31" s="7"/>
      <c r="AGB31" s="7"/>
      <c r="AGC31" s="7"/>
      <c r="AGD31" s="7"/>
      <c r="AGE31" s="7"/>
      <c r="AGF31" s="7"/>
      <c r="AGG31" s="7"/>
      <c r="AGH31" s="7"/>
      <c r="AGI31" s="7"/>
      <c r="AGJ31" s="7"/>
      <c r="AGK31" s="7"/>
      <c r="AGL31" s="7"/>
      <c r="AGM31" s="7"/>
      <c r="AGN31" s="7"/>
      <c r="AGO31" s="7"/>
      <c r="AGP31" s="7"/>
      <c r="AGQ31" s="7"/>
      <c r="AGR31" s="7"/>
      <c r="AGS31" s="7"/>
      <c r="AGT31" s="7"/>
      <c r="AGU31" s="7"/>
      <c r="AGV31" s="7"/>
      <c r="AGW31" s="7"/>
      <c r="AGX31" s="7"/>
      <c r="AGY31" s="7"/>
      <c r="AGZ31" s="7"/>
      <c r="AHA31" s="7"/>
      <c r="AHB31" s="7"/>
      <c r="AHC31" s="7"/>
      <c r="AHD31" s="7"/>
      <c r="AHE31" s="7"/>
      <c r="AHF31" s="7"/>
      <c r="AHG31" s="7"/>
      <c r="AHH31" s="7"/>
      <c r="AHI31" s="7"/>
      <c r="AHJ31" s="7"/>
      <c r="AHK31" s="7"/>
      <c r="AHL31" s="7"/>
      <c r="AHM31" s="7"/>
      <c r="AHN31" s="7"/>
      <c r="AHO31" s="7"/>
      <c r="AHP31" s="7"/>
      <c r="AHQ31" s="7"/>
      <c r="AHR31" s="7"/>
      <c r="AHS31" s="7"/>
      <c r="AHT31" s="7"/>
      <c r="AHU31" s="7"/>
      <c r="AHV31" s="7"/>
      <c r="AHW31" s="7"/>
      <c r="AHX31" s="7"/>
      <c r="AHY31" s="7"/>
      <c r="AHZ31" s="7"/>
      <c r="AIA31" s="7"/>
      <c r="AIB31" s="7"/>
      <c r="AIC31" s="7"/>
      <c r="AID31" s="7"/>
      <c r="AIE31" s="7"/>
      <c r="AIF31" s="7"/>
      <c r="AIG31" s="7"/>
      <c r="AIH31" s="7"/>
      <c r="AII31" s="7"/>
      <c r="AIJ31" s="7"/>
      <c r="AIK31" s="7"/>
      <c r="AIL31" s="7"/>
      <c r="AIM31" s="7"/>
      <c r="AIN31" s="7"/>
      <c r="AIO31" s="7"/>
      <c r="AIP31" s="7"/>
      <c r="AIQ31" s="7"/>
      <c r="AIR31" s="7"/>
      <c r="AIS31" s="7"/>
      <c r="AIT31" s="7"/>
      <c r="AIU31" s="7"/>
      <c r="AIV31" s="7"/>
      <c r="AIW31" s="7"/>
      <c r="AIX31" s="7"/>
      <c r="AIY31" s="7"/>
      <c r="AIZ31" s="7"/>
      <c r="AJA31" s="7"/>
      <c r="AJB31" s="7"/>
      <c r="AJC31" s="7"/>
      <c r="AJD31" s="7"/>
      <c r="AJE31" s="7"/>
      <c r="AJF31" s="7"/>
      <c r="AJG31" s="7"/>
      <c r="AJH31" s="7"/>
      <c r="AJI31" s="7"/>
      <c r="AJJ31" s="7"/>
      <c r="AJK31" s="7"/>
      <c r="AJL31" s="7"/>
      <c r="AJM31" s="7"/>
      <c r="AJN31" s="7"/>
      <c r="AJO31" s="7"/>
      <c r="AJP31" s="7"/>
      <c r="AJQ31" s="7"/>
      <c r="AJR31" s="7"/>
      <c r="AJS31" s="7"/>
      <c r="AJT31" s="7"/>
      <c r="AJU31" s="7"/>
      <c r="AJV31" s="7"/>
      <c r="AJW31" s="7"/>
      <c r="AJX31" s="7"/>
      <c r="AJY31" s="7"/>
      <c r="AJZ31" s="7"/>
      <c r="AKA31" s="7"/>
      <c r="AKB31" s="7"/>
      <c r="AKC31" s="7"/>
      <c r="AKD31" s="7"/>
      <c r="AKE31" s="7"/>
      <c r="AKF31" s="7"/>
      <c r="AKG31" s="7"/>
      <c r="AKH31" s="7"/>
      <c r="AKI31" s="7"/>
      <c r="AKJ31" s="7"/>
      <c r="AKK31" s="7"/>
      <c r="AKL31" s="7"/>
      <c r="AKM31" s="7"/>
      <c r="AKN31" s="7"/>
      <c r="AKO31" s="7"/>
      <c r="AKP31" s="7"/>
      <c r="AKQ31" s="7"/>
      <c r="AKR31" s="7"/>
      <c r="AKS31" s="7"/>
      <c r="AKT31" s="7"/>
      <c r="AKU31" s="7"/>
      <c r="AKV31" s="7"/>
      <c r="AKW31" s="7"/>
      <c r="AKX31" s="7"/>
      <c r="AKY31" s="7"/>
      <c r="AKZ31" s="7"/>
      <c r="ALA31" s="7"/>
      <c r="ALB31" s="7"/>
      <c r="ALC31" s="7"/>
      <c r="ALD31" s="7"/>
      <c r="ALE31" s="7"/>
      <c r="ALF31" s="7"/>
      <c r="ALG31" s="7"/>
      <c r="ALH31" s="7"/>
      <c r="ALI31" s="7"/>
      <c r="ALJ31" s="7"/>
      <c r="ALK31" s="7"/>
      <c r="ALL31" s="7"/>
      <c r="ALM31" s="7"/>
      <c r="ALN31" s="7"/>
      <c r="ALO31" s="7"/>
      <c r="ALP31" s="7"/>
      <c r="ALQ31" s="7"/>
      <c r="ALR31" s="7"/>
      <c r="ALS31" s="7"/>
      <c r="ALT31" s="7"/>
      <c r="ALU31" s="7"/>
      <c r="ALV31" s="7"/>
      <c r="ALW31" s="7"/>
      <c r="ALX31" s="7"/>
      <c r="ALY31" s="7"/>
      <c r="ALZ31" s="7"/>
      <c r="AMA31" s="7"/>
      <c r="AMB31" s="7"/>
      <c r="AMC31" s="7"/>
      <c r="AMD31" s="7"/>
      <c r="AME31" s="7"/>
      <c r="AMF31" s="7"/>
      <c r="AMG31" s="7"/>
      <c r="AMH31" s="7"/>
      <c r="AMI31" s="7"/>
      <c r="AMJ31" s="7"/>
      <c r="AMK31" s="7"/>
      <c r="AML31" s="7"/>
      <c r="AMM31" s="7"/>
      <c r="AMN31" s="7"/>
      <c r="AMO31" s="7"/>
      <c r="AMP31" s="7"/>
      <c r="AMQ31" s="7"/>
      <c r="AMR31" s="7"/>
      <c r="AMS31" s="7"/>
      <c r="AMT31" s="7"/>
      <c r="AMU31" s="7"/>
      <c r="AMV31" s="7"/>
      <c r="AMW31" s="7"/>
      <c r="AMX31" s="7"/>
      <c r="AMY31" s="7"/>
      <c r="AMZ31" s="7"/>
      <c r="ANA31" s="7"/>
      <c r="ANB31" s="7"/>
      <c r="ANC31" s="7"/>
      <c r="AND31" s="7"/>
      <c r="ANE31" s="7"/>
      <c r="ANF31" s="7"/>
      <c r="ANG31" s="7"/>
      <c r="ANH31" s="7"/>
      <c r="ANI31" s="7"/>
      <c r="ANJ31" s="7"/>
      <c r="ANK31" s="7"/>
      <c r="ANL31" s="7"/>
      <c r="ANM31" s="7"/>
      <c r="ANN31" s="7"/>
      <c r="ANO31" s="7"/>
      <c r="ANP31" s="7"/>
      <c r="ANQ31" s="7"/>
      <c r="ANR31" s="7"/>
      <c r="ANS31" s="7"/>
      <c r="ANT31" s="7"/>
      <c r="ANU31" s="7"/>
      <c r="ANV31" s="7"/>
      <c r="ANW31" s="7"/>
      <c r="ANX31" s="7"/>
      <c r="ANY31" s="7"/>
      <c r="ANZ31" s="7"/>
      <c r="AOA31" s="7"/>
      <c r="AOB31" s="7"/>
      <c r="AOC31" s="7"/>
      <c r="AOD31" s="7"/>
      <c r="AOE31" s="7"/>
      <c r="AOF31" s="7"/>
      <c r="AOG31" s="7"/>
      <c r="AOH31" s="7"/>
      <c r="AOI31" s="7"/>
      <c r="AOJ31" s="7"/>
      <c r="AOK31" s="7"/>
      <c r="AOL31" s="7"/>
      <c r="AOM31" s="7"/>
      <c r="AON31" s="7"/>
      <c r="AOO31" s="7"/>
      <c r="AOP31" s="7"/>
      <c r="AOQ31" s="7"/>
      <c r="AOR31" s="7"/>
      <c r="AOS31" s="7"/>
      <c r="AOT31" s="7"/>
      <c r="AOU31" s="7"/>
      <c r="AOV31" s="7"/>
      <c r="AOW31" s="7"/>
      <c r="AOX31" s="7"/>
      <c r="AOY31" s="7"/>
      <c r="AOZ31" s="7"/>
      <c r="APA31" s="7"/>
      <c r="APB31" s="7"/>
      <c r="APC31" s="7"/>
      <c r="APD31" s="7"/>
      <c r="APE31" s="7"/>
      <c r="APF31" s="7"/>
      <c r="APG31" s="7"/>
      <c r="APH31" s="7"/>
      <c r="API31" s="7"/>
      <c r="APJ31" s="7"/>
      <c r="APK31" s="7"/>
      <c r="APL31" s="7"/>
      <c r="APM31" s="7"/>
      <c r="APN31" s="7"/>
      <c r="APO31" s="7"/>
      <c r="APP31" s="7"/>
      <c r="APQ31" s="7"/>
      <c r="APR31" s="7"/>
      <c r="APS31" s="7"/>
      <c r="APT31" s="7"/>
      <c r="APU31" s="7"/>
      <c r="APV31" s="7"/>
      <c r="APW31" s="7"/>
      <c r="APX31" s="7"/>
      <c r="APY31" s="7"/>
      <c r="APZ31" s="7"/>
      <c r="AQA31" s="7"/>
      <c r="AQB31" s="7"/>
      <c r="AQC31" s="7"/>
      <c r="AQD31" s="7"/>
      <c r="AQE31" s="7"/>
      <c r="AQF31" s="7"/>
      <c r="AQG31" s="7"/>
      <c r="AQH31" s="7"/>
      <c r="AQI31" s="7"/>
      <c r="AQJ31" s="7"/>
      <c r="AQK31" s="7"/>
      <c r="AQL31" s="7"/>
      <c r="AQM31" s="7"/>
      <c r="AQN31" s="7"/>
      <c r="AQO31" s="7"/>
      <c r="AQP31" s="7"/>
      <c r="AQQ31" s="7"/>
      <c r="AQR31" s="7"/>
      <c r="AQS31" s="7"/>
      <c r="AQT31" s="7"/>
      <c r="AQU31" s="7"/>
      <c r="AQV31" s="7"/>
      <c r="AQW31" s="7"/>
      <c r="AQX31" s="7"/>
      <c r="AQY31" s="7"/>
      <c r="AQZ31" s="7"/>
      <c r="ARA31" s="7"/>
      <c r="ARB31" s="7"/>
      <c r="ARC31" s="7"/>
      <c r="ARD31" s="7"/>
      <c r="ARE31" s="7"/>
      <c r="ARF31" s="7"/>
      <c r="ARG31" s="7"/>
      <c r="ARH31" s="7"/>
      <c r="ARI31" s="7"/>
      <c r="ARJ31" s="7"/>
      <c r="ARK31" s="7"/>
      <c r="ARL31" s="7"/>
      <c r="ARM31" s="7"/>
      <c r="ARN31" s="7"/>
      <c r="ARO31" s="7"/>
      <c r="ARP31" s="7"/>
      <c r="ARQ31" s="7"/>
      <c r="ARR31" s="7"/>
      <c r="ARS31" s="7"/>
      <c r="ART31" s="7"/>
      <c r="ARU31" s="7"/>
      <c r="ARV31" s="7"/>
      <c r="ARW31" s="7"/>
      <c r="ARX31" s="7"/>
      <c r="ARY31" s="7"/>
      <c r="ARZ31" s="7"/>
      <c r="ASA31" s="7"/>
      <c r="ASB31" s="7"/>
      <c r="ASC31" s="7"/>
      <c r="ASD31" s="7"/>
      <c r="ASE31" s="7"/>
      <c r="ASF31" s="7"/>
      <c r="ASG31" s="7"/>
      <c r="ASH31" s="7"/>
      <c r="ASI31" s="7"/>
      <c r="ASJ31" s="7"/>
      <c r="ASK31" s="7"/>
      <c r="ASL31" s="7"/>
      <c r="ASM31" s="7"/>
      <c r="ASN31" s="7"/>
      <c r="ASO31" s="7"/>
      <c r="ASP31" s="7"/>
      <c r="ASQ31" s="7"/>
      <c r="ASR31" s="7"/>
      <c r="ASS31" s="7"/>
      <c r="AST31" s="7"/>
      <c r="ASU31" s="7"/>
      <c r="ASV31" s="7"/>
      <c r="ASW31" s="7"/>
      <c r="ASX31" s="7"/>
      <c r="ASY31" s="7"/>
      <c r="ASZ31" s="7"/>
      <c r="ATA31" s="7"/>
      <c r="ATB31" s="7"/>
      <c r="ATC31" s="7"/>
      <c r="ATD31" s="7"/>
      <c r="ATE31" s="7"/>
      <c r="ATF31" s="7"/>
      <c r="ATG31" s="7"/>
      <c r="ATH31" s="7"/>
      <c r="ATI31" s="7"/>
      <c r="ATJ31" s="7"/>
      <c r="ATK31" s="7"/>
      <c r="ATL31" s="7"/>
      <c r="ATM31" s="7"/>
      <c r="ATN31" s="7"/>
      <c r="ATO31" s="7"/>
      <c r="ATP31" s="7"/>
      <c r="ATQ31" s="7"/>
      <c r="ATR31" s="7"/>
      <c r="ATS31" s="7"/>
      <c r="ATT31" s="7"/>
      <c r="ATU31" s="7"/>
      <c r="ATV31" s="7"/>
      <c r="ATW31" s="7"/>
      <c r="ATX31" s="7"/>
      <c r="ATY31" s="7"/>
      <c r="ATZ31" s="7"/>
      <c r="AUA31" s="7"/>
      <c r="AUB31" s="7"/>
      <c r="AUC31" s="7"/>
      <c r="AUD31" s="7"/>
      <c r="AUE31" s="7"/>
      <c r="AUF31" s="7"/>
      <c r="AUG31" s="7"/>
      <c r="AUH31" s="7"/>
      <c r="AUI31" s="7"/>
      <c r="AUJ31" s="7"/>
      <c r="AUK31" s="7"/>
      <c r="AUL31" s="7"/>
      <c r="AUM31" s="7"/>
      <c r="AUN31" s="7"/>
      <c r="AUO31" s="7"/>
      <c r="AUP31" s="7"/>
      <c r="AUQ31" s="7"/>
      <c r="AUR31" s="7"/>
      <c r="AUS31" s="7"/>
      <c r="AUT31" s="7"/>
      <c r="AUU31" s="7"/>
      <c r="AUV31" s="7"/>
      <c r="AUW31" s="7"/>
      <c r="AUX31" s="7"/>
      <c r="AUY31" s="7"/>
      <c r="AUZ31" s="7"/>
      <c r="AVA31" s="7"/>
      <c r="AVB31" s="7"/>
      <c r="AVC31" s="7"/>
      <c r="AVD31" s="7"/>
      <c r="AVE31" s="7"/>
      <c r="AVF31" s="7"/>
      <c r="AVG31" s="7"/>
      <c r="AVH31" s="7"/>
      <c r="AVI31" s="7"/>
      <c r="AVJ31" s="7"/>
      <c r="AVK31" s="7"/>
      <c r="AVL31" s="7"/>
      <c r="AVM31" s="7"/>
      <c r="AVN31" s="7"/>
      <c r="AVO31" s="7"/>
      <c r="AVP31" s="7"/>
      <c r="AVQ31" s="7"/>
      <c r="AVR31" s="7"/>
      <c r="AVS31" s="7"/>
      <c r="AVT31" s="7"/>
      <c r="AVU31" s="7"/>
      <c r="AVV31" s="7"/>
      <c r="AVW31" s="7"/>
      <c r="AVX31" s="7"/>
      <c r="AVY31" s="7"/>
      <c r="AVZ31" s="7"/>
      <c r="AWA31" s="7"/>
      <c r="AWB31" s="7"/>
      <c r="AWC31" s="7"/>
      <c r="AWD31" s="7"/>
      <c r="AWE31" s="7"/>
      <c r="AWF31" s="7"/>
      <c r="AWG31" s="7"/>
      <c r="AWH31" s="7"/>
      <c r="AWI31" s="7"/>
      <c r="AWJ31" s="7"/>
      <c r="AWK31" s="7"/>
      <c r="AWL31" s="7"/>
      <c r="AWM31" s="7"/>
      <c r="AWN31" s="7"/>
      <c r="AWO31" s="7"/>
      <c r="AWP31" s="7"/>
      <c r="AWQ31" s="7"/>
      <c r="AWR31" s="7"/>
      <c r="AWS31" s="7"/>
      <c r="AWT31" s="7"/>
      <c r="AWU31" s="7"/>
      <c r="AWV31" s="7"/>
      <c r="AWW31" s="7"/>
      <c r="AWX31" s="7"/>
      <c r="AWY31" s="7"/>
      <c r="AWZ31" s="7"/>
      <c r="AXA31" s="7"/>
      <c r="AXB31" s="7"/>
      <c r="AXC31" s="7"/>
      <c r="AXD31" s="7"/>
      <c r="AXE31" s="7"/>
      <c r="AXF31" s="7"/>
      <c r="AXG31" s="7"/>
      <c r="AXH31" s="7"/>
      <c r="AXI31" s="7"/>
      <c r="AXJ31" s="7"/>
      <c r="AXK31" s="7"/>
      <c r="AXL31" s="7"/>
      <c r="AXM31" s="7"/>
      <c r="AXN31" s="7"/>
      <c r="AXO31" s="7"/>
      <c r="AXP31" s="7"/>
      <c r="AXQ31" s="7"/>
      <c r="AXR31" s="7"/>
      <c r="AXS31" s="7"/>
      <c r="AXT31" s="7"/>
      <c r="AXU31" s="7"/>
      <c r="AXV31" s="7"/>
      <c r="AXW31" s="7"/>
      <c r="AXX31" s="7"/>
      <c r="AXY31" s="7"/>
      <c r="AXZ31" s="7"/>
      <c r="AYA31" s="7"/>
      <c r="AYB31" s="7"/>
      <c r="AYC31" s="7"/>
      <c r="AYD31" s="7"/>
      <c r="AYE31" s="7"/>
      <c r="AYF31" s="7"/>
      <c r="AYG31" s="7"/>
      <c r="AYH31" s="7"/>
      <c r="AYI31" s="7"/>
      <c r="AYJ31" s="7"/>
      <c r="AYK31" s="7"/>
      <c r="AYL31" s="7"/>
      <c r="AYM31" s="7"/>
      <c r="AYN31" s="7"/>
      <c r="AYO31" s="7"/>
      <c r="AYP31" s="7"/>
      <c r="AYQ31" s="7"/>
      <c r="AYR31" s="7"/>
      <c r="AYS31" s="7"/>
      <c r="AYT31" s="7"/>
      <c r="AYU31" s="7"/>
      <c r="AYV31" s="7"/>
      <c r="AYW31" s="7"/>
      <c r="AYX31" s="7"/>
      <c r="AYY31" s="7"/>
      <c r="AYZ31" s="7"/>
      <c r="AZA31" s="7"/>
      <c r="AZB31" s="7"/>
      <c r="AZC31" s="7"/>
      <c r="AZD31" s="7"/>
      <c r="AZE31" s="7"/>
      <c r="AZF31" s="7"/>
      <c r="AZG31" s="7"/>
      <c r="AZH31" s="7"/>
      <c r="AZI31" s="7"/>
      <c r="AZJ31" s="7"/>
      <c r="AZK31" s="7"/>
      <c r="AZL31" s="7"/>
      <c r="AZM31" s="7"/>
      <c r="AZN31" s="7"/>
      <c r="AZO31" s="7"/>
      <c r="AZP31" s="7"/>
      <c r="AZQ31" s="7"/>
      <c r="AZR31" s="7"/>
      <c r="AZS31" s="7"/>
      <c r="AZT31" s="7"/>
      <c r="AZU31" s="7"/>
      <c r="AZV31" s="7"/>
      <c r="AZW31" s="7"/>
      <c r="AZX31" s="7"/>
      <c r="AZY31" s="7"/>
      <c r="AZZ31" s="7"/>
      <c r="BAA31" s="7"/>
      <c r="BAB31" s="7"/>
      <c r="BAC31" s="7"/>
      <c r="BAD31" s="7"/>
      <c r="BAE31" s="7"/>
      <c r="BAF31" s="7"/>
      <c r="BAG31" s="7"/>
      <c r="BAH31" s="7"/>
      <c r="BAI31" s="7"/>
      <c r="BAJ31" s="7"/>
      <c r="BAK31" s="7"/>
      <c r="BAL31" s="7"/>
      <c r="BAM31" s="7"/>
      <c r="BAN31" s="7"/>
      <c r="BAO31" s="7"/>
      <c r="BAP31" s="7"/>
      <c r="BAQ31" s="7"/>
      <c r="BAR31" s="7"/>
      <c r="BAS31" s="7"/>
      <c r="BAT31" s="7"/>
      <c r="BAU31" s="7"/>
      <c r="BAV31" s="7"/>
      <c r="BAW31" s="7"/>
      <c r="BAX31" s="7"/>
      <c r="BAY31" s="7"/>
      <c r="BAZ31" s="7"/>
      <c r="BBA31" s="7"/>
      <c r="BBB31" s="7"/>
      <c r="BBC31" s="7"/>
      <c r="BBD31" s="7"/>
      <c r="BBE31" s="7"/>
      <c r="BBF31" s="7"/>
      <c r="BBG31" s="7"/>
      <c r="BBH31" s="7"/>
      <c r="BBI31" s="7"/>
      <c r="BBJ31" s="7"/>
      <c r="BBK31" s="7"/>
      <c r="BBL31" s="7"/>
      <c r="BBM31" s="7"/>
      <c r="BBN31" s="7"/>
      <c r="BBO31" s="7"/>
      <c r="BBP31" s="7"/>
      <c r="BBQ31" s="7"/>
      <c r="BBR31" s="7"/>
      <c r="BBS31" s="7"/>
      <c r="BBT31" s="7"/>
      <c r="BBU31" s="7"/>
      <c r="BBV31" s="7"/>
      <c r="BBW31" s="7"/>
      <c r="BBX31" s="7"/>
      <c r="BBY31" s="7"/>
      <c r="BBZ31" s="7"/>
      <c r="BCA31" s="7"/>
      <c r="BCB31" s="7"/>
      <c r="BCC31" s="7"/>
      <c r="BCD31" s="7"/>
      <c r="BCE31" s="7"/>
      <c r="BCF31" s="7"/>
      <c r="BCG31" s="7"/>
      <c r="BCH31" s="7"/>
      <c r="BCI31" s="7"/>
      <c r="BCJ31" s="7"/>
      <c r="BCK31" s="7"/>
      <c r="BCL31" s="7"/>
      <c r="BCM31" s="7"/>
      <c r="BCN31" s="7"/>
      <c r="BCO31" s="7"/>
      <c r="BCP31" s="7"/>
      <c r="BCQ31" s="7"/>
      <c r="BCR31" s="7"/>
      <c r="BCS31" s="7"/>
      <c r="BCT31" s="7"/>
      <c r="BCU31" s="7"/>
      <c r="BCV31" s="7"/>
      <c r="BCW31" s="7"/>
      <c r="BCX31" s="7"/>
      <c r="BCY31" s="7"/>
      <c r="BCZ31" s="7"/>
      <c r="BDA31" s="7"/>
      <c r="BDB31" s="7"/>
      <c r="BDC31" s="7"/>
      <c r="BDD31" s="7"/>
      <c r="BDE31" s="7"/>
      <c r="BDF31" s="7"/>
      <c r="BDG31" s="7"/>
      <c r="BDH31" s="7"/>
      <c r="BDI31" s="7"/>
      <c r="BDJ31" s="7"/>
      <c r="BDK31" s="7"/>
      <c r="BDL31" s="7"/>
      <c r="BDM31" s="7"/>
      <c r="BDN31" s="7"/>
      <c r="BDO31" s="7"/>
      <c r="BDP31" s="7"/>
      <c r="BDQ31" s="7"/>
    </row>
    <row r="32" spans="1:1473" x14ac:dyDescent="0.35">
      <c r="A32" s="7"/>
      <c r="B32" s="1540" t="s">
        <v>778</v>
      </c>
      <c r="C32" s="1542">
        <f>Einstellungen!AN35</f>
        <v>300</v>
      </c>
      <c r="D32" s="1542">
        <f>Einstellungen!AO35</f>
        <v>400</v>
      </c>
      <c r="E32" s="1956" t="s">
        <v>296</v>
      </c>
      <c r="F32" s="1957"/>
      <c r="G32" s="1543" t="str">
        <f>IF(AND($E$7&gt;C32-1,$E$7&lt;D32+1),Q27,"")</f>
        <v/>
      </c>
      <c r="H32" s="1544" t="s">
        <v>779</v>
      </c>
      <c r="I32" s="1542" t="str">
        <f>IF(AND(Kalkulation!$F$9&gt;C32-1,Kalkulation!$F$9&lt;D32+1),Einstellungen!$E$396,"")</f>
        <v/>
      </c>
      <c r="J32" s="7"/>
      <c r="K32" s="7"/>
      <c r="L32" s="7"/>
      <c r="M32" s="7"/>
      <c r="N32" s="7"/>
      <c r="O32" s="7"/>
      <c r="P32" s="7"/>
      <c r="Q32" s="7"/>
      <c r="R32" s="7"/>
      <c r="S32" s="7"/>
      <c r="T32" s="7"/>
      <c r="U32" s="7"/>
      <c r="V32" s="7"/>
      <c r="W32" s="7"/>
      <c r="X32" s="7"/>
      <c r="Y32" s="7"/>
      <c r="Z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c r="IW32" s="7"/>
      <c r="IX32" s="7"/>
      <c r="IY32" s="7"/>
      <c r="IZ32" s="7"/>
      <c r="JA32" s="7"/>
      <c r="JB32" s="7"/>
      <c r="JC32" s="7"/>
      <c r="JD32" s="7"/>
      <c r="JE32" s="7"/>
      <c r="JF32" s="7"/>
      <c r="JG32" s="7"/>
      <c r="JH32" s="7"/>
      <c r="JI32" s="7"/>
      <c r="JJ32" s="7"/>
      <c r="JK32" s="7"/>
      <c r="JL32" s="7"/>
      <c r="JM32" s="7"/>
      <c r="JN32" s="7"/>
      <c r="JO32" s="7"/>
      <c r="JP32" s="7"/>
      <c r="JQ32" s="7"/>
      <c r="JR32" s="7"/>
      <c r="JS32" s="7"/>
      <c r="JT32" s="7"/>
      <c r="JU32" s="7"/>
      <c r="JV32" s="7"/>
      <c r="JW32" s="7"/>
      <c r="JX32" s="7"/>
      <c r="JY32" s="7"/>
      <c r="JZ32" s="7"/>
      <c r="KA32" s="7"/>
      <c r="KB32" s="7"/>
      <c r="KC32" s="7"/>
      <c r="KD32" s="7"/>
      <c r="KE32" s="7"/>
      <c r="KF32" s="7"/>
      <c r="KG32" s="7"/>
      <c r="KH32" s="7"/>
      <c r="KI32" s="7"/>
      <c r="KJ32" s="7"/>
      <c r="KK32" s="7"/>
      <c r="KL32" s="7"/>
      <c r="KM32" s="7"/>
      <c r="KN32" s="7"/>
      <c r="KO32" s="7"/>
      <c r="KP32" s="7"/>
      <c r="KQ32" s="7"/>
      <c r="KR32" s="7"/>
      <c r="KS32" s="7"/>
      <c r="KT32" s="7"/>
      <c r="KU32" s="7"/>
      <c r="KV32" s="7"/>
      <c r="KW32" s="7"/>
      <c r="KX32" s="7"/>
      <c r="KY32" s="7"/>
      <c r="KZ32" s="7"/>
      <c r="LA32" s="7"/>
      <c r="LB32" s="7"/>
      <c r="LC32" s="7"/>
      <c r="LD32" s="7"/>
      <c r="LE32" s="7"/>
      <c r="LF32" s="7"/>
      <c r="LG32" s="7"/>
      <c r="LH32" s="7"/>
      <c r="LI32" s="7"/>
      <c r="LJ32" s="7"/>
      <c r="LK32" s="7"/>
      <c r="LL32" s="7"/>
      <c r="LM32" s="7"/>
      <c r="LN32" s="7"/>
      <c r="LO32" s="7"/>
      <c r="LP32" s="7"/>
      <c r="LQ32" s="7"/>
      <c r="LR32" s="7"/>
      <c r="LS32" s="7"/>
      <c r="LT32" s="7"/>
      <c r="LU32" s="7"/>
      <c r="LV32" s="7"/>
      <c r="LW32" s="7"/>
      <c r="LX32" s="7"/>
      <c r="LY32" s="7"/>
      <c r="LZ32" s="7"/>
      <c r="MA32" s="7"/>
      <c r="MB32" s="7"/>
      <c r="MC32" s="7"/>
      <c r="MD32" s="7"/>
      <c r="ME32" s="7"/>
      <c r="MF32" s="7"/>
      <c r="MG32" s="7"/>
      <c r="MH32" s="7"/>
      <c r="MI32" s="7"/>
      <c r="MJ32" s="7"/>
      <c r="MK32" s="7"/>
      <c r="ML32" s="7"/>
      <c r="MM32" s="7"/>
      <c r="MN32" s="7"/>
      <c r="MO32" s="7"/>
      <c r="MP32" s="7"/>
      <c r="MQ32" s="7"/>
      <c r="MR32" s="7"/>
      <c r="MS32" s="7"/>
      <c r="MT32" s="7"/>
      <c r="MU32" s="7"/>
      <c r="MV32" s="7"/>
      <c r="MW32" s="7"/>
      <c r="MX32" s="7"/>
      <c r="MY32" s="7"/>
      <c r="MZ32" s="7"/>
      <c r="NA32" s="7"/>
      <c r="NB32" s="7"/>
      <c r="NC32" s="7"/>
      <c r="ND32" s="7"/>
      <c r="NE32" s="7"/>
      <c r="NF32" s="7"/>
      <c r="NG32" s="7"/>
      <c r="NH32" s="7"/>
      <c r="NI32" s="7"/>
      <c r="NJ32" s="7"/>
      <c r="NK32" s="7"/>
      <c r="NL32" s="7"/>
      <c r="NM32" s="7"/>
      <c r="NN32" s="7"/>
      <c r="NO32" s="7"/>
      <c r="NP32" s="7"/>
      <c r="NQ32" s="7"/>
      <c r="NR32" s="7"/>
      <c r="NS32" s="7"/>
      <c r="NT32" s="7"/>
      <c r="NU32" s="7"/>
      <c r="NV32" s="7"/>
      <c r="NW32" s="7"/>
      <c r="NX32" s="7"/>
      <c r="NY32" s="7"/>
      <c r="NZ32" s="7"/>
      <c r="OA32" s="7"/>
      <c r="OB32" s="7"/>
      <c r="OC32" s="7"/>
      <c r="OD32" s="7"/>
      <c r="OE32" s="7"/>
      <c r="OF32" s="7"/>
      <c r="OG32" s="7"/>
      <c r="OH32" s="7"/>
      <c r="OI32" s="7"/>
      <c r="OJ32" s="7"/>
      <c r="OK32" s="7"/>
      <c r="OL32" s="7"/>
      <c r="OM32" s="7"/>
      <c r="ON32" s="7"/>
      <c r="OO32" s="7"/>
      <c r="OP32" s="7"/>
      <c r="OQ32" s="7"/>
      <c r="OR32" s="7"/>
      <c r="OS32" s="7"/>
      <c r="OT32" s="7"/>
      <c r="OU32" s="7"/>
      <c r="OV32" s="7"/>
      <c r="OW32" s="7"/>
      <c r="OX32" s="7"/>
      <c r="OY32" s="7"/>
      <c r="OZ32" s="7"/>
      <c r="PA32" s="7"/>
      <c r="PB32" s="7"/>
      <c r="PC32" s="7"/>
      <c r="PD32" s="7"/>
      <c r="PE32" s="7"/>
      <c r="PF32" s="7"/>
      <c r="PG32" s="7"/>
      <c r="PH32" s="7"/>
      <c r="PI32" s="7"/>
      <c r="PJ32" s="7"/>
      <c r="PK32" s="7"/>
      <c r="PL32" s="7"/>
      <c r="PM32" s="7"/>
      <c r="PN32" s="7"/>
      <c r="PO32" s="7"/>
      <c r="PP32" s="7"/>
      <c r="PQ32" s="7"/>
      <c r="PR32" s="7"/>
      <c r="PS32" s="7"/>
      <c r="PT32" s="7"/>
      <c r="PU32" s="7"/>
      <c r="PV32" s="7"/>
      <c r="PW32" s="7"/>
      <c r="PX32" s="7"/>
      <c r="PY32" s="7"/>
      <c r="PZ32" s="7"/>
      <c r="QA32" s="7"/>
      <c r="QB32" s="7"/>
      <c r="QC32" s="7"/>
      <c r="QD32" s="7"/>
      <c r="QE32" s="7"/>
      <c r="QF32" s="7"/>
      <c r="QG32" s="7"/>
      <c r="QH32" s="7"/>
      <c r="QI32" s="7"/>
      <c r="QJ32" s="7"/>
      <c r="QK32" s="7"/>
      <c r="QL32" s="7"/>
      <c r="QM32" s="7"/>
      <c r="QN32" s="7"/>
      <c r="QO32" s="7"/>
      <c r="QP32" s="7"/>
      <c r="QQ32" s="7"/>
      <c r="QR32" s="7"/>
      <c r="QS32" s="7"/>
      <c r="QT32" s="7"/>
      <c r="QU32" s="7"/>
      <c r="QV32" s="7"/>
      <c r="QW32" s="7"/>
      <c r="QX32" s="7"/>
      <c r="QY32" s="7"/>
      <c r="QZ32" s="7"/>
      <c r="RA32" s="7"/>
      <c r="RB32" s="7"/>
      <c r="RC32" s="7"/>
      <c r="RD32" s="7"/>
      <c r="RE32" s="7"/>
      <c r="RF32" s="7"/>
      <c r="RG32" s="7"/>
      <c r="RH32" s="7"/>
      <c r="RI32" s="7"/>
      <c r="RJ32" s="7"/>
      <c r="RK32" s="7"/>
      <c r="RL32" s="7"/>
      <c r="RM32" s="7"/>
      <c r="RN32" s="7"/>
      <c r="RO32" s="7"/>
      <c r="RP32" s="7"/>
      <c r="RQ32" s="7"/>
      <c r="RR32" s="7"/>
      <c r="RS32" s="7"/>
      <c r="RT32" s="7"/>
      <c r="RU32" s="7"/>
      <c r="RV32" s="7"/>
      <c r="RW32" s="7"/>
      <c r="RX32" s="7"/>
      <c r="RY32" s="7"/>
      <c r="RZ32" s="7"/>
      <c r="SA32" s="7"/>
      <c r="SB32" s="7"/>
      <c r="SC32" s="7"/>
      <c r="SD32" s="7"/>
      <c r="SE32" s="7"/>
      <c r="SF32" s="7"/>
      <c r="SG32" s="7"/>
      <c r="SH32" s="7"/>
      <c r="SI32" s="7"/>
      <c r="SJ32" s="7"/>
      <c r="SK32" s="7"/>
      <c r="SL32" s="7"/>
      <c r="SM32" s="7"/>
      <c r="SN32" s="7"/>
      <c r="SO32" s="7"/>
      <c r="SP32" s="7"/>
      <c r="SQ32" s="7"/>
      <c r="SR32" s="7"/>
      <c r="SS32" s="7"/>
      <c r="ST32" s="7"/>
      <c r="SU32" s="7"/>
      <c r="SV32" s="7"/>
      <c r="SW32" s="7"/>
      <c r="SX32" s="7"/>
      <c r="SY32" s="7"/>
      <c r="SZ32" s="7"/>
      <c r="TA32" s="7"/>
      <c r="TB32" s="7"/>
      <c r="TC32" s="7"/>
      <c r="TD32" s="7"/>
      <c r="TE32" s="7"/>
      <c r="TF32" s="7"/>
      <c r="TG32" s="7"/>
      <c r="TH32" s="7"/>
      <c r="TI32" s="7"/>
      <c r="TJ32" s="7"/>
      <c r="TK32" s="7"/>
      <c r="TL32" s="7"/>
      <c r="TM32" s="7"/>
      <c r="TN32" s="7"/>
      <c r="TO32" s="7"/>
      <c r="TP32" s="7"/>
      <c r="TQ32" s="7"/>
      <c r="TR32" s="7"/>
      <c r="TS32" s="7"/>
      <c r="TT32" s="7"/>
      <c r="TU32" s="7"/>
      <c r="TV32" s="7"/>
      <c r="TW32" s="7"/>
      <c r="TX32" s="7"/>
      <c r="TY32" s="7"/>
      <c r="TZ32" s="7"/>
      <c r="UA32" s="7"/>
      <c r="UB32" s="7"/>
      <c r="UC32" s="7"/>
      <c r="UD32" s="7"/>
      <c r="UE32" s="7"/>
      <c r="UF32" s="7"/>
      <c r="UG32" s="7"/>
      <c r="UH32" s="7"/>
      <c r="UI32" s="7"/>
      <c r="UJ32" s="7"/>
      <c r="UK32" s="7"/>
      <c r="UL32" s="7"/>
      <c r="UM32" s="7"/>
      <c r="UN32" s="7"/>
      <c r="UO32" s="7"/>
      <c r="UP32" s="7"/>
      <c r="UQ32" s="7"/>
      <c r="UR32" s="7"/>
      <c r="US32" s="7"/>
      <c r="UT32" s="7"/>
      <c r="UU32" s="7"/>
      <c r="UV32" s="7"/>
      <c r="UW32" s="7"/>
      <c r="UX32" s="7"/>
      <c r="UY32" s="7"/>
      <c r="UZ32" s="7"/>
      <c r="VA32" s="7"/>
      <c r="VB32" s="7"/>
      <c r="VC32" s="7"/>
      <c r="VD32" s="7"/>
      <c r="VE32" s="7"/>
      <c r="VF32" s="7"/>
      <c r="VG32" s="7"/>
      <c r="VH32" s="7"/>
      <c r="VI32" s="7"/>
      <c r="VJ32" s="7"/>
      <c r="VK32" s="7"/>
      <c r="VL32" s="7"/>
      <c r="VM32" s="7"/>
      <c r="VN32" s="7"/>
      <c r="VO32" s="7"/>
      <c r="VP32" s="7"/>
      <c r="VQ32" s="7"/>
      <c r="VR32" s="7"/>
      <c r="VS32" s="7"/>
      <c r="VT32" s="7"/>
      <c r="VU32" s="7"/>
      <c r="VV32" s="7"/>
      <c r="VW32" s="7"/>
      <c r="VX32" s="7"/>
      <c r="VY32" s="7"/>
      <c r="VZ32" s="7"/>
      <c r="WA32" s="7"/>
      <c r="WB32" s="7"/>
      <c r="WC32" s="7"/>
      <c r="WD32" s="7"/>
      <c r="WE32" s="7"/>
      <c r="WF32" s="7"/>
      <c r="WG32" s="7"/>
      <c r="WH32" s="7"/>
      <c r="WI32" s="7"/>
      <c r="WJ32" s="7"/>
      <c r="WK32" s="7"/>
      <c r="WL32" s="7"/>
      <c r="WM32" s="7"/>
      <c r="WN32" s="7"/>
      <c r="WO32" s="7"/>
      <c r="WP32" s="7"/>
      <c r="WQ32" s="7"/>
      <c r="WR32" s="7"/>
      <c r="WS32" s="7"/>
      <c r="WT32" s="7"/>
      <c r="WU32" s="7"/>
      <c r="WV32" s="7"/>
      <c r="WW32" s="7"/>
      <c r="WX32" s="7"/>
      <c r="WY32" s="7"/>
      <c r="WZ32" s="7"/>
      <c r="XA32" s="7"/>
      <c r="XB32" s="7"/>
      <c r="XC32" s="7"/>
      <c r="XD32" s="7"/>
      <c r="XE32" s="7"/>
      <c r="XF32" s="7"/>
      <c r="XG32" s="7"/>
      <c r="XH32" s="7"/>
      <c r="XI32" s="7"/>
      <c r="XJ32" s="7"/>
      <c r="XK32" s="7"/>
      <c r="XL32" s="7"/>
      <c r="XM32" s="7"/>
      <c r="XN32" s="7"/>
      <c r="XO32" s="7"/>
      <c r="XP32" s="7"/>
      <c r="XQ32" s="7"/>
      <c r="XR32" s="7"/>
      <c r="XS32" s="7"/>
      <c r="XT32" s="7"/>
      <c r="XU32" s="7"/>
      <c r="XV32" s="7"/>
      <c r="XW32" s="7"/>
      <c r="XX32" s="7"/>
      <c r="XY32" s="7"/>
      <c r="XZ32" s="7"/>
      <c r="YA32" s="7"/>
      <c r="YB32" s="7"/>
      <c r="YC32" s="7"/>
      <c r="YD32" s="7"/>
      <c r="YE32" s="7"/>
      <c r="YF32" s="7"/>
      <c r="YG32" s="7"/>
      <c r="YH32" s="7"/>
      <c r="YI32" s="7"/>
      <c r="YJ32" s="7"/>
      <c r="YK32" s="7"/>
      <c r="YL32" s="7"/>
      <c r="YM32" s="7"/>
      <c r="YN32" s="7"/>
      <c r="YO32" s="7"/>
      <c r="YP32" s="7"/>
      <c r="YQ32" s="7"/>
      <c r="YR32" s="7"/>
      <c r="YS32" s="7"/>
      <c r="YT32" s="7"/>
      <c r="YU32" s="7"/>
      <c r="YV32" s="7"/>
      <c r="YW32" s="7"/>
      <c r="YX32" s="7"/>
      <c r="YY32" s="7"/>
      <c r="YZ32" s="7"/>
      <c r="ZA32" s="7"/>
      <c r="ZB32" s="7"/>
      <c r="ZC32" s="7"/>
      <c r="ZD32" s="7"/>
      <c r="ZE32" s="7"/>
      <c r="ZF32" s="7"/>
      <c r="ZG32" s="7"/>
      <c r="ZH32" s="7"/>
      <c r="ZI32" s="7"/>
      <c r="ZJ32" s="7"/>
      <c r="ZK32" s="7"/>
      <c r="ZL32" s="7"/>
      <c r="ZM32" s="7"/>
      <c r="ZN32" s="7"/>
      <c r="ZO32" s="7"/>
      <c r="ZP32" s="7"/>
      <c r="ZQ32" s="7"/>
      <c r="ZR32" s="7"/>
      <c r="ZS32" s="7"/>
      <c r="ZT32" s="7"/>
      <c r="ZU32" s="7"/>
      <c r="ZV32" s="7"/>
      <c r="ZW32" s="7"/>
      <c r="ZX32" s="7"/>
      <c r="ZY32" s="7"/>
      <c r="ZZ32" s="7"/>
      <c r="AAA32" s="7"/>
      <c r="AAB32" s="7"/>
      <c r="AAC32" s="7"/>
      <c r="AAD32" s="7"/>
      <c r="AAE32" s="7"/>
      <c r="AAF32" s="7"/>
      <c r="AAG32" s="7"/>
      <c r="AAH32" s="7"/>
      <c r="AAI32" s="7"/>
      <c r="AAJ32" s="7"/>
      <c r="AAK32" s="7"/>
      <c r="AAL32" s="7"/>
      <c r="AAM32" s="7"/>
      <c r="AAN32" s="7"/>
      <c r="AAO32" s="7"/>
      <c r="AAP32" s="7"/>
      <c r="AAQ32" s="7"/>
      <c r="AAR32" s="7"/>
      <c r="AAS32" s="7"/>
      <c r="AAT32" s="7"/>
      <c r="AAU32" s="7"/>
      <c r="AAV32" s="7"/>
      <c r="AAW32" s="7"/>
      <c r="AAX32" s="7"/>
      <c r="AAY32" s="7"/>
      <c r="AAZ32" s="7"/>
      <c r="ABA32" s="7"/>
      <c r="ABB32" s="7"/>
      <c r="ABC32" s="7"/>
      <c r="ABD32" s="7"/>
      <c r="ABE32" s="7"/>
      <c r="ABF32" s="7"/>
      <c r="ABG32" s="7"/>
      <c r="ABH32" s="7"/>
      <c r="ABI32" s="7"/>
      <c r="ABJ32" s="7"/>
      <c r="ABK32" s="7"/>
      <c r="ABL32" s="7"/>
      <c r="ABM32" s="7"/>
      <c r="ABN32" s="7"/>
      <c r="ABO32" s="7"/>
      <c r="ABP32" s="7"/>
      <c r="ABQ32" s="7"/>
      <c r="ABR32" s="7"/>
      <c r="ABS32" s="7"/>
      <c r="ABT32" s="7"/>
      <c r="ABU32" s="7"/>
      <c r="ABV32" s="7"/>
      <c r="ABW32" s="7"/>
      <c r="ABX32" s="7"/>
      <c r="ABY32" s="7"/>
      <c r="ABZ32" s="7"/>
      <c r="ACA32" s="7"/>
      <c r="ACB32" s="7"/>
      <c r="ACC32" s="7"/>
      <c r="ACD32" s="7"/>
      <c r="ACE32" s="7"/>
      <c r="ACF32" s="7"/>
      <c r="ACG32" s="7"/>
      <c r="ACH32" s="7"/>
      <c r="ACI32" s="7"/>
      <c r="ACJ32" s="7"/>
      <c r="ACK32" s="7"/>
      <c r="ACL32" s="7"/>
      <c r="ACM32" s="7"/>
      <c r="ACN32" s="7"/>
      <c r="ACO32" s="7"/>
      <c r="ACP32" s="7"/>
      <c r="ACQ32" s="7"/>
      <c r="ACR32" s="7"/>
      <c r="ACS32" s="7"/>
      <c r="ACT32" s="7"/>
      <c r="ACU32" s="7"/>
      <c r="ACV32" s="7"/>
      <c r="ACW32" s="7"/>
      <c r="ACX32" s="7"/>
      <c r="ACY32" s="7"/>
      <c r="ACZ32" s="7"/>
      <c r="ADA32" s="7"/>
      <c r="ADB32" s="7"/>
      <c r="ADC32" s="7"/>
      <c r="ADD32" s="7"/>
      <c r="ADE32" s="7"/>
      <c r="ADF32" s="7"/>
      <c r="ADG32" s="7"/>
      <c r="ADH32" s="7"/>
      <c r="ADI32" s="7"/>
      <c r="ADJ32" s="7"/>
      <c r="ADK32" s="7"/>
      <c r="ADL32" s="7"/>
      <c r="ADM32" s="7"/>
      <c r="ADN32" s="7"/>
      <c r="ADO32" s="7"/>
      <c r="ADP32" s="7"/>
      <c r="ADQ32" s="7"/>
      <c r="ADR32" s="7"/>
      <c r="ADS32" s="7"/>
      <c r="ADT32" s="7"/>
      <c r="ADU32" s="7"/>
      <c r="ADV32" s="7"/>
      <c r="ADW32" s="7"/>
      <c r="ADX32" s="7"/>
      <c r="ADY32" s="7"/>
      <c r="ADZ32" s="7"/>
      <c r="AEA32" s="7"/>
      <c r="AEB32" s="7"/>
      <c r="AEC32" s="7"/>
      <c r="AED32" s="7"/>
      <c r="AEE32" s="7"/>
      <c r="AEF32" s="7"/>
      <c r="AEG32" s="7"/>
      <c r="AEH32" s="7"/>
      <c r="AEI32" s="7"/>
      <c r="AEJ32" s="7"/>
      <c r="AEK32" s="7"/>
      <c r="AEL32" s="7"/>
      <c r="AEM32" s="7"/>
      <c r="AEN32" s="7"/>
      <c r="AEO32" s="7"/>
      <c r="AEP32" s="7"/>
      <c r="AEQ32" s="7"/>
      <c r="AER32" s="7"/>
      <c r="AES32" s="7"/>
      <c r="AET32" s="7"/>
      <c r="AEU32" s="7"/>
      <c r="AEV32" s="7"/>
      <c r="AEW32" s="7"/>
      <c r="AEX32" s="7"/>
      <c r="AEY32" s="7"/>
      <c r="AEZ32" s="7"/>
      <c r="AFA32" s="7"/>
      <c r="AFB32" s="7"/>
      <c r="AFC32" s="7"/>
      <c r="AFD32" s="7"/>
      <c r="AFE32" s="7"/>
      <c r="AFF32" s="7"/>
      <c r="AFG32" s="7"/>
      <c r="AFH32" s="7"/>
      <c r="AFI32" s="7"/>
      <c r="AFJ32" s="7"/>
      <c r="AFK32" s="7"/>
      <c r="AFL32" s="7"/>
      <c r="AFM32" s="7"/>
      <c r="AFN32" s="7"/>
      <c r="AFO32" s="7"/>
      <c r="AFP32" s="7"/>
      <c r="AFQ32" s="7"/>
      <c r="AFR32" s="7"/>
      <c r="AFS32" s="7"/>
      <c r="AFT32" s="7"/>
      <c r="AFU32" s="7"/>
      <c r="AFV32" s="7"/>
      <c r="AFW32" s="7"/>
      <c r="AFX32" s="7"/>
      <c r="AFY32" s="7"/>
      <c r="AFZ32" s="7"/>
      <c r="AGA32" s="7"/>
      <c r="AGB32" s="7"/>
      <c r="AGC32" s="7"/>
      <c r="AGD32" s="7"/>
      <c r="AGE32" s="7"/>
      <c r="AGF32" s="7"/>
      <c r="AGG32" s="7"/>
      <c r="AGH32" s="7"/>
      <c r="AGI32" s="7"/>
      <c r="AGJ32" s="7"/>
      <c r="AGK32" s="7"/>
      <c r="AGL32" s="7"/>
      <c r="AGM32" s="7"/>
      <c r="AGN32" s="7"/>
      <c r="AGO32" s="7"/>
      <c r="AGP32" s="7"/>
      <c r="AGQ32" s="7"/>
      <c r="AGR32" s="7"/>
      <c r="AGS32" s="7"/>
      <c r="AGT32" s="7"/>
      <c r="AGU32" s="7"/>
      <c r="AGV32" s="7"/>
      <c r="AGW32" s="7"/>
      <c r="AGX32" s="7"/>
      <c r="AGY32" s="7"/>
      <c r="AGZ32" s="7"/>
      <c r="AHA32" s="7"/>
      <c r="AHB32" s="7"/>
      <c r="AHC32" s="7"/>
      <c r="AHD32" s="7"/>
      <c r="AHE32" s="7"/>
      <c r="AHF32" s="7"/>
      <c r="AHG32" s="7"/>
      <c r="AHH32" s="7"/>
      <c r="AHI32" s="7"/>
      <c r="AHJ32" s="7"/>
      <c r="AHK32" s="7"/>
      <c r="AHL32" s="7"/>
      <c r="AHM32" s="7"/>
      <c r="AHN32" s="7"/>
      <c r="AHO32" s="7"/>
      <c r="AHP32" s="7"/>
      <c r="AHQ32" s="7"/>
      <c r="AHR32" s="7"/>
      <c r="AHS32" s="7"/>
      <c r="AHT32" s="7"/>
      <c r="AHU32" s="7"/>
      <c r="AHV32" s="7"/>
      <c r="AHW32" s="7"/>
      <c r="AHX32" s="7"/>
      <c r="AHY32" s="7"/>
      <c r="AHZ32" s="7"/>
      <c r="AIA32" s="7"/>
      <c r="AIB32" s="7"/>
      <c r="AIC32" s="7"/>
      <c r="AID32" s="7"/>
      <c r="AIE32" s="7"/>
      <c r="AIF32" s="7"/>
      <c r="AIG32" s="7"/>
      <c r="AIH32" s="7"/>
      <c r="AII32" s="7"/>
      <c r="AIJ32" s="7"/>
      <c r="AIK32" s="7"/>
      <c r="AIL32" s="7"/>
      <c r="AIM32" s="7"/>
      <c r="AIN32" s="7"/>
      <c r="AIO32" s="7"/>
      <c r="AIP32" s="7"/>
      <c r="AIQ32" s="7"/>
      <c r="AIR32" s="7"/>
      <c r="AIS32" s="7"/>
      <c r="AIT32" s="7"/>
      <c r="AIU32" s="7"/>
      <c r="AIV32" s="7"/>
      <c r="AIW32" s="7"/>
      <c r="AIX32" s="7"/>
      <c r="AIY32" s="7"/>
      <c r="AIZ32" s="7"/>
      <c r="AJA32" s="7"/>
      <c r="AJB32" s="7"/>
      <c r="AJC32" s="7"/>
      <c r="AJD32" s="7"/>
      <c r="AJE32" s="7"/>
      <c r="AJF32" s="7"/>
      <c r="AJG32" s="7"/>
      <c r="AJH32" s="7"/>
      <c r="AJI32" s="7"/>
      <c r="AJJ32" s="7"/>
      <c r="AJK32" s="7"/>
      <c r="AJL32" s="7"/>
      <c r="AJM32" s="7"/>
      <c r="AJN32" s="7"/>
      <c r="AJO32" s="7"/>
      <c r="AJP32" s="7"/>
      <c r="AJQ32" s="7"/>
      <c r="AJR32" s="7"/>
      <c r="AJS32" s="7"/>
      <c r="AJT32" s="7"/>
      <c r="AJU32" s="7"/>
      <c r="AJV32" s="7"/>
      <c r="AJW32" s="7"/>
      <c r="AJX32" s="7"/>
      <c r="AJY32" s="7"/>
      <c r="AJZ32" s="7"/>
      <c r="AKA32" s="7"/>
      <c r="AKB32" s="7"/>
      <c r="AKC32" s="7"/>
      <c r="AKD32" s="7"/>
      <c r="AKE32" s="7"/>
      <c r="AKF32" s="7"/>
      <c r="AKG32" s="7"/>
      <c r="AKH32" s="7"/>
      <c r="AKI32" s="7"/>
      <c r="AKJ32" s="7"/>
      <c r="AKK32" s="7"/>
      <c r="AKL32" s="7"/>
      <c r="AKM32" s="7"/>
      <c r="AKN32" s="7"/>
      <c r="AKO32" s="7"/>
      <c r="AKP32" s="7"/>
      <c r="AKQ32" s="7"/>
      <c r="AKR32" s="7"/>
      <c r="AKS32" s="7"/>
      <c r="AKT32" s="7"/>
      <c r="AKU32" s="7"/>
      <c r="AKV32" s="7"/>
      <c r="AKW32" s="7"/>
      <c r="AKX32" s="7"/>
      <c r="AKY32" s="7"/>
      <c r="AKZ32" s="7"/>
      <c r="ALA32" s="7"/>
      <c r="ALB32" s="7"/>
      <c r="ALC32" s="7"/>
      <c r="ALD32" s="7"/>
      <c r="ALE32" s="7"/>
      <c r="ALF32" s="7"/>
      <c r="ALG32" s="7"/>
      <c r="ALH32" s="7"/>
      <c r="ALI32" s="7"/>
      <c r="ALJ32" s="7"/>
      <c r="ALK32" s="7"/>
      <c r="ALL32" s="7"/>
      <c r="ALM32" s="7"/>
      <c r="ALN32" s="7"/>
      <c r="ALO32" s="7"/>
      <c r="ALP32" s="7"/>
      <c r="ALQ32" s="7"/>
      <c r="ALR32" s="7"/>
      <c r="ALS32" s="7"/>
      <c r="ALT32" s="7"/>
      <c r="ALU32" s="7"/>
      <c r="ALV32" s="7"/>
      <c r="ALW32" s="7"/>
      <c r="ALX32" s="7"/>
      <c r="ALY32" s="7"/>
      <c r="ALZ32" s="7"/>
      <c r="AMA32" s="7"/>
      <c r="AMB32" s="7"/>
      <c r="AMC32" s="7"/>
      <c r="AMD32" s="7"/>
      <c r="AME32" s="7"/>
      <c r="AMF32" s="7"/>
      <c r="AMG32" s="7"/>
      <c r="AMH32" s="7"/>
      <c r="AMI32" s="7"/>
      <c r="AMJ32" s="7"/>
      <c r="AMK32" s="7"/>
      <c r="AML32" s="7"/>
      <c r="AMM32" s="7"/>
      <c r="AMN32" s="7"/>
      <c r="AMO32" s="7"/>
      <c r="AMP32" s="7"/>
      <c r="AMQ32" s="7"/>
      <c r="AMR32" s="7"/>
      <c r="AMS32" s="7"/>
      <c r="AMT32" s="7"/>
      <c r="AMU32" s="7"/>
      <c r="AMV32" s="7"/>
      <c r="AMW32" s="7"/>
      <c r="AMX32" s="7"/>
      <c r="AMY32" s="7"/>
      <c r="AMZ32" s="7"/>
      <c r="ANA32" s="7"/>
      <c r="ANB32" s="7"/>
      <c r="ANC32" s="7"/>
      <c r="AND32" s="7"/>
      <c r="ANE32" s="7"/>
      <c r="ANF32" s="7"/>
      <c r="ANG32" s="7"/>
      <c r="ANH32" s="7"/>
      <c r="ANI32" s="7"/>
      <c r="ANJ32" s="7"/>
      <c r="ANK32" s="7"/>
      <c r="ANL32" s="7"/>
      <c r="ANM32" s="7"/>
      <c r="ANN32" s="7"/>
      <c r="ANO32" s="7"/>
      <c r="ANP32" s="7"/>
      <c r="ANQ32" s="7"/>
      <c r="ANR32" s="7"/>
      <c r="ANS32" s="7"/>
      <c r="ANT32" s="7"/>
      <c r="ANU32" s="7"/>
      <c r="ANV32" s="7"/>
      <c r="ANW32" s="7"/>
      <c r="ANX32" s="7"/>
      <c r="ANY32" s="7"/>
      <c r="ANZ32" s="7"/>
      <c r="AOA32" s="7"/>
      <c r="AOB32" s="7"/>
      <c r="AOC32" s="7"/>
      <c r="AOD32" s="7"/>
      <c r="AOE32" s="7"/>
      <c r="AOF32" s="7"/>
      <c r="AOG32" s="7"/>
      <c r="AOH32" s="7"/>
      <c r="AOI32" s="7"/>
      <c r="AOJ32" s="7"/>
      <c r="AOK32" s="7"/>
      <c r="AOL32" s="7"/>
      <c r="AOM32" s="7"/>
      <c r="AON32" s="7"/>
      <c r="AOO32" s="7"/>
      <c r="AOP32" s="7"/>
      <c r="AOQ32" s="7"/>
      <c r="AOR32" s="7"/>
      <c r="AOS32" s="7"/>
      <c r="AOT32" s="7"/>
      <c r="AOU32" s="7"/>
      <c r="AOV32" s="7"/>
      <c r="AOW32" s="7"/>
      <c r="AOX32" s="7"/>
      <c r="AOY32" s="7"/>
      <c r="AOZ32" s="7"/>
      <c r="APA32" s="7"/>
      <c r="APB32" s="7"/>
      <c r="APC32" s="7"/>
      <c r="APD32" s="7"/>
      <c r="APE32" s="7"/>
      <c r="APF32" s="7"/>
      <c r="APG32" s="7"/>
      <c r="APH32" s="7"/>
      <c r="API32" s="7"/>
      <c r="APJ32" s="7"/>
      <c r="APK32" s="7"/>
      <c r="APL32" s="7"/>
      <c r="APM32" s="7"/>
      <c r="APN32" s="7"/>
      <c r="APO32" s="7"/>
      <c r="APP32" s="7"/>
      <c r="APQ32" s="7"/>
      <c r="APR32" s="7"/>
      <c r="APS32" s="7"/>
      <c r="APT32" s="7"/>
      <c r="APU32" s="7"/>
      <c r="APV32" s="7"/>
      <c r="APW32" s="7"/>
      <c r="APX32" s="7"/>
      <c r="APY32" s="7"/>
      <c r="APZ32" s="7"/>
      <c r="AQA32" s="7"/>
      <c r="AQB32" s="7"/>
      <c r="AQC32" s="7"/>
      <c r="AQD32" s="7"/>
      <c r="AQE32" s="7"/>
      <c r="AQF32" s="7"/>
      <c r="AQG32" s="7"/>
      <c r="AQH32" s="7"/>
      <c r="AQI32" s="7"/>
      <c r="AQJ32" s="7"/>
      <c r="AQK32" s="7"/>
      <c r="AQL32" s="7"/>
      <c r="AQM32" s="7"/>
      <c r="AQN32" s="7"/>
      <c r="AQO32" s="7"/>
      <c r="AQP32" s="7"/>
      <c r="AQQ32" s="7"/>
      <c r="AQR32" s="7"/>
      <c r="AQS32" s="7"/>
      <c r="AQT32" s="7"/>
      <c r="AQU32" s="7"/>
      <c r="AQV32" s="7"/>
      <c r="AQW32" s="7"/>
      <c r="AQX32" s="7"/>
      <c r="AQY32" s="7"/>
      <c r="AQZ32" s="7"/>
      <c r="ARA32" s="7"/>
      <c r="ARB32" s="7"/>
      <c r="ARC32" s="7"/>
      <c r="ARD32" s="7"/>
      <c r="ARE32" s="7"/>
      <c r="ARF32" s="7"/>
      <c r="ARG32" s="7"/>
      <c r="ARH32" s="7"/>
      <c r="ARI32" s="7"/>
      <c r="ARJ32" s="7"/>
      <c r="ARK32" s="7"/>
      <c r="ARL32" s="7"/>
      <c r="ARM32" s="7"/>
      <c r="ARN32" s="7"/>
      <c r="ARO32" s="7"/>
      <c r="ARP32" s="7"/>
      <c r="ARQ32" s="7"/>
      <c r="ARR32" s="7"/>
      <c r="ARS32" s="7"/>
      <c r="ART32" s="7"/>
      <c r="ARU32" s="7"/>
      <c r="ARV32" s="7"/>
      <c r="ARW32" s="7"/>
      <c r="ARX32" s="7"/>
      <c r="ARY32" s="7"/>
      <c r="ARZ32" s="7"/>
      <c r="ASA32" s="7"/>
      <c r="ASB32" s="7"/>
      <c r="ASC32" s="7"/>
      <c r="ASD32" s="7"/>
      <c r="ASE32" s="7"/>
      <c r="ASF32" s="7"/>
      <c r="ASG32" s="7"/>
      <c r="ASH32" s="7"/>
      <c r="ASI32" s="7"/>
      <c r="ASJ32" s="7"/>
      <c r="ASK32" s="7"/>
      <c r="ASL32" s="7"/>
      <c r="ASM32" s="7"/>
      <c r="ASN32" s="7"/>
      <c r="ASO32" s="7"/>
      <c r="ASP32" s="7"/>
      <c r="ASQ32" s="7"/>
      <c r="ASR32" s="7"/>
      <c r="ASS32" s="7"/>
      <c r="AST32" s="7"/>
      <c r="ASU32" s="7"/>
      <c r="ASV32" s="7"/>
      <c r="ASW32" s="7"/>
      <c r="ASX32" s="7"/>
      <c r="ASY32" s="7"/>
      <c r="ASZ32" s="7"/>
      <c r="ATA32" s="7"/>
      <c r="ATB32" s="7"/>
      <c r="ATC32" s="7"/>
      <c r="ATD32" s="7"/>
      <c r="ATE32" s="7"/>
      <c r="ATF32" s="7"/>
      <c r="ATG32" s="7"/>
      <c r="ATH32" s="7"/>
      <c r="ATI32" s="7"/>
      <c r="ATJ32" s="7"/>
      <c r="ATK32" s="7"/>
      <c r="ATL32" s="7"/>
      <c r="ATM32" s="7"/>
      <c r="ATN32" s="7"/>
      <c r="ATO32" s="7"/>
      <c r="ATP32" s="7"/>
      <c r="ATQ32" s="7"/>
      <c r="ATR32" s="7"/>
      <c r="ATS32" s="7"/>
      <c r="ATT32" s="7"/>
      <c r="ATU32" s="7"/>
      <c r="ATV32" s="7"/>
      <c r="ATW32" s="7"/>
      <c r="ATX32" s="7"/>
      <c r="ATY32" s="7"/>
      <c r="ATZ32" s="7"/>
      <c r="AUA32" s="7"/>
      <c r="AUB32" s="7"/>
      <c r="AUC32" s="7"/>
      <c r="AUD32" s="7"/>
      <c r="AUE32" s="7"/>
      <c r="AUF32" s="7"/>
      <c r="AUG32" s="7"/>
      <c r="AUH32" s="7"/>
      <c r="AUI32" s="7"/>
      <c r="AUJ32" s="7"/>
      <c r="AUK32" s="7"/>
      <c r="AUL32" s="7"/>
      <c r="AUM32" s="7"/>
      <c r="AUN32" s="7"/>
      <c r="AUO32" s="7"/>
      <c r="AUP32" s="7"/>
      <c r="AUQ32" s="7"/>
      <c r="AUR32" s="7"/>
      <c r="AUS32" s="7"/>
      <c r="AUT32" s="7"/>
      <c r="AUU32" s="7"/>
      <c r="AUV32" s="7"/>
      <c r="AUW32" s="7"/>
      <c r="AUX32" s="7"/>
      <c r="AUY32" s="7"/>
      <c r="AUZ32" s="7"/>
      <c r="AVA32" s="7"/>
      <c r="AVB32" s="7"/>
      <c r="AVC32" s="7"/>
      <c r="AVD32" s="7"/>
      <c r="AVE32" s="7"/>
      <c r="AVF32" s="7"/>
      <c r="AVG32" s="7"/>
      <c r="AVH32" s="7"/>
      <c r="AVI32" s="7"/>
      <c r="AVJ32" s="7"/>
      <c r="AVK32" s="7"/>
      <c r="AVL32" s="7"/>
      <c r="AVM32" s="7"/>
      <c r="AVN32" s="7"/>
      <c r="AVO32" s="7"/>
      <c r="AVP32" s="7"/>
      <c r="AVQ32" s="7"/>
      <c r="AVR32" s="7"/>
      <c r="AVS32" s="7"/>
      <c r="AVT32" s="7"/>
      <c r="AVU32" s="7"/>
      <c r="AVV32" s="7"/>
      <c r="AVW32" s="7"/>
      <c r="AVX32" s="7"/>
      <c r="AVY32" s="7"/>
      <c r="AVZ32" s="7"/>
      <c r="AWA32" s="7"/>
      <c r="AWB32" s="7"/>
      <c r="AWC32" s="7"/>
      <c r="AWD32" s="7"/>
      <c r="AWE32" s="7"/>
      <c r="AWF32" s="7"/>
      <c r="AWG32" s="7"/>
      <c r="AWH32" s="7"/>
      <c r="AWI32" s="7"/>
      <c r="AWJ32" s="7"/>
      <c r="AWK32" s="7"/>
      <c r="AWL32" s="7"/>
      <c r="AWM32" s="7"/>
      <c r="AWN32" s="7"/>
      <c r="AWO32" s="7"/>
      <c r="AWP32" s="7"/>
      <c r="AWQ32" s="7"/>
      <c r="AWR32" s="7"/>
      <c r="AWS32" s="7"/>
      <c r="AWT32" s="7"/>
      <c r="AWU32" s="7"/>
      <c r="AWV32" s="7"/>
      <c r="AWW32" s="7"/>
      <c r="AWX32" s="7"/>
      <c r="AWY32" s="7"/>
      <c r="AWZ32" s="7"/>
      <c r="AXA32" s="7"/>
      <c r="AXB32" s="7"/>
      <c r="AXC32" s="7"/>
      <c r="AXD32" s="7"/>
      <c r="AXE32" s="7"/>
      <c r="AXF32" s="7"/>
      <c r="AXG32" s="7"/>
      <c r="AXH32" s="7"/>
      <c r="AXI32" s="7"/>
      <c r="AXJ32" s="7"/>
      <c r="AXK32" s="7"/>
      <c r="AXL32" s="7"/>
      <c r="AXM32" s="7"/>
      <c r="AXN32" s="7"/>
      <c r="AXO32" s="7"/>
      <c r="AXP32" s="7"/>
      <c r="AXQ32" s="7"/>
      <c r="AXR32" s="7"/>
      <c r="AXS32" s="7"/>
      <c r="AXT32" s="7"/>
      <c r="AXU32" s="7"/>
      <c r="AXV32" s="7"/>
      <c r="AXW32" s="7"/>
      <c r="AXX32" s="7"/>
      <c r="AXY32" s="7"/>
      <c r="AXZ32" s="7"/>
      <c r="AYA32" s="7"/>
      <c r="AYB32" s="7"/>
      <c r="AYC32" s="7"/>
      <c r="AYD32" s="7"/>
      <c r="AYE32" s="7"/>
      <c r="AYF32" s="7"/>
      <c r="AYG32" s="7"/>
      <c r="AYH32" s="7"/>
      <c r="AYI32" s="7"/>
      <c r="AYJ32" s="7"/>
      <c r="AYK32" s="7"/>
      <c r="AYL32" s="7"/>
      <c r="AYM32" s="7"/>
      <c r="AYN32" s="7"/>
      <c r="AYO32" s="7"/>
      <c r="AYP32" s="7"/>
      <c r="AYQ32" s="7"/>
      <c r="AYR32" s="7"/>
      <c r="AYS32" s="7"/>
      <c r="AYT32" s="7"/>
      <c r="AYU32" s="7"/>
      <c r="AYV32" s="7"/>
      <c r="AYW32" s="7"/>
      <c r="AYX32" s="7"/>
      <c r="AYY32" s="7"/>
      <c r="AYZ32" s="7"/>
      <c r="AZA32" s="7"/>
      <c r="AZB32" s="7"/>
      <c r="AZC32" s="7"/>
      <c r="AZD32" s="7"/>
      <c r="AZE32" s="7"/>
      <c r="AZF32" s="7"/>
      <c r="AZG32" s="7"/>
      <c r="AZH32" s="7"/>
      <c r="AZI32" s="7"/>
      <c r="AZJ32" s="7"/>
      <c r="AZK32" s="7"/>
      <c r="AZL32" s="7"/>
      <c r="AZM32" s="7"/>
      <c r="AZN32" s="7"/>
      <c r="AZO32" s="7"/>
      <c r="AZP32" s="7"/>
      <c r="AZQ32" s="7"/>
      <c r="AZR32" s="7"/>
      <c r="AZS32" s="7"/>
      <c r="AZT32" s="7"/>
      <c r="AZU32" s="7"/>
      <c r="AZV32" s="7"/>
      <c r="AZW32" s="7"/>
      <c r="AZX32" s="7"/>
      <c r="AZY32" s="7"/>
      <c r="AZZ32" s="7"/>
      <c r="BAA32" s="7"/>
      <c r="BAB32" s="7"/>
      <c r="BAC32" s="7"/>
      <c r="BAD32" s="7"/>
      <c r="BAE32" s="7"/>
      <c r="BAF32" s="7"/>
      <c r="BAG32" s="7"/>
      <c r="BAH32" s="7"/>
      <c r="BAI32" s="7"/>
      <c r="BAJ32" s="7"/>
      <c r="BAK32" s="7"/>
      <c r="BAL32" s="7"/>
      <c r="BAM32" s="7"/>
      <c r="BAN32" s="7"/>
      <c r="BAO32" s="7"/>
      <c r="BAP32" s="7"/>
      <c r="BAQ32" s="7"/>
      <c r="BAR32" s="7"/>
      <c r="BAS32" s="7"/>
      <c r="BAT32" s="7"/>
      <c r="BAU32" s="7"/>
      <c r="BAV32" s="7"/>
      <c r="BAW32" s="7"/>
      <c r="BAX32" s="7"/>
      <c r="BAY32" s="7"/>
      <c r="BAZ32" s="7"/>
      <c r="BBA32" s="7"/>
      <c r="BBB32" s="7"/>
      <c r="BBC32" s="7"/>
      <c r="BBD32" s="7"/>
      <c r="BBE32" s="7"/>
      <c r="BBF32" s="7"/>
      <c r="BBG32" s="7"/>
      <c r="BBH32" s="7"/>
      <c r="BBI32" s="7"/>
      <c r="BBJ32" s="7"/>
      <c r="BBK32" s="7"/>
      <c r="BBL32" s="7"/>
      <c r="BBM32" s="7"/>
      <c r="BBN32" s="7"/>
      <c r="BBO32" s="7"/>
      <c r="BBP32" s="7"/>
      <c r="BBQ32" s="7"/>
      <c r="BBR32" s="7"/>
      <c r="BBS32" s="7"/>
      <c r="BBT32" s="7"/>
      <c r="BBU32" s="7"/>
      <c r="BBV32" s="7"/>
      <c r="BBW32" s="7"/>
      <c r="BBX32" s="7"/>
      <c r="BBY32" s="7"/>
      <c r="BBZ32" s="7"/>
      <c r="BCA32" s="7"/>
      <c r="BCB32" s="7"/>
      <c r="BCC32" s="7"/>
      <c r="BCD32" s="7"/>
      <c r="BCE32" s="7"/>
      <c r="BCF32" s="7"/>
      <c r="BCG32" s="7"/>
      <c r="BCH32" s="7"/>
      <c r="BCI32" s="7"/>
      <c r="BCJ32" s="7"/>
      <c r="BCK32" s="7"/>
      <c r="BCL32" s="7"/>
      <c r="BCM32" s="7"/>
      <c r="BCN32" s="7"/>
      <c r="BCO32" s="7"/>
      <c r="BCP32" s="7"/>
      <c r="BCQ32" s="7"/>
      <c r="BCR32" s="7"/>
      <c r="BCS32" s="7"/>
      <c r="BCT32" s="7"/>
      <c r="BCU32" s="7"/>
      <c r="BCV32" s="7"/>
      <c r="BCW32" s="7"/>
      <c r="BCX32" s="7"/>
      <c r="BCY32" s="7"/>
      <c r="BCZ32" s="7"/>
      <c r="BDA32" s="7"/>
      <c r="BDB32" s="7"/>
      <c r="BDC32" s="7"/>
      <c r="BDD32" s="7"/>
      <c r="BDE32" s="7"/>
      <c r="BDF32" s="7"/>
      <c r="BDG32" s="7"/>
      <c r="BDH32" s="7"/>
      <c r="BDI32" s="7"/>
      <c r="BDJ32" s="7"/>
      <c r="BDK32" s="7"/>
      <c r="BDL32" s="7"/>
      <c r="BDM32" s="7"/>
      <c r="BDN32" s="7"/>
      <c r="BDO32" s="7"/>
      <c r="BDP32" s="7"/>
      <c r="BDQ32" s="7"/>
    </row>
    <row r="33" spans="1:1473" x14ac:dyDescent="0.35">
      <c r="A33" s="7"/>
      <c r="B33" s="1540" t="s">
        <v>778</v>
      </c>
      <c r="C33" s="1542">
        <f>Einstellungen!AN36</f>
        <v>400</v>
      </c>
      <c r="D33" s="1542">
        <f>Einstellungen!AO36</f>
        <v>500</v>
      </c>
      <c r="E33" s="1956" t="s">
        <v>296</v>
      </c>
      <c r="F33" s="1957"/>
      <c r="G33" s="1543" t="str">
        <f>IF(AND($E$7&gt;C33-1,$E$7&lt;D33+1),S27,"")</f>
        <v/>
      </c>
      <c r="H33" s="1544" t="s">
        <v>779</v>
      </c>
      <c r="I33" s="1542" t="str">
        <f>IF(AND(Kalkulation!$F$9&gt;C33-1,Kalkulation!$F$9&lt;D33+1),Einstellungen!$E$396,"")</f>
        <v/>
      </c>
      <c r="J33" s="7"/>
      <c r="K33" s="7"/>
      <c r="L33" s="7"/>
      <c r="M33" s="7"/>
      <c r="N33" s="7"/>
      <c r="O33" s="7"/>
      <c r="P33" s="7"/>
      <c r="Q33" s="7"/>
      <c r="R33" s="7"/>
      <c r="S33" s="7"/>
      <c r="T33" s="7"/>
      <c r="U33" s="7"/>
      <c r="V33" s="7"/>
      <c r="W33" s="7"/>
      <c r="X33" s="7"/>
      <c r="Y33" s="7"/>
      <c r="Z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c r="IW33" s="7"/>
      <c r="IX33" s="7"/>
      <c r="IY33" s="7"/>
      <c r="IZ33" s="7"/>
      <c r="JA33" s="7"/>
      <c r="JB33" s="7"/>
      <c r="JC33" s="7"/>
      <c r="JD33" s="7"/>
      <c r="JE33" s="7"/>
      <c r="JF33" s="7"/>
      <c r="JG33" s="7"/>
      <c r="JH33" s="7"/>
      <c r="JI33" s="7"/>
      <c r="JJ33" s="7"/>
      <c r="JK33" s="7"/>
      <c r="JL33" s="7"/>
      <c r="JM33" s="7"/>
      <c r="JN33" s="7"/>
      <c r="JO33" s="7"/>
      <c r="JP33" s="7"/>
      <c r="JQ33" s="7"/>
      <c r="JR33" s="7"/>
      <c r="JS33" s="7"/>
      <c r="JT33" s="7"/>
      <c r="JU33" s="7"/>
      <c r="JV33" s="7"/>
      <c r="JW33" s="7"/>
      <c r="JX33" s="7"/>
      <c r="JY33" s="7"/>
      <c r="JZ33" s="7"/>
      <c r="KA33" s="7"/>
      <c r="KB33" s="7"/>
      <c r="KC33" s="7"/>
      <c r="KD33" s="7"/>
      <c r="KE33" s="7"/>
      <c r="KF33" s="7"/>
      <c r="KG33" s="7"/>
      <c r="KH33" s="7"/>
      <c r="KI33" s="7"/>
      <c r="KJ33" s="7"/>
      <c r="KK33" s="7"/>
      <c r="KL33" s="7"/>
      <c r="KM33" s="7"/>
      <c r="KN33" s="7"/>
      <c r="KO33" s="7"/>
      <c r="KP33" s="7"/>
      <c r="KQ33" s="7"/>
      <c r="KR33" s="7"/>
      <c r="KS33" s="7"/>
      <c r="KT33" s="7"/>
      <c r="KU33" s="7"/>
      <c r="KV33" s="7"/>
      <c r="KW33" s="7"/>
      <c r="KX33" s="7"/>
      <c r="KY33" s="7"/>
      <c r="KZ33" s="7"/>
      <c r="LA33" s="7"/>
      <c r="LB33" s="7"/>
      <c r="LC33" s="7"/>
      <c r="LD33" s="7"/>
      <c r="LE33" s="7"/>
      <c r="LF33" s="7"/>
      <c r="LG33" s="7"/>
      <c r="LH33" s="7"/>
      <c r="LI33" s="7"/>
      <c r="LJ33" s="7"/>
      <c r="LK33" s="7"/>
      <c r="LL33" s="7"/>
      <c r="LM33" s="7"/>
      <c r="LN33" s="7"/>
      <c r="LO33" s="7"/>
      <c r="LP33" s="7"/>
      <c r="LQ33" s="7"/>
      <c r="LR33" s="7"/>
      <c r="LS33" s="7"/>
      <c r="LT33" s="7"/>
      <c r="LU33" s="7"/>
      <c r="LV33" s="7"/>
      <c r="LW33" s="7"/>
      <c r="LX33" s="7"/>
      <c r="LY33" s="7"/>
      <c r="LZ33" s="7"/>
      <c r="MA33" s="7"/>
      <c r="MB33" s="7"/>
      <c r="MC33" s="7"/>
      <c r="MD33" s="7"/>
      <c r="ME33" s="7"/>
      <c r="MF33" s="7"/>
      <c r="MG33" s="7"/>
      <c r="MH33" s="7"/>
      <c r="MI33" s="7"/>
      <c r="MJ33" s="7"/>
      <c r="MK33" s="7"/>
      <c r="ML33" s="7"/>
      <c r="MM33" s="7"/>
      <c r="MN33" s="7"/>
      <c r="MO33" s="7"/>
      <c r="MP33" s="7"/>
      <c r="MQ33" s="7"/>
      <c r="MR33" s="7"/>
      <c r="MS33" s="7"/>
      <c r="MT33" s="7"/>
      <c r="MU33" s="7"/>
      <c r="MV33" s="7"/>
      <c r="MW33" s="7"/>
      <c r="MX33" s="7"/>
      <c r="MY33" s="7"/>
      <c r="MZ33" s="7"/>
      <c r="NA33" s="7"/>
      <c r="NB33" s="7"/>
      <c r="NC33" s="7"/>
      <c r="ND33" s="7"/>
      <c r="NE33" s="7"/>
      <c r="NF33" s="7"/>
      <c r="NG33" s="7"/>
      <c r="NH33" s="7"/>
      <c r="NI33" s="7"/>
      <c r="NJ33" s="7"/>
      <c r="NK33" s="7"/>
      <c r="NL33" s="7"/>
      <c r="NM33" s="7"/>
      <c r="NN33" s="7"/>
      <c r="NO33" s="7"/>
      <c r="NP33" s="7"/>
      <c r="NQ33" s="7"/>
      <c r="NR33" s="7"/>
      <c r="NS33" s="7"/>
      <c r="NT33" s="7"/>
      <c r="NU33" s="7"/>
      <c r="NV33" s="7"/>
      <c r="NW33" s="7"/>
      <c r="NX33" s="7"/>
      <c r="NY33" s="7"/>
      <c r="NZ33" s="7"/>
      <c r="OA33" s="7"/>
      <c r="OB33" s="7"/>
      <c r="OC33" s="7"/>
      <c r="OD33" s="7"/>
      <c r="OE33" s="7"/>
      <c r="OF33" s="7"/>
      <c r="OG33" s="7"/>
      <c r="OH33" s="7"/>
      <c r="OI33" s="7"/>
      <c r="OJ33" s="7"/>
      <c r="OK33" s="7"/>
      <c r="OL33" s="7"/>
      <c r="OM33" s="7"/>
      <c r="ON33" s="7"/>
      <c r="OO33" s="7"/>
      <c r="OP33" s="7"/>
      <c r="OQ33" s="7"/>
      <c r="OR33" s="7"/>
      <c r="OS33" s="7"/>
      <c r="OT33" s="7"/>
      <c r="OU33" s="7"/>
      <c r="OV33" s="7"/>
      <c r="OW33" s="7"/>
      <c r="OX33" s="7"/>
      <c r="OY33" s="7"/>
      <c r="OZ33" s="7"/>
      <c r="PA33" s="7"/>
      <c r="PB33" s="7"/>
      <c r="PC33" s="7"/>
      <c r="PD33" s="7"/>
      <c r="PE33" s="7"/>
      <c r="PF33" s="7"/>
      <c r="PG33" s="7"/>
      <c r="PH33" s="7"/>
      <c r="PI33" s="7"/>
      <c r="PJ33" s="7"/>
      <c r="PK33" s="7"/>
      <c r="PL33" s="7"/>
      <c r="PM33" s="7"/>
      <c r="PN33" s="7"/>
      <c r="PO33" s="7"/>
      <c r="PP33" s="7"/>
      <c r="PQ33" s="7"/>
      <c r="PR33" s="7"/>
      <c r="PS33" s="7"/>
      <c r="PT33" s="7"/>
      <c r="PU33" s="7"/>
      <c r="PV33" s="7"/>
      <c r="PW33" s="7"/>
      <c r="PX33" s="7"/>
      <c r="PY33" s="7"/>
      <c r="PZ33" s="7"/>
      <c r="QA33" s="7"/>
      <c r="QB33" s="7"/>
      <c r="QC33" s="7"/>
      <c r="QD33" s="7"/>
      <c r="QE33" s="7"/>
      <c r="QF33" s="7"/>
      <c r="QG33" s="7"/>
      <c r="QH33" s="7"/>
      <c r="QI33" s="7"/>
      <c r="QJ33" s="7"/>
      <c r="QK33" s="7"/>
      <c r="QL33" s="7"/>
      <c r="QM33" s="7"/>
      <c r="QN33" s="7"/>
      <c r="QO33" s="7"/>
      <c r="QP33" s="7"/>
      <c r="QQ33" s="7"/>
      <c r="QR33" s="7"/>
      <c r="QS33" s="7"/>
      <c r="QT33" s="7"/>
      <c r="QU33" s="7"/>
      <c r="QV33" s="7"/>
      <c r="QW33" s="7"/>
      <c r="QX33" s="7"/>
      <c r="QY33" s="7"/>
      <c r="QZ33" s="7"/>
      <c r="RA33" s="7"/>
      <c r="RB33" s="7"/>
      <c r="RC33" s="7"/>
      <c r="RD33" s="7"/>
      <c r="RE33" s="7"/>
      <c r="RF33" s="7"/>
      <c r="RG33" s="7"/>
      <c r="RH33" s="7"/>
      <c r="RI33" s="7"/>
      <c r="RJ33" s="7"/>
      <c r="RK33" s="7"/>
      <c r="RL33" s="7"/>
      <c r="RM33" s="7"/>
      <c r="RN33" s="7"/>
      <c r="RO33" s="7"/>
      <c r="RP33" s="7"/>
      <c r="RQ33" s="7"/>
      <c r="RR33" s="7"/>
      <c r="RS33" s="7"/>
      <c r="RT33" s="7"/>
      <c r="RU33" s="7"/>
      <c r="RV33" s="7"/>
      <c r="RW33" s="7"/>
      <c r="RX33" s="7"/>
      <c r="RY33" s="7"/>
      <c r="RZ33" s="7"/>
      <c r="SA33" s="7"/>
      <c r="SB33" s="7"/>
      <c r="SC33" s="7"/>
      <c r="SD33" s="7"/>
      <c r="SE33" s="7"/>
      <c r="SF33" s="7"/>
      <c r="SG33" s="7"/>
      <c r="SH33" s="7"/>
      <c r="SI33" s="7"/>
      <c r="SJ33" s="7"/>
      <c r="SK33" s="7"/>
      <c r="SL33" s="7"/>
      <c r="SM33" s="7"/>
      <c r="SN33" s="7"/>
      <c r="SO33" s="7"/>
      <c r="SP33" s="7"/>
      <c r="SQ33" s="7"/>
      <c r="SR33" s="7"/>
      <c r="SS33" s="7"/>
      <c r="ST33" s="7"/>
      <c r="SU33" s="7"/>
      <c r="SV33" s="7"/>
      <c r="SW33" s="7"/>
      <c r="SX33" s="7"/>
      <c r="SY33" s="7"/>
      <c r="SZ33" s="7"/>
      <c r="TA33" s="7"/>
      <c r="TB33" s="7"/>
      <c r="TC33" s="7"/>
      <c r="TD33" s="7"/>
      <c r="TE33" s="7"/>
      <c r="TF33" s="7"/>
      <c r="TG33" s="7"/>
      <c r="TH33" s="7"/>
      <c r="TI33" s="7"/>
      <c r="TJ33" s="7"/>
      <c r="TK33" s="7"/>
      <c r="TL33" s="7"/>
      <c r="TM33" s="7"/>
      <c r="TN33" s="7"/>
      <c r="TO33" s="7"/>
      <c r="TP33" s="7"/>
      <c r="TQ33" s="7"/>
      <c r="TR33" s="7"/>
      <c r="TS33" s="7"/>
      <c r="TT33" s="7"/>
      <c r="TU33" s="7"/>
      <c r="TV33" s="7"/>
      <c r="TW33" s="7"/>
      <c r="TX33" s="7"/>
      <c r="TY33" s="7"/>
      <c r="TZ33" s="7"/>
      <c r="UA33" s="7"/>
      <c r="UB33" s="7"/>
      <c r="UC33" s="7"/>
      <c r="UD33" s="7"/>
      <c r="UE33" s="7"/>
      <c r="UF33" s="7"/>
      <c r="UG33" s="7"/>
      <c r="UH33" s="7"/>
      <c r="UI33" s="7"/>
      <c r="UJ33" s="7"/>
      <c r="UK33" s="7"/>
      <c r="UL33" s="7"/>
      <c r="UM33" s="7"/>
      <c r="UN33" s="7"/>
      <c r="UO33" s="7"/>
      <c r="UP33" s="7"/>
      <c r="UQ33" s="7"/>
      <c r="UR33" s="7"/>
      <c r="US33" s="7"/>
      <c r="UT33" s="7"/>
      <c r="UU33" s="7"/>
      <c r="UV33" s="7"/>
      <c r="UW33" s="7"/>
      <c r="UX33" s="7"/>
      <c r="UY33" s="7"/>
      <c r="UZ33" s="7"/>
      <c r="VA33" s="7"/>
      <c r="VB33" s="7"/>
      <c r="VC33" s="7"/>
      <c r="VD33" s="7"/>
      <c r="VE33" s="7"/>
      <c r="VF33" s="7"/>
      <c r="VG33" s="7"/>
      <c r="VH33" s="7"/>
      <c r="VI33" s="7"/>
      <c r="VJ33" s="7"/>
      <c r="VK33" s="7"/>
      <c r="VL33" s="7"/>
      <c r="VM33" s="7"/>
      <c r="VN33" s="7"/>
      <c r="VO33" s="7"/>
      <c r="VP33" s="7"/>
      <c r="VQ33" s="7"/>
      <c r="VR33" s="7"/>
      <c r="VS33" s="7"/>
      <c r="VT33" s="7"/>
      <c r="VU33" s="7"/>
      <c r="VV33" s="7"/>
      <c r="VW33" s="7"/>
      <c r="VX33" s="7"/>
      <c r="VY33" s="7"/>
      <c r="VZ33" s="7"/>
      <c r="WA33" s="7"/>
      <c r="WB33" s="7"/>
      <c r="WC33" s="7"/>
      <c r="WD33" s="7"/>
      <c r="WE33" s="7"/>
      <c r="WF33" s="7"/>
      <c r="WG33" s="7"/>
      <c r="WH33" s="7"/>
      <c r="WI33" s="7"/>
      <c r="WJ33" s="7"/>
      <c r="WK33" s="7"/>
      <c r="WL33" s="7"/>
      <c r="WM33" s="7"/>
      <c r="WN33" s="7"/>
      <c r="WO33" s="7"/>
      <c r="WP33" s="7"/>
      <c r="WQ33" s="7"/>
      <c r="WR33" s="7"/>
      <c r="WS33" s="7"/>
      <c r="WT33" s="7"/>
      <c r="WU33" s="7"/>
      <c r="WV33" s="7"/>
      <c r="WW33" s="7"/>
      <c r="WX33" s="7"/>
      <c r="WY33" s="7"/>
      <c r="WZ33" s="7"/>
      <c r="XA33" s="7"/>
      <c r="XB33" s="7"/>
      <c r="XC33" s="7"/>
      <c r="XD33" s="7"/>
      <c r="XE33" s="7"/>
      <c r="XF33" s="7"/>
      <c r="XG33" s="7"/>
      <c r="XH33" s="7"/>
      <c r="XI33" s="7"/>
      <c r="XJ33" s="7"/>
      <c r="XK33" s="7"/>
      <c r="XL33" s="7"/>
      <c r="XM33" s="7"/>
      <c r="XN33" s="7"/>
      <c r="XO33" s="7"/>
      <c r="XP33" s="7"/>
      <c r="XQ33" s="7"/>
      <c r="XR33" s="7"/>
      <c r="XS33" s="7"/>
      <c r="XT33" s="7"/>
      <c r="XU33" s="7"/>
      <c r="XV33" s="7"/>
      <c r="XW33" s="7"/>
      <c r="XX33" s="7"/>
      <c r="XY33" s="7"/>
      <c r="XZ33" s="7"/>
      <c r="YA33" s="7"/>
      <c r="YB33" s="7"/>
      <c r="YC33" s="7"/>
      <c r="YD33" s="7"/>
      <c r="YE33" s="7"/>
      <c r="YF33" s="7"/>
      <c r="YG33" s="7"/>
      <c r="YH33" s="7"/>
      <c r="YI33" s="7"/>
      <c r="YJ33" s="7"/>
      <c r="YK33" s="7"/>
      <c r="YL33" s="7"/>
      <c r="YM33" s="7"/>
      <c r="YN33" s="7"/>
      <c r="YO33" s="7"/>
      <c r="YP33" s="7"/>
      <c r="YQ33" s="7"/>
      <c r="YR33" s="7"/>
      <c r="YS33" s="7"/>
      <c r="YT33" s="7"/>
      <c r="YU33" s="7"/>
      <c r="YV33" s="7"/>
      <c r="YW33" s="7"/>
      <c r="YX33" s="7"/>
      <c r="YY33" s="7"/>
      <c r="YZ33" s="7"/>
      <c r="ZA33" s="7"/>
      <c r="ZB33" s="7"/>
      <c r="ZC33" s="7"/>
      <c r="ZD33" s="7"/>
      <c r="ZE33" s="7"/>
      <c r="ZF33" s="7"/>
      <c r="ZG33" s="7"/>
      <c r="ZH33" s="7"/>
      <c r="ZI33" s="7"/>
      <c r="ZJ33" s="7"/>
      <c r="ZK33" s="7"/>
      <c r="ZL33" s="7"/>
      <c r="ZM33" s="7"/>
      <c r="ZN33" s="7"/>
      <c r="ZO33" s="7"/>
      <c r="ZP33" s="7"/>
      <c r="ZQ33" s="7"/>
      <c r="ZR33" s="7"/>
      <c r="ZS33" s="7"/>
      <c r="ZT33" s="7"/>
      <c r="ZU33" s="7"/>
      <c r="ZV33" s="7"/>
      <c r="ZW33" s="7"/>
      <c r="ZX33" s="7"/>
      <c r="ZY33" s="7"/>
      <c r="ZZ33" s="7"/>
      <c r="AAA33" s="7"/>
      <c r="AAB33" s="7"/>
      <c r="AAC33" s="7"/>
      <c r="AAD33" s="7"/>
      <c r="AAE33" s="7"/>
      <c r="AAF33" s="7"/>
      <c r="AAG33" s="7"/>
      <c r="AAH33" s="7"/>
      <c r="AAI33" s="7"/>
      <c r="AAJ33" s="7"/>
      <c r="AAK33" s="7"/>
      <c r="AAL33" s="7"/>
      <c r="AAM33" s="7"/>
      <c r="AAN33" s="7"/>
      <c r="AAO33" s="7"/>
      <c r="AAP33" s="7"/>
      <c r="AAQ33" s="7"/>
      <c r="AAR33" s="7"/>
      <c r="AAS33" s="7"/>
      <c r="AAT33" s="7"/>
      <c r="AAU33" s="7"/>
      <c r="AAV33" s="7"/>
      <c r="AAW33" s="7"/>
      <c r="AAX33" s="7"/>
      <c r="AAY33" s="7"/>
      <c r="AAZ33" s="7"/>
      <c r="ABA33" s="7"/>
      <c r="ABB33" s="7"/>
      <c r="ABC33" s="7"/>
      <c r="ABD33" s="7"/>
      <c r="ABE33" s="7"/>
      <c r="ABF33" s="7"/>
      <c r="ABG33" s="7"/>
      <c r="ABH33" s="7"/>
      <c r="ABI33" s="7"/>
      <c r="ABJ33" s="7"/>
      <c r="ABK33" s="7"/>
      <c r="ABL33" s="7"/>
      <c r="ABM33" s="7"/>
      <c r="ABN33" s="7"/>
      <c r="ABO33" s="7"/>
      <c r="ABP33" s="7"/>
      <c r="ABQ33" s="7"/>
      <c r="ABR33" s="7"/>
      <c r="ABS33" s="7"/>
      <c r="ABT33" s="7"/>
      <c r="ABU33" s="7"/>
      <c r="ABV33" s="7"/>
      <c r="ABW33" s="7"/>
      <c r="ABX33" s="7"/>
      <c r="ABY33" s="7"/>
      <c r="ABZ33" s="7"/>
      <c r="ACA33" s="7"/>
      <c r="ACB33" s="7"/>
      <c r="ACC33" s="7"/>
      <c r="ACD33" s="7"/>
      <c r="ACE33" s="7"/>
      <c r="ACF33" s="7"/>
      <c r="ACG33" s="7"/>
      <c r="ACH33" s="7"/>
      <c r="ACI33" s="7"/>
      <c r="ACJ33" s="7"/>
      <c r="ACK33" s="7"/>
      <c r="ACL33" s="7"/>
      <c r="ACM33" s="7"/>
      <c r="ACN33" s="7"/>
      <c r="ACO33" s="7"/>
      <c r="ACP33" s="7"/>
      <c r="ACQ33" s="7"/>
      <c r="ACR33" s="7"/>
      <c r="ACS33" s="7"/>
      <c r="ACT33" s="7"/>
      <c r="ACU33" s="7"/>
      <c r="ACV33" s="7"/>
      <c r="ACW33" s="7"/>
      <c r="ACX33" s="7"/>
      <c r="ACY33" s="7"/>
      <c r="ACZ33" s="7"/>
      <c r="ADA33" s="7"/>
      <c r="ADB33" s="7"/>
      <c r="ADC33" s="7"/>
      <c r="ADD33" s="7"/>
      <c r="ADE33" s="7"/>
      <c r="ADF33" s="7"/>
      <c r="ADG33" s="7"/>
      <c r="ADH33" s="7"/>
      <c r="ADI33" s="7"/>
      <c r="ADJ33" s="7"/>
      <c r="ADK33" s="7"/>
      <c r="ADL33" s="7"/>
      <c r="ADM33" s="7"/>
      <c r="ADN33" s="7"/>
      <c r="ADO33" s="7"/>
      <c r="ADP33" s="7"/>
      <c r="ADQ33" s="7"/>
      <c r="ADR33" s="7"/>
      <c r="ADS33" s="7"/>
      <c r="ADT33" s="7"/>
      <c r="ADU33" s="7"/>
      <c r="ADV33" s="7"/>
      <c r="ADW33" s="7"/>
      <c r="ADX33" s="7"/>
      <c r="ADY33" s="7"/>
      <c r="ADZ33" s="7"/>
      <c r="AEA33" s="7"/>
      <c r="AEB33" s="7"/>
      <c r="AEC33" s="7"/>
      <c r="AED33" s="7"/>
      <c r="AEE33" s="7"/>
      <c r="AEF33" s="7"/>
      <c r="AEG33" s="7"/>
      <c r="AEH33" s="7"/>
      <c r="AEI33" s="7"/>
      <c r="AEJ33" s="7"/>
      <c r="AEK33" s="7"/>
      <c r="AEL33" s="7"/>
      <c r="AEM33" s="7"/>
      <c r="AEN33" s="7"/>
      <c r="AEO33" s="7"/>
      <c r="AEP33" s="7"/>
      <c r="AEQ33" s="7"/>
      <c r="AER33" s="7"/>
      <c r="AES33" s="7"/>
      <c r="AET33" s="7"/>
      <c r="AEU33" s="7"/>
      <c r="AEV33" s="7"/>
      <c r="AEW33" s="7"/>
      <c r="AEX33" s="7"/>
      <c r="AEY33" s="7"/>
      <c r="AEZ33" s="7"/>
      <c r="AFA33" s="7"/>
      <c r="AFB33" s="7"/>
      <c r="AFC33" s="7"/>
      <c r="AFD33" s="7"/>
      <c r="AFE33" s="7"/>
      <c r="AFF33" s="7"/>
      <c r="AFG33" s="7"/>
      <c r="AFH33" s="7"/>
      <c r="AFI33" s="7"/>
      <c r="AFJ33" s="7"/>
      <c r="AFK33" s="7"/>
      <c r="AFL33" s="7"/>
      <c r="AFM33" s="7"/>
      <c r="AFN33" s="7"/>
      <c r="AFO33" s="7"/>
      <c r="AFP33" s="7"/>
      <c r="AFQ33" s="7"/>
      <c r="AFR33" s="7"/>
      <c r="AFS33" s="7"/>
      <c r="AFT33" s="7"/>
      <c r="AFU33" s="7"/>
      <c r="AFV33" s="7"/>
      <c r="AFW33" s="7"/>
      <c r="AFX33" s="7"/>
      <c r="AFY33" s="7"/>
      <c r="AFZ33" s="7"/>
      <c r="AGA33" s="7"/>
      <c r="AGB33" s="7"/>
      <c r="AGC33" s="7"/>
      <c r="AGD33" s="7"/>
      <c r="AGE33" s="7"/>
      <c r="AGF33" s="7"/>
      <c r="AGG33" s="7"/>
      <c r="AGH33" s="7"/>
      <c r="AGI33" s="7"/>
      <c r="AGJ33" s="7"/>
      <c r="AGK33" s="7"/>
      <c r="AGL33" s="7"/>
      <c r="AGM33" s="7"/>
      <c r="AGN33" s="7"/>
      <c r="AGO33" s="7"/>
      <c r="AGP33" s="7"/>
      <c r="AGQ33" s="7"/>
      <c r="AGR33" s="7"/>
      <c r="AGS33" s="7"/>
      <c r="AGT33" s="7"/>
      <c r="AGU33" s="7"/>
      <c r="AGV33" s="7"/>
      <c r="AGW33" s="7"/>
      <c r="AGX33" s="7"/>
      <c r="AGY33" s="7"/>
      <c r="AGZ33" s="7"/>
      <c r="AHA33" s="7"/>
      <c r="AHB33" s="7"/>
      <c r="AHC33" s="7"/>
      <c r="AHD33" s="7"/>
      <c r="AHE33" s="7"/>
      <c r="AHF33" s="7"/>
      <c r="AHG33" s="7"/>
      <c r="AHH33" s="7"/>
      <c r="AHI33" s="7"/>
      <c r="AHJ33" s="7"/>
      <c r="AHK33" s="7"/>
      <c r="AHL33" s="7"/>
      <c r="AHM33" s="7"/>
      <c r="AHN33" s="7"/>
      <c r="AHO33" s="7"/>
      <c r="AHP33" s="7"/>
      <c r="AHQ33" s="7"/>
      <c r="AHR33" s="7"/>
      <c r="AHS33" s="7"/>
      <c r="AHT33" s="7"/>
      <c r="AHU33" s="7"/>
      <c r="AHV33" s="7"/>
      <c r="AHW33" s="7"/>
      <c r="AHX33" s="7"/>
      <c r="AHY33" s="7"/>
      <c r="AHZ33" s="7"/>
      <c r="AIA33" s="7"/>
      <c r="AIB33" s="7"/>
      <c r="AIC33" s="7"/>
      <c r="AID33" s="7"/>
      <c r="AIE33" s="7"/>
      <c r="AIF33" s="7"/>
      <c r="AIG33" s="7"/>
      <c r="AIH33" s="7"/>
      <c r="AII33" s="7"/>
      <c r="AIJ33" s="7"/>
      <c r="AIK33" s="7"/>
      <c r="AIL33" s="7"/>
      <c r="AIM33" s="7"/>
      <c r="AIN33" s="7"/>
      <c r="AIO33" s="7"/>
      <c r="AIP33" s="7"/>
      <c r="AIQ33" s="7"/>
      <c r="AIR33" s="7"/>
      <c r="AIS33" s="7"/>
      <c r="AIT33" s="7"/>
      <c r="AIU33" s="7"/>
      <c r="AIV33" s="7"/>
      <c r="AIW33" s="7"/>
      <c r="AIX33" s="7"/>
      <c r="AIY33" s="7"/>
      <c r="AIZ33" s="7"/>
      <c r="AJA33" s="7"/>
      <c r="AJB33" s="7"/>
      <c r="AJC33" s="7"/>
      <c r="AJD33" s="7"/>
      <c r="AJE33" s="7"/>
      <c r="AJF33" s="7"/>
      <c r="AJG33" s="7"/>
      <c r="AJH33" s="7"/>
      <c r="AJI33" s="7"/>
      <c r="AJJ33" s="7"/>
      <c r="AJK33" s="7"/>
      <c r="AJL33" s="7"/>
      <c r="AJM33" s="7"/>
      <c r="AJN33" s="7"/>
      <c r="AJO33" s="7"/>
      <c r="AJP33" s="7"/>
      <c r="AJQ33" s="7"/>
      <c r="AJR33" s="7"/>
      <c r="AJS33" s="7"/>
      <c r="AJT33" s="7"/>
      <c r="AJU33" s="7"/>
      <c r="AJV33" s="7"/>
      <c r="AJW33" s="7"/>
      <c r="AJX33" s="7"/>
      <c r="AJY33" s="7"/>
      <c r="AJZ33" s="7"/>
      <c r="AKA33" s="7"/>
      <c r="AKB33" s="7"/>
      <c r="AKC33" s="7"/>
      <c r="AKD33" s="7"/>
      <c r="AKE33" s="7"/>
      <c r="AKF33" s="7"/>
      <c r="AKG33" s="7"/>
      <c r="AKH33" s="7"/>
      <c r="AKI33" s="7"/>
      <c r="AKJ33" s="7"/>
      <c r="AKK33" s="7"/>
      <c r="AKL33" s="7"/>
      <c r="AKM33" s="7"/>
      <c r="AKN33" s="7"/>
      <c r="AKO33" s="7"/>
      <c r="AKP33" s="7"/>
      <c r="AKQ33" s="7"/>
      <c r="AKR33" s="7"/>
      <c r="AKS33" s="7"/>
      <c r="AKT33" s="7"/>
      <c r="AKU33" s="7"/>
      <c r="AKV33" s="7"/>
      <c r="AKW33" s="7"/>
      <c r="AKX33" s="7"/>
      <c r="AKY33" s="7"/>
      <c r="AKZ33" s="7"/>
      <c r="ALA33" s="7"/>
      <c r="ALB33" s="7"/>
      <c r="ALC33" s="7"/>
      <c r="ALD33" s="7"/>
      <c r="ALE33" s="7"/>
      <c r="ALF33" s="7"/>
      <c r="ALG33" s="7"/>
      <c r="ALH33" s="7"/>
      <c r="ALI33" s="7"/>
      <c r="ALJ33" s="7"/>
      <c r="ALK33" s="7"/>
      <c r="ALL33" s="7"/>
      <c r="ALM33" s="7"/>
      <c r="ALN33" s="7"/>
      <c r="ALO33" s="7"/>
      <c r="ALP33" s="7"/>
      <c r="ALQ33" s="7"/>
      <c r="ALR33" s="7"/>
      <c r="ALS33" s="7"/>
      <c r="ALT33" s="7"/>
      <c r="ALU33" s="7"/>
      <c r="ALV33" s="7"/>
      <c r="ALW33" s="7"/>
      <c r="ALX33" s="7"/>
      <c r="ALY33" s="7"/>
      <c r="ALZ33" s="7"/>
      <c r="AMA33" s="7"/>
      <c r="AMB33" s="7"/>
      <c r="AMC33" s="7"/>
      <c r="AMD33" s="7"/>
      <c r="AME33" s="7"/>
      <c r="AMF33" s="7"/>
      <c r="AMG33" s="7"/>
      <c r="AMH33" s="7"/>
      <c r="AMI33" s="7"/>
      <c r="AMJ33" s="7"/>
      <c r="AMK33" s="7"/>
      <c r="AML33" s="7"/>
      <c r="AMM33" s="7"/>
      <c r="AMN33" s="7"/>
      <c r="AMO33" s="7"/>
      <c r="AMP33" s="7"/>
      <c r="AMQ33" s="7"/>
      <c r="AMR33" s="7"/>
      <c r="AMS33" s="7"/>
      <c r="AMT33" s="7"/>
      <c r="AMU33" s="7"/>
      <c r="AMV33" s="7"/>
      <c r="AMW33" s="7"/>
      <c r="AMX33" s="7"/>
      <c r="AMY33" s="7"/>
      <c r="AMZ33" s="7"/>
      <c r="ANA33" s="7"/>
      <c r="ANB33" s="7"/>
      <c r="ANC33" s="7"/>
      <c r="AND33" s="7"/>
      <c r="ANE33" s="7"/>
      <c r="ANF33" s="7"/>
      <c r="ANG33" s="7"/>
      <c r="ANH33" s="7"/>
      <c r="ANI33" s="7"/>
      <c r="ANJ33" s="7"/>
      <c r="ANK33" s="7"/>
      <c r="ANL33" s="7"/>
      <c r="ANM33" s="7"/>
      <c r="ANN33" s="7"/>
      <c r="ANO33" s="7"/>
      <c r="ANP33" s="7"/>
      <c r="ANQ33" s="7"/>
      <c r="ANR33" s="7"/>
      <c r="ANS33" s="7"/>
      <c r="ANT33" s="7"/>
      <c r="ANU33" s="7"/>
      <c r="ANV33" s="7"/>
      <c r="ANW33" s="7"/>
      <c r="ANX33" s="7"/>
      <c r="ANY33" s="7"/>
      <c r="ANZ33" s="7"/>
      <c r="AOA33" s="7"/>
      <c r="AOB33" s="7"/>
      <c r="AOC33" s="7"/>
      <c r="AOD33" s="7"/>
      <c r="AOE33" s="7"/>
      <c r="AOF33" s="7"/>
      <c r="AOG33" s="7"/>
      <c r="AOH33" s="7"/>
      <c r="AOI33" s="7"/>
      <c r="AOJ33" s="7"/>
      <c r="AOK33" s="7"/>
      <c r="AOL33" s="7"/>
      <c r="AOM33" s="7"/>
      <c r="AON33" s="7"/>
      <c r="AOO33" s="7"/>
      <c r="AOP33" s="7"/>
      <c r="AOQ33" s="7"/>
      <c r="AOR33" s="7"/>
      <c r="AOS33" s="7"/>
      <c r="AOT33" s="7"/>
      <c r="AOU33" s="7"/>
      <c r="AOV33" s="7"/>
      <c r="AOW33" s="7"/>
      <c r="AOX33" s="7"/>
      <c r="AOY33" s="7"/>
      <c r="AOZ33" s="7"/>
      <c r="APA33" s="7"/>
      <c r="APB33" s="7"/>
      <c r="APC33" s="7"/>
      <c r="APD33" s="7"/>
      <c r="APE33" s="7"/>
      <c r="APF33" s="7"/>
      <c r="APG33" s="7"/>
      <c r="APH33" s="7"/>
      <c r="API33" s="7"/>
      <c r="APJ33" s="7"/>
      <c r="APK33" s="7"/>
      <c r="APL33" s="7"/>
      <c r="APM33" s="7"/>
      <c r="APN33" s="7"/>
      <c r="APO33" s="7"/>
      <c r="APP33" s="7"/>
      <c r="APQ33" s="7"/>
      <c r="APR33" s="7"/>
      <c r="APS33" s="7"/>
      <c r="APT33" s="7"/>
      <c r="APU33" s="7"/>
      <c r="APV33" s="7"/>
      <c r="APW33" s="7"/>
      <c r="APX33" s="7"/>
      <c r="APY33" s="7"/>
      <c r="APZ33" s="7"/>
      <c r="AQA33" s="7"/>
      <c r="AQB33" s="7"/>
      <c r="AQC33" s="7"/>
      <c r="AQD33" s="7"/>
      <c r="AQE33" s="7"/>
      <c r="AQF33" s="7"/>
      <c r="AQG33" s="7"/>
      <c r="AQH33" s="7"/>
      <c r="AQI33" s="7"/>
      <c r="AQJ33" s="7"/>
      <c r="AQK33" s="7"/>
      <c r="AQL33" s="7"/>
      <c r="AQM33" s="7"/>
      <c r="AQN33" s="7"/>
      <c r="AQO33" s="7"/>
      <c r="AQP33" s="7"/>
      <c r="AQQ33" s="7"/>
      <c r="AQR33" s="7"/>
      <c r="AQS33" s="7"/>
      <c r="AQT33" s="7"/>
      <c r="AQU33" s="7"/>
      <c r="AQV33" s="7"/>
      <c r="AQW33" s="7"/>
      <c r="AQX33" s="7"/>
      <c r="AQY33" s="7"/>
      <c r="AQZ33" s="7"/>
      <c r="ARA33" s="7"/>
      <c r="ARB33" s="7"/>
      <c r="ARC33" s="7"/>
      <c r="ARD33" s="7"/>
      <c r="ARE33" s="7"/>
      <c r="ARF33" s="7"/>
      <c r="ARG33" s="7"/>
      <c r="ARH33" s="7"/>
      <c r="ARI33" s="7"/>
      <c r="ARJ33" s="7"/>
      <c r="ARK33" s="7"/>
      <c r="ARL33" s="7"/>
      <c r="ARM33" s="7"/>
      <c r="ARN33" s="7"/>
      <c r="ARO33" s="7"/>
      <c r="ARP33" s="7"/>
      <c r="ARQ33" s="7"/>
      <c r="ARR33" s="7"/>
      <c r="ARS33" s="7"/>
      <c r="ART33" s="7"/>
      <c r="ARU33" s="7"/>
      <c r="ARV33" s="7"/>
      <c r="ARW33" s="7"/>
      <c r="ARX33" s="7"/>
      <c r="ARY33" s="7"/>
      <c r="ARZ33" s="7"/>
      <c r="ASA33" s="7"/>
      <c r="ASB33" s="7"/>
      <c r="ASC33" s="7"/>
      <c r="ASD33" s="7"/>
      <c r="ASE33" s="7"/>
      <c r="ASF33" s="7"/>
      <c r="ASG33" s="7"/>
      <c r="ASH33" s="7"/>
      <c r="ASI33" s="7"/>
      <c r="ASJ33" s="7"/>
      <c r="ASK33" s="7"/>
      <c r="ASL33" s="7"/>
      <c r="ASM33" s="7"/>
      <c r="ASN33" s="7"/>
      <c r="ASO33" s="7"/>
      <c r="ASP33" s="7"/>
      <c r="ASQ33" s="7"/>
      <c r="ASR33" s="7"/>
      <c r="ASS33" s="7"/>
      <c r="AST33" s="7"/>
      <c r="ASU33" s="7"/>
      <c r="ASV33" s="7"/>
      <c r="ASW33" s="7"/>
      <c r="ASX33" s="7"/>
      <c r="ASY33" s="7"/>
      <c r="ASZ33" s="7"/>
      <c r="ATA33" s="7"/>
      <c r="ATB33" s="7"/>
      <c r="ATC33" s="7"/>
      <c r="ATD33" s="7"/>
      <c r="ATE33" s="7"/>
      <c r="ATF33" s="7"/>
      <c r="ATG33" s="7"/>
      <c r="ATH33" s="7"/>
      <c r="ATI33" s="7"/>
      <c r="ATJ33" s="7"/>
      <c r="ATK33" s="7"/>
      <c r="ATL33" s="7"/>
      <c r="ATM33" s="7"/>
      <c r="ATN33" s="7"/>
      <c r="ATO33" s="7"/>
      <c r="ATP33" s="7"/>
      <c r="ATQ33" s="7"/>
      <c r="ATR33" s="7"/>
      <c r="ATS33" s="7"/>
      <c r="ATT33" s="7"/>
      <c r="ATU33" s="7"/>
      <c r="ATV33" s="7"/>
      <c r="ATW33" s="7"/>
      <c r="ATX33" s="7"/>
      <c r="ATY33" s="7"/>
      <c r="ATZ33" s="7"/>
      <c r="AUA33" s="7"/>
      <c r="AUB33" s="7"/>
      <c r="AUC33" s="7"/>
      <c r="AUD33" s="7"/>
      <c r="AUE33" s="7"/>
      <c r="AUF33" s="7"/>
      <c r="AUG33" s="7"/>
      <c r="AUH33" s="7"/>
      <c r="AUI33" s="7"/>
      <c r="AUJ33" s="7"/>
      <c r="AUK33" s="7"/>
      <c r="AUL33" s="7"/>
      <c r="AUM33" s="7"/>
      <c r="AUN33" s="7"/>
      <c r="AUO33" s="7"/>
      <c r="AUP33" s="7"/>
      <c r="AUQ33" s="7"/>
      <c r="AUR33" s="7"/>
      <c r="AUS33" s="7"/>
      <c r="AUT33" s="7"/>
      <c r="AUU33" s="7"/>
      <c r="AUV33" s="7"/>
      <c r="AUW33" s="7"/>
      <c r="AUX33" s="7"/>
      <c r="AUY33" s="7"/>
      <c r="AUZ33" s="7"/>
      <c r="AVA33" s="7"/>
      <c r="AVB33" s="7"/>
      <c r="AVC33" s="7"/>
      <c r="AVD33" s="7"/>
      <c r="AVE33" s="7"/>
      <c r="AVF33" s="7"/>
      <c r="AVG33" s="7"/>
      <c r="AVH33" s="7"/>
      <c r="AVI33" s="7"/>
      <c r="AVJ33" s="7"/>
      <c r="AVK33" s="7"/>
      <c r="AVL33" s="7"/>
      <c r="AVM33" s="7"/>
      <c r="AVN33" s="7"/>
      <c r="AVO33" s="7"/>
      <c r="AVP33" s="7"/>
      <c r="AVQ33" s="7"/>
      <c r="AVR33" s="7"/>
      <c r="AVS33" s="7"/>
      <c r="AVT33" s="7"/>
      <c r="AVU33" s="7"/>
      <c r="AVV33" s="7"/>
      <c r="AVW33" s="7"/>
      <c r="AVX33" s="7"/>
      <c r="AVY33" s="7"/>
      <c r="AVZ33" s="7"/>
      <c r="AWA33" s="7"/>
      <c r="AWB33" s="7"/>
      <c r="AWC33" s="7"/>
      <c r="AWD33" s="7"/>
      <c r="AWE33" s="7"/>
      <c r="AWF33" s="7"/>
      <c r="AWG33" s="7"/>
      <c r="AWH33" s="7"/>
      <c r="AWI33" s="7"/>
      <c r="AWJ33" s="7"/>
      <c r="AWK33" s="7"/>
      <c r="AWL33" s="7"/>
      <c r="AWM33" s="7"/>
      <c r="AWN33" s="7"/>
      <c r="AWO33" s="7"/>
      <c r="AWP33" s="7"/>
      <c r="AWQ33" s="7"/>
      <c r="AWR33" s="7"/>
      <c r="AWS33" s="7"/>
      <c r="AWT33" s="7"/>
      <c r="AWU33" s="7"/>
      <c r="AWV33" s="7"/>
      <c r="AWW33" s="7"/>
      <c r="AWX33" s="7"/>
      <c r="AWY33" s="7"/>
      <c r="AWZ33" s="7"/>
      <c r="AXA33" s="7"/>
      <c r="AXB33" s="7"/>
      <c r="AXC33" s="7"/>
      <c r="AXD33" s="7"/>
      <c r="AXE33" s="7"/>
      <c r="AXF33" s="7"/>
      <c r="AXG33" s="7"/>
      <c r="AXH33" s="7"/>
      <c r="AXI33" s="7"/>
      <c r="AXJ33" s="7"/>
      <c r="AXK33" s="7"/>
      <c r="AXL33" s="7"/>
      <c r="AXM33" s="7"/>
      <c r="AXN33" s="7"/>
      <c r="AXO33" s="7"/>
      <c r="AXP33" s="7"/>
      <c r="AXQ33" s="7"/>
      <c r="AXR33" s="7"/>
      <c r="AXS33" s="7"/>
      <c r="AXT33" s="7"/>
      <c r="AXU33" s="7"/>
      <c r="AXV33" s="7"/>
      <c r="AXW33" s="7"/>
      <c r="AXX33" s="7"/>
      <c r="AXY33" s="7"/>
      <c r="AXZ33" s="7"/>
      <c r="AYA33" s="7"/>
      <c r="AYB33" s="7"/>
      <c r="AYC33" s="7"/>
      <c r="AYD33" s="7"/>
      <c r="AYE33" s="7"/>
      <c r="AYF33" s="7"/>
      <c r="AYG33" s="7"/>
      <c r="AYH33" s="7"/>
      <c r="AYI33" s="7"/>
      <c r="AYJ33" s="7"/>
      <c r="AYK33" s="7"/>
      <c r="AYL33" s="7"/>
      <c r="AYM33" s="7"/>
      <c r="AYN33" s="7"/>
      <c r="AYO33" s="7"/>
      <c r="AYP33" s="7"/>
      <c r="AYQ33" s="7"/>
      <c r="AYR33" s="7"/>
      <c r="AYS33" s="7"/>
      <c r="AYT33" s="7"/>
      <c r="AYU33" s="7"/>
      <c r="AYV33" s="7"/>
      <c r="AYW33" s="7"/>
      <c r="AYX33" s="7"/>
      <c r="AYY33" s="7"/>
      <c r="AYZ33" s="7"/>
      <c r="AZA33" s="7"/>
      <c r="AZB33" s="7"/>
      <c r="AZC33" s="7"/>
      <c r="AZD33" s="7"/>
      <c r="AZE33" s="7"/>
      <c r="AZF33" s="7"/>
      <c r="AZG33" s="7"/>
      <c r="AZH33" s="7"/>
      <c r="AZI33" s="7"/>
      <c r="AZJ33" s="7"/>
      <c r="AZK33" s="7"/>
      <c r="AZL33" s="7"/>
      <c r="AZM33" s="7"/>
      <c r="AZN33" s="7"/>
      <c r="AZO33" s="7"/>
      <c r="AZP33" s="7"/>
      <c r="AZQ33" s="7"/>
      <c r="AZR33" s="7"/>
      <c r="AZS33" s="7"/>
      <c r="AZT33" s="7"/>
      <c r="AZU33" s="7"/>
      <c r="AZV33" s="7"/>
      <c r="AZW33" s="7"/>
      <c r="AZX33" s="7"/>
      <c r="AZY33" s="7"/>
      <c r="AZZ33" s="7"/>
      <c r="BAA33" s="7"/>
      <c r="BAB33" s="7"/>
      <c r="BAC33" s="7"/>
      <c r="BAD33" s="7"/>
      <c r="BAE33" s="7"/>
      <c r="BAF33" s="7"/>
      <c r="BAG33" s="7"/>
      <c r="BAH33" s="7"/>
      <c r="BAI33" s="7"/>
      <c r="BAJ33" s="7"/>
      <c r="BAK33" s="7"/>
      <c r="BAL33" s="7"/>
      <c r="BAM33" s="7"/>
      <c r="BAN33" s="7"/>
      <c r="BAO33" s="7"/>
      <c r="BAP33" s="7"/>
      <c r="BAQ33" s="7"/>
      <c r="BAR33" s="7"/>
      <c r="BAS33" s="7"/>
      <c r="BAT33" s="7"/>
      <c r="BAU33" s="7"/>
      <c r="BAV33" s="7"/>
      <c r="BAW33" s="7"/>
      <c r="BAX33" s="7"/>
      <c r="BAY33" s="7"/>
      <c r="BAZ33" s="7"/>
      <c r="BBA33" s="7"/>
      <c r="BBB33" s="7"/>
      <c r="BBC33" s="7"/>
      <c r="BBD33" s="7"/>
      <c r="BBE33" s="7"/>
      <c r="BBF33" s="7"/>
      <c r="BBG33" s="7"/>
      <c r="BBH33" s="7"/>
      <c r="BBI33" s="7"/>
      <c r="BBJ33" s="7"/>
      <c r="BBK33" s="7"/>
      <c r="BBL33" s="7"/>
      <c r="BBM33" s="7"/>
      <c r="BBN33" s="7"/>
      <c r="BBO33" s="7"/>
      <c r="BBP33" s="7"/>
      <c r="BBQ33" s="7"/>
      <c r="BBR33" s="7"/>
      <c r="BBS33" s="7"/>
      <c r="BBT33" s="7"/>
      <c r="BBU33" s="7"/>
      <c r="BBV33" s="7"/>
      <c r="BBW33" s="7"/>
      <c r="BBX33" s="7"/>
      <c r="BBY33" s="7"/>
      <c r="BBZ33" s="7"/>
      <c r="BCA33" s="7"/>
      <c r="BCB33" s="7"/>
      <c r="BCC33" s="7"/>
      <c r="BCD33" s="7"/>
      <c r="BCE33" s="7"/>
      <c r="BCF33" s="7"/>
      <c r="BCG33" s="7"/>
      <c r="BCH33" s="7"/>
      <c r="BCI33" s="7"/>
      <c r="BCJ33" s="7"/>
      <c r="BCK33" s="7"/>
      <c r="BCL33" s="7"/>
      <c r="BCM33" s="7"/>
      <c r="BCN33" s="7"/>
      <c r="BCO33" s="7"/>
      <c r="BCP33" s="7"/>
      <c r="BCQ33" s="7"/>
      <c r="BCR33" s="7"/>
      <c r="BCS33" s="7"/>
      <c r="BCT33" s="7"/>
      <c r="BCU33" s="7"/>
      <c r="BCV33" s="7"/>
      <c r="BCW33" s="7"/>
      <c r="BCX33" s="7"/>
      <c r="BCY33" s="7"/>
      <c r="BCZ33" s="7"/>
      <c r="BDA33" s="7"/>
      <c r="BDB33" s="7"/>
      <c r="BDC33" s="7"/>
      <c r="BDD33" s="7"/>
      <c r="BDE33" s="7"/>
      <c r="BDF33" s="7"/>
      <c r="BDG33" s="7"/>
      <c r="BDH33" s="7"/>
      <c r="BDI33" s="7"/>
      <c r="BDJ33" s="7"/>
      <c r="BDK33" s="7"/>
      <c r="BDL33" s="7"/>
      <c r="BDM33" s="7"/>
      <c r="BDN33" s="7"/>
      <c r="BDO33" s="7"/>
      <c r="BDP33" s="7"/>
      <c r="BDQ33" s="7"/>
    </row>
    <row r="34" spans="1:1473" s="7" customFormat="1" x14ac:dyDescent="0.35">
      <c r="B34" s="1540" t="s">
        <v>778</v>
      </c>
      <c r="C34" s="1542">
        <f>Einstellungen!AN37</f>
        <v>600</v>
      </c>
      <c r="D34" s="1542">
        <f>Einstellungen!AO37</f>
        <v>700</v>
      </c>
      <c r="E34" s="1956" t="s">
        <v>296</v>
      </c>
      <c r="F34" s="1957"/>
      <c r="G34" s="1543" t="str">
        <f>IF(AND($E$7&gt;C34-1,$E$7&lt;D34+1),U27,"")</f>
        <v/>
      </c>
      <c r="H34" s="1544" t="s">
        <v>779</v>
      </c>
      <c r="I34" s="1542" t="str">
        <f>IF(AND(Kalkulation!$F$9&gt;C34-1,Kalkulation!$F$9&lt;D34+1),Einstellungen!$E$396,"")</f>
        <v/>
      </c>
    </row>
    <row r="35" spans="1:1473" s="7" customFormat="1" x14ac:dyDescent="0.35">
      <c r="B35" s="1540" t="s">
        <v>778</v>
      </c>
      <c r="C35" s="1542">
        <f>Einstellungen!K35</f>
        <v>0</v>
      </c>
      <c r="D35" s="1542">
        <f>Einstellungen!L35</f>
        <v>300</v>
      </c>
      <c r="E35" s="1956" t="s">
        <v>323</v>
      </c>
      <c r="F35" s="1957"/>
      <c r="G35" s="1543">
        <f>IF(AND($E$7&gt;H7-1,$E$7&lt;H8),G22,"")</f>
        <v>33.013873602108895</v>
      </c>
      <c r="H35" s="1544" t="s">
        <v>779</v>
      </c>
      <c r="I35" s="1542">
        <f>IF(AND(Kalkulation!$F$9&gt;C35-1,Kalkulation!$F$9&lt;D35+1),Einstellungen!$E$396,"")</f>
        <v>2</v>
      </c>
    </row>
    <row r="36" spans="1:1473" s="7" customFormat="1" x14ac:dyDescent="0.35">
      <c r="B36" s="1540" t="s">
        <v>778</v>
      </c>
      <c r="C36" s="1542" t="str">
        <f>Einstellungen!K36</f>
        <v xml:space="preserve">nicht aktiv </v>
      </c>
      <c r="D36" s="1542">
        <f>Einstellungen!L36</f>
        <v>0</v>
      </c>
      <c r="E36" s="1956" t="s">
        <v>324</v>
      </c>
      <c r="F36" s="1957"/>
      <c r="G36" s="1543" t="str">
        <f>IF(AND($E$7&gt;I7,$E$7&lt;I8+1),I22,"")</f>
        <v/>
      </c>
      <c r="H36" s="1544" t="s">
        <v>779</v>
      </c>
      <c r="I36" s="1542"/>
    </row>
    <row r="37" spans="1:1473" s="7" customFormat="1" x14ac:dyDescent="0.35">
      <c r="G37" s="8"/>
      <c r="K37" s="8"/>
      <c r="AF37" s="8"/>
    </row>
    <row r="38" spans="1:1473" s="7" customFormat="1" x14ac:dyDescent="0.35">
      <c r="B38" s="730" t="s">
        <v>780</v>
      </c>
      <c r="C38" s="720"/>
      <c r="D38" s="720"/>
      <c r="E38" s="720"/>
      <c r="F38" s="720"/>
      <c r="G38" s="721"/>
      <c r="H38" s="720"/>
      <c r="I38" s="722"/>
      <c r="AF38" s="8"/>
    </row>
    <row r="39" spans="1:1473" s="7" customFormat="1" x14ac:dyDescent="0.35">
      <c r="B39" s="731" t="s">
        <v>781</v>
      </c>
      <c r="C39" s="727"/>
      <c r="D39" s="655">
        <f>E7</f>
        <v>70</v>
      </c>
      <c r="E39" s="727" t="s">
        <v>782</v>
      </c>
      <c r="F39" s="727"/>
      <c r="G39" s="732"/>
      <c r="H39" s="733">
        <f>SUM(G32:G36)</f>
        <v>33.013873602108895</v>
      </c>
      <c r="I39" s="734" t="s">
        <v>409</v>
      </c>
      <c r="AF39" s="8"/>
    </row>
    <row r="40" spans="1:1473" s="7" customFormat="1" x14ac:dyDescent="0.35">
      <c r="B40" s="731" t="s">
        <v>783</v>
      </c>
      <c r="C40" s="727"/>
      <c r="D40" s="735">
        <f>SUM(I32:I36)</f>
        <v>2</v>
      </c>
      <c r="E40" s="727" t="s">
        <v>784</v>
      </c>
      <c r="F40" s="727"/>
      <c r="G40" s="732"/>
      <c r="H40" s="727"/>
      <c r="I40" s="728"/>
      <c r="AF40" s="8"/>
    </row>
    <row r="41" spans="1:1473" s="7" customFormat="1" x14ac:dyDescent="0.35">
      <c r="B41" s="736"/>
      <c r="C41" s="737"/>
      <c r="D41" s="737"/>
      <c r="E41" s="737"/>
      <c r="F41" s="737"/>
      <c r="G41" s="738"/>
      <c r="H41" s="737"/>
      <c r="I41" s="739"/>
      <c r="AF41" s="8"/>
    </row>
    <row r="42" spans="1:1473" s="7" customFormat="1" x14ac:dyDescent="0.35">
      <c r="G42" s="8"/>
      <c r="AF42" s="8"/>
    </row>
    <row r="43" spans="1:1473" s="7" customFormat="1" x14ac:dyDescent="0.35">
      <c r="G43" s="8"/>
      <c r="AF43" s="8"/>
    </row>
    <row r="44" spans="1:1473" s="7" customFormat="1" x14ac:dyDescent="0.35">
      <c r="G44" s="8"/>
      <c r="AF44" s="8"/>
    </row>
    <row r="45" spans="1:1473" s="7" customFormat="1" x14ac:dyDescent="0.35">
      <c r="G45" s="8"/>
      <c r="AF45" s="8"/>
    </row>
    <row r="46" spans="1:1473" s="7" customFormat="1" x14ac:dyDescent="0.35">
      <c r="G46" s="8"/>
      <c r="AF46" s="8"/>
    </row>
    <row r="47" spans="1:1473" s="7" customFormat="1" x14ac:dyDescent="0.35">
      <c r="G47" s="8"/>
      <c r="AF47" s="8"/>
    </row>
    <row r="48" spans="1:1473" s="7" customFormat="1" x14ac:dyDescent="0.35">
      <c r="G48" s="8"/>
      <c r="AF48" s="8"/>
    </row>
    <row r="49" spans="7:32" s="7" customFormat="1" x14ac:dyDescent="0.35">
      <c r="G49" s="8"/>
      <c r="AF49" s="8"/>
    </row>
    <row r="50" spans="7:32" s="7" customFormat="1" x14ac:dyDescent="0.35">
      <c r="G50" s="8"/>
      <c r="AF50" s="8"/>
    </row>
    <row r="51" spans="7:32" s="7" customFormat="1" x14ac:dyDescent="0.35">
      <c r="G51" s="8"/>
      <c r="AF51" s="8"/>
    </row>
    <row r="52" spans="7:32" s="7" customFormat="1" x14ac:dyDescent="0.35">
      <c r="G52" s="8"/>
      <c r="AF52" s="8"/>
    </row>
    <row r="53" spans="7:32" s="7" customFormat="1" x14ac:dyDescent="0.35">
      <c r="G53" s="8"/>
      <c r="AF53" s="8"/>
    </row>
    <row r="54" spans="7:32" s="7" customFormat="1" x14ac:dyDescent="0.35">
      <c r="G54" s="8"/>
      <c r="AF54" s="8"/>
    </row>
    <row r="55" spans="7:32" s="7" customFormat="1" x14ac:dyDescent="0.35">
      <c r="G55" s="8"/>
      <c r="AF55" s="8"/>
    </row>
    <row r="56" spans="7:32" s="7" customFormat="1" x14ac:dyDescent="0.35">
      <c r="G56" s="55"/>
      <c r="AF56" s="8"/>
    </row>
    <row r="57" spans="7:32" s="7" customFormat="1" x14ac:dyDescent="0.35">
      <c r="AF57" s="8"/>
    </row>
    <row r="58" spans="7:32" s="7" customFormat="1" x14ac:dyDescent="0.35">
      <c r="AF58" s="8"/>
    </row>
    <row r="59" spans="7:32" s="7" customFormat="1" x14ac:dyDescent="0.35">
      <c r="AF59" s="8"/>
    </row>
    <row r="60" spans="7:32" s="7" customFormat="1" x14ac:dyDescent="0.35">
      <c r="AF60" s="8"/>
    </row>
    <row r="61" spans="7:32" s="7" customFormat="1" x14ac:dyDescent="0.35">
      <c r="G61" s="8"/>
      <c r="AF61" s="8"/>
    </row>
    <row r="62" spans="7:32" s="7" customFormat="1" x14ac:dyDescent="0.35">
      <c r="G62" s="8"/>
      <c r="AF62" s="8"/>
    </row>
    <row r="63" spans="7:32" s="7" customFormat="1" x14ac:dyDescent="0.35">
      <c r="G63" s="8"/>
      <c r="AF63" s="8"/>
    </row>
    <row r="64" spans="7:32" s="7" customFormat="1" x14ac:dyDescent="0.35">
      <c r="G64" s="8"/>
      <c r="AF64" s="8"/>
    </row>
    <row r="65" spans="7:32" s="7" customFormat="1" x14ac:dyDescent="0.35">
      <c r="G65" s="8"/>
      <c r="AF65" s="8"/>
    </row>
    <row r="66" spans="7:32" s="7" customFormat="1" x14ac:dyDescent="0.35">
      <c r="G66" s="8"/>
      <c r="AF66" s="8"/>
    </row>
    <row r="67" spans="7:32" s="7" customFormat="1" x14ac:dyDescent="0.35">
      <c r="G67" s="8"/>
      <c r="AF67" s="8"/>
    </row>
    <row r="68" spans="7:32" s="7" customFormat="1" x14ac:dyDescent="0.35">
      <c r="G68" s="8"/>
      <c r="AF68" s="8"/>
    </row>
    <row r="69" spans="7:32" s="7" customFormat="1" x14ac:dyDescent="0.35">
      <c r="G69" s="8"/>
      <c r="AF69" s="8"/>
    </row>
    <row r="70" spans="7:32" s="7" customFormat="1" x14ac:dyDescent="0.35">
      <c r="G70" s="8"/>
      <c r="AF70" s="8"/>
    </row>
    <row r="71" spans="7:32" s="7" customFormat="1" x14ac:dyDescent="0.35">
      <c r="G71" s="8"/>
      <c r="AF71" s="8"/>
    </row>
    <row r="72" spans="7:32" s="7" customFormat="1" x14ac:dyDescent="0.35">
      <c r="G72" s="8"/>
      <c r="AF72" s="8"/>
    </row>
    <row r="73" spans="7:32" s="7" customFormat="1" x14ac:dyDescent="0.35">
      <c r="G73" s="8"/>
      <c r="AF73" s="8"/>
    </row>
    <row r="74" spans="7:32" s="7" customFormat="1" x14ac:dyDescent="0.35">
      <c r="G74" s="8"/>
      <c r="AF74" s="8"/>
    </row>
    <row r="75" spans="7:32" s="7" customFormat="1" x14ac:dyDescent="0.35">
      <c r="G75" s="8"/>
      <c r="AF75" s="8"/>
    </row>
    <row r="76" spans="7:32" s="7" customFormat="1" x14ac:dyDescent="0.35">
      <c r="G76" s="8"/>
      <c r="AF76" s="8"/>
    </row>
    <row r="77" spans="7:32" s="7" customFormat="1" x14ac:dyDescent="0.35">
      <c r="G77" s="8"/>
      <c r="AF77" s="8"/>
    </row>
    <row r="78" spans="7:32" s="7" customFormat="1" x14ac:dyDescent="0.35">
      <c r="G78" s="8"/>
      <c r="AF78" s="8"/>
    </row>
    <row r="79" spans="7:32" s="7" customFormat="1" x14ac:dyDescent="0.35">
      <c r="G79" s="8"/>
      <c r="AF79" s="8"/>
    </row>
    <row r="80" spans="7:32" s="7" customFormat="1" x14ac:dyDescent="0.35">
      <c r="G80" s="8"/>
      <c r="AF80" s="8"/>
    </row>
    <row r="81" spans="7:32" s="7" customFormat="1" x14ac:dyDescent="0.35">
      <c r="G81" s="8"/>
      <c r="AF81" s="8"/>
    </row>
    <row r="82" spans="7:32" s="7" customFormat="1" x14ac:dyDescent="0.35">
      <c r="G82" s="8"/>
      <c r="AF82" s="8"/>
    </row>
    <row r="83" spans="7:32" s="7" customFormat="1" x14ac:dyDescent="0.35">
      <c r="G83" s="8"/>
      <c r="AF83" s="8"/>
    </row>
    <row r="84" spans="7:32" s="7" customFormat="1" x14ac:dyDescent="0.35">
      <c r="G84" s="8"/>
      <c r="AF84" s="8"/>
    </row>
    <row r="85" spans="7:32" s="7" customFormat="1" x14ac:dyDescent="0.35">
      <c r="G85" s="8"/>
      <c r="AF85" s="8"/>
    </row>
    <row r="86" spans="7:32" s="7" customFormat="1" x14ac:dyDescent="0.35">
      <c r="G86" s="8"/>
      <c r="AF86" s="8"/>
    </row>
    <row r="87" spans="7:32" s="7" customFormat="1" x14ac:dyDescent="0.35">
      <c r="G87" s="8"/>
      <c r="AF87" s="8"/>
    </row>
    <row r="88" spans="7:32" s="7" customFormat="1" x14ac:dyDescent="0.35">
      <c r="G88" s="8"/>
      <c r="AF88" s="8"/>
    </row>
    <row r="89" spans="7:32" s="7" customFormat="1" x14ac:dyDescent="0.35">
      <c r="G89" s="8"/>
      <c r="AF89" s="8"/>
    </row>
    <row r="90" spans="7:32" s="7" customFormat="1" x14ac:dyDescent="0.35">
      <c r="G90" s="8"/>
      <c r="AF90" s="8"/>
    </row>
    <row r="91" spans="7:32" s="7" customFormat="1" x14ac:dyDescent="0.35">
      <c r="G91" s="8"/>
      <c r="AF91" s="8"/>
    </row>
    <row r="92" spans="7:32" s="7" customFormat="1" x14ac:dyDescent="0.35">
      <c r="G92" s="8"/>
      <c r="AF92" s="8"/>
    </row>
    <row r="93" spans="7:32" s="7" customFormat="1" x14ac:dyDescent="0.35">
      <c r="G93" s="8"/>
      <c r="AF93" s="8"/>
    </row>
    <row r="94" spans="7:32" s="7" customFormat="1" x14ac:dyDescent="0.35">
      <c r="G94" s="8"/>
      <c r="AF94" s="8"/>
    </row>
    <row r="95" spans="7:32" s="7" customFormat="1" x14ac:dyDescent="0.35">
      <c r="G95" s="8"/>
      <c r="AF95" s="8"/>
    </row>
    <row r="96" spans="7:32" s="7" customFormat="1" x14ac:dyDescent="0.35">
      <c r="G96" s="8"/>
      <c r="AF96" s="8"/>
    </row>
    <row r="97" spans="7:32" s="7" customFormat="1" x14ac:dyDescent="0.35">
      <c r="G97" s="8"/>
      <c r="AF97" s="8"/>
    </row>
    <row r="98" spans="7:32" s="7" customFormat="1" x14ac:dyDescent="0.35">
      <c r="G98" s="8"/>
      <c r="AF98" s="8"/>
    </row>
    <row r="99" spans="7:32" s="7" customFormat="1" x14ac:dyDescent="0.35">
      <c r="G99" s="8"/>
      <c r="AF99" s="8"/>
    </row>
    <row r="100" spans="7:32" s="7" customFormat="1" x14ac:dyDescent="0.35">
      <c r="G100" s="8"/>
      <c r="AF100" s="8"/>
    </row>
    <row r="101" spans="7:32" s="7" customFormat="1" x14ac:dyDescent="0.35">
      <c r="G101" s="8"/>
      <c r="AF101" s="8"/>
    </row>
    <row r="102" spans="7:32" s="7" customFormat="1" x14ac:dyDescent="0.35">
      <c r="G102" s="8"/>
      <c r="AF102" s="8"/>
    </row>
    <row r="103" spans="7:32" s="7" customFormat="1" x14ac:dyDescent="0.35">
      <c r="G103" s="8"/>
      <c r="AF103" s="8"/>
    </row>
    <row r="104" spans="7:32" s="7" customFormat="1" x14ac:dyDescent="0.35">
      <c r="G104" s="8"/>
      <c r="AF104" s="8"/>
    </row>
    <row r="105" spans="7:32" s="7" customFormat="1" x14ac:dyDescent="0.35">
      <c r="G105" s="8"/>
      <c r="AF105" s="8"/>
    </row>
    <row r="106" spans="7:32" s="7" customFormat="1" x14ac:dyDescent="0.35">
      <c r="G106" s="8"/>
      <c r="AF106" s="8"/>
    </row>
    <row r="107" spans="7:32" s="7" customFormat="1" x14ac:dyDescent="0.35">
      <c r="G107" s="8"/>
      <c r="AF107" s="8"/>
    </row>
    <row r="108" spans="7:32" s="7" customFormat="1" x14ac:dyDescent="0.35">
      <c r="G108" s="8"/>
      <c r="AF108" s="8"/>
    </row>
    <row r="109" spans="7:32" s="7" customFormat="1" x14ac:dyDescent="0.35">
      <c r="G109" s="8"/>
      <c r="AF109" s="8"/>
    </row>
    <row r="110" spans="7:32" s="7" customFormat="1" x14ac:dyDescent="0.35">
      <c r="G110" s="8"/>
      <c r="AF110" s="8"/>
    </row>
    <row r="111" spans="7:32" s="7" customFormat="1" x14ac:dyDescent="0.35">
      <c r="G111" s="8"/>
      <c r="AF111" s="8"/>
    </row>
    <row r="112" spans="7:32" s="7" customFormat="1" x14ac:dyDescent="0.35">
      <c r="G112" s="8"/>
      <c r="AF112" s="8"/>
    </row>
    <row r="113" spans="7:32" s="7" customFormat="1" x14ac:dyDescent="0.35">
      <c r="G113" s="8"/>
      <c r="AF113" s="8"/>
    </row>
    <row r="114" spans="7:32" s="7" customFormat="1" x14ac:dyDescent="0.35">
      <c r="G114" s="8"/>
      <c r="AF114" s="8"/>
    </row>
    <row r="115" spans="7:32" s="7" customFormat="1" x14ac:dyDescent="0.35">
      <c r="G115" s="8"/>
      <c r="AF115" s="8"/>
    </row>
    <row r="116" spans="7:32" s="7" customFormat="1" x14ac:dyDescent="0.35">
      <c r="G116" s="8"/>
      <c r="AF116" s="8"/>
    </row>
    <row r="117" spans="7:32" s="7" customFormat="1" x14ac:dyDescent="0.35">
      <c r="G117" s="8"/>
      <c r="AF117" s="8"/>
    </row>
    <row r="118" spans="7:32" s="7" customFormat="1" x14ac:dyDescent="0.35">
      <c r="G118" s="8"/>
      <c r="AF118" s="8"/>
    </row>
    <row r="119" spans="7:32" s="7" customFormat="1" x14ac:dyDescent="0.35">
      <c r="G119" s="8"/>
      <c r="AF119" s="8"/>
    </row>
    <row r="120" spans="7:32" s="7" customFormat="1" x14ac:dyDescent="0.35">
      <c r="G120" s="8"/>
      <c r="AF120" s="8"/>
    </row>
    <row r="121" spans="7:32" s="7" customFormat="1" x14ac:dyDescent="0.35">
      <c r="G121" s="8"/>
      <c r="AF121" s="8"/>
    </row>
    <row r="122" spans="7:32" s="7" customFormat="1" x14ac:dyDescent="0.35">
      <c r="G122" s="8"/>
      <c r="AF122" s="8"/>
    </row>
    <row r="123" spans="7:32" s="7" customFormat="1" x14ac:dyDescent="0.35">
      <c r="G123" s="8"/>
      <c r="AF123" s="8"/>
    </row>
    <row r="124" spans="7:32" s="7" customFormat="1" x14ac:dyDescent="0.35">
      <c r="G124" s="8"/>
      <c r="AF124" s="8"/>
    </row>
    <row r="125" spans="7:32" s="7" customFormat="1" x14ac:dyDescent="0.35">
      <c r="G125" s="8"/>
      <c r="AF125" s="8"/>
    </row>
    <row r="126" spans="7:32" s="7" customFormat="1" x14ac:dyDescent="0.35">
      <c r="G126" s="8"/>
      <c r="AF126" s="8"/>
    </row>
    <row r="127" spans="7:32" s="7" customFormat="1" x14ac:dyDescent="0.35">
      <c r="G127" s="8"/>
      <c r="AF127" s="8"/>
    </row>
    <row r="128" spans="7:32" s="7" customFormat="1" x14ac:dyDescent="0.35">
      <c r="G128" s="8"/>
      <c r="AF128" s="8"/>
    </row>
    <row r="129" spans="7:32" s="7" customFormat="1" x14ac:dyDescent="0.35">
      <c r="G129" s="8"/>
      <c r="AF129" s="8"/>
    </row>
    <row r="130" spans="7:32" s="7" customFormat="1" x14ac:dyDescent="0.35">
      <c r="G130" s="8"/>
      <c r="AF130" s="8"/>
    </row>
    <row r="131" spans="7:32" s="7" customFormat="1" x14ac:dyDescent="0.35">
      <c r="G131" s="8"/>
      <c r="AF131" s="8"/>
    </row>
    <row r="132" spans="7:32" s="7" customFormat="1" x14ac:dyDescent="0.35">
      <c r="G132" s="8"/>
      <c r="AF132" s="8"/>
    </row>
    <row r="133" spans="7:32" s="7" customFormat="1" x14ac:dyDescent="0.35">
      <c r="G133" s="8"/>
      <c r="AF133" s="8"/>
    </row>
    <row r="134" spans="7:32" s="7" customFormat="1" x14ac:dyDescent="0.35">
      <c r="G134" s="8"/>
      <c r="AF134" s="8"/>
    </row>
    <row r="135" spans="7:32" s="7" customFormat="1" x14ac:dyDescent="0.35">
      <c r="G135" s="8"/>
      <c r="AF135" s="8"/>
    </row>
    <row r="136" spans="7:32" s="7" customFormat="1" x14ac:dyDescent="0.35">
      <c r="G136" s="8"/>
      <c r="AF136" s="8"/>
    </row>
    <row r="137" spans="7:32" s="7" customFormat="1" x14ac:dyDescent="0.35">
      <c r="G137" s="8"/>
      <c r="AF137" s="8"/>
    </row>
    <row r="138" spans="7:32" s="7" customFormat="1" x14ac:dyDescent="0.35">
      <c r="G138" s="8"/>
      <c r="AF138" s="8"/>
    </row>
    <row r="139" spans="7:32" s="7" customFormat="1" x14ac:dyDescent="0.35">
      <c r="G139" s="8"/>
      <c r="AF139" s="8"/>
    </row>
    <row r="140" spans="7:32" s="7" customFormat="1" x14ac:dyDescent="0.35">
      <c r="G140" s="8"/>
      <c r="AF140" s="8"/>
    </row>
    <row r="141" spans="7:32" s="7" customFormat="1" x14ac:dyDescent="0.35">
      <c r="G141" s="8"/>
      <c r="AF141" s="8"/>
    </row>
    <row r="142" spans="7:32" s="7" customFormat="1" x14ac:dyDescent="0.35">
      <c r="G142" s="8"/>
      <c r="AF142" s="8"/>
    </row>
    <row r="143" spans="7:32" s="7" customFormat="1" x14ac:dyDescent="0.35">
      <c r="G143" s="8"/>
      <c r="AF143" s="8"/>
    </row>
    <row r="144" spans="7:32" s="7" customFormat="1" x14ac:dyDescent="0.35">
      <c r="G144" s="8"/>
      <c r="AF144" s="8"/>
    </row>
    <row r="145" spans="7:32" s="7" customFormat="1" x14ac:dyDescent="0.35">
      <c r="G145" s="8"/>
      <c r="AF145" s="8"/>
    </row>
    <row r="146" spans="7:32" s="7" customFormat="1" x14ac:dyDescent="0.35">
      <c r="G146" s="8"/>
      <c r="AF146" s="8"/>
    </row>
    <row r="147" spans="7:32" s="7" customFormat="1" x14ac:dyDescent="0.35">
      <c r="G147" s="8"/>
      <c r="AF147" s="8"/>
    </row>
    <row r="148" spans="7:32" s="7" customFormat="1" x14ac:dyDescent="0.35">
      <c r="G148" s="8"/>
      <c r="AF148" s="8"/>
    </row>
    <row r="149" spans="7:32" s="7" customFormat="1" x14ac:dyDescent="0.35">
      <c r="G149" s="8"/>
      <c r="AF149" s="8"/>
    </row>
    <row r="150" spans="7:32" s="7" customFormat="1" x14ac:dyDescent="0.35">
      <c r="G150" s="8"/>
      <c r="AF150" s="8"/>
    </row>
    <row r="151" spans="7:32" s="7" customFormat="1" x14ac:dyDescent="0.35">
      <c r="G151" s="8"/>
      <c r="AF151" s="8"/>
    </row>
    <row r="152" spans="7:32" s="7" customFormat="1" x14ac:dyDescent="0.35">
      <c r="G152" s="8"/>
      <c r="AF152" s="8"/>
    </row>
    <row r="153" spans="7:32" s="7" customFormat="1" x14ac:dyDescent="0.35">
      <c r="G153" s="8"/>
      <c r="AF153" s="8"/>
    </row>
    <row r="154" spans="7:32" s="7" customFormat="1" x14ac:dyDescent="0.35">
      <c r="G154" s="8"/>
      <c r="AF154" s="8"/>
    </row>
    <row r="155" spans="7:32" s="7" customFormat="1" x14ac:dyDescent="0.35">
      <c r="G155" s="8"/>
      <c r="AF155" s="8"/>
    </row>
    <row r="156" spans="7:32" s="7" customFormat="1" x14ac:dyDescent="0.35">
      <c r="G156" s="8"/>
      <c r="AF156" s="8"/>
    </row>
    <row r="157" spans="7:32" s="7" customFormat="1" x14ac:dyDescent="0.35">
      <c r="G157" s="8"/>
      <c r="AF157" s="8"/>
    </row>
    <row r="158" spans="7:32" s="7" customFormat="1" x14ac:dyDescent="0.35">
      <c r="G158" s="8"/>
      <c r="AF158" s="8"/>
    </row>
    <row r="159" spans="7:32" s="7" customFormat="1" x14ac:dyDescent="0.35">
      <c r="G159" s="8"/>
      <c r="AF159" s="8"/>
    </row>
    <row r="160" spans="7:32" s="7" customFormat="1" x14ac:dyDescent="0.35">
      <c r="G160" s="8"/>
      <c r="AF160" s="8"/>
    </row>
    <row r="161" spans="7:32" s="7" customFormat="1" x14ac:dyDescent="0.35">
      <c r="G161" s="8"/>
      <c r="AF161" s="8"/>
    </row>
    <row r="162" spans="7:32" s="7" customFormat="1" x14ac:dyDescent="0.35">
      <c r="G162" s="8"/>
      <c r="AF162" s="8"/>
    </row>
    <row r="163" spans="7:32" s="7" customFormat="1" x14ac:dyDescent="0.35">
      <c r="G163" s="8"/>
      <c r="AF163" s="8"/>
    </row>
    <row r="164" spans="7:32" s="7" customFormat="1" x14ac:dyDescent="0.35">
      <c r="G164" s="8"/>
      <c r="AF164" s="8"/>
    </row>
    <row r="165" spans="7:32" s="7" customFormat="1" x14ac:dyDescent="0.35">
      <c r="G165" s="8"/>
      <c r="AF165" s="8"/>
    </row>
    <row r="166" spans="7:32" s="7" customFormat="1" x14ac:dyDescent="0.35">
      <c r="G166" s="8"/>
      <c r="AF166" s="8"/>
    </row>
    <row r="167" spans="7:32" s="7" customFormat="1" x14ac:dyDescent="0.35">
      <c r="G167" s="8"/>
      <c r="AF167" s="8"/>
    </row>
    <row r="168" spans="7:32" s="7" customFormat="1" x14ac:dyDescent="0.35">
      <c r="G168" s="8"/>
      <c r="AF168" s="8"/>
    </row>
    <row r="169" spans="7:32" s="7" customFormat="1" x14ac:dyDescent="0.35">
      <c r="G169" s="8"/>
      <c r="AF169" s="8"/>
    </row>
    <row r="170" spans="7:32" s="7" customFormat="1" x14ac:dyDescent="0.35">
      <c r="G170" s="8"/>
      <c r="AF170" s="8"/>
    </row>
    <row r="171" spans="7:32" s="7" customFormat="1" x14ac:dyDescent="0.35">
      <c r="G171" s="8"/>
      <c r="AF171" s="8"/>
    </row>
    <row r="172" spans="7:32" s="7" customFormat="1" x14ac:dyDescent="0.35">
      <c r="G172" s="8"/>
      <c r="AF172" s="8"/>
    </row>
    <row r="173" spans="7:32" s="7" customFormat="1" x14ac:dyDescent="0.35">
      <c r="G173" s="8"/>
      <c r="AF173" s="8"/>
    </row>
    <row r="174" spans="7:32" s="7" customFormat="1" x14ac:dyDescent="0.35">
      <c r="G174" s="8"/>
      <c r="AF174" s="8"/>
    </row>
    <row r="175" spans="7:32" s="7" customFormat="1" x14ac:dyDescent="0.35">
      <c r="G175" s="8"/>
      <c r="AF175" s="8"/>
    </row>
    <row r="176" spans="7:32" s="7" customFormat="1" x14ac:dyDescent="0.35">
      <c r="G176" s="8"/>
      <c r="AF176" s="8"/>
    </row>
    <row r="177" spans="7:32" s="7" customFormat="1" x14ac:dyDescent="0.35">
      <c r="G177" s="8"/>
      <c r="AF177" s="8"/>
    </row>
    <row r="178" spans="7:32" s="7" customFormat="1" x14ac:dyDescent="0.35">
      <c r="G178" s="8"/>
      <c r="AF178" s="8"/>
    </row>
    <row r="179" spans="7:32" s="7" customFormat="1" x14ac:dyDescent="0.35">
      <c r="G179" s="8"/>
      <c r="AF179" s="8"/>
    </row>
    <row r="180" spans="7:32" s="7" customFormat="1" x14ac:dyDescent="0.35">
      <c r="G180" s="8"/>
      <c r="AF180" s="8"/>
    </row>
    <row r="181" spans="7:32" s="7" customFormat="1" x14ac:dyDescent="0.35">
      <c r="G181" s="8"/>
      <c r="AF181" s="8"/>
    </row>
    <row r="182" spans="7:32" s="7" customFormat="1" x14ac:dyDescent="0.35">
      <c r="G182" s="8"/>
      <c r="AF182" s="8"/>
    </row>
    <row r="183" spans="7:32" s="7" customFormat="1" x14ac:dyDescent="0.35">
      <c r="G183" s="8"/>
      <c r="AF183" s="8"/>
    </row>
    <row r="184" spans="7:32" s="7" customFormat="1" x14ac:dyDescent="0.35">
      <c r="G184" s="8"/>
      <c r="AF184" s="8"/>
    </row>
    <row r="185" spans="7:32" s="7" customFormat="1" x14ac:dyDescent="0.35">
      <c r="G185" s="8"/>
      <c r="AF185" s="8"/>
    </row>
    <row r="186" spans="7:32" s="7" customFormat="1" x14ac:dyDescent="0.35">
      <c r="G186" s="8"/>
      <c r="AF186" s="8"/>
    </row>
    <row r="187" spans="7:32" s="7" customFormat="1" x14ac:dyDescent="0.35">
      <c r="G187" s="8"/>
      <c r="AF187" s="8"/>
    </row>
    <row r="188" spans="7:32" s="7" customFormat="1" x14ac:dyDescent="0.35">
      <c r="G188" s="8"/>
      <c r="AF188" s="8"/>
    </row>
    <row r="189" spans="7:32" s="7" customFormat="1" x14ac:dyDescent="0.35">
      <c r="G189" s="8"/>
      <c r="AF189" s="8"/>
    </row>
    <row r="190" spans="7:32" s="7" customFormat="1" x14ac:dyDescent="0.35">
      <c r="G190" s="8"/>
      <c r="AF190" s="8"/>
    </row>
    <row r="191" spans="7:32" s="7" customFormat="1" x14ac:dyDescent="0.35">
      <c r="G191" s="8"/>
      <c r="AF191" s="8"/>
    </row>
    <row r="192" spans="7:32" s="7" customFormat="1" x14ac:dyDescent="0.35">
      <c r="G192" s="8"/>
      <c r="AF192" s="8"/>
    </row>
    <row r="193" spans="7:32" s="7" customFormat="1" x14ac:dyDescent="0.35">
      <c r="G193" s="8"/>
      <c r="AF193" s="8"/>
    </row>
    <row r="194" spans="7:32" s="7" customFormat="1" x14ac:dyDescent="0.35">
      <c r="G194" s="8"/>
      <c r="AF194" s="8"/>
    </row>
    <row r="195" spans="7:32" s="7" customFormat="1" x14ac:dyDescent="0.35">
      <c r="G195" s="8"/>
      <c r="AF195" s="8"/>
    </row>
    <row r="196" spans="7:32" s="7" customFormat="1" x14ac:dyDescent="0.35">
      <c r="G196" s="8"/>
      <c r="AF196" s="8"/>
    </row>
    <row r="197" spans="7:32" s="7" customFormat="1" x14ac:dyDescent="0.35">
      <c r="G197" s="8"/>
      <c r="AF197" s="8"/>
    </row>
    <row r="198" spans="7:32" s="7" customFormat="1" x14ac:dyDescent="0.35">
      <c r="G198" s="8"/>
      <c r="AF198" s="8"/>
    </row>
    <row r="199" spans="7:32" s="7" customFormat="1" x14ac:dyDescent="0.35">
      <c r="G199" s="8"/>
      <c r="AF199" s="8"/>
    </row>
    <row r="200" spans="7:32" s="7" customFormat="1" x14ac:dyDescent="0.35">
      <c r="G200" s="8"/>
      <c r="AF200" s="8"/>
    </row>
    <row r="201" spans="7:32" s="7" customFormat="1" x14ac:dyDescent="0.35">
      <c r="G201" s="8"/>
      <c r="AF201" s="8"/>
    </row>
    <row r="202" spans="7:32" s="7" customFormat="1" x14ac:dyDescent="0.35">
      <c r="G202" s="8"/>
      <c r="AF202" s="8"/>
    </row>
    <row r="203" spans="7:32" s="7" customFormat="1" x14ac:dyDescent="0.35">
      <c r="G203" s="8"/>
      <c r="AF203" s="8"/>
    </row>
    <row r="204" spans="7:32" s="7" customFormat="1" x14ac:dyDescent="0.35">
      <c r="G204" s="8"/>
      <c r="AF204" s="8"/>
    </row>
    <row r="205" spans="7:32" s="7" customFormat="1" x14ac:dyDescent="0.35">
      <c r="G205" s="8"/>
      <c r="AF205" s="8"/>
    </row>
    <row r="206" spans="7:32" s="7" customFormat="1" x14ac:dyDescent="0.35">
      <c r="G206" s="8"/>
      <c r="AF206" s="8"/>
    </row>
    <row r="207" spans="7:32" s="7" customFormat="1" x14ac:dyDescent="0.35">
      <c r="G207" s="8"/>
      <c r="AF207" s="8"/>
    </row>
    <row r="208" spans="7:32" s="7" customFormat="1" x14ac:dyDescent="0.35">
      <c r="G208" s="8"/>
      <c r="AF208" s="8"/>
    </row>
    <row r="209" spans="7:32" s="7" customFormat="1" x14ac:dyDescent="0.35">
      <c r="G209" s="8"/>
      <c r="AF209" s="8"/>
    </row>
    <row r="210" spans="7:32" s="7" customFormat="1" x14ac:dyDescent="0.35">
      <c r="G210" s="8"/>
      <c r="AF210" s="8"/>
    </row>
    <row r="211" spans="7:32" s="7" customFormat="1" x14ac:dyDescent="0.35">
      <c r="G211" s="8"/>
      <c r="AF211" s="8"/>
    </row>
    <row r="212" spans="7:32" s="7" customFormat="1" x14ac:dyDescent="0.35">
      <c r="G212" s="8"/>
      <c r="AF212" s="8"/>
    </row>
    <row r="213" spans="7:32" s="7" customFormat="1" x14ac:dyDescent="0.35">
      <c r="G213" s="8"/>
      <c r="AF213" s="8"/>
    </row>
    <row r="214" spans="7:32" s="7" customFormat="1" x14ac:dyDescent="0.35">
      <c r="G214" s="8"/>
      <c r="AF214" s="8"/>
    </row>
    <row r="215" spans="7:32" s="7" customFormat="1" x14ac:dyDescent="0.35">
      <c r="G215" s="8"/>
      <c r="AF215" s="8"/>
    </row>
    <row r="216" spans="7:32" s="7" customFormat="1" x14ac:dyDescent="0.35">
      <c r="G216" s="8"/>
      <c r="AF216" s="8"/>
    </row>
    <row r="217" spans="7:32" s="7" customFormat="1" x14ac:dyDescent="0.35">
      <c r="G217" s="8"/>
      <c r="AF217" s="8"/>
    </row>
    <row r="218" spans="7:32" s="7" customFormat="1" x14ac:dyDescent="0.35">
      <c r="G218" s="8"/>
      <c r="AF218" s="8"/>
    </row>
    <row r="219" spans="7:32" s="7" customFormat="1" x14ac:dyDescent="0.35">
      <c r="G219" s="8"/>
      <c r="AF219" s="8"/>
    </row>
    <row r="220" spans="7:32" s="7" customFormat="1" x14ac:dyDescent="0.35">
      <c r="G220" s="8"/>
      <c r="AF220" s="8"/>
    </row>
    <row r="221" spans="7:32" s="7" customFormat="1" x14ac:dyDescent="0.35">
      <c r="G221" s="8"/>
      <c r="AF221" s="8"/>
    </row>
    <row r="222" spans="7:32" s="7" customFormat="1" x14ac:dyDescent="0.35">
      <c r="G222" s="8"/>
      <c r="AF222" s="8"/>
    </row>
    <row r="223" spans="7:32" s="7" customFormat="1" x14ac:dyDescent="0.35">
      <c r="G223" s="8"/>
      <c r="AF223" s="8"/>
    </row>
    <row r="224" spans="7:32" s="7" customFormat="1" x14ac:dyDescent="0.35">
      <c r="G224" s="8"/>
      <c r="AF224" s="8"/>
    </row>
    <row r="225" spans="7:32" s="7" customFormat="1" x14ac:dyDescent="0.35">
      <c r="G225" s="8"/>
      <c r="AF225" s="8"/>
    </row>
    <row r="226" spans="7:32" s="7" customFormat="1" x14ac:dyDescent="0.35">
      <c r="G226" s="8"/>
      <c r="AF226" s="8"/>
    </row>
    <row r="227" spans="7:32" s="7" customFormat="1" x14ac:dyDescent="0.35">
      <c r="G227" s="8"/>
      <c r="AF227" s="8"/>
    </row>
    <row r="228" spans="7:32" s="7" customFormat="1" x14ac:dyDescent="0.35">
      <c r="G228" s="8"/>
      <c r="AF228" s="8"/>
    </row>
    <row r="229" spans="7:32" s="7" customFormat="1" x14ac:dyDescent="0.35">
      <c r="G229" s="8"/>
      <c r="AF229" s="8"/>
    </row>
    <row r="230" spans="7:32" s="7" customFormat="1" x14ac:dyDescent="0.35">
      <c r="G230" s="8"/>
      <c r="AF230" s="8"/>
    </row>
    <row r="231" spans="7:32" s="7" customFormat="1" x14ac:dyDescent="0.35">
      <c r="G231" s="8"/>
      <c r="AF231" s="8"/>
    </row>
    <row r="232" spans="7:32" s="7" customFormat="1" x14ac:dyDescent="0.35">
      <c r="G232" s="8"/>
      <c r="AF232" s="8"/>
    </row>
    <row r="233" spans="7:32" s="7" customFormat="1" x14ac:dyDescent="0.35">
      <c r="G233" s="8"/>
      <c r="AF233" s="8"/>
    </row>
    <row r="234" spans="7:32" s="7" customFormat="1" x14ac:dyDescent="0.35">
      <c r="G234" s="8"/>
      <c r="AF234" s="8"/>
    </row>
    <row r="235" spans="7:32" s="7" customFormat="1" x14ac:dyDescent="0.35">
      <c r="G235" s="8"/>
      <c r="AF235" s="8"/>
    </row>
    <row r="236" spans="7:32" s="7" customFormat="1" x14ac:dyDescent="0.35">
      <c r="G236" s="8"/>
      <c r="AF236" s="8"/>
    </row>
    <row r="237" spans="7:32" s="7" customFormat="1" x14ac:dyDescent="0.35">
      <c r="G237" s="8"/>
      <c r="AF237" s="8"/>
    </row>
    <row r="238" spans="7:32" s="7" customFormat="1" x14ac:dyDescent="0.35">
      <c r="G238" s="8"/>
      <c r="AF238" s="8"/>
    </row>
    <row r="239" spans="7:32" s="7" customFormat="1" x14ac:dyDescent="0.35">
      <c r="G239" s="8"/>
      <c r="AF239" s="8"/>
    </row>
    <row r="240" spans="7:32" s="7" customFormat="1" x14ac:dyDescent="0.35">
      <c r="G240" s="8"/>
      <c r="AF240" s="8"/>
    </row>
    <row r="241" spans="7:32" s="7" customFormat="1" x14ac:dyDescent="0.35">
      <c r="G241" s="8"/>
      <c r="AF241" s="8"/>
    </row>
    <row r="242" spans="7:32" s="7" customFormat="1" x14ac:dyDescent="0.35">
      <c r="G242" s="8"/>
      <c r="AF242" s="8"/>
    </row>
    <row r="243" spans="7:32" s="7" customFormat="1" x14ac:dyDescent="0.35">
      <c r="G243" s="8"/>
      <c r="AF243" s="8"/>
    </row>
    <row r="244" spans="7:32" s="7" customFormat="1" x14ac:dyDescent="0.35">
      <c r="G244" s="8"/>
      <c r="AF244" s="8"/>
    </row>
    <row r="245" spans="7:32" s="7" customFormat="1" x14ac:dyDescent="0.35">
      <c r="G245" s="8"/>
      <c r="AF245" s="8"/>
    </row>
    <row r="246" spans="7:32" s="7" customFormat="1" x14ac:dyDescent="0.35">
      <c r="G246" s="8"/>
      <c r="AF246" s="8"/>
    </row>
    <row r="247" spans="7:32" s="7" customFormat="1" x14ac:dyDescent="0.35">
      <c r="G247" s="8"/>
      <c r="AF247" s="8"/>
    </row>
    <row r="248" spans="7:32" s="7" customFormat="1" x14ac:dyDescent="0.35">
      <c r="G248" s="8"/>
      <c r="AF248" s="8"/>
    </row>
    <row r="249" spans="7:32" s="7" customFormat="1" x14ac:dyDescent="0.35">
      <c r="G249" s="8"/>
      <c r="AF249" s="8"/>
    </row>
    <row r="250" spans="7:32" s="7" customFormat="1" x14ac:dyDescent="0.35">
      <c r="G250" s="8"/>
      <c r="AF250" s="8"/>
    </row>
    <row r="251" spans="7:32" s="7" customFormat="1" x14ac:dyDescent="0.35">
      <c r="G251" s="8"/>
      <c r="AF251" s="8"/>
    </row>
    <row r="252" spans="7:32" s="7" customFormat="1" x14ac:dyDescent="0.35">
      <c r="G252" s="8"/>
      <c r="AF252" s="8"/>
    </row>
    <row r="253" spans="7:32" s="7" customFormat="1" x14ac:dyDescent="0.35">
      <c r="G253" s="8"/>
      <c r="AF253" s="8"/>
    </row>
    <row r="254" spans="7:32" s="7" customFormat="1" x14ac:dyDescent="0.35">
      <c r="G254" s="8"/>
      <c r="AF254" s="8"/>
    </row>
    <row r="255" spans="7:32" s="7" customFormat="1" x14ac:dyDescent="0.35">
      <c r="G255" s="8"/>
      <c r="AF255" s="8"/>
    </row>
    <row r="256" spans="7:32" s="7" customFormat="1" x14ac:dyDescent="0.35">
      <c r="G256" s="8"/>
      <c r="AF256" s="8"/>
    </row>
    <row r="257" spans="7:32" s="7" customFormat="1" x14ac:dyDescent="0.35">
      <c r="G257" s="8"/>
      <c r="AF257" s="8"/>
    </row>
    <row r="258" spans="7:32" s="7" customFormat="1" x14ac:dyDescent="0.35">
      <c r="G258" s="8"/>
      <c r="AF258" s="8"/>
    </row>
    <row r="259" spans="7:32" s="7" customFormat="1" x14ac:dyDescent="0.35">
      <c r="G259" s="8"/>
      <c r="AF259" s="8"/>
    </row>
    <row r="260" spans="7:32" s="7" customFormat="1" x14ac:dyDescent="0.35">
      <c r="G260" s="8"/>
      <c r="AF260" s="8"/>
    </row>
    <row r="261" spans="7:32" s="7" customFormat="1" x14ac:dyDescent="0.35">
      <c r="G261" s="8"/>
      <c r="AF261" s="8"/>
    </row>
    <row r="262" spans="7:32" s="7" customFormat="1" x14ac:dyDescent="0.35">
      <c r="G262" s="8"/>
      <c r="AF262" s="8"/>
    </row>
    <row r="263" spans="7:32" s="7" customFormat="1" x14ac:dyDescent="0.35">
      <c r="G263" s="8"/>
      <c r="AF263" s="8"/>
    </row>
    <row r="264" spans="7:32" s="7" customFormat="1" x14ac:dyDescent="0.35">
      <c r="G264" s="8"/>
      <c r="AF264" s="8"/>
    </row>
    <row r="265" spans="7:32" s="7" customFormat="1" x14ac:dyDescent="0.35">
      <c r="G265" s="8"/>
      <c r="AF265" s="8"/>
    </row>
    <row r="266" spans="7:32" s="7" customFormat="1" x14ac:dyDescent="0.35">
      <c r="G266" s="8"/>
      <c r="AF266" s="8"/>
    </row>
    <row r="267" spans="7:32" s="7" customFormat="1" x14ac:dyDescent="0.35">
      <c r="G267" s="8"/>
      <c r="AF267" s="8"/>
    </row>
    <row r="268" spans="7:32" s="7" customFormat="1" x14ac:dyDescent="0.35">
      <c r="G268" s="8"/>
      <c r="AF268" s="8"/>
    </row>
    <row r="269" spans="7:32" s="7" customFormat="1" x14ac:dyDescent="0.35">
      <c r="G269" s="8"/>
      <c r="AF269" s="8"/>
    </row>
    <row r="270" spans="7:32" s="7" customFormat="1" x14ac:dyDescent="0.35">
      <c r="G270" s="8"/>
      <c r="AF270" s="8"/>
    </row>
    <row r="271" spans="7:32" s="7" customFormat="1" x14ac:dyDescent="0.35">
      <c r="G271" s="8"/>
      <c r="AF271" s="8"/>
    </row>
    <row r="272" spans="7:32" s="7" customFormat="1" x14ac:dyDescent="0.35">
      <c r="G272" s="8"/>
      <c r="AF272" s="8"/>
    </row>
    <row r="273" spans="7:32" s="7" customFormat="1" x14ac:dyDescent="0.35">
      <c r="G273" s="8"/>
      <c r="AF273" s="8"/>
    </row>
    <row r="274" spans="7:32" s="7" customFormat="1" x14ac:dyDescent="0.35">
      <c r="G274" s="8"/>
      <c r="AF274" s="8"/>
    </row>
    <row r="275" spans="7:32" s="7" customFormat="1" x14ac:dyDescent="0.35">
      <c r="G275" s="8"/>
      <c r="AF275" s="8"/>
    </row>
    <row r="276" spans="7:32" s="7" customFormat="1" x14ac:dyDescent="0.35">
      <c r="G276" s="8"/>
      <c r="AF276" s="8"/>
    </row>
    <row r="277" spans="7:32" s="7" customFormat="1" x14ac:dyDescent="0.35">
      <c r="G277" s="8"/>
      <c r="AF277" s="8"/>
    </row>
    <row r="278" spans="7:32" s="7" customFormat="1" x14ac:dyDescent="0.35">
      <c r="G278" s="8"/>
      <c r="AF278" s="8"/>
    </row>
    <row r="279" spans="7:32" s="7" customFormat="1" x14ac:dyDescent="0.35">
      <c r="G279" s="8"/>
      <c r="AF279" s="8"/>
    </row>
    <row r="280" spans="7:32" s="7" customFormat="1" x14ac:dyDescent="0.35">
      <c r="G280" s="8"/>
      <c r="AF280" s="8"/>
    </row>
    <row r="281" spans="7:32" s="7" customFormat="1" x14ac:dyDescent="0.35">
      <c r="G281" s="8"/>
      <c r="AF281" s="8"/>
    </row>
    <row r="282" spans="7:32" s="7" customFormat="1" x14ac:dyDescent="0.35">
      <c r="G282" s="8"/>
      <c r="AF282" s="8"/>
    </row>
    <row r="283" spans="7:32" s="7" customFormat="1" x14ac:dyDescent="0.35">
      <c r="G283" s="8"/>
      <c r="AF283" s="8"/>
    </row>
    <row r="284" spans="7:32" s="7" customFormat="1" x14ac:dyDescent="0.35">
      <c r="G284" s="8"/>
      <c r="AF284" s="8"/>
    </row>
    <row r="285" spans="7:32" s="7" customFormat="1" x14ac:dyDescent="0.35">
      <c r="G285" s="8"/>
      <c r="AF285" s="8"/>
    </row>
    <row r="286" spans="7:32" s="7" customFormat="1" x14ac:dyDescent="0.35">
      <c r="G286" s="8"/>
      <c r="AF286" s="8"/>
    </row>
    <row r="287" spans="7:32" s="7" customFormat="1" x14ac:dyDescent="0.35">
      <c r="G287" s="8"/>
      <c r="AF287" s="8"/>
    </row>
    <row r="288" spans="7:32" s="7" customFormat="1" x14ac:dyDescent="0.35">
      <c r="G288" s="8"/>
      <c r="AF288" s="8"/>
    </row>
    <row r="289" spans="7:32" s="7" customFormat="1" x14ac:dyDescent="0.35">
      <c r="G289" s="8"/>
      <c r="AF289" s="8"/>
    </row>
    <row r="290" spans="7:32" s="7" customFormat="1" x14ac:dyDescent="0.35">
      <c r="G290" s="8"/>
      <c r="AF290" s="8"/>
    </row>
    <row r="291" spans="7:32" s="7" customFormat="1" x14ac:dyDescent="0.35">
      <c r="G291" s="8"/>
      <c r="AF291" s="8"/>
    </row>
    <row r="292" spans="7:32" s="7" customFormat="1" x14ac:dyDescent="0.35">
      <c r="G292" s="8"/>
      <c r="AF292" s="8"/>
    </row>
    <row r="293" spans="7:32" s="7" customFormat="1" x14ac:dyDescent="0.35">
      <c r="G293" s="8"/>
      <c r="AF293" s="8"/>
    </row>
    <row r="294" spans="7:32" s="7" customFormat="1" x14ac:dyDescent="0.35">
      <c r="G294" s="8"/>
      <c r="AF294" s="8"/>
    </row>
    <row r="295" spans="7:32" s="7" customFormat="1" x14ac:dyDescent="0.35">
      <c r="G295" s="8"/>
      <c r="AF295" s="8"/>
    </row>
    <row r="296" spans="7:32" s="7" customFormat="1" x14ac:dyDescent="0.35">
      <c r="G296" s="8"/>
      <c r="AF296" s="8"/>
    </row>
    <row r="297" spans="7:32" s="7" customFormat="1" x14ac:dyDescent="0.35">
      <c r="G297" s="8"/>
      <c r="AF297" s="8"/>
    </row>
    <row r="298" spans="7:32" s="7" customFormat="1" x14ac:dyDescent="0.35">
      <c r="G298" s="8"/>
      <c r="AF298" s="8"/>
    </row>
    <row r="299" spans="7:32" s="7" customFormat="1" x14ac:dyDescent="0.35">
      <c r="G299" s="8"/>
      <c r="AF299" s="8"/>
    </row>
    <row r="300" spans="7:32" s="7" customFormat="1" x14ac:dyDescent="0.35">
      <c r="G300" s="8"/>
      <c r="AF300" s="8"/>
    </row>
    <row r="301" spans="7:32" s="7" customFormat="1" x14ac:dyDescent="0.35">
      <c r="G301" s="8"/>
      <c r="AF301" s="8"/>
    </row>
    <row r="302" spans="7:32" s="7" customFormat="1" x14ac:dyDescent="0.35">
      <c r="G302" s="8"/>
      <c r="AF302" s="8"/>
    </row>
    <row r="303" spans="7:32" s="7" customFormat="1" x14ac:dyDescent="0.35">
      <c r="G303" s="8"/>
      <c r="AF303" s="8"/>
    </row>
    <row r="304" spans="7:32" s="7" customFormat="1" x14ac:dyDescent="0.35">
      <c r="G304" s="8"/>
      <c r="AF304" s="8"/>
    </row>
    <row r="305" spans="7:32" s="7" customFormat="1" x14ac:dyDescent="0.35">
      <c r="G305" s="8"/>
      <c r="AF305" s="8"/>
    </row>
    <row r="306" spans="7:32" s="7" customFormat="1" x14ac:dyDescent="0.35">
      <c r="G306" s="8"/>
      <c r="AF306" s="8"/>
    </row>
    <row r="307" spans="7:32" s="7" customFormat="1" x14ac:dyDescent="0.35">
      <c r="G307" s="8"/>
      <c r="AF307" s="8"/>
    </row>
    <row r="308" spans="7:32" s="7" customFormat="1" x14ac:dyDescent="0.35">
      <c r="G308" s="8"/>
      <c r="AF308" s="8"/>
    </row>
    <row r="309" spans="7:32" s="7" customFormat="1" x14ac:dyDescent="0.35">
      <c r="G309" s="8"/>
      <c r="AF309" s="8"/>
    </row>
    <row r="310" spans="7:32" s="7" customFormat="1" x14ac:dyDescent="0.35">
      <c r="G310" s="8"/>
      <c r="AF310" s="8"/>
    </row>
    <row r="311" spans="7:32" s="7" customFormat="1" x14ac:dyDescent="0.35">
      <c r="G311" s="8"/>
      <c r="AF311" s="8"/>
    </row>
    <row r="312" spans="7:32" s="7" customFormat="1" x14ac:dyDescent="0.35">
      <c r="G312" s="8"/>
      <c r="AF312" s="8"/>
    </row>
    <row r="313" spans="7:32" s="7" customFormat="1" x14ac:dyDescent="0.35">
      <c r="G313" s="8"/>
      <c r="AF313" s="8"/>
    </row>
    <row r="314" spans="7:32" s="7" customFormat="1" x14ac:dyDescent="0.35">
      <c r="G314" s="8"/>
      <c r="AF314" s="8"/>
    </row>
    <row r="315" spans="7:32" s="7" customFormat="1" x14ac:dyDescent="0.35">
      <c r="G315" s="8"/>
      <c r="AF315" s="8"/>
    </row>
    <row r="316" spans="7:32" s="7" customFormat="1" x14ac:dyDescent="0.35">
      <c r="G316" s="8"/>
      <c r="AF316" s="8"/>
    </row>
    <row r="317" spans="7:32" s="7" customFormat="1" x14ac:dyDescent="0.35">
      <c r="G317" s="8"/>
      <c r="AF317" s="8"/>
    </row>
    <row r="318" spans="7:32" s="7" customFormat="1" x14ac:dyDescent="0.35">
      <c r="G318" s="8"/>
      <c r="AF318" s="8"/>
    </row>
    <row r="319" spans="7:32" s="7" customFormat="1" x14ac:dyDescent="0.35">
      <c r="G319" s="8"/>
      <c r="AF319" s="8"/>
    </row>
    <row r="320" spans="7:32" s="7" customFormat="1" x14ac:dyDescent="0.35">
      <c r="G320" s="8"/>
      <c r="AF320" s="8"/>
    </row>
    <row r="321" spans="7:32" s="7" customFormat="1" x14ac:dyDescent="0.35">
      <c r="G321" s="8"/>
      <c r="AF321" s="8"/>
    </row>
    <row r="322" spans="7:32" s="7" customFormat="1" x14ac:dyDescent="0.35">
      <c r="G322" s="8"/>
      <c r="AF322" s="8"/>
    </row>
    <row r="323" spans="7:32" s="7" customFormat="1" x14ac:dyDescent="0.35">
      <c r="G323" s="8"/>
      <c r="AF323" s="8"/>
    </row>
    <row r="324" spans="7:32" s="7" customFormat="1" x14ac:dyDescent="0.35">
      <c r="G324" s="8"/>
      <c r="AF324" s="8"/>
    </row>
    <row r="325" spans="7:32" s="7" customFormat="1" x14ac:dyDescent="0.35">
      <c r="G325" s="8"/>
      <c r="AF325" s="8"/>
    </row>
    <row r="326" spans="7:32" s="7" customFormat="1" x14ac:dyDescent="0.35">
      <c r="G326" s="8"/>
      <c r="AF326" s="8"/>
    </row>
    <row r="327" spans="7:32" s="7" customFormat="1" x14ac:dyDescent="0.35">
      <c r="G327" s="8"/>
      <c r="AF327" s="8"/>
    </row>
    <row r="328" spans="7:32" s="7" customFormat="1" x14ac:dyDescent="0.35">
      <c r="G328" s="8"/>
      <c r="AF328" s="8"/>
    </row>
    <row r="329" spans="7:32" s="7" customFormat="1" x14ac:dyDescent="0.35">
      <c r="G329" s="8"/>
      <c r="AF329" s="8"/>
    </row>
    <row r="330" spans="7:32" s="7" customFormat="1" x14ac:dyDescent="0.35">
      <c r="G330" s="8"/>
      <c r="AF330" s="8"/>
    </row>
    <row r="331" spans="7:32" s="7" customFormat="1" x14ac:dyDescent="0.35">
      <c r="G331" s="8"/>
      <c r="AF331" s="8"/>
    </row>
    <row r="332" spans="7:32" s="7" customFormat="1" x14ac:dyDescent="0.35">
      <c r="G332" s="8"/>
      <c r="AF332" s="8"/>
    </row>
    <row r="333" spans="7:32" s="7" customFormat="1" x14ac:dyDescent="0.35">
      <c r="G333" s="8"/>
      <c r="AF333" s="8"/>
    </row>
    <row r="334" spans="7:32" s="7" customFormat="1" x14ac:dyDescent="0.35">
      <c r="G334" s="8"/>
      <c r="AF334" s="8"/>
    </row>
    <row r="335" spans="7:32" s="7" customFormat="1" x14ac:dyDescent="0.35">
      <c r="G335" s="8"/>
      <c r="AF335" s="8"/>
    </row>
    <row r="336" spans="7:32" s="7" customFormat="1" x14ac:dyDescent="0.35">
      <c r="G336" s="8"/>
      <c r="AF336" s="8"/>
    </row>
    <row r="337" spans="7:32" s="7" customFormat="1" x14ac:dyDescent="0.35">
      <c r="G337" s="8"/>
      <c r="AF337" s="8"/>
    </row>
    <row r="338" spans="7:32" s="7" customFormat="1" x14ac:dyDescent="0.35">
      <c r="G338" s="8"/>
      <c r="AF338" s="8"/>
    </row>
    <row r="339" spans="7:32" s="7" customFormat="1" x14ac:dyDescent="0.35">
      <c r="G339" s="8"/>
      <c r="AF339" s="8"/>
    </row>
    <row r="340" spans="7:32" s="7" customFormat="1" x14ac:dyDescent="0.35">
      <c r="G340" s="8"/>
      <c r="AF340" s="8"/>
    </row>
    <row r="341" spans="7:32" s="7" customFormat="1" x14ac:dyDescent="0.35">
      <c r="G341" s="8"/>
      <c r="AF341" s="8"/>
    </row>
    <row r="342" spans="7:32" s="7" customFormat="1" x14ac:dyDescent="0.35">
      <c r="G342" s="8"/>
      <c r="AF342" s="8"/>
    </row>
    <row r="343" spans="7:32" s="7" customFormat="1" x14ac:dyDescent="0.35">
      <c r="G343" s="8"/>
      <c r="AF343" s="8"/>
    </row>
    <row r="344" spans="7:32" s="7" customFormat="1" x14ac:dyDescent="0.35">
      <c r="G344" s="8"/>
      <c r="AF344" s="8"/>
    </row>
    <row r="345" spans="7:32" s="7" customFormat="1" x14ac:dyDescent="0.35">
      <c r="G345" s="8"/>
      <c r="AF345" s="8"/>
    </row>
    <row r="346" spans="7:32" s="7" customFormat="1" x14ac:dyDescent="0.35">
      <c r="G346" s="8"/>
      <c r="AF346" s="8"/>
    </row>
    <row r="347" spans="7:32" s="7" customFormat="1" x14ac:dyDescent="0.35">
      <c r="G347" s="8"/>
      <c r="AF347" s="8"/>
    </row>
    <row r="348" spans="7:32" s="7" customFormat="1" x14ac:dyDescent="0.35">
      <c r="G348" s="8"/>
      <c r="AF348" s="8"/>
    </row>
    <row r="349" spans="7:32" s="7" customFormat="1" x14ac:dyDescent="0.35">
      <c r="G349" s="8"/>
      <c r="AF349" s="8"/>
    </row>
    <row r="350" spans="7:32" s="7" customFormat="1" x14ac:dyDescent="0.35">
      <c r="G350" s="8"/>
      <c r="AF350" s="8"/>
    </row>
    <row r="351" spans="7:32" s="7" customFormat="1" x14ac:dyDescent="0.35">
      <c r="G351" s="8"/>
      <c r="AF351" s="8"/>
    </row>
    <row r="352" spans="7:32" s="7" customFormat="1" x14ac:dyDescent="0.35">
      <c r="G352" s="8"/>
      <c r="AF352" s="8"/>
    </row>
    <row r="353" spans="7:32" s="7" customFormat="1" x14ac:dyDescent="0.35">
      <c r="G353" s="8"/>
      <c r="AF353" s="8"/>
    </row>
    <row r="354" spans="7:32" s="7" customFormat="1" x14ac:dyDescent="0.35">
      <c r="G354" s="8"/>
      <c r="AF354" s="8"/>
    </row>
    <row r="355" spans="7:32" s="7" customFormat="1" x14ac:dyDescent="0.35">
      <c r="G355" s="8"/>
      <c r="AF355" s="8"/>
    </row>
    <row r="356" spans="7:32" s="7" customFormat="1" x14ac:dyDescent="0.35">
      <c r="G356" s="8"/>
      <c r="AF356" s="8"/>
    </row>
    <row r="357" spans="7:32" s="7" customFormat="1" x14ac:dyDescent="0.35">
      <c r="G357" s="8"/>
      <c r="AF357" s="8"/>
    </row>
    <row r="358" spans="7:32" s="7" customFormat="1" x14ac:dyDescent="0.35">
      <c r="G358" s="8"/>
      <c r="AF358" s="8"/>
    </row>
    <row r="359" spans="7:32" s="7" customFormat="1" x14ac:dyDescent="0.35">
      <c r="G359" s="8"/>
      <c r="AF359" s="8"/>
    </row>
    <row r="360" spans="7:32" s="7" customFormat="1" x14ac:dyDescent="0.35">
      <c r="G360" s="8"/>
      <c r="AF360" s="8"/>
    </row>
    <row r="361" spans="7:32" s="7" customFormat="1" x14ac:dyDescent="0.35">
      <c r="G361" s="8"/>
      <c r="AF361" s="8"/>
    </row>
    <row r="362" spans="7:32" s="7" customFormat="1" x14ac:dyDescent="0.35">
      <c r="G362" s="8"/>
      <c r="AF362" s="8"/>
    </row>
    <row r="363" spans="7:32" s="7" customFormat="1" x14ac:dyDescent="0.35">
      <c r="G363" s="8"/>
      <c r="AF363" s="8"/>
    </row>
    <row r="364" spans="7:32" s="7" customFormat="1" x14ac:dyDescent="0.35">
      <c r="G364" s="8"/>
      <c r="AF364" s="8"/>
    </row>
    <row r="365" spans="7:32" s="7" customFormat="1" x14ac:dyDescent="0.35">
      <c r="G365" s="8"/>
      <c r="AF365" s="8"/>
    </row>
    <row r="366" spans="7:32" s="7" customFormat="1" x14ac:dyDescent="0.35">
      <c r="G366" s="8"/>
      <c r="AF366" s="8"/>
    </row>
    <row r="367" spans="7:32" s="7" customFormat="1" x14ac:dyDescent="0.35">
      <c r="G367" s="8"/>
      <c r="AF367" s="8"/>
    </row>
    <row r="368" spans="7:32" s="7" customFormat="1" x14ac:dyDescent="0.35">
      <c r="G368" s="8"/>
      <c r="AF368" s="8"/>
    </row>
    <row r="369" spans="7:32" s="7" customFormat="1" x14ac:dyDescent="0.35">
      <c r="G369" s="8"/>
      <c r="AF369" s="8"/>
    </row>
    <row r="370" spans="7:32" s="7" customFormat="1" x14ac:dyDescent="0.35">
      <c r="G370" s="8"/>
      <c r="AF370" s="8"/>
    </row>
    <row r="371" spans="7:32" s="7" customFormat="1" x14ac:dyDescent="0.35">
      <c r="G371" s="8"/>
      <c r="AF371" s="8"/>
    </row>
    <row r="372" spans="7:32" s="7" customFormat="1" x14ac:dyDescent="0.35">
      <c r="G372" s="8"/>
      <c r="AF372" s="8"/>
    </row>
    <row r="373" spans="7:32" s="7" customFormat="1" x14ac:dyDescent="0.35">
      <c r="G373" s="8"/>
      <c r="AF373" s="8"/>
    </row>
    <row r="374" spans="7:32" s="7" customFormat="1" x14ac:dyDescent="0.35">
      <c r="G374" s="8"/>
      <c r="AF374" s="8"/>
    </row>
    <row r="375" spans="7:32" s="7" customFormat="1" x14ac:dyDescent="0.35">
      <c r="G375" s="8"/>
      <c r="AF375" s="8"/>
    </row>
    <row r="376" spans="7:32" s="7" customFormat="1" x14ac:dyDescent="0.35">
      <c r="G376" s="8"/>
      <c r="AF376" s="8"/>
    </row>
    <row r="377" spans="7:32" s="7" customFormat="1" x14ac:dyDescent="0.35">
      <c r="G377" s="8"/>
      <c r="AF377" s="8"/>
    </row>
    <row r="378" spans="7:32" s="7" customFormat="1" x14ac:dyDescent="0.35">
      <c r="G378" s="8"/>
      <c r="AF378" s="8"/>
    </row>
    <row r="379" spans="7:32" s="7" customFormat="1" x14ac:dyDescent="0.35">
      <c r="G379" s="8"/>
      <c r="AF379" s="8"/>
    </row>
    <row r="380" spans="7:32" s="7" customFormat="1" x14ac:dyDescent="0.35">
      <c r="G380" s="8"/>
      <c r="AF380" s="8"/>
    </row>
    <row r="381" spans="7:32" s="7" customFormat="1" x14ac:dyDescent="0.35">
      <c r="G381" s="8"/>
      <c r="AF381" s="8"/>
    </row>
    <row r="382" spans="7:32" s="7" customFormat="1" x14ac:dyDescent="0.35">
      <c r="G382" s="8"/>
      <c r="AF382" s="8"/>
    </row>
    <row r="383" spans="7:32" s="7" customFormat="1" x14ac:dyDescent="0.35">
      <c r="G383" s="8"/>
      <c r="AF383" s="8"/>
    </row>
    <row r="384" spans="7:32" s="7" customFormat="1" x14ac:dyDescent="0.35">
      <c r="G384" s="8"/>
      <c r="AF384" s="8"/>
    </row>
    <row r="385" spans="7:32" s="7" customFormat="1" x14ac:dyDescent="0.35">
      <c r="G385" s="8"/>
      <c r="AF385" s="8"/>
    </row>
    <row r="386" spans="7:32" s="7" customFormat="1" x14ac:dyDescent="0.35">
      <c r="G386" s="8"/>
      <c r="AF386" s="8"/>
    </row>
    <row r="387" spans="7:32" s="7" customFormat="1" x14ac:dyDescent="0.35">
      <c r="G387" s="8"/>
      <c r="AF387" s="8"/>
    </row>
    <row r="388" spans="7:32" s="7" customFormat="1" x14ac:dyDescent="0.35">
      <c r="G388" s="8"/>
      <c r="AF388" s="8"/>
    </row>
    <row r="389" spans="7:32" s="7" customFormat="1" x14ac:dyDescent="0.35">
      <c r="G389" s="8"/>
      <c r="AF389" s="8"/>
    </row>
    <row r="390" spans="7:32" s="7" customFormat="1" x14ac:dyDescent="0.35">
      <c r="G390" s="8"/>
      <c r="AF390" s="8"/>
    </row>
    <row r="391" spans="7:32" s="7" customFormat="1" x14ac:dyDescent="0.35">
      <c r="G391" s="8"/>
      <c r="AF391" s="8"/>
    </row>
    <row r="392" spans="7:32" s="7" customFormat="1" x14ac:dyDescent="0.35">
      <c r="G392" s="8"/>
      <c r="AF392" s="8"/>
    </row>
    <row r="393" spans="7:32" s="7" customFormat="1" x14ac:dyDescent="0.35">
      <c r="G393" s="8"/>
      <c r="AF393" s="8"/>
    </row>
    <row r="394" spans="7:32" s="7" customFormat="1" x14ac:dyDescent="0.35">
      <c r="G394" s="8"/>
      <c r="AF394" s="8"/>
    </row>
    <row r="395" spans="7:32" s="7" customFormat="1" x14ac:dyDescent="0.35">
      <c r="G395" s="8"/>
      <c r="AF395" s="8"/>
    </row>
    <row r="396" spans="7:32" s="7" customFormat="1" x14ac:dyDescent="0.35">
      <c r="G396" s="8"/>
      <c r="AF396" s="8"/>
    </row>
    <row r="397" spans="7:32" s="7" customFormat="1" x14ac:dyDescent="0.35">
      <c r="G397" s="8"/>
      <c r="AF397" s="8"/>
    </row>
    <row r="398" spans="7:32" s="7" customFormat="1" x14ac:dyDescent="0.35">
      <c r="G398" s="8"/>
      <c r="AF398" s="8"/>
    </row>
    <row r="399" spans="7:32" s="7" customFormat="1" x14ac:dyDescent="0.35">
      <c r="G399" s="8"/>
      <c r="AF399" s="8"/>
    </row>
    <row r="400" spans="7:32" s="7" customFormat="1" x14ac:dyDescent="0.35">
      <c r="G400" s="8"/>
      <c r="AF400" s="8"/>
    </row>
    <row r="401" spans="7:32" s="7" customFormat="1" x14ac:dyDescent="0.35">
      <c r="G401" s="8"/>
      <c r="AF401" s="8"/>
    </row>
    <row r="402" spans="7:32" s="7" customFormat="1" x14ac:dyDescent="0.35">
      <c r="G402" s="8"/>
      <c r="AF402" s="8"/>
    </row>
    <row r="403" spans="7:32" s="7" customFormat="1" x14ac:dyDescent="0.35">
      <c r="G403" s="8"/>
      <c r="AF403" s="8"/>
    </row>
    <row r="404" spans="7:32" s="7" customFormat="1" x14ac:dyDescent="0.35">
      <c r="G404" s="8"/>
      <c r="AF404" s="8"/>
    </row>
    <row r="405" spans="7:32" s="7" customFormat="1" x14ac:dyDescent="0.35">
      <c r="G405" s="8"/>
      <c r="AF405" s="8"/>
    </row>
    <row r="406" spans="7:32" s="7" customFormat="1" x14ac:dyDescent="0.35">
      <c r="G406" s="8"/>
      <c r="AF406" s="8"/>
    </row>
    <row r="407" spans="7:32" s="7" customFormat="1" x14ac:dyDescent="0.35">
      <c r="G407" s="8"/>
      <c r="AF407" s="8"/>
    </row>
    <row r="408" spans="7:32" s="7" customFormat="1" x14ac:dyDescent="0.35">
      <c r="G408" s="8"/>
      <c r="AF408" s="8"/>
    </row>
    <row r="409" spans="7:32" s="7" customFormat="1" x14ac:dyDescent="0.35">
      <c r="G409" s="8"/>
      <c r="AF409" s="8"/>
    </row>
    <row r="410" spans="7:32" s="7" customFormat="1" x14ac:dyDescent="0.35">
      <c r="G410" s="8"/>
      <c r="AF410" s="8"/>
    </row>
    <row r="411" spans="7:32" s="7" customFormat="1" x14ac:dyDescent="0.35">
      <c r="G411" s="8"/>
      <c r="AF411" s="8"/>
    </row>
    <row r="412" spans="7:32" s="7" customFormat="1" x14ac:dyDescent="0.35">
      <c r="G412" s="8"/>
      <c r="AF412" s="8"/>
    </row>
    <row r="413" spans="7:32" s="7" customFormat="1" x14ac:dyDescent="0.35">
      <c r="G413" s="8"/>
      <c r="AF413" s="8"/>
    </row>
    <row r="414" spans="7:32" s="7" customFormat="1" x14ac:dyDescent="0.35">
      <c r="G414" s="8"/>
      <c r="AF414" s="8"/>
    </row>
    <row r="415" spans="7:32" s="7" customFormat="1" x14ac:dyDescent="0.35">
      <c r="G415" s="8"/>
      <c r="AF415" s="8"/>
    </row>
    <row r="416" spans="7:32" s="7" customFormat="1" x14ac:dyDescent="0.35">
      <c r="G416" s="8"/>
      <c r="AF416" s="8"/>
    </row>
    <row r="417" spans="7:32" s="7" customFormat="1" x14ac:dyDescent="0.35">
      <c r="G417" s="8"/>
      <c r="AF417" s="8"/>
    </row>
    <row r="418" spans="7:32" s="7" customFormat="1" x14ac:dyDescent="0.35">
      <c r="G418" s="8"/>
      <c r="AF418" s="8"/>
    </row>
    <row r="419" spans="7:32" s="7" customFormat="1" x14ac:dyDescent="0.35">
      <c r="G419" s="8"/>
      <c r="AF419" s="8"/>
    </row>
    <row r="420" spans="7:32" s="7" customFormat="1" x14ac:dyDescent="0.35">
      <c r="G420" s="8"/>
      <c r="AF420" s="8"/>
    </row>
    <row r="421" spans="7:32" s="7" customFormat="1" x14ac:dyDescent="0.35">
      <c r="G421" s="8"/>
      <c r="AF421" s="8"/>
    </row>
    <row r="422" spans="7:32" s="7" customFormat="1" x14ac:dyDescent="0.35">
      <c r="G422" s="8"/>
      <c r="AF422" s="8"/>
    </row>
    <row r="423" spans="7:32" s="7" customFormat="1" x14ac:dyDescent="0.35">
      <c r="G423" s="8"/>
      <c r="AF423" s="8"/>
    </row>
    <row r="424" spans="7:32" s="7" customFormat="1" x14ac:dyDescent="0.35">
      <c r="G424" s="8"/>
      <c r="AF424" s="8"/>
    </row>
    <row r="425" spans="7:32" s="7" customFormat="1" x14ac:dyDescent="0.35">
      <c r="G425" s="8"/>
      <c r="AF425" s="8"/>
    </row>
    <row r="426" spans="7:32" s="7" customFormat="1" x14ac:dyDescent="0.35">
      <c r="G426" s="8"/>
      <c r="AF426" s="8"/>
    </row>
    <row r="427" spans="7:32" s="7" customFormat="1" x14ac:dyDescent="0.35">
      <c r="G427" s="8"/>
      <c r="AF427" s="8"/>
    </row>
    <row r="428" spans="7:32" s="7" customFormat="1" x14ac:dyDescent="0.35">
      <c r="G428" s="8"/>
      <c r="AF428" s="8"/>
    </row>
    <row r="429" spans="7:32" s="7" customFormat="1" x14ac:dyDescent="0.35">
      <c r="G429" s="8"/>
      <c r="AF429" s="8"/>
    </row>
    <row r="430" spans="7:32" s="7" customFormat="1" x14ac:dyDescent="0.35">
      <c r="G430" s="8"/>
      <c r="AF430" s="8"/>
    </row>
    <row r="431" spans="7:32" s="7" customFormat="1" x14ac:dyDescent="0.35">
      <c r="G431" s="8"/>
      <c r="AF431" s="8"/>
    </row>
    <row r="432" spans="7:32" s="7" customFormat="1" x14ac:dyDescent="0.35">
      <c r="G432" s="8"/>
      <c r="AF432" s="8"/>
    </row>
    <row r="433" spans="7:32" s="7" customFormat="1" x14ac:dyDescent="0.35">
      <c r="G433" s="8"/>
      <c r="AF433" s="8"/>
    </row>
    <row r="434" spans="7:32" s="7" customFormat="1" x14ac:dyDescent="0.35">
      <c r="G434" s="8"/>
      <c r="AF434" s="8"/>
    </row>
    <row r="435" spans="7:32" s="7" customFormat="1" x14ac:dyDescent="0.35">
      <c r="G435" s="8"/>
      <c r="AF435" s="8"/>
    </row>
    <row r="436" spans="7:32" s="7" customFormat="1" x14ac:dyDescent="0.35">
      <c r="G436" s="8"/>
      <c r="AF436" s="8"/>
    </row>
    <row r="437" spans="7:32" s="7" customFormat="1" x14ac:dyDescent="0.35">
      <c r="G437" s="8"/>
      <c r="AF437" s="8"/>
    </row>
    <row r="438" spans="7:32" s="7" customFormat="1" x14ac:dyDescent="0.35">
      <c r="G438" s="8"/>
      <c r="AF438" s="8"/>
    </row>
    <row r="439" spans="7:32" s="7" customFormat="1" x14ac:dyDescent="0.35">
      <c r="G439" s="8"/>
      <c r="AF439" s="8"/>
    </row>
    <row r="440" spans="7:32" s="7" customFormat="1" x14ac:dyDescent="0.35">
      <c r="G440" s="8"/>
      <c r="AF440" s="8"/>
    </row>
    <row r="441" spans="7:32" s="7" customFormat="1" x14ac:dyDescent="0.35">
      <c r="G441" s="8"/>
      <c r="AF441" s="8"/>
    </row>
    <row r="442" spans="7:32" s="7" customFormat="1" x14ac:dyDescent="0.35">
      <c r="G442" s="8"/>
      <c r="AF442" s="8"/>
    </row>
    <row r="443" spans="7:32" s="7" customFormat="1" x14ac:dyDescent="0.35">
      <c r="G443" s="8"/>
      <c r="AF443" s="8"/>
    </row>
    <row r="444" spans="7:32" s="7" customFormat="1" x14ac:dyDescent="0.35">
      <c r="G444" s="8"/>
      <c r="AF444" s="8"/>
    </row>
    <row r="445" spans="7:32" s="7" customFormat="1" x14ac:dyDescent="0.35">
      <c r="G445" s="8"/>
      <c r="AF445" s="8"/>
    </row>
    <row r="446" spans="7:32" s="7" customFormat="1" x14ac:dyDescent="0.35">
      <c r="G446" s="8"/>
      <c r="AF446" s="8"/>
    </row>
    <row r="447" spans="7:32" s="7" customFormat="1" x14ac:dyDescent="0.35">
      <c r="G447" s="8"/>
      <c r="AF447" s="8"/>
    </row>
    <row r="448" spans="7:32" s="7" customFormat="1" x14ac:dyDescent="0.35">
      <c r="G448" s="8"/>
      <c r="AF448" s="8"/>
    </row>
    <row r="449" spans="7:32" s="7" customFormat="1" x14ac:dyDescent="0.35">
      <c r="G449" s="8"/>
      <c r="AF449" s="8"/>
    </row>
    <row r="450" spans="7:32" s="7" customFormat="1" x14ac:dyDescent="0.35">
      <c r="G450" s="8"/>
      <c r="AF450" s="8"/>
    </row>
    <row r="451" spans="7:32" s="7" customFormat="1" x14ac:dyDescent="0.35">
      <c r="G451" s="8"/>
      <c r="AF451" s="8"/>
    </row>
    <row r="452" spans="7:32" s="7" customFormat="1" x14ac:dyDescent="0.35">
      <c r="G452" s="8"/>
      <c r="AF452" s="8"/>
    </row>
    <row r="453" spans="7:32" s="7" customFormat="1" x14ac:dyDescent="0.35">
      <c r="G453" s="8"/>
      <c r="AF453" s="8"/>
    </row>
    <row r="454" spans="7:32" s="7" customFormat="1" x14ac:dyDescent="0.35">
      <c r="G454" s="8"/>
      <c r="AF454" s="8"/>
    </row>
    <row r="455" spans="7:32" s="7" customFormat="1" x14ac:dyDescent="0.35">
      <c r="G455" s="8"/>
      <c r="AF455" s="8"/>
    </row>
    <row r="456" spans="7:32" s="7" customFormat="1" x14ac:dyDescent="0.35">
      <c r="G456" s="8"/>
      <c r="AF456" s="8"/>
    </row>
    <row r="457" spans="7:32" s="7" customFormat="1" x14ac:dyDescent="0.35">
      <c r="G457" s="8"/>
      <c r="AF457" s="8"/>
    </row>
    <row r="458" spans="7:32" s="7" customFormat="1" x14ac:dyDescent="0.35">
      <c r="G458" s="8"/>
      <c r="AF458" s="8"/>
    </row>
    <row r="459" spans="7:32" s="7" customFormat="1" x14ac:dyDescent="0.35">
      <c r="G459" s="8"/>
      <c r="AF459" s="8"/>
    </row>
    <row r="460" spans="7:32" s="7" customFormat="1" x14ac:dyDescent="0.35">
      <c r="G460" s="8"/>
      <c r="AF460" s="8"/>
    </row>
    <row r="461" spans="7:32" s="7" customFormat="1" x14ac:dyDescent="0.35">
      <c r="G461" s="8"/>
      <c r="AF461" s="8"/>
    </row>
    <row r="462" spans="7:32" s="7" customFormat="1" x14ac:dyDescent="0.35">
      <c r="G462" s="8"/>
      <c r="AF462" s="8"/>
    </row>
    <row r="463" spans="7:32" s="7" customFormat="1" x14ac:dyDescent="0.35">
      <c r="G463" s="8"/>
      <c r="AF463" s="8"/>
    </row>
    <row r="464" spans="7:32" s="7" customFormat="1" x14ac:dyDescent="0.35">
      <c r="G464" s="8"/>
      <c r="AF464" s="8"/>
    </row>
    <row r="465" spans="7:32" s="7" customFormat="1" x14ac:dyDescent="0.35">
      <c r="G465" s="8"/>
      <c r="AF465" s="8"/>
    </row>
    <row r="466" spans="7:32" s="7" customFormat="1" x14ac:dyDescent="0.35">
      <c r="G466" s="8"/>
      <c r="AF466" s="8"/>
    </row>
    <row r="467" spans="7:32" s="7" customFormat="1" x14ac:dyDescent="0.35">
      <c r="G467" s="8"/>
      <c r="AF467" s="8"/>
    </row>
    <row r="468" spans="7:32" s="7" customFormat="1" x14ac:dyDescent="0.35">
      <c r="G468" s="8"/>
      <c r="AF468" s="8"/>
    </row>
    <row r="469" spans="7:32" s="7" customFormat="1" x14ac:dyDescent="0.35">
      <c r="G469" s="8"/>
      <c r="AF469" s="8"/>
    </row>
    <row r="470" spans="7:32" s="7" customFormat="1" x14ac:dyDescent="0.35">
      <c r="G470" s="8"/>
      <c r="AF470" s="8"/>
    </row>
    <row r="471" spans="7:32" s="7" customFormat="1" x14ac:dyDescent="0.35">
      <c r="G471" s="8"/>
      <c r="AF471" s="8"/>
    </row>
    <row r="472" spans="7:32" s="7" customFormat="1" x14ac:dyDescent="0.35">
      <c r="G472" s="8"/>
      <c r="AF472" s="8"/>
    </row>
    <row r="473" spans="7:32" s="7" customFormat="1" x14ac:dyDescent="0.35">
      <c r="G473" s="8"/>
      <c r="AF473" s="8"/>
    </row>
    <row r="474" spans="7:32" s="7" customFormat="1" x14ac:dyDescent="0.35">
      <c r="G474" s="8"/>
      <c r="AF474" s="8"/>
    </row>
    <row r="475" spans="7:32" s="7" customFormat="1" x14ac:dyDescent="0.35">
      <c r="G475" s="8"/>
      <c r="AF475" s="8"/>
    </row>
    <row r="476" spans="7:32" s="7" customFormat="1" x14ac:dyDescent="0.35">
      <c r="G476" s="8"/>
      <c r="AF476" s="8"/>
    </row>
    <row r="477" spans="7:32" s="7" customFormat="1" x14ac:dyDescent="0.35">
      <c r="G477" s="8"/>
      <c r="AF477" s="8"/>
    </row>
    <row r="478" spans="7:32" s="7" customFormat="1" x14ac:dyDescent="0.35">
      <c r="G478" s="8"/>
      <c r="AF478" s="8"/>
    </row>
    <row r="479" spans="7:32" s="7" customFormat="1" x14ac:dyDescent="0.35">
      <c r="G479" s="8"/>
      <c r="AF479" s="8"/>
    </row>
    <row r="480" spans="7:32" s="7" customFormat="1" x14ac:dyDescent="0.35">
      <c r="G480" s="8"/>
      <c r="AF480" s="8"/>
    </row>
    <row r="481" spans="7:32" s="7" customFormat="1" x14ac:dyDescent="0.35">
      <c r="G481" s="8"/>
      <c r="AF481" s="8"/>
    </row>
    <row r="482" spans="7:32" s="7" customFormat="1" x14ac:dyDescent="0.35">
      <c r="G482" s="8"/>
      <c r="AF482" s="8"/>
    </row>
    <row r="483" spans="7:32" s="7" customFormat="1" x14ac:dyDescent="0.35">
      <c r="G483" s="8"/>
      <c r="AF483" s="8"/>
    </row>
    <row r="484" spans="7:32" s="7" customFormat="1" x14ac:dyDescent="0.35">
      <c r="G484" s="8"/>
      <c r="AF484" s="8"/>
    </row>
    <row r="485" spans="7:32" s="7" customFormat="1" x14ac:dyDescent="0.35">
      <c r="G485" s="8"/>
      <c r="AF485" s="8"/>
    </row>
    <row r="486" spans="7:32" s="7" customFormat="1" x14ac:dyDescent="0.35">
      <c r="G486" s="8"/>
      <c r="AF486" s="8"/>
    </row>
    <row r="487" spans="7:32" s="7" customFormat="1" x14ac:dyDescent="0.35">
      <c r="G487" s="8"/>
      <c r="AF487" s="8"/>
    </row>
    <row r="488" spans="7:32" s="7" customFormat="1" x14ac:dyDescent="0.35">
      <c r="G488" s="8"/>
      <c r="AF488" s="8"/>
    </row>
    <row r="489" spans="7:32" s="7" customFormat="1" x14ac:dyDescent="0.35">
      <c r="G489" s="8"/>
      <c r="AF489" s="8"/>
    </row>
    <row r="490" spans="7:32" s="7" customFormat="1" x14ac:dyDescent="0.35">
      <c r="G490" s="8"/>
      <c r="AF490" s="8"/>
    </row>
    <row r="491" spans="7:32" s="7" customFormat="1" x14ac:dyDescent="0.35">
      <c r="G491" s="8"/>
      <c r="AF491" s="8"/>
    </row>
    <row r="492" spans="7:32" s="7" customFormat="1" x14ac:dyDescent="0.35">
      <c r="G492" s="8"/>
      <c r="AF492" s="8"/>
    </row>
    <row r="493" spans="7:32" s="7" customFormat="1" x14ac:dyDescent="0.35">
      <c r="G493" s="8"/>
      <c r="AF493" s="8"/>
    </row>
    <row r="494" spans="7:32" s="7" customFormat="1" x14ac:dyDescent="0.35">
      <c r="G494" s="8"/>
      <c r="AF494" s="8"/>
    </row>
    <row r="495" spans="7:32" s="7" customFormat="1" x14ac:dyDescent="0.35">
      <c r="G495" s="8"/>
      <c r="AF495" s="8"/>
    </row>
    <row r="496" spans="7:32" s="7" customFormat="1" x14ac:dyDescent="0.35">
      <c r="G496" s="8"/>
      <c r="AF496" s="8"/>
    </row>
    <row r="497" spans="7:32" s="7" customFormat="1" x14ac:dyDescent="0.35">
      <c r="G497" s="8"/>
      <c r="AF497" s="8"/>
    </row>
    <row r="498" spans="7:32" s="7" customFormat="1" x14ac:dyDescent="0.35">
      <c r="G498" s="8"/>
      <c r="AF498" s="8"/>
    </row>
    <row r="499" spans="7:32" s="7" customFormat="1" x14ac:dyDescent="0.35">
      <c r="G499" s="8"/>
      <c r="AF499" s="8"/>
    </row>
    <row r="500" spans="7:32" s="7" customFormat="1" x14ac:dyDescent="0.35">
      <c r="G500" s="8"/>
      <c r="AF500" s="8"/>
    </row>
    <row r="501" spans="7:32" s="7" customFormat="1" x14ac:dyDescent="0.35">
      <c r="G501" s="8"/>
      <c r="AF501" s="8"/>
    </row>
    <row r="502" spans="7:32" s="7" customFormat="1" x14ac:dyDescent="0.35">
      <c r="G502" s="8"/>
      <c r="AF502" s="8"/>
    </row>
    <row r="503" spans="7:32" s="7" customFormat="1" x14ac:dyDescent="0.35">
      <c r="G503" s="8"/>
      <c r="AF503" s="8"/>
    </row>
    <row r="504" spans="7:32" s="7" customFormat="1" x14ac:dyDescent="0.35">
      <c r="G504" s="8"/>
      <c r="AF504" s="8"/>
    </row>
    <row r="505" spans="7:32" s="7" customFormat="1" x14ac:dyDescent="0.35">
      <c r="G505" s="8"/>
      <c r="AF505" s="8"/>
    </row>
    <row r="506" spans="7:32" s="7" customFormat="1" x14ac:dyDescent="0.35">
      <c r="G506" s="8"/>
      <c r="AF506" s="8"/>
    </row>
    <row r="507" spans="7:32" s="7" customFormat="1" x14ac:dyDescent="0.35">
      <c r="G507" s="8"/>
      <c r="AF507" s="8"/>
    </row>
    <row r="508" spans="7:32" s="7" customFormat="1" x14ac:dyDescent="0.35">
      <c r="G508" s="8"/>
      <c r="AF508" s="8"/>
    </row>
    <row r="509" spans="7:32" s="7" customFormat="1" x14ac:dyDescent="0.35">
      <c r="G509" s="8"/>
      <c r="AF509" s="8"/>
    </row>
    <row r="510" spans="7:32" s="7" customFormat="1" x14ac:dyDescent="0.35">
      <c r="G510" s="8"/>
      <c r="AF510" s="8"/>
    </row>
    <row r="511" spans="7:32" s="7" customFormat="1" x14ac:dyDescent="0.35">
      <c r="G511" s="8"/>
      <c r="AF511" s="8"/>
    </row>
    <row r="512" spans="7:32" s="7" customFormat="1" x14ac:dyDescent="0.35">
      <c r="G512" s="8"/>
      <c r="AF512" s="8"/>
    </row>
    <row r="513" spans="7:32" s="7" customFormat="1" x14ac:dyDescent="0.35">
      <c r="G513" s="8"/>
      <c r="AF513" s="8"/>
    </row>
    <row r="514" spans="7:32" s="7" customFormat="1" x14ac:dyDescent="0.35">
      <c r="G514" s="8"/>
      <c r="AF514" s="8"/>
    </row>
    <row r="515" spans="7:32" s="7" customFormat="1" x14ac:dyDescent="0.35">
      <c r="G515" s="8"/>
      <c r="AF515" s="8"/>
    </row>
    <row r="516" spans="7:32" s="7" customFormat="1" x14ac:dyDescent="0.35">
      <c r="G516" s="8"/>
      <c r="AF516" s="8"/>
    </row>
    <row r="517" spans="7:32" s="7" customFormat="1" x14ac:dyDescent="0.35">
      <c r="G517" s="8"/>
      <c r="AF517" s="8"/>
    </row>
    <row r="518" spans="7:32" s="7" customFormat="1" x14ac:dyDescent="0.35">
      <c r="G518" s="8"/>
      <c r="AF518" s="8"/>
    </row>
    <row r="519" spans="7:32" s="7" customFormat="1" x14ac:dyDescent="0.35">
      <c r="G519" s="8"/>
      <c r="AF519" s="8"/>
    </row>
    <row r="520" spans="7:32" s="7" customFormat="1" x14ac:dyDescent="0.35">
      <c r="G520" s="8"/>
      <c r="AF520" s="8"/>
    </row>
    <row r="521" spans="7:32" s="7" customFormat="1" x14ac:dyDescent="0.35">
      <c r="G521" s="8"/>
      <c r="AF521" s="8"/>
    </row>
    <row r="522" spans="7:32" s="7" customFormat="1" x14ac:dyDescent="0.35">
      <c r="G522" s="8"/>
      <c r="AF522" s="8"/>
    </row>
    <row r="523" spans="7:32" s="7" customFormat="1" x14ac:dyDescent="0.35">
      <c r="G523" s="8"/>
      <c r="AF523" s="8"/>
    </row>
    <row r="524" spans="7:32" s="7" customFormat="1" x14ac:dyDescent="0.35">
      <c r="G524" s="8"/>
      <c r="AF524" s="8"/>
    </row>
    <row r="525" spans="7:32" s="7" customFormat="1" x14ac:dyDescent="0.35">
      <c r="G525" s="8"/>
      <c r="AF525" s="8"/>
    </row>
    <row r="526" spans="7:32" s="7" customFormat="1" x14ac:dyDescent="0.35">
      <c r="G526" s="8"/>
      <c r="AF526" s="8"/>
    </row>
    <row r="527" spans="7:32" s="7" customFormat="1" x14ac:dyDescent="0.35">
      <c r="G527" s="8"/>
      <c r="AF527" s="8"/>
    </row>
    <row r="528" spans="7:32" s="7" customFormat="1" x14ac:dyDescent="0.35">
      <c r="G528" s="8"/>
      <c r="AF528" s="8"/>
    </row>
    <row r="529" spans="7:32" s="7" customFormat="1" x14ac:dyDescent="0.35">
      <c r="G529" s="8"/>
      <c r="AF529" s="8"/>
    </row>
    <row r="530" spans="7:32" s="7" customFormat="1" x14ac:dyDescent="0.35">
      <c r="G530" s="8"/>
      <c r="AF530" s="8"/>
    </row>
    <row r="531" spans="7:32" s="7" customFormat="1" x14ac:dyDescent="0.35">
      <c r="G531" s="8"/>
      <c r="AF531" s="8"/>
    </row>
    <row r="532" spans="7:32" s="7" customFormat="1" x14ac:dyDescent="0.35">
      <c r="G532" s="8"/>
      <c r="AF532" s="8"/>
    </row>
    <row r="533" spans="7:32" s="7" customFormat="1" x14ac:dyDescent="0.35">
      <c r="G533" s="8"/>
      <c r="AF533" s="8"/>
    </row>
    <row r="534" spans="7:32" s="7" customFormat="1" x14ac:dyDescent="0.35">
      <c r="G534" s="8"/>
      <c r="AF534" s="8"/>
    </row>
    <row r="535" spans="7:32" s="7" customFormat="1" x14ac:dyDescent="0.35">
      <c r="G535" s="8"/>
      <c r="AF535" s="8"/>
    </row>
    <row r="536" spans="7:32" s="7" customFormat="1" x14ac:dyDescent="0.35">
      <c r="G536" s="8"/>
      <c r="AF536" s="8"/>
    </row>
    <row r="537" spans="7:32" s="7" customFormat="1" x14ac:dyDescent="0.35">
      <c r="G537" s="8"/>
      <c r="AF537" s="8"/>
    </row>
    <row r="538" spans="7:32" s="7" customFormat="1" x14ac:dyDescent="0.35">
      <c r="G538" s="8"/>
      <c r="AF538" s="8"/>
    </row>
    <row r="539" spans="7:32" s="7" customFormat="1" x14ac:dyDescent="0.35">
      <c r="G539" s="8"/>
      <c r="AF539" s="8"/>
    </row>
    <row r="540" spans="7:32" s="7" customFormat="1" x14ac:dyDescent="0.35">
      <c r="G540" s="8"/>
      <c r="AF540" s="8"/>
    </row>
    <row r="541" spans="7:32" s="7" customFormat="1" x14ac:dyDescent="0.35">
      <c r="G541" s="8"/>
      <c r="AF541" s="8"/>
    </row>
    <row r="542" spans="7:32" s="7" customFormat="1" x14ac:dyDescent="0.35">
      <c r="G542" s="8"/>
      <c r="AF542" s="8"/>
    </row>
    <row r="543" spans="7:32" s="7" customFormat="1" x14ac:dyDescent="0.35">
      <c r="G543" s="8"/>
      <c r="AF543" s="8"/>
    </row>
    <row r="544" spans="7:32" s="7" customFormat="1" x14ac:dyDescent="0.35">
      <c r="G544" s="8"/>
      <c r="AF544" s="8"/>
    </row>
    <row r="545" spans="7:32" s="7" customFormat="1" x14ac:dyDescent="0.35">
      <c r="G545" s="8"/>
      <c r="AF545" s="8"/>
    </row>
    <row r="546" spans="7:32" s="7" customFormat="1" x14ac:dyDescent="0.35">
      <c r="G546" s="8"/>
      <c r="AF546" s="8"/>
    </row>
    <row r="547" spans="7:32" s="7" customFormat="1" x14ac:dyDescent="0.35">
      <c r="G547" s="8"/>
      <c r="AF547" s="8"/>
    </row>
    <row r="548" spans="7:32" s="7" customFormat="1" x14ac:dyDescent="0.35">
      <c r="G548" s="8"/>
      <c r="AF548" s="8"/>
    </row>
    <row r="549" spans="7:32" s="7" customFormat="1" x14ac:dyDescent="0.35">
      <c r="G549" s="8"/>
      <c r="AF549" s="8"/>
    </row>
    <row r="550" spans="7:32" s="7" customFormat="1" x14ac:dyDescent="0.35">
      <c r="G550" s="8"/>
      <c r="AF550" s="8"/>
    </row>
    <row r="551" spans="7:32" s="7" customFormat="1" x14ac:dyDescent="0.35">
      <c r="G551" s="8"/>
      <c r="AF551" s="8"/>
    </row>
    <row r="552" spans="7:32" s="7" customFormat="1" x14ac:dyDescent="0.35">
      <c r="G552" s="8"/>
      <c r="AF552" s="8"/>
    </row>
    <row r="553" spans="7:32" s="7" customFormat="1" x14ac:dyDescent="0.35">
      <c r="G553" s="8"/>
      <c r="AF553" s="8"/>
    </row>
    <row r="554" spans="7:32" s="7" customFormat="1" x14ac:dyDescent="0.35">
      <c r="G554" s="8"/>
      <c r="AF554" s="8"/>
    </row>
    <row r="555" spans="7:32" s="7" customFormat="1" x14ac:dyDescent="0.35">
      <c r="G555" s="8"/>
      <c r="AF555" s="8"/>
    </row>
    <row r="556" spans="7:32" s="7" customFormat="1" x14ac:dyDescent="0.35">
      <c r="G556" s="8"/>
      <c r="AF556" s="8"/>
    </row>
    <row r="557" spans="7:32" s="7" customFormat="1" x14ac:dyDescent="0.35">
      <c r="G557" s="8"/>
      <c r="AF557" s="8"/>
    </row>
    <row r="558" spans="7:32" s="7" customFormat="1" x14ac:dyDescent="0.35">
      <c r="G558" s="8"/>
      <c r="AF558" s="8"/>
    </row>
    <row r="559" spans="7:32" s="7" customFormat="1" x14ac:dyDescent="0.35">
      <c r="G559" s="8"/>
      <c r="AF559" s="8"/>
    </row>
    <row r="560" spans="7:32" s="7" customFormat="1" x14ac:dyDescent="0.35">
      <c r="G560" s="8"/>
      <c r="AF560" s="8"/>
    </row>
    <row r="561" spans="7:32" s="7" customFormat="1" x14ac:dyDescent="0.35">
      <c r="G561" s="8"/>
      <c r="AF561" s="8"/>
    </row>
    <row r="562" spans="7:32" s="7" customFormat="1" x14ac:dyDescent="0.35">
      <c r="G562" s="8"/>
      <c r="AF562" s="8"/>
    </row>
    <row r="563" spans="7:32" s="7" customFormat="1" x14ac:dyDescent="0.35">
      <c r="G563" s="8"/>
      <c r="AF563" s="8"/>
    </row>
    <row r="564" spans="7:32" s="7" customFormat="1" x14ac:dyDescent="0.35">
      <c r="G564" s="8"/>
      <c r="AF564" s="8"/>
    </row>
    <row r="565" spans="7:32" s="7" customFormat="1" x14ac:dyDescent="0.35">
      <c r="G565" s="8"/>
      <c r="AF565" s="8"/>
    </row>
    <row r="566" spans="7:32" s="7" customFormat="1" x14ac:dyDescent="0.35">
      <c r="G566" s="8"/>
      <c r="AF566" s="8"/>
    </row>
    <row r="567" spans="7:32" s="7" customFormat="1" x14ac:dyDescent="0.35">
      <c r="G567" s="8"/>
      <c r="AF567" s="8"/>
    </row>
    <row r="568" spans="7:32" s="7" customFormat="1" x14ac:dyDescent="0.35">
      <c r="G568" s="8"/>
      <c r="AF568" s="8"/>
    </row>
    <row r="569" spans="7:32" s="7" customFormat="1" x14ac:dyDescent="0.35">
      <c r="G569" s="8"/>
      <c r="AF569" s="8"/>
    </row>
    <row r="570" spans="7:32" s="7" customFormat="1" x14ac:dyDescent="0.35">
      <c r="G570" s="8"/>
      <c r="AF570" s="8"/>
    </row>
    <row r="571" spans="7:32" s="7" customFormat="1" x14ac:dyDescent="0.35">
      <c r="G571" s="8"/>
      <c r="AF571" s="8"/>
    </row>
    <row r="572" spans="7:32" s="7" customFormat="1" x14ac:dyDescent="0.35">
      <c r="G572" s="8"/>
      <c r="AF572" s="8"/>
    </row>
    <row r="573" spans="7:32" s="7" customFormat="1" x14ac:dyDescent="0.35">
      <c r="G573" s="8"/>
      <c r="AF573" s="8"/>
    </row>
    <row r="574" spans="7:32" s="7" customFormat="1" x14ac:dyDescent="0.35">
      <c r="G574" s="8"/>
      <c r="AF574" s="8"/>
    </row>
    <row r="575" spans="7:32" s="7" customFormat="1" x14ac:dyDescent="0.35">
      <c r="G575" s="8"/>
      <c r="AF575" s="8"/>
    </row>
    <row r="576" spans="7:32" s="7" customFormat="1" x14ac:dyDescent="0.35">
      <c r="G576" s="8"/>
      <c r="AF576" s="8"/>
    </row>
    <row r="577" spans="7:32" s="7" customFormat="1" x14ac:dyDescent="0.35">
      <c r="G577" s="8"/>
      <c r="AF577" s="8"/>
    </row>
    <row r="578" spans="7:32" s="7" customFormat="1" x14ac:dyDescent="0.35">
      <c r="G578" s="8"/>
      <c r="AF578" s="8"/>
    </row>
    <row r="579" spans="7:32" s="7" customFormat="1" x14ac:dyDescent="0.35">
      <c r="G579" s="8"/>
      <c r="AF579" s="8"/>
    </row>
    <row r="580" spans="7:32" s="7" customFormat="1" x14ac:dyDescent="0.35">
      <c r="G580" s="8"/>
      <c r="AF580" s="8"/>
    </row>
    <row r="581" spans="7:32" s="7" customFormat="1" x14ac:dyDescent="0.35">
      <c r="G581" s="8"/>
      <c r="AF581" s="8"/>
    </row>
    <row r="582" spans="7:32" s="7" customFormat="1" x14ac:dyDescent="0.35">
      <c r="G582" s="8"/>
      <c r="AF582" s="8"/>
    </row>
    <row r="583" spans="7:32" s="7" customFormat="1" x14ac:dyDescent="0.35">
      <c r="G583" s="8"/>
      <c r="AF583" s="8"/>
    </row>
    <row r="584" spans="7:32" s="7" customFormat="1" x14ac:dyDescent="0.35">
      <c r="G584" s="8"/>
      <c r="AF584" s="8"/>
    </row>
    <row r="585" spans="7:32" s="7" customFormat="1" x14ac:dyDescent="0.35">
      <c r="G585" s="8"/>
      <c r="AF585" s="8"/>
    </row>
    <row r="586" spans="7:32" s="7" customFormat="1" x14ac:dyDescent="0.35">
      <c r="G586" s="8"/>
      <c r="AF586" s="8"/>
    </row>
    <row r="587" spans="7:32" s="7" customFormat="1" x14ac:dyDescent="0.35">
      <c r="G587" s="8"/>
      <c r="AF587" s="8"/>
    </row>
    <row r="588" spans="7:32" s="7" customFormat="1" x14ac:dyDescent="0.35">
      <c r="G588" s="8"/>
      <c r="AF588" s="8"/>
    </row>
  </sheetData>
  <sheetProtection selectLockedCells="1" selectUnlockedCells="1"/>
  <customSheetViews>
    <customSheetView guid="{AEB6CCF5-4429-48DA-867B-58761C94C6F2}" hiddenColumns="1">
      <pane ySplit="3" topLeftCell="A4" activePane="bottomLeft" state="frozen"/>
      <selection pane="bottomLeft" activeCell="A3" sqref="A3"/>
      <pageMargins left="0" right="0" top="0" bottom="0" header="0" footer="0"/>
      <pageSetup paperSize="9" orientation="portrait"/>
    </customSheetView>
    <customSheetView guid="{C4DAD7F8-47C6-4127-9A46-A993B7B9C81A}" hiddenColumns="1">
      <pane ySplit="3" topLeftCell="A4" activePane="bottomLeft" state="frozen"/>
      <selection pane="bottomLeft" activeCell="A3" sqref="A3"/>
      <pageMargins left="0" right="0" top="0" bottom="0" header="0" footer="0"/>
      <pageSetup paperSize="9" orientation="portrait"/>
    </customSheetView>
    <customSheetView guid="{3BF24E96-6DC5-4C44-95BA-F3C989ECD277}" hiddenColumns="1">
      <pane ySplit="3" topLeftCell="A4" activePane="bottomLeft" state="frozen"/>
      <selection pane="bottomLeft" activeCell="A3" sqref="A3"/>
      <pageMargins left="0" right="0" top="0" bottom="0" header="0" footer="0"/>
      <pageSetup paperSize="9" orientation="portrait"/>
    </customSheetView>
    <customSheetView guid="{4144C77C-55F3-4C13-A3EB-FD414C1C7F21}" hiddenColumns="1">
      <pane ySplit="3" topLeftCell="A4" activePane="bottomLeft" state="frozen"/>
      <selection pane="bottomLeft" activeCell="A3" sqref="A3"/>
      <pageMargins left="0" right="0" top="0" bottom="0" header="0" footer="0"/>
      <pageSetup paperSize="9" orientation="portrait"/>
    </customSheetView>
  </customSheetViews>
  <mergeCells count="24">
    <mergeCell ref="N25:P25"/>
    <mergeCell ref="N26:P26"/>
    <mergeCell ref="O23:P23"/>
    <mergeCell ref="O24:P24"/>
    <mergeCell ref="A1:F2"/>
    <mergeCell ref="L12:P13"/>
    <mergeCell ref="B5:I5"/>
    <mergeCell ref="B12:B13"/>
    <mergeCell ref="G12:G13"/>
    <mergeCell ref="I12:I13"/>
    <mergeCell ref="C12:C13"/>
    <mergeCell ref="D12:D13"/>
    <mergeCell ref="F12:F13"/>
    <mergeCell ref="H12:H13"/>
    <mergeCell ref="E12:E13"/>
    <mergeCell ref="H8:I8"/>
    <mergeCell ref="H14:I21"/>
    <mergeCell ref="E35:F35"/>
    <mergeCell ref="E36:F36"/>
    <mergeCell ref="E31:F31"/>
    <mergeCell ref="F23:I23"/>
    <mergeCell ref="E33:F33"/>
    <mergeCell ref="E34:F34"/>
    <mergeCell ref="E32:F32"/>
  </mergeCell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64866" r:id="rId3" name="Button 2">
              <controlPr defaultSize="0" print="0" autoFill="0" autoPict="0" macro="[0]!Hauptmenü">
                <anchor moveWithCells="1" sizeWithCells="1">
                  <from>
                    <xdr:col>0</xdr:col>
                    <xdr:colOff>69850</xdr:colOff>
                    <xdr:row>1</xdr:row>
                    <xdr:rowOff>190500</xdr:rowOff>
                  </from>
                  <to>
                    <xdr:col>1</xdr:col>
                    <xdr:colOff>736600</xdr:colOff>
                    <xdr:row>2</xdr:row>
                    <xdr:rowOff>114300</xdr:rowOff>
                  </to>
                </anchor>
              </controlPr>
            </control>
          </mc:Choice>
        </mc:AlternateContent>
        <mc:AlternateContent xmlns:mc="http://schemas.openxmlformats.org/markup-compatibility/2006">
          <mc:Choice Requires="x14">
            <control shapeId="164871" r:id="rId4" name="Button 7">
              <controlPr defaultSize="0" print="0" autoFill="0" autoPict="0" macro="[0]!UP_A4">
                <anchor moveWithCells="1" sizeWithCells="1">
                  <from>
                    <xdr:col>2</xdr:col>
                    <xdr:colOff>31750</xdr:colOff>
                    <xdr:row>1</xdr:row>
                    <xdr:rowOff>190500</xdr:rowOff>
                  </from>
                  <to>
                    <xdr:col>3</xdr:col>
                    <xdr:colOff>260350</xdr:colOff>
                    <xdr:row>2</xdr:row>
                    <xdr:rowOff>114300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18">
    <pageSetUpPr autoPageBreaks="0"/>
  </sheetPr>
  <dimension ref="A1:AO373"/>
  <sheetViews>
    <sheetView showGridLines="0" zoomScale="85" zoomScaleNormal="85" zoomScalePageLayoutView="140" workbookViewId="0">
      <pane ySplit="3" topLeftCell="A6" activePane="bottomLeft" state="frozen"/>
      <selection pane="bottomLeft" activeCell="L19" sqref="L19"/>
    </sheetView>
  </sheetViews>
  <sheetFormatPr baseColWidth="10" defaultColWidth="11.453125" defaultRowHeight="14.5" x14ac:dyDescent="0.35"/>
  <cols>
    <col min="1" max="1" width="13.26953125" style="31" customWidth="1"/>
    <col min="2" max="2" width="13.7265625" style="31" customWidth="1"/>
    <col min="3" max="3" width="28.81640625" style="32" customWidth="1"/>
    <col min="4" max="4" width="13.26953125" style="32" customWidth="1"/>
    <col min="5" max="7" width="12.7265625" style="32" customWidth="1"/>
    <col min="8" max="8" width="14" style="31" customWidth="1"/>
    <col min="9" max="12" width="12.7265625" style="31" customWidth="1"/>
    <col min="13" max="13" width="12.26953125" style="31" customWidth="1"/>
    <col min="14" max="20" width="12.7265625" style="31" customWidth="1"/>
    <col min="21" max="21" width="16.7265625" style="31" customWidth="1"/>
    <col min="22" max="22" width="11.453125" style="31" customWidth="1"/>
    <col min="23" max="23" width="11.453125" style="88" customWidth="1"/>
    <col min="24" max="24" width="13.81640625" style="89" customWidth="1"/>
    <col min="25" max="25" width="11.453125" style="69" customWidth="1"/>
    <col min="26" max="26" width="13.453125" style="89" customWidth="1"/>
    <col min="27" max="27" width="11.453125" style="90" customWidth="1"/>
    <col min="28" max="32" width="11.453125" style="31"/>
    <col min="33" max="41" width="14" style="31" bestFit="1" customWidth="1"/>
    <col min="42" max="16384" width="11.453125" style="31"/>
  </cols>
  <sheetData>
    <row r="1" spans="1:41" s="270" customFormat="1" ht="30" customHeight="1" x14ac:dyDescent="0.35">
      <c r="A1" s="369" t="s">
        <v>785</v>
      </c>
      <c r="B1" s="277"/>
      <c r="C1" s="277"/>
      <c r="D1" s="277"/>
      <c r="O1" s="274"/>
    </row>
    <row r="2" spans="1:41" s="270" customFormat="1" ht="30" customHeight="1" x14ac:dyDescent="0.35">
      <c r="A2" s="277"/>
      <c r="B2" s="277"/>
      <c r="C2" s="277"/>
      <c r="D2" s="277"/>
      <c r="O2" s="274"/>
    </row>
    <row r="3" spans="1:41" s="270" customFormat="1" ht="17.25" customHeight="1" x14ac:dyDescent="0.35">
      <c r="A3" s="275"/>
      <c r="B3" s="276"/>
      <c r="C3" s="274"/>
      <c r="D3" s="274"/>
      <c r="E3" s="274"/>
      <c r="F3" s="274"/>
      <c r="G3" s="274"/>
      <c r="O3" s="274"/>
    </row>
    <row r="4" spans="1:41" x14ac:dyDescent="0.35">
      <c r="C4" s="31"/>
      <c r="D4" s="31"/>
      <c r="E4" s="31"/>
      <c r="F4" s="31"/>
      <c r="G4" s="31"/>
    </row>
    <row r="5" spans="1:41" ht="18" customHeight="1" x14ac:dyDescent="0.45">
      <c r="B5" s="1983" t="s">
        <v>786</v>
      </c>
      <c r="C5" s="1984"/>
      <c r="D5" s="1984"/>
      <c r="E5" s="1984"/>
      <c r="F5" s="1984"/>
      <c r="G5" s="1984"/>
      <c r="H5" s="1984"/>
      <c r="I5" s="1984"/>
      <c r="J5" s="1984"/>
      <c r="K5" s="1984"/>
      <c r="L5" s="1985"/>
      <c r="M5" s="91"/>
      <c r="N5" s="91"/>
      <c r="O5" s="91"/>
      <c r="P5" s="91"/>
      <c r="Q5" s="91"/>
      <c r="R5" s="91"/>
      <c r="S5" s="91"/>
      <c r="T5" s="91"/>
    </row>
    <row r="6" spans="1:41" ht="15.75" customHeight="1" x14ac:dyDescent="0.35">
      <c r="A6" s="48"/>
      <c r="B6" s="92" t="s">
        <v>787</v>
      </c>
      <c r="C6" s="1545" t="s">
        <v>3384</v>
      </c>
      <c r="D6" s="1982" t="s">
        <v>789</v>
      </c>
      <c r="E6" s="1982"/>
      <c r="F6" s="1982"/>
      <c r="G6" s="1982"/>
      <c r="H6" s="1982"/>
      <c r="I6" s="1982"/>
      <c r="J6" s="1982"/>
      <c r="K6" s="1982"/>
      <c r="L6" s="1982"/>
      <c r="M6" s="93"/>
      <c r="N6" s="93"/>
      <c r="O6" s="93"/>
      <c r="P6" s="93"/>
      <c r="Q6" s="93"/>
      <c r="R6" s="93"/>
      <c r="S6" s="93"/>
      <c r="T6" s="93"/>
      <c r="U6" s="88"/>
    </row>
    <row r="7" spans="1:41" x14ac:dyDescent="0.35">
      <c r="B7" s="1546" t="s">
        <v>790</v>
      </c>
      <c r="C7" s="1546" t="s">
        <v>398</v>
      </c>
      <c r="D7" s="1547">
        <v>1</v>
      </c>
      <c r="E7" s="1547">
        <v>2</v>
      </c>
      <c r="F7" s="1547">
        <v>3</v>
      </c>
      <c r="G7" s="1547">
        <v>4</v>
      </c>
      <c r="H7" s="1547">
        <v>5</v>
      </c>
      <c r="I7" s="1547">
        <v>6</v>
      </c>
      <c r="J7" s="1547">
        <v>7</v>
      </c>
      <c r="K7" s="1547">
        <v>8</v>
      </c>
      <c r="L7" s="94">
        <v>9</v>
      </c>
      <c r="M7" s="93"/>
      <c r="AE7" s="93">
        <f>Einstellungen!K78</f>
        <v>1</v>
      </c>
      <c r="AF7" s="93"/>
      <c r="AG7" s="1547">
        <v>1</v>
      </c>
      <c r="AH7" s="1547">
        <v>2</v>
      </c>
      <c r="AI7" s="1547">
        <v>3</v>
      </c>
      <c r="AJ7" s="1547">
        <v>4</v>
      </c>
      <c r="AK7" s="1547">
        <v>5</v>
      </c>
      <c r="AL7" s="1547">
        <v>6</v>
      </c>
      <c r="AM7" s="1547">
        <v>7</v>
      </c>
      <c r="AN7" s="1547">
        <v>8</v>
      </c>
      <c r="AO7" s="94">
        <v>9</v>
      </c>
    </row>
    <row r="8" spans="1:41" x14ac:dyDescent="0.35">
      <c r="B8" s="1548">
        <v>1</v>
      </c>
      <c r="C8" s="1549" t="s">
        <v>791</v>
      </c>
      <c r="D8" s="1622">
        <v>2206</v>
      </c>
      <c r="E8" s="1622">
        <v>2286.1999999999998</v>
      </c>
      <c r="F8" s="1622">
        <v>2390.8000000000002</v>
      </c>
      <c r="G8" s="1622">
        <v>2494.3000000000002</v>
      </c>
      <c r="H8" s="1622">
        <v>2676.4</v>
      </c>
      <c r="I8" s="1622">
        <v>2867.2</v>
      </c>
      <c r="J8" s="1622">
        <v>3074.8</v>
      </c>
      <c r="K8" s="1622">
        <v>3348.9</v>
      </c>
      <c r="L8" s="1622">
        <v>3886.8</v>
      </c>
      <c r="M8" s="95"/>
      <c r="N8" s="114"/>
      <c r="O8" s="114"/>
      <c r="P8" s="114"/>
      <c r="Q8" s="114"/>
      <c r="R8" s="114"/>
      <c r="S8" s="114"/>
      <c r="T8" s="114"/>
      <c r="U8" s="114"/>
      <c r="V8" s="114"/>
      <c r="AE8" s="93">
        <f>Einstellungen!K79</f>
        <v>1</v>
      </c>
      <c r="AF8" s="95"/>
      <c r="AG8" s="1119">
        <v>1718.2</v>
      </c>
      <c r="AH8" s="1119">
        <v>1787.1</v>
      </c>
      <c r="AI8" s="1119">
        <v>1876.8</v>
      </c>
      <c r="AJ8" s="1119">
        <v>1965.7</v>
      </c>
      <c r="AK8" s="1119">
        <v>2122</v>
      </c>
      <c r="AL8" s="1119">
        <v>2278.3000000000002</v>
      </c>
      <c r="AM8" s="1119">
        <v>2443.3000000000002</v>
      </c>
      <c r="AN8" s="1119">
        <v>2661.2</v>
      </c>
      <c r="AO8" s="1119">
        <v>3088.6</v>
      </c>
    </row>
    <row r="9" spans="1:41" x14ac:dyDescent="0.35">
      <c r="B9" s="96">
        <v>2</v>
      </c>
      <c r="C9" s="97" t="s">
        <v>792</v>
      </c>
      <c r="D9" s="1622">
        <v>2229.8000000000002</v>
      </c>
      <c r="E9" s="1622">
        <v>2325.1999999999998</v>
      </c>
      <c r="F9" s="1622">
        <v>2430.1</v>
      </c>
      <c r="G9" s="1622">
        <v>2539.8000000000002</v>
      </c>
      <c r="H9" s="1622">
        <v>2726.7</v>
      </c>
      <c r="I9" s="1622">
        <v>2923.3</v>
      </c>
      <c r="J9" s="1622">
        <v>3138</v>
      </c>
      <c r="K9" s="1622">
        <v>3447.5</v>
      </c>
      <c r="L9" s="1622">
        <v>4041.7</v>
      </c>
      <c r="M9" s="95"/>
      <c r="N9" s="114"/>
      <c r="O9" s="114"/>
      <c r="P9" s="114"/>
      <c r="Q9" s="114"/>
      <c r="R9" s="114"/>
      <c r="S9" s="114"/>
      <c r="T9" s="114"/>
      <c r="U9" s="114"/>
      <c r="V9" s="114"/>
      <c r="AE9" s="93">
        <f>Einstellungen!K80</f>
        <v>1.0269999999999999</v>
      </c>
      <c r="AF9" s="95"/>
      <c r="AG9" s="1119">
        <v>1738.6</v>
      </c>
      <c r="AH9" s="1119">
        <v>1820.5</v>
      </c>
      <c r="AI9" s="1119">
        <v>1910.5</v>
      </c>
      <c r="AJ9" s="1119">
        <v>2004.7</v>
      </c>
      <c r="AK9" s="1119">
        <v>2165.1</v>
      </c>
      <c r="AL9" s="1119">
        <v>2323</v>
      </c>
      <c r="AM9" s="1119">
        <v>2493.6</v>
      </c>
      <c r="AN9" s="1119">
        <v>2739.5</v>
      </c>
      <c r="AO9" s="1119">
        <v>3211.8</v>
      </c>
    </row>
    <row r="10" spans="1:41" x14ac:dyDescent="0.35">
      <c r="B10" s="96">
        <v>3</v>
      </c>
      <c r="C10" s="97" t="s">
        <v>793</v>
      </c>
      <c r="D10" s="1622">
        <v>2267.6</v>
      </c>
      <c r="E10" s="1622">
        <v>2364.5</v>
      </c>
      <c r="F10" s="1622">
        <v>2474</v>
      </c>
      <c r="G10" s="1622">
        <v>2603.9</v>
      </c>
      <c r="H10" s="1622">
        <v>2803.9</v>
      </c>
      <c r="I10" s="1622">
        <v>3009.6</v>
      </c>
      <c r="J10" s="1622">
        <v>3231.1</v>
      </c>
      <c r="K10" s="1622">
        <v>3583</v>
      </c>
      <c r="L10" s="1622">
        <v>4237</v>
      </c>
      <c r="M10" s="95"/>
      <c r="N10" s="114"/>
      <c r="O10" s="114"/>
      <c r="P10" s="114"/>
      <c r="Q10" s="114"/>
      <c r="R10" s="114"/>
      <c r="S10" s="114"/>
      <c r="T10" s="114"/>
      <c r="U10" s="114"/>
      <c r="V10" s="114"/>
      <c r="AE10" s="93">
        <f>Einstellungen!K81</f>
        <v>1.0207999999999999</v>
      </c>
      <c r="AF10" s="95"/>
      <c r="AG10" s="1119">
        <v>1771.1</v>
      </c>
      <c r="AH10" s="1119">
        <v>1854.3</v>
      </c>
      <c r="AI10" s="1119">
        <v>1948.3</v>
      </c>
      <c r="AJ10" s="1119">
        <v>2059.6999999999998</v>
      </c>
      <c r="AK10" s="1119">
        <v>2228.1</v>
      </c>
      <c r="AL10" s="1119">
        <v>2391.6</v>
      </c>
      <c r="AM10" s="1119">
        <v>2567.6</v>
      </c>
      <c r="AN10" s="1119">
        <v>2847.2</v>
      </c>
      <c r="AO10" s="1119">
        <v>3366.9</v>
      </c>
    </row>
    <row r="11" spans="1:41" ht="15" customHeight="1" x14ac:dyDescent="0.35">
      <c r="B11" s="96">
        <v>4</v>
      </c>
      <c r="C11" s="97" t="s">
        <v>794</v>
      </c>
      <c r="D11" s="1622">
        <v>2303.3000000000002</v>
      </c>
      <c r="E11" s="1622">
        <v>2403.6999999999998</v>
      </c>
      <c r="F11" s="1622">
        <v>2516.1999999999998</v>
      </c>
      <c r="G11" s="1622">
        <v>2649.7</v>
      </c>
      <c r="H11" s="1622">
        <v>2896.9</v>
      </c>
      <c r="I11" s="1622">
        <v>3123.8</v>
      </c>
      <c r="J11" s="1622">
        <v>3352.6</v>
      </c>
      <c r="K11" s="1622">
        <v>3749.9</v>
      </c>
      <c r="L11" s="1622">
        <v>4469.3999999999996</v>
      </c>
      <c r="M11" s="95"/>
      <c r="N11" s="114"/>
      <c r="O11" s="114"/>
      <c r="P11" s="114"/>
      <c r="Q11" s="114"/>
      <c r="R11" s="114"/>
      <c r="S11" s="114"/>
      <c r="T11" s="114"/>
      <c r="U11" s="114"/>
      <c r="V11" s="114"/>
      <c r="AE11" s="93">
        <f>Einstellungen!K82</f>
        <v>1</v>
      </c>
      <c r="AF11" s="95"/>
      <c r="AG11" s="1119">
        <v>1801.7</v>
      </c>
      <c r="AH11" s="1119">
        <v>1887.9</v>
      </c>
      <c r="AI11" s="1119">
        <v>1984.4</v>
      </c>
      <c r="AJ11" s="1119">
        <v>2099.1</v>
      </c>
      <c r="AK11" s="1119">
        <v>2302</v>
      </c>
      <c r="AL11" s="1119">
        <v>2482.3000000000002</v>
      </c>
      <c r="AM11" s="1119">
        <v>2664.1</v>
      </c>
      <c r="AN11" s="1119">
        <v>2979.8</v>
      </c>
      <c r="AO11" s="1119">
        <v>3551.6</v>
      </c>
    </row>
    <row r="12" spans="1:41" ht="15" customHeight="1" x14ac:dyDescent="0.35">
      <c r="B12" s="96">
        <v>5</v>
      </c>
      <c r="C12" s="97" t="s">
        <v>795</v>
      </c>
      <c r="D12" s="1622">
        <v>2342.6</v>
      </c>
      <c r="E12" s="1622">
        <v>2445.9</v>
      </c>
      <c r="F12" s="1622">
        <v>2556.6999999999998</v>
      </c>
      <c r="G12" s="1622">
        <v>2692.4</v>
      </c>
      <c r="H12" s="1622">
        <v>2963.9</v>
      </c>
      <c r="I12" s="1622">
        <v>3210</v>
      </c>
      <c r="J12" s="1622">
        <v>3444.4</v>
      </c>
      <c r="K12" s="1622">
        <v>3918.7</v>
      </c>
      <c r="L12" s="1622">
        <v>4703.2</v>
      </c>
      <c r="M12" s="95"/>
      <c r="N12" s="114"/>
      <c r="O12" s="114"/>
      <c r="P12" s="114"/>
      <c r="Q12" s="114"/>
      <c r="R12" s="114"/>
      <c r="S12" s="114"/>
      <c r="T12" s="114"/>
      <c r="U12" s="114"/>
      <c r="V12" s="114"/>
      <c r="AE12" s="95"/>
      <c r="AF12" s="95"/>
      <c r="AG12" s="1119">
        <v>1835.4</v>
      </c>
      <c r="AH12" s="1119">
        <v>1924.1</v>
      </c>
      <c r="AI12" s="1119">
        <v>2019.2</v>
      </c>
      <c r="AJ12" s="1119">
        <v>2135.6999999999998</v>
      </c>
      <c r="AK12" s="1119">
        <v>2355.3000000000002</v>
      </c>
      <c r="AL12" s="1119">
        <v>2550.8000000000002</v>
      </c>
      <c r="AM12" s="1119">
        <v>2737</v>
      </c>
      <c r="AN12" s="1119">
        <v>3114</v>
      </c>
      <c r="AO12" s="1119">
        <v>3737.4</v>
      </c>
    </row>
    <row r="13" spans="1:41" ht="15" customHeight="1" x14ac:dyDescent="0.35">
      <c r="B13" s="96">
        <v>6</v>
      </c>
      <c r="C13" s="97" t="s">
        <v>796</v>
      </c>
      <c r="D13" s="1622">
        <v>2379.9</v>
      </c>
      <c r="E13" s="1622">
        <v>2485</v>
      </c>
      <c r="F13" s="1622">
        <v>2599.3000000000002</v>
      </c>
      <c r="G13" s="1622">
        <v>2739.8</v>
      </c>
      <c r="H13" s="1622">
        <v>3016.4</v>
      </c>
      <c r="I13" s="1622">
        <v>3294.1</v>
      </c>
      <c r="J13" s="1622">
        <v>3538.9</v>
      </c>
      <c r="K13" s="1622">
        <v>4050.3</v>
      </c>
      <c r="L13" s="1622">
        <v>4898.2</v>
      </c>
      <c r="M13" s="95"/>
      <c r="N13" s="114"/>
      <c r="O13" s="114"/>
      <c r="P13" s="114"/>
      <c r="Q13" s="114"/>
      <c r="R13" s="114"/>
      <c r="S13" s="114"/>
      <c r="T13" s="114"/>
      <c r="U13" s="114"/>
      <c r="V13" s="114"/>
      <c r="AE13" s="95"/>
      <c r="AF13" s="95"/>
      <c r="AG13" s="1119">
        <v>1867.5</v>
      </c>
      <c r="AH13" s="1119">
        <v>1957.6</v>
      </c>
      <c r="AI13" s="1119">
        <v>2055.8000000000002</v>
      </c>
      <c r="AJ13" s="1119">
        <v>2176.4</v>
      </c>
      <c r="AK13" s="1119">
        <v>2396.9</v>
      </c>
      <c r="AL13" s="1119">
        <v>2617.6</v>
      </c>
      <c r="AM13" s="1119">
        <v>2812.1</v>
      </c>
      <c r="AN13" s="1119">
        <v>3218.6</v>
      </c>
      <c r="AO13" s="1119">
        <v>3892.4</v>
      </c>
    </row>
    <row r="14" spans="1:41" ht="15" customHeight="1" x14ac:dyDescent="0.35">
      <c r="B14" s="96">
        <v>7</v>
      </c>
      <c r="C14" s="97" t="s">
        <v>797</v>
      </c>
      <c r="D14" s="1622">
        <v>2417.6</v>
      </c>
      <c r="E14" s="1622">
        <v>2524.1999999999998</v>
      </c>
      <c r="F14" s="1622">
        <v>2641.5</v>
      </c>
      <c r="G14" s="1622">
        <v>2787.7</v>
      </c>
      <c r="H14" s="1622">
        <v>3069.4</v>
      </c>
      <c r="I14" s="1622">
        <v>3382.4</v>
      </c>
      <c r="J14" s="1622">
        <v>3630.3</v>
      </c>
      <c r="K14" s="1622">
        <v>4152.7</v>
      </c>
      <c r="L14" s="1622">
        <v>5053.2</v>
      </c>
      <c r="M14" s="95"/>
      <c r="N14" s="114"/>
      <c r="O14" s="114"/>
      <c r="P14" s="114"/>
      <c r="Q14" s="114"/>
      <c r="R14" s="114"/>
      <c r="S14" s="114"/>
      <c r="T14" s="114"/>
      <c r="U14" s="114"/>
      <c r="V14" s="114"/>
      <c r="AE14" s="95"/>
      <c r="AF14" s="95"/>
      <c r="AG14" s="1119">
        <v>1899.8</v>
      </c>
      <c r="AH14" s="1119">
        <v>1991.3</v>
      </c>
      <c r="AI14" s="1119">
        <v>2092</v>
      </c>
      <c r="AJ14" s="1119">
        <v>2215.3000000000002</v>
      </c>
      <c r="AK14" s="1119">
        <v>2439.1</v>
      </c>
      <c r="AL14" s="1119">
        <v>2687.8</v>
      </c>
      <c r="AM14" s="1119">
        <v>2884.8</v>
      </c>
      <c r="AN14" s="1119">
        <v>3299.9</v>
      </c>
      <c r="AO14" s="1119">
        <v>4015.5</v>
      </c>
    </row>
    <row r="15" spans="1:41" ht="15" customHeight="1" x14ac:dyDescent="0.35">
      <c r="B15" s="96">
        <v>8</v>
      </c>
      <c r="C15" s="97" t="s">
        <v>798</v>
      </c>
      <c r="D15" s="1622">
        <v>2455.3000000000002</v>
      </c>
      <c r="E15" s="1622">
        <v>2563.3000000000002</v>
      </c>
      <c r="F15" s="1622">
        <v>2682.7</v>
      </c>
      <c r="G15" s="1622">
        <v>2835.6</v>
      </c>
      <c r="H15" s="1622">
        <v>3123.8</v>
      </c>
      <c r="I15" s="1622">
        <v>3468.7</v>
      </c>
      <c r="J15" s="1622">
        <v>3721.9</v>
      </c>
      <c r="K15" s="1622">
        <v>4253.1000000000004</v>
      </c>
      <c r="L15" s="1622">
        <v>5169.1000000000004</v>
      </c>
      <c r="M15" s="95"/>
      <c r="N15" s="114"/>
      <c r="O15" s="114"/>
      <c r="P15" s="114"/>
      <c r="Q15" s="114"/>
      <c r="R15" s="114"/>
      <c r="S15" s="114"/>
      <c r="T15" s="114"/>
      <c r="U15" s="114"/>
      <c r="V15" s="114"/>
      <c r="AE15" s="95"/>
      <c r="AF15" s="95"/>
      <c r="AG15" s="1119">
        <v>1932.2</v>
      </c>
      <c r="AH15" s="1119">
        <v>2024.8</v>
      </c>
      <c r="AI15" s="1119">
        <v>2127.3000000000002</v>
      </c>
      <c r="AJ15" s="1119">
        <v>2253.1999999999998</v>
      </c>
      <c r="AK15" s="1119">
        <v>2482.3000000000002</v>
      </c>
      <c r="AL15" s="1119">
        <v>2756.4</v>
      </c>
      <c r="AM15" s="1119">
        <v>2957.6</v>
      </c>
      <c r="AN15" s="1119">
        <v>3379.7</v>
      </c>
      <c r="AO15" s="1119">
        <v>4107.6000000000004</v>
      </c>
    </row>
    <row r="16" spans="1:41" ht="15" customHeight="1" x14ac:dyDescent="0.35">
      <c r="B16" s="96">
        <v>9</v>
      </c>
      <c r="C16" s="97" t="s">
        <v>799</v>
      </c>
      <c r="D16" s="1622">
        <v>2492.8000000000002</v>
      </c>
      <c r="E16" s="1622">
        <v>2602.3000000000002</v>
      </c>
      <c r="F16" s="1622">
        <v>2726.7</v>
      </c>
      <c r="G16" s="1622">
        <v>2886.3</v>
      </c>
      <c r="H16" s="1622">
        <v>3178.5</v>
      </c>
      <c r="I16" s="1622">
        <v>3522.7</v>
      </c>
      <c r="J16" s="1622">
        <v>3813.1</v>
      </c>
      <c r="K16" s="1622">
        <v>4349.3</v>
      </c>
      <c r="L16" s="1622">
        <v>5285.3</v>
      </c>
      <c r="M16" s="95"/>
      <c r="N16" s="114"/>
      <c r="O16" s="114"/>
      <c r="P16" s="114"/>
      <c r="Q16" s="114"/>
      <c r="R16" s="114"/>
      <c r="S16" s="114"/>
      <c r="T16" s="114"/>
      <c r="U16" s="114"/>
      <c r="V16" s="114"/>
      <c r="AE16" s="95"/>
      <c r="AF16" s="95"/>
      <c r="AG16" s="1119">
        <v>1964.4</v>
      </c>
      <c r="AH16" s="1119">
        <v>2058.3000000000002</v>
      </c>
      <c r="AI16" s="1119">
        <v>2165.1</v>
      </c>
      <c r="AJ16" s="1119">
        <v>2293.6</v>
      </c>
      <c r="AK16" s="1119">
        <v>2525.6999999999998</v>
      </c>
      <c r="AL16" s="1119">
        <v>2799.3</v>
      </c>
      <c r="AM16" s="1119">
        <v>3030.1</v>
      </c>
      <c r="AN16" s="1119">
        <v>3456.2</v>
      </c>
      <c r="AO16" s="1119">
        <v>4200</v>
      </c>
    </row>
    <row r="17" spans="2:41" s="33" customFormat="1" ht="15" customHeight="1" x14ac:dyDescent="0.35">
      <c r="B17" s="96">
        <v>10</v>
      </c>
      <c r="C17" s="97" t="s">
        <v>800</v>
      </c>
      <c r="D17" s="1622">
        <v>2530.4</v>
      </c>
      <c r="E17" s="1622">
        <v>2644.6</v>
      </c>
      <c r="F17" s="1622">
        <v>2772.1</v>
      </c>
      <c r="G17" s="1622">
        <v>2935.6</v>
      </c>
      <c r="H17" s="1622">
        <v>3232.9</v>
      </c>
      <c r="I17" s="1622">
        <v>3581.2</v>
      </c>
      <c r="J17" s="1622">
        <v>3904.5</v>
      </c>
      <c r="K17" s="1622">
        <v>4451.6000000000004</v>
      </c>
      <c r="L17" s="1622">
        <v>5403.1</v>
      </c>
      <c r="M17" s="95"/>
      <c r="N17" s="114"/>
      <c r="O17" s="114"/>
      <c r="P17" s="114"/>
      <c r="Q17" s="114"/>
      <c r="R17" s="114"/>
      <c r="S17" s="114"/>
      <c r="T17" s="114"/>
      <c r="U17" s="114"/>
      <c r="V17" s="114"/>
      <c r="AE17" s="95"/>
      <c r="AF17" s="95"/>
      <c r="AG17" s="1119">
        <v>1996.6</v>
      </c>
      <c r="AH17" s="1119">
        <v>2094.6999999999998</v>
      </c>
      <c r="AI17" s="1119">
        <v>2202.9</v>
      </c>
      <c r="AJ17" s="1119">
        <v>2332.8000000000002</v>
      </c>
      <c r="AK17" s="1119">
        <v>2569</v>
      </c>
      <c r="AL17" s="1119">
        <v>2845.7</v>
      </c>
      <c r="AM17" s="1119">
        <v>3102.7</v>
      </c>
      <c r="AN17" s="1119">
        <v>3537.4</v>
      </c>
      <c r="AO17" s="1119">
        <v>4293.6000000000004</v>
      </c>
    </row>
    <row r="18" spans="2:41" ht="15" customHeight="1" x14ac:dyDescent="0.35">
      <c r="B18" s="96">
        <v>11</v>
      </c>
      <c r="C18" s="97" t="s">
        <v>801</v>
      </c>
      <c r="D18" s="1622">
        <v>2560.1</v>
      </c>
      <c r="E18" s="1622">
        <v>2673.2</v>
      </c>
      <c r="F18" s="1622">
        <v>2807.4</v>
      </c>
      <c r="G18" s="1622">
        <v>2982.8</v>
      </c>
      <c r="H18" s="1622">
        <v>3283.9</v>
      </c>
      <c r="I18" s="1622">
        <v>3639.2</v>
      </c>
      <c r="J18" s="1622">
        <v>3966.3</v>
      </c>
      <c r="K18" s="1622">
        <v>4520.1000000000004</v>
      </c>
      <c r="L18" s="1622">
        <v>5519.4</v>
      </c>
      <c r="M18" s="95"/>
      <c r="N18" s="114"/>
      <c r="O18" s="114"/>
      <c r="P18" s="114"/>
      <c r="Q18" s="114"/>
      <c r="R18" s="114"/>
      <c r="S18" s="114"/>
      <c r="T18" s="114"/>
      <c r="U18" s="114"/>
      <c r="V18" s="114"/>
      <c r="AE18" s="95"/>
      <c r="AF18" s="95"/>
      <c r="AG18" s="1119">
        <v>2022.1</v>
      </c>
      <c r="AH18" s="1119">
        <v>2119.1999999999998</v>
      </c>
      <c r="AI18" s="1119">
        <v>2230.9</v>
      </c>
      <c r="AJ18" s="1119">
        <v>2370.3000000000002</v>
      </c>
      <c r="AK18" s="1119">
        <v>2609.5</v>
      </c>
      <c r="AL18" s="1119">
        <v>2891.9</v>
      </c>
      <c r="AM18" s="1119">
        <v>3151.8</v>
      </c>
      <c r="AN18" s="1119">
        <v>3591.9</v>
      </c>
      <c r="AO18" s="1119">
        <v>4385.8999999999996</v>
      </c>
    </row>
    <row r="19" spans="2:41" x14ac:dyDescent="0.35">
      <c r="B19" s="96">
        <v>12</v>
      </c>
      <c r="C19" s="97" t="s">
        <v>802</v>
      </c>
      <c r="D19" s="1622">
        <v>2589.9</v>
      </c>
      <c r="E19" s="1622">
        <v>2702.3</v>
      </c>
      <c r="F19" s="1622">
        <v>2840.6</v>
      </c>
      <c r="G19" s="1622">
        <v>3034.2</v>
      </c>
      <c r="H19" s="1622">
        <v>3336.6</v>
      </c>
      <c r="I19" s="1622">
        <v>3697.1</v>
      </c>
      <c r="J19" s="1622">
        <v>4027.6</v>
      </c>
      <c r="K19" s="1622">
        <v>4585.3</v>
      </c>
      <c r="L19" s="1622">
        <v>5637.3</v>
      </c>
      <c r="M19" s="95"/>
      <c r="N19" s="114"/>
      <c r="O19" s="114"/>
      <c r="P19" s="114"/>
      <c r="Q19" s="114"/>
      <c r="R19" s="114"/>
      <c r="S19" s="114"/>
      <c r="T19" s="114"/>
      <c r="U19" s="114"/>
      <c r="V19" s="114"/>
      <c r="AE19" s="95"/>
      <c r="AF19" s="95"/>
      <c r="AG19" s="1119">
        <v>2047.7</v>
      </c>
      <c r="AH19" s="1119">
        <v>2144.1</v>
      </c>
      <c r="AI19" s="1119">
        <v>2257.1999999999998</v>
      </c>
      <c r="AJ19" s="1119">
        <v>2411.1</v>
      </c>
      <c r="AK19" s="1119">
        <v>2651.4</v>
      </c>
      <c r="AL19" s="1119">
        <v>2937.9</v>
      </c>
      <c r="AM19" s="1119">
        <v>3200.5</v>
      </c>
      <c r="AN19" s="1119">
        <v>3643.7</v>
      </c>
      <c r="AO19" s="1119">
        <v>4479.6000000000004</v>
      </c>
    </row>
    <row r="20" spans="2:41" x14ac:dyDescent="0.35">
      <c r="B20" s="96">
        <v>13</v>
      </c>
      <c r="C20" s="97" t="s">
        <v>803</v>
      </c>
      <c r="D20" s="1622">
        <v>2616.3000000000002</v>
      </c>
      <c r="E20" s="1622">
        <v>2734.9</v>
      </c>
      <c r="F20" s="1622">
        <v>2877.7</v>
      </c>
      <c r="G20" s="1622">
        <v>3069.4</v>
      </c>
      <c r="H20" s="1622">
        <v>3391.2</v>
      </c>
      <c r="I20" s="1622">
        <v>3755.3</v>
      </c>
      <c r="J20" s="1622">
        <v>4089.4</v>
      </c>
      <c r="K20" s="1622">
        <v>4652</v>
      </c>
      <c r="L20" s="1622">
        <v>5714.3</v>
      </c>
      <c r="M20" s="95"/>
      <c r="N20" s="114"/>
      <c r="O20" s="114"/>
      <c r="P20" s="114"/>
      <c r="Q20" s="114"/>
      <c r="R20" s="114"/>
      <c r="S20" s="114"/>
      <c r="T20" s="114"/>
      <c r="U20" s="114"/>
      <c r="V20" s="114"/>
      <c r="AE20" s="95"/>
      <c r="AF20" s="95"/>
      <c r="AG20" s="1119">
        <v>2070.3000000000002</v>
      </c>
      <c r="AH20" s="1119">
        <v>2172.1999999999998</v>
      </c>
      <c r="AI20" s="1119">
        <v>2286.8000000000002</v>
      </c>
      <c r="AJ20" s="1119">
        <v>2439.1</v>
      </c>
      <c r="AK20" s="1119">
        <v>2694.8</v>
      </c>
      <c r="AL20" s="1119">
        <v>2984.1</v>
      </c>
      <c r="AM20" s="1119">
        <v>3249.6</v>
      </c>
      <c r="AN20" s="1119">
        <v>3696.7</v>
      </c>
      <c r="AO20" s="1119">
        <v>4540.8</v>
      </c>
    </row>
    <row r="21" spans="2:41" x14ac:dyDescent="0.35">
      <c r="B21" s="96">
        <v>14</v>
      </c>
      <c r="C21" s="97" t="s">
        <v>804</v>
      </c>
      <c r="D21" s="1622">
        <v>2646</v>
      </c>
      <c r="E21" s="1622">
        <v>2765.2</v>
      </c>
      <c r="F21" s="1622">
        <v>2912.8</v>
      </c>
      <c r="G21" s="1622">
        <v>3106.2</v>
      </c>
      <c r="H21" s="1622">
        <v>3444.4</v>
      </c>
      <c r="I21" s="1622">
        <v>3809.6</v>
      </c>
      <c r="J21" s="1622">
        <v>4151.1000000000004</v>
      </c>
      <c r="K21" s="1622">
        <v>4719</v>
      </c>
      <c r="L21" s="1622">
        <v>5792</v>
      </c>
      <c r="M21" s="95"/>
      <c r="N21" s="114"/>
      <c r="O21" s="114"/>
      <c r="P21" s="114"/>
      <c r="Q21" s="114"/>
      <c r="R21" s="114"/>
      <c r="S21" s="114"/>
      <c r="T21" s="114"/>
      <c r="U21" s="114"/>
      <c r="V21" s="114"/>
      <c r="AE21" s="95"/>
      <c r="AF21" s="95"/>
      <c r="AG21" s="1119">
        <v>2095.8000000000002</v>
      </c>
      <c r="AH21" s="1119">
        <v>2197.3000000000002</v>
      </c>
      <c r="AI21" s="1119">
        <v>2314.6</v>
      </c>
      <c r="AJ21" s="1119">
        <v>2468.3000000000002</v>
      </c>
      <c r="AK21" s="1119">
        <v>2737</v>
      </c>
      <c r="AL21" s="1119">
        <v>3027.3</v>
      </c>
      <c r="AM21" s="1119">
        <v>3298.6</v>
      </c>
      <c r="AN21" s="1119">
        <v>3749.9</v>
      </c>
      <c r="AO21" s="1119">
        <v>4602.6000000000004</v>
      </c>
    </row>
    <row r="22" spans="2:41" x14ac:dyDescent="0.35">
      <c r="B22" s="96">
        <v>15</v>
      </c>
      <c r="C22" s="97" t="s">
        <v>805</v>
      </c>
      <c r="D22" s="1622">
        <v>2673.2</v>
      </c>
      <c r="E22" s="1622">
        <v>2801.8</v>
      </c>
      <c r="F22" s="1622">
        <v>2948</v>
      </c>
      <c r="G22" s="1622">
        <v>3143.2</v>
      </c>
      <c r="H22" s="1622">
        <v>3496.9</v>
      </c>
      <c r="I22" s="1622">
        <v>3867.8</v>
      </c>
      <c r="J22" s="1622">
        <v>4212.3999999999996</v>
      </c>
      <c r="K22" s="1622">
        <v>4785.8</v>
      </c>
      <c r="L22" s="1622">
        <v>5871.2</v>
      </c>
      <c r="M22" s="95"/>
      <c r="N22" s="114"/>
      <c r="O22" s="114"/>
      <c r="P22" s="114"/>
      <c r="Q22" s="114"/>
      <c r="R22" s="114"/>
      <c r="S22" s="114"/>
      <c r="T22" s="114"/>
      <c r="U22" s="114"/>
      <c r="V22" s="114"/>
      <c r="AE22" s="95"/>
      <c r="AF22" s="95"/>
      <c r="AG22" s="1119">
        <v>2119.1999999999998</v>
      </c>
      <c r="AH22" s="1119">
        <v>2226.5</v>
      </c>
      <c r="AI22" s="1119">
        <v>2342.6</v>
      </c>
      <c r="AJ22" s="1119">
        <v>2497.6999999999998</v>
      </c>
      <c r="AK22" s="1119">
        <v>2778.8</v>
      </c>
      <c r="AL22" s="1119">
        <v>3073.5</v>
      </c>
      <c r="AM22" s="1119">
        <v>3347.4</v>
      </c>
      <c r="AN22" s="1119">
        <v>3803</v>
      </c>
      <c r="AO22" s="1119">
        <v>4665.5</v>
      </c>
    </row>
    <row r="23" spans="2:41" x14ac:dyDescent="0.35">
      <c r="B23" s="96">
        <v>16</v>
      </c>
      <c r="C23" s="97" t="s">
        <v>806</v>
      </c>
      <c r="D23" s="1622">
        <v>2702.3</v>
      </c>
      <c r="E23" s="1622">
        <v>2833.5</v>
      </c>
      <c r="F23" s="1622">
        <v>2982.8</v>
      </c>
      <c r="G23" s="1622">
        <v>3181.8</v>
      </c>
      <c r="H23" s="1622">
        <v>3551.3</v>
      </c>
      <c r="I23" s="1622">
        <v>3925.8</v>
      </c>
      <c r="J23" s="1622">
        <v>4272.1000000000004</v>
      </c>
      <c r="K23" s="1622">
        <v>4852.6000000000004</v>
      </c>
      <c r="L23" s="1622">
        <v>5946.6</v>
      </c>
      <c r="M23" s="95"/>
      <c r="N23" s="114"/>
      <c r="O23" s="114"/>
      <c r="P23" s="114"/>
      <c r="Q23" s="114"/>
      <c r="R23" s="114"/>
      <c r="S23" s="114"/>
      <c r="T23" s="114"/>
      <c r="U23" s="114"/>
      <c r="V23" s="114"/>
      <c r="AE23" s="95"/>
      <c r="AF23" s="95"/>
      <c r="AG23" s="1119">
        <v>2144.1</v>
      </c>
      <c r="AH23" s="1119">
        <v>2251.6999999999998</v>
      </c>
      <c r="AI23" s="1119">
        <v>2370.3000000000002</v>
      </c>
      <c r="AJ23" s="1119">
        <v>2528.4</v>
      </c>
      <c r="AK23" s="1119">
        <v>2822</v>
      </c>
      <c r="AL23" s="1119">
        <v>3119.5</v>
      </c>
      <c r="AM23" s="1119">
        <v>3394.8</v>
      </c>
      <c r="AN23" s="1119">
        <v>3856.1</v>
      </c>
      <c r="AO23" s="1119">
        <v>4725.5</v>
      </c>
    </row>
    <row r="24" spans="2:41" x14ac:dyDescent="0.35">
      <c r="B24" s="96">
        <v>17</v>
      </c>
      <c r="C24" s="97" t="s">
        <v>807</v>
      </c>
      <c r="D24" s="1622">
        <v>2731.7</v>
      </c>
      <c r="E24" s="1622">
        <v>2867.2</v>
      </c>
      <c r="F24" s="1622">
        <v>3018.3</v>
      </c>
      <c r="G24" s="1622">
        <v>3217</v>
      </c>
      <c r="H24" s="1622">
        <v>3606</v>
      </c>
      <c r="I24" s="1622">
        <v>3983.5</v>
      </c>
      <c r="J24" s="1622">
        <v>4334</v>
      </c>
      <c r="K24" s="1622">
        <v>4919.5</v>
      </c>
      <c r="L24" s="1622">
        <v>6024.2</v>
      </c>
      <c r="M24" s="95"/>
      <c r="N24" s="114"/>
      <c r="O24" s="114"/>
      <c r="P24" s="114"/>
      <c r="Q24" s="114"/>
      <c r="R24" s="114"/>
      <c r="S24" s="114"/>
      <c r="T24" s="114"/>
      <c r="U24" s="114"/>
      <c r="V24" s="114"/>
      <c r="AE24" s="95"/>
      <c r="AF24" s="95"/>
      <c r="AG24" s="1119">
        <v>2169.4</v>
      </c>
      <c r="AH24" s="1119">
        <v>2278.3000000000002</v>
      </c>
      <c r="AI24" s="1119">
        <v>2398.5</v>
      </c>
      <c r="AJ24" s="1119">
        <v>2556.4</v>
      </c>
      <c r="AK24" s="1119">
        <v>2865.5</v>
      </c>
      <c r="AL24" s="1119">
        <v>3165.6</v>
      </c>
      <c r="AM24" s="1119">
        <v>3444</v>
      </c>
      <c r="AN24" s="1119">
        <v>3909.3</v>
      </c>
      <c r="AO24" s="1119">
        <v>4787.1000000000004</v>
      </c>
    </row>
    <row r="25" spans="2:41" x14ac:dyDescent="0.35">
      <c r="B25" s="98">
        <v>18</v>
      </c>
      <c r="C25" s="99" t="s">
        <v>808</v>
      </c>
      <c r="D25" s="1622">
        <v>2761.5</v>
      </c>
      <c r="E25" s="1622">
        <v>2900.5</v>
      </c>
      <c r="F25" s="1622">
        <v>3053.5</v>
      </c>
      <c r="G25" s="1622">
        <v>3255.7</v>
      </c>
      <c r="H25" s="1622">
        <v>3658.2</v>
      </c>
      <c r="I25" s="1622">
        <v>4040.5</v>
      </c>
      <c r="J25" s="1622">
        <v>4396.8999999999996</v>
      </c>
      <c r="K25" s="1622">
        <v>4986.3</v>
      </c>
      <c r="L25" s="1622">
        <v>6101.3</v>
      </c>
      <c r="M25" s="95"/>
      <c r="N25" s="114"/>
      <c r="O25" s="114"/>
      <c r="P25" s="114"/>
      <c r="Q25" s="114"/>
      <c r="R25" s="114"/>
      <c r="S25" s="114"/>
      <c r="T25" s="114"/>
      <c r="U25" s="114"/>
      <c r="V25" s="114"/>
      <c r="AE25" s="95"/>
      <c r="AF25" s="95"/>
      <c r="AG25" s="1119">
        <v>2194.4</v>
      </c>
      <c r="AH25" s="1119">
        <v>2304.9</v>
      </c>
      <c r="AI25" s="1119">
        <v>2426.4</v>
      </c>
      <c r="AJ25" s="1119">
        <v>2587.1</v>
      </c>
      <c r="AK25" s="1119">
        <v>2907</v>
      </c>
      <c r="AL25" s="1119">
        <v>3210.7</v>
      </c>
      <c r="AM25" s="1119">
        <v>3494</v>
      </c>
      <c r="AN25" s="1119">
        <v>3962.3</v>
      </c>
      <c r="AO25" s="1119">
        <v>4848.3999999999996</v>
      </c>
    </row>
    <row r="26" spans="2:41" hidden="1" x14ac:dyDescent="0.35">
      <c r="B26" s="1981" t="s">
        <v>809</v>
      </c>
      <c r="C26" s="1981"/>
      <c r="D26" s="1550">
        <f t="shared" ref="D26:D29" si="0">ROUND(AG26*$AE$8*$AE$9*$AE$10*$AE$11,1)</f>
        <v>2194.4</v>
      </c>
      <c r="E26" s="1550">
        <f t="shared" ref="E26:E29" si="1">ROUND(AH26*$AE$8*$AE$9*$AE$10*$AE$11,1)</f>
        <v>2304.8000000000002</v>
      </c>
      <c r="F26" s="1550">
        <f t="shared" ref="F26:F29" si="2">ROUND(AI26*$AE$8*$AE$9*$AE$10*$AE$11,1)</f>
        <v>2426.4</v>
      </c>
      <c r="G26" s="1550">
        <f t="shared" ref="G26:G29" si="3">ROUND(AJ26*$AE$8*$AE$9*$AE$10*$AE$11,1)</f>
        <v>2587.1</v>
      </c>
      <c r="H26" s="1550">
        <f>IF(AND(Einstellungen!$U$46=TRUE,Einstellungen!$D$11=2018),ROUND((AK26+20)*$AE$8*$AE$9*$AE$10*$AE$11,1),IF(Einstellungen!$U$46=FALSE,ROUND((AK26)*$AE$8*$AE$9*$AE$10*$AE$11,1),ROUND(((AK26+20)*$AE$8+10)*$AE$9*$AE$10*$AE$11,1)))</f>
        <v>2938.5</v>
      </c>
      <c r="I26" s="1550">
        <f t="shared" ref="I26:I29" si="4">ROUND(AL26*$AE$8*$AE$9*$AE$10*$AE$11,1)</f>
        <v>3210.7</v>
      </c>
      <c r="J26" s="1550">
        <f>IF(AND(Einstellungen!$U$46=TRUE,Einstellungen!$D$11=2018),ROUND((AM26+50)*$AE$8*$AE$9*$AE$10*$AE$11,1),IF(Einstellungen!$U$46=FALSE,ROUND((AM26)*$AE$8*$AE$9*$AE$10*$AE$11,1),ROUND(((AM26+50)*$AE$8+50)*$AE$9*$AE$10*$AE$11,1)))</f>
        <v>3598.8</v>
      </c>
      <c r="K26" s="1550">
        <f t="shared" ref="K26:K29" si="5">ROUND(AN26*$AE$8*$AE$9*$AE$10*$AE$11,1)</f>
        <v>3962.4</v>
      </c>
      <c r="L26" s="1550">
        <f t="shared" ref="L26:L29" si="6">ROUND(AO26*$AE$8*$AE$9*$AE$10*$AE$11,1)</f>
        <v>4848.3999999999996</v>
      </c>
      <c r="M26" s="95"/>
      <c r="N26" s="95"/>
      <c r="O26" s="95"/>
      <c r="P26" s="95"/>
      <c r="Q26" s="95"/>
      <c r="R26" s="95"/>
      <c r="S26" s="95"/>
      <c r="T26" s="95"/>
      <c r="AG26" s="1119">
        <v>2093.1999999999998</v>
      </c>
      <c r="AH26" s="1119">
        <v>2198.5</v>
      </c>
      <c r="AI26" s="1119">
        <v>2314.5</v>
      </c>
      <c r="AJ26" s="1119">
        <v>2467.8000000000002</v>
      </c>
      <c r="AK26" s="1119">
        <v>2772.9</v>
      </c>
      <c r="AL26" s="1119">
        <v>3062.6</v>
      </c>
      <c r="AM26" s="1119">
        <v>3332.8</v>
      </c>
      <c r="AN26" s="1119">
        <v>3779.6</v>
      </c>
      <c r="AO26" s="1119">
        <v>4624.7</v>
      </c>
    </row>
    <row r="27" spans="2:41" hidden="1" x14ac:dyDescent="0.35">
      <c r="B27" s="1981" t="s">
        <v>810</v>
      </c>
      <c r="C27" s="1981"/>
      <c r="D27" s="1550">
        <f t="shared" si="0"/>
        <v>0</v>
      </c>
      <c r="E27" s="1550">
        <f t="shared" si="1"/>
        <v>0</v>
      </c>
      <c r="F27" s="1550">
        <f t="shared" si="2"/>
        <v>0</v>
      </c>
      <c r="G27" s="1550">
        <f t="shared" si="3"/>
        <v>0</v>
      </c>
      <c r="H27" s="1550">
        <f>IF(AND(Einstellungen!$U$46=TRUE,Einstellungen!$D$11=2018),ROUND((AK27+20)*$AE$8*$AE$9*$AE$10*$AE$11,1),IF(Einstellungen!$U$46=FALSE,ROUND((AK27)*$AE$8*$AE$9*$AE$10*$AE$11,1),ROUND(((AK27+20)*$AE$8+10)*$AE$9*$AE$10*$AE$11,1)))</f>
        <v>31.5</v>
      </c>
      <c r="I27" s="1550">
        <f t="shared" si="4"/>
        <v>0</v>
      </c>
      <c r="J27" s="1550">
        <f>IF(AND(Einstellungen!$U$46=TRUE,Einstellungen!$D$11=2018),ROUND((AM27+50)*$AE$8*$AE$9*$AE$10*$AE$11,1),IF(Einstellungen!$U$46=FALSE,ROUND((AM27)*$AE$8*$AE$9*$AE$10*$AE$11,1),ROUND(((AM27+50)*$AE$8+50)*$AE$9*$AE$10*$AE$11,1)))</f>
        <v>104.8</v>
      </c>
      <c r="K27" s="1550">
        <f t="shared" si="5"/>
        <v>0</v>
      </c>
      <c r="L27" s="1550">
        <f t="shared" si="6"/>
        <v>0</v>
      </c>
      <c r="M27" s="95"/>
      <c r="N27" s="95"/>
      <c r="O27" s="95"/>
      <c r="P27" s="95"/>
      <c r="Q27" s="95"/>
      <c r="R27" s="95"/>
      <c r="S27" s="95"/>
      <c r="T27" s="95"/>
    </row>
    <row r="28" spans="2:41" hidden="1" x14ac:dyDescent="0.35">
      <c r="B28" s="1981" t="s">
        <v>811</v>
      </c>
      <c r="C28" s="1981"/>
      <c r="D28" s="1550">
        <f t="shared" si="0"/>
        <v>0</v>
      </c>
      <c r="E28" s="1550">
        <f t="shared" si="1"/>
        <v>0</v>
      </c>
      <c r="F28" s="1550">
        <f t="shared" si="2"/>
        <v>0</v>
      </c>
      <c r="G28" s="1550">
        <f t="shared" si="3"/>
        <v>0</v>
      </c>
      <c r="H28" s="1550">
        <f>IF(AND(Einstellungen!$U$46=TRUE,Einstellungen!$D$11=2018),ROUND((AK28+20)*$AE$8*$AE$9*$AE$10*$AE$11,1),IF(Einstellungen!$U$46=FALSE,ROUND((AK28)*$AE$8*$AE$9*$AE$10*$AE$11,1),ROUND(((AK28+20)*$AE$8+10)*$AE$9*$AE$10*$AE$11,1)))</f>
        <v>31.5</v>
      </c>
      <c r="I28" s="1550">
        <f t="shared" si="4"/>
        <v>0</v>
      </c>
      <c r="J28" s="1550">
        <f>IF(AND(Einstellungen!$U$46=TRUE,Einstellungen!$D$11=2018),ROUND((AM28+50)*$AE$8*$AE$9*$AE$10*$AE$11,1),IF(Einstellungen!$U$46=FALSE,ROUND((AM28)*$AE$8*$AE$9*$AE$10*$AE$11,1),ROUND(((AM28+50)*$AE$8+50)*$AE$9*$AE$10*$AE$11,1)))</f>
        <v>219.3</v>
      </c>
      <c r="K28" s="1550">
        <f t="shared" si="5"/>
        <v>0</v>
      </c>
      <c r="L28" s="1550">
        <f t="shared" si="6"/>
        <v>0</v>
      </c>
      <c r="M28" s="95"/>
      <c r="N28" s="95"/>
      <c r="O28" s="95"/>
      <c r="P28" s="95"/>
      <c r="Q28" s="95"/>
      <c r="R28" s="95"/>
      <c r="S28" s="95"/>
      <c r="T28" s="95"/>
      <c r="AM28" s="31">
        <f>((AM7+50)*1+50)*1.02</f>
        <v>109.14</v>
      </c>
    </row>
    <row r="29" spans="2:41" hidden="1" x14ac:dyDescent="0.35">
      <c r="B29" s="1981" t="s">
        <v>812</v>
      </c>
      <c r="C29" s="1981"/>
      <c r="D29" s="1550">
        <f t="shared" si="0"/>
        <v>0</v>
      </c>
      <c r="E29" s="1550">
        <f t="shared" si="1"/>
        <v>0</v>
      </c>
      <c r="F29" s="1550">
        <f t="shared" si="2"/>
        <v>0</v>
      </c>
      <c r="G29" s="1550">
        <f t="shared" si="3"/>
        <v>0</v>
      </c>
      <c r="H29" s="1550">
        <f>IF(AND(Einstellungen!$U$46=TRUE,Einstellungen!$D$11=2018),ROUND((AK29+20)*$AE$8*$AE$9*$AE$10*$AE$11,1),IF(Einstellungen!$U$46=FALSE,ROUND((AK29)*$AE$8*$AE$9*$AE$10*$AE$11,1),ROUND(((AK29+20)*$AE$8+10)*$AE$9*$AE$10*$AE$11,1)))</f>
        <v>31.5</v>
      </c>
      <c r="I29" s="1550">
        <f t="shared" si="4"/>
        <v>0</v>
      </c>
      <c r="J29" s="1550">
        <f>IF(AND(Einstellungen!$U$46=TRUE,Einstellungen!$D$11=2018),ROUND((AM29+50)*$AE$8*$AE$9*$AE$10*$AE$11,1),IF(Einstellungen!$U$46=FALSE,ROUND((AM29)*$AE$8*$AE$9*$AE$10*$AE$11,1),ROUND(((AM29+50)*$AE$8+50)*$AE$9*$AE$10*$AE$11,1)))</f>
        <v>104.8</v>
      </c>
      <c r="K29" s="1550">
        <f t="shared" si="5"/>
        <v>0</v>
      </c>
      <c r="L29" s="1550">
        <f t="shared" si="6"/>
        <v>0</v>
      </c>
      <c r="M29" s="100"/>
      <c r="N29" s="100"/>
      <c r="O29" s="100"/>
      <c r="P29" s="100"/>
      <c r="Q29" s="100"/>
      <c r="R29" s="100"/>
      <c r="S29" s="100"/>
      <c r="T29" s="100"/>
    </row>
    <row r="30" spans="2:41" x14ac:dyDescent="0.35">
      <c r="B30" s="101" t="s">
        <v>813</v>
      </c>
    </row>
    <row r="31" spans="2:41" x14ac:dyDescent="0.35">
      <c r="AM31" s="1070">
        <f>(AM7+100)*1.02</f>
        <v>109.14</v>
      </c>
    </row>
    <row r="33" spans="1:20" ht="18.5" x14ac:dyDescent="0.45">
      <c r="A33"/>
      <c r="B33" s="1983" t="s">
        <v>814</v>
      </c>
      <c r="C33" s="1984"/>
      <c r="D33" s="1984"/>
      <c r="E33" s="1984"/>
      <c r="F33" s="1984"/>
      <c r="G33" s="1984"/>
      <c r="H33" s="1984"/>
      <c r="I33" s="1984"/>
      <c r="J33" s="1984"/>
      <c r="K33" s="1984"/>
      <c r="L33" s="1985"/>
      <c r="M33" s="91"/>
      <c r="N33" s="91"/>
      <c r="O33" s="91"/>
      <c r="P33" s="91"/>
      <c r="Q33" s="91"/>
      <c r="R33" s="91"/>
      <c r="S33" s="91"/>
      <c r="T33" s="91"/>
    </row>
    <row r="34" spans="1:20" x14ac:dyDescent="0.35">
      <c r="A34"/>
      <c r="B34" s="92" t="s">
        <v>787</v>
      </c>
      <c r="C34" s="1551" t="str">
        <f>C6</f>
        <v>SWÖ 2026</v>
      </c>
      <c r="D34" s="1982" t="s">
        <v>789</v>
      </c>
      <c r="E34" s="1982"/>
      <c r="F34" s="1982"/>
      <c r="G34" s="1982"/>
      <c r="H34" s="1982"/>
      <c r="I34" s="1982"/>
      <c r="J34" s="1982"/>
      <c r="K34" s="1982"/>
      <c r="L34" s="1982"/>
      <c r="M34" s="93"/>
      <c r="N34" s="93"/>
      <c r="O34" s="93"/>
      <c r="P34" s="93"/>
      <c r="Q34" s="93"/>
      <c r="R34" s="93"/>
      <c r="S34" s="93"/>
      <c r="T34" s="93"/>
    </row>
    <row r="35" spans="1:20" x14ac:dyDescent="0.35">
      <c r="A35"/>
      <c r="B35" s="1546" t="s">
        <v>790</v>
      </c>
      <c r="C35" s="1546" t="s">
        <v>398</v>
      </c>
      <c r="D35" s="447">
        <v>1</v>
      </c>
      <c r="E35" s="447">
        <v>2</v>
      </c>
      <c r="F35" s="447">
        <v>3</v>
      </c>
      <c r="G35" s="447">
        <v>4</v>
      </c>
      <c r="H35" s="447">
        <v>5</v>
      </c>
      <c r="I35" s="447">
        <v>6</v>
      </c>
      <c r="J35" s="447">
        <v>7</v>
      </c>
      <c r="K35" s="447">
        <v>8</v>
      </c>
      <c r="L35" s="448">
        <v>9</v>
      </c>
      <c r="M35" s="93"/>
      <c r="N35" s="93"/>
      <c r="O35" s="93"/>
      <c r="P35" s="93"/>
      <c r="Q35" s="93"/>
      <c r="R35" s="93"/>
      <c r="S35" s="93"/>
      <c r="T35" s="93"/>
    </row>
    <row r="36" spans="1:20" x14ac:dyDescent="0.35">
      <c r="A36"/>
      <c r="B36" s="1548">
        <v>1</v>
      </c>
      <c r="C36" s="1552" t="s">
        <v>791</v>
      </c>
      <c r="D36" s="1553">
        <f>D8</f>
        <v>2206</v>
      </c>
      <c r="E36" s="1554">
        <f>E8</f>
        <v>2286.1999999999998</v>
      </c>
      <c r="F36" s="1554">
        <f>F8</f>
        <v>2390.8000000000002</v>
      </c>
      <c r="G36" s="1554">
        <f t="shared" ref="G36:L36" si="7">G8</f>
        <v>2494.3000000000002</v>
      </c>
      <c r="H36" s="1554">
        <f t="shared" si="7"/>
        <v>2676.4</v>
      </c>
      <c r="I36" s="1554">
        <f t="shared" si="7"/>
        <v>2867.2</v>
      </c>
      <c r="J36" s="1554">
        <f t="shared" si="7"/>
        <v>3074.8</v>
      </c>
      <c r="K36" s="1554">
        <f t="shared" si="7"/>
        <v>3348.9</v>
      </c>
      <c r="L36" s="1463">
        <f t="shared" si="7"/>
        <v>3886.8</v>
      </c>
      <c r="M36" s="95"/>
      <c r="N36" s="95"/>
      <c r="O36" s="95"/>
      <c r="P36" s="95"/>
      <c r="Q36" s="95"/>
      <c r="R36" s="95"/>
      <c r="S36" s="95"/>
      <c r="T36" s="95"/>
    </row>
    <row r="37" spans="1:20" x14ac:dyDescent="0.35">
      <c r="A37"/>
      <c r="B37" s="96">
        <v>2</v>
      </c>
      <c r="C37" s="445" t="s">
        <v>792</v>
      </c>
      <c r="D37" s="450">
        <f t="shared" ref="D37:L53" si="8">D9</f>
        <v>2229.8000000000002</v>
      </c>
      <c r="E37" s="451">
        <f t="shared" si="8"/>
        <v>2325.1999999999998</v>
      </c>
      <c r="F37" s="451">
        <f t="shared" si="8"/>
        <v>2430.1</v>
      </c>
      <c r="G37" s="451">
        <f t="shared" si="8"/>
        <v>2539.8000000000002</v>
      </c>
      <c r="H37" s="451">
        <f t="shared" si="8"/>
        <v>2726.7</v>
      </c>
      <c r="I37" s="451">
        <f t="shared" si="8"/>
        <v>2923.3</v>
      </c>
      <c r="J37" s="451">
        <f t="shared" si="8"/>
        <v>3138</v>
      </c>
      <c r="K37" s="451">
        <f t="shared" si="8"/>
        <v>3447.5</v>
      </c>
      <c r="L37" s="172">
        <f t="shared" si="8"/>
        <v>4041.7</v>
      </c>
      <c r="M37" s="95"/>
      <c r="N37" s="95"/>
      <c r="O37" s="95"/>
      <c r="P37" s="95"/>
      <c r="Q37" s="95"/>
      <c r="R37" s="95"/>
      <c r="S37" s="95"/>
      <c r="T37" s="95"/>
    </row>
    <row r="38" spans="1:20" x14ac:dyDescent="0.35">
      <c r="A38"/>
      <c r="B38" s="96">
        <v>3</v>
      </c>
      <c r="C38" s="445" t="s">
        <v>793</v>
      </c>
      <c r="D38" s="450">
        <f t="shared" si="8"/>
        <v>2267.6</v>
      </c>
      <c r="E38" s="451">
        <f t="shared" si="8"/>
        <v>2364.5</v>
      </c>
      <c r="F38" s="451">
        <f t="shared" si="8"/>
        <v>2474</v>
      </c>
      <c r="G38" s="451">
        <f t="shared" si="8"/>
        <v>2603.9</v>
      </c>
      <c r="H38" s="451">
        <f t="shared" si="8"/>
        <v>2803.9</v>
      </c>
      <c r="I38" s="451">
        <f t="shared" si="8"/>
        <v>3009.6</v>
      </c>
      <c r="J38" s="451">
        <f t="shared" si="8"/>
        <v>3231.1</v>
      </c>
      <c r="K38" s="451">
        <f t="shared" si="8"/>
        <v>3583</v>
      </c>
      <c r="L38" s="172">
        <f t="shared" si="8"/>
        <v>4237</v>
      </c>
      <c r="M38" s="95"/>
      <c r="N38" s="95"/>
      <c r="O38" s="95"/>
      <c r="P38" s="95"/>
      <c r="Q38" s="95"/>
      <c r="R38" s="95"/>
      <c r="S38" s="95"/>
      <c r="T38" s="95"/>
    </row>
    <row r="39" spans="1:20" x14ac:dyDescent="0.35">
      <c r="A39"/>
      <c r="B39" s="96">
        <v>4</v>
      </c>
      <c r="C39" s="445" t="s">
        <v>794</v>
      </c>
      <c r="D39" s="450">
        <f t="shared" si="8"/>
        <v>2303.3000000000002</v>
      </c>
      <c r="E39" s="451">
        <f t="shared" si="8"/>
        <v>2403.6999999999998</v>
      </c>
      <c r="F39" s="451">
        <f t="shared" si="8"/>
        <v>2516.1999999999998</v>
      </c>
      <c r="G39" s="451">
        <f t="shared" si="8"/>
        <v>2649.7</v>
      </c>
      <c r="H39" s="451">
        <f t="shared" si="8"/>
        <v>2896.9</v>
      </c>
      <c r="I39" s="451">
        <f t="shared" si="8"/>
        <v>3123.8</v>
      </c>
      <c r="J39" s="451">
        <f t="shared" si="8"/>
        <v>3352.6</v>
      </c>
      <c r="K39" s="451">
        <f t="shared" si="8"/>
        <v>3749.9</v>
      </c>
      <c r="L39" s="172">
        <f t="shared" si="8"/>
        <v>4469.3999999999996</v>
      </c>
      <c r="M39" s="95"/>
      <c r="N39" s="95"/>
      <c r="O39" s="95"/>
      <c r="P39" s="95"/>
      <c r="Q39" s="95"/>
      <c r="R39" s="95"/>
      <c r="S39" s="95"/>
      <c r="T39" s="95"/>
    </row>
    <row r="40" spans="1:20" x14ac:dyDescent="0.35">
      <c r="A40"/>
      <c r="B40" s="96">
        <v>5</v>
      </c>
      <c r="C40" s="445" t="s">
        <v>795</v>
      </c>
      <c r="D40" s="450">
        <f t="shared" si="8"/>
        <v>2342.6</v>
      </c>
      <c r="E40" s="451">
        <f t="shared" si="8"/>
        <v>2445.9</v>
      </c>
      <c r="F40" s="451">
        <f t="shared" si="8"/>
        <v>2556.6999999999998</v>
      </c>
      <c r="G40" s="451">
        <f t="shared" si="8"/>
        <v>2692.4</v>
      </c>
      <c r="H40" s="451">
        <f t="shared" si="8"/>
        <v>2963.9</v>
      </c>
      <c r="I40" s="451">
        <f t="shared" si="8"/>
        <v>3210</v>
      </c>
      <c r="J40" s="451">
        <f t="shared" si="8"/>
        <v>3444.4</v>
      </c>
      <c r="K40" s="451">
        <f t="shared" si="8"/>
        <v>3918.7</v>
      </c>
      <c r="L40" s="172">
        <f t="shared" si="8"/>
        <v>4703.2</v>
      </c>
      <c r="M40" s="95"/>
      <c r="N40" s="95"/>
      <c r="O40" s="95"/>
      <c r="P40" s="95"/>
      <c r="Q40" s="95"/>
      <c r="R40" s="95"/>
      <c r="S40" s="95"/>
      <c r="T40" s="95"/>
    </row>
    <row r="41" spans="1:20" x14ac:dyDescent="0.35">
      <c r="A41"/>
      <c r="B41" s="96">
        <v>6</v>
      </c>
      <c r="C41" s="445" t="s">
        <v>796</v>
      </c>
      <c r="D41" s="450">
        <f t="shared" si="8"/>
        <v>2379.9</v>
      </c>
      <c r="E41" s="451">
        <f t="shared" si="8"/>
        <v>2485</v>
      </c>
      <c r="F41" s="451">
        <f t="shared" si="8"/>
        <v>2599.3000000000002</v>
      </c>
      <c r="G41" s="451">
        <f t="shared" si="8"/>
        <v>2739.8</v>
      </c>
      <c r="H41" s="451">
        <f t="shared" si="8"/>
        <v>3016.4</v>
      </c>
      <c r="I41" s="451">
        <f t="shared" si="8"/>
        <v>3294.1</v>
      </c>
      <c r="J41" s="451">
        <f t="shared" si="8"/>
        <v>3538.9</v>
      </c>
      <c r="K41" s="451">
        <f t="shared" si="8"/>
        <v>4050.3</v>
      </c>
      <c r="L41" s="172">
        <f t="shared" si="8"/>
        <v>4898.2</v>
      </c>
      <c r="M41" s="95"/>
      <c r="N41" s="95"/>
      <c r="O41" s="95"/>
      <c r="P41" s="95"/>
      <c r="Q41" s="95"/>
      <c r="R41" s="95"/>
      <c r="S41" s="95"/>
      <c r="T41" s="95"/>
    </row>
    <row r="42" spans="1:20" x14ac:dyDescent="0.35">
      <c r="A42"/>
      <c r="B42" s="96">
        <v>7</v>
      </c>
      <c r="C42" s="445" t="s">
        <v>797</v>
      </c>
      <c r="D42" s="450">
        <f t="shared" si="8"/>
        <v>2417.6</v>
      </c>
      <c r="E42" s="451">
        <f t="shared" si="8"/>
        <v>2524.1999999999998</v>
      </c>
      <c r="F42" s="451">
        <f t="shared" si="8"/>
        <v>2641.5</v>
      </c>
      <c r="G42" s="451">
        <f t="shared" si="8"/>
        <v>2787.7</v>
      </c>
      <c r="H42" s="451">
        <f t="shared" si="8"/>
        <v>3069.4</v>
      </c>
      <c r="I42" s="451">
        <f t="shared" si="8"/>
        <v>3382.4</v>
      </c>
      <c r="J42" s="451">
        <f t="shared" si="8"/>
        <v>3630.3</v>
      </c>
      <c r="K42" s="451">
        <f t="shared" si="8"/>
        <v>4152.7</v>
      </c>
      <c r="L42" s="172">
        <f t="shared" si="8"/>
        <v>5053.2</v>
      </c>
      <c r="M42" s="95"/>
      <c r="N42" s="95"/>
      <c r="O42" s="95"/>
      <c r="P42" s="95"/>
      <c r="Q42" s="95"/>
      <c r="R42" s="95"/>
      <c r="S42" s="95"/>
      <c r="T42" s="95"/>
    </row>
    <row r="43" spans="1:20" x14ac:dyDescent="0.35">
      <c r="A43"/>
      <c r="B43" s="96">
        <v>8</v>
      </c>
      <c r="C43" s="445" t="s">
        <v>798</v>
      </c>
      <c r="D43" s="450">
        <f t="shared" si="8"/>
        <v>2455.3000000000002</v>
      </c>
      <c r="E43" s="451">
        <f t="shared" si="8"/>
        <v>2563.3000000000002</v>
      </c>
      <c r="F43" s="451">
        <f t="shared" si="8"/>
        <v>2682.7</v>
      </c>
      <c r="G43" s="451">
        <f t="shared" si="8"/>
        <v>2835.6</v>
      </c>
      <c r="H43" s="451">
        <f t="shared" si="8"/>
        <v>3123.8</v>
      </c>
      <c r="I43" s="451">
        <f t="shared" si="8"/>
        <v>3468.7</v>
      </c>
      <c r="J43" s="451">
        <f t="shared" si="8"/>
        <v>3721.9</v>
      </c>
      <c r="K43" s="451">
        <f t="shared" si="8"/>
        <v>4253.1000000000004</v>
      </c>
      <c r="L43" s="172">
        <f t="shared" si="8"/>
        <v>5169.1000000000004</v>
      </c>
      <c r="M43" s="95"/>
      <c r="N43" s="95"/>
      <c r="O43" s="95"/>
      <c r="P43" s="95"/>
      <c r="Q43" s="95"/>
      <c r="R43" s="95"/>
      <c r="S43" s="95"/>
      <c r="T43" s="95"/>
    </row>
    <row r="44" spans="1:20" x14ac:dyDescent="0.35">
      <c r="A44"/>
      <c r="B44" s="96">
        <v>9</v>
      </c>
      <c r="C44" s="445" t="s">
        <v>799</v>
      </c>
      <c r="D44" s="450">
        <f t="shared" si="8"/>
        <v>2492.8000000000002</v>
      </c>
      <c r="E44" s="451">
        <f t="shared" si="8"/>
        <v>2602.3000000000002</v>
      </c>
      <c r="F44" s="451">
        <f t="shared" si="8"/>
        <v>2726.7</v>
      </c>
      <c r="G44" s="451">
        <f t="shared" si="8"/>
        <v>2886.3</v>
      </c>
      <c r="H44" s="451">
        <f t="shared" si="8"/>
        <v>3178.5</v>
      </c>
      <c r="I44" s="451">
        <f t="shared" si="8"/>
        <v>3522.7</v>
      </c>
      <c r="J44" s="451">
        <f t="shared" si="8"/>
        <v>3813.1</v>
      </c>
      <c r="K44" s="451">
        <f t="shared" si="8"/>
        <v>4349.3</v>
      </c>
      <c r="L44" s="172">
        <f t="shared" si="8"/>
        <v>5285.3</v>
      </c>
      <c r="M44" s="95"/>
      <c r="N44" s="95"/>
      <c r="O44" s="95"/>
      <c r="P44" s="95"/>
      <c r="Q44" s="95"/>
      <c r="R44" s="95"/>
      <c r="S44" s="95"/>
      <c r="T44" s="95"/>
    </row>
    <row r="45" spans="1:20" x14ac:dyDescent="0.35">
      <c r="A45"/>
      <c r="B45" s="96">
        <v>10</v>
      </c>
      <c r="C45" s="445" t="s">
        <v>800</v>
      </c>
      <c r="D45" s="450">
        <f t="shared" si="8"/>
        <v>2530.4</v>
      </c>
      <c r="E45" s="451">
        <f t="shared" si="8"/>
        <v>2644.6</v>
      </c>
      <c r="F45" s="451">
        <f t="shared" si="8"/>
        <v>2772.1</v>
      </c>
      <c r="G45" s="451">
        <f t="shared" si="8"/>
        <v>2935.6</v>
      </c>
      <c r="H45" s="451">
        <f t="shared" si="8"/>
        <v>3232.9</v>
      </c>
      <c r="I45" s="451">
        <f t="shared" si="8"/>
        <v>3581.2</v>
      </c>
      <c r="J45" s="451">
        <f t="shared" si="8"/>
        <v>3904.5</v>
      </c>
      <c r="K45" s="451">
        <f t="shared" si="8"/>
        <v>4451.6000000000004</v>
      </c>
      <c r="L45" s="172">
        <f t="shared" si="8"/>
        <v>5403.1</v>
      </c>
      <c r="M45" s="95"/>
      <c r="N45" s="95"/>
      <c r="O45" s="95"/>
      <c r="P45" s="95"/>
      <c r="Q45" s="95"/>
      <c r="R45" s="95"/>
      <c r="S45" s="95"/>
      <c r="T45" s="95"/>
    </row>
    <row r="46" spans="1:20" x14ac:dyDescent="0.35">
      <c r="A46"/>
      <c r="B46" s="96">
        <v>11</v>
      </c>
      <c r="C46" s="445" t="s">
        <v>801</v>
      </c>
      <c r="D46" s="450">
        <f t="shared" si="8"/>
        <v>2560.1</v>
      </c>
      <c r="E46" s="451">
        <f t="shared" si="8"/>
        <v>2673.2</v>
      </c>
      <c r="F46" s="451">
        <f t="shared" si="8"/>
        <v>2807.4</v>
      </c>
      <c r="G46" s="451">
        <f t="shared" si="8"/>
        <v>2982.8</v>
      </c>
      <c r="H46" s="451">
        <f t="shared" si="8"/>
        <v>3283.9</v>
      </c>
      <c r="I46" s="451">
        <f t="shared" si="8"/>
        <v>3639.2</v>
      </c>
      <c r="J46" s="451">
        <f t="shared" si="8"/>
        <v>3966.3</v>
      </c>
      <c r="K46" s="451">
        <f t="shared" si="8"/>
        <v>4520.1000000000004</v>
      </c>
      <c r="L46" s="172">
        <f t="shared" si="8"/>
        <v>5519.4</v>
      </c>
      <c r="M46" s="95"/>
      <c r="N46" s="95"/>
      <c r="O46" s="95"/>
      <c r="P46" s="95"/>
      <c r="Q46" s="95"/>
      <c r="R46" s="95"/>
      <c r="S46" s="95"/>
      <c r="T46" s="95"/>
    </row>
    <row r="47" spans="1:20" x14ac:dyDescent="0.35">
      <c r="A47"/>
      <c r="B47" s="96">
        <v>12</v>
      </c>
      <c r="C47" s="445" t="s">
        <v>802</v>
      </c>
      <c r="D47" s="450">
        <f t="shared" si="8"/>
        <v>2589.9</v>
      </c>
      <c r="E47" s="451">
        <f t="shared" si="8"/>
        <v>2702.3</v>
      </c>
      <c r="F47" s="451">
        <f t="shared" si="8"/>
        <v>2840.6</v>
      </c>
      <c r="G47" s="451">
        <f t="shared" si="8"/>
        <v>3034.2</v>
      </c>
      <c r="H47" s="451">
        <f t="shared" si="8"/>
        <v>3336.6</v>
      </c>
      <c r="I47" s="451">
        <f t="shared" si="8"/>
        <v>3697.1</v>
      </c>
      <c r="J47" s="451">
        <f t="shared" si="8"/>
        <v>4027.6</v>
      </c>
      <c r="K47" s="451">
        <f t="shared" si="8"/>
        <v>4585.3</v>
      </c>
      <c r="L47" s="172">
        <f t="shared" si="8"/>
        <v>5637.3</v>
      </c>
      <c r="M47" s="95"/>
      <c r="N47" s="95"/>
      <c r="O47" s="95"/>
      <c r="P47" s="95"/>
      <c r="Q47" s="95"/>
      <c r="R47" s="95"/>
      <c r="S47" s="95"/>
      <c r="T47" s="95"/>
    </row>
    <row r="48" spans="1:20" x14ac:dyDescent="0.35">
      <c r="A48"/>
      <c r="B48" s="96">
        <v>13</v>
      </c>
      <c r="C48" s="445" t="s">
        <v>803</v>
      </c>
      <c r="D48" s="450">
        <f t="shared" si="8"/>
        <v>2616.3000000000002</v>
      </c>
      <c r="E48" s="451">
        <f t="shared" si="8"/>
        <v>2734.9</v>
      </c>
      <c r="F48" s="451">
        <f t="shared" si="8"/>
        <v>2877.7</v>
      </c>
      <c r="G48" s="451">
        <f t="shared" si="8"/>
        <v>3069.4</v>
      </c>
      <c r="H48" s="451">
        <f t="shared" si="8"/>
        <v>3391.2</v>
      </c>
      <c r="I48" s="451">
        <f t="shared" si="8"/>
        <v>3755.3</v>
      </c>
      <c r="J48" s="451">
        <f t="shared" si="8"/>
        <v>4089.4</v>
      </c>
      <c r="K48" s="451">
        <f t="shared" si="8"/>
        <v>4652</v>
      </c>
      <c r="L48" s="172">
        <f t="shared" si="8"/>
        <v>5714.3</v>
      </c>
      <c r="M48" s="95"/>
      <c r="N48" s="95"/>
      <c r="O48" s="95"/>
      <c r="P48" s="95"/>
      <c r="Q48" s="95"/>
      <c r="R48" s="95"/>
      <c r="S48" s="95"/>
      <c r="T48" s="95"/>
    </row>
    <row r="49" spans="1:22" x14ac:dyDescent="0.35">
      <c r="A49"/>
      <c r="B49" s="96">
        <v>14</v>
      </c>
      <c r="C49" s="445" t="s">
        <v>804</v>
      </c>
      <c r="D49" s="450">
        <f t="shared" si="8"/>
        <v>2646</v>
      </c>
      <c r="E49" s="451">
        <f t="shared" si="8"/>
        <v>2765.2</v>
      </c>
      <c r="F49" s="451">
        <f t="shared" si="8"/>
        <v>2912.8</v>
      </c>
      <c r="G49" s="451">
        <f t="shared" si="8"/>
        <v>3106.2</v>
      </c>
      <c r="H49" s="451">
        <f t="shared" si="8"/>
        <v>3444.4</v>
      </c>
      <c r="I49" s="451">
        <f t="shared" si="8"/>
        <v>3809.6</v>
      </c>
      <c r="J49" s="451">
        <f t="shared" si="8"/>
        <v>4151.1000000000004</v>
      </c>
      <c r="K49" s="451">
        <f t="shared" si="8"/>
        <v>4719</v>
      </c>
      <c r="L49" s="172">
        <f t="shared" si="8"/>
        <v>5792</v>
      </c>
      <c r="M49" s="95"/>
      <c r="N49" s="95"/>
      <c r="O49" s="95"/>
      <c r="P49" s="95"/>
      <c r="Q49" s="95"/>
      <c r="R49" s="95"/>
      <c r="S49" s="95"/>
      <c r="T49" s="95"/>
    </row>
    <row r="50" spans="1:22" x14ac:dyDescent="0.35">
      <c r="A50"/>
      <c r="B50" s="96">
        <v>15</v>
      </c>
      <c r="C50" s="445" t="s">
        <v>805</v>
      </c>
      <c r="D50" s="450">
        <f t="shared" si="8"/>
        <v>2673.2</v>
      </c>
      <c r="E50" s="451">
        <f t="shared" si="8"/>
        <v>2801.8</v>
      </c>
      <c r="F50" s="451">
        <f t="shared" si="8"/>
        <v>2948</v>
      </c>
      <c r="G50" s="451">
        <f t="shared" si="8"/>
        <v>3143.2</v>
      </c>
      <c r="H50" s="451">
        <f t="shared" si="8"/>
        <v>3496.9</v>
      </c>
      <c r="I50" s="451">
        <f t="shared" si="8"/>
        <v>3867.8</v>
      </c>
      <c r="J50" s="451">
        <f t="shared" si="8"/>
        <v>4212.3999999999996</v>
      </c>
      <c r="K50" s="451">
        <f t="shared" si="8"/>
        <v>4785.8</v>
      </c>
      <c r="L50" s="172">
        <f t="shared" si="8"/>
        <v>5871.2</v>
      </c>
      <c r="M50" s="95"/>
      <c r="N50" s="95"/>
      <c r="O50" s="95"/>
      <c r="P50" s="95"/>
      <c r="Q50" s="95"/>
      <c r="R50" s="95"/>
      <c r="S50" s="95"/>
      <c r="T50" s="95"/>
    </row>
    <row r="51" spans="1:22" x14ac:dyDescent="0.35">
      <c r="B51" s="96">
        <v>16</v>
      </c>
      <c r="C51" s="445" t="s">
        <v>806</v>
      </c>
      <c r="D51" s="450">
        <f t="shared" si="8"/>
        <v>2702.3</v>
      </c>
      <c r="E51" s="451">
        <f t="shared" si="8"/>
        <v>2833.5</v>
      </c>
      <c r="F51" s="451">
        <f t="shared" si="8"/>
        <v>2982.8</v>
      </c>
      <c r="G51" s="451">
        <f t="shared" si="8"/>
        <v>3181.8</v>
      </c>
      <c r="H51" s="451">
        <f t="shared" si="8"/>
        <v>3551.3</v>
      </c>
      <c r="I51" s="451">
        <f t="shared" si="8"/>
        <v>3925.8</v>
      </c>
      <c r="J51" s="451">
        <f t="shared" si="8"/>
        <v>4272.1000000000004</v>
      </c>
      <c r="K51" s="451">
        <f t="shared" si="8"/>
        <v>4852.6000000000004</v>
      </c>
      <c r="L51" s="172">
        <f t="shared" si="8"/>
        <v>5946.6</v>
      </c>
      <c r="M51" s="95"/>
      <c r="N51" s="95"/>
      <c r="O51" s="95"/>
      <c r="P51" s="95"/>
      <c r="Q51" s="95"/>
      <c r="R51" s="95"/>
      <c r="S51" s="95"/>
      <c r="T51" s="95"/>
    </row>
    <row r="52" spans="1:22" x14ac:dyDescent="0.35">
      <c r="B52" s="96">
        <v>17</v>
      </c>
      <c r="C52" s="445" t="s">
        <v>807</v>
      </c>
      <c r="D52" s="450">
        <f t="shared" si="8"/>
        <v>2731.7</v>
      </c>
      <c r="E52" s="451">
        <f t="shared" si="8"/>
        <v>2867.2</v>
      </c>
      <c r="F52" s="451">
        <f t="shared" si="8"/>
        <v>3018.3</v>
      </c>
      <c r="G52" s="451">
        <f t="shared" si="8"/>
        <v>3217</v>
      </c>
      <c r="H52" s="451">
        <f t="shared" si="8"/>
        <v>3606</v>
      </c>
      <c r="I52" s="451">
        <f t="shared" si="8"/>
        <v>3983.5</v>
      </c>
      <c r="J52" s="451">
        <f t="shared" si="8"/>
        <v>4334</v>
      </c>
      <c r="K52" s="451">
        <f t="shared" si="8"/>
        <v>4919.5</v>
      </c>
      <c r="L52" s="172">
        <f t="shared" si="8"/>
        <v>6024.2</v>
      </c>
      <c r="M52" s="95"/>
      <c r="N52" s="95"/>
      <c r="O52" s="95"/>
      <c r="P52" s="95"/>
      <c r="Q52" s="95"/>
      <c r="R52" s="95"/>
      <c r="S52" s="95"/>
      <c r="T52" s="95"/>
    </row>
    <row r="53" spans="1:22" x14ac:dyDescent="0.35">
      <c r="B53" s="98">
        <v>18</v>
      </c>
      <c r="C53" s="446" t="s">
        <v>808</v>
      </c>
      <c r="D53" s="452">
        <f t="shared" si="8"/>
        <v>2761.5</v>
      </c>
      <c r="E53" s="453">
        <f t="shared" si="8"/>
        <v>2900.5</v>
      </c>
      <c r="F53" s="453">
        <f t="shared" si="8"/>
        <v>3053.5</v>
      </c>
      <c r="G53" s="453">
        <f t="shared" si="8"/>
        <v>3255.7</v>
      </c>
      <c r="H53" s="453">
        <f t="shared" si="8"/>
        <v>3658.2</v>
      </c>
      <c r="I53" s="453">
        <f t="shared" si="8"/>
        <v>4040.5</v>
      </c>
      <c r="J53" s="453">
        <f t="shared" si="8"/>
        <v>4396.8999999999996</v>
      </c>
      <c r="K53" s="453">
        <f t="shared" si="8"/>
        <v>4986.3</v>
      </c>
      <c r="L53" s="173">
        <f t="shared" si="8"/>
        <v>6101.3</v>
      </c>
      <c r="M53" s="95"/>
      <c r="N53" s="95"/>
      <c r="O53" s="95"/>
      <c r="P53" s="95"/>
      <c r="Q53" s="95"/>
      <c r="R53" s="95"/>
      <c r="S53" s="95"/>
      <c r="T53" s="95"/>
    </row>
    <row r="54" spans="1:22" x14ac:dyDescent="0.35">
      <c r="B54" s="1981" t="s">
        <v>809</v>
      </c>
      <c r="C54" s="1981"/>
      <c r="D54" s="449">
        <f t="shared" ref="D54:L54" si="9">AVERAGE(D36:D53)</f>
        <v>2494.7944444444447</v>
      </c>
      <c r="E54" s="449">
        <f t="shared" si="9"/>
        <v>2606.8611111111109</v>
      </c>
      <c r="F54" s="449">
        <f t="shared" si="9"/>
        <v>2735.0666666666671</v>
      </c>
      <c r="G54" s="449">
        <f t="shared" si="9"/>
        <v>2897.5222222222219</v>
      </c>
      <c r="H54" s="449">
        <f t="shared" si="9"/>
        <v>3192.0722222222225</v>
      </c>
      <c r="I54" s="449">
        <f t="shared" si="9"/>
        <v>3505.655555555556</v>
      </c>
      <c r="J54" s="449">
        <f t="shared" si="9"/>
        <v>3794.4111111111106</v>
      </c>
      <c r="K54" s="449">
        <f t="shared" si="9"/>
        <v>4295.8666666666668</v>
      </c>
      <c r="L54" s="449">
        <f t="shared" si="9"/>
        <v>5208.5166666666673</v>
      </c>
      <c r="M54" s="95"/>
      <c r="N54" s="95"/>
      <c r="O54" s="95"/>
      <c r="P54" s="95"/>
      <c r="Q54" s="95"/>
      <c r="R54" s="95"/>
      <c r="S54" s="95"/>
      <c r="T54" s="95"/>
    </row>
    <row r="55" spans="1:22" x14ac:dyDescent="0.35">
      <c r="B55" s="1981" t="s">
        <v>810</v>
      </c>
      <c r="C55" s="1981"/>
      <c r="D55" s="1555">
        <f>D36</f>
        <v>2206</v>
      </c>
      <c r="E55" s="1555">
        <f t="shared" ref="E55:L55" si="10">E36</f>
        <v>2286.1999999999998</v>
      </c>
      <c r="F55" s="1555">
        <f t="shared" si="10"/>
        <v>2390.8000000000002</v>
      </c>
      <c r="G55" s="1555">
        <f t="shared" si="10"/>
        <v>2494.3000000000002</v>
      </c>
      <c r="H55" s="1555">
        <f t="shared" si="10"/>
        <v>2676.4</v>
      </c>
      <c r="I55" s="1555">
        <f t="shared" si="10"/>
        <v>2867.2</v>
      </c>
      <c r="J55" s="1555">
        <f t="shared" si="10"/>
        <v>3074.8</v>
      </c>
      <c r="K55" s="1555">
        <f t="shared" si="10"/>
        <v>3348.9</v>
      </c>
      <c r="L55" s="1555">
        <f t="shared" si="10"/>
        <v>3886.8</v>
      </c>
      <c r="M55" s="95"/>
      <c r="N55" s="95"/>
      <c r="O55" s="95"/>
      <c r="P55" s="95"/>
      <c r="Q55" s="95"/>
      <c r="R55" s="95"/>
      <c r="S55" s="95"/>
      <c r="T55" s="95"/>
    </row>
    <row r="56" spans="1:22" x14ac:dyDescent="0.35">
      <c r="B56" s="1981" t="s">
        <v>811</v>
      </c>
      <c r="C56" s="1981"/>
      <c r="D56" s="1555">
        <f>D53</f>
        <v>2761.5</v>
      </c>
      <c r="E56" s="1555">
        <f t="shared" ref="E56:L56" si="11">E53</f>
        <v>2900.5</v>
      </c>
      <c r="F56" s="1555">
        <f t="shared" si="11"/>
        <v>3053.5</v>
      </c>
      <c r="G56" s="1555">
        <f t="shared" si="11"/>
        <v>3255.7</v>
      </c>
      <c r="H56" s="1555">
        <f t="shared" si="11"/>
        <v>3658.2</v>
      </c>
      <c r="I56" s="1555">
        <f t="shared" si="11"/>
        <v>4040.5</v>
      </c>
      <c r="J56" s="1555">
        <f t="shared" si="11"/>
        <v>4396.8999999999996</v>
      </c>
      <c r="K56" s="1555">
        <f t="shared" si="11"/>
        <v>4986.3</v>
      </c>
      <c r="L56" s="1555">
        <f t="shared" si="11"/>
        <v>6101.3</v>
      </c>
      <c r="M56" s="95"/>
      <c r="N56" s="95"/>
      <c r="O56" s="95"/>
      <c r="P56" s="95"/>
      <c r="Q56" s="95"/>
      <c r="R56" s="95"/>
      <c r="S56" s="95"/>
      <c r="T56" s="95"/>
    </row>
    <row r="57" spans="1:22" x14ac:dyDescent="0.35">
      <c r="B57" s="1981" t="s">
        <v>812</v>
      </c>
      <c r="C57" s="1981"/>
      <c r="D57" s="1556">
        <f>1-(D55/D56)</f>
        <v>0.20115879051240271</v>
      </c>
      <c r="E57" s="1556">
        <f t="shared" ref="E57:L57" si="12">1-(E55/E56)</f>
        <v>0.21179107050508539</v>
      </c>
      <c r="F57" s="1556">
        <f t="shared" si="12"/>
        <v>0.21702963812018994</v>
      </c>
      <c r="G57" s="1556">
        <f t="shared" si="12"/>
        <v>0.23386675676505808</v>
      </c>
      <c r="H57" s="1556">
        <f t="shared" si="12"/>
        <v>0.26838335793559664</v>
      </c>
      <c r="I57" s="1556">
        <f t="shared" si="12"/>
        <v>0.29038485335973274</v>
      </c>
      <c r="J57" s="1556">
        <f t="shared" si="12"/>
        <v>0.30068912188132535</v>
      </c>
      <c r="K57" s="1556">
        <f t="shared" si="12"/>
        <v>0.32837976054389029</v>
      </c>
      <c r="L57" s="1556">
        <f t="shared" si="12"/>
        <v>0.36295543572681233</v>
      </c>
      <c r="M57" s="100"/>
      <c r="N57" s="100"/>
      <c r="O57" s="100"/>
      <c r="P57" s="100"/>
      <c r="Q57" s="100"/>
      <c r="R57" s="100"/>
      <c r="S57" s="100"/>
      <c r="T57" s="100"/>
    </row>
    <row r="58" spans="1:22" x14ac:dyDescent="0.35">
      <c r="B58" s="1986" t="s">
        <v>815</v>
      </c>
      <c r="C58" s="1988"/>
      <c r="D58" s="1557" t="s">
        <v>816</v>
      </c>
      <c r="E58" s="101" t="s">
        <v>817</v>
      </c>
    </row>
    <row r="59" spans="1:22" x14ac:dyDescent="0.35">
      <c r="B59" s="1986" t="s">
        <v>818</v>
      </c>
      <c r="C59" s="1988"/>
      <c r="D59" s="1557" t="s">
        <v>819</v>
      </c>
      <c r="E59" s="102" t="s">
        <v>820</v>
      </c>
    </row>
    <row r="60" spans="1:22" ht="24.75" customHeight="1" x14ac:dyDescent="0.35"/>
    <row r="61" spans="1:22" ht="18.5" hidden="1" x14ac:dyDescent="0.45">
      <c r="B61" s="103" t="s">
        <v>821</v>
      </c>
      <c r="C61" s="104"/>
      <c r="D61" s="104"/>
      <c r="E61" s="104"/>
      <c r="F61" s="105" t="s">
        <v>822</v>
      </c>
      <c r="G61" s="104"/>
      <c r="H61" s="104"/>
      <c r="I61" s="104"/>
      <c r="J61" s="104"/>
      <c r="K61" s="104"/>
      <c r="L61" s="104"/>
      <c r="M61" s="104"/>
      <c r="N61" s="104"/>
      <c r="O61" s="104"/>
      <c r="P61" s="104"/>
      <c r="Q61" s="106"/>
    </row>
    <row r="62" spans="1:22" hidden="1" x14ac:dyDescent="0.35">
      <c r="B62" s="92" t="s">
        <v>787</v>
      </c>
      <c r="C62" s="1545">
        <v>41275</v>
      </c>
      <c r="D62" s="1986" t="s">
        <v>823</v>
      </c>
      <c r="E62" s="1987"/>
      <c r="F62" s="1987"/>
      <c r="G62" s="1987"/>
      <c r="H62" s="1988"/>
      <c r="I62" s="1986" t="s">
        <v>824</v>
      </c>
      <c r="J62" s="1987"/>
      <c r="K62" s="1987"/>
      <c r="L62" s="1987"/>
      <c r="M62" s="1987"/>
      <c r="N62" s="1988"/>
      <c r="O62" s="1986" t="s">
        <v>825</v>
      </c>
      <c r="P62" s="1987"/>
      <c r="Q62" s="1988"/>
    </row>
    <row r="63" spans="1:22" hidden="1" x14ac:dyDescent="0.35">
      <c r="B63" s="1546" t="s">
        <v>790</v>
      </c>
      <c r="C63" s="1558" t="s">
        <v>398</v>
      </c>
      <c r="D63" s="1547" t="s">
        <v>826</v>
      </c>
      <c r="E63" s="1547" t="s">
        <v>827</v>
      </c>
      <c r="F63" s="1547" t="s">
        <v>828</v>
      </c>
      <c r="G63" s="1547" t="s">
        <v>829</v>
      </c>
      <c r="H63" s="1547" t="s">
        <v>830</v>
      </c>
      <c r="I63" s="1547" t="s">
        <v>831</v>
      </c>
      <c r="J63" s="1547" t="s">
        <v>832</v>
      </c>
      <c r="K63" s="1547" t="s">
        <v>833</v>
      </c>
      <c r="L63" s="1547" t="s">
        <v>834</v>
      </c>
      <c r="M63" s="1547" t="s">
        <v>835</v>
      </c>
      <c r="N63" s="1547" t="s">
        <v>836</v>
      </c>
      <c r="O63" s="1547" t="s">
        <v>837</v>
      </c>
      <c r="P63" s="1547" t="s">
        <v>838</v>
      </c>
      <c r="Q63" s="1547" t="s">
        <v>839</v>
      </c>
      <c r="R63" s="107"/>
      <c r="U63" s="107"/>
      <c r="V63" s="108"/>
    </row>
    <row r="64" spans="1:22" hidden="1" x14ac:dyDescent="0.35">
      <c r="B64" s="1548">
        <v>1</v>
      </c>
      <c r="C64" s="1534" t="s">
        <v>840</v>
      </c>
      <c r="D64" s="146">
        <v>1664.51</v>
      </c>
      <c r="E64" s="144">
        <v>1564.55</v>
      </c>
      <c r="F64" s="144">
        <v>1521.94</v>
      </c>
      <c r="G64" s="144">
        <v>1375.24</v>
      </c>
      <c r="H64" s="151">
        <v>1318.33</v>
      </c>
      <c r="I64" s="143">
        <v>2425.8000000000002</v>
      </c>
      <c r="J64" s="144">
        <v>2346.75</v>
      </c>
      <c r="K64" s="144">
        <v>2030.35</v>
      </c>
      <c r="L64" s="144">
        <v>1898.36</v>
      </c>
      <c r="M64" s="144">
        <v>1602.66</v>
      </c>
      <c r="N64" s="145">
        <v>1556.7</v>
      </c>
      <c r="O64" s="143">
        <v>1527.21</v>
      </c>
      <c r="P64" s="144">
        <v>1435.58</v>
      </c>
      <c r="Q64" s="145">
        <v>1311.95</v>
      </c>
    </row>
    <row r="65" spans="2:17" hidden="1" x14ac:dyDescent="0.35">
      <c r="B65" s="96">
        <v>3</v>
      </c>
      <c r="C65" s="14" t="s">
        <v>840</v>
      </c>
      <c r="D65" s="146">
        <v>1757.44</v>
      </c>
      <c r="E65" s="144">
        <v>1637.89</v>
      </c>
      <c r="F65" s="144">
        <v>1587.14</v>
      </c>
      <c r="G65" s="144">
        <v>1450.19</v>
      </c>
      <c r="H65" s="151">
        <v>1355.01</v>
      </c>
      <c r="I65" s="143">
        <v>2469.7800000000002</v>
      </c>
      <c r="J65" s="144">
        <v>2390.7199999999998</v>
      </c>
      <c r="K65" s="144">
        <v>2074.33</v>
      </c>
      <c r="L65" s="144">
        <v>1942.33</v>
      </c>
      <c r="M65" s="144">
        <v>1637.84</v>
      </c>
      <c r="N65" s="145">
        <v>1591.87</v>
      </c>
      <c r="O65" s="143">
        <v>1563.89</v>
      </c>
      <c r="P65" s="144">
        <v>1470.66</v>
      </c>
      <c r="Q65" s="145">
        <v>1336.41</v>
      </c>
    </row>
    <row r="66" spans="2:17" hidden="1" x14ac:dyDescent="0.35">
      <c r="B66" s="96">
        <v>5</v>
      </c>
      <c r="C66" s="14" t="s">
        <v>840</v>
      </c>
      <c r="D66" s="146">
        <v>1805.53</v>
      </c>
      <c r="E66" s="144">
        <v>1673.68</v>
      </c>
      <c r="F66" s="144">
        <v>1618.05</v>
      </c>
      <c r="G66" s="144">
        <v>1486.87</v>
      </c>
      <c r="H66" s="151">
        <v>1376.18</v>
      </c>
      <c r="I66" s="143">
        <v>2513.75</v>
      </c>
      <c r="J66" s="144">
        <v>2434.6999999999998</v>
      </c>
      <c r="K66" s="144">
        <v>2118.3000000000002</v>
      </c>
      <c r="L66" s="144">
        <v>1986.31</v>
      </c>
      <c r="M66" s="144">
        <v>1673.03</v>
      </c>
      <c r="N66" s="145">
        <v>1627.06</v>
      </c>
      <c r="O66" s="143">
        <v>1601.45</v>
      </c>
      <c r="P66" s="144">
        <v>1503.26</v>
      </c>
      <c r="Q66" s="145">
        <v>1357.56</v>
      </c>
    </row>
    <row r="67" spans="2:17" hidden="1" x14ac:dyDescent="0.35">
      <c r="B67" s="96">
        <v>7</v>
      </c>
      <c r="C67" s="14" t="s">
        <v>840</v>
      </c>
      <c r="D67" s="146">
        <v>1854.42</v>
      </c>
      <c r="E67" s="144">
        <v>1711.24</v>
      </c>
      <c r="F67" s="144">
        <v>1649.86</v>
      </c>
      <c r="G67" s="144">
        <v>1523.53</v>
      </c>
      <c r="H67" s="151">
        <v>1394.07</v>
      </c>
      <c r="I67" s="143">
        <v>2557.7399999999998</v>
      </c>
      <c r="J67" s="144">
        <v>2478.6799999999998</v>
      </c>
      <c r="K67" s="144">
        <v>2162.2800000000002</v>
      </c>
      <c r="L67" s="144">
        <v>2030.28</v>
      </c>
      <c r="M67" s="144">
        <v>1708.2</v>
      </c>
      <c r="N67" s="145">
        <v>1662.24</v>
      </c>
      <c r="O67" s="143">
        <v>1638.92</v>
      </c>
      <c r="P67" s="144">
        <v>1537.46</v>
      </c>
      <c r="Q67" s="145">
        <v>1382.02</v>
      </c>
    </row>
    <row r="68" spans="2:17" hidden="1" x14ac:dyDescent="0.35">
      <c r="B68" s="96">
        <v>9</v>
      </c>
      <c r="C68" s="14" t="s">
        <v>840</v>
      </c>
      <c r="D68" s="146">
        <v>1900.84</v>
      </c>
      <c r="E68" s="144">
        <v>1749.51</v>
      </c>
      <c r="F68" s="144">
        <v>1684.13</v>
      </c>
      <c r="G68" s="144">
        <v>1561.88</v>
      </c>
      <c r="H68" s="151">
        <v>1413.65</v>
      </c>
      <c r="I68" s="143">
        <v>2601.71</v>
      </c>
      <c r="J68" s="144">
        <v>2522.66</v>
      </c>
      <c r="K68" s="144">
        <v>2206.2600000000002</v>
      </c>
      <c r="L68" s="144">
        <v>2074.2600000000002</v>
      </c>
      <c r="M68" s="144">
        <v>1743.39</v>
      </c>
      <c r="N68" s="145">
        <v>1697.42</v>
      </c>
      <c r="O68" s="143">
        <v>1677.19</v>
      </c>
      <c r="P68" s="144">
        <v>1571.73</v>
      </c>
      <c r="Q68" s="145">
        <v>1404.79</v>
      </c>
    </row>
    <row r="69" spans="2:17" hidden="1" x14ac:dyDescent="0.35">
      <c r="B69" s="96">
        <v>11</v>
      </c>
      <c r="C69" s="14" t="s">
        <v>840</v>
      </c>
      <c r="D69" s="146">
        <v>1948.94</v>
      </c>
      <c r="E69" s="144">
        <v>1786.98</v>
      </c>
      <c r="F69" s="144">
        <v>1717.53</v>
      </c>
      <c r="G69" s="144">
        <v>1598.56</v>
      </c>
      <c r="H69" s="151">
        <v>1432.42</v>
      </c>
      <c r="I69" s="143">
        <v>2645.68</v>
      </c>
      <c r="J69" s="144">
        <v>2566.63</v>
      </c>
      <c r="K69" s="144">
        <v>2250.23</v>
      </c>
      <c r="L69" s="144">
        <v>2118.2399999999998</v>
      </c>
      <c r="M69" s="144">
        <v>1778.57</v>
      </c>
      <c r="N69" s="145">
        <v>1732.61</v>
      </c>
      <c r="O69" s="143">
        <v>1716.33</v>
      </c>
      <c r="P69" s="144">
        <v>1606.73</v>
      </c>
      <c r="Q69" s="145">
        <v>1426.85</v>
      </c>
    </row>
    <row r="70" spans="2:17" hidden="1" x14ac:dyDescent="0.35">
      <c r="B70" s="96">
        <v>13</v>
      </c>
      <c r="C70" s="14" t="s">
        <v>840</v>
      </c>
      <c r="D70" s="146">
        <v>1996.17</v>
      </c>
      <c r="E70" s="144">
        <v>1824.45</v>
      </c>
      <c r="F70" s="144">
        <v>1751.72</v>
      </c>
      <c r="G70" s="144">
        <v>1639.3</v>
      </c>
      <c r="H70" s="151">
        <v>1450.32</v>
      </c>
      <c r="I70" s="143">
        <v>2689.66</v>
      </c>
      <c r="J70" s="144">
        <v>2610.61</v>
      </c>
      <c r="K70" s="144">
        <v>2294.2199999999998</v>
      </c>
      <c r="L70" s="144">
        <v>2162.21</v>
      </c>
      <c r="M70" s="144">
        <v>1813.75</v>
      </c>
      <c r="N70" s="145">
        <v>1767.78</v>
      </c>
      <c r="O70" s="143">
        <v>1755.4</v>
      </c>
      <c r="P70" s="144">
        <v>1641.81</v>
      </c>
      <c r="Q70" s="145">
        <v>1449.6</v>
      </c>
    </row>
    <row r="71" spans="2:17" hidden="1" x14ac:dyDescent="0.35">
      <c r="B71" s="96">
        <v>15</v>
      </c>
      <c r="C71" s="14" t="s">
        <v>840</v>
      </c>
      <c r="D71" s="146">
        <v>2044.26</v>
      </c>
      <c r="E71" s="144">
        <v>1862.81</v>
      </c>
      <c r="F71" s="144">
        <v>1786.01</v>
      </c>
      <c r="G71" s="144">
        <v>1676.78</v>
      </c>
      <c r="H71" s="151">
        <v>1470.7</v>
      </c>
      <c r="I71" s="143">
        <v>2733.64</v>
      </c>
      <c r="J71" s="144">
        <v>2654.59</v>
      </c>
      <c r="K71" s="144">
        <v>2338.19</v>
      </c>
      <c r="L71" s="144">
        <v>2206.1999999999998</v>
      </c>
      <c r="M71" s="144">
        <v>1848.93</v>
      </c>
      <c r="N71" s="145">
        <v>1802.97</v>
      </c>
      <c r="O71" s="143">
        <v>1796.16</v>
      </c>
      <c r="P71" s="144">
        <v>1677.67</v>
      </c>
      <c r="Q71" s="145">
        <v>1474.06</v>
      </c>
    </row>
    <row r="72" spans="2:17" hidden="1" x14ac:dyDescent="0.35">
      <c r="B72" s="96">
        <v>17</v>
      </c>
      <c r="C72" s="14" t="s">
        <v>840</v>
      </c>
      <c r="D72" s="146">
        <v>2089.89</v>
      </c>
      <c r="E72" s="144">
        <v>1900.28</v>
      </c>
      <c r="F72" s="144">
        <v>1819.41</v>
      </c>
      <c r="G72" s="144">
        <v>1716.72</v>
      </c>
      <c r="H72" s="151">
        <v>1488.67</v>
      </c>
      <c r="I72" s="143">
        <v>2777.62</v>
      </c>
      <c r="J72" s="144">
        <v>2698.56</v>
      </c>
      <c r="K72" s="144">
        <v>2382.17</v>
      </c>
      <c r="L72" s="144">
        <v>2250.17</v>
      </c>
      <c r="M72" s="144">
        <v>1884.12</v>
      </c>
      <c r="N72" s="145">
        <v>1838.14</v>
      </c>
      <c r="O72" s="143">
        <v>1832.04</v>
      </c>
      <c r="P72" s="144">
        <v>1712.67</v>
      </c>
      <c r="Q72" s="145">
        <v>1494.43</v>
      </c>
    </row>
    <row r="73" spans="2:17" hidden="1" x14ac:dyDescent="0.35">
      <c r="B73" s="96">
        <v>19</v>
      </c>
      <c r="C73" s="14" t="s">
        <v>840</v>
      </c>
      <c r="D73" s="146">
        <v>2138.92</v>
      </c>
      <c r="E73" s="144">
        <v>1936.95</v>
      </c>
      <c r="F73" s="144">
        <v>1852.8</v>
      </c>
      <c r="G73" s="144">
        <v>1755</v>
      </c>
      <c r="H73" s="151">
        <v>1509.05</v>
      </c>
      <c r="I73" s="143">
        <v>2821.59</v>
      </c>
      <c r="J73" s="144">
        <v>2742.54</v>
      </c>
      <c r="K73" s="144">
        <v>2426.14</v>
      </c>
      <c r="L73" s="144">
        <v>2294.15</v>
      </c>
      <c r="M73" s="144">
        <v>1919.3</v>
      </c>
      <c r="N73" s="145">
        <v>1873.33</v>
      </c>
      <c r="O73" s="143">
        <v>1874.46</v>
      </c>
      <c r="P73" s="144">
        <v>1747.76</v>
      </c>
      <c r="Q73" s="145">
        <v>1518.89</v>
      </c>
    </row>
    <row r="74" spans="2:17" hidden="1" x14ac:dyDescent="0.35">
      <c r="B74" s="96">
        <v>21</v>
      </c>
      <c r="C74" s="14" t="s">
        <v>840</v>
      </c>
      <c r="D74" s="146">
        <v>2185.5</v>
      </c>
      <c r="E74" s="144">
        <v>1975.22</v>
      </c>
      <c r="F74" s="144">
        <v>1886.19</v>
      </c>
      <c r="G74" s="144">
        <v>1794.14</v>
      </c>
      <c r="H74" s="151">
        <v>1527.74</v>
      </c>
      <c r="I74" s="143">
        <v>2865.58</v>
      </c>
      <c r="J74" s="144">
        <v>2786.51</v>
      </c>
      <c r="K74" s="144">
        <v>2470.13</v>
      </c>
      <c r="L74" s="144">
        <v>2338.12</v>
      </c>
      <c r="M74" s="144">
        <v>1954.47</v>
      </c>
      <c r="N74" s="145">
        <v>1908.51</v>
      </c>
      <c r="O74" s="143">
        <v>1914.32</v>
      </c>
      <c r="P74" s="144">
        <v>1785.23</v>
      </c>
      <c r="Q74" s="145">
        <v>1541.73</v>
      </c>
    </row>
    <row r="75" spans="2:17" hidden="1" x14ac:dyDescent="0.35">
      <c r="B75" s="96">
        <v>23</v>
      </c>
      <c r="C75" s="14" t="s">
        <v>840</v>
      </c>
      <c r="D75" s="146">
        <v>2235.34</v>
      </c>
      <c r="E75" s="144">
        <v>2012.78</v>
      </c>
      <c r="F75" s="144">
        <v>1920.48</v>
      </c>
      <c r="G75" s="144">
        <v>1833.23</v>
      </c>
      <c r="H75" s="151">
        <v>1545.72</v>
      </c>
      <c r="I75" s="143">
        <v>2909.55</v>
      </c>
      <c r="J75" s="144">
        <v>2830.5</v>
      </c>
      <c r="K75" s="144">
        <v>2514.1</v>
      </c>
      <c r="L75" s="144">
        <v>2382.11</v>
      </c>
      <c r="M75" s="144">
        <v>1989.66</v>
      </c>
      <c r="N75" s="145">
        <v>1943.7</v>
      </c>
      <c r="O75" s="143">
        <v>1954.27</v>
      </c>
      <c r="P75" s="144">
        <v>1819.42</v>
      </c>
      <c r="Q75" s="145">
        <v>1564.59</v>
      </c>
    </row>
    <row r="76" spans="2:17" hidden="1" x14ac:dyDescent="0.35">
      <c r="B76" s="96">
        <v>25</v>
      </c>
      <c r="C76" s="14" t="s">
        <v>840</v>
      </c>
      <c r="D76" s="146">
        <v>2283.4499999999998</v>
      </c>
      <c r="E76" s="144">
        <v>2051.0500000000002</v>
      </c>
      <c r="F76" s="144">
        <v>1955.47</v>
      </c>
      <c r="G76" s="144">
        <v>1871.57</v>
      </c>
      <c r="H76" s="151">
        <v>1565.21</v>
      </c>
      <c r="I76" s="143">
        <v>2953.53</v>
      </c>
      <c r="J76" s="144">
        <v>2874.47</v>
      </c>
      <c r="K76" s="144">
        <v>2558.0700000000002</v>
      </c>
      <c r="L76" s="144">
        <v>2426.08</v>
      </c>
      <c r="M76" s="144">
        <v>2024.84</v>
      </c>
      <c r="N76" s="145">
        <v>1978.88</v>
      </c>
      <c r="O76" s="143">
        <v>1990.95</v>
      </c>
      <c r="P76" s="144">
        <v>1856.1</v>
      </c>
      <c r="Q76" s="145">
        <v>1588.16</v>
      </c>
    </row>
    <row r="77" spans="2:17" hidden="1" x14ac:dyDescent="0.35">
      <c r="B77" s="96">
        <v>27</v>
      </c>
      <c r="C77" s="14" t="s">
        <v>840</v>
      </c>
      <c r="D77" s="146">
        <v>2333.7199999999998</v>
      </c>
      <c r="E77" s="144">
        <v>2089.33</v>
      </c>
      <c r="F77" s="144">
        <v>1988.87</v>
      </c>
      <c r="G77" s="144">
        <v>1911.75</v>
      </c>
      <c r="H77" s="151">
        <v>1583.99</v>
      </c>
      <c r="I77" s="143">
        <v>2997.5</v>
      </c>
      <c r="J77" s="144">
        <v>2918.45</v>
      </c>
      <c r="K77" s="144">
        <v>2602.0500000000002</v>
      </c>
      <c r="L77" s="144">
        <v>2470.0500000000002</v>
      </c>
      <c r="M77" s="144">
        <v>2060.02</v>
      </c>
      <c r="N77" s="145" t="s">
        <v>841</v>
      </c>
      <c r="O77" s="143">
        <v>2030.88</v>
      </c>
      <c r="P77" s="144">
        <v>1891.16</v>
      </c>
      <c r="Q77" s="145">
        <v>1613.48</v>
      </c>
    </row>
    <row r="78" spans="2:17" hidden="1" x14ac:dyDescent="0.35">
      <c r="B78" s="96">
        <v>29</v>
      </c>
      <c r="C78" s="14" t="s">
        <v>840</v>
      </c>
      <c r="D78" s="146">
        <v>2382.6799999999998</v>
      </c>
      <c r="E78" s="144">
        <v>2127.2800000000002</v>
      </c>
      <c r="F78" s="144">
        <v>2021.47</v>
      </c>
      <c r="G78" s="144">
        <v>1951.51</v>
      </c>
      <c r="H78" s="151">
        <v>1602.78</v>
      </c>
      <c r="I78" s="143">
        <v>3041.48</v>
      </c>
      <c r="J78" s="144">
        <v>2962.43</v>
      </c>
      <c r="K78" s="144">
        <v>2646.03</v>
      </c>
      <c r="L78" s="144">
        <v>2514.04</v>
      </c>
      <c r="M78" s="144">
        <v>2095.1999999999998</v>
      </c>
      <c r="N78" s="145">
        <v>2049.2399999999998</v>
      </c>
      <c r="O78" s="143">
        <v>2070.5700000000002</v>
      </c>
      <c r="P78" s="144">
        <v>1925.61</v>
      </c>
      <c r="Q78" s="145" t="s">
        <v>842</v>
      </c>
    </row>
    <row r="79" spans="2:17" hidden="1" x14ac:dyDescent="0.35">
      <c r="B79" s="96">
        <v>31</v>
      </c>
      <c r="C79" s="14" t="s">
        <v>840</v>
      </c>
      <c r="D79" s="146">
        <v>2431.58</v>
      </c>
      <c r="E79" s="144">
        <v>2166.89</v>
      </c>
      <c r="F79" s="144">
        <v>2054.12</v>
      </c>
      <c r="G79" s="144">
        <v>1991.29</v>
      </c>
      <c r="H79" s="151">
        <v>1623.14</v>
      </c>
      <c r="I79" s="143">
        <v>3085.46</v>
      </c>
      <c r="J79" s="144">
        <v>3006.41</v>
      </c>
      <c r="K79" s="144">
        <v>2690.03</v>
      </c>
      <c r="L79" s="144">
        <v>2558.5500000000002</v>
      </c>
      <c r="M79" s="144">
        <v>2130.5100000000002</v>
      </c>
      <c r="N79" s="145">
        <v>2084.71</v>
      </c>
      <c r="O79" s="143">
        <v>2109.7199999999998</v>
      </c>
      <c r="P79" s="144">
        <v>1962.05</v>
      </c>
      <c r="Q79" s="145">
        <v>1659.91</v>
      </c>
    </row>
    <row r="80" spans="2:17" hidden="1" x14ac:dyDescent="0.35">
      <c r="B80" s="96">
        <v>33</v>
      </c>
      <c r="C80" s="14" t="s">
        <v>840</v>
      </c>
      <c r="D80" s="146">
        <v>2479.71</v>
      </c>
      <c r="E80" s="144">
        <v>2204.86</v>
      </c>
      <c r="F80" s="144">
        <v>2089.75</v>
      </c>
      <c r="G80" s="144">
        <v>2030.18</v>
      </c>
      <c r="H80" s="151">
        <v>1643.52</v>
      </c>
      <c r="I80" s="143">
        <v>3129.43</v>
      </c>
      <c r="J80" s="144">
        <v>3050.38</v>
      </c>
      <c r="K80" s="144">
        <v>2734.71</v>
      </c>
      <c r="L80" s="144">
        <v>2603.23</v>
      </c>
      <c r="M80" s="144">
        <v>2166.2600000000002</v>
      </c>
      <c r="N80" s="145">
        <v>2156.4499999999998</v>
      </c>
      <c r="O80" s="143">
        <v>2149.37</v>
      </c>
      <c r="P80" s="144">
        <v>2000.13</v>
      </c>
      <c r="Q80" s="145">
        <v>1683.55</v>
      </c>
    </row>
    <row r="81" spans="2:34" hidden="1" x14ac:dyDescent="0.35">
      <c r="B81" s="98">
        <v>35</v>
      </c>
      <c r="C81" s="18" t="s">
        <v>840</v>
      </c>
      <c r="D81" s="149">
        <v>2528.6</v>
      </c>
      <c r="E81" s="148">
        <v>2244.48</v>
      </c>
      <c r="F81" s="148">
        <v>2124.21</v>
      </c>
      <c r="G81" s="148">
        <v>2071.5700000000002</v>
      </c>
      <c r="H81" s="152">
        <v>1663</v>
      </c>
      <c r="I81" s="147">
        <v>3173.42</v>
      </c>
      <c r="J81" s="148">
        <v>3094.54</v>
      </c>
      <c r="K81" s="148">
        <v>2779.39</v>
      </c>
      <c r="L81" s="148">
        <v>2647.91</v>
      </c>
      <c r="M81" s="148">
        <v>2201.9899999999998</v>
      </c>
      <c r="N81" s="150">
        <v>2156.1999999999998</v>
      </c>
      <c r="O81" s="147">
        <v>2190.73</v>
      </c>
      <c r="P81" s="148">
        <v>2035.76</v>
      </c>
      <c r="Q81" s="150">
        <v>1708.01</v>
      </c>
    </row>
    <row r="82" spans="2:34" hidden="1" x14ac:dyDescent="0.35">
      <c r="B82" s="1981" t="s">
        <v>809</v>
      </c>
      <c r="C82" s="1981"/>
      <c r="D82" s="1555">
        <f>AVERAGE(D64:D81)</f>
        <v>2114.5277777777778</v>
      </c>
      <c r="E82" s="1555">
        <f t="shared" ref="E82:Q82" si="13">AVERAGE(E64:E81)</f>
        <v>1917.7905555555558</v>
      </c>
      <c r="F82" s="1555">
        <f t="shared" si="13"/>
        <v>1834.9527777777778</v>
      </c>
      <c r="G82" s="1555">
        <f t="shared" si="13"/>
        <v>1735.517222222222</v>
      </c>
      <c r="H82" s="1555">
        <f t="shared" si="13"/>
        <v>1497.9722222222222</v>
      </c>
      <c r="I82" s="1555">
        <f t="shared" si="13"/>
        <v>2799.6066666666666</v>
      </c>
      <c r="J82" s="1555">
        <f t="shared" si="13"/>
        <v>2720.5627777777781</v>
      </c>
      <c r="K82" s="1555">
        <f t="shared" si="13"/>
        <v>2404.2766666666666</v>
      </c>
      <c r="L82" s="1555">
        <f t="shared" si="13"/>
        <v>2272.3666666666668</v>
      </c>
      <c r="M82" s="1555">
        <f t="shared" si="13"/>
        <v>1901.8188888888888</v>
      </c>
      <c r="N82" s="1555">
        <f t="shared" si="13"/>
        <v>1848.6947058823528</v>
      </c>
      <c r="O82" s="1555">
        <f t="shared" si="13"/>
        <v>1855.2144444444446</v>
      </c>
      <c r="P82" s="1555">
        <f t="shared" si="13"/>
        <v>1732.2661111111111</v>
      </c>
      <c r="Q82" s="1555">
        <f t="shared" si="13"/>
        <v>1500.9405882352937</v>
      </c>
    </row>
    <row r="83" spans="2:34" hidden="1" x14ac:dyDescent="0.35">
      <c r="B83" s="1981" t="s">
        <v>810</v>
      </c>
      <c r="C83" s="1981"/>
      <c r="D83" s="1555">
        <f>D64</f>
        <v>1664.51</v>
      </c>
      <c r="E83" s="1555">
        <f t="shared" ref="E83:Q83" si="14">E64</f>
        <v>1564.55</v>
      </c>
      <c r="F83" s="1555">
        <f t="shared" si="14"/>
        <v>1521.94</v>
      </c>
      <c r="G83" s="1555">
        <f t="shared" si="14"/>
        <v>1375.24</v>
      </c>
      <c r="H83" s="1555">
        <f t="shared" si="14"/>
        <v>1318.33</v>
      </c>
      <c r="I83" s="1555">
        <f t="shared" si="14"/>
        <v>2425.8000000000002</v>
      </c>
      <c r="J83" s="1555">
        <f t="shared" si="14"/>
        <v>2346.75</v>
      </c>
      <c r="K83" s="1555">
        <f t="shared" si="14"/>
        <v>2030.35</v>
      </c>
      <c r="L83" s="1555">
        <f t="shared" si="14"/>
        <v>1898.36</v>
      </c>
      <c r="M83" s="1555">
        <f t="shared" si="14"/>
        <v>1602.66</v>
      </c>
      <c r="N83" s="1555">
        <f t="shared" si="14"/>
        <v>1556.7</v>
      </c>
      <c r="O83" s="1555">
        <f t="shared" si="14"/>
        <v>1527.21</v>
      </c>
      <c r="P83" s="1555">
        <f t="shared" si="14"/>
        <v>1435.58</v>
      </c>
      <c r="Q83" s="1555">
        <f t="shared" si="14"/>
        <v>1311.95</v>
      </c>
    </row>
    <row r="84" spans="2:34" hidden="1" x14ac:dyDescent="0.35">
      <c r="B84" s="1981" t="s">
        <v>811</v>
      </c>
      <c r="C84" s="1981"/>
      <c r="D84" s="1555">
        <f>D81</f>
        <v>2528.6</v>
      </c>
      <c r="E84" s="1555">
        <f t="shared" ref="E84:Q84" si="15">E81</f>
        <v>2244.48</v>
      </c>
      <c r="F84" s="1555">
        <f t="shared" si="15"/>
        <v>2124.21</v>
      </c>
      <c r="G84" s="1555">
        <f t="shared" si="15"/>
        <v>2071.5700000000002</v>
      </c>
      <c r="H84" s="1555">
        <f t="shared" si="15"/>
        <v>1663</v>
      </c>
      <c r="I84" s="1555">
        <f t="shared" si="15"/>
        <v>3173.42</v>
      </c>
      <c r="J84" s="1555">
        <f t="shared" si="15"/>
        <v>3094.54</v>
      </c>
      <c r="K84" s="1555">
        <f t="shared" si="15"/>
        <v>2779.39</v>
      </c>
      <c r="L84" s="1555">
        <f t="shared" si="15"/>
        <v>2647.91</v>
      </c>
      <c r="M84" s="1555">
        <f t="shared" si="15"/>
        <v>2201.9899999999998</v>
      </c>
      <c r="N84" s="1555">
        <f t="shared" si="15"/>
        <v>2156.1999999999998</v>
      </c>
      <c r="O84" s="1555">
        <f t="shared" si="15"/>
        <v>2190.73</v>
      </c>
      <c r="P84" s="1555">
        <f t="shared" si="15"/>
        <v>2035.76</v>
      </c>
      <c r="Q84" s="1555">
        <f t="shared" si="15"/>
        <v>1708.01</v>
      </c>
    </row>
    <row r="85" spans="2:34" hidden="1" x14ac:dyDescent="0.35">
      <c r="B85" s="1981" t="s">
        <v>812</v>
      </c>
      <c r="C85" s="1981"/>
      <c r="D85" s="1556">
        <f>1-(D83/D84)</f>
        <v>0.34172664715652934</v>
      </c>
      <c r="E85" s="1556">
        <f t="shared" ref="E85:Q85" si="16">1-(E83/E84)</f>
        <v>0.30293430995152559</v>
      </c>
      <c r="F85" s="1556">
        <f t="shared" si="16"/>
        <v>0.28352658164682398</v>
      </c>
      <c r="G85" s="1556">
        <f t="shared" si="16"/>
        <v>0.33613636034505234</v>
      </c>
      <c r="H85" s="1556">
        <f t="shared" si="16"/>
        <v>0.20725796752856285</v>
      </c>
      <c r="I85" s="1556">
        <f t="shared" si="16"/>
        <v>0.23558810368624383</v>
      </c>
      <c r="J85" s="1556">
        <f t="shared" si="16"/>
        <v>0.24164819326943587</v>
      </c>
      <c r="K85" s="1556">
        <f t="shared" si="16"/>
        <v>0.26949798337045183</v>
      </c>
      <c r="L85" s="1556">
        <f t="shared" si="16"/>
        <v>0.28307230985947407</v>
      </c>
      <c r="M85" s="1556">
        <f t="shared" si="16"/>
        <v>0.27217653122857044</v>
      </c>
      <c r="N85" s="1556">
        <f t="shared" si="16"/>
        <v>0.27803543270568587</v>
      </c>
      <c r="O85" s="1556">
        <f t="shared" si="16"/>
        <v>0.30287621021303401</v>
      </c>
      <c r="P85" s="1556">
        <f t="shared" si="16"/>
        <v>0.29481864266907698</v>
      </c>
      <c r="Q85" s="1556">
        <f t="shared" si="16"/>
        <v>0.23188388826763306</v>
      </c>
    </row>
    <row r="86" spans="2:34" ht="15" hidden="1" customHeight="1" x14ac:dyDescent="0.35">
      <c r="B86" s="1986" t="s">
        <v>815</v>
      </c>
      <c r="C86" s="1988"/>
      <c r="D86" s="1286" t="s">
        <v>843</v>
      </c>
      <c r="E86" s="2002" t="s">
        <v>844</v>
      </c>
      <c r="F86" s="2001" t="s">
        <v>822</v>
      </c>
      <c r="G86" s="2002"/>
      <c r="H86" s="2002"/>
    </row>
    <row r="87" spans="2:34" hidden="1" x14ac:dyDescent="0.35">
      <c r="B87" s="1986" t="s">
        <v>818</v>
      </c>
      <c r="C87" s="1988"/>
      <c r="D87" s="1286" t="s">
        <v>845</v>
      </c>
      <c r="E87" s="2002"/>
      <c r="F87" s="2002"/>
      <c r="G87" s="2002"/>
      <c r="H87" s="2002"/>
    </row>
    <row r="88" spans="2:34" ht="36.75" hidden="1" customHeight="1" x14ac:dyDescent="0.35">
      <c r="G88" s="508"/>
      <c r="J88" s="102"/>
      <c r="AH88" s="1496">
        <v>37.21</v>
      </c>
    </row>
    <row r="89" spans="2:34" ht="18.5" x14ac:dyDescent="0.45">
      <c r="B89" s="103" t="s">
        <v>673</v>
      </c>
      <c r="C89" s="109"/>
      <c r="D89" s="109"/>
      <c r="E89" s="31"/>
      <c r="G89" s="31"/>
    </row>
    <row r="90" spans="2:34" x14ac:dyDescent="0.35">
      <c r="B90" s="2003"/>
      <c r="C90" s="2004"/>
      <c r="D90" s="1551" t="str">
        <f>C6</f>
        <v>SWÖ 2026</v>
      </c>
      <c r="E90" s="31"/>
      <c r="G90" s="31"/>
      <c r="AH90" s="1496">
        <v>4.45</v>
      </c>
    </row>
    <row r="91" spans="2:34" x14ac:dyDescent="0.35">
      <c r="B91" s="58" t="s">
        <v>846</v>
      </c>
      <c r="C91" s="111"/>
      <c r="D91" s="1559">
        <v>54.03</v>
      </c>
      <c r="E91" s="31"/>
      <c r="G91" s="31"/>
    </row>
    <row r="92" spans="2:34" x14ac:dyDescent="0.35">
      <c r="B92" s="58" t="s">
        <v>847</v>
      </c>
      <c r="C92" s="111"/>
      <c r="D92" s="1559">
        <v>9.4499999999999993</v>
      </c>
      <c r="E92" s="31"/>
      <c r="G92" s="31"/>
      <c r="AG92" s="1286">
        <v>2022</v>
      </c>
      <c r="AH92" s="1286" t="s">
        <v>848</v>
      </c>
    </row>
    <row r="93" spans="2:34" x14ac:dyDescent="0.35">
      <c r="B93" s="58" t="s">
        <v>849</v>
      </c>
      <c r="C93" s="111"/>
      <c r="D93" s="1559">
        <v>6.22</v>
      </c>
      <c r="E93" s="31"/>
      <c r="G93" s="31"/>
      <c r="AG93" s="1559">
        <v>42.93</v>
      </c>
      <c r="AH93" s="1496" t="s">
        <v>657</v>
      </c>
    </row>
    <row r="94" spans="2:34" x14ac:dyDescent="0.35">
      <c r="AG94" s="1559">
        <f>ROUND(BJ96*1.0208,2)</f>
        <v>0</v>
      </c>
      <c r="AH94" s="1496" t="s">
        <v>657</v>
      </c>
    </row>
    <row r="95" spans="2:34" x14ac:dyDescent="0.35">
      <c r="AG95" s="1559">
        <v>4.9400000000000004</v>
      </c>
      <c r="AH95" s="1496" t="s">
        <v>657</v>
      </c>
    </row>
    <row r="96" spans="2:34" x14ac:dyDescent="0.35">
      <c r="AG96" s="32"/>
      <c r="AH96" s="32"/>
    </row>
    <row r="97" spans="2:35" ht="18.5" x14ac:dyDescent="0.45">
      <c r="B97" s="103" t="s">
        <v>850</v>
      </c>
      <c r="C97" s="109"/>
      <c r="D97" s="109"/>
      <c r="E97" s="110"/>
      <c r="AG97" s="32"/>
      <c r="AH97" s="32"/>
    </row>
    <row r="98" spans="2:35" x14ac:dyDescent="0.35">
      <c r="B98" s="2003"/>
      <c r="C98" s="2004"/>
      <c r="D98" s="1551">
        <v>43497</v>
      </c>
      <c r="E98" s="1551">
        <v>46023</v>
      </c>
      <c r="AG98" s="32"/>
      <c r="AH98" s="32"/>
    </row>
    <row r="99" spans="2:35" x14ac:dyDescent="0.35">
      <c r="B99" s="58" t="s">
        <v>851</v>
      </c>
      <c r="C99" s="111"/>
      <c r="D99" s="1559">
        <f>ROUND(AG101*1.0208,1)</f>
        <v>0</v>
      </c>
      <c r="E99" s="1559">
        <v>40.770000000000003</v>
      </c>
      <c r="G99" s="32">
        <f>ROUND(E99*1.026,1)</f>
        <v>41.8</v>
      </c>
      <c r="AG99" s="109"/>
      <c r="AH99" s="110"/>
    </row>
    <row r="100" spans="2:35" x14ac:dyDescent="0.35">
      <c r="B100" s="58" t="s">
        <v>852</v>
      </c>
      <c r="C100" s="111"/>
      <c r="D100" s="1559">
        <f t="shared" ref="D100:D101" si="17">ROUND(AG102*1.0208,1)</f>
        <v>32.4</v>
      </c>
      <c r="E100" s="1559">
        <v>81.8</v>
      </c>
      <c r="G100" s="32">
        <f t="shared" ref="G100:G101" si="18">ROUND(E100*1.026,1)</f>
        <v>83.9</v>
      </c>
      <c r="AG100" s="1551">
        <v>43497</v>
      </c>
      <c r="AH100" s="1560">
        <v>2022</v>
      </c>
    </row>
    <row r="101" spans="2:35" x14ac:dyDescent="0.35">
      <c r="B101" s="58" t="s">
        <v>737</v>
      </c>
      <c r="C101" s="111"/>
      <c r="D101" s="1559">
        <f t="shared" si="17"/>
        <v>54.1</v>
      </c>
      <c r="E101" s="1559">
        <v>136.16</v>
      </c>
      <c r="G101" s="32">
        <f t="shared" si="18"/>
        <v>139.69999999999999</v>
      </c>
      <c r="AG101" s="1559">
        <v>0</v>
      </c>
      <c r="AH101" s="1559">
        <v>32.4</v>
      </c>
    </row>
    <row r="102" spans="2:35" x14ac:dyDescent="0.35">
      <c r="AG102" s="1559">
        <v>31.7</v>
      </c>
      <c r="AH102" s="1559">
        <v>65</v>
      </c>
    </row>
    <row r="103" spans="2:35" x14ac:dyDescent="0.35">
      <c r="AG103" s="1559">
        <v>53</v>
      </c>
      <c r="AH103" s="1559">
        <v>108.2</v>
      </c>
    </row>
    <row r="105" spans="2:35" ht="18.5" x14ac:dyDescent="0.45">
      <c r="B105" s="103" t="s">
        <v>853</v>
      </c>
      <c r="C105" s="112"/>
      <c r="D105" s="1991" t="str">
        <f>C6</f>
        <v>SWÖ 2026</v>
      </c>
      <c r="E105" s="1992"/>
      <c r="F105" s="1992"/>
      <c r="G105" s="1993"/>
      <c r="H105" s="1994" t="s">
        <v>854</v>
      </c>
      <c r="I105" s="1992"/>
      <c r="J105" s="1992"/>
      <c r="K105" s="1995"/>
    </row>
    <row r="106" spans="2:35" ht="15" customHeight="1" x14ac:dyDescent="0.35">
      <c r="B106" s="59"/>
      <c r="C106" s="60"/>
      <c r="D106" s="1996" t="s">
        <v>855</v>
      </c>
      <c r="E106" s="1989" t="s">
        <v>856</v>
      </c>
      <c r="F106" s="1989" t="s">
        <v>857</v>
      </c>
      <c r="G106" s="1990" t="s">
        <v>91</v>
      </c>
      <c r="H106" s="1996" t="s">
        <v>858</v>
      </c>
      <c r="I106" s="1989" t="s">
        <v>857</v>
      </c>
      <c r="J106" s="1989" t="s">
        <v>859</v>
      </c>
      <c r="K106" s="1989" t="s">
        <v>91</v>
      </c>
    </row>
    <row r="107" spans="2:35" x14ac:dyDescent="0.35">
      <c r="B107" s="35"/>
      <c r="C107" s="8"/>
      <c r="D107" s="1996"/>
      <c r="E107" s="1989"/>
      <c r="F107" s="1989"/>
      <c r="G107" s="1990"/>
      <c r="H107" s="1996"/>
      <c r="I107" s="1989"/>
      <c r="J107" s="1989"/>
      <c r="K107" s="1989"/>
    </row>
    <row r="108" spans="2:35" ht="15" customHeight="1" x14ac:dyDescent="0.35">
      <c r="B108" s="35"/>
      <c r="C108" s="8"/>
      <c r="D108" s="1996"/>
      <c r="E108" s="1989"/>
      <c r="F108" s="1989"/>
      <c r="G108" s="1990"/>
      <c r="H108" s="1996"/>
      <c r="I108" s="1989"/>
      <c r="J108" s="1989"/>
      <c r="K108" s="1989"/>
    </row>
    <row r="109" spans="2:35" x14ac:dyDescent="0.35">
      <c r="B109" s="35"/>
      <c r="C109" s="8"/>
      <c r="D109" s="1996"/>
      <c r="E109" s="1989"/>
      <c r="F109" s="1989"/>
      <c r="G109" s="1990"/>
      <c r="H109" s="1996"/>
      <c r="I109" s="1989"/>
      <c r="J109" s="1989"/>
      <c r="K109" s="1989"/>
      <c r="AG109" s="63"/>
      <c r="AH109" s="64"/>
      <c r="AI109" s="935">
        <v>689.68</v>
      </c>
    </row>
    <row r="110" spans="2:35" x14ac:dyDescent="0.35">
      <c r="B110" s="34"/>
      <c r="C110" s="113"/>
      <c r="D110" s="1996"/>
      <c r="E110" s="1989"/>
      <c r="F110" s="1989"/>
      <c r="G110" s="1990"/>
      <c r="H110" s="1996"/>
      <c r="I110" s="1989"/>
      <c r="J110" s="1989"/>
      <c r="K110" s="1989"/>
      <c r="AG110" s="63"/>
      <c r="AH110" s="935">
        <v>196.49</v>
      </c>
      <c r="AI110" s="65"/>
    </row>
    <row r="111" spans="2:35" x14ac:dyDescent="0.35">
      <c r="B111" s="1786" t="str">
        <f>Einstellungen!D57</f>
        <v>Heimleitung</v>
      </c>
      <c r="C111" s="1857"/>
      <c r="D111" s="1561"/>
      <c r="E111" s="1562"/>
      <c r="F111" s="1563"/>
      <c r="G111" s="1564">
        <f>SUM(D111:F111)</f>
        <v>0</v>
      </c>
      <c r="H111" s="1565"/>
      <c r="I111" s="1566"/>
      <c r="J111" s="1567"/>
      <c r="K111" s="1568">
        <f>SUM(H111:J111)</f>
        <v>0</v>
      </c>
      <c r="L111" s="114"/>
      <c r="AG111" s="63"/>
      <c r="AH111" s="935">
        <v>196.49</v>
      </c>
      <c r="AI111" s="65"/>
    </row>
    <row r="112" spans="2:35" x14ac:dyDescent="0.35">
      <c r="B112" s="1786" t="str">
        <f>Einstellungen!D58</f>
        <v>Verwaltung</v>
      </c>
      <c r="C112" s="1857"/>
      <c r="D112" s="63"/>
      <c r="E112" s="64"/>
      <c r="F112" s="65"/>
      <c r="G112" s="115">
        <f t="shared" ref="G112:G121" si="19">SUM(D112:F112)</f>
        <v>0</v>
      </c>
      <c r="H112" s="740"/>
      <c r="I112" s="741"/>
      <c r="J112" s="742"/>
      <c r="K112" s="116">
        <f t="shared" ref="K112:K121" si="20">SUM(H112:J112)</f>
        <v>0</v>
      </c>
      <c r="AG112" s="63">
        <v>196.49</v>
      </c>
      <c r="AH112" s="935"/>
      <c r="AI112" s="65"/>
    </row>
    <row r="113" spans="1:35" x14ac:dyDescent="0.35">
      <c r="B113" s="1786" t="str">
        <f>Einstellungen!D59</f>
        <v>Pflegedienstleitung</v>
      </c>
      <c r="C113" s="1857"/>
      <c r="D113" s="63"/>
      <c r="E113" s="64"/>
      <c r="F113" s="1618">
        <v>867.91</v>
      </c>
      <c r="G113" s="115">
        <f t="shared" si="19"/>
        <v>867.91</v>
      </c>
      <c r="H113" s="740"/>
      <c r="I113" s="741"/>
      <c r="J113" s="742"/>
      <c r="K113" s="116">
        <f t="shared" si="20"/>
        <v>0</v>
      </c>
      <c r="U113" s="63"/>
      <c r="V113" s="64"/>
      <c r="W113" s="935">
        <f>ROUND(F113*1.026,1)</f>
        <v>890.5</v>
      </c>
      <c r="AG113" s="63"/>
      <c r="AH113" s="64"/>
      <c r="AI113" s="65"/>
    </row>
    <row r="114" spans="1:35" x14ac:dyDescent="0.35">
      <c r="B114" s="1786" t="str">
        <f>Einstellungen!D60</f>
        <v>Diplomiertes Pflegepersonal</v>
      </c>
      <c r="C114" s="1857"/>
      <c r="D114" s="63"/>
      <c r="E114" s="1618">
        <v>247.27</v>
      </c>
      <c r="F114" s="65"/>
      <c r="G114" s="115">
        <f t="shared" si="19"/>
        <v>247.27</v>
      </c>
      <c r="H114" s="740"/>
      <c r="I114" s="741"/>
      <c r="J114" s="742"/>
      <c r="K114" s="116">
        <f t="shared" si="20"/>
        <v>0</v>
      </c>
      <c r="U114" s="63"/>
      <c r="V114" s="935">
        <f>ROUND(E114*1.026,1)</f>
        <v>253.7</v>
      </c>
      <c r="W114" s="65"/>
      <c r="AG114" s="63"/>
      <c r="AH114" s="64"/>
      <c r="AI114" s="65"/>
    </row>
    <row r="115" spans="1:35" x14ac:dyDescent="0.35">
      <c r="B115" s="1786" t="str">
        <f>Einstellungen!D61</f>
        <v>Pflegefachkräfte (FSB "A"  &amp; PFA)</v>
      </c>
      <c r="C115" s="1857"/>
      <c r="D115" s="63"/>
      <c r="E115" s="1618">
        <v>247.27</v>
      </c>
      <c r="F115" s="65"/>
      <c r="G115" s="115">
        <f t="shared" si="19"/>
        <v>247.27</v>
      </c>
      <c r="H115" s="740"/>
      <c r="I115" s="741"/>
      <c r="J115" s="742"/>
      <c r="K115" s="116">
        <f t="shared" si="20"/>
        <v>0</v>
      </c>
      <c r="U115" s="63"/>
      <c r="V115" s="935">
        <f>ROUND(E115*1.026,1)</f>
        <v>253.7</v>
      </c>
      <c r="W115" s="65"/>
      <c r="AG115" s="63"/>
      <c r="AH115" s="64"/>
      <c r="AI115" s="65"/>
    </row>
    <row r="116" spans="1:35" x14ac:dyDescent="0.35">
      <c r="B116" s="1786" t="str">
        <f>Einstellungen!D63</f>
        <v>Pflegehilfskräfte</v>
      </c>
      <c r="C116" s="1857"/>
      <c r="D116" s="1618">
        <v>247.27</v>
      </c>
      <c r="E116" s="935"/>
      <c r="F116" s="65"/>
      <c r="G116" s="115">
        <f t="shared" si="19"/>
        <v>247.27</v>
      </c>
      <c r="H116" s="740"/>
      <c r="I116" s="741"/>
      <c r="J116" s="742"/>
      <c r="K116" s="116">
        <f t="shared" si="20"/>
        <v>0</v>
      </c>
      <c r="U116" s="935">
        <f>ROUND(D116*1.026,1)</f>
        <v>253.7</v>
      </c>
      <c r="V116" s="935"/>
      <c r="W116" s="65"/>
      <c r="AG116" s="63"/>
      <c r="AH116" s="1205"/>
      <c r="AI116" s="65"/>
    </row>
    <row r="117" spans="1:35" x14ac:dyDescent="0.35">
      <c r="B117" s="1786" t="str">
        <f>Einstellungen!D64</f>
        <v>Wäschebetreuung (Leibwäsche)</v>
      </c>
      <c r="C117" s="1857"/>
      <c r="D117" s="63"/>
      <c r="E117" s="64"/>
      <c r="F117" s="65"/>
      <c r="G117" s="115">
        <f t="shared" si="19"/>
        <v>0</v>
      </c>
      <c r="H117" s="740"/>
      <c r="I117" s="741"/>
      <c r="J117" s="742"/>
      <c r="K117" s="116">
        <f t="shared" si="20"/>
        <v>0</v>
      </c>
      <c r="AG117" s="63"/>
      <c r="AH117" s="64"/>
      <c r="AI117" s="65"/>
    </row>
    <row r="118" spans="1:35" x14ac:dyDescent="0.35">
      <c r="B118" s="1786" t="str">
        <f>Einstellungen!D65</f>
        <v>Koch/Köchin</v>
      </c>
      <c r="C118" s="1857"/>
      <c r="D118" s="63"/>
      <c r="E118" s="64"/>
      <c r="F118" s="65"/>
      <c r="G118" s="115">
        <f t="shared" si="19"/>
        <v>0</v>
      </c>
      <c r="H118" s="740"/>
      <c r="I118" s="741"/>
      <c r="J118" s="742"/>
      <c r="K118" s="116">
        <f t="shared" si="20"/>
        <v>0</v>
      </c>
      <c r="AG118" s="66"/>
      <c r="AH118" s="1205"/>
      <c r="AI118" s="935">
        <v>689.68</v>
      </c>
    </row>
    <row r="119" spans="1:35" x14ac:dyDescent="0.35">
      <c r="B119" s="1786" t="str">
        <f>Einstellungen!D66</f>
        <v>Küchenhilfen</v>
      </c>
      <c r="C119" s="1857"/>
      <c r="D119" s="63"/>
      <c r="E119" s="64"/>
      <c r="F119" s="65"/>
      <c r="G119" s="115">
        <f t="shared" si="19"/>
        <v>0</v>
      </c>
      <c r="H119" s="740"/>
      <c r="I119" s="741"/>
      <c r="J119" s="742"/>
      <c r="K119" s="116">
        <f t="shared" si="20"/>
        <v>0</v>
      </c>
    </row>
    <row r="120" spans="1:35" x14ac:dyDescent="0.35">
      <c r="B120" s="1786" t="str">
        <f>Einstellungen!D67</f>
        <v>Reinigungskräfte Unterhaltsreinigung</v>
      </c>
      <c r="C120" s="1857"/>
      <c r="D120" s="63"/>
      <c r="E120" s="1205"/>
      <c r="F120" s="65"/>
      <c r="G120" s="115">
        <f t="shared" si="19"/>
        <v>0</v>
      </c>
      <c r="H120" s="740"/>
      <c r="I120" s="741"/>
      <c r="J120" s="742"/>
      <c r="K120" s="116">
        <f t="shared" si="20"/>
        <v>0</v>
      </c>
    </row>
    <row r="121" spans="1:35" x14ac:dyDescent="0.35">
      <c r="B121" s="1786" t="str">
        <f>Einstellungen!D69</f>
        <v>Hauswartschaft</v>
      </c>
      <c r="C121" s="1857"/>
      <c r="D121" s="63"/>
      <c r="E121" s="64"/>
      <c r="F121" s="65"/>
      <c r="G121" s="115">
        <f t="shared" si="19"/>
        <v>0</v>
      </c>
      <c r="H121" s="740"/>
      <c r="I121" s="741"/>
      <c r="J121" s="742"/>
      <c r="K121" s="116">
        <f t="shared" si="20"/>
        <v>0</v>
      </c>
    </row>
    <row r="122" spans="1:35" x14ac:dyDescent="0.35">
      <c r="B122" s="1786" t="s">
        <v>860</v>
      </c>
      <c r="C122" s="1857"/>
      <c r="D122" s="66"/>
      <c r="E122" s="1205"/>
      <c r="F122" s="1618">
        <v>867.91</v>
      </c>
      <c r="G122" s="117"/>
      <c r="H122" s="743"/>
      <c r="I122" s="744"/>
      <c r="J122" s="745"/>
      <c r="K122" s="118"/>
    </row>
    <row r="123" spans="1:35" x14ac:dyDescent="0.35">
      <c r="E123" s="936"/>
      <c r="F123" s="936"/>
    </row>
    <row r="125" spans="1:35" s="120" customFormat="1" ht="15" thickBot="1" x14ac:dyDescent="0.4">
      <c r="A125" s="119"/>
      <c r="B125" s="1998" t="s">
        <v>861</v>
      </c>
      <c r="C125" s="1999"/>
      <c r="D125" s="1999"/>
      <c r="E125" s="1999"/>
      <c r="F125" s="1999"/>
      <c r="G125" s="1999"/>
      <c r="H125" s="1999"/>
      <c r="I125" s="2000"/>
      <c r="W125" s="121"/>
      <c r="X125" s="122"/>
      <c r="Z125" s="122"/>
      <c r="AA125" s="123"/>
    </row>
    <row r="126" spans="1:35" x14ac:dyDescent="0.35">
      <c r="B126" s="124" t="s">
        <v>862</v>
      </c>
      <c r="C126" s="124" t="s">
        <v>863</v>
      </c>
      <c r="E126" s="125" t="s">
        <v>385</v>
      </c>
      <c r="F126" s="1997" t="s">
        <v>864</v>
      </c>
      <c r="G126" s="1997"/>
      <c r="H126" s="1997"/>
      <c r="I126" s="1997"/>
    </row>
    <row r="127" spans="1:35" x14ac:dyDescent="0.35">
      <c r="B127" s="126" t="str">
        <f t="shared" ref="B127:B144" si="21">$D$63&amp;"/"&amp;B64</f>
        <v>1A/1</v>
      </c>
      <c r="C127" s="127">
        <f t="shared" ref="C127:C144" si="22">D64</f>
        <v>1664.51</v>
      </c>
      <c r="E127" s="128" t="s">
        <v>865</v>
      </c>
      <c r="F127" s="129" t="s">
        <v>385</v>
      </c>
      <c r="G127" s="129" t="s">
        <v>866</v>
      </c>
      <c r="H127" s="129" t="s">
        <v>385</v>
      </c>
      <c r="I127" s="130" t="s">
        <v>385</v>
      </c>
    </row>
    <row r="128" spans="1:35" x14ac:dyDescent="0.35">
      <c r="B128" s="126" t="str">
        <f t="shared" si="21"/>
        <v>1A/3</v>
      </c>
      <c r="C128" s="127">
        <f t="shared" si="22"/>
        <v>1757.44</v>
      </c>
      <c r="E128" s="1569" t="str">
        <f t="shared" ref="E128:E145" si="23">$D$7&amp;"/"&amp;B8</f>
        <v>1/1</v>
      </c>
      <c r="F128" s="1570" t="str">
        <f t="shared" ref="F128:F159" si="24">"SWÖ "&amp;E128</f>
        <v>SWÖ 1/1</v>
      </c>
      <c r="G128" s="1571">
        <f t="shared" ref="G128:G145" si="25">D8</f>
        <v>2206</v>
      </c>
      <c r="H128" s="1572" t="str">
        <f t="shared" ref="H128:H159" si="26">$H$127&amp;" "&amp;E128</f>
        <v>SWÖ 1/1</v>
      </c>
      <c r="I128" s="1573">
        <f t="shared" ref="I128:I145" si="27">D36</f>
        <v>2206</v>
      </c>
    </row>
    <row r="129" spans="2:9" x14ac:dyDescent="0.35">
      <c r="B129" s="126" t="str">
        <f t="shared" si="21"/>
        <v>1A/5</v>
      </c>
      <c r="C129" s="127">
        <f t="shared" si="22"/>
        <v>1805.53</v>
      </c>
      <c r="E129" s="131" t="str">
        <f t="shared" si="23"/>
        <v>1/2</v>
      </c>
      <c r="F129" s="132" t="str">
        <f t="shared" si="24"/>
        <v>SWÖ 1/2</v>
      </c>
      <c r="G129" s="133">
        <f t="shared" si="25"/>
        <v>2229.8000000000002</v>
      </c>
      <c r="H129" s="134" t="str">
        <f t="shared" si="26"/>
        <v>SWÖ 1/2</v>
      </c>
      <c r="I129" s="135">
        <f t="shared" si="27"/>
        <v>2229.8000000000002</v>
      </c>
    </row>
    <row r="130" spans="2:9" x14ac:dyDescent="0.35">
      <c r="B130" s="126" t="str">
        <f t="shared" si="21"/>
        <v>1A/7</v>
      </c>
      <c r="C130" s="127">
        <f t="shared" si="22"/>
        <v>1854.42</v>
      </c>
      <c r="E130" s="131" t="str">
        <f t="shared" si="23"/>
        <v>1/3</v>
      </c>
      <c r="F130" s="132" t="str">
        <f t="shared" si="24"/>
        <v>SWÖ 1/3</v>
      </c>
      <c r="G130" s="133">
        <f t="shared" si="25"/>
        <v>2267.6</v>
      </c>
      <c r="H130" s="134" t="str">
        <f t="shared" si="26"/>
        <v>SWÖ 1/3</v>
      </c>
      <c r="I130" s="135">
        <f t="shared" si="27"/>
        <v>2267.6</v>
      </c>
    </row>
    <row r="131" spans="2:9" x14ac:dyDescent="0.35">
      <c r="B131" s="126" t="str">
        <f t="shared" si="21"/>
        <v>1A/9</v>
      </c>
      <c r="C131" s="127">
        <f t="shared" si="22"/>
        <v>1900.84</v>
      </c>
      <c r="E131" s="131" t="str">
        <f t="shared" si="23"/>
        <v>1/4</v>
      </c>
      <c r="F131" s="132" t="str">
        <f t="shared" si="24"/>
        <v>SWÖ 1/4</v>
      </c>
      <c r="G131" s="133">
        <f t="shared" si="25"/>
        <v>2303.3000000000002</v>
      </c>
      <c r="H131" s="134" t="str">
        <f t="shared" si="26"/>
        <v>SWÖ 1/4</v>
      </c>
      <c r="I131" s="135">
        <f t="shared" si="27"/>
        <v>2303.3000000000002</v>
      </c>
    </row>
    <row r="132" spans="2:9" x14ac:dyDescent="0.35">
      <c r="B132" s="126" t="str">
        <f t="shared" si="21"/>
        <v>1A/11</v>
      </c>
      <c r="C132" s="127">
        <f t="shared" si="22"/>
        <v>1948.94</v>
      </c>
      <c r="E132" s="131" t="str">
        <f t="shared" si="23"/>
        <v>1/5</v>
      </c>
      <c r="F132" s="132" t="str">
        <f t="shared" si="24"/>
        <v>SWÖ 1/5</v>
      </c>
      <c r="G132" s="133">
        <f t="shared" si="25"/>
        <v>2342.6</v>
      </c>
      <c r="H132" s="134" t="str">
        <f t="shared" si="26"/>
        <v>SWÖ 1/5</v>
      </c>
      <c r="I132" s="135">
        <f t="shared" si="27"/>
        <v>2342.6</v>
      </c>
    </row>
    <row r="133" spans="2:9" x14ac:dyDescent="0.35">
      <c r="B133" s="126" t="str">
        <f t="shared" si="21"/>
        <v>1A/13</v>
      </c>
      <c r="C133" s="127">
        <f t="shared" si="22"/>
        <v>1996.17</v>
      </c>
      <c r="E133" s="131" t="str">
        <f t="shared" si="23"/>
        <v>1/6</v>
      </c>
      <c r="F133" s="132" t="str">
        <f t="shared" si="24"/>
        <v>SWÖ 1/6</v>
      </c>
      <c r="G133" s="133">
        <f t="shared" si="25"/>
        <v>2379.9</v>
      </c>
      <c r="H133" s="134" t="str">
        <f t="shared" si="26"/>
        <v>SWÖ 1/6</v>
      </c>
      <c r="I133" s="135">
        <f t="shared" si="27"/>
        <v>2379.9</v>
      </c>
    </row>
    <row r="134" spans="2:9" x14ac:dyDescent="0.35">
      <c r="B134" s="126" t="str">
        <f t="shared" si="21"/>
        <v>1A/15</v>
      </c>
      <c r="C134" s="127">
        <f t="shared" si="22"/>
        <v>2044.26</v>
      </c>
      <c r="E134" s="131" t="str">
        <f t="shared" si="23"/>
        <v>1/7</v>
      </c>
      <c r="F134" s="132" t="str">
        <f t="shared" si="24"/>
        <v>SWÖ 1/7</v>
      </c>
      <c r="G134" s="133">
        <f t="shared" si="25"/>
        <v>2417.6</v>
      </c>
      <c r="H134" s="134" t="str">
        <f t="shared" si="26"/>
        <v>SWÖ 1/7</v>
      </c>
      <c r="I134" s="135">
        <f t="shared" si="27"/>
        <v>2417.6</v>
      </c>
    </row>
    <row r="135" spans="2:9" x14ac:dyDescent="0.35">
      <c r="B135" s="126" t="str">
        <f t="shared" si="21"/>
        <v>1A/17</v>
      </c>
      <c r="C135" s="127">
        <f t="shared" si="22"/>
        <v>2089.89</v>
      </c>
      <c r="E135" s="131" t="str">
        <f t="shared" si="23"/>
        <v>1/8</v>
      </c>
      <c r="F135" s="132" t="str">
        <f t="shared" si="24"/>
        <v>SWÖ 1/8</v>
      </c>
      <c r="G135" s="133">
        <f t="shared" si="25"/>
        <v>2455.3000000000002</v>
      </c>
      <c r="H135" s="134" t="str">
        <f t="shared" si="26"/>
        <v>SWÖ 1/8</v>
      </c>
      <c r="I135" s="135">
        <f t="shared" si="27"/>
        <v>2455.3000000000002</v>
      </c>
    </row>
    <row r="136" spans="2:9" x14ac:dyDescent="0.35">
      <c r="B136" s="126" t="str">
        <f t="shared" si="21"/>
        <v>1A/19</v>
      </c>
      <c r="C136" s="127">
        <f t="shared" si="22"/>
        <v>2138.92</v>
      </c>
      <c r="E136" s="131" t="str">
        <f t="shared" si="23"/>
        <v>1/9</v>
      </c>
      <c r="F136" s="132" t="str">
        <f t="shared" si="24"/>
        <v>SWÖ 1/9</v>
      </c>
      <c r="G136" s="133">
        <f t="shared" si="25"/>
        <v>2492.8000000000002</v>
      </c>
      <c r="H136" s="134" t="str">
        <f t="shared" si="26"/>
        <v>SWÖ 1/9</v>
      </c>
      <c r="I136" s="135">
        <f t="shared" si="27"/>
        <v>2492.8000000000002</v>
      </c>
    </row>
    <row r="137" spans="2:9" x14ac:dyDescent="0.35">
      <c r="B137" s="126" t="str">
        <f t="shared" si="21"/>
        <v>1A/21</v>
      </c>
      <c r="C137" s="127">
        <f t="shared" si="22"/>
        <v>2185.5</v>
      </c>
      <c r="E137" s="131" t="str">
        <f t="shared" si="23"/>
        <v>1/10</v>
      </c>
      <c r="F137" s="132" t="str">
        <f t="shared" si="24"/>
        <v>SWÖ 1/10</v>
      </c>
      <c r="G137" s="133">
        <f t="shared" si="25"/>
        <v>2530.4</v>
      </c>
      <c r="H137" s="134" t="str">
        <f t="shared" si="26"/>
        <v>SWÖ 1/10</v>
      </c>
      <c r="I137" s="135">
        <f t="shared" si="27"/>
        <v>2530.4</v>
      </c>
    </row>
    <row r="138" spans="2:9" x14ac:dyDescent="0.35">
      <c r="B138" s="126" t="str">
        <f t="shared" si="21"/>
        <v>1A/23</v>
      </c>
      <c r="C138" s="127">
        <f t="shared" si="22"/>
        <v>2235.34</v>
      </c>
      <c r="E138" s="131" t="str">
        <f t="shared" si="23"/>
        <v>1/11</v>
      </c>
      <c r="F138" s="132" t="str">
        <f t="shared" si="24"/>
        <v>SWÖ 1/11</v>
      </c>
      <c r="G138" s="133">
        <f t="shared" si="25"/>
        <v>2560.1</v>
      </c>
      <c r="H138" s="134" t="str">
        <f t="shared" si="26"/>
        <v>SWÖ 1/11</v>
      </c>
      <c r="I138" s="135">
        <f t="shared" si="27"/>
        <v>2560.1</v>
      </c>
    </row>
    <row r="139" spans="2:9" x14ac:dyDescent="0.35">
      <c r="B139" s="126" t="str">
        <f t="shared" si="21"/>
        <v>1A/25</v>
      </c>
      <c r="C139" s="127">
        <f t="shared" si="22"/>
        <v>2283.4499999999998</v>
      </c>
      <c r="E139" s="131" t="str">
        <f t="shared" si="23"/>
        <v>1/12</v>
      </c>
      <c r="F139" s="132" t="str">
        <f t="shared" si="24"/>
        <v>SWÖ 1/12</v>
      </c>
      <c r="G139" s="133">
        <f t="shared" si="25"/>
        <v>2589.9</v>
      </c>
      <c r="H139" s="134" t="str">
        <f t="shared" si="26"/>
        <v>SWÖ 1/12</v>
      </c>
      <c r="I139" s="135">
        <f t="shared" si="27"/>
        <v>2589.9</v>
      </c>
    </row>
    <row r="140" spans="2:9" x14ac:dyDescent="0.35">
      <c r="B140" s="126" t="str">
        <f t="shared" si="21"/>
        <v>1A/27</v>
      </c>
      <c r="C140" s="127">
        <f t="shared" si="22"/>
        <v>2333.7199999999998</v>
      </c>
      <c r="E140" s="131" t="str">
        <f t="shared" si="23"/>
        <v>1/13</v>
      </c>
      <c r="F140" s="132" t="str">
        <f t="shared" si="24"/>
        <v>SWÖ 1/13</v>
      </c>
      <c r="G140" s="133">
        <f t="shared" si="25"/>
        <v>2616.3000000000002</v>
      </c>
      <c r="H140" s="134" t="str">
        <f t="shared" si="26"/>
        <v>SWÖ 1/13</v>
      </c>
      <c r="I140" s="135">
        <f t="shared" si="27"/>
        <v>2616.3000000000002</v>
      </c>
    </row>
    <row r="141" spans="2:9" x14ac:dyDescent="0.35">
      <c r="B141" s="126" t="str">
        <f t="shared" si="21"/>
        <v>1A/29</v>
      </c>
      <c r="C141" s="127">
        <f t="shared" si="22"/>
        <v>2382.6799999999998</v>
      </c>
      <c r="E141" s="131" t="str">
        <f t="shared" si="23"/>
        <v>1/14</v>
      </c>
      <c r="F141" s="132" t="str">
        <f t="shared" si="24"/>
        <v>SWÖ 1/14</v>
      </c>
      <c r="G141" s="133">
        <f t="shared" si="25"/>
        <v>2646</v>
      </c>
      <c r="H141" s="134" t="str">
        <f t="shared" si="26"/>
        <v>SWÖ 1/14</v>
      </c>
      <c r="I141" s="135">
        <f t="shared" si="27"/>
        <v>2646</v>
      </c>
    </row>
    <row r="142" spans="2:9" x14ac:dyDescent="0.35">
      <c r="B142" s="126" t="str">
        <f t="shared" si="21"/>
        <v>1A/31</v>
      </c>
      <c r="C142" s="127">
        <f t="shared" si="22"/>
        <v>2431.58</v>
      </c>
      <c r="E142" s="131" t="str">
        <f t="shared" si="23"/>
        <v>1/15</v>
      </c>
      <c r="F142" s="132" t="str">
        <f t="shared" si="24"/>
        <v>SWÖ 1/15</v>
      </c>
      <c r="G142" s="133">
        <f t="shared" si="25"/>
        <v>2673.2</v>
      </c>
      <c r="H142" s="134" t="str">
        <f t="shared" si="26"/>
        <v>SWÖ 1/15</v>
      </c>
      <c r="I142" s="135">
        <f t="shared" si="27"/>
        <v>2673.2</v>
      </c>
    </row>
    <row r="143" spans="2:9" x14ac:dyDescent="0.35">
      <c r="B143" s="126" t="str">
        <f t="shared" si="21"/>
        <v>1A/33</v>
      </c>
      <c r="C143" s="127">
        <f t="shared" si="22"/>
        <v>2479.71</v>
      </c>
      <c r="E143" s="131" t="str">
        <f t="shared" si="23"/>
        <v>1/16</v>
      </c>
      <c r="F143" s="132" t="str">
        <f t="shared" si="24"/>
        <v>SWÖ 1/16</v>
      </c>
      <c r="G143" s="133">
        <f t="shared" si="25"/>
        <v>2702.3</v>
      </c>
      <c r="H143" s="134" t="str">
        <f t="shared" si="26"/>
        <v>SWÖ 1/16</v>
      </c>
      <c r="I143" s="135">
        <f t="shared" si="27"/>
        <v>2702.3</v>
      </c>
    </row>
    <row r="144" spans="2:9" x14ac:dyDescent="0.35">
      <c r="B144" s="126" t="str">
        <f t="shared" si="21"/>
        <v>1A/35</v>
      </c>
      <c r="C144" s="127">
        <f t="shared" si="22"/>
        <v>2528.6</v>
      </c>
      <c r="E144" s="131" t="str">
        <f t="shared" si="23"/>
        <v>1/17</v>
      </c>
      <c r="F144" s="132" t="str">
        <f t="shared" si="24"/>
        <v>SWÖ 1/17</v>
      </c>
      <c r="G144" s="133">
        <f t="shared" si="25"/>
        <v>2731.7</v>
      </c>
      <c r="H144" s="134" t="str">
        <f t="shared" si="26"/>
        <v>SWÖ 1/17</v>
      </c>
      <c r="I144" s="135">
        <f t="shared" si="27"/>
        <v>2731.7</v>
      </c>
    </row>
    <row r="145" spans="2:9" x14ac:dyDescent="0.35">
      <c r="B145" s="126" t="str">
        <f t="shared" ref="B145:B162" si="28">$E$63&amp;"/"&amp;B64</f>
        <v>1B/1</v>
      </c>
      <c r="C145" s="136">
        <f t="shared" ref="C145:C162" si="29">E64</f>
        <v>1564.55</v>
      </c>
      <c r="E145" s="131" t="str">
        <f t="shared" si="23"/>
        <v>1/18</v>
      </c>
      <c r="F145" s="132" t="str">
        <f t="shared" si="24"/>
        <v>SWÖ 1/18</v>
      </c>
      <c r="G145" s="133">
        <f t="shared" si="25"/>
        <v>2761.5</v>
      </c>
      <c r="H145" s="134" t="str">
        <f t="shared" si="26"/>
        <v>SWÖ 1/18</v>
      </c>
      <c r="I145" s="135">
        <f t="shared" si="27"/>
        <v>2761.5</v>
      </c>
    </row>
    <row r="146" spans="2:9" x14ac:dyDescent="0.35">
      <c r="B146" s="126" t="str">
        <f t="shared" si="28"/>
        <v>1B/3</v>
      </c>
      <c r="C146" s="136">
        <f t="shared" si="29"/>
        <v>1637.89</v>
      </c>
      <c r="E146" s="131" t="str">
        <f t="shared" ref="E146:E163" si="30">$E$7&amp;"/"&amp;B8</f>
        <v>2/1</v>
      </c>
      <c r="F146" s="132" t="str">
        <f t="shared" si="24"/>
        <v>SWÖ 2/1</v>
      </c>
      <c r="G146" s="133">
        <f t="shared" ref="G146:G163" si="31">E8</f>
        <v>2286.1999999999998</v>
      </c>
      <c r="H146" s="134" t="str">
        <f t="shared" si="26"/>
        <v>SWÖ 2/1</v>
      </c>
      <c r="I146" s="135">
        <f t="shared" ref="I146:I163" si="32">E36</f>
        <v>2286.1999999999998</v>
      </c>
    </row>
    <row r="147" spans="2:9" x14ac:dyDescent="0.35">
      <c r="B147" s="126" t="str">
        <f t="shared" si="28"/>
        <v>1B/5</v>
      </c>
      <c r="C147" s="136">
        <f t="shared" si="29"/>
        <v>1673.68</v>
      </c>
      <c r="E147" s="131" t="str">
        <f t="shared" si="30"/>
        <v>2/2</v>
      </c>
      <c r="F147" s="132" t="str">
        <f t="shared" si="24"/>
        <v>SWÖ 2/2</v>
      </c>
      <c r="G147" s="133">
        <f t="shared" si="31"/>
        <v>2325.1999999999998</v>
      </c>
      <c r="H147" s="134" t="str">
        <f t="shared" si="26"/>
        <v>SWÖ 2/2</v>
      </c>
      <c r="I147" s="135">
        <f t="shared" si="32"/>
        <v>2325.1999999999998</v>
      </c>
    </row>
    <row r="148" spans="2:9" x14ac:dyDescent="0.35">
      <c r="B148" s="126" t="str">
        <f t="shared" si="28"/>
        <v>1B/7</v>
      </c>
      <c r="C148" s="136">
        <f t="shared" si="29"/>
        <v>1711.24</v>
      </c>
      <c r="E148" s="131" t="str">
        <f t="shared" si="30"/>
        <v>2/3</v>
      </c>
      <c r="F148" s="132" t="str">
        <f t="shared" si="24"/>
        <v>SWÖ 2/3</v>
      </c>
      <c r="G148" s="133">
        <f t="shared" si="31"/>
        <v>2364.5</v>
      </c>
      <c r="H148" s="134" t="str">
        <f t="shared" si="26"/>
        <v>SWÖ 2/3</v>
      </c>
      <c r="I148" s="135">
        <f t="shared" si="32"/>
        <v>2364.5</v>
      </c>
    </row>
    <row r="149" spans="2:9" x14ac:dyDescent="0.35">
      <c r="B149" s="126" t="str">
        <f t="shared" si="28"/>
        <v>1B/9</v>
      </c>
      <c r="C149" s="136">
        <f t="shared" si="29"/>
        <v>1749.51</v>
      </c>
      <c r="E149" s="131" t="str">
        <f t="shared" si="30"/>
        <v>2/4</v>
      </c>
      <c r="F149" s="132" t="str">
        <f t="shared" si="24"/>
        <v>SWÖ 2/4</v>
      </c>
      <c r="G149" s="133">
        <f t="shared" si="31"/>
        <v>2403.6999999999998</v>
      </c>
      <c r="H149" s="134" t="str">
        <f t="shared" si="26"/>
        <v>SWÖ 2/4</v>
      </c>
      <c r="I149" s="135">
        <f t="shared" si="32"/>
        <v>2403.6999999999998</v>
      </c>
    </row>
    <row r="150" spans="2:9" x14ac:dyDescent="0.35">
      <c r="B150" s="126" t="str">
        <f t="shared" si="28"/>
        <v>1B/11</v>
      </c>
      <c r="C150" s="136">
        <f t="shared" si="29"/>
        <v>1786.98</v>
      </c>
      <c r="E150" s="131" t="str">
        <f t="shared" si="30"/>
        <v>2/5</v>
      </c>
      <c r="F150" s="132" t="str">
        <f t="shared" si="24"/>
        <v>SWÖ 2/5</v>
      </c>
      <c r="G150" s="133">
        <f t="shared" si="31"/>
        <v>2445.9</v>
      </c>
      <c r="H150" s="134" t="str">
        <f t="shared" si="26"/>
        <v>SWÖ 2/5</v>
      </c>
      <c r="I150" s="135">
        <f t="shared" si="32"/>
        <v>2445.9</v>
      </c>
    </row>
    <row r="151" spans="2:9" x14ac:dyDescent="0.35">
      <c r="B151" s="126" t="str">
        <f t="shared" si="28"/>
        <v>1B/13</v>
      </c>
      <c r="C151" s="136">
        <f t="shared" si="29"/>
        <v>1824.45</v>
      </c>
      <c r="E151" s="131" t="str">
        <f t="shared" si="30"/>
        <v>2/6</v>
      </c>
      <c r="F151" s="132" t="str">
        <f t="shared" si="24"/>
        <v>SWÖ 2/6</v>
      </c>
      <c r="G151" s="133">
        <f t="shared" si="31"/>
        <v>2485</v>
      </c>
      <c r="H151" s="134" t="str">
        <f t="shared" si="26"/>
        <v>SWÖ 2/6</v>
      </c>
      <c r="I151" s="135">
        <f t="shared" si="32"/>
        <v>2485</v>
      </c>
    </row>
    <row r="152" spans="2:9" x14ac:dyDescent="0.35">
      <c r="B152" s="126" t="str">
        <f t="shared" si="28"/>
        <v>1B/15</v>
      </c>
      <c r="C152" s="136">
        <f t="shared" si="29"/>
        <v>1862.81</v>
      </c>
      <c r="E152" s="131" t="str">
        <f t="shared" si="30"/>
        <v>2/7</v>
      </c>
      <c r="F152" s="132" t="str">
        <f t="shared" si="24"/>
        <v>SWÖ 2/7</v>
      </c>
      <c r="G152" s="133">
        <f t="shared" si="31"/>
        <v>2524.1999999999998</v>
      </c>
      <c r="H152" s="134" t="str">
        <f t="shared" si="26"/>
        <v>SWÖ 2/7</v>
      </c>
      <c r="I152" s="135">
        <f t="shared" si="32"/>
        <v>2524.1999999999998</v>
      </c>
    </row>
    <row r="153" spans="2:9" x14ac:dyDescent="0.35">
      <c r="B153" s="126" t="str">
        <f t="shared" si="28"/>
        <v>1B/17</v>
      </c>
      <c r="C153" s="136">
        <f t="shared" si="29"/>
        <v>1900.28</v>
      </c>
      <c r="E153" s="131" t="str">
        <f t="shared" si="30"/>
        <v>2/8</v>
      </c>
      <c r="F153" s="132" t="str">
        <f t="shared" si="24"/>
        <v>SWÖ 2/8</v>
      </c>
      <c r="G153" s="133">
        <f t="shared" si="31"/>
        <v>2563.3000000000002</v>
      </c>
      <c r="H153" s="134" t="str">
        <f t="shared" si="26"/>
        <v>SWÖ 2/8</v>
      </c>
      <c r="I153" s="135">
        <f t="shared" si="32"/>
        <v>2563.3000000000002</v>
      </c>
    </row>
    <row r="154" spans="2:9" x14ac:dyDescent="0.35">
      <c r="B154" s="126" t="str">
        <f t="shared" si="28"/>
        <v>1B/19</v>
      </c>
      <c r="C154" s="136">
        <f t="shared" si="29"/>
        <v>1936.95</v>
      </c>
      <c r="E154" s="131" t="str">
        <f t="shared" si="30"/>
        <v>2/9</v>
      </c>
      <c r="F154" s="132" t="str">
        <f t="shared" si="24"/>
        <v>SWÖ 2/9</v>
      </c>
      <c r="G154" s="133">
        <f t="shared" si="31"/>
        <v>2602.3000000000002</v>
      </c>
      <c r="H154" s="134" t="str">
        <f t="shared" si="26"/>
        <v>SWÖ 2/9</v>
      </c>
      <c r="I154" s="135">
        <f t="shared" si="32"/>
        <v>2602.3000000000002</v>
      </c>
    </row>
    <row r="155" spans="2:9" x14ac:dyDescent="0.35">
      <c r="B155" s="126" t="str">
        <f t="shared" si="28"/>
        <v>1B/21</v>
      </c>
      <c r="C155" s="136">
        <f t="shared" si="29"/>
        <v>1975.22</v>
      </c>
      <c r="E155" s="131" t="str">
        <f t="shared" si="30"/>
        <v>2/10</v>
      </c>
      <c r="F155" s="132" t="str">
        <f t="shared" si="24"/>
        <v>SWÖ 2/10</v>
      </c>
      <c r="G155" s="133">
        <f t="shared" si="31"/>
        <v>2644.6</v>
      </c>
      <c r="H155" s="134" t="str">
        <f t="shared" si="26"/>
        <v>SWÖ 2/10</v>
      </c>
      <c r="I155" s="135">
        <f t="shared" si="32"/>
        <v>2644.6</v>
      </c>
    </row>
    <row r="156" spans="2:9" x14ac:dyDescent="0.35">
      <c r="B156" s="126" t="str">
        <f t="shared" si="28"/>
        <v>1B/23</v>
      </c>
      <c r="C156" s="136">
        <f t="shared" si="29"/>
        <v>2012.78</v>
      </c>
      <c r="E156" s="131" t="str">
        <f t="shared" si="30"/>
        <v>2/11</v>
      </c>
      <c r="F156" s="132" t="str">
        <f t="shared" si="24"/>
        <v>SWÖ 2/11</v>
      </c>
      <c r="G156" s="133">
        <f t="shared" si="31"/>
        <v>2673.2</v>
      </c>
      <c r="H156" s="134" t="str">
        <f t="shared" si="26"/>
        <v>SWÖ 2/11</v>
      </c>
      <c r="I156" s="135">
        <f t="shared" si="32"/>
        <v>2673.2</v>
      </c>
    </row>
    <row r="157" spans="2:9" x14ac:dyDescent="0.35">
      <c r="B157" s="126" t="str">
        <f t="shared" si="28"/>
        <v>1B/25</v>
      </c>
      <c r="C157" s="136">
        <f t="shared" si="29"/>
        <v>2051.0500000000002</v>
      </c>
      <c r="E157" s="131" t="str">
        <f t="shared" si="30"/>
        <v>2/12</v>
      </c>
      <c r="F157" s="132" t="str">
        <f t="shared" si="24"/>
        <v>SWÖ 2/12</v>
      </c>
      <c r="G157" s="133">
        <f t="shared" si="31"/>
        <v>2702.3</v>
      </c>
      <c r="H157" s="134" t="str">
        <f t="shared" si="26"/>
        <v>SWÖ 2/12</v>
      </c>
      <c r="I157" s="135">
        <f t="shared" si="32"/>
        <v>2702.3</v>
      </c>
    </row>
    <row r="158" spans="2:9" x14ac:dyDescent="0.35">
      <c r="B158" s="126" t="str">
        <f t="shared" si="28"/>
        <v>1B/27</v>
      </c>
      <c r="C158" s="136">
        <f t="shared" si="29"/>
        <v>2089.33</v>
      </c>
      <c r="E158" s="131" t="str">
        <f t="shared" si="30"/>
        <v>2/13</v>
      </c>
      <c r="F158" s="132" t="str">
        <f t="shared" si="24"/>
        <v>SWÖ 2/13</v>
      </c>
      <c r="G158" s="133">
        <f t="shared" si="31"/>
        <v>2734.9</v>
      </c>
      <c r="H158" s="134" t="str">
        <f t="shared" si="26"/>
        <v>SWÖ 2/13</v>
      </c>
      <c r="I158" s="135">
        <f t="shared" si="32"/>
        <v>2734.9</v>
      </c>
    </row>
    <row r="159" spans="2:9" x14ac:dyDescent="0.35">
      <c r="B159" s="126" t="str">
        <f t="shared" si="28"/>
        <v>1B/29</v>
      </c>
      <c r="C159" s="136">
        <f t="shared" si="29"/>
        <v>2127.2800000000002</v>
      </c>
      <c r="E159" s="131" t="str">
        <f t="shared" si="30"/>
        <v>2/14</v>
      </c>
      <c r="F159" s="132" t="str">
        <f t="shared" si="24"/>
        <v>SWÖ 2/14</v>
      </c>
      <c r="G159" s="133">
        <f t="shared" si="31"/>
        <v>2765.2</v>
      </c>
      <c r="H159" s="134" t="str">
        <f t="shared" si="26"/>
        <v>SWÖ 2/14</v>
      </c>
      <c r="I159" s="135">
        <f t="shared" si="32"/>
        <v>2765.2</v>
      </c>
    </row>
    <row r="160" spans="2:9" x14ac:dyDescent="0.35">
      <c r="B160" s="126" t="str">
        <f t="shared" si="28"/>
        <v>1B/31</v>
      </c>
      <c r="C160" s="136">
        <f t="shared" si="29"/>
        <v>2166.89</v>
      </c>
      <c r="E160" s="131" t="str">
        <f t="shared" si="30"/>
        <v>2/15</v>
      </c>
      <c r="F160" s="132" t="str">
        <f t="shared" ref="F160:F191" si="33">"SWÖ "&amp;E160</f>
        <v>SWÖ 2/15</v>
      </c>
      <c r="G160" s="133">
        <f t="shared" si="31"/>
        <v>2801.8</v>
      </c>
      <c r="H160" s="134" t="str">
        <f t="shared" ref="H160:H191" si="34">$H$127&amp;" "&amp;E160</f>
        <v>SWÖ 2/15</v>
      </c>
      <c r="I160" s="135">
        <f t="shared" si="32"/>
        <v>2801.8</v>
      </c>
    </row>
    <row r="161" spans="2:9" x14ac:dyDescent="0.35">
      <c r="B161" s="126" t="str">
        <f t="shared" si="28"/>
        <v>1B/33</v>
      </c>
      <c r="C161" s="136">
        <f t="shared" si="29"/>
        <v>2204.86</v>
      </c>
      <c r="E161" s="131" t="str">
        <f t="shared" si="30"/>
        <v>2/16</v>
      </c>
      <c r="F161" s="132" t="str">
        <f t="shared" si="33"/>
        <v>SWÖ 2/16</v>
      </c>
      <c r="G161" s="133">
        <f t="shared" si="31"/>
        <v>2833.5</v>
      </c>
      <c r="H161" s="134" t="str">
        <f t="shared" si="34"/>
        <v>SWÖ 2/16</v>
      </c>
      <c r="I161" s="135">
        <f t="shared" si="32"/>
        <v>2833.5</v>
      </c>
    </row>
    <row r="162" spans="2:9" x14ac:dyDescent="0.35">
      <c r="B162" s="126" t="str">
        <f t="shared" si="28"/>
        <v>1B/35</v>
      </c>
      <c r="C162" s="136">
        <f t="shared" si="29"/>
        <v>2244.48</v>
      </c>
      <c r="E162" s="131" t="str">
        <f t="shared" si="30"/>
        <v>2/17</v>
      </c>
      <c r="F162" s="132" t="str">
        <f t="shared" si="33"/>
        <v>SWÖ 2/17</v>
      </c>
      <c r="G162" s="133">
        <f t="shared" si="31"/>
        <v>2867.2</v>
      </c>
      <c r="H162" s="134" t="str">
        <f t="shared" si="34"/>
        <v>SWÖ 2/17</v>
      </c>
      <c r="I162" s="135">
        <f t="shared" si="32"/>
        <v>2867.2</v>
      </c>
    </row>
    <row r="163" spans="2:9" x14ac:dyDescent="0.35">
      <c r="B163" s="126" t="str">
        <f t="shared" ref="B163:B169" si="35">$F$63&amp;"/"&amp;B64</f>
        <v>1C/1</v>
      </c>
      <c r="C163" s="136">
        <f t="shared" ref="C163:C169" si="36">F64</f>
        <v>1521.94</v>
      </c>
      <c r="E163" s="131" t="str">
        <f t="shared" si="30"/>
        <v>2/18</v>
      </c>
      <c r="F163" s="132" t="str">
        <f t="shared" si="33"/>
        <v>SWÖ 2/18</v>
      </c>
      <c r="G163" s="133">
        <f t="shared" si="31"/>
        <v>2900.5</v>
      </c>
      <c r="H163" s="134" t="str">
        <f t="shared" si="34"/>
        <v>SWÖ 2/18</v>
      </c>
      <c r="I163" s="135">
        <f t="shared" si="32"/>
        <v>2900.5</v>
      </c>
    </row>
    <row r="164" spans="2:9" x14ac:dyDescent="0.35">
      <c r="B164" s="126" t="str">
        <f t="shared" si="35"/>
        <v>1C/3</v>
      </c>
      <c r="C164" s="136">
        <f t="shared" si="36"/>
        <v>1587.14</v>
      </c>
      <c r="E164" s="131" t="s">
        <v>867</v>
      </c>
      <c r="F164" s="132" t="str">
        <f t="shared" si="33"/>
        <v>SWÖ 3/1</v>
      </c>
      <c r="G164" s="133">
        <f t="shared" ref="G164:G181" si="37">F8</f>
        <v>2390.8000000000002</v>
      </c>
      <c r="H164" s="134" t="str">
        <f t="shared" si="34"/>
        <v>SWÖ 3/1</v>
      </c>
      <c r="I164" s="135">
        <f t="shared" ref="I164:I181" si="38">F36</f>
        <v>2390.8000000000002</v>
      </c>
    </row>
    <row r="165" spans="2:9" x14ac:dyDescent="0.35">
      <c r="B165" s="126" t="str">
        <f t="shared" si="35"/>
        <v>1C/5</v>
      </c>
      <c r="C165" s="136">
        <f t="shared" si="36"/>
        <v>1618.05</v>
      </c>
      <c r="E165" s="131" t="s">
        <v>868</v>
      </c>
      <c r="F165" s="132" t="str">
        <f t="shared" si="33"/>
        <v>SWÖ 3/2</v>
      </c>
      <c r="G165" s="133">
        <f t="shared" si="37"/>
        <v>2430.1</v>
      </c>
      <c r="H165" s="134" t="str">
        <f t="shared" si="34"/>
        <v>SWÖ 3/2</v>
      </c>
      <c r="I165" s="135">
        <f t="shared" si="38"/>
        <v>2430.1</v>
      </c>
    </row>
    <row r="166" spans="2:9" x14ac:dyDescent="0.35">
      <c r="B166" s="126" t="str">
        <f t="shared" si="35"/>
        <v>1C/7</v>
      </c>
      <c r="C166" s="136">
        <f t="shared" si="36"/>
        <v>1649.86</v>
      </c>
      <c r="E166" s="131" t="s">
        <v>869</v>
      </c>
      <c r="F166" s="132" t="str">
        <f t="shared" si="33"/>
        <v>SWÖ 3/3</v>
      </c>
      <c r="G166" s="133">
        <f t="shared" si="37"/>
        <v>2474</v>
      </c>
      <c r="H166" s="134" t="str">
        <f t="shared" si="34"/>
        <v>SWÖ 3/3</v>
      </c>
      <c r="I166" s="135">
        <f t="shared" si="38"/>
        <v>2474</v>
      </c>
    </row>
    <row r="167" spans="2:9" x14ac:dyDescent="0.35">
      <c r="B167" s="126" t="str">
        <f t="shared" si="35"/>
        <v>1C/9</v>
      </c>
      <c r="C167" s="136">
        <f t="shared" si="36"/>
        <v>1684.13</v>
      </c>
      <c r="E167" s="131" t="s">
        <v>870</v>
      </c>
      <c r="F167" s="132" t="str">
        <f t="shared" si="33"/>
        <v>SWÖ 3/4</v>
      </c>
      <c r="G167" s="133">
        <f t="shared" si="37"/>
        <v>2516.1999999999998</v>
      </c>
      <c r="H167" s="134" t="str">
        <f t="shared" si="34"/>
        <v>SWÖ 3/4</v>
      </c>
      <c r="I167" s="135">
        <f t="shared" si="38"/>
        <v>2516.1999999999998</v>
      </c>
    </row>
    <row r="168" spans="2:9" x14ac:dyDescent="0.35">
      <c r="B168" s="126" t="str">
        <f t="shared" si="35"/>
        <v>1C/11</v>
      </c>
      <c r="C168" s="136">
        <f t="shared" si="36"/>
        <v>1717.53</v>
      </c>
      <c r="E168" s="131" t="s">
        <v>871</v>
      </c>
      <c r="F168" s="132" t="str">
        <f t="shared" si="33"/>
        <v>SWÖ 3/5</v>
      </c>
      <c r="G168" s="133">
        <f t="shared" si="37"/>
        <v>2556.6999999999998</v>
      </c>
      <c r="H168" s="134" t="str">
        <f t="shared" si="34"/>
        <v>SWÖ 3/5</v>
      </c>
      <c r="I168" s="135">
        <f t="shared" si="38"/>
        <v>2556.6999999999998</v>
      </c>
    </row>
    <row r="169" spans="2:9" x14ac:dyDescent="0.35">
      <c r="B169" s="126" t="str">
        <f t="shared" si="35"/>
        <v>1C/13</v>
      </c>
      <c r="C169" s="136">
        <f t="shared" si="36"/>
        <v>1751.72</v>
      </c>
      <c r="E169" s="131" t="s">
        <v>872</v>
      </c>
      <c r="F169" s="132" t="str">
        <f t="shared" si="33"/>
        <v>SWÖ 3/6</v>
      </c>
      <c r="G169" s="133">
        <f t="shared" si="37"/>
        <v>2599.3000000000002</v>
      </c>
      <c r="H169" s="134" t="str">
        <f t="shared" si="34"/>
        <v>SWÖ 3/6</v>
      </c>
      <c r="I169" s="135">
        <f t="shared" si="38"/>
        <v>2599.3000000000002</v>
      </c>
    </row>
    <row r="170" spans="2:9" x14ac:dyDescent="0.35">
      <c r="B170" s="126" t="str">
        <f t="shared" ref="B170:B175" si="39">$F$63&amp;"/"&amp;B76</f>
        <v>1C/25</v>
      </c>
      <c r="C170" s="136">
        <f t="shared" ref="C170:C175" si="40">F76</f>
        <v>1955.47</v>
      </c>
      <c r="E170" s="131" t="s">
        <v>873</v>
      </c>
      <c r="F170" s="132" t="str">
        <f t="shared" si="33"/>
        <v>SWÖ 3/7</v>
      </c>
      <c r="G170" s="133">
        <f t="shared" si="37"/>
        <v>2641.5</v>
      </c>
      <c r="H170" s="134" t="str">
        <f t="shared" si="34"/>
        <v>SWÖ 3/7</v>
      </c>
      <c r="I170" s="135">
        <f t="shared" si="38"/>
        <v>2641.5</v>
      </c>
    </row>
    <row r="171" spans="2:9" x14ac:dyDescent="0.35">
      <c r="B171" s="126" t="str">
        <f t="shared" si="39"/>
        <v>1C/27</v>
      </c>
      <c r="C171" s="136">
        <f t="shared" si="40"/>
        <v>1988.87</v>
      </c>
      <c r="E171" s="131" t="s">
        <v>874</v>
      </c>
      <c r="F171" s="132" t="str">
        <f t="shared" si="33"/>
        <v>SWÖ 3/8</v>
      </c>
      <c r="G171" s="133">
        <f t="shared" si="37"/>
        <v>2682.7</v>
      </c>
      <c r="H171" s="134" t="str">
        <f t="shared" si="34"/>
        <v>SWÖ 3/8</v>
      </c>
      <c r="I171" s="135">
        <f t="shared" si="38"/>
        <v>2682.7</v>
      </c>
    </row>
    <row r="172" spans="2:9" x14ac:dyDescent="0.35">
      <c r="B172" s="126" t="str">
        <f t="shared" si="39"/>
        <v>1C/29</v>
      </c>
      <c r="C172" s="136">
        <f t="shared" si="40"/>
        <v>2021.47</v>
      </c>
      <c r="E172" s="131" t="s">
        <v>875</v>
      </c>
      <c r="F172" s="132" t="str">
        <f t="shared" si="33"/>
        <v>SWÖ 3/9</v>
      </c>
      <c r="G172" s="133">
        <f t="shared" si="37"/>
        <v>2726.7</v>
      </c>
      <c r="H172" s="134" t="str">
        <f t="shared" si="34"/>
        <v>SWÖ 3/9</v>
      </c>
      <c r="I172" s="135">
        <f t="shared" si="38"/>
        <v>2726.7</v>
      </c>
    </row>
    <row r="173" spans="2:9" x14ac:dyDescent="0.35">
      <c r="B173" s="126" t="str">
        <f t="shared" si="39"/>
        <v>1C/31</v>
      </c>
      <c r="C173" s="136">
        <f t="shared" si="40"/>
        <v>2054.12</v>
      </c>
      <c r="E173" s="131" t="s">
        <v>876</v>
      </c>
      <c r="F173" s="132" t="str">
        <f t="shared" si="33"/>
        <v>SWÖ 3/10</v>
      </c>
      <c r="G173" s="133">
        <f t="shared" si="37"/>
        <v>2772.1</v>
      </c>
      <c r="H173" s="134" t="str">
        <f t="shared" si="34"/>
        <v>SWÖ 3/10</v>
      </c>
      <c r="I173" s="135">
        <f t="shared" si="38"/>
        <v>2772.1</v>
      </c>
    </row>
    <row r="174" spans="2:9" x14ac:dyDescent="0.35">
      <c r="B174" s="126" t="str">
        <f t="shared" si="39"/>
        <v>1C/33</v>
      </c>
      <c r="C174" s="136">
        <f t="shared" si="40"/>
        <v>2089.75</v>
      </c>
      <c r="E174" s="131" t="s">
        <v>877</v>
      </c>
      <c r="F174" s="132" t="str">
        <f t="shared" si="33"/>
        <v>SWÖ 3/11</v>
      </c>
      <c r="G174" s="133">
        <f t="shared" si="37"/>
        <v>2807.4</v>
      </c>
      <c r="H174" s="134" t="str">
        <f t="shared" si="34"/>
        <v>SWÖ 3/11</v>
      </c>
      <c r="I174" s="135">
        <f t="shared" si="38"/>
        <v>2807.4</v>
      </c>
    </row>
    <row r="175" spans="2:9" x14ac:dyDescent="0.35">
      <c r="B175" s="126" t="str">
        <f t="shared" si="39"/>
        <v>1C/35</v>
      </c>
      <c r="C175" s="136">
        <f t="shared" si="40"/>
        <v>2124.21</v>
      </c>
      <c r="E175" s="131" t="s">
        <v>878</v>
      </c>
      <c r="F175" s="132" t="str">
        <f t="shared" si="33"/>
        <v>SWÖ 3/12</v>
      </c>
      <c r="G175" s="133">
        <f t="shared" si="37"/>
        <v>2840.6</v>
      </c>
      <c r="H175" s="134" t="str">
        <f t="shared" si="34"/>
        <v>SWÖ 3/12</v>
      </c>
      <c r="I175" s="135">
        <f t="shared" si="38"/>
        <v>2840.6</v>
      </c>
    </row>
    <row r="176" spans="2:9" x14ac:dyDescent="0.35">
      <c r="B176" s="126" t="str">
        <f t="shared" ref="B176:B193" si="41">$G$63&amp;"/"&amp;B64</f>
        <v>2A/1</v>
      </c>
      <c r="C176" s="136">
        <f t="shared" ref="C176:C193" si="42">G64</f>
        <v>1375.24</v>
      </c>
      <c r="E176" s="131" t="s">
        <v>879</v>
      </c>
      <c r="F176" s="132" t="str">
        <f t="shared" si="33"/>
        <v>SWÖ 3/13</v>
      </c>
      <c r="G176" s="133">
        <f t="shared" si="37"/>
        <v>2877.7</v>
      </c>
      <c r="H176" s="134" t="str">
        <f t="shared" si="34"/>
        <v>SWÖ 3/13</v>
      </c>
      <c r="I176" s="135">
        <f t="shared" si="38"/>
        <v>2877.7</v>
      </c>
    </row>
    <row r="177" spans="2:24" x14ac:dyDescent="0.35">
      <c r="B177" s="126" t="str">
        <f t="shared" si="41"/>
        <v>2A/3</v>
      </c>
      <c r="C177" s="136">
        <f t="shared" si="42"/>
        <v>1450.19</v>
      </c>
      <c r="E177" s="131" t="s">
        <v>880</v>
      </c>
      <c r="F177" s="132" t="str">
        <f t="shared" si="33"/>
        <v>SWÖ 3/14</v>
      </c>
      <c r="G177" s="133">
        <f t="shared" si="37"/>
        <v>2912.8</v>
      </c>
      <c r="H177" s="134" t="str">
        <f t="shared" si="34"/>
        <v>SWÖ 3/14</v>
      </c>
      <c r="I177" s="135">
        <f t="shared" si="38"/>
        <v>2912.8</v>
      </c>
    </row>
    <row r="178" spans="2:24" x14ac:dyDescent="0.35">
      <c r="B178" s="126" t="str">
        <f t="shared" si="41"/>
        <v>2A/5</v>
      </c>
      <c r="C178" s="136">
        <f t="shared" si="42"/>
        <v>1486.87</v>
      </c>
      <c r="E178" s="131" t="s">
        <v>881</v>
      </c>
      <c r="F178" s="132" t="str">
        <f t="shared" si="33"/>
        <v>SWÖ 3/15</v>
      </c>
      <c r="G178" s="133">
        <f t="shared" si="37"/>
        <v>2948</v>
      </c>
      <c r="H178" s="134" t="str">
        <f t="shared" si="34"/>
        <v>SWÖ 3/15</v>
      </c>
      <c r="I178" s="135">
        <f t="shared" si="38"/>
        <v>2948</v>
      </c>
    </row>
    <row r="179" spans="2:24" x14ac:dyDescent="0.35">
      <c r="B179" s="126" t="str">
        <f t="shared" si="41"/>
        <v>2A/7</v>
      </c>
      <c r="C179" s="136">
        <f t="shared" si="42"/>
        <v>1523.53</v>
      </c>
      <c r="E179" s="131" t="s">
        <v>882</v>
      </c>
      <c r="F179" s="132" t="str">
        <f t="shared" si="33"/>
        <v>SWÖ 3/16</v>
      </c>
      <c r="G179" s="133">
        <f t="shared" si="37"/>
        <v>2982.8</v>
      </c>
      <c r="H179" s="134" t="str">
        <f t="shared" si="34"/>
        <v>SWÖ 3/16</v>
      </c>
      <c r="I179" s="135">
        <f t="shared" si="38"/>
        <v>2982.8</v>
      </c>
    </row>
    <row r="180" spans="2:24" x14ac:dyDescent="0.35">
      <c r="B180" s="126" t="str">
        <f t="shared" si="41"/>
        <v>2A/9</v>
      </c>
      <c r="C180" s="136">
        <f t="shared" si="42"/>
        <v>1561.88</v>
      </c>
      <c r="E180" s="131" t="s">
        <v>883</v>
      </c>
      <c r="F180" s="132" t="str">
        <f t="shared" si="33"/>
        <v>SWÖ 3/17</v>
      </c>
      <c r="G180" s="133">
        <f t="shared" si="37"/>
        <v>3018.3</v>
      </c>
      <c r="H180" s="134" t="str">
        <f t="shared" si="34"/>
        <v>SWÖ 3/17</v>
      </c>
      <c r="I180" s="135">
        <f t="shared" si="38"/>
        <v>3018.3</v>
      </c>
    </row>
    <row r="181" spans="2:24" x14ac:dyDescent="0.35">
      <c r="B181" s="126" t="str">
        <f t="shared" si="41"/>
        <v>2A/11</v>
      </c>
      <c r="C181" s="136">
        <f t="shared" si="42"/>
        <v>1598.56</v>
      </c>
      <c r="E181" s="131" t="s">
        <v>884</v>
      </c>
      <c r="F181" s="132" t="str">
        <f t="shared" si="33"/>
        <v>SWÖ 3/18</v>
      </c>
      <c r="G181" s="133">
        <f t="shared" si="37"/>
        <v>3053.5</v>
      </c>
      <c r="H181" s="134" t="str">
        <f t="shared" si="34"/>
        <v>SWÖ 3/18</v>
      </c>
      <c r="I181" s="135">
        <f t="shared" si="38"/>
        <v>3053.5</v>
      </c>
    </row>
    <row r="182" spans="2:24" x14ac:dyDescent="0.35">
      <c r="B182" s="126" t="str">
        <f t="shared" si="41"/>
        <v>2A/13</v>
      </c>
      <c r="C182" s="136">
        <f t="shared" si="42"/>
        <v>1639.3</v>
      </c>
      <c r="E182" s="131" t="s">
        <v>885</v>
      </c>
      <c r="F182" s="132" t="str">
        <f t="shared" si="33"/>
        <v>SWÖ 4/1</v>
      </c>
      <c r="G182" s="133">
        <f t="shared" ref="G182:G199" si="43">G8</f>
        <v>2494.3000000000002</v>
      </c>
      <c r="H182" s="134" t="str">
        <f t="shared" si="34"/>
        <v>SWÖ 4/1</v>
      </c>
      <c r="I182" s="135">
        <f t="shared" ref="I182:I199" si="44">G36</f>
        <v>2494.3000000000002</v>
      </c>
    </row>
    <row r="183" spans="2:24" x14ac:dyDescent="0.35">
      <c r="B183" s="126" t="str">
        <f t="shared" si="41"/>
        <v>2A/15</v>
      </c>
      <c r="C183" s="136">
        <f t="shared" si="42"/>
        <v>1676.78</v>
      </c>
      <c r="E183" s="131" t="s">
        <v>886</v>
      </c>
      <c r="F183" s="132" t="str">
        <f t="shared" si="33"/>
        <v>SWÖ 4/2</v>
      </c>
      <c r="G183" s="133">
        <f t="shared" si="43"/>
        <v>2539.8000000000002</v>
      </c>
      <c r="H183" s="134" t="str">
        <f t="shared" si="34"/>
        <v>SWÖ 4/2</v>
      </c>
      <c r="I183" s="135">
        <f t="shared" si="44"/>
        <v>2539.8000000000002</v>
      </c>
      <c r="X183" s="137"/>
    </row>
    <row r="184" spans="2:24" x14ac:dyDescent="0.35">
      <c r="B184" s="126" t="str">
        <f t="shared" si="41"/>
        <v>2A/17</v>
      </c>
      <c r="C184" s="136">
        <f t="shared" si="42"/>
        <v>1716.72</v>
      </c>
      <c r="E184" s="131" t="s">
        <v>887</v>
      </c>
      <c r="F184" s="132" t="str">
        <f t="shared" si="33"/>
        <v>SWÖ 4/3</v>
      </c>
      <c r="G184" s="133">
        <f t="shared" si="43"/>
        <v>2603.9</v>
      </c>
      <c r="H184" s="134" t="str">
        <f t="shared" si="34"/>
        <v>SWÖ 4/3</v>
      </c>
      <c r="I184" s="135">
        <f t="shared" si="44"/>
        <v>2603.9</v>
      </c>
    </row>
    <row r="185" spans="2:24" x14ac:dyDescent="0.35">
      <c r="B185" s="126" t="str">
        <f t="shared" si="41"/>
        <v>2A/19</v>
      </c>
      <c r="C185" s="136">
        <f t="shared" si="42"/>
        <v>1755</v>
      </c>
      <c r="E185" s="131" t="s">
        <v>888</v>
      </c>
      <c r="F185" s="132" t="str">
        <f t="shared" si="33"/>
        <v>SWÖ 4/4</v>
      </c>
      <c r="G185" s="133">
        <f t="shared" si="43"/>
        <v>2649.7</v>
      </c>
      <c r="H185" s="134" t="str">
        <f t="shared" si="34"/>
        <v>SWÖ 4/4</v>
      </c>
      <c r="I185" s="135">
        <f t="shared" si="44"/>
        <v>2649.7</v>
      </c>
    </row>
    <row r="186" spans="2:24" x14ac:dyDescent="0.35">
      <c r="B186" s="126" t="str">
        <f t="shared" si="41"/>
        <v>2A/21</v>
      </c>
      <c r="C186" s="136">
        <f t="shared" si="42"/>
        <v>1794.14</v>
      </c>
      <c r="E186" s="131" t="s">
        <v>889</v>
      </c>
      <c r="F186" s="132" t="str">
        <f t="shared" si="33"/>
        <v>SWÖ 4/5</v>
      </c>
      <c r="G186" s="133">
        <f t="shared" si="43"/>
        <v>2692.4</v>
      </c>
      <c r="H186" s="134" t="str">
        <f t="shared" si="34"/>
        <v>SWÖ 4/5</v>
      </c>
      <c r="I186" s="135">
        <f t="shared" si="44"/>
        <v>2692.4</v>
      </c>
    </row>
    <row r="187" spans="2:24" x14ac:dyDescent="0.35">
      <c r="B187" s="126" t="str">
        <f t="shared" si="41"/>
        <v>2A/23</v>
      </c>
      <c r="C187" s="136">
        <f t="shared" si="42"/>
        <v>1833.23</v>
      </c>
      <c r="E187" s="131" t="s">
        <v>890</v>
      </c>
      <c r="F187" s="132" t="str">
        <f t="shared" si="33"/>
        <v>SWÖ 4/6</v>
      </c>
      <c r="G187" s="133">
        <f t="shared" si="43"/>
        <v>2739.8</v>
      </c>
      <c r="H187" s="134" t="str">
        <f t="shared" si="34"/>
        <v>SWÖ 4/6</v>
      </c>
      <c r="I187" s="135">
        <f t="shared" si="44"/>
        <v>2739.8</v>
      </c>
    </row>
    <row r="188" spans="2:24" x14ac:dyDescent="0.35">
      <c r="B188" s="126" t="str">
        <f t="shared" si="41"/>
        <v>2A/25</v>
      </c>
      <c r="C188" s="136">
        <f t="shared" si="42"/>
        <v>1871.57</v>
      </c>
      <c r="E188" s="131" t="s">
        <v>891</v>
      </c>
      <c r="F188" s="132" t="str">
        <f t="shared" si="33"/>
        <v>SWÖ 4/7</v>
      </c>
      <c r="G188" s="133">
        <f t="shared" si="43"/>
        <v>2787.7</v>
      </c>
      <c r="H188" s="134" t="str">
        <f t="shared" si="34"/>
        <v>SWÖ 4/7</v>
      </c>
      <c r="I188" s="135">
        <f t="shared" si="44"/>
        <v>2787.7</v>
      </c>
    </row>
    <row r="189" spans="2:24" x14ac:dyDescent="0.35">
      <c r="B189" s="126" t="str">
        <f t="shared" si="41"/>
        <v>2A/27</v>
      </c>
      <c r="C189" s="136">
        <f t="shared" si="42"/>
        <v>1911.75</v>
      </c>
      <c r="E189" s="131" t="s">
        <v>892</v>
      </c>
      <c r="F189" s="132" t="str">
        <f t="shared" si="33"/>
        <v>SWÖ 4/8</v>
      </c>
      <c r="G189" s="133">
        <f t="shared" si="43"/>
        <v>2835.6</v>
      </c>
      <c r="H189" s="134" t="str">
        <f t="shared" si="34"/>
        <v>SWÖ 4/8</v>
      </c>
      <c r="I189" s="135">
        <f t="shared" si="44"/>
        <v>2835.6</v>
      </c>
    </row>
    <row r="190" spans="2:24" x14ac:dyDescent="0.35">
      <c r="B190" s="126" t="str">
        <f t="shared" si="41"/>
        <v>2A/29</v>
      </c>
      <c r="C190" s="136">
        <f t="shared" si="42"/>
        <v>1951.51</v>
      </c>
      <c r="E190" s="131" t="s">
        <v>893</v>
      </c>
      <c r="F190" s="132" t="str">
        <f t="shared" si="33"/>
        <v>SWÖ 4/9</v>
      </c>
      <c r="G190" s="133">
        <f t="shared" si="43"/>
        <v>2886.3</v>
      </c>
      <c r="H190" s="134" t="str">
        <f t="shared" si="34"/>
        <v>SWÖ 4/9</v>
      </c>
      <c r="I190" s="135">
        <f t="shared" si="44"/>
        <v>2886.3</v>
      </c>
    </row>
    <row r="191" spans="2:24" x14ac:dyDescent="0.35">
      <c r="B191" s="126" t="str">
        <f t="shared" si="41"/>
        <v>2A/31</v>
      </c>
      <c r="C191" s="136">
        <f t="shared" si="42"/>
        <v>1991.29</v>
      </c>
      <c r="E191" s="131" t="s">
        <v>894</v>
      </c>
      <c r="F191" s="132" t="str">
        <f t="shared" si="33"/>
        <v>SWÖ 4/10</v>
      </c>
      <c r="G191" s="133">
        <f t="shared" si="43"/>
        <v>2935.6</v>
      </c>
      <c r="H191" s="134" t="str">
        <f t="shared" si="34"/>
        <v>SWÖ 4/10</v>
      </c>
      <c r="I191" s="135">
        <f t="shared" si="44"/>
        <v>2935.6</v>
      </c>
    </row>
    <row r="192" spans="2:24" x14ac:dyDescent="0.35">
      <c r="B192" s="126" t="str">
        <f t="shared" si="41"/>
        <v>2A/33</v>
      </c>
      <c r="C192" s="136">
        <f t="shared" si="42"/>
        <v>2030.18</v>
      </c>
      <c r="E192" s="131" t="s">
        <v>895</v>
      </c>
      <c r="F192" s="132" t="str">
        <f t="shared" ref="F192:F223" si="45">"SWÖ "&amp;E192</f>
        <v>SWÖ 4/11</v>
      </c>
      <c r="G192" s="133">
        <f t="shared" si="43"/>
        <v>2982.8</v>
      </c>
      <c r="H192" s="134" t="str">
        <f t="shared" ref="H192:H223" si="46">$H$127&amp;" "&amp;E192</f>
        <v>SWÖ 4/11</v>
      </c>
      <c r="I192" s="135">
        <f t="shared" si="44"/>
        <v>2982.8</v>
      </c>
    </row>
    <row r="193" spans="2:9" x14ac:dyDescent="0.35">
      <c r="B193" s="126" t="str">
        <f t="shared" si="41"/>
        <v>2A/35</v>
      </c>
      <c r="C193" s="136">
        <f t="shared" si="42"/>
        <v>2071.5700000000002</v>
      </c>
      <c r="E193" s="131" t="s">
        <v>896</v>
      </c>
      <c r="F193" s="132" t="str">
        <f t="shared" si="45"/>
        <v>SWÖ 4/12</v>
      </c>
      <c r="G193" s="133">
        <f t="shared" si="43"/>
        <v>3034.2</v>
      </c>
      <c r="H193" s="134" t="str">
        <f t="shared" si="46"/>
        <v>SWÖ 4/12</v>
      </c>
      <c r="I193" s="135">
        <f t="shared" si="44"/>
        <v>3034.2</v>
      </c>
    </row>
    <row r="194" spans="2:9" x14ac:dyDescent="0.35">
      <c r="B194" s="126" t="str">
        <f t="shared" ref="B194:B211" si="47">$H$63&amp;"/"&amp;B64</f>
        <v>2B/1</v>
      </c>
      <c r="C194" s="136">
        <f t="shared" ref="C194:C211" si="48">H64</f>
        <v>1318.33</v>
      </c>
      <c r="E194" s="131" t="s">
        <v>897</v>
      </c>
      <c r="F194" s="132" t="str">
        <f t="shared" si="45"/>
        <v>SWÖ 4/13</v>
      </c>
      <c r="G194" s="133">
        <f t="shared" si="43"/>
        <v>3069.4</v>
      </c>
      <c r="H194" s="134" t="str">
        <f t="shared" si="46"/>
        <v>SWÖ 4/13</v>
      </c>
      <c r="I194" s="135">
        <f t="shared" si="44"/>
        <v>3069.4</v>
      </c>
    </row>
    <row r="195" spans="2:9" x14ac:dyDescent="0.35">
      <c r="B195" s="126" t="str">
        <f t="shared" si="47"/>
        <v>2B/3</v>
      </c>
      <c r="C195" s="136">
        <f t="shared" si="48"/>
        <v>1355.01</v>
      </c>
      <c r="E195" s="131" t="s">
        <v>898</v>
      </c>
      <c r="F195" s="132" t="str">
        <f t="shared" si="45"/>
        <v>SWÖ 4/14</v>
      </c>
      <c r="G195" s="133">
        <f t="shared" si="43"/>
        <v>3106.2</v>
      </c>
      <c r="H195" s="134" t="str">
        <f t="shared" si="46"/>
        <v>SWÖ 4/14</v>
      </c>
      <c r="I195" s="135">
        <f t="shared" si="44"/>
        <v>3106.2</v>
      </c>
    </row>
    <row r="196" spans="2:9" x14ac:dyDescent="0.35">
      <c r="B196" s="126" t="str">
        <f t="shared" si="47"/>
        <v>2B/5</v>
      </c>
      <c r="C196" s="136">
        <f t="shared" si="48"/>
        <v>1376.18</v>
      </c>
      <c r="E196" s="131" t="s">
        <v>899</v>
      </c>
      <c r="F196" s="132" t="str">
        <f t="shared" si="45"/>
        <v>SWÖ 4/15</v>
      </c>
      <c r="G196" s="133">
        <f t="shared" si="43"/>
        <v>3143.2</v>
      </c>
      <c r="H196" s="134" t="str">
        <f t="shared" si="46"/>
        <v>SWÖ 4/15</v>
      </c>
      <c r="I196" s="135">
        <f t="shared" si="44"/>
        <v>3143.2</v>
      </c>
    </row>
    <row r="197" spans="2:9" x14ac:dyDescent="0.35">
      <c r="B197" s="126" t="str">
        <f t="shared" si="47"/>
        <v>2B/7</v>
      </c>
      <c r="C197" s="136">
        <f t="shared" si="48"/>
        <v>1394.07</v>
      </c>
      <c r="E197" s="131" t="s">
        <v>900</v>
      </c>
      <c r="F197" s="132" t="str">
        <f t="shared" si="45"/>
        <v>SWÖ 4/16</v>
      </c>
      <c r="G197" s="133">
        <f t="shared" si="43"/>
        <v>3181.8</v>
      </c>
      <c r="H197" s="134" t="str">
        <f t="shared" si="46"/>
        <v>SWÖ 4/16</v>
      </c>
      <c r="I197" s="135">
        <f t="shared" si="44"/>
        <v>3181.8</v>
      </c>
    </row>
    <row r="198" spans="2:9" x14ac:dyDescent="0.35">
      <c r="B198" s="126" t="str">
        <f t="shared" si="47"/>
        <v>2B/9</v>
      </c>
      <c r="C198" s="136">
        <f t="shared" si="48"/>
        <v>1413.65</v>
      </c>
      <c r="E198" s="131" t="s">
        <v>901</v>
      </c>
      <c r="F198" s="132" t="str">
        <f t="shared" si="45"/>
        <v>SWÖ 4/17</v>
      </c>
      <c r="G198" s="133">
        <f t="shared" si="43"/>
        <v>3217</v>
      </c>
      <c r="H198" s="134" t="str">
        <f t="shared" si="46"/>
        <v>SWÖ 4/17</v>
      </c>
      <c r="I198" s="135">
        <f t="shared" si="44"/>
        <v>3217</v>
      </c>
    </row>
    <row r="199" spans="2:9" x14ac:dyDescent="0.35">
      <c r="B199" s="126" t="str">
        <f t="shared" si="47"/>
        <v>2B/11</v>
      </c>
      <c r="C199" s="136">
        <f t="shared" si="48"/>
        <v>1432.42</v>
      </c>
      <c r="E199" s="131" t="s">
        <v>902</v>
      </c>
      <c r="F199" s="132" t="str">
        <f t="shared" si="45"/>
        <v>SWÖ 4/18</v>
      </c>
      <c r="G199" s="133">
        <f t="shared" si="43"/>
        <v>3255.7</v>
      </c>
      <c r="H199" s="134" t="str">
        <f t="shared" si="46"/>
        <v>SWÖ 4/18</v>
      </c>
      <c r="I199" s="135">
        <f t="shared" si="44"/>
        <v>3255.7</v>
      </c>
    </row>
    <row r="200" spans="2:9" x14ac:dyDescent="0.35">
      <c r="B200" s="126" t="str">
        <f t="shared" si="47"/>
        <v>2B/13</v>
      </c>
      <c r="C200" s="136">
        <f t="shared" si="48"/>
        <v>1450.32</v>
      </c>
      <c r="E200" s="131" t="s">
        <v>903</v>
      </c>
      <c r="F200" s="132" t="str">
        <f t="shared" si="45"/>
        <v>SWÖ 5/1</v>
      </c>
      <c r="G200" s="133">
        <f t="shared" ref="G200:G217" si="49">H8</f>
        <v>2676.4</v>
      </c>
      <c r="H200" s="134" t="str">
        <f t="shared" si="46"/>
        <v>SWÖ 5/1</v>
      </c>
      <c r="I200" s="135">
        <f t="shared" ref="I200:I217" si="50">H36</f>
        <v>2676.4</v>
      </c>
    </row>
    <row r="201" spans="2:9" x14ac:dyDescent="0.35">
      <c r="B201" s="126" t="str">
        <f t="shared" si="47"/>
        <v>2B/15</v>
      </c>
      <c r="C201" s="136">
        <f t="shared" si="48"/>
        <v>1470.7</v>
      </c>
      <c r="E201" s="131" t="s">
        <v>904</v>
      </c>
      <c r="F201" s="132" t="str">
        <f t="shared" si="45"/>
        <v>SWÖ 5/2</v>
      </c>
      <c r="G201" s="133">
        <f t="shared" si="49"/>
        <v>2726.7</v>
      </c>
      <c r="H201" s="134" t="str">
        <f t="shared" si="46"/>
        <v>SWÖ 5/2</v>
      </c>
      <c r="I201" s="135">
        <f t="shared" si="50"/>
        <v>2726.7</v>
      </c>
    </row>
    <row r="202" spans="2:9" x14ac:dyDescent="0.35">
      <c r="B202" s="126" t="str">
        <f t="shared" si="47"/>
        <v>2B/17</v>
      </c>
      <c r="C202" s="136">
        <f t="shared" si="48"/>
        <v>1488.67</v>
      </c>
      <c r="E202" s="131" t="s">
        <v>905</v>
      </c>
      <c r="F202" s="132" t="str">
        <f t="shared" si="45"/>
        <v>SWÖ 5/3</v>
      </c>
      <c r="G202" s="133">
        <f t="shared" si="49"/>
        <v>2803.9</v>
      </c>
      <c r="H202" s="134" t="str">
        <f t="shared" si="46"/>
        <v>SWÖ 5/3</v>
      </c>
      <c r="I202" s="135">
        <f t="shared" si="50"/>
        <v>2803.9</v>
      </c>
    </row>
    <row r="203" spans="2:9" x14ac:dyDescent="0.35">
      <c r="B203" s="126" t="str">
        <f t="shared" si="47"/>
        <v>2B/19</v>
      </c>
      <c r="C203" s="136">
        <f t="shared" si="48"/>
        <v>1509.05</v>
      </c>
      <c r="E203" s="131" t="s">
        <v>906</v>
      </c>
      <c r="F203" s="132" t="str">
        <f t="shared" si="45"/>
        <v>SWÖ 5/4</v>
      </c>
      <c r="G203" s="133">
        <f t="shared" si="49"/>
        <v>2896.9</v>
      </c>
      <c r="H203" s="134" t="str">
        <f t="shared" si="46"/>
        <v>SWÖ 5/4</v>
      </c>
      <c r="I203" s="135">
        <f t="shared" si="50"/>
        <v>2896.9</v>
      </c>
    </row>
    <row r="204" spans="2:9" x14ac:dyDescent="0.35">
      <c r="B204" s="126" t="str">
        <f t="shared" si="47"/>
        <v>2B/21</v>
      </c>
      <c r="C204" s="136">
        <f t="shared" si="48"/>
        <v>1527.74</v>
      </c>
      <c r="E204" s="131" t="s">
        <v>907</v>
      </c>
      <c r="F204" s="132" t="str">
        <f t="shared" si="45"/>
        <v>SWÖ 5/5</v>
      </c>
      <c r="G204" s="133">
        <f t="shared" si="49"/>
        <v>2963.9</v>
      </c>
      <c r="H204" s="134" t="str">
        <f t="shared" si="46"/>
        <v>SWÖ 5/5</v>
      </c>
      <c r="I204" s="135">
        <f t="shared" si="50"/>
        <v>2963.9</v>
      </c>
    </row>
    <row r="205" spans="2:9" x14ac:dyDescent="0.35">
      <c r="B205" s="126" t="str">
        <f t="shared" si="47"/>
        <v>2B/23</v>
      </c>
      <c r="C205" s="136">
        <f t="shared" si="48"/>
        <v>1545.72</v>
      </c>
      <c r="E205" s="131" t="s">
        <v>908</v>
      </c>
      <c r="F205" s="132" t="str">
        <f t="shared" si="45"/>
        <v>SWÖ 5/6</v>
      </c>
      <c r="G205" s="133">
        <f t="shared" si="49"/>
        <v>3016.4</v>
      </c>
      <c r="H205" s="134" t="str">
        <f t="shared" si="46"/>
        <v>SWÖ 5/6</v>
      </c>
      <c r="I205" s="135">
        <f t="shared" si="50"/>
        <v>3016.4</v>
      </c>
    </row>
    <row r="206" spans="2:9" x14ac:dyDescent="0.35">
      <c r="B206" s="126" t="str">
        <f t="shared" si="47"/>
        <v>2B/25</v>
      </c>
      <c r="C206" s="136">
        <f t="shared" si="48"/>
        <v>1565.21</v>
      </c>
      <c r="E206" s="131" t="s">
        <v>909</v>
      </c>
      <c r="F206" s="132" t="str">
        <f t="shared" si="45"/>
        <v>SWÖ 5/7</v>
      </c>
      <c r="G206" s="133">
        <f t="shared" si="49"/>
        <v>3069.4</v>
      </c>
      <c r="H206" s="134" t="str">
        <f t="shared" si="46"/>
        <v>SWÖ 5/7</v>
      </c>
      <c r="I206" s="135">
        <f t="shared" si="50"/>
        <v>3069.4</v>
      </c>
    </row>
    <row r="207" spans="2:9" x14ac:dyDescent="0.35">
      <c r="B207" s="126" t="str">
        <f t="shared" si="47"/>
        <v>2B/27</v>
      </c>
      <c r="C207" s="136">
        <f t="shared" si="48"/>
        <v>1583.99</v>
      </c>
      <c r="E207" s="131" t="s">
        <v>910</v>
      </c>
      <c r="F207" s="132" t="str">
        <f t="shared" si="45"/>
        <v>SWÖ 5/8</v>
      </c>
      <c r="G207" s="133">
        <f t="shared" si="49"/>
        <v>3123.8</v>
      </c>
      <c r="H207" s="134" t="str">
        <f t="shared" si="46"/>
        <v>SWÖ 5/8</v>
      </c>
      <c r="I207" s="135">
        <f t="shared" si="50"/>
        <v>3123.8</v>
      </c>
    </row>
    <row r="208" spans="2:9" x14ac:dyDescent="0.35">
      <c r="B208" s="126" t="str">
        <f t="shared" si="47"/>
        <v>2B/29</v>
      </c>
      <c r="C208" s="136">
        <f t="shared" si="48"/>
        <v>1602.78</v>
      </c>
      <c r="E208" s="131" t="s">
        <v>911</v>
      </c>
      <c r="F208" s="132" t="str">
        <f t="shared" si="45"/>
        <v>SWÖ 5/9</v>
      </c>
      <c r="G208" s="133">
        <f t="shared" si="49"/>
        <v>3178.5</v>
      </c>
      <c r="H208" s="134" t="str">
        <f t="shared" si="46"/>
        <v>SWÖ 5/9</v>
      </c>
      <c r="I208" s="135">
        <f t="shared" si="50"/>
        <v>3178.5</v>
      </c>
    </row>
    <row r="209" spans="2:9" x14ac:dyDescent="0.35">
      <c r="B209" s="126" t="str">
        <f t="shared" si="47"/>
        <v>2B/31</v>
      </c>
      <c r="C209" s="136">
        <f t="shared" si="48"/>
        <v>1623.14</v>
      </c>
      <c r="E209" s="131" t="s">
        <v>912</v>
      </c>
      <c r="F209" s="132" t="str">
        <f t="shared" si="45"/>
        <v>SWÖ 5/10</v>
      </c>
      <c r="G209" s="133">
        <f t="shared" si="49"/>
        <v>3232.9</v>
      </c>
      <c r="H209" s="134" t="str">
        <f t="shared" si="46"/>
        <v>SWÖ 5/10</v>
      </c>
      <c r="I209" s="135">
        <f t="shared" si="50"/>
        <v>3232.9</v>
      </c>
    </row>
    <row r="210" spans="2:9" x14ac:dyDescent="0.35">
      <c r="B210" s="126" t="str">
        <f t="shared" si="47"/>
        <v>2B/33</v>
      </c>
      <c r="C210" s="136">
        <f t="shared" si="48"/>
        <v>1643.52</v>
      </c>
      <c r="E210" s="131" t="s">
        <v>913</v>
      </c>
      <c r="F210" s="132" t="str">
        <f t="shared" si="45"/>
        <v>SWÖ 5/11</v>
      </c>
      <c r="G210" s="133">
        <f t="shared" si="49"/>
        <v>3283.9</v>
      </c>
      <c r="H210" s="134" t="str">
        <f t="shared" si="46"/>
        <v>SWÖ 5/11</v>
      </c>
      <c r="I210" s="135">
        <f t="shared" si="50"/>
        <v>3283.9</v>
      </c>
    </row>
    <row r="211" spans="2:9" x14ac:dyDescent="0.35">
      <c r="B211" s="126" t="str">
        <f t="shared" si="47"/>
        <v>2B/35</v>
      </c>
      <c r="C211" s="136">
        <f t="shared" si="48"/>
        <v>1663</v>
      </c>
      <c r="E211" s="131" t="s">
        <v>914</v>
      </c>
      <c r="F211" s="132" t="str">
        <f t="shared" si="45"/>
        <v>SWÖ 5/12</v>
      </c>
      <c r="G211" s="133">
        <f t="shared" si="49"/>
        <v>3336.6</v>
      </c>
      <c r="H211" s="134" t="str">
        <f t="shared" si="46"/>
        <v>SWÖ 5/12</v>
      </c>
      <c r="I211" s="135">
        <f t="shared" si="50"/>
        <v>3336.6</v>
      </c>
    </row>
    <row r="212" spans="2:9" x14ac:dyDescent="0.35">
      <c r="B212" s="126" t="str">
        <f t="shared" ref="B212:B229" si="51">$I$63&amp;"/"&amp;B64</f>
        <v>A/1</v>
      </c>
      <c r="C212" s="136">
        <f t="shared" ref="C212:C229" si="52">I64</f>
        <v>2425.8000000000002</v>
      </c>
      <c r="E212" s="131" t="s">
        <v>915</v>
      </c>
      <c r="F212" s="132" t="str">
        <f t="shared" si="45"/>
        <v>SWÖ 5/13</v>
      </c>
      <c r="G212" s="133">
        <f t="shared" si="49"/>
        <v>3391.2</v>
      </c>
      <c r="H212" s="134" t="str">
        <f t="shared" si="46"/>
        <v>SWÖ 5/13</v>
      </c>
      <c r="I212" s="135">
        <f t="shared" si="50"/>
        <v>3391.2</v>
      </c>
    </row>
    <row r="213" spans="2:9" x14ac:dyDescent="0.35">
      <c r="B213" s="126" t="str">
        <f t="shared" si="51"/>
        <v>A/3</v>
      </c>
      <c r="C213" s="136">
        <f t="shared" si="52"/>
        <v>2469.7800000000002</v>
      </c>
      <c r="E213" s="131" t="s">
        <v>916</v>
      </c>
      <c r="F213" s="132" t="str">
        <f t="shared" si="45"/>
        <v>SWÖ 5/14</v>
      </c>
      <c r="G213" s="133">
        <f t="shared" si="49"/>
        <v>3444.4</v>
      </c>
      <c r="H213" s="134" t="str">
        <f t="shared" si="46"/>
        <v>SWÖ 5/14</v>
      </c>
      <c r="I213" s="135">
        <f t="shared" si="50"/>
        <v>3444.4</v>
      </c>
    </row>
    <row r="214" spans="2:9" x14ac:dyDescent="0.35">
      <c r="B214" s="126" t="str">
        <f t="shared" si="51"/>
        <v>A/5</v>
      </c>
      <c r="C214" s="136">
        <f t="shared" si="52"/>
        <v>2513.75</v>
      </c>
      <c r="E214" s="131" t="s">
        <v>917</v>
      </c>
      <c r="F214" s="132" t="str">
        <f t="shared" si="45"/>
        <v>SWÖ 5/15</v>
      </c>
      <c r="G214" s="133">
        <f t="shared" si="49"/>
        <v>3496.9</v>
      </c>
      <c r="H214" s="134" t="str">
        <f t="shared" si="46"/>
        <v>SWÖ 5/15</v>
      </c>
      <c r="I214" s="135">
        <f t="shared" si="50"/>
        <v>3496.9</v>
      </c>
    </row>
    <row r="215" spans="2:9" x14ac:dyDescent="0.35">
      <c r="B215" s="126" t="str">
        <f t="shared" si="51"/>
        <v>A/7</v>
      </c>
      <c r="C215" s="136">
        <f t="shared" si="52"/>
        <v>2557.7399999999998</v>
      </c>
      <c r="E215" s="131" t="s">
        <v>918</v>
      </c>
      <c r="F215" s="132" t="str">
        <f t="shared" si="45"/>
        <v>SWÖ 5/16</v>
      </c>
      <c r="G215" s="133">
        <f t="shared" si="49"/>
        <v>3551.3</v>
      </c>
      <c r="H215" s="134" t="str">
        <f t="shared" si="46"/>
        <v>SWÖ 5/16</v>
      </c>
      <c r="I215" s="135">
        <f t="shared" si="50"/>
        <v>3551.3</v>
      </c>
    </row>
    <row r="216" spans="2:9" x14ac:dyDescent="0.35">
      <c r="B216" s="126" t="str">
        <f t="shared" si="51"/>
        <v>A/9</v>
      </c>
      <c r="C216" s="136">
        <f t="shared" si="52"/>
        <v>2601.71</v>
      </c>
      <c r="E216" s="131" t="s">
        <v>919</v>
      </c>
      <c r="F216" s="132" t="str">
        <f t="shared" si="45"/>
        <v>SWÖ 5/17</v>
      </c>
      <c r="G216" s="133">
        <f t="shared" si="49"/>
        <v>3606</v>
      </c>
      <c r="H216" s="134" t="str">
        <f t="shared" si="46"/>
        <v>SWÖ 5/17</v>
      </c>
      <c r="I216" s="135">
        <f t="shared" si="50"/>
        <v>3606</v>
      </c>
    </row>
    <row r="217" spans="2:9" x14ac:dyDescent="0.35">
      <c r="B217" s="126" t="str">
        <f t="shared" si="51"/>
        <v>A/11</v>
      </c>
      <c r="C217" s="136">
        <f t="shared" si="52"/>
        <v>2645.68</v>
      </c>
      <c r="E217" s="131" t="s">
        <v>920</v>
      </c>
      <c r="F217" s="132" t="str">
        <f t="shared" si="45"/>
        <v>SWÖ 5/18</v>
      </c>
      <c r="G217" s="133">
        <f t="shared" si="49"/>
        <v>3658.2</v>
      </c>
      <c r="H217" s="134" t="str">
        <f t="shared" si="46"/>
        <v>SWÖ 5/18</v>
      </c>
      <c r="I217" s="135">
        <f t="shared" si="50"/>
        <v>3658.2</v>
      </c>
    </row>
    <row r="218" spans="2:9" x14ac:dyDescent="0.35">
      <c r="B218" s="126" t="str">
        <f t="shared" si="51"/>
        <v>A/13</v>
      </c>
      <c r="C218" s="136">
        <f t="shared" si="52"/>
        <v>2689.66</v>
      </c>
      <c r="E218" s="131" t="s">
        <v>921</v>
      </c>
      <c r="F218" s="132" t="str">
        <f t="shared" si="45"/>
        <v>SWÖ 6/1</v>
      </c>
      <c r="G218" s="133">
        <f t="shared" ref="G218:G235" si="53">I8</f>
        <v>2867.2</v>
      </c>
      <c r="H218" s="134" t="str">
        <f t="shared" si="46"/>
        <v>SWÖ 6/1</v>
      </c>
      <c r="I218" s="135">
        <f t="shared" ref="I218:I235" si="54">I36</f>
        <v>2867.2</v>
      </c>
    </row>
    <row r="219" spans="2:9" x14ac:dyDescent="0.35">
      <c r="B219" s="126" t="str">
        <f t="shared" si="51"/>
        <v>A/15</v>
      </c>
      <c r="C219" s="136">
        <f t="shared" si="52"/>
        <v>2733.64</v>
      </c>
      <c r="E219" s="131" t="s">
        <v>922</v>
      </c>
      <c r="F219" s="132" t="str">
        <f t="shared" si="45"/>
        <v>SWÖ 6/2</v>
      </c>
      <c r="G219" s="133">
        <f t="shared" si="53"/>
        <v>2923.3</v>
      </c>
      <c r="H219" s="134" t="str">
        <f t="shared" si="46"/>
        <v>SWÖ 6/2</v>
      </c>
      <c r="I219" s="135">
        <f t="shared" si="54"/>
        <v>2923.3</v>
      </c>
    </row>
    <row r="220" spans="2:9" x14ac:dyDescent="0.35">
      <c r="B220" s="126" t="str">
        <f t="shared" si="51"/>
        <v>A/17</v>
      </c>
      <c r="C220" s="136">
        <f t="shared" si="52"/>
        <v>2777.62</v>
      </c>
      <c r="E220" s="131" t="s">
        <v>923</v>
      </c>
      <c r="F220" s="132" t="str">
        <f t="shared" si="45"/>
        <v>SWÖ 6/3</v>
      </c>
      <c r="G220" s="133">
        <f t="shared" si="53"/>
        <v>3009.6</v>
      </c>
      <c r="H220" s="134" t="str">
        <f t="shared" si="46"/>
        <v>SWÖ 6/3</v>
      </c>
      <c r="I220" s="135">
        <f t="shared" si="54"/>
        <v>3009.6</v>
      </c>
    </row>
    <row r="221" spans="2:9" x14ac:dyDescent="0.35">
      <c r="B221" s="126" t="str">
        <f t="shared" si="51"/>
        <v>A/19</v>
      </c>
      <c r="C221" s="136">
        <f t="shared" si="52"/>
        <v>2821.59</v>
      </c>
      <c r="E221" s="131" t="s">
        <v>924</v>
      </c>
      <c r="F221" s="132" t="str">
        <f t="shared" si="45"/>
        <v>SWÖ 6/4</v>
      </c>
      <c r="G221" s="133">
        <f t="shared" si="53"/>
        <v>3123.8</v>
      </c>
      <c r="H221" s="134" t="str">
        <f t="shared" si="46"/>
        <v>SWÖ 6/4</v>
      </c>
      <c r="I221" s="135">
        <f t="shared" si="54"/>
        <v>3123.8</v>
      </c>
    </row>
    <row r="222" spans="2:9" x14ac:dyDescent="0.35">
      <c r="B222" s="126" t="str">
        <f t="shared" si="51"/>
        <v>A/21</v>
      </c>
      <c r="C222" s="136">
        <f t="shared" si="52"/>
        <v>2865.58</v>
      </c>
      <c r="E222" s="131" t="s">
        <v>925</v>
      </c>
      <c r="F222" s="132" t="str">
        <f t="shared" si="45"/>
        <v>SWÖ 6/5</v>
      </c>
      <c r="G222" s="133">
        <f t="shared" si="53"/>
        <v>3210</v>
      </c>
      <c r="H222" s="134" t="str">
        <f t="shared" si="46"/>
        <v>SWÖ 6/5</v>
      </c>
      <c r="I222" s="135">
        <f t="shared" si="54"/>
        <v>3210</v>
      </c>
    </row>
    <row r="223" spans="2:9" x14ac:dyDescent="0.35">
      <c r="B223" s="126" t="str">
        <f t="shared" si="51"/>
        <v>A/23</v>
      </c>
      <c r="C223" s="136">
        <f t="shared" si="52"/>
        <v>2909.55</v>
      </c>
      <c r="E223" s="131" t="s">
        <v>926</v>
      </c>
      <c r="F223" s="132" t="str">
        <f t="shared" si="45"/>
        <v>SWÖ 6/6</v>
      </c>
      <c r="G223" s="133">
        <f t="shared" si="53"/>
        <v>3294.1</v>
      </c>
      <c r="H223" s="134" t="str">
        <f t="shared" si="46"/>
        <v>SWÖ 6/6</v>
      </c>
      <c r="I223" s="135">
        <f t="shared" si="54"/>
        <v>3294.1</v>
      </c>
    </row>
    <row r="224" spans="2:9" x14ac:dyDescent="0.35">
      <c r="B224" s="126" t="str">
        <f t="shared" si="51"/>
        <v>A/25</v>
      </c>
      <c r="C224" s="136">
        <f t="shared" si="52"/>
        <v>2953.53</v>
      </c>
      <c r="E224" s="131" t="s">
        <v>927</v>
      </c>
      <c r="F224" s="132" t="str">
        <f t="shared" ref="F224:F255" si="55">"SWÖ "&amp;E224</f>
        <v>SWÖ 6/7</v>
      </c>
      <c r="G224" s="133">
        <f t="shared" si="53"/>
        <v>3382.4</v>
      </c>
      <c r="H224" s="134" t="str">
        <f t="shared" ref="H224:H230" si="56">$H$127&amp;" "&amp;E224</f>
        <v>SWÖ 6/7</v>
      </c>
      <c r="I224" s="135">
        <f t="shared" si="54"/>
        <v>3382.4</v>
      </c>
    </row>
    <row r="225" spans="2:9" x14ac:dyDescent="0.35">
      <c r="B225" s="126" t="str">
        <f t="shared" si="51"/>
        <v>A/27</v>
      </c>
      <c r="C225" s="136">
        <f t="shared" si="52"/>
        <v>2997.5</v>
      </c>
      <c r="E225" s="131" t="s">
        <v>928</v>
      </c>
      <c r="F225" s="132" t="str">
        <f t="shared" si="55"/>
        <v>SWÖ 6/8</v>
      </c>
      <c r="G225" s="133">
        <f t="shared" si="53"/>
        <v>3468.7</v>
      </c>
      <c r="H225" s="134" t="str">
        <f t="shared" si="56"/>
        <v>SWÖ 6/8</v>
      </c>
      <c r="I225" s="135">
        <f t="shared" si="54"/>
        <v>3468.7</v>
      </c>
    </row>
    <row r="226" spans="2:9" x14ac:dyDescent="0.35">
      <c r="B226" s="126" t="str">
        <f t="shared" si="51"/>
        <v>A/29</v>
      </c>
      <c r="C226" s="136">
        <f t="shared" si="52"/>
        <v>3041.48</v>
      </c>
      <c r="E226" s="131" t="s">
        <v>929</v>
      </c>
      <c r="F226" s="132" t="str">
        <f t="shared" si="55"/>
        <v>SWÖ 6/9</v>
      </c>
      <c r="G226" s="133">
        <f t="shared" si="53"/>
        <v>3522.7</v>
      </c>
      <c r="H226" s="134" t="str">
        <f t="shared" si="56"/>
        <v>SWÖ 6/9</v>
      </c>
      <c r="I226" s="135">
        <f t="shared" si="54"/>
        <v>3522.7</v>
      </c>
    </row>
    <row r="227" spans="2:9" x14ac:dyDescent="0.35">
      <c r="B227" s="126" t="str">
        <f t="shared" si="51"/>
        <v>A/31</v>
      </c>
      <c r="C227" s="136">
        <f t="shared" si="52"/>
        <v>3085.46</v>
      </c>
      <c r="E227" s="131" t="s">
        <v>930</v>
      </c>
      <c r="F227" s="132" t="str">
        <f t="shared" si="55"/>
        <v>SWÖ 6/10</v>
      </c>
      <c r="G227" s="133">
        <f t="shared" si="53"/>
        <v>3581.2</v>
      </c>
      <c r="H227" s="134" t="str">
        <f t="shared" si="56"/>
        <v>SWÖ 6/10</v>
      </c>
      <c r="I227" s="135">
        <f t="shared" si="54"/>
        <v>3581.2</v>
      </c>
    </row>
    <row r="228" spans="2:9" x14ac:dyDescent="0.35">
      <c r="B228" s="126" t="str">
        <f t="shared" si="51"/>
        <v>A/33</v>
      </c>
      <c r="C228" s="136">
        <f t="shared" si="52"/>
        <v>3129.43</v>
      </c>
      <c r="E228" s="131" t="s">
        <v>931</v>
      </c>
      <c r="F228" s="132" t="str">
        <f t="shared" si="55"/>
        <v>SWÖ 6/11</v>
      </c>
      <c r="G228" s="133">
        <f t="shared" si="53"/>
        <v>3639.2</v>
      </c>
      <c r="H228" s="134" t="str">
        <f t="shared" si="56"/>
        <v>SWÖ 6/11</v>
      </c>
      <c r="I228" s="135">
        <f t="shared" si="54"/>
        <v>3639.2</v>
      </c>
    </row>
    <row r="229" spans="2:9" x14ac:dyDescent="0.35">
      <c r="B229" s="126" t="str">
        <f t="shared" si="51"/>
        <v>A/35</v>
      </c>
      <c r="C229" s="136">
        <f t="shared" si="52"/>
        <v>3173.42</v>
      </c>
      <c r="E229" s="131" t="s">
        <v>932</v>
      </c>
      <c r="F229" s="132" t="str">
        <f t="shared" si="55"/>
        <v>SWÖ 6/12</v>
      </c>
      <c r="G229" s="133">
        <f t="shared" si="53"/>
        <v>3697.1</v>
      </c>
      <c r="H229" s="134" t="str">
        <f t="shared" si="56"/>
        <v>SWÖ 6/12</v>
      </c>
      <c r="I229" s="135">
        <f t="shared" si="54"/>
        <v>3697.1</v>
      </c>
    </row>
    <row r="230" spans="2:9" x14ac:dyDescent="0.35">
      <c r="B230" s="126" t="str">
        <f t="shared" ref="B230:B247" si="57">$J$63&amp;"/"&amp;B64</f>
        <v>B/1</v>
      </c>
      <c r="C230" s="136">
        <f t="shared" ref="C230:C247" si="58">J64</f>
        <v>2346.75</v>
      </c>
      <c r="E230" s="131" t="s">
        <v>933</v>
      </c>
      <c r="F230" s="132" t="str">
        <f t="shared" si="55"/>
        <v>SWÖ 6/13</v>
      </c>
      <c r="G230" s="133">
        <f t="shared" si="53"/>
        <v>3755.3</v>
      </c>
      <c r="H230" s="134" t="str">
        <f t="shared" si="56"/>
        <v>SWÖ 6/13</v>
      </c>
      <c r="I230" s="135">
        <f t="shared" si="54"/>
        <v>3755.3</v>
      </c>
    </row>
    <row r="231" spans="2:9" x14ac:dyDescent="0.35">
      <c r="B231" s="126" t="str">
        <f t="shared" si="57"/>
        <v>B/3</v>
      </c>
      <c r="C231" s="136">
        <f t="shared" si="58"/>
        <v>2390.7199999999998</v>
      </c>
      <c r="E231" s="131" t="s">
        <v>934</v>
      </c>
      <c r="F231" s="132" t="str">
        <f t="shared" si="55"/>
        <v>SWÖ 6/14</v>
      </c>
      <c r="G231" s="133">
        <f t="shared" si="53"/>
        <v>3809.6</v>
      </c>
      <c r="H231" s="134" t="str">
        <f t="shared" ref="H231:H260" si="59">$H$127&amp;" "&amp;E231</f>
        <v>SWÖ 6/14</v>
      </c>
      <c r="I231" s="135">
        <f t="shared" si="54"/>
        <v>3809.6</v>
      </c>
    </row>
    <row r="232" spans="2:9" x14ac:dyDescent="0.35">
      <c r="B232" s="126" t="str">
        <f t="shared" si="57"/>
        <v>B/5</v>
      </c>
      <c r="C232" s="136">
        <f t="shared" si="58"/>
        <v>2434.6999999999998</v>
      </c>
      <c r="E232" s="131" t="s">
        <v>935</v>
      </c>
      <c r="F232" s="132" t="str">
        <f t="shared" si="55"/>
        <v>SWÖ 6/15</v>
      </c>
      <c r="G232" s="133">
        <f t="shared" si="53"/>
        <v>3867.8</v>
      </c>
      <c r="H232" s="134" t="str">
        <f t="shared" si="59"/>
        <v>SWÖ 6/15</v>
      </c>
      <c r="I232" s="135">
        <f t="shared" si="54"/>
        <v>3867.8</v>
      </c>
    </row>
    <row r="233" spans="2:9" x14ac:dyDescent="0.35">
      <c r="B233" s="126" t="str">
        <f t="shared" si="57"/>
        <v>B/7</v>
      </c>
      <c r="C233" s="136">
        <f t="shared" si="58"/>
        <v>2478.6799999999998</v>
      </c>
      <c r="E233" s="131" t="s">
        <v>936</v>
      </c>
      <c r="F233" s="132" t="str">
        <f t="shared" si="55"/>
        <v>SWÖ 6/16</v>
      </c>
      <c r="G233" s="133">
        <f t="shared" si="53"/>
        <v>3925.8</v>
      </c>
      <c r="H233" s="134" t="str">
        <f t="shared" si="59"/>
        <v>SWÖ 6/16</v>
      </c>
      <c r="I233" s="135">
        <f t="shared" si="54"/>
        <v>3925.8</v>
      </c>
    </row>
    <row r="234" spans="2:9" x14ac:dyDescent="0.35">
      <c r="B234" s="126" t="str">
        <f t="shared" si="57"/>
        <v>B/9</v>
      </c>
      <c r="C234" s="136">
        <f t="shared" si="58"/>
        <v>2522.66</v>
      </c>
      <c r="E234" s="131" t="s">
        <v>937</v>
      </c>
      <c r="F234" s="132" t="str">
        <f t="shared" si="55"/>
        <v>SWÖ 6/17</v>
      </c>
      <c r="G234" s="133">
        <f t="shared" si="53"/>
        <v>3983.5</v>
      </c>
      <c r="H234" s="134" t="str">
        <f t="shared" si="59"/>
        <v>SWÖ 6/17</v>
      </c>
      <c r="I234" s="135">
        <f t="shared" si="54"/>
        <v>3983.5</v>
      </c>
    </row>
    <row r="235" spans="2:9" x14ac:dyDescent="0.35">
      <c r="B235" s="126" t="str">
        <f t="shared" si="57"/>
        <v>B/11</v>
      </c>
      <c r="C235" s="136">
        <f t="shared" si="58"/>
        <v>2566.63</v>
      </c>
      <c r="E235" s="131" t="s">
        <v>938</v>
      </c>
      <c r="F235" s="132" t="str">
        <f t="shared" si="55"/>
        <v>SWÖ 6/18</v>
      </c>
      <c r="G235" s="133">
        <f t="shared" si="53"/>
        <v>4040.5</v>
      </c>
      <c r="H235" s="134" t="str">
        <f t="shared" si="59"/>
        <v>SWÖ 6/18</v>
      </c>
      <c r="I235" s="135">
        <f t="shared" si="54"/>
        <v>4040.5</v>
      </c>
    </row>
    <row r="236" spans="2:9" x14ac:dyDescent="0.35">
      <c r="B236" s="126" t="str">
        <f t="shared" si="57"/>
        <v>B/13</v>
      </c>
      <c r="C236" s="136">
        <f t="shared" si="58"/>
        <v>2610.61</v>
      </c>
      <c r="E236" s="131" t="s">
        <v>939</v>
      </c>
      <c r="F236" s="132" t="str">
        <f t="shared" si="55"/>
        <v>SWÖ 7/1</v>
      </c>
      <c r="G236" s="133">
        <f t="shared" ref="G236:G253" si="60">J8</f>
        <v>3074.8</v>
      </c>
      <c r="H236" s="134" t="str">
        <f t="shared" si="59"/>
        <v>SWÖ 7/1</v>
      </c>
      <c r="I236" s="135">
        <f t="shared" ref="I236:I253" si="61">J36</f>
        <v>3074.8</v>
      </c>
    </row>
    <row r="237" spans="2:9" x14ac:dyDescent="0.35">
      <c r="B237" s="126" t="str">
        <f t="shared" si="57"/>
        <v>B/15</v>
      </c>
      <c r="C237" s="136">
        <f t="shared" si="58"/>
        <v>2654.59</v>
      </c>
      <c r="E237" s="131" t="s">
        <v>940</v>
      </c>
      <c r="F237" s="132" t="str">
        <f t="shared" si="55"/>
        <v>SWÖ 7/2</v>
      </c>
      <c r="G237" s="133">
        <f t="shared" si="60"/>
        <v>3138</v>
      </c>
      <c r="H237" s="134" t="str">
        <f t="shared" si="59"/>
        <v>SWÖ 7/2</v>
      </c>
      <c r="I237" s="135">
        <f t="shared" si="61"/>
        <v>3138</v>
      </c>
    </row>
    <row r="238" spans="2:9" x14ac:dyDescent="0.35">
      <c r="B238" s="126" t="str">
        <f t="shared" si="57"/>
        <v>B/17</v>
      </c>
      <c r="C238" s="136">
        <f t="shared" si="58"/>
        <v>2698.56</v>
      </c>
      <c r="E238" s="131" t="s">
        <v>941</v>
      </c>
      <c r="F238" s="132" t="str">
        <f t="shared" si="55"/>
        <v>SWÖ 7/3</v>
      </c>
      <c r="G238" s="133">
        <f t="shared" si="60"/>
        <v>3231.1</v>
      </c>
      <c r="H238" s="134" t="str">
        <f t="shared" si="59"/>
        <v>SWÖ 7/3</v>
      </c>
      <c r="I238" s="135">
        <f t="shared" si="61"/>
        <v>3231.1</v>
      </c>
    </row>
    <row r="239" spans="2:9" x14ac:dyDescent="0.35">
      <c r="B239" s="126" t="str">
        <f t="shared" si="57"/>
        <v>B/19</v>
      </c>
      <c r="C239" s="136">
        <f t="shared" si="58"/>
        <v>2742.54</v>
      </c>
      <c r="E239" s="131" t="s">
        <v>942</v>
      </c>
      <c r="F239" s="132" t="str">
        <f t="shared" si="55"/>
        <v>SWÖ 7/4</v>
      </c>
      <c r="G239" s="133">
        <f t="shared" si="60"/>
        <v>3352.6</v>
      </c>
      <c r="H239" s="134" t="str">
        <f t="shared" si="59"/>
        <v>SWÖ 7/4</v>
      </c>
      <c r="I239" s="135">
        <f t="shared" si="61"/>
        <v>3352.6</v>
      </c>
    </row>
    <row r="240" spans="2:9" x14ac:dyDescent="0.35">
      <c r="B240" s="126" t="str">
        <f t="shared" si="57"/>
        <v>B/21</v>
      </c>
      <c r="C240" s="136">
        <f t="shared" si="58"/>
        <v>2786.51</v>
      </c>
      <c r="E240" s="131" t="s">
        <v>943</v>
      </c>
      <c r="F240" s="132" t="str">
        <f t="shared" si="55"/>
        <v>SWÖ 7/5</v>
      </c>
      <c r="G240" s="133">
        <f t="shared" si="60"/>
        <v>3444.4</v>
      </c>
      <c r="H240" s="134" t="str">
        <f t="shared" si="59"/>
        <v>SWÖ 7/5</v>
      </c>
      <c r="I240" s="135">
        <f t="shared" si="61"/>
        <v>3444.4</v>
      </c>
    </row>
    <row r="241" spans="2:9" x14ac:dyDescent="0.35">
      <c r="B241" s="126" t="str">
        <f t="shared" si="57"/>
        <v>B/23</v>
      </c>
      <c r="C241" s="136">
        <f t="shared" si="58"/>
        <v>2830.5</v>
      </c>
      <c r="E241" s="131" t="s">
        <v>944</v>
      </c>
      <c r="F241" s="132" t="str">
        <f t="shared" si="55"/>
        <v>SWÖ 7/6</v>
      </c>
      <c r="G241" s="133">
        <f t="shared" si="60"/>
        <v>3538.9</v>
      </c>
      <c r="H241" s="134" t="str">
        <f t="shared" si="59"/>
        <v>SWÖ 7/6</v>
      </c>
      <c r="I241" s="135">
        <f t="shared" si="61"/>
        <v>3538.9</v>
      </c>
    </row>
    <row r="242" spans="2:9" x14ac:dyDescent="0.35">
      <c r="B242" s="126" t="str">
        <f t="shared" si="57"/>
        <v>B/25</v>
      </c>
      <c r="C242" s="136">
        <f t="shared" si="58"/>
        <v>2874.47</v>
      </c>
      <c r="E242" s="131" t="s">
        <v>945</v>
      </c>
      <c r="F242" s="132" t="str">
        <f t="shared" si="55"/>
        <v>SWÖ 7/7</v>
      </c>
      <c r="G242" s="133">
        <f t="shared" si="60"/>
        <v>3630.3</v>
      </c>
      <c r="H242" s="134" t="str">
        <f t="shared" si="59"/>
        <v>SWÖ 7/7</v>
      </c>
      <c r="I242" s="135">
        <f t="shared" si="61"/>
        <v>3630.3</v>
      </c>
    </row>
    <row r="243" spans="2:9" x14ac:dyDescent="0.35">
      <c r="B243" s="126" t="str">
        <f t="shared" si="57"/>
        <v>B/27</v>
      </c>
      <c r="C243" s="136">
        <f t="shared" si="58"/>
        <v>2918.45</v>
      </c>
      <c r="E243" s="131" t="s">
        <v>946</v>
      </c>
      <c r="F243" s="132" t="str">
        <f t="shared" si="55"/>
        <v>SWÖ 7/8</v>
      </c>
      <c r="G243" s="133">
        <f t="shared" si="60"/>
        <v>3721.9</v>
      </c>
      <c r="H243" s="134" t="str">
        <f t="shared" si="59"/>
        <v>SWÖ 7/8</v>
      </c>
      <c r="I243" s="135">
        <f t="shared" si="61"/>
        <v>3721.9</v>
      </c>
    </row>
    <row r="244" spans="2:9" x14ac:dyDescent="0.35">
      <c r="B244" s="126" t="str">
        <f t="shared" si="57"/>
        <v>B/29</v>
      </c>
      <c r="C244" s="136">
        <f t="shared" si="58"/>
        <v>2962.43</v>
      </c>
      <c r="E244" s="131" t="s">
        <v>947</v>
      </c>
      <c r="F244" s="132" t="str">
        <f t="shared" si="55"/>
        <v>SWÖ 7/9</v>
      </c>
      <c r="G244" s="133">
        <f t="shared" si="60"/>
        <v>3813.1</v>
      </c>
      <c r="H244" s="134" t="str">
        <f t="shared" si="59"/>
        <v>SWÖ 7/9</v>
      </c>
      <c r="I244" s="135">
        <f t="shared" si="61"/>
        <v>3813.1</v>
      </c>
    </row>
    <row r="245" spans="2:9" x14ac:dyDescent="0.35">
      <c r="B245" s="126" t="str">
        <f t="shared" si="57"/>
        <v>B/31</v>
      </c>
      <c r="C245" s="136">
        <f t="shared" si="58"/>
        <v>3006.41</v>
      </c>
      <c r="E245" s="131" t="s">
        <v>948</v>
      </c>
      <c r="F245" s="132" t="str">
        <f t="shared" si="55"/>
        <v>SWÖ 7/10</v>
      </c>
      <c r="G245" s="133">
        <f t="shared" si="60"/>
        <v>3904.5</v>
      </c>
      <c r="H245" s="134" t="str">
        <f t="shared" si="59"/>
        <v>SWÖ 7/10</v>
      </c>
      <c r="I245" s="135">
        <f t="shared" si="61"/>
        <v>3904.5</v>
      </c>
    </row>
    <row r="246" spans="2:9" x14ac:dyDescent="0.35">
      <c r="B246" s="126" t="str">
        <f t="shared" si="57"/>
        <v>B/33</v>
      </c>
      <c r="C246" s="136">
        <f t="shared" si="58"/>
        <v>3050.38</v>
      </c>
      <c r="E246" s="131" t="s">
        <v>949</v>
      </c>
      <c r="F246" s="132" t="str">
        <f t="shared" si="55"/>
        <v>SWÖ 7/11</v>
      </c>
      <c r="G246" s="133">
        <f t="shared" si="60"/>
        <v>3966.3</v>
      </c>
      <c r="H246" s="134" t="str">
        <f t="shared" si="59"/>
        <v>SWÖ 7/11</v>
      </c>
      <c r="I246" s="135">
        <f t="shared" si="61"/>
        <v>3966.3</v>
      </c>
    </row>
    <row r="247" spans="2:9" x14ac:dyDescent="0.35">
      <c r="B247" s="126" t="str">
        <f t="shared" si="57"/>
        <v>B/35</v>
      </c>
      <c r="C247" s="136">
        <f t="shared" si="58"/>
        <v>3094.54</v>
      </c>
      <c r="E247" s="131" t="s">
        <v>950</v>
      </c>
      <c r="F247" s="132" t="str">
        <f t="shared" si="55"/>
        <v>SWÖ 7/12</v>
      </c>
      <c r="G247" s="133">
        <f t="shared" si="60"/>
        <v>4027.6</v>
      </c>
      <c r="H247" s="134" t="str">
        <f t="shared" si="59"/>
        <v>SWÖ 7/12</v>
      </c>
      <c r="I247" s="135">
        <f t="shared" si="61"/>
        <v>4027.6</v>
      </c>
    </row>
    <row r="248" spans="2:9" x14ac:dyDescent="0.35">
      <c r="B248" s="126" t="str">
        <f t="shared" ref="B248:B265" si="62">$K$63&amp;"/"&amp;B64</f>
        <v>C/1</v>
      </c>
      <c r="C248" s="136">
        <f t="shared" ref="C248:C265" si="63">K64</f>
        <v>2030.35</v>
      </c>
      <c r="E248" s="131" t="s">
        <v>951</v>
      </c>
      <c r="F248" s="132" t="str">
        <f t="shared" si="55"/>
        <v>SWÖ 7/13</v>
      </c>
      <c r="G248" s="133">
        <f t="shared" si="60"/>
        <v>4089.4</v>
      </c>
      <c r="H248" s="134" t="str">
        <f t="shared" si="59"/>
        <v>SWÖ 7/13</v>
      </c>
      <c r="I248" s="135">
        <f t="shared" si="61"/>
        <v>4089.4</v>
      </c>
    </row>
    <row r="249" spans="2:9" x14ac:dyDescent="0.35">
      <c r="B249" s="126" t="str">
        <f t="shared" si="62"/>
        <v>C/3</v>
      </c>
      <c r="C249" s="136">
        <f t="shared" si="63"/>
        <v>2074.33</v>
      </c>
      <c r="E249" s="131" t="s">
        <v>952</v>
      </c>
      <c r="F249" s="132" t="str">
        <f t="shared" si="55"/>
        <v>SWÖ 7/14</v>
      </c>
      <c r="G249" s="133">
        <f t="shared" si="60"/>
        <v>4151.1000000000004</v>
      </c>
      <c r="H249" s="134" t="str">
        <f t="shared" si="59"/>
        <v>SWÖ 7/14</v>
      </c>
      <c r="I249" s="135">
        <f t="shared" si="61"/>
        <v>4151.1000000000004</v>
      </c>
    </row>
    <row r="250" spans="2:9" x14ac:dyDescent="0.35">
      <c r="B250" s="126" t="str">
        <f t="shared" si="62"/>
        <v>C/5</v>
      </c>
      <c r="C250" s="136">
        <f t="shared" si="63"/>
        <v>2118.3000000000002</v>
      </c>
      <c r="E250" s="131" t="s">
        <v>953</v>
      </c>
      <c r="F250" s="132" t="str">
        <f t="shared" si="55"/>
        <v>SWÖ 7/15</v>
      </c>
      <c r="G250" s="133">
        <f t="shared" si="60"/>
        <v>4212.3999999999996</v>
      </c>
      <c r="H250" s="134" t="str">
        <f t="shared" si="59"/>
        <v>SWÖ 7/15</v>
      </c>
      <c r="I250" s="135">
        <f t="shared" si="61"/>
        <v>4212.3999999999996</v>
      </c>
    </row>
    <row r="251" spans="2:9" x14ac:dyDescent="0.35">
      <c r="B251" s="126" t="str">
        <f t="shared" si="62"/>
        <v>C/7</v>
      </c>
      <c r="C251" s="136">
        <f t="shared" si="63"/>
        <v>2162.2800000000002</v>
      </c>
      <c r="E251" s="131" t="s">
        <v>954</v>
      </c>
      <c r="F251" s="132" t="str">
        <f t="shared" si="55"/>
        <v>SWÖ 7/16</v>
      </c>
      <c r="G251" s="133">
        <f t="shared" si="60"/>
        <v>4272.1000000000004</v>
      </c>
      <c r="H251" s="134" t="str">
        <f t="shared" si="59"/>
        <v>SWÖ 7/16</v>
      </c>
      <c r="I251" s="135">
        <f t="shared" si="61"/>
        <v>4272.1000000000004</v>
      </c>
    </row>
    <row r="252" spans="2:9" x14ac:dyDescent="0.35">
      <c r="B252" s="126" t="str">
        <f t="shared" si="62"/>
        <v>C/9</v>
      </c>
      <c r="C252" s="136">
        <f t="shared" si="63"/>
        <v>2206.2600000000002</v>
      </c>
      <c r="E252" s="131" t="s">
        <v>955</v>
      </c>
      <c r="F252" s="132" t="str">
        <f t="shared" si="55"/>
        <v>SWÖ 7/17</v>
      </c>
      <c r="G252" s="133">
        <f t="shared" si="60"/>
        <v>4334</v>
      </c>
      <c r="H252" s="134" t="str">
        <f t="shared" si="59"/>
        <v>SWÖ 7/17</v>
      </c>
      <c r="I252" s="135">
        <f t="shared" si="61"/>
        <v>4334</v>
      </c>
    </row>
    <row r="253" spans="2:9" x14ac:dyDescent="0.35">
      <c r="B253" s="126" t="str">
        <f t="shared" si="62"/>
        <v>C/11</v>
      </c>
      <c r="C253" s="136">
        <f t="shared" si="63"/>
        <v>2250.23</v>
      </c>
      <c r="E253" s="131" t="s">
        <v>956</v>
      </c>
      <c r="F253" s="132" t="str">
        <f t="shared" si="55"/>
        <v>SWÖ 7/18</v>
      </c>
      <c r="G253" s="133">
        <f t="shared" si="60"/>
        <v>4396.8999999999996</v>
      </c>
      <c r="H253" s="134" t="str">
        <f t="shared" si="59"/>
        <v>SWÖ 7/18</v>
      </c>
      <c r="I253" s="135">
        <f t="shared" si="61"/>
        <v>4396.8999999999996</v>
      </c>
    </row>
    <row r="254" spans="2:9" x14ac:dyDescent="0.35">
      <c r="B254" s="126" t="str">
        <f t="shared" si="62"/>
        <v>C/13</v>
      </c>
      <c r="C254" s="136">
        <f t="shared" si="63"/>
        <v>2294.2199999999998</v>
      </c>
      <c r="E254" s="131" t="s">
        <v>957</v>
      </c>
      <c r="F254" s="132" t="str">
        <f t="shared" si="55"/>
        <v>SWÖ 8/1</v>
      </c>
      <c r="G254" s="133">
        <f t="shared" ref="G254:G271" si="64">K8</f>
        <v>3348.9</v>
      </c>
      <c r="H254" s="134" t="str">
        <f t="shared" si="59"/>
        <v>SWÖ 8/1</v>
      </c>
      <c r="I254" s="135">
        <f t="shared" ref="I254:I271" si="65">K36</f>
        <v>3348.9</v>
      </c>
    </row>
    <row r="255" spans="2:9" x14ac:dyDescent="0.35">
      <c r="B255" s="126" t="str">
        <f t="shared" si="62"/>
        <v>C/15</v>
      </c>
      <c r="C255" s="136">
        <f t="shared" si="63"/>
        <v>2338.19</v>
      </c>
      <c r="E255" s="131" t="s">
        <v>958</v>
      </c>
      <c r="F255" s="132" t="str">
        <f t="shared" si="55"/>
        <v>SWÖ 8/2</v>
      </c>
      <c r="G255" s="133">
        <f t="shared" si="64"/>
        <v>3447.5</v>
      </c>
      <c r="H255" s="134" t="str">
        <f t="shared" si="59"/>
        <v>SWÖ 8/2</v>
      </c>
      <c r="I255" s="135">
        <f t="shared" si="65"/>
        <v>3447.5</v>
      </c>
    </row>
    <row r="256" spans="2:9" x14ac:dyDescent="0.35">
      <c r="B256" s="126" t="str">
        <f t="shared" si="62"/>
        <v>C/17</v>
      </c>
      <c r="C256" s="136">
        <f t="shared" si="63"/>
        <v>2382.17</v>
      </c>
      <c r="E256" s="131" t="s">
        <v>959</v>
      </c>
      <c r="F256" s="132" t="str">
        <f t="shared" ref="F256:F287" si="66">"SWÖ "&amp;E256</f>
        <v>SWÖ 8/3</v>
      </c>
      <c r="G256" s="133">
        <f t="shared" si="64"/>
        <v>3583</v>
      </c>
      <c r="H256" s="134" t="str">
        <f t="shared" si="59"/>
        <v>SWÖ 8/3</v>
      </c>
      <c r="I256" s="135">
        <f t="shared" si="65"/>
        <v>3583</v>
      </c>
    </row>
    <row r="257" spans="2:9" x14ac:dyDescent="0.35">
      <c r="B257" s="126" t="str">
        <f t="shared" si="62"/>
        <v>C/19</v>
      </c>
      <c r="C257" s="136">
        <f t="shared" si="63"/>
        <v>2426.14</v>
      </c>
      <c r="E257" s="131" t="s">
        <v>960</v>
      </c>
      <c r="F257" s="132" t="str">
        <f t="shared" si="66"/>
        <v>SWÖ 8/4</v>
      </c>
      <c r="G257" s="133">
        <f t="shared" si="64"/>
        <v>3749.9</v>
      </c>
      <c r="H257" s="134" t="str">
        <f t="shared" si="59"/>
        <v>SWÖ 8/4</v>
      </c>
      <c r="I257" s="135">
        <f t="shared" si="65"/>
        <v>3749.9</v>
      </c>
    </row>
    <row r="258" spans="2:9" x14ac:dyDescent="0.35">
      <c r="B258" s="126" t="str">
        <f t="shared" si="62"/>
        <v>C/21</v>
      </c>
      <c r="C258" s="136">
        <f t="shared" si="63"/>
        <v>2470.13</v>
      </c>
      <c r="E258" s="131" t="s">
        <v>961</v>
      </c>
      <c r="F258" s="132" t="str">
        <f t="shared" si="66"/>
        <v>SWÖ 8/5</v>
      </c>
      <c r="G258" s="133">
        <f t="shared" si="64"/>
        <v>3918.7</v>
      </c>
      <c r="H258" s="134" t="str">
        <f t="shared" si="59"/>
        <v>SWÖ 8/5</v>
      </c>
      <c r="I258" s="135">
        <f t="shared" si="65"/>
        <v>3918.7</v>
      </c>
    </row>
    <row r="259" spans="2:9" x14ac:dyDescent="0.35">
      <c r="B259" s="126" t="str">
        <f t="shared" si="62"/>
        <v>C/23</v>
      </c>
      <c r="C259" s="136">
        <f t="shared" si="63"/>
        <v>2514.1</v>
      </c>
      <c r="E259" s="131" t="s">
        <v>962</v>
      </c>
      <c r="F259" s="132" t="str">
        <f t="shared" si="66"/>
        <v>SWÖ 8/6</v>
      </c>
      <c r="G259" s="133">
        <f t="shared" si="64"/>
        <v>4050.3</v>
      </c>
      <c r="H259" s="134" t="str">
        <f t="shared" si="59"/>
        <v>SWÖ 8/6</v>
      </c>
      <c r="I259" s="135">
        <f t="shared" si="65"/>
        <v>4050.3</v>
      </c>
    </row>
    <row r="260" spans="2:9" x14ac:dyDescent="0.35">
      <c r="B260" s="126" t="str">
        <f t="shared" si="62"/>
        <v>C/25</v>
      </c>
      <c r="C260" s="136">
        <f t="shared" si="63"/>
        <v>2558.0700000000002</v>
      </c>
      <c r="E260" s="131" t="s">
        <v>963</v>
      </c>
      <c r="F260" s="132" t="str">
        <f t="shared" si="66"/>
        <v>SWÖ 8/7</v>
      </c>
      <c r="G260" s="133">
        <f t="shared" si="64"/>
        <v>4152.7</v>
      </c>
      <c r="H260" s="134" t="str">
        <f t="shared" si="59"/>
        <v>SWÖ 8/7</v>
      </c>
      <c r="I260" s="135">
        <f t="shared" si="65"/>
        <v>4152.7</v>
      </c>
    </row>
    <row r="261" spans="2:9" x14ac:dyDescent="0.35">
      <c r="B261" s="126" t="str">
        <f t="shared" si="62"/>
        <v>C/27</v>
      </c>
      <c r="C261" s="136">
        <f t="shared" si="63"/>
        <v>2602.0500000000002</v>
      </c>
      <c r="E261" s="131" t="s">
        <v>964</v>
      </c>
      <c r="F261" s="132" t="str">
        <f t="shared" si="66"/>
        <v>SWÖ 8/8</v>
      </c>
      <c r="G261" s="133">
        <f t="shared" si="64"/>
        <v>4253.1000000000004</v>
      </c>
      <c r="H261" s="134" t="str">
        <f t="shared" ref="H261:H289" si="67">$H$127&amp;" "&amp;E261</f>
        <v>SWÖ 8/8</v>
      </c>
      <c r="I261" s="135">
        <f t="shared" si="65"/>
        <v>4253.1000000000004</v>
      </c>
    </row>
    <row r="262" spans="2:9" x14ac:dyDescent="0.35">
      <c r="B262" s="126" t="str">
        <f t="shared" si="62"/>
        <v>C/29</v>
      </c>
      <c r="C262" s="136">
        <f t="shared" si="63"/>
        <v>2646.03</v>
      </c>
      <c r="E262" s="131" t="s">
        <v>965</v>
      </c>
      <c r="F262" s="132" t="str">
        <f t="shared" si="66"/>
        <v>SWÖ 8/9</v>
      </c>
      <c r="G262" s="133">
        <f t="shared" si="64"/>
        <v>4349.3</v>
      </c>
      <c r="H262" s="134" t="str">
        <f t="shared" si="67"/>
        <v>SWÖ 8/9</v>
      </c>
      <c r="I262" s="135">
        <f t="shared" si="65"/>
        <v>4349.3</v>
      </c>
    </row>
    <row r="263" spans="2:9" x14ac:dyDescent="0.35">
      <c r="B263" s="126" t="str">
        <f t="shared" si="62"/>
        <v>C/31</v>
      </c>
      <c r="C263" s="136">
        <f t="shared" si="63"/>
        <v>2690.03</v>
      </c>
      <c r="E263" s="131" t="s">
        <v>966</v>
      </c>
      <c r="F263" s="132" t="str">
        <f t="shared" si="66"/>
        <v>SWÖ 8/10</v>
      </c>
      <c r="G263" s="133">
        <f t="shared" si="64"/>
        <v>4451.6000000000004</v>
      </c>
      <c r="H263" s="134" t="str">
        <f t="shared" si="67"/>
        <v>SWÖ 8/10</v>
      </c>
      <c r="I263" s="135">
        <f t="shared" si="65"/>
        <v>4451.6000000000004</v>
      </c>
    </row>
    <row r="264" spans="2:9" x14ac:dyDescent="0.35">
      <c r="B264" s="126" t="str">
        <f t="shared" si="62"/>
        <v>C/33</v>
      </c>
      <c r="C264" s="136">
        <f t="shared" si="63"/>
        <v>2734.71</v>
      </c>
      <c r="E264" s="131" t="s">
        <v>967</v>
      </c>
      <c r="F264" s="132" t="str">
        <f t="shared" si="66"/>
        <v>SWÖ 8/11</v>
      </c>
      <c r="G264" s="133">
        <f t="shared" si="64"/>
        <v>4520.1000000000004</v>
      </c>
      <c r="H264" s="134" t="str">
        <f t="shared" si="67"/>
        <v>SWÖ 8/11</v>
      </c>
      <c r="I264" s="135">
        <f t="shared" si="65"/>
        <v>4520.1000000000004</v>
      </c>
    </row>
    <row r="265" spans="2:9" x14ac:dyDescent="0.35">
      <c r="B265" s="126" t="str">
        <f t="shared" si="62"/>
        <v>C/35</v>
      </c>
      <c r="C265" s="136">
        <f t="shared" si="63"/>
        <v>2779.39</v>
      </c>
      <c r="E265" s="131" t="s">
        <v>968</v>
      </c>
      <c r="F265" s="132" t="str">
        <f t="shared" si="66"/>
        <v>SWÖ 8/12</v>
      </c>
      <c r="G265" s="133">
        <f t="shared" si="64"/>
        <v>4585.3</v>
      </c>
      <c r="H265" s="134" t="str">
        <f t="shared" si="67"/>
        <v>SWÖ 8/12</v>
      </c>
      <c r="I265" s="135">
        <f t="shared" si="65"/>
        <v>4585.3</v>
      </c>
    </row>
    <row r="266" spans="2:9" x14ac:dyDescent="0.35">
      <c r="B266" s="126" t="str">
        <f t="shared" ref="B266:B283" si="68">$L$63&amp;"/"&amp;B64</f>
        <v>D/1</v>
      </c>
      <c r="C266" s="136">
        <f t="shared" ref="C266:C283" si="69">L64</f>
        <v>1898.36</v>
      </c>
      <c r="E266" s="131" t="s">
        <v>969</v>
      </c>
      <c r="F266" s="132" t="str">
        <f t="shared" si="66"/>
        <v>SWÖ 8/13</v>
      </c>
      <c r="G266" s="133">
        <f t="shared" si="64"/>
        <v>4652</v>
      </c>
      <c r="H266" s="134" t="str">
        <f t="shared" si="67"/>
        <v>SWÖ 8/13</v>
      </c>
      <c r="I266" s="135">
        <f t="shared" si="65"/>
        <v>4652</v>
      </c>
    </row>
    <row r="267" spans="2:9" x14ac:dyDescent="0.35">
      <c r="B267" s="126" t="str">
        <f t="shared" si="68"/>
        <v>D/3</v>
      </c>
      <c r="C267" s="136">
        <f t="shared" si="69"/>
        <v>1942.33</v>
      </c>
      <c r="E267" s="131" t="s">
        <v>970</v>
      </c>
      <c r="F267" s="132" t="str">
        <f t="shared" si="66"/>
        <v>SWÖ 8/14</v>
      </c>
      <c r="G267" s="133">
        <f t="shared" si="64"/>
        <v>4719</v>
      </c>
      <c r="H267" s="134" t="str">
        <f t="shared" si="67"/>
        <v>SWÖ 8/14</v>
      </c>
      <c r="I267" s="135">
        <f t="shared" si="65"/>
        <v>4719</v>
      </c>
    </row>
    <row r="268" spans="2:9" x14ac:dyDescent="0.35">
      <c r="B268" s="126" t="str">
        <f t="shared" si="68"/>
        <v>D/5</v>
      </c>
      <c r="C268" s="136">
        <f t="shared" si="69"/>
        <v>1986.31</v>
      </c>
      <c r="E268" s="131" t="s">
        <v>971</v>
      </c>
      <c r="F268" s="132" t="str">
        <f t="shared" si="66"/>
        <v>SWÖ 8/15</v>
      </c>
      <c r="G268" s="133">
        <f t="shared" si="64"/>
        <v>4785.8</v>
      </c>
      <c r="H268" s="134" t="str">
        <f t="shared" si="67"/>
        <v>SWÖ 8/15</v>
      </c>
      <c r="I268" s="135">
        <f t="shared" si="65"/>
        <v>4785.8</v>
      </c>
    </row>
    <row r="269" spans="2:9" x14ac:dyDescent="0.35">
      <c r="B269" s="126" t="str">
        <f t="shared" si="68"/>
        <v>D/7</v>
      </c>
      <c r="C269" s="136">
        <f t="shared" si="69"/>
        <v>2030.28</v>
      </c>
      <c r="E269" s="131" t="s">
        <v>972</v>
      </c>
      <c r="F269" s="132" t="str">
        <f t="shared" si="66"/>
        <v>SWÖ 8/16</v>
      </c>
      <c r="G269" s="133">
        <f t="shared" si="64"/>
        <v>4852.6000000000004</v>
      </c>
      <c r="H269" s="134" t="str">
        <f t="shared" si="67"/>
        <v>SWÖ 8/16</v>
      </c>
      <c r="I269" s="135">
        <f t="shared" si="65"/>
        <v>4852.6000000000004</v>
      </c>
    </row>
    <row r="270" spans="2:9" x14ac:dyDescent="0.35">
      <c r="B270" s="126" t="str">
        <f t="shared" si="68"/>
        <v>D/9</v>
      </c>
      <c r="C270" s="136">
        <f t="shared" si="69"/>
        <v>2074.2600000000002</v>
      </c>
      <c r="E270" s="131" t="s">
        <v>973</v>
      </c>
      <c r="F270" s="132" t="str">
        <f t="shared" si="66"/>
        <v>SWÖ 8/17</v>
      </c>
      <c r="G270" s="133">
        <f t="shared" si="64"/>
        <v>4919.5</v>
      </c>
      <c r="H270" s="134" t="str">
        <f t="shared" si="67"/>
        <v>SWÖ 8/17</v>
      </c>
      <c r="I270" s="135">
        <f t="shared" si="65"/>
        <v>4919.5</v>
      </c>
    </row>
    <row r="271" spans="2:9" x14ac:dyDescent="0.35">
      <c r="B271" s="126" t="str">
        <f t="shared" si="68"/>
        <v>D/11</v>
      </c>
      <c r="C271" s="136">
        <f t="shared" si="69"/>
        <v>2118.2399999999998</v>
      </c>
      <c r="E271" s="131" t="s">
        <v>974</v>
      </c>
      <c r="F271" s="132" t="str">
        <f t="shared" si="66"/>
        <v>SWÖ 8/18</v>
      </c>
      <c r="G271" s="133">
        <f t="shared" si="64"/>
        <v>4986.3</v>
      </c>
      <c r="H271" s="134" t="str">
        <f t="shared" si="67"/>
        <v>SWÖ 8/18</v>
      </c>
      <c r="I271" s="135">
        <f t="shared" si="65"/>
        <v>4986.3</v>
      </c>
    </row>
    <row r="272" spans="2:9" x14ac:dyDescent="0.35">
      <c r="B272" s="126" t="str">
        <f t="shared" si="68"/>
        <v>D/13</v>
      </c>
      <c r="C272" s="136">
        <f t="shared" si="69"/>
        <v>2162.21</v>
      </c>
      <c r="E272" s="131" t="s">
        <v>975</v>
      </c>
      <c r="F272" s="132" t="str">
        <f t="shared" si="66"/>
        <v>SWÖ 9/1</v>
      </c>
      <c r="G272" s="133">
        <f t="shared" ref="G272:G289" si="70">L8</f>
        <v>3886.8</v>
      </c>
      <c r="H272" s="134" t="str">
        <f t="shared" si="67"/>
        <v>SWÖ 9/1</v>
      </c>
      <c r="I272" s="135">
        <f t="shared" ref="I272:I289" si="71">L36</f>
        <v>3886.8</v>
      </c>
    </row>
    <row r="273" spans="2:9" x14ac:dyDescent="0.35">
      <c r="B273" s="126" t="str">
        <f t="shared" si="68"/>
        <v>D/15</v>
      </c>
      <c r="C273" s="136">
        <f t="shared" si="69"/>
        <v>2206.1999999999998</v>
      </c>
      <c r="E273" s="131" t="s">
        <v>976</v>
      </c>
      <c r="F273" s="132" t="str">
        <f t="shared" si="66"/>
        <v>SWÖ 9/2</v>
      </c>
      <c r="G273" s="133">
        <f t="shared" si="70"/>
        <v>4041.7</v>
      </c>
      <c r="H273" s="134" t="str">
        <f t="shared" si="67"/>
        <v>SWÖ 9/2</v>
      </c>
      <c r="I273" s="135">
        <f t="shared" si="71"/>
        <v>4041.7</v>
      </c>
    </row>
    <row r="274" spans="2:9" x14ac:dyDescent="0.35">
      <c r="B274" s="126" t="str">
        <f t="shared" si="68"/>
        <v>D/17</v>
      </c>
      <c r="C274" s="136">
        <f t="shared" si="69"/>
        <v>2250.17</v>
      </c>
      <c r="E274" s="131" t="s">
        <v>977</v>
      </c>
      <c r="F274" s="132" t="str">
        <f t="shared" si="66"/>
        <v>SWÖ 9/3</v>
      </c>
      <c r="G274" s="133">
        <f t="shared" si="70"/>
        <v>4237</v>
      </c>
      <c r="H274" s="134" t="str">
        <f t="shared" si="67"/>
        <v>SWÖ 9/3</v>
      </c>
      <c r="I274" s="135">
        <f t="shared" si="71"/>
        <v>4237</v>
      </c>
    </row>
    <row r="275" spans="2:9" x14ac:dyDescent="0.35">
      <c r="B275" s="126" t="str">
        <f t="shared" si="68"/>
        <v>D/19</v>
      </c>
      <c r="C275" s="136">
        <f t="shared" si="69"/>
        <v>2294.15</v>
      </c>
      <c r="E275" s="131" t="s">
        <v>978</v>
      </c>
      <c r="F275" s="132" t="str">
        <f t="shared" si="66"/>
        <v>SWÖ 9/4</v>
      </c>
      <c r="G275" s="133">
        <f t="shared" si="70"/>
        <v>4469.3999999999996</v>
      </c>
      <c r="H275" s="134" t="str">
        <f t="shared" si="67"/>
        <v>SWÖ 9/4</v>
      </c>
      <c r="I275" s="135">
        <f t="shared" si="71"/>
        <v>4469.3999999999996</v>
      </c>
    </row>
    <row r="276" spans="2:9" x14ac:dyDescent="0.35">
      <c r="B276" s="126" t="str">
        <f t="shared" si="68"/>
        <v>D/21</v>
      </c>
      <c r="C276" s="136">
        <f t="shared" si="69"/>
        <v>2338.12</v>
      </c>
      <c r="E276" s="131" t="s">
        <v>979</v>
      </c>
      <c r="F276" s="132" t="str">
        <f t="shared" si="66"/>
        <v>SWÖ 9/5</v>
      </c>
      <c r="G276" s="133">
        <f t="shared" si="70"/>
        <v>4703.2</v>
      </c>
      <c r="H276" s="134" t="str">
        <f t="shared" si="67"/>
        <v>SWÖ 9/5</v>
      </c>
      <c r="I276" s="135">
        <f t="shared" si="71"/>
        <v>4703.2</v>
      </c>
    </row>
    <row r="277" spans="2:9" x14ac:dyDescent="0.35">
      <c r="B277" s="126" t="str">
        <f t="shared" si="68"/>
        <v>D/23</v>
      </c>
      <c r="C277" s="136">
        <f t="shared" si="69"/>
        <v>2382.11</v>
      </c>
      <c r="E277" s="131" t="s">
        <v>980</v>
      </c>
      <c r="F277" s="132" t="str">
        <f t="shared" si="66"/>
        <v>SWÖ 9/6</v>
      </c>
      <c r="G277" s="133">
        <f t="shared" si="70"/>
        <v>4898.2</v>
      </c>
      <c r="H277" s="134" t="str">
        <f t="shared" si="67"/>
        <v>SWÖ 9/6</v>
      </c>
      <c r="I277" s="135">
        <f t="shared" si="71"/>
        <v>4898.2</v>
      </c>
    </row>
    <row r="278" spans="2:9" x14ac:dyDescent="0.35">
      <c r="B278" s="126" t="str">
        <f t="shared" si="68"/>
        <v>D/25</v>
      </c>
      <c r="C278" s="136">
        <f t="shared" si="69"/>
        <v>2426.08</v>
      </c>
      <c r="E278" s="131" t="s">
        <v>981</v>
      </c>
      <c r="F278" s="132" t="str">
        <f t="shared" si="66"/>
        <v>SWÖ 9/7</v>
      </c>
      <c r="G278" s="133">
        <f t="shared" si="70"/>
        <v>5053.2</v>
      </c>
      <c r="H278" s="134" t="str">
        <f t="shared" si="67"/>
        <v>SWÖ 9/7</v>
      </c>
      <c r="I278" s="135">
        <f t="shared" si="71"/>
        <v>5053.2</v>
      </c>
    </row>
    <row r="279" spans="2:9" x14ac:dyDescent="0.35">
      <c r="B279" s="126" t="str">
        <f t="shared" si="68"/>
        <v>D/27</v>
      </c>
      <c r="C279" s="136">
        <f t="shared" si="69"/>
        <v>2470.0500000000002</v>
      </c>
      <c r="E279" s="131" t="s">
        <v>982</v>
      </c>
      <c r="F279" s="132" t="str">
        <f t="shared" si="66"/>
        <v>SWÖ 9/8</v>
      </c>
      <c r="G279" s="133">
        <f t="shared" si="70"/>
        <v>5169.1000000000004</v>
      </c>
      <c r="H279" s="134" t="str">
        <f t="shared" si="67"/>
        <v>SWÖ 9/8</v>
      </c>
      <c r="I279" s="135">
        <f t="shared" si="71"/>
        <v>5169.1000000000004</v>
      </c>
    </row>
    <row r="280" spans="2:9" x14ac:dyDescent="0.35">
      <c r="B280" s="126" t="str">
        <f t="shared" si="68"/>
        <v>D/29</v>
      </c>
      <c r="C280" s="136">
        <f t="shared" si="69"/>
        <v>2514.04</v>
      </c>
      <c r="E280" s="131" t="s">
        <v>983</v>
      </c>
      <c r="F280" s="132" t="str">
        <f t="shared" si="66"/>
        <v>SWÖ 9/9</v>
      </c>
      <c r="G280" s="133">
        <f t="shared" si="70"/>
        <v>5285.3</v>
      </c>
      <c r="H280" s="134" t="str">
        <f t="shared" si="67"/>
        <v>SWÖ 9/9</v>
      </c>
      <c r="I280" s="135">
        <f t="shared" si="71"/>
        <v>5285.3</v>
      </c>
    </row>
    <row r="281" spans="2:9" x14ac:dyDescent="0.35">
      <c r="B281" s="126" t="str">
        <f t="shared" si="68"/>
        <v>D/31</v>
      </c>
      <c r="C281" s="136">
        <f t="shared" si="69"/>
        <v>2558.5500000000002</v>
      </c>
      <c r="E281" s="131" t="s">
        <v>984</v>
      </c>
      <c r="F281" s="132" t="str">
        <f t="shared" si="66"/>
        <v>SWÖ 9/10</v>
      </c>
      <c r="G281" s="133">
        <f t="shared" si="70"/>
        <v>5403.1</v>
      </c>
      <c r="H281" s="134" t="str">
        <f t="shared" si="67"/>
        <v>SWÖ 9/10</v>
      </c>
      <c r="I281" s="135">
        <f t="shared" si="71"/>
        <v>5403.1</v>
      </c>
    </row>
    <row r="282" spans="2:9" x14ac:dyDescent="0.35">
      <c r="B282" s="126" t="str">
        <f t="shared" si="68"/>
        <v>D/33</v>
      </c>
      <c r="C282" s="136">
        <f t="shared" si="69"/>
        <v>2603.23</v>
      </c>
      <c r="E282" s="131" t="s">
        <v>985</v>
      </c>
      <c r="F282" s="132" t="str">
        <f t="shared" si="66"/>
        <v>SWÖ 9/11</v>
      </c>
      <c r="G282" s="133">
        <f t="shared" si="70"/>
        <v>5519.4</v>
      </c>
      <c r="H282" s="134" t="str">
        <f t="shared" si="67"/>
        <v>SWÖ 9/11</v>
      </c>
      <c r="I282" s="135">
        <f t="shared" si="71"/>
        <v>5519.4</v>
      </c>
    </row>
    <row r="283" spans="2:9" x14ac:dyDescent="0.35">
      <c r="B283" s="126" t="str">
        <f t="shared" si="68"/>
        <v>D/35</v>
      </c>
      <c r="C283" s="136">
        <f t="shared" si="69"/>
        <v>2647.91</v>
      </c>
      <c r="E283" s="131" t="s">
        <v>986</v>
      </c>
      <c r="F283" s="132" t="str">
        <f t="shared" si="66"/>
        <v>SWÖ 9/12</v>
      </c>
      <c r="G283" s="133">
        <f t="shared" si="70"/>
        <v>5637.3</v>
      </c>
      <c r="H283" s="134" t="str">
        <f t="shared" si="67"/>
        <v>SWÖ 9/12</v>
      </c>
      <c r="I283" s="135">
        <f t="shared" si="71"/>
        <v>5637.3</v>
      </c>
    </row>
    <row r="284" spans="2:9" x14ac:dyDescent="0.35">
      <c r="B284" s="126" t="str">
        <f t="shared" ref="B284:B301" si="72">$M$63&amp;"/"&amp;B64</f>
        <v>E/1</v>
      </c>
      <c r="C284" s="136">
        <f t="shared" ref="C284:C301" si="73">M64</f>
        <v>1602.66</v>
      </c>
      <c r="E284" s="131" t="s">
        <v>987</v>
      </c>
      <c r="F284" s="132" t="str">
        <f t="shared" si="66"/>
        <v>SWÖ 9/13</v>
      </c>
      <c r="G284" s="133">
        <f t="shared" si="70"/>
        <v>5714.3</v>
      </c>
      <c r="H284" s="134" t="str">
        <f t="shared" si="67"/>
        <v>SWÖ 9/13</v>
      </c>
      <c r="I284" s="135">
        <f t="shared" si="71"/>
        <v>5714.3</v>
      </c>
    </row>
    <row r="285" spans="2:9" x14ac:dyDescent="0.35">
      <c r="B285" s="126" t="str">
        <f t="shared" si="72"/>
        <v>E/3</v>
      </c>
      <c r="C285" s="136">
        <f t="shared" si="73"/>
        <v>1637.84</v>
      </c>
      <c r="E285" s="131" t="s">
        <v>988</v>
      </c>
      <c r="F285" s="132" t="str">
        <f t="shared" si="66"/>
        <v>SWÖ 9/14</v>
      </c>
      <c r="G285" s="133">
        <f t="shared" si="70"/>
        <v>5792</v>
      </c>
      <c r="H285" s="134" t="str">
        <f t="shared" si="67"/>
        <v>SWÖ 9/14</v>
      </c>
      <c r="I285" s="135">
        <f t="shared" si="71"/>
        <v>5792</v>
      </c>
    </row>
    <row r="286" spans="2:9" x14ac:dyDescent="0.35">
      <c r="B286" s="126" t="str">
        <f t="shared" si="72"/>
        <v>E/5</v>
      </c>
      <c r="C286" s="136">
        <f t="shared" si="73"/>
        <v>1673.03</v>
      </c>
      <c r="E286" s="131" t="s">
        <v>989</v>
      </c>
      <c r="F286" s="132" t="str">
        <f t="shared" si="66"/>
        <v>SWÖ 9/15</v>
      </c>
      <c r="G286" s="133">
        <f t="shared" si="70"/>
        <v>5871.2</v>
      </c>
      <c r="H286" s="134" t="str">
        <f t="shared" si="67"/>
        <v>SWÖ 9/15</v>
      </c>
      <c r="I286" s="135">
        <f t="shared" si="71"/>
        <v>5871.2</v>
      </c>
    </row>
    <row r="287" spans="2:9" x14ac:dyDescent="0.35">
      <c r="B287" s="126" t="str">
        <f t="shared" si="72"/>
        <v>E/7</v>
      </c>
      <c r="C287" s="136">
        <f t="shared" si="73"/>
        <v>1708.2</v>
      </c>
      <c r="E287" s="131" t="s">
        <v>990</v>
      </c>
      <c r="F287" s="132" t="str">
        <f t="shared" si="66"/>
        <v>SWÖ 9/16</v>
      </c>
      <c r="G287" s="133">
        <f t="shared" si="70"/>
        <v>5946.6</v>
      </c>
      <c r="H287" s="134" t="str">
        <f t="shared" si="67"/>
        <v>SWÖ 9/16</v>
      </c>
      <c r="I287" s="135">
        <f t="shared" si="71"/>
        <v>5946.6</v>
      </c>
    </row>
    <row r="288" spans="2:9" x14ac:dyDescent="0.35">
      <c r="B288" s="126" t="str">
        <f t="shared" si="72"/>
        <v>E/9</v>
      </c>
      <c r="C288" s="136">
        <f t="shared" si="73"/>
        <v>1743.39</v>
      </c>
      <c r="E288" s="131" t="s">
        <v>991</v>
      </c>
      <c r="F288" s="132" t="str">
        <f>"SWÖ "&amp;E288</f>
        <v>SWÖ 9/17</v>
      </c>
      <c r="G288" s="133">
        <f t="shared" si="70"/>
        <v>6024.2</v>
      </c>
      <c r="H288" s="134" t="str">
        <f t="shared" si="67"/>
        <v>SWÖ 9/17</v>
      </c>
      <c r="I288" s="135">
        <f t="shared" si="71"/>
        <v>6024.2</v>
      </c>
    </row>
    <row r="289" spans="2:9" x14ac:dyDescent="0.35">
      <c r="B289" s="126" t="str">
        <f t="shared" si="72"/>
        <v>E/11</v>
      </c>
      <c r="C289" s="136">
        <f t="shared" si="73"/>
        <v>1778.57</v>
      </c>
      <c r="E289" s="138" t="s">
        <v>992</v>
      </c>
      <c r="F289" s="139" t="str">
        <f>"SWÖ "&amp;E289</f>
        <v>SWÖ 9/18</v>
      </c>
      <c r="G289" s="140">
        <f t="shared" si="70"/>
        <v>6101.3</v>
      </c>
      <c r="H289" s="141" t="str">
        <f t="shared" si="67"/>
        <v>SWÖ 9/18</v>
      </c>
      <c r="I289" s="142">
        <f t="shared" si="71"/>
        <v>6101.3</v>
      </c>
    </row>
    <row r="290" spans="2:9" x14ac:dyDescent="0.35">
      <c r="B290" s="126" t="str">
        <f t="shared" si="72"/>
        <v>E/13</v>
      </c>
      <c r="C290" s="136">
        <f t="shared" si="73"/>
        <v>1813.75</v>
      </c>
    </row>
    <row r="291" spans="2:9" x14ac:dyDescent="0.35">
      <c r="B291" s="126" t="str">
        <f t="shared" si="72"/>
        <v>E/15</v>
      </c>
      <c r="C291" s="136">
        <f t="shared" si="73"/>
        <v>1848.93</v>
      </c>
    </row>
    <row r="292" spans="2:9" x14ac:dyDescent="0.35">
      <c r="B292" s="126" t="str">
        <f t="shared" si="72"/>
        <v>E/17</v>
      </c>
      <c r="C292" s="136">
        <f t="shared" si="73"/>
        <v>1884.12</v>
      </c>
    </row>
    <row r="293" spans="2:9" x14ac:dyDescent="0.35">
      <c r="B293" s="126" t="str">
        <f t="shared" si="72"/>
        <v>E/19</v>
      </c>
      <c r="C293" s="136">
        <f t="shared" si="73"/>
        <v>1919.3</v>
      </c>
    </row>
    <row r="294" spans="2:9" x14ac:dyDescent="0.35">
      <c r="B294" s="126" t="str">
        <f t="shared" si="72"/>
        <v>E/21</v>
      </c>
      <c r="C294" s="136">
        <f t="shared" si="73"/>
        <v>1954.47</v>
      </c>
    </row>
    <row r="295" spans="2:9" x14ac:dyDescent="0.35">
      <c r="B295" s="126" t="str">
        <f t="shared" si="72"/>
        <v>E/23</v>
      </c>
      <c r="C295" s="136">
        <f t="shared" si="73"/>
        <v>1989.66</v>
      </c>
    </row>
    <row r="296" spans="2:9" x14ac:dyDescent="0.35">
      <c r="B296" s="126" t="str">
        <f t="shared" si="72"/>
        <v>E/25</v>
      </c>
      <c r="C296" s="136">
        <f t="shared" si="73"/>
        <v>2024.84</v>
      </c>
    </row>
    <row r="297" spans="2:9" x14ac:dyDescent="0.35">
      <c r="B297" s="126" t="str">
        <f t="shared" si="72"/>
        <v>E/27</v>
      </c>
      <c r="C297" s="136">
        <f t="shared" si="73"/>
        <v>2060.02</v>
      </c>
    </row>
    <row r="298" spans="2:9" x14ac:dyDescent="0.35">
      <c r="B298" s="126" t="str">
        <f t="shared" si="72"/>
        <v>E/29</v>
      </c>
      <c r="C298" s="136">
        <f t="shared" si="73"/>
        <v>2095.1999999999998</v>
      </c>
    </row>
    <row r="299" spans="2:9" x14ac:dyDescent="0.35">
      <c r="B299" s="126" t="str">
        <f t="shared" si="72"/>
        <v>E/31</v>
      </c>
      <c r="C299" s="136">
        <f t="shared" si="73"/>
        <v>2130.5100000000002</v>
      </c>
    </row>
    <row r="300" spans="2:9" x14ac:dyDescent="0.35">
      <c r="B300" s="126" t="str">
        <f t="shared" si="72"/>
        <v>E/33</v>
      </c>
      <c r="C300" s="136">
        <f t="shared" si="73"/>
        <v>2166.2600000000002</v>
      </c>
    </row>
    <row r="301" spans="2:9" x14ac:dyDescent="0.35">
      <c r="B301" s="126" t="str">
        <f t="shared" si="72"/>
        <v>E/35</v>
      </c>
      <c r="C301" s="136">
        <f t="shared" si="73"/>
        <v>2201.9899999999998</v>
      </c>
    </row>
    <row r="302" spans="2:9" x14ac:dyDescent="0.35">
      <c r="B302" s="126" t="str">
        <f t="shared" ref="B302:B319" si="74">$N$63&amp;"/"&amp;B64</f>
        <v>F/1</v>
      </c>
      <c r="C302" s="136">
        <f t="shared" ref="C302:C319" si="75">N64</f>
        <v>1556.7</v>
      </c>
    </row>
    <row r="303" spans="2:9" x14ac:dyDescent="0.35">
      <c r="B303" s="126" t="str">
        <f t="shared" si="74"/>
        <v>F/3</v>
      </c>
      <c r="C303" s="136">
        <f t="shared" si="75"/>
        <v>1591.87</v>
      </c>
    </row>
    <row r="304" spans="2:9" x14ac:dyDescent="0.35">
      <c r="B304" s="126" t="str">
        <f t="shared" si="74"/>
        <v>F/5</v>
      </c>
      <c r="C304" s="136">
        <f t="shared" si="75"/>
        <v>1627.06</v>
      </c>
    </row>
    <row r="305" spans="2:3" x14ac:dyDescent="0.35">
      <c r="B305" s="126" t="str">
        <f t="shared" si="74"/>
        <v>F/7</v>
      </c>
      <c r="C305" s="136">
        <f t="shared" si="75"/>
        <v>1662.24</v>
      </c>
    </row>
    <row r="306" spans="2:3" x14ac:dyDescent="0.35">
      <c r="B306" s="126" t="str">
        <f t="shared" si="74"/>
        <v>F/9</v>
      </c>
      <c r="C306" s="136">
        <f t="shared" si="75"/>
        <v>1697.42</v>
      </c>
    </row>
    <row r="307" spans="2:3" x14ac:dyDescent="0.35">
      <c r="B307" s="126" t="str">
        <f t="shared" si="74"/>
        <v>F/11</v>
      </c>
      <c r="C307" s="136">
        <f t="shared" si="75"/>
        <v>1732.61</v>
      </c>
    </row>
    <row r="308" spans="2:3" x14ac:dyDescent="0.35">
      <c r="B308" s="126" t="str">
        <f t="shared" si="74"/>
        <v>F/13</v>
      </c>
      <c r="C308" s="136">
        <f t="shared" si="75"/>
        <v>1767.78</v>
      </c>
    </row>
    <row r="309" spans="2:3" x14ac:dyDescent="0.35">
      <c r="B309" s="126" t="str">
        <f t="shared" si="74"/>
        <v>F/15</v>
      </c>
      <c r="C309" s="136">
        <f t="shared" si="75"/>
        <v>1802.97</v>
      </c>
    </row>
    <row r="310" spans="2:3" x14ac:dyDescent="0.35">
      <c r="B310" s="126" t="str">
        <f t="shared" si="74"/>
        <v>F/17</v>
      </c>
      <c r="C310" s="136">
        <f t="shared" si="75"/>
        <v>1838.14</v>
      </c>
    </row>
    <row r="311" spans="2:3" x14ac:dyDescent="0.35">
      <c r="B311" s="126" t="str">
        <f t="shared" si="74"/>
        <v>F/19</v>
      </c>
      <c r="C311" s="136">
        <f t="shared" si="75"/>
        <v>1873.33</v>
      </c>
    </row>
    <row r="312" spans="2:3" x14ac:dyDescent="0.35">
      <c r="B312" s="126" t="str">
        <f t="shared" si="74"/>
        <v>F/21</v>
      </c>
      <c r="C312" s="136">
        <f t="shared" si="75"/>
        <v>1908.51</v>
      </c>
    </row>
    <row r="313" spans="2:3" x14ac:dyDescent="0.35">
      <c r="B313" s="126" t="str">
        <f t="shared" si="74"/>
        <v>F/23</v>
      </c>
      <c r="C313" s="136">
        <f t="shared" si="75"/>
        <v>1943.7</v>
      </c>
    </row>
    <row r="314" spans="2:3" x14ac:dyDescent="0.35">
      <c r="B314" s="126" t="str">
        <f t="shared" si="74"/>
        <v>F/25</v>
      </c>
      <c r="C314" s="136">
        <f t="shared" si="75"/>
        <v>1978.88</v>
      </c>
    </row>
    <row r="315" spans="2:3" x14ac:dyDescent="0.35">
      <c r="B315" s="126" t="str">
        <f t="shared" si="74"/>
        <v>F/27</v>
      </c>
      <c r="C315" s="127" t="str">
        <f t="shared" si="75"/>
        <v>2.014.05</v>
      </c>
    </row>
    <row r="316" spans="2:3" x14ac:dyDescent="0.35">
      <c r="B316" s="126" t="str">
        <f t="shared" si="74"/>
        <v>F/29</v>
      </c>
      <c r="C316" s="136">
        <f t="shared" si="75"/>
        <v>2049.2399999999998</v>
      </c>
    </row>
    <row r="317" spans="2:3" x14ac:dyDescent="0.35">
      <c r="B317" s="126" t="str">
        <f t="shared" si="74"/>
        <v>F/31</v>
      </c>
      <c r="C317" s="136">
        <f t="shared" si="75"/>
        <v>2084.71</v>
      </c>
    </row>
    <row r="318" spans="2:3" x14ac:dyDescent="0.35">
      <c r="B318" s="126" t="str">
        <f t="shared" si="74"/>
        <v>F/33</v>
      </c>
      <c r="C318" s="136">
        <f t="shared" si="75"/>
        <v>2156.4499999999998</v>
      </c>
    </row>
    <row r="319" spans="2:3" x14ac:dyDescent="0.35">
      <c r="B319" s="126" t="str">
        <f t="shared" si="74"/>
        <v>F/35</v>
      </c>
      <c r="C319" s="136">
        <f t="shared" si="75"/>
        <v>2156.1999999999998</v>
      </c>
    </row>
    <row r="320" spans="2:3" x14ac:dyDescent="0.35">
      <c r="B320" s="126" t="str">
        <f t="shared" ref="B320:B337" si="76">$O$63&amp;"/"&amp;B64</f>
        <v>a/1</v>
      </c>
      <c r="C320" s="136">
        <f t="shared" ref="C320:C337" si="77">O64</f>
        <v>1527.21</v>
      </c>
    </row>
    <row r="321" spans="2:19" x14ac:dyDescent="0.35">
      <c r="B321" s="126" t="str">
        <f t="shared" si="76"/>
        <v>a/3</v>
      </c>
      <c r="C321" s="136">
        <f t="shared" si="77"/>
        <v>1563.89</v>
      </c>
    </row>
    <row r="322" spans="2:19" x14ac:dyDescent="0.35">
      <c r="B322" s="126" t="str">
        <f t="shared" si="76"/>
        <v>a/5</v>
      </c>
      <c r="C322" s="136">
        <f t="shared" si="77"/>
        <v>1601.45</v>
      </c>
    </row>
    <row r="323" spans="2:19" x14ac:dyDescent="0.35">
      <c r="B323" s="126" t="str">
        <f t="shared" si="76"/>
        <v>a/7</v>
      </c>
      <c r="C323" s="136">
        <f t="shared" si="77"/>
        <v>1638.92</v>
      </c>
    </row>
    <row r="324" spans="2:19" x14ac:dyDescent="0.35">
      <c r="B324" s="126" t="str">
        <f t="shared" si="76"/>
        <v>a/9</v>
      </c>
      <c r="C324" s="136">
        <f t="shared" si="77"/>
        <v>1677.19</v>
      </c>
    </row>
    <row r="325" spans="2:19" x14ac:dyDescent="0.35">
      <c r="B325" s="126" t="str">
        <f t="shared" si="76"/>
        <v>a/11</v>
      </c>
      <c r="C325" s="136">
        <f t="shared" si="77"/>
        <v>1716.33</v>
      </c>
    </row>
    <row r="326" spans="2:19" x14ac:dyDescent="0.35">
      <c r="B326" s="126" t="str">
        <f t="shared" si="76"/>
        <v>a/13</v>
      </c>
      <c r="C326" s="136">
        <f t="shared" si="77"/>
        <v>1755.4</v>
      </c>
    </row>
    <row r="327" spans="2:19" x14ac:dyDescent="0.35">
      <c r="B327" s="126" t="str">
        <f t="shared" si="76"/>
        <v>a/15</v>
      </c>
      <c r="C327" s="136">
        <f t="shared" si="77"/>
        <v>1796.16</v>
      </c>
    </row>
    <row r="328" spans="2:19" x14ac:dyDescent="0.35">
      <c r="B328" s="126" t="str">
        <f t="shared" si="76"/>
        <v>a/17</v>
      </c>
      <c r="C328" s="136">
        <f t="shared" si="77"/>
        <v>1832.04</v>
      </c>
      <c r="S328" s="107"/>
    </row>
    <row r="329" spans="2:19" x14ac:dyDescent="0.35">
      <c r="B329" s="126" t="str">
        <f t="shared" si="76"/>
        <v>a/19</v>
      </c>
      <c r="C329" s="136">
        <f t="shared" si="77"/>
        <v>1874.46</v>
      </c>
      <c r="S329" s="107"/>
    </row>
    <row r="330" spans="2:19" x14ac:dyDescent="0.35">
      <c r="B330" s="126" t="str">
        <f t="shared" si="76"/>
        <v>a/21</v>
      </c>
      <c r="C330" s="136">
        <f t="shared" si="77"/>
        <v>1914.32</v>
      </c>
    </row>
    <row r="331" spans="2:19" x14ac:dyDescent="0.35">
      <c r="B331" s="126" t="str">
        <f t="shared" si="76"/>
        <v>a/23</v>
      </c>
      <c r="C331" s="136">
        <f t="shared" si="77"/>
        <v>1954.27</v>
      </c>
    </row>
    <row r="332" spans="2:19" x14ac:dyDescent="0.35">
      <c r="B332" s="126" t="str">
        <f t="shared" si="76"/>
        <v>a/25</v>
      </c>
      <c r="C332" s="136">
        <f t="shared" si="77"/>
        <v>1990.95</v>
      </c>
    </row>
    <row r="333" spans="2:19" x14ac:dyDescent="0.35">
      <c r="B333" s="126" t="str">
        <f t="shared" si="76"/>
        <v>a/27</v>
      </c>
      <c r="C333" s="136">
        <f t="shared" si="77"/>
        <v>2030.88</v>
      </c>
    </row>
    <row r="334" spans="2:19" x14ac:dyDescent="0.35">
      <c r="B334" s="126" t="str">
        <f t="shared" si="76"/>
        <v>a/29</v>
      </c>
      <c r="C334" s="136">
        <f t="shared" si="77"/>
        <v>2070.5700000000002</v>
      </c>
    </row>
    <row r="335" spans="2:19" x14ac:dyDescent="0.35">
      <c r="B335" s="126" t="str">
        <f t="shared" si="76"/>
        <v>a/31</v>
      </c>
      <c r="C335" s="136">
        <f t="shared" si="77"/>
        <v>2109.7199999999998</v>
      </c>
    </row>
    <row r="336" spans="2:19" x14ac:dyDescent="0.35">
      <c r="B336" s="126" t="str">
        <f t="shared" si="76"/>
        <v>a/33</v>
      </c>
      <c r="C336" s="136">
        <f t="shared" si="77"/>
        <v>2149.37</v>
      </c>
    </row>
    <row r="337" spans="2:3" x14ac:dyDescent="0.35">
      <c r="B337" s="126" t="str">
        <f t="shared" si="76"/>
        <v>a/35</v>
      </c>
      <c r="C337" s="136">
        <f t="shared" si="77"/>
        <v>2190.73</v>
      </c>
    </row>
    <row r="338" spans="2:3" x14ac:dyDescent="0.35">
      <c r="B338" s="126" t="str">
        <f t="shared" ref="B338:B355" si="78">$P$63&amp;"/"&amp;B64</f>
        <v>b/1</v>
      </c>
      <c r="C338" s="136">
        <f t="shared" ref="C338:C355" si="79">P64</f>
        <v>1435.58</v>
      </c>
    </row>
    <row r="339" spans="2:3" x14ac:dyDescent="0.35">
      <c r="B339" s="126" t="str">
        <f t="shared" si="78"/>
        <v>b/3</v>
      </c>
      <c r="C339" s="136">
        <f t="shared" si="79"/>
        <v>1470.66</v>
      </c>
    </row>
    <row r="340" spans="2:3" x14ac:dyDescent="0.35">
      <c r="B340" s="126" t="str">
        <f t="shared" si="78"/>
        <v>b/5</v>
      </c>
      <c r="C340" s="136">
        <f t="shared" si="79"/>
        <v>1503.26</v>
      </c>
    </row>
    <row r="341" spans="2:3" x14ac:dyDescent="0.35">
      <c r="B341" s="126" t="str">
        <f t="shared" si="78"/>
        <v>b/7</v>
      </c>
      <c r="C341" s="136">
        <f t="shared" si="79"/>
        <v>1537.46</v>
      </c>
    </row>
    <row r="342" spans="2:3" x14ac:dyDescent="0.35">
      <c r="B342" s="126" t="str">
        <f t="shared" si="78"/>
        <v>b/9</v>
      </c>
      <c r="C342" s="136">
        <f t="shared" si="79"/>
        <v>1571.73</v>
      </c>
    </row>
    <row r="343" spans="2:3" x14ac:dyDescent="0.35">
      <c r="B343" s="126" t="str">
        <f t="shared" si="78"/>
        <v>b/11</v>
      </c>
      <c r="C343" s="136">
        <f t="shared" si="79"/>
        <v>1606.73</v>
      </c>
    </row>
    <row r="344" spans="2:3" x14ac:dyDescent="0.35">
      <c r="B344" s="126" t="str">
        <f t="shared" si="78"/>
        <v>b/13</v>
      </c>
      <c r="C344" s="136">
        <f t="shared" si="79"/>
        <v>1641.81</v>
      </c>
    </row>
    <row r="345" spans="2:3" x14ac:dyDescent="0.35">
      <c r="B345" s="126" t="str">
        <f t="shared" si="78"/>
        <v>b/15</v>
      </c>
      <c r="C345" s="136">
        <f t="shared" si="79"/>
        <v>1677.67</v>
      </c>
    </row>
    <row r="346" spans="2:3" x14ac:dyDescent="0.35">
      <c r="B346" s="126" t="str">
        <f t="shared" si="78"/>
        <v>b/17</v>
      </c>
      <c r="C346" s="136">
        <f t="shared" si="79"/>
        <v>1712.67</v>
      </c>
    </row>
    <row r="347" spans="2:3" x14ac:dyDescent="0.35">
      <c r="B347" s="126" t="str">
        <f t="shared" si="78"/>
        <v>b/19</v>
      </c>
      <c r="C347" s="136">
        <f t="shared" si="79"/>
        <v>1747.76</v>
      </c>
    </row>
    <row r="348" spans="2:3" x14ac:dyDescent="0.35">
      <c r="B348" s="126" t="str">
        <f t="shared" si="78"/>
        <v>b/21</v>
      </c>
      <c r="C348" s="136">
        <f t="shared" si="79"/>
        <v>1785.23</v>
      </c>
    </row>
    <row r="349" spans="2:3" x14ac:dyDescent="0.35">
      <c r="B349" s="126" t="str">
        <f t="shared" si="78"/>
        <v>b/23</v>
      </c>
      <c r="C349" s="136">
        <f t="shared" si="79"/>
        <v>1819.42</v>
      </c>
    </row>
    <row r="350" spans="2:3" x14ac:dyDescent="0.35">
      <c r="B350" s="126" t="str">
        <f t="shared" si="78"/>
        <v>b/25</v>
      </c>
      <c r="C350" s="136">
        <f t="shared" si="79"/>
        <v>1856.1</v>
      </c>
    </row>
    <row r="351" spans="2:3" x14ac:dyDescent="0.35">
      <c r="B351" s="126" t="str">
        <f t="shared" si="78"/>
        <v>b/27</v>
      </c>
      <c r="C351" s="136">
        <f t="shared" si="79"/>
        <v>1891.16</v>
      </c>
    </row>
    <row r="352" spans="2:3" x14ac:dyDescent="0.35">
      <c r="B352" s="126" t="str">
        <f t="shared" si="78"/>
        <v>b/29</v>
      </c>
      <c r="C352" s="136">
        <f t="shared" si="79"/>
        <v>1925.61</v>
      </c>
    </row>
    <row r="353" spans="2:3" x14ac:dyDescent="0.35">
      <c r="B353" s="126" t="str">
        <f t="shared" si="78"/>
        <v>b/31</v>
      </c>
      <c r="C353" s="136">
        <f t="shared" si="79"/>
        <v>1962.05</v>
      </c>
    </row>
    <row r="354" spans="2:3" x14ac:dyDescent="0.35">
      <c r="B354" s="126" t="str">
        <f t="shared" si="78"/>
        <v>b/33</v>
      </c>
      <c r="C354" s="136">
        <f t="shared" si="79"/>
        <v>2000.13</v>
      </c>
    </row>
    <row r="355" spans="2:3" x14ac:dyDescent="0.35">
      <c r="B355" s="126" t="str">
        <f t="shared" si="78"/>
        <v>b/35</v>
      </c>
      <c r="C355" s="136">
        <f t="shared" si="79"/>
        <v>2035.76</v>
      </c>
    </row>
    <row r="356" spans="2:3" x14ac:dyDescent="0.35">
      <c r="B356" s="126" t="str">
        <f t="shared" ref="B356:B373" si="80">$Q$63&amp;"/"&amp;B64</f>
        <v>c/1</v>
      </c>
      <c r="C356" s="127">
        <f t="shared" ref="C356:C373" si="81">Q64</f>
        <v>1311.95</v>
      </c>
    </row>
    <row r="357" spans="2:3" x14ac:dyDescent="0.35">
      <c r="B357" s="126" t="str">
        <f t="shared" si="80"/>
        <v>c/3</v>
      </c>
      <c r="C357" s="127">
        <f t="shared" si="81"/>
        <v>1336.41</v>
      </c>
    </row>
    <row r="358" spans="2:3" x14ac:dyDescent="0.35">
      <c r="B358" s="126" t="str">
        <f t="shared" si="80"/>
        <v>c/5</v>
      </c>
      <c r="C358" s="127">
        <f t="shared" si="81"/>
        <v>1357.56</v>
      </c>
    </row>
    <row r="359" spans="2:3" x14ac:dyDescent="0.35">
      <c r="B359" s="126" t="str">
        <f t="shared" si="80"/>
        <v>c/7</v>
      </c>
      <c r="C359" s="127">
        <f t="shared" si="81"/>
        <v>1382.02</v>
      </c>
    </row>
    <row r="360" spans="2:3" x14ac:dyDescent="0.35">
      <c r="B360" s="126" t="str">
        <f t="shared" si="80"/>
        <v>c/9</v>
      </c>
      <c r="C360" s="127">
        <f t="shared" si="81"/>
        <v>1404.79</v>
      </c>
    </row>
    <row r="361" spans="2:3" x14ac:dyDescent="0.35">
      <c r="B361" s="126" t="str">
        <f t="shared" si="80"/>
        <v>c/11</v>
      </c>
      <c r="C361" s="127">
        <f t="shared" si="81"/>
        <v>1426.85</v>
      </c>
    </row>
    <row r="362" spans="2:3" x14ac:dyDescent="0.35">
      <c r="B362" s="126" t="str">
        <f t="shared" si="80"/>
        <v>c/13</v>
      </c>
      <c r="C362" s="127">
        <f t="shared" si="81"/>
        <v>1449.6</v>
      </c>
    </row>
    <row r="363" spans="2:3" x14ac:dyDescent="0.35">
      <c r="B363" s="126" t="str">
        <f t="shared" si="80"/>
        <v>c/15</v>
      </c>
      <c r="C363" s="127">
        <f t="shared" si="81"/>
        <v>1474.06</v>
      </c>
    </row>
    <row r="364" spans="2:3" x14ac:dyDescent="0.35">
      <c r="B364" s="126" t="str">
        <f t="shared" si="80"/>
        <v>c/17</v>
      </c>
      <c r="C364" s="127">
        <f t="shared" si="81"/>
        <v>1494.43</v>
      </c>
    </row>
    <row r="365" spans="2:3" x14ac:dyDescent="0.35">
      <c r="B365" s="126" t="str">
        <f t="shared" si="80"/>
        <v>c/19</v>
      </c>
      <c r="C365" s="127">
        <f t="shared" si="81"/>
        <v>1518.89</v>
      </c>
    </row>
    <row r="366" spans="2:3" x14ac:dyDescent="0.35">
      <c r="B366" s="126" t="str">
        <f t="shared" si="80"/>
        <v>c/21</v>
      </c>
      <c r="C366" s="127">
        <f t="shared" si="81"/>
        <v>1541.73</v>
      </c>
    </row>
    <row r="367" spans="2:3" x14ac:dyDescent="0.35">
      <c r="B367" s="126" t="str">
        <f t="shared" si="80"/>
        <v>c/23</v>
      </c>
      <c r="C367" s="127">
        <f t="shared" si="81"/>
        <v>1564.59</v>
      </c>
    </row>
    <row r="368" spans="2:3" x14ac:dyDescent="0.35">
      <c r="B368" s="126" t="str">
        <f t="shared" si="80"/>
        <v>c/25</v>
      </c>
      <c r="C368" s="127">
        <f t="shared" si="81"/>
        <v>1588.16</v>
      </c>
    </row>
    <row r="369" spans="2:3" x14ac:dyDescent="0.35">
      <c r="B369" s="126" t="str">
        <f t="shared" si="80"/>
        <v>c/27</v>
      </c>
      <c r="C369" s="127">
        <f t="shared" si="81"/>
        <v>1613.48</v>
      </c>
    </row>
    <row r="370" spans="2:3" x14ac:dyDescent="0.35">
      <c r="B370" s="126" t="str">
        <f t="shared" si="80"/>
        <v>c/29</v>
      </c>
      <c r="C370" s="127" t="str">
        <f t="shared" si="81"/>
        <v>1.635.45</v>
      </c>
    </row>
    <row r="371" spans="2:3" x14ac:dyDescent="0.35">
      <c r="B371" s="126" t="str">
        <f t="shared" si="80"/>
        <v>c/31</v>
      </c>
      <c r="C371" s="127">
        <f t="shared" si="81"/>
        <v>1659.91</v>
      </c>
    </row>
    <row r="372" spans="2:3" x14ac:dyDescent="0.35">
      <c r="B372" s="126" t="str">
        <f t="shared" si="80"/>
        <v>c/33</v>
      </c>
      <c r="C372" s="127">
        <f t="shared" si="81"/>
        <v>1683.55</v>
      </c>
    </row>
    <row r="373" spans="2:3" x14ac:dyDescent="0.35">
      <c r="B373" s="126" t="str">
        <f t="shared" si="80"/>
        <v>c/35</v>
      </c>
      <c r="C373" s="127">
        <f t="shared" si="81"/>
        <v>1708.01</v>
      </c>
    </row>
  </sheetData>
  <sheetProtection selectLockedCells="1"/>
  <customSheetViews>
    <customSheetView guid="{AEB6CCF5-4429-48DA-867B-58761C94C6F2}" scale="85" showGridLines="0" hiddenRows="1">
      <pane ySplit="3" topLeftCell="A4" activePane="bottomLeft" state="frozen"/>
      <selection pane="bottomLeft" activeCell="F123" sqref="F123"/>
      <pageMargins left="0" right="0" top="0" bottom="0" header="0" footer="0"/>
      <pageSetup paperSize="9" orientation="portrait"/>
    </customSheetView>
    <customSheetView guid="{C4DAD7F8-47C6-4127-9A46-A993B7B9C81A}" scale="85" showGridLines="0" hiddenRows="1">
      <pane ySplit="3" topLeftCell="A4" activePane="bottomLeft" state="frozen"/>
      <selection pane="bottomLeft" activeCell="F123" sqref="F123"/>
      <pageMargins left="0" right="0" top="0" bottom="0" header="0" footer="0"/>
      <pageSetup paperSize="9" orientation="portrait"/>
    </customSheetView>
    <customSheetView guid="{3BF24E96-6DC5-4C44-95BA-F3C989ECD277}" scale="85" showGridLines="0" hiddenRows="1">
      <pane ySplit="3" topLeftCell="A4" activePane="bottomLeft" state="frozen"/>
      <selection pane="bottomLeft" activeCell="F123" sqref="F123"/>
      <pageMargins left="0" right="0" top="0" bottom="0" header="0" footer="0"/>
      <pageSetup paperSize="9" orientation="portrait"/>
    </customSheetView>
    <customSheetView guid="{4144C77C-55F3-4C13-A3EB-FD414C1C7F21}" scale="85" showGridLines="0" hiddenRows="1">
      <pane ySplit="3" topLeftCell="A107" activePane="bottomLeft" state="frozen"/>
      <selection pane="bottomLeft" activeCell="F123" sqref="F123"/>
      <pageMargins left="0" right="0" top="0" bottom="0" header="0" footer="0"/>
      <pageSetup paperSize="9" orientation="portrait"/>
    </customSheetView>
  </customSheetViews>
  <mergeCells count="51">
    <mergeCell ref="F86:H87"/>
    <mergeCell ref="B90:C90"/>
    <mergeCell ref="B111:C111"/>
    <mergeCell ref="B112:C112"/>
    <mergeCell ref="B113:C113"/>
    <mergeCell ref="B98:C98"/>
    <mergeCell ref="B86:C86"/>
    <mergeCell ref="B87:C87"/>
    <mergeCell ref="E86:E87"/>
    <mergeCell ref="B114:C114"/>
    <mergeCell ref="B120:C120"/>
    <mergeCell ref="F126:I126"/>
    <mergeCell ref="B125:I125"/>
    <mergeCell ref="B121:C121"/>
    <mergeCell ref="B115:C115"/>
    <mergeCell ref="B116:C116"/>
    <mergeCell ref="B117:C117"/>
    <mergeCell ref="B118:C118"/>
    <mergeCell ref="B119:C119"/>
    <mergeCell ref="B122:C122"/>
    <mergeCell ref="K106:K110"/>
    <mergeCell ref="G106:G110"/>
    <mergeCell ref="D105:G105"/>
    <mergeCell ref="J106:J110"/>
    <mergeCell ref="H105:K105"/>
    <mergeCell ref="E106:E110"/>
    <mergeCell ref="F106:F110"/>
    <mergeCell ref="H106:H110"/>
    <mergeCell ref="I106:I110"/>
    <mergeCell ref="D106:D110"/>
    <mergeCell ref="O62:Q62"/>
    <mergeCell ref="B57:C57"/>
    <mergeCell ref="B33:L33"/>
    <mergeCell ref="D34:L34"/>
    <mergeCell ref="B54:C54"/>
    <mergeCell ref="B55:C55"/>
    <mergeCell ref="B56:C56"/>
    <mergeCell ref="B58:C58"/>
    <mergeCell ref="B59:C59"/>
    <mergeCell ref="D6:L6"/>
    <mergeCell ref="B5:L5"/>
    <mergeCell ref="B26:C26"/>
    <mergeCell ref="B27:C27"/>
    <mergeCell ref="D62:H62"/>
    <mergeCell ref="I62:N62"/>
    <mergeCell ref="B82:C82"/>
    <mergeCell ref="B83:C83"/>
    <mergeCell ref="B84:C84"/>
    <mergeCell ref="B85:C85"/>
    <mergeCell ref="B28:C28"/>
    <mergeCell ref="B29:C29"/>
  </mergeCells>
  <hyperlinks>
    <hyperlink ref="F61" r:id="rId1" xr:uid="{00000000-0004-0000-1100-000000000000}"/>
    <hyperlink ref="F86" r:id="rId2" xr:uid="{00000000-0004-0000-1100-000001000000}"/>
    <hyperlink ref="E59" r:id="rId3" xr:uid="{00000000-0004-0000-1100-000002000000}"/>
  </hyperlinks>
  <pageMargins left="0.7" right="0.7" top="0.78740157499999996" bottom="0.78740157499999996" header="0.3" footer="0.3"/>
  <pageSetup paperSize="9" orientation="portrait"/>
  <ignoredErrors>
    <ignoredError sqref="D54:L54" formulaRange="1"/>
    <ignoredError sqref="D36:L53 C34 D26 E26:L29 D27:D29" unlockedFormula="1"/>
    <ignoredError sqref="E212:E218 E194:E199 E176:E181" twoDigitTextYear="1"/>
  </ignoredErrors>
  <drawing r:id="rId4"/>
  <legacyDrawing r:id="rId5"/>
  <mc:AlternateContent xmlns:mc="http://schemas.openxmlformats.org/markup-compatibility/2006">
    <mc:Choice Requires="x14">
      <controls>
        <mc:AlternateContent xmlns:mc="http://schemas.openxmlformats.org/markup-compatibility/2006">
          <mc:Choice Requires="x14">
            <control shapeId="34832" r:id="rId6" name="Button 16">
              <controlPr defaultSize="0" print="0" autoFill="0" autoPict="0" macro="[0]!Hauptmenü">
                <anchor moveWithCells="1" sizeWithCells="1">
                  <from>
                    <xdr:col>0</xdr:col>
                    <xdr:colOff>50800</xdr:colOff>
                    <xdr:row>1</xdr:row>
                    <xdr:rowOff>38100</xdr:rowOff>
                  </from>
                  <to>
                    <xdr:col>1</xdr:col>
                    <xdr:colOff>603250</xdr:colOff>
                    <xdr:row>1</xdr:row>
                    <xdr:rowOff>342900</xdr:rowOff>
                  </to>
                </anchor>
              </controlPr>
            </control>
          </mc:Choice>
        </mc:AlternateContent>
        <mc:AlternateContent xmlns:mc="http://schemas.openxmlformats.org/markup-compatibility/2006">
          <mc:Choice Requires="x14">
            <control shapeId="34833" r:id="rId7" name="Button 17">
              <controlPr defaultSize="0" print="0" autoFill="0" autoPict="0" macro="[0]!UP_A4">
                <anchor moveWithCells="1" sizeWithCells="1">
                  <from>
                    <xdr:col>1</xdr:col>
                    <xdr:colOff>679450</xdr:colOff>
                    <xdr:row>1</xdr:row>
                    <xdr:rowOff>38100</xdr:rowOff>
                  </from>
                  <to>
                    <xdr:col>3</xdr:col>
                    <xdr:colOff>38100</xdr:colOff>
                    <xdr:row>1</xdr:row>
                    <xdr:rowOff>342900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abelle8">
    <pageSetUpPr autoPageBreaks="0"/>
  </sheetPr>
  <dimension ref="A1:PK14994"/>
  <sheetViews>
    <sheetView showGridLines="0" topLeftCell="A74" zoomScale="85" zoomScaleNormal="85" zoomScalePageLayoutView="160" workbookViewId="0">
      <selection activeCell="C10" sqref="C10"/>
    </sheetView>
  </sheetViews>
  <sheetFormatPr baseColWidth="10" defaultColWidth="11.453125" defaultRowHeight="15" customHeight="1" x14ac:dyDescent="0.35"/>
  <cols>
    <col min="1" max="1" width="62.26953125" customWidth="1"/>
    <col min="2" max="2" width="6.453125" customWidth="1"/>
    <col min="3" max="3" width="24.26953125" style="923" customWidth="1"/>
    <col min="4" max="4" width="27.26953125" style="923" customWidth="1"/>
    <col min="5" max="5" width="17.453125" style="925" customWidth="1"/>
    <col min="6" max="6" width="8.7265625" style="923" bestFit="1" customWidth="1"/>
    <col min="7" max="7" width="10.26953125" style="926" customWidth="1"/>
    <col min="8" max="8" width="10" style="926" customWidth="1"/>
    <col min="9" max="9" width="8.1796875" style="927" customWidth="1"/>
    <col min="10" max="10" width="16.26953125" style="926" customWidth="1"/>
    <col min="11" max="14" width="12.7265625" style="926" customWidth="1"/>
    <col min="15" max="15" width="13.7265625" style="926" customWidth="1"/>
    <col min="16" max="18" width="13.7265625" hidden="1" customWidth="1"/>
    <col min="19" max="21" width="13.7265625" style="926" hidden="1" customWidth="1"/>
    <col min="22" max="22" width="12.7265625" style="926" customWidth="1"/>
    <col min="23" max="24" width="56.453125" customWidth="1"/>
    <col min="25" max="35" width="11.7265625" style="923" customWidth="1"/>
    <col min="36" max="50" width="10.81640625" style="923"/>
    <col min="51" max="51" width="11.453125" style="923" customWidth="1"/>
    <col min="52" max="52" width="68.1796875" style="923" customWidth="1"/>
    <col min="53" max="53" width="5.453125" style="923" customWidth="1"/>
    <col min="54" max="54" width="21.453125" style="923" customWidth="1"/>
    <col min="55" max="55" width="26" style="923" customWidth="1"/>
    <col min="56" max="56" width="13.453125" style="923" customWidth="1"/>
    <col min="57" max="58" width="10.453125" style="923" customWidth="1"/>
    <col min="59" max="306" width="10.81640625" style="923"/>
    <col min="307" max="307" width="0" style="923" hidden="1" customWidth="1"/>
    <col min="308" max="308" width="68.1796875" style="923" customWidth="1"/>
    <col min="309" max="309" width="5.453125" style="923" customWidth="1"/>
    <col min="310" max="310" width="21.453125" style="923" customWidth="1"/>
    <col min="311" max="311" width="26" style="923" customWidth="1"/>
    <col min="312" max="312" width="13.453125" style="923" customWidth="1"/>
    <col min="313" max="314" width="10.453125" style="923" customWidth="1"/>
    <col min="315" max="427" width="10.81640625" style="923"/>
  </cols>
  <sheetData>
    <row r="1" spans="1:427" ht="85.5" customHeight="1" x14ac:dyDescent="0.35">
      <c r="A1" s="1021" t="s">
        <v>993</v>
      </c>
      <c r="B1" s="1021" t="s">
        <v>6</v>
      </c>
      <c r="C1" s="1140" t="s">
        <v>7</v>
      </c>
      <c r="D1" s="1140" t="s">
        <v>5</v>
      </c>
      <c r="E1" s="1140" t="s">
        <v>994</v>
      </c>
      <c r="F1" s="1140" t="s">
        <v>14</v>
      </c>
      <c r="G1" s="1146" t="s">
        <v>414</v>
      </c>
      <c r="H1" s="1146" t="s">
        <v>995</v>
      </c>
      <c r="I1" s="1145" t="s">
        <v>996</v>
      </c>
      <c r="J1" s="1144" t="s">
        <v>997</v>
      </c>
      <c r="K1" s="1144" t="s">
        <v>998</v>
      </c>
      <c r="L1" s="1143" t="s">
        <v>999</v>
      </c>
      <c r="M1" s="1144" t="s">
        <v>1000</v>
      </c>
      <c r="N1" s="1143" t="s">
        <v>1001</v>
      </c>
      <c r="O1" s="1144" t="s">
        <v>1002</v>
      </c>
      <c r="P1" t="s">
        <v>1003</v>
      </c>
      <c r="Q1" t="s">
        <v>1004</v>
      </c>
      <c r="R1" t="s">
        <v>1005</v>
      </c>
      <c r="S1" s="1143" t="s">
        <v>1006</v>
      </c>
      <c r="T1" s="1143" t="s">
        <v>1007</v>
      </c>
      <c r="U1" s="1144" t="s">
        <v>1008</v>
      </c>
      <c r="V1" s="1144" t="s">
        <v>1009</v>
      </c>
      <c r="W1" s="1142" t="s">
        <v>1010</v>
      </c>
      <c r="X1" s="1146" t="s">
        <v>995</v>
      </c>
      <c r="Y1" s="1141" t="str">
        <f t="shared" ref="Y1:AJ1" si="0">K1</f>
        <v>Gestehung PDL</v>
      </c>
      <c r="Z1" s="1141" t="str">
        <f t="shared" si="0"/>
        <v>Gestehung Leibwäsche</v>
      </c>
      <c r="AA1" s="1141" t="str">
        <f t="shared" si="0"/>
        <v>Gestehung Frühstück</v>
      </c>
      <c r="AB1" s="1141" t="str">
        <f t="shared" si="0"/>
        <v>Gestehung Mittagessen</v>
      </c>
      <c r="AC1" s="1141" t="str">
        <f t="shared" si="0"/>
        <v>Gestehung Abend/Jause</v>
      </c>
      <c r="AD1" s="1141" t="str">
        <f t="shared" si="0"/>
        <v>Gestehung Kü-Hilf Früh</v>
      </c>
      <c r="AE1" s="1141" t="str">
        <f t="shared" si="0"/>
        <v>Gestehung Kü-Hilf Mittag</v>
      </c>
      <c r="AF1" s="1141" t="str">
        <f t="shared" si="0"/>
        <v>Gestehung Kü-Hilf Abend</v>
      </c>
      <c r="AG1" s="1141" t="str">
        <f t="shared" si="0"/>
        <v>Gestehung Unterhalts- reinigung</v>
      </c>
      <c r="AH1" s="1141" t="str">
        <f t="shared" si="0"/>
        <v>Gestehung Glas- und Grundreinigung</v>
      </c>
      <c r="AI1" s="1141" t="str">
        <f t="shared" si="0"/>
        <v>Gestehung Hauswart</v>
      </c>
      <c r="AJ1" s="1141" t="str">
        <f t="shared" si="0"/>
        <v>Kommunal- steuer</v>
      </c>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row>
    <row r="2" spans="1:427" s="1150" customFormat="1" ht="15" customHeight="1" x14ac:dyDescent="0.35">
      <c r="A2" s="1182" t="s">
        <v>3162</v>
      </c>
      <c r="B2" s="1182">
        <f ca="1">RANDBETWEEN(1000,9999)</f>
        <v>9133</v>
      </c>
      <c r="C2" s="1182" t="s">
        <v>3380</v>
      </c>
      <c r="D2" s="1182" t="s">
        <v>3381</v>
      </c>
      <c r="E2" s="1151">
        <v>2016</v>
      </c>
      <c r="F2" s="1183">
        <f ca="1">RANDBETWEEN(7,244)</f>
        <v>80</v>
      </c>
      <c r="G2" s="1149">
        <f ca="1">RANDBETWEEN(1000,10000)</f>
        <v>1709</v>
      </c>
      <c r="H2" s="1148">
        <v>60.5</v>
      </c>
      <c r="I2" s="1152">
        <f>Einstellungen!$E$11</f>
        <v>365</v>
      </c>
      <c r="J2" s="1152" t="s">
        <v>11</v>
      </c>
      <c r="K2" s="1152" t="s">
        <v>578</v>
      </c>
      <c r="L2" s="1152" t="s">
        <v>578</v>
      </c>
      <c r="M2" s="1152" t="s">
        <v>578</v>
      </c>
      <c r="N2" s="1152" t="s">
        <v>578</v>
      </c>
      <c r="O2" s="1152" t="s">
        <v>578</v>
      </c>
      <c r="P2" s="1152" t="s">
        <v>578</v>
      </c>
      <c r="Q2" s="1152" t="s">
        <v>578</v>
      </c>
      <c r="R2" s="1152" t="s">
        <v>578</v>
      </c>
      <c r="S2" s="1152" t="s">
        <v>578</v>
      </c>
      <c r="T2" s="1152" t="s">
        <v>578</v>
      </c>
      <c r="U2" s="1152" t="s">
        <v>578</v>
      </c>
      <c r="V2" s="1152" t="s">
        <v>700</v>
      </c>
      <c r="W2" s="1152" t="str">
        <f>LEFT(A2,45)&amp;"  - "&amp;C2</f>
        <v>Heim 1  - Musterort</v>
      </c>
      <c r="X2" s="1148">
        <v>60.5</v>
      </c>
      <c r="Y2" s="1153" t="str">
        <f>Einstellungen!$E$330</f>
        <v>Eigenleistung</v>
      </c>
      <c r="Z2" s="1153" t="str">
        <f>Einstellungen!$E$330</f>
        <v>Eigenleistung</v>
      </c>
      <c r="AA2" s="1153" t="str">
        <f>Einstellungen!$E$330</f>
        <v>Eigenleistung</v>
      </c>
      <c r="AB2" s="1153" t="str">
        <f>Einstellungen!$E$330</f>
        <v>Eigenleistung</v>
      </c>
      <c r="AC2" s="1153" t="str">
        <f>Einstellungen!$E$330</f>
        <v>Eigenleistung</v>
      </c>
      <c r="AD2" s="1153" t="str">
        <f>Einstellungen!$E$330</f>
        <v>Eigenleistung</v>
      </c>
      <c r="AE2" s="1153" t="str">
        <f>Einstellungen!$E$330</f>
        <v>Eigenleistung</v>
      </c>
      <c r="AF2" s="1153" t="str">
        <f>Einstellungen!$E$330</f>
        <v>Eigenleistung</v>
      </c>
      <c r="AG2" s="1153" t="str">
        <f>Einstellungen!$E$330</f>
        <v>Eigenleistung</v>
      </c>
      <c r="AH2" s="1153" t="str">
        <f>Einstellungen!$E$330</f>
        <v>Eigenleistung</v>
      </c>
      <c r="AI2" s="1153" t="str">
        <f>Einstellungen!$E$330</f>
        <v>Eigenleistung</v>
      </c>
      <c r="AJ2" s="1153" t="s">
        <v>1011</v>
      </c>
      <c r="AP2" s="1154"/>
      <c r="AQ2" s="1154" t="s">
        <v>1012</v>
      </c>
      <c r="AR2" s="1154"/>
      <c r="AS2" s="1154"/>
      <c r="AT2" s="1154"/>
      <c r="AX2" s="1155">
        <v>50</v>
      </c>
      <c r="AZ2" s="1156">
        <f ca="1">AX2-F2</f>
        <v>-30</v>
      </c>
    </row>
    <row r="3" spans="1:427" s="1150" customFormat="1" ht="15" customHeight="1" x14ac:dyDescent="0.35">
      <c r="A3" s="1182" t="s">
        <v>3163</v>
      </c>
      <c r="B3" s="1182">
        <f t="shared" ref="B3:B66" ca="1" si="1">RANDBETWEEN(1000,9999)</f>
        <v>7053</v>
      </c>
      <c r="C3" s="1182" t="s">
        <v>3380</v>
      </c>
      <c r="D3" s="1182" t="s">
        <v>3381</v>
      </c>
      <c r="E3" s="1151">
        <v>2016</v>
      </c>
      <c r="F3" s="1183">
        <f t="shared" ref="F3:F66" ca="1" si="2">RANDBETWEEN(7,244)</f>
        <v>102</v>
      </c>
      <c r="G3" s="1149">
        <f t="shared" ref="G3:G66" ca="1" si="3">RANDBETWEEN(1000,10000)</f>
        <v>6628</v>
      </c>
      <c r="H3" s="1148">
        <v>60.5</v>
      </c>
      <c r="I3" s="1152">
        <f>Einstellungen!$E$11</f>
        <v>365</v>
      </c>
      <c r="J3" s="1152" t="s">
        <v>11</v>
      </c>
      <c r="K3" s="1152" t="s">
        <v>578</v>
      </c>
      <c r="L3" s="1152" t="s">
        <v>578</v>
      </c>
      <c r="M3" s="1152" t="s">
        <v>578</v>
      </c>
      <c r="N3" s="1152" t="s">
        <v>578</v>
      </c>
      <c r="O3" s="1152" t="s">
        <v>578</v>
      </c>
      <c r="P3" s="1152" t="s">
        <v>578</v>
      </c>
      <c r="Q3" s="1152" t="s">
        <v>578</v>
      </c>
      <c r="R3" s="1152" t="s">
        <v>578</v>
      </c>
      <c r="S3" s="1152" t="s">
        <v>578</v>
      </c>
      <c r="T3" s="1152" t="s">
        <v>578</v>
      </c>
      <c r="U3" s="1152" t="s">
        <v>578</v>
      </c>
      <c r="V3" s="1152" t="s">
        <v>700</v>
      </c>
      <c r="W3" s="1152" t="str">
        <f t="shared" ref="W3:W66" si="4">LEFT(A3,45)&amp;"  - "&amp;C3</f>
        <v>Heim 2  - Musterort</v>
      </c>
      <c r="X3" s="1148">
        <v>60.5</v>
      </c>
      <c r="Y3" s="1157">
        <f ca="1">(COUNTIF($K$2:$K$247,Einstellungen!$E$330)/$Y$10)</f>
        <v>1</v>
      </c>
      <c r="Z3" s="1157">
        <f ca="1">(COUNTIF(L2:L246,Einstellungen!$E$330)/$Y$10)</f>
        <v>1</v>
      </c>
      <c r="AA3" s="1157">
        <f ca="1">(COUNTIF(M2:M246,Einstellungen!$E$330)/$Y$10)</f>
        <v>1</v>
      </c>
      <c r="AB3" s="1157">
        <f ca="1">(COUNTIF(N2:N246,Einstellungen!$E$330)/$Y$10)</f>
        <v>1</v>
      </c>
      <c r="AC3" s="1157">
        <f ca="1">(COUNTIF(O2:O246,Einstellungen!$E$330)/$Y$10)</f>
        <v>1</v>
      </c>
      <c r="AD3" s="1157">
        <f ca="1">(COUNTIF(P2:P246,Einstellungen!$E$330)/$Y$10)</f>
        <v>1</v>
      </c>
      <c r="AE3" s="1157">
        <f ca="1">(COUNTIF(Q2:Q246,Einstellungen!$E$330)/$Y$10)</f>
        <v>1</v>
      </c>
      <c r="AF3" s="1157">
        <f ca="1">(COUNTIF(R2:R246,Einstellungen!$E$330)/$Y$10)</f>
        <v>1</v>
      </c>
      <c r="AG3" s="1157">
        <f ca="1">(COUNTIF(S2:S246,Einstellungen!$E$330)/$Y$10)</f>
        <v>1</v>
      </c>
      <c r="AH3" s="1157">
        <f ca="1">(COUNTIF(T2:T246,Einstellungen!$E$330)/$Y$10)</f>
        <v>1</v>
      </c>
      <c r="AI3" s="1157">
        <f ca="1">(COUNTIF(U2:U246,Einstellungen!$E$330)/$Y$10)</f>
        <v>1</v>
      </c>
      <c r="AJ3" s="1157">
        <f ca="1">(COUNTIF($V$2:$V$246,"Ja")/$Y$10)</f>
        <v>1</v>
      </c>
      <c r="AP3" s="1158"/>
      <c r="AQ3" s="1158"/>
      <c r="AR3" s="1158"/>
      <c r="AS3" s="1158"/>
      <c r="AT3" s="1158"/>
      <c r="AX3" s="1155">
        <v>62</v>
      </c>
      <c r="AZ3" s="1156">
        <f t="shared" ref="AZ3:AZ66" ca="1" si="5">AX3-F3</f>
        <v>-40</v>
      </c>
    </row>
    <row r="4" spans="1:427" s="1150" customFormat="1" ht="15" customHeight="1" x14ac:dyDescent="0.35">
      <c r="A4" s="1182" t="s">
        <v>3164</v>
      </c>
      <c r="B4" s="1182">
        <f t="shared" ca="1" si="1"/>
        <v>8369</v>
      </c>
      <c r="C4" s="1182" t="s">
        <v>3380</v>
      </c>
      <c r="D4" s="1182" t="s">
        <v>3381</v>
      </c>
      <c r="E4" s="1151">
        <v>2016</v>
      </c>
      <c r="F4" s="1183">
        <f t="shared" ca="1" si="2"/>
        <v>17</v>
      </c>
      <c r="G4" s="1149">
        <f t="shared" ca="1" si="3"/>
        <v>2525</v>
      </c>
      <c r="H4" s="1148">
        <v>60.5</v>
      </c>
      <c r="I4" s="1152">
        <f>Einstellungen!$E$11</f>
        <v>365</v>
      </c>
      <c r="J4" s="1152" t="s">
        <v>11</v>
      </c>
      <c r="K4" s="1152" t="s">
        <v>578</v>
      </c>
      <c r="L4" s="1152" t="s">
        <v>578</v>
      </c>
      <c r="M4" s="1152" t="s">
        <v>578</v>
      </c>
      <c r="N4" s="1152" t="s">
        <v>578</v>
      </c>
      <c r="O4" s="1152" t="s">
        <v>578</v>
      </c>
      <c r="P4" s="1152" t="s">
        <v>578</v>
      </c>
      <c r="Q4" s="1152" t="s">
        <v>578</v>
      </c>
      <c r="R4" s="1152" t="s">
        <v>578</v>
      </c>
      <c r="S4" s="1152" t="s">
        <v>578</v>
      </c>
      <c r="T4" s="1152" t="s">
        <v>578</v>
      </c>
      <c r="U4" s="1152" t="s">
        <v>578</v>
      </c>
      <c r="V4" s="1152" t="s">
        <v>700</v>
      </c>
      <c r="W4" s="1152" t="str">
        <f t="shared" si="4"/>
        <v>Heim 3  - Musterort</v>
      </c>
      <c r="X4" s="1148">
        <v>60.5</v>
      </c>
      <c r="Y4" s="1153" t="str">
        <f>Einstellungen!$E$331</f>
        <v>Fremdleistung</v>
      </c>
      <c r="Z4" s="1153" t="str">
        <f>Einstellungen!$E$331</f>
        <v>Fremdleistung</v>
      </c>
      <c r="AA4" s="1153" t="str">
        <f>Einstellungen!$E$331</f>
        <v>Fremdleistung</v>
      </c>
      <c r="AB4" s="1153" t="str">
        <f>Einstellungen!$E$331</f>
        <v>Fremdleistung</v>
      </c>
      <c r="AC4" s="1153" t="str">
        <f>Einstellungen!$E$331</f>
        <v>Fremdleistung</v>
      </c>
      <c r="AD4" s="1153" t="str">
        <f>Einstellungen!$E$331</f>
        <v>Fremdleistung</v>
      </c>
      <c r="AE4" s="1153" t="str">
        <f>Einstellungen!$E$331</f>
        <v>Fremdleistung</v>
      </c>
      <c r="AF4" s="1153" t="str">
        <f>Einstellungen!$E$331</f>
        <v>Fremdleistung</v>
      </c>
      <c r="AG4" s="1153" t="str">
        <f>Einstellungen!$E$331</f>
        <v>Fremdleistung</v>
      </c>
      <c r="AH4" s="1153" t="str">
        <f>Einstellungen!$E$331</f>
        <v>Fremdleistung</v>
      </c>
      <c r="AI4" s="1153" t="str">
        <f>Einstellungen!$E$331</f>
        <v>Fremdleistung</v>
      </c>
      <c r="AJ4" s="1159" t="s">
        <v>1013</v>
      </c>
      <c r="AM4" s="1158"/>
      <c r="AN4" s="1158"/>
      <c r="AO4" s="1158"/>
      <c r="AP4" s="1158" t="s">
        <v>44</v>
      </c>
      <c r="AQ4" s="1158"/>
      <c r="AR4" s="1160" t="s">
        <v>1014</v>
      </c>
      <c r="AS4" s="1158"/>
      <c r="AT4" s="1158"/>
      <c r="AU4" s="1158"/>
      <c r="AV4" s="1158"/>
      <c r="AW4" s="1158"/>
      <c r="AX4" s="1155">
        <v>58</v>
      </c>
      <c r="AY4" s="1158"/>
      <c r="AZ4" s="1156">
        <f t="shared" ca="1" si="5"/>
        <v>41</v>
      </c>
      <c r="BA4" s="1158"/>
      <c r="BB4" s="1158"/>
      <c r="BC4" s="1158"/>
      <c r="BD4" s="1158"/>
      <c r="BE4" s="1158"/>
      <c r="BF4" s="1158"/>
      <c r="BG4" s="1158"/>
      <c r="BH4" s="1158"/>
      <c r="BI4" s="1158"/>
      <c r="BJ4" s="1158"/>
      <c r="BK4" s="1158"/>
      <c r="BL4" s="1158"/>
      <c r="BM4" s="1158"/>
      <c r="BN4" s="1158"/>
      <c r="BO4" s="1158"/>
      <c r="BP4" s="1158"/>
      <c r="BQ4" s="1158"/>
      <c r="BR4" s="1158"/>
      <c r="BS4" s="1158"/>
      <c r="BT4" s="1158"/>
      <c r="BU4" s="1158"/>
      <c r="BV4" s="1158"/>
      <c r="BW4" s="1158"/>
      <c r="BX4" s="1158"/>
      <c r="BY4" s="1158"/>
      <c r="BZ4" s="1158"/>
      <c r="CA4" s="1158"/>
      <c r="CB4" s="1158"/>
      <c r="CC4" s="1158"/>
      <c r="CD4" s="1158"/>
      <c r="CE4" s="1158"/>
      <c r="CF4" s="1158"/>
      <c r="CG4" s="1158"/>
      <c r="CH4" s="1158"/>
      <c r="CI4" s="1158"/>
      <c r="CJ4" s="1158"/>
      <c r="CK4" s="1158"/>
      <c r="CL4" s="1158"/>
      <c r="CM4" s="1158"/>
      <c r="CN4" s="1158"/>
      <c r="CO4" s="1158"/>
      <c r="CP4" s="1158"/>
      <c r="CQ4" s="1158"/>
      <c r="CR4" s="1158"/>
      <c r="CS4" s="1158"/>
      <c r="CT4" s="1158"/>
      <c r="CU4" s="1158"/>
      <c r="CV4" s="1158"/>
      <c r="CW4" s="1158"/>
      <c r="CX4" s="1158"/>
      <c r="CY4" s="1158"/>
      <c r="CZ4" s="1158"/>
      <c r="DA4" s="1158"/>
      <c r="DB4" s="1158"/>
      <c r="DC4" s="1158"/>
      <c r="DD4" s="1158"/>
      <c r="DE4" s="1158"/>
      <c r="DF4" s="1158"/>
      <c r="DG4" s="1158"/>
      <c r="DH4" s="1158"/>
      <c r="DI4" s="1158"/>
      <c r="DJ4" s="1158"/>
      <c r="DK4" s="1158"/>
      <c r="DL4" s="1158"/>
      <c r="DM4" s="1158"/>
      <c r="DN4" s="1158"/>
      <c r="DO4" s="1158"/>
      <c r="DP4" s="1158"/>
      <c r="DQ4" s="1158"/>
      <c r="DR4" s="1158"/>
      <c r="DS4" s="1158"/>
      <c r="DT4" s="1158"/>
      <c r="DU4" s="1158"/>
      <c r="DV4" s="1158"/>
      <c r="DW4" s="1158"/>
      <c r="DX4" s="1158"/>
      <c r="DY4" s="1158"/>
      <c r="DZ4" s="1158"/>
      <c r="EA4" s="1158"/>
      <c r="EB4" s="1158"/>
      <c r="EC4" s="1158"/>
      <c r="ED4" s="1158"/>
      <c r="EE4" s="1158"/>
      <c r="EF4" s="1158"/>
      <c r="EG4" s="1158"/>
      <c r="EH4" s="1158"/>
      <c r="EI4" s="1158"/>
      <c r="EJ4" s="1158"/>
      <c r="EK4" s="1158"/>
      <c r="EL4" s="1158"/>
      <c r="EM4" s="1158"/>
      <c r="EN4" s="1158"/>
      <c r="EO4" s="1158"/>
      <c r="EP4" s="1158"/>
      <c r="EQ4" s="1158"/>
      <c r="ER4" s="1158"/>
      <c r="ES4" s="1158"/>
      <c r="ET4" s="1158"/>
      <c r="EU4" s="1158"/>
      <c r="EV4" s="1158"/>
      <c r="EW4" s="1158"/>
      <c r="EX4" s="1158"/>
      <c r="EY4" s="1158"/>
      <c r="EZ4" s="1158"/>
      <c r="FA4" s="1158"/>
      <c r="FB4" s="1158"/>
      <c r="FC4" s="1158"/>
      <c r="FD4" s="1158"/>
      <c r="FE4" s="1158"/>
      <c r="FF4" s="1158"/>
      <c r="FG4" s="1158"/>
      <c r="FH4" s="1158"/>
      <c r="FI4" s="1158"/>
      <c r="FJ4" s="1158"/>
      <c r="FK4" s="1158"/>
      <c r="FL4" s="1158"/>
      <c r="FM4" s="1158"/>
      <c r="FN4" s="1158"/>
      <c r="FO4" s="1158"/>
      <c r="FP4" s="1158"/>
      <c r="FQ4" s="1158"/>
      <c r="FR4" s="1158"/>
      <c r="FS4" s="1158"/>
      <c r="FT4" s="1158"/>
      <c r="FU4" s="1158"/>
      <c r="FV4" s="1158"/>
      <c r="FW4" s="1158"/>
      <c r="FX4" s="1158"/>
      <c r="FY4" s="1158"/>
      <c r="FZ4" s="1158"/>
      <c r="GA4" s="1158"/>
      <c r="GB4" s="1158"/>
      <c r="GC4" s="1158"/>
      <c r="GD4" s="1158"/>
      <c r="GE4" s="1158"/>
      <c r="GF4" s="1158"/>
      <c r="GG4" s="1158"/>
      <c r="GH4" s="1158"/>
      <c r="GI4" s="1158"/>
      <c r="GJ4" s="1158"/>
      <c r="GK4" s="1158"/>
      <c r="GL4" s="1158"/>
      <c r="GM4" s="1158"/>
      <c r="GN4" s="1158"/>
      <c r="GO4" s="1158"/>
      <c r="GP4" s="1158"/>
      <c r="GQ4" s="1158"/>
      <c r="GR4" s="1158"/>
      <c r="GS4" s="1158"/>
      <c r="GT4" s="1158"/>
      <c r="GU4" s="1158"/>
      <c r="GV4" s="1158"/>
      <c r="GW4" s="1158"/>
      <c r="GX4" s="1158"/>
      <c r="GY4" s="1158"/>
      <c r="GZ4" s="1158"/>
      <c r="HA4" s="1158"/>
      <c r="HB4" s="1158"/>
      <c r="HC4" s="1158"/>
      <c r="HD4" s="1158"/>
      <c r="HE4" s="1158"/>
      <c r="HF4" s="1158"/>
      <c r="HG4" s="1158"/>
      <c r="HH4" s="1158"/>
      <c r="HI4" s="1158"/>
      <c r="HJ4" s="1158"/>
      <c r="HK4" s="1158"/>
      <c r="HL4" s="1158"/>
      <c r="HM4" s="1158"/>
      <c r="HN4" s="1158"/>
      <c r="HO4" s="1158"/>
      <c r="HP4" s="1158"/>
      <c r="HQ4" s="1158"/>
      <c r="HR4" s="1158"/>
      <c r="HS4" s="1158"/>
      <c r="HT4" s="1158"/>
      <c r="HU4" s="1158"/>
      <c r="HV4" s="1158"/>
      <c r="HW4" s="1158"/>
      <c r="HX4" s="1158"/>
      <c r="HY4" s="1158"/>
      <c r="HZ4" s="1158"/>
      <c r="IA4" s="1158"/>
      <c r="IB4" s="1158"/>
      <c r="IC4" s="1158"/>
      <c r="ID4" s="1158"/>
      <c r="IE4" s="1158"/>
      <c r="IF4" s="1158"/>
      <c r="IG4" s="1158"/>
      <c r="IH4" s="1158"/>
      <c r="II4" s="1158"/>
      <c r="IJ4" s="1158"/>
      <c r="IK4" s="1158"/>
      <c r="IL4" s="1158"/>
      <c r="IM4" s="1158"/>
      <c r="IN4" s="1158"/>
      <c r="IO4" s="1158"/>
      <c r="IP4" s="1158"/>
      <c r="IQ4" s="1158"/>
      <c r="IR4" s="1158"/>
      <c r="IS4" s="1158"/>
      <c r="IT4" s="1158"/>
      <c r="IU4" s="1158"/>
      <c r="IV4" s="1158"/>
      <c r="IW4" s="1158"/>
      <c r="IX4" s="1158"/>
      <c r="IY4" s="1158"/>
      <c r="IZ4" s="1158"/>
      <c r="JA4" s="1158"/>
      <c r="JB4" s="1158"/>
      <c r="JC4" s="1158"/>
      <c r="JD4" s="1158"/>
      <c r="JE4" s="1158"/>
      <c r="JF4" s="1158"/>
      <c r="JG4" s="1158"/>
      <c r="JH4" s="1158"/>
      <c r="JI4" s="1158"/>
      <c r="JJ4" s="1158"/>
      <c r="JK4" s="1158"/>
      <c r="JL4" s="1158"/>
      <c r="JM4" s="1158"/>
      <c r="JN4" s="1158"/>
      <c r="JO4" s="1158"/>
      <c r="JP4" s="1158"/>
      <c r="JQ4" s="1158"/>
      <c r="JR4" s="1158"/>
      <c r="JS4" s="1158"/>
      <c r="JT4" s="1158"/>
      <c r="JU4" s="1158"/>
      <c r="JV4" s="1158"/>
      <c r="JW4" s="1158"/>
      <c r="JX4" s="1158"/>
      <c r="JY4" s="1158"/>
      <c r="JZ4" s="1158"/>
      <c r="KA4" s="1158"/>
      <c r="KB4" s="1158"/>
      <c r="KC4" s="1158"/>
      <c r="KD4" s="1158"/>
      <c r="KE4" s="1158"/>
      <c r="KF4" s="1158"/>
      <c r="KG4" s="1158"/>
      <c r="KH4" s="1158"/>
      <c r="KI4" s="1158"/>
      <c r="KJ4" s="1158"/>
      <c r="KK4" s="1158"/>
      <c r="KL4" s="1158"/>
      <c r="KM4" s="1158"/>
      <c r="KN4" s="1158"/>
      <c r="KO4" s="1158"/>
      <c r="KP4" s="1158"/>
      <c r="KQ4" s="1158"/>
      <c r="KR4" s="1158"/>
      <c r="KS4" s="1158"/>
      <c r="KT4" s="1158"/>
      <c r="KU4" s="1158"/>
      <c r="KV4" s="1158"/>
      <c r="KW4" s="1158"/>
      <c r="KX4" s="1158"/>
      <c r="KY4" s="1158"/>
      <c r="KZ4" s="1158"/>
      <c r="LA4" s="1158"/>
      <c r="LB4" s="1158"/>
      <c r="LC4" s="1158"/>
      <c r="LD4" s="1158"/>
      <c r="LE4" s="1158"/>
      <c r="LF4" s="1158"/>
      <c r="LG4" s="1158"/>
      <c r="LH4" s="1158"/>
      <c r="LI4" s="1158"/>
      <c r="LJ4" s="1158"/>
      <c r="LK4" s="1158"/>
      <c r="LL4" s="1158"/>
      <c r="LM4" s="1158"/>
      <c r="LN4" s="1158"/>
      <c r="LO4" s="1158"/>
      <c r="LP4" s="1158"/>
      <c r="LQ4" s="1158"/>
      <c r="LR4" s="1158"/>
      <c r="LS4" s="1158"/>
      <c r="LT4" s="1158"/>
      <c r="LU4" s="1158"/>
      <c r="LV4" s="1158"/>
      <c r="LW4" s="1158"/>
      <c r="LX4" s="1158"/>
      <c r="LY4" s="1158"/>
      <c r="LZ4" s="1158"/>
      <c r="MA4" s="1158"/>
      <c r="MB4" s="1158"/>
      <c r="MC4" s="1158"/>
      <c r="MD4" s="1158"/>
      <c r="ME4" s="1158"/>
      <c r="MF4" s="1158"/>
      <c r="MG4" s="1158"/>
      <c r="MH4" s="1158"/>
      <c r="MI4" s="1158"/>
      <c r="MJ4" s="1158"/>
      <c r="MK4" s="1158"/>
      <c r="ML4" s="1158"/>
      <c r="MM4" s="1158"/>
      <c r="MN4" s="1158"/>
      <c r="MO4" s="1158"/>
      <c r="MP4" s="1158"/>
      <c r="MQ4" s="1158"/>
      <c r="MR4" s="1158"/>
      <c r="MS4" s="1158"/>
      <c r="MT4" s="1158"/>
      <c r="MU4" s="1158"/>
      <c r="MV4" s="1158"/>
      <c r="MW4" s="1158"/>
      <c r="MX4" s="1158"/>
      <c r="MY4" s="1158"/>
      <c r="MZ4" s="1158"/>
      <c r="NA4" s="1158"/>
      <c r="NB4" s="1158"/>
      <c r="NC4" s="1158"/>
      <c r="ND4" s="1158"/>
      <c r="NE4" s="1158"/>
      <c r="NF4" s="1158"/>
      <c r="NG4" s="1158"/>
      <c r="NH4" s="1158"/>
      <c r="NI4" s="1158"/>
      <c r="NJ4" s="1158"/>
      <c r="NK4" s="1158"/>
      <c r="NL4" s="1158"/>
      <c r="NM4" s="1158"/>
      <c r="NN4" s="1158"/>
      <c r="NO4" s="1158"/>
      <c r="NP4" s="1158"/>
      <c r="NQ4" s="1158"/>
      <c r="NR4" s="1158"/>
      <c r="NS4" s="1158"/>
      <c r="NT4" s="1158"/>
      <c r="NU4" s="1158"/>
      <c r="NV4" s="1158"/>
      <c r="NW4" s="1158"/>
      <c r="NX4" s="1158"/>
      <c r="NY4" s="1158"/>
      <c r="NZ4" s="1158"/>
      <c r="OA4" s="1158"/>
      <c r="OB4" s="1158"/>
      <c r="OC4" s="1158"/>
      <c r="OD4" s="1158"/>
      <c r="OE4" s="1158"/>
      <c r="OF4" s="1158"/>
      <c r="OG4" s="1158"/>
      <c r="OH4" s="1158"/>
      <c r="OI4" s="1158"/>
      <c r="OJ4" s="1158"/>
      <c r="OK4" s="1158"/>
      <c r="OL4" s="1158"/>
      <c r="OM4" s="1158"/>
      <c r="ON4" s="1158"/>
      <c r="OO4" s="1158"/>
      <c r="OP4" s="1158"/>
      <c r="OQ4" s="1158"/>
      <c r="OR4" s="1158"/>
      <c r="OS4" s="1158"/>
      <c r="OT4" s="1158"/>
      <c r="OU4" s="1158"/>
      <c r="OV4" s="1158"/>
      <c r="OW4" s="1158"/>
      <c r="OX4" s="1158"/>
      <c r="OY4" s="1158"/>
      <c r="OZ4" s="1158"/>
      <c r="PA4" s="1158"/>
      <c r="PB4" s="1158"/>
      <c r="PC4" s="1158"/>
      <c r="PD4" s="1158"/>
      <c r="PE4" s="1158"/>
      <c r="PF4" s="1158"/>
      <c r="PG4" s="1158"/>
      <c r="PH4" s="1158"/>
      <c r="PI4" s="1158"/>
      <c r="PJ4" s="1158"/>
      <c r="PK4" s="1158"/>
    </row>
    <row r="5" spans="1:427" s="1150" customFormat="1" ht="15" customHeight="1" x14ac:dyDescent="0.35">
      <c r="A5" s="1182" t="s">
        <v>3165</v>
      </c>
      <c r="B5" s="1182">
        <f t="shared" ca="1" si="1"/>
        <v>1555</v>
      </c>
      <c r="C5" s="1182" t="s">
        <v>3380</v>
      </c>
      <c r="D5" s="1182" t="s">
        <v>3381</v>
      </c>
      <c r="E5" s="1151">
        <v>2016</v>
      </c>
      <c r="F5" s="1183">
        <f t="shared" ca="1" si="2"/>
        <v>26</v>
      </c>
      <c r="G5" s="1149">
        <f t="shared" ca="1" si="3"/>
        <v>2127</v>
      </c>
      <c r="H5" s="1148">
        <v>60.5</v>
      </c>
      <c r="I5" s="1152">
        <f>Einstellungen!$E$11</f>
        <v>365</v>
      </c>
      <c r="J5" s="1152" t="s">
        <v>11</v>
      </c>
      <c r="K5" s="1152" t="s">
        <v>578</v>
      </c>
      <c r="L5" s="1152" t="s">
        <v>578</v>
      </c>
      <c r="M5" s="1152" t="s">
        <v>578</v>
      </c>
      <c r="N5" s="1152" t="s">
        <v>578</v>
      </c>
      <c r="O5" s="1152" t="s">
        <v>578</v>
      </c>
      <c r="P5" s="1152" t="s">
        <v>578</v>
      </c>
      <c r="Q5" s="1152" t="s">
        <v>578</v>
      </c>
      <c r="R5" s="1152" t="s">
        <v>578</v>
      </c>
      <c r="S5" s="1152" t="s">
        <v>578</v>
      </c>
      <c r="T5" s="1152" t="s">
        <v>578</v>
      </c>
      <c r="U5" s="1152" t="s">
        <v>578</v>
      </c>
      <c r="V5" s="1152" t="s">
        <v>700</v>
      </c>
      <c r="W5" s="1152" t="str">
        <f t="shared" si="4"/>
        <v>Heim 4  - Musterort</v>
      </c>
      <c r="X5" s="1148">
        <v>60.5</v>
      </c>
      <c r="Y5" s="1157">
        <f ca="1">(COUNTIF($K$2:$K$247,Einstellungen!$E$331)/$Y$10)</f>
        <v>0</v>
      </c>
      <c r="Z5" s="1157">
        <f ca="1">(COUNTIF($K$2:$K$247,Einstellungen!$E$331)/$Y$10)</f>
        <v>0</v>
      </c>
      <c r="AA5" s="1157">
        <f ca="1">(COUNTIF($K$2:$K$247,Einstellungen!$E$331)/$Y$10)</f>
        <v>0</v>
      </c>
      <c r="AB5" s="1157">
        <f ca="1">(COUNTIF($K$2:$K$247,Einstellungen!$E$331)/$Y$10)</f>
        <v>0</v>
      </c>
      <c r="AC5" s="1157">
        <f ca="1">(COUNTIF($K$2:$K$247,Einstellungen!$E$331)/$Y$10)</f>
        <v>0</v>
      </c>
      <c r="AD5" s="1157">
        <f ca="1">(COUNTIF($K$2:$K$247,Einstellungen!$E$331)/$Y$10)</f>
        <v>0</v>
      </c>
      <c r="AE5" s="1157">
        <f ca="1">(COUNTIF($K$2:$K$247,Einstellungen!$E$331)/$Y$10)</f>
        <v>0</v>
      </c>
      <c r="AF5" s="1157">
        <f ca="1">(COUNTIF($K$2:$K$247,Einstellungen!$E$331)/$Y$10)</f>
        <v>0</v>
      </c>
      <c r="AG5" s="1157">
        <f ca="1">(COUNTIF($K$2:$K$247,Einstellungen!$E$331)/$Y$10)</f>
        <v>0</v>
      </c>
      <c r="AH5" s="1157">
        <f ca="1">(COUNTIF($K$2:$K$247,Einstellungen!$E$331)/$Y$10)</f>
        <v>0</v>
      </c>
      <c r="AI5" s="1157">
        <f ca="1">(COUNTIF($K$2:$K$247,Einstellungen!$E$331)/$Y$10)</f>
        <v>0</v>
      </c>
      <c r="AJ5" s="1157">
        <f ca="1">(COUNTIF($V$2:$V$246,"Nein")/$Y$10)</f>
        <v>0</v>
      </c>
      <c r="AM5" s="1158"/>
      <c r="AN5" s="1158"/>
      <c r="AO5" s="1158"/>
      <c r="AP5" s="1161">
        <f ca="1">TODAY()</f>
        <v>46319</v>
      </c>
      <c r="AQ5" s="1158"/>
      <c r="AR5" s="1158">
        <f>IF(AND(MOD(Einstellungen!D11,4)=0,MOD(Einstellungen!D11,100)&lt;&gt;0),366,IF(MOD(Einstellungen!D11,400)=0,366,365))</f>
        <v>365</v>
      </c>
      <c r="AS5" s="1158"/>
      <c r="AT5" s="1158"/>
      <c r="AU5" s="1158"/>
      <c r="AV5" s="1158"/>
      <c r="AW5" s="1158"/>
      <c r="AX5" s="1155">
        <v>82</v>
      </c>
      <c r="AY5" s="1158"/>
      <c r="AZ5" s="1156">
        <f t="shared" ca="1" si="5"/>
        <v>56</v>
      </c>
      <c r="BA5" s="1158"/>
      <c r="BB5" s="1158"/>
      <c r="BC5" s="1158"/>
      <c r="BD5" s="1158"/>
      <c r="BE5" s="1158"/>
      <c r="BF5" s="1158"/>
      <c r="BG5" s="1158"/>
      <c r="BH5" s="1158"/>
      <c r="BI5" s="1158"/>
      <c r="BJ5" s="1158"/>
      <c r="BK5" s="1158"/>
      <c r="BL5" s="1158"/>
      <c r="BM5" s="1158"/>
      <c r="BN5" s="1158"/>
      <c r="BO5" s="1158"/>
      <c r="BP5" s="1158"/>
      <c r="BQ5" s="1158"/>
      <c r="BR5" s="1158"/>
      <c r="BS5" s="1158"/>
      <c r="BT5" s="1158"/>
      <c r="BU5" s="1158"/>
      <c r="BV5" s="1158"/>
      <c r="BW5" s="1158"/>
      <c r="BX5" s="1158"/>
      <c r="BY5" s="1158"/>
      <c r="BZ5" s="1158"/>
      <c r="CA5" s="1158"/>
      <c r="CB5" s="1158"/>
      <c r="CC5" s="1158"/>
      <c r="CD5" s="1158"/>
      <c r="CE5" s="1158"/>
      <c r="CF5" s="1158"/>
      <c r="CG5" s="1158"/>
      <c r="CH5" s="1158"/>
      <c r="CI5" s="1158"/>
      <c r="CJ5" s="1158"/>
      <c r="CK5" s="1158"/>
      <c r="CL5" s="1158"/>
      <c r="CM5" s="1158"/>
      <c r="CN5" s="1158"/>
      <c r="CO5" s="1158"/>
      <c r="CP5" s="1158"/>
      <c r="CQ5" s="1158"/>
      <c r="CR5" s="1158"/>
      <c r="CS5" s="1158"/>
      <c r="CT5" s="1158"/>
      <c r="CU5" s="1158"/>
      <c r="CV5" s="1158"/>
      <c r="CW5" s="1158"/>
      <c r="CX5" s="1158"/>
      <c r="CY5" s="1158"/>
      <c r="CZ5" s="1158"/>
      <c r="DA5" s="1158"/>
      <c r="DB5" s="1158"/>
      <c r="DC5" s="1158"/>
      <c r="DD5" s="1158"/>
      <c r="DE5" s="1158"/>
      <c r="DF5" s="1158"/>
      <c r="DG5" s="1158"/>
      <c r="DH5" s="1158"/>
      <c r="DI5" s="1158"/>
      <c r="DJ5" s="1158"/>
      <c r="DK5" s="1158"/>
      <c r="DL5" s="1158"/>
      <c r="DM5" s="1158"/>
      <c r="DN5" s="1158"/>
      <c r="DO5" s="1158"/>
      <c r="DP5" s="1158"/>
      <c r="DQ5" s="1158"/>
      <c r="DR5" s="1158"/>
      <c r="DS5" s="1158"/>
      <c r="DT5" s="1158"/>
      <c r="DU5" s="1158"/>
      <c r="DV5" s="1158"/>
      <c r="DW5" s="1158"/>
      <c r="DX5" s="1158"/>
      <c r="DY5" s="1158"/>
      <c r="DZ5" s="1158"/>
      <c r="EA5" s="1158"/>
      <c r="EB5" s="1158"/>
      <c r="EC5" s="1158"/>
      <c r="ED5" s="1158"/>
      <c r="EE5" s="1158"/>
      <c r="EF5" s="1158"/>
      <c r="EG5" s="1158"/>
      <c r="EH5" s="1158"/>
      <c r="EI5" s="1158"/>
      <c r="EJ5" s="1158"/>
      <c r="EK5" s="1158"/>
      <c r="EL5" s="1158"/>
      <c r="EM5" s="1158"/>
      <c r="EN5" s="1158"/>
      <c r="EO5" s="1158"/>
      <c r="EP5" s="1158"/>
      <c r="EQ5" s="1158"/>
      <c r="ER5" s="1158"/>
      <c r="ES5" s="1158"/>
      <c r="ET5" s="1158"/>
      <c r="EU5" s="1158"/>
      <c r="EV5" s="1158"/>
      <c r="EW5" s="1158"/>
      <c r="EX5" s="1158"/>
      <c r="EY5" s="1158"/>
      <c r="EZ5" s="1158"/>
      <c r="FA5" s="1158"/>
      <c r="FB5" s="1158"/>
      <c r="FC5" s="1158"/>
      <c r="FD5" s="1158"/>
      <c r="FE5" s="1158"/>
      <c r="FF5" s="1158"/>
      <c r="FG5" s="1158"/>
      <c r="FH5" s="1158"/>
      <c r="FI5" s="1158"/>
      <c r="FJ5" s="1158"/>
      <c r="FK5" s="1158"/>
      <c r="FL5" s="1158"/>
      <c r="FM5" s="1158"/>
      <c r="FN5" s="1158"/>
      <c r="FO5" s="1158"/>
      <c r="FP5" s="1158"/>
      <c r="FQ5" s="1158"/>
      <c r="FR5" s="1158"/>
      <c r="FS5" s="1158"/>
      <c r="FT5" s="1158"/>
      <c r="FU5" s="1158"/>
      <c r="FV5" s="1158"/>
      <c r="FW5" s="1158"/>
      <c r="FX5" s="1158"/>
      <c r="FY5" s="1158"/>
      <c r="FZ5" s="1158"/>
      <c r="GA5" s="1158"/>
      <c r="GB5" s="1158"/>
      <c r="GC5" s="1158"/>
      <c r="GD5" s="1158"/>
      <c r="GE5" s="1158"/>
      <c r="GF5" s="1158"/>
      <c r="GG5" s="1158"/>
      <c r="GH5" s="1158"/>
      <c r="GI5" s="1158"/>
      <c r="GJ5" s="1158"/>
      <c r="GK5" s="1158"/>
      <c r="GL5" s="1158"/>
      <c r="GM5" s="1158"/>
      <c r="GN5" s="1158"/>
      <c r="GO5" s="1158"/>
      <c r="GP5" s="1158"/>
      <c r="GQ5" s="1158"/>
      <c r="GR5" s="1158"/>
      <c r="GS5" s="1158"/>
      <c r="GT5" s="1158"/>
      <c r="GU5" s="1158"/>
      <c r="GV5" s="1158"/>
      <c r="GW5" s="1158"/>
      <c r="GX5" s="1158"/>
      <c r="GY5" s="1158"/>
      <c r="GZ5" s="1158"/>
      <c r="HA5" s="1158"/>
      <c r="HB5" s="1158"/>
      <c r="HC5" s="1158"/>
      <c r="HD5" s="1158"/>
      <c r="HE5" s="1158"/>
      <c r="HF5" s="1158"/>
      <c r="HG5" s="1158"/>
      <c r="HH5" s="1158"/>
      <c r="HI5" s="1158"/>
      <c r="HJ5" s="1158"/>
      <c r="HK5" s="1158"/>
      <c r="HL5" s="1158"/>
      <c r="HM5" s="1158"/>
      <c r="HN5" s="1158"/>
      <c r="HO5" s="1158"/>
      <c r="HP5" s="1158"/>
      <c r="HQ5" s="1158"/>
      <c r="HR5" s="1158"/>
      <c r="HS5" s="1158"/>
      <c r="HT5" s="1158"/>
      <c r="HU5" s="1158"/>
      <c r="HV5" s="1158"/>
      <c r="HW5" s="1158"/>
      <c r="HX5" s="1158"/>
      <c r="HY5" s="1158"/>
      <c r="HZ5" s="1158"/>
      <c r="IA5" s="1158"/>
      <c r="IB5" s="1158"/>
      <c r="IC5" s="1158"/>
      <c r="ID5" s="1158"/>
      <c r="IE5" s="1158"/>
      <c r="IF5" s="1158"/>
      <c r="IG5" s="1158"/>
      <c r="IH5" s="1158"/>
      <c r="II5" s="1158"/>
      <c r="IJ5" s="1158"/>
      <c r="IK5" s="1158"/>
      <c r="IL5" s="1158"/>
      <c r="IM5" s="1158"/>
      <c r="IN5" s="1158"/>
      <c r="IO5" s="1158"/>
      <c r="IP5" s="1158"/>
      <c r="IQ5" s="1158"/>
      <c r="IR5" s="1158"/>
      <c r="IS5" s="1158"/>
      <c r="IT5" s="1158"/>
      <c r="IU5" s="1158"/>
      <c r="IV5" s="1158"/>
      <c r="IW5" s="1158"/>
      <c r="IX5" s="1158"/>
      <c r="IY5" s="1158"/>
      <c r="IZ5" s="1158"/>
      <c r="JA5" s="1158"/>
      <c r="JB5" s="1158"/>
      <c r="JC5" s="1158"/>
      <c r="JD5" s="1158"/>
      <c r="JE5" s="1158"/>
      <c r="JF5" s="1158"/>
      <c r="JG5" s="1158"/>
      <c r="JH5" s="1158"/>
      <c r="JI5" s="1158"/>
      <c r="JJ5" s="1158"/>
      <c r="JK5" s="1158"/>
      <c r="JL5" s="1158"/>
      <c r="JM5" s="1158"/>
      <c r="JN5" s="1158"/>
      <c r="JO5" s="1158"/>
      <c r="JP5" s="1158"/>
      <c r="JQ5" s="1158"/>
      <c r="JR5" s="1158"/>
      <c r="JS5" s="1158"/>
      <c r="JT5" s="1158"/>
      <c r="JU5" s="1158"/>
      <c r="JV5" s="1158"/>
      <c r="JW5" s="1158"/>
      <c r="JX5" s="1158"/>
      <c r="JY5" s="1158"/>
      <c r="JZ5" s="1158"/>
      <c r="KA5" s="1158"/>
      <c r="KB5" s="1158"/>
      <c r="KC5" s="1158"/>
      <c r="KD5" s="1158"/>
      <c r="KE5" s="1158"/>
      <c r="KF5" s="1158"/>
      <c r="KG5" s="1158"/>
      <c r="KH5" s="1158"/>
      <c r="KI5" s="1158"/>
      <c r="KJ5" s="1158"/>
      <c r="KK5" s="1158"/>
      <c r="KL5" s="1158"/>
      <c r="KM5" s="1158"/>
      <c r="KN5" s="1158"/>
      <c r="KO5" s="1158"/>
      <c r="KP5" s="1158"/>
      <c r="KQ5" s="1158"/>
      <c r="KR5" s="1158"/>
      <c r="KS5" s="1158"/>
      <c r="KT5" s="1158"/>
      <c r="KU5" s="1158"/>
      <c r="KV5" s="1158"/>
      <c r="KW5" s="1158"/>
      <c r="KX5" s="1158"/>
      <c r="KY5" s="1158"/>
      <c r="KZ5" s="1158"/>
      <c r="LA5" s="1158"/>
      <c r="LB5" s="1158"/>
      <c r="LC5" s="1158"/>
      <c r="LD5" s="1158"/>
      <c r="LE5" s="1158"/>
      <c r="LF5" s="1158"/>
      <c r="LG5" s="1158"/>
      <c r="LH5" s="1158"/>
      <c r="LI5" s="1158"/>
      <c r="LJ5" s="1158"/>
      <c r="LK5" s="1158"/>
      <c r="LL5" s="1158"/>
      <c r="LM5" s="1158"/>
      <c r="LN5" s="1158"/>
      <c r="LO5" s="1158"/>
      <c r="LP5" s="1158"/>
      <c r="LQ5" s="1158"/>
      <c r="LR5" s="1158"/>
      <c r="LS5" s="1158"/>
      <c r="LT5" s="1158"/>
      <c r="LU5" s="1158"/>
      <c r="LV5" s="1158"/>
      <c r="LW5" s="1158"/>
      <c r="LX5" s="1158"/>
      <c r="LY5" s="1158"/>
      <c r="LZ5" s="1158"/>
      <c r="MA5" s="1158"/>
      <c r="MB5" s="1158"/>
      <c r="MC5" s="1158"/>
      <c r="MD5" s="1158"/>
      <c r="ME5" s="1158"/>
      <c r="MF5" s="1158"/>
      <c r="MG5" s="1158"/>
      <c r="MH5" s="1158"/>
      <c r="MI5" s="1158"/>
      <c r="MJ5" s="1158"/>
      <c r="MK5" s="1158"/>
      <c r="ML5" s="1158"/>
      <c r="MM5" s="1158"/>
      <c r="MN5" s="1158"/>
      <c r="MO5" s="1158"/>
      <c r="MP5" s="1158"/>
      <c r="MQ5" s="1158"/>
      <c r="MR5" s="1158"/>
      <c r="MS5" s="1158"/>
      <c r="MT5" s="1158"/>
      <c r="MU5" s="1158"/>
      <c r="MV5" s="1158"/>
      <c r="MW5" s="1158"/>
      <c r="MX5" s="1158"/>
      <c r="MY5" s="1158"/>
      <c r="MZ5" s="1158"/>
      <c r="NA5" s="1158"/>
      <c r="NB5" s="1158"/>
      <c r="NC5" s="1158"/>
      <c r="ND5" s="1158"/>
      <c r="NE5" s="1158"/>
      <c r="NF5" s="1158"/>
      <c r="NG5" s="1158"/>
      <c r="NH5" s="1158"/>
      <c r="NI5" s="1158"/>
      <c r="NJ5" s="1158"/>
      <c r="NK5" s="1158"/>
      <c r="NL5" s="1158"/>
      <c r="NM5" s="1158"/>
      <c r="NN5" s="1158"/>
      <c r="NO5" s="1158"/>
      <c r="NP5" s="1158"/>
      <c r="NQ5" s="1158"/>
      <c r="NR5" s="1158"/>
      <c r="NS5" s="1158"/>
      <c r="NT5" s="1158"/>
      <c r="NU5" s="1158"/>
      <c r="NV5" s="1158"/>
      <c r="NW5" s="1158"/>
      <c r="NX5" s="1158"/>
      <c r="NY5" s="1158"/>
      <c r="NZ5" s="1158"/>
      <c r="OA5" s="1158"/>
      <c r="OB5" s="1158"/>
      <c r="OC5" s="1158"/>
      <c r="OD5" s="1158"/>
      <c r="OE5" s="1158"/>
      <c r="OF5" s="1158"/>
      <c r="OG5" s="1158"/>
      <c r="OH5" s="1158"/>
      <c r="OI5" s="1158"/>
      <c r="OJ5" s="1158"/>
      <c r="OK5" s="1158"/>
      <c r="OL5" s="1158"/>
      <c r="OM5" s="1158"/>
      <c r="ON5" s="1158"/>
      <c r="OO5" s="1158"/>
      <c r="OP5" s="1158"/>
      <c r="OQ5" s="1158"/>
      <c r="OR5" s="1158"/>
      <c r="OS5" s="1158"/>
      <c r="OT5" s="1158"/>
      <c r="OU5" s="1158"/>
      <c r="OV5" s="1158"/>
      <c r="OW5" s="1158"/>
      <c r="OX5" s="1158"/>
      <c r="OY5" s="1158"/>
      <c r="OZ5" s="1158"/>
      <c r="PA5" s="1158"/>
      <c r="PB5" s="1158"/>
      <c r="PC5" s="1158"/>
      <c r="PD5" s="1158"/>
      <c r="PE5" s="1158"/>
      <c r="PF5" s="1158"/>
      <c r="PG5" s="1158"/>
      <c r="PH5" s="1158"/>
      <c r="PI5" s="1158"/>
      <c r="PJ5" s="1158"/>
      <c r="PK5" s="1158"/>
    </row>
    <row r="6" spans="1:427" s="1150" customFormat="1" ht="15" customHeight="1" x14ac:dyDescent="0.35">
      <c r="A6" s="1182" t="s">
        <v>3166</v>
      </c>
      <c r="B6" s="1182">
        <f t="shared" ca="1" si="1"/>
        <v>2613</v>
      </c>
      <c r="C6" s="1182" t="s">
        <v>3380</v>
      </c>
      <c r="D6" s="1182" t="s">
        <v>3381</v>
      </c>
      <c r="E6" s="1151">
        <v>2016</v>
      </c>
      <c r="F6" s="1183">
        <f t="shared" ca="1" si="2"/>
        <v>151</v>
      </c>
      <c r="G6" s="1149">
        <f t="shared" ca="1" si="3"/>
        <v>1813</v>
      </c>
      <c r="H6" s="1148">
        <v>61.25</v>
      </c>
      <c r="I6" s="1152">
        <f>Einstellungen!$E$11</f>
        <v>365</v>
      </c>
      <c r="J6" s="1152" t="s">
        <v>11</v>
      </c>
      <c r="K6" s="1152" t="s">
        <v>578</v>
      </c>
      <c r="L6" s="1152" t="s">
        <v>578</v>
      </c>
      <c r="M6" s="1152" t="s">
        <v>578</v>
      </c>
      <c r="N6" s="1152" t="s">
        <v>578</v>
      </c>
      <c r="O6" s="1152" t="s">
        <v>578</v>
      </c>
      <c r="P6" s="1152" t="s">
        <v>578</v>
      </c>
      <c r="Q6" s="1152" t="s">
        <v>578</v>
      </c>
      <c r="R6" s="1152" t="s">
        <v>578</v>
      </c>
      <c r="S6" s="1152" t="s">
        <v>578</v>
      </c>
      <c r="T6" s="1152" t="s">
        <v>578</v>
      </c>
      <c r="U6" s="1152" t="s">
        <v>578</v>
      </c>
      <c r="V6" s="1152" t="s">
        <v>700</v>
      </c>
      <c r="W6" s="1152" t="str">
        <f t="shared" si="4"/>
        <v>Heim 5  - Musterort</v>
      </c>
      <c r="X6" s="1148">
        <v>61.25</v>
      </c>
      <c r="Y6" s="1153" t="str">
        <f>Einstellungen!$E$332</f>
        <v>Entfällt</v>
      </c>
      <c r="Z6" s="1153" t="str">
        <f>Einstellungen!$E$332</f>
        <v>Entfällt</v>
      </c>
      <c r="AA6" s="1153" t="str">
        <f>Einstellungen!$E$332</f>
        <v>Entfällt</v>
      </c>
      <c r="AB6" s="1153" t="str">
        <f>Einstellungen!$E$332</f>
        <v>Entfällt</v>
      </c>
      <c r="AC6" s="1153" t="str">
        <f>Einstellungen!$E$332</f>
        <v>Entfällt</v>
      </c>
      <c r="AD6" s="1153" t="str">
        <f>Einstellungen!$E$332</f>
        <v>Entfällt</v>
      </c>
      <c r="AE6" s="1153" t="str">
        <f>Einstellungen!$E$332</f>
        <v>Entfällt</v>
      </c>
      <c r="AF6" s="1153" t="str">
        <f>Einstellungen!$E$332</f>
        <v>Entfällt</v>
      </c>
      <c r="AG6" s="1153" t="str">
        <f>Einstellungen!$E$332</f>
        <v>Entfällt</v>
      </c>
      <c r="AH6" s="1153" t="str">
        <f>Einstellungen!$E$332</f>
        <v>Entfällt</v>
      </c>
      <c r="AI6" s="1153" t="str">
        <f>Einstellungen!$E$332</f>
        <v>Entfällt</v>
      </c>
      <c r="AM6" s="1158"/>
      <c r="AN6" s="1158"/>
      <c r="AO6" s="1158"/>
      <c r="AP6" s="1158"/>
      <c r="AQ6" s="1158"/>
      <c r="AR6" s="1158"/>
      <c r="AS6" s="1158"/>
      <c r="AT6" s="1158"/>
      <c r="AU6" s="1158"/>
      <c r="AV6" s="1158"/>
      <c r="AW6" s="1158"/>
      <c r="AX6" s="1155">
        <v>80</v>
      </c>
      <c r="AY6" s="1158"/>
      <c r="AZ6" s="1156">
        <f t="shared" ca="1" si="5"/>
        <v>-71</v>
      </c>
      <c r="BA6" s="1158"/>
      <c r="BB6" s="1158"/>
      <c r="BC6" s="1158"/>
      <c r="BD6" s="1158"/>
      <c r="BE6" s="1158"/>
      <c r="BF6" s="1158"/>
      <c r="BG6" s="1158"/>
      <c r="BH6" s="1158"/>
      <c r="BI6" s="1158"/>
      <c r="BJ6" s="1158"/>
      <c r="BK6" s="1158"/>
      <c r="BL6" s="1158"/>
      <c r="BM6" s="1158"/>
      <c r="BN6" s="1158"/>
      <c r="BO6" s="1158"/>
      <c r="BP6" s="1158"/>
      <c r="BQ6" s="1158"/>
      <c r="BR6" s="1158"/>
      <c r="BS6" s="1158"/>
      <c r="BT6" s="1158"/>
      <c r="BU6" s="1158"/>
      <c r="BV6" s="1158"/>
      <c r="BW6" s="1158"/>
      <c r="BX6" s="1158"/>
      <c r="BY6" s="1158"/>
      <c r="BZ6" s="1158"/>
      <c r="CA6" s="1158"/>
      <c r="CB6" s="1158"/>
      <c r="CC6" s="1158"/>
      <c r="CD6" s="1158"/>
      <c r="CE6" s="1158"/>
      <c r="CF6" s="1158"/>
      <c r="CG6" s="1158"/>
      <c r="CH6" s="1158"/>
      <c r="CI6" s="1158"/>
      <c r="CJ6" s="1158"/>
      <c r="CK6" s="1158"/>
      <c r="CL6" s="1158"/>
      <c r="CM6" s="1158"/>
      <c r="CN6" s="1158"/>
      <c r="CO6" s="1158"/>
      <c r="CP6" s="1158"/>
      <c r="CQ6" s="1158"/>
      <c r="CR6" s="1158"/>
      <c r="CS6" s="1158"/>
      <c r="CT6" s="1158"/>
      <c r="CU6" s="1158"/>
      <c r="CV6" s="1158"/>
      <c r="CW6" s="1158"/>
      <c r="CX6" s="1158"/>
      <c r="CY6" s="1158"/>
      <c r="CZ6" s="1158"/>
      <c r="DA6" s="1158"/>
      <c r="DB6" s="1158"/>
      <c r="DC6" s="1158"/>
      <c r="DD6" s="1158"/>
      <c r="DE6" s="1158"/>
      <c r="DF6" s="1158"/>
      <c r="DG6" s="1158"/>
      <c r="DH6" s="1158"/>
      <c r="DI6" s="1158"/>
      <c r="DJ6" s="1158"/>
      <c r="DK6" s="1158"/>
      <c r="DL6" s="1158"/>
      <c r="DM6" s="1158"/>
      <c r="DN6" s="1158"/>
      <c r="DO6" s="1158"/>
      <c r="DP6" s="1158"/>
      <c r="DQ6" s="1158"/>
      <c r="DR6" s="1158"/>
      <c r="DS6" s="1158"/>
      <c r="DT6" s="1158"/>
      <c r="DU6" s="1158"/>
      <c r="DV6" s="1158"/>
      <c r="DW6" s="1158"/>
      <c r="DX6" s="1158"/>
      <c r="DY6" s="1158"/>
      <c r="DZ6" s="1158"/>
      <c r="EA6" s="1158"/>
      <c r="EB6" s="1158"/>
      <c r="EC6" s="1158"/>
      <c r="ED6" s="1158"/>
      <c r="EE6" s="1158"/>
      <c r="EF6" s="1158"/>
      <c r="EG6" s="1158"/>
      <c r="EH6" s="1158"/>
      <c r="EI6" s="1158"/>
      <c r="EJ6" s="1158"/>
      <c r="EK6" s="1158"/>
      <c r="EL6" s="1158"/>
      <c r="EM6" s="1158"/>
      <c r="EN6" s="1158"/>
      <c r="EO6" s="1158"/>
      <c r="EP6" s="1158"/>
      <c r="EQ6" s="1158"/>
      <c r="ER6" s="1158"/>
      <c r="ES6" s="1158"/>
      <c r="ET6" s="1158"/>
      <c r="EU6" s="1158"/>
      <c r="EV6" s="1158"/>
      <c r="EW6" s="1158"/>
      <c r="EX6" s="1158"/>
      <c r="EY6" s="1158"/>
      <c r="EZ6" s="1158"/>
      <c r="FA6" s="1158"/>
      <c r="FB6" s="1158"/>
      <c r="FC6" s="1158"/>
      <c r="FD6" s="1158"/>
      <c r="FE6" s="1158"/>
      <c r="FF6" s="1158"/>
      <c r="FG6" s="1158"/>
      <c r="FH6" s="1158"/>
      <c r="FI6" s="1158"/>
      <c r="FJ6" s="1158"/>
      <c r="FK6" s="1158"/>
      <c r="FL6" s="1158"/>
      <c r="FM6" s="1158"/>
      <c r="FN6" s="1158"/>
      <c r="FO6" s="1158"/>
      <c r="FP6" s="1158"/>
      <c r="FQ6" s="1158"/>
      <c r="FR6" s="1158"/>
      <c r="FS6" s="1158"/>
      <c r="FT6" s="1158"/>
      <c r="FU6" s="1158"/>
      <c r="FV6" s="1158"/>
      <c r="FW6" s="1158"/>
      <c r="FX6" s="1158"/>
      <c r="FY6" s="1158"/>
      <c r="FZ6" s="1158"/>
      <c r="GA6" s="1158"/>
      <c r="GB6" s="1158"/>
      <c r="GC6" s="1158"/>
      <c r="GD6" s="1158"/>
      <c r="GE6" s="1158"/>
      <c r="GF6" s="1158"/>
      <c r="GG6" s="1158"/>
      <c r="GH6" s="1158"/>
      <c r="GI6" s="1158"/>
      <c r="GJ6" s="1158"/>
      <c r="GK6" s="1158"/>
      <c r="GL6" s="1158"/>
      <c r="GM6" s="1158"/>
      <c r="GN6" s="1158"/>
      <c r="GO6" s="1158"/>
      <c r="GP6" s="1158"/>
      <c r="GQ6" s="1158"/>
      <c r="GR6" s="1158"/>
      <c r="GS6" s="1158"/>
      <c r="GT6" s="1158"/>
      <c r="GU6" s="1158"/>
      <c r="GV6" s="1158"/>
      <c r="GW6" s="1158"/>
      <c r="GX6" s="1158"/>
      <c r="GY6" s="1158"/>
      <c r="GZ6" s="1158"/>
      <c r="HA6" s="1158"/>
      <c r="HB6" s="1158"/>
      <c r="HC6" s="1158"/>
      <c r="HD6" s="1158"/>
      <c r="HE6" s="1158"/>
      <c r="HF6" s="1158"/>
      <c r="HG6" s="1158"/>
      <c r="HH6" s="1158"/>
      <c r="HI6" s="1158"/>
      <c r="HJ6" s="1158"/>
      <c r="HK6" s="1158"/>
      <c r="HL6" s="1158"/>
      <c r="HM6" s="1158"/>
      <c r="HN6" s="1158"/>
      <c r="HO6" s="1158"/>
      <c r="HP6" s="1158"/>
      <c r="HQ6" s="1158"/>
      <c r="HR6" s="1158"/>
      <c r="HS6" s="1158"/>
      <c r="HT6" s="1158"/>
      <c r="HU6" s="1158"/>
      <c r="HV6" s="1158"/>
      <c r="HW6" s="1158"/>
      <c r="HX6" s="1158"/>
      <c r="HY6" s="1158"/>
      <c r="HZ6" s="1158"/>
      <c r="IA6" s="1158"/>
      <c r="IB6" s="1158"/>
      <c r="IC6" s="1158"/>
      <c r="ID6" s="1158"/>
      <c r="IE6" s="1158"/>
      <c r="IF6" s="1158"/>
      <c r="IG6" s="1158"/>
      <c r="IH6" s="1158"/>
      <c r="II6" s="1158"/>
      <c r="IJ6" s="1158"/>
      <c r="IK6" s="1158"/>
      <c r="IL6" s="1158"/>
      <c r="IM6" s="1158"/>
      <c r="IN6" s="1158"/>
      <c r="IO6" s="1158"/>
      <c r="IP6" s="1158"/>
      <c r="IQ6" s="1158"/>
      <c r="IR6" s="1158"/>
      <c r="IS6" s="1158"/>
      <c r="IT6" s="1158"/>
      <c r="IU6" s="1158"/>
      <c r="IV6" s="1158"/>
      <c r="IW6" s="1158"/>
      <c r="IX6" s="1158"/>
      <c r="IY6" s="1158"/>
      <c r="IZ6" s="1158"/>
      <c r="JA6" s="1158"/>
      <c r="JB6" s="1158"/>
      <c r="JC6" s="1158"/>
      <c r="JD6" s="1158"/>
      <c r="JE6" s="1158"/>
      <c r="JF6" s="1158"/>
      <c r="JG6" s="1158"/>
      <c r="JH6" s="1158"/>
      <c r="JI6" s="1158"/>
      <c r="JJ6" s="1158"/>
      <c r="JK6" s="1158"/>
      <c r="JL6" s="1158"/>
      <c r="JM6" s="1158"/>
      <c r="JN6" s="1158"/>
      <c r="JO6" s="1158"/>
      <c r="JP6" s="1158"/>
      <c r="JQ6" s="1158"/>
      <c r="JR6" s="1158"/>
      <c r="JS6" s="1158"/>
      <c r="JT6" s="1158"/>
      <c r="JU6" s="1158"/>
      <c r="JV6" s="1158"/>
      <c r="JW6" s="1158"/>
      <c r="JX6" s="1158"/>
      <c r="JY6" s="1158"/>
      <c r="JZ6" s="1158"/>
      <c r="KA6" s="1158"/>
      <c r="KB6" s="1158"/>
      <c r="KC6" s="1158"/>
      <c r="KD6" s="1158"/>
      <c r="KE6" s="1158"/>
      <c r="KF6" s="1158"/>
      <c r="KG6" s="1158"/>
      <c r="KH6" s="1158"/>
      <c r="KI6" s="1158"/>
      <c r="KJ6" s="1158"/>
      <c r="KK6" s="1158"/>
      <c r="KL6" s="1158"/>
      <c r="KM6" s="1158"/>
      <c r="KN6" s="1158"/>
      <c r="KO6" s="1158"/>
      <c r="KP6" s="1158"/>
      <c r="KQ6" s="1158"/>
      <c r="KR6" s="1158"/>
      <c r="KS6" s="1158"/>
      <c r="KT6" s="1158"/>
      <c r="KU6" s="1158"/>
      <c r="KV6" s="1158"/>
      <c r="KW6" s="1158"/>
      <c r="KX6" s="1158"/>
      <c r="KY6" s="1158"/>
      <c r="KZ6" s="1158"/>
      <c r="LA6" s="1158"/>
      <c r="LB6" s="1158"/>
      <c r="LC6" s="1158"/>
      <c r="LD6" s="1158"/>
      <c r="LE6" s="1158"/>
      <c r="LF6" s="1158"/>
      <c r="LG6" s="1158"/>
      <c r="LH6" s="1158"/>
      <c r="LI6" s="1158"/>
      <c r="LJ6" s="1158"/>
      <c r="LK6" s="1158"/>
      <c r="LL6" s="1158"/>
      <c r="LM6" s="1158"/>
      <c r="LN6" s="1158"/>
      <c r="LO6" s="1158"/>
      <c r="LP6" s="1158"/>
      <c r="LQ6" s="1158"/>
      <c r="LR6" s="1158"/>
      <c r="LS6" s="1158"/>
      <c r="LT6" s="1158"/>
      <c r="LU6" s="1158"/>
      <c r="LV6" s="1158"/>
      <c r="LW6" s="1158"/>
      <c r="LX6" s="1158"/>
      <c r="LY6" s="1158"/>
      <c r="LZ6" s="1158"/>
      <c r="MA6" s="1158"/>
      <c r="MB6" s="1158"/>
      <c r="MC6" s="1158"/>
      <c r="MD6" s="1158"/>
      <c r="ME6" s="1158"/>
      <c r="MF6" s="1158"/>
      <c r="MG6" s="1158"/>
      <c r="MH6" s="1158"/>
      <c r="MI6" s="1158"/>
      <c r="MJ6" s="1158"/>
      <c r="MK6" s="1158"/>
      <c r="ML6" s="1158"/>
      <c r="MM6" s="1158"/>
      <c r="MN6" s="1158"/>
      <c r="MO6" s="1158"/>
      <c r="MP6" s="1158"/>
      <c r="MQ6" s="1158"/>
      <c r="MR6" s="1158"/>
      <c r="MS6" s="1158"/>
      <c r="MT6" s="1158"/>
      <c r="MU6" s="1158"/>
      <c r="MV6" s="1158"/>
      <c r="MW6" s="1158"/>
      <c r="MX6" s="1158"/>
      <c r="MY6" s="1158"/>
      <c r="MZ6" s="1158"/>
      <c r="NA6" s="1158"/>
      <c r="NB6" s="1158"/>
      <c r="NC6" s="1158"/>
      <c r="ND6" s="1158"/>
      <c r="NE6" s="1158"/>
      <c r="NF6" s="1158"/>
      <c r="NG6" s="1158"/>
      <c r="NH6" s="1158"/>
      <c r="NI6" s="1158"/>
      <c r="NJ6" s="1158"/>
      <c r="NK6" s="1158"/>
      <c r="NL6" s="1158"/>
      <c r="NM6" s="1158"/>
      <c r="NN6" s="1158"/>
      <c r="NO6" s="1158"/>
      <c r="NP6" s="1158"/>
      <c r="NQ6" s="1158"/>
      <c r="NR6" s="1158"/>
      <c r="NS6" s="1158"/>
      <c r="NT6" s="1158"/>
      <c r="NU6" s="1158"/>
      <c r="NV6" s="1158"/>
      <c r="NW6" s="1158"/>
      <c r="NX6" s="1158"/>
      <c r="NY6" s="1158"/>
      <c r="NZ6" s="1158"/>
      <c r="OA6" s="1158"/>
      <c r="OB6" s="1158"/>
      <c r="OC6" s="1158"/>
      <c r="OD6" s="1158"/>
      <c r="OE6" s="1158"/>
      <c r="OF6" s="1158"/>
      <c r="OG6" s="1158"/>
      <c r="OH6" s="1158"/>
      <c r="OI6" s="1158"/>
      <c r="OJ6" s="1158"/>
      <c r="OK6" s="1158"/>
      <c r="OL6" s="1158"/>
      <c r="OM6" s="1158"/>
      <c r="ON6" s="1158"/>
      <c r="OO6" s="1158"/>
      <c r="OP6" s="1158"/>
      <c r="OQ6" s="1158"/>
      <c r="OR6" s="1158"/>
      <c r="OS6" s="1158"/>
      <c r="OT6" s="1158"/>
      <c r="OU6" s="1158"/>
      <c r="OV6" s="1158"/>
      <c r="OW6" s="1158"/>
      <c r="OX6" s="1158"/>
      <c r="OY6" s="1158"/>
      <c r="OZ6" s="1158"/>
      <c r="PA6" s="1158"/>
      <c r="PB6" s="1158"/>
      <c r="PC6" s="1158"/>
      <c r="PD6" s="1158"/>
      <c r="PE6" s="1158"/>
      <c r="PF6" s="1158"/>
      <c r="PG6" s="1158"/>
      <c r="PH6" s="1158"/>
      <c r="PI6" s="1158"/>
      <c r="PJ6" s="1158"/>
      <c r="PK6" s="1158"/>
    </row>
    <row r="7" spans="1:427" s="1150" customFormat="1" ht="15" customHeight="1" x14ac:dyDescent="0.35">
      <c r="A7" s="1182" t="s">
        <v>3167</v>
      </c>
      <c r="B7" s="1182">
        <f t="shared" ca="1" si="1"/>
        <v>4182</v>
      </c>
      <c r="C7" s="1182" t="s">
        <v>3380</v>
      </c>
      <c r="D7" s="1182" t="s">
        <v>3381</v>
      </c>
      <c r="E7" s="1151">
        <v>2016</v>
      </c>
      <c r="F7" s="1183">
        <f t="shared" ca="1" si="2"/>
        <v>131</v>
      </c>
      <c r="G7" s="1149">
        <f t="shared" ca="1" si="3"/>
        <v>5199</v>
      </c>
      <c r="H7" s="1148">
        <v>61.5</v>
      </c>
      <c r="I7" s="1152">
        <f>Einstellungen!$E$11</f>
        <v>365</v>
      </c>
      <c r="J7" s="1152" t="s">
        <v>11</v>
      </c>
      <c r="K7" s="1152" t="s">
        <v>578</v>
      </c>
      <c r="L7" s="1152" t="s">
        <v>578</v>
      </c>
      <c r="M7" s="1152" t="s">
        <v>578</v>
      </c>
      <c r="N7" s="1152" t="s">
        <v>578</v>
      </c>
      <c r="O7" s="1152" t="s">
        <v>578</v>
      </c>
      <c r="P7" s="1152" t="s">
        <v>578</v>
      </c>
      <c r="Q7" s="1152" t="s">
        <v>578</v>
      </c>
      <c r="R7" s="1152" t="s">
        <v>578</v>
      </c>
      <c r="S7" s="1152" t="s">
        <v>578</v>
      </c>
      <c r="T7" s="1152" t="s">
        <v>578</v>
      </c>
      <c r="U7" s="1152" t="s">
        <v>578</v>
      </c>
      <c r="V7" s="1152" t="s">
        <v>700</v>
      </c>
      <c r="W7" s="1152" t="str">
        <f t="shared" si="4"/>
        <v>Heim 6  - Musterort</v>
      </c>
      <c r="X7" s="1148">
        <v>61.5</v>
      </c>
      <c r="Y7" s="1157">
        <f ca="1">(COUNTIF($K$2:$K$247,Einstellungen!$E$332)/$Y$10)</f>
        <v>0</v>
      </c>
      <c r="Z7" s="1157">
        <f ca="1">(COUNTIF($K$2:$K$247,Einstellungen!$E$332)/$Y$10)</f>
        <v>0</v>
      </c>
      <c r="AA7" s="1157">
        <f ca="1">(COUNTIF($K$2:$K$247,Einstellungen!$E$332)/$Y$10)</f>
        <v>0</v>
      </c>
      <c r="AB7" s="1157">
        <f ca="1">(COUNTIF($K$2:$K$247,Einstellungen!$E$332)/$Y$10)</f>
        <v>0</v>
      </c>
      <c r="AC7" s="1157">
        <f ca="1">(COUNTIF($K$2:$K$247,Einstellungen!$E$332)/$Y$10)</f>
        <v>0</v>
      </c>
      <c r="AD7" s="1157">
        <f ca="1">(COUNTIF($K$2:$K$247,Einstellungen!$E$332)/$Y$10)</f>
        <v>0</v>
      </c>
      <c r="AE7" s="1157">
        <f ca="1">(COUNTIF($K$2:$K$247,Einstellungen!$E$332)/$Y$10)</f>
        <v>0</v>
      </c>
      <c r="AF7" s="1157">
        <f ca="1">(COUNTIF($K$2:$K$247,Einstellungen!$E$332)/$Y$10)</f>
        <v>0</v>
      </c>
      <c r="AG7" s="1157">
        <f ca="1">(COUNTIF($K$2:$K$247,Einstellungen!$E$332)/$Y$10)</f>
        <v>0</v>
      </c>
      <c r="AH7" s="1157">
        <f ca="1">(COUNTIF($K$2:$K$247,Einstellungen!$E$332)/$Y$10)</f>
        <v>0</v>
      </c>
      <c r="AI7" s="1157">
        <f ca="1">(COUNTIF($K$2:$K$247,Einstellungen!$E$332)/$Y$10)</f>
        <v>0</v>
      </c>
      <c r="AM7" s="1158"/>
      <c r="AN7" s="1158"/>
      <c r="AO7" s="1158"/>
      <c r="AP7" s="1158"/>
      <c r="AQ7" s="1158"/>
      <c r="AR7" s="1158"/>
      <c r="AS7" s="1158"/>
      <c r="AT7" s="1158"/>
      <c r="AU7" s="1158"/>
      <c r="AV7" s="1158"/>
      <c r="AW7" s="1158"/>
      <c r="AX7" s="1155">
        <v>56</v>
      </c>
      <c r="AY7" s="1158"/>
      <c r="AZ7" s="1156">
        <f t="shared" ca="1" si="5"/>
        <v>-75</v>
      </c>
      <c r="BA7" s="1158"/>
      <c r="BB7" s="1158"/>
      <c r="BC7" s="1158"/>
      <c r="BD7" s="1158"/>
      <c r="BE7" s="1158"/>
      <c r="BF7" s="1158"/>
      <c r="BG7" s="1158"/>
      <c r="BH7" s="1158"/>
      <c r="BI7" s="1158"/>
      <c r="BJ7" s="1158"/>
      <c r="BK7" s="1158"/>
      <c r="BL7" s="1158"/>
      <c r="BM7" s="1158"/>
      <c r="BN7" s="1158"/>
      <c r="BO7" s="1158"/>
      <c r="BP7" s="1158"/>
      <c r="BQ7" s="1158"/>
      <c r="BR7" s="1158"/>
      <c r="BS7" s="1158"/>
      <c r="BT7" s="1158"/>
      <c r="BU7" s="1158"/>
      <c r="BV7" s="1158"/>
      <c r="BW7" s="1158"/>
      <c r="BX7" s="1158"/>
      <c r="BY7" s="1158"/>
      <c r="BZ7" s="1158"/>
      <c r="CA7" s="1158"/>
      <c r="CB7" s="1158"/>
      <c r="CC7" s="1158"/>
      <c r="CD7" s="1158"/>
      <c r="CE7" s="1158"/>
      <c r="CF7" s="1158"/>
      <c r="CG7" s="1158"/>
      <c r="CH7" s="1158"/>
      <c r="CI7" s="1158"/>
      <c r="CJ7" s="1158"/>
      <c r="CK7" s="1158"/>
      <c r="CL7" s="1158"/>
      <c r="CM7" s="1158"/>
      <c r="CN7" s="1158"/>
      <c r="CO7" s="1158"/>
      <c r="CP7" s="1158"/>
      <c r="CQ7" s="1158"/>
      <c r="CR7" s="1158"/>
      <c r="CS7" s="1158"/>
      <c r="CT7" s="1158"/>
      <c r="CU7" s="1158"/>
      <c r="CV7" s="1158"/>
      <c r="CW7" s="1158"/>
      <c r="CX7" s="1158"/>
      <c r="CY7" s="1158"/>
      <c r="CZ7" s="1158"/>
      <c r="DA7" s="1158"/>
      <c r="DB7" s="1158"/>
      <c r="DC7" s="1158"/>
      <c r="DD7" s="1158"/>
      <c r="DE7" s="1158"/>
      <c r="DF7" s="1158"/>
      <c r="DG7" s="1158"/>
      <c r="DH7" s="1158"/>
      <c r="DI7" s="1158"/>
      <c r="DJ7" s="1158"/>
      <c r="DK7" s="1158"/>
      <c r="DL7" s="1158"/>
      <c r="DM7" s="1158"/>
      <c r="DN7" s="1158"/>
      <c r="DO7" s="1158"/>
      <c r="DP7" s="1158"/>
      <c r="DQ7" s="1158"/>
      <c r="DR7" s="1158"/>
      <c r="DS7" s="1158"/>
      <c r="DT7" s="1158"/>
      <c r="DU7" s="1158"/>
      <c r="DV7" s="1158"/>
      <c r="DW7" s="1158"/>
      <c r="DX7" s="1158"/>
      <c r="DY7" s="1158"/>
      <c r="DZ7" s="1158"/>
      <c r="EA7" s="1158"/>
      <c r="EB7" s="1158"/>
      <c r="EC7" s="1158"/>
      <c r="ED7" s="1158"/>
      <c r="EE7" s="1158"/>
      <c r="EF7" s="1158"/>
      <c r="EG7" s="1158"/>
      <c r="EH7" s="1158"/>
      <c r="EI7" s="1158"/>
      <c r="EJ7" s="1158"/>
      <c r="EK7" s="1158"/>
      <c r="EL7" s="1158"/>
      <c r="EM7" s="1158"/>
      <c r="EN7" s="1158"/>
      <c r="EO7" s="1158"/>
      <c r="EP7" s="1158"/>
      <c r="EQ7" s="1158"/>
      <c r="ER7" s="1158"/>
      <c r="ES7" s="1158"/>
      <c r="ET7" s="1158"/>
      <c r="EU7" s="1158"/>
      <c r="EV7" s="1158"/>
      <c r="EW7" s="1158"/>
      <c r="EX7" s="1158"/>
      <c r="EY7" s="1158"/>
      <c r="EZ7" s="1158"/>
      <c r="FA7" s="1158"/>
      <c r="FB7" s="1158"/>
      <c r="FC7" s="1158"/>
      <c r="FD7" s="1158"/>
      <c r="FE7" s="1158"/>
      <c r="FF7" s="1158"/>
      <c r="FG7" s="1158"/>
      <c r="FH7" s="1158"/>
      <c r="FI7" s="1158"/>
      <c r="FJ7" s="1158"/>
      <c r="FK7" s="1158"/>
      <c r="FL7" s="1158"/>
      <c r="FM7" s="1158"/>
      <c r="FN7" s="1158"/>
      <c r="FO7" s="1158"/>
      <c r="FP7" s="1158"/>
      <c r="FQ7" s="1158"/>
      <c r="FR7" s="1158"/>
      <c r="FS7" s="1158"/>
      <c r="FT7" s="1158"/>
      <c r="FU7" s="1158"/>
      <c r="FV7" s="1158"/>
      <c r="FW7" s="1158"/>
      <c r="FX7" s="1158"/>
      <c r="FY7" s="1158"/>
      <c r="FZ7" s="1158"/>
      <c r="GA7" s="1158"/>
      <c r="GB7" s="1158"/>
      <c r="GC7" s="1158"/>
      <c r="GD7" s="1158"/>
      <c r="GE7" s="1158"/>
      <c r="GF7" s="1158"/>
      <c r="GG7" s="1158"/>
      <c r="GH7" s="1158"/>
      <c r="GI7" s="1158"/>
      <c r="GJ7" s="1158"/>
      <c r="GK7" s="1158"/>
      <c r="GL7" s="1158"/>
      <c r="GM7" s="1158"/>
      <c r="GN7" s="1158"/>
      <c r="GO7" s="1158"/>
      <c r="GP7" s="1158"/>
      <c r="GQ7" s="1158"/>
      <c r="GR7" s="1158"/>
      <c r="GS7" s="1158"/>
      <c r="GT7" s="1158"/>
      <c r="GU7" s="1158"/>
      <c r="GV7" s="1158"/>
      <c r="GW7" s="1158"/>
      <c r="GX7" s="1158"/>
      <c r="GY7" s="1158"/>
      <c r="GZ7" s="1158"/>
      <c r="HA7" s="1158"/>
      <c r="HB7" s="1158"/>
      <c r="HC7" s="1158"/>
      <c r="HD7" s="1158"/>
      <c r="HE7" s="1158"/>
      <c r="HF7" s="1158"/>
      <c r="HG7" s="1158"/>
      <c r="HH7" s="1158"/>
      <c r="HI7" s="1158"/>
      <c r="HJ7" s="1158"/>
      <c r="HK7" s="1158"/>
      <c r="HL7" s="1158"/>
      <c r="HM7" s="1158"/>
      <c r="HN7" s="1158"/>
      <c r="HO7" s="1158"/>
      <c r="HP7" s="1158"/>
      <c r="HQ7" s="1158"/>
      <c r="HR7" s="1158"/>
      <c r="HS7" s="1158"/>
      <c r="HT7" s="1158"/>
      <c r="HU7" s="1158"/>
      <c r="HV7" s="1158"/>
      <c r="HW7" s="1158"/>
      <c r="HX7" s="1158"/>
      <c r="HY7" s="1158"/>
      <c r="HZ7" s="1158"/>
      <c r="IA7" s="1158"/>
      <c r="IB7" s="1158"/>
      <c r="IC7" s="1158"/>
      <c r="ID7" s="1158"/>
      <c r="IE7" s="1158"/>
      <c r="IF7" s="1158"/>
      <c r="IG7" s="1158"/>
      <c r="IH7" s="1158"/>
      <c r="II7" s="1158"/>
      <c r="IJ7" s="1158"/>
      <c r="IK7" s="1158"/>
      <c r="IL7" s="1158"/>
      <c r="IM7" s="1158"/>
      <c r="IN7" s="1158"/>
      <c r="IO7" s="1158"/>
      <c r="IP7" s="1158"/>
      <c r="IQ7" s="1158"/>
      <c r="IR7" s="1158"/>
      <c r="IS7" s="1158"/>
      <c r="IT7" s="1158"/>
      <c r="IU7" s="1158"/>
      <c r="IV7" s="1158"/>
      <c r="IW7" s="1158"/>
      <c r="IX7" s="1158"/>
      <c r="IY7" s="1158"/>
      <c r="IZ7" s="1158"/>
      <c r="JA7" s="1158"/>
      <c r="JB7" s="1158"/>
      <c r="JC7" s="1158"/>
      <c r="JD7" s="1158"/>
      <c r="JE7" s="1158"/>
      <c r="JF7" s="1158"/>
      <c r="JG7" s="1158"/>
      <c r="JH7" s="1158"/>
      <c r="JI7" s="1158"/>
      <c r="JJ7" s="1158"/>
      <c r="JK7" s="1158"/>
      <c r="JL7" s="1158"/>
      <c r="JM7" s="1158"/>
      <c r="JN7" s="1158"/>
      <c r="JO7" s="1158"/>
      <c r="JP7" s="1158"/>
      <c r="JQ7" s="1158"/>
      <c r="JR7" s="1158"/>
      <c r="JS7" s="1158"/>
      <c r="JT7" s="1158"/>
      <c r="JU7" s="1158"/>
      <c r="JV7" s="1158"/>
      <c r="JW7" s="1158"/>
      <c r="JX7" s="1158"/>
      <c r="JY7" s="1158"/>
      <c r="JZ7" s="1158"/>
      <c r="KA7" s="1158"/>
      <c r="KB7" s="1158"/>
      <c r="KC7" s="1158"/>
      <c r="KD7" s="1158"/>
      <c r="KE7" s="1158"/>
      <c r="KF7" s="1158"/>
      <c r="KG7" s="1158"/>
      <c r="KH7" s="1158"/>
      <c r="KI7" s="1158"/>
      <c r="KJ7" s="1158"/>
      <c r="KK7" s="1158"/>
      <c r="KL7" s="1158"/>
      <c r="KM7" s="1158"/>
      <c r="KN7" s="1158"/>
      <c r="KO7" s="1158"/>
      <c r="KP7" s="1158"/>
      <c r="KQ7" s="1158"/>
      <c r="KR7" s="1158"/>
      <c r="KS7" s="1158"/>
      <c r="KT7" s="1158"/>
      <c r="KU7" s="1158"/>
      <c r="KV7" s="1158"/>
      <c r="KW7" s="1158"/>
      <c r="KX7" s="1158"/>
      <c r="KY7" s="1158"/>
      <c r="KZ7" s="1158"/>
      <c r="LA7" s="1158"/>
      <c r="LB7" s="1158"/>
      <c r="LC7" s="1158"/>
      <c r="LD7" s="1158"/>
      <c r="LE7" s="1158"/>
      <c r="LF7" s="1158"/>
      <c r="LG7" s="1158"/>
      <c r="LH7" s="1158"/>
      <c r="LI7" s="1158"/>
      <c r="LJ7" s="1158"/>
      <c r="LK7" s="1158"/>
      <c r="LL7" s="1158"/>
      <c r="LM7" s="1158"/>
      <c r="LN7" s="1158"/>
      <c r="LO7" s="1158"/>
      <c r="LP7" s="1158"/>
      <c r="LQ7" s="1158"/>
      <c r="LR7" s="1158"/>
      <c r="LS7" s="1158"/>
      <c r="LT7" s="1158"/>
      <c r="LU7" s="1158"/>
      <c r="LV7" s="1158"/>
      <c r="LW7" s="1158"/>
      <c r="LX7" s="1158"/>
      <c r="LY7" s="1158"/>
      <c r="LZ7" s="1158"/>
      <c r="MA7" s="1158"/>
      <c r="MB7" s="1158"/>
      <c r="MC7" s="1158"/>
      <c r="MD7" s="1158"/>
      <c r="ME7" s="1158"/>
      <c r="MF7" s="1158"/>
      <c r="MG7" s="1158"/>
      <c r="MH7" s="1158"/>
      <c r="MI7" s="1158"/>
      <c r="MJ7" s="1158"/>
      <c r="MK7" s="1158"/>
      <c r="ML7" s="1158"/>
      <c r="MM7" s="1158"/>
      <c r="MN7" s="1158"/>
      <c r="MO7" s="1158"/>
      <c r="MP7" s="1158"/>
      <c r="MQ7" s="1158"/>
      <c r="MR7" s="1158"/>
      <c r="MS7" s="1158"/>
      <c r="MT7" s="1158"/>
      <c r="MU7" s="1158"/>
      <c r="MV7" s="1158"/>
      <c r="MW7" s="1158"/>
      <c r="MX7" s="1158"/>
      <c r="MY7" s="1158"/>
      <c r="MZ7" s="1158"/>
      <c r="NA7" s="1158"/>
      <c r="NB7" s="1158"/>
      <c r="NC7" s="1158"/>
      <c r="ND7" s="1158"/>
      <c r="NE7" s="1158"/>
      <c r="NF7" s="1158"/>
      <c r="NG7" s="1158"/>
      <c r="NH7" s="1158"/>
      <c r="NI7" s="1158"/>
      <c r="NJ7" s="1158"/>
      <c r="NK7" s="1158"/>
      <c r="NL7" s="1158"/>
      <c r="NM7" s="1158"/>
      <c r="NN7" s="1158"/>
      <c r="NO7" s="1158"/>
      <c r="NP7" s="1158"/>
      <c r="NQ7" s="1158"/>
      <c r="NR7" s="1158"/>
      <c r="NS7" s="1158"/>
      <c r="NT7" s="1158"/>
      <c r="NU7" s="1158"/>
      <c r="NV7" s="1158"/>
      <c r="NW7" s="1158"/>
      <c r="NX7" s="1158"/>
      <c r="NY7" s="1158"/>
      <c r="NZ7" s="1158"/>
      <c r="OA7" s="1158"/>
      <c r="OB7" s="1158"/>
      <c r="OC7" s="1158"/>
      <c r="OD7" s="1158"/>
      <c r="OE7" s="1158"/>
      <c r="OF7" s="1158"/>
      <c r="OG7" s="1158"/>
      <c r="OH7" s="1158"/>
      <c r="OI7" s="1158"/>
      <c r="OJ7" s="1158"/>
      <c r="OK7" s="1158"/>
      <c r="OL7" s="1158"/>
      <c r="OM7" s="1158"/>
      <c r="ON7" s="1158"/>
      <c r="OO7" s="1158"/>
      <c r="OP7" s="1158"/>
      <c r="OQ7" s="1158"/>
      <c r="OR7" s="1158"/>
      <c r="OS7" s="1158"/>
      <c r="OT7" s="1158"/>
      <c r="OU7" s="1158"/>
      <c r="OV7" s="1158"/>
      <c r="OW7" s="1158"/>
      <c r="OX7" s="1158"/>
      <c r="OY7" s="1158"/>
      <c r="OZ7" s="1158"/>
      <c r="PA7" s="1158"/>
      <c r="PB7" s="1158"/>
      <c r="PC7" s="1158"/>
      <c r="PD7" s="1158"/>
      <c r="PE7" s="1158"/>
      <c r="PF7" s="1158"/>
      <c r="PG7" s="1158"/>
      <c r="PH7" s="1158"/>
      <c r="PI7" s="1158"/>
      <c r="PJ7" s="1158"/>
      <c r="PK7" s="1158"/>
    </row>
    <row r="8" spans="1:427" s="1150" customFormat="1" ht="15" customHeight="1" x14ac:dyDescent="0.35">
      <c r="A8" s="1182" t="s">
        <v>3168</v>
      </c>
      <c r="B8" s="1182">
        <f t="shared" ca="1" si="1"/>
        <v>2933</v>
      </c>
      <c r="C8" s="1182" t="s">
        <v>3380</v>
      </c>
      <c r="D8" s="1182" t="s">
        <v>3381</v>
      </c>
      <c r="E8" s="1151">
        <v>2016</v>
      </c>
      <c r="F8" s="1183">
        <f t="shared" ca="1" si="2"/>
        <v>135</v>
      </c>
      <c r="G8" s="1149">
        <f t="shared" ca="1" si="3"/>
        <v>1242</v>
      </c>
      <c r="H8" s="1148">
        <v>59.73</v>
      </c>
      <c r="I8" s="1152">
        <f>Einstellungen!$E$11</f>
        <v>365</v>
      </c>
      <c r="J8" s="1152" t="s">
        <v>11</v>
      </c>
      <c r="K8" s="1152" t="s">
        <v>578</v>
      </c>
      <c r="L8" s="1152" t="s">
        <v>578</v>
      </c>
      <c r="M8" s="1152" t="s">
        <v>578</v>
      </c>
      <c r="N8" s="1152" t="s">
        <v>578</v>
      </c>
      <c r="O8" s="1152" t="s">
        <v>578</v>
      </c>
      <c r="P8" s="1152" t="s">
        <v>578</v>
      </c>
      <c r="Q8" s="1152" t="s">
        <v>578</v>
      </c>
      <c r="R8" s="1152" t="s">
        <v>578</v>
      </c>
      <c r="S8" s="1152" t="s">
        <v>578</v>
      </c>
      <c r="T8" s="1152" t="s">
        <v>578</v>
      </c>
      <c r="U8" s="1152" t="s">
        <v>578</v>
      </c>
      <c r="V8" s="1152" t="s">
        <v>700</v>
      </c>
      <c r="W8" s="1152" t="str">
        <f t="shared" si="4"/>
        <v>Heim 7  - Musterort</v>
      </c>
      <c r="X8" s="1148">
        <v>59.73</v>
      </c>
      <c r="Y8" s="1159" t="s">
        <v>69</v>
      </c>
      <c r="AM8" s="1158"/>
      <c r="AN8" s="1158"/>
      <c r="AO8" s="1158"/>
      <c r="AP8" s="1158"/>
      <c r="AQ8" s="1158"/>
      <c r="AR8" s="1158"/>
      <c r="AS8" s="1158"/>
      <c r="AT8" s="1158"/>
      <c r="AU8" s="1158"/>
      <c r="AV8" s="1158"/>
      <c r="AW8" s="1158"/>
      <c r="AX8" s="1155">
        <v>165</v>
      </c>
      <c r="AY8" s="1158"/>
      <c r="AZ8" s="1156">
        <f t="shared" ca="1" si="5"/>
        <v>30</v>
      </c>
      <c r="BA8" s="1158"/>
      <c r="BB8" s="1158"/>
      <c r="BC8" s="1158"/>
      <c r="BD8" s="1158"/>
      <c r="BE8" s="1158"/>
      <c r="BF8" s="1158"/>
      <c r="BG8" s="1158"/>
      <c r="BH8" s="1158"/>
      <c r="BI8" s="1158"/>
      <c r="BJ8" s="1158"/>
      <c r="BK8" s="1158"/>
      <c r="BL8" s="1158"/>
      <c r="BM8" s="1158"/>
      <c r="BN8" s="1158"/>
      <c r="BO8" s="1158"/>
      <c r="BP8" s="1158"/>
      <c r="BQ8" s="1158"/>
      <c r="BR8" s="1158"/>
      <c r="BS8" s="1158"/>
      <c r="BT8" s="1158"/>
      <c r="BU8" s="1158"/>
      <c r="BV8" s="1158"/>
      <c r="BW8" s="1158"/>
      <c r="BX8" s="1158"/>
      <c r="BY8" s="1158"/>
      <c r="BZ8" s="1158"/>
      <c r="CA8" s="1158"/>
      <c r="CB8" s="1158"/>
      <c r="CC8" s="1158"/>
      <c r="CD8" s="1158"/>
      <c r="CE8" s="1158"/>
      <c r="CF8" s="1158"/>
      <c r="CG8" s="1158"/>
      <c r="CH8" s="1158"/>
      <c r="CI8" s="1158"/>
      <c r="CJ8" s="1158"/>
      <c r="CK8" s="1158"/>
      <c r="CL8" s="1158"/>
      <c r="CM8" s="1158"/>
      <c r="CN8" s="1158"/>
      <c r="CO8" s="1158"/>
      <c r="CP8" s="1158"/>
      <c r="CQ8" s="1158"/>
      <c r="CR8" s="1158"/>
      <c r="CS8" s="1158"/>
      <c r="CT8" s="1158"/>
      <c r="CU8" s="1158"/>
      <c r="CV8" s="1158"/>
      <c r="CW8" s="1158"/>
      <c r="CX8" s="1158"/>
      <c r="CY8" s="1158"/>
      <c r="CZ8" s="1158"/>
      <c r="DA8" s="1158"/>
      <c r="DB8" s="1158"/>
      <c r="DC8" s="1158"/>
      <c r="DD8" s="1158"/>
      <c r="DE8" s="1158"/>
      <c r="DF8" s="1158"/>
      <c r="DG8" s="1158"/>
      <c r="DH8" s="1158"/>
      <c r="DI8" s="1158"/>
      <c r="DJ8" s="1158"/>
      <c r="DK8" s="1158"/>
      <c r="DL8" s="1158"/>
      <c r="DM8" s="1158"/>
      <c r="DN8" s="1158"/>
      <c r="DO8" s="1158"/>
      <c r="DP8" s="1158"/>
      <c r="DQ8" s="1158"/>
      <c r="DR8" s="1158"/>
      <c r="DS8" s="1158"/>
      <c r="DT8" s="1158"/>
      <c r="DU8" s="1158"/>
      <c r="DV8" s="1158"/>
      <c r="DW8" s="1158"/>
      <c r="DX8" s="1158"/>
      <c r="DY8" s="1158"/>
      <c r="DZ8" s="1158"/>
      <c r="EA8" s="1158"/>
      <c r="EB8" s="1158"/>
      <c r="EC8" s="1158"/>
      <c r="ED8" s="1158"/>
      <c r="EE8" s="1158"/>
      <c r="EF8" s="1158"/>
      <c r="EG8" s="1158"/>
      <c r="EH8" s="1158"/>
      <c r="EI8" s="1158"/>
      <c r="EJ8" s="1158"/>
      <c r="EK8" s="1158"/>
      <c r="EL8" s="1158"/>
      <c r="EM8" s="1158"/>
      <c r="EN8" s="1158"/>
      <c r="EO8" s="1158"/>
      <c r="EP8" s="1158"/>
      <c r="EQ8" s="1158"/>
      <c r="ER8" s="1158"/>
      <c r="ES8" s="1158"/>
      <c r="ET8" s="1158"/>
      <c r="EU8" s="1158"/>
      <c r="EV8" s="1158"/>
      <c r="EW8" s="1158"/>
      <c r="EX8" s="1158"/>
      <c r="EY8" s="1158"/>
      <c r="EZ8" s="1158"/>
      <c r="FA8" s="1158"/>
      <c r="FB8" s="1158"/>
      <c r="FC8" s="1158"/>
      <c r="FD8" s="1158"/>
      <c r="FE8" s="1158"/>
      <c r="FF8" s="1158"/>
      <c r="FG8" s="1158"/>
      <c r="FH8" s="1158"/>
      <c r="FI8" s="1158"/>
      <c r="FJ8" s="1158"/>
      <c r="FK8" s="1158"/>
      <c r="FL8" s="1158"/>
      <c r="FM8" s="1158"/>
      <c r="FN8" s="1158"/>
      <c r="FO8" s="1158"/>
      <c r="FP8" s="1158"/>
      <c r="FQ8" s="1158"/>
      <c r="FR8" s="1158"/>
      <c r="FS8" s="1158"/>
      <c r="FT8" s="1158"/>
      <c r="FU8" s="1158"/>
      <c r="FV8" s="1158"/>
      <c r="FW8" s="1158"/>
      <c r="FX8" s="1158"/>
      <c r="FY8" s="1158"/>
      <c r="FZ8" s="1158"/>
      <c r="GA8" s="1158"/>
      <c r="GB8" s="1158"/>
      <c r="GC8" s="1158"/>
      <c r="GD8" s="1158"/>
      <c r="GE8" s="1158"/>
      <c r="GF8" s="1158"/>
      <c r="GG8" s="1158"/>
      <c r="GH8" s="1158"/>
      <c r="GI8" s="1158"/>
      <c r="GJ8" s="1158"/>
      <c r="GK8" s="1158"/>
      <c r="GL8" s="1158"/>
      <c r="GM8" s="1158"/>
      <c r="GN8" s="1158"/>
      <c r="GO8" s="1158"/>
      <c r="GP8" s="1158"/>
      <c r="GQ8" s="1158"/>
      <c r="GR8" s="1158"/>
      <c r="GS8" s="1158"/>
      <c r="GT8" s="1158"/>
      <c r="GU8" s="1158"/>
      <c r="GV8" s="1158"/>
      <c r="GW8" s="1158"/>
      <c r="GX8" s="1158"/>
      <c r="GY8" s="1158"/>
      <c r="GZ8" s="1158"/>
      <c r="HA8" s="1158"/>
      <c r="HB8" s="1158"/>
      <c r="HC8" s="1158"/>
      <c r="HD8" s="1158"/>
      <c r="HE8" s="1158"/>
      <c r="HF8" s="1158"/>
      <c r="HG8" s="1158"/>
      <c r="HH8" s="1158"/>
      <c r="HI8" s="1158"/>
      <c r="HJ8" s="1158"/>
      <c r="HK8" s="1158"/>
      <c r="HL8" s="1158"/>
      <c r="HM8" s="1158"/>
      <c r="HN8" s="1158"/>
      <c r="HO8" s="1158"/>
      <c r="HP8" s="1158"/>
      <c r="HQ8" s="1158"/>
      <c r="HR8" s="1158"/>
      <c r="HS8" s="1158"/>
      <c r="HT8" s="1158"/>
      <c r="HU8" s="1158"/>
      <c r="HV8" s="1158"/>
      <c r="HW8" s="1158"/>
      <c r="HX8" s="1158"/>
      <c r="HY8" s="1158"/>
      <c r="HZ8" s="1158"/>
      <c r="IA8" s="1158"/>
      <c r="IB8" s="1158"/>
      <c r="IC8" s="1158"/>
      <c r="ID8" s="1158"/>
      <c r="IE8" s="1158"/>
      <c r="IF8" s="1158"/>
      <c r="IG8" s="1158"/>
      <c r="IH8" s="1158"/>
      <c r="II8" s="1158"/>
      <c r="IJ8" s="1158"/>
      <c r="IK8" s="1158"/>
      <c r="IL8" s="1158"/>
      <c r="IM8" s="1158"/>
      <c r="IN8" s="1158"/>
      <c r="IO8" s="1158"/>
      <c r="IP8" s="1158"/>
      <c r="IQ8" s="1158"/>
      <c r="IR8" s="1158"/>
      <c r="IS8" s="1158"/>
      <c r="IT8" s="1158"/>
      <c r="IU8" s="1158"/>
      <c r="IV8" s="1158"/>
      <c r="IW8" s="1158"/>
      <c r="IX8" s="1158"/>
      <c r="IY8" s="1158"/>
      <c r="IZ8" s="1158"/>
      <c r="JA8" s="1158"/>
      <c r="JB8" s="1158"/>
      <c r="JC8" s="1158"/>
      <c r="JD8" s="1158"/>
      <c r="JE8" s="1158"/>
      <c r="JF8" s="1158"/>
      <c r="JG8" s="1158"/>
      <c r="JH8" s="1158"/>
      <c r="JI8" s="1158"/>
      <c r="JJ8" s="1158"/>
      <c r="JK8" s="1158"/>
      <c r="JL8" s="1158"/>
      <c r="JM8" s="1158"/>
      <c r="JN8" s="1158"/>
      <c r="JO8" s="1158"/>
      <c r="JP8" s="1158"/>
      <c r="JQ8" s="1158"/>
      <c r="JR8" s="1158"/>
      <c r="JS8" s="1158"/>
      <c r="JT8" s="1158"/>
      <c r="JU8" s="1158"/>
      <c r="JV8" s="1158"/>
      <c r="JW8" s="1158"/>
      <c r="JX8" s="1158"/>
      <c r="JY8" s="1158"/>
      <c r="JZ8" s="1158"/>
      <c r="KA8" s="1158"/>
      <c r="KB8" s="1158"/>
      <c r="KC8" s="1158"/>
      <c r="KD8" s="1158"/>
      <c r="KE8" s="1158"/>
      <c r="KF8" s="1158"/>
      <c r="KG8" s="1158"/>
      <c r="KH8" s="1158"/>
      <c r="KI8" s="1158"/>
      <c r="KJ8" s="1158"/>
      <c r="KK8" s="1158"/>
      <c r="KL8" s="1158"/>
      <c r="KM8" s="1158"/>
      <c r="KN8" s="1158"/>
      <c r="KO8" s="1158"/>
      <c r="KP8" s="1158"/>
      <c r="KQ8" s="1158"/>
      <c r="KR8" s="1158"/>
      <c r="KS8" s="1158"/>
      <c r="KT8" s="1158"/>
      <c r="KU8" s="1158"/>
      <c r="KV8" s="1158"/>
      <c r="KW8" s="1158"/>
      <c r="KX8" s="1158"/>
      <c r="KY8" s="1158"/>
      <c r="KZ8" s="1158"/>
      <c r="LA8" s="1158"/>
      <c r="LB8" s="1158"/>
      <c r="LC8" s="1158"/>
      <c r="LD8" s="1158"/>
      <c r="LE8" s="1158"/>
      <c r="LF8" s="1158"/>
      <c r="LG8" s="1158"/>
      <c r="LH8" s="1158"/>
      <c r="LI8" s="1158"/>
      <c r="LJ8" s="1158"/>
      <c r="LK8" s="1158"/>
      <c r="LL8" s="1158"/>
      <c r="LM8" s="1158"/>
      <c r="LN8" s="1158"/>
      <c r="LO8" s="1158"/>
      <c r="LP8" s="1158"/>
      <c r="LQ8" s="1158"/>
      <c r="LR8" s="1158"/>
      <c r="LS8" s="1158"/>
      <c r="LT8" s="1158"/>
      <c r="LU8" s="1158"/>
      <c r="LV8" s="1158"/>
      <c r="LW8" s="1158"/>
      <c r="LX8" s="1158"/>
      <c r="LY8" s="1158"/>
      <c r="LZ8" s="1158"/>
      <c r="MA8" s="1158"/>
      <c r="MB8" s="1158"/>
      <c r="MC8" s="1158"/>
      <c r="MD8" s="1158"/>
      <c r="ME8" s="1158"/>
      <c r="MF8" s="1158"/>
      <c r="MG8" s="1158"/>
      <c r="MH8" s="1158"/>
      <c r="MI8" s="1158"/>
      <c r="MJ8" s="1158"/>
      <c r="MK8" s="1158"/>
      <c r="ML8" s="1158"/>
      <c r="MM8" s="1158"/>
      <c r="MN8" s="1158"/>
      <c r="MO8" s="1158"/>
      <c r="MP8" s="1158"/>
      <c r="MQ8" s="1158"/>
      <c r="MR8" s="1158"/>
      <c r="MS8" s="1158"/>
      <c r="MT8" s="1158"/>
      <c r="MU8" s="1158"/>
      <c r="MV8" s="1158"/>
      <c r="MW8" s="1158"/>
      <c r="MX8" s="1158"/>
      <c r="MY8" s="1158"/>
      <c r="MZ8" s="1158"/>
      <c r="NA8" s="1158"/>
      <c r="NB8" s="1158"/>
      <c r="NC8" s="1158"/>
      <c r="ND8" s="1158"/>
      <c r="NE8" s="1158"/>
      <c r="NF8" s="1158"/>
      <c r="NG8" s="1158"/>
      <c r="NH8" s="1158"/>
      <c r="NI8" s="1158"/>
      <c r="NJ8" s="1158"/>
      <c r="NK8" s="1158"/>
      <c r="NL8" s="1158"/>
      <c r="NM8" s="1158"/>
      <c r="NN8" s="1158"/>
      <c r="NO8" s="1158"/>
      <c r="NP8" s="1158"/>
      <c r="NQ8" s="1158"/>
      <c r="NR8" s="1158"/>
      <c r="NS8" s="1158"/>
      <c r="NT8" s="1158"/>
      <c r="NU8" s="1158"/>
      <c r="NV8" s="1158"/>
      <c r="NW8" s="1158"/>
      <c r="NX8" s="1158"/>
      <c r="NY8" s="1158"/>
      <c r="NZ8" s="1158"/>
      <c r="OA8" s="1158"/>
      <c r="OB8" s="1158"/>
      <c r="OC8" s="1158"/>
      <c r="OD8" s="1158"/>
      <c r="OE8" s="1158"/>
      <c r="OF8" s="1158"/>
      <c r="OG8" s="1158"/>
      <c r="OH8" s="1158"/>
      <c r="OI8" s="1158"/>
      <c r="OJ8" s="1158"/>
      <c r="OK8" s="1158"/>
      <c r="OL8" s="1158"/>
      <c r="OM8" s="1158"/>
      <c r="ON8" s="1158"/>
      <c r="OO8" s="1158"/>
      <c r="OP8" s="1158"/>
      <c r="OQ8" s="1158"/>
      <c r="OR8" s="1158"/>
      <c r="OS8" s="1158"/>
      <c r="OT8" s="1158"/>
      <c r="OU8" s="1158"/>
      <c r="OV8" s="1158"/>
      <c r="OW8" s="1158"/>
      <c r="OX8" s="1158"/>
      <c r="OY8" s="1158"/>
      <c r="OZ8" s="1158"/>
      <c r="PA8" s="1158"/>
      <c r="PB8" s="1158"/>
      <c r="PC8" s="1158"/>
      <c r="PD8" s="1158"/>
      <c r="PE8" s="1158"/>
      <c r="PF8" s="1158"/>
      <c r="PG8" s="1158"/>
      <c r="PH8" s="1158"/>
      <c r="PI8" s="1158"/>
      <c r="PJ8" s="1158"/>
      <c r="PK8" s="1158"/>
    </row>
    <row r="9" spans="1:427" s="1150" customFormat="1" ht="15" customHeight="1" x14ac:dyDescent="0.35">
      <c r="A9" s="1182" t="s">
        <v>3169</v>
      </c>
      <c r="B9" s="1182">
        <f t="shared" ca="1" si="1"/>
        <v>5856</v>
      </c>
      <c r="C9" s="1182" t="s">
        <v>3380</v>
      </c>
      <c r="D9" s="1182" t="s">
        <v>3381</v>
      </c>
      <c r="E9" s="1151">
        <v>2016</v>
      </c>
      <c r="F9" s="1183">
        <f t="shared" ca="1" si="2"/>
        <v>32</v>
      </c>
      <c r="G9" s="1149">
        <f t="shared" ca="1" si="3"/>
        <v>1445</v>
      </c>
      <c r="H9" s="1148">
        <v>60.5</v>
      </c>
      <c r="I9" s="1152">
        <f>Einstellungen!$E$11</f>
        <v>365</v>
      </c>
      <c r="J9" s="1152" t="s">
        <v>11</v>
      </c>
      <c r="K9" s="1152" t="s">
        <v>578</v>
      </c>
      <c r="L9" s="1152" t="s">
        <v>578</v>
      </c>
      <c r="M9" s="1152" t="s">
        <v>578</v>
      </c>
      <c r="N9" s="1152" t="s">
        <v>578</v>
      </c>
      <c r="O9" s="1152" t="s">
        <v>578</v>
      </c>
      <c r="P9" s="1152" t="s">
        <v>578</v>
      </c>
      <c r="Q9" s="1152" t="s">
        <v>578</v>
      </c>
      <c r="R9" s="1152" t="s">
        <v>578</v>
      </c>
      <c r="S9" s="1152" t="s">
        <v>578</v>
      </c>
      <c r="T9" s="1152" t="s">
        <v>578</v>
      </c>
      <c r="U9" s="1152" t="s">
        <v>578</v>
      </c>
      <c r="V9" s="1152" t="s">
        <v>700</v>
      </c>
      <c r="W9" s="1152" t="str">
        <f t="shared" si="4"/>
        <v>Heim 8  - Musterort</v>
      </c>
      <c r="X9" s="1148">
        <v>60.5</v>
      </c>
      <c r="Y9" s="1159" t="s">
        <v>1015</v>
      </c>
      <c r="Z9" s="1150">
        <v>48</v>
      </c>
      <c r="AM9" s="1158"/>
      <c r="AN9" s="1158"/>
      <c r="AO9" s="1158"/>
      <c r="AP9" s="1158"/>
      <c r="AQ9" s="1158"/>
      <c r="AR9" s="1158"/>
      <c r="AS9" s="1158"/>
      <c r="AT9" s="1158"/>
      <c r="AU9" s="1158"/>
      <c r="AV9" s="1158"/>
      <c r="AW9" s="1158"/>
      <c r="AX9" s="1155">
        <v>14</v>
      </c>
      <c r="AY9" s="1158"/>
      <c r="AZ9" s="1156">
        <f t="shared" ca="1" si="5"/>
        <v>-18</v>
      </c>
      <c r="BA9" s="1158"/>
      <c r="BB9" s="1158"/>
      <c r="BC9" s="1158"/>
      <c r="BD9" s="1158"/>
      <c r="BE9" s="1158"/>
      <c r="BF9" s="1158"/>
      <c r="BG9" s="1158"/>
      <c r="BH9" s="1158"/>
      <c r="BI9" s="1158"/>
      <c r="BJ9" s="1158"/>
      <c r="BK9" s="1158"/>
      <c r="BL9" s="1158"/>
      <c r="BM9" s="1158"/>
      <c r="BN9" s="1158"/>
      <c r="BO9" s="1158"/>
      <c r="BP9" s="1158"/>
      <c r="BQ9" s="1158"/>
      <c r="BR9" s="1158"/>
      <c r="BS9" s="1158"/>
      <c r="BT9" s="1158"/>
      <c r="BU9" s="1158"/>
      <c r="BV9" s="1158"/>
      <c r="BW9" s="1158"/>
      <c r="BX9" s="1158"/>
      <c r="BY9" s="1158"/>
      <c r="BZ9" s="1158"/>
      <c r="CA9" s="1158"/>
      <c r="CB9" s="1158"/>
      <c r="CC9" s="1158"/>
      <c r="CD9" s="1158"/>
      <c r="CE9" s="1158"/>
      <c r="CF9" s="1158"/>
      <c r="CG9" s="1158"/>
      <c r="CH9" s="1158"/>
      <c r="CI9" s="1158"/>
      <c r="CJ9" s="1158"/>
      <c r="CK9" s="1158"/>
      <c r="CL9" s="1158"/>
      <c r="CM9" s="1158"/>
      <c r="CN9" s="1158"/>
      <c r="CO9" s="1158"/>
      <c r="CP9" s="1158"/>
      <c r="CQ9" s="1158"/>
      <c r="CR9" s="1158"/>
      <c r="CS9" s="1158"/>
      <c r="CT9" s="1158"/>
      <c r="CU9" s="1158"/>
      <c r="CV9" s="1158"/>
      <c r="CW9" s="1158"/>
      <c r="CX9" s="1158"/>
      <c r="CY9" s="1158"/>
      <c r="CZ9" s="1158"/>
      <c r="DA9" s="1158"/>
      <c r="DB9" s="1158"/>
      <c r="DC9" s="1158"/>
      <c r="DD9" s="1158"/>
      <c r="DE9" s="1158"/>
      <c r="DF9" s="1158"/>
      <c r="DG9" s="1158"/>
      <c r="DH9" s="1158"/>
      <c r="DI9" s="1158"/>
      <c r="DJ9" s="1158"/>
      <c r="DK9" s="1158"/>
      <c r="DL9" s="1158"/>
      <c r="DM9" s="1158"/>
      <c r="DN9" s="1158"/>
      <c r="DO9" s="1158"/>
      <c r="DP9" s="1158"/>
      <c r="DQ9" s="1158"/>
      <c r="DR9" s="1158"/>
      <c r="DS9" s="1158"/>
      <c r="DT9" s="1158"/>
      <c r="DU9" s="1158"/>
      <c r="DV9" s="1158"/>
      <c r="DW9" s="1158"/>
      <c r="DX9" s="1158"/>
      <c r="DY9" s="1158"/>
      <c r="DZ9" s="1158"/>
      <c r="EA9" s="1158"/>
      <c r="EB9" s="1158"/>
      <c r="EC9" s="1158"/>
      <c r="ED9" s="1158"/>
      <c r="EE9" s="1158"/>
      <c r="EF9" s="1158"/>
      <c r="EG9" s="1158"/>
      <c r="EH9" s="1158"/>
      <c r="EI9" s="1158"/>
      <c r="EJ9" s="1158"/>
      <c r="EK9" s="1158"/>
      <c r="EL9" s="1158"/>
      <c r="EM9" s="1158"/>
      <c r="EN9" s="1158"/>
      <c r="EO9" s="1158"/>
      <c r="EP9" s="1158"/>
      <c r="EQ9" s="1158"/>
      <c r="ER9" s="1158"/>
      <c r="ES9" s="1158"/>
      <c r="ET9" s="1158"/>
      <c r="EU9" s="1158"/>
      <c r="EV9" s="1158"/>
      <c r="EW9" s="1158"/>
      <c r="EX9" s="1158"/>
      <c r="EY9" s="1158"/>
      <c r="EZ9" s="1158"/>
      <c r="FA9" s="1158"/>
      <c r="FB9" s="1158"/>
      <c r="FC9" s="1158"/>
      <c r="FD9" s="1158"/>
      <c r="FE9" s="1158"/>
      <c r="FF9" s="1158"/>
      <c r="FG9" s="1158"/>
      <c r="FH9" s="1158"/>
      <c r="FI9" s="1158"/>
      <c r="FJ9" s="1158"/>
      <c r="FK9" s="1158"/>
      <c r="FL9" s="1158"/>
      <c r="FM9" s="1158"/>
      <c r="FN9" s="1158"/>
      <c r="FO9" s="1158"/>
      <c r="FP9" s="1158"/>
      <c r="FQ9" s="1158"/>
      <c r="FR9" s="1158"/>
      <c r="FS9" s="1158"/>
      <c r="FT9" s="1158"/>
      <c r="FU9" s="1158"/>
      <c r="FV9" s="1158"/>
      <c r="FW9" s="1158"/>
      <c r="FX9" s="1158"/>
      <c r="FY9" s="1158"/>
      <c r="FZ9" s="1158"/>
      <c r="GA9" s="1158"/>
      <c r="GB9" s="1158"/>
      <c r="GC9" s="1158"/>
      <c r="GD9" s="1158"/>
      <c r="GE9" s="1158"/>
      <c r="GF9" s="1158"/>
      <c r="GG9" s="1158"/>
      <c r="GH9" s="1158"/>
      <c r="GI9" s="1158"/>
      <c r="GJ9" s="1158"/>
      <c r="GK9" s="1158"/>
      <c r="GL9" s="1158"/>
      <c r="GM9" s="1158"/>
      <c r="GN9" s="1158"/>
      <c r="GO9" s="1158"/>
      <c r="GP9" s="1158"/>
      <c r="GQ9" s="1158"/>
      <c r="GR9" s="1158"/>
      <c r="GS9" s="1158"/>
      <c r="GT9" s="1158"/>
      <c r="GU9" s="1158"/>
      <c r="GV9" s="1158"/>
      <c r="GW9" s="1158"/>
      <c r="GX9" s="1158"/>
      <c r="GY9" s="1158"/>
      <c r="GZ9" s="1158"/>
      <c r="HA9" s="1158"/>
      <c r="HB9" s="1158"/>
      <c r="HC9" s="1158"/>
      <c r="HD9" s="1158"/>
      <c r="HE9" s="1158"/>
      <c r="HF9" s="1158"/>
      <c r="HG9" s="1158"/>
      <c r="HH9" s="1158"/>
      <c r="HI9" s="1158"/>
      <c r="HJ9" s="1158"/>
      <c r="HK9" s="1158"/>
      <c r="HL9" s="1158"/>
      <c r="HM9" s="1158"/>
      <c r="HN9" s="1158"/>
      <c r="HO9" s="1158"/>
      <c r="HP9" s="1158"/>
      <c r="HQ9" s="1158"/>
      <c r="HR9" s="1158"/>
      <c r="HS9" s="1158"/>
      <c r="HT9" s="1158"/>
      <c r="HU9" s="1158"/>
      <c r="HV9" s="1158"/>
      <c r="HW9" s="1158"/>
      <c r="HX9" s="1158"/>
      <c r="HY9" s="1158"/>
      <c r="HZ9" s="1158"/>
      <c r="IA9" s="1158"/>
      <c r="IB9" s="1158"/>
      <c r="IC9" s="1158"/>
      <c r="ID9" s="1158"/>
      <c r="IE9" s="1158"/>
      <c r="IF9" s="1158"/>
      <c r="IG9" s="1158"/>
      <c r="IH9" s="1158"/>
      <c r="II9" s="1158"/>
      <c r="IJ9" s="1158"/>
      <c r="IK9" s="1158"/>
      <c r="IL9" s="1158"/>
      <c r="IM9" s="1158"/>
      <c r="IN9" s="1158"/>
      <c r="IO9" s="1158"/>
      <c r="IP9" s="1158"/>
      <c r="IQ9" s="1158"/>
      <c r="IR9" s="1158"/>
      <c r="IS9" s="1158"/>
      <c r="IT9" s="1158"/>
      <c r="IU9" s="1158"/>
      <c r="IV9" s="1158"/>
      <c r="IW9" s="1158"/>
      <c r="IX9" s="1158"/>
      <c r="IY9" s="1158"/>
      <c r="IZ9" s="1158"/>
      <c r="JA9" s="1158"/>
      <c r="JB9" s="1158"/>
      <c r="JC9" s="1158"/>
      <c r="JD9" s="1158"/>
      <c r="JE9" s="1158"/>
      <c r="JF9" s="1158"/>
      <c r="JG9" s="1158"/>
      <c r="JH9" s="1158"/>
      <c r="JI9" s="1158"/>
      <c r="JJ9" s="1158"/>
      <c r="JK9" s="1158"/>
      <c r="JL9" s="1158"/>
      <c r="JM9" s="1158"/>
      <c r="JN9" s="1158"/>
      <c r="JO9" s="1158"/>
      <c r="JP9" s="1158"/>
      <c r="JQ9" s="1158"/>
      <c r="JR9" s="1158"/>
      <c r="JS9" s="1158"/>
      <c r="JT9" s="1158"/>
      <c r="JU9" s="1158"/>
      <c r="JV9" s="1158"/>
      <c r="JW9" s="1158"/>
      <c r="JX9" s="1158"/>
      <c r="JY9" s="1158"/>
      <c r="JZ9" s="1158"/>
      <c r="KA9" s="1158"/>
      <c r="KB9" s="1158"/>
      <c r="KC9" s="1158"/>
      <c r="KD9" s="1158"/>
      <c r="KE9" s="1158"/>
      <c r="KF9" s="1158"/>
      <c r="KG9" s="1158"/>
      <c r="KH9" s="1158"/>
      <c r="KI9" s="1158"/>
      <c r="KJ9" s="1158"/>
      <c r="KK9" s="1158"/>
      <c r="KL9" s="1158"/>
      <c r="KM9" s="1158"/>
      <c r="KN9" s="1158"/>
      <c r="KO9" s="1158"/>
      <c r="KP9" s="1158"/>
      <c r="KQ9" s="1158"/>
      <c r="KR9" s="1158"/>
      <c r="KS9" s="1158"/>
      <c r="KT9" s="1158"/>
      <c r="KU9" s="1158"/>
      <c r="KV9" s="1158"/>
      <c r="KW9" s="1158"/>
      <c r="KX9" s="1158"/>
      <c r="KY9" s="1158"/>
      <c r="KZ9" s="1158"/>
      <c r="LA9" s="1158"/>
      <c r="LB9" s="1158"/>
      <c r="LC9" s="1158"/>
      <c r="LD9" s="1158"/>
      <c r="LE9" s="1158"/>
      <c r="LF9" s="1158"/>
      <c r="LG9" s="1158"/>
      <c r="LH9" s="1158"/>
      <c r="LI9" s="1158"/>
      <c r="LJ9" s="1158"/>
      <c r="LK9" s="1158"/>
      <c r="LL9" s="1158"/>
      <c r="LM9" s="1158"/>
      <c r="LN9" s="1158"/>
      <c r="LO9" s="1158"/>
      <c r="LP9" s="1158"/>
      <c r="LQ9" s="1158"/>
      <c r="LR9" s="1158"/>
      <c r="LS9" s="1158"/>
      <c r="LT9" s="1158"/>
      <c r="LU9" s="1158"/>
      <c r="LV9" s="1158"/>
      <c r="LW9" s="1158"/>
      <c r="LX9" s="1158"/>
      <c r="LY9" s="1158"/>
      <c r="LZ9" s="1158"/>
      <c r="MA9" s="1158"/>
      <c r="MB9" s="1158"/>
      <c r="MC9" s="1158"/>
      <c r="MD9" s="1158"/>
      <c r="ME9" s="1158"/>
      <c r="MF9" s="1158"/>
      <c r="MG9" s="1158"/>
      <c r="MH9" s="1158"/>
      <c r="MI9" s="1158"/>
      <c r="MJ9" s="1158"/>
      <c r="MK9" s="1158"/>
      <c r="ML9" s="1158"/>
      <c r="MM9" s="1158"/>
      <c r="MN9" s="1158"/>
      <c r="MO9" s="1158"/>
      <c r="MP9" s="1158"/>
      <c r="MQ9" s="1158"/>
      <c r="MR9" s="1158"/>
      <c r="MS9" s="1158"/>
      <c r="MT9" s="1158"/>
      <c r="MU9" s="1158"/>
      <c r="MV9" s="1158"/>
      <c r="MW9" s="1158"/>
      <c r="MX9" s="1158"/>
      <c r="MY9" s="1158"/>
      <c r="MZ9" s="1158"/>
      <c r="NA9" s="1158"/>
      <c r="NB9" s="1158"/>
      <c r="NC9" s="1158"/>
      <c r="ND9" s="1158"/>
      <c r="NE9" s="1158"/>
      <c r="NF9" s="1158"/>
      <c r="NG9" s="1158"/>
      <c r="NH9" s="1158"/>
      <c r="NI9" s="1158"/>
      <c r="NJ9" s="1158"/>
      <c r="NK9" s="1158"/>
      <c r="NL9" s="1158"/>
      <c r="NM9" s="1158"/>
      <c r="NN9" s="1158"/>
      <c r="NO9" s="1158"/>
      <c r="NP9" s="1158"/>
      <c r="NQ9" s="1158"/>
      <c r="NR9" s="1158"/>
      <c r="NS9" s="1158"/>
      <c r="NT9" s="1158"/>
      <c r="NU9" s="1158"/>
      <c r="NV9" s="1158"/>
      <c r="NW9" s="1158"/>
      <c r="NX9" s="1158"/>
      <c r="NY9" s="1158"/>
      <c r="NZ9" s="1158"/>
      <c r="OA9" s="1158"/>
      <c r="OB9" s="1158"/>
      <c r="OC9" s="1158"/>
      <c r="OD9" s="1158"/>
      <c r="OE9" s="1158"/>
      <c r="OF9" s="1158"/>
      <c r="OG9" s="1158"/>
      <c r="OH9" s="1158"/>
      <c r="OI9" s="1158"/>
      <c r="OJ9" s="1158"/>
      <c r="OK9" s="1158"/>
      <c r="OL9" s="1158"/>
      <c r="OM9" s="1158"/>
      <c r="ON9" s="1158"/>
      <c r="OO9" s="1158"/>
      <c r="OP9" s="1158"/>
      <c r="OQ9" s="1158"/>
      <c r="OR9" s="1158"/>
      <c r="OS9" s="1158"/>
      <c r="OT9" s="1158"/>
      <c r="OU9" s="1158"/>
      <c r="OV9" s="1158"/>
      <c r="OW9" s="1158"/>
      <c r="OX9" s="1158"/>
      <c r="OY9" s="1158"/>
      <c r="OZ9" s="1158"/>
      <c r="PA9" s="1158"/>
      <c r="PB9" s="1158"/>
      <c r="PC9" s="1158"/>
      <c r="PD9" s="1158"/>
      <c r="PE9" s="1158"/>
      <c r="PF9" s="1158"/>
      <c r="PG9" s="1158"/>
      <c r="PH9" s="1158"/>
      <c r="PI9" s="1158"/>
      <c r="PJ9" s="1158"/>
      <c r="PK9" s="1158"/>
    </row>
    <row r="10" spans="1:427" s="1150" customFormat="1" ht="15" customHeight="1" x14ac:dyDescent="0.35">
      <c r="A10" s="1182" t="s">
        <v>3170</v>
      </c>
      <c r="B10" s="1182">
        <f t="shared" ca="1" si="1"/>
        <v>1453</v>
      </c>
      <c r="C10" s="1182" t="s">
        <v>3380</v>
      </c>
      <c r="D10" s="1182" t="s">
        <v>3381</v>
      </c>
      <c r="E10" s="1151">
        <v>2016</v>
      </c>
      <c r="F10" s="1183">
        <f t="shared" ca="1" si="2"/>
        <v>167</v>
      </c>
      <c r="G10" s="1149">
        <f t="shared" ca="1" si="3"/>
        <v>2575</v>
      </c>
      <c r="H10" s="1148">
        <v>61</v>
      </c>
      <c r="I10" s="1152">
        <f>Einstellungen!$E$11</f>
        <v>365</v>
      </c>
      <c r="J10" s="1152" t="s">
        <v>11</v>
      </c>
      <c r="K10" s="1152" t="s">
        <v>578</v>
      </c>
      <c r="L10" s="1152" t="s">
        <v>578</v>
      </c>
      <c r="M10" s="1152" t="s">
        <v>578</v>
      </c>
      <c r="N10" s="1152" t="s">
        <v>578</v>
      </c>
      <c r="O10" s="1152" t="s">
        <v>578</v>
      </c>
      <c r="P10" s="1152" t="s">
        <v>578</v>
      </c>
      <c r="Q10" s="1152" t="s">
        <v>578</v>
      </c>
      <c r="R10" s="1152" t="s">
        <v>578</v>
      </c>
      <c r="S10" s="1152" t="s">
        <v>578</v>
      </c>
      <c r="T10" s="1152" t="s">
        <v>578</v>
      </c>
      <c r="U10" s="1152" t="s">
        <v>578</v>
      </c>
      <c r="V10" s="1152" t="s">
        <v>700</v>
      </c>
      <c r="W10" s="1152" t="str">
        <f t="shared" si="4"/>
        <v>Heim 9  - Musterort</v>
      </c>
      <c r="X10" s="1148">
        <v>61</v>
      </c>
      <c r="Y10" s="1159">
        <f ca="1">COUNT(F2:F249)</f>
        <v>218</v>
      </c>
      <c r="AM10" s="1158"/>
      <c r="AN10" s="1158"/>
      <c r="AO10" s="1158"/>
      <c r="AP10" s="1158"/>
      <c r="AQ10" s="1158"/>
      <c r="AR10" s="1158"/>
      <c r="AS10" s="1158"/>
      <c r="AT10" s="1158"/>
      <c r="AU10" s="1158"/>
      <c r="AV10" s="1158"/>
      <c r="AW10" s="1158"/>
      <c r="AX10" s="1155">
        <v>36</v>
      </c>
      <c r="AY10" s="1158"/>
      <c r="AZ10" s="1156">
        <f t="shared" ca="1" si="5"/>
        <v>-131</v>
      </c>
      <c r="BA10" s="1158"/>
      <c r="BB10" s="1158"/>
      <c r="BC10" s="1158"/>
      <c r="BD10" s="1158"/>
      <c r="BE10" s="1158"/>
      <c r="BF10" s="1158"/>
      <c r="BG10" s="1158"/>
      <c r="BH10" s="1158"/>
      <c r="BI10" s="1158"/>
      <c r="BJ10" s="1158"/>
      <c r="BK10" s="1158"/>
      <c r="BL10" s="1158"/>
      <c r="BM10" s="1158"/>
      <c r="BN10" s="1158"/>
      <c r="BO10" s="1158"/>
      <c r="BP10" s="1158"/>
      <c r="BQ10" s="1158"/>
      <c r="BR10" s="1158"/>
      <c r="BS10" s="1158"/>
      <c r="BT10" s="1158"/>
      <c r="BU10" s="1158"/>
      <c r="BV10" s="1158"/>
      <c r="BW10" s="1158"/>
      <c r="BX10" s="1158"/>
      <c r="BY10" s="1158"/>
      <c r="BZ10" s="1158"/>
      <c r="CA10" s="1158"/>
      <c r="CB10" s="1158"/>
      <c r="CC10" s="1158"/>
      <c r="CD10" s="1158"/>
      <c r="CE10" s="1158"/>
      <c r="CF10" s="1158"/>
      <c r="CG10" s="1158"/>
      <c r="CH10" s="1158"/>
      <c r="CI10" s="1158"/>
      <c r="CJ10" s="1158"/>
      <c r="CK10" s="1158"/>
      <c r="CL10" s="1158"/>
      <c r="CM10" s="1158"/>
      <c r="CN10" s="1158"/>
      <c r="CO10" s="1158"/>
      <c r="CP10" s="1158"/>
      <c r="CQ10" s="1158"/>
      <c r="CR10" s="1158"/>
      <c r="CS10" s="1158"/>
      <c r="CT10" s="1158"/>
      <c r="CU10" s="1158"/>
      <c r="CV10" s="1158"/>
      <c r="CW10" s="1158"/>
      <c r="CX10" s="1158"/>
      <c r="CY10" s="1158"/>
      <c r="CZ10" s="1158"/>
      <c r="DA10" s="1158"/>
      <c r="DB10" s="1158"/>
      <c r="DC10" s="1158"/>
      <c r="DD10" s="1158"/>
      <c r="DE10" s="1158"/>
      <c r="DF10" s="1158"/>
      <c r="DG10" s="1158"/>
      <c r="DH10" s="1158"/>
      <c r="DI10" s="1158"/>
      <c r="DJ10" s="1158"/>
      <c r="DK10" s="1158"/>
      <c r="DL10" s="1158"/>
      <c r="DM10" s="1158"/>
      <c r="DN10" s="1158"/>
      <c r="DO10" s="1158"/>
      <c r="DP10" s="1158"/>
      <c r="DQ10" s="1158"/>
      <c r="DR10" s="1158"/>
      <c r="DS10" s="1158"/>
      <c r="DT10" s="1158"/>
      <c r="DU10" s="1158"/>
      <c r="DV10" s="1158"/>
      <c r="DW10" s="1158"/>
      <c r="DX10" s="1158"/>
      <c r="DY10" s="1158"/>
      <c r="DZ10" s="1158"/>
      <c r="EA10" s="1158"/>
      <c r="EB10" s="1158"/>
      <c r="EC10" s="1158"/>
      <c r="ED10" s="1158"/>
      <c r="EE10" s="1158"/>
      <c r="EF10" s="1158"/>
      <c r="EG10" s="1158"/>
      <c r="EH10" s="1158"/>
      <c r="EI10" s="1158"/>
      <c r="EJ10" s="1158"/>
      <c r="EK10" s="1158"/>
      <c r="EL10" s="1158"/>
      <c r="EM10" s="1158"/>
      <c r="EN10" s="1158"/>
      <c r="EO10" s="1158"/>
      <c r="EP10" s="1158"/>
      <c r="EQ10" s="1158"/>
      <c r="ER10" s="1158"/>
      <c r="ES10" s="1158"/>
      <c r="ET10" s="1158"/>
      <c r="EU10" s="1158"/>
      <c r="EV10" s="1158"/>
      <c r="EW10" s="1158"/>
      <c r="EX10" s="1158"/>
      <c r="EY10" s="1158"/>
      <c r="EZ10" s="1158"/>
      <c r="FA10" s="1158"/>
      <c r="FB10" s="1158"/>
      <c r="FC10" s="1158"/>
      <c r="FD10" s="1158"/>
      <c r="FE10" s="1158"/>
      <c r="FF10" s="1158"/>
      <c r="FG10" s="1158"/>
      <c r="FH10" s="1158"/>
      <c r="FI10" s="1158"/>
      <c r="FJ10" s="1158"/>
      <c r="FK10" s="1158"/>
      <c r="FL10" s="1158"/>
      <c r="FM10" s="1158"/>
      <c r="FN10" s="1158"/>
      <c r="FO10" s="1158"/>
      <c r="FP10" s="1158"/>
      <c r="FQ10" s="1158"/>
      <c r="FR10" s="1158"/>
      <c r="FS10" s="1158"/>
      <c r="FT10" s="1158"/>
      <c r="FU10" s="1158"/>
      <c r="FV10" s="1158"/>
      <c r="FW10" s="1158"/>
      <c r="FX10" s="1158"/>
      <c r="FY10" s="1158"/>
      <c r="FZ10" s="1158"/>
      <c r="GA10" s="1158"/>
      <c r="GB10" s="1158"/>
      <c r="GC10" s="1158"/>
      <c r="GD10" s="1158"/>
      <c r="GE10" s="1158"/>
      <c r="GF10" s="1158"/>
      <c r="GG10" s="1158"/>
      <c r="GH10" s="1158"/>
      <c r="GI10" s="1158"/>
      <c r="GJ10" s="1158"/>
      <c r="GK10" s="1158"/>
      <c r="GL10" s="1158"/>
      <c r="GM10" s="1158"/>
      <c r="GN10" s="1158"/>
      <c r="GO10" s="1158"/>
      <c r="GP10" s="1158"/>
      <c r="GQ10" s="1158"/>
      <c r="GR10" s="1158"/>
      <c r="GS10" s="1158"/>
      <c r="GT10" s="1158"/>
      <c r="GU10" s="1158"/>
      <c r="GV10" s="1158"/>
      <c r="GW10" s="1158"/>
      <c r="GX10" s="1158"/>
      <c r="GY10" s="1158"/>
      <c r="GZ10" s="1158"/>
      <c r="HA10" s="1158"/>
      <c r="HB10" s="1158"/>
      <c r="HC10" s="1158"/>
      <c r="HD10" s="1158"/>
      <c r="HE10" s="1158"/>
      <c r="HF10" s="1158"/>
      <c r="HG10" s="1158"/>
      <c r="HH10" s="1158"/>
      <c r="HI10" s="1158"/>
      <c r="HJ10" s="1158"/>
      <c r="HK10" s="1158"/>
      <c r="HL10" s="1158"/>
      <c r="HM10" s="1158"/>
      <c r="HN10" s="1158"/>
      <c r="HO10" s="1158"/>
      <c r="HP10" s="1158"/>
      <c r="HQ10" s="1158"/>
      <c r="HR10" s="1158"/>
      <c r="HS10" s="1158"/>
      <c r="HT10" s="1158"/>
      <c r="HU10" s="1158"/>
      <c r="HV10" s="1158"/>
      <c r="HW10" s="1158"/>
      <c r="HX10" s="1158"/>
      <c r="HY10" s="1158"/>
      <c r="HZ10" s="1158"/>
      <c r="IA10" s="1158"/>
      <c r="IB10" s="1158"/>
      <c r="IC10" s="1158"/>
      <c r="ID10" s="1158"/>
      <c r="IE10" s="1158"/>
      <c r="IF10" s="1158"/>
      <c r="IG10" s="1158"/>
      <c r="IH10" s="1158"/>
      <c r="II10" s="1158"/>
      <c r="IJ10" s="1158"/>
      <c r="IK10" s="1158"/>
      <c r="IL10" s="1158"/>
      <c r="IM10" s="1158"/>
      <c r="IN10" s="1158"/>
      <c r="IO10" s="1158"/>
      <c r="IP10" s="1158"/>
      <c r="IQ10" s="1158"/>
      <c r="IR10" s="1158"/>
      <c r="IS10" s="1158"/>
      <c r="IT10" s="1158"/>
      <c r="IU10" s="1158"/>
      <c r="IV10" s="1158"/>
      <c r="IW10" s="1158"/>
      <c r="IX10" s="1158"/>
      <c r="IY10" s="1158"/>
      <c r="IZ10" s="1158"/>
      <c r="JA10" s="1158"/>
      <c r="JB10" s="1158"/>
      <c r="JC10" s="1158"/>
      <c r="JD10" s="1158"/>
      <c r="JE10" s="1158"/>
      <c r="JF10" s="1158"/>
      <c r="JG10" s="1158"/>
      <c r="JH10" s="1158"/>
      <c r="JI10" s="1158"/>
      <c r="JJ10" s="1158"/>
      <c r="JK10" s="1158"/>
      <c r="JL10" s="1158"/>
      <c r="JM10" s="1158"/>
      <c r="JN10" s="1158"/>
      <c r="JO10" s="1158"/>
      <c r="JP10" s="1158"/>
      <c r="JQ10" s="1158"/>
      <c r="JR10" s="1158"/>
      <c r="JS10" s="1158"/>
      <c r="JT10" s="1158"/>
      <c r="JU10" s="1158"/>
      <c r="JV10" s="1158"/>
      <c r="JW10" s="1158"/>
      <c r="JX10" s="1158"/>
      <c r="JY10" s="1158"/>
      <c r="JZ10" s="1158"/>
      <c r="KA10" s="1158"/>
      <c r="KB10" s="1158"/>
      <c r="KC10" s="1158"/>
      <c r="KD10" s="1158"/>
      <c r="KE10" s="1158"/>
      <c r="KF10" s="1158"/>
      <c r="KG10" s="1158"/>
      <c r="KH10" s="1158"/>
      <c r="KI10" s="1158"/>
      <c r="KJ10" s="1158"/>
      <c r="KK10" s="1158"/>
      <c r="KL10" s="1158"/>
      <c r="KM10" s="1158"/>
      <c r="KN10" s="1158"/>
      <c r="KO10" s="1158"/>
      <c r="KP10" s="1158"/>
      <c r="KQ10" s="1158"/>
      <c r="KR10" s="1158"/>
      <c r="KS10" s="1158"/>
      <c r="KT10" s="1158"/>
      <c r="KU10" s="1158"/>
      <c r="KV10" s="1158"/>
      <c r="KW10" s="1158"/>
      <c r="KX10" s="1158"/>
      <c r="KY10" s="1158"/>
      <c r="KZ10" s="1158"/>
      <c r="LA10" s="1158"/>
      <c r="LB10" s="1158"/>
      <c r="LC10" s="1158"/>
      <c r="LD10" s="1158"/>
      <c r="LE10" s="1158"/>
      <c r="LF10" s="1158"/>
      <c r="LG10" s="1158"/>
      <c r="LH10" s="1158"/>
      <c r="LI10" s="1158"/>
      <c r="LJ10" s="1158"/>
      <c r="LK10" s="1158"/>
      <c r="LL10" s="1158"/>
      <c r="LM10" s="1158"/>
      <c r="LN10" s="1158"/>
      <c r="LO10" s="1158"/>
      <c r="LP10" s="1158"/>
      <c r="LQ10" s="1158"/>
      <c r="LR10" s="1158"/>
      <c r="LS10" s="1158"/>
      <c r="LT10" s="1158"/>
      <c r="LU10" s="1158"/>
      <c r="LV10" s="1158"/>
      <c r="LW10" s="1158"/>
      <c r="LX10" s="1158"/>
      <c r="LY10" s="1158"/>
      <c r="LZ10" s="1158"/>
      <c r="MA10" s="1158"/>
      <c r="MB10" s="1158"/>
      <c r="MC10" s="1158"/>
      <c r="MD10" s="1158"/>
      <c r="ME10" s="1158"/>
      <c r="MF10" s="1158"/>
      <c r="MG10" s="1158"/>
      <c r="MH10" s="1158"/>
      <c r="MI10" s="1158"/>
      <c r="MJ10" s="1158"/>
      <c r="MK10" s="1158"/>
      <c r="ML10" s="1158"/>
      <c r="MM10" s="1158"/>
      <c r="MN10" s="1158"/>
      <c r="MO10" s="1158"/>
      <c r="MP10" s="1158"/>
      <c r="MQ10" s="1158"/>
      <c r="MR10" s="1158"/>
      <c r="MS10" s="1158"/>
      <c r="MT10" s="1158"/>
      <c r="MU10" s="1158"/>
      <c r="MV10" s="1158"/>
      <c r="MW10" s="1158"/>
      <c r="MX10" s="1158"/>
      <c r="MY10" s="1158"/>
      <c r="MZ10" s="1158"/>
      <c r="NA10" s="1158"/>
      <c r="NB10" s="1158"/>
      <c r="NC10" s="1158"/>
      <c r="ND10" s="1158"/>
      <c r="NE10" s="1158"/>
      <c r="NF10" s="1158"/>
      <c r="NG10" s="1158"/>
      <c r="NH10" s="1158"/>
      <c r="NI10" s="1158"/>
      <c r="NJ10" s="1158"/>
      <c r="NK10" s="1158"/>
      <c r="NL10" s="1158"/>
      <c r="NM10" s="1158"/>
      <c r="NN10" s="1158"/>
      <c r="NO10" s="1158"/>
      <c r="NP10" s="1158"/>
      <c r="NQ10" s="1158"/>
      <c r="NR10" s="1158"/>
      <c r="NS10" s="1158"/>
      <c r="NT10" s="1158"/>
      <c r="NU10" s="1158"/>
      <c r="NV10" s="1158"/>
      <c r="NW10" s="1158"/>
      <c r="NX10" s="1158"/>
      <c r="NY10" s="1158"/>
      <c r="NZ10" s="1158"/>
      <c r="OA10" s="1158"/>
      <c r="OB10" s="1158"/>
      <c r="OC10" s="1158"/>
      <c r="OD10" s="1158"/>
      <c r="OE10" s="1158"/>
      <c r="OF10" s="1158"/>
      <c r="OG10" s="1158"/>
      <c r="OH10" s="1158"/>
      <c r="OI10" s="1158"/>
      <c r="OJ10" s="1158"/>
      <c r="OK10" s="1158"/>
      <c r="OL10" s="1158"/>
      <c r="OM10" s="1158"/>
      <c r="ON10" s="1158"/>
      <c r="OO10" s="1158"/>
      <c r="OP10" s="1158"/>
      <c r="OQ10" s="1158"/>
      <c r="OR10" s="1158"/>
      <c r="OS10" s="1158"/>
      <c r="OT10" s="1158"/>
      <c r="OU10" s="1158"/>
      <c r="OV10" s="1158"/>
      <c r="OW10" s="1158"/>
      <c r="OX10" s="1158"/>
      <c r="OY10" s="1158"/>
      <c r="OZ10" s="1158"/>
      <c r="PA10" s="1158"/>
      <c r="PB10" s="1158"/>
      <c r="PC10" s="1158"/>
      <c r="PD10" s="1158"/>
      <c r="PE10" s="1158"/>
      <c r="PF10" s="1158"/>
      <c r="PG10" s="1158"/>
      <c r="PH10" s="1158"/>
      <c r="PI10" s="1158"/>
      <c r="PJ10" s="1158"/>
      <c r="PK10" s="1158"/>
    </row>
    <row r="11" spans="1:427" s="1150" customFormat="1" ht="15" customHeight="1" x14ac:dyDescent="0.35">
      <c r="A11" s="1182" t="s">
        <v>3171</v>
      </c>
      <c r="B11" s="1182">
        <f t="shared" ca="1" si="1"/>
        <v>2126</v>
      </c>
      <c r="C11" s="1182" t="s">
        <v>3380</v>
      </c>
      <c r="D11" s="1182" t="s">
        <v>3381</v>
      </c>
      <c r="E11" s="1151">
        <v>2016</v>
      </c>
      <c r="F11" s="1183">
        <f t="shared" ca="1" si="2"/>
        <v>126</v>
      </c>
      <c r="G11" s="1149">
        <f t="shared" ca="1" si="3"/>
        <v>1963</v>
      </c>
      <c r="H11" s="1148">
        <v>60.5</v>
      </c>
      <c r="I11" s="1152">
        <f>Einstellungen!$E$11</f>
        <v>365</v>
      </c>
      <c r="J11" s="1152" t="s">
        <v>11</v>
      </c>
      <c r="K11" s="1152" t="s">
        <v>578</v>
      </c>
      <c r="L11" s="1152" t="s">
        <v>578</v>
      </c>
      <c r="M11" s="1152" t="s">
        <v>578</v>
      </c>
      <c r="N11" s="1152" t="s">
        <v>578</v>
      </c>
      <c r="O11" s="1152" t="s">
        <v>578</v>
      </c>
      <c r="P11" s="1152" t="s">
        <v>578</v>
      </c>
      <c r="Q11" s="1152" t="s">
        <v>578</v>
      </c>
      <c r="R11" s="1152" t="s">
        <v>578</v>
      </c>
      <c r="S11" s="1152" t="s">
        <v>578</v>
      </c>
      <c r="T11" s="1152" t="s">
        <v>578</v>
      </c>
      <c r="U11" s="1152" t="s">
        <v>578</v>
      </c>
      <c r="V11" s="1152" t="s">
        <v>700</v>
      </c>
      <c r="W11" s="1152" t="str">
        <f t="shared" si="4"/>
        <v>Heim 10  - Musterort</v>
      </c>
      <c r="X11" s="1148">
        <v>60.5</v>
      </c>
      <c r="AM11" s="1158"/>
      <c r="AN11" s="1158"/>
      <c r="AO11" s="1158"/>
      <c r="AP11" s="1158"/>
      <c r="AQ11" s="1158"/>
      <c r="AR11" s="1158"/>
      <c r="AS11" s="1158"/>
      <c r="AT11" s="1158"/>
      <c r="AU11" s="1158"/>
      <c r="AV11" s="1158"/>
      <c r="AW11" s="1158"/>
      <c r="AX11" s="1155">
        <v>45</v>
      </c>
      <c r="AY11" s="1158"/>
      <c r="AZ11" s="1156">
        <f t="shared" ca="1" si="5"/>
        <v>-81</v>
      </c>
      <c r="BA11" s="1158"/>
      <c r="BB11" s="1158"/>
      <c r="BC11" s="1158"/>
      <c r="BD11" s="1158"/>
      <c r="BE11" s="1158"/>
      <c r="BF11" s="1158"/>
      <c r="BG11" s="1158"/>
      <c r="BH11" s="1158"/>
      <c r="BI11" s="1158"/>
      <c r="BJ11" s="1158"/>
      <c r="BK11" s="1158"/>
      <c r="BL11" s="1158"/>
      <c r="BM11" s="1158"/>
      <c r="BN11" s="1158"/>
      <c r="BO11" s="1158"/>
      <c r="BP11" s="1158"/>
      <c r="BQ11" s="1158"/>
      <c r="BR11" s="1158"/>
      <c r="BS11" s="1158"/>
      <c r="BT11" s="1158"/>
      <c r="BU11" s="1158"/>
      <c r="BV11" s="1158"/>
      <c r="BW11" s="1158"/>
      <c r="BX11" s="1158"/>
      <c r="BY11" s="1158"/>
      <c r="BZ11" s="1158"/>
      <c r="CA11" s="1158"/>
      <c r="CB11" s="1158"/>
      <c r="CC11" s="1158"/>
      <c r="CD11" s="1158"/>
      <c r="CE11" s="1158"/>
      <c r="CF11" s="1158"/>
      <c r="CG11" s="1158"/>
      <c r="CH11" s="1158"/>
      <c r="CI11" s="1158"/>
      <c r="CJ11" s="1158"/>
      <c r="CK11" s="1158"/>
      <c r="CL11" s="1158"/>
      <c r="CM11" s="1158"/>
      <c r="CN11" s="1158"/>
      <c r="CO11" s="1158"/>
      <c r="CP11" s="1158"/>
      <c r="CQ11" s="1158"/>
      <c r="CR11" s="1158"/>
      <c r="CS11" s="1158"/>
      <c r="CT11" s="1158"/>
      <c r="CU11" s="1158"/>
      <c r="CV11" s="1158"/>
      <c r="CW11" s="1158"/>
      <c r="CX11" s="1158"/>
      <c r="CY11" s="1158"/>
      <c r="CZ11" s="1158"/>
      <c r="DA11" s="1158"/>
      <c r="DB11" s="1158"/>
      <c r="DC11" s="1158"/>
      <c r="DD11" s="1158"/>
      <c r="DE11" s="1158"/>
      <c r="DF11" s="1158"/>
      <c r="DG11" s="1158"/>
      <c r="DH11" s="1158"/>
      <c r="DI11" s="1158"/>
      <c r="DJ11" s="1158"/>
      <c r="DK11" s="1158"/>
      <c r="DL11" s="1158"/>
      <c r="DM11" s="1158"/>
      <c r="DN11" s="1158"/>
      <c r="DO11" s="1158"/>
      <c r="DP11" s="1158"/>
      <c r="DQ11" s="1158"/>
      <c r="DR11" s="1158"/>
      <c r="DS11" s="1158"/>
      <c r="DT11" s="1158"/>
      <c r="DU11" s="1158"/>
      <c r="DV11" s="1158"/>
      <c r="DW11" s="1158"/>
      <c r="DX11" s="1158"/>
      <c r="DY11" s="1158"/>
      <c r="DZ11" s="1158"/>
      <c r="EA11" s="1158"/>
      <c r="EB11" s="1158"/>
      <c r="EC11" s="1158"/>
      <c r="ED11" s="1158"/>
      <c r="EE11" s="1158"/>
      <c r="EF11" s="1158"/>
      <c r="EG11" s="1158"/>
      <c r="EH11" s="1158"/>
      <c r="EI11" s="1158"/>
      <c r="EJ11" s="1158"/>
      <c r="EK11" s="1158"/>
      <c r="EL11" s="1158"/>
      <c r="EM11" s="1158"/>
      <c r="EN11" s="1158"/>
      <c r="EO11" s="1158"/>
      <c r="EP11" s="1158"/>
      <c r="EQ11" s="1158"/>
      <c r="ER11" s="1158"/>
      <c r="ES11" s="1158"/>
      <c r="ET11" s="1158"/>
      <c r="EU11" s="1158"/>
      <c r="EV11" s="1158"/>
      <c r="EW11" s="1158"/>
      <c r="EX11" s="1158"/>
      <c r="EY11" s="1158"/>
      <c r="EZ11" s="1158"/>
      <c r="FA11" s="1158"/>
      <c r="FB11" s="1158"/>
      <c r="FC11" s="1158"/>
      <c r="FD11" s="1158"/>
      <c r="FE11" s="1158"/>
      <c r="FF11" s="1158"/>
      <c r="FG11" s="1158"/>
      <c r="FH11" s="1158"/>
      <c r="FI11" s="1158"/>
      <c r="FJ11" s="1158"/>
      <c r="FK11" s="1158"/>
      <c r="FL11" s="1158"/>
      <c r="FM11" s="1158"/>
      <c r="FN11" s="1158"/>
      <c r="FO11" s="1158"/>
      <c r="FP11" s="1158"/>
      <c r="FQ11" s="1158"/>
      <c r="FR11" s="1158"/>
      <c r="FS11" s="1158"/>
      <c r="FT11" s="1158"/>
      <c r="FU11" s="1158"/>
      <c r="FV11" s="1158"/>
      <c r="FW11" s="1158"/>
      <c r="FX11" s="1158"/>
      <c r="FY11" s="1158"/>
      <c r="FZ11" s="1158"/>
      <c r="GA11" s="1158"/>
      <c r="GB11" s="1158"/>
      <c r="GC11" s="1158"/>
      <c r="GD11" s="1158"/>
      <c r="GE11" s="1158"/>
      <c r="GF11" s="1158"/>
      <c r="GG11" s="1158"/>
      <c r="GH11" s="1158"/>
      <c r="GI11" s="1158"/>
      <c r="GJ11" s="1158"/>
      <c r="GK11" s="1158"/>
      <c r="GL11" s="1158"/>
      <c r="GM11" s="1158"/>
      <c r="GN11" s="1158"/>
      <c r="GO11" s="1158"/>
      <c r="GP11" s="1158"/>
      <c r="GQ11" s="1158"/>
      <c r="GR11" s="1158"/>
      <c r="GS11" s="1158"/>
      <c r="GT11" s="1158"/>
      <c r="GU11" s="1158"/>
      <c r="GV11" s="1158"/>
      <c r="GW11" s="1158"/>
      <c r="GX11" s="1158"/>
      <c r="GY11" s="1158"/>
      <c r="GZ11" s="1158"/>
      <c r="HA11" s="1158"/>
      <c r="HB11" s="1158"/>
      <c r="HC11" s="1158"/>
      <c r="HD11" s="1158"/>
      <c r="HE11" s="1158"/>
      <c r="HF11" s="1158"/>
      <c r="HG11" s="1158"/>
      <c r="HH11" s="1158"/>
      <c r="HI11" s="1158"/>
      <c r="HJ11" s="1158"/>
      <c r="HK11" s="1158"/>
      <c r="HL11" s="1158"/>
      <c r="HM11" s="1158"/>
      <c r="HN11" s="1158"/>
      <c r="HO11" s="1158"/>
      <c r="HP11" s="1158"/>
      <c r="HQ11" s="1158"/>
      <c r="HR11" s="1158"/>
      <c r="HS11" s="1158"/>
      <c r="HT11" s="1158"/>
      <c r="HU11" s="1158"/>
      <c r="HV11" s="1158"/>
      <c r="HW11" s="1158"/>
      <c r="HX11" s="1158"/>
      <c r="HY11" s="1158"/>
      <c r="HZ11" s="1158"/>
      <c r="IA11" s="1158"/>
      <c r="IB11" s="1158"/>
      <c r="IC11" s="1158"/>
      <c r="ID11" s="1158"/>
      <c r="IE11" s="1158"/>
      <c r="IF11" s="1158"/>
      <c r="IG11" s="1158"/>
      <c r="IH11" s="1158"/>
      <c r="II11" s="1158"/>
      <c r="IJ11" s="1158"/>
      <c r="IK11" s="1158"/>
      <c r="IL11" s="1158"/>
      <c r="IM11" s="1158"/>
      <c r="IN11" s="1158"/>
      <c r="IO11" s="1158"/>
      <c r="IP11" s="1158"/>
      <c r="IQ11" s="1158"/>
      <c r="IR11" s="1158"/>
      <c r="IS11" s="1158"/>
      <c r="IT11" s="1158"/>
      <c r="IU11" s="1158"/>
      <c r="IV11" s="1158"/>
      <c r="IW11" s="1158"/>
      <c r="IX11" s="1158"/>
      <c r="IY11" s="1158"/>
      <c r="IZ11" s="1158"/>
      <c r="JA11" s="1158"/>
      <c r="JB11" s="1158"/>
      <c r="JC11" s="1158"/>
      <c r="JD11" s="1158"/>
      <c r="JE11" s="1158"/>
      <c r="JF11" s="1158"/>
      <c r="JG11" s="1158"/>
      <c r="JH11" s="1158"/>
      <c r="JI11" s="1158"/>
      <c r="JJ11" s="1158"/>
      <c r="JK11" s="1158"/>
      <c r="JL11" s="1158"/>
      <c r="JM11" s="1158"/>
      <c r="JN11" s="1158"/>
      <c r="JO11" s="1158"/>
      <c r="JP11" s="1158"/>
      <c r="JQ11" s="1158"/>
      <c r="JR11" s="1158"/>
      <c r="JS11" s="1158"/>
      <c r="JT11" s="1158"/>
      <c r="JU11" s="1158"/>
      <c r="JV11" s="1158"/>
      <c r="JW11" s="1158"/>
      <c r="JX11" s="1158"/>
      <c r="JY11" s="1158"/>
      <c r="JZ11" s="1158"/>
      <c r="KA11" s="1158"/>
      <c r="KB11" s="1158"/>
      <c r="KC11" s="1158"/>
      <c r="KD11" s="1158"/>
      <c r="KE11" s="1158"/>
      <c r="KF11" s="1158"/>
      <c r="KG11" s="1158"/>
      <c r="KH11" s="1158"/>
      <c r="KI11" s="1158"/>
      <c r="KJ11" s="1158"/>
      <c r="KK11" s="1158"/>
      <c r="KL11" s="1158"/>
      <c r="KM11" s="1158"/>
      <c r="KN11" s="1158"/>
      <c r="KO11" s="1158"/>
      <c r="KP11" s="1158"/>
      <c r="KQ11" s="1158"/>
      <c r="KR11" s="1158"/>
      <c r="KS11" s="1158"/>
      <c r="KT11" s="1158"/>
      <c r="KU11" s="1158"/>
      <c r="KV11" s="1158"/>
      <c r="KW11" s="1158"/>
      <c r="KX11" s="1158"/>
      <c r="KY11" s="1158"/>
      <c r="KZ11" s="1158"/>
      <c r="LA11" s="1158"/>
      <c r="LB11" s="1158"/>
      <c r="LC11" s="1158"/>
      <c r="LD11" s="1158"/>
      <c r="LE11" s="1158"/>
      <c r="LF11" s="1158"/>
      <c r="LG11" s="1158"/>
      <c r="LH11" s="1158"/>
      <c r="LI11" s="1158"/>
      <c r="LJ11" s="1158"/>
      <c r="LK11" s="1158"/>
      <c r="LL11" s="1158"/>
      <c r="LM11" s="1158"/>
      <c r="LN11" s="1158"/>
      <c r="LO11" s="1158"/>
      <c r="LP11" s="1158"/>
      <c r="LQ11" s="1158"/>
      <c r="LR11" s="1158"/>
      <c r="LS11" s="1158"/>
      <c r="LT11" s="1158"/>
      <c r="LU11" s="1158"/>
      <c r="LV11" s="1158"/>
      <c r="LW11" s="1158"/>
      <c r="LX11" s="1158"/>
      <c r="LY11" s="1158"/>
      <c r="LZ11" s="1158"/>
      <c r="MA11" s="1158"/>
      <c r="MB11" s="1158"/>
      <c r="MC11" s="1158"/>
      <c r="MD11" s="1158"/>
      <c r="ME11" s="1158"/>
      <c r="MF11" s="1158"/>
      <c r="MG11" s="1158"/>
      <c r="MH11" s="1158"/>
      <c r="MI11" s="1158"/>
      <c r="MJ11" s="1158"/>
      <c r="MK11" s="1158"/>
      <c r="ML11" s="1158"/>
      <c r="MM11" s="1158"/>
      <c r="MN11" s="1158"/>
      <c r="MO11" s="1158"/>
      <c r="MP11" s="1158"/>
      <c r="MQ11" s="1158"/>
      <c r="MR11" s="1158"/>
      <c r="MS11" s="1158"/>
      <c r="MT11" s="1158"/>
      <c r="MU11" s="1158"/>
      <c r="MV11" s="1158"/>
      <c r="MW11" s="1158"/>
      <c r="MX11" s="1158"/>
      <c r="MY11" s="1158"/>
      <c r="MZ11" s="1158"/>
      <c r="NA11" s="1158"/>
      <c r="NB11" s="1158"/>
      <c r="NC11" s="1158"/>
      <c r="ND11" s="1158"/>
      <c r="NE11" s="1158"/>
      <c r="NF11" s="1158"/>
      <c r="NG11" s="1158"/>
      <c r="NH11" s="1158"/>
      <c r="NI11" s="1158"/>
      <c r="NJ11" s="1158"/>
      <c r="NK11" s="1158"/>
      <c r="NL11" s="1158"/>
      <c r="NM11" s="1158"/>
      <c r="NN11" s="1158"/>
      <c r="NO11" s="1158"/>
      <c r="NP11" s="1158"/>
      <c r="NQ11" s="1158"/>
      <c r="NR11" s="1158"/>
      <c r="NS11" s="1158"/>
      <c r="NT11" s="1158"/>
      <c r="NU11" s="1158"/>
      <c r="NV11" s="1158"/>
      <c r="NW11" s="1158"/>
      <c r="NX11" s="1158"/>
      <c r="NY11" s="1158"/>
      <c r="NZ11" s="1158"/>
      <c r="OA11" s="1158"/>
      <c r="OB11" s="1158"/>
      <c r="OC11" s="1158"/>
      <c r="OD11" s="1158"/>
      <c r="OE11" s="1158"/>
      <c r="OF11" s="1158"/>
      <c r="OG11" s="1158"/>
      <c r="OH11" s="1158"/>
      <c r="OI11" s="1158"/>
      <c r="OJ11" s="1158"/>
      <c r="OK11" s="1158"/>
      <c r="OL11" s="1158"/>
      <c r="OM11" s="1158"/>
      <c r="ON11" s="1158"/>
      <c r="OO11" s="1158"/>
      <c r="OP11" s="1158"/>
      <c r="OQ11" s="1158"/>
      <c r="OR11" s="1158"/>
      <c r="OS11" s="1158"/>
      <c r="OT11" s="1158"/>
      <c r="OU11" s="1158"/>
      <c r="OV11" s="1158"/>
      <c r="OW11" s="1158"/>
      <c r="OX11" s="1158"/>
      <c r="OY11" s="1158"/>
      <c r="OZ11" s="1158"/>
      <c r="PA11" s="1158"/>
      <c r="PB11" s="1158"/>
      <c r="PC11" s="1158"/>
      <c r="PD11" s="1158"/>
      <c r="PE11" s="1158"/>
      <c r="PF11" s="1158"/>
      <c r="PG11" s="1158"/>
      <c r="PH11" s="1158"/>
      <c r="PI11" s="1158"/>
      <c r="PJ11" s="1158"/>
      <c r="PK11" s="1158"/>
    </row>
    <row r="12" spans="1:427" s="1150" customFormat="1" ht="15" customHeight="1" x14ac:dyDescent="0.35">
      <c r="A12" s="1182" t="s">
        <v>3172</v>
      </c>
      <c r="B12" s="1182">
        <f t="shared" ca="1" si="1"/>
        <v>2058</v>
      </c>
      <c r="C12" s="1182" t="s">
        <v>3380</v>
      </c>
      <c r="D12" s="1182" t="s">
        <v>3381</v>
      </c>
      <c r="E12" s="1151">
        <v>2016</v>
      </c>
      <c r="F12" s="1183">
        <f t="shared" ca="1" si="2"/>
        <v>240</v>
      </c>
      <c r="G12" s="1149">
        <f t="shared" ca="1" si="3"/>
        <v>4810</v>
      </c>
      <c r="H12" s="1148">
        <v>61.32</v>
      </c>
      <c r="I12" s="1152">
        <f>Einstellungen!$E$11</f>
        <v>365</v>
      </c>
      <c r="J12" s="1152" t="s">
        <v>11</v>
      </c>
      <c r="K12" s="1152" t="s">
        <v>578</v>
      </c>
      <c r="L12" s="1152" t="s">
        <v>578</v>
      </c>
      <c r="M12" s="1152" t="s">
        <v>578</v>
      </c>
      <c r="N12" s="1152" t="s">
        <v>578</v>
      </c>
      <c r="O12" s="1152" t="s">
        <v>578</v>
      </c>
      <c r="P12" s="1152" t="s">
        <v>578</v>
      </c>
      <c r="Q12" s="1152" t="s">
        <v>578</v>
      </c>
      <c r="R12" s="1152" t="s">
        <v>578</v>
      </c>
      <c r="S12" s="1152" t="s">
        <v>578</v>
      </c>
      <c r="T12" s="1152" t="s">
        <v>578</v>
      </c>
      <c r="U12" s="1152" t="s">
        <v>578</v>
      </c>
      <c r="V12" s="1152" t="s">
        <v>700</v>
      </c>
      <c r="W12" s="1152" t="str">
        <f t="shared" si="4"/>
        <v>Heim 11  - Musterort</v>
      </c>
      <c r="X12" s="1148">
        <v>61.32</v>
      </c>
      <c r="AM12" s="1158"/>
      <c r="AN12" s="1158"/>
      <c r="AO12" s="1158"/>
      <c r="AP12" s="1158"/>
      <c r="AQ12" s="1158"/>
      <c r="AR12" s="1158"/>
      <c r="AS12" s="1158"/>
      <c r="AT12" s="1158"/>
      <c r="AU12" s="1158"/>
      <c r="AV12" s="1158"/>
      <c r="AW12" s="1158"/>
      <c r="AX12" s="1155">
        <v>95</v>
      </c>
      <c r="AY12" s="1158"/>
      <c r="AZ12" s="1156">
        <f t="shared" ca="1" si="5"/>
        <v>-145</v>
      </c>
      <c r="BA12" s="1158"/>
      <c r="BB12" s="1158"/>
      <c r="BC12" s="1158"/>
      <c r="BD12" s="1158"/>
      <c r="BE12" s="1158"/>
      <c r="BF12" s="1158"/>
      <c r="BG12" s="1158"/>
      <c r="BH12" s="1158"/>
      <c r="BI12" s="1158"/>
      <c r="BJ12" s="1158"/>
      <c r="BK12" s="1158"/>
      <c r="BL12" s="1158"/>
      <c r="BM12" s="1158"/>
      <c r="BN12" s="1158"/>
      <c r="BO12" s="1158"/>
      <c r="BP12" s="1158"/>
      <c r="BQ12" s="1158"/>
      <c r="BR12" s="1158"/>
      <c r="BS12" s="1158"/>
      <c r="BT12" s="1158"/>
      <c r="BU12" s="1158"/>
      <c r="BV12" s="1158"/>
      <c r="BW12" s="1158"/>
      <c r="BX12" s="1158"/>
      <c r="BY12" s="1158"/>
      <c r="BZ12" s="1158"/>
      <c r="CA12" s="1158"/>
      <c r="CB12" s="1158"/>
      <c r="CC12" s="1158"/>
      <c r="CD12" s="1158"/>
      <c r="CE12" s="1158"/>
      <c r="CF12" s="1158"/>
      <c r="CG12" s="1158"/>
      <c r="CH12" s="1158"/>
      <c r="CI12" s="1158"/>
      <c r="CJ12" s="1158"/>
      <c r="CK12" s="1158"/>
      <c r="CL12" s="1158"/>
      <c r="CM12" s="1158"/>
      <c r="CN12" s="1158"/>
      <c r="CO12" s="1158"/>
      <c r="CP12" s="1158"/>
      <c r="CQ12" s="1158"/>
      <c r="CR12" s="1158"/>
      <c r="CS12" s="1158"/>
      <c r="CT12" s="1158"/>
      <c r="CU12" s="1158"/>
      <c r="CV12" s="1158"/>
      <c r="CW12" s="1158"/>
      <c r="CX12" s="1158"/>
      <c r="CY12" s="1158"/>
      <c r="CZ12" s="1158"/>
      <c r="DA12" s="1158"/>
      <c r="DB12" s="1158"/>
      <c r="DC12" s="1158"/>
      <c r="DD12" s="1158"/>
      <c r="DE12" s="1158"/>
      <c r="DF12" s="1158"/>
      <c r="DG12" s="1158"/>
      <c r="DH12" s="1158"/>
      <c r="DI12" s="1158"/>
      <c r="DJ12" s="1158"/>
      <c r="DK12" s="1158"/>
      <c r="DL12" s="1158"/>
      <c r="DM12" s="1158"/>
      <c r="DN12" s="1158"/>
      <c r="DO12" s="1158"/>
      <c r="DP12" s="1158"/>
      <c r="DQ12" s="1158"/>
      <c r="DR12" s="1158"/>
      <c r="DS12" s="1158"/>
      <c r="DT12" s="1158"/>
      <c r="DU12" s="1158"/>
      <c r="DV12" s="1158"/>
      <c r="DW12" s="1158"/>
      <c r="DX12" s="1158"/>
      <c r="DY12" s="1158"/>
      <c r="DZ12" s="1158"/>
      <c r="EA12" s="1158"/>
      <c r="EB12" s="1158"/>
      <c r="EC12" s="1158"/>
      <c r="ED12" s="1158"/>
      <c r="EE12" s="1158"/>
      <c r="EF12" s="1158"/>
      <c r="EG12" s="1158"/>
      <c r="EH12" s="1158"/>
      <c r="EI12" s="1158"/>
      <c r="EJ12" s="1158"/>
      <c r="EK12" s="1158"/>
      <c r="EL12" s="1158"/>
      <c r="EM12" s="1158"/>
      <c r="EN12" s="1158"/>
      <c r="EO12" s="1158"/>
      <c r="EP12" s="1158"/>
      <c r="EQ12" s="1158"/>
      <c r="ER12" s="1158"/>
      <c r="ES12" s="1158"/>
      <c r="ET12" s="1158"/>
      <c r="EU12" s="1158"/>
      <c r="EV12" s="1158"/>
      <c r="EW12" s="1158"/>
      <c r="EX12" s="1158"/>
      <c r="EY12" s="1158"/>
      <c r="EZ12" s="1158"/>
      <c r="FA12" s="1158"/>
      <c r="FB12" s="1158"/>
      <c r="FC12" s="1158"/>
      <c r="FD12" s="1158"/>
      <c r="FE12" s="1158"/>
      <c r="FF12" s="1158"/>
      <c r="FG12" s="1158"/>
      <c r="FH12" s="1158"/>
      <c r="FI12" s="1158"/>
      <c r="FJ12" s="1158"/>
      <c r="FK12" s="1158"/>
      <c r="FL12" s="1158"/>
      <c r="FM12" s="1158"/>
      <c r="FN12" s="1158"/>
      <c r="FO12" s="1158"/>
      <c r="FP12" s="1158"/>
      <c r="FQ12" s="1158"/>
      <c r="FR12" s="1158"/>
      <c r="FS12" s="1158"/>
      <c r="FT12" s="1158"/>
      <c r="FU12" s="1158"/>
      <c r="FV12" s="1158"/>
      <c r="FW12" s="1158"/>
      <c r="FX12" s="1158"/>
      <c r="FY12" s="1158"/>
      <c r="FZ12" s="1158"/>
      <c r="GA12" s="1158"/>
      <c r="GB12" s="1158"/>
      <c r="GC12" s="1158"/>
      <c r="GD12" s="1158"/>
      <c r="GE12" s="1158"/>
      <c r="GF12" s="1158"/>
      <c r="GG12" s="1158"/>
      <c r="GH12" s="1158"/>
      <c r="GI12" s="1158"/>
      <c r="GJ12" s="1158"/>
      <c r="GK12" s="1158"/>
      <c r="GL12" s="1158"/>
      <c r="GM12" s="1158"/>
      <c r="GN12" s="1158"/>
      <c r="GO12" s="1158"/>
      <c r="GP12" s="1158"/>
      <c r="GQ12" s="1158"/>
      <c r="GR12" s="1158"/>
      <c r="GS12" s="1158"/>
      <c r="GT12" s="1158"/>
      <c r="GU12" s="1158"/>
      <c r="GV12" s="1158"/>
      <c r="GW12" s="1158"/>
      <c r="GX12" s="1158"/>
      <c r="GY12" s="1158"/>
      <c r="GZ12" s="1158"/>
      <c r="HA12" s="1158"/>
      <c r="HB12" s="1158"/>
      <c r="HC12" s="1158"/>
      <c r="HD12" s="1158"/>
      <c r="HE12" s="1158"/>
      <c r="HF12" s="1158"/>
      <c r="HG12" s="1158"/>
      <c r="HH12" s="1158"/>
      <c r="HI12" s="1158"/>
      <c r="HJ12" s="1158"/>
      <c r="HK12" s="1158"/>
      <c r="HL12" s="1158"/>
      <c r="HM12" s="1158"/>
      <c r="HN12" s="1158"/>
      <c r="HO12" s="1158"/>
      <c r="HP12" s="1158"/>
      <c r="HQ12" s="1158"/>
      <c r="HR12" s="1158"/>
      <c r="HS12" s="1158"/>
      <c r="HT12" s="1158"/>
      <c r="HU12" s="1158"/>
      <c r="HV12" s="1158"/>
      <c r="HW12" s="1158"/>
      <c r="HX12" s="1158"/>
      <c r="HY12" s="1158"/>
      <c r="HZ12" s="1158"/>
      <c r="IA12" s="1158"/>
      <c r="IB12" s="1158"/>
      <c r="IC12" s="1158"/>
      <c r="ID12" s="1158"/>
      <c r="IE12" s="1158"/>
      <c r="IF12" s="1158"/>
      <c r="IG12" s="1158"/>
      <c r="IH12" s="1158"/>
      <c r="II12" s="1158"/>
      <c r="IJ12" s="1158"/>
      <c r="IK12" s="1158"/>
      <c r="IL12" s="1158"/>
      <c r="IM12" s="1158"/>
      <c r="IN12" s="1158"/>
      <c r="IO12" s="1158"/>
      <c r="IP12" s="1158"/>
      <c r="IQ12" s="1158"/>
      <c r="IR12" s="1158"/>
      <c r="IS12" s="1158"/>
      <c r="IT12" s="1158"/>
      <c r="IU12" s="1158"/>
      <c r="IV12" s="1158"/>
      <c r="IW12" s="1158"/>
      <c r="IX12" s="1158"/>
      <c r="IY12" s="1158"/>
      <c r="IZ12" s="1158"/>
      <c r="JA12" s="1158"/>
      <c r="JB12" s="1158"/>
      <c r="JC12" s="1158"/>
      <c r="JD12" s="1158"/>
      <c r="JE12" s="1158"/>
      <c r="JF12" s="1158"/>
      <c r="JG12" s="1158"/>
      <c r="JH12" s="1158"/>
      <c r="JI12" s="1158"/>
      <c r="JJ12" s="1158"/>
      <c r="JK12" s="1158"/>
      <c r="JL12" s="1158"/>
      <c r="JM12" s="1158"/>
      <c r="JN12" s="1158"/>
      <c r="JO12" s="1158"/>
      <c r="JP12" s="1158"/>
      <c r="JQ12" s="1158"/>
      <c r="JR12" s="1158"/>
      <c r="JS12" s="1158"/>
      <c r="JT12" s="1158"/>
      <c r="JU12" s="1158"/>
      <c r="JV12" s="1158"/>
      <c r="JW12" s="1158"/>
      <c r="JX12" s="1158"/>
      <c r="JY12" s="1158"/>
      <c r="JZ12" s="1158"/>
      <c r="KA12" s="1158"/>
      <c r="KB12" s="1158"/>
      <c r="KC12" s="1158"/>
      <c r="KD12" s="1158"/>
      <c r="KE12" s="1158"/>
      <c r="KF12" s="1158"/>
      <c r="KG12" s="1158"/>
      <c r="KH12" s="1158"/>
      <c r="KI12" s="1158"/>
      <c r="KJ12" s="1158"/>
      <c r="KK12" s="1158"/>
      <c r="KL12" s="1158"/>
      <c r="KM12" s="1158"/>
      <c r="KN12" s="1158"/>
      <c r="KO12" s="1158"/>
      <c r="KP12" s="1158"/>
      <c r="KQ12" s="1158"/>
      <c r="KR12" s="1158"/>
      <c r="KS12" s="1158"/>
      <c r="KT12" s="1158"/>
      <c r="KU12" s="1158"/>
      <c r="KV12" s="1158"/>
      <c r="KW12" s="1158"/>
      <c r="KX12" s="1158"/>
      <c r="KY12" s="1158"/>
      <c r="KZ12" s="1158"/>
      <c r="LA12" s="1158"/>
      <c r="LB12" s="1158"/>
      <c r="LC12" s="1158"/>
      <c r="LD12" s="1158"/>
      <c r="LE12" s="1158"/>
      <c r="LF12" s="1158"/>
      <c r="LG12" s="1158"/>
      <c r="LH12" s="1158"/>
      <c r="LI12" s="1158"/>
      <c r="LJ12" s="1158"/>
      <c r="LK12" s="1158"/>
      <c r="LL12" s="1158"/>
      <c r="LM12" s="1158"/>
      <c r="LN12" s="1158"/>
      <c r="LO12" s="1158"/>
      <c r="LP12" s="1158"/>
      <c r="LQ12" s="1158"/>
      <c r="LR12" s="1158"/>
      <c r="LS12" s="1158"/>
      <c r="LT12" s="1158"/>
      <c r="LU12" s="1158"/>
      <c r="LV12" s="1158"/>
      <c r="LW12" s="1158"/>
      <c r="LX12" s="1158"/>
      <c r="LY12" s="1158"/>
      <c r="LZ12" s="1158"/>
      <c r="MA12" s="1158"/>
      <c r="MB12" s="1158"/>
      <c r="MC12" s="1158"/>
      <c r="MD12" s="1158"/>
      <c r="ME12" s="1158"/>
      <c r="MF12" s="1158"/>
      <c r="MG12" s="1158"/>
      <c r="MH12" s="1158"/>
      <c r="MI12" s="1158"/>
      <c r="MJ12" s="1158"/>
      <c r="MK12" s="1158"/>
      <c r="ML12" s="1158"/>
      <c r="MM12" s="1158"/>
      <c r="MN12" s="1158"/>
      <c r="MO12" s="1158"/>
      <c r="MP12" s="1158"/>
      <c r="MQ12" s="1158"/>
      <c r="MR12" s="1158"/>
      <c r="MS12" s="1158"/>
      <c r="MT12" s="1158"/>
      <c r="MU12" s="1158"/>
      <c r="MV12" s="1158"/>
      <c r="MW12" s="1158"/>
      <c r="MX12" s="1158"/>
      <c r="MY12" s="1158"/>
      <c r="MZ12" s="1158"/>
      <c r="NA12" s="1158"/>
      <c r="NB12" s="1158"/>
      <c r="NC12" s="1158"/>
      <c r="ND12" s="1158"/>
      <c r="NE12" s="1158"/>
      <c r="NF12" s="1158"/>
      <c r="NG12" s="1158"/>
      <c r="NH12" s="1158"/>
      <c r="NI12" s="1158"/>
      <c r="NJ12" s="1158"/>
      <c r="NK12" s="1158"/>
      <c r="NL12" s="1158"/>
      <c r="NM12" s="1158"/>
      <c r="NN12" s="1158"/>
      <c r="NO12" s="1158"/>
      <c r="NP12" s="1158"/>
      <c r="NQ12" s="1158"/>
      <c r="NR12" s="1158"/>
      <c r="NS12" s="1158"/>
      <c r="NT12" s="1158"/>
      <c r="NU12" s="1158"/>
      <c r="NV12" s="1158"/>
      <c r="NW12" s="1158"/>
      <c r="NX12" s="1158"/>
      <c r="NY12" s="1158"/>
      <c r="NZ12" s="1158"/>
      <c r="OA12" s="1158"/>
      <c r="OB12" s="1158"/>
      <c r="OC12" s="1158"/>
      <c r="OD12" s="1158"/>
      <c r="OE12" s="1158"/>
      <c r="OF12" s="1158"/>
      <c r="OG12" s="1158"/>
      <c r="OH12" s="1158"/>
      <c r="OI12" s="1158"/>
      <c r="OJ12" s="1158"/>
      <c r="OK12" s="1158"/>
      <c r="OL12" s="1158"/>
      <c r="OM12" s="1158"/>
      <c r="ON12" s="1158"/>
      <c r="OO12" s="1158"/>
      <c r="OP12" s="1158"/>
      <c r="OQ12" s="1158"/>
      <c r="OR12" s="1158"/>
      <c r="OS12" s="1158"/>
      <c r="OT12" s="1158"/>
      <c r="OU12" s="1158"/>
      <c r="OV12" s="1158"/>
      <c r="OW12" s="1158"/>
      <c r="OX12" s="1158"/>
      <c r="OY12" s="1158"/>
      <c r="OZ12" s="1158"/>
      <c r="PA12" s="1158"/>
      <c r="PB12" s="1158"/>
      <c r="PC12" s="1158"/>
      <c r="PD12" s="1158"/>
      <c r="PE12" s="1158"/>
      <c r="PF12" s="1158"/>
      <c r="PG12" s="1158"/>
      <c r="PH12" s="1158"/>
      <c r="PI12" s="1158"/>
      <c r="PJ12" s="1158"/>
      <c r="PK12" s="1158"/>
    </row>
    <row r="13" spans="1:427" s="1150" customFormat="1" ht="15" customHeight="1" x14ac:dyDescent="0.35">
      <c r="A13" s="1182" t="s">
        <v>3173</v>
      </c>
      <c r="B13" s="1182">
        <f t="shared" ca="1" si="1"/>
        <v>2317</v>
      </c>
      <c r="C13" s="1182" t="s">
        <v>3380</v>
      </c>
      <c r="D13" s="1182" t="s">
        <v>3381</v>
      </c>
      <c r="E13" s="1151">
        <v>2016</v>
      </c>
      <c r="F13" s="1183">
        <f t="shared" ca="1" si="2"/>
        <v>179</v>
      </c>
      <c r="G13" s="1149">
        <f t="shared" ca="1" si="3"/>
        <v>3768</v>
      </c>
      <c r="H13" s="1148">
        <v>60.5</v>
      </c>
      <c r="I13" s="1152">
        <f>Einstellungen!$E$11</f>
        <v>365</v>
      </c>
      <c r="J13" s="1152" t="s">
        <v>11</v>
      </c>
      <c r="K13" s="1152" t="s">
        <v>578</v>
      </c>
      <c r="L13" s="1152" t="s">
        <v>578</v>
      </c>
      <c r="M13" s="1152" t="s">
        <v>578</v>
      </c>
      <c r="N13" s="1152" t="s">
        <v>578</v>
      </c>
      <c r="O13" s="1152" t="s">
        <v>578</v>
      </c>
      <c r="P13" s="1152" t="s">
        <v>578</v>
      </c>
      <c r="Q13" s="1152" t="s">
        <v>578</v>
      </c>
      <c r="R13" s="1152" t="s">
        <v>578</v>
      </c>
      <c r="S13" s="1152" t="s">
        <v>578</v>
      </c>
      <c r="T13" s="1152" t="s">
        <v>578</v>
      </c>
      <c r="U13" s="1152" t="s">
        <v>578</v>
      </c>
      <c r="V13" s="1152" t="s">
        <v>700</v>
      </c>
      <c r="W13" s="1152" t="str">
        <f t="shared" si="4"/>
        <v>Heim 12  - Musterort</v>
      </c>
      <c r="X13" s="1148">
        <v>60.5</v>
      </c>
      <c r="AM13" s="1158"/>
      <c r="AN13" s="1158"/>
      <c r="AO13" s="1158"/>
      <c r="AP13" s="1158"/>
      <c r="AQ13" s="1158"/>
      <c r="AR13" s="1158"/>
      <c r="AS13" s="1158"/>
      <c r="AT13" s="1158"/>
      <c r="AU13" s="1158"/>
      <c r="AV13" s="1158"/>
      <c r="AW13" s="1158"/>
      <c r="AX13" s="1155">
        <v>24</v>
      </c>
      <c r="AY13" s="1158"/>
      <c r="AZ13" s="1156">
        <f t="shared" ca="1" si="5"/>
        <v>-155</v>
      </c>
      <c r="BA13" s="1158"/>
      <c r="BB13" s="1158"/>
      <c r="BC13" s="1158"/>
      <c r="BD13" s="1158"/>
      <c r="BE13" s="1158"/>
      <c r="BF13" s="1158"/>
      <c r="BG13" s="1158"/>
      <c r="BH13" s="1158"/>
      <c r="BI13" s="1158"/>
      <c r="BJ13" s="1158"/>
      <c r="BK13" s="1158"/>
      <c r="BL13" s="1158"/>
      <c r="BM13" s="1158"/>
      <c r="BN13" s="1158"/>
      <c r="BO13" s="1158"/>
      <c r="BP13" s="1158"/>
      <c r="BQ13" s="1158"/>
      <c r="BR13" s="1158"/>
      <c r="BS13" s="1158"/>
      <c r="BT13" s="1158"/>
      <c r="BU13" s="1158"/>
      <c r="BV13" s="1158"/>
      <c r="BW13" s="1158"/>
      <c r="BX13" s="1158"/>
      <c r="BY13" s="1158"/>
      <c r="BZ13" s="1158"/>
      <c r="CA13" s="1158"/>
      <c r="CB13" s="1158"/>
      <c r="CC13" s="1158"/>
      <c r="CD13" s="1158"/>
      <c r="CE13" s="1158"/>
      <c r="CF13" s="1158"/>
      <c r="CG13" s="1158"/>
      <c r="CH13" s="1158"/>
      <c r="CI13" s="1158"/>
      <c r="CJ13" s="1158"/>
      <c r="CK13" s="1158"/>
      <c r="CL13" s="1158"/>
      <c r="CM13" s="1158"/>
      <c r="CN13" s="1158"/>
      <c r="CO13" s="1158"/>
      <c r="CP13" s="1158"/>
      <c r="CQ13" s="1158"/>
      <c r="CR13" s="1158"/>
      <c r="CS13" s="1158"/>
      <c r="CT13" s="1158"/>
      <c r="CU13" s="1158"/>
      <c r="CV13" s="1158"/>
      <c r="CW13" s="1158"/>
      <c r="CX13" s="1158"/>
      <c r="CY13" s="1158"/>
      <c r="CZ13" s="1158"/>
      <c r="DA13" s="1158"/>
      <c r="DB13" s="1158"/>
      <c r="DC13" s="1158"/>
      <c r="DD13" s="1158"/>
      <c r="DE13" s="1158"/>
      <c r="DF13" s="1158"/>
      <c r="DG13" s="1158"/>
      <c r="DH13" s="1158"/>
      <c r="DI13" s="1158"/>
      <c r="DJ13" s="1158"/>
      <c r="DK13" s="1158"/>
      <c r="DL13" s="1158"/>
      <c r="DM13" s="1158"/>
      <c r="DN13" s="1158"/>
      <c r="DO13" s="1158"/>
      <c r="DP13" s="1158"/>
      <c r="DQ13" s="1158"/>
      <c r="DR13" s="1158"/>
      <c r="DS13" s="1158"/>
      <c r="DT13" s="1158"/>
      <c r="DU13" s="1158"/>
      <c r="DV13" s="1158"/>
      <c r="DW13" s="1158"/>
      <c r="DX13" s="1158"/>
      <c r="DY13" s="1158"/>
      <c r="DZ13" s="1158"/>
      <c r="EA13" s="1158"/>
      <c r="EB13" s="1158"/>
      <c r="EC13" s="1158"/>
      <c r="ED13" s="1158"/>
      <c r="EE13" s="1158"/>
      <c r="EF13" s="1158"/>
      <c r="EG13" s="1158"/>
      <c r="EH13" s="1158"/>
      <c r="EI13" s="1158"/>
      <c r="EJ13" s="1158"/>
      <c r="EK13" s="1158"/>
      <c r="EL13" s="1158"/>
      <c r="EM13" s="1158"/>
      <c r="EN13" s="1158"/>
      <c r="EO13" s="1158"/>
      <c r="EP13" s="1158"/>
      <c r="EQ13" s="1158"/>
      <c r="ER13" s="1158"/>
      <c r="ES13" s="1158"/>
      <c r="ET13" s="1158"/>
      <c r="EU13" s="1158"/>
      <c r="EV13" s="1158"/>
      <c r="EW13" s="1158"/>
      <c r="EX13" s="1158"/>
      <c r="EY13" s="1158"/>
      <c r="EZ13" s="1158"/>
      <c r="FA13" s="1158"/>
      <c r="FB13" s="1158"/>
      <c r="FC13" s="1158"/>
      <c r="FD13" s="1158"/>
      <c r="FE13" s="1158"/>
      <c r="FF13" s="1158"/>
      <c r="FG13" s="1158"/>
      <c r="FH13" s="1158"/>
      <c r="FI13" s="1158"/>
      <c r="FJ13" s="1158"/>
      <c r="FK13" s="1158"/>
      <c r="FL13" s="1158"/>
      <c r="FM13" s="1158"/>
      <c r="FN13" s="1158"/>
      <c r="FO13" s="1158"/>
      <c r="FP13" s="1158"/>
      <c r="FQ13" s="1158"/>
      <c r="FR13" s="1158"/>
      <c r="FS13" s="1158"/>
      <c r="FT13" s="1158"/>
      <c r="FU13" s="1158"/>
      <c r="FV13" s="1158"/>
      <c r="FW13" s="1158"/>
      <c r="FX13" s="1158"/>
      <c r="FY13" s="1158"/>
      <c r="FZ13" s="1158"/>
      <c r="GA13" s="1158"/>
      <c r="GB13" s="1158"/>
      <c r="GC13" s="1158"/>
      <c r="GD13" s="1158"/>
      <c r="GE13" s="1158"/>
      <c r="GF13" s="1158"/>
      <c r="GG13" s="1158"/>
      <c r="GH13" s="1158"/>
      <c r="GI13" s="1158"/>
      <c r="GJ13" s="1158"/>
      <c r="GK13" s="1158"/>
      <c r="GL13" s="1158"/>
      <c r="GM13" s="1158"/>
      <c r="GN13" s="1158"/>
      <c r="GO13" s="1158"/>
      <c r="GP13" s="1158"/>
      <c r="GQ13" s="1158"/>
      <c r="GR13" s="1158"/>
      <c r="GS13" s="1158"/>
      <c r="GT13" s="1158"/>
      <c r="GU13" s="1158"/>
      <c r="GV13" s="1158"/>
      <c r="GW13" s="1158"/>
      <c r="GX13" s="1158"/>
      <c r="GY13" s="1158"/>
      <c r="GZ13" s="1158"/>
      <c r="HA13" s="1158"/>
      <c r="HB13" s="1158"/>
      <c r="HC13" s="1158"/>
      <c r="HD13" s="1158"/>
      <c r="HE13" s="1158"/>
      <c r="HF13" s="1158"/>
      <c r="HG13" s="1158"/>
      <c r="HH13" s="1158"/>
      <c r="HI13" s="1158"/>
      <c r="HJ13" s="1158"/>
      <c r="HK13" s="1158"/>
      <c r="HL13" s="1158"/>
      <c r="HM13" s="1158"/>
      <c r="HN13" s="1158"/>
      <c r="HO13" s="1158"/>
      <c r="HP13" s="1158"/>
      <c r="HQ13" s="1158"/>
      <c r="HR13" s="1158"/>
      <c r="HS13" s="1158"/>
      <c r="HT13" s="1158"/>
      <c r="HU13" s="1158"/>
      <c r="HV13" s="1158"/>
      <c r="HW13" s="1158"/>
      <c r="HX13" s="1158"/>
      <c r="HY13" s="1158"/>
      <c r="HZ13" s="1158"/>
      <c r="IA13" s="1158"/>
      <c r="IB13" s="1158"/>
      <c r="IC13" s="1158"/>
      <c r="ID13" s="1158"/>
      <c r="IE13" s="1158"/>
      <c r="IF13" s="1158"/>
      <c r="IG13" s="1158"/>
      <c r="IH13" s="1158"/>
      <c r="II13" s="1158"/>
      <c r="IJ13" s="1158"/>
      <c r="IK13" s="1158"/>
      <c r="IL13" s="1158"/>
      <c r="IM13" s="1158"/>
      <c r="IN13" s="1158"/>
      <c r="IO13" s="1158"/>
      <c r="IP13" s="1158"/>
      <c r="IQ13" s="1158"/>
      <c r="IR13" s="1158"/>
      <c r="IS13" s="1158"/>
      <c r="IT13" s="1158"/>
      <c r="IU13" s="1158"/>
      <c r="IV13" s="1158"/>
      <c r="IW13" s="1158"/>
      <c r="IX13" s="1158"/>
      <c r="IY13" s="1158"/>
      <c r="IZ13" s="1158"/>
      <c r="JA13" s="1158"/>
      <c r="JB13" s="1158"/>
      <c r="JC13" s="1158"/>
      <c r="JD13" s="1158"/>
      <c r="JE13" s="1158"/>
      <c r="JF13" s="1158"/>
      <c r="JG13" s="1158"/>
      <c r="JH13" s="1158"/>
      <c r="JI13" s="1158"/>
      <c r="JJ13" s="1158"/>
      <c r="JK13" s="1158"/>
      <c r="JL13" s="1158"/>
      <c r="JM13" s="1158"/>
      <c r="JN13" s="1158"/>
      <c r="JO13" s="1158"/>
      <c r="JP13" s="1158"/>
      <c r="JQ13" s="1158"/>
      <c r="JR13" s="1158"/>
      <c r="JS13" s="1158"/>
      <c r="JT13" s="1158"/>
      <c r="JU13" s="1158"/>
      <c r="JV13" s="1158"/>
      <c r="JW13" s="1158"/>
      <c r="JX13" s="1158"/>
      <c r="JY13" s="1158"/>
      <c r="JZ13" s="1158"/>
      <c r="KA13" s="1158"/>
      <c r="KB13" s="1158"/>
      <c r="KC13" s="1158"/>
      <c r="KD13" s="1158"/>
      <c r="KE13" s="1158"/>
      <c r="KF13" s="1158"/>
      <c r="KG13" s="1158"/>
      <c r="KH13" s="1158"/>
      <c r="KI13" s="1158"/>
      <c r="KJ13" s="1158"/>
      <c r="KK13" s="1158"/>
      <c r="KL13" s="1158"/>
      <c r="KM13" s="1158"/>
      <c r="KN13" s="1158"/>
      <c r="KO13" s="1158"/>
      <c r="KP13" s="1158"/>
      <c r="KQ13" s="1158"/>
      <c r="KR13" s="1158"/>
      <c r="KS13" s="1158"/>
      <c r="KT13" s="1158"/>
      <c r="KU13" s="1158"/>
      <c r="KV13" s="1158"/>
      <c r="KW13" s="1158"/>
      <c r="KX13" s="1158"/>
      <c r="KY13" s="1158"/>
      <c r="KZ13" s="1158"/>
      <c r="LA13" s="1158"/>
      <c r="LB13" s="1158"/>
      <c r="LC13" s="1158"/>
      <c r="LD13" s="1158"/>
      <c r="LE13" s="1158"/>
      <c r="LF13" s="1158"/>
      <c r="LG13" s="1158"/>
      <c r="LH13" s="1158"/>
      <c r="LI13" s="1158"/>
      <c r="LJ13" s="1158"/>
      <c r="LK13" s="1158"/>
      <c r="LL13" s="1158"/>
      <c r="LM13" s="1158"/>
      <c r="LN13" s="1158"/>
      <c r="LO13" s="1158"/>
      <c r="LP13" s="1158"/>
      <c r="LQ13" s="1158"/>
      <c r="LR13" s="1158"/>
      <c r="LS13" s="1158"/>
      <c r="LT13" s="1158"/>
      <c r="LU13" s="1158"/>
      <c r="LV13" s="1158"/>
      <c r="LW13" s="1158"/>
      <c r="LX13" s="1158"/>
      <c r="LY13" s="1158"/>
      <c r="LZ13" s="1158"/>
      <c r="MA13" s="1158"/>
      <c r="MB13" s="1158"/>
      <c r="MC13" s="1158"/>
      <c r="MD13" s="1158"/>
      <c r="ME13" s="1158"/>
      <c r="MF13" s="1158"/>
      <c r="MG13" s="1158"/>
      <c r="MH13" s="1158"/>
      <c r="MI13" s="1158"/>
      <c r="MJ13" s="1158"/>
      <c r="MK13" s="1158"/>
      <c r="ML13" s="1158"/>
      <c r="MM13" s="1158"/>
      <c r="MN13" s="1158"/>
      <c r="MO13" s="1158"/>
      <c r="MP13" s="1158"/>
      <c r="MQ13" s="1158"/>
      <c r="MR13" s="1158"/>
      <c r="MS13" s="1158"/>
      <c r="MT13" s="1158"/>
      <c r="MU13" s="1158"/>
      <c r="MV13" s="1158"/>
      <c r="MW13" s="1158"/>
      <c r="MX13" s="1158"/>
      <c r="MY13" s="1158"/>
      <c r="MZ13" s="1158"/>
      <c r="NA13" s="1158"/>
      <c r="NB13" s="1158"/>
      <c r="NC13" s="1158"/>
      <c r="ND13" s="1158"/>
      <c r="NE13" s="1158"/>
      <c r="NF13" s="1158"/>
      <c r="NG13" s="1158"/>
      <c r="NH13" s="1158"/>
      <c r="NI13" s="1158"/>
      <c r="NJ13" s="1158"/>
      <c r="NK13" s="1158"/>
      <c r="NL13" s="1158"/>
      <c r="NM13" s="1158"/>
      <c r="NN13" s="1158"/>
      <c r="NO13" s="1158"/>
      <c r="NP13" s="1158"/>
      <c r="NQ13" s="1158"/>
      <c r="NR13" s="1158"/>
      <c r="NS13" s="1158"/>
      <c r="NT13" s="1158"/>
      <c r="NU13" s="1158"/>
      <c r="NV13" s="1158"/>
      <c r="NW13" s="1158"/>
      <c r="NX13" s="1158"/>
      <c r="NY13" s="1158"/>
      <c r="NZ13" s="1158"/>
      <c r="OA13" s="1158"/>
      <c r="OB13" s="1158"/>
      <c r="OC13" s="1158"/>
      <c r="OD13" s="1158"/>
      <c r="OE13" s="1158"/>
      <c r="OF13" s="1158"/>
      <c r="OG13" s="1158"/>
      <c r="OH13" s="1158"/>
      <c r="OI13" s="1158"/>
      <c r="OJ13" s="1158"/>
      <c r="OK13" s="1158"/>
      <c r="OL13" s="1158"/>
      <c r="OM13" s="1158"/>
      <c r="ON13" s="1158"/>
      <c r="OO13" s="1158"/>
      <c r="OP13" s="1158"/>
      <c r="OQ13" s="1158"/>
      <c r="OR13" s="1158"/>
      <c r="OS13" s="1158"/>
      <c r="OT13" s="1158"/>
      <c r="OU13" s="1158"/>
      <c r="OV13" s="1158"/>
      <c r="OW13" s="1158"/>
      <c r="OX13" s="1158"/>
      <c r="OY13" s="1158"/>
      <c r="OZ13" s="1158"/>
      <c r="PA13" s="1158"/>
      <c r="PB13" s="1158"/>
      <c r="PC13" s="1158"/>
      <c r="PD13" s="1158"/>
      <c r="PE13" s="1158"/>
      <c r="PF13" s="1158"/>
      <c r="PG13" s="1158"/>
      <c r="PH13" s="1158"/>
      <c r="PI13" s="1158"/>
      <c r="PJ13" s="1158"/>
      <c r="PK13" s="1158"/>
    </row>
    <row r="14" spans="1:427" s="1150" customFormat="1" ht="15" customHeight="1" x14ac:dyDescent="0.35">
      <c r="A14" s="1182" t="s">
        <v>3174</v>
      </c>
      <c r="B14" s="1182">
        <f t="shared" ca="1" si="1"/>
        <v>7987</v>
      </c>
      <c r="C14" s="1182" t="s">
        <v>3380</v>
      </c>
      <c r="D14" s="1182" t="s">
        <v>3381</v>
      </c>
      <c r="E14" s="1151">
        <v>2016</v>
      </c>
      <c r="F14" s="1183">
        <f t="shared" ca="1" si="2"/>
        <v>26</v>
      </c>
      <c r="G14" s="1149">
        <f t="shared" ca="1" si="3"/>
        <v>2141</v>
      </c>
      <c r="H14" s="1148">
        <v>61.5</v>
      </c>
      <c r="I14" s="1152">
        <f>Einstellungen!$E$11</f>
        <v>365</v>
      </c>
      <c r="J14" s="1152" t="s">
        <v>11</v>
      </c>
      <c r="K14" s="1152" t="s">
        <v>578</v>
      </c>
      <c r="L14" s="1152" t="s">
        <v>578</v>
      </c>
      <c r="M14" s="1152" t="s">
        <v>578</v>
      </c>
      <c r="N14" s="1152" t="s">
        <v>578</v>
      </c>
      <c r="O14" s="1152" t="s">
        <v>578</v>
      </c>
      <c r="P14" s="1152" t="s">
        <v>578</v>
      </c>
      <c r="Q14" s="1152" t="s">
        <v>578</v>
      </c>
      <c r="R14" s="1152" t="s">
        <v>578</v>
      </c>
      <c r="S14" s="1152" t="s">
        <v>578</v>
      </c>
      <c r="T14" s="1152" t="s">
        <v>578</v>
      </c>
      <c r="U14" s="1152" t="s">
        <v>578</v>
      </c>
      <c r="V14" s="1152" t="s">
        <v>700</v>
      </c>
      <c r="W14" s="1152" t="str">
        <f t="shared" si="4"/>
        <v>Heim 13  - Musterort</v>
      </c>
      <c r="X14" s="1148">
        <v>61.5</v>
      </c>
      <c r="AM14" s="1158"/>
      <c r="AN14" s="1158"/>
      <c r="AO14" s="1158"/>
      <c r="AP14" s="1158"/>
      <c r="AQ14" s="1158"/>
      <c r="AR14" s="1158"/>
      <c r="AS14" s="1158"/>
      <c r="AT14" s="1158"/>
      <c r="AU14" s="1158"/>
      <c r="AV14" s="1158"/>
      <c r="AW14" s="1158"/>
      <c r="AX14" s="1155">
        <v>50</v>
      </c>
      <c r="AY14" s="1158"/>
      <c r="AZ14" s="1156">
        <f t="shared" ca="1" si="5"/>
        <v>24</v>
      </c>
      <c r="BA14" s="1158"/>
      <c r="BB14" s="1158"/>
      <c r="BC14" s="1158"/>
      <c r="BD14" s="1158"/>
      <c r="BE14" s="1158"/>
      <c r="BF14" s="1158"/>
      <c r="BG14" s="1158"/>
      <c r="BH14" s="1158"/>
      <c r="BI14" s="1158"/>
      <c r="BJ14" s="1158"/>
      <c r="BK14" s="1158"/>
      <c r="BL14" s="1158"/>
      <c r="BM14" s="1158"/>
      <c r="BN14" s="1158"/>
      <c r="BO14" s="1158"/>
      <c r="BP14" s="1158"/>
      <c r="BQ14" s="1158"/>
      <c r="BR14" s="1158"/>
      <c r="BS14" s="1158"/>
      <c r="BT14" s="1158"/>
      <c r="BU14" s="1158"/>
      <c r="BV14" s="1158"/>
      <c r="BW14" s="1158"/>
      <c r="BX14" s="1158"/>
      <c r="BY14" s="1158"/>
      <c r="BZ14" s="1158"/>
      <c r="CA14" s="1158"/>
      <c r="CB14" s="1158"/>
      <c r="CC14" s="1158"/>
      <c r="CD14" s="1158"/>
      <c r="CE14" s="1158"/>
      <c r="CF14" s="1158"/>
      <c r="CG14" s="1158"/>
      <c r="CH14" s="1158"/>
      <c r="CI14" s="1158"/>
      <c r="CJ14" s="1158"/>
      <c r="CK14" s="1158"/>
      <c r="CL14" s="1158"/>
      <c r="CM14" s="1158"/>
      <c r="CN14" s="1158"/>
      <c r="CO14" s="1158"/>
      <c r="CP14" s="1158"/>
      <c r="CQ14" s="1158"/>
      <c r="CR14" s="1158"/>
      <c r="CS14" s="1158"/>
      <c r="CT14" s="1158"/>
      <c r="CU14" s="1158"/>
      <c r="CV14" s="1158"/>
      <c r="CW14" s="1158"/>
      <c r="CX14" s="1158"/>
      <c r="CY14" s="1158"/>
      <c r="CZ14" s="1158"/>
      <c r="DA14" s="1158"/>
      <c r="DB14" s="1158"/>
      <c r="DC14" s="1158"/>
      <c r="DD14" s="1158"/>
      <c r="DE14" s="1158"/>
      <c r="DF14" s="1158"/>
      <c r="DG14" s="1158"/>
      <c r="DH14" s="1158"/>
      <c r="DI14" s="1158"/>
      <c r="DJ14" s="1158"/>
      <c r="DK14" s="1158"/>
      <c r="DL14" s="1158"/>
      <c r="DM14" s="1158"/>
      <c r="DN14" s="1158"/>
      <c r="DO14" s="1158"/>
      <c r="DP14" s="1158"/>
      <c r="DQ14" s="1158"/>
      <c r="DR14" s="1158"/>
      <c r="DS14" s="1158"/>
      <c r="DT14" s="1158"/>
      <c r="DU14" s="1158"/>
      <c r="DV14" s="1158"/>
      <c r="DW14" s="1158"/>
      <c r="DX14" s="1158"/>
      <c r="DY14" s="1158"/>
      <c r="DZ14" s="1158"/>
      <c r="EA14" s="1158"/>
      <c r="EB14" s="1158"/>
      <c r="EC14" s="1158"/>
      <c r="ED14" s="1158"/>
      <c r="EE14" s="1158"/>
      <c r="EF14" s="1158"/>
      <c r="EG14" s="1158"/>
      <c r="EH14" s="1158"/>
      <c r="EI14" s="1158"/>
      <c r="EJ14" s="1158"/>
      <c r="EK14" s="1158"/>
      <c r="EL14" s="1158"/>
      <c r="EM14" s="1158"/>
      <c r="EN14" s="1158"/>
      <c r="EO14" s="1158"/>
      <c r="EP14" s="1158"/>
      <c r="EQ14" s="1158"/>
      <c r="ER14" s="1158"/>
      <c r="ES14" s="1158"/>
      <c r="ET14" s="1158"/>
      <c r="EU14" s="1158"/>
      <c r="EV14" s="1158"/>
      <c r="EW14" s="1158"/>
      <c r="EX14" s="1158"/>
      <c r="EY14" s="1158"/>
      <c r="EZ14" s="1158"/>
      <c r="FA14" s="1158"/>
      <c r="FB14" s="1158"/>
      <c r="FC14" s="1158"/>
      <c r="FD14" s="1158"/>
      <c r="FE14" s="1158"/>
      <c r="FF14" s="1158"/>
      <c r="FG14" s="1158"/>
      <c r="FH14" s="1158"/>
      <c r="FI14" s="1158"/>
      <c r="FJ14" s="1158"/>
      <c r="FK14" s="1158"/>
      <c r="FL14" s="1158"/>
      <c r="FM14" s="1158"/>
      <c r="FN14" s="1158"/>
      <c r="FO14" s="1158"/>
      <c r="FP14" s="1158"/>
      <c r="FQ14" s="1158"/>
      <c r="FR14" s="1158"/>
      <c r="FS14" s="1158"/>
      <c r="FT14" s="1158"/>
      <c r="FU14" s="1158"/>
      <c r="FV14" s="1158"/>
      <c r="FW14" s="1158"/>
      <c r="FX14" s="1158"/>
      <c r="FY14" s="1158"/>
      <c r="FZ14" s="1158"/>
      <c r="GA14" s="1158"/>
      <c r="GB14" s="1158"/>
      <c r="GC14" s="1158"/>
      <c r="GD14" s="1158"/>
      <c r="GE14" s="1158"/>
      <c r="GF14" s="1158"/>
      <c r="GG14" s="1158"/>
      <c r="GH14" s="1158"/>
      <c r="GI14" s="1158"/>
      <c r="GJ14" s="1158"/>
      <c r="GK14" s="1158"/>
      <c r="GL14" s="1158"/>
      <c r="GM14" s="1158"/>
      <c r="GN14" s="1158"/>
      <c r="GO14" s="1158"/>
      <c r="GP14" s="1158"/>
      <c r="GQ14" s="1158"/>
      <c r="GR14" s="1158"/>
      <c r="GS14" s="1158"/>
      <c r="GT14" s="1158"/>
      <c r="GU14" s="1158"/>
      <c r="GV14" s="1158"/>
      <c r="GW14" s="1158"/>
      <c r="GX14" s="1158"/>
      <c r="GY14" s="1158"/>
      <c r="GZ14" s="1158"/>
      <c r="HA14" s="1158"/>
      <c r="HB14" s="1158"/>
      <c r="HC14" s="1158"/>
      <c r="HD14" s="1158"/>
      <c r="HE14" s="1158"/>
      <c r="HF14" s="1158"/>
      <c r="HG14" s="1158"/>
      <c r="HH14" s="1158"/>
      <c r="HI14" s="1158"/>
      <c r="HJ14" s="1158"/>
      <c r="HK14" s="1158"/>
      <c r="HL14" s="1158"/>
      <c r="HM14" s="1158"/>
      <c r="HN14" s="1158"/>
      <c r="HO14" s="1158"/>
      <c r="HP14" s="1158"/>
      <c r="HQ14" s="1158"/>
      <c r="HR14" s="1158"/>
      <c r="HS14" s="1158"/>
      <c r="HT14" s="1158"/>
      <c r="HU14" s="1158"/>
      <c r="HV14" s="1158"/>
      <c r="HW14" s="1158"/>
      <c r="HX14" s="1158"/>
      <c r="HY14" s="1158"/>
      <c r="HZ14" s="1158"/>
      <c r="IA14" s="1158"/>
      <c r="IB14" s="1158"/>
      <c r="IC14" s="1158"/>
      <c r="ID14" s="1158"/>
      <c r="IE14" s="1158"/>
      <c r="IF14" s="1158"/>
      <c r="IG14" s="1158"/>
      <c r="IH14" s="1158"/>
      <c r="II14" s="1158"/>
      <c r="IJ14" s="1158"/>
      <c r="IK14" s="1158"/>
      <c r="IL14" s="1158"/>
      <c r="IM14" s="1158"/>
      <c r="IN14" s="1158"/>
      <c r="IO14" s="1158"/>
      <c r="IP14" s="1158"/>
      <c r="IQ14" s="1158"/>
      <c r="IR14" s="1158"/>
      <c r="IS14" s="1158"/>
      <c r="IT14" s="1158"/>
      <c r="IU14" s="1158"/>
      <c r="IV14" s="1158"/>
      <c r="IW14" s="1158"/>
      <c r="IX14" s="1158"/>
      <c r="IY14" s="1158"/>
      <c r="IZ14" s="1158"/>
      <c r="JA14" s="1158"/>
      <c r="JB14" s="1158"/>
      <c r="JC14" s="1158"/>
      <c r="JD14" s="1158"/>
      <c r="JE14" s="1158"/>
      <c r="JF14" s="1158"/>
      <c r="JG14" s="1158"/>
      <c r="JH14" s="1158"/>
      <c r="JI14" s="1158"/>
      <c r="JJ14" s="1158"/>
      <c r="JK14" s="1158"/>
      <c r="JL14" s="1158"/>
      <c r="JM14" s="1158"/>
      <c r="JN14" s="1158"/>
      <c r="JO14" s="1158"/>
      <c r="JP14" s="1158"/>
      <c r="JQ14" s="1158"/>
      <c r="JR14" s="1158"/>
      <c r="JS14" s="1158"/>
      <c r="JT14" s="1158"/>
      <c r="JU14" s="1158"/>
      <c r="JV14" s="1158"/>
      <c r="JW14" s="1158"/>
      <c r="JX14" s="1158"/>
      <c r="JY14" s="1158"/>
      <c r="JZ14" s="1158"/>
      <c r="KA14" s="1158"/>
      <c r="KB14" s="1158"/>
      <c r="KC14" s="1158"/>
      <c r="KD14" s="1158"/>
      <c r="KE14" s="1158"/>
      <c r="KF14" s="1158"/>
      <c r="KG14" s="1158"/>
      <c r="KH14" s="1158"/>
      <c r="KI14" s="1158"/>
      <c r="KJ14" s="1158"/>
      <c r="KK14" s="1158"/>
      <c r="KL14" s="1158"/>
      <c r="KM14" s="1158"/>
      <c r="KN14" s="1158"/>
      <c r="KO14" s="1158"/>
      <c r="KP14" s="1158"/>
      <c r="KQ14" s="1158"/>
      <c r="KR14" s="1158"/>
      <c r="KS14" s="1158"/>
      <c r="KT14" s="1158"/>
      <c r="KU14" s="1158"/>
      <c r="KV14" s="1158"/>
      <c r="KW14" s="1158"/>
      <c r="KX14" s="1158"/>
      <c r="KY14" s="1158"/>
      <c r="KZ14" s="1158"/>
      <c r="LA14" s="1158"/>
      <c r="LB14" s="1158"/>
      <c r="LC14" s="1158"/>
      <c r="LD14" s="1158"/>
      <c r="LE14" s="1158"/>
      <c r="LF14" s="1158"/>
      <c r="LG14" s="1158"/>
      <c r="LH14" s="1158"/>
      <c r="LI14" s="1158"/>
      <c r="LJ14" s="1158"/>
      <c r="LK14" s="1158"/>
      <c r="LL14" s="1158"/>
      <c r="LM14" s="1158"/>
      <c r="LN14" s="1158"/>
      <c r="LO14" s="1158"/>
      <c r="LP14" s="1158"/>
      <c r="LQ14" s="1158"/>
      <c r="LR14" s="1158"/>
      <c r="LS14" s="1158"/>
      <c r="LT14" s="1158"/>
      <c r="LU14" s="1158"/>
      <c r="LV14" s="1158"/>
      <c r="LW14" s="1158"/>
      <c r="LX14" s="1158"/>
      <c r="LY14" s="1158"/>
      <c r="LZ14" s="1158"/>
      <c r="MA14" s="1158"/>
      <c r="MB14" s="1158"/>
      <c r="MC14" s="1158"/>
      <c r="MD14" s="1158"/>
      <c r="ME14" s="1158"/>
      <c r="MF14" s="1158"/>
      <c r="MG14" s="1158"/>
      <c r="MH14" s="1158"/>
      <c r="MI14" s="1158"/>
      <c r="MJ14" s="1158"/>
      <c r="MK14" s="1158"/>
      <c r="ML14" s="1158"/>
      <c r="MM14" s="1158"/>
      <c r="MN14" s="1158"/>
      <c r="MO14" s="1158"/>
      <c r="MP14" s="1158"/>
      <c r="MQ14" s="1158"/>
      <c r="MR14" s="1158"/>
      <c r="MS14" s="1158"/>
      <c r="MT14" s="1158"/>
      <c r="MU14" s="1158"/>
      <c r="MV14" s="1158"/>
      <c r="MW14" s="1158"/>
      <c r="MX14" s="1158"/>
      <c r="MY14" s="1158"/>
      <c r="MZ14" s="1158"/>
      <c r="NA14" s="1158"/>
      <c r="NB14" s="1158"/>
      <c r="NC14" s="1158"/>
      <c r="ND14" s="1158"/>
      <c r="NE14" s="1158"/>
      <c r="NF14" s="1158"/>
      <c r="NG14" s="1158"/>
      <c r="NH14" s="1158"/>
      <c r="NI14" s="1158"/>
      <c r="NJ14" s="1158"/>
      <c r="NK14" s="1158"/>
      <c r="NL14" s="1158"/>
      <c r="NM14" s="1158"/>
      <c r="NN14" s="1158"/>
      <c r="NO14" s="1158"/>
      <c r="NP14" s="1158"/>
      <c r="NQ14" s="1158"/>
      <c r="NR14" s="1158"/>
      <c r="NS14" s="1158"/>
      <c r="NT14" s="1158"/>
      <c r="NU14" s="1158"/>
      <c r="NV14" s="1158"/>
      <c r="NW14" s="1158"/>
      <c r="NX14" s="1158"/>
      <c r="NY14" s="1158"/>
      <c r="NZ14" s="1158"/>
      <c r="OA14" s="1158"/>
      <c r="OB14" s="1158"/>
      <c r="OC14" s="1158"/>
      <c r="OD14" s="1158"/>
      <c r="OE14" s="1158"/>
      <c r="OF14" s="1158"/>
      <c r="OG14" s="1158"/>
      <c r="OH14" s="1158"/>
      <c r="OI14" s="1158"/>
      <c r="OJ14" s="1158"/>
      <c r="OK14" s="1158"/>
      <c r="OL14" s="1158"/>
      <c r="OM14" s="1158"/>
      <c r="ON14" s="1158"/>
      <c r="OO14" s="1158"/>
      <c r="OP14" s="1158"/>
      <c r="OQ14" s="1158"/>
      <c r="OR14" s="1158"/>
      <c r="OS14" s="1158"/>
      <c r="OT14" s="1158"/>
      <c r="OU14" s="1158"/>
      <c r="OV14" s="1158"/>
      <c r="OW14" s="1158"/>
      <c r="OX14" s="1158"/>
      <c r="OY14" s="1158"/>
      <c r="OZ14" s="1158"/>
      <c r="PA14" s="1158"/>
      <c r="PB14" s="1158"/>
      <c r="PC14" s="1158"/>
      <c r="PD14" s="1158"/>
      <c r="PE14" s="1158"/>
      <c r="PF14" s="1158"/>
      <c r="PG14" s="1158"/>
      <c r="PH14" s="1158"/>
      <c r="PI14" s="1158"/>
      <c r="PJ14" s="1158"/>
      <c r="PK14" s="1158"/>
    </row>
    <row r="15" spans="1:427" s="1150" customFormat="1" ht="15" customHeight="1" x14ac:dyDescent="0.35">
      <c r="A15" s="1182" t="s">
        <v>3175</v>
      </c>
      <c r="B15" s="1182">
        <f t="shared" ca="1" si="1"/>
        <v>8989</v>
      </c>
      <c r="C15" s="1182" t="s">
        <v>3380</v>
      </c>
      <c r="D15" s="1182" t="s">
        <v>3381</v>
      </c>
      <c r="E15" s="1151">
        <v>2016</v>
      </c>
      <c r="F15" s="1183">
        <f t="shared" ca="1" si="2"/>
        <v>73</v>
      </c>
      <c r="G15" s="1149">
        <f t="shared" ca="1" si="3"/>
        <v>5145</v>
      </c>
      <c r="H15" s="1148">
        <v>61.5</v>
      </c>
      <c r="I15" s="1152">
        <f>Einstellungen!$E$11</f>
        <v>365</v>
      </c>
      <c r="J15" s="1152" t="s">
        <v>11</v>
      </c>
      <c r="K15" s="1152" t="s">
        <v>578</v>
      </c>
      <c r="L15" s="1152" t="s">
        <v>578</v>
      </c>
      <c r="M15" s="1152" t="s">
        <v>578</v>
      </c>
      <c r="N15" s="1152" t="s">
        <v>578</v>
      </c>
      <c r="O15" s="1152" t="s">
        <v>578</v>
      </c>
      <c r="P15" s="1152" t="s">
        <v>578</v>
      </c>
      <c r="Q15" s="1152" t="s">
        <v>578</v>
      </c>
      <c r="R15" s="1152" t="s">
        <v>578</v>
      </c>
      <c r="S15" s="1152" t="s">
        <v>578</v>
      </c>
      <c r="T15" s="1152" t="s">
        <v>578</v>
      </c>
      <c r="U15" s="1152" t="s">
        <v>578</v>
      </c>
      <c r="V15" s="1152" t="s">
        <v>700</v>
      </c>
      <c r="W15" s="1152" t="str">
        <f t="shared" si="4"/>
        <v>Heim 14  - Musterort</v>
      </c>
      <c r="X15" s="1148">
        <v>61.5</v>
      </c>
      <c r="AM15" s="1158"/>
      <c r="AN15" s="1158"/>
      <c r="AO15" s="1158"/>
      <c r="AP15" s="1158"/>
      <c r="AQ15" s="1158"/>
      <c r="AR15" s="1158"/>
      <c r="AS15" s="1158"/>
      <c r="AT15" s="1158"/>
      <c r="AU15" s="1158"/>
      <c r="AV15" s="1158"/>
      <c r="AW15" s="1158"/>
      <c r="AX15" s="1155">
        <v>36</v>
      </c>
      <c r="AY15" s="1158"/>
      <c r="AZ15" s="1156">
        <f t="shared" ca="1" si="5"/>
        <v>-37</v>
      </c>
      <c r="BA15" s="1158"/>
      <c r="BB15" s="1158"/>
      <c r="BC15" s="1158"/>
      <c r="BD15" s="1158"/>
      <c r="BE15" s="1158"/>
      <c r="BF15" s="1158"/>
      <c r="BG15" s="1158"/>
      <c r="BH15" s="1158"/>
      <c r="BI15" s="1158"/>
      <c r="BJ15" s="1158"/>
      <c r="BK15" s="1158"/>
      <c r="BL15" s="1158"/>
      <c r="BM15" s="1158"/>
      <c r="BN15" s="1158"/>
      <c r="BO15" s="1158"/>
      <c r="BP15" s="1158"/>
      <c r="BQ15" s="1158"/>
      <c r="BR15" s="1158"/>
      <c r="BS15" s="1158"/>
      <c r="BT15" s="1158"/>
      <c r="BU15" s="1158"/>
      <c r="BV15" s="1158"/>
      <c r="BW15" s="1158"/>
      <c r="BX15" s="1158"/>
      <c r="BY15" s="1158"/>
      <c r="BZ15" s="1158"/>
      <c r="CA15" s="1158"/>
      <c r="CB15" s="1158"/>
      <c r="CC15" s="1158"/>
      <c r="CD15" s="1158"/>
      <c r="CE15" s="1158"/>
      <c r="CF15" s="1158"/>
      <c r="CG15" s="1158"/>
      <c r="CH15" s="1158"/>
      <c r="CI15" s="1158"/>
      <c r="CJ15" s="1158"/>
      <c r="CK15" s="1158"/>
      <c r="CL15" s="1158"/>
      <c r="CM15" s="1158"/>
      <c r="CN15" s="1158"/>
      <c r="CO15" s="1158"/>
      <c r="CP15" s="1158"/>
      <c r="CQ15" s="1158"/>
      <c r="CR15" s="1158"/>
      <c r="CS15" s="1158"/>
      <c r="CT15" s="1158"/>
      <c r="CU15" s="1158"/>
      <c r="CV15" s="1158"/>
      <c r="CW15" s="1158"/>
      <c r="CX15" s="1158"/>
      <c r="CY15" s="1158"/>
      <c r="CZ15" s="1158"/>
      <c r="DA15" s="1158"/>
      <c r="DB15" s="1158"/>
      <c r="DC15" s="1158"/>
      <c r="DD15" s="1158"/>
      <c r="DE15" s="1158"/>
      <c r="DF15" s="1158"/>
      <c r="DG15" s="1158"/>
      <c r="DH15" s="1158"/>
      <c r="DI15" s="1158"/>
      <c r="DJ15" s="1158"/>
      <c r="DK15" s="1158"/>
      <c r="DL15" s="1158"/>
      <c r="DM15" s="1158"/>
      <c r="DN15" s="1158"/>
      <c r="DO15" s="1158"/>
      <c r="DP15" s="1158"/>
      <c r="DQ15" s="1158"/>
      <c r="DR15" s="1158"/>
      <c r="DS15" s="1158"/>
      <c r="DT15" s="1158"/>
      <c r="DU15" s="1158"/>
      <c r="DV15" s="1158"/>
      <c r="DW15" s="1158"/>
      <c r="DX15" s="1158"/>
      <c r="DY15" s="1158"/>
      <c r="DZ15" s="1158"/>
      <c r="EA15" s="1158"/>
      <c r="EB15" s="1158"/>
      <c r="EC15" s="1158"/>
      <c r="ED15" s="1158"/>
      <c r="EE15" s="1158"/>
      <c r="EF15" s="1158"/>
      <c r="EG15" s="1158"/>
      <c r="EH15" s="1158"/>
      <c r="EI15" s="1158"/>
      <c r="EJ15" s="1158"/>
      <c r="EK15" s="1158"/>
      <c r="EL15" s="1158"/>
      <c r="EM15" s="1158"/>
      <c r="EN15" s="1158"/>
      <c r="EO15" s="1158"/>
      <c r="EP15" s="1158"/>
      <c r="EQ15" s="1158"/>
      <c r="ER15" s="1158"/>
      <c r="ES15" s="1158"/>
      <c r="ET15" s="1158"/>
      <c r="EU15" s="1158"/>
      <c r="EV15" s="1158"/>
      <c r="EW15" s="1158"/>
      <c r="EX15" s="1158"/>
      <c r="EY15" s="1158"/>
      <c r="EZ15" s="1158"/>
      <c r="FA15" s="1158"/>
      <c r="FB15" s="1158"/>
      <c r="FC15" s="1158"/>
      <c r="FD15" s="1158"/>
      <c r="FE15" s="1158"/>
      <c r="FF15" s="1158"/>
      <c r="FG15" s="1158"/>
      <c r="FH15" s="1158"/>
      <c r="FI15" s="1158"/>
      <c r="FJ15" s="1158"/>
      <c r="FK15" s="1158"/>
      <c r="FL15" s="1158"/>
      <c r="FM15" s="1158"/>
      <c r="FN15" s="1158"/>
      <c r="FO15" s="1158"/>
      <c r="FP15" s="1158"/>
      <c r="FQ15" s="1158"/>
      <c r="FR15" s="1158"/>
      <c r="FS15" s="1158"/>
      <c r="FT15" s="1158"/>
      <c r="FU15" s="1158"/>
      <c r="FV15" s="1158"/>
      <c r="FW15" s="1158"/>
      <c r="FX15" s="1158"/>
      <c r="FY15" s="1158"/>
      <c r="FZ15" s="1158"/>
      <c r="GA15" s="1158"/>
      <c r="GB15" s="1158"/>
      <c r="GC15" s="1158"/>
      <c r="GD15" s="1158"/>
      <c r="GE15" s="1158"/>
      <c r="GF15" s="1158"/>
      <c r="GG15" s="1158"/>
      <c r="GH15" s="1158"/>
      <c r="GI15" s="1158"/>
      <c r="GJ15" s="1158"/>
      <c r="GK15" s="1158"/>
      <c r="GL15" s="1158"/>
      <c r="GM15" s="1158"/>
      <c r="GN15" s="1158"/>
      <c r="GO15" s="1158"/>
      <c r="GP15" s="1158"/>
      <c r="GQ15" s="1158"/>
      <c r="GR15" s="1158"/>
      <c r="GS15" s="1158"/>
      <c r="GT15" s="1158"/>
      <c r="GU15" s="1158"/>
      <c r="GV15" s="1158"/>
      <c r="GW15" s="1158"/>
      <c r="GX15" s="1158"/>
      <c r="GY15" s="1158"/>
      <c r="GZ15" s="1158"/>
      <c r="HA15" s="1158"/>
      <c r="HB15" s="1158"/>
      <c r="HC15" s="1158"/>
      <c r="HD15" s="1158"/>
      <c r="HE15" s="1158"/>
      <c r="HF15" s="1158"/>
      <c r="HG15" s="1158"/>
      <c r="HH15" s="1158"/>
      <c r="HI15" s="1158"/>
      <c r="HJ15" s="1158"/>
      <c r="HK15" s="1158"/>
      <c r="HL15" s="1158"/>
      <c r="HM15" s="1158"/>
      <c r="HN15" s="1158"/>
      <c r="HO15" s="1158"/>
      <c r="HP15" s="1158"/>
      <c r="HQ15" s="1158"/>
      <c r="HR15" s="1158"/>
      <c r="HS15" s="1158"/>
      <c r="HT15" s="1158"/>
      <c r="HU15" s="1158"/>
      <c r="HV15" s="1158"/>
      <c r="HW15" s="1158"/>
      <c r="HX15" s="1158"/>
      <c r="HY15" s="1158"/>
      <c r="HZ15" s="1158"/>
      <c r="IA15" s="1158"/>
      <c r="IB15" s="1158"/>
      <c r="IC15" s="1158"/>
      <c r="ID15" s="1158"/>
      <c r="IE15" s="1158"/>
      <c r="IF15" s="1158"/>
      <c r="IG15" s="1158"/>
      <c r="IH15" s="1158"/>
      <c r="II15" s="1158"/>
      <c r="IJ15" s="1158"/>
      <c r="IK15" s="1158"/>
      <c r="IL15" s="1158"/>
      <c r="IM15" s="1158"/>
      <c r="IN15" s="1158"/>
      <c r="IO15" s="1158"/>
      <c r="IP15" s="1158"/>
      <c r="IQ15" s="1158"/>
      <c r="IR15" s="1158"/>
      <c r="IS15" s="1158"/>
      <c r="IT15" s="1158"/>
      <c r="IU15" s="1158"/>
      <c r="IV15" s="1158"/>
      <c r="IW15" s="1158"/>
      <c r="IX15" s="1158"/>
      <c r="IY15" s="1158"/>
      <c r="IZ15" s="1158"/>
      <c r="JA15" s="1158"/>
      <c r="JB15" s="1158"/>
      <c r="JC15" s="1158"/>
      <c r="JD15" s="1158"/>
      <c r="JE15" s="1158"/>
      <c r="JF15" s="1158"/>
      <c r="JG15" s="1158"/>
      <c r="JH15" s="1158"/>
      <c r="JI15" s="1158"/>
      <c r="JJ15" s="1158"/>
      <c r="JK15" s="1158"/>
      <c r="JL15" s="1158"/>
      <c r="JM15" s="1158"/>
      <c r="JN15" s="1158"/>
      <c r="JO15" s="1158"/>
      <c r="JP15" s="1158"/>
      <c r="JQ15" s="1158"/>
      <c r="JR15" s="1158"/>
      <c r="JS15" s="1158"/>
      <c r="JT15" s="1158"/>
      <c r="JU15" s="1158"/>
      <c r="JV15" s="1158"/>
      <c r="JW15" s="1158"/>
      <c r="JX15" s="1158"/>
      <c r="JY15" s="1158"/>
      <c r="JZ15" s="1158"/>
      <c r="KA15" s="1158"/>
      <c r="KB15" s="1158"/>
      <c r="KC15" s="1158"/>
      <c r="KD15" s="1158"/>
      <c r="KE15" s="1158"/>
      <c r="KF15" s="1158"/>
      <c r="KG15" s="1158"/>
      <c r="KH15" s="1158"/>
      <c r="KI15" s="1158"/>
      <c r="KJ15" s="1158"/>
      <c r="KK15" s="1158"/>
      <c r="KL15" s="1158"/>
      <c r="KM15" s="1158"/>
      <c r="KN15" s="1158"/>
      <c r="KO15" s="1158"/>
      <c r="KP15" s="1158"/>
      <c r="KQ15" s="1158"/>
      <c r="KR15" s="1158"/>
      <c r="KS15" s="1158"/>
      <c r="KT15" s="1158"/>
      <c r="KU15" s="1158"/>
      <c r="KV15" s="1158"/>
      <c r="KW15" s="1158"/>
      <c r="KX15" s="1158"/>
      <c r="KY15" s="1158"/>
      <c r="KZ15" s="1158"/>
      <c r="LA15" s="1158"/>
      <c r="LB15" s="1158"/>
      <c r="LC15" s="1158"/>
      <c r="LD15" s="1158"/>
      <c r="LE15" s="1158"/>
      <c r="LF15" s="1158"/>
      <c r="LG15" s="1158"/>
      <c r="LH15" s="1158"/>
      <c r="LI15" s="1158"/>
      <c r="LJ15" s="1158"/>
      <c r="LK15" s="1158"/>
      <c r="LL15" s="1158"/>
      <c r="LM15" s="1158"/>
      <c r="LN15" s="1158"/>
      <c r="LO15" s="1158"/>
      <c r="LP15" s="1158"/>
      <c r="LQ15" s="1158"/>
      <c r="LR15" s="1158"/>
      <c r="LS15" s="1158"/>
      <c r="LT15" s="1158"/>
      <c r="LU15" s="1158"/>
      <c r="LV15" s="1158"/>
      <c r="LW15" s="1158"/>
      <c r="LX15" s="1158"/>
      <c r="LY15" s="1158"/>
      <c r="LZ15" s="1158"/>
      <c r="MA15" s="1158"/>
      <c r="MB15" s="1158"/>
      <c r="MC15" s="1158"/>
      <c r="MD15" s="1158"/>
      <c r="ME15" s="1158"/>
      <c r="MF15" s="1158"/>
      <c r="MG15" s="1158"/>
      <c r="MH15" s="1158"/>
      <c r="MI15" s="1158"/>
      <c r="MJ15" s="1158"/>
      <c r="MK15" s="1158"/>
      <c r="ML15" s="1158"/>
      <c r="MM15" s="1158"/>
      <c r="MN15" s="1158"/>
      <c r="MO15" s="1158"/>
      <c r="MP15" s="1158"/>
      <c r="MQ15" s="1158"/>
      <c r="MR15" s="1158"/>
      <c r="MS15" s="1158"/>
      <c r="MT15" s="1158"/>
      <c r="MU15" s="1158"/>
      <c r="MV15" s="1158"/>
      <c r="MW15" s="1158"/>
      <c r="MX15" s="1158"/>
      <c r="MY15" s="1158"/>
      <c r="MZ15" s="1158"/>
      <c r="NA15" s="1158"/>
      <c r="NB15" s="1158"/>
      <c r="NC15" s="1158"/>
      <c r="ND15" s="1158"/>
      <c r="NE15" s="1158"/>
      <c r="NF15" s="1158"/>
      <c r="NG15" s="1158"/>
      <c r="NH15" s="1158"/>
      <c r="NI15" s="1158"/>
      <c r="NJ15" s="1158"/>
      <c r="NK15" s="1158"/>
      <c r="NL15" s="1158"/>
      <c r="NM15" s="1158"/>
      <c r="NN15" s="1158"/>
      <c r="NO15" s="1158"/>
      <c r="NP15" s="1158"/>
      <c r="NQ15" s="1158"/>
      <c r="NR15" s="1158"/>
      <c r="NS15" s="1158"/>
      <c r="NT15" s="1158"/>
      <c r="NU15" s="1158"/>
      <c r="NV15" s="1158"/>
      <c r="NW15" s="1158"/>
      <c r="NX15" s="1158"/>
      <c r="NY15" s="1158"/>
      <c r="NZ15" s="1158"/>
      <c r="OA15" s="1158"/>
      <c r="OB15" s="1158"/>
      <c r="OC15" s="1158"/>
      <c r="OD15" s="1158"/>
      <c r="OE15" s="1158"/>
      <c r="OF15" s="1158"/>
      <c r="OG15" s="1158"/>
      <c r="OH15" s="1158"/>
      <c r="OI15" s="1158"/>
      <c r="OJ15" s="1158"/>
      <c r="OK15" s="1158"/>
      <c r="OL15" s="1158"/>
      <c r="OM15" s="1158"/>
      <c r="ON15" s="1158"/>
      <c r="OO15" s="1158"/>
      <c r="OP15" s="1158"/>
      <c r="OQ15" s="1158"/>
      <c r="OR15" s="1158"/>
      <c r="OS15" s="1158"/>
      <c r="OT15" s="1158"/>
      <c r="OU15" s="1158"/>
      <c r="OV15" s="1158"/>
      <c r="OW15" s="1158"/>
      <c r="OX15" s="1158"/>
      <c r="OY15" s="1158"/>
      <c r="OZ15" s="1158"/>
      <c r="PA15" s="1158"/>
      <c r="PB15" s="1158"/>
      <c r="PC15" s="1158"/>
      <c r="PD15" s="1158"/>
      <c r="PE15" s="1158"/>
      <c r="PF15" s="1158"/>
      <c r="PG15" s="1158"/>
      <c r="PH15" s="1158"/>
      <c r="PI15" s="1158"/>
      <c r="PJ15" s="1158"/>
      <c r="PK15" s="1158"/>
    </row>
    <row r="16" spans="1:427" s="1150" customFormat="1" ht="15" customHeight="1" x14ac:dyDescent="0.35">
      <c r="A16" s="1182" t="s">
        <v>3176</v>
      </c>
      <c r="B16" s="1182">
        <f t="shared" ca="1" si="1"/>
        <v>7013</v>
      </c>
      <c r="C16" s="1182" t="s">
        <v>3380</v>
      </c>
      <c r="D16" s="1182" t="s">
        <v>3381</v>
      </c>
      <c r="E16" s="1151">
        <v>2016</v>
      </c>
      <c r="F16" s="1183">
        <f t="shared" ca="1" si="2"/>
        <v>147</v>
      </c>
      <c r="G16" s="1149">
        <f t="shared" ca="1" si="3"/>
        <v>1022</v>
      </c>
      <c r="H16" s="1148">
        <v>61.5</v>
      </c>
      <c r="I16" s="1152">
        <f>Einstellungen!$E$11</f>
        <v>365</v>
      </c>
      <c r="J16" s="1152" t="s">
        <v>11</v>
      </c>
      <c r="K16" s="1152" t="s">
        <v>578</v>
      </c>
      <c r="L16" s="1152" t="s">
        <v>578</v>
      </c>
      <c r="M16" s="1152" t="s">
        <v>578</v>
      </c>
      <c r="N16" s="1152" t="s">
        <v>578</v>
      </c>
      <c r="O16" s="1152" t="s">
        <v>578</v>
      </c>
      <c r="P16" s="1152" t="s">
        <v>578</v>
      </c>
      <c r="Q16" s="1152" t="s">
        <v>578</v>
      </c>
      <c r="R16" s="1152" t="s">
        <v>578</v>
      </c>
      <c r="S16" s="1152" t="s">
        <v>578</v>
      </c>
      <c r="T16" s="1152" t="s">
        <v>578</v>
      </c>
      <c r="U16" s="1152" t="s">
        <v>578</v>
      </c>
      <c r="V16" s="1152" t="s">
        <v>700</v>
      </c>
      <c r="W16" s="1152" t="str">
        <f t="shared" si="4"/>
        <v>Heim 15  - Musterort</v>
      </c>
      <c r="X16" s="1148">
        <v>61.5</v>
      </c>
      <c r="AM16" s="1158"/>
      <c r="AN16" s="1158"/>
      <c r="AO16" s="1158"/>
      <c r="AP16" s="1158"/>
      <c r="AQ16" s="1158"/>
      <c r="AR16" s="1158"/>
      <c r="AS16" s="1158"/>
      <c r="AT16" s="1158"/>
      <c r="AU16" s="1158"/>
      <c r="AV16" s="1158"/>
      <c r="AW16" s="1158"/>
      <c r="AX16" s="1155">
        <v>61</v>
      </c>
      <c r="AY16" s="1158"/>
      <c r="AZ16" s="1156">
        <f t="shared" ca="1" si="5"/>
        <v>-86</v>
      </c>
      <c r="BA16" s="1158"/>
      <c r="BB16" s="1158"/>
      <c r="BC16" s="1158"/>
      <c r="BD16" s="1158"/>
      <c r="BE16" s="1158"/>
      <c r="BF16" s="1158"/>
      <c r="BG16" s="1158"/>
      <c r="BH16" s="1158"/>
      <c r="BI16" s="1158"/>
      <c r="BJ16" s="1158"/>
      <c r="BK16" s="1158"/>
      <c r="BL16" s="1158"/>
      <c r="BM16" s="1158"/>
      <c r="BN16" s="1158"/>
      <c r="BO16" s="1158"/>
      <c r="BP16" s="1158"/>
      <c r="BQ16" s="1158"/>
      <c r="BR16" s="1158"/>
      <c r="BS16" s="1158"/>
      <c r="BT16" s="1158"/>
      <c r="BU16" s="1158"/>
      <c r="BV16" s="1158"/>
      <c r="BW16" s="1158"/>
      <c r="BX16" s="1158"/>
      <c r="BY16" s="1158"/>
      <c r="BZ16" s="1158"/>
      <c r="CA16" s="1158"/>
      <c r="CB16" s="1158"/>
      <c r="CC16" s="1158"/>
      <c r="CD16" s="1158"/>
      <c r="CE16" s="1158"/>
      <c r="CF16" s="1158"/>
      <c r="CG16" s="1158"/>
      <c r="CH16" s="1158"/>
      <c r="CI16" s="1158"/>
      <c r="CJ16" s="1158"/>
      <c r="CK16" s="1158"/>
      <c r="CL16" s="1158"/>
      <c r="CM16" s="1158"/>
      <c r="CN16" s="1158"/>
      <c r="CO16" s="1158"/>
      <c r="CP16" s="1158"/>
      <c r="CQ16" s="1158"/>
      <c r="CR16" s="1158"/>
      <c r="CS16" s="1158"/>
      <c r="CT16" s="1158"/>
      <c r="CU16" s="1158"/>
      <c r="CV16" s="1158"/>
      <c r="CW16" s="1158"/>
      <c r="CX16" s="1158"/>
      <c r="CY16" s="1158"/>
      <c r="CZ16" s="1158"/>
      <c r="DA16" s="1158"/>
      <c r="DB16" s="1158"/>
      <c r="DC16" s="1158"/>
      <c r="DD16" s="1158"/>
      <c r="DE16" s="1158"/>
      <c r="DF16" s="1158"/>
      <c r="DG16" s="1158"/>
      <c r="DH16" s="1158"/>
      <c r="DI16" s="1158"/>
      <c r="DJ16" s="1158"/>
      <c r="DK16" s="1158"/>
      <c r="DL16" s="1158"/>
      <c r="DM16" s="1158"/>
      <c r="DN16" s="1158"/>
      <c r="DO16" s="1158"/>
      <c r="DP16" s="1158"/>
      <c r="DQ16" s="1158"/>
      <c r="DR16" s="1158"/>
      <c r="DS16" s="1158"/>
      <c r="DT16" s="1158"/>
      <c r="DU16" s="1158"/>
      <c r="DV16" s="1158"/>
      <c r="DW16" s="1158"/>
      <c r="DX16" s="1158"/>
      <c r="DY16" s="1158"/>
      <c r="DZ16" s="1158"/>
      <c r="EA16" s="1158"/>
      <c r="EB16" s="1158"/>
      <c r="EC16" s="1158"/>
      <c r="ED16" s="1158"/>
      <c r="EE16" s="1158"/>
      <c r="EF16" s="1158"/>
      <c r="EG16" s="1158"/>
      <c r="EH16" s="1158"/>
      <c r="EI16" s="1158"/>
      <c r="EJ16" s="1158"/>
      <c r="EK16" s="1158"/>
      <c r="EL16" s="1158"/>
      <c r="EM16" s="1158"/>
      <c r="EN16" s="1158"/>
      <c r="EO16" s="1158"/>
      <c r="EP16" s="1158"/>
      <c r="EQ16" s="1158"/>
      <c r="ER16" s="1158"/>
      <c r="ES16" s="1158"/>
      <c r="ET16" s="1158"/>
      <c r="EU16" s="1158"/>
      <c r="EV16" s="1158"/>
      <c r="EW16" s="1158"/>
      <c r="EX16" s="1158"/>
      <c r="EY16" s="1158"/>
      <c r="EZ16" s="1158"/>
      <c r="FA16" s="1158"/>
      <c r="FB16" s="1158"/>
      <c r="FC16" s="1158"/>
      <c r="FD16" s="1158"/>
      <c r="FE16" s="1158"/>
      <c r="FF16" s="1158"/>
      <c r="FG16" s="1158"/>
      <c r="FH16" s="1158"/>
      <c r="FI16" s="1158"/>
      <c r="FJ16" s="1158"/>
      <c r="FK16" s="1158"/>
      <c r="FL16" s="1158"/>
      <c r="FM16" s="1158"/>
      <c r="FN16" s="1158"/>
      <c r="FO16" s="1158"/>
      <c r="FP16" s="1158"/>
      <c r="FQ16" s="1158"/>
      <c r="FR16" s="1158"/>
      <c r="FS16" s="1158"/>
      <c r="FT16" s="1158"/>
      <c r="FU16" s="1158"/>
      <c r="FV16" s="1158"/>
      <c r="FW16" s="1158"/>
      <c r="FX16" s="1158"/>
      <c r="FY16" s="1158"/>
      <c r="FZ16" s="1158"/>
      <c r="GA16" s="1158"/>
      <c r="GB16" s="1158"/>
      <c r="GC16" s="1158"/>
      <c r="GD16" s="1158"/>
      <c r="GE16" s="1158"/>
      <c r="GF16" s="1158"/>
      <c r="GG16" s="1158"/>
      <c r="GH16" s="1158"/>
      <c r="GI16" s="1158"/>
      <c r="GJ16" s="1158"/>
      <c r="GK16" s="1158"/>
      <c r="GL16" s="1158"/>
      <c r="GM16" s="1158"/>
      <c r="GN16" s="1158"/>
      <c r="GO16" s="1158"/>
      <c r="GP16" s="1158"/>
      <c r="GQ16" s="1158"/>
      <c r="GR16" s="1158"/>
      <c r="GS16" s="1158"/>
      <c r="GT16" s="1158"/>
      <c r="GU16" s="1158"/>
      <c r="GV16" s="1158"/>
      <c r="GW16" s="1158"/>
      <c r="GX16" s="1158"/>
      <c r="GY16" s="1158"/>
      <c r="GZ16" s="1158"/>
      <c r="HA16" s="1158"/>
      <c r="HB16" s="1158"/>
      <c r="HC16" s="1158"/>
      <c r="HD16" s="1158"/>
      <c r="HE16" s="1158"/>
      <c r="HF16" s="1158"/>
      <c r="HG16" s="1158"/>
      <c r="HH16" s="1158"/>
      <c r="HI16" s="1158"/>
      <c r="HJ16" s="1158"/>
      <c r="HK16" s="1158"/>
      <c r="HL16" s="1158"/>
      <c r="HM16" s="1158"/>
      <c r="HN16" s="1158"/>
      <c r="HO16" s="1158"/>
      <c r="HP16" s="1158"/>
      <c r="HQ16" s="1158"/>
      <c r="HR16" s="1158"/>
      <c r="HS16" s="1158"/>
      <c r="HT16" s="1158"/>
      <c r="HU16" s="1158"/>
      <c r="HV16" s="1158"/>
      <c r="HW16" s="1158"/>
      <c r="HX16" s="1158"/>
      <c r="HY16" s="1158"/>
      <c r="HZ16" s="1158"/>
      <c r="IA16" s="1158"/>
      <c r="IB16" s="1158"/>
      <c r="IC16" s="1158"/>
      <c r="ID16" s="1158"/>
      <c r="IE16" s="1158"/>
      <c r="IF16" s="1158"/>
      <c r="IG16" s="1158"/>
      <c r="IH16" s="1158"/>
      <c r="II16" s="1158"/>
      <c r="IJ16" s="1158"/>
      <c r="IK16" s="1158"/>
      <c r="IL16" s="1158"/>
      <c r="IM16" s="1158"/>
      <c r="IN16" s="1158"/>
      <c r="IO16" s="1158"/>
      <c r="IP16" s="1158"/>
      <c r="IQ16" s="1158"/>
      <c r="IR16" s="1158"/>
      <c r="IS16" s="1158"/>
      <c r="IT16" s="1158"/>
      <c r="IU16" s="1158"/>
      <c r="IV16" s="1158"/>
      <c r="IW16" s="1158"/>
      <c r="IX16" s="1158"/>
      <c r="IY16" s="1158"/>
      <c r="IZ16" s="1158"/>
      <c r="JA16" s="1158"/>
      <c r="JB16" s="1158"/>
      <c r="JC16" s="1158"/>
      <c r="JD16" s="1158"/>
      <c r="JE16" s="1158"/>
      <c r="JF16" s="1158"/>
      <c r="JG16" s="1158"/>
      <c r="JH16" s="1158"/>
      <c r="JI16" s="1158"/>
      <c r="JJ16" s="1158"/>
      <c r="JK16" s="1158"/>
      <c r="JL16" s="1158"/>
      <c r="JM16" s="1158"/>
      <c r="JN16" s="1158"/>
      <c r="JO16" s="1158"/>
      <c r="JP16" s="1158"/>
      <c r="JQ16" s="1158"/>
      <c r="JR16" s="1158"/>
      <c r="JS16" s="1158"/>
      <c r="JT16" s="1158"/>
      <c r="JU16" s="1158"/>
      <c r="JV16" s="1158"/>
      <c r="JW16" s="1158"/>
      <c r="JX16" s="1158"/>
      <c r="JY16" s="1158"/>
      <c r="JZ16" s="1158"/>
      <c r="KA16" s="1158"/>
      <c r="KB16" s="1158"/>
      <c r="KC16" s="1158"/>
      <c r="KD16" s="1158"/>
      <c r="KE16" s="1158"/>
      <c r="KF16" s="1158"/>
      <c r="KG16" s="1158"/>
      <c r="KH16" s="1158"/>
      <c r="KI16" s="1158"/>
      <c r="KJ16" s="1158"/>
      <c r="KK16" s="1158"/>
      <c r="KL16" s="1158"/>
      <c r="KM16" s="1158"/>
      <c r="KN16" s="1158"/>
      <c r="KO16" s="1158"/>
      <c r="KP16" s="1158"/>
      <c r="KQ16" s="1158"/>
      <c r="KR16" s="1158"/>
      <c r="KS16" s="1158"/>
      <c r="KT16" s="1158"/>
      <c r="KU16" s="1158"/>
      <c r="KV16" s="1158"/>
      <c r="KW16" s="1158"/>
      <c r="KX16" s="1158"/>
      <c r="KY16" s="1158"/>
      <c r="KZ16" s="1158"/>
      <c r="LA16" s="1158"/>
      <c r="LB16" s="1158"/>
      <c r="LC16" s="1158"/>
      <c r="LD16" s="1158"/>
      <c r="LE16" s="1158"/>
      <c r="LF16" s="1158"/>
      <c r="LG16" s="1158"/>
      <c r="LH16" s="1158"/>
      <c r="LI16" s="1158"/>
      <c r="LJ16" s="1158"/>
      <c r="LK16" s="1158"/>
      <c r="LL16" s="1158"/>
      <c r="LM16" s="1158"/>
      <c r="LN16" s="1158"/>
      <c r="LO16" s="1158"/>
      <c r="LP16" s="1158"/>
      <c r="LQ16" s="1158"/>
      <c r="LR16" s="1158"/>
      <c r="LS16" s="1158"/>
      <c r="LT16" s="1158"/>
      <c r="LU16" s="1158"/>
      <c r="LV16" s="1158"/>
      <c r="LW16" s="1158"/>
      <c r="LX16" s="1158"/>
      <c r="LY16" s="1158"/>
      <c r="LZ16" s="1158"/>
      <c r="MA16" s="1158"/>
      <c r="MB16" s="1158"/>
      <c r="MC16" s="1158"/>
      <c r="MD16" s="1158"/>
      <c r="ME16" s="1158"/>
      <c r="MF16" s="1158"/>
      <c r="MG16" s="1158"/>
      <c r="MH16" s="1158"/>
      <c r="MI16" s="1158"/>
      <c r="MJ16" s="1158"/>
      <c r="MK16" s="1158"/>
      <c r="ML16" s="1158"/>
      <c r="MM16" s="1158"/>
      <c r="MN16" s="1158"/>
      <c r="MO16" s="1158"/>
      <c r="MP16" s="1158"/>
      <c r="MQ16" s="1158"/>
      <c r="MR16" s="1158"/>
      <c r="MS16" s="1158"/>
      <c r="MT16" s="1158"/>
      <c r="MU16" s="1158"/>
      <c r="MV16" s="1158"/>
      <c r="MW16" s="1158"/>
      <c r="MX16" s="1158"/>
      <c r="MY16" s="1158"/>
      <c r="MZ16" s="1158"/>
      <c r="NA16" s="1158"/>
      <c r="NB16" s="1158"/>
      <c r="NC16" s="1158"/>
      <c r="ND16" s="1158"/>
      <c r="NE16" s="1158"/>
      <c r="NF16" s="1158"/>
      <c r="NG16" s="1158"/>
      <c r="NH16" s="1158"/>
      <c r="NI16" s="1158"/>
      <c r="NJ16" s="1158"/>
      <c r="NK16" s="1158"/>
      <c r="NL16" s="1158"/>
      <c r="NM16" s="1158"/>
      <c r="NN16" s="1158"/>
      <c r="NO16" s="1158"/>
      <c r="NP16" s="1158"/>
      <c r="NQ16" s="1158"/>
      <c r="NR16" s="1158"/>
      <c r="NS16" s="1158"/>
      <c r="NT16" s="1158"/>
      <c r="NU16" s="1158"/>
      <c r="NV16" s="1158"/>
      <c r="NW16" s="1158"/>
      <c r="NX16" s="1158"/>
      <c r="NY16" s="1158"/>
      <c r="NZ16" s="1158"/>
      <c r="OA16" s="1158"/>
      <c r="OB16" s="1158"/>
      <c r="OC16" s="1158"/>
      <c r="OD16" s="1158"/>
      <c r="OE16" s="1158"/>
      <c r="OF16" s="1158"/>
      <c r="OG16" s="1158"/>
      <c r="OH16" s="1158"/>
      <c r="OI16" s="1158"/>
      <c r="OJ16" s="1158"/>
      <c r="OK16" s="1158"/>
      <c r="OL16" s="1158"/>
      <c r="OM16" s="1158"/>
      <c r="ON16" s="1158"/>
      <c r="OO16" s="1158"/>
      <c r="OP16" s="1158"/>
      <c r="OQ16" s="1158"/>
      <c r="OR16" s="1158"/>
      <c r="OS16" s="1158"/>
      <c r="OT16" s="1158"/>
      <c r="OU16" s="1158"/>
      <c r="OV16" s="1158"/>
      <c r="OW16" s="1158"/>
      <c r="OX16" s="1158"/>
      <c r="OY16" s="1158"/>
      <c r="OZ16" s="1158"/>
      <c r="PA16" s="1158"/>
      <c r="PB16" s="1158"/>
      <c r="PC16" s="1158"/>
      <c r="PD16" s="1158"/>
      <c r="PE16" s="1158"/>
      <c r="PF16" s="1158"/>
      <c r="PG16" s="1158"/>
      <c r="PH16" s="1158"/>
      <c r="PI16" s="1158"/>
      <c r="PJ16" s="1158"/>
      <c r="PK16" s="1158"/>
    </row>
    <row r="17" spans="1:427" s="1150" customFormat="1" ht="15" customHeight="1" x14ac:dyDescent="0.35">
      <c r="A17" s="1182" t="s">
        <v>3177</v>
      </c>
      <c r="B17" s="1182">
        <f t="shared" ca="1" si="1"/>
        <v>1725</v>
      </c>
      <c r="C17" s="1182" t="s">
        <v>3380</v>
      </c>
      <c r="D17" s="1182" t="s">
        <v>3381</v>
      </c>
      <c r="E17" s="1151">
        <v>2016</v>
      </c>
      <c r="F17" s="1183">
        <f t="shared" ca="1" si="2"/>
        <v>95</v>
      </c>
      <c r="G17" s="1149">
        <f t="shared" ca="1" si="3"/>
        <v>3525</v>
      </c>
      <c r="H17" s="1148">
        <v>61.25</v>
      </c>
      <c r="I17" s="1152">
        <f>Einstellungen!$E$11</f>
        <v>365</v>
      </c>
      <c r="J17" s="1152" t="s">
        <v>11</v>
      </c>
      <c r="K17" s="1152" t="s">
        <v>578</v>
      </c>
      <c r="L17" s="1152" t="s">
        <v>578</v>
      </c>
      <c r="M17" s="1152" t="s">
        <v>578</v>
      </c>
      <c r="N17" s="1152" t="s">
        <v>578</v>
      </c>
      <c r="O17" s="1152" t="s">
        <v>578</v>
      </c>
      <c r="P17" s="1152" t="s">
        <v>578</v>
      </c>
      <c r="Q17" s="1152" t="s">
        <v>578</v>
      </c>
      <c r="R17" s="1152" t="s">
        <v>578</v>
      </c>
      <c r="S17" s="1152" t="s">
        <v>578</v>
      </c>
      <c r="T17" s="1152" t="s">
        <v>578</v>
      </c>
      <c r="U17" s="1152" t="s">
        <v>578</v>
      </c>
      <c r="V17" s="1152" t="s">
        <v>700</v>
      </c>
      <c r="W17" s="1152" t="str">
        <f t="shared" si="4"/>
        <v>Heim 16  - Musterort</v>
      </c>
      <c r="X17" s="1148">
        <v>61.25</v>
      </c>
      <c r="AM17" s="1158"/>
      <c r="AN17" s="1158"/>
      <c r="AO17" s="1158"/>
      <c r="AP17" s="1158"/>
      <c r="AQ17" s="1158"/>
      <c r="AR17" s="1158"/>
      <c r="AS17" s="1158"/>
      <c r="AT17" s="1158"/>
      <c r="AU17" s="1158"/>
      <c r="AV17" s="1158"/>
      <c r="AW17" s="1158"/>
      <c r="AX17" s="1155">
        <v>75</v>
      </c>
      <c r="AY17" s="1158"/>
      <c r="AZ17" s="1156">
        <f t="shared" ca="1" si="5"/>
        <v>-20</v>
      </c>
      <c r="BA17" s="1158"/>
      <c r="BB17" s="1158"/>
      <c r="BC17" s="1158"/>
      <c r="BD17" s="1158"/>
      <c r="BE17" s="1158"/>
      <c r="BF17" s="1158"/>
      <c r="BG17" s="1158"/>
      <c r="BH17" s="1158"/>
      <c r="BI17" s="1158"/>
      <c r="BJ17" s="1158"/>
      <c r="BK17" s="1158"/>
      <c r="BL17" s="1158"/>
      <c r="BM17" s="1158"/>
      <c r="BN17" s="1158"/>
      <c r="BO17" s="1158"/>
      <c r="BP17" s="1158"/>
      <c r="BQ17" s="1158"/>
      <c r="BR17" s="1158"/>
      <c r="BS17" s="1158"/>
      <c r="BT17" s="1158"/>
      <c r="BU17" s="1158"/>
      <c r="BV17" s="1158"/>
      <c r="BW17" s="1158"/>
      <c r="BX17" s="1158"/>
      <c r="BY17" s="1158"/>
      <c r="BZ17" s="1158"/>
      <c r="CA17" s="1158"/>
      <c r="CB17" s="1158"/>
      <c r="CC17" s="1158"/>
      <c r="CD17" s="1158"/>
      <c r="CE17" s="1158"/>
      <c r="CF17" s="1158"/>
      <c r="CG17" s="1158"/>
      <c r="CH17" s="1158"/>
      <c r="CI17" s="1158"/>
      <c r="CJ17" s="1158"/>
      <c r="CK17" s="1158"/>
      <c r="CL17" s="1158"/>
      <c r="CM17" s="1158"/>
      <c r="CN17" s="1158"/>
      <c r="CO17" s="1158"/>
      <c r="CP17" s="1158"/>
      <c r="CQ17" s="1158"/>
      <c r="CR17" s="1158"/>
      <c r="CS17" s="1158"/>
      <c r="CT17" s="1158"/>
      <c r="CU17" s="1158"/>
      <c r="CV17" s="1158"/>
      <c r="CW17" s="1158"/>
      <c r="CX17" s="1158"/>
      <c r="CY17" s="1158"/>
      <c r="CZ17" s="1158"/>
      <c r="DA17" s="1158"/>
      <c r="DB17" s="1158"/>
      <c r="DC17" s="1158"/>
      <c r="DD17" s="1158"/>
      <c r="DE17" s="1158"/>
      <c r="DF17" s="1158"/>
      <c r="DG17" s="1158"/>
      <c r="DH17" s="1158"/>
      <c r="DI17" s="1158"/>
      <c r="DJ17" s="1158"/>
      <c r="DK17" s="1158"/>
      <c r="DL17" s="1158"/>
      <c r="DM17" s="1158"/>
      <c r="DN17" s="1158"/>
      <c r="DO17" s="1158"/>
      <c r="DP17" s="1158"/>
      <c r="DQ17" s="1158"/>
      <c r="DR17" s="1158"/>
      <c r="DS17" s="1158"/>
      <c r="DT17" s="1158"/>
      <c r="DU17" s="1158"/>
      <c r="DV17" s="1158"/>
      <c r="DW17" s="1158"/>
      <c r="DX17" s="1158"/>
      <c r="DY17" s="1158"/>
      <c r="DZ17" s="1158"/>
      <c r="EA17" s="1158"/>
      <c r="EB17" s="1158"/>
      <c r="EC17" s="1158"/>
      <c r="ED17" s="1158"/>
      <c r="EE17" s="1158"/>
      <c r="EF17" s="1158"/>
      <c r="EG17" s="1158"/>
      <c r="EH17" s="1158"/>
      <c r="EI17" s="1158"/>
      <c r="EJ17" s="1158"/>
      <c r="EK17" s="1158"/>
      <c r="EL17" s="1158"/>
      <c r="EM17" s="1158"/>
      <c r="EN17" s="1158"/>
      <c r="EO17" s="1158"/>
      <c r="EP17" s="1158"/>
      <c r="EQ17" s="1158"/>
      <c r="ER17" s="1158"/>
      <c r="ES17" s="1158"/>
      <c r="ET17" s="1158"/>
      <c r="EU17" s="1158"/>
      <c r="EV17" s="1158"/>
      <c r="EW17" s="1158"/>
      <c r="EX17" s="1158"/>
      <c r="EY17" s="1158"/>
      <c r="EZ17" s="1158"/>
      <c r="FA17" s="1158"/>
      <c r="FB17" s="1158"/>
      <c r="FC17" s="1158"/>
      <c r="FD17" s="1158"/>
      <c r="FE17" s="1158"/>
      <c r="FF17" s="1158"/>
      <c r="FG17" s="1158"/>
      <c r="FH17" s="1158"/>
      <c r="FI17" s="1158"/>
      <c r="FJ17" s="1158"/>
      <c r="FK17" s="1158"/>
      <c r="FL17" s="1158"/>
      <c r="FM17" s="1158"/>
      <c r="FN17" s="1158"/>
      <c r="FO17" s="1158"/>
      <c r="FP17" s="1158"/>
      <c r="FQ17" s="1158"/>
      <c r="FR17" s="1158"/>
      <c r="FS17" s="1158"/>
      <c r="FT17" s="1158"/>
      <c r="FU17" s="1158"/>
      <c r="FV17" s="1158"/>
      <c r="FW17" s="1158"/>
      <c r="FX17" s="1158"/>
      <c r="FY17" s="1158"/>
      <c r="FZ17" s="1158"/>
      <c r="GA17" s="1158"/>
      <c r="GB17" s="1158"/>
      <c r="GC17" s="1158"/>
      <c r="GD17" s="1158"/>
      <c r="GE17" s="1158"/>
      <c r="GF17" s="1158"/>
      <c r="GG17" s="1158"/>
      <c r="GH17" s="1158"/>
      <c r="GI17" s="1158"/>
      <c r="GJ17" s="1158"/>
      <c r="GK17" s="1158"/>
      <c r="GL17" s="1158"/>
      <c r="GM17" s="1158"/>
      <c r="GN17" s="1158"/>
      <c r="GO17" s="1158"/>
      <c r="GP17" s="1158"/>
      <c r="GQ17" s="1158"/>
      <c r="GR17" s="1158"/>
      <c r="GS17" s="1158"/>
      <c r="GT17" s="1158"/>
      <c r="GU17" s="1158"/>
      <c r="GV17" s="1158"/>
      <c r="GW17" s="1158"/>
      <c r="GX17" s="1158"/>
      <c r="GY17" s="1158"/>
      <c r="GZ17" s="1158"/>
      <c r="HA17" s="1158"/>
      <c r="HB17" s="1158"/>
      <c r="HC17" s="1158"/>
      <c r="HD17" s="1158"/>
      <c r="HE17" s="1158"/>
      <c r="HF17" s="1158"/>
      <c r="HG17" s="1158"/>
      <c r="HH17" s="1158"/>
      <c r="HI17" s="1158"/>
      <c r="HJ17" s="1158"/>
      <c r="HK17" s="1158"/>
      <c r="HL17" s="1158"/>
      <c r="HM17" s="1158"/>
      <c r="HN17" s="1158"/>
      <c r="HO17" s="1158"/>
      <c r="HP17" s="1158"/>
      <c r="HQ17" s="1158"/>
      <c r="HR17" s="1158"/>
      <c r="HS17" s="1158"/>
      <c r="HT17" s="1158"/>
      <c r="HU17" s="1158"/>
      <c r="HV17" s="1158"/>
      <c r="HW17" s="1158"/>
      <c r="HX17" s="1158"/>
      <c r="HY17" s="1158"/>
      <c r="HZ17" s="1158"/>
      <c r="IA17" s="1158"/>
      <c r="IB17" s="1158"/>
      <c r="IC17" s="1158"/>
      <c r="ID17" s="1158"/>
      <c r="IE17" s="1158"/>
      <c r="IF17" s="1158"/>
      <c r="IG17" s="1158"/>
      <c r="IH17" s="1158"/>
      <c r="II17" s="1158"/>
      <c r="IJ17" s="1158"/>
      <c r="IK17" s="1158"/>
      <c r="IL17" s="1158"/>
      <c r="IM17" s="1158"/>
      <c r="IN17" s="1158"/>
      <c r="IO17" s="1158"/>
      <c r="IP17" s="1158"/>
      <c r="IQ17" s="1158"/>
      <c r="IR17" s="1158"/>
      <c r="IS17" s="1158"/>
      <c r="IT17" s="1158"/>
      <c r="IU17" s="1158"/>
      <c r="IV17" s="1158"/>
      <c r="IW17" s="1158"/>
      <c r="IX17" s="1158"/>
      <c r="IY17" s="1158"/>
      <c r="IZ17" s="1158"/>
      <c r="JA17" s="1158"/>
      <c r="JB17" s="1158"/>
      <c r="JC17" s="1158"/>
      <c r="JD17" s="1158"/>
      <c r="JE17" s="1158"/>
      <c r="JF17" s="1158"/>
      <c r="JG17" s="1158"/>
      <c r="JH17" s="1158"/>
      <c r="JI17" s="1158"/>
      <c r="JJ17" s="1158"/>
      <c r="JK17" s="1158"/>
      <c r="JL17" s="1158"/>
      <c r="JM17" s="1158"/>
      <c r="JN17" s="1158"/>
      <c r="JO17" s="1158"/>
      <c r="JP17" s="1158"/>
      <c r="JQ17" s="1158"/>
      <c r="JR17" s="1158"/>
      <c r="JS17" s="1158"/>
      <c r="JT17" s="1158"/>
      <c r="JU17" s="1158"/>
      <c r="JV17" s="1158"/>
      <c r="JW17" s="1158"/>
      <c r="JX17" s="1158"/>
      <c r="JY17" s="1158"/>
      <c r="JZ17" s="1158"/>
      <c r="KA17" s="1158"/>
      <c r="KB17" s="1158"/>
      <c r="KC17" s="1158"/>
      <c r="KD17" s="1158"/>
      <c r="KE17" s="1158"/>
      <c r="KF17" s="1158"/>
      <c r="KG17" s="1158"/>
      <c r="KH17" s="1158"/>
      <c r="KI17" s="1158"/>
      <c r="KJ17" s="1158"/>
      <c r="KK17" s="1158"/>
      <c r="KL17" s="1158"/>
      <c r="KM17" s="1158"/>
      <c r="KN17" s="1158"/>
      <c r="KO17" s="1158"/>
      <c r="KP17" s="1158"/>
      <c r="KQ17" s="1158"/>
      <c r="KR17" s="1158"/>
      <c r="KS17" s="1158"/>
      <c r="KT17" s="1158"/>
      <c r="KU17" s="1158"/>
      <c r="KV17" s="1158"/>
      <c r="KW17" s="1158"/>
      <c r="KX17" s="1158"/>
      <c r="KY17" s="1158"/>
      <c r="KZ17" s="1158"/>
      <c r="LA17" s="1158"/>
      <c r="LB17" s="1158"/>
      <c r="LC17" s="1158"/>
      <c r="LD17" s="1158"/>
      <c r="LE17" s="1158"/>
      <c r="LF17" s="1158"/>
      <c r="LG17" s="1158"/>
      <c r="LH17" s="1158"/>
      <c r="LI17" s="1158"/>
      <c r="LJ17" s="1158"/>
      <c r="LK17" s="1158"/>
      <c r="LL17" s="1158"/>
      <c r="LM17" s="1158"/>
      <c r="LN17" s="1158"/>
      <c r="LO17" s="1158"/>
      <c r="LP17" s="1158"/>
      <c r="LQ17" s="1158"/>
      <c r="LR17" s="1158"/>
      <c r="LS17" s="1158"/>
      <c r="LT17" s="1158"/>
      <c r="LU17" s="1158"/>
      <c r="LV17" s="1158"/>
      <c r="LW17" s="1158"/>
      <c r="LX17" s="1158"/>
      <c r="LY17" s="1158"/>
      <c r="LZ17" s="1158"/>
      <c r="MA17" s="1158"/>
      <c r="MB17" s="1158"/>
      <c r="MC17" s="1158"/>
      <c r="MD17" s="1158"/>
      <c r="ME17" s="1158"/>
      <c r="MF17" s="1158"/>
      <c r="MG17" s="1158"/>
      <c r="MH17" s="1158"/>
      <c r="MI17" s="1158"/>
      <c r="MJ17" s="1158"/>
      <c r="MK17" s="1158"/>
      <c r="ML17" s="1158"/>
      <c r="MM17" s="1158"/>
      <c r="MN17" s="1158"/>
      <c r="MO17" s="1158"/>
      <c r="MP17" s="1158"/>
      <c r="MQ17" s="1158"/>
      <c r="MR17" s="1158"/>
      <c r="MS17" s="1158"/>
      <c r="MT17" s="1158"/>
      <c r="MU17" s="1158"/>
      <c r="MV17" s="1158"/>
      <c r="MW17" s="1158"/>
      <c r="MX17" s="1158"/>
      <c r="MY17" s="1158"/>
      <c r="MZ17" s="1158"/>
      <c r="NA17" s="1158"/>
      <c r="NB17" s="1158"/>
      <c r="NC17" s="1158"/>
      <c r="ND17" s="1158"/>
      <c r="NE17" s="1158"/>
      <c r="NF17" s="1158"/>
      <c r="NG17" s="1158"/>
      <c r="NH17" s="1158"/>
      <c r="NI17" s="1158"/>
      <c r="NJ17" s="1158"/>
      <c r="NK17" s="1158"/>
      <c r="NL17" s="1158"/>
      <c r="NM17" s="1158"/>
      <c r="NN17" s="1158"/>
      <c r="NO17" s="1158"/>
      <c r="NP17" s="1158"/>
      <c r="NQ17" s="1158"/>
      <c r="NR17" s="1158"/>
      <c r="NS17" s="1158"/>
      <c r="NT17" s="1158"/>
      <c r="NU17" s="1158"/>
      <c r="NV17" s="1158"/>
      <c r="NW17" s="1158"/>
      <c r="NX17" s="1158"/>
      <c r="NY17" s="1158"/>
      <c r="NZ17" s="1158"/>
      <c r="OA17" s="1158"/>
      <c r="OB17" s="1158"/>
      <c r="OC17" s="1158"/>
      <c r="OD17" s="1158"/>
      <c r="OE17" s="1158"/>
      <c r="OF17" s="1158"/>
      <c r="OG17" s="1158"/>
      <c r="OH17" s="1158"/>
      <c r="OI17" s="1158"/>
      <c r="OJ17" s="1158"/>
      <c r="OK17" s="1158"/>
      <c r="OL17" s="1158"/>
      <c r="OM17" s="1158"/>
      <c r="ON17" s="1158"/>
      <c r="OO17" s="1158"/>
      <c r="OP17" s="1158"/>
      <c r="OQ17" s="1158"/>
      <c r="OR17" s="1158"/>
      <c r="OS17" s="1158"/>
      <c r="OT17" s="1158"/>
      <c r="OU17" s="1158"/>
      <c r="OV17" s="1158"/>
      <c r="OW17" s="1158"/>
      <c r="OX17" s="1158"/>
      <c r="OY17" s="1158"/>
      <c r="OZ17" s="1158"/>
      <c r="PA17" s="1158"/>
      <c r="PB17" s="1158"/>
      <c r="PC17" s="1158"/>
      <c r="PD17" s="1158"/>
      <c r="PE17" s="1158"/>
      <c r="PF17" s="1158"/>
      <c r="PG17" s="1158"/>
      <c r="PH17" s="1158"/>
      <c r="PI17" s="1158"/>
      <c r="PJ17" s="1158"/>
      <c r="PK17" s="1158"/>
    </row>
    <row r="18" spans="1:427" s="1150" customFormat="1" ht="15" customHeight="1" x14ac:dyDescent="0.35">
      <c r="A18" s="1182" t="s">
        <v>3178</v>
      </c>
      <c r="B18" s="1182">
        <f t="shared" ca="1" si="1"/>
        <v>4835</v>
      </c>
      <c r="C18" s="1182" t="s">
        <v>3380</v>
      </c>
      <c r="D18" s="1182" t="s">
        <v>3381</v>
      </c>
      <c r="E18" s="1151">
        <v>2016</v>
      </c>
      <c r="F18" s="1183">
        <f t="shared" ca="1" si="2"/>
        <v>180</v>
      </c>
      <c r="G18" s="1149">
        <f t="shared" ca="1" si="3"/>
        <v>3189</v>
      </c>
      <c r="H18" s="1148">
        <v>60.58</v>
      </c>
      <c r="I18" s="1152">
        <f>Einstellungen!$E$11</f>
        <v>365</v>
      </c>
      <c r="J18" s="1152" t="s">
        <v>11</v>
      </c>
      <c r="K18" s="1152" t="s">
        <v>578</v>
      </c>
      <c r="L18" s="1152" t="s">
        <v>578</v>
      </c>
      <c r="M18" s="1152" t="s">
        <v>578</v>
      </c>
      <c r="N18" s="1152" t="s">
        <v>578</v>
      </c>
      <c r="O18" s="1152" t="s">
        <v>578</v>
      </c>
      <c r="P18" s="1152" t="s">
        <v>578</v>
      </c>
      <c r="Q18" s="1152" t="s">
        <v>578</v>
      </c>
      <c r="R18" s="1152" t="s">
        <v>578</v>
      </c>
      <c r="S18" s="1152" t="s">
        <v>578</v>
      </c>
      <c r="T18" s="1152" t="s">
        <v>578</v>
      </c>
      <c r="U18" s="1152" t="s">
        <v>578</v>
      </c>
      <c r="V18" s="1152" t="s">
        <v>700</v>
      </c>
      <c r="W18" s="1152" t="str">
        <f t="shared" si="4"/>
        <v>Heim 17  - Musterort</v>
      </c>
      <c r="X18" s="1148">
        <v>60.58</v>
      </c>
      <c r="AM18" s="1158"/>
      <c r="AN18" s="1158"/>
      <c r="AO18" s="1158"/>
      <c r="AP18" s="1158"/>
      <c r="AQ18" s="1158"/>
      <c r="AR18" s="1158"/>
      <c r="AS18" s="1158"/>
      <c r="AT18" s="1158"/>
      <c r="AU18" s="1158"/>
      <c r="AV18" s="1158"/>
      <c r="AW18" s="1158"/>
      <c r="AX18" s="1155">
        <v>142</v>
      </c>
      <c r="AY18" s="1158"/>
      <c r="AZ18" s="1156">
        <f t="shared" ca="1" si="5"/>
        <v>-38</v>
      </c>
      <c r="BA18" s="1158"/>
      <c r="BB18" s="1158"/>
      <c r="BC18" s="1158"/>
      <c r="BD18" s="1158"/>
      <c r="BE18" s="1158"/>
      <c r="BF18" s="1158"/>
      <c r="BG18" s="1158"/>
      <c r="BH18" s="1158"/>
      <c r="BI18" s="1158"/>
      <c r="BJ18" s="1158"/>
      <c r="BK18" s="1158"/>
      <c r="BL18" s="1158"/>
      <c r="BM18" s="1158"/>
      <c r="BN18" s="1158"/>
      <c r="BO18" s="1158"/>
      <c r="BP18" s="1158"/>
      <c r="BQ18" s="1158"/>
      <c r="BR18" s="1158"/>
      <c r="BS18" s="1158"/>
      <c r="BT18" s="1158"/>
      <c r="BU18" s="1158"/>
      <c r="BV18" s="1158"/>
      <c r="BW18" s="1158"/>
      <c r="BX18" s="1158"/>
      <c r="BY18" s="1158"/>
      <c r="BZ18" s="1158"/>
      <c r="CA18" s="1158"/>
      <c r="CB18" s="1158"/>
      <c r="CC18" s="1158"/>
      <c r="CD18" s="1158"/>
      <c r="CE18" s="1158"/>
      <c r="CF18" s="1158"/>
      <c r="CG18" s="1158"/>
      <c r="CH18" s="1158"/>
      <c r="CI18" s="1158"/>
      <c r="CJ18" s="1158"/>
      <c r="CK18" s="1158"/>
      <c r="CL18" s="1158"/>
      <c r="CM18" s="1158"/>
      <c r="CN18" s="1158"/>
      <c r="CO18" s="1158"/>
      <c r="CP18" s="1158"/>
      <c r="CQ18" s="1158"/>
      <c r="CR18" s="1158"/>
      <c r="CS18" s="1158"/>
      <c r="CT18" s="1158"/>
      <c r="CU18" s="1158"/>
      <c r="CV18" s="1158"/>
      <c r="CW18" s="1158"/>
      <c r="CX18" s="1158"/>
      <c r="CY18" s="1158"/>
      <c r="CZ18" s="1158"/>
      <c r="DA18" s="1158"/>
      <c r="DB18" s="1158"/>
      <c r="DC18" s="1158"/>
      <c r="DD18" s="1158"/>
      <c r="DE18" s="1158"/>
      <c r="DF18" s="1158"/>
      <c r="DG18" s="1158"/>
      <c r="DH18" s="1158"/>
      <c r="DI18" s="1158"/>
      <c r="DJ18" s="1158"/>
      <c r="DK18" s="1158"/>
      <c r="DL18" s="1158"/>
      <c r="DM18" s="1158"/>
      <c r="DN18" s="1158"/>
      <c r="DO18" s="1158"/>
      <c r="DP18" s="1158"/>
      <c r="DQ18" s="1158"/>
      <c r="DR18" s="1158"/>
      <c r="DS18" s="1158"/>
      <c r="DT18" s="1158"/>
      <c r="DU18" s="1158"/>
      <c r="DV18" s="1158"/>
      <c r="DW18" s="1158"/>
      <c r="DX18" s="1158"/>
      <c r="DY18" s="1158"/>
      <c r="DZ18" s="1158"/>
      <c r="EA18" s="1158"/>
      <c r="EB18" s="1158"/>
      <c r="EC18" s="1158"/>
      <c r="ED18" s="1158"/>
      <c r="EE18" s="1158"/>
      <c r="EF18" s="1158"/>
      <c r="EG18" s="1158"/>
      <c r="EH18" s="1158"/>
      <c r="EI18" s="1158"/>
      <c r="EJ18" s="1158"/>
      <c r="EK18" s="1158"/>
      <c r="EL18" s="1158"/>
      <c r="EM18" s="1158"/>
      <c r="EN18" s="1158"/>
      <c r="EO18" s="1158"/>
      <c r="EP18" s="1158"/>
      <c r="EQ18" s="1158"/>
      <c r="ER18" s="1158"/>
      <c r="ES18" s="1158"/>
      <c r="ET18" s="1158"/>
      <c r="EU18" s="1158"/>
      <c r="EV18" s="1158"/>
      <c r="EW18" s="1158"/>
      <c r="EX18" s="1158"/>
      <c r="EY18" s="1158"/>
      <c r="EZ18" s="1158"/>
      <c r="FA18" s="1158"/>
      <c r="FB18" s="1158"/>
      <c r="FC18" s="1158"/>
      <c r="FD18" s="1158"/>
      <c r="FE18" s="1158"/>
      <c r="FF18" s="1158"/>
      <c r="FG18" s="1158"/>
      <c r="FH18" s="1158"/>
      <c r="FI18" s="1158"/>
      <c r="FJ18" s="1158"/>
      <c r="FK18" s="1158"/>
      <c r="FL18" s="1158"/>
      <c r="FM18" s="1158"/>
      <c r="FN18" s="1158"/>
      <c r="FO18" s="1158"/>
      <c r="FP18" s="1158"/>
      <c r="FQ18" s="1158"/>
      <c r="FR18" s="1158"/>
      <c r="FS18" s="1158"/>
      <c r="FT18" s="1158"/>
      <c r="FU18" s="1158"/>
      <c r="FV18" s="1158"/>
      <c r="FW18" s="1158"/>
      <c r="FX18" s="1158"/>
      <c r="FY18" s="1158"/>
      <c r="FZ18" s="1158"/>
      <c r="GA18" s="1158"/>
      <c r="GB18" s="1158"/>
      <c r="GC18" s="1158"/>
      <c r="GD18" s="1158"/>
      <c r="GE18" s="1158"/>
      <c r="GF18" s="1158"/>
      <c r="GG18" s="1158"/>
      <c r="GH18" s="1158"/>
      <c r="GI18" s="1158"/>
      <c r="GJ18" s="1158"/>
      <c r="GK18" s="1158"/>
      <c r="GL18" s="1158"/>
      <c r="GM18" s="1158"/>
      <c r="GN18" s="1158"/>
      <c r="GO18" s="1158"/>
      <c r="GP18" s="1158"/>
      <c r="GQ18" s="1158"/>
      <c r="GR18" s="1158"/>
      <c r="GS18" s="1158"/>
      <c r="GT18" s="1158"/>
      <c r="GU18" s="1158"/>
      <c r="GV18" s="1158"/>
      <c r="GW18" s="1158"/>
      <c r="GX18" s="1158"/>
      <c r="GY18" s="1158"/>
      <c r="GZ18" s="1158"/>
      <c r="HA18" s="1158"/>
      <c r="HB18" s="1158"/>
      <c r="HC18" s="1158"/>
      <c r="HD18" s="1158"/>
      <c r="HE18" s="1158"/>
      <c r="HF18" s="1158"/>
      <c r="HG18" s="1158"/>
      <c r="HH18" s="1158"/>
      <c r="HI18" s="1158"/>
      <c r="HJ18" s="1158"/>
      <c r="HK18" s="1158"/>
      <c r="HL18" s="1158"/>
      <c r="HM18" s="1158"/>
      <c r="HN18" s="1158"/>
      <c r="HO18" s="1158"/>
      <c r="HP18" s="1158"/>
      <c r="HQ18" s="1158"/>
      <c r="HR18" s="1158"/>
      <c r="HS18" s="1158"/>
      <c r="HT18" s="1158"/>
      <c r="HU18" s="1158"/>
      <c r="HV18" s="1158"/>
      <c r="HW18" s="1158"/>
      <c r="HX18" s="1158"/>
      <c r="HY18" s="1158"/>
      <c r="HZ18" s="1158"/>
      <c r="IA18" s="1158"/>
      <c r="IB18" s="1158"/>
      <c r="IC18" s="1158"/>
      <c r="ID18" s="1158"/>
      <c r="IE18" s="1158"/>
      <c r="IF18" s="1158"/>
      <c r="IG18" s="1158"/>
      <c r="IH18" s="1158"/>
      <c r="II18" s="1158"/>
      <c r="IJ18" s="1158"/>
      <c r="IK18" s="1158"/>
      <c r="IL18" s="1158"/>
      <c r="IM18" s="1158"/>
      <c r="IN18" s="1158"/>
      <c r="IO18" s="1158"/>
      <c r="IP18" s="1158"/>
      <c r="IQ18" s="1158"/>
      <c r="IR18" s="1158"/>
      <c r="IS18" s="1158"/>
      <c r="IT18" s="1158"/>
      <c r="IU18" s="1158"/>
      <c r="IV18" s="1158"/>
      <c r="IW18" s="1158"/>
      <c r="IX18" s="1158"/>
      <c r="IY18" s="1158"/>
      <c r="IZ18" s="1158"/>
      <c r="JA18" s="1158"/>
      <c r="JB18" s="1158"/>
      <c r="JC18" s="1158"/>
      <c r="JD18" s="1158"/>
      <c r="JE18" s="1158"/>
      <c r="JF18" s="1158"/>
      <c r="JG18" s="1158"/>
      <c r="JH18" s="1158"/>
      <c r="JI18" s="1158"/>
      <c r="JJ18" s="1158"/>
      <c r="JK18" s="1158"/>
      <c r="JL18" s="1158"/>
      <c r="JM18" s="1158"/>
      <c r="JN18" s="1158"/>
      <c r="JO18" s="1158"/>
      <c r="JP18" s="1158"/>
      <c r="JQ18" s="1158"/>
      <c r="JR18" s="1158"/>
      <c r="JS18" s="1158"/>
      <c r="JT18" s="1158"/>
      <c r="JU18" s="1158"/>
      <c r="JV18" s="1158"/>
      <c r="JW18" s="1158"/>
      <c r="JX18" s="1158"/>
      <c r="JY18" s="1158"/>
      <c r="JZ18" s="1158"/>
      <c r="KA18" s="1158"/>
      <c r="KB18" s="1158"/>
      <c r="KC18" s="1158"/>
      <c r="KD18" s="1158"/>
      <c r="KE18" s="1158"/>
      <c r="KF18" s="1158"/>
      <c r="KG18" s="1158"/>
      <c r="KH18" s="1158"/>
      <c r="KI18" s="1158"/>
      <c r="KJ18" s="1158"/>
      <c r="KK18" s="1158"/>
      <c r="KL18" s="1158"/>
      <c r="KM18" s="1158"/>
      <c r="KN18" s="1158"/>
      <c r="KO18" s="1158"/>
      <c r="KP18" s="1158"/>
      <c r="KQ18" s="1158"/>
      <c r="KR18" s="1158"/>
      <c r="KS18" s="1158"/>
      <c r="KT18" s="1158"/>
      <c r="KU18" s="1158"/>
      <c r="KV18" s="1158"/>
      <c r="KW18" s="1158"/>
      <c r="KX18" s="1158"/>
      <c r="KY18" s="1158"/>
      <c r="KZ18" s="1158"/>
      <c r="LA18" s="1158"/>
      <c r="LB18" s="1158"/>
      <c r="LC18" s="1158"/>
      <c r="LD18" s="1158"/>
      <c r="LE18" s="1158"/>
      <c r="LF18" s="1158"/>
      <c r="LG18" s="1158"/>
      <c r="LH18" s="1158"/>
      <c r="LI18" s="1158"/>
      <c r="LJ18" s="1158"/>
      <c r="LK18" s="1158"/>
      <c r="LL18" s="1158"/>
      <c r="LM18" s="1158"/>
      <c r="LN18" s="1158"/>
      <c r="LO18" s="1158"/>
      <c r="LP18" s="1158"/>
      <c r="LQ18" s="1158"/>
      <c r="LR18" s="1158"/>
      <c r="LS18" s="1158"/>
      <c r="LT18" s="1158"/>
      <c r="LU18" s="1158"/>
      <c r="LV18" s="1158"/>
      <c r="LW18" s="1158"/>
      <c r="LX18" s="1158"/>
      <c r="LY18" s="1158"/>
      <c r="LZ18" s="1158"/>
      <c r="MA18" s="1158"/>
      <c r="MB18" s="1158"/>
      <c r="MC18" s="1158"/>
      <c r="MD18" s="1158"/>
      <c r="ME18" s="1158"/>
      <c r="MF18" s="1158"/>
      <c r="MG18" s="1158"/>
      <c r="MH18" s="1158"/>
      <c r="MI18" s="1158"/>
      <c r="MJ18" s="1158"/>
      <c r="MK18" s="1158"/>
      <c r="ML18" s="1158"/>
      <c r="MM18" s="1158"/>
      <c r="MN18" s="1158"/>
      <c r="MO18" s="1158"/>
      <c r="MP18" s="1158"/>
      <c r="MQ18" s="1158"/>
      <c r="MR18" s="1158"/>
      <c r="MS18" s="1158"/>
      <c r="MT18" s="1158"/>
      <c r="MU18" s="1158"/>
      <c r="MV18" s="1158"/>
      <c r="MW18" s="1158"/>
      <c r="MX18" s="1158"/>
      <c r="MY18" s="1158"/>
      <c r="MZ18" s="1158"/>
      <c r="NA18" s="1158"/>
      <c r="NB18" s="1158"/>
      <c r="NC18" s="1158"/>
      <c r="ND18" s="1158"/>
      <c r="NE18" s="1158"/>
      <c r="NF18" s="1158"/>
      <c r="NG18" s="1158"/>
      <c r="NH18" s="1158"/>
      <c r="NI18" s="1158"/>
      <c r="NJ18" s="1158"/>
      <c r="NK18" s="1158"/>
      <c r="NL18" s="1158"/>
      <c r="NM18" s="1158"/>
      <c r="NN18" s="1158"/>
      <c r="NO18" s="1158"/>
      <c r="NP18" s="1158"/>
      <c r="NQ18" s="1158"/>
      <c r="NR18" s="1158"/>
      <c r="NS18" s="1158"/>
      <c r="NT18" s="1158"/>
      <c r="NU18" s="1158"/>
      <c r="NV18" s="1158"/>
      <c r="NW18" s="1158"/>
      <c r="NX18" s="1158"/>
      <c r="NY18" s="1158"/>
      <c r="NZ18" s="1158"/>
      <c r="OA18" s="1158"/>
      <c r="OB18" s="1158"/>
      <c r="OC18" s="1158"/>
      <c r="OD18" s="1158"/>
      <c r="OE18" s="1158"/>
      <c r="OF18" s="1158"/>
      <c r="OG18" s="1158"/>
      <c r="OH18" s="1158"/>
      <c r="OI18" s="1158"/>
      <c r="OJ18" s="1158"/>
      <c r="OK18" s="1158"/>
      <c r="OL18" s="1158"/>
      <c r="OM18" s="1158"/>
      <c r="ON18" s="1158"/>
      <c r="OO18" s="1158"/>
      <c r="OP18" s="1158"/>
      <c r="OQ18" s="1158"/>
      <c r="OR18" s="1158"/>
      <c r="OS18" s="1158"/>
      <c r="OT18" s="1158"/>
      <c r="OU18" s="1158"/>
      <c r="OV18" s="1158"/>
      <c r="OW18" s="1158"/>
      <c r="OX18" s="1158"/>
      <c r="OY18" s="1158"/>
      <c r="OZ18" s="1158"/>
      <c r="PA18" s="1158"/>
      <c r="PB18" s="1158"/>
      <c r="PC18" s="1158"/>
      <c r="PD18" s="1158"/>
      <c r="PE18" s="1158"/>
      <c r="PF18" s="1158"/>
      <c r="PG18" s="1158"/>
      <c r="PH18" s="1158"/>
      <c r="PI18" s="1158"/>
      <c r="PJ18" s="1158"/>
      <c r="PK18" s="1158"/>
    </row>
    <row r="19" spans="1:427" s="1150" customFormat="1" ht="15" customHeight="1" x14ac:dyDescent="0.35">
      <c r="A19" s="1182" t="s">
        <v>3179</v>
      </c>
      <c r="B19" s="1182">
        <f t="shared" ca="1" si="1"/>
        <v>7122</v>
      </c>
      <c r="C19" s="1182" t="s">
        <v>3380</v>
      </c>
      <c r="D19" s="1182" t="s">
        <v>3381</v>
      </c>
      <c r="E19" s="1151">
        <v>2016</v>
      </c>
      <c r="F19" s="1183">
        <f t="shared" ca="1" si="2"/>
        <v>190</v>
      </c>
      <c r="G19" s="1149">
        <f t="shared" ca="1" si="3"/>
        <v>7929</v>
      </c>
      <c r="H19" s="1148">
        <v>61.5</v>
      </c>
      <c r="I19" s="1152">
        <f>Einstellungen!$E$11</f>
        <v>365</v>
      </c>
      <c r="J19" s="1152" t="s">
        <v>11</v>
      </c>
      <c r="K19" s="1152" t="s">
        <v>578</v>
      </c>
      <c r="L19" s="1152" t="s">
        <v>578</v>
      </c>
      <c r="M19" s="1152" t="s">
        <v>578</v>
      </c>
      <c r="N19" s="1152" t="s">
        <v>578</v>
      </c>
      <c r="O19" s="1152" t="s">
        <v>578</v>
      </c>
      <c r="P19" s="1152" t="s">
        <v>578</v>
      </c>
      <c r="Q19" s="1152" t="s">
        <v>578</v>
      </c>
      <c r="R19" s="1152" t="s">
        <v>578</v>
      </c>
      <c r="S19" s="1152" t="s">
        <v>578</v>
      </c>
      <c r="T19" s="1152" t="s">
        <v>578</v>
      </c>
      <c r="U19" s="1152" t="s">
        <v>578</v>
      </c>
      <c r="V19" s="1152" t="s">
        <v>700</v>
      </c>
      <c r="W19" s="1152" t="str">
        <f t="shared" si="4"/>
        <v>Heim 18  - Musterort</v>
      </c>
      <c r="X19" s="1148">
        <v>61.5</v>
      </c>
      <c r="AM19" s="1158"/>
      <c r="AN19" s="1158"/>
      <c r="AO19" s="1158"/>
      <c r="AP19" s="1158"/>
      <c r="AQ19" s="1158"/>
      <c r="AR19" s="1158"/>
      <c r="AS19" s="1158"/>
      <c r="AT19" s="1158"/>
      <c r="AU19" s="1158"/>
      <c r="AV19" s="1158"/>
      <c r="AW19" s="1158"/>
      <c r="AX19" s="1155">
        <v>60</v>
      </c>
      <c r="AY19" s="1158"/>
      <c r="AZ19" s="1156">
        <f t="shared" ca="1" si="5"/>
        <v>-130</v>
      </c>
      <c r="BA19" s="1158"/>
      <c r="BB19" s="1158"/>
      <c r="BC19" s="1158"/>
      <c r="BD19" s="1158"/>
      <c r="BE19" s="1158"/>
      <c r="BF19" s="1158"/>
      <c r="BG19" s="1158"/>
      <c r="BH19" s="1158"/>
      <c r="BI19" s="1158"/>
      <c r="BJ19" s="1158"/>
      <c r="BK19" s="1158"/>
      <c r="BL19" s="1158"/>
      <c r="BM19" s="1158"/>
      <c r="BN19" s="1158"/>
      <c r="BO19" s="1158"/>
      <c r="BP19" s="1158"/>
      <c r="BQ19" s="1158"/>
      <c r="BR19" s="1158"/>
      <c r="BS19" s="1158"/>
      <c r="BT19" s="1158"/>
      <c r="BU19" s="1158"/>
      <c r="BV19" s="1158"/>
      <c r="BW19" s="1158"/>
      <c r="BX19" s="1158"/>
      <c r="BY19" s="1158"/>
      <c r="BZ19" s="1158"/>
      <c r="CA19" s="1158"/>
      <c r="CB19" s="1158"/>
      <c r="CC19" s="1158"/>
      <c r="CD19" s="1158"/>
      <c r="CE19" s="1158"/>
      <c r="CF19" s="1158"/>
      <c r="CG19" s="1158"/>
      <c r="CH19" s="1158"/>
      <c r="CI19" s="1158"/>
      <c r="CJ19" s="1158"/>
      <c r="CK19" s="1158"/>
      <c r="CL19" s="1158"/>
      <c r="CM19" s="1158"/>
      <c r="CN19" s="1158"/>
      <c r="CO19" s="1158"/>
      <c r="CP19" s="1158"/>
      <c r="CQ19" s="1158"/>
      <c r="CR19" s="1158"/>
      <c r="CS19" s="1158"/>
      <c r="CT19" s="1158"/>
      <c r="CU19" s="1158"/>
      <c r="CV19" s="1158"/>
      <c r="CW19" s="1158"/>
      <c r="CX19" s="1158"/>
      <c r="CY19" s="1158"/>
      <c r="CZ19" s="1158"/>
      <c r="DA19" s="1158"/>
      <c r="DB19" s="1158"/>
      <c r="DC19" s="1158"/>
      <c r="DD19" s="1158"/>
      <c r="DE19" s="1158"/>
      <c r="DF19" s="1158"/>
      <c r="DG19" s="1158"/>
      <c r="DH19" s="1158"/>
      <c r="DI19" s="1158"/>
      <c r="DJ19" s="1158"/>
      <c r="DK19" s="1158"/>
      <c r="DL19" s="1158"/>
      <c r="DM19" s="1158"/>
      <c r="DN19" s="1158"/>
      <c r="DO19" s="1158"/>
      <c r="DP19" s="1158"/>
      <c r="DQ19" s="1158"/>
      <c r="DR19" s="1158"/>
      <c r="DS19" s="1158"/>
      <c r="DT19" s="1158"/>
      <c r="DU19" s="1158"/>
      <c r="DV19" s="1158"/>
      <c r="DW19" s="1158"/>
      <c r="DX19" s="1158"/>
      <c r="DY19" s="1158"/>
      <c r="DZ19" s="1158"/>
      <c r="EA19" s="1158"/>
      <c r="EB19" s="1158"/>
      <c r="EC19" s="1158"/>
      <c r="ED19" s="1158"/>
      <c r="EE19" s="1158"/>
      <c r="EF19" s="1158"/>
      <c r="EG19" s="1158"/>
      <c r="EH19" s="1158"/>
      <c r="EI19" s="1158"/>
      <c r="EJ19" s="1158"/>
      <c r="EK19" s="1158"/>
      <c r="EL19" s="1158"/>
      <c r="EM19" s="1158"/>
      <c r="EN19" s="1158"/>
      <c r="EO19" s="1158"/>
      <c r="EP19" s="1158"/>
      <c r="EQ19" s="1158"/>
      <c r="ER19" s="1158"/>
      <c r="ES19" s="1158"/>
      <c r="ET19" s="1158"/>
      <c r="EU19" s="1158"/>
      <c r="EV19" s="1158"/>
      <c r="EW19" s="1158"/>
      <c r="EX19" s="1158"/>
      <c r="EY19" s="1158"/>
      <c r="EZ19" s="1158"/>
      <c r="FA19" s="1158"/>
      <c r="FB19" s="1158"/>
      <c r="FC19" s="1158"/>
      <c r="FD19" s="1158"/>
      <c r="FE19" s="1158"/>
      <c r="FF19" s="1158"/>
      <c r="FG19" s="1158"/>
      <c r="FH19" s="1158"/>
      <c r="FI19" s="1158"/>
      <c r="FJ19" s="1158"/>
      <c r="FK19" s="1158"/>
      <c r="FL19" s="1158"/>
      <c r="FM19" s="1158"/>
      <c r="FN19" s="1158"/>
      <c r="FO19" s="1158"/>
      <c r="FP19" s="1158"/>
      <c r="FQ19" s="1158"/>
      <c r="FR19" s="1158"/>
      <c r="FS19" s="1158"/>
      <c r="FT19" s="1158"/>
      <c r="FU19" s="1158"/>
      <c r="FV19" s="1158"/>
      <c r="FW19" s="1158"/>
      <c r="FX19" s="1158"/>
      <c r="FY19" s="1158"/>
      <c r="FZ19" s="1158"/>
      <c r="GA19" s="1158"/>
      <c r="GB19" s="1158"/>
      <c r="GC19" s="1158"/>
      <c r="GD19" s="1158"/>
      <c r="GE19" s="1158"/>
      <c r="GF19" s="1158"/>
      <c r="GG19" s="1158"/>
      <c r="GH19" s="1158"/>
      <c r="GI19" s="1158"/>
      <c r="GJ19" s="1158"/>
      <c r="GK19" s="1158"/>
      <c r="GL19" s="1158"/>
      <c r="GM19" s="1158"/>
      <c r="GN19" s="1158"/>
      <c r="GO19" s="1158"/>
      <c r="GP19" s="1158"/>
      <c r="GQ19" s="1158"/>
      <c r="GR19" s="1158"/>
      <c r="GS19" s="1158"/>
      <c r="GT19" s="1158"/>
      <c r="GU19" s="1158"/>
      <c r="GV19" s="1158"/>
      <c r="GW19" s="1158"/>
      <c r="GX19" s="1158"/>
      <c r="GY19" s="1158"/>
      <c r="GZ19" s="1158"/>
      <c r="HA19" s="1158"/>
      <c r="HB19" s="1158"/>
      <c r="HC19" s="1158"/>
      <c r="HD19" s="1158"/>
      <c r="HE19" s="1158"/>
      <c r="HF19" s="1158"/>
      <c r="HG19" s="1158"/>
      <c r="HH19" s="1158"/>
      <c r="HI19" s="1158"/>
      <c r="HJ19" s="1158"/>
      <c r="HK19" s="1158"/>
      <c r="HL19" s="1158"/>
      <c r="HM19" s="1158"/>
      <c r="HN19" s="1158"/>
      <c r="HO19" s="1158"/>
      <c r="HP19" s="1158"/>
      <c r="HQ19" s="1158"/>
      <c r="HR19" s="1158"/>
      <c r="HS19" s="1158"/>
      <c r="HT19" s="1158"/>
      <c r="HU19" s="1158"/>
      <c r="HV19" s="1158"/>
      <c r="HW19" s="1158"/>
      <c r="HX19" s="1158"/>
      <c r="HY19" s="1158"/>
      <c r="HZ19" s="1158"/>
      <c r="IA19" s="1158"/>
      <c r="IB19" s="1158"/>
      <c r="IC19" s="1158"/>
      <c r="ID19" s="1158"/>
      <c r="IE19" s="1158"/>
      <c r="IF19" s="1158"/>
      <c r="IG19" s="1158"/>
      <c r="IH19" s="1158"/>
      <c r="II19" s="1158"/>
      <c r="IJ19" s="1158"/>
      <c r="IK19" s="1158"/>
      <c r="IL19" s="1158"/>
      <c r="IM19" s="1158"/>
      <c r="IN19" s="1158"/>
      <c r="IO19" s="1158"/>
      <c r="IP19" s="1158"/>
      <c r="IQ19" s="1158"/>
      <c r="IR19" s="1158"/>
      <c r="IS19" s="1158"/>
      <c r="IT19" s="1158"/>
      <c r="IU19" s="1158"/>
      <c r="IV19" s="1158"/>
      <c r="IW19" s="1158"/>
      <c r="IX19" s="1158"/>
      <c r="IY19" s="1158"/>
      <c r="IZ19" s="1158"/>
      <c r="JA19" s="1158"/>
      <c r="JB19" s="1158"/>
      <c r="JC19" s="1158"/>
      <c r="JD19" s="1158"/>
      <c r="JE19" s="1158"/>
      <c r="JF19" s="1158"/>
      <c r="JG19" s="1158"/>
      <c r="JH19" s="1158"/>
      <c r="JI19" s="1158"/>
      <c r="JJ19" s="1158"/>
      <c r="JK19" s="1158"/>
      <c r="JL19" s="1158"/>
      <c r="JM19" s="1158"/>
      <c r="JN19" s="1158"/>
      <c r="JO19" s="1158"/>
      <c r="JP19" s="1158"/>
      <c r="JQ19" s="1158"/>
      <c r="JR19" s="1158"/>
      <c r="JS19" s="1158"/>
      <c r="JT19" s="1158"/>
      <c r="JU19" s="1158"/>
      <c r="JV19" s="1158"/>
      <c r="JW19" s="1158"/>
      <c r="JX19" s="1158"/>
      <c r="JY19" s="1158"/>
      <c r="JZ19" s="1158"/>
      <c r="KA19" s="1158"/>
      <c r="KB19" s="1158"/>
      <c r="KC19" s="1158"/>
      <c r="KD19" s="1158"/>
      <c r="KE19" s="1158"/>
      <c r="KF19" s="1158"/>
      <c r="KG19" s="1158"/>
      <c r="KH19" s="1158"/>
      <c r="KI19" s="1158"/>
      <c r="KJ19" s="1158"/>
      <c r="KK19" s="1158"/>
      <c r="KL19" s="1158"/>
      <c r="KM19" s="1158"/>
      <c r="KN19" s="1158"/>
      <c r="KO19" s="1158"/>
      <c r="KP19" s="1158"/>
      <c r="KQ19" s="1158"/>
      <c r="KR19" s="1158"/>
      <c r="KS19" s="1158"/>
      <c r="KT19" s="1158"/>
      <c r="KU19" s="1158"/>
      <c r="KV19" s="1158"/>
      <c r="KW19" s="1158"/>
      <c r="KX19" s="1158"/>
      <c r="KY19" s="1158"/>
      <c r="KZ19" s="1158"/>
      <c r="LA19" s="1158"/>
      <c r="LB19" s="1158"/>
      <c r="LC19" s="1158"/>
      <c r="LD19" s="1158"/>
      <c r="LE19" s="1158"/>
      <c r="LF19" s="1158"/>
      <c r="LG19" s="1158"/>
      <c r="LH19" s="1158"/>
      <c r="LI19" s="1158"/>
      <c r="LJ19" s="1158"/>
      <c r="LK19" s="1158"/>
      <c r="LL19" s="1158"/>
      <c r="LM19" s="1158"/>
      <c r="LN19" s="1158"/>
      <c r="LO19" s="1158"/>
      <c r="LP19" s="1158"/>
      <c r="LQ19" s="1158"/>
      <c r="LR19" s="1158"/>
      <c r="LS19" s="1158"/>
      <c r="LT19" s="1158"/>
      <c r="LU19" s="1158"/>
      <c r="LV19" s="1158"/>
      <c r="LW19" s="1158"/>
      <c r="LX19" s="1158"/>
      <c r="LY19" s="1158"/>
      <c r="LZ19" s="1158"/>
      <c r="MA19" s="1158"/>
      <c r="MB19" s="1158"/>
      <c r="MC19" s="1158"/>
      <c r="MD19" s="1158"/>
      <c r="ME19" s="1158"/>
      <c r="MF19" s="1158"/>
      <c r="MG19" s="1158"/>
      <c r="MH19" s="1158"/>
      <c r="MI19" s="1158"/>
      <c r="MJ19" s="1158"/>
      <c r="MK19" s="1158"/>
      <c r="ML19" s="1158"/>
      <c r="MM19" s="1158"/>
      <c r="MN19" s="1158"/>
      <c r="MO19" s="1158"/>
      <c r="MP19" s="1158"/>
      <c r="MQ19" s="1158"/>
      <c r="MR19" s="1158"/>
      <c r="MS19" s="1158"/>
      <c r="MT19" s="1158"/>
      <c r="MU19" s="1158"/>
      <c r="MV19" s="1158"/>
      <c r="MW19" s="1158"/>
      <c r="MX19" s="1158"/>
      <c r="MY19" s="1158"/>
      <c r="MZ19" s="1158"/>
      <c r="NA19" s="1158"/>
      <c r="NB19" s="1158"/>
      <c r="NC19" s="1158"/>
      <c r="ND19" s="1158"/>
      <c r="NE19" s="1158"/>
      <c r="NF19" s="1158"/>
      <c r="NG19" s="1158"/>
      <c r="NH19" s="1158"/>
      <c r="NI19" s="1158"/>
      <c r="NJ19" s="1158"/>
      <c r="NK19" s="1158"/>
      <c r="NL19" s="1158"/>
      <c r="NM19" s="1158"/>
      <c r="NN19" s="1158"/>
      <c r="NO19" s="1158"/>
      <c r="NP19" s="1158"/>
      <c r="NQ19" s="1158"/>
      <c r="NR19" s="1158"/>
      <c r="NS19" s="1158"/>
      <c r="NT19" s="1158"/>
      <c r="NU19" s="1158"/>
      <c r="NV19" s="1158"/>
      <c r="NW19" s="1158"/>
      <c r="NX19" s="1158"/>
      <c r="NY19" s="1158"/>
      <c r="NZ19" s="1158"/>
      <c r="OA19" s="1158"/>
      <c r="OB19" s="1158"/>
      <c r="OC19" s="1158"/>
      <c r="OD19" s="1158"/>
      <c r="OE19" s="1158"/>
      <c r="OF19" s="1158"/>
      <c r="OG19" s="1158"/>
      <c r="OH19" s="1158"/>
      <c r="OI19" s="1158"/>
      <c r="OJ19" s="1158"/>
      <c r="OK19" s="1158"/>
      <c r="OL19" s="1158"/>
      <c r="OM19" s="1158"/>
      <c r="ON19" s="1158"/>
      <c r="OO19" s="1158"/>
      <c r="OP19" s="1158"/>
      <c r="OQ19" s="1158"/>
      <c r="OR19" s="1158"/>
      <c r="OS19" s="1158"/>
      <c r="OT19" s="1158"/>
      <c r="OU19" s="1158"/>
      <c r="OV19" s="1158"/>
      <c r="OW19" s="1158"/>
      <c r="OX19" s="1158"/>
      <c r="OY19" s="1158"/>
      <c r="OZ19" s="1158"/>
      <c r="PA19" s="1158"/>
      <c r="PB19" s="1158"/>
      <c r="PC19" s="1158"/>
      <c r="PD19" s="1158"/>
      <c r="PE19" s="1158"/>
      <c r="PF19" s="1158"/>
      <c r="PG19" s="1158"/>
      <c r="PH19" s="1158"/>
      <c r="PI19" s="1158"/>
      <c r="PJ19" s="1158"/>
      <c r="PK19" s="1158"/>
    </row>
    <row r="20" spans="1:427" s="1150" customFormat="1" ht="15" customHeight="1" x14ac:dyDescent="0.35">
      <c r="A20" s="1182" t="s">
        <v>3180</v>
      </c>
      <c r="B20" s="1182">
        <f t="shared" ca="1" si="1"/>
        <v>7670</v>
      </c>
      <c r="C20" s="1182" t="s">
        <v>3380</v>
      </c>
      <c r="D20" s="1182" t="s">
        <v>3381</v>
      </c>
      <c r="E20" s="1151">
        <v>2016</v>
      </c>
      <c r="F20" s="1183">
        <f t="shared" ca="1" si="2"/>
        <v>201</v>
      </c>
      <c r="G20" s="1149">
        <f t="shared" ca="1" si="3"/>
        <v>3154</v>
      </c>
      <c r="H20" s="1148">
        <v>60.31</v>
      </c>
      <c r="I20" s="1152">
        <f>Einstellungen!$E$11</f>
        <v>365</v>
      </c>
      <c r="J20" s="1152" t="s">
        <v>11</v>
      </c>
      <c r="K20" s="1152" t="s">
        <v>578</v>
      </c>
      <c r="L20" s="1152" t="s">
        <v>578</v>
      </c>
      <c r="M20" s="1152" t="s">
        <v>578</v>
      </c>
      <c r="N20" s="1152" t="s">
        <v>578</v>
      </c>
      <c r="O20" s="1152" t="s">
        <v>578</v>
      </c>
      <c r="P20" s="1152" t="s">
        <v>578</v>
      </c>
      <c r="Q20" s="1152" t="s">
        <v>578</v>
      </c>
      <c r="R20" s="1152" t="s">
        <v>578</v>
      </c>
      <c r="S20" s="1152" t="s">
        <v>578</v>
      </c>
      <c r="T20" s="1152" t="s">
        <v>578</v>
      </c>
      <c r="U20" s="1152" t="s">
        <v>578</v>
      </c>
      <c r="V20" s="1152" t="s">
        <v>700</v>
      </c>
      <c r="W20" s="1152" t="str">
        <f t="shared" si="4"/>
        <v>Heim 19  - Musterort</v>
      </c>
      <c r="X20" s="1148">
        <v>60.31</v>
      </c>
      <c r="AM20" s="1158"/>
      <c r="AN20" s="1158"/>
      <c r="AO20" s="1158"/>
      <c r="AP20" s="1158"/>
      <c r="AQ20" s="1158"/>
      <c r="AR20" s="1158"/>
      <c r="AS20" s="1158"/>
      <c r="AT20" s="1158"/>
      <c r="AU20" s="1158"/>
      <c r="AV20" s="1158"/>
      <c r="AW20" s="1158"/>
      <c r="AX20" s="1155">
        <v>140</v>
      </c>
      <c r="AY20" s="1158"/>
      <c r="AZ20" s="1156">
        <f t="shared" ca="1" si="5"/>
        <v>-61</v>
      </c>
      <c r="BA20" s="1158"/>
      <c r="BB20" s="1158"/>
      <c r="BC20" s="1158"/>
      <c r="BD20" s="1158"/>
      <c r="BE20" s="1158"/>
      <c r="BF20" s="1158"/>
      <c r="BG20" s="1158"/>
      <c r="BH20" s="1158"/>
      <c r="BI20" s="1158"/>
      <c r="BJ20" s="1158"/>
      <c r="BK20" s="1158"/>
      <c r="BL20" s="1158"/>
      <c r="BM20" s="1158"/>
      <c r="BN20" s="1158"/>
      <c r="BO20" s="1158"/>
      <c r="BP20" s="1158"/>
      <c r="BQ20" s="1158"/>
      <c r="BR20" s="1158"/>
      <c r="BS20" s="1158"/>
      <c r="BT20" s="1158"/>
      <c r="BU20" s="1158"/>
      <c r="BV20" s="1158"/>
      <c r="BW20" s="1158"/>
      <c r="BX20" s="1158"/>
      <c r="BY20" s="1158"/>
      <c r="BZ20" s="1158"/>
      <c r="CA20" s="1158"/>
      <c r="CB20" s="1158"/>
      <c r="CC20" s="1158"/>
      <c r="CD20" s="1158"/>
      <c r="CE20" s="1158"/>
      <c r="CF20" s="1158"/>
      <c r="CG20" s="1158"/>
      <c r="CH20" s="1158"/>
      <c r="CI20" s="1158"/>
      <c r="CJ20" s="1158"/>
      <c r="CK20" s="1158"/>
      <c r="CL20" s="1158"/>
      <c r="CM20" s="1158"/>
      <c r="CN20" s="1158"/>
      <c r="CO20" s="1158"/>
      <c r="CP20" s="1158"/>
      <c r="CQ20" s="1158"/>
      <c r="CR20" s="1158"/>
      <c r="CS20" s="1158"/>
      <c r="CT20" s="1158"/>
      <c r="CU20" s="1158"/>
      <c r="CV20" s="1158"/>
      <c r="CW20" s="1158"/>
      <c r="CX20" s="1158"/>
      <c r="CY20" s="1158"/>
      <c r="CZ20" s="1158"/>
      <c r="DA20" s="1158"/>
      <c r="DB20" s="1158"/>
      <c r="DC20" s="1158"/>
      <c r="DD20" s="1158"/>
      <c r="DE20" s="1158"/>
      <c r="DF20" s="1158"/>
      <c r="DG20" s="1158"/>
      <c r="DH20" s="1158"/>
      <c r="DI20" s="1158"/>
      <c r="DJ20" s="1158"/>
      <c r="DK20" s="1158"/>
      <c r="DL20" s="1158"/>
      <c r="DM20" s="1158"/>
      <c r="DN20" s="1158"/>
      <c r="DO20" s="1158"/>
      <c r="DP20" s="1158"/>
      <c r="DQ20" s="1158"/>
      <c r="DR20" s="1158"/>
      <c r="DS20" s="1158"/>
      <c r="DT20" s="1158"/>
      <c r="DU20" s="1158"/>
      <c r="DV20" s="1158"/>
      <c r="DW20" s="1158"/>
      <c r="DX20" s="1158"/>
      <c r="DY20" s="1158"/>
      <c r="DZ20" s="1158"/>
      <c r="EA20" s="1158"/>
      <c r="EB20" s="1158"/>
      <c r="EC20" s="1158"/>
      <c r="ED20" s="1158"/>
      <c r="EE20" s="1158"/>
      <c r="EF20" s="1158"/>
      <c r="EG20" s="1158"/>
      <c r="EH20" s="1158"/>
      <c r="EI20" s="1158"/>
      <c r="EJ20" s="1158"/>
      <c r="EK20" s="1158"/>
      <c r="EL20" s="1158"/>
      <c r="EM20" s="1158"/>
      <c r="EN20" s="1158"/>
      <c r="EO20" s="1158"/>
      <c r="EP20" s="1158"/>
      <c r="EQ20" s="1158"/>
      <c r="ER20" s="1158"/>
      <c r="ES20" s="1158"/>
      <c r="ET20" s="1158"/>
      <c r="EU20" s="1158"/>
      <c r="EV20" s="1158"/>
      <c r="EW20" s="1158"/>
      <c r="EX20" s="1158"/>
      <c r="EY20" s="1158"/>
      <c r="EZ20" s="1158"/>
      <c r="FA20" s="1158"/>
      <c r="FB20" s="1158"/>
      <c r="FC20" s="1158"/>
      <c r="FD20" s="1158"/>
      <c r="FE20" s="1158"/>
      <c r="FF20" s="1158"/>
      <c r="FG20" s="1158"/>
      <c r="FH20" s="1158"/>
      <c r="FI20" s="1158"/>
      <c r="FJ20" s="1158"/>
      <c r="FK20" s="1158"/>
      <c r="FL20" s="1158"/>
      <c r="FM20" s="1158"/>
      <c r="FN20" s="1158"/>
      <c r="FO20" s="1158"/>
      <c r="FP20" s="1158"/>
      <c r="FQ20" s="1158"/>
      <c r="FR20" s="1158"/>
      <c r="FS20" s="1158"/>
      <c r="FT20" s="1158"/>
      <c r="FU20" s="1158"/>
      <c r="FV20" s="1158"/>
      <c r="FW20" s="1158"/>
      <c r="FX20" s="1158"/>
      <c r="FY20" s="1158"/>
      <c r="FZ20" s="1158"/>
      <c r="GA20" s="1158"/>
      <c r="GB20" s="1158"/>
      <c r="GC20" s="1158"/>
      <c r="GD20" s="1158"/>
      <c r="GE20" s="1158"/>
      <c r="GF20" s="1158"/>
      <c r="GG20" s="1158"/>
      <c r="GH20" s="1158"/>
      <c r="GI20" s="1158"/>
      <c r="GJ20" s="1158"/>
      <c r="GK20" s="1158"/>
      <c r="GL20" s="1158"/>
      <c r="GM20" s="1158"/>
      <c r="GN20" s="1158"/>
      <c r="GO20" s="1158"/>
      <c r="GP20" s="1158"/>
      <c r="GQ20" s="1158"/>
      <c r="GR20" s="1158"/>
      <c r="GS20" s="1158"/>
      <c r="GT20" s="1158"/>
      <c r="GU20" s="1158"/>
      <c r="GV20" s="1158"/>
      <c r="GW20" s="1158"/>
      <c r="GX20" s="1158"/>
      <c r="GY20" s="1158"/>
      <c r="GZ20" s="1158"/>
      <c r="HA20" s="1158"/>
      <c r="HB20" s="1158"/>
      <c r="HC20" s="1158"/>
      <c r="HD20" s="1158"/>
      <c r="HE20" s="1158"/>
      <c r="HF20" s="1158"/>
      <c r="HG20" s="1158"/>
      <c r="HH20" s="1158"/>
      <c r="HI20" s="1158"/>
      <c r="HJ20" s="1158"/>
      <c r="HK20" s="1158"/>
      <c r="HL20" s="1158"/>
      <c r="HM20" s="1158"/>
      <c r="HN20" s="1158"/>
      <c r="HO20" s="1158"/>
      <c r="HP20" s="1158"/>
      <c r="HQ20" s="1158"/>
      <c r="HR20" s="1158"/>
      <c r="HS20" s="1158"/>
      <c r="HT20" s="1158"/>
      <c r="HU20" s="1158"/>
      <c r="HV20" s="1158"/>
      <c r="HW20" s="1158"/>
      <c r="HX20" s="1158"/>
      <c r="HY20" s="1158"/>
      <c r="HZ20" s="1158"/>
      <c r="IA20" s="1158"/>
      <c r="IB20" s="1158"/>
      <c r="IC20" s="1158"/>
      <c r="ID20" s="1158"/>
      <c r="IE20" s="1158"/>
      <c r="IF20" s="1158"/>
      <c r="IG20" s="1158"/>
      <c r="IH20" s="1158"/>
      <c r="II20" s="1158"/>
      <c r="IJ20" s="1158"/>
      <c r="IK20" s="1158"/>
      <c r="IL20" s="1158"/>
      <c r="IM20" s="1158"/>
      <c r="IN20" s="1158"/>
      <c r="IO20" s="1158"/>
      <c r="IP20" s="1158"/>
      <c r="IQ20" s="1158"/>
      <c r="IR20" s="1158"/>
      <c r="IS20" s="1158"/>
      <c r="IT20" s="1158"/>
      <c r="IU20" s="1158"/>
      <c r="IV20" s="1158"/>
      <c r="IW20" s="1158"/>
      <c r="IX20" s="1158"/>
      <c r="IY20" s="1158"/>
      <c r="IZ20" s="1158"/>
      <c r="JA20" s="1158"/>
      <c r="JB20" s="1158"/>
      <c r="JC20" s="1158"/>
      <c r="JD20" s="1158"/>
      <c r="JE20" s="1158"/>
      <c r="JF20" s="1158"/>
      <c r="JG20" s="1158"/>
      <c r="JH20" s="1158"/>
      <c r="JI20" s="1158"/>
      <c r="JJ20" s="1158"/>
      <c r="JK20" s="1158"/>
      <c r="JL20" s="1158"/>
      <c r="JM20" s="1158"/>
      <c r="JN20" s="1158"/>
      <c r="JO20" s="1158"/>
      <c r="JP20" s="1158"/>
      <c r="JQ20" s="1158"/>
      <c r="JR20" s="1158"/>
      <c r="JS20" s="1158"/>
      <c r="JT20" s="1158"/>
      <c r="JU20" s="1158"/>
      <c r="JV20" s="1158"/>
      <c r="JW20" s="1158"/>
      <c r="JX20" s="1158"/>
      <c r="JY20" s="1158"/>
      <c r="JZ20" s="1158"/>
      <c r="KA20" s="1158"/>
      <c r="KB20" s="1158"/>
      <c r="KC20" s="1158"/>
      <c r="KD20" s="1158"/>
      <c r="KE20" s="1158"/>
      <c r="KF20" s="1158"/>
      <c r="KG20" s="1158"/>
      <c r="KH20" s="1158"/>
      <c r="KI20" s="1158"/>
      <c r="KJ20" s="1158"/>
      <c r="KK20" s="1158"/>
      <c r="KL20" s="1158"/>
      <c r="KM20" s="1158"/>
      <c r="KN20" s="1158"/>
      <c r="KO20" s="1158"/>
      <c r="KP20" s="1158"/>
      <c r="KQ20" s="1158"/>
      <c r="KR20" s="1158"/>
      <c r="KS20" s="1158"/>
      <c r="KT20" s="1158"/>
      <c r="KU20" s="1158"/>
      <c r="KV20" s="1158"/>
      <c r="KW20" s="1158"/>
      <c r="KX20" s="1158"/>
      <c r="KY20" s="1158"/>
      <c r="KZ20" s="1158"/>
      <c r="LA20" s="1158"/>
      <c r="LB20" s="1158"/>
      <c r="LC20" s="1158"/>
      <c r="LD20" s="1158"/>
      <c r="LE20" s="1158"/>
      <c r="LF20" s="1158"/>
      <c r="LG20" s="1158"/>
      <c r="LH20" s="1158"/>
      <c r="LI20" s="1158"/>
      <c r="LJ20" s="1158"/>
      <c r="LK20" s="1158"/>
      <c r="LL20" s="1158"/>
      <c r="LM20" s="1158"/>
      <c r="LN20" s="1158"/>
      <c r="LO20" s="1158"/>
      <c r="LP20" s="1158"/>
      <c r="LQ20" s="1158"/>
      <c r="LR20" s="1158"/>
      <c r="LS20" s="1158"/>
      <c r="LT20" s="1158"/>
      <c r="LU20" s="1158"/>
      <c r="LV20" s="1158"/>
      <c r="LW20" s="1158"/>
      <c r="LX20" s="1158"/>
      <c r="LY20" s="1158"/>
      <c r="LZ20" s="1158"/>
      <c r="MA20" s="1158"/>
      <c r="MB20" s="1158"/>
      <c r="MC20" s="1158"/>
      <c r="MD20" s="1158"/>
      <c r="ME20" s="1158"/>
      <c r="MF20" s="1158"/>
      <c r="MG20" s="1158"/>
      <c r="MH20" s="1158"/>
      <c r="MI20" s="1158"/>
      <c r="MJ20" s="1158"/>
      <c r="MK20" s="1158"/>
      <c r="ML20" s="1158"/>
      <c r="MM20" s="1158"/>
      <c r="MN20" s="1158"/>
      <c r="MO20" s="1158"/>
      <c r="MP20" s="1158"/>
      <c r="MQ20" s="1158"/>
      <c r="MR20" s="1158"/>
      <c r="MS20" s="1158"/>
      <c r="MT20" s="1158"/>
      <c r="MU20" s="1158"/>
      <c r="MV20" s="1158"/>
      <c r="MW20" s="1158"/>
      <c r="MX20" s="1158"/>
      <c r="MY20" s="1158"/>
      <c r="MZ20" s="1158"/>
      <c r="NA20" s="1158"/>
      <c r="NB20" s="1158"/>
      <c r="NC20" s="1158"/>
      <c r="ND20" s="1158"/>
      <c r="NE20" s="1158"/>
      <c r="NF20" s="1158"/>
      <c r="NG20" s="1158"/>
      <c r="NH20" s="1158"/>
      <c r="NI20" s="1158"/>
      <c r="NJ20" s="1158"/>
      <c r="NK20" s="1158"/>
      <c r="NL20" s="1158"/>
      <c r="NM20" s="1158"/>
      <c r="NN20" s="1158"/>
      <c r="NO20" s="1158"/>
      <c r="NP20" s="1158"/>
      <c r="NQ20" s="1158"/>
      <c r="NR20" s="1158"/>
      <c r="NS20" s="1158"/>
      <c r="NT20" s="1158"/>
      <c r="NU20" s="1158"/>
      <c r="NV20" s="1158"/>
      <c r="NW20" s="1158"/>
      <c r="NX20" s="1158"/>
      <c r="NY20" s="1158"/>
      <c r="NZ20" s="1158"/>
      <c r="OA20" s="1158"/>
      <c r="OB20" s="1158"/>
      <c r="OC20" s="1158"/>
      <c r="OD20" s="1158"/>
      <c r="OE20" s="1158"/>
      <c r="OF20" s="1158"/>
      <c r="OG20" s="1158"/>
      <c r="OH20" s="1158"/>
      <c r="OI20" s="1158"/>
      <c r="OJ20" s="1158"/>
      <c r="OK20" s="1158"/>
      <c r="OL20" s="1158"/>
      <c r="OM20" s="1158"/>
      <c r="ON20" s="1158"/>
      <c r="OO20" s="1158"/>
      <c r="OP20" s="1158"/>
      <c r="OQ20" s="1158"/>
      <c r="OR20" s="1158"/>
      <c r="OS20" s="1158"/>
      <c r="OT20" s="1158"/>
      <c r="OU20" s="1158"/>
      <c r="OV20" s="1158"/>
      <c r="OW20" s="1158"/>
      <c r="OX20" s="1158"/>
      <c r="OY20" s="1158"/>
      <c r="OZ20" s="1158"/>
      <c r="PA20" s="1158"/>
      <c r="PB20" s="1158"/>
      <c r="PC20" s="1158"/>
      <c r="PD20" s="1158"/>
      <c r="PE20" s="1158"/>
      <c r="PF20" s="1158"/>
      <c r="PG20" s="1158"/>
      <c r="PH20" s="1158"/>
      <c r="PI20" s="1158"/>
      <c r="PJ20" s="1158"/>
      <c r="PK20" s="1158"/>
    </row>
    <row r="21" spans="1:427" s="1150" customFormat="1" ht="15" customHeight="1" x14ac:dyDescent="0.35">
      <c r="A21" s="1182" t="s">
        <v>3181</v>
      </c>
      <c r="B21" s="1182">
        <f t="shared" ca="1" si="1"/>
        <v>7032</v>
      </c>
      <c r="C21" s="1182" t="s">
        <v>3380</v>
      </c>
      <c r="D21" s="1182" t="s">
        <v>3381</v>
      </c>
      <c r="E21" s="1151">
        <v>2016</v>
      </c>
      <c r="F21" s="1183">
        <f t="shared" ca="1" si="2"/>
        <v>63</v>
      </c>
      <c r="G21" s="1149">
        <f t="shared" ca="1" si="3"/>
        <v>2609</v>
      </c>
      <c r="H21" s="1148">
        <v>61.39</v>
      </c>
      <c r="I21" s="1152">
        <f>Einstellungen!$E$11</f>
        <v>365</v>
      </c>
      <c r="J21" s="1152" t="s">
        <v>11</v>
      </c>
      <c r="K21" s="1152" t="s">
        <v>578</v>
      </c>
      <c r="L21" s="1152" t="s">
        <v>578</v>
      </c>
      <c r="M21" s="1152" t="s">
        <v>578</v>
      </c>
      <c r="N21" s="1152" t="s">
        <v>578</v>
      </c>
      <c r="O21" s="1152" t="s">
        <v>578</v>
      </c>
      <c r="P21" s="1152" t="s">
        <v>578</v>
      </c>
      <c r="Q21" s="1152" t="s">
        <v>578</v>
      </c>
      <c r="R21" s="1152" t="s">
        <v>578</v>
      </c>
      <c r="S21" s="1152" t="s">
        <v>578</v>
      </c>
      <c r="T21" s="1152" t="s">
        <v>578</v>
      </c>
      <c r="U21" s="1152" t="s">
        <v>578</v>
      </c>
      <c r="V21" s="1152" t="s">
        <v>700</v>
      </c>
      <c r="W21" s="1152" t="str">
        <f t="shared" si="4"/>
        <v>Heim 20  - Musterort</v>
      </c>
      <c r="X21" s="1148">
        <v>61.39</v>
      </c>
      <c r="AM21" s="1158"/>
      <c r="AN21" s="1158"/>
      <c r="AO21" s="1158"/>
      <c r="AP21" s="1158"/>
      <c r="AQ21" s="1158"/>
      <c r="AR21" s="1158"/>
      <c r="AS21" s="1158"/>
      <c r="AT21" s="1158"/>
      <c r="AU21" s="1158"/>
      <c r="AV21" s="1158"/>
      <c r="AW21" s="1158"/>
      <c r="AX21" s="1155">
        <v>93</v>
      </c>
      <c r="AY21" s="1158"/>
      <c r="AZ21" s="1156">
        <f t="shared" ca="1" si="5"/>
        <v>30</v>
      </c>
      <c r="BA21" s="1158"/>
      <c r="BB21" s="1158"/>
      <c r="BC21" s="1158"/>
      <c r="BD21" s="1158"/>
      <c r="BE21" s="1158"/>
      <c r="BF21" s="1158"/>
      <c r="BG21" s="1158"/>
      <c r="BH21" s="1158"/>
      <c r="BI21" s="1158"/>
      <c r="BJ21" s="1158"/>
      <c r="BK21" s="1158"/>
      <c r="BL21" s="1158"/>
      <c r="BM21" s="1158"/>
      <c r="BN21" s="1158"/>
      <c r="BO21" s="1158"/>
      <c r="BP21" s="1158"/>
      <c r="BQ21" s="1158"/>
      <c r="BR21" s="1158"/>
      <c r="BS21" s="1158"/>
      <c r="BT21" s="1158"/>
      <c r="BU21" s="1158"/>
      <c r="BV21" s="1158"/>
      <c r="BW21" s="1158"/>
      <c r="BX21" s="1158"/>
      <c r="BY21" s="1158"/>
      <c r="BZ21" s="1158"/>
      <c r="CA21" s="1158"/>
      <c r="CB21" s="1158"/>
      <c r="CC21" s="1158"/>
      <c r="CD21" s="1158"/>
      <c r="CE21" s="1158"/>
      <c r="CF21" s="1158"/>
      <c r="CG21" s="1158"/>
      <c r="CH21" s="1158"/>
      <c r="CI21" s="1158"/>
      <c r="CJ21" s="1158"/>
      <c r="CK21" s="1158"/>
      <c r="CL21" s="1158"/>
      <c r="CM21" s="1158"/>
      <c r="CN21" s="1158"/>
      <c r="CO21" s="1158"/>
      <c r="CP21" s="1158"/>
      <c r="CQ21" s="1158"/>
      <c r="CR21" s="1158"/>
      <c r="CS21" s="1158"/>
      <c r="CT21" s="1158"/>
      <c r="CU21" s="1158"/>
      <c r="CV21" s="1158"/>
      <c r="CW21" s="1158"/>
      <c r="CX21" s="1158"/>
      <c r="CY21" s="1158"/>
      <c r="CZ21" s="1158"/>
      <c r="DA21" s="1158"/>
      <c r="DB21" s="1158"/>
      <c r="DC21" s="1158"/>
      <c r="DD21" s="1158"/>
      <c r="DE21" s="1158"/>
      <c r="DF21" s="1158"/>
      <c r="DG21" s="1158"/>
      <c r="DH21" s="1158"/>
      <c r="DI21" s="1158"/>
      <c r="DJ21" s="1158"/>
      <c r="DK21" s="1158"/>
      <c r="DL21" s="1158"/>
      <c r="DM21" s="1158"/>
      <c r="DN21" s="1158"/>
      <c r="DO21" s="1158"/>
      <c r="DP21" s="1158"/>
      <c r="DQ21" s="1158"/>
      <c r="DR21" s="1158"/>
      <c r="DS21" s="1158"/>
      <c r="DT21" s="1158"/>
      <c r="DU21" s="1158"/>
      <c r="DV21" s="1158"/>
      <c r="DW21" s="1158"/>
      <c r="DX21" s="1158"/>
      <c r="DY21" s="1158"/>
      <c r="DZ21" s="1158"/>
      <c r="EA21" s="1158"/>
      <c r="EB21" s="1158"/>
      <c r="EC21" s="1158"/>
      <c r="ED21" s="1158"/>
      <c r="EE21" s="1158"/>
      <c r="EF21" s="1158"/>
      <c r="EG21" s="1158"/>
      <c r="EH21" s="1158"/>
      <c r="EI21" s="1158"/>
      <c r="EJ21" s="1158"/>
      <c r="EK21" s="1158"/>
      <c r="EL21" s="1158"/>
      <c r="EM21" s="1158"/>
      <c r="EN21" s="1158"/>
      <c r="EO21" s="1158"/>
      <c r="EP21" s="1158"/>
      <c r="EQ21" s="1158"/>
      <c r="ER21" s="1158"/>
      <c r="ES21" s="1158"/>
      <c r="ET21" s="1158"/>
      <c r="EU21" s="1158"/>
      <c r="EV21" s="1158"/>
      <c r="EW21" s="1158"/>
      <c r="EX21" s="1158"/>
      <c r="EY21" s="1158"/>
      <c r="EZ21" s="1158"/>
      <c r="FA21" s="1158"/>
      <c r="FB21" s="1158"/>
      <c r="FC21" s="1158"/>
      <c r="FD21" s="1158"/>
      <c r="FE21" s="1158"/>
      <c r="FF21" s="1158"/>
      <c r="FG21" s="1158"/>
      <c r="FH21" s="1158"/>
      <c r="FI21" s="1158"/>
      <c r="FJ21" s="1158"/>
      <c r="FK21" s="1158"/>
      <c r="FL21" s="1158"/>
      <c r="FM21" s="1158"/>
      <c r="FN21" s="1158"/>
      <c r="FO21" s="1158"/>
      <c r="FP21" s="1158"/>
      <c r="FQ21" s="1158"/>
      <c r="FR21" s="1158"/>
      <c r="FS21" s="1158"/>
      <c r="FT21" s="1158"/>
      <c r="FU21" s="1158"/>
      <c r="FV21" s="1158"/>
      <c r="FW21" s="1158"/>
      <c r="FX21" s="1158"/>
      <c r="FY21" s="1158"/>
      <c r="FZ21" s="1158"/>
      <c r="GA21" s="1158"/>
      <c r="GB21" s="1158"/>
      <c r="GC21" s="1158"/>
      <c r="GD21" s="1158"/>
      <c r="GE21" s="1158"/>
      <c r="GF21" s="1158"/>
      <c r="GG21" s="1158"/>
      <c r="GH21" s="1158"/>
      <c r="GI21" s="1158"/>
      <c r="GJ21" s="1158"/>
      <c r="GK21" s="1158"/>
      <c r="GL21" s="1158"/>
      <c r="GM21" s="1158"/>
      <c r="GN21" s="1158"/>
      <c r="GO21" s="1158"/>
      <c r="GP21" s="1158"/>
      <c r="GQ21" s="1158"/>
      <c r="GR21" s="1158"/>
      <c r="GS21" s="1158"/>
      <c r="GT21" s="1158"/>
      <c r="GU21" s="1158"/>
      <c r="GV21" s="1158"/>
      <c r="GW21" s="1158"/>
      <c r="GX21" s="1158"/>
      <c r="GY21" s="1158"/>
      <c r="GZ21" s="1158"/>
      <c r="HA21" s="1158"/>
      <c r="HB21" s="1158"/>
      <c r="HC21" s="1158"/>
      <c r="HD21" s="1158"/>
      <c r="HE21" s="1158"/>
      <c r="HF21" s="1158"/>
      <c r="HG21" s="1158"/>
      <c r="HH21" s="1158"/>
      <c r="HI21" s="1158"/>
      <c r="HJ21" s="1158"/>
      <c r="HK21" s="1158"/>
      <c r="HL21" s="1158"/>
      <c r="HM21" s="1158"/>
      <c r="HN21" s="1158"/>
      <c r="HO21" s="1158"/>
      <c r="HP21" s="1158"/>
      <c r="HQ21" s="1158"/>
      <c r="HR21" s="1158"/>
      <c r="HS21" s="1158"/>
      <c r="HT21" s="1158"/>
      <c r="HU21" s="1158"/>
      <c r="HV21" s="1158"/>
      <c r="HW21" s="1158"/>
      <c r="HX21" s="1158"/>
      <c r="HY21" s="1158"/>
      <c r="HZ21" s="1158"/>
      <c r="IA21" s="1158"/>
      <c r="IB21" s="1158"/>
      <c r="IC21" s="1158"/>
      <c r="ID21" s="1158"/>
      <c r="IE21" s="1158"/>
      <c r="IF21" s="1158"/>
      <c r="IG21" s="1158"/>
      <c r="IH21" s="1158"/>
      <c r="II21" s="1158"/>
      <c r="IJ21" s="1158"/>
      <c r="IK21" s="1158"/>
      <c r="IL21" s="1158"/>
      <c r="IM21" s="1158"/>
      <c r="IN21" s="1158"/>
      <c r="IO21" s="1158"/>
      <c r="IP21" s="1158"/>
      <c r="IQ21" s="1158"/>
      <c r="IR21" s="1158"/>
      <c r="IS21" s="1158"/>
      <c r="IT21" s="1158"/>
      <c r="IU21" s="1158"/>
      <c r="IV21" s="1158"/>
      <c r="IW21" s="1158"/>
      <c r="IX21" s="1158"/>
      <c r="IY21" s="1158"/>
      <c r="IZ21" s="1158"/>
      <c r="JA21" s="1158"/>
      <c r="JB21" s="1158"/>
      <c r="JC21" s="1158"/>
      <c r="JD21" s="1158"/>
      <c r="JE21" s="1158"/>
      <c r="JF21" s="1158"/>
      <c r="JG21" s="1158"/>
      <c r="JH21" s="1158"/>
      <c r="JI21" s="1158"/>
      <c r="JJ21" s="1158"/>
      <c r="JK21" s="1158"/>
      <c r="JL21" s="1158"/>
      <c r="JM21" s="1158"/>
      <c r="JN21" s="1158"/>
      <c r="JO21" s="1158"/>
      <c r="JP21" s="1158"/>
      <c r="JQ21" s="1158"/>
      <c r="JR21" s="1158"/>
      <c r="JS21" s="1158"/>
      <c r="JT21" s="1158"/>
      <c r="JU21" s="1158"/>
      <c r="JV21" s="1158"/>
      <c r="JW21" s="1158"/>
      <c r="JX21" s="1158"/>
      <c r="JY21" s="1158"/>
      <c r="JZ21" s="1158"/>
      <c r="KA21" s="1158"/>
      <c r="KB21" s="1158"/>
      <c r="KC21" s="1158"/>
      <c r="KD21" s="1158"/>
      <c r="KE21" s="1158"/>
      <c r="KF21" s="1158"/>
      <c r="KG21" s="1158"/>
      <c r="KH21" s="1158"/>
      <c r="KI21" s="1158"/>
      <c r="KJ21" s="1158"/>
      <c r="KK21" s="1158"/>
      <c r="KL21" s="1158"/>
      <c r="KM21" s="1158"/>
      <c r="KN21" s="1158"/>
      <c r="KO21" s="1158"/>
      <c r="KP21" s="1158"/>
      <c r="KQ21" s="1158"/>
      <c r="KR21" s="1158"/>
      <c r="KS21" s="1158"/>
      <c r="KT21" s="1158"/>
      <c r="KU21" s="1158"/>
      <c r="KV21" s="1158"/>
      <c r="KW21" s="1158"/>
      <c r="KX21" s="1158"/>
      <c r="KY21" s="1158"/>
      <c r="KZ21" s="1158"/>
      <c r="LA21" s="1158"/>
      <c r="LB21" s="1158"/>
      <c r="LC21" s="1158"/>
      <c r="LD21" s="1158"/>
      <c r="LE21" s="1158"/>
      <c r="LF21" s="1158"/>
      <c r="LG21" s="1158"/>
      <c r="LH21" s="1158"/>
      <c r="LI21" s="1158"/>
      <c r="LJ21" s="1158"/>
      <c r="LK21" s="1158"/>
      <c r="LL21" s="1158"/>
      <c r="LM21" s="1158"/>
      <c r="LN21" s="1158"/>
      <c r="LO21" s="1158"/>
      <c r="LP21" s="1158"/>
      <c r="LQ21" s="1158"/>
      <c r="LR21" s="1158"/>
      <c r="LS21" s="1158"/>
      <c r="LT21" s="1158"/>
      <c r="LU21" s="1158"/>
      <c r="LV21" s="1158"/>
      <c r="LW21" s="1158"/>
      <c r="LX21" s="1158"/>
      <c r="LY21" s="1158"/>
      <c r="LZ21" s="1158"/>
      <c r="MA21" s="1158"/>
      <c r="MB21" s="1158"/>
      <c r="MC21" s="1158"/>
      <c r="MD21" s="1158"/>
      <c r="ME21" s="1158"/>
      <c r="MF21" s="1158"/>
      <c r="MG21" s="1158"/>
      <c r="MH21" s="1158"/>
      <c r="MI21" s="1158"/>
      <c r="MJ21" s="1158"/>
      <c r="MK21" s="1158"/>
      <c r="ML21" s="1158"/>
      <c r="MM21" s="1158"/>
      <c r="MN21" s="1158"/>
      <c r="MO21" s="1158"/>
      <c r="MP21" s="1158"/>
      <c r="MQ21" s="1158"/>
      <c r="MR21" s="1158"/>
      <c r="MS21" s="1158"/>
      <c r="MT21" s="1158"/>
      <c r="MU21" s="1158"/>
      <c r="MV21" s="1158"/>
      <c r="MW21" s="1158"/>
      <c r="MX21" s="1158"/>
      <c r="MY21" s="1158"/>
      <c r="MZ21" s="1158"/>
      <c r="NA21" s="1158"/>
      <c r="NB21" s="1158"/>
      <c r="NC21" s="1158"/>
      <c r="ND21" s="1158"/>
      <c r="NE21" s="1158"/>
      <c r="NF21" s="1158"/>
      <c r="NG21" s="1158"/>
      <c r="NH21" s="1158"/>
      <c r="NI21" s="1158"/>
      <c r="NJ21" s="1158"/>
      <c r="NK21" s="1158"/>
      <c r="NL21" s="1158"/>
      <c r="NM21" s="1158"/>
      <c r="NN21" s="1158"/>
      <c r="NO21" s="1158"/>
      <c r="NP21" s="1158"/>
      <c r="NQ21" s="1158"/>
      <c r="NR21" s="1158"/>
      <c r="NS21" s="1158"/>
      <c r="NT21" s="1158"/>
      <c r="NU21" s="1158"/>
      <c r="NV21" s="1158"/>
      <c r="NW21" s="1158"/>
      <c r="NX21" s="1158"/>
      <c r="NY21" s="1158"/>
      <c r="NZ21" s="1158"/>
      <c r="OA21" s="1158"/>
      <c r="OB21" s="1158"/>
      <c r="OC21" s="1158"/>
      <c r="OD21" s="1158"/>
      <c r="OE21" s="1158"/>
      <c r="OF21" s="1158"/>
      <c r="OG21" s="1158"/>
      <c r="OH21" s="1158"/>
      <c r="OI21" s="1158"/>
      <c r="OJ21" s="1158"/>
      <c r="OK21" s="1158"/>
      <c r="OL21" s="1158"/>
      <c r="OM21" s="1158"/>
      <c r="ON21" s="1158"/>
      <c r="OO21" s="1158"/>
      <c r="OP21" s="1158"/>
      <c r="OQ21" s="1158"/>
      <c r="OR21" s="1158"/>
      <c r="OS21" s="1158"/>
      <c r="OT21" s="1158"/>
      <c r="OU21" s="1158"/>
      <c r="OV21" s="1158"/>
      <c r="OW21" s="1158"/>
      <c r="OX21" s="1158"/>
      <c r="OY21" s="1158"/>
      <c r="OZ21" s="1158"/>
      <c r="PA21" s="1158"/>
      <c r="PB21" s="1158"/>
      <c r="PC21" s="1158"/>
      <c r="PD21" s="1158"/>
      <c r="PE21" s="1158"/>
      <c r="PF21" s="1158"/>
      <c r="PG21" s="1158"/>
      <c r="PH21" s="1158"/>
      <c r="PI21" s="1158"/>
      <c r="PJ21" s="1158"/>
      <c r="PK21" s="1158"/>
    </row>
    <row r="22" spans="1:427" s="1150" customFormat="1" ht="15" customHeight="1" x14ac:dyDescent="0.35">
      <c r="A22" s="1182" t="s">
        <v>3182</v>
      </c>
      <c r="B22" s="1182">
        <f t="shared" ca="1" si="1"/>
        <v>4199</v>
      </c>
      <c r="C22" s="1182" t="s">
        <v>3380</v>
      </c>
      <c r="D22" s="1182" t="s">
        <v>3381</v>
      </c>
      <c r="E22" s="1151">
        <v>2016</v>
      </c>
      <c r="F22" s="1183">
        <f t="shared" ca="1" si="2"/>
        <v>105</v>
      </c>
      <c r="G22" s="1149">
        <f t="shared" ca="1" si="3"/>
        <v>4488</v>
      </c>
      <c r="H22" s="1148">
        <v>60.75</v>
      </c>
      <c r="I22" s="1152">
        <f>Einstellungen!$E$11</f>
        <v>365</v>
      </c>
      <c r="J22" s="1152" t="s">
        <v>11</v>
      </c>
      <c r="K22" s="1152" t="s">
        <v>578</v>
      </c>
      <c r="L22" s="1152" t="s">
        <v>578</v>
      </c>
      <c r="M22" s="1152" t="s">
        <v>578</v>
      </c>
      <c r="N22" s="1152" t="s">
        <v>578</v>
      </c>
      <c r="O22" s="1152" t="s">
        <v>578</v>
      </c>
      <c r="P22" s="1152" t="s">
        <v>578</v>
      </c>
      <c r="Q22" s="1152" t="s">
        <v>578</v>
      </c>
      <c r="R22" s="1152" t="s">
        <v>578</v>
      </c>
      <c r="S22" s="1152" t="s">
        <v>578</v>
      </c>
      <c r="T22" s="1152" t="s">
        <v>578</v>
      </c>
      <c r="U22" s="1152" t="s">
        <v>578</v>
      </c>
      <c r="V22" s="1152" t="s">
        <v>700</v>
      </c>
      <c r="W22" s="1152" t="str">
        <f t="shared" si="4"/>
        <v>Heim 21  - Musterort</v>
      </c>
      <c r="X22" s="1148">
        <v>60.75</v>
      </c>
      <c r="AM22" s="1158"/>
      <c r="AN22" s="1158"/>
      <c r="AO22" s="1158"/>
      <c r="AP22" s="1158"/>
      <c r="AQ22" s="1158"/>
      <c r="AR22" s="1158"/>
      <c r="AS22" s="1158"/>
      <c r="AT22" s="1158"/>
      <c r="AU22" s="1158"/>
      <c r="AV22" s="1158"/>
      <c r="AW22" s="1158"/>
      <c r="AX22" s="1155">
        <v>116</v>
      </c>
      <c r="AY22" s="1158"/>
      <c r="AZ22" s="1156">
        <f t="shared" ca="1" si="5"/>
        <v>11</v>
      </c>
      <c r="BA22" s="1158"/>
      <c r="BB22" s="1158"/>
      <c r="BC22" s="1158"/>
      <c r="BD22" s="1158"/>
      <c r="BE22" s="1158"/>
      <c r="BF22" s="1158"/>
      <c r="BG22" s="1158"/>
      <c r="BH22" s="1158"/>
      <c r="BI22" s="1158"/>
      <c r="BJ22" s="1158"/>
      <c r="BK22" s="1158"/>
      <c r="BL22" s="1158"/>
      <c r="BM22" s="1158"/>
      <c r="BN22" s="1158"/>
      <c r="BO22" s="1158"/>
      <c r="BP22" s="1158"/>
      <c r="BQ22" s="1158"/>
      <c r="BR22" s="1158"/>
      <c r="BS22" s="1158"/>
      <c r="BT22" s="1158"/>
      <c r="BU22" s="1158"/>
      <c r="BV22" s="1158"/>
      <c r="BW22" s="1158"/>
      <c r="BX22" s="1158"/>
      <c r="BY22" s="1158"/>
      <c r="BZ22" s="1158"/>
      <c r="CA22" s="1158"/>
      <c r="CB22" s="1158"/>
      <c r="CC22" s="1158"/>
      <c r="CD22" s="1158"/>
      <c r="CE22" s="1158"/>
      <c r="CF22" s="1158"/>
      <c r="CG22" s="1158"/>
      <c r="CH22" s="1158"/>
      <c r="CI22" s="1158"/>
      <c r="CJ22" s="1158"/>
      <c r="CK22" s="1158"/>
      <c r="CL22" s="1158"/>
      <c r="CM22" s="1158"/>
      <c r="CN22" s="1158"/>
      <c r="CO22" s="1158"/>
      <c r="CP22" s="1158"/>
      <c r="CQ22" s="1158"/>
      <c r="CR22" s="1158"/>
      <c r="CS22" s="1158"/>
      <c r="CT22" s="1158"/>
      <c r="CU22" s="1158"/>
      <c r="CV22" s="1158"/>
      <c r="CW22" s="1158"/>
      <c r="CX22" s="1158"/>
      <c r="CY22" s="1158"/>
      <c r="CZ22" s="1158"/>
      <c r="DA22" s="1158"/>
      <c r="DB22" s="1158"/>
      <c r="DC22" s="1158"/>
      <c r="DD22" s="1158"/>
      <c r="DE22" s="1158"/>
      <c r="DF22" s="1158"/>
      <c r="DG22" s="1158"/>
      <c r="DH22" s="1158"/>
      <c r="DI22" s="1158"/>
      <c r="DJ22" s="1158"/>
      <c r="DK22" s="1158"/>
      <c r="DL22" s="1158"/>
      <c r="DM22" s="1158"/>
      <c r="DN22" s="1158"/>
      <c r="DO22" s="1158"/>
      <c r="DP22" s="1158"/>
      <c r="DQ22" s="1158"/>
      <c r="DR22" s="1158"/>
      <c r="DS22" s="1158"/>
      <c r="DT22" s="1158"/>
      <c r="DU22" s="1158"/>
      <c r="DV22" s="1158"/>
      <c r="DW22" s="1158"/>
      <c r="DX22" s="1158"/>
      <c r="DY22" s="1158"/>
      <c r="DZ22" s="1158"/>
      <c r="EA22" s="1158"/>
      <c r="EB22" s="1158"/>
      <c r="EC22" s="1158"/>
      <c r="ED22" s="1158"/>
      <c r="EE22" s="1158"/>
      <c r="EF22" s="1158"/>
      <c r="EG22" s="1158"/>
      <c r="EH22" s="1158"/>
      <c r="EI22" s="1158"/>
      <c r="EJ22" s="1158"/>
      <c r="EK22" s="1158"/>
      <c r="EL22" s="1158"/>
      <c r="EM22" s="1158"/>
      <c r="EN22" s="1158"/>
      <c r="EO22" s="1158"/>
      <c r="EP22" s="1158"/>
      <c r="EQ22" s="1158"/>
      <c r="ER22" s="1158"/>
      <c r="ES22" s="1158"/>
      <c r="ET22" s="1158"/>
      <c r="EU22" s="1158"/>
      <c r="EV22" s="1158"/>
      <c r="EW22" s="1158"/>
      <c r="EX22" s="1158"/>
      <c r="EY22" s="1158"/>
      <c r="EZ22" s="1158"/>
      <c r="FA22" s="1158"/>
      <c r="FB22" s="1158"/>
      <c r="FC22" s="1158"/>
      <c r="FD22" s="1158"/>
      <c r="FE22" s="1158"/>
      <c r="FF22" s="1158"/>
      <c r="FG22" s="1158"/>
      <c r="FH22" s="1158"/>
      <c r="FI22" s="1158"/>
      <c r="FJ22" s="1158"/>
      <c r="FK22" s="1158"/>
      <c r="FL22" s="1158"/>
      <c r="FM22" s="1158"/>
      <c r="FN22" s="1158"/>
      <c r="FO22" s="1158"/>
      <c r="FP22" s="1158"/>
      <c r="FQ22" s="1158"/>
      <c r="FR22" s="1158"/>
      <c r="FS22" s="1158"/>
      <c r="FT22" s="1158"/>
      <c r="FU22" s="1158"/>
      <c r="FV22" s="1158"/>
      <c r="FW22" s="1158"/>
      <c r="FX22" s="1158"/>
      <c r="FY22" s="1158"/>
      <c r="FZ22" s="1158"/>
      <c r="GA22" s="1158"/>
      <c r="GB22" s="1158"/>
      <c r="GC22" s="1158"/>
      <c r="GD22" s="1158"/>
      <c r="GE22" s="1158"/>
      <c r="GF22" s="1158"/>
      <c r="GG22" s="1158"/>
      <c r="GH22" s="1158"/>
      <c r="GI22" s="1158"/>
      <c r="GJ22" s="1158"/>
      <c r="GK22" s="1158"/>
      <c r="GL22" s="1158"/>
      <c r="GM22" s="1158"/>
      <c r="GN22" s="1158"/>
      <c r="GO22" s="1158"/>
      <c r="GP22" s="1158"/>
      <c r="GQ22" s="1158"/>
      <c r="GR22" s="1158"/>
      <c r="GS22" s="1158"/>
      <c r="GT22" s="1158"/>
      <c r="GU22" s="1158"/>
      <c r="GV22" s="1158"/>
      <c r="GW22" s="1158"/>
      <c r="GX22" s="1158"/>
      <c r="GY22" s="1158"/>
      <c r="GZ22" s="1158"/>
      <c r="HA22" s="1158"/>
      <c r="HB22" s="1158"/>
      <c r="HC22" s="1158"/>
      <c r="HD22" s="1158"/>
      <c r="HE22" s="1158"/>
      <c r="HF22" s="1158"/>
      <c r="HG22" s="1158"/>
      <c r="HH22" s="1158"/>
      <c r="HI22" s="1158"/>
      <c r="HJ22" s="1158"/>
      <c r="HK22" s="1158"/>
      <c r="HL22" s="1158"/>
      <c r="HM22" s="1158"/>
      <c r="HN22" s="1158"/>
      <c r="HO22" s="1158"/>
      <c r="HP22" s="1158"/>
      <c r="HQ22" s="1158"/>
      <c r="HR22" s="1158"/>
      <c r="HS22" s="1158"/>
      <c r="HT22" s="1158"/>
      <c r="HU22" s="1158"/>
      <c r="HV22" s="1158"/>
      <c r="HW22" s="1158"/>
      <c r="HX22" s="1158"/>
      <c r="HY22" s="1158"/>
      <c r="HZ22" s="1158"/>
      <c r="IA22" s="1158"/>
      <c r="IB22" s="1158"/>
      <c r="IC22" s="1158"/>
      <c r="ID22" s="1158"/>
      <c r="IE22" s="1158"/>
      <c r="IF22" s="1158"/>
      <c r="IG22" s="1158"/>
      <c r="IH22" s="1158"/>
      <c r="II22" s="1158"/>
      <c r="IJ22" s="1158"/>
      <c r="IK22" s="1158"/>
      <c r="IL22" s="1158"/>
      <c r="IM22" s="1158"/>
      <c r="IN22" s="1158"/>
      <c r="IO22" s="1158"/>
      <c r="IP22" s="1158"/>
      <c r="IQ22" s="1158"/>
      <c r="IR22" s="1158"/>
      <c r="IS22" s="1158"/>
      <c r="IT22" s="1158"/>
      <c r="IU22" s="1158"/>
      <c r="IV22" s="1158"/>
      <c r="IW22" s="1158"/>
      <c r="IX22" s="1158"/>
      <c r="IY22" s="1158"/>
      <c r="IZ22" s="1158"/>
      <c r="JA22" s="1158"/>
      <c r="JB22" s="1158"/>
      <c r="JC22" s="1158"/>
      <c r="JD22" s="1158"/>
      <c r="JE22" s="1158"/>
      <c r="JF22" s="1158"/>
      <c r="JG22" s="1158"/>
      <c r="JH22" s="1158"/>
      <c r="JI22" s="1158"/>
      <c r="JJ22" s="1158"/>
      <c r="JK22" s="1158"/>
      <c r="JL22" s="1158"/>
      <c r="JM22" s="1158"/>
      <c r="JN22" s="1158"/>
      <c r="JO22" s="1158"/>
      <c r="JP22" s="1158"/>
      <c r="JQ22" s="1158"/>
      <c r="JR22" s="1158"/>
      <c r="JS22" s="1158"/>
      <c r="JT22" s="1158"/>
      <c r="JU22" s="1158"/>
      <c r="JV22" s="1158"/>
      <c r="JW22" s="1158"/>
      <c r="JX22" s="1158"/>
      <c r="JY22" s="1158"/>
      <c r="JZ22" s="1158"/>
      <c r="KA22" s="1158"/>
      <c r="KB22" s="1158"/>
      <c r="KC22" s="1158"/>
      <c r="KD22" s="1158"/>
      <c r="KE22" s="1158"/>
      <c r="KF22" s="1158"/>
      <c r="KG22" s="1158"/>
      <c r="KH22" s="1158"/>
      <c r="KI22" s="1158"/>
      <c r="KJ22" s="1158"/>
      <c r="KK22" s="1158"/>
      <c r="KL22" s="1158"/>
      <c r="KM22" s="1158"/>
      <c r="KN22" s="1158"/>
      <c r="KO22" s="1158"/>
      <c r="KP22" s="1158"/>
      <c r="KQ22" s="1158"/>
      <c r="KR22" s="1158"/>
      <c r="KS22" s="1158"/>
      <c r="KT22" s="1158"/>
      <c r="KU22" s="1158"/>
      <c r="KV22" s="1158"/>
      <c r="KW22" s="1158"/>
      <c r="KX22" s="1158"/>
      <c r="KY22" s="1158"/>
      <c r="KZ22" s="1158"/>
      <c r="LA22" s="1158"/>
      <c r="LB22" s="1158"/>
      <c r="LC22" s="1158"/>
      <c r="LD22" s="1158"/>
      <c r="LE22" s="1158"/>
      <c r="LF22" s="1158"/>
      <c r="LG22" s="1158"/>
      <c r="LH22" s="1158"/>
      <c r="LI22" s="1158"/>
      <c r="LJ22" s="1158"/>
      <c r="LK22" s="1158"/>
      <c r="LL22" s="1158"/>
      <c r="LM22" s="1158"/>
      <c r="LN22" s="1158"/>
      <c r="LO22" s="1158"/>
      <c r="LP22" s="1158"/>
      <c r="LQ22" s="1158"/>
      <c r="LR22" s="1158"/>
      <c r="LS22" s="1158"/>
      <c r="LT22" s="1158"/>
      <c r="LU22" s="1158"/>
      <c r="LV22" s="1158"/>
      <c r="LW22" s="1158"/>
      <c r="LX22" s="1158"/>
      <c r="LY22" s="1158"/>
      <c r="LZ22" s="1158"/>
      <c r="MA22" s="1158"/>
      <c r="MB22" s="1158"/>
      <c r="MC22" s="1158"/>
      <c r="MD22" s="1158"/>
      <c r="ME22" s="1158"/>
      <c r="MF22" s="1158"/>
      <c r="MG22" s="1158"/>
      <c r="MH22" s="1158"/>
      <c r="MI22" s="1158"/>
      <c r="MJ22" s="1158"/>
      <c r="MK22" s="1158"/>
      <c r="ML22" s="1158"/>
      <c r="MM22" s="1158"/>
      <c r="MN22" s="1158"/>
      <c r="MO22" s="1158"/>
      <c r="MP22" s="1158"/>
      <c r="MQ22" s="1158"/>
      <c r="MR22" s="1158"/>
      <c r="MS22" s="1158"/>
      <c r="MT22" s="1158"/>
      <c r="MU22" s="1158"/>
      <c r="MV22" s="1158"/>
      <c r="MW22" s="1158"/>
      <c r="MX22" s="1158"/>
      <c r="MY22" s="1158"/>
      <c r="MZ22" s="1158"/>
      <c r="NA22" s="1158"/>
      <c r="NB22" s="1158"/>
      <c r="NC22" s="1158"/>
      <c r="ND22" s="1158"/>
      <c r="NE22" s="1158"/>
      <c r="NF22" s="1158"/>
      <c r="NG22" s="1158"/>
      <c r="NH22" s="1158"/>
      <c r="NI22" s="1158"/>
      <c r="NJ22" s="1158"/>
      <c r="NK22" s="1158"/>
      <c r="NL22" s="1158"/>
      <c r="NM22" s="1158"/>
      <c r="NN22" s="1158"/>
      <c r="NO22" s="1158"/>
      <c r="NP22" s="1158"/>
      <c r="NQ22" s="1158"/>
      <c r="NR22" s="1158"/>
      <c r="NS22" s="1158"/>
      <c r="NT22" s="1158"/>
      <c r="NU22" s="1158"/>
      <c r="NV22" s="1158"/>
      <c r="NW22" s="1158"/>
      <c r="NX22" s="1158"/>
      <c r="NY22" s="1158"/>
      <c r="NZ22" s="1158"/>
      <c r="OA22" s="1158"/>
      <c r="OB22" s="1158"/>
      <c r="OC22" s="1158"/>
      <c r="OD22" s="1158"/>
      <c r="OE22" s="1158"/>
      <c r="OF22" s="1158"/>
      <c r="OG22" s="1158"/>
      <c r="OH22" s="1158"/>
      <c r="OI22" s="1158"/>
      <c r="OJ22" s="1158"/>
      <c r="OK22" s="1158"/>
      <c r="OL22" s="1158"/>
      <c r="OM22" s="1158"/>
      <c r="ON22" s="1158"/>
      <c r="OO22" s="1158"/>
      <c r="OP22" s="1158"/>
      <c r="OQ22" s="1158"/>
      <c r="OR22" s="1158"/>
      <c r="OS22" s="1158"/>
      <c r="OT22" s="1158"/>
      <c r="OU22" s="1158"/>
      <c r="OV22" s="1158"/>
      <c r="OW22" s="1158"/>
      <c r="OX22" s="1158"/>
      <c r="OY22" s="1158"/>
      <c r="OZ22" s="1158"/>
      <c r="PA22" s="1158"/>
      <c r="PB22" s="1158"/>
      <c r="PC22" s="1158"/>
      <c r="PD22" s="1158"/>
      <c r="PE22" s="1158"/>
      <c r="PF22" s="1158"/>
      <c r="PG22" s="1158"/>
      <c r="PH22" s="1158"/>
      <c r="PI22" s="1158"/>
      <c r="PJ22" s="1158"/>
      <c r="PK22" s="1158"/>
    </row>
    <row r="23" spans="1:427" s="1150" customFormat="1" ht="15" customHeight="1" x14ac:dyDescent="0.35">
      <c r="A23" s="1182" t="s">
        <v>3183</v>
      </c>
      <c r="B23" s="1182">
        <f t="shared" ca="1" si="1"/>
        <v>2542</v>
      </c>
      <c r="C23" s="1182" t="s">
        <v>3380</v>
      </c>
      <c r="D23" s="1182" t="s">
        <v>3381</v>
      </c>
      <c r="E23" s="1151">
        <v>2016</v>
      </c>
      <c r="F23" s="1183">
        <f t="shared" ca="1" si="2"/>
        <v>60</v>
      </c>
      <c r="G23" s="1149">
        <f t="shared" ca="1" si="3"/>
        <v>3475</v>
      </c>
      <c r="H23" s="1148">
        <v>60.5</v>
      </c>
      <c r="I23" s="1152">
        <f>Einstellungen!$E$11</f>
        <v>365</v>
      </c>
      <c r="J23" s="1152" t="s">
        <v>11</v>
      </c>
      <c r="K23" s="1152" t="s">
        <v>578</v>
      </c>
      <c r="L23" s="1152" t="s">
        <v>578</v>
      </c>
      <c r="M23" s="1152" t="s">
        <v>578</v>
      </c>
      <c r="N23" s="1152" t="s">
        <v>578</v>
      </c>
      <c r="O23" s="1152" t="s">
        <v>578</v>
      </c>
      <c r="P23" s="1152" t="s">
        <v>578</v>
      </c>
      <c r="Q23" s="1152" t="s">
        <v>578</v>
      </c>
      <c r="R23" s="1152" t="s">
        <v>578</v>
      </c>
      <c r="S23" s="1152" t="s">
        <v>578</v>
      </c>
      <c r="T23" s="1152" t="s">
        <v>578</v>
      </c>
      <c r="U23" s="1152" t="s">
        <v>578</v>
      </c>
      <c r="V23" s="1152" t="s">
        <v>700</v>
      </c>
      <c r="W23" s="1152" t="str">
        <f t="shared" si="4"/>
        <v>Heim 22  - Musterort</v>
      </c>
      <c r="X23" s="1148">
        <v>60.5</v>
      </c>
      <c r="AM23" s="1158"/>
      <c r="AN23" s="1158"/>
      <c r="AO23" s="1158"/>
      <c r="AP23" s="1158"/>
      <c r="AQ23" s="1158"/>
      <c r="AR23" s="1158"/>
      <c r="AS23" s="1158"/>
      <c r="AT23" s="1158"/>
      <c r="AU23" s="1158"/>
      <c r="AV23" s="1158"/>
      <c r="AW23" s="1158"/>
      <c r="AX23" s="1155">
        <v>40</v>
      </c>
      <c r="AY23" s="1158"/>
      <c r="AZ23" s="1156">
        <f t="shared" ca="1" si="5"/>
        <v>-20</v>
      </c>
      <c r="BA23" s="1158"/>
      <c r="BB23" s="1158"/>
      <c r="BC23" s="1158"/>
      <c r="BD23" s="1158"/>
      <c r="BE23" s="1158"/>
      <c r="BF23" s="1158"/>
      <c r="BG23" s="1158"/>
      <c r="BH23" s="1158"/>
      <c r="BI23" s="1158"/>
      <c r="BJ23" s="1158"/>
      <c r="BK23" s="1158"/>
      <c r="BL23" s="1158"/>
      <c r="BM23" s="1158"/>
      <c r="BN23" s="1158"/>
      <c r="BO23" s="1158"/>
      <c r="BP23" s="1158"/>
      <c r="BQ23" s="1158"/>
      <c r="BR23" s="1158"/>
      <c r="BS23" s="1158"/>
      <c r="BT23" s="1158"/>
      <c r="BU23" s="1158"/>
      <c r="BV23" s="1158"/>
      <c r="BW23" s="1158"/>
      <c r="BX23" s="1158"/>
      <c r="BY23" s="1158"/>
      <c r="BZ23" s="1158"/>
      <c r="CA23" s="1158"/>
      <c r="CB23" s="1158"/>
      <c r="CC23" s="1158"/>
      <c r="CD23" s="1158"/>
      <c r="CE23" s="1158"/>
      <c r="CF23" s="1158"/>
      <c r="CG23" s="1158"/>
      <c r="CH23" s="1158"/>
      <c r="CI23" s="1158"/>
      <c r="CJ23" s="1158"/>
      <c r="CK23" s="1158"/>
      <c r="CL23" s="1158"/>
      <c r="CM23" s="1158"/>
      <c r="CN23" s="1158"/>
      <c r="CO23" s="1158"/>
      <c r="CP23" s="1158"/>
      <c r="CQ23" s="1158"/>
      <c r="CR23" s="1158"/>
      <c r="CS23" s="1158"/>
      <c r="CT23" s="1158"/>
      <c r="CU23" s="1158"/>
      <c r="CV23" s="1158"/>
      <c r="CW23" s="1158"/>
      <c r="CX23" s="1158"/>
      <c r="CY23" s="1158"/>
      <c r="CZ23" s="1158"/>
      <c r="DA23" s="1158"/>
      <c r="DB23" s="1158"/>
      <c r="DC23" s="1158"/>
      <c r="DD23" s="1158"/>
      <c r="DE23" s="1158"/>
      <c r="DF23" s="1158"/>
      <c r="DG23" s="1158"/>
      <c r="DH23" s="1158"/>
      <c r="DI23" s="1158"/>
      <c r="DJ23" s="1158"/>
      <c r="DK23" s="1158"/>
      <c r="DL23" s="1158"/>
      <c r="DM23" s="1158"/>
      <c r="DN23" s="1158"/>
      <c r="DO23" s="1158"/>
      <c r="DP23" s="1158"/>
      <c r="DQ23" s="1158"/>
      <c r="DR23" s="1158"/>
      <c r="DS23" s="1158"/>
      <c r="DT23" s="1158"/>
      <c r="DU23" s="1158"/>
      <c r="DV23" s="1158"/>
      <c r="DW23" s="1158"/>
      <c r="DX23" s="1158"/>
      <c r="DY23" s="1158"/>
      <c r="DZ23" s="1158"/>
      <c r="EA23" s="1158"/>
      <c r="EB23" s="1158"/>
      <c r="EC23" s="1158"/>
      <c r="ED23" s="1158"/>
      <c r="EE23" s="1158"/>
      <c r="EF23" s="1158"/>
      <c r="EG23" s="1158"/>
      <c r="EH23" s="1158"/>
      <c r="EI23" s="1158"/>
      <c r="EJ23" s="1158"/>
      <c r="EK23" s="1158"/>
      <c r="EL23" s="1158"/>
      <c r="EM23" s="1158"/>
      <c r="EN23" s="1158"/>
      <c r="EO23" s="1158"/>
      <c r="EP23" s="1158"/>
      <c r="EQ23" s="1158"/>
      <c r="ER23" s="1158"/>
      <c r="ES23" s="1158"/>
      <c r="ET23" s="1158"/>
      <c r="EU23" s="1158"/>
      <c r="EV23" s="1158"/>
      <c r="EW23" s="1158"/>
      <c r="EX23" s="1158"/>
      <c r="EY23" s="1158"/>
      <c r="EZ23" s="1158"/>
      <c r="FA23" s="1158"/>
      <c r="FB23" s="1158"/>
      <c r="FC23" s="1158"/>
      <c r="FD23" s="1158"/>
      <c r="FE23" s="1158"/>
      <c r="FF23" s="1158"/>
      <c r="FG23" s="1158"/>
      <c r="FH23" s="1158"/>
      <c r="FI23" s="1158"/>
      <c r="FJ23" s="1158"/>
      <c r="FK23" s="1158"/>
      <c r="FL23" s="1158"/>
      <c r="FM23" s="1158"/>
      <c r="FN23" s="1158"/>
      <c r="FO23" s="1158"/>
      <c r="FP23" s="1158"/>
      <c r="FQ23" s="1158"/>
      <c r="FR23" s="1158"/>
      <c r="FS23" s="1158"/>
      <c r="FT23" s="1158"/>
      <c r="FU23" s="1158"/>
      <c r="FV23" s="1158"/>
      <c r="FW23" s="1158"/>
      <c r="FX23" s="1158"/>
      <c r="FY23" s="1158"/>
      <c r="FZ23" s="1158"/>
      <c r="GA23" s="1158"/>
      <c r="GB23" s="1158"/>
      <c r="GC23" s="1158"/>
      <c r="GD23" s="1158"/>
      <c r="GE23" s="1158"/>
      <c r="GF23" s="1158"/>
      <c r="GG23" s="1158"/>
      <c r="GH23" s="1158"/>
      <c r="GI23" s="1158"/>
      <c r="GJ23" s="1158"/>
      <c r="GK23" s="1158"/>
      <c r="GL23" s="1158"/>
      <c r="GM23" s="1158"/>
      <c r="GN23" s="1158"/>
      <c r="GO23" s="1158"/>
      <c r="GP23" s="1158"/>
      <c r="GQ23" s="1158"/>
      <c r="GR23" s="1158"/>
      <c r="GS23" s="1158"/>
      <c r="GT23" s="1158"/>
      <c r="GU23" s="1158"/>
      <c r="GV23" s="1158"/>
      <c r="GW23" s="1158"/>
      <c r="GX23" s="1158"/>
      <c r="GY23" s="1158"/>
      <c r="GZ23" s="1158"/>
      <c r="HA23" s="1158"/>
      <c r="HB23" s="1158"/>
      <c r="HC23" s="1158"/>
      <c r="HD23" s="1158"/>
      <c r="HE23" s="1158"/>
      <c r="HF23" s="1158"/>
      <c r="HG23" s="1158"/>
      <c r="HH23" s="1158"/>
      <c r="HI23" s="1158"/>
      <c r="HJ23" s="1158"/>
      <c r="HK23" s="1158"/>
      <c r="HL23" s="1158"/>
      <c r="HM23" s="1158"/>
      <c r="HN23" s="1158"/>
      <c r="HO23" s="1158"/>
      <c r="HP23" s="1158"/>
      <c r="HQ23" s="1158"/>
      <c r="HR23" s="1158"/>
      <c r="HS23" s="1158"/>
      <c r="HT23" s="1158"/>
      <c r="HU23" s="1158"/>
      <c r="HV23" s="1158"/>
      <c r="HW23" s="1158"/>
      <c r="HX23" s="1158"/>
      <c r="HY23" s="1158"/>
      <c r="HZ23" s="1158"/>
      <c r="IA23" s="1158"/>
      <c r="IB23" s="1158"/>
      <c r="IC23" s="1158"/>
      <c r="ID23" s="1158"/>
      <c r="IE23" s="1158"/>
      <c r="IF23" s="1158"/>
      <c r="IG23" s="1158"/>
      <c r="IH23" s="1158"/>
      <c r="II23" s="1158"/>
      <c r="IJ23" s="1158"/>
      <c r="IK23" s="1158"/>
      <c r="IL23" s="1158"/>
      <c r="IM23" s="1158"/>
      <c r="IN23" s="1158"/>
      <c r="IO23" s="1158"/>
      <c r="IP23" s="1158"/>
      <c r="IQ23" s="1158"/>
      <c r="IR23" s="1158"/>
      <c r="IS23" s="1158"/>
      <c r="IT23" s="1158"/>
      <c r="IU23" s="1158"/>
      <c r="IV23" s="1158"/>
      <c r="IW23" s="1158"/>
      <c r="IX23" s="1158"/>
      <c r="IY23" s="1158"/>
      <c r="IZ23" s="1158"/>
      <c r="JA23" s="1158"/>
      <c r="JB23" s="1158"/>
      <c r="JC23" s="1158"/>
      <c r="JD23" s="1158"/>
      <c r="JE23" s="1158"/>
      <c r="JF23" s="1158"/>
      <c r="JG23" s="1158"/>
      <c r="JH23" s="1158"/>
      <c r="JI23" s="1158"/>
      <c r="JJ23" s="1158"/>
      <c r="JK23" s="1158"/>
      <c r="JL23" s="1158"/>
      <c r="JM23" s="1158"/>
      <c r="JN23" s="1158"/>
      <c r="JO23" s="1158"/>
      <c r="JP23" s="1158"/>
      <c r="JQ23" s="1158"/>
      <c r="JR23" s="1158"/>
      <c r="JS23" s="1158"/>
      <c r="JT23" s="1158"/>
      <c r="JU23" s="1158"/>
      <c r="JV23" s="1158"/>
      <c r="JW23" s="1158"/>
      <c r="JX23" s="1158"/>
      <c r="JY23" s="1158"/>
      <c r="JZ23" s="1158"/>
      <c r="KA23" s="1158"/>
      <c r="KB23" s="1158"/>
      <c r="KC23" s="1158"/>
      <c r="KD23" s="1158"/>
      <c r="KE23" s="1158"/>
      <c r="KF23" s="1158"/>
      <c r="KG23" s="1158"/>
      <c r="KH23" s="1158"/>
      <c r="KI23" s="1158"/>
      <c r="KJ23" s="1158"/>
      <c r="KK23" s="1158"/>
      <c r="KL23" s="1158"/>
      <c r="KM23" s="1158"/>
      <c r="KN23" s="1158"/>
      <c r="KO23" s="1158"/>
      <c r="KP23" s="1158"/>
      <c r="KQ23" s="1158"/>
      <c r="KR23" s="1158"/>
      <c r="KS23" s="1158"/>
      <c r="KT23" s="1158"/>
      <c r="KU23" s="1158"/>
      <c r="KV23" s="1158"/>
      <c r="KW23" s="1158"/>
      <c r="KX23" s="1158"/>
      <c r="KY23" s="1158"/>
      <c r="KZ23" s="1158"/>
      <c r="LA23" s="1158"/>
      <c r="LB23" s="1158"/>
      <c r="LC23" s="1158"/>
      <c r="LD23" s="1158"/>
      <c r="LE23" s="1158"/>
      <c r="LF23" s="1158"/>
      <c r="LG23" s="1158"/>
      <c r="LH23" s="1158"/>
      <c r="LI23" s="1158"/>
      <c r="LJ23" s="1158"/>
      <c r="LK23" s="1158"/>
      <c r="LL23" s="1158"/>
      <c r="LM23" s="1158"/>
      <c r="LN23" s="1158"/>
      <c r="LO23" s="1158"/>
      <c r="LP23" s="1158"/>
      <c r="LQ23" s="1158"/>
      <c r="LR23" s="1158"/>
      <c r="LS23" s="1158"/>
      <c r="LT23" s="1158"/>
      <c r="LU23" s="1158"/>
      <c r="LV23" s="1158"/>
      <c r="LW23" s="1158"/>
      <c r="LX23" s="1158"/>
      <c r="LY23" s="1158"/>
      <c r="LZ23" s="1158"/>
      <c r="MA23" s="1158"/>
      <c r="MB23" s="1158"/>
      <c r="MC23" s="1158"/>
      <c r="MD23" s="1158"/>
      <c r="ME23" s="1158"/>
      <c r="MF23" s="1158"/>
      <c r="MG23" s="1158"/>
      <c r="MH23" s="1158"/>
      <c r="MI23" s="1158"/>
      <c r="MJ23" s="1158"/>
      <c r="MK23" s="1158"/>
      <c r="ML23" s="1158"/>
      <c r="MM23" s="1158"/>
      <c r="MN23" s="1158"/>
      <c r="MO23" s="1158"/>
      <c r="MP23" s="1158"/>
      <c r="MQ23" s="1158"/>
      <c r="MR23" s="1158"/>
      <c r="MS23" s="1158"/>
      <c r="MT23" s="1158"/>
      <c r="MU23" s="1158"/>
      <c r="MV23" s="1158"/>
      <c r="MW23" s="1158"/>
      <c r="MX23" s="1158"/>
      <c r="MY23" s="1158"/>
      <c r="MZ23" s="1158"/>
      <c r="NA23" s="1158"/>
      <c r="NB23" s="1158"/>
      <c r="NC23" s="1158"/>
      <c r="ND23" s="1158"/>
      <c r="NE23" s="1158"/>
      <c r="NF23" s="1158"/>
      <c r="NG23" s="1158"/>
      <c r="NH23" s="1158"/>
      <c r="NI23" s="1158"/>
      <c r="NJ23" s="1158"/>
      <c r="NK23" s="1158"/>
      <c r="NL23" s="1158"/>
      <c r="NM23" s="1158"/>
      <c r="NN23" s="1158"/>
      <c r="NO23" s="1158"/>
      <c r="NP23" s="1158"/>
      <c r="NQ23" s="1158"/>
      <c r="NR23" s="1158"/>
      <c r="NS23" s="1158"/>
      <c r="NT23" s="1158"/>
      <c r="NU23" s="1158"/>
      <c r="NV23" s="1158"/>
      <c r="NW23" s="1158"/>
      <c r="NX23" s="1158"/>
      <c r="NY23" s="1158"/>
      <c r="NZ23" s="1158"/>
      <c r="OA23" s="1158"/>
      <c r="OB23" s="1158"/>
      <c r="OC23" s="1158"/>
      <c r="OD23" s="1158"/>
      <c r="OE23" s="1158"/>
      <c r="OF23" s="1158"/>
      <c r="OG23" s="1158"/>
      <c r="OH23" s="1158"/>
      <c r="OI23" s="1158"/>
      <c r="OJ23" s="1158"/>
      <c r="OK23" s="1158"/>
      <c r="OL23" s="1158"/>
      <c r="OM23" s="1158"/>
      <c r="ON23" s="1158"/>
      <c r="OO23" s="1158"/>
      <c r="OP23" s="1158"/>
      <c r="OQ23" s="1158"/>
      <c r="OR23" s="1158"/>
      <c r="OS23" s="1158"/>
      <c r="OT23" s="1158"/>
      <c r="OU23" s="1158"/>
      <c r="OV23" s="1158"/>
      <c r="OW23" s="1158"/>
      <c r="OX23" s="1158"/>
      <c r="OY23" s="1158"/>
      <c r="OZ23" s="1158"/>
      <c r="PA23" s="1158"/>
      <c r="PB23" s="1158"/>
      <c r="PC23" s="1158"/>
      <c r="PD23" s="1158"/>
      <c r="PE23" s="1158"/>
      <c r="PF23" s="1158"/>
      <c r="PG23" s="1158"/>
      <c r="PH23" s="1158"/>
      <c r="PI23" s="1158"/>
      <c r="PJ23" s="1158"/>
      <c r="PK23" s="1158"/>
    </row>
    <row r="24" spans="1:427" s="1150" customFormat="1" ht="15" customHeight="1" x14ac:dyDescent="0.35">
      <c r="A24" s="1182" t="s">
        <v>3184</v>
      </c>
      <c r="B24" s="1182">
        <f t="shared" ca="1" si="1"/>
        <v>5864</v>
      </c>
      <c r="C24" s="1182" t="s">
        <v>3380</v>
      </c>
      <c r="D24" s="1182" t="s">
        <v>3381</v>
      </c>
      <c r="E24" s="1151">
        <v>2016</v>
      </c>
      <c r="F24" s="1183">
        <f t="shared" ca="1" si="2"/>
        <v>133</v>
      </c>
      <c r="G24" s="1149">
        <f t="shared" ca="1" si="3"/>
        <v>3940</v>
      </c>
      <c r="H24" s="1148">
        <v>61.5</v>
      </c>
      <c r="I24" s="1152">
        <f>Einstellungen!$E$11</f>
        <v>365</v>
      </c>
      <c r="J24" s="1152" t="s">
        <v>11</v>
      </c>
      <c r="K24" s="1152" t="s">
        <v>578</v>
      </c>
      <c r="L24" s="1152" t="s">
        <v>578</v>
      </c>
      <c r="M24" s="1152" t="s">
        <v>578</v>
      </c>
      <c r="N24" s="1152" t="s">
        <v>578</v>
      </c>
      <c r="O24" s="1152" t="s">
        <v>578</v>
      </c>
      <c r="P24" s="1152" t="s">
        <v>578</v>
      </c>
      <c r="Q24" s="1152" t="s">
        <v>578</v>
      </c>
      <c r="R24" s="1152" t="s">
        <v>578</v>
      </c>
      <c r="S24" s="1152" t="s">
        <v>578</v>
      </c>
      <c r="T24" s="1152" t="s">
        <v>578</v>
      </c>
      <c r="U24" s="1152" t="s">
        <v>578</v>
      </c>
      <c r="V24" s="1152" t="s">
        <v>700</v>
      </c>
      <c r="W24" s="1152" t="str">
        <f t="shared" si="4"/>
        <v>Heim 23  - Musterort</v>
      </c>
      <c r="X24" s="1148">
        <v>61.5</v>
      </c>
      <c r="AM24" s="1158"/>
      <c r="AN24" s="1158"/>
      <c r="AO24" s="1158"/>
      <c r="AP24" s="1158"/>
      <c r="AQ24" s="1158"/>
      <c r="AR24" s="1158"/>
      <c r="AS24" s="1158"/>
      <c r="AT24" s="1158"/>
      <c r="AU24" s="1158"/>
      <c r="AV24" s="1158"/>
      <c r="AW24" s="1158"/>
      <c r="AX24" s="1155">
        <v>35</v>
      </c>
      <c r="AY24" s="1158"/>
      <c r="AZ24" s="1156">
        <f t="shared" ca="1" si="5"/>
        <v>-98</v>
      </c>
      <c r="BA24" s="1158"/>
      <c r="BB24" s="1158"/>
      <c r="BC24" s="1158"/>
      <c r="BD24" s="1158"/>
      <c r="BE24" s="1158"/>
      <c r="BF24" s="1158"/>
      <c r="BG24" s="1158"/>
      <c r="BH24" s="1158"/>
      <c r="BI24" s="1158"/>
      <c r="BJ24" s="1158"/>
      <c r="BK24" s="1158"/>
      <c r="BL24" s="1158"/>
      <c r="BM24" s="1158"/>
      <c r="BN24" s="1158"/>
      <c r="BO24" s="1158"/>
      <c r="BP24" s="1158"/>
      <c r="BQ24" s="1158"/>
      <c r="BR24" s="1158"/>
      <c r="BS24" s="1158"/>
      <c r="BT24" s="1158"/>
      <c r="BU24" s="1158"/>
      <c r="BV24" s="1158"/>
      <c r="BW24" s="1158"/>
      <c r="BX24" s="1158"/>
      <c r="BY24" s="1158"/>
      <c r="BZ24" s="1158"/>
      <c r="CA24" s="1158"/>
      <c r="CB24" s="1158"/>
      <c r="CC24" s="1158"/>
      <c r="CD24" s="1158"/>
      <c r="CE24" s="1158"/>
      <c r="CF24" s="1158"/>
      <c r="CG24" s="1158"/>
      <c r="CH24" s="1158"/>
      <c r="CI24" s="1158"/>
      <c r="CJ24" s="1158"/>
      <c r="CK24" s="1158"/>
      <c r="CL24" s="1158"/>
      <c r="CM24" s="1158"/>
      <c r="CN24" s="1158"/>
      <c r="CO24" s="1158"/>
      <c r="CP24" s="1158"/>
      <c r="CQ24" s="1158"/>
      <c r="CR24" s="1158"/>
      <c r="CS24" s="1158"/>
      <c r="CT24" s="1158"/>
      <c r="CU24" s="1158"/>
      <c r="CV24" s="1158"/>
      <c r="CW24" s="1158"/>
      <c r="CX24" s="1158"/>
      <c r="CY24" s="1158"/>
      <c r="CZ24" s="1158"/>
      <c r="DA24" s="1158"/>
      <c r="DB24" s="1158"/>
      <c r="DC24" s="1158"/>
      <c r="DD24" s="1158"/>
      <c r="DE24" s="1158"/>
      <c r="DF24" s="1158"/>
      <c r="DG24" s="1158"/>
      <c r="DH24" s="1158"/>
      <c r="DI24" s="1158"/>
      <c r="DJ24" s="1158"/>
      <c r="DK24" s="1158"/>
      <c r="DL24" s="1158"/>
      <c r="DM24" s="1158"/>
      <c r="DN24" s="1158"/>
      <c r="DO24" s="1158"/>
      <c r="DP24" s="1158"/>
      <c r="DQ24" s="1158"/>
      <c r="DR24" s="1158"/>
      <c r="DS24" s="1158"/>
      <c r="DT24" s="1158"/>
      <c r="DU24" s="1158"/>
      <c r="DV24" s="1158"/>
      <c r="DW24" s="1158"/>
      <c r="DX24" s="1158"/>
      <c r="DY24" s="1158"/>
      <c r="DZ24" s="1158"/>
      <c r="EA24" s="1158"/>
      <c r="EB24" s="1158"/>
      <c r="EC24" s="1158"/>
      <c r="ED24" s="1158"/>
      <c r="EE24" s="1158"/>
      <c r="EF24" s="1158"/>
      <c r="EG24" s="1158"/>
      <c r="EH24" s="1158"/>
      <c r="EI24" s="1158"/>
      <c r="EJ24" s="1158"/>
      <c r="EK24" s="1158"/>
      <c r="EL24" s="1158"/>
      <c r="EM24" s="1158"/>
      <c r="EN24" s="1158"/>
      <c r="EO24" s="1158"/>
      <c r="EP24" s="1158"/>
      <c r="EQ24" s="1158"/>
      <c r="ER24" s="1158"/>
      <c r="ES24" s="1158"/>
      <c r="ET24" s="1158"/>
      <c r="EU24" s="1158"/>
      <c r="EV24" s="1158"/>
      <c r="EW24" s="1158"/>
      <c r="EX24" s="1158"/>
      <c r="EY24" s="1158"/>
      <c r="EZ24" s="1158"/>
      <c r="FA24" s="1158"/>
      <c r="FB24" s="1158"/>
      <c r="FC24" s="1158"/>
      <c r="FD24" s="1158"/>
      <c r="FE24" s="1158"/>
      <c r="FF24" s="1158"/>
      <c r="FG24" s="1158"/>
      <c r="FH24" s="1158"/>
      <c r="FI24" s="1158"/>
      <c r="FJ24" s="1158"/>
      <c r="FK24" s="1158"/>
      <c r="FL24" s="1158"/>
      <c r="FM24" s="1158"/>
      <c r="FN24" s="1158"/>
      <c r="FO24" s="1158"/>
      <c r="FP24" s="1158"/>
      <c r="FQ24" s="1158"/>
      <c r="FR24" s="1158"/>
      <c r="FS24" s="1158"/>
      <c r="FT24" s="1158"/>
      <c r="FU24" s="1158"/>
      <c r="FV24" s="1158"/>
      <c r="FW24" s="1158"/>
      <c r="FX24" s="1158"/>
      <c r="FY24" s="1158"/>
      <c r="FZ24" s="1158"/>
      <c r="GA24" s="1158"/>
      <c r="GB24" s="1158"/>
      <c r="GC24" s="1158"/>
      <c r="GD24" s="1158"/>
      <c r="GE24" s="1158"/>
      <c r="GF24" s="1158"/>
      <c r="GG24" s="1158"/>
      <c r="GH24" s="1158"/>
      <c r="GI24" s="1158"/>
      <c r="GJ24" s="1158"/>
      <c r="GK24" s="1158"/>
      <c r="GL24" s="1158"/>
      <c r="GM24" s="1158"/>
      <c r="GN24" s="1158"/>
      <c r="GO24" s="1158"/>
      <c r="GP24" s="1158"/>
      <c r="GQ24" s="1158"/>
      <c r="GR24" s="1158"/>
      <c r="GS24" s="1158"/>
      <c r="GT24" s="1158"/>
      <c r="GU24" s="1158"/>
      <c r="GV24" s="1158"/>
      <c r="GW24" s="1158"/>
      <c r="GX24" s="1158"/>
      <c r="GY24" s="1158"/>
      <c r="GZ24" s="1158"/>
      <c r="HA24" s="1158"/>
      <c r="HB24" s="1158"/>
      <c r="HC24" s="1158"/>
      <c r="HD24" s="1158"/>
      <c r="HE24" s="1158"/>
      <c r="HF24" s="1158"/>
      <c r="HG24" s="1158"/>
      <c r="HH24" s="1158"/>
      <c r="HI24" s="1158"/>
      <c r="HJ24" s="1158"/>
      <c r="HK24" s="1158"/>
      <c r="HL24" s="1158"/>
      <c r="HM24" s="1158"/>
      <c r="HN24" s="1158"/>
      <c r="HO24" s="1158"/>
      <c r="HP24" s="1158"/>
      <c r="HQ24" s="1158"/>
      <c r="HR24" s="1158"/>
      <c r="HS24" s="1158"/>
      <c r="HT24" s="1158"/>
      <c r="HU24" s="1158"/>
      <c r="HV24" s="1158"/>
      <c r="HW24" s="1158"/>
      <c r="HX24" s="1158"/>
      <c r="HY24" s="1158"/>
      <c r="HZ24" s="1158"/>
      <c r="IA24" s="1158"/>
      <c r="IB24" s="1158"/>
      <c r="IC24" s="1158"/>
      <c r="ID24" s="1158"/>
      <c r="IE24" s="1158"/>
      <c r="IF24" s="1158"/>
      <c r="IG24" s="1158"/>
      <c r="IH24" s="1158"/>
      <c r="II24" s="1158"/>
      <c r="IJ24" s="1158"/>
      <c r="IK24" s="1158"/>
      <c r="IL24" s="1158"/>
      <c r="IM24" s="1158"/>
      <c r="IN24" s="1158"/>
      <c r="IO24" s="1158"/>
      <c r="IP24" s="1158"/>
      <c r="IQ24" s="1158"/>
      <c r="IR24" s="1158"/>
      <c r="IS24" s="1158"/>
      <c r="IT24" s="1158"/>
      <c r="IU24" s="1158"/>
      <c r="IV24" s="1158"/>
      <c r="IW24" s="1158"/>
      <c r="IX24" s="1158"/>
      <c r="IY24" s="1158"/>
      <c r="IZ24" s="1158"/>
      <c r="JA24" s="1158"/>
      <c r="JB24" s="1158"/>
      <c r="JC24" s="1158"/>
      <c r="JD24" s="1158"/>
      <c r="JE24" s="1158"/>
      <c r="JF24" s="1158"/>
      <c r="JG24" s="1158"/>
      <c r="JH24" s="1158"/>
      <c r="JI24" s="1158"/>
      <c r="JJ24" s="1158"/>
      <c r="JK24" s="1158"/>
      <c r="JL24" s="1158"/>
      <c r="JM24" s="1158"/>
      <c r="JN24" s="1158"/>
      <c r="JO24" s="1158"/>
      <c r="JP24" s="1158"/>
      <c r="JQ24" s="1158"/>
      <c r="JR24" s="1158"/>
      <c r="JS24" s="1158"/>
      <c r="JT24" s="1158"/>
      <c r="JU24" s="1158"/>
      <c r="JV24" s="1158"/>
      <c r="JW24" s="1158"/>
      <c r="JX24" s="1158"/>
      <c r="JY24" s="1158"/>
      <c r="JZ24" s="1158"/>
      <c r="KA24" s="1158"/>
      <c r="KB24" s="1158"/>
      <c r="KC24" s="1158"/>
      <c r="KD24" s="1158"/>
      <c r="KE24" s="1158"/>
      <c r="KF24" s="1158"/>
      <c r="KG24" s="1158"/>
      <c r="KH24" s="1158"/>
      <c r="KI24" s="1158"/>
      <c r="KJ24" s="1158"/>
      <c r="KK24" s="1158"/>
      <c r="KL24" s="1158"/>
      <c r="KM24" s="1158"/>
      <c r="KN24" s="1158"/>
      <c r="KO24" s="1158"/>
      <c r="KP24" s="1158"/>
      <c r="KQ24" s="1158"/>
      <c r="KR24" s="1158"/>
      <c r="KS24" s="1158"/>
      <c r="KT24" s="1158"/>
      <c r="KU24" s="1158"/>
      <c r="KV24" s="1158"/>
      <c r="KW24" s="1158"/>
      <c r="KX24" s="1158"/>
      <c r="KY24" s="1158"/>
      <c r="KZ24" s="1158"/>
      <c r="LA24" s="1158"/>
      <c r="LB24" s="1158"/>
      <c r="LC24" s="1158"/>
      <c r="LD24" s="1158"/>
      <c r="LE24" s="1158"/>
      <c r="LF24" s="1158"/>
      <c r="LG24" s="1158"/>
      <c r="LH24" s="1158"/>
      <c r="LI24" s="1158"/>
      <c r="LJ24" s="1158"/>
      <c r="LK24" s="1158"/>
      <c r="LL24" s="1158"/>
      <c r="LM24" s="1158"/>
      <c r="LN24" s="1158"/>
      <c r="LO24" s="1158"/>
      <c r="LP24" s="1158"/>
      <c r="LQ24" s="1158"/>
      <c r="LR24" s="1158"/>
      <c r="LS24" s="1158"/>
      <c r="LT24" s="1158"/>
      <c r="LU24" s="1158"/>
      <c r="LV24" s="1158"/>
      <c r="LW24" s="1158"/>
      <c r="LX24" s="1158"/>
      <c r="LY24" s="1158"/>
      <c r="LZ24" s="1158"/>
      <c r="MA24" s="1158"/>
      <c r="MB24" s="1158"/>
      <c r="MC24" s="1158"/>
      <c r="MD24" s="1158"/>
      <c r="ME24" s="1158"/>
      <c r="MF24" s="1158"/>
      <c r="MG24" s="1158"/>
      <c r="MH24" s="1158"/>
      <c r="MI24" s="1158"/>
      <c r="MJ24" s="1158"/>
      <c r="MK24" s="1158"/>
      <c r="ML24" s="1158"/>
      <c r="MM24" s="1158"/>
      <c r="MN24" s="1158"/>
      <c r="MO24" s="1158"/>
      <c r="MP24" s="1158"/>
      <c r="MQ24" s="1158"/>
      <c r="MR24" s="1158"/>
      <c r="MS24" s="1158"/>
      <c r="MT24" s="1158"/>
      <c r="MU24" s="1158"/>
      <c r="MV24" s="1158"/>
      <c r="MW24" s="1158"/>
      <c r="MX24" s="1158"/>
      <c r="MY24" s="1158"/>
      <c r="MZ24" s="1158"/>
      <c r="NA24" s="1158"/>
      <c r="NB24" s="1158"/>
      <c r="NC24" s="1158"/>
      <c r="ND24" s="1158"/>
      <c r="NE24" s="1158"/>
      <c r="NF24" s="1158"/>
      <c r="NG24" s="1158"/>
      <c r="NH24" s="1158"/>
      <c r="NI24" s="1158"/>
      <c r="NJ24" s="1158"/>
      <c r="NK24" s="1158"/>
      <c r="NL24" s="1158"/>
      <c r="NM24" s="1158"/>
      <c r="NN24" s="1158"/>
      <c r="NO24" s="1158"/>
      <c r="NP24" s="1158"/>
      <c r="NQ24" s="1158"/>
      <c r="NR24" s="1158"/>
      <c r="NS24" s="1158"/>
      <c r="NT24" s="1158"/>
      <c r="NU24" s="1158"/>
      <c r="NV24" s="1158"/>
      <c r="NW24" s="1158"/>
      <c r="NX24" s="1158"/>
      <c r="NY24" s="1158"/>
      <c r="NZ24" s="1158"/>
      <c r="OA24" s="1158"/>
      <c r="OB24" s="1158"/>
      <c r="OC24" s="1158"/>
      <c r="OD24" s="1158"/>
      <c r="OE24" s="1158"/>
      <c r="OF24" s="1158"/>
      <c r="OG24" s="1158"/>
      <c r="OH24" s="1158"/>
      <c r="OI24" s="1158"/>
      <c r="OJ24" s="1158"/>
      <c r="OK24" s="1158"/>
      <c r="OL24" s="1158"/>
      <c r="OM24" s="1158"/>
      <c r="ON24" s="1158"/>
      <c r="OO24" s="1158"/>
      <c r="OP24" s="1158"/>
      <c r="OQ24" s="1158"/>
      <c r="OR24" s="1158"/>
      <c r="OS24" s="1158"/>
      <c r="OT24" s="1158"/>
      <c r="OU24" s="1158"/>
      <c r="OV24" s="1158"/>
      <c r="OW24" s="1158"/>
      <c r="OX24" s="1158"/>
      <c r="OY24" s="1158"/>
      <c r="OZ24" s="1158"/>
      <c r="PA24" s="1158"/>
      <c r="PB24" s="1158"/>
      <c r="PC24" s="1158"/>
      <c r="PD24" s="1158"/>
      <c r="PE24" s="1158"/>
      <c r="PF24" s="1158"/>
      <c r="PG24" s="1158"/>
      <c r="PH24" s="1158"/>
      <c r="PI24" s="1158"/>
      <c r="PJ24" s="1158"/>
      <c r="PK24" s="1158"/>
    </row>
    <row r="25" spans="1:427" s="1150" customFormat="1" ht="15" customHeight="1" x14ac:dyDescent="0.35">
      <c r="A25" s="1182" t="s">
        <v>3185</v>
      </c>
      <c r="B25" s="1182">
        <f t="shared" ca="1" si="1"/>
        <v>9780</v>
      </c>
      <c r="C25" s="1182" t="s">
        <v>3380</v>
      </c>
      <c r="D25" s="1182" t="s">
        <v>3381</v>
      </c>
      <c r="E25" s="1151">
        <v>2016</v>
      </c>
      <c r="F25" s="1183">
        <f t="shared" ca="1" si="2"/>
        <v>109</v>
      </c>
      <c r="G25" s="1149">
        <f t="shared" ca="1" si="3"/>
        <v>6222</v>
      </c>
      <c r="H25" s="1148">
        <v>61.5</v>
      </c>
      <c r="I25" s="1152">
        <f>Einstellungen!$E$11</f>
        <v>365</v>
      </c>
      <c r="J25" s="1152" t="s">
        <v>11</v>
      </c>
      <c r="K25" s="1152" t="s">
        <v>578</v>
      </c>
      <c r="L25" s="1152" t="s">
        <v>578</v>
      </c>
      <c r="M25" s="1152" t="s">
        <v>578</v>
      </c>
      <c r="N25" s="1152" t="s">
        <v>578</v>
      </c>
      <c r="O25" s="1152" t="s">
        <v>578</v>
      </c>
      <c r="P25" s="1152" t="s">
        <v>578</v>
      </c>
      <c r="Q25" s="1152" t="s">
        <v>578</v>
      </c>
      <c r="R25" s="1152" t="s">
        <v>578</v>
      </c>
      <c r="S25" s="1152" t="s">
        <v>578</v>
      </c>
      <c r="T25" s="1152" t="s">
        <v>578</v>
      </c>
      <c r="U25" s="1152" t="s">
        <v>578</v>
      </c>
      <c r="V25" s="1152" t="s">
        <v>700</v>
      </c>
      <c r="W25" s="1152" t="str">
        <f t="shared" si="4"/>
        <v>Heim 24  - Musterort</v>
      </c>
      <c r="X25" s="1148">
        <v>61.5</v>
      </c>
      <c r="AM25" s="1158"/>
      <c r="AN25" s="1158"/>
      <c r="AO25" s="1158"/>
      <c r="AP25" s="1158"/>
      <c r="AQ25" s="1158"/>
      <c r="AR25" s="1158"/>
      <c r="AS25" s="1158"/>
      <c r="AT25" s="1158"/>
      <c r="AU25" s="1158"/>
      <c r="AV25" s="1158"/>
      <c r="AW25" s="1158"/>
      <c r="AX25" s="1155">
        <v>41</v>
      </c>
      <c r="AY25" s="1158"/>
      <c r="AZ25" s="1156">
        <f t="shared" ca="1" si="5"/>
        <v>-68</v>
      </c>
      <c r="BA25" s="1158"/>
      <c r="BB25" s="1158"/>
      <c r="BC25" s="1158"/>
      <c r="BD25" s="1158"/>
      <c r="BE25" s="1158"/>
      <c r="BF25" s="1158"/>
      <c r="BG25" s="1158"/>
      <c r="BH25" s="1158"/>
      <c r="BI25" s="1158"/>
      <c r="BJ25" s="1158"/>
      <c r="BK25" s="1158"/>
      <c r="BL25" s="1158"/>
      <c r="BM25" s="1158"/>
      <c r="BN25" s="1158"/>
      <c r="BO25" s="1158"/>
      <c r="BP25" s="1158"/>
      <c r="BQ25" s="1158"/>
      <c r="BR25" s="1158"/>
      <c r="BS25" s="1158"/>
      <c r="BT25" s="1158"/>
      <c r="BU25" s="1158"/>
      <c r="BV25" s="1158"/>
      <c r="BW25" s="1158"/>
      <c r="BX25" s="1158"/>
      <c r="BY25" s="1158"/>
      <c r="BZ25" s="1158"/>
      <c r="CA25" s="1158"/>
      <c r="CB25" s="1158"/>
      <c r="CC25" s="1158"/>
      <c r="CD25" s="1158"/>
      <c r="CE25" s="1158"/>
      <c r="CF25" s="1158"/>
      <c r="CG25" s="1158"/>
      <c r="CH25" s="1158"/>
      <c r="CI25" s="1158"/>
      <c r="CJ25" s="1158"/>
      <c r="CK25" s="1158"/>
      <c r="CL25" s="1158"/>
      <c r="CM25" s="1158"/>
      <c r="CN25" s="1158"/>
      <c r="CO25" s="1158"/>
      <c r="CP25" s="1158"/>
      <c r="CQ25" s="1158"/>
      <c r="CR25" s="1158"/>
      <c r="CS25" s="1158"/>
      <c r="CT25" s="1158"/>
      <c r="CU25" s="1158"/>
      <c r="CV25" s="1158"/>
      <c r="CW25" s="1158"/>
      <c r="CX25" s="1158"/>
      <c r="CY25" s="1158"/>
      <c r="CZ25" s="1158"/>
      <c r="DA25" s="1158"/>
      <c r="DB25" s="1158"/>
      <c r="DC25" s="1158"/>
      <c r="DD25" s="1158"/>
      <c r="DE25" s="1158"/>
      <c r="DF25" s="1158"/>
      <c r="DG25" s="1158"/>
      <c r="DH25" s="1158"/>
      <c r="DI25" s="1158"/>
      <c r="DJ25" s="1158"/>
      <c r="DK25" s="1158"/>
      <c r="DL25" s="1158"/>
      <c r="DM25" s="1158"/>
      <c r="DN25" s="1158"/>
      <c r="DO25" s="1158"/>
      <c r="DP25" s="1158"/>
      <c r="DQ25" s="1158"/>
      <c r="DR25" s="1158"/>
      <c r="DS25" s="1158"/>
      <c r="DT25" s="1158"/>
      <c r="DU25" s="1158"/>
      <c r="DV25" s="1158"/>
      <c r="DW25" s="1158"/>
      <c r="DX25" s="1158"/>
      <c r="DY25" s="1158"/>
      <c r="DZ25" s="1158"/>
      <c r="EA25" s="1158"/>
      <c r="EB25" s="1158"/>
      <c r="EC25" s="1158"/>
      <c r="ED25" s="1158"/>
      <c r="EE25" s="1158"/>
      <c r="EF25" s="1158"/>
      <c r="EG25" s="1158"/>
      <c r="EH25" s="1158"/>
      <c r="EI25" s="1158"/>
      <c r="EJ25" s="1158"/>
      <c r="EK25" s="1158"/>
      <c r="EL25" s="1158"/>
      <c r="EM25" s="1158"/>
      <c r="EN25" s="1158"/>
      <c r="EO25" s="1158"/>
      <c r="EP25" s="1158"/>
      <c r="EQ25" s="1158"/>
      <c r="ER25" s="1158"/>
      <c r="ES25" s="1158"/>
      <c r="ET25" s="1158"/>
      <c r="EU25" s="1158"/>
      <c r="EV25" s="1158"/>
      <c r="EW25" s="1158"/>
      <c r="EX25" s="1158"/>
      <c r="EY25" s="1158"/>
      <c r="EZ25" s="1158"/>
      <c r="FA25" s="1158"/>
      <c r="FB25" s="1158"/>
      <c r="FC25" s="1158"/>
      <c r="FD25" s="1158"/>
      <c r="FE25" s="1158"/>
      <c r="FF25" s="1158"/>
      <c r="FG25" s="1158"/>
      <c r="FH25" s="1158"/>
      <c r="FI25" s="1158"/>
      <c r="FJ25" s="1158"/>
      <c r="FK25" s="1158"/>
      <c r="FL25" s="1158"/>
      <c r="FM25" s="1158"/>
      <c r="FN25" s="1158"/>
      <c r="FO25" s="1158"/>
      <c r="FP25" s="1158"/>
      <c r="FQ25" s="1158"/>
      <c r="FR25" s="1158"/>
      <c r="FS25" s="1158"/>
      <c r="FT25" s="1158"/>
      <c r="FU25" s="1158"/>
      <c r="FV25" s="1158"/>
      <c r="FW25" s="1158"/>
      <c r="FX25" s="1158"/>
      <c r="FY25" s="1158"/>
      <c r="FZ25" s="1158"/>
      <c r="GA25" s="1158"/>
      <c r="GB25" s="1158"/>
      <c r="GC25" s="1158"/>
      <c r="GD25" s="1158"/>
      <c r="GE25" s="1158"/>
      <c r="GF25" s="1158"/>
      <c r="GG25" s="1158"/>
      <c r="GH25" s="1158"/>
      <c r="GI25" s="1158"/>
      <c r="GJ25" s="1158"/>
      <c r="GK25" s="1158"/>
      <c r="GL25" s="1158"/>
      <c r="GM25" s="1158"/>
      <c r="GN25" s="1158"/>
      <c r="GO25" s="1158"/>
      <c r="GP25" s="1158"/>
      <c r="GQ25" s="1158"/>
      <c r="GR25" s="1158"/>
      <c r="GS25" s="1158"/>
      <c r="GT25" s="1158"/>
      <c r="GU25" s="1158"/>
      <c r="GV25" s="1158"/>
      <c r="GW25" s="1158"/>
      <c r="GX25" s="1158"/>
      <c r="GY25" s="1158"/>
      <c r="GZ25" s="1158"/>
      <c r="HA25" s="1158"/>
      <c r="HB25" s="1158"/>
      <c r="HC25" s="1158"/>
      <c r="HD25" s="1158"/>
      <c r="HE25" s="1158"/>
      <c r="HF25" s="1158"/>
      <c r="HG25" s="1158"/>
      <c r="HH25" s="1158"/>
      <c r="HI25" s="1158"/>
      <c r="HJ25" s="1158"/>
      <c r="HK25" s="1158"/>
      <c r="HL25" s="1158"/>
      <c r="HM25" s="1158"/>
      <c r="HN25" s="1158"/>
      <c r="HO25" s="1158"/>
      <c r="HP25" s="1158"/>
      <c r="HQ25" s="1158"/>
      <c r="HR25" s="1158"/>
      <c r="HS25" s="1158"/>
      <c r="HT25" s="1158"/>
      <c r="HU25" s="1158"/>
      <c r="HV25" s="1158"/>
      <c r="HW25" s="1158"/>
      <c r="HX25" s="1158"/>
      <c r="HY25" s="1158"/>
      <c r="HZ25" s="1158"/>
      <c r="IA25" s="1158"/>
      <c r="IB25" s="1158"/>
      <c r="IC25" s="1158"/>
      <c r="ID25" s="1158"/>
      <c r="IE25" s="1158"/>
      <c r="IF25" s="1158"/>
      <c r="IG25" s="1158"/>
      <c r="IH25" s="1158"/>
      <c r="II25" s="1158"/>
      <c r="IJ25" s="1158"/>
      <c r="IK25" s="1158"/>
      <c r="IL25" s="1158"/>
      <c r="IM25" s="1158"/>
      <c r="IN25" s="1158"/>
      <c r="IO25" s="1158"/>
      <c r="IP25" s="1158"/>
      <c r="IQ25" s="1158"/>
      <c r="IR25" s="1158"/>
      <c r="IS25" s="1158"/>
      <c r="IT25" s="1158"/>
      <c r="IU25" s="1158"/>
      <c r="IV25" s="1158"/>
      <c r="IW25" s="1158"/>
      <c r="IX25" s="1158"/>
      <c r="IY25" s="1158"/>
      <c r="IZ25" s="1158"/>
      <c r="JA25" s="1158"/>
      <c r="JB25" s="1158"/>
      <c r="JC25" s="1158"/>
      <c r="JD25" s="1158"/>
      <c r="JE25" s="1158"/>
      <c r="JF25" s="1158"/>
      <c r="JG25" s="1158"/>
      <c r="JH25" s="1158"/>
      <c r="JI25" s="1158"/>
      <c r="JJ25" s="1158"/>
      <c r="JK25" s="1158"/>
      <c r="JL25" s="1158"/>
      <c r="JM25" s="1158"/>
      <c r="JN25" s="1158"/>
      <c r="JO25" s="1158"/>
      <c r="JP25" s="1158"/>
      <c r="JQ25" s="1158"/>
      <c r="JR25" s="1158"/>
      <c r="JS25" s="1158"/>
      <c r="JT25" s="1158"/>
      <c r="JU25" s="1158"/>
      <c r="JV25" s="1158"/>
      <c r="JW25" s="1158"/>
      <c r="JX25" s="1158"/>
      <c r="JY25" s="1158"/>
      <c r="JZ25" s="1158"/>
      <c r="KA25" s="1158"/>
      <c r="KB25" s="1158"/>
      <c r="KC25" s="1158"/>
      <c r="KD25" s="1158"/>
      <c r="KE25" s="1158"/>
      <c r="KF25" s="1158"/>
      <c r="KG25" s="1158"/>
      <c r="KH25" s="1158"/>
      <c r="KI25" s="1158"/>
      <c r="KJ25" s="1158"/>
      <c r="KK25" s="1158"/>
      <c r="KL25" s="1158"/>
      <c r="KM25" s="1158"/>
      <c r="KN25" s="1158"/>
      <c r="KO25" s="1158"/>
      <c r="KP25" s="1158"/>
      <c r="KQ25" s="1158"/>
      <c r="KR25" s="1158"/>
      <c r="KS25" s="1158"/>
      <c r="KT25" s="1158"/>
      <c r="KU25" s="1158"/>
      <c r="KV25" s="1158"/>
      <c r="KW25" s="1158"/>
      <c r="KX25" s="1158"/>
      <c r="KY25" s="1158"/>
      <c r="KZ25" s="1158"/>
      <c r="LA25" s="1158"/>
      <c r="LB25" s="1158"/>
      <c r="LC25" s="1158"/>
      <c r="LD25" s="1158"/>
      <c r="LE25" s="1158"/>
      <c r="LF25" s="1158"/>
      <c r="LG25" s="1158"/>
      <c r="LH25" s="1158"/>
      <c r="LI25" s="1158"/>
      <c r="LJ25" s="1158"/>
      <c r="LK25" s="1158"/>
      <c r="LL25" s="1158"/>
      <c r="LM25" s="1158"/>
      <c r="LN25" s="1158"/>
      <c r="LO25" s="1158"/>
      <c r="LP25" s="1158"/>
      <c r="LQ25" s="1158"/>
      <c r="LR25" s="1158"/>
      <c r="LS25" s="1158"/>
      <c r="LT25" s="1158"/>
      <c r="LU25" s="1158"/>
      <c r="LV25" s="1158"/>
      <c r="LW25" s="1158"/>
      <c r="LX25" s="1158"/>
      <c r="LY25" s="1158"/>
      <c r="LZ25" s="1158"/>
      <c r="MA25" s="1158"/>
      <c r="MB25" s="1158"/>
      <c r="MC25" s="1158"/>
      <c r="MD25" s="1158"/>
      <c r="ME25" s="1158"/>
      <c r="MF25" s="1158"/>
      <c r="MG25" s="1158"/>
      <c r="MH25" s="1158"/>
      <c r="MI25" s="1158"/>
      <c r="MJ25" s="1158"/>
      <c r="MK25" s="1158"/>
      <c r="ML25" s="1158"/>
      <c r="MM25" s="1158"/>
      <c r="MN25" s="1158"/>
      <c r="MO25" s="1158"/>
      <c r="MP25" s="1158"/>
      <c r="MQ25" s="1158"/>
      <c r="MR25" s="1158"/>
      <c r="MS25" s="1158"/>
      <c r="MT25" s="1158"/>
      <c r="MU25" s="1158"/>
      <c r="MV25" s="1158"/>
      <c r="MW25" s="1158"/>
      <c r="MX25" s="1158"/>
      <c r="MY25" s="1158"/>
      <c r="MZ25" s="1158"/>
      <c r="NA25" s="1158"/>
      <c r="NB25" s="1158"/>
      <c r="NC25" s="1158"/>
      <c r="ND25" s="1158"/>
      <c r="NE25" s="1158"/>
      <c r="NF25" s="1158"/>
      <c r="NG25" s="1158"/>
      <c r="NH25" s="1158"/>
      <c r="NI25" s="1158"/>
      <c r="NJ25" s="1158"/>
      <c r="NK25" s="1158"/>
      <c r="NL25" s="1158"/>
      <c r="NM25" s="1158"/>
      <c r="NN25" s="1158"/>
      <c r="NO25" s="1158"/>
      <c r="NP25" s="1158"/>
      <c r="NQ25" s="1158"/>
      <c r="NR25" s="1158"/>
      <c r="NS25" s="1158"/>
      <c r="NT25" s="1158"/>
      <c r="NU25" s="1158"/>
      <c r="NV25" s="1158"/>
      <c r="NW25" s="1158"/>
      <c r="NX25" s="1158"/>
      <c r="NY25" s="1158"/>
      <c r="NZ25" s="1158"/>
      <c r="OA25" s="1158"/>
      <c r="OB25" s="1158"/>
      <c r="OC25" s="1158"/>
      <c r="OD25" s="1158"/>
      <c r="OE25" s="1158"/>
      <c r="OF25" s="1158"/>
      <c r="OG25" s="1158"/>
      <c r="OH25" s="1158"/>
      <c r="OI25" s="1158"/>
      <c r="OJ25" s="1158"/>
      <c r="OK25" s="1158"/>
      <c r="OL25" s="1158"/>
      <c r="OM25" s="1158"/>
      <c r="ON25" s="1158"/>
      <c r="OO25" s="1158"/>
      <c r="OP25" s="1158"/>
      <c r="OQ25" s="1158"/>
      <c r="OR25" s="1158"/>
      <c r="OS25" s="1158"/>
      <c r="OT25" s="1158"/>
      <c r="OU25" s="1158"/>
      <c r="OV25" s="1158"/>
      <c r="OW25" s="1158"/>
      <c r="OX25" s="1158"/>
      <c r="OY25" s="1158"/>
      <c r="OZ25" s="1158"/>
      <c r="PA25" s="1158"/>
      <c r="PB25" s="1158"/>
      <c r="PC25" s="1158"/>
      <c r="PD25" s="1158"/>
      <c r="PE25" s="1158"/>
      <c r="PF25" s="1158"/>
      <c r="PG25" s="1158"/>
      <c r="PH25" s="1158"/>
      <c r="PI25" s="1158"/>
      <c r="PJ25" s="1158"/>
      <c r="PK25" s="1158"/>
    </row>
    <row r="26" spans="1:427" s="1150" customFormat="1" ht="15" customHeight="1" x14ac:dyDescent="0.35">
      <c r="A26" s="1182" t="s">
        <v>3186</v>
      </c>
      <c r="B26" s="1182">
        <f t="shared" ca="1" si="1"/>
        <v>2806</v>
      </c>
      <c r="C26" s="1182" t="s">
        <v>3380</v>
      </c>
      <c r="D26" s="1182" t="s">
        <v>3381</v>
      </c>
      <c r="E26" s="1151">
        <v>2016</v>
      </c>
      <c r="F26" s="1183">
        <f t="shared" ca="1" si="2"/>
        <v>132</v>
      </c>
      <c r="G26" s="1149">
        <f t="shared" ca="1" si="3"/>
        <v>8613</v>
      </c>
      <c r="H26" s="1148">
        <v>61.5</v>
      </c>
      <c r="I26" s="1152">
        <f>Einstellungen!$E$11</f>
        <v>365</v>
      </c>
      <c r="J26" s="1152" t="s">
        <v>11</v>
      </c>
      <c r="K26" s="1152" t="s">
        <v>578</v>
      </c>
      <c r="L26" s="1152" t="s">
        <v>578</v>
      </c>
      <c r="M26" s="1152" t="s">
        <v>578</v>
      </c>
      <c r="N26" s="1152" t="s">
        <v>578</v>
      </c>
      <c r="O26" s="1152" t="s">
        <v>578</v>
      </c>
      <c r="P26" s="1152" t="s">
        <v>578</v>
      </c>
      <c r="Q26" s="1152" t="s">
        <v>578</v>
      </c>
      <c r="R26" s="1152" t="s">
        <v>578</v>
      </c>
      <c r="S26" s="1152" t="s">
        <v>578</v>
      </c>
      <c r="T26" s="1152" t="s">
        <v>578</v>
      </c>
      <c r="U26" s="1152" t="s">
        <v>578</v>
      </c>
      <c r="V26" s="1152" t="s">
        <v>700</v>
      </c>
      <c r="W26" s="1152" t="str">
        <f t="shared" si="4"/>
        <v>Heim 25  - Musterort</v>
      </c>
      <c r="X26" s="1148">
        <v>61.5</v>
      </c>
      <c r="AM26" s="1158"/>
      <c r="AN26" s="1158"/>
      <c r="AO26" s="1158"/>
      <c r="AP26" s="1158"/>
      <c r="AQ26" s="1158"/>
      <c r="AR26" s="1158"/>
      <c r="AS26" s="1158"/>
      <c r="AT26" s="1158"/>
      <c r="AU26" s="1158"/>
      <c r="AV26" s="1158"/>
      <c r="AW26" s="1158"/>
      <c r="AX26" s="1155">
        <v>36</v>
      </c>
      <c r="AY26" s="1158"/>
      <c r="AZ26" s="1156">
        <f t="shared" ca="1" si="5"/>
        <v>-96</v>
      </c>
      <c r="BA26" s="1158"/>
      <c r="BB26" s="1158"/>
      <c r="BC26" s="1158"/>
      <c r="BD26" s="1158"/>
      <c r="BE26" s="1158"/>
      <c r="BF26" s="1158"/>
      <c r="BG26" s="1158"/>
      <c r="BH26" s="1158"/>
      <c r="BI26" s="1158"/>
      <c r="BJ26" s="1158"/>
      <c r="BK26" s="1158"/>
      <c r="BL26" s="1158"/>
      <c r="BM26" s="1158"/>
      <c r="BN26" s="1158"/>
      <c r="BO26" s="1158"/>
      <c r="BP26" s="1158"/>
      <c r="BQ26" s="1158"/>
      <c r="BR26" s="1158"/>
      <c r="BS26" s="1158"/>
      <c r="BT26" s="1158"/>
      <c r="BU26" s="1158"/>
      <c r="BV26" s="1158"/>
      <c r="BW26" s="1158"/>
      <c r="BX26" s="1158"/>
      <c r="BY26" s="1158"/>
      <c r="BZ26" s="1158"/>
      <c r="CA26" s="1158"/>
      <c r="CB26" s="1158"/>
      <c r="CC26" s="1158"/>
      <c r="CD26" s="1158"/>
      <c r="CE26" s="1158"/>
      <c r="CF26" s="1158"/>
      <c r="CG26" s="1158"/>
      <c r="CH26" s="1158"/>
      <c r="CI26" s="1158"/>
      <c r="CJ26" s="1158"/>
      <c r="CK26" s="1158"/>
      <c r="CL26" s="1158"/>
      <c r="CM26" s="1158"/>
      <c r="CN26" s="1158"/>
      <c r="CO26" s="1158"/>
      <c r="CP26" s="1158"/>
      <c r="CQ26" s="1158"/>
      <c r="CR26" s="1158"/>
      <c r="CS26" s="1158"/>
      <c r="CT26" s="1158"/>
      <c r="CU26" s="1158"/>
      <c r="CV26" s="1158"/>
      <c r="CW26" s="1158"/>
      <c r="CX26" s="1158"/>
      <c r="CY26" s="1158"/>
      <c r="CZ26" s="1158"/>
      <c r="DA26" s="1158"/>
      <c r="DB26" s="1158"/>
      <c r="DC26" s="1158"/>
      <c r="DD26" s="1158"/>
      <c r="DE26" s="1158"/>
      <c r="DF26" s="1158"/>
      <c r="DG26" s="1158"/>
      <c r="DH26" s="1158"/>
      <c r="DI26" s="1158"/>
      <c r="DJ26" s="1158"/>
      <c r="DK26" s="1158"/>
      <c r="DL26" s="1158"/>
      <c r="DM26" s="1158"/>
      <c r="DN26" s="1158"/>
      <c r="DO26" s="1158"/>
      <c r="DP26" s="1158"/>
      <c r="DQ26" s="1158"/>
      <c r="DR26" s="1158"/>
      <c r="DS26" s="1158"/>
      <c r="DT26" s="1158"/>
      <c r="DU26" s="1158"/>
      <c r="DV26" s="1158"/>
      <c r="DW26" s="1158"/>
      <c r="DX26" s="1158"/>
      <c r="DY26" s="1158"/>
      <c r="DZ26" s="1158"/>
      <c r="EA26" s="1158"/>
      <c r="EB26" s="1158"/>
      <c r="EC26" s="1158"/>
      <c r="ED26" s="1158"/>
      <c r="EE26" s="1158"/>
      <c r="EF26" s="1158"/>
      <c r="EG26" s="1158"/>
      <c r="EH26" s="1158"/>
      <c r="EI26" s="1158"/>
      <c r="EJ26" s="1158"/>
      <c r="EK26" s="1158"/>
      <c r="EL26" s="1158"/>
      <c r="EM26" s="1158"/>
      <c r="EN26" s="1158"/>
      <c r="EO26" s="1158"/>
      <c r="EP26" s="1158"/>
      <c r="EQ26" s="1158"/>
      <c r="ER26" s="1158"/>
      <c r="ES26" s="1158"/>
      <c r="ET26" s="1158"/>
      <c r="EU26" s="1158"/>
      <c r="EV26" s="1158"/>
      <c r="EW26" s="1158"/>
      <c r="EX26" s="1158"/>
      <c r="EY26" s="1158"/>
      <c r="EZ26" s="1158"/>
      <c r="FA26" s="1158"/>
      <c r="FB26" s="1158"/>
      <c r="FC26" s="1158"/>
      <c r="FD26" s="1158"/>
      <c r="FE26" s="1158"/>
      <c r="FF26" s="1158"/>
      <c r="FG26" s="1158"/>
      <c r="FH26" s="1158"/>
      <c r="FI26" s="1158"/>
      <c r="FJ26" s="1158"/>
      <c r="FK26" s="1158"/>
      <c r="FL26" s="1158"/>
      <c r="FM26" s="1158"/>
      <c r="FN26" s="1158"/>
      <c r="FO26" s="1158"/>
      <c r="FP26" s="1158"/>
      <c r="FQ26" s="1158"/>
      <c r="FR26" s="1158"/>
      <c r="FS26" s="1158"/>
      <c r="FT26" s="1158"/>
      <c r="FU26" s="1158"/>
      <c r="FV26" s="1158"/>
      <c r="FW26" s="1158"/>
      <c r="FX26" s="1158"/>
      <c r="FY26" s="1158"/>
      <c r="FZ26" s="1158"/>
      <c r="GA26" s="1158"/>
      <c r="GB26" s="1158"/>
      <c r="GC26" s="1158"/>
      <c r="GD26" s="1158"/>
      <c r="GE26" s="1158"/>
      <c r="GF26" s="1158"/>
      <c r="GG26" s="1158"/>
      <c r="GH26" s="1158"/>
      <c r="GI26" s="1158"/>
      <c r="GJ26" s="1158"/>
      <c r="GK26" s="1158"/>
      <c r="GL26" s="1158"/>
      <c r="GM26" s="1158"/>
      <c r="GN26" s="1158"/>
      <c r="GO26" s="1158"/>
      <c r="GP26" s="1158"/>
      <c r="GQ26" s="1158"/>
      <c r="GR26" s="1158"/>
      <c r="GS26" s="1158"/>
      <c r="GT26" s="1158"/>
      <c r="GU26" s="1158"/>
      <c r="GV26" s="1158"/>
      <c r="GW26" s="1158"/>
      <c r="GX26" s="1158"/>
      <c r="GY26" s="1158"/>
      <c r="GZ26" s="1158"/>
      <c r="HA26" s="1158"/>
      <c r="HB26" s="1158"/>
      <c r="HC26" s="1158"/>
      <c r="HD26" s="1158"/>
      <c r="HE26" s="1158"/>
      <c r="HF26" s="1158"/>
      <c r="HG26" s="1158"/>
      <c r="HH26" s="1158"/>
      <c r="HI26" s="1158"/>
      <c r="HJ26" s="1158"/>
      <c r="HK26" s="1158"/>
      <c r="HL26" s="1158"/>
      <c r="HM26" s="1158"/>
      <c r="HN26" s="1158"/>
      <c r="HO26" s="1158"/>
      <c r="HP26" s="1158"/>
      <c r="HQ26" s="1158"/>
      <c r="HR26" s="1158"/>
      <c r="HS26" s="1158"/>
      <c r="HT26" s="1158"/>
      <c r="HU26" s="1158"/>
      <c r="HV26" s="1158"/>
      <c r="HW26" s="1158"/>
      <c r="HX26" s="1158"/>
      <c r="HY26" s="1158"/>
      <c r="HZ26" s="1158"/>
      <c r="IA26" s="1158"/>
      <c r="IB26" s="1158"/>
      <c r="IC26" s="1158"/>
      <c r="ID26" s="1158"/>
      <c r="IE26" s="1158"/>
      <c r="IF26" s="1158"/>
      <c r="IG26" s="1158"/>
      <c r="IH26" s="1158"/>
      <c r="II26" s="1158"/>
      <c r="IJ26" s="1158"/>
      <c r="IK26" s="1158"/>
      <c r="IL26" s="1158"/>
      <c r="IM26" s="1158"/>
      <c r="IN26" s="1158"/>
      <c r="IO26" s="1158"/>
      <c r="IP26" s="1158"/>
      <c r="IQ26" s="1158"/>
      <c r="IR26" s="1158"/>
      <c r="IS26" s="1158"/>
      <c r="IT26" s="1158"/>
      <c r="IU26" s="1158"/>
      <c r="IV26" s="1158"/>
      <c r="IW26" s="1158"/>
      <c r="IX26" s="1158"/>
      <c r="IY26" s="1158"/>
      <c r="IZ26" s="1158"/>
      <c r="JA26" s="1158"/>
      <c r="JB26" s="1158"/>
      <c r="JC26" s="1158"/>
      <c r="JD26" s="1158"/>
      <c r="JE26" s="1158"/>
      <c r="JF26" s="1158"/>
      <c r="JG26" s="1158"/>
      <c r="JH26" s="1158"/>
      <c r="JI26" s="1158"/>
      <c r="JJ26" s="1158"/>
      <c r="JK26" s="1158"/>
      <c r="JL26" s="1158"/>
      <c r="JM26" s="1158"/>
      <c r="JN26" s="1158"/>
      <c r="JO26" s="1158"/>
      <c r="JP26" s="1158"/>
      <c r="JQ26" s="1158"/>
      <c r="JR26" s="1158"/>
      <c r="JS26" s="1158"/>
      <c r="JT26" s="1158"/>
      <c r="JU26" s="1158"/>
      <c r="JV26" s="1158"/>
      <c r="JW26" s="1158"/>
      <c r="JX26" s="1158"/>
      <c r="JY26" s="1158"/>
      <c r="JZ26" s="1158"/>
      <c r="KA26" s="1158"/>
      <c r="KB26" s="1158"/>
      <c r="KC26" s="1158"/>
      <c r="KD26" s="1158"/>
      <c r="KE26" s="1158"/>
      <c r="KF26" s="1158"/>
      <c r="KG26" s="1158"/>
      <c r="KH26" s="1158"/>
      <c r="KI26" s="1158"/>
      <c r="KJ26" s="1158"/>
      <c r="KK26" s="1158"/>
      <c r="KL26" s="1158"/>
      <c r="KM26" s="1158"/>
      <c r="KN26" s="1158"/>
      <c r="KO26" s="1158"/>
      <c r="KP26" s="1158"/>
      <c r="KQ26" s="1158"/>
      <c r="KR26" s="1158"/>
      <c r="KS26" s="1158"/>
      <c r="KT26" s="1158"/>
      <c r="KU26" s="1158"/>
      <c r="KV26" s="1158"/>
      <c r="KW26" s="1158"/>
      <c r="KX26" s="1158"/>
      <c r="KY26" s="1158"/>
      <c r="KZ26" s="1158"/>
      <c r="LA26" s="1158"/>
      <c r="LB26" s="1158"/>
      <c r="LC26" s="1158"/>
      <c r="LD26" s="1158"/>
      <c r="LE26" s="1158"/>
      <c r="LF26" s="1158"/>
      <c r="LG26" s="1158"/>
      <c r="LH26" s="1158"/>
      <c r="LI26" s="1158"/>
      <c r="LJ26" s="1158"/>
      <c r="LK26" s="1158"/>
      <c r="LL26" s="1158"/>
      <c r="LM26" s="1158"/>
      <c r="LN26" s="1158"/>
      <c r="LO26" s="1158"/>
      <c r="LP26" s="1158"/>
      <c r="LQ26" s="1158"/>
      <c r="LR26" s="1158"/>
      <c r="LS26" s="1158"/>
      <c r="LT26" s="1158"/>
      <c r="LU26" s="1158"/>
      <c r="LV26" s="1158"/>
      <c r="LW26" s="1158"/>
      <c r="LX26" s="1158"/>
      <c r="LY26" s="1158"/>
      <c r="LZ26" s="1158"/>
      <c r="MA26" s="1158"/>
      <c r="MB26" s="1158"/>
      <c r="MC26" s="1158"/>
      <c r="MD26" s="1158"/>
      <c r="ME26" s="1158"/>
      <c r="MF26" s="1158"/>
      <c r="MG26" s="1158"/>
      <c r="MH26" s="1158"/>
      <c r="MI26" s="1158"/>
      <c r="MJ26" s="1158"/>
      <c r="MK26" s="1158"/>
      <c r="ML26" s="1158"/>
      <c r="MM26" s="1158"/>
      <c r="MN26" s="1158"/>
      <c r="MO26" s="1158"/>
      <c r="MP26" s="1158"/>
      <c r="MQ26" s="1158"/>
      <c r="MR26" s="1158"/>
      <c r="MS26" s="1158"/>
      <c r="MT26" s="1158"/>
      <c r="MU26" s="1158"/>
      <c r="MV26" s="1158"/>
      <c r="MW26" s="1158"/>
      <c r="MX26" s="1158"/>
      <c r="MY26" s="1158"/>
      <c r="MZ26" s="1158"/>
      <c r="NA26" s="1158"/>
      <c r="NB26" s="1158"/>
      <c r="NC26" s="1158"/>
      <c r="ND26" s="1158"/>
      <c r="NE26" s="1158"/>
      <c r="NF26" s="1158"/>
      <c r="NG26" s="1158"/>
      <c r="NH26" s="1158"/>
      <c r="NI26" s="1158"/>
      <c r="NJ26" s="1158"/>
      <c r="NK26" s="1158"/>
      <c r="NL26" s="1158"/>
      <c r="NM26" s="1158"/>
      <c r="NN26" s="1158"/>
      <c r="NO26" s="1158"/>
      <c r="NP26" s="1158"/>
      <c r="NQ26" s="1158"/>
      <c r="NR26" s="1158"/>
      <c r="NS26" s="1158"/>
      <c r="NT26" s="1158"/>
      <c r="NU26" s="1158"/>
      <c r="NV26" s="1158"/>
      <c r="NW26" s="1158"/>
      <c r="NX26" s="1158"/>
      <c r="NY26" s="1158"/>
      <c r="NZ26" s="1158"/>
      <c r="OA26" s="1158"/>
      <c r="OB26" s="1158"/>
      <c r="OC26" s="1158"/>
      <c r="OD26" s="1158"/>
      <c r="OE26" s="1158"/>
      <c r="OF26" s="1158"/>
      <c r="OG26" s="1158"/>
      <c r="OH26" s="1158"/>
      <c r="OI26" s="1158"/>
      <c r="OJ26" s="1158"/>
      <c r="OK26" s="1158"/>
      <c r="OL26" s="1158"/>
      <c r="OM26" s="1158"/>
      <c r="ON26" s="1158"/>
      <c r="OO26" s="1158"/>
      <c r="OP26" s="1158"/>
      <c r="OQ26" s="1158"/>
      <c r="OR26" s="1158"/>
      <c r="OS26" s="1158"/>
      <c r="OT26" s="1158"/>
      <c r="OU26" s="1158"/>
      <c r="OV26" s="1158"/>
      <c r="OW26" s="1158"/>
      <c r="OX26" s="1158"/>
      <c r="OY26" s="1158"/>
      <c r="OZ26" s="1158"/>
      <c r="PA26" s="1158"/>
      <c r="PB26" s="1158"/>
      <c r="PC26" s="1158"/>
      <c r="PD26" s="1158"/>
      <c r="PE26" s="1158"/>
      <c r="PF26" s="1158"/>
      <c r="PG26" s="1158"/>
      <c r="PH26" s="1158"/>
      <c r="PI26" s="1158"/>
      <c r="PJ26" s="1158"/>
      <c r="PK26" s="1158"/>
    </row>
    <row r="27" spans="1:427" s="1150" customFormat="1" ht="15" customHeight="1" x14ac:dyDescent="0.35">
      <c r="A27" s="1182" t="s">
        <v>3187</v>
      </c>
      <c r="B27" s="1182">
        <f t="shared" ca="1" si="1"/>
        <v>6773</v>
      </c>
      <c r="C27" s="1182" t="s">
        <v>3380</v>
      </c>
      <c r="D27" s="1182" t="s">
        <v>3381</v>
      </c>
      <c r="E27" s="1151">
        <v>2016</v>
      </c>
      <c r="F27" s="1183">
        <f t="shared" ca="1" si="2"/>
        <v>48</v>
      </c>
      <c r="G27" s="1149">
        <f t="shared" ca="1" si="3"/>
        <v>1942</v>
      </c>
      <c r="H27" s="1148">
        <v>60.5</v>
      </c>
      <c r="I27" s="1152">
        <f>Einstellungen!$E$11</f>
        <v>365</v>
      </c>
      <c r="J27" s="1152" t="s">
        <v>11</v>
      </c>
      <c r="K27" s="1152" t="s">
        <v>578</v>
      </c>
      <c r="L27" s="1152" t="s">
        <v>578</v>
      </c>
      <c r="M27" s="1152" t="s">
        <v>578</v>
      </c>
      <c r="N27" s="1152" t="s">
        <v>578</v>
      </c>
      <c r="O27" s="1152" t="s">
        <v>578</v>
      </c>
      <c r="P27" s="1152" t="s">
        <v>578</v>
      </c>
      <c r="Q27" s="1152" t="s">
        <v>578</v>
      </c>
      <c r="R27" s="1152" t="s">
        <v>578</v>
      </c>
      <c r="S27" s="1152" t="s">
        <v>578</v>
      </c>
      <c r="T27" s="1152" t="s">
        <v>578</v>
      </c>
      <c r="U27" s="1152" t="s">
        <v>578</v>
      </c>
      <c r="V27" s="1152" t="s">
        <v>700</v>
      </c>
      <c r="W27" s="1152" t="str">
        <f t="shared" si="4"/>
        <v>Heim 26  - Musterort</v>
      </c>
      <c r="X27" s="1148">
        <v>60.5</v>
      </c>
      <c r="AM27" s="1158"/>
      <c r="AN27" s="1158"/>
      <c r="AO27" s="1158"/>
      <c r="AP27" s="1158"/>
      <c r="AQ27" s="1158"/>
      <c r="AR27" s="1158"/>
      <c r="AS27" s="1158"/>
      <c r="AT27" s="1158"/>
      <c r="AU27" s="1158"/>
      <c r="AV27" s="1158"/>
      <c r="AW27" s="1158"/>
      <c r="AX27" s="1155">
        <v>39</v>
      </c>
      <c r="AY27" s="1158"/>
      <c r="AZ27" s="1156">
        <f t="shared" ca="1" si="5"/>
        <v>-9</v>
      </c>
      <c r="BA27" s="1158"/>
      <c r="BB27" s="1158"/>
      <c r="BC27" s="1158"/>
      <c r="BD27" s="1158"/>
      <c r="BE27" s="1158"/>
      <c r="BF27" s="1158"/>
      <c r="BG27" s="1158"/>
      <c r="BH27" s="1158"/>
      <c r="BI27" s="1158"/>
      <c r="BJ27" s="1158"/>
      <c r="BK27" s="1158"/>
      <c r="BL27" s="1158"/>
      <c r="BM27" s="1158"/>
      <c r="BN27" s="1158"/>
      <c r="BO27" s="1158"/>
      <c r="BP27" s="1158"/>
      <c r="BQ27" s="1158"/>
      <c r="BR27" s="1158"/>
      <c r="BS27" s="1158"/>
      <c r="BT27" s="1158"/>
      <c r="BU27" s="1158"/>
      <c r="BV27" s="1158"/>
      <c r="BW27" s="1158"/>
      <c r="BX27" s="1158"/>
      <c r="BY27" s="1158"/>
      <c r="BZ27" s="1158"/>
      <c r="CA27" s="1158"/>
      <c r="CB27" s="1158"/>
      <c r="CC27" s="1158"/>
      <c r="CD27" s="1158"/>
      <c r="CE27" s="1158"/>
      <c r="CF27" s="1158"/>
      <c r="CG27" s="1158"/>
      <c r="CH27" s="1158"/>
      <c r="CI27" s="1158"/>
      <c r="CJ27" s="1158"/>
      <c r="CK27" s="1158"/>
      <c r="CL27" s="1158"/>
      <c r="CM27" s="1158"/>
      <c r="CN27" s="1158"/>
      <c r="CO27" s="1158"/>
      <c r="CP27" s="1158"/>
      <c r="CQ27" s="1158"/>
      <c r="CR27" s="1158"/>
      <c r="CS27" s="1158"/>
      <c r="CT27" s="1158"/>
      <c r="CU27" s="1158"/>
      <c r="CV27" s="1158"/>
      <c r="CW27" s="1158"/>
      <c r="CX27" s="1158"/>
      <c r="CY27" s="1158"/>
      <c r="CZ27" s="1158"/>
      <c r="DA27" s="1158"/>
      <c r="DB27" s="1158"/>
      <c r="DC27" s="1158"/>
      <c r="DD27" s="1158"/>
      <c r="DE27" s="1158"/>
      <c r="DF27" s="1158"/>
      <c r="DG27" s="1158"/>
      <c r="DH27" s="1158"/>
      <c r="DI27" s="1158"/>
      <c r="DJ27" s="1158"/>
      <c r="DK27" s="1158"/>
      <c r="DL27" s="1158"/>
      <c r="DM27" s="1158"/>
      <c r="DN27" s="1158"/>
      <c r="DO27" s="1158"/>
      <c r="DP27" s="1158"/>
      <c r="DQ27" s="1158"/>
      <c r="DR27" s="1158"/>
      <c r="DS27" s="1158"/>
      <c r="DT27" s="1158"/>
      <c r="DU27" s="1158"/>
      <c r="DV27" s="1158"/>
      <c r="DW27" s="1158"/>
      <c r="DX27" s="1158"/>
      <c r="DY27" s="1158"/>
      <c r="DZ27" s="1158"/>
      <c r="EA27" s="1158"/>
      <c r="EB27" s="1158"/>
      <c r="EC27" s="1158"/>
      <c r="ED27" s="1158"/>
      <c r="EE27" s="1158"/>
      <c r="EF27" s="1158"/>
      <c r="EG27" s="1158"/>
      <c r="EH27" s="1158"/>
      <c r="EI27" s="1158"/>
      <c r="EJ27" s="1158"/>
      <c r="EK27" s="1158"/>
      <c r="EL27" s="1158"/>
      <c r="EM27" s="1158"/>
      <c r="EN27" s="1158"/>
      <c r="EO27" s="1158"/>
      <c r="EP27" s="1158"/>
      <c r="EQ27" s="1158"/>
      <c r="ER27" s="1158"/>
      <c r="ES27" s="1158"/>
      <c r="ET27" s="1158"/>
      <c r="EU27" s="1158"/>
      <c r="EV27" s="1158"/>
      <c r="EW27" s="1158"/>
      <c r="EX27" s="1158"/>
      <c r="EY27" s="1158"/>
      <c r="EZ27" s="1158"/>
      <c r="FA27" s="1158"/>
      <c r="FB27" s="1158"/>
      <c r="FC27" s="1158"/>
      <c r="FD27" s="1158"/>
      <c r="FE27" s="1158"/>
      <c r="FF27" s="1158"/>
      <c r="FG27" s="1158"/>
      <c r="FH27" s="1158"/>
      <c r="FI27" s="1158"/>
      <c r="FJ27" s="1158"/>
      <c r="FK27" s="1158"/>
      <c r="FL27" s="1158"/>
      <c r="FM27" s="1158"/>
      <c r="FN27" s="1158"/>
      <c r="FO27" s="1158"/>
      <c r="FP27" s="1158"/>
      <c r="FQ27" s="1158"/>
      <c r="FR27" s="1158"/>
      <c r="FS27" s="1158"/>
      <c r="FT27" s="1158"/>
      <c r="FU27" s="1158"/>
      <c r="FV27" s="1158"/>
      <c r="FW27" s="1158"/>
      <c r="FX27" s="1158"/>
      <c r="FY27" s="1158"/>
      <c r="FZ27" s="1158"/>
      <c r="GA27" s="1158"/>
      <c r="GB27" s="1158"/>
      <c r="GC27" s="1158"/>
      <c r="GD27" s="1158"/>
      <c r="GE27" s="1158"/>
      <c r="GF27" s="1158"/>
      <c r="GG27" s="1158"/>
      <c r="GH27" s="1158"/>
      <c r="GI27" s="1158"/>
      <c r="GJ27" s="1158"/>
      <c r="GK27" s="1158"/>
      <c r="GL27" s="1158"/>
      <c r="GM27" s="1158"/>
      <c r="GN27" s="1158"/>
      <c r="GO27" s="1158"/>
      <c r="GP27" s="1158"/>
      <c r="GQ27" s="1158"/>
      <c r="GR27" s="1158"/>
      <c r="GS27" s="1158"/>
      <c r="GT27" s="1158"/>
      <c r="GU27" s="1158"/>
      <c r="GV27" s="1158"/>
      <c r="GW27" s="1158"/>
      <c r="GX27" s="1158"/>
      <c r="GY27" s="1158"/>
      <c r="GZ27" s="1158"/>
      <c r="HA27" s="1158"/>
      <c r="HB27" s="1158"/>
      <c r="HC27" s="1158"/>
      <c r="HD27" s="1158"/>
      <c r="HE27" s="1158"/>
      <c r="HF27" s="1158"/>
      <c r="HG27" s="1158"/>
      <c r="HH27" s="1158"/>
      <c r="HI27" s="1158"/>
      <c r="HJ27" s="1158"/>
      <c r="HK27" s="1158"/>
      <c r="HL27" s="1158"/>
      <c r="HM27" s="1158"/>
      <c r="HN27" s="1158"/>
      <c r="HO27" s="1158"/>
      <c r="HP27" s="1158"/>
      <c r="HQ27" s="1158"/>
      <c r="HR27" s="1158"/>
      <c r="HS27" s="1158"/>
      <c r="HT27" s="1158"/>
      <c r="HU27" s="1158"/>
      <c r="HV27" s="1158"/>
      <c r="HW27" s="1158"/>
      <c r="HX27" s="1158"/>
      <c r="HY27" s="1158"/>
      <c r="HZ27" s="1158"/>
      <c r="IA27" s="1158"/>
      <c r="IB27" s="1158"/>
      <c r="IC27" s="1158"/>
      <c r="ID27" s="1158"/>
      <c r="IE27" s="1158"/>
      <c r="IF27" s="1158"/>
      <c r="IG27" s="1158"/>
      <c r="IH27" s="1158"/>
      <c r="II27" s="1158"/>
      <c r="IJ27" s="1158"/>
      <c r="IK27" s="1158"/>
      <c r="IL27" s="1158"/>
      <c r="IM27" s="1158"/>
      <c r="IN27" s="1158"/>
      <c r="IO27" s="1158"/>
      <c r="IP27" s="1158"/>
      <c r="IQ27" s="1158"/>
      <c r="IR27" s="1158"/>
      <c r="IS27" s="1158"/>
      <c r="IT27" s="1158"/>
      <c r="IU27" s="1158"/>
      <c r="IV27" s="1158"/>
      <c r="IW27" s="1158"/>
      <c r="IX27" s="1158"/>
      <c r="IY27" s="1158"/>
      <c r="IZ27" s="1158"/>
      <c r="JA27" s="1158"/>
      <c r="JB27" s="1158"/>
      <c r="JC27" s="1158"/>
      <c r="JD27" s="1158"/>
      <c r="JE27" s="1158"/>
      <c r="JF27" s="1158"/>
      <c r="JG27" s="1158"/>
      <c r="JH27" s="1158"/>
      <c r="JI27" s="1158"/>
      <c r="JJ27" s="1158"/>
      <c r="JK27" s="1158"/>
      <c r="JL27" s="1158"/>
      <c r="JM27" s="1158"/>
      <c r="JN27" s="1158"/>
      <c r="JO27" s="1158"/>
      <c r="JP27" s="1158"/>
      <c r="JQ27" s="1158"/>
      <c r="JR27" s="1158"/>
      <c r="JS27" s="1158"/>
      <c r="JT27" s="1158"/>
      <c r="JU27" s="1158"/>
      <c r="JV27" s="1158"/>
      <c r="JW27" s="1158"/>
      <c r="JX27" s="1158"/>
      <c r="JY27" s="1158"/>
      <c r="JZ27" s="1158"/>
      <c r="KA27" s="1158"/>
      <c r="KB27" s="1158"/>
      <c r="KC27" s="1158"/>
      <c r="KD27" s="1158"/>
      <c r="KE27" s="1158"/>
      <c r="KF27" s="1158"/>
      <c r="KG27" s="1158"/>
      <c r="KH27" s="1158"/>
      <c r="KI27" s="1158"/>
      <c r="KJ27" s="1158"/>
      <c r="KK27" s="1158"/>
      <c r="KL27" s="1158"/>
      <c r="KM27" s="1158"/>
      <c r="KN27" s="1158"/>
      <c r="KO27" s="1158"/>
      <c r="KP27" s="1158"/>
      <c r="KQ27" s="1158"/>
      <c r="KR27" s="1158"/>
      <c r="KS27" s="1158"/>
      <c r="KT27" s="1158"/>
      <c r="KU27" s="1158"/>
      <c r="KV27" s="1158"/>
      <c r="KW27" s="1158"/>
      <c r="KX27" s="1158"/>
      <c r="KY27" s="1158"/>
      <c r="KZ27" s="1158"/>
      <c r="LA27" s="1158"/>
      <c r="LB27" s="1158"/>
      <c r="LC27" s="1158"/>
      <c r="LD27" s="1158"/>
      <c r="LE27" s="1158"/>
      <c r="LF27" s="1158"/>
      <c r="LG27" s="1158"/>
      <c r="LH27" s="1158"/>
      <c r="LI27" s="1158"/>
      <c r="LJ27" s="1158"/>
      <c r="LK27" s="1158"/>
      <c r="LL27" s="1158"/>
      <c r="LM27" s="1158"/>
      <c r="LN27" s="1158"/>
      <c r="LO27" s="1158"/>
      <c r="LP27" s="1158"/>
      <c r="LQ27" s="1158"/>
      <c r="LR27" s="1158"/>
      <c r="LS27" s="1158"/>
      <c r="LT27" s="1158"/>
      <c r="LU27" s="1158"/>
      <c r="LV27" s="1158"/>
      <c r="LW27" s="1158"/>
      <c r="LX27" s="1158"/>
      <c r="LY27" s="1158"/>
      <c r="LZ27" s="1158"/>
      <c r="MA27" s="1158"/>
      <c r="MB27" s="1158"/>
      <c r="MC27" s="1158"/>
      <c r="MD27" s="1158"/>
      <c r="ME27" s="1158"/>
      <c r="MF27" s="1158"/>
      <c r="MG27" s="1158"/>
      <c r="MH27" s="1158"/>
      <c r="MI27" s="1158"/>
      <c r="MJ27" s="1158"/>
      <c r="MK27" s="1158"/>
      <c r="ML27" s="1158"/>
      <c r="MM27" s="1158"/>
      <c r="MN27" s="1158"/>
      <c r="MO27" s="1158"/>
      <c r="MP27" s="1158"/>
      <c r="MQ27" s="1158"/>
      <c r="MR27" s="1158"/>
      <c r="MS27" s="1158"/>
      <c r="MT27" s="1158"/>
      <c r="MU27" s="1158"/>
      <c r="MV27" s="1158"/>
      <c r="MW27" s="1158"/>
      <c r="MX27" s="1158"/>
      <c r="MY27" s="1158"/>
      <c r="MZ27" s="1158"/>
      <c r="NA27" s="1158"/>
      <c r="NB27" s="1158"/>
      <c r="NC27" s="1158"/>
      <c r="ND27" s="1158"/>
      <c r="NE27" s="1158"/>
      <c r="NF27" s="1158"/>
      <c r="NG27" s="1158"/>
      <c r="NH27" s="1158"/>
      <c r="NI27" s="1158"/>
      <c r="NJ27" s="1158"/>
      <c r="NK27" s="1158"/>
      <c r="NL27" s="1158"/>
      <c r="NM27" s="1158"/>
      <c r="NN27" s="1158"/>
      <c r="NO27" s="1158"/>
      <c r="NP27" s="1158"/>
      <c r="NQ27" s="1158"/>
      <c r="NR27" s="1158"/>
      <c r="NS27" s="1158"/>
      <c r="NT27" s="1158"/>
      <c r="NU27" s="1158"/>
      <c r="NV27" s="1158"/>
      <c r="NW27" s="1158"/>
      <c r="NX27" s="1158"/>
      <c r="NY27" s="1158"/>
      <c r="NZ27" s="1158"/>
      <c r="OA27" s="1158"/>
      <c r="OB27" s="1158"/>
      <c r="OC27" s="1158"/>
      <c r="OD27" s="1158"/>
      <c r="OE27" s="1158"/>
      <c r="OF27" s="1158"/>
      <c r="OG27" s="1158"/>
      <c r="OH27" s="1158"/>
      <c r="OI27" s="1158"/>
      <c r="OJ27" s="1158"/>
      <c r="OK27" s="1158"/>
      <c r="OL27" s="1158"/>
      <c r="OM27" s="1158"/>
      <c r="ON27" s="1158"/>
      <c r="OO27" s="1158"/>
      <c r="OP27" s="1158"/>
      <c r="OQ27" s="1158"/>
      <c r="OR27" s="1158"/>
      <c r="OS27" s="1158"/>
      <c r="OT27" s="1158"/>
      <c r="OU27" s="1158"/>
      <c r="OV27" s="1158"/>
      <c r="OW27" s="1158"/>
      <c r="OX27" s="1158"/>
      <c r="OY27" s="1158"/>
      <c r="OZ27" s="1158"/>
      <c r="PA27" s="1158"/>
      <c r="PB27" s="1158"/>
      <c r="PC27" s="1158"/>
      <c r="PD27" s="1158"/>
      <c r="PE27" s="1158"/>
      <c r="PF27" s="1158"/>
      <c r="PG27" s="1158"/>
      <c r="PH27" s="1158"/>
      <c r="PI27" s="1158"/>
      <c r="PJ27" s="1158"/>
      <c r="PK27" s="1158"/>
    </row>
    <row r="28" spans="1:427" s="1150" customFormat="1" ht="15" customHeight="1" x14ac:dyDescent="0.35">
      <c r="A28" s="1182" t="s">
        <v>3188</v>
      </c>
      <c r="B28" s="1182">
        <f t="shared" ca="1" si="1"/>
        <v>7937</v>
      </c>
      <c r="C28" s="1182" t="s">
        <v>3380</v>
      </c>
      <c r="D28" s="1182" t="s">
        <v>3381</v>
      </c>
      <c r="E28" s="1151">
        <v>2016</v>
      </c>
      <c r="F28" s="1183">
        <f t="shared" ca="1" si="2"/>
        <v>221</v>
      </c>
      <c r="G28" s="1149">
        <f t="shared" ca="1" si="3"/>
        <v>3185</v>
      </c>
      <c r="H28" s="1148">
        <v>61.5</v>
      </c>
      <c r="I28" s="1152">
        <f>Einstellungen!$E$11</f>
        <v>365</v>
      </c>
      <c r="J28" s="1152" t="s">
        <v>11</v>
      </c>
      <c r="K28" s="1152" t="s">
        <v>578</v>
      </c>
      <c r="L28" s="1152" t="s">
        <v>578</v>
      </c>
      <c r="M28" s="1152" t="s">
        <v>578</v>
      </c>
      <c r="N28" s="1152" t="s">
        <v>578</v>
      </c>
      <c r="O28" s="1152" t="s">
        <v>578</v>
      </c>
      <c r="P28" s="1152" t="s">
        <v>578</v>
      </c>
      <c r="Q28" s="1152" t="s">
        <v>578</v>
      </c>
      <c r="R28" s="1152" t="s">
        <v>578</v>
      </c>
      <c r="S28" s="1152" t="s">
        <v>578</v>
      </c>
      <c r="T28" s="1152" t="s">
        <v>578</v>
      </c>
      <c r="U28" s="1152" t="s">
        <v>578</v>
      </c>
      <c r="V28" s="1152" t="s">
        <v>700</v>
      </c>
      <c r="W28" s="1152" t="str">
        <f t="shared" si="4"/>
        <v>Heim 27  - Musterort</v>
      </c>
      <c r="X28" s="1148">
        <v>61.5</v>
      </c>
      <c r="AM28" s="1158"/>
      <c r="AN28" s="1158"/>
      <c r="AO28" s="1158"/>
      <c r="AP28" s="1158"/>
      <c r="AQ28" s="1158"/>
      <c r="AR28" s="1158"/>
      <c r="AS28" s="1158"/>
      <c r="AT28" s="1158"/>
      <c r="AU28" s="1158"/>
      <c r="AV28" s="1158"/>
      <c r="AW28" s="1158"/>
      <c r="AX28" s="1155">
        <v>30</v>
      </c>
      <c r="AY28" s="1158"/>
      <c r="AZ28" s="1156">
        <f t="shared" ca="1" si="5"/>
        <v>-191</v>
      </c>
      <c r="BA28" s="1158"/>
      <c r="BB28" s="1158"/>
      <c r="BC28" s="1158"/>
      <c r="BD28" s="1158"/>
      <c r="BE28" s="1158"/>
      <c r="BF28" s="1158"/>
      <c r="BG28" s="1158"/>
      <c r="BH28" s="1158"/>
      <c r="BI28" s="1158"/>
      <c r="BJ28" s="1158"/>
      <c r="BK28" s="1158"/>
      <c r="BL28" s="1158"/>
      <c r="BM28" s="1158"/>
      <c r="BN28" s="1158"/>
      <c r="BO28" s="1158"/>
      <c r="BP28" s="1158"/>
      <c r="BQ28" s="1158"/>
      <c r="BR28" s="1158"/>
      <c r="BS28" s="1158"/>
      <c r="BT28" s="1158"/>
      <c r="BU28" s="1158"/>
      <c r="BV28" s="1158"/>
      <c r="BW28" s="1158"/>
      <c r="BX28" s="1158"/>
      <c r="BY28" s="1158"/>
      <c r="BZ28" s="1158"/>
      <c r="CA28" s="1158"/>
      <c r="CB28" s="1158"/>
      <c r="CC28" s="1158"/>
      <c r="CD28" s="1158"/>
      <c r="CE28" s="1158"/>
      <c r="CF28" s="1158"/>
      <c r="CG28" s="1158"/>
      <c r="CH28" s="1158"/>
      <c r="CI28" s="1158"/>
      <c r="CJ28" s="1158"/>
      <c r="CK28" s="1158"/>
      <c r="CL28" s="1158"/>
      <c r="CM28" s="1158"/>
      <c r="CN28" s="1158"/>
      <c r="CO28" s="1158"/>
      <c r="CP28" s="1158"/>
      <c r="CQ28" s="1158"/>
      <c r="CR28" s="1158"/>
      <c r="CS28" s="1158"/>
      <c r="CT28" s="1158"/>
      <c r="CU28" s="1158"/>
      <c r="CV28" s="1158"/>
      <c r="CW28" s="1158"/>
      <c r="CX28" s="1158"/>
      <c r="CY28" s="1158"/>
      <c r="CZ28" s="1158"/>
      <c r="DA28" s="1158"/>
      <c r="DB28" s="1158"/>
      <c r="DC28" s="1158"/>
      <c r="DD28" s="1158"/>
      <c r="DE28" s="1158"/>
      <c r="DF28" s="1158"/>
      <c r="DG28" s="1158"/>
      <c r="DH28" s="1158"/>
      <c r="DI28" s="1158"/>
      <c r="DJ28" s="1158"/>
      <c r="DK28" s="1158"/>
      <c r="DL28" s="1158"/>
      <c r="DM28" s="1158"/>
      <c r="DN28" s="1158"/>
      <c r="DO28" s="1158"/>
      <c r="DP28" s="1158"/>
      <c r="DQ28" s="1158"/>
      <c r="DR28" s="1158"/>
      <c r="DS28" s="1158"/>
      <c r="DT28" s="1158"/>
      <c r="DU28" s="1158"/>
      <c r="DV28" s="1158"/>
      <c r="DW28" s="1158"/>
      <c r="DX28" s="1158"/>
      <c r="DY28" s="1158"/>
      <c r="DZ28" s="1158"/>
      <c r="EA28" s="1158"/>
      <c r="EB28" s="1158"/>
      <c r="EC28" s="1158"/>
      <c r="ED28" s="1158"/>
      <c r="EE28" s="1158"/>
      <c r="EF28" s="1158"/>
      <c r="EG28" s="1158"/>
      <c r="EH28" s="1158"/>
      <c r="EI28" s="1158"/>
      <c r="EJ28" s="1158"/>
      <c r="EK28" s="1158"/>
      <c r="EL28" s="1158"/>
      <c r="EM28" s="1158"/>
      <c r="EN28" s="1158"/>
      <c r="EO28" s="1158"/>
      <c r="EP28" s="1158"/>
      <c r="EQ28" s="1158"/>
      <c r="ER28" s="1158"/>
      <c r="ES28" s="1158"/>
      <c r="ET28" s="1158"/>
      <c r="EU28" s="1158"/>
      <c r="EV28" s="1158"/>
      <c r="EW28" s="1158"/>
      <c r="EX28" s="1158"/>
      <c r="EY28" s="1158"/>
      <c r="EZ28" s="1158"/>
      <c r="FA28" s="1158"/>
      <c r="FB28" s="1158"/>
      <c r="FC28" s="1158"/>
      <c r="FD28" s="1158"/>
      <c r="FE28" s="1158"/>
      <c r="FF28" s="1158"/>
      <c r="FG28" s="1158"/>
      <c r="FH28" s="1158"/>
      <c r="FI28" s="1158"/>
      <c r="FJ28" s="1158"/>
      <c r="FK28" s="1158"/>
      <c r="FL28" s="1158"/>
      <c r="FM28" s="1158"/>
      <c r="FN28" s="1158"/>
      <c r="FO28" s="1158"/>
      <c r="FP28" s="1158"/>
      <c r="FQ28" s="1158"/>
      <c r="FR28" s="1158"/>
      <c r="FS28" s="1158"/>
      <c r="FT28" s="1158"/>
      <c r="FU28" s="1158"/>
      <c r="FV28" s="1158"/>
      <c r="FW28" s="1158"/>
      <c r="FX28" s="1158"/>
      <c r="FY28" s="1158"/>
      <c r="FZ28" s="1158"/>
      <c r="GA28" s="1158"/>
      <c r="GB28" s="1158"/>
      <c r="GC28" s="1158"/>
      <c r="GD28" s="1158"/>
      <c r="GE28" s="1158"/>
      <c r="GF28" s="1158"/>
      <c r="GG28" s="1158"/>
      <c r="GH28" s="1158"/>
      <c r="GI28" s="1158"/>
      <c r="GJ28" s="1158"/>
      <c r="GK28" s="1158"/>
      <c r="GL28" s="1158"/>
      <c r="GM28" s="1158"/>
      <c r="GN28" s="1158"/>
      <c r="GO28" s="1158"/>
      <c r="GP28" s="1158"/>
      <c r="GQ28" s="1158"/>
      <c r="GR28" s="1158"/>
      <c r="GS28" s="1158"/>
      <c r="GT28" s="1158"/>
      <c r="GU28" s="1158"/>
      <c r="GV28" s="1158"/>
      <c r="GW28" s="1158"/>
      <c r="GX28" s="1158"/>
      <c r="GY28" s="1158"/>
      <c r="GZ28" s="1158"/>
      <c r="HA28" s="1158"/>
      <c r="HB28" s="1158"/>
      <c r="HC28" s="1158"/>
      <c r="HD28" s="1158"/>
      <c r="HE28" s="1158"/>
      <c r="HF28" s="1158"/>
      <c r="HG28" s="1158"/>
      <c r="HH28" s="1158"/>
      <c r="HI28" s="1158"/>
      <c r="HJ28" s="1158"/>
      <c r="HK28" s="1158"/>
      <c r="HL28" s="1158"/>
      <c r="HM28" s="1158"/>
      <c r="HN28" s="1158"/>
      <c r="HO28" s="1158"/>
      <c r="HP28" s="1158"/>
      <c r="HQ28" s="1158"/>
      <c r="HR28" s="1158"/>
      <c r="HS28" s="1158"/>
      <c r="HT28" s="1158"/>
      <c r="HU28" s="1158"/>
      <c r="HV28" s="1158"/>
      <c r="HW28" s="1158"/>
      <c r="HX28" s="1158"/>
      <c r="HY28" s="1158"/>
      <c r="HZ28" s="1158"/>
      <c r="IA28" s="1158"/>
      <c r="IB28" s="1158"/>
      <c r="IC28" s="1158"/>
      <c r="ID28" s="1158"/>
      <c r="IE28" s="1158"/>
      <c r="IF28" s="1158"/>
      <c r="IG28" s="1158"/>
      <c r="IH28" s="1158"/>
      <c r="II28" s="1158"/>
      <c r="IJ28" s="1158"/>
      <c r="IK28" s="1158"/>
      <c r="IL28" s="1158"/>
      <c r="IM28" s="1158"/>
      <c r="IN28" s="1158"/>
      <c r="IO28" s="1158"/>
      <c r="IP28" s="1158"/>
      <c r="IQ28" s="1158"/>
      <c r="IR28" s="1158"/>
      <c r="IS28" s="1158"/>
      <c r="IT28" s="1158"/>
      <c r="IU28" s="1158"/>
      <c r="IV28" s="1158"/>
      <c r="IW28" s="1158"/>
      <c r="IX28" s="1158"/>
      <c r="IY28" s="1158"/>
      <c r="IZ28" s="1158"/>
      <c r="JA28" s="1158"/>
      <c r="JB28" s="1158"/>
      <c r="JC28" s="1158"/>
      <c r="JD28" s="1158"/>
      <c r="JE28" s="1158"/>
      <c r="JF28" s="1158"/>
      <c r="JG28" s="1158"/>
      <c r="JH28" s="1158"/>
      <c r="JI28" s="1158"/>
      <c r="JJ28" s="1158"/>
      <c r="JK28" s="1158"/>
      <c r="JL28" s="1158"/>
      <c r="JM28" s="1158"/>
      <c r="JN28" s="1158"/>
      <c r="JO28" s="1158"/>
      <c r="JP28" s="1158"/>
      <c r="JQ28" s="1158"/>
      <c r="JR28" s="1158"/>
      <c r="JS28" s="1158"/>
      <c r="JT28" s="1158"/>
      <c r="JU28" s="1158"/>
      <c r="JV28" s="1158"/>
      <c r="JW28" s="1158"/>
      <c r="JX28" s="1158"/>
      <c r="JY28" s="1158"/>
      <c r="JZ28" s="1158"/>
      <c r="KA28" s="1158"/>
      <c r="KB28" s="1158"/>
      <c r="KC28" s="1158"/>
      <c r="KD28" s="1158"/>
      <c r="KE28" s="1158"/>
      <c r="KF28" s="1158"/>
      <c r="KG28" s="1158"/>
      <c r="KH28" s="1158"/>
      <c r="KI28" s="1158"/>
      <c r="KJ28" s="1158"/>
      <c r="KK28" s="1158"/>
      <c r="KL28" s="1158"/>
      <c r="KM28" s="1158"/>
      <c r="KN28" s="1158"/>
      <c r="KO28" s="1158"/>
      <c r="KP28" s="1158"/>
      <c r="KQ28" s="1158"/>
      <c r="KR28" s="1158"/>
      <c r="KS28" s="1158"/>
      <c r="KT28" s="1158"/>
      <c r="KU28" s="1158"/>
      <c r="KV28" s="1158"/>
      <c r="KW28" s="1158"/>
      <c r="KX28" s="1158"/>
      <c r="KY28" s="1158"/>
      <c r="KZ28" s="1158"/>
      <c r="LA28" s="1158"/>
      <c r="LB28" s="1158"/>
      <c r="LC28" s="1158"/>
      <c r="LD28" s="1158"/>
      <c r="LE28" s="1158"/>
      <c r="LF28" s="1158"/>
      <c r="LG28" s="1158"/>
      <c r="LH28" s="1158"/>
      <c r="LI28" s="1158"/>
      <c r="LJ28" s="1158"/>
      <c r="LK28" s="1158"/>
      <c r="LL28" s="1158"/>
      <c r="LM28" s="1158"/>
      <c r="LN28" s="1158"/>
      <c r="LO28" s="1158"/>
      <c r="LP28" s="1158"/>
      <c r="LQ28" s="1158"/>
      <c r="LR28" s="1158"/>
      <c r="LS28" s="1158"/>
      <c r="LT28" s="1158"/>
      <c r="LU28" s="1158"/>
      <c r="LV28" s="1158"/>
      <c r="LW28" s="1158"/>
      <c r="LX28" s="1158"/>
      <c r="LY28" s="1158"/>
      <c r="LZ28" s="1158"/>
      <c r="MA28" s="1158"/>
      <c r="MB28" s="1158"/>
      <c r="MC28" s="1158"/>
      <c r="MD28" s="1158"/>
      <c r="ME28" s="1158"/>
      <c r="MF28" s="1158"/>
      <c r="MG28" s="1158"/>
      <c r="MH28" s="1158"/>
      <c r="MI28" s="1158"/>
      <c r="MJ28" s="1158"/>
      <c r="MK28" s="1158"/>
      <c r="ML28" s="1158"/>
      <c r="MM28" s="1158"/>
      <c r="MN28" s="1158"/>
      <c r="MO28" s="1158"/>
      <c r="MP28" s="1158"/>
      <c r="MQ28" s="1158"/>
      <c r="MR28" s="1158"/>
      <c r="MS28" s="1158"/>
      <c r="MT28" s="1158"/>
      <c r="MU28" s="1158"/>
      <c r="MV28" s="1158"/>
      <c r="MW28" s="1158"/>
      <c r="MX28" s="1158"/>
      <c r="MY28" s="1158"/>
      <c r="MZ28" s="1158"/>
      <c r="NA28" s="1158"/>
      <c r="NB28" s="1158"/>
      <c r="NC28" s="1158"/>
      <c r="ND28" s="1158"/>
      <c r="NE28" s="1158"/>
      <c r="NF28" s="1158"/>
      <c r="NG28" s="1158"/>
      <c r="NH28" s="1158"/>
      <c r="NI28" s="1158"/>
      <c r="NJ28" s="1158"/>
      <c r="NK28" s="1158"/>
      <c r="NL28" s="1158"/>
      <c r="NM28" s="1158"/>
      <c r="NN28" s="1158"/>
      <c r="NO28" s="1158"/>
      <c r="NP28" s="1158"/>
      <c r="NQ28" s="1158"/>
      <c r="NR28" s="1158"/>
      <c r="NS28" s="1158"/>
      <c r="NT28" s="1158"/>
      <c r="NU28" s="1158"/>
      <c r="NV28" s="1158"/>
      <c r="NW28" s="1158"/>
      <c r="NX28" s="1158"/>
      <c r="NY28" s="1158"/>
      <c r="NZ28" s="1158"/>
      <c r="OA28" s="1158"/>
      <c r="OB28" s="1158"/>
      <c r="OC28" s="1158"/>
      <c r="OD28" s="1158"/>
      <c r="OE28" s="1158"/>
      <c r="OF28" s="1158"/>
      <c r="OG28" s="1158"/>
      <c r="OH28" s="1158"/>
      <c r="OI28" s="1158"/>
      <c r="OJ28" s="1158"/>
      <c r="OK28" s="1158"/>
      <c r="OL28" s="1158"/>
      <c r="OM28" s="1158"/>
      <c r="ON28" s="1158"/>
      <c r="OO28" s="1158"/>
      <c r="OP28" s="1158"/>
      <c r="OQ28" s="1158"/>
      <c r="OR28" s="1158"/>
      <c r="OS28" s="1158"/>
      <c r="OT28" s="1158"/>
      <c r="OU28" s="1158"/>
      <c r="OV28" s="1158"/>
      <c r="OW28" s="1158"/>
      <c r="OX28" s="1158"/>
      <c r="OY28" s="1158"/>
      <c r="OZ28" s="1158"/>
      <c r="PA28" s="1158"/>
      <c r="PB28" s="1158"/>
      <c r="PC28" s="1158"/>
      <c r="PD28" s="1158"/>
      <c r="PE28" s="1158"/>
      <c r="PF28" s="1158"/>
      <c r="PG28" s="1158"/>
      <c r="PH28" s="1158"/>
      <c r="PI28" s="1158"/>
      <c r="PJ28" s="1158"/>
      <c r="PK28" s="1158"/>
    </row>
    <row r="29" spans="1:427" s="1150" customFormat="1" ht="15" customHeight="1" x14ac:dyDescent="0.35">
      <c r="A29" s="1182" t="s">
        <v>3189</v>
      </c>
      <c r="B29" s="1182">
        <f t="shared" ca="1" si="1"/>
        <v>3936</v>
      </c>
      <c r="C29" s="1182" t="s">
        <v>3380</v>
      </c>
      <c r="D29" s="1182" t="s">
        <v>3381</v>
      </c>
      <c r="E29" s="1151">
        <v>2016</v>
      </c>
      <c r="F29" s="1183">
        <f t="shared" ca="1" si="2"/>
        <v>117</v>
      </c>
      <c r="G29" s="1149">
        <f t="shared" ca="1" si="3"/>
        <v>9726</v>
      </c>
      <c r="H29" s="1148">
        <v>61.5</v>
      </c>
      <c r="I29" s="1152">
        <f>Einstellungen!$E$11</f>
        <v>365</v>
      </c>
      <c r="J29" s="1152" t="s">
        <v>11</v>
      </c>
      <c r="K29" s="1152" t="s">
        <v>578</v>
      </c>
      <c r="L29" s="1152" t="s">
        <v>578</v>
      </c>
      <c r="M29" s="1152" t="s">
        <v>578</v>
      </c>
      <c r="N29" s="1152" t="s">
        <v>578</v>
      </c>
      <c r="O29" s="1152" t="s">
        <v>578</v>
      </c>
      <c r="P29" s="1152" t="s">
        <v>578</v>
      </c>
      <c r="Q29" s="1152" t="s">
        <v>578</v>
      </c>
      <c r="R29" s="1152" t="s">
        <v>578</v>
      </c>
      <c r="S29" s="1152" t="s">
        <v>578</v>
      </c>
      <c r="T29" s="1152" t="s">
        <v>578</v>
      </c>
      <c r="U29" s="1152" t="s">
        <v>578</v>
      </c>
      <c r="V29" s="1152" t="s">
        <v>700</v>
      </c>
      <c r="W29" s="1152" t="str">
        <f t="shared" si="4"/>
        <v>Heim 28  - Musterort</v>
      </c>
      <c r="X29" s="1148">
        <v>61.5</v>
      </c>
      <c r="AM29" s="1158"/>
      <c r="AN29" s="1158"/>
      <c r="AO29" s="1158"/>
      <c r="AP29" s="1158"/>
      <c r="AQ29" s="1158"/>
      <c r="AR29" s="1158"/>
      <c r="AS29" s="1158"/>
      <c r="AT29" s="1158"/>
      <c r="AU29" s="1158"/>
      <c r="AV29" s="1158"/>
      <c r="AW29" s="1158"/>
      <c r="AX29" s="1155">
        <v>34</v>
      </c>
      <c r="AY29" s="1158"/>
      <c r="AZ29" s="1156">
        <f t="shared" ca="1" si="5"/>
        <v>-83</v>
      </c>
      <c r="BA29" s="1158"/>
      <c r="BB29" s="1158"/>
      <c r="BC29" s="1158"/>
      <c r="BD29" s="1158"/>
      <c r="BE29" s="1158"/>
      <c r="BF29" s="1158"/>
      <c r="BG29" s="1158"/>
      <c r="BH29" s="1158"/>
      <c r="BI29" s="1158"/>
      <c r="BJ29" s="1158"/>
      <c r="BK29" s="1158"/>
      <c r="BL29" s="1158"/>
      <c r="BM29" s="1158"/>
      <c r="BN29" s="1158"/>
      <c r="BO29" s="1158"/>
      <c r="BP29" s="1158"/>
      <c r="BQ29" s="1158"/>
      <c r="BR29" s="1158"/>
      <c r="BS29" s="1158"/>
      <c r="BT29" s="1158"/>
      <c r="BU29" s="1158"/>
      <c r="BV29" s="1158"/>
      <c r="BW29" s="1158"/>
      <c r="BX29" s="1158"/>
      <c r="BY29" s="1158"/>
      <c r="BZ29" s="1158"/>
      <c r="CA29" s="1158"/>
      <c r="CB29" s="1158"/>
      <c r="CC29" s="1158"/>
      <c r="CD29" s="1158"/>
      <c r="CE29" s="1158"/>
      <c r="CF29" s="1158"/>
      <c r="CG29" s="1158"/>
      <c r="CH29" s="1158"/>
      <c r="CI29" s="1158"/>
      <c r="CJ29" s="1158"/>
      <c r="CK29" s="1158"/>
      <c r="CL29" s="1158"/>
      <c r="CM29" s="1158"/>
      <c r="CN29" s="1158"/>
      <c r="CO29" s="1158"/>
      <c r="CP29" s="1158"/>
      <c r="CQ29" s="1158"/>
      <c r="CR29" s="1158"/>
      <c r="CS29" s="1158"/>
      <c r="CT29" s="1158"/>
      <c r="CU29" s="1158"/>
      <c r="CV29" s="1158"/>
      <c r="CW29" s="1158"/>
      <c r="CX29" s="1158"/>
      <c r="CY29" s="1158"/>
      <c r="CZ29" s="1158"/>
      <c r="DA29" s="1158"/>
      <c r="DB29" s="1158"/>
      <c r="DC29" s="1158"/>
      <c r="DD29" s="1158"/>
      <c r="DE29" s="1158"/>
      <c r="DF29" s="1158"/>
      <c r="DG29" s="1158"/>
      <c r="DH29" s="1158"/>
      <c r="DI29" s="1158"/>
      <c r="DJ29" s="1158"/>
      <c r="DK29" s="1158"/>
      <c r="DL29" s="1158"/>
      <c r="DM29" s="1158"/>
      <c r="DN29" s="1158"/>
      <c r="DO29" s="1158"/>
      <c r="DP29" s="1158"/>
      <c r="DQ29" s="1158"/>
      <c r="DR29" s="1158"/>
      <c r="DS29" s="1158"/>
      <c r="DT29" s="1158"/>
      <c r="DU29" s="1158"/>
      <c r="DV29" s="1158"/>
      <c r="DW29" s="1158"/>
      <c r="DX29" s="1158"/>
      <c r="DY29" s="1158"/>
      <c r="DZ29" s="1158"/>
      <c r="EA29" s="1158"/>
      <c r="EB29" s="1158"/>
      <c r="EC29" s="1158"/>
      <c r="ED29" s="1158"/>
      <c r="EE29" s="1158"/>
      <c r="EF29" s="1158"/>
      <c r="EG29" s="1158"/>
      <c r="EH29" s="1158"/>
      <c r="EI29" s="1158"/>
      <c r="EJ29" s="1158"/>
      <c r="EK29" s="1158"/>
      <c r="EL29" s="1158"/>
      <c r="EM29" s="1158"/>
      <c r="EN29" s="1158"/>
      <c r="EO29" s="1158"/>
      <c r="EP29" s="1158"/>
      <c r="EQ29" s="1158"/>
      <c r="ER29" s="1158"/>
      <c r="ES29" s="1158"/>
      <c r="ET29" s="1158"/>
      <c r="EU29" s="1158"/>
      <c r="EV29" s="1158"/>
      <c r="EW29" s="1158"/>
      <c r="EX29" s="1158"/>
      <c r="EY29" s="1158"/>
      <c r="EZ29" s="1158"/>
      <c r="FA29" s="1158"/>
      <c r="FB29" s="1158"/>
      <c r="FC29" s="1158"/>
      <c r="FD29" s="1158"/>
      <c r="FE29" s="1158"/>
      <c r="FF29" s="1158"/>
      <c r="FG29" s="1158"/>
      <c r="FH29" s="1158"/>
      <c r="FI29" s="1158"/>
      <c r="FJ29" s="1158"/>
      <c r="FK29" s="1158"/>
      <c r="FL29" s="1158"/>
      <c r="FM29" s="1158"/>
      <c r="FN29" s="1158"/>
      <c r="FO29" s="1158"/>
      <c r="FP29" s="1158"/>
      <c r="FQ29" s="1158"/>
      <c r="FR29" s="1158"/>
      <c r="FS29" s="1158"/>
      <c r="FT29" s="1158"/>
      <c r="FU29" s="1158"/>
      <c r="FV29" s="1158"/>
      <c r="FW29" s="1158"/>
      <c r="FX29" s="1158"/>
      <c r="FY29" s="1158"/>
      <c r="FZ29" s="1158"/>
      <c r="GA29" s="1158"/>
      <c r="GB29" s="1158"/>
      <c r="GC29" s="1158"/>
      <c r="GD29" s="1158"/>
      <c r="GE29" s="1158"/>
      <c r="GF29" s="1158"/>
      <c r="GG29" s="1158"/>
      <c r="GH29" s="1158"/>
      <c r="GI29" s="1158"/>
      <c r="GJ29" s="1158"/>
      <c r="GK29" s="1158"/>
      <c r="GL29" s="1158"/>
      <c r="GM29" s="1158"/>
      <c r="GN29" s="1158"/>
      <c r="GO29" s="1158"/>
      <c r="GP29" s="1158"/>
      <c r="GQ29" s="1158"/>
      <c r="GR29" s="1158"/>
      <c r="GS29" s="1158"/>
      <c r="GT29" s="1158"/>
      <c r="GU29" s="1158"/>
      <c r="GV29" s="1158"/>
      <c r="GW29" s="1158"/>
      <c r="GX29" s="1158"/>
      <c r="GY29" s="1158"/>
      <c r="GZ29" s="1158"/>
      <c r="HA29" s="1158"/>
      <c r="HB29" s="1158"/>
      <c r="HC29" s="1158"/>
      <c r="HD29" s="1158"/>
      <c r="HE29" s="1158"/>
      <c r="HF29" s="1158"/>
      <c r="HG29" s="1158"/>
      <c r="HH29" s="1158"/>
      <c r="HI29" s="1158"/>
      <c r="HJ29" s="1158"/>
      <c r="HK29" s="1158"/>
      <c r="HL29" s="1158"/>
      <c r="HM29" s="1158"/>
      <c r="HN29" s="1158"/>
      <c r="HO29" s="1158"/>
      <c r="HP29" s="1158"/>
      <c r="HQ29" s="1158"/>
      <c r="HR29" s="1158"/>
      <c r="HS29" s="1158"/>
      <c r="HT29" s="1158"/>
      <c r="HU29" s="1158"/>
      <c r="HV29" s="1158"/>
      <c r="HW29" s="1158"/>
      <c r="HX29" s="1158"/>
      <c r="HY29" s="1158"/>
      <c r="HZ29" s="1158"/>
      <c r="IA29" s="1158"/>
      <c r="IB29" s="1158"/>
      <c r="IC29" s="1158"/>
      <c r="ID29" s="1158"/>
      <c r="IE29" s="1158"/>
      <c r="IF29" s="1158"/>
      <c r="IG29" s="1158"/>
      <c r="IH29" s="1158"/>
      <c r="II29" s="1158"/>
      <c r="IJ29" s="1158"/>
      <c r="IK29" s="1158"/>
      <c r="IL29" s="1158"/>
      <c r="IM29" s="1158"/>
      <c r="IN29" s="1158"/>
      <c r="IO29" s="1158"/>
      <c r="IP29" s="1158"/>
      <c r="IQ29" s="1158"/>
      <c r="IR29" s="1158"/>
      <c r="IS29" s="1158"/>
      <c r="IT29" s="1158"/>
      <c r="IU29" s="1158"/>
      <c r="IV29" s="1158"/>
      <c r="IW29" s="1158"/>
      <c r="IX29" s="1158"/>
      <c r="IY29" s="1158"/>
      <c r="IZ29" s="1158"/>
      <c r="JA29" s="1158"/>
      <c r="JB29" s="1158"/>
      <c r="JC29" s="1158"/>
      <c r="JD29" s="1158"/>
      <c r="JE29" s="1158"/>
      <c r="JF29" s="1158"/>
      <c r="JG29" s="1158"/>
      <c r="JH29" s="1158"/>
      <c r="JI29" s="1158"/>
      <c r="JJ29" s="1158"/>
      <c r="JK29" s="1158"/>
      <c r="JL29" s="1158"/>
      <c r="JM29" s="1158"/>
      <c r="JN29" s="1158"/>
      <c r="JO29" s="1158"/>
      <c r="JP29" s="1158"/>
      <c r="JQ29" s="1158"/>
      <c r="JR29" s="1158"/>
      <c r="JS29" s="1158"/>
      <c r="JT29" s="1158"/>
      <c r="JU29" s="1158"/>
      <c r="JV29" s="1158"/>
      <c r="JW29" s="1158"/>
      <c r="JX29" s="1158"/>
      <c r="JY29" s="1158"/>
      <c r="JZ29" s="1158"/>
      <c r="KA29" s="1158"/>
      <c r="KB29" s="1158"/>
      <c r="KC29" s="1158"/>
      <c r="KD29" s="1158"/>
      <c r="KE29" s="1158"/>
      <c r="KF29" s="1158"/>
      <c r="KG29" s="1158"/>
      <c r="KH29" s="1158"/>
      <c r="KI29" s="1158"/>
      <c r="KJ29" s="1158"/>
      <c r="KK29" s="1158"/>
      <c r="KL29" s="1158"/>
      <c r="KM29" s="1158"/>
      <c r="KN29" s="1158"/>
      <c r="KO29" s="1158"/>
      <c r="KP29" s="1158"/>
      <c r="KQ29" s="1158"/>
      <c r="KR29" s="1158"/>
      <c r="KS29" s="1158"/>
      <c r="KT29" s="1158"/>
      <c r="KU29" s="1158"/>
      <c r="KV29" s="1158"/>
      <c r="KW29" s="1158"/>
      <c r="KX29" s="1158"/>
      <c r="KY29" s="1158"/>
      <c r="KZ29" s="1158"/>
      <c r="LA29" s="1158"/>
      <c r="LB29" s="1158"/>
      <c r="LC29" s="1158"/>
      <c r="LD29" s="1158"/>
      <c r="LE29" s="1158"/>
      <c r="LF29" s="1158"/>
      <c r="LG29" s="1158"/>
      <c r="LH29" s="1158"/>
      <c r="LI29" s="1158"/>
      <c r="LJ29" s="1158"/>
      <c r="LK29" s="1158"/>
      <c r="LL29" s="1158"/>
      <c r="LM29" s="1158"/>
      <c r="LN29" s="1158"/>
      <c r="LO29" s="1158"/>
      <c r="LP29" s="1158"/>
      <c r="LQ29" s="1158"/>
      <c r="LR29" s="1158"/>
      <c r="LS29" s="1158"/>
      <c r="LT29" s="1158"/>
      <c r="LU29" s="1158"/>
      <c r="LV29" s="1158"/>
      <c r="LW29" s="1158"/>
      <c r="LX29" s="1158"/>
      <c r="LY29" s="1158"/>
      <c r="LZ29" s="1158"/>
      <c r="MA29" s="1158"/>
      <c r="MB29" s="1158"/>
      <c r="MC29" s="1158"/>
      <c r="MD29" s="1158"/>
      <c r="ME29" s="1158"/>
      <c r="MF29" s="1158"/>
      <c r="MG29" s="1158"/>
      <c r="MH29" s="1158"/>
      <c r="MI29" s="1158"/>
      <c r="MJ29" s="1158"/>
      <c r="MK29" s="1158"/>
      <c r="ML29" s="1158"/>
      <c r="MM29" s="1158"/>
      <c r="MN29" s="1158"/>
      <c r="MO29" s="1158"/>
      <c r="MP29" s="1158"/>
      <c r="MQ29" s="1158"/>
      <c r="MR29" s="1158"/>
      <c r="MS29" s="1158"/>
      <c r="MT29" s="1158"/>
      <c r="MU29" s="1158"/>
      <c r="MV29" s="1158"/>
      <c r="MW29" s="1158"/>
      <c r="MX29" s="1158"/>
      <c r="MY29" s="1158"/>
      <c r="MZ29" s="1158"/>
      <c r="NA29" s="1158"/>
      <c r="NB29" s="1158"/>
      <c r="NC29" s="1158"/>
      <c r="ND29" s="1158"/>
      <c r="NE29" s="1158"/>
      <c r="NF29" s="1158"/>
      <c r="NG29" s="1158"/>
      <c r="NH29" s="1158"/>
      <c r="NI29" s="1158"/>
      <c r="NJ29" s="1158"/>
      <c r="NK29" s="1158"/>
      <c r="NL29" s="1158"/>
      <c r="NM29" s="1158"/>
      <c r="NN29" s="1158"/>
      <c r="NO29" s="1158"/>
      <c r="NP29" s="1158"/>
      <c r="NQ29" s="1158"/>
      <c r="NR29" s="1158"/>
      <c r="NS29" s="1158"/>
      <c r="NT29" s="1158"/>
      <c r="NU29" s="1158"/>
      <c r="NV29" s="1158"/>
      <c r="NW29" s="1158"/>
      <c r="NX29" s="1158"/>
      <c r="NY29" s="1158"/>
      <c r="NZ29" s="1158"/>
      <c r="OA29" s="1158"/>
      <c r="OB29" s="1158"/>
      <c r="OC29" s="1158"/>
      <c r="OD29" s="1158"/>
      <c r="OE29" s="1158"/>
      <c r="OF29" s="1158"/>
      <c r="OG29" s="1158"/>
      <c r="OH29" s="1158"/>
      <c r="OI29" s="1158"/>
      <c r="OJ29" s="1158"/>
      <c r="OK29" s="1158"/>
      <c r="OL29" s="1158"/>
      <c r="OM29" s="1158"/>
      <c r="ON29" s="1158"/>
      <c r="OO29" s="1158"/>
      <c r="OP29" s="1158"/>
      <c r="OQ29" s="1158"/>
      <c r="OR29" s="1158"/>
      <c r="OS29" s="1158"/>
      <c r="OT29" s="1158"/>
      <c r="OU29" s="1158"/>
      <c r="OV29" s="1158"/>
      <c r="OW29" s="1158"/>
      <c r="OX29" s="1158"/>
      <c r="OY29" s="1158"/>
      <c r="OZ29" s="1158"/>
      <c r="PA29" s="1158"/>
      <c r="PB29" s="1158"/>
      <c r="PC29" s="1158"/>
      <c r="PD29" s="1158"/>
      <c r="PE29" s="1158"/>
      <c r="PF29" s="1158"/>
      <c r="PG29" s="1158"/>
      <c r="PH29" s="1158"/>
      <c r="PI29" s="1158"/>
      <c r="PJ29" s="1158"/>
      <c r="PK29" s="1158"/>
    </row>
    <row r="30" spans="1:427" s="1150" customFormat="1" ht="15" customHeight="1" x14ac:dyDescent="0.35">
      <c r="A30" s="1182" t="s">
        <v>3190</v>
      </c>
      <c r="B30" s="1182">
        <f t="shared" ca="1" si="1"/>
        <v>3018</v>
      </c>
      <c r="C30" s="1182" t="s">
        <v>3380</v>
      </c>
      <c r="D30" s="1182" t="s">
        <v>3381</v>
      </c>
      <c r="E30" s="1151">
        <v>2016</v>
      </c>
      <c r="F30" s="1183">
        <f t="shared" ca="1" si="2"/>
        <v>63</v>
      </c>
      <c r="G30" s="1149">
        <f t="shared" ca="1" si="3"/>
        <v>2178</v>
      </c>
      <c r="H30" s="1148">
        <v>60.69</v>
      </c>
      <c r="I30" s="1152">
        <f>Einstellungen!$E$11</f>
        <v>365</v>
      </c>
      <c r="J30" s="1152" t="s">
        <v>11</v>
      </c>
      <c r="K30" s="1152" t="s">
        <v>578</v>
      </c>
      <c r="L30" s="1152" t="s">
        <v>578</v>
      </c>
      <c r="M30" s="1152" t="s">
        <v>578</v>
      </c>
      <c r="N30" s="1152" t="s">
        <v>578</v>
      </c>
      <c r="O30" s="1152" t="s">
        <v>578</v>
      </c>
      <c r="P30" s="1152" t="s">
        <v>578</v>
      </c>
      <c r="Q30" s="1152" t="s">
        <v>578</v>
      </c>
      <c r="R30" s="1152" t="s">
        <v>578</v>
      </c>
      <c r="S30" s="1152" t="s">
        <v>578</v>
      </c>
      <c r="T30" s="1152" t="s">
        <v>578</v>
      </c>
      <c r="U30" s="1152" t="s">
        <v>578</v>
      </c>
      <c r="V30" s="1152" t="s">
        <v>700</v>
      </c>
      <c r="W30" s="1152" t="str">
        <f t="shared" si="4"/>
        <v>Heim 29  - Musterort</v>
      </c>
      <c r="X30" s="1148">
        <v>60.69</v>
      </c>
      <c r="AM30" s="1158"/>
      <c r="AN30" s="1158"/>
      <c r="AO30" s="1158"/>
      <c r="AP30" s="1158"/>
      <c r="AQ30" s="1158"/>
      <c r="AR30" s="1158"/>
      <c r="AS30" s="1158"/>
      <c r="AT30" s="1158"/>
      <c r="AU30" s="1158"/>
      <c r="AV30" s="1158"/>
      <c r="AW30" s="1158"/>
      <c r="AX30" s="1155">
        <v>119</v>
      </c>
      <c r="AY30" s="1158"/>
      <c r="AZ30" s="1156">
        <f t="shared" ca="1" si="5"/>
        <v>56</v>
      </c>
      <c r="BA30" s="1158"/>
      <c r="BB30" s="1158"/>
      <c r="BC30" s="1158"/>
      <c r="BD30" s="1158"/>
      <c r="BE30" s="1158"/>
      <c r="BF30" s="1158"/>
      <c r="BG30" s="1158"/>
      <c r="BH30" s="1158"/>
      <c r="BI30" s="1158"/>
      <c r="BJ30" s="1158"/>
      <c r="BK30" s="1158"/>
      <c r="BL30" s="1158"/>
      <c r="BM30" s="1158"/>
      <c r="BN30" s="1158"/>
      <c r="BO30" s="1158"/>
      <c r="BP30" s="1158"/>
      <c r="BQ30" s="1158"/>
      <c r="BR30" s="1158"/>
      <c r="BS30" s="1158"/>
      <c r="BT30" s="1158"/>
      <c r="BU30" s="1158"/>
      <c r="BV30" s="1158"/>
      <c r="BW30" s="1158"/>
      <c r="BX30" s="1158"/>
      <c r="BY30" s="1158"/>
      <c r="BZ30" s="1158"/>
      <c r="CA30" s="1158"/>
      <c r="CB30" s="1158"/>
      <c r="CC30" s="1158"/>
      <c r="CD30" s="1158"/>
      <c r="CE30" s="1158"/>
      <c r="CF30" s="1158"/>
      <c r="CG30" s="1158"/>
      <c r="CH30" s="1158"/>
      <c r="CI30" s="1158"/>
      <c r="CJ30" s="1158"/>
      <c r="CK30" s="1158"/>
      <c r="CL30" s="1158"/>
      <c r="CM30" s="1158"/>
      <c r="CN30" s="1158"/>
      <c r="CO30" s="1158"/>
      <c r="CP30" s="1158"/>
      <c r="CQ30" s="1158"/>
      <c r="CR30" s="1158"/>
      <c r="CS30" s="1158"/>
      <c r="CT30" s="1158"/>
      <c r="CU30" s="1158"/>
      <c r="CV30" s="1158"/>
      <c r="CW30" s="1158"/>
      <c r="CX30" s="1158"/>
      <c r="CY30" s="1158"/>
      <c r="CZ30" s="1158"/>
      <c r="DA30" s="1158"/>
      <c r="DB30" s="1158"/>
      <c r="DC30" s="1158"/>
      <c r="DD30" s="1158"/>
      <c r="DE30" s="1158"/>
      <c r="DF30" s="1158"/>
      <c r="DG30" s="1158"/>
      <c r="DH30" s="1158"/>
      <c r="DI30" s="1158"/>
      <c r="DJ30" s="1158"/>
      <c r="DK30" s="1158"/>
      <c r="DL30" s="1158"/>
      <c r="DM30" s="1158"/>
      <c r="DN30" s="1158"/>
      <c r="DO30" s="1158"/>
      <c r="DP30" s="1158"/>
      <c r="DQ30" s="1158"/>
      <c r="DR30" s="1158"/>
      <c r="DS30" s="1158"/>
      <c r="DT30" s="1158"/>
      <c r="DU30" s="1158"/>
      <c r="DV30" s="1158"/>
      <c r="DW30" s="1158"/>
      <c r="DX30" s="1158"/>
      <c r="DY30" s="1158"/>
      <c r="DZ30" s="1158"/>
      <c r="EA30" s="1158"/>
      <c r="EB30" s="1158"/>
      <c r="EC30" s="1158"/>
      <c r="ED30" s="1158"/>
      <c r="EE30" s="1158"/>
      <c r="EF30" s="1158"/>
      <c r="EG30" s="1158"/>
      <c r="EH30" s="1158"/>
      <c r="EI30" s="1158"/>
      <c r="EJ30" s="1158"/>
      <c r="EK30" s="1158"/>
      <c r="EL30" s="1158"/>
      <c r="EM30" s="1158"/>
      <c r="EN30" s="1158"/>
      <c r="EO30" s="1158"/>
      <c r="EP30" s="1158"/>
      <c r="EQ30" s="1158"/>
      <c r="ER30" s="1158"/>
      <c r="ES30" s="1158"/>
      <c r="ET30" s="1158"/>
      <c r="EU30" s="1158"/>
      <c r="EV30" s="1158"/>
      <c r="EW30" s="1158"/>
      <c r="EX30" s="1158"/>
      <c r="EY30" s="1158"/>
      <c r="EZ30" s="1158"/>
      <c r="FA30" s="1158"/>
      <c r="FB30" s="1158"/>
      <c r="FC30" s="1158"/>
      <c r="FD30" s="1158"/>
      <c r="FE30" s="1158"/>
      <c r="FF30" s="1158"/>
      <c r="FG30" s="1158"/>
      <c r="FH30" s="1158"/>
      <c r="FI30" s="1158"/>
      <c r="FJ30" s="1158"/>
      <c r="FK30" s="1158"/>
      <c r="FL30" s="1158"/>
      <c r="FM30" s="1158"/>
      <c r="FN30" s="1158"/>
      <c r="FO30" s="1158"/>
      <c r="FP30" s="1158"/>
      <c r="FQ30" s="1158"/>
      <c r="FR30" s="1158"/>
      <c r="FS30" s="1158"/>
      <c r="FT30" s="1158"/>
      <c r="FU30" s="1158"/>
      <c r="FV30" s="1158"/>
      <c r="FW30" s="1158"/>
      <c r="FX30" s="1158"/>
      <c r="FY30" s="1158"/>
      <c r="FZ30" s="1158"/>
      <c r="GA30" s="1158"/>
      <c r="GB30" s="1158"/>
      <c r="GC30" s="1158"/>
      <c r="GD30" s="1158"/>
      <c r="GE30" s="1158"/>
      <c r="GF30" s="1158"/>
      <c r="GG30" s="1158"/>
      <c r="GH30" s="1158"/>
      <c r="GI30" s="1158"/>
      <c r="GJ30" s="1158"/>
      <c r="GK30" s="1158"/>
      <c r="GL30" s="1158"/>
      <c r="GM30" s="1158"/>
      <c r="GN30" s="1158"/>
      <c r="GO30" s="1158"/>
      <c r="GP30" s="1158"/>
      <c r="GQ30" s="1158"/>
      <c r="GR30" s="1158"/>
      <c r="GS30" s="1158"/>
      <c r="GT30" s="1158"/>
      <c r="GU30" s="1158"/>
      <c r="GV30" s="1158"/>
      <c r="GW30" s="1158"/>
      <c r="GX30" s="1158"/>
      <c r="GY30" s="1158"/>
      <c r="GZ30" s="1158"/>
      <c r="HA30" s="1158"/>
      <c r="HB30" s="1158"/>
      <c r="HC30" s="1158"/>
      <c r="HD30" s="1158"/>
      <c r="HE30" s="1158"/>
      <c r="HF30" s="1158"/>
      <c r="HG30" s="1158"/>
      <c r="HH30" s="1158"/>
      <c r="HI30" s="1158"/>
      <c r="HJ30" s="1158"/>
      <c r="HK30" s="1158"/>
      <c r="HL30" s="1158"/>
      <c r="HM30" s="1158"/>
      <c r="HN30" s="1158"/>
      <c r="HO30" s="1158"/>
      <c r="HP30" s="1158"/>
      <c r="HQ30" s="1158"/>
      <c r="HR30" s="1158"/>
      <c r="HS30" s="1158"/>
      <c r="HT30" s="1158"/>
      <c r="HU30" s="1158"/>
      <c r="HV30" s="1158"/>
      <c r="HW30" s="1158"/>
      <c r="HX30" s="1158"/>
      <c r="HY30" s="1158"/>
      <c r="HZ30" s="1158"/>
      <c r="IA30" s="1158"/>
      <c r="IB30" s="1158"/>
      <c r="IC30" s="1158"/>
      <c r="ID30" s="1158"/>
      <c r="IE30" s="1158"/>
      <c r="IF30" s="1158"/>
      <c r="IG30" s="1158"/>
      <c r="IH30" s="1158"/>
      <c r="II30" s="1158"/>
      <c r="IJ30" s="1158"/>
      <c r="IK30" s="1158"/>
      <c r="IL30" s="1158"/>
      <c r="IM30" s="1158"/>
      <c r="IN30" s="1158"/>
      <c r="IO30" s="1158"/>
      <c r="IP30" s="1158"/>
      <c r="IQ30" s="1158"/>
      <c r="IR30" s="1158"/>
      <c r="IS30" s="1158"/>
      <c r="IT30" s="1158"/>
      <c r="IU30" s="1158"/>
      <c r="IV30" s="1158"/>
      <c r="IW30" s="1158"/>
      <c r="IX30" s="1158"/>
      <c r="IY30" s="1158"/>
      <c r="IZ30" s="1158"/>
      <c r="JA30" s="1158"/>
      <c r="JB30" s="1158"/>
      <c r="JC30" s="1158"/>
      <c r="JD30" s="1158"/>
      <c r="JE30" s="1158"/>
      <c r="JF30" s="1158"/>
      <c r="JG30" s="1158"/>
      <c r="JH30" s="1158"/>
      <c r="JI30" s="1158"/>
      <c r="JJ30" s="1158"/>
      <c r="JK30" s="1158"/>
      <c r="JL30" s="1158"/>
      <c r="JM30" s="1158"/>
      <c r="JN30" s="1158"/>
      <c r="JO30" s="1158"/>
      <c r="JP30" s="1158"/>
      <c r="JQ30" s="1158"/>
      <c r="JR30" s="1158"/>
      <c r="JS30" s="1158"/>
      <c r="JT30" s="1158"/>
      <c r="JU30" s="1158"/>
      <c r="JV30" s="1158"/>
      <c r="JW30" s="1158"/>
      <c r="JX30" s="1158"/>
      <c r="JY30" s="1158"/>
      <c r="JZ30" s="1158"/>
      <c r="KA30" s="1158"/>
      <c r="KB30" s="1158"/>
      <c r="KC30" s="1158"/>
      <c r="KD30" s="1158"/>
      <c r="KE30" s="1158"/>
      <c r="KF30" s="1158"/>
      <c r="KG30" s="1158"/>
      <c r="KH30" s="1158"/>
      <c r="KI30" s="1158"/>
      <c r="KJ30" s="1158"/>
      <c r="KK30" s="1158"/>
      <c r="KL30" s="1158"/>
      <c r="KM30" s="1158"/>
      <c r="KN30" s="1158"/>
      <c r="KO30" s="1158"/>
      <c r="KP30" s="1158"/>
      <c r="KQ30" s="1158"/>
      <c r="KR30" s="1158"/>
      <c r="KS30" s="1158"/>
      <c r="KT30" s="1158"/>
      <c r="KU30" s="1158"/>
      <c r="KV30" s="1158"/>
      <c r="KW30" s="1158"/>
      <c r="KX30" s="1158"/>
      <c r="KY30" s="1158"/>
      <c r="KZ30" s="1158"/>
      <c r="LA30" s="1158"/>
      <c r="LB30" s="1158"/>
      <c r="LC30" s="1158"/>
      <c r="LD30" s="1158"/>
      <c r="LE30" s="1158"/>
      <c r="LF30" s="1158"/>
      <c r="LG30" s="1158"/>
      <c r="LH30" s="1158"/>
      <c r="LI30" s="1158"/>
      <c r="LJ30" s="1158"/>
      <c r="LK30" s="1158"/>
      <c r="LL30" s="1158"/>
      <c r="LM30" s="1158"/>
      <c r="LN30" s="1158"/>
      <c r="LO30" s="1158"/>
      <c r="LP30" s="1158"/>
      <c r="LQ30" s="1158"/>
      <c r="LR30" s="1158"/>
      <c r="LS30" s="1158"/>
      <c r="LT30" s="1158"/>
      <c r="LU30" s="1158"/>
      <c r="LV30" s="1158"/>
      <c r="LW30" s="1158"/>
      <c r="LX30" s="1158"/>
      <c r="LY30" s="1158"/>
      <c r="LZ30" s="1158"/>
      <c r="MA30" s="1158"/>
      <c r="MB30" s="1158"/>
      <c r="MC30" s="1158"/>
      <c r="MD30" s="1158"/>
      <c r="ME30" s="1158"/>
      <c r="MF30" s="1158"/>
      <c r="MG30" s="1158"/>
      <c r="MH30" s="1158"/>
      <c r="MI30" s="1158"/>
      <c r="MJ30" s="1158"/>
      <c r="MK30" s="1158"/>
      <c r="ML30" s="1158"/>
      <c r="MM30" s="1158"/>
      <c r="MN30" s="1158"/>
      <c r="MO30" s="1158"/>
      <c r="MP30" s="1158"/>
      <c r="MQ30" s="1158"/>
      <c r="MR30" s="1158"/>
      <c r="MS30" s="1158"/>
      <c r="MT30" s="1158"/>
      <c r="MU30" s="1158"/>
      <c r="MV30" s="1158"/>
      <c r="MW30" s="1158"/>
      <c r="MX30" s="1158"/>
      <c r="MY30" s="1158"/>
      <c r="MZ30" s="1158"/>
      <c r="NA30" s="1158"/>
      <c r="NB30" s="1158"/>
      <c r="NC30" s="1158"/>
      <c r="ND30" s="1158"/>
      <c r="NE30" s="1158"/>
      <c r="NF30" s="1158"/>
      <c r="NG30" s="1158"/>
      <c r="NH30" s="1158"/>
      <c r="NI30" s="1158"/>
      <c r="NJ30" s="1158"/>
      <c r="NK30" s="1158"/>
      <c r="NL30" s="1158"/>
      <c r="NM30" s="1158"/>
      <c r="NN30" s="1158"/>
      <c r="NO30" s="1158"/>
      <c r="NP30" s="1158"/>
      <c r="NQ30" s="1158"/>
      <c r="NR30" s="1158"/>
      <c r="NS30" s="1158"/>
      <c r="NT30" s="1158"/>
      <c r="NU30" s="1158"/>
      <c r="NV30" s="1158"/>
      <c r="NW30" s="1158"/>
      <c r="NX30" s="1158"/>
      <c r="NY30" s="1158"/>
      <c r="NZ30" s="1158"/>
      <c r="OA30" s="1158"/>
      <c r="OB30" s="1158"/>
      <c r="OC30" s="1158"/>
      <c r="OD30" s="1158"/>
      <c r="OE30" s="1158"/>
      <c r="OF30" s="1158"/>
      <c r="OG30" s="1158"/>
      <c r="OH30" s="1158"/>
      <c r="OI30" s="1158"/>
      <c r="OJ30" s="1158"/>
      <c r="OK30" s="1158"/>
      <c r="OL30" s="1158"/>
      <c r="OM30" s="1158"/>
      <c r="ON30" s="1158"/>
      <c r="OO30" s="1158"/>
      <c r="OP30" s="1158"/>
      <c r="OQ30" s="1158"/>
      <c r="OR30" s="1158"/>
      <c r="OS30" s="1158"/>
      <c r="OT30" s="1158"/>
      <c r="OU30" s="1158"/>
      <c r="OV30" s="1158"/>
      <c r="OW30" s="1158"/>
      <c r="OX30" s="1158"/>
      <c r="OY30" s="1158"/>
      <c r="OZ30" s="1158"/>
      <c r="PA30" s="1158"/>
      <c r="PB30" s="1158"/>
      <c r="PC30" s="1158"/>
      <c r="PD30" s="1158"/>
      <c r="PE30" s="1158"/>
      <c r="PF30" s="1158"/>
      <c r="PG30" s="1158"/>
      <c r="PH30" s="1158"/>
      <c r="PI30" s="1158"/>
      <c r="PJ30" s="1158"/>
      <c r="PK30" s="1158"/>
    </row>
    <row r="31" spans="1:427" s="1150" customFormat="1" ht="15" customHeight="1" x14ac:dyDescent="0.35">
      <c r="A31" s="1182" t="s">
        <v>3191</v>
      </c>
      <c r="B31" s="1182">
        <f t="shared" ca="1" si="1"/>
        <v>3671</v>
      </c>
      <c r="C31" s="1182" t="s">
        <v>3380</v>
      </c>
      <c r="D31" s="1182" t="s">
        <v>3381</v>
      </c>
      <c r="E31" s="1151">
        <v>2016</v>
      </c>
      <c r="F31" s="1183">
        <f t="shared" ca="1" si="2"/>
        <v>21</v>
      </c>
      <c r="G31" s="1149">
        <f t="shared" ca="1" si="3"/>
        <v>4028</v>
      </c>
      <c r="H31" s="1148">
        <v>60.05</v>
      </c>
      <c r="I31" s="1152">
        <f>Einstellungen!$E$11</f>
        <v>365</v>
      </c>
      <c r="J31" s="1152" t="s">
        <v>11</v>
      </c>
      <c r="K31" s="1152" t="s">
        <v>578</v>
      </c>
      <c r="L31" s="1152" t="s">
        <v>578</v>
      </c>
      <c r="M31" s="1152" t="s">
        <v>578</v>
      </c>
      <c r="N31" s="1152" t="s">
        <v>578</v>
      </c>
      <c r="O31" s="1152" t="s">
        <v>578</v>
      </c>
      <c r="P31" s="1152" t="s">
        <v>578</v>
      </c>
      <c r="Q31" s="1152" t="s">
        <v>578</v>
      </c>
      <c r="R31" s="1152" t="s">
        <v>578</v>
      </c>
      <c r="S31" s="1152" t="s">
        <v>578</v>
      </c>
      <c r="T31" s="1152" t="s">
        <v>578</v>
      </c>
      <c r="U31" s="1152" t="s">
        <v>578</v>
      </c>
      <c r="V31" s="1152" t="s">
        <v>700</v>
      </c>
      <c r="W31" s="1152" t="str">
        <f t="shared" si="4"/>
        <v>Heim 30  - Musterort</v>
      </c>
      <c r="X31" s="1148">
        <v>60.05</v>
      </c>
      <c r="AM31" s="1158"/>
      <c r="AN31" s="1158"/>
      <c r="AO31" s="1158"/>
      <c r="AP31" s="1158"/>
      <c r="AQ31" s="1158"/>
      <c r="AR31" s="1158"/>
      <c r="AS31" s="1158"/>
      <c r="AT31" s="1158"/>
      <c r="AU31" s="1158"/>
      <c r="AV31" s="1158"/>
      <c r="AW31" s="1158"/>
      <c r="AX31" s="1155">
        <v>104</v>
      </c>
      <c r="AY31" s="1158"/>
      <c r="AZ31" s="1156">
        <f t="shared" ca="1" si="5"/>
        <v>83</v>
      </c>
      <c r="BA31" s="1158"/>
      <c r="BB31" s="1158"/>
      <c r="BC31" s="1158"/>
      <c r="BD31" s="1158"/>
      <c r="BE31" s="1158"/>
      <c r="BF31" s="1158"/>
      <c r="BG31" s="1158"/>
      <c r="BH31" s="1158"/>
      <c r="BI31" s="1158"/>
      <c r="BJ31" s="1158"/>
      <c r="BK31" s="1158"/>
      <c r="BL31" s="1158"/>
      <c r="BM31" s="1158"/>
      <c r="BN31" s="1158"/>
      <c r="BO31" s="1158"/>
      <c r="BP31" s="1158"/>
      <c r="BQ31" s="1158"/>
      <c r="BR31" s="1158"/>
      <c r="BS31" s="1158"/>
      <c r="BT31" s="1158"/>
      <c r="BU31" s="1158"/>
      <c r="BV31" s="1158"/>
      <c r="BW31" s="1158"/>
      <c r="BX31" s="1158"/>
      <c r="BY31" s="1158"/>
      <c r="BZ31" s="1158"/>
      <c r="CA31" s="1158"/>
      <c r="CB31" s="1158"/>
      <c r="CC31" s="1158"/>
      <c r="CD31" s="1158"/>
      <c r="CE31" s="1158"/>
      <c r="CF31" s="1158"/>
      <c r="CG31" s="1158"/>
      <c r="CH31" s="1158"/>
      <c r="CI31" s="1158"/>
      <c r="CJ31" s="1158"/>
      <c r="CK31" s="1158"/>
      <c r="CL31" s="1158"/>
      <c r="CM31" s="1158"/>
      <c r="CN31" s="1158"/>
      <c r="CO31" s="1158"/>
      <c r="CP31" s="1158"/>
      <c r="CQ31" s="1158"/>
      <c r="CR31" s="1158"/>
      <c r="CS31" s="1158"/>
      <c r="CT31" s="1158"/>
      <c r="CU31" s="1158"/>
      <c r="CV31" s="1158"/>
      <c r="CW31" s="1158"/>
      <c r="CX31" s="1158"/>
      <c r="CY31" s="1158"/>
      <c r="CZ31" s="1158"/>
      <c r="DA31" s="1158"/>
      <c r="DB31" s="1158"/>
      <c r="DC31" s="1158"/>
      <c r="DD31" s="1158"/>
      <c r="DE31" s="1158"/>
      <c r="DF31" s="1158"/>
      <c r="DG31" s="1158"/>
      <c r="DH31" s="1158"/>
      <c r="DI31" s="1158"/>
      <c r="DJ31" s="1158"/>
      <c r="DK31" s="1158"/>
      <c r="DL31" s="1158"/>
      <c r="DM31" s="1158"/>
      <c r="DN31" s="1158"/>
      <c r="DO31" s="1158"/>
      <c r="DP31" s="1158"/>
      <c r="DQ31" s="1158"/>
      <c r="DR31" s="1158"/>
      <c r="DS31" s="1158"/>
      <c r="DT31" s="1158"/>
      <c r="DU31" s="1158"/>
      <c r="DV31" s="1158"/>
      <c r="DW31" s="1158"/>
      <c r="DX31" s="1158"/>
      <c r="DY31" s="1158"/>
      <c r="DZ31" s="1158"/>
      <c r="EA31" s="1158"/>
      <c r="EB31" s="1158"/>
      <c r="EC31" s="1158"/>
      <c r="ED31" s="1158"/>
      <c r="EE31" s="1158"/>
      <c r="EF31" s="1158"/>
      <c r="EG31" s="1158"/>
      <c r="EH31" s="1158"/>
      <c r="EI31" s="1158"/>
      <c r="EJ31" s="1158"/>
      <c r="EK31" s="1158"/>
      <c r="EL31" s="1158"/>
      <c r="EM31" s="1158"/>
      <c r="EN31" s="1158"/>
      <c r="EO31" s="1158"/>
      <c r="EP31" s="1158"/>
      <c r="EQ31" s="1158"/>
      <c r="ER31" s="1158"/>
      <c r="ES31" s="1158"/>
      <c r="ET31" s="1158"/>
      <c r="EU31" s="1158"/>
      <c r="EV31" s="1158"/>
      <c r="EW31" s="1158"/>
      <c r="EX31" s="1158"/>
      <c r="EY31" s="1158"/>
      <c r="EZ31" s="1158"/>
      <c r="FA31" s="1158"/>
      <c r="FB31" s="1158"/>
      <c r="FC31" s="1158"/>
      <c r="FD31" s="1158"/>
      <c r="FE31" s="1158"/>
      <c r="FF31" s="1158"/>
      <c r="FG31" s="1158"/>
      <c r="FH31" s="1158"/>
      <c r="FI31" s="1158"/>
      <c r="FJ31" s="1158"/>
      <c r="FK31" s="1158"/>
      <c r="FL31" s="1158"/>
      <c r="FM31" s="1158"/>
      <c r="FN31" s="1158"/>
      <c r="FO31" s="1158"/>
      <c r="FP31" s="1158"/>
      <c r="FQ31" s="1158"/>
      <c r="FR31" s="1158"/>
      <c r="FS31" s="1158"/>
      <c r="FT31" s="1158"/>
      <c r="FU31" s="1158"/>
      <c r="FV31" s="1158"/>
      <c r="FW31" s="1158"/>
      <c r="FX31" s="1158"/>
      <c r="FY31" s="1158"/>
      <c r="FZ31" s="1158"/>
      <c r="GA31" s="1158"/>
      <c r="GB31" s="1158"/>
      <c r="GC31" s="1158"/>
      <c r="GD31" s="1158"/>
      <c r="GE31" s="1158"/>
      <c r="GF31" s="1158"/>
      <c r="GG31" s="1158"/>
      <c r="GH31" s="1158"/>
      <c r="GI31" s="1158"/>
      <c r="GJ31" s="1158"/>
      <c r="GK31" s="1158"/>
      <c r="GL31" s="1158"/>
      <c r="GM31" s="1158"/>
      <c r="GN31" s="1158"/>
      <c r="GO31" s="1158"/>
      <c r="GP31" s="1158"/>
      <c r="GQ31" s="1158"/>
      <c r="GR31" s="1158"/>
      <c r="GS31" s="1158"/>
      <c r="GT31" s="1158"/>
      <c r="GU31" s="1158"/>
      <c r="GV31" s="1158"/>
      <c r="GW31" s="1158"/>
      <c r="GX31" s="1158"/>
      <c r="GY31" s="1158"/>
      <c r="GZ31" s="1158"/>
      <c r="HA31" s="1158"/>
      <c r="HB31" s="1158"/>
      <c r="HC31" s="1158"/>
      <c r="HD31" s="1158"/>
      <c r="HE31" s="1158"/>
      <c r="HF31" s="1158"/>
      <c r="HG31" s="1158"/>
      <c r="HH31" s="1158"/>
      <c r="HI31" s="1158"/>
      <c r="HJ31" s="1158"/>
      <c r="HK31" s="1158"/>
      <c r="HL31" s="1158"/>
      <c r="HM31" s="1158"/>
      <c r="HN31" s="1158"/>
      <c r="HO31" s="1158"/>
      <c r="HP31" s="1158"/>
      <c r="HQ31" s="1158"/>
      <c r="HR31" s="1158"/>
      <c r="HS31" s="1158"/>
      <c r="HT31" s="1158"/>
      <c r="HU31" s="1158"/>
      <c r="HV31" s="1158"/>
      <c r="HW31" s="1158"/>
      <c r="HX31" s="1158"/>
      <c r="HY31" s="1158"/>
      <c r="HZ31" s="1158"/>
      <c r="IA31" s="1158"/>
      <c r="IB31" s="1158"/>
      <c r="IC31" s="1158"/>
      <c r="ID31" s="1158"/>
      <c r="IE31" s="1158"/>
      <c r="IF31" s="1158"/>
      <c r="IG31" s="1158"/>
      <c r="IH31" s="1158"/>
      <c r="II31" s="1158"/>
      <c r="IJ31" s="1158"/>
      <c r="IK31" s="1158"/>
      <c r="IL31" s="1158"/>
      <c r="IM31" s="1158"/>
      <c r="IN31" s="1158"/>
      <c r="IO31" s="1158"/>
      <c r="IP31" s="1158"/>
      <c r="IQ31" s="1158"/>
      <c r="IR31" s="1158"/>
      <c r="IS31" s="1158"/>
      <c r="IT31" s="1158"/>
      <c r="IU31" s="1158"/>
      <c r="IV31" s="1158"/>
      <c r="IW31" s="1158"/>
      <c r="IX31" s="1158"/>
      <c r="IY31" s="1158"/>
      <c r="IZ31" s="1158"/>
      <c r="JA31" s="1158"/>
      <c r="JB31" s="1158"/>
      <c r="JC31" s="1158"/>
      <c r="JD31" s="1158"/>
      <c r="JE31" s="1158"/>
      <c r="JF31" s="1158"/>
      <c r="JG31" s="1158"/>
      <c r="JH31" s="1158"/>
      <c r="JI31" s="1158"/>
      <c r="JJ31" s="1158"/>
      <c r="JK31" s="1158"/>
      <c r="JL31" s="1158"/>
      <c r="JM31" s="1158"/>
      <c r="JN31" s="1158"/>
      <c r="JO31" s="1158"/>
      <c r="JP31" s="1158"/>
      <c r="JQ31" s="1158"/>
      <c r="JR31" s="1158"/>
      <c r="JS31" s="1158"/>
      <c r="JT31" s="1158"/>
      <c r="JU31" s="1158"/>
      <c r="JV31" s="1158"/>
      <c r="JW31" s="1158"/>
      <c r="JX31" s="1158"/>
      <c r="JY31" s="1158"/>
      <c r="JZ31" s="1158"/>
      <c r="KA31" s="1158"/>
      <c r="KB31" s="1158"/>
      <c r="KC31" s="1158"/>
      <c r="KD31" s="1158"/>
      <c r="KE31" s="1158"/>
      <c r="KF31" s="1158"/>
      <c r="KG31" s="1158"/>
      <c r="KH31" s="1158"/>
      <c r="KI31" s="1158"/>
      <c r="KJ31" s="1158"/>
      <c r="KK31" s="1158"/>
      <c r="KL31" s="1158"/>
      <c r="KM31" s="1158"/>
      <c r="KN31" s="1158"/>
      <c r="KO31" s="1158"/>
      <c r="KP31" s="1158"/>
      <c r="KQ31" s="1158"/>
      <c r="KR31" s="1158"/>
      <c r="KS31" s="1158"/>
      <c r="KT31" s="1158"/>
      <c r="KU31" s="1158"/>
      <c r="KV31" s="1158"/>
      <c r="KW31" s="1158"/>
      <c r="KX31" s="1158"/>
      <c r="KY31" s="1158"/>
      <c r="KZ31" s="1158"/>
      <c r="LA31" s="1158"/>
      <c r="LB31" s="1158"/>
      <c r="LC31" s="1158"/>
      <c r="LD31" s="1158"/>
      <c r="LE31" s="1158"/>
      <c r="LF31" s="1158"/>
      <c r="LG31" s="1158"/>
      <c r="LH31" s="1158"/>
      <c r="LI31" s="1158"/>
      <c r="LJ31" s="1158"/>
      <c r="LK31" s="1158"/>
      <c r="LL31" s="1158"/>
      <c r="LM31" s="1158"/>
      <c r="LN31" s="1158"/>
      <c r="LO31" s="1158"/>
      <c r="LP31" s="1158"/>
      <c r="LQ31" s="1158"/>
      <c r="LR31" s="1158"/>
      <c r="LS31" s="1158"/>
      <c r="LT31" s="1158"/>
      <c r="LU31" s="1158"/>
      <c r="LV31" s="1158"/>
      <c r="LW31" s="1158"/>
      <c r="LX31" s="1158"/>
      <c r="LY31" s="1158"/>
      <c r="LZ31" s="1158"/>
      <c r="MA31" s="1158"/>
      <c r="MB31" s="1158"/>
      <c r="MC31" s="1158"/>
      <c r="MD31" s="1158"/>
      <c r="ME31" s="1158"/>
      <c r="MF31" s="1158"/>
      <c r="MG31" s="1158"/>
      <c r="MH31" s="1158"/>
      <c r="MI31" s="1158"/>
      <c r="MJ31" s="1158"/>
      <c r="MK31" s="1158"/>
      <c r="ML31" s="1158"/>
      <c r="MM31" s="1158"/>
      <c r="MN31" s="1158"/>
      <c r="MO31" s="1158"/>
      <c r="MP31" s="1158"/>
      <c r="MQ31" s="1158"/>
      <c r="MR31" s="1158"/>
      <c r="MS31" s="1158"/>
      <c r="MT31" s="1158"/>
      <c r="MU31" s="1158"/>
      <c r="MV31" s="1158"/>
      <c r="MW31" s="1158"/>
      <c r="MX31" s="1158"/>
      <c r="MY31" s="1158"/>
      <c r="MZ31" s="1158"/>
      <c r="NA31" s="1158"/>
      <c r="NB31" s="1158"/>
      <c r="NC31" s="1158"/>
      <c r="ND31" s="1158"/>
      <c r="NE31" s="1158"/>
      <c r="NF31" s="1158"/>
      <c r="NG31" s="1158"/>
      <c r="NH31" s="1158"/>
      <c r="NI31" s="1158"/>
      <c r="NJ31" s="1158"/>
      <c r="NK31" s="1158"/>
      <c r="NL31" s="1158"/>
      <c r="NM31" s="1158"/>
      <c r="NN31" s="1158"/>
      <c r="NO31" s="1158"/>
      <c r="NP31" s="1158"/>
      <c r="NQ31" s="1158"/>
      <c r="NR31" s="1158"/>
      <c r="NS31" s="1158"/>
      <c r="NT31" s="1158"/>
      <c r="NU31" s="1158"/>
      <c r="NV31" s="1158"/>
      <c r="NW31" s="1158"/>
      <c r="NX31" s="1158"/>
      <c r="NY31" s="1158"/>
      <c r="NZ31" s="1158"/>
      <c r="OA31" s="1158"/>
      <c r="OB31" s="1158"/>
      <c r="OC31" s="1158"/>
      <c r="OD31" s="1158"/>
      <c r="OE31" s="1158"/>
      <c r="OF31" s="1158"/>
      <c r="OG31" s="1158"/>
      <c r="OH31" s="1158"/>
      <c r="OI31" s="1158"/>
      <c r="OJ31" s="1158"/>
      <c r="OK31" s="1158"/>
      <c r="OL31" s="1158"/>
      <c r="OM31" s="1158"/>
      <c r="ON31" s="1158"/>
      <c r="OO31" s="1158"/>
      <c r="OP31" s="1158"/>
      <c r="OQ31" s="1158"/>
      <c r="OR31" s="1158"/>
      <c r="OS31" s="1158"/>
      <c r="OT31" s="1158"/>
      <c r="OU31" s="1158"/>
      <c r="OV31" s="1158"/>
      <c r="OW31" s="1158"/>
      <c r="OX31" s="1158"/>
      <c r="OY31" s="1158"/>
      <c r="OZ31" s="1158"/>
      <c r="PA31" s="1158"/>
      <c r="PB31" s="1158"/>
      <c r="PC31" s="1158"/>
      <c r="PD31" s="1158"/>
      <c r="PE31" s="1158"/>
      <c r="PF31" s="1158"/>
      <c r="PG31" s="1158"/>
      <c r="PH31" s="1158"/>
      <c r="PI31" s="1158"/>
      <c r="PJ31" s="1158"/>
      <c r="PK31" s="1158"/>
    </row>
    <row r="32" spans="1:427" s="1150" customFormat="1" ht="15" customHeight="1" x14ac:dyDescent="0.35">
      <c r="A32" s="1182" t="s">
        <v>3192</v>
      </c>
      <c r="B32" s="1182">
        <f t="shared" ca="1" si="1"/>
        <v>4835</v>
      </c>
      <c r="C32" s="1182" t="s">
        <v>3380</v>
      </c>
      <c r="D32" s="1182" t="s">
        <v>3381</v>
      </c>
      <c r="E32" s="1151">
        <v>2016</v>
      </c>
      <c r="F32" s="1183">
        <f t="shared" ca="1" si="2"/>
        <v>77</v>
      </c>
      <c r="G32" s="1149">
        <f t="shared" ca="1" si="3"/>
        <v>5110</v>
      </c>
      <c r="H32" s="1148">
        <v>60.5</v>
      </c>
      <c r="I32" s="1152">
        <f>Einstellungen!$E$11</f>
        <v>365</v>
      </c>
      <c r="J32" s="1152" t="s">
        <v>11</v>
      </c>
      <c r="K32" s="1152" t="s">
        <v>578</v>
      </c>
      <c r="L32" s="1152" t="s">
        <v>578</v>
      </c>
      <c r="M32" s="1152" t="s">
        <v>578</v>
      </c>
      <c r="N32" s="1152" t="s">
        <v>578</v>
      </c>
      <c r="O32" s="1152" t="s">
        <v>578</v>
      </c>
      <c r="P32" s="1152" t="s">
        <v>578</v>
      </c>
      <c r="Q32" s="1152" t="s">
        <v>578</v>
      </c>
      <c r="R32" s="1152" t="s">
        <v>578</v>
      </c>
      <c r="S32" s="1152" t="s">
        <v>578</v>
      </c>
      <c r="T32" s="1152" t="s">
        <v>578</v>
      </c>
      <c r="U32" s="1152" t="s">
        <v>578</v>
      </c>
      <c r="V32" s="1152" t="s">
        <v>700</v>
      </c>
      <c r="W32" s="1152" t="str">
        <f t="shared" si="4"/>
        <v>Heim 31  - Musterort</v>
      </c>
      <c r="X32" s="1148">
        <v>60.5</v>
      </c>
      <c r="AM32" s="1158"/>
      <c r="AN32" s="1158"/>
      <c r="AO32" s="1158"/>
      <c r="AP32" s="1158"/>
      <c r="AQ32" s="1158"/>
      <c r="AR32" s="1158"/>
      <c r="AS32" s="1158"/>
      <c r="AT32" s="1158"/>
      <c r="AU32" s="1158"/>
      <c r="AV32" s="1158"/>
      <c r="AW32" s="1158"/>
      <c r="AX32" s="1155">
        <v>60</v>
      </c>
      <c r="AY32" s="1158"/>
      <c r="AZ32" s="1156">
        <f t="shared" ca="1" si="5"/>
        <v>-17</v>
      </c>
      <c r="BA32" s="1158"/>
      <c r="BB32" s="1158"/>
      <c r="BC32" s="1158"/>
      <c r="BD32" s="1158"/>
      <c r="BE32" s="1158"/>
      <c r="BF32" s="1158"/>
      <c r="BG32" s="1158"/>
      <c r="BH32" s="1158"/>
      <c r="BI32" s="1158"/>
      <c r="BJ32" s="1158"/>
      <c r="BK32" s="1158"/>
      <c r="BL32" s="1158"/>
      <c r="BM32" s="1158"/>
      <c r="BN32" s="1158"/>
      <c r="BO32" s="1158"/>
      <c r="BP32" s="1158"/>
      <c r="BQ32" s="1158"/>
      <c r="BR32" s="1158"/>
      <c r="BS32" s="1158"/>
      <c r="BT32" s="1158"/>
      <c r="BU32" s="1158"/>
      <c r="BV32" s="1158"/>
      <c r="BW32" s="1158"/>
      <c r="BX32" s="1158"/>
      <c r="BY32" s="1158"/>
      <c r="BZ32" s="1158"/>
      <c r="CA32" s="1158"/>
      <c r="CB32" s="1158"/>
      <c r="CC32" s="1158"/>
      <c r="CD32" s="1158"/>
      <c r="CE32" s="1158"/>
      <c r="CF32" s="1158"/>
      <c r="CG32" s="1158"/>
      <c r="CH32" s="1158"/>
      <c r="CI32" s="1158"/>
      <c r="CJ32" s="1158"/>
      <c r="CK32" s="1158"/>
      <c r="CL32" s="1158"/>
      <c r="CM32" s="1158"/>
      <c r="CN32" s="1158"/>
      <c r="CO32" s="1158"/>
      <c r="CP32" s="1158"/>
      <c r="CQ32" s="1158"/>
      <c r="CR32" s="1158"/>
      <c r="CS32" s="1158"/>
      <c r="CT32" s="1158"/>
      <c r="CU32" s="1158"/>
      <c r="CV32" s="1158"/>
      <c r="CW32" s="1158"/>
      <c r="CX32" s="1158"/>
      <c r="CY32" s="1158"/>
      <c r="CZ32" s="1158"/>
      <c r="DA32" s="1158"/>
      <c r="DB32" s="1158"/>
      <c r="DC32" s="1158"/>
      <c r="DD32" s="1158"/>
      <c r="DE32" s="1158"/>
      <c r="DF32" s="1158"/>
      <c r="DG32" s="1158"/>
      <c r="DH32" s="1158"/>
      <c r="DI32" s="1158"/>
      <c r="DJ32" s="1158"/>
      <c r="DK32" s="1158"/>
      <c r="DL32" s="1158"/>
      <c r="DM32" s="1158"/>
      <c r="DN32" s="1158"/>
      <c r="DO32" s="1158"/>
      <c r="DP32" s="1158"/>
      <c r="DQ32" s="1158"/>
      <c r="DR32" s="1158"/>
      <c r="DS32" s="1158"/>
      <c r="DT32" s="1158"/>
      <c r="DU32" s="1158"/>
      <c r="DV32" s="1158"/>
      <c r="DW32" s="1158"/>
      <c r="DX32" s="1158"/>
      <c r="DY32" s="1158"/>
      <c r="DZ32" s="1158"/>
      <c r="EA32" s="1158"/>
      <c r="EB32" s="1158"/>
      <c r="EC32" s="1158"/>
      <c r="ED32" s="1158"/>
      <c r="EE32" s="1158"/>
      <c r="EF32" s="1158"/>
      <c r="EG32" s="1158"/>
      <c r="EH32" s="1158"/>
      <c r="EI32" s="1158"/>
      <c r="EJ32" s="1158"/>
      <c r="EK32" s="1158"/>
      <c r="EL32" s="1158"/>
      <c r="EM32" s="1158"/>
      <c r="EN32" s="1158"/>
      <c r="EO32" s="1158"/>
      <c r="EP32" s="1158"/>
      <c r="EQ32" s="1158"/>
      <c r="ER32" s="1158"/>
      <c r="ES32" s="1158"/>
      <c r="ET32" s="1158"/>
      <c r="EU32" s="1158"/>
      <c r="EV32" s="1158"/>
      <c r="EW32" s="1158"/>
      <c r="EX32" s="1158"/>
      <c r="EY32" s="1158"/>
      <c r="EZ32" s="1158"/>
      <c r="FA32" s="1158"/>
      <c r="FB32" s="1158"/>
      <c r="FC32" s="1158"/>
      <c r="FD32" s="1158"/>
      <c r="FE32" s="1158"/>
      <c r="FF32" s="1158"/>
      <c r="FG32" s="1158"/>
      <c r="FH32" s="1158"/>
      <c r="FI32" s="1158"/>
      <c r="FJ32" s="1158"/>
      <c r="FK32" s="1158"/>
      <c r="FL32" s="1158"/>
      <c r="FM32" s="1158"/>
      <c r="FN32" s="1158"/>
      <c r="FO32" s="1158"/>
      <c r="FP32" s="1158"/>
      <c r="FQ32" s="1158"/>
      <c r="FR32" s="1158"/>
      <c r="FS32" s="1158"/>
      <c r="FT32" s="1158"/>
      <c r="FU32" s="1158"/>
      <c r="FV32" s="1158"/>
      <c r="FW32" s="1158"/>
      <c r="FX32" s="1158"/>
      <c r="FY32" s="1158"/>
      <c r="FZ32" s="1158"/>
      <c r="GA32" s="1158"/>
      <c r="GB32" s="1158"/>
      <c r="GC32" s="1158"/>
      <c r="GD32" s="1158"/>
      <c r="GE32" s="1158"/>
      <c r="GF32" s="1158"/>
      <c r="GG32" s="1158"/>
      <c r="GH32" s="1158"/>
      <c r="GI32" s="1158"/>
      <c r="GJ32" s="1158"/>
      <c r="GK32" s="1158"/>
      <c r="GL32" s="1158"/>
      <c r="GM32" s="1158"/>
      <c r="GN32" s="1158"/>
      <c r="GO32" s="1158"/>
      <c r="GP32" s="1158"/>
      <c r="GQ32" s="1158"/>
      <c r="GR32" s="1158"/>
      <c r="GS32" s="1158"/>
      <c r="GT32" s="1158"/>
      <c r="GU32" s="1158"/>
      <c r="GV32" s="1158"/>
      <c r="GW32" s="1158"/>
      <c r="GX32" s="1158"/>
      <c r="GY32" s="1158"/>
      <c r="GZ32" s="1158"/>
      <c r="HA32" s="1158"/>
      <c r="HB32" s="1158"/>
      <c r="HC32" s="1158"/>
      <c r="HD32" s="1158"/>
      <c r="HE32" s="1158"/>
      <c r="HF32" s="1158"/>
      <c r="HG32" s="1158"/>
      <c r="HH32" s="1158"/>
      <c r="HI32" s="1158"/>
      <c r="HJ32" s="1158"/>
      <c r="HK32" s="1158"/>
      <c r="HL32" s="1158"/>
      <c r="HM32" s="1158"/>
      <c r="HN32" s="1158"/>
      <c r="HO32" s="1158"/>
      <c r="HP32" s="1158"/>
      <c r="HQ32" s="1158"/>
      <c r="HR32" s="1158"/>
      <c r="HS32" s="1158"/>
      <c r="HT32" s="1158"/>
      <c r="HU32" s="1158"/>
      <c r="HV32" s="1158"/>
      <c r="HW32" s="1158"/>
      <c r="HX32" s="1158"/>
      <c r="HY32" s="1158"/>
      <c r="HZ32" s="1158"/>
      <c r="IA32" s="1158"/>
      <c r="IB32" s="1158"/>
      <c r="IC32" s="1158"/>
      <c r="ID32" s="1158"/>
      <c r="IE32" s="1158"/>
      <c r="IF32" s="1158"/>
      <c r="IG32" s="1158"/>
      <c r="IH32" s="1158"/>
      <c r="II32" s="1158"/>
      <c r="IJ32" s="1158"/>
      <c r="IK32" s="1158"/>
      <c r="IL32" s="1158"/>
      <c r="IM32" s="1158"/>
      <c r="IN32" s="1158"/>
      <c r="IO32" s="1158"/>
      <c r="IP32" s="1158"/>
      <c r="IQ32" s="1158"/>
      <c r="IR32" s="1158"/>
      <c r="IS32" s="1158"/>
      <c r="IT32" s="1158"/>
      <c r="IU32" s="1158"/>
      <c r="IV32" s="1158"/>
      <c r="IW32" s="1158"/>
      <c r="IX32" s="1158"/>
      <c r="IY32" s="1158"/>
      <c r="IZ32" s="1158"/>
      <c r="JA32" s="1158"/>
      <c r="JB32" s="1158"/>
      <c r="JC32" s="1158"/>
      <c r="JD32" s="1158"/>
      <c r="JE32" s="1158"/>
      <c r="JF32" s="1158"/>
      <c r="JG32" s="1158"/>
      <c r="JH32" s="1158"/>
      <c r="JI32" s="1158"/>
      <c r="JJ32" s="1158"/>
      <c r="JK32" s="1158"/>
      <c r="JL32" s="1158"/>
      <c r="JM32" s="1158"/>
      <c r="JN32" s="1158"/>
      <c r="JO32" s="1158"/>
      <c r="JP32" s="1158"/>
      <c r="JQ32" s="1158"/>
      <c r="JR32" s="1158"/>
      <c r="JS32" s="1158"/>
      <c r="JT32" s="1158"/>
      <c r="JU32" s="1158"/>
      <c r="JV32" s="1158"/>
      <c r="JW32" s="1158"/>
      <c r="JX32" s="1158"/>
      <c r="JY32" s="1158"/>
      <c r="JZ32" s="1158"/>
      <c r="KA32" s="1158"/>
      <c r="KB32" s="1158"/>
      <c r="KC32" s="1158"/>
      <c r="KD32" s="1158"/>
      <c r="KE32" s="1158"/>
      <c r="KF32" s="1158"/>
      <c r="KG32" s="1158"/>
      <c r="KH32" s="1158"/>
      <c r="KI32" s="1158"/>
      <c r="KJ32" s="1158"/>
      <c r="KK32" s="1158"/>
      <c r="KL32" s="1158"/>
      <c r="KM32" s="1158"/>
      <c r="KN32" s="1158"/>
      <c r="KO32" s="1158"/>
      <c r="KP32" s="1158"/>
      <c r="KQ32" s="1158"/>
      <c r="KR32" s="1158"/>
      <c r="KS32" s="1158"/>
      <c r="KT32" s="1158"/>
      <c r="KU32" s="1158"/>
      <c r="KV32" s="1158"/>
      <c r="KW32" s="1158"/>
      <c r="KX32" s="1158"/>
      <c r="KY32" s="1158"/>
      <c r="KZ32" s="1158"/>
      <c r="LA32" s="1158"/>
      <c r="LB32" s="1158"/>
      <c r="LC32" s="1158"/>
      <c r="LD32" s="1158"/>
      <c r="LE32" s="1158"/>
      <c r="LF32" s="1158"/>
      <c r="LG32" s="1158"/>
      <c r="LH32" s="1158"/>
      <c r="LI32" s="1158"/>
      <c r="LJ32" s="1158"/>
      <c r="LK32" s="1158"/>
      <c r="LL32" s="1158"/>
      <c r="LM32" s="1158"/>
      <c r="LN32" s="1158"/>
      <c r="LO32" s="1158"/>
      <c r="LP32" s="1158"/>
      <c r="LQ32" s="1158"/>
      <c r="LR32" s="1158"/>
      <c r="LS32" s="1158"/>
      <c r="LT32" s="1158"/>
      <c r="LU32" s="1158"/>
      <c r="LV32" s="1158"/>
      <c r="LW32" s="1158"/>
      <c r="LX32" s="1158"/>
      <c r="LY32" s="1158"/>
      <c r="LZ32" s="1158"/>
      <c r="MA32" s="1158"/>
      <c r="MB32" s="1158"/>
      <c r="MC32" s="1158"/>
      <c r="MD32" s="1158"/>
      <c r="ME32" s="1158"/>
      <c r="MF32" s="1158"/>
      <c r="MG32" s="1158"/>
      <c r="MH32" s="1158"/>
      <c r="MI32" s="1158"/>
      <c r="MJ32" s="1158"/>
      <c r="MK32" s="1158"/>
      <c r="ML32" s="1158"/>
      <c r="MM32" s="1158"/>
      <c r="MN32" s="1158"/>
      <c r="MO32" s="1158"/>
      <c r="MP32" s="1158"/>
      <c r="MQ32" s="1158"/>
      <c r="MR32" s="1158"/>
      <c r="MS32" s="1158"/>
      <c r="MT32" s="1158"/>
      <c r="MU32" s="1158"/>
      <c r="MV32" s="1158"/>
      <c r="MW32" s="1158"/>
      <c r="MX32" s="1158"/>
      <c r="MY32" s="1158"/>
      <c r="MZ32" s="1158"/>
      <c r="NA32" s="1158"/>
      <c r="NB32" s="1158"/>
      <c r="NC32" s="1158"/>
      <c r="ND32" s="1158"/>
      <c r="NE32" s="1158"/>
      <c r="NF32" s="1158"/>
      <c r="NG32" s="1158"/>
      <c r="NH32" s="1158"/>
      <c r="NI32" s="1158"/>
      <c r="NJ32" s="1158"/>
      <c r="NK32" s="1158"/>
      <c r="NL32" s="1158"/>
      <c r="NM32" s="1158"/>
      <c r="NN32" s="1158"/>
      <c r="NO32" s="1158"/>
      <c r="NP32" s="1158"/>
      <c r="NQ32" s="1158"/>
      <c r="NR32" s="1158"/>
      <c r="NS32" s="1158"/>
      <c r="NT32" s="1158"/>
      <c r="NU32" s="1158"/>
      <c r="NV32" s="1158"/>
      <c r="NW32" s="1158"/>
      <c r="NX32" s="1158"/>
      <c r="NY32" s="1158"/>
      <c r="NZ32" s="1158"/>
      <c r="OA32" s="1158"/>
      <c r="OB32" s="1158"/>
      <c r="OC32" s="1158"/>
      <c r="OD32" s="1158"/>
      <c r="OE32" s="1158"/>
      <c r="OF32" s="1158"/>
      <c r="OG32" s="1158"/>
      <c r="OH32" s="1158"/>
      <c r="OI32" s="1158"/>
      <c r="OJ32" s="1158"/>
      <c r="OK32" s="1158"/>
      <c r="OL32" s="1158"/>
      <c r="OM32" s="1158"/>
      <c r="ON32" s="1158"/>
      <c r="OO32" s="1158"/>
      <c r="OP32" s="1158"/>
      <c r="OQ32" s="1158"/>
      <c r="OR32" s="1158"/>
      <c r="OS32" s="1158"/>
      <c r="OT32" s="1158"/>
      <c r="OU32" s="1158"/>
      <c r="OV32" s="1158"/>
      <c r="OW32" s="1158"/>
      <c r="OX32" s="1158"/>
      <c r="OY32" s="1158"/>
      <c r="OZ32" s="1158"/>
      <c r="PA32" s="1158"/>
      <c r="PB32" s="1158"/>
      <c r="PC32" s="1158"/>
      <c r="PD32" s="1158"/>
      <c r="PE32" s="1158"/>
      <c r="PF32" s="1158"/>
      <c r="PG32" s="1158"/>
      <c r="PH32" s="1158"/>
      <c r="PI32" s="1158"/>
      <c r="PJ32" s="1158"/>
      <c r="PK32" s="1158"/>
    </row>
    <row r="33" spans="1:427" s="1150" customFormat="1" ht="15" customHeight="1" x14ac:dyDescent="0.35">
      <c r="A33" s="1182" t="s">
        <v>3193</v>
      </c>
      <c r="B33" s="1182">
        <f t="shared" ca="1" si="1"/>
        <v>8985</v>
      </c>
      <c r="C33" s="1182" t="s">
        <v>3380</v>
      </c>
      <c r="D33" s="1182" t="s">
        <v>3381</v>
      </c>
      <c r="E33" s="1151">
        <v>2016</v>
      </c>
      <c r="F33" s="1183">
        <f t="shared" ca="1" si="2"/>
        <v>50</v>
      </c>
      <c r="G33" s="1149">
        <f t="shared" ca="1" si="3"/>
        <v>8142</v>
      </c>
      <c r="H33" s="1148">
        <v>60.5</v>
      </c>
      <c r="I33" s="1152">
        <f>Einstellungen!$E$11</f>
        <v>365</v>
      </c>
      <c r="J33" s="1152" t="s">
        <v>11</v>
      </c>
      <c r="K33" s="1152" t="s">
        <v>578</v>
      </c>
      <c r="L33" s="1152" t="s">
        <v>578</v>
      </c>
      <c r="M33" s="1152" t="s">
        <v>578</v>
      </c>
      <c r="N33" s="1152" t="s">
        <v>578</v>
      </c>
      <c r="O33" s="1152" t="s">
        <v>578</v>
      </c>
      <c r="P33" s="1152" t="s">
        <v>578</v>
      </c>
      <c r="Q33" s="1152" t="s">
        <v>578</v>
      </c>
      <c r="R33" s="1152" t="s">
        <v>578</v>
      </c>
      <c r="S33" s="1152" t="s">
        <v>578</v>
      </c>
      <c r="T33" s="1152" t="s">
        <v>578</v>
      </c>
      <c r="U33" s="1152" t="s">
        <v>578</v>
      </c>
      <c r="V33" s="1152" t="s">
        <v>700</v>
      </c>
      <c r="W33" s="1152" t="str">
        <f t="shared" si="4"/>
        <v>Heim 32  - Musterort</v>
      </c>
      <c r="X33" s="1148">
        <v>60.5</v>
      </c>
      <c r="AM33" s="1158"/>
      <c r="AN33" s="1158"/>
      <c r="AO33" s="1158"/>
      <c r="AP33" s="1158"/>
      <c r="AQ33" s="1158"/>
      <c r="AR33" s="1158"/>
      <c r="AS33" s="1158"/>
      <c r="AT33" s="1158"/>
      <c r="AU33" s="1158"/>
      <c r="AV33" s="1158"/>
      <c r="AW33" s="1158"/>
      <c r="AX33" s="1155">
        <v>44</v>
      </c>
      <c r="AY33" s="1158"/>
      <c r="AZ33" s="1156">
        <f t="shared" ca="1" si="5"/>
        <v>-6</v>
      </c>
      <c r="BA33" s="1158"/>
      <c r="BB33" s="1158"/>
      <c r="BC33" s="1158"/>
      <c r="BD33" s="1158"/>
      <c r="BE33" s="1158"/>
      <c r="BF33" s="1158"/>
      <c r="BG33" s="1158"/>
      <c r="BH33" s="1158"/>
      <c r="BI33" s="1158"/>
      <c r="BJ33" s="1158"/>
      <c r="BK33" s="1158"/>
      <c r="BL33" s="1158"/>
      <c r="BM33" s="1158"/>
      <c r="BN33" s="1158"/>
      <c r="BO33" s="1158"/>
      <c r="BP33" s="1158"/>
      <c r="BQ33" s="1158"/>
      <c r="BR33" s="1158"/>
      <c r="BS33" s="1158"/>
      <c r="BT33" s="1158"/>
      <c r="BU33" s="1158"/>
      <c r="BV33" s="1158"/>
      <c r="BW33" s="1158"/>
      <c r="BX33" s="1158"/>
      <c r="BY33" s="1158"/>
      <c r="BZ33" s="1158"/>
      <c r="CA33" s="1158"/>
      <c r="CB33" s="1158"/>
      <c r="CC33" s="1158"/>
      <c r="CD33" s="1158"/>
      <c r="CE33" s="1158"/>
      <c r="CF33" s="1158"/>
      <c r="CG33" s="1158"/>
      <c r="CH33" s="1158"/>
      <c r="CI33" s="1158"/>
      <c r="CJ33" s="1158"/>
      <c r="CK33" s="1158"/>
      <c r="CL33" s="1158"/>
      <c r="CM33" s="1158"/>
      <c r="CN33" s="1158"/>
      <c r="CO33" s="1158"/>
      <c r="CP33" s="1158"/>
      <c r="CQ33" s="1158"/>
      <c r="CR33" s="1158"/>
      <c r="CS33" s="1158"/>
      <c r="CT33" s="1158"/>
      <c r="CU33" s="1158"/>
      <c r="CV33" s="1158"/>
      <c r="CW33" s="1158"/>
      <c r="CX33" s="1158"/>
      <c r="CY33" s="1158"/>
      <c r="CZ33" s="1158"/>
      <c r="DA33" s="1158"/>
      <c r="DB33" s="1158"/>
      <c r="DC33" s="1158"/>
      <c r="DD33" s="1158"/>
      <c r="DE33" s="1158"/>
      <c r="DF33" s="1158"/>
      <c r="DG33" s="1158"/>
      <c r="DH33" s="1158"/>
      <c r="DI33" s="1158"/>
      <c r="DJ33" s="1158"/>
      <c r="DK33" s="1158"/>
      <c r="DL33" s="1158"/>
      <c r="DM33" s="1158"/>
      <c r="DN33" s="1158"/>
      <c r="DO33" s="1158"/>
      <c r="DP33" s="1158"/>
      <c r="DQ33" s="1158"/>
      <c r="DR33" s="1158"/>
      <c r="DS33" s="1158"/>
      <c r="DT33" s="1158"/>
      <c r="DU33" s="1158"/>
      <c r="DV33" s="1158"/>
      <c r="DW33" s="1158"/>
      <c r="DX33" s="1158"/>
      <c r="DY33" s="1158"/>
      <c r="DZ33" s="1158"/>
      <c r="EA33" s="1158"/>
      <c r="EB33" s="1158"/>
      <c r="EC33" s="1158"/>
      <c r="ED33" s="1158"/>
      <c r="EE33" s="1158"/>
      <c r="EF33" s="1158"/>
      <c r="EG33" s="1158"/>
      <c r="EH33" s="1158"/>
      <c r="EI33" s="1158"/>
      <c r="EJ33" s="1158"/>
      <c r="EK33" s="1158"/>
      <c r="EL33" s="1158"/>
      <c r="EM33" s="1158"/>
      <c r="EN33" s="1158"/>
      <c r="EO33" s="1158"/>
      <c r="EP33" s="1158"/>
      <c r="EQ33" s="1158"/>
      <c r="ER33" s="1158"/>
      <c r="ES33" s="1158"/>
      <c r="ET33" s="1158"/>
      <c r="EU33" s="1158"/>
      <c r="EV33" s="1158"/>
      <c r="EW33" s="1158"/>
      <c r="EX33" s="1158"/>
      <c r="EY33" s="1158"/>
      <c r="EZ33" s="1158"/>
      <c r="FA33" s="1158"/>
      <c r="FB33" s="1158"/>
      <c r="FC33" s="1158"/>
      <c r="FD33" s="1158"/>
      <c r="FE33" s="1158"/>
      <c r="FF33" s="1158"/>
      <c r="FG33" s="1158"/>
      <c r="FH33" s="1158"/>
      <c r="FI33" s="1158"/>
      <c r="FJ33" s="1158"/>
      <c r="FK33" s="1158"/>
      <c r="FL33" s="1158"/>
      <c r="FM33" s="1158"/>
      <c r="FN33" s="1158"/>
      <c r="FO33" s="1158"/>
      <c r="FP33" s="1158"/>
      <c r="FQ33" s="1158"/>
      <c r="FR33" s="1158"/>
      <c r="FS33" s="1158"/>
      <c r="FT33" s="1158"/>
      <c r="FU33" s="1158"/>
      <c r="FV33" s="1158"/>
      <c r="FW33" s="1158"/>
      <c r="FX33" s="1158"/>
      <c r="FY33" s="1158"/>
      <c r="FZ33" s="1158"/>
      <c r="GA33" s="1158"/>
      <c r="GB33" s="1158"/>
      <c r="GC33" s="1158"/>
      <c r="GD33" s="1158"/>
      <c r="GE33" s="1158"/>
      <c r="GF33" s="1158"/>
      <c r="GG33" s="1158"/>
      <c r="GH33" s="1158"/>
      <c r="GI33" s="1158"/>
      <c r="GJ33" s="1158"/>
      <c r="GK33" s="1158"/>
      <c r="GL33" s="1158"/>
      <c r="GM33" s="1158"/>
      <c r="GN33" s="1158"/>
      <c r="GO33" s="1158"/>
      <c r="GP33" s="1158"/>
      <c r="GQ33" s="1158"/>
      <c r="GR33" s="1158"/>
      <c r="GS33" s="1158"/>
      <c r="GT33" s="1158"/>
      <c r="GU33" s="1158"/>
      <c r="GV33" s="1158"/>
      <c r="GW33" s="1158"/>
      <c r="GX33" s="1158"/>
      <c r="GY33" s="1158"/>
      <c r="GZ33" s="1158"/>
      <c r="HA33" s="1158"/>
      <c r="HB33" s="1158"/>
      <c r="HC33" s="1158"/>
      <c r="HD33" s="1158"/>
      <c r="HE33" s="1158"/>
      <c r="HF33" s="1158"/>
      <c r="HG33" s="1158"/>
      <c r="HH33" s="1158"/>
      <c r="HI33" s="1158"/>
      <c r="HJ33" s="1158"/>
      <c r="HK33" s="1158"/>
      <c r="HL33" s="1158"/>
      <c r="HM33" s="1158"/>
      <c r="HN33" s="1158"/>
      <c r="HO33" s="1158"/>
      <c r="HP33" s="1158"/>
      <c r="HQ33" s="1158"/>
      <c r="HR33" s="1158"/>
      <c r="HS33" s="1158"/>
      <c r="HT33" s="1158"/>
      <c r="HU33" s="1158"/>
      <c r="HV33" s="1158"/>
      <c r="HW33" s="1158"/>
      <c r="HX33" s="1158"/>
      <c r="HY33" s="1158"/>
      <c r="HZ33" s="1158"/>
      <c r="IA33" s="1158"/>
      <c r="IB33" s="1158"/>
      <c r="IC33" s="1158"/>
      <c r="ID33" s="1158"/>
      <c r="IE33" s="1158"/>
      <c r="IF33" s="1158"/>
      <c r="IG33" s="1158"/>
      <c r="IH33" s="1158"/>
      <c r="II33" s="1158"/>
      <c r="IJ33" s="1158"/>
      <c r="IK33" s="1158"/>
      <c r="IL33" s="1158"/>
      <c r="IM33" s="1158"/>
      <c r="IN33" s="1158"/>
      <c r="IO33" s="1158"/>
      <c r="IP33" s="1158"/>
      <c r="IQ33" s="1158"/>
      <c r="IR33" s="1158"/>
      <c r="IS33" s="1158"/>
      <c r="IT33" s="1158"/>
      <c r="IU33" s="1158"/>
      <c r="IV33" s="1158"/>
      <c r="IW33" s="1158"/>
      <c r="IX33" s="1158"/>
      <c r="IY33" s="1158"/>
      <c r="IZ33" s="1158"/>
      <c r="JA33" s="1158"/>
      <c r="JB33" s="1158"/>
      <c r="JC33" s="1158"/>
      <c r="JD33" s="1158"/>
      <c r="JE33" s="1158"/>
      <c r="JF33" s="1158"/>
      <c r="JG33" s="1158"/>
      <c r="JH33" s="1158"/>
      <c r="JI33" s="1158"/>
      <c r="JJ33" s="1158"/>
      <c r="JK33" s="1158"/>
      <c r="JL33" s="1158"/>
      <c r="JM33" s="1158"/>
      <c r="JN33" s="1158"/>
      <c r="JO33" s="1158"/>
      <c r="JP33" s="1158"/>
      <c r="JQ33" s="1158"/>
      <c r="JR33" s="1158"/>
      <c r="JS33" s="1158"/>
      <c r="JT33" s="1158"/>
      <c r="JU33" s="1158"/>
      <c r="JV33" s="1158"/>
      <c r="JW33" s="1158"/>
      <c r="JX33" s="1158"/>
      <c r="JY33" s="1158"/>
      <c r="JZ33" s="1158"/>
      <c r="KA33" s="1158"/>
      <c r="KB33" s="1158"/>
      <c r="KC33" s="1158"/>
      <c r="KD33" s="1158"/>
      <c r="KE33" s="1158"/>
      <c r="KF33" s="1158"/>
      <c r="KG33" s="1158"/>
      <c r="KH33" s="1158"/>
      <c r="KI33" s="1158"/>
      <c r="KJ33" s="1158"/>
      <c r="KK33" s="1158"/>
      <c r="KL33" s="1158"/>
      <c r="KM33" s="1158"/>
      <c r="KN33" s="1158"/>
      <c r="KO33" s="1158"/>
      <c r="KP33" s="1158"/>
      <c r="KQ33" s="1158"/>
      <c r="KR33" s="1158"/>
      <c r="KS33" s="1158"/>
      <c r="KT33" s="1158"/>
      <c r="KU33" s="1158"/>
      <c r="KV33" s="1158"/>
      <c r="KW33" s="1158"/>
      <c r="KX33" s="1158"/>
      <c r="KY33" s="1158"/>
      <c r="KZ33" s="1158"/>
      <c r="LA33" s="1158"/>
      <c r="LB33" s="1158"/>
      <c r="LC33" s="1158"/>
      <c r="LD33" s="1158"/>
      <c r="LE33" s="1158"/>
      <c r="LF33" s="1158"/>
      <c r="LG33" s="1158"/>
      <c r="LH33" s="1158"/>
      <c r="LI33" s="1158"/>
      <c r="LJ33" s="1158"/>
      <c r="LK33" s="1158"/>
      <c r="LL33" s="1158"/>
      <c r="LM33" s="1158"/>
      <c r="LN33" s="1158"/>
      <c r="LO33" s="1158"/>
      <c r="LP33" s="1158"/>
      <c r="LQ33" s="1158"/>
      <c r="LR33" s="1158"/>
      <c r="LS33" s="1158"/>
      <c r="LT33" s="1158"/>
      <c r="LU33" s="1158"/>
      <c r="LV33" s="1158"/>
      <c r="LW33" s="1158"/>
      <c r="LX33" s="1158"/>
      <c r="LY33" s="1158"/>
      <c r="LZ33" s="1158"/>
      <c r="MA33" s="1158"/>
      <c r="MB33" s="1158"/>
      <c r="MC33" s="1158"/>
      <c r="MD33" s="1158"/>
      <c r="ME33" s="1158"/>
      <c r="MF33" s="1158"/>
      <c r="MG33" s="1158"/>
      <c r="MH33" s="1158"/>
      <c r="MI33" s="1158"/>
      <c r="MJ33" s="1158"/>
      <c r="MK33" s="1158"/>
      <c r="ML33" s="1158"/>
      <c r="MM33" s="1158"/>
      <c r="MN33" s="1158"/>
      <c r="MO33" s="1158"/>
      <c r="MP33" s="1158"/>
      <c r="MQ33" s="1158"/>
      <c r="MR33" s="1158"/>
      <c r="MS33" s="1158"/>
      <c r="MT33" s="1158"/>
      <c r="MU33" s="1158"/>
      <c r="MV33" s="1158"/>
      <c r="MW33" s="1158"/>
      <c r="MX33" s="1158"/>
      <c r="MY33" s="1158"/>
      <c r="MZ33" s="1158"/>
      <c r="NA33" s="1158"/>
      <c r="NB33" s="1158"/>
      <c r="NC33" s="1158"/>
      <c r="ND33" s="1158"/>
      <c r="NE33" s="1158"/>
      <c r="NF33" s="1158"/>
      <c r="NG33" s="1158"/>
      <c r="NH33" s="1158"/>
      <c r="NI33" s="1158"/>
      <c r="NJ33" s="1158"/>
      <c r="NK33" s="1158"/>
      <c r="NL33" s="1158"/>
      <c r="NM33" s="1158"/>
      <c r="NN33" s="1158"/>
      <c r="NO33" s="1158"/>
      <c r="NP33" s="1158"/>
      <c r="NQ33" s="1158"/>
      <c r="NR33" s="1158"/>
      <c r="NS33" s="1158"/>
      <c r="NT33" s="1158"/>
      <c r="NU33" s="1158"/>
      <c r="NV33" s="1158"/>
      <c r="NW33" s="1158"/>
      <c r="NX33" s="1158"/>
      <c r="NY33" s="1158"/>
      <c r="NZ33" s="1158"/>
      <c r="OA33" s="1158"/>
      <c r="OB33" s="1158"/>
      <c r="OC33" s="1158"/>
      <c r="OD33" s="1158"/>
      <c r="OE33" s="1158"/>
      <c r="OF33" s="1158"/>
      <c r="OG33" s="1158"/>
      <c r="OH33" s="1158"/>
      <c r="OI33" s="1158"/>
      <c r="OJ33" s="1158"/>
      <c r="OK33" s="1158"/>
      <c r="OL33" s="1158"/>
      <c r="OM33" s="1158"/>
      <c r="ON33" s="1158"/>
      <c r="OO33" s="1158"/>
      <c r="OP33" s="1158"/>
      <c r="OQ33" s="1158"/>
      <c r="OR33" s="1158"/>
      <c r="OS33" s="1158"/>
      <c r="OT33" s="1158"/>
      <c r="OU33" s="1158"/>
      <c r="OV33" s="1158"/>
      <c r="OW33" s="1158"/>
      <c r="OX33" s="1158"/>
      <c r="OY33" s="1158"/>
      <c r="OZ33" s="1158"/>
      <c r="PA33" s="1158"/>
      <c r="PB33" s="1158"/>
      <c r="PC33" s="1158"/>
      <c r="PD33" s="1158"/>
      <c r="PE33" s="1158"/>
      <c r="PF33" s="1158"/>
      <c r="PG33" s="1158"/>
      <c r="PH33" s="1158"/>
      <c r="PI33" s="1158"/>
      <c r="PJ33" s="1158"/>
      <c r="PK33" s="1158"/>
    </row>
    <row r="34" spans="1:427" s="1150" customFormat="1" ht="15" customHeight="1" x14ac:dyDescent="0.35">
      <c r="A34" s="1182" t="s">
        <v>3194</v>
      </c>
      <c r="B34" s="1182">
        <f t="shared" ca="1" si="1"/>
        <v>4946</v>
      </c>
      <c r="C34" s="1182" t="s">
        <v>3380</v>
      </c>
      <c r="D34" s="1182" t="s">
        <v>3381</v>
      </c>
      <c r="E34" s="1151">
        <v>2016</v>
      </c>
      <c r="F34" s="1183">
        <f t="shared" ca="1" si="2"/>
        <v>67</v>
      </c>
      <c r="G34" s="1149">
        <f t="shared" ca="1" si="3"/>
        <v>9304</v>
      </c>
      <c r="H34" s="1148">
        <v>60.5</v>
      </c>
      <c r="I34" s="1152">
        <f>Einstellungen!$E$11</f>
        <v>365</v>
      </c>
      <c r="J34" s="1152" t="s">
        <v>11</v>
      </c>
      <c r="K34" s="1152" t="s">
        <v>578</v>
      </c>
      <c r="L34" s="1152" t="s">
        <v>578</v>
      </c>
      <c r="M34" s="1152" t="s">
        <v>578</v>
      </c>
      <c r="N34" s="1152" t="s">
        <v>578</v>
      </c>
      <c r="O34" s="1152" t="s">
        <v>578</v>
      </c>
      <c r="P34" s="1152" t="s">
        <v>578</v>
      </c>
      <c r="Q34" s="1152" t="s">
        <v>578</v>
      </c>
      <c r="R34" s="1152" t="s">
        <v>578</v>
      </c>
      <c r="S34" s="1152" t="s">
        <v>578</v>
      </c>
      <c r="T34" s="1152" t="s">
        <v>578</v>
      </c>
      <c r="U34" s="1152" t="s">
        <v>578</v>
      </c>
      <c r="V34" s="1152" t="s">
        <v>700</v>
      </c>
      <c r="W34" s="1152" t="str">
        <f t="shared" si="4"/>
        <v>Heim 33  - Musterort</v>
      </c>
      <c r="X34" s="1148">
        <v>60.5</v>
      </c>
      <c r="AM34" s="1158"/>
      <c r="AN34" s="1158"/>
      <c r="AO34" s="1158"/>
      <c r="AP34" s="1158"/>
      <c r="AQ34" s="1158"/>
      <c r="AR34" s="1158"/>
      <c r="AS34" s="1158"/>
      <c r="AT34" s="1158"/>
      <c r="AU34" s="1158"/>
      <c r="AV34" s="1158"/>
      <c r="AW34" s="1158"/>
      <c r="AX34" s="1155">
        <v>50</v>
      </c>
      <c r="AY34" s="1158"/>
      <c r="AZ34" s="1156">
        <f t="shared" ca="1" si="5"/>
        <v>-17</v>
      </c>
      <c r="BA34" s="1158"/>
      <c r="BB34" s="1158"/>
      <c r="BC34" s="1158"/>
      <c r="BD34" s="1158"/>
      <c r="BE34" s="1158"/>
      <c r="BF34" s="1158"/>
      <c r="BG34" s="1158"/>
      <c r="BH34" s="1158"/>
      <c r="BI34" s="1158"/>
      <c r="BJ34" s="1158"/>
      <c r="BK34" s="1158"/>
      <c r="BL34" s="1158"/>
      <c r="BM34" s="1158"/>
      <c r="BN34" s="1158"/>
      <c r="BO34" s="1158"/>
      <c r="BP34" s="1158"/>
      <c r="BQ34" s="1158"/>
      <c r="BR34" s="1158"/>
      <c r="BS34" s="1158"/>
      <c r="BT34" s="1158"/>
      <c r="BU34" s="1158"/>
      <c r="BV34" s="1158"/>
      <c r="BW34" s="1158"/>
      <c r="BX34" s="1158"/>
      <c r="BY34" s="1158"/>
      <c r="BZ34" s="1158"/>
      <c r="CA34" s="1158"/>
      <c r="CB34" s="1158"/>
      <c r="CC34" s="1158"/>
      <c r="CD34" s="1158"/>
      <c r="CE34" s="1158"/>
      <c r="CF34" s="1158"/>
      <c r="CG34" s="1158"/>
      <c r="CH34" s="1158"/>
      <c r="CI34" s="1158"/>
      <c r="CJ34" s="1158"/>
      <c r="CK34" s="1158"/>
      <c r="CL34" s="1158"/>
      <c r="CM34" s="1158"/>
      <c r="CN34" s="1158"/>
      <c r="CO34" s="1158"/>
      <c r="CP34" s="1158"/>
      <c r="CQ34" s="1158"/>
      <c r="CR34" s="1158"/>
      <c r="CS34" s="1158"/>
      <c r="CT34" s="1158"/>
      <c r="CU34" s="1158"/>
      <c r="CV34" s="1158"/>
      <c r="CW34" s="1158"/>
      <c r="CX34" s="1158"/>
      <c r="CY34" s="1158"/>
      <c r="CZ34" s="1158"/>
      <c r="DA34" s="1158"/>
      <c r="DB34" s="1158"/>
      <c r="DC34" s="1158"/>
      <c r="DD34" s="1158"/>
      <c r="DE34" s="1158"/>
      <c r="DF34" s="1158"/>
      <c r="DG34" s="1158"/>
      <c r="DH34" s="1158"/>
      <c r="DI34" s="1158"/>
      <c r="DJ34" s="1158"/>
      <c r="DK34" s="1158"/>
      <c r="DL34" s="1158"/>
      <c r="DM34" s="1158"/>
      <c r="DN34" s="1158"/>
      <c r="DO34" s="1158"/>
      <c r="DP34" s="1158"/>
      <c r="DQ34" s="1158"/>
      <c r="DR34" s="1158"/>
      <c r="DS34" s="1158"/>
      <c r="DT34" s="1158"/>
      <c r="DU34" s="1158"/>
      <c r="DV34" s="1158"/>
      <c r="DW34" s="1158"/>
      <c r="DX34" s="1158"/>
      <c r="DY34" s="1158"/>
      <c r="DZ34" s="1158"/>
      <c r="EA34" s="1158"/>
      <c r="EB34" s="1158"/>
      <c r="EC34" s="1158"/>
      <c r="ED34" s="1158"/>
      <c r="EE34" s="1158"/>
      <c r="EF34" s="1158"/>
      <c r="EG34" s="1158"/>
      <c r="EH34" s="1158"/>
      <c r="EI34" s="1158"/>
      <c r="EJ34" s="1158"/>
      <c r="EK34" s="1158"/>
      <c r="EL34" s="1158"/>
      <c r="EM34" s="1158"/>
      <c r="EN34" s="1158"/>
      <c r="EO34" s="1158"/>
      <c r="EP34" s="1158"/>
      <c r="EQ34" s="1158"/>
      <c r="ER34" s="1158"/>
      <c r="ES34" s="1158"/>
      <c r="ET34" s="1158"/>
      <c r="EU34" s="1158"/>
      <c r="EV34" s="1158"/>
      <c r="EW34" s="1158"/>
      <c r="EX34" s="1158"/>
      <c r="EY34" s="1158"/>
      <c r="EZ34" s="1158"/>
      <c r="FA34" s="1158"/>
      <c r="FB34" s="1158"/>
      <c r="FC34" s="1158"/>
      <c r="FD34" s="1158"/>
      <c r="FE34" s="1158"/>
      <c r="FF34" s="1158"/>
      <c r="FG34" s="1158"/>
      <c r="FH34" s="1158"/>
      <c r="FI34" s="1158"/>
      <c r="FJ34" s="1158"/>
      <c r="FK34" s="1158"/>
      <c r="FL34" s="1158"/>
      <c r="FM34" s="1158"/>
      <c r="FN34" s="1158"/>
      <c r="FO34" s="1158"/>
      <c r="FP34" s="1158"/>
      <c r="FQ34" s="1158"/>
      <c r="FR34" s="1158"/>
      <c r="FS34" s="1158"/>
      <c r="FT34" s="1158"/>
      <c r="FU34" s="1158"/>
      <c r="FV34" s="1158"/>
      <c r="FW34" s="1158"/>
      <c r="FX34" s="1158"/>
      <c r="FY34" s="1158"/>
      <c r="FZ34" s="1158"/>
      <c r="GA34" s="1158"/>
      <c r="GB34" s="1158"/>
      <c r="GC34" s="1158"/>
      <c r="GD34" s="1158"/>
      <c r="GE34" s="1158"/>
      <c r="GF34" s="1158"/>
      <c r="GG34" s="1158"/>
      <c r="GH34" s="1158"/>
      <c r="GI34" s="1158"/>
      <c r="GJ34" s="1158"/>
      <c r="GK34" s="1158"/>
      <c r="GL34" s="1158"/>
      <c r="GM34" s="1158"/>
      <c r="GN34" s="1158"/>
      <c r="GO34" s="1158"/>
      <c r="GP34" s="1158"/>
      <c r="GQ34" s="1158"/>
      <c r="GR34" s="1158"/>
      <c r="GS34" s="1158"/>
      <c r="GT34" s="1158"/>
      <c r="GU34" s="1158"/>
      <c r="GV34" s="1158"/>
      <c r="GW34" s="1158"/>
      <c r="GX34" s="1158"/>
      <c r="GY34" s="1158"/>
      <c r="GZ34" s="1158"/>
      <c r="HA34" s="1158"/>
      <c r="HB34" s="1158"/>
      <c r="HC34" s="1158"/>
      <c r="HD34" s="1158"/>
      <c r="HE34" s="1158"/>
      <c r="HF34" s="1158"/>
      <c r="HG34" s="1158"/>
      <c r="HH34" s="1158"/>
      <c r="HI34" s="1158"/>
      <c r="HJ34" s="1158"/>
      <c r="HK34" s="1158"/>
      <c r="HL34" s="1158"/>
      <c r="HM34" s="1158"/>
      <c r="HN34" s="1158"/>
      <c r="HO34" s="1158"/>
      <c r="HP34" s="1158"/>
      <c r="HQ34" s="1158"/>
      <c r="HR34" s="1158"/>
      <c r="HS34" s="1158"/>
      <c r="HT34" s="1158"/>
      <c r="HU34" s="1158"/>
      <c r="HV34" s="1158"/>
      <c r="HW34" s="1158"/>
      <c r="HX34" s="1158"/>
      <c r="HY34" s="1158"/>
      <c r="HZ34" s="1158"/>
      <c r="IA34" s="1158"/>
      <c r="IB34" s="1158"/>
      <c r="IC34" s="1158"/>
      <c r="ID34" s="1158"/>
      <c r="IE34" s="1158"/>
      <c r="IF34" s="1158"/>
      <c r="IG34" s="1158"/>
      <c r="IH34" s="1158"/>
      <c r="II34" s="1158"/>
      <c r="IJ34" s="1158"/>
      <c r="IK34" s="1158"/>
      <c r="IL34" s="1158"/>
      <c r="IM34" s="1158"/>
      <c r="IN34" s="1158"/>
      <c r="IO34" s="1158"/>
      <c r="IP34" s="1158"/>
      <c r="IQ34" s="1158"/>
      <c r="IR34" s="1158"/>
      <c r="IS34" s="1158"/>
      <c r="IT34" s="1158"/>
      <c r="IU34" s="1158"/>
      <c r="IV34" s="1158"/>
      <c r="IW34" s="1158"/>
      <c r="IX34" s="1158"/>
      <c r="IY34" s="1158"/>
      <c r="IZ34" s="1158"/>
      <c r="JA34" s="1158"/>
      <c r="JB34" s="1158"/>
      <c r="JC34" s="1158"/>
      <c r="JD34" s="1158"/>
      <c r="JE34" s="1158"/>
      <c r="JF34" s="1158"/>
      <c r="JG34" s="1158"/>
      <c r="JH34" s="1158"/>
      <c r="JI34" s="1158"/>
      <c r="JJ34" s="1158"/>
      <c r="JK34" s="1158"/>
      <c r="JL34" s="1158"/>
      <c r="JM34" s="1158"/>
      <c r="JN34" s="1158"/>
      <c r="JO34" s="1158"/>
      <c r="JP34" s="1158"/>
      <c r="JQ34" s="1158"/>
      <c r="JR34" s="1158"/>
      <c r="JS34" s="1158"/>
      <c r="JT34" s="1158"/>
      <c r="JU34" s="1158"/>
      <c r="JV34" s="1158"/>
      <c r="JW34" s="1158"/>
      <c r="JX34" s="1158"/>
      <c r="JY34" s="1158"/>
      <c r="JZ34" s="1158"/>
      <c r="KA34" s="1158"/>
      <c r="KB34" s="1158"/>
      <c r="KC34" s="1158"/>
      <c r="KD34" s="1158"/>
      <c r="KE34" s="1158"/>
      <c r="KF34" s="1158"/>
      <c r="KG34" s="1158"/>
      <c r="KH34" s="1158"/>
      <c r="KI34" s="1158"/>
      <c r="KJ34" s="1158"/>
      <c r="KK34" s="1158"/>
      <c r="KL34" s="1158"/>
      <c r="KM34" s="1158"/>
      <c r="KN34" s="1158"/>
      <c r="KO34" s="1158"/>
      <c r="KP34" s="1158"/>
      <c r="KQ34" s="1158"/>
      <c r="KR34" s="1158"/>
      <c r="KS34" s="1158"/>
      <c r="KT34" s="1158"/>
      <c r="KU34" s="1158"/>
      <c r="KV34" s="1158"/>
      <c r="KW34" s="1158"/>
      <c r="KX34" s="1158"/>
      <c r="KY34" s="1158"/>
      <c r="KZ34" s="1158"/>
      <c r="LA34" s="1158"/>
      <c r="LB34" s="1158"/>
      <c r="LC34" s="1158"/>
      <c r="LD34" s="1158"/>
      <c r="LE34" s="1158"/>
      <c r="LF34" s="1158"/>
      <c r="LG34" s="1158"/>
      <c r="LH34" s="1158"/>
      <c r="LI34" s="1158"/>
      <c r="LJ34" s="1158"/>
      <c r="LK34" s="1158"/>
      <c r="LL34" s="1158"/>
      <c r="LM34" s="1158"/>
      <c r="LN34" s="1158"/>
      <c r="LO34" s="1158"/>
      <c r="LP34" s="1158"/>
      <c r="LQ34" s="1158"/>
      <c r="LR34" s="1158"/>
      <c r="LS34" s="1158"/>
      <c r="LT34" s="1158"/>
      <c r="LU34" s="1158"/>
      <c r="LV34" s="1158"/>
      <c r="LW34" s="1158"/>
      <c r="LX34" s="1158"/>
      <c r="LY34" s="1158"/>
      <c r="LZ34" s="1158"/>
      <c r="MA34" s="1158"/>
      <c r="MB34" s="1158"/>
      <c r="MC34" s="1158"/>
      <c r="MD34" s="1158"/>
      <c r="ME34" s="1158"/>
      <c r="MF34" s="1158"/>
      <c r="MG34" s="1158"/>
      <c r="MH34" s="1158"/>
      <c r="MI34" s="1158"/>
      <c r="MJ34" s="1158"/>
      <c r="MK34" s="1158"/>
      <c r="ML34" s="1158"/>
      <c r="MM34" s="1158"/>
      <c r="MN34" s="1158"/>
      <c r="MO34" s="1158"/>
      <c r="MP34" s="1158"/>
      <c r="MQ34" s="1158"/>
      <c r="MR34" s="1158"/>
      <c r="MS34" s="1158"/>
      <c r="MT34" s="1158"/>
      <c r="MU34" s="1158"/>
      <c r="MV34" s="1158"/>
      <c r="MW34" s="1158"/>
      <c r="MX34" s="1158"/>
      <c r="MY34" s="1158"/>
      <c r="MZ34" s="1158"/>
      <c r="NA34" s="1158"/>
      <c r="NB34" s="1158"/>
      <c r="NC34" s="1158"/>
      <c r="ND34" s="1158"/>
      <c r="NE34" s="1158"/>
      <c r="NF34" s="1158"/>
      <c r="NG34" s="1158"/>
      <c r="NH34" s="1158"/>
      <c r="NI34" s="1158"/>
      <c r="NJ34" s="1158"/>
      <c r="NK34" s="1158"/>
      <c r="NL34" s="1158"/>
      <c r="NM34" s="1158"/>
      <c r="NN34" s="1158"/>
      <c r="NO34" s="1158"/>
      <c r="NP34" s="1158"/>
      <c r="NQ34" s="1158"/>
      <c r="NR34" s="1158"/>
      <c r="NS34" s="1158"/>
      <c r="NT34" s="1158"/>
      <c r="NU34" s="1158"/>
      <c r="NV34" s="1158"/>
      <c r="NW34" s="1158"/>
      <c r="NX34" s="1158"/>
      <c r="NY34" s="1158"/>
      <c r="NZ34" s="1158"/>
      <c r="OA34" s="1158"/>
      <c r="OB34" s="1158"/>
      <c r="OC34" s="1158"/>
      <c r="OD34" s="1158"/>
      <c r="OE34" s="1158"/>
      <c r="OF34" s="1158"/>
      <c r="OG34" s="1158"/>
      <c r="OH34" s="1158"/>
      <c r="OI34" s="1158"/>
      <c r="OJ34" s="1158"/>
      <c r="OK34" s="1158"/>
      <c r="OL34" s="1158"/>
      <c r="OM34" s="1158"/>
      <c r="ON34" s="1158"/>
      <c r="OO34" s="1158"/>
      <c r="OP34" s="1158"/>
      <c r="OQ34" s="1158"/>
      <c r="OR34" s="1158"/>
      <c r="OS34" s="1158"/>
      <c r="OT34" s="1158"/>
      <c r="OU34" s="1158"/>
      <c r="OV34" s="1158"/>
      <c r="OW34" s="1158"/>
      <c r="OX34" s="1158"/>
      <c r="OY34" s="1158"/>
      <c r="OZ34" s="1158"/>
      <c r="PA34" s="1158"/>
      <c r="PB34" s="1158"/>
      <c r="PC34" s="1158"/>
      <c r="PD34" s="1158"/>
      <c r="PE34" s="1158"/>
      <c r="PF34" s="1158"/>
      <c r="PG34" s="1158"/>
      <c r="PH34" s="1158"/>
      <c r="PI34" s="1158"/>
      <c r="PJ34" s="1158"/>
      <c r="PK34" s="1158"/>
    </row>
    <row r="35" spans="1:427" s="1150" customFormat="1" ht="15" customHeight="1" x14ac:dyDescent="0.35">
      <c r="A35" s="1182" t="s">
        <v>3195</v>
      </c>
      <c r="B35" s="1182">
        <f t="shared" ca="1" si="1"/>
        <v>3889</v>
      </c>
      <c r="C35" s="1182" t="s">
        <v>3380</v>
      </c>
      <c r="D35" s="1182" t="s">
        <v>3381</v>
      </c>
      <c r="E35" s="1151">
        <v>2016</v>
      </c>
      <c r="F35" s="1183">
        <f t="shared" ca="1" si="2"/>
        <v>156</v>
      </c>
      <c r="G35" s="1149">
        <f t="shared" ca="1" si="3"/>
        <v>6254</v>
      </c>
      <c r="H35" s="1148">
        <v>61.5</v>
      </c>
      <c r="I35" s="1152">
        <f>Einstellungen!$E$11</f>
        <v>365</v>
      </c>
      <c r="J35" s="1152" t="s">
        <v>11</v>
      </c>
      <c r="K35" s="1152" t="s">
        <v>578</v>
      </c>
      <c r="L35" s="1152" t="s">
        <v>578</v>
      </c>
      <c r="M35" s="1152" t="s">
        <v>578</v>
      </c>
      <c r="N35" s="1152" t="s">
        <v>578</v>
      </c>
      <c r="O35" s="1152" t="s">
        <v>578</v>
      </c>
      <c r="P35" s="1152" t="s">
        <v>578</v>
      </c>
      <c r="Q35" s="1152" t="s">
        <v>578</v>
      </c>
      <c r="R35" s="1152" t="s">
        <v>578</v>
      </c>
      <c r="S35" s="1152" t="s">
        <v>578</v>
      </c>
      <c r="T35" s="1152" t="s">
        <v>578</v>
      </c>
      <c r="U35" s="1152" t="s">
        <v>578</v>
      </c>
      <c r="V35" s="1152" t="s">
        <v>700</v>
      </c>
      <c r="W35" s="1152" t="str">
        <f t="shared" si="4"/>
        <v>Heim 34  - Musterort</v>
      </c>
      <c r="X35" s="1148">
        <v>61.5</v>
      </c>
      <c r="AM35" s="1158"/>
      <c r="AN35" s="1158"/>
      <c r="AO35" s="1158"/>
      <c r="AP35" s="1158"/>
      <c r="AQ35" s="1158"/>
      <c r="AR35" s="1158"/>
      <c r="AS35" s="1158"/>
      <c r="AT35" s="1158"/>
      <c r="AU35" s="1158"/>
      <c r="AV35" s="1158"/>
      <c r="AW35" s="1158"/>
      <c r="AX35" s="1155">
        <v>63</v>
      </c>
      <c r="AY35" s="1158"/>
      <c r="AZ35" s="1156">
        <f t="shared" ca="1" si="5"/>
        <v>-93</v>
      </c>
      <c r="BA35" s="1158"/>
      <c r="BB35" s="1158"/>
      <c r="BC35" s="1158"/>
      <c r="BD35" s="1158"/>
      <c r="BE35" s="1158"/>
      <c r="BF35" s="1158"/>
      <c r="BG35" s="1158"/>
      <c r="BH35" s="1158"/>
      <c r="BI35" s="1158"/>
      <c r="BJ35" s="1158"/>
      <c r="BK35" s="1158"/>
      <c r="BL35" s="1158"/>
      <c r="BM35" s="1158"/>
      <c r="BN35" s="1158"/>
      <c r="BO35" s="1158"/>
      <c r="BP35" s="1158"/>
      <c r="BQ35" s="1158"/>
      <c r="BR35" s="1158"/>
      <c r="BS35" s="1158"/>
      <c r="BT35" s="1158"/>
      <c r="BU35" s="1158"/>
      <c r="BV35" s="1158"/>
      <c r="BW35" s="1158"/>
      <c r="BX35" s="1158"/>
      <c r="BY35" s="1158"/>
      <c r="BZ35" s="1158"/>
      <c r="CA35" s="1158"/>
      <c r="CB35" s="1158"/>
      <c r="CC35" s="1158"/>
      <c r="CD35" s="1158"/>
      <c r="CE35" s="1158"/>
      <c r="CF35" s="1158"/>
      <c r="CG35" s="1158"/>
      <c r="CH35" s="1158"/>
      <c r="CI35" s="1158"/>
      <c r="CJ35" s="1158"/>
      <c r="CK35" s="1158"/>
      <c r="CL35" s="1158"/>
      <c r="CM35" s="1158"/>
      <c r="CN35" s="1158"/>
      <c r="CO35" s="1158"/>
      <c r="CP35" s="1158"/>
      <c r="CQ35" s="1158"/>
      <c r="CR35" s="1158"/>
      <c r="CS35" s="1158"/>
      <c r="CT35" s="1158"/>
      <c r="CU35" s="1158"/>
      <c r="CV35" s="1158"/>
      <c r="CW35" s="1158"/>
      <c r="CX35" s="1158"/>
      <c r="CY35" s="1158"/>
      <c r="CZ35" s="1158"/>
      <c r="DA35" s="1158"/>
      <c r="DB35" s="1158"/>
      <c r="DC35" s="1158"/>
      <c r="DD35" s="1158"/>
      <c r="DE35" s="1158"/>
      <c r="DF35" s="1158"/>
      <c r="DG35" s="1158"/>
      <c r="DH35" s="1158"/>
      <c r="DI35" s="1158"/>
      <c r="DJ35" s="1158"/>
      <c r="DK35" s="1158"/>
      <c r="DL35" s="1158"/>
      <c r="DM35" s="1158"/>
      <c r="DN35" s="1158"/>
      <c r="DO35" s="1158"/>
      <c r="DP35" s="1158"/>
      <c r="DQ35" s="1158"/>
      <c r="DR35" s="1158"/>
      <c r="DS35" s="1158"/>
      <c r="DT35" s="1158"/>
      <c r="DU35" s="1158"/>
      <c r="DV35" s="1158"/>
      <c r="DW35" s="1158"/>
      <c r="DX35" s="1158"/>
      <c r="DY35" s="1158"/>
      <c r="DZ35" s="1158"/>
      <c r="EA35" s="1158"/>
      <c r="EB35" s="1158"/>
      <c r="EC35" s="1158"/>
      <c r="ED35" s="1158"/>
      <c r="EE35" s="1158"/>
      <c r="EF35" s="1158"/>
      <c r="EG35" s="1158"/>
      <c r="EH35" s="1158"/>
      <c r="EI35" s="1158"/>
      <c r="EJ35" s="1158"/>
      <c r="EK35" s="1158"/>
      <c r="EL35" s="1158"/>
      <c r="EM35" s="1158"/>
      <c r="EN35" s="1158"/>
      <c r="EO35" s="1158"/>
      <c r="EP35" s="1158"/>
      <c r="EQ35" s="1158"/>
      <c r="ER35" s="1158"/>
      <c r="ES35" s="1158"/>
      <c r="ET35" s="1158"/>
      <c r="EU35" s="1158"/>
      <c r="EV35" s="1158"/>
      <c r="EW35" s="1158"/>
      <c r="EX35" s="1158"/>
      <c r="EY35" s="1158"/>
      <c r="EZ35" s="1158"/>
      <c r="FA35" s="1158"/>
      <c r="FB35" s="1158"/>
      <c r="FC35" s="1158"/>
      <c r="FD35" s="1158"/>
      <c r="FE35" s="1158"/>
      <c r="FF35" s="1158"/>
      <c r="FG35" s="1158"/>
      <c r="FH35" s="1158"/>
      <c r="FI35" s="1158"/>
      <c r="FJ35" s="1158"/>
      <c r="FK35" s="1158"/>
      <c r="FL35" s="1158"/>
      <c r="FM35" s="1158"/>
      <c r="FN35" s="1158"/>
      <c r="FO35" s="1158"/>
      <c r="FP35" s="1158"/>
      <c r="FQ35" s="1158"/>
      <c r="FR35" s="1158"/>
      <c r="FS35" s="1158"/>
      <c r="FT35" s="1158"/>
      <c r="FU35" s="1158"/>
      <c r="FV35" s="1158"/>
      <c r="FW35" s="1158"/>
      <c r="FX35" s="1158"/>
      <c r="FY35" s="1158"/>
      <c r="FZ35" s="1158"/>
      <c r="GA35" s="1158"/>
      <c r="GB35" s="1158"/>
      <c r="GC35" s="1158"/>
      <c r="GD35" s="1158"/>
      <c r="GE35" s="1158"/>
      <c r="GF35" s="1158"/>
      <c r="GG35" s="1158"/>
      <c r="GH35" s="1158"/>
      <c r="GI35" s="1158"/>
      <c r="GJ35" s="1158"/>
      <c r="GK35" s="1158"/>
      <c r="GL35" s="1158"/>
      <c r="GM35" s="1158"/>
      <c r="GN35" s="1158"/>
      <c r="GO35" s="1158"/>
      <c r="GP35" s="1158"/>
      <c r="GQ35" s="1158"/>
      <c r="GR35" s="1158"/>
      <c r="GS35" s="1158"/>
      <c r="GT35" s="1158"/>
      <c r="GU35" s="1158"/>
      <c r="GV35" s="1158"/>
      <c r="GW35" s="1158"/>
      <c r="GX35" s="1158"/>
      <c r="GY35" s="1158"/>
      <c r="GZ35" s="1158"/>
      <c r="HA35" s="1158"/>
      <c r="HB35" s="1158"/>
      <c r="HC35" s="1158"/>
      <c r="HD35" s="1158"/>
      <c r="HE35" s="1158"/>
      <c r="HF35" s="1158"/>
      <c r="HG35" s="1158"/>
      <c r="HH35" s="1158"/>
      <c r="HI35" s="1158"/>
      <c r="HJ35" s="1158"/>
      <c r="HK35" s="1158"/>
      <c r="HL35" s="1158"/>
      <c r="HM35" s="1158"/>
      <c r="HN35" s="1158"/>
      <c r="HO35" s="1158"/>
      <c r="HP35" s="1158"/>
      <c r="HQ35" s="1158"/>
      <c r="HR35" s="1158"/>
      <c r="HS35" s="1158"/>
      <c r="HT35" s="1158"/>
      <c r="HU35" s="1158"/>
      <c r="HV35" s="1158"/>
      <c r="HW35" s="1158"/>
      <c r="HX35" s="1158"/>
      <c r="HY35" s="1158"/>
      <c r="HZ35" s="1158"/>
      <c r="IA35" s="1158"/>
      <c r="IB35" s="1158"/>
      <c r="IC35" s="1158"/>
      <c r="ID35" s="1158"/>
      <c r="IE35" s="1158"/>
      <c r="IF35" s="1158"/>
      <c r="IG35" s="1158"/>
      <c r="IH35" s="1158"/>
      <c r="II35" s="1158"/>
      <c r="IJ35" s="1158"/>
      <c r="IK35" s="1158"/>
      <c r="IL35" s="1158"/>
      <c r="IM35" s="1158"/>
      <c r="IN35" s="1158"/>
      <c r="IO35" s="1158"/>
      <c r="IP35" s="1158"/>
      <c r="IQ35" s="1158"/>
      <c r="IR35" s="1158"/>
      <c r="IS35" s="1158"/>
      <c r="IT35" s="1158"/>
      <c r="IU35" s="1158"/>
      <c r="IV35" s="1158"/>
      <c r="IW35" s="1158"/>
      <c r="IX35" s="1158"/>
      <c r="IY35" s="1158"/>
      <c r="IZ35" s="1158"/>
      <c r="JA35" s="1158"/>
      <c r="JB35" s="1158"/>
      <c r="JC35" s="1158"/>
      <c r="JD35" s="1158"/>
      <c r="JE35" s="1158"/>
      <c r="JF35" s="1158"/>
      <c r="JG35" s="1158"/>
      <c r="JH35" s="1158"/>
      <c r="JI35" s="1158"/>
      <c r="JJ35" s="1158"/>
      <c r="JK35" s="1158"/>
      <c r="JL35" s="1158"/>
      <c r="JM35" s="1158"/>
      <c r="JN35" s="1158"/>
      <c r="JO35" s="1158"/>
      <c r="JP35" s="1158"/>
      <c r="JQ35" s="1158"/>
      <c r="JR35" s="1158"/>
      <c r="JS35" s="1158"/>
      <c r="JT35" s="1158"/>
      <c r="JU35" s="1158"/>
      <c r="JV35" s="1158"/>
      <c r="JW35" s="1158"/>
      <c r="JX35" s="1158"/>
      <c r="JY35" s="1158"/>
      <c r="JZ35" s="1158"/>
      <c r="KA35" s="1158"/>
      <c r="KB35" s="1158"/>
      <c r="KC35" s="1158"/>
      <c r="KD35" s="1158"/>
      <c r="KE35" s="1158"/>
      <c r="KF35" s="1158"/>
      <c r="KG35" s="1158"/>
      <c r="KH35" s="1158"/>
      <c r="KI35" s="1158"/>
      <c r="KJ35" s="1158"/>
      <c r="KK35" s="1158"/>
      <c r="KL35" s="1158"/>
      <c r="KM35" s="1158"/>
      <c r="KN35" s="1158"/>
      <c r="KO35" s="1158"/>
      <c r="KP35" s="1158"/>
      <c r="KQ35" s="1158"/>
      <c r="KR35" s="1158"/>
      <c r="KS35" s="1158"/>
      <c r="KT35" s="1158"/>
      <c r="KU35" s="1158"/>
      <c r="KV35" s="1158"/>
      <c r="KW35" s="1158"/>
      <c r="KX35" s="1158"/>
      <c r="KY35" s="1158"/>
      <c r="KZ35" s="1158"/>
      <c r="LA35" s="1158"/>
      <c r="LB35" s="1158"/>
      <c r="LC35" s="1158"/>
      <c r="LD35" s="1158"/>
      <c r="LE35" s="1158"/>
      <c r="LF35" s="1158"/>
      <c r="LG35" s="1158"/>
      <c r="LH35" s="1158"/>
      <c r="LI35" s="1158"/>
      <c r="LJ35" s="1158"/>
      <c r="LK35" s="1158"/>
      <c r="LL35" s="1158"/>
      <c r="LM35" s="1158"/>
      <c r="LN35" s="1158"/>
      <c r="LO35" s="1158"/>
      <c r="LP35" s="1158"/>
      <c r="LQ35" s="1158"/>
      <c r="LR35" s="1158"/>
      <c r="LS35" s="1158"/>
      <c r="LT35" s="1158"/>
      <c r="LU35" s="1158"/>
      <c r="LV35" s="1158"/>
      <c r="LW35" s="1158"/>
      <c r="LX35" s="1158"/>
      <c r="LY35" s="1158"/>
      <c r="LZ35" s="1158"/>
      <c r="MA35" s="1158"/>
      <c r="MB35" s="1158"/>
      <c r="MC35" s="1158"/>
      <c r="MD35" s="1158"/>
      <c r="ME35" s="1158"/>
      <c r="MF35" s="1158"/>
      <c r="MG35" s="1158"/>
      <c r="MH35" s="1158"/>
      <c r="MI35" s="1158"/>
      <c r="MJ35" s="1158"/>
      <c r="MK35" s="1158"/>
      <c r="ML35" s="1158"/>
      <c r="MM35" s="1158"/>
      <c r="MN35" s="1158"/>
      <c r="MO35" s="1158"/>
      <c r="MP35" s="1158"/>
      <c r="MQ35" s="1158"/>
      <c r="MR35" s="1158"/>
      <c r="MS35" s="1158"/>
      <c r="MT35" s="1158"/>
      <c r="MU35" s="1158"/>
      <c r="MV35" s="1158"/>
      <c r="MW35" s="1158"/>
      <c r="MX35" s="1158"/>
      <c r="MY35" s="1158"/>
      <c r="MZ35" s="1158"/>
      <c r="NA35" s="1158"/>
      <c r="NB35" s="1158"/>
      <c r="NC35" s="1158"/>
      <c r="ND35" s="1158"/>
      <c r="NE35" s="1158"/>
      <c r="NF35" s="1158"/>
      <c r="NG35" s="1158"/>
      <c r="NH35" s="1158"/>
      <c r="NI35" s="1158"/>
      <c r="NJ35" s="1158"/>
      <c r="NK35" s="1158"/>
      <c r="NL35" s="1158"/>
      <c r="NM35" s="1158"/>
      <c r="NN35" s="1158"/>
      <c r="NO35" s="1158"/>
      <c r="NP35" s="1158"/>
      <c r="NQ35" s="1158"/>
      <c r="NR35" s="1158"/>
      <c r="NS35" s="1158"/>
      <c r="NT35" s="1158"/>
      <c r="NU35" s="1158"/>
      <c r="NV35" s="1158"/>
      <c r="NW35" s="1158"/>
      <c r="NX35" s="1158"/>
      <c r="NY35" s="1158"/>
      <c r="NZ35" s="1158"/>
      <c r="OA35" s="1158"/>
      <c r="OB35" s="1158"/>
      <c r="OC35" s="1158"/>
      <c r="OD35" s="1158"/>
      <c r="OE35" s="1158"/>
      <c r="OF35" s="1158"/>
      <c r="OG35" s="1158"/>
      <c r="OH35" s="1158"/>
      <c r="OI35" s="1158"/>
      <c r="OJ35" s="1158"/>
      <c r="OK35" s="1158"/>
      <c r="OL35" s="1158"/>
      <c r="OM35" s="1158"/>
      <c r="ON35" s="1158"/>
      <c r="OO35" s="1158"/>
      <c r="OP35" s="1158"/>
      <c r="OQ35" s="1158"/>
      <c r="OR35" s="1158"/>
      <c r="OS35" s="1158"/>
      <c r="OT35" s="1158"/>
      <c r="OU35" s="1158"/>
      <c r="OV35" s="1158"/>
      <c r="OW35" s="1158"/>
      <c r="OX35" s="1158"/>
      <c r="OY35" s="1158"/>
      <c r="OZ35" s="1158"/>
      <c r="PA35" s="1158"/>
      <c r="PB35" s="1158"/>
      <c r="PC35" s="1158"/>
      <c r="PD35" s="1158"/>
      <c r="PE35" s="1158"/>
      <c r="PF35" s="1158"/>
      <c r="PG35" s="1158"/>
      <c r="PH35" s="1158"/>
      <c r="PI35" s="1158"/>
      <c r="PJ35" s="1158"/>
      <c r="PK35" s="1158"/>
    </row>
    <row r="36" spans="1:427" s="1150" customFormat="1" ht="15" customHeight="1" x14ac:dyDescent="0.35">
      <c r="A36" s="1182" t="s">
        <v>3196</v>
      </c>
      <c r="B36" s="1182">
        <f t="shared" ca="1" si="1"/>
        <v>5790</v>
      </c>
      <c r="C36" s="1182" t="s">
        <v>3380</v>
      </c>
      <c r="D36" s="1182" t="s">
        <v>3381</v>
      </c>
      <c r="E36" s="1151">
        <v>2016</v>
      </c>
      <c r="F36" s="1183">
        <f t="shared" ca="1" si="2"/>
        <v>152</v>
      </c>
      <c r="G36" s="1149">
        <f t="shared" ca="1" si="3"/>
        <v>4073</v>
      </c>
      <c r="H36" s="1148">
        <v>60.5</v>
      </c>
      <c r="I36" s="1152">
        <f>Einstellungen!$E$11</f>
        <v>365</v>
      </c>
      <c r="J36" s="1152" t="s">
        <v>11</v>
      </c>
      <c r="K36" s="1152" t="s">
        <v>578</v>
      </c>
      <c r="L36" s="1152" t="s">
        <v>578</v>
      </c>
      <c r="M36" s="1152" t="s">
        <v>578</v>
      </c>
      <c r="N36" s="1152" t="s">
        <v>578</v>
      </c>
      <c r="O36" s="1152" t="s">
        <v>578</v>
      </c>
      <c r="P36" s="1152" t="s">
        <v>578</v>
      </c>
      <c r="Q36" s="1152" t="s">
        <v>578</v>
      </c>
      <c r="R36" s="1152" t="s">
        <v>578</v>
      </c>
      <c r="S36" s="1152" t="s">
        <v>578</v>
      </c>
      <c r="T36" s="1152" t="s">
        <v>578</v>
      </c>
      <c r="U36" s="1152" t="s">
        <v>578</v>
      </c>
      <c r="V36" s="1152" t="s">
        <v>700</v>
      </c>
      <c r="W36" s="1152" t="str">
        <f t="shared" si="4"/>
        <v>Heim 35  - Musterort</v>
      </c>
      <c r="X36" s="1148">
        <v>60.5</v>
      </c>
      <c r="AM36" s="1158"/>
      <c r="AN36" s="1158"/>
      <c r="AO36" s="1158"/>
      <c r="AP36" s="1158"/>
      <c r="AQ36" s="1158"/>
      <c r="AR36" s="1158"/>
      <c r="AS36" s="1158"/>
      <c r="AT36" s="1158"/>
      <c r="AU36" s="1158"/>
      <c r="AV36" s="1158"/>
      <c r="AW36" s="1158"/>
      <c r="AX36" s="1155">
        <v>74</v>
      </c>
      <c r="AY36" s="1158"/>
      <c r="AZ36" s="1156">
        <f t="shared" ca="1" si="5"/>
        <v>-78</v>
      </c>
      <c r="BA36" s="1158"/>
      <c r="BB36" s="1158"/>
      <c r="BC36" s="1158"/>
      <c r="BD36" s="1158"/>
      <c r="BE36" s="1158"/>
      <c r="BF36" s="1158"/>
      <c r="BG36" s="1158"/>
      <c r="BH36" s="1158"/>
      <c r="BI36" s="1158"/>
      <c r="BJ36" s="1158"/>
      <c r="BK36" s="1158"/>
      <c r="BL36" s="1158"/>
      <c r="BM36" s="1158"/>
      <c r="BN36" s="1158"/>
      <c r="BO36" s="1158"/>
      <c r="BP36" s="1158"/>
      <c r="BQ36" s="1158"/>
      <c r="BR36" s="1158"/>
      <c r="BS36" s="1158"/>
      <c r="BT36" s="1158"/>
      <c r="BU36" s="1158"/>
      <c r="BV36" s="1158"/>
      <c r="BW36" s="1158"/>
      <c r="BX36" s="1158"/>
      <c r="BY36" s="1158"/>
      <c r="BZ36" s="1158"/>
      <c r="CA36" s="1158"/>
      <c r="CB36" s="1158"/>
      <c r="CC36" s="1158"/>
      <c r="CD36" s="1158"/>
      <c r="CE36" s="1158"/>
      <c r="CF36" s="1158"/>
      <c r="CG36" s="1158"/>
      <c r="CH36" s="1158"/>
      <c r="CI36" s="1158"/>
      <c r="CJ36" s="1158"/>
      <c r="CK36" s="1158"/>
      <c r="CL36" s="1158"/>
      <c r="CM36" s="1158"/>
      <c r="CN36" s="1158"/>
      <c r="CO36" s="1158"/>
      <c r="CP36" s="1158"/>
      <c r="CQ36" s="1158"/>
      <c r="CR36" s="1158"/>
      <c r="CS36" s="1158"/>
      <c r="CT36" s="1158"/>
      <c r="CU36" s="1158"/>
      <c r="CV36" s="1158"/>
      <c r="CW36" s="1158"/>
      <c r="CX36" s="1158"/>
      <c r="CY36" s="1158"/>
      <c r="CZ36" s="1158"/>
      <c r="DA36" s="1158"/>
      <c r="DB36" s="1158"/>
      <c r="DC36" s="1158"/>
      <c r="DD36" s="1158"/>
      <c r="DE36" s="1158"/>
      <c r="DF36" s="1158"/>
      <c r="DG36" s="1158"/>
      <c r="DH36" s="1158"/>
      <c r="DI36" s="1158"/>
      <c r="DJ36" s="1158"/>
      <c r="DK36" s="1158"/>
      <c r="DL36" s="1158"/>
      <c r="DM36" s="1158"/>
      <c r="DN36" s="1158"/>
      <c r="DO36" s="1158"/>
      <c r="DP36" s="1158"/>
      <c r="DQ36" s="1158"/>
      <c r="DR36" s="1158"/>
      <c r="DS36" s="1158"/>
      <c r="DT36" s="1158"/>
      <c r="DU36" s="1158"/>
      <c r="DV36" s="1158"/>
      <c r="DW36" s="1158"/>
      <c r="DX36" s="1158"/>
      <c r="DY36" s="1158"/>
      <c r="DZ36" s="1158"/>
      <c r="EA36" s="1158"/>
      <c r="EB36" s="1158"/>
      <c r="EC36" s="1158"/>
      <c r="ED36" s="1158"/>
      <c r="EE36" s="1158"/>
      <c r="EF36" s="1158"/>
      <c r="EG36" s="1158"/>
      <c r="EH36" s="1158"/>
      <c r="EI36" s="1158"/>
      <c r="EJ36" s="1158"/>
      <c r="EK36" s="1158"/>
      <c r="EL36" s="1158"/>
      <c r="EM36" s="1158"/>
      <c r="EN36" s="1158"/>
      <c r="EO36" s="1158"/>
      <c r="EP36" s="1158"/>
      <c r="EQ36" s="1158"/>
      <c r="ER36" s="1158"/>
      <c r="ES36" s="1158"/>
      <c r="ET36" s="1158"/>
      <c r="EU36" s="1158"/>
      <c r="EV36" s="1158"/>
      <c r="EW36" s="1158"/>
      <c r="EX36" s="1158"/>
      <c r="EY36" s="1158"/>
      <c r="EZ36" s="1158"/>
      <c r="FA36" s="1158"/>
      <c r="FB36" s="1158"/>
      <c r="FC36" s="1158"/>
      <c r="FD36" s="1158"/>
      <c r="FE36" s="1158"/>
      <c r="FF36" s="1158"/>
      <c r="FG36" s="1158"/>
      <c r="FH36" s="1158"/>
      <c r="FI36" s="1158"/>
      <c r="FJ36" s="1158"/>
      <c r="FK36" s="1158"/>
      <c r="FL36" s="1158"/>
      <c r="FM36" s="1158"/>
      <c r="FN36" s="1158"/>
      <c r="FO36" s="1158"/>
      <c r="FP36" s="1158"/>
      <c r="FQ36" s="1158"/>
      <c r="FR36" s="1158"/>
      <c r="FS36" s="1158"/>
      <c r="FT36" s="1158"/>
      <c r="FU36" s="1158"/>
      <c r="FV36" s="1158"/>
      <c r="FW36" s="1158"/>
      <c r="FX36" s="1158"/>
      <c r="FY36" s="1158"/>
      <c r="FZ36" s="1158"/>
      <c r="GA36" s="1158"/>
      <c r="GB36" s="1158"/>
      <c r="GC36" s="1158"/>
      <c r="GD36" s="1158"/>
      <c r="GE36" s="1158"/>
      <c r="GF36" s="1158"/>
      <c r="GG36" s="1158"/>
      <c r="GH36" s="1158"/>
      <c r="GI36" s="1158"/>
      <c r="GJ36" s="1158"/>
      <c r="GK36" s="1158"/>
      <c r="GL36" s="1158"/>
      <c r="GM36" s="1158"/>
      <c r="GN36" s="1158"/>
      <c r="GO36" s="1158"/>
      <c r="GP36" s="1158"/>
      <c r="GQ36" s="1158"/>
      <c r="GR36" s="1158"/>
      <c r="GS36" s="1158"/>
      <c r="GT36" s="1158"/>
      <c r="GU36" s="1158"/>
      <c r="GV36" s="1158"/>
      <c r="GW36" s="1158"/>
      <c r="GX36" s="1158"/>
      <c r="GY36" s="1158"/>
      <c r="GZ36" s="1158"/>
      <c r="HA36" s="1158"/>
      <c r="HB36" s="1158"/>
      <c r="HC36" s="1158"/>
      <c r="HD36" s="1158"/>
      <c r="HE36" s="1158"/>
      <c r="HF36" s="1158"/>
      <c r="HG36" s="1158"/>
      <c r="HH36" s="1158"/>
      <c r="HI36" s="1158"/>
      <c r="HJ36" s="1158"/>
      <c r="HK36" s="1158"/>
      <c r="HL36" s="1158"/>
      <c r="HM36" s="1158"/>
      <c r="HN36" s="1158"/>
      <c r="HO36" s="1158"/>
      <c r="HP36" s="1158"/>
      <c r="HQ36" s="1158"/>
      <c r="HR36" s="1158"/>
      <c r="HS36" s="1158"/>
      <c r="HT36" s="1158"/>
      <c r="HU36" s="1158"/>
      <c r="HV36" s="1158"/>
      <c r="HW36" s="1158"/>
      <c r="HX36" s="1158"/>
      <c r="HY36" s="1158"/>
      <c r="HZ36" s="1158"/>
      <c r="IA36" s="1158"/>
      <c r="IB36" s="1158"/>
      <c r="IC36" s="1158"/>
      <c r="ID36" s="1158"/>
      <c r="IE36" s="1158"/>
      <c r="IF36" s="1158"/>
      <c r="IG36" s="1158"/>
      <c r="IH36" s="1158"/>
      <c r="II36" s="1158"/>
      <c r="IJ36" s="1158"/>
      <c r="IK36" s="1158"/>
      <c r="IL36" s="1158"/>
      <c r="IM36" s="1158"/>
      <c r="IN36" s="1158"/>
      <c r="IO36" s="1158"/>
      <c r="IP36" s="1158"/>
      <c r="IQ36" s="1158"/>
      <c r="IR36" s="1158"/>
      <c r="IS36" s="1158"/>
      <c r="IT36" s="1158"/>
      <c r="IU36" s="1158"/>
      <c r="IV36" s="1158"/>
      <c r="IW36" s="1158"/>
      <c r="IX36" s="1158"/>
      <c r="IY36" s="1158"/>
      <c r="IZ36" s="1158"/>
      <c r="JA36" s="1158"/>
      <c r="JB36" s="1158"/>
      <c r="JC36" s="1158"/>
      <c r="JD36" s="1158"/>
      <c r="JE36" s="1158"/>
      <c r="JF36" s="1158"/>
      <c r="JG36" s="1158"/>
      <c r="JH36" s="1158"/>
      <c r="JI36" s="1158"/>
      <c r="JJ36" s="1158"/>
      <c r="JK36" s="1158"/>
      <c r="JL36" s="1158"/>
      <c r="JM36" s="1158"/>
      <c r="JN36" s="1158"/>
      <c r="JO36" s="1158"/>
      <c r="JP36" s="1158"/>
      <c r="JQ36" s="1158"/>
      <c r="JR36" s="1158"/>
      <c r="JS36" s="1158"/>
      <c r="JT36" s="1158"/>
      <c r="JU36" s="1158"/>
      <c r="JV36" s="1158"/>
      <c r="JW36" s="1158"/>
      <c r="JX36" s="1158"/>
      <c r="JY36" s="1158"/>
      <c r="JZ36" s="1158"/>
      <c r="KA36" s="1158"/>
      <c r="KB36" s="1158"/>
      <c r="KC36" s="1158"/>
      <c r="KD36" s="1158"/>
      <c r="KE36" s="1158"/>
      <c r="KF36" s="1158"/>
      <c r="KG36" s="1158"/>
      <c r="KH36" s="1158"/>
      <c r="KI36" s="1158"/>
      <c r="KJ36" s="1158"/>
      <c r="KK36" s="1158"/>
      <c r="KL36" s="1158"/>
      <c r="KM36" s="1158"/>
      <c r="KN36" s="1158"/>
      <c r="KO36" s="1158"/>
      <c r="KP36" s="1158"/>
      <c r="KQ36" s="1158"/>
      <c r="KR36" s="1158"/>
      <c r="KS36" s="1158"/>
      <c r="KT36" s="1158"/>
      <c r="KU36" s="1158"/>
      <c r="KV36" s="1158"/>
      <c r="KW36" s="1158"/>
      <c r="KX36" s="1158"/>
      <c r="KY36" s="1158"/>
      <c r="KZ36" s="1158"/>
      <c r="LA36" s="1158"/>
      <c r="LB36" s="1158"/>
      <c r="LC36" s="1158"/>
      <c r="LD36" s="1158"/>
      <c r="LE36" s="1158"/>
      <c r="LF36" s="1158"/>
      <c r="LG36" s="1158"/>
      <c r="LH36" s="1158"/>
      <c r="LI36" s="1158"/>
      <c r="LJ36" s="1158"/>
      <c r="LK36" s="1158"/>
      <c r="LL36" s="1158"/>
      <c r="LM36" s="1158"/>
      <c r="LN36" s="1158"/>
      <c r="LO36" s="1158"/>
      <c r="LP36" s="1158"/>
      <c r="LQ36" s="1158"/>
      <c r="LR36" s="1158"/>
      <c r="LS36" s="1158"/>
      <c r="LT36" s="1158"/>
      <c r="LU36" s="1158"/>
      <c r="LV36" s="1158"/>
      <c r="LW36" s="1158"/>
      <c r="LX36" s="1158"/>
      <c r="LY36" s="1158"/>
      <c r="LZ36" s="1158"/>
      <c r="MA36" s="1158"/>
      <c r="MB36" s="1158"/>
      <c r="MC36" s="1158"/>
      <c r="MD36" s="1158"/>
      <c r="ME36" s="1158"/>
      <c r="MF36" s="1158"/>
      <c r="MG36" s="1158"/>
      <c r="MH36" s="1158"/>
      <c r="MI36" s="1158"/>
      <c r="MJ36" s="1158"/>
      <c r="MK36" s="1158"/>
      <c r="ML36" s="1158"/>
      <c r="MM36" s="1158"/>
      <c r="MN36" s="1158"/>
      <c r="MO36" s="1158"/>
      <c r="MP36" s="1158"/>
      <c r="MQ36" s="1158"/>
      <c r="MR36" s="1158"/>
      <c r="MS36" s="1158"/>
      <c r="MT36" s="1158"/>
      <c r="MU36" s="1158"/>
      <c r="MV36" s="1158"/>
      <c r="MW36" s="1158"/>
      <c r="MX36" s="1158"/>
      <c r="MY36" s="1158"/>
      <c r="MZ36" s="1158"/>
      <c r="NA36" s="1158"/>
      <c r="NB36" s="1158"/>
      <c r="NC36" s="1158"/>
      <c r="ND36" s="1158"/>
      <c r="NE36" s="1158"/>
      <c r="NF36" s="1158"/>
      <c r="NG36" s="1158"/>
      <c r="NH36" s="1158"/>
      <c r="NI36" s="1158"/>
      <c r="NJ36" s="1158"/>
      <c r="NK36" s="1158"/>
      <c r="NL36" s="1158"/>
      <c r="NM36" s="1158"/>
      <c r="NN36" s="1158"/>
      <c r="NO36" s="1158"/>
      <c r="NP36" s="1158"/>
      <c r="NQ36" s="1158"/>
      <c r="NR36" s="1158"/>
      <c r="NS36" s="1158"/>
      <c r="NT36" s="1158"/>
      <c r="NU36" s="1158"/>
      <c r="NV36" s="1158"/>
      <c r="NW36" s="1158"/>
      <c r="NX36" s="1158"/>
      <c r="NY36" s="1158"/>
      <c r="NZ36" s="1158"/>
      <c r="OA36" s="1158"/>
      <c r="OB36" s="1158"/>
      <c r="OC36" s="1158"/>
      <c r="OD36" s="1158"/>
      <c r="OE36" s="1158"/>
      <c r="OF36" s="1158"/>
      <c r="OG36" s="1158"/>
      <c r="OH36" s="1158"/>
      <c r="OI36" s="1158"/>
      <c r="OJ36" s="1158"/>
      <c r="OK36" s="1158"/>
      <c r="OL36" s="1158"/>
      <c r="OM36" s="1158"/>
      <c r="ON36" s="1158"/>
      <c r="OO36" s="1158"/>
      <c r="OP36" s="1158"/>
      <c r="OQ36" s="1158"/>
      <c r="OR36" s="1158"/>
      <c r="OS36" s="1158"/>
      <c r="OT36" s="1158"/>
      <c r="OU36" s="1158"/>
      <c r="OV36" s="1158"/>
      <c r="OW36" s="1158"/>
      <c r="OX36" s="1158"/>
      <c r="OY36" s="1158"/>
      <c r="OZ36" s="1158"/>
      <c r="PA36" s="1158"/>
      <c r="PB36" s="1158"/>
      <c r="PC36" s="1158"/>
      <c r="PD36" s="1158"/>
      <c r="PE36" s="1158"/>
      <c r="PF36" s="1158"/>
      <c r="PG36" s="1158"/>
      <c r="PH36" s="1158"/>
      <c r="PI36" s="1158"/>
      <c r="PJ36" s="1158"/>
      <c r="PK36" s="1158"/>
    </row>
    <row r="37" spans="1:427" s="1150" customFormat="1" ht="15" customHeight="1" x14ac:dyDescent="0.35">
      <c r="A37" s="1182" t="s">
        <v>3197</v>
      </c>
      <c r="B37" s="1182">
        <f t="shared" ca="1" si="1"/>
        <v>9317</v>
      </c>
      <c r="C37" s="1182" t="s">
        <v>3380</v>
      </c>
      <c r="D37" s="1182" t="s">
        <v>3381</v>
      </c>
      <c r="E37" s="1151">
        <v>2016</v>
      </c>
      <c r="F37" s="1183">
        <f t="shared" ca="1" si="2"/>
        <v>133</v>
      </c>
      <c r="G37" s="1149">
        <f t="shared" ca="1" si="3"/>
        <v>4530</v>
      </c>
      <c r="H37" s="1148">
        <v>61.39</v>
      </c>
      <c r="I37" s="1152">
        <f>Einstellungen!$E$11</f>
        <v>365</v>
      </c>
      <c r="J37" s="1152" t="s">
        <v>11</v>
      </c>
      <c r="K37" s="1152" t="s">
        <v>578</v>
      </c>
      <c r="L37" s="1152" t="s">
        <v>578</v>
      </c>
      <c r="M37" s="1152" t="s">
        <v>578</v>
      </c>
      <c r="N37" s="1152" t="s">
        <v>578</v>
      </c>
      <c r="O37" s="1152" t="s">
        <v>578</v>
      </c>
      <c r="P37" s="1152" t="s">
        <v>578</v>
      </c>
      <c r="Q37" s="1152" t="s">
        <v>578</v>
      </c>
      <c r="R37" s="1152" t="s">
        <v>578</v>
      </c>
      <c r="S37" s="1152" t="s">
        <v>578</v>
      </c>
      <c r="T37" s="1152" t="s">
        <v>578</v>
      </c>
      <c r="U37" s="1152" t="s">
        <v>578</v>
      </c>
      <c r="V37" s="1152" t="s">
        <v>700</v>
      </c>
      <c r="W37" s="1152" t="str">
        <f t="shared" si="4"/>
        <v>Heim 36  - Musterort</v>
      </c>
      <c r="X37" s="1148">
        <v>61.39</v>
      </c>
      <c r="AM37" s="1158"/>
      <c r="AN37" s="1158"/>
      <c r="AO37" s="1158"/>
      <c r="AP37" s="1158"/>
      <c r="AQ37" s="1158"/>
      <c r="AR37" s="1158"/>
      <c r="AS37" s="1158"/>
      <c r="AT37" s="1158"/>
      <c r="AU37" s="1158"/>
      <c r="AV37" s="1158"/>
      <c r="AW37" s="1158"/>
      <c r="AX37" s="1155">
        <v>93</v>
      </c>
      <c r="AY37" s="1158"/>
      <c r="AZ37" s="1156">
        <f t="shared" ca="1" si="5"/>
        <v>-40</v>
      </c>
      <c r="BA37" s="1158"/>
      <c r="BB37" s="1158"/>
      <c r="BC37" s="1158"/>
      <c r="BD37" s="1158"/>
      <c r="BE37" s="1158"/>
      <c r="BF37" s="1158"/>
      <c r="BG37" s="1158"/>
      <c r="BH37" s="1158"/>
      <c r="BI37" s="1158"/>
      <c r="BJ37" s="1158"/>
      <c r="BK37" s="1158"/>
      <c r="BL37" s="1158"/>
      <c r="BM37" s="1158"/>
      <c r="BN37" s="1158"/>
      <c r="BO37" s="1158"/>
      <c r="BP37" s="1158"/>
      <c r="BQ37" s="1158"/>
      <c r="BR37" s="1158"/>
      <c r="BS37" s="1158"/>
      <c r="BT37" s="1158"/>
      <c r="BU37" s="1158"/>
      <c r="BV37" s="1158"/>
      <c r="BW37" s="1158"/>
      <c r="BX37" s="1158"/>
      <c r="BY37" s="1158"/>
      <c r="BZ37" s="1158"/>
      <c r="CA37" s="1158"/>
      <c r="CB37" s="1158"/>
      <c r="CC37" s="1158"/>
      <c r="CD37" s="1158"/>
      <c r="CE37" s="1158"/>
      <c r="CF37" s="1158"/>
      <c r="CG37" s="1158"/>
      <c r="CH37" s="1158"/>
      <c r="CI37" s="1158"/>
      <c r="CJ37" s="1158"/>
      <c r="CK37" s="1158"/>
      <c r="CL37" s="1158"/>
      <c r="CM37" s="1158"/>
      <c r="CN37" s="1158"/>
      <c r="CO37" s="1158"/>
      <c r="CP37" s="1158"/>
      <c r="CQ37" s="1158"/>
      <c r="CR37" s="1158"/>
      <c r="CS37" s="1158"/>
      <c r="CT37" s="1158"/>
      <c r="CU37" s="1158"/>
      <c r="CV37" s="1158"/>
      <c r="CW37" s="1158"/>
      <c r="CX37" s="1158"/>
      <c r="CY37" s="1158"/>
      <c r="CZ37" s="1158"/>
      <c r="DA37" s="1158"/>
      <c r="DB37" s="1158"/>
      <c r="DC37" s="1158"/>
      <c r="DD37" s="1158"/>
      <c r="DE37" s="1158"/>
      <c r="DF37" s="1158"/>
      <c r="DG37" s="1158"/>
      <c r="DH37" s="1158"/>
      <c r="DI37" s="1158"/>
      <c r="DJ37" s="1158"/>
      <c r="DK37" s="1158"/>
      <c r="DL37" s="1158"/>
      <c r="DM37" s="1158"/>
      <c r="DN37" s="1158"/>
      <c r="DO37" s="1158"/>
      <c r="DP37" s="1158"/>
      <c r="DQ37" s="1158"/>
      <c r="DR37" s="1158"/>
      <c r="DS37" s="1158"/>
      <c r="DT37" s="1158"/>
      <c r="DU37" s="1158"/>
      <c r="DV37" s="1158"/>
      <c r="DW37" s="1158"/>
      <c r="DX37" s="1158"/>
      <c r="DY37" s="1158"/>
      <c r="DZ37" s="1158"/>
      <c r="EA37" s="1158"/>
      <c r="EB37" s="1158"/>
      <c r="EC37" s="1158"/>
      <c r="ED37" s="1158"/>
      <c r="EE37" s="1158"/>
      <c r="EF37" s="1158"/>
      <c r="EG37" s="1158"/>
      <c r="EH37" s="1158"/>
      <c r="EI37" s="1158"/>
      <c r="EJ37" s="1158"/>
      <c r="EK37" s="1158"/>
      <c r="EL37" s="1158"/>
      <c r="EM37" s="1158"/>
      <c r="EN37" s="1158"/>
      <c r="EO37" s="1158"/>
      <c r="EP37" s="1158"/>
      <c r="EQ37" s="1158"/>
      <c r="ER37" s="1158"/>
      <c r="ES37" s="1158"/>
      <c r="ET37" s="1158"/>
      <c r="EU37" s="1158"/>
      <c r="EV37" s="1158"/>
      <c r="EW37" s="1158"/>
      <c r="EX37" s="1158"/>
      <c r="EY37" s="1158"/>
      <c r="EZ37" s="1158"/>
      <c r="FA37" s="1158"/>
      <c r="FB37" s="1158"/>
      <c r="FC37" s="1158"/>
      <c r="FD37" s="1158"/>
      <c r="FE37" s="1158"/>
      <c r="FF37" s="1158"/>
      <c r="FG37" s="1158"/>
      <c r="FH37" s="1158"/>
      <c r="FI37" s="1158"/>
      <c r="FJ37" s="1158"/>
      <c r="FK37" s="1158"/>
      <c r="FL37" s="1158"/>
      <c r="FM37" s="1158"/>
      <c r="FN37" s="1158"/>
      <c r="FO37" s="1158"/>
      <c r="FP37" s="1158"/>
      <c r="FQ37" s="1158"/>
      <c r="FR37" s="1158"/>
      <c r="FS37" s="1158"/>
      <c r="FT37" s="1158"/>
      <c r="FU37" s="1158"/>
      <c r="FV37" s="1158"/>
      <c r="FW37" s="1158"/>
      <c r="FX37" s="1158"/>
      <c r="FY37" s="1158"/>
      <c r="FZ37" s="1158"/>
      <c r="GA37" s="1158"/>
      <c r="GB37" s="1158"/>
      <c r="GC37" s="1158"/>
      <c r="GD37" s="1158"/>
      <c r="GE37" s="1158"/>
      <c r="GF37" s="1158"/>
      <c r="GG37" s="1158"/>
      <c r="GH37" s="1158"/>
      <c r="GI37" s="1158"/>
      <c r="GJ37" s="1158"/>
      <c r="GK37" s="1158"/>
      <c r="GL37" s="1158"/>
      <c r="GM37" s="1158"/>
      <c r="GN37" s="1158"/>
      <c r="GO37" s="1158"/>
      <c r="GP37" s="1158"/>
      <c r="GQ37" s="1158"/>
      <c r="GR37" s="1158"/>
      <c r="GS37" s="1158"/>
      <c r="GT37" s="1158"/>
      <c r="GU37" s="1158"/>
      <c r="GV37" s="1158"/>
      <c r="GW37" s="1158"/>
      <c r="GX37" s="1158"/>
      <c r="GY37" s="1158"/>
      <c r="GZ37" s="1158"/>
      <c r="HA37" s="1158"/>
      <c r="HB37" s="1158"/>
      <c r="HC37" s="1158"/>
      <c r="HD37" s="1158"/>
      <c r="HE37" s="1158"/>
      <c r="HF37" s="1158"/>
      <c r="HG37" s="1158"/>
      <c r="HH37" s="1158"/>
      <c r="HI37" s="1158"/>
      <c r="HJ37" s="1158"/>
      <c r="HK37" s="1158"/>
      <c r="HL37" s="1158"/>
      <c r="HM37" s="1158"/>
      <c r="HN37" s="1158"/>
      <c r="HO37" s="1158"/>
      <c r="HP37" s="1158"/>
      <c r="HQ37" s="1158"/>
      <c r="HR37" s="1158"/>
      <c r="HS37" s="1158"/>
      <c r="HT37" s="1158"/>
      <c r="HU37" s="1158"/>
      <c r="HV37" s="1158"/>
      <c r="HW37" s="1158"/>
      <c r="HX37" s="1158"/>
      <c r="HY37" s="1158"/>
      <c r="HZ37" s="1158"/>
      <c r="IA37" s="1158"/>
      <c r="IB37" s="1158"/>
      <c r="IC37" s="1158"/>
      <c r="ID37" s="1158"/>
      <c r="IE37" s="1158"/>
      <c r="IF37" s="1158"/>
      <c r="IG37" s="1158"/>
      <c r="IH37" s="1158"/>
      <c r="II37" s="1158"/>
      <c r="IJ37" s="1158"/>
      <c r="IK37" s="1158"/>
      <c r="IL37" s="1158"/>
      <c r="IM37" s="1158"/>
      <c r="IN37" s="1158"/>
      <c r="IO37" s="1158"/>
      <c r="IP37" s="1158"/>
      <c r="IQ37" s="1158"/>
      <c r="IR37" s="1158"/>
      <c r="IS37" s="1158"/>
      <c r="IT37" s="1158"/>
      <c r="IU37" s="1158"/>
      <c r="IV37" s="1158"/>
      <c r="IW37" s="1158"/>
      <c r="IX37" s="1158"/>
      <c r="IY37" s="1158"/>
      <c r="IZ37" s="1158"/>
      <c r="JA37" s="1158"/>
      <c r="JB37" s="1158"/>
      <c r="JC37" s="1158"/>
      <c r="JD37" s="1158"/>
      <c r="JE37" s="1158"/>
      <c r="JF37" s="1158"/>
      <c r="JG37" s="1158"/>
      <c r="JH37" s="1158"/>
      <c r="JI37" s="1158"/>
      <c r="JJ37" s="1158"/>
      <c r="JK37" s="1158"/>
      <c r="JL37" s="1158"/>
      <c r="JM37" s="1158"/>
      <c r="JN37" s="1158"/>
      <c r="JO37" s="1158"/>
      <c r="JP37" s="1158"/>
      <c r="JQ37" s="1158"/>
      <c r="JR37" s="1158"/>
      <c r="JS37" s="1158"/>
      <c r="JT37" s="1158"/>
      <c r="JU37" s="1158"/>
      <c r="JV37" s="1158"/>
      <c r="JW37" s="1158"/>
      <c r="JX37" s="1158"/>
      <c r="JY37" s="1158"/>
      <c r="JZ37" s="1158"/>
      <c r="KA37" s="1158"/>
      <c r="KB37" s="1158"/>
      <c r="KC37" s="1158"/>
      <c r="KD37" s="1158"/>
      <c r="KE37" s="1158"/>
      <c r="KF37" s="1158"/>
      <c r="KG37" s="1158"/>
      <c r="KH37" s="1158"/>
      <c r="KI37" s="1158"/>
      <c r="KJ37" s="1158"/>
      <c r="KK37" s="1158"/>
      <c r="KL37" s="1158"/>
      <c r="KM37" s="1158"/>
      <c r="KN37" s="1158"/>
      <c r="KO37" s="1158"/>
      <c r="KP37" s="1158"/>
      <c r="KQ37" s="1158"/>
      <c r="KR37" s="1158"/>
      <c r="KS37" s="1158"/>
      <c r="KT37" s="1158"/>
      <c r="KU37" s="1158"/>
      <c r="KV37" s="1158"/>
      <c r="KW37" s="1158"/>
      <c r="KX37" s="1158"/>
      <c r="KY37" s="1158"/>
      <c r="KZ37" s="1158"/>
      <c r="LA37" s="1158"/>
      <c r="LB37" s="1158"/>
      <c r="LC37" s="1158"/>
      <c r="LD37" s="1158"/>
      <c r="LE37" s="1158"/>
      <c r="LF37" s="1158"/>
      <c r="LG37" s="1158"/>
      <c r="LH37" s="1158"/>
      <c r="LI37" s="1158"/>
      <c r="LJ37" s="1158"/>
      <c r="LK37" s="1158"/>
      <c r="LL37" s="1158"/>
      <c r="LM37" s="1158"/>
      <c r="LN37" s="1158"/>
      <c r="LO37" s="1158"/>
      <c r="LP37" s="1158"/>
      <c r="LQ37" s="1158"/>
      <c r="LR37" s="1158"/>
      <c r="LS37" s="1158"/>
      <c r="LT37" s="1158"/>
      <c r="LU37" s="1158"/>
      <c r="LV37" s="1158"/>
      <c r="LW37" s="1158"/>
      <c r="LX37" s="1158"/>
      <c r="LY37" s="1158"/>
      <c r="LZ37" s="1158"/>
      <c r="MA37" s="1158"/>
      <c r="MB37" s="1158"/>
      <c r="MC37" s="1158"/>
      <c r="MD37" s="1158"/>
      <c r="ME37" s="1158"/>
      <c r="MF37" s="1158"/>
      <c r="MG37" s="1158"/>
      <c r="MH37" s="1158"/>
      <c r="MI37" s="1158"/>
      <c r="MJ37" s="1158"/>
      <c r="MK37" s="1158"/>
      <c r="ML37" s="1158"/>
      <c r="MM37" s="1158"/>
      <c r="MN37" s="1158"/>
      <c r="MO37" s="1158"/>
      <c r="MP37" s="1158"/>
      <c r="MQ37" s="1158"/>
      <c r="MR37" s="1158"/>
      <c r="MS37" s="1158"/>
      <c r="MT37" s="1158"/>
      <c r="MU37" s="1158"/>
      <c r="MV37" s="1158"/>
      <c r="MW37" s="1158"/>
      <c r="MX37" s="1158"/>
      <c r="MY37" s="1158"/>
      <c r="MZ37" s="1158"/>
      <c r="NA37" s="1158"/>
      <c r="NB37" s="1158"/>
      <c r="NC37" s="1158"/>
      <c r="ND37" s="1158"/>
      <c r="NE37" s="1158"/>
      <c r="NF37" s="1158"/>
      <c r="NG37" s="1158"/>
      <c r="NH37" s="1158"/>
      <c r="NI37" s="1158"/>
      <c r="NJ37" s="1158"/>
      <c r="NK37" s="1158"/>
      <c r="NL37" s="1158"/>
      <c r="NM37" s="1158"/>
      <c r="NN37" s="1158"/>
      <c r="NO37" s="1158"/>
      <c r="NP37" s="1158"/>
      <c r="NQ37" s="1158"/>
      <c r="NR37" s="1158"/>
      <c r="NS37" s="1158"/>
      <c r="NT37" s="1158"/>
      <c r="NU37" s="1158"/>
      <c r="NV37" s="1158"/>
      <c r="NW37" s="1158"/>
      <c r="NX37" s="1158"/>
      <c r="NY37" s="1158"/>
      <c r="NZ37" s="1158"/>
      <c r="OA37" s="1158"/>
      <c r="OB37" s="1158"/>
      <c r="OC37" s="1158"/>
      <c r="OD37" s="1158"/>
      <c r="OE37" s="1158"/>
      <c r="OF37" s="1158"/>
      <c r="OG37" s="1158"/>
      <c r="OH37" s="1158"/>
      <c r="OI37" s="1158"/>
      <c r="OJ37" s="1158"/>
      <c r="OK37" s="1158"/>
      <c r="OL37" s="1158"/>
      <c r="OM37" s="1158"/>
      <c r="ON37" s="1158"/>
      <c r="OO37" s="1158"/>
      <c r="OP37" s="1158"/>
      <c r="OQ37" s="1158"/>
      <c r="OR37" s="1158"/>
      <c r="OS37" s="1158"/>
      <c r="OT37" s="1158"/>
      <c r="OU37" s="1158"/>
      <c r="OV37" s="1158"/>
      <c r="OW37" s="1158"/>
      <c r="OX37" s="1158"/>
      <c r="OY37" s="1158"/>
      <c r="OZ37" s="1158"/>
      <c r="PA37" s="1158"/>
      <c r="PB37" s="1158"/>
      <c r="PC37" s="1158"/>
      <c r="PD37" s="1158"/>
      <c r="PE37" s="1158"/>
      <c r="PF37" s="1158"/>
      <c r="PG37" s="1158"/>
      <c r="PH37" s="1158"/>
      <c r="PI37" s="1158"/>
      <c r="PJ37" s="1158"/>
      <c r="PK37" s="1158"/>
    </row>
    <row r="38" spans="1:427" s="1150" customFormat="1" ht="15" customHeight="1" x14ac:dyDescent="0.35">
      <c r="A38" s="1182" t="s">
        <v>3198</v>
      </c>
      <c r="B38" s="1182">
        <f t="shared" ca="1" si="1"/>
        <v>7656</v>
      </c>
      <c r="C38" s="1182" t="s">
        <v>3380</v>
      </c>
      <c r="D38" s="1182" t="s">
        <v>3381</v>
      </c>
      <c r="E38" s="1151">
        <v>2016</v>
      </c>
      <c r="F38" s="1183">
        <f t="shared" ca="1" si="2"/>
        <v>229</v>
      </c>
      <c r="G38" s="1149">
        <f t="shared" ca="1" si="3"/>
        <v>5574</v>
      </c>
      <c r="H38" s="1148">
        <v>61.5</v>
      </c>
      <c r="I38" s="1152">
        <f>Einstellungen!$E$11</f>
        <v>365</v>
      </c>
      <c r="J38" s="1152" t="s">
        <v>11</v>
      </c>
      <c r="K38" s="1152" t="s">
        <v>578</v>
      </c>
      <c r="L38" s="1152" t="s">
        <v>578</v>
      </c>
      <c r="M38" s="1152" t="s">
        <v>578</v>
      </c>
      <c r="N38" s="1152" t="s">
        <v>578</v>
      </c>
      <c r="O38" s="1152" t="s">
        <v>578</v>
      </c>
      <c r="P38" s="1152" t="s">
        <v>578</v>
      </c>
      <c r="Q38" s="1152" t="s">
        <v>578</v>
      </c>
      <c r="R38" s="1152" t="s">
        <v>578</v>
      </c>
      <c r="S38" s="1152" t="s">
        <v>578</v>
      </c>
      <c r="T38" s="1152" t="s">
        <v>578</v>
      </c>
      <c r="U38" s="1152" t="s">
        <v>578</v>
      </c>
      <c r="V38" s="1152" t="s">
        <v>700</v>
      </c>
      <c r="W38" s="1152" t="str">
        <f t="shared" si="4"/>
        <v>Heim 37  - Musterort</v>
      </c>
      <c r="X38" s="1148">
        <v>61.5</v>
      </c>
      <c r="AM38" s="1158"/>
      <c r="AN38" s="1158"/>
      <c r="AO38" s="1158"/>
      <c r="AP38" s="1158"/>
      <c r="AQ38" s="1158"/>
      <c r="AR38" s="1158"/>
      <c r="AS38" s="1158"/>
      <c r="AT38" s="1158"/>
      <c r="AU38" s="1158"/>
      <c r="AV38" s="1158"/>
      <c r="AW38" s="1158"/>
      <c r="AX38" s="1155">
        <v>77</v>
      </c>
      <c r="AY38" s="1158"/>
      <c r="AZ38" s="1156">
        <f t="shared" ca="1" si="5"/>
        <v>-152</v>
      </c>
      <c r="BA38" s="1158"/>
      <c r="BB38" s="1158"/>
      <c r="BC38" s="1158"/>
      <c r="BD38" s="1158"/>
      <c r="BE38" s="1158"/>
      <c r="BF38" s="1158"/>
      <c r="BG38" s="1158"/>
      <c r="BH38" s="1158"/>
      <c r="BI38" s="1158"/>
      <c r="BJ38" s="1158"/>
      <c r="BK38" s="1158"/>
      <c r="BL38" s="1158"/>
      <c r="BM38" s="1158"/>
      <c r="BN38" s="1158"/>
      <c r="BO38" s="1158"/>
      <c r="BP38" s="1158"/>
      <c r="BQ38" s="1158"/>
      <c r="BR38" s="1158"/>
      <c r="BS38" s="1158"/>
      <c r="BT38" s="1158"/>
      <c r="BU38" s="1158"/>
      <c r="BV38" s="1158"/>
      <c r="BW38" s="1158"/>
      <c r="BX38" s="1158"/>
      <c r="BY38" s="1158"/>
      <c r="BZ38" s="1158"/>
      <c r="CA38" s="1158"/>
      <c r="CB38" s="1158"/>
      <c r="CC38" s="1158"/>
      <c r="CD38" s="1158"/>
      <c r="CE38" s="1158"/>
      <c r="CF38" s="1158"/>
      <c r="CG38" s="1158"/>
      <c r="CH38" s="1158"/>
      <c r="CI38" s="1158"/>
      <c r="CJ38" s="1158"/>
      <c r="CK38" s="1158"/>
      <c r="CL38" s="1158"/>
      <c r="CM38" s="1158"/>
      <c r="CN38" s="1158"/>
      <c r="CO38" s="1158"/>
      <c r="CP38" s="1158"/>
      <c r="CQ38" s="1158"/>
      <c r="CR38" s="1158"/>
      <c r="CS38" s="1158"/>
      <c r="CT38" s="1158"/>
      <c r="CU38" s="1158"/>
      <c r="CV38" s="1158"/>
      <c r="CW38" s="1158"/>
      <c r="CX38" s="1158"/>
      <c r="CY38" s="1158"/>
      <c r="CZ38" s="1158"/>
      <c r="DA38" s="1158"/>
      <c r="DB38" s="1158"/>
      <c r="DC38" s="1158"/>
      <c r="DD38" s="1158"/>
      <c r="DE38" s="1158"/>
      <c r="DF38" s="1158"/>
      <c r="DG38" s="1158"/>
      <c r="DH38" s="1158"/>
      <c r="DI38" s="1158"/>
      <c r="DJ38" s="1158"/>
      <c r="DK38" s="1158"/>
      <c r="DL38" s="1158"/>
      <c r="DM38" s="1158"/>
      <c r="DN38" s="1158"/>
      <c r="DO38" s="1158"/>
      <c r="DP38" s="1158"/>
      <c r="DQ38" s="1158"/>
      <c r="DR38" s="1158"/>
      <c r="DS38" s="1158"/>
      <c r="DT38" s="1158"/>
      <c r="DU38" s="1158"/>
      <c r="DV38" s="1158"/>
      <c r="DW38" s="1158"/>
      <c r="DX38" s="1158"/>
      <c r="DY38" s="1158"/>
      <c r="DZ38" s="1158"/>
      <c r="EA38" s="1158"/>
      <c r="EB38" s="1158"/>
      <c r="EC38" s="1158"/>
      <c r="ED38" s="1158"/>
      <c r="EE38" s="1158"/>
      <c r="EF38" s="1158"/>
      <c r="EG38" s="1158"/>
      <c r="EH38" s="1158"/>
      <c r="EI38" s="1158"/>
      <c r="EJ38" s="1158"/>
      <c r="EK38" s="1158"/>
      <c r="EL38" s="1158"/>
      <c r="EM38" s="1158"/>
      <c r="EN38" s="1158"/>
      <c r="EO38" s="1158"/>
      <c r="EP38" s="1158"/>
      <c r="EQ38" s="1158"/>
      <c r="ER38" s="1158"/>
      <c r="ES38" s="1158"/>
      <c r="ET38" s="1158"/>
      <c r="EU38" s="1158"/>
      <c r="EV38" s="1158"/>
      <c r="EW38" s="1158"/>
      <c r="EX38" s="1158"/>
      <c r="EY38" s="1158"/>
      <c r="EZ38" s="1158"/>
      <c r="FA38" s="1158"/>
      <c r="FB38" s="1158"/>
      <c r="FC38" s="1158"/>
      <c r="FD38" s="1158"/>
      <c r="FE38" s="1158"/>
      <c r="FF38" s="1158"/>
      <c r="FG38" s="1158"/>
      <c r="FH38" s="1158"/>
      <c r="FI38" s="1158"/>
      <c r="FJ38" s="1158"/>
      <c r="FK38" s="1158"/>
      <c r="FL38" s="1158"/>
      <c r="FM38" s="1158"/>
      <c r="FN38" s="1158"/>
      <c r="FO38" s="1158"/>
      <c r="FP38" s="1158"/>
      <c r="FQ38" s="1158"/>
      <c r="FR38" s="1158"/>
      <c r="FS38" s="1158"/>
      <c r="FT38" s="1158"/>
      <c r="FU38" s="1158"/>
      <c r="FV38" s="1158"/>
      <c r="FW38" s="1158"/>
      <c r="FX38" s="1158"/>
      <c r="FY38" s="1158"/>
      <c r="FZ38" s="1158"/>
      <c r="GA38" s="1158"/>
      <c r="GB38" s="1158"/>
      <c r="GC38" s="1158"/>
      <c r="GD38" s="1158"/>
      <c r="GE38" s="1158"/>
      <c r="GF38" s="1158"/>
      <c r="GG38" s="1158"/>
      <c r="GH38" s="1158"/>
      <c r="GI38" s="1158"/>
      <c r="GJ38" s="1158"/>
      <c r="GK38" s="1158"/>
      <c r="GL38" s="1158"/>
      <c r="GM38" s="1158"/>
      <c r="GN38" s="1158"/>
      <c r="GO38" s="1158"/>
      <c r="GP38" s="1158"/>
      <c r="GQ38" s="1158"/>
      <c r="GR38" s="1158"/>
      <c r="GS38" s="1158"/>
      <c r="GT38" s="1158"/>
      <c r="GU38" s="1158"/>
      <c r="GV38" s="1158"/>
      <c r="GW38" s="1158"/>
      <c r="GX38" s="1158"/>
      <c r="GY38" s="1158"/>
      <c r="GZ38" s="1158"/>
      <c r="HA38" s="1158"/>
      <c r="HB38" s="1158"/>
      <c r="HC38" s="1158"/>
      <c r="HD38" s="1158"/>
      <c r="HE38" s="1158"/>
      <c r="HF38" s="1158"/>
      <c r="HG38" s="1158"/>
      <c r="HH38" s="1158"/>
      <c r="HI38" s="1158"/>
      <c r="HJ38" s="1158"/>
      <c r="HK38" s="1158"/>
      <c r="HL38" s="1158"/>
      <c r="HM38" s="1158"/>
      <c r="HN38" s="1158"/>
      <c r="HO38" s="1158"/>
      <c r="HP38" s="1158"/>
      <c r="HQ38" s="1158"/>
      <c r="HR38" s="1158"/>
      <c r="HS38" s="1158"/>
      <c r="HT38" s="1158"/>
      <c r="HU38" s="1158"/>
      <c r="HV38" s="1158"/>
      <c r="HW38" s="1158"/>
      <c r="HX38" s="1158"/>
      <c r="HY38" s="1158"/>
      <c r="HZ38" s="1158"/>
      <c r="IA38" s="1158"/>
      <c r="IB38" s="1158"/>
      <c r="IC38" s="1158"/>
      <c r="ID38" s="1158"/>
      <c r="IE38" s="1158"/>
      <c r="IF38" s="1158"/>
      <c r="IG38" s="1158"/>
      <c r="IH38" s="1158"/>
      <c r="II38" s="1158"/>
      <c r="IJ38" s="1158"/>
      <c r="IK38" s="1158"/>
      <c r="IL38" s="1158"/>
      <c r="IM38" s="1158"/>
      <c r="IN38" s="1158"/>
      <c r="IO38" s="1158"/>
      <c r="IP38" s="1158"/>
      <c r="IQ38" s="1158"/>
      <c r="IR38" s="1158"/>
      <c r="IS38" s="1158"/>
      <c r="IT38" s="1158"/>
      <c r="IU38" s="1158"/>
      <c r="IV38" s="1158"/>
      <c r="IW38" s="1158"/>
      <c r="IX38" s="1158"/>
      <c r="IY38" s="1158"/>
      <c r="IZ38" s="1158"/>
      <c r="JA38" s="1158"/>
      <c r="JB38" s="1158"/>
      <c r="JC38" s="1158"/>
      <c r="JD38" s="1158"/>
      <c r="JE38" s="1158"/>
      <c r="JF38" s="1158"/>
      <c r="JG38" s="1158"/>
      <c r="JH38" s="1158"/>
      <c r="JI38" s="1158"/>
      <c r="JJ38" s="1158"/>
      <c r="JK38" s="1158"/>
      <c r="JL38" s="1158"/>
      <c r="JM38" s="1158"/>
      <c r="JN38" s="1158"/>
      <c r="JO38" s="1158"/>
      <c r="JP38" s="1158"/>
      <c r="JQ38" s="1158"/>
      <c r="JR38" s="1158"/>
      <c r="JS38" s="1158"/>
      <c r="JT38" s="1158"/>
      <c r="JU38" s="1158"/>
      <c r="JV38" s="1158"/>
      <c r="JW38" s="1158"/>
      <c r="JX38" s="1158"/>
      <c r="JY38" s="1158"/>
      <c r="JZ38" s="1158"/>
      <c r="KA38" s="1158"/>
      <c r="KB38" s="1158"/>
      <c r="KC38" s="1158"/>
      <c r="KD38" s="1158"/>
      <c r="KE38" s="1158"/>
      <c r="KF38" s="1158"/>
      <c r="KG38" s="1158"/>
      <c r="KH38" s="1158"/>
      <c r="KI38" s="1158"/>
      <c r="KJ38" s="1158"/>
      <c r="KK38" s="1158"/>
      <c r="KL38" s="1158"/>
      <c r="KM38" s="1158"/>
      <c r="KN38" s="1158"/>
      <c r="KO38" s="1158"/>
      <c r="KP38" s="1158"/>
      <c r="KQ38" s="1158"/>
      <c r="KR38" s="1158"/>
      <c r="KS38" s="1158"/>
      <c r="KT38" s="1158"/>
      <c r="KU38" s="1158"/>
      <c r="KV38" s="1158"/>
      <c r="KW38" s="1158"/>
      <c r="KX38" s="1158"/>
      <c r="KY38" s="1158"/>
      <c r="KZ38" s="1158"/>
      <c r="LA38" s="1158"/>
      <c r="LB38" s="1158"/>
      <c r="LC38" s="1158"/>
      <c r="LD38" s="1158"/>
      <c r="LE38" s="1158"/>
      <c r="LF38" s="1158"/>
      <c r="LG38" s="1158"/>
      <c r="LH38" s="1158"/>
      <c r="LI38" s="1158"/>
      <c r="LJ38" s="1158"/>
      <c r="LK38" s="1158"/>
      <c r="LL38" s="1158"/>
      <c r="LM38" s="1158"/>
      <c r="LN38" s="1158"/>
      <c r="LO38" s="1158"/>
      <c r="LP38" s="1158"/>
      <c r="LQ38" s="1158"/>
      <c r="LR38" s="1158"/>
      <c r="LS38" s="1158"/>
      <c r="LT38" s="1158"/>
      <c r="LU38" s="1158"/>
      <c r="LV38" s="1158"/>
      <c r="LW38" s="1158"/>
      <c r="LX38" s="1158"/>
      <c r="LY38" s="1158"/>
      <c r="LZ38" s="1158"/>
      <c r="MA38" s="1158"/>
      <c r="MB38" s="1158"/>
      <c r="MC38" s="1158"/>
      <c r="MD38" s="1158"/>
      <c r="ME38" s="1158"/>
      <c r="MF38" s="1158"/>
      <c r="MG38" s="1158"/>
      <c r="MH38" s="1158"/>
      <c r="MI38" s="1158"/>
      <c r="MJ38" s="1158"/>
      <c r="MK38" s="1158"/>
      <c r="ML38" s="1158"/>
      <c r="MM38" s="1158"/>
      <c r="MN38" s="1158"/>
      <c r="MO38" s="1158"/>
      <c r="MP38" s="1158"/>
      <c r="MQ38" s="1158"/>
      <c r="MR38" s="1158"/>
      <c r="MS38" s="1158"/>
      <c r="MT38" s="1158"/>
      <c r="MU38" s="1158"/>
      <c r="MV38" s="1158"/>
      <c r="MW38" s="1158"/>
      <c r="MX38" s="1158"/>
      <c r="MY38" s="1158"/>
      <c r="MZ38" s="1158"/>
      <c r="NA38" s="1158"/>
      <c r="NB38" s="1158"/>
      <c r="NC38" s="1158"/>
      <c r="ND38" s="1158"/>
      <c r="NE38" s="1158"/>
      <c r="NF38" s="1158"/>
      <c r="NG38" s="1158"/>
      <c r="NH38" s="1158"/>
      <c r="NI38" s="1158"/>
      <c r="NJ38" s="1158"/>
      <c r="NK38" s="1158"/>
      <c r="NL38" s="1158"/>
      <c r="NM38" s="1158"/>
      <c r="NN38" s="1158"/>
      <c r="NO38" s="1158"/>
      <c r="NP38" s="1158"/>
      <c r="NQ38" s="1158"/>
      <c r="NR38" s="1158"/>
      <c r="NS38" s="1158"/>
      <c r="NT38" s="1158"/>
      <c r="NU38" s="1158"/>
      <c r="NV38" s="1158"/>
      <c r="NW38" s="1158"/>
      <c r="NX38" s="1158"/>
      <c r="NY38" s="1158"/>
      <c r="NZ38" s="1158"/>
      <c r="OA38" s="1158"/>
      <c r="OB38" s="1158"/>
      <c r="OC38" s="1158"/>
      <c r="OD38" s="1158"/>
      <c r="OE38" s="1158"/>
      <c r="OF38" s="1158"/>
      <c r="OG38" s="1158"/>
      <c r="OH38" s="1158"/>
      <c r="OI38" s="1158"/>
      <c r="OJ38" s="1158"/>
      <c r="OK38" s="1158"/>
      <c r="OL38" s="1158"/>
      <c r="OM38" s="1158"/>
      <c r="ON38" s="1158"/>
      <c r="OO38" s="1158"/>
      <c r="OP38" s="1158"/>
      <c r="OQ38" s="1158"/>
      <c r="OR38" s="1158"/>
      <c r="OS38" s="1158"/>
      <c r="OT38" s="1158"/>
      <c r="OU38" s="1158"/>
      <c r="OV38" s="1158"/>
      <c r="OW38" s="1158"/>
      <c r="OX38" s="1158"/>
      <c r="OY38" s="1158"/>
      <c r="OZ38" s="1158"/>
      <c r="PA38" s="1158"/>
      <c r="PB38" s="1158"/>
      <c r="PC38" s="1158"/>
      <c r="PD38" s="1158"/>
      <c r="PE38" s="1158"/>
      <c r="PF38" s="1158"/>
      <c r="PG38" s="1158"/>
      <c r="PH38" s="1158"/>
      <c r="PI38" s="1158"/>
      <c r="PJ38" s="1158"/>
      <c r="PK38" s="1158"/>
    </row>
    <row r="39" spans="1:427" s="1150" customFormat="1" ht="15" customHeight="1" x14ac:dyDescent="0.35">
      <c r="A39" s="1182" t="s">
        <v>3199</v>
      </c>
      <c r="B39" s="1182">
        <f t="shared" ca="1" si="1"/>
        <v>3537</v>
      </c>
      <c r="C39" s="1182" t="s">
        <v>3380</v>
      </c>
      <c r="D39" s="1182" t="s">
        <v>3381</v>
      </c>
      <c r="E39" s="1151">
        <v>2016</v>
      </c>
      <c r="F39" s="1183">
        <f t="shared" ca="1" si="2"/>
        <v>115</v>
      </c>
      <c r="G39" s="1149">
        <f t="shared" ca="1" si="3"/>
        <v>4714</v>
      </c>
      <c r="H39" s="1148">
        <v>60.5</v>
      </c>
      <c r="I39" s="1152">
        <f>Einstellungen!$E$11</f>
        <v>365</v>
      </c>
      <c r="J39" s="1152" t="s">
        <v>11</v>
      </c>
      <c r="K39" s="1152" t="s">
        <v>578</v>
      </c>
      <c r="L39" s="1152" t="s">
        <v>578</v>
      </c>
      <c r="M39" s="1152" t="s">
        <v>578</v>
      </c>
      <c r="N39" s="1152" t="s">
        <v>578</v>
      </c>
      <c r="O39" s="1152" t="s">
        <v>578</v>
      </c>
      <c r="P39" s="1152" t="s">
        <v>578</v>
      </c>
      <c r="Q39" s="1152" t="s">
        <v>578</v>
      </c>
      <c r="R39" s="1152" t="s">
        <v>578</v>
      </c>
      <c r="S39" s="1152" t="s">
        <v>578</v>
      </c>
      <c r="T39" s="1152" t="s">
        <v>578</v>
      </c>
      <c r="U39" s="1152" t="s">
        <v>578</v>
      </c>
      <c r="V39" s="1152" t="s">
        <v>700</v>
      </c>
      <c r="W39" s="1152" t="str">
        <f t="shared" si="4"/>
        <v>Heim 38  - Musterort</v>
      </c>
      <c r="X39" s="1148">
        <v>60.5</v>
      </c>
      <c r="AM39" s="1158"/>
      <c r="AN39" s="1158"/>
      <c r="AO39" s="1158"/>
      <c r="AP39" s="1158"/>
      <c r="AQ39" s="1158"/>
      <c r="AR39" s="1158"/>
      <c r="AS39" s="1158"/>
      <c r="AT39" s="1158"/>
      <c r="AU39" s="1158"/>
      <c r="AV39" s="1158"/>
      <c r="AW39" s="1158"/>
      <c r="AX39" s="1155">
        <v>27</v>
      </c>
      <c r="AY39" s="1158"/>
      <c r="AZ39" s="1156">
        <f t="shared" ca="1" si="5"/>
        <v>-88</v>
      </c>
      <c r="BA39" s="1158"/>
      <c r="BB39" s="1158"/>
      <c r="BC39" s="1158"/>
      <c r="BD39" s="1158"/>
      <c r="BE39" s="1158"/>
      <c r="BF39" s="1158"/>
      <c r="BG39" s="1158"/>
      <c r="BH39" s="1158"/>
      <c r="BI39" s="1158"/>
      <c r="BJ39" s="1158"/>
      <c r="BK39" s="1158"/>
      <c r="BL39" s="1158"/>
      <c r="BM39" s="1158"/>
      <c r="BN39" s="1158"/>
      <c r="BO39" s="1158"/>
      <c r="BP39" s="1158"/>
      <c r="BQ39" s="1158"/>
      <c r="BR39" s="1158"/>
      <c r="BS39" s="1158"/>
      <c r="BT39" s="1158"/>
      <c r="BU39" s="1158"/>
      <c r="BV39" s="1158"/>
      <c r="BW39" s="1158"/>
      <c r="BX39" s="1158"/>
      <c r="BY39" s="1158"/>
      <c r="BZ39" s="1158"/>
      <c r="CA39" s="1158"/>
      <c r="CB39" s="1158"/>
      <c r="CC39" s="1158"/>
      <c r="CD39" s="1158"/>
      <c r="CE39" s="1158"/>
      <c r="CF39" s="1158"/>
      <c r="CG39" s="1158"/>
      <c r="CH39" s="1158"/>
      <c r="CI39" s="1158"/>
      <c r="CJ39" s="1158"/>
      <c r="CK39" s="1158"/>
      <c r="CL39" s="1158"/>
      <c r="CM39" s="1158"/>
      <c r="CN39" s="1158"/>
      <c r="CO39" s="1158"/>
      <c r="CP39" s="1158"/>
      <c r="CQ39" s="1158"/>
      <c r="CR39" s="1158"/>
      <c r="CS39" s="1158"/>
      <c r="CT39" s="1158"/>
      <c r="CU39" s="1158"/>
      <c r="CV39" s="1158"/>
      <c r="CW39" s="1158"/>
      <c r="CX39" s="1158"/>
      <c r="CY39" s="1158"/>
      <c r="CZ39" s="1158"/>
      <c r="DA39" s="1158"/>
      <c r="DB39" s="1158"/>
      <c r="DC39" s="1158"/>
      <c r="DD39" s="1158"/>
      <c r="DE39" s="1158"/>
      <c r="DF39" s="1158"/>
      <c r="DG39" s="1158"/>
      <c r="DH39" s="1158"/>
      <c r="DI39" s="1158"/>
      <c r="DJ39" s="1158"/>
      <c r="DK39" s="1158"/>
      <c r="DL39" s="1158"/>
      <c r="DM39" s="1158"/>
      <c r="DN39" s="1158"/>
      <c r="DO39" s="1158"/>
      <c r="DP39" s="1158"/>
      <c r="DQ39" s="1158"/>
      <c r="DR39" s="1158"/>
      <c r="DS39" s="1158"/>
      <c r="DT39" s="1158"/>
      <c r="DU39" s="1158"/>
      <c r="DV39" s="1158"/>
      <c r="DW39" s="1158"/>
      <c r="DX39" s="1158"/>
      <c r="DY39" s="1158"/>
      <c r="DZ39" s="1158"/>
      <c r="EA39" s="1158"/>
      <c r="EB39" s="1158"/>
      <c r="EC39" s="1158"/>
      <c r="ED39" s="1158"/>
      <c r="EE39" s="1158"/>
      <c r="EF39" s="1158"/>
      <c r="EG39" s="1158"/>
      <c r="EH39" s="1158"/>
      <c r="EI39" s="1158"/>
      <c r="EJ39" s="1158"/>
      <c r="EK39" s="1158"/>
      <c r="EL39" s="1158"/>
      <c r="EM39" s="1158"/>
      <c r="EN39" s="1158"/>
      <c r="EO39" s="1158"/>
      <c r="EP39" s="1158"/>
      <c r="EQ39" s="1158"/>
      <c r="ER39" s="1158"/>
      <c r="ES39" s="1158"/>
      <c r="ET39" s="1158"/>
      <c r="EU39" s="1158"/>
      <c r="EV39" s="1158"/>
      <c r="EW39" s="1158"/>
      <c r="EX39" s="1158"/>
      <c r="EY39" s="1158"/>
      <c r="EZ39" s="1158"/>
      <c r="FA39" s="1158"/>
      <c r="FB39" s="1158"/>
      <c r="FC39" s="1158"/>
      <c r="FD39" s="1158"/>
      <c r="FE39" s="1158"/>
      <c r="FF39" s="1158"/>
      <c r="FG39" s="1158"/>
      <c r="FH39" s="1158"/>
      <c r="FI39" s="1158"/>
      <c r="FJ39" s="1158"/>
      <c r="FK39" s="1158"/>
      <c r="FL39" s="1158"/>
      <c r="FM39" s="1158"/>
      <c r="FN39" s="1158"/>
      <c r="FO39" s="1158"/>
      <c r="FP39" s="1158"/>
      <c r="FQ39" s="1158"/>
      <c r="FR39" s="1158"/>
      <c r="FS39" s="1158"/>
      <c r="FT39" s="1158"/>
      <c r="FU39" s="1158"/>
      <c r="FV39" s="1158"/>
      <c r="FW39" s="1158"/>
      <c r="FX39" s="1158"/>
      <c r="FY39" s="1158"/>
      <c r="FZ39" s="1158"/>
      <c r="GA39" s="1158"/>
      <c r="GB39" s="1158"/>
      <c r="GC39" s="1158"/>
      <c r="GD39" s="1158"/>
      <c r="GE39" s="1158"/>
      <c r="GF39" s="1158"/>
      <c r="GG39" s="1158"/>
      <c r="GH39" s="1158"/>
      <c r="GI39" s="1158"/>
      <c r="GJ39" s="1158"/>
      <c r="GK39" s="1158"/>
      <c r="GL39" s="1158"/>
      <c r="GM39" s="1158"/>
      <c r="GN39" s="1158"/>
      <c r="GO39" s="1158"/>
      <c r="GP39" s="1158"/>
      <c r="GQ39" s="1158"/>
      <c r="GR39" s="1158"/>
      <c r="GS39" s="1158"/>
      <c r="GT39" s="1158"/>
      <c r="GU39" s="1158"/>
      <c r="GV39" s="1158"/>
      <c r="GW39" s="1158"/>
      <c r="GX39" s="1158"/>
      <c r="GY39" s="1158"/>
      <c r="GZ39" s="1158"/>
      <c r="HA39" s="1158"/>
      <c r="HB39" s="1158"/>
      <c r="HC39" s="1158"/>
      <c r="HD39" s="1158"/>
      <c r="HE39" s="1158"/>
      <c r="HF39" s="1158"/>
      <c r="HG39" s="1158"/>
      <c r="HH39" s="1158"/>
      <c r="HI39" s="1158"/>
      <c r="HJ39" s="1158"/>
      <c r="HK39" s="1158"/>
      <c r="HL39" s="1158"/>
      <c r="HM39" s="1158"/>
      <c r="HN39" s="1158"/>
      <c r="HO39" s="1158"/>
      <c r="HP39" s="1158"/>
      <c r="HQ39" s="1158"/>
      <c r="HR39" s="1158"/>
      <c r="HS39" s="1158"/>
      <c r="HT39" s="1158"/>
      <c r="HU39" s="1158"/>
      <c r="HV39" s="1158"/>
      <c r="HW39" s="1158"/>
      <c r="HX39" s="1158"/>
      <c r="HY39" s="1158"/>
      <c r="HZ39" s="1158"/>
      <c r="IA39" s="1158"/>
      <c r="IB39" s="1158"/>
      <c r="IC39" s="1158"/>
      <c r="ID39" s="1158"/>
      <c r="IE39" s="1158"/>
      <c r="IF39" s="1158"/>
      <c r="IG39" s="1158"/>
      <c r="IH39" s="1158"/>
      <c r="II39" s="1158"/>
      <c r="IJ39" s="1158"/>
      <c r="IK39" s="1158"/>
      <c r="IL39" s="1158"/>
      <c r="IM39" s="1158"/>
      <c r="IN39" s="1158"/>
      <c r="IO39" s="1158"/>
      <c r="IP39" s="1158"/>
      <c r="IQ39" s="1158"/>
      <c r="IR39" s="1158"/>
      <c r="IS39" s="1158"/>
      <c r="IT39" s="1158"/>
      <c r="IU39" s="1158"/>
      <c r="IV39" s="1158"/>
      <c r="IW39" s="1158"/>
      <c r="IX39" s="1158"/>
      <c r="IY39" s="1158"/>
      <c r="IZ39" s="1158"/>
      <c r="JA39" s="1158"/>
      <c r="JB39" s="1158"/>
      <c r="JC39" s="1158"/>
      <c r="JD39" s="1158"/>
      <c r="JE39" s="1158"/>
      <c r="JF39" s="1158"/>
      <c r="JG39" s="1158"/>
      <c r="JH39" s="1158"/>
      <c r="JI39" s="1158"/>
      <c r="JJ39" s="1158"/>
      <c r="JK39" s="1158"/>
      <c r="JL39" s="1158"/>
      <c r="JM39" s="1158"/>
      <c r="JN39" s="1158"/>
      <c r="JO39" s="1158"/>
      <c r="JP39" s="1158"/>
      <c r="JQ39" s="1158"/>
      <c r="JR39" s="1158"/>
      <c r="JS39" s="1158"/>
      <c r="JT39" s="1158"/>
      <c r="JU39" s="1158"/>
      <c r="JV39" s="1158"/>
      <c r="JW39" s="1158"/>
      <c r="JX39" s="1158"/>
      <c r="JY39" s="1158"/>
      <c r="JZ39" s="1158"/>
      <c r="KA39" s="1158"/>
      <c r="KB39" s="1158"/>
      <c r="KC39" s="1158"/>
      <c r="KD39" s="1158"/>
      <c r="KE39" s="1158"/>
      <c r="KF39" s="1158"/>
      <c r="KG39" s="1158"/>
      <c r="KH39" s="1158"/>
      <c r="KI39" s="1158"/>
      <c r="KJ39" s="1158"/>
      <c r="KK39" s="1158"/>
      <c r="KL39" s="1158"/>
      <c r="KM39" s="1158"/>
      <c r="KN39" s="1158"/>
      <c r="KO39" s="1158"/>
      <c r="KP39" s="1158"/>
      <c r="KQ39" s="1158"/>
      <c r="KR39" s="1158"/>
      <c r="KS39" s="1158"/>
      <c r="KT39" s="1158"/>
      <c r="KU39" s="1158"/>
      <c r="KV39" s="1158"/>
      <c r="KW39" s="1158"/>
      <c r="KX39" s="1158"/>
      <c r="KY39" s="1158"/>
      <c r="KZ39" s="1158"/>
      <c r="LA39" s="1158"/>
      <c r="LB39" s="1158"/>
      <c r="LC39" s="1158"/>
      <c r="LD39" s="1158"/>
      <c r="LE39" s="1158"/>
      <c r="LF39" s="1158"/>
      <c r="LG39" s="1158"/>
      <c r="LH39" s="1158"/>
      <c r="LI39" s="1158"/>
      <c r="LJ39" s="1158"/>
      <c r="LK39" s="1158"/>
      <c r="LL39" s="1158"/>
      <c r="LM39" s="1158"/>
      <c r="LN39" s="1158"/>
      <c r="LO39" s="1158"/>
      <c r="LP39" s="1158"/>
      <c r="LQ39" s="1158"/>
      <c r="LR39" s="1158"/>
      <c r="LS39" s="1158"/>
      <c r="LT39" s="1158"/>
      <c r="LU39" s="1158"/>
      <c r="LV39" s="1158"/>
      <c r="LW39" s="1158"/>
      <c r="LX39" s="1158"/>
      <c r="LY39" s="1158"/>
      <c r="LZ39" s="1158"/>
      <c r="MA39" s="1158"/>
      <c r="MB39" s="1158"/>
      <c r="MC39" s="1158"/>
      <c r="MD39" s="1158"/>
      <c r="ME39" s="1158"/>
      <c r="MF39" s="1158"/>
      <c r="MG39" s="1158"/>
      <c r="MH39" s="1158"/>
      <c r="MI39" s="1158"/>
      <c r="MJ39" s="1158"/>
      <c r="MK39" s="1158"/>
      <c r="ML39" s="1158"/>
      <c r="MM39" s="1158"/>
      <c r="MN39" s="1158"/>
      <c r="MO39" s="1158"/>
      <c r="MP39" s="1158"/>
      <c r="MQ39" s="1158"/>
      <c r="MR39" s="1158"/>
      <c r="MS39" s="1158"/>
      <c r="MT39" s="1158"/>
      <c r="MU39" s="1158"/>
      <c r="MV39" s="1158"/>
      <c r="MW39" s="1158"/>
      <c r="MX39" s="1158"/>
      <c r="MY39" s="1158"/>
      <c r="MZ39" s="1158"/>
      <c r="NA39" s="1158"/>
      <c r="NB39" s="1158"/>
      <c r="NC39" s="1158"/>
      <c r="ND39" s="1158"/>
      <c r="NE39" s="1158"/>
      <c r="NF39" s="1158"/>
      <c r="NG39" s="1158"/>
      <c r="NH39" s="1158"/>
      <c r="NI39" s="1158"/>
      <c r="NJ39" s="1158"/>
      <c r="NK39" s="1158"/>
      <c r="NL39" s="1158"/>
      <c r="NM39" s="1158"/>
      <c r="NN39" s="1158"/>
      <c r="NO39" s="1158"/>
      <c r="NP39" s="1158"/>
      <c r="NQ39" s="1158"/>
      <c r="NR39" s="1158"/>
      <c r="NS39" s="1158"/>
      <c r="NT39" s="1158"/>
      <c r="NU39" s="1158"/>
      <c r="NV39" s="1158"/>
      <c r="NW39" s="1158"/>
      <c r="NX39" s="1158"/>
      <c r="NY39" s="1158"/>
      <c r="NZ39" s="1158"/>
      <c r="OA39" s="1158"/>
      <c r="OB39" s="1158"/>
      <c r="OC39" s="1158"/>
      <c r="OD39" s="1158"/>
      <c r="OE39" s="1158"/>
      <c r="OF39" s="1158"/>
      <c r="OG39" s="1158"/>
      <c r="OH39" s="1158"/>
      <c r="OI39" s="1158"/>
      <c r="OJ39" s="1158"/>
      <c r="OK39" s="1158"/>
      <c r="OL39" s="1158"/>
      <c r="OM39" s="1158"/>
      <c r="ON39" s="1158"/>
      <c r="OO39" s="1158"/>
      <c r="OP39" s="1158"/>
      <c r="OQ39" s="1158"/>
      <c r="OR39" s="1158"/>
      <c r="OS39" s="1158"/>
      <c r="OT39" s="1158"/>
      <c r="OU39" s="1158"/>
      <c r="OV39" s="1158"/>
      <c r="OW39" s="1158"/>
      <c r="OX39" s="1158"/>
      <c r="OY39" s="1158"/>
      <c r="OZ39" s="1158"/>
      <c r="PA39" s="1158"/>
      <c r="PB39" s="1158"/>
      <c r="PC39" s="1158"/>
      <c r="PD39" s="1158"/>
      <c r="PE39" s="1158"/>
      <c r="PF39" s="1158"/>
      <c r="PG39" s="1158"/>
      <c r="PH39" s="1158"/>
      <c r="PI39" s="1158"/>
      <c r="PJ39" s="1158"/>
      <c r="PK39" s="1158"/>
    </row>
    <row r="40" spans="1:427" s="1150" customFormat="1" ht="15" customHeight="1" x14ac:dyDescent="0.35">
      <c r="A40" s="1182" t="s">
        <v>3200</v>
      </c>
      <c r="B40" s="1182">
        <f t="shared" ca="1" si="1"/>
        <v>9351</v>
      </c>
      <c r="C40" s="1182" t="s">
        <v>3380</v>
      </c>
      <c r="D40" s="1182" t="s">
        <v>3381</v>
      </c>
      <c r="E40" s="1151">
        <v>2016</v>
      </c>
      <c r="F40" s="1183">
        <f t="shared" ca="1" si="2"/>
        <v>124</v>
      </c>
      <c r="G40" s="1149">
        <f t="shared" ca="1" si="3"/>
        <v>5032</v>
      </c>
      <c r="H40" s="1148">
        <v>60.5</v>
      </c>
      <c r="I40" s="1152">
        <f>Einstellungen!$E$11</f>
        <v>365</v>
      </c>
      <c r="J40" s="1152" t="s">
        <v>11</v>
      </c>
      <c r="K40" s="1152" t="s">
        <v>578</v>
      </c>
      <c r="L40" s="1152" t="s">
        <v>578</v>
      </c>
      <c r="M40" s="1152" t="s">
        <v>578</v>
      </c>
      <c r="N40" s="1152" t="s">
        <v>578</v>
      </c>
      <c r="O40" s="1152" t="s">
        <v>578</v>
      </c>
      <c r="P40" s="1152" t="s">
        <v>578</v>
      </c>
      <c r="Q40" s="1152" t="s">
        <v>578</v>
      </c>
      <c r="R40" s="1152" t="s">
        <v>578</v>
      </c>
      <c r="S40" s="1152" t="s">
        <v>578</v>
      </c>
      <c r="T40" s="1152" t="s">
        <v>578</v>
      </c>
      <c r="U40" s="1152" t="s">
        <v>578</v>
      </c>
      <c r="V40" s="1152" t="s">
        <v>700</v>
      </c>
      <c r="W40" s="1152" t="str">
        <f t="shared" si="4"/>
        <v>Heim 39  - Musterort</v>
      </c>
      <c r="X40" s="1148">
        <v>60.5</v>
      </c>
      <c r="AM40" s="1158"/>
      <c r="AN40" s="1158"/>
      <c r="AO40" s="1158"/>
      <c r="AP40" s="1158"/>
      <c r="AQ40" s="1158"/>
      <c r="AR40" s="1158"/>
      <c r="AS40" s="1158"/>
      <c r="AT40" s="1158"/>
      <c r="AU40" s="1158"/>
      <c r="AV40" s="1158"/>
      <c r="AW40" s="1158"/>
      <c r="AX40" s="1155">
        <v>29</v>
      </c>
      <c r="AY40" s="1158"/>
      <c r="AZ40" s="1156">
        <f t="shared" ca="1" si="5"/>
        <v>-95</v>
      </c>
      <c r="BA40" s="1158"/>
      <c r="BB40" s="1158"/>
      <c r="BC40" s="1158"/>
      <c r="BD40" s="1158"/>
      <c r="BE40" s="1158"/>
      <c r="BF40" s="1158"/>
      <c r="BG40" s="1158"/>
      <c r="BH40" s="1158"/>
      <c r="BI40" s="1158"/>
      <c r="BJ40" s="1158"/>
      <c r="BK40" s="1158"/>
      <c r="BL40" s="1158"/>
      <c r="BM40" s="1158"/>
      <c r="BN40" s="1158"/>
      <c r="BO40" s="1158"/>
      <c r="BP40" s="1158"/>
      <c r="BQ40" s="1158"/>
      <c r="BR40" s="1158"/>
      <c r="BS40" s="1158"/>
      <c r="BT40" s="1158"/>
      <c r="BU40" s="1158"/>
      <c r="BV40" s="1158"/>
      <c r="BW40" s="1158"/>
      <c r="BX40" s="1158"/>
      <c r="BY40" s="1158"/>
      <c r="BZ40" s="1158"/>
      <c r="CA40" s="1158"/>
      <c r="CB40" s="1158"/>
      <c r="CC40" s="1158"/>
      <c r="CD40" s="1158"/>
      <c r="CE40" s="1158"/>
      <c r="CF40" s="1158"/>
      <c r="CG40" s="1158"/>
      <c r="CH40" s="1158"/>
      <c r="CI40" s="1158"/>
      <c r="CJ40" s="1158"/>
      <c r="CK40" s="1158"/>
      <c r="CL40" s="1158"/>
      <c r="CM40" s="1158"/>
      <c r="CN40" s="1158"/>
      <c r="CO40" s="1158"/>
      <c r="CP40" s="1158"/>
      <c r="CQ40" s="1158"/>
      <c r="CR40" s="1158"/>
      <c r="CS40" s="1158"/>
      <c r="CT40" s="1158"/>
      <c r="CU40" s="1158"/>
      <c r="CV40" s="1158"/>
      <c r="CW40" s="1158"/>
      <c r="CX40" s="1158"/>
      <c r="CY40" s="1158"/>
      <c r="CZ40" s="1158"/>
      <c r="DA40" s="1158"/>
      <c r="DB40" s="1158"/>
      <c r="DC40" s="1158"/>
      <c r="DD40" s="1158"/>
      <c r="DE40" s="1158"/>
      <c r="DF40" s="1158"/>
      <c r="DG40" s="1158"/>
      <c r="DH40" s="1158"/>
      <c r="DI40" s="1158"/>
      <c r="DJ40" s="1158"/>
      <c r="DK40" s="1158"/>
      <c r="DL40" s="1158"/>
      <c r="DM40" s="1158"/>
      <c r="DN40" s="1158"/>
      <c r="DO40" s="1158"/>
      <c r="DP40" s="1158"/>
      <c r="DQ40" s="1158"/>
      <c r="DR40" s="1158"/>
      <c r="DS40" s="1158"/>
      <c r="DT40" s="1158"/>
      <c r="DU40" s="1158"/>
      <c r="DV40" s="1158"/>
      <c r="DW40" s="1158"/>
      <c r="DX40" s="1158"/>
      <c r="DY40" s="1158"/>
      <c r="DZ40" s="1158"/>
      <c r="EA40" s="1158"/>
      <c r="EB40" s="1158"/>
      <c r="EC40" s="1158"/>
      <c r="ED40" s="1158"/>
      <c r="EE40" s="1158"/>
      <c r="EF40" s="1158"/>
      <c r="EG40" s="1158"/>
      <c r="EH40" s="1158"/>
      <c r="EI40" s="1158"/>
      <c r="EJ40" s="1158"/>
      <c r="EK40" s="1158"/>
      <c r="EL40" s="1158"/>
      <c r="EM40" s="1158"/>
      <c r="EN40" s="1158"/>
      <c r="EO40" s="1158"/>
      <c r="EP40" s="1158"/>
      <c r="EQ40" s="1158"/>
      <c r="ER40" s="1158"/>
      <c r="ES40" s="1158"/>
      <c r="ET40" s="1158"/>
      <c r="EU40" s="1158"/>
      <c r="EV40" s="1158"/>
      <c r="EW40" s="1158"/>
      <c r="EX40" s="1158"/>
      <c r="EY40" s="1158"/>
      <c r="EZ40" s="1158"/>
      <c r="FA40" s="1158"/>
      <c r="FB40" s="1158"/>
      <c r="FC40" s="1158"/>
      <c r="FD40" s="1158"/>
      <c r="FE40" s="1158"/>
      <c r="FF40" s="1158"/>
      <c r="FG40" s="1158"/>
      <c r="FH40" s="1158"/>
      <c r="FI40" s="1158"/>
      <c r="FJ40" s="1158"/>
      <c r="FK40" s="1158"/>
      <c r="FL40" s="1158"/>
      <c r="FM40" s="1158"/>
      <c r="FN40" s="1158"/>
      <c r="FO40" s="1158"/>
      <c r="FP40" s="1158"/>
      <c r="FQ40" s="1158"/>
      <c r="FR40" s="1158"/>
      <c r="FS40" s="1158"/>
      <c r="FT40" s="1158"/>
      <c r="FU40" s="1158"/>
      <c r="FV40" s="1158"/>
      <c r="FW40" s="1158"/>
      <c r="FX40" s="1158"/>
      <c r="FY40" s="1158"/>
      <c r="FZ40" s="1158"/>
      <c r="GA40" s="1158"/>
      <c r="GB40" s="1158"/>
      <c r="GC40" s="1158"/>
      <c r="GD40" s="1158"/>
      <c r="GE40" s="1158"/>
      <c r="GF40" s="1158"/>
      <c r="GG40" s="1158"/>
      <c r="GH40" s="1158"/>
      <c r="GI40" s="1158"/>
      <c r="GJ40" s="1158"/>
      <c r="GK40" s="1158"/>
      <c r="GL40" s="1158"/>
      <c r="GM40" s="1158"/>
      <c r="GN40" s="1158"/>
      <c r="GO40" s="1158"/>
      <c r="GP40" s="1158"/>
      <c r="GQ40" s="1158"/>
      <c r="GR40" s="1158"/>
      <c r="GS40" s="1158"/>
      <c r="GT40" s="1158"/>
      <c r="GU40" s="1158"/>
      <c r="GV40" s="1158"/>
      <c r="GW40" s="1158"/>
      <c r="GX40" s="1158"/>
      <c r="GY40" s="1158"/>
      <c r="GZ40" s="1158"/>
      <c r="HA40" s="1158"/>
      <c r="HB40" s="1158"/>
      <c r="HC40" s="1158"/>
      <c r="HD40" s="1158"/>
      <c r="HE40" s="1158"/>
      <c r="HF40" s="1158"/>
      <c r="HG40" s="1158"/>
      <c r="HH40" s="1158"/>
      <c r="HI40" s="1158"/>
      <c r="HJ40" s="1158"/>
      <c r="HK40" s="1158"/>
      <c r="HL40" s="1158"/>
      <c r="HM40" s="1158"/>
      <c r="HN40" s="1158"/>
      <c r="HO40" s="1158"/>
      <c r="HP40" s="1158"/>
      <c r="HQ40" s="1158"/>
      <c r="HR40" s="1158"/>
      <c r="HS40" s="1158"/>
      <c r="HT40" s="1158"/>
      <c r="HU40" s="1158"/>
      <c r="HV40" s="1158"/>
      <c r="HW40" s="1158"/>
      <c r="HX40" s="1158"/>
      <c r="HY40" s="1158"/>
      <c r="HZ40" s="1158"/>
      <c r="IA40" s="1158"/>
      <c r="IB40" s="1158"/>
      <c r="IC40" s="1158"/>
      <c r="ID40" s="1158"/>
      <c r="IE40" s="1158"/>
      <c r="IF40" s="1158"/>
      <c r="IG40" s="1158"/>
      <c r="IH40" s="1158"/>
      <c r="II40" s="1158"/>
      <c r="IJ40" s="1158"/>
      <c r="IK40" s="1158"/>
      <c r="IL40" s="1158"/>
      <c r="IM40" s="1158"/>
      <c r="IN40" s="1158"/>
      <c r="IO40" s="1158"/>
      <c r="IP40" s="1158"/>
      <c r="IQ40" s="1158"/>
      <c r="IR40" s="1158"/>
      <c r="IS40" s="1158"/>
      <c r="IT40" s="1158"/>
      <c r="IU40" s="1158"/>
      <c r="IV40" s="1158"/>
      <c r="IW40" s="1158"/>
      <c r="IX40" s="1158"/>
      <c r="IY40" s="1158"/>
      <c r="IZ40" s="1158"/>
      <c r="JA40" s="1158"/>
      <c r="JB40" s="1158"/>
      <c r="JC40" s="1158"/>
      <c r="JD40" s="1158"/>
      <c r="JE40" s="1158"/>
      <c r="JF40" s="1158"/>
      <c r="JG40" s="1158"/>
      <c r="JH40" s="1158"/>
      <c r="JI40" s="1158"/>
      <c r="JJ40" s="1158"/>
      <c r="JK40" s="1158"/>
      <c r="JL40" s="1158"/>
      <c r="JM40" s="1158"/>
      <c r="JN40" s="1158"/>
      <c r="JO40" s="1158"/>
      <c r="JP40" s="1158"/>
      <c r="JQ40" s="1158"/>
      <c r="JR40" s="1158"/>
      <c r="JS40" s="1158"/>
      <c r="JT40" s="1158"/>
      <c r="JU40" s="1158"/>
      <c r="JV40" s="1158"/>
      <c r="JW40" s="1158"/>
      <c r="JX40" s="1158"/>
      <c r="JY40" s="1158"/>
      <c r="JZ40" s="1158"/>
      <c r="KA40" s="1158"/>
      <c r="KB40" s="1158"/>
      <c r="KC40" s="1158"/>
      <c r="KD40" s="1158"/>
      <c r="KE40" s="1158"/>
      <c r="KF40" s="1158"/>
      <c r="KG40" s="1158"/>
      <c r="KH40" s="1158"/>
      <c r="KI40" s="1158"/>
      <c r="KJ40" s="1158"/>
      <c r="KK40" s="1158"/>
      <c r="KL40" s="1158"/>
      <c r="KM40" s="1158"/>
      <c r="KN40" s="1158"/>
      <c r="KO40" s="1158"/>
      <c r="KP40" s="1158"/>
      <c r="KQ40" s="1158"/>
      <c r="KR40" s="1158"/>
      <c r="KS40" s="1158"/>
      <c r="KT40" s="1158"/>
      <c r="KU40" s="1158"/>
      <c r="KV40" s="1158"/>
      <c r="KW40" s="1158"/>
      <c r="KX40" s="1158"/>
      <c r="KY40" s="1158"/>
      <c r="KZ40" s="1158"/>
      <c r="LA40" s="1158"/>
      <c r="LB40" s="1158"/>
      <c r="LC40" s="1158"/>
      <c r="LD40" s="1158"/>
      <c r="LE40" s="1158"/>
      <c r="LF40" s="1158"/>
      <c r="LG40" s="1158"/>
      <c r="LH40" s="1158"/>
      <c r="LI40" s="1158"/>
      <c r="LJ40" s="1158"/>
      <c r="LK40" s="1158"/>
      <c r="LL40" s="1158"/>
      <c r="LM40" s="1158"/>
      <c r="LN40" s="1158"/>
      <c r="LO40" s="1158"/>
      <c r="LP40" s="1158"/>
      <c r="LQ40" s="1158"/>
      <c r="LR40" s="1158"/>
      <c r="LS40" s="1158"/>
      <c r="LT40" s="1158"/>
      <c r="LU40" s="1158"/>
      <c r="LV40" s="1158"/>
      <c r="LW40" s="1158"/>
      <c r="LX40" s="1158"/>
      <c r="LY40" s="1158"/>
      <c r="LZ40" s="1158"/>
      <c r="MA40" s="1158"/>
      <c r="MB40" s="1158"/>
      <c r="MC40" s="1158"/>
      <c r="MD40" s="1158"/>
      <c r="ME40" s="1158"/>
      <c r="MF40" s="1158"/>
      <c r="MG40" s="1158"/>
      <c r="MH40" s="1158"/>
      <c r="MI40" s="1158"/>
      <c r="MJ40" s="1158"/>
      <c r="MK40" s="1158"/>
      <c r="ML40" s="1158"/>
      <c r="MM40" s="1158"/>
      <c r="MN40" s="1158"/>
      <c r="MO40" s="1158"/>
      <c r="MP40" s="1158"/>
      <c r="MQ40" s="1158"/>
      <c r="MR40" s="1158"/>
      <c r="MS40" s="1158"/>
      <c r="MT40" s="1158"/>
      <c r="MU40" s="1158"/>
      <c r="MV40" s="1158"/>
      <c r="MW40" s="1158"/>
      <c r="MX40" s="1158"/>
      <c r="MY40" s="1158"/>
      <c r="MZ40" s="1158"/>
      <c r="NA40" s="1158"/>
      <c r="NB40" s="1158"/>
      <c r="NC40" s="1158"/>
      <c r="ND40" s="1158"/>
      <c r="NE40" s="1158"/>
      <c r="NF40" s="1158"/>
      <c r="NG40" s="1158"/>
      <c r="NH40" s="1158"/>
      <c r="NI40" s="1158"/>
      <c r="NJ40" s="1158"/>
      <c r="NK40" s="1158"/>
      <c r="NL40" s="1158"/>
      <c r="NM40" s="1158"/>
      <c r="NN40" s="1158"/>
      <c r="NO40" s="1158"/>
      <c r="NP40" s="1158"/>
      <c r="NQ40" s="1158"/>
      <c r="NR40" s="1158"/>
      <c r="NS40" s="1158"/>
      <c r="NT40" s="1158"/>
      <c r="NU40" s="1158"/>
      <c r="NV40" s="1158"/>
      <c r="NW40" s="1158"/>
      <c r="NX40" s="1158"/>
      <c r="NY40" s="1158"/>
      <c r="NZ40" s="1158"/>
      <c r="OA40" s="1158"/>
      <c r="OB40" s="1158"/>
      <c r="OC40" s="1158"/>
      <c r="OD40" s="1158"/>
      <c r="OE40" s="1158"/>
      <c r="OF40" s="1158"/>
      <c r="OG40" s="1158"/>
      <c r="OH40" s="1158"/>
      <c r="OI40" s="1158"/>
      <c r="OJ40" s="1158"/>
      <c r="OK40" s="1158"/>
      <c r="OL40" s="1158"/>
      <c r="OM40" s="1158"/>
      <c r="ON40" s="1158"/>
      <c r="OO40" s="1158"/>
      <c r="OP40" s="1158"/>
      <c r="OQ40" s="1158"/>
      <c r="OR40" s="1158"/>
      <c r="OS40" s="1158"/>
      <c r="OT40" s="1158"/>
      <c r="OU40" s="1158"/>
      <c r="OV40" s="1158"/>
      <c r="OW40" s="1158"/>
      <c r="OX40" s="1158"/>
      <c r="OY40" s="1158"/>
      <c r="OZ40" s="1158"/>
      <c r="PA40" s="1158"/>
      <c r="PB40" s="1158"/>
      <c r="PC40" s="1158"/>
      <c r="PD40" s="1158"/>
      <c r="PE40" s="1158"/>
      <c r="PF40" s="1158"/>
      <c r="PG40" s="1158"/>
      <c r="PH40" s="1158"/>
      <c r="PI40" s="1158"/>
      <c r="PJ40" s="1158"/>
      <c r="PK40" s="1158"/>
    </row>
    <row r="41" spans="1:427" s="1150" customFormat="1" ht="15" customHeight="1" x14ac:dyDescent="0.35">
      <c r="A41" s="1182" t="s">
        <v>3201</v>
      </c>
      <c r="B41" s="1182">
        <f t="shared" ca="1" si="1"/>
        <v>5960</v>
      </c>
      <c r="C41" s="1182" t="s">
        <v>3380</v>
      </c>
      <c r="D41" s="1182" t="s">
        <v>3381</v>
      </c>
      <c r="E41" s="1151">
        <v>2016</v>
      </c>
      <c r="F41" s="1183">
        <f t="shared" ca="1" si="2"/>
        <v>110</v>
      </c>
      <c r="G41" s="1149">
        <f t="shared" ca="1" si="3"/>
        <v>5958</v>
      </c>
      <c r="H41" s="1147">
        <v>60.5</v>
      </c>
      <c r="I41" s="1152">
        <f>Einstellungen!$E$11</f>
        <v>365</v>
      </c>
      <c r="J41" s="1152" t="s">
        <v>11</v>
      </c>
      <c r="K41" s="1152" t="s">
        <v>578</v>
      </c>
      <c r="L41" s="1152" t="s">
        <v>578</v>
      </c>
      <c r="M41" s="1152" t="s">
        <v>578</v>
      </c>
      <c r="N41" s="1152" t="s">
        <v>578</v>
      </c>
      <c r="O41" s="1152" t="s">
        <v>578</v>
      </c>
      <c r="P41" s="1152" t="s">
        <v>578</v>
      </c>
      <c r="Q41" s="1152" t="s">
        <v>578</v>
      </c>
      <c r="R41" s="1152" t="s">
        <v>578</v>
      </c>
      <c r="S41" s="1152" t="s">
        <v>578</v>
      </c>
      <c r="T41" s="1152" t="s">
        <v>578</v>
      </c>
      <c r="U41" s="1152" t="s">
        <v>578</v>
      </c>
      <c r="V41" s="1152" t="s">
        <v>700</v>
      </c>
      <c r="W41" s="1152" t="str">
        <f t="shared" si="4"/>
        <v>Heim 40  - Musterort</v>
      </c>
      <c r="X41" s="1147">
        <v>60.5</v>
      </c>
      <c r="AM41" s="1158"/>
      <c r="AN41" s="1158"/>
      <c r="AO41" s="1158"/>
      <c r="AP41" s="1158"/>
      <c r="AQ41" s="1158"/>
      <c r="AR41" s="1158"/>
      <c r="AS41" s="1158"/>
      <c r="AT41" s="1158"/>
      <c r="AU41" s="1158"/>
      <c r="AV41" s="1158"/>
      <c r="AW41" s="1158"/>
      <c r="AX41" s="1155">
        <v>60</v>
      </c>
      <c r="AY41" s="1158"/>
      <c r="AZ41" s="1156">
        <f t="shared" ca="1" si="5"/>
        <v>-50</v>
      </c>
      <c r="BA41" s="1158"/>
      <c r="BB41" s="1158"/>
      <c r="BC41" s="1158"/>
      <c r="BD41" s="1158"/>
      <c r="BE41" s="1158"/>
      <c r="BF41" s="1158"/>
      <c r="BG41" s="1158"/>
      <c r="BH41" s="1158"/>
      <c r="BI41" s="1158"/>
      <c r="BJ41" s="1158"/>
      <c r="BK41" s="1158"/>
      <c r="BL41" s="1158"/>
      <c r="BM41" s="1158"/>
      <c r="BN41" s="1158"/>
      <c r="BO41" s="1158"/>
      <c r="BP41" s="1158"/>
      <c r="BQ41" s="1158"/>
      <c r="BR41" s="1158"/>
      <c r="BS41" s="1158"/>
      <c r="BT41" s="1158"/>
      <c r="BU41" s="1158"/>
      <c r="BV41" s="1158"/>
      <c r="BW41" s="1158"/>
      <c r="BX41" s="1158"/>
      <c r="BY41" s="1158"/>
      <c r="BZ41" s="1158"/>
      <c r="CA41" s="1158"/>
      <c r="CB41" s="1158"/>
      <c r="CC41" s="1158"/>
      <c r="CD41" s="1158"/>
      <c r="CE41" s="1158"/>
      <c r="CF41" s="1158"/>
      <c r="CG41" s="1158"/>
      <c r="CH41" s="1158"/>
      <c r="CI41" s="1158"/>
      <c r="CJ41" s="1158"/>
      <c r="CK41" s="1158"/>
      <c r="CL41" s="1158"/>
      <c r="CM41" s="1158"/>
      <c r="CN41" s="1158"/>
      <c r="CO41" s="1158"/>
      <c r="CP41" s="1158"/>
      <c r="CQ41" s="1158"/>
      <c r="CR41" s="1158"/>
      <c r="CS41" s="1158"/>
      <c r="CT41" s="1158"/>
      <c r="CU41" s="1158"/>
      <c r="CV41" s="1158"/>
      <c r="CW41" s="1158"/>
      <c r="CX41" s="1158"/>
      <c r="CY41" s="1158"/>
      <c r="CZ41" s="1158"/>
      <c r="DA41" s="1158"/>
      <c r="DB41" s="1158"/>
      <c r="DC41" s="1158"/>
      <c r="DD41" s="1158"/>
      <c r="DE41" s="1158"/>
      <c r="DF41" s="1158"/>
      <c r="DG41" s="1158"/>
      <c r="DH41" s="1158"/>
      <c r="DI41" s="1158"/>
      <c r="DJ41" s="1158"/>
      <c r="DK41" s="1158"/>
      <c r="DL41" s="1158"/>
      <c r="DM41" s="1158"/>
      <c r="DN41" s="1158"/>
      <c r="DO41" s="1158"/>
      <c r="DP41" s="1158"/>
      <c r="DQ41" s="1158"/>
      <c r="DR41" s="1158"/>
      <c r="DS41" s="1158"/>
      <c r="DT41" s="1158"/>
      <c r="DU41" s="1158"/>
      <c r="DV41" s="1158"/>
      <c r="DW41" s="1158"/>
      <c r="DX41" s="1158"/>
      <c r="DY41" s="1158"/>
      <c r="DZ41" s="1158"/>
      <c r="EA41" s="1158"/>
      <c r="EB41" s="1158"/>
      <c r="EC41" s="1158"/>
      <c r="ED41" s="1158"/>
      <c r="EE41" s="1158"/>
      <c r="EF41" s="1158"/>
      <c r="EG41" s="1158"/>
      <c r="EH41" s="1158"/>
      <c r="EI41" s="1158"/>
      <c r="EJ41" s="1158"/>
      <c r="EK41" s="1158"/>
      <c r="EL41" s="1158"/>
      <c r="EM41" s="1158"/>
      <c r="EN41" s="1158"/>
      <c r="EO41" s="1158"/>
      <c r="EP41" s="1158"/>
      <c r="EQ41" s="1158"/>
      <c r="ER41" s="1158"/>
      <c r="ES41" s="1158"/>
      <c r="ET41" s="1158"/>
      <c r="EU41" s="1158"/>
      <c r="EV41" s="1158"/>
      <c r="EW41" s="1158"/>
      <c r="EX41" s="1158"/>
      <c r="EY41" s="1158"/>
      <c r="EZ41" s="1158"/>
      <c r="FA41" s="1158"/>
      <c r="FB41" s="1158"/>
      <c r="FC41" s="1158"/>
      <c r="FD41" s="1158"/>
      <c r="FE41" s="1158"/>
      <c r="FF41" s="1158"/>
      <c r="FG41" s="1158"/>
      <c r="FH41" s="1158"/>
      <c r="FI41" s="1158"/>
      <c r="FJ41" s="1158"/>
      <c r="FK41" s="1158"/>
      <c r="FL41" s="1158"/>
      <c r="FM41" s="1158"/>
      <c r="FN41" s="1158"/>
      <c r="FO41" s="1158"/>
      <c r="FP41" s="1158"/>
      <c r="FQ41" s="1158"/>
      <c r="FR41" s="1158"/>
      <c r="FS41" s="1158"/>
      <c r="FT41" s="1158"/>
      <c r="FU41" s="1158"/>
      <c r="FV41" s="1158"/>
      <c r="FW41" s="1158"/>
      <c r="FX41" s="1158"/>
      <c r="FY41" s="1158"/>
      <c r="FZ41" s="1158"/>
      <c r="GA41" s="1158"/>
      <c r="GB41" s="1158"/>
      <c r="GC41" s="1158"/>
      <c r="GD41" s="1158"/>
      <c r="GE41" s="1158"/>
      <c r="GF41" s="1158"/>
      <c r="GG41" s="1158"/>
      <c r="GH41" s="1158"/>
      <c r="GI41" s="1158"/>
      <c r="GJ41" s="1158"/>
      <c r="GK41" s="1158"/>
      <c r="GL41" s="1158"/>
      <c r="GM41" s="1158"/>
      <c r="GN41" s="1158"/>
      <c r="GO41" s="1158"/>
      <c r="GP41" s="1158"/>
      <c r="GQ41" s="1158"/>
      <c r="GR41" s="1158"/>
      <c r="GS41" s="1158"/>
      <c r="GT41" s="1158"/>
      <c r="GU41" s="1158"/>
      <c r="GV41" s="1158"/>
      <c r="GW41" s="1158"/>
      <c r="GX41" s="1158"/>
      <c r="GY41" s="1158"/>
      <c r="GZ41" s="1158"/>
      <c r="HA41" s="1158"/>
      <c r="HB41" s="1158"/>
      <c r="HC41" s="1158"/>
      <c r="HD41" s="1158"/>
      <c r="HE41" s="1158"/>
      <c r="HF41" s="1158"/>
      <c r="HG41" s="1158"/>
      <c r="HH41" s="1158"/>
      <c r="HI41" s="1158"/>
      <c r="HJ41" s="1158"/>
      <c r="HK41" s="1158"/>
      <c r="HL41" s="1158"/>
      <c r="HM41" s="1158"/>
      <c r="HN41" s="1158"/>
      <c r="HO41" s="1158"/>
      <c r="HP41" s="1158"/>
      <c r="HQ41" s="1158"/>
      <c r="HR41" s="1158"/>
      <c r="HS41" s="1158"/>
      <c r="HT41" s="1158"/>
      <c r="HU41" s="1158"/>
      <c r="HV41" s="1158"/>
      <c r="HW41" s="1158"/>
      <c r="HX41" s="1158"/>
      <c r="HY41" s="1158"/>
      <c r="HZ41" s="1158"/>
      <c r="IA41" s="1158"/>
      <c r="IB41" s="1158"/>
      <c r="IC41" s="1158"/>
      <c r="ID41" s="1158"/>
      <c r="IE41" s="1158"/>
      <c r="IF41" s="1158"/>
      <c r="IG41" s="1158"/>
      <c r="IH41" s="1158"/>
      <c r="II41" s="1158"/>
      <c r="IJ41" s="1158"/>
      <c r="IK41" s="1158"/>
      <c r="IL41" s="1158"/>
      <c r="IM41" s="1158"/>
      <c r="IN41" s="1158"/>
      <c r="IO41" s="1158"/>
      <c r="IP41" s="1158"/>
      <c r="IQ41" s="1158"/>
      <c r="IR41" s="1158"/>
      <c r="IS41" s="1158"/>
      <c r="IT41" s="1158"/>
      <c r="IU41" s="1158"/>
      <c r="IV41" s="1158"/>
      <c r="IW41" s="1158"/>
      <c r="IX41" s="1158"/>
      <c r="IY41" s="1158"/>
      <c r="IZ41" s="1158"/>
      <c r="JA41" s="1158"/>
      <c r="JB41" s="1158"/>
      <c r="JC41" s="1158"/>
      <c r="JD41" s="1158"/>
      <c r="JE41" s="1158"/>
      <c r="JF41" s="1158"/>
      <c r="JG41" s="1158"/>
      <c r="JH41" s="1158"/>
      <c r="JI41" s="1158"/>
      <c r="JJ41" s="1158"/>
      <c r="JK41" s="1158"/>
      <c r="JL41" s="1158"/>
      <c r="JM41" s="1158"/>
      <c r="JN41" s="1158"/>
      <c r="JO41" s="1158"/>
      <c r="JP41" s="1158"/>
      <c r="JQ41" s="1158"/>
      <c r="JR41" s="1158"/>
      <c r="JS41" s="1158"/>
      <c r="JT41" s="1158"/>
      <c r="JU41" s="1158"/>
      <c r="JV41" s="1158"/>
      <c r="JW41" s="1158"/>
      <c r="JX41" s="1158"/>
      <c r="JY41" s="1158"/>
      <c r="JZ41" s="1158"/>
      <c r="KA41" s="1158"/>
      <c r="KB41" s="1158"/>
      <c r="KC41" s="1158"/>
      <c r="KD41" s="1158"/>
      <c r="KE41" s="1158"/>
      <c r="KF41" s="1158"/>
      <c r="KG41" s="1158"/>
      <c r="KH41" s="1158"/>
      <c r="KI41" s="1158"/>
      <c r="KJ41" s="1158"/>
      <c r="KK41" s="1158"/>
      <c r="KL41" s="1158"/>
      <c r="KM41" s="1158"/>
      <c r="KN41" s="1158"/>
      <c r="KO41" s="1158"/>
      <c r="KP41" s="1158"/>
      <c r="KQ41" s="1158"/>
      <c r="KR41" s="1158"/>
      <c r="KS41" s="1158"/>
      <c r="KT41" s="1158"/>
      <c r="KU41" s="1158"/>
      <c r="KV41" s="1158"/>
      <c r="KW41" s="1158"/>
      <c r="KX41" s="1158"/>
      <c r="KY41" s="1158"/>
      <c r="KZ41" s="1158"/>
      <c r="LA41" s="1158"/>
      <c r="LB41" s="1158"/>
      <c r="LC41" s="1158"/>
      <c r="LD41" s="1158"/>
      <c r="LE41" s="1158"/>
      <c r="LF41" s="1158"/>
      <c r="LG41" s="1158"/>
      <c r="LH41" s="1158"/>
      <c r="LI41" s="1158"/>
      <c r="LJ41" s="1158"/>
      <c r="LK41" s="1158"/>
      <c r="LL41" s="1158"/>
      <c r="LM41" s="1158"/>
      <c r="LN41" s="1158"/>
      <c r="LO41" s="1158"/>
      <c r="LP41" s="1158"/>
      <c r="LQ41" s="1158"/>
      <c r="LR41" s="1158"/>
      <c r="LS41" s="1158"/>
      <c r="LT41" s="1158"/>
      <c r="LU41" s="1158"/>
      <c r="LV41" s="1158"/>
      <c r="LW41" s="1158"/>
      <c r="LX41" s="1158"/>
      <c r="LY41" s="1158"/>
      <c r="LZ41" s="1158"/>
      <c r="MA41" s="1158"/>
      <c r="MB41" s="1158"/>
      <c r="MC41" s="1158"/>
      <c r="MD41" s="1158"/>
      <c r="ME41" s="1158"/>
      <c r="MF41" s="1158"/>
      <c r="MG41" s="1158"/>
      <c r="MH41" s="1158"/>
      <c r="MI41" s="1158"/>
      <c r="MJ41" s="1158"/>
      <c r="MK41" s="1158"/>
      <c r="ML41" s="1158"/>
      <c r="MM41" s="1158"/>
      <c r="MN41" s="1158"/>
      <c r="MO41" s="1158"/>
      <c r="MP41" s="1158"/>
      <c r="MQ41" s="1158"/>
      <c r="MR41" s="1158"/>
      <c r="MS41" s="1158"/>
      <c r="MT41" s="1158"/>
      <c r="MU41" s="1158"/>
      <c r="MV41" s="1158"/>
      <c r="MW41" s="1158"/>
      <c r="MX41" s="1158"/>
      <c r="MY41" s="1158"/>
      <c r="MZ41" s="1158"/>
      <c r="NA41" s="1158"/>
      <c r="NB41" s="1158"/>
      <c r="NC41" s="1158"/>
      <c r="ND41" s="1158"/>
      <c r="NE41" s="1158"/>
      <c r="NF41" s="1158"/>
      <c r="NG41" s="1158"/>
      <c r="NH41" s="1158"/>
      <c r="NI41" s="1158"/>
      <c r="NJ41" s="1158"/>
      <c r="NK41" s="1158"/>
      <c r="NL41" s="1158"/>
      <c r="NM41" s="1158"/>
      <c r="NN41" s="1158"/>
      <c r="NO41" s="1158"/>
      <c r="NP41" s="1158"/>
      <c r="NQ41" s="1158"/>
      <c r="NR41" s="1158"/>
      <c r="NS41" s="1158"/>
      <c r="NT41" s="1158"/>
      <c r="NU41" s="1158"/>
      <c r="NV41" s="1158"/>
      <c r="NW41" s="1158"/>
      <c r="NX41" s="1158"/>
      <c r="NY41" s="1158"/>
      <c r="NZ41" s="1158"/>
      <c r="OA41" s="1158"/>
      <c r="OB41" s="1158"/>
      <c r="OC41" s="1158"/>
      <c r="OD41" s="1158"/>
      <c r="OE41" s="1158"/>
      <c r="OF41" s="1158"/>
      <c r="OG41" s="1158"/>
      <c r="OH41" s="1158"/>
      <c r="OI41" s="1158"/>
      <c r="OJ41" s="1158"/>
      <c r="OK41" s="1158"/>
      <c r="OL41" s="1158"/>
      <c r="OM41" s="1158"/>
      <c r="ON41" s="1158"/>
      <c r="OO41" s="1158"/>
      <c r="OP41" s="1158"/>
      <c r="OQ41" s="1158"/>
      <c r="OR41" s="1158"/>
      <c r="OS41" s="1158"/>
      <c r="OT41" s="1158"/>
      <c r="OU41" s="1158"/>
      <c r="OV41" s="1158"/>
      <c r="OW41" s="1158"/>
      <c r="OX41" s="1158"/>
      <c r="OY41" s="1158"/>
      <c r="OZ41" s="1158"/>
      <c r="PA41" s="1158"/>
      <c r="PB41" s="1158"/>
      <c r="PC41" s="1158"/>
      <c r="PD41" s="1158"/>
      <c r="PE41" s="1158"/>
      <c r="PF41" s="1158"/>
      <c r="PG41" s="1158"/>
      <c r="PH41" s="1158"/>
      <c r="PI41" s="1158"/>
      <c r="PJ41" s="1158"/>
      <c r="PK41" s="1158"/>
    </row>
    <row r="42" spans="1:427" s="1150" customFormat="1" ht="15" customHeight="1" x14ac:dyDescent="0.35">
      <c r="A42" s="1182" t="s">
        <v>3202</v>
      </c>
      <c r="B42" s="1182">
        <f t="shared" ca="1" si="1"/>
        <v>4596</v>
      </c>
      <c r="C42" s="1182" t="s">
        <v>3380</v>
      </c>
      <c r="D42" s="1182" t="s">
        <v>3381</v>
      </c>
      <c r="E42" s="1151">
        <v>2016</v>
      </c>
      <c r="F42" s="1183">
        <f t="shared" ca="1" si="2"/>
        <v>236</v>
      </c>
      <c r="G42" s="1149">
        <f t="shared" ca="1" si="3"/>
        <v>7450</v>
      </c>
      <c r="H42" s="1147">
        <v>60.8</v>
      </c>
      <c r="I42" s="1152">
        <f>Einstellungen!$E$11</f>
        <v>365</v>
      </c>
      <c r="J42" s="1152" t="s">
        <v>11</v>
      </c>
      <c r="K42" s="1152" t="s">
        <v>578</v>
      </c>
      <c r="L42" s="1152" t="s">
        <v>578</v>
      </c>
      <c r="M42" s="1152" t="s">
        <v>578</v>
      </c>
      <c r="N42" s="1152" t="s">
        <v>578</v>
      </c>
      <c r="O42" s="1152" t="s">
        <v>578</v>
      </c>
      <c r="P42" s="1152" t="s">
        <v>578</v>
      </c>
      <c r="Q42" s="1152" t="s">
        <v>578</v>
      </c>
      <c r="R42" s="1152" t="s">
        <v>578</v>
      </c>
      <c r="S42" s="1152" t="s">
        <v>578</v>
      </c>
      <c r="T42" s="1152" t="s">
        <v>578</v>
      </c>
      <c r="U42" s="1152" t="s">
        <v>578</v>
      </c>
      <c r="V42" s="1152" t="s">
        <v>700</v>
      </c>
      <c r="W42" s="1152" t="str">
        <f t="shared" si="4"/>
        <v>Heim 41  - Musterort</v>
      </c>
      <c r="X42" s="1147">
        <v>60.8</v>
      </c>
      <c r="AM42" s="1158"/>
      <c r="AN42" s="1158"/>
      <c r="AO42" s="1158"/>
      <c r="AP42" s="1158"/>
      <c r="AQ42" s="1158"/>
      <c r="AR42" s="1158"/>
      <c r="AS42" s="1158"/>
      <c r="AT42" s="1158"/>
      <c r="AU42" s="1158"/>
      <c r="AV42" s="1158"/>
      <c r="AW42" s="1158"/>
      <c r="AX42" s="1155">
        <v>42</v>
      </c>
      <c r="AY42" s="1158"/>
      <c r="AZ42" s="1156">
        <f t="shared" ca="1" si="5"/>
        <v>-194</v>
      </c>
      <c r="BA42" s="1158"/>
      <c r="BB42" s="1158"/>
      <c r="BC42" s="1158"/>
      <c r="BD42" s="1158"/>
      <c r="BE42" s="1158"/>
      <c r="BF42" s="1158"/>
      <c r="BG42" s="1158"/>
      <c r="BH42" s="1158"/>
      <c r="BI42" s="1158"/>
      <c r="BJ42" s="1158"/>
      <c r="BK42" s="1158"/>
      <c r="BL42" s="1158"/>
      <c r="BM42" s="1158"/>
      <c r="BN42" s="1158"/>
      <c r="BO42" s="1158"/>
      <c r="BP42" s="1158"/>
      <c r="BQ42" s="1158"/>
      <c r="BR42" s="1158"/>
      <c r="BS42" s="1158"/>
      <c r="BT42" s="1158"/>
      <c r="BU42" s="1158"/>
      <c r="BV42" s="1158"/>
      <c r="BW42" s="1158"/>
      <c r="BX42" s="1158"/>
      <c r="BY42" s="1158"/>
      <c r="BZ42" s="1158"/>
      <c r="CA42" s="1158"/>
      <c r="CB42" s="1158"/>
      <c r="CC42" s="1158"/>
      <c r="CD42" s="1158"/>
      <c r="CE42" s="1158"/>
      <c r="CF42" s="1158"/>
      <c r="CG42" s="1158"/>
      <c r="CH42" s="1158"/>
      <c r="CI42" s="1158"/>
      <c r="CJ42" s="1158"/>
      <c r="CK42" s="1158"/>
      <c r="CL42" s="1158"/>
      <c r="CM42" s="1158"/>
      <c r="CN42" s="1158"/>
      <c r="CO42" s="1158"/>
      <c r="CP42" s="1158"/>
      <c r="CQ42" s="1158"/>
      <c r="CR42" s="1158"/>
      <c r="CS42" s="1158"/>
      <c r="CT42" s="1158"/>
      <c r="CU42" s="1158"/>
      <c r="CV42" s="1158"/>
      <c r="CW42" s="1158"/>
      <c r="CX42" s="1158"/>
      <c r="CY42" s="1158"/>
      <c r="CZ42" s="1158"/>
      <c r="DA42" s="1158"/>
      <c r="DB42" s="1158"/>
      <c r="DC42" s="1158"/>
      <c r="DD42" s="1158"/>
      <c r="DE42" s="1158"/>
      <c r="DF42" s="1158"/>
      <c r="DG42" s="1158"/>
      <c r="DH42" s="1158"/>
      <c r="DI42" s="1158"/>
      <c r="DJ42" s="1158"/>
      <c r="DK42" s="1158"/>
      <c r="DL42" s="1158"/>
      <c r="DM42" s="1158"/>
      <c r="DN42" s="1158"/>
      <c r="DO42" s="1158"/>
      <c r="DP42" s="1158"/>
      <c r="DQ42" s="1158"/>
      <c r="DR42" s="1158"/>
      <c r="DS42" s="1158"/>
      <c r="DT42" s="1158"/>
      <c r="DU42" s="1158"/>
      <c r="DV42" s="1158"/>
      <c r="DW42" s="1158"/>
      <c r="DX42" s="1158"/>
      <c r="DY42" s="1158"/>
      <c r="DZ42" s="1158"/>
      <c r="EA42" s="1158"/>
      <c r="EB42" s="1158"/>
      <c r="EC42" s="1158"/>
      <c r="ED42" s="1158"/>
      <c r="EE42" s="1158"/>
      <c r="EF42" s="1158"/>
      <c r="EG42" s="1158"/>
      <c r="EH42" s="1158"/>
      <c r="EI42" s="1158"/>
      <c r="EJ42" s="1158"/>
      <c r="EK42" s="1158"/>
      <c r="EL42" s="1158"/>
      <c r="EM42" s="1158"/>
      <c r="EN42" s="1158"/>
      <c r="EO42" s="1158"/>
      <c r="EP42" s="1158"/>
      <c r="EQ42" s="1158"/>
      <c r="ER42" s="1158"/>
      <c r="ES42" s="1158"/>
      <c r="ET42" s="1158"/>
      <c r="EU42" s="1158"/>
      <c r="EV42" s="1158"/>
      <c r="EW42" s="1158"/>
      <c r="EX42" s="1158"/>
      <c r="EY42" s="1158"/>
      <c r="EZ42" s="1158"/>
      <c r="FA42" s="1158"/>
      <c r="FB42" s="1158"/>
      <c r="FC42" s="1158"/>
      <c r="FD42" s="1158"/>
      <c r="FE42" s="1158"/>
      <c r="FF42" s="1158"/>
      <c r="FG42" s="1158"/>
      <c r="FH42" s="1158"/>
      <c r="FI42" s="1158"/>
      <c r="FJ42" s="1158"/>
      <c r="FK42" s="1158"/>
      <c r="FL42" s="1158"/>
      <c r="FM42" s="1158"/>
      <c r="FN42" s="1158"/>
      <c r="FO42" s="1158"/>
      <c r="FP42" s="1158"/>
      <c r="FQ42" s="1158"/>
      <c r="FR42" s="1158"/>
      <c r="FS42" s="1158"/>
      <c r="FT42" s="1158"/>
      <c r="FU42" s="1158"/>
      <c r="FV42" s="1158"/>
      <c r="FW42" s="1158"/>
      <c r="FX42" s="1158"/>
      <c r="FY42" s="1158"/>
      <c r="FZ42" s="1158"/>
      <c r="GA42" s="1158"/>
      <c r="GB42" s="1158"/>
      <c r="GC42" s="1158"/>
      <c r="GD42" s="1158"/>
      <c r="GE42" s="1158"/>
      <c r="GF42" s="1158"/>
      <c r="GG42" s="1158"/>
      <c r="GH42" s="1158"/>
      <c r="GI42" s="1158"/>
      <c r="GJ42" s="1158"/>
      <c r="GK42" s="1158"/>
      <c r="GL42" s="1158"/>
      <c r="GM42" s="1158"/>
      <c r="GN42" s="1158"/>
      <c r="GO42" s="1158"/>
      <c r="GP42" s="1158"/>
      <c r="GQ42" s="1158"/>
      <c r="GR42" s="1158"/>
      <c r="GS42" s="1158"/>
      <c r="GT42" s="1158"/>
      <c r="GU42" s="1158"/>
      <c r="GV42" s="1158"/>
      <c r="GW42" s="1158"/>
      <c r="GX42" s="1158"/>
      <c r="GY42" s="1158"/>
      <c r="GZ42" s="1158"/>
      <c r="HA42" s="1158"/>
      <c r="HB42" s="1158"/>
      <c r="HC42" s="1158"/>
      <c r="HD42" s="1158"/>
      <c r="HE42" s="1158"/>
      <c r="HF42" s="1158"/>
      <c r="HG42" s="1158"/>
      <c r="HH42" s="1158"/>
      <c r="HI42" s="1158"/>
      <c r="HJ42" s="1158"/>
      <c r="HK42" s="1158"/>
      <c r="HL42" s="1158"/>
      <c r="HM42" s="1158"/>
      <c r="HN42" s="1158"/>
      <c r="HO42" s="1158"/>
      <c r="HP42" s="1158"/>
      <c r="HQ42" s="1158"/>
      <c r="HR42" s="1158"/>
      <c r="HS42" s="1158"/>
      <c r="HT42" s="1158"/>
      <c r="HU42" s="1158"/>
      <c r="HV42" s="1158"/>
      <c r="HW42" s="1158"/>
      <c r="HX42" s="1158"/>
      <c r="HY42" s="1158"/>
      <c r="HZ42" s="1158"/>
      <c r="IA42" s="1158"/>
      <c r="IB42" s="1158"/>
      <c r="IC42" s="1158"/>
      <c r="ID42" s="1158"/>
      <c r="IE42" s="1158"/>
      <c r="IF42" s="1158"/>
      <c r="IG42" s="1158"/>
      <c r="IH42" s="1158"/>
      <c r="II42" s="1158"/>
      <c r="IJ42" s="1158"/>
      <c r="IK42" s="1158"/>
      <c r="IL42" s="1158"/>
      <c r="IM42" s="1158"/>
      <c r="IN42" s="1158"/>
      <c r="IO42" s="1158"/>
      <c r="IP42" s="1158"/>
      <c r="IQ42" s="1158"/>
      <c r="IR42" s="1158"/>
      <c r="IS42" s="1158"/>
      <c r="IT42" s="1158"/>
      <c r="IU42" s="1158"/>
      <c r="IV42" s="1158"/>
      <c r="IW42" s="1158"/>
      <c r="IX42" s="1158"/>
      <c r="IY42" s="1158"/>
      <c r="IZ42" s="1158"/>
      <c r="JA42" s="1158"/>
      <c r="JB42" s="1158"/>
      <c r="JC42" s="1158"/>
      <c r="JD42" s="1158"/>
      <c r="JE42" s="1158"/>
      <c r="JF42" s="1158"/>
      <c r="JG42" s="1158"/>
      <c r="JH42" s="1158"/>
      <c r="JI42" s="1158"/>
      <c r="JJ42" s="1158"/>
      <c r="JK42" s="1158"/>
      <c r="JL42" s="1158"/>
      <c r="JM42" s="1158"/>
      <c r="JN42" s="1158"/>
      <c r="JO42" s="1158"/>
      <c r="JP42" s="1158"/>
      <c r="JQ42" s="1158"/>
      <c r="JR42" s="1158"/>
      <c r="JS42" s="1158"/>
      <c r="JT42" s="1158"/>
      <c r="JU42" s="1158"/>
      <c r="JV42" s="1158"/>
      <c r="JW42" s="1158"/>
      <c r="JX42" s="1158"/>
      <c r="JY42" s="1158"/>
      <c r="JZ42" s="1158"/>
      <c r="KA42" s="1158"/>
      <c r="KB42" s="1158"/>
      <c r="KC42" s="1158"/>
      <c r="KD42" s="1158"/>
      <c r="KE42" s="1158"/>
      <c r="KF42" s="1158"/>
      <c r="KG42" s="1158"/>
      <c r="KH42" s="1158"/>
      <c r="KI42" s="1158"/>
      <c r="KJ42" s="1158"/>
      <c r="KK42" s="1158"/>
      <c r="KL42" s="1158"/>
      <c r="KM42" s="1158"/>
      <c r="KN42" s="1158"/>
      <c r="KO42" s="1158"/>
      <c r="KP42" s="1158"/>
      <c r="KQ42" s="1158"/>
      <c r="KR42" s="1158"/>
      <c r="KS42" s="1158"/>
      <c r="KT42" s="1158"/>
      <c r="KU42" s="1158"/>
      <c r="KV42" s="1158"/>
      <c r="KW42" s="1158"/>
      <c r="KX42" s="1158"/>
      <c r="KY42" s="1158"/>
      <c r="KZ42" s="1158"/>
      <c r="LA42" s="1158"/>
      <c r="LB42" s="1158"/>
      <c r="LC42" s="1158"/>
      <c r="LD42" s="1158"/>
      <c r="LE42" s="1158"/>
      <c r="LF42" s="1158"/>
      <c r="LG42" s="1158"/>
      <c r="LH42" s="1158"/>
      <c r="LI42" s="1158"/>
      <c r="LJ42" s="1158"/>
      <c r="LK42" s="1158"/>
      <c r="LL42" s="1158"/>
      <c r="LM42" s="1158"/>
      <c r="LN42" s="1158"/>
      <c r="LO42" s="1158"/>
      <c r="LP42" s="1158"/>
      <c r="LQ42" s="1158"/>
      <c r="LR42" s="1158"/>
      <c r="LS42" s="1158"/>
      <c r="LT42" s="1158"/>
      <c r="LU42" s="1158"/>
      <c r="LV42" s="1158"/>
      <c r="LW42" s="1158"/>
      <c r="LX42" s="1158"/>
      <c r="LY42" s="1158"/>
      <c r="LZ42" s="1158"/>
      <c r="MA42" s="1158"/>
      <c r="MB42" s="1158"/>
      <c r="MC42" s="1158"/>
      <c r="MD42" s="1158"/>
      <c r="ME42" s="1158"/>
      <c r="MF42" s="1158"/>
      <c r="MG42" s="1158"/>
      <c r="MH42" s="1158"/>
      <c r="MI42" s="1158"/>
      <c r="MJ42" s="1158"/>
      <c r="MK42" s="1158"/>
      <c r="ML42" s="1158"/>
      <c r="MM42" s="1158"/>
      <c r="MN42" s="1158"/>
      <c r="MO42" s="1158"/>
      <c r="MP42" s="1158"/>
      <c r="MQ42" s="1158"/>
      <c r="MR42" s="1158"/>
      <c r="MS42" s="1158"/>
      <c r="MT42" s="1158"/>
      <c r="MU42" s="1158"/>
      <c r="MV42" s="1158"/>
      <c r="MW42" s="1158"/>
      <c r="MX42" s="1158"/>
      <c r="MY42" s="1158"/>
      <c r="MZ42" s="1158"/>
      <c r="NA42" s="1158"/>
      <c r="NB42" s="1158"/>
      <c r="NC42" s="1158"/>
      <c r="ND42" s="1158"/>
      <c r="NE42" s="1158"/>
      <c r="NF42" s="1158"/>
      <c r="NG42" s="1158"/>
      <c r="NH42" s="1158"/>
      <c r="NI42" s="1158"/>
      <c r="NJ42" s="1158"/>
      <c r="NK42" s="1158"/>
      <c r="NL42" s="1158"/>
      <c r="NM42" s="1158"/>
      <c r="NN42" s="1158"/>
      <c r="NO42" s="1158"/>
      <c r="NP42" s="1158"/>
      <c r="NQ42" s="1158"/>
      <c r="NR42" s="1158"/>
      <c r="NS42" s="1158"/>
      <c r="NT42" s="1158"/>
      <c r="NU42" s="1158"/>
      <c r="NV42" s="1158"/>
      <c r="NW42" s="1158"/>
      <c r="NX42" s="1158"/>
      <c r="NY42" s="1158"/>
      <c r="NZ42" s="1158"/>
      <c r="OA42" s="1158"/>
      <c r="OB42" s="1158"/>
      <c r="OC42" s="1158"/>
      <c r="OD42" s="1158"/>
      <c r="OE42" s="1158"/>
      <c r="OF42" s="1158"/>
      <c r="OG42" s="1158"/>
      <c r="OH42" s="1158"/>
      <c r="OI42" s="1158"/>
      <c r="OJ42" s="1158"/>
      <c r="OK42" s="1158"/>
      <c r="OL42" s="1158"/>
      <c r="OM42" s="1158"/>
      <c r="ON42" s="1158"/>
      <c r="OO42" s="1158"/>
      <c r="OP42" s="1158"/>
      <c r="OQ42" s="1158"/>
      <c r="OR42" s="1158"/>
      <c r="OS42" s="1158"/>
      <c r="OT42" s="1158"/>
      <c r="OU42" s="1158"/>
      <c r="OV42" s="1158"/>
      <c r="OW42" s="1158"/>
      <c r="OX42" s="1158"/>
      <c r="OY42" s="1158"/>
      <c r="OZ42" s="1158"/>
      <c r="PA42" s="1158"/>
      <c r="PB42" s="1158"/>
      <c r="PC42" s="1158"/>
      <c r="PD42" s="1158"/>
      <c r="PE42" s="1158"/>
      <c r="PF42" s="1158"/>
      <c r="PG42" s="1158"/>
      <c r="PH42" s="1158"/>
      <c r="PI42" s="1158"/>
      <c r="PJ42" s="1158"/>
      <c r="PK42" s="1158"/>
    </row>
    <row r="43" spans="1:427" s="1150" customFormat="1" ht="15" customHeight="1" x14ac:dyDescent="0.35">
      <c r="A43" s="1182" t="s">
        <v>3203</v>
      </c>
      <c r="B43" s="1182">
        <f t="shared" ca="1" si="1"/>
        <v>9443</v>
      </c>
      <c r="C43" s="1182" t="s">
        <v>3380</v>
      </c>
      <c r="D43" s="1182" t="s">
        <v>3381</v>
      </c>
      <c r="E43" s="1151">
        <v>2016</v>
      </c>
      <c r="F43" s="1183">
        <f t="shared" ca="1" si="2"/>
        <v>129</v>
      </c>
      <c r="G43" s="1149">
        <f t="shared" ca="1" si="3"/>
        <v>7467</v>
      </c>
      <c r="H43" s="1147">
        <v>60.14</v>
      </c>
      <c r="I43" s="1152">
        <f>Einstellungen!$E$11</f>
        <v>365</v>
      </c>
      <c r="J43" s="1152" t="s">
        <v>11</v>
      </c>
      <c r="K43" s="1152" t="s">
        <v>578</v>
      </c>
      <c r="L43" s="1152" t="s">
        <v>578</v>
      </c>
      <c r="M43" s="1152" t="s">
        <v>578</v>
      </c>
      <c r="N43" s="1152" t="s">
        <v>578</v>
      </c>
      <c r="O43" s="1152" t="s">
        <v>578</v>
      </c>
      <c r="P43" s="1152" t="s">
        <v>578</v>
      </c>
      <c r="Q43" s="1152" t="s">
        <v>578</v>
      </c>
      <c r="R43" s="1152" t="s">
        <v>578</v>
      </c>
      <c r="S43" s="1152" t="s">
        <v>578</v>
      </c>
      <c r="T43" s="1152" t="s">
        <v>578</v>
      </c>
      <c r="U43" s="1152" t="s">
        <v>578</v>
      </c>
      <c r="V43" s="1152" t="s">
        <v>700</v>
      </c>
      <c r="W43" s="1152" t="str">
        <f t="shared" si="4"/>
        <v>Heim 42  - Musterort</v>
      </c>
      <c r="X43" s="1147">
        <v>60.14</v>
      </c>
      <c r="AM43" s="1158"/>
      <c r="AN43" s="1158"/>
      <c r="AO43" s="1158"/>
      <c r="AP43" s="1158"/>
      <c r="AQ43" s="1158"/>
      <c r="AR43" s="1158"/>
      <c r="AS43" s="1158"/>
      <c r="AT43" s="1158"/>
      <c r="AU43" s="1158"/>
      <c r="AV43" s="1158"/>
      <c r="AW43" s="1158"/>
      <c r="AX43" s="1155">
        <v>72</v>
      </c>
      <c r="AY43" s="1158"/>
      <c r="AZ43" s="1156">
        <f t="shared" ca="1" si="5"/>
        <v>-57</v>
      </c>
      <c r="BA43" s="1158"/>
      <c r="BB43" s="1158"/>
      <c r="BC43" s="1158"/>
      <c r="BD43" s="1158"/>
      <c r="BE43" s="1158"/>
      <c r="BF43" s="1158"/>
      <c r="BG43" s="1158"/>
      <c r="BH43" s="1158"/>
      <c r="BI43" s="1158"/>
      <c r="BJ43" s="1158"/>
      <c r="BK43" s="1158"/>
      <c r="BL43" s="1158"/>
      <c r="BM43" s="1158"/>
      <c r="BN43" s="1158"/>
      <c r="BO43" s="1158"/>
      <c r="BP43" s="1158"/>
      <c r="BQ43" s="1158"/>
      <c r="BR43" s="1158"/>
      <c r="BS43" s="1158"/>
      <c r="BT43" s="1158"/>
      <c r="BU43" s="1158"/>
      <c r="BV43" s="1158"/>
      <c r="BW43" s="1158"/>
      <c r="BX43" s="1158"/>
      <c r="BY43" s="1158"/>
      <c r="BZ43" s="1158"/>
      <c r="CA43" s="1158"/>
      <c r="CB43" s="1158"/>
      <c r="CC43" s="1158"/>
      <c r="CD43" s="1158"/>
      <c r="CE43" s="1158"/>
      <c r="CF43" s="1158"/>
      <c r="CG43" s="1158"/>
      <c r="CH43" s="1158"/>
      <c r="CI43" s="1158"/>
      <c r="CJ43" s="1158"/>
      <c r="CK43" s="1158"/>
      <c r="CL43" s="1158"/>
      <c r="CM43" s="1158"/>
      <c r="CN43" s="1158"/>
      <c r="CO43" s="1158"/>
      <c r="CP43" s="1158"/>
      <c r="CQ43" s="1158"/>
      <c r="CR43" s="1158"/>
      <c r="CS43" s="1158"/>
      <c r="CT43" s="1158"/>
      <c r="CU43" s="1158"/>
      <c r="CV43" s="1158"/>
      <c r="CW43" s="1158"/>
      <c r="CX43" s="1158"/>
      <c r="CY43" s="1158"/>
      <c r="CZ43" s="1158"/>
      <c r="DA43" s="1158"/>
      <c r="DB43" s="1158"/>
      <c r="DC43" s="1158"/>
      <c r="DD43" s="1158"/>
      <c r="DE43" s="1158"/>
      <c r="DF43" s="1158"/>
      <c r="DG43" s="1158"/>
      <c r="DH43" s="1158"/>
      <c r="DI43" s="1158"/>
      <c r="DJ43" s="1158"/>
      <c r="DK43" s="1158"/>
      <c r="DL43" s="1158"/>
      <c r="DM43" s="1158"/>
      <c r="DN43" s="1158"/>
      <c r="DO43" s="1158"/>
      <c r="DP43" s="1158"/>
      <c r="DQ43" s="1158"/>
      <c r="DR43" s="1158"/>
      <c r="DS43" s="1158"/>
      <c r="DT43" s="1158"/>
      <c r="DU43" s="1158"/>
      <c r="DV43" s="1158"/>
      <c r="DW43" s="1158"/>
      <c r="DX43" s="1158"/>
      <c r="DY43" s="1158"/>
      <c r="DZ43" s="1158"/>
      <c r="EA43" s="1158"/>
      <c r="EB43" s="1158"/>
      <c r="EC43" s="1158"/>
      <c r="ED43" s="1158"/>
      <c r="EE43" s="1158"/>
      <c r="EF43" s="1158"/>
      <c r="EG43" s="1158"/>
      <c r="EH43" s="1158"/>
      <c r="EI43" s="1158"/>
      <c r="EJ43" s="1158"/>
      <c r="EK43" s="1158"/>
      <c r="EL43" s="1158"/>
      <c r="EM43" s="1158"/>
      <c r="EN43" s="1158"/>
      <c r="EO43" s="1158"/>
      <c r="EP43" s="1158"/>
      <c r="EQ43" s="1158"/>
      <c r="ER43" s="1158"/>
      <c r="ES43" s="1158"/>
      <c r="ET43" s="1158"/>
      <c r="EU43" s="1158"/>
      <c r="EV43" s="1158"/>
      <c r="EW43" s="1158"/>
      <c r="EX43" s="1158"/>
      <c r="EY43" s="1158"/>
      <c r="EZ43" s="1158"/>
      <c r="FA43" s="1158"/>
      <c r="FB43" s="1158"/>
      <c r="FC43" s="1158"/>
      <c r="FD43" s="1158"/>
      <c r="FE43" s="1158"/>
      <c r="FF43" s="1158"/>
      <c r="FG43" s="1158"/>
      <c r="FH43" s="1158"/>
      <c r="FI43" s="1158"/>
      <c r="FJ43" s="1158"/>
      <c r="FK43" s="1158"/>
      <c r="FL43" s="1158"/>
      <c r="FM43" s="1158"/>
      <c r="FN43" s="1158"/>
      <c r="FO43" s="1158"/>
      <c r="FP43" s="1158"/>
      <c r="FQ43" s="1158"/>
      <c r="FR43" s="1158"/>
      <c r="FS43" s="1158"/>
      <c r="FT43" s="1158"/>
      <c r="FU43" s="1158"/>
      <c r="FV43" s="1158"/>
      <c r="FW43" s="1158"/>
      <c r="FX43" s="1158"/>
      <c r="FY43" s="1158"/>
      <c r="FZ43" s="1158"/>
      <c r="GA43" s="1158"/>
      <c r="GB43" s="1158"/>
      <c r="GC43" s="1158"/>
      <c r="GD43" s="1158"/>
      <c r="GE43" s="1158"/>
      <c r="GF43" s="1158"/>
      <c r="GG43" s="1158"/>
      <c r="GH43" s="1158"/>
      <c r="GI43" s="1158"/>
      <c r="GJ43" s="1158"/>
      <c r="GK43" s="1158"/>
      <c r="GL43" s="1158"/>
      <c r="GM43" s="1158"/>
      <c r="GN43" s="1158"/>
      <c r="GO43" s="1158"/>
      <c r="GP43" s="1158"/>
      <c r="GQ43" s="1158"/>
      <c r="GR43" s="1158"/>
      <c r="GS43" s="1158"/>
      <c r="GT43" s="1158"/>
      <c r="GU43" s="1158"/>
      <c r="GV43" s="1158"/>
      <c r="GW43" s="1158"/>
      <c r="GX43" s="1158"/>
      <c r="GY43" s="1158"/>
      <c r="GZ43" s="1158"/>
      <c r="HA43" s="1158"/>
      <c r="HB43" s="1158"/>
      <c r="HC43" s="1158"/>
      <c r="HD43" s="1158"/>
      <c r="HE43" s="1158"/>
      <c r="HF43" s="1158"/>
      <c r="HG43" s="1158"/>
      <c r="HH43" s="1158"/>
      <c r="HI43" s="1158"/>
      <c r="HJ43" s="1158"/>
      <c r="HK43" s="1158"/>
      <c r="HL43" s="1158"/>
      <c r="HM43" s="1158"/>
      <c r="HN43" s="1158"/>
      <c r="HO43" s="1158"/>
      <c r="HP43" s="1158"/>
      <c r="HQ43" s="1158"/>
      <c r="HR43" s="1158"/>
      <c r="HS43" s="1158"/>
      <c r="HT43" s="1158"/>
      <c r="HU43" s="1158"/>
      <c r="HV43" s="1158"/>
      <c r="HW43" s="1158"/>
      <c r="HX43" s="1158"/>
      <c r="HY43" s="1158"/>
      <c r="HZ43" s="1158"/>
      <c r="IA43" s="1158"/>
      <c r="IB43" s="1158"/>
      <c r="IC43" s="1158"/>
      <c r="ID43" s="1158"/>
      <c r="IE43" s="1158"/>
      <c r="IF43" s="1158"/>
      <c r="IG43" s="1158"/>
      <c r="IH43" s="1158"/>
      <c r="II43" s="1158"/>
      <c r="IJ43" s="1158"/>
      <c r="IK43" s="1158"/>
      <c r="IL43" s="1158"/>
      <c r="IM43" s="1158"/>
      <c r="IN43" s="1158"/>
      <c r="IO43" s="1158"/>
      <c r="IP43" s="1158"/>
      <c r="IQ43" s="1158"/>
      <c r="IR43" s="1158"/>
      <c r="IS43" s="1158"/>
      <c r="IT43" s="1158"/>
      <c r="IU43" s="1158"/>
      <c r="IV43" s="1158"/>
      <c r="IW43" s="1158"/>
      <c r="IX43" s="1158"/>
      <c r="IY43" s="1158"/>
      <c r="IZ43" s="1158"/>
      <c r="JA43" s="1158"/>
      <c r="JB43" s="1158"/>
      <c r="JC43" s="1158"/>
      <c r="JD43" s="1158"/>
      <c r="JE43" s="1158"/>
      <c r="JF43" s="1158"/>
      <c r="JG43" s="1158"/>
      <c r="JH43" s="1158"/>
      <c r="JI43" s="1158"/>
      <c r="JJ43" s="1158"/>
      <c r="JK43" s="1158"/>
      <c r="JL43" s="1158"/>
      <c r="JM43" s="1158"/>
      <c r="JN43" s="1158"/>
      <c r="JO43" s="1158"/>
      <c r="JP43" s="1158"/>
      <c r="JQ43" s="1158"/>
      <c r="JR43" s="1158"/>
      <c r="JS43" s="1158"/>
      <c r="JT43" s="1158"/>
      <c r="JU43" s="1158"/>
      <c r="JV43" s="1158"/>
      <c r="JW43" s="1158"/>
      <c r="JX43" s="1158"/>
      <c r="JY43" s="1158"/>
      <c r="JZ43" s="1158"/>
      <c r="KA43" s="1158"/>
      <c r="KB43" s="1158"/>
      <c r="KC43" s="1158"/>
      <c r="KD43" s="1158"/>
      <c r="KE43" s="1158"/>
      <c r="KF43" s="1158"/>
      <c r="KG43" s="1158"/>
      <c r="KH43" s="1158"/>
      <c r="KI43" s="1158"/>
      <c r="KJ43" s="1158"/>
      <c r="KK43" s="1158"/>
      <c r="KL43" s="1158"/>
      <c r="KM43" s="1158"/>
      <c r="KN43" s="1158"/>
      <c r="KO43" s="1158"/>
      <c r="KP43" s="1158"/>
      <c r="KQ43" s="1158"/>
      <c r="KR43" s="1158"/>
      <c r="KS43" s="1158"/>
      <c r="KT43" s="1158"/>
      <c r="KU43" s="1158"/>
      <c r="KV43" s="1158"/>
      <c r="KW43" s="1158"/>
      <c r="KX43" s="1158"/>
      <c r="KY43" s="1158"/>
      <c r="KZ43" s="1158"/>
      <c r="LA43" s="1158"/>
      <c r="LB43" s="1158"/>
      <c r="LC43" s="1158"/>
      <c r="LD43" s="1158"/>
      <c r="LE43" s="1158"/>
      <c r="LF43" s="1158"/>
      <c r="LG43" s="1158"/>
      <c r="LH43" s="1158"/>
      <c r="LI43" s="1158"/>
      <c r="LJ43" s="1158"/>
      <c r="LK43" s="1158"/>
      <c r="LL43" s="1158"/>
      <c r="LM43" s="1158"/>
      <c r="LN43" s="1158"/>
      <c r="LO43" s="1158"/>
      <c r="LP43" s="1158"/>
      <c r="LQ43" s="1158"/>
      <c r="LR43" s="1158"/>
      <c r="LS43" s="1158"/>
      <c r="LT43" s="1158"/>
      <c r="LU43" s="1158"/>
      <c r="LV43" s="1158"/>
      <c r="LW43" s="1158"/>
      <c r="LX43" s="1158"/>
      <c r="LY43" s="1158"/>
      <c r="LZ43" s="1158"/>
      <c r="MA43" s="1158"/>
      <c r="MB43" s="1158"/>
      <c r="MC43" s="1158"/>
      <c r="MD43" s="1158"/>
      <c r="ME43" s="1158"/>
      <c r="MF43" s="1158"/>
      <c r="MG43" s="1158"/>
      <c r="MH43" s="1158"/>
      <c r="MI43" s="1158"/>
      <c r="MJ43" s="1158"/>
      <c r="MK43" s="1158"/>
      <c r="ML43" s="1158"/>
      <c r="MM43" s="1158"/>
      <c r="MN43" s="1158"/>
      <c r="MO43" s="1158"/>
      <c r="MP43" s="1158"/>
      <c r="MQ43" s="1158"/>
      <c r="MR43" s="1158"/>
      <c r="MS43" s="1158"/>
      <c r="MT43" s="1158"/>
      <c r="MU43" s="1158"/>
      <c r="MV43" s="1158"/>
      <c r="MW43" s="1158"/>
      <c r="MX43" s="1158"/>
      <c r="MY43" s="1158"/>
      <c r="MZ43" s="1158"/>
      <c r="NA43" s="1158"/>
      <c r="NB43" s="1158"/>
      <c r="NC43" s="1158"/>
      <c r="ND43" s="1158"/>
      <c r="NE43" s="1158"/>
      <c r="NF43" s="1158"/>
      <c r="NG43" s="1158"/>
      <c r="NH43" s="1158"/>
      <c r="NI43" s="1158"/>
      <c r="NJ43" s="1158"/>
      <c r="NK43" s="1158"/>
      <c r="NL43" s="1158"/>
      <c r="NM43" s="1158"/>
      <c r="NN43" s="1158"/>
      <c r="NO43" s="1158"/>
      <c r="NP43" s="1158"/>
      <c r="NQ43" s="1158"/>
      <c r="NR43" s="1158"/>
      <c r="NS43" s="1158"/>
      <c r="NT43" s="1158"/>
      <c r="NU43" s="1158"/>
      <c r="NV43" s="1158"/>
      <c r="NW43" s="1158"/>
      <c r="NX43" s="1158"/>
      <c r="NY43" s="1158"/>
      <c r="NZ43" s="1158"/>
      <c r="OA43" s="1158"/>
      <c r="OB43" s="1158"/>
      <c r="OC43" s="1158"/>
      <c r="OD43" s="1158"/>
      <c r="OE43" s="1158"/>
      <c r="OF43" s="1158"/>
      <c r="OG43" s="1158"/>
      <c r="OH43" s="1158"/>
      <c r="OI43" s="1158"/>
      <c r="OJ43" s="1158"/>
      <c r="OK43" s="1158"/>
      <c r="OL43" s="1158"/>
      <c r="OM43" s="1158"/>
      <c r="ON43" s="1158"/>
      <c r="OO43" s="1158"/>
      <c r="OP43" s="1158"/>
      <c r="OQ43" s="1158"/>
      <c r="OR43" s="1158"/>
      <c r="OS43" s="1158"/>
      <c r="OT43" s="1158"/>
      <c r="OU43" s="1158"/>
      <c r="OV43" s="1158"/>
      <c r="OW43" s="1158"/>
      <c r="OX43" s="1158"/>
      <c r="OY43" s="1158"/>
      <c r="OZ43" s="1158"/>
      <c r="PA43" s="1158"/>
      <c r="PB43" s="1158"/>
      <c r="PC43" s="1158"/>
      <c r="PD43" s="1158"/>
      <c r="PE43" s="1158"/>
      <c r="PF43" s="1158"/>
      <c r="PG43" s="1158"/>
      <c r="PH43" s="1158"/>
      <c r="PI43" s="1158"/>
      <c r="PJ43" s="1158"/>
      <c r="PK43" s="1158"/>
    </row>
    <row r="44" spans="1:427" s="1150" customFormat="1" ht="15" customHeight="1" x14ac:dyDescent="0.35">
      <c r="A44" s="1182" t="s">
        <v>3204</v>
      </c>
      <c r="B44" s="1182">
        <f t="shared" ca="1" si="1"/>
        <v>1720</v>
      </c>
      <c r="C44" s="1182" t="s">
        <v>3380</v>
      </c>
      <c r="D44" s="1182" t="s">
        <v>3381</v>
      </c>
      <c r="E44" s="1151">
        <v>2016</v>
      </c>
      <c r="F44" s="1183">
        <f t="shared" ca="1" si="2"/>
        <v>74</v>
      </c>
      <c r="G44" s="1149">
        <f t="shared" ca="1" si="3"/>
        <v>7194</v>
      </c>
      <c r="H44" s="1147">
        <v>60.75</v>
      </c>
      <c r="I44" s="1152">
        <f>Einstellungen!$E$11</f>
        <v>365</v>
      </c>
      <c r="J44" s="1152" t="s">
        <v>11</v>
      </c>
      <c r="K44" s="1152" t="s">
        <v>578</v>
      </c>
      <c r="L44" s="1152" t="s">
        <v>578</v>
      </c>
      <c r="M44" s="1152" t="s">
        <v>578</v>
      </c>
      <c r="N44" s="1152" t="s">
        <v>578</v>
      </c>
      <c r="O44" s="1152" t="s">
        <v>578</v>
      </c>
      <c r="P44" s="1152" t="s">
        <v>578</v>
      </c>
      <c r="Q44" s="1152" t="s">
        <v>578</v>
      </c>
      <c r="R44" s="1152" t="s">
        <v>578</v>
      </c>
      <c r="S44" s="1152" t="s">
        <v>578</v>
      </c>
      <c r="T44" s="1152" t="s">
        <v>578</v>
      </c>
      <c r="U44" s="1152" t="s">
        <v>578</v>
      </c>
      <c r="V44" s="1152" t="s">
        <v>700</v>
      </c>
      <c r="W44" s="1152" t="str">
        <f t="shared" si="4"/>
        <v>Heim 43  - Musterort</v>
      </c>
      <c r="X44" s="1147">
        <v>60.75</v>
      </c>
      <c r="AM44" s="1158"/>
      <c r="AN44" s="1158"/>
      <c r="AO44" s="1158"/>
      <c r="AP44" s="1158"/>
      <c r="AQ44" s="1158"/>
      <c r="AR44" s="1158"/>
      <c r="AS44" s="1158"/>
      <c r="AT44" s="1158"/>
      <c r="AU44" s="1158"/>
      <c r="AV44" s="1158"/>
      <c r="AW44" s="1158"/>
      <c r="AX44" s="1155">
        <v>135</v>
      </c>
      <c r="AY44" s="1158"/>
      <c r="AZ44" s="1156">
        <f t="shared" ca="1" si="5"/>
        <v>61</v>
      </c>
      <c r="BA44" s="1158"/>
      <c r="BB44" s="1158"/>
      <c r="BC44" s="1158"/>
      <c r="BD44" s="1158"/>
      <c r="BE44" s="1158"/>
      <c r="BF44" s="1158"/>
      <c r="BG44" s="1158"/>
      <c r="BH44" s="1158"/>
      <c r="BI44" s="1158"/>
      <c r="BJ44" s="1158"/>
      <c r="BK44" s="1158"/>
      <c r="BL44" s="1158"/>
      <c r="BM44" s="1158"/>
      <c r="BN44" s="1158"/>
      <c r="BO44" s="1158"/>
      <c r="BP44" s="1158"/>
      <c r="BQ44" s="1158"/>
      <c r="BR44" s="1158"/>
      <c r="BS44" s="1158"/>
      <c r="BT44" s="1158"/>
      <c r="BU44" s="1158"/>
      <c r="BV44" s="1158"/>
      <c r="BW44" s="1158"/>
      <c r="BX44" s="1158"/>
      <c r="BY44" s="1158"/>
      <c r="BZ44" s="1158"/>
      <c r="CA44" s="1158"/>
      <c r="CB44" s="1158"/>
      <c r="CC44" s="1158"/>
      <c r="CD44" s="1158"/>
      <c r="CE44" s="1158"/>
      <c r="CF44" s="1158"/>
      <c r="CG44" s="1158"/>
      <c r="CH44" s="1158"/>
      <c r="CI44" s="1158"/>
      <c r="CJ44" s="1158"/>
      <c r="CK44" s="1158"/>
      <c r="CL44" s="1158"/>
      <c r="CM44" s="1158"/>
      <c r="CN44" s="1158"/>
      <c r="CO44" s="1158"/>
      <c r="CP44" s="1158"/>
      <c r="CQ44" s="1158"/>
      <c r="CR44" s="1158"/>
      <c r="CS44" s="1158"/>
      <c r="CT44" s="1158"/>
      <c r="CU44" s="1158"/>
      <c r="CV44" s="1158"/>
      <c r="CW44" s="1158"/>
      <c r="CX44" s="1158"/>
      <c r="CY44" s="1158"/>
      <c r="CZ44" s="1158"/>
      <c r="DA44" s="1158"/>
      <c r="DB44" s="1158"/>
      <c r="DC44" s="1158"/>
      <c r="DD44" s="1158"/>
      <c r="DE44" s="1158"/>
      <c r="DF44" s="1158"/>
      <c r="DG44" s="1158"/>
      <c r="DH44" s="1158"/>
      <c r="DI44" s="1158"/>
      <c r="DJ44" s="1158"/>
      <c r="DK44" s="1158"/>
      <c r="DL44" s="1158"/>
      <c r="DM44" s="1158"/>
      <c r="DN44" s="1158"/>
      <c r="DO44" s="1158"/>
      <c r="DP44" s="1158"/>
      <c r="DQ44" s="1158"/>
      <c r="DR44" s="1158"/>
      <c r="DS44" s="1158"/>
      <c r="DT44" s="1158"/>
      <c r="DU44" s="1158"/>
      <c r="DV44" s="1158"/>
      <c r="DW44" s="1158"/>
      <c r="DX44" s="1158"/>
      <c r="DY44" s="1158"/>
      <c r="DZ44" s="1158"/>
      <c r="EA44" s="1158"/>
      <c r="EB44" s="1158"/>
      <c r="EC44" s="1158"/>
      <c r="ED44" s="1158"/>
      <c r="EE44" s="1158"/>
      <c r="EF44" s="1158"/>
      <c r="EG44" s="1158"/>
      <c r="EH44" s="1158"/>
      <c r="EI44" s="1158"/>
      <c r="EJ44" s="1158"/>
      <c r="EK44" s="1158"/>
      <c r="EL44" s="1158"/>
      <c r="EM44" s="1158"/>
      <c r="EN44" s="1158"/>
      <c r="EO44" s="1158"/>
      <c r="EP44" s="1158"/>
      <c r="EQ44" s="1158"/>
      <c r="ER44" s="1158"/>
      <c r="ES44" s="1158"/>
      <c r="ET44" s="1158"/>
      <c r="EU44" s="1158"/>
      <c r="EV44" s="1158"/>
      <c r="EW44" s="1158"/>
      <c r="EX44" s="1158"/>
      <c r="EY44" s="1158"/>
      <c r="EZ44" s="1158"/>
      <c r="FA44" s="1158"/>
      <c r="FB44" s="1158"/>
      <c r="FC44" s="1158"/>
      <c r="FD44" s="1158"/>
      <c r="FE44" s="1158"/>
      <c r="FF44" s="1158"/>
      <c r="FG44" s="1158"/>
      <c r="FH44" s="1158"/>
      <c r="FI44" s="1158"/>
      <c r="FJ44" s="1158"/>
      <c r="FK44" s="1158"/>
      <c r="FL44" s="1158"/>
      <c r="FM44" s="1158"/>
      <c r="FN44" s="1158"/>
      <c r="FO44" s="1158"/>
      <c r="FP44" s="1158"/>
      <c r="FQ44" s="1158"/>
      <c r="FR44" s="1158"/>
      <c r="FS44" s="1158"/>
      <c r="FT44" s="1158"/>
      <c r="FU44" s="1158"/>
      <c r="FV44" s="1158"/>
      <c r="FW44" s="1158"/>
      <c r="FX44" s="1158"/>
      <c r="FY44" s="1158"/>
      <c r="FZ44" s="1158"/>
      <c r="GA44" s="1158"/>
      <c r="GB44" s="1158"/>
      <c r="GC44" s="1158"/>
      <c r="GD44" s="1158"/>
      <c r="GE44" s="1158"/>
      <c r="GF44" s="1158"/>
      <c r="GG44" s="1158"/>
      <c r="GH44" s="1158"/>
      <c r="GI44" s="1158"/>
      <c r="GJ44" s="1158"/>
      <c r="GK44" s="1158"/>
      <c r="GL44" s="1158"/>
      <c r="GM44" s="1158"/>
      <c r="GN44" s="1158"/>
      <c r="GO44" s="1158"/>
      <c r="GP44" s="1158"/>
      <c r="GQ44" s="1158"/>
      <c r="GR44" s="1158"/>
      <c r="GS44" s="1158"/>
      <c r="GT44" s="1158"/>
      <c r="GU44" s="1158"/>
      <c r="GV44" s="1158"/>
      <c r="GW44" s="1158"/>
      <c r="GX44" s="1158"/>
      <c r="GY44" s="1158"/>
      <c r="GZ44" s="1158"/>
      <c r="HA44" s="1158"/>
      <c r="HB44" s="1158"/>
      <c r="HC44" s="1158"/>
      <c r="HD44" s="1158"/>
      <c r="HE44" s="1158"/>
      <c r="HF44" s="1158"/>
      <c r="HG44" s="1158"/>
      <c r="HH44" s="1158"/>
      <c r="HI44" s="1158"/>
      <c r="HJ44" s="1158"/>
      <c r="HK44" s="1158"/>
      <c r="HL44" s="1158"/>
      <c r="HM44" s="1158"/>
      <c r="HN44" s="1158"/>
      <c r="HO44" s="1158"/>
      <c r="HP44" s="1158"/>
      <c r="HQ44" s="1158"/>
      <c r="HR44" s="1158"/>
      <c r="HS44" s="1158"/>
      <c r="HT44" s="1158"/>
      <c r="HU44" s="1158"/>
      <c r="HV44" s="1158"/>
      <c r="HW44" s="1158"/>
      <c r="HX44" s="1158"/>
      <c r="HY44" s="1158"/>
      <c r="HZ44" s="1158"/>
      <c r="IA44" s="1158"/>
      <c r="IB44" s="1158"/>
      <c r="IC44" s="1158"/>
      <c r="ID44" s="1158"/>
      <c r="IE44" s="1158"/>
      <c r="IF44" s="1158"/>
      <c r="IG44" s="1158"/>
      <c r="IH44" s="1158"/>
      <c r="II44" s="1158"/>
      <c r="IJ44" s="1158"/>
      <c r="IK44" s="1158"/>
      <c r="IL44" s="1158"/>
      <c r="IM44" s="1158"/>
      <c r="IN44" s="1158"/>
      <c r="IO44" s="1158"/>
      <c r="IP44" s="1158"/>
      <c r="IQ44" s="1158"/>
      <c r="IR44" s="1158"/>
      <c r="IS44" s="1158"/>
      <c r="IT44" s="1158"/>
      <c r="IU44" s="1158"/>
      <c r="IV44" s="1158"/>
      <c r="IW44" s="1158"/>
      <c r="IX44" s="1158"/>
      <c r="IY44" s="1158"/>
      <c r="IZ44" s="1158"/>
      <c r="JA44" s="1158"/>
      <c r="JB44" s="1158"/>
      <c r="JC44" s="1158"/>
      <c r="JD44" s="1158"/>
      <c r="JE44" s="1158"/>
      <c r="JF44" s="1158"/>
      <c r="JG44" s="1158"/>
      <c r="JH44" s="1158"/>
      <c r="JI44" s="1158"/>
      <c r="JJ44" s="1158"/>
      <c r="JK44" s="1158"/>
      <c r="JL44" s="1158"/>
      <c r="JM44" s="1158"/>
      <c r="JN44" s="1158"/>
      <c r="JO44" s="1158"/>
      <c r="JP44" s="1158"/>
      <c r="JQ44" s="1158"/>
      <c r="JR44" s="1158"/>
      <c r="JS44" s="1158"/>
      <c r="JT44" s="1158"/>
      <c r="JU44" s="1158"/>
      <c r="JV44" s="1158"/>
      <c r="JW44" s="1158"/>
      <c r="JX44" s="1158"/>
      <c r="JY44" s="1158"/>
      <c r="JZ44" s="1158"/>
      <c r="KA44" s="1158"/>
      <c r="KB44" s="1158"/>
      <c r="KC44" s="1158"/>
      <c r="KD44" s="1158"/>
      <c r="KE44" s="1158"/>
      <c r="KF44" s="1158"/>
      <c r="KG44" s="1158"/>
      <c r="KH44" s="1158"/>
      <c r="KI44" s="1158"/>
      <c r="KJ44" s="1158"/>
      <c r="KK44" s="1158"/>
      <c r="KL44" s="1158"/>
      <c r="KM44" s="1158"/>
      <c r="KN44" s="1158"/>
      <c r="KO44" s="1158"/>
      <c r="KP44" s="1158"/>
      <c r="KQ44" s="1158"/>
      <c r="KR44" s="1158"/>
      <c r="KS44" s="1158"/>
      <c r="KT44" s="1158"/>
      <c r="KU44" s="1158"/>
      <c r="KV44" s="1158"/>
      <c r="KW44" s="1158"/>
      <c r="KX44" s="1158"/>
      <c r="KY44" s="1158"/>
      <c r="KZ44" s="1158"/>
      <c r="LA44" s="1158"/>
      <c r="LB44" s="1158"/>
      <c r="LC44" s="1158"/>
      <c r="LD44" s="1158"/>
      <c r="LE44" s="1158"/>
      <c r="LF44" s="1158"/>
      <c r="LG44" s="1158"/>
      <c r="LH44" s="1158"/>
      <c r="LI44" s="1158"/>
      <c r="LJ44" s="1158"/>
      <c r="LK44" s="1158"/>
      <c r="LL44" s="1158"/>
      <c r="LM44" s="1158"/>
      <c r="LN44" s="1158"/>
      <c r="LO44" s="1158"/>
      <c r="LP44" s="1158"/>
      <c r="LQ44" s="1158"/>
      <c r="LR44" s="1158"/>
      <c r="LS44" s="1158"/>
      <c r="LT44" s="1158"/>
      <c r="LU44" s="1158"/>
      <c r="LV44" s="1158"/>
      <c r="LW44" s="1158"/>
      <c r="LX44" s="1158"/>
      <c r="LY44" s="1158"/>
      <c r="LZ44" s="1158"/>
      <c r="MA44" s="1158"/>
      <c r="MB44" s="1158"/>
      <c r="MC44" s="1158"/>
      <c r="MD44" s="1158"/>
      <c r="ME44" s="1158"/>
      <c r="MF44" s="1158"/>
      <c r="MG44" s="1158"/>
      <c r="MH44" s="1158"/>
      <c r="MI44" s="1158"/>
      <c r="MJ44" s="1158"/>
      <c r="MK44" s="1158"/>
      <c r="ML44" s="1158"/>
      <c r="MM44" s="1158"/>
      <c r="MN44" s="1158"/>
      <c r="MO44" s="1158"/>
      <c r="MP44" s="1158"/>
      <c r="MQ44" s="1158"/>
      <c r="MR44" s="1158"/>
      <c r="MS44" s="1158"/>
      <c r="MT44" s="1158"/>
      <c r="MU44" s="1158"/>
      <c r="MV44" s="1158"/>
      <c r="MW44" s="1158"/>
      <c r="MX44" s="1158"/>
      <c r="MY44" s="1158"/>
      <c r="MZ44" s="1158"/>
      <c r="NA44" s="1158"/>
      <c r="NB44" s="1158"/>
      <c r="NC44" s="1158"/>
      <c r="ND44" s="1158"/>
      <c r="NE44" s="1158"/>
      <c r="NF44" s="1158"/>
      <c r="NG44" s="1158"/>
      <c r="NH44" s="1158"/>
      <c r="NI44" s="1158"/>
      <c r="NJ44" s="1158"/>
      <c r="NK44" s="1158"/>
      <c r="NL44" s="1158"/>
      <c r="NM44" s="1158"/>
      <c r="NN44" s="1158"/>
      <c r="NO44" s="1158"/>
      <c r="NP44" s="1158"/>
      <c r="NQ44" s="1158"/>
      <c r="NR44" s="1158"/>
      <c r="NS44" s="1158"/>
      <c r="NT44" s="1158"/>
      <c r="NU44" s="1158"/>
      <c r="NV44" s="1158"/>
      <c r="NW44" s="1158"/>
      <c r="NX44" s="1158"/>
      <c r="NY44" s="1158"/>
      <c r="NZ44" s="1158"/>
      <c r="OA44" s="1158"/>
      <c r="OB44" s="1158"/>
      <c r="OC44" s="1158"/>
      <c r="OD44" s="1158"/>
      <c r="OE44" s="1158"/>
      <c r="OF44" s="1158"/>
      <c r="OG44" s="1158"/>
      <c r="OH44" s="1158"/>
      <c r="OI44" s="1158"/>
      <c r="OJ44" s="1158"/>
      <c r="OK44" s="1158"/>
      <c r="OL44" s="1158"/>
      <c r="OM44" s="1158"/>
      <c r="ON44" s="1158"/>
      <c r="OO44" s="1158"/>
      <c r="OP44" s="1158"/>
      <c r="OQ44" s="1158"/>
      <c r="OR44" s="1158"/>
      <c r="OS44" s="1158"/>
      <c r="OT44" s="1158"/>
      <c r="OU44" s="1158"/>
      <c r="OV44" s="1158"/>
      <c r="OW44" s="1158"/>
      <c r="OX44" s="1158"/>
      <c r="OY44" s="1158"/>
      <c r="OZ44" s="1158"/>
      <c r="PA44" s="1158"/>
      <c r="PB44" s="1158"/>
      <c r="PC44" s="1158"/>
      <c r="PD44" s="1158"/>
      <c r="PE44" s="1158"/>
      <c r="PF44" s="1158"/>
      <c r="PG44" s="1158"/>
      <c r="PH44" s="1158"/>
      <c r="PI44" s="1158"/>
      <c r="PJ44" s="1158"/>
      <c r="PK44" s="1158"/>
    </row>
    <row r="45" spans="1:427" s="1150" customFormat="1" ht="15" customHeight="1" x14ac:dyDescent="0.35">
      <c r="A45" s="1182" t="s">
        <v>3205</v>
      </c>
      <c r="B45" s="1182">
        <f t="shared" ca="1" si="1"/>
        <v>8842</v>
      </c>
      <c r="C45" s="1182" t="s">
        <v>3380</v>
      </c>
      <c r="D45" s="1182" t="s">
        <v>3381</v>
      </c>
      <c r="E45" s="1151">
        <v>2016</v>
      </c>
      <c r="F45" s="1183">
        <f t="shared" ca="1" si="2"/>
        <v>149</v>
      </c>
      <c r="G45" s="1149">
        <f t="shared" ca="1" si="3"/>
        <v>4404</v>
      </c>
      <c r="H45" s="1148">
        <v>60.5</v>
      </c>
      <c r="I45" s="1152">
        <f>Einstellungen!$E$11</f>
        <v>365</v>
      </c>
      <c r="J45" s="1152" t="s">
        <v>11</v>
      </c>
      <c r="K45" s="1152" t="s">
        <v>578</v>
      </c>
      <c r="L45" s="1152" t="s">
        <v>578</v>
      </c>
      <c r="M45" s="1152" t="s">
        <v>578</v>
      </c>
      <c r="N45" s="1152" t="s">
        <v>578</v>
      </c>
      <c r="O45" s="1152" t="s">
        <v>578</v>
      </c>
      <c r="P45" s="1152" t="s">
        <v>578</v>
      </c>
      <c r="Q45" s="1152" t="s">
        <v>578</v>
      </c>
      <c r="R45" s="1152" t="s">
        <v>578</v>
      </c>
      <c r="S45" s="1152" t="s">
        <v>578</v>
      </c>
      <c r="T45" s="1152" t="s">
        <v>578</v>
      </c>
      <c r="U45" s="1152" t="s">
        <v>578</v>
      </c>
      <c r="V45" s="1152" t="s">
        <v>700</v>
      </c>
      <c r="W45" s="1152" t="str">
        <f t="shared" si="4"/>
        <v>Heim 44  - Musterort</v>
      </c>
      <c r="X45" s="1148">
        <v>60.5</v>
      </c>
      <c r="AM45" s="1158"/>
      <c r="AN45" s="1158"/>
      <c r="AO45" s="1158"/>
      <c r="AP45" s="1158"/>
      <c r="AQ45" s="1158"/>
      <c r="AR45" s="1158"/>
      <c r="AS45" s="1158"/>
      <c r="AT45" s="1158"/>
      <c r="AU45" s="1158"/>
      <c r="AV45" s="1158"/>
      <c r="AW45" s="1158"/>
      <c r="AX45" s="1155">
        <v>14</v>
      </c>
      <c r="AY45" s="1158"/>
      <c r="AZ45" s="1156">
        <f t="shared" ca="1" si="5"/>
        <v>-135</v>
      </c>
      <c r="BA45" s="1158"/>
      <c r="BB45" s="1158"/>
      <c r="BC45" s="1158"/>
      <c r="BD45" s="1158"/>
      <c r="BE45" s="1158"/>
      <c r="BF45" s="1158"/>
      <c r="BG45" s="1158"/>
      <c r="BH45" s="1158"/>
      <c r="BI45" s="1158"/>
      <c r="BJ45" s="1158"/>
      <c r="BK45" s="1158"/>
      <c r="BL45" s="1158"/>
      <c r="BM45" s="1158"/>
      <c r="BN45" s="1158"/>
      <c r="BO45" s="1158"/>
      <c r="BP45" s="1158"/>
      <c r="BQ45" s="1158"/>
      <c r="BR45" s="1158"/>
      <c r="BS45" s="1158"/>
      <c r="BT45" s="1158"/>
      <c r="BU45" s="1158"/>
      <c r="BV45" s="1158"/>
      <c r="BW45" s="1158"/>
      <c r="BX45" s="1158"/>
      <c r="BY45" s="1158"/>
      <c r="BZ45" s="1158"/>
      <c r="CA45" s="1158"/>
      <c r="CB45" s="1158"/>
      <c r="CC45" s="1158"/>
      <c r="CD45" s="1158"/>
      <c r="CE45" s="1158"/>
      <c r="CF45" s="1158"/>
      <c r="CG45" s="1158"/>
      <c r="CH45" s="1158"/>
      <c r="CI45" s="1158"/>
      <c r="CJ45" s="1158"/>
      <c r="CK45" s="1158"/>
      <c r="CL45" s="1158"/>
      <c r="CM45" s="1158"/>
      <c r="CN45" s="1158"/>
      <c r="CO45" s="1158"/>
      <c r="CP45" s="1158"/>
      <c r="CQ45" s="1158"/>
      <c r="CR45" s="1158"/>
      <c r="CS45" s="1158"/>
      <c r="CT45" s="1158"/>
      <c r="CU45" s="1158"/>
      <c r="CV45" s="1158"/>
      <c r="CW45" s="1158"/>
      <c r="CX45" s="1158"/>
      <c r="CY45" s="1158"/>
      <c r="CZ45" s="1158"/>
      <c r="DA45" s="1158"/>
      <c r="DB45" s="1158"/>
      <c r="DC45" s="1158"/>
      <c r="DD45" s="1158"/>
      <c r="DE45" s="1158"/>
      <c r="DF45" s="1158"/>
      <c r="DG45" s="1158"/>
      <c r="DH45" s="1158"/>
      <c r="DI45" s="1158"/>
      <c r="DJ45" s="1158"/>
      <c r="DK45" s="1158"/>
      <c r="DL45" s="1158"/>
      <c r="DM45" s="1158"/>
      <c r="DN45" s="1158"/>
      <c r="DO45" s="1158"/>
      <c r="DP45" s="1158"/>
      <c r="DQ45" s="1158"/>
      <c r="DR45" s="1158"/>
      <c r="DS45" s="1158"/>
      <c r="DT45" s="1158"/>
      <c r="DU45" s="1158"/>
      <c r="DV45" s="1158"/>
      <c r="DW45" s="1158"/>
      <c r="DX45" s="1158"/>
      <c r="DY45" s="1158"/>
      <c r="DZ45" s="1158"/>
      <c r="EA45" s="1158"/>
      <c r="EB45" s="1158"/>
      <c r="EC45" s="1158"/>
      <c r="ED45" s="1158"/>
      <c r="EE45" s="1158"/>
      <c r="EF45" s="1158"/>
      <c r="EG45" s="1158"/>
      <c r="EH45" s="1158"/>
      <c r="EI45" s="1158"/>
      <c r="EJ45" s="1158"/>
      <c r="EK45" s="1158"/>
      <c r="EL45" s="1158"/>
      <c r="EM45" s="1158"/>
      <c r="EN45" s="1158"/>
      <c r="EO45" s="1158"/>
      <c r="EP45" s="1158"/>
      <c r="EQ45" s="1158"/>
      <c r="ER45" s="1158"/>
      <c r="ES45" s="1158"/>
      <c r="ET45" s="1158"/>
      <c r="EU45" s="1158"/>
      <c r="EV45" s="1158"/>
      <c r="EW45" s="1158"/>
      <c r="EX45" s="1158"/>
      <c r="EY45" s="1158"/>
      <c r="EZ45" s="1158"/>
      <c r="FA45" s="1158"/>
      <c r="FB45" s="1158"/>
      <c r="FC45" s="1158"/>
      <c r="FD45" s="1158"/>
      <c r="FE45" s="1158"/>
      <c r="FF45" s="1158"/>
      <c r="FG45" s="1158"/>
      <c r="FH45" s="1158"/>
      <c r="FI45" s="1158"/>
      <c r="FJ45" s="1158"/>
      <c r="FK45" s="1158"/>
      <c r="FL45" s="1158"/>
      <c r="FM45" s="1158"/>
      <c r="FN45" s="1158"/>
      <c r="FO45" s="1158"/>
      <c r="FP45" s="1158"/>
      <c r="FQ45" s="1158"/>
      <c r="FR45" s="1158"/>
      <c r="FS45" s="1158"/>
      <c r="FT45" s="1158"/>
      <c r="FU45" s="1158"/>
      <c r="FV45" s="1158"/>
      <c r="FW45" s="1158"/>
      <c r="FX45" s="1158"/>
      <c r="FY45" s="1158"/>
      <c r="FZ45" s="1158"/>
      <c r="GA45" s="1158"/>
      <c r="GB45" s="1158"/>
      <c r="GC45" s="1158"/>
      <c r="GD45" s="1158"/>
      <c r="GE45" s="1158"/>
      <c r="GF45" s="1158"/>
      <c r="GG45" s="1158"/>
      <c r="GH45" s="1158"/>
      <c r="GI45" s="1158"/>
      <c r="GJ45" s="1158"/>
      <c r="GK45" s="1158"/>
      <c r="GL45" s="1158"/>
      <c r="GM45" s="1158"/>
      <c r="GN45" s="1158"/>
      <c r="GO45" s="1158"/>
      <c r="GP45" s="1158"/>
      <c r="GQ45" s="1158"/>
      <c r="GR45" s="1158"/>
      <c r="GS45" s="1158"/>
      <c r="GT45" s="1158"/>
      <c r="GU45" s="1158"/>
      <c r="GV45" s="1158"/>
      <c r="GW45" s="1158"/>
      <c r="GX45" s="1158"/>
      <c r="GY45" s="1158"/>
      <c r="GZ45" s="1158"/>
      <c r="HA45" s="1158"/>
      <c r="HB45" s="1158"/>
      <c r="HC45" s="1158"/>
      <c r="HD45" s="1158"/>
      <c r="HE45" s="1158"/>
      <c r="HF45" s="1158"/>
      <c r="HG45" s="1158"/>
      <c r="HH45" s="1158"/>
      <c r="HI45" s="1158"/>
      <c r="HJ45" s="1158"/>
      <c r="HK45" s="1158"/>
      <c r="HL45" s="1158"/>
      <c r="HM45" s="1158"/>
      <c r="HN45" s="1158"/>
      <c r="HO45" s="1158"/>
      <c r="HP45" s="1158"/>
      <c r="HQ45" s="1158"/>
      <c r="HR45" s="1158"/>
      <c r="HS45" s="1158"/>
      <c r="HT45" s="1158"/>
      <c r="HU45" s="1158"/>
      <c r="HV45" s="1158"/>
      <c r="HW45" s="1158"/>
      <c r="HX45" s="1158"/>
      <c r="HY45" s="1158"/>
      <c r="HZ45" s="1158"/>
      <c r="IA45" s="1158"/>
      <c r="IB45" s="1158"/>
      <c r="IC45" s="1158"/>
      <c r="ID45" s="1158"/>
      <c r="IE45" s="1158"/>
      <c r="IF45" s="1158"/>
      <c r="IG45" s="1158"/>
      <c r="IH45" s="1158"/>
      <c r="II45" s="1158"/>
      <c r="IJ45" s="1158"/>
      <c r="IK45" s="1158"/>
      <c r="IL45" s="1158"/>
      <c r="IM45" s="1158"/>
      <c r="IN45" s="1158"/>
      <c r="IO45" s="1158"/>
      <c r="IP45" s="1158"/>
      <c r="IQ45" s="1158"/>
      <c r="IR45" s="1158"/>
      <c r="IS45" s="1158"/>
      <c r="IT45" s="1158"/>
      <c r="IU45" s="1158"/>
      <c r="IV45" s="1158"/>
      <c r="IW45" s="1158"/>
      <c r="IX45" s="1158"/>
      <c r="IY45" s="1158"/>
      <c r="IZ45" s="1158"/>
      <c r="JA45" s="1158"/>
      <c r="JB45" s="1158"/>
      <c r="JC45" s="1158"/>
      <c r="JD45" s="1158"/>
      <c r="JE45" s="1158"/>
      <c r="JF45" s="1158"/>
      <c r="JG45" s="1158"/>
      <c r="JH45" s="1158"/>
      <c r="JI45" s="1158"/>
      <c r="JJ45" s="1158"/>
      <c r="JK45" s="1158"/>
      <c r="JL45" s="1158"/>
      <c r="JM45" s="1158"/>
      <c r="JN45" s="1158"/>
      <c r="JO45" s="1158"/>
      <c r="JP45" s="1158"/>
      <c r="JQ45" s="1158"/>
      <c r="JR45" s="1158"/>
      <c r="JS45" s="1158"/>
      <c r="JT45" s="1158"/>
      <c r="JU45" s="1158"/>
      <c r="JV45" s="1158"/>
      <c r="JW45" s="1158"/>
      <c r="JX45" s="1158"/>
      <c r="JY45" s="1158"/>
      <c r="JZ45" s="1158"/>
      <c r="KA45" s="1158"/>
      <c r="KB45" s="1158"/>
      <c r="KC45" s="1158"/>
      <c r="KD45" s="1158"/>
      <c r="KE45" s="1158"/>
      <c r="KF45" s="1158"/>
      <c r="KG45" s="1158"/>
      <c r="KH45" s="1158"/>
      <c r="KI45" s="1158"/>
      <c r="KJ45" s="1158"/>
      <c r="KK45" s="1158"/>
      <c r="KL45" s="1158"/>
      <c r="KM45" s="1158"/>
      <c r="KN45" s="1158"/>
      <c r="KO45" s="1158"/>
      <c r="KP45" s="1158"/>
      <c r="KQ45" s="1158"/>
      <c r="KR45" s="1158"/>
      <c r="KS45" s="1158"/>
      <c r="KT45" s="1158"/>
      <c r="KU45" s="1158"/>
      <c r="KV45" s="1158"/>
      <c r="KW45" s="1158"/>
      <c r="KX45" s="1158"/>
      <c r="KY45" s="1158"/>
      <c r="KZ45" s="1158"/>
      <c r="LA45" s="1158"/>
      <c r="LB45" s="1158"/>
      <c r="LC45" s="1158"/>
      <c r="LD45" s="1158"/>
      <c r="LE45" s="1158"/>
      <c r="LF45" s="1158"/>
      <c r="LG45" s="1158"/>
      <c r="LH45" s="1158"/>
      <c r="LI45" s="1158"/>
      <c r="LJ45" s="1158"/>
      <c r="LK45" s="1158"/>
      <c r="LL45" s="1158"/>
      <c r="LM45" s="1158"/>
      <c r="LN45" s="1158"/>
      <c r="LO45" s="1158"/>
      <c r="LP45" s="1158"/>
      <c r="LQ45" s="1158"/>
      <c r="LR45" s="1158"/>
      <c r="LS45" s="1158"/>
      <c r="LT45" s="1158"/>
      <c r="LU45" s="1158"/>
      <c r="LV45" s="1158"/>
      <c r="LW45" s="1158"/>
      <c r="LX45" s="1158"/>
      <c r="LY45" s="1158"/>
      <c r="LZ45" s="1158"/>
      <c r="MA45" s="1158"/>
      <c r="MB45" s="1158"/>
      <c r="MC45" s="1158"/>
      <c r="MD45" s="1158"/>
      <c r="ME45" s="1158"/>
      <c r="MF45" s="1158"/>
      <c r="MG45" s="1158"/>
      <c r="MH45" s="1158"/>
      <c r="MI45" s="1158"/>
      <c r="MJ45" s="1158"/>
      <c r="MK45" s="1158"/>
      <c r="ML45" s="1158"/>
      <c r="MM45" s="1158"/>
      <c r="MN45" s="1158"/>
      <c r="MO45" s="1158"/>
      <c r="MP45" s="1158"/>
      <c r="MQ45" s="1158"/>
      <c r="MR45" s="1158"/>
      <c r="MS45" s="1158"/>
      <c r="MT45" s="1158"/>
      <c r="MU45" s="1158"/>
      <c r="MV45" s="1158"/>
      <c r="MW45" s="1158"/>
      <c r="MX45" s="1158"/>
      <c r="MY45" s="1158"/>
      <c r="MZ45" s="1158"/>
      <c r="NA45" s="1158"/>
      <c r="NB45" s="1158"/>
      <c r="NC45" s="1158"/>
      <c r="ND45" s="1158"/>
      <c r="NE45" s="1158"/>
      <c r="NF45" s="1158"/>
      <c r="NG45" s="1158"/>
      <c r="NH45" s="1158"/>
      <c r="NI45" s="1158"/>
      <c r="NJ45" s="1158"/>
      <c r="NK45" s="1158"/>
      <c r="NL45" s="1158"/>
      <c r="NM45" s="1158"/>
      <c r="NN45" s="1158"/>
      <c r="NO45" s="1158"/>
      <c r="NP45" s="1158"/>
      <c r="NQ45" s="1158"/>
      <c r="NR45" s="1158"/>
      <c r="NS45" s="1158"/>
      <c r="NT45" s="1158"/>
      <c r="NU45" s="1158"/>
      <c r="NV45" s="1158"/>
      <c r="NW45" s="1158"/>
      <c r="NX45" s="1158"/>
      <c r="NY45" s="1158"/>
      <c r="NZ45" s="1158"/>
      <c r="OA45" s="1158"/>
      <c r="OB45" s="1158"/>
      <c r="OC45" s="1158"/>
      <c r="OD45" s="1158"/>
      <c r="OE45" s="1158"/>
      <c r="OF45" s="1158"/>
      <c r="OG45" s="1158"/>
      <c r="OH45" s="1158"/>
      <c r="OI45" s="1158"/>
      <c r="OJ45" s="1158"/>
      <c r="OK45" s="1158"/>
      <c r="OL45" s="1158"/>
      <c r="OM45" s="1158"/>
      <c r="ON45" s="1158"/>
      <c r="OO45" s="1158"/>
      <c r="OP45" s="1158"/>
      <c r="OQ45" s="1158"/>
      <c r="OR45" s="1158"/>
      <c r="OS45" s="1158"/>
      <c r="OT45" s="1158"/>
      <c r="OU45" s="1158"/>
      <c r="OV45" s="1158"/>
      <c r="OW45" s="1158"/>
      <c r="OX45" s="1158"/>
      <c r="OY45" s="1158"/>
      <c r="OZ45" s="1158"/>
      <c r="PA45" s="1158"/>
      <c r="PB45" s="1158"/>
      <c r="PC45" s="1158"/>
      <c r="PD45" s="1158"/>
      <c r="PE45" s="1158"/>
      <c r="PF45" s="1158"/>
      <c r="PG45" s="1158"/>
      <c r="PH45" s="1158"/>
      <c r="PI45" s="1158"/>
      <c r="PJ45" s="1158"/>
      <c r="PK45" s="1158"/>
    </row>
    <row r="46" spans="1:427" s="1150" customFormat="1" ht="15" customHeight="1" x14ac:dyDescent="0.35">
      <c r="A46" s="1182" t="s">
        <v>3206</v>
      </c>
      <c r="B46" s="1182">
        <f t="shared" ca="1" si="1"/>
        <v>4850</v>
      </c>
      <c r="C46" s="1182" t="s">
        <v>3380</v>
      </c>
      <c r="D46" s="1182" t="s">
        <v>3381</v>
      </c>
      <c r="E46" s="1151">
        <v>2016</v>
      </c>
      <c r="F46" s="1183">
        <f t="shared" ca="1" si="2"/>
        <v>196</v>
      </c>
      <c r="G46" s="1149">
        <f t="shared" ca="1" si="3"/>
        <v>4385</v>
      </c>
      <c r="H46" s="1139">
        <v>65.91</v>
      </c>
      <c r="I46" s="1152">
        <f>Einstellungen!$E$11</f>
        <v>365</v>
      </c>
      <c r="J46" s="1152" t="s">
        <v>11</v>
      </c>
      <c r="K46" s="1152" t="s">
        <v>578</v>
      </c>
      <c r="L46" s="1152" t="s">
        <v>578</v>
      </c>
      <c r="M46" s="1152" t="s">
        <v>578</v>
      </c>
      <c r="N46" s="1152" t="s">
        <v>578</v>
      </c>
      <c r="O46" s="1152" t="s">
        <v>578</v>
      </c>
      <c r="P46" s="1152" t="s">
        <v>578</v>
      </c>
      <c r="Q46" s="1152" t="s">
        <v>578</v>
      </c>
      <c r="R46" s="1152" t="s">
        <v>578</v>
      </c>
      <c r="S46" s="1152" t="s">
        <v>578</v>
      </c>
      <c r="T46" s="1152" t="s">
        <v>578</v>
      </c>
      <c r="U46" s="1152" t="s">
        <v>578</v>
      </c>
      <c r="V46" s="1152" t="s">
        <v>700</v>
      </c>
      <c r="W46" s="1152" t="str">
        <f t="shared" si="4"/>
        <v>Heim 45  - Musterort</v>
      </c>
      <c r="X46" s="1139">
        <v>65.91</v>
      </c>
      <c r="AM46" s="1158"/>
      <c r="AN46" s="1158"/>
      <c r="AO46" s="1158"/>
      <c r="AP46" s="1158"/>
      <c r="AQ46" s="1158"/>
      <c r="AR46" s="1158"/>
      <c r="AS46" s="1158"/>
      <c r="AT46" s="1158"/>
      <c r="AU46" s="1158"/>
      <c r="AV46" s="1158"/>
      <c r="AW46" s="1158"/>
      <c r="AX46" s="1155">
        <v>80</v>
      </c>
      <c r="AY46" s="1158"/>
      <c r="AZ46" s="1156">
        <f t="shared" ca="1" si="5"/>
        <v>-116</v>
      </c>
      <c r="BA46" s="1158"/>
      <c r="BB46" s="1158"/>
      <c r="BC46" s="1158"/>
      <c r="BD46" s="1158"/>
      <c r="BE46" s="1158"/>
      <c r="BF46" s="1158"/>
      <c r="BG46" s="1158"/>
      <c r="BH46" s="1158"/>
      <c r="BI46" s="1158"/>
      <c r="BJ46" s="1158"/>
      <c r="BK46" s="1158"/>
      <c r="BL46" s="1158"/>
      <c r="BM46" s="1158"/>
      <c r="BN46" s="1158"/>
      <c r="BO46" s="1158"/>
      <c r="BP46" s="1158"/>
      <c r="BQ46" s="1158"/>
      <c r="BR46" s="1158"/>
      <c r="BS46" s="1158"/>
      <c r="BT46" s="1158"/>
      <c r="BU46" s="1158"/>
      <c r="BV46" s="1158"/>
      <c r="BW46" s="1158"/>
      <c r="BX46" s="1158"/>
      <c r="BY46" s="1158"/>
      <c r="BZ46" s="1158"/>
      <c r="CA46" s="1158"/>
      <c r="CB46" s="1158"/>
      <c r="CC46" s="1158"/>
      <c r="CD46" s="1158"/>
      <c r="CE46" s="1158"/>
      <c r="CF46" s="1158"/>
      <c r="CG46" s="1158"/>
      <c r="CH46" s="1158"/>
      <c r="CI46" s="1158"/>
      <c r="CJ46" s="1158"/>
      <c r="CK46" s="1158"/>
      <c r="CL46" s="1158"/>
      <c r="CM46" s="1158"/>
      <c r="CN46" s="1158"/>
      <c r="CO46" s="1158"/>
      <c r="CP46" s="1158"/>
      <c r="CQ46" s="1158"/>
      <c r="CR46" s="1158"/>
      <c r="CS46" s="1158"/>
      <c r="CT46" s="1158"/>
      <c r="CU46" s="1158"/>
      <c r="CV46" s="1158"/>
      <c r="CW46" s="1158"/>
      <c r="CX46" s="1158"/>
      <c r="CY46" s="1158"/>
      <c r="CZ46" s="1158"/>
      <c r="DA46" s="1158"/>
      <c r="DB46" s="1158"/>
      <c r="DC46" s="1158"/>
      <c r="DD46" s="1158"/>
      <c r="DE46" s="1158"/>
      <c r="DF46" s="1158"/>
      <c r="DG46" s="1158"/>
      <c r="DH46" s="1158"/>
      <c r="DI46" s="1158"/>
      <c r="DJ46" s="1158"/>
      <c r="DK46" s="1158"/>
      <c r="DL46" s="1158"/>
      <c r="DM46" s="1158"/>
      <c r="DN46" s="1158"/>
      <c r="DO46" s="1158"/>
      <c r="DP46" s="1158"/>
      <c r="DQ46" s="1158"/>
      <c r="DR46" s="1158"/>
      <c r="DS46" s="1158"/>
      <c r="DT46" s="1158"/>
      <c r="DU46" s="1158"/>
      <c r="DV46" s="1158"/>
      <c r="DW46" s="1158"/>
      <c r="DX46" s="1158"/>
      <c r="DY46" s="1158"/>
      <c r="DZ46" s="1158"/>
      <c r="EA46" s="1158"/>
      <c r="EB46" s="1158"/>
      <c r="EC46" s="1158"/>
      <c r="ED46" s="1158"/>
      <c r="EE46" s="1158"/>
      <c r="EF46" s="1158"/>
      <c r="EG46" s="1158"/>
      <c r="EH46" s="1158"/>
      <c r="EI46" s="1158"/>
      <c r="EJ46" s="1158"/>
      <c r="EK46" s="1158"/>
      <c r="EL46" s="1158"/>
      <c r="EM46" s="1158"/>
      <c r="EN46" s="1158"/>
      <c r="EO46" s="1158"/>
      <c r="EP46" s="1158"/>
      <c r="EQ46" s="1158"/>
      <c r="ER46" s="1158"/>
      <c r="ES46" s="1158"/>
      <c r="ET46" s="1158"/>
      <c r="EU46" s="1158"/>
      <c r="EV46" s="1158"/>
      <c r="EW46" s="1158"/>
      <c r="EX46" s="1158"/>
      <c r="EY46" s="1158"/>
      <c r="EZ46" s="1158"/>
      <c r="FA46" s="1158"/>
      <c r="FB46" s="1158"/>
      <c r="FC46" s="1158"/>
      <c r="FD46" s="1158"/>
      <c r="FE46" s="1158"/>
      <c r="FF46" s="1158"/>
      <c r="FG46" s="1158"/>
      <c r="FH46" s="1158"/>
      <c r="FI46" s="1158"/>
      <c r="FJ46" s="1158"/>
      <c r="FK46" s="1158"/>
      <c r="FL46" s="1158"/>
      <c r="FM46" s="1158"/>
      <c r="FN46" s="1158"/>
      <c r="FO46" s="1158"/>
      <c r="FP46" s="1158"/>
      <c r="FQ46" s="1158"/>
      <c r="FR46" s="1158"/>
      <c r="FS46" s="1158"/>
      <c r="FT46" s="1158"/>
      <c r="FU46" s="1158"/>
      <c r="FV46" s="1158"/>
      <c r="FW46" s="1158"/>
      <c r="FX46" s="1158"/>
      <c r="FY46" s="1158"/>
      <c r="FZ46" s="1158"/>
      <c r="GA46" s="1158"/>
      <c r="GB46" s="1158"/>
      <c r="GC46" s="1158"/>
      <c r="GD46" s="1158"/>
      <c r="GE46" s="1158"/>
      <c r="GF46" s="1158"/>
      <c r="GG46" s="1158"/>
      <c r="GH46" s="1158"/>
      <c r="GI46" s="1158"/>
      <c r="GJ46" s="1158"/>
      <c r="GK46" s="1158"/>
      <c r="GL46" s="1158"/>
      <c r="GM46" s="1158"/>
      <c r="GN46" s="1158"/>
      <c r="GO46" s="1158"/>
      <c r="GP46" s="1158"/>
      <c r="GQ46" s="1158"/>
      <c r="GR46" s="1158"/>
      <c r="GS46" s="1158"/>
      <c r="GT46" s="1158"/>
      <c r="GU46" s="1158"/>
      <c r="GV46" s="1158"/>
      <c r="GW46" s="1158"/>
      <c r="GX46" s="1158"/>
      <c r="GY46" s="1158"/>
      <c r="GZ46" s="1158"/>
      <c r="HA46" s="1158"/>
      <c r="HB46" s="1158"/>
      <c r="HC46" s="1158"/>
      <c r="HD46" s="1158"/>
      <c r="HE46" s="1158"/>
      <c r="HF46" s="1158"/>
      <c r="HG46" s="1158"/>
      <c r="HH46" s="1158"/>
      <c r="HI46" s="1158"/>
      <c r="HJ46" s="1158"/>
      <c r="HK46" s="1158"/>
      <c r="HL46" s="1158"/>
      <c r="HM46" s="1158"/>
      <c r="HN46" s="1158"/>
      <c r="HO46" s="1158"/>
      <c r="HP46" s="1158"/>
      <c r="HQ46" s="1158"/>
      <c r="HR46" s="1158"/>
      <c r="HS46" s="1158"/>
      <c r="HT46" s="1158"/>
      <c r="HU46" s="1158"/>
      <c r="HV46" s="1158"/>
      <c r="HW46" s="1158"/>
      <c r="HX46" s="1158"/>
      <c r="HY46" s="1158"/>
      <c r="HZ46" s="1158"/>
      <c r="IA46" s="1158"/>
      <c r="IB46" s="1158"/>
      <c r="IC46" s="1158"/>
      <c r="ID46" s="1158"/>
      <c r="IE46" s="1158"/>
      <c r="IF46" s="1158"/>
      <c r="IG46" s="1158"/>
      <c r="IH46" s="1158"/>
      <c r="II46" s="1158"/>
      <c r="IJ46" s="1158"/>
      <c r="IK46" s="1158"/>
      <c r="IL46" s="1158"/>
      <c r="IM46" s="1158"/>
      <c r="IN46" s="1158"/>
      <c r="IO46" s="1158"/>
      <c r="IP46" s="1158"/>
      <c r="IQ46" s="1158"/>
      <c r="IR46" s="1158"/>
      <c r="IS46" s="1158"/>
      <c r="IT46" s="1158"/>
      <c r="IU46" s="1158"/>
      <c r="IV46" s="1158"/>
      <c r="IW46" s="1158"/>
      <c r="IX46" s="1158"/>
      <c r="IY46" s="1158"/>
      <c r="IZ46" s="1158"/>
      <c r="JA46" s="1158"/>
      <c r="JB46" s="1158"/>
      <c r="JC46" s="1158"/>
      <c r="JD46" s="1158"/>
      <c r="JE46" s="1158"/>
      <c r="JF46" s="1158"/>
      <c r="JG46" s="1158"/>
      <c r="JH46" s="1158"/>
      <c r="JI46" s="1158"/>
      <c r="JJ46" s="1158"/>
      <c r="JK46" s="1158"/>
      <c r="JL46" s="1158"/>
      <c r="JM46" s="1158"/>
      <c r="JN46" s="1158"/>
      <c r="JO46" s="1158"/>
      <c r="JP46" s="1158"/>
      <c r="JQ46" s="1158"/>
      <c r="JR46" s="1158"/>
      <c r="JS46" s="1158"/>
      <c r="JT46" s="1158"/>
      <c r="JU46" s="1158"/>
      <c r="JV46" s="1158"/>
      <c r="JW46" s="1158"/>
      <c r="JX46" s="1158"/>
      <c r="JY46" s="1158"/>
      <c r="JZ46" s="1158"/>
      <c r="KA46" s="1158"/>
      <c r="KB46" s="1158"/>
      <c r="KC46" s="1158"/>
      <c r="KD46" s="1158"/>
      <c r="KE46" s="1158"/>
      <c r="KF46" s="1158"/>
      <c r="KG46" s="1158"/>
      <c r="KH46" s="1158"/>
      <c r="KI46" s="1158"/>
      <c r="KJ46" s="1158"/>
      <c r="KK46" s="1158"/>
      <c r="KL46" s="1158"/>
      <c r="KM46" s="1158"/>
      <c r="KN46" s="1158"/>
      <c r="KO46" s="1158"/>
      <c r="KP46" s="1158"/>
      <c r="KQ46" s="1158"/>
      <c r="KR46" s="1158"/>
      <c r="KS46" s="1158"/>
      <c r="KT46" s="1158"/>
      <c r="KU46" s="1158"/>
      <c r="KV46" s="1158"/>
      <c r="KW46" s="1158"/>
      <c r="KX46" s="1158"/>
      <c r="KY46" s="1158"/>
      <c r="KZ46" s="1158"/>
      <c r="LA46" s="1158"/>
      <c r="LB46" s="1158"/>
      <c r="LC46" s="1158"/>
      <c r="LD46" s="1158"/>
      <c r="LE46" s="1158"/>
      <c r="LF46" s="1158"/>
      <c r="LG46" s="1158"/>
      <c r="LH46" s="1158"/>
      <c r="LI46" s="1158"/>
      <c r="LJ46" s="1158"/>
      <c r="LK46" s="1158"/>
      <c r="LL46" s="1158"/>
      <c r="LM46" s="1158"/>
      <c r="LN46" s="1158"/>
      <c r="LO46" s="1158"/>
      <c r="LP46" s="1158"/>
      <c r="LQ46" s="1158"/>
      <c r="LR46" s="1158"/>
      <c r="LS46" s="1158"/>
      <c r="LT46" s="1158"/>
      <c r="LU46" s="1158"/>
      <c r="LV46" s="1158"/>
      <c r="LW46" s="1158"/>
      <c r="LX46" s="1158"/>
      <c r="LY46" s="1158"/>
      <c r="LZ46" s="1158"/>
      <c r="MA46" s="1158"/>
      <c r="MB46" s="1158"/>
      <c r="MC46" s="1158"/>
      <c r="MD46" s="1158"/>
      <c r="ME46" s="1158"/>
      <c r="MF46" s="1158"/>
      <c r="MG46" s="1158"/>
      <c r="MH46" s="1158"/>
      <c r="MI46" s="1158"/>
      <c r="MJ46" s="1158"/>
      <c r="MK46" s="1158"/>
      <c r="ML46" s="1158"/>
      <c r="MM46" s="1158"/>
      <c r="MN46" s="1158"/>
      <c r="MO46" s="1158"/>
      <c r="MP46" s="1158"/>
      <c r="MQ46" s="1158"/>
      <c r="MR46" s="1158"/>
      <c r="MS46" s="1158"/>
      <c r="MT46" s="1158"/>
      <c r="MU46" s="1158"/>
      <c r="MV46" s="1158"/>
      <c r="MW46" s="1158"/>
      <c r="MX46" s="1158"/>
      <c r="MY46" s="1158"/>
      <c r="MZ46" s="1158"/>
      <c r="NA46" s="1158"/>
      <c r="NB46" s="1158"/>
      <c r="NC46" s="1158"/>
      <c r="ND46" s="1158"/>
      <c r="NE46" s="1158"/>
      <c r="NF46" s="1158"/>
      <c r="NG46" s="1158"/>
      <c r="NH46" s="1158"/>
      <c r="NI46" s="1158"/>
      <c r="NJ46" s="1158"/>
      <c r="NK46" s="1158"/>
      <c r="NL46" s="1158"/>
      <c r="NM46" s="1158"/>
      <c r="NN46" s="1158"/>
      <c r="NO46" s="1158"/>
      <c r="NP46" s="1158"/>
      <c r="NQ46" s="1158"/>
      <c r="NR46" s="1158"/>
      <c r="NS46" s="1158"/>
      <c r="NT46" s="1158"/>
      <c r="NU46" s="1158"/>
      <c r="NV46" s="1158"/>
      <c r="NW46" s="1158"/>
      <c r="NX46" s="1158"/>
      <c r="NY46" s="1158"/>
      <c r="NZ46" s="1158"/>
      <c r="OA46" s="1158"/>
      <c r="OB46" s="1158"/>
      <c r="OC46" s="1158"/>
      <c r="OD46" s="1158"/>
      <c r="OE46" s="1158"/>
      <c r="OF46" s="1158"/>
      <c r="OG46" s="1158"/>
      <c r="OH46" s="1158"/>
      <c r="OI46" s="1158"/>
      <c r="OJ46" s="1158"/>
      <c r="OK46" s="1158"/>
      <c r="OL46" s="1158"/>
      <c r="OM46" s="1158"/>
      <c r="ON46" s="1158"/>
      <c r="OO46" s="1158"/>
      <c r="OP46" s="1158"/>
      <c r="OQ46" s="1158"/>
      <c r="OR46" s="1158"/>
      <c r="OS46" s="1158"/>
      <c r="OT46" s="1158"/>
      <c r="OU46" s="1158"/>
      <c r="OV46" s="1158"/>
      <c r="OW46" s="1158"/>
      <c r="OX46" s="1158"/>
      <c r="OY46" s="1158"/>
      <c r="OZ46" s="1158"/>
      <c r="PA46" s="1158"/>
      <c r="PB46" s="1158"/>
      <c r="PC46" s="1158"/>
      <c r="PD46" s="1158"/>
      <c r="PE46" s="1158"/>
      <c r="PF46" s="1158"/>
      <c r="PG46" s="1158"/>
      <c r="PH46" s="1158"/>
      <c r="PI46" s="1158"/>
      <c r="PJ46" s="1158"/>
      <c r="PK46" s="1158"/>
    </row>
    <row r="47" spans="1:427" s="1150" customFormat="1" ht="15" customHeight="1" x14ac:dyDescent="0.35">
      <c r="A47" s="1182" t="s">
        <v>3207</v>
      </c>
      <c r="B47" s="1182">
        <f t="shared" ca="1" si="1"/>
        <v>8753</v>
      </c>
      <c r="C47" s="1182" t="s">
        <v>3380</v>
      </c>
      <c r="D47" s="1182" t="s">
        <v>3381</v>
      </c>
      <c r="E47" s="1151">
        <v>2016</v>
      </c>
      <c r="F47" s="1183">
        <f t="shared" ca="1" si="2"/>
        <v>243</v>
      </c>
      <c r="G47" s="1149">
        <f t="shared" ca="1" si="3"/>
        <v>6916</v>
      </c>
      <c r="H47" s="1139">
        <v>65.91</v>
      </c>
      <c r="I47" s="1152">
        <f>Einstellungen!$E$11</f>
        <v>365</v>
      </c>
      <c r="J47" s="1152" t="s">
        <v>11</v>
      </c>
      <c r="K47" s="1152" t="s">
        <v>578</v>
      </c>
      <c r="L47" s="1152" t="s">
        <v>578</v>
      </c>
      <c r="M47" s="1152" t="s">
        <v>578</v>
      </c>
      <c r="N47" s="1152" t="s">
        <v>578</v>
      </c>
      <c r="O47" s="1152" t="s">
        <v>578</v>
      </c>
      <c r="P47" s="1152" t="s">
        <v>578</v>
      </c>
      <c r="Q47" s="1152" t="s">
        <v>578</v>
      </c>
      <c r="R47" s="1152" t="s">
        <v>578</v>
      </c>
      <c r="S47" s="1152" t="s">
        <v>578</v>
      </c>
      <c r="T47" s="1152" t="s">
        <v>578</v>
      </c>
      <c r="U47" s="1152" t="s">
        <v>578</v>
      </c>
      <c r="V47" s="1152" t="s">
        <v>700</v>
      </c>
      <c r="W47" s="1152" t="str">
        <f t="shared" si="4"/>
        <v>Heim 46  - Musterort</v>
      </c>
      <c r="X47" s="1139">
        <v>65.91</v>
      </c>
      <c r="AM47" s="1158"/>
      <c r="AN47" s="1158"/>
      <c r="AO47" s="1158"/>
      <c r="AP47" s="1158"/>
      <c r="AQ47" s="1158"/>
      <c r="AR47" s="1158"/>
      <c r="AS47" s="1158"/>
      <c r="AT47" s="1158"/>
      <c r="AU47" s="1158"/>
      <c r="AV47" s="1158"/>
      <c r="AW47" s="1158"/>
      <c r="AX47" s="1155">
        <v>13</v>
      </c>
      <c r="AY47" s="1158"/>
      <c r="AZ47" s="1156">
        <f t="shared" ca="1" si="5"/>
        <v>-230</v>
      </c>
      <c r="BA47" s="1158"/>
      <c r="BB47" s="1158"/>
      <c r="BC47" s="1158"/>
      <c r="BD47" s="1158"/>
      <c r="BE47" s="1158"/>
      <c r="BF47" s="1158"/>
      <c r="BG47" s="1158"/>
      <c r="BH47" s="1158"/>
      <c r="BI47" s="1158"/>
      <c r="BJ47" s="1158"/>
      <c r="BK47" s="1158"/>
      <c r="BL47" s="1158"/>
      <c r="BM47" s="1158"/>
      <c r="BN47" s="1158"/>
      <c r="BO47" s="1158"/>
      <c r="BP47" s="1158"/>
      <c r="BQ47" s="1158"/>
      <c r="BR47" s="1158"/>
      <c r="BS47" s="1158"/>
      <c r="BT47" s="1158"/>
      <c r="BU47" s="1158"/>
      <c r="BV47" s="1158"/>
      <c r="BW47" s="1158"/>
      <c r="BX47" s="1158"/>
      <c r="BY47" s="1158"/>
      <c r="BZ47" s="1158"/>
      <c r="CA47" s="1158"/>
      <c r="CB47" s="1158"/>
      <c r="CC47" s="1158"/>
      <c r="CD47" s="1158"/>
      <c r="CE47" s="1158"/>
      <c r="CF47" s="1158"/>
      <c r="CG47" s="1158"/>
      <c r="CH47" s="1158"/>
      <c r="CI47" s="1158"/>
      <c r="CJ47" s="1158"/>
      <c r="CK47" s="1158"/>
      <c r="CL47" s="1158"/>
      <c r="CM47" s="1158"/>
      <c r="CN47" s="1158"/>
      <c r="CO47" s="1158"/>
      <c r="CP47" s="1158"/>
      <c r="CQ47" s="1158"/>
      <c r="CR47" s="1158"/>
      <c r="CS47" s="1158"/>
      <c r="CT47" s="1158"/>
      <c r="CU47" s="1158"/>
      <c r="CV47" s="1158"/>
      <c r="CW47" s="1158"/>
      <c r="CX47" s="1158"/>
      <c r="CY47" s="1158"/>
      <c r="CZ47" s="1158"/>
      <c r="DA47" s="1158"/>
      <c r="DB47" s="1158"/>
      <c r="DC47" s="1158"/>
      <c r="DD47" s="1158"/>
      <c r="DE47" s="1158"/>
      <c r="DF47" s="1158"/>
      <c r="DG47" s="1158"/>
      <c r="DH47" s="1158"/>
      <c r="DI47" s="1158"/>
      <c r="DJ47" s="1158"/>
      <c r="DK47" s="1158"/>
      <c r="DL47" s="1158"/>
      <c r="DM47" s="1158"/>
      <c r="DN47" s="1158"/>
      <c r="DO47" s="1158"/>
      <c r="DP47" s="1158"/>
      <c r="DQ47" s="1158"/>
      <c r="DR47" s="1158"/>
      <c r="DS47" s="1158"/>
      <c r="DT47" s="1158"/>
      <c r="DU47" s="1158"/>
      <c r="DV47" s="1158"/>
      <c r="DW47" s="1158"/>
      <c r="DX47" s="1158"/>
      <c r="DY47" s="1158"/>
      <c r="DZ47" s="1158"/>
      <c r="EA47" s="1158"/>
      <c r="EB47" s="1158"/>
      <c r="EC47" s="1158"/>
      <c r="ED47" s="1158"/>
      <c r="EE47" s="1158"/>
      <c r="EF47" s="1158"/>
      <c r="EG47" s="1158"/>
      <c r="EH47" s="1158"/>
      <c r="EI47" s="1158"/>
      <c r="EJ47" s="1158"/>
      <c r="EK47" s="1158"/>
      <c r="EL47" s="1158"/>
      <c r="EM47" s="1158"/>
      <c r="EN47" s="1158"/>
      <c r="EO47" s="1158"/>
      <c r="EP47" s="1158"/>
      <c r="EQ47" s="1158"/>
      <c r="ER47" s="1158"/>
      <c r="ES47" s="1158"/>
      <c r="ET47" s="1158"/>
      <c r="EU47" s="1158"/>
      <c r="EV47" s="1158"/>
      <c r="EW47" s="1158"/>
      <c r="EX47" s="1158"/>
      <c r="EY47" s="1158"/>
      <c r="EZ47" s="1158"/>
      <c r="FA47" s="1158"/>
      <c r="FB47" s="1158"/>
      <c r="FC47" s="1158"/>
      <c r="FD47" s="1158"/>
      <c r="FE47" s="1158"/>
      <c r="FF47" s="1158"/>
      <c r="FG47" s="1158"/>
      <c r="FH47" s="1158"/>
      <c r="FI47" s="1158"/>
      <c r="FJ47" s="1158"/>
      <c r="FK47" s="1158"/>
      <c r="FL47" s="1158"/>
      <c r="FM47" s="1158"/>
      <c r="FN47" s="1158"/>
      <c r="FO47" s="1158"/>
      <c r="FP47" s="1158"/>
      <c r="FQ47" s="1158"/>
      <c r="FR47" s="1158"/>
      <c r="FS47" s="1158"/>
      <c r="FT47" s="1158"/>
      <c r="FU47" s="1158"/>
      <c r="FV47" s="1158"/>
      <c r="FW47" s="1158"/>
      <c r="FX47" s="1158"/>
      <c r="FY47" s="1158"/>
      <c r="FZ47" s="1158"/>
      <c r="GA47" s="1158"/>
      <c r="GB47" s="1158"/>
      <c r="GC47" s="1158"/>
      <c r="GD47" s="1158"/>
      <c r="GE47" s="1158"/>
      <c r="GF47" s="1158"/>
      <c r="GG47" s="1158"/>
      <c r="GH47" s="1158"/>
      <c r="GI47" s="1158"/>
      <c r="GJ47" s="1158"/>
      <c r="GK47" s="1158"/>
      <c r="GL47" s="1158"/>
      <c r="GM47" s="1158"/>
      <c r="GN47" s="1158"/>
      <c r="GO47" s="1158"/>
      <c r="GP47" s="1158"/>
      <c r="GQ47" s="1158"/>
      <c r="GR47" s="1158"/>
      <c r="GS47" s="1158"/>
      <c r="GT47" s="1158"/>
      <c r="GU47" s="1158"/>
      <c r="GV47" s="1158"/>
      <c r="GW47" s="1158"/>
      <c r="GX47" s="1158"/>
      <c r="GY47" s="1158"/>
      <c r="GZ47" s="1158"/>
      <c r="HA47" s="1158"/>
      <c r="HB47" s="1158"/>
      <c r="HC47" s="1158"/>
      <c r="HD47" s="1158"/>
      <c r="HE47" s="1158"/>
      <c r="HF47" s="1158"/>
      <c r="HG47" s="1158"/>
      <c r="HH47" s="1158"/>
      <c r="HI47" s="1158"/>
      <c r="HJ47" s="1158"/>
      <c r="HK47" s="1158"/>
      <c r="HL47" s="1158"/>
      <c r="HM47" s="1158"/>
      <c r="HN47" s="1158"/>
      <c r="HO47" s="1158"/>
      <c r="HP47" s="1158"/>
      <c r="HQ47" s="1158"/>
      <c r="HR47" s="1158"/>
      <c r="HS47" s="1158"/>
      <c r="HT47" s="1158"/>
      <c r="HU47" s="1158"/>
      <c r="HV47" s="1158"/>
      <c r="HW47" s="1158"/>
      <c r="HX47" s="1158"/>
      <c r="HY47" s="1158"/>
      <c r="HZ47" s="1158"/>
      <c r="IA47" s="1158"/>
      <c r="IB47" s="1158"/>
      <c r="IC47" s="1158"/>
      <c r="ID47" s="1158"/>
      <c r="IE47" s="1158"/>
      <c r="IF47" s="1158"/>
      <c r="IG47" s="1158"/>
      <c r="IH47" s="1158"/>
      <c r="II47" s="1158"/>
      <c r="IJ47" s="1158"/>
      <c r="IK47" s="1158"/>
      <c r="IL47" s="1158"/>
      <c r="IM47" s="1158"/>
      <c r="IN47" s="1158"/>
      <c r="IO47" s="1158"/>
      <c r="IP47" s="1158"/>
      <c r="IQ47" s="1158"/>
      <c r="IR47" s="1158"/>
      <c r="IS47" s="1158"/>
      <c r="IT47" s="1158"/>
      <c r="IU47" s="1158"/>
      <c r="IV47" s="1158"/>
      <c r="IW47" s="1158"/>
      <c r="IX47" s="1158"/>
      <c r="IY47" s="1158"/>
      <c r="IZ47" s="1158"/>
      <c r="JA47" s="1158"/>
      <c r="JB47" s="1158"/>
      <c r="JC47" s="1158"/>
      <c r="JD47" s="1158"/>
      <c r="JE47" s="1158"/>
      <c r="JF47" s="1158"/>
      <c r="JG47" s="1158"/>
      <c r="JH47" s="1158"/>
      <c r="JI47" s="1158"/>
      <c r="JJ47" s="1158"/>
      <c r="JK47" s="1158"/>
      <c r="JL47" s="1158"/>
      <c r="JM47" s="1158"/>
      <c r="JN47" s="1158"/>
      <c r="JO47" s="1158"/>
      <c r="JP47" s="1158"/>
      <c r="JQ47" s="1158"/>
      <c r="JR47" s="1158"/>
      <c r="JS47" s="1158"/>
      <c r="JT47" s="1158"/>
      <c r="JU47" s="1158"/>
      <c r="JV47" s="1158"/>
      <c r="JW47" s="1158"/>
      <c r="JX47" s="1158"/>
      <c r="JY47" s="1158"/>
      <c r="JZ47" s="1158"/>
      <c r="KA47" s="1158"/>
      <c r="KB47" s="1158"/>
      <c r="KC47" s="1158"/>
      <c r="KD47" s="1158"/>
      <c r="KE47" s="1158"/>
      <c r="KF47" s="1158"/>
      <c r="KG47" s="1158"/>
      <c r="KH47" s="1158"/>
      <c r="KI47" s="1158"/>
      <c r="KJ47" s="1158"/>
      <c r="KK47" s="1158"/>
      <c r="KL47" s="1158"/>
      <c r="KM47" s="1158"/>
      <c r="KN47" s="1158"/>
      <c r="KO47" s="1158"/>
      <c r="KP47" s="1158"/>
      <c r="KQ47" s="1158"/>
      <c r="KR47" s="1158"/>
      <c r="KS47" s="1158"/>
      <c r="KT47" s="1158"/>
      <c r="KU47" s="1158"/>
      <c r="KV47" s="1158"/>
      <c r="KW47" s="1158"/>
      <c r="KX47" s="1158"/>
      <c r="KY47" s="1158"/>
      <c r="KZ47" s="1158"/>
      <c r="LA47" s="1158"/>
      <c r="LB47" s="1158"/>
      <c r="LC47" s="1158"/>
      <c r="LD47" s="1158"/>
      <c r="LE47" s="1158"/>
      <c r="LF47" s="1158"/>
      <c r="LG47" s="1158"/>
      <c r="LH47" s="1158"/>
      <c r="LI47" s="1158"/>
      <c r="LJ47" s="1158"/>
      <c r="LK47" s="1158"/>
      <c r="LL47" s="1158"/>
      <c r="LM47" s="1158"/>
      <c r="LN47" s="1158"/>
      <c r="LO47" s="1158"/>
      <c r="LP47" s="1158"/>
      <c r="LQ47" s="1158"/>
      <c r="LR47" s="1158"/>
      <c r="LS47" s="1158"/>
      <c r="LT47" s="1158"/>
      <c r="LU47" s="1158"/>
      <c r="LV47" s="1158"/>
      <c r="LW47" s="1158"/>
      <c r="LX47" s="1158"/>
      <c r="LY47" s="1158"/>
      <c r="LZ47" s="1158"/>
      <c r="MA47" s="1158"/>
      <c r="MB47" s="1158"/>
      <c r="MC47" s="1158"/>
      <c r="MD47" s="1158"/>
      <c r="ME47" s="1158"/>
      <c r="MF47" s="1158"/>
      <c r="MG47" s="1158"/>
      <c r="MH47" s="1158"/>
      <c r="MI47" s="1158"/>
      <c r="MJ47" s="1158"/>
      <c r="MK47" s="1158"/>
      <c r="ML47" s="1158"/>
      <c r="MM47" s="1158"/>
      <c r="MN47" s="1158"/>
      <c r="MO47" s="1158"/>
      <c r="MP47" s="1158"/>
      <c r="MQ47" s="1158"/>
      <c r="MR47" s="1158"/>
      <c r="MS47" s="1158"/>
      <c r="MT47" s="1158"/>
      <c r="MU47" s="1158"/>
      <c r="MV47" s="1158"/>
      <c r="MW47" s="1158"/>
      <c r="MX47" s="1158"/>
      <c r="MY47" s="1158"/>
      <c r="MZ47" s="1158"/>
      <c r="NA47" s="1158"/>
      <c r="NB47" s="1158"/>
      <c r="NC47" s="1158"/>
      <c r="ND47" s="1158"/>
      <c r="NE47" s="1158"/>
      <c r="NF47" s="1158"/>
      <c r="NG47" s="1158"/>
      <c r="NH47" s="1158"/>
      <c r="NI47" s="1158"/>
      <c r="NJ47" s="1158"/>
      <c r="NK47" s="1158"/>
      <c r="NL47" s="1158"/>
      <c r="NM47" s="1158"/>
      <c r="NN47" s="1158"/>
      <c r="NO47" s="1158"/>
      <c r="NP47" s="1158"/>
      <c r="NQ47" s="1158"/>
      <c r="NR47" s="1158"/>
      <c r="NS47" s="1158"/>
      <c r="NT47" s="1158"/>
      <c r="NU47" s="1158"/>
      <c r="NV47" s="1158"/>
      <c r="NW47" s="1158"/>
      <c r="NX47" s="1158"/>
      <c r="NY47" s="1158"/>
      <c r="NZ47" s="1158"/>
      <c r="OA47" s="1158"/>
      <c r="OB47" s="1158"/>
      <c r="OC47" s="1158"/>
      <c r="OD47" s="1158"/>
      <c r="OE47" s="1158"/>
      <c r="OF47" s="1158"/>
      <c r="OG47" s="1158"/>
      <c r="OH47" s="1158"/>
      <c r="OI47" s="1158"/>
      <c r="OJ47" s="1158"/>
      <c r="OK47" s="1158"/>
      <c r="OL47" s="1158"/>
      <c r="OM47" s="1158"/>
      <c r="ON47" s="1158"/>
      <c r="OO47" s="1158"/>
      <c r="OP47" s="1158"/>
      <c r="OQ47" s="1158"/>
      <c r="OR47" s="1158"/>
      <c r="OS47" s="1158"/>
      <c r="OT47" s="1158"/>
      <c r="OU47" s="1158"/>
      <c r="OV47" s="1158"/>
      <c r="OW47" s="1158"/>
      <c r="OX47" s="1158"/>
      <c r="OY47" s="1158"/>
      <c r="OZ47" s="1158"/>
      <c r="PA47" s="1158"/>
      <c r="PB47" s="1158"/>
      <c r="PC47" s="1158"/>
      <c r="PD47" s="1158"/>
      <c r="PE47" s="1158"/>
      <c r="PF47" s="1158"/>
      <c r="PG47" s="1158"/>
      <c r="PH47" s="1158"/>
      <c r="PI47" s="1158"/>
      <c r="PJ47" s="1158"/>
      <c r="PK47" s="1158"/>
    </row>
    <row r="48" spans="1:427" s="1150" customFormat="1" ht="15" customHeight="1" x14ac:dyDescent="0.35">
      <c r="A48" s="1182" t="s">
        <v>3208</v>
      </c>
      <c r="B48" s="1182">
        <f t="shared" ca="1" si="1"/>
        <v>6132</v>
      </c>
      <c r="C48" s="1182" t="s">
        <v>3380</v>
      </c>
      <c r="D48" s="1182" t="s">
        <v>3381</v>
      </c>
      <c r="E48" s="1151">
        <v>2016</v>
      </c>
      <c r="F48" s="1183">
        <f t="shared" ca="1" si="2"/>
        <v>50</v>
      </c>
      <c r="G48" s="1149">
        <f t="shared" ca="1" si="3"/>
        <v>1385</v>
      </c>
      <c r="H48" s="1148">
        <v>61.5</v>
      </c>
      <c r="I48" s="1152">
        <f>Einstellungen!$E$11</f>
        <v>365</v>
      </c>
      <c r="J48" s="1152" t="s">
        <v>11</v>
      </c>
      <c r="K48" s="1152" t="s">
        <v>578</v>
      </c>
      <c r="L48" s="1152" t="s">
        <v>578</v>
      </c>
      <c r="M48" s="1152" t="s">
        <v>578</v>
      </c>
      <c r="N48" s="1152" t="s">
        <v>578</v>
      </c>
      <c r="O48" s="1152" t="s">
        <v>578</v>
      </c>
      <c r="P48" s="1152" t="s">
        <v>578</v>
      </c>
      <c r="Q48" s="1152" t="s">
        <v>578</v>
      </c>
      <c r="R48" s="1152" t="s">
        <v>578</v>
      </c>
      <c r="S48" s="1152" t="s">
        <v>578</v>
      </c>
      <c r="T48" s="1152" t="s">
        <v>578</v>
      </c>
      <c r="U48" s="1152" t="s">
        <v>578</v>
      </c>
      <c r="V48" s="1152" t="s">
        <v>700</v>
      </c>
      <c r="W48" s="1152" t="str">
        <f t="shared" si="4"/>
        <v>Heim 47  - Musterort</v>
      </c>
      <c r="X48" s="1148">
        <v>61.5</v>
      </c>
      <c r="AM48" s="1158"/>
      <c r="AN48" s="1158"/>
      <c r="AO48" s="1158"/>
      <c r="AP48" s="1158"/>
      <c r="AQ48" s="1158"/>
      <c r="AR48" s="1158"/>
      <c r="AS48" s="1158"/>
      <c r="AT48" s="1158"/>
      <c r="AU48" s="1158"/>
      <c r="AV48" s="1158"/>
      <c r="AW48" s="1158"/>
      <c r="AX48" s="1155">
        <v>42</v>
      </c>
      <c r="AY48" s="1158"/>
      <c r="AZ48" s="1156">
        <f t="shared" ca="1" si="5"/>
        <v>-8</v>
      </c>
      <c r="BA48" s="1158"/>
      <c r="BB48" s="1158"/>
      <c r="BC48" s="1158"/>
      <c r="BD48" s="1158"/>
      <c r="BE48" s="1158"/>
      <c r="BF48" s="1158"/>
      <c r="BG48" s="1158"/>
      <c r="BH48" s="1158"/>
      <c r="BI48" s="1158"/>
      <c r="BJ48" s="1158"/>
      <c r="BK48" s="1158"/>
      <c r="BL48" s="1158"/>
      <c r="BM48" s="1158"/>
      <c r="BN48" s="1158"/>
      <c r="BO48" s="1158"/>
      <c r="BP48" s="1158"/>
      <c r="BQ48" s="1158"/>
      <c r="BR48" s="1158"/>
      <c r="BS48" s="1158"/>
      <c r="BT48" s="1158"/>
      <c r="BU48" s="1158"/>
      <c r="BV48" s="1158"/>
      <c r="BW48" s="1158"/>
      <c r="BX48" s="1158"/>
      <c r="BY48" s="1158"/>
      <c r="BZ48" s="1158"/>
      <c r="CA48" s="1158"/>
      <c r="CB48" s="1158"/>
      <c r="CC48" s="1158"/>
      <c r="CD48" s="1158"/>
      <c r="CE48" s="1158"/>
      <c r="CF48" s="1158"/>
      <c r="CG48" s="1158"/>
      <c r="CH48" s="1158"/>
      <c r="CI48" s="1158"/>
      <c r="CJ48" s="1158"/>
      <c r="CK48" s="1158"/>
      <c r="CL48" s="1158"/>
      <c r="CM48" s="1158"/>
      <c r="CN48" s="1158"/>
      <c r="CO48" s="1158"/>
      <c r="CP48" s="1158"/>
      <c r="CQ48" s="1158"/>
      <c r="CR48" s="1158"/>
      <c r="CS48" s="1158"/>
      <c r="CT48" s="1158"/>
      <c r="CU48" s="1158"/>
      <c r="CV48" s="1158"/>
      <c r="CW48" s="1158"/>
      <c r="CX48" s="1158"/>
      <c r="CY48" s="1158"/>
      <c r="CZ48" s="1158"/>
      <c r="DA48" s="1158"/>
      <c r="DB48" s="1158"/>
      <c r="DC48" s="1158"/>
      <c r="DD48" s="1158"/>
      <c r="DE48" s="1158"/>
      <c r="DF48" s="1158"/>
      <c r="DG48" s="1158"/>
      <c r="DH48" s="1158"/>
      <c r="DI48" s="1158"/>
      <c r="DJ48" s="1158"/>
      <c r="DK48" s="1158"/>
      <c r="DL48" s="1158"/>
      <c r="DM48" s="1158"/>
      <c r="DN48" s="1158"/>
      <c r="DO48" s="1158"/>
      <c r="DP48" s="1158"/>
      <c r="DQ48" s="1158"/>
      <c r="DR48" s="1158"/>
      <c r="DS48" s="1158"/>
      <c r="DT48" s="1158"/>
      <c r="DU48" s="1158"/>
      <c r="DV48" s="1158"/>
      <c r="DW48" s="1158"/>
      <c r="DX48" s="1158"/>
      <c r="DY48" s="1158"/>
      <c r="DZ48" s="1158"/>
      <c r="EA48" s="1158"/>
      <c r="EB48" s="1158"/>
      <c r="EC48" s="1158"/>
      <c r="ED48" s="1158"/>
      <c r="EE48" s="1158"/>
      <c r="EF48" s="1158"/>
      <c r="EG48" s="1158"/>
      <c r="EH48" s="1158"/>
      <c r="EI48" s="1158"/>
      <c r="EJ48" s="1158"/>
      <c r="EK48" s="1158"/>
      <c r="EL48" s="1158"/>
      <c r="EM48" s="1158"/>
      <c r="EN48" s="1158"/>
      <c r="EO48" s="1158"/>
      <c r="EP48" s="1158"/>
      <c r="EQ48" s="1158"/>
      <c r="ER48" s="1158"/>
      <c r="ES48" s="1158"/>
      <c r="ET48" s="1158"/>
      <c r="EU48" s="1158"/>
      <c r="EV48" s="1158"/>
      <c r="EW48" s="1158"/>
      <c r="EX48" s="1158"/>
      <c r="EY48" s="1158"/>
      <c r="EZ48" s="1158"/>
      <c r="FA48" s="1158"/>
      <c r="FB48" s="1158"/>
      <c r="FC48" s="1158"/>
      <c r="FD48" s="1158"/>
      <c r="FE48" s="1158"/>
      <c r="FF48" s="1158"/>
      <c r="FG48" s="1158"/>
      <c r="FH48" s="1158"/>
      <c r="FI48" s="1158"/>
      <c r="FJ48" s="1158"/>
      <c r="FK48" s="1158"/>
      <c r="FL48" s="1158"/>
      <c r="FM48" s="1158"/>
      <c r="FN48" s="1158"/>
      <c r="FO48" s="1158"/>
      <c r="FP48" s="1158"/>
      <c r="FQ48" s="1158"/>
      <c r="FR48" s="1158"/>
      <c r="FS48" s="1158"/>
      <c r="FT48" s="1158"/>
      <c r="FU48" s="1158"/>
      <c r="FV48" s="1158"/>
      <c r="FW48" s="1158"/>
      <c r="FX48" s="1158"/>
      <c r="FY48" s="1158"/>
      <c r="FZ48" s="1158"/>
      <c r="GA48" s="1158"/>
      <c r="GB48" s="1158"/>
      <c r="GC48" s="1158"/>
      <c r="GD48" s="1158"/>
      <c r="GE48" s="1158"/>
      <c r="GF48" s="1158"/>
      <c r="GG48" s="1158"/>
      <c r="GH48" s="1158"/>
      <c r="GI48" s="1158"/>
      <c r="GJ48" s="1158"/>
      <c r="GK48" s="1158"/>
      <c r="GL48" s="1158"/>
      <c r="GM48" s="1158"/>
      <c r="GN48" s="1158"/>
      <c r="GO48" s="1158"/>
      <c r="GP48" s="1158"/>
      <c r="GQ48" s="1158"/>
      <c r="GR48" s="1158"/>
      <c r="GS48" s="1158"/>
      <c r="GT48" s="1158"/>
      <c r="GU48" s="1158"/>
      <c r="GV48" s="1158"/>
      <c r="GW48" s="1158"/>
      <c r="GX48" s="1158"/>
      <c r="GY48" s="1158"/>
      <c r="GZ48" s="1158"/>
      <c r="HA48" s="1158"/>
      <c r="HB48" s="1158"/>
      <c r="HC48" s="1158"/>
      <c r="HD48" s="1158"/>
      <c r="HE48" s="1158"/>
      <c r="HF48" s="1158"/>
      <c r="HG48" s="1158"/>
      <c r="HH48" s="1158"/>
      <c r="HI48" s="1158"/>
      <c r="HJ48" s="1158"/>
      <c r="HK48" s="1158"/>
      <c r="HL48" s="1158"/>
      <c r="HM48" s="1158"/>
      <c r="HN48" s="1158"/>
      <c r="HO48" s="1158"/>
      <c r="HP48" s="1158"/>
      <c r="HQ48" s="1158"/>
      <c r="HR48" s="1158"/>
      <c r="HS48" s="1158"/>
      <c r="HT48" s="1158"/>
      <c r="HU48" s="1158"/>
      <c r="HV48" s="1158"/>
      <c r="HW48" s="1158"/>
      <c r="HX48" s="1158"/>
      <c r="HY48" s="1158"/>
      <c r="HZ48" s="1158"/>
      <c r="IA48" s="1158"/>
      <c r="IB48" s="1158"/>
      <c r="IC48" s="1158"/>
      <c r="ID48" s="1158"/>
      <c r="IE48" s="1158"/>
      <c r="IF48" s="1158"/>
      <c r="IG48" s="1158"/>
      <c r="IH48" s="1158"/>
      <c r="II48" s="1158"/>
      <c r="IJ48" s="1158"/>
      <c r="IK48" s="1158"/>
      <c r="IL48" s="1158"/>
      <c r="IM48" s="1158"/>
      <c r="IN48" s="1158"/>
      <c r="IO48" s="1158"/>
      <c r="IP48" s="1158"/>
      <c r="IQ48" s="1158"/>
      <c r="IR48" s="1158"/>
      <c r="IS48" s="1158"/>
      <c r="IT48" s="1158"/>
      <c r="IU48" s="1158"/>
      <c r="IV48" s="1158"/>
      <c r="IW48" s="1158"/>
      <c r="IX48" s="1158"/>
      <c r="IY48" s="1158"/>
      <c r="IZ48" s="1158"/>
      <c r="JA48" s="1158"/>
      <c r="JB48" s="1158"/>
      <c r="JC48" s="1158"/>
      <c r="JD48" s="1158"/>
      <c r="JE48" s="1158"/>
      <c r="JF48" s="1158"/>
      <c r="JG48" s="1158"/>
      <c r="JH48" s="1158"/>
      <c r="JI48" s="1158"/>
      <c r="JJ48" s="1158"/>
      <c r="JK48" s="1158"/>
      <c r="JL48" s="1158"/>
      <c r="JM48" s="1158"/>
      <c r="JN48" s="1158"/>
      <c r="JO48" s="1158"/>
      <c r="JP48" s="1158"/>
      <c r="JQ48" s="1158"/>
      <c r="JR48" s="1158"/>
      <c r="JS48" s="1158"/>
      <c r="JT48" s="1158"/>
      <c r="JU48" s="1158"/>
      <c r="JV48" s="1158"/>
      <c r="JW48" s="1158"/>
      <c r="JX48" s="1158"/>
      <c r="JY48" s="1158"/>
      <c r="JZ48" s="1158"/>
      <c r="KA48" s="1158"/>
      <c r="KB48" s="1158"/>
      <c r="KC48" s="1158"/>
      <c r="KD48" s="1158"/>
      <c r="KE48" s="1158"/>
      <c r="KF48" s="1158"/>
      <c r="KG48" s="1158"/>
      <c r="KH48" s="1158"/>
      <c r="KI48" s="1158"/>
      <c r="KJ48" s="1158"/>
      <c r="KK48" s="1158"/>
      <c r="KL48" s="1158"/>
      <c r="KM48" s="1158"/>
      <c r="KN48" s="1158"/>
      <c r="KO48" s="1158"/>
      <c r="KP48" s="1158"/>
      <c r="KQ48" s="1158"/>
      <c r="KR48" s="1158"/>
      <c r="KS48" s="1158"/>
      <c r="KT48" s="1158"/>
      <c r="KU48" s="1158"/>
      <c r="KV48" s="1158"/>
      <c r="KW48" s="1158"/>
      <c r="KX48" s="1158"/>
      <c r="KY48" s="1158"/>
      <c r="KZ48" s="1158"/>
      <c r="LA48" s="1158"/>
      <c r="LB48" s="1158"/>
      <c r="LC48" s="1158"/>
      <c r="LD48" s="1158"/>
      <c r="LE48" s="1158"/>
      <c r="LF48" s="1158"/>
      <c r="LG48" s="1158"/>
      <c r="LH48" s="1158"/>
      <c r="LI48" s="1158"/>
      <c r="LJ48" s="1158"/>
      <c r="LK48" s="1158"/>
      <c r="LL48" s="1158"/>
      <c r="LM48" s="1158"/>
      <c r="LN48" s="1158"/>
      <c r="LO48" s="1158"/>
      <c r="LP48" s="1158"/>
      <c r="LQ48" s="1158"/>
      <c r="LR48" s="1158"/>
      <c r="LS48" s="1158"/>
      <c r="LT48" s="1158"/>
      <c r="LU48" s="1158"/>
      <c r="LV48" s="1158"/>
      <c r="LW48" s="1158"/>
      <c r="LX48" s="1158"/>
      <c r="LY48" s="1158"/>
      <c r="LZ48" s="1158"/>
      <c r="MA48" s="1158"/>
      <c r="MB48" s="1158"/>
      <c r="MC48" s="1158"/>
      <c r="MD48" s="1158"/>
      <c r="ME48" s="1158"/>
      <c r="MF48" s="1158"/>
      <c r="MG48" s="1158"/>
      <c r="MH48" s="1158"/>
      <c r="MI48" s="1158"/>
      <c r="MJ48" s="1158"/>
      <c r="MK48" s="1158"/>
      <c r="ML48" s="1158"/>
      <c r="MM48" s="1158"/>
      <c r="MN48" s="1158"/>
      <c r="MO48" s="1158"/>
      <c r="MP48" s="1158"/>
      <c r="MQ48" s="1158"/>
      <c r="MR48" s="1158"/>
      <c r="MS48" s="1158"/>
      <c r="MT48" s="1158"/>
      <c r="MU48" s="1158"/>
      <c r="MV48" s="1158"/>
      <c r="MW48" s="1158"/>
      <c r="MX48" s="1158"/>
      <c r="MY48" s="1158"/>
      <c r="MZ48" s="1158"/>
      <c r="NA48" s="1158"/>
      <c r="NB48" s="1158"/>
      <c r="NC48" s="1158"/>
      <c r="ND48" s="1158"/>
      <c r="NE48" s="1158"/>
      <c r="NF48" s="1158"/>
      <c r="NG48" s="1158"/>
      <c r="NH48" s="1158"/>
      <c r="NI48" s="1158"/>
      <c r="NJ48" s="1158"/>
      <c r="NK48" s="1158"/>
      <c r="NL48" s="1158"/>
      <c r="NM48" s="1158"/>
      <c r="NN48" s="1158"/>
      <c r="NO48" s="1158"/>
      <c r="NP48" s="1158"/>
      <c r="NQ48" s="1158"/>
      <c r="NR48" s="1158"/>
      <c r="NS48" s="1158"/>
      <c r="NT48" s="1158"/>
      <c r="NU48" s="1158"/>
      <c r="NV48" s="1158"/>
      <c r="NW48" s="1158"/>
      <c r="NX48" s="1158"/>
      <c r="NY48" s="1158"/>
      <c r="NZ48" s="1158"/>
      <c r="OA48" s="1158"/>
      <c r="OB48" s="1158"/>
      <c r="OC48" s="1158"/>
      <c r="OD48" s="1158"/>
      <c r="OE48" s="1158"/>
      <c r="OF48" s="1158"/>
      <c r="OG48" s="1158"/>
      <c r="OH48" s="1158"/>
      <c r="OI48" s="1158"/>
      <c r="OJ48" s="1158"/>
      <c r="OK48" s="1158"/>
      <c r="OL48" s="1158"/>
      <c r="OM48" s="1158"/>
      <c r="ON48" s="1158"/>
      <c r="OO48" s="1158"/>
      <c r="OP48" s="1158"/>
      <c r="OQ48" s="1158"/>
      <c r="OR48" s="1158"/>
      <c r="OS48" s="1158"/>
      <c r="OT48" s="1158"/>
      <c r="OU48" s="1158"/>
      <c r="OV48" s="1158"/>
      <c r="OW48" s="1158"/>
      <c r="OX48" s="1158"/>
      <c r="OY48" s="1158"/>
      <c r="OZ48" s="1158"/>
      <c r="PA48" s="1158"/>
      <c r="PB48" s="1158"/>
      <c r="PC48" s="1158"/>
      <c r="PD48" s="1158"/>
      <c r="PE48" s="1158"/>
      <c r="PF48" s="1158"/>
      <c r="PG48" s="1158"/>
      <c r="PH48" s="1158"/>
      <c r="PI48" s="1158"/>
      <c r="PJ48" s="1158"/>
      <c r="PK48" s="1158"/>
    </row>
    <row r="49" spans="1:427" s="1150" customFormat="1" ht="15" customHeight="1" x14ac:dyDescent="0.35">
      <c r="A49" s="1182" t="s">
        <v>3209</v>
      </c>
      <c r="B49" s="1182">
        <f t="shared" ca="1" si="1"/>
        <v>3334</v>
      </c>
      <c r="C49" s="1182" t="s">
        <v>3380</v>
      </c>
      <c r="D49" s="1182" t="s">
        <v>3381</v>
      </c>
      <c r="E49" s="1151">
        <v>2016</v>
      </c>
      <c r="F49" s="1183">
        <f t="shared" ca="1" si="2"/>
        <v>182</v>
      </c>
      <c r="G49" s="1149">
        <f t="shared" ca="1" si="3"/>
        <v>2828</v>
      </c>
      <c r="H49" s="1148">
        <v>61.5</v>
      </c>
      <c r="I49" s="1152">
        <f>Einstellungen!$E$11</f>
        <v>365</v>
      </c>
      <c r="J49" s="1152" t="s">
        <v>11</v>
      </c>
      <c r="K49" s="1152" t="s">
        <v>578</v>
      </c>
      <c r="L49" s="1152" t="s">
        <v>578</v>
      </c>
      <c r="M49" s="1152" t="s">
        <v>578</v>
      </c>
      <c r="N49" s="1152" t="s">
        <v>578</v>
      </c>
      <c r="O49" s="1152" t="s">
        <v>578</v>
      </c>
      <c r="P49" s="1152" t="s">
        <v>578</v>
      </c>
      <c r="Q49" s="1152" t="s">
        <v>578</v>
      </c>
      <c r="R49" s="1152" t="s">
        <v>578</v>
      </c>
      <c r="S49" s="1152" t="s">
        <v>578</v>
      </c>
      <c r="T49" s="1152" t="s">
        <v>578</v>
      </c>
      <c r="U49" s="1152" t="s">
        <v>578</v>
      </c>
      <c r="V49" s="1152" t="s">
        <v>700</v>
      </c>
      <c r="W49" s="1152" t="str">
        <f t="shared" si="4"/>
        <v>Heim 48  - Musterort</v>
      </c>
      <c r="X49" s="1148">
        <v>61.5</v>
      </c>
      <c r="AM49" s="1158"/>
      <c r="AN49" s="1158"/>
      <c r="AO49" s="1158"/>
      <c r="AP49" s="1158"/>
      <c r="AQ49" s="1158"/>
      <c r="AR49" s="1158"/>
      <c r="AS49" s="1158"/>
      <c r="AT49" s="1158"/>
      <c r="AU49" s="1158"/>
      <c r="AV49" s="1158"/>
      <c r="AW49" s="1158"/>
      <c r="AX49" s="1155">
        <v>75</v>
      </c>
      <c r="AY49" s="1158"/>
      <c r="AZ49" s="1156">
        <f t="shared" ca="1" si="5"/>
        <v>-107</v>
      </c>
      <c r="BA49" s="1158"/>
      <c r="BB49" s="1158"/>
      <c r="BC49" s="1158"/>
      <c r="BD49" s="1158"/>
      <c r="BE49" s="1158"/>
      <c r="BF49" s="1158"/>
      <c r="BG49" s="1158"/>
      <c r="BH49" s="1158"/>
      <c r="BI49" s="1158"/>
      <c r="BJ49" s="1158"/>
      <c r="BK49" s="1158"/>
      <c r="BL49" s="1158"/>
      <c r="BM49" s="1158"/>
      <c r="BN49" s="1158"/>
      <c r="BO49" s="1158"/>
      <c r="BP49" s="1158"/>
      <c r="BQ49" s="1158"/>
      <c r="BR49" s="1158"/>
      <c r="BS49" s="1158"/>
      <c r="BT49" s="1158"/>
      <c r="BU49" s="1158"/>
      <c r="BV49" s="1158"/>
      <c r="BW49" s="1158"/>
      <c r="BX49" s="1158"/>
      <c r="BY49" s="1158"/>
      <c r="BZ49" s="1158"/>
      <c r="CA49" s="1158"/>
      <c r="CB49" s="1158"/>
      <c r="CC49" s="1158"/>
      <c r="CD49" s="1158"/>
      <c r="CE49" s="1158"/>
      <c r="CF49" s="1158"/>
      <c r="CG49" s="1158"/>
      <c r="CH49" s="1158"/>
      <c r="CI49" s="1158"/>
      <c r="CJ49" s="1158"/>
      <c r="CK49" s="1158"/>
      <c r="CL49" s="1158"/>
      <c r="CM49" s="1158"/>
      <c r="CN49" s="1158"/>
      <c r="CO49" s="1158"/>
      <c r="CP49" s="1158"/>
      <c r="CQ49" s="1158"/>
      <c r="CR49" s="1158"/>
      <c r="CS49" s="1158"/>
      <c r="CT49" s="1158"/>
      <c r="CU49" s="1158"/>
      <c r="CV49" s="1158"/>
      <c r="CW49" s="1158"/>
      <c r="CX49" s="1158"/>
      <c r="CY49" s="1158"/>
      <c r="CZ49" s="1158"/>
      <c r="DA49" s="1158"/>
      <c r="DB49" s="1158"/>
      <c r="DC49" s="1158"/>
      <c r="DD49" s="1158"/>
      <c r="DE49" s="1158"/>
      <c r="DF49" s="1158"/>
      <c r="DG49" s="1158"/>
      <c r="DH49" s="1158"/>
      <c r="DI49" s="1158"/>
      <c r="DJ49" s="1158"/>
      <c r="DK49" s="1158"/>
      <c r="DL49" s="1158"/>
      <c r="DM49" s="1158"/>
      <c r="DN49" s="1158"/>
      <c r="DO49" s="1158"/>
      <c r="DP49" s="1158"/>
      <c r="DQ49" s="1158"/>
      <c r="DR49" s="1158"/>
      <c r="DS49" s="1158"/>
      <c r="DT49" s="1158"/>
      <c r="DU49" s="1158"/>
      <c r="DV49" s="1158"/>
      <c r="DW49" s="1158"/>
      <c r="DX49" s="1158"/>
      <c r="DY49" s="1158"/>
      <c r="DZ49" s="1158"/>
      <c r="EA49" s="1158"/>
      <c r="EB49" s="1158"/>
      <c r="EC49" s="1158"/>
      <c r="ED49" s="1158"/>
      <c r="EE49" s="1158"/>
      <c r="EF49" s="1158"/>
      <c r="EG49" s="1158"/>
      <c r="EH49" s="1158"/>
      <c r="EI49" s="1158"/>
      <c r="EJ49" s="1158"/>
      <c r="EK49" s="1158"/>
      <c r="EL49" s="1158"/>
      <c r="EM49" s="1158"/>
      <c r="EN49" s="1158"/>
      <c r="EO49" s="1158"/>
      <c r="EP49" s="1158"/>
      <c r="EQ49" s="1158"/>
      <c r="ER49" s="1158"/>
      <c r="ES49" s="1158"/>
      <c r="ET49" s="1158"/>
      <c r="EU49" s="1158"/>
      <c r="EV49" s="1158"/>
      <c r="EW49" s="1158"/>
      <c r="EX49" s="1158"/>
      <c r="EY49" s="1158"/>
      <c r="EZ49" s="1158"/>
      <c r="FA49" s="1158"/>
      <c r="FB49" s="1158"/>
      <c r="FC49" s="1158"/>
      <c r="FD49" s="1158"/>
      <c r="FE49" s="1158"/>
      <c r="FF49" s="1158"/>
      <c r="FG49" s="1158"/>
      <c r="FH49" s="1158"/>
      <c r="FI49" s="1158"/>
      <c r="FJ49" s="1158"/>
      <c r="FK49" s="1158"/>
      <c r="FL49" s="1158"/>
      <c r="FM49" s="1158"/>
      <c r="FN49" s="1158"/>
      <c r="FO49" s="1158"/>
      <c r="FP49" s="1158"/>
      <c r="FQ49" s="1158"/>
      <c r="FR49" s="1158"/>
      <c r="FS49" s="1158"/>
      <c r="FT49" s="1158"/>
      <c r="FU49" s="1158"/>
      <c r="FV49" s="1158"/>
      <c r="FW49" s="1158"/>
      <c r="FX49" s="1158"/>
      <c r="FY49" s="1158"/>
      <c r="FZ49" s="1158"/>
      <c r="GA49" s="1158"/>
      <c r="GB49" s="1158"/>
      <c r="GC49" s="1158"/>
      <c r="GD49" s="1158"/>
      <c r="GE49" s="1158"/>
      <c r="GF49" s="1158"/>
      <c r="GG49" s="1158"/>
      <c r="GH49" s="1158"/>
      <c r="GI49" s="1158"/>
      <c r="GJ49" s="1158"/>
      <c r="GK49" s="1158"/>
      <c r="GL49" s="1158"/>
      <c r="GM49" s="1158"/>
      <c r="GN49" s="1158"/>
      <c r="GO49" s="1158"/>
      <c r="GP49" s="1158"/>
      <c r="GQ49" s="1158"/>
      <c r="GR49" s="1158"/>
      <c r="GS49" s="1158"/>
      <c r="GT49" s="1158"/>
      <c r="GU49" s="1158"/>
      <c r="GV49" s="1158"/>
      <c r="GW49" s="1158"/>
      <c r="GX49" s="1158"/>
      <c r="GY49" s="1158"/>
      <c r="GZ49" s="1158"/>
      <c r="HA49" s="1158"/>
      <c r="HB49" s="1158"/>
      <c r="HC49" s="1158"/>
      <c r="HD49" s="1158"/>
      <c r="HE49" s="1158"/>
      <c r="HF49" s="1158"/>
      <c r="HG49" s="1158"/>
      <c r="HH49" s="1158"/>
      <c r="HI49" s="1158"/>
      <c r="HJ49" s="1158"/>
      <c r="HK49" s="1158"/>
      <c r="HL49" s="1158"/>
      <c r="HM49" s="1158"/>
      <c r="HN49" s="1158"/>
      <c r="HO49" s="1158"/>
      <c r="HP49" s="1158"/>
      <c r="HQ49" s="1158"/>
      <c r="HR49" s="1158"/>
      <c r="HS49" s="1158"/>
      <c r="HT49" s="1158"/>
      <c r="HU49" s="1158"/>
      <c r="HV49" s="1158"/>
      <c r="HW49" s="1158"/>
      <c r="HX49" s="1158"/>
      <c r="HY49" s="1158"/>
      <c r="HZ49" s="1158"/>
      <c r="IA49" s="1158"/>
      <c r="IB49" s="1158"/>
      <c r="IC49" s="1158"/>
      <c r="ID49" s="1158"/>
      <c r="IE49" s="1158"/>
      <c r="IF49" s="1158"/>
      <c r="IG49" s="1158"/>
      <c r="IH49" s="1158"/>
      <c r="II49" s="1158"/>
      <c r="IJ49" s="1158"/>
      <c r="IK49" s="1158"/>
      <c r="IL49" s="1158"/>
      <c r="IM49" s="1158"/>
      <c r="IN49" s="1158"/>
      <c r="IO49" s="1158"/>
      <c r="IP49" s="1158"/>
      <c r="IQ49" s="1158"/>
      <c r="IR49" s="1158"/>
      <c r="IS49" s="1158"/>
      <c r="IT49" s="1158"/>
      <c r="IU49" s="1158"/>
      <c r="IV49" s="1158"/>
      <c r="IW49" s="1158"/>
      <c r="IX49" s="1158"/>
      <c r="IY49" s="1158"/>
      <c r="IZ49" s="1158"/>
      <c r="JA49" s="1158"/>
      <c r="JB49" s="1158"/>
      <c r="JC49" s="1158"/>
      <c r="JD49" s="1158"/>
      <c r="JE49" s="1158"/>
      <c r="JF49" s="1158"/>
      <c r="JG49" s="1158"/>
      <c r="JH49" s="1158"/>
      <c r="JI49" s="1158"/>
      <c r="JJ49" s="1158"/>
      <c r="JK49" s="1158"/>
      <c r="JL49" s="1158"/>
      <c r="JM49" s="1158"/>
      <c r="JN49" s="1158"/>
      <c r="JO49" s="1158"/>
      <c r="JP49" s="1158"/>
      <c r="JQ49" s="1158"/>
      <c r="JR49" s="1158"/>
      <c r="JS49" s="1158"/>
      <c r="JT49" s="1158"/>
      <c r="JU49" s="1158"/>
      <c r="JV49" s="1158"/>
      <c r="JW49" s="1158"/>
      <c r="JX49" s="1158"/>
      <c r="JY49" s="1158"/>
      <c r="JZ49" s="1158"/>
      <c r="KA49" s="1158"/>
      <c r="KB49" s="1158"/>
      <c r="KC49" s="1158"/>
      <c r="KD49" s="1158"/>
      <c r="KE49" s="1158"/>
      <c r="KF49" s="1158"/>
      <c r="KG49" s="1158"/>
      <c r="KH49" s="1158"/>
      <c r="KI49" s="1158"/>
      <c r="KJ49" s="1158"/>
      <c r="KK49" s="1158"/>
      <c r="KL49" s="1158"/>
      <c r="KM49" s="1158"/>
      <c r="KN49" s="1158"/>
      <c r="KO49" s="1158"/>
      <c r="KP49" s="1158"/>
      <c r="KQ49" s="1158"/>
      <c r="KR49" s="1158"/>
      <c r="KS49" s="1158"/>
      <c r="KT49" s="1158"/>
      <c r="KU49" s="1158"/>
      <c r="KV49" s="1158"/>
      <c r="KW49" s="1158"/>
      <c r="KX49" s="1158"/>
      <c r="KY49" s="1158"/>
      <c r="KZ49" s="1158"/>
      <c r="LA49" s="1158"/>
      <c r="LB49" s="1158"/>
      <c r="LC49" s="1158"/>
      <c r="LD49" s="1158"/>
      <c r="LE49" s="1158"/>
      <c r="LF49" s="1158"/>
      <c r="LG49" s="1158"/>
      <c r="LH49" s="1158"/>
      <c r="LI49" s="1158"/>
      <c r="LJ49" s="1158"/>
      <c r="LK49" s="1158"/>
      <c r="LL49" s="1158"/>
      <c r="LM49" s="1158"/>
      <c r="LN49" s="1158"/>
      <c r="LO49" s="1158"/>
      <c r="LP49" s="1158"/>
      <c r="LQ49" s="1158"/>
      <c r="LR49" s="1158"/>
      <c r="LS49" s="1158"/>
      <c r="LT49" s="1158"/>
      <c r="LU49" s="1158"/>
      <c r="LV49" s="1158"/>
      <c r="LW49" s="1158"/>
      <c r="LX49" s="1158"/>
      <c r="LY49" s="1158"/>
      <c r="LZ49" s="1158"/>
      <c r="MA49" s="1158"/>
      <c r="MB49" s="1158"/>
      <c r="MC49" s="1158"/>
      <c r="MD49" s="1158"/>
      <c r="ME49" s="1158"/>
      <c r="MF49" s="1158"/>
      <c r="MG49" s="1158"/>
      <c r="MH49" s="1158"/>
      <c r="MI49" s="1158"/>
      <c r="MJ49" s="1158"/>
      <c r="MK49" s="1158"/>
      <c r="ML49" s="1158"/>
      <c r="MM49" s="1158"/>
      <c r="MN49" s="1158"/>
      <c r="MO49" s="1158"/>
      <c r="MP49" s="1158"/>
      <c r="MQ49" s="1158"/>
      <c r="MR49" s="1158"/>
      <c r="MS49" s="1158"/>
      <c r="MT49" s="1158"/>
      <c r="MU49" s="1158"/>
      <c r="MV49" s="1158"/>
      <c r="MW49" s="1158"/>
      <c r="MX49" s="1158"/>
      <c r="MY49" s="1158"/>
      <c r="MZ49" s="1158"/>
      <c r="NA49" s="1158"/>
      <c r="NB49" s="1158"/>
      <c r="NC49" s="1158"/>
      <c r="ND49" s="1158"/>
      <c r="NE49" s="1158"/>
      <c r="NF49" s="1158"/>
      <c r="NG49" s="1158"/>
      <c r="NH49" s="1158"/>
      <c r="NI49" s="1158"/>
      <c r="NJ49" s="1158"/>
      <c r="NK49" s="1158"/>
      <c r="NL49" s="1158"/>
      <c r="NM49" s="1158"/>
      <c r="NN49" s="1158"/>
      <c r="NO49" s="1158"/>
      <c r="NP49" s="1158"/>
      <c r="NQ49" s="1158"/>
      <c r="NR49" s="1158"/>
      <c r="NS49" s="1158"/>
      <c r="NT49" s="1158"/>
      <c r="NU49" s="1158"/>
      <c r="NV49" s="1158"/>
      <c r="NW49" s="1158"/>
      <c r="NX49" s="1158"/>
      <c r="NY49" s="1158"/>
      <c r="NZ49" s="1158"/>
      <c r="OA49" s="1158"/>
      <c r="OB49" s="1158"/>
      <c r="OC49" s="1158"/>
      <c r="OD49" s="1158"/>
      <c r="OE49" s="1158"/>
      <c r="OF49" s="1158"/>
      <c r="OG49" s="1158"/>
      <c r="OH49" s="1158"/>
      <c r="OI49" s="1158"/>
      <c r="OJ49" s="1158"/>
      <c r="OK49" s="1158"/>
      <c r="OL49" s="1158"/>
      <c r="OM49" s="1158"/>
      <c r="ON49" s="1158"/>
      <c r="OO49" s="1158"/>
      <c r="OP49" s="1158"/>
      <c r="OQ49" s="1158"/>
      <c r="OR49" s="1158"/>
      <c r="OS49" s="1158"/>
      <c r="OT49" s="1158"/>
      <c r="OU49" s="1158"/>
      <c r="OV49" s="1158"/>
      <c r="OW49" s="1158"/>
      <c r="OX49" s="1158"/>
      <c r="OY49" s="1158"/>
      <c r="OZ49" s="1158"/>
      <c r="PA49" s="1158"/>
      <c r="PB49" s="1158"/>
      <c r="PC49" s="1158"/>
      <c r="PD49" s="1158"/>
      <c r="PE49" s="1158"/>
      <c r="PF49" s="1158"/>
      <c r="PG49" s="1158"/>
      <c r="PH49" s="1158"/>
      <c r="PI49" s="1158"/>
      <c r="PJ49" s="1158"/>
      <c r="PK49" s="1158"/>
    </row>
    <row r="50" spans="1:427" s="1150" customFormat="1" ht="15" customHeight="1" x14ac:dyDescent="0.35">
      <c r="A50" s="1182" t="s">
        <v>3210</v>
      </c>
      <c r="B50" s="1182">
        <f t="shared" ca="1" si="1"/>
        <v>2755</v>
      </c>
      <c r="C50" s="1182" t="s">
        <v>3380</v>
      </c>
      <c r="D50" s="1182" t="s">
        <v>3381</v>
      </c>
      <c r="E50" s="1151">
        <v>2016</v>
      </c>
      <c r="F50" s="1183">
        <f t="shared" ca="1" si="2"/>
        <v>182</v>
      </c>
      <c r="G50" s="1149">
        <f t="shared" ca="1" si="3"/>
        <v>4439</v>
      </c>
      <c r="H50" s="1148">
        <v>61.5</v>
      </c>
      <c r="I50" s="1152">
        <f>Einstellungen!$E$11</f>
        <v>365</v>
      </c>
      <c r="J50" s="1152" t="s">
        <v>11</v>
      </c>
      <c r="K50" s="1152" t="s">
        <v>578</v>
      </c>
      <c r="L50" s="1152" t="s">
        <v>578</v>
      </c>
      <c r="M50" s="1152" t="s">
        <v>578</v>
      </c>
      <c r="N50" s="1152" t="s">
        <v>578</v>
      </c>
      <c r="O50" s="1152" t="s">
        <v>578</v>
      </c>
      <c r="P50" s="1152" t="s">
        <v>578</v>
      </c>
      <c r="Q50" s="1152" t="s">
        <v>578</v>
      </c>
      <c r="R50" s="1152" t="s">
        <v>578</v>
      </c>
      <c r="S50" s="1152" t="s">
        <v>578</v>
      </c>
      <c r="T50" s="1152" t="s">
        <v>578</v>
      </c>
      <c r="U50" s="1152" t="s">
        <v>578</v>
      </c>
      <c r="V50" s="1152" t="s">
        <v>700</v>
      </c>
      <c r="W50" s="1152" t="str">
        <f t="shared" si="4"/>
        <v>Heim 49  - Musterort</v>
      </c>
      <c r="X50" s="1148">
        <v>61.5</v>
      </c>
      <c r="AM50" s="1158"/>
      <c r="AN50" s="1158"/>
      <c r="AO50" s="1158"/>
      <c r="AP50" s="1158"/>
      <c r="AQ50" s="1158"/>
      <c r="AR50" s="1158"/>
      <c r="AS50" s="1158"/>
      <c r="AT50" s="1158"/>
      <c r="AU50" s="1158"/>
      <c r="AV50" s="1158"/>
      <c r="AW50" s="1158"/>
      <c r="AX50" s="1155">
        <v>75</v>
      </c>
      <c r="AY50" s="1158"/>
      <c r="AZ50" s="1156">
        <f t="shared" ca="1" si="5"/>
        <v>-107</v>
      </c>
      <c r="BA50" s="1158"/>
      <c r="BB50" s="1158"/>
      <c r="BC50" s="1158"/>
      <c r="BD50" s="1158"/>
      <c r="BE50" s="1158"/>
      <c r="BF50" s="1158"/>
      <c r="BG50" s="1158"/>
      <c r="BH50" s="1158"/>
      <c r="BI50" s="1158"/>
      <c r="BJ50" s="1158"/>
      <c r="BK50" s="1158"/>
      <c r="BL50" s="1158"/>
      <c r="BM50" s="1158"/>
      <c r="BN50" s="1158"/>
      <c r="BO50" s="1158"/>
      <c r="BP50" s="1158"/>
      <c r="BQ50" s="1158"/>
      <c r="BR50" s="1158"/>
      <c r="BS50" s="1158"/>
      <c r="BT50" s="1158"/>
      <c r="BU50" s="1158"/>
      <c r="BV50" s="1158"/>
      <c r="BW50" s="1158"/>
      <c r="BX50" s="1158"/>
      <c r="BY50" s="1158"/>
      <c r="BZ50" s="1158"/>
      <c r="CA50" s="1158"/>
      <c r="CB50" s="1158"/>
      <c r="CC50" s="1158"/>
      <c r="CD50" s="1158"/>
      <c r="CE50" s="1158"/>
      <c r="CF50" s="1158"/>
      <c r="CG50" s="1158"/>
      <c r="CH50" s="1158"/>
      <c r="CI50" s="1158"/>
      <c r="CJ50" s="1158"/>
      <c r="CK50" s="1158"/>
      <c r="CL50" s="1158"/>
      <c r="CM50" s="1158"/>
      <c r="CN50" s="1158"/>
      <c r="CO50" s="1158"/>
      <c r="CP50" s="1158"/>
      <c r="CQ50" s="1158"/>
      <c r="CR50" s="1158"/>
      <c r="CS50" s="1158"/>
      <c r="CT50" s="1158"/>
      <c r="CU50" s="1158"/>
      <c r="CV50" s="1158"/>
      <c r="CW50" s="1158"/>
      <c r="CX50" s="1158"/>
      <c r="CY50" s="1158"/>
      <c r="CZ50" s="1158"/>
      <c r="DA50" s="1158"/>
      <c r="DB50" s="1158"/>
      <c r="DC50" s="1158"/>
      <c r="DD50" s="1158"/>
      <c r="DE50" s="1158"/>
      <c r="DF50" s="1158"/>
      <c r="DG50" s="1158"/>
      <c r="DH50" s="1158"/>
      <c r="DI50" s="1158"/>
      <c r="DJ50" s="1158"/>
      <c r="DK50" s="1158"/>
      <c r="DL50" s="1158"/>
      <c r="DM50" s="1158"/>
      <c r="DN50" s="1158"/>
      <c r="DO50" s="1158"/>
      <c r="DP50" s="1158"/>
      <c r="DQ50" s="1158"/>
      <c r="DR50" s="1158"/>
      <c r="DS50" s="1158"/>
      <c r="DT50" s="1158"/>
      <c r="DU50" s="1158"/>
      <c r="DV50" s="1158"/>
      <c r="DW50" s="1158"/>
      <c r="DX50" s="1158"/>
      <c r="DY50" s="1158"/>
      <c r="DZ50" s="1158"/>
      <c r="EA50" s="1158"/>
      <c r="EB50" s="1158"/>
      <c r="EC50" s="1158"/>
      <c r="ED50" s="1158"/>
      <c r="EE50" s="1158"/>
      <c r="EF50" s="1158"/>
      <c r="EG50" s="1158"/>
      <c r="EH50" s="1158"/>
      <c r="EI50" s="1158"/>
      <c r="EJ50" s="1158"/>
      <c r="EK50" s="1158"/>
      <c r="EL50" s="1158"/>
      <c r="EM50" s="1158"/>
      <c r="EN50" s="1158"/>
      <c r="EO50" s="1158"/>
      <c r="EP50" s="1158"/>
      <c r="EQ50" s="1158"/>
      <c r="ER50" s="1158"/>
      <c r="ES50" s="1158"/>
      <c r="ET50" s="1158"/>
      <c r="EU50" s="1158"/>
      <c r="EV50" s="1158"/>
      <c r="EW50" s="1158"/>
      <c r="EX50" s="1158"/>
      <c r="EY50" s="1158"/>
      <c r="EZ50" s="1158"/>
      <c r="FA50" s="1158"/>
      <c r="FB50" s="1158"/>
      <c r="FC50" s="1158"/>
      <c r="FD50" s="1158"/>
      <c r="FE50" s="1158"/>
      <c r="FF50" s="1158"/>
      <c r="FG50" s="1158"/>
      <c r="FH50" s="1158"/>
      <c r="FI50" s="1158"/>
      <c r="FJ50" s="1158"/>
      <c r="FK50" s="1158"/>
      <c r="FL50" s="1158"/>
      <c r="FM50" s="1158"/>
      <c r="FN50" s="1158"/>
      <c r="FO50" s="1158"/>
      <c r="FP50" s="1158"/>
      <c r="FQ50" s="1158"/>
      <c r="FR50" s="1158"/>
      <c r="FS50" s="1158"/>
      <c r="FT50" s="1158"/>
      <c r="FU50" s="1158"/>
      <c r="FV50" s="1158"/>
      <c r="FW50" s="1158"/>
      <c r="FX50" s="1158"/>
      <c r="FY50" s="1158"/>
      <c r="FZ50" s="1158"/>
      <c r="GA50" s="1158"/>
      <c r="GB50" s="1158"/>
      <c r="GC50" s="1158"/>
      <c r="GD50" s="1158"/>
      <c r="GE50" s="1158"/>
      <c r="GF50" s="1158"/>
      <c r="GG50" s="1158"/>
      <c r="GH50" s="1158"/>
      <c r="GI50" s="1158"/>
      <c r="GJ50" s="1158"/>
      <c r="GK50" s="1158"/>
      <c r="GL50" s="1158"/>
      <c r="GM50" s="1158"/>
      <c r="GN50" s="1158"/>
      <c r="GO50" s="1158"/>
      <c r="GP50" s="1158"/>
      <c r="GQ50" s="1158"/>
      <c r="GR50" s="1158"/>
      <c r="GS50" s="1158"/>
      <c r="GT50" s="1158"/>
      <c r="GU50" s="1158"/>
      <c r="GV50" s="1158"/>
      <c r="GW50" s="1158"/>
      <c r="GX50" s="1158"/>
      <c r="GY50" s="1158"/>
      <c r="GZ50" s="1158"/>
      <c r="HA50" s="1158"/>
      <c r="HB50" s="1158"/>
      <c r="HC50" s="1158"/>
      <c r="HD50" s="1158"/>
      <c r="HE50" s="1158"/>
      <c r="HF50" s="1158"/>
      <c r="HG50" s="1158"/>
      <c r="HH50" s="1158"/>
      <c r="HI50" s="1158"/>
      <c r="HJ50" s="1158"/>
      <c r="HK50" s="1158"/>
      <c r="HL50" s="1158"/>
      <c r="HM50" s="1158"/>
      <c r="HN50" s="1158"/>
      <c r="HO50" s="1158"/>
      <c r="HP50" s="1158"/>
      <c r="HQ50" s="1158"/>
      <c r="HR50" s="1158"/>
      <c r="HS50" s="1158"/>
      <c r="HT50" s="1158"/>
      <c r="HU50" s="1158"/>
      <c r="HV50" s="1158"/>
      <c r="HW50" s="1158"/>
      <c r="HX50" s="1158"/>
      <c r="HY50" s="1158"/>
      <c r="HZ50" s="1158"/>
      <c r="IA50" s="1158"/>
      <c r="IB50" s="1158"/>
      <c r="IC50" s="1158"/>
      <c r="ID50" s="1158"/>
      <c r="IE50" s="1158"/>
      <c r="IF50" s="1158"/>
      <c r="IG50" s="1158"/>
      <c r="IH50" s="1158"/>
      <c r="II50" s="1158"/>
      <c r="IJ50" s="1158"/>
      <c r="IK50" s="1158"/>
      <c r="IL50" s="1158"/>
      <c r="IM50" s="1158"/>
      <c r="IN50" s="1158"/>
      <c r="IO50" s="1158"/>
      <c r="IP50" s="1158"/>
      <c r="IQ50" s="1158"/>
      <c r="IR50" s="1158"/>
      <c r="IS50" s="1158"/>
      <c r="IT50" s="1158"/>
      <c r="IU50" s="1158"/>
      <c r="IV50" s="1158"/>
      <c r="IW50" s="1158"/>
      <c r="IX50" s="1158"/>
      <c r="IY50" s="1158"/>
      <c r="IZ50" s="1158"/>
      <c r="JA50" s="1158"/>
      <c r="JB50" s="1158"/>
      <c r="JC50" s="1158"/>
      <c r="JD50" s="1158"/>
      <c r="JE50" s="1158"/>
      <c r="JF50" s="1158"/>
      <c r="JG50" s="1158"/>
      <c r="JH50" s="1158"/>
      <c r="JI50" s="1158"/>
      <c r="JJ50" s="1158"/>
      <c r="JK50" s="1158"/>
      <c r="JL50" s="1158"/>
      <c r="JM50" s="1158"/>
      <c r="JN50" s="1158"/>
      <c r="JO50" s="1158"/>
      <c r="JP50" s="1158"/>
      <c r="JQ50" s="1158"/>
      <c r="JR50" s="1158"/>
      <c r="JS50" s="1158"/>
      <c r="JT50" s="1158"/>
      <c r="JU50" s="1158"/>
      <c r="JV50" s="1158"/>
      <c r="JW50" s="1158"/>
      <c r="JX50" s="1158"/>
      <c r="JY50" s="1158"/>
      <c r="JZ50" s="1158"/>
      <c r="KA50" s="1158"/>
      <c r="KB50" s="1158"/>
      <c r="KC50" s="1158"/>
      <c r="KD50" s="1158"/>
      <c r="KE50" s="1158"/>
      <c r="KF50" s="1158"/>
      <c r="KG50" s="1158"/>
      <c r="KH50" s="1158"/>
      <c r="KI50" s="1158"/>
      <c r="KJ50" s="1158"/>
      <c r="KK50" s="1158"/>
      <c r="KL50" s="1158"/>
      <c r="KM50" s="1158"/>
      <c r="KN50" s="1158"/>
      <c r="KO50" s="1158"/>
      <c r="KP50" s="1158"/>
      <c r="KQ50" s="1158"/>
      <c r="KR50" s="1158"/>
      <c r="KS50" s="1158"/>
      <c r="KT50" s="1158"/>
      <c r="KU50" s="1158"/>
      <c r="KV50" s="1158"/>
      <c r="KW50" s="1158"/>
      <c r="KX50" s="1158"/>
      <c r="KY50" s="1158"/>
      <c r="KZ50" s="1158"/>
      <c r="LA50" s="1158"/>
      <c r="LB50" s="1158"/>
      <c r="LC50" s="1158"/>
      <c r="LD50" s="1158"/>
      <c r="LE50" s="1158"/>
      <c r="LF50" s="1158"/>
      <c r="LG50" s="1158"/>
      <c r="LH50" s="1158"/>
      <c r="LI50" s="1158"/>
      <c r="LJ50" s="1158"/>
      <c r="LK50" s="1158"/>
      <c r="LL50" s="1158"/>
      <c r="LM50" s="1158"/>
      <c r="LN50" s="1158"/>
      <c r="LO50" s="1158"/>
      <c r="LP50" s="1158"/>
      <c r="LQ50" s="1158"/>
      <c r="LR50" s="1158"/>
      <c r="LS50" s="1158"/>
      <c r="LT50" s="1158"/>
      <c r="LU50" s="1158"/>
      <c r="LV50" s="1158"/>
      <c r="LW50" s="1158"/>
      <c r="LX50" s="1158"/>
      <c r="LY50" s="1158"/>
      <c r="LZ50" s="1158"/>
      <c r="MA50" s="1158"/>
      <c r="MB50" s="1158"/>
      <c r="MC50" s="1158"/>
      <c r="MD50" s="1158"/>
      <c r="ME50" s="1158"/>
      <c r="MF50" s="1158"/>
      <c r="MG50" s="1158"/>
      <c r="MH50" s="1158"/>
      <c r="MI50" s="1158"/>
      <c r="MJ50" s="1158"/>
      <c r="MK50" s="1158"/>
      <c r="ML50" s="1158"/>
      <c r="MM50" s="1158"/>
      <c r="MN50" s="1158"/>
      <c r="MO50" s="1158"/>
      <c r="MP50" s="1158"/>
      <c r="MQ50" s="1158"/>
      <c r="MR50" s="1158"/>
      <c r="MS50" s="1158"/>
      <c r="MT50" s="1158"/>
      <c r="MU50" s="1158"/>
      <c r="MV50" s="1158"/>
      <c r="MW50" s="1158"/>
      <c r="MX50" s="1158"/>
      <c r="MY50" s="1158"/>
      <c r="MZ50" s="1158"/>
      <c r="NA50" s="1158"/>
      <c r="NB50" s="1158"/>
      <c r="NC50" s="1158"/>
      <c r="ND50" s="1158"/>
      <c r="NE50" s="1158"/>
      <c r="NF50" s="1158"/>
      <c r="NG50" s="1158"/>
      <c r="NH50" s="1158"/>
      <c r="NI50" s="1158"/>
      <c r="NJ50" s="1158"/>
      <c r="NK50" s="1158"/>
      <c r="NL50" s="1158"/>
      <c r="NM50" s="1158"/>
      <c r="NN50" s="1158"/>
      <c r="NO50" s="1158"/>
      <c r="NP50" s="1158"/>
      <c r="NQ50" s="1158"/>
      <c r="NR50" s="1158"/>
      <c r="NS50" s="1158"/>
      <c r="NT50" s="1158"/>
      <c r="NU50" s="1158"/>
      <c r="NV50" s="1158"/>
      <c r="NW50" s="1158"/>
      <c r="NX50" s="1158"/>
      <c r="NY50" s="1158"/>
      <c r="NZ50" s="1158"/>
      <c r="OA50" s="1158"/>
      <c r="OB50" s="1158"/>
      <c r="OC50" s="1158"/>
      <c r="OD50" s="1158"/>
      <c r="OE50" s="1158"/>
      <c r="OF50" s="1158"/>
      <c r="OG50" s="1158"/>
      <c r="OH50" s="1158"/>
      <c r="OI50" s="1158"/>
      <c r="OJ50" s="1158"/>
      <c r="OK50" s="1158"/>
      <c r="OL50" s="1158"/>
      <c r="OM50" s="1158"/>
      <c r="ON50" s="1158"/>
      <c r="OO50" s="1158"/>
      <c r="OP50" s="1158"/>
      <c r="OQ50" s="1158"/>
      <c r="OR50" s="1158"/>
      <c r="OS50" s="1158"/>
      <c r="OT50" s="1158"/>
      <c r="OU50" s="1158"/>
      <c r="OV50" s="1158"/>
      <c r="OW50" s="1158"/>
      <c r="OX50" s="1158"/>
      <c r="OY50" s="1158"/>
      <c r="OZ50" s="1158"/>
      <c r="PA50" s="1158"/>
      <c r="PB50" s="1158"/>
      <c r="PC50" s="1158"/>
      <c r="PD50" s="1158"/>
      <c r="PE50" s="1158"/>
      <c r="PF50" s="1158"/>
      <c r="PG50" s="1158"/>
      <c r="PH50" s="1158"/>
      <c r="PI50" s="1158"/>
      <c r="PJ50" s="1158"/>
      <c r="PK50" s="1158"/>
    </row>
    <row r="51" spans="1:427" s="1150" customFormat="1" ht="15" customHeight="1" x14ac:dyDescent="0.35">
      <c r="A51" s="1182" t="s">
        <v>3211</v>
      </c>
      <c r="B51" s="1182">
        <f t="shared" ca="1" si="1"/>
        <v>8725</v>
      </c>
      <c r="C51" s="1182" t="s">
        <v>3380</v>
      </c>
      <c r="D51" s="1182" t="s">
        <v>3381</v>
      </c>
      <c r="E51" s="1151">
        <v>2016</v>
      </c>
      <c r="F51" s="1183">
        <f t="shared" ca="1" si="2"/>
        <v>17</v>
      </c>
      <c r="G51" s="1149">
        <f t="shared" ca="1" si="3"/>
        <v>5688</v>
      </c>
      <c r="H51" s="1148">
        <v>60.5</v>
      </c>
      <c r="I51" s="1152">
        <f>Einstellungen!$E$11</f>
        <v>365</v>
      </c>
      <c r="J51" s="1152" t="s">
        <v>11</v>
      </c>
      <c r="K51" s="1152" t="s">
        <v>578</v>
      </c>
      <c r="L51" s="1152" t="s">
        <v>578</v>
      </c>
      <c r="M51" s="1152" t="s">
        <v>578</v>
      </c>
      <c r="N51" s="1152" t="s">
        <v>578</v>
      </c>
      <c r="O51" s="1152" t="s">
        <v>578</v>
      </c>
      <c r="P51" s="1152" t="s">
        <v>578</v>
      </c>
      <c r="Q51" s="1152" t="s">
        <v>578</v>
      </c>
      <c r="R51" s="1152" t="s">
        <v>578</v>
      </c>
      <c r="S51" s="1152" t="s">
        <v>578</v>
      </c>
      <c r="T51" s="1152" t="s">
        <v>578</v>
      </c>
      <c r="U51" s="1152" t="s">
        <v>578</v>
      </c>
      <c r="V51" s="1152" t="s">
        <v>700</v>
      </c>
      <c r="W51" s="1152" t="str">
        <f t="shared" si="4"/>
        <v>Heim 50  - Musterort</v>
      </c>
      <c r="X51" s="1148">
        <v>60.5</v>
      </c>
      <c r="AM51" s="1158"/>
      <c r="AN51" s="1158"/>
      <c r="AO51" s="1158"/>
      <c r="AP51" s="1158"/>
      <c r="AQ51" s="1158"/>
      <c r="AR51" s="1158"/>
      <c r="AS51" s="1158"/>
      <c r="AT51" s="1158"/>
      <c r="AU51" s="1158"/>
      <c r="AV51" s="1158"/>
      <c r="AW51" s="1158"/>
      <c r="AX51" s="1155">
        <v>25</v>
      </c>
      <c r="AY51" s="1158"/>
      <c r="AZ51" s="1156">
        <f t="shared" ca="1" si="5"/>
        <v>8</v>
      </c>
      <c r="BA51" s="1158"/>
      <c r="BB51" s="1158"/>
      <c r="BC51" s="1158"/>
      <c r="BD51" s="1158"/>
      <c r="BE51" s="1158"/>
      <c r="BF51" s="1158"/>
      <c r="BG51" s="1158"/>
      <c r="BH51" s="1158"/>
      <c r="BI51" s="1158"/>
      <c r="BJ51" s="1158"/>
      <c r="BK51" s="1158"/>
      <c r="BL51" s="1158"/>
      <c r="BM51" s="1158"/>
      <c r="BN51" s="1158"/>
      <c r="BO51" s="1158"/>
      <c r="BP51" s="1158"/>
      <c r="BQ51" s="1158"/>
      <c r="BR51" s="1158"/>
      <c r="BS51" s="1158"/>
      <c r="BT51" s="1158"/>
      <c r="BU51" s="1158"/>
      <c r="BV51" s="1158"/>
      <c r="BW51" s="1158"/>
      <c r="BX51" s="1158"/>
      <c r="BY51" s="1158"/>
      <c r="BZ51" s="1158"/>
      <c r="CA51" s="1158"/>
      <c r="CB51" s="1158"/>
      <c r="CC51" s="1158"/>
      <c r="CD51" s="1158"/>
      <c r="CE51" s="1158"/>
      <c r="CF51" s="1158"/>
      <c r="CG51" s="1158"/>
      <c r="CH51" s="1158"/>
      <c r="CI51" s="1158"/>
      <c r="CJ51" s="1158"/>
      <c r="CK51" s="1158"/>
      <c r="CL51" s="1158"/>
      <c r="CM51" s="1158"/>
      <c r="CN51" s="1158"/>
      <c r="CO51" s="1158"/>
      <c r="CP51" s="1158"/>
      <c r="CQ51" s="1158"/>
      <c r="CR51" s="1158"/>
      <c r="CS51" s="1158"/>
      <c r="CT51" s="1158"/>
      <c r="CU51" s="1158"/>
      <c r="CV51" s="1158"/>
      <c r="CW51" s="1158"/>
      <c r="CX51" s="1158"/>
      <c r="CY51" s="1158"/>
      <c r="CZ51" s="1158"/>
      <c r="DA51" s="1158"/>
      <c r="DB51" s="1158"/>
      <c r="DC51" s="1158"/>
      <c r="DD51" s="1158"/>
      <c r="DE51" s="1158"/>
      <c r="DF51" s="1158"/>
      <c r="DG51" s="1158"/>
      <c r="DH51" s="1158"/>
      <c r="DI51" s="1158"/>
      <c r="DJ51" s="1158"/>
      <c r="DK51" s="1158"/>
      <c r="DL51" s="1158"/>
      <c r="DM51" s="1158"/>
      <c r="DN51" s="1158"/>
      <c r="DO51" s="1158"/>
      <c r="DP51" s="1158"/>
      <c r="DQ51" s="1158"/>
      <c r="DR51" s="1158"/>
      <c r="DS51" s="1158"/>
      <c r="DT51" s="1158"/>
      <c r="DU51" s="1158"/>
      <c r="DV51" s="1158"/>
      <c r="DW51" s="1158"/>
      <c r="DX51" s="1158"/>
      <c r="DY51" s="1158"/>
      <c r="DZ51" s="1158"/>
      <c r="EA51" s="1158"/>
      <c r="EB51" s="1158"/>
      <c r="EC51" s="1158"/>
      <c r="ED51" s="1158"/>
      <c r="EE51" s="1158"/>
      <c r="EF51" s="1158"/>
      <c r="EG51" s="1158"/>
      <c r="EH51" s="1158"/>
      <c r="EI51" s="1158"/>
      <c r="EJ51" s="1158"/>
      <c r="EK51" s="1158"/>
      <c r="EL51" s="1158"/>
      <c r="EM51" s="1158"/>
      <c r="EN51" s="1158"/>
      <c r="EO51" s="1158"/>
      <c r="EP51" s="1158"/>
      <c r="EQ51" s="1158"/>
      <c r="ER51" s="1158"/>
      <c r="ES51" s="1158"/>
      <c r="ET51" s="1158"/>
      <c r="EU51" s="1158"/>
      <c r="EV51" s="1158"/>
      <c r="EW51" s="1158"/>
      <c r="EX51" s="1158"/>
      <c r="EY51" s="1158"/>
      <c r="EZ51" s="1158"/>
      <c r="FA51" s="1158"/>
      <c r="FB51" s="1158"/>
      <c r="FC51" s="1158"/>
      <c r="FD51" s="1158"/>
      <c r="FE51" s="1158"/>
      <c r="FF51" s="1158"/>
      <c r="FG51" s="1158"/>
      <c r="FH51" s="1158"/>
      <c r="FI51" s="1158"/>
      <c r="FJ51" s="1158"/>
      <c r="FK51" s="1158"/>
      <c r="FL51" s="1158"/>
      <c r="FM51" s="1158"/>
      <c r="FN51" s="1158"/>
      <c r="FO51" s="1158"/>
      <c r="FP51" s="1158"/>
      <c r="FQ51" s="1158"/>
      <c r="FR51" s="1158"/>
      <c r="FS51" s="1158"/>
      <c r="FT51" s="1158"/>
      <c r="FU51" s="1158"/>
      <c r="FV51" s="1158"/>
      <c r="FW51" s="1158"/>
      <c r="FX51" s="1158"/>
      <c r="FY51" s="1158"/>
      <c r="FZ51" s="1158"/>
      <c r="GA51" s="1158"/>
      <c r="GB51" s="1158"/>
      <c r="GC51" s="1158"/>
      <c r="GD51" s="1158"/>
      <c r="GE51" s="1158"/>
      <c r="GF51" s="1158"/>
      <c r="GG51" s="1158"/>
      <c r="GH51" s="1158"/>
      <c r="GI51" s="1158"/>
      <c r="GJ51" s="1158"/>
      <c r="GK51" s="1158"/>
      <c r="GL51" s="1158"/>
      <c r="GM51" s="1158"/>
      <c r="GN51" s="1158"/>
      <c r="GO51" s="1158"/>
      <c r="GP51" s="1158"/>
      <c r="GQ51" s="1158"/>
      <c r="GR51" s="1158"/>
      <c r="GS51" s="1158"/>
      <c r="GT51" s="1158"/>
      <c r="GU51" s="1158"/>
      <c r="GV51" s="1158"/>
      <c r="GW51" s="1158"/>
      <c r="GX51" s="1158"/>
      <c r="GY51" s="1158"/>
      <c r="GZ51" s="1158"/>
      <c r="HA51" s="1158"/>
      <c r="HB51" s="1158"/>
      <c r="HC51" s="1158"/>
      <c r="HD51" s="1158"/>
      <c r="HE51" s="1158"/>
      <c r="HF51" s="1158"/>
      <c r="HG51" s="1158"/>
      <c r="HH51" s="1158"/>
      <c r="HI51" s="1158"/>
      <c r="HJ51" s="1158"/>
      <c r="HK51" s="1158"/>
      <c r="HL51" s="1158"/>
      <c r="HM51" s="1158"/>
      <c r="HN51" s="1158"/>
      <c r="HO51" s="1158"/>
      <c r="HP51" s="1158"/>
      <c r="HQ51" s="1158"/>
      <c r="HR51" s="1158"/>
      <c r="HS51" s="1158"/>
      <c r="HT51" s="1158"/>
      <c r="HU51" s="1158"/>
      <c r="HV51" s="1158"/>
      <c r="HW51" s="1158"/>
      <c r="HX51" s="1158"/>
      <c r="HY51" s="1158"/>
      <c r="HZ51" s="1158"/>
      <c r="IA51" s="1158"/>
      <c r="IB51" s="1158"/>
      <c r="IC51" s="1158"/>
      <c r="ID51" s="1158"/>
      <c r="IE51" s="1158"/>
      <c r="IF51" s="1158"/>
      <c r="IG51" s="1158"/>
      <c r="IH51" s="1158"/>
      <c r="II51" s="1158"/>
      <c r="IJ51" s="1158"/>
      <c r="IK51" s="1158"/>
      <c r="IL51" s="1158"/>
      <c r="IM51" s="1158"/>
      <c r="IN51" s="1158"/>
      <c r="IO51" s="1158"/>
      <c r="IP51" s="1158"/>
      <c r="IQ51" s="1158"/>
      <c r="IR51" s="1158"/>
      <c r="IS51" s="1158"/>
      <c r="IT51" s="1158"/>
      <c r="IU51" s="1158"/>
      <c r="IV51" s="1158"/>
      <c r="IW51" s="1158"/>
      <c r="IX51" s="1158"/>
      <c r="IY51" s="1158"/>
      <c r="IZ51" s="1158"/>
      <c r="JA51" s="1158"/>
      <c r="JB51" s="1158"/>
      <c r="JC51" s="1158"/>
      <c r="JD51" s="1158"/>
      <c r="JE51" s="1158"/>
      <c r="JF51" s="1158"/>
      <c r="JG51" s="1158"/>
      <c r="JH51" s="1158"/>
      <c r="JI51" s="1158"/>
      <c r="JJ51" s="1158"/>
      <c r="JK51" s="1158"/>
      <c r="JL51" s="1158"/>
      <c r="JM51" s="1158"/>
      <c r="JN51" s="1158"/>
      <c r="JO51" s="1158"/>
      <c r="JP51" s="1158"/>
      <c r="JQ51" s="1158"/>
      <c r="JR51" s="1158"/>
      <c r="JS51" s="1158"/>
      <c r="JT51" s="1158"/>
      <c r="JU51" s="1158"/>
      <c r="JV51" s="1158"/>
      <c r="JW51" s="1158"/>
      <c r="JX51" s="1158"/>
      <c r="JY51" s="1158"/>
      <c r="JZ51" s="1158"/>
      <c r="KA51" s="1158"/>
      <c r="KB51" s="1158"/>
      <c r="KC51" s="1158"/>
      <c r="KD51" s="1158"/>
      <c r="KE51" s="1158"/>
      <c r="KF51" s="1158"/>
      <c r="KG51" s="1158"/>
      <c r="KH51" s="1158"/>
      <c r="KI51" s="1158"/>
      <c r="KJ51" s="1158"/>
      <c r="KK51" s="1158"/>
      <c r="KL51" s="1158"/>
      <c r="KM51" s="1158"/>
      <c r="KN51" s="1158"/>
      <c r="KO51" s="1158"/>
      <c r="KP51" s="1158"/>
      <c r="KQ51" s="1158"/>
      <c r="KR51" s="1158"/>
      <c r="KS51" s="1158"/>
      <c r="KT51" s="1158"/>
      <c r="KU51" s="1158"/>
      <c r="KV51" s="1158"/>
      <c r="KW51" s="1158"/>
      <c r="KX51" s="1158"/>
      <c r="KY51" s="1158"/>
      <c r="KZ51" s="1158"/>
      <c r="LA51" s="1158"/>
      <c r="LB51" s="1158"/>
      <c r="LC51" s="1158"/>
      <c r="LD51" s="1158"/>
      <c r="LE51" s="1158"/>
      <c r="LF51" s="1158"/>
      <c r="LG51" s="1158"/>
      <c r="LH51" s="1158"/>
      <c r="LI51" s="1158"/>
      <c r="LJ51" s="1158"/>
      <c r="LK51" s="1158"/>
      <c r="LL51" s="1158"/>
      <c r="LM51" s="1158"/>
      <c r="LN51" s="1158"/>
      <c r="LO51" s="1158"/>
      <c r="LP51" s="1158"/>
      <c r="LQ51" s="1158"/>
      <c r="LR51" s="1158"/>
      <c r="LS51" s="1158"/>
      <c r="LT51" s="1158"/>
      <c r="LU51" s="1158"/>
      <c r="LV51" s="1158"/>
      <c r="LW51" s="1158"/>
      <c r="LX51" s="1158"/>
      <c r="LY51" s="1158"/>
      <c r="LZ51" s="1158"/>
      <c r="MA51" s="1158"/>
      <c r="MB51" s="1158"/>
      <c r="MC51" s="1158"/>
      <c r="MD51" s="1158"/>
      <c r="ME51" s="1158"/>
      <c r="MF51" s="1158"/>
      <c r="MG51" s="1158"/>
      <c r="MH51" s="1158"/>
      <c r="MI51" s="1158"/>
      <c r="MJ51" s="1158"/>
      <c r="MK51" s="1158"/>
      <c r="ML51" s="1158"/>
      <c r="MM51" s="1158"/>
      <c r="MN51" s="1158"/>
      <c r="MO51" s="1158"/>
      <c r="MP51" s="1158"/>
      <c r="MQ51" s="1158"/>
      <c r="MR51" s="1158"/>
      <c r="MS51" s="1158"/>
      <c r="MT51" s="1158"/>
      <c r="MU51" s="1158"/>
      <c r="MV51" s="1158"/>
      <c r="MW51" s="1158"/>
      <c r="MX51" s="1158"/>
      <c r="MY51" s="1158"/>
      <c r="MZ51" s="1158"/>
      <c r="NA51" s="1158"/>
      <c r="NB51" s="1158"/>
      <c r="NC51" s="1158"/>
      <c r="ND51" s="1158"/>
      <c r="NE51" s="1158"/>
      <c r="NF51" s="1158"/>
      <c r="NG51" s="1158"/>
      <c r="NH51" s="1158"/>
      <c r="NI51" s="1158"/>
      <c r="NJ51" s="1158"/>
      <c r="NK51" s="1158"/>
      <c r="NL51" s="1158"/>
      <c r="NM51" s="1158"/>
      <c r="NN51" s="1158"/>
      <c r="NO51" s="1158"/>
      <c r="NP51" s="1158"/>
      <c r="NQ51" s="1158"/>
      <c r="NR51" s="1158"/>
      <c r="NS51" s="1158"/>
      <c r="NT51" s="1158"/>
      <c r="NU51" s="1158"/>
      <c r="NV51" s="1158"/>
      <c r="NW51" s="1158"/>
      <c r="NX51" s="1158"/>
      <c r="NY51" s="1158"/>
      <c r="NZ51" s="1158"/>
      <c r="OA51" s="1158"/>
      <c r="OB51" s="1158"/>
      <c r="OC51" s="1158"/>
      <c r="OD51" s="1158"/>
      <c r="OE51" s="1158"/>
      <c r="OF51" s="1158"/>
      <c r="OG51" s="1158"/>
      <c r="OH51" s="1158"/>
      <c r="OI51" s="1158"/>
      <c r="OJ51" s="1158"/>
      <c r="OK51" s="1158"/>
      <c r="OL51" s="1158"/>
      <c r="OM51" s="1158"/>
      <c r="ON51" s="1158"/>
      <c r="OO51" s="1158"/>
      <c r="OP51" s="1158"/>
      <c r="OQ51" s="1158"/>
      <c r="OR51" s="1158"/>
      <c r="OS51" s="1158"/>
      <c r="OT51" s="1158"/>
      <c r="OU51" s="1158"/>
      <c r="OV51" s="1158"/>
      <c r="OW51" s="1158"/>
      <c r="OX51" s="1158"/>
      <c r="OY51" s="1158"/>
      <c r="OZ51" s="1158"/>
      <c r="PA51" s="1158"/>
      <c r="PB51" s="1158"/>
      <c r="PC51" s="1158"/>
      <c r="PD51" s="1158"/>
      <c r="PE51" s="1158"/>
      <c r="PF51" s="1158"/>
      <c r="PG51" s="1158"/>
      <c r="PH51" s="1158"/>
      <c r="PI51" s="1158"/>
      <c r="PJ51" s="1158"/>
      <c r="PK51" s="1158"/>
    </row>
    <row r="52" spans="1:427" s="1150" customFormat="1" ht="15" customHeight="1" x14ac:dyDescent="0.35">
      <c r="A52" s="1182" t="s">
        <v>3212</v>
      </c>
      <c r="B52" s="1182">
        <f t="shared" ca="1" si="1"/>
        <v>7337</v>
      </c>
      <c r="C52" s="1182" t="s">
        <v>3380</v>
      </c>
      <c r="D52" s="1182" t="s">
        <v>3381</v>
      </c>
      <c r="E52" s="1151">
        <v>2016</v>
      </c>
      <c r="F52" s="1183">
        <f t="shared" ca="1" si="2"/>
        <v>232</v>
      </c>
      <c r="G52" s="1149">
        <f t="shared" ca="1" si="3"/>
        <v>4125</v>
      </c>
      <c r="H52" s="1148">
        <v>61.02</v>
      </c>
      <c r="I52" s="1152">
        <f>Einstellungen!$E$11</f>
        <v>365</v>
      </c>
      <c r="J52" s="1152" t="s">
        <v>11</v>
      </c>
      <c r="K52" s="1152" t="s">
        <v>578</v>
      </c>
      <c r="L52" s="1152" t="s">
        <v>578</v>
      </c>
      <c r="M52" s="1152" t="s">
        <v>578</v>
      </c>
      <c r="N52" s="1152" t="s">
        <v>578</v>
      </c>
      <c r="O52" s="1152" t="s">
        <v>578</v>
      </c>
      <c r="P52" s="1152" t="s">
        <v>578</v>
      </c>
      <c r="Q52" s="1152" t="s">
        <v>578</v>
      </c>
      <c r="R52" s="1152" t="s">
        <v>578</v>
      </c>
      <c r="S52" s="1152" t="s">
        <v>578</v>
      </c>
      <c r="T52" s="1152" t="s">
        <v>578</v>
      </c>
      <c r="U52" s="1152" t="s">
        <v>578</v>
      </c>
      <c r="V52" s="1152" t="s">
        <v>700</v>
      </c>
      <c r="W52" s="1152" t="str">
        <f t="shared" si="4"/>
        <v>Heim 51  - Musterort</v>
      </c>
      <c r="X52" s="1148">
        <v>61.02</v>
      </c>
      <c r="AM52" s="1158"/>
      <c r="AN52" s="1158"/>
      <c r="AO52" s="1158"/>
      <c r="AP52" s="1158"/>
      <c r="AQ52" s="1158"/>
      <c r="AR52" s="1158"/>
      <c r="AS52" s="1158"/>
      <c r="AT52" s="1158"/>
      <c r="AU52" s="1158"/>
      <c r="AV52" s="1158"/>
      <c r="AW52" s="1158"/>
      <c r="AX52" s="1155">
        <v>50</v>
      </c>
      <c r="AY52" s="1158"/>
      <c r="AZ52" s="1156">
        <f t="shared" ca="1" si="5"/>
        <v>-182</v>
      </c>
      <c r="BA52" s="1158"/>
      <c r="BB52" s="1158"/>
      <c r="BC52" s="1158"/>
      <c r="BD52" s="1158"/>
      <c r="BE52" s="1158"/>
      <c r="BF52" s="1158"/>
      <c r="BG52" s="1158"/>
      <c r="BH52" s="1158"/>
      <c r="BI52" s="1158"/>
      <c r="BJ52" s="1158"/>
      <c r="BK52" s="1158"/>
      <c r="BL52" s="1158"/>
      <c r="BM52" s="1158"/>
      <c r="BN52" s="1158"/>
      <c r="BO52" s="1158"/>
      <c r="BP52" s="1158"/>
      <c r="BQ52" s="1158"/>
      <c r="BR52" s="1158"/>
      <c r="BS52" s="1158"/>
      <c r="BT52" s="1158"/>
      <c r="BU52" s="1158"/>
      <c r="BV52" s="1158"/>
      <c r="BW52" s="1158"/>
      <c r="BX52" s="1158"/>
      <c r="BY52" s="1158"/>
      <c r="BZ52" s="1158"/>
      <c r="CA52" s="1158"/>
      <c r="CB52" s="1158"/>
      <c r="CC52" s="1158"/>
      <c r="CD52" s="1158"/>
      <c r="CE52" s="1158"/>
      <c r="CF52" s="1158"/>
      <c r="CG52" s="1158"/>
      <c r="CH52" s="1158"/>
      <c r="CI52" s="1158"/>
      <c r="CJ52" s="1158"/>
      <c r="CK52" s="1158"/>
      <c r="CL52" s="1158"/>
      <c r="CM52" s="1158"/>
      <c r="CN52" s="1158"/>
      <c r="CO52" s="1158"/>
      <c r="CP52" s="1158"/>
      <c r="CQ52" s="1158"/>
      <c r="CR52" s="1158"/>
      <c r="CS52" s="1158"/>
      <c r="CT52" s="1158"/>
      <c r="CU52" s="1158"/>
      <c r="CV52" s="1158"/>
      <c r="CW52" s="1158"/>
      <c r="CX52" s="1158"/>
      <c r="CY52" s="1158"/>
      <c r="CZ52" s="1158"/>
      <c r="DA52" s="1158"/>
      <c r="DB52" s="1158"/>
      <c r="DC52" s="1158"/>
      <c r="DD52" s="1158"/>
      <c r="DE52" s="1158"/>
      <c r="DF52" s="1158"/>
      <c r="DG52" s="1158"/>
      <c r="DH52" s="1158"/>
      <c r="DI52" s="1158"/>
      <c r="DJ52" s="1158"/>
      <c r="DK52" s="1158"/>
      <c r="DL52" s="1158"/>
      <c r="DM52" s="1158"/>
      <c r="DN52" s="1158"/>
      <c r="DO52" s="1158"/>
      <c r="DP52" s="1158"/>
      <c r="DQ52" s="1158"/>
      <c r="DR52" s="1158"/>
      <c r="DS52" s="1158"/>
      <c r="DT52" s="1158"/>
      <c r="DU52" s="1158"/>
      <c r="DV52" s="1158"/>
      <c r="DW52" s="1158"/>
      <c r="DX52" s="1158"/>
      <c r="DY52" s="1158"/>
      <c r="DZ52" s="1158"/>
      <c r="EA52" s="1158"/>
      <c r="EB52" s="1158"/>
      <c r="EC52" s="1158"/>
      <c r="ED52" s="1158"/>
      <c r="EE52" s="1158"/>
      <c r="EF52" s="1158"/>
      <c r="EG52" s="1158"/>
      <c r="EH52" s="1158"/>
      <c r="EI52" s="1158"/>
      <c r="EJ52" s="1158"/>
      <c r="EK52" s="1158"/>
      <c r="EL52" s="1158"/>
      <c r="EM52" s="1158"/>
      <c r="EN52" s="1158"/>
      <c r="EO52" s="1158"/>
      <c r="EP52" s="1158"/>
      <c r="EQ52" s="1158"/>
      <c r="ER52" s="1158"/>
      <c r="ES52" s="1158"/>
      <c r="ET52" s="1158"/>
      <c r="EU52" s="1158"/>
      <c r="EV52" s="1158"/>
      <c r="EW52" s="1158"/>
      <c r="EX52" s="1158"/>
      <c r="EY52" s="1158"/>
      <c r="EZ52" s="1158"/>
      <c r="FA52" s="1158"/>
      <c r="FB52" s="1158"/>
      <c r="FC52" s="1158"/>
      <c r="FD52" s="1158"/>
      <c r="FE52" s="1158"/>
      <c r="FF52" s="1158"/>
      <c r="FG52" s="1158"/>
      <c r="FH52" s="1158"/>
      <c r="FI52" s="1158"/>
      <c r="FJ52" s="1158"/>
      <c r="FK52" s="1158"/>
      <c r="FL52" s="1158"/>
      <c r="FM52" s="1158"/>
      <c r="FN52" s="1158"/>
      <c r="FO52" s="1158"/>
      <c r="FP52" s="1158"/>
      <c r="FQ52" s="1158"/>
      <c r="FR52" s="1158"/>
      <c r="FS52" s="1158"/>
      <c r="FT52" s="1158"/>
      <c r="FU52" s="1158"/>
      <c r="FV52" s="1158"/>
      <c r="FW52" s="1158"/>
      <c r="FX52" s="1158"/>
      <c r="FY52" s="1158"/>
      <c r="FZ52" s="1158"/>
      <c r="GA52" s="1158"/>
      <c r="GB52" s="1158"/>
      <c r="GC52" s="1158"/>
      <c r="GD52" s="1158"/>
      <c r="GE52" s="1158"/>
      <c r="GF52" s="1158"/>
      <c r="GG52" s="1158"/>
      <c r="GH52" s="1158"/>
      <c r="GI52" s="1158"/>
      <c r="GJ52" s="1158"/>
      <c r="GK52" s="1158"/>
      <c r="GL52" s="1158"/>
      <c r="GM52" s="1158"/>
      <c r="GN52" s="1158"/>
      <c r="GO52" s="1158"/>
      <c r="GP52" s="1158"/>
      <c r="GQ52" s="1158"/>
      <c r="GR52" s="1158"/>
      <c r="GS52" s="1158"/>
      <c r="GT52" s="1158"/>
      <c r="GU52" s="1158"/>
      <c r="GV52" s="1158"/>
      <c r="GW52" s="1158"/>
      <c r="GX52" s="1158"/>
      <c r="GY52" s="1158"/>
      <c r="GZ52" s="1158"/>
      <c r="HA52" s="1158"/>
      <c r="HB52" s="1158"/>
      <c r="HC52" s="1158"/>
      <c r="HD52" s="1158"/>
      <c r="HE52" s="1158"/>
      <c r="HF52" s="1158"/>
      <c r="HG52" s="1158"/>
      <c r="HH52" s="1158"/>
      <c r="HI52" s="1158"/>
      <c r="HJ52" s="1158"/>
      <c r="HK52" s="1158"/>
      <c r="HL52" s="1158"/>
      <c r="HM52" s="1158"/>
      <c r="HN52" s="1158"/>
      <c r="HO52" s="1158"/>
      <c r="HP52" s="1158"/>
      <c r="HQ52" s="1158"/>
      <c r="HR52" s="1158"/>
      <c r="HS52" s="1158"/>
      <c r="HT52" s="1158"/>
      <c r="HU52" s="1158"/>
      <c r="HV52" s="1158"/>
      <c r="HW52" s="1158"/>
      <c r="HX52" s="1158"/>
      <c r="HY52" s="1158"/>
      <c r="HZ52" s="1158"/>
      <c r="IA52" s="1158"/>
      <c r="IB52" s="1158"/>
      <c r="IC52" s="1158"/>
      <c r="ID52" s="1158"/>
      <c r="IE52" s="1158"/>
      <c r="IF52" s="1158"/>
      <c r="IG52" s="1158"/>
      <c r="IH52" s="1158"/>
      <c r="II52" s="1158"/>
      <c r="IJ52" s="1158"/>
      <c r="IK52" s="1158"/>
      <c r="IL52" s="1158"/>
      <c r="IM52" s="1158"/>
      <c r="IN52" s="1158"/>
      <c r="IO52" s="1158"/>
      <c r="IP52" s="1158"/>
      <c r="IQ52" s="1158"/>
      <c r="IR52" s="1158"/>
      <c r="IS52" s="1158"/>
      <c r="IT52" s="1158"/>
      <c r="IU52" s="1158"/>
      <c r="IV52" s="1158"/>
      <c r="IW52" s="1158"/>
      <c r="IX52" s="1158"/>
      <c r="IY52" s="1158"/>
      <c r="IZ52" s="1158"/>
      <c r="JA52" s="1158"/>
      <c r="JB52" s="1158"/>
      <c r="JC52" s="1158"/>
      <c r="JD52" s="1158"/>
      <c r="JE52" s="1158"/>
      <c r="JF52" s="1158"/>
      <c r="JG52" s="1158"/>
      <c r="JH52" s="1158"/>
      <c r="JI52" s="1158"/>
      <c r="JJ52" s="1158"/>
      <c r="JK52" s="1158"/>
      <c r="JL52" s="1158"/>
      <c r="JM52" s="1158"/>
      <c r="JN52" s="1158"/>
      <c r="JO52" s="1158"/>
      <c r="JP52" s="1158"/>
      <c r="JQ52" s="1158"/>
      <c r="JR52" s="1158"/>
      <c r="JS52" s="1158"/>
      <c r="JT52" s="1158"/>
      <c r="JU52" s="1158"/>
      <c r="JV52" s="1158"/>
      <c r="JW52" s="1158"/>
      <c r="JX52" s="1158"/>
      <c r="JY52" s="1158"/>
      <c r="JZ52" s="1158"/>
      <c r="KA52" s="1158"/>
      <c r="KB52" s="1158"/>
      <c r="KC52" s="1158"/>
      <c r="KD52" s="1158"/>
      <c r="KE52" s="1158"/>
      <c r="KF52" s="1158"/>
      <c r="KG52" s="1158"/>
      <c r="KH52" s="1158"/>
      <c r="KI52" s="1158"/>
      <c r="KJ52" s="1158"/>
      <c r="KK52" s="1158"/>
      <c r="KL52" s="1158"/>
      <c r="KM52" s="1158"/>
      <c r="KN52" s="1158"/>
      <c r="KO52" s="1158"/>
      <c r="KP52" s="1158"/>
      <c r="KQ52" s="1158"/>
      <c r="KR52" s="1158"/>
      <c r="KS52" s="1158"/>
      <c r="KT52" s="1158"/>
      <c r="KU52" s="1158"/>
      <c r="KV52" s="1158"/>
      <c r="KW52" s="1158"/>
      <c r="KX52" s="1158"/>
      <c r="KY52" s="1158"/>
      <c r="KZ52" s="1158"/>
      <c r="LA52" s="1158"/>
      <c r="LB52" s="1158"/>
      <c r="LC52" s="1158"/>
      <c r="LD52" s="1158"/>
      <c r="LE52" s="1158"/>
      <c r="LF52" s="1158"/>
      <c r="LG52" s="1158"/>
      <c r="LH52" s="1158"/>
      <c r="LI52" s="1158"/>
      <c r="LJ52" s="1158"/>
      <c r="LK52" s="1158"/>
      <c r="LL52" s="1158"/>
      <c r="LM52" s="1158"/>
      <c r="LN52" s="1158"/>
      <c r="LO52" s="1158"/>
      <c r="LP52" s="1158"/>
      <c r="LQ52" s="1158"/>
      <c r="LR52" s="1158"/>
      <c r="LS52" s="1158"/>
      <c r="LT52" s="1158"/>
      <c r="LU52" s="1158"/>
      <c r="LV52" s="1158"/>
      <c r="LW52" s="1158"/>
      <c r="LX52" s="1158"/>
      <c r="LY52" s="1158"/>
      <c r="LZ52" s="1158"/>
      <c r="MA52" s="1158"/>
      <c r="MB52" s="1158"/>
      <c r="MC52" s="1158"/>
      <c r="MD52" s="1158"/>
      <c r="ME52" s="1158"/>
      <c r="MF52" s="1158"/>
      <c r="MG52" s="1158"/>
      <c r="MH52" s="1158"/>
      <c r="MI52" s="1158"/>
      <c r="MJ52" s="1158"/>
      <c r="MK52" s="1158"/>
      <c r="ML52" s="1158"/>
      <c r="MM52" s="1158"/>
      <c r="MN52" s="1158"/>
      <c r="MO52" s="1158"/>
      <c r="MP52" s="1158"/>
      <c r="MQ52" s="1158"/>
      <c r="MR52" s="1158"/>
      <c r="MS52" s="1158"/>
      <c r="MT52" s="1158"/>
      <c r="MU52" s="1158"/>
      <c r="MV52" s="1158"/>
      <c r="MW52" s="1158"/>
      <c r="MX52" s="1158"/>
      <c r="MY52" s="1158"/>
      <c r="MZ52" s="1158"/>
      <c r="NA52" s="1158"/>
      <c r="NB52" s="1158"/>
      <c r="NC52" s="1158"/>
      <c r="ND52" s="1158"/>
      <c r="NE52" s="1158"/>
      <c r="NF52" s="1158"/>
      <c r="NG52" s="1158"/>
      <c r="NH52" s="1158"/>
      <c r="NI52" s="1158"/>
      <c r="NJ52" s="1158"/>
      <c r="NK52" s="1158"/>
      <c r="NL52" s="1158"/>
      <c r="NM52" s="1158"/>
      <c r="NN52" s="1158"/>
      <c r="NO52" s="1158"/>
      <c r="NP52" s="1158"/>
      <c r="NQ52" s="1158"/>
      <c r="NR52" s="1158"/>
      <c r="NS52" s="1158"/>
      <c r="NT52" s="1158"/>
      <c r="NU52" s="1158"/>
      <c r="NV52" s="1158"/>
      <c r="NW52" s="1158"/>
      <c r="NX52" s="1158"/>
      <c r="NY52" s="1158"/>
      <c r="NZ52" s="1158"/>
      <c r="OA52" s="1158"/>
      <c r="OB52" s="1158"/>
      <c r="OC52" s="1158"/>
      <c r="OD52" s="1158"/>
      <c r="OE52" s="1158"/>
      <c r="OF52" s="1158"/>
      <c r="OG52" s="1158"/>
      <c r="OH52" s="1158"/>
      <c r="OI52" s="1158"/>
      <c r="OJ52" s="1158"/>
      <c r="OK52" s="1158"/>
      <c r="OL52" s="1158"/>
      <c r="OM52" s="1158"/>
      <c r="ON52" s="1158"/>
      <c r="OO52" s="1158"/>
      <c r="OP52" s="1158"/>
      <c r="OQ52" s="1158"/>
      <c r="OR52" s="1158"/>
      <c r="OS52" s="1158"/>
      <c r="OT52" s="1158"/>
      <c r="OU52" s="1158"/>
      <c r="OV52" s="1158"/>
      <c r="OW52" s="1158"/>
      <c r="OX52" s="1158"/>
      <c r="OY52" s="1158"/>
      <c r="OZ52" s="1158"/>
      <c r="PA52" s="1158"/>
      <c r="PB52" s="1158"/>
      <c r="PC52" s="1158"/>
      <c r="PD52" s="1158"/>
      <c r="PE52" s="1158"/>
      <c r="PF52" s="1158"/>
      <c r="PG52" s="1158"/>
      <c r="PH52" s="1158"/>
      <c r="PI52" s="1158"/>
      <c r="PJ52" s="1158"/>
      <c r="PK52" s="1158"/>
    </row>
    <row r="53" spans="1:427" s="1150" customFormat="1" ht="15" customHeight="1" x14ac:dyDescent="0.35">
      <c r="A53" s="1182" t="s">
        <v>3213</v>
      </c>
      <c r="B53" s="1182">
        <f t="shared" ca="1" si="1"/>
        <v>1380</v>
      </c>
      <c r="C53" s="1182" t="s">
        <v>3380</v>
      </c>
      <c r="D53" s="1182" t="s">
        <v>3381</v>
      </c>
      <c r="E53" s="1151">
        <v>2016</v>
      </c>
      <c r="F53" s="1183">
        <f t="shared" ca="1" si="2"/>
        <v>198</v>
      </c>
      <c r="G53" s="1149">
        <f t="shared" ca="1" si="3"/>
        <v>8711</v>
      </c>
      <c r="H53" s="1148">
        <v>61.5</v>
      </c>
      <c r="I53" s="1152">
        <f>Einstellungen!$E$11</f>
        <v>365</v>
      </c>
      <c r="J53" s="1152" t="s">
        <v>11</v>
      </c>
      <c r="K53" s="1152" t="s">
        <v>578</v>
      </c>
      <c r="L53" s="1152" t="s">
        <v>578</v>
      </c>
      <c r="M53" s="1152" t="s">
        <v>578</v>
      </c>
      <c r="N53" s="1152" t="s">
        <v>578</v>
      </c>
      <c r="O53" s="1152" t="s">
        <v>578</v>
      </c>
      <c r="P53" s="1152" t="s">
        <v>578</v>
      </c>
      <c r="Q53" s="1152" t="s">
        <v>578</v>
      </c>
      <c r="R53" s="1152" t="s">
        <v>578</v>
      </c>
      <c r="S53" s="1152" t="s">
        <v>578</v>
      </c>
      <c r="T53" s="1152" t="s">
        <v>578</v>
      </c>
      <c r="U53" s="1152" t="s">
        <v>578</v>
      </c>
      <c r="V53" s="1152" t="s">
        <v>700</v>
      </c>
      <c r="W53" s="1152" t="str">
        <f t="shared" si="4"/>
        <v>Heim 52  - Musterort</v>
      </c>
      <c r="X53" s="1148">
        <v>61.5</v>
      </c>
      <c r="AM53" s="1158"/>
      <c r="AN53" s="1158"/>
      <c r="AO53" s="1158"/>
      <c r="AP53" s="1158"/>
      <c r="AQ53" s="1158"/>
      <c r="AR53" s="1158"/>
      <c r="AS53" s="1158"/>
      <c r="AT53" s="1158"/>
      <c r="AU53" s="1158"/>
      <c r="AV53" s="1158"/>
      <c r="AW53" s="1158"/>
      <c r="AX53" s="1155">
        <v>105</v>
      </c>
      <c r="AY53" s="1158"/>
      <c r="AZ53" s="1156">
        <f t="shared" ca="1" si="5"/>
        <v>-93</v>
      </c>
      <c r="BA53" s="1158"/>
      <c r="BB53" s="1158"/>
      <c r="BC53" s="1158"/>
      <c r="BD53" s="1158"/>
      <c r="BE53" s="1158"/>
      <c r="BF53" s="1158"/>
      <c r="BG53" s="1158"/>
      <c r="BH53" s="1158"/>
      <c r="BI53" s="1158"/>
      <c r="BJ53" s="1158"/>
      <c r="BK53" s="1158"/>
      <c r="BL53" s="1158"/>
      <c r="BM53" s="1158"/>
      <c r="BN53" s="1158"/>
      <c r="BO53" s="1158"/>
      <c r="BP53" s="1158"/>
      <c r="BQ53" s="1158"/>
      <c r="BR53" s="1158"/>
      <c r="BS53" s="1158"/>
      <c r="BT53" s="1158"/>
      <c r="BU53" s="1158"/>
      <c r="BV53" s="1158"/>
      <c r="BW53" s="1158"/>
      <c r="BX53" s="1158"/>
      <c r="BY53" s="1158"/>
      <c r="BZ53" s="1158"/>
      <c r="CA53" s="1158"/>
      <c r="CB53" s="1158"/>
      <c r="CC53" s="1158"/>
      <c r="CD53" s="1158"/>
      <c r="CE53" s="1158"/>
      <c r="CF53" s="1158"/>
      <c r="CG53" s="1158"/>
      <c r="CH53" s="1158"/>
      <c r="CI53" s="1158"/>
      <c r="CJ53" s="1158"/>
      <c r="CK53" s="1158"/>
      <c r="CL53" s="1158"/>
      <c r="CM53" s="1158"/>
      <c r="CN53" s="1158"/>
      <c r="CO53" s="1158"/>
      <c r="CP53" s="1158"/>
      <c r="CQ53" s="1158"/>
      <c r="CR53" s="1158"/>
      <c r="CS53" s="1158"/>
      <c r="CT53" s="1158"/>
      <c r="CU53" s="1158"/>
      <c r="CV53" s="1158"/>
      <c r="CW53" s="1158"/>
      <c r="CX53" s="1158"/>
      <c r="CY53" s="1158"/>
      <c r="CZ53" s="1158"/>
      <c r="DA53" s="1158"/>
      <c r="DB53" s="1158"/>
      <c r="DC53" s="1158"/>
      <c r="DD53" s="1158"/>
      <c r="DE53" s="1158"/>
      <c r="DF53" s="1158"/>
      <c r="DG53" s="1158"/>
      <c r="DH53" s="1158"/>
      <c r="DI53" s="1158"/>
      <c r="DJ53" s="1158"/>
      <c r="DK53" s="1158"/>
      <c r="DL53" s="1158"/>
      <c r="DM53" s="1158"/>
      <c r="DN53" s="1158"/>
      <c r="DO53" s="1158"/>
      <c r="DP53" s="1158"/>
      <c r="DQ53" s="1158"/>
      <c r="DR53" s="1158"/>
      <c r="DS53" s="1158"/>
      <c r="DT53" s="1158"/>
      <c r="DU53" s="1158"/>
      <c r="DV53" s="1158"/>
      <c r="DW53" s="1158"/>
      <c r="DX53" s="1158"/>
      <c r="DY53" s="1158"/>
      <c r="DZ53" s="1158"/>
      <c r="EA53" s="1158"/>
      <c r="EB53" s="1158"/>
      <c r="EC53" s="1158"/>
      <c r="ED53" s="1158"/>
      <c r="EE53" s="1158"/>
      <c r="EF53" s="1158"/>
      <c r="EG53" s="1158"/>
      <c r="EH53" s="1158"/>
      <c r="EI53" s="1158"/>
      <c r="EJ53" s="1158"/>
      <c r="EK53" s="1158"/>
      <c r="EL53" s="1158"/>
      <c r="EM53" s="1158"/>
      <c r="EN53" s="1158"/>
      <c r="EO53" s="1158"/>
      <c r="EP53" s="1158"/>
      <c r="EQ53" s="1158"/>
      <c r="ER53" s="1158"/>
      <c r="ES53" s="1158"/>
      <c r="ET53" s="1158"/>
      <c r="EU53" s="1158"/>
      <c r="EV53" s="1158"/>
      <c r="EW53" s="1158"/>
      <c r="EX53" s="1158"/>
      <c r="EY53" s="1158"/>
      <c r="EZ53" s="1158"/>
      <c r="FA53" s="1158"/>
      <c r="FB53" s="1158"/>
      <c r="FC53" s="1158"/>
      <c r="FD53" s="1158"/>
      <c r="FE53" s="1158"/>
      <c r="FF53" s="1158"/>
      <c r="FG53" s="1158"/>
      <c r="FH53" s="1158"/>
      <c r="FI53" s="1158"/>
      <c r="FJ53" s="1158"/>
      <c r="FK53" s="1158"/>
      <c r="FL53" s="1158"/>
      <c r="FM53" s="1158"/>
      <c r="FN53" s="1158"/>
      <c r="FO53" s="1158"/>
      <c r="FP53" s="1158"/>
      <c r="FQ53" s="1158"/>
      <c r="FR53" s="1158"/>
      <c r="FS53" s="1158"/>
      <c r="FT53" s="1158"/>
      <c r="FU53" s="1158"/>
      <c r="FV53" s="1158"/>
      <c r="FW53" s="1158"/>
      <c r="FX53" s="1158"/>
      <c r="FY53" s="1158"/>
      <c r="FZ53" s="1158"/>
      <c r="GA53" s="1158"/>
      <c r="GB53" s="1158"/>
      <c r="GC53" s="1158"/>
      <c r="GD53" s="1158"/>
      <c r="GE53" s="1158"/>
      <c r="GF53" s="1158"/>
      <c r="GG53" s="1158"/>
      <c r="GH53" s="1158"/>
      <c r="GI53" s="1158"/>
      <c r="GJ53" s="1158"/>
      <c r="GK53" s="1158"/>
      <c r="GL53" s="1158"/>
      <c r="GM53" s="1158"/>
      <c r="GN53" s="1158"/>
      <c r="GO53" s="1158"/>
      <c r="GP53" s="1158"/>
      <c r="GQ53" s="1158"/>
      <c r="GR53" s="1158"/>
      <c r="GS53" s="1158"/>
      <c r="GT53" s="1158"/>
      <c r="GU53" s="1158"/>
      <c r="GV53" s="1158"/>
      <c r="GW53" s="1158"/>
      <c r="GX53" s="1158"/>
      <c r="GY53" s="1158"/>
      <c r="GZ53" s="1158"/>
      <c r="HA53" s="1158"/>
      <c r="HB53" s="1158"/>
      <c r="HC53" s="1158"/>
      <c r="HD53" s="1158"/>
      <c r="HE53" s="1158"/>
      <c r="HF53" s="1158"/>
      <c r="HG53" s="1158"/>
      <c r="HH53" s="1158"/>
      <c r="HI53" s="1158"/>
      <c r="HJ53" s="1158"/>
      <c r="HK53" s="1158"/>
      <c r="HL53" s="1158"/>
      <c r="HM53" s="1158"/>
      <c r="HN53" s="1158"/>
      <c r="HO53" s="1158"/>
      <c r="HP53" s="1158"/>
      <c r="HQ53" s="1158"/>
      <c r="HR53" s="1158"/>
      <c r="HS53" s="1158"/>
      <c r="HT53" s="1158"/>
      <c r="HU53" s="1158"/>
      <c r="HV53" s="1158"/>
      <c r="HW53" s="1158"/>
      <c r="HX53" s="1158"/>
      <c r="HY53" s="1158"/>
      <c r="HZ53" s="1158"/>
      <c r="IA53" s="1158"/>
      <c r="IB53" s="1158"/>
      <c r="IC53" s="1158"/>
      <c r="ID53" s="1158"/>
      <c r="IE53" s="1158"/>
      <c r="IF53" s="1158"/>
      <c r="IG53" s="1158"/>
      <c r="IH53" s="1158"/>
      <c r="II53" s="1158"/>
      <c r="IJ53" s="1158"/>
      <c r="IK53" s="1158"/>
      <c r="IL53" s="1158"/>
      <c r="IM53" s="1158"/>
      <c r="IN53" s="1158"/>
      <c r="IO53" s="1158"/>
      <c r="IP53" s="1158"/>
      <c r="IQ53" s="1158"/>
      <c r="IR53" s="1158"/>
      <c r="IS53" s="1158"/>
      <c r="IT53" s="1158"/>
      <c r="IU53" s="1158"/>
      <c r="IV53" s="1158"/>
      <c r="IW53" s="1158"/>
      <c r="IX53" s="1158"/>
      <c r="IY53" s="1158"/>
      <c r="IZ53" s="1158"/>
      <c r="JA53" s="1158"/>
      <c r="JB53" s="1158"/>
      <c r="JC53" s="1158"/>
      <c r="JD53" s="1158"/>
      <c r="JE53" s="1158"/>
      <c r="JF53" s="1158"/>
      <c r="JG53" s="1158"/>
      <c r="JH53" s="1158"/>
      <c r="JI53" s="1158"/>
      <c r="JJ53" s="1158"/>
      <c r="JK53" s="1158"/>
      <c r="JL53" s="1158"/>
      <c r="JM53" s="1158"/>
      <c r="JN53" s="1158"/>
      <c r="JO53" s="1158"/>
      <c r="JP53" s="1158"/>
      <c r="JQ53" s="1158"/>
      <c r="JR53" s="1158"/>
      <c r="JS53" s="1158"/>
      <c r="JT53" s="1158"/>
      <c r="JU53" s="1158"/>
      <c r="JV53" s="1158"/>
      <c r="JW53" s="1158"/>
      <c r="JX53" s="1158"/>
      <c r="JY53" s="1158"/>
      <c r="JZ53" s="1158"/>
      <c r="KA53" s="1158"/>
      <c r="KB53" s="1158"/>
      <c r="KC53" s="1158"/>
      <c r="KD53" s="1158"/>
      <c r="KE53" s="1158"/>
      <c r="KF53" s="1158"/>
      <c r="KG53" s="1158"/>
      <c r="KH53" s="1158"/>
      <c r="KI53" s="1158"/>
      <c r="KJ53" s="1158"/>
      <c r="KK53" s="1158"/>
      <c r="KL53" s="1158"/>
      <c r="KM53" s="1158"/>
      <c r="KN53" s="1158"/>
      <c r="KO53" s="1158"/>
      <c r="KP53" s="1158"/>
      <c r="KQ53" s="1158"/>
      <c r="KR53" s="1158"/>
      <c r="KS53" s="1158"/>
      <c r="KT53" s="1158"/>
      <c r="KU53" s="1158"/>
      <c r="KV53" s="1158"/>
      <c r="KW53" s="1158"/>
      <c r="KX53" s="1158"/>
      <c r="KY53" s="1158"/>
      <c r="KZ53" s="1158"/>
      <c r="LA53" s="1158"/>
      <c r="LB53" s="1158"/>
      <c r="LC53" s="1158"/>
      <c r="LD53" s="1158"/>
      <c r="LE53" s="1158"/>
      <c r="LF53" s="1158"/>
      <c r="LG53" s="1158"/>
      <c r="LH53" s="1158"/>
      <c r="LI53" s="1158"/>
      <c r="LJ53" s="1158"/>
      <c r="LK53" s="1158"/>
      <c r="LL53" s="1158"/>
      <c r="LM53" s="1158"/>
      <c r="LN53" s="1158"/>
      <c r="LO53" s="1158"/>
      <c r="LP53" s="1158"/>
      <c r="LQ53" s="1158"/>
      <c r="LR53" s="1158"/>
      <c r="LS53" s="1158"/>
      <c r="LT53" s="1158"/>
      <c r="LU53" s="1158"/>
      <c r="LV53" s="1158"/>
      <c r="LW53" s="1158"/>
      <c r="LX53" s="1158"/>
      <c r="LY53" s="1158"/>
      <c r="LZ53" s="1158"/>
      <c r="MA53" s="1158"/>
      <c r="MB53" s="1158"/>
      <c r="MC53" s="1158"/>
      <c r="MD53" s="1158"/>
      <c r="ME53" s="1158"/>
      <c r="MF53" s="1158"/>
      <c r="MG53" s="1158"/>
      <c r="MH53" s="1158"/>
      <c r="MI53" s="1158"/>
      <c r="MJ53" s="1158"/>
      <c r="MK53" s="1158"/>
      <c r="ML53" s="1158"/>
      <c r="MM53" s="1158"/>
      <c r="MN53" s="1158"/>
      <c r="MO53" s="1158"/>
      <c r="MP53" s="1158"/>
      <c r="MQ53" s="1158"/>
      <c r="MR53" s="1158"/>
      <c r="MS53" s="1158"/>
      <c r="MT53" s="1158"/>
      <c r="MU53" s="1158"/>
      <c r="MV53" s="1158"/>
      <c r="MW53" s="1158"/>
      <c r="MX53" s="1158"/>
      <c r="MY53" s="1158"/>
      <c r="MZ53" s="1158"/>
      <c r="NA53" s="1158"/>
      <c r="NB53" s="1158"/>
      <c r="NC53" s="1158"/>
      <c r="ND53" s="1158"/>
      <c r="NE53" s="1158"/>
      <c r="NF53" s="1158"/>
      <c r="NG53" s="1158"/>
      <c r="NH53" s="1158"/>
      <c r="NI53" s="1158"/>
      <c r="NJ53" s="1158"/>
      <c r="NK53" s="1158"/>
      <c r="NL53" s="1158"/>
      <c r="NM53" s="1158"/>
      <c r="NN53" s="1158"/>
      <c r="NO53" s="1158"/>
      <c r="NP53" s="1158"/>
      <c r="NQ53" s="1158"/>
      <c r="NR53" s="1158"/>
      <c r="NS53" s="1158"/>
      <c r="NT53" s="1158"/>
      <c r="NU53" s="1158"/>
      <c r="NV53" s="1158"/>
      <c r="NW53" s="1158"/>
      <c r="NX53" s="1158"/>
      <c r="NY53" s="1158"/>
      <c r="NZ53" s="1158"/>
      <c r="OA53" s="1158"/>
      <c r="OB53" s="1158"/>
      <c r="OC53" s="1158"/>
      <c r="OD53" s="1158"/>
      <c r="OE53" s="1158"/>
      <c r="OF53" s="1158"/>
      <c r="OG53" s="1158"/>
      <c r="OH53" s="1158"/>
      <c r="OI53" s="1158"/>
      <c r="OJ53" s="1158"/>
      <c r="OK53" s="1158"/>
      <c r="OL53" s="1158"/>
      <c r="OM53" s="1158"/>
      <c r="ON53" s="1158"/>
      <c r="OO53" s="1158"/>
      <c r="OP53" s="1158"/>
      <c r="OQ53" s="1158"/>
      <c r="OR53" s="1158"/>
      <c r="OS53" s="1158"/>
      <c r="OT53" s="1158"/>
      <c r="OU53" s="1158"/>
      <c r="OV53" s="1158"/>
      <c r="OW53" s="1158"/>
      <c r="OX53" s="1158"/>
      <c r="OY53" s="1158"/>
      <c r="OZ53" s="1158"/>
      <c r="PA53" s="1158"/>
      <c r="PB53" s="1158"/>
      <c r="PC53" s="1158"/>
      <c r="PD53" s="1158"/>
      <c r="PE53" s="1158"/>
      <c r="PF53" s="1158"/>
      <c r="PG53" s="1158"/>
      <c r="PH53" s="1158"/>
      <c r="PI53" s="1158"/>
      <c r="PJ53" s="1158"/>
      <c r="PK53" s="1158"/>
    </row>
    <row r="54" spans="1:427" s="1150" customFormat="1" ht="15" customHeight="1" x14ac:dyDescent="0.35">
      <c r="A54" s="1182" t="s">
        <v>3214</v>
      </c>
      <c r="B54" s="1182">
        <f t="shared" ca="1" si="1"/>
        <v>1781</v>
      </c>
      <c r="C54" s="1182" t="s">
        <v>3380</v>
      </c>
      <c r="D54" s="1182" t="s">
        <v>3381</v>
      </c>
      <c r="E54" s="1151">
        <v>2016</v>
      </c>
      <c r="F54" s="1183">
        <f t="shared" ca="1" si="2"/>
        <v>161</v>
      </c>
      <c r="G54" s="1149">
        <f t="shared" ca="1" si="3"/>
        <v>1370</v>
      </c>
      <c r="H54" s="1148">
        <v>61.5</v>
      </c>
      <c r="I54" s="1152">
        <f>Einstellungen!$E$11</f>
        <v>365</v>
      </c>
      <c r="J54" s="1152" t="s">
        <v>11</v>
      </c>
      <c r="K54" s="1152" t="s">
        <v>578</v>
      </c>
      <c r="L54" s="1152" t="s">
        <v>578</v>
      </c>
      <c r="M54" s="1152" t="s">
        <v>578</v>
      </c>
      <c r="N54" s="1152" t="s">
        <v>578</v>
      </c>
      <c r="O54" s="1152" t="s">
        <v>578</v>
      </c>
      <c r="P54" s="1152" t="s">
        <v>578</v>
      </c>
      <c r="Q54" s="1152" t="s">
        <v>578</v>
      </c>
      <c r="R54" s="1152" t="s">
        <v>578</v>
      </c>
      <c r="S54" s="1152" t="s">
        <v>578</v>
      </c>
      <c r="T54" s="1152" t="s">
        <v>578</v>
      </c>
      <c r="U54" s="1152" t="s">
        <v>578</v>
      </c>
      <c r="V54" s="1152" t="s">
        <v>700</v>
      </c>
      <c r="W54" s="1152" t="str">
        <f t="shared" si="4"/>
        <v>Heim 53  - Musterort</v>
      </c>
      <c r="X54" s="1148">
        <v>61.5</v>
      </c>
      <c r="AM54" s="1158"/>
      <c r="AN54" s="1158"/>
      <c r="AO54" s="1158"/>
      <c r="AP54" s="1158"/>
      <c r="AQ54" s="1158"/>
      <c r="AR54" s="1158"/>
      <c r="AS54" s="1158"/>
      <c r="AT54" s="1158"/>
      <c r="AU54" s="1158"/>
      <c r="AV54" s="1158"/>
      <c r="AW54" s="1158"/>
      <c r="AX54" s="1155">
        <v>47</v>
      </c>
      <c r="AY54" s="1158"/>
      <c r="AZ54" s="1156">
        <f t="shared" ca="1" si="5"/>
        <v>-114</v>
      </c>
      <c r="BA54" s="1158"/>
      <c r="BB54" s="1158"/>
      <c r="BC54" s="1158"/>
      <c r="BD54" s="1158"/>
      <c r="BE54" s="1158"/>
      <c r="BF54" s="1158"/>
      <c r="BG54" s="1158"/>
      <c r="BH54" s="1158"/>
      <c r="BI54" s="1158"/>
      <c r="BJ54" s="1158"/>
      <c r="BK54" s="1158"/>
      <c r="BL54" s="1158"/>
      <c r="BM54" s="1158"/>
      <c r="BN54" s="1158"/>
      <c r="BO54" s="1158"/>
      <c r="BP54" s="1158"/>
      <c r="BQ54" s="1158"/>
      <c r="BR54" s="1158"/>
      <c r="BS54" s="1158"/>
      <c r="BT54" s="1158"/>
      <c r="BU54" s="1158"/>
      <c r="BV54" s="1158"/>
      <c r="BW54" s="1158"/>
      <c r="BX54" s="1158"/>
      <c r="BY54" s="1158"/>
      <c r="BZ54" s="1158"/>
      <c r="CA54" s="1158"/>
      <c r="CB54" s="1158"/>
      <c r="CC54" s="1158"/>
      <c r="CD54" s="1158"/>
      <c r="CE54" s="1158"/>
      <c r="CF54" s="1158"/>
      <c r="CG54" s="1158"/>
      <c r="CH54" s="1158"/>
      <c r="CI54" s="1158"/>
      <c r="CJ54" s="1158"/>
      <c r="CK54" s="1158"/>
      <c r="CL54" s="1158"/>
      <c r="CM54" s="1158"/>
      <c r="CN54" s="1158"/>
      <c r="CO54" s="1158"/>
      <c r="CP54" s="1158"/>
      <c r="CQ54" s="1158"/>
      <c r="CR54" s="1158"/>
      <c r="CS54" s="1158"/>
      <c r="CT54" s="1158"/>
      <c r="CU54" s="1158"/>
      <c r="CV54" s="1158"/>
      <c r="CW54" s="1158"/>
      <c r="CX54" s="1158"/>
      <c r="CY54" s="1158"/>
      <c r="CZ54" s="1158"/>
      <c r="DA54" s="1158"/>
      <c r="DB54" s="1158"/>
      <c r="DC54" s="1158"/>
      <c r="DD54" s="1158"/>
      <c r="DE54" s="1158"/>
      <c r="DF54" s="1158"/>
      <c r="DG54" s="1158"/>
      <c r="DH54" s="1158"/>
      <c r="DI54" s="1158"/>
      <c r="DJ54" s="1158"/>
      <c r="DK54" s="1158"/>
      <c r="DL54" s="1158"/>
      <c r="DM54" s="1158"/>
      <c r="DN54" s="1158"/>
      <c r="DO54" s="1158"/>
      <c r="DP54" s="1158"/>
      <c r="DQ54" s="1158"/>
      <c r="DR54" s="1158"/>
      <c r="DS54" s="1158"/>
      <c r="DT54" s="1158"/>
      <c r="DU54" s="1158"/>
      <c r="DV54" s="1158"/>
      <c r="DW54" s="1158"/>
      <c r="DX54" s="1158"/>
      <c r="DY54" s="1158"/>
      <c r="DZ54" s="1158"/>
      <c r="EA54" s="1158"/>
      <c r="EB54" s="1158"/>
      <c r="EC54" s="1158"/>
      <c r="ED54" s="1158"/>
      <c r="EE54" s="1158"/>
      <c r="EF54" s="1158"/>
      <c r="EG54" s="1158"/>
      <c r="EH54" s="1158"/>
      <c r="EI54" s="1158"/>
      <c r="EJ54" s="1158"/>
      <c r="EK54" s="1158"/>
      <c r="EL54" s="1158"/>
      <c r="EM54" s="1158"/>
      <c r="EN54" s="1158"/>
      <c r="EO54" s="1158"/>
      <c r="EP54" s="1158"/>
      <c r="EQ54" s="1158"/>
      <c r="ER54" s="1158"/>
      <c r="ES54" s="1158"/>
      <c r="ET54" s="1158"/>
      <c r="EU54" s="1158"/>
      <c r="EV54" s="1158"/>
      <c r="EW54" s="1158"/>
      <c r="EX54" s="1158"/>
      <c r="EY54" s="1158"/>
      <c r="EZ54" s="1158"/>
      <c r="FA54" s="1158"/>
      <c r="FB54" s="1158"/>
      <c r="FC54" s="1158"/>
      <c r="FD54" s="1158"/>
      <c r="FE54" s="1158"/>
      <c r="FF54" s="1158"/>
      <c r="FG54" s="1158"/>
      <c r="FH54" s="1158"/>
      <c r="FI54" s="1158"/>
      <c r="FJ54" s="1158"/>
      <c r="FK54" s="1158"/>
      <c r="FL54" s="1158"/>
      <c r="FM54" s="1158"/>
      <c r="FN54" s="1158"/>
      <c r="FO54" s="1158"/>
      <c r="FP54" s="1158"/>
      <c r="FQ54" s="1158"/>
      <c r="FR54" s="1158"/>
      <c r="FS54" s="1158"/>
      <c r="FT54" s="1158"/>
      <c r="FU54" s="1158"/>
      <c r="FV54" s="1158"/>
      <c r="FW54" s="1158"/>
      <c r="FX54" s="1158"/>
      <c r="FY54" s="1158"/>
      <c r="FZ54" s="1158"/>
      <c r="GA54" s="1158"/>
      <c r="GB54" s="1158"/>
      <c r="GC54" s="1158"/>
      <c r="GD54" s="1158"/>
      <c r="GE54" s="1158"/>
      <c r="GF54" s="1158"/>
      <c r="GG54" s="1158"/>
      <c r="GH54" s="1158"/>
      <c r="GI54" s="1158"/>
      <c r="GJ54" s="1158"/>
      <c r="GK54" s="1158"/>
      <c r="GL54" s="1158"/>
      <c r="GM54" s="1158"/>
      <c r="GN54" s="1158"/>
      <c r="GO54" s="1158"/>
      <c r="GP54" s="1158"/>
      <c r="GQ54" s="1158"/>
      <c r="GR54" s="1158"/>
      <c r="GS54" s="1158"/>
      <c r="GT54" s="1158"/>
      <c r="GU54" s="1158"/>
      <c r="GV54" s="1158"/>
      <c r="GW54" s="1158"/>
      <c r="GX54" s="1158"/>
      <c r="GY54" s="1158"/>
      <c r="GZ54" s="1158"/>
      <c r="HA54" s="1158"/>
      <c r="HB54" s="1158"/>
      <c r="HC54" s="1158"/>
      <c r="HD54" s="1158"/>
      <c r="HE54" s="1158"/>
      <c r="HF54" s="1158"/>
      <c r="HG54" s="1158"/>
      <c r="HH54" s="1158"/>
      <c r="HI54" s="1158"/>
      <c r="HJ54" s="1158"/>
      <c r="HK54" s="1158"/>
      <c r="HL54" s="1158"/>
      <c r="HM54" s="1158"/>
      <c r="HN54" s="1158"/>
      <c r="HO54" s="1158"/>
      <c r="HP54" s="1158"/>
      <c r="HQ54" s="1158"/>
      <c r="HR54" s="1158"/>
      <c r="HS54" s="1158"/>
      <c r="HT54" s="1158"/>
      <c r="HU54" s="1158"/>
      <c r="HV54" s="1158"/>
      <c r="HW54" s="1158"/>
      <c r="HX54" s="1158"/>
      <c r="HY54" s="1158"/>
      <c r="HZ54" s="1158"/>
      <c r="IA54" s="1158"/>
      <c r="IB54" s="1158"/>
      <c r="IC54" s="1158"/>
      <c r="ID54" s="1158"/>
      <c r="IE54" s="1158"/>
      <c r="IF54" s="1158"/>
      <c r="IG54" s="1158"/>
      <c r="IH54" s="1158"/>
      <c r="II54" s="1158"/>
      <c r="IJ54" s="1158"/>
      <c r="IK54" s="1158"/>
      <c r="IL54" s="1158"/>
      <c r="IM54" s="1158"/>
      <c r="IN54" s="1158"/>
      <c r="IO54" s="1158"/>
      <c r="IP54" s="1158"/>
      <c r="IQ54" s="1158"/>
      <c r="IR54" s="1158"/>
      <c r="IS54" s="1158"/>
      <c r="IT54" s="1158"/>
      <c r="IU54" s="1158"/>
      <c r="IV54" s="1158"/>
      <c r="IW54" s="1158"/>
      <c r="IX54" s="1158"/>
      <c r="IY54" s="1158"/>
      <c r="IZ54" s="1158"/>
      <c r="JA54" s="1158"/>
      <c r="JB54" s="1158"/>
      <c r="JC54" s="1158"/>
      <c r="JD54" s="1158"/>
      <c r="JE54" s="1158"/>
      <c r="JF54" s="1158"/>
      <c r="JG54" s="1158"/>
      <c r="JH54" s="1158"/>
      <c r="JI54" s="1158"/>
      <c r="JJ54" s="1158"/>
      <c r="JK54" s="1158"/>
      <c r="JL54" s="1158"/>
      <c r="JM54" s="1158"/>
      <c r="JN54" s="1158"/>
      <c r="JO54" s="1158"/>
      <c r="JP54" s="1158"/>
      <c r="JQ54" s="1158"/>
      <c r="JR54" s="1158"/>
      <c r="JS54" s="1158"/>
      <c r="JT54" s="1158"/>
      <c r="JU54" s="1158"/>
      <c r="JV54" s="1158"/>
      <c r="JW54" s="1158"/>
      <c r="JX54" s="1158"/>
      <c r="JY54" s="1158"/>
      <c r="JZ54" s="1158"/>
      <c r="KA54" s="1158"/>
      <c r="KB54" s="1158"/>
      <c r="KC54" s="1158"/>
      <c r="KD54" s="1158"/>
      <c r="KE54" s="1158"/>
      <c r="KF54" s="1158"/>
      <c r="KG54" s="1158"/>
      <c r="KH54" s="1158"/>
      <c r="KI54" s="1158"/>
      <c r="KJ54" s="1158"/>
      <c r="KK54" s="1158"/>
      <c r="KL54" s="1158"/>
      <c r="KM54" s="1158"/>
      <c r="KN54" s="1158"/>
      <c r="KO54" s="1158"/>
      <c r="KP54" s="1158"/>
      <c r="KQ54" s="1158"/>
      <c r="KR54" s="1158"/>
      <c r="KS54" s="1158"/>
      <c r="KT54" s="1158"/>
      <c r="KU54" s="1158"/>
      <c r="KV54" s="1158"/>
      <c r="KW54" s="1158"/>
      <c r="KX54" s="1158"/>
      <c r="KY54" s="1158"/>
      <c r="KZ54" s="1158"/>
      <c r="LA54" s="1158"/>
      <c r="LB54" s="1158"/>
      <c r="LC54" s="1158"/>
      <c r="LD54" s="1158"/>
      <c r="LE54" s="1158"/>
      <c r="LF54" s="1158"/>
      <c r="LG54" s="1158"/>
      <c r="LH54" s="1158"/>
      <c r="LI54" s="1158"/>
      <c r="LJ54" s="1158"/>
      <c r="LK54" s="1158"/>
      <c r="LL54" s="1158"/>
      <c r="LM54" s="1158"/>
      <c r="LN54" s="1158"/>
      <c r="LO54" s="1158"/>
      <c r="LP54" s="1158"/>
      <c r="LQ54" s="1158"/>
      <c r="LR54" s="1158"/>
      <c r="LS54" s="1158"/>
      <c r="LT54" s="1158"/>
      <c r="LU54" s="1158"/>
      <c r="LV54" s="1158"/>
      <c r="LW54" s="1158"/>
      <c r="LX54" s="1158"/>
      <c r="LY54" s="1158"/>
      <c r="LZ54" s="1158"/>
      <c r="MA54" s="1158"/>
      <c r="MB54" s="1158"/>
      <c r="MC54" s="1158"/>
      <c r="MD54" s="1158"/>
      <c r="ME54" s="1158"/>
      <c r="MF54" s="1158"/>
      <c r="MG54" s="1158"/>
      <c r="MH54" s="1158"/>
      <c r="MI54" s="1158"/>
      <c r="MJ54" s="1158"/>
      <c r="MK54" s="1158"/>
      <c r="ML54" s="1158"/>
      <c r="MM54" s="1158"/>
      <c r="MN54" s="1158"/>
      <c r="MO54" s="1158"/>
      <c r="MP54" s="1158"/>
      <c r="MQ54" s="1158"/>
      <c r="MR54" s="1158"/>
      <c r="MS54" s="1158"/>
      <c r="MT54" s="1158"/>
      <c r="MU54" s="1158"/>
      <c r="MV54" s="1158"/>
      <c r="MW54" s="1158"/>
      <c r="MX54" s="1158"/>
      <c r="MY54" s="1158"/>
      <c r="MZ54" s="1158"/>
      <c r="NA54" s="1158"/>
      <c r="NB54" s="1158"/>
      <c r="NC54" s="1158"/>
      <c r="ND54" s="1158"/>
      <c r="NE54" s="1158"/>
      <c r="NF54" s="1158"/>
      <c r="NG54" s="1158"/>
      <c r="NH54" s="1158"/>
      <c r="NI54" s="1158"/>
      <c r="NJ54" s="1158"/>
      <c r="NK54" s="1158"/>
      <c r="NL54" s="1158"/>
      <c r="NM54" s="1158"/>
      <c r="NN54" s="1158"/>
      <c r="NO54" s="1158"/>
      <c r="NP54" s="1158"/>
      <c r="NQ54" s="1158"/>
      <c r="NR54" s="1158"/>
      <c r="NS54" s="1158"/>
      <c r="NT54" s="1158"/>
      <c r="NU54" s="1158"/>
      <c r="NV54" s="1158"/>
      <c r="NW54" s="1158"/>
      <c r="NX54" s="1158"/>
      <c r="NY54" s="1158"/>
      <c r="NZ54" s="1158"/>
      <c r="OA54" s="1158"/>
      <c r="OB54" s="1158"/>
      <c r="OC54" s="1158"/>
      <c r="OD54" s="1158"/>
      <c r="OE54" s="1158"/>
      <c r="OF54" s="1158"/>
      <c r="OG54" s="1158"/>
      <c r="OH54" s="1158"/>
      <c r="OI54" s="1158"/>
      <c r="OJ54" s="1158"/>
      <c r="OK54" s="1158"/>
      <c r="OL54" s="1158"/>
      <c r="OM54" s="1158"/>
      <c r="ON54" s="1158"/>
      <c r="OO54" s="1158"/>
      <c r="OP54" s="1158"/>
      <c r="OQ54" s="1158"/>
      <c r="OR54" s="1158"/>
      <c r="OS54" s="1158"/>
      <c r="OT54" s="1158"/>
      <c r="OU54" s="1158"/>
      <c r="OV54" s="1158"/>
      <c r="OW54" s="1158"/>
      <c r="OX54" s="1158"/>
      <c r="OY54" s="1158"/>
      <c r="OZ54" s="1158"/>
      <c r="PA54" s="1158"/>
      <c r="PB54" s="1158"/>
      <c r="PC54" s="1158"/>
      <c r="PD54" s="1158"/>
      <c r="PE54" s="1158"/>
      <c r="PF54" s="1158"/>
      <c r="PG54" s="1158"/>
      <c r="PH54" s="1158"/>
      <c r="PI54" s="1158"/>
      <c r="PJ54" s="1158"/>
      <c r="PK54" s="1158"/>
    </row>
    <row r="55" spans="1:427" s="1150" customFormat="1" ht="15" customHeight="1" x14ac:dyDescent="0.35">
      <c r="A55" s="1182" t="s">
        <v>3215</v>
      </c>
      <c r="B55" s="1182">
        <f t="shared" ca="1" si="1"/>
        <v>5414</v>
      </c>
      <c r="C55" s="1182" t="s">
        <v>3380</v>
      </c>
      <c r="D55" s="1182" t="s">
        <v>3381</v>
      </c>
      <c r="E55" s="1151">
        <v>2016</v>
      </c>
      <c r="F55" s="1183">
        <f t="shared" ca="1" si="2"/>
        <v>187</v>
      </c>
      <c r="G55" s="1149">
        <f t="shared" ca="1" si="3"/>
        <v>9633</v>
      </c>
      <c r="H55" s="1148">
        <v>60.89</v>
      </c>
      <c r="I55" s="1152">
        <f>Einstellungen!$E$11</f>
        <v>365</v>
      </c>
      <c r="J55" s="1152" t="s">
        <v>11</v>
      </c>
      <c r="K55" s="1152" t="s">
        <v>578</v>
      </c>
      <c r="L55" s="1152" t="s">
        <v>578</v>
      </c>
      <c r="M55" s="1152" t="s">
        <v>578</v>
      </c>
      <c r="N55" s="1152" t="s">
        <v>578</v>
      </c>
      <c r="O55" s="1152" t="s">
        <v>578</v>
      </c>
      <c r="P55" s="1152" t="s">
        <v>578</v>
      </c>
      <c r="Q55" s="1152" t="s">
        <v>578</v>
      </c>
      <c r="R55" s="1152" t="s">
        <v>578</v>
      </c>
      <c r="S55" s="1152" t="s">
        <v>578</v>
      </c>
      <c r="T55" s="1152" t="s">
        <v>578</v>
      </c>
      <c r="U55" s="1152" t="s">
        <v>578</v>
      </c>
      <c r="V55" s="1152" t="s">
        <v>700</v>
      </c>
      <c r="W55" s="1152" t="str">
        <f t="shared" si="4"/>
        <v>Heim 54  - Musterort</v>
      </c>
      <c r="X55" s="1148">
        <v>60.89</v>
      </c>
      <c r="AM55" s="1158"/>
      <c r="AN55" s="1158"/>
      <c r="AO55" s="1158"/>
      <c r="AP55" s="1158"/>
      <c r="AQ55" s="1158"/>
      <c r="AR55" s="1158"/>
      <c r="AS55" s="1158"/>
      <c r="AT55" s="1158"/>
      <c r="AU55" s="1158"/>
      <c r="AV55" s="1158"/>
      <c r="AW55" s="1158"/>
      <c r="AX55" s="1155">
        <v>84</v>
      </c>
      <c r="AY55" s="1158"/>
      <c r="AZ55" s="1156">
        <f t="shared" ca="1" si="5"/>
        <v>-103</v>
      </c>
      <c r="BA55" s="1158"/>
      <c r="BB55" s="1158"/>
      <c r="BC55" s="1158"/>
      <c r="BD55" s="1158"/>
      <c r="BE55" s="1158"/>
      <c r="BF55" s="1158"/>
      <c r="BG55" s="1158"/>
      <c r="BH55" s="1158"/>
      <c r="BI55" s="1158"/>
      <c r="BJ55" s="1158"/>
      <c r="BK55" s="1158"/>
      <c r="BL55" s="1158"/>
      <c r="BM55" s="1158"/>
      <c r="BN55" s="1158"/>
      <c r="BO55" s="1158"/>
      <c r="BP55" s="1158"/>
      <c r="BQ55" s="1158"/>
      <c r="BR55" s="1158"/>
      <c r="BS55" s="1158"/>
      <c r="BT55" s="1158"/>
      <c r="BU55" s="1158"/>
      <c r="BV55" s="1158"/>
      <c r="BW55" s="1158"/>
      <c r="BX55" s="1158"/>
      <c r="BY55" s="1158"/>
      <c r="BZ55" s="1158"/>
      <c r="CA55" s="1158"/>
      <c r="CB55" s="1158"/>
      <c r="CC55" s="1158"/>
      <c r="CD55" s="1158"/>
      <c r="CE55" s="1158"/>
      <c r="CF55" s="1158"/>
      <c r="CG55" s="1158"/>
      <c r="CH55" s="1158"/>
      <c r="CI55" s="1158"/>
      <c r="CJ55" s="1158"/>
      <c r="CK55" s="1158"/>
      <c r="CL55" s="1158"/>
      <c r="CM55" s="1158"/>
      <c r="CN55" s="1158"/>
      <c r="CO55" s="1158"/>
      <c r="CP55" s="1158"/>
      <c r="CQ55" s="1158"/>
      <c r="CR55" s="1158"/>
      <c r="CS55" s="1158"/>
      <c r="CT55" s="1158"/>
      <c r="CU55" s="1158"/>
      <c r="CV55" s="1158"/>
      <c r="CW55" s="1158"/>
      <c r="CX55" s="1158"/>
      <c r="CY55" s="1158"/>
      <c r="CZ55" s="1158"/>
      <c r="DA55" s="1158"/>
      <c r="DB55" s="1158"/>
      <c r="DC55" s="1158"/>
      <c r="DD55" s="1158"/>
      <c r="DE55" s="1158"/>
      <c r="DF55" s="1158"/>
      <c r="DG55" s="1158"/>
      <c r="DH55" s="1158"/>
      <c r="DI55" s="1158"/>
      <c r="DJ55" s="1158"/>
      <c r="DK55" s="1158"/>
      <c r="DL55" s="1158"/>
      <c r="DM55" s="1158"/>
      <c r="DN55" s="1158"/>
      <c r="DO55" s="1158"/>
      <c r="DP55" s="1158"/>
      <c r="DQ55" s="1158"/>
      <c r="DR55" s="1158"/>
      <c r="DS55" s="1158"/>
      <c r="DT55" s="1158"/>
      <c r="DU55" s="1158"/>
      <c r="DV55" s="1158"/>
      <c r="DW55" s="1158"/>
      <c r="DX55" s="1158"/>
      <c r="DY55" s="1158"/>
      <c r="DZ55" s="1158"/>
      <c r="EA55" s="1158"/>
      <c r="EB55" s="1158"/>
      <c r="EC55" s="1158"/>
      <c r="ED55" s="1158"/>
      <c r="EE55" s="1158"/>
      <c r="EF55" s="1158"/>
      <c r="EG55" s="1158"/>
      <c r="EH55" s="1158"/>
      <c r="EI55" s="1158"/>
      <c r="EJ55" s="1158"/>
      <c r="EK55" s="1158"/>
      <c r="EL55" s="1158"/>
      <c r="EM55" s="1158"/>
      <c r="EN55" s="1158"/>
      <c r="EO55" s="1158"/>
      <c r="EP55" s="1158"/>
      <c r="EQ55" s="1158"/>
      <c r="ER55" s="1158"/>
      <c r="ES55" s="1158"/>
      <c r="ET55" s="1158"/>
      <c r="EU55" s="1158"/>
      <c r="EV55" s="1158"/>
      <c r="EW55" s="1158"/>
      <c r="EX55" s="1158"/>
      <c r="EY55" s="1158"/>
      <c r="EZ55" s="1158"/>
      <c r="FA55" s="1158"/>
      <c r="FB55" s="1158"/>
      <c r="FC55" s="1158"/>
      <c r="FD55" s="1158"/>
      <c r="FE55" s="1158"/>
      <c r="FF55" s="1158"/>
      <c r="FG55" s="1158"/>
      <c r="FH55" s="1158"/>
      <c r="FI55" s="1158"/>
      <c r="FJ55" s="1158"/>
      <c r="FK55" s="1158"/>
      <c r="FL55" s="1158"/>
      <c r="FM55" s="1158"/>
      <c r="FN55" s="1158"/>
      <c r="FO55" s="1158"/>
      <c r="FP55" s="1158"/>
      <c r="FQ55" s="1158"/>
      <c r="FR55" s="1158"/>
      <c r="FS55" s="1158"/>
      <c r="FT55" s="1158"/>
      <c r="FU55" s="1158"/>
      <c r="FV55" s="1158"/>
      <c r="FW55" s="1158"/>
      <c r="FX55" s="1158"/>
      <c r="FY55" s="1158"/>
      <c r="FZ55" s="1158"/>
      <c r="GA55" s="1158"/>
      <c r="GB55" s="1158"/>
      <c r="GC55" s="1158"/>
      <c r="GD55" s="1158"/>
      <c r="GE55" s="1158"/>
      <c r="GF55" s="1158"/>
      <c r="GG55" s="1158"/>
      <c r="GH55" s="1158"/>
      <c r="GI55" s="1158"/>
      <c r="GJ55" s="1158"/>
      <c r="GK55" s="1158"/>
      <c r="GL55" s="1158"/>
      <c r="GM55" s="1158"/>
      <c r="GN55" s="1158"/>
      <c r="GO55" s="1158"/>
      <c r="GP55" s="1158"/>
      <c r="GQ55" s="1158"/>
      <c r="GR55" s="1158"/>
      <c r="GS55" s="1158"/>
      <c r="GT55" s="1158"/>
      <c r="GU55" s="1158"/>
      <c r="GV55" s="1158"/>
      <c r="GW55" s="1158"/>
      <c r="GX55" s="1158"/>
      <c r="GY55" s="1158"/>
      <c r="GZ55" s="1158"/>
      <c r="HA55" s="1158"/>
      <c r="HB55" s="1158"/>
      <c r="HC55" s="1158"/>
      <c r="HD55" s="1158"/>
      <c r="HE55" s="1158"/>
      <c r="HF55" s="1158"/>
      <c r="HG55" s="1158"/>
      <c r="HH55" s="1158"/>
      <c r="HI55" s="1158"/>
      <c r="HJ55" s="1158"/>
      <c r="HK55" s="1158"/>
      <c r="HL55" s="1158"/>
      <c r="HM55" s="1158"/>
      <c r="HN55" s="1158"/>
      <c r="HO55" s="1158"/>
      <c r="HP55" s="1158"/>
      <c r="HQ55" s="1158"/>
      <c r="HR55" s="1158"/>
      <c r="HS55" s="1158"/>
      <c r="HT55" s="1158"/>
      <c r="HU55" s="1158"/>
      <c r="HV55" s="1158"/>
      <c r="HW55" s="1158"/>
      <c r="HX55" s="1158"/>
      <c r="HY55" s="1158"/>
      <c r="HZ55" s="1158"/>
      <c r="IA55" s="1158"/>
      <c r="IB55" s="1158"/>
      <c r="IC55" s="1158"/>
      <c r="ID55" s="1158"/>
      <c r="IE55" s="1158"/>
      <c r="IF55" s="1158"/>
      <c r="IG55" s="1158"/>
      <c r="IH55" s="1158"/>
      <c r="II55" s="1158"/>
      <c r="IJ55" s="1158"/>
      <c r="IK55" s="1158"/>
      <c r="IL55" s="1158"/>
      <c r="IM55" s="1158"/>
      <c r="IN55" s="1158"/>
      <c r="IO55" s="1158"/>
      <c r="IP55" s="1158"/>
      <c r="IQ55" s="1158"/>
      <c r="IR55" s="1158"/>
      <c r="IS55" s="1158"/>
      <c r="IT55" s="1158"/>
      <c r="IU55" s="1158"/>
      <c r="IV55" s="1158"/>
      <c r="IW55" s="1158"/>
      <c r="IX55" s="1158"/>
      <c r="IY55" s="1158"/>
      <c r="IZ55" s="1158"/>
      <c r="JA55" s="1158"/>
      <c r="JB55" s="1158"/>
      <c r="JC55" s="1158"/>
      <c r="JD55" s="1158"/>
      <c r="JE55" s="1158"/>
      <c r="JF55" s="1158"/>
      <c r="JG55" s="1158"/>
      <c r="JH55" s="1158"/>
      <c r="JI55" s="1158"/>
      <c r="JJ55" s="1158"/>
      <c r="JK55" s="1158"/>
      <c r="JL55" s="1158"/>
      <c r="JM55" s="1158"/>
      <c r="JN55" s="1158"/>
      <c r="JO55" s="1158"/>
      <c r="JP55" s="1158"/>
      <c r="JQ55" s="1158"/>
      <c r="JR55" s="1158"/>
      <c r="JS55" s="1158"/>
      <c r="JT55" s="1158"/>
      <c r="JU55" s="1158"/>
      <c r="JV55" s="1158"/>
      <c r="JW55" s="1158"/>
      <c r="JX55" s="1158"/>
      <c r="JY55" s="1158"/>
      <c r="JZ55" s="1158"/>
      <c r="KA55" s="1158"/>
      <c r="KB55" s="1158"/>
      <c r="KC55" s="1158"/>
      <c r="KD55" s="1158"/>
      <c r="KE55" s="1158"/>
      <c r="KF55" s="1158"/>
      <c r="KG55" s="1158"/>
      <c r="KH55" s="1158"/>
      <c r="KI55" s="1158"/>
      <c r="KJ55" s="1158"/>
      <c r="KK55" s="1158"/>
      <c r="KL55" s="1158"/>
      <c r="KM55" s="1158"/>
      <c r="KN55" s="1158"/>
      <c r="KO55" s="1158"/>
      <c r="KP55" s="1158"/>
      <c r="KQ55" s="1158"/>
      <c r="KR55" s="1158"/>
      <c r="KS55" s="1158"/>
      <c r="KT55" s="1158"/>
      <c r="KU55" s="1158"/>
      <c r="KV55" s="1158"/>
      <c r="KW55" s="1158"/>
      <c r="KX55" s="1158"/>
      <c r="KY55" s="1158"/>
      <c r="KZ55" s="1158"/>
      <c r="LA55" s="1158"/>
      <c r="LB55" s="1158"/>
      <c r="LC55" s="1158"/>
      <c r="LD55" s="1158"/>
      <c r="LE55" s="1158"/>
      <c r="LF55" s="1158"/>
      <c r="LG55" s="1158"/>
      <c r="LH55" s="1158"/>
      <c r="LI55" s="1158"/>
      <c r="LJ55" s="1158"/>
      <c r="LK55" s="1158"/>
      <c r="LL55" s="1158"/>
      <c r="LM55" s="1158"/>
      <c r="LN55" s="1158"/>
      <c r="LO55" s="1158"/>
      <c r="LP55" s="1158"/>
      <c r="LQ55" s="1158"/>
      <c r="LR55" s="1158"/>
      <c r="LS55" s="1158"/>
      <c r="LT55" s="1158"/>
      <c r="LU55" s="1158"/>
      <c r="LV55" s="1158"/>
      <c r="LW55" s="1158"/>
      <c r="LX55" s="1158"/>
      <c r="LY55" s="1158"/>
      <c r="LZ55" s="1158"/>
      <c r="MA55" s="1158"/>
      <c r="MB55" s="1158"/>
      <c r="MC55" s="1158"/>
      <c r="MD55" s="1158"/>
      <c r="ME55" s="1158"/>
      <c r="MF55" s="1158"/>
      <c r="MG55" s="1158"/>
      <c r="MH55" s="1158"/>
      <c r="MI55" s="1158"/>
      <c r="MJ55" s="1158"/>
      <c r="MK55" s="1158"/>
      <c r="ML55" s="1158"/>
      <c r="MM55" s="1158"/>
      <c r="MN55" s="1158"/>
      <c r="MO55" s="1158"/>
      <c r="MP55" s="1158"/>
      <c r="MQ55" s="1158"/>
      <c r="MR55" s="1158"/>
      <c r="MS55" s="1158"/>
      <c r="MT55" s="1158"/>
      <c r="MU55" s="1158"/>
      <c r="MV55" s="1158"/>
      <c r="MW55" s="1158"/>
      <c r="MX55" s="1158"/>
      <c r="MY55" s="1158"/>
      <c r="MZ55" s="1158"/>
      <c r="NA55" s="1158"/>
      <c r="NB55" s="1158"/>
      <c r="NC55" s="1158"/>
      <c r="ND55" s="1158"/>
      <c r="NE55" s="1158"/>
      <c r="NF55" s="1158"/>
      <c r="NG55" s="1158"/>
      <c r="NH55" s="1158"/>
      <c r="NI55" s="1158"/>
      <c r="NJ55" s="1158"/>
      <c r="NK55" s="1158"/>
      <c r="NL55" s="1158"/>
      <c r="NM55" s="1158"/>
      <c r="NN55" s="1158"/>
      <c r="NO55" s="1158"/>
      <c r="NP55" s="1158"/>
      <c r="NQ55" s="1158"/>
      <c r="NR55" s="1158"/>
      <c r="NS55" s="1158"/>
      <c r="NT55" s="1158"/>
      <c r="NU55" s="1158"/>
      <c r="NV55" s="1158"/>
      <c r="NW55" s="1158"/>
      <c r="NX55" s="1158"/>
      <c r="NY55" s="1158"/>
      <c r="NZ55" s="1158"/>
      <c r="OA55" s="1158"/>
      <c r="OB55" s="1158"/>
      <c r="OC55" s="1158"/>
      <c r="OD55" s="1158"/>
      <c r="OE55" s="1158"/>
      <c r="OF55" s="1158"/>
      <c r="OG55" s="1158"/>
      <c r="OH55" s="1158"/>
      <c r="OI55" s="1158"/>
      <c r="OJ55" s="1158"/>
      <c r="OK55" s="1158"/>
      <c r="OL55" s="1158"/>
      <c r="OM55" s="1158"/>
      <c r="ON55" s="1158"/>
      <c r="OO55" s="1158"/>
      <c r="OP55" s="1158"/>
      <c r="OQ55" s="1158"/>
      <c r="OR55" s="1158"/>
      <c r="OS55" s="1158"/>
      <c r="OT55" s="1158"/>
      <c r="OU55" s="1158"/>
      <c r="OV55" s="1158"/>
      <c r="OW55" s="1158"/>
      <c r="OX55" s="1158"/>
      <c r="OY55" s="1158"/>
      <c r="OZ55" s="1158"/>
      <c r="PA55" s="1158"/>
      <c r="PB55" s="1158"/>
      <c r="PC55" s="1158"/>
      <c r="PD55" s="1158"/>
      <c r="PE55" s="1158"/>
      <c r="PF55" s="1158"/>
      <c r="PG55" s="1158"/>
      <c r="PH55" s="1158"/>
      <c r="PI55" s="1158"/>
      <c r="PJ55" s="1158"/>
      <c r="PK55" s="1158"/>
    </row>
    <row r="56" spans="1:427" s="1150" customFormat="1" ht="15" customHeight="1" x14ac:dyDescent="0.35">
      <c r="A56" s="1182" t="s">
        <v>3216</v>
      </c>
      <c r="B56" s="1182">
        <f t="shared" ca="1" si="1"/>
        <v>4006</v>
      </c>
      <c r="C56" s="1182" t="s">
        <v>3380</v>
      </c>
      <c r="D56" s="1182" t="s">
        <v>3381</v>
      </c>
      <c r="E56" s="1151">
        <v>2016</v>
      </c>
      <c r="F56" s="1183">
        <f t="shared" ca="1" si="2"/>
        <v>218</v>
      </c>
      <c r="G56" s="1149">
        <f t="shared" ca="1" si="3"/>
        <v>4820</v>
      </c>
      <c r="H56" s="1148">
        <v>61.25</v>
      </c>
      <c r="I56" s="1152">
        <f>Einstellungen!$E$11</f>
        <v>365</v>
      </c>
      <c r="J56" s="1152" t="s">
        <v>11</v>
      </c>
      <c r="K56" s="1152" t="s">
        <v>578</v>
      </c>
      <c r="L56" s="1152" t="s">
        <v>578</v>
      </c>
      <c r="M56" s="1152" t="s">
        <v>578</v>
      </c>
      <c r="N56" s="1152" t="s">
        <v>578</v>
      </c>
      <c r="O56" s="1152" t="s">
        <v>578</v>
      </c>
      <c r="P56" s="1152" t="s">
        <v>578</v>
      </c>
      <c r="Q56" s="1152" t="s">
        <v>578</v>
      </c>
      <c r="R56" s="1152" t="s">
        <v>578</v>
      </c>
      <c r="S56" s="1152" t="s">
        <v>578</v>
      </c>
      <c r="T56" s="1152" t="s">
        <v>578</v>
      </c>
      <c r="U56" s="1152" t="s">
        <v>578</v>
      </c>
      <c r="V56" s="1152" t="s">
        <v>700</v>
      </c>
      <c r="W56" s="1152" t="str">
        <f t="shared" si="4"/>
        <v>Heim 55  - Musterort</v>
      </c>
      <c r="X56" s="1148">
        <v>61.25</v>
      </c>
      <c r="AM56" s="1158"/>
      <c r="AN56" s="1158"/>
      <c r="AO56" s="1158"/>
      <c r="AP56" s="1158"/>
      <c r="AQ56" s="1158"/>
      <c r="AR56" s="1158"/>
      <c r="AS56" s="1158"/>
      <c r="AT56" s="1158"/>
      <c r="AU56" s="1158"/>
      <c r="AV56" s="1158"/>
      <c r="AW56" s="1158"/>
      <c r="AX56" s="1155">
        <v>110</v>
      </c>
      <c r="AY56" s="1158"/>
      <c r="AZ56" s="1156">
        <f t="shared" ca="1" si="5"/>
        <v>-108</v>
      </c>
      <c r="BA56" s="1158"/>
      <c r="BB56" s="1158"/>
      <c r="BC56" s="1158"/>
      <c r="BD56" s="1158"/>
      <c r="BE56" s="1158"/>
      <c r="BF56" s="1158"/>
      <c r="BG56" s="1158"/>
      <c r="BH56" s="1158"/>
      <c r="BI56" s="1158"/>
      <c r="BJ56" s="1158"/>
      <c r="BK56" s="1158"/>
      <c r="BL56" s="1158"/>
      <c r="BM56" s="1158"/>
      <c r="BN56" s="1158"/>
      <c r="BO56" s="1158"/>
      <c r="BP56" s="1158"/>
      <c r="BQ56" s="1158"/>
      <c r="BR56" s="1158"/>
      <c r="BS56" s="1158"/>
      <c r="BT56" s="1158"/>
      <c r="BU56" s="1158"/>
      <c r="BV56" s="1158"/>
      <c r="BW56" s="1158"/>
      <c r="BX56" s="1158"/>
      <c r="BY56" s="1158"/>
      <c r="BZ56" s="1158"/>
      <c r="CA56" s="1158"/>
      <c r="CB56" s="1158"/>
      <c r="CC56" s="1158"/>
      <c r="CD56" s="1158"/>
      <c r="CE56" s="1158"/>
      <c r="CF56" s="1158"/>
      <c r="CG56" s="1158"/>
      <c r="CH56" s="1158"/>
      <c r="CI56" s="1158"/>
      <c r="CJ56" s="1158"/>
      <c r="CK56" s="1158"/>
      <c r="CL56" s="1158"/>
      <c r="CM56" s="1158"/>
      <c r="CN56" s="1158"/>
      <c r="CO56" s="1158"/>
      <c r="CP56" s="1158"/>
      <c r="CQ56" s="1158"/>
      <c r="CR56" s="1158"/>
      <c r="CS56" s="1158"/>
      <c r="CT56" s="1158"/>
      <c r="CU56" s="1158"/>
      <c r="CV56" s="1158"/>
      <c r="CW56" s="1158"/>
      <c r="CX56" s="1158"/>
      <c r="CY56" s="1158"/>
      <c r="CZ56" s="1158"/>
      <c r="DA56" s="1158"/>
      <c r="DB56" s="1158"/>
      <c r="DC56" s="1158"/>
      <c r="DD56" s="1158"/>
      <c r="DE56" s="1158"/>
      <c r="DF56" s="1158"/>
      <c r="DG56" s="1158"/>
      <c r="DH56" s="1158"/>
      <c r="DI56" s="1158"/>
      <c r="DJ56" s="1158"/>
      <c r="DK56" s="1158"/>
      <c r="DL56" s="1158"/>
      <c r="DM56" s="1158"/>
      <c r="DN56" s="1158"/>
      <c r="DO56" s="1158"/>
      <c r="DP56" s="1158"/>
      <c r="DQ56" s="1158"/>
      <c r="DR56" s="1158"/>
      <c r="DS56" s="1158"/>
      <c r="DT56" s="1158"/>
      <c r="DU56" s="1158"/>
      <c r="DV56" s="1158"/>
      <c r="DW56" s="1158"/>
      <c r="DX56" s="1158"/>
      <c r="DY56" s="1158"/>
      <c r="DZ56" s="1158"/>
      <c r="EA56" s="1158"/>
      <c r="EB56" s="1158"/>
      <c r="EC56" s="1158"/>
      <c r="ED56" s="1158"/>
      <c r="EE56" s="1158"/>
      <c r="EF56" s="1158"/>
      <c r="EG56" s="1158"/>
      <c r="EH56" s="1158"/>
      <c r="EI56" s="1158"/>
      <c r="EJ56" s="1158"/>
      <c r="EK56" s="1158"/>
      <c r="EL56" s="1158"/>
      <c r="EM56" s="1158"/>
      <c r="EN56" s="1158"/>
      <c r="EO56" s="1158"/>
      <c r="EP56" s="1158"/>
      <c r="EQ56" s="1158"/>
      <c r="ER56" s="1158"/>
      <c r="ES56" s="1158"/>
      <c r="ET56" s="1158"/>
      <c r="EU56" s="1158"/>
      <c r="EV56" s="1158"/>
      <c r="EW56" s="1158"/>
      <c r="EX56" s="1158"/>
      <c r="EY56" s="1158"/>
      <c r="EZ56" s="1158"/>
      <c r="FA56" s="1158"/>
      <c r="FB56" s="1158"/>
      <c r="FC56" s="1158"/>
      <c r="FD56" s="1158"/>
      <c r="FE56" s="1158"/>
      <c r="FF56" s="1158"/>
      <c r="FG56" s="1158"/>
      <c r="FH56" s="1158"/>
      <c r="FI56" s="1158"/>
      <c r="FJ56" s="1158"/>
      <c r="FK56" s="1158"/>
      <c r="FL56" s="1158"/>
      <c r="FM56" s="1158"/>
      <c r="FN56" s="1158"/>
      <c r="FO56" s="1158"/>
      <c r="FP56" s="1158"/>
      <c r="FQ56" s="1158"/>
      <c r="FR56" s="1158"/>
      <c r="FS56" s="1158"/>
      <c r="FT56" s="1158"/>
      <c r="FU56" s="1158"/>
      <c r="FV56" s="1158"/>
      <c r="FW56" s="1158"/>
      <c r="FX56" s="1158"/>
      <c r="FY56" s="1158"/>
      <c r="FZ56" s="1158"/>
      <c r="GA56" s="1158"/>
      <c r="GB56" s="1158"/>
      <c r="GC56" s="1158"/>
      <c r="GD56" s="1158"/>
      <c r="GE56" s="1158"/>
      <c r="GF56" s="1158"/>
      <c r="GG56" s="1158"/>
      <c r="GH56" s="1158"/>
      <c r="GI56" s="1158"/>
      <c r="GJ56" s="1158"/>
      <c r="GK56" s="1158"/>
      <c r="GL56" s="1158"/>
      <c r="GM56" s="1158"/>
      <c r="GN56" s="1158"/>
      <c r="GO56" s="1158"/>
      <c r="GP56" s="1158"/>
      <c r="GQ56" s="1158"/>
      <c r="GR56" s="1158"/>
      <c r="GS56" s="1158"/>
      <c r="GT56" s="1158"/>
      <c r="GU56" s="1158"/>
      <c r="GV56" s="1158"/>
      <c r="GW56" s="1158"/>
      <c r="GX56" s="1158"/>
      <c r="GY56" s="1158"/>
      <c r="GZ56" s="1158"/>
      <c r="HA56" s="1158"/>
      <c r="HB56" s="1158"/>
      <c r="HC56" s="1158"/>
      <c r="HD56" s="1158"/>
      <c r="HE56" s="1158"/>
      <c r="HF56" s="1158"/>
      <c r="HG56" s="1158"/>
      <c r="HH56" s="1158"/>
      <c r="HI56" s="1158"/>
      <c r="HJ56" s="1158"/>
      <c r="HK56" s="1158"/>
      <c r="HL56" s="1158"/>
      <c r="HM56" s="1158"/>
      <c r="HN56" s="1158"/>
      <c r="HO56" s="1158"/>
      <c r="HP56" s="1158"/>
      <c r="HQ56" s="1158"/>
      <c r="HR56" s="1158"/>
      <c r="HS56" s="1158"/>
      <c r="HT56" s="1158"/>
      <c r="HU56" s="1158"/>
      <c r="HV56" s="1158"/>
      <c r="HW56" s="1158"/>
      <c r="HX56" s="1158"/>
      <c r="HY56" s="1158"/>
      <c r="HZ56" s="1158"/>
      <c r="IA56" s="1158"/>
      <c r="IB56" s="1158"/>
      <c r="IC56" s="1158"/>
      <c r="ID56" s="1158"/>
      <c r="IE56" s="1158"/>
      <c r="IF56" s="1158"/>
      <c r="IG56" s="1158"/>
      <c r="IH56" s="1158"/>
      <c r="II56" s="1158"/>
      <c r="IJ56" s="1158"/>
      <c r="IK56" s="1158"/>
      <c r="IL56" s="1158"/>
      <c r="IM56" s="1158"/>
      <c r="IN56" s="1158"/>
      <c r="IO56" s="1158"/>
      <c r="IP56" s="1158"/>
      <c r="IQ56" s="1158"/>
      <c r="IR56" s="1158"/>
      <c r="IS56" s="1158"/>
      <c r="IT56" s="1158"/>
      <c r="IU56" s="1158"/>
      <c r="IV56" s="1158"/>
      <c r="IW56" s="1158"/>
      <c r="IX56" s="1158"/>
      <c r="IY56" s="1158"/>
      <c r="IZ56" s="1158"/>
      <c r="JA56" s="1158"/>
      <c r="JB56" s="1158"/>
      <c r="JC56" s="1158"/>
      <c r="JD56" s="1158"/>
      <c r="JE56" s="1158"/>
      <c r="JF56" s="1158"/>
      <c r="JG56" s="1158"/>
      <c r="JH56" s="1158"/>
      <c r="JI56" s="1158"/>
      <c r="JJ56" s="1158"/>
      <c r="JK56" s="1158"/>
      <c r="JL56" s="1158"/>
      <c r="JM56" s="1158"/>
      <c r="JN56" s="1158"/>
      <c r="JO56" s="1158"/>
      <c r="JP56" s="1158"/>
      <c r="JQ56" s="1158"/>
      <c r="JR56" s="1158"/>
      <c r="JS56" s="1158"/>
      <c r="JT56" s="1158"/>
      <c r="JU56" s="1158"/>
      <c r="JV56" s="1158"/>
      <c r="JW56" s="1158"/>
      <c r="JX56" s="1158"/>
      <c r="JY56" s="1158"/>
      <c r="JZ56" s="1158"/>
      <c r="KA56" s="1158"/>
      <c r="KB56" s="1158"/>
      <c r="KC56" s="1158"/>
      <c r="KD56" s="1158"/>
      <c r="KE56" s="1158"/>
      <c r="KF56" s="1158"/>
      <c r="KG56" s="1158"/>
      <c r="KH56" s="1158"/>
      <c r="KI56" s="1158"/>
      <c r="KJ56" s="1158"/>
      <c r="KK56" s="1158"/>
      <c r="KL56" s="1158"/>
      <c r="KM56" s="1158"/>
      <c r="KN56" s="1158"/>
      <c r="KO56" s="1158"/>
      <c r="KP56" s="1158"/>
      <c r="KQ56" s="1158"/>
      <c r="KR56" s="1158"/>
      <c r="KS56" s="1158"/>
      <c r="KT56" s="1158"/>
      <c r="KU56" s="1158"/>
      <c r="KV56" s="1158"/>
      <c r="KW56" s="1158"/>
      <c r="KX56" s="1158"/>
      <c r="KY56" s="1158"/>
      <c r="KZ56" s="1158"/>
      <c r="LA56" s="1158"/>
      <c r="LB56" s="1158"/>
      <c r="LC56" s="1158"/>
      <c r="LD56" s="1158"/>
      <c r="LE56" s="1158"/>
      <c r="LF56" s="1158"/>
      <c r="LG56" s="1158"/>
      <c r="LH56" s="1158"/>
      <c r="LI56" s="1158"/>
      <c r="LJ56" s="1158"/>
      <c r="LK56" s="1158"/>
      <c r="LL56" s="1158"/>
      <c r="LM56" s="1158"/>
      <c r="LN56" s="1158"/>
      <c r="LO56" s="1158"/>
      <c r="LP56" s="1158"/>
      <c r="LQ56" s="1158"/>
      <c r="LR56" s="1158"/>
      <c r="LS56" s="1158"/>
      <c r="LT56" s="1158"/>
      <c r="LU56" s="1158"/>
      <c r="LV56" s="1158"/>
      <c r="LW56" s="1158"/>
      <c r="LX56" s="1158"/>
      <c r="LY56" s="1158"/>
      <c r="LZ56" s="1158"/>
      <c r="MA56" s="1158"/>
      <c r="MB56" s="1158"/>
      <c r="MC56" s="1158"/>
      <c r="MD56" s="1158"/>
      <c r="ME56" s="1158"/>
      <c r="MF56" s="1158"/>
      <c r="MG56" s="1158"/>
      <c r="MH56" s="1158"/>
      <c r="MI56" s="1158"/>
      <c r="MJ56" s="1158"/>
      <c r="MK56" s="1158"/>
      <c r="ML56" s="1158"/>
      <c r="MM56" s="1158"/>
      <c r="MN56" s="1158"/>
      <c r="MO56" s="1158"/>
      <c r="MP56" s="1158"/>
      <c r="MQ56" s="1158"/>
      <c r="MR56" s="1158"/>
      <c r="MS56" s="1158"/>
      <c r="MT56" s="1158"/>
      <c r="MU56" s="1158"/>
      <c r="MV56" s="1158"/>
      <c r="MW56" s="1158"/>
      <c r="MX56" s="1158"/>
      <c r="MY56" s="1158"/>
      <c r="MZ56" s="1158"/>
      <c r="NA56" s="1158"/>
      <c r="NB56" s="1158"/>
      <c r="NC56" s="1158"/>
      <c r="ND56" s="1158"/>
      <c r="NE56" s="1158"/>
      <c r="NF56" s="1158"/>
      <c r="NG56" s="1158"/>
      <c r="NH56" s="1158"/>
      <c r="NI56" s="1158"/>
      <c r="NJ56" s="1158"/>
      <c r="NK56" s="1158"/>
      <c r="NL56" s="1158"/>
      <c r="NM56" s="1158"/>
      <c r="NN56" s="1158"/>
      <c r="NO56" s="1158"/>
      <c r="NP56" s="1158"/>
      <c r="NQ56" s="1158"/>
      <c r="NR56" s="1158"/>
      <c r="NS56" s="1158"/>
      <c r="NT56" s="1158"/>
      <c r="NU56" s="1158"/>
      <c r="NV56" s="1158"/>
      <c r="NW56" s="1158"/>
      <c r="NX56" s="1158"/>
      <c r="NY56" s="1158"/>
      <c r="NZ56" s="1158"/>
      <c r="OA56" s="1158"/>
      <c r="OB56" s="1158"/>
      <c r="OC56" s="1158"/>
      <c r="OD56" s="1158"/>
      <c r="OE56" s="1158"/>
      <c r="OF56" s="1158"/>
      <c r="OG56" s="1158"/>
      <c r="OH56" s="1158"/>
      <c r="OI56" s="1158"/>
      <c r="OJ56" s="1158"/>
      <c r="OK56" s="1158"/>
      <c r="OL56" s="1158"/>
      <c r="OM56" s="1158"/>
      <c r="ON56" s="1158"/>
      <c r="OO56" s="1158"/>
      <c r="OP56" s="1158"/>
      <c r="OQ56" s="1158"/>
      <c r="OR56" s="1158"/>
      <c r="OS56" s="1158"/>
      <c r="OT56" s="1158"/>
      <c r="OU56" s="1158"/>
      <c r="OV56" s="1158"/>
      <c r="OW56" s="1158"/>
      <c r="OX56" s="1158"/>
      <c r="OY56" s="1158"/>
      <c r="OZ56" s="1158"/>
      <c r="PA56" s="1158"/>
      <c r="PB56" s="1158"/>
      <c r="PC56" s="1158"/>
      <c r="PD56" s="1158"/>
      <c r="PE56" s="1158"/>
      <c r="PF56" s="1158"/>
      <c r="PG56" s="1158"/>
      <c r="PH56" s="1158"/>
      <c r="PI56" s="1158"/>
      <c r="PJ56" s="1158"/>
      <c r="PK56" s="1158"/>
    </row>
    <row r="57" spans="1:427" s="1150" customFormat="1" ht="15" customHeight="1" x14ac:dyDescent="0.35">
      <c r="A57" s="1182" t="s">
        <v>3217</v>
      </c>
      <c r="B57" s="1182">
        <f t="shared" ca="1" si="1"/>
        <v>3135</v>
      </c>
      <c r="C57" s="1182" t="s">
        <v>3380</v>
      </c>
      <c r="D57" s="1182" t="s">
        <v>3381</v>
      </c>
      <c r="E57" s="1151">
        <v>2016</v>
      </c>
      <c r="F57" s="1183">
        <f t="shared" ca="1" si="2"/>
        <v>92</v>
      </c>
      <c r="G57" s="1149">
        <f t="shared" ca="1" si="3"/>
        <v>2036</v>
      </c>
      <c r="H57" s="1148">
        <v>60.5</v>
      </c>
      <c r="I57" s="1152">
        <f>Einstellungen!$E$11</f>
        <v>365</v>
      </c>
      <c r="J57" s="1152" t="s">
        <v>11</v>
      </c>
      <c r="K57" s="1152" t="s">
        <v>578</v>
      </c>
      <c r="L57" s="1152" t="s">
        <v>578</v>
      </c>
      <c r="M57" s="1152" t="s">
        <v>578</v>
      </c>
      <c r="N57" s="1152" t="s">
        <v>578</v>
      </c>
      <c r="O57" s="1152" t="s">
        <v>578</v>
      </c>
      <c r="P57" s="1152" t="s">
        <v>578</v>
      </c>
      <c r="Q57" s="1152" t="s">
        <v>578</v>
      </c>
      <c r="R57" s="1152" t="s">
        <v>578</v>
      </c>
      <c r="S57" s="1152" t="s">
        <v>578</v>
      </c>
      <c r="T57" s="1152" t="s">
        <v>578</v>
      </c>
      <c r="U57" s="1152" t="s">
        <v>578</v>
      </c>
      <c r="V57" s="1152" t="s">
        <v>700</v>
      </c>
      <c r="W57" s="1152" t="str">
        <f t="shared" si="4"/>
        <v>Heim 56  - Musterort</v>
      </c>
      <c r="X57" s="1148">
        <v>60.5</v>
      </c>
      <c r="AM57" s="1158"/>
      <c r="AN57" s="1158"/>
      <c r="AO57" s="1158"/>
      <c r="AP57" s="1158"/>
      <c r="AQ57" s="1158"/>
      <c r="AR57" s="1158"/>
      <c r="AS57" s="1158"/>
      <c r="AT57" s="1158"/>
      <c r="AU57" s="1158"/>
      <c r="AV57" s="1158"/>
      <c r="AW57" s="1158"/>
      <c r="AX57" s="1155">
        <v>42</v>
      </c>
      <c r="AY57" s="1158"/>
      <c r="AZ57" s="1156">
        <f t="shared" ca="1" si="5"/>
        <v>-50</v>
      </c>
      <c r="BA57" s="1158"/>
      <c r="BB57" s="1158"/>
      <c r="BC57" s="1158"/>
      <c r="BD57" s="1158"/>
      <c r="BE57" s="1158"/>
      <c r="BF57" s="1158"/>
      <c r="BG57" s="1158"/>
      <c r="BH57" s="1158"/>
      <c r="BI57" s="1158"/>
      <c r="BJ57" s="1158"/>
      <c r="BK57" s="1158"/>
      <c r="BL57" s="1158"/>
      <c r="BM57" s="1158"/>
      <c r="BN57" s="1158"/>
      <c r="BO57" s="1158"/>
      <c r="BP57" s="1158"/>
      <c r="BQ57" s="1158"/>
      <c r="BR57" s="1158"/>
      <c r="BS57" s="1158"/>
      <c r="BT57" s="1158"/>
      <c r="BU57" s="1158"/>
      <c r="BV57" s="1158"/>
      <c r="BW57" s="1158"/>
      <c r="BX57" s="1158"/>
      <c r="BY57" s="1158"/>
      <c r="BZ57" s="1158"/>
      <c r="CA57" s="1158"/>
      <c r="CB57" s="1158"/>
      <c r="CC57" s="1158"/>
      <c r="CD57" s="1158"/>
      <c r="CE57" s="1158"/>
      <c r="CF57" s="1158"/>
      <c r="CG57" s="1158"/>
      <c r="CH57" s="1158"/>
      <c r="CI57" s="1158"/>
      <c r="CJ57" s="1158"/>
      <c r="CK57" s="1158"/>
      <c r="CL57" s="1158"/>
      <c r="CM57" s="1158"/>
      <c r="CN57" s="1158"/>
      <c r="CO57" s="1158"/>
      <c r="CP57" s="1158"/>
      <c r="CQ57" s="1158"/>
      <c r="CR57" s="1158"/>
      <c r="CS57" s="1158"/>
      <c r="CT57" s="1158"/>
      <c r="CU57" s="1158"/>
      <c r="CV57" s="1158"/>
      <c r="CW57" s="1158"/>
      <c r="CX57" s="1158"/>
      <c r="CY57" s="1158"/>
      <c r="CZ57" s="1158"/>
      <c r="DA57" s="1158"/>
      <c r="DB57" s="1158"/>
      <c r="DC57" s="1158"/>
      <c r="DD57" s="1158"/>
      <c r="DE57" s="1158"/>
      <c r="DF57" s="1158"/>
      <c r="DG57" s="1158"/>
      <c r="DH57" s="1158"/>
      <c r="DI57" s="1158"/>
      <c r="DJ57" s="1158"/>
      <c r="DK57" s="1158"/>
      <c r="DL57" s="1158"/>
      <c r="DM57" s="1158"/>
      <c r="DN57" s="1158"/>
      <c r="DO57" s="1158"/>
      <c r="DP57" s="1158"/>
      <c r="DQ57" s="1158"/>
      <c r="DR57" s="1158"/>
      <c r="DS57" s="1158"/>
      <c r="DT57" s="1158"/>
      <c r="DU57" s="1158"/>
      <c r="DV57" s="1158"/>
      <c r="DW57" s="1158"/>
      <c r="DX57" s="1158"/>
      <c r="DY57" s="1158"/>
      <c r="DZ57" s="1158"/>
      <c r="EA57" s="1158"/>
      <c r="EB57" s="1158"/>
      <c r="EC57" s="1158"/>
      <c r="ED57" s="1158"/>
      <c r="EE57" s="1158"/>
      <c r="EF57" s="1158"/>
      <c r="EG57" s="1158"/>
      <c r="EH57" s="1158"/>
      <c r="EI57" s="1158"/>
      <c r="EJ57" s="1158"/>
      <c r="EK57" s="1158"/>
      <c r="EL57" s="1158"/>
      <c r="EM57" s="1158"/>
      <c r="EN57" s="1158"/>
      <c r="EO57" s="1158"/>
      <c r="EP57" s="1158"/>
      <c r="EQ57" s="1158"/>
      <c r="ER57" s="1158"/>
      <c r="ES57" s="1158"/>
      <c r="ET57" s="1158"/>
      <c r="EU57" s="1158"/>
      <c r="EV57" s="1158"/>
      <c r="EW57" s="1158"/>
      <c r="EX57" s="1158"/>
      <c r="EY57" s="1158"/>
      <c r="EZ57" s="1158"/>
      <c r="FA57" s="1158"/>
      <c r="FB57" s="1158"/>
      <c r="FC57" s="1158"/>
      <c r="FD57" s="1158"/>
      <c r="FE57" s="1158"/>
      <c r="FF57" s="1158"/>
      <c r="FG57" s="1158"/>
      <c r="FH57" s="1158"/>
      <c r="FI57" s="1158"/>
      <c r="FJ57" s="1158"/>
      <c r="FK57" s="1158"/>
      <c r="FL57" s="1158"/>
      <c r="FM57" s="1158"/>
      <c r="FN57" s="1158"/>
      <c r="FO57" s="1158"/>
      <c r="FP57" s="1158"/>
      <c r="FQ57" s="1158"/>
      <c r="FR57" s="1158"/>
      <c r="FS57" s="1158"/>
      <c r="FT57" s="1158"/>
      <c r="FU57" s="1158"/>
      <c r="FV57" s="1158"/>
      <c r="FW57" s="1158"/>
      <c r="FX57" s="1158"/>
      <c r="FY57" s="1158"/>
      <c r="FZ57" s="1158"/>
      <c r="GA57" s="1158"/>
      <c r="GB57" s="1158"/>
      <c r="GC57" s="1158"/>
      <c r="GD57" s="1158"/>
      <c r="GE57" s="1158"/>
      <c r="GF57" s="1158"/>
      <c r="GG57" s="1158"/>
      <c r="GH57" s="1158"/>
      <c r="GI57" s="1158"/>
      <c r="GJ57" s="1158"/>
      <c r="GK57" s="1158"/>
      <c r="GL57" s="1158"/>
      <c r="GM57" s="1158"/>
      <c r="GN57" s="1158"/>
      <c r="GO57" s="1158"/>
      <c r="GP57" s="1158"/>
      <c r="GQ57" s="1158"/>
      <c r="GR57" s="1158"/>
      <c r="GS57" s="1158"/>
      <c r="GT57" s="1158"/>
      <c r="GU57" s="1158"/>
      <c r="GV57" s="1158"/>
      <c r="GW57" s="1158"/>
      <c r="GX57" s="1158"/>
      <c r="GY57" s="1158"/>
      <c r="GZ57" s="1158"/>
      <c r="HA57" s="1158"/>
      <c r="HB57" s="1158"/>
      <c r="HC57" s="1158"/>
      <c r="HD57" s="1158"/>
      <c r="HE57" s="1158"/>
      <c r="HF57" s="1158"/>
      <c r="HG57" s="1158"/>
      <c r="HH57" s="1158"/>
      <c r="HI57" s="1158"/>
      <c r="HJ57" s="1158"/>
      <c r="HK57" s="1158"/>
      <c r="HL57" s="1158"/>
      <c r="HM57" s="1158"/>
      <c r="HN57" s="1158"/>
      <c r="HO57" s="1158"/>
      <c r="HP57" s="1158"/>
      <c r="HQ57" s="1158"/>
      <c r="HR57" s="1158"/>
      <c r="HS57" s="1158"/>
      <c r="HT57" s="1158"/>
      <c r="HU57" s="1158"/>
      <c r="HV57" s="1158"/>
      <c r="HW57" s="1158"/>
      <c r="HX57" s="1158"/>
      <c r="HY57" s="1158"/>
      <c r="HZ57" s="1158"/>
      <c r="IA57" s="1158"/>
      <c r="IB57" s="1158"/>
      <c r="IC57" s="1158"/>
      <c r="ID57" s="1158"/>
      <c r="IE57" s="1158"/>
      <c r="IF57" s="1158"/>
      <c r="IG57" s="1158"/>
      <c r="IH57" s="1158"/>
      <c r="II57" s="1158"/>
      <c r="IJ57" s="1158"/>
      <c r="IK57" s="1158"/>
      <c r="IL57" s="1158"/>
      <c r="IM57" s="1158"/>
      <c r="IN57" s="1158"/>
      <c r="IO57" s="1158"/>
      <c r="IP57" s="1158"/>
      <c r="IQ57" s="1158"/>
      <c r="IR57" s="1158"/>
      <c r="IS57" s="1158"/>
      <c r="IT57" s="1158"/>
      <c r="IU57" s="1158"/>
      <c r="IV57" s="1158"/>
      <c r="IW57" s="1158"/>
      <c r="IX57" s="1158"/>
      <c r="IY57" s="1158"/>
      <c r="IZ57" s="1158"/>
      <c r="JA57" s="1158"/>
      <c r="JB57" s="1158"/>
      <c r="JC57" s="1158"/>
      <c r="JD57" s="1158"/>
      <c r="JE57" s="1158"/>
      <c r="JF57" s="1158"/>
      <c r="JG57" s="1158"/>
      <c r="JH57" s="1158"/>
      <c r="JI57" s="1158"/>
      <c r="JJ57" s="1158"/>
      <c r="JK57" s="1158"/>
      <c r="JL57" s="1158"/>
      <c r="JM57" s="1158"/>
      <c r="JN57" s="1158"/>
      <c r="JO57" s="1158"/>
      <c r="JP57" s="1158"/>
      <c r="JQ57" s="1158"/>
      <c r="JR57" s="1158"/>
      <c r="JS57" s="1158"/>
      <c r="JT57" s="1158"/>
      <c r="JU57" s="1158"/>
      <c r="JV57" s="1158"/>
      <c r="JW57" s="1158"/>
      <c r="JX57" s="1158"/>
      <c r="JY57" s="1158"/>
      <c r="JZ57" s="1158"/>
      <c r="KA57" s="1158"/>
      <c r="KB57" s="1158"/>
      <c r="KC57" s="1158"/>
      <c r="KD57" s="1158"/>
      <c r="KE57" s="1158"/>
      <c r="KF57" s="1158"/>
      <c r="KG57" s="1158"/>
      <c r="KH57" s="1158"/>
      <c r="KI57" s="1158"/>
      <c r="KJ57" s="1158"/>
      <c r="KK57" s="1158"/>
      <c r="KL57" s="1158"/>
      <c r="KM57" s="1158"/>
      <c r="KN57" s="1158"/>
      <c r="KO57" s="1158"/>
      <c r="KP57" s="1158"/>
      <c r="KQ57" s="1158"/>
      <c r="KR57" s="1158"/>
      <c r="KS57" s="1158"/>
      <c r="KT57" s="1158"/>
      <c r="KU57" s="1158"/>
      <c r="KV57" s="1158"/>
      <c r="KW57" s="1158"/>
      <c r="KX57" s="1158"/>
      <c r="KY57" s="1158"/>
      <c r="KZ57" s="1158"/>
      <c r="LA57" s="1158"/>
      <c r="LB57" s="1158"/>
      <c r="LC57" s="1158"/>
      <c r="LD57" s="1158"/>
      <c r="LE57" s="1158"/>
      <c r="LF57" s="1158"/>
      <c r="LG57" s="1158"/>
      <c r="LH57" s="1158"/>
      <c r="LI57" s="1158"/>
      <c r="LJ57" s="1158"/>
      <c r="LK57" s="1158"/>
      <c r="LL57" s="1158"/>
      <c r="LM57" s="1158"/>
      <c r="LN57" s="1158"/>
      <c r="LO57" s="1158"/>
      <c r="LP57" s="1158"/>
      <c r="LQ57" s="1158"/>
      <c r="LR57" s="1158"/>
      <c r="LS57" s="1158"/>
      <c r="LT57" s="1158"/>
      <c r="LU57" s="1158"/>
      <c r="LV57" s="1158"/>
      <c r="LW57" s="1158"/>
      <c r="LX57" s="1158"/>
      <c r="LY57" s="1158"/>
      <c r="LZ57" s="1158"/>
      <c r="MA57" s="1158"/>
      <c r="MB57" s="1158"/>
      <c r="MC57" s="1158"/>
      <c r="MD57" s="1158"/>
      <c r="ME57" s="1158"/>
      <c r="MF57" s="1158"/>
      <c r="MG57" s="1158"/>
      <c r="MH57" s="1158"/>
      <c r="MI57" s="1158"/>
      <c r="MJ57" s="1158"/>
      <c r="MK57" s="1158"/>
      <c r="ML57" s="1158"/>
      <c r="MM57" s="1158"/>
      <c r="MN57" s="1158"/>
      <c r="MO57" s="1158"/>
      <c r="MP57" s="1158"/>
      <c r="MQ57" s="1158"/>
      <c r="MR57" s="1158"/>
      <c r="MS57" s="1158"/>
      <c r="MT57" s="1158"/>
      <c r="MU57" s="1158"/>
      <c r="MV57" s="1158"/>
      <c r="MW57" s="1158"/>
      <c r="MX57" s="1158"/>
      <c r="MY57" s="1158"/>
      <c r="MZ57" s="1158"/>
      <c r="NA57" s="1158"/>
      <c r="NB57" s="1158"/>
      <c r="NC57" s="1158"/>
      <c r="ND57" s="1158"/>
      <c r="NE57" s="1158"/>
      <c r="NF57" s="1158"/>
      <c r="NG57" s="1158"/>
      <c r="NH57" s="1158"/>
      <c r="NI57" s="1158"/>
      <c r="NJ57" s="1158"/>
      <c r="NK57" s="1158"/>
      <c r="NL57" s="1158"/>
      <c r="NM57" s="1158"/>
      <c r="NN57" s="1158"/>
      <c r="NO57" s="1158"/>
      <c r="NP57" s="1158"/>
      <c r="NQ57" s="1158"/>
      <c r="NR57" s="1158"/>
      <c r="NS57" s="1158"/>
      <c r="NT57" s="1158"/>
      <c r="NU57" s="1158"/>
      <c r="NV57" s="1158"/>
      <c r="NW57" s="1158"/>
      <c r="NX57" s="1158"/>
      <c r="NY57" s="1158"/>
      <c r="NZ57" s="1158"/>
      <c r="OA57" s="1158"/>
      <c r="OB57" s="1158"/>
      <c r="OC57" s="1158"/>
      <c r="OD57" s="1158"/>
      <c r="OE57" s="1158"/>
      <c r="OF57" s="1158"/>
      <c r="OG57" s="1158"/>
      <c r="OH57" s="1158"/>
      <c r="OI57" s="1158"/>
      <c r="OJ57" s="1158"/>
      <c r="OK57" s="1158"/>
      <c r="OL57" s="1158"/>
      <c r="OM57" s="1158"/>
      <c r="ON57" s="1158"/>
      <c r="OO57" s="1158"/>
      <c r="OP57" s="1158"/>
      <c r="OQ57" s="1158"/>
      <c r="OR57" s="1158"/>
      <c r="OS57" s="1158"/>
      <c r="OT57" s="1158"/>
      <c r="OU57" s="1158"/>
      <c r="OV57" s="1158"/>
      <c r="OW57" s="1158"/>
      <c r="OX57" s="1158"/>
      <c r="OY57" s="1158"/>
      <c r="OZ57" s="1158"/>
      <c r="PA57" s="1158"/>
      <c r="PB57" s="1158"/>
      <c r="PC57" s="1158"/>
      <c r="PD57" s="1158"/>
      <c r="PE57" s="1158"/>
      <c r="PF57" s="1158"/>
      <c r="PG57" s="1158"/>
      <c r="PH57" s="1158"/>
      <c r="PI57" s="1158"/>
      <c r="PJ57" s="1158"/>
      <c r="PK57" s="1158"/>
    </row>
    <row r="58" spans="1:427" s="1150" customFormat="1" ht="15" customHeight="1" x14ac:dyDescent="0.35">
      <c r="A58" s="1182" t="s">
        <v>3218</v>
      </c>
      <c r="B58" s="1182">
        <f t="shared" ca="1" si="1"/>
        <v>9138</v>
      </c>
      <c r="C58" s="1182" t="s">
        <v>3380</v>
      </c>
      <c r="D58" s="1182" t="s">
        <v>3381</v>
      </c>
      <c r="E58" s="1151">
        <v>2016</v>
      </c>
      <c r="F58" s="1183">
        <f t="shared" ca="1" si="2"/>
        <v>171</v>
      </c>
      <c r="G58" s="1149">
        <f t="shared" ca="1" si="3"/>
        <v>6136</v>
      </c>
      <c r="H58" s="1139">
        <v>65.91</v>
      </c>
      <c r="I58" s="1152">
        <f>Einstellungen!$E$11</f>
        <v>365</v>
      </c>
      <c r="J58" s="1152" t="s">
        <v>11</v>
      </c>
      <c r="K58" s="1152" t="s">
        <v>578</v>
      </c>
      <c r="L58" s="1152" t="s">
        <v>578</v>
      </c>
      <c r="M58" s="1152" t="s">
        <v>578</v>
      </c>
      <c r="N58" s="1152" t="s">
        <v>578</v>
      </c>
      <c r="O58" s="1152" t="s">
        <v>578</v>
      </c>
      <c r="P58" s="1152" t="s">
        <v>578</v>
      </c>
      <c r="Q58" s="1152" t="s">
        <v>578</v>
      </c>
      <c r="R58" s="1152" t="s">
        <v>578</v>
      </c>
      <c r="S58" s="1152" t="s">
        <v>578</v>
      </c>
      <c r="T58" s="1152" t="s">
        <v>578</v>
      </c>
      <c r="U58" s="1152" t="s">
        <v>578</v>
      </c>
      <c r="V58" s="1152" t="s">
        <v>700</v>
      </c>
      <c r="W58" s="1152" t="str">
        <f t="shared" si="4"/>
        <v>Heim 57  - Musterort</v>
      </c>
      <c r="X58" s="1139">
        <v>65.91</v>
      </c>
      <c r="AM58" s="1158"/>
      <c r="AN58" s="1158"/>
      <c r="AO58" s="1158"/>
      <c r="AP58" s="1158"/>
      <c r="AQ58" s="1158"/>
      <c r="AR58" s="1158"/>
      <c r="AS58" s="1158"/>
      <c r="AT58" s="1158"/>
      <c r="AU58" s="1158"/>
      <c r="AV58" s="1158"/>
      <c r="AW58" s="1158"/>
      <c r="AX58" s="1155">
        <v>34</v>
      </c>
      <c r="AY58" s="1158"/>
      <c r="AZ58" s="1156">
        <f t="shared" ca="1" si="5"/>
        <v>-137</v>
      </c>
      <c r="BA58" s="1158"/>
      <c r="BB58" s="1158"/>
      <c r="BC58" s="1158"/>
      <c r="BD58" s="1158"/>
      <c r="BE58" s="1158"/>
      <c r="BF58" s="1158"/>
      <c r="BG58" s="1158"/>
      <c r="BH58" s="1158"/>
      <c r="BI58" s="1158"/>
      <c r="BJ58" s="1158"/>
      <c r="BK58" s="1158"/>
      <c r="BL58" s="1158"/>
      <c r="BM58" s="1158"/>
      <c r="BN58" s="1158"/>
      <c r="BO58" s="1158"/>
      <c r="BP58" s="1158"/>
      <c r="BQ58" s="1158"/>
      <c r="BR58" s="1158"/>
      <c r="BS58" s="1158"/>
      <c r="BT58" s="1158"/>
      <c r="BU58" s="1158"/>
      <c r="BV58" s="1158"/>
      <c r="BW58" s="1158"/>
      <c r="BX58" s="1158"/>
      <c r="BY58" s="1158"/>
      <c r="BZ58" s="1158"/>
      <c r="CA58" s="1158"/>
      <c r="CB58" s="1158"/>
      <c r="CC58" s="1158"/>
      <c r="CD58" s="1158"/>
      <c r="CE58" s="1158"/>
      <c r="CF58" s="1158"/>
      <c r="CG58" s="1158"/>
      <c r="CH58" s="1158"/>
      <c r="CI58" s="1158"/>
      <c r="CJ58" s="1158"/>
      <c r="CK58" s="1158"/>
      <c r="CL58" s="1158"/>
      <c r="CM58" s="1158"/>
      <c r="CN58" s="1158"/>
      <c r="CO58" s="1158"/>
      <c r="CP58" s="1158"/>
      <c r="CQ58" s="1158"/>
      <c r="CR58" s="1158"/>
      <c r="CS58" s="1158"/>
      <c r="CT58" s="1158"/>
      <c r="CU58" s="1158"/>
      <c r="CV58" s="1158"/>
      <c r="CW58" s="1158"/>
      <c r="CX58" s="1158"/>
      <c r="CY58" s="1158"/>
      <c r="CZ58" s="1158"/>
      <c r="DA58" s="1158"/>
      <c r="DB58" s="1158"/>
      <c r="DC58" s="1158"/>
      <c r="DD58" s="1158"/>
      <c r="DE58" s="1158"/>
      <c r="DF58" s="1158"/>
      <c r="DG58" s="1158"/>
      <c r="DH58" s="1158"/>
      <c r="DI58" s="1158"/>
      <c r="DJ58" s="1158"/>
      <c r="DK58" s="1158"/>
      <c r="DL58" s="1158"/>
      <c r="DM58" s="1158"/>
      <c r="DN58" s="1158"/>
      <c r="DO58" s="1158"/>
      <c r="DP58" s="1158"/>
      <c r="DQ58" s="1158"/>
      <c r="DR58" s="1158"/>
      <c r="DS58" s="1158"/>
      <c r="DT58" s="1158"/>
      <c r="DU58" s="1158"/>
      <c r="DV58" s="1158"/>
      <c r="DW58" s="1158"/>
      <c r="DX58" s="1158"/>
      <c r="DY58" s="1158"/>
      <c r="DZ58" s="1158"/>
      <c r="EA58" s="1158"/>
      <c r="EB58" s="1158"/>
      <c r="EC58" s="1158"/>
      <c r="ED58" s="1158"/>
      <c r="EE58" s="1158"/>
      <c r="EF58" s="1158"/>
      <c r="EG58" s="1158"/>
      <c r="EH58" s="1158"/>
      <c r="EI58" s="1158"/>
      <c r="EJ58" s="1158"/>
      <c r="EK58" s="1158"/>
      <c r="EL58" s="1158"/>
      <c r="EM58" s="1158"/>
      <c r="EN58" s="1158"/>
      <c r="EO58" s="1158"/>
      <c r="EP58" s="1158"/>
      <c r="EQ58" s="1158"/>
      <c r="ER58" s="1158"/>
      <c r="ES58" s="1158"/>
      <c r="ET58" s="1158"/>
      <c r="EU58" s="1158"/>
      <c r="EV58" s="1158"/>
      <c r="EW58" s="1158"/>
      <c r="EX58" s="1158"/>
      <c r="EY58" s="1158"/>
      <c r="EZ58" s="1158"/>
      <c r="FA58" s="1158"/>
      <c r="FB58" s="1158"/>
      <c r="FC58" s="1158"/>
      <c r="FD58" s="1158"/>
      <c r="FE58" s="1158"/>
      <c r="FF58" s="1158"/>
      <c r="FG58" s="1158"/>
      <c r="FH58" s="1158"/>
      <c r="FI58" s="1158"/>
      <c r="FJ58" s="1158"/>
      <c r="FK58" s="1158"/>
      <c r="FL58" s="1158"/>
      <c r="FM58" s="1158"/>
      <c r="FN58" s="1158"/>
      <c r="FO58" s="1158"/>
      <c r="FP58" s="1158"/>
      <c r="FQ58" s="1158"/>
      <c r="FR58" s="1158"/>
      <c r="FS58" s="1158"/>
      <c r="FT58" s="1158"/>
      <c r="FU58" s="1158"/>
      <c r="FV58" s="1158"/>
      <c r="FW58" s="1158"/>
      <c r="FX58" s="1158"/>
      <c r="FY58" s="1158"/>
      <c r="FZ58" s="1158"/>
      <c r="GA58" s="1158"/>
      <c r="GB58" s="1158"/>
      <c r="GC58" s="1158"/>
      <c r="GD58" s="1158"/>
      <c r="GE58" s="1158"/>
      <c r="GF58" s="1158"/>
      <c r="GG58" s="1158"/>
      <c r="GH58" s="1158"/>
      <c r="GI58" s="1158"/>
      <c r="GJ58" s="1158"/>
      <c r="GK58" s="1158"/>
      <c r="GL58" s="1158"/>
      <c r="GM58" s="1158"/>
      <c r="GN58" s="1158"/>
      <c r="GO58" s="1158"/>
      <c r="GP58" s="1158"/>
      <c r="GQ58" s="1158"/>
      <c r="GR58" s="1158"/>
      <c r="GS58" s="1158"/>
      <c r="GT58" s="1158"/>
      <c r="GU58" s="1158"/>
      <c r="GV58" s="1158"/>
      <c r="GW58" s="1158"/>
      <c r="GX58" s="1158"/>
      <c r="GY58" s="1158"/>
      <c r="GZ58" s="1158"/>
      <c r="HA58" s="1158"/>
      <c r="HB58" s="1158"/>
      <c r="HC58" s="1158"/>
      <c r="HD58" s="1158"/>
      <c r="HE58" s="1158"/>
      <c r="HF58" s="1158"/>
      <c r="HG58" s="1158"/>
      <c r="HH58" s="1158"/>
      <c r="HI58" s="1158"/>
      <c r="HJ58" s="1158"/>
      <c r="HK58" s="1158"/>
      <c r="HL58" s="1158"/>
      <c r="HM58" s="1158"/>
      <c r="HN58" s="1158"/>
      <c r="HO58" s="1158"/>
      <c r="HP58" s="1158"/>
      <c r="HQ58" s="1158"/>
      <c r="HR58" s="1158"/>
      <c r="HS58" s="1158"/>
      <c r="HT58" s="1158"/>
      <c r="HU58" s="1158"/>
      <c r="HV58" s="1158"/>
      <c r="HW58" s="1158"/>
      <c r="HX58" s="1158"/>
      <c r="HY58" s="1158"/>
      <c r="HZ58" s="1158"/>
      <c r="IA58" s="1158"/>
      <c r="IB58" s="1158"/>
      <c r="IC58" s="1158"/>
      <c r="ID58" s="1158"/>
      <c r="IE58" s="1158"/>
      <c r="IF58" s="1158"/>
      <c r="IG58" s="1158"/>
      <c r="IH58" s="1158"/>
      <c r="II58" s="1158"/>
      <c r="IJ58" s="1158"/>
      <c r="IK58" s="1158"/>
      <c r="IL58" s="1158"/>
      <c r="IM58" s="1158"/>
      <c r="IN58" s="1158"/>
      <c r="IO58" s="1158"/>
      <c r="IP58" s="1158"/>
      <c r="IQ58" s="1158"/>
      <c r="IR58" s="1158"/>
      <c r="IS58" s="1158"/>
      <c r="IT58" s="1158"/>
      <c r="IU58" s="1158"/>
      <c r="IV58" s="1158"/>
      <c r="IW58" s="1158"/>
      <c r="IX58" s="1158"/>
      <c r="IY58" s="1158"/>
      <c r="IZ58" s="1158"/>
      <c r="JA58" s="1158"/>
      <c r="JB58" s="1158"/>
      <c r="JC58" s="1158"/>
      <c r="JD58" s="1158"/>
      <c r="JE58" s="1158"/>
      <c r="JF58" s="1158"/>
      <c r="JG58" s="1158"/>
      <c r="JH58" s="1158"/>
      <c r="JI58" s="1158"/>
      <c r="JJ58" s="1158"/>
      <c r="JK58" s="1158"/>
      <c r="JL58" s="1158"/>
      <c r="JM58" s="1158"/>
      <c r="JN58" s="1158"/>
      <c r="JO58" s="1158"/>
      <c r="JP58" s="1158"/>
      <c r="JQ58" s="1158"/>
      <c r="JR58" s="1158"/>
      <c r="JS58" s="1158"/>
      <c r="JT58" s="1158"/>
      <c r="JU58" s="1158"/>
      <c r="JV58" s="1158"/>
      <c r="JW58" s="1158"/>
      <c r="JX58" s="1158"/>
      <c r="JY58" s="1158"/>
      <c r="JZ58" s="1158"/>
      <c r="KA58" s="1158"/>
      <c r="KB58" s="1158"/>
      <c r="KC58" s="1158"/>
      <c r="KD58" s="1158"/>
      <c r="KE58" s="1158"/>
      <c r="KF58" s="1158"/>
      <c r="KG58" s="1158"/>
      <c r="KH58" s="1158"/>
      <c r="KI58" s="1158"/>
      <c r="KJ58" s="1158"/>
      <c r="KK58" s="1158"/>
      <c r="KL58" s="1158"/>
      <c r="KM58" s="1158"/>
      <c r="KN58" s="1158"/>
      <c r="KO58" s="1158"/>
      <c r="KP58" s="1158"/>
      <c r="KQ58" s="1158"/>
      <c r="KR58" s="1158"/>
      <c r="KS58" s="1158"/>
      <c r="KT58" s="1158"/>
      <c r="KU58" s="1158"/>
      <c r="KV58" s="1158"/>
      <c r="KW58" s="1158"/>
      <c r="KX58" s="1158"/>
      <c r="KY58" s="1158"/>
      <c r="KZ58" s="1158"/>
      <c r="LA58" s="1158"/>
      <c r="LB58" s="1158"/>
      <c r="LC58" s="1158"/>
      <c r="LD58" s="1158"/>
      <c r="LE58" s="1158"/>
      <c r="LF58" s="1158"/>
      <c r="LG58" s="1158"/>
      <c r="LH58" s="1158"/>
      <c r="LI58" s="1158"/>
      <c r="LJ58" s="1158"/>
      <c r="LK58" s="1158"/>
      <c r="LL58" s="1158"/>
      <c r="LM58" s="1158"/>
      <c r="LN58" s="1158"/>
      <c r="LO58" s="1158"/>
      <c r="LP58" s="1158"/>
      <c r="LQ58" s="1158"/>
      <c r="LR58" s="1158"/>
      <c r="LS58" s="1158"/>
      <c r="LT58" s="1158"/>
      <c r="LU58" s="1158"/>
      <c r="LV58" s="1158"/>
      <c r="LW58" s="1158"/>
      <c r="LX58" s="1158"/>
      <c r="LY58" s="1158"/>
      <c r="LZ58" s="1158"/>
      <c r="MA58" s="1158"/>
      <c r="MB58" s="1158"/>
      <c r="MC58" s="1158"/>
      <c r="MD58" s="1158"/>
      <c r="ME58" s="1158"/>
      <c r="MF58" s="1158"/>
      <c r="MG58" s="1158"/>
      <c r="MH58" s="1158"/>
      <c r="MI58" s="1158"/>
      <c r="MJ58" s="1158"/>
      <c r="MK58" s="1158"/>
      <c r="ML58" s="1158"/>
      <c r="MM58" s="1158"/>
      <c r="MN58" s="1158"/>
      <c r="MO58" s="1158"/>
      <c r="MP58" s="1158"/>
      <c r="MQ58" s="1158"/>
      <c r="MR58" s="1158"/>
      <c r="MS58" s="1158"/>
      <c r="MT58" s="1158"/>
      <c r="MU58" s="1158"/>
      <c r="MV58" s="1158"/>
      <c r="MW58" s="1158"/>
      <c r="MX58" s="1158"/>
      <c r="MY58" s="1158"/>
      <c r="MZ58" s="1158"/>
      <c r="NA58" s="1158"/>
      <c r="NB58" s="1158"/>
      <c r="NC58" s="1158"/>
      <c r="ND58" s="1158"/>
      <c r="NE58" s="1158"/>
      <c r="NF58" s="1158"/>
      <c r="NG58" s="1158"/>
      <c r="NH58" s="1158"/>
      <c r="NI58" s="1158"/>
      <c r="NJ58" s="1158"/>
      <c r="NK58" s="1158"/>
      <c r="NL58" s="1158"/>
      <c r="NM58" s="1158"/>
      <c r="NN58" s="1158"/>
      <c r="NO58" s="1158"/>
      <c r="NP58" s="1158"/>
      <c r="NQ58" s="1158"/>
      <c r="NR58" s="1158"/>
      <c r="NS58" s="1158"/>
      <c r="NT58" s="1158"/>
      <c r="NU58" s="1158"/>
      <c r="NV58" s="1158"/>
      <c r="NW58" s="1158"/>
      <c r="NX58" s="1158"/>
      <c r="NY58" s="1158"/>
      <c r="NZ58" s="1158"/>
      <c r="OA58" s="1158"/>
      <c r="OB58" s="1158"/>
      <c r="OC58" s="1158"/>
      <c r="OD58" s="1158"/>
      <c r="OE58" s="1158"/>
      <c r="OF58" s="1158"/>
      <c r="OG58" s="1158"/>
      <c r="OH58" s="1158"/>
      <c r="OI58" s="1158"/>
      <c r="OJ58" s="1158"/>
      <c r="OK58" s="1158"/>
      <c r="OL58" s="1158"/>
      <c r="OM58" s="1158"/>
      <c r="ON58" s="1158"/>
      <c r="OO58" s="1158"/>
      <c r="OP58" s="1158"/>
      <c r="OQ58" s="1158"/>
      <c r="OR58" s="1158"/>
      <c r="OS58" s="1158"/>
      <c r="OT58" s="1158"/>
      <c r="OU58" s="1158"/>
      <c r="OV58" s="1158"/>
      <c r="OW58" s="1158"/>
      <c r="OX58" s="1158"/>
      <c r="OY58" s="1158"/>
      <c r="OZ58" s="1158"/>
      <c r="PA58" s="1158"/>
      <c r="PB58" s="1158"/>
      <c r="PC58" s="1158"/>
      <c r="PD58" s="1158"/>
      <c r="PE58" s="1158"/>
      <c r="PF58" s="1158"/>
      <c r="PG58" s="1158"/>
      <c r="PH58" s="1158"/>
      <c r="PI58" s="1158"/>
      <c r="PJ58" s="1158"/>
      <c r="PK58" s="1158"/>
    </row>
    <row r="59" spans="1:427" s="1150" customFormat="1" ht="15" customHeight="1" x14ac:dyDescent="0.35">
      <c r="A59" s="1182" t="s">
        <v>3219</v>
      </c>
      <c r="B59" s="1182">
        <f t="shared" ca="1" si="1"/>
        <v>7040</v>
      </c>
      <c r="C59" s="1182" t="s">
        <v>3380</v>
      </c>
      <c r="D59" s="1182" t="s">
        <v>3381</v>
      </c>
      <c r="E59" s="1151">
        <v>2016</v>
      </c>
      <c r="F59" s="1183">
        <f t="shared" ca="1" si="2"/>
        <v>111</v>
      </c>
      <c r="G59" s="1149">
        <f t="shared" ca="1" si="3"/>
        <v>3639</v>
      </c>
      <c r="H59" s="1148">
        <v>61.5</v>
      </c>
      <c r="I59" s="1152">
        <f>Einstellungen!$E$11</f>
        <v>365</v>
      </c>
      <c r="J59" s="1152" t="s">
        <v>11</v>
      </c>
      <c r="K59" s="1152" t="s">
        <v>578</v>
      </c>
      <c r="L59" s="1152" t="s">
        <v>578</v>
      </c>
      <c r="M59" s="1152" t="s">
        <v>578</v>
      </c>
      <c r="N59" s="1152" t="s">
        <v>578</v>
      </c>
      <c r="O59" s="1152" t="s">
        <v>578</v>
      </c>
      <c r="P59" s="1152" t="s">
        <v>578</v>
      </c>
      <c r="Q59" s="1152" t="s">
        <v>578</v>
      </c>
      <c r="R59" s="1152" t="s">
        <v>578</v>
      </c>
      <c r="S59" s="1152" t="s">
        <v>578</v>
      </c>
      <c r="T59" s="1152" t="s">
        <v>578</v>
      </c>
      <c r="U59" s="1152" t="s">
        <v>578</v>
      </c>
      <c r="V59" s="1152" t="s">
        <v>700</v>
      </c>
      <c r="W59" s="1152" t="str">
        <f t="shared" si="4"/>
        <v>Heim 58  - Musterort</v>
      </c>
      <c r="X59" s="1148">
        <v>61.5</v>
      </c>
      <c r="AM59" s="1158"/>
      <c r="AN59" s="1158"/>
      <c r="AO59" s="1158"/>
      <c r="AP59" s="1158"/>
      <c r="AQ59" s="1158"/>
      <c r="AR59" s="1158"/>
      <c r="AS59" s="1158"/>
      <c r="AT59" s="1158"/>
      <c r="AU59" s="1158"/>
      <c r="AV59" s="1158"/>
      <c r="AW59" s="1158"/>
      <c r="AX59" s="1155">
        <v>45</v>
      </c>
      <c r="AY59" s="1158"/>
      <c r="AZ59" s="1156">
        <f t="shared" ca="1" si="5"/>
        <v>-66</v>
      </c>
      <c r="BA59" s="1158"/>
      <c r="BB59" s="1158"/>
      <c r="BC59" s="1158"/>
      <c r="BD59" s="1158"/>
      <c r="BE59" s="1158"/>
      <c r="BF59" s="1158"/>
      <c r="BG59" s="1158"/>
      <c r="BH59" s="1158"/>
      <c r="BI59" s="1158"/>
      <c r="BJ59" s="1158"/>
      <c r="BK59" s="1158"/>
      <c r="BL59" s="1158"/>
      <c r="BM59" s="1158"/>
      <c r="BN59" s="1158"/>
      <c r="BO59" s="1158"/>
      <c r="BP59" s="1158"/>
      <c r="BQ59" s="1158"/>
      <c r="BR59" s="1158"/>
      <c r="BS59" s="1158"/>
      <c r="BT59" s="1158"/>
      <c r="BU59" s="1158"/>
      <c r="BV59" s="1158"/>
      <c r="BW59" s="1158"/>
      <c r="BX59" s="1158"/>
      <c r="BY59" s="1158"/>
      <c r="BZ59" s="1158"/>
      <c r="CA59" s="1158"/>
      <c r="CB59" s="1158"/>
      <c r="CC59" s="1158"/>
      <c r="CD59" s="1158"/>
      <c r="CE59" s="1158"/>
      <c r="CF59" s="1158"/>
      <c r="CG59" s="1158"/>
      <c r="CH59" s="1158"/>
      <c r="CI59" s="1158"/>
      <c r="CJ59" s="1158"/>
      <c r="CK59" s="1158"/>
      <c r="CL59" s="1158"/>
      <c r="CM59" s="1158"/>
      <c r="CN59" s="1158"/>
      <c r="CO59" s="1158"/>
      <c r="CP59" s="1158"/>
      <c r="CQ59" s="1158"/>
      <c r="CR59" s="1158"/>
      <c r="CS59" s="1158"/>
      <c r="CT59" s="1158"/>
      <c r="CU59" s="1158"/>
      <c r="CV59" s="1158"/>
      <c r="CW59" s="1158"/>
      <c r="CX59" s="1158"/>
      <c r="CY59" s="1158"/>
      <c r="CZ59" s="1158"/>
      <c r="DA59" s="1158"/>
      <c r="DB59" s="1158"/>
      <c r="DC59" s="1158"/>
      <c r="DD59" s="1158"/>
      <c r="DE59" s="1158"/>
      <c r="DF59" s="1158"/>
      <c r="DG59" s="1158"/>
      <c r="DH59" s="1158"/>
      <c r="DI59" s="1158"/>
      <c r="DJ59" s="1158"/>
      <c r="DK59" s="1158"/>
      <c r="DL59" s="1158"/>
      <c r="DM59" s="1158"/>
      <c r="DN59" s="1158"/>
      <c r="DO59" s="1158"/>
      <c r="DP59" s="1158"/>
      <c r="DQ59" s="1158"/>
      <c r="DR59" s="1158"/>
      <c r="DS59" s="1158"/>
      <c r="DT59" s="1158"/>
      <c r="DU59" s="1158"/>
      <c r="DV59" s="1158"/>
      <c r="DW59" s="1158"/>
      <c r="DX59" s="1158"/>
      <c r="DY59" s="1158"/>
      <c r="DZ59" s="1158"/>
      <c r="EA59" s="1158"/>
      <c r="EB59" s="1158"/>
      <c r="EC59" s="1158"/>
      <c r="ED59" s="1158"/>
      <c r="EE59" s="1158"/>
      <c r="EF59" s="1158"/>
      <c r="EG59" s="1158"/>
      <c r="EH59" s="1158"/>
      <c r="EI59" s="1158"/>
      <c r="EJ59" s="1158"/>
      <c r="EK59" s="1158"/>
      <c r="EL59" s="1158"/>
      <c r="EM59" s="1158"/>
      <c r="EN59" s="1158"/>
      <c r="EO59" s="1158"/>
      <c r="EP59" s="1158"/>
      <c r="EQ59" s="1158"/>
      <c r="ER59" s="1158"/>
      <c r="ES59" s="1158"/>
      <c r="ET59" s="1158"/>
      <c r="EU59" s="1158"/>
      <c r="EV59" s="1158"/>
      <c r="EW59" s="1158"/>
      <c r="EX59" s="1158"/>
      <c r="EY59" s="1158"/>
      <c r="EZ59" s="1158"/>
      <c r="FA59" s="1158"/>
      <c r="FB59" s="1158"/>
      <c r="FC59" s="1158"/>
      <c r="FD59" s="1158"/>
      <c r="FE59" s="1158"/>
      <c r="FF59" s="1158"/>
      <c r="FG59" s="1158"/>
      <c r="FH59" s="1158"/>
      <c r="FI59" s="1158"/>
      <c r="FJ59" s="1158"/>
      <c r="FK59" s="1158"/>
      <c r="FL59" s="1158"/>
      <c r="FM59" s="1158"/>
      <c r="FN59" s="1158"/>
      <c r="FO59" s="1158"/>
      <c r="FP59" s="1158"/>
      <c r="FQ59" s="1158"/>
      <c r="FR59" s="1158"/>
      <c r="FS59" s="1158"/>
      <c r="FT59" s="1158"/>
      <c r="FU59" s="1158"/>
      <c r="FV59" s="1158"/>
      <c r="FW59" s="1158"/>
      <c r="FX59" s="1158"/>
      <c r="FY59" s="1158"/>
      <c r="FZ59" s="1158"/>
      <c r="GA59" s="1158"/>
      <c r="GB59" s="1158"/>
      <c r="GC59" s="1158"/>
      <c r="GD59" s="1158"/>
      <c r="GE59" s="1158"/>
      <c r="GF59" s="1158"/>
      <c r="GG59" s="1158"/>
      <c r="GH59" s="1158"/>
      <c r="GI59" s="1158"/>
      <c r="GJ59" s="1158"/>
      <c r="GK59" s="1158"/>
      <c r="GL59" s="1158"/>
      <c r="GM59" s="1158"/>
      <c r="GN59" s="1158"/>
      <c r="GO59" s="1158"/>
      <c r="GP59" s="1158"/>
      <c r="GQ59" s="1158"/>
      <c r="GR59" s="1158"/>
      <c r="GS59" s="1158"/>
      <c r="GT59" s="1158"/>
      <c r="GU59" s="1158"/>
      <c r="GV59" s="1158"/>
      <c r="GW59" s="1158"/>
      <c r="GX59" s="1158"/>
      <c r="GY59" s="1158"/>
      <c r="GZ59" s="1158"/>
      <c r="HA59" s="1158"/>
      <c r="HB59" s="1158"/>
      <c r="HC59" s="1158"/>
      <c r="HD59" s="1158"/>
      <c r="HE59" s="1158"/>
      <c r="HF59" s="1158"/>
      <c r="HG59" s="1158"/>
      <c r="HH59" s="1158"/>
      <c r="HI59" s="1158"/>
      <c r="HJ59" s="1158"/>
      <c r="HK59" s="1158"/>
      <c r="HL59" s="1158"/>
      <c r="HM59" s="1158"/>
      <c r="HN59" s="1158"/>
      <c r="HO59" s="1158"/>
      <c r="HP59" s="1158"/>
      <c r="HQ59" s="1158"/>
      <c r="HR59" s="1158"/>
      <c r="HS59" s="1158"/>
      <c r="HT59" s="1158"/>
      <c r="HU59" s="1158"/>
      <c r="HV59" s="1158"/>
      <c r="HW59" s="1158"/>
      <c r="HX59" s="1158"/>
      <c r="HY59" s="1158"/>
      <c r="HZ59" s="1158"/>
      <c r="IA59" s="1158"/>
      <c r="IB59" s="1158"/>
      <c r="IC59" s="1158"/>
      <c r="ID59" s="1158"/>
      <c r="IE59" s="1158"/>
      <c r="IF59" s="1158"/>
      <c r="IG59" s="1158"/>
      <c r="IH59" s="1158"/>
      <c r="II59" s="1158"/>
      <c r="IJ59" s="1158"/>
      <c r="IK59" s="1158"/>
      <c r="IL59" s="1158"/>
      <c r="IM59" s="1158"/>
      <c r="IN59" s="1158"/>
      <c r="IO59" s="1158"/>
      <c r="IP59" s="1158"/>
      <c r="IQ59" s="1158"/>
      <c r="IR59" s="1158"/>
      <c r="IS59" s="1158"/>
      <c r="IT59" s="1158"/>
      <c r="IU59" s="1158"/>
      <c r="IV59" s="1158"/>
      <c r="IW59" s="1158"/>
      <c r="IX59" s="1158"/>
      <c r="IY59" s="1158"/>
      <c r="IZ59" s="1158"/>
      <c r="JA59" s="1158"/>
      <c r="JB59" s="1158"/>
      <c r="JC59" s="1158"/>
      <c r="JD59" s="1158"/>
      <c r="JE59" s="1158"/>
      <c r="JF59" s="1158"/>
      <c r="JG59" s="1158"/>
      <c r="JH59" s="1158"/>
      <c r="JI59" s="1158"/>
      <c r="JJ59" s="1158"/>
      <c r="JK59" s="1158"/>
      <c r="JL59" s="1158"/>
      <c r="JM59" s="1158"/>
      <c r="JN59" s="1158"/>
      <c r="JO59" s="1158"/>
      <c r="JP59" s="1158"/>
      <c r="JQ59" s="1158"/>
      <c r="JR59" s="1158"/>
      <c r="JS59" s="1158"/>
      <c r="JT59" s="1158"/>
      <c r="JU59" s="1158"/>
      <c r="JV59" s="1158"/>
      <c r="JW59" s="1158"/>
      <c r="JX59" s="1158"/>
      <c r="JY59" s="1158"/>
      <c r="JZ59" s="1158"/>
      <c r="KA59" s="1158"/>
      <c r="KB59" s="1158"/>
      <c r="KC59" s="1158"/>
      <c r="KD59" s="1158"/>
      <c r="KE59" s="1158"/>
      <c r="KF59" s="1158"/>
      <c r="KG59" s="1158"/>
      <c r="KH59" s="1158"/>
      <c r="KI59" s="1158"/>
      <c r="KJ59" s="1158"/>
      <c r="KK59" s="1158"/>
      <c r="KL59" s="1158"/>
      <c r="KM59" s="1158"/>
      <c r="KN59" s="1158"/>
      <c r="KO59" s="1158"/>
      <c r="KP59" s="1158"/>
      <c r="KQ59" s="1158"/>
      <c r="KR59" s="1158"/>
      <c r="KS59" s="1158"/>
      <c r="KT59" s="1158"/>
      <c r="KU59" s="1158"/>
      <c r="KV59" s="1158"/>
      <c r="KW59" s="1158"/>
      <c r="KX59" s="1158"/>
      <c r="KY59" s="1158"/>
      <c r="KZ59" s="1158"/>
      <c r="LA59" s="1158"/>
      <c r="LB59" s="1158"/>
      <c r="LC59" s="1158"/>
      <c r="LD59" s="1158"/>
      <c r="LE59" s="1158"/>
      <c r="LF59" s="1158"/>
      <c r="LG59" s="1158"/>
      <c r="LH59" s="1158"/>
      <c r="LI59" s="1158"/>
      <c r="LJ59" s="1158"/>
      <c r="LK59" s="1158"/>
      <c r="LL59" s="1158"/>
      <c r="LM59" s="1158"/>
      <c r="LN59" s="1158"/>
      <c r="LO59" s="1158"/>
      <c r="LP59" s="1158"/>
      <c r="LQ59" s="1158"/>
      <c r="LR59" s="1158"/>
      <c r="LS59" s="1158"/>
      <c r="LT59" s="1158"/>
      <c r="LU59" s="1158"/>
      <c r="LV59" s="1158"/>
      <c r="LW59" s="1158"/>
      <c r="LX59" s="1158"/>
      <c r="LY59" s="1158"/>
      <c r="LZ59" s="1158"/>
      <c r="MA59" s="1158"/>
      <c r="MB59" s="1158"/>
      <c r="MC59" s="1158"/>
      <c r="MD59" s="1158"/>
      <c r="ME59" s="1158"/>
      <c r="MF59" s="1158"/>
      <c r="MG59" s="1158"/>
      <c r="MH59" s="1158"/>
      <c r="MI59" s="1158"/>
      <c r="MJ59" s="1158"/>
      <c r="MK59" s="1158"/>
      <c r="ML59" s="1158"/>
      <c r="MM59" s="1158"/>
      <c r="MN59" s="1158"/>
      <c r="MO59" s="1158"/>
      <c r="MP59" s="1158"/>
      <c r="MQ59" s="1158"/>
      <c r="MR59" s="1158"/>
      <c r="MS59" s="1158"/>
      <c r="MT59" s="1158"/>
      <c r="MU59" s="1158"/>
      <c r="MV59" s="1158"/>
      <c r="MW59" s="1158"/>
      <c r="MX59" s="1158"/>
      <c r="MY59" s="1158"/>
      <c r="MZ59" s="1158"/>
      <c r="NA59" s="1158"/>
      <c r="NB59" s="1158"/>
      <c r="NC59" s="1158"/>
      <c r="ND59" s="1158"/>
      <c r="NE59" s="1158"/>
      <c r="NF59" s="1158"/>
      <c r="NG59" s="1158"/>
      <c r="NH59" s="1158"/>
      <c r="NI59" s="1158"/>
      <c r="NJ59" s="1158"/>
      <c r="NK59" s="1158"/>
      <c r="NL59" s="1158"/>
      <c r="NM59" s="1158"/>
      <c r="NN59" s="1158"/>
      <c r="NO59" s="1158"/>
      <c r="NP59" s="1158"/>
      <c r="NQ59" s="1158"/>
      <c r="NR59" s="1158"/>
      <c r="NS59" s="1158"/>
      <c r="NT59" s="1158"/>
      <c r="NU59" s="1158"/>
      <c r="NV59" s="1158"/>
      <c r="NW59" s="1158"/>
      <c r="NX59" s="1158"/>
      <c r="NY59" s="1158"/>
      <c r="NZ59" s="1158"/>
      <c r="OA59" s="1158"/>
      <c r="OB59" s="1158"/>
      <c r="OC59" s="1158"/>
      <c r="OD59" s="1158"/>
      <c r="OE59" s="1158"/>
      <c r="OF59" s="1158"/>
      <c r="OG59" s="1158"/>
      <c r="OH59" s="1158"/>
      <c r="OI59" s="1158"/>
      <c r="OJ59" s="1158"/>
      <c r="OK59" s="1158"/>
      <c r="OL59" s="1158"/>
      <c r="OM59" s="1158"/>
      <c r="ON59" s="1158"/>
      <c r="OO59" s="1158"/>
      <c r="OP59" s="1158"/>
      <c r="OQ59" s="1158"/>
      <c r="OR59" s="1158"/>
      <c r="OS59" s="1158"/>
      <c r="OT59" s="1158"/>
      <c r="OU59" s="1158"/>
      <c r="OV59" s="1158"/>
      <c r="OW59" s="1158"/>
      <c r="OX59" s="1158"/>
      <c r="OY59" s="1158"/>
      <c r="OZ59" s="1158"/>
      <c r="PA59" s="1158"/>
      <c r="PB59" s="1158"/>
      <c r="PC59" s="1158"/>
      <c r="PD59" s="1158"/>
      <c r="PE59" s="1158"/>
      <c r="PF59" s="1158"/>
      <c r="PG59" s="1158"/>
      <c r="PH59" s="1158"/>
      <c r="PI59" s="1158"/>
      <c r="PJ59" s="1158"/>
      <c r="PK59" s="1158"/>
    </row>
    <row r="60" spans="1:427" s="1150" customFormat="1" ht="15" customHeight="1" x14ac:dyDescent="0.35">
      <c r="A60" s="1182" t="s">
        <v>3220</v>
      </c>
      <c r="B60" s="1182">
        <f t="shared" ca="1" si="1"/>
        <v>5686</v>
      </c>
      <c r="C60" s="1182" t="s">
        <v>3380</v>
      </c>
      <c r="D60" s="1182" t="s">
        <v>3381</v>
      </c>
      <c r="E60" s="1151">
        <v>2016</v>
      </c>
      <c r="F60" s="1183">
        <f t="shared" ca="1" si="2"/>
        <v>160</v>
      </c>
      <c r="G60" s="1149">
        <f t="shared" ca="1" si="3"/>
        <v>3262</v>
      </c>
      <c r="H60" s="1148">
        <v>61.5</v>
      </c>
      <c r="I60" s="1152">
        <f>Einstellungen!$E$11</f>
        <v>365</v>
      </c>
      <c r="J60" s="1152" t="s">
        <v>11</v>
      </c>
      <c r="K60" s="1152" t="s">
        <v>578</v>
      </c>
      <c r="L60" s="1152" t="s">
        <v>578</v>
      </c>
      <c r="M60" s="1152" t="s">
        <v>578</v>
      </c>
      <c r="N60" s="1152" t="s">
        <v>578</v>
      </c>
      <c r="O60" s="1152" t="s">
        <v>578</v>
      </c>
      <c r="P60" s="1152" t="s">
        <v>578</v>
      </c>
      <c r="Q60" s="1152" t="s">
        <v>578</v>
      </c>
      <c r="R60" s="1152" t="s">
        <v>578</v>
      </c>
      <c r="S60" s="1152" t="s">
        <v>578</v>
      </c>
      <c r="T60" s="1152" t="s">
        <v>578</v>
      </c>
      <c r="U60" s="1152" t="s">
        <v>578</v>
      </c>
      <c r="V60" s="1152" t="s">
        <v>700</v>
      </c>
      <c r="W60" s="1152" t="str">
        <f t="shared" si="4"/>
        <v>Heim 59  - Musterort</v>
      </c>
      <c r="X60" s="1148">
        <v>61.5</v>
      </c>
      <c r="AM60" s="1158"/>
      <c r="AN60" s="1158"/>
      <c r="AO60" s="1158"/>
      <c r="AP60" s="1158"/>
      <c r="AQ60" s="1158"/>
      <c r="AR60" s="1158"/>
      <c r="AS60" s="1158"/>
      <c r="AT60" s="1158"/>
      <c r="AU60" s="1158"/>
      <c r="AV60" s="1158"/>
      <c r="AW60" s="1158"/>
      <c r="AX60" s="1155">
        <v>71</v>
      </c>
      <c r="AY60" s="1158"/>
      <c r="AZ60" s="1156">
        <f t="shared" ca="1" si="5"/>
        <v>-89</v>
      </c>
      <c r="BA60" s="1158"/>
      <c r="BB60" s="1158"/>
      <c r="BC60" s="1158"/>
      <c r="BD60" s="1158"/>
      <c r="BE60" s="1158"/>
      <c r="BF60" s="1158"/>
      <c r="BG60" s="1158"/>
      <c r="BH60" s="1158"/>
      <c r="BI60" s="1158"/>
      <c r="BJ60" s="1158"/>
      <c r="BK60" s="1158"/>
      <c r="BL60" s="1158"/>
      <c r="BM60" s="1158"/>
      <c r="BN60" s="1158"/>
      <c r="BO60" s="1158"/>
      <c r="BP60" s="1158"/>
      <c r="BQ60" s="1158"/>
      <c r="BR60" s="1158"/>
      <c r="BS60" s="1158"/>
      <c r="BT60" s="1158"/>
      <c r="BU60" s="1158"/>
      <c r="BV60" s="1158"/>
      <c r="BW60" s="1158"/>
      <c r="BX60" s="1158"/>
      <c r="BY60" s="1158"/>
      <c r="BZ60" s="1158"/>
      <c r="CA60" s="1158"/>
      <c r="CB60" s="1158"/>
      <c r="CC60" s="1158"/>
      <c r="CD60" s="1158"/>
      <c r="CE60" s="1158"/>
      <c r="CF60" s="1158"/>
      <c r="CG60" s="1158"/>
      <c r="CH60" s="1158"/>
      <c r="CI60" s="1158"/>
      <c r="CJ60" s="1158"/>
      <c r="CK60" s="1158"/>
      <c r="CL60" s="1158"/>
      <c r="CM60" s="1158"/>
      <c r="CN60" s="1158"/>
      <c r="CO60" s="1158"/>
      <c r="CP60" s="1158"/>
      <c r="CQ60" s="1158"/>
      <c r="CR60" s="1158"/>
      <c r="CS60" s="1158"/>
      <c r="CT60" s="1158"/>
      <c r="CU60" s="1158"/>
      <c r="CV60" s="1158"/>
      <c r="CW60" s="1158"/>
      <c r="CX60" s="1158"/>
      <c r="CY60" s="1158"/>
      <c r="CZ60" s="1158"/>
      <c r="DA60" s="1158"/>
      <c r="DB60" s="1158"/>
      <c r="DC60" s="1158"/>
      <c r="DD60" s="1158"/>
      <c r="DE60" s="1158"/>
      <c r="DF60" s="1158"/>
      <c r="DG60" s="1158"/>
      <c r="DH60" s="1158"/>
      <c r="DI60" s="1158"/>
      <c r="DJ60" s="1158"/>
      <c r="DK60" s="1158"/>
      <c r="DL60" s="1158"/>
      <c r="DM60" s="1158"/>
      <c r="DN60" s="1158"/>
      <c r="DO60" s="1158"/>
      <c r="DP60" s="1158"/>
      <c r="DQ60" s="1158"/>
      <c r="DR60" s="1158"/>
      <c r="DS60" s="1158"/>
      <c r="DT60" s="1158"/>
      <c r="DU60" s="1158"/>
      <c r="DV60" s="1158"/>
      <c r="DW60" s="1158"/>
      <c r="DX60" s="1158"/>
      <c r="DY60" s="1158"/>
      <c r="DZ60" s="1158"/>
      <c r="EA60" s="1158"/>
      <c r="EB60" s="1158"/>
      <c r="EC60" s="1158"/>
      <c r="ED60" s="1158"/>
      <c r="EE60" s="1158"/>
      <c r="EF60" s="1158"/>
      <c r="EG60" s="1158"/>
      <c r="EH60" s="1158"/>
      <c r="EI60" s="1158"/>
      <c r="EJ60" s="1158"/>
      <c r="EK60" s="1158"/>
      <c r="EL60" s="1158"/>
      <c r="EM60" s="1158"/>
      <c r="EN60" s="1158"/>
      <c r="EO60" s="1158"/>
      <c r="EP60" s="1158"/>
      <c r="EQ60" s="1158"/>
      <c r="ER60" s="1158"/>
      <c r="ES60" s="1158"/>
      <c r="ET60" s="1158"/>
      <c r="EU60" s="1158"/>
      <c r="EV60" s="1158"/>
      <c r="EW60" s="1158"/>
      <c r="EX60" s="1158"/>
      <c r="EY60" s="1158"/>
      <c r="EZ60" s="1158"/>
      <c r="FA60" s="1158"/>
      <c r="FB60" s="1158"/>
      <c r="FC60" s="1158"/>
      <c r="FD60" s="1158"/>
      <c r="FE60" s="1158"/>
      <c r="FF60" s="1158"/>
      <c r="FG60" s="1158"/>
      <c r="FH60" s="1158"/>
      <c r="FI60" s="1158"/>
      <c r="FJ60" s="1158"/>
      <c r="FK60" s="1158"/>
      <c r="FL60" s="1158"/>
      <c r="FM60" s="1158"/>
      <c r="FN60" s="1158"/>
      <c r="FO60" s="1158"/>
      <c r="FP60" s="1158"/>
      <c r="FQ60" s="1158"/>
      <c r="FR60" s="1158"/>
      <c r="FS60" s="1158"/>
      <c r="FT60" s="1158"/>
      <c r="FU60" s="1158"/>
      <c r="FV60" s="1158"/>
      <c r="FW60" s="1158"/>
      <c r="FX60" s="1158"/>
      <c r="FY60" s="1158"/>
      <c r="FZ60" s="1158"/>
      <c r="GA60" s="1158"/>
      <c r="GB60" s="1158"/>
      <c r="GC60" s="1158"/>
      <c r="GD60" s="1158"/>
      <c r="GE60" s="1158"/>
      <c r="GF60" s="1158"/>
      <c r="GG60" s="1158"/>
      <c r="GH60" s="1158"/>
      <c r="GI60" s="1158"/>
      <c r="GJ60" s="1158"/>
      <c r="GK60" s="1158"/>
      <c r="GL60" s="1158"/>
      <c r="GM60" s="1158"/>
      <c r="GN60" s="1158"/>
      <c r="GO60" s="1158"/>
      <c r="GP60" s="1158"/>
      <c r="GQ60" s="1158"/>
      <c r="GR60" s="1158"/>
      <c r="GS60" s="1158"/>
      <c r="GT60" s="1158"/>
      <c r="GU60" s="1158"/>
      <c r="GV60" s="1158"/>
      <c r="GW60" s="1158"/>
      <c r="GX60" s="1158"/>
      <c r="GY60" s="1158"/>
      <c r="GZ60" s="1158"/>
      <c r="HA60" s="1158"/>
      <c r="HB60" s="1158"/>
      <c r="HC60" s="1158"/>
      <c r="HD60" s="1158"/>
      <c r="HE60" s="1158"/>
      <c r="HF60" s="1158"/>
      <c r="HG60" s="1158"/>
      <c r="HH60" s="1158"/>
      <c r="HI60" s="1158"/>
      <c r="HJ60" s="1158"/>
      <c r="HK60" s="1158"/>
      <c r="HL60" s="1158"/>
      <c r="HM60" s="1158"/>
      <c r="HN60" s="1158"/>
      <c r="HO60" s="1158"/>
      <c r="HP60" s="1158"/>
      <c r="HQ60" s="1158"/>
      <c r="HR60" s="1158"/>
      <c r="HS60" s="1158"/>
      <c r="HT60" s="1158"/>
      <c r="HU60" s="1158"/>
      <c r="HV60" s="1158"/>
      <c r="HW60" s="1158"/>
      <c r="HX60" s="1158"/>
      <c r="HY60" s="1158"/>
      <c r="HZ60" s="1158"/>
      <c r="IA60" s="1158"/>
      <c r="IB60" s="1158"/>
      <c r="IC60" s="1158"/>
      <c r="ID60" s="1158"/>
      <c r="IE60" s="1158"/>
      <c r="IF60" s="1158"/>
      <c r="IG60" s="1158"/>
      <c r="IH60" s="1158"/>
      <c r="II60" s="1158"/>
      <c r="IJ60" s="1158"/>
      <c r="IK60" s="1158"/>
      <c r="IL60" s="1158"/>
      <c r="IM60" s="1158"/>
      <c r="IN60" s="1158"/>
      <c r="IO60" s="1158"/>
      <c r="IP60" s="1158"/>
      <c r="IQ60" s="1158"/>
      <c r="IR60" s="1158"/>
      <c r="IS60" s="1158"/>
      <c r="IT60" s="1158"/>
      <c r="IU60" s="1158"/>
      <c r="IV60" s="1158"/>
      <c r="IW60" s="1158"/>
      <c r="IX60" s="1158"/>
      <c r="IY60" s="1158"/>
      <c r="IZ60" s="1158"/>
      <c r="JA60" s="1158"/>
      <c r="JB60" s="1158"/>
      <c r="JC60" s="1158"/>
      <c r="JD60" s="1158"/>
      <c r="JE60" s="1158"/>
      <c r="JF60" s="1158"/>
      <c r="JG60" s="1158"/>
      <c r="JH60" s="1158"/>
      <c r="JI60" s="1158"/>
      <c r="JJ60" s="1158"/>
      <c r="JK60" s="1158"/>
      <c r="JL60" s="1158"/>
      <c r="JM60" s="1158"/>
      <c r="JN60" s="1158"/>
      <c r="JO60" s="1158"/>
      <c r="JP60" s="1158"/>
      <c r="JQ60" s="1158"/>
      <c r="JR60" s="1158"/>
      <c r="JS60" s="1158"/>
      <c r="JT60" s="1158"/>
      <c r="JU60" s="1158"/>
      <c r="JV60" s="1158"/>
      <c r="JW60" s="1158"/>
      <c r="JX60" s="1158"/>
      <c r="JY60" s="1158"/>
      <c r="JZ60" s="1158"/>
      <c r="KA60" s="1158"/>
      <c r="KB60" s="1158"/>
      <c r="KC60" s="1158"/>
      <c r="KD60" s="1158"/>
      <c r="KE60" s="1158"/>
      <c r="KF60" s="1158"/>
      <c r="KG60" s="1158"/>
      <c r="KH60" s="1158"/>
      <c r="KI60" s="1158"/>
      <c r="KJ60" s="1158"/>
      <c r="KK60" s="1158"/>
      <c r="KL60" s="1158"/>
      <c r="KM60" s="1158"/>
      <c r="KN60" s="1158"/>
      <c r="KO60" s="1158"/>
      <c r="KP60" s="1158"/>
      <c r="KQ60" s="1158"/>
      <c r="KR60" s="1158"/>
      <c r="KS60" s="1158"/>
      <c r="KT60" s="1158"/>
      <c r="KU60" s="1158"/>
      <c r="KV60" s="1158"/>
      <c r="KW60" s="1158"/>
      <c r="KX60" s="1158"/>
      <c r="KY60" s="1158"/>
      <c r="KZ60" s="1158"/>
      <c r="LA60" s="1158"/>
      <c r="LB60" s="1158"/>
      <c r="LC60" s="1158"/>
      <c r="LD60" s="1158"/>
      <c r="LE60" s="1158"/>
      <c r="LF60" s="1158"/>
      <c r="LG60" s="1158"/>
      <c r="LH60" s="1158"/>
      <c r="LI60" s="1158"/>
      <c r="LJ60" s="1158"/>
      <c r="LK60" s="1158"/>
      <c r="LL60" s="1158"/>
      <c r="LM60" s="1158"/>
      <c r="LN60" s="1158"/>
      <c r="LO60" s="1158"/>
      <c r="LP60" s="1158"/>
      <c r="LQ60" s="1158"/>
      <c r="LR60" s="1158"/>
      <c r="LS60" s="1158"/>
      <c r="LT60" s="1158"/>
      <c r="LU60" s="1158"/>
      <c r="LV60" s="1158"/>
      <c r="LW60" s="1158"/>
      <c r="LX60" s="1158"/>
      <c r="LY60" s="1158"/>
      <c r="LZ60" s="1158"/>
      <c r="MA60" s="1158"/>
      <c r="MB60" s="1158"/>
      <c r="MC60" s="1158"/>
      <c r="MD60" s="1158"/>
      <c r="ME60" s="1158"/>
      <c r="MF60" s="1158"/>
      <c r="MG60" s="1158"/>
      <c r="MH60" s="1158"/>
      <c r="MI60" s="1158"/>
      <c r="MJ60" s="1158"/>
      <c r="MK60" s="1158"/>
      <c r="ML60" s="1158"/>
      <c r="MM60" s="1158"/>
      <c r="MN60" s="1158"/>
      <c r="MO60" s="1158"/>
      <c r="MP60" s="1158"/>
      <c r="MQ60" s="1158"/>
      <c r="MR60" s="1158"/>
      <c r="MS60" s="1158"/>
      <c r="MT60" s="1158"/>
      <c r="MU60" s="1158"/>
      <c r="MV60" s="1158"/>
      <c r="MW60" s="1158"/>
      <c r="MX60" s="1158"/>
      <c r="MY60" s="1158"/>
      <c r="MZ60" s="1158"/>
      <c r="NA60" s="1158"/>
      <c r="NB60" s="1158"/>
      <c r="NC60" s="1158"/>
      <c r="ND60" s="1158"/>
      <c r="NE60" s="1158"/>
      <c r="NF60" s="1158"/>
      <c r="NG60" s="1158"/>
      <c r="NH60" s="1158"/>
      <c r="NI60" s="1158"/>
      <c r="NJ60" s="1158"/>
      <c r="NK60" s="1158"/>
      <c r="NL60" s="1158"/>
      <c r="NM60" s="1158"/>
      <c r="NN60" s="1158"/>
      <c r="NO60" s="1158"/>
      <c r="NP60" s="1158"/>
      <c r="NQ60" s="1158"/>
      <c r="NR60" s="1158"/>
      <c r="NS60" s="1158"/>
      <c r="NT60" s="1158"/>
      <c r="NU60" s="1158"/>
      <c r="NV60" s="1158"/>
      <c r="NW60" s="1158"/>
      <c r="NX60" s="1158"/>
      <c r="NY60" s="1158"/>
      <c r="NZ60" s="1158"/>
      <c r="OA60" s="1158"/>
      <c r="OB60" s="1158"/>
      <c r="OC60" s="1158"/>
      <c r="OD60" s="1158"/>
      <c r="OE60" s="1158"/>
      <c r="OF60" s="1158"/>
      <c r="OG60" s="1158"/>
      <c r="OH60" s="1158"/>
      <c r="OI60" s="1158"/>
      <c r="OJ60" s="1158"/>
      <c r="OK60" s="1158"/>
      <c r="OL60" s="1158"/>
      <c r="OM60" s="1158"/>
      <c r="ON60" s="1158"/>
      <c r="OO60" s="1158"/>
      <c r="OP60" s="1158"/>
      <c r="OQ60" s="1158"/>
      <c r="OR60" s="1158"/>
      <c r="OS60" s="1158"/>
      <c r="OT60" s="1158"/>
      <c r="OU60" s="1158"/>
      <c r="OV60" s="1158"/>
      <c r="OW60" s="1158"/>
      <c r="OX60" s="1158"/>
      <c r="OY60" s="1158"/>
      <c r="OZ60" s="1158"/>
      <c r="PA60" s="1158"/>
      <c r="PB60" s="1158"/>
      <c r="PC60" s="1158"/>
      <c r="PD60" s="1158"/>
      <c r="PE60" s="1158"/>
      <c r="PF60" s="1158"/>
      <c r="PG60" s="1158"/>
      <c r="PH60" s="1158"/>
      <c r="PI60" s="1158"/>
      <c r="PJ60" s="1158"/>
      <c r="PK60" s="1158"/>
    </row>
    <row r="61" spans="1:427" s="1150" customFormat="1" ht="15" customHeight="1" x14ac:dyDescent="0.35">
      <c r="A61" s="1182" t="s">
        <v>3221</v>
      </c>
      <c r="B61" s="1182">
        <f t="shared" ca="1" si="1"/>
        <v>7364</v>
      </c>
      <c r="C61" s="1182" t="s">
        <v>3380</v>
      </c>
      <c r="D61" s="1182" t="s">
        <v>3381</v>
      </c>
      <c r="E61" s="1151">
        <v>2016</v>
      </c>
      <c r="F61" s="1183">
        <f t="shared" ca="1" si="2"/>
        <v>235</v>
      </c>
      <c r="G61" s="1149">
        <f t="shared" ca="1" si="3"/>
        <v>3182</v>
      </c>
      <c r="H61" s="1148">
        <v>59.98</v>
      </c>
      <c r="I61" s="1152">
        <f>Einstellungen!$E$11</f>
        <v>365</v>
      </c>
      <c r="J61" s="1152" t="s">
        <v>11</v>
      </c>
      <c r="K61" s="1152" t="s">
        <v>578</v>
      </c>
      <c r="L61" s="1152" t="s">
        <v>578</v>
      </c>
      <c r="M61" s="1152" t="s">
        <v>578</v>
      </c>
      <c r="N61" s="1152" t="s">
        <v>578</v>
      </c>
      <c r="O61" s="1152" t="s">
        <v>578</v>
      </c>
      <c r="P61" s="1152" t="s">
        <v>578</v>
      </c>
      <c r="Q61" s="1152" t="s">
        <v>578</v>
      </c>
      <c r="R61" s="1152" t="s">
        <v>578</v>
      </c>
      <c r="S61" s="1152" t="s">
        <v>578</v>
      </c>
      <c r="T61" s="1152" t="s">
        <v>578</v>
      </c>
      <c r="U61" s="1152" t="s">
        <v>578</v>
      </c>
      <c r="V61" s="1152" t="s">
        <v>700</v>
      </c>
      <c r="W61" s="1152" t="str">
        <f t="shared" si="4"/>
        <v>Heim 60  - Musterort</v>
      </c>
      <c r="X61" s="1148">
        <v>59.98</v>
      </c>
      <c r="AM61" s="1158"/>
      <c r="AN61" s="1158"/>
      <c r="AO61" s="1158"/>
      <c r="AP61" s="1158"/>
      <c r="AQ61" s="1158"/>
      <c r="AR61" s="1158"/>
      <c r="AS61" s="1158"/>
      <c r="AT61" s="1158"/>
      <c r="AU61" s="1158"/>
      <c r="AV61" s="1158"/>
      <c r="AW61" s="1158"/>
      <c r="AX61" s="1155">
        <v>70</v>
      </c>
      <c r="AY61" s="1158"/>
      <c r="AZ61" s="1156">
        <f t="shared" ca="1" si="5"/>
        <v>-165</v>
      </c>
      <c r="BA61" s="1158"/>
      <c r="BB61" s="1158"/>
      <c r="BC61" s="1158"/>
      <c r="BD61" s="1158"/>
      <c r="BE61" s="1158"/>
      <c r="BF61" s="1158"/>
      <c r="BG61" s="1158"/>
      <c r="BH61" s="1158"/>
      <c r="BI61" s="1158"/>
      <c r="BJ61" s="1158"/>
      <c r="BK61" s="1158"/>
      <c r="BL61" s="1158"/>
      <c r="BM61" s="1158"/>
      <c r="BN61" s="1158"/>
      <c r="BO61" s="1158"/>
      <c r="BP61" s="1158"/>
      <c r="BQ61" s="1158"/>
      <c r="BR61" s="1158"/>
      <c r="BS61" s="1158"/>
      <c r="BT61" s="1158"/>
      <c r="BU61" s="1158"/>
      <c r="BV61" s="1158"/>
      <c r="BW61" s="1158"/>
      <c r="BX61" s="1158"/>
      <c r="BY61" s="1158"/>
      <c r="BZ61" s="1158"/>
      <c r="CA61" s="1158"/>
      <c r="CB61" s="1158"/>
      <c r="CC61" s="1158"/>
      <c r="CD61" s="1158"/>
      <c r="CE61" s="1158"/>
      <c r="CF61" s="1158"/>
      <c r="CG61" s="1158"/>
      <c r="CH61" s="1158"/>
      <c r="CI61" s="1158"/>
      <c r="CJ61" s="1158"/>
      <c r="CK61" s="1158"/>
      <c r="CL61" s="1158"/>
      <c r="CM61" s="1158"/>
      <c r="CN61" s="1158"/>
      <c r="CO61" s="1158"/>
      <c r="CP61" s="1158"/>
      <c r="CQ61" s="1158"/>
      <c r="CR61" s="1158"/>
      <c r="CS61" s="1158"/>
      <c r="CT61" s="1158"/>
      <c r="CU61" s="1158"/>
      <c r="CV61" s="1158"/>
      <c r="CW61" s="1158"/>
      <c r="CX61" s="1158"/>
      <c r="CY61" s="1158"/>
      <c r="CZ61" s="1158"/>
      <c r="DA61" s="1158"/>
      <c r="DB61" s="1158"/>
      <c r="DC61" s="1158"/>
      <c r="DD61" s="1158"/>
      <c r="DE61" s="1158"/>
      <c r="DF61" s="1158"/>
      <c r="DG61" s="1158"/>
      <c r="DH61" s="1158"/>
      <c r="DI61" s="1158"/>
      <c r="DJ61" s="1158"/>
      <c r="DK61" s="1158"/>
      <c r="DL61" s="1158"/>
      <c r="DM61" s="1158"/>
      <c r="DN61" s="1158"/>
      <c r="DO61" s="1158"/>
      <c r="DP61" s="1158"/>
      <c r="DQ61" s="1158"/>
      <c r="DR61" s="1158"/>
      <c r="DS61" s="1158"/>
      <c r="DT61" s="1158"/>
      <c r="DU61" s="1158"/>
      <c r="DV61" s="1158"/>
      <c r="DW61" s="1158"/>
      <c r="DX61" s="1158"/>
      <c r="DY61" s="1158"/>
      <c r="DZ61" s="1158"/>
      <c r="EA61" s="1158"/>
      <c r="EB61" s="1158"/>
      <c r="EC61" s="1158"/>
      <c r="ED61" s="1158"/>
      <c r="EE61" s="1158"/>
      <c r="EF61" s="1158"/>
      <c r="EG61" s="1158"/>
      <c r="EH61" s="1158"/>
      <c r="EI61" s="1158"/>
      <c r="EJ61" s="1158"/>
      <c r="EK61" s="1158"/>
      <c r="EL61" s="1158"/>
      <c r="EM61" s="1158"/>
      <c r="EN61" s="1158"/>
      <c r="EO61" s="1158"/>
      <c r="EP61" s="1158"/>
      <c r="EQ61" s="1158"/>
      <c r="ER61" s="1158"/>
      <c r="ES61" s="1158"/>
      <c r="ET61" s="1158"/>
      <c r="EU61" s="1158"/>
      <c r="EV61" s="1158"/>
      <c r="EW61" s="1158"/>
      <c r="EX61" s="1158"/>
      <c r="EY61" s="1158"/>
      <c r="EZ61" s="1158"/>
      <c r="FA61" s="1158"/>
      <c r="FB61" s="1158"/>
      <c r="FC61" s="1158"/>
      <c r="FD61" s="1158"/>
      <c r="FE61" s="1158"/>
      <c r="FF61" s="1158"/>
      <c r="FG61" s="1158"/>
      <c r="FH61" s="1158"/>
      <c r="FI61" s="1158"/>
      <c r="FJ61" s="1158"/>
      <c r="FK61" s="1158"/>
      <c r="FL61" s="1158"/>
      <c r="FM61" s="1158"/>
      <c r="FN61" s="1158"/>
      <c r="FO61" s="1158"/>
      <c r="FP61" s="1158"/>
      <c r="FQ61" s="1158"/>
      <c r="FR61" s="1158"/>
      <c r="FS61" s="1158"/>
      <c r="FT61" s="1158"/>
      <c r="FU61" s="1158"/>
      <c r="FV61" s="1158"/>
      <c r="FW61" s="1158"/>
      <c r="FX61" s="1158"/>
      <c r="FY61" s="1158"/>
      <c r="FZ61" s="1158"/>
      <c r="GA61" s="1158"/>
      <c r="GB61" s="1158"/>
      <c r="GC61" s="1158"/>
      <c r="GD61" s="1158"/>
      <c r="GE61" s="1158"/>
      <c r="GF61" s="1158"/>
      <c r="GG61" s="1158"/>
      <c r="GH61" s="1158"/>
      <c r="GI61" s="1158"/>
      <c r="GJ61" s="1158"/>
      <c r="GK61" s="1158"/>
      <c r="GL61" s="1158"/>
      <c r="GM61" s="1158"/>
      <c r="GN61" s="1158"/>
      <c r="GO61" s="1158"/>
      <c r="GP61" s="1158"/>
      <c r="GQ61" s="1158"/>
      <c r="GR61" s="1158"/>
      <c r="GS61" s="1158"/>
      <c r="GT61" s="1158"/>
      <c r="GU61" s="1158"/>
      <c r="GV61" s="1158"/>
      <c r="GW61" s="1158"/>
      <c r="GX61" s="1158"/>
      <c r="GY61" s="1158"/>
      <c r="GZ61" s="1158"/>
      <c r="HA61" s="1158"/>
      <c r="HB61" s="1158"/>
      <c r="HC61" s="1158"/>
      <c r="HD61" s="1158"/>
      <c r="HE61" s="1158"/>
      <c r="HF61" s="1158"/>
      <c r="HG61" s="1158"/>
      <c r="HH61" s="1158"/>
      <c r="HI61" s="1158"/>
      <c r="HJ61" s="1158"/>
      <c r="HK61" s="1158"/>
      <c r="HL61" s="1158"/>
      <c r="HM61" s="1158"/>
      <c r="HN61" s="1158"/>
      <c r="HO61" s="1158"/>
      <c r="HP61" s="1158"/>
      <c r="HQ61" s="1158"/>
      <c r="HR61" s="1158"/>
      <c r="HS61" s="1158"/>
      <c r="HT61" s="1158"/>
      <c r="HU61" s="1158"/>
      <c r="HV61" s="1158"/>
      <c r="HW61" s="1158"/>
      <c r="HX61" s="1158"/>
      <c r="HY61" s="1158"/>
      <c r="HZ61" s="1158"/>
      <c r="IA61" s="1158"/>
      <c r="IB61" s="1158"/>
      <c r="IC61" s="1158"/>
      <c r="ID61" s="1158"/>
      <c r="IE61" s="1158"/>
      <c r="IF61" s="1158"/>
      <c r="IG61" s="1158"/>
      <c r="IH61" s="1158"/>
      <c r="II61" s="1158"/>
      <c r="IJ61" s="1158"/>
      <c r="IK61" s="1158"/>
      <c r="IL61" s="1158"/>
      <c r="IM61" s="1158"/>
      <c r="IN61" s="1158"/>
      <c r="IO61" s="1158"/>
      <c r="IP61" s="1158"/>
      <c r="IQ61" s="1158"/>
      <c r="IR61" s="1158"/>
      <c r="IS61" s="1158"/>
      <c r="IT61" s="1158"/>
      <c r="IU61" s="1158"/>
      <c r="IV61" s="1158"/>
      <c r="IW61" s="1158"/>
      <c r="IX61" s="1158"/>
      <c r="IY61" s="1158"/>
      <c r="IZ61" s="1158"/>
      <c r="JA61" s="1158"/>
      <c r="JB61" s="1158"/>
      <c r="JC61" s="1158"/>
      <c r="JD61" s="1158"/>
      <c r="JE61" s="1158"/>
      <c r="JF61" s="1158"/>
      <c r="JG61" s="1158"/>
      <c r="JH61" s="1158"/>
      <c r="JI61" s="1158"/>
      <c r="JJ61" s="1158"/>
      <c r="JK61" s="1158"/>
      <c r="JL61" s="1158"/>
      <c r="JM61" s="1158"/>
      <c r="JN61" s="1158"/>
      <c r="JO61" s="1158"/>
      <c r="JP61" s="1158"/>
      <c r="JQ61" s="1158"/>
      <c r="JR61" s="1158"/>
      <c r="JS61" s="1158"/>
      <c r="JT61" s="1158"/>
      <c r="JU61" s="1158"/>
      <c r="JV61" s="1158"/>
      <c r="JW61" s="1158"/>
      <c r="JX61" s="1158"/>
      <c r="JY61" s="1158"/>
      <c r="JZ61" s="1158"/>
      <c r="KA61" s="1158"/>
      <c r="KB61" s="1158"/>
      <c r="KC61" s="1158"/>
      <c r="KD61" s="1158"/>
      <c r="KE61" s="1158"/>
      <c r="KF61" s="1158"/>
      <c r="KG61" s="1158"/>
      <c r="KH61" s="1158"/>
      <c r="KI61" s="1158"/>
      <c r="KJ61" s="1158"/>
      <c r="KK61" s="1158"/>
      <c r="KL61" s="1158"/>
      <c r="KM61" s="1158"/>
      <c r="KN61" s="1158"/>
      <c r="KO61" s="1158"/>
      <c r="KP61" s="1158"/>
      <c r="KQ61" s="1158"/>
      <c r="KR61" s="1158"/>
      <c r="KS61" s="1158"/>
      <c r="KT61" s="1158"/>
      <c r="KU61" s="1158"/>
      <c r="KV61" s="1158"/>
      <c r="KW61" s="1158"/>
      <c r="KX61" s="1158"/>
      <c r="KY61" s="1158"/>
      <c r="KZ61" s="1158"/>
      <c r="LA61" s="1158"/>
      <c r="LB61" s="1158"/>
      <c r="LC61" s="1158"/>
      <c r="LD61" s="1158"/>
      <c r="LE61" s="1158"/>
      <c r="LF61" s="1158"/>
      <c r="LG61" s="1158"/>
      <c r="LH61" s="1158"/>
      <c r="LI61" s="1158"/>
      <c r="LJ61" s="1158"/>
      <c r="LK61" s="1158"/>
      <c r="LL61" s="1158"/>
      <c r="LM61" s="1158"/>
      <c r="LN61" s="1158"/>
      <c r="LO61" s="1158"/>
      <c r="LP61" s="1158"/>
      <c r="LQ61" s="1158"/>
      <c r="LR61" s="1158"/>
      <c r="LS61" s="1158"/>
      <c r="LT61" s="1158"/>
      <c r="LU61" s="1158"/>
      <c r="LV61" s="1158"/>
      <c r="LW61" s="1158"/>
      <c r="LX61" s="1158"/>
      <c r="LY61" s="1158"/>
      <c r="LZ61" s="1158"/>
      <c r="MA61" s="1158"/>
      <c r="MB61" s="1158"/>
      <c r="MC61" s="1158"/>
      <c r="MD61" s="1158"/>
      <c r="ME61" s="1158"/>
      <c r="MF61" s="1158"/>
      <c r="MG61" s="1158"/>
      <c r="MH61" s="1158"/>
      <c r="MI61" s="1158"/>
      <c r="MJ61" s="1158"/>
      <c r="MK61" s="1158"/>
      <c r="ML61" s="1158"/>
      <c r="MM61" s="1158"/>
      <c r="MN61" s="1158"/>
      <c r="MO61" s="1158"/>
      <c r="MP61" s="1158"/>
      <c r="MQ61" s="1158"/>
      <c r="MR61" s="1158"/>
      <c r="MS61" s="1158"/>
      <c r="MT61" s="1158"/>
      <c r="MU61" s="1158"/>
      <c r="MV61" s="1158"/>
      <c r="MW61" s="1158"/>
      <c r="MX61" s="1158"/>
      <c r="MY61" s="1158"/>
      <c r="MZ61" s="1158"/>
      <c r="NA61" s="1158"/>
      <c r="NB61" s="1158"/>
      <c r="NC61" s="1158"/>
      <c r="ND61" s="1158"/>
      <c r="NE61" s="1158"/>
      <c r="NF61" s="1158"/>
      <c r="NG61" s="1158"/>
      <c r="NH61" s="1158"/>
      <c r="NI61" s="1158"/>
      <c r="NJ61" s="1158"/>
      <c r="NK61" s="1158"/>
      <c r="NL61" s="1158"/>
      <c r="NM61" s="1158"/>
      <c r="NN61" s="1158"/>
      <c r="NO61" s="1158"/>
      <c r="NP61" s="1158"/>
      <c r="NQ61" s="1158"/>
      <c r="NR61" s="1158"/>
      <c r="NS61" s="1158"/>
      <c r="NT61" s="1158"/>
      <c r="NU61" s="1158"/>
      <c r="NV61" s="1158"/>
      <c r="NW61" s="1158"/>
      <c r="NX61" s="1158"/>
      <c r="NY61" s="1158"/>
      <c r="NZ61" s="1158"/>
      <c r="OA61" s="1158"/>
      <c r="OB61" s="1158"/>
      <c r="OC61" s="1158"/>
      <c r="OD61" s="1158"/>
      <c r="OE61" s="1158"/>
      <c r="OF61" s="1158"/>
      <c r="OG61" s="1158"/>
      <c r="OH61" s="1158"/>
      <c r="OI61" s="1158"/>
      <c r="OJ61" s="1158"/>
      <c r="OK61" s="1158"/>
      <c r="OL61" s="1158"/>
      <c r="OM61" s="1158"/>
      <c r="ON61" s="1158"/>
      <c r="OO61" s="1158"/>
      <c r="OP61" s="1158"/>
      <c r="OQ61" s="1158"/>
      <c r="OR61" s="1158"/>
      <c r="OS61" s="1158"/>
      <c r="OT61" s="1158"/>
      <c r="OU61" s="1158"/>
      <c r="OV61" s="1158"/>
      <c r="OW61" s="1158"/>
      <c r="OX61" s="1158"/>
      <c r="OY61" s="1158"/>
      <c r="OZ61" s="1158"/>
      <c r="PA61" s="1158"/>
      <c r="PB61" s="1158"/>
      <c r="PC61" s="1158"/>
      <c r="PD61" s="1158"/>
      <c r="PE61" s="1158"/>
      <c r="PF61" s="1158"/>
      <c r="PG61" s="1158"/>
      <c r="PH61" s="1158"/>
      <c r="PI61" s="1158"/>
      <c r="PJ61" s="1158"/>
      <c r="PK61" s="1158"/>
    </row>
    <row r="62" spans="1:427" s="1150" customFormat="1" ht="15" customHeight="1" x14ac:dyDescent="0.35">
      <c r="A62" s="1182" t="s">
        <v>3222</v>
      </c>
      <c r="B62" s="1182">
        <f t="shared" ca="1" si="1"/>
        <v>9128</v>
      </c>
      <c r="C62" s="1182" t="s">
        <v>3380</v>
      </c>
      <c r="D62" s="1182" t="s">
        <v>3381</v>
      </c>
      <c r="E62" s="1151">
        <v>2016</v>
      </c>
      <c r="F62" s="1183">
        <f t="shared" ca="1" si="2"/>
        <v>53</v>
      </c>
      <c r="G62" s="1149">
        <f t="shared" ca="1" si="3"/>
        <v>6325</v>
      </c>
      <c r="H62" s="1148">
        <v>60.66</v>
      </c>
      <c r="I62" s="1152">
        <f>Einstellungen!$E$11</f>
        <v>365</v>
      </c>
      <c r="J62" s="1152" t="s">
        <v>11</v>
      </c>
      <c r="K62" s="1152" t="s">
        <v>578</v>
      </c>
      <c r="L62" s="1152" t="s">
        <v>578</v>
      </c>
      <c r="M62" s="1152" t="s">
        <v>578</v>
      </c>
      <c r="N62" s="1152" t="s">
        <v>578</v>
      </c>
      <c r="O62" s="1152" t="s">
        <v>578</v>
      </c>
      <c r="P62" s="1152" t="s">
        <v>578</v>
      </c>
      <c r="Q62" s="1152" t="s">
        <v>578</v>
      </c>
      <c r="R62" s="1152" t="s">
        <v>578</v>
      </c>
      <c r="S62" s="1152" t="s">
        <v>578</v>
      </c>
      <c r="T62" s="1152" t="s">
        <v>578</v>
      </c>
      <c r="U62" s="1152" t="s">
        <v>578</v>
      </c>
      <c r="V62" s="1152" t="s">
        <v>700</v>
      </c>
      <c r="W62" s="1152" t="str">
        <f t="shared" si="4"/>
        <v>Heim 61  - Musterort</v>
      </c>
      <c r="X62" s="1148">
        <v>60.66</v>
      </c>
      <c r="AM62" s="1158"/>
      <c r="AN62" s="1158"/>
      <c r="AO62" s="1158"/>
      <c r="AP62" s="1158"/>
      <c r="AQ62" s="1158"/>
      <c r="AR62" s="1158"/>
      <c r="AS62" s="1158"/>
      <c r="AT62" s="1158"/>
      <c r="AU62" s="1158"/>
      <c r="AV62" s="1158"/>
      <c r="AW62" s="1158"/>
      <c r="AX62" s="1155">
        <v>165</v>
      </c>
      <c r="AY62" s="1158"/>
      <c r="AZ62" s="1156">
        <f t="shared" ca="1" si="5"/>
        <v>112</v>
      </c>
      <c r="BA62" s="1158"/>
      <c r="BB62" s="1158"/>
      <c r="BC62" s="1158"/>
      <c r="BD62" s="1158"/>
      <c r="BE62" s="1158"/>
      <c r="BF62" s="1158"/>
      <c r="BG62" s="1158"/>
      <c r="BH62" s="1158"/>
      <c r="BI62" s="1158"/>
      <c r="BJ62" s="1158"/>
      <c r="BK62" s="1158"/>
      <c r="BL62" s="1158"/>
      <c r="BM62" s="1158"/>
      <c r="BN62" s="1158"/>
      <c r="BO62" s="1158"/>
      <c r="BP62" s="1158"/>
      <c r="BQ62" s="1158"/>
      <c r="BR62" s="1158"/>
      <c r="BS62" s="1158"/>
      <c r="BT62" s="1158"/>
      <c r="BU62" s="1158"/>
      <c r="BV62" s="1158"/>
      <c r="BW62" s="1158"/>
      <c r="BX62" s="1158"/>
      <c r="BY62" s="1158"/>
      <c r="BZ62" s="1158"/>
      <c r="CA62" s="1158"/>
      <c r="CB62" s="1158"/>
      <c r="CC62" s="1158"/>
      <c r="CD62" s="1158"/>
      <c r="CE62" s="1158"/>
      <c r="CF62" s="1158"/>
      <c r="CG62" s="1158"/>
      <c r="CH62" s="1158"/>
      <c r="CI62" s="1158"/>
      <c r="CJ62" s="1158"/>
      <c r="CK62" s="1158"/>
      <c r="CL62" s="1158"/>
      <c r="CM62" s="1158"/>
      <c r="CN62" s="1158"/>
      <c r="CO62" s="1158"/>
      <c r="CP62" s="1158"/>
      <c r="CQ62" s="1158"/>
      <c r="CR62" s="1158"/>
      <c r="CS62" s="1158"/>
      <c r="CT62" s="1158"/>
      <c r="CU62" s="1158"/>
      <c r="CV62" s="1158"/>
      <c r="CW62" s="1158"/>
      <c r="CX62" s="1158"/>
      <c r="CY62" s="1158"/>
      <c r="CZ62" s="1158"/>
      <c r="DA62" s="1158"/>
      <c r="DB62" s="1158"/>
      <c r="DC62" s="1158"/>
      <c r="DD62" s="1158"/>
      <c r="DE62" s="1158"/>
      <c r="DF62" s="1158"/>
      <c r="DG62" s="1158"/>
      <c r="DH62" s="1158"/>
      <c r="DI62" s="1158"/>
      <c r="DJ62" s="1158"/>
      <c r="DK62" s="1158"/>
      <c r="DL62" s="1158"/>
      <c r="DM62" s="1158"/>
      <c r="DN62" s="1158"/>
      <c r="DO62" s="1158"/>
      <c r="DP62" s="1158"/>
      <c r="DQ62" s="1158"/>
      <c r="DR62" s="1158"/>
      <c r="DS62" s="1158"/>
      <c r="DT62" s="1158"/>
      <c r="DU62" s="1158"/>
      <c r="DV62" s="1158"/>
      <c r="DW62" s="1158"/>
      <c r="DX62" s="1158"/>
      <c r="DY62" s="1158"/>
      <c r="DZ62" s="1158"/>
      <c r="EA62" s="1158"/>
      <c r="EB62" s="1158"/>
      <c r="EC62" s="1158"/>
      <c r="ED62" s="1158"/>
      <c r="EE62" s="1158"/>
      <c r="EF62" s="1158"/>
      <c r="EG62" s="1158"/>
      <c r="EH62" s="1158"/>
      <c r="EI62" s="1158"/>
      <c r="EJ62" s="1158"/>
      <c r="EK62" s="1158"/>
      <c r="EL62" s="1158"/>
      <c r="EM62" s="1158"/>
      <c r="EN62" s="1158"/>
      <c r="EO62" s="1158"/>
      <c r="EP62" s="1158"/>
      <c r="EQ62" s="1158"/>
      <c r="ER62" s="1158"/>
      <c r="ES62" s="1158"/>
      <c r="ET62" s="1158"/>
      <c r="EU62" s="1158"/>
      <c r="EV62" s="1158"/>
      <c r="EW62" s="1158"/>
      <c r="EX62" s="1158"/>
      <c r="EY62" s="1158"/>
      <c r="EZ62" s="1158"/>
      <c r="FA62" s="1158"/>
      <c r="FB62" s="1158"/>
      <c r="FC62" s="1158"/>
      <c r="FD62" s="1158"/>
      <c r="FE62" s="1158"/>
      <c r="FF62" s="1158"/>
      <c r="FG62" s="1158"/>
      <c r="FH62" s="1158"/>
      <c r="FI62" s="1158"/>
      <c r="FJ62" s="1158"/>
      <c r="FK62" s="1158"/>
      <c r="FL62" s="1158"/>
      <c r="FM62" s="1158"/>
      <c r="FN62" s="1158"/>
      <c r="FO62" s="1158"/>
      <c r="FP62" s="1158"/>
      <c r="FQ62" s="1158"/>
      <c r="FR62" s="1158"/>
      <c r="FS62" s="1158"/>
      <c r="FT62" s="1158"/>
      <c r="FU62" s="1158"/>
      <c r="FV62" s="1158"/>
      <c r="FW62" s="1158"/>
      <c r="FX62" s="1158"/>
      <c r="FY62" s="1158"/>
      <c r="FZ62" s="1158"/>
      <c r="GA62" s="1158"/>
      <c r="GB62" s="1158"/>
      <c r="GC62" s="1158"/>
      <c r="GD62" s="1158"/>
      <c r="GE62" s="1158"/>
      <c r="GF62" s="1158"/>
      <c r="GG62" s="1158"/>
      <c r="GH62" s="1158"/>
      <c r="GI62" s="1158"/>
      <c r="GJ62" s="1158"/>
      <c r="GK62" s="1158"/>
      <c r="GL62" s="1158"/>
      <c r="GM62" s="1158"/>
      <c r="GN62" s="1158"/>
      <c r="GO62" s="1158"/>
      <c r="GP62" s="1158"/>
      <c r="GQ62" s="1158"/>
      <c r="GR62" s="1158"/>
      <c r="GS62" s="1158"/>
      <c r="GT62" s="1158"/>
      <c r="GU62" s="1158"/>
      <c r="GV62" s="1158"/>
      <c r="GW62" s="1158"/>
      <c r="GX62" s="1158"/>
      <c r="GY62" s="1158"/>
      <c r="GZ62" s="1158"/>
      <c r="HA62" s="1158"/>
      <c r="HB62" s="1158"/>
      <c r="HC62" s="1158"/>
      <c r="HD62" s="1158"/>
      <c r="HE62" s="1158"/>
      <c r="HF62" s="1158"/>
      <c r="HG62" s="1158"/>
      <c r="HH62" s="1158"/>
      <c r="HI62" s="1158"/>
      <c r="HJ62" s="1158"/>
      <c r="HK62" s="1158"/>
      <c r="HL62" s="1158"/>
      <c r="HM62" s="1158"/>
      <c r="HN62" s="1158"/>
      <c r="HO62" s="1158"/>
      <c r="HP62" s="1158"/>
      <c r="HQ62" s="1158"/>
      <c r="HR62" s="1158"/>
      <c r="HS62" s="1158"/>
      <c r="HT62" s="1158"/>
      <c r="HU62" s="1158"/>
      <c r="HV62" s="1158"/>
      <c r="HW62" s="1158"/>
      <c r="HX62" s="1158"/>
      <c r="HY62" s="1158"/>
      <c r="HZ62" s="1158"/>
      <c r="IA62" s="1158"/>
      <c r="IB62" s="1158"/>
      <c r="IC62" s="1158"/>
      <c r="ID62" s="1158"/>
      <c r="IE62" s="1158"/>
      <c r="IF62" s="1158"/>
      <c r="IG62" s="1158"/>
      <c r="IH62" s="1158"/>
      <c r="II62" s="1158"/>
      <c r="IJ62" s="1158"/>
      <c r="IK62" s="1158"/>
      <c r="IL62" s="1158"/>
      <c r="IM62" s="1158"/>
      <c r="IN62" s="1158"/>
      <c r="IO62" s="1158"/>
      <c r="IP62" s="1158"/>
      <c r="IQ62" s="1158"/>
      <c r="IR62" s="1158"/>
      <c r="IS62" s="1158"/>
      <c r="IT62" s="1158"/>
      <c r="IU62" s="1158"/>
      <c r="IV62" s="1158"/>
      <c r="IW62" s="1158"/>
      <c r="IX62" s="1158"/>
      <c r="IY62" s="1158"/>
      <c r="IZ62" s="1158"/>
      <c r="JA62" s="1158"/>
      <c r="JB62" s="1158"/>
      <c r="JC62" s="1158"/>
      <c r="JD62" s="1158"/>
      <c r="JE62" s="1158"/>
      <c r="JF62" s="1158"/>
      <c r="JG62" s="1158"/>
      <c r="JH62" s="1158"/>
      <c r="JI62" s="1158"/>
      <c r="JJ62" s="1158"/>
      <c r="JK62" s="1158"/>
      <c r="JL62" s="1158"/>
      <c r="JM62" s="1158"/>
      <c r="JN62" s="1158"/>
      <c r="JO62" s="1158"/>
      <c r="JP62" s="1158"/>
      <c r="JQ62" s="1158"/>
      <c r="JR62" s="1158"/>
      <c r="JS62" s="1158"/>
      <c r="JT62" s="1158"/>
      <c r="JU62" s="1158"/>
      <c r="JV62" s="1158"/>
      <c r="JW62" s="1158"/>
      <c r="JX62" s="1158"/>
      <c r="JY62" s="1158"/>
      <c r="JZ62" s="1158"/>
      <c r="KA62" s="1158"/>
      <c r="KB62" s="1158"/>
      <c r="KC62" s="1158"/>
      <c r="KD62" s="1158"/>
      <c r="KE62" s="1158"/>
      <c r="KF62" s="1158"/>
      <c r="KG62" s="1158"/>
      <c r="KH62" s="1158"/>
      <c r="KI62" s="1158"/>
      <c r="KJ62" s="1158"/>
      <c r="KK62" s="1158"/>
      <c r="KL62" s="1158"/>
      <c r="KM62" s="1158"/>
      <c r="KN62" s="1158"/>
      <c r="KO62" s="1158"/>
      <c r="KP62" s="1158"/>
      <c r="KQ62" s="1158"/>
      <c r="KR62" s="1158"/>
      <c r="KS62" s="1158"/>
      <c r="KT62" s="1158"/>
      <c r="KU62" s="1158"/>
      <c r="KV62" s="1158"/>
      <c r="KW62" s="1158"/>
      <c r="KX62" s="1158"/>
      <c r="KY62" s="1158"/>
      <c r="KZ62" s="1158"/>
      <c r="LA62" s="1158"/>
      <c r="LB62" s="1158"/>
      <c r="LC62" s="1158"/>
      <c r="LD62" s="1158"/>
      <c r="LE62" s="1158"/>
      <c r="LF62" s="1158"/>
      <c r="LG62" s="1158"/>
      <c r="LH62" s="1158"/>
      <c r="LI62" s="1158"/>
      <c r="LJ62" s="1158"/>
      <c r="LK62" s="1158"/>
      <c r="LL62" s="1158"/>
      <c r="LM62" s="1158"/>
      <c r="LN62" s="1158"/>
      <c r="LO62" s="1158"/>
      <c r="LP62" s="1158"/>
      <c r="LQ62" s="1158"/>
      <c r="LR62" s="1158"/>
      <c r="LS62" s="1158"/>
      <c r="LT62" s="1158"/>
      <c r="LU62" s="1158"/>
      <c r="LV62" s="1158"/>
      <c r="LW62" s="1158"/>
      <c r="LX62" s="1158"/>
      <c r="LY62" s="1158"/>
      <c r="LZ62" s="1158"/>
      <c r="MA62" s="1158"/>
      <c r="MB62" s="1158"/>
      <c r="MC62" s="1158"/>
      <c r="MD62" s="1158"/>
      <c r="ME62" s="1158"/>
      <c r="MF62" s="1158"/>
      <c r="MG62" s="1158"/>
      <c r="MH62" s="1158"/>
      <c r="MI62" s="1158"/>
      <c r="MJ62" s="1158"/>
      <c r="MK62" s="1158"/>
      <c r="ML62" s="1158"/>
      <c r="MM62" s="1158"/>
      <c r="MN62" s="1158"/>
      <c r="MO62" s="1158"/>
      <c r="MP62" s="1158"/>
      <c r="MQ62" s="1158"/>
      <c r="MR62" s="1158"/>
      <c r="MS62" s="1158"/>
      <c r="MT62" s="1158"/>
      <c r="MU62" s="1158"/>
      <c r="MV62" s="1158"/>
      <c r="MW62" s="1158"/>
      <c r="MX62" s="1158"/>
      <c r="MY62" s="1158"/>
      <c r="MZ62" s="1158"/>
      <c r="NA62" s="1158"/>
      <c r="NB62" s="1158"/>
      <c r="NC62" s="1158"/>
      <c r="ND62" s="1158"/>
      <c r="NE62" s="1158"/>
      <c r="NF62" s="1158"/>
      <c r="NG62" s="1158"/>
      <c r="NH62" s="1158"/>
      <c r="NI62" s="1158"/>
      <c r="NJ62" s="1158"/>
      <c r="NK62" s="1158"/>
      <c r="NL62" s="1158"/>
      <c r="NM62" s="1158"/>
      <c r="NN62" s="1158"/>
      <c r="NO62" s="1158"/>
      <c r="NP62" s="1158"/>
      <c r="NQ62" s="1158"/>
      <c r="NR62" s="1158"/>
      <c r="NS62" s="1158"/>
      <c r="NT62" s="1158"/>
      <c r="NU62" s="1158"/>
      <c r="NV62" s="1158"/>
      <c r="NW62" s="1158"/>
      <c r="NX62" s="1158"/>
      <c r="NY62" s="1158"/>
      <c r="NZ62" s="1158"/>
      <c r="OA62" s="1158"/>
      <c r="OB62" s="1158"/>
      <c r="OC62" s="1158"/>
      <c r="OD62" s="1158"/>
      <c r="OE62" s="1158"/>
      <c r="OF62" s="1158"/>
      <c r="OG62" s="1158"/>
      <c r="OH62" s="1158"/>
      <c r="OI62" s="1158"/>
      <c r="OJ62" s="1158"/>
      <c r="OK62" s="1158"/>
      <c r="OL62" s="1158"/>
      <c r="OM62" s="1158"/>
      <c r="ON62" s="1158"/>
      <c r="OO62" s="1158"/>
      <c r="OP62" s="1158"/>
      <c r="OQ62" s="1158"/>
      <c r="OR62" s="1158"/>
      <c r="OS62" s="1158"/>
      <c r="OT62" s="1158"/>
      <c r="OU62" s="1158"/>
      <c r="OV62" s="1158"/>
      <c r="OW62" s="1158"/>
      <c r="OX62" s="1158"/>
      <c r="OY62" s="1158"/>
      <c r="OZ62" s="1158"/>
      <c r="PA62" s="1158"/>
      <c r="PB62" s="1158"/>
      <c r="PC62" s="1158"/>
      <c r="PD62" s="1158"/>
      <c r="PE62" s="1158"/>
      <c r="PF62" s="1158"/>
      <c r="PG62" s="1158"/>
      <c r="PH62" s="1158"/>
      <c r="PI62" s="1158"/>
      <c r="PJ62" s="1158"/>
      <c r="PK62" s="1158"/>
    </row>
    <row r="63" spans="1:427" s="1150" customFormat="1" ht="15" customHeight="1" x14ac:dyDescent="0.35">
      <c r="A63" s="1182" t="s">
        <v>3223</v>
      </c>
      <c r="B63" s="1182">
        <f t="shared" ca="1" si="1"/>
        <v>6399</v>
      </c>
      <c r="C63" s="1182" t="s">
        <v>3380</v>
      </c>
      <c r="D63" s="1182" t="s">
        <v>3381</v>
      </c>
      <c r="E63" s="1151">
        <v>2016</v>
      </c>
      <c r="F63" s="1183">
        <f t="shared" ca="1" si="2"/>
        <v>56</v>
      </c>
      <c r="G63" s="1149">
        <f t="shared" ca="1" si="3"/>
        <v>6523</v>
      </c>
      <c r="H63" s="1148">
        <v>61.5</v>
      </c>
      <c r="I63" s="1152">
        <f>Einstellungen!$E$11</f>
        <v>365</v>
      </c>
      <c r="J63" s="1152" t="s">
        <v>11</v>
      </c>
      <c r="K63" s="1152" t="s">
        <v>578</v>
      </c>
      <c r="L63" s="1152" t="s">
        <v>578</v>
      </c>
      <c r="M63" s="1152" t="s">
        <v>578</v>
      </c>
      <c r="N63" s="1152" t="s">
        <v>578</v>
      </c>
      <c r="O63" s="1152" t="s">
        <v>578</v>
      </c>
      <c r="P63" s="1152" t="s">
        <v>578</v>
      </c>
      <c r="Q63" s="1152" t="s">
        <v>578</v>
      </c>
      <c r="R63" s="1152" t="s">
        <v>578</v>
      </c>
      <c r="S63" s="1152" t="s">
        <v>578</v>
      </c>
      <c r="T63" s="1152" t="s">
        <v>578</v>
      </c>
      <c r="U63" s="1152" t="s">
        <v>578</v>
      </c>
      <c r="V63" s="1152" t="s">
        <v>700</v>
      </c>
      <c r="W63" s="1152" t="str">
        <f t="shared" si="4"/>
        <v>Heim 62  - Musterort</v>
      </c>
      <c r="X63" s="1148">
        <v>61.5</v>
      </c>
      <c r="AM63" s="1158"/>
      <c r="AN63" s="1158"/>
      <c r="AO63" s="1158"/>
      <c r="AP63" s="1158"/>
      <c r="AQ63" s="1158"/>
      <c r="AR63" s="1158"/>
      <c r="AS63" s="1158"/>
      <c r="AT63" s="1158"/>
      <c r="AU63" s="1158"/>
      <c r="AV63" s="1158"/>
      <c r="AW63" s="1158"/>
      <c r="AX63" s="1155">
        <v>120</v>
      </c>
      <c r="AY63" s="1158"/>
      <c r="AZ63" s="1156">
        <f t="shared" ca="1" si="5"/>
        <v>64</v>
      </c>
      <c r="BA63" s="1158"/>
      <c r="BB63" s="1158"/>
      <c r="BC63" s="1158"/>
      <c r="BD63" s="1158"/>
      <c r="BE63" s="1158"/>
      <c r="BF63" s="1158"/>
      <c r="BG63" s="1158"/>
      <c r="BH63" s="1158"/>
      <c r="BI63" s="1158"/>
      <c r="BJ63" s="1158"/>
      <c r="BK63" s="1158"/>
      <c r="BL63" s="1158"/>
      <c r="BM63" s="1158"/>
      <c r="BN63" s="1158"/>
      <c r="BO63" s="1158"/>
      <c r="BP63" s="1158"/>
      <c r="BQ63" s="1158"/>
      <c r="BR63" s="1158"/>
      <c r="BS63" s="1158"/>
      <c r="BT63" s="1158"/>
      <c r="BU63" s="1158"/>
      <c r="BV63" s="1158"/>
      <c r="BW63" s="1158"/>
      <c r="BX63" s="1158"/>
      <c r="BY63" s="1158"/>
      <c r="BZ63" s="1158"/>
      <c r="CA63" s="1158"/>
      <c r="CB63" s="1158"/>
      <c r="CC63" s="1158"/>
      <c r="CD63" s="1158"/>
      <c r="CE63" s="1158"/>
      <c r="CF63" s="1158"/>
      <c r="CG63" s="1158"/>
      <c r="CH63" s="1158"/>
      <c r="CI63" s="1158"/>
      <c r="CJ63" s="1158"/>
      <c r="CK63" s="1158"/>
      <c r="CL63" s="1158"/>
      <c r="CM63" s="1158"/>
      <c r="CN63" s="1158"/>
      <c r="CO63" s="1158"/>
      <c r="CP63" s="1158"/>
      <c r="CQ63" s="1158"/>
      <c r="CR63" s="1158"/>
      <c r="CS63" s="1158"/>
      <c r="CT63" s="1158"/>
      <c r="CU63" s="1158"/>
      <c r="CV63" s="1158"/>
      <c r="CW63" s="1158"/>
      <c r="CX63" s="1158"/>
      <c r="CY63" s="1158"/>
      <c r="CZ63" s="1158"/>
      <c r="DA63" s="1158"/>
      <c r="DB63" s="1158"/>
      <c r="DC63" s="1158"/>
      <c r="DD63" s="1158"/>
      <c r="DE63" s="1158"/>
      <c r="DF63" s="1158"/>
      <c r="DG63" s="1158"/>
      <c r="DH63" s="1158"/>
      <c r="DI63" s="1158"/>
      <c r="DJ63" s="1158"/>
      <c r="DK63" s="1158"/>
      <c r="DL63" s="1158"/>
      <c r="DM63" s="1158"/>
      <c r="DN63" s="1158"/>
      <c r="DO63" s="1158"/>
      <c r="DP63" s="1158"/>
      <c r="DQ63" s="1158"/>
      <c r="DR63" s="1158"/>
      <c r="DS63" s="1158"/>
      <c r="DT63" s="1158"/>
      <c r="DU63" s="1158"/>
      <c r="DV63" s="1158"/>
      <c r="DW63" s="1158"/>
      <c r="DX63" s="1158"/>
      <c r="DY63" s="1158"/>
      <c r="DZ63" s="1158"/>
      <c r="EA63" s="1158"/>
      <c r="EB63" s="1158"/>
      <c r="EC63" s="1158"/>
      <c r="ED63" s="1158"/>
      <c r="EE63" s="1158"/>
      <c r="EF63" s="1158"/>
      <c r="EG63" s="1158"/>
      <c r="EH63" s="1158"/>
      <c r="EI63" s="1158"/>
      <c r="EJ63" s="1158"/>
      <c r="EK63" s="1158"/>
      <c r="EL63" s="1158"/>
      <c r="EM63" s="1158"/>
      <c r="EN63" s="1158"/>
      <c r="EO63" s="1158"/>
      <c r="EP63" s="1158"/>
      <c r="EQ63" s="1158"/>
      <c r="ER63" s="1158"/>
      <c r="ES63" s="1158"/>
      <c r="ET63" s="1158"/>
      <c r="EU63" s="1158"/>
      <c r="EV63" s="1158"/>
      <c r="EW63" s="1158"/>
      <c r="EX63" s="1158"/>
      <c r="EY63" s="1158"/>
      <c r="EZ63" s="1158"/>
      <c r="FA63" s="1158"/>
      <c r="FB63" s="1158"/>
      <c r="FC63" s="1158"/>
      <c r="FD63" s="1158"/>
      <c r="FE63" s="1158"/>
      <c r="FF63" s="1158"/>
      <c r="FG63" s="1158"/>
      <c r="FH63" s="1158"/>
      <c r="FI63" s="1158"/>
      <c r="FJ63" s="1158"/>
      <c r="FK63" s="1158"/>
      <c r="FL63" s="1158"/>
      <c r="FM63" s="1158"/>
      <c r="FN63" s="1158"/>
      <c r="FO63" s="1158"/>
      <c r="FP63" s="1158"/>
      <c r="FQ63" s="1158"/>
      <c r="FR63" s="1158"/>
      <c r="FS63" s="1158"/>
      <c r="FT63" s="1158"/>
      <c r="FU63" s="1158"/>
      <c r="FV63" s="1158"/>
      <c r="FW63" s="1158"/>
      <c r="FX63" s="1158"/>
      <c r="FY63" s="1158"/>
      <c r="FZ63" s="1158"/>
      <c r="GA63" s="1158"/>
      <c r="GB63" s="1158"/>
      <c r="GC63" s="1158"/>
      <c r="GD63" s="1158"/>
      <c r="GE63" s="1158"/>
      <c r="GF63" s="1158"/>
      <c r="GG63" s="1158"/>
      <c r="GH63" s="1158"/>
      <c r="GI63" s="1158"/>
      <c r="GJ63" s="1158"/>
      <c r="GK63" s="1158"/>
      <c r="GL63" s="1158"/>
      <c r="GM63" s="1158"/>
      <c r="GN63" s="1158"/>
      <c r="GO63" s="1158"/>
      <c r="GP63" s="1158"/>
      <c r="GQ63" s="1158"/>
      <c r="GR63" s="1158"/>
      <c r="GS63" s="1158"/>
      <c r="GT63" s="1158"/>
      <c r="GU63" s="1158"/>
      <c r="GV63" s="1158"/>
      <c r="GW63" s="1158"/>
      <c r="GX63" s="1158"/>
      <c r="GY63" s="1158"/>
      <c r="GZ63" s="1158"/>
      <c r="HA63" s="1158"/>
      <c r="HB63" s="1158"/>
      <c r="HC63" s="1158"/>
      <c r="HD63" s="1158"/>
      <c r="HE63" s="1158"/>
      <c r="HF63" s="1158"/>
      <c r="HG63" s="1158"/>
      <c r="HH63" s="1158"/>
      <c r="HI63" s="1158"/>
      <c r="HJ63" s="1158"/>
      <c r="HK63" s="1158"/>
      <c r="HL63" s="1158"/>
      <c r="HM63" s="1158"/>
      <c r="HN63" s="1158"/>
      <c r="HO63" s="1158"/>
      <c r="HP63" s="1158"/>
      <c r="HQ63" s="1158"/>
      <c r="HR63" s="1158"/>
      <c r="HS63" s="1158"/>
      <c r="HT63" s="1158"/>
      <c r="HU63" s="1158"/>
      <c r="HV63" s="1158"/>
      <c r="HW63" s="1158"/>
      <c r="HX63" s="1158"/>
      <c r="HY63" s="1158"/>
      <c r="HZ63" s="1158"/>
      <c r="IA63" s="1158"/>
      <c r="IB63" s="1158"/>
      <c r="IC63" s="1158"/>
      <c r="ID63" s="1158"/>
      <c r="IE63" s="1158"/>
      <c r="IF63" s="1158"/>
      <c r="IG63" s="1158"/>
      <c r="IH63" s="1158"/>
      <c r="II63" s="1158"/>
      <c r="IJ63" s="1158"/>
      <c r="IK63" s="1158"/>
      <c r="IL63" s="1158"/>
      <c r="IM63" s="1158"/>
      <c r="IN63" s="1158"/>
      <c r="IO63" s="1158"/>
      <c r="IP63" s="1158"/>
      <c r="IQ63" s="1158"/>
      <c r="IR63" s="1158"/>
      <c r="IS63" s="1158"/>
      <c r="IT63" s="1158"/>
      <c r="IU63" s="1158"/>
      <c r="IV63" s="1158"/>
      <c r="IW63" s="1158"/>
      <c r="IX63" s="1158"/>
      <c r="IY63" s="1158"/>
      <c r="IZ63" s="1158"/>
      <c r="JA63" s="1158"/>
      <c r="JB63" s="1158"/>
      <c r="JC63" s="1158"/>
      <c r="JD63" s="1158"/>
      <c r="JE63" s="1158"/>
      <c r="JF63" s="1158"/>
      <c r="JG63" s="1158"/>
      <c r="JH63" s="1158"/>
      <c r="JI63" s="1158"/>
      <c r="JJ63" s="1158"/>
      <c r="JK63" s="1158"/>
      <c r="JL63" s="1158"/>
      <c r="JM63" s="1158"/>
      <c r="JN63" s="1158"/>
      <c r="JO63" s="1158"/>
      <c r="JP63" s="1158"/>
      <c r="JQ63" s="1158"/>
      <c r="JR63" s="1158"/>
      <c r="JS63" s="1158"/>
      <c r="JT63" s="1158"/>
      <c r="JU63" s="1158"/>
      <c r="JV63" s="1158"/>
      <c r="JW63" s="1158"/>
      <c r="JX63" s="1158"/>
      <c r="JY63" s="1158"/>
      <c r="JZ63" s="1158"/>
      <c r="KA63" s="1158"/>
      <c r="KB63" s="1158"/>
      <c r="KC63" s="1158"/>
      <c r="KD63" s="1158"/>
      <c r="KE63" s="1158"/>
      <c r="KF63" s="1158"/>
      <c r="KG63" s="1158"/>
      <c r="KH63" s="1158"/>
      <c r="KI63" s="1158"/>
      <c r="KJ63" s="1158"/>
      <c r="KK63" s="1158"/>
      <c r="KL63" s="1158"/>
      <c r="KM63" s="1158"/>
      <c r="KN63" s="1158"/>
      <c r="KO63" s="1158"/>
      <c r="KP63" s="1158"/>
      <c r="KQ63" s="1158"/>
      <c r="KR63" s="1158"/>
      <c r="KS63" s="1158"/>
      <c r="KT63" s="1158"/>
      <c r="KU63" s="1158"/>
      <c r="KV63" s="1158"/>
      <c r="KW63" s="1158"/>
      <c r="KX63" s="1158"/>
      <c r="KY63" s="1158"/>
      <c r="KZ63" s="1158"/>
      <c r="LA63" s="1158"/>
      <c r="LB63" s="1158"/>
      <c r="LC63" s="1158"/>
      <c r="LD63" s="1158"/>
      <c r="LE63" s="1158"/>
      <c r="LF63" s="1158"/>
      <c r="LG63" s="1158"/>
      <c r="LH63" s="1158"/>
      <c r="LI63" s="1158"/>
      <c r="LJ63" s="1158"/>
      <c r="LK63" s="1158"/>
      <c r="LL63" s="1158"/>
      <c r="LM63" s="1158"/>
      <c r="LN63" s="1158"/>
      <c r="LO63" s="1158"/>
      <c r="LP63" s="1158"/>
      <c r="LQ63" s="1158"/>
      <c r="LR63" s="1158"/>
      <c r="LS63" s="1158"/>
      <c r="LT63" s="1158"/>
      <c r="LU63" s="1158"/>
      <c r="LV63" s="1158"/>
      <c r="LW63" s="1158"/>
      <c r="LX63" s="1158"/>
      <c r="LY63" s="1158"/>
      <c r="LZ63" s="1158"/>
      <c r="MA63" s="1158"/>
      <c r="MB63" s="1158"/>
      <c r="MC63" s="1158"/>
      <c r="MD63" s="1158"/>
      <c r="ME63" s="1158"/>
      <c r="MF63" s="1158"/>
      <c r="MG63" s="1158"/>
      <c r="MH63" s="1158"/>
      <c r="MI63" s="1158"/>
      <c r="MJ63" s="1158"/>
      <c r="MK63" s="1158"/>
      <c r="ML63" s="1158"/>
      <c r="MM63" s="1158"/>
      <c r="MN63" s="1158"/>
      <c r="MO63" s="1158"/>
      <c r="MP63" s="1158"/>
      <c r="MQ63" s="1158"/>
      <c r="MR63" s="1158"/>
      <c r="MS63" s="1158"/>
      <c r="MT63" s="1158"/>
      <c r="MU63" s="1158"/>
      <c r="MV63" s="1158"/>
      <c r="MW63" s="1158"/>
      <c r="MX63" s="1158"/>
      <c r="MY63" s="1158"/>
      <c r="MZ63" s="1158"/>
      <c r="NA63" s="1158"/>
      <c r="NB63" s="1158"/>
      <c r="NC63" s="1158"/>
      <c r="ND63" s="1158"/>
      <c r="NE63" s="1158"/>
      <c r="NF63" s="1158"/>
      <c r="NG63" s="1158"/>
      <c r="NH63" s="1158"/>
      <c r="NI63" s="1158"/>
      <c r="NJ63" s="1158"/>
      <c r="NK63" s="1158"/>
      <c r="NL63" s="1158"/>
      <c r="NM63" s="1158"/>
      <c r="NN63" s="1158"/>
      <c r="NO63" s="1158"/>
      <c r="NP63" s="1158"/>
      <c r="NQ63" s="1158"/>
      <c r="NR63" s="1158"/>
      <c r="NS63" s="1158"/>
      <c r="NT63" s="1158"/>
      <c r="NU63" s="1158"/>
      <c r="NV63" s="1158"/>
      <c r="NW63" s="1158"/>
      <c r="NX63" s="1158"/>
      <c r="NY63" s="1158"/>
      <c r="NZ63" s="1158"/>
      <c r="OA63" s="1158"/>
      <c r="OB63" s="1158"/>
      <c r="OC63" s="1158"/>
      <c r="OD63" s="1158"/>
      <c r="OE63" s="1158"/>
      <c r="OF63" s="1158"/>
      <c r="OG63" s="1158"/>
      <c r="OH63" s="1158"/>
      <c r="OI63" s="1158"/>
      <c r="OJ63" s="1158"/>
      <c r="OK63" s="1158"/>
      <c r="OL63" s="1158"/>
      <c r="OM63" s="1158"/>
      <c r="ON63" s="1158"/>
      <c r="OO63" s="1158"/>
      <c r="OP63" s="1158"/>
      <c r="OQ63" s="1158"/>
      <c r="OR63" s="1158"/>
      <c r="OS63" s="1158"/>
      <c r="OT63" s="1158"/>
      <c r="OU63" s="1158"/>
      <c r="OV63" s="1158"/>
      <c r="OW63" s="1158"/>
      <c r="OX63" s="1158"/>
      <c r="OY63" s="1158"/>
      <c r="OZ63" s="1158"/>
      <c r="PA63" s="1158"/>
      <c r="PB63" s="1158"/>
      <c r="PC63" s="1158"/>
      <c r="PD63" s="1158"/>
      <c r="PE63" s="1158"/>
      <c r="PF63" s="1158"/>
      <c r="PG63" s="1158"/>
      <c r="PH63" s="1158"/>
      <c r="PI63" s="1158"/>
      <c r="PJ63" s="1158"/>
      <c r="PK63" s="1158"/>
    </row>
    <row r="64" spans="1:427" s="1150" customFormat="1" ht="15" customHeight="1" x14ac:dyDescent="0.35">
      <c r="A64" s="1182" t="s">
        <v>3224</v>
      </c>
      <c r="B64" s="1182">
        <f t="shared" ca="1" si="1"/>
        <v>7617</v>
      </c>
      <c r="C64" s="1182" t="s">
        <v>3380</v>
      </c>
      <c r="D64" s="1182" t="s">
        <v>3381</v>
      </c>
      <c r="E64" s="1151">
        <v>2016</v>
      </c>
      <c r="F64" s="1183">
        <f t="shared" ca="1" si="2"/>
        <v>138</v>
      </c>
      <c r="G64" s="1149">
        <f t="shared" ca="1" si="3"/>
        <v>5151</v>
      </c>
      <c r="H64" s="1148">
        <v>60.69</v>
      </c>
      <c r="I64" s="1152">
        <f>Einstellungen!$E$11</f>
        <v>365</v>
      </c>
      <c r="J64" s="1152" t="s">
        <v>11</v>
      </c>
      <c r="K64" s="1152" t="s">
        <v>578</v>
      </c>
      <c r="L64" s="1152" t="s">
        <v>578</v>
      </c>
      <c r="M64" s="1152" t="s">
        <v>578</v>
      </c>
      <c r="N64" s="1152" t="s">
        <v>578</v>
      </c>
      <c r="O64" s="1152" t="s">
        <v>578</v>
      </c>
      <c r="P64" s="1152" t="s">
        <v>578</v>
      </c>
      <c r="Q64" s="1152" t="s">
        <v>578</v>
      </c>
      <c r="R64" s="1152" t="s">
        <v>578</v>
      </c>
      <c r="S64" s="1152" t="s">
        <v>578</v>
      </c>
      <c r="T64" s="1152" t="s">
        <v>578</v>
      </c>
      <c r="U64" s="1152" t="s">
        <v>578</v>
      </c>
      <c r="V64" s="1152" t="s">
        <v>700</v>
      </c>
      <c r="W64" s="1152" t="str">
        <f t="shared" si="4"/>
        <v>Heim 63  - Musterort</v>
      </c>
      <c r="X64" s="1148">
        <v>60.69</v>
      </c>
      <c r="AM64" s="1158"/>
      <c r="AN64" s="1158"/>
      <c r="AO64" s="1158"/>
      <c r="AP64" s="1158"/>
      <c r="AQ64" s="1158"/>
      <c r="AR64" s="1158"/>
      <c r="AS64" s="1158"/>
      <c r="AT64" s="1158"/>
      <c r="AU64" s="1158"/>
      <c r="AV64" s="1158"/>
      <c r="AW64" s="1158"/>
      <c r="AX64" s="1155">
        <v>82</v>
      </c>
      <c r="AY64" s="1158"/>
      <c r="AZ64" s="1156">
        <f t="shared" ca="1" si="5"/>
        <v>-56</v>
      </c>
      <c r="BA64" s="1158"/>
      <c r="BB64" s="1158"/>
      <c r="BC64" s="1158"/>
      <c r="BD64" s="1158"/>
      <c r="BE64" s="1158"/>
      <c r="BF64" s="1158"/>
      <c r="BG64" s="1158"/>
      <c r="BH64" s="1158"/>
      <c r="BI64" s="1158"/>
      <c r="BJ64" s="1158"/>
      <c r="BK64" s="1158"/>
      <c r="BL64" s="1158"/>
      <c r="BM64" s="1158"/>
      <c r="BN64" s="1158"/>
      <c r="BO64" s="1158"/>
      <c r="BP64" s="1158"/>
      <c r="BQ64" s="1158"/>
      <c r="BR64" s="1158"/>
      <c r="BS64" s="1158"/>
      <c r="BT64" s="1158"/>
      <c r="BU64" s="1158"/>
      <c r="BV64" s="1158"/>
      <c r="BW64" s="1158"/>
      <c r="BX64" s="1158"/>
      <c r="BY64" s="1158"/>
      <c r="BZ64" s="1158"/>
      <c r="CA64" s="1158"/>
      <c r="CB64" s="1158"/>
      <c r="CC64" s="1158"/>
      <c r="CD64" s="1158"/>
      <c r="CE64" s="1158"/>
      <c r="CF64" s="1158"/>
      <c r="CG64" s="1158"/>
      <c r="CH64" s="1158"/>
      <c r="CI64" s="1158"/>
      <c r="CJ64" s="1158"/>
      <c r="CK64" s="1158"/>
      <c r="CL64" s="1158"/>
      <c r="CM64" s="1158"/>
      <c r="CN64" s="1158"/>
      <c r="CO64" s="1158"/>
      <c r="CP64" s="1158"/>
      <c r="CQ64" s="1158"/>
      <c r="CR64" s="1158"/>
      <c r="CS64" s="1158"/>
      <c r="CT64" s="1158"/>
      <c r="CU64" s="1158"/>
      <c r="CV64" s="1158"/>
      <c r="CW64" s="1158"/>
      <c r="CX64" s="1158"/>
      <c r="CY64" s="1158"/>
      <c r="CZ64" s="1158"/>
      <c r="DA64" s="1158"/>
      <c r="DB64" s="1158"/>
      <c r="DC64" s="1158"/>
      <c r="DD64" s="1158"/>
      <c r="DE64" s="1158"/>
      <c r="DF64" s="1158"/>
      <c r="DG64" s="1158"/>
      <c r="DH64" s="1158"/>
      <c r="DI64" s="1158"/>
      <c r="DJ64" s="1158"/>
      <c r="DK64" s="1158"/>
      <c r="DL64" s="1158"/>
      <c r="DM64" s="1158"/>
      <c r="DN64" s="1158"/>
      <c r="DO64" s="1158"/>
      <c r="DP64" s="1158"/>
      <c r="DQ64" s="1158"/>
      <c r="DR64" s="1158"/>
      <c r="DS64" s="1158"/>
      <c r="DT64" s="1158"/>
      <c r="DU64" s="1158"/>
      <c r="DV64" s="1158"/>
      <c r="DW64" s="1158"/>
      <c r="DX64" s="1158"/>
      <c r="DY64" s="1158"/>
      <c r="DZ64" s="1158"/>
      <c r="EA64" s="1158"/>
      <c r="EB64" s="1158"/>
      <c r="EC64" s="1158"/>
      <c r="ED64" s="1158"/>
      <c r="EE64" s="1158"/>
      <c r="EF64" s="1158"/>
      <c r="EG64" s="1158"/>
      <c r="EH64" s="1158"/>
      <c r="EI64" s="1158"/>
      <c r="EJ64" s="1158"/>
      <c r="EK64" s="1158"/>
      <c r="EL64" s="1158"/>
      <c r="EM64" s="1158"/>
      <c r="EN64" s="1158"/>
      <c r="EO64" s="1158"/>
      <c r="EP64" s="1158"/>
      <c r="EQ64" s="1158"/>
      <c r="ER64" s="1158"/>
      <c r="ES64" s="1158"/>
      <c r="ET64" s="1158"/>
      <c r="EU64" s="1158"/>
      <c r="EV64" s="1158"/>
      <c r="EW64" s="1158"/>
      <c r="EX64" s="1158"/>
      <c r="EY64" s="1158"/>
      <c r="EZ64" s="1158"/>
      <c r="FA64" s="1158"/>
      <c r="FB64" s="1158"/>
      <c r="FC64" s="1158"/>
      <c r="FD64" s="1158"/>
      <c r="FE64" s="1158"/>
      <c r="FF64" s="1158"/>
      <c r="FG64" s="1158"/>
      <c r="FH64" s="1158"/>
      <c r="FI64" s="1158"/>
      <c r="FJ64" s="1158"/>
      <c r="FK64" s="1158"/>
      <c r="FL64" s="1158"/>
      <c r="FM64" s="1158"/>
      <c r="FN64" s="1158"/>
      <c r="FO64" s="1158"/>
      <c r="FP64" s="1158"/>
      <c r="FQ64" s="1158"/>
      <c r="FR64" s="1158"/>
      <c r="FS64" s="1158"/>
      <c r="FT64" s="1158"/>
      <c r="FU64" s="1158"/>
      <c r="FV64" s="1158"/>
      <c r="FW64" s="1158"/>
      <c r="FX64" s="1158"/>
      <c r="FY64" s="1158"/>
      <c r="FZ64" s="1158"/>
      <c r="GA64" s="1158"/>
      <c r="GB64" s="1158"/>
      <c r="GC64" s="1158"/>
      <c r="GD64" s="1158"/>
      <c r="GE64" s="1158"/>
      <c r="GF64" s="1158"/>
      <c r="GG64" s="1158"/>
      <c r="GH64" s="1158"/>
      <c r="GI64" s="1158"/>
      <c r="GJ64" s="1158"/>
      <c r="GK64" s="1158"/>
      <c r="GL64" s="1158"/>
      <c r="GM64" s="1158"/>
      <c r="GN64" s="1158"/>
      <c r="GO64" s="1158"/>
      <c r="GP64" s="1158"/>
      <c r="GQ64" s="1158"/>
      <c r="GR64" s="1158"/>
      <c r="GS64" s="1158"/>
      <c r="GT64" s="1158"/>
      <c r="GU64" s="1158"/>
      <c r="GV64" s="1158"/>
      <c r="GW64" s="1158"/>
      <c r="GX64" s="1158"/>
      <c r="GY64" s="1158"/>
      <c r="GZ64" s="1158"/>
      <c r="HA64" s="1158"/>
      <c r="HB64" s="1158"/>
      <c r="HC64" s="1158"/>
      <c r="HD64" s="1158"/>
      <c r="HE64" s="1158"/>
      <c r="HF64" s="1158"/>
      <c r="HG64" s="1158"/>
      <c r="HH64" s="1158"/>
      <c r="HI64" s="1158"/>
      <c r="HJ64" s="1158"/>
      <c r="HK64" s="1158"/>
      <c r="HL64" s="1158"/>
      <c r="HM64" s="1158"/>
      <c r="HN64" s="1158"/>
      <c r="HO64" s="1158"/>
      <c r="HP64" s="1158"/>
      <c r="HQ64" s="1158"/>
      <c r="HR64" s="1158"/>
      <c r="HS64" s="1158"/>
      <c r="HT64" s="1158"/>
      <c r="HU64" s="1158"/>
      <c r="HV64" s="1158"/>
      <c r="HW64" s="1158"/>
      <c r="HX64" s="1158"/>
      <c r="HY64" s="1158"/>
      <c r="HZ64" s="1158"/>
      <c r="IA64" s="1158"/>
      <c r="IB64" s="1158"/>
      <c r="IC64" s="1158"/>
      <c r="ID64" s="1158"/>
      <c r="IE64" s="1158"/>
      <c r="IF64" s="1158"/>
      <c r="IG64" s="1158"/>
      <c r="IH64" s="1158"/>
      <c r="II64" s="1158"/>
      <c r="IJ64" s="1158"/>
      <c r="IK64" s="1158"/>
      <c r="IL64" s="1158"/>
      <c r="IM64" s="1158"/>
      <c r="IN64" s="1158"/>
      <c r="IO64" s="1158"/>
      <c r="IP64" s="1158"/>
      <c r="IQ64" s="1158"/>
      <c r="IR64" s="1158"/>
      <c r="IS64" s="1158"/>
      <c r="IT64" s="1158"/>
      <c r="IU64" s="1158"/>
      <c r="IV64" s="1158"/>
      <c r="IW64" s="1158"/>
      <c r="IX64" s="1158"/>
      <c r="IY64" s="1158"/>
      <c r="IZ64" s="1158"/>
      <c r="JA64" s="1158"/>
      <c r="JB64" s="1158"/>
      <c r="JC64" s="1158"/>
      <c r="JD64" s="1158"/>
      <c r="JE64" s="1158"/>
      <c r="JF64" s="1158"/>
      <c r="JG64" s="1158"/>
      <c r="JH64" s="1158"/>
      <c r="JI64" s="1158"/>
      <c r="JJ64" s="1158"/>
      <c r="JK64" s="1158"/>
      <c r="JL64" s="1158"/>
      <c r="JM64" s="1158"/>
      <c r="JN64" s="1158"/>
      <c r="JO64" s="1158"/>
      <c r="JP64" s="1158"/>
      <c r="JQ64" s="1158"/>
      <c r="JR64" s="1158"/>
      <c r="JS64" s="1158"/>
      <c r="JT64" s="1158"/>
      <c r="JU64" s="1158"/>
      <c r="JV64" s="1158"/>
      <c r="JW64" s="1158"/>
      <c r="JX64" s="1158"/>
      <c r="JY64" s="1158"/>
      <c r="JZ64" s="1158"/>
      <c r="KA64" s="1158"/>
      <c r="KB64" s="1158"/>
      <c r="KC64" s="1158"/>
      <c r="KD64" s="1158"/>
      <c r="KE64" s="1158"/>
      <c r="KF64" s="1158"/>
      <c r="KG64" s="1158"/>
      <c r="KH64" s="1158"/>
      <c r="KI64" s="1158"/>
      <c r="KJ64" s="1158"/>
      <c r="KK64" s="1158"/>
      <c r="KL64" s="1158"/>
      <c r="KM64" s="1158"/>
      <c r="KN64" s="1158"/>
      <c r="KO64" s="1158"/>
      <c r="KP64" s="1158"/>
      <c r="KQ64" s="1158"/>
      <c r="KR64" s="1158"/>
      <c r="KS64" s="1158"/>
      <c r="KT64" s="1158"/>
      <c r="KU64" s="1158"/>
      <c r="KV64" s="1158"/>
      <c r="KW64" s="1158"/>
      <c r="KX64" s="1158"/>
      <c r="KY64" s="1158"/>
      <c r="KZ64" s="1158"/>
      <c r="LA64" s="1158"/>
      <c r="LB64" s="1158"/>
      <c r="LC64" s="1158"/>
      <c r="LD64" s="1158"/>
      <c r="LE64" s="1158"/>
      <c r="LF64" s="1158"/>
      <c r="LG64" s="1158"/>
      <c r="LH64" s="1158"/>
      <c r="LI64" s="1158"/>
      <c r="LJ64" s="1158"/>
      <c r="LK64" s="1158"/>
      <c r="LL64" s="1158"/>
      <c r="LM64" s="1158"/>
      <c r="LN64" s="1158"/>
      <c r="LO64" s="1158"/>
      <c r="LP64" s="1158"/>
      <c r="LQ64" s="1158"/>
      <c r="LR64" s="1158"/>
      <c r="LS64" s="1158"/>
      <c r="LT64" s="1158"/>
      <c r="LU64" s="1158"/>
      <c r="LV64" s="1158"/>
      <c r="LW64" s="1158"/>
      <c r="LX64" s="1158"/>
      <c r="LY64" s="1158"/>
      <c r="LZ64" s="1158"/>
      <c r="MA64" s="1158"/>
      <c r="MB64" s="1158"/>
      <c r="MC64" s="1158"/>
      <c r="MD64" s="1158"/>
      <c r="ME64" s="1158"/>
      <c r="MF64" s="1158"/>
      <c r="MG64" s="1158"/>
      <c r="MH64" s="1158"/>
      <c r="MI64" s="1158"/>
      <c r="MJ64" s="1158"/>
      <c r="MK64" s="1158"/>
      <c r="ML64" s="1158"/>
      <c r="MM64" s="1158"/>
      <c r="MN64" s="1158"/>
      <c r="MO64" s="1158"/>
      <c r="MP64" s="1158"/>
      <c r="MQ64" s="1158"/>
      <c r="MR64" s="1158"/>
      <c r="MS64" s="1158"/>
      <c r="MT64" s="1158"/>
      <c r="MU64" s="1158"/>
      <c r="MV64" s="1158"/>
      <c r="MW64" s="1158"/>
      <c r="MX64" s="1158"/>
      <c r="MY64" s="1158"/>
      <c r="MZ64" s="1158"/>
      <c r="NA64" s="1158"/>
      <c r="NB64" s="1158"/>
      <c r="NC64" s="1158"/>
      <c r="ND64" s="1158"/>
      <c r="NE64" s="1158"/>
      <c r="NF64" s="1158"/>
      <c r="NG64" s="1158"/>
      <c r="NH64" s="1158"/>
      <c r="NI64" s="1158"/>
      <c r="NJ64" s="1158"/>
      <c r="NK64" s="1158"/>
      <c r="NL64" s="1158"/>
      <c r="NM64" s="1158"/>
      <c r="NN64" s="1158"/>
      <c r="NO64" s="1158"/>
      <c r="NP64" s="1158"/>
      <c r="NQ64" s="1158"/>
      <c r="NR64" s="1158"/>
      <c r="NS64" s="1158"/>
      <c r="NT64" s="1158"/>
      <c r="NU64" s="1158"/>
      <c r="NV64" s="1158"/>
      <c r="NW64" s="1158"/>
      <c r="NX64" s="1158"/>
      <c r="NY64" s="1158"/>
      <c r="NZ64" s="1158"/>
      <c r="OA64" s="1158"/>
      <c r="OB64" s="1158"/>
      <c r="OC64" s="1158"/>
      <c r="OD64" s="1158"/>
      <c r="OE64" s="1158"/>
      <c r="OF64" s="1158"/>
      <c r="OG64" s="1158"/>
      <c r="OH64" s="1158"/>
      <c r="OI64" s="1158"/>
      <c r="OJ64" s="1158"/>
      <c r="OK64" s="1158"/>
      <c r="OL64" s="1158"/>
      <c r="OM64" s="1158"/>
      <c r="ON64" s="1158"/>
      <c r="OO64" s="1158"/>
      <c r="OP64" s="1158"/>
      <c r="OQ64" s="1158"/>
      <c r="OR64" s="1158"/>
      <c r="OS64" s="1158"/>
      <c r="OT64" s="1158"/>
      <c r="OU64" s="1158"/>
      <c r="OV64" s="1158"/>
      <c r="OW64" s="1158"/>
      <c r="OX64" s="1158"/>
      <c r="OY64" s="1158"/>
      <c r="OZ64" s="1158"/>
      <c r="PA64" s="1158"/>
      <c r="PB64" s="1158"/>
      <c r="PC64" s="1158"/>
      <c r="PD64" s="1158"/>
      <c r="PE64" s="1158"/>
      <c r="PF64" s="1158"/>
      <c r="PG64" s="1158"/>
      <c r="PH64" s="1158"/>
      <c r="PI64" s="1158"/>
      <c r="PJ64" s="1158"/>
      <c r="PK64" s="1158"/>
    </row>
    <row r="65" spans="1:427" s="1150" customFormat="1" ht="15" customHeight="1" x14ac:dyDescent="0.35">
      <c r="A65" s="1182" t="s">
        <v>3225</v>
      </c>
      <c r="B65" s="1182">
        <f t="shared" ca="1" si="1"/>
        <v>6064</v>
      </c>
      <c r="C65" s="1182" t="s">
        <v>3380</v>
      </c>
      <c r="D65" s="1182" t="s">
        <v>3381</v>
      </c>
      <c r="E65" s="1151">
        <v>2016</v>
      </c>
      <c r="F65" s="1183">
        <f t="shared" ca="1" si="2"/>
        <v>12</v>
      </c>
      <c r="G65" s="1149">
        <f t="shared" ca="1" si="3"/>
        <v>6722</v>
      </c>
      <c r="H65" s="1148">
        <v>61.5</v>
      </c>
      <c r="I65" s="1152">
        <f>Einstellungen!$E$11</f>
        <v>365</v>
      </c>
      <c r="J65" s="1152" t="s">
        <v>11</v>
      </c>
      <c r="K65" s="1152" t="s">
        <v>578</v>
      </c>
      <c r="L65" s="1152" t="s">
        <v>578</v>
      </c>
      <c r="M65" s="1152" t="s">
        <v>578</v>
      </c>
      <c r="N65" s="1152" t="s">
        <v>578</v>
      </c>
      <c r="O65" s="1152" t="s">
        <v>578</v>
      </c>
      <c r="P65" s="1152" t="s">
        <v>578</v>
      </c>
      <c r="Q65" s="1152" t="s">
        <v>578</v>
      </c>
      <c r="R65" s="1152" t="s">
        <v>578</v>
      </c>
      <c r="S65" s="1152" t="s">
        <v>578</v>
      </c>
      <c r="T65" s="1152" t="s">
        <v>578</v>
      </c>
      <c r="U65" s="1152" t="s">
        <v>578</v>
      </c>
      <c r="V65" s="1152" t="s">
        <v>700</v>
      </c>
      <c r="W65" s="1152" t="str">
        <f t="shared" si="4"/>
        <v>Heim 64  - Musterort</v>
      </c>
      <c r="X65" s="1148">
        <v>61.5</v>
      </c>
      <c r="AM65" s="1158"/>
      <c r="AN65" s="1158"/>
      <c r="AO65" s="1158"/>
      <c r="AP65" s="1158"/>
      <c r="AQ65" s="1158"/>
      <c r="AR65" s="1158"/>
      <c r="AS65" s="1158"/>
      <c r="AT65" s="1158"/>
      <c r="AU65" s="1158"/>
      <c r="AV65" s="1158"/>
      <c r="AW65" s="1158"/>
      <c r="AX65" s="1155">
        <v>119</v>
      </c>
      <c r="AY65" s="1158"/>
      <c r="AZ65" s="1156">
        <f t="shared" ca="1" si="5"/>
        <v>107</v>
      </c>
      <c r="BA65" s="1158"/>
      <c r="BB65" s="1158"/>
      <c r="BC65" s="1158"/>
      <c r="BD65" s="1158"/>
      <c r="BE65" s="1158"/>
      <c r="BF65" s="1158"/>
      <c r="BG65" s="1158"/>
      <c r="BH65" s="1158"/>
      <c r="BI65" s="1158"/>
      <c r="BJ65" s="1158"/>
      <c r="BK65" s="1158"/>
      <c r="BL65" s="1158"/>
      <c r="BM65" s="1158"/>
      <c r="BN65" s="1158"/>
      <c r="BO65" s="1158"/>
      <c r="BP65" s="1158"/>
      <c r="BQ65" s="1158"/>
      <c r="BR65" s="1158"/>
      <c r="BS65" s="1158"/>
      <c r="BT65" s="1158"/>
      <c r="BU65" s="1158"/>
      <c r="BV65" s="1158"/>
      <c r="BW65" s="1158"/>
      <c r="BX65" s="1158"/>
      <c r="BY65" s="1158"/>
      <c r="BZ65" s="1158"/>
      <c r="CA65" s="1158"/>
      <c r="CB65" s="1158"/>
      <c r="CC65" s="1158"/>
      <c r="CD65" s="1158"/>
      <c r="CE65" s="1158"/>
      <c r="CF65" s="1158"/>
      <c r="CG65" s="1158"/>
      <c r="CH65" s="1158"/>
      <c r="CI65" s="1158"/>
      <c r="CJ65" s="1158"/>
      <c r="CK65" s="1158"/>
      <c r="CL65" s="1158"/>
      <c r="CM65" s="1158"/>
      <c r="CN65" s="1158"/>
      <c r="CO65" s="1158"/>
      <c r="CP65" s="1158"/>
      <c r="CQ65" s="1158"/>
      <c r="CR65" s="1158"/>
      <c r="CS65" s="1158"/>
      <c r="CT65" s="1158"/>
      <c r="CU65" s="1158"/>
      <c r="CV65" s="1158"/>
      <c r="CW65" s="1158"/>
      <c r="CX65" s="1158"/>
      <c r="CY65" s="1158"/>
      <c r="CZ65" s="1158"/>
      <c r="DA65" s="1158"/>
      <c r="DB65" s="1158"/>
      <c r="DC65" s="1158"/>
      <c r="DD65" s="1158"/>
      <c r="DE65" s="1158"/>
      <c r="DF65" s="1158"/>
      <c r="DG65" s="1158"/>
      <c r="DH65" s="1158"/>
      <c r="DI65" s="1158"/>
      <c r="DJ65" s="1158"/>
      <c r="DK65" s="1158"/>
      <c r="DL65" s="1158"/>
      <c r="DM65" s="1158"/>
      <c r="DN65" s="1158"/>
      <c r="DO65" s="1158"/>
      <c r="DP65" s="1158"/>
      <c r="DQ65" s="1158"/>
      <c r="DR65" s="1158"/>
      <c r="DS65" s="1158"/>
      <c r="DT65" s="1158"/>
      <c r="DU65" s="1158"/>
      <c r="DV65" s="1158"/>
      <c r="DW65" s="1158"/>
      <c r="DX65" s="1158"/>
      <c r="DY65" s="1158"/>
      <c r="DZ65" s="1158"/>
      <c r="EA65" s="1158"/>
      <c r="EB65" s="1158"/>
      <c r="EC65" s="1158"/>
      <c r="ED65" s="1158"/>
      <c r="EE65" s="1158"/>
      <c r="EF65" s="1158"/>
      <c r="EG65" s="1158"/>
      <c r="EH65" s="1158"/>
      <c r="EI65" s="1158"/>
      <c r="EJ65" s="1158"/>
      <c r="EK65" s="1158"/>
      <c r="EL65" s="1158"/>
      <c r="EM65" s="1158"/>
      <c r="EN65" s="1158"/>
      <c r="EO65" s="1158"/>
      <c r="EP65" s="1158"/>
      <c r="EQ65" s="1158"/>
      <c r="ER65" s="1158"/>
      <c r="ES65" s="1158"/>
      <c r="ET65" s="1158"/>
      <c r="EU65" s="1158"/>
      <c r="EV65" s="1158"/>
      <c r="EW65" s="1158"/>
      <c r="EX65" s="1158"/>
      <c r="EY65" s="1158"/>
      <c r="EZ65" s="1158"/>
      <c r="FA65" s="1158"/>
      <c r="FB65" s="1158"/>
      <c r="FC65" s="1158"/>
      <c r="FD65" s="1158"/>
      <c r="FE65" s="1158"/>
      <c r="FF65" s="1158"/>
      <c r="FG65" s="1158"/>
      <c r="FH65" s="1158"/>
      <c r="FI65" s="1158"/>
      <c r="FJ65" s="1158"/>
      <c r="FK65" s="1158"/>
      <c r="FL65" s="1158"/>
      <c r="FM65" s="1158"/>
      <c r="FN65" s="1158"/>
      <c r="FO65" s="1158"/>
      <c r="FP65" s="1158"/>
      <c r="FQ65" s="1158"/>
      <c r="FR65" s="1158"/>
      <c r="FS65" s="1158"/>
      <c r="FT65" s="1158"/>
      <c r="FU65" s="1158"/>
      <c r="FV65" s="1158"/>
      <c r="FW65" s="1158"/>
      <c r="FX65" s="1158"/>
      <c r="FY65" s="1158"/>
      <c r="FZ65" s="1158"/>
      <c r="GA65" s="1158"/>
      <c r="GB65" s="1158"/>
      <c r="GC65" s="1158"/>
      <c r="GD65" s="1158"/>
      <c r="GE65" s="1158"/>
      <c r="GF65" s="1158"/>
      <c r="GG65" s="1158"/>
      <c r="GH65" s="1158"/>
      <c r="GI65" s="1158"/>
      <c r="GJ65" s="1158"/>
      <c r="GK65" s="1158"/>
      <c r="GL65" s="1158"/>
      <c r="GM65" s="1158"/>
      <c r="GN65" s="1158"/>
      <c r="GO65" s="1158"/>
      <c r="GP65" s="1158"/>
      <c r="GQ65" s="1158"/>
      <c r="GR65" s="1158"/>
      <c r="GS65" s="1158"/>
      <c r="GT65" s="1158"/>
      <c r="GU65" s="1158"/>
      <c r="GV65" s="1158"/>
      <c r="GW65" s="1158"/>
      <c r="GX65" s="1158"/>
      <c r="GY65" s="1158"/>
      <c r="GZ65" s="1158"/>
      <c r="HA65" s="1158"/>
      <c r="HB65" s="1158"/>
      <c r="HC65" s="1158"/>
      <c r="HD65" s="1158"/>
      <c r="HE65" s="1158"/>
      <c r="HF65" s="1158"/>
      <c r="HG65" s="1158"/>
      <c r="HH65" s="1158"/>
      <c r="HI65" s="1158"/>
      <c r="HJ65" s="1158"/>
      <c r="HK65" s="1158"/>
      <c r="HL65" s="1158"/>
      <c r="HM65" s="1158"/>
      <c r="HN65" s="1158"/>
      <c r="HO65" s="1158"/>
      <c r="HP65" s="1158"/>
      <c r="HQ65" s="1158"/>
      <c r="HR65" s="1158"/>
      <c r="HS65" s="1158"/>
      <c r="HT65" s="1158"/>
      <c r="HU65" s="1158"/>
      <c r="HV65" s="1158"/>
      <c r="HW65" s="1158"/>
      <c r="HX65" s="1158"/>
      <c r="HY65" s="1158"/>
      <c r="HZ65" s="1158"/>
      <c r="IA65" s="1158"/>
      <c r="IB65" s="1158"/>
      <c r="IC65" s="1158"/>
      <c r="ID65" s="1158"/>
      <c r="IE65" s="1158"/>
      <c r="IF65" s="1158"/>
      <c r="IG65" s="1158"/>
      <c r="IH65" s="1158"/>
      <c r="II65" s="1158"/>
      <c r="IJ65" s="1158"/>
      <c r="IK65" s="1158"/>
      <c r="IL65" s="1158"/>
      <c r="IM65" s="1158"/>
      <c r="IN65" s="1158"/>
      <c r="IO65" s="1158"/>
      <c r="IP65" s="1158"/>
      <c r="IQ65" s="1158"/>
      <c r="IR65" s="1158"/>
      <c r="IS65" s="1158"/>
      <c r="IT65" s="1158"/>
      <c r="IU65" s="1158"/>
      <c r="IV65" s="1158"/>
      <c r="IW65" s="1158"/>
      <c r="IX65" s="1158"/>
      <c r="IY65" s="1158"/>
      <c r="IZ65" s="1158"/>
      <c r="JA65" s="1158"/>
      <c r="JB65" s="1158"/>
      <c r="JC65" s="1158"/>
      <c r="JD65" s="1158"/>
      <c r="JE65" s="1158"/>
      <c r="JF65" s="1158"/>
      <c r="JG65" s="1158"/>
      <c r="JH65" s="1158"/>
      <c r="JI65" s="1158"/>
      <c r="JJ65" s="1158"/>
      <c r="JK65" s="1158"/>
      <c r="JL65" s="1158"/>
      <c r="JM65" s="1158"/>
      <c r="JN65" s="1158"/>
      <c r="JO65" s="1158"/>
      <c r="JP65" s="1158"/>
      <c r="JQ65" s="1158"/>
      <c r="JR65" s="1158"/>
      <c r="JS65" s="1158"/>
      <c r="JT65" s="1158"/>
      <c r="JU65" s="1158"/>
      <c r="JV65" s="1158"/>
      <c r="JW65" s="1158"/>
      <c r="JX65" s="1158"/>
      <c r="JY65" s="1158"/>
      <c r="JZ65" s="1158"/>
      <c r="KA65" s="1158"/>
      <c r="KB65" s="1158"/>
      <c r="KC65" s="1158"/>
      <c r="KD65" s="1158"/>
      <c r="KE65" s="1158"/>
      <c r="KF65" s="1158"/>
      <c r="KG65" s="1158"/>
      <c r="KH65" s="1158"/>
      <c r="KI65" s="1158"/>
      <c r="KJ65" s="1158"/>
      <c r="KK65" s="1158"/>
      <c r="KL65" s="1158"/>
      <c r="KM65" s="1158"/>
      <c r="KN65" s="1158"/>
      <c r="KO65" s="1158"/>
      <c r="KP65" s="1158"/>
      <c r="KQ65" s="1158"/>
      <c r="KR65" s="1158"/>
      <c r="KS65" s="1158"/>
      <c r="KT65" s="1158"/>
      <c r="KU65" s="1158"/>
      <c r="KV65" s="1158"/>
      <c r="KW65" s="1158"/>
      <c r="KX65" s="1158"/>
      <c r="KY65" s="1158"/>
      <c r="KZ65" s="1158"/>
      <c r="LA65" s="1158"/>
      <c r="LB65" s="1158"/>
      <c r="LC65" s="1158"/>
      <c r="LD65" s="1158"/>
      <c r="LE65" s="1158"/>
      <c r="LF65" s="1158"/>
      <c r="LG65" s="1158"/>
      <c r="LH65" s="1158"/>
      <c r="LI65" s="1158"/>
      <c r="LJ65" s="1158"/>
      <c r="LK65" s="1158"/>
      <c r="LL65" s="1158"/>
      <c r="LM65" s="1158"/>
      <c r="LN65" s="1158"/>
      <c r="LO65" s="1158"/>
      <c r="LP65" s="1158"/>
      <c r="LQ65" s="1158"/>
      <c r="LR65" s="1158"/>
      <c r="LS65" s="1158"/>
      <c r="LT65" s="1158"/>
      <c r="LU65" s="1158"/>
      <c r="LV65" s="1158"/>
      <c r="LW65" s="1158"/>
      <c r="LX65" s="1158"/>
      <c r="LY65" s="1158"/>
      <c r="LZ65" s="1158"/>
      <c r="MA65" s="1158"/>
      <c r="MB65" s="1158"/>
      <c r="MC65" s="1158"/>
      <c r="MD65" s="1158"/>
      <c r="ME65" s="1158"/>
      <c r="MF65" s="1158"/>
      <c r="MG65" s="1158"/>
      <c r="MH65" s="1158"/>
      <c r="MI65" s="1158"/>
      <c r="MJ65" s="1158"/>
      <c r="MK65" s="1158"/>
      <c r="ML65" s="1158"/>
      <c r="MM65" s="1158"/>
      <c r="MN65" s="1158"/>
      <c r="MO65" s="1158"/>
      <c r="MP65" s="1158"/>
      <c r="MQ65" s="1158"/>
      <c r="MR65" s="1158"/>
      <c r="MS65" s="1158"/>
      <c r="MT65" s="1158"/>
      <c r="MU65" s="1158"/>
      <c r="MV65" s="1158"/>
      <c r="MW65" s="1158"/>
      <c r="MX65" s="1158"/>
      <c r="MY65" s="1158"/>
      <c r="MZ65" s="1158"/>
      <c r="NA65" s="1158"/>
      <c r="NB65" s="1158"/>
      <c r="NC65" s="1158"/>
      <c r="ND65" s="1158"/>
      <c r="NE65" s="1158"/>
      <c r="NF65" s="1158"/>
      <c r="NG65" s="1158"/>
      <c r="NH65" s="1158"/>
      <c r="NI65" s="1158"/>
      <c r="NJ65" s="1158"/>
      <c r="NK65" s="1158"/>
      <c r="NL65" s="1158"/>
      <c r="NM65" s="1158"/>
      <c r="NN65" s="1158"/>
      <c r="NO65" s="1158"/>
      <c r="NP65" s="1158"/>
      <c r="NQ65" s="1158"/>
      <c r="NR65" s="1158"/>
      <c r="NS65" s="1158"/>
      <c r="NT65" s="1158"/>
      <c r="NU65" s="1158"/>
      <c r="NV65" s="1158"/>
      <c r="NW65" s="1158"/>
      <c r="NX65" s="1158"/>
      <c r="NY65" s="1158"/>
      <c r="NZ65" s="1158"/>
      <c r="OA65" s="1158"/>
      <c r="OB65" s="1158"/>
      <c r="OC65" s="1158"/>
      <c r="OD65" s="1158"/>
      <c r="OE65" s="1158"/>
      <c r="OF65" s="1158"/>
      <c r="OG65" s="1158"/>
      <c r="OH65" s="1158"/>
      <c r="OI65" s="1158"/>
      <c r="OJ65" s="1158"/>
      <c r="OK65" s="1158"/>
      <c r="OL65" s="1158"/>
      <c r="OM65" s="1158"/>
      <c r="ON65" s="1158"/>
      <c r="OO65" s="1158"/>
      <c r="OP65" s="1158"/>
      <c r="OQ65" s="1158"/>
      <c r="OR65" s="1158"/>
      <c r="OS65" s="1158"/>
      <c r="OT65" s="1158"/>
      <c r="OU65" s="1158"/>
      <c r="OV65" s="1158"/>
      <c r="OW65" s="1158"/>
      <c r="OX65" s="1158"/>
      <c r="OY65" s="1158"/>
      <c r="OZ65" s="1158"/>
      <c r="PA65" s="1158"/>
      <c r="PB65" s="1158"/>
      <c r="PC65" s="1158"/>
      <c r="PD65" s="1158"/>
      <c r="PE65" s="1158"/>
      <c r="PF65" s="1158"/>
      <c r="PG65" s="1158"/>
      <c r="PH65" s="1158"/>
      <c r="PI65" s="1158"/>
      <c r="PJ65" s="1158"/>
      <c r="PK65" s="1158"/>
    </row>
    <row r="66" spans="1:427" s="1150" customFormat="1" ht="15" customHeight="1" x14ac:dyDescent="0.35">
      <c r="A66" s="1182" t="s">
        <v>3226</v>
      </c>
      <c r="B66" s="1182">
        <f t="shared" ca="1" si="1"/>
        <v>4074</v>
      </c>
      <c r="C66" s="1182" t="s">
        <v>3380</v>
      </c>
      <c r="D66" s="1182" t="s">
        <v>3381</v>
      </c>
      <c r="E66" s="1151">
        <v>2016</v>
      </c>
      <c r="F66" s="1183">
        <f t="shared" ca="1" si="2"/>
        <v>214</v>
      </c>
      <c r="G66" s="1149">
        <f t="shared" ca="1" si="3"/>
        <v>9044</v>
      </c>
      <c r="H66" s="1148">
        <v>60.5</v>
      </c>
      <c r="I66" s="1152">
        <f>Einstellungen!$E$11</f>
        <v>365</v>
      </c>
      <c r="J66" s="1152" t="s">
        <v>11</v>
      </c>
      <c r="K66" s="1152" t="s">
        <v>578</v>
      </c>
      <c r="L66" s="1152" t="s">
        <v>578</v>
      </c>
      <c r="M66" s="1152" t="s">
        <v>578</v>
      </c>
      <c r="N66" s="1152" t="s">
        <v>578</v>
      </c>
      <c r="O66" s="1152" t="s">
        <v>578</v>
      </c>
      <c r="P66" s="1152" t="s">
        <v>578</v>
      </c>
      <c r="Q66" s="1152" t="s">
        <v>578</v>
      </c>
      <c r="R66" s="1152" t="s">
        <v>578</v>
      </c>
      <c r="S66" s="1152" t="s">
        <v>578</v>
      </c>
      <c r="T66" s="1152" t="s">
        <v>578</v>
      </c>
      <c r="U66" s="1152" t="s">
        <v>578</v>
      </c>
      <c r="V66" s="1152" t="s">
        <v>700</v>
      </c>
      <c r="W66" s="1152" t="str">
        <f t="shared" si="4"/>
        <v>Heim 65  - Musterort</v>
      </c>
      <c r="X66" s="1148">
        <v>60.5</v>
      </c>
      <c r="AM66" s="1158"/>
      <c r="AN66" s="1158"/>
      <c r="AO66" s="1158"/>
      <c r="AP66" s="1158"/>
      <c r="AQ66" s="1158"/>
      <c r="AR66" s="1158"/>
      <c r="AS66" s="1158"/>
      <c r="AT66" s="1158"/>
      <c r="AU66" s="1158"/>
      <c r="AV66" s="1158"/>
      <c r="AW66" s="1158"/>
      <c r="AX66" s="1155">
        <v>48</v>
      </c>
      <c r="AY66" s="1158"/>
      <c r="AZ66" s="1156">
        <f t="shared" ca="1" si="5"/>
        <v>-166</v>
      </c>
      <c r="BA66" s="1158"/>
      <c r="BB66" s="1158"/>
      <c r="BC66" s="1158"/>
      <c r="BD66" s="1158"/>
      <c r="BE66" s="1158"/>
      <c r="BF66" s="1158"/>
      <c r="BG66" s="1158"/>
      <c r="BH66" s="1158"/>
      <c r="BI66" s="1158"/>
      <c r="BJ66" s="1158"/>
      <c r="BK66" s="1158"/>
      <c r="BL66" s="1158"/>
      <c r="BM66" s="1158"/>
      <c r="BN66" s="1158"/>
      <c r="BO66" s="1158"/>
      <c r="BP66" s="1158"/>
      <c r="BQ66" s="1158"/>
      <c r="BR66" s="1158"/>
      <c r="BS66" s="1158"/>
      <c r="BT66" s="1158"/>
      <c r="BU66" s="1158"/>
      <c r="BV66" s="1158"/>
      <c r="BW66" s="1158"/>
      <c r="BX66" s="1158"/>
      <c r="BY66" s="1158"/>
      <c r="BZ66" s="1158"/>
      <c r="CA66" s="1158"/>
      <c r="CB66" s="1158"/>
      <c r="CC66" s="1158"/>
      <c r="CD66" s="1158"/>
      <c r="CE66" s="1158"/>
      <c r="CF66" s="1158"/>
      <c r="CG66" s="1158"/>
      <c r="CH66" s="1158"/>
      <c r="CI66" s="1158"/>
      <c r="CJ66" s="1158"/>
      <c r="CK66" s="1158"/>
      <c r="CL66" s="1158"/>
      <c r="CM66" s="1158"/>
      <c r="CN66" s="1158"/>
      <c r="CO66" s="1158"/>
      <c r="CP66" s="1158"/>
      <c r="CQ66" s="1158"/>
      <c r="CR66" s="1158"/>
      <c r="CS66" s="1158"/>
      <c r="CT66" s="1158"/>
      <c r="CU66" s="1158"/>
      <c r="CV66" s="1158"/>
      <c r="CW66" s="1158"/>
      <c r="CX66" s="1158"/>
      <c r="CY66" s="1158"/>
      <c r="CZ66" s="1158"/>
      <c r="DA66" s="1158"/>
      <c r="DB66" s="1158"/>
      <c r="DC66" s="1158"/>
      <c r="DD66" s="1158"/>
      <c r="DE66" s="1158"/>
      <c r="DF66" s="1158"/>
      <c r="DG66" s="1158"/>
      <c r="DH66" s="1158"/>
      <c r="DI66" s="1158"/>
      <c r="DJ66" s="1158"/>
      <c r="DK66" s="1158"/>
      <c r="DL66" s="1158"/>
      <c r="DM66" s="1158"/>
      <c r="DN66" s="1158"/>
      <c r="DO66" s="1158"/>
      <c r="DP66" s="1158"/>
      <c r="DQ66" s="1158"/>
      <c r="DR66" s="1158"/>
      <c r="DS66" s="1158"/>
      <c r="DT66" s="1158"/>
      <c r="DU66" s="1158"/>
      <c r="DV66" s="1158"/>
      <c r="DW66" s="1158"/>
      <c r="DX66" s="1158"/>
      <c r="DY66" s="1158"/>
      <c r="DZ66" s="1158"/>
      <c r="EA66" s="1158"/>
      <c r="EB66" s="1158"/>
      <c r="EC66" s="1158"/>
      <c r="ED66" s="1158"/>
      <c r="EE66" s="1158"/>
      <c r="EF66" s="1158"/>
      <c r="EG66" s="1158"/>
      <c r="EH66" s="1158"/>
      <c r="EI66" s="1158"/>
      <c r="EJ66" s="1158"/>
      <c r="EK66" s="1158"/>
      <c r="EL66" s="1158"/>
      <c r="EM66" s="1158"/>
      <c r="EN66" s="1158"/>
      <c r="EO66" s="1158"/>
      <c r="EP66" s="1158"/>
      <c r="EQ66" s="1158"/>
      <c r="ER66" s="1158"/>
      <c r="ES66" s="1158"/>
      <c r="ET66" s="1158"/>
      <c r="EU66" s="1158"/>
      <c r="EV66" s="1158"/>
      <c r="EW66" s="1158"/>
      <c r="EX66" s="1158"/>
      <c r="EY66" s="1158"/>
      <c r="EZ66" s="1158"/>
      <c r="FA66" s="1158"/>
      <c r="FB66" s="1158"/>
      <c r="FC66" s="1158"/>
      <c r="FD66" s="1158"/>
      <c r="FE66" s="1158"/>
      <c r="FF66" s="1158"/>
      <c r="FG66" s="1158"/>
      <c r="FH66" s="1158"/>
      <c r="FI66" s="1158"/>
      <c r="FJ66" s="1158"/>
      <c r="FK66" s="1158"/>
      <c r="FL66" s="1158"/>
      <c r="FM66" s="1158"/>
      <c r="FN66" s="1158"/>
      <c r="FO66" s="1158"/>
      <c r="FP66" s="1158"/>
      <c r="FQ66" s="1158"/>
      <c r="FR66" s="1158"/>
      <c r="FS66" s="1158"/>
      <c r="FT66" s="1158"/>
      <c r="FU66" s="1158"/>
      <c r="FV66" s="1158"/>
      <c r="FW66" s="1158"/>
      <c r="FX66" s="1158"/>
      <c r="FY66" s="1158"/>
      <c r="FZ66" s="1158"/>
      <c r="GA66" s="1158"/>
      <c r="GB66" s="1158"/>
      <c r="GC66" s="1158"/>
      <c r="GD66" s="1158"/>
      <c r="GE66" s="1158"/>
      <c r="GF66" s="1158"/>
      <c r="GG66" s="1158"/>
      <c r="GH66" s="1158"/>
      <c r="GI66" s="1158"/>
      <c r="GJ66" s="1158"/>
      <c r="GK66" s="1158"/>
      <c r="GL66" s="1158"/>
      <c r="GM66" s="1158"/>
      <c r="GN66" s="1158"/>
      <c r="GO66" s="1158"/>
      <c r="GP66" s="1158"/>
      <c r="GQ66" s="1158"/>
      <c r="GR66" s="1158"/>
      <c r="GS66" s="1158"/>
      <c r="GT66" s="1158"/>
      <c r="GU66" s="1158"/>
      <c r="GV66" s="1158"/>
      <c r="GW66" s="1158"/>
      <c r="GX66" s="1158"/>
      <c r="GY66" s="1158"/>
      <c r="GZ66" s="1158"/>
      <c r="HA66" s="1158"/>
      <c r="HB66" s="1158"/>
      <c r="HC66" s="1158"/>
      <c r="HD66" s="1158"/>
      <c r="HE66" s="1158"/>
      <c r="HF66" s="1158"/>
      <c r="HG66" s="1158"/>
      <c r="HH66" s="1158"/>
      <c r="HI66" s="1158"/>
      <c r="HJ66" s="1158"/>
      <c r="HK66" s="1158"/>
      <c r="HL66" s="1158"/>
      <c r="HM66" s="1158"/>
      <c r="HN66" s="1158"/>
      <c r="HO66" s="1158"/>
      <c r="HP66" s="1158"/>
      <c r="HQ66" s="1158"/>
      <c r="HR66" s="1158"/>
      <c r="HS66" s="1158"/>
      <c r="HT66" s="1158"/>
      <c r="HU66" s="1158"/>
      <c r="HV66" s="1158"/>
      <c r="HW66" s="1158"/>
      <c r="HX66" s="1158"/>
      <c r="HY66" s="1158"/>
      <c r="HZ66" s="1158"/>
      <c r="IA66" s="1158"/>
      <c r="IB66" s="1158"/>
      <c r="IC66" s="1158"/>
      <c r="ID66" s="1158"/>
      <c r="IE66" s="1158"/>
      <c r="IF66" s="1158"/>
      <c r="IG66" s="1158"/>
      <c r="IH66" s="1158"/>
      <c r="II66" s="1158"/>
      <c r="IJ66" s="1158"/>
      <c r="IK66" s="1158"/>
      <c r="IL66" s="1158"/>
      <c r="IM66" s="1158"/>
      <c r="IN66" s="1158"/>
      <c r="IO66" s="1158"/>
      <c r="IP66" s="1158"/>
      <c r="IQ66" s="1158"/>
      <c r="IR66" s="1158"/>
      <c r="IS66" s="1158"/>
      <c r="IT66" s="1158"/>
      <c r="IU66" s="1158"/>
      <c r="IV66" s="1158"/>
      <c r="IW66" s="1158"/>
      <c r="IX66" s="1158"/>
      <c r="IY66" s="1158"/>
      <c r="IZ66" s="1158"/>
      <c r="JA66" s="1158"/>
      <c r="JB66" s="1158"/>
      <c r="JC66" s="1158"/>
      <c r="JD66" s="1158"/>
      <c r="JE66" s="1158"/>
      <c r="JF66" s="1158"/>
      <c r="JG66" s="1158"/>
      <c r="JH66" s="1158"/>
      <c r="JI66" s="1158"/>
      <c r="JJ66" s="1158"/>
      <c r="JK66" s="1158"/>
      <c r="JL66" s="1158"/>
      <c r="JM66" s="1158"/>
      <c r="JN66" s="1158"/>
      <c r="JO66" s="1158"/>
      <c r="JP66" s="1158"/>
      <c r="JQ66" s="1158"/>
      <c r="JR66" s="1158"/>
      <c r="JS66" s="1158"/>
      <c r="JT66" s="1158"/>
      <c r="JU66" s="1158"/>
      <c r="JV66" s="1158"/>
      <c r="JW66" s="1158"/>
      <c r="JX66" s="1158"/>
      <c r="JY66" s="1158"/>
      <c r="JZ66" s="1158"/>
      <c r="KA66" s="1158"/>
      <c r="KB66" s="1158"/>
      <c r="KC66" s="1158"/>
      <c r="KD66" s="1158"/>
      <c r="KE66" s="1158"/>
      <c r="KF66" s="1158"/>
      <c r="KG66" s="1158"/>
      <c r="KH66" s="1158"/>
      <c r="KI66" s="1158"/>
      <c r="KJ66" s="1158"/>
      <c r="KK66" s="1158"/>
      <c r="KL66" s="1158"/>
      <c r="KM66" s="1158"/>
      <c r="KN66" s="1158"/>
      <c r="KO66" s="1158"/>
      <c r="KP66" s="1158"/>
      <c r="KQ66" s="1158"/>
      <c r="KR66" s="1158"/>
      <c r="KS66" s="1158"/>
      <c r="KT66" s="1158"/>
      <c r="KU66" s="1158"/>
      <c r="KV66" s="1158"/>
      <c r="KW66" s="1158"/>
      <c r="KX66" s="1158"/>
      <c r="KY66" s="1158"/>
      <c r="KZ66" s="1158"/>
      <c r="LA66" s="1158"/>
      <c r="LB66" s="1158"/>
      <c r="LC66" s="1158"/>
      <c r="LD66" s="1158"/>
      <c r="LE66" s="1158"/>
      <c r="LF66" s="1158"/>
      <c r="LG66" s="1158"/>
      <c r="LH66" s="1158"/>
      <c r="LI66" s="1158"/>
      <c r="LJ66" s="1158"/>
      <c r="LK66" s="1158"/>
      <c r="LL66" s="1158"/>
      <c r="LM66" s="1158"/>
      <c r="LN66" s="1158"/>
      <c r="LO66" s="1158"/>
      <c r="LP66" s="1158"/>
      <c r="LQ66" s="1158"/>
      <c r="LR66" s="1158"/>
      <c r="LS66" s="1158"/>
      <c r="LT66" s="1158"/>
      <c r="LU66" s="1158"/>
      <c r="LV66" s="1158"/>
      <c r="LW66" s="1158"/>
      <c r="LX66" s="1158"/>
      <c r="LY66" s="1158"/>
      <c r="LZ66" s="1158"/>
      <c r="MA66" s="1158"/>
      <c r="MB66" s="1158"/>
      <c r="MC66" s="1158"/>
      <c r="MD66" s="1158"/>
      <c r="ME66" s="1158"/>
      <c r="MF66" s="1158"/>
      <c r="MG66" s="1158"/>
      <c r="MH66" s="1158"/>
      <c r="MI66" s="1158"/>
      <c r="MJ66" s="1158"/>
      <c r="MK66" s="1158"/>
      <c r="ML66" s="1158"/>
      <c r="MM66" s="1158"/>
      <c r="MN66" s="1158"/>
      <c r="MO66" s="1158"/>
      <c r="MP66" s="1158"/>
      <c r="MQ66" s="1158"/>
      <c r="MR66" s="1158"/>
      <c r="MS66" s="1158"/>
      <c r="MT66" s="1158"/>
      <c r="MU66" s="1158"/>
      <c r="MV66" s="1158"/>
      <c r="MW66" s="1158"/>
      <c r="MX66" s="1158"/>
      <c r="MY66" s="1158"/>
      <c r="MZ66" s="1158"/>
      <c r="NA66" s="1158"/>
      <c r="NB66" s="1158"/>
      <c r="NC66" s="1158"/>
      <c r="ND66" s="1158"/>
      <c r="NE66" s="1158"/>
      <c r="NF66" s="1158"/>
      <c r="NG66" s="1158"/>
      <c r="NH66" s="1158"/>
      <c r="NI66" s="1158"/>
      <c r="NJ66" s="1158"/>
      <c r="NK66" s="1158"/>
      <c r="NL66" s="1158"/>
      <c r="NM66" s="1158"/>
      <c r="NN66" s="1158"/>
      <c r="NO66" s="1158"/>
      <c r="NP66" s="1158"/>
      <c r="NQ66" s="1158"/>
      <c r="NR66" s="1158"/>
      <c r="NS66" s="1158"/>
      <c r="NT66" s="1158"/>
      <c r="NU66" s="1158"/>
      <c r="NV66" s="1158"/>
      <c r="NW66" s="1158"/>
      <c r="NX66" s="1158"/>
      <c r="NY66" s="1158"/>
      <c r="NZ66" s="1158"/>
      <c r="OA66" s="1158"/>
      <c r="OB66" s="1158"/>
      <c r="OC66" s="1158"/>
      <c r="OD66" s="1158"/>
      <c r="OE66" s="1158"/>
      <c r="OF66" s="1158"/>
      <c r="OG66" s="1158"/>
      <c r="OH66" s="1158"/>
      <c r="OI66" s="1158"/>
      <c r="OJ66" s="1158"/>
      <c r="OK66" s="1158"/>
      <c r="OL66" s="1158"/>
      <c r="OM66" s="1158"/>
      <c r="ON66" s="1158"/>
      <c r="OO66" s="1158"/>
      <c r="OP66" s="1158"/>
      <c r="OQ66" s="1158"/>
      <c r="OR66" s="1158"/>
      <c r="OS66" s="1158"/>
      <c r="OT66" s="1158"/>
      <c r="OU66" s="1158"/>
      <c r="OV66" s="1158"/>
      <c r="OW66" s="1158"/>
      <c r="OX66" s="1158"/>
      <c r="OY66" s="1158"/>
      <c r="OZ66" s="1158"/>
      <c r="PA66" s="1158"/>
      <c r="PB66" s="1158"/>
      <c r="PC66" s="1158"/>
      <c r="PD66" s="1158"/>
      <c r="PE66" s="1158"/>
      <c r="PF66" s="1158"/>
      <c r="PG66" s="1158"/>
      <c r="PH66" s="1158"/>
      <c r="PI66" s="1158"/>
      <c r="PJ66" s="1158"/>
      <c r="PK66" s="1158"/>
    </row>
    <row r="67" spans="1:427" s="1150" customFormat="1" ht="15" customHeight="1" x14ac:dyDescent="0.35">
      <c r="A67" s="1182" t="s">
        <v>3227</v>
      </c>
      <c r="B67" s="1182">
        <f t="shared" ref="B67:B130" ca="1" si="6">RANDBETWEEN(1000,9999)</f>
        <v>9383</v>
      </c>
      <c r="C67" s="1182" t="s">
        <v>3380</v>
      </c>
      <c r="D67" s="1182" t="s">
        <v>3381</v>
      </c>
      <c r="E67" s="1151">
        <v>2016</v>
      </c>
      <c r="F67" s="1183">
        <f t="shared" ref="F67:F130" ca="1" si="7">RANDBETWEEN(7,244)</f>
        <v>118</v>
      </c>
      <c r="G67" s="1149">
        <f t="shared" ref="G67:G130" ca="1" si="8">RANDBETWEEN(1000,10000)</f>
        <v>6941</v>
      </c>
      <c r="H67" s="1148">
        <v>61.5</v>
      </c>
      <c r="I67" s="1152">
        <f>Einstellungen!$E$11</f>
        <v>365</v>
      </c>
      <c r="J67" s="1152" t="s">
        <v>11</v>
      </c>
      <c r="K67" s="1152" t="s">
        <v>578</v>
      </c>
      <c r="L67" s="1152" t="s">
        <v>578</v>
      </c>
      <c r="M67" s="1152" t="s">
        <v>578</v>
      </c>
      <c r="N67" s="1152" t="s">
        <v>578</v>
      </c>
      <c r="O67" s="1152" t="s">
        <v>578</v>
      </c>
      <c r="P67" s="1152" t="s">
        <v>578</v>
      </c>
      <c r="Q67" s="1152" t="s">
        <v>578</v>
      </c>
      <c r="R67" s="1152" t="s">
        <v>578</v>
      </c>
      <c r="S67" s="1152" t="s">
        <v>578</v>
      </c>
      <c r="T67" s="1152" t="s">
        <v>578</v>
      </c>
      <c r="U67" s="1152" t="s">
        <v>578</v>
      </c>
      <c r="V67" s="1152" t="s">
        <v>700</v>
      </c>
      <c r="W67" s="1152" t="str">
        <f t="shared" ref="W67:W130" si="9">LEFT(A67,45)&amp;"  - "&amp;C67</f>
        <v>Heim 66  - Musterort</v>
      </c>
      <c r="X67" s="1148">
        <v>61.5</v>
      </c>
      <c r="AM67" s="1158"/>
      <c r="AN67" s="1158"/>
      <c r="AO67" s="1158"/>
      <c r="AP67" s="1158"/>
      <c r="AQ67" s="1158"/>
      <c r="AR67" s="1158"/>
      <c r="AS67" s="1158"/>
      <c r="AT67" s="1158"/>
      <c r="AU67" s="1158"/>
      <c r="AV67" s="1158"/>
      <c r="AW67" s="1158"/>
      <c r="AX67" s="1155">
        <v>32</v>
      </c>
      <c r="AY67" s="1158"/>
      <c r="AZ67" s="1156">
        <f t="shared" ref="AZ67:AZ130" ca="1" si="10">AX67-F67</f>
        <v>-86</v>
      </c>
      <c r="BA67" s="1158"/>
      <c r="BB67" s="1158"/>
      <c r="BC67" s="1158"/>
      <c r="BD67" s="1158"/>
      <c r="BE67" s="1158"/>
      <c r="BF67" s="1158"/>
      <c r="BG67" s="1158"/>
      <c r="BH67" s="1158"/>
      <c r="BI67" s="1158"/>
      <c r="BJ67" s="1158"/>
      <c r="BK67" s="1158"/>
      <c r="BL67" s="1158"/>
      <c r="BM67" s="1158"/>
      <c r="BN67" s="1158"/>
      <c r="BO67" s="1158"/>
      <c r="BP67" s="1158"/>
      <c r="BQ67" s="1158"/>
      <c r="BR67" s="1158"/>
      <c r="BS67" s="1158"/>
      <c r="BT67" s="1158"/>
      <c r="BU67" s="1158"/>
      <c r="BV67" s="1158"/>
      <c r="BW67" s="1158"/>
      <c r="BX67" s="1158"/>
      <c r="BY67" s="1158"/>
      <c r="BZ67" s="1158"/>
      <c r="CA67" s="1158"/>
      <c r="CB67" s="1158"/>
      <c r="CC67" s="1158"/>
      <c r="CD67" s="1158"/>
      <c r="CE67" s="1158"/>
      <c r="CF67" s="1158"/>
      <c r="CG67" s="1158"/>
      <c r="CH67" s="1158"/>
      <c r="CI67" s="1158"/>
      <c r="CJ67" s="1158"/>
      <c r="CK67" s="1158"/>
      <c r="CL67" s="1158"/>
      <c r="CM67" s="1158"/>
      <c r="CN67" s="1158"/>
      <c r="CO67" s="1158"/>
      <c r="CP67" s="1158"/>
      <c r="CQ67" s="1158"/>
      <c r="CR67" s="1158"/>
      <c r="CS67" s="1158"/>
      <c r="CT67" s="1158"/>
      <c r="CU67" s="1158"/>
      <c r="CV67" s="1158"/>
      <c r="CW67" s="1158"/>
      <c r="CX67" s="1158"/>
      <c r="CY67" s="1158"/>
      <c r="CZ67" s="1158"/>
      <c r="DA67" s="1158"/>
      <c r="DB67" s="1158"/>
      <c r="DC67" s="1158"/>
      <c r="DD67" s="1158"/>
      <c r="DE67" s="1158"/>
      <c r="DF67" s="1158"/>
      <c r="DG67" s="1158"/>
      <c r="DH67" s="1158"/>
      <c r="DI67" s="1158"/>
      <c r="DJ67" s="1158"/>
      <c r="DK67" s="1158"/>
      <c r="DL67" s="1158"/>
      <c r="DM67" s="1158"/>
      <c r="DN67" s="1158"/>
      <c r="DO67" s="1158"/>
      <c r="DP67" s="1158"/>
      <c r="DQ67" s="1158"/>
      <c r="DR67" s="1158"/>
      <c r="DS67" s="1158"/>
      <c r="DT67" s="1158"/>
      <c r="DU67" s="1158"/>
      <c r="DV67" s="1158"/>
      <c r="DW67" s="1158"/>
      <c r="DX67" s="1158"/>
      <c r="DY67" s="1158"/>
      <c r="DZ67" s="1158"/>
      <c r="EA67" s="1158"/>
      <c r="EB67" s="1158"/>
      <c r="EC67" s="1158"/>
      <c r="ED67" s="1158"/>
      <c r="EE67" s="1158"/>
      <c r="EF67" s="1158"/>
      <c r="EG67" s="1158"/>
      <c r="EH67" s="1158"/>
      <c r="EI67" s="1158"/>
      <c r="EJ67" s="1158"/>
      <c r="EK67" s="1158"/>
      <c r="EL67" s="1158"/>
      <c r="EM67" s="1158"/>
      <c r="EN67" s="1158"/>
      <c r="EO67" s="1158"/>
      <c r="EP67" s="1158"/>
      <c r="EQ67" s="1158"/>
      <c r="ER67" s="1158"/>
      <c r="ES67" s="1158"/>
      <c r="ET67" s="1158"/>
      <c r="EU67" s="1158"/>
      <c r="EV67" s="1158"/>
      <c r="EW67" s="1158"/>
      <c r="EX67" s="1158"/>
      <c r="EY67" s="1158"/>
      <c r="EZ67" s="1158"/>
      <c r="FA67" s="1158"/>
      <c r="FB67" s="1158"/>
      <c r="FC67" s="1158"/>
      <c r="FD67" s="1158"/>
      <c r="FE67" s="1158"/>
      <c r="FF67" s="1158"/>
      <c r="FG67" s="1158"/>
      <c r="FH67" s="1158"/>
      <c r="FI67" s="1158"/>
      <c r="FJ67" s="1158"/>
      <c r="FK67" s="1158"/>
      <c r="FL67" s="1158"/>
      <c r="FM67" s="1158"/>
      <c r="FN67" s="1158"/>
      <c r="FO67" s="1158"/>
      <c r="FP67" s="1158"/>
      <c r="FQ67" s="1158"/>
      <c r="FR67" s="1158"/>
      <c r="FS67" s="1158"/>
      <c r="FT67" s="1158"/>
      <c r="FU67" s="1158"/>
      <c r="FV67" s="1158"/>
      <c r="FW67" s="1158"/>
      <c r="FX67" s="1158"/>
      <c r="FY67" s="1158"/>
      <c r="FZ67" s="1158"/>
      <c r="GA67" s="1158"/>
      <c r="GB67" s="1158"/>
      <c r="GC67" s="1158"/>
      <c r="GD67" s="1158"/>
      <c r="GE67" s="1158"/>
      <c r="GF67" s="1158"/>
      <c r="GG67" s="1158"/>
      <c r="GH67" s="1158"/>
      <c r="GI67" s="1158"/>
      <c r="GJ67" s="1158"/>
      <c r="GK67" s="1158"/>
      <c r="GL67" s="1158"/>
      <c r="GM67" s="1158"/>
      <c r="GN67" s="1158"/>
      <c r="GO67" s="1158"/>
      <c r="GP67" s="1158"/>
      <c r="GQ67" s="1158"/>
      <c r="GR67" s="1158"/>
      <c r="GS67" s="1158"/>
      <c r="GT67" s="1158"/>
      <c r="GU67" s="1158"/>
      <c r="GV67" s="1158"/>
      <c r="GW67" s="1158"/>
      <c r="GX67" s="1158"/>
      <c r="GY67" s="1158"/>
      <c r="GZ67" s="1158"/>
      <c r="HA67" s="1158"/>
      <c r="HB67" s="1158"/>
      <c r="HC67" s="1158"/>
      <c r="HD67" s="1158"/>
      <c r="HE67" s="1158"/>
      <c r="HF67" s="1158"/>
      <c r="HG67" s="1158"/>
      <c r="HH67" s="1158"/>
      <c r="HI67" s="1158"/>
      <c r="HJ67" s="1158"/>
      <c r="HK67" s="1158"/>
      <c r="HL67" s="1158"/>
      <c r="HM67" s="1158"/>
      <c r="HN67" s="1158"/>
      <c r="HO67" s="1158"/>
      <c r="HP67" s="1158"/>
      <c r="HQ67" s="1158"/>
      <c r="HR67" s="1158"/>
      <c r="HS67" s="1158"/>
      <c r="HT67" s="1158"/>
      <c r="HU67" s="1158"/>
      <c r="HV67" s="1158"/>
      <c r="HW67" s="1158"/>
      <c r="HX67" s="1158"/>
      <c r="HY67" s="1158"/>
      <c r="HZ67" s="1158"/>
      <c r="IA67" s="1158"/>
      <c r="IB67" s="1158"/>
      <c r="IC67" s="1158"/>
      <c r="ID67" s="1158"/>
      <c r="IE67" s="1158"/>
      <c r="IF67" s="1158"/>
      <c r="IG67" s="1158"/>
      <c r="IH67" s="1158"/>
      <c r="II67" s="1158"/>
      <c r="IJ67" s="1158"/>
      <c r="IK67" s="1158"/>
      <c r="IL67" s="1158"/>
      <c r="IM67" s="1158"/>
      <c r="IN67" s="1158"/>
      <c r="IO67" s="1158"/>
      <c r="IP67" s="1158"/>
      <c r="IQ67" s="1158"/>
      <c r="IR67" s="1158"/>
      <c r="IS67" s="1158"/>
      <c r="IT67" s="1158"/>
      <c r="IU67" s="1158"/>
      <c r="IV67" s="1158"/>
      <c r="IW67" s="1158"/>
      <c r="IX67" s="1158"/>
      <c r="IY67" s="1158"/>
      <c r="IZ67" s="1158"/>
      <c r="JA67" s="1158"/>
      <c r="JB67" s="1158"/>
      <c r="JC67" s="1158"/>
      <c r="JD67" s="1158"/>
      <c r="JE67" s="1158"/>
      <c r="JF67" s="1158"/>
      <c r="JG67" s="1158"/>
      <c r="JH67" s="1158"/>
      <c r="JI67" s="1158"/>
      <c r="JJ67" s="1158"/>
      <c r="JK67" s="1158"/>
      <c r="JL67" s="1158"/>
      <c r="JM67" s="1158"/>
      <c r="JN67" s="1158"/>
      <c r="JO67" s="1158"/>
      <c r="JP67" s="1158"/>
      <c r="JQ67" s="1158"/>
      <c r="JR67" s="1158"/>
      <c r="JS67" s="1158"/>
      <c r="JT67" s="1158"/>
      <c r="JU67" s="1158"/>
      <c r="JV67" s="1158"/>
      <c r="JW67" s="1158"/>
      <c r="JX67" s="1158"/>
      <c r="JY67" s="1158"/>
      <c r="JZ67" s="1158"/>
      <c r="KA67" s="1158"/>
      <c r="KB67" s="1158"/>
      <c r="KC67" s="1158"/>
      <c r="KD67" s="1158"/>
      <c r="KE67" s="1158"/>
      <c r="KF67" s="1158"/>
      <c r="KG67" s="1158"/>
      <c r="KH67" s="1158"/>
      <c r="KI67" s="1158"/>
      <c r="KJ67" s="1158"/>
      <c r="KK67" s="1158"/>
      <c r="KL67" s="1158"/>
      <c r="KM67" s="1158"/>
      <c r="KN67" s="1158"/>
      <c r="KO67" s="1158"/>
      <c r="KP67" s="1158"/>
      <c r="KQ67" s="1158"/>
      <c r="KR67" s="1158"/>
      <c r="KS67" s="1158"/>
      <c r="KT67" s="1158"/>
      <c r="KU67" s="1158"/>
      <c r="KV67" s="1158"/>
      <c r="KW67" s="1158"/>
      <c r="KX67" s="1158"/>
      <c r="KY67" s="1158"/>
      <c r="KZ67" s="1158"/>
      <c r="LA67" s="1158"/>
      <c r="LB67" s="1158"/>
      <c r="LC67" s="1158"/>
      <c r="LD67" s="1158"/>
      <c r="LE67" s="1158"/>
      <c r="LF67" s="1158"/>
      <c r="LG67" s="1158"/>
      <c r="LH67" s="1158"/>
      <c r="LI67" s="1158"/>
      <c r="LJ67" s="1158"/>
      <c r="LK67" s="1158"/>
      <c r="LL67" s="1158"/>
      <c r="LM67" s="1158"/>
      <c r="LN67" s="1158"/>
      <c r="LO67" s="1158"/>
      <c r="LP67" s="1158"/>
      <c r="LQ67" s="1158"/>
      <c r="LR67" s="1158"/>
      <c r="LS67" s="1158"/>
      <c r="LT67" s="1158"/>
      <c r="LU67" s="1158"/>
      <c r="LV67" s="1158"/>
      <c r="LW67" s="1158"/>
      <c r="LX67" s="1158"/>
      <c r="LY67" s="1158"/>
      <c r="LZ67" s="1158"/>
      <c r="MA67" s="1158"/>
      <c r="MB67" s="1158"/>
      <c r="MC67" s="1158"/>
      <c r="MD67" s="1158"/>
      <c r="ME67" s="1158"/>
      <c r="MF67" s="1158"/>
      <c r="MG67" s="1158"/>
      <c r="MH67" s="1158"/>
      <c r="MI67" s="1158"/>
      <c r="MJ67" s="1158"/>
      <c r="MK67" s="1158"/>
      <c r="ML67" s="1158"/>
      <c r="MM67" s="1158"/>
      <c r="MN67" s="1158"/>
      <c r="MO67" s="1158"/>
      <c r="MP67" s="1158"/>
      <c r="MQ67" s="1158"/>
      <c r="MR67" s="1158"/>
      <c r="MS67" s="1158"/>
      <c r="MT67" s="1158"/>
      <c r="MU67" s="1158"/>
      <c r="MV67" s="1158"/>
      <c r="MW67" s="1158"/>
      <c r="MX67" s="1158"/>
      <c r="MY67" s="1158"/>
      <c r="MZ67" s="1158"/>
      <c r="NA67" s="1158"/>
      <c r="NB67" s="1158"/>
      <c r="NC67" s="1158"/>
      <c r="ND67" s="1158"/>
      <c r="NE67" s="1158"/>
      <c r="NF67" s="1158"/>
      <c r="NG67" s="1158"/>
      <c r="NH67" s="1158"/>
      <c r="NI67" s="1158"/>
      <c r="NJ67" s="1158"/>
      <c r="NK67" s="1158"/>
      <c r="NL67" s="1158"/>
      <c r="NM67" s="1158"/>
      <c r="NN67" s="1158"/>
      <c r="NO67" s="1158"/>
      <c r="NP67" s="1158"/>
      <c r="NQ67" s="1158"/>
      <c r="NR67" s="1158"/>
      <c r="NS67" s="1158"/>
      <c r="NT67" s="1158"/>
      <c r="NU67" s="1158"/>
      <c r="NV67" s="1158"/>
      <c r="NW67" s="1158"/>
      <c r="NX67" s="1158"/>
      <c r="NY67" s="1158"/>
      <c r="NZ67" s="1158"/>
      <c r="OA67" s="1158"/>
      <c r="OB67" s="1158"/>
      <c r="OC67" s="1158"/>
      <c r="OD67" s="1158"/>
      <c r="OE67" s="1158"/>
      <c r="OF67" s="1158"/>
      <c r="OG67" s="1158"/>
      <c r="OH67" s="1158"/>
      <c r="OI67" s="1158"/>
      <c r="OJ67" s="1158"/>
      <c r="OK67" s="1158"/>
      <c r="OL67" s="1158"/>
      <c r="OM67" s="1158"/>
      <c r="ON67" s="1158"/>
      <c r="OO67" s="1158"/>
      <c r="OP67" s="1158"/>
      <c r="OQ67" s="1158"/>
      <c r="OR67" s="1158"/>
      <c r="OS67" s="1158"/>
      <c r="OT67" s="1158"/>
      <c r="OU67" s="1158"/>
      <c r="OV67" s="1158"/>
      <c r="OW67" s="1158"/>
      <c r="OX67" s="1158"/>
      <c r="OY67" s="1158"/>
      <c r="OZ67" s="1158"/>
      <c r="PA67" s="1158"/>
      <c r="PB67" s="1158"/>
      <c r="PC67" s="1158"/>
      <c r="PD67" s="1158"/>
      <c r="PE67" s="1158"/>
      <c r="PF67" s="1158"/>
      <c r="PG67" s="1158"/>
      <c r="PH67" s="1158"/>
      <c r="PI67" s="1158"/>
      <c r="PJ67" s="1158"/>
      <c r="PK67" s="1158"/>
    </row>
    <row r="68" spans="1:427" s="1150" customFormat="1" ht="15" customHeight="1" x14ac:dyDescent="0.35">
      <c r="A68" s="1182" t="s">
        <v>3228</v>
      </c>
      <c r="B68" s="1182">
        <f t="shared" ca="1" si="6"/>
        <v>4452</v>
      </c>
      <c r="C68" s="1182" t="s">
        <v>3380</v>
      </c>
      <c r="D68" s="1182" t="s">
        <v>3381</v>
      </c>
      <c r="E68" s="1151">
        <v>2016</v>
      </c>
      <c r="F68" s="1183">
        <f t="shared" ca="1" si="7"/>
        <v>79</v>
      </c>
      <c r="G68" s="1149">
        <f t="shared" ca="1" si="8"/>
        <v>3918</v>
      </c>
      <c r="H68" s="1148">
        <v>60.5</v>
      </c>
      <c r="I68" s="1152">
        <f>Einstellungen!$E$11</f>
        <v>365</v>
      </c>
      <c r="J68" s="1152" t="s">
        <v>11</v>
      </c>
      <c r="K68" s="1152" t="s">
        <v>578</v>
      </c>
      <c r="L68" s="1152" t="s">
        <v>578</v>
      </c>
      <c r="M68" s="1152" t="s">
        <v>578</v>
      </c>
      <c r="N68" s="1152" t="s">
        <v>578</v>
      </c>
      <c r="O68" s="1152" t="s">
        <v>578</v>
      </c>
      <c r="P68" s="1152" t="s">
        <v>578</v>
      </c>
      <c r="Q68" s="1152" t="s">
        <v>578</v>
      </c>
      <c r="R68" s="1152" t="s">
        <v>578</v>
      </c>
      <c r="S68" s="1152" t="s">
        <v>578</v>
      </c>
      <c r="T68" s="1152" t="s">
        <v>578</v>
      </c>
      <c r="U68" s="1152" t="s">
        <v>578</v>
      </c>
      <c r="V68" s="1152" t="s">
        <v>700</v>
      </c>
      <c r="W68" s="1152" t="str">
        <f t="shared" si="9"/>
        <v>Heim 67  - Musterort</v>
      </c>
      <c r="X68" s="1148">
        <v>60.5</v>
      </c>
      <c r="AM68" s="1158"/>
      <c r="AN68" s="1158"/>
      <c r="AO68" s="1158"/>
      <c r="AP68" s="1158"/>
      <c r="AQ68" s="1158"/>
      <c r="AR68" s="1158"/>
      <c r="AS68" s="1158"/>
      <c r="AT68" s="1158"/>
      <c r="AU68" s="1158"/>
      <c r="AV68" s="1158"/>
      <c r="AW68" s="1158"/>
      <c r="AX68" s="1155">
        <v>38</v>
      </c>
      <c r="AY68" s="1158"/>
      <c r="AZ68" s="1156">
        <f t="shared" ca="1" si="10"/>
        <v>-41</v>
      </c>
      <c r="BA68" s="1158"/>
      <c r="BB68" s="1158"/>
      <c r="BC68" s="1158"/>
      <c r="BD68" s="1158"/>
      <c r="BE68" s="1158"/>
      <c r="BF68" s="1158"/>
      <c r="BG68" s="1158"/>
      <c r="BH68" s="1158"/>
      <c r="BI68" s="1158"/>
      <c r="BJ68" s="1158"/>
      <c r="BK68" s="1158"/>
      <c r="BL68" s="1158"/>
      <c r="BM68" s="1158"/>
      <c r="BN68" s="1158"/>
      <c r="BO68" s="1158"/>
      <c r="BP68" s="1158"/>
      <c r="BQ68" s="1158"/>
      <c r="BR68" s="1158"/>
      <c r="BS68" s="1158"/>
      <c r="BT68" s="1158"/>
      <c r="BU68" s="1158"/>
      <c r="BV68" s="1158"/>
      <c r="BW68" s="1158"/>
      <c r="BX68" s="1158"/>
      <c r="BY68" s="1158"/>
      <c r="BZ68" s="1158"/>
      <c r="CA68" s="1158"/>
      <c r="CB68" s="1158"/>
      <c r="CC68" s="1158"/>
      <c r="CD68" s="1158"/>
      <c r="CE68" s="1158"/>
      <c r="CF68" s="1158"/>
      <c r="CG68" s="1158"/>
      <c r="CH68" s="1158"/>
      <c r="CI68" s="1158"/>
      <c r="CJ68" s="1158"/>
      <c r="CK68" s="1158"/>
      <c r="CL68" s="1158"/>
      <c r="CM68" s="1158"/>
      <c r="CN68" s="1158"/>
      <c r="CO68" s="1158"/>
      <c r="CP68" s="1158"/>
      <c r="CQ68" s="1158"/>
      <c r="CR68" s="1158"/>
      <c r="CS68" s="1158"/>
      <c r="CT68" s="1158"/>
      <c r="CU68" s="1158"/>
      <c r="CV68" s="1158"/>
      <c r="CW68" s="1158"/>
      <c r="CX68" s="1158"/>
      <c r="CY68" s="1158"/>
      <c r="CZ68" s="1158"/>
      <c r="DA68" s="1158"/>
      <c r="DB68" s="1158"/>
      <c r="DC68" s="1158"/>
      <c r="DD68" s="1158"/>
      <c r="DE68" s="1158"/>
      <c r="DF68" s="1158"/>
      <c r="DG68" s="1158"/>
      <c r="DH68" s="1158"/>
      <c r="DI68" s="1158"/>
      <c r="DJ68" s="1158"/>
      <c r="DK68" s="1158"/>
      <c r="DL68" s="1158"/>
      <c r="DM68" s="1158"/>
      <c r="DN68" s="1158"/>
      <c r="DO68" s="1158"/>
      <c r="DP68" s="1158"/>
      <c r="DQ68" s="1158"/>
      <c r="DR68" s="1158"/>
      <c r="DS68" s="1158"/>
      <c r="DT68" s="1158"/>
      <c r="DU68" s="1158"/>
      <c r="DV68" s="1158"/>
      <c r="DW68" s="1158"/>
      <c r="DX68" s="1158"/>
      <c r="DY68" s="1158"/>
      <c r="DZ68" s="1158"/>
      <c r="EA68" s="1158"/>
      <c r="EB68" s="1158"/>
      <c r="EC68" s="1158"/>
      <c r="ED68" s="1158"/>
      <c r="EE68" s="1158"/>
      <c r="EF68" s="1158"/>
      <c r="EG68" s="1158"/>
      <c r="EH68" s="1158"/>
      <c r="EI68" s="1158"/>
      <c r="EJ68" s="1158"/>
      <c r="EK68" s="1158"/>
      <c r="EL68" s="1158"/>
      <c r="EM68" s="1158"/>
      <c r="EN68" s="1158"/>
      <c r="EO68" s="1158"/>
      <c r="EP68" s="1158"/>
      <c r="EQ68" s="1158"/>
      <c r="ER68" s="1158"/>
      <c r="ES68" s="1158"/>
      <c r="ET68" s="1158"/>
      <c r="EU68" s="1158"/>
      <c r="EV68" s="1158"/>
      <c r="EW68" s="1158"/>
      <c r="EX68" s="1158"/>
      <c r="EY68" s="1158"/>
      <c r="EZ68" s="1158"/>
      <c r="FA68" s="1158"/>
      <c r="FB68" s="1158"/>
      <c r="FC68" s="1158"/>
      <c r="FD68" s="1158"/>
      <c r="FE68" s="1158"/>
      <c r="FF68" s="1158"/>
      <c r="FG68" s="1158"/>
      <c r="FH68" s="1158"/>
      <c r="FI68" s="1158"/>
      <c r="FJ68" s="1158"/>
      <c r="FK68" s="1158"/>
      <c r="FL68" s="1158"/>
      <c r="FM68" s="1158"/>
      <c r="FN68" s="1158"/>
      <c r="FO68" s="1158"/>
      <c r="FP68" s="1158"/>
      <c r="FQ68" s="1158"/>
      <c r="FR68" s="1158"/>
      <c r="FS68" s="1158"/>
      <c r="FT68" s="1158"/>
      <c r="FU68" s="1158"/>
      <c r="FV68" s="1158"/>
      <c r="FW68" s="1158"/>
      <c r="FX68" s="1158"/>
      <c r="FY68" s="1158"/>
      <c r="FZ68" s="1158"/>
      <c r="GA68" s="1158"/>
      <c r="GB68" s="1158"/>
      <c r="GC68" s="1158"/>
      <c r="GD68" s="1158"/>
      <c r="GE68" s="1158"/>
      <c r="GF68" s="1158"/>
      <c r="GG68" s="1158"/>
      <c r="GH68" s="1158"/>
      <c r="GI68" s="1158"/>
      <c r="GJ68" s="1158"/>
      <c r="GK68" s="1158"/>
      <c r="GL68" s="1158"/>
      <c r="GM68" s="1158"/>
      <c r="GN68" s="1158"/>
      <c r="GO68" s="1158"/>
      <c r="GP68" s="1158"/>
      <c r="GQ68" s="1158"/>
      <c r="GR68" s="1158"/>
      <c r="GS68" s="1158"/>
      <c r="GT68" s="1158"/>
      <c r="GU68" s="1158"/>
      <c r="GV68" s="1158"/>
      <c r="GW68" s="1158"/>
      <c r="GX68" s="1158"/>
      <c r="GY68" s="1158"/>
      <c r="GZ68" s="1158"/>
      <c r="HA68" s="1158"/>
      <c r="HB68" s="1158"/>
      <c r="HC68" s="1158"/>
      <c r="HD68" s="1158"/>
      <c r="HE68" s="1158"/>
      <c r="HF68" s="1158"/>
      <c r="HG68" s="1158"/>
      <c r="HH68" s="1158"/>
      <c r="HI68" s="1158"/>
      <c r="HJ68" s="1158"/>
      <c r="HK68" s="1158"/>
      <c r="HL68" s="1158"/>
      <c r="HM68" s="1158"/>
      <c r="HN68" s="1158"/>
      <c r="HO68" s="1158"/>
      <c r="HP68" s="1158"/>
      <c r="HQ68" s="1158"/>
      <c r="HR68" s="1158"/>
      <c r="HS68" s="1158"/>
      <c r="HT68" s="1158"/>
      <c r="HU68" s="1158"/>
      <c r="HV68" s="1158"/>
      <c r="HW68" s="1158"/>
      <c r="HX68" s="1158"/>
      <c r="HY68" s="1158"/>
      <c r="HZ68" s="1158"/>
      <c r="IA68" s="1158"/>
      <c r="IB68" s="1158"/>
      <c r="IC68" s="1158"/>
      <c r="ID68" s="1158"/>
      <c r="IE68" s="1158"/>
      <c r="IF68" s="1158"/>
      <c r="IG68" s="1158"/>
      <c r="IH68" s="1158"/>
      <c r="II68" s="1158"/>
      <c r="IJ68" s="1158"/>
      <c r="IK68" s="1158"/>
      <c r="IL68" s="1158"/>
      <c r="IM68" s="1158"/>
      <c r="IN68" s="1158"/>
      <c r="IO68" s="1158"/>
      <c r="IP68" s="1158"/>
      <c r="IQ68" s="1158"/>
      <c r="IR68" s="1158"/>
      <c r="IS68" s="1158"/>
      <c r="IT68" s="1158"/>
      <c r="IU68" s="1158"/>
      <c r="IV68" s="1158"/>
      <c r="IW68" s="1158"/>
      <c r="IX68" s="1158"/>
      <c r="IY68" s="1158"/>
      <c r="IZ68" s="1158"/>
      <c r="JA68" s="1158"/>
      <c r="JB68" s="1158"/>
      <c r="JC68" s="1158"/>
      <c r="JD68" s="1158"/>
      <c r="JE68" s="1158"/>
      <c r="JF68" s="1158"/>
      <c r="JG68" s="1158"/>
      <c r="JH68" s="1158"/>
      <c r="JI68" s="1158"/>
      <c r="JJ68" s="1158"/>
      <c r="JK68" s="1158"/>
      <c r="JL68" s="1158"/>
      <c r="JM68" s="1158"/>
      <c r="JN68" s="1158"/>
      <c r="JO68" s="1158"/>
      <c r="JP68" s="1158"/>
      <c r="JQ68" s="1158"/>
      <c r="JR68" s="1158"/>
      <c r="JS68" s="1158"/>
      <c r="JT68" s="1158"/>
      <c r="JU68" s="1158"/>
      <c r="JV68" s="1158"/>
      <c r="JW68" s="1158"/>
      <c r="JX68" s="1158"/>
      <c r="JY68" s="1158"/>
      <c r="JZ68" s="1158"/>
      <c r="KA68" s="1158"/>
      <c r="KB68" s="1158"/>
      <c r="KC68" s="1158"/>
      <c r="KD68" s="1158"/>
      <c r="KE68" s="1158"/>
      <c r="KF68" s="1158"/>
      <c r="KG68" s="1158"/>
      <c r="KH68" s="1158"/>
      <c r="KI68" s="1158"/>
      <c r="KJ68" s="1158"/>
      <c r="KK68" s="1158"/>
      <c r="KL68" s="1158"/>
      <c r="KM68" s="1158"/>
      <c r="KN68" s="1158"/>
      <c r="KO68" s="1158"/>
      <c r="KP68" s="1158"/>
      <c r="KQ68" s="1158"/>
      <c r="KR68" s="1158"/>
      <c r="KS68" s="1158"/>
      <c r="KT68" s="1158"/>
      <c r="KU68" s="1158"/>
      <c r="KV68" s="1158"/>
      <c r="KW68" s="1158"/>
      <c r="KX68" s="1158"/>
      <c r="KY68" s="1158"/>
      <c r="KZ68" s="1158"/>
      <c r="LA68" s="1158"/>
      <c r="LB68" s="1158"/>
      <c r="LC68" s="1158"/>
      <c r="LD68" s="1158"/>
      <c r="LE68" s="1158"/>
      <c r="LF68" s="1158"/>
      <c r="LG68" s="1158"/>
      <c r="LH68" s="1158"/>
      <c r="LI68" s="1158"/>
      <c r="LJ68" s="1158"/>
      <c r="LK68" s="1158"/>
      <c r="LL68" s="1158"/>
      <c r="LM68" s="1158"/>
      <c r="LN68" s="1158"/>
      <c r="LO68" s="1158"/>
      <c r="LP68" s="1158"/>
      <c r="LQ68" s="1158"/>
      <c r="LR68" s="1158"/>
      <c r="LS68" s="1158"/>
      <c r="LT68" s="1158"/>
      <c r="LU68" s="1158"/>
      <c r="LV68" s="1158"/>
      <c r="LW68" s="1158"/>
      <c r="LX68" s="1158"/>
      <c r="LY68" s="1158"/>
      <c r="LZ68" s="1158"/>
      <c r="MA68" s="1158"/>
      <c r="MB68" s="1158"/>
      <c r="MC68" s="1158"/>
      <c r="MD68" s="1158"/>
      <c r="ME68" s="1158"/>
      <c r="MF68" s="1158"/>
      <c r="MG68" s="1158"/>
      <c r="MH68" s="1158"/>
      <c r="MI68" s="1158"/>
      <c r="MJ68" s="1158"/>
      <c r="MK68" s="1158"/>
      <c r="ML68" s="1158"/>
      <c r="MM68" s="1158"/>
      <c r="MN68" s="1158"/>
      <c r="MO68" s="1158"/>
      <c r="MP68" s="1158"/>
      <c r="MQ68" s="1158"/>
      <c r="MR68" s="1158"/>
      <c r="MS68" s="1158"/>
      <c r="MT68" s="1158"/>
      <c r="MU68" s="1158"/>
      <c r="MV68" s="1158"/>
      <c r="MW68" s="1158"/>
      <c r="MX68" s="1158"/>
      <c r="MY68" s="1158"/>
      <c r="MZ68" s="1158"/>
      <c r="NA68" s="1158"/>
      <c r="NB68" s="1158"/>
      <c r="NC68" s="1158"/>
      <c r="ND68" s="1158"/>
      <c r="NE68" s="1158"/>
      <c r="NF68" s="1158"/>
      <c r="NG68" s="1158"/>
      <c r="NH68" s="1158"/>
      <c r="NI68" s="1158"/>
      <c r="NJ68" s="1158"/>
      <c r="NK68" s="1158"/>
      <c r="NL68" s="1158"/>
      <c r="NM68" s="1158"/>
      <c r="NN68" s="1158"/>
      <c r="NO68" s="1158"/>
      <c r="NP68" s="1158"/>
      <c r="NQ68" s="1158"/>
      <c r="NR68" s="1158"/>
      <c r="NS68" s="1158"/>
      <c r="NT68" s="1158"/>
      <c r="NU68" s="1158"/>
      <c r="NV68" s="1158"/>
      <c r="NW68" s="1158"/>
      <c r="NX68" s="1158"/>
      <c r="NY68" s="1158"/>
      <c r="NZ68" s="1158"/>
      <c r="OA68" s="1158"/>
      <c r="OB68" s="1158"/>
      <c r="OC68" s="1158"/>
      <c r="OD68" s="1158"/>
      <c r="OE68" s="1158"/>
      <c r="OF68" s="1158"/>
      <c r="OG68" s="1158"/>
      <c r="OH68" s="1158"/>
      <c r="OI68" s="1158"/>
      <c r="OJ68" s="1158"/>
      <c r="OK68" s="1158"/>
      <c r="OL68" s="1158"/>
      <c r="OM68" s="1158"/>
      <c r="ON68" s="1158"/>
      <c r="OO68" s="1158"/>
      <c r="OP68" s="1158"/>
      <c r="OQ68" s="1158"/>
      <c r="OR68" s="1158"/>
      <c r="OS68" s="1158"/>
      <c r="OT68" s="1158"/>
      <c r="OU68" s="1158"/>
      <c r="OV68" s="1158"/>
      <c r="OW68" s="1158"/>
      <c r="OX68" s="1158"/>
      <c r="OY68" s="1158"/>
      <c r="OZ68" s="1158"/>
      <c r="PA68" s="1158"/>
      <c r="PB68" s="1158"/>
      <c r="PC68" s="1158"/>
      <c r="PD68" s="1158"/>
      <c r="PE68" s="1158"/>
      <c r="PF68" s="1158"/>
      <c r="PG68" s="1158"/>
      <c r="PH68" s="1158"/>
      <c r="PI68" s="1158"/>
      <c r="PJ68" s="1158"/>
      <c r="PK68" s="1158"/>
    </row>
    <row r="69" spans="1:427" s="1150" customFormat="1" ht="15" customHeight="1" x14ac:dyDescent="0.35">
      <c r="A69" s="1182" t="s">
        <v>3229</v>
      </c>
      <c r="B69" s="1182">
        <f t="shared" ca="1" si="6"/>
        <v>2243</v>
      </c>
      <c r="C69" s="1182" t="s">
        <v>3380</v>
      </c>
      <c r="D69" s="1182" t="s">
        <v>3381</v>
      </c>
      <c r="E69" s="1151">
        <v>2016</v>
      </c>
      <c r="F69" s="1183">
        <f t="shared" ca="1" si="7"/>
        <v>179</v>
      </c>
      <c r="G69" s="1149">
        <f t="shared" ca="1" si="8"/>
        <v>2495</v>
      </c>
      <c r="H69" s="1148">
        <v>61.5</v>
      </c>
      <c r="I69" s="1152">
        <f>Einstellungen!$E$11</f>
        <v>365</v>
      </c>
      <c r="J69" s="1152" t="s">
        <v>11</v>
      </c>
      <c r="K69" s="1152" t="s">
        <v>578</v>
      </c>
      <c r="L69" s="1152" t="s">
        <v>578</v>
      </c>
      <c r="M69" s="1152" t="s">
        <v>578</v>
      </c>
      <c r="N69" s="1152" t="s">
        <v>578</v>
      </c>
      <c r="O69" s="1152" t="s">
        <v>578</v>
      </c>
      <c r="P69" s="1152" t="s">
        <v>578</v>
      </c>
      <c r="Q69" s="1152" t="s">
        <v>578</v>
      </c>
      <c r="R69" s="1152" t="s">
        <v>578</v>
      </c>
      <c r="S69" s="1152" t="s">
        <v>578</v>
      </c>
      <c r="T69" s="1152" t="s">
        <v>578</v>
      </c>
      <c r="U69" s="1152" t="s">
        <v>578</v>
      </c>
      <c r="V69" s="1152" t="s">
        <v>700</v>
      </c>
      <c r="W69" s="1152" t="str">
        <f t="shared" si="9"/>
        <v>Heim 68  - Musterort</v>
      </c>
      <c r="X69" s="1148">
        <v>61.5</v>
      </c>
      <c r="AM69" s="1158"/>
      <c r="AN69" s="1158"/>
      <c r="AO69" s="1158"/>
      <c r="AP69" s="1158"/>
      <c r="AQ69" s="1158"/>
      <c r="AR69" s="1158"/>
      <c r="AS69" s="1158"/>
      <c r="AT69" s="1158"/>
      <c r="AU69" s="1158"/>
      <c r="AV69" s="1158"/>
      <c r="AW69" s="1158"/>
      <c r="AX69" s="1155">
        <v>52</v>
      </c>
      <c r="AY69" s="1158"/>
      <c r="AZ69" s="1156">
        <f t="shared" ca="1" si="10"/>
        <v>-127</v>
      </c>
      <c r="BA69" s="1158"/>
      <c r="BB69" s="1158"/>
      <c r="BC69" s="1158"/>
      <c r="BD69" s="1158"/>
      <c r="BE69" s="1158"/>
      <c r="BF69" s="1158"/>
      <c r="BG69" s="1158"/>
      <c r="BH69" s="1158"/>
      <c r="BI69" s="1158"/>
      <c r="BJ69" s="1158"/>
      <c r="BK69" s="1158"/>
      <c r="BL69" s="1158"/>
      <c r="BM69" s="1158"/>
      <c r="BN69" s="1158"/>
      <c r="BO69" s="1158"/>
      <c r="BP69" s="1158"/>
      <c r="BQ69" s="1158"/>
      <c r="BR69" s="1158"/>
      <c r="BS69" s="1158"/>
      <c r="BT69" s="1158"/>
      <c r="BU69" s="1158"/>
      <c r="BV69" s="1158"/>
      <c r="BW69" s="1158"/>
      <c r="BX69" s="1158"/>
      <c r="BY69" s="1158"/>
      <c r="BZ69" s="1158"/>
      <c r="CA69" s="1158"/>
      <c r="CB69" s="1158"/>
      <c r="CC69" s="1158"/>
      <c r="CD69" s="1158"/>
      <c r="CE69" s="1158"/>
      <c r="CF69" s="1158"/>
      <c r="CG69" s="1158"/>
      <c r="CH69" s="1158"/>
      <c r="CI69" s="1158"/>
      <c r="CJ69" s="1158"/>
      <c r="CK69" s="1158"/>
      <c r="CL69" s="1158"/>
      <c r="CM69" s="1158"/>
      <c r="CN69" s="1158"/>
      <c r="CO69" s="1158"/>
      <c r="CP69" s="1158"/>
      <c r="CQ69" s="1158"/>
      <c r="CR69" s="1158"/>
      <c r="CS69" s="1158"/>
      <c r="CT69" s="1158"/>
      <c r="CU69" s="1158"/>
      <c r="CV69" s="1158"/>
      <c r="CW69" s="1158"/>
      <c r="CX69" s="1158"/>
      <c r="CY69" s="1158"/>
      <c r="CZ69" s="1158"/>
      <c r="DA69" s="1158"/>
      <c r="DB69" s="1158"/>
      <c r="DC69" s="1158"/>
      <c r="DD69" s="1158"/>
      <c r="DE69" s="1158"/>
      <c r="DF69" s="1158"/>
      <c r="DG69" s="1158"/>
      <c r="DH69" s="1158"/>
      <c r="DI69" s="1158"/>
      <c r="DJ69" s="1158"/>
      <c r="DK69" s="1158"/>
      <c r="DL69" s="1158"/>
      <c r="DM69" s="1158"/>
      <c r="DN69" s="1158"/>
      <c r="DO69" s="1158"/>
      <c r="DP69" s="1158"/>
      <c r="DQ69" s="1158"/>
      <c r="DR69" s="1158"/>
      <c r="DS69" s="1158"/>
      <c r="DT69" s="1158"/>
      <c r="DU69" s="1158"/>
      <c r="DV69" s="1158"/>
      <c r="DW69" s="1158"/>
      <c r="DX69" s="1158"/>
      <c r="DY69" s="1158"/>
      <c r="DZ69" s="1158"/>
      <c r="EA69" s="1158"/>
      <c r="EB69" s="1158"/>
      <c r="EC69" s="1158"/>
      <c r="ED69" s="1158"/>
      <c r="EE69" s="1158"/>
      <c r="EF69" s="1158"/>
      <c r="EG69" s="1158"/>
      <c r="EH69" s="1158"/>
      <c r="EI69" s="1158"/>
      <c r="EJ69" s="1158"/>
      <c r="EK69" s="1158"/>
      <c r="EL69" s="1158"/>
      <c r="EM69" s="1158"/>
      <c r="EN69" s="1158"/>
      <c r="EO69" s="1158"/>
      <c r="EP69" s="1158"/>
      <c r="EQ69" s="1158"/>
      <c r="ER69" s="1158"/>
      <c r="ES69" s="1158"/>
      <c r="ET69" s="1158"/>
      <c r="EU69" s="1158"/>
      <c r="EV69" s="1158"/>
      <c r="EW69" s="1158"/>
      <c r="EX69" s="1158"/>
      <c r="EY69" s="1158"/>
      <c r="EZ69" s="1158"/>
      <c r="FA69" s="1158"/>
      <c r="FB69" s="1158"/>
      <c r="FC69" s="1158"/>
      <c r="FD69" s="1158"/>
      <c r="FE69" s="1158"/>
      <c r="FF69" s="1158"/>
      <c r="FG69" s="1158"/>
      <c r="FH69" s="1158"/>
      <c r="FI69" s="1158"/>
      <c r="FJ69" s="1158"/>
      <c r="FK69" s="1158"/>
      <c r="FL69" s="1158"/>
      <c r="FM69" s="1158"/>
      <c r="FN69" s="1158"/>
      <c r="FO69" s="1158"/>
      <c r="FP69" s="1158"/>
      <c r="FQ69" s="1158"/>
      <c r="FR69" s="1158"/>
      <c r="FS69" s="1158"/>
      <c r="FT69" s="1158"/>
      <c r="FU69" s="1158"/>
      <c r="FV69" s="1158"/>
      <c r="FW69" s="1158"/>
      <c r="FX69" s="1158"/>
      <c r="FY69" s="1158"/>
      <c r="FZ69" s="1158"/>
      <c r="GA69" s="1158"/>
      <c r="GB69" s="1158"/>
      <c r="GC69" s="1158"/>
      <c r="GD69" s="1158"/>
      <c r="GE69" s="1158"/>
      <c r="GF69" s="1158"/>
      <c r="GG69" s="1158"/>
      <c r="GH69" s="1158"/>
      <c r="GI69" s="1158"/>
      <c r="GJ69" s="1158"/>
      <c r="GK69" s="1158"/>
      <c r="GL69" s="1158"/>
      <c r="GM69" s="1158"/>
      <c r="GN69" s="1158"/>
      <c r="GO69" s="1158"/>
      <c r="GP69" s="1158"/>
      <c r="GQ69" s="1158"/>
      <c r="GR69" s="1158"/>
      <c r="GS69" s="1158"/>
      <c r="GT69" s="1158"/>
      <c r="GU69" s="1158"/>
      <c r="GV69" s="1158"/>
      <c r="GW69" s="1158"/>
      <c r="GX69" s="1158"/>
      <c r="GY69" s="1158"/>
      <c r="GZ69" s="1158"/>
      <c r="HA69" s="1158"/>
      <c r="HB69" s="1158"/>
      <c r="HC69" s="1158"/>
      <c r="HD69" s="1158"/>
      <c r="HE69" s="1158"/>
      <c r="HF69" s="1158"/>
      <c r="HG69" s="1158"/>
      <c r="HH69" s="1158"/>
      <c r="HI69" s="1158"/>
      <c r="HJ69" s="1158"/>
      <c r="HK69" s="1158"/>
      <c r="HL69" s="1158"/>
      <c r="HM69" s="1158"/>
      <c r="HN69" s="1158"/>
      <c r="HO69" s="1158"/>
      <c r="HP69" s="1158"/>
      <c r="HQ69" s="1158"/>
      <c r="HR69" s="1158"/>
      <c r="HS69" s="1158"/>
      <c r="HT69" s="1158"/>
      <c r="HU69" s="1158"/>
      <c r="HV69" s="1158"/>
      <c r="HW69" s="1158"/>
      <c r="HX69" s="1158"/>
      <c r="HY69" s="1158"/>
      <c r="HZ69" s="1158"/>
      <c r="IA69" s="1158"/>
      <c r="IB69" s="1158"/>
      <c r="IC69" s="1158"/>
      <c r="ID69" s="1158"/>
      <c r="IE69" s="1158"/>
      <c r="IF69" s="1158"/>
      <c r="IG69" s="1158"/>
      <c r="IH69" s="1158"/>
      <c r="II69" s="1158"/>
      <c r="IJ69" s="1158"/>
      <c r="IK69" s="1158"/>
      <c r="IL69" s="1158"/>
      <c r="IM69" s="1158"/>
      <c r="IN69" s="1158"/>
      <c r="IO69" s="1158"/>
      <c r="IP69" s="1158"/>
      <c r="IQ69" s="1158"/>
      <c r="IR69" s="1158"/>
      <c r="IS69" s="1158"/>
      <c r="IT69" s="1158"/>
      <c r="IU69" s="1158"/>
      <c r="IV69" s="1158"/>
      <c r="IW69" s="1158"/>
      <c r="IX69" s="1158"/>
      <c r="IY69" s="1158"/>
      <c r="IZ69" s="1158"/>
      <c r="JA69" s="1158"/>
      <c r="JB69" s="1158"/>
      <c r="JC69" s="1158"/>
      <c r="JD69" s="1158"/>
      <c r="JE69" s="1158"/>
      <c r="JF69" s="1158"/>
      <c r="JG69" s="1158"/>
      <c r="JH69" s="1158"/>
      <c r="JI69" s="1158"/>
      <c r="JJ69" s="1158"/>
      <c r="JK69" s="1158"/>
      <c r="JL69" s="1158"/>
      <c r="JM69" s="1158"/>
      <c r="JN69" s="1158"/>
      <c r="JO69" s="1158"/>
      <c r="JP69" s="1158"/>
      <c r="JQ69" s="1158"/>
      <c r="JR69" s="1158"/>
      <c r="JS69" s="1158"/>
      <c r="JT69" s="1158"/>
      <c r="JU69" s="1158"/>
      <c r="JV69" s="1158"/>
      <c r="JW69" s="1158"/>
      <c r="JX69" s="1158"/>
      <c r="JY69" s="1158"/>
      <c r="JZ69" s="1158"/>
      <c r="KA69" s="1158"/>
      <c r="KB69" s="1158"/>
      <c r="KC69" s="1158"/>
      <c r="KD69" s="1158"/>
      <c r="KE69" s="1158"/>
      <c r="KF69" s="1158"/>
      <c r="KG69" s="1158"/>
      <c r="KH69" s="1158"/>
      <c r="KI69" s="1158"/>
      <c r="KJ69" s="1158"/>
      <c r="KK69" s="1158"/>
      <c r="KL69" s="1158"/>
      <c r="KM69" s="1158"/>
      <c r="KN69" s="1158"/>
      <c r="KO69" s="1158"/>
      <c r="KP69" s="1158"/>
      <c r="KQ69" s="1158"/>
      <c r="KR69" s="1158"/>
      <c r="KS69" s="1158"/>
      <c r="KT69" s="1158"/>
      <c r="KU69" s="1158"/>
      <c r="KV69" s="1158"/>
      <c r="KW69" s="1158"/>
      <c r="KX69" s="1158"/>
      <c r="KY69" s="1158"/>
      <c r="KZ69" s="1158"/>
      <c r="LA69" s="1158"/>
      <c r="LB69" s="1158"/>
      <c r="LC69" s="1158"/>
      <c r="LD69" s="1158"/>
      <c r="LE69" s="1158"/>
      <c r="LF69" s="1158"/>
      <c r="LG69" s="1158"/>
      <c r="LH69" s="1158"/>
      <c r="LI69" s="1158"/>
      <c r="LJ69" s="1158"/>
      <c r="LK69" s="1158"/>
      <c r="LL69" s="1158"/>
      <c r="LM69" s="1158"/>
      <c r="LN69" s="1158"/>
      <c r="LO69" s="1158"/>
      <c r="LP69" s="1158"/>
      <c r="LQ69" s="1158"/>
      <c r="LR69" s="1158"/>
      <c r="LS69" s="1158"/>
      <c r="LT69" s="1158"/>
      <c r="LU69" s="1158"/>
      <c r="LV69" s="1158"/>
      <c r="LW69" s="1158"/>
      <c r="LX69" s="1158"/>
      <c r="LY69" s="1158"/>
      <c r="LZ69" s="1158"/>
      <c r="MA69" s="1158"/>
      <c r="MB69" s="1158"/>
      <c r="MC69" s="1158"/>
      <c r="MD69" s="1158"/>
      <c r="ME69" s="1158"/>
      <c r="MF69" s="1158"/>
      <c r="MG69" s="1158"/>
      <c r="MH69" s="1158"/>
      <c r="MI69" s="1158"/>
      <c r="MJ69" s="1158"/>
      <c r="MK69" s="1158"/>
      <c r="ML69" s="1158"/>
      <c r="MM69" s="1158"/>
      <c r="MN69" s="1158"/>
      <c r="MO69" s="1158"/>
      <c r="MP69" s="1158"/>
      <c r="MQ69" s="1158"/>
      <c r="MR69" s="1158"/>
      <c r="MS69" s="1158"/>
      <c r="MT69" s="1158"/>
      <c r="MU69" s="1158"/>
      <c r="MV69" s="1158"/>
      <c r="MW69" s="1158"/>
      <c r="MX69" s="1158"/>
      <c r="MY69" s="1158"/>
      <c r="MZ69" s="1158"/>
      <c r="NA69" s="1158"/>
      <c r="NB69" s="1158"/>
      <c r="NC69" s="1158"/>
      <c r="ND69" s="1158"/>
      <c r="NE69" s="1158"/>
      <c r="NF69" s="1158"/>
      <c r="NG69" s="1158"/>
      <c r="NH69" s="1158"/>
      <c r="NI69" s="1158"/>
      <c r="NJ69" s="1158"/>
      <c r="NK69" s="1158"/>
      <c r="NL69" s="1158"/>
      <c r="NM69" s="1158"/>
      <c r="NN69" s="1158"/>
      <c r="NO69" s="1158"/>
      <c r="NP69" s="1158"/>
      <c r="NQ69" s="1158"/>
      <c r="NR69" s="1158"/>
      <c r="NS69" s="1158"/>
      <c r="NT69" s="1158"/>
      <c r="NU69" s="1158"/>
      <c r="NV69" s="1158"/>
      <c r="NW69" s="1158"/>
      <c r="NX69" s="1158"/>
      <c r="NY69" s="1158"/>
      <c r="NZ69" s="1158"/>
      <c r="OA69" s="1158"/>
      <c r="OB69" s="1158"/>
      <c r="OC69" s="1158"/>
      <c r="OD69" s="1158"/>
      <c r="OE69" s="1158"/>
      <c r="OF69" s="1158"/>
      <c r="OG69" s="1158"/>
      <c r="OH69" s="1158"/>
      <c r="OI69" s="1158"/>
      <c r="OJ69" s="1158"/>
      <c r="OK69" s="1158"/>
      <c r="OL69" s="1158"/>
      <c r="OM69" s="1158"/>
      <c r="ON69" s="1158"/>
      <c r="OO69" s="1158"/>
      <c r="OP69" s="1158"/>
      <c r="OQ69" s="1158"/>
      <c r="OR69" s="1158"/>
      <c r="OS69" s="1158"/>
      <c r="OT69" s="1158"/>
      <c r="OU69" s="1158"/>
      <c r="OV69" s="1158"/>
      <c r="OW69" s="1158"/>
      <c r="OX69" s="1158"/>
      <c r="OY69" s="1158"/>
      <c r="OZ69" s="1158"/>
      <c r="PA69" s="1158"/>
      <c r="PB69" s="1158"/>
      <c r="PC69" s="1158"/>
      <c r="PD69" s="1158"/>
      <c r="PE69" s="1158"/>
      <c r="PF69" s="1158"/>
      <c r="PG69" s="1158"/>
      <c r="PH69" s="1158"/>
      <c r="PI69" s="1158"/>
      <c r="PJ69" s="1158"/>
      <c r="PK69" s="1158"/>
    </row>
    <row r="70" spans="1:427" s="1150" customFormat="1" ht="15" customHeight="1" x14ac:dyDescent="0.35">
      <c r="A70" s="1182" t="s">
        <v>3230</v>
      </c>
      <c r="B70" s="1182">
        <f t="shared" ca="1" si="6"/>
        <v>6481</v>
      </c>
      <c r="C70" s="1182" t="s">
        <v>3380</v>
      </c>
      <c r="D70" s="1182" t="s">
        <v>3381</v>
      </c>
      <c r="E70" s="1151">
        <v>2016</v>
      </c>
      <c r="F70" s="1183">
        <f t="shared" ca="1" si="7"/>
        <v>78</v>
      </c>
      <c r="G70" s="1149">
        <f t="shared" ca="1" si="8"/>
        <v>5013</v>
      </c>
      <c r="H70" s="1148">
        <v>61.5</v>
      </c>
      <c r="I70" s="1152">
        <f>Einstellungen!$E$11</f>
        <v>365</v>
      </c>
      <c r="J70" s="1152" t="s">
        <v>11</v>
      </c>
      <c r="K70" s="1152" t="s">
        <v>578</v>
      </c>
      <c r="L70" s="1152" t="s">
        <v>578</v>
      </c>
      <c r="M70" s="1152" t="s">
        <v>578</v>
      </c>
      <c r="N70" s="1152" t="s">
        <v>578</v>
      </c>
      <c r="O70" s="1152" t="s">
        <v>578</v>
      </c>
      <c r="P70" s="1152" t="s">
        <v>578</v>
      </c>
      <c r="Q70" s="1152" t="s">
        <v>578</v>
      </c>
      <c r="R70" s="1152" t="s">
        <v>578</v>
      </c>
      <c r="S70" s="1152" t="s">
        <v>578</v>
      </c>
      <c r="T70" s="1152" t="s">
        <v>578</v>
      </c>
      <c r="U70" s="1152" t="s">
        <v>578</v>
      </c>
      <c r="V70" s="1152" t="s">
        <v>700</v>
      </c>
      <c r="W70" s="1152" t="str">
        <f t="shared" si="9"/>
        <v>Heim 69  - Musterort</v>
      </c>
      <c r="X70" s="1148">
        <v>61.5</v>
      </c>
      <c r="AM70" s="1158"/>
      <c r="AN70" s="1158"/>
      <c r="AO70" s="1158"/>
      <c r="AP70" s="1158"/>
      <c r="AQ70" s="1158"/>
      <c r="AR70" s="1158"/>
      <c r="AS70" s="1158"/>
      <c r="AT70" s="1158"/>
      <c r="AU70" s="1158"/>
      <c r="AV70" s="1158"/>
      <c r="AW70" s="1158"/>
      <c r="AX70" s="1155">
        <v>41</v>
      </c>
      <c r="AY70" s="1158"/>
      <c r="AZ70" s="1156">
        <f t="shared" ca="1" si="10"/>
        <v>-37</v>
      </c>
      <c r="BA70" s="1158"/>
      <c r="BB70" s="1158"/>
      <c r="BC70" s="1158"/>
      <c r="BD70" s="1158"/>
      <c r="BE70" s="1158"/>
      <c r="BF70" s="1158"/>
      <c r="BG70" s="1158"/>
      <c r="BH70" s="1158"/>
      <c r="BI70" s="1158"/>
      <c r="BJ70" s="1158"/>
      <c r="BK70" s="1158"/>
      <c r="BL70" s="1158"/>
      <c r="BM70" s="1158"/>
      <c r="BN70" s="1158"/>
      <c r="BO70" s="1158"/>
      <c r="BP70" s="1158"/>
      <c r="BQ70" s="1158"/>
      <c r="BR70" s="1158"/>
      <c r="BS70" s="1158"/>
      <c r="BT70" s="1158"/>
      <c r="BU70" s="1158"/>
      <c r="BV70" s="1158"/>
      <c r="BW70" s="1158"/>
      <c r="BX70" s="1158"/>
      <c r="BY70" s="1158"/>
      <c r="BZ70" s="1158"/>
      <c r="CA70" s="1158"/>
      <c r="CB70" s="1158"/>
      <c r="CC70" s="1158"/>
      <c r="CD70" s="1158"/>
      <c r="CE70" s="1158"/>
      <c r="CF70" s="1158"/>
      <c r="CG70" s="1158"/>
      <c r="CH70" s="1158"/>
      <c r="CI70" s="1158"/>
      <c r="CJ70" s="1158"/>
      <c r="CK70" s="1158"/>
      <c r="CL70" s="1158"/>
      <c r="CM70" s="1158"/>
      <c r="CN70" s="1158"/>
      <c r="CO70" s="1158"/>
      <c r="CP70" s="1158"/>
      <c r="CQ70" s="1158"/>
      <c r="CR70" s="1158"/>
      <c r="CS70" s="1158"/>
      <c r="CT70" s="1158"/>
      <c r="CU70" s="1158"/>
      <c r="CV70" s="1158"/>
      <c r="CW70" s="1158"/>
      <c r="CX70" s="1158"/>
      <c r="CY70" s="1158"/>
      <c r="CZ70" s="1158"/>
      <c r="DA70" s="1158"/>
      <c r="DB70" s="1158"/>
      <c r="DC70" s="1158"/>
      <c r="DD70" s="1158"/>
      <c r="DE70" s="1158"/>
      <c r="DF70" s="1158"/>
      <c r="DG70" s="1158"/>
      <c r="DH70" s="1158"/>
      <c r="DI70" s="1158"/>
      <c r="DJ70" s="1158"/>
      <c r="DK70" s="1158"/>
      <c r="DL70" s="1158"/>
      <c r="DM70" s="1158"/>
      <c r="DN70" s="1158"/>
      <c r="DO70" s="1158"/>
      <c r="DP70" s="1158"/>
      <c r="DQ70" s="1158"/>
      <c r="DR70" s="1158"/>
      <c r="DS70" s="1158"/>
      <c r="DT70" s="1158"/>
      <c r="DU70" s="1158"/>
      <c r="DV70" s="1158"/>
      <c r="DW70" s="1158"/>
      <c r="DX70" s="1158"/>
      <c r="DY70" s="1158"/>
      <c r="DZ70" s="1158"/>
      <c r="EA70" s="1158"/>
      <c r="EB70" s="1158"/>
      <c r="EC70" s="1158"/>
      <c r="ED70" s="1158"/>
      <c r="EE70" s="1158"/>
      <c r="EF70" s="1158"/>
      <c r="EG70" s="1158"/>
      <c r="EH70" s="1158"/>
      <c r="EI70" s="1158"/>
      <c r="EJ70" s="1158"/>
      <c r="EK70" s="1158"/>
      <c r="EL70" s="1158"/>
      <c r="EM70" s="1158"/>
      <c r="EN70" s="1158"/>
      <c r="EO70" s="1158"/>
      <c r="EP70" s="1158"/>
      <c r="EQ70" s="1158"/>
      <c r="ER70" s="1158"/>
      <c r="ES70" s="1158"/>
      <c r="ET70" s="1158"/>
      <c r="EU70" s="1158"/>
      <c r="EV70" s="1158"/>
      <c r="EW70" s="1158"/>
      <c r="EX70" s="1158"/>
      <c r="EY70" s="1158"/>
      <c r="EZ70" s="1158"/>
      <c r="FA70" s="1158"/>
      <c r="FB70" s="1158"/>
      <c r="FC70" s="1158"/>
      <c r="FD70" s="1158"/>
      <c r="FE70" s="1158"/>
      <c r="FF70" s="1158"/>
      <c r="FG70" s="1158"/>
      <c r="FH70" s="1158"/>
      <c r="FI70" s="1158"/>
      <c r="FJ70" s="1158"/>
      <c r="FK70" s="1158"/>
      <c r="FL70" s="1158"/>
      <c r="FM70" s="1158"/>
      <c r="FN70" s="1158"/>
      <c r="FO70" s="1158"/>
      <c r="FP70" s="1158"/>
      <c r="FQ70" s="1158"/>
      <c r="FR70" s="1158"/>
      <c r="FS70" s="1158"/>
      <c r="FT70" s="1158"/>
      <c r="FU70" s="1158"/>
      <c r="FV70" s="1158"/>
      <c r="FW70" s="1158"/>
      <c r="FX70" s="1158"/>
      <c r="FY70" s="1158"/>
      <c r="FZ70" s="1158"/>
      <c r="GA70" s="1158"/>
      <c r="GB70" s="1158"/>
      <c r="GC70" s="1158"/>
      <c r="GD70" s="1158"/>
      <c r="GE70" s="1158"/>
      <c r="GF70" s="1158"/>
      <c r="GG70" s="1158"/>
      <c r="GH70" s="1158"/>
      <c r="GI70" s="1158"/>
      <c r="GJ70" s="1158"/>
      <c r="GK70" s="1158"/>
      <c r="GL70" s="1158"/>
      <c r="GM70" s="1158"/>
      <c r="GN70" s="1158"/>
      <c r="GO70" s="1158"/>
      <c r="GP70" s="1158"/>
      <c r="GQ70" s="1158"/>
      <c r="GR70" s="1158"/>
      <c r="GS70" s="1158"/>
      <c r="GT70" s="1158"/>
      <c r="GU70" s="1158"/>
      <c r="GV70" s="1158"/>
      <c r="GW70" s="1158"/>
      <c r="GX70" s="1158"/>
      <c r="GY70" s="1158"/>
      <c r="GZ70" s="1158"/>
      <c r="HA70" s="1158"/>
      <c r="HB70" s="1158"/>
      <c r="HC70" s="1158"/>
      <c r="HD70" s="1158"/>
      <c r="HE70" s="1158"/>
      <c r="HF70" s="1158"/>
      <c r="HG70" s="1158"/>
      <c r="HH70" s="1158"/>
      <c r="HI70" s="1158"/>
      <c r="HJ70" s="1158"/>
      <c r="HK70" s="1158"/>
      <c r="HL70" s="1158"/>
      <c r="HM70" s="1158"/>
      <c r="HN70" s="1158"/>
      <c r="HO70" s="1158"/>
      <c r="HP70" s="1158"/>
      <c r="HQ70" s="1158"/>
      <c r="HR70" s="1158"/>
      <c r="HS70" s="1158"/>
      <c r="HT70" s="1158"/>
      <c r="HU70" s="1158"/>
      <c r="HV70" s="1158"/>
      <c r="HW70" s="1158"/>
      <c r="HX70" s="1158"/>
      <c r="HY70" s="1158"/>
      <c r="HZ70" s="1158"/>
      <c r="IA70" s="1158"/>
      <c r="IB70" s="1158"/>
      <c r="IC70" s="1158"/>
      <c r="ID70" s="1158"/>
      <c r="IE70" s="1158"/>
      <c r="IF70" s="1158"/>
      <c r="IG70" s="1158"/>
      <c r="IH70" s="1158"/>
      <c r="II70" s="1158"/>
      <c r="IJ70" s="1158"/>
      <c r="IK70" s="1158"/>
      <c r="IL70" s="1158"/>
      <c r="IM70" s="1158"/>
      <c r="IN70" s="1158"/>
      <c r="IO70" s="1158"/>
      <c r="IP70" s="1158"/>
      <c r="IQ70" s="1158"/>
      <c r="IR70" s="1158"/>
      <c r="IS70" s="1158"/>
      <c r="IT70" s="1158"/>
      <c r="IU70" s="1158"/>
      <c r="IV70" s="1158"/>
      <c r="IW70" s="1158"/>
      <c r="IX70" s="1158"/>
      <c r="IY70" s="1158"/>
      <c r="IZ70" s="1158"/>
      <c r="JA70" s="1158"/>
      <c r="JB70" s="1158"/>
      <c r="JC70" s="1158"/>
      <c r="JD70" s="1158"/>
      <c r="JE70" s="1158"/>
      <c r="JF70" s="1158"/>
      <c r="JG70" s="1158"/>
      <c r="JH70" s="1158"/>
      <c r="JI70" s="1158"/>
      <c r="JJ70" s="1158"/>
      <c r="JK70" s="1158"/>
      <c r="JL70" s="1158"/>
      <c r="JM70" s="1158"/>
      <c r="JN70" s="1158"/>
      <c r="JO70" s="1158"/>
      <c r="JP70" s="1158"/>
      <c r="JQ70" s="1158"/>
      <c r="JR70" s="1158"/>
      <c r="JS70" s="1158"/>
      <c r="JT70" s="1158"/>
      <c r="JU70" s="1158"/>
      <c r="JV70" s="1158"/>
      <c r="JW70" s="1158"/>
      <c r="JX70" s="1158"/>
      <c r="JY70" s="1158"/>
      <c r="JZ70" s="1158"/>
      <c r="KA70" s="1158"/>
      <c r="KB70" s="1158"/>
      <c r="KC70" s="1158"/>
      <c r="KD70" s="1158"/>
      <c r="KE70" s="1158"/>
      <c r="KF70" s="1158"/>
      <c r="KG70" s="1158"/>
      <c r="KH70" s="1158"/>
      <c r="KI70" s="1158"/>
      <c r="KJ70" s="1158"/>
      <c r="KK70" s="1158"/>
      <c r="KL70" s="1158"/>
      <c r="KM70" s="1158"/>
      <c r="KN70" s="1158"/>
      <c r="KO70" s="1158"/>
      <c r="KP70" s="1158"/>
      <c r="KQ70" s="1158"/>
      <c r="KR70" s="1158"/>
      <c r="KS70" s="1158"/>
      <c r="KT70" s="1158"/>
      <c r="KU70" s="1158"/>
      <c r="KV70" s="1158"/>
      <c r="KW70" s="1158"/>
      <c r="KX70" s="1158"/>
      <c r="KY70" s="1158"/>
      <c r="KZ70" s="1158"/>
      <c r="LA70" s="1158"/>
      <c r="LB70" s="1158"/>
      <c r="LC70" s="1158"/>
      <c r="LD70" s="1158"/>
      <c r="LE70" s="1158"/>
      <c r="LF70" s="1158"/>
      <c r="LG70" s="1158"/>
      <c r="LH70" s="1158"/>
      <c r="LI70" s="1158"/>
      <c r="LJ70" s="1158"/>
      <c r="LK70" s="1158"/>
      <c r="LL70" s="1158"/>
      <c r="LM70" s="1158"/>
      <c r="LN70" s="1158"/>
      <c r="LO70" s="1158"/>
      <c r="LP70" s="1158"/>
      <c r="LQ70" s="1158"/>
      <c r="LR70" s="1158"/>
      <c r="LS70" s="1158"/>
      <c r="LT70" s="1158"/>
      <c r="LU70" s="1158"/>
      <c r="LV70" s="1158"/>
      <c r="LW70" s="1158"/>
      <c r="LX70" s="1158"/>
      <c r="LY70" s="1158"/>
      <c r="LZ70" s="1158"/>
      <c r="MA70" s="1158"/>
      <c r="MB70" s="1158"/>
      <c r="MC70" s="1158"/>
      <c r="MD70" s="1158"/>
      <c r="ME70" s="1158"/>
      <c r="MF70" s="1158"/>
      <c r="MG70" s="1158"/>
      <c r="MH70" s="1158"/>
      <c r="MI70" s="1158"/>
      <c r="MJ70" s="1158"/>
      <c r="MK70" s="1158"/>
      <c r="ML70" s="1158"/>
      <c r="MM70" s="1158"/>
      <c r="MN70" s="1158"/>
      <c r="MO70" s="1158"/>
      <c r="MP70" s="1158"/>
      <c r="MQ70" s="1158"/>
      <c r="MR70" s="1158"/>
      <c r="MS70" s="1158"/>
      <c r="MT70" s="1158"/>
      <c r="MU70" s="1158"/>
      <c r="MV70" s="1158"/>
      <c r="MW70" s="1158"/>
      <c r="MX70" s="1158"/>
      <c r="MY70" s="1158"/>
      <c r="MZ70" s="1158"/>
      <c r="NA70" s="1158"/>
      <c r="NB70" s="1158"/>
      <c r="NC70" s="1158"/>
      <c r="ND70" s="1158"/>
      <c r="NE70" s="1158"/>
      <c r="NF70" s="1158"/>
      <c r="NG70" s="1158"/>
      <c r="NH70" s="1158"/>
      <c r="NI70" s="1158"/>
      <c r="NJ70" s="1158"/>
      <c r="NK70" s="1158"/>
      <c r="NL70" s="1158"/>
      <c r="NM70" s="1158"/>
      <c r="NN70" s="1158"/>
      <c r="NO70" s="1158"/>
      <c r="NP70" s="1158"/>
      <c r="NQ70" s="1158"/>
      <c r="NR70" s="1158"/>
      <c r="NS70" s="1158"/>
      <c r="NT70" s="1158"/>
      <c r="NU70" s="1158"/>
      <c r="NV70" s="1158"/>
      <c r="NW70" s="1158"/>
      <c r="NX70" s="1158"/>
      <c r="NY70" s="1158"/>
      <c r="NZ70" s="1158"/>
      <c r="OA70" s="1158"/>
      <c r="OB70" s="1158"/>
      <c r="OC70" s="1158"/>
      <c r="OD70" s="1158"/>
      <c r="OE70" s="1158"/>
      <c r="OF70" s="1158"/>
      <c r="OG70" s="1158"/>
      <c r="OH70" s="1158"/>
      <c r="OI70" s="1158"/>
      <c r="OJ70" s="1158"/>
      <c r="OK70" s="1158"/>
      <c r="OL70" s="1158"/>
      <c r="OM70" s="1158"/>
      <c r="ON70" s="1158"/>
      <c r="OO70" s="1158"/>
      <c r="OP70" s="1158"/>
      <c r="OQ70" s="1158"/>
      <c r="OR70" s="1158"/>
      <c r="OS70" s="1158"/>
      <c r="OT70" s="1158"/>
      <c r="OU70" s="1158"/>
      <c r="OV70" s="1158"/>
      <c r="OW70" s="1158"/>
      <c r="OX70" s="1158"/>
      <c r="OY70" s="1158"/>
      <c r="OZ70" s="1158"/>
      <c r="PA70" s="1158"/>
      <c r="PB70" s="1158"/>
      <c r="PC70" s="1158"/>
      <c r="PD70" s="1158"/>
      <c r="PE70" s="1158"/>
      <c r="PF70" s="1158"/>
      <c r="PG70" s="1158"/>
      <c r="PH70" s="1158"/>
      <c r="PI70" s="1158"/>
      <c r="PJ70" s="1158"/>
      <c r="PK70" s="1158"/>
    </row>
    <row r="71" spans="1:427" s="1150" customFormat="1" ht="15" customHeight="1" x14ac:dyDescent="0.35">
      <c r="A71" s="1182" t="s">
        <v>3231</v>
      </c>
      <c r="B71" s="1182">
        <f t="shared" ca="1" si="6"/>
        <v>2074</v>
      </c>
      <c r="C71" s="1182" t="s">
        <v>3380</v>
      </c>
      <c r="D71" s="1182" t="s">
        <v>3381</v>
      </c>
      <c r="E71" s="1151">
        <v>2016</v>
      </c>
      <c r="F71" s="1183">
        <f t="shared" ca="1" si="7"/>
        <v>229</v>
      </c>
      <c r="G71" s="1149">
        <f t="shared" ca="1" si="8"/>
        <v>6308</v>
      </c>
      <c r="H71" s="1148">
        <v>61.5</v>
      </c>
      <c r="I71" s="1152">
        <f>Einstellungen!$E$11</f>
        <v>365</v>
      </c>
      <c r="J71" s="1152" t="s">
        <v>11</v>
      </c>
      <c r="K71" s="1152" t="s">
        <v>578</v>
      </c>
      <c r="L71" s="1152" t="s">
        <v>578</v>
      </c>
      <c r="M71" s="1152" t="s">
        <v>578</v>
      </c>
      <c r="N71" s="1152" t="s">
        <v>578</v>
      </c>
      <c r="O71" s="1152" t="s">
        <v>578</v>
      </c>
      <c r="P71" s="1152" t="s">
        <v>578</v>
      </c>
      <c r="Q71" s="1152" t="s">
        <v>578</v>
      </c>
      <c r="R71" s="1152" t="s">
        <v>578</v>
      </c>
      <c r="S71" s="1152" t="s">
        <v>578</v>
      </c>
      <c r="T71" s="1152" t="s">
        <v>578</v>
      </c>
      <c r="U71" s="1152" t="s">
        <v>578</v>
      </c>
      <c r="V71" s="1152" t="s">
        <v>700</v>
      </c>
      <c r="W71" s="1152" t="str">
        <f t="shared" si="9"/>
        <v>Heim 70  - Musterort</v>
      </c>
      <c r="X71" s="1148">
        <v>61.5</v>
      </c>
      <c r="AM71" s="1158"/>
      <c r="AN71" s="1158"/>
      <c r="AO71" s="1158"/>
      <c r="AP71" s="1158"/>
      <c r="AQ71" s="1158"/>
      <c r="AR71" s="1158"/>
      <c r="AS71" s="1158"/>
      <c r="AT71" s="1158"/>
      <c r="AU71" s="1158"/>
      <c r="AV71" s="1158"/>
      <c r="AW71" s="1158"/>
      <c r="AX71" s="1155">
        <v>40</v>
      </c>
      <c r="AY71" s="1158"/>
      <c r="AZ71" s="1156">
        <f t="shared" ca="1" si="10"/>
        <v>-189</v>
      </c>
      <c r="BA71" s="1158"/>
      <c r="BB71" s="1158"/>
      <c r="BC71" s="1158"/>
      <c r="BD71" s="1158"/>
      <c r="BE71" s="1158"/>
      <c r="BF71" s="1158"/>
      <c r="BG71" s="1158"/>
      <c r="BH71" s="1158"/>
      <c r="BI71" s="1158"/>
      <c r="BJ71" s="1158"/>
      <c r="BK71" s="1158"/>
      <c r="BL71" s="1158"/>
      <c r="BM71" s="1158"/>
      <c r="BN71" s="1158"/>
      <c r="BO71" s="1158"/>
      <c r="BP71" s="1158"/>
      <c r="BQ71" s="1158"/>
      <c r="BR71" s="1158"/>
      <c r="BS71" s="1158"/>
      <c r="BT71" s="1158"/>
      <c r="BU71" s="1158"/>
      <c r="BV71" s="1158"/>
      <c r="BW71" s="1158"/>
      <c r="BX71" s="1158"/>
      <c r="BY71" s="1158"/>
      <c r="BZ71" s="1158"/>
      <c r="CA71" s="1158"/>
      <c r="CB71" s="1158"/>
      <c r="CC71" s="1158"/>
      <c r="CD71" s="1158"/>
      <c r="CE71" s="1158"/>
      <c r="CF71" s="1158"/>
      <c r="CG71" s="1158"/>
      <c r="CH71" s="1158"/>
      <c r="CI71" s="1158"/>
      <c r="CJ71" s="1158"/>
      <c r="CK71" s="1158"/>
      <c r="CL71" s="1158"/>
      <c r="CM71" s="1158"/>
      <c r="CN71" s="1158"/>
      <c r="CO71" s="1158"/>
      <c r="CP71" s="1158"/>
      <c r="CQ71" s="1158"/>
      <c r="CR71" s="1158"/>
      <c r="CS71" s="1158"/>
      <c r="CT71" s="1158"/>
      <c r="CU71" s="1158"/>
      <c r="CV71" s="1158"/>
      <c r="CW71" s="1158"/>
      <c r="CX71" s="1158"/>
      <c r="CY71" s="1158"/>
      <c r="CZ71" s="1158"/>
      <c r="DA71" s="1158"/>
      <c r="DB71" s="1158"/>
      <c r="DC71" s="1158"/>
      <c r="DD71" s="1158"/>
      <c r="DE71" s="1158"/>
      <c r="DF71" s="1158"/>
      <c r="DG71" s="1158"/>
      <c r="DH71" s="1158"/>
      <c r="DI71" s="1158"/>
      <c r="DJ71" s="1158"/>
      <c r="DK71" s="1158"/>
      <c r="DL71" s="1158"/>
      <c r="DM71" s="1158"/>
      <c r="DN71" s="1158"/>
      <c r="DO71" s="1158"/>
      <c r="DP71" s="1158"/>
      <c r="DQ71" s="1158"/>
      <c r="DR71" s="1158"/>
      <c r="DS71" s="1158"/>
      <c r="DT71" s="1158"/>
      <c r="DU71" s="1158"/>
      <c r="DV71" s="1158"/>
      <c r="DW71" s="1158"/>
      <c r="DX71" s="1158"/>
      <c r="DY71" s="1158"/>
      <c r="DZ71" s="1158"/>
      <c r="EA71" s="1158"/>
      <c r="EB71" s="1158"/>
      <c r="EC71" s="1158"/>
      <c r="ED71" s="1158"/>
      <c r="EE71" s="1158"/>
      <c r="EF71" s="1158"/>
      <c r="EG71" s="1158"/>
      <c r="EH71" s="1158"/>
      <c r="EI71" s="1158"/>
      <c r="EJ71" s="1158"/>
      <c r="EK71" s="1158"/>
      <c r="EL71" s="1158"/>
      <c r="EM71" s="1158"/>
      <c r="EN71" s="1158"/>
      <c r="EO71" s="1158"/>
      <c r="EP71" s="1158"/>
      <c r="EQ71" s="1158"/>
      <c r="ER71" s="1158"/>
      <c r="ES71" s="1158"/>
      <c r="ET71" s="1158"/>
      <c r="EU71" s="1158"/>
      <c r="EV71" s="1158"/>
      <c r="EW71" s="1158"/>
      <c r="EX71" s="1158"/>
      <c r="EY71" s="1158"/>
      <c r="EZ71" s="1158"/>
      <c r="FA71" s="1158"/>
      <c r="FB71" s="1158"/>
      <c r="FC71" s="1158"/>
      <c r="FD71" s="1158"/>
      <c r="FE71" s="1158"/>
      <c r="FF71" s="1158"/>
      <c r="FG71" s="1158"/>
      <c r="FH71" s="1158"/>
      <c r="FI71" s="1158"/>
      <c r="FJ71" s="1158"/>
      <c r="FK71" s="1158"/>
      <c r="FL71" s="1158"/>
      <c r="FM71" s="1158"/>
      <c r="FN71" s="1158"/>
      <c r="FO71" s="1158"/>
      <c r="FP71" s="1158"/>
      <c r="FQ71" s="1158"/>
      <c r="FR71" s="1158"/>
      <c r="FS71" s="1158"/>
      <c r="FT71" s="1158"/>
      <c r="FU71" s="1158"/>
      <c r="FV71" s="1158"/>
      <c r="FW71" s="1158"/>
      <c r="FX71" s="1158"/>
      <c r="FY71" s="1158"/>
      <c r="FZ71" s="1158"/>
      <c r="GA71" s="1158"/>
      <c r="GB71" s="1158"/>
      <c r="GC71" s="1158"/>
      <c r="GD71" s="1158"/>
      <c r="GE71" s="1158"/>
      <c r="GF71" s="1158"/>
      <c r="GG71" s="1158"/>
      <c r="GH71" s="1158"/>
      <c r="GI71" s="1158"/>
      <c r="GJ71" s="1158"/>
      <c r="GK71" s="1158"/>
      <c r="GL71" s="1158"/>
      <c r="GM71" s="1158"/>
      <c r="GN71" s="1158"/>
      <c r="GO71" s="1158"/>
      <c r="GP71" s="1158"/>
      <c r="GQ71" s="1158"/>
      <c r="GR71" s="1158"/>
      <c r="GS71" s="1158"/>
      <c r="GT71" s="1158"/>
      <c r="GU71" s="1158"/>
      <c r="GV71" s="1158"/>
      <c r="GW71" s="1158"/>
      <c r="GX71" s="1158"/>
      <c r="GY71" s="1158"/>
      <c r="GZ71" s="1158"/>
      <c r="HA71" s="1158"/>
      <c r="HB71" s="1158"/>
      <c r="HC71" s="1158"/>
      <c r="HD71" s="1158"/>
      <c r="HE71" s="1158"/>
      <c r="HF71" s="1158"/>
      <c r="HG71" s="1158"/>
      <c r="HH71" s="1158"/>
      <c r="HI71" s="1158"/>
      <c r="HJ71" s="1158"/>
      <c r="HK71" s="1158"/>
      <c r="HL71" s="1158"/>
      <c r="HM71" s="1158"/>
      <c r="HN71" s="1158"/>
      <c r="HO71" s="1158"/>
      <c r="HP71" s="1158"/>
      <c r="HQ71" s="1158"/>
      <c r="HR71" s="1158"/>
      <c r="HS71" s="1158"/>
      <c r="HT71" s="1158"/>
      <c r="HU71" s="1158"/>
      <c r="HV71" s="1158"/>
      <c r="HW71" s="1158"/>
      <c r="HX71" s="1158"/>
      <c r="HY71" s="1158"/>
      <c r="HZ71" s="1158"/>
      <c r="IA71" s="1158"/>
      <c r="IB71" s="1158"/>
      <c r="IC71" s="1158"/>
      <c r="ID71" s="1158"/>
      <c r="IE71" s="1158"/>
      <c r="IF71" s="1158"/>
      <c r="IG71" s="1158"/>
      <c r="IH71" s="1158"/>
      <c r="II71" s="1158"/>
      <c r="IJ71" s="1158"/>
      <c r="IK71" s="1158"/>
      <c r="IL71" s="1158"/>
      <c r="IM71" s="1158"/>
      <c r="IN71" s="1158"/>
      <c r="IO71" s="1158"/>
      <c r="IP71" s="1158"/>
      <c r="IQ71" s="1158"/>
      <c r="IR71" s="1158"/>
      <c r="IS71" s="1158"/>
      <c r="IT71" s="1158"/>
      <c r="IU71" s="1158"/>
      <c r="IV71" s="1158"/>
      <c r="IW71" s="1158"/>
      <c r="IX71" s="1158"/>
      <c r="IY71" s="1158"/>
      <c r="IZ71" s="1158"/>
      <c r="JA71" s="1158"/>
      <c r="JB71" s="1158"/>
      <c r="JC71" s="1158"/>
      <c r="JD71" s="1158"/>
      <c r="JE71" s="1158"/>
      <c r="JF71" s="1158"/>
      <c r="JG71" s="1158"/>
      <c r="JH71" s="1158"/>
      <c r="JI71" s="1158"/>
      <c r="JJ71" s="1158"/>
      <c r="JK71" s="1158"/>
      <c r="JL71" s="1158"/>
      <c r="JM71" s="1158"/>
      <c r="JN71" s="1158"/>
      <c r="JO71" s="1158"/>
      <c r="JP71" s="1158"/>
      <c r="JQ71" s="1158"/>
      <c r="JR71" s="1158"/>
      <c r="JS71" s="1158"/>
      <c r="JT71" s="1158"/>
      <c r="JU71" s="1158"/>
      <c r="JV71" s="1158"/>
      <c r="JW71" s="1158"/>
      <c r="JX71" s="1158"/>
      <c r="JY71" s="1158"/>
      <c r="JZ71" s="1158"/>
      <c r="KA71" s="1158"/>
      <c r="KB71" s="1158"/>
      <c r="KC71" s="1158"/>
      <c r="KD71" s="1158"/>
      <c r="KE71" s="1158"/>
      <c r="KF71" s="1158"/>
      <c r="KG71" s="1158"/>
      <c r="KH71" s="1158"/>
      <c r="KI71" s="1158"/>
      <c r="KJ71" s="1158"/>
      <c r="KK71" s="1158"/>
      <c r="KL71" s="1158"/>
      <c r="KM71" s="1158"/>
      <c r="KN71" s="1158"/>
      <c r="KO71" s="1158"/>
      <c r="KP71" s="1158"/>
      <c r="KQ71" s="1158"/>
      <c r="KR71" s="1158"/>
      <c r="KS71" s="1158"/>
      <c r="KT71" s="1158"/>
      <c r="KU71" s="1158"/>
      <c r="KV71" s="1158"/>
      <c r="KW71" s="1158"/>
      <c r="KX71" s="1158"/>
      <c r="KY71" s="1158"/>
      <c r="KZ71" s="1158"/>
      <c r="LA71" s="1158"/>
      <c r="LB71" s="1158"/>
      <c r="LC71" s="1158"/>
      <c r="LD71" s="1158"/>
      <c r="LE71" s="1158"/>
      <c r="LF71" s="1158"/>
      <c r="LG71" s="1158"/>
      <c r="LH71" s="1158"/>
      <c r="LI71" s="1158"/>
      <c r="LJ71" s="1158"/>
      <c r="LK71" s="1158"/>
      <c r="LL71" s="1158"/>
      <c r="LM71" s="1158"/>
      <c r="LN71" s="1158"/>
      <c r="LO71" s="1158"/>
      <c r="LP71" s="1158"/>
      <c r="LQ71" s="1158"/>
      <c r="LR71" s="1158"/>
      <c r="LS71" s="1158"/>
      <c r="LT71" s="1158"/>
      <c r="LU71" s="1158"/>
      <c r="LV71" s="1158"/>
      <c r="LW71" s="1158"/>
      <c r="LX71" s="1158"/>
      <c r="LY71" s="1158"/>
      <c r="LZ71" s="1158"/>
      <c r="MA71" s="1158"/>
      <c r="MB71" s="1158"/>
      <c r="MC71" s="1158"/>
      <c r="MD71" s="1158"/>
      <c r="ME71" s="1158"/>
      <c r="MF71" s="1158"/>
      <c r="MG71" s="1158"/>
      <c r="MH71" s="1158"/>
      <c r="MI71" s="1158"/>
      <c r="MJ71" s="1158"/>
      <c r="MK71" s="1158"/>
      <c r="ML71" s="1158"/>
      <c r="MM71" s="1158"/>
      <c r="MN71" s="1158"/>
      <c r="MO71" s="1158"/>
      <c r="MP71" s="1158"/>
      <c r="MQ71" s="1158"/>
      <c r="MR71" s="1158"/>
      <c r="MS71" s="1158"/>
      <c r="MT71" s="1158"/>
      <c r="MU71" s="1158"/>
      <c r="MV71" s="1158"/>
      <c r="MW71" s="1158"/>
      <c r="MX71" s="1158"/>
      <c r="MY71" s="1158"/>
      <c r="MZ71" s="1158"/>
      <c r="NA71" s="1158"/>
      <c r="NB71" s="1158"/>
      <c r="NC71" s="1158"/>
      <c r="ND71" s="1158"/>
      <c r="NE71" s="1158"/>
      <c r="NF71" s="1158"/>
      <c r="NG71" s="1158"/>
      <c r="NH71" s="1158"/>
      <c r="NI71" s="1158"/>
      <c r="NJ71" s="1158"/>
      <c r="NK71" s="1158"/>
      <c r="NL71" s="1158"/>
      <c r="NM71" s="1158"/>
      <c r="NN71" s="1158"/>
      <c r="NO71" s="1158"/>
      <c r="NP71" s="1158"/>
      <c r="NQ71" s="1158"/>
      <c r="NR71" s="1158"/>
      <c r="NS71" s="1158"/>
      <c r="NT71" s="1158"/>
      <c r="NU71" s="1158"/>
      <c r="NV71" s="1158"/>
      <c r="NW71" s="1158"/>
      <c r="NX71" s="1158"/>
      <c r="NY71" s="1158"/>
      <c r="NZ71" s="1158"/>
      <c r="OA71" s="1158"/>
      <c r="OB71" s="1158"/>
      <c r="OC71" s="1158"/>
      <c r="OD71" s="1158"/>
      <c r="OE71" s="1158"/>
      <c r="OF71" s="1158"/>
      <c r="OG71" s="1158"/>
      <c r="OH71" s="1158"/>
      <c r="OI71" s="1158"/>
      <c r="OJ71" s="1158"/>
      <c r="OK71" s="1158"/>
      <c r="OL71" s="1158"/>
      <c r="OM71" s="1158"/>
      <c r="ON71" s="1158"/>
      <c r="OO71" s="1158"/>
      <c r="OP71" s="1158"/>
      <c r="OQ71" s="1158"/>
      <c r="OR71" s="1158"/>
      <c r="OS71" s="1158"/>
      <c r="OT71" s="1158"/>
      <c r="OU71" s="1158"/>
      <c r="OV71" s="1158"/>
      <c r="OW71" s="1158"/>
      <c r="OX71" s="1158"/>
      <c r="OY71" s="1158"/>
      <c r="OZ71" s="1158"/>
      <c r="PA71" s="1158"/>
      <c r="PB71" s="1158"/>
      <c r="PC71" s="1158"/>
      <c r="PD71" s="1158"/>
      <c r="PE71" s="1158"/>
      <c r="PF71" s="1158"/>
      <c r="PG71" s="1158"/>
      <c r="PH71" s="1158"/>
      <c r="PI71" s="1158"/>
      <c r="PJ71" s="1158"/>
      <c r="PK71" s="1158"/>
    </row>
    <row r="72" spans="1:427" s="1150" customFormat="1" ht="15" customHeight="1" x14ac:dyDescent="0.35">
      <c r="A72" s="1182" t="s">
        <v>3232</v>
      </c>
      <c r="B72" s="1182">
        <f t="shared" ca="1" si="6"/>
        <v>9848</v>
      </c>
      <c r="C72" s="1182" t="s">
        <v>3380</v>
      </c>
      <c r="D72" s="1182" t="s">
        <v>3381</v>
      </c>
      <c r="E72" s="1151">
        <v>2016</v>
      </c>
      <c r="F72" s="1183">
        <f t="shared" ca="1" si="7"/>
        <v>135</v>
      </c>
      <c r="G72" s="1149">
        <f t="shared" ca="1" si="8"/>
        <v>9675</v>
      </c>
      <c r="H72" s="1148">
        <v>61.5</v>
      </c>
      <c r="I72" s="1152">
        <f>Einstellungen!$E$11</f>
        <v>365</v>
      </c>
      <c r="J72" s="1152" t="s">
        <v>11</v>
      </c>
      <c r="K72" s="1152" t="s">
        <v>578</v>
      </c>
      <c r="L72" s="1152" t="s">
        <v>578</v>
      </c>
      <c r="M72" s="1152" t="s">
        <v>578</v>
      </c>
      <c r="N72" s="1152" t="s">
        <v>578</v>
      </c>
      <c r="O72" s="1152" t="s">
        <v>578</v>
      </c>
      <c r="P72" s="1152" t="s">
        <v>578</v>
      </c>
      <c r="Q72" s="1152" t="s">
        <v>578</v>
      </c>
      <c r="R72" s="1152" t="s">
        <v>578</v>
      </c>
      <c r="S72" s="1152" t="s">
        <v>578</v>
      </c>
      <c r="T72" s="1152" t="s">
        <v>578</v>
      </c>
      <c r="U72" s="1152" t="s">
        <v>578</v>
      </c>
      <c r="V72" s="1152" t="s">
        <v>700</v>
      </c>
      <c r="W72" s="1152" t="str">
        <f t="shared" si="9"/>
        <v>Heim 71  - Musterort</v>
      </c>
      <c r="X72" s="1148">
        <v>61.5</v>
      </c>
      <c r="AM72" s="1158"/>
      <c r="AN72" s="1158"/>
      <c r="AO72" s="1158"/>
      <c r="AP72" s="1158"/>
      <c r="AQ72" s="1158"/>
      <c r="AR72" s="1158"/>
      <c r="AS72" s="1158"/>
      <c r="AT72" s="1158"/>
      <c r="AU72" s="1158"/>
      <c r="AV72" s="1158"/>
      <c r="AW72" s="1158"/>
      <c r="AX72" s="1155">
        <v>24</v>
      </c>
      <c r="AY72" s="1158"/>
      <c r="AZ72" s="1156">
        <f t="shared" ca="1" si="10"/>
        <v>-111</v>
      </c>
      <c r="BA72" s="1158"/>
      <c r="BB72" s="1158"/>
      <c r="BC72" s="1158"/>
      <c r="BD72" s="1158"/>
      <c r="BE72" s="1158"/>
      <c r="BF72" s="1158"/>
      <c r="BG72" s="1158"/>
      <c r="BH72" s="1158"/>
      <c r="BI72" s="1158"/>
      <c r="BJ72" s="1158"/>
      <c r="BK72" s="1158"/>
      <c r="BL72" s="1158"/>
      <c r="BM72" s="1158"/>
      <c r="BN72" s="1158"/>
      <c r="BO72" s="1158"/>
      <c r="BP72" s="1158"/>
      <c r="BQ72" s="1158"/>
      <c r="BR72" s="1158"/>
      <c r="BS72" s="1158"/>
      <c r="BT72" s="1158"/>
      <c r="BU72" s="1158"/>
      <c r="BV72" s="1158"/>
      <c r="BW72" s="1158"/>
      <c r="BX72" s="1158"/>
      <c r="BY72" s="1158"/>
      <c r="BZ72" s="1158"/>
      <c r="CA72" s="1158"/>
      <c r="CB72" s="1158"/>
      <c r="CC72" s="1158"/>
      <c r="CD72" s="1158"/>
      <c r="CE72" s="1158"/>
      <c r="CF72" s="1158"/>
      <c r="CG72" s="1158"/>
      <c r="CH72" s="1158"/>
      <c r="CI72" s="1158"/>
      <c r="CJ72" s="1158"/>
      <c r="CK72" s="1158"/>
      <c r="CL72" s="1158"/>
      <c r="CM72" s="1158"/>
      <c r="CN72" s="1158"/>
      <c r="CO72" s="1158"/>
      <c r="CP72" s="1158"/>
      <c r="CQ72" s="1158"/>
      <c r="CR72" s="1158"/>
      <c r="CS72" s="1158"/>
      <c r="CT72" s="1158"/>
      <c r="CU72" s="1158"/>
      <c r="CV72" s="1158"/>
      <c r="CW72" s="1158"/>
      <c r="CX72" s="1158"/>
      <c r="CY72" s="1158"/>
      <c r="CZ72" s="1158"/>
      <c r="DA72" s="1158"/>
      <c r="DB72" s="1158"/>
      <c r="DC72" s="1158"/>
      <c r="DD72" s="1158"/>
      <c r="DE72" s="1158"/>
      <c r="DF72" s="1158"/>
      <c r="DG72" s="1158"/>
      <c r="DH72" s="1158"/>
      <c r="DI72" s="1158"/>
      <c r="DJ72" s="1158"/>
      <c r="DK72" s="1158"/>
      <c r="DL72" s="1158"/>
      <c r="DM72" s="1158"/>
      <c r="DN72" s="1158"/>
      <c r="DO72" s="1158"/>
      <c r="DP72" s="1158"/>
      <c r="DQ72" s="1158"/>
      <c r="DR72" s="1158"/>
      <c r="DS72" s="1158"/>
      <c r="DT72" s="1158"/>
      <c r="DU72" s="1158"/>
      <c r="DV72" s="1158"/>
      <c r="DW72" s="1158"/>
      <c r="DX72" s="1158"/>
      <c r="DY72" s="1158"/>
      <c r="DZ72" s="1158"/>
      <c r="EA72" s="1158"/>
      <c r="EB72" s="1158"/>
      <c r="EC72" s="1158"/>
      <c r="ED72" s="1158"/>
      <c r="EE72" s="1158"/>
      <c r="EF72" s="1158"/>
      <c r="EG72" s="1158"/>
      <c r="EH72" s="1158"/>
      <c r="EI72" s="1158"/>
      <c r="EJ72" s="1158"/>
      <c r="EK72" s="1158"/>
      <c r="EL72" s="1158"/>
      <c r="EM72" s="1158"/>
      <c r="EN72" s="1158"/>
      <c r="EO72" s="1158"/>
      <c r="EP72" s="1158"/>
      <c r="EQ72" s="1158"/>
      <c r="ER72" s="1158"/>
      <c r="ES72" s="1158"/>
      <c r="ET72" s="1158"/>
      <c r="EU72" s="1158"/>
      <c r="EV72" s="1158"/>
      <c r="EW72" s="1158"/>
      <c r="EX72" s="1158"/>
      <c r="EY72" s="1158"/>
      <c r="EZ72" s="1158"/>
      <c r="FA72" s="1158"/>
      <c r="FB72" s="1158"/>
      <c r="FC72" s="1158"/>
      <c r="FD72" s="1158"/>
      <c r="FE72" s="1158"/>
      <c r="FF72" s="1158"/>
      <c r="FG72" s="1158"/>
      <c r="FH72" s="1158"/>
      <c r="FI72" s="1158"/>
      <c r="FJ72" s="1158"/>
      <c r="FK72" s="1158"/>
      <c r="FL72" s="1158"/>
      <c r="FM72" s="1158"/>
      <c r="FN72" s="1158"/>
      <c r="FO72" s="1158"/>
      <c r="FP72" s="1158"/>
      <c r="FQ72" s="1158"/>
      <c r="FR72" s="1158"/>
      <c r="FS72" s="1158"/>
      <c r="FT72" s="1158"/>
      <c r="FU72" s="1158"/>
      <c r="FV72" s="1158"/>
      <c r="FW72" s="1158"/>
      <c r="FX72" s="1158"/>
      <c r="FY72" s="1158"/>
      <c r="FZ72" s="1158"/>
      <c r="GA72" s="1158"/>
      <c r="GB72" s="1158"/>
      <c r="GC72" s="1158"/>
      <c r="GD72" s="1158"/>
      <c r="GE72" s="1158"/>
      <c r="GF72" s="1158"/>
      <c r="GG72" s="1158"/>
      <c r="GH72" s="1158"/>
      <c r="GI72" s="1158"/>
      <c r="GJ72" s="1158"/>
      <c r="GK72" s="1158"/>
      <c r="GL72" s="1158"/>
      <c r="GM72" s="1158"/>
      <c r="GN72" s="1158"/>
      <c r="GO72" s="1158"/>
      <c r="GP72" s="1158"/>
      <c r="GQ72" s="1158"/>
      <c r="GR72" s="1158"/>
      <c r="GS72" s="1158"/>
      <c r="GT72" s="1158"/>
      <c r="GU72" s="1158"/>
      <c r="GV72" s="1158"/>
      <c r="GW72" s="1158"/>
      <c r="GX72" s="1158"/>
      <c r="GY72" s="1158"/>
      <c r="GZ72" s="1158"/>
      <c r="HA72" s="1158"/>
      <c r="HB72" s="1158"/>
      <c r="HC72" s="1158"/>
      <c r="HD72" s="1158"/>
      <c r="HE72" s="1158"/>
      <c r="HF72" s="1158"/>
      <c r="HG72" s="1158"/>
      <c r="HH72" s="1158"/>
      <c r="HI72" s="1158"/>
      <c r="HJ72" s="1158"/>
      <c r="HK72" s="1158"/>
      <c r="HL72" s="1158"/>
      <c r="HM72" s="1158"/>
      <c r="HN72" s="1158"/>
      <c r="HO72" s="1158"/>
      <c r="HP72" s="1158"/>
      <c r="HQ72" s="1158"/>
      <c r="HR72" s="1158"/>
      <c r="HS72" s="1158"/>
      <c r="HT72" s="1158"/>
      <c r="HU72" s="1158"/>
      <c r="HV72" s="1158"/>
      <c r="HW72" s="1158"/>
      <c r="HX72" s="1158"/>
      <c r="HY72" s="1158"/>
      <c r="HZ72" s="1158"/>
      <c r="IA72" s="1158"/>
      <c r="IB72" s="1158"/>
      <c r="IC72" s="1158"/>
      <c r="ID72" s="1158"/>
      <c r="IE72" s="1158"/>
      <c r="IF72" s="1158"/>
      <c r="IG72" s="1158"/>
      <c r="IH72" s="1158"/>
      <c r="II72" s="1158"/>
      <c r="IJ72" s="1158"/>
      <c r="IK72" s="1158"/>
      <c r="IL72" s="1158"/>
      <c r="IM72" s="1158"/>
      <c r="IN72" s="1158"/>
      <c r="IO72" s="1158"/>
      <c r="IP72" s="1158"/>
      <c r="IQ72" s="1158"/>
      <c r="IR72" s="1158"/>
      <c r="IS72" s="1158"/>
      <c r="IT72" s="1158"/>
      <c r="IU72" s="1158"/>
      <c r="IV72" s="1158"/>
      <c r="IW72" s="1158"/>
      <c r="IX72" s="1158"/>
      <c r="IY72" s="1158"/>
      <c r="IZ72" s="1158"/>
      <c r="JA72" s="1158"/>
      <c r="JB72" s="1158"/>
      <c r="JC72" s="1158"/>
      <c r="JD72" s="1158"/>
      <c r="JE72" s="1158"/>
      <c r="JF72" s="1158"/>
      <c r="JG72" s="1158"/>
      <c r="JH72" s="1158"/>
      <c r="JI72" s="1158"/>
      <c r="JJ72" s="1158"/>
      <c r="JK72" s="1158"/>
      <c r="JL72" s="1158"/>
      <c r="JM72" s="1158"/>
      <c r="JN72" s="1158"/>
      <c r="JO72" s="1158"/>
      <c r="JP72" s="1158"/>
      <c r="JQ72" s="1158"/>
      <c r="JR72" s="1158"/>
      <c r="JS72" s="1158"/>
      <c r="JT72" s="1158"/>
      <c r="JU72" s="1158"/>
      <c r="JV72" s="1158"/>
      <c r="JW72" s="1158"/>
      <c r="JX72" s="1158"/>
      <c r="JY72" s="1158"/>
      <c r="JZ72" s="1158"/>
      <c r="KA72" s="1158"/>
      <c r="KB72" s="1158"/>
      <c r="KC72" s="1158"/>
      <c r="KD72" s="1158"/>
      <c r="KE72" s="1158"/>
      <c r="KF72" s="1158"/>
      <c r="KG72" s="1158"/>
      <c r="KH72" s="1158"/>
      <c r="KI72" s="1158"/>
      <c r="KJ72" s="1158"/>
      <c r="KK72" s="1158"/>
      <c r="KL72" s="1158"/>
      <c r="KM72" s="1158"/>
      <c r="KN72" s="1158"/>
      <c r="KO72" s="1158"/>
      <c r="KP72" s="1158"/>
      <c r="KQ72" s="1158"/>
      <c r="KR72" s="1158"/>
      <c r="KS72" s="1158"/>
      <c r="KT72" s="1158"/>
      <c r="KU72" s="1158"/>
      <c r="KV72" s="1158"/>
      <c r="KW72" s="1158"/>
      <c r="KX72" s="1158"/>
      <c r="KY72" s="1158"/>
      <c r="KZ72" s="1158"/>
      <c r="LA72" s="1158"/>
      <c r="LB72" s="1158"/>
      <c r="LC72" s="1158"/>
      <c r="LD72" s="1158"/>
      <c r="LE72" s="1158"/>
      <c r="LF72" s="1158"/>
      <c r="LG72" s="1158"/>
      <c r="LH72" s="1158"/>
      <c r="LI72" s="1158"/>
      <c r="LJ72" s="1158"/>
      <c r="LK72" s="1158"/>
      <c r="LL72" s="1158"/>
      <c r="LM72" s="1158"/>
      <c r="LN72" s="1158"/>
      <c r="LO72" s="1158"/>
      <c r="LP72" s="1158"/>
      <c r="LQ72" s="1158"/>
      <c r="LR72" s="1158"/>
      <c r="LS72" s="1158"/>
      <c r="LT72" s="1158"/>
      <c r="LU72" s="1158"/>
      <c r="LV72" s="1158"/>
      <c r="LW72" s="1158"/>
      <c r="LX72" s="1158"/>
      <c r="LY72" s="1158"/>
      <c r="LZ72" s="1158"/>
      <c r="MA72" s="1158"/>
      <c r="MB72" s="1158"/>
      <c r="MC72" s="1158"/>
      <c r="MD72" s="1158"/>
      <c r="ME72" s="1158"/>
      <c r="MF72" s="1158"/>
      <c r="MG72" s="1158"/>
      <c r="MH72" s="1158"/>
      <c r="MI72" s="1158"/>
      <c r="MJ72" s="1158"/>
      <c r="MK72" s="1158"/>
      <c r="ML72" s="1158"/>
      <c r="MM72" s="1158"/>
      <c r="MN72" s="1158"/>
      <c r="MO72" s="1158"/>
      <c r="MP72" s="1158"/>
      <c r="MQ72" s="1158"/>
      <c r="MR72" s="1158"/>
      <c r="MS72" s="1158"/>
      <c r="MT72" s="1158"/>
      <c r="MU72" s="1158"/>
      <c r="MV72" s="1158"/>
      <c r="MW72" s="1158"/>
      <c r="MX72" s="1158"/>
      <c r="MY72" s="1158"/>
      <c r="MZ72" s="1158"/>
      <c r="NA72" s="1158"/>
      <c r="NB72" s="1158"/>
      <c r="NC72" s="1158"/>
      <c r="ND72" s="1158"/>
      <c r="NE72" s="1158"/>
      <c r="NF72" s="1158"/>
      <c r="NG72" s="1158"/>
      <c r="NH72" s="1158"/>
      <c r="NI72" s="1158"/>
      <c r="NJ72" s="1158"/>
      <c r="NK72" s="1158"/>
      <c r="NL72" s="1158"/>
      <c r="NM72" s="1158"/>
      <c r="NN72" s="1158"/>
      <c r="NO72" s="1158"/>
      <c r="NP72" s="1158"/>
      <c r="NQ72" s="1158"/>
      <c r="NR72" s="1158"/>
      <c r="NS72" s="1158"/>
      <c r="NT72" s="1158"/>
      <c r="NU72" s="1158"/>
      <c r="NV72" s="1158"/>
      <c r="NW72" s="1158"/>
      <c r="NX72" s="1158"/>
      <c r="NY72" s="1158"/>
      <c r="NZ72" s="1158"/>
      <c r="OA72" s="1158"/>
      <c r="OB72" s="1158"/>
      <c r="OC72" s="1158"/>
      <c r="OD72" s="1158"/>
      <c r="OE72" s="1158"/>
      <c r="OF72" s="1158"/>
      <c r="OG72" s="1158"/>
      <c r="OH72" s="1158"/>
      <c r="OI72" s="1158"/>
      <c r="OJ72" s="1158"/>
      <c r="OK72" s="1158"/>
      <c r="OL72" s="1158"/>
      <c r="OM72" s="1158"/>
      <c r="ON72" s="1158"/>
      <c r="OO72" s="1158"/>
      <c r="OP72" s="1158"/>
      <c r="OQ72" s="1158"/>
      <c r="OR72" s="1158"/>
      <c r="OS72" s="1158"/>
      <c r="OT72" s="1158"/>
      <c r="OU72" s="1158"/>
      <c r="OV72" s="1158"/>
      <c r="OW72" s="1158"/>
      <c r="OX72" s="1158"/>
      <c r="OY72" s="1158"/>
      <c r="OZ72" s="1158"/>
      <c r="PA72" s="1158"/>
      <c r="PB72" s="1158"/>
      <c r="PC72" s="1158"/>
      <c r="PD72" s="1158"/>
      <c r="PE72" s="1158"/>
      <c r="PF72" s="1158"/>
      <c r="PG72" s="1158"/>
      <c r="PH72" s="1158"/>
      <c r="PI72" s="1158"/>
      <c r="PJ72" s="1158"/>
      <c r="PK72" s="1158"/>
    </row>
    <row r="73" spans="1:427" s="1150" customFormat="1" ht="15" customHeight="1" x14ac:dyDescent="0.35">
      <c r="A73" s="1182" t="s">
        <v>3233</v>
      </c>
      <c r="B73" s="1182">
        <f t="shared" ca="1" si="6"/>
        <v>6143</v>
      </c>
      <c r="C73" s="1182" t="s">
        <v>3380</v>
      </c>
      <c r="D73" s="1182" t="s">
        <v>3381</v>
      </c>
      <c r="E73" s="1151">
        <v>2016</v>
      </c>
      <c r="F73" s="1183">
        <f t="shared" ca="1" si="7"/>
        <v>165</v>
      </c>
      <c r="G73" s="1149">
        <f t="shared" ca="1" si="8"/>
        <v>9560</v>
      </c>
      <c r="H73" s="1139">
        <v>65.91</v>
      </c>
      <c r="I73" s="1152">
        <f>Einstellungen!$E$11</f>
        <v>365</v>
      </c>
      <c r="J73" s="1152" t="s">
        <v>11</v>
      </c>
      <c r="K73" s="1152" t="s">
        <v>578</v>
      </c>
      <c r="L73" s="1152" t="s">
        <v>578</v>
      </c>
      <c r="M73" s="1152" t="s">
        <v>578</v>
      </c>
      <c r="N73" s="1152" t="s">
        <v>578</v>
      </c>
      <c r="O73" s="1152" t="s">
        <v>578</v>
      </c>
      <c r="P73" s="1152" t="s">
        <v>578</v>
      </c>
      <c r="Q73" s="1152" t="s">
        <v>578</v>
      </c>
      <c r="R73" s="1152" t="s">
        <v>578</v>
      </c>
      <c r="S73" s="1152" t="s">
        <v>578</v>
      </c>
      <c r="T73" s="1152" t="s">
        <v>578</v>
      </c>
      <c r="U73" s="1152" t="s">
        <v>578</v>
      </c>
      <c r="V73" s="1152" t="s">
        <v>700</v>
      </c>
      <c r="W73" s="1152" t="str">
        <f t="shared" si="9"/>
        <v>Heim 72  - Musterort</v>
      </c>
      <c r="X73" s="1139">
        <v>65.91</v>
      </c>
      <c r="AM73" s="1158"/>
      <c r="AN73" s="1158"/>
      <c r="AO73" s="1158"/>
      <c r="AP73" s="1158"/>
      <c r="AQ73" s="1158"/>
      <c r="AR73" s="1158"/>
      <c r="AS73" s="1158"/>
      <c r="AT73" s="1158"/>
      <c r="AU73" s="1158"/>
      <c r="AV73" s="1158"/>
      <c r="AW73" s="1158"/>
      <c r="AX73" s="1155">
        <v>9</v>
      </c>
      <c r="AY73" s="1158"/>
      <c r="AZ73" s="1156">
        <f t="shared" ca="1" si="10"/>
        <v>-156</v>
      </c>
      <c r="BA73" s="1158"/>
      <c r="BB73" s="1158"/>
      <c r="BC73" s="1158"/>
      <c r="BD73" s="1158"/>
      <c r="BE73" s="1158"/>
      <c r="BF73" s="1158"/>
      <c r="BG73" s="1158"/>
      <c r="BH73" s="1158"/>
      <c r="BI73" s="1158"/>
      <c r="BJ73" s="1158"/>
      <c r="BK73" s="1158"/>
      <c r="BL73" s="1158"/>
      <c r="BM73" s="1158"/>
      <c r="BN73" s="1158"/>
      <c r="BO73" s="1158"/>
      <c r="BP73" s="1158"/>
      <c r="BQ73" s="1158"/>
      <c r="BR73" s="1158"/>
      <c r="BS73" s="1158"/>
      <c r="BT73" s="1158"/>
      <c r="BU73" s="1158"/>
      <c r="BV73" s="1158"/>
      <c r="BW73" s="1158"/>
      <c r="BX73" s="1158"/>
      <c r="BY73" s="1158"/>
      <c r="BZ73" s="1158"/>
      <c r="CA73" s="1158"/>
      <c r="CB73" s="1158"/>
      <c r="CC73" s="1158"/>
      <c r="CD73" s="1158"/>
      <c r="CE73" s="1158"/>
      <c r="CF73" s="1158"/>
      <c r="CG73" s="1158"/>
      <c r="CH73" s="1158"/>
      <c r="CI73" s="1158"/>
      <c r="CJ73" s="1158"/>
      <c r="CK73" s="1158"/>
      <c r="CL73" s="1158"/>
      <c r="CM73" s="1158"/>
      <c r="CN73" s="1158"/>
      <c r="CO73" s="1158"/>
      <c r="CP73" s="1158"/>
      <c r="CQ73" s="1158"/>
      <c r="CR73" s="1158"/>
      <c r="CS73" s="1158"/>
      <c r="CT73" s="1158"/>
      <c r="CU73" s="1158"/>
      <c r="CV73" s="1158"/>
      <c r="CW73" s="1158"/>
      <c r="CX73" s="1158"/>
      <c r="CY73" s="1158"/>
      <c r="CZ73" s="1158"/>
      <c r="DA73" s="1158"/>
      <c r="DB73" s="1158"/>
      <c r="DC73" s="1158"/>
      <c r="DD73" s="1158"/>
      <c r="DE73" s="1158"/>
      <c r="DF73" s="1158"/>
      <c r="DG73" s="1158"/>
      <c r="DH73" s="1158"/>
      <c r="DI73" s="1158"/>
      <c r="DJ73" s="1158"/>
      <c r="DK73" s="1158"/>
      <c r="DL73" s="1158"/>
      <c r="DM73" s="1158"/>
      <c r="DN73" s="1158"/>
      <c r="DO73" s="1158"/>
      <c r="DP73" s="1158"/>
      <c r="DQ73" s="1158"/>
      <c r="DR73" s="1158"/>
      <c r="DS73" s="1158"/>
      <c r="DT73" s="1158"/>
      <c r="DU73" s="1158"/>
      <c r="DV73" s="1158"/>
      <c r="DW73" s="1158"/>
      <c r="DX73" s="1158"/>
      <c r="DY73" s="1158"/>
      <c r="DZ73" s="1158"/>
      <c r="EA73" s="1158"/>
      <c r="EB73" s="1158"/>
      <c r="EC73" s="1158"/>
      <c r="ED73" s="1158"/>
      <c r="EE73" s="1158"/>
      <c r="EF73" s="1158"/>
      <c r="EG73" s="1158"/>
      <c r="EH73" s="1158"/>
      <c r="EI73" s="1158"/>
      <c r="EJ73" s="1158"/>
      <c r="EK73" s="1158"/>
      <c r="EL73" s="1158"/>
      <c r="EM73" s="1158"/>
      <c r="EN73" s="1158"/>
      <c r="EO73" s="1158"/>
      <c r="EP73" s="1158"/>
      <c r="EQ73" s="1158"/>
      <c r="ER73" s="1158"/>
      <c r="ES73" s="1158"/>
      <c r="ET73" s="1158"/>
      <c r="EU73" s="1158"/>
      <c r="EV73" s="1158"/>
      <c r="EW73" s="1158"/>
      <c r="EX73" s="1158"/>
      <c r="EY73" s="1158"/>
      <c r="EZ73" s="1158"/>
      <c r="FA73" s="1158"/>
      <c r="FB73" s="1158"/>
      <c r="FC73" s="1158"/>
      <c r="FD73" s="1158"/>
      <c r="FE73" s="1158"/>
      <c r="FF73" s="1158"/>
      <c r="FG73" s="1158"/>
      <c r="FH73" s="1158"/>
      <c r="FI73" s="1158"/>
      <c r="FJ73" s="1158"/>
      <c r="FK73" s="1158"/>
      <c r="FL73" s="1158"/>
      <c r="FM73" s="1158"/>
      <c r="FN73" s="1158"/>
      <c r="FO73" s="1158"/>
      <c r="FP73" s="1158"/>
      <c r="FQ73" s="1158"/>
      <c r="FR73" s="1158"/>
      <c r="FS73" s="1158"/>
      <c r="FT73" s="1158"/>
      <c r="FU73" s="1158"/>
      <c r="FV73" s="1158"/>
      <c r="FW73" s="1158"/>
      <c r="FX73" s="1158"/>
      <c r="FY73" s="1158"/>
      <c r="FZ73" s="1158"/>
      <c r="GA73" s="1158"/>
      <c r="GB73" s="1158"/>
      <c r="GC73" s="1158"/>
      <c r="GD73" s="1158"/>
      <c r="GE73" s="1158"/>
      <c r="GF73" s="1158"/>
      <c r="GG73" s="1158"/>
      <c r="GH73" s="1158"/>
      <c r="GI73" s="1158"/>
      <c r="GJ73" s="1158"/>
      <c r="GK73" s="1158"/>
      <c r="GL73" s="1158"/>
      <c r="GM73" s="1158"/>
      <c r="GN73" s="1158"/>
      <c r="GO73" s="1158"/>
      <c r="GP73" s="1158"/>
      <c r="GQ73" s="1158"/>
      <c r="GR73" s="1158"/>
      <c r="GS73" s="1158"/>
      <c r="GT73" s="1158"/>
      <c r="GU73" s="1158"/>
      <c r="GV73" s="1158"/>
      <c r="GW73" s="1158"/>
      <c r="GX73" s="1158"/>
      <c r="GY73" s="1158"/>
      <c r="GZ73" s="1158"/>
      <c r="HA73" s="1158"/>
      <c r="HB73" s="1158"/>
      <c r="HC73" s="1158"/>
      <c r="HD73" s="1158"/>
      <c r="HE73" s="1158"/>
      <c r="HF73" s="1158"/>
      <c r="HG73" s="1158"/>
      <c r="HH73" s="1158"/>
      <c r="HI73" s="1158"/>
      <c r="HJ73" s="1158"/>
      <c r="HK73" s="1158"/>
      <c r="HL73" s="1158"/>
      <c r="HM73" s="1158"/>
      <c r="HN73" s="1158"/>
      <c r="HO73" s="1158"/>
      <c r="HP73" s="1158"/>
      <c r="HQ73" s="1158"/>
      <c r="HR73" s="1158"/>
      <c r="HS73" s="1158"/>
      <c r="HT73" s="1158"/>
      <c r="HU73" s="1158"/>
      <c r="HV73" s="1158"/>
      <c r="HW73" s="1158"/>
      <c r="HX73" s="1158"/>
      <c r="HY73" s="1158"/>
      <c r="HZ73" s="1158"/>
      <c r="IA73" s="1158"/>
      <c r="IB73" s="1158"/>
      <c r="IC73" s="1158"/>
      <c r="ID73" s="1158"/>
      <c r="IE73" s="1158"/>
      <c r="IF73" s="1158"/>
      <c r="IG73" s="1158"/>
      <c r="IH73" s="1158"/>
      <c r="II73" s="1158"/>
      <c r="IJ73" s="1158"/>
      <c r="IK73" s="1158"/>
      <c r="IL73" s="1158"/>
      <c r="IM73" s="1158"/>
      <c r="IN73" s="1158"/>
      <c r="IO73" s="1158"/>
      <c r="IP73" s="1158"/>
      <c r="IQ73" s="1158"/>
      <c r="IR73" s="1158"/>
      <c r="IS73" s="1158"/>
      <c r="IT73" s="1158"/>
      <c r="IU73" s="1158"/>
      <c r="IV73" s="1158"/>
      <c r="IW73" s="1158"/>
      <c r="IX73" s="1158"/>
      <c r="IY73" s="1158"/>
      <c r="IZ73" s="1158"/>
      <c r="JA73" s="1158"/>
      <c r="JB73" s="1158"/>
      <c r="JC73" s="1158"/>
      <c r="JD73" s="1158"/>
      <c r="JE73" s="1158"/>
      <c r="JF73" s="1158"/>
      <c r="JG73" s="1158"/>
      <c r="JH73" s="1158"/>
      <c r="JI73" s="1158"/>
      <c r="JJ73" s="1158"/>
      <c r="JK73" s="1158"/>
      <c r="JL73" s="1158"/>
      <c r="JM73" s="1158"/>
      <c r="JN73" s="1158"/>
      <c r="JO73" s="1158"/>
      <c r="JP73" s="1158"/>
      <c r="JQ73" s="1158"/>
      <c r="JR73" s="1158"/>
      <c r="JS73" s="1158"/>
      <c r="JT73" s="1158"/>
      <c r="JU73" s="1158"/>
      <c r="JV73" s="1158"/>
      <c r="JW73" s="1158"/>
      <c r="JX73" s="1158"/>
      <c r="JY73" s="1158"/>
      <c r="JZ73" s="1158"/>
      <c r="KA73" s="1158"/>
      <c r="KB73" s="1158"/>
      <c r="KC73" s="1158"/>
      <c r="KD73" s="1158"/>
      <c r="KE73" s="1158"/>
      <c r="KF73" s="1158"/>
      <c r="KG73" s="1158"/>
      <c r="KH73" s="1158"/>
      <c r="KI73" s="1158"/>
      <c r="KJ73" s="1158"/>
      <c r="KK73" s="1158"/>
      <c r="KL73" s="1158"/>
      <c r="KM73" s="1158"/>
      <c r="KN73" s="1158"/>
      <c r="KO73" s="1158"/>
      <c r="KP73" s="1158"/>
      <c r="KQ73" s="1158"/>
      <c r="KR73" s="1158"/>
      <c r="KS73" s="1158"/>
      <c r="KT73" s="1158"/>
      <c r="KU73" s="1158"/>
      <c r="KV73" s="1158"/>
      <c r="KW73" s="1158"/>
      <c r="KX73" s="1158"/>
      <c r="KY73" s="1158"/>
      <c r="KZ73" s="1158"/>
      <c r="LA73" s="1158"/>
      <c r="LB73" s="1158"/>
      <c r="LC73" s="1158"/>
      <c r="LD73" s="1158"/>
      <c r="LE73" s="1158"/>
      <c r="LF73" s="1158"/>
      <c r="LG73" s="1158"/>
      <c r="LH73" s="1158"/>
      <c r="LI73" s="1158"/>
      <c r="LJ73" s="1158"/>
      <c r="LK73" s="1158"/>
      <c r="LL73" s="1158"/>
      <c r="LM73" s="1158"/>
      <c r="LN73" s="1158"/>
      <c r="LO73" s="1158"/>
      <c r="LP73" s="1158"/>
      <c r="LQ73" s="1158"/>
      <c r="LR73" s="1158"/>
      <c r="LS73" s="1158"/>
      <c r="LT73" s="1158"/>
      <c r="LU73" s="1158"/>
      <c r="LV73" s="1158"/>
      <c r="LW73" s="1158"/>
      <c r="LX73" s="1158"/>
      <c r="LY73" s="1158"/>
      <c r="LZ73" s="1158"/>
      <c r="MA73" s="1158"/>
      <c r="MB73" s="1158"/>
      <c r="MC73" s="1158"/>
      <c r="MD73" s="1158"/>
      <c r="ME73" s="1158"/>
      <c r="MF73" s="1158"/>
      <c r="MG73" s="1158"/>
      <c r="MH73" s="1158"/>
      <c r="MI73" s="1158"/>
      <c r="MJ73" s="1158"/>
      <c r="MK73" s="1158"/>
      <c r="ML73" s="1158"/>
      <c r="MM73" s="1158"/>
      <c r="MN73" s="1158"/>
      <c r="MO73" s="1158"/>
      <c r="MP73" s="1158"/>
      <c r="MQ73" s="1158"/>
      <c r="MR73" s="1158"/>
      <c r="MS73" s="1158"/>
      <c r="MT73" s="1158"/>
      <c r="MU73" s="1158"/>
      <c r="MV73" s="1158"/>
      <c r="MW73" s="1158"/>
      <c r="MX73" s="1158"/>
      <c r="MY73" s="1158"/>
      <c r="MZ73" s="1158"/>
      <c r="NA73" s="1158"/>
      <c r="NB73" s="1158"/>
      <c r="NC73" s="1158"/>
      <c r="ND73" s="1158"/>
      <c r="NE73" s="1158"/>
      <c r="NF73" s="1158"/>
      <c r="NG73" s="1158"/>
      <c r="NH73" s="1158"/>
      <c r="NI73" s="1158"/>
      <c r="NJ73" s="1158"/>
      <c r="NK73" s="1158"/>
      <c r="NL73" s="1158"/>
      <c r="NM73" s="1158"/>
      <c r="NN73" s="1158"/>
      <c r="NO73" s="1158"/>
      <c r="NP73" s="1158"/>
      <c r="NQ73" s="1158"/>
      <c r="NR73" s="1158"/>
      <c r="NS73" s="1158"/>
      <c r="NT73" s="1158"/>
      <c r="NU73" s="1158"/>
      <c r="NV73" s="1158"/>
      <c r="NW73" s="1158"/>
      <c r="NX73" s="1158"/>
      <c r="NY73" s="1158"/>
      <c r="NZ73" s="1158"/>
      <c r="OA73" s="1158"/>
      <c r="OB73" s="1158"/>
      <c r="OC73" s="1158"/>
      <c r="OD73" s="1158"/>
      <c r="OE73" s="1158"/>
      <c r="OF73" s="1158"/>
      <c r="OG73" s="1158"/>
      <c r="OH73" s="1158"/>
      <c r="OI73" s="1158"/>
      <c r="OJ73" s="1158"/>
      <c r="OK73" s="1158"/>
      <c r="OL73" s="1158"/>
      <c r="OM73" s="1158"/>
      <c r="ON73" s="1158"/>
      <c r="OO73" s="1158"/>
      <c r="OP73" s="1158"/>
      <c r="OQ73" s="1158"/>
      <c r="OR73" s="1158"/>
      <c r="OS73" s="1158"/>
      <c r="OT73" s="1158"/>
      <c r="OU73" s="1158"/>
      <c r="OV73" s="1158"/>
      <c r="OW73" s="1158"/>
      <c r="OX73" s="1158"/>
      <c r="OY73" s="1158"/>
      <c r="OZ73" s="1158"/>
      <c r="PA73" s="1158"/>
      <c r="PB73" s="1158"/>
      <c r="PC73" s="1158"/>
      <c r="PD73" s="1158"/>
      <c r="PE73" s="1158"/>
      <c r="PF73" s="1158"/>
      <c r="PG73" s="1158"/>
      <c r="PH73" s="1158"/>
      <c r="PI73" s="1158"/>
      <c r="PJ73" s="1158"/>
      <c r="PK73" s="1158"/>
    </row>
    <row r="74" spans="1:427" s="1150" customFormat="1" ht="15" customHeight="1" x14ac:dyDescent="0.35">
      <c r="A74" s="1182" t="s">
        <v>3234</v>
      </c>
      <c r="B74" s="1182">
        <f t="shared" ca="1" si="6"/>
        <v>7502</v>
      </c>
      <c r="C74" s="1182" t="s">
        <v>3380</v>
      </c>
      <c r="D74" s="1182" t="s">
        <v>3381</v>
      </c>
      <c r="E74" s="1151">
        <v>2016</v>
      </c>
      <c r="F74" s="1183">
        <f t="shared" ca="1" si="7"/>
        <v>115</v>
      </c>
      <c r="G74" s="1149">
        <f t="shared" ca="1" si="8"/>
        <v>9427</v>
      </c>
      <c r="H74" s="1148">
        <v>60.5</v>
      </c>
      <c r="I74" s="1152">
        <f>Einstellungen!$E$11</f>
        <v>365</v>
      </c>
      <c r="J74" s="1152" t="s">
        <v>11</v>
      </c>
      <c r="K74" s="1152" t="s">
        <v>578</v>
      </c>
      <c r="L74" s="1152" t="s">
        <v>578</v>
      </c>
      <c r="M74" s="1152" t="s">
        <v>578</v>
      </c>
      <c r="N74" s="1152" t="s">
        <v>578</v>
      </c>
      <c r="O74" s="1152" t="s">
        <v>578</v>
      </c>
      <c r="P74" s="1152" t="s">
        <v>578</v>
      </c>
      <c r="Q74" s="1152" t="s">
        <v>578</v>
      </c>
      <c r="R74" s="1152" t="s">
        <v>578</v>
      </c>
      <c r="S74" s="1152" t="s">
        <v>578</v>
      </c>
      <c r="T74" s="1152" t="s">
        <v>578</v>
      </c>
      <c r="U74" s="1152" t="s">
        <v>578</v>
      </c>
      <c r="V74" s="1152" t="s">
        <v>700</v>
      </c>
      <c r="W74" s="1152" t="str">
        <f t="shared" si="9"/>
        <v>Heim 73  - Musterort</v>
      </c>
      <c r="X74" s="1148">
        <v>60.5</v>
      </c>
      <c r="AM74" s="1158"/>
      <c r="AN74" s="1158"/>
      <c r="AO74" s="1158"/>
      <c r="AP74" s="1158"/>
      <c r="AQ74" s="1158"/>
      <c r="AR74" s="1158"/>
      <c r="AS74" s="1158"/>
      <c r="AT74" s="1158"/>
      <c r="AU74" s="1158"/>
      <c r="AV74" s="1158"/>
      <c r="AW74" s="1158"/>
      <c r="AX74" s="1155">
        <v>10</v>
      </c>
      <c r="AY74" s="1158"/>
      <c r="AZ74" s="1156">
        <f t="shared" ca="1" si="10"/>
        <v>-105</v>
      </c>
      <c r="BA74" s="1158"/>
      <c r="BB74" s="1158"/>
      <c r="BC74" s="1158"/>
      <c r="BD74" s="1158"/>
      <c r="BE74" s="1158"/>
      <c r="BF74" s="1158"/>
      <c r="BG74" s="1158"/>
      <c r="BH74" s="1158"/>
      <c r="BI74" s="1158"/>
      <c r="BJ74" s="1158"/>
      <c r="BK74" s="1158"/>
      <c r="BL74" s="1158"/>
      <c r="BM74" s="1158"/>
      <c r="BN74" s="1158"/>
      <c r="BO74" s="1158"/>
      <c r="BP74" s="1158"/>
      <c r="BQ74" s="1158"/>
      <c r="BR74" s="1158"/>
      <c r="BS74" s="1158"/>
      <c r="BT74" s="1158"/>
      <c r="BU74" s="1158"/>
      <c r="BV74" s="1158"/>
      <c r="BW74" s="1158"/>
      <c r="BX74" s="1158"/>
      <c r="BY74" s="1158"/>
      <c r="BZ74" s="1158"/>
      <c r="CA74" s="1158"/>
      <c r="CB74" s="1158"/>
      <c r="CC74" s="1158"/>
      <c r="CD74" s="1158"/>
      <c r="CE74" s="1158"/>
      <c r="CF74" s="1158"/>
      <c r="CG74" s="1158"/>
      <c r="CH74" s="1158"/>
      <c r="CI74" s="1158"/>
      <c r="CJ74" s="1158"/>
      <c r="CK74" s="1158"/>
      <c r="CL74" s="1158"/>
      <c r="CM74" s="1158"/>
      <c r="CN74" s="1158"/>
      <c r="CO74" s="1158"/>
      <c r="CP74" s="1158"/>
      <c r="CQ74" s="1158"/>
      <c r="CR74" s="1158"/>
      <c r="CS74" s="1158"/>
      <c r="CT74" s="1158"/>
      <c r="CU74" s="1158"/>
      <c r="CV74" s="1158"/>
      <c r="CW74" s="1158"/>
      <c r="CX74" s="1158"/>
      <c r="CY74" s="1158"/>
      <c r="CZ74" s="1158"/>
      <c r="DA74" s="1158"/>
      <c r="DB74" s="1158"/>
      <c r="DC74" s="1158"/>
      <c r="DD74" s="1158"/>
      <c r="DE74" s="1158"/>
      <c r="DF74" s="1158"/>
      <c r="DG74" s="1158"/>
      <c r="DH74" s="1158"/>
      <c r="DI74" s="1158"/>
      <c r="DJ74" s="1158"/>
      <c r="DK74" s="1158"/>
      <c r="DL74" s="1158"/>
      <c r="DM74" s="1158"/>
      <c r="DN74" s="1158"/>
      <c r="DO74" s="1158"/>
      <c r="DP74" s="1158"/>
      <c r="DQ74" s="1158"/>
      <c r="DR74" s="1158"/>
      <c r="DS74" s="1158"/>
      <c r="DT74" s="1158"/>
      <c r="DU74" s="1158"/>
      <c r="DV74" s="1158"/>
      <c r="DW74" s="1158"/>
      <c r="DX74" s="1158"/>
      <c r="DY74" s="1158"/>
      <c r="DZ74" s="1158"/>
      <c r="EA74" s="1158"/>
      <c r="EB74" s="1158"/>
      <c r="EC74" s="1158"/>
      <c r="ED74" s="1158"/>
      <c r="EE74" s="1158"/>
      <c r="EF74" s="1158"/>
      <c r="EG74" s="1158"/>
      <c r="EH74" s="1158"/>
      <c r="EI74" s="1158"/>
      <c r="EJ74" s="1158"/>
      <c r="EK74" s="1158"/>
      <c r="EL74" s="1158"/>
      <c r="EM74" s="1158"/>
      <c r="EN74" s="1158"/>
      <c r="EO74" s="1158"/>
      <c r="EP74" s="1158"/>
      <c r="EQ74" s="1158"/>
      <c r="ER74" s="1158"/>
      <c r="ES74" s="1158"/>
      <c r="ET74" s="1158"/>
      <c r="EU74" s="1158"/>
      <c r="EV74" s="1158"/>
      <c r="EW74" s="1158"/>
      <c r="EX74" s="1158"/>
      <c r="EY74" s="1158"/>
      <c r="EZ74" s="1158"/>
      <c r="FA74" s="1158"/>
      <c r="FB74" s="1158"/>
      <c r="FC74" s="1158"/>
      <c r="FD74" s="1158"/>
      <c r="FE74" s="1158"/>
      <c r="FF74" s="1158"/>
      <c r="FG74" s="1158"/>
      <c r="FH74" s="1158"/>
      <c r="FI74" s="1158"/>
      <c r="FJ74" s="1158"/>
      <c r="FK74" s="1158"/>
      <c r="FL74" s="1158"/>
      <c r="FM74" s="1158"/>
      <c r="FN74" s="1158"/>
      <c r="FO74" s="1158"/>
      <c r="FP74" s="1158"/>
      <c r="FQ74" s="1158"/>
      <c r="FR74" s="1158"/>
      <c r="FS74" s="1158"/>
      <c r="FT74" s="1158"/>
      <c r="FU74" s="1158"/>
      <c r="FV74" s="1158"/>
      <c r="FW74" s="1158"/>
      <c r="FX74" s="1158"/>
      <c r="FY74" s="1158"/>
      <c r="FZ74" s="1158"/>
      <c r="GA74" s="1158"/>
      <c r="GB74" s="1158"/>
      <c r="GC74" s="1158"/>
      <c r="GD74" s="1158"/>
      <c r="GE74" s="1158"/>
      <c r="GF74" s="1158"/>
      <c r="GG74" s="1158"/>
      <c r="GH74" s="1158"/>
      <c r="GI74" s="1158"/>
      <c r="GJ74" s="1158"/>
      <c r="GK74" s="1158"/>
      <c r="GL74" s="1158"/>
      <c r="GM74" s="1158"/>
      <c r="GN74" s="1158"/>
      <c r="GO74" s="1158"/>
      <c r="GP74" s="1158"/>
      <c r="GQ74" s="1158"/>
      <c r="GR74" s="1158"/>
      <c r="GS74" s="1158"/>
      <c r="GT74" s="1158"/>
      <c r="GU74" s="1158"/>
      <c r="GV74" s="1158"/>
      <c r="GW74" s="1158"/>
      <c r="GX74" s="1158"/>
      <c r="GY74" s="1158"/>
      <c r="GZ74" s="1158"/>
      <c r="HA74" s="1158"/>
      <c r="HB74" s="1158"/>
      <c r="HC74" s="1158"/>
      <c r="HD74" s="1158"/>
      <c r="HE74" s="1158"/>
      <c r="HF74" s="1158"/>
      <c r="HG74" s="1158"/>
      <c r="HH74" s="1158"/>
      <c r="HI74" s="1158"/>
      <c r="HJ74" s="1158"/>
      <c r="HK74" s="1158"/>
      <c r="HL74" s="1158"/>
      <c r="HM74" s="1158"/>
      <c r="HN74" s="1158"/>
      <c r="HO74" s="1158"/>
      <c r="HP74" s="1158"/>
      <c r="HQ74" s="1158"/>
      <c r="HR74" s="1158"/>
      <c r="HS74" s="1158"/>
      <c r="HT74" s="1158"/>
      <c r="HU74" s="1158"/>
      <c r="HV74" s="1158"/>
      <c r="HW74" s="1158"/>
      <c r="HX74" s="1158"/>
      <c r="HY74" s="1158"/>
      <c r="HZ74" s="1158"/>
      <c r="IA74" s="1158"/>
      <c r="IB74" s="1158"/>
      <c r="IC74" s="1158"/>
      <c r="ID74" s="1158"/>
      <c r="IE74" s="1158"/>
      <c r="IF74" s="1158"/>
      <c r="IG74" s="1158"/>
      <c r="IH74" s="1158"/>
      <c r="II74" s="1158"/>
      <c r="IJ74" s="1158"/>
      <c r="IK74" s="1158"/>
      <c r="IL74" s="1158"/>
      <c r="IM74" s="1158"/>
      <c r="IN74" s="1158"/>
      <c r="IO74" s="1158"/>
      <c r="IP74" s="1158"/>
      <c r="IQ74" s="1158"/>
      <c r="IR74" s="1158"/>
      <c r="IS74" s="1158"/>
      <c r="IT74" s="1158"/>
      <c r="IU74" s="1158"/>
      <c r="IV74" s="1158"/>
      <c r="IW74" s="1158"/>
      <c r="IX74" s="1158"/>
      <c r="IY74" s="1158"/>
      <c r="IZ74" s="1158"/>
      <c r="JA74" s="1158"/>
      <c r="JB74" s="1158"/>
      <c r="JC74" s="1158"/>
      <c r="JD74" s="1158"/>
      <c r="JE74" s="1158"/>
      <c r="JF74" s="1158"/>
      <c r="JG74" s="1158"/>
      <c r="JH74" s="1158"/>
      <c r="JI74" s="1158"/>
      <c r="JJ74" s="1158"/>
      <c r="JK74" s="1158"/>
      <c r="JL74" s="1158"/>
      <c r="JM74" s="1158"/>
      <c r="JN74" s="1158"/>
      <c r="JO74" s="1158"/>
      <c r="JP74" s="1158"/>
      <c r="JQ74" s="1158"/>
      <c r="JR74" s="1158"/>
      <c r="JS74" s="1158"/>
      <c r="JT74" s="1158"/>
      <c r="JU74" s="1158"/>
      <c r="JV74" s="1158"/>
      <c r="JW74" s="1158"/>
      <c r="JX74" s="1158"/>
      <c r="JY74" s="1158"/>
      <c r="JZ74" s="1158"/>
      <c r="KA74" s="1158"/>
      <c r="KB74" s="1158"/>
      <c r="KC74" s="1158"/>
      <c r="KD74" s="1158"/>
      <c r="KE74" s="1158"/>
      <c r="KF74" s="1158"/>
      <c r="KG74" s="1158"/>
      <c r="KH74" s="1158"/>
      <c r="KI74" s="1158"/>
      <c r="KJ74" s="1158"/>
      <c r="KK74" s="1158"/>
      <c r="KL74" s="1158"/>
      <c r="KM74" s="1158"/>
      <c r="KN74" s="1158"/>
      <c r="KO74" s="1158"/>
      <c r="KP74" s="1158"/>
      <c r="KQ74" s="1158"/>
      <c r="KR74" s="1158"/>
      <c r="KS74" s="1158"/>
      <c r="KT74" s="1158"/>
      <c r="KU74" s="1158"/>
      <c r="KV74" s="1158"/>
      <c r="KW74" s="1158"/>
      <c r="KX74" s="1158"/>
      <c r="KY74" s="1158"/>
      <c r="KZ74" s="1158"/>
      <c r="LA74" s="1158"/>
      <c r="LB74" s="1158"/>
      <c r="LC74" s="1158"/>
      <c r="LD74" s="1158"/>
      <c r="LE74" s="1158"/>
      <c r="LF74" s="1158"/>
      <c r="LG74" s="1158"/>
      <c r="LH74" s="1158"/>
      <c r="LI74" s="1158"/>
      <c r="LJ74" s="1158"/>
      <c r="LK74" s="1158"/>
      <c r="LL74" s="1158"/>
      <c r="LM74" s="1158"/>
      <c r="LN74" s="1158"/>
      <c r="LO74" s="1158"/>
      <c r="LP74" s="1158"/>
      <c r="LQ74" s="1158"/>
      <c r="LR74" s="1158"/>
      <c r="LS74" s="1158"/>
      <c r="LT74" s="1158"/>
      <c r="LU74" s="1158"/>
      <c r="LV74" s="1158"/>
      <c r="LW74" s="1158"/>
      <c r="LX74" s="1158"/>
      <c r="LY74" s="1158"/>
      <c r="LZ74" s="1158"/>
      <c r="MA74" s="1158"/>
      <c r="MB74" s="1158"/>
      <c r="MC74" s="1158"/>
      <c r="MD74" s="1158"/>
      <c r="ME74" s="1158"/>
      <c r="MF74" s="1158"/>
      <c r="MG74" s="1158"/>
      <c r="MH74" s="1158"/>
      <c r="MI74" s="1158"/>
      <c r="MJ74" s="1158"/>
      <c r="MK74" s="1158"/>
      <c r="ML74" s="1158"/>
      <c r="MM74" s="1158"/>
      <c r="MN74" s="1158"/>
      <c r="MO74" s="1158"/>
      <c r="MP74" s="1158"/>
      <c r="MQ74" s="1158"/>
      <c r="MR74" s="1158"/>
      <c r="MS74" s="1158"/>
      <c r="MT74" s="1158"/>
      <c r="MU74" s="1158"/>
      <c r="MV74" s="1158"/>
      <c r="MW74" s="1158"/>
      <c r="MX74" s="1158"/>
      <c r="MY74" s="1158"/>
      <c r="MZ74" s="1158"/>
      <c r="NA74" s="1158"/>
      <c r="NB74" s="1158"/>
      <c r="NC74" s="1158"/>
      <c r="ND74" s="1158"/>
      <c r="NE74" s="1158"/>
      <c r="NF74" s="1158"/>
      <c r="NG74" s="1158"/>
      <c r="NH74" s="1158"/>
      <c r="NI74" s="1158"/>
      <c r="NJ74" s="1158"/>
      <c r="NK74" s="1158"/>
      <c r="NL74" s="1158"/>
      <c r="NM74" s="1158"/>
      <c r="NN74" s="1158"/>
      <c r="NO74" s="1158"/>
      <c r="NP74" s="1158"/>
      <c r="NQ74" s="1158"/>
      <c r="NR74" s="1158"/>
      <c r="NS74" s="1158"/>
      <c r="NT74" s="1158"/>
      <c r="NU74" s="1158"/>
      <c r="NV74" s="1158"/>
      <c r="NW74" s="1158"/>
      <c r="NX74" s="1158"/>
      <c r="NY74" s="1158"/>
      <c r="NZ74" s="1158"/>
      <c r="OA74" s="1158"/>
      <c r="OB74" s="1158"/>
      <c r="OC74" s="1158"/>
      <c r="OD74" s="1158"/>
      <c r="OE74" s="1158"/>
      <c r="OF74" s="1158"/>
      <c r="OG74" s="1158"/>
      <c r="OH74" s="1158"/>
      <c r="OI74" s="1158"/>
      <c r="OJ74" s="1158"/>
      <c r="OK74" s="1158"/>
      <c r="OL74" s="1158"/>
      <c r="OM74" s="1158"/>
      <c r="ON74" s="1158"/>
      <c r="OO74" s="1158"/>
      <c r="OP74" s="1158"/>
      <c r="OQ74" s="1158"/>
      <c r="OR74" s="1158"/>
      <c r="OS74" s="1158"/>
      <c r="OT74" s="1158"/>
      <c r="OU74" s="1158"/>
      <c r="OV74" s="1158"/>
      <c r="OW74" s="1158"/>
      <c r="OX74" s="1158"/>
      <c r="OY74" s="1158"/>
      <c r="OZ74" s="1158"/>
      <c r="PA74" s="1158"/>
      <c r="PB74" s="1158"/>
      <c r="PC74" s="1158"/>
      <c r="PD74" s="1158"/>
      <c r="PE74" s="1158"/>
      <c r="PF74" s="1158"/>
      <c r="PG74" s="1158"/>
      <c r="PH74" s="1158"/>
      <c r="PI74" s="1158"/>
      <c r="PJ74" s="1158"/>
      <c r="PK74" s="1158"/>
    </row>
    <row r="75" spans="1:427" s="1150" customFormat="1" ht="15" customHeight="1" x14ac:dyDescent="0.35">
      <c r="A75" s="1182" t="s">
        <v>3235</v>
      </c>
      <c r="B75" s="1182">
        <f t="shared" ca="1" si="6"/>
        <v>1138</v>
      </c>
      <c r="C75" s="1182" t="s">
        <v>3380</v>
      </c>
      <c r="D75" s="1182" t="s">
        <v>3381</v>
      </c>
      <c r="E75" s="1151">
        <v>2016</v>
      </c>
      <c r="F75" s="1183">
        <f t="shared" ca="1" si="7"/>
        <v>67</v>
      </c>
      <c r="G75" s="1149">
        <f t="shared" ca="1" si="8"/>
        <v>1782</v>
      </c>
      <c r="H75" s="1148">
        <v>60.5</v>
      </c>
      <c r="I75" s="1152">
        <f>Einstellungen!$E$11</f>
        <v>365</v>
      </c>
      <c r="J75" s="1152" t="s">
        <v>11</v>
      </c>
      <c r="K75" s="1152" t="s">
        <v>578</v>
      </c>
      <c r="L75" s="1152" t="s">
        <v>578</v>
      </c>
      <c r="M75" s="1152" t="s">
        <v>578</v>
      </c>
      <c r="N75" s="1152" t="s">
        <v>578</v>
      </c>
      <c r="O75" s="1152" t="s">
        <v>578</v>
      </c>
      <c r="P75" s="1152" t="s">
        <v>578</v>
      </c>
      <c r="Q75" s="1152" t="s">
        <v>578</v>
      </c>
      <c r="R75" s="1152" t="s">
        <v>578</v>
      </c>
      <c r="S75" s="1152" t="s">
        <v>578</v>
      </c>
      <c r="T75" s="1152" t="s">
        <v>578</v>
      </c>
      <c r="U75" s="1152" t="s">
        <v>578</v>
      </c>
      <c r="V75" s="1152" t="s">
        <v>700</v>
      </c>
      <c r="W75" s="1152" t="str">
        <f t="shared" si="9"/>
        <v>Heim 74  - Musterort</v>
      </c>
      <c r="X75" s="1148">
        <v>60.5</v>
      </c>
      <c r="AM75" s="1158"/>
      <c r="AN75" s="1158"/>
      <c r="AO75" s="1158"/>
      <c r="AP75" s="1158"/>
      <c r="AQ75" s="1158"/>
      <c r="AR75" s="1158"/>
      <c r="AS75" s="1158"/>
      <c r="AT75" s="1158"/>
      <c r="AU75" s="1158"/>
      <c r="AV75" s="1158"/>
      <c r="AW75" s="1158"/>
      <c r="AX75" s="1155">
        <v>25</v>
      </c>
      <c r="AY75" s="1158"/>
      <c r="AZ75" s="1156">
        <f t="shared" ca="1" si="10"/>
        <v>-42</v>
      </c>
      <c r="BA75" s="1158"/>
      <c r="BB75" s="1158"/>
      <c r="BC75" s="1158"/>
      <c r="BD75" s="1158"/>
      <c r="BE75" s="1158"/>
      <c r="BF75" s="1158"/>
      <c r="BG75" s="1158"/>
      <c r="BH75" s="1158"/>
      <c r="BI75" s="1158"/>
      <c r="BJ75" s="1158"/>
      <c r="BK75" s="1158"/>
      <c r="BL75" s="1158"/>
      <c r="BM75" s="1158"/>
      <c r="BN75" s="1158"/>
      <c r="BO75" s="1158"/>
      <c r="BP75" s="1158"/>
      <c r="BQ75" s="1158"/>
      <c r="BR75" s="1158"/>
      <c r="BS75" s="1158"/>
      <c r="BT75" s="1158"/>
      <c r="BU75" s="1158"/>
      <c r="BV75" s="1158"/>
      <c r="BW75" s="1158"/>
      <c r="BX75" s="1158"/>
      <c r="BY75" s="1158"/>
      <c r="BZ75" s="1158"/>
      <c r="CA75" s="1158"/>
      <c r="CB75" s="1158"/>
      <c r="CC75" s="1158"/>
      <c r="CD75" s="1158"/>
      <c r="CE75" s="1158"/>
      <c r="CF75" s="1158"/>
      <c r="CG75" s="1158"/>
      <c r="CH75" s="1158"/>
      <c r="CI75" s="1158"/>
      <c r="CJ75" s="1158"/>
      <c r="CK75" s="1158"/>
      <c r="CL75" s="1158"/>
      <c r="CM75" s="1158"/>
      <c r="CN75" s="1158"/>
      <c r="CO75" s="1158"/>
      <c r="CP75" s="1158"/>
      <c r="CQ75" s="1158"/>
      <c r="CR75" s="1158"/>
      <c r="CS75" s="1158"/>
      <c r="CT75" s="1158"/>
      <c r="CU75" s="1158"/>
      <c r="CV75" s="1158"/>
      <c r="CW75" s="1158"/>
      <c r="CX75" s="1158"/>
      <c r="CY75" s="1158"/>
      <c r="CZ75" s="1158"/>
      <c r="DA75" s="1158"/>
      <c r="DB75" s="1158"/>
      <c r="DC75" s="1158"/>
      <c r="DD75" s="1158"/>
      <c r="DE75" s="1158"/>
      <c r="DF75" s="1158"/>
      <c r="DG75" s="1158"/>
      <c r="DH75" s="1158"/>
      <c r="DI75" s="1158"/>
      <c r="DJ75" s="1158"/>
      <c r="DK75" s="1158"/>
      <c r="DL75" s="1158"/>
      <c r="DM75" s="1158"/>
      <c r="DN75" s="1158"/>
      <c r="DO75" s="1158"/>
      <c r="DP75" s="1158"/>
      <c r="DQ75" s="1158"/>
      <c r="DR75" s="1158"/>
      <c r="DS75" s="1158"/>
      <c r="DT75" s="1158"/>
      <c r="DU75" s="1158"/>
      <c r="DV75" s="1158"/>
      <c r="DW75" s="1158"/>
      <c r="DX75" s="1158"/>
      <c r="DY75" s="1158"/>
      <c r="DZ75" s="1158"/>
      <c r="EA75" s="1158"/>
      <c r="EB75" s="1158"/>
      <c r="EC75" s="1158"/>
      <c r="ED75" s="1158"/>
      <c r="EE75" s="1158"/>
      <c r="EF75" s="1158"/>
      <c r="EG75" s="1158"/>
      <c r="EH75" s="1158"/>
      <c r="EI75" s="1158"/>
      <c r="EJ75" s="1158"/>
      <c r="EK75" s="1158"/>
      <c r="EL75" s="1158"/>
      <c r="EM75" s="1158"/>
      <c r="EN75" s="1158"/>
      <c r="EO75" s="1158"/>
      <c r="EP75" s="1158"/>
      <c r="EQ75" s="1158"/>
      <c r="ER75" s="1158"/>
      <c r="ES75" s="1158"/>
      <c r="ET75" s="1158"/>
      <c r="EU75" s="1158"/>
      <c r="EV75" s="1158"/>
      <c r="EW75" s="1158"/>
      <c r="EX75" s="1158"/>
      <c r="EY75" s="1158"/>
      <c r="EZ75" s="1158"/>
      <c r="FA75" s="1158"/>
      <c r="FB75" s="1158"/>
      <c r="FC75" s="1158"/>
      <c r="FD75" s="1158"/>
      <c r="FE75" s="1158"/>
      <c r="FF75" s="1158"/>
      <c r="FG75" s="1158"/>
      <c r="FH75" s="1158"/>
      <c r="FI75" s="1158"/>
      <c r="FJ75" s="1158"/>
      <c r="FK75" s="1158"/>
      <c r="FL75" s="1158"/>
      <c r="FM75" s="1158"/>
      <c r="FN75" s="1158"/>
      <c r="FO75" s="1158"/>
      <c r="FP75" s="1158"/>
      <c r="FQ75" s="1158"/>
      <c r="FR75" s="1158"/>
      <c r="FS75" s="1158"/>
      <c r="FT75" s="1158"/>
      <c r="FU75" s="1158"/>
      <c r="FV75" s="1158"/>
      <c r="FW75" s="1158"/>
      <c r="FX75" s="1158"/>
      <c r="FY75" s="1158"/>
      <c r="FZ75" s="1158"/>
      <c r="GA75" s="1158"/>
      <c r="GB75" s="1158"/>
      <c r="GC75" s="1158"/>
      <c r="GD75" s="1158"/>
      <c r="GE75" s="1158"/>
      <c r="GF75" s="1158"/>
      <c r="GG75" s="1158"/>
      <c r="GH75" s="1158"/>
      <c r="GI75" s="1158"/>
      <c r="GJ75" s="1158"/>
      <c r="GK75" s="1158"/>
      <c r="GL75" s="1158"/>
      <c r="GM75" s="1158"/>
      <c r="GN75" s="1158"/>
      <c r="GO75" s="1158"/>
      <c r="GP75" s="1158"/>
      <c r="GQ75" s="1158"/>
      <c r="GR75" s="1158"/>
      <c r="GS75" s="1158"/>
      <c r="GT75" s="1158"/>
      <c r="GU75" s="1158"/>
      <c r="GV75" s="1158"/>
      <c r="GW75" s="1158"/>
      <c r="GX75" s="1158"/>
      <c r="GY75" s="1158"/>
      <c r="GZ75" s="1158"/>
      <c r="HA75" s="1158"/>
      <c r="HB75" s="1158"/>
      <c r="HC75" s="1158"/>
      <c r="HD75" s="1158"/>
      <c r="HE75" s="1158"/>
      <c r="HF75" s="1158"/>
      <c r="HG75" s="1158"/>
      <c r="HH75" s="1158"/>
      <c r="HI75" s="1158"/>
      <c r="HJ75" s="1158"/>
      <c r="HK75" s="1158"/>
      <c r="HL75" s="1158"/>
      <c r="HM75" s="1158"/>
      <c r="HN75" s="1158"/>
      <c r="HO75" s="1158"/>
      <c r="HP75" s="1158"/>
      <c r="HQ75" s="1158"/>
      <c r="HR75" s="1158"/>
      <c r="HS75" s="1158"/>
      <c r="HT75" s="1158"/>
      <c r="HU75" s="1158"/>
      <c r="HV75" s="1158"/>
      <c r="HW75" s="1158"/>
      <c r="HX75" s="1158"/>
      <c r="HY75" s="1158"/>
      <c r="HZ75" s="1158"/>
      <c r="IA75" s="1158"/>
      <c r="IB75" s="1158"/>
      <c r="IC75" s="1158"/>
      <c r="ID75" s="1158"/>
      <c r="IE75" s="1158"/>
      <c r="IF75" s="1158"/>
      <c r="IG75" s="1158"/>
      <c r="IH75" s="1158"/>
      <c r="II75" s="1158"/>
      <c r="IJ75" s="1158"/>
      <c r="IK75" s="1158"/>
      <c r="IL75" s="1158"/>
      <c r="IM75" s="1158"/>
      <c r="IN75" s="1158"/>
      <c r="IO75" s="1158"/>
      <c r="IP75" s="1158"/>
      <c r="IQ75" s="1158"/>
      <c r="IR75" s="1158"/>
      <c r="IS75" s="1158"/>
      <c r="IT75" s="1158"/>
      <c r="IU75" s="1158"/>
      <c r="IV75" s="1158"/>
      <c r="IW75" s="1158"/>
      <c r="IX75" s="1158"/>
      <c r="IY75" s="1158"/>
      <c r="IZ75" s="1158"/>
      <c r="JA75" s="1158"/>
      <c r="JB75" s="1158"/>
      <c r="JC75" s="1158"/>
      <c r="JD75" s="1158"/>
      <c r="JE75" s="1158"/>
      <c r="JF75" s="1158"/>
      <c r="JG75" s="1158"/>
      <c r="JH75" s="1158"/>
      <c r="JI75" s="1158"/>
      <c r="JJ75" s="1158"/>
      <c r="JK75" s="1158"/>
      <c r="JL75" s="1158"/>
      <c r="JM75" s="1158"/>
      <c r="JN75" s="1158"/>
      <c r="JO75" s="1158"/>
      <c r="JP75" s="1158"/>
      <c r="JQ75" s="1158"/>
      <c r="JR75" s="1158"/>
      <c r="JS75" s="1158"/>
      <c r="JT75" s="1158"/>
      <c r="JU75" s="1158"/>
      <c r="JV75" s="1158"/>
      <c r="JW75" s="1158"/>
      <c r="JX75" s="1158"/>
      <c r="JY75" s="1158"/>
      <c r="JZ75" s="1158"/>
      <c r="KA75" s="1158"/>
      <c r="KB75" s="1158"/>
      <c r="KC75" s="1158"/>
      <c r="KD75" s="1158"/>
      <c r="KE75" s="1158"/>
      <c r="KF75" s="1158"/>
      <c r="KG75" s="1158"/>
      <c r="KH75" s="1158"/>
      <c r="KI75" s="1158"/>
      <c r="KJ75" s="1158"/>
      <c r="KK75" s="1158"/>
      <c r="KL75" s="1158"/>
      <c r="KM75" s="1158"/>
      <c r="KN75" s="1158"/>
      <c r="KO75" s="1158"/>
      <c r="KP75" s="1158"/>
      <c r="KQ75" s="1158"/>
      <c r="KR75" s="1158"/>
      <c r="KS75" s="1158"/>
      <c r="KT75" s="1158"/>
      <c r="KU75" s="1158"/>
      <c r="KV75" s="1158"/>
      <c r="KW75" s="1158"/>
      <c r="KX75" s="1158"/>
      <c r="KY75" s="1158"/>
      <c r="KZ75" s="1158"/>
      <c r="LA75" s="1158"/>
      <c r="LB75" s="1158"/>
      <c r="LC75" s="1158"/>
      <c r="LD75" s="1158"/>
      <c r="LE75" s="1158"/>
      <c r="LF75" s="1158"/>
      <c r="LG75" s="1158"/>
      <c r="LH75" s="1158"/>
      <c r="LI75" s="1158"/>
      <c r="LJ75" s="1158"/>
      <c r="LK75" s="1158"/>
      <c r="LL75" s="1158"/>
      <c r="LM75" s="1158"/>
      <c r="LN75" s="1158"/>
      <c r="LO75" s="1158"/>
      <c r="LP75" s="1158"/>
      <c r="LQ75" s="1158"/>
      <c r="LR75" s="1158"/>
      <c r="LS75" s="1158"/>
      <c r="LT75" s="1158"/>
      <c r="LU75" s="1158"/>
      <c r="LV75" s="1158"/>
      <c r="LW75" s="1158"/>
      <c r="LX75" s="1158"/>
      <c r="LY75" s="1158"/>
      <c r="LZ75" s="1158"/>
      <c r="MA75" s="1158"/>
      <c r="MB75" s="1158"/>
      <c r="MC75" s="1158"/>
      <c r="MD75" s="1158"/>
      <c r="ME75" s="1158"/>
      <c r="MF75" s="1158"/>
      <c r="MG75" s="1158"/>
      <c r="MH75" s="1158"/>
      <c r="MI75" s="1158"/>
      <c r="MJ75" s="1158"/>
      <c r="MK75" s="1158"/>
      <c r="ML75" s="1158"/>
      <c r="MM75" s="1158"/>
      <c r="MN75" s="1158"/>
      <c r="MO75" s="1158"/>
      <c r="MP75" s="1158"/>
      <c r="MQ75" s="1158"/>
      <c r="MR75" s="1158"/>
      <c r="MS75" s="1158"/>
      <c r="MT75" s="1158"/>
      <c r="MU75" s="1158"/>
      <c r="MV75" s="1158"/>
      <c r="MW75" s="1158"/>
      <c r="MX75" s="1158"/>
      <c r="MY75" s="1158"/>
      <c r="MZ75" s="1158"/>
      <c r="NA75" s="1158"/>
      <c r="NB75" s="1158"/>
      <c r="NC75" s="1158"/>
      <c r="ND75" s="1158"/>
      <c r="NE75" s="1158"/>
      <c r="NF75" s="1158"/>
      <c r="NG75" s="1158"/>
      <c r="NH75" s="1158"/>
      <c r="NI75" s="1158"/>
      <c r="NJ75" s="1158"/>
      <c r="NK75" s="1158"/>
      <c r="NL75" s="1158"/>
      <c r="NM75" s="1158"/>
      <c r="NN75" s="1158"/>
      <c r="NO75" s="1158"/>
      <c r="NP75" s="1158"/>
      <c r="NQ75" s="1158"/>
      <c r="NR75" s="1158"/>
      <c r="NS75" s="1158"/>
      <c r="NT75" s="1158"/>
      <c r="NU75" s="1158"/>
      <c r="NV75" s="1158"/>
      <c r="NW75" s="1158"/>
      <c r="NX75" s="1158"/>
      <c r="NY75" s="1158"/>
      <c r="NZ75" s="1158"/>
      <c r="OA75" s="1158"/>
      <c r="OB75" s="1158"/>
      <c r="OC75" s="1158"/>
      <c r="OD75" s="1158"/>
      <c r="OE75" s="1158"/>
      <c r="OF75" s="1158"/>
      <c r="OG75" s="1158"/>
      <c r="OH75" s="1158"/>
      <c r="OI75" s="1158"/>
      <c r="OJ75" s="1158"/>
      <c r="OK75" s="1158"/>
      <c r="OL75" s="1158"/>
      <c r="OM75" s="1158"/>
      <c r="ON75" s="1158"/>
      <c r="OO75" s="1158"/>
      <c r="OP75" s="1158"/>
      <c r="OQ75" s="1158"/>
      <c r="OR75" s="1158"/>
      <c r="OS75" s="1158"/>
      <c r="OT75" s="1158"/>
      <c r="OU75" s="1158"/>
      <c r="OV75" s="1158"/>
      <c r="OW75" s="1158"/>
      <c r="OX75" s="1158"/>
      <c r="OY75" s="1158"/>
      <c r="OZ75" s="1158"/>
      <c r="PA75" s="1158"/>
      <c r="PB75" s="1158"/>
      <c r="PC75" s="1158"/>
      <c r="PD75" s="1158"/>
      <c r="PE75" s="1158"/>
      <c r="PF75" s="1158"/>
      <c r="PG75" s="1158"/>
      <c r="PH75" s="1158"/>
      <c r="PI75" s="1158"/>
      <c r="PJ75" s="1158"/>
      <c r="PK75" s="1158"/>
    </row>
    <row r="76" spans="1:427" s="1150" customFormat="1" ht="15" customHeight="1" x14ac:dyDescent="0.35">
      <c r="A76" s="1182" t="s">
        <v>3236</v>
      </c>
      <c r="B76" s="1182">
        <f t="shared" ca="1" si="6"/>
        <v>7094</v>
      </c>
      <c r="C76" s="1182" t="s">
        <v>3380</v>
      </c>
      <c r="D76" s="1182" t="s">
        <v>3381</v>
      </c>
      <c r="E76" s="1151">
        <v>2016</v>
      </c>
      <c r="F76" s="1183">
        <f t="shared" ca="1" si="7"/>
        <v>19</v>
      </c>
      <c r="G76" s="1149">
        <f t="shared" ca="1" si="8"/>
        <v>4994</v>
      </c>
      <c r="H76" s="1148">
        <v>61.5</v>
      </c>
      <c r="I76" s="1152">
        <f>Einstellungen!$E$11</f>
        <v>365</v>
      </c>
      <c r="J76" s="1152" t="s">
        <v>11</v>
      </c>
      <c r="K76" s="1152" t="s">
        <v>578</v>
      </c>
      <c r="L76" s="1152" t="s">
        <v>578</v>
      </c>
      <c r="M76" s="1152" t="s">
        <v>578</v>
      </c>
      <c r="N76" s="1152" t="s">
        <v>578</v>
      </c>
      <c r="O76" s="1152" t="s">
        <v>578</v>
      </c>
      <c r="P76" s="1152" t="s">
        <v>578</v>
      </c>
      <c r="Q76" s="1152" t="s">
        <v>578</v>
      </c>
      <c r="R76" s="1152" t="s">
        <v>578</v>
      </c>
      <c r="S76" s="1152" t="s">
        <v>578</v>
      </c>
      <c r="T76" s="1152" t="s">
        <v>578</v>
      </c>
      <c r="U76" s="1152" t="s">
        <v>578</v>
      </c>
      <c r="V76" s="1152" t="s">
        <v>700</v>
      </c>
      <c r="W76" s="1152" t="str">
        <f t="shared" si="9"/>
        <v>Heim 75  - Musterort</v>
      </c>
      <c r="X76" s="1148">
        <v>61.5</v>
      </c>
      <c r="AM76" s="1158"/>
      <c r="AN76" s="1158"/>
      <c r="AO76" s="1158"/>
      <c r="AP76" s="1158"/>
      <c r="AQ76" s="1158"/>
      <c r="AR76" s="1158"/>
      <c r="AS76" s="1158"/>
      <c r="AT76" s="1158"/>
      <c r="AU76" s="1158"/>
      <c r="AV76" s="1158"/>
      <c r="AW76" s="1158"/>
      <c r="AX76" s="1155">
        <v>40</v>
      </c>
      <c r="AY76" s="1158"/>
      <c r="AZ76" s="1156">
        <f t="shared" ca="1" si="10"/>
        <v>21</v>
      </c>
      <c r="BA76" s="1158"/>
      <c r="BB76" s="1158"/>
      <c r="BC76" s="1158"/>
      <c r="BD76" s="1158"/>
      <c r="BE76" s="1158"/>
      <c r="BF76" s="1158"/>
      <c r="BG76" s="1158"/>
      <c r="BH76" s="1158"/>
      <c r="BI76" s="1158"/>
      <c r="BJ76" s="1158"/>
      <c r="BK76" s="1158"/>
      <c r="BL76" s="1158"/>
      <c r="BM76" s="1158"/>
      <c r="BN76" s="1158"/>
      <c r="BO76" s="1158"/>
      <c r="BP76" s="1158"/>
      <c r="BQ76" s="1158"/>
      <c r="BR76" s="1158"/>
      <c r="BS76" s="1158"/>
      <c r="BT76" s="1158"/>
      <c r="BU76" s="1158"/>
      <c r="BV76" s="1158"/>
      <c r="BW76" s="1158"/>
      <c r="BX76" s="1158"/>
      <c r="BY76" s="1158"/>
      <c r="BZ76" s="1158"/>
      <c r="CA76" s="1158"/>
      <c r="CB76" s="1158"/>
      <c r="CC76" s="1158"/>
      <c r="CD76" s="1158"/>
      <c r="CE76" s="1158"/>
      <c r="CF76" s="1158"/>
      <c r="CG76" s="1158"/>
      <c r="CH76" s="1158"/>
      <c r="CI76" s="1158"/>
      <c r="CJ76" s="1158"/>
      <c r="CK76" s="1158"/>
      <c r="CL76" s="1158"/>
      <c r="CM76" s="1158"/>
      <c r="CN76" s="1158"/>
      <c r="CO76" s="1158"/>
      <c r="CP76" s="1158"/>
      <c r="CQ76" s="1158"/>
      <c r="CR76" s="1158"/>
      <c r="CS76" s="1158"/>
      <c r="CT76" s="1158"/>
      <c r="CU76" s="1158"/>
      <c r="CV76" s="1158"/>
      <c r="CW76" s="1158"/>
      <c r="CX76" s="1158"/>
      <c r="CY76" s="1158"/>
      <c r="CZ76" s="1158"/>
      <c r="DA76" s="1158"/>
      <c r="DB76" s="1158"/>
      <c r="DC76" s="1158"/>
      <c r="DD76" s="1158"/>
      <c r="DE76" s="1158"/>
      <c r="DF76" s="1158"/>
      <c r="DG76" s="1158"/>
      <c r="DH76" s="1158"/>
      <c r="DI76" s="1158"/>
      <c r="DJ76" s="1158"/>
      <c r="DK76" s="1158"/>
      <c r="DL76" s="1158"/>
      <c r="DM76" s="1158"/>
      <c r="DN76" s="1158"/>
      <c r="DO76" s="1158"/>
      <c r="DP76" s="1158"/>
      <c r="DQ76" s="1158"/>
      <c r="DR76" s="1158"/>
      <c r="DS76" s="1158"/>
      <c r="DT76" s="1158"/>
      <c r="DU76" s="1158"/>
      <c r="DV76" s="1158"/>
      <c r="DW76" s="1158"/>
      <c r="DX76" s="1158"/>
      <c r="DY76" s="1158"/>
      <c r="DZ76" s="1158"/>
      <c r="EA76" s="1158"/>
      <c r="EB76" s="1158"/>
      <c r="EC76" s="1158"/>
      <c r="ED76" s="1158"/>
      <c r="EE76" s="1158"/>
      <c r="EF76" s="1158"/>
      <c r="EG76" s="1158"/>
      <c r="EH76" s="1158"/>
      <c r="EI76" s="1158"/>
      <c r="EJ76" s="1158"/>
      <c r="EK76" s="1158"/>
      <c r="EL76" s="1158"/>
      <c r="EM76" s="1158"/>
      <c r="EN76" s="1158"/>
      <c r="EO76" s="1158"/>
      <c r="EP76" s="1158"/>
      <c r="EQ76" s="1158"/>
      <c r="ER76" s="1158"/>
      <c r="ES76" s="1158"/>
      <c r="ET76" s="1158"/>
      <c r="EU76" s="1158"/>
      <c r="EV76" s="1158"/>
      <c r="EW76" s="1158"/>
      <c r="EX76" s="1158"/>
      <c r="EY76" s="1158"/>
      <c r="EZ76" s="1158"/>
      <c r="FA76" s="1158"/>
      <c r="FB76" s="1158"/>
      <c r="FC76" s="1158"/>
      <c r="FD76" s="1158"/>
      <c r="FE76" s="1158"/>
      <c r="FF76" s="1158"/>
      <c r="FG76" s="1158"/>
      <c r="FH76" s="1158"/>
      <c r="FI76" s="1158"/>
      <c r="FJ76" s="1158"/>
      <c r="FK76" s="1158"/>
      <c r="FL76" s="1158"/>
      <c r="FM76" s="1158"/>
      <c r="FN76" s="1158"/>
      <c r="FO76" s="1158"/>
      <c r="FP76" s="1158"/>
      <c r="FQ76" s="1158"/>
      <c r="FR76" s="1158"/>
      <c r="FS76" s="1158"/>
      <c r="FT76" s="1158"/>
      <c r="FU76" s="1158"/>
      <c r="FV76" s="1158"/>
      <c r="FW76" s="1158"/>
      <c r="FX76" s="1158"/>
      <c r="FY76" s="1158"/>
      <c r="FZ76" s="1158"/>
      <c r="GA76" s="1158"/>
      <c r="GB76" s="1158"/>
      <c r="GC76" s="1158"/>
      <c r="GD76" s="1158"/>
      <c r="GE76" s="1158"/>
      <c r="GF76" s="1158"/>
      <c r="GG76" s="1158"/>
      <c r="GH76" s="1158"/>
      <c r="GI76" s="1158"/>
      <c r="GJ76" s="1158"/>
      <c r="GK76" s="1158"/>
      <c r="GL76" s="1158"/>
      <c r="GM76" s="1158"/>
      <c r="GN76" s="1158"/>
      <c r="GO76" s="1158"/>
      <c r="GP76" s="1158"/>
      <c r="GQ76" s="1158"/>
      <c r="GR76" s="1158"/>
      <c r="GS76" s="1158"/>
      <c r="GT76" s="1158"/>
      <c r="GU76" s="1158"/>
      <c r="GV76" s="1158"/>
      <c r="GW76" s="1158"/>
      <c r="GX76" s="1158"/>
      <c r="GY76" s="1158"/>
      <c r="GZ76" s="1158"/>
      <c r="HA76" s="1158"/>
      <c r="HB76" s="1158"/>
      <c r="HC76" s="1158"/>
      <c r="HD76" s="1158"/>
      <c r="HE76" s="1158"/>
      <c r="HF76" s="1158"/>
      <c r="HG76" s="1158"/>
      <c r="HH76" s="1158"/>
      <c r="HI76" s="1158"/>
      <c r="HJ76" s="1158"/>
      <c r="HK76" s="1158"/>
      <c r="HL76" s="1158"/>
      <c r="HM76" s="1158"/>
      <c r="HN76" s="1158"/>
      <c r="HO76" s="1158"/>
      <c r="HP76" s="1158"/>
      <c r="HQ76" s="1158"/>
      <c r="HR76" s="1158"/>
      <c r="HS76" s="1158"/>
      <c r="HT76" s="1158"/>
      <c r="HU76" s="1158"/>
      <c r="HV76" s="1158"/>
      <c r="HW76" s="1158"/>
      <c r="HX76" s="1158"/>
      <c r="HY76" s="1158"/>
      <c r="HZ76" s="1158"/>
      <c r="IA76" s="1158"/>
      <c r="IB76" s="1158"/>
      <c r="IC76" s="1158"/>
      <c r="ID76" s="1158"/>
      <c r="IE76" s="1158"/>
      <c r="IF76" s="1158"/>
      <c r="IG76" s="1158"/>
      <c r="IH76" s="1158"/>
      <c r="II76" s="1158"/>
      <c r="IJ76" s="1158"/>
      <c r="IK76" s="1158"/>
      <c r="IL76" s="1158"/>
      <c r="IM76" s="1158"/>
      <c r="IN76" s="1158"/>
      <c r="IO76" s="1158"/>
      <c r="IP76" s="1158"/>
      <c r="IQ76" s="1158"/>
      <c r="IR76" s="1158"/>
      <c r="IS76" s="1158"/>
      <c r="IT76" s="1158"/>
      <c r="IU76" s="1158"/>
      <c r="IV76" s="1158"/>
      <c r="IW76" s="1158"/>
      <c r="IX76" s="1158"/>
      <c r="IY76" s="1158"/>
      <c r="IZ76" s="1158"/>
      <c r="JA76" s="1158"/>
      <c r="JB76" s="1158"/>
      <c r="JC76" s="1158"/>
      <c r="JD76" s="1158"/>
      <c r="JE76" s="1158"/>
      <c r="JF76" s="1158"/>
      <c r="JG76" s="1158"/>
      <c r="JH76" s="1158"/>
      <c r="JI76" s="1158"/>
      <c r="JJ76" s="1158"/>
      <c r="JK76" s="1158"/>
      <c r="JL76" s="1158"/>
      <c r="JM76" s="1158"/>
      <c r="JN76" s="1158"/>
      <c r="JO76" s="1158"/>
      <c r="JP76" s="1158"/>
      <c r="JQ76" s="1158"/>
      <c r="JR76" s="1158"/>
      <c r="JS76" s="1158"/>
      <c r="JT76" s="1158"/>
      <c r="JU76" s="1158"/>
      <c r="JV76" s="1158"/>
      <c r="JW76" s="1158"/>
      <c r="JX76" s="1158"/>
      <c r="JY76" s="1158"/>
      <c r="JZ76" s="1158"/>
      <c r="KA76" s="1158"/>
      <c r="KB76" s="1158"/>
      <c r="KC76" s="1158"/>
      <c r="KD76" s="1158"/>
      <c r="KE76" s="1158"/>
      <c r="KF76" s="1158"/>
      <c r="KG76" s="1158"/>
      <c r="KH76" s="1158"/>
      <c r="KI76" s="1158"/>
      <c r="KJ76" s="1158"/>
      <c r="KK76" s="1158"/>
      <c r="KL76" s="1158"/>
      <c r="KM76" s="1158"/>
      <c r="KN76" s="1158"/>
      <c r="KO76" s="1158"/>
      <c r="KP76" s="1158"/>
      <c r="KQ76" s="1158"/>
      <c r="KR76" s="1158"/>
      <c r="KS76" s="1158"/>
      <c r="KT76" s="1158"/>
      <c r="KU76" s="1158"/>
      <c r="KV76" s="1158"/>
      <c r="KW76" s="1158"/>
      <c r="KX76" s="1158"/>
      <c r="KY76" s="1158"/>
      <c r="KZ76" s="1158"/>
      <c r="LA76" s="1158"/>
      <c r="LB76" s="1158"/>
      <c r="LC76" s="1158"/>
      <c r="LD76" s="1158"/>
      <c r="LE76" s="1158"/>
      <c r="LF76" s="1158"/>
      <c r="LG76" s="1158"/>
      <c r="LH76" s="1158"/>
      <c r="LI76" s="1158"/>
      <c r="LJ76" s="1158"/>
      <c r="LK76" s="1158"/>
      <c r="LL76" s="1158"/>
      <c r="LM76" s="1158"/>
      <c r="LN76" s="1158"/>
      <c r="LO76" s="1158"/>
      <c r="LP76" s="1158"/>
      <c r="LQ76" s="1158"/>
      <c r="LR76" s="1158"/>
      <c r="LS76" s="1158"/>
      <c r="LT76" s="1158"/>
      <c r="LU76" s="1158"/>
      <c r="LV76" s="1158"/>
      <c r="LW76" s="1158"/>
      <c r="LX76" s="1158"/>
      <c r="LY76" s="1158"/>
      <c r="LZ76" s="1158"/>
      <c r="MA76" s="1158"/>
      <c r="MB76" s="1158"/>
      <c r="MC76" s="1158"/>
      <c r="MD76" s="1158"/>
      <c r="ME76" s="1158"/>
      <c r="MF76" s="1158"/>
      <c r="MG76" s="1158"/>
      <c r="MH76" s="1158"/>
      <c r="MI76" s="1158"/>
      <c r="MJ76" s="1158"/>
      <c r="MK76" s="1158"/>
      <c r="ML76" s="1158"/>
      <c r="MM76" s="1158"/>
      <c r="MN76" s="1158"/>
      <c r="MO76" s="1158"/>
      <c r="MP76" s="1158"/>
      <c r="MQ76" s="1158"/>
      <c r="MR76" s="1158"/>
      <c r="MS76" s="1158"/>
      <c r="MT76" s="1158"/>
      <c r="MU76" s="1158"/>
      <c r="MV76" s="1158"/>
      <c r="MW76" s="1158"/>
      <c r="MX76" s="1158"/>
      <c r="MY76" s="1158"/>
      <c r="MZ76" s="1158"/>
      <c r="NA76" s="1158"/>
      <c r="NB76" s="1158"/>
      <c r="NC76" s="1158"/>
      <c r="ND76" s="1158"/>
      <c r="NE76" s="1158"/>
      <c r="NF76" s="1158"/>
      <c r="NG76" s="1158"/>
      <c r="NH76" s="1158"/>
      <c r="NI76" s="1158"/>
      <c r="NJ76" s="1158"/>
      <c r="NK76" s="1158"/>
      <c r="NL76" s="1158"/>
      <c r="NM76" s="1158"/>
      <c r="NN76" s="1158"/>
      <c r="NO76" s="1158"/>
      <c r="NP76" s="1158"/>
      <c r="NQ76" s="1158"/>
      <c r="NR76" s="1158"/>
      <c r="NS76" s="1158"/>
      <c r="NT76" s="1158"/>
      <c r="NU76" s="1158"/>
      <c r="NV76" s="1158"/>
      <c r="NW76" s="1158"/>
      <c r="NX76" s="1158"/>
      <c r="NY76" s="1158"/>
      <c r="NZ76" s="1158"/>
      <c r="OA76" s="1158"/>
      <c r="OB76" s="1158"/>
      <c r="OC76" s="1158"/>
      <c r="OD76" s="1158"/>
      <c r="OE76" s="1158"/>
      <c r="OF76" s="1158"/>
      <c r="OG76" s="1158"/>
      <c r="OH76" s="1158"/>
      <c r="OI76" s="1158"/>
      <c r="OJ76" s="1158"/>
      <c r="OK76" s="1158"/>
      <c r="OL76" s="1158"/>
      <c r="OM76" s="1158"/>
      <c r="ON76" s="1158"/>
      <c r="OO76" s="1158"/>
      <c r="OP76" s="1158"/>
      <c r="OQ76" s="1158"/>
      <c r="OR76" s="1158"/>
      <c r="OS76" s="1158"/>
      <c r="OT76" s="1158"/>
      <c r="OU76" s="1158"/>
      <c r="OV76" s="1158"/>
      <c r="OW76" s="1158"/>
      <c r="OX76" s="1158"/>
      <c r="OY76" s="1158"/>
      <c r="OZ76" s="1158"/>
      <c r="PA76" s="1158"/>
      <c r="PB76" s="1158"/>
      <c r="PC76" s="1158"/>
      <c r="PD76" s="1158"/>
      <c r="PE76" s="1158"/>
      <c r="PF76" s="1158"/>
      <c r="PG76" s="1158"/>
      <c r="PH76" s="1158"/>
      <c r="PI76" s="1158"/>
      <c r="PJ76" s="1158"/>
      <c r="PK76" s="1158"/>
    </row>
    <row r="77" spans="1:427" s="1150" customFormat="1" ht="15" customHeight="1" x14ac:dyDescent="0.35">
      <c r="A77" s="1182" t="s">
        <v>3237</v>
      </c>
      <c r="B77" s="1182">
        <f t="shared" ca="1" si="6"/>
        <v>8187</v>
      </c>
      <c r="C77" s="1182" t="s">
        <v>3380</v>
      </c>
      <c r="D77" s="1182" t="s">
        <v>3381</v>
      </c>
      <c r="E77" s="1151">
        <v>2016</v>
      </c>
      <c r="F77" s="1183">
        <f t="shared" ca="1" si="7"/>
        <v>8</v>
      </c>
      <c r="G77" s="1149">
        <f t="shared" ca="1" si="8"/>
        <v>4772</v>
      </c>
      <c r="H77" s="1148">
        <v>61.5</v>
      </c>
      <c r="I77" s="1152">
        <f>Einstellungen!$E$11</f>
        <v>365</v>
      </c>
      <c r="J77" s="1152" t="s">
        <v>11</v>
      </c>
      <c r="K77" s="1152" t="s">
        <v>578</v>
      </c>
      <c r="L77" s="1152" t="s">
        <v>578</v>
      </c>
      <c r="M77" s="1152" t="s">
        <v>578</v>
      </c>
      <c r="N77" s="1152" t="s">
        <v>578</v>
      </c>
      <c r="O77" s="1152" t="s">
        <v>578</v>
      </c>
      <c r="P77" s="1152" t="s">
        <v>578</v>
      </c>
      <c r="Q77" s="1152" t="s">
        <v>578</v>
      </c>
      <c r="R77" s="1152" t="s">
        <v>578</v>
      </c>
      <c r="S77" s="1152" t="s">
        <v>578</v>
      </c>
      <c r="T77" s="1152" t="s">
        <v>578</v>
      </c>
      <c r="U77" s="1152" t="s">
        <v>578</v>
      </c>
      <c r="V77" s="1152" t="s">
        <v>700</v>
      </c>
      <c r="W77" s="1152" t="str">
        <f t="shared" si="9"/>
        <v>Heim 76  - Musterort</v>
      </c>
      <c r="X77" s="1148">
        <v>61.5</v>
      </c>
      <c r="AM77" s="1158"/>
      <c r="AN77" s="1158"/>
      <c r="AO77" s="1158"/>
      <c r="AP77" s="1158"/>
      <c r="AQ77" s="1158"/>
      <c r="AR77" s="1158"/>
      <c r="AS77" s="1158"/>
      <c r="AT77" s="1158"/>
      <c r="AU77" s="1158"/>
      <c r="AV77" s="1158"/>
      <c r="AW77" s="1158"/>
      <c r="AX77" s="1155">
        <v>15</v>
      </c>
      <c r="AY77" s="1158"/>
      <c r="AZ77" s="1156">
        <f t="shared" ca="1" si="10"/>
        <v>7</v>
      </c>
      <c r="BA77" s="1158"/>
      <c r="BB77" s="1158"/>
      <c r="BC77" s="1158"/>
      <c r="BD77" s="1158"/>
      <c r="BE77" s="1158"/>
      <c r="BF77" s="1158"/>
      <c r="BG77" s="1158"/>
      <c r="BH77" s="1158"/>
      <c r="BI77" s="1158"/>
      <c r="BJ77" s="1158"/>
      <c r="BK77" s="1158"/>
      <c r="BL77" s="1158"/>
      <c r="BM77" s="1158"/>
      <c r="BN77" s="1158"/>
      <c r="BO77" s="1158"/>
      <c r="BP77" s="1158"/>
      <c r="BQ77" s="1158"/>
      <c r="BR77" s="1158"/>
      <c r="BS77" s="1158"/>
      <c r="BT77" s="1158"/>
      <c r="BU77" s="1158"/>
      <c r="BV77" s="1158"/>
      <c r="BW77" s="1158"/>
      <c r="BX77" s="1158"/>
      <c r="BY77" s="1158"/>
      <c r="BZ77" s="1158"/>
      <c r="CA77" s="1158"/>
      <c r="CB77" s="1158"/>
      <c r="CC77" s="1158"/>
      <c r="CD77" s="1158"/>
      <c r="CE77" s="1158"/>
      <c r="CF77" s="1158"/>
      <c r="CG77" s="1158"/>
      <c r="CH77" s="1158"/>
      <c r="CI77" s="1158"/>
      <c r="CJ77" s="1158"/>
      <c r="CK77" s="1158"/>
      <c r="CL77" s="1158"/>
      <c r="CM77" s="1158"/>
      <c r="CN77" s="1158"/>
      <c r="CO77" s="1158"/>
      <c r="CP77" s="1158"/>
      <c r="CQ77" s="1158"/>
      <c r="CR77" s="1158"/>
      <c r="CS77" s="1158"/>
      <c r="CT77" s="1158"/>
      <c r="CU77" s="1158"/>
      <c r="CV77" s="1158"/>
      <c r="CW77" s="1158"/>
      <c r="CX77" s="1158"/>
      <c r="CY77" s="1158"/>
      <c r="CZ77" s="1158"/>
      <c r="DA77" s="1158"/>
      <c r="DB77" s="1158"/>
      <c r="DC77" s="1158"/>
      <c r="DD77" s="1158"/>
      <c r="DE77" s="1158"/>
      <c r="DF77" s="1158"/>
      <c r="DG77" s="1158"/>
      <c r="DH77" s="1158"/>
      <c r="DI77" s="1158"/>
      <c r="DJ77" s="1158"/>
      <c r="DK77" s="1158"/>
      <c r="DL77" s="1158"/>
      <c r="DM77" s="1158"/>
      <c r="DN77" s="1158"/>
      <c r="DO77" s="1158"/>
      <c r="DP77" s="1158"/>
      <c r="DQ77" s="1158"/>
      <c r="DR77" s="1158"/>
      <c r="DS77" s="1158"/>
      <c r="DT77" s="1158"/>
      <c r="DU77" s="1158"/>
      <c r="DV77" s="1158"/>
      <c r="DW77" s="1158"/>
      <c r="DX77" s="1158"/>
      <c r="DY77" s="1158"/>
      <c r="DZ77" s="1158"/>
      <c r="EA77" s="1158"/>
      <c r="EB77" s="1158"/>
      <c r="EC77" s="1158"/>
      <c r="ED77" s="1158"/>
      <c r="EE77" s="1158"/>
      <c r="EF77" s="1158"/>
      <c r="EG77" s="1158"/>
      <c r="EH77" s="1158"/>
      <c r="EI77" s="1158"/>
      <c r="EJ77" s="1158"/>
      <c r="EK77" s="1158"/>
      <c r="EL77" s="1158"/>
      <c r="EM77" s="1158"/>
      <c r="EN77" s="1158"/>
      <c r="EO77" s="1158"/>
      <c r="EP77" s="1158"/>
      <c r="EQ77" s="1158"/>
      <c r="ER77" s="1158"/>
      <c r="ES77" s="1158"/>
      <c r="ET77" s="1158"/>
      <c r="EU77" s="1158"/>
      <c r="EV77" s="1158"/>
      <c r="EW77" s="1158"/>
      <c r="EX77" s="1158"/>
      <c r="EY77" s="1158"/>
      <c r="EZ77" s="1158"/>
      <c r="FA77" s="1158"/>
      <c r="FB77" s="1158"/>
      <c r="FC77" s="1158"/>
      <c r="FD77" s="1158"/>
      <c r="FE77" s="1158"/>
      <c r="FF77" s="1158"/>
      <c r="FG77" s="1158"/>
      <c r="FH77" s="1158"/>
      <c r="FI77" s="1158"/>
      <c r="FJ77" s="1158"/>
      <c r="FK77" s="1158"/>
      <c r="FL77" s="1158"/>
      <c r="FM77" s="1158"/>
      <c r="FN77" s="1158"/>
      <c r="FO77" s="1158"/>
      <c r="FP77" s="1158"/>
      <c r="FQ77" s="1158"/>
      <c r="FR77" s="1158"/>
      <c r="FS77" s="1158"/>
      <c r="FT77" s="1158"/>
      <c r="FU77" s="1158"/>
      <c r="FV77" s="1158"/>
      <c r="FW77" s="1158"/>
      <c r="FX77" s="1158"/>
      <c r="FY77" s="1158"/>
      <c r="FZ77" s="1158"/>
      <c r="GA77" s="1158"/>
      <c r="GB77" s="1158"/>
      <c r="GC77" s="1158"/>
      <c r="GD77" s="1158"/>
      <c r="GE77" s="1158"/>
      <c r="GF77" s="1158"/>
      <c r="GG77" s="1158"/>
      <c r="GH77" s="1158"/>
      <c r="GI77" s="1158"/>
      <c r="GJ77" s="1158"/>
      <c r="GK77" s="1158"/>
      <c r="GL77" s="1158"/>
      <c r="GM77" s="1158"/>
      <c r="GN77" s="1158"/>
      <c r="GO77" s="1158"/>
      <c r="GP77" s="1158"/>
      <c r="GQ77" s="1158"/>
      <c r="GR77" s="1158"/>
      <c r="GS77" s="1158"/>
      <c r="GT77" s="1158"/>
      <c r="GU77" s="1158"/>
      <c r="GV77" s="1158"/>
      <c r="GW77" s="1158"/>
      <c r="GX77" s="1158"/>
      <c r="GY77" s="1158"/>
      <c r="GZ77" s="1158"/>
      <c r="HA77" s="1158"/>
      <c r="HB77" s="1158"/>
      <c r="HC77" s="1158"/>
      <c r="HD77" s="1158"/>
      <c r="HE77" s="1158"/>
      <c r="HF77" s="1158"/>
      <c r="HG77" s="1158"/>
      <c r="HH77" s="1158"/>
      <c r="HI77" s="1158"/>
      <c r="HJ77" s="1158"/>
      <c r="HK77" s="1158"/>
      <c r="HL77" s="1158"/>
      <c r="HM77" s="1158"/>
      <c r="HN77" s="1158"/>
      <c r="HO77" s="1158"/>
      <c r="HP77" s="1158"/>
      <c r="HQ77" s="1158"/>
      <c r="HR77" s="1158"/>
      <c r="HS77" s="1158"/>
      <c r="HT77" s="1158"/>
      <c r="HU77" s="1158"/>
      <c r="HV77" s="1158"/>
      <c r="HW77" s="1158"/>
      <c r="HX77" s="1158"/>
      <c r="HY77" s="1158"/>
      <c r="HZ77" s="1158"/>
      <c r="IA77" s="1158"/>
      <c r="IB77" s="1158"/>
      <c r="IC77" s="1158"/>
      <c r="ID77" s="1158"/>
      <c r="IE77" s="1158"/>
      <c r="IF77" s="1158"/>
      <c r="IG77" s="1158"/>
      <c r="IH77" s="1158"/>
      <c r="II77" s="1158"/>
      <c r="IJ77" s="1158"/>
      <c r="IK77" s="1158"/>
      <c r="IL77" s="1158"/>
      <c r="IM77" s="1158"/>
      <c r="IN77" s="1158"/>
      <c r="IO77" s="1158"/>
      <c r="IP77" s="1158"/>
      <c r="IQ77" s="1158"/>
      <c r="IR77" s="1158"/>
      <c r="IS77" s="1158"/>
      <c r="IT77" s="1158"/>
      <c r="IU77" s="1158"/>
      <c r="IV77" s="1158"/>
      <c r="IW77" s="1158"/>
      <c r="IX77" s="1158"/>
      <c r="IY77" s="1158"/>
      <c r="IZ77" s="1158"/>
      <c r="JA77" s="1158"/>
      <c r="JB77" s="1158"/>
      <c r="JC77" s="1158"/>
      <c r="JD77" s="1158"/>
      <c r="JE77" s="1158"/>
      <c r="JF77" s="1158"/>
      <c r="JG77" s="1158"/>
      <c r="JH77" s="1158"/>
      <c r="JI77" s="1158"/>
      <c r="JJ77" s="1158"/>
      <c r="JK77" s="1158"/>
      <c r="JL77" s="1158"/>
      <c r="JM77" s="1158"/>
      <c r="JN77" s="1158"/>
      <c r="JO77" s="1158"/>
      <c r="JP77" s="1158"/>
      <c r="JQ77" s="1158"/>
      <c r="JR77" s="1158"/>
      <c r="JS77" s="1158"/>
      <c r="JT77" s="1158"/>
      <c r="JU77" s="1158"/>
      <c r="JV77" s="1158"/>
      <c r="JW77" s="1158"/>
      <c r="JX77" s="1158"/>
      <c r="JY77" s="1158"/>
      <c r="JZ77" s="1158"/>
      <c r="KA77" s="1158"/>
      <c r="KB77" s="1158"/>
      <c r="KC77" s="1158"/>
      <c r="KD77" s="1158"/>
      <c r="KE77" s="1158"/>
      <c r="KF77" s="1158"/>
      <c r="KG77" s="1158"/>
      <c r="KH77" s="1158"/>
      <c r="KI77" s="1158"/>
      <c r="KJ77" s="1158"/>
      <c r="KK77" s="1158"/>
      <c r="KL77" s="1158"/>
      <c r="KM77" s="1158"/>
      <c r="KN77" s="1158"/>
      <c r="KO77" s="1158"/>
      <c r="KP77" s="1158"/>
      <c r="KQ77" s="1158"/>
      <c r="KR77" s="1158"/>
      <c r="KS77" s="1158"/>
      <c r="KT77" s="1158"/>
      <c r="KU77" s="1158"/>
      <c r="KV77" s="1158"/>
      <c r="KW77" s="1158"/>
      <c r="KX77" s="1158"/>
      <c r="KY77" s="1158"/>
      <c r="KZ77" s="1158"/>
      <c r="LA77" s="1158"/>
      <c r="LB77" s="1158"/>
      <c r="LC77" s="1158"/>
      <c r="LD77" s="1158"/>
      <c r="LE77" s="1158"/>
      <c r="LF77" s="1158"/>
      <c r="LG77" s="1158"/>
      <c r="LH77" s="1158"/>
      <c r="LI77" s="1158"/>
      <c r="LJ77" s="1158"/>
      <c r="LK77" s="1158"/>
      <c r="LL77" s="1158"/>
      <c r="LM77" s="1158"/>
      <c r="LN77" s="1158"/>
      <c r="LO77" s="1158"/>
      <c r="LP77" s="1158"/>
      <c r="LQ77" s="1158"/>
      <c r="LR77" s="1158"/>
      <c r="LS77" s="1158"/>
      <c r="LT77" s="1158"/>
      <c r="LU77" s="1158"/>
      <c r="LV77" s="1158"/>
      <c r="LW77" s="1158"/>
      <c r="LX77" s="1158"/>
      <c r="LY77" s="1158"/>
      <c r="LZ77" s="1158"/>
      <c r="MA77" s="1158"/>
      <c r="MB77" s="1158"/>
      <c r="MC77" s="1158"/>
      <c r="MD77" s="1158"/>
      <c r="ME77" s="1158"/>
      <c r="MF77" s="1158"/>
      <c r="MG77" s="1158"/>
      <c r="MH77" s="1158"/>
      <c r="MI77" s="1158"/>
      <c r="MJ77" s="1158"/>
      <c r="MK77" s="1158"/>
      <c r="ML77" s="1158"/>
      <c r="MM77" s="1158"/>
      <c r="MN77" s="1158"/>
      <c r="MO77" s="1158"/>
      <c r="MP77" s="1158"/>
      <c r="MQ77" s="1158"/>
      <c r="MR77" s="1158"/>
      <c r="MS77" s="1158"/>
      <c r="MT77" s="1158"/>
      <c r="MU77" s="1158"/>
      <c r="MV77" s="1158"/>
      <c r="MW77" s="1158"/>
      <c r="MX77" s="1158"/>
      <c r="MY77" s="1158"/>
      <c r="MZ77" s="1158"/>
      <c r="NA77" s="1158"/>
      <c r="NB77" s="1158"/>
      <c r="NC77" s="1158"/>
      <c r="ND77" s="1158"/>
      <c r="NE77" s="1158"/>
      <c r="NF77" s="1158"/>
      <c r="NG77" s="1158"/>
      <c r="NH77" s="1158"/>
      <c r="NI77" s="1158"/>
      <c r="NJ77" s="1158"/>
      <c r="NK77" s="1158"/>
      <c r="NL77" s="1158"/>
      <c r="NM77" s="1158"/>
      <c r="NN77" s="1158"/>
      <c r="NO77" s="1158"/>
      <c r="NP77" s="1158"/>
      <c r="NQ77" s="1158"/>
      <c r="NR77" s="1158"/>
      <c r="NS77" s="1158"/>
      <c r="NT77" s="1158"/>
      <c r="NU77" s="1158"/>
      <c r="NV77" s="1158"/>
      <c r="NW77" s="1158"/>
      <c r="NX77" s="1158"/>
      <c r="NY77" s="1158"/>
      <c r="NZ77" s="1158"/>
      <c r="OA77" s="1158"/>
      <c r="OB77" s="1158"/>
      <c r="OC77" s="1158"/>
      <c r="OD77" s="1158"/>
      <c r="OE77" s="1158"/>
      <c r="OF77" s="1158"/>
      <c r="OG77" s="1158"/>
      <c r="OH77" s="1158"/>
      <c r="OI77" s="1158"/>
      <c r="OJ77" s="1158"/>
      <c r="OK77" s="1158"/>
      <c r="OL77" s="1158"/>
      <c r="OM77" s="1158"/>
      <c r="ON77" s="1158"/>
      <c r="OO77" s="1158"/>
      <c r="OP77" s="1158"/>
      <c r="OQ77" s="1158"/>
      <c r="OR77" s="1158"/>
      <c r="OS77" s="1158"/>
      <c r="OT77" s="1158"/>
      <c r="OU77" s="1158"/>
      <c r="OV77" s="1158"/>
      <c r="OW77" s="1158"/>
      <c r="OX77" s="1158"/>
      <c r="OY77" s="1158"/>
      <c r="OZ77" s="1158"/>
      <c r="PA77" s="1158"/>
      <c r="PB77" s="1158"/>
      <c r="PC77" s="1158"/>
      <c r="PD77" s="1158"/>
      <c r="PE77" s="1158"/>
      <c r="PF77" s="1158"/>
      <c r="PG77" s="1158"/>
      <c r="PH77" s="1158"/>
      <c r="PI77" s="1158"/>
      <c r="PJ77" s="1158"/>
      <c r="PK77" s="1158"/>
    </row>
    <row r="78" spans="1:427" s="1150" customFormat="1" ht="15" customHeight="1" x14ac:dyDescent="0.35">
      <c r="A78" s="1182" t="s">
        <v>3238</v>
      </c>
      <c r="B78" s="1182">
        <f t="shared" ca="1" si="6"/>
        <v>3577</v>
      </c>
      <c r="C78" s="1182" t="s">
        <v>3380</v>
      </c>
      <c r="D78" s="1182" t="s">
        <v>3381</v>
      </c>
      <c r="E78" s="1151">
        <v>2016</v>
      </c>
      <c r="F78" s="1183">
        <f t="shared" ca="1" si="7"/>
        <v>73</v>
      </c>
      <c r="G78" s="1149">
        <f t="shared" ca="1" si="8"/>
        <v>9937</v>
      </c>
      <c r="H78" s="1148">
        <v>61.5</v>
      </c>
      <c r="I78" s="1152">
        <f>Einstellungen!$E$11</f>
        <v>365</v>
      </c>
      <c r="J78" s="1152" t="s">
        <v>11</v>
      </c>
      <c r="K78" s="1152" t="s">
        <v>578</v>
      </c>
      <c r="L78" s="1152" t="s">
        <v>578</v>
      </c>
      <c r="M78" s="1152" t="s">
        <v>578</v>
      </c>
      <c r="N78" s="1152" t="s">
        <v>578</v>
      </c>
      <c r="O78" s="1152" t="s">
        <v>578</v>
      </c>
      <c r="P78" s="1152" t="s">
        <v>578</v>
      </c>
      <c r="Q78" s="1152" t="s">
        <v>578</v>
      </c>
      <c r="R78" s="1152" t="s">
        <v>578</v>
      </c>
      <c r="S78" s="1152" t="s">
        <v>578</v>
      </c>
      <c r="T78" s="1152" t="s">
        <v>578</v>
      </c>
      <c r="U78" s="1152" t="s">
        <v>578</v>
      </c>
      <c r="V78" s="1152" t="s">
        <v>700</v>
      </c>
      <c r="W78" s="1152" t="str">
        <f t="shared" si="9"/>
        <v>Heim 77  - Musterort</v>
      </c>
      <c r="X78" s="1148">
        <v>61.5</v>
      </c>
      <c r="AM78" s="1158"/>
      <c r="AN78" s="1158"/>
      <c r="AO78" s="1158"/>
      <c r="AP78" s="1158"/>
      <c r="AQ78" s="1158"/>
      <c r="AR78" s="1158"/>
      <c r="AS78" s="1158"/>
      <c r="AT78" s="1158"/>
      <c r="AU78" s="1158"/>
      <c r="AV78" s="1158"/>
      <c r="AW78" s="1158"/>
      <c r="AX78" s="1155">
        <v>24</v>
      </c>
      <c r="AY78" s="1158"/>
      <c r="AZ78" s="1156">
        <f t="shared" ca="1" si="10"/>
        <v>-49</v>
      </c>
      <c r="BA78" s="1158"/>
      <c r="BB78" s="1158"/>
      <c r="BC78" s="1158"/>
      <c r="BD78" s="1158"/>
      <c r="BE78" s="1158"/>
      <c r="BF78" s="1158"/>
      <c r="BG78" s="1158"/>
      <c r="BH78" s="1158"/>
      <c r="BI78" s="1158"/>
      <c r="BJ78" s="1158"/>
      <c r="BK78" s="1158"/>
      <c r="BL78" s="1158"/>
      <c r="BM78" s="1158"/>
      <c r="BN78" s="1158"/>
      <c r="BO78" s="1158"/>
      <c r="BP78" s="1158"/>
      <c r="BQ78" s="1158"/>
      <c r="BR78" s="1158"/>
      <c r="BS78" s="1158"/>
      <c r="BT78" s="1158"/>
      <c r="BU78" s="1158"/>
      <c r="BV78" s="1158"/>
      <c r="BW78" s="1158"/>
      <c r="BX78" s="1158"/>
      <c r="BY78" s="1158"/>
      <c r="BZ78" s="1158"/>
      <c r="CA78" s="1158"/>
      <c r="CB78" s="1158"/>
      <c r="CC78" s="1158"/>
      <c r="CD78" s="1158"/>
      <c r="CE78" s="1158"/>
      <c r="CF78" s="1158"/>
      <c r="CG78" s="1158"/>
      <c r="CH78" s="1158"/>
      <c r="CI78" s="1158"/>
      <c r="CJ78" s="1158"/>
      <c r="CK78" s="1158"/>
      <c r="CL78" s="1158"/>
      <c r="CM78" s="1158"/>
      <c r="CN78" s="1158"/>
      <c r="CO78" s="1158"/>
      <c r="CP78" s="1158"/>
      <c r="CQ78" s="1158"/>
      <c r="CR78" s="1158"/>
      <c r="CS78" s="1158"/>
      <c r="CT78" s="1158"/>
      <c r="CU78" s="1158"/>
      <c r="CV78" s="1158"/>
      <c r="CW78" s="1158"/>
      <c r="CX78" s="1158"/>
      <c r="CY78" s="1158"/>
      <c r="CZ78" s="1158"/>
      <c r="DA78" s="1158"/>
      <c r="DB78" s="1158"/>
      <c r="DC78" s="1158"/>
      <c r="DD78" s="1158"/>
      <c r="DE78" s="1158"/>
      <c r="DF78" s="1158"/>
      <c r="DG78" s="1158"/>
      <c r="DH78" s="1158"/>
      <c r="DI78" s="1158"/>
      <c r="DJ78" s="1158"/>
      <c r="DK78" s="1158"/>
      <c r="DL78" s="1158"/>
      <c r="DM78" s="1158"/>
      <c r="DN78" s="1158"/>
      <c r="DO78" s="1158"/>
      <c r="DP78" s="1158"/>
      <c r="DQ78" s="1158"/>
      <c r="DR78" s="1158"/>
      <c r="DS78" s="1158"/>
      <c r="DT78" s="1158"/>
      <c r="DU78" s="1158"/>
      <c r="DV78" s="1158"/>
      <c r="DW78" s="1158"/>
      <c r="DX78" s="1158"/>
      <c r="DY78" s="1158"/>
      <c r="DZ78" s="1158"/>
      <c r="EA78" s="1158"/>
      <c r="EB78" s="1158"/>
      <c r="EC78" s="1158"/>
      <c r="ED78" s="1158"/>
      <c r="EE78" s="1158"/>
      <c r="EF78" s="1158"/>
      <c r="EG78" s="1158"/>
      <c r="EH78" s="1158"/>
      <c r="EI78" s="1158"/>
      <c r="EJ78" s="1158"/>
      <c r="EK78" s="1158"/>
      <c r="EL78" s="1158"/>
      <c r="EM78" s="1158"/>
      <c r="EN78" s="1158"/>
      <c r="EO78" s="1158"/>
      <c r="EP78" s="1158"/>
      <c r="EQ78" s="1158"/>
      <c r="ER78" s="1158"/>
      <c r="ES78" s="1158"/>
      <c r="ET78" s="1158"/>
      <c r="EU78" s="1158"/>
      <c r="EV78" s="1158"/>
      <c r="EW78" s="1158"/>
      <c r="EX78" s="1158"/>
      <c r="EY78" s="1158"/>
      <c r="EZ78" s="1158"/>
      <c r="FA78" s="1158"/>
      <c r="FB78" s="1158"/>
      <c r="FC78" s="1158"/>
      <c r="FD78" s="1158"/>
      <c r="FE78" s="1158"/>
      <c r="FF78" s="1158"/>
      <c r="FG78" s="1158"/>
      <c r="FH78" s="1158"/>
      <c r="FI78" s="1158"/>
      <c r="FJ78" s="1158"/>
      <c r="FK78" s="1158"/>
      <c r="FL78" s="1158"/>
      <c r="FM78" s="1158"/>
      <c r="FN78" s="1158"/>
      <c r="FO78" s="1158"/>
      <c r="FP78" s="1158"/>
      <c r="FQ78" s="1158"/>
      <c r="FR78" s="1158"/>
      <c r="FS78" s="1158"/>
      <c r="FT78" s="1158"/>
      <c r="FU78" s="1158"/>
      <c r="FV78" s="1158"/>
      <c r="FW78" s="1158"/>
      <c r="FX78" s="1158"/>
      <c r="FY78" s="1158"/>
      <c r="FZ78" s="1158"/>
      <c r="GA78" s="1158"/>
      <c r="GB78" s="1158"/>
      <c r="GC78" s="1158"/>
      <c r="GD78" s="1158"/>
      <c r="GE78" s="1158"/>
      <c r="GF78" s="1158"/>
      <c r="GG78" s="1158"/>
      <c r="GH78" s="1158"/>
      <c r="GI78" s="1158"/>
      <c r="GJ78" s="1158"/>
      <c r="GK78" s="1158"/>
      <c r="GL78" s="1158"/>
      <c r="GM78" s="1158"/>
      <c r="GN78" s="1158"/>
      <c r="GO78" s="1158"/>
      <c r="GP78" s="1158"/>
      <c r="GQ78" s="1158"/>
      <c r="GR78" s="1158"/>
      <c r="GS78" s="1158"/>
      <c r="GT78" s="1158"/>
      <c r="GU78" s="1158"/>
      <c r="GV78" s="1158"/>
      <c r="GW78" s="1158"/>
      <c r="GX78" s="1158"/>
      <c r="GY78" s="1158"/>
      <c r="GZ78" s="1158"/>
      <c r="HA78" s="1158"/>
      <c r="HB78" s="1158"/>
      <c r="HC78" s="1158"/>
      <c r="HD78" s="1158"/>
      <c r="HE78" s="1158"/>
      <c r="HF78" s="1158"/>
      <c r="HG78" s="1158"/>
      <c r="HH78" s="1158"/>
      <c r="HI78" s="1158"/>
      <c r="HJ78" s="1158"/>
      <c r="HK78" s="1158"/>
      <c r="HL78" s="1158"/>
      <c r="HM78" s="1158"/>
      <c r="HN78" s="1158"/>
      <c r="HO78" s="1158"/>
      <c r="HP78" s="1158"/>
      <c r="HQ78" s="1158"/>
      <c r="HR78" s="1158"/>
      <c r="HS78" s="1158"/>
      <c r="HT78" s="1158"/>
      <c r="HU78" s="1158"/>
      <c r="HV78" s="1158"/>
      <c r="HW78" s="1158"/>
      <c r="HX78" s="1158"/>
      <c r="HY78" s="1158"/>
      <c r="HZ78" s="1158"/>
      <c r="IA78" s="1158"/>
      <c r="IB78" s="1158"/>
      <c r="IC78" s="1158"/>
      <c r="ID78" s="1158"/>
      <c r="IE78" s="1158"/>
      <c r="IF78" s="1158"/>
      <c r="IG78" s="1158"/>
      <c r="IH78" s="1158"/>
      <c r="II78" s="1158"/>
      <c r="IJ78" s="1158"/>
      <c r="IK78" s="1158"/>
      <c r="IL78" s="1158"/>
      <c r="IM78" s="1158"/>
      <c r="IN78" s="1158"/>
      <c r="IO78" s="1158"/>
      <c r="IP78" s="1158"/>
      <c r="IQ78" s="1158"/>
      <c r="IR78" s="1158"/>
      <c r="IS78" s="1158"/>
      <c r="IT78" s="1158"/>
      <c r="IU78" s="1158"/>
      <c r="IV78" s="1158"/>
      <c r="IW78" s="1158"/>
      <c r="IX78" s="1158"/>
      <c r="IY78" s="1158"/>
      <c r="IZ78" s="1158"/>
      <c r="JA78" s="1158"/>
      <c r="JB78" s="1158"/>
      <c r="JC78" s="1158"/>
      <c r="JD78" s="1158"/>
      <c r="JE78" s="1158"/>
      <c r="JF78" s="1158"/>
      <c r="JG78" s="1158"/>
      <c r="JH78" s="1158"/>
      <c r="JI78" s="1158"/>
      <c r="JJ78" s="1158"/>
      <c r="JK78" s="1158"/>
      <c r="JL78" s="1158"/>
      <c r="JM78" s="1158"/>
      <c r="JN78" s="1158"/>
      <c r="JO78" s="1158"/>
      <c r="JP78" s="1158"/>
      <c r="JQ78" s="1158"/>
      <c r="JR78" s="1158"/>
      <c r="JS78" s="1158"/>
      <c r="JT78" s="1158"/>
      <c r="JU78" s="1158"/>
      <c r="JV78" s="1158"/>
      <c r="JW78" s="1158"/>
      <c r="JX78" s="1158"/>
      <c r="JY78" s="1158"/>
      <c r="JZ78" s="1158"/>
      <c r="KA78" s="1158"/>
      <c r="KB78" s="1158"/>
      <c r="KC78" s="1158"/>
      <c r="KD78" s="1158"/>
      <c r="KE78" s="1158"/>
      <c r="KF78" s="1158"/>
      <c r="KG78" s="1158"/>
      <c r="KH78" s="1158"/>
      <c r="KI78" s="1158"/>
      <c r="KJ78" s="1158"/>
      <c r="KK78" s="1158"/>
      <c r="KL78" s="1158"/>
      <c r="KM78" s="1158"/>
      <c r="KN78" s="1158"/>
      <c r="KO78" s="1158"/>
      <c r="KP78" s="1158"/>
      <c r="KQ78" s="1158"/>
      <c r="KR78" s="1158"/>
      <c r="KS78" s="1158"/>
      <c r="KT78" s="1158"/>
      <c r="KU78" s="1158"/>
      <c r="KV78" s="1158"/>
      <c r="KW78" s="1158"/>
      <c r="KX78" s="1158"/>
      <c r="KY78" s="1158"/>
      <c r="KZ78" s="1158"/>
      <c r="LA78" s="1158"/>
      <c r="LB78" s="1158"/>
      <c r="LC78" s="1158"/>
      <c r="LD78" s="1158"/>
      <c r="LE78" s="1158"/>
      <c r="LF78" s="1158"/>
      <c r="LG78" s="1158"/>
      <c r="LH78" s="1158"/>
      <c r="LI78" s="1158"/>
      <c r="LJ78" s="1158"/>
      <c r="LK78" s="1158"/>
      <c r="LL78" s="1158"/>
      <c r="LM78" s="1158"/>
      <c r="LN78" s="1158"/>
      <c r="LO78" s="1158"/>
      <c r="LP78" s="1158"/>
      <c r="LQ78" s="1158"/>
      <c r="LR78" s="1158"/>
      <c r="LS78" s="1158"/>
      <c r="LT78" s="1158"/>
      <c r="LU78" s="1158"/>
      <c r="LV78" s="1158"/>
      <c r="LW78" s="1158"/>
      <c r="LX78" s="1158"/>
      <c r="LY78" s="1158"/>
      <c r="LZ78" s="1158"/>
      <c r="MA78" s="1158"/>
      <c r="MB78" s="1158"/>
      <c r="MC78" s="1158"/>
      <c r="MD78" s="1158"/>
      <c r="ME78" s="1158"/>
      <c r="MF78" s="1158"/>
      <c r="MG78" s="1158"/>
      <c r="MH78" s="1158"/>
      <c r="MI78" s="1158"/>
      <c r="MJ78" s="1158"/>
      <c r="MK78" s="1158"/>
      <c r="ML78" s="1158"/>
      <c r="MM78" s="1158"/>
      <c r="MN78" s="1158"/>
      <c r="MO78" s="1158"/>
      <c r="MP78" s="1158"/>
      <c r="MQ78" s="1158"/>
      <c r="MR78" s="1158"/>
      <c r="MS78" s="1158"/>
      <c r="MT78" s="1158"/>
      <c r="MU78" s="1158"/>
      <c r="MV78" s="1158"/>
      <c r="MW78" s="1158"/>
      <c r="MX78" s="1158"/>
      <c r="MY78" s="1158"/>
      <c r="MZ78" s="1158"/>
      <c r="NA78" s="1158"/>
      <c r="NB78" s="1158"/>
      <c r="NC78" s="1158"/>
      <c r="ND78" s="1158"/>
      <c r="NE78" s="1158"/>
      <c r="NF78" s="1158"/>
      <c r="NG78" s="1158"/>
      <c r="NH78" s="1158"/>
      <c r="NI78" s="1158"/>
      <c r="NJ78" s="1158"/>
      <c r="NK78" s="1158"/>
      <c r="NL78" s="1158"/>
      <c r="NM78" s="1158"/>
      <c r="NN78" s="1158"/>
      <c r="NO78" s="1158"/>
      <c r="NP78" s="1158"/>
      <c r="NQ78" s="1158"/>
      <c r="NR78" s="1158"/>
      <c r="NS78" s="1158"/>
      <c r="NT78" s="1158"/>
      <c r="NU78" s="1158"/>
      <c r="NV78" s="1158"/>
      <c r="NW78" s="1158"/>
      <c r="NX78" s="1158"/>
      <c r="NY78" s="1158"/>
      <c r="NZ78" s="1158"/>
      <c r="OA78" s="1158"/>
      <c r="OB78" s="1158"/>
      <c r="OC78" s="1158"/>
      <c r="OD78" s="1158"/>
      <c r="OE78" s="1158"/>
      <c r="OF78" s="1158"/>
      <c r="OG78" s="1158"/>
      <c r="OH78" s="1158"/>
      <c r="OI78" s="1158"/>
      <c r="OJ78" s="1158"/>
      <c r="OK78" s="1158"/>
      <c r="OL78" s="1158"/>
      <c r="OM78" s="1158"/>
      <c r="ON78" s="1158"/>
      <c r="OO78" s="1158"/>
      <c r="OP78" s="1158"/>
      <c r="OQ78" s="1158"/>
      <c r="OR78" s="1158"/>
      <c r="OS78" s="1158"/>
      <c r="OT78" s="1158"/>
      <c r="OU78" s="1158"/>
      <c r="OV78" s="1158"/>
      <c r="OW78" s="1158"/>
      <c r="OX78" s="1158"/>
      <c r="OY78" s="1158"/>
      <c r="OZ78" s="1158"/>
      <c r="PA78" s="1158"/>
      <c r="PB78" s="1158"/>
      <c r="PC78" s="1158"/>
      <c r="PD78" s="1158"/>
      <c r="PE78" s="1158"/>
      <c r="PF78" s="1158"/>
      <c r="PG78" s="1158"/>
      <c r="PH78" s="1158"/>
      <c r="PI78" s="1158"/>
      <c r="PJ78" s="1158"/>
      <c r="PK78" s="1158"/>
    </row>
    <row r="79" spans="1:427" s="1150" customFormat="1" ht="15" customHeight="1" x14ac:dyDescent="0.35">
      <c r="A79" s="1182" t="s">
        <v>3239</v>
      </c>
      <c r="B79" s="1182">
        <f t="shared" ca="1" si="6"/>
        <v>7619</v>
      </c>
      <c r="C79" s="1182" t="s">
        <v>3380</v>
      </c>
      <c r="D79" s="1182" t="s">
        <v>3381</v>
      </c>
      <c r="E79" s="1151">
        <v>2016</v>
      </c>
      <c r="F79" s="1183">
        <f t="shared" ca="1" si="7"/>
        <v>227</v>
      </c>
      <c r="G79" s="1149">
        <f t="shared" ca="1" si="8"/>
        <v>9541</v>
      </c>
      <c r="H79" s="1148">
        <v>61.5</v>
      </c>
      <c r="I79" s="1152">
        <f>Einstellungen!$E$11</f>
        <v>365</v>
      </c>
      <c r="J79" s="1152" t="s">
        <v>11</v>
      </c>
      <c r="K79" s="1152" t="s">
        <v>578</v>
      </c>
      <c r="L79" s="1152" t="s">
        <v>578</v>
      </c>
      <c r="M79" s="1152" t="s">
        <v>578</v>
      </c>
      <c r="N79" s="1152" t="s">
        <v>578</v>
      </c>
      <c r="O79" s="1152" t="s">
        <v>578</v>
      </c>
      <c r="P79" s="1152" t="s">
        <v>578</v>
      </c>
      <c r="Q79" s="1152" t="s">
        <v>578</v>
      </c>
      <c r="R79" s="1152" t="s">
        <v>578</v>
      </c>
      <c r="S79" s="1152" t="s">
        <v>578</v>
      </c>
      <c r="T79" s="1152" t="s">
        <v>578</v>
      </c>
      <c r="U79" s="1152" t="s">
        <v>578</v>
      </c>
      <c r="V79" s="1152" t="s">
        <v>700</v>
      </c>
      <c r="W79" s="1152" t="str">
        <f t="shared" si="9"/>
        <v>Heim 78  - Musterort</v>
      </c>
      <c r="X79" s="1148">
        <v>61.5</v>
      </c>
      <c r="AM79" s="1158"/>
      <c r="AN79" s="1158"/>
      <c r="AO79" s="1158"/>
      <c r="AP79" s="1158"/>
      <c r="AQ79" s="1158"/>
      <c r="AR79" s="1158"/>
      <c r="AS79" s="1158"/>
      <c r="AT79" s="1158"/>
      <c r="AU79" s="1158"/>
      <c r="AV79" s="1158"/>
      <c r="AW79" s="1158"/>
      <c r="AX79" s="1155">
        <v>68</v>
      </c>
      <c r="AY79" s="1158"/>
      <c r="AZ79" s="1156">
        <f t="shared" ca="1" si="10"/>
        <v>-159</v>
      </c>
      <c r="BA79" s="1158"/>
      <c r="BB79" s="1158"/>
      <c r="BC79" s="1158"/>
      <c r="BD79" s="1158"/>
      <c r="BE79" s="1158"/>
      <c r="BF79" s="1158"/>
      <c r="BG79" s="1158"/>
      <c r="BH79" s="1158"/>
      <c r="BI79" s="1158"/>
      <c r="BJ79" s="1158"/>
      <c r="BK79" s="1158"/>
      <c r="BL79" s="1158"/>
      <c r="BM79" s="1158"/>
      <c r="BN79" s="1158"/>
      <c r="BO79" s="1158"/>
      <c r="BP79" s="1158"/>
      <c r="BQ79" s="1158"/>
      <c r="BR79" s="1158"/>
      <c r="BS79" s="1158"/>
      <c r="BT79" s="1158"/>
      <c r="BU79" s="1158"/>
      <c r="BV79" s="1158"/>
      <c r="BW79" s="1158"/>
      <c r="BX79" s="1158"/>
      <c r="BY79" s="1158"/>
      <c r="BZ79" s="1158"/>
      <c r="CA79" s="1158"/>
      <c r="CB79" s="1158"/>
      <c r="CC79" s="1158"/>
      <c r="CD79" s="1158"/>
      <c r="CE79" s="1158"/>
      <c r="CF79" s="1158"/>
      <c r="CG79" s="1158"/>
      <c r="CH79" s="1158"/>
      <c r="CI79" s="1158"/>
      <c r="CJ79" s="1158"/>
      <c r="CK79" s="1158"/>
      <c r="CL79" s="1158"/>
      <c r="CM79" s="1158"/>
      <c r="CN79" s="1158"/>
      <c r="CO79" s="1158"/>
      <c r="CP79" s="1158"/>
      <c r="CQ79" s="1158"/>
      <c r="CR79" s="1158"/>
      <c r="CS79" s="1158"/>
      <c r="CT79" s="1158"/>
      <c r="CU79" s="1158"/>
      <c r="CV79" s="1158"/>
      <c r="CW79" s="1158"/>
      <c r="CX79" s="1158"/>
      <c r="CY79" s="1158"/>
      <c r="CZ79" s="1158"/>
      <c r="DA79" s="1158"/>
      <c r="DB79" s="1158"/>
      <c r="DC79" s="1158"/>
      <c r="DD79" s="1158"/>
      <c r="DE79" s="1158"/>
      <c r="DF79" s="1158"/>
      <c r="DG79" s="1158"/>
      <c r="DH79" s="1158"/>
      <c r="DI79" s="1158"/>
      <c r="DJ79" s="1158"/>
      <c r="DK79" s="1158"/>
      <c r="DL79" s="1158"/>
      <c r="DM79" s="1158"/>
      <c r="DN79" s="1158"/>
      <c r="DO79" s="1158"/>
      <c r="DP79" s="1158"/>
      <c r="DQ79" s="1158"/>
      <c r="DR79" s="1158"/>
      <c r="DS79" s="1158"/>
      <c r="DT79" s="1158"/>
      <c r="DU79" s="1158"/>
      <c r="DV79" s="1158"/>
      <c r="DW79" s="1158"/>
      <c r="DX79" s="1158"/>
      <c r="DY79" s="1158"/>
      <c r="DZ79" s="1158"/>
      <c r="EA79" s="1158"/>
      <c r="EB79" s="1158"/>
      <c r="EC79" s="1158"/>
      <c r="ED79" s="1158"/>
      <c r="EE79" s="1158"/>
      <c r="EF79" s="1158"/>
      <c r="EG79" s="1158"/>
      <c r="EH79" s="1158"/>
      <c r="EI79" s="1158"/>
      <c r="EJ79" s="1158"/>
      <c r="EK79" s="1158"/>
      <c r="EL79" s="1158"/>
      <c r="EM79" s="1158"/>
      <c r="EN79" s="1158"/>
      <c r="EO79" s="1158"/>
      <c r="EP79" s="1158"/>
      <c r="EQ79" s="1158"/>
      <c r="ER79" s="1158"/>
      <c r="ES79" s="1158"/>
      <c r="ET79" s="1158"/>
      <c r="EU79" s="1158"/>
      <c r="EV79" s="1158"/>
      <c r="EW79" s="1158"/>
      <c r="EX79" s="1158"/>
      <c r="EY79" s="1158"/>
      <c r="EZ79" s="1158"/>
      <c r="FA79" s="1158"/>
      <c r="FB79" s="1158"/>
      <c r="FC79" s="1158"/>
      <c r="FD79" s="1158"/>
      <c r="FE79" s="1158"/>
      <c r="FF79" s="1158"/>
      <c r="FG79" s="1158"/>
      <c r="FH79" s="1158"/>
      <c r="FI79" s="1158"/>
      <c r="FJ79" s="1158"/>
      <c r="FK79" s="1158"/>
      <c r="FL79" s="1158"/>
      <c r="FM79" s="1158"/>
      <c r="FN79" s="1158"/>
      <c r="FO79" s="1158"/>
      <c r="FP79" s="1158"/>
      <c r="FQ79" s="1158"/>
      <c r="FR79" s="1158"/>
      <c r="FS79" s="1158"/>
      <c r="FT79" s="1158"/>
      <c r="FU79" s="1158"/>
      <c r="FV79" s="1158"/>
      <c r="FW79" s="1158"/>
      <c r="FX79" s="1158"/>
      <c r="FY79" s="1158"/>
      <c r="FZ79" s="1158"/>
      <c r="GA79" s="1158"/>
      <c r="GB79" s="1158"/>
      <c r="GC79" s="1158"/>
      <c r="GD79" s="1158"/>
      <c r="GE79" s="1158"/>
      <c r="GF79" s="1158"/>
      <c r="GG79" s="1158"/>
      <c r="GH79" s="1158"/>
      <c r="GI79" s="1158"/>
      <c r="GJ79" s="1158"/>
      <c r="GK79" s="1158"/>
      <c r="GL79" s="1158"/>
      <c r="GM79" s="1158"/>
      <c r="GN79" s="1158"/>
      <c r="GO79" s="1158"/>
      <c r="GP79" s="1158"/>
      <c r="GQ79" s="1158"/>
      <c r="GR79" s="1158"/>
      <c r="GS79" s="1158"/>
      <c r="GT79" s="1158"/>
      <c r="GU79" s="1158"/>
      <c r="GV79" s="1158"/>
      <c r="GW79" s="1158"/>
      <c r="GX79" s="1158"/>
      <c r="GY79" s="1158"/>
      <c r="GZ79" s="1158"/>
      <c r="HA79" s="1158"/>
      <c r="HB79" s="1158"/>
      <c r="HC79" s="1158"/>
      <c r="HD79" s="1158"/>
      <c r="HE79" s="1158"/>
      <c r="HF79" s="1158"/>
      <c r="HG79" s="1158"/>
      <c r="HH79" s="1158"/>
      <c r="HI79" s="1158"/>
      <c r="HJ79" s="1158"/>
      <c r="HK79" s="1158"/>
      <c r="HL79" s="1158"/>
      <c r="HM79" s="1158"/>
      <c r="HN79" s="1158"/>
      <c r="HO79" s="1158"/>
      <c r="HP79" s="1158"/>
      <c r="HQ79" s="1158"/>
      <c r="HR79" s="1158"/>
      <c r="HS79" s="1158"/>
      <c r="HT79" s="1158"/>
      <c r="HU79" s="1158"/>
      <c r="HV79" s="1158"/>
      <c r="HW79" s="1158"/>
      <c r="HX79" s="1158"/>
      <c r="HY79" s="1158"/>
      <c r="HZ79" s="1158"/>
      <c r="IA79" s="1158"/>
      <c r="IB79" s="1158"/>
      <c r="IC79" s="1158"/>
      <c r="ID79" s="1158"/>
      <c r="IE79" s="1158"/>
      <c r="IF79" s="1158"/>
      <c r="IG79" s="1158"/>
      <c r="IH79" s="1158"/>
      <c r="II79" s="1158"/>
      <c r="IJ79" s="1158"/>
      <c r="IK79" s="1158"/>
      <c r="IL79" s="1158"/>
      <c r="IM79" s="1158"/>
      <c r="IN79" s="1158"/>
      <c r="IO79" s="1158"/>
      <c r="IP79" s="1158"/>
      <c r="IQ79" s="1158"/>
      <c r="IR79" s="1158"/>
      <c r="IS79" s="1158"/>
      <c r="IT79" s="1158"/>
      <c r="IU79" s="1158"/>
      <c r="IV79" s="1158"/>
      <c r="IW79" s="1158"/>
      <c r="IX79" s="1158"/>
      <c r="IY79" s="1158"/>
      <c r="IZ79" s="1158"/>
      <c r="JA79" s="1158"/>
      <c r="JB79" s="1158"/>
      <c r="JC79" s="1158"/>
      <c r="JD79" s="1158"/>
      <c r="JE79" s="1158"/>
      <c r="JF79" s="1158"/>
      <c r="JG79" s="1158"/>
      <c r="JH79" s="1158"/>
      <c r="JI79" s="1158"/>
      <c r="JJ79" s="1158"/>
      <c r="JK79" s="1158"/>
      <c r="JL79" s="1158"/>
      <c r="JM79" s="1158"/>
      <c r="JN79" s="1158"/>
      <c r="JO79" s="1158"/>
      <c r="JP79" s="1158"/>
      <c r="JQ79" s="1158"/>
      <c r="JR79" s="1158"/>
      <c r="JS79" s="1158"/>
      <c r="JT79" s="1158"/>
      <c r="JU79" s="1158"/>
      <c r="JV79" s="1158"/>
      <c r="JW79" s="1158"/>
      <c r="JX79" s="1158"/>
      <c r="JY79" s="1158"/>
      <c r="JZ79" s="1158"/>
      <c r="KA79" s="1158"/>
      <c r="KB79" s="1158"/>
      <c r="KC79" s="1158"/>
      <c r="KD79" s="1158"/>
      <c r="KE79" s="1158"/>
      <c r="KF79" s="1158"/>
      <c r="KG79" s="1158"/>
      <c r="KH79" s="1158"/>
      <c r="KI79" s="1158"/>
      <c r="KJ79" s="1158"/>
      <c r="KK79" s="1158"/>
      <c r="KL79" s="1158"/>
      <c r="KM79" s="1158"/>
      <c r="KN79" s="1158"/>
      <c r="KO79" s="1158"/>
      <c r="KP79" s="1158"/>
      <c r="KQ79" s="1158"/>
      <c r="KR79" s="1158"/>
      <c r="KS79" s="1158"/>
      <c r="KT79" s="1158"/>
      <c r="KU79" s="1158"/>
      <c r="KV79" s="1158"/>
      <c r="KW79" s="1158"/>
      <c r="KX79" s="1158"/>
      <c r="KY79" s="1158"/>
      <c r="KZ79" s="1158"/>
      <c r="LA79" s="1158"/>
      <c r="LB79" s="1158"/>
      <c r="LC79" s="1158"/>
      <c r="LD79" s="1158"/>
      <c r="LE79" s="1158"/>
      <c r="LF79" s="1158"/>
      <c r="LG79" s="1158"/>
      <c r="LH79" s="1158"/>
      <c r="LI79" s="1158"/>
      <c r="LJ79" s="1158"/>
      <c r="LK79" s="1158"/>
      <c r="LL79" s="1158"/>
      <c r="LM79" s="1158"/>
      <c r="LN79" s="1158"/>
      <c r="LO79" s="1158"/>
      <c r="LP79" s="1158"/>
      <c r="LQ79" s="1158"/>
      <c r="LR79" s="1158"/>
      <c r="LS79" s="1158"/>
      <c r="LT79" s="1158"/>
      <c r="LU79" s="1158"/>
      <c r="LV79" s="1158"/>
      <c r="LW79" s="1158"/>
      <c r="LX79" s="1158"/>
      <c r="LY79" s="1158"/>
      <c r="LZ79" s="1158"/>
      <c r="MA79" s="1158"/>
      <c r="MB79" s="1158"/>
      <c r="MC79" s="1158"/>
      <c r="MD79" s="1158"/>
      <c r="ME79" s="1158"/>
      <c r="MF79" s="1158"/>
      <c r="MG79" s="1158"/>
      <c r="MH79" s="1158"/>
      <c r="MI79" s="1158"/>
      <c r="MJ79" s="1158"/>
      <c r="MK79" s="1158"/>
      <c r="ML79" s="1158"/>
      <c r="MM79" s="1158"/>
      <c r="MN79" s="1158"/>
      <c r="MO79" s="1158"/>
      <c r="MP79" s="1158"/>
      <c r="MQ79" s="1158"/>
      <c r="MR79" s="1158"/>
      <c r="MS79" s="1158"/>
      <c r="MT79" s="1158"/>
      <c r="MU79" s="1158"/>
      <c r="MV79" s="1158"/>
      <c r="MW79" s="1158"/>
      <c r="MX79" s="1158"/>
      <c r="MY79" s="1158"/>
      <c r="MZ79" s="1158"/>
      <c r="NA79" s="1158"/>
      <c r="NB79" s="1158"/>
      <c r="NC79" s="1158"/>
      <c r="ND79" s="1158"/>
      <c r="NE79" s="1158"/>
      <c r="NF79" s="1158"/>
      <c r="NG79" s="1158"/>
      <c r="NH79" s="1158"/>
      <c r="NI79" s="1158"/>
      <c r="NJ79" s="1158"/>
      <c r="NK79" s="1158"/>
      <c r="NL79" s="1158"/>
      <c r="NM79" s="1158"/>
      <c r="NN79" s="1158"/>
      <c r="NO79" s="1158"/>
      <c r="NP79" s="1158"/>
      <c r="NQ79" s="1158"/>
      <c r="NR79" s="1158"/>
      <c r="NS79" s="1158"/>
      <c r="NT79" s="1158"/>
      <c r="NU79" s="1158"/>
      <c r="NV79" s="1158"/>
      <c r="NW79" s="1158"/>
      <c r="NX79" s="1158"/>
      <c r="NY79" s="1158"/>
      <c r="NZ79" s="1158"/>
      <c r="OA79" s="1158"/>
      <c r="OB79" s="1158"/>
      <c r="OC79" s="1158"/>
      <c r="OD79" s="1158"/>
      <c r="OE79" s="1158"/>
      <c r="OF79" s="1158"/>
      <c r="OG79" s="1158"/>
      <c r="OH79" s="1158"/>
      <c r="OI79" s="1158"/>
      <c r="OJ79" s="1158"/>
      <c r="OK79" s="1158"/>
      <c r="OL79" s="1158"/>
      <c r="OM79" s="1158"/>
      <c r="ON79" s="1158"/>
      <c r="OO79" s="1158"/>
      <c r="OP79" s="1158"/>
      <c r="OQ79" s="1158"/>
      <c r="OR79" s="1158"/>
      <c r="OS79" s="1158"/>
      <c r="OT79" s="1158"/>
      <c r="OU79" s="1158"/>
      <c r="OV79" s="1158"/>
      <c r="OW79" s="1158"/>
      <c r="OX79" s="1158"/>
      <c r="OY79" s="1158"/>
      <c r="OZ79" s="1158"/>
      <c r="PA79" s="1158"/>
      <c r="PB79" s="1158"/>
      <c r="PC79" s="1158"/>
      <c r="PD79" s="1158"/>
      <c r="PE79" s="1158"/>
      <c r="PF79" s="1158"/>
      <c r="PG79" s="1158"/>
      <c r="PH79" s="1158"/>
      <c r="PI79" s="1158"/>
      <c r="PJ79" s="1158"/>
      <c r="PK79" s="1158"/>
    </row>
    <row r="80" spans="1:427" s="1150" customFormat="1" ht="15" customHeight="1" x14ac:dyDescent="0.35">
      <c r="A80" s="1182" t="s">
        <v>3240</v>
      </c>
      <c r="B80" s="1182">
        <f t="shared" ca="1" si="6"/>
        <v>1508</v>
      </c>
      <c r="C80" s="1182" t="s">
        <v>3380</v>
      </c>
      <c r="D80" s="1182" t="s">
        <v>3381</v>
      </c>
      <c r="E80" s="1151">
        <v>2016</v>
      </c>
      <c r="F80" s="1183">
        <f t="shared" ca="1" si="7"/>
        <v>41</v>
      </c>
      <c r="G80" s="1149">
        <f t="shared" ca="1" si="8"/>
        <v>2876</v>
      </c>
      <c r="H80" s="1148">
        <v>60.5</v>
      </c>
      <c r="I80" s="1152">
        <f>Einstellungen!$E$11</f>
        <v>365</v>
      </c>
      <c r="J80" s="1152" t="s">
        <v>11</v>
      </c>
      <c r="K80" s="1152" t="s">
        <v>578</v>
      </c>
      <c r="L80" s="1152" t="s">
        <v>578</v>
      </c>
      <c r="M80" s="1152" t="s">
        <v>578</v>
      </c>
      <c r="N80" s="1152" t="s">
        <v>578</v>
      </c>
      <c r="O80" s="1152" t="s">
        <v>578</v>
      </c>
      <c r="P80" s="1152" t="s">
        <v>578</v>
      </c>
      <c r="Q80" s="1152" t="s">
        <v>578</v>
      </c>
      <c r="R80" s="1152" t="s">
        <v>578</v>
      </c>
      <c r="S80" s="1152" t="s">
        <v>578</v>
      </c>
      <c r="T80" s="1152" t="s">
        <v>578</v>
      </c>
      <c r="U80" s="1152" t="s">
        <v>578</v>
      </c>
      <c r="V80" s="1152" t="s">
        <v>700</v>
      </c>
      <c r="W80" s="1152" t="str">
        <f t="shared" si="9"/>
        <v>Heim 79  - Musterort</v>
      </c>
      <c r="X80" s="1148">
        <v>60.5</v>
      </c>
      <c r="AM80" s="1158"/>
      <c r="AN80" s="1158"/>
      <c r="AO80" s="1158"/>
      <c r="AP80" s="1158"/>
      <c r="AQ80" s="1158"/>
      <c r="AR80" s="1158"/>
      <c r="AS80" s="1158"/>
      <c r="AT80" s="1158"/>
      <c r="AU80" s="1158"/>
      <c r="AV80" s="1158"/>
      <c r="AW80" s="1158"/>
      <c r="AX80" s="1155">
        <v>23</v>
      </c>
      <c r="AY80" s="1158"/>
      <c r="AZ80" s="1156">
        <f t="shared" ca="1" si="10"/>
        <v>-18</v>
      </c>
      <c r="BA80" s="1158"/>
      <c r="BB80" s="1158"/>
      <c r="BC80" s="1158"/>
      <c r="BD80" s="1158"/>
      <c r="BE80" s="1158"/>
      <c r="BF80" s="1158"/>
      <c r="BG80" s="1158"/>
      <c r="BH80" s="1158"/>
      <c r="BI80" s="1158"/>
      <c r="BJ80" s="1158"/>
      <c r="BK80" s="1158"/>
      <c r="BL80" s="1158"/>
      <c r="BM80" s="1158"/>
      <c r="BN80" s="1158"/>
      <c r="BO80" s="1158"/>
      <c r="BP80" s="1158"/>
      <c r="BQ80" s="1158"/>
      <c r="BR80" s="1158"/>
      <c r="BS80" s="1158"/>
      <c r="BT80" s="1158"/>
      <c r="BU80" s="1158"/>
      <c r="BV80" s="1158"/>
      <c r="BW80" s="1158"/>
      <c r="BX80" s="1158"/>
      <c r="BY80" s="1158"/>
      <c r="BZ80" s="1158"/>
      <c r="CA80" s="1158"/>
      <c r="CB80" s="1158"/>
      <c r="CC80" s="1158"/>
      <c r="CD80" s="1158"/>
      <c r="CE80" s="1158"/>
      <c r="CF80" s="1158"/>
      <c r="CG80" s="1158"/>
      <c r="CH80" s="1158"/>
      <c r="CI80" s="1158"/>
      <c r="CJ80" s="1158"/>
      <c r="CK80" s="1158"/>
      <c r="CL80" s="1158"/>
      <c r="CM80" s="1158"/>
      <c r="CN80" s="1158"/>
      <c r="CO80" s="1158"/>
      <c r="CP80" s="1158"/>
      <c r="CQ80" s="1158"/>
      <c r="CR80" s="1158"/>
      <c r="CS80" s="1158"/>
      <c r="CT80" s="1158"/>
      <c r="CU80" s="1158"/>
      <c r="CV80" s="1158"/>
      <c r="CW80" s="1158"/>
      <c r="CX80" s="1158"/>
      <c r="CY80" s="1158"/>
      <c r="CZ80" s="1158"/>
      <c r="DA80" s="1158"/>
      <c r="DB80" s="1158"/>
      <c r="DC80" s="1158"/>
      <c r="DD80" s="1158"/>
      <c r="DE80" s="1158"/>
      <c r="DF80" s="1158"/>
      <c r="DG80" s="1158"/>
      <c r="DH80" s="1158"/>
      <c r="DI80" s="1158"/>
      <c r="DJ80" s="1158"/>
      <c r="DK80" s="1158"/>
      <c r="DL80" s="1158"/>
      <c r="DM80" s="1158"/>
      <c r="DN80" s="1158"/>
      <c r="DO80" s="1158"/>
      <c r="DP80" s="1158"/>
      <c r="DQ80" s="1158"/>
      <c r="DR80" s="1158"/>
      <c r="DS80" s="1158"/>
      <c r="DT80" s="1158"/>
      <c r="DU80" s="1158"/>
      <c r="DV80" s="1158"/>
      <c r="DW80" s="1158"/>
      <c r="DX80" s="1158"/>
      <c r="DY80" s="1158"/>
      <c r="DZ80" s="1158"/>
      <c r="EA80" s="1158"/>
      <c r="EB80" s="1158"/>
      <c r="EC80" s="1158"/>
      <c r="ED80" s="1158"/>
      <c r="EE80" s="1158"/>
      <c r="EF80" s="1158"/>
      <c r="EG80" s="1158"/>
      <c r="EH80" s="1158"/>
      <c r="EI80" s="1158"/>
      <c r="EJ80" s="1158"/>
      <c r="EK80" s="1158"/>
      <c r="EL80" s="1158"/>
      <c r="EM80" s="1158"/>
      <c r="EN80" s="1158"/>
      <c r="EO80" s="1158"/>
      <c r="EP80" s="1158"/>
      <c r="EQ80" s="1158"/>
      <c r="ER80" s="1158"/>
      <c r="ES80" s="1158"/>
      <c r="ET80" s="1158"/>
      <c r="EU80" s="1158"/>
      <c r="EV80" s="1158"/>
      <c r="EW80" s="1158"/>
      <c r="EX80" s="1158"/>
      <c r="EY80" s="1158"/>
      <c r="EZ80" s="1158"/>
      <c r="FA80" s="1158"/>
      <c r="FB80" s="1158"/>
      <c r="FC80" s="1158"/>
      <c r="FD80" s="1158"/>
      <c r="FE80" s="1158"/>
      <c r="FF80" s="1158"/>
      <c r="FG80" s="1158"/>
      <c r="FH80" s="1158"/>
      <c r="FI80" s="1158"/>
      <c r="FJ80" s="1158"/>
      <c r="FK80" s="1158"/>
      <c r="FL80" s="1158"/>
      <c r="FM80" s="1158"/>
      <c r="FN80" s="1158"/>
      <c r="FO80" s="1158"/>
      <c r="FP80" s="1158"/>
      <c r="FQ80" s="1158"/>
      <c r="FR80" s="1158"/>
      <c r="FS80" s="1158"/>
      <c r="FT80" s="1158"/>
      <c r="FU80" s="1158"/>
      <c r="FV80" s="1158"/>
      <c r="FW80" s="1158"/>
      <c r="FX80" s="1158"/>
      <c r="FY80" s="1158"/>
      <c r="FZ80" s="1158"/>
      <c r="GA80" s="1158"/>
      <c r="GB80" s="1158"/>
      <c r="GC80" s="1158"/>
      <c r="GD80" s="1158"/>
      <c r="GE80" s="1158"/>
      <c r="GF80" s="1158"/>
      <c r="GG80" s="1158"/>
      <c r="GH80" s="1158"/>
      <c r="GI80" s="1158"/>
      <c r="GJ80" s="1158"/>
      <c r="GK80" s="1158"/>
      <c r="GL80" s="1158"/>
      <c r="GM80" s="1158"/>
      <c r="GN80" s="1158"/>
      <c r="GO80" s="1158"/>
      <c r="GP80" s="1158"/>
      <c r="GQ80" s="1158"/>
      <c r="GR80" s="1158"/>
      <c r="GS80" s="1158"/>
      <c r="GT80" s="1158"/>
      <c r="GU80" s="1158"/>
      <c r="GV80" s="1158"/>
      <c r="GW80" s="1158"/>
      <c r="GX80" s="1158"/>
      <c r="GY80" s="1158"/>
      <c r="GZ80" s="1158"/>
      <c r="HA80" s="1158"/>
      <c r="HB80" s="1158"/>
      <c r="HC80" s="1158"/>
      <c r="HD80" s="1158"/>
      <c r="HE80" s="1158"/>
      <c r="HF80" s="1158"/>
      <c r="HG80" s="1158"/>
      <c r="HH80" s="1158"/>
      <c r="HI80" s="1158"/>
      <c r="HJ80" s="1158"/>
      <c r="HK80" s="1158"/>
      <c r="HL80" s="1158"/>
      <c r="HM80" s="1158"/>
      <c r="HN80" s="1158"/>
      <c r="HO80" s="1158"/>
      <c r="HP80" s="1158"/>
      <c r="HQ80" s="1158"/>
      <c r="HR80" s="1158"/>
      <c r="HS80" s="1158"/>
      <c r="HT80" s="1158"/>
      <c r="HU80" s="1158"/>
      <c r="HV80" s="1158"/>
      <c r="HW80" s="1158"/>
      <c r="HX80" s="1158"/>
      <c r="HY80" s="1158"/>
      <c r="HZ80" s="1158"/>
      <c r="IA80" s="1158"/>
      <c r="IB80" s="1158"/>
      <c r="IC80" s="1158"/>
      <c r="ID80" s="1158"/>
      <c r="IE80" s="1158"/>
      <c r="IF80" s="1158"/>
      <c r="IG80" s="1158"/>
      <c r="IH80" s="1158"/>
      <c r="II80" s="1158"/>
      <c r="IJ80" s="1158"/>
      <c r="IK80" s="1158"/>
      <c r="IL80" s="1158"/>
      <c r="IM80" s="1158"/>
      <c r="IN80" s="1158"/>
      <c r="IO80" s="1158"/>
      <c r="IP80" s="1158"/>
      <c r="IQ80" s="1158"/>
      <c r="IR80" s="1158"/>
      <c r="IS80" s="1158"/>
      <c r="IT80" s="1158"/>
      <c r="IU80" s="1158"/>
      <c r="IV80" s="1158"/>
      <c r="IW80" s="1158"/>
      <c r="IX80" s="1158"/>
      <c r="IY80" s="1158"/>
      <c r="IZ80" s="1158"/>
      <c r="JA80" s="1158"/>
      <c r="JB80" s="1158"/>
      <c r="JC80" s="1158"/>
      <c r="JD80" s="1158"/>
      <c r="JE80" s="1158"/>
      <c r="JF80" s="1158"/>
      <c r="JG80" s="1158"/>
      <c r="JH80" s="1158"/>
      <c r="JI80" s="1158"/>
      <c r="JJ80" s="1158"/>
      <c r="JK80" s="1158"/>
      <c r="JL80" s="1158"/>
      <c r="JM80" s="1158"/>
      <c r="JN80" s="1158"/>
      <c r="JO80" s="1158"/>
      <c r="JP80" s="1158"/>
      <c r="JQ80" s="1158"/>
      <c r="JR80" s="1158"/>
      <c r="JS80" s="1158"/>
      <c r="JT80" s="1158"/>
      <c r="JU80" s="1158"/>
      <c r="JV80" s="1158"/>
      <c r="JW80" s="1158"/>
      <c r="JX80" s="1158"/>
      <c r="JY80" s="1158"/>
      <c r="JZ80" s="1158"/>
      <c r="KA80" s="1158"/>
      <c r="KB80" s="1158"/>
      <c r="KC80" s="1158"/>
      <c r="KD80" s="1158"/>
      <c r="KE80" s="1158"/>
      <c r="KF80" s="1158"/>
      <c r="KG80" s="1158"/>
      <c r="KH80" s="1158"/>
      <c r="KI80" s="1158"/>
      <c r="KJ80" s="1158"/>
      <c r="KK80" s="1158"/>
      <c r="KL80" s="1158"/>
      <c r="KM80" s="1158"/>
      <c r="KN80" s="1158"/>
      <c r="KO80" s="1158"/>
      <c r="KP80" s="1158"/>
      <c r="KQ80" s="1158"/>
      <c r="KR80" s="1158"/>
      <c r="KS80" s="1158"/>
      <c r="KT80" s="1158"/>
      <c r="KU80" s="1158"/>
      <c r="KV80" s="1158"/>
      <c r="KW80" s="1158"/>
      <c r="KX80" s="1158"/>
      <c r="KY80" s="1158"/>
      <c r="KZ80" s="1158"/>
      <c r="LA80" s="1158"/>
      <c r="LB80" s="1158"/>
      <c r="LC80" s="1158"/>
      <c r="LD80" s="1158"/>
      <c r="LE80" s="1158"/>
      <c r="LF80" s="1158"/>
      <c r="LG80" s="1158"/>
      <c r="LH80" s="1158"/>
      <c r="LI80" s="1158"/>
      <c r="LJ80" s="1158"/>
      <c r="LK80" s="1158"/>
      <c r="LL80" s="1158"/>
      <c r="LM80" s="1158"/>
      <c r="LN80" s="1158"/>
      <c r="LO80" s="1158"/>
      <c r="LP80" s="1158"/>
      <c r="LQ80" s="1158"/>
      <c r="LR80" s="1158"/>
      <c r="LS80" s="1158"/>
      <c r="LT80" s="1158"/>
      <c r="LU80" s="1158"/>
      <c r="LV80" s="1158"/>
      <c r="LW80" s="1158"/>
      <c r="LX80" s="1158"/>
      <c r="LY80" s="1158"/>
      <c r="LZ80" s="1158"/>
      <c r="MA80" s="1158"/>
      <c r="MB80" s="1158"/>
      <c r="MC80" s="1158"/>
      <c r="MD80" s="1158"/>
      <c r="ME80" s="1158"/>
      <c r="MF80" s="1158"/>
      <c r="MG80" s="1158"/>
      <c r="MH80" s="1158"/>
      <c r="MI80" s="1158"/>
      <c r="MJ80" s="1158"/>
      <c r="MK80" s="1158"/>
      <c r="ML80" s="1158"/>
      <c r="MM80" s="1158"/>
      <c r="MN80" s="1158"/>
      <c r="MO80" s="1158"/>
      <c r="MP80" s="1158"/>
      <c r="MQ80" s="1158"/>
      <c r="MR80" s="1158"/>
      <c r="MS80" s="1158"/>
      <c r="MT80" s="1158"/>
      <c r="MU80" s="1158"/>
      <c r="MV80" s="1158"/>
      <c r="MW80" s="1158"/>
      <c r="MX80" s="1158"/>
      <c r="MY80" s="1158"/>
      <c r="MZ80" s="1158"/>
      <c r="NA80" s="1158"/>
      <c r="NB80" s="1158"/>
      <c r="NC80" s="1158"/>
      <c r="ND80" s="1158"/>
      <c r="NE80" s="1158"/>
      <c r="NF80" s="1158"/>
      <c r="NG80" s="1158"/>
      <c r="NH80" s="1158"/>
      <c r="NI80" s="1158"/>
      <c r="NJ80" s="1158"/>
      <c r="NK80" s="1158"/>
      <c r="NL80" s="1158"/>
      <c r="NM80" s="1158"/>
      <c r="NN80" s="1158"/>
      <c r="NO80" s="1158"/>
      <c r="NP80" s="1158"/>
      <c r="NQ80" s="1158"/>
      <c r="NR80" s="1158"/>
      <c r="NS80" s="1158"/>
      <c r="NT80" s="1158"/>
      <c r="NU80" s="1158"/>
      <c r="NV80" s="1158"/>
      <c r="NW80" s="1158"/>
      <c r="NX80" s="1158"/>
      <c r="NY80" s="1158"/>
      <c r="NZ80" s="1158"/>
      <c r="OA80" s="1158"/>
      <c r="OB80" s="1158"/>
      <c r="OC80" s="1158"/>
      <c r="OD80" s="1158"/>
      <c r="OE80" s="1158"/>
      <c r="OF80" s="1158"/>
      <c r="OG80" s="1158"/>
      <c r="OH80" s="1158"/>
      <c r="OI80" s="1158"/>
      <c r="OJ80" s="1158"/>
      <c r="OK80" s="1158"/>
      <c r="OL80" s="1158"/>
      <c r="OM80" s="1158"/>
      <c r="ON80" s="1158"/>
      <c r="OO80" s="1158"/>
      <c r="OP80" s="1158"/>
      <c r="OQ80" s="1158"/>
      <c r="OR80" s="1158"/>
      <c r="OS80" s="1158"/>
      <c r="OT80" s="1158"/>
      <c r="OU80" s="1158"/>
      <c r="OV80" s="1158"/>
      <c r="OW80" s="1158"/>
      <c r="OX80" s="1158"/>
      <c r="OY80" s="1158"/>
      <c r="OZ80" s="1158"/>
      <c r="PA80" s="1158"/>
      <c r="PB80" s="1158"/>
      <c r="PC80" s="1158"/>
      <c r="PD80" s="1158"/>
      <c r="PE80" s="1158"/>
      <c r="PF80" s="1158"/>
      <c r="PG80" s="1158"/>
      <c r="PH80" s="1158"/>
      <c r="PI80" s="1158"/>
      <c r="PJ80" s="1158"/>
      <c r="PK80" s="1158"/>
    </row>
    <row r="81" spans="1:427" s="1150" customFormat="1" ht="15" customHeight="1" x14ac:dyDescent="0.35">
      <c r="A81" s="1182" t="s">
        <v>3241</v>
      </c>
      <c r="B81" s="1182">
        <f t="shared" ca="1" si="6"/>
        <v>4018</v>
      </c>
      <c r="C81" s="1182" t="s">
        <v>3380</v>
      </c>
      <c r="D81" s="1182" t="s">
        <v>3381</v>
      </c>
      <c r="E81" s="1151">
        <v>2016</v>
      </c>
      <c r="F81" s="1183">
        <f t="shared" ca="1" si="7"/>
        <v>160</v>
      </c>
      <c r="G81" s="1149">
        <f t="shared" ca="1" si="8"/>
        <v>2381</v>
      </c>
      <c r="H81" s="1148">
        <v>60.5</v>
      </c>
      <c r="I81" s="1152">
        <f>Einstellungen!$E$11</f>
        <v>365</v>
      </c>
      <c r="J81" s="1152" t="s">
        <v>11</v>
      </c>
      <c r="K81" s="1152" t="s">
        <v>578</v>
      </c>
      <c r="L81" s="1152" t="s">
        <v>578</v>
      </c>
      <c r="M81" s="1152" t="s">
        <v>578</v>
      </c>
      <c r="N81" s="1152" t="s">
        <v>578</v>
      </c>
      <c r="O81" s="1152" t="s">
        <v>578</v>
      </c>
      <c r="P81" s="1152" t="s">
        <v>578</v>
      </c>
      <c r="Q81" s="1152" t="s">
        <v>578</v>
      </c>
      <c r="R81" s="1152" t="s">
        <v>578</v>
      </c>
      <c r="S81" s="1152" t="s">
        <v>578</v>
      </c>
      <c r="T81" s="1152" t="s">
        <v>578</v>
      </c>
      <c r="U81" s="1152" t="s">
        <v>578</v>
      </c>
      <c r="V81" s="1152" t="s">
        <v>700</v>
      </c>
      <c r="W81" s="1152" t="str">
        <f t="shared" si="9"/>
        <v>Heim 80  - Musterort</v>
      </c>
      <c r="X81" s="1148">
        <v>60.5</v>
      </c>
      <c r="AM81" s="1158"/>
      <c r="AN81" s="1158"/>
      <c r="AO81" s="1158"/>
      <c r="AP81" s="1158"/>
      <c r="AQ81" s="1158"/>
      <c r="AR81" s="1158"/>
      <c r="AS81" s="1158"/>
      <c r="AT81" s="1158"/>
      <c r="AU81" s="1158"/>
      <c r="AV81" s="1158"/>
      <c r="AW81" s="1158"/>
      <c r="AX81" s="1155">
        <v>20</v>
      </c>
      <c r="AY81" s="1158"/>
      <c r="AZ81" s="1156">
        <f t="shared" ca="1" si="10"/>
        <v>-140</v>
      </c>
      <c r="BA81" s="1158"/>
      <c r="BB81" s="1158"/>
      <c r="BC81" s="1158"/>
      <c r="BD81" s="1158"/>
      <c r="BE81" s="1158"/>
      <c r="BF81" s="1158"/>
      <c r="BG81" s="1158"/>
      <c r="BH81" s="1158"/>
      <c r="BI81" s="1158"/>
      <c r="BJ81" s="1158"/>
      <c r="BK81" s="1158"/>
      <c r="BL81" s="1158"/>
      <c r="BM81" s="1158"/>
      <c r="BN81" s="1158"/>
      <c r="BO81" s="1158"/>
      <c r="BP81" s="1158"/>
      <c r="BQ81" s="1158"/>
      <c r="BR81" s="1158"/>
      <c r="BS81" s="1158"/>
      <c r="BT81" s="1158"/>
      <c r="BU81" s="1158"/>
      <c r="BV81" s="1158"/>
      <c r="BW81" s="1158"/>
      <c r="BX81" s="1158"/>
      <c r="BY81" s="1158"/>
      <c r="BZ81" s="1158"/>
      <c r="CA81" s="1158"/>
      <c r="CB81" s="1158"/>
      <c r="CC81" s="1158"/>
      <c r="CD81" s="1158"/>
      <c r="CE81" s="1158"/>
      <c r="CF81" s="1158"/>
      <c r="CG81" s="1158"/>
      <c r="CH81" s="1158"/>
      <c r="CI81" s="1158"/>
      <c r="CJ81" s="1158"/>
      <c r="CK81" s="1158"/>
      <c r="CL81" s="1158"/>
      <c r="CM81" s="1158"/>
      <c r="CN81" s="1158"/>
      <c r="CO81" s="1158"/>
      <c r="CP81" s="1158"/>
      <c r="CQ81" s="1158"/>
      <c r="CR81" s="1158"/>
      <c r="CS81" s="1158"/>
      <c r="CT81" s="1158"/>
      <c r="CU81" s="1158"/>
      <c r="CV81" s="1158"/>
      <c r="CW81" s="1158"/>
      <c r="CX81" s="1158"/>
      <c r="CY81" s="1158"/>
      <c r="CZ81" s="1158"/>
      <c r="DA81" s="1158"/>
      <c r="DB81" s="1158"/>
      <c r="DC81" s="1158"/>
      <c r="DD81" s="1158"/>
      <c r="DE81" s="1158"/>
      <c r="DF81" s="1158"/>
      <c r="DG81" s="1158"/>
      <c r="DH81" s="1158"/>
      <c r="DI81" s="1158"/>
      <c r="DJ81" s="1158"/>
      <c r="DK81" s="1158"/>
      <c r="DL81" s="1158"/>
      <c r="DM81" s="1158"/>
      <c r="DN81" s="1158"/>
      <c r="DO81" s="1158"/>
      <c r="DP81" s="1158"/>
      <c r="DQ81" s="1158"/>
      <c r="DR81" s="1158"/>
      <c r="DS81" s="1158"/>
      <c r="DT81" s="1158"/>
      <c r="DU81" s="1158"/>
      <c r="DV81" s="1158"/>
      <c r="DW81" s="1158"/>
      <c r="DX81" s="1158"/>
      <c r="DY81" s="1158"/>
      <c r="DZ81" s="1158"/>
      <c r="EA81" s="1158"/>
      <c r="EB81" s="1158"/>
      <c r="EC81" s="1158"/>
      <c r="ED81" s="1158"/>
      <c r="EE81" s="1158"/>
      <c r="EF81" s="1158"/>
      <c r="EG81" s="1158"/>
      <c r="EH81" s="1158"/>
      <c r="EI81" s="1158"/>
      <c r="EJ81" s="1158"/>
      <c r="EK81" s="1158"/>
      <c r="EL81" s="1158"/>
      <c r="EM81" s="1158"/>
      <c r="EN81" s="1158"/>
      <c r="EO81" s="1158"/>
      <c r="EP81" s="1158"/>
      <c r="EQ81" s="1158"/>
      <c r="ER81" s="1158"/>
      <c r="ES81" s="1158"/>
      <c r="ET81" s="1158"/>
      <c r="EU81" s="1158"/>
      <c r="EV81" s="1158"/>
      <c r="EW81" s="1158"/>
      <c r="EX81" s="1158"/>
      <c r="EY81" s="1158"/>
      <c r="EZ81" s="1158"/>
      <c r="FA81" s="1158"/>
      <c r="FB81" s="1158"/>
      <c r="FC81" s="1158"/>
      <c r="FD81" s="1158"/>
      <c r="FE81" s="1158"/>
      <c r="FF81" s="1158"/>
      <c r="FG81" s="1158"/>
      <c r="FH81" s="1158"/>
      <c r="FI81" s="1158"/>
      <c r="FJ81" s="1158"/>
      <c r="FK81" s="1158"/>
      <c r="FL81" s="1158"/>
      <c r="FM81" s="1158"/>
      <c r="FN81" s="1158"/>
      <c r="FO81" s="1158"/>
      <c r="FP81" s="1158"/>
      <c r="FQ81" s="1158"/>
      <c r="FR81" s="1158"/>
      <c r="FS81" s="1158"/>
      <c r="FT81" s="1158"/>
      <c r="FU81" s="1158"/>
      <c r="FV81" s="1158"/>
      <c r="FW81" s="1158"/>
      <c r="FX81" s="1158"/>
      <c r="FY81" s="1158"/>
      <c r="FZ81" s="1158"/>
      <c r="GA81" s="1158"/>
      <c r="GB81" s="1158"/>
      <c r="GC81" s="1158"/>
      <c r="GD81" s="1158"/>
      <c r="GE81" s="1158"/>
      <c r="GF81" s="1158"/>
      <c r="GG81" s="1158"/>
      <c r="GH81" s="1158"/>
      <c r="GI81" s="1158"/>
      <c r="GJ81" s="1158"/>
      <c r="GK81" s="1158"/>
      <c r="GL81" s="1158"/>
      <c r="GM81" s="1158"/>
      <c r="GN81" s="1158"/>
      <c r="GO81" s="1158"/>
      <c r="GP81" s="1158"/>
      <c r="GQ81" s="1158"/>
      <c r="GR81" s="1158"/>
      <c r="GS81" s="1158"/>
      <c r="GT81" s="1158"/>
      <c r="GU81" s="1158"/>
      <c r="GV81" s="1158"/>
      <c r="GW81" s="1158"/>
      <c r="GX81" s="1158"/>
      <c r="GY81" s="1158"/>
      <c r="GZ81" s="1158"/>
      <c r="HA81" s="1158"/>
      <c r="HB81" s="1158"/>
      <c r="HC81" s="1158"/>
      <c r="HD81" s="1158"/>
      <c r="HE81" s="1158"/>
      <c r="HF81" s="1158"/>
      <c r="HG81" s="1158"/>
      <c r="HH81" s="1158"/>
      <c r="HI81" s="1158"/>
      <c r="HJ81" s="1158"/>
      <c r="HK81" s="1158"/>
      <c r="HL81" s="1158"/>
      <c r="HM81" s="1158"/>
      <c r="HN81" s="1158"/>
      <c r="HO81" s="1158"/>
      <c r="HP81" s="1158"/>
      <c r="HQ81" s="1158"/>
      <c r="HR81" s="1158"/>
      <c r="HS81" s="1158"/>
      <c r="HT81" s="1158"/>
      <c r="HU81" s="1158"/>
      <c r="HV81" s="1158"/>
      <c r="HW81" s="1158"/>
      <c r="HX81" s="1158"/>
      <c r="HY81" s="1158"/>
      <c r="HZ81" s="1158"/>
      <c r="IA81" s="1158"/>
      <c r="IB81" s="1158"/>
      <c r="IC81" s="1158"/>
      <c r="ID81" s="1158"/>
      <c r="IE81" s="1158"/>
      <c r="IF81" s="1158"/>
      <c r="IG81" s="1158"/>
      <c r="IH81" s="1158"/>
      <c r="II81" s="1158"/>
      <c r="IJ81" s="1158"/>
      <c r="IK81" s="1158"/>
      <c r="IL81" s="1158"/>
      <c r="IM81" s="1158"/>
      <c r="IN81" s="1158"/>
      <c r="IO81" s="1158"/>
      <c r="IP81" s="1158"/>
      <c r="IQ81" s="1158"/>
      <c r="IR81" s="1158"/>
      <c r="IS81" s="1158"/>
      <c r="IT81" s="1158"/>
      <c r="IU81" s="1158"/>
      <c r="IV81" s="1158"/>
      <c r="IW81" s="1158"/>
      <c r="IX81" s="1158"/>
      <c r="IY81" s="1158"/>
      <c r="IZ81" s="1158"/>
      <c r="JA81" s="1158"/>
      <c r="JB81" s="1158"/>
      <c r="JC81" s="1158"/>
      <c r="JD81" s="1158"/>
      <c r="JE81" s="1158"/>
      <c r="JF81" s="1158"/>
      <c r="JG81" s="1158"/>
      <c r="JH81" s="1158"/>
      <c r="JI81" s="1158"/>
      <c r="JJ81" s="1158"/>
      <c r="JK81" s="1158"/>
      <c r="JL81" s="1158"/>
      <c r="JM81" s="1158"/>
      <c r="JN81" s="1158"/>
      <c r="JO81" s="1158"/>
      <c r="JP81" s="1158"/>
      <c r="JQ81" s="1158"/>
      <c r="JR81" s="1158"/>
      <c r="JS81" s="1158"/>
      <c r="JT81" s="1158"/>
      <c r="JU81" s="1158"/>
      <c r="JV81" s="1158"/>
      <c r="JW81" s="1158"/>
      <c r="JX81" s="1158"/>
      <c r="JY81" s="1158"/>
      <c r="JZ81" s="1158"/>
      <c r="KA81" s="1158"/>
      <c r="KB81" s="1158"/>
      <c r="KC81" s="1158"/>
      <c r="KD81" s="1158"/>
      <c r="KE81" s="1158"/>
      <c r="KF81" s="1158"/>
      <c r="KG81" s="1158"/>
      <c r="KH81" s="1158"/>
      <c r="KI81" s="1158"/>
      <c r="KJ81" s="1158"/>
      <c r="KK81" s="1158"/>
      <c r="KL81" s="1158"/>
      <c r="KM81" s="1158"/>
      <c r="KN81" s="1158"/>
      <c r="KO81" s="1158"/>
      <c r="KP81" s="1158"/>
      <c r="KQ81" s="1158"/>
      <c r="KR81" s="1158"/>
      <c r="KS81" s="1158"/>
      <c r="KT81" s="1158"/>
      <c r="KU81" s="1158"/>
      <c r="KV81" s="1158"/>
      <c r="KW81" s="1158"/>
      <c r="KX81" s="1158"/>
      <c r="KY81" s="1158"/>
      <c r="KZ81" s="1158"/>
      <c r="LA81" s="1158"/>
      <c r="LB81" s="1158"/>
      <c r="LC81" s="1158"/>
      <c r="LD81" s="1158"/>
      <c r="LE81" s="1158"/>
      <c r="LF81" s="1158"/>
      <c r="LG81" s="1158"/>
      <c r="LH81" s="1158"/>
      <c r="LI81" s="1158"/>
      <c r="LJ81" s="1158"/>
      <c r="LK81" s="1158"/>
      <c r="LL81" s="1158"/>
      <c r="LM81" s="1158"/>
      <c r="LN81" s="1158"/>
      <c r="LO81" s="1158"/>
      <c r="LP81" s="1158"/>
      <c r="LQ81" s="1158"/>
      <c r="LR81" s="1158"/>
      <c r="LS81" s="1158"/>
      <c r="LT81" s="1158"/>
      <c r="LU81" s="1158"/>
      <c r="LV81" s="1158"/>
      <c r="LW81" s="1158"/>
      <c r="LX81" s="1158"/>
      <c r="LY81" s="1158"/>
      <c r="LZ81" s="1158"/>
      <c r="MA81" s="1158"/>
      <c r="MB81" s="1158"/>
      <c r="MC81" s="1158"/>
      <c r="MD81" s="1158"/>
      <c r="ME81" s="1158"/>
      <c r="MF81" s="1158"/>
      <c r="MG81" s="1158"/>
      <c r="MH81" s="1158"/>
      <c r="MI81" s="1158"/>
      <c r="MJ81" s="1158"/>
      <c r="MK81" s="1158"/>
      <c r="ML81" s="1158"/>
      <c r="MM81" s="1158"/>
      <c r="MN81" s="1158"/>
      <c r="MO81" s="1158"/>
      <c r="MP81" s="1158"/>
      <c r="MQ81" s="1158"/>
      <c r="MR81" s="1158"/>
      <c r="MS81" s="1158"/>
      <c r="MT81" s="1158"/>
      <c r="MU81" s="1158"/>
      <c r="MV81" s="1158"/>
      <c r="MW81" s="1158"/>
      <c r="MX81" s="1158"/>
      <c r="MY81" s="1158"/>
      <c r="MZ81" s="1158"/>
      <c r="NA81" s="1158"/>
      <c r="NB81" s="1158"/>
      <c r="NC81" s="1158"/>
      <c r="ND81" s="1158"/>
      <c r="NE81" s="1158"/>
      <c r="NF81" s="1158"/>
      <c r="NG81" s="1158"/>
      <c r="NH81" s="1158"/>
      <c r="NI81" s="1158"/>
      <c r="NJ81" s="1158"/>
      <c r="NK81" s="1158"/>
      <c r="NL81" s="1158"/>
      <c r="NM81" s="1158"/>
      <c r="NN81" s="1158"/>
      <c r="NO81" s="1158"/>
      <c r="NP81" s="1158"/>
      <c r="NQ81" s="1158"/>
      <c r="NR81" s="1158"/>
      <c r="NS81" s="1158"/>
      <c r="NT81" s="1158"/>
      <c r="NU81" s="1158"/>
      <c r="NV81" s="1158"/>
      <c r="NW81" s="1158"/>
      <c r="NX81" s="1158"/>
      <c r="NY81" s="1158"/>
      <c r="NZ81" s="1158"/>
      <c r="OA81" s="1158"/>
      <c r="OB81" s="1158"/>
      <c r="OC81" s="1158"/>
      <c r="OD81" s="1158"/>
      <c r="OE81" s="1158"/>
      <c r="OF81" s="1158"/>
      <c r="OG81" s="1158"/>
      <c r="OH81" s="1158"/>
      <c r="OI81" s="1158"/>
      <c r="OJ81" s="1158"/>
      <c r="OK81" s="1158"/>
      <c r="OL81" s="1158"/>
      <c r="OM81" s="1158"/>
      <c r="ON81" s="1158"/>
      <c r="OO81" s="1158"/>
      <c r="OP81" s="1158"/>
      <c r="OQ81" s="1158"/>
      <c r="OR81" s="1158"/>
      <c r="OS81" s="1158"/>
      <c r="OT81" s="1158"/>
      <c r="OU81" s="1158"/>
      <c r="OV81" s="1158"/>
      <c r="OW81" s="1158"/>
      <c r="OX81" s="1158"/>
      <c r="OY81" s="1158"/>
      <c r="OZ81" s="1158"/>
      <c r="PA81" s="1158"/>
      <c r="PB81" s="1158"/>
      <c r="PC81" s="1158"/>
      <c r="PD81" s="1158"/>
      <c r="PE81" s="1158"/>
      <c r="PF81" s="1158"/>
      <c r="PG81" s="1158"/>
      <c r="PH81" s="1158"/>
      <c r="PI81" s="1158"/>
      <c r="PJ81" s="1158"/>
      <c r="PK81" s="1158"/>
    </row>
    <row r="82" spans="1:427" s="1150" customFormat="1" ht="15" customHeight="1" x14ac:dyDescent="0.35">
      <c r="A82" s="1182" t="s">
        <v>3242</v>
      </c>
      <c r="B82" s="1182">
        <f t="shared" ca="1" si="6"/>
        <v>4534</v>
      </c>
      <c r="C82" s="1182" t="s">
        <v>3380</v>
      </c>
      <c r="D82" s="1182" t="s">
        <v>3381</v>
      </c>
      <c r="E82" s="1151">
        <v>2016</v>
      </c>
      <c r="F82" s="1183">
        <f t="shared" ca="1" si="7"/>
        <v>60</v>
      </c>
      <c r="G82" s="1149">
        <f t="shared" ca="1" si="8"/>
        <v>1813</v>
      </c>
      <c r="H82" s="1148">
        <v>61.5</v>
      </c>
      <c r="I82" s="1152">
        <f>Einstellungen!$E$11</f>
        <v>365</v>
      </c>
      <c r="J82" s="1152" t="s">
        <v>11</v>
      </c>
      <c r="K82" s="1152" t="s">
        <v>578</v>
      </c>
      <c r="L82" s="1152" t="s">
        <v>578</v>
      </c>
      <c r="M82" s="1152" t="s">
        <v>578</v>
      </c>
      <c r="N82" s="1152" t="s">
        <v>578</v>
      </c>
      <c r="O82" s="1152" t="s">
        <v>578</v>
      </c>
      <c r="P82" s="1152" t="s">
        <v>578</v>
      </c>
      <c r="Q82" s="1152" t="s">
        <v>578</v>
      </c>
      <c r="R82" s="1152" t="s">
        <v>578</v>
      </c>
      <c r="S82" s="1152" t="s">
        <v>578</v>
      </c>
      <c r="T82" s="1152" t="s">
        <v>578</v>
      </c>
      <c r="U82" s="1152" t="s">
        <v>578</v>
      </c>
      <c r="V82" s="1152" t="s">
        <v>700</v>
      </c>
      <c r="W82" s="1152" t="str">
        <f t="shared" si="9"/>
        <v>Heim 81  - Musterort</v>
      </c>
      <c r="X82" s="1148">
        <v>61.5</v>
      </c>
      <c r="AM82" s="1158"/>
      <c r="AN82" s="1158"/>
      <c r="AO82" s="1158"/>
      <c r="AP82" s="1158"/>
      <c r="AQ82" s="1158"/>
      <c r="AR82" s="1158"/>
      <c r="AS82" s="1158"/>
      <c r="AT82" s="1158"/>
      <c r="AU82" s="1158"/>
      <c r="AV82" s="1158"/>
      <c r="AW82" s="1158"/>
      <c r="AX82" s="1155">
        <v>8</v>
      </c>
      <c r="AY82" s="1158"/>
      <c r="AZ82" s="1156">
        <f t="shared" ca="1" si="10"/>
        <v>-52</v>
      </c>
      <c r="BA82" s="1158"/>
      <c r="BB82" s="1158"/>
      <c r="BC82" s="1158"/>
      <c r="BD82" s="1158"/>
      <c r="BE82" s="1158"/>
      <c r="BF82" s="1158"/>
      <c r="BG82" s="1158"/>
      <c r="BH82" s="1158"/>
      <c r="BI82" s="1158"/>
      <c r="BJ82" s="1158"/>
      <c r="BK82" s="1158"/>
      <c r="BL82" s="1158"/>
      <c r="BM82" s="1158"/>
      <c r="BN82" s="1158"/>
      <c r="BO82" s="1158"/>
      <c r="BP82" s="1158"/>
      <c r="BQ82" s="1158"/>
      <c r="BR82" s="1158"/>
      <c r="BS82" s="1158"/>
      <c r="BT82" s="1158"/>
      <c r="BU82" s="1158"/>
      <c r="BV82" s="1158"/>
      <c r="BW82" s="1158"/>
      <c r="BX82" s="1158"/>
      <c r="BY82" s="1158"/>
      <c r="BZ82" s="1158"/>
      <c r="CA82" s="1158"/>
      <c r="CB82" s="1158"/>
      <c r="CC82" s="1158"/>
      <c r="CD82" s="1158"/>
      <c r="CE82" s="1158"/>
      <c r="CF82" s="1158"/>
      <c r="CG82" s="1158"/>
      <c r="CH82" s="1158"/>
      <c r="CI82" s="1158"/>
      <c r="CJ82" s="1158"/>
      <c r="CK82" s="1158"/>
      <c r="CL82" s="1158"/>
      <c r="CM82" s="1158"/>
      <c r="CN82" s="1158"/>
      <c r="CO82" s="1158"/>
      <c r="CP82" s="1158"/>
      <c r="CQ82" s="1158"/>
      <c r="CR82" s="1158"/>
      <c r="CS82" s="1158"/>
      <c r="CT82" s="1158"/>
      <c r="CU82" s="1158"/>
      <c r="CV82" s="1158"/>
      <c r="CW82" s="1158"/>
      <c r="CX82" s="1158"/>
      <c r="CY82" s="1158"/>
      <c r="CZ82" s="1158"/>
      <c r="DA82" s="1158"/>
      <c r="DB82" s="1158"/>
      <c r="DC82" s="1158"/>
      <c r="DD82" s="1158"/>
      <c r="DE82" s="1158"/>
      <c r="DF82" s="1158"/>
      <c r="DG82" s="1158"/>
      <c r="DH82" s="1158"/>
      <c r="DI82" s="1158"/>
      <c r="DJ82" s="1158"/>
      <c r="DK82" s="1158"/>
      <c r="DL82" s="1158"/>
      <c r="DM82" s="1158"/>
      <c r="DN82" s="1158"/>
      <c r="DO82" s="1158"/>
      <c r="DP82" s="1158"/>
      <c r="DQ82" s="1158"/>
      <c r="DR82" s="1158"/>
      <c r="DS82" s="1158"/>
      <c r="DT82" s="1158"/>
      <c r="DU82" s="1158"/>
      <c r="DV82" s="1158"/>
      <c r="DW82" s="1158"/>
      <c r="DX82" s="1158"/>
      <c r="DY82" s="1158"/>
      <c r="DZ82" s="1158"/>
      <c r="EA82" s="1158"/>
      <c r="EB82" s="1158"/>
      <c r="EC82" s="1158"/>
      <c r="ED82" s="1158"/>
      <c r="EE82" s="1158"/>
      <c r="EF82" s="1158"/>
      <c r="EG82" s="1158"/>
      <c r="EH82" s="1158"/>
      <c r="EI82" s="1158"/>
      <c r="EJ82" s="1158"/>
      <c r="EK82" s="1158"/>
      <c r="EL82" s="1158"/>
      <c r="EM82" s="1158"/>
      <c r="EN82" s="1158"/>
      <c r="EO82" s="1158"/>
      <c r="EP82" s="1158"/>
      <c r="EQ82" s="1158"/>
      <c r="ER82" s="1158"/>
      <c r="ES82" s="1158"/>
      <c r="ET82" s="1158"/>
      <c r="EU82" s="1158"/>
      <c r="EV82" s="1158"/>
      <c r="EW82" s="1158"/>
      <c r="EX82" s="1158"/>
      <c r="EY82" s="1158"/>
      <c r="EZ82" s="1158"/>
      <c r="FA82" s="1158"/>
      <c r="FB82" s="1158"/>
      <c r="FC82" s="1158"/>
      <c r="FD82" s="1158"/>
      <c r="FE82" s="1158"/>
      <c r="FF82" s="1158"/>
      <c r="FG82" s="1158"/>
      <c r="FH82" s="1158"/>
      <c r="FI82" s="1158"/>
      <c r="FJ82" s="1158"/>
      <c r="FK82" s="1158"/>
      <c r="FL82" s="1158"/>
      <c r="FM82" s="1158"/>
      <c r="FN82" s="1158"/>
      <c r="FO82" s="1158"/>
      <c r="FP82" s="1158"/>
      <c r="FQ82" s="1158"/>
      <c r="FR82" s="1158"/>
      <c r="FS82" s="1158"/>
      <c r="FT82" s="1158"/>
      <c r="FU82" s="1158"/>
      <c r="FV82" s="1158"/>
      <c r="FW82" s="1158"/>
      <c r="FX82" s="1158"/>
      <c r="FY82" s="1158"/>
      <c r="FZ82" s="1158"/>
      <c r="GA82" s="1158"/>
      <c r="GB82" s="1158"/>
      <c r="GC82" s="1158"/>
      <c r="GD82" s="1158"/>
      <c r="GE82" s="1158"/>
      <c r="GF82" s="1158"/>
      <c r="GG82" s="1158"/>
      <c r="GH82" s="1158"/>
      <c r="GI82" s="1158"/>
      <c r="GJ82" s="1158"/>
      <c r="GK82" s="1158"/>
      <c r="GL82" s="1158"/>
      <c r="GM82" s="1158"/>
      <c r="GN82" s="1158"/>
      <c r="GO82" s="1158"/>
      <c r="GP82" s="1158"/>
      <c r="GQ82" s="1158"/>
      <c r="GR82" s="1158"/>
      <c r="GS82" s="1158"/>
      <c r="GT82" s="1158"/>
      <c r="GU82" s="1158"/>
      <c r="GV82" s="1158"/>
      <c r="GW82" s="1158"/>
      <c r="GX82" s="1158"/>
      <c r="GY82" s="1158"/>
      <c r="GZ82" s="1158"/>
      <c r="HA82" s="1158"/>
      <c r="HB82" s="1158"/>
      <c r="HC82" s="1158"/>
      <c r="HD82" s="1158"/>
      <c r="HE82" s="1158"/>
      <c r="HF82" s="1158"/>
      <c r="HG82" s="1158"/>
      <c r="HH82" s="1158"/>
      <c r="HI82" s="1158"/>
      <c r="HJ82" s="1158"/>
      <c r="HK82" s="1158"/>
      <c r="HL82" s="1158"/>
      <c r="HM82" s="1158"/>
      <c r="HN82" s="1158"/>
      <c r="HO82" s="1158"/>
      <c r="HP82" s="1158"/>
      <c r="HQ82" s="1158"/>
      <c r="HR82" s="1158"/>
      <c r="HS82" s="1158"/>
      <c r="HT82" s="1158"/>
      <c r="HU82" s="1158"/>
      <c r="HV82" s="1158"/>
      <c r="HW82" s="1158"/>
      <c r="HX82" s="1158"/>
      <c r="HY82" s="1158"/>
      <c r="HZ82" s="1158"/>
      <c r="IA82" s="1158"/>
      <c r="IB82" s="1158"/>
      <c r="IC82" s="1158"/>
      <c r="ID82" s="1158"/>
      <c r="IE82" s="1158"/>
      <c r="IF82" s="1158"/>
      <c r="IG82" s="1158"/>
      <c r="IH82" s="1158"/>
      <c r="II82" s="1158"/>
      <c r="IJ82" s="1158"/>
      <c r="IK82" s="1158"/>
      <c r="IL82" s="1158"/>
      <c r="IM82" s="1158"/>
      <c r="IN82" s="1158"/>
      <c r="IO82" s="1158"/>
      <c r="IP82" s="1158"/>
      <c r="IQ82" s="1158"/>
      <c r="IR82" s="1158"/>
      <c r="IS82" s="1158"/>
      <c r="IT82" s="1158"/>
      <c r="IU82" s="1158"/>
      <c r="IV82" s="1158"/>
      <c r="IW82" s="1158"/>
      <c r="IX82" s="1158"/>
      <c r="IY82" s="1158"/>
      <c r="IZ82" s="1158"/>
      <c r="JA82" s="1158"/>
      <c r="JB82" s="1158"/>
      <c r="JC82" s="1158"/>
      <c r="JD82" s="1158"/>
      <c r="JE82" s="1158"/>
      <c r="JF82" s="1158"/>
      <c r="JG82" s="1158"/>
      <c r="JH82" s="1158"/>
      <c r="JI82" s="1158"/>
      <c r="JJ82" s="1158"/>
      <c r="JK82" s="1158"/>
      <c r="JL82" s="1158"/>
      <c r="JM82" s="1158"/>
      <c r="JN82" s="1158"/>
      <c r="JO82" s="1158"/>
      <c r="JP82" s="1158"/>
      <c r="JQ82" s="1158"/>
      <c r="JR82" s="1158"/>
      <c r="JS82" s="1158"/>
      <c r="JT82" s="1158"/>
      <c r="JU82" s="1158"/>
      <c r="JV82" s="1158"/>
      <c r="JW82" s="1158"/>
      <c r="JX82" s="1158"/>
      <c r="JY82" s="1158"/>
      <c r="JZ82" s="1158"/>
      <c r="KA82" s="1158"/>
      <c r="KB82" s="1158"/>
      <c r="KC82" s="1158"/>
      <c r="KD82" s="1158"/>
      <c r="KE82" s="1158"/>
      <c r="KF82" s="1158"/>
      <c r="KG82" s="1158"/>
      <c r="KH82" s="1158"/>
      <c r="KI82" s="1158"/>
      <c r="KJ82" s="1158"/>
      <c r="KK82" s="1158"/>
      <c r="KL82" s="1158"/>
      <c r="KM82" s="1158"/>
      <c r="KN82" s="1158"/>
      <c r="KO82" s="1158"/>
      <c r="KP82" s="1158"/>
      <c r="KQ82" s="1158"/>
      <c r="KR82" s="1158"/>
      <c r="KS82" s="1158"/>
      <c r="KT82" s="1158"/>
      <c r="KU82" s="1158"/>
      <c r="KV82" s="1158"/>
      <c r="KW82" s="1158"/>
      <c r="KX82" s="1158"/>
      <c r="KY82" s="1158"/>
      <c r="KZ82" s="1158"/>
      <c r="LA82" s="1158"/>
      <c r="LB82" s="1158"/>
      <c r="LC82" s="1158"/>
      <c r="LD82" s="1158"/>
      <c r="LE82" s="1158"/>
      <c r="LF82" s="1158"/>
      <c r="LG82" s="1158"/>
      <c r="LH82" s="1158"/>
      <c r="LI82" s="1158"/>
      <c r="LJ82" s="1158"/>
      <c r="LK82" s="1158"/>
      <c r="LL82" s="1158"/>
      <c r="LM82" s="1158"/>
      <c r="LN82" s="1158"/>
      <c r="LO82" s="1158"/>
      <c r="LP82" s="1158"/>
      <c r="LQ82" s="1158"/>
      <c r="LR82" s="1158"/>
      <c r="LS82" s="1158"/>
      <c r="LT82" s="1158"/>
      <c r="LU82" s="1158"/>
      <c r="LV82" s="1158"/>
      <c r="LW82" s="1158"/>
      <c r="LX82" s="1158"/>
      <c r="LY82" s="1158"/>
      <c r="LZ82" s="1158"/>
      <c r="MA82" s="1158"/>
      <c r="MB82" s="1158"/>
      <c r="MC82" s="1158"/>
      <c r="MD82" s="1158"/>
      <c r="ME82" s="1158"/>
      <c r="MF82" s="1158"/>
      <c r="MG82" s="1158"/>
      <c r="MH82" s="1158"/>
      <c r="MI82" s="1158"/>
      <c r="MJ82" s="1158"/>
      <c r="MK82" s="1158"/>
      <c r="ML82" s="1158"/>
      <c r="MM82" s="1158"/>
      <c r="MN82" s="1158"/>
      <c r="MO82" s="1158"/>
      <c r="MP82" s="1158"/>
      <c r="MQ82" s="1158"/>
      <c r="MR82" s="1158"/>
      <c r="MS82" s="1158"/>
      <c r="MT82" s="1158"/>
      <c r="MU82" s="1158"/>
      <c r="MV82" s="1158"/>
      <c r="MW82" s="1158"/>
      <c r="MX82" s="1158"/>
      <c r="MY82" s="1158"/>
      <c r="MZ82" s="1158"/>
      <c r="NA82" s="1158"/>
      <c r="NB82" s="1158"/>
      <c r="NC82" s="1158"/>
      <c r="ND82" s="1158"/>
      <c r="NE82" s="1158"/>
      <c r="NF82" s="1158"/>
      <c r="NG82" s="1158"/>
      <c r="NH82" s="1158"/>
      <c r="NI82" s="1158"/>
      <c r="NJ82" s="1158"/>
      <c r="NK82" s="1158"/>
      <c r="NL82" s="1158"/>
      <c r="NM82" s="1158"/>
      <c r="NN82" s="1158"/>
      <c r="NO82" s="1158"/>
      <c r="NP82" s="1158"/>
      <c r="NQ82" s="1158"/>
      <c r="NR82" s="1158"/>
      <c r="NS82" s="1158"/>
      <c r="NT82" s="1158"/>
      <c r="NU82" s="1158"/>
      <c r="NV82" s="1158"/>
      <c r="NW82" s="1158"/>
      <c r="NX82" s="1158"/>
      <c r="NY82" s="1158"/>
      <c r="NZ82" s="1158"/>
      <c r="OA82" s="1158"/>
      <c r="OB82" s="1158"/>
      <c r="OC82" s="1158"/>
      <c r="OD82" s="1158"/>
      <c r="OE82" s="1158"/>
      <c r="OF82" s="1158"/>
      <c r="OG82" s="1158"/>
      <c r="OH82" s="1158"/>
      <c r="OI82" s="1158"/>
      <c r="OJ82" s="1158"/>
      <c r="OK82" s="1158"/>
      <c r="OL82" s="1158"/>
      <c r="OM82" s="1158"/>
      <c r="ON82" s="1158"/>
      <c r="OO82" s="1158"/>
      <c r="OP82" s="1158"/>
      <c r="OQ82" s="1158"/>
      <c r="OR82" s="1158"/>
      <c r="OS82" s="1158"/>
      <c r="OT82" s="1158"/>
      <c r="OU82" s="1158"/>
      <c r="OV82" s="1158"/>
      <c r="OW82" s="1158"/>
      <c r="OX82" s="1158"/>
      <c r="OY82" s="1158"/>
      <c r="OZ82" s="1158"/>
      <c r="PA82" s="1158"/>
      <c r="PB82" s="1158"/>
      <c r="PC82" s="1158"/>
      <c r="PD82" s="1158"/>
      <c r="PE82" s="1158"/>
      <c r="PF82" s="1158"/>
      <c r="PG82" s="1158"/>
      <c r="PH82" s="1158"/>
      <c r="PI82" s="1158"/>
      <c r="PJ82" s="1158"/>
      <c r="PK82" s="1158"/>
    </row>
    <row r="83" spans="1:427" s="1150" customFormat="1" ht="15" customHeight="1" x14ac:dyDescent="0.35">
      <c r="A83" s="1182" t="s">
        <v>3243</v>
      </c>
      <c r="B83" s="1182">
        <f t="shared" ca="1" si="6"/>
        <v>4918</v>
      </c>
      <c r="C83" s="1182" t="s">
        <v>3380</v>
      </c>
      <c r="D83" s="1182" t="s">
        <v>3381</v>
      </c>
      <c r="E83" s="1151">
        <v>2016</v>
      </c>
      <c r="F83" s="1183">
        <f t="shared" ca="1" si="7"/>
        <v>123</v>
      </c>
      <c r="G83" s="1149">
        <f t="shared" ca="1" si="8"/>
        <v>6636</v>
      </c>
      <c r="H83" s="1148">
        <v>60.89</v>
      </c>
      <c r="I83" s="1152">
        <f>Einstellungen!$E$11</f>
        <v>365</v>
      </c>
      <c r="J83" s="1152" t="s">
        <v>11</v>
      </c>
      <c r="K83" s="1152" t="s">
        <v>578</v>
      </c>
      <c r="L83" s="1152" t="s">
        <v>578</v>
      </c>
      <c r="M83" s="1152" t="s">
        <v>578</v>
      </c>
      <c r="N83" s="1152" t="s">
        <v>578</v>
      </c>
      <c r="O83" s="1152" t="s">
        <v>578</v>
      </c>
      <c r="P83" s="1152" t="s">
        <v>578</v>
      </c>
      <c r="Q83" s="1152" t="s">
        <v>578</v>
      </c>
      <c r="R83" s="1152" t="s">
        <v>578</v>
      </c>
      <c r="S83" s="1152" t="s">
        <v>578</v>
      </c>
      <c r="T83" s="1152" t="s">
        <v>578</v>
      </c>
      <c r="U83" s="1152" t="s">
        <v>578</v>
      </c>
      <c r="V83" s="1152" t="s">
        <v>700</v>
      </c>
      <c r="W83" s="1152" t="str">
        <f t="shared" si="9"/>
        <v>Heim 82  - Musterort</v>
      </c>
      <c r="X83" s="1148">
        <v>60.89</v>
      </c>
      <c r="AM83" s="1158"/>
      <c r="AN83" s="1158"/>
      <c r="AO83" s="1158"/>
      <c r="AP83" s="1158"/>
      <c r="AQ83" s="1158"/>
      <c r="AR83" s="1158"/>
      <c r="AS83" s="1158"/>
      <c r="AT83" s="1158"/>
      <c r="AU83" s="1158"/>
      <c r="AV83" s="1158"/>
      <c r="AW83" s="1158"/>
      <c r="AX83" s="1155">
        <v>28</v>
      </c>
      <c r="AY83" s="1158"/>
      <c r="AZ83" s="1156">
        <f t="shared" ca="1" si="10"/>
        <v>-95</v>
      </c>
      <c r="BA83" s="1158"/>
      <c r="BB83" s="1158"/>
      <c r="BC83" s="1158"/>
      <c r="BD83" s="1158"/>
      <c r="BE83" s="1158"/>
      <c r="BF83" s="1158"/>
      <c r="BG83" s="1158"/>
      <c r="BH83" s="1158"/>
      <c r="BI83" s="1158"/>
      <c r="BJ83" s="1158"/>
      <c r="BK83" s="1158"/>
      <c r="BL83" s="1158"/>
      <c r="BM83" s="1158"/>
      <c r="BN83" s="1158"/>
      <c r="BO83" s="1158"/>
      <c r="BP83" s="1158"/>
      <c r="BQ83" s="1158"/>
      <c r="BR83" s="1158"/>
      <c r="BS83" s="1158"/>
      <c r="BT83" s="1158"/>
      <c r="BU83" s="1158"/>
      <c r="BV83" s="1158"/>
      <c r="BW83" s="1158"/>
      <c r="BX83" s="1158"/>
      <c r="BY83" s="1158"/>
      <c r="BZ83" s="1158"/>
      <c r="CA83" s="1158"/>
      <c r="CB83" s="1158"/>
      <c r="CC83" s="1158"/>
      <c r="CD83" s="1158"/>
      <c r="CE83" s="1158"/>
      <c r="CF83" s="1158"/>
      <c r="CG83" s="1158"/>
      <c r="CH83" s="1158"/>
      <c r="CI83" s="1158"/>
      <c r="CJ83" s="1158"/>
      <c r="CK83" s="1158"/>
      <c r="CL83" s="1158"/>
      <c r="CM83" s="1158"/>
      <c r="CN83" s="1158"/>
      <c r="CO83" s="1158"/>
      <c r="CP83" s="1158"/>
      <c r="CQ83" s="1158"/>
      <c r="CR83" s="1158"/>
      <c r="CS83" s="1158"/>
      <c r="CT83" s="1158"/>
      <c r="CU83" s="1158"/>
      <c r="CV83" s="1158"/>
      <c r="CW83" s="1158"/>
      <c r="CX83" s="1158"/>
      <c r="CY83" s="1158"/>
      <c r="CZ83" s="1158"/>
      <c r="DA83" s="1158"/>
      <c r="DB83" s="1158"/>
      <c r="DC83" s="1158"/>
      <c r="DD83" s="1158"/>
      <c r="DE83" s="1158"/>
      <c r="DF83" s="1158"/>
      <c r="DG83" s="1158"/>
      <c r="DH83" s="1158"/>
      <c r="DI83" s="1158"/>
      <c r="DJ83" s="1158"/>
      <c r="DK83" s="1158"/>
      <c r="DL83" s="1158"/>
      <c r="DM83" s="1158"/>
      <c r="DN83" s="1158"/>
      <c r="DO83" s="1158"/>
      <c r="DP83" s="1158"/>
      <c r="DQ83" s="1158"/>
      <c r="DR83" s="1158"/>
      <c r="DS83" s="1158"/>
      <c r="DT83" s="1158"/>
      <c r="DU83" s="1158"/>
      <c r="DV83" s="1158"/>
      <c r="DW83" s="1158"/>
      <c r="DX83" s="1158"/>
      <c r="DY83" s="1158"/>
      <c r="DZ83" s="1158"/>
      <c r="EA83" s="1158"/>
      <c r="EB83" s="1158"/>
      <c r="EC83" s="1158"/>
      <c r="ED83" s="1158"/>
      <c r="EE83" s="1158"/>
      <c r="EF83" s="1158"/>
      <c r="EG83" s="1158"/>
      <c r="EH83" s="1158"/>
      <c r="EI83" s="1158"/>
      <c r="EJ83" s="1158"/>
      <c r="EK83" s="1158"/>
      <c r="EL83" s="1158"/>
      <c r="EM83" s="1158"/>
      <c r="EN83" s="1158"/>
      <c r="EO83" s="1158"/>
      <c r="EP83" s="1158"/>
      <c r="EQ83" s="1158"/>
      <c r="ER83" s="1158"/>
      <c r="ES83" s="1158"/>
      <c r="ET83" s="1158"/>
      <c r="EU83" s="1158"/>
      <c r="EV83" s="1158"/>
      <c r="EW83" s="1158"/>
      <c r="EX83" s="1158"/>
      <c r="EY83" s="1158"/>
      <c r="EZ83" s="1158"/>
      <c r="FA83" s="1158"/>
      <c r="FB83" s="1158"/>
      <c r="FC83" s="1158"/>
      <c r="FD83" s="1158"/>
      <c r="FE83" s="1158"/>
      <c r="FF83" s="1158"/>
      <c r="FG83" s="1158"/>
      <c r="FH83" s="1158"/>
      <c r="FI83" s="1158"/>
      <c r="FJ83" s="1158"/>
      <c r="FK83" s="1158"/>
      <c r="FL83" s="1158"/>
      <c r="FM83" s="1158"/>
      <c r="FN83" s="1158"/>
      <c r="FO83" s="1158"/>
      <c r="FP83" s="1158"/>
      <c r="FQ83" s="1158"/>
      <c r="FR83" s="1158"/>
      <c r="FS83" s="1158"/>
      <c r="FT83" s="1158"/>
      <c r="FU83" s="1158"/>
      <c r="FV83" s="1158"/>
      <c r="FW83" s="1158"/>
      <c r="FX83" s="1158"/>
      <c r="FY83" s="1158"/>
      <c r="FZ83" s="1158"/>
      <c r="GA83" s="1158"/>
      <c r="GB83" s="1158"/>
      <c r="GC83" s="1158"/>
      <c r="GD83" s="1158"/>
      <c r="GE83" s="1158"/>
      <c r="GF83" s="1158"/>
      <c r="GG83" s="1158"/>
      <c r="GH83" s="1158"/>
      <c r="GI83" s="1158"/>
      <c r="GJ83" s="1158"/>
      <c r="GK83" s="1158"/>
      <c r="GL83" s="1158"/>
      <c r="GM83" s="1158"/>
      <c r="GN83" s="1158"/>
      <c r="GO83" s="1158"/>
      <c r="GP83" s="1158"/>
      <c r="GQ83" s="1158"/>
      <c r="GR83" s="1158"/>
      <c r="GS83" s="1158"/>
      <c r="GT83" s="1158"/>
      <c r="GU83" s="1158"/>
      <c r="GV83" s="1158"/>
      <c r="GW83" s="1158"/>
      <c r="GX83" s="1158"/>
      <c r="GY83" s="1158"/>
      <c r="GZ83" s="1158"/>
      <c r="HA83" s="1158"/>
      <c r="HB83" s="1158"/>
      <c r="HC83" s="1158"/>
      <c r="HD83" s="1158"/>
      <c r="HE83" s="1158"/>
      <c r="HF83" s="1158"/>
      <c r="HG83" s="1158"/>
      <c r="HH83" s="1158"/>
      <c r="HI83" s="1158"/>
      <c r="HJ83" s="1158"/>
      <c r="HK83" s="1158"/>
      <c r="HL83" s="1158"/>
      <c r="HM83" s="1158"/>
      <c r="HN83" s="1158"/>
      <c r="HO83" s="1158"/>
      <c r="HP83" s="1158"/>
      <c r="HQ83" s="1158"/>
      <c r="HR83" s="1158"/>
      <c r="HS83" s="1158"/>
      <c r="HT83" s="1158"/>
      <c r="HU83" s="1158"/>
      <c r="HV83" s="1158"/>
      <c r="HW83" s="1158"/>
      <c r="HX83" s="1158"/>
      <c r="HY83" s="1158"/>
      <c r="HZ83" s="1158"/>
      <c r="IA83" s="1158"/>
      <c r="IB83" s="1158"/>
      <c r="IC83" s="1158"/>
      <c r="ID83" s="1158"/>
      <c r="IE83" s="1158"/>
      <c r="IF83" s="1158"/>
      <c r="IG83" s="1158"/>
      <c r="IH83" s="1158"/>
      <c r="II83" s="1158"/>
      <c r="IJ83" s="1158"/>
      <c r="IK83" s="1158"/>
      <c r="IL83" s="1158"/>
      <c r="IM83" s="1158"/>
      <c r="IN83" s="1158"/>
      <c r="IO83" s="1158"/>
      <c r="IP83" s="1158"/>
      <c r="IQ83" s="1158"/>
      <c r="IR83" s="1158"/>
      <c r="IS83" s="1158"/>
      <c r="IT83" s="1158"/>
      <c r="IU83" s="1158"/>
      <c r="IV83" s="1158"/>
      <c r="IW83" s="1158"/>
      <c r="IX83" s="1158"/>
      <c r="IY83" s="1158"/>
      <c r="IZ83" s="1158"/>
      <c r="JA83" s="1158"/>
      <c r="JB83" s="1158"/>
      <c r="JC83" s="1158"/>
      <c r="JD83" s="1158"/>
      <c r="JE83" s="1158"/>
      <c r="JF83" s="1158"/>
      <c r="JG83" s="1158"/>
      <c r="JH83" s="1158"/>
      <c r="JI83" s="1158"/>
      <c r="JJ83" s="1158"/>
      <c r="JK83" s="1158"/>
      <c r="JL83" s="1158"/>
      <c r="JM83" s="1158"/>
      <c r="JN83" s="1158"/>
      <c r="JO83" s="1158"/>
      <c r="JP83" s="1158"/>
      <c r="JQ83" s="1158"/>
      <c r="JR83" s="1158"/>
      <c r="JS83" s="1158"/>
      <c r="JT83" s="1158"/>
      <c r="JU83" s="1158"/>
      <c r="JV83" s="1158"/>
      <c r="JW83" s="1158"/>
      <c r="JX83" s="1158"/>
      <c r="JY83" s="1158"/>
      <c r="JZ83" s="1158"/>
      <c r="KA83" s="1158"/>
      <c r="KB83" s="1158"/>
      <c r="KC83" s="1158"/>
      <c r="KD83" s="1158"/>
      <c r="KE83" s="1158"/>
      <c r="KF83" s="1158"/>
      <c r="KG83" s="1158"/>
      <c r="KH83" s="1158"/>
      <c r="KI83" s="1158"/>
      <c r="KJ83" s="1158"/>
      <c r="KK83" s="1158"/>
      <c r="KL83" s="1158"/>
      <c r="KM83" s="1158"/>
      <c r="KN83" s="1158"/>
      <c r="KO83" s="1158"/>
      <c r="KP83" s="1158"/>
      <c r="KQ83" s="1158"/>
      <c r="KR83" s="1158"/>
      <c r="KS83" s="1158"/>
      <c r="KT83" s="1158"/>
      <c r="KU83" s="1158"/>
      <c r="KV83" s="1158"/>
      <c r="KW83" s="1158"/>
      <c r="KX83" s="1158"/>
      <c r="KY83" s="1158"/>
      <c r="KZ83" s="1158"/>
      <c r="LA83" s="1158"/>
      <c r="LB83" s="1158"/>
      <c r="LC83" s="1158"/>
      <c r="LD83" s="1158"/>
      <c r="LE83" s="1158"/>
      <c r="LF83" s="1158"/>
      <c r="LG83" s="1158"/>
      <c r="LH83" s="1158"/>
      <c r="LI83" s="1158"/>
      <c r="LJ83" s="1158"/>
      <c r="LK83" s="1158"/>
      <c r="LL83" s="1158"/>
      <c r="LM83" s="1158"/>
      <c r="LN83" s="1158"/>
      <c r="LO83" s="1158"/>
      <c r="LP83" s="1158"/>
      <c r="LQ83" s="1158"/>
      <c r="LR83" s="1158"/>
      <c r="LS83" s="1158"/>
      <c r="LT83" s="1158"/>
      <c r="LU83" s="1158"/>
      <c r="LV83" s="1158"/>
      <c r="LW83" s="1158"/>
      <c r="LX83" s="1158"/>
      <c r="LY83" s="1158"/>
      <c r="LZ83" s="1158"/>
      <c r="MA83" s="1158"/>
      <c r="MB83" s="1158"/>
      <c r="MC83" s="1158"/>
      <c r="MD83" s="1158"/>
      <c r="ME83" s="1158"/>
      <c r="MF83" s="1158"/>
      <c r="MG83" s="1158"/>
      <c r="MH83" s="1158"/>
      <c r="MI83" s="1158"/>
      <c r="MJ83" s="1158"/>
      <c r="MK83" s="1158"/>
      <c r="ML83" s="1158"/>
      <c r="MM83" s="1158"/>
      <c r="MN83" s="1158"/>
      <c r="MO83" s="1158"/>
      <c r="MP83" s="1158"/>
      <c r="MQ83" s="1158"/>
      <c r="MR83" s="1158"/>
      <c r="MS83" s="1158"/>
      <c r="MT83" s="1158"/>
      <c r="MU83" s="1158"/>
      <c r="MV83" s="1158"/>
      <c r="MW83" s="1158"/>
      <c r="MX83" s="1158"/>
      <c r="MY83" s="1158"/>
      <c r="MZ83" s="1158"/>
      <c r="NA83" s="1158"/>
      <c r="NB83" s="1158"/>
      <c r="NC83" s="1158"/>
      <c r="ND83" s="1158"/>
      <c r="NE83" s="1158"/>
      <c r="NF83" s="1158"/>
      <c r="NG83" s="1158"/>
      <c r="NH83" s="1158"/>
      <c r="NI83" s="1158"/>
      <c r="NJ83" s="1158"/>
      <c r="NK83" s="1158"/>
      <c r="NL83" s="1158"/>
      <c r="NM83" s="1158"/>
      <c r="NN83" s="1158"/>
      <c r="NO83" s="1158"/>
      <c r="NP83" s="1158"/>
      <c r="NQ83" s="1158"/>
      <c r="NR83" s="1158"/>
      <c r="NS83" s="1158"/>
      <c r="NT83" s="1158"/>
      <c r="NU83" s="1158"/>
      <c r="NV83" s="1158"/>
      <c r="NW83" s="1158"/>
      <c r="NX83" s="1158"/>
      <c r="NY83" s="1158"/>
      <c r="NZ83" s="1158"/>
      <c r="OA83" s="1158"/>
      <c r="OB83" s="1158"/>
      <c r="OC83" s="1158"/>
      <c r="OD83" s="1158"/>
      <c r="OE83" s="1158"/>
      <c r="OF83" s="1158"/>
      <c r="OG83" s="1158"/>
      <c r="OH83" s="1158"/>
      <c r="OI83" s="1158"/>
      <c r="OJ83" s="1158"/>
      <c r="OK83" s="1158"/>
      <c r="OL83" s="1158"/>
      <c r="OM83" s="1158"/>
      <c r="ON83" s="1158"/>
      <c r="OO83" s="1158"/>
      <c r="OP83" s="1158"/>
      <c r="OQ83" s="1158"/>
      <c r="OR83" s="1158"/>
      <c r="OS83" s="1158"/>
      <c r="OT83" s="1158"/>
      <c r="OU83" s="1158"/>
      <c r="OV83" s="1158"/>
      <c r="OW83" s="1158"/>
      <c r="OX83" s="1158"/>
      <c r="OY83" s="1158"/>
      <c r="OZ83" s="1158"/>
      <c r="PA83" s="1158"/>
      <c r="PB83" s="1158"/>
      <c r="PC83" s="1158"/>
      <c r="PD83" s="1158"/>
      <c r="PE83" s="1158"/>
      <c r="PF83" s="1158"/>
      <c r="PG83" s="1158"/>
      <c r="PH83" s="1158"/>
      <c r="PI83" s="1158"/>
      <c r="PJ83" s="1158"/>
      <c r="PK83" s="1158"/>
    </row>
    <row r="84" spans="1:427" s="1150" customFormat="1" ht="15" customHeight="1" x14ac:dyDescent="0.35">
      <c r="A84" s="1182" t="s">
        <v>3244</v>
      </c>
      <c r="B84" s="1182">
        <f t="shared" ca="1" si="6"/>
        <v>2395</v>
      </c>
      <c r="C84" s="1182" t="s">
        <v>3380</v>
      </c>
      <c r="D84" s="1182" t="s">
        <v>3381</v>
      </c>
      <c r="E84" s="1151">
        <v>2016</v>
      </c>
      <c r="F84" s="1183">
        <f t="shared" ca="1" si="7"/>
        <v>144</v>
      </c>
      <c r="G84" s="1149">
        <f t="shared" ca="1" si="8"/>
        <v>5387</v>
      </c>
      <c r="H84" s="1148">
        <v>60.5</v>
      </c>
      <c r="I84" s="1152">
        <f>Einstellungen!$E$11</f>
        <v>365</v>
      </c>
      <c r="J84" s="1152" t="s">
        <v>11</v>
      </c>
      <c r="K84" s="1152" t="s">
        <v>578</v>
      </c>
      <c r="L84" s="1152" t="s">
        <v>578</v>
      </c>
      <c r="M84" s="1152" t="s">
        <v>578</v>
      </c>
      <c r="N84" s="1152" t="s">
        <v>578</v>
      </c>
      <c r="O84" s="1152" t="s">
        <v>578</v>
      </c>
      <c r="P84" s="1152" t="s">
        <v>578</v>
      </c>
      <c r="Q84" s="1152" t="s">
        <v>578</v>
      </c>
      <c r="R84" s="1152" t="s">
        <v>578</v>
      </c>
      <c r="S84" s="1152" t="s">
        <v>578</v>
      </c>
      <c r="T84" s="1152" t="s">
        <v>578</v>
      </c>
      <c r="U84" s="1152" t="s">
        <v>578</v>
      </c>
      <c r="V84" s="1152" t="s">
        <v>700</v>
      </c>
      <c r="W84" s="1152" t="str">
        <f t="shared" si="9"/>
        <v>Heim 83  - Musterort</v>
      </c>
      <c r="X84" s="1148">
        <v>60.5</v>
      </c>
      <c r="AM84" s="1158"/>
      <c r="AN84" s="1158"/>
      <c r="AO84" s="1158"/>
      <c r="AP84" s="1158"/>
      <c r="AQ84" s="1158"/>
      <c r="AR84" s="1158"/>
      <c r="AS84" s="1158"/>
      <c r="AT84" s="1158"/>
      <c r="AU84" s="1158"/>
      <c r="AV84" s="1158"/>
      <c r="AW84" s="1158"/>
      <c r="AX84" s="1155">
        <v>24</v>
      </c>
      <c r="AY84" s="1158"/>
      <c r="AZ84" s="1156">
        <f t="shared" ca="1" si="10"/>
        <v>-120</v>
      </c>
      <c r="BA84" s="1158"/>
      <c r="BB84" s="1158"/>
      <c r="BC84" s="1158"/>
      <c r="BD84" s="1158"/>
      <c r="BE84" s="1158"/>
      <c r="BF84" s="1158"/>
      <c r="BG84" s="1158"/>
      <c r="BH84" s="1158"/>
      <c r="BI84" s="1158"/>
      <c r="BJ84" s="1158"/>
      <c r="BK84" s="1158"/>
      <c r="BL84" s="1158"/>
      <c r="BM84" s="1158"/>
      <c r="BN84" s="1158"/>
      <c r="BO84" s="1158"/>
      <c r="BP84" s="1158"/>
      <c r="BQ84" s="1158"/>
      <c r="BR84" s="1158"/>
      <c r="BS84" s="1158"/>
      <c r="BT84" s="1158"/>
      <c r="BU84" s="1158"/>
      <c r="BV84" s="1158"/>
      <c r="BW84" s="1158"/>
      <c r="BX84" s="1158"/>
      <c r="BY84" s="1158"/>
      <c r="BZ84" s="1158"/>
      <c r="CA84" s="1158"/>
      <c r="CB84" s="1158"/>
      <c r="CC84" s="1158"/>
      <c r="CD84" s="1158"/>
      <c r="CE84" s="1158"/>
      <c r="CF84" s="1158"/>
      <c r="CG84" s="1158"/>
      <c r="CH84" s="1158"/>
      <c r="CI84" s="1158"/>
      <c r="CJ84" s="1158"/>
      <c r="CK84" s="1158"/>
      <c r="CL84" s="1158"/>
      <c r="CM84" s="1158"/>
      <c r="CN84" s="1158"/>
      <c r="CO84" s="1158"/>
      <c r="CP84" s="1158"/>
      <c r="CQ84" s="1158"/>
      <c r="CR84" s="1158"/>
      <c r="CS84" s="1158"/>
      <c r="CT84" s="1158"/>
      <c r="CU84" s="1158"/>
      <c r="CV84" s="1158"/>
      <c r="CW84" s="1158"/>
      <c r="CX84" s="1158"/>
      <c r="CY84" s="1158"/>
      <c r="CZ84" s="1158"/>
      <c r="DA84" s="1158"/>
      <c r="DB84" s="1158"/>
      <c r="DC84" s="1158"/>
      <c r="DD84" s="1158"/>
      <c r="DE84" s="1158"/>
      <c r="DF84" s="1158"/>
      <c r="DG84" s="1158"/>
      <c r="DH84" s="1158"/>
      <c r="DI84" s="1158"/>
      <c r="DJ84" s="1158"/>
      <c r="DK84" s="1158"/>
      <c r="DL84" s="1158"/>
      <c r="DM84" s="1158"/>
      <c r="DN84" s="1158"/>
      <c r="DO84" s="1158"/>
      <c r="DP84" s="1158"/>
      <c r="DQ84" s="1158"/>
      <c r="DR84" s="1158"/>
      <c r="DS84" s="1158"/>
      <c r="DT84" s="1158"/>
      <c r="DU84" s="1158"/>
      <c r="DV84" s="1158"/>
      <c r="DW84" s="1158"/>
      <c r="DX84" s="1158"/>
      <c r="DY84" s="1158"/>
      <c r="DZ84" s="1158"/>
      <c r="EA84" s="1158"/>
      <c r="EB84" s="1158"/>
      <c r="EC84" s="1158"/>
      <c r="ED84" s="1158"/>
      <c r="EE84" s="1158"/>
      <c r="EF84" s="1158"/>
      <c r="EG84" s="1158"/>
      <c r="EH84" s="1158"/>
      <c r="EI84" s="1158"/>
      <c r="EJ84" s="1158"/>
      <c r="EK84" s="1158"/>
      <c r="EL84" s="1158"/>
      <c r="EM84" s="1158"/>
      <c r="EN84" s="1158"/>
      <c r="EO84" s="1158"/>
      <c r="EP84" s="1158"/>
      <c r="EQ84" s="1158"/>
      <c r="ER84" s="1158"/>
      <c r="ES84" s="1158"/>
      <c r="ET84" s="1158"/>
      <c r="EU84" s="1158"/>
      <c r="EV84" s="1158"/>
      <c r="EW84" s="1158"/>
      <c r="EX84" s="1158"/>
      <c r="EY84" s="1158"/>
      <c r="EZ84" s="1158"/>
      <c r="FA84" s="1158"/>
      <c r="FB84" s="1158"/>
      <c r="FC84" s="1158"/>
      <c r="FD84" s="1158"/>
      <c r="FE84" s="1158"/>
      <c r="FF84" s="1158"/>
      <c r="FG84" s="1158"/>
      <c r="FH84" s="1158"/>
      <c r="FI84" s="1158"/>
      <c r="FJ84" s="1158"/>
      <c r="FK84" s="1158"/>
      <c r="FL84" s="1158"/>
      <c r="FM84" s="1158"/>
      <c r="FN84" s="1158"/>
      <c r="FO84" s="1158"/>
      <c r="FP84" s="1158"/>
      <c r="FQ84" s="1158"/>
      <c r="FR84" s="1158"/>
      <c r="FS84" s="1158"/>
      <c r="FT84" s="1158"/>
      <c r="FU84" s="1158"/>
      <c r="FV84" s="1158"/>
      <c r="FW84" s="1158"/>
      <c r="FX84" s="1158"/>
      <c r="FY84" s="1158"/>
      <c r="FZ84" s="1158"/>
      <c r="GA84" s="1158"/>
      <c r="GB84" s="1158"/>
      <c r="GC84" s="1158"/>
      <c r="GD84" s="1158"/>
      <c r="GE84" s="1158"/>
      <c r="GF84" s="1158"/>
      <c r="GG84" s="1158"/>
      <c r="GH84" s="1158"/>
      <c r="GI84" s="1158"/>
      <c r="GJ84" s="1158"/>
      <c r="GK84" s="1158"/>
      <c r="GL84" s="1158"/>
      <c r="GM84" s="1158"/>
      <c r="GN84" s="1158"/>
      <c r="GO84" s="1158"/>
      <c r="GP84" s="1158"/>
      <c r="GQ84" s="1158"/>
      <c r="GR84" s="1158"/>
      <c r="GS84" s="1158"/>
      <c r="GT84" s="1158"/>
      <c r="GU84" s="1158"/>
      <c r="GV84" s="1158"/>
      <c r="GW84" s="1158"/>
      <c r="GX84" s="1158"/>
      <c r="GY84" s="1158"/>
      <c r="GZ84" s="1158"/>
      <c r="HA84" s="1158"/>
      <c r="HB84" s="1158"/>
      <c r="HC84" s="1158"/>
      <c r="HD84" s="1158"/>
      <c r="HE84" s="1158"/>
      <c r="HF84" s="1158"/>
      <c r="HG84" s="1158"/>
      <c r="HH84" s="1158"/>
      <c r="HI84" s="1158"/>
      <c r="HJ84" s="1158"/>
      <c r="HK84" s="1158"/>
      <c r="HL84" s="1158"/>
      <c r="HM84" s="1158"/>
      <c r="HN84" s="1158"/>
      <c r="HO84" s="1158"/>
      <c r="HP84" s="1158"/>
      <c r="HQ84" s="1158"/>
      <c r="HR84" s="1158"/>
      <c r="HS84" s="1158"/>
      <c r="HT84" s="1158"/>
      <c r="HU84" s="1158"/>
      <c r="HV84" s="1158"/>
      <c r="HW84" s="1158"/>
      <c r="HX84" s="1158"/>
      <c r="HY84" s="1158"/>
      <c r="HZ84" s="1158"/>
      <c r="IA84" s="1158"/>
      <c r="IB84" s="1158"/>
      <c r="IC84" s="1158"/>
      <c r="ID84" s="1158"/>
      <c r="IE84" s="1158"/>
      <c r="IF84" s="1158"/>
      <c r="IG84" s="1158"/>
      <c r="IH84" s="1158"/>
      <c r="II84" s="1158"/>
      <c r="IJ84" s="1158"/>
      <c r="IK84" s="1158"/>
      <c r="IL84" s="1158"/>
      <c r="IM84" s="1158"/>
      <c r="IN84" s="1158"/>
      <c r="IO84" s="1158"/>
      <c r="IP84" s="1158"/>
      <c r="IQ84" s="1158"/>
      <c r="IR84" s="1158"/>
      <c r="IS84" s="1158"/>
      <c r="IT84" s="1158"/>
      <c r="IU84" s="1158"/>
      <c r="IV84" s="1158"/>
      <c r="IW84" s="1158"/>
      <c r="IX84" s="1158"/>
      <c r="IY84" s="1158"/>
      <c r="IZ84" s="1158"/>
      <c r="JA84" s="1158"/>
      <c r="JB84" s="1158"/>
      <c r="JC84" s="1158"/>
      <c r="JD84" s="1158"/>
      <c r="JE84" s="1158"/>
      <c r="JF84" s="1158"/>
      <c r="JG84" s="1158"/>
      <c r="JH84" s="1158"/>
      <c r="JI84" s="1158"/>
      <c r="JJ84" s="1158"/>
      <c r="JK84" s="1158"/>
      <c r="JL84" s="1158"/>
      <c r="JM84" s="1158"/>
      <c r="JN84" s="1158"/>
      <c r="JO84" s="1158"/>
      <c r="JP84" s="1158"/>
      <c r="JQ84" s="1158"/>
      <c r="JR84" s="1158"/>
      <c r="JS84" s="1158"/>
      <c r="JT84" s="1158"/>
      <c r="JU84" s="1158"/>
      <c r="JV84" s="1158"/>
      <c r="JW84" s="1158"/>
      <c r="JX84" s="1158"/>
      <c r="JY84" s="1158"/>
      <c r="JZ84" s="1158"/>
      <c r="KA84" s="1158"/>
      <c r="KB84" s="1158"/>
      <c r="KC84" s="1158"/>
      <c r="KD84" s="1158"/>
      <c r="KE84" s="1158"/>
      <c r="KF84" s="1158"/>
      <c r="KG84" s="1158"/>
      <c r="KH84" s="1158"/>
      <c r="KI84" s="1158"/>
      <c r="KJ84" s="1158"/>
      <c r="KK84" s="1158"/>
      <c r="KL84" s="1158"/>
      <c r="KM84" s="1158"/>
      <c r="KN84" s="1158"/>
      <c r="KO84" s="1158"/>
      <c r="KP84" s="1158"/>
      <c r="KQ84" s="1158"/>
      <c r="KR84" s="1158"/>
      <c r="KS84" s="1158"/>
      <c r="KT84" s="1158"/>
      <c r="KU84" s="1158"/>
      <c r="KV84" s="1158"/>
      <c r="KW84" s="1158"/>
      <c r="KX84" s="1158"/>
      <c r="KY84" s="1158"/>
      <c r="KZ84" s="1158"/>
      <c r="LA84" s="1158"/>
      <c r="LB84" s="1158"/>
      <c r="LC84" s="1158"/>
      <c r="LD84" s="1158"/>
      <c r="LE84" s="1158"/>
      <c r="LF84" s="1158"/>
      <c r="LG84" s="1158"/>
      <c r="LH84" s="1158"/>
      <c r="LI84" s="1158"/>
      <c r="LJ84" s="1158"/>
      <c r="LK84" s="1158"/>
      <c r="LL84" s="1158"/>
      <c r="LM84" s="1158"/>
      <c r="LN84" s="1158"/>
      <c r="LO84" s="1158"/>
      <c r="LP84" s="1158"/>
      <c r="LQ84" s="1158"/>
      <c r="LR84" s="1158"/>
      <c r="LS84" s="1158"/>
      <c r="LT84" s="1158"/>
      <c r="LU84" s="1158"/>
      <c r="LV84" s="1158"/>
      <c r="LW84" s="1158"/>
      <c r="LX84" s="1158"/>
      <c r="LY84" s="1158"/>
      <c r="LZ84" s="1158"/>
      <c r="MA84" s="1158"/>
      <c r="MB84" s="1158"/>
      <c r="MC84" s="1158"/>
      <c r="MD84" s="1158"/>
      <c r="ME84" s="1158"/>
      <c r="MF84" s="1158"/>
      <c r="MG84" s="1158"/>
      <c r="MH84" s="1158"/>
      <c r="MI84" s="1158"/>
      <c r="MJ84" s="1158"/>
      <c r="MK84" s="1158"/>
      <c r="ML84" s="1158"/>
      <c r="MM84" s="1158"/>
      <c r="MN84" s="1158"/>
      <c r="MO84" s="1158"/>
      <c r="MP84" s="1158"/>
      <c r="MQ84" s="1158"/>
      <c r="MR84" s="1158"/>
      <c r="MS84" s="1158"/>
      <c r="MT84" s="1158"/>
      <c r="MU84" s="1158"/>
      <c r="MV84" s="1158"/>
      <c r="MW84" s="1158"/>
      <c r="MX84" s="1158"/>
      <c r="MY84" s="1158"/>
      <c r="MZ84" s="1158"/>
      <c r="NA84" s="1158"/>
      <c r="NB84" s="1158"/>
      <c r="NC84" s="1158"/>
      <c r="ND84" s="1158"/>
      <c r="NE84" s="1158"/>
      <c r="NF84" s="1158"/>
      <c r="NG84" s="1158"/>
      <c r="NH84" s="1158"/>
      <c r="NI84" s="1158"/>
      <c r="NJ84" s="1158"/>
      <c r="NK84" s="1158"/>
      <c r="NL84" s="1158"/>
      <c r="NM84" s="1158"/>
      <c r="NN84" s="1158"/>
      <c r="NO84" s="1158"/>
      <c r="NP84" s="1158"/>
      <c r="NQ84" s="1158"/>
      <c r="NR84" s="1158"/>
      <c r="NS84" s="1158"/>
      <c r="NT84" s="1158"/>
      <c r="NU84" s="1158"/>
      <c r="NV84" s="1158"/>
      <c r="NW84" s="1158"/>
      <c r="NX84" s="1158"/>
      <c r="NY84" s="1158"/>
      <c r="NZ84" s="1158"/>
      <c r="OA84" s="1158"/>
      <c r="OB84" s="1158"/>
      <c r="OC84" s="1158"/>
      <c r="OD84" s="1158"/>
      <c r="OE84" s="1158"/>
      <c r="OF84" s="1158"/>
      <c r="OG84" s="1158"/>
      <c r="OH84" s="1158"/>
      <c r="OI84" s="1158"/>
      <c r="OJ84" s="1158"/>
      <c r="OK84" s="1158"/>
      <c r="OL84" s="1158"/>
      <c r="OM84" s="1158"/>
      <c r="ON84" s="1158"/>
      <c r="OO84" s="1158"/>
      <c r="OP84" s="1158"/>
      <c r="OQ84" s="1158"/>
      <c r="OR84" s="1158"/>
      <c r="OS84" s="1158"/>
      <c r="OT84" s="1158"/>
      <c r="OU84" s="1158"/>
      <c r="OV84" s="1158"/>
      <c r="OW84" s="1158"/>
      <c r="OX84" s="1158"/>
      <c r="OY84" s="1158"/>
      <c r="OZ84" s="1158"/>
      <c r="PA84" s="1158"/>
      <c r="PB84" s="1158"/>
      <c r="PC84" s="1158"/>
      <c r="PD84" s="1158"/>
      <c r="PE84" s="1158"/>
      <c r="PF84" s="1158"/>
      <c r="PG84" s="1158"/>
      <c r="PH84" s="1158"/>
      <c r="PI84" s="1158"/>
      <c r="PJ84" s="1158"/>
      <c r="PK84" s="1158"/>
    </row>
    <row r="85" spans="1:427" s="1150" customFormat="1" ht="15" customHeight="1" x14ac:dyDescent="0.35">
      <c r="A85" s="1182" t="s">
        <v>3245</v>
      </c>
      <c r="B85" s="1182">
        <f t="shared" ca="1" si="6"/>
        <v>1377</v>
      </c>
      <c r="C85" s="1182" t="s">
        <v>3380</v>
      </c>
      <c r="D85" s="1182" t="s">
        <v>3381</v>
      </c>
      <c r="E85" s="1151">
        <v>2016</v>
      </c>
      <c r="F85" s="1183">
        <f t="shared" ca="1" si="7"/>
        <v>65</v>
      </c>
      <c r="G85" s="1149">
        <f t="shared" ca="1" si="8"/>
        <v>3109</v>
      </c>
      <c r="H85" s="1148">
        <v>61.5</v>
      </c>
      <c r="I85" s="1152">
        <f>Einstellungen!$E$11</f>
        <v>365</v>
      </c>
      <c r="J85" s="1152" t="s">
        <v>11</v>
      </c>
      <c r="K85" s="1152" t="s">
        <v>578</v>
      </c>
      <c r="L85" s="1152" t="s">
        <v>578</v>
      </c>
      <c r="M85" s="1152" t="s">
        <v>578</v>
      </c>
      <c r="N85" s="1152" t="s">
        <v>578</v>
      </c>
      <c r="O85" s="1152" t="s">
        <v>578</v>
      </c>
      <c r="P85" s="1152" t="s">
        <v>578</v>
      </c>
      <c r="Q85" s="1152" t="s">
        <v>578</v>
      </c>
      <c r="R85" s="1152" t="s">
        <v>578</v>
      </c>
      <c r="S85" s="1152" t="s">
        <v>578</v>
      </c>
      <c r="T85" s="1152" t="s">
        <v>578</v>
      </c>
      <c r="U85" s="1152" t="s">
        <v>578</v>
      </c>
      <c r="V85" s="1152" t="s">
        <v>700</v>
      </c>
      <c r="W85" s="1152" t="str">
        <f t="shared" si="9"/>
        <v>Heim 84  - Musterort</v>
      </c>
      <c r="X85" s="1148">
        <v>61.5</v>
      </c>
      <c r="AM85" s="1158"/>
      <c r="AN85" s="1158"/>
      <c r="AO85" s="1158"/>
      <c r="AP85" s="1158"/>
      <c r="AQ85" s="1158"/>
      <c r="AR85" s="1158"/>
      <c r="AS85" s="1158"/>
      <c r="AT85" s="1158"/>
      <c r="AU85" s="1158"/>
      <c r="AV85" s="1158"/>
      <c r="AW85" s="1158"/>
      <c r="AX85" s="1155">
        <v>9</v>
      </c>
      <c r="AY85" s="1158"/>
      <c r="AZ85" s="1156">
        <f t="shared" ca="1" si="10"/>
        <v>-56</v>
      </c>
      <c r="BA85" s="1158"/>
      <c r="BB85" s="1158"/>
      <c r="BC85" s="1158"/>
      <c r="BD85" s="1158"/>
      <c r="BE85" s="1158"/>
      <c r="BF85" s="1158"/>
      <c r="BG85" s="1158"/>
      <c r="BH85" s="1158"/>
      <c r="BI85" s="1158"/>
      <c r="BJ85" s="1158"/>
      <c r="BK85" s="1158"/>
      <c r="BL85" s="1158"/>
      <c r="BM85" s="1158"/>
      <c r="BN85" s="1158"/>
      <c r="BO85" s="1158"/>
      <c r="BP85" s="1158"/>
      <c r="BQ85" s="1158"/>
      <c r="BR85" s="1158"/>
      <c r="BS85" s="1158"/>
      <c r="BT85" s="1158"/>
      <c r="BU85" s="1158"/>
      <c r="BV85" s="1158"/>
      <c r="BW85" s="1158"/>
      <c r="BX85" s="1158"/>
      <c r="BY85" s="1158"/>
      <c r="BZ85" s="1158"/>
      <c r="CA85" s="1158"/>
      <c r="CB85" s="1158"/>
      <c r="CC85" s="1158"/>
      <c r="CD85" s="1158"/>
      <c r="CE85" s="1158"/>
      <c r="CF85" s="1158"/>
      <c r="CG85" s="1158"/>
      <c r="CH85" s="1158"/>
      <c r="CI85" s="1158"/>
      <c r="CJ85" s="1158"/>
      <c r="CK85" s="1158"/>
      <c r="CL85" s="1158"/>
      <c r="CM85" s="1158"/>
      <c r="CN85" s="1158"/>
      <c r="CO85" s="1158"/>
      <c r="CP85" s="1158"/>
      <c r="CQ85" s="1158"/>
      <c r="CR85" s="1158"/>
      <c r="CS85" s="1158"/>
      <c r="CT85" s="1158"/>
      <c r="CU85" s="1158"/>
      <c r="CV85" s="1158"/>
      <c r="CW85" s="1158"/>
      <c r="CX85" s="1158"/>
      <c r="CY85" s="1158"/>
      <c r="CZ85" s="1158"/>
      <c r="DA85" s="1158"/>
      <c r="DB85" s="1158"/>
      <c r="DC85" s="1158"/>
      <c r="DD85" s="1158"/>
      <c r="DE85" s="1158"/>
      <c r="DF85" s="1158"/>
      <c r="DG85" s="1158"/>
      <c r="DH85" s="1158"/>
      <c r="DI85" s="1158"/>
      <c r="DJ85" s="1158"/>
      <c r="DK85" s="1158"/>
      <c r="DL85" s="1158"/>
      <c r="DM85" s="1158"/>
      <c r="DN85" s="1158"/>
      <c r="DO85" s="1158"/>
      <c r="DP85" s="1158"/>
      <c r="DQ85" s="1158"/>
      <c r="DR85" s="1158"/>
      <c r="DS85" s="1158"/>
      <c r="DT85" s="1158"/>
      <c r="DU85" s="1158"/>
      <c r="DV85" s="1158"/>
      <c r="DW85" s="1158"/>
      <c r="DX85" s="1158"/>
      <c r="DY85" s="1158"/>
      <c r="DZ85" s="1158"/>
      <c r="EA85" s="1158"/>
      <c r="EB85" s="1158"/>
      <c r="EC85" s="1158"/>
      <c r="ED85" s="1158"/>
      <c r="EE85" s="1158"/>
      <c r="EF85" s="1158"/>
      <c r="EG85" s="1158"/>
      <c r="EH85" s="1158"/>
      <c r="EI85" s="1158"/>
      <c r="EJ85" s="1158"/>
      <c r="EK85" s="1158"/>
      <c r="EL85" s="1158"/>
      <c r="EM85" s="1158"/>
      <c r="EN85" s="1158"/>
      <c r="EO85" s="1158"/>
      <c r="EP85" s="1158"/>
      <c r="EQ85" s="1158"/>
      <c r="ER85" s="1158"/>
      <c r="ES85" s="1158"/>
      <c r="ET85" s="1158"/>
      <c r="EU85" s="1158"/>
      <c r="EV85" s="1158"/>
      <c r="EW85" s="1158"/>
      <c r="EX85" s="1158"/>
      <c r="EY85" s="1158"/>
      <c r="EZ85" s="1158"/>
      <c r="FA85" s="1158"/>
      <c r="FB85" s="1158"/>
      <c r="FC85" s="1158"/>
      <c r="FD85" s="1158"/>
      <c r="FE85" s="1158"/>
      <c r="FF85" s="1158"/>
      <c r="FG85" s="1158"/>
      <c r="FH85" s="1158"/>
      <c r="FI85" s="1158"/>
      <c r="FJ85" s="1158"/>
      <c r="FK85" s="1158"/>
      <c r="FL85" s="1158"/>
      <c r="FM85" s="1158"/>
      <c r="FN85" s="1158"/>
      <c r="FO85" s="1158"/>
      <c r="FP85" s="1158"/>
      <c r="FQ85" s="1158"/>
      <c r="FR85" s="1158"/>
      <c r="FS85" s="1158"/>
      <c r="FT85" s="1158"/>
      <c r="FU85" s="1158"/>
      <c r="FV85" s="1158"/>
      <c r="FW85" s="1158"/>
      <c r="FX85" s="1158"/>
      <c r="FY85" s="1158"/>
      <c r="FZ85" s="1158"/>
      <c r="GA85" s="1158"/>
      <c r="GB85" s="1158"/>
      <c r="GC85" s="1158"/>
      <c r="GD85" s="1158"/>
      <c r="GE85" s="1158"/>
      <c r="GF85" s="1158"/>
      <c r="GG85" s="1158"/>
      <c r="GH85" s="1158"/>
      <c r="GI85" s="1158"/>
      <c r="GJ85" s="1158"/>
      <c r="GK85" s="1158"/>
      <c r="GL85" s="1158"/>
      <c r="GM85" s="1158"/>
      <c r="GN85" s="1158"/>
      <c r="GO85" s="1158"/>
      <c r="GP85" s="1158"/>
      <c r="GQ85" s="1158"/>
      <c r="GR85" s="1158"/>
      <c r="GS85" s="1158"/>
      <c r="GT85" s="1158"/>
      <c r="GU85" s="1158"/>
      <c r="GV85" s="1158"/>
      <c r="GW85" s="1158"/>
      <c r="GX85" s="1158"/>
      <c r="GY85" s="1158"/>
      <c r="GZ85" s="1158"/>
      <c r="HA85" s="1158"/>
      <c r="HB85" s="1158"/>
      <c r="HC85" s="1158"/>
      <c r="HD85" s="1158"/>
      <c r="HE85" s="1158"/>
      <c r="HF85" s="1158"/>
      <c r="HG85" s="1158"/>
      <c r="HH85" s="1158"/>
      <c r="HI85" s="1158"/>
      <c r="HJ85" s="1158"/>
      <c r="HK85" s="1158"/>
      <c r="HL85" s="1158"/>
      <c r="HM85" s="1158"/>
      <c r="HN85" s="1158"/>
      <c r="HO85" s="1158"/>
      <c r="HP85" s="1158"/>
      <c r="HQ85" s="1158"/>
      <c r="HR85" s="1158"/>
      <c r="HS85" s="1158"/>
      <c r="HT85" s="1158"/>
      <c r="HU85" s="1158"/>
      <c r="HV85" s="1158"/>
      <c r="HW85" s="1158"/>
      <c r="HX85" s="1158"/>
      <c r="HY85" s="1158"/>
      <c r="HZ85" s="1158"/>
      <c r="IA85" s="1158"/>
      <c r="IB85" s="1158"/>
      <c r="IC85" s="1158"/>
      <c r="ID85" s="1158"/>
      <c r="IE85" s="1158"/>
      <c r="IF85" s="1158"/>
      <c r="IG85" s="1158"/>
      <c r="IH85" s="1158"/>
      <c r="II85" s="1158"/>
      <c r="IJ85" s="1158"/>
      <c r="IK85" s="1158"/>
      <c r="IL85" s="1158"/>
      <c r="IM85" s="1158"/>
      <c r="IN85" s="1158"/>
      <c r="IO85" s="1158"/>
      <c r="IP85" s="1158"/>
      <c r="IQ85" s="1158"/>
      <c r="IR85" s="1158"/>
      <c r="IS85" s="1158"/>
      <c r="IT85" s="1158"/>
      <c r="IU85" s="1158"/>
      <c r="IV85" s="1158"/>
      <c r="IW85" s="1158"/>
      <c r="IX85" s="1158"/>
      <c r="IY85" s="1158"/>
      <c r="IZ85" s="1158"/>
      <c r="JA85" s="1158"/>
      <c r="JB85" s="1158"/>
      <c r="JC85" s="1158"/>
      <c r="JD85" s="1158"/>
      <c r="JE85" s="1158"/>
      <c r="JF85" s="1158"/>
      <c r="JG85" s="1158"/>
      <c r="JH85" s="1158"/>
      <c r="JI85" s="1158"/>
      <c r="JJ85" s="1158"/>
      <c r="JK85" s="1158"/>
      <c r="JL85" s="1158"/>
      <c r="JM85" s="1158"/>
      <c r="JN85" s="1158"/>
      <c r="JO85" s="1158"/>
      <c r="JP85" s="1158"/>
      <c r="JQ85" s="1158"/>
      <c r="JR85" s="1158"/>
      <c r="JS85" s="1158"/>
      <c r="JT85" s="1158"/>
      <c r="JU85" s="1158"/>
      <c r="JV85" s="1158"/>
      <c r="JW85" s="1158"/>
      <c r="JX85" s="1158"/>
      <c r="JY85" s="1158"/>
      <c r="JZ85" s="1158"/>
      <c r="KA85" s="1158"/>
      <c r="KB85" s="1158"/>
      <c r="KC85" s="1158"/>
      <c r="KD85" s="1158"/>
      <c r="KE85" s="1158"/>
      <c r="KF85" s="1158"/>
      <c r="KG85" s="1158"/>
      <c r="KH85" s="1158"/>
      <c r="KI85" s="1158"/>
      <c r="KJ85" s="1158"/>
      <c r="KK85" s="1158"/>
      <c r="KL85" s="1158"/>
      <c r="KM85" s="1158"/>
      <c r="KN85" s="1158"/>
      <c r="KO85" s="1158"/>
      <c r="KP85" s="1158"/>
      <c r="KQ85" s="1158"/>
      <c r="KR85" s="1158"/>
      <c r="KS85" s="1158"/>
      <c r="KT85" s="1158"/>
      <c r="KU85" s="1158"/>
      <c r="KV85" s="1158"/>
      <c r="KW85" s="1158"/>
      <c r="KX85" s="1158"/>
      <c r="KY85" s="1158"/>
      <c r="KZ85" s="1158"/>
      <c r="LA85" s="1158"/>
      <c r="LB85" s="1158"/>
      <c r="LC85" s="1158"/>
      <c r="LD85" s="1158"/>
      <c r="LE85" s="1158"/>
      <c r="LF85" s="1158"/>
      <c r="LG85" s="1158"/>
      <c r="LH85" s="1158"/>
      <c r="LI85" s="1158"/>
      <c r="LJ85" s="1158"/>
      <c r="LK85" s="1158"/>
      <c r="LL85" s="1158"/>
      <c r="LM85" s="1158"/>
      <c r="LN85" s="1158"/>
      <c r="LO85" s="1158"/>
      <c r="LP85" s="1158"/>
      <c r="LQ85" s="1158"/>
      <c r="LR85" s="1158"/>
      <c r="LS85" s="1158"/>
      <c r="LT85" s="1158"/>
      <c r="LU85" s="1158"/>
      <c r="LV85" s="1158"/>
      <c r="LW85" s="1158"/>
      <c r="LX85" s="1158"/>
      <c r="LY85" s="1158"/>
      <c r="LZ85" s="1158"/>
      <c r="MA85" s="1158"/>
      <c r="MB85" s="1158"/>
      <c r="MC85" s="1158"/>
      <c r="MD85" s="1158"/>
      <c r="ME85" s="1158"/>
      <c r="MF85" s="1158"/>
      <c r="MG85" s="1158"/>
      <c r="MH85" s="1158"/>
      <c r="MI85" s="1158"/>
      <c r="MJ85" s="1158"/>
      <c r="MK85" s="1158"/>
      <c r="ML85" s="1158"/>
      <c r="MM85" s="1158"/>
      <c r="MN85" s="1158"/>
      <c r="MO85" s="1158"/>
      <c r="MP85" s="1158"/>
      <c r="MQ85" s="1158"/>
      <c r="MR85" s="1158"/>
      <c r="MS85" s="1158"/>
      <c r="MT85" s="1158"/>
      <c r="MU85" s="1158"/>
      <c r="MV85" s="1158"/>
      <c r="MW85" s="1158"/>
      <c r="MX85" s="1158"/>
      <c r="MY85" s="1158"/>
      <c r="MZ85" s="1158"/>
      <c r="NA85" s="1158"/>
      <c r="NB85" s="1158"/>
      <c r="NC85" s="1158"/>
      <c r="ND85" s="1158"/>
      <c r="NE85" s="1158"/>
      <c r="NF85" s="1158"/>
      <c r="NG85" s="1158"/>
      <c r="NH85" s="1158"/>
      <c r="NI85" s="1158"/>
      <c r="NJ85" s="1158"/>
      <c r="NK85" s="1158"/>
      <c r="NL85" s="1158"/>
      <c r="NM85" s="1158"/>
      <c r="NN85" s="1158"/>
      <c r="NO85" s="1158"/>
      <c r="NP85" s="1158"/>
      <c r="NQ85" s="1158"/>
      <c r="NR85" s="1158"/>
      <c r="NS85" s="1158"/>
      <c r="NT85" s="1158"/>
      <c r="NU85" s="1158"/>
      <c r="NV85" s="1158"/>
      <c r="NW85" s="1158"/>
      <c r="NX85" s="1158"/>
      <c r="NY85" s="1158"/>
      <c r="NZ85" s="1158"/>
      <c r="OA85" s="1158"/>
      <c r="OB85" s="1158"/>
      <c r="OC85" s="1158"/>
      <c r="OD85" s="1158"/>
      <c r="OE85" s="1158"/>
      <c r="OF85" s="1158"/>
      <c r="OG85" s="1158"/>
      <c r="OH85" s="1158"/>
      <c r="OI85" s="1158"/>
      <c r="OJ85" s="1158"/>
      <c r="OK85" s="1158"/>
      <c r="OL85" s="1158"/>
      <c r="OM85" s="1158"/>
      <c r="ON85" s="1158"/>
      <c r="OO85" s="1158"/>
      <c r="OP85" s="1158"/>
      <c r="OQ85" s="1158"/>
      <c r="OR85" s="1158"/>
      <c r="OS85" s="1158"/>
      <c r="OT85" s="1158"/>
      <c r="OU85" s="1158"/>
      <c r="OV85" s="1158"/>
      <c r="OW85" s="1158"/>
      <c r="OX85" s="1158"/>
      <c r="OY85" s="1158"/>
      <c r="OZ85" s="1158"/>
      <c r="PA85" s="1158"/>
      <c r="PB85" s="1158"/>
      <c r="PC85" s="1158"/>
      <c r="PD85" s="1158"/>
      <c r="PE85" s="1158"/>
      <c r="PF85" s="1158"/>
      <c r="PG85" s="1158"/>
      <c r="PH85" s="1158"/>
      <c r="PI85" s="1158"/>
      <c r="PJ85" s="1158"/>
      <c r="PK85" s="1158"/>
    </row>
    <row r="86" spans="1:427" s="1150" customFormat="1" ht="15" customHeight="1" x14ac:dyDescent="0.35">
      <c r="A86" s="1182" t="s">
        <v>3246</v>
      </c>
      <c r="B86" s="1182">
        <f t="shared" ca="1" si="6"/>
        <v>4348</v>
      </c>
      <c r="C86" s="1182" t="s">
        <v>3380</v>
      </c>
      <c r="D86" s="1182" t="s">
        <v>3381</v>
      </c>
      <c r="E86" s="1151">
        <v>2016</v>
      </c>
      <c r="F86" s="1183">
        <f t="shared" ca="1" si="7"/>
        <v>103</v>
      </c>
      <c r="G86" s="1149">
        <f t="shared" ca="1" si="8"/>
        <v>7206</v>
      </c>
      <c r="H86" s="1139">
        <v>65.91</v>
      </c>
      <c r="I86" s="1152">
        <f>Einstellungen!$E$11</f>
        <v>365</v>
      </c>
      <c r="J86" s="1152" t="s">
        <v>11</v>
      </c>
      <c r="K86" s="1152" t="s">
        <v>578</v>
      </c>
      <c r="L86" s="1152" t="s">
        <v>578</v>
      </c>
      <c r="M86" s="1152" t="s">
        <v>578</v>
      </c>
      <c r="N86" s="1152" t="s">
        <v>578</v>
      </c>
      <c r="O86" s="1152" t="s">
        <v>578</v>
      </c>
      <c r="P86" s="1152" t="s">
        <v>578</v>
      </c>
      <c r="Q86" s="1152" t="s">
        <v>578</v>
      </c>
      <c r="R86" s="1152" t="s">
        <v>578</v>
      </c>
      <c r="S86" s="1152" t="s">
        <v>578</v>
      </c>
      <c r="T86" s="1152" t="s">
        <v>578</v>
      </c>
      <c r="U86" s="1152" t="s">
        <v>578</v>
      </c>
      <c r="V86" s="1152" t="s">
        <v>700</v>
      </c>
      <c r="W86" s="1152" t="str">
        <f t="shared" si="9"/>
        <v>Heim 85  - Musterort</v>
      </c>
      <c r="X86" s="1139">
        <v>65.91</v>
      </c>
      <c r="AM86" s="1158"/>
      <c r="AN86" s="1158"/>
      <c r="AO86" s="1158"/>
      <c r="AP86" s="1158"/>
      <c r="AQ86" s="1158"/>
      <c r="AR86" s="1158"/>
      <c r="AS86" s="1158"/>
      <c r="AT86" s="1158"/>
      <c r="AU86" s="1158"/>
      <c r="AV86" s="1158"/>
      <c r="AW86" s="1158"/>
      <c r="AX86" s="1155">
        <v>93</v>
      </c>
      <c r="AY86" s="1158"/>
      <c r="AZ86" s="1156">
        <f t="shared" ca="1" si="10"/>
        <v>-10</v>
      </c>
      <c r="BA86" s="1158"/>
      <c r="BB86" s="1158"/>
      <c r="BC86" s="1158"/>
      <c r="BD86" s="1158"/>
      <c r="BE86" s="1158"/>
      <c r="BF86" s="1158"/>
      <c r="BG86" s="1158"/>
      <c r="BH86" s="1158"/>
      <c r="BI86" s="1158"/>
      <c r="BJ86" s="1158"/>
      <c r="BK86" s="1158"/>
      <c r="BL86" s="1158"/>
      <c r="BM86" s="1158"/>
      <c r="BN86" s="1158"/>
      <c r="BO86" s="1158"/>
      <c r="BP86" s="1158"/>
      <c r="BQ86" s="1158"/>
      <c r="BR86" s="1158"/>
      <c r="BS86" s="1158"/>
      <c r="BT86" s="1158"/>
      <c r="BU86" s="1158"/>
      <c r="BV86" s="1158"/>
      <c r="BW86" s="1158"/>
      <c r="BX86" s="1158"/>
      <c r="BY86" s="1158"/>
      <c r="BZ86" s="1158"/>
      <c r="CA86" s="1158"/>
      <c r="CB86" s="1158"/>
      <c r="CC86" s="1158"/>
      <c r="CD86" s="1158"/>
      <c r="CE86" s="1158"/>
      <c r="CF86" s="1158"/>
      <c r="CG86" s="1158"/>
      <c r="CH86" s="1158"/>
      <c r="CI86" s="1158"/>
      <c r="CJ86" s="1158"/>
      <c r="CK86" s="1158"/>
      <c r="CL86" s="1158"/>
      <c r="CM86" s="1158"/>
      <c r="CN86" s="1158"/>
      <c r="CO86" s="1158"/>
      <c r="CP86" s="1158"/>
      <c r="CQ86" s="1158"/>
      <c r="CR86" s="1158"/>
      <c r="CS86" s="1158"/>
      <c r="CT86" s="1158"/>
      <c r="CU86" s="1158"/>
      <c r="CV86" s="1158"/>
      <c r="CW86" s="1158"/>
      <c r="CX86" s="1158"/>
      <c r="CY86" s="1158"/>
      <c r="CZ86" s="1158"/>
      <c r="DA86" s="1158"/>
      <c r="DB86" s="1158"/>
      <c r="DC86" s="1158"/>
      <c r="DD86" s="1158"/>
      <c r="DE86" s="1158"/>
      <c r="DF86" s="1158"/>
      <c r="DG86" s="1158"/>
      <c r="DH86" s="1158"/>
      <c r="DI86" s="1158"/>
      <c r="DJ86" s="1158"/>
      <c r="DK86" s="1158"/>
      <c r="DL86" s="1158"/>
      <c r="DM86" s="1158"/>
      <c r="DN86" s="1158"/>
      <c r="DO86" s="1158"/>
      <c r="DP86" s="1158"/>
      <c r="DQ86" s="1158"/>
      <c r="DR86" s="1158"/>
      <c r="DS86" s="1158"/>
      <c r="DT86" s="1158"/>
      <c r="DU86" s="1158"/>
      <c r="DV86" s="1158"/>
      <c r="DW86" s="1158"/>
      <c r="DX86" s="1158"/>
      <c r="DY86" s="1158"/>
      <c r="DZ86" s="1158"/>
      <c r="EA86" s="1158"/>
      <c r="EB86" s="1158"/>
      <c r="EC86" s="1158"/>
      <c r="ED86" s="1158"/>
      <c r="EE86" s="1158"/>
      <c r="EF86" s="1158"/>
      <c r="EG86" s="1158"/>
      <c r="EH86" s="1158"/>
      <c r="EI86" s="1158"/>
      <c r="EJ86" s="1158"/>
      <c r="EK86" s="1158"/>
      <c r="EL86" s="1158"/>
      <c r="EM86" s="1158"/>
      <c r="EN86" s="1158"/>
      <c r="EO86" s="1158"/>
      <c r="EP86" s="1158"/>
      <c r="EQ86" s="1158"/>
      <c r="ER86" s="1158"/>
      <c r="ES86" s="1158"/>
      <c r="ET86" s="1158"/>
      <c r="EU86" s="1158"/>
      <c r="EV86" s="1158"/>
      <c r="EW86" s="1158"/>
      <c r="EX86" s="1158"/>
      <c r="EY86" s="1158"/>
      <c r="EZ86" s="1158"/>
      <c r="FA86" s="1158"/>
      <c r="FB86" s="1158"/>
      <c r="FC86" s="1158"/>
      <c r="FD86" s="1158"/>
      <c r="FE86" s="1158"/>
      <c r="FF86" s="1158"/>
      <c r="FG86" s="1158"/>
      <c r="FH86" s="1158"/>
      <c r="FI86" s="1158"/>
      <c r="FJ86" s="1158"/>
      <c r="FK86" s="1158"/>
      <c r="FL86" s="1158"/>
      <c r="FM86" s="1158"/>
      <c r="FN86" s="1158"/>
      <c r="FO86" s="1158"/>
      <c r="FP86" s="1158"/>
      <c r="FQ86" s="1158"/>
      <c r="FR86" s="1158"/>
      <c r="FS86" s="1158"/>
      <c r="FT86" s="1158"/>
      <c r="FU86" s="1158"/>
      <c r="FV86" s="1158"/>
      <c r="FW86" s="1158"/>
      <c r="FX86" s="1158"/>
      <c r="FY86" s="1158"/>
      <c r="FZ86" s="1158"/>
      <c r="GA86" s="1158"/>
      <c r="GB86" s="1158"/>
      <c r="GC86" s="1158"/>
      <c r="GD86" s="1158"/>
      <c r="GE86" s="1158"/>
      <c r="GF86" s="1158"/>
      <c r="GG86" s="1158"/>
      <c r="GH86" s="1158"/>
      <c r="GI86" s="1158"/>
      <c r="GJ86" s="1158"/>
      <c r="GK86" s="1158"/>
      <c r="GL86" s="1158"/>
      <c r="GM86" s="1158"/>
      <c r="GN86" s="1158"/>
      <c r="GO86" s="1158"/>
      <c r="GP86" s="1158"/>
      <c r="GQ86" s="1158"/>
      <c r="GR86" s="1158"/>
      <c r="GS86" s="1158"/>
      <c r="GT86" s="1158"/>
      <c r="GU86" s="1158"/>
      <c r="GV86" s="1158"/>
      <c r="GW86" s="1158"/>
      <c r="GX86" s="1158"/>
      <c r="GY86" s="1158"/>
      <c r="GZ86" s="1158"/>
      <c r="HA86" s="1158"/>
      <c r="HB86" s="1158"/>
      <c r="HC86" s="1158"/>
      <c r="HD86" s="1158"/>
      <c r="HE86" s="1158"/>
      <c r="HF86" s="1158"/>
      <c r="HG86" s="1158"/>
      <c r="HH86" s="1158"/>
      <c r="HI86" s="1158"/>
      <c r="HJ86" s="1158"/>
      <c r="HK86" s="1158"/>
      <c r="HL86" s="1158"/>
      <c r="HM86" s="1158"/>
      <c r="HN86" s="1158"/>
      <c r="HO86" s="1158"/>
      <c r="HP86" s="1158"/>
      <c r="HQ86" s="1158"/>
      <c r="HR86" s="1158"/>
      <c r="HS86" s="1158"/>
      <c r="HT86" s="1158"/>
      <c r="HU86" s="1158"/>
      <c r="HV86" s="1158"/>
      <c r="HW86" s="1158"/>
      <c r="HX86" s="1158"/>
      <c r="HY86" s="1158"/>
      <c r="HZ86" s="1158"/>
      <c r="IA86" s="1158"/>
      <c r="IB86" s="1158"/>
      <c r="IC86" s="1158"/>
      <c r="ID86" s="1158"/>
      <c r="IE86" s="1158"/>
      <c r="IF86" s="1158"/>
      <c r="IG86" s="1158"/>
      <c r="IH86" s="1158"/>
      <c r="II86" s="1158"/>
      <c r="IJ86" s="1158"/>
      <c r="IK86" s="1158"/>
      <c r="IL86" s="1158"/>
      <c r="IM86" s="1158"/>
      <c r="IN86" s="1158"/>
      <c r="IO86" s="1158"/>
      <c r="IP86" s="1158"/>
      <c r="IQ86" s="1158"/>
      <c r="IR86" s="1158"/>
      <c r="IS86" s="1158"/>
      <c r="IT86" s="1158"/>
      <c r="IU86" s="1158"/>
      <c r="IV86" s="1158"/>
      <c r="IW86" s="1158"/>
      <c r="IX86" s="1158"/>
      <c r="IY86" s="1158"/>
      <c r="IZ86" s="1158"/>
      <c r="JA86" s="1158"/>
      <c r="JB86" s="1158"/>
      <c r="JC86" s="1158"/>
      <c r="JD86" s="1158"/>
      <c r="JE86" s="1158"/>
      <c r="JF86" s="1158"/>
      <c r="JG86" s="1158"/>
      <c r="JH86" s="1158"/>
      <c r="JI86" s="1158"/>
      <c r="JJ86" s="1158"/>
      <c r="JK86" s="1158"/>
      <c r="JL86" s="1158"/>
      <c r="JM86" s="1158"/>
      <c r="JN86" s="1158"/>
      <c r="JO86" s="1158"/>
      <c r="JP86" s="1158"/>
      <c r="JQ86" s="1158"/>
      <c r="JR86" s="1158"/>
      <c r="JS86" s="1158"/>
      <c r="JT86" s="1158"/>
      <c r="JU86" s="1158"/>
      <c r="JV86" s="1158"/>
      <c r="JW86" s="1158"/>
      <c r="JX86" s="1158"/>
      <c r="JY86" s="1158"/>
      <c r="JZ86" s="1158"/>
      <c r="KA86" s="1158"/>
      <c r="KB86" s="1158"/>
      <c r="KC86" s="1158"/>
      <c r="KD86" s="1158"/>
      <c r="KE86" s="1158"/>
      <c r="KF86" s="1158"/>
      <c r="KG86" s="1158"/>
      <c r="KH86" s="1158"/>
      <c r="KI86" s="1158"/>
      <c r="KJ86" s="1158"/>
      <c r="KK86" s="1158"/>
      <c r="KL86" s="1158"/>
      <c r="KM86" s="1158"/>
      <c r="KN86" s="1158"/>
      <c r="KO86" s="1158"/>
      <c r="KP86" s="1158"/>
      <c r="KQ86" s="1158"/>
      <c r="KR86" s="1158"/>
      <c r="KS86" s="1158"/>
      <c r="KT86" s="1158"/>
      <c r="KU86" s="1158"/>
      <c r="KV86" s="1158"/>
      <c r="KW86" s="1158"/>
      <c r="KX86" s="1158"/>
      <c r="KY86" s="1158"/>
      <c r="KZ86" s="1158"/>
      <c r="LA86" s="1158"/>
      <c r="LB86" s="1158"/>
      <c r="LC86" s="1158"/>
      <c r="LD86" s="1158"/>
      <c r="LE86" s="1158"/>
      <c r="LF86" s="1158"/>
      <c r="LG86" s="1158"/>
      <c r="LH86" s="1158"/>
      <c r="LI86" s="1158"/>
      <c r="LJ86" s="1158"/>
      <c r="LK86" s="1158"/>
      <c r="LL86" s="1158"/>
      <c r="LM86" s="1158"/>
      <c r="LN86" s="1158"/>
      <c r="LO86" s="1158"/>
      <c r="LP86" s="1158"/>
      <c r="LQ86" s="1158"/>
      <c r="LR86" s="1158"/>
      <c r="LS86" s="1158"/>
      <c r="LT86" s="1158"/>
      <c r="LU86" s="1158"/>
      <c r="LV86" s="1158"/>
      <c r="LW86" s="1158"/>
      <c r="LX86" s="1158"/>
      <c r="LY86" s="1158"/>
      <c r="LZ86" s="1158"/>
      <c r="MA86" s="1158"/>
      <c r="MB86" s="1158"/>
      <c r="MC86" s="1158"/>
      <c r="MD86" s="1158"/>
      <c r="ME86" s="1158"/>
      <c r="MF86" s="1158"/>
      <c r="MG86" s="1158"/>
      <c r="MH86" s="1158"/>
      <c r="MI86" s="1158"/>
      <c r="MJ86" s="1158"/>
      <c r="MK86" s="1158"/>
      <c r="ML86" s="1158"/>
      <c r="MM86" s="1158"/>
      <c r="MN86" s="1158"/>
      <c r="MO86" s="1158"/>
      <c r="MP86" s="1158"/>
      <c r="MQ86" s="1158"/>
      <c r="MR86" s="1158"/>
      <c r="MS86" s="1158"/>
      <c r="MT86" s="1158"/>
      <c r="MU86" s="1158"/>
      <c r="MV86" s="1158"/>
      <c r="MW86" s="1158"/>
      <c r="MX86" s="1158"/>
      <c r="MY86" s="1158"/>
      <c r="MZ86" s="1158"/>
      <c r="NA86" s="1158"/>
      <c r="NB86" s="1158"/>
      <c r="NC86" s="1158"/>
      <c r="ND86" s="1158"/>
      <c r="NE86" s="1158"/>
      <c r="NF86" s="1158"/>
      <c r="NG86" s="1158"/>
      <c r="NH86" s="1158"/>
      <c r="NI86" s="1158"/>
      <c r="NJ86" s="1158"/>
      <c r="NK86" s="1158"/>
      <c r="NL86" s="1158"/>
      <c r="NM86" s="1158"/>
      <c r="NN86" s="1158"/>
      <c r="NO86" s="1158"/>
      <c r="NP86" s="1158"/>
      <c r="NQ86" s="1158"/>
      <c r="NR86" s="1158"/>
      <c r="NS86" s="1158"/>
      <c r="NT86" s="1158"/>
      <c r="NU86" s="1158"/>
      <c r="NV86" s="1158"/>
      <c r="NW86" s="1158"/>
      <c r="NX86" s="1158"/>
      <c r="NY86" s="1158"/>
      <c r="NZ86" s="1158"/>
      <c r="OA86" s="1158"/>
      <c r="OB86" s="1158"/>
      <c r="OC86" s="1158"/>
      <c r="OD86" s="1158"/>
      <c r="OE86" s="1158"/>
      <c r="OF86" s="1158"/>
      <c r="OG86" s="1158"/>
      <c r="OH86" s="1158"/>
      <c r="OI86" s="1158"/>
      <c r="OJ86" s="1158"/>
      <c r="OK86" s="1158"/>
      <c r="OL86" s="1158"/>
      <c r="OM86" s="1158"/>
      <c r="ON86" s="1158"/>
      <c r="OO86" s="1158"/>
      <c r="OP86" s="1158"/>
      <c r="OQ86" s="1158"/>
      <c r="OR86" s="1158"/>
      <c r="OS86" s="1158"/>
      <c r="OT86" s="1158"/>
      <c r="OU86" s="1158"/>
      <c r="OV86" s="1158"/>
      <c r="OW86" s="1158"/>
      <c r="OX86" s="1158"/>
      <c r="OY86" s="1158"/>
      <c r="OZ86" s="1158"/>
      <c r="PA86" s="1158"/>
      <c r="PB86" s="1158"/>
      <c r="PC86" s="1158"/>
      <c r="PD86" s="1158"/>
      <c r="PE86" s="1158"/>
      <c r="PF86" s="1158"/>
      <c r="PG86" s="1158"/>
      <c r="PH86" s="1158"/>
      <c r="PI86" s="1158"/>
      <c r="PJ86" s="1158"/>
      <c r="PK86" s="1158"/>
    </row>
    <row r="87" spans="1:427" s="1150" customFormat="1" ht="15" customHeight="1" x14ac:dyDescent="0.35">
      <c r="A87" s="1182" t="s">
        <v>3247</v>
      </c>
      <c r="B87" s="1182">
        <f t="shared" ca="1" si="6"/>
        <v>9701</v>
      </c>
      <c r="C87" s="1182" t="s">
        <v>3380</v>
      </c>
      <c r="D87" s="1182" t="s">
        <v>3381</v>
      </c>
      <c r="E87" s="1151">
        <v>2016</v>
      </c>
      <c r="F87" s="1183">
        <f t="shared" ca="1" si="7"/>
        <v>113</v>
      </c>
      <c r="G87" s="1149">
        <f t="shared" ca="1" si="8"/>
        <v>7308</v>
      </c>
      <c r="H87" s="1148">
        <v>60.5</v>
      </c>
      <c r="I87" s="1152">
        <f>Einstellungen!$E$11</f>
        <v>365</v>
      </c>
      <c r="J87" s="1152" t="s">
        <v>11</v>
      </c>
      <c r="K87" s="1152" t="s">
        <v>578</v>
      </c>
      <c r="L87" s="1152" t="s">
        <v>578</v>
      </c>
      <c r="M87" s="1152" t="s">
        <v>578</v>
      </c>
      <c r="N87" s="1152" t="s">
        <v>578</v>
      </c>
      <c r="O87" s="1152" t="s">
        <v>578</v>
      </c>
      <c r="P87" s="1152" t="s">
        <v>578</v>
      </c>
      <c r="Q87" s="1152" t="s">
        <v>578</v>
      </c>
      <c r="R87" s="1152" t="s">
        <v>578</v>
      </c>
      <c r="S87" s="1152" t="s">
        <v>578</v>
      </c>
      <c r="T87" s="1152" t="s">
        <v>578</v>
      </c>
      <c r="U87" s="1152" t="s">
        <v>578</v>
      </c>
      <c r="V87" s="1152" t="s">
        <v>700</v>
      </c>
      <c r="W87" s="1152" t="str">
        <f t="shared" si="9"/>
        <v>Heim 86  - Musterort</v>
      </c>
      <c r="X87" s="1148">
        <v>60.5</v>
      </c>
      <c r="AM87" s="1158"/>
      <c r="AN87" s="1158"/>
      <c r="AO87" s="1158"/>
      <c r="AP87" s="1158"/>
      <c r="AQ87" s="1158"/>
      <c r="AR87" s="1158"/>
      <c r="AS87" s="1158"/>
      <c r="AT87" s="1158"/>
      <c r="AU87" s="1158"/>
      <c r="AV87" s="1158"/>
      <c r="AW87" s="1158"/>
      <c r="AX87" s="1155">
        <v>36</v>
      </c>
      <c r="AY87" s="1158"/>
      <c r="AZ87" s="1156">
        <f t="shared" ca="1" si="10"/>
        <v>-77</v>
      </c>
      <c r="BA87" s="1158"/>
      <c r="BB87" s="1158"/>
      <c r="BC87" s="1158"/>
      <c r="BD87" s="1158"/>
      <c r="BE87" s="1158"/>
      <c r="BF87" s="1158"/>
      <c r="BG87" s="1158"/>
      <c r="BH87" s="1158"/>
      <c r="BI87" s="1158"/>
      <c r="BJ87" s="1158"/>
      <c r="BK87" s="1158"/>
      <c r="BL87" s="1158"/>
      <c r="BM87" s="1158"/>
      <c r="BN87" s="1158"/>
      <c r="BO87" s="1158"/>
      <c r="BP87" s="1158"/>
      <c r="BQ87" s="1158"/>
      <c r="BR87" s="1158"/>
      <c r="BS87" s="1158"/>
      <c r="BT87" s="1158"/>
      <c r="BU87" s="1158"/>
      <c r="BV87" s="1158"/>
      <c r="BW87" s="1158"/>
      <c r="BX87" s="1158"/>
      <c r="BY87" s="1158"/>
      <c r="BZ87" s="1158"/>
      <c r="CA87" s="1158"/>
      <c r="CB87" s="1158"/>
      <c r="CC87" s="1158"/>
      <c r="CD87" s="1158"/>
      <c r="CE87" s="1158"/>
      <c r="CF87" s="1158"/>
      <c r="CG87" s="1158"/>
      <c r="CH87" s="1158"/>
      <c r="CI87" s="1158"/>
      <c r="CJ87" s="1158"/>
      <c r="CK87" s="1158"/>
      <c r="CL87" s="1158"/>
      <c r="CM87" s="1158"/>
      <c r="CN87" s="1158"/>
      <c r="CO87" s="1158"/>
      <c r="CP87" s="1158"/>
      <c r="CQ87" s="1158"/>
      <c r="CR87" s="1158"/>
      <c r="CS87" s="1158"/>
      <c r="CT87" s="1158"/>
      <c r="CU87" s="1158"/>
      <c r="CV87" s="1158"/>
      <c r="CW87" s="1158"/>
      <c r="CX87" s="1158"/>
      <c r="CY87" s="1158"/>
      <c r="CZ87" s="1158"/>
      <c r="DA87" s="1158"/>
      <c r="DB87" s="1158"/>
      <c r="DC87" s="1158"/>
      <c r="DD87" s="1158"/>
      <c r="DE87" s="1158"/>
      <c r="DF87" s="1158"/>
      <c r="DG87" s="1158"/>
      <c r="DH87" s="1158"/>
      <c r="DI87" s="1158"/>
      <c r="DJ87" s="1158"/>
      <c r="DK87" s="1158"/>
      <c r="DL87" s="1158"/>
      <c r="DM87" s="1158"/>
      <c r="DN87" s="1158"/>
      <c r="DO87" s="1158"/>
      <c r="DP87" s="1158"/>
      <c r="DQ87" s="1158"/>
      <c r="DR87" s="1158"/>
      <c r="DS87" s="1158"/>
      <c r="DT87" s="1158"/>
      <c r="DU87" s="1158"/>
      <c r="DV87" s="1158"/>
      <c r="DW87" s="1158"/>
      <c r="DX87" s="1158"/>
      <c r="DY87" s="1158"/>
      <c r="DZ87" s="1158"/>
      <c r="EA87" s="1158"/>
      <c r="EB87" s="1158"/>
      <c r="EC87" s="1158"/>
      <c r="ED87" s="1158"/>
      <c r="EE87" s="1158"/>
      <c r="EF87" s="1158"/>
      <c r="EG87" s="1158"/>
      <c r="EH87" s="1158"/>
      <c r="EI87" s="1158"/>
      <c r="EJ87" s="1158"/>
      <c r="EK87" s="1158"/>
      <c r="EL87" s="1158"/>
      <c r="EM87" s="1158"/>
      <c r="EN87" s="1158"/>
      <c r="EO87" s="1158"/>
      <c r="EP87" s="1158"/>
      <c r="EQ87" s="1158"/>
      <c r="ER87" s="1158"/>
      <c r="ES87" s="1158"/>
      <c r="ET87" s="1158"/>
      <c r="EU87" s="1158"/>
      <c r="EV87" s="1158"/>
      <c r="EW87" s="1158"/>
      <c r="EX87" s="1158"/>
      <c r="EY87" s="1158"/>
      <c r="EZ87" s="1158"/>
      <c r="FA87" s="1158"/>
      <c r="FB87" s="1158"/>
      <c r="FC87" s="1158"/>
      <c r="FD87" s="1158"/>
      <c r="FE87" s="1158"/>
      <c r="FF87" s="1158"/>
      <c r="FG87" s="1158"/>
      <c r="FH87" s="1158"/>
      <c r="FI87" s="1158"/>
      <c r="FJ87" s="1158"/>
      <c r="FK87" s="1158"/>
      <c r="FL87" s="1158"/>
      <c r="FM87" s="1158"/>
      <c r="FN87" s="1158"/>
      <c r="FO87" s="1158"/>
      <c r="FP87" s="1158"/>
      <c r="FQ87" s="1158"/>
      <c r="FR87" s="1158"/>
      <c r="FS87" s="1158"/>
      <c r="FT87" s="1158"/>
      <c r="FU87" s="1158"/>
      <c r="FV87" s="1158"/>
      <c r="FW87" s="1158"/>
      <c r="FX87" s="1158"/>
      <c r="FY87" s="1158"/>
      <c r="FZ87" s="1158"/>
      <c r="GA87" s="1158"/>
      <c r="GB87" s="1158"/>
      <c r="GC87" s="1158"/>
      <c r="GD87" s="1158"/>
      <c r="GE87" s="1158"/>
      <c r="GF87" s="1158"/>
      <c r="GG87" s="1158"/>
      <c r="GH87" s="1158"/>
      <c r="GI87" s="1158"/>
      <c r="GJ87" s="1158"/>
      <c r="GK87" s="1158"/>
      <c r="GL87" s="1158"/>
      <c r="GM87" s="1158"/>
      <c r="GN87" s="1158"/>
      <c r="GO87" s="1158"/>
      <c r="GP87" s="1158"/>
      <c r="GQ87" s="1158"/>
      <c r="GR87" s="1158"/>
      <c r="GS87" s="1158"/>
      <c r="GT87" s="1158"/>
      <c r="GU87" s="1158"/>
      <c r="GV87" s="1158"/>
      <c r="GW87" s="1158"/>
      <c r="GX87" s="1158"/>
      <c r="GY87" s="1158"/>
      <c r="GZ87" s="1158"/>
      <c r="HA87" s="1158"/>
      <c r="HB87" s="1158"/>
      <c r="HC87" s="1158"/>
      <c r="HD87" s="1158"/>
      <c r="HE87" s="1158"/>
      <c r="HF87" s="1158"/>
      <c r="HG87" s="1158"/>
      <c r="HH87" s="1158"/>
      <c r="HI87" s="1158"/>
      <c r="HJ87" s="1158"/>
      <c r="HK87" s="1158"/>
      <c r="HL87" s="1158"/>
      <c r="HM87" s="1158"/>
      <c r="HN87" s="1158"/>
      <c r="HO87" s="1158"/>
      <c r="HP87" s="1158"/>
      <c r="HQ87" s="1158"/>
      <c r="HR87" s="1158"/>
      <c r="HS87" s="1158"/>
      <c r="HT87" s="1158"/>
      <c r="HU87" s="1158"/>
      <c r="HV87" s="1158"/>
      <c r="HW87" s="1158"/>
      <c r="HX87" s="1158"/>
      <c r="HY87" s="1158"/>
      <c r="HZ87" s="1158"/>
      <c r="IA87" s="1158"/>
      <c r="IB87" s="1158"/>
      <c r="IC87" s="1158"/>
      <c r="ID87" s="1158"/>
      <c r="IE87" s="1158"/>
      <c r="IF87" s="1158"/>
      <c r="IG87" s="1158"/>
      <c r="IH87" s="1158"/>
      <c r="II87" s="1158"/>
      <c r="IJ87" s="1158"/>
      <c r="IK87" s="1158"/>
      <c r="IL87" s="1158"/>
      <c r="IM87" s="1158"/>
      <c r="IN87" s="1158"/>
      <c r="IO87" s="1158"/>
      <c r="IP87" s="1158"/>
      <c r="IQ87" s="1158"/>
      <c r="IR87" s="1158"/>
      <c r="IS87" s="1158"/>
      <c r="IT87" s="1158"/>
      <c r="IU87" s="1158"/>
      <c r="IV87" s="1158"/>
      <c r="IW87" s="1158"/>
      <c r="IX87" s="1158"/>
      <c r="IY87" s="1158"/>
      <c r="IZ87" s="1158"/>
      <c r="JA87" s="1158"/>
      <c r="JB87" s="1158"/>
      <c r="JC87" s="1158"/>
      <c r="JD87" s="1158"/>
      <c r="JE87" s="1158"/>
      <c r="JF87" s="1158"/>
      <c r="JG87" s="1158"/>
      <c r="JH87" s="1158"/>
      <c r="JI87" s="1158"/>
      <c r="JJ87" s="1158"/>
      <c r="JK87" s="1158"/>
      <c r="JL87" s="1158"/>
      <c r="JM87" s="1158"/>
      <c r="JN87" s="1158"/>
      <c r="JO87" s="1158"/>
      <c r="JP87" s="1158"/>
      <c r="JQ87" s="1158"/>
      <c r="JR87" s="1158"/>
      <c r="JS87" s="1158"/>
      <c r="JT87" s="1158"/>
      <c r="JU87" s="1158"/>
      <c r="JV87" s="1158"/>
      <c r="JW87" s="1158"/>
      <c r="JX87" s="1158"/>
      <c r="JY87" s="1158"/>
      <c r="JZ87" s="1158"/>
      <c r="KA87" s="1158"/>
      <c r="KB87" s="1158"/>
      <c r="KC87" s="1158"/>
      <c r="KD87" s="1158"/>
      <c r="KE87" s="1158"/>
      <c r="KF87" s="1158"/>
      <c r="KG87" s="1158"/>
      <c r="KH87" s="1158"/>
      <c r="KI87" s="1158"/>
      <c r="KJ87" s="1158"/>
      <c r="KK87" s="1158"/>
      <c r="KL87" s="1158"/>
      <c r="KM87" s="1158"/>
      <c r="KN87" s="1158"/>
      <c r="KO87" s="1158"/>
      <c r="KP87" s="1158"/>
      <c r="KQ87" s="1158"/>
      <c r="KR87" s="1158"/>
      <c r="KS87" s="1158"/>
      <c r="KT87" s="1158"/>
      <c r="KU87" s="1158"/>
      <c r="KV87" s="1158"/>
      <c r="KW87" s="1158"/>
      <c r="KX87" s="1158"/>
      <c r="KY87" s="1158"/>
      <c r="KZ87" s="1158"/>
      <c r="LA87" s="1158"/>
      <c r="LB87" s="1158"/>
      <c r="LC87" s="1158"/>
      <c r="LD87" s="1158"/>
      <c r="LE87" s="1158"/>
      <c r="LF87" s="1158"/>
      <c r="LG87" s="1158"/>
      <c r="LH87" s="1158"/>
      <c r="LI87" s="1158"/>
      <c r="LJ87" s="1158"/>
      <c r="LK87" s="1158"/>
      <c r="LL87" s="1158"/>
      <c r="LM87" s="1158"/>
      <c r="LN87" s="1158"/>
      <c r="LO87" s="1158"/>
      <c r="LP87" s="1158"/>
      <c r="LQ87" s="1158"/>
      <c r="LR87" s="1158"/>
      <c r="LS87" s="1158"/>
      <c r="LT87" s="1158"/>
      <c r="LU87" s="1158"/>
      <c r="LV87" s="1158"/>
      <c r="LW87" s="1158"/>
      <c r="LX87" s="1158"/>
      <c r="LY87" s="1158"/>
      <c r="LZ87" s="1158"/>
      <c r="MA87" s="1158"/>
      <c r="MB87" s="1158"/>
      <c r="MC87" s="1158"/>
      <c r="MD87" s="1158"/>
      <c r="ME87" s="1158"/>
      <c r="MF87" s="1158"/>
      <c r="MG87" s="1158"/>
      <c r="MH87" s="1158"/>
      <c r="MI87" s="1158"/>
      <c r="MJ87" s="1158"/>
      <c r="MK87" s="1158"/>
      <c r="ML87" s="1158"/>
      <c r="MM87" s="1158"/>
      <c r="MN87" s="1158"/>
      <c r="MO87" s="1158"/>
      <c r="MP87" s="1158"/>
      <c r="MQ87" s="1158"/>
      <c r="MR87" s="1158"/>
      <c r="MS87" s="1158"/>
      <c r="MT87" s="1158"/>
      <c r="MU87" s="1158"/>
      <c r="MV87" s="1158"/>
      <c r="MW87" s="1158"/>
      <c r="MX87" s="1158"/>
      <c r="MY87" s="1158"/>
      <c r="MZ87" s="1158"/>
      <c r="NA87" s="1158"/>
      <c r="NB87" s="1158"/>
      <c r="NC87" s="1158"/>
      <c r="ND87" s="1158"/>
      <c r="NE87" s="1158"/>
      <c r="NF87" s="1158"/>
      <c r="NG87" s="1158"/>
      <c r="NH87" s="1158"/>
      <c r="NI87" s="1158"/>
      <c r="NJ87" s="1158"/>
      <c r="NK87" s="1158"/>
      <c r="NL87" s="1158"/>
      <c r="NM87" s="1158"/>
      <c r="NN87" s="1158"/>
      <c r="NO87" s="1158"/>
      <c r="NP87" s="1158"/>
      <c r="NQ87" s="1158"/>
      <c r="NR87" s="1158"/>
      <c r="NS87" s="1158"/>
      <c r="NT87" s="1158"/>
      <c r="NU87" s="1158"/>
      <c r="NV87" s="1158"/>
      <c r="NW87" s="1158"/>
      <c r="NX87" s="1158"/>
      <c r="NY87" s="1158"/>
      <c r="NZ87" s="1158"/>
      <c r="OA87" s="1158"/>
      <c r="OB87" s="1158"/>
      <c r="OC87" s="1158"/>
      <c r="OD87" s="1158"/>
      <c r="OE87" s="1158"/>
      <c r="OF87" s="1158"/>
      <c r="OG87" s="1158"/>
      <c r="OH87" s="1158"/>
      <c r="OI87" s="1158"/>
      <c r="OJ87" s="1158"/>
      <c r="OK87" s="1158"/>
      <c r="OL87" s="1158"/>
      <c r="OM87" s="1158"/>
      <c r="ON87" s="1158"/>
      <c r="OO87" s="1158"/>
      <c r="OP87" s="1158"/>
      <c r="OQ87" s="1158"/>
      <c r="OR87" s="1158"/>
      <c r="OS87" s="1158"/>
      <c r="OT87" s="1158"/>
      <c r="OU87" s="1158"/>
      <c r="OV87" s="1158"/>
      <c r="OW87" s="1158"/>
      <c r="OX87" s="1158"/>
      <c r="OY87" s="1158"/>
      <c r="OZ87" s="1158"/>
      <c r="PA87" s="1158"/>
      <c r="PB87" s="1158"/>
      <c r="PC87" s="1158"/>
      <c r="PD87" s="1158"/>
      <c r="PE87" s="1158"/>
      <c r="PF87" s="1158"/>
      <c r="PG87" s="1158"/>
      <c r="PH87" s="1158"/>
      <c r="PI87" s="1158"/>
      <c r="PJ87" s="1158"/>
      <c r="PK87" s="1158"/>
    </row>
    <row r="88" spans="1:427" s="1150" customFormat="1" ht="15" customHeight="1" x14ac:dyDescent="0.35">
      <c r="A88" s="1182" t="s">
        <v>3248</v>
      </c>
      <c r="B88" s="1182">
        <f t="shared" ca="1" si="6"/>
        <v>3142</v>
      </c>
      <c r="C88" s="1182" t="s">
        <v>3380</v>
      </c>
      <c r="D88" s="1182" t="s">
        <v>3381</v>
      </c>
      <c r="E88" s="1151">
        <v>2016</v>
      </c>
      <c r="F88" s="1183">
        <f t="shared" ca="1" si="7"/>
        <v>127</v>
      </c>
      <c r="G88" s="1149">
        <f t="shared" ca="1" si="8"/>
        <v>7915</v>
      </c>
      <c r="H88" s="1148">
        <v>60.5</v>
      </c>
      <c r="I88" s="1152">
        <f>Einstellungen!$E$11</f>
        <v>365</v>
      </c>
      <c r="J88" s="1152" t="s">
        <v>11</v>
      </c>
      <c r="K88" s="1152" t="s">
        <v>578</v>
      </c>
      <c r="L88" s="1152" t="s">
        <v>578</v>
      </c>
      <c r="M88" s="1152" t="s">
        <v>578</v>
      </c>
      <c r="N88" s="1152" t="s">
        <v>578</v>
      </c>
      <c r="O88" s="1152" t="s">
        <v>578</v>
      </c>
      <c r="P88" s="1152" t="s">
        <v>578</v>
      </c>
      <c r="Q88" s="1152" t="s">
        <v>578</v>
      </c>
      <c r="R88" s="1152" t="s">
        <v>578</v>
      </c>
      <c r="S88" s="1152" t="s">
        <v>578</v>
      </c>
      <c r="T88" s="1152" t="s">
        <v>578</v>
      </c>
      <c r="U88" s="1152" t="s">
        <v>578</v>
      </c>
      <c r="V88" s="1152" t="s">
        <v>700</v>
      </c>
      <c r="W88" s="1152" t="str">
        <f t="shared" si="9"/>
        <v>Heim 87  - Musterort</v>
      </c>
      <c r="X88" s="1148">
        <v>60.5</v>
      </c>
      <c r="AM88" s="1158"/>
      <c r="AN88" s="1158"/>
      <c r="AO88" s="1158"/>
      <c r="AP88" s="1158"/>
      <c r="AQ88" s="1158"/>
      <c r="AR88" s="1158"/>
      <c r="AS88" s="1158"/>
      <c r="AT88" s="1158"/>
      <c r="AU88" s="1158"/>
      <c r="AV88" s="1158"/>
      <c r="AW88" s="1158"/>
      <c r="AX88" s="1155">
        <v>24</v>
      </c>
      <c r="AY88" s="1158"/>
      <c r="AZ88" s="1156">
        <f t="shared" ca="1" si="10"/>
        <v>-103</v>
      </c>
      <c r="BA88" s="1158"/>
      <c r="BB88" s="1158"/>
      <c r="BC88" s="1158"/>
      <c r="BD88" s="1158"/>
      <c r="BE88" s="1158"/>
      <c r="BF88" s="1158"/>
      <c r="BG88" s="1158"/>
      <c r="BH88" s="1158"/>
      <c r="BI88" s="1158"/>
      <c r="BJ88" s="1158"/>
      <c r="BK88" s="1158"/>
      <c r="BL88" s="1158"/>
      <c r="BM88" s="1158"/>
      <c r="BN88" s="1158"/>
      <c r="BO88" s="1158"/>
      <c r="BP88" s="1158"/>
      <c r="BQ88" s="1158"/>
      <c r="BR88" s="1158"/>
      <c r="BS88" s="1158"/>
      <c r="BT88" s="1158"/>
      <c r="BU88" s="1158"/>
      <c r="BV88" s="1158"/>
      <c r="BW88" s="1158"/>
      <c r="BX88" s="1158"/>
      <c r="BY88" s="1158"/>
      <c r="BZ88" s="1158"/>
      <c r="CA88" s="1158"/>
      <c r="CB88" s="1158"/>
      <c r="CC88" s="1158"/>
      <c r="CD88" s="1158"/>
      <c r="CE88" s="1158"/>
      <c r="CF88" s="1158"/>
      <c r="CG88" s="1158"/>
      <c r="CH88" s="1158"/>
      <c r="CI88" s="1158"/>
      <c r="CJ88" s="1158"/>
      <c r="CK88" s="1158"/>
      <c r="CL88" s="1158"/>
      <c r="CM88" s="1158"/>
      <c r="CN88" s="1158"/>
      <c r="CO88" s="1158"/>
      <c r="CP88" s="1158"/>
      <c r="CQ88" s="1158"/>
      <c r="CR88" s="1158"/>
      <c r="CS88" s="1158"/>
      <c r="CT88" s="1158"/>
      <c r="CU88" s="1158"/>
      <c r="CV88" s="1158"/>
      <c r="CW88" s="1158"/>
      <c r="CX88" s="1158"/>
      <c r="CY88" s="1158"/>
      <c r="CZ88" s="1158"/>
      <c r="DA88" s="1158"/>
      <c r="DB88" s="1158"/>
      <c r="DC88" s="1158"/>
      <c r="DD88" s="1158"/>
      <c r="DE88" s="1158"/>
      <c r="DF88" s="1158"/>
      <c r="DG88" s="1158"/>
      <c r="DH88" s="1158"/>
      <c r="DI88" s="1158"/>
      <c r="DJ88" s="1158"/>
      <c r="DK88" s="1158"/>
      <c r="DL88" s="1158"/>
      <c r="DM88" s="1158"/>
      <c r="DN88" s="1158"/>
      <c r="DO88" s="1158"/>
      <c r="DP88" s="1158"/>
      <c r="DQ88" s="1158"/>
      <c r="DR88" s="1158"/>
      <c r="DS88" s="1158"/>
      <c r="DT88" s="1158"/>
      <c r="DU88" s="1158"/>
      <c r="DV88" s="1158"/>
      <c r="DW88" s="1158"/>
      <c r="DX88" s="1158"/>
      <c r="DY88" s="1158"/>
      <c r="DZ88" s="1158"/>
      <c r="EA88" s="1158"/>
      <c r="EB88" s="1158"/>
      <c r="EC88" s="1158"/>
      <c r="ED88" s="1158"/>
      <c r="EE88" s="1158"/>
      <c r="EF88" s="1158"/>
      <c r="EG88" s="1158"/>
      <c r="EH88" s="1158"/>
      <c r="EI88" s="1158"/>
      <c r="EJ88" s="1158"/>
      <c r="EK88" s="1158"/>
      <c r="EL88" s="1158"/>
      <c r="EM88" s="1158"/>
      <c r="EN88" s="1158"/>
      <c r="EO88" s="1158"/>
      <c r="EP88" s="1158"/>
      <c r="EQ88" s="1158"/>
      <c r="ER88" s="1158"/>
      <c r="ES88" s="1158"/>
      <c r="ET88" s="1158"/>
      <c r="EU88" s="1158"/>
      <c r="EV88" s="1158"/>
      <c r="EW88" s="1158"/>
      <c r="EX88" s="1158"/>
      <c r="EY88" s="1158"/>
      <c r="EZ88" s="1158"/>
      <c r="FA88" s="1158"/>
      <c r="FB88" s="1158"/>
      <c r="FC88" s="1158"/>
      <c r="FD88" s="1158"/>
      <c r="FE88" s="1158"/>
      <c r="FF88" s="1158"/>
      <c r="FG88" s="1158"/>
      <c r="FH88" s="1158"/>
      <c r="FI88" s="1158"/>
      <c r="FJ88" s="1158"/>
      <c r="FK88" s="1158"/>
      <c r="FL88" s="1158"/>
      <c r="FM88" s="1158"/>
      <c r="FN88" s="1158"/>
      <c r="FO88" s="1158"/>
      <c r="FP88" s="1158"/>
      <c r="FQ88" s="1158"/>
      <c r="FR88" s="1158"/>
      <c r="FS88" s="1158"/>
      <c r="FT88" s="1158"/>
      <c r="FU88" s="1158"/>
      <c r="FV88" s="1158"/>
      <c r="FW88" s="1158"/>
      <c r="FX88" s="1158"/>
      <c r="FY88" s="1158"/>
      <c r="FZ88" s="1158"/>
      <c r="GA88" s="1158"/>
      <c r="GB88" s="1158"/>
      <c r="GC88" s="1158"/>
      <c r="GD88" s="1158"/>
      <c r="GE88" s="1158"/>
      <c r="GF88" s="1158"/>
      <c r="GG88" s="1158"/>
      <c r="GH88" s="1158"/>
      <c r="GI88" s="1158"/>
      <c r="GJ88" s="1158"/>
      <c r="GK88" s="1158"/>
      <c r="GL88" s="1158"/>
      <c r="GM88" s="1158"/>
      <c r="GN88" s="1158"/>
      <c r="GO88" s="1158"/>
      <c r="GP88" s="1158"/>
      <c r="GQ88" s="1158"/>
      <c r="GR88" s="1158"/>
      <c r="GS88" s="1158"/>
      <c r="GT88" s="1158"/>
      <c r="GU88" s="1158"/>
      <c r="GV88" s="1158"/>
      <c r="GW88" s="1158"/>
      <c r="GX88" s="1158"/>
      <c r="GY88" s="1158"/>
      <c r="GZ88" s="1158"/>
      <c r="HA88" s="1158"/>
      <c r="HB88" s="1158"/>
      <c r="HC88" s="1158"/>
      <c r="HD88" s="1158"/>
      <c r="HE88" s="1158"/>
      <c r="HF88" s="1158"/>
      <c r="HG88" s="1158"/>
      <c r="HH88" s="1158"/>
      <c r="HI88" s="1158"/>
      <c r="HJ88" s="1158"/>
      <c r="HK88" s="1158"/>
      <c r="HL88" s="1158"/>
      <c r="HM88" s="1158"/>
      <c r="HN88" s="1158"/>
      <c r="HO88" s="1158"/>
      <c r="HP88" s="1158"/>
      <c r="HQ88" s="1158"/>
      <c r="HR88" s="1158"/>
      <c r="HS88" s="1158"/>
      <c r="HT88" s="1158"/>
      <c r="HU88" s="1158"/>
      <c r="HV88" s="1158"/>
      <c r="HW88" s="1158"/>
      <c r="HX88" s="1158"/>
      <c r="HY88" s="1158"/>
      <c r="HZ88" s="1158"/>
      <c r="IA88" s="1158"/>
      <c r="IB88" s="1158"/>
      <c r="IC88" s="1158"/>
      <c r="ID88" s="1158"/>
      <c r="IE88" s="1158"/>
      <c r="IF88" s="1158"/>
      <c r="IG88" s="1158"/>
      <c r="IH88" s="1158"/>
      <c r="II88" s="1158"/>
      <c r="IJ88" s="1158"/>
      <c r="IK88" s="1158"/>
      <c r="IL88" s="1158"/>
      <c r="IM88" s="1158"/>
      <c r="IN88" s="1158"/>
      <c r="IO88" s="1158"/>
      <c r="IP88" s="1158"/>
      <c r="IQ88" s="1158"/>
      <c r="IR88" s="1158"/>
      <c r="IS88" s="1158"/>
      <c r="IT88" s="1158"/>
      <c r="IU88" s="1158"/>
      <c r="IV88" s="1158"/>
      <c r="IW88" s="1158"/>
      <c r="IX88" s="1158"/>
      <c r="IY88" s="1158"/>
      <c r="IZ88" s="1158"/>
      <c r="JA88" s="1158"/>
      <c r="JB88" s="1158"/>
      <c r="JC88" s="1158"/>
      <c r="JD88" s="1158"/>
      <c r="JE88" s="1158"/>
      <c r="JF88" s="1158"/>
      <c r="JG88" s="1158"/>
      <c r="JH88" s="1158"/>
      <c r="JI88" s="1158"/>
      <c r="JJ88" s="1158"/>
      <c r="JK88" s="1158"/>
      <c r="JL88" s="1158"/>
      <c r="JM88" s="1158"/>
      <c r="JN88" s="1158"/>
      <c r="JO88" s="1158"/>
      <c r="JP88" s="1158"/>
      <c r="JQ88" s="1158"/>
      <c r="JR88" s="1158"/>
      <c r="JS88" s="1158"/>
      <c r="JT88" s="1158"/>
      <c r="JU88" s="1158"/>
      <c r="JV88" s="1158"/>
      <c r="JW88" s="1158"/>
      <c r="JX88" s="1158"/>
      <c r="JY88" s="1158"/>
      <c r="JZ88" s="1158"/>
      <c r="KA88" s="1158"/>
      <c r="KB88" s="1158"/>
      <c r="KC88" s="1158"/>
      <c r="KD88" s="1158"/>
      <c r="KE88" s="1158"/>
      <c r="KF88" s="1158"/>
      <c r="KG88" s="1158"/>
      <c r="KH88" s="1158"/>
      <c r="KI88" s="1158"/>
      <c r="KJ88" s="1158"/>
      <c r="KK88" s="1158"/>
      <c r="KL88" s="1158"/>
      <c r="KM88" s="1158"/>
      <c r="KN88" s="1158"/>
      <c r="KO88" s="1158"/>
      <c r="KP88" s="1158"/>
      <c r="KQ88" s="1158"/>
      <c r="KR88" s="1158"/>
      <c r="KS88" s="1158"/>
      <c r="KT88" s="1158"/>
      <c r="KU88" s="1158"/>
      <c r="KV88" s="1158"/>
      <c r="KW88" s="1158"/>
      <c r="KX88" s="1158"/>
      <c r="KY88" s="1158"/>
      <c r="KZ88" s="1158"/>
      <c r="LA88" s="1158"/>
      <c r="LB88" s="1158"/>
      <c r="LC88" s="1158"/>
      <c r="LD88" s="1158"/>
      <c r="LE88" s="1158"/>
      <c r="LF88" s="1158"/>
      <c r="LG88" s="1158"/>
      <c r="LH88" s="1158"/>
      <c r="LI88" s="1158"/>
      <c r="LJ88" s="1158"/>
      <c r="LK88" s="1158"/>
      <c r="LL88" s="1158"/>
      <c r="LM88" s="1158"/>
      <c r="LN88" s="1158"/>
      <c r="LO88" s="1158"/>
      <c r="LP88" s="1158"/>
      <c r="LQ88" s="1158"/>
      <c r="LR88" s="1158"/>
      <c r="LS88" s="1158"/>
      <c r="LT88" s="1158"/>
      <c r="LU88" s="1158"/>
      <c r="LV88" s="1158"/>
      <c r="LW88" s="1158"/>
      <c r="LX88" s="1158"/>
      <c r="LY88" s="1158"/>
      <c r="LZ88" s="1158"/>
      <c r="MA88" s="1158"/>
      <c r="MB88" s="1158"/>
      <c r="MC88" s="1158"/>
      <c r="MD88" s="1158"/>
      <c r="ME88" s="1158"/>
      <c r="MF88" s="1158"/>
      <c r="MG88" s="1158"/>
      <c r="MH88" s="1158"/>
      <c r="MI88" s="1158"/>
      <c r="MJ88" s="1158"/>
      <c r="MK88" s="1158"/>
      <c r="ML88" s="1158"/>
      <c r="MM88" s="1158"/>
      <c r="MN88" s="1158"/>
      <c r="MO88" s="1158"/>
      <c r="MP88" s="1158"/>
      <c r="MQ88" s="1158"/>
      <c r="MR88" s="1158"/>
      <c r="MS88" s="1158"/>
      <c r="MT88" s="1158"/>
      <c r="MU88" s="1158"/>
      <c r="MV88" s="1158"/>
      <c r="MW88" s="1158"/>
      <c r="MX88" s="1158"/>
      <c r="MY88" s="1158"/>
      <c r="MZ88" s="1158"/>
      <c r="NA88" s="1158"/>
      <c r="NB88" s="1158"/>
      <c r="NC88" s="1158"/>
      <c r="ND88" s="1158"/>
      <c r="NE88" s="1158"/>
      <c r="NF88" s="1158"/>
      <c r="NG88" s="1158"/>
      <c r="NH88" s="1158"/>
      <c r="NI88" s="1158"/>
      <c r="NJ88" s="1158"/>
      <c r="NK88" s="1158"/>
      <c r="NL88" s="1158"/>
      <c r="NM88" s="1158"/>
      <c r="NN88" s="1158"/>
      <c r="NO88" s="1158"/>
      <c r="NP88" s="1158"/>
      <c r="NQ88" s="1158"/>
      <c r="NR88" s="1158"/>
      <c r="NS88" s="1158"/>
      <c r="NT88" s="1158"/>
      <c r="NU88" s="1158"/>
      <c r="NV88" s="1158"/>
      <c r="NW88" s="1158"/>
      <c r="NX88" s="1158"/>
      <c r="NY88" s="1158"/>
      <c r="NZ88" s="1158"/>
      <c r="OA88" s="1158"/>
      <c r="OB88" s="1158"/>
      <c r="OC88" s="1158"/>
      <c r="OD88" s="1158"/>
      <c r="OE88" s="1158"/>
      <c r="OF88" s="1158"/>
      <c r="OG88" s="1158"/>
      <c r="OH88" s="1158"/>
      <c r="OI88" s="1158"/>
      <c r="OJ88" s="1158"/>
      <c r="OK88" s="1158"/>
      <c r="OL88" s="1158"/>
      <c r="OM88" s="1158"/>
      <c r="ON88" s="1158"/>
      <c r="OO88" s="1158"/>
      <c r="OP88" s="1158"/>
      <c r="OQ88" s="1158"/>
      <c r="OR88" s="1158"/>
      <c r="OS88" s="1158"/>
      <c r="OT88" s="1158"/>
      <c r="OU88" s="1158"/>
      <c r="OV88" s="1158"/>
      <c r="OW88" s="1158"/>
      <c r="OX88" s="1158"/>
      <c r="OY88" s="1158"/>
      <c r="OZ88" s="1158"/>
      <c r="PA88" s="1158"/>
      <c r="PB88" s="1158"/>
      <c r="PC88" s="1158"/>
      <c r="PD88" s="1158"/>
      <c r="PE88" s="1158"/>
      <c r="PF88" s="1158"/>
      <c r="PG88" s="1158"/>
      <c r="PH88" s="1158"/>
      <c r="PI88" s="1158"/>
      <c r="PJ88" s="1158"/>
      <c r="PK88" s="1158"/>
    </row>
    <row r="89" spans="1:427" s="1150" customFormat="1" ht="15" customHeight="1" x14ac:dyDescent="0.35">
      <c r="A89" s="1182" t="s">
        <v>3249</v>
      </c>
      <c r="B89" s="1182">
        <f t="shared" ca="1" si="6"/>
        <v>3533</v>
      </c>
      <c r="C89" s="1182" t="s">
        <v>3380</v>
      </c>
      <c r="D89" s="1182" t="s">
        <v>3381</v>
      </c>
      <c r="E89" s="1151">
        <v>2016</v>
      </c>
      <c r="F89" s="1183">
        <f t="shared" ca="1" si="7"/>
        <v>53</v>
      </c>
      <c r="G89" s="1149">
        <f t="shared" ca="1" si="8"/>
        <v>9872</v>
      </c>
      <c r="H89" s="1139">
        <v>65.91</v>
      </c>
      <c r="I89" s="1152">
        <f>Einstellungen!$E$11</f>
        <v>365</v>
      </c>
      <c r="J89" s="1152" t="s">
        <v>11</v>
      </c>
      <c r="K89" s="1152" t="s">
        <v>578</v>
      </c>
      <c r="L89" s="1152" t="s">
        <v>578</v>
      </c>
      <c r="M89" s="1152" t="s">
        <v>578</v>
      </c>
      <c r="N89" s="1152" t="s">
        <v>578</v>
      </c>
      <c r="O89" s="1152" t="s">
        <v>578</v>
      </c>
      <c r="P89" s="1152" t="s">
        <v>578</v>
      </c>
      <c r="Q89" s="1152" t="s">
        <v>578</v>
      </c>
      <c r="R89" s="1152" t="s">
        <v>578</v>
      </c>
      <c r="S89" s="1152" t="s">
        <v>578</v>
      </c>
      <c r="T89" s="1152" t="s">
        <v>578</v>
      </c>
      <c r="U89" s="1152" t="s">
        <v>578</v>
      </c>
      <c r="V89" s="1152" t="s">
        <v>700</v>
      </c>
      <c r="W89" s="1152" t="str">
        <f t="shared" si="9"/>
        <v>Heim 88  - Musterort</v>
      </c>
      <c r="X89" s="1139">
        <v>65.91</v>
      </c>
      <c r="AM89" s="1158"/>
      <c r="AN89" s="1158"/>
      <c r="AO89" s="1158"/>
      <c r="AP89" s="1158"/>
      <c r="AQ89" s="1158"/>
      <c r="AR89" s="1158"/>
      <c r="AS89" s="1158"/>
      <c r="AT89" s="1158"/>
      <c r="AU89" s="1158"/>
      <c r="AV89" s="1158"/>
      <c r="AW89" s="1158"/>
      <c r="AX89" s="1155">
        <v>24</v>
      </c>
      <c r="AY89" s="1158"/>
      <c r="AZ89" s="1156">
        <f t="shared" ca="1" si="10"/>
        <v>-29</v>
      </c>
      <c r="BA89" s="1158"/>
      <c r="BB89" s="1158"/>
      <c r="BC89" s="1158"/>
      <c r="BD89" s="1158"/>
      <c r="BE89" s="1158"/>
      <c r="BF89" s="1158"/>
      <c r="BG89" s="1158"/>
      <c r="BH89" s="1158"/>
      <c r="BI89" s="1158"/>
      <c r="BJ89" s="1158"/>
      <c r="BK89" s="1158"/>
      <c r="BL89" s="1158"/>
      <c r="BM89" s="1158"/>
      <c r="BN89" s="1158"/>
      <c r="BO89" s="1158"/>
      <c r="BP89" s="1158"/>
      <c r="BQ89" s="1158"/>
      <c r="BR89" s="1158"/>
      <c r="BS89" s="1158"/>
      <c r="BT89" s="1158"/>
      <c r="BU89" s="1158"/>
      <c r="BV89" s="1158"/>
      <c r="BW89" s="1158"/>
      <c r="BX89" s="1158"/>
      <c r="BY89" s="1158"/>
      <c r="BZ89" s="1158"/>
      <c r="CA89" s="1158"/>
      <c r="CB89" s="1158"/>
      <c r="CC89" s="1158"/>
      <c r="CD89" s="1158"/>
      <c r="CE89" s="1158"/>
      <c r="CF89" s="1158"/>
      <c r="CG89" s="1158"/>
      <c r="CH89" s="1158"/>
      <c r="CI89" s="1158"/>
      <c r="CJ89" s="1158"/>
      <c r="CK89" s="1158"/>
      <c r="CL89" s="1158"/>
      <c r="CM89" s="1158"/>
      <c r="CN89" s="1158"/>
      <c r="CO89" s="1158"/>
      <c r="CP89" s="1158"/>
      <c r="CQ89" s="1158"/>
      <c r="CR89" s="1158"/>
      <c r="CS89" s="1158"/>
      <c r="CT89" s="1158"/>
      <c r="CU89" s="1158"/>
      <c r="CV89" s="1158"/>
      <c r="CW89" s="1158"/>
      <c r="CX89" s="1158"/>
      <c r="CY89" s="1158"/>
      <c r="CZ89" s="1158"/>
      <c r="DA89" s="1158"/>
      <c r="DB89" s="1158"/>
      <c r="DC89" s="1158"/>
      <c r="DD89" s="1158"/>
      <c r="DE89" s="1158"/>
      <c r="DF89" s="1158"/>
      <c r="DG89" s="1158"/>
      <c r="DH89" s="1158"/>
      <c r="DI89" s="1158"/>
      <c r="DJ89" s="1158"/>
      <c r="DK89" s="1158"/>
      <c r="DL89" s="1158"/>
      <c r="DM89" s="1158"/>
      <c r="DN89" s="1158"/>
      <c r="DO89" s="1158"/>
      <c r="DP89" s="1158"/>
      <c r="DQ89" s="1158"/>
      <c r="DR89" s="1158"/>
      <c r="DS89" s="1158"/>
      <c r="DT89" s="1158"/>
      <c r="DU89" s="1158"/>
      <c r="DV89" s="1158"/>
      <c r="DW89" s="1158"/>
      <c r="DX89" s="1158"/>
      <c r="DY89" s="1158"/>
      <c r="DZ89" s="1158"/>
      <c r="EA89" s="1158"/>
      <c r="EB89" s="1158"/>
      <c r="EC89" s="1158"/>
      <c r="ED89" s="1158"/>
      <c r="EE89" s="1158"/>
      <c r="EF89" s="1158"/>
      <c r="EG89" s="1158"/>
      <c r="EH89" s="1158"/>
      <c r="EI89" s="1158"/>
      <c r="EJ89" s="1158"/>
      <c r="EK89" s="1158"/>
      <c r="EL89" s="1158"/>
      <c r="EM89" s="1158"/>
      <c r="EN89" s="1158"/>
      <c r="EO89" s="1158"/>
      <c r="EP89" s="1158"/>
      <c r="EQ89" s="1158"/>
      <c r="ER89" s="1158"/>
      <c r="ES89" s="1158"/>
      <c r="ET89" s="1158"/>
      <c r="EU89" s="1158"/>
      <c r="EV89" s="1158"/>
      <c r="EW89" s="1158"/>
      <c r="EX89" s="1158"/>
      <c r="EY89" s="1158"/>
      <c r="EZ89" s="1158"/>
      <c r="FA89" s="1158"/>
      <c r="FB89" s="1158"/>
      <c r="FC89" s="1158"/>
      <c r="FD89" s="1158"/>
      <c r="FE89" s="1158"/>
      <c r="FF89" s="1158"/>
      <c r="FG89" s="1158"/>
      <c r="FH89" s="1158"/>
      <c r="FI89" s="1158"/>
      <c r="FJ89" s="1158"/>
      <c r="FK89" s="1158"/>
      <c r="FL89" s="1158"/>
      <c r="FM89" s="1158"/>
      <c r="FN89" s="1158"/>
      <c r="FO89" s="1158"/>
      <c r="FP89" s="1158"/>
      <c r="FQ89" s="1158"/>
      <c r="FR89" s="1158"/>
      <c r="FS89" s="1158"/>
      <c r="FT89" s="1158"/>
      <c r="FU89" s="1158"/>
      <c r="FV89" s="1158"/>
      <c r="FW89" s="1158"/>
      <c r="FX89" s="1158"/>
      <c r="FY89" s="1158"/>
      <c r="FZ89" s="1158"/>
      <c r="GA89" s="1158"/>
      <c r="GB89" s="1158"/>
      <c r="GC89" s="1158"/>
      <c r="GD89" s="1158"/>
      <c r="GE89" s="1158"/>
      <c r="GF89" s="1158"/>
      <c r="GG89" s="1158"/>
      <c r="GH89" s="1158"/>
      <c r="GI89" s="1158"/>
      <c r="GJ89" s="1158"/>
      <c r="GK89" s="1158"/>
      <c r="GL89" s="1158"/>
      <c r="GM89" s="1158"/>
      <c r="GN89" s="1158"/>
      <c r="GO89" s="1158"/>
      <c r="GP89" s="1158"/>
      <c r="GQ89" s="1158"/>
      <c r="GR89" s="1158"/>
      <c r="GS89" s="1158"/>
      <c r="GT89" s="1158"/>
      <c r="GU89" s="1158"/>
      <c r="GV89" s="1158"/>
      <c r="GW89" s="1158"/>
      <c r="GX89" s="1158"/>
      <c r="GY89" s="1158"/>
      <c r="GZ89" s="1158"/>
      <c r="HA89" s="1158"/>
      <c r="HB89" s="1158"/>
      <c r="HC89" s="1158"/>
      <c r="HD89" s="1158"/>
      <c r="HE89" s="1158"/>
      <c r="HF89" s="1158"/>
      <c r="HG89" s="1158"/>
      <c r="HH89" s="1158"/>
      <c r="HI89" s="1158"/>
      <c r="HJ89" s="1158"/>
      <c r="HK89" s="1158"/>
      <c r="HL89" s="1158"/>
      <c r="HM89" s="1158"/>
      <c r="HN89" s="1158"/>
      <c r="HO89" s="1158"/>
      <c r="HP89" s="1158"/>
      <c r="HQ89" s="1158"/>
      <c r="HR89" s="1158"/>
      <c r="HS89" s="1158"/>
      <c r="HT89" s="1158"/>
      <c r="HU89" s="1158"/>
      <c r="HV89" s="1158"/>
      <c r="HW89" s="1158"/>
      <c r="HX89" s="1158"/>
      <c r="HY89" s="1158"/>
      <c r="HZ89" s="1158"/>
      <c r="IA89" s="1158"/>
      <c r="IB89" s="1158"/>
      <c r="IC89" s="1158"/>
      <c r="ID89" s="1158"/>
      <c r="IE89" s="1158"/>
      <c r="IF89" s="1158"/>
      <c r="IG89" s="1158"/>
      <c r="IH89" s="1158"/>
      <c r="II89" s="1158"/>
      <c r="IJ89" s="1158"/>
      <c r="IK89" s="1158"/>
      <c r="IL89" s="1158"/>
      <c r="IM89" s="1158"/>
      <c r="IN89" s="1158"/>
      <c r="IO89" s="1158"/>
      <c r="IP89" s="1158"/>
      <c r="IQ89" s="1158"/>
      <c r="IR89" s="1158"/>
      <c r="IS89" s="1158"/>
      <c r="IT89" s="1158"/>
      <c r="IU89" s="1158"/>
      <c r="IV89" s="1158"/>
      <c r="IW89" s="1158"/>
      <c r="IX89" s="1158"/>
      <c r="IY89" s="1158"/>
      <c r="IZ89" s="1158"/>
      <c r="JA89" s="1158"/>
      <c r="JB89" s="1158"/>
      <c r="JC89" s="1158"/>
      <c r="JD89" s="1158"/>
      <c r="JE89" s="1158"/>
      <c r="JF89" s="1158"/>
      <c r="JG89" s="1158"/>
      <c r="JH89" s="1158"/>
      <c r="JI89" s="1158"/>
      <c r="JJ89" s="1158"/>
      <c r="JK89" s="1158"/>
      <c r="JL89" s="1158"/>
      <c r="JM89" s="1158"/>
      <c r="JN89" s="1158"/>
      <c r="JO89" s="1158"/>
      <c r="JP89" s="1158"/>
      <c r="JQ89" s="1158"/>
      <c r="JR89" s="1158"/>
      <c r="JS89" s="1158"/>
      <c r="JT89" s="1158"/>
      <c r="JU89" s="1158"/>
      <c r="JV89" s="1158"/>
      <c r="JW89" s="1158"/>
      <c r="JX89" s="1158"/>
      <c r="JY89" s="1158"/>
      <c r="JZ89" s="1158"/>
      <c r="KA89" s="1158"/>
      <c r="KB89" s="1158"/>
      <c r="KC89" s="1158"/>
      <c r="KD89" s="1158"/>
      <c r="KE89" s="1158"/>
      <c r="KF89" s="1158"/>
      <c r="KG89" s="1158"/>
      <c r="KH89" s="1158"/>
      <c r="KI89" s="1158"/>
      <c r="KJ89" s="1158"/>
      <c r="KK89" s="1158"/>
      <c r="KL89" s="1158"/>
      <c r="KM89" s="1158"/>
      <c r="KN89" s="1158"/>
      <c r="KO89" s="1158"/>
      <c r="KP89" s="1158"/>
      <c r="KQ89" s="1158"/>
      <c r="KR89" s="1158"/>
      <c r="KS89" s="1158"/>
      <c r="KT89" s="1158"/>
      <c r="KU89" s="1158"/>
      <c r="KV89" s="1158"/>
      <c r="KW89" s="1158"/>
      <c r="KX89" s="1158"/>
      <c r="KY89" s="1158"/>
      <c r="KZ89" s="1158"/>
      <c r="LA89" s="1158"/>
      <c r="LB89" s="1158"/>
      <c r="LC89" s="1158"/>
      <c r="LD89" s="1158"/>
      <c r="LE89" s="1158"/>
      <c r="LF89" s="1158"/>
      <c r="LG89" s="1158"/>
      <c r="LH89" s="1158"/>
      <c r="LI89" s="1158"/>
      <c r="LJ89" s="1158"/>
      <c r="LK89" s="1158"/>
      <c r="LL89" s="1158"/>
      <c r="LM89" s="1158"/>
      <c r="LN89" s="1158"/>
      <c r="LO89" s="1158"/>
      <c r="LP89" s="1158"/>
      <c r="LQ89" s="1158"/>
      <c r="LR89" s="1158"/>
      <c r="LS89" s="1158"/>
      <c r="LT89" s="1158"/>
      <c r="LU89" s="1158"/>
      <c r="LV89" s="1158"/>
      <c r="LW89" s="1158"/>
      <c r="LX89" s="1158"/>
      <c r="LY89" s="1158"/>
      <c r="LZ89" s="1158"/>
      <c r="MA89" s="1158"/>
      <c r="MB89" s="1158"/>
      <c r="MC89" s="1158"/>
      <c r="MD89" s="1158"/>
      <c r="ME89" s="1158"/>
      <c r="MF89" s="1158"/>
      <c r="MG89" s="1158"/>
      <c r="MH89" s="1158"/>
      <c r="MI89" s="1158"/>
      <c r="MJ89" s="1158"/>
      <c r="MK89" s="1158"/>
      <c r="ML89" s="1158"/>
      <c r="MM89" s="1158"/>
      <c r="MN89" s="1158"/>
      <c r="MO89" s="1158"/>
      <c r="MP89" s="1158"/>
      <c r="MQ89" s="1158"/>
      <c r="MR89" s="1158"/>
      <c r="MS89" s="1158"/>
      <c r="MT89" s="1158"/>
      <c r="MU89" s="1158"/>
      <c r="MV89" s="1158"/>
      <c r="MW89" s="1158"/>
      <c r="MX89" s="1158"/>
      <c r="MY89" s="1158"/>
      <c r="MZ89" s="1158"/>
      <c r="NA89" s="1158"/>
      <c r="NB89" s="1158"/>
      <c r="NC89" s="1158"/>
      <c r="ND89" s="1158"/>
      <c r="NE89" s="1158"/>
      <c r="NF89" s="1158"/>
      <c r="NG89" s="1158"/>
      <c r="NH89" s="1158"/>
      <c r="NI89" s="1158"/>
      <c r="NJ89" s="1158"/>
      <c r="NK89" s="1158"/>
      <c r="NL89" s="1158"/>
      <c r="NM89" s="1158"/>
      <c r="NN89" s="1158"/>
      <c r="NO89" s="1158"/>
      <c r="NP89" s="1158"/>
      <c r="NQ89" s="1158"/>
      <c r="NR89" s="1158"/>
      <c r="NS89" s="1158"/>
      <c r="NT89" s="1158"/>
      <c r="NU89" s="1158"/>
      <c r="NV89" s="1158"/>
      <c r="NW89" s="1158"/>
      <c r="NX89" s="1158"/>
      <c r="NY89" s="1158"/>
      <c r="NZ89" s="1158"/>
      <c r="OA89" s="1158"/>
      <c r="OB89" s="1158"/>
      <c r="OC89" s="1158"/>
      <c r="OD89" s="1158"/>
      <c r="OE89" s="1158"/>
      <c r="OF89" s="1158"/>
      <c r="OG89" s="1158"/>
      <c r="OH89" s="1158"/>
      <c r="OI89" s="1158"/>
      <c r="OJ89" s="1158"/>
      <c r="OK89" s="1158"/>
      <c r="OL89" s="1158"/>
      <c r="OM89" s="1158"/>
      <c r="ON89" s="1158"/>
      <c r="OO89" s="1158"/>
      <c r="OP89" s="1158"/>
      <c r="OQ89" s="1158"/>
      <c r="OR89" s="1158"/>
      <c r="OS89" s="1158"/>
      <c r="OT89" s="1158"/>
      <c r="OU89" s="1158"/>
      <c r="OV89" s="1158"/>
      <c r="OW89" s="1158"/>
      <c r="OX89" s="1158"/>
      <c r="OY89" s="1158"/>
      <c r="OZ89" s="1158"/>
      <c r="PA89" s="1158"/>
      <c r="PB89" s="1158"/>
      <c r="PC89" s="1158"/>
      <c r="PD89" s="1158"/>
      <c r="PE89" s="1158"/>
      <c r="PF89" s="1158"/>
      <c r="PG89" s="1158"/>
      <c r="PH89" s="1158"/>
      <c r="PI89" s="1158"/>
      <c r="PJ89" s="1158"/>
      <c r="PK89" s="1158"/>
    </row>
    <row r="90" spans="1:427" s="1150" customFormat="1" ht="15" customHeight="1" x14ac:dyDescent="0.35">
      <c r="A90" s="1182" t="s">
        <v>3250</v>
      </c>
      <c r="B90" s="1182">
        <f t="shared" ca="1" si="6"/>
        <v>2948</v>
      </c>
      <c r="C90" s="1182" t="s">
        <v>3380</v>
      </c>
      <c r="D90" s="1182" t="s">
        <v>3381</v>
      </c>
      <c r="E90" s="1151">
        <v>2016</v>
      </c>
      <c r="F90" s="1183">
        <f t="shared" ca="1" si="7"/>
        <v>126</v>
      </c>
      <c r="G90" s="1149">
        <f t="shared" ca="1" si="8"/>
        <v>7253</v>
      </c>
      <c r="H90" s="1148">
        <v>61.5</v>
      </c>
      <c r="I90" s="1152">
        <f>Einstellungen!$E$11</f>
        <v>365</v>
      </c>
      <c r="J90" s="1152" t="s">
        <v>11</v>
      </c>
      <c r="K90" s="1152" t="s">
        <v>578</v>
      </c>
      <c r="L90" s="1152" t="s">
        <v>578</v>
      </c>
      <c r="M90" s="1152" t="s">
        <v>578</v>
      </c>
      <c r="N90" s="1152" t="s">
        <v>578</v>
      </c>
      <c r="O90" s="1152" t="s">
        <v>578</v>
      </c>
      <c r="P90" s="1152" t="s">
        <v>578</v>
      </c>
      <c r="Q90" s="1152" t="s">
        <v>578</v>
      </c>
      <c r="R90" s="1152" t="s">
        <v>578</v>
      </c>
      <c r="S90" s="1152" t="s">
        <v>578</v>
      </c>
      <c r="T90" s="1152" t="s">
        <v>578</v>
      </c>
      <c r="U90" s="1152" t="s">
        <v>578</v>
      </c>
      <c r="V90" s="1152" t="s">
        <v>700</v>
      </c>
      <c r="W90" s="1152" t="str">
        <f t="shared" si="9"/>
        <v>Heim 89  - Musterort</v>
      </c>
      <c r="X90" s="1148">
        <v>61.5</v>
      </c>
      <c r="AM90" s="1158"/>
      <c r="AN90" s="1158"/>
      <c r="AO90" s="1158"/>
      <c r="AP90" s="1158"/>
      <c r="AQ90" s="1158"/>
      <c r="AR90" s="1158"/>
      <c r="AS90" s="1158"/>
      <c r="AT90" s="1158"/>
      <c r="AU90" s="1158"/>
      <c r="AV90" s="1158"/>
      <c r="AW90" s="1158"/>
      <c r="AX90" s="1155">
        <v>80</v>
      </c>
      <c r="AY90" s="1158"/>
      <c r="AZ90" s="1156">
        <f t="shared" ca="1" si="10"/>
        <v>-46</v>
      </c>
      <c r="BA90" s="1158"/>
      <c r="BB90" s="1158"/>
      <c r="BC90" s="1158"/>
      <c r="BD90" s="1158"/>
      <c r="BE90" s="1158"/>
      <c r="BF90" s="1158"/>
      <c r="BG90" s="1158"/>
      <c r="BH90" s="1158"/>
      <c r="BI90" s="1158"/>
      <c r="BJ90" s="1158"/>
      <c r="BK90" s="1158"/>
      <c r="BL90" s="1158"/>
      <c r="BM90" s="1158"/>
      <c r="BN90" s="1158"/>
      <c r="BO90" s="1158"/>
      <c r="BP90" s="1158"/>
      <c r="BQ90" s="1158"/>
      <c r="BR90" s="1158"/>
      <c r="BS90" s="1158"/>
      <c r="BT90" s="1158"/>
      <c r="BU90" s="1158"/>
      <c r="BV90" s="1158"/>
      <c r="BW90" s="1158"/>
      <c r="BX90" s="1158"/>
      <c r="BY90" s="1158"/>
      <c r="BZ90" s="1158"/>
      <c r="CA90" s="1158"/>
      <c r="CB90" s="1158"/>
      <c r="CC90" s="1158"/>
      <c r="CD90" s="1158"/>
      <c r="CE90" s="1158"/>
      <c r="CF90" s="1158"/>
      <c r="CG90" s="1158"/>
      <c r="CH90" s="1158"/>
      <c r="CI90" s="1158"/>
      <c r="CJ90" s="1158"/>
      <c r="CK90" s="1158"/>
      <c r="CL90" s="1158"/>
      <c r="CM90" s="1158"/>
      <c r="CN90" s="1158"/>
      <c r="CO90" s="1158"/>
      <c r="CP90" s="1158"/>
      <c r="CQ90" s="1158"/>
      <c r="CR90" s="1158"/>
      <c r="CS90" s="1158"/>
      <c r="CT90" s="1158"/>
      <c r="CU90" s="1158"/>
      <c r="CV90" s="1158"/>
      <c r="CW90" s="1158"/>
      <c r="CX90" s="1158"/>
      <c r="CY90" s="1158"/>
      <c r="CZ90" s="1158"/>
      <c r="DA90" s="1158"/>
      <c r="DB90" s="1158"/>
      <c r="DC90" s="1158"/>
      <c r="DD90" s="1158"/>
      <c r="DE90" s="1158"/>
      <c r="DF90" s="1158"/>
      <c r="DG90" s="1158"/>
      <c r="DH90" s="1158"/>
      <c r="DI90" s="1158"/>
      <c r="DJ90" s="1158"/>
      <c r="DK90" s="1158"/>
      <c r="DL90" s="1158"/>
      <c r="DM90" s="1158"/>
      <c r="DN90" s="1158"/>
      <c r="DO90" s="1158"/>
      <c r="DP90" s="1158"/>
      <c r="DQ90" s="1158"/>
      <c r="DR90" s="1158"/>
      <c r="DS90" s="1158"/>
      <c r="DT90" s="1158"/>
      <c r="DU90" s="1158"/>
      <c r="DV90" s="1158"/>
      <c r="DW90" s="1158"/>
      <c r="DX90" s="1158"/>
      <c r="DY90" s="1158"/>
      <c r="DZ90" s="1158"/>
      <c r="EA90" s="1158"/>
      <c r="EB90" s="1158"/>
      <c r="EC90" s="1158"/>
      <c r="ED90" s="1158"/>
      <c r="EE90" s="1158"/>
      <c r="EF90" s="1158"/>
      <c r="EG90" s="1158"/>
      <c r="EH90" s="1158"/>
      <c r="EI90" s="1158"/>
      <c r="EJ90" s="1158"/>
      <c r="EK90" s="1158"/>
      <c r="EL90" s="1158"/>
      <c r="EM90" s="1158"/>
      <c r="EN90" s="1158"/>
      <c r="EO90" s="1158"/>
      <c r="EP90" s="1158"/>
      <c r="EQ90" s="1158"/>
      <c r="ER90" s="1158"/>
      <c r="ES90" s="1158"/>
      <c r="ET90" s="1158"/>
      <c r="EU90" s="1158"/>
      <c r="EV90" s="1158"/>
      <c r="EW90" s="1158"/>
      <c r="EX90" s="1158"/>
      <c r="EY90" s="1158"/>
      <c r="EZ90" s="1158"/>
      <c r="FA90" s="1158"/>
      <c r="FB90" s="1158"/>
      <c r="FC90" s="1158"/>
      <c r="FD90" s="1158"/>
      <c r="FE90" s="1158"/>
      <c r="FF90" s="1158"/>
      <c r="FG90" s="1158"/>
      <c r="FH90" s="1158"/>
      <c r="FI90" s="1158"/>
      <c r="FJ90" s="1158"/>
      <c r="FK90" s="1158"/>
      <c r="FL90" s="1158"/>
      <c r="FM90" s="1158"/>
      <c r="FN90" s="1158"/>
      <c r="FO90" s="1158"/>
      <c r="FP90" s="1158"/>
      <c r="FQ90" s="1158"/>
      <c r="FR90" s="1158"/>
      <c r="FS90" s="1158"/>
      <c r="FT90" s="1158"/>
      <c r="FU90" s="1158"/>
      <c r="FV90" s="1158"/>
      <c r="FW90" s="1158"/>
      <c r="FX90" s="1158"/>
      <c r="FY90" s="1158"/>
      <c r="FZ90" s="1158"/>
      <c r="GA90" s="1158"/>
      <c r="GB90" s="1158"/>
      <c r="GC90" s="1158"/>
      <c r="GD90" s="1158"/>
      <c r="GE90" s="1158"/>
      <c r="GF90" s="1158"/>
      <c r="GG90" s="1158"/>
      <c r="GH90" s="1158"/>
      <c r="GI90" s="1158"/>
      <c r="GJ90" s="1158"/>
      <c r="GK90" s="1158"/>
      <c r="GL90" s="1158"/>
      <c r="GM90" s="1158"/>
      <c r="GN90" s="1158"/>
      <c r="GO90" s="1158"/>
      <c r="GP90" s="1158"/>
      <c r="GQ90" s="1158"/>
      <c r="GR90" s="1158"/>
      <c r="GS90" s="1158"/>
      <c r="GT90" s="1158"/>
      <c r="GU90" s="1158"/>
      <c r="GV90" s="1158"/>
      <c r="GW90" s="1158"/>
      <c r="GX90" s="1158"/>
      <c r="GY90" s="1158"/>
      <c r="GZ90" s="1158"/>
      <c r="HA90" s="1158"/>
      <c r="HB90" s="1158"/>
      <c r="HC90" s="1158"/>
      <c r="HD90" s="1158"/>
      <c r="HE90" s="1158"/>
      <c r="HF90" s="1158"/>
      <c r="HG90" s="1158"/>
      <c r="HH90" s="1158"/>
      <c r="HI90" s="1158"/>
      <c r="HJ90" s="1158"/>
      <c r="HK90" s="1158"/>
      <c r="HL90" s="1158"/>
      <c r="HM90" s="1158"/>
      <c r="HN90" s="1158"/>
      <c r="HO90" s="1158"/>
      <c r="HP90" s="1158"/>
      <c r="HQ90" s="1158"/>
      <c r="HR90" s="1158"/>
      <c r="HS90" s="1158"/>
      <c r="HT90" s="1158"/>
      <c r="HU90" s="1158"/>
      <c r="HV90" s="1158"/>
      <c r="HW90" s="1158"/>
      <c r="HX90" s="1158"/>
      <c r="HY90" s="1158"/>
      <c r="HZ90" s="1158"/>
      <c r="IA90" s="1158"/>
      <c r="IB90" s="1158"/>
      <c r="IC90" s="1158"/>
      <c r="ID90" s="1158"/>
      <c r="IE90" s="1158"/>
      <c r="IF90" s="1158"/>
      <c r="IG90" s="1158"/>
      <c r="IH90" s="1158"/>
      <c r="II90" s="1158"/>
      <c r="IJ90" s="1158"/>
      <c r="IK90" s="1158"/>
      <c r="IL90" s="1158"/>
      <c r="IM90" s="1158"/>
      <c r="IN90" s="1158"/>
      <c r="IO90" s="1158"/>
      <c r="IP90" s="1158"/>
      <c r="IQ90" s="1158"/>
      <c r="IR90" s="1158"/>
      <c r="IS90" s="1158"/>
      <c r="IT90" s="1158"/>
      <c r="IU90" s="1158"/>
      <c r="IV90" s="1158"/>
      <c r="IW90" s="1158"/>
      <c r="IX90" s="1158"/>
      <c r="IY90" s="1158"/>
      <c r="IZ90" s="1158"/>
      <c r="JA90" s="1158"/>
      <c r="JB90" s="1158"/>
      <c r="JC90" s="1158"/>
      <c r="JD90" s="1158"/>
      <c r="JE90" s="1158"/>
      <c r="JF90" s="1158"/>
      <c r="JG90" s="1158"/>
      <c r="JH90" s="1158"/>
      <c r="JI90" s="1158"/>
      <c r="JJ90" s="1158"/>
      <c r="JK90" s="1158"/>
      <c r="JL90" s="1158"/>
      <c r="JM90" s="1158"/>
      <c r="JN90" s="1158"/>
      <c r="JO90" s="1158"/>
      <c r="JP90" s="1158"/>
      <c r="JQ90" s="1158"/>
      <c r="JR90" s="1158"/>
      <c r="JS90" s="1158"/>
      <c r="JT90" s="1158"/>
      <c r="JU90" s="1158"/>
      <c r="JV90" s="1158"/>
      <c r="JW90" s="1158"/>
      <c r="JX90" s="1158"/>
      <c r="JY90" s="1158"/>
      <c r="JZ90" s="1158"/>
      <c r="KA90" s="1158"/>
      <c r="KB90" s="1158"/>
      <c r="KC90" s="1158"/>
      <c r="KD90" s="1158"/>
      <c r="KE90" s="1158"/>
      <c r="KF90" s="1158"/>
      <c r="KG90" s="1158"/>
      <c r="KH90" s="1158"/>
      <c r="KI90" s="1158"/>
      <c r="KJ90" s="1158"/>
      <c r="KK90" s="1158"/>
      <c r="KL90" s="1158"/>
      <c r="KM90" s="1158"/>
      <c r="KN90" s="1158"/>
      <c r="KO90" s="1158"/>
      <c r="KP90" s="1158"/>
      <c r="KQ90" s="1158"/>
      <c r="KR90" s="1158"/>
      <c r="KS90" s="1158"/>
      <c r="KT90" s="1158"/>
      <c r="KU90" s="1158"/>
      <c r="KV90" s="1158"/>
      <c r="KW90" s="1158"/>
      <c r="KX90" s="1158"/>
      <c r="KY90" s="1158"/>
      <c r="KZ90" s="1158"/>
      <c r="LA90" s="1158"/>
      <c r="LB90" s="1158"/>
      <c r="LC90" s="1158"/>
      <c r="LD90" s="1158"/>
      <c r="LE90" s="1158"/>
      <c r="LF90" s="1158"/>
      <c r="LG90" s="1158"/>
      <c r="LH90" s="1158"/>
      <c r="LI90" s="1158"/>
      <c r="LJ90" s="1158"/>
      <c r="LK90" s="1158"/>
      <c r="LL90" s="1158"/>
      <c r="LM90" s="1158"/>
      <c r="LN90" s="1158"/>
      <c r="LO90" s="1158"/>
      <c r="LP90" s="1158"/>
      <c r="LQ90" s="1158"/>
      <c r="LR90" s="1158"/>
      <c r="LS90" s="1158"/>
      <c r="LT90" s="1158"/>
      <c r="LU90" s="1158"/>
      <c r="LV90" s="1158"/>
      <c r="LW90" s="1158"/>
      <c r="LX90" s="1158"/>
      <c r="LY90" s="1158"/>
      <c r="LZ90" s="1158"/>
      <c r="MA90" s="1158"/>
      <c r="MB90" s="1158"/>
      <c r="MC90" s="1158"/>
      <c r="MD90" s="1158"/>
      <c r="ME90" s="1158"/>
      <c r="MF90" s="1158"/>
      <c r="MG90" s="1158"/>
      <c r="MH90" s="1158"/>
      <c r="MI90" s="1158"/>
      <c r="MJ90" s="1158"/>
      <c r="MK90" s="1158"/>
      <c r="ML90" s="1158"/>
      <c r="MM90" s="1158"/>
      <c r="MN90" s="1158"/>
      <c r="MO90" s="1158"/>
      <c r="MP90" s="1158"/>
      <c r="MQ90" s="1158"/>
      <c r="MR90" s="1158"/>
      <c r="MS90" s="1158"/>
      <c r="MT90" s="1158"/>
      <c r="MU90" s="1158"/>
      <c r="MV90" s="1158"/>
      <c r="MW90" s="1158"/>
      <c r="MX90" s="1158"/>
      <c r="MY90" s="1158"/>
      <c r="MZ90" s="1158"/>
      <c r="NA90" s="1158"/>
      <c r="NB90" s="1158"/>
      <c r="NC90" s="1158"/>
      <c r="ND90" s="1158"/>
      <c r="NE90" s="1158"/>
      <c r="NF90" s="1158"/>
      <c r="NG90" s="1158"/>
      <c r="NH90" s="1158"/>
      <c r="NI90" s="1158"/>
      <c r="NJ90" s="1158"/>
      <c r="NK90" s="1158"/>
      <c r="NL90" s="1158"/>
      <c r="NM90" s="1158"/>
      <c r="NN90" s="1158"/>
      <c r="NO90" s="1158"/>
      <c r="NP90" s="1158"/>
      <c r="NQ90" s="1158"/>
      <c r="NR90" s="1158"/>
      <c r="NS90" s="1158"/>
      <c r="NT90" s="1158"/>
      <c r="NU90" s="1158"/>
      <c r="NV90" s="1158"/>
      <c r="NW90" s="1158"/>
      <c r="NX90" s="1158"/>
      <c r="NY90" s="1158"/>
      <c r="NZ90" s="1158"/>
      <c r="OA90" s="1158"/>
      <c r="OB90" s="1158"/>
      <c r="OC90" s="1158"/>
      <c r="OD90" s="1158"/>
      <c r="OE90" s="1158"/>
      <c r="OF90" s="1158"/>
      <c r="OG90" s="1158"/>
      <c r="OH90" s="1158"/>
      <c r="OI90" s="1158"/>
      <c r="OJ90" s="1158"/>
      <c r="OK90" s="1158"/>
      <c r="OL90" s="1158"/>
      <c r="OM90" s="1158"/>
      <c r="ON90" s="1158"/>
      <c r="OO90" s="1158"/>
      <c r="OP90" s="1158"/>
      <c r="OQ90" s="1158"/>
      <c r="OR90" s="1158"/>
      <c r="OS90" s="1158"/>
      <c r="OT90" s="1158"/>
      <c r="OU90" s="1158"/>
      <c r="OV90" s="1158"/>
      <c r="OW90" s="1158"/>
      <c r="OX90" s="1158"/>
      <c r="OY90" s="1158"/>
      <c r="OZ90" s="1158"/>
      <c r="PA90" s="1158"/>
      <c r="PB90" s="1158"/>
      <c r="PC90" s="1158"/>
      <c r="PD90" s="1158"/>
      <c r="PE90" s="1158"/>
      <c r="PF90" s="1158"/>
      <c r="PG90" s="1158"/>
      <c r="PH90" s="1158"/>
      <c r="PI90" s="1158"/>
      <c r="PJ90" s="1158"/>
      <c r="PK90" s="1158"/>
    </row>
    <row r="91" spans="1:427" s="1150" customFormat="1" ht="15" customHeight="1" x14ac:dyDescent="0.35">
      <c r="A91" s="1182" t="s">
        <v>3251</v>
      </c>
      <c r="B91" s="1182">
        <f t="shared" ca="1" si="6"/>
        <v>4047</v>
      </c>
      <c r="C91" s="1182" t="s">
        <v>3380</v>
      </c>
      <c r="D91" s="1182" t="s">
        <v>3381</v>
      </c>
      <c r="E91" s="1151">
        <v>2016</v>
      </c>
      <c r="F91" s="1183">
        <f t="shared" ca="1" si="7"/>
        <v>138</v>
      </c>
      <c r="G91" s="1149">
        <f t="shared" ca="1" si="8"/>
        <v>5044</v>
      </c>
      <c r="H91" s="1147">
        <v>60.5</v>
      </c>
      <c r="I91" s="1152">
        <f>Einstellungen!$E$11</f>
        <v>365</v>
      </c>
      <c r="J91" s="1152" t="s">
        <v>11</v>
      </c>
      <c r="K91" s="1152" t="s">
        <v>578</v>
      </c>
      <c r="L91" s="1152" t="s">
        <v>578</v>
      </c>
      <c r="M91" s="1152" t="s">
        <v>578</v>
      </c>
      <c r="N91" s="1152" t="s">
        <v>578</v>
      </c>
      <c r="O91" s="1152" t="s">
        <v>578</v>
      </c>
      <c r="P91" s="1152" t="s">
        <v>578</v>
      </c>
      <c r="Q91" s="1152" t="s">
        <v>578</v>
      </c>
      <c r="R91" s="1152" t="s">
        <v>578</v>
      </c>
      <c r="S91" s="1152" t="s">
        <v>578</v>
      </c>
      <c r="T91" s="1152" t="s">
        <v>578</v>
      </c>
      <c r="U91" s="1152" t="s">
        <v>578</v>
      </c>
      <c r="V91" s="1152" t="s">
        <v>700</v>
      </c>
      <c r="W91" s="1152" t="str">
        <f t="shared" si="9"/>
        <v>Heim 90  - Musterort</v>
      </c>
      <c r="X91" s="1147">
        <v>60.5</v>
      </c>
      <c r="AM91" s="1158"/>
      <c r="AN91" s="1158"/>
      <c r="AO91" s="1158"/>
      <c r="AP91" s="1158"/>
      <c r="AQ91" s="1158"/>
      <c r="AR91" s="1158"/>
      <c r="AS91" s="1158"/>
      <c r="AT91" s="1158"/>
      <c r="AU91" s="1158"/>
      <c r="AV91" s="1158"/>
      <c r="AW91" s="1158"/>
      <c r="AX91" s="1155">
        <v>14</v>
      </c>
      <c r="AY91" s="1158"/>
      <c r="AZ91" s="1156">
        <f t="shared" ca="1" si="10"/>
        <v>-124</v>
      </c>
      <c r="BA91" s="1158"/>
      <c r="BB91" s="1158"/>
      <c r="BC91" s="1158"/>
      <c r="BD91" s="1158"/>
      <c r="BE91" s="1158"/>
      <c r="BF91" s="1158"/>
      <c r="BG91" s="1158"/>
      <c r="BH91" s="1158"/>
      <c r="BI91" s="1158"/>
      <c r="BJ91" s="1158"/>
      <c r="BK91" s="1158"/>
      <c r="BL91" s="1158"/>
      <c r="BM91" s="1158"/>
      <c r="BN91" s="1158"/>
      <c r="BO91" s="1158"/>
      <c r="BP91" s="1158"/>
      <c r="BQ91" s="1158"/>
      <c r="BR91" s="1158"/>
      <c r="BS91" s="1158"/>
      <c r="BT91" s="1158"/>
      <c r="BU91" s="1158"/>
      <c r="BV91" s="1158"/>
      <c r="BW91" s="1158"/>
      <c r="BX91" s="1158"/>
      <c r="BY91" s="1158"/>
      <c r="BZ91" s="1158"/>
      <c r="CA91" s="1158"/>
      <c r="CB91" s="1158"/>
      <c r="CC91" s="1158"/>
      <c r="CD91" s="1158"/>
      <c r="CE91" s="1158"/>
      <c r="CF91" s="1158"/>
      <c r="CG91" s="1158"/>
      <c r="CH91" s="1158"/>
      <c r="CI91" s="1158"/>
      <c r="CJ91" s="1158"/>
      <c r="CK91" s="1158"/>
      <c r="CL91" s="1158"/>
      <c r="CM91" s="1158"/>
      <c r="CN91" s="1158"/>
      <c r="CO91" s="1158"/>
      <c r="CP91" s="1158"/>
      <c r="CQ91" s="1158"/>
      <c r="CR91" s="1158"/>
      <c r="CS91" s="1158"/>
      <c r="CT91" s="1158"/>
      <c r="CU91" s="1158"/>
      <c r="CV91" s="1158"/>
      <c r="CW91" s="1158"/>
      <c r="CX91" s="1158"/>
      <c r="CY91" s="1158"/>
      <c r="CZ91" s="1158"/>
      <c r="DA91" s="1158"/>
      <c r="DB91" s="1158"/>
      <c r="DC91" s="1158"/>
      <c r="DD91" s="1158"/>
      <c r="DE91" s="1158"/>
      <c r="DF91" s="1158"/>
      <c r="DG91" s="1158"/>
      <c r="DH91" s="1158"/>
      <c r="DI91" s="1158"/>
      <c r="DJ91" s="1158"/>
      <c r="DK91" s="1158"/>
      <c r="DL91" s="1158"/>
      <c r="DM91" s="1158"/>
      <c r="DN91" s="1158"/>
      <c r="DO91" s="1158"/>
      <c r="DP91" s="1158"/>
      <c r="DQ91" s="1158"/>
      <c r="DR91" s="1158"/>
      <c r="DS91" s="1158"/>
      <c r="DT91" s="1158"/>
      <c r="DU91" s="1158"/>
      <c r="DV91" s="1158"/>
      <c r="DW91" s="1158"/>
      <c r="DX91" s="1158"/>
      <c r="DY91" s="1158"/>
      <c r="DZ91" s="1158"/>
      <c r="EA91" s="1158"/>
      <c r="EB91" s="1158"/>
      <c r="EC91" s="1158"/>
      <c r="ED91" s="1158"/>
      <c r="EE91" s="1158"/>
      <c r="EF91" s="1158"/>
      <c r="EG91" s="1158"/>
      <c r="EH91" s="1158"/>
      <c r="EI91" s="1158"/>
      <c r="EJ91" s="1158"/>
      <c r="EK91" s="1158"/>
      <c r="EL91" s="1158"/>
      <c r="EM91" s="1158"/>
      <c r="EN91" s="1158"/>
      <c r="EO91" s="1158"/>
      <c r="EP91" s="1158"/>
      <c r="EQ91" s="1158"/>
      <c r="ER91" s="1158"/>
      <c r="ES91" s="1158"/>
      <c r="ET91" s="1158"/>
      <c r="EU91" s="1158"/>
      <c r="EV91" s="1158"/>
      <c r="EW91" s="1158"/>
      <c r="EX91" s="1158"/>
      <c r="EY91" s="1158"/>
      <c r="EZ91" s="1158"/>
      <c r="FA91" s="1158"/>
      <c r="FB91" s="1158"/>
      <c r="FC91" s="1158"/>
      <c r="FD91" s="1158"/>
      <c r="FE91" s="1158"/>
      <c r="FF91" s="1158"/>
      <c r="FG91" s="1158"/>
      <c r="FH91" s="1158"/>
      <c r="FI91" s="1158"/>
      <c r="FJ91" s="1158"/>
      <c r="FK91" s="1158"/>
      <c r="FL91" s="1158"/>
      <c r="FM91" s="1158"/>
      <c r="FN91" s="1158"/>
      <c r="FO91" s="1158"/>
      <c r="FP91" s="1158"/>
      <c r="FQ91" s="1158"/>
      <c r="FR91" s="1158"/>
      <c r="FS91" s="1158"/>
      <c r="FT91" s="1158"/>
      <c r="FU91" s="1158"/>
      <c r="FV91" s="1158"/>
      <c r="FW91" s="1158"/>
      <c r="FX91" s="1158"/>
      <c r="FY91" s="1158"/>
      <c r="FZ91" s="1158"/>
      <c r="GA91" s="1158"/>
      <c r="GB91" s="1158"/>
      <c r="GC91" s="1158"/>
      <c r="GD91" s="1158"/>
      <c r="GE91" s="1158"/>
      <c r="GF91" s="1158"/>
      <c r="GG91" s="1158"/>
      <c r="GH91" s="1158"/>
      <c r="GI91" s="1158"/>
      <c r="GJ91" s="1158"/>
      <c r="GK91" s="1158"/>
      <c r="GL91" s="1158"/>
      <c r="GM91" s="1158"/>
      <c r="GN91" s="1158"/>
      <c r="GO91" s="1158"/>
      <c r="GP91" s="1158"/>
      <c r="GQ91" s="1158"/>
      <c r="GR91" s="1158"/>
      <c r="GS91" s="1158"/>
      <c r="GT91" s="1158"/>
      <c r="GU91" s="1158"/>
      <c r="GV91" s="1158"/>
      <c r="GW91" s="1158"/>
      <c r="GX91" s="1158"/>
      <c r="GY91" s="1158"/>
      <c r="GZ91" s="1158"/>
      <c r="HA91" s="1158"/>
      <c r="HB91" s="1158"/>
      <c r="HC91" s="1158"/>
      <c r="HD91" s="1158"/>
      <c r="HE91" s="1158"/>
      <c r="HF91" s="1158"/>
      <c r="HG91" s="1158"/>
      <c r="HH91" s="1158"/>
      <c r="HI91" s="1158"/>
      <c r="HJ91" s="1158"/>
      <c r="HK91" s="1158"/>
      <c r="HL91" s="1158"/>
      <c r="HM91" s="1158"/>
      <c r="HN91" s="1158"/>
      <c r="HO91" s="1158"/>
      <c r="HP91" s="1158"/>
      <c r="HQ91" s="1158"/>
      <c r="HR91" s="1158"/>
      <c r="HS91" s="1158"/>
      <c r="HT91" s="1158"/>
      <c r="HU91" s="1158"/>
      <c r="HV91" s="1158"/>
      <c r="HW91" s="1158"/>
      <c r="HX91" s="1158"/>
      <c r="HY91" s="1158"/>
      <c r="HZ91" s="1158"/>
      <c r="IA91" s="1158"/>
      <c r="IB91" s="1158"/>
      <c r="IC91" s="1158"/>
      <c r="ID91" s="1158"/>
      <c r="IE91" s="1158"/>
      <c r="IF91" s="1158"/>
      <c r="IG91" s="1158"/>
      <c r="IH91" s="1158"/>
      <c r="II91" s="1158"/>
      <c r="IJ91" s="1158"/>
      <c r="IK91" s="1158"/>
      <c r="IL91" s="1158"/>
      <c r="IM91" s="1158"/>
      <c r="IN91" s="1158"/>
      <c r="IO91" s="1158"/>
      <c r="IP91" s="1158"/>
      <c r="IQ91" s="1158"/>
      <c r="IR91" s="1158"/>
      <c r="IS91" s="1158"/>
      <c r="IT91" s="1158"/>
      <c r="IU91" s="1158"/>
      <c r="IV91" s="1158"/>
      <c r="IW91" s="1158"/>
      <c r="IX91" s="1158"/>
      <c r="IY91" s="1158"/>
      <c r="IZ91" s="1158"/>
      <c r="JA91" s="1158"/>
      <c r="JB91" s="1158"/>
      <c r="JC91" s="1158"/>
      <c r="JD91" s="1158"/>
      <c r="JE91" s="1158"/>
      <c r="JF91" s="1158"/>
      <c r="JG91" s="1158"/>
      <c r="JH91" s="1158"/>
      <c r="JI91" s="1158"/>
      <c r="JJ91" s="1158"/>
      <c r="JK91" s="1158"/>
      <c r="JL91" s="1158"/>
      <c r="JM91" s="1158"/>
      <c r="JN91" s="1158"/>
      <c r="JO91" s="1158"/>
      <c r="JP91" s="1158"/>
      <c r="JQ91" s="1158"/>
      <c r="JR91" s="1158"/>
      <c r="JS91" s="1158"/>
      <c r="JT91" s="1158"/>
      <c r="JU91" s="1158"/>
      <c r="JV91" s="1158"/>
      <c r="JW91" s="1158"/>
      <c r="JX91" s="1158"/>
      <c r="JY91" s="1158"/>
      <c r="JZ91" s="1158"/>
      <c r="KA91" s="1158"/>
      <c r="KB91" s="1158"/>
      <c r="KC91" s="1158"/>
      <c r="KD91" s="1158"/>
      <c r="KE91" s="1158"/>
      <c r="KF91" s="1158"/>
      <c r="KG91" s="1158"/>
      <c r="KH91" s="1158"/>
      <c r="KI91" s="1158"/>
      <c r="KJ91" s="1158"/>
      <c r="KK91" s="1158"/>
      <c r="KL91" s="1158"/>
      <c r="KM91" s="1158"/>
      <c r="KN91" s="1158"/>
      <c r="KO91" s="1158"/>
      <c r="KP91" s="1158"/>
      <c r="KQ91" s="1158"/>
      <c r="KR91" s="1158"/>
      <c r="KS91" s="1158"/>
      <c r="KT91" s="1158"/>
      <c r="KU91" s="1158"/>
      <c r="KV91" s="1158"/>
      <c r="KW91" s="1158"/>
      <c r="KX91" s="1158"/>
      <c r="KY91" s="1158"/>
      <c r="KZ91" s="1158"/>
      <c r="LA91" s="1158"/>
      <c r="LB91" s="1158"/>
      <c r="LC91" s="1158"/>
      <c r="LD91" s="1158"/>
      <c r="LE91" s="1158"/>
      <c r="LF91" s="1158"/>
      <c r="LG91" s="1158"/>
      <c r="LH91" s="1158"/>
      <c r="LI91" s="1158"/>
      <c r="LJ91" s="1158"/>
      <c r="LK91" s="1158"/>
      <c r="LL91" s="1158"/>
      <c r="LM91" s="1158"/>
      <c r="LN91" s="1158"/>
      <c r="LO91" s="1158"/>
      <c r="LP91" s="1158"/>
      <c r="LQ91" s="1158"/>
      <c r="LR91" s="1158"/>
      <c r="LS91" s="1158"/>
      <c r="LT91" s="1158"/>
      <c r="LU91" s="1158"/>
      <c r="LV91" s="1158"/>
      <c r="LW91" s="1158"/>
      <c r="LX91" s="1158"/>
      <c r="LY91" s="1158"/>
      <c r="LZ91" s="1158"/>
      <c r="MA91" s="1158"/>
      <c r="MB91" s="1158"/>
      <c r="MC91" s="1158"/>
      <c r="MD91" s="1158"/>
      <c r="ME91" s="1158"/>
      <c r="MF91" s="1158"/>
      <c r="MG91" s="1158"/>
      <c r="MH91" s="1158"/>
      <c r="MI91" s="1158"/>
      <c r="MJ91" s="1158"/>
      <c r="MK91" s="1158"/>
      <c r="ML91" s="1158"/>
      <c r="MM91" s="1158"/>
      <c r="MN91" s="1158"/>
      <c r="MO91" s="1158"/>
      <c r="MP91" s="1158"/>
      <c r="MQ91" s="1158"/>
      <c r="MR91" s="1158"/>
      <c r="MS91" s="1158"/>
      <c r="MT91" s="1158"/>
      <c r="MU91" s="1158"/>
      <c r="MV91" s="1158"/>
      <c r="MW91" s="1158"/>
      <c r="MX91" s="1158"/>
      <c r="MY91" s="1158"/>
      <c r="MZ91" s="1158"/>
      <c r="NA91" s="1158"/>
      <c r="NB91" s="1158"/>
      <c r="NC91" s="1158"/>
      <c r="ND91" s="1158"/>
      <c r="NE91" s="1158"/>
      <c r="NF91" s="1158"/>
      <c r="NG91" s="1158"/>
      <c r="NH91" s="1158"/>
      <c r="NI91" s="1158"/>
      <c r="NJ91" s="1158"/>
      <c r="NK91" s="1158"/>
      <c r="NL91" s="1158"/>
      <c r="NM91" s="1158"/>
      <c r="NN91" s="1158"/>
      <c r="NO91" s="1158"/>
      <c r="NP91" s="1158"/>
      <c r="NQ91" s="1158"/>
      <c r="NR91" s="1158"/>
      <c r="NS91" s="1158"/>
      <c r="NT91" s="1158"/>
      <c r="NU91" s="1158"/>
      <c r="NV91" s="1158"/>
      <c r="NW91" s="1158"/>
      <c r="NX91" s="1158"/>
      <c r="NY91" s="1158"/>
      <c r="NZ91" s="1158"/>
      <c r="OA91" s="1158"/>
      <c r="OB91" s="1158"/>
      <c r="OC91" s="1158"/>
      <c r="OD91" s="1158"/>
      <c r="OE91" s="1158"/>
      <c r="OF91" s="1158"/>
      <c r="OG91" s="1158"/>
      <c r="OH91" s="1158"/>
      <c r="OI91" s="1158"/>
      <c r="OJ91" s="1158"/>
      <c r="OK91" s="1158"/>
      <c r="OL91" s="1158"/>
      <c r="OM91" s="1158"/>
      <c r="ON91" s="1158"/>
      <c r="OO91" s="1158"/>
      <c r="OP91" s="1158"/>
      <c r="OQ91" s="1158"/>
      <c r="OR91" s="1158"/>
      <c r="OS91" s="1158"/>
      <c r="OT91" s="1158"/>
      <c r="OU91" s="1158"/>
      <c r="OV91" s="1158"/>
      <c r="OW91" s="1158"/>
      <c r="OX91" s="1158"/>
      <c r="OY91" s="1158"/>
      <c r="OZ91" s="1158"/>
      <c r="PA91" s="1158"/>
      <c r="PB91" s="1158"/>
      <c r="PC91" s="1158"/>
      <c r="PD91" s="1158"/>
      <c r="PE91" s="1158"/>
      <c r="PF91" s="1158"/>
      <c r="PG91" s="1158"/>
      <c r="PH91" s="1158"/>
      <c r="PI91" s="1158"/>
      <c r="PJ91" s="1158"/>
      <c r="PK91" s="1158"/>
    </row>
    <row r="92" spans="1:427" s="1150" customFormat="1" ht="15" customHeight="1" x14ac:dyDescent="0.35">
      <c r="A92" s="1182" t="s">
        <v>3252</v>
      </c>
      <c r="B92" s="1182">
        <f t="shared" ca="1" si="6"/>
        <v>9929</v>
      </c>
      <c r="C92" s="1182" t="s">
        <v>3380</v>
      </c>
      <c r="D92" s="1182" t="s">
        <v>3381</v>
      </c>
      <c r="E92" s="1151">
        <v>2016</v>
      </c>
      <c r="F92" s="1183">
        <f t="shared" ca="1" si="7"/>
        <v>209</v>
      </c>
      <c r="G92" s="1149">
        <f t="shared" ca="1" si="8"/>
        <v>7938</v>
      </c>
      <c r="H92" s="1147">
        <v>61.14</v>
      </c>
      <c r="I92" s="1152">
        <f>Einstellungen!$E$11</f>
        <v>365</v>
      </c>
      <c r="J92" s="1152" t="s">
        <v>11</v>
      </c>
      <c r="K92" s="1152" t="s">
        <v>578</v>
      </c>
      <c r="L92" s="1152" t="s">
        <v>578</v>
      </c>
      <c r="M92" s="1152" t="s">
        <v>578</v>
      </c>
      <c r="N92" s="1152" t="s">
        <v>578</v>
      </c>
      <c r="O92" s="1152" t="s">
        <v>578</v>
      </c>
      <c r="P92" s="1152" t="s">
        <v>578</v>
      </c>
      <c r="Q92" s="1152" t="s">
        <v>578</v>
      </c>
      <c r="R92" s="1152" t="s">
        <v>578</v>
      </c>
      <c r="S92" s="1152" t="s">
        <v>578</v>
      </c>
      <c r="T92" s="1152" t="s">
        <v>578</v>
      </c>
      <c r="U92" s="1152" t="s">
        <v>578</v>
      </c>
      <c r="V92" s="1152" t="s">
        <v>700</v>
      </c>
      <c r="W92" s="1152" t="str">
        <f t="shared" si="9"/>
        <v>Heim 91  - Musterort</v>
      </c>
      <c r="X92" s="1147">
        <v>61.14</v>
      </c>
      <c r="AM92" s="1158"/>
      <c r="AN92" s="1158"/>
      <c r="AO92" s="1158"/>
      <c r="AP92" s="1158"/>
      <c r="AQ92" s="1158"/>
      <c r="AR92" s="1158"/>
      <c r="AS92" s="1158"/>
      <c r="AT92" s="1158"/>
      <c r="AU92" s="1158"/>
      <c r="AV92" s="1158"/>
      <c r="AW92" s="1158"/>
      <c r="AX92" s="1155">
        <v>37</v>
      </c>
      <c r="AY92" s="1158"/>
      <c r="AZ92" s="1156">
        <f t="shared" ca="1" si="10"/>
        <v>-172</v>
      </c>
      <c r="BA92" s="1158"/>
      <c r="BB92" s="1158"/>
      <c r="BC92" s="1158"/>
      <c r="BD92" s="1158"/>
      <c r="BE92" s="1158"/>
      <c r="BF92" s="1158"/>
      <c r="BG92" s="1158"/>
      <c r="BH92" s="1158"/>
      <c r="BI92" s="1158"/>
      <c r="BJ92" s="1158"/>
      <c r="BK92" s="1158"/>
      <c r="BL92" s="1158"/>
      <c r="BM92" s="1158"/>
      <c r="BN92" s="1158"/>
      <c r="BO92" s="1158"/>
      <c r="BP92" s="1158"/>
      <c r="BQ92" s="1158"/>
      <c r="BR92" s="1158"/>
      <c r="BS92" s="1158"/>
      <c r="BT92" s="1158"/>
      <c r="BU92" s="1158"/>
      <c r="BV92" s="1158"/>
      <c r="BW92" s="1158"/>
      <c r="BX92" s="1158"/>
      <c r="BY92" s="1158"/>
      <c r="BZ92" s="1158"/>
      <c r="CA92" s="1158"/>
      <c r="CB92" s="1158"/>
      <c r="CC92" s="1158"/>
      <c r="CD92" s="1158"/>
      <c r="CE92" s="1158"/>
      <c r="CF92" s="1158"/>
      <c r="CG92" s="1158"/>
      <c r="CH92" s="1158"/>
      <c r="CI92" s="1158"/>
      <c r="CJ92" s="1158"/>
      <c r="CK92" s="1158"/>
      <c r="CL92" s="1158"/>
      <c r="CM92" s="1158"/>
      <c r="CN92" s="1158"/>
      <c r="CO92" s="1158"/>
      <c r="CP92" s="1158"/>
      <c r="CQ92" s="1158"/>
      <c r="CR92" s="1158"/>
      <c r="CS92" s="1158"/>
      <c r="CT92" s="1158"/>
      <c r="CU92" s="1158"/>
      <c r="CV92" s="1158"/>
      <c r="CW92" s="1158"/>
      <c r="CX92" s="1158"/>
      <c r="CY92" s="1158"/>
      <c r="CZ92" s="1158"/>
      <c r="DA92" s="1158"/>
      <c r="DB92" s="1158"/>
      <c r="DC92" s="1158"/>
      <c r="DD92" s="1158"/>
      <c r="DE92" s="1158"/>
      <c r="DF92" s="1158"/>
      <c r="DG92" s="1158"/>
      <c r="DH92" s="1158"/>
      <c r="DI92" s="1158"/>
      <c r="DJ92" s="1158"/>
      <c r="DK92" s="1158"/>
      <c r="DL92" s="1158"/>
      <c r="DM92" s="1158"/>
      <c r="DN92" s="1158"/>
      <c r="DO92" s="1158"/>
      <c r="DP92" s="1158"/>
      <c r="DQ92" s="1158"/>
      <c r="DR92" s="1158"/>
      <c r="DS92" s="1158"/>
      <c r="DT92" s="1158"/>
      <c r="DU92" s="1158"/>
      <c r="DV92" s="1158"/>
      <c r="DW92" s="1158"/>
      <c r="DX92" s="1158"/>
      <c r="DY92" s="1158"/>
      <c r="DZ92" s="1158"/>
      <c r="EA92" s="1158"/>
      <c r="EB92" s="1158"/>
      <c r="EC92" s="1158"/>
      <c r="ED92" s="1158"/>
      <c r="EE92" s="1158"/>
      <c r="EF92" s="1158"/>
      <c r="EG92" s="1158"/>
      <c r="EH92" s="1158"/>
      <c r="EI92" s="1158"/>
      <c r="EJ92" s="1158"/>
      <c r="EK92" s="1158"/>
      <c r="EL92" s="1158"/>
      <c r="EM92" s="1158"/>
      <c r="EN92" s="1158"/>
      <c r="EO92" s="1158"/>
      <c r="EP92" s="1158"/>
      <c r="EQ92" s="1158"/>
      <c r="ER92" s="1158"/>
      <c r="ES92" s="1158"/>
      <c r="ET92" s="1158"/>
      <c r="EU92" s="1158"/>
      <c r="EV92" s="1158"/>
      <c r="EW92" s="1158"/>
      <c r="EX92" s="1158"/>
      <c r="EY92" s="1158"/>
      <c r="EZ92" s="1158"/>
      <c r="FA92" s="1158"/>
      <c r="FB92" s="1158"/>
      <c r="FC92" s="1158"/>
      <c r="FD92" s="1158"/>
      <c r="FE92" s="1158"/>
      <c r="FF92" s="1158"/>
      <c r="FG92" s="1158"/>
      <c r="FH92" s="1158"/>
      <c r="FI92" s="1158"/>
      <c r="FJ92" s="1158"/>
      <c r="FK92" s="1158"/>
      <c r="FL92" s="1158"/>
      <c r="FM92" s="1158"/>
      <c r="FN92" s="1158"/>
      <c r="FO92" s="1158"/>
      <c r="FP92" s="1158"/>
      <c r="FQ92" s="1158"/>
      <c r="FR92" s="1158"/>
      <c r="FS92" s="1158"/>
      <c r="FT92" s="1158"/>
      <c r="FU92" s="1158"/>
      <c r="FV92" s="1158"/>
      <c r="FW92" s="1158"/>
      <c r="FX92" s="1158"/>
      <c r="FY92" s="1158"/>
      <c r="FZ92" s="1158"/>
      <c r="GA92" s="1158"/>
      <c r="GB92" s="1158"/>
      <c r="GC92" s="1158"/>
      <c r="GD92" s="1158"/>
      <c r="GE92" s="1158"/>
      <c r="GF92" s="1158"/>
      <c r="GG92" s="1158"/>
      <c r="GH92" s="1158"/>
      <c r="GI92" s="1158"/>
      <c r="GJ92" s="1158"/>
      <c r="GK92" s="1158"/>
      <c r="GL92" s="1158"/>
      <c r="GM92" s="1158"/>
      <c r="GN92" s="1158"/>
      <c r="GO92" s="1158"/>
      <c r="GP92" s="1158"/>
      <c r="GQ92" s="1158"/>
      <c r="GR92" s="1158"/>
      <c r="GS92" s="1158"/>
      <c r="GT92" s="1158"/>
      <c r="GU92" s="1158"/>
      <c r="GV92" s="1158"/>
      <c r="GW92" s="1158"/>
      <c r="GX92" s="1158"/>
      <c r="GY92" s="1158"/>
      <c r="GZ92" s="1158"/>
      <c r="HA92" s="1158"/>
      <c r="HB92" s="1158"/>
      <c r="HC92" s="1158"/>
      <c r="HD92" s="1158"/>
      <c r="HE92" s="1158"/>
      <c r="HF92" s="1158"/>
      <c r="HG92" s="1158"/>
      <c r="HH92" s="1158"/>
      <c r="HI92" s="1158"/>
      <c r="HJ92" s="1158"/>
      <c r="HK92" s="1158"/>
      <c r="HL92" s="1158"/>
      <c r="HM92" s="1158"/>
      <c r="HN92" s="1158"/>
      <c r="HO92" s="1158"/>
      <c r="HP92" s="1158"/>
      <c r="HQ92" s="1158"/>
      <c r="HR92" s="1158"/>
      <c r="HS92" s="1158"/>
      <c r="HT92" s="1158"/>
      <c r="HU92" s="1158"/>
      <c r="HV92" s="1158"/>
      <c r="HW92" s="1158"/>
      <c r="HX92" s="1158"/>
      <c r="HY92" s="1158"/>
      <c r="HZ92" s="1158"/>
      <c r="IA92" s="1158"/>
      <c r="IB92" s="1158"/>
      <c r="IC92" s="1158"/>
      <c r="ID92" s="1158"/>
      <c r="IE92" s="1158"/>
      <c r="IF92" s="1158"/>
      <c r="IG92" s="1158"/>
      <c r="IH92" s="1158"/>
      <c r="II92" s="1158"/>
      <c r="IJ92" s="1158"/>
      <c r="IK92" s="1158"/>
      <c r="IL92" s="1158"/>
      <c r="IM92" s="1158"/>
      <c r="IN92" s="1158"/>
      <c r="IO92" s="1158"/>
      <c r="IP92" s="1158"/>
      <c r="IQ92" s="1158"/>
      <c r="IR92" s="1158"/>
      <c r="IS92" s="1158"/>
      <c r="IT92" s="1158"/>
      <c r="IU92" s="1158"/>
      <c r="IV92" s="1158"/>
      <c r="IW92" s="1158"/>
      <c r="IX92" s="1158"/>
      <c r="IY92" s="1158"/>
      <c r="IZ92" s="1158"/>
      <c r="JA92" s="1158"/>
      <c r="JB92" s="1158"/>
      <c r="JC92" s="1158"/>
      <c r="JD92" s="1158"/>
      <c r="JE92" s="1158"/>
      <c r="JF92" s="1158"/>
      <c r="JG92" s="1158"/>
      <c r="JH92" s="1158"/>
      <c r="JI92" s="1158"/>
      <c r="JJ92" s="1158"/>
      <c r="JK92" s="1158"/>
      <c r="JL92" s="1158"/>
      <c r="JM92" s="1158"/>
      <c r="JN92" s="1158"/>
      <c r="JO92" s="1158"/>
      <c r="JP92" s="1158"/>
      <c r="JQ92" s="1158"/>
      <c r="JR92" s="1158"/>
      <c r="JS92" s="1158"/>
      <c r="JT92" s="1158"/>
      <c r="JU92" s="1158"/>
      <c r="JV92" s="1158"/>
      <c r="JW92" s="1158"/>
      <c r="JX92" s="1158"/>
      <c r="JY92" s="1158"/>
      <c r="JZ92" s="1158"/>
      <c r="KA92" s="1158"/>
      <c r="KB92" s="1158"/>
      <c r="KC92" s="1158"/>
      <c r="KD92" s="1158"/>
      <c r="KE92" s="1158"/>
      <c r="KF92" s="1158"/>
      <c r="KG92" s="1158"/>
      <c r="KH92" s="1158"/>
      <c r="KI92" s="1158"/>
      <c r="KJ92" s="1158"/>
      <c r="KK92" s="1158"/>
      <c r="KL92" s="1158"/>
      <c r="KM92" s="1158"/>
      <c r="KN92" s="1158"/>
      <c r="KO92" s="1158"/>
      <c r="KP92" s="1158"/>
      <c r="KQ92" s="1158"/>
      <c r="KR92" s="1158"/>
      <c r="KS92" s="1158"/>
      <c r="KT92" s="1158"/>
      <c r="KU92" s="1158"/>
      <c r="KV92" s="1158"/>
      <c r="KW92" s="1158"/>
      <c r="KX92" s="1158"/>
      <c r="KY92" s="1158"/>
      <c r="KZ92" s="1158"/>
      <c r="LA92" s="1158"/>
      <c r="LB92" s="1158"/>
      <c r="LC92" s="1158"/>
      <c r="LD92" s="1158"/>
      <c r="LE92" s="1158"/>
      <c r="LF92" s="1158"/>
      <c r="LG92" s="1158"/>
      <c r="LH92" s="1158"/>
      <c r="LI92" s="1158"/>
      <c r="LJ92" s="1158"/>
      <c r="LK92" s="1158"/>
      <c r="LL92" s="1158"/>
      <c r="LM92" s="1158"/>
      <c r="LN92" s="1158"/>
      <c r="LO92" s="1158"/>
      <c r="LP92" s="1158"/>
      <c r="LQ92" s="1158"/>
      <c r="LR92" s="1158"/>
      <c r="LS92" s="1158"/>
      <c r="LT92" s="1158"/>
      <c r="LU92" s="1158"/>
      <c r="LV92" s="1158"/>
      <c r="LW92" s="1158"/>
      <c r="LX92" s="1158"/>
      <c r="LY92" s="1158"/>
      <c r="LZ92" s="1158"/>
      <c r="MA92" s="1158"/>
      <c r="MB92" s="1158"/>
      <c r="MC92" s="1158"/>
      <c r="MD92" s="1158"/>
      <c r="ME92" s="1158"/>
      <c r="MF92" s="1158"/>
      <c r="MG92" s="1158"/>
      <c r="MH92" s="1158"/>
      <c r="MI92" s="1158"/>
      <c r="MJ92" s="1158"/>
      <c r="MK92" s="1158"/>
      <c r="ML92" s="1158"/>
      <c r="MM92" s="1158"/>
      <c r="MN92" s="1158"/>
      <c r="MO92" s="1158"/>
      <c r="MP92" s="1158"/>
      <c r="MQ92" s="1158"/>
      <c r="MR92" s="1158"/>
      <c r="MS92" s="1158"/>
      <c r="MT92" s="1158"/>
      <c r="MU92" s="1158"/>
      <c r="MV92" s="1158"/>
      <c r="MW92" s="1158"/>
      <c r="MX92" s="1158"/>
      <c r="MY92" s="1158"/>
      <c r="MZ92" s="1158"/>
      <c r="NA92" s="1158"/>
      <c r="NB92" s="1158"/>
      <c r="NC92" s="1158"/>
      <c r="ND92" s="1158"/>
      <c r="NE92" s="1158"/>
      <c r="NF92" s="1158"/>
      <c r="NG92" s="1158"/>
      <c r="NH92" s="1158"/>
      <c r="NI92" s="1158"/>
      <c r="NJ92" s="1158"/>
      <c r="NK92" s="1158"/>
      <c r="NL92" s="1158"/>
      <c r="NM92" s="1158"/>
      <c r="NN92" s="1158"/>
      <c r="NO92" s="1158"/>
      <c r="NP92" s="1158"/>
      <c r="NQ92" s="1158"/>
      <c r="NR92" s="1158"/>
      <c r="NS92" s="1158"/>
      <c r="NT92" s="1158"/>
      <c r="NU92" s="1158"/>
      <c r="NV92" s="1158"/>
      <c r="NW92" s="1158"/>
      <c r="NX92" s="1158"/>
      <c r="NY92" s="1158"/>
      <c r="NZ92" s="1158"/>
      <c r="OA92" s="1158"/>
      <c r="OB92" s="1158"/>
      <c r="OC92" s="1158"/>
      <c r="OD92" s="1158"/>
      <c r="OE92" s="1158"/>
      <c r="OF92" s="1158"/>
      <c r="OG92" s="1158"/>
      <c r="OH92" s="1158"/>
      <c r="OI92" s="1158"/>
      <c r="OJ92" s="1158"/>
      <c r="OK92" s="1158"/>
      <c r="OL92" s="1158"/>
      <c r="OM92" s="1158"/>
      <c r="ON92" s="1158"/>
      <c r="OO92" s="1158"/>
      <c r="OP92" s="1158"/>
      <c r="OQ92" s="1158"/>
      <c r="OR92" s="1158"/>
      <c r="OS92" s="1158"/>
      <c r="OT92" s="1158"/>
      <c r="OU92" s="1158"/>
      <c r="OV92" s="1158"/>
      <c r="OW92" s="1158"/>
      <c r="OX92" s="1158"/>
      <c r="OY92" s="1158"/>
      <c r="OZ92" s="1158"/>
      <c r="PA92" s="1158"/>
      <c r="PB92" s="1158"/>
      <c r="PC92" s="1158"/>
      <c r="PD92" s="1158"/>
      <c r="PE92" s="1158"/>
      <c r="PF92" s="1158"/>
      <c r="PG92" s="1158"/>
      <c r="PH92" s="1158"/>
      <c r="PI92" s="1158"/>
      <c r="PJ92" s="1158"/>
      <c r="PK92" s="1158"/>
    </row>
    <row r="93" spans="1:427" s="1150" customFormat="1" ht="15" customHeight="1" x14ac:dyDescent="0.35">
      <c r="A93" s="1182" t="s">
        <v>3253</v>
      </c>
      <c r="B93" s="1182">
        <f t="shared" ca="1" si="6"/>
        <v>8158</v>
      </c>
      <c r="C93" s="1182" t="s">
        <v>3380</v>
      </c>
      <c r="D93" s="1182" t="s">
        <v>3381</v>
      </c>
      <c r="E93" s="1151">
        <v>2016</v>
      </c>
      <c r="F93" s="1183">
        <f t="shared" ca="1" si="7"/>
        <v>233</v>
      </c>
      <c r="G93" s="1149">
        <f t="shared" ca="1" si="8"/>
        <v>7325</v>
      </c>
      <c r="H93" s="1148">
        <v>61.5</v>
      </c>
      <c r="I93" s="1152">
        <f>Einstellungen!$E$11</f>
        <v>365</v>
      </c>
      <c r="J93" s="1152" t="s">
        <v>11</v>
      </c>
      <c r="K93" s="1152" t="s">
        <v>578</v>
      </c>
      <c r="L93" s="1152" t="s">
        <v>578</v>
      </c>
      <c r="M93" s="1152" t="s">
        <v>578</v>
      </c>
      <c r="N93" s="1152" t="s">
        <v>578</v>
      </c>
      <c r="O93" s="1152" t="s">
        <v>578</v>
      </c>
      <c r="P93" s="1152" t="s">
        <v>578</v>
      </c>
      <c r="Q93" s="1152" t="s">
        <v>578</v>
      </c>
      <c r="R93" s="1152" t="s">
        <v>578</v>
      </c>
      <c r="S93" s="1152" t="s">
        <v>578</v>
      </c>
      <c r="T93" s="1152" t="s">
        <v>578</v>
      </c>
      <c r="U93" s="1152" t="s">
        <v>578</v>
      </c>
      <c r="V93" s="1152" t="s">
        <v>700</v>
      </c>
      <c r="W93" s="1152" t="str">
        <f t="shared" si="9"/>
        <v>Heim 92  - Musterort</v>
      </c>
      <c r="X93" s="1148">
        <v>61.5</v>
      </c>
      <c r="AM93" s="1158"/>
      <c r="AN93" s="1158"/>
      <c r="AO93" s="1158"/>
      <c r="AP93" s="1158"/>
      <c r="AQ93" s="1158"/>
      <c r="AR93" s="1158"/>
      <c r="AS93" s="1158"/>
      <c r="AT93" s="1158"/>
      <c r="AU93" s="1158"/>
      <c r="AV93" s="1158"/>
      <c r="AW93" s="1158"/>
      <c r="AX93" s="1155">
        <v>40</v>
      </c>
      <c r="AY93" s="1158"/>
      <c r="AZ93" s="1156">
        <f t="shared" ca="1" si="10"/>
        <v>-193</v>
      </c>
      <c r="BA93" s="1158"/>
      <c r="BB93" s="1158"/>
      <c r="BC93" s="1158"/>
      <c r="BD93" s="1158"/>
      <c r="BE93" s="1158"/>
      <c r="BF93" s="1158"/>
      <c r="BG93" s="1158"/>
      <c r="BH93" s="1158"/>
      <c r="BI93" s="1158"/>
      <c r="BJ93" s="1158"/>
      <c r="BK93" s="1158"/>
      <c r="BL93" s="1158"/>
      <c r="BM93" s="1158"/>
      <c r="BN93" s="1158"/>
      <c r="BO93" s="1158"/>
      <c r="BP93" s="1158"/>
      <c r="BQ93" s="1158"/>
      <c r="BR93" s="1158"/>
      <c r="BS93" s="1158"/>
      <c r="BT93" s="1158"/>
      <c r="BU93" s="1158"/>
      <c r="BV93" s="1158"/>
      <c r="BW93" s="1158"/>
      <c r="BX93" s="1158"/>
      <c r="BY93" s="1158"/>
      <c r="BZ93" s="1158"/>
      <c r="CA93" s="1158"/>
      <c r="CB93" s="1158"/>
      <c r="CC93" s="1158"/>
      <c r="CD93" s="1158"/>
      <c r="CE93" s="1158"/>
      <c r="CF93" s="1158"/>
      <c r="CG93" s="1158"/>
      <c r="CH93" s="1158"/>
      <c r="CI93" s="1158"/>
      <c r="CJ93" s="1158"/>
      <c r="CK93" s="1158"/>
      <c r="CL93" s="1158"/>
      <c r="CM93" s="1158"/>
      <c r="CN93" s="1158"/>
      <c r="CO93" s="1158"/>
      <c r="CP93" s="1158"/>
      <c r="CQ93" s="1158"/>
      <c r="CR93" s="1158"/>
      <c r="CS93" s="1158"/>
      <c r="CT93" s="1158"/>
      <c r="CU93" s="1158"/>
      <c r="CV93" s="1158"/>
      <c r="CW93" s="1158"/>
      <c r="CX93" s="1158"/>
      <c r="CY93" s="1158"/>
      <c r="CZ93" s="1158"/>
      <c r="DA93" s="1158"/>
      <c r="DB93" s="1158"/>
      <c r="DC93" s="1158"/>
      <c r="DD93" s="1158"/>
      <c r="DE93" s="1158"/>
      <c r="DF93" s="1158"/>
      <c r="DG93" s="1158"/>
      <c r="DH93" s="1158"/>
      <c r="DI93" s="1158"/>
      <c r="DJ93" s="1158"/>
      <c r="DK93" s="1158"/>
      <c r="DL93" s="1158"/>
      <c r="DM93" s="1158"/>
      <c r="DN93" s="1158"/>
      <c r="DO93" s="1158"/>
      <c r="DP93" s="1158"/>
      <c r="DQ93" s="1158"/>
      <c r="DR93" s="1158"/>
      <c r="DS93" s="1158"/>
      <c r="DT93" s="1158"/>
      <c r="DU93" s="1158"/>
      <c r="DV93" s="1158"/>
      <c r="DW93" s="1158"/>
      <c r="DX93" s="1158"/>
      <c r="DY93" s="1158"/>
      <c r="DZ93" s="1158"/>
      <c r="EA93" s="1158"/>
      <c r="EB93" s="1158"/>
      <c r="EC93" s="1158"/>
      <c r="ED93" s="1158"/>
      <c r="EE93" s="1158"/>
      <c r="EF93" s="1158"/>
      <c r="EG93" s="1158"/>
      <c r="EH93" s="1158"/>
      <c r="EI93" s="1158"/>
      <c r="EJ93" s="1158"/>
      <c r="EK93" s="1158"/>
      <c r="EL93" s="1158"/>
      <c r="EM93" s="1158"/>
      <c r="EN93" s="1158"/>
      <c r="EO93" s="1158"/>
      <c r="EP93" s="1158"/>
      <c r="EQ93" s="1158"/>
      <c r="ER93" s="1158"/>
      <c r="ES93" s="1158"/>
      <c r="ET93" s="1158"/>
      <c r="EU93" s="1158"/>
      <c r="EV93" s="1158"/>
      <c r="EW93" s="1158"/>
      <c r="EX93" s="1158"/>
      <c r="EY93" s="1158"/>
      <c r="EZ93" s="1158"/>
      <c r="FA93" s="1158"/>
      <c r="FB93" s="1158"/>
      <c r="FC93" s="1158"/>
      <c r="FD93" s="1158"/>
      <c r="FE93" s="1158"/>
      <c r="FF93" s="1158"/>
      <c r="FG93" s="1158"/>
      <c r="FH93" s="1158"/>
      <c r="FI93" s="1158"/>
      <c r="FJ93" s="1158"/>
      <c r="FK93" s="1158"/>
      <c r="FL93" s="1158"/>
      <c r="FM93" s="1158"/>
      <c r="FN93" s="1158"/>
      <c r="FO93" s="1158"/>
      <c r="FP93" s="1158"/>
      <c r="FQ93" s="1158"/>
      <c r="FR93" s="1158"/>
      <c r="FS93" s="1158"/>
      <c r="FT93" s="1158"/>
      <c r="FU93" s="1158"/>
      <c r="FV93" s="1158"/>
      <c r="FW93" s="1158"/>
      <c r="FX93" s="1158"/>
      <c r="FY93" s="1158"/>
      <c r="FZ93" s="1158"/>
      <c r="GA93" s="1158"/>
      <c r="GB93" s="1158"/>
      <c r="GC93" s="1158"/>
      <c r="GD93" s="1158"/>
      <c r="GE93" s="1158"/>
      <c r="GF93" s="1158"/>
      <c r="GG93" s="1158"/>
      <c r="GH93" s="1158"/>
      <c r="GI93" s="1158"/>
      <c r="GJ93" s="1158"/>
      <c r="GK93" s="1158"/>
      <c r="GL93" s="1158"/>
      <c r="GM93" s="1158"/>
      <c r="GN93" s="1158"/>
      <c r="GO93" s="1158"/>
      <c r="GP93" s="1158"/>
      <c r="GQ93" s="1158"/>
      <c r="GR93" s="1158"/>
      <c r="GS93" s="1158"/>
      <c r="GT93" s="1158"/>
      <c r="GU93" s="1158"/>
      <c r="GV93" s="1158"/>
      <c r="GW93" s="1158"/>
      <c r="GX93" s="1158"/>
      <c r="GY93" s="1158"/>
      <c r="GZ93" s="1158"/>
      <c r="HA93" s="1158"/>
      <c r="HB93" s="1158"/>
      <c r="HC93" s="1158"/>
      <c r="HD93" s="1158"/>
      <c r="HE93" s="1158"/>
      <c r="HF93" s="1158"/>
      <c r="HG93" s="1158"/>
      <c r="HH93" s="1158"/>
      <c r="HI93" s="1158"/>
      <c r="HJ93" s="1158"/>
      <c r="HK93" s="1158"/>
      <c r="HL93" s="1158"/>
      <c r="HM93" s="1158"/>
      <c r="HN93" s="1158"/>
      <c r="HO93" s="1158"/>
      <c r="HP93" s="1158"/>
      <c r="HQ93" s="1158"/>
      <c r="HR93" s="1158"/>
      <c r="HS93" s="1158"/>
      <c r="HT93" s="1158"/>
      <c r="HU93" s="1158"/>
      <c r="HV93" s="1158"/>
      <c r="HW93" s="1158"/>
      <c r="HX93" s="1158"/>
      <c r="HY93" s="1158"/>
      <c r="HZ93" s="1158"/>
      <c r="IA93" s="1158"/>
      <c r="IB93" s="1158"/>
      <c r="IC93" s="1158"/>
      <c r="ID93" s="1158"/>
      <c r="IE93" s="1158"/>
      <c r="IF93" s="1158"/>
      <c r="IG93" s="1158"/>
      <c r="IH93" s="1158"/>
      <c r="II93" s="1158"/>
      <c r="IJ93" s="1158"/>
      <c r="IK93" s="1158"/>
      <c r="IL93" s="1158"/>
      <c r="IM93" s="1158"/>
      <c r="IN93" s="1158"/>
      <c r="IO93" s="1158"/>
      <c r="IP93" s="1158"/>
      <c r="IQ93" s="1158"/>
      <c r="IR93" s="1158"/>
      <c r="IS93" s="1158"/>
      <c r="IT93" s="1158"/>
      <c r="IU93" s="1158"/>
      <c r="IV93" s="1158"/>
      <c r="IW93" s="1158"/>
      <c r="IX93" s="1158"/>
      <c r="IY93" s="1158"/>
      <c r="IZ93" s="1158"/>
      <c r="JA93" s="1158"/>
      <c r="JB93" s="1158"/>
      <c r="JC93" s="1158"/>
      <c r="JD93" s="1158"/>
      <c r="JE93" s="1158"/>
      <c r="JF93" s="1158"/>
      <c r="JG93" s="1158"/>
      <c r="JH93" s="1158"/>
      <c r="JI93" s="1158"/>
      <c r="JJ93" s="1158"/>
      <c r="JK93" s="1158"/>
      <c r="JL93" s="1158"/>
      <c r="JM93" s="1158"/>
      <c r="JN93" s="1158"/>
      <c r="JO93" s="1158"/>
      <c r="JP93" s="1158"/>
      <c r="JQ93" s="1158"/>
      <c r="JR93" s="1158"/>
      <c r="JS93" s="1158"/>
      <c r="JT93" s="1158"/>
      <c r="JU93" s="1158"/>
      <c r="JV93" s="1158"/>
      <c r="JW93" s="1158"/>
      <c r="JX93" s="1158"/>
      <c r="JY93" s="1158"/>
      <c r="JZ93" s="1158"/>
      <c r="KA93" s="1158"/>
      <c r="KB93" s="1158"/>
      <c r="KC93" s="1158"/>
      <c r="KD93" s="1158"/>
      <c r="KE93" s="1158"/>
      <c r="KF93" s="1158"/>
      <c r="KG93" s="1158"/>
      <c r="KH93" s="1158"/>
      <c r="KI93" s="1158"/>
      <c r="KJ93" s="1158"/>
      <c r="KK93" s="1158"/>
      <c r="KL93" s="1158"/>
      <c r="KM93" s="1158"/>
      <c r="KN93" s="1158"/>
      <c r="KO93" s="1158"/>
      <c r="KP93" s="1158"/>
      <c r="KQ93" s="1158"/>
      <c r="KR93" s="1158"/>
      <c r="KS93" s="1158"/>
      <c r="KT93" s="1158"/>
      <c r="KU93" s="1158"/>
      <c r="KV93" s="1158"/>
      <c r="KW93" s="1158"/>
      <c r="KX93" s="1158"/>
      <c r="KY93" s="1158"/>
      <c r="KZ93" s="1158"/>
      <c r="LA93" s="1158"/>
      <c r="LB93" s="1158"/>
      <c r="LC93" s="1158"/>
      <c r="LD93" s="1158"/>
      <c r="LE93" s="1158"/>
      <c r="LF93" s="1158"/>
      <c r="LG93" s="1158"/>
      <c r="LH93" s="1158"/>
      <c r="LI93" s="1158"/>
      <c r="LJ93" s="1158"/>
      <c r="LK93" s="1158"/>
      <c r="LL93" s="1158"/>
      <c r="LM93" s="1158"/>
      <c r="LN93" s="1158"/>
      <c r="LO93" s="1158"/>
      <c r="LP93" s="1158"/>
      <c r="LQ93" s="1158"/>
      <c r="LR93" s="1158"/>
      <c r="LS93" s="1158"/>
      <c r="LT93" s="1158"/>
      <c r="LU93" s="1158"/>
      <c r="LV93" s="1158"/>
      <c r="LW93" s="1158"/>
      <c r="LX93" s="1158"/>
      <c r="LY93" s="1158"/>
      <c r="LZ93" s="1158"/>
      <c r="MA93" s="1158"/>
      <c r="MB93" s="1158"/>
      <c r="MC93" s="1158"/>
      <c r="MD93" s="1158"/>
      <c r="ME93" s="1158"/>
      <c r="MF93" s="1158"/>
      <c r="MG93" s="1158"/>
      <c r="MH93" s="1158"/>
      <c r="MI93" s="1158"/>
      <c r="MJ93" s="1158"/>
      <c r="MK93" s="1158"/>
      <c r="ML93" s="1158"/>
      <c r="MM93" s="1158"/>
      <c r="MN93" s="1158"/>
      <c r="MO93" s="1158"/>
      <c r="MP93" s="1158"/>
      <c r="MQ93" s="1158"/>
      <c r="MR93" s="1158"/>
      <c r="MS93" s="1158"/>
      <c r="MT93" s="1158"/>
      <c r="MU93" s="1158"/>
      <c r="MV93" s="1158"/>
      <c r="MW93" s="1158"/>
      <c r="MX93" s="1158"/>
      <c r="MY93" s="1158"/>
      <c r="MZ93" s="1158"/>
      <c r="NA93" s="1158"/>
      <c r="NB93" s="1158"/>
      <c r="NC93" s="1158"/>
      <c r="ND93" s="1158"/>
      <c r="NE93" s="1158"/>
      <c r="NF93" s="1158"/>
      <c r="NG93" s="1158"/>
      <c r="NH93" s="1158"/>
      <c r="NI93" s="1158"/>
      <c r="NJ93" s="1158"/>
      <c r="NK93" s="1158"/>
      <c r="NL93" s="1158"/>
      <c r="NM93" s="1158"/>
      <c r="NN93" s="1158"/>
      <c r="NO93" s="1158"/>
      <c r="NP93" s="1158"/>
      <c r="NQ93" s="1158"/>
      <c r="NR93" s="1158"/>
      <c r="NS93" s="1158"/>
      <c r="NT93" s="1158"/>
      <c r="NU93" s="1158"/>
      <c r="NV93" s="1158"/>
      <c r="NW93" s="1158"/>
      <c r="NX93" s="1158"/>
      <c r="NY93" s="1158"/>
      <c r="NZ93" s="1158"/>
      <c r="OA93" s="1158"/>
      <c r="OB93" s="1158"/>
      <c r="OC93" s="1158"/>
      <c r="OD93" s="1158"/>
      <c r="OE93" s="1158"/>
      <c r="OF93" s="1158"/>
      <c r="OG93" s="1158"/>
      <c r="OH93" s="1158"/>
      <c r="OI93" s="1158"/>
      <c r="OJ93" s="1158"/>
      <c r="OK93" s="1158"/>
      <c r="OL93" s="1158"/>
      <c r="OM93" s="1158"/>
      <c r="ON93" s="1158"/>
      <c r="OO93" s="1158"/>
      <c r="OP93" s="1158"/>
      <c r="OQ93" s="1158"/>
      <c r="OR93" s="1158"/>
      <c r="OS93" s="1158"/>
      <c r="OT93" s="1158"/>
      <c r="OU93" s="1158"/>
      <c r="OV93" s="1158"/>
      <c r="OW93" s="1158"/>
      <c r="OX93" s="1158"/>
      <c r="OY93" s="1158"/>
      <c r="OZ93" s="1158"/>
      <c r="PA93" s="1158"/>
      <c r="PB93" s="1158"/>
      <c r="PC93" s="1158"/>
      <c r="PD93" s="1158"/>
      <c r="PE93" s="1158"/>
      <c r="PF93" s="1158"/>
      <c r="PG93" s="1158"/>
      <c r="PH93" s="1158"/>
      <c r="PI93" s="1158"/>
      <c r="PJ93" s="1158"/>
      <c r="PK93" s="1158"/>
    </row>
    <row r="94" spans="1:427" s="1150" customFormat="1" ht="15" customHeight="1" x14ac:dyDescent="0.35">
      <c r="A94" s="1182" t="s">
        <v>3254</v>
      </c>
      <c r="B94" s="1182">
        <f t="shared" ca="1" si="6"/>
        <v>4995</v>
      </c>
      <c r="C94" s="1182" t="s">
        <v>3380</v>
      </c>
      <c r="D94" s="1182" t="s">
        <v>3381</v>
      </c>
      <c r="E94" s="1151">
        <v>2016</v>
      </c>
      <c r="F94" s="1183">
        <f t="shared" ca="1" si="7"/>
        <v>131</v>
      </c>
      <c r="G94" s="1149">
        <f t="shared" ca="1" si="8"/>
        <v>9467</v>
      </c>
      <c r="H94" s="1148">
        <v>61.5</v>
      </c>
      <c r="I94" s="1152">
        <f>Einstellungen!$E$11</f>
        <v>365</v>
      </c>
      <c r="J94" s="1152" t="s">
        <v>11</v>
      </c>
      <c r="K94" s="1152" t="s">
        <v>578</v>
      </c>
      <c r="L94" s="1152" t="s">
        <v>578</v>
      </c>
      <c r="M94" s="1152" t="s">
        <v>578</v>
      </c>
      <c r="N94" s="1152" t="s">
        <v>578</v>
      </c>
      <c r="O94" s="1152" t="s">
        <v>578</v>
      </c>
      <c r="P94" s="1152" t="s">
        <v>578</v>
      </c>
      <c r="Q94" s="1152" t="s">
        <v>578</v>
      </c>
      <c r="R94" s="1152" t="s">
        <v>578</v>
      </c>
      <c r="S94" s="1152" t="s">
        <v>578</v>
      </c>
      <c r="T94" s="1152" t="s">
        <v>578</v>
      </c>
      <c r="U94" s="1152" t="s">
        <v>578</v>
      </c>
      <c r="V94" s="1152" t="s">
        <v>700</v>
      </c>
      <c r="W94" s="1152" t="str">
        <f t="shared" si="9"/>
        <v>Heim 93  - Musterort</v>
      </c>
      <c r="X94" s="1148">
        <v>61.5</v>
      </c>
      <c r="AM94" s="1158"/>
      <c r="AN94" s="1158"/>
      <c r="AO94" s="1158"/>
      <c r="AP94" s="1158"/>
      <c r="AQ94" s="1158"/>
      <c r="AR94" s="1158"/>
      <c r="AS94" s="1158"/>
      <c r="AT94" s="1158"/>
      <c r="AU94" s="1158"/>
      <c r="AV94" s="1158"/>
      <c r="AW94" s="1158"/>
      <c r="AX94" s="1155">
        <v>93</v>
      </c>
      <c r="AY94" s="1158"/>
      <c r="AZ94" s="1156">
        <f t="shared" ca="1" si="10"/>
        <v>-38</v>
      </c>
      <c r="BA94" s="1158"/>
      <c r="BB94" s="1158"/>
      <c r="BC94" s="1158"/>
      <c r="BD94" s="1158"/>
      <c r="BE94" s="1158"/>
      <c r="BF94" s="1158"/>
      <c r="BG94" s="1158"/>
      <c r="BH94" s="1158"/>
      <c r="BI94" s="1158"/>
      <c r="BJ94" s="1158"/>
      <c r="BK94" s="1158"/>
      <c r="BL94" s="1158"/>
      <c r="BM94" s="1158"/>
      <c r="BN94" s="1158"/>
      <c r="BO94" s="1158"/>
      <c r="BP94" s="1158"/>
      <c r="BQ94" s="1158"/>
      <c r="BR94" s="1158"/>
      <c r="BS94" s="1158"/>
      <c r="BT94" s="1158"/>
      <c r="BU94" s="1158"/>
      <c r="BV94" s="1158"/>
      <c r="BW94" s="1158"/>
      <c r="BX94" s="1158"/>
      <c r="BY94" s="1158"/>
      <c r="BZ94" s="1158"/>
      <c r="CA94" s="1158"/>
      <c r="CB94" s="1158"/>
      <c r="CC94" s="1158"/>
      <c r="CD94" s="1158"/>
      <c r="CE94" s="1158"/>
      <c r="CF94" s="1158"/>
      <c r="CG94" s="1158"/>
      <c r="CH94" s="1158"/>
      <c r="CI94" s="1158"/>
      <c r="CJ94" s="1158"/>
      <c r="CK94" s="1158"/>
      <c r="CL94" s="1158"/>
      <c r="CM94" s="1158"/>
      <c r="CN94" s="1158"/>
      <c r="CO94" s="1158"/>
      <c r="CP94" s="1158"/>
      <c r="CQ94" s="1158"/>
      <c r="CR94" s="1158"/>
      <c r="CS94" s="1158"/>
      <c r="CT94" s="1158"/>
      <c r="CU94" s="1158"/>
      <c r="CV94" s="1158"/>
      <c r="CW94" s="1158"/>
      <c r="CX94" s="1158"/>
      <c r="CY94" s="1158"/>
      <c r="CZ94" s="1158"/>
      <c r="DA94" s="1158"/>
      <c r="DB94" s="1158"/>
      <c r="DC94" s="1158"/>
      <c r="DD94" s="1158"/>
      <c r="DE94" s="1158"/>
      <c r="DF94" s="1158"/>
      <c r="DG94" s="1158"/>
      <c r="DH94" s="1158"/>
      <c r="DI94" s="1158"/>
      <c r="DJ94" s="1158"/>
      <c r="DK94" s="1158"/>
      <c r="DL94" s="1158"/>
      <c r="DM94" s="1158"/>
      <c r="DN94" s="1158"/>
      <c r="DO94" s="1158"/>
      <c r="DP94" s="1158"/>
      <c r="DQ94" s="1158"/>
      <c r="DR94" s="1158"/>
      <c r="DS94" s="1158"/>
      <c r="DT94" s="1158"/>
      <c r="DU94" s="1158"/>
      <c r="DV94" s="1158"/>
      <c r="DW94" s="1158"/>
      <c r="DX94" s="1158"/>
      <c r="DY94" s="1158"/>
      <c r="DZ94" s="1158"/>
      <c r="EA94" s="1158"/>
      <c r="EB94" s="1158"/>
      <c r="EC94" s="1158"/>
      <c r="ED94" s="1158"/>
      <c r="EE94" s="1158"/>
      <c r="EF94" s="1158"/>
      <c r="EG94" s="1158"/>
      <c r="EH94" s="1158"/>
      <c r="EI94" s="1158"/>
      <c r="EJ94" s="1158"/>
      <c r="EK94" s="1158"/>
      <c r="EL94" s="1158"/>
      <c r="EM94" s="1158"/>
      <c r="EN94" s="1158"/>
      <c r="EO94" s="1158"/>
      <c r="EP94" s="1158"/>
      <c r="EQ94" s="1158"/>
      <c r="ER94" s="1158"/>
      <c r="ES94" s="1158"/>
      <c r="ET94" s="1158"/>
      <c r="EU94" s="1158"/>
      <c r="EV94" s="1158"/>
      <c r="EW94" s="1158"/>
      <c r="EX94" s="1158"/>
      <c r="EY94" s="1158"/>
      <c r="EZ94" s="1158"/>
      <c r="FA94" s="1158"/>
      <c r="FB94" s="1158"/>
      <c r="FC94" s="1158"/>
      <c r="FD94" s="1158"/>
      <c r="FE94" s="1158"/>
      <c r="FF94" s="1158"/>
      <c r="FG94" s="1158"/>
      <c r="FH94" s="1158"/>
      <c r="FI94" s="1158"/>
      <c r="FJ94" s="1158"/>
      <c r="FK94" s="1158"/>
      <c r="FL94" s="1158"/>
      <c r="FM94" s="1158"/>
      <c r="FN94" s="1158"/>
      <c r="FO94" s="1158"/>
      <c r="FP94" s="1158"/>
      <c r="FQ94" s="1158"/>
      <c r="FR94" s="1158"/>
      <c r="FS94" s="1158"/>
      <c r="FT94" s="1158"/>
      <c r="FU94" s="1158"/>
      <c r="FV94" s="1158"/>
      <c r="FW94" s="1158"/>
      <c r="FX94" s="1158"/>
      <c r="FY94" s="1158"/>
      <c r="FZ94" s="1158"/>
      <c r="GA94" s="1158"/>
      <c r="GB94" s="1158"/>
      <c r="GC94" s="1158"/>
      <c r="GD94" s="1158"/>
      <c r="GE94" s="1158"/>
      <c r="GF94" s="1158"/>
      <c r="GG94" s="1158"/>
      <c r="GH94" s="1158"/>
      <c r="GI94" s="1158"/>
      <c r="GJ94" s="1158"/>
      <c r="GK94" s="1158"/>
      <c r="GL94" s="1158"/>
      <c r="GM94" s="1158"/>
      <c r="GN94" s="1158"/>
      <c r="GO94" s="1158"/>
      <c r="GP94" s="1158"/>
      <c r="GQ94" s="1158"/>
      <c r="GR94" s="1158"/>
      <c r="GS94" s="1158"/>
      <c r="GT94" s="1158"/>
      <c r="GU94" s="1158"/>
      <c r="GV94" s="1158"/>
      <c r="GW94" s="1158"/>
      <c r="GX94" s="1158"/>
      <c r="GY94" s="1158"/>
      <c r="GZ94" s="1158"/>
      <c r="HA94" s="1158"/>
      <c r="HB94" s="1158"/>
      <c r="HC94" s="1158"/>
      <c r="HD94" s="1158"/>
      <c r="HE94" s="1158"/>
      <c r="HF94" s="1158"/>
      <c r="HG94" s="1158"/>
      <c r="HH94" s="1158"/>
      <c r="HI94" s="1158"/>
      <c r="HJ94" s="1158"/>
      <c r="HK94" s="1158"/>
      <c r="HL94" s="1158"/>
      <c r="HM94" s="1158"/>
      <c r="HN94" s="1158"/>
      <c r="HO94" s="1158"/>
      <c r="HP94" s="1158"/>
      <c r="HQ94" s="1158"/>
      <c r="HR94" s="1158"/>
      <c r="HS94" s="1158"/>
      <c r="HT94" s="1158"/>
      <c r="HU94" s="1158"/>
      <c r="HV94" s="1158"/>
      <c r="HW94" s="1158"/>
      <c r="HX94" s="1158"/>
      <c r="HY94" s="1158"/>
      <c r="HZ94" s="1158"/>
      <c r="IA94" s="1158"/>
      <c r="IB94" s="1158"/>
      <c r="IC94" s="1158"/>
      <c r="ID94" s="1158"/>
      <c r="IE94" s="1158"/>
      <c r="IF94" s="1158"/>
      <c r="IG94" s="1158"/>
      <c r="IH94" s="1158"/>
      <c r="II94" s="1158"/>
      <c r="IJ94" s="1158"/>
      <c r="IK94" s="1158"/>
      <c r="IL94" s="1158"/>
      <c r="IM94" s="1158"/>
      <c r="IN94" s="1158"/>
      <c r="IO94" s="1158"/>
      <c r="IP94" s="1158"/>
      <c r="IQ94" s="1158"/>
      <c r="IR94" s="1158"/>
      <c r="IS94" s="1158"/>
      <c r="IT94" s="1158"/>
      <c r="IU94" s="1158"/>
      <c r="IV94" s="1158"/>
      <c r="IW94" s="1158"/>
      <c r="IX94" s="1158"/>
      <c r="IY94" s="1158"/>
      <c r="IZ94" s="1158"/>
      <c r="JA94" s="1158"/>
      <c r="JB94" s="1158"/>
      <c r="JC94" s="1158"/>
      <c r="JD94" s="1158"/>
      <c r="JE94" s="1158"/>
      <c r="JF94" s="1158"/>
      <c r="JG94" s="1158"/>
      <c r="JH94" s="1158"/>
      <c r="JI94" s="1158"/>
      <c r="JJ94" s="1158"/>
      <c r="JK94" s="1158"/>
      <c r="JL94" s="1158"/>
      <c r="JM94" s="1158"/>
      <c r="JN94" s="1158"/>
      <c r="JO94" s="1158"/>
      <c r="JP94" s="1158"/>
      <c r="JQ94" s="1158"/>
      <c r="JR94" s="1158"/>
      <c r="JS94" s="1158"/>
      <c r="JT94" s="1158"/>
      <c r="JU94" s="1158"/>
      <c r="JV94" s="1158"/>
      <c r="JW94" s="1158"/>
      <c r="JX94" s="1158"/>
      <c r="JY94" s="1158"/>
      <c r="JZ94" s="1158"/>
      <c r="KA94" s="1158"/>
      <c r="KB94" s="1158"/>
      <c r="KC94" s="1158"/>
      <c r="KD94" s="1158"/>
      <c r="KE94" s="1158"/>
      <c r="KF94" s="1158"/>
      <c r="KG94" s="1158"/>
      <c r="KH94" s="1158"/>
      <c r="KI94" s="1158"/>
      <c r="KJ94" s="1158"/>
      <c r="KK94" s="1158"/>
      <c r="KL94" s="1158"/>
      <c r="KM94" s="1158"/>
      <c r="KN94" s="1158"/>
      <c r="KO94" s="1158"/>
      <c r="KP94" s="1158"/>
      <c r="KQ94" s="1158"/>
      <c r="KR94" s="1158"/>
      <c r="KS94" s="1158"/>
      <c r="KT94" s="1158"/>
      <c r="KU94" s="1158"/>
      <c r="KV94" s="1158"/>
      <c r="KW94" s="1158"/>
      <c r="KX94" s="1158"/>
      <c r="KY94" s="1158"/>
      <c r="KZ94" s="1158"/>
      <c r="LA94" s="1158"/>
      <c r="LB94" s="1158"/>
      <c r="LC94" s="1158"/>
      <c r="LD94" s="1158"/>
      <c r="LE94" s="1158"/>
      <c r="LF94" s="1158"/>
      <c r="LG94" s="1158"/>
      <c r="LH94" s="1158"/>
      <c r="LI94" s="1158"/>
      <c r="LJ94" s="1158"/>
      <c r="LK94" s="1158"/>
      <c r="LL94" s="1158"/>
      <c r="LM94" s="1158"/>
      <c r="LN94" s="1158"/>
      <c r="LO94" s="1158"/>
      <c r="LP94" s="1158"/>
      <c r="LQ94" s="1158"/>
      <c r="LR94" s="1158"/>
      <c r="LS94" s="1158"/>
      <c r="LT94" s="1158"/>
      <c r="LU94" s="1158"/>
      <c r="LV94" s="1158"/>
      <c r="LW94" s="1158"/>
      <c r="LX94" s="1158"/>
      <c r="LY94" s="1158"/>
      <c r="LZ94" s="1158"/>
      <c r="MA94" s="1158"/>
      <c r="MB94" s="1158"/>
      <c r="MC94" s="1158"/>
      <c r="MD94" s="1158"/>
      <c r="ME94" s="1158"/>
      <c r="MF94" s="1158"/>
      <c r="MG94" s="1158"/>
      <c r="MH94" s="1158"/>
      <c r="MI94" s="1158"/>
      <c r="MJ94" s="1158"/>
      <c r="MK94" s="1158"/>
      <c r="ML94" s="1158"/>
      <c r="MM94" s="1158"/>
      <c r="MN94" s="1158"/>
      <c r="MO94" s="1158"/>
      <c r="MP94" s="1158"/>
      <c r="MQ94" s="1158"/>
      <c r="MR94" s="1158"/>
      <c r="MS94" s="1158"/>
      <c r="MT94" s="1158"/>
      <c r="MU94" s="1158"/>
      <c r="MV94" s="1158"/>
      <c r="MW94" s="1158"/>
      <c r="MX94" s="1158"/>
      <c r="MY94" s="1158"/>
      <c r="MZ94" s="1158"/>
      <c r="NA94" s="1158"/>
      <c r="NB94" s="1158"/>
      <c r="NC94" s="1158"/>
      <c r="ND94" s="1158"/>
      <c r="NE94" s="1158"/>
      <c r="NF94" s="1158"/>
      <c r="NG94" s="1158"/>
      <c r="NH94" s="1158"/>
      <c r="NI94" s="1158"/>
      <c r="NJ94" s="1158"/>
      <c r="NK94" s="1158"/>
      <c r="NL94" s="1158"/>
      <c r="NM94" s="1158"/>
      <c r="NN94" s="1158"/>
      <c r="NO94" s="1158"/>
      <c r="NP94" s="1158"/>
      <c r="NQ94" s="1158"/>
      <c r="NR94" s="1158"/>
      <c r="NS94" s="1158"/>
      <c r="NT94" s="1158"/>
      <c r="NU94" s="1158"/>
      <c r="NV94" s="1158"/>
      <c r="NW94" s="1158"/>
      <c r="NX94" s="1158"/>
      <c r="NY94" s="1158"/>
      <c r="NZ94" s="1158"/>
      <c r="OA94" s="1158"/>
      <c r="OB94" s="1158"/>
      <c r="OC94" s="1158"/>
      <c r="OD94" s="1158"/>
      <c r="OE94" s="1158"/>
      <c r="OF94" s="1158"/>
      <c r="OG94" s="1158"/>
      <c r="OH94" s="1158"/>
      <c r="OI94" s="1158"/>
      <c r="OJ94" s="1158"/>
      <c r="OK94" s="1158"/>
      <c r="OL94" s="1158"/>
      <c r="OM94" s="1158"/>
      <c r="ON94" s="1158"/>
      <c r="OO94" s="1158"/>
      <c r="OP94" s="1158"/>
      <c r="OQ94" s="1158"/>
      <c r="OR94" s="1158"/>
      <c r="OS94" s="1158"/>
      <c r="OT94" s="1158"/>
      <c r="OU94" s="1158"/>
      <c r="OV94" s="1158"/>
      <c r="OW94" s="1158"/>
      <c r="OX94" s="1158"/>
      <c r="OY94" s="1158"/>
      <c r="OZ94" s="1158"/>
      <c r="PA94" s="1158"/>
      <c r="PB94" s="1158"/>
      <c r="PC94" s="1158"/>
      <c r="PD94" s="1158"/>
      <c r="PE94" s="1158"/>
      <c r="PF94" s="1158"/>
      <c r="PG94" s="1158"/>
      <c r="PH94" s="1158"/>
      <c r="PI94" s="1158"/>
      <c r="PJ94" s="1158"/>
      <c r="PK94" s="1158"/>
    </row>
    <row r="95" spans="1:427" s="1150" customFormat="1" ht="15" customHeight="1" x14ac:dyDescent="0.35">
      <c r="A95" s="1182" t="s">
        <v>3255</v>
      </c>
      <c r="B95" s="1182">
        <f t="shared" ca="1" si="6"/>
        <v>5048</v>
      </c>
      <c r="C95" s="1182" t="s">
        <v>3380</v>
      </c>
      <c r="D95" s="1182" t="s">
        <v>3381</v>
      </c>
      <c r="E95" s="1151">
        <v>2016</v>
      </c>
      <c r="F95" s="1183">
        <f t="shared" ca="1" si="7"/>
        <v>115</v>
      </c>
      <c r="G95" s="1149">
        <f t="shared" ca="1" si="8"/>
        <v>9035</v>
      </c>
      <c r="H95" s="1148">
        <v>61.5</v>
      </c>
      <c r="I95" s="1152">
        <f>Einstellungen!$E$11</f>
        <v>365</v>
      </c>
      <c r="J95" s="1152" t="s">
        <v>11</v>
      </c>
      <c r="K95" s="1152" t="s">
        <v>578</v>
      </c>
      <c r="L95" s="1152" t="s">
        <v>578</v>
      </c>
      <c r="M95" s="1152" t="s">
        <v>578</v>
      </c>
      <c r="N95" s="1152" t="s">
        <v>578</v>
      </c>
      <c r="O95" s="1152" t="s">
        <v>578</v>
      </c>
      <c r="P95" s="1152" t="s">
        <v>578</v>
      </c>
      <c r="Q95" s="1152" t="s">
        <v>578</v>
      </c>
      <c r="R95" s="1152" t="s">
        <v>578</v>
      </c>
      <c r="S95" s="1152" t="s">
        <v>578</v>
      </c>
      <c r="T95" s="1152" t="s">
        <v>578</v>
      </c>
      <c r="U95" s="1152" t="s">
        <v>578</v>
      </c>
      <c r="V95" s="1152" t="s">
        <v>700</v>
      </c>
      <c r="W95" s="1152" t="str">
        <f t="shared" si="9"/>
        <v>Heim 94  - Musterort</v>
      </c>
      <c r="X95" s="1148">
        <v>61.5</v>
      </c>
      <c r="AM95" s="1158"/>
      <c r="AN95" s="1158"/>
      <c r="AO95" s="1158"/>
      <c r="AP95" s="1158"/>
      <c r="AQ95" s="1158"/>
      <c r="AR95" s="1158"/>
      <c r="AS95" s="1158"/>
      <c r="AT95" s="1158"/>
      <c r="AU95" s="1158"/>
      <c r="AV95" s="1158"/>
      <c r="AW95" s="1158"/>
      <c r="AX95" s="1155">
        <v>17</v>
      </c>
      <c r="AY95" s="1158"/>
      <c r="AZ95" s="1156">
        <f t="shared" ca="1" si="10"/>
        <v>-98</v>
      </c>
      <c r="BA95" s="1158"/>
      <c r="BB95" s="1158"/>
      <c r="BC95" s="1158"/>
      <c r="BD95" s="1158"/>
      <c r="BE95" s="1158"/>
      <c r="BF95" s="1158"/>
      <c r="BG95" s="1158"/>
      <c r="BH95" s="1158"/>
      <c r="BI95" s="1158"/>
      <c r="BJ95" s="1158"/>
      <c r="BK95" s="1158"/>
      <c r="BL95" s="1158"/>
      <c r="BM95" s="1158"/>
      <c r="BN95" s="1158"/>
      <c r="BO95" s="1158"/>
      <c r="BP95" s="1158"/>
      <c r="BQ95" s="1158"/>
      <c r="BR95" s="1158"/>
      <c r="BS95" s="1158"/>
      <c r="BT95" s="1158"/>
      <c r="BU95" s="1158"/>
      <c r="BV95" s="1158"/>
      <c r="BW95" s="1158"/>
      <c r="BX95" s="1158"/>
      <c r="BY95" s="1158"/>
      <c r="BZ95" s="1158"/>
      <c r="CA95" s="1158"/>
      <c r="CB95" s="1158"/>
      <c r="CC95" s="1158"/>
      <c r="CD95" s="1158"/>
      <c r="CE95" s="1158"/>
      <c r="CF95" s="1158"/>
      <c r="CG95" s="1158"/>
      <c r="CH95" s="1158"/>
      <c r="CI95" s="1158"/>
      <c r="CJ95" s="1158"/>
      <c r="CK95" s="1158"/>
      <c r="CL95" s="1158"/>
      <c r="CM95" s="1158"/>
      <c r="CN95" s="1158"/>
      <c r="CO95" s="1158"/>
      <c r="CP95" s="1158"/>
      <c r="CQ95" s="1158"/>
      <c r="CR95" s="1158"/>
      <c r="CS95" s="1158"/>
      <c r="CT95" s="1158"/>
      <c r="CU95" s="1158"/>
      <c r="CV95" s="1158"/>
      <c r="CW95" s="1158"/>
      <c r="CX95" s="1158"/>
      <c r="CY95" s="1158"/>
      <c r="CZ95" s="1158"/>
      <c r="DA95" s="1158"/>
      <c r="DB95" s="1158"/>
      <c r="DC95" s="1158"/>
      <c r="DD95" s="1158"/>
      <c r="DE95" s="1158"/>
      <c r="DF95" s="1158"/>
      <c r="DG95" s="1158"/>
      <c r="DH95" s="1158"/>
      <c r="DI95" s="1158"/>
      <c r="DJ95" s="1158"/>
      <c r="DK95" s="1158"/>
      <c r="DL95" s="1158"/>
      <c r="DM95" s="1158"/>
      <c r="DN95" s="1158"/>
      <c r="DO95" s="1158"/>
      <c r="DP95" s="1158"/>
      <c r="DQ95" s="1158"/>
      <c r="DR95" s="1158"/>
      <c r="DS95" s="1158"/>
      <c r="DT95" s="1158"/>
      <c r="DU95" s="1158"/>
      <c r="DV95" s="1158"/>
      <c r="DW95" s="1158"/>
      <c r="DX95" s="1158"/>
      <c r="DY95" s="1158"/>
      <c r="DZ95" s="1158"/>
      <c r="EA95" s="1158"/>
      <c r="EB95" s="1158"/>
      <c r="EC95" s="1158"/>
      <c r="ED95" s="1158"/>
      <c r="EE95" s="1158"/>
      <c r="EF95" s="1158"/>
      <c r="EG95" s="1158"/>
      <c r="EH95" s="1158"/>
      <c r="EI95" s="1158"/>
      <c r="EJ95" s="1158"/>
      <c r="EK95" s="1158"/>
      <c r="EL95" s="1158"/>
      <c r="EM95" s="1158"/>
      <c r="EN95" s="1158"/>
      <c r="EO95" s="1158"/>
      <c r="EP95" s="1158"/>
      <c r="EQ95" s="1158"/>
      <c r="ER95" s="1158"/>
      <c r="ES95" s="1158"/>
      <c r="ET95" s="1158"/>
      <c r="EU95" s="1158"/>
      <c r="EV95" s="1158"/>
      <c r="EW95" s="1158"/>
      <c r="EX95" s="1158"/>
      <c r="EY95" s="1158"/>
      <c r="EZ95" s="1158"/>
      <c r="FA95" s="1158"/>
      <c r="FB95" s="1158"/>
      <c r="FC95" s="1158"/>
      <c r="FD95" s="1158"/>
      <c r="FE95" s="1158"/>
      <c r="FF95" s="1158"/>
      <c r="FG95" s="1158"/>
      <c r="FH95" s="1158"/>
      <c r="FI95" s="1158"/>
      <c r="FJ95" s="1158"/>
      <c r="FK95" s="1158"/>
      <c r="FL95" s="1158"/>
      <c r="FM95" s="1158"/>
      <c r="FN95" s="1158"/>
      <c r="FO95" s="1158"/>
      <c r="FP95" s="1158"/>
      <c r="FQ95" s="1158"/>
      <c r="FR95" s="1158"/>
      <c r="FS95" s="1158"/>
      <c r="FT95" s="1158"/>
      <c r="FU95" s="1158"/>
      <c r="FV95" s="1158"/>
      <c r="FW95" s="1158"/>
      <c r="FX95" s="1158"/>
      <c r="FY95" s="1158"/>
      <c r="FZ95" s="1158"/>
      <c r="GA95" s="1158"/>
      <c r="GB95" s="1158"/>
      <c r="GC95" s="1158"/>
      <c r="GD95" s="1158"/>
      <c r="GE95" s="1158"/>
      <c r="GF95" s="1158"/>
      <c r="GG95" s="1158"/>
      <c r="GH95" s="1158"/>
      <c r="GI95" s="1158"/>
      <c r="GJ95" s="1158"/>
      <c r="GK95" s="1158"/>
      <c r="GL95" s="1158"/>
      <c r="GM95" s="1158"/>
      <c r="GN95" s="1158"/>
      <c r="GO95" s="1158"/>
      <c r="GP95" s="1158"/>
      <c r="GQ95" s="1158"/>
      <c r="GR95" s="1158"/>
      <c r="GS95" s="1158"/>
      <c r="GT95" s="1158"/>
      <c r="GU95" s="1158"/>
      <c r="GV95" s="1158"/>
      <c r="GW95" s="1158"/>
      <c r="GX95" s="1158"/>
      <c r="GY95" s="1158"/>
      <c r="GZ95" s="1158"/>
      <c r="HA95" s="1158"/>
      <c r="HB95" s="1158"/>
      <c r="HC95" s="1158"/>
      <c r="HD95" s="1158"/>
      <c r="HE95" s="1158"/>
      <c r="HF95" s="1158"/>
      <c r="HG95" s="1158"/>
      <c r="HH95" s="1158"/>
      <c r="HI95" s="1158"/>
      <c r="HJ95" s="1158"/>
      <c r="HK95" s="1158"/>
      <c r="HL95" s="1158"/>
      <c r="HM95" s="1158"/>
      <c r="HN95" s="1158"/>
      <c r="HO95" s="1158"/>
      <c r="HP95" s="1158"/>
      <c r="HQ95" s="1158"/>
      <c r="HR95" s="1158"/>
      <c r="HS95" s="1158"/>
      <c r="HT95" s="1158"/>
      <c r="HU95" s="1158"/>
      <c r="HV95" s="1158"/>
      <c r="HW95" s="1158"/>
      <c r="HX95" s="1158"/>
      <c r="HY95" s="1158"/>
      <c r="HZ95" s="1158"/>
      <c r="IA95" s="1158"/>
      <c r="IB95" s="1158"/>
      <c r="IC95" s="1158"/>
      <c r="ID95" s="1158"/>
      <c r="IE95" s="1158"/>
      <c r="IF95" s="1158"/>
      <c r="IG95" s="1158"/>
      <c r="IH95" s="1158"/>
      <c r="II95" s="1158"/>
      <c r="IJ95" s="1158"/>
      <c r="IK95" s="1158"/>
      <c r="IL95" s="1158"/>
      <c r="IM95" s="1158"/>
      <c r="IN95" s="1158"/>
      <c r="IO95" s="1158"/>
      <c r="IP95" s="1158"/>
      <c r="IQ95" s="1158"/>
      <c r="IR95" s="1158"/>
      <c r="IS95" s="1158"/>
      <c r="IT95" s="1158"/>
      <c r="IU95" s="1158"/>
      <c r="IV95" s="1158"/>
      <c r="IW95" s="1158"/>
      <c r="IX95" s="1158"/>
      <c r="IY95" s="1158"/>
      <c r="IZ95" s="1158"/>
      <c r="JA95" s="1158"/>
      <c r="JB95" s="1158"/>
      <c r="JC95" s="1158"/>
      <c r="JD95" s="1158"/>
      <c r="JE95" s="1158"/>
      <c r="JF95" s="1158"/>
      <c r="JG95" s="1158"/>
      <c r="JH95" s="1158"/>
      <c r="JI95" s="1158"/>
      <c r="JJ95" s="1158"/>
      <c r="JK95" s="1158"/>
      <c r="JL95" s="1158"/>
      <c r="JM95" s="1158"/>
      <c r="JN95" s="1158"/>
      <c r="JO95" s="1158"/>
      <c r="JP95" s="1158"/>
      <c r="JQ95" s="1158"/>
      <c r="JR95" s="1158"/>
      <c r="JS95" s="1158"/>
      <c r="JT95" s="1158"/>
      <c r="JU95" s="1158"/>
      <c r="JV95" s="1158"/>
      <c r="JW95" s="1158"/>
      <c r="JX95" s="1158"/>
      <c r="JY95" s="1158"/>
      <c r="JZ95" s="1158"/>
      <c r="KA95" s="1158"/>
      <c r="KB95" s="1158"/>
      <c r="KC95" s="1158"/>
      <c r="KD95" s="1158"/>
      <c r="KE95" s="1158"/>
      <c r="KF95" s="1158"/>
      <c r="KG95" s="1158"/>
      <c r="KH95" s="1158"/>
      <c r="KI95" s="1158"/>
      <c r="KJ95" s="1158"/>
      <c r="KK95" s="1158"/>
      <c r="KL95" s="1158"/>
      <c r="KM95" s="1158"/>
      <c r="KN95" s="1158"/>
      <c r="KO95" s="1158"/>
      <c r="KP95" s="1158"/>
      <c r="KQ95" s="1158"/>
      <c r="KR95" s="1158"/>
      <c r="KS95" s="1158"/>
      <c r="KT95" s="1158"/>
      <c r="KU95" s="1158"/>
      <c r="KV95" s="1158"/>
      <c r="KW95" s="1158"/>
      <c r="KX95" s="1158"/>
      <c r="KY95" s="1158"/>
      <c r="KZ95" s="1158"/>
      <c r="LA95" s="1158"/>
      <c r="LB95" s="1158"/>
      <c r="LC95" s="1158"/>
      <c r="LD95" s="1158"/>
      <c r="LE95" s="1158"/>
      <c r="LF95" s="1158"/>
      <c r="LG95" s="1158"/>
      <c r="LH95" s="1158"/>
      <c r="LI95" s="1158"/>
      <c r="LJ95" s="1158"/>
      <c r="LK95" s="1158"/>
      <c r="LL95" s="1158"/>
      <c r="LM95" s="1158"/>
      <c r="LN95" s="1158"/>
      <c r="LO95" s="1158"/>
      <c r="LP95" s="1158"/>
      <c r="LQ95" s="1158"/>
      <c r="LR95" s="1158"/>
      <c r="LS95" s="1158"/>
      <c r="LT95" s="1158"/>
      <c r="LU95" s="1158"/>
      <c r="LV95" s="1158"/>
      <c r="LW95" s="1158"/>
      <c r="LX95" s="1158"/>
      <c r="LY95" s="1158"/>
      <c r="LZ95" s="1158"/>
      <c r="MA95" s="1158"/>
      <c r="MB95" s="1158"/>
      <c r="MC95" s="1158"/>
      <c r="MD95" s="1158"/>
      <c r="ME95" s="1158"/>
      <c r="MF95" s="1158"/>
      <c r="MG95" s="1158"/>
      <c r="MH95" s="1158"/>
      <c r="MI95" s="1158"/>
      <c r="MJ95" s="1158"/>
      <c r="MK95" s="1158"/>
      <c r="ML95" s="1158"/>
      <c r="MM95" s="1158"/>
      <c r="MN95" s="1158"/>
      <c r="MO95" s="1158"/>
      <c r="MP95" s="1158"/>
      <c r="MQ95" s="1158"/>
      <c r="MR95" s="1158"/>
      <c r="MS95" s="1158"/>
      <c r="MT95" s="1158"/>
      <c r="MU95" s="1158"/>
      <c r="MV95" s="1158"/>
      <c r="MW95" s="1158"/>
      <c r="MX95" s="1158"/>
      <c r="MY95" s="1158"/>
      <c r="MZ95" s="1158"/>
      <c r="NA95" s="1158"/>
      <c r="NB95" s="1158"/>
      <c r="NC95" s="1158"/>
      <c r="ND95" s="1158"/>
      <c r="NE95" s="1158"/>
      <c r="NF95" s="1158"/>
      <c r="NG95" s="1158"/>
      <c r="NH95" s="1158"/>
      <c r="NI95" s="1158"/>
      <c r="NJ95" s="1158"/>
      <c r="NK95" s="1158"/>
      <c r="NL95" s="1158"/>
      <c r="NM95" s="1158"/>
      <c r="NN95" s="1158"/>
      <c r="NO95" s="1158"/>
      <c r="NP95" s="1158"/>
      <c r="NQ95" s="1158"/>
      <c r="NR95" s="1158"/>
      <c r="NS95" s="1158"/>
      <c r="NT95" s="1158"/>
      <c r="NU95" s="1158"/>
      <c r="NV95" s="1158"/>
      <c r="NW95" s="1158"/>
      <c r="NX95" s="1158"/>
      <c r="NY95" s="1158"/>
      <c r="NZ95" s="1158"/>
      <c r="OA95" s="1158"/>
      <c r="OB95" s="1158"/>
      <c r="OC95" s="1158"/>
      <c r="OD95" s="1158"/>
      <c r="OE95" s="1158"/>
      <c r="OF95" s="1158"/>
      <c r="OG95" s="1158"/>
      <c r="OH95" s="1158"/>
      <c r="OI95" s="1158"/>
      <c r="OJ95" s="1158"/>
      <c r="OK95" s="1158"/>
      <c r="OL95" s="1158"/>
      <c r="OM95" s="1158"/>
      <c r="ON95" s="1158"/>
      <c r="OO95" s="1158"/>
      <c r="OP95" s="1158"/>
      <c r="OQ95" s="1158"/>
      <c r="OR95" s="1158"/>
      <c r="OS95" s="1158"/>
      <c r="OT95" s="1158"/>
      <c r="OU95" s="1158"/>
      <c r="OV95" s="1158"/>
      <c r="OW95" s="1158"/>
      <c r="OX95" s="1158"/>
      <c r="OY95" s="1158"/>
      <c r="OZ95" s="1158"/>
      <c r="PA95" s="1158"/>
      <c r="PB95" s="1158"/>
      <c r="PC95" s="1158"/>
      <c r="PD95" s="1158"/>
      <c r="PE95" s="1158"/>
      <c r="PF95" s="1158"/>
      <c r="PG95" s="1158"/>
      <c r="PH95" s="1158"/>
      <c r="PI95" s="1158"/>
      <c r="PJ95" s="1158"/>
      <c r="PK95" s="1158"/>
    </row>
    <row r="96" spans="1:427" s="1150" customFormat="1" ht="15" customHeight="1" x14ac:dyDescent="0.35">
      <c r="A96" s="1182" t="s">
        <v>3256</v>
      </c>
      <c r="B96" s="1182">
        <f t="shared" ca="1" si="6"/>
        <v>7328</v>
      </c>
      <c r="C96" s="1182" t="s">
        <v>3380</v>
      </c>
      <c r="D96" s="1182" t="s">
        <v>3381</v>
      </c>
      <c r="E96" s="1151">
        <v>2016</v>
      </c>
      <c r="F96" s="1183">
        <f t="shared" ca="1" si="7"/>
        <v>153</v>
      </c>
      <c r="G96" s="1149">
        <f t="shared" ca="1" si="8"/>
        <v>4649</v>
      </c>
      <c r="H96" s="1148">
        <v>60.5</v>
      </c>
      <c r="I96" s="1152">
        <f>Einstellungen!$E$11</f>
        <v>365</v>
      </c>
      <c r="J96" s="1152" t="s">
        <v>11</v>
      </c>
      <c r="K96" s="1152" t="s">
        <v>578</v>
      </c>
      <c r="L96" s="1152" t="s">
        <v>578</v>
      </c>
      <c r="M96" s="1152" t="s">
        <v>578</v>
      </c>
      <c r="N96" s="1152" t="s">
        <v>578</v>
      </c>
      <c r="O96" s="1152" t="s">
        <v>578</v>
      </c>
      <c r="P96" s="1152" t="s">
        <v>578</v>
      </c>
      <c r="Q96" s="1152" t="s">
        <v>578</v>
      </c>
      <c r="R96" s="1152" t="s">
        <v>578</v>
      </c>
      <c r="S96" s="1152" t="s">
        <v>578</v>
      </c>
      <c r="T96" s="1152" t="s">
        <v>578</v>
      </c>
      <c r="U96" s="1152" t="s">
        <v>578</v>
      </c>
      <c r="V96" s="1152" t="s">
        <v>700</v>
      </c>
      <c r="W96" s="1152" t="str">
        <f t="shared" si="9"/>
        <v>Heim 95  - Musterort</v>
      </c>
      <c r="X96" s="1148">
        <v>60.5</v>
      </c>
      <c r="AM96" s="1158"/>
      <c r="AN96" s="1158"/>
      <c r="AO96" s="1158"/>
      <c r="AP96" s="1158"/>
      <c r="AQ96" s="1158"/>
      <c r="AR96" s="1158"/>
      <c r="AS96" s="1158"/>
      <c r="AT96" s="1158"/>
      <c r="AU96" s="1158"/>
      <c r="AV96" s="1158"/>
      <c r="AW96" s="1158"/>
      <c r="AX96" s="1155">
        <v>41</v>
      </c>
      <c r="AY96" s="1158"/>
      <c r="AZ96" s="1156">
        <f t="shared" ca="1" si="10"/>
        <v>-112</v>
      </c>
      <c r="BA96" s="1158"/>
      <c r="BB96" s="1158"/>
      <c r="BC96" s="1158"/>
      <c r="BD96" s="1158"/>
      <c r="BE96" s="1158"/>
      <c r="BF96" s="1158"/>
      <c r="BG96" s="1158"/>
      <c r="BH96" s="1158"/>
      <c r="BI96" s="1158"/>
      <c r="BJ96" s="1158"/>
      <c r="BK96" s="1158"/>
      <c r="BL96" s="1158"/>
      <c r="BM96" s="1158"/>
      <c r="BN96" s="1158"/>
      <c r="BO96" s="1158"/>
      <c r="BP96" s="1158"/>
      <c r="BQ96" s="1158"/>
      <c r="BR96" s="1158"/>
      <c r="BS96" s="1158"/>
      <c r="BT96" s="1158"/>
      <c r="BU96" s="1158"/>
      <c r="BV96" s="1158"/>
      <c r="BW96" s="1158"/>
      <c r="BX96" s="1158"/>
      <c r="BY96" s="1158"/>
      <c r="BZ96" s="1158"/>
      <c r="CA96" s="1158"/>
      <c r="CB96" s="1158"/>
      <c r="CC96" s="1158"/>
      <c r="CD96" s="1158"/>
      <c r="CE96" s="1158"/>
      <c r="CF96" s="1158"/>
      <c r="CG96" s="1158"/>
      <c r="CH96" s="1158"/>
      <c r="CI96" s="1158"/>
      <c r="CJ96" s="1158"/>
      <c r="CK96" s="1158"/>
      <c r="CL96" s="1158"/>
      <c r="CM96" s="1158"/>
      <c r="CN96" s="1158"/>
      <c r="CO96" s="1158"/>
      <c r="CP96" s="1158"/>
      <c r="CQ96" s="1158"/>
      <c r="CR96" s="1158"/>
      <c r="CS96" s="1158"/>
      <c r="CT96" s="1158"/>
      <c r="CU96" s="1158"/>
      <c r="CV96" s="1158"/>
      <c r="CW96" s="1158"/>
      <c r="CX96" s="1158"/>
      <c r="CY96" s="1158"/>
      <c r="CZ96" s="1158"/>
      <c r="DA96" s="1158"/>
      <c r="DB96" s="1158"/>
      <c r="DC96" s="1158"/>
      <c r="DD96" s="1158"/>
      <c r="DE96" s="1158"/>
      <c r="DF96" s="1158"/>
      <c r="DG96" s="1158"/>
      <c r="DH96" s="1158"/>
      <c r="DI96" s="1158"/>
      <c r="DJ96" s="1158"/>
      <c r="DK96" s="1158"/>
      <c r="DL96" s="1158"/>
      <c r="DM96" s="1158"/>
      <c r="DN96" s="1158"/>
      <c r="DO96" s="1158"/>
      <c r="DP96" s="1158"/>
      <c r="DQ96" s="1158"/>
      <c r="DR96" s="1158"/>
      <c r="DS96" s="1158"/>
      <c r="DT96" s="1158"/>
      <c r="DU96" s="1158"/>
      <c r="DV96" s="1158"/>
      <c r="DW96" s="1158"/>
      <c r="DX96" s="1158"/>
      <c r="DY96" s="1158"/>
      <c r="DZ96" s="1158"/>
      <c r="EA96" s="1158"/>
      <c r="EB96" s="1158"/>
      <c r="EC96" s="1158"/>
      <c r="ED96" s="1158"/>
      <c r="EE96" s="1158"/>
      <c r="EF96" s="1158"/>
      <c r="EG96" s="1158"/>
      <c r="EH96" s="1158"/>
      <c r="EI96" s="1158"/>
      <c r="EJ96" s="1158"/>
      <c r="EK96" s="1158"/>
      <c r="EL96" s="1158"/>
      <c r="EM96" s="1158"/>
      <c r="EN96" s="1158"/>
      <c r="EO96" s="1158"/>
      <c r="EP96" s="1158"/>
      <c r="EQ96" s="1158"/>
      <c r="ER96" s="1158"/>
      <c r="ES96" s="1158"/>
      <c r="ET96" s="1158"/>
      <c r="EU96" s="1158"/>
      <c r="EV96" s="1158"/>
      <c r="EW96" s="1158"/>
      <c r="EX96" s="1158"/>
      <c r="EY96" s="1158"/>
      <c r="EZ96" s="1158"/>
      <c r="FA96" s="1158"/>
      <c r="FB96" s="1158"/>
      <c r="FC96" s="1158"/>
      <c r="FD96" s="1158"/>
      <c r="FE96" s="1158"/>
      <c r="FF96" s="1158"/>
      <c r="FG96" s="1158"/>
      <c r="FH96" s="1158"/>
      <c r="FI96" s="1158"/>
      <c r="FJ96" s="1158"/>
      <c r="FK96" s="1158"/>
      <c r="FL96" s="1158"/>
      <c r="FM96" s="1158"/>
      <c r="FN96" s="1158"/>
      <c r="FO96" s="1158"/>
      <c r="FP96" s="1158"/>
      <c r="FQ96" s="1158"/>
      <c r="FR96" s="1158"/>
      <c r="FS96" s="1158"/>
      <c r="FT96" s="1158"/>
      <c r="FU96" s="1158"/>
      <c r="FV96" s="1158"/>
      <c r="FW96" s="1158"/>
      <c r="FX96" s="1158"/>
      <c r="FY96" s="1158"/>
      <c r="FZ96" s="1158"/>
      <c r="GA96" s="1158"/>
      <c r="GB96" s="1158"/>
      <c r="GC96" s="1158"/>
      <c r="GD96" s="1158"/>
      <c r="GE96" s="1158"/>
      <c r="GF96" s="1158"/>
      <c r="GG96" s="1158"/>
      <c r="GH96" s="1158"/>
      <c r="GI96" s="1158"/>
      <c r="GJ96" s="1158"/>
      <c r="GK96" s="1158"/>
      <c r="GL96" s="1158"/>
      <c r="GM96" s="1158"/>
      <c r="GN96" s="1158"/>
      <c r="GO96" s="1158"/>
      <c r="GP96" s="1158"/>
      <c r="GQ96" s="1158"/>
      <c r="GR96" s="1158"/>
      <c r="GS96" s="1158"/>
      <c r="GT96" s="1158"/>
      <c r="GU96" s="1158"/>
      <c r="GV96" s="1158"/>
      <c r="GW96" s="1158"/>
      <c r="GX96" s="1158"/>
      <c r="GY96" s="1158"/>
      <c r="GZ96" s="1158"/>
      <c r="HA96" s="1158"/>
      <c r="HB96" s="1158"/>
      <c r="HC96" s="1158"/>
      <c r="HD96" s="1158"/>
      <c r="HE96" s="1158"/>
      <c r="HF96" s="1158"/>
      <c r="HG96" s="1158"/>
      <c r="HH96" s="1158"/>
      <c r="HI96" s="1158"/>
      <c r="HJ96" s="1158"/>
      <c r="HK96" s="1158"/>
      <c r="HL96" s="1158"/>
      <c r="HM96" s="1158"/>
      <c r="HN96" s="1158"/>
      <c r="HO96" s="1158"/>
      <c r="HP96" s="1158"/>
      <c r="HQ96" s="1158"/>
      <c r="HR96" s="1158"/>
      <c r="HS96" s="1158"/>
      <c r="HT96" s="1158"/>
      <c r="HU96" s="1158"/>
      <c r="HV96" s="1158"/>
      <c r="HW96" s="1158"/>
      <c r="HX96" s="1158"/>
      <c r="HY96" s="1158"/>
      <c r="HZ96" s="1158"/>
      <c r="IA96" s="1158"/>
      <c r="IB96" s="1158"/>
      <c r="IC96" s="1158"/>
      <c r="ID96" s="1158"/>
      <c r="IE96" s="1158"/>
      <c r="IF96" s="1158"/>
      <c r="IG96" s="1158"/>
      <c r="IH96" s="1158"/>
      <c r="II96" s="1158"/>
      <c r="IJ96" s="1158"/>
      <c r="IK96" s="1158"/>
      <c r="IL96" s="1158"/>
      <c r="IM96" s="1158"/>
      <c r="IN96" s="1158"/>
      <c r="IO96" s="1158"/>
      <c r="IP96" s="1158"/>
      <c r="IQ96" s="1158"/>
      <c r="IR96" s="1158"/>
      <c r="IS96" s="1158"/>
      <c r="IT96" s="1158"/>
      <c r="IU96" s="1158"/>
      <c r="IV96" s="1158"/>
      <c r="IW96" s="1158"/>
      <c r="IX96" s="1158"/>
      <c r="IY96" s="1158"/>
      <c r="IZ96" s="1158"/>
      <c r="JA96" s="1158"/>
      <c r="JB96" s="1158"/>
      <c r="JC96" s="1158"/>
      <c r="JD96" s="1158"/>
      <c r="JE96" s="1158"/>
      <c r="JF96" s="1158"/>
      <c r="JG96" s="1158"/>
      <c r="JH96" s="1158"/>
      <c r="JI96" s="1158"/>
      <c r="JJ96" s="1158"/>
      <c r="JK96" s="1158"/>
      <c r="JL96" s="1158"/>
      <c r="JM96" s="1158"/>
      <c r="JN96" s="1158"/>
      <c r="JO96" s="1158"/>
      <c r="JP96" s="1158"/>
      <c r="JQ96" s="1158"/>
      <c r="JR96" s="1158"/>
      <c r="JS96" s="1158"/>
      <c r="JT96" s="1158"/>
      <c r="JU96" s="1158"/>
      <c r="JV96" s="1158"/>
      <c r="JW96" s="1158"/>
      <c r="JX96" s="1158"/>
      <c r="JY96" s="1158"/>
      <c r="JZ96" s="1158"/>
      <c r="KA96" s="1158"/>
      <c r="KB96" s="1158"/>
      <c r="KC96" s="1158"/>
      <c r="KD96" s="1158"/>
      <c r="KE96" s="1158"/>
      <c r="KF96" s="1158"/>
      <c r="KG96" s="1158"/>
      <c r="KH96" s="1158"/>
      <c r="KI96" s="1158"/>
      <c r="KJ96" s="1158"/>
      <c r="KK96" s="1158"/>
      <c r="KL96" s="1158"/>
      <c r="KM96" s="1158"/>
      <c r="KN96" s="1158"/>
      <c r="KO96" s="1158"/>
      <c r="KP96" s="1158"/>
      <c r="KQ96" s="1158"/>
      <c r="KR96" s="1158"/>
      <c r="KS96" s="1158"/>
      <c r="KT96" s="1158"/>
      <c r="KU96" s="1158"/>
      <c r="KV96" s="1158"/>
      <c r="KW96" s="1158"/>
      <c r="KX96" s="1158"/>
      <c r="KY96" s="1158"/>
      <c r="KZ96" s="1158"/>
      <c r="LA96" s="1158"/>
      <c r="LB96" s="1158"/>
      <c r="LC96" s="1158"/>
      <c r="LD96" s="1158"/>
      <c r="LE96" s="1158"/>
      <c r="LF96" s="1158"/>
      <c r="LG96" s="1158"/>
      <c r="LH96" s="1158"/>
      <c r="LI96" s="1158"/>
      <c r="LJ96" s="1158"/>
      <c r="LK96" s="1158"/>
      <c r="LL96" s="1158"/>
      <c r="LM96" s="1158"/>
      <c r="LN96" s="1158"/>
      <c r="LO96" s="1158"/>
      <c r="LP96" s="1158"/>
      <c r="LQ96" s="1158"/>
      <c r="LR96" s="1158"/>
      <c r="LS96" s="1158"/>
      <c r="LT96" s="1158"/>
      <c r="LU96" s="1158"/>
      <c r="LV96" s="1158"/>
      <c r="LW96" s="1158"/>
      <c r="LX96" s="1158"/>
      <c r="LY96" s="1158"/>
      <c r="LZ96" s="1158"/>
      <c r="MA96" s="1158"/>
      <c r="MB96" s="1158"/>
      <c r="MC96" s="1158"/>
      <c r="MD96" s="1158"/>
      <c r="ME96" s="1158"/>
      <c r="MF96" s="1158"/>
      <c r="MG96" s="1158"/>
      <c r="MH96" s="1158"/>
      <c r="MI96" s="1158"/>
      <c r="MJ96" s="1158"/>
      <c r="MK96" s="1158"/>
      <c r="ML96" s="1158"/>
      <c r="MM96" s="1158"/>
      <c r="MN96" s="1158"/>
      <c r="MO96" s="1158"/>
      <c r="MP96" s="1158"/>
      <c r="MQ96" s="1158"/>
      <c r="MR96" s="1158"/>
      <c r="MS96" s="1158"/>
      <c r="MT96" s="1158"/>
      <c r="MU96" s="1158"/>
      <c r="MV96" s="1158"/>
      <c r="MW96" s="1158"/>
      <c r="MX96" s="1158"/>
      <c r="MY96" s="1158"/>
      <c r="MZ96" s="1158"/>
      <c r="NA96" s="1158"/>
      <c r="NB96" s="1158"/>
      <c r="NC96" s="1158"/>
      <c r="ND96" s="1158"/>
      <c r="NE96" s="1158"/>
      <c r="NF96" s="1158"/>
      <c r="NG96" s="1158"/>
      <c r="NH96" s="1158"/>
      <c r="NI96" s="1158"/>
      <c r="NJ96" s="1158"/>
      <c r="NK96" s="1158"/>
      <c r="NL96" s="1158"/>
      <c r="NM96" s="1158"/>
      <c r="NN96" s="1158"/>
      <c r="NO96" s="1158"/>
      <c r="NP96" s="1158"/>
      <c r="NQ96" s="1158"/>
      <c r="NR96" s="1158"/>
      <c r="NS96" s="1158"/>
      <c r="NT96" s="1158"/>
      <c r="NU96" s="1158"/>
      <c r="NV96" s="1158"/>
      <c r="NW96" s="1158"/>
      <c r="NX96" s="1158"/>
      <c r="NY96" s="1158"/>
      <c r="NZ96" s="1158"/>
      <c r="OA96" s="1158"/>
      <c r="OB96" s="1158"/>
      <c r="OC96" s="1158"/>
      <c r="OD96" s="1158"/>
      <c r="OE96" s="1158"/>
      <c r="OF96" s="1158"/>
      <c r="OG96" s="1158"/>
      <c r="OH96" s="1158"/>
      <c r="OI96" s="1158"/>
      <c r="OJ96" s="1158"/>
      <c r="OK96" s="1158"/>
      <c r="OL96" s="1158"/>
      <c r="OM96" s="1158"/>
      <c r="ON96" s="1158"/>
      <c r="OO96" s="1158"/>
      <c r="OP96" s="1158"/>
      <c r="OQ96" s="1158"/>
      <c r="OR96" s="1158"/>
      <c r="OS96" s="1158"/>
      <c r="OT96" s="1158"/>
      <c r="OU96" s="1158"/>
      <c r="OV96" s="1158"/>
      <c r="OW96" s="1158"/>
      <c r="OX96" s="1158"/>
      <c r="OY96" s="1158"/>
      <c r="OZ96" s="1158"/>
      <c r="PA96" s="1158"/>
      <c r="PB96" s="1158"/>
      <c r="PC96" s="1158"/>
      <c r="PD96" s="1158"/>
      <c r="PE96" s="1158"/>
      <c r="PF96" s="1158"/>
      <c r="PG96" s="1158"/>
      <c r="PH96" s="1158"/>
      <c r="PI96" s="1158"/>
      <c r="PJ96" s="1158"/>
      <c r="PK96" s="1158"/>
    </row>
    <row r="97" spans="1:427" s="1150" customFormat="1" ht="15" customHeight="1" x14ac:dyDescent="0.35">
      <c r="A97" s="1182" t="s">
        <v>3257</v>
      </c>
      <c r="B97" s="1182">
        <f t="shared" ca="1" si="6"/>
        <v>8698</v>
      </c>
      <c r="C97" s="1182" t="s">
        <v>3380</v>
      </c>
      <c r="D97" s="1182" t="s">
        <v>3381</v>
      </c>
      <c r="E97" s="1151">
        <v>2016</v>
      </c>
      <c r="F97" s="1183">
        <f t="shared" ca="1" si="7"/>
        <v>23</v>
      </c>
      <c r="G97" s="1149">
        <f t="shared" ca="1" si="8"/>
        <v>9980</v>
      </c>
      <c r="H97" s="1148">
        <v>60.75</v>
      </c>
      <c r="I97" s="1152">
        <f>Einstellungen!$E$11</f>
        <v>365</v>
      </c>
      <c r="J97" s="1152" t="s">
        <v>11</v>
      </c>
      <c r="K97" s="1152" t="s">
        <v>578</v>
      </c>
      <c r="L97" s="1152" t="s">
        <v>578</v>
      </c>
      <c r="M97" s="1152" t="s">
        <v>578</v>
      </c>
      <c r="N97" s="1152" t="s">
        <v>578</v>
      </c>
      <c r="O97" s="1152" t="s">
        <v>578</v>
      </c>
      <c r="P97" s="1152" t="s">
        <v>578</v>
      </c>
      <c r="Q97" s="1152" t="s">
        <v>578</v>
      </c>
      <c r="R97" s="1152" t="s">
        <v>578</v>
      </c>
      <c r="S97" s="1152" t="s">
        <v>578</v>
      </c>
      <c r="T97" s="1152" t="s">
        <v>578</v>
      </c>
      <c r="U97" s="1152" t="s">
        <v>578</v>
      </c>
      <c r="V97" s="1152" t="s">
        <v>700</v>
      </c>
      <c r="W97" s="1152" t="str">
        <f t="shared" si="9"/>
        <v>Heim 96  - Musterort</v>
      </c>
      <c r="X97" s="1148">
        <v>60.75</v>
      </c>
      <c r="AM97" s="1158"/>
      <c r="AN97" s="1158"/>
      <c r="AO97" s="1158"/>
      <c r="AP97" s="1158"/>
      <c r="AQ97" s="1158"/>
      <c r="AR97" s="1158"/>
      <c r="AS97" s="1158"/>
      <c r="AT97" s="1158"/>
      <c r="AU97" s="1158"/>
      <c r="AV97" s="1158"/>
      <c r="AW97" s="1158"/>
      <c r="AX97" s="1155">
        <v>48</v>
      </c>
      <c r="AY97" s="1158"/>
      <c r="AZ97" s="1156">
        <f t="shared" ca="1" si="10"/>
        <v>25</v>
      </c>
      <c r="BA97" s="1158"/>
      <c r="BB97" s="1158"/>
      <c r="BC97" s="1158"/>
      <c r="BD97" s="1158"/>
      <c r="BE97" s="1158"/>
      <c r="BF97" s="1158"/>
      <c r="BG97" s="1158"/>
      <c r="BH97" s="1158"/>
      <c r="BI97" s="1158"/>
      <c r="BJ97" s="1158"/>
      <c r="BK97" s="1158"/>
      <c r="BL97" s="1158"/>
      <c r="BM97" s="1158"/>
      <c r="BN97" s="1158"/>
      <c r="BO97" s="1158"/>
      <c r="BP97" s="1158"/>
      <c r="BQ97" s="1158"/>
      <c r="BR97" s="1158"/>
      <c r="BS97" s="1158"/>
      <c r="BT97" s="1158"/>
      <c r="BU97" s="1158"/>
      <c r="BV97" s="1158"/>
      <c r="BW97" s="1158"/>
      <c r="BX97" s="1158"/>
      <c r="BY97" s="1158"/>
      <c r="BZ97" s="1158"/>
      <c r="CA97" s="1158"/>
      <c r="CB97" s="1158"/>
      <c r="CC97" s="1158"/>
      <c r="CD97" s="1158"/>
      <c r="CE97" s="1158"/>
      <c r="CF97" s="1158"/>
      <c r="CG97" s="1158"/>
      <c r="CH97" s="1158"/>
      <c r="CI97" s="1158"/>
      <c r="CJ97" s="1158"/>
      <c r="CK97" s="1158"/>
      <c r="CL97" s="1158"/>
      <c r="CM97" s="1158"/>
      <c r="CN97" s="1158"/>
      <c r="CO97" s="1158"/>
      <c r="CP97" s="1158"/>
      <c r="CQ97" s="1158"/>
      <c r="CR97" s="1158"/>
      <c r="CS97" s="1158"/>
      <c r="CT97" s="1158"/>
      <c r="CU97" s="1158"/>
      <c r="CV97" s="1158"/>
      <c r="CW97" s="1158"/>
      <c r="CX97" s="1158"/>
      <c r="CY97" s="1158"/>
      <c r="CZ97" s="1158"/>
      <c r="DA97" s="1158"/>
      <c r="DB97" s="1158"/>
      <c r="DC97" s="1158"/>
      <c r="DD97" s="1158"/>
      <c r="DE97" s="1158"/>
      <c r="DF97" s="1158"/>
      <c r="DG97" s="1158"/>
      <c r="DH97" s="1158"/>
      <c r="DI97" s="1158"/>
      <c r="DJ97" s="1158"/>
      <c r="DK97" s="1158"/>
      <c r="DL97" s="1158"/>
      <c r="DM97" s="1158"/>
      <c r="DN97" s="1158"/>
      <c r="DO97" s="1158"/>
      <c r="DP97" s="1158"/>
      <c r="DQ97" s="1158"/>
      <c r="DR97" s="1158"/>
      <c r="DS97" s="1158"/>
      <c r="DT97" s="1158"/>
      <c r="DU97" s="1158"/>
      <c r="DV97" s="1158"/>
      <c r="DW97" s="1158"/>
      <c r="DX97" s="1158"/>
      <c r="DY97" s="1158"/>
      <c r="DZ97" s="1158"/>
      <c r="EA97" s="1158"/>
      <c r="EB97" s="1158"/>
      <c r="EC97" s="1158"/>
      <c r="ED97" s="1158"/>
      <c r="EE97" s="1158"/>
      <c r="EF97" s="1158"/>
      <c r="EG97" s="1158"/>
      <c r="EH97" s="1158"/>
      <c r="EI97" s="1158"/>
      <c r="EJ97" s="1158"/>
      <c r="EK97" s="1158"/>
      <c r="EL97" s="1158"/>
      <c r="EM97" s="1158"/>
      <c r="EN97" s="1158"/>
      <c r="EO97" s="1158"/>
      <c r="EP97" s="1158"/>
      <c r="EQ97" s="1158"/>
      <c r="ER97" s="1158"/>
      <c r="ES97" s="1158"/>
      <c r="ET97" s="1158"/>
      <c r="EU97" s="1158"/>
      <c r="EV97" s="1158"/>
      <c r="EW97" s="1158"/>
      <c r="EX97" s="1158"/>
      <c r="EY97" s="1158"/>
      <c r="EZ97" s="1158"/>
      <c r="FA97" s="1158"/>
      <c r="FB97" s="1158"/>
      <c r="FC97" s="1158"/>
      <c r="FD97" s="1158"/>
      <c r="FE97" s="1158"/>
      <c r="FF97" s="1158"/>
      <c r="FG97" s="1158"/>
      <c r="FH97" s="1158"/>
      <c r="FI97" s="1158"/>
      <c r="FJ97" s="1158"/>
      <c r="FK97" s="1158"/>
      <c r="FL97" s="1158"/>
      <c r="FM97" s="1158"/>
      <c r="FN97" s="1158"/>
      <c r="FO97" s="1158"/>
      <c r="FP97" s="1158"/>
      <c r="FQ97" s="1158"/>
      <c r="FR97" s="1158"/>
      <c r="FS97" s="1158"/>
      <c r="FT97" s="1158"/>
      <c r="FU97" s="1158"/>
      <c r="FV97" s="1158"/>
      <c r="FW97" s="1158"/>
      <c r="FX97" s="1158"/>
      <c r="FY97" s="1158"/>
      <c r="FZ97" s="1158"/>
      <c r="GA97" s="1158"/>
      <c r="GB97" s="1158"/>
      <c r="GC97" s="1158"/>
      <c r="GD97" s="1158"/>
      <c r="GE97" s="1158"/>
      <c r="GF97" s="1158"/>
      <c r="GG97" s="1158"/>
      <c r="GH97" s="1158"/>
      <c r="GI97" s="1158"/>
      <c r="GJ97" s="1158"/>
      <c r="GK97" s="1158"/>
      <c r="GL97" s="1158"/>
      <c r="GM97" s="1158"/>
      <c r="GN97" s="1158"/>
      <c r="GO97" s="1158"/>
      <c r="GP97" s="1158"/>
      <c r="GQ97" s="1158"/>
      <c r="GR97" s="1158"/>
      <c r="GS97" s="1158"/>
      <c r="GT97" s="1158"/>
      <c r="GU97" s="1158"/>
      <c r="GV97" s="1158"/>
      <c r="GW97" s="1158"/>
      <c r="GX97" s="1158"/>
      <c r="GY97" s="1158"/>
      <c r="GZ97" s="1158"/>
      <c r="HA97" s="1158"/>
      <c r="HB97" s="1158"/>
      <c r="HC97" s="1158"/>
      <c r="HD97" s="1158"/>
      <c r="HE97" s="1158"/>
      <c r="HF97" s="1158"/>
      <c r="HG97" s="1158"/>
      <c r="HH97" s="1158"/>
      <c r="HI97" s="1158"/>
      <c r="HJ97" s="1158"/>
      <c r="HK97" s="1158"/>
      <c r="HL97" s="1158"/>
      <c r="HM97" s="1158"/>
      <c r="HN97" s="1158"/>
      <c r="HO97" s="1158"/>
      <c r="HP97" s="1158"/>
      <c r="HQ97" s="1158"/>
      <c r="HR97" s="1158"/>
      <c r="HS97" s="1158"/>
      <c r="HT97" s="1158"/>
      <c r="HU97" s="1158"/>
      <c r="HV97" s="1158"/>
      <c r="HW97" s="1158"/>
      <c r="HX97" s="1158"/>
      <c r="HY97" s="1158"/>
      <c r="HZ97" s="1158"/>
      <c r="IA97" s="1158"/>
      <c r="IB97" s="1158"/>
      <c r="IC97" s="1158"/>
      <c r="ID97" s="1158"/>
      <c r="IE97" s="1158"/>
      <c r="IF97" s="1158"/>
      <c r="IG97" s="1158"/>
      <c r="IH97" s="1158"/>
      <c r="II97" s="1158"/>
      <c r="IJ97" s="1158"/>
      <c r="IK97" s="1158"/>
      <c r="IL97" s="1158"/>
      <c r="IM97" s="1158"/>
      <c r="IN97" s="1158"/>
      <c r="IO97" s="1158"/>
      <c r="IP97" s="1158"/>
      <c r="IQ97" s="1158"/>
      <c r="IR97" s="1158"/>
      <c r="IS97" s="1158"/>
      <c r="IT97" s="1158"/>
      <c r="IU97" s="1158"/>
      <c r="IV97" s="1158"/>
      <c r="IW97" s="1158"/>
      <c r="IX97" s="1158"/>
      <c r="IY97" s="1158"/>
      <c r="IZ97" s="1158"/>
      <c r="JA97" s="1158"/>
      <c r="JB97" s="1158"/>
      <c r="JC97" s="1158"/>
      <c r="JD97" s="1158"/>
      <c r="JE97" s="1158"/>
      <c r="JF97" s="1158"/>
      <c r="JG97" s="1158"/>
      <c r="JH97" s="1158"/>
      <c r="JI97" s="1158"/>
      <c r="JJ97" s="1158"/>
      <c r="JK97" s="1158"/>
      <c r="JL97" s="1158"/>
      <c r="JM97" s="1158"/>
      <c r="JN97" s="1158"/>
      <c r="JO97" s="1158"/>
      <c r="JP97" s="1158"/>
      <c r="JQ97" s="1158"/>
      <c r="JR97" s="1158"/>
      <c r="JS97" s="1158"/>
      <c r="JT97" s="1158"/>
      <c r="JU97" s="1158"/>
      <c r="JV97" s="1158"/>
      <c r="JW97" s="1158"/>
      <c r="JX97" s="1158"/>
      <c r="JY97" s="1158"/>
      <c r="JZ97" s="1158"/>
      <c r="KA97" s="1158"/>
      <c r="KB97" s="1158"/>
      <c r="KC97" s="1158"/>
      <c r="KD97" s="1158"/>
      <c r="KE97" s="1158"/>
      <c r="KF97" s="1158"/>
      <c r="KG97" s="1158"/>
      <c r="KH97" s="1158"/>
      <c r="KI97" s="1158"/>
      <c r="KJ97" s="1158"/>
      <c r="KK97" s="1158"/>
      <c r="KL97" s="1158"/>
      <c r="KM97" s="1158"/>
      <c r="KN97" s="1158"/>
      <c r="KO97" s="1158"/>
      <c r="KP97" s="1158"/>
      <c r="KQ97" s="1158"/>
      <c r="KR97" s="1158"/>
      <c r="KS97" s="1158"/>
      <c r="KT97" s="1158"/>
      <c r="KU97" s="1158"/>
      <c r="KV97" s="1158"/>
      <c r="KW97" s="1158"/>
      <c r="KX97" s="1158"/>
      <c r="KY97" s="1158"/>
      <c r="KZ97" s="1158"/>
      <c r="LA97" s="1158"/>
      <c r="LB97" s="1158"/>
      <c r="LC97" s="1158"/>
      <c r="LD97" s="1158"/>
      <c r="LE97" s="1158"/>
      <c r="LF97" s="1158"/>
      <c r="LG97" s="1158"/>
      <c r="LH97" s="1158"/>
      <c r="LI97" s="1158"/>
      <c r="LJ97" s="1158"/>
      <c r="LK97" s="1158"/>
      <c r="LL97" s="1158"/>
      <c r="LM97" s="1158"/>
      <c r="LN97" s="1158"/>
      <c r="LO97" s="1158"/>
      <c r="LP97" s="1158"/>
      <c r="LQ97" s="1158"/>
      <c r="LR97" s="1158"/>
      <c r="LS97" s="1158"/>
      <c r="LT97" s="1158"/>
      <c r="LU97" s="1158"/>
      <c r="LV97" s="1158"/>
      <c r="LW97" s="1158"/>
      <c r="LX97" s="1158"/>
      <c r="LY97" s="1158"/>
      <c r="LZ97" s="1158"/>
      <c r="MA97" s="1158"/>
      <c r="MB97" s="1158"/>
      <c r="MC97" s="1158"/>
      <c r="MD97" s="1158"/>
      <c r="ME97" s="1158"/>
      <c r="MF97" s="1158"/>
      <c r="MG97" s="1158"/>
      <c r="MH97" s="1158"/>
      <c r="MI97" s="1158"/>
      <c r="MJ97" s="1158"/>
      <c r="MK97" s="1158"/>
      <c r="ML97" s="1158"/>
      <c r="MM97" s="1158"/>
      <c r="MN97" s="1158"/>
      <c r="MO97" s="1158"/>
      <c r="MP97" s="1158"/>
      <c r="MQ97" s="1158"/>
      <c r="MR97" s="1158"/>
      <c r="MS97" s="1158"/>
      <c r="MT97" s="1158"/>
      <c r="MU97" s="1158"/>
      <c r="MV97" s="1158"/>
      <c r="MW97" s="1158"/>
      <c r="MX97" s="1158"/>
      <c r="MY97" s="1158"/>
      <c r="MZ97" s="1158"/>
      <c r="NA97" s="1158"/>
      <c r="NB97" s="1158"/>
      <c r="NC97" s="1158"/>
      <c r="ND97" s="1158"/>
      <c r="NE97" s="1158"/>
      <c r="NF97" s="1158"/>
      <c r="NG97" s="1158"/>
      <c r="NH97" s="1158"/>
      <c r="NI97" s="1158"/>
      <c r="NJ97" s="1158"/>
      <c r="NK97" s="1158"/>
      <c r="NL97" s="1158"/>
      <c r="NM97" s="1158"/>
      <c r="NN97" s="1158"/>
      <c r="NO97" s="1158"/>
      <c r="NP97" s="1158"/>
      <c r="NQ97" s="1158"/>
      <c r="NR97" s="1158"/>
      <c r="NS97" s="1158"/>
      <c r="NT97" s="1158"/>
      <c r="NU97" s="1158"/>
      <c r="NV97" s="1158"/>
      <c r="NW97" s="1158"/>
      <c r="NX97" s="1158"/>
      <c r="NY97" s="1158"/>
      <c r="NZ97" s="1158"/>
      <c r="OA97" s="1158"/>
      <c r="OB97" s="1158"/>
      <c r="OC97" s="1158"/>
      <c r="OD97" s="1158"/>
      <c r="OE97" s="1158"/>
      <c r="OF97" s="1158"/>
      <c r="OG97" s="1158"/>
      <c r="OH97" s="1158"/>
      <c r="OI97" s="1158"/>
      <c r="OJ97" s="1158"/>
      <c r="OK97" s="1158"/>
      <c r="OL97" s="1158"/>
      <c r="OM97" s="1158"/>
      <c r="ON97" s="1158"/>
      <c r="OO97" s="1158"/>
      <c r="OP97" s="1158"/>
      <c r="OQ97" s="1158"/>
      <c r="OR97" s="1158"/>
      <c r="OS97" s="1158"/>
      <c r="OT97" s="1158"/>
      <c r="OU97" s="1158"/>
      <c r="OV97" s="1158"/>
      <c r="OW97" s="1158"/>
      <c r="OX97" s="1158"/>
      <c r="OY97" s="1158"/>
      <c r="OZ97" s="1158"/>
      <c r="PA97" s="1158"/>
      <c r="PB97" s="1158"/>
      <c r="PC97" s="1158"/>
      <c r="PD97" s="1158"/>
      <c r="PE97" s="1158"/>
      <c r="PF97" s="1158"/>
      <c r="PG97" s="1158"/>
      <c r="PH97" s="1158"/>
      <c r="PI97" s="1158"/>
      <c r="PJ97" s="1158"/>
      <c r="PK97" s="1158"/>
    </row>
    <row r="98" spans="1:427" s="1150" customFormat="1" ht="15" customHeight="1" x14ac:dyDescent="0.35">
      <c r="A98" s="1182" t="s">
        <v>3258</v>
      </c>
      <c r="B98" s="1182">
        <f t="shared" ca="1" si="6"/>
        <v>2929</v>
      </c>
      <c r="C98" s="1182" t="s">
        <v>3380</v>
      </c>
      <c r="D98" s="1182" t="s">
        <v>3381</v>
      </c>
      <c r="E98" s="1151">
        <v>2016</v>
      </c>
      <c r="F98" s="1183">
        <f t="shared" ca="1" si="7"/>
        <v>140</v>
      </c>
      <c r="G98" s="1149">
        <f t="shared" ca="1" si="8"/>
        <v>6054</v>
      </c>
      <c r="H98" s="1148">
        <v>61.5</v>
      </c>
      <c r="I98" s="1152">
        <f>Einstellungen!$E$11</f>
        <v>365</v>
      </c>
      <c r="J98" s="1152" t="s">
        <v>11</v>
      </c>
      <c r="K98" s="1152" t="s">
        <v>578</v>
      </c>
      <c r="L98" s="1152" t="s">
        <v>578</v>
      </c>
      <c r="M98" s="1152" t="s">
        <v>578</v>
      </c>
      <c r="N98" s="1152" t="s">
        <v>578</v>
      </c>
      <c r="O98" s="1152" t="s">
        <v>578</v>
      </c>
      <c r="P98" s="1152" t="s">
        <v>578</v>
      </c>
      <c r="Q98" s="1152" t="s">
        <v>578</v>
      </c>
      <c r="R98" s="1152" t="s">
        <v>578</v>
      </c>
      <c r="S98" s="1152" t="s">
        <v>578</v>
      </c>
      <c r="T98" s="1152" t="s">
        <v>578</v>
      </c>
      <c r="U98" s="1152" t="s">
        <v>578</v>
      </c>
      <c r="V98" s="1152" t="s">
        <v>700</v>
      </c>
      <c r="W98" s="1152" t="str">
        <f t="shared" si="9"/>
        <v>Heim 97  - Musterort</v>
      </c>
      <c r="X98" s="1148">
        <v>61.5</v>
      </c>
      <c r="AM98" s="1158"/>
      <c r="AN98" s="1158"/>
      <c r="AO98" s="1158"/>
      <c r="AP98" s="1158"/>
      <c r="AQ98" s="1158"/>
      <c r="AR98" s="1158"/>
      <c r="AS98" s="1158"/>
      <c r="AT98" s="1158"/>
      <c r="AU98" s="1158"/>
      <c r="AV98" s="1158"/>
      <c r="AW98" s="1158"/>
      <c r="AX98" s="1155">
        <v>42</v>
      </c>
      <c r="AY98" s="1158"/>
      <c r="AZ98" s="1156">
        <f t="shared" ca="1" si="10"/>
        <v>-98</v>
      </c>
      <c r="BA98" s="1158"/>
      <c r="BB98" s="1158"/>
      <c r="BC98" s="1158"/>
      <c r="BD98" s="1158"/>
      <c r="BE98" s="1158"/>
      <c r="BF98" s="1158"/>
      <c r="BG98" s="1158"/>
      <c r="BH98" s="1158"/>
      <c r="BI98" s="1158"/>
      <c r="BJ98" s="1158"/>
      <c r="BK98" s="1158"/>
      <c r="BL98" s="1158"/>
      <c r="BM98" s="1158"/>
      <c r="BN98" s="1158"/>
      <c r="BO98" s="1158"/>
      <c r="BP98" s="1158"/>
      <c r="BQ98" s="1158"/>
      <c r="BR98" s="1158"/>
      <c r="BS98" s="1158"/>
      <c r="BT98" s="1158"/>
      <c r="BU98" s="1158"/>
      <c r="BV98" s="1158"/>
      <c r="BW98" s="1158"/>
      <c r="BX98" s="1158"/>
      <c r="BY98" s="1158"/>
      <c r="BZ98" s="1158"/>
      <c r="CA98" s="1158"/>
      <c r="CB98" s="1158"/>
      <c r="CC98" s="1158"/>
      <c r="CD98" s="1158"/>
      <c r="CE98" s="1158"/>
      <c r="CF98" s="1158"/>
      <c r="CG98" s="1158"/>
      <c r="CH98" s="1158"/>
      <c r="CI98" s="1158"/>
      <c r="CJ98" s="1158"/>
      <c r="CK98" s="1158"/>
      <c r="CL98" s="1158"/>
      <c r="CM98" s="1158"/>
      <c r="CN98" s="1158"/>
      <c r="CO98" s="1158"/>
      <c r="CP98" s="1158"/>
      <c r="CQ98" s="1158"/>
      <c r="CR98" s="1158"/>
      <c r="CS98" s="1158"/>
      <c r="CT98" s="1158"/>
      <c r="CU98" s="1158"/>
      <c r="CV98" s="1158"/>
      <c r="CW98" s="1158"/>
      <c r="CX98" s="1158"/>
      <c r="CY98" s="1158"/>
      <c r="CZ98" s="1158"/>
      <c r="DA98" s="1158"/>
      <c r="DB98" s="1158"/>
      <c r="DC98" s="1158"/>
      <c r="DD98" s="1158"/>
      <c r="DE98" s="1158"/>
      <c r="DF98" s="1158"/>
      <c r="DG98" s="1158"/>
      <c r="DH98" s="1158"/>
      <c r="DI98" s="1158"/>
      <c r="DJ98" s="1158"/>
      <c r="DK98" s="1158"/>
      <c r="DL98" s="1158"/>
      <c r="DM98" s="1158"/>
      <c r="DN98" s="1158"/>
      <c r="DO98" s="1158"/>
      <c r="DP98" s="1158"/>
      <c r="DQ98" s="1158"/>
      <c r="DR98" s="1158"/>
      <c r="DS98" s="1158"/>
      <c r="DT98" s="1158"/>
      <c r="DU98" s="1158"/>
      <c r="DV98" s="1158"/>
      <c r="DW98" s="1158"/>
      <c r="DX98" s="1158"/>
      <c r="DY98" s="1158"/>
      <c r="DZ98" s="1158"/>
      <c r="EA98" s="1158"/>
      <c r="EB98" s="1158"/>
      <c r="EC98" s="1158"/>
      <c r="ED98" s="1158"/>
      <c r="EE98" s="1158"/>
      <c r="EF98" s="1158"/>
      <c r="EG98" s="1158"/>
      <c r="EH98" s="1158"/>
      <c r="EI98" s="1158"/>
      <c r="EJ98" s="1158"/>
      <c r="EK98" s="1158"/>
      <c r="EL98" s="1158"/>
      <c r="EM98" s="1158"/>
      <c r="EN98" s="1158"/>
      <c r="EO98" s="1158"/>
      <c r="EP98" s="1158"/>
      <c r="EQ98" s="1158"/>
      <c r="ER98" s="1158"/>
      <c r="ES98" s="1158"/>
      <c r="ET98" s="1158"/>
      <c r="EU98" s="1158"/>
      <c r="EV98" s="1158"/>
      <c r="EW98" s="1158"/>
      <c r="EX98" s="1158"/>
      <c r="EY98" s="1158"/>
      <c r="EZ98" s="1158"/>
      <c r="FA98" s="1158"/>
      <c r="FB98" s="1158"/>
      <c r="FC98" s="1158"/>
      <c r="FD98" s="1158"/>
      <c r="FE98" s="1158"/>
      <c r="FF98" s="1158"/>
      <c r="FG98" s="1158"/>
      <c r="FH98" s="1158"/>
      <c r="FI98" s="1158"/>
      <c r="FJ98" s="1158"/>
      <c r="FK98" s="1158"/>
      <c r="FL98" s="1158"/>
      <c r="FM98" s="1158"/>
      <c r="FN98" s="1158"/>
      <c r="FO98" s="1158"/>
      <c r="FP98" s="1158"/>
      <c r="FQ98" s="1158"/>
      <c r="FR98" s="1158"/>
      <c r="FS98" s="1158"/>
      <c r="FT98" s="1158"/>
      <c r="FU98" s="1158"/>
      <c r="FV98" s="1158"/>
      <c r="FW98" s="1158"/>
      <c r="FX98" s="1158"/>
      <c r="FY98" s="1158"/>
      <c r="FZ98" s="1158"/>
      <c r="GA98" s="1158"/>
      <c r="GB98" s="1158"/>
      <c r="GC98" s="1158"/>
      <c r="GD98" s="1158"/>
      <c r="GE98" s="1158"/>
      <c r="GF98" s="1158"/>
      <c r="GG98" s="1158"/>
      <c r="GH98" s="1158"/>
      <c r="GI98" s="1158"/>
      <c r="GJ98" s="1158"/>
      <c r="GK98" s="1158"/>
      <c r="GL98" s="1158"/>
      <c r="GM98" s="1158"/>
      <c r="GN98" s="1158"/>
      <c r="GO98" s="1158"/>
      <c r="GP98" s="1158"/>
      <c r="GQ98" s="1158"/>
      <c r="GR98" s="1158"/>
      <c r="GS98" s="1158"/>
      <c r="GT98" s="1158"/>
      <c r="GU98" s="1158"/>
      <c r="GV98" s="1158"/>
      <c r="GW98" s="1158"/>
      <c r="GX98" s="1158"/>
      <c r="GY98" s="1158"/>
      <c r="GZ98" s="1158"/>
      <c r="HA98" s="1158"/>
      <c r="HB98" s="1158"/>
      <c r="HC98" s="1158"/>
      <c r="HD98" s="1158"/>
      <c r="HE98" s="1158"/>
      <c r="HF98" s="1158"/>
      <c r="HG98" s="1158"/>
      <c r="HH98" s="1158"/>
      <c r="HI98" s="1158"/>
      <c r="HJ98" s="1158"/>
      <c r="HK98" s="1158"/>
      <c r="HL98" s="1158"/>
      <c r="HM98" s="1158"/>
      <c r="HN98" s="1158"/>
      <c r="HO98" s="1158"/>
      <c r="HP98" s="1158"/>
      <c r="HQ98" s="1158"/>
      <c r="HR98" s="1158"/>
      <c r="HS98" s="1158"/>
      <c r="HT98" s="1158"/>
      <c r="HU98" s="1158"/>
      <c r="HV98" s="1158"/>
      <c r="HW98" s="1158"/>
      <c r="HX98" s="1158"/>
      <c r="HY98" s="1158"/>
      <c r="HZ98" s="1158"/>
      <c r="IA98" s="1158"/>
      <c r="IB98" s="1158"/>
      <c r="IC98" s="1158"/>
      <c r="ID98" s="1158"/>
      <c r="IE98" s="1158"/>
      <c r="IF98" s="1158"/>
      <c r="IG98" s="1158"/>
      <c r="IH98" s="1158"/>
      <c r="II98" s="1158"/>
      <c r="IJ98" s="1158"/>
      <c r="IK98" s="1158"/>
      <c r="IL98" s="1158"/>
      <c r="IM98" s="1158"/>
      <c r="IN98" s="1158"/>
      <c r="IO98" s="1158"/>
      <c r="IP98" s="1158"/>
      <c r="IQ98" s="1158"/>
      <c r="IR98" s="1158"/>
      <c r="IS98" s="1158"/>
      <c r="IT98" s="1158"/>
      <c r="IU98" s="1158"/>
      <c r="IV98" s="1158"/>
      <c r="IW98" s="1158"/>
      <c r="IX98" s="1158"/>
      <c r="IY98" s="1158"/>
      <c r="IZ98" s="1158"/>
      <c r="JA98" s="1158"/>
      <c r="JB98" s="1158"/>
      <c r="JC98" s="1158"/>
      <c r="JD98" s="1158"/>
      <c r="JE98" s="1158"/>
      <c r="JF98" s="1158"/>
      <c r="JG98" s="1158"/>
      <c r="JH98" s="1158"/>
      <c r="JI98" s="1158"/>
      <c r="JJ98" s="1158"/>
      <c r="JK98" s="1158"/>
      <c r="JL98" s="1158"/>
      <c r="JM98" s="1158"/>
      <c r="JN98" s="1158"/>
      <c r="JO98" s="1158"/>
      <c r="JP98" s="1158"/>
      <c r="JQ98" s="1158"/>
      <c r="JR98" s="1158"/>
      <c r="JS98" s="1158"/>
      <c r="JT98" s="1158"/>
      <c r="JU98" s="1158"/>
      <c r="JV98" s="1158"/>
      <c r="JW98" s="1158"/>
      <c r="JX98" s="1158"/>
      <c r="JY98" s="1158"/>
      <c r="JZ98" s="1158"/>
      <c r="KA98" s="1158"/>
      <c r="KB98" s="1158"/>
      <c r="KC98" s="1158"/>
      <c r="KD98" s="1158"/>
      <c r="KE98" s="1158"/>
      <c r="KF98" s="1158"/>
      <c r="KG98" s="1158"/>
      <c r="KH98" s="1158"/>
      <c r="KI98" s="1158"/>
      <c r="KJ98" s="1158"/>
      <c r="KK98" s="1158"/>
      <c r="KL98" s="1158"/>
      <c r="KM98" s="1158"/>
      <c r="KN98" s="1158"/>
      <c r="KO98" s="1158"/>
      <c r="KP98" s="1158"/>
      <c r="KQ98" s="1158"/>
      <c r="KR98" s="1158"/>
      <c r="KS98" s="1158"/>
      <c r="KT98" s="1158"/>
      <c r="KU98" s="1158"/>
      <c r="KV98" s="1158"/>
      <c r="KW98" s="1158"/>
      <c r="KX98" s="1158"/>
      <c r="KY98" s="1158"/>
      <c r="KZ98" s="1158"/>
      <c r="LA98" s="1158"/>
      <c r="LB98" s="1158"/>
      <c r="LC98" s="1158"/>
      <c r="LD98" s="1158"/>
      <c r="LE98" s="1158"/>
      <c r="LF98" s="1158"/>
      <c r="LG98" s="1158"/>
      <c r="LH98" s="1158"/>
      <c r="LI98" s="1158"/>
      <c r="LJ98" s="1158"/>
      <c r="LK98" s="1158"/>
      <c r="LL98" s="1158"/>
      <c r="LM98" s="1158"/>
      <c r="LN98" s="1158"/>
      <c r="LO98" s="1158"/>
      <c r="LP98" s="1158"/>
      <c r="LQ98" s="1158"/>
      <c r="LR98" s="1158"/>
      <c r="LS98" s="1158"/>
      <c r="LT98" s="1158"/>
      <c r="LU98" s="1158"/>
      <c r="LV98" s="1158"/>
      <c r="LW98" s="1158"/>
      <c r="LX98" s="1158"/>
      <c r="LY98" s="1158"/>
      <c r="LZ98" s="1158"/>
      <c r="MA98" s="1158"/>
      <c r="MB98" s="1158"/>
      <c r="MC98" s="1158"/>
      <c r="MD98" s="1158"/>
      <c r="ME98" s="1158"/>
      <c r="MF98" s="1158"/>
      <c r="MG98" s="1158"/>
      <c r="MH98" s="1158"/>
      <c r="MI98" s="1158"/>
      <c r="MJ98" s="1158"/>
      <c r="MK98" s="1158"/>
      <c r="ML98" s="1158"/>
      <c r="MM98" s="1158"/>
      <c r="MN98" s="1158"/>
      <c r="MO98" s="1158"/>
      <c r="MP98" s="1158"/>
      <c r="MQ98" s="1158"/>
      <c r="MR98" s="1158"/>
      <c r="MS98" s="1158"/>
      <c r="MT98" s="1158"/>
      <c r="MU98" s="1158"/>
      <c r="MV98" s="1158"/>
      <c r="MW98" s="1158"/>
      <c r="MX98" s="1158"/>
      <c r="MY98" s="1158"/>
      <c r="MZ98" s="1158"/>
      <c r="NA98" s="1158"/>
      <c r="NB98" s="1158"/>
      <c r="NC98" s="1158"/>
      <c r="ND98" s="1158"/>
      <c r="NE98" s="1158"/>
      <c r="NF98" s="1158"/>
      <c r="NG98" s="1158"/>
      <c r="NH98" s="1158"/>
      <c r="NI98" s="1158"/>
      <c r="NJ98" s="1158"/>
      <c r="NK98" s="1158"/>
      <c r="NL98" s="1158"/>
      <c r="NM98" s="1158"/>
      <c r="NN98" s="1158"/>
      <c r="NO98" s="1158"/>
      <c r="NP98" s="1158"/>
      <c r="NQ98" s="1158"/>
      <c r="NR98" s="1158"/>
      <c r="NS98" s="1158"/>
      <c r="NT98" s="1158"/>
      <c r="NU98" s="1158"/>
      <c r="NV98" s="1158"/>
      <c r="NW98" s="1158"/>
      <c r="NX98" s="1158"/>
      <c r="NY98" s="1158"/>
      <c r="NZ98" s="1158"/>
      <c r="OA98" s="1158"/>
      <c r="OB98" s="1158"/>
      <c r="OC98" s="1158"/>
      <c r="OD98" s="1158"/>
      <c r="OE98" s="1158"/>
      <c r="OF98" s="1158"/>
      <c r="OG98" s="1158"/>
      <c r="OH98" s="1158"/>
      <c r="OI98" s="1158"/>
      <c r="OJ98" s="1158"/>
      <c r="OK98" s="1158"/>
      <c r="OL98" s="1158"/>
      <c r="OM98" s="1158"/>
      <c r="ON98" s="1158"/>
      <c r="OO98" s="1158"/>
      <c r="OP98" s="1158"/>
      <c r="OQ98" s="1158"/>
      <c r="OR98" s="1158"/>
      <c r="OS98" s="1158"/>
      <c r="OT98" s="1158"/>
      <c r="OU98" s="1158"/>
      <c r="OV98" s="1158"/>
      <c r="OW98" s="1158"/>
      <c r="OX98" s="1158"/>
      <c r="OY98" s="1158"/>
      <c r="OZ98" s="1158"/>
      <c r="PA98" s="1158"/>
      <c r="PB98" s="1158"/>
      <c r="PC98" s="1158"/>
      <c r="PD98" s="1158"/>
      <c r="PE98" s="1158"/>
      <c r="PF98" s="1158"/>
      <c r="PG98" s="1158"/>
      <c r="PH98" s="1158"/>
      <c r="PI98" s="1158"/>
      <c r="PJ98" s="1158"/>
      <c r="PK98" s="1158"/>
    </row>
    <row r="99" spans="1:427" s="1150" customFormat="1" ht="15" customHeight="1" x14ac:dyDescent="0.35">
      <c r="A99" s="1182" t="s">
        <v>3259</v>
      </c>
      <c r="B99" s="1182">
        <f t="shared" ca="1" si="6"/>
        <v>2523</v>
      </c>
      <c r="C99" s="1182" t="s">
        <v>3380</v>
      </c>
      <c r="D99" s="1182" t="s">
        <v>3381</v>
      </c>
      <c r="E99" s="1151">
        <v>2016</v>
      </c>
      <c r="F99" s="1183">
        <f t="shared" ca="1" si="7"/>
        <v>124</v>
      </c>
      <c r="G99" s="1149">
        <f t="shared" ca="1" si="8"/>
        <v>4137</v>
      </c>
      <c r="H99" s="1148">
        <v>61.5</v>
      </c>
      <c r="I99" s="1152">
        <f>Einstellungen!$E$11</f>
        <v>365</v>
      </c>
      <c r="J99" s="1152" t="s">
        <v>11</v>
      </c>
      <c r="K99" s="1152" t="s">
        <v>578</v>
      </c>
      <c r="L99" s="1152" t="s">
        <v>578</v>
      </c>
      <c r="M99" s="1152" t="s">
        <v>578</v>
      </c>
      <c r="N99" s="1152" t="s">
        <v>578</v>
      </c>
      <c r="O99" s="1152" t="s">
        <v>578</v>
      </c>
      <c r="P99" s="1152" t="s">
        <v>578</v>
      </c>
      <c r="Q99" s="1152" t="s">
        <v>578</v>
      </c>
      <c r="R99" s="1152" t="s">
        <v>578</v>
      </c>
      <c r="S99" s="1152" t="s">
        <v>578</v>
      </c>
      <c r="T99" s="1152" t="s">
        <v>578</v>
      </c>
      <c r="U99" s="1152" t="s">
        <v>578</v>
      </c>
      <c r="V99" s="1152" t="s">
        <v>700</v>
      </c>
      <c r="W99" s="1152" t="str">
        <f t="shared" si="9"/>
        <v>Heim 98  - Musterort</v>
      </c>
      <c r="X99" s="1148">
        <v>61.5</v>
      </c>
      <c r="AM99" s="1158"/>
      <c r="AN99" s="1158"/>
      <c r="AO99" s="1158"/>
      <c r="AP99" s="1158"/>
      <c r="AQ99" s="1158"/>
      <c r="AR99" s="1158"/>
      <c r="AS99" s="1158"/>
      <c r="AT99" s="1158"/>
      <c r="AU99" s="1158"/>
      <c r="AV99" s="1158"/>
      <c r="AW99" s="1158"/>
      <c r="AX99" s="1155">
        <v>116</v>
      </c>
      <c r="AY99" s="1158"/>
      <c r="AZ99" s="1156">
        <f t="shared" ca="1" si="10"/>
        <v>-8</v>
      </c>
      <c r="BA99" s="1158"/>
      <c r="BB99" s="1158"/>
      <c r="BC99" s="1158"/>
      <c r="BD99" s="1158"/>
      <c r="BE99" s="1158"/>
      <c r="BF99" s="1158"/>
      <c r="BG99" s="1158"/>
      <c r="BH99" s="1158"/>
      <c r="BI99" s="1158"/>
      <c r="BJ99" s="1158"/>
      <c r="BK99" s="1158"/>
      <c r="BL99" s="1158"/>
      <c r="BM99" s="1158"/>
      <c r="BN99" s="1158"/>
      <c r="BO99" s="1158"/>
      <c r="BP99" s="1158"/>
      <c r="BQ99" s="1158"/>
      <c r="BR99" s="1158"/>
      <c r="BS99" s="1158"/>
      <c r="BT99" s="1158"/>
      <c r="BU99" s="1158"/>
      <c r="BV99" s="1158"/>
      <c r="BW99" s="1158"/>
      <c r="BX99" s="1158"/>
      <c r="BY99" s="1158"/>
      <c r="BZ99" s="1158"/>
      <c r="CA99" s="1158"/>
      <c r="CB99" s="1158"/>
      <c r="CC99" s="1158"/>
      <c r="CD99" s="1158"/>
      <c r="CE99" s="1158"/>
      <c r="CF99" s="1158"/>
      <c r="CG99" s="1158"/>
      <c r="CH99" s="1158"/>
      <c r="CI99" s="1158"/>
      <c r="CJ99" s="1158"/>
      <c r="CK99" s="1158"/>
      <c r="CL99" s="1158"/>
      <c r="CM99" s="1158"/>
      <c r="CN99" s="1158"/>
      <c r="CO99" s="1158"/>
      <c r="CP99" s="1158"/>
      <c r="CQ99" s="1158"/>
      <c r="CR99" s="1158"/>
      <c r="CS99" s="1158"/>
      <c r="CT99" s="1158"/>
      <c r="CU99" s="1158"/>
      <c r="CV99" s="1158"/>
      <c r="CW99" s="1158"/>
      <c r="CX99" s="1158"/>
      <c r="CY99" s="1158"/>
      <c r="CZ99" s="1158"/>
      <c r="DA99" s="1158"/>
      <c r="DB99" s="1158"/>
      <c r="DC99" s="1158"/>
      <c r="DD99" s="1158"/>
      <c r="DE99" s="1158"/>
      <c r="DF99" s="1158"/>
      <c r="DG99" s="1158"/>
      <c r="DH99" s="1158"/>
      <c r="DI99" s="1158"/>
      <c r="DJ99" s="1158"/>
      <c r="DK99" s="1158"/>
      <c r="DL99" s="1158"/>
      <c r="DM99" s="1158"/>
      <c r="DN99" s="1158"/>
      <c r="DO99" s="1158"/>
      <c r="DP99" s="1158"/>
      <c r="DQ99" s="1158"/>
      <c r="DR99" s="1158"/>
      <c r="DS99" s="1158"/>
      <c r="DT99" s="1158"/>
      <c r="DU99" s="1158"/>
      <c r="DV99" s="1158"/>
      <c r="DW99" s="1158"/>
      <c r="DX99" s="1158"/>
      <c r="DY99" s="1158"/>
      <c r="DZ99" s="1158"/>
      <c r="EA99" s="1158"/>
      <c r="EB99" s="1158"/>
      <c r="EC99" s="1158"/>
      <c r="ED99" s="1158"/>
      <c r="EE99" s="1158"/>
      <c r="EF99" s="1158"/>
      <c r="EG99" s="1158"/>
      <c r="EH99" s="1158"/>
      <c r="EI99" s="1158"/>
      <c r="EJ99" s="1158"/>
      <c r="EK99" s="1158"/>
      <c r="EL99" s="1158"/>
      <c r="EM99" s="1158"/>
      <c r="EN99" s="1158"/>
      <c r="EO99" s="1158"/>
      <c r="EP99" s="1158"/>
      <c r="EQ99" s="1158"/>
      <c r="ER99" s="1158"/>
      <c r="ES99" s="1158"/>
      <c r="ET99" s="1158"/>
      <c r="EU99" s="1158"/>
      <c r="EV99" s="1158"/>
      <c r="EW99" s="1158"/>
      <c r="EX99" s="1158"/>
      <c r="EY99" s="1158"/>
      <c r="EZ99" s="1158"/>
      <c r="FA99" s="1158"/>
      <c r="FB99" s="1158"/>
      <c r="FC99" s="1158"/>
      <c r="FD99" s="1158"/>
      <c r="FE99" s="1158"/>
      <c r="FF99" s="1158"/>
      <c r="FG99" s="1158"/>
      <c r="FH99" s="1158"/>
      <c r="FI99" s="1158"/>
      <c r="FJ99" s="1158"/>
      <c r="FK99" s="1158"/>
      <c r="FL99" s="1158"/>
      <c r="FM99" s="1158"/>
      <c r="FN99" s="1158"/>
      <c r="FO99" s="1158"/>
      <c r="FP99" s="1158"/>
      <c r="FQ99" s="1158"/>
      <c r="FR99" s="1158"/>
      <c r="FS99" s="1158"/>
      <c r="FT99" s="1158"/>
      <c r="FU99" s="1158"/>
      <c r="FV99" s="1158"/>
      <c r="FW99" s="1158"/>
      <c r="FX99" s="1158"/>
      <c r="FY99" s="1158"/>
      <c r="FZ99" s="1158"/>
      <c r="GA99" s="1158"/>
      <c r="GB99" s="1158"/>
      <c r="GC99" s="1158"/>
      <c r="GD99" s="1158"/>
      <c r="GE99" s="1158"/>
      <c r="GF99" s="1158"/>
      <c r="GG99" s="1158"/>
      <c r="GH99" s="1158"/>
      <c r="GI99" s="1158"/>
      <c r="GJ99" s="1158"/>
      <c r="GK99" s="1158"/>
      <c r="GL99" s="1158"/>
      <c r="GM99" s="1158"/>
      <c r="GN99" s="1158"/>
      <c r="GO99" s="1158"/>
      <c r="GP99" s="1158"/>
      <c r="GQ99" s="1158"/>
      <c r="GR99" s="1158"/>
      <c r="GS99" s="1158"/>
      <c r="GT99" s="1158"/>
      <c r="GU99" s="1158"/>
      <c r="GV99" s="1158"/>
      <c r="GW99" s="1158"/>
      <c r="GX99" s="1158"/>
      <c r="GY99" s="1158"/>
      <c r="GZ99" s="1158"/>
      <c r="HA99" s="1158"/>
      <c r="HB99" s="1158"/>
      <c r="HC99" s="1158"/>
      <c r="HD99" s="1158"/>
      <c r="HE99" s="1158"/>
      <c r="HF99" s="1158"/>
      <c r="HG99" s="1158"/>
      <c r="HH99" s="1158"/>
      <c r="HI99" s="1158"/>
      <c r="HJ99" s="1158"/>
      <c r="HK99" s="1158"/>
      <c r="HL99" s="1158"/>
      <c r="HM99" s="1158"/>
      <c r="HN99" s="1158"/>
      <c r="HO99" s="1158"/>
      <c r="HP99" s="1158"/>
      <c r="HQ99" s="1158"/>
      <c r="HR99" s="1158"/>
      <c r="HS99" s="1158"/>
      <c r="HT99" s="1158"/>
      <c r="HU99" s="1158"/>
      <c r="HV99" s="1158"/>
      <c r="HW99" s="1158"/>
      <c r="HX99" s="1158"/>
      <c r="HY99" s="1158"/>
      <c r="HZ99" s="1158"/>
      <c r="IA99" s="1158"/>
      <c r="IB99" s="1158"/>
      <c r="IC99" s="1158"/>
      <c r="ID99" s="1158"/>
      <c r="IE99" s="1158"/>
      <c r="IF99" s="1158"/>
      <c r="IG99" s="1158"/>
      <c r="IH99" s="1158"/>
      <c r="II99" s="1158"/>
      <c r="IJ99" s="1158"/>
      <c r="IK99" s="1158"/>
      <c r="IL99" s="1158"/>
      <c r="IM99" s="1158"/>
      <c r="IN99" s="1158"/>
      <c r="IO99" s="1158"/>
      <c r="IP99" s="1158"/>
      <c r="IQ99" s="1158"/>
      <c r="IR99" s="1158"/>
      <c r="IS99" s="1158"/>
      <c r="IT99" s="1158"/>
      <c r="IU99" s="1158"/>
      <c r="IV99" s="1158"/>
      <c r="IW99" s="1158"/>
      <c r="IX99" s="1158"/>
      <c r="IY99" s="1158"/>
      <c r="IZ99" s="1158"/>
      <c r="JA99" s="1158"/>
      <c r="JB99" s="1158"/>
      <c r="JC99" s="1158"/>
      <c r="JD99" s="1158"/>
      <c r="JE99" s="1158"/>
      <c r="JF99" s="1158"/>
      <c r="JG99" s="1158"/>
      <c r="JH99" s="1158"/>
      <c r="JI99" s="1158"/>
      <c r="JJ99" s="1158"/>
      <c r="JK99" s="1158"/>
      <c r="JL99" s="1158"/>
      <c r="JM99" s="1158"/>
      <c r="JN99" s="1158"/>
      <c r="JO99" s="1158"/>
      <c r="JP99" s="1158"/>
      <c r="JQ99" s="1158"/>
      <c r="JR99" s="1158"/>
      <c r="JS99" s="1158"/>
      <c r="JT99" s="1158"/>
      <c r="JU99" s="1158"/>
      <c r="JV99" s="1158"/>
      <c r="JW99" s="1158"/>
      <c r="JX99" s="1158"/>
      <c r="JY99" s="1158"/>
      <c r="JZ99" s="1158"/>
      <c r="KA99" s="1158"/>
      <c r="KB99" s="1158"/>
      <c r="KC99" s="1158"/>
      <c r="KD99" s="1158"/>
      <c r="KE99" s="1158"/>
      <c r="KF99" s="1158"/>
      <c r="KG99" s="1158"/>
      <c r="KH99" s="1158"/>
      <c r="KI99" s="1158"/>
      <c r="KJ99" s="1158"/>
      <c r="KK99" s="1158"/>
      <c r="KL99" s="1158"/>
      <c r="KM99" s="1158"/>
      <c r="KN99" s="1158"/>
      <c r="KO99" s="1158"/>
      <c r="KP99" s="1158"/>
      <c r="KQ99" s="1158"/>
      <c r="KR99" s="1158"/>
      <c r="KS99" s="1158"/>
      <c r="KT99" s="1158"/>
      <c r="KU99" s="1158"/>
      <c r="KV99" s="1158"/>
      <c r="KW99" s="1158"/>
      <c r="KX99" s="1158"/>
      <c r="KY99" s="1158"/>
      <c r="KZ99" s="1158"/>
      <c r="LA99" s="1158"/>
      <c r="LB99" s="1158"/>
      <c r="LC99" s="1158"/>
      <c r="LD99" s="1158"/>
      <c r="LE99" s="1158"/>
      <c r="LF99" s="1158"/>
      <c r="LG99" s="1158"/>
      <c r="LH99" s="1158"/>
      <c r="LI99" s="1158"/>
      <c r="LJ99" s="1158"/>
      <c r="LK99" s="1158"/>
      <c r="LL99" s="1158"/>
      <c r="LM99" s="1158"/>
      <c r="LN99" s="1158"/>
      <c r="LO99" s="1158"/>
      <c r="LP99" s="1158"/>
      <c r="LQ99" s="1158"/>
      <c r="LR99" s="1158"/>
      <c r="LS99" s="1158"/>
      <c r="LT99" s="1158"/>
      <c r="LU99" s="1158"/>
      <c r="LV99" s="1158"/>
      <c r="LW99" s="1158"/>
      <c r="LX99" s="1158"/>
      <c r="LY99" s="1158"/>
      <c r="LZ99" s="1158"/>
      <c r="MA99" s="1158"/>
      <c r="MB99" s="1158"/>
      <c r="MC99" s="1158"/>
      <c r="MD99" s="1158"/>
      <c r="ME99" s="1158"/>
      <c r="MF99" s="1158"/>
      <c r="MG99" s="1158"/>
      <c r="MH99" s="1158"/>
      <c r="MI99" s="1158"/>
      <c r="MJ99" s="1158"/>
      <c r="MK99" s="1158"/>
      <c r="ML99" s="1158"/>
      <c r="MM99" s="1158"/>
      <c r="MN99" s="1158"/>
      <c r="MO99" s="1158"/>
      <c r="MP99" s="1158"/>
      <c r="MQ99" s="1158"/>
      <c r="MR99" s="1158"/>
      <c r="MS99" s="1158"/>
      <c r="MT99" s="1158"/>
      <c r="MU99" s="1158"/>
      <c r="MV99" s="1158"/>
      <c r="MW99" s="1158"/>
      <c r="MX99" s="1158"/>
      <c r="MY99" s="1158"/>
      <c r="MZ99" s="1158"/>
      <c r="NA99" s="1158"/>
      <c r="NB99" s="1158"/>
      <c r="NC99" s="1158"/>
      <c r="ND99" s="1158"/>
      <c r="NE99" s="1158"/>
      <c r="NF99" s="1158"/>
      <c r="NG99" s="1158"/>
      <c r="NH99" s="1158"/>
      <c r="NI99" s="1158"/>
      <c r="NJ99" s="1158"/>
      <c r="NK99" s="1158"/>
      <c r="NL99" s="1158"/>
      <c r="NM99" s="1158"/>
      <c r="NN99" s="1158"/>
      <c r="NO99" s="1158"/>
      <c r="NP99" s="1158"/>
      <c r="NQ99" s="1158"/>
      <c r="NR99" s="1158"/>
      <c r="NS99" s="1158"/>
      <c r="NT99" s="1158"/>
      <c r="NU99" s="1158"/>
      <c r="NV99" s="1158"/>
      <c r="NW99" s="1158"/>
      <c r="NX99" s="1158"/>
      <c r="NY99" s="1158"/>
      <c r="NZ99" s="1158"/>
      <c r="OA99" s="1158"/>
      <c r="OB99" s="1158"/>
      <c r="OC99" s="1158"/>
      <c r="OD99" s="1158"/>
      <c r="OE99" s="1158"/>
      <c r="OF99" s="1158"/>
      <c r="OG99" s="1158"/>
      <c r="OH99" s="1158"/>
      <c r="OI99" s="1158"/>
      <c r="OJ99" s="1158"/>
      <c r="OK99" s="1158"/>
      <c r="OL99" s="1158"/>
      <c r="OM99" s="1158"/>
      <c r="ON99" s="1158"/>
      <c r="OO99" s="1158"/>
      <c r="OP99" s="1158"/>
      <c r="OQ99" s="1158"/>
      <c r="OR99" s="1158"/>
      <c r="OS99" s="1158"/>
      <c r="OT99" s="1158"/>
      <c r="OU99" s="1158"/>
      <c r="OV99" s="1158"/>
      <c r="OW99" s="1158"/>
      <c r="OX99" s="1158"/>
      <c r="OY99" s="1158"/>
      <c r="OZ99" s="1158"/>
      <c r="PA99" s="1158"/>
      <c r="PB99" s="1158"/>
      <c r="PC99" s="1158"/>
      <c r="PD99" s="1158"/>
      <c r="PE99" s="1158"/>
      <c r="PF99" s="1158"/>
      <c r="PG99" s="1158"/>
      <c r="PH99" s="1158"/>
      <c r="PI99" s="1158"/>
      <c r="PJ99" s="1158"/>
      <c r="PK99" s="1158"/>
    </row>
    <row r="100" spans="1:427" s="1150" customFormat="1" ht="15" customHeight="1" x14ac:dyDescent="0.35">
      <c r="A100" s="1182" t="s">
        <v>3260</v>
      </c>
      <c r="B100" s="1182">
        <f t="shared" ca="1" si="6"/>
        <v>2266</v>
      </c>
      <c r="C100" s="1182" t="s">
        <v>3380</v>
      </c>
      <c r="D100" s="1182" t="s">
        <v>3381</v>
      </c>
      <c r="E100" s="1151">
        <v>2016</v>
      </c>
      <c r="F100" s="1183">
        <f t="shared" ca="1" si="7"/>
        <v>173</v>
      </c>
      <c r="G100" s="1149">
        <f t="shared" ca="1" si="8"/>
        <v>7014</v>
      </c>
      <c r="H100" s="1148">
        <v>61.5</v>
      </c>
      <c r="I100" s="1152">
        <f>Einstellungen!$E$11</f>
        <v>365</v>
      </c>
      <c r="J100" s="1152" t="s">
        <v>11</v>
      </c>
      <c r="K100" s="1152" t="s">
        <v>578</v>
      </c>
      <c r="L100" s="1152" t="s">
        <v>578</v>
      </c>
      <c r="M100" s="1152" t="s">
        <v>578</v>
      </c>
      <c r="N100" s="1152" t="s">
        <v>578</v>
      </c>
      <c r="O100" s="1152" t="s">
        <v>578</v>
      </c>
      <c r="P100" s="1152" t="s">
        <v>578</v>
      </c>
      <c r="Q100" s="1152" t="s">
        <v>578</v>
      </c>
      <c r="R100" s="1152" t="s">
        <v>578</v>
      </c>
      <c r="S100" s="1152" t="s">
        <v>578</v>
      </c>
      <c r="T100" s="1152" t="s">
        <v>578</v>
      </c>
      <c r="U100" s="1152" t="s">
        <v>578</v>
      </c>
      <c r="V100" s="1152" t="s">
        <v>700</v>
      </c>
      <c r="W100" s="1152" t="str">
        <f t="shared" si="9"/>
        <v>Heim 99  - Musterort</v>
      </c>
      <c r="X100" s="1148">
        <v>61.5</v>
      </c>
      <c r="AM100" s="1158"/>
      <c r="AN100" s="1158"/>
      <c r="AO100" s="1158"/>
      <c r="AP100" s="1158"/>
      <c r="AQ100" s="1158"/>
      <c r="AR100" s="1158"/>
      <c r="AS100" s="1158"/>
      <c r="AT100" s="1158"/>
      <c r="AU100" s="1158"/>
      <c r="AV100" s="1158"/>
      <c r="AW100" s="1158"/>
      <c r="AX100" s="1155">
        <v>80</v>
      </c>
      <c r="AY100" s="1158"/>
      <c r="AZ100" s="1156">
        <f t="shared" ca="1" si="10"/>
        <v>-93</v>
      </c>
      <c r="BA100" s="1158"/>
      <c r="BB100" s="1158"/>
      <c r="BC100" s="1158"/>
      <c r="BD100" s="1158"/>
      <c r="BE100" s="1158"/>
      <c r="BF100" s="1158"/>
      <c r="BG100" s="1158"/>
      <c r="BH100" s="1158"/>
      <c r="BI100" s="1158"/>
      <c r="BJ100" s="1158"/>
      <c r="BK100" s="1158"/>
      <c r="BL100" s="1158"/>
      <c r="BM100" s="1158"/>
      <c r="BN100" s="1158"/>
      <c r="BO100" s="1158"/>
      <c r="BP100" s="1158"/>
      <c r="BQ100" s="1158"/>
      <c r="BR100" s="1158"/>
      <c r="BS100" s="1158"/>
      <c r="BT100" s="1158"/>
      <c r="BU100" s="1158"/>
      <c r="BV100" s="1158"/>
      <c r="BW100" s="1158"/>
      <c r="BX100" s="1158"/>
      <c r="BY100" s="1158"/>
      <c r="BZ100" s="1158"/>
      <c r="CA100" s="1158"/>
      <c r="CB100" s="1158"/>
      <c r="CC100" s="1158"/>
      <c r="CD100" s="1158"/>
      <c r="CE100" s="1158"/>
      <c r="CF100" s="1158"/>
      <c r="CG100" s="1158"/>
      <c r="CH100" s="1158"/>
      <c r="CI100" s="1158"/>
      <c r="CJ100" s="1158"/>
      <c r="CK100" s="1158"/>
      <c r="CL100" s="1158"/>
      <c r="CM100" s="1158"/>
      <c r="CN100" s="1158"/>
      <c r="CO100" s="1158"/>
      <c r="CP100" s="1158"/>
      <c r="CQ100" s="1158"/>
      <c r="CR100" s="1158"/>
      <c r="CS100" s="1158"/>
      <c r="CT100" s="1158"/>
      <c r="CU100" s="1158"/>
      <c r="CV100" s="1158"/>
      <c r="CW100" s="1158"/>
      <c r="CX100" s="1158"/>
      <c r="CY100" s="1158"/>
      <c r="CZ100" s="1158"/>
      <c r="DA100" s="1158"/>
      <c r="DB100" s="1158"/>
      <c r="DC100" s="1158"/>
      <c r="DD100" s="1158"/>
      <c r="DE100" s="1158"/>
      <c r="DF100" s="1158"/>
      <c r="DG100" s="1158"/>
      <c r="DH100" s="1158"/>
      <c r="DI100" s="1158"/>
      <c r="DJ100" s="1158"/>
      <c r="DK100" s="1158"/>
      <c r="DL100" s="1158"/>
      <c r="DM100" s="1158"/>
      <c r="DN100" s="1158"/>
      <c r="DO100" s="1158"/>
      <c r="DP100" s="1158"/>
      <c r="DQ100" s="1158"/>
      <c r="DR100" s="1158"/>
      <c r="DS100" s="1158"/>
      <c r="DT100" s="1158"/>
      <c r="DU100" s="1158"/>
      <c r="DV100" s="1158"/>
      <c r="DW100" s="1158"/>
      <c r="DX100" s="1158"/>
      <c r="DY100" s="1158"/>
      <c r="DZ100" s="1158"/>
      <c r="EA100" s="1158"/>
      <c r="EB100" s="1158"/>
      <c r="EC100" s="1158"/>
      <c r="ED100" s="1158"/>
      <c r="EE100" s="1158"/>
      <c r="EF100" s="1158"/>
      <c r="EG100" s="1158"/>
      <c r="EH100" s="1158"/>
      <c r="EI100" s="1158"/>
      <c r="EJ100" s="1158"/>
      <c r="EK100" s="1158"/>
      <c r="EL100" s="1158"/>
      <c r="EM100" s="1158"/>
      <c r="EN100" s="1158"/>
      <c r="EO100" s="1158"/>
      <c r="EP100" s="1158"/>
      <c r="EQ100" s="1158"/>
      <c r="ER100" s="1158"/>
      <c r="ES100" s="1158"/>
      <c r="ET100" s="1158"/>
      <c r="EU100" s="1158"/>
      <c r="EV100" s="1158"/>
      <c r="EW100" s="1158"/>
      <c r="EX100" s="1158"/>
      <c r="EY100" s="1158"/>
      <c r="EZ100" s="1158"/>
      <c r="FA100" s="1158"/>
      <c r="FB100" s="1158"/>
      <c r="FC100" s="1158"/>
      <c r="FD100" s="1158"/>
      <c r="FE100" s="1158"/>
      <c r="FF100" s="1158"/>
      <c r="FG100" s="1158"/>
      <c r="FH100" s="1158"/>
      <c r="FI100" s="1158"/>
      <c r="FJ100" s="1158"/>
      <c r="FK100" s="1158"/>
      <c r="FL100" s="1158"/>
      <c r="FM100" s="1158"/>
      <c r="FN100" s="1158"/>
      <c r="FO100" s="1158"/>
      <c r="FP100" s="1158"/>
      <c r="FQ100" s="1158"/>
      <c r="FR100" s="1158"/>
      <c r="FS100" s="1158"/>
      <c r="FT100" s="1158"/>
      <c r="FU100" s="1158"/>
      <c r="FV100" s="1158"/>
      <c r="FW100" s="1158"/>
      <c r="FX100" s="1158"/>
      <c r="FY100" s="1158"/>
      <c r="FZ100" s="1158"/>
      <c r="GA100" s="1158"/>
      <c r="GB100" s="1158"/>
      <c r="GC100" s="1158"/>
      <c r="GD100" s="1158"/>
      <c r="GE100" s="1158"/>
      <c r="GF100" s="1158"/>
      <c r="GG100" s="1158"/>
      <c r="GH100" s="1158"/>
      <c r="GI100" s="1158"/>
      <c r="GJ100" s="1158"/>
      <c r="GK100" s="1158"/>
      <c r="GL100" s="1158"/>
      <c r="GM100" s="1158"/>
      <c r="GN100" s="1158"/>
      <c r="GO100" s="1158"/>
      <c r="GP100" s="1158"/>
      <c r="GQ100" s="1158"/>
      <c r="GR100" s="1158"/>
      <c r="GS100" s="1158"/>
      <c r="GT100" s="1158"/>
      <c r="GU100" s="1158"/>
      <c r="GV100" s="1158"/>
      <c r="GW100" s="1158"/>
      <c r="GX100" s="1158"/>
      <c r="GY100" s="1158"/>
      <c r="GZ100" s="1158"/>
      <c r="HA100" s="1158"/>
      <c r="HB100" s="1158"/>
      <c r="HC100" s="1158"/>
      <c r="HD100" s="1158"/>
      <c r="HE100" s="1158"/>
      <c r="HF100" s="1158"/>
      <c r="HG100" s="1158"/>
      <c r="HH100" s="1158"/>
      <c r="HI100" s="1158"/>
      <c r="HJ100" s="1158"/>
      <c r="HK100" s="1158"/>
      <c r="HL100" s="1158"/>
      <c r="HM100" s="1158"/>
      <c r="HN100" s="1158"/>
      <c r="HO100" s="1158"/>
      <c r="HP100" s="1158"/>
      <c r="HQ100" s="1158"/>
      <c r="HR100" s="1158"/>
      <c r="HS100" s="1158"/>
      <c r="HT100" s="1158"/>
      <c r="HU100" s="1158"/>
      <c r="HV100" s="1158"/>
      <c r="HW100" s="1158"/>
      <c r="HX100" s="1158"/>
      <c r="HY100" s="1158"/>
      <c r="HZ100" s="1158"/>
      <c r="IA100" s="1158"/>
      <c r="IB100" s="1158"/>
      <c r="IC100" s="1158"/>
      <c r="ID100" s="1158"/>
      <c r="IE100" s="1158"/>
      <c r="IF100" s="1158"/>
      <c r="IG100" s="1158"/>
      <c r="IH100" s="1158"/>
      <c r="II100" s="1158"/>
      <c r="IJ100" s="1158"/>
      <c r="IK100" s="1158"/>
      <c r="IL100" s="1158"/>
      <c r="IM100" s="1158"/>
      <c r="IN100" s="1158"/>
      <c r="IO100" s="1158"/>
      <c r="IP100" s="1158"/>
      <c r="IQ100" s="1158"/>
      <c r="IR100" s="1158"/>
      <c r="IS100" s="1158"/>
      <c r="IT100" s="1158"/>
      <c r="IU100" s="1158"/>
      <c r="IV100" s="1158"/>
      <c r="IW100" s="1158"/>
      <c r="IX100" s="1158"/>
      <c r="IY100" s="1158"/>
      <c r="IZ100" s="1158"/>
      <c r="JA100" s="1158"/>
      <c r="JB100" s="1158"/>
      <c r="JC100" s="1158"/>
      <c r="JD100" s="1158"/>
      <c r="JE100" s="1158"/>
      <c r="JF100" s="1158"/>
      <c r="JG100" s="1158"/>
      <c r="JH100" s="1158"/>
      <c r="JI100" s="1158"/>
      <c r="JJ100" s="1158"/>
      <c r="JK100" s="1158"/>
      <c r="JL100" s="1158"/>
      <c r="JM100" s="1158"/>
      <c r="JN100" s="1158"/>
      <c r="JO100" s="1158"/>
      <c r="JP100" s="1158"/>
      <c r="JQ100" s="1158"/>
      <c r="JR100" s="1158"/>
      <c r="JS100" s="1158"/>
      <c r="JT100" s="1158"/>
      <c r="JU100" s="1158"/>
      <c r="JV100" s="1158"/>
      <c r="JW100" s="1158"/>
      <c r="JX100" s="1158"/>
      <c r="JY100" s="1158"/>
      <c r="JZ100" s="1158"/>
      <c r="KA100" s="1158"/>
      <c r="KB100" s="1158"/>
      <c r="KC100" s="1158"/>
      <c r="KD100" s="1158"/>
      <c r="KE100" s="1158"/>
      <c r="KF100" s="1158"/>
      <c r="KG100" s="1158"/>
      <c r="KH100" s="1158"/>
      <c r="KI100" s="1158"/>
      <c r="KJ100" s="1158"/>
      <c r="KK100" s="1158"/>
      <c r="KL100" s="1158"/>
      <c r="KM100" s="1158"/>
      <c r="KN100" s="1158"/>
      <c r="KO100" s="1158"/>
      <c r="KP100" s="1158"/>
      <c r="KQ100" s="1158"/>
      <c r="KR100" s="1158"/>
      <c r="KS100" s="1158"/>
      <c r="KT100" s="1158"/>
      <c r="KU100" s="1158"/>
      <c r="KV100" s="1158"/>
      <c r="KW100" s="1158"/>
      <c r="KX100" s="1158"/>
      <c r="KY100" s="1158"/>
      <c r="KZ100" s="1158"/>
      <c r="LA100" s="1158"/>
      <c r="LB100" s="1158"/>
      <c r="LC100" s="1158"/>
      <c r="LD100" s="1158"/>
      <c r="LE100" s="1158"/>
      <c r="LF100" s="1158"/>
      <c r="LG100" s="1158"/>
      <c r="LH100" s="1158"/>
      <c r="LI100" s="1158"/>
      <c r="LJ100" s="1158"/>
      <c r="LK100" s="1158"/>
      <c r="LL100" s="1158"/>
      <c r="LM100" s="1158"/>
      <c r="LN100" s="1158"/>
      <c r="LO100" s="1158"/>
      <c r="LP100" s="1158"/>
      <c r="LQ100" s="1158"/>
      <c r="LR100" s="1158"/>
      <c r="LS100" s="1158"/>
      <c r="LT100" s="1158"/>
      <c r="LU100" s="1158"/>
      <c r="LV100" s="1158"/>
      <c r="LW100" s="1158"/>
      <c r="LX100" s="1158"/>
      <c r="LY100" s="1158"/>
      <c r="LZ100" s="1158"/>
      <c r="MA100" s="1158"/>
      <c r="MB100" s="1158"/>
      <c r="MC100" s="1158"/>
      <c r="MD100" s="1158"/>
      <c r="ME100" s="1158"/>
      <c r="MF100" s="1158"/>
      <c r="MG100" s="1158"/>
      <c r="MH100" s="1158"/>
      <c r="MI100" s="1158"/>
      <c r="MJ100" s="1158"/>
      <c r="MK100" s="1158"/>
      <c r="ML100" s="1158"/>
      <c r="MM100" s="1158"/>
      <c r="MN100" s="1158"/>
      <c r="MO100" s="1158"/>
      <c r="MP100" s="1158"/>
      <c r="MQ100" s="1158"/>
      <c r="MR100" s="1158"/>
      <c r="MS100" s="1158"/>
      <c r="MT100" s="1158"/>
      <c r="MU100" s="1158"/>
      <c r="MV100" s="1158"/>
      <c r="MW100" s="1158"/>
      <c r="MX100" s="1158"/>
      <c r="MY100" s="1158"/>
      <c r="MZ100" s="1158"/>
      <c r="NA100" s="1158"/>
      <c r="NB100" s="1158"/>
      <c r="NC100" s="1158"/>
      <c r="ND100" s="1158"/>
      <c r="NE100" s="1158"/>
      <c r="NF100" s="1158"/>
      <c r="NG100" s="1158"/>
      <c r="NH100" s="1158"/>
      <c r="NI100" s="1158"/>
      <c r="NJ100" s="1158"/>
      <c r="NK100" s="1158"/>
      <c r="NL100" s="1158"/>
      <c r="NM100" s="1158"/>
      <c r="NN100" s="1158"/>
      <c r="NO100" s="1158"/>
      <c r="NP100" s="1158"/>
      <c r="NQ100" s="1158"/>
      <c r="NR100" s="1158"/>
      <c r="NS100" s="1158"/>
      <c r="NT100" s="1158"/>
      <c r="NU100" s="1158"/>
      <c r="NV100" s="1158"/>
      <c r="NW100" s="1158"/>
      <c r="NX100" s="1158"/>
      <c r="NY100" s="1158"/>
      <c r="NZ100" s="1158"/>
      <c r="OA100" s="1158"/>
      <c r="OB100" s="1158"/>
      <c r="OC100" s="1158"/>
      <c r="OD100" s="1158"/>
      <c r="OE100" s="1158"/>
      <c r="OF100" s="1158"/>
      <c r="OG100" s="1158"/>
      <c r="OH100" s="1158"/>
      <c r="OI100" s="1158"/>
      <c r="OJ100" s="1158"/>
      <c r="OK100" s="1158"/>
      <c r="OL100" s="1158"/>
      <c r="OM100" s="1158"/>
      <c r="ON100" s="1158"/>
      <c r="OO100" s="1158"/>
      <c r="OP100" s="1158"/>
      <c r="OQ100" s="1158"/>
      <c r="OR100" s="1158"/>
      <c r="OS100" s="1158"/>
      <c r="OT100" s="1158"/>
      <c r="OU100" s="1158"/>
      <c r="OV100" s="1158"/>
      <c r="OW100" s="1158"/>
      <c r="OX100" s="1158"/>
      <c r="OY100" s="1158"/>
      <c r="OZ100" s="1158"/>
      <c r="PA100" s="1158"/>
      <c r="PB100" s="1158"/>
      <c r="PC100" s="1158"/>
      <c r="PD100" s="1158"/>
      <c r="PE100" s="1158"/>
      <c r="PF100" s="1158"/>
      <c r="PG100" s="1158"/>
      <c r="PH100" s="1158"/>
      <c r="PI100" s="1158"/>
      <c r="PJ100" s="1158"/>
      <c r="PK100" s="1158"/>
    </row>
    <row r="101" spans="1:427" s="1150" customFormat="1" ht="15" customHeight="1" x14ac:dyDescent="0.35">
      <c r="A101" s="1182" t="s">
        <v>3261</v>
      </c>
      <c r="B101" s="1182">
        <f t="shared" ca="1" si="6"/>
        <v>4842</v>
      </c>
      <c r="C101" s="1182" t="s">
        <v>3380</v>
      </c>
      <c r="D101" s="1182" t="s">
        <v>3381</v>
      </c>
      <c r="E101" s="1151">
        <v>2016</v>
      </c>
      <c r="F101" s="1183">
        <f t="shared" ca="1" si="7"/>
        <v>175</v>
      </c>
      <c r="G101" s="1149">
        <f t="shared" ca="1" si="8"/>
        <v>3771</v>
      </c>
      <c r="H101" s="1148">
        <v>61.5</v>
      </c>
      <c r="I101" s="1152">
        <f>Einstellungen!$E$11</f>
        <v>365</v>
      </c>
      <c r="J101" s="1152" t="s">
        <v>11</v>
      </c>
      <c r="K101" s="1152" t="s">
        <v>578</v>
      </c>
      <c r="L101" s="1152" t="s">
        <v>578</v>
      </c>
      <c r="M101" s="1152" t="s">
        <v>578</v>
      </c>
      <c r="N101" s="1152" t="s">
        <v>578</v>
      </c>
      <c r="O101" s="1152" t="s">
        <v>578</v>
      </c>
      <c r="P101" s="1152" t="s">
        <v>578</v>
      </c>
      <c r="Q101" s="1152" t="s">
        <v>578</v>
      </c>
      <c r="R101" s="1152" t="s">
        <v>578</v>
      </c>
      <c r="S101" s="1152" t="s">
        <v>578</v>
      </c>
      <c r="T101" s="1152" t="s">
        <v>578</v>
      </c>
      <c r="U101" s="1152" t="s">
        <v>578</v>
      </c>
      <c r="V101" s="1152" t="s">
        <v>700</v>
      </c>
      <c r="W101" s="1152" t="str">
        <f t="shared" si="9"/>
        <v>Heim 100  - Musterort</v>
      </c>
      <c r="X101" s="1148">
        <v>61.5</v>
      </c>
      <c r="AM101" s="1158"/>
      <c r="AN101" s="1158"/>
      <c r="AO101" s="1158"/>
      <c r="AP101" s="1158"/>
      <c r="AQ101" s="1158"/>
      <c r="AR101" s="1158"/>
      <c r="AS101" s="1158"/>
      <c r="AT101" s="1158"/>
      <c r="AU101" s="1158"/>
      <c r="AV101" s="1158"/>
      <c r="AW101" s="1158"/>
      <c r="AX101" s="1155">
        <v>48</v>
      </c>
      <c r="AY101" s="1158"/>
      <c r="AZ101" s="1156">
        <f t="shared" ca="1" si="10"/>
        <v>-127</v>
      </c>
      <c r="BA101" s="1158"/>
      <c r="BB101" s="1158"/>
      <c r="BC101" s="1158"/>
      <c r="BD101" s="1158"/>
      <c r="BE101" s="1158"/>
      <c r="BF101" s="1158"/>
      <c r="BG101" s="1158"/>
      <c r="BH101" s="1158"/>
      <c r="BI101" s="1158"/>
      <c r="BJ101" s="1158"/>
      <c r="BK101" s="1158"/>
      <c r="BL101" s="1158"/>
      <c r="BM101" s="1158"/>
      <c r="BN101" s="1158"/>
      <c r="BO101" s="1158"/>
      <c r="BP101" s="1158"/>
      <c r="BQ101" s="1158"/>
      <c r="BR101" s="1158"/>
      <c r="BS101" s="1158"/>
      <c r="BT101" s="1158"/>
      <c r="BU101" s="1158"/>
      <c r="BV101" s="1158"/>
      <c r="BW101" s="1158"/>
      <c r="BX101" s="1158"/>
      <c r="BY101" s="1158"/>
      <c r="BZ101" s="1158"/>
      <c r="CA101" s="1158"/>
      <c r="CB101" s="1158"/>
      <c r="CC101" s="1158"/>
      <c r="CD101" s="1158"/>
      <c r="CE101" s="1158"/>
      <c r="CF101" s="1158"/>
      <c r="CG101" s="1158"/>
      <c r="CH101" s="1158"/>
      <c r="CI101" s="1158"/>
      <c r="CJ101" s="1158"/>
      <c r="CK101" s="1158"/>
      <c r="CL101" s="1158"/>
      <c r="CM101" s="1158"/>
      <c r="CN101" s="1158"/>
      <c r="CO101" s="1158"/>
      <c r="CP101" s="1158"/>
      <c r="CQ101" s="1158"/>
      <c r="CR101" s="1158"/>
      <c r="CS101" s="1158"/>
      <c r="CT101" s="1158"/>
      <c r="CU101" s="1158"/>
      <c r="CV101" s="1158"/>
      <c r="CW101" s="1158"/>
      <c r="CX101" s="1158"/>
      <c r="CY101" s="1158"/>
      <c r="CZ101" s="1158"/>
      <c r="DA101" s="1158"/>
      <c r="DB101" s="1158"/>
      <c r="DC101" s="1158"/>
      <c r="DD101" s="1158"/>
      <c r="DE101" s="1158"/>
      <c r="DF101" s="1158"/>
      <c r="DG101" s="1158"/>
      <c r="DH101" s="1158"/>
      <c r="DI101" s="1158"/>
      <c r="DJ101" s="1158"/>
      <c r="DK101" s="1158"/>
      <c r="DL101" s="1158"/>
      <c r="DM101" s="1158"/>
      <c r="DN101" s="1158"/>
      <c r="DO101" s="1158"/>
      <c r="DP101" s="1158"/>
      <c r="DQ101" s="1158"/>
      <c r="DR101" s="1158"/>
      <c r="DS101" s="1158"/>
      <c r="DT101" s="1158"/>
      <c r="DU101" s="1158"/>
      <c r="DV101" s="1158"/>
      <c r="DW101" s="1158"/>
      <c r="DX101" s="1158"/>
      <c r="DY101" s="1158"/>
      <c r="DZ101" s="1158"/>
      <c r="EA101" s="1158"/>
      <c r="EB101" s="1158"/>
      <c r="EC101" s="1158"/>
      <c r="ED101" s="1158"/>
      <c r="EE101" s="1158"/>
      <c r="EF101" s="1158"/>
      <c r="EG101" s="1158"/>
      <c r="EH101" s="1158"/>
      <c r="EI101" s="1158"/>
      <c r="EJ101" s="1158"/>
      <c r="EK101" s="1158"/>
      <c r="EL101" s="1158"/>
      <c r="EM101" s="1158"/>
      <c r="EN101" s="1158"/>
      <c r="EO101" s="1158"/>
      <c r="EP101" s="1158"/>
      <c r="EQ101" s="1158"/>
      <c r="ER101" s="1158"/>
      <c r="ES101" s="1158"/>
      <c r="ET101" s="1158"/>
      <c r="EU101" s="1158"/>
      <c r="EV101" s="1158"/>
      <c r="EW101" s="1158"/>
      <c r="EX101" s="1158"/>
      <c r="EY101" s="1158"/>
      <c r="EZ101" s="1158"/>
      <c r="FA101" s="1158"/>
      <c r="FB101" s="1158"/>
      <c r="FC101" s="1158"/>
      <c r="FD101" s="1158"/>
      <c r="FE101" s="1158"/>
      <c r="FF101" s="1158"/>
      <c r="FG101" s="1158"/>
      <c r="FH101" s="1158"/>
      <c r="FI101" s="1158"/>
      <c r="FJ101" s="1158"/>
      <c r="FK101" s="1158"/>
      <c r="FL101" s="1158"/>
      <c r="FM101" s="1158"/>
      <c r="FN101" s="1158"/>
      <c r="FO101" s="1158"/>
      <c r="FP101" s="1158"/>
      <c r="FQ101" s="1158"/>
      <c r="FR101" s="1158"/>
      <c r="FS101" s="1158"/>
      <c r="FT101" s="1158"/>
      <c r="FU101" s="1158"/>
      <c r="FV101" s="1158"/>
      <c r="FW101" s="1158"/>
      <c r="FX101" s="1158"/>
      <c r="FY101" s="1158"/>
      <c r="FZ101" s="1158"/>
      <c r="GA101" s="1158"/>
      <c r="GB101" s="1158"/>
      <c r="GC101" s="1158"/>
      <c r="GD101" s="1158"/>
      <c r="GE101" s="1158"/>
      <c r="GF101" s="1158"/>
      <c r="GG101" s="1158"/>
      <c r="GH101" s="1158"/>
      <c r="GI101" s="1158"/>
      <c r="GJ101" s="1158"/>
      <c r="GK101" s="1158"/>
      <c r="GL101" s="1158"/>
      <c r="GM101" s="1158"/>
      <c r="GN101" s="1158"/>
      <c r="GO101" s="1158"/>
      <c r="GP101" s="1158"/>
      <c r="GQ101" s="1158"/>
      <c r="GR101" s="1158"/>
      <c r="GS101" s="1158"/>
      <c r="GT101" s="1158"/>
      <c r="GU101" s="1158"/>
      <c r="GV101" s="1158"/>
      <c r="GW101" s="1158"/>
      <c r="GX101" s="1158"/>
      <c r="GY101" s="1158"/>
      <c r="GZ101" s="1158"/>
      <c r="HA101" s="1158"/>
      <c r="HB101" s="1158"/>
      <c r="HC101" s="1158"/>
      <c r="HD101" s="1158"/>
      <c r="HE101" s="1158"/>
      <c r="HF101" s="1158"/>
      <c r="HG101" s="1158"/>
      <c r="HH101" s="1158"/>
      <c r="HI101" s="1158"/>
      <c r="HJ101" s="1158"/>
      <c r="HK101" s="1158"/>
      <c r="HL101" s="1158"/>
      <c r="HM101" s="1158"/>
      <c r="HN101" s="1158"/>
      <c r="HO101" s="1158"/>
      <c r="HP101" s="1158"/>
      <c r="HQ101" s="1158"/>
      <c r="HR101" s="1158"/>
      <c r="HS101" s="1158"/>
      <c r="HT101" s="1158"/>
      <c r="HU101" s="1158"/>
      <c r="HV101" s="1158"/>
      <c r="HW101" s="1158"/>
      <c r="HX101" s="1158"/>
      <c r="HY101" s="1158"/>
      <c r="HZ101" s="1158"/>
      <c r="IA101" s="1158"/>
      <c r="IB101" s="1158"/>
      <c r="IC101" s="1158"/>
      <c r="ID101" s="1158"/>
      <c r="IE101" s="1158"/>
      <c r="IF101" s="1158"/>
      <c r="IG101" s="1158"/>
      <c r="IH101" s="1158"/>
      <c r="II101" s="1158"/>
      <c r="IJ101" s="1158"/>
      <c r="IK101" s="1158"/>
      <c r="IL101" s="1158"/>
      <c r="IM101" s="1158"/>
      <c r="IN101" s="1158"/>
      <c r="IO101" s="1158"/>
      <c r="IP101" s="1158"/>
      <c r="IQ101" s="1158"/>
      <c r="IR101" s="1158"/>
      <c r="IS101" s="1158"/>
      <c r="IT101" s="1158"/>
      <c r="IU101" s="1158"/>
      <c r="IV101" s="1158"/>
      <c r="IW101" s="1158"/>
      <c r="IX101" s="1158"/>
      <c r="IY101" s="1158"/>
      <c r="IZ101" s="1158"/>
      <c r="JA101" s="1158"/>
      <c r="JB101" s="1158"/>
      <c r="JC101" s="1158"/>
      <c r="JD101" s="1158"/>
      <c r="JE101" s="1158"/>
      <c r="JF101" s="1158"/>
      <c r="JG101" s="1158"/>
      <c r="JH101" s="1158"/>
      <c r="JI101" s="1158"/>
      <c r="JJ101" s="1158"/>
      <c r="JK101" s="1158"/>
      <c r="JL101" s="1158"/>
      <c r="JM101" s="1158"/>
      <c r="JN101" s="1158"/>
      <c r="JO101" s="1158"/>
      <c r="JP101" s="1158"/>
      <c r="JQ101" s="1158"/>
      <c r="JR101" s="1158"/>
      <c r="JS101" s="1158"/>
      <c r="JT101" s="1158"/>
      <c r="JU101" s="1158"/>
      <c r="JV101" s="1158"/>
      <c r="JW101" s="1158"/>
      <c r="JX101" s="1158"/>
      <c r="JY101" s="1158"/>
      <c r="JZ101" s="1158"/>
      <c r="KA101" s="1158"/>
      <c r="KB101" s="1158"/>
      <c r="KC101" s="1158"/>
      <c r="KD101" s="1158"/>
      <c r="KE101" s="1158"/>
      <c r="KF101" s="1158"/>
      <c r="KG101" s="1158"/>
      <c r="KH101" s="1158"/>
      <c r="KI101" s="1158"/>
      <c r="KJ101" s="1158"/>
      <c r="KK101" s="1158"/>
      <c r="KL101" s="1158"/>
      <c r="KM101" s="1158"/>
      <c r="KN101" s="1158"/>
      <c r="KO101" s="1158"/>
      <c r="KP101" s="1158"/>
      <c r="KQ101" s="1158"/>
      <c r="KR101" s="1158"/>
      <c r="KS101" s="1158"/>
      <c r="KT101" s="1158"/>
      <c r="KU101" s="1158"/>
      <c r="KV101" s="1158"/>
      <c r="KW101" s="1158"/>
      <c r="KX101" s="1158"/>
      <c r="KY101" s="1158"/>
      <c r="KZ101" s="1158"/>
      <c r="LA101" s="1158"/>
      <c r="LB101" s="1158"/>
      <c r="LC101" s="1158"/>
      <c r="LD101" s="1158"/>
      <c r="LE101" s="1158"/>
      <c r="LF101" s="1158"/>
      <c r="LG101" s="1158"/>
      <c r="LH101" s="1158"/>
      <c r="LI101" s="1158"/>
      <c r="LJ101" s="1158"/>
      <c r="LK101" s="1158"/>
      <c r="LL101" s="1158"/>
      <c r="LM101" s="1158"/>
      <c r="LN101" s="1158"/>
      <c r="LO101" s="1158"/>
      <c r="LP101" s="1158"/>
      <c r="LQ101" s="1158"/>
      <c r="LR101" s="1158"/>
      <c r="LS101" s="1158"/>
      <c r="LT101" s="1158"/>
      <c r="LU101" s="1158"/>
      <c r="LV101" s="1158"/>
      <c r="LW101" s="1158"/>
      <c r="LX101" s="1158"/>
      <c r="LY101" s="1158"/>
      <c r="LZ101" s="1158"/>
      <c r="MA101" s="1158"/>
      <c r="MB101" s="1158"/>
      <c r="MC101" s="1158"/>
      <c r="MD101" s="1158"/>
      <c r="ME101" s="1158"/>
      <c r="MF101" s="1158"/>
      <c r="MG101" s="1158"/>
      <c r="MH101" s="1158"/>
      <c r="MI101" s="1158"/>
      <c r="MJ101" s="1158"/>
      <c r="MK101" s="1158"/>
      <c r="ML101" s="1158"/>
      <c r="MM101" s="1158"/>
      <c r="MN101" s="1158"/>
      <c r="MO101" s="1158"/>
      <c r="MP101" s="1158"/>
      <c r="MQ101" s="1158"/>
      <c r="MR101" s="1158"/>
      <c r="MS101" s="1158"/>
      <c r="MT101" s="1158"/>
      <c r="MU101" s="1158"/>
      <c r="MV101" s="1158"/>
      <c r="MW101" s="1158"/>
      <c r="MX101" s="1158"/>
      <c r="MY101" s="1158"/>
      <c r="MZ101" s="1158"/>
      <c r="NA101" s="1158"/>
      <c r="NB101" s="1158"/>
      <c r="NC101" s="1158"/>
      <c r="ND101" s="1158"/>
      <c r="NE101" s="1158"/>
      <c r="NF101" s="1158"/>
      <c r="NG101" s="1158"/>
      <c r="NH101" s="1158"/>
      <c r="NI101" s="1158"/>
      <c r="NJ101" s="1158"/>
      <c r="NK101" s="1158"/>
      <c r="NL101" s="1158"/>
      <c r="NM101" s="1158"/>
      <c r="NN101" s="1158"/>
      <c r="NO101" s="1158"/>
      <c r="NP101" s="1158"/>
      <c r="NQ101" s="1158"/>
      <c r="NR101" s="1158"/>
      <c r="NS101" s="1158"/>
      <c r="NT101" s="1158"/>
      <c r="NU101" s="1158"/>
      <c r="NV101" s="1158"/>
      <c r="NW101" s="1158"/>
      <c r="NX101" s="1158"/>
      <c r="NY101" s="1158"/>
      <c r="NZ101" s="1158"/>
      <c r="OA101" s="1158"/>
      <c r="OB101" s="1158"/>
      <c r="OC101" s="1158"/>
      <c r="OD101" s="1158"/>
      <c r="OE101" s="1158"/>
      <c r="OF101" s="1158"/>
      <c r="OG101" s="1158"/>
      <c r="OH101" s="1158"/>
      <c r="OI101" s="1158"/>
      <c r="OJ101" s="1158"/>
      <c r="OK101" s="1158"/>
      <c r="OL101" s="1158"/>
      <c r="OM101" s="1158"/>
      <c r="ON101" s="1158"/>
      <c r="OO101" s="1158"/>
      <c r="OP101" s="1158"/>
      <c r="OQ101" s="1158"/>
      <c r="OR101" s="1158"/>
      <c r="OS101" s="1158"/>
      <c r="OT101" s="1158"/>
      <c r="OU101" s="1158"/>
      <c r="OV101" s="1158"/>
      <c r="OW101" s="1158"/>
      <c r="OX101" s="1158"/>
      <c r="OY101" s="1158"/>
      <c r="OZ101" s="1158"/>
      <c r="PA101" s="1158"/>
      <c r="PB101" s="1158"/>
      <c r="PC101" s="1158"/>
      <c r="PD101" s="1158"/>
      <c r="PE101" s="1158"/>
      <c r="PF101" s="1158"/>
      <c r="PG101" s="1158"/>
      <c r="PH101" s="1158"/>
      <c r="PI101" s="1158"/>
      <c r="PJ101" s="1158"/>
      <c r="PK101" s="1158"/>
    </row>
    <row r="102" spans="1:427" s="1150" customFormat="1" ht="15" customHeight="1" x14ac:dyDescent="0.35">
      <c r="A102" s="1182" t="s">
        <v>3262</v>
      </c>
      <c r="B102" s="1182">
        <f t="shared" ca="1" si="6"/>
        <v>9015</v>
      </c>
      <c r="C102" s="1182" t="s">
        <v>3380</v>
      </c>
      <c r="D102" s="1182" t="s">
        <v>3381</v>
      </c>
      <c r="E102" s="1151">
        <v>2016</v>
      </c>
      <c r="F102" s="1183">
        <f t="shared" ca="1" si="7"/>
        <v>12</v>
      </c>
      <c r="G102" s="1149">
        <f t="shared" ca="1" si="8"/>
        <v>5798</v>
      </c>
      <c r="H102" s="1148">
        <v>61.5</v>
      </c>
      <c r="I102" s="1152">
        <f>Einstellungen!$E$11</f>
        <v>365</v>
      </c>
      <c r="J102" s="1152" t="s">
        <v>11</v>
      </c>
      <c r="K102" s="1152" t="s">
        <v>578</v>
      </c>
      <c r="L102" s="1152" t="s">
        <v>578</v>
      </c>
      <c r="M102" s="1152" t="s">
        <v>578</v>
      </c>
      <c r="N102" s="1152" t="s">
        <v>578</v>
      </c>
      <c r="O102" s="1152" t="s">
        <v>578</v>
      </c>
      <c r="P102" s="1152" t="s">
        <v>578</v>
      </c>
      <c r="Q102" s="1152" t="s">
        <v>578</v>
      </c>
      <c r="R102" s="1152" t="s">
        <v>578</v>
      </c>
      <c r="S102" s="1152" t="s">
        <v>578</v>
      </c>
      <c r="T102" s="1152" t="s">
        <v>578</v>
      </c>
      <c r="U102" s="1152" t="s">
        <v>578</v>
      </c>
      <c r="V102" s="1152" t="s">
        <v>700</v>
      </c>
      <c r="W102" s="1152" t="str">
        <f t="shared" si="9"/>
        <v>Heim 101  - Musterort</v>
      </c>
      <c r="X102" s="1148">
        <v>61.5</v>
      </c>
      <c r="AM102" s="1158"/>
      <c r="AN102" s="1158"/>
      <c r="AO102" s="1158"/>
      <c r="AP102" s="1158"/>
      <c r="AQ102" s="1158"/>
      <c r="AR102" s="1158"/>
      <c r="AS102" s="1158"/>
      <c r="AT102" s="1158"/>
      <c r="AU102" s="1158"/>
      <c r="AV102" s="1158"/>
      <c r="AW102" s="1158"/>
      <c r="AX102" s="1155">
        <v>42</v>
      </c>
      <c r="AY102" s="1158"/>
      <c r="AZ102" s="1156">
        <f t="shared" ca="1" si="10"/>
        <v>30</v>
      </c>
      <c r="BA102" s="1158"/>
      <c r="BB102" s="1158"/>
      <c r="BC102" s="1158"/>
      <c r="BD102" s="1158"/>
      <c r="BE102" s="1158"/>
      <c r="BF102" s="1158"/>
      <c r="BG102" s="1158"/>
      <c r="BH102" s="1158"/>
      <c r="BI102" s="1158"/>
      <c r="BJ102" s="1158"/>
      <c r="BK102" s="1158"/>
      <c r="BL102" s="1158"/>
      <c r="BM102" s="1158"/>
      <c r="BN102" s="1158"/>
      <c r="BO102" s="1158"/>
      <c r="BP102" s="1158"/>
      <c r="BQ102" s="1158"/>
      <c r="BR102" s="1158"/>
      <c r="BS102" s="1158"/>
      <c r="BT102" s="1158"/>
      <c r="BU102" s="1158"/>
      <c r="BV102" s="1158"/>
      <c r="BW102" s="1158"/>
      <c r="BX102" s="1158"/>
      <c r="BY102" s="1158"/>
      <c r="BZ102" s="1158"/>
      <c r="CA102" s="1158"/>
      <c r="CB102" s="1158"/>
      <c r="CC102" s="1158"/>
      <c r="CD102" s="1158"/>
      <c r="CE102" s="1158"/>
      <c r="CF102" s="1158"/>
      <c r="CG102" s="1158"/>
      <c r="CH102" s="1158"/>
      <c r="CI102" s="1158"/>
      <c r="CJ102" s="1158"/>
      <c r="CK102" s="1158"/>
      <c r="CL102" s="1158"/>
      <c r="CM102" s="1158"/>
      <c r="CN102" s="1158"/>
      <c r="CO102" s="1158"/>
      <c r="CP102" s="1158"/>
      <c r="CQ102" s="1158"/>
      <c r="CR102" s="1158"/>
      <c r="CS102" s="1158"/>
      <c r="CT102" s="1158"/>
      <c r="CU102" s="1158"/>
      <c r="CV102" s="1158"/>
      <c r="CW102" s="1158"/>
      <c r="CX102" s="1158"/>
      <c r="CY102" s="1158"/>
      <c r="CZ102" s="1158"/>
      <c r="DA102" s="1158"/>
      <c r="DB102" s="1158"/>
      <c r="DC102" s="1158"/>
      <c r="DD102" s="1158"/>
      <c r="DE102" s="1158"/>
      <c r="DF102" s="1158"/>
      <c r="DG102" s="1158"/>
      <c r="DH102" s="1158"/>
      <c r="DI102" s="1158"/>
      <c r="DJ102" s="1158"/>
      <c r="DK102" s="1158"/>
      <c r="DL102" s="1158"/>
      <c r="DM102" s="1158"/>
      <c r="DN102" s="1158"/>
      <c r="DO102" s="1158"/>
      <c r="DP102" s="1158"/>
      <c r="DQ102" s="1158"/>
      <c r="DR102" s="1158"/>
      <c r="DS102" s="1158"/>
      <c r="DT102" s="1158"/>
      <c r="DU102" s="1158"/>
      <c r="DV102" s="1158"/>
      <c r="DW102" s="1158"/>
      <c r="DX102" s="1158"/>
      <c r="DY102" s="1158"/>
      <c r="DZ102" s="1158"/>
      <c r="EA102" s="1158"/>
      <c r="EB102" s="1158"/>
      <c r="EC102" s="1158"/>
      <c r="ED102" s="1158"/>
      <c r="EE102" s="1158"/>
      <c r="EF102" s="1158"/>
      <c r="EG102" s="1158"/>
      <c r="EH102" s="1158"/>
      <c r="EI102" s="1158"/>
      <c r="EJ102" s="1158"/>
      <c r="EK102" s="1158"/>
      <c r="EL102" s="1158"/>
      <c r="EM102" s="1158"/>
      <c r="EN102" s="1158"/>
      <c r="EO102" s="1158"/>
      <c r="EP102" s="1158"/>
      <c r="EQ102" s="1158"/>
      <c r="ER102" s="1158"/>
      <c r="ES102" s="1158"/>
      <c r="ET102" s="1158"/>
      <c r="EU102" s="1158"/>
      <c r="EV102" s="1158"/>
      <c r="EW102" s="1158"/>
      <c r="EX102" s="1158"/>
      <c r="EY102" s="1158"/>
      <c r="EZ102" s="1158"/>
      <c r="FA102" s="1158"/>
      <c r="FB102" s="1158"/>
      <c r="FC102" s="1158"/>
      <c r="FD102" s="1158"/>
      <c r="FE102" s="1158"/>
      <c r="FF102" s="1158"/>
      <c r="FG102" s="1158"/>
      <c r="FH102" s="1158"/>
      <c r="FI102" s="1158"/>
      <c r="FJ102" s="1158"/>
      <c r="FK102" s="1158"/>
      <c r="FL102" s="1158"/>
      <c r="FM102" s="1158"/>
      <c r="FN102" s="1158"/>
      <c r="FO102" s="1158"/>
      <c r="FP102" s="1158"/>
      <c r="FQ102" s="1158"/>
      <c r="FR102" s="1158"/>
      <c r="FS102" s="1158"/>
      <c r="FT102" s="1158"/>
      <c r="FU102" s="1158"/>
      <c r="FV102" s="1158"/>
      <c r="FW102" s="1158"/>
      <c r="FX102" s="1158"/>
      <c r="FY102" s="1158"/>
      <c r="FZ102" s="1158"/>
      <c r="GA102" s="1158"/>
      <c r="GB102" s="1158"/>
      <c r="GC102" s="1158"/>
      <c r="GD102" s="1158"/>
      <c r="GE102" s="1158"/>
      <c r="GF102" s="1158"/>
      <c r="GG102" s="1158"/>
      <c r="GH102" s="1158"/>
      <c r="GI102" s="1158"/>
      <c r="GJ102" s="1158"/>
      <c r="GK102" s="1158"/>
      <c r="GL102" s="1158"/>
      <c r="GM102" s="1158"/>
      <c r="GN102" s="1158"/>
      <c r="GO102" s="1158"/>
      <c r="GP102" s="1158"/>
      <c r="GQ102" s="1158"/>
      <c r="GR102" s="1158"/>
      <c r="GS102" s="1158"/>
      <c r="GT102" s="1158"/>
      <c r="GU102" s="1158"/>
      <c r="GV102" s="1158"/>
      <c r="GW102" s="1158"/>
      <c r="GX102" s="1158"/>
      <c r="GY102" s="1158"/>
      <c r="GZ102" s="1158"/>
      <c r="HA102" s="1158"/>
      <c r="HB102" s="1158"/>
      <c r="HC102" s="1158"/>
      <c r="HD102" s="1158"/>
      <c r="HE102" s="1158"/>
      <c r="HF102" s="1158"/>
      <c r="HG102" s="1158"/>
      <c r="HH102" s="1158"/>
      <c r="HI102" s="1158"/>
      <c r="HJ102" s="1158"/>
      <c r="HK102" s="1158"/>
      <c r="HL102" s="1158"/>
      <c r="HM102" s="1158"/>
      <c r="HN102" s="1158"/>
      <c r="HO102" s="1158"/>
      <c r="HP102" s="1158"/>
      <c r="HQ102" s="1158"/>
      <c r="HR102" s="1158"/>
      <c r="HS102" s="1158"/>
      <c r="HT102" s="1158"/>
      <c r="HU102" s="1158"/>
      <c r="HV102" s="1158"/>
      <c r="HW102" s="1158"/>
      <c r="HX102" s="1158"/>
      <c r="HY102" s="1158"/>
      <c r="HZ102" s="1158"/>
      <c r="IA102" s="1158"/>
      <c r="IB102" s="1158"/>
      <c r="IC102" s="1158"/>
      <c r="ID102" s="1158"/>
      <c r="IE102" s="1158"/>
      <c r="IF102" s="1158"/>
      <c r="IG102" s="1158"/>
      <c r="IH102" s="1158"/>
      <c r="II102" s="1158"/>
      <c r="IJ102" s="1158"/>
      <c r="IK102" s="1158"/>
      <c r="IL102" s="1158"/>
      <c r="IM102" s="1158"/>
      <c r="IN102" s="1158"/>
      <c r="IO102" s="1158"/>
      <c r="IP102" s="1158"/>
      <c r="IQ102" s="1158"/>
      <c r="IR102" s="1158"/>
      <c r="IS102" s="1158"/>
      <c r="IT102" s="1158"/>
      <c r="IU102" s="1158"/>
      <c r="IV102" s="1158"/>
      <c r="IW102" s="1158"/>
      <c r="IX102" s="1158"/>
      <c r="IY102" s="1158"/>
      <c r="IZ102" s="1158"/>
      <c r="JA102" s="1158"/>
      <c r="JB102" s="1158"/>
      <c r="JC102" s="1158"/>
      <c r="JD102" s="1158"/>
      <c r="JE102" s="1158"/>
      <c r="JF102" s="1158"/>
      <c r="JG102" s="1158"/>
      <c r="JH102" s="1158"/>
      <c r="JI102" s="1158"/>
      <c r="JJ102" s="1158"/>
      <c r="JK102" s="1158"/>
      <c r="JL102" s="1158"/>
      <c r="JM102" s="1158"/>
      <c r="JN102" s="1158"/>
      <c r="JO102" s="1158"/>
      <c r="JP102" s="1158"/>
      <c r="JQ102" s="1158"/>
      <c r="JR102" s="1158"/>
      <c r="JS102" s="1158"/>
      <c r="JT102" s="1158"/>
      <c r="JU102" s="1158"/>
      <c r="JV102" s="1158"/>
      <c r="JW102" s="1158"/>
      <c r="JX102" s="1158"/>
      <c r="JY102" s="1158"/>
      <c r="JZ102" s="1158"/>
      <c r="KA102" s="1158"/>
      <c r="KB102" s="1158"/>
      <c r="KC102" s="1158"/>
      <c r="KD102" s="1158"/>
      <c r="KE102" s="1158"/>
      <c r="KF102" s="1158"/>
      <c r="KG102" s="1158"/>
      <c r="KH102" s="1158"/>
      <c r="KI102" s="1158"/>
      <c r="KJ102" s="1158"/>
      <c r="KK102" s="1158"/>
      <c r="KL102" s="1158"/>
      <c r="KM102" s="1158"/>
      <c r="KN102" s="1158"/>
      <c r="KO102" s="1158"/>
      <c r="KP102" s="1158"/>
      <c r="KQ102" s="1158"/>
      <c r="KR102" s="1158"/>
      <c r="KS102" s="1158"/>
      <c r="KT102" s="1158"/>
      <c r="KU102" s="1158"/>
      <c r="KV102" s="1158"/>
      <c r="KW102" s="1158"/>
      <c r="KX102" s="1158"/>
      <c r="KY102" s="1158"/>
      <c r="KZ102" s="1158"/>
      <c r="LA102" s="1158"/>
      <c r="LB102" s="1158"/>
      <c r="LC102" s="1158"/>
      <c r="LD102" s="1158"/>
      <c r="LE102" s="1158"/>
      <c r="LF102" s="1158"/>
      <c r="LG102" s="1158"/>
      <c r="LH102" s="1158"/>
      <c r="LI102" s="1158"/>
      <c r="LJ102" s="1158"/>
      <c r="LK102" s="1158"/>
      <c r="LL102" s="1158"/>
      <c r="LM102" s="1158"/>
      <c r="LN102" s="1158"/>
      <c r="LO102" s="1158"/>
      <c r="LP102" s="1158"/>
      <c r="LQ102" s="1158"/>
      <c r="LR102" s="1158"/>
      <c r="LS102" s="1158"/>
      <c r="LT102" s="1158"/>
      <c r="LU102" s="1158"/>
      <c r="LV102" s="1158"/>
      <c r="LW102" s="1158"/>
      <c r="LX102" s="1158"/>
      <c r="LY102" s="1158"/>
      <c r="LZ102" s="1158"/>
      <c r="MA102" s="1158"/>
      <c r="MB102" s="1158"/>
      <c r="MC102" s="1158"/>
      <c r="MD102" s="1158"/>
      <c r="ME102" s="1158"/>
      <c r="MF102" s="1158"/>
      <c r="MG102" s="1158"/>
      <c r="MH102" s="1158"/>
      <c r="MI102" s="1158"/>
      <c r="MJ102" s="1158"/>
      <c r="MK102" s="1158"/>
      <c r="ML102" s="1158"/>
      <c r="MM102" s="1158"/>
      <c r="MN102" s="1158"/>
      <c r="MO102" s="1158"/>
      <c r="MP102" s="1158"/>
      <c r="MQ102" s="1158"/>
      <c r="MR102" s="1158"/>
      <c r="MS102" s="1158"/>
      <c r="MT102" s="1158"/>
      <c r="MU102" s="1158"/>
      <c r="MV102" s="1158"/>
      <c r="MW102" s="1158"/>
      <c r="MX102" s="1158"/>
      <c r="MY102" s="1158"/>
      <c r="MZ102" s="1158"/>
      <c r="NA102" s="1158"/>
      <c r="NB102" s="1158"/>
      <c r="NC102" s="1158"/>
      <c r="ND102" s="1158"/>
      <c r="NE102" s="1158"/>
      <c r="NF102" s="1158"/>
      <c r="NG102" s="1158"/>
      <c r="NH102" s="1158"/>
      <c r="NI102" s="1158"/>
      <c r="NJ102" s="1158"/>
      <c r="NK102" s="1158"/>
      <c r="NL102" s="1158"/>
      <c r="NM102" s="1158"/>
      <c r="NN102" s="1158"/>
      <c r="NO102" s="1158"/>
      <c r="NP102" s="1158"/>
      <c r="NQ102" s="1158"/>
      <c r="NR102" s="1158"/>
      <c r="NS102" s="1158"/>
      <c r="NT102" s="1158"/>
      <c r="NU102" s="1158"/>
      <c r="NV102" s="1158"/>
      <c r="NW102" s="1158"/>
      <c r="NX102" s="1158"/>
      <c r="NY102" s="1158"/>
      <c r="NZ102" s="1158"/>
      <c r="OA102" s="1158"/>
      <c r="OB102" s="1158"/>
      <c r="OC102" s="1158"/>
      <c r="OD102" s="1158"/>
      <c r="OE102" s="1158"/>
      <c r="OF102" s="1158"/>
      <c r="OG102" s="1158"/>
      <c r="OH102" s="1158"/>
      <c r="OI102" s="1158"/>
      <c r="OJ102" s="1158"/>
      <c r="OK102" s="1158"/>
      <c r="OL102" s="1158"/>
      <c r="OM102" s="1158"/>
      <c r="ON102" s="1158"/>
      <c r="OO102" s="1158"/>
      <c r="OP102" s="1158"/>
      <c r="OQ102" s="1158"/>
      <c r="OR102" s="1158"/>
      <c r="OS102" s="1158"/>
      <c r="OT102" s="1158"/>
      <c r="OU102" s="1158"/>
      <c r="OV102" s="1158"/>
      <c r="OW102" s="1158"/>
      <c r="OX102" s="1158"/>
      <c r="OY102" s="1158"/>
      <c r="OZ102" s="1158"/>
      <c r="PA102" s="1158"/>
      <c r="PB102" s="1158"/>
      <c r="PC102" s="1158"/>
      <c r="PD102" s="1158"/>
      <c r="PE102" s="1158"/>
      <c r="PF102" s="1158"/>
      <c r="PG102" s="1158"/>
      <c r="PH102" s="1158"/>
      <c r="PI102" s="1158"/>
      <c r="PJ102" s="1158"/>
      <c r="PK102" s="1158"/>
    </row>
    <row r="103" spans="1:427" s="1150" customFormat="1" ht="15" customHeight="1" x14ac:dyDescent="0.35">
      <c r="A103" s="1182" t="s">
        <v>3263</v>
      </c>
      <c r="B103" s="1182">
        <f t="shared" ca="1" si="6"/>
        <v>3966</v>
      </c>
      <c r="C103" s="1182" t="s">
        <v>3380</v>
      </c>
      <c r="D103" s="1182" t="s">
        <v>3381</v>
      </c>
      <c r="E103" s="1151">
        <v>2016</v>
      </c>
      <c r="F103" s="1183">
        <f t="shared" ca="1" si="7"/>
        <v>79</v>
      </c>
      <c r="G103" s="1149">
        <f t="shared" ca="1" si="8"/>
        <v>8786</v>
      </c>
      <c r="H103" s="1148">
        <v>61.5</v>
      </c>
      <c r="I103" s="1152">
        <f>Einstellungen!$E$11</f>
        <v>365</v>
      </c>
      <c r="J103" s="1152" t="s">
        <v>11</v>
      </c>
      <c r="K103" s="1152" t="s">
        <v>578</v>
      </c>
      <c r="L103" s="1152" t="s">
        <v>578</v>
      </c>
      <c r="M103" s="1152" t="s">
        <v>578</v>
      </c>
      <c r="N103" s="1152" t="s">
        <v>578</v>
      </c>
      <c r="O103" s="1152" t="s">
        <v>578</v>
      </c>
      <c r="P103" s="1152" t="s">
        <v>578</v>
      </c>
      <c r="Q103" s="1152" t="s">
        <v>578</v>
      </c>
      <c r="R103" s="1152" t="s">
        <v>578</v>
      </c>
      <c r="S103" s="1152" t="s">
        <v>578</v>
      </c>
      <c r="T103" s="1152" t="s">
        <v>578</v>
      </c>
      <c r="U103" s="1152" t="s">
        <v>578</v>
      </c>
      <c r="V103" s="1152" t="s">
        <v>700</v>
      </c>
      <c r="W103" s="1152" t="str">
        <f t="shared" si="9"/>
        <v>Heim 102  - Musterort</v>
      </c>
      <c r="X103" s="1148">
        <v>61.5</v>
      </c>
      <c r="AM103" s="1158"/>
      <c r="AN103" s="1158"/>
      <c r="AO103" s="1158"/>
      <c r="AP103" s="1158"/>
      <c r="AQ103" s="1158"/>
      <c r="AR103" s="1158"/>
      <c r="AS103" s="1158"/>
      <c r="AT103" s="1158"/>
      <c r="AU103" s="1158"/>
      <c r="AV103" s="1158"/>
      <c r="AW103" s="1158"/>
      <c r="AX103" s="1155">
        <v>49</v>
      </c>
      <c r="AY103" s="1158"/>
      <c r="AZ103" s="1156">
        <f t="shared" ca="1" si="10"/>
        <v>-30</v>
      </c>
      <c r="BA103" s="1158"/>
      <c r="BB103" s="1158"/>
      <c r="BC103" s="1158"/>
      <c r="BD103" s="1158"/>
      <c r="BE103" s="1158"/>
      <c r="BF103" s="1158"/>
      <c r="BG103" s="1158"/>
      <c r="BH103" s="1158"/>
      <c r="BI103" s="1158"/>
      <c r="BJ103" s="1158"/>
      <c r="BK103" s="1158"/>
      <c r="BL103" s="1158"/>
      <c r="BM103" s="1158"/>
      <c r="BN103" s="1158"/>
      <c r="BO103" s="1158"/>
      <c r="BP103" s="1158"/>
      <c r="BQ103" s="1158"/>
      <c r="BR103" s="1158"/>
      <c r="BS103" s="1158"/>
      <c r="BT103" s="1158"/>
      <c r="BU103" s="1158"/>
      <c r="BV103" s="1158"/>
      <c r="BW103" s="1158"/>
      <c r="BX103" s="1158"/>
      <c r="BY103" s="1158"/>
      <c r="BZ103" s="1158"/>
      <c r="CA103" s="1158"/>
      <c r="CB103" s="1158"/>
      <c r="CC103" s="1158"/>
      <c r="CD103" s="1158"/>
      <c r="CE103" s="1158"/>
      <c r="CF103" s="1158"/>
      <c r="CG103" s="1158"/>
      <c r="CH103" s="1158"/>
      <c r="CI103" s="1158"/>
      <c r="CJ103" s="1158"/>
      <c r="CK103" s="1158"/>
      <c r="CL103" s="1158"/>
      <c r="CM103" s="1158"/>
      <c r="CN103" s="1158"/>
      <c r="CO103" s="1158"/>
      <c r="CP103" s="1158"/>
      <c r="CQ103" s="1158"/>
      <c r="CR103" s="1158"/>
      <c r="CS103" s="1158"/>
      <c r="CT103" s="1158"/>
      <c r="CU103" s="1158"/>
      <c r="CV103" s="1158"/>
      <c r="CW103" s="1158"/>
      <c r="CX103" s="1158"/>
      <c r="CY103" s="1158"/>
      <c r="CZ103" s="1158"/>
      <c r="DA103" s="1158"/>
      <c r="DB103" s="1158"/>
      <c r="DC103" s="1158"/>
      <c r="DD103" s="1158"/>
      <c r="DE103" s="1158"/>
      <c r="DF103" s="1158"/>
      <c r="DG103" s="1158"/>
      <c r="DH103" s="1158"/>
      <c r="DI103" s="1158"/>
      <c r="DJ103" s="1158"/>
      <c r="DK103" s="1158"/>
      <c r="DL103" s="1158"/>
      <c r="DM103" s="1158"/>
      <c r="DN103" s="1158"/>
      <c r="DO103" s="1158"/>
      <c r="DP103" s="1158"/>
      <c r="DQ103" s="1158"/>
      <c r="DR103" s="1158"/>
      <c r="DS103" s="1158"/>
      <c r="DT103" s="1158"/>
      <c r="DU103" s="1158"/>
      <c r="DV103" s="1158"/>
      <c r="DW103" s="1158"/>
      <c r="DX103" s="1158"/>
      <c r="DY103" s="1158"/>
      <c r="DZ103" s="1158"/>
      <c r="EA103" s="1158"/>
      <c r="EB103" s="1158"/>
      <c r="EC103" s="1158"/>
      <c r="ED103" s="1158"/>
      <c r="EE103" s="1158"/>
      <c r="EF103" s="1158"/>
      <c r="EG103" s="1158"/>
      <c r="EH103" s="1158"/>
      <c r="EI103" s="1158"/>
      <c r="EJ103" s="1158"/>
      <c r="EK103" s="1158"/>
      <c r="EL103" s="1158"/>
      <c r="EM103" s="1158"/>
      <c r="EN103" s="1158"/>
      <c r="EO103" s="1158"/>
      <c r="EP103" s="1158"/>
      <c r="EQ103" s="1158"/>
      <c r="ER103" s="1158"/>
      <c r="ES103" s="1158"/>
      <c r="ET103" s="1158"/>
      <c r="EU103" s="1158"/>
      <c r="EV103" s="1158"/>
      <c r="EW103" s="1158"/>
      <c r="EX103" s="1158"/>
      <c r="EY103" s="1158"/>
      <c r="EZ103" s="1158"/>
      <c r="FA103" s="1158"/>
      <c r="FB103" s="1158"/>
      <c r="FC103" s="1158"/>
      <c r="FD103" s="1158"/>
      <c r="FE103" s="1158"/>
      <c r="FF103" s="1158"/>
      <c r="FG103" s="1158"/>
      <c r="FH103" s="1158"/>
      <c r="FI103" s="1158"/>
      <c r="FJ103" s="1158"/>
      <c r="FK103" s="1158"/>
      <c r="FL103" s="1158"/>
      <c r="FM103" s="1158"/>
      <c r="FN103" s="1158"/>
      <c r="FO103" s="1158"/>
      <c r="FP103" s="1158"/>
      <c r="FQ103" s="1158"/>
      <c r="FR103" s="1158"/>
      <c r="FS103" s="1158"/>
      <c r="FT103" s="1158"/>
      <c r="FU103" s="1158"/>
      <c r="FV103" s="1158"/>
      <c r="FW103" s="1158"/>
      <c r="FX103" s="1158"/>
      <c r="FY103" s="1158"/>
      <c r="FZ103" s="1158"/>
      <c r="GA103" s="1158"/>
      <c r="GB103" s="1158"/>
      <c r="GC103" s="1158"/>
      <c r="GD103" s="1158"/>
      <c r="GE103" s="1158"/>
      <c r="GF103" s="1158"/>
      <c r="GG103" s="1158"/>
      <c r="GH103" s="1158"/>
      <c r="GI103" s="1158"/>
      <c r="GJ103" s="1158"/>
      <c r="GK103" s="1158"/>
      <c r="GL103" s="1158"/>
      <c r="GM103" s="1158"/>
      <c r="GN103" s="1158"/>
      <c r="GO103" s="1158"/>
      <c r="GP103" s="1158"/>
      <c r="GQ103" s="1158"/>
      <c r="GR103" s="1158"/>
      <c r="GS103" s="1158"/>
      <c r="GT103" s="1158"/>
      <c r="GU103" s="1158"/>
      <c r="GV103" s="1158"/>
      <c r="GW103" s="1158"/>
      <c r="GX103" s="1158"/>
      <c r="GY103" s="1158"/>
      <c r="GZ103" s="1158"/>
      <c r="HA103" s="1158"/>
      <c r="HB103" s="1158"/>
      <c r="HC103" s="1158"/>
      <c r="HD103" s="1158"/>
      <c r="HE103" s="1158"/>
      <c r="HF103" s="1158"/>
      <c r="HG103" s="1158"/>
      <c r="HH103" s="1158"/>
      <c r="HI103" s="1158"/>
      <c r="HJ103" s="1158"/>
      <c r="HK103" s="1158"/>
      <c r="HL103" s="1158"/>
      <c r="HM103" s="1158"/>
      <c r="HN103" s="1158"/>
      <c r="HO103" s="1158"/>
      <c r="HP103" s="1158"/>
      <c r="HQ103" s="1158"/>
      <c r="HR103" s="1158"/>
      <c r="HS103" s="1158"/>
      <c r="HT103" s="1158"/>
      <c r="HU103" s="1158"/>
      <c r="HV103" s="1158"/>
      <c r="HW103" s="1158"/>
      <c r="HX103" s="1158"/>
      <c r="HY103" s="1158"/>
      <c r="HZ103" s="1158"/>
      <c r="IA103" s="1158"/>
      <c r="IB103" s="1158"/>
      <c r="IC103" s="1158"/>
      <c r="ID103" s="1158"/>
      <c r="IE103" s="1158"/>
      <c r="IF103" s="1158"/>
      <c r="IG103" s="1158"/>
      <c r="IH103" s="1158"/>
      <c r="II103" s="1158"/>
      <c r="IJ103" s="1158"/>
      <c r="IK103" s="1158"/>
      <c r="IL103" s="1158"/>
      <c r="IM103" s="1158"/>
      <c r="IN103" s="1158"/>
      <c r="IO103" s="1158"/>
      <c r="IP103" s="1158"/>
      <c r="IQ103" s="1158"/>
      <c r="IR103" s="1158"/>
      <c r="IS103" s="1158"/>
      <c r="IT103" s="1158"/>
      <c r="IU103" s="1158"/>
      <c r="IV103" s="1158"/>
      <c r="IW103" s="1158"/>
      <c r="IX103" s="1158"/>
      <c r="IY103" s="1158"/>
      <c r="IZ103" s="1158"/>
      <c r="JA103" s="1158"/>
      <c r="JB103" s="1158"/>
      <c r="JC103" s="1158"/>
      <c r="JD103" s="1158"/>
      <c r="JE103" s="1158"/>
      <c r="JF103" s="1158"/>
      <c r="JG103" s="1158"/>
      <c r="JH103" s="1158"/>
      <c r="JI103" s="1158"/>
      <c r="JJ103" s="1158"/>
      <c r="JK103" s="1158"/>
      <c r="JL103" s="1158"/>
      <c r="JM103" s="1158"/>
      <c r="JN103" s="1158"/>
      <c r="JO103" s="1158"/>
      <c r="JP103" s="1158"/>
      <c r="JQ103" s="1158"/>
      <c r="JR103" s="1158"/>
      <c r="JS103" s="1158"/>
      <c r="JT103" s="1158"/>
      <c r="JU103" s="1158"/>
      <c r="JV103" s="1158"/>
      <c r="JW103" s="1158"/>
      <c r="JX103" s="1158"/>
      <c r="JY103" s="1158"/>
      <c r="JZ103" s="1158"/>
      <c r="KA103" s="1158"/>
      <c r="KB103" s="1158"/>
      <c r="KC103" s="1158"/>
      <c r="KD103" s="1158"/>
      <c r="KE103" s="1158"/>
      <c r="KF103" s="1158"/>
      <c r="KG103" s="1158"/>
      <c r="KH103" s="1158"/>
      <c r="KI103" s="1158"/>
      <c r="KJ103" s="1158"/>
      <c r="KK103" s="1158"/>
      <c r="KL103" s="1158"/>
      <c r="KM103" s="1158"/>
      <c r="KN103" s="1158"/>
      <c r="KO103" s="1158"/>
      <c r="KP103" s="1158"/>
      <c r="KQ103" s="1158"/>
      <c r="KR103" s="1158"/>
      <c r="KS103" s="1158"/>
      <c r="KT103" s="1158"/>
      <c r="KU103" s="1158"/>
      <c r="KV103" s="1158"/>
      <c r="KW103" s="1158"/>
      <c r="KX103" s="1158"/>
      <c r="KY103" s="1158"/>
      <c r="KZ103" s="1158"/>
      <c r="LA103" s="1158"/>
      <c r="LB103" s="1158"/>
      <c r="LC103" s="1158"/>
      <c r="LD103" s="1158"/>
      <c r="LE103" s="1158"/>
      <c r="LF103" s="1158"/>
      <c r="LG103" s="1158"/>
      <c r="LH103" s="1158"/>
      <c r="LI103" s="1158"/>
      <c r="LJ103" s="1158"/>
      <c r="LK103" s="1158"/>
      <c r="LL103" s="1158"/>
      <c r="LM103" s="1158"/>
      <c r="LN103" s="1158"/>
      <c r="LO103" s="1158"/>
      <c r="LP103" s="1158"/>
      <c r="LQ103" s="1158"/>
      <c r="LR103" s="1158"/>
      <c r="LS103" s="1158"/>
      <c r="LT103" s="1158"/>
      <c r="LU103" s="1158"/>
      <c r="LV103" s="1158"/>
      <c r="LW103" s="1158"/>
      <c r="LX103" s="1158"/>
      <c r="LY103" s="1158"/>
      <c r="LZ103" s="1158"/>
      <c r="MA103" s="1158"/>
      <c r="MB103" s="1158"/>
      <c r="MC103" s="1158"/>
      <c r="MD103" s="1158"/>
      <c r="ME103" s="1158"/>
      <c r="MF103" s="1158"/>
      <c r="MG103" s="1158"/>
      <c r="MH103" s="1158"/>
      <c r="MI103" s="1158"/>
      <c r="MJ103" s="1158"/>
      <c r="MK103" s="1158"/>
      <c r="ML103" s="1158"/>
      <c r="MM103" s="1158"/>
      <c r="MN103" s="1158"/>
      <c r="MO103" s="1158"/>
      <c r="MP103" s="1158"/>
      <c r="MQ103" s="1158"/>
      <c r="MR103" s="1158"/>
      <c r="MS103" s="1158"/>
      <c r="MT103" s="1158"/>
      <c r="MU103" s="1158"/>
      <c r="MV103" s="1158"/>
      <c r="MW103" s="1158"/>
      <c r="MX103" s="1158"/>
      <c r="MY103" s="1158"/>
      <c r="MZ103" s="1158"/>
      <c r="NA103" s="1158"/>
      <c r="NB103" s="1158"/>
      <c r="NC103" s="1158"/>
      <c r="ND103" s="1158"/>
      <c r="NE103" s="1158"/>
      <c r="NF103" s="1158"/>
      <c r="NG103" s="1158"/>
      <c r="NH103" s="1158"/>
      <c r="NI103" s="1158"/>
      <c r="NJ103" s="1158"/>
      <c r="NK103" s="1158"/>
      <c r="NL103" s="1158"/>
      <c r="NM103" s="1158"/>
      <c r="NN103" s="1158"/>
      <c r="NO103" s="1158"/>
      <c r="NP103" s="1158"/>
      <c r="NQ103" s="1158"/>
      <c r="NR103" s="1158"/>
      <c r="NS103" s="1158"/>
      <c r="NT103" s="1158"/>
      <c r="NU103" s="1158"/>
      <c r="NV103" s="1158"/>
      <c r="NW103" s="1158"/>
      <c r="NX103" s="1158"/>
      <c r="NY103" s="1158"/>
      <c r="NZ103" s="1158"/>
      <c r="OA103" s="1158"/>
      <c r="OB103" s="1158"/>
      <c r="OC103" s="1158"/>
      <c r="OD103" s="1158"/>
      <c r="OE103" s="1158"/>
      <c r="OF103" s="1158"/>
      <c r="OG103" s="1158"/>
      <c r="OH103" s="1158"/>
      <c r="OI103" s="1158"/>
      <c r="OJ103" s="1158"/>
      <c r="OK103" s="1158"/>
      <c r="OL103" s="1158"/>
      <c r="OM103" s="1158"/>
      <c r="ON103" s="1158"/>
      <c r="OO103" s="1158"/>
      <c r="OP103" s="1158"/>
      <c r="OQ103" s="1158"/>
      <c r="OR103" s="1158"/>
      <c r="OS103" s="1158"/>
      <c r="OT103" s="1158"/>
      <c r="OU103" s="1158"/>
      <c r="OV103" s="1158"/>
      <c r="OW103" s="1158"/>
      <c r="OX103" s="1158"/>
      <c r="OY103" s="1158"/>
      <c r="OZ103" s="1158"/>
      <c r="PA103" s="1158"/>
      <c r="PB103" s="1158"/>
      <c r="PC103" s="1158"/>
      <c r="PD103" s="1158"/>
      <c r="PE103" s="1158"/>
      <c r="PF103" s="1158"/>
      <c r="PG103" s="1158"/>
      <c r="PH103" s="1158"/>
      <c r="PI103" s="1158"/>
      <c r="PJ103" s="1158"/>
      <c r="PK103" s="1158"/>
    </row>
    <row r="104" spans="1:427" s="1150" customFormat="1" ht="15" customHeight="1" x14ac:dyDescent="0.35">
      <c r="A104" s="1182" t="s">
        <v>3264</v>
      </c>
      <c r="B104" s="1182">
        <f t="shared" ca="1" si="6"/>
        <v>8049</v>
      </c>
      <c r="C104" s="1182" t="s">
        <v>3380</v>
      </c>
      <c r="D104" s="1182" t="s">
        <v>3381</v>
      </c>
      <c r="E104" s="1151">
        <v>2016</v>
      </c>
      <c r="F104" s="1183">
        <f t="shared" ca="1" si="7"/>
        <v>175</v>
      </c>
      <c r="G104" s="1149">
        <f t="shared" ca="1" si="8"/>
        <v>6330</v>
      </c>
      <c r="H104" s="1148">
        <v>61.5</v>
      </c>
      <c r="I104" s="1152">
        <f>Einstellungen!$E$11</f>
        <v>365</v>
      </c>
      <c r="J104" s="1152" t="s">
        <v>11</v>
      </c>
      <c r="K104" s="1152" t="s">
        <v>578</v>
      </c>
      <c r="L104" s="1152" t="s">
        <v>578</v>
      </c>
      <c r="M104" s="1152" t="s">
        <v>578</v>
      </c>
      <c r="N104" s="1152" t="s">
        <v>578</v>
      </c>
      <c r="O104" s="1152" t="s">
        <v>578</v>
      </c>
      <c r="P104" s="1152" t="s">
        <v>578</v>
      </c>
      <c r="Q104" s="1152" t="s">
        <v>578</v>
      </c>
      <c r="R104" s="1152" t="s">
        <v>578</v>
      </c>
      <c r="S104" s="1152" t="s">
        <v>578</v>
      </c>
      <c r="T104" s="1152" t="s">
        <v>578</v>
      </c>
      <c r="U104" s="1152" t="s">
        <v>578</v>
      </c>
      <c r="V104" s="1152" t="s">
        <v>700</v>
      </c>
      <c r="W104" s="1152" t="str">
        <f t="shared" si="9"/>
        <v>Heim 103  - Musterort</v>
      </c>
      <c r="X104" s="1148">
        <v>61.5</v>
      </c>
      <c r="AM104" s="1158"/>
      <c r="AN104" s="1158"/>
      <c r="AO104" s="1158"/>
      <c r="AP104" s="1158"/>
      <c r="AQ104" s="1158"/>
      <c r="AR104" s="1158"/>
      <c r="AS104" s="1158"/>
      <c r="AT104" s="1158"/>
      <c r="AU104" s="1158"/>
      <c r="AV104" s="1158"/>
      <c r="AW104" s="1158"/>
      <c r="AX104" s="1155">
        <v>55</v>
      </c>
      <c r="AY104" s="1158"/>
      <c r="AZ104" s="1156">
        <f t="shared" ca="1" si="10"/>
        <v>-120</v>
      </c>
      <c r="BA104" s="1158"/>
      <c r="BB104" s="1158"/>
      <c r="BC104" s="1158"/>
      <c r="BD104" s="1158"/>
      <c r="BE104" s="1158"/>
      <c r="BF104" s="1158"/>
      <c r="BG104" s="1158"/>
      <c r="BH104" s="1158"/>
      <c r="BI104" s="1158"/>
      <c r="BJ104" s="1158"/>
      <c r="BK104" s="1158"/>
      <c r="BL104" s="1158"/>
      <c r="BM104" s="1158"/>
      <c r="BN104" s="1158"/>
      <c r="BO104" s="1158"/>
      <c r="BP104" s="1158"/>
      <c r="BQ104" s="1158"/>
      <c r="BR104" s="1158"/>
      <c r="BS104" s="1158"/>
      <c r="BT104" s="1158"/>
      <c r="BU104" s="1158"/>
      <c r="BV104" s="1158"/>
      <c r="BW104" s="1158"/>
      <c r="BX104" s="1158"/>
      <c r="BY104" s="1158"/>
      <c r="BZ104" s="1158"/>
      <c r="CA104" s="1158"/>
      <c r="CB104" s="1158"/>
      <c r="CC104" s="1158"/>
      <c r="CD104" s="1158"/>
      <c r="CE104" s="1158"/>
      <c r="CF104" s="1158"/>
      <c r="CG104" s="1158"/>
      <c r="CH104" s="1158"/>
      <c r="CI104" s="1158"/>
      <c r="CJ104" s="1158"/>
      <c r="CK104" s="1158"/>
      <c r="CL104" s="1158"/>
      <c r="CM104" s="1158"/>
      <c r="CN104" s="1158"/>
      <c r="CO104" s="1158"/>
      <c r="CP104" s="1158"/>
      <c r="CQ104" s="1158"/>
      <c r="CR104" s="1158"/>
      <c r="CS104" s="1158"/>
      <c r="CT104" s="1158"/>
      <c r="CU104" s="1158"/>
      <c r="CV104" s="1158"/>
      <c r="CW104" s="1158"/>
      <c r="CX104" s="1158"/>
      <c r="CY104" s="1158"/>
      <c r="CZ104" s="1158"/>
      <c r="DA104" s="1158"/>
      <c r="DB104" s="1158"/>
      <c r="DC104" s="1158"/>
      <c r="DD104" s="1158"/>
      <c r="DE104" s="1158"/>
      <c r="DF104" s="1158"/>
      <c r="DG104" s="1158"/>
      <c r="DH104" s="1158"/>
      <c r="DI104" s="1158"/>
      <c r="DJ104" s="1158"/>
      <c r="DK104" s="1158"/>
      <c r="DL104" s="1158"/>
      <c r="DM104" s="1158"/>
      <c r="DN104" s="1158"/>
      <c r="DO104" s="1158"/>
      <c r="DP104" s="1158"/>
      <c r="DQ104" s="1158"/>
      <c r="DR104" s="1158"/>
      <c r="DS104" s="1158"/>
      <c r="DT104" s="1158"/>
      <c r="DU104" s="1158"/>
      <c r="DV104" s="1158"/>
      <c r="DW104" s="1158"/>
      <c r="DX104" s="1158"/>
      <c r="DY104" s="1158"/>
      <c r="DZ104" s="1158"/>
      <c r="EA104" s="1158"/>
      <c r="EB104" s="1158"/>
      <c r="EC104" s="1158"/>
      <c r="ED104" s="1158"/>
      <c r="EE104" s="1158"/>
      <c r="EF104" s="1158"/>
      <c r="EG104" s="1158"/>
      <c r="EH104" s="1158"/>
      <c r="EI104" s="1158"/>
      <c r="EJ104" s="1158"/>
      <c r="EK104" s="1158"/>
      <c r="EL104" s="1158"/>
      <c r="EM104" s="1158"/>
      <c r="EN104" s="1158"/>
      <c r="EO104" s="1158"/>
      <c r="EP104" s="1158"/>
      <c r="EQ104" s="1158"/>
      <c r="ER104" s="1158"/>
      <c r="ES104" s="1158"/>
      <c r="ET104" s="1158"/>
      <c r="EU104" s="1158"/>
      <c r="EV104" s="1158"/>
      <c r="EW104" s="1158"/>
      <c r="EX104" s="1158"/>
      <c r="EY104" s="1158"/>
      <c r="EZ104" s="1158"/>
      <c r="FA104" s="1158"/>
      <c r="FB104" s="1158"/>
      <c r="FC104" s="1158"/>
      <c r="FD104" s="1158"/>
      <c r="FE104" s="1158"/>
      <c r="FF104" s="1158"/>
      <c r="FG104" s="1158"/>
      <c r="FH104" s="1158"/>
      <c r="FI104" s="1158"/>
      <c r="FJ104" s="1158"/>
      <c r="FK104" s="1158"/>
      <c r="FL104" s="1158"/>
      <c r="FM104" s="1158"/>
      <c r="FN104" s="1158"/>
      <c r="FO104" s="1158"/>
      <c r="FP104" s="1158"/>
      <c r="FQ104" s="1158"/>
      <c r="FR104" s="1158"/>
      <c r="FS104" s="1158"/>
      <c r="FT104" s="1158"/>
      <c r="FU104" s="1158"/>
      <c r="FV104" s="1158"/>
      <c r="FW104" s="1158"/>
      <c r="FX104" s="1158"/>
      <c r="FY104" s="1158"/>
      <c r="FZ104" s="1158"/>
      <c r="GA104" s="1158"/>
      <c r="GB104" s="1158"/>
      <c r="GC104" s="1158"/>
      <c r="GD104" s="1158"/>
      <c r="GE104" s="1158"/>
      <c r="GF104" s="1158"/>
      <c r="GG104" s="1158"/>
      <c r="GH104" s="1158"/>
      <c r="GI104" s="1158"/>
      <c r="GJ104" s="1158"/>
      <c r="GK104" s="1158"/>
      <c r="GL104" s="1158"/>
      <c r="GM104" s="1158"/>
      <c r="GN104" s="1158"/>
      <c r="GO104" s="1158"/>
      <c r="GP104" s="1158"/>
      <c r="GQ104" s="1158"/>
      <c r="GR104" s="1158"/>
      <c r="GS104" s="1158"/>
      <c r="GT104" s="1158"/>
      <c r="GU104" s="1158"/>
      <c r="GV104" s="1158"/>
      <c r="GW104" s="1158"/>
      <c r="GX104" s="1158"/>
      <c r="GY104" s="1158"/>
      <c r="GZ104" s="1158"/>
      <c r="HA104" s="1158"/>
      <c r="HB104" s="1158"/>
      <c r="HC104" s="1158"/>
      <c r="HD104" s="1158"/>
      <c r="HE104" s="1158"/>
      <c r="HF104" s="1158"/>
      <c r="HG104" s="1158"/>
      <c r="HH104" s="1158"/>
      <c r="HI104" s="1158"/>
      <c r="HJ104" s="1158"/>
      <c r="HK104" s="1158"/>
      <c r="HL104" s="1158"/>
      <c r="HM104" s="1158"/>
      <c r="HN104" s="1158"/>
      <c r="HO104" s="1158"/>
      <c r="HP104" s="1158"/>
      <c r="HQ104" s="1158"/>
      <c r="HR104" s="1158"/>
      <c r="HS104" s="1158"/>
      <c r="HT104" s="1158"/>
      <c r="HU104" s="1158"/>
      <c r="HV104" s="1158"/>
      <c r="HW104" s="1158"/>
      <c r="HX104" s="1158"/>
      <c r="HY104" s="1158"/>
      <c r="HZ104" s="1158"/>
      <c r="IA104" s="1158"/>
      <c r="IB104" s="1158"/>
      <c r="IC104" s="1158"/>
      <c r="ID104" s="1158"/>
      <c r="IE104" s="1158"/>
      <c r="IF104" s="1158"/>
      <c r="IG104" s="1158"/>
      <c r="IH104" s="1158"/>
      <c r="II104" s="1158"/>
      <c r="IJ104" s="1158"/>
      <c r="IK104" s="1158"/>
      <c r="IL104" s="1158"/>
      <c r="IM104" s="1158"/>
      <c r="IN104" s="1158"/>
      <c r="IO104" s="1158"/>
      <c r="IP104" s="1158"/>
      <c r="IQ104" s="1158"/>
      <c r="IR104" s="1158"/>
      <c r="IS104" s="1158"/>
      <c r="IT104" s="1158"/>
      <c r="IU104" s="1158"/>
      <c r="IV104" s="1158"/>
      <c r="IW104" s="1158"/>
      <c r="IX104" s="1158"/>
      <c r="IY104" s="1158"/>
      <c r="IZ104" s="1158"/>
      <c r="JA104" s="1158"/>
      <c r="JB104" s="1158"/>
      <c r="JC104" s="1158"/>
      <c r="JD104" s="1158"/>
      <c r="JE104" s="1158"/>
      <c r="JF104" s="1158"/>
      <c r="JG104" s="1158"/>
      <c r="JH104" s="1158"/>
      <c r="JI104" s="1158"/>
      <c r="JJ104" s="1158"/>
      <c r="JK104" s="1158"/>
      <c r="JL104" s="1158"/>
      <c r="JM104" s="1158"/>
      <c r="JN104" s="1158"/>
      <c r="JO104" s="1158"/>
      <c r="JP104" s="1158"/>
      <c r="JQ104" s="1158"/>
      <c r="JR104" s="1158"/>
      <c r="JS104" s="1158"/>
      <c r="JT104" s="1158"/>
      <c r="JU104" s="1158"/>
      <c r="JV104" s="1158"/>
      <c r="JW104" s="1158"/>
      <c r="JX104" s="1158"/>
      <c r="JY104" s="1158"/>
      <c r="JZ104" s="1158"/>
      <c r="KA104" s="1158"/>
      <c r="KB104" s="1158"/>
      <c r="KC104" s="1158"/>
      <c r="KD104" s="1158"/>
      <c r="KE104" s="1158"/>
      <c r="KF104" s="1158"/>
      <c r="KG104" s="1158"/>
      <c r="KH104" s="1158"/>
      <c r="KI104" s="1158"/>
      <c r="KJ104" s="1158"/>
      <c r="KK104" s="1158"/>
      <c r="KL104" s="1158"/>
      <c r="KM104" s="1158"/>
      <c r="KN104" s="1158"/>
      <c r="KO104" s="1158"/>
      <c r="KP104" s="1158"/>
      <c r="KQ104" s="1158"/>
      <c r="KR104" s="1158"/>
      <c r="KS104" s="1158"/>
      <c r="KT104" s="1158"/>
      <c r="KU104" s="1158"/>
      <c r="KV104" s="1158"/>
      <c r="KW104" s="1158"/>
      <c r="KX104" s="1158"/>
      <c r="KY104" s="1158"/>
      <c r="KZ104" s="1158"/>
      <c r="LA104" s="1158"/>
      <c r="LB104" s="1158"/>
      <c r="LC104" s="1158"/>
      <c r="LD104" s="1158"/>
      <c r="LE104" s="1158"/>
      <c r="LF104" s="1158"/>
      <c r="LG104" s="1158"/>
      <c r="LH104" s="1158"/>
      <c r="LI104" s="1158"/>
      <c r="LJ104" s="1158"/>
      <c r="LK104" s="1158"/>
      <c r="LL104" s="1158"/>
      <c r="LM104" s="1158"/>
      <c r="LN104" s="1158"/>
      <c r="LO104" s="1158"/>
      <c r="LP104" s="1158"/>
      <c r="LQ104" s="1158"/>
      <c r="LR104" s="1158"/>
      <c r="LS104" s="1158"/>
      <c r="LT104" s="1158"/>
      <c r="LU104" s="1158"/>
      <c r="LV104" s="1158"/>
      <c r="LW104" s="1158"/>
      <c r="LX104" s="1158"/>
      <c r="LY104" s="1158"/>
      <c r="LZ104" s="1158"/>
      <c r="MA104" s="1158"/>
      <c r="MB104" s="1158"/>
      <c r="MC104" s="1158"/>
      <c r="MD104" s="1158"/>
      <c r="ME104" s="1158"/>
      <c r="MF104" s="1158"/>
      <c r="MG104" s="1158"/>
      <c r="MH104" s="1158"/>
      <c r="MI104" s="1158"/>
      <c r="MJ104" s="1158"/>
      <c r="MK104" s="1158"/>
      <c r="ML104" s="1158"/>
      <c r="MM104" s="1158"/>
      <c r="MN104" s="1158"/>
      <c r="MO104" s="1158"/>
      <c r="MP104" s="1158"/>
      <c r="MQ104" s="1158"/>
      <c r="MR104" s="1158"/>
      <c r="MS104" s="1158"/>
      <c r="MT104" s="1158"/>
      <c r="MU104" s="1158"/>
      <c r="MV104" s="1158"/>
      <c r="MW104" s="1158"/>
      <c r="MX104" s="1158"/>
      <c r="MY104" s="1158"/>
      <c r="MZ104" s="1158"/>
      <c r="NA104" s="1158"/>
      <c r="NB104" s="1158"/>
      <c r="NC104" s="1158"/>
      <c r="ND104" s="1158"/>
      <c r="NE104" s="1158"/>
      <c r="NF104" s="1158"/>
      <c r="NG104" s="1158"/>
      <c r="NH104" s="1158"/>
      <c r="NI104" s="1158"/>
      <c r="NJ104" s="1158"/>
      <c r="NK104" s="1158"/>
      <c r="NL104" s="1158"/>
      <c r="NM104" s="1158"/>
      <c r="NN104" s="1158"/>
      <c r="NO104" s="1158"/>
      <c r="NP104" s="1158"/>
      <c r="NQ104" s="1158"/>
      <c r="NR104" s="1158"/>
      <c r="NS104" s="1158"/>
      <c r="NT104" s="1158"/>
      <c r="NU104" s="1158"/>
      <c r="NV104" s="1158"/>
      <c r="NW104" s="1158"/>
      <c r="NX104" s="1158"/>
      <c r="NY104" s="1158"/>
      <c r="NZ104" s="1158"/>
      <c r="OA104" s="1158"/>
      <c r="OB104" s="1158"/>
      <c r="OC104" s="1158"/>
      <c r="OD104" s="1158"/>
      <c r="OE104" s="1158"/>
      <c r="OF104" s="1158"/>
      <c r="OG104" s="1158"/>
      <c r="OH104" s="1158"/>
      <c r="OI104" s="1158"/>
      <c r="OJ104" s="1158"/>
      <c r="OK104" s="1158"/>
      <c r="OL104" s="1158"/>
      <c r="OM104" s="1158"/>
      <c r="ON104" s="1158"/>
      <c r="OO104" s="1158"/>
      <c r="OP104" s="1158"/>
      <c r="OQ104" s="1158"/>
      <c r="OR104" s="1158"/>
      <c r="OS104" s="1158"/>
      <c r="OT104" s="1158"/>
      <c r="OU104" s="1158"/>
      <c r="OV104" s="1158"/>
      <c r="OW104" s="1158"/>
      <c r="OX104" s="1158"/>
      <c r="OY104" s="1158"/>
      <c r="OZ104" s="1158"/>
      <c r="PA104" s="1158"/>
      <c r="PB104" s="1158"/>
      <c r="PC104" s="1158"/>
      <c r="PD104" s="1158"/>
      <c r="PE104" s="1158"/>
      <c r="PF104" s="1158"/>
      <c r="PG104" s="1158"/>
      <c r="PH104" s="1158"/>
      <c r="PI104" s="1158"/>
      <c r="PJ104" s="1158"/>
      <c r="PK104" s="1158"/>
    </row>
    <row r="105" spans="1:427" s="1150" customFormat="1" ht="15" customHeight="1" x14ac:dyDescent="0.35">
      <c r="A105" s="1182" t="s">
        <v>3265</v>
      </c>
      <c r="B105" s="1182">
        <f t="shared" ca="1" si="6"/>
        <v>7526</v>
      </c>
      <c r="C105" s="1182" t="s">
        <v>3380</v>
      </c>
      <c r="D105" s="1182" t="s">
        <v>3381</v>
      </c>
      <c r="E105" s="1151">
        <v>2016</v>
      </c>
      <c r="F105" s="1183">
        <f t="shared" ca="1" si="7"/>
        <v>78</v>
      </c>
      <c r="G105" s="1149">
        <f t="shared" ca="1" si="8"/>
        <v>2387</v>
      </c>
      <c r="H105" s="1148">
        <v>61.5</v>
      </c>
      <c r="I105" s="1152">
        <f>Einstellungen!$E$11</f>
        <v>365</v>
      </c>
      <c r="J105" s="1152" t="s">
        <v>11</v>
      </c>
      <c r="K105" s="1152" t="s">
        <v>578</v>
      </c>
      <c r="L105" s="1152" t="s">
        <v>578</v>
      </c>
      <c r="M105" s="1152" t="s">
        <v>578</v>
      </c>
      <c r="N105" s="1152" t="s">
        <v>578</v>
      </c>
      <c r="O105" s="1152" t="s">
        <v>578</v>
      </c>
      <c r="P105" s="1152" t="s">
        <v>578</v>
      </c>
      <c r="Q105" s="1152" t="s">
        <v>578</v>
      </c>
      <c r="R105" s="1152" t="s">
        <v>578</v>
      </c>
      <c r="S105" s="1152" t="s">
        <v>578</v>
      </c>
      <c r="T105" s="1152" t="s">
        <v>578</v>
      </c>
      <c r="U105" s="1152" t="s">
        <v>578</v>
      </c>
      <c r="V105" s="1152" t="s">
        <v>700</v>
      </c>
      <c r="W105" s="1152" t="str">
        <f t="shared" si="9"/>
        <v>Heim 104  - Musterort</v>
      </c>
      <c r="X105" s="1148">
        <v>61.5</v>
      </c>
      <c r="AM105" s="1158"/>
      <c r="AN105" s="1158"/>
      <c r="AO105" s="1158"/>
      <c r="AP105" s="1158"/>
      <c r="AQ105" s="1158"/>
      <c r="AR105" s="1158"/>
      <c r="AS105" s="1158"/>
      <c r="AT105" s="1158"/>
      <c r="AU105" s="1158"/>
      <c r="AV105" s="1158"/>
      <c r="AW105" s="1158"/>
      <c r="AX105" s="1155">
        <v>47</v>
      </c>
      <c r="AY105" s="1158"/>
      <c r="AZ105" s="1156">
        <f t="shared" ca="1" si="10"/>
        <v>-31</v>
      </c>
      <c r="BA105" s="1158"/>
      <c r="BB105" s="1158"/>
      <c r="BC105" s="1158"/>
      <c r="BD105" s="1158"/>
      <c r="BE105" s="1158"/>
      <c r="BF105" s="1158"/>
      <c r="BG105" s="1158"/>
      <c r="BH105" s="1158"/>
      <c r="BI105" s="1158"/>
      <c r="BJ105" s="1158"/>
      <c r="BK105" s="1158"/>
      <c r="BL105" s="1158"/>
      <c r="BM105" s="1158"/>
      <c r="BN105" s="1158"/>
      <c r="BO105" s="1158"/>
      <c r="BP105" s="1158"/>
      <c r="BQ105" s="1158"/>
      <c r="BR105" s="1158"/>
      <c r="BS105" s="1158"/>
      <c r="BT105" s="1158"/>
      <c r="BU105" s="1158"/>
      <c r="BV105" s="1158"/>
      <c r="BW105" s="1158"/>
      <c r="BX105" s="1158"/>
      <c r="BY105" s="1158"/>
      <c r="BZ105" s="1158"/>
      <c r="CA105" s="1158"/>
      <c r="CB105" s="1158"/>
      <c r="CC105" s="1158"/>
      <c r="CD105" s="1158"/>
      <c r="CE105" s="1158"/>
      <c r="CF105" s="1158"/>
      <c r="CG105" s="1158"/>
      <c r="CH105" s="1158"/>
      <c r="CI105" s="1158"/>
      <c r="CJ105" s="1158"/>
      <c r="CK105" s="1158"/>
      <c r="CL105" s="1158"/>
      <c r="CM105" s="1158"/>
      <c r="CN105" s="1158"/>
      <c r="CO105" s="1158"/>
      <c r="CP105" s="1158"/>
      <c r="CQ105" s="1158"/>
      <c r="CR105" s="1158"/>
      <c r="CS105" s="1158"/>
      <c r="CT105" s="1158"/>
      <c r="CU105" s="1158"/>
      <c r="CV105" s="1158"/>
      <c r="CW105" s="1158"/>
      <c r="CX105" s="1158"/>
      <c r="CY105" s="1158"/>
      <c r="CZ105" s="1158"/>
      <c r="DA105" s="1158"/>
      <c r="DB105" s="1158"/>
      <c r="DC105" s="1158"/>
      <c r="DD105" s="1158"/>
      <c r="DE105" s="1158"/>
      <c r="DF105" s="1158"/>
      <c r="DG105" s="1158"/>
      <c r="DH105" s="1158"/>
      <c r="DI105" s="1158"/>
      <c r="DJ105" s="1158"/>
      <c r="DK105" s="1158"/>
      <c r="DL105" s="1158"/>
      <c r="DM105" s="1158"/>
      <c r="DN105" s="1158"/>
      <c r="DO105" s="1158"/>
      <c r="DP105" s="1158"/>
      <c r="DQ105" s="1158"/>
      <c r="DR105" s="1158"/>
      <c r="DS105" s="1158"/>
      <c r="DT105" s="1158"/>
      <c r="DU105" s="1158"/>
      <c r="DV105" s="1158"/>
      <c r="DW105" s="1158"/>
      <c r="DX105" s="1158"/>
      <c r="DY105" s="1158"/>
      <c r="DZ105" s="1158"/>
      <c r="EA105" s="1158"/>
      <c r="EB105" s="1158"/>
      <c r="EC105" s="1158"/>
      <c r="ED105" s="1158"/>
      <c r="EE105" s="1158"/>
      <c r="EF105" s="1158"/>
      <c r="EG105" s="1158"/>
      <c r="EH105" s="1158"/>
      <c r="EI105" s="1158"/>
      <c r="EJ105" s="1158"/>
      <c r="EK105" s="1158"/>
      <c r="EL105" s="1158"/>
      <c r="EM105" s="1158"/>
      <c r="EN105" s="1158"/>
      <c r="EO105" s="1158"/>
      <c r="EP105" s="1158"/>
      <c r="EQ105" s="1158"/>
      <c r="ER105" s="1158"/>
      <c r="ES105" s="1158"/>
      <c r="ET105" s="1158"/>
      <c r="EU105" s="1158"/>
      <c r="EV105" s="1158"/>
      <c r="EW105" s="1158"/>
      <c r="EX105" s="1158"/>
      <c r="EY105" s="1158"/>
      <c r="EZ105" s="1158"/>
      <c r="FA105" s="1158"/>
      <c r="FB105" s="1158"/>
      <c r="FC105" s="1158"/>
      <c r="FD105" s="1158"/>
      <c r="FE105" s="1158"/>
      <c r="FF105" s="1158"/>
      <c r="FG105" s="1158"/>
      <c r="FH105" s="1158"/>
      <c r="FI105" s="1158"/>
      <c r="FJ105" s="1158"/>
      <c r="FK105" s="1158"/>
      <c r="FL105" s="1158"/>
      <c r="FM105" s="1158"/>
      <c r="FN105" s="1158"/>
      <c r="FO105" s="1158"/>
      <c r="FP105" s="1158"/>
      <c r="FQ105" s="1158"/>
      <c r="FR105" s="1158"/>
      <c r="FS105" s="1158"/>
      <c r="FT105" s="1158"/>
      <c r="FU105" s="1158"/>
      <c r="FV105" s="1158"/>
      <c r="FW105" s="1158"/>
      <c r="FX105" s="1158"/>
      <c r="FY105" s="1158"/>
      <c r="FZ105" s="1158"/>
      <c r="GA105" s="1158"/>
      <c r="GB105" s="1158"/>
      <c r="GC105" s="1158"/>
      <c r="GD105" s="1158"/>
      <c r="GE105" s="1158"/>
      <c r="GF105" s="1158"/>
      <c r="GG105" s="1158"/>
      <c r="GH105" s="1158"/>
      <c r="GI105" s="1158"/>
      <c r="GJ105" s="1158"/>
      <c r="GK105" s="1158"/>
      <c r="GL105" s="1158"/>
      <c r="GM105" s="1158"/>
      <c r="GN105" s="1158"/>
      <c r="GO105" s="1158"/>
      <c r="GP105" s="1158"/>
      <c r="GQ105" s="1158"/>
      <c r="GR105" s="1158"/>
      <c r="GS105" s="1158"/>
      <c r="GT105" s="1158"/>
      <c r="GU105" s="1158"/>
      <c r="GV105" s="1158"/>
      <c r="GW105" s="1158"/>
      <c r="GX105" s="1158"/>
      <c r="GY105" s="1158"/>
      <c r="GZ105" s="1158"/>
      <c r="HA105" s="1158"/>
      <c r="HB105" s="1158"/>
      <c r="HC105" s="1158"/>
      <c r="HD105" s="1158"/>
      <c r="HE105" s="1158"/>
      <c r="HF105" s="1158"/>
      <c r="HG105" s="1158"/>
      <c r="HH105" s="1158"/>
      <c r="HI105" s="1158"/>
      <c r="HJ105" s="1158"/>
      <c r="HK105" s="1158"/>
      <c r="HL105" s="1158"/>
      <c r="HM105" s="1158"/>
      <c r="HN105" s="1158"/>
      <c r="HO105" s="1158"/>
      <c r="HP105" s="1158"/>
      <c r="HQ105" s="1158"/>
      <c r="HR105" s="1158"/>
      <c r="HS105" s="1158"/>
      <c r="HT105" s="1158"/>
      <c r="HU105" s="1158"/>
      <c r="HV105" s="1158"/>
      <c r="HW105" s="1158"/>
      <c r="HX105" s="1158"/>
      <c r="HY105" s="1158"/>
      <c r="HZ105" s="1158"/>
      <c r="IA105" s="1158"/>
      <c r="IB105" s="1158"/>
      <c r="IC105" s="1158"/>
      <c r="ID105" s="1158"/>
      <c r="IE105" s="1158"/>
      <c r="IF105" s="1158"/>
      <c r="IG105" s="1158"/>
      <c r="IH105" s="1158"/>
      <c r="II105" s="1158"/>
      <c r="IJ105" s="1158"/>
      <c r="IK105" s="1158"/>
      <c r="IL105" s="1158"/>
      <c r="IM105" s="1158"/>
      <c r="IN105" s="1158"/>
      <c r="IO105" s="1158"/>
      <c r="IP105" s="1158"/>
      <c r="IQ105" s="1158"/>
      <c r="IR105" s="1158"/>
      <c r="IS105" s="1158"/>
      <c r="IT105" s="1158"/>
      <c r="IU105" s="1158"/>
      <c r="IV105" s="1158"/>
      <c r="IW105" s="1158"/>
      <c r="IX105" s="1158"/>
      <c r="IY105" s="1158"/>
      <c r="IZ105" s="1158"/>
      <c r="JA105" s="1158"/>
      <c r="JB105" s="1158"/>
      <c r="JC105" s="1158"/>
      <c r="JD105" s="1158"/>
      <c r="JE105" s="1158"/>
      <c r="JF105" s="1158"/>
      <c r="JG105" s="1158"/>
      <c r="JH105" s="1158"/>
      <c r="JI105" s="1158"/>
      <c r="JJ105" s="1158"/>
      <c r="JK105" s="1158"/>
      <c r="JL105" s="1158"/>
      <c r="JM105" s="1158"/>
      <c r="JN105" s="1158"/>
      <c r="JO105" s="1158"/>
      <c r="JP105" s="1158"/>
      <c r="JQ105" s="1158"/>
      <c r="JR105" s="1158"/>
      <c r="JS105" s="1158"/>
      <c r="JT105" s="1158"/>
      <c r="JU105" s="1158"/>
      <c r="JV105" s="1158"/>
      <c r="JW105" s="1158"/>
      <c r="JX105" s="1158"/>
      <c r="JY105" s="1158"/>
      <c r="JZ105" s="1158"/>
      <c r="KA105" s="1158"/>
      <c r="KB105" s="1158"/>
      <c r="KC105" s="1158"/>
      <c r="KD105" s="1158"/>
      <c r="KE105" s="1158"/>
      <c r="KF105" s="1158"/>
      <c r="KG105" s="1158"/>
      <c r="KH105" s="1158"/>
      <c r="KI105" s="1158"/>
      <c r="KJ105" s="1158"/>
      <c r="KK105" s="1158"/>
      <c r="KL105" s="1158"/>
      <c r="KM105" s="1158"/>
      <c r="KN105" s="1158"/>
      <c r="KO105" s="1158"/>
      <c r="KP105" s="1158"/>
      <c r="KQ105" s="1158"/>
      <c r="KR105" s="1158"/>
      <c r="KS105" s="1158"/>
      <c r="KT105" s="1158"/>
      <c r="KU105" s="1158"/>
      <c r="KV105" s="1158"/>
      <c r="KW105" s="1158"/>
      <c r="KX105" s="1158"/>
      <c r="KY105" s="1158"/>
      <c r="KZ105" s="1158"/>
      <c r="LA105" s="1158"/>
      <c r="LB105" s="1158"/>
      <c r="LC105" s="1158"/>
      <c r="LD105" s="1158"/>
      <c r="LE105" s="1158"/>
      <c r="LF105" s="1158"/>
      <c r="LG105" s="1158"/>
      <c r="LH105" s="1158"/>
      <c r="LI105" s="1158"/>
      <c r="LJ105" s="1158"/>
      <c r="LK105" s="1158"/>
      <c r="LL105" s="1158"/>
      <c r="LM105" s="1158"/>
      <c r="LN105" s="1158"/>
      <c r="LO105" s="1158"/>
      <c r="LP105" s="1158"/>
      <c r="LQ105" s="1158"/>
      <c r="LR105" s="1158"/>
      <c r="LS105" s="1158"/>
      <c r="LT105" s="1158"/>
      <c r="LU105" s="1158"/>
      <c r="LV105" s="1158"/>
      <c r="LW105" s="1158"/>
      <c r="LX105" s="1158"/>
      <c r="LY105" s="1158"/>
      <c r="LZ105" s="1158"/>
      <c r="MA105" s="1158"/>
      <c r="MB105" s="1158"/>
      <c r="MC105" s="1158"/>
      <c r="MD105" s="1158"/>
      <c r="ME105" s="1158"/>
      <c r="MF105" s="1158"/>
      <c r="MG105" s="1158"/>
      <c r="MH105" s="1158"/>
      <c r="MI105" s="1158"/>
      <c r="MJ105" s="1158"/>
      <c r="MK105" s="1158"/>
      <c r="ML105" s="1158"/>
      <c r="MM105" s="1158"/>
      <c r="MN105" s="1158"/>
      <c r="MO105" s="1158"/>
      <c r="MP105" s="1158"/>
      <c r="MQ105" s="1158"/>
      <c r="MR105" s="1158"/>
      <c r="MS105" s="1158"/>
      <c r="MT105" s="1158"/>
      <c r="MU105" s="1158"/>
      <c r="MV105" s="1158"/>
      <c r="MW105" s="1158"/>
      <c r="MX105" s="1158"/>
      <c r="MY105" s="1158"/>
      <c r="MZ105" s="1158"/>
      <c r="NA105" s="1158"/>
      <c r="NB105" s="1158"/>
      <c r="NC105" s="1158"/>
      <c r="ND105" s="1158"/>
      <c r="NE105" s="1158"/>
      <c r="NF105" s="1158"/>
      <c r="NG105" s="1158"/>
      <c r="NH105" s="1158"/>
      <c r="NI105" s="1158"/>
      <c r="NJ105" s="1158"/>
      <c r="NK105" s="1158"/>
      <c r="NL105" s="1158"/>
      <c r="NM105" s="1158"/>
      <c r="NN105" s="1158"/>
      <c r="NO105" s="1158"/>
      <c r="NP105" s="1158"/>
      <c r="NQ105" s="1158"/>
      <c r="NR105" s="1158"/>
      <c r="NS105" s="1158"/>
      <c r="NT105" s="1158"/>
      <c r="NU105" s="1158"/>
      <c r="NV105" s="1158"/>
      <c r="NW105" s="1158"/>
      <c r="NX105" s="1158"/>
      <c r="NY105" s="1158"/>
      <c r="NZ105" s="1158"/>
      <c r="OA105" s="1158"/>
      <c r="OB105" s="1158"/>
      <c r="OC105" s="1158"/>
      <c r="OD105" s="1158"/>
      <c r="OE105" s="1158"/>
      <c r="OF105" s="1158"/>
      <c r="OG105" s="1158"/>
      <c r="OH105" s="1158"/>
      <c r="OI105" s="1158"/>
      <c r="OJ105" s="1158"/>
      <c r="OK105" s="1158"/>
      <c r="OL105" s="1158"/>
      <c r="OM105" s="1158"/>
      <c r="ON105" s="1158"/>
      <c r="OO105" s="1158"/>
      <c r="OP105" s="1158"/>
      <c r="OQ105" s="1158"/>
      <c r="OR105" s="1158"/>
      <c r="OS105" s="1158"/>
      <c r="OT105" s="1158"/>
      <c r="OU105" s="1158"/>
      <c r="OV105" s="1158"/>
      <c r="OW105" s="1158"/>
      <c r="OX105" s="1158"/>
      <c r="OY105" s="1158"/>
      <c r="OZ105" s="1158"/>
      <c r="PA105" s="1158"/>
      <c r="PB105" s="1158"/>
      <c r="PC105" s="1158"/>
      <c r="PD105" s="1158"/>
      <c r="PE105" s="1158"/>
      <c r="PF105" s="1158"/>
      <c r="PG105" s="1158"/>
      <c r="PH105" s="1158"/>
      <c r="PI105" s="1158"/>
      <c r="PJ105" s="1158"/>
      <c r="PK105" s="1158"/>
    </row>
    <row r="106" spans="1:427" s="1150" customFormat="1" ht="15" customHeight="1" x14ac:dyDescent="0.35">
      <c r="A106" s="1182" t="s">
        <v>3266</v>
      </c>
      <c r="B106" s="1182">
        <f t="shared" ca="1" si="6"/>
        <v>4290</v>
      </c>
      <c r="C106" s="1182" t="s">
        <v>3380</v>
      </c>
      <c r="D106" s="1182" t="s">
        <v>3381</v>
      </c>
      <c r="E106" s="1151">
        <v>2016</v>
      </c>
      <c r="F106" s="1183">
        <f t="shared" ca="1" si="7"/>
        <v>172</v>
      </c>
      <c r="G106" s="1149">
        <f t="shared" ca="1" si="8"/>
        <v>7727</v>
      </c>
      <c r="H106" s="1148">
        <v>61.5</v>
      </c>
      <c r="I106" s="1152">
        <f>Einstellungen!$E$11</f>
        <v>365</v>
      </c>
      <c r="J106" s="1152" t="s">
        <v>11</v>
      </c>
      <c r="K106" s="1152" t="s">
        <v>578</v>
      </c>
      <c r="L106" s="1152" t="s">
        <v>578</v>
      </c>
      <c r="M106" s="1152" t="s">
        <v>578</v>
      </c>
      <c r="N106" s="1152" t="s">
        <v>578</v>
      </c>
      <c r="O106" s="1152" t="s">
        <v>578</v>
      </c>
      <c r="P106" s="1152" t="s">
        <v>578</v>
      </c>
      <c r="Q106" s="1152" t="s">
        <v>578</v>
      </c>
      <c r="R106" s="1152" t="s">
        <v>578</v>
      </c>
      <c r="S106" s="1152" t="s">
        <v>578</v>
      </c>
      <c r="T106" s="1152" t="s">
        <v>578</v>
      </c>
      <c r="U106" s="1152" t="s">
        <v>578</v>
      </c>
      <c r="V106" s="1152" t="s">
        <v>700</v>
      </c>
      <c r="W106" s="1152" t="str">
        <f t="shared" si="9"/>
        <v>Heim 105  - Musterort</v>
      </c>
      <c r="X106" s="1148">
        <v>61.5</v>
      </c>
      <c r="AM106" s="1158"/>
      <c r="AN106" s="1158"/>
      <c r="AO106" s="1158"/>
      <c r="AP106" s="1158"/>
      <c r="AQ106" s="1158"/>
      <c r="AR106" s="1158"/>
      <c r="AS106" s="1158"/>
      <c r="AT106" s="1158"/>
      <c r="AU106" s="1158"/>
      <c r="AV106" s="1158"/>
      <c r="AW106" s="1158"/>
      <c r="AX106" s="1155">
        <v>32</v>
      </c>
      <c r="AY106" s="1158"/>
      <c r="AZ106" s="1156">
        <f t="shared" ca="1" si="10"/>
        <v>-140</v>
      </c>
      <c r="BA106" s="1158"/>
      <c r="BB106" s="1158"/>
      <c r="BC106" s="1158"/>
      <c r="BD106" s="1158"/>
      <c r="BE106" s="1158"/>
      <c r="BF106" s="1158"/>
      <c r="BG106" s="1158"/>
      <c r="BH106" s="1158"/>
      <c r="BI106" s="1158"/>
      <c r="BJ106" s="1158"/>
      <c r="BK106" s="1158"/>
      <c r="BL106" s="1158"/>
      <c r="BM106" s="1158"/>
      <c r="BN106" s="1158"/>
      <c r="BO106" s="1158"/>
      <c r="BP106" s="1158"/>
      <c r="BQ106" s="1158"/>
      <c r="BR106" s="1158"/>
      <c r="BS106" s="1158"/>
      <c r="BT106" s="1158"/>
      <c r="BU106" s="1158"/>
      <c r="BV106" s="1158"/>
      <c r="BW106" s="1158"/>
      <c r="BX106" s="1158"/>
      <c r="BY106" s="1158"/>
      <c r="BZ106" s="1158"/>
      <c r="CA106" s="1158"/>
      <c r="CB106" s="1158"/>
      <c r="CC106" s="1158"/>
      <c r="CD106" s="1158"/>
      <c r="CE106" s="1158"/>
      <c r="CF106" s="1158"/>
      <c r="CG106" s="1158"/>
      <c r="CH106" s="1158"/>
      <c r="CI106" s="1158"/>
      <c r="CJ106" s="1158"/>
      <c r="CK106" s="1158"/>
      <c r="CL106" s="1158"/>
      <c r="CM106" s="1158"/>
      <c r="CN106" s="1158"/>
      <c r="CO106" s="1158"/>
      <c r="CP106" s="1158"/>
      <c r="CQ106" s="1158"/>
      <c r="CR106" s="1158"/>
      <c r="CS106" s="1158"/>
      <c r="CT106" s="1158"/>
      <c r="CU106" s="1158"/>
      <c r="CV106" s="1158"/>
      <c r="CW106" s="1158"/>
      <c r="CX106" s="1158"/>
      <c r="CY106" s="1158"/>
      <c r="CZ106" s="1158"/>
      <c r="DA106" s="1158"/>
      <c r="DB106" s="1158"/>
      <c r="DC106" s="1158"/>
      <c r="DD106" s="1158"/>
      <c r="DE106" s="1158"/>
      <c r="DF106" s="1158"/>
      <c r="DG106" s="1158"/>
      <c r="DH106" s="1158"/>
      <c r="DI106" s="1158"/>
      <c r="DJ106" s="1158"/>
      <c r="DK106" s="1158"/>
      <c r="DL106" s="1158"/>
      <c r="DM106" s="1158"/>
      <c r="DN106" s="1158"/>
      <c r="DO106" s="1158"/>
      <c r="DP106" s="1158"/>
      <c r="DQ106" s="1158"/>
      <c r="DR106" s="1158"/>
      <c r="DS106" s="1158"/>
      <c r="DT106" s="1158"/>
      <c r="DU106" s="1158"/>
      <c r="DV106" s="1158"/>
      <c r="DW106" s="1158"/>
      <c r="DX106" s="1158"/>
      <c r="DY106" s="1158"/>
      <c r="DZ106" s="1158"/>
      <c r="EA106" s="1158"/>
      <c r="EB106" s="1158"/>
      <c r="EC106" s="1158"/>
      <c r="ED106" s="1158"/>
      <c r="EE106" s="1158"/>
      <c r="EF106" s="1158"/>
      <c r="EG106" s="1158"/>
      <c r="EH106" s="1158"/>
      <c r="EI106" s="1158"/>
      <c r="EJ106" s="1158"/>
      <c r="EK106" s="1158"/>
      <c r="EL106" s="1158"/>
      <c r="EM106" s="1158"/>
      <c r="EN106" s="1158"/>
      <c r="EO106" s="1158"/>
      <c r="EP106" s="1158"/>
      <c r="EQ106" s="1158"/>
      <c r="ER106" s="1158"/>
      <c r="ES106" s="1158"/>
      <c r="ET106" s="1158"/>
      <c r="EU106" s="1158"/>
      <c r="EV106" s="1158"/>
      <c r="EW106" s="1158"/>
      <c r="EX106" s="1158"/>
      <c r="EY106" s="1158"/>
      <c r="EZ106" s="1158"/>
      <c r="FA106" s="1158"/>
      <c r="FB106" s="1158"/>
      <c r="FC106" s="1158"/>
      <c r="FD106" s="1158"/>
      <c r="FE106" s="1158"/>
      <c r="FF106" s="1158"/>
      <c r="FG106" s="1158"/>
      <c r="FH106" s="1158"/>
      <c r="FI106" s="1158"/>
      <c r="FJ106" s="1158"/>
      <c r="FK106" s="1158"/>
      <c r="FL106" s="1158"/>
      <c r="FM106" s="1158"/>
      <c r="FN106" s="1158"/>
      <c r="FO106" s="1158"/>
      <c r="FP106" s="1158"/>
      <c r="FQ106" s="1158"/>
      <c r="FR106" s="1158"/>
      <c r="FS106" s="1158"/>
      <c r="FT106" s="1158"/>
      <c r="FU106" s="1158"/>
      <c r="FV106" s="1158"/>
      <c r="FW106" s="1158"/>
      <c r="FX106" s="1158"/>
      <c r="FY106" s="1158"/>
      <c r="FZ106" s="1158"/>
      <c r="GA106" s="1158"/>
      <c r="GB106" s="1158"/>
      <c r="GC106" s="1158"/>
      <c r="GD106" s="1158"/>
      <c r="GE106" s="1158"/>
      <c r="GF106" s="1158"/>
      <c r="GG106" s="1158"/>
      <c r="GH106" s="1158"/>
      <c r="GI106" s="1158"/>
      <c r="GJ106" s="1158"/>
      <c r="GK106" s="1158"/>
      <c r="GL106" s="1158"/>
      <c r="GM106" s="1158"/>
      <c r="GN106" s="1158"/>
      <c r="GO106" s="1158"/>
      <c r="GP106" s="1158"/>
      <c r="GQ106" s="1158"/>
      <c r="GR106" s="1158"/>
      <c r="GS106" s="1158"/>
      <c r="GT106" s="1158"/>
      <c r="GU106" s="1158"/>
      <c r="GV106" s="1158"/>
      <c r="GW106" s="1158"/>
      <c r="GX106" s="1158"/>
      <c r="GY106" s="1158"/>
      <c r="GZ106" s="1158"/>
      <c r="HA106" s="1158"/>
      <c r="HB106" s="1158"/>
      <c r="HC106" s="1158"/>
      <c r="HD106" s="1158"/>
      <c r="HE106" s="1158"/>
      <c r="HF106" s="1158"/>
      <c r="HG106" s="1158"/>
      <c r="HH106" s="1158"/>
      <c r="HI106" s="1158"/>
      <c r="HJ106" s="1158"/>
      <c r="HK106" s="1158"/>
      <c r="HL106" s="1158"/>
      <c r="HM106" s="1158"/>
      <c r="HN106" s="1158"/>
      <c r="HO106" s="1158"/>
      <c r="HP106" s="1158"/>
      <c r="HQ106" s="1158"/>
      <c r="HR106" s="1158"/>
      <c r="HS106" s="1158"/>
      <c r="HT106" s="1158"/>
      <c r="HU106" s="1158"/>
      <c r="HV106" s="1158"/>
      <c r="HW106" s="1158"/>
      <c r="HX106" s="1158"/>
      <c r="HY106" s="1158"/>
      <c r="HZ106" s="1158"/>
      <c r="IA106" s="1158"/>
      <c r="IB106" s="1158"/>
      <c r="IC106" s="1158"/>
      <c r="ID106" s="1158"/>
      <c r="IE106" s="1158"/>
      <c r="IF106" s="1158"/>
      <c r="IG106" s="1158"/>
      <c r="IH106" s="1158"/>
      <c r="II106" s="1158"/>
      <c r="IJ106" s="1158"/>
      <c r="IK106" s="1158"/>
      <c r="IL106" s="1158"/>
      <c r="IM106" s="1158"/>
      <c r="IN106" s="1158"/>
      <c r="IO106" s="1158"/>
      <c r="IP106" s="1158"/>
      <c r="IQ106" s="1158"/>
      <c r="IR106" s="1158"/>
      <c r="IS106" s="1158"/>
      <c r="IT106" s="1158"/>
      <c r="IU106" s="1158"/>
      <c r="IV106" s="1158"/>
      <c r="IW106" s="1158"/>
      <c r="IX106" s="1158"/>
      <c r="IY106" s="1158"/>
      <c r="IZ106" s="1158"/>
      <c r="JA106" s="1158"/>
      <c r="JB106" s="1158"/>
      <c r="JC106" s="1158"/>
      <c r="JD106" s="1158"/>
      <c r="JE106" s="1158"/>
      <c r="JF106" s="1158"/>
      <c r="JG106" s="1158"/>
      <c r="JH106" s="1158"/>
      <c r="JI106" s="1158"/>
      <c r="JJ106" s="1158"/>
      <c r="JK106" s="1158"/>
      <c r="JL106" s="1158"/>
      <c r="JM106" s="1158"/>
      <c r="JN106" s="1158"/>
      <c r="JO106" s="1158"/>
      <c r="JP106" s="1158"/>
      <c r="JQ106" s="1158"/>
      <c r="JR106" s="1158"/>
      <c r="JS106" s="1158"/>
      <c r="JT106" s="1158"/>
      <c r="JU106" s="1158"/>
      <c r="JV106" s="1158"/>
      <c r="JW106" s="1158"/>
      <c r="JX106" s="1158"/>
      <c r="JY106" s="1158"/>
      <c r="JZ106" s="1158"/>
      <c r="KA106" s="1158"/>
      <c r="KB106" s="1158"/>
      <c r="KC106" s="1158"/>
      <c r="KD106" s="1158"/>
      <c r="KE106" s="1158"/>
      <c r="KF106" s="1158"/>
      <c r="KG106" s="1158"/>
      <c r="KH106" s="1158"/>
      <c r="KI106" s="1158"/>
      <c r="KJ106" s="1158"/>
      <c r="KK106" s="1158"/>
      <c r="KL106" s="1158"/>
      <c r="KM106" s="1158"/>
      <c r="KN106" s="1158"/>
      <c r="KO106" s="1158"/>
      <c r="KP106" s="1158"/>
      <c r="KQ106" s="1158"/>
      <c r="KR106" s="1158"/>
      <c r="KS106" s="1158"/>
      <c r="KT106" s="1158"/>
      <c r="KU106" s="1158"/>
      <c r="KV106" s="1158"/>
      <c r="KW106" s="1158"/>
      <c r="KX106" s="1158"/>
      <c r="KY106" s="1158"/>
      <c r="KZ106" s="1158"/>
      <c r="LA106" s="1158"/>
      <c r="LB106" s="1158"/>
      <c r="LC106" s="1158"/>
      <c r="LD106" s="1158"/>
      <c r="LE106" s="1158"/>
      <c r="LF106" s="1158"/>
      <c r="LG106" s="1158"/>
      <c r="LH106" s="1158"/>
      <c r="LI106" s="1158"/>
      <c r="LJ106" s="1158"/>
      <c r="LK106" s="1158"/>
      <c r="LL106" s="1158"/>
      <c r="LM106" s="1158"/>
      <c r="LN106" s="1158"/>
      <c r="LO106" s="1158"/>
      <c r="LP106" s="1158"/>
      <c r="LQ106" s="1158"/>
      <c r="LR106" s="1158"/>
      <c r="LS106" s="1158"/>
      <c r="LT106" s="1158"/>
      <c r="LU106" s="1158"/>
      <c r="LV106" s="1158"/>
      <c r="LW106" s="1158"/>
      <c r="LX106" s="1158"/>
      <c r="LY106" s="1158"/>
      <c r="LZ106" s="1158"/>
      <c r="MA106" s="1158"/>
      <c r="MB106" s="1158"/>
      <c r="MC106" s="1158"/>
      <c r="MD106" s="1158"/>
      <c r="ME106" s="1158"/>
      <c r="MF106" s="1158"/>
      <c r="MG106" s="1158"/>
      <c r="MH106" s="1158"/>
      <c r="MI106" s="1158"/>
      <c r="MJ106" s="1158"/>
      <c r="MK106" s="1158"/>
      <c r="ML106" s="1158"/>
      <c r="MM106" s="1158"/>
      <c r="MN106" s="1158"/>
      <c r="MO106" s="1158"/>
      <c r="MP106" s="1158"/>
      <c r="MQ106" s="1158"/>
      <c r="MR106" s="1158"/>
      <c r="MS106" s="1158"/>
      <c r="MT106" s="1158"/>
      <c r="MU106" s="1158"/>
      <c r="MV106" s="1158"/>
      <c r="MW106" s="1158"/>
      <c r="MX106" s="1158"/>
      <c r="MY106" s="1158"/>
      <c r="MZ106" s="1158"/>
      <c r="NA106" s="1158"/>
      <c r="NB106" s="1158"/>
      <c r="NC106" s="1158"/>
      <c r="ND106" s="1158"/>
      <c r="NE106" s="1158"/>
      <c r="NF106" s="1158"/>
      <c r="NG106" s="1158"/>
      <c r="NH106" s="1158"/>
      <c r="NI106" s="1158"/>
      <c r="NJ106" s="1158"/>
      <c r="NK106" s="1158"/>
      <c r="NL106" s="1158"/>
      <c r="NM106" s="1158"/>
      <c r="NN106" s="1158"/>
      <c r="NO106" s="1158"/>
      <c r="NP106" s="1158"/>
      <c r="NQ106" s="1158"/>
      <c r="NR106" s="1158"/>
      <c r="NS106" s="1158"/>
      <c r="NT106" s="1158"/>
      <c r="NU106" s="1158"/>
      <c r="NV106" s="1158"/>
      <c r="NW106" s="1158"/>
      <c r="NX106" s="1158"/>
      <c r="NY106" s="1158"/>
      <c r="NZ106" s="1158"/>
      <c r="OA106" s="1158"/>
      <c r="OB106" s="1158"/>
      <c r="OC106" s="1158"/>
      <c r="OD106" s="1158"/>
      <c r="OE106" s="1158"/>
      <c r="OF106" s="1158"/>
      <c r="OG106" s="1158"/>
      <c r="OH106" s="1158"/>
      <c r="OI106" s="1158"/>
      <c r="OJ106" s="1158"/>
      <c r="OK106" s="1158"/>
      <c r="OL106" s="1158"/>
      <c r="OM106" s="1158"/>
      <c r="ON106" s="1158"/>
      <c r="OO106" s="1158"/>
      <c r="OP106" s="1158"/>
      <c r="OQ106" s="1158"/>
      <c r="OR106" s="1158"/>
      <c r="OS106" s="1158"/>
      <c r="OT106" s="1158"/>
      <c r="OU106" s="1158"/>
      <c r="OV106" s="1158"/>
      <c r="OW106" s="1158"/>
      <c r="OX106" s="1158"/>
      <c r="OY106" s="1158"/>
      <c r="OZ106" s="1158"/>
      <c r="PA106" s="1158"/>
      <c r="PB106" s="1158"/>
      <c r="PC106" s="1158"/>
      <c r="PD106" s="1158"/>
      <c r="PE106" s="1158"/>
      <c r="PF106" s="1158"/>
      <c r="PG106" s="1158"/>
      <c r="PH106" s="1158"/>
      <c r="PI106" s="1158"/>
      <c r="PJ106" s="1158"/>
      <c r="PK106" s="1158"/>
    </row>
    <row r="107" spans="1:427" s="1150" customFormat="1" ht="15" customHeight="1" x14ac:dyDescent="0.35">
      <c r="A107" s="1182" t="s">
        <v>3267</v>
      </c>
      <c r="B107" s="1182">
        <f t="shared" ca="1" si="6"/>
        <v>8648</v>
      </c>
      <c r="C107" s="1182" t="s">
        <v>3380</v>
      </c>
      <c r="D107" s="1182" t="s">
        <v>3381</v>
      </c>
      <c r="E107" s="1151">
        <v>2016</v>
      </c>
      <c r="F107" s="1183">
        <f t="shared" ca="1" si="7"/>
        <v>194</v>
      </c>
      <c r="G107" s="1149">
        <f t="shared" ca="1" si="8"/>
        <v>6247</v>
      </c>
      <c r="H107" s="1148">
        <v>61.5</v>
      </c>
      <c r="I107" s="1152">
        <f>Einstellungen!$E$11</f>
        <v>365</v>
      </c>
      <c r="J107" s="1152" t="s">
        <v>11</v>
      </c>
      <c r="K107" s="1152" t="s">
        <v>578</v>
      </c>
      <c r="L107" s="1152" t="s">
        <v>578</v>
      </c>
      <c r="M107" s="1152" t="s">
        <v>578</v>
      </c>
      <c r="N107" s="1152" t="s">
        <v>578</v>
      </c>
      <c r="O107" s="1152" t="s">
        <v>578</v>
      </c>
      <c r="P107" s="1152" t="s">
        <v>578</v>
      </c>
      <c r="Q107" s="1152" t="s">
        <v>578</v>
      </c>
      <c r="R107" s="1152" t="s">
        <v>578</v>
      </c>
      <c r="S107" s="1152" t="s">
        <v>578</v>
      </c>
      <c r="T107" s="1152" t="s">
        <v>578</v>
      </c>
      <c r="U107" s="1152" t="s">
        <v>578</v>
      </c>
      <c r="V107" s="1152" t="s">
        <v>700</v>
      </c>
      <c r="W107" s="1152" t="str">
        <f t="shared" si="9"/>
        <v>Heim 106  - Musterort</v>
      </c>
      <c r="X107" s="1148">
        <v>61.5</v>
      </c>
      <c r="AM107" s="1158"/>
      <c r="AN107" s="1158"/>
      <c r="AO107" s="1158"/>
      <c r="AP107" s="1158"/>
      <c r="AQ107" s="1158"/>
      <c r="AR107" s="1158"/>
      <c r="AS107" s="1158"/>
      <c r="AT107" s="1158"/>
      <c r="AU107" s="1158"/>
      <c r="AV107" s="1158"/>
      <c r="AW107" s="1158"/>
      <c r="AX107" s="1155">
        <v>36</v>
      </c>
      <c r="AY107" s="1158"/>
      <c r="AZ107" s="1156">
        <f t="shared" ca="1" si="10"/>
        <v>-158</v>
      </c>
      <c r="BA107" s="1158"/>
      <c r="BB107" s="1158"/>
      <c r="BC107" s="1158"/>
      <c r="BD107" s="1158"/>
      <c r="BE107" s="1158"/>
      <c r="BF107" s="1158"/>
      <c r="BG107" s="1158"/>
      <c r="BH107" s="1158"/>
      <c r="BI107" s="1158"/>
      <c r="BJ107" s="1158"/>
      <c r="BK107" s="1158"/>
      <c r="BL107" s="1158"/>
      <c r="BM107" s="1158"/>
      <c r="BN107" s="1158"/>
      <c r="BO107" s="1158"/>
      <c r="BP107" s="1158"/>
      <c r="BQ107" s="1158"/>
      <c r="BR107" s="1158"/>
      <c r="BS107" s="1158"/>
      <c r="BT107" s="1158"/>
      <c r="BU107" s="1158"/>
      <c r="BV107" s="1158"/>
      <c r="BW107" s="1158"/>
      <c r="BX107" s="1158"/>
      <c r="BY107" s="1158"/>
      <c r="BZ107" s="1158"/>
      <c r="CA107" s="1158"/>
      <c r="CB107" s="1158"/>
      <c r="CC107" s="1158"/>
      <c r="CD107" s="1158"/>
      <c r="CE107" s="1158"/>
      <c r="CF107" s="1158"/>
      <c r="CG107" s="1158"/>
      <c r="CH107" s="1158"/>
      <c r="CI107" s="1158"/>
      <c r="CJ107" s="1158"/>
      <c r="CK107" s="1158"/>
      <c r="CL107" s="1158"/>
      <c r="CM107" s="1158"/>
      <c r="CN107" s="1158"/>
      <c r="CO107" s="1158"/>
      <c r="CP107" s="1158"/>
      <c r="CQ107" s="1158"/>
      <c r="CR107" s="1158"/>
      <c r="CS107" s="1158"/>
      <c r="CT107" s="1158"/>
      <c r="CU107" s="1158"/>
      <c r="CV107" s="1158"/>
      <c r="CW107" s="1158"/>
      <c r="CX107" s="1158"/>
      <c r="CY107" s="1158"/>
      <c r="CZ107" s="1158"/>
      <c r="DA107" s="1158"/>
      <c r="DB107" s="1158"/>
      <c r="DC107" s="1158"/>
      <c r="DD107" s="1158"/>
      <c r="DE107" s="1158"/>
      <c r="DF107" s="1158"/>
      <c r="DG107" s="1158"/>
      <c r="DH107" s="1158"/>
      <c r="DI107" s="1158"/>
      <c r="DJ107" s="1158"/>
      <c r="DK107" s="1158"/>
      <c r="DL107" s="1158"/>
      <c r="DM107" s="1158"/>
      <c r="DN107" s="1158"/>
      <c r="DO107" s="1158"/>
      <c r="DP107" s="1158"/>
      <c r="DQ107" s="1158"/>
      <c r="DR107" s="1158"/>
      <c r="DS107" s="1158"/>
      <c r="DT107" s="1158"/>
      <c r="DU107" s="1158"/>
      <c r="DV107" s="1158"/>
      <c r="DW107" s="1158"/>
      <c r="DX107" s="1158"/>
      <c r="DY107" s="1158"/>
      <c r="DZ107" s="1158"/>
      <c r="EA107" s="1158"/>
      <c r="EB107" s="1158"/>
      <c r="EC107" s="1158"/>
      <c r="ED107" s="1158"/>
      <c r="EE107" s="1158"/>
      <c r="EF107" s="1158"/>
      <c r="EG107" s="1158"/>
      <c r="EH107" s="1158"/>
      <c r="EI107" s="1158"/>
      <c r="EJ107" s="1158"/>
      <c r="EK107" s="1158"/>
      <c r="EL107" s="1158"/>
      <c r="EM107" s="1158"/>
      <c r="EN107" s="1158"/>
      <c r="EO107" s="1158"/>
      <c r="EP107" s="1158"/>
      <c r="EQ107" s="1158"/>
      <c r="ER107" s="1158"/>
      <c r="ES107" s="1158"/>
      <c r="ET107" s="1158"/>
      <c r="EU107" s="1158"/>
      <c r="EV107" s="1158"/>
      <c r="EW107" s="1158"/>
      <c r="EX107" s="1158"/>
      <c r="EY107" s="1158"/>
      <c r="EZ107" s="1158"/>
      <c r="FA107" s="1158"/>
      <c r="FB107" s="1158"/>
      <c r="FC107" s="1158"/>
      <c r="FD107" s="1158"/>
      <c r="FE107" s="1158"/>
      <c r="FF107" s="1158"/>
      <c r="FG107" s="1158"/>
      <c r="FH107" s="1158"/>
      <c r="FI107" s="1158"/>
      <c r="FJ107" s="1158"/>
      <c r="FK107" s="1158"/>
      <c r="FL107" s="1158"/>
      <c r="FM107" s="1158"/>
      <c r="FN107" s="1158"/>
      <c r="FO107" s="1158"/>
      <c r="FP107" s="1158"/>
      <c r="FQ107" s="1158"/>
      <c r="FR107" s="1158"/>
      <c r="FS107" s="1158"/>
      <c r="FT107" s="1158"/>
      <c r="FU107" s="1158"/>
      <c r="FV107" s="1158"/>
      <c r="FW107" s="1158"/>
      <c r="FX107" s="1158"/>
      <c r="FY107" s="1158"/>
      <c r="FZ107" s="1158"/>
      <c r="GA107" s="1158"/>
      <c r="GB107" s="1158"/>
      <c r="GC107" s="1158"/>
      <c r="GD107" s="1158"/>
      <c r="GE107" s="1158"/>
      <c r="GF107" s="1158"/>
      <c r="GG107" s="1158"/>
      <c r="GH107" s="1158"/>
      <c r="GI107" s="1158"/>
      <c r="GJ107" s="1158"/>
      <c r="GK107" s="1158"/>
      <c r="GL107" s="1158"/>
      <c r="GM107" s="1158"/>
      <c r="GN107" s="1158"/>
      <c r="GO107" s="1158"/>
      <c r="GP107" s="1158"/>
      <c r="GQ107" s="1158"/>
      <c r="GR107" s="1158"/>
      <c r="GS107" s="1158"/>
      <c r="GT107" s="1158"/>
      <c r="GU107" s="1158"/>
      <c r="GV107" s="1158"/>
      <c r="GW107" s="1158"/>
      <c r="GX107" s="1158"/>
      <c r="GY107" s="1158"/>
      <c r="GZ107" s="1158"/>
      <c r="HA107" s="1158"/>
      <c r="HB107" s="1158"/>
      <c r="HC107" s="1158"/>
      <c r="HD107" s="1158"/>
      <c r="HE107" s="1158"/>
      <c r="HF107" s="1158"/>
      <c r="HG107" s="1158"/>
      <c r="HH107" s="1158"/>
      <c r="HI107" s="1158"/>
      <c r="HJ107" s="1158"/>
      <c r="HK107" s="1158"/>
      <c r="HL107" s="1158"/>
      <c r="HM107" s="1158"/>
      <c r="HN107" s="1158"/>
      <c r="HO107" s="1158"/>
      <c r="HP107" s="1158"/>
      <c r="HQ107" s="1158"/>
      <c r="HR107" s="1158"/>
      <c r="HS107" s="1158"/>
      <c r="HT107" s="1158"/>
      <c r="HU107" s="1158"/>
      <c r="HV107" s="1158"/>
      <c r="HW107" s="1158"/>
      <c r="HX107" s="1158"/>
      <c r="HY107" s="1158"/>
      <c r="HZ107" s="1158"/>
      <c r="IA107" s="1158"/>
      <c r="IB107" s="1158"/>
      <c r="IC107" s="1158"/>
      <c r="ID107" s="1158"/>
      <c r="IE107" s="1158"/>
      <c r="IF107" s="1158"/>
      <c r="IG107" s="1158"/>
      <c r="IH107" s="1158"/>
      <c r="II107" s="1158"/>
      <c r="IJ107" s="1158"/>
      <c r="IK107" s="1158"/>
      <c r="IL107" s="1158"/>
      <c r="IM107" s="1158"/>
      <c r="IN107" s="1158"/>
      <c r="IO107" s="1158"/>
      <c r="IP107" s="1158"/>
      <c r="IQ107" s="1158"/>
      <c r="IR107" s="1158"/>
      <c r="IS107" s="1158"/>
      <c r="IT107" s="1158"/>
      <c r="IU107" s="1158"/>
      <c r="IV107" s="1158"/>
      <c r="IW107" s="1158"/>
      <c r="IX107" s="1158"/>
      <c r="IY107" s="1158"/>
      <c r="IZ107" s="1158"/>
      <c r="JA107" s="1158"/>
      <c r="JB107" s="1158"/>
      <c r="JC107" s="1158"/>
      <c r="JD107" s="1158"/>
      <c r="JE107" s="1158"/>
      <c r="JF107" s="1158"/>
      <c r="JG107" s="1158"/>
      <c r="JH107" s="1158"/>
      <c r="JI107" s="1158"/>
      <c r="JJ107" s="1158"/>
      <c r="JK107" s="1158"/>
      <c r="JL107" s="1158"/>
      <c r="JM107" s="1158"/>
      <c r="JN107" s="1158"/>
      <c r="JO107" s="1158"/>
      <c r="JP107" s="1158"/>
      <c r="JQ107" s="1158"/>
      <c r="JR107" s="1158"/>
      <c r="JS107" s="1158"/>
      <c r="JT107" s="1158"/>
      <c r="JU107" s="1158"/>
      <c r="JV107" s="1158"/>
      <c r="JW107" s="1158"/>
      <c r="JX107" s="1158"/>
      <c r="JY107" s="1158"/>
      <c r="JZ107" s="1158"/>
      <c r="KA107" s="1158"/>
      <c r="KB107" s="1158"/>
      <c r="KC107" s="1158"/>
      <c r="KD107" s="1158"/>
      <c r="KE107" s="1158"/>
      <c r="KF107" s="1158"/>
      <c r="KG107" s="1158"/>
      <c r="KH107" s="1158"/>
      <c r="KI107" s="1158"/>
      <c r="KJ107" s="1158"/>
      <c r="KK107" s="1158"/>
      <c r="KL107" s="1158"/>
      <c r="KM107" s="1158"/>
      <c r="KN107" s="1158"/>
      <c r="KO107" s="1158"/>
      <c r="KP107" s="1158"/>
      <c r="KQ107" s="1158"/>
      <c r="KR107" s="1158"/>
      <c r="KS107" s="1158"/>
      <c r="KT107" s="1158"/>
      <c r="KU107" s="1158"/>
      <c r="KV107" s="1158"/>
      <c r="KW107" s="1158"/>
      <c r="KX107" s="1158"/>
      <c r="KY107" s="1158"/>
      <c r="KZ107" s="1158"/>
      <c r="LA107" s="1158"/>
      <c r="LB107" s="1158"/>
      <c r="LC107" s="1158"/>
      <c r="LD107" s="1158"/>
      <c r="LE107" s="1158"/>
      <c r="LF107" s="1158"/>
      <c r="LG107" s="1158"/>
      <c r="LH107" s="1158"/>
      <c r="LI107" s="1158"/>
      <c r="LJ107" s="1158"/>
      <c r="LK107" s="1158"/>
      <c r="LL107" s="1158"/>
      <c r="LM107" s="1158"/>
      <c r="LN107" s="1158"/>
      <c r="LO107" s="1158"/>
      <c r="LP107" s="1158"/>
      <c r="LQ107" s="1158"/>
      <c r="LR107" s="1158"/>
      <c r="LS107" s="1158"/>
      <c r="LT107" s="1158"/>
      <c r="LU107" s="1158"/>
      <c r="LV107" s="1158"/>
      <c r="LW107" s="1158"/>
      <c r="LX107" s="1158"/>
      <c r="LY107" s="1158"/>
      <c r="LZ107" s="1158"/>
      <c r="MA107" s="1158"/>
      <c r="MB107" s="1158"/>
      <c r="MC107" s="1158"/>
      <c r="MD107" s="1158"/>
      <c r="ME107" s="1158"/>
      <c r="MF107" s="1158"/>
      <c r="MG107" s="1158"/>
      <c r="MH107" s="1158"/>
      <c r="MI107" s="1158"/>
      <c r="MJ107" s="1158"/>
      <c r="MK107" s="1158"/>
      <c r="ML107" s="1158"/>
      <c r="MM107" s="1158"/>
      <c r="MN107" s="1158"/>
      <c r="MO107" s="1158"/>
      <c r="MP107" s="1158"/>
      <c r="MQ107" s="1158"/>
      <c r="MR107" s="1158"/>
      <c r="MS107" s="1158"/>
      <c r="MT107" s="1158"/>
      <c r="MU107" s="1158"/>
      <c r="MV107" s="1158"/>
      <c r="MW107" s="1158"/>
      <c r="MX107" s="1158"/>
      <c r="MY107" s="1158"/>
      <c r="MZ107" s="1158"/>
      <c r="NA107" s="1158"/>
      <c r="NB107" s="1158"/>
      <c r="NC107" s="1158"/>
      <c r="ND107" s="1158"/>
      <c r="NE107" s="1158"/>
      <c r="NF107" s="1158"/>
      <c r="NG107" s="1158"/>
      <c r="NH107" s="1158"/>
      <c r="NI107" s="1158"/>
      <c r="NJ107" s="1158"/>
      <c r="NK107" s="1158"/>
      <c r="NL107" s="1158"/>
      <c r="NM107" s="1158"/>
      <c r="NN107" s="1158"/>
      <c r="NO107" s="1158"/>
      <c r="NP107" s="1158"/>
      <c r="NQ107" s="1158"/>
      <c r="NR107" s="1158"/>
      <c r="NS107" s="1158"/>
      <c r="NT107" s="1158"/>
      <c r="NU107" s="1158"/>
      <c r="NV107" s="1158"/>
      <c r="NW107" s="1158"/>
      <c r="NX107" s="1158"/>
      <c r="NY107" s="1158"/>
      <c r="NZ107" s="1158"/>
      <c r="OA107" s="1158"/>
      <c r="OB107" s="1158"/>
      <c r="OC107" s="1158"/>
      <c r="OD107" s="1158"/>
      <c r="OE107" s="1158"/>
      <c r="OF107" s="1158"/>
      <c r="OG107" s="1158"/>
      <c r="OH107" s="1158"/>
      <c r="OI107" s="1158"/>
      <c r="OJ107" s="1158"/>
      <c r="OK107" s="1158"/>
      <c r="OL107" s="1158"/>
      <c r="OM107" s="1158"/>
      <c r="ON107" s="1158"/>
      <c r="OO107" s="1158"/>
      <c r="OP107" s="1158"/>
      <c r="OQ107" s="1158"/>
      <c r="OR107" s="1158"/>
      <c r="OS107" s="1158"/>
      <c r="OT107" s="1158"/>
      <c r="OU107" s="1158"/>
      <c r="OV107" s="1158"/>
      <c r="OW107" s="1158"/>
      <c r="OX107" s="1158"/>
      <c r="OY107" s="1158"/>
      <c r="OZ107" s="1158"/>
      <c r="PA107" s="1158"/>
      <c r="PB107" s="1158"/>
      <c r="PC107" s="1158"/>
      <c r="PD107" s="1158"/>
      <c r="PE107" s="1158"/>
      <c r="PF107" s="1158"/>
      <c r="PG107" s="1158"/>
      <c r="PH107" s="1158"/>
      <c r="PI107" s="1158"/>
      <c r="PJ107" s="1158"/>
      <c r="PK107" s="1158"/>
    </row>
    <row r="108" spans="1:427" s="1150" customFormat="1" ht="15" customHeight="1" x14ac:dyDescent="0.35">
      <c r="A108" s="1182" t="s">
        <v>3268</v>
      </c>
      <c r="B108" s="1182">
        <f t="shared" ca="1" si="6"/>
        <v>6644</v>
      </c>
      <c r="C108" s="1182" t="s">
        <v>3380</v>
      </c>
      <c r="D108" s="1182" t="s">
        <v>3381</v>
      </c>
      <c r="E108" s="1151">
        <v>2016</v>
      </c>
      <c r="F108" s="1183">
        <f t="shared" ca="1" si="7"/>
        <v>92</v>
      </c>
      <c r="G108" s="1149">
        <f t="shared" ca="1" si="8"/>
        <v>4218</v>
      </c>
      <c r="H108" s="1148">
        <v>61.5</v>
      </c>
      <c r="I108" s="1152">
        <f>Einstellungen!$E$11</f>
        <v>365</v>
      </c>
      <c r="J108" s="1152" t="s">
        <v>11</v>
      </c>
      <c r="K108" s="1152" t="s">
        <v>578</v>
      </c>
      <c r="L108" s="1152" t="s">
        <v>578</v>
      </c>
      <c r="M108" s="1152" t="s">
        <v>578</v>
      </c>
      <c r="N108" s="1152" t="s">
        <v>578</v>
      </c>
      <c r="O108" s="1152" t="s">
        <v>578</v>
      </c>
      <c r="P108" s="1152" t="s">
        <v>578</v>
      </c>
      <c r="Q108" s="1152" t="s">
        <v>578</v>
      </c>
      <c r="R108" s="1152" t="s">
        <v>578</v>
      </c>
      <c r="S108" s="1152" t="s">
        <v>578</v>
      </c>
      <c r="T108" s="1152" t="s">
        <v>578</v>
      </c>
      <c r="U108" s="1152" t="s">
        <v>578</v>
      </c>
      <c r="V108" s="1152" t="s">
        <v>700</v>
      </c>
      <c r="W108" s="1152" t="str">
        <f t="shared" si="9"/>
        <v>Heim 107  - Musterort</v>
      </c>
      <c r="X108" s="1148">
        <v>61.5</v>
      </c>
      <c r="AM108" s="1158"/>
      <c r="AN108" s="1158"/>
      <c r="AO108" s="1158"/>
      <c r="AP108" s="1158"/>
      <c r="AQ108" s="1158"/>
      <c r="AR108" s="1158"/>
      <c r="AS108" s="1158"/>
      <c r="AT108" s="1158"/>
      <c r="AU108" s="1158"/>
      <c r="AV108" s="1158"/>
      <c r="AW108" s="1158"/>
      <c r="AX108" s="1155">
        <v>48</v>
      </c>
      <c r="AY108" s="1158"/>
      <c r="AZ108" s="1156">
        <f t="shared" ca="1" si="10"/>
        <v>-44</v>
      </c>
      <c r="BA108" s="1158"/>
      <c r="BB108" s="1158"/>
      <c r="BC108" s="1158"/>
      <c r="BD108" s="1158"/>
      <c r="BE108" s="1158"/>
      <c r="BF108" s="1158"/>
      <c r="BG108" s="1158"/>
      <c r="BH108" s="1158"/>
      <c r="BI108" s="1158"/>
      <c r="BJ108" s="1158"/>
      <c r="BK108" s="1158"/>
      <c r="BL108" s="1158"/>
      <c r="BM108" s="1158"/>
      <c r="BN108" s="1158"/>
      <c r="BO108" s="1158"/>
      <c r="BP108" s="1158"/>
      <c r="BQ108" s="1158"/>
      <c r="BR108" s="1158"/>
      <c r="BS108" s="1158"/>
      <c r="BT108" s="1158"/>
      <c r="BU108" s="1158"/>
      <c r="BV108" s="1158"/>
      <c r="BW108" s="1158"/>
      <c r="BX108" s="1158"/>
      <c r="BY108" s="1158"/>
      <c r="BZ108" s="1158"/>
      <c r="CA108" s="1158"/>
      <c r="CB108" s="1158"/>
      <c r="CC108" s="1158"/>
      <c r="CD108" s="1158"/>
      <c r="CE108" s="1158"/>
      <c r="CF108" s="1158"/>
      <c r="CG108" s="1158"/>
      <c r="CH108" s="1158"/>
      <c r="CI108" s="1158"/>
      <c r="CJ108" s="1158"/>
      <c r="CK108" s="1158"/>
      <c r="CL108" s="1158"/>
      <c r="CM108" s="1158"/>
      <c r="CN108" s="1158"/>
      <c r="CO108" s="1158"/>
      <c r="CP108" s="1158"/>
      <c r="CQ108" s="1158"/>
      <c r="CR108" s="1158"/>
      <c r="CS108" s="1158"/>
      <c r="CT108" s="1158"/>
      <c r="CU108" s="1158"/>
      <c r="CV108" s="1158"/>
      <c r="CW108" s="1158"/>
      <c r="CX108" s="1158"/>
      <c r="CY108" s="1158"/>
      <c r="CZ108" s="1158"/>
      <c r="DA108" s="1158"/>
      <c r="DB108" s="1158"/>
      <c r="DC108" s="1158"/>
      <c r="DD108" s="1158"/>
      <c r="DE108" s="1158"/>
      <c r="DF108" s="1158"/>
      <c r="DG108" s="1158"/>
      <c r="DH108" s="1158"/>
      <c r="DI108" s="1158"/>
      <c r="DJ108" s="1158"/>
      <c r="DK108" s="1158"/>
      <c r="DL108" s="1158"/>
      <c r="DM108" s="1158"/>
      <c r="DN108" s="1158"/>
      <c r="DO108" s="1158"/>
      <c r="DP108" s="1158"/>
      <c r="DQ108" s="1158"/>
      <c r="DR108" s="1158"/>
      <c r="DS108" s="1158"/>
      <c r="DT108" s="1158"/>
      <c r="DU108" s="1158"/>
      <c r="DV108" s="1158"/>
      <c r="DW108" s="1158"/>
      <c r="DX108" s="1158"/>
      <c r="DY108" s="1158"/>
      <c r="DZ108" s="1158"/>
      <c r="EA108" s="1158"/>
      <c r="EB108" s="1158"/>
      <c r="EC108" s="1158"/>
      <c r="ED108" s="1158"/>
      <c r="EE108" s="1158"/>
      <c r="EF108" s="1158"/>
      <c r="EG108" s="1158"/>
      <c r="EH108" s="1158"/>
      <c r="EI108" s="1158"/>
      <c r="EJ108" s="1158"/>
      <c r="EK108" s="1158"/>
      <c r="EL108" s="1158"/>
      <c r="EM108" s="1158"/>
      <c r="EN108" s="1158"/>
      <c r="EO108" s="1158"/>
      <c r="EP108" s="1158"/>
      <c r="EQ108" s="1158"/>
      <c r="ER108" s="1158"/>
      <c r="ES108" s="1158"/>
      <c r="ET108" s="1158"/>
      <c r="EU108" s="1158"/>
      <c r="EV108" s="1158"/>
      <c r="EW108" s="1158"/>
      <c r="EX108" s="1158"/>
      <c r="EY108" s="1158"/>
      <c r="EZ108" s="1158"/>
      <c r="FA108" s="1158"/>
      <c r="FB108" s="1158"/>
      <c r="FC108" s="1158"/>
      <c r="FD108" s="1158"/>
      <c r="FE108" s="1158"/>
      <c r="FF108" s="1158"/>
      <c r="FG108" s="1158"/>
      <c r="FH108" s="1158"/>
      <c r="FI108" s="1158"/>
      <c r="FJ108" s="1158"/>
      <c r="FK108" s="1158"/>
      <c r="FL108" s="1158"/>
      <c r="FM108" s="1158"/>
      <c r="FN108" s="1158"/>
      <c r="FO108" s="1158"/>
      <c r="FP108" s="1158"/>
      <c r="FQ108" s="1158"/>
      <c r="FR108" s="1158"/>
      <c r="FS108" s="1158"/>
      <c r="FT108" s="1158"/>
      <c r="FU108" s="1158"/>
      <c r="FV108" s="1158"/>
      <c r="FW108" s="1158"/>
      <c r="FX108" s="1158"/>
      <c r="FY108" s="1158"/>
      <c r="FZ108" s="1158"/>
      <c r="GA108" s="1158"/>
      <c r="GB108" s="1158"/>
      <c r="GC108" s="1158"/>
      <c r="GD108" s="1158"/>
      <c r="GE108" s="1158"/>
      <c r="GF108" s="1158"/>
      <c r="GG108" s="1158"/>
      <c r="GH108" s="1158"/>
      <c r="GI108" s="1158"/>
      <c r="GJ108" s="1158"/>
      <c r="GK108" s="1158"/>
      <c r="GL108" s="1158"/>
      <c r="GM108" s="1158"/>
      <c r="GN108" s="1158"/>
      <c r="GO108" s="1158"/>
      <c r="GP108" s="1158"/>
      <c r="GQ108" s="1158"/>
      <c r="GR108" s="1158"/>
      <c r="GS108" s="1158"/>
      <c r="GT108" s="1158"/>
      <c r="GU108" s="1158"/>
      <c r="GV108" s="1158"/>
      <c r="GW108" s="1158"/>
      <c r="GX108" s="1158"/>
      <c r="GY108" s="1158"/>
      <c r="GZ108" s="1158"/>
      <c r="HA108" s="1158"/>
      <c r="HB108" s="1158"/>
      <c r="HC108" s="1158"/>
      <c r="HD108" s="1158"/>
      <c r="HE108" s="1158"/>
      <c r="HF108" s="1158"/>
      <c r="HG108" s="1158"/>
      <c r="HH108" s="1158"/>
      <c r="HI108" s="1158"/>
      <c r="HJ108" s="1158"/>
      <c r="HK108" s="1158"/>
      <c r="HL108" s="1158"/>
      <c r="HM108" s="1158"/>
      <c r="HN108" s="1158"/>
      <c r="HO108" s="1158"/>
      <c r="HP108" s="1158"/>
      <c r="HQ108" s="1158"/>
      <c r="HR108" s="1158"/>
      <c r="HS108" s="1158"/>
      <c r="HT108" s="1158"/>
      <c r="HU108" s="1158"/>
      <c r="HV108" s="1158"/>
      <c r="HW108" s="1158"/>
      <c r="HX108" s="1158"/>
      <c r="HY108" s="1158"/>
      <c r="HZ108" s="1158"/>
      <c r="IA108" s="1158"/>
      <c r="IB108" s="1158"/>
      <c r="IC108" s="1158"/>
      <c r="ID108" s="1158"/>
      <c r="IE108" s="1158"/>
      <c r="IF108" s="1158"/>
      <c r="IG108" s="1158"/>
      <c r="IH108" s="1158"/>
      <c r="II108" s="1158"/>
      <c r="IJ108" s="1158"/>
      <c r="IK108" s="1158"/>
      <c r="IL108" s="1158"/>
      <c r="IM108" s="1158"/>
      <c r="IN108" s="1158"/>
      <c r="IO108" s="1158"/>
      <c r="IP108" s="1158"/>
      <c r="IQ108" s="1158"/>
      <c r="IR108" s="1158"/>
      <c r="IS108" s="1158"/>
      <c r="IT108" s="1158"/>
      <c r="IU108" s="1158"/>
      <c r="IV108" s="1158"/>
      <c r="IW108" s="1158"/>
      <c r="IX108" s="1158"/>
      <c r="IY108" s="1158"/>
      <c r="IZ108" s="1158"/>
      <c r="JA108" s="1158"/>
      <c r="JB108" s="1158"/>
      <c r="JC108" s="1158"/>
      <c r="JD108" s="1158"/>
      <c r="JE108" s="1158"/>
      <c r="JF108" s="1158"/>
      <c r="JG108" s="1158"/>
      <c r="JH108" s="1158"/>
      <c r="JI108" s="1158"/>
      <c r="JJ108" s="1158"/>
      <c r="JK108" s="1158"/>
      <c r="JL108" s="1158"/>
      <c r="JM108" s="1158"/>
      <c r="JN108" s="1158"/>
      <c r="JO108" s="1158"/>
      <c r="JP108" s="1158"/>
      <c r="JQ108" s="1158"/>
      <c r="JR108" s="1158"/>
      <c r="JS108" s="1158"/>
      <c r="JT108" s="1158"/>
      <c r="JU108" s="1158"/>
      <c r="JV108" s="1158"/>
      <c r="JW108" s="1158"/>
      <c r="JX108" s="1158"/>
      <c r="JY108" s="1158"/>
      <c r="JZ108" s="1158"/>
      <c r="KA108" s="1158"/>
      <c r="KB108" s="1158"/>
      <c r="KC108" s="1158"/>
      <c r="KD108" s="1158"/>
      <c r="KE108" s="1158"/>
      <c r="KF108" s="1158"/>
      <c r="KG108" s="1158"/>
      <c r="KH108" s="1158"/>
      <c r="KI108" s="1158"/>
      <c r="KJ108" s="1158"/>
      <c r="KK108" s="1158"/>
      <c r="KL108" s="1158"/>
      <c r="KM108" s="1158"/>
      <c r="KN108" s="1158"/>
      <c r="KO108" s="1158"/>
      <c r="KP108" s="1158"/>
      <c r="KQ108" s="1158"/>
      <c r="KR108" s="1158"/>
      <c r="KS108" s="1158"/>
      <c r="KT108" s="1158"/>
      <c r="KU108" s="1158"/>
      <c r="KV108" s="1158"/>
      <c r="KW108" s="1158"/>
      <c r="KX108" s="1158"/>
      <c r="KY108" s="1158"/>
      <c r="KZ108" s="1158"/>
      <c r="LA108" s="1158"/>
      <c r="LB108" s="1158"/>
      <c r="LC108" s="1158"/>
      <c r="LD108" s="1158"/>
      <c r="LE108" s="1158"/>
      <c r="LF108" s="1158"/>
      <c r="LG108" s="1158"/>
      <c r="LH108" s="1158"/>
      <c r="LI108" s="1158"/>
      <c r="LJ108" s="1158"/>
      <c r="LK108" s="1158"/>
      <c r="LL108" s="1158"/>
      <c r="LM108" s="1158"/>
      <c r="LN108" s="1158"/>
      <c r="LO108" s="1158"/>
      <c r="LP108" s="1158"/>
      <c r="LQ108" s="1158"/>
      <c r="LR108" s="1158"/>
      <c r="LS108" s="1158"/>
      <c r="LT108" s="1158"/>
      <c r="LU108" s="1158"/>
      <c r="LV108" s="1158"/>
      <c r="LW108" s="1158"/>
      <c r="LX108" s="1158"/>
      <c r="LY108" s="1158"/>
      <c r="LZ108" s="1158"/>
      <c r="MA108" s="1158"/>
      <c r="MB108" s="1158"/>
      <c r="MC108" s="1158"/>
      <c r="MD108" s="1158"/>
      <c r="ME108" s="1158"/>
      <c r="MF108" s="1158"/>
      <c r="MG108" s="1158"/>
      <c r="MH108" s="1158"/>
      <c r="MI108" s="1158"/>
      <c r="MJ108" s="1158"/>
      <c r="MK108" s="1158"/>
      <c r="ML108" s="1158"/>
      <c r="MM108" s="1158"/>
      <c r="MN108" s="1158"/>
      <c r="MO108" s="1158"/>
      <c r="MP108" s="1158"/>
      <c r="MQ108" s="1158"/>
      <c r="MR108" s="1158"/>
      <c r="MS108" s="1158"/>
      <c r="MT108" s="1158"/>
      <c r="MU108" s="1158"/>
      <c r="MV108" s="1158"/>
      <c r="MW108" s="1158"/>
      <c r="MX108" s="1158"/>
      <c r="MY108" s="1158"/>
      <c r="MZ108" s="1158"/>
      <c r="NA108" s="1158"/>
      <c r="NB108" s="1158"/>
      <c r="NC108" s="1158"/>
      <c r="ND108" s="1158"/>
      <c r="NE108" s="1158"/>
      <c r="NF108" s="1158"/>
      <c r="NG108" s="1158"/>
      <c r="NH108" s="1158"/>
      <c r="NI108" s="1158"/>
      <c r="NJ108" s="1158"/>
      <c r="NK108" s="1158"/>
      <c r="NL108" s="1158"/>
      <c r="NM108" s="1158"/>
      <c r="NN108" s="1158"/>
      <c r="NO108" s="1158"/>
      <c r="NP108" s="1158"/>
      <c r="NQ108" s="1158"/>
      <c r="NR108" s="1158"/>
      <c r="NS108" s="1158"/>
      <c r="NT108" s="1158"/>
      <c r="NU108" s="1158"/>
      <c r="NV108" s="1158"/>
      <c r="NW108" s="1158"/>
      <c r="NX108" s="1158"/>
      <c r="NY108" s="1158"/>
      <c r="NZ108" s="1158"/>
      <c r="OA108" s="1158"/>
      <c r="OB108" s="1158"/>
      <c r="OC108" s="1158"/>
      <c r="OD108" s="1158"/>
      <c r="OE108" s="1158"/>
      <c r="OF108" s="1158"/>
      <c r="OG108" s="1158"/>
      <c r="OH108" s="1158"/>
      <c r="OI108" s="1158"/>
      <c r="OJ108" s="1158"/>
      <c r="OK108" s="1158"/>
      <c r="OL108" s="1158"/>
      <c r="OM108" s="1158"/>
      <c r="ON108" s="1158"/>
      <c r="OO108" s="1158"/>
      <c r="OP108" s="1158"/>
      <c r="OQ108" s="1158"/>
      <c r="OR108" s="1158"/>
      <c r="OS108" s="1158"/>
      <c r="OT108" s="1158"/>
      <c r="OU108" s="1158"/>
      <c r="OV108" s="1158"/>
      <c r="OW108" s="1158"/>
      <c r="OX108" s="1158"/>
      <c r="OY108" s="1158"/>
      <c r="OZ108" s="1158"/>
      <c r="PA108" s="1158"/>
      <c r="PB108" s="1158"/>
      <c r="PC108" s="1158"/>
      <c r="PD108" s="1158"/>
      <c r="PE108" s="1158"/>
      <c r="PF108" s="1158"/>
      <c r="PG108" s="1158"/>
      <c r="PH108" s="1158"/>
      <c r="PI108" s="1158"/>
      <c r="PJ108" s="1158"/>
      <c r="PK108" s="1158"/>
    </row>
    <row r="109" spans="1:427" s="1150" customFormat="1" ht="15" customHeight="1" x14ac:dyDescent="0.35">
      <c r="A109" s="1182" t="s">
        <v>3269</v>
      </c>
      <c r="B109" s="1182">
        <f t="shared" ca="1" si="6"/>
        <v>4945</v>
      </c>
      <c r="C109" s="1182" t="s">
        <v>3380</v>
      </c>
      <c r="D109" s="1182" t="s">
        <v>3381</v>
      </c>
      <c r="E109" s="1151">
        <v>2016</v>
      </c>
      <c r="F109" s="1183">
        <f t="shared" ca="1" si="7"/>
        <v>36</v>
      </c>
      <c r="G109" s="1149">
        <f t="shared" ca="1" si="8"/>
        <v>2315</v>
      </c>
      <c r="H109" s="1148">
        <v>61</v>
      </c>
      <c r="I109" s="1152">
        <f>Einstellungen!$E$11</f>
        <v>365</v>
      </c>
      <c r="J109" s="1152" t="s">
        <v>11</v>
      </c>
      <c r="K109" s="1152" t="s">
        <v>578</v>
      </c>
      <c r="L109" s="1152" t="s">
        <v>578</v>
      </c>
      <c r="M109" s="1152" t="s">
        <v>578</v>
      </c>
      <c r="N109" s="1152" t="s">
        <v>578</v>
      </c>
      <c r="O109" s="1152" t="s">
        <v>578</v>
      </c>
      <c r="P109" s="1152" t="s">
        <v>578</v>
      </c>
      <c r="Q109" s="1152" t="s">
        <v>578</v>
      </c>
      <c r="R109" s="1152" t="s">
        <v>578</v>
      </c>
      <c r="S109" s="1152" t="s">
        <v>578</v>
      </c>
      <c r="T109" s="1152" t="s">
        <v>578</v>
      </c>
      <c r="U109" s="1152" t="s">
        <v>578</v>
      </c>
      <c r="V109" s="1152" t="s">
        <v>700</v>
      </c>
      <c r="W109" s="1152" t="str">
        <f t="shared" si="9"/>
        <v>Heim 108  - Musterort</v>
      </c>
      <c r="X109" s="1148">
        <v>61</v>
      </c>
      <c r="AM109" s="1158"/>
      <c r="AN109" s="1158"/>
      <c r="AO109" s="1158"/>
      <c r="AP109" s="1158"/>
      <c r="AQ109" s="1158"/>
      <c r="AR109" s="1158"/>
      <c r="AS109" s="1158"/>
      <c r="AT109" s="1158"/>
      <c r="AU109" s="1158"/>
      <c r="AV109" s="1158"/>
      <c r="AW109" s="1158"/>
      <c r="AX109" s="1155">
        <v>40</v>
      </c>
      <c r="AY109" s="1158"/>
      <c r="AZ109" s="1156">
        <f t="shared" ca="1" si="10"/>
        <v>4</v>
      </c>
      <c r="BA109" s="1158"/>
      <c r="BB109" s="1158"/>
      <c r="BC109" s="1158"/>
      <c r="BD109" s="1158"/>
      <c r="BE109" s="1158"/>
      <c r="BF109" s="1158"/>
      <c r="BG109" s="1158"/>
      <c r="BH109" s="1158"/>
      <c r="BI109" s="1158"/>
      <c r="BJ109" s="1158"/>
      <c r="BK109" s="1158"/>
      <c r="BL109" s="1158"/>
      <c r="BM109" s="1158"/>
      <c r="BN109" s="1158"/>
      <c r="BO109" s="1158"/>
      <c r="BP109" s="1158"/>
      <c r="BQ109" s="1158"/>
      <c r="BR109" s="1158"/>
      <c r="BS109" s="1158"/>
      <c r="BT109" s="1158"/>
      <c r="BU109" s="1158"/>
      <c r="BV109" s="1158"/>
      <c r="BW109" s="1158"/>
      <c r="BX109" s="1158"/>
      <c r="BY109" s="1158"/>
      <c r="BZ109" s="1158"/>
      <c r="CA109" s="1158"/>
      <c r="CB109" s="1158"/>
      <c r="CC109" s="1158"/>
      <c r="CD109" s="1158"/>
      <c r="CE109" s="1158"/>
      <c r="CF109" s="1158"/>
      <c r="CG109" s="1158"/>
      <c r="CH109" s="1158"/>
      <c r="CI109" s="1158"/>
      <c r="CJ109" s="1158"/>
      <c r="CK109" s="1158"/>
      <c r="CL109" s="1158"/>
      <c r="CM109" s="1158"/>
      <c r="CN109" s="1158"/>
      <c r="CO109" s="1158"/>
      <c r="CP109" s="1158"/>
      <c r="CQ109" s="1158"/>
      <c r="CR109" s="1158"/>
      <c r="CS109" s="1158"/>
      <c r="CT109" s="1158"/>
      <c r="CU109" s="1158"/>
      <c r="CV109" s="1158"/>
      <c r="CW109" s="1158"/>
      <c r="CX109" s="1158"/>
      <c r="CY109" s="1158"/>
      <c r="CZ109" s="1158"/>
      <c r="DA109" s="1158"/>
      <c r="DB109" s="1158"/>
      <c r="DC109" s="1158"/>
      <c r="DD109" s="1158"/>
      <c r="DE109" s="1158"/>
      <c r="DF109" s="1158"/>
      <c r="DG109" s="1158"/>
      <c r="DH109" s="1158"/>
      <c r="DI109" s="1158"/>
      <c r="DJ109" s="1158"/>
      <c r="DK109" s="1158"/>
      <c r="DL109" s="1158"/>
      <c r="DM109" s="1158"/>
      <c r="DN109" s="1158"/>
      <c r="DO109" s="1158"/>
      <c r="DP109" s="1158"/>
      <c r="DQ109" s="1158"/>
      <c r="DR109" s="1158"/>
      <c r="DS109" s="1158"/>
      <c r="DT109" s="1158"/>
      <c r="DU109" s="1158"/>
      <c r="DV109" s="1158"/>
      <c r="DW109" s="1158"/>
      <c r="DX109" s="1158"/>
      <c r="DY109" s="1158"/>
      <c r="DZ109" s="1158"/>
      <c r="EA109" s="1158"/>
      <c r="EB109" s="1158"/>
      <c r="EC109" s="1158"/>
      <c r="ED109" s="1158"/>
      <c r="EE109" s="1158"/>
      <c r="EF109" s="1158"/>
      <c r="EG109" s="1158"/>
      <c r="EH109" s="1158"/>
      <c r="EI109" s="1158"/>
      <c r="EJ109" s="1158"/>
      <c r="EK109" s="1158"/>
      <c r="EL109" s="1158"/>
      <c r="EM109" s="1158"/>
      <c r="EN109" s="1158"/>
      <c r="EO109" s="1158"/>
      <c r="EP109" s="1158"/>
      <c r="EQ109" s="1158"/>
      <c r="ER109" s="1158"/>
      <c r="ES109" s="1158"/>
      <c r="ET109" s="1158"/>
      <c r="EU109" s="1158"/>
      <c r="EV109" s="1158"/>
      <c r="EW109" s="1158"/>
      <c r="EX109" s="1158"/>
      <c r="EY109" s="1158"/>
      <c r="EZ109" s="1158"/>
      <c r="FA109" s="1158"/>
      <c r="FB109" s="1158"/>
      <c r="FC109" s="1158"/>
      <c r="FD109" s="1158"/>
      <c r="FE109" s="1158"/>
      <c r="FF109" s="1158"/>
      <c r="FG109" s="1158"/>
      <c r="FH109" s="1158"/>
      <c r="FI109" s="1158"/>
      <c r="FJ109" s="1158"/>
      <c r="FK109" s="1158"/>
      <c r="FL109" s="1158"/>
      <c r="FM109" s="1158"/>
      <c r="FN109" s="1158"/>
      <c r="FO109" s="1158"/>
      <c r="FP109" s="1158"/>
      <c r="FQ109" s="1158"/>
      <c r="FR109" s="1158"/>
      <c r="FS109" s="1158"/>
      <c r="FT109" s="1158"/>
      <c r="FU109" s="1158"/>
      <c r="FV109" s="1158"/>
      <c r="FW109" s="1158"/>
      <c r="FX109" s="1158"/>
      <c r="FY109" s="1158"/>
      <c r="FZ109" s="1158"/>
      <c r="GA109" s="1158"/>
      <c r="GB109" s="1158"/>
      <c r="GC109" s="1158"/>
      <c r="GD109" s="1158"/>
      <c r="GE109" s="1158"/>
      <c r="GF109" s="1158"/>
      <c r="GG109" s="1158"/>
      <c r="GH109" s="1158"/>
      <c r="GI109" s="1158"/>
      <c r="GJ109" s="1158"/>
      <c r="GK109" s="1158"/>
      <c r="GL109" s="1158"/>
      <c r="GM109" s="1158"/>
      <c r="GN109" s="1158"/>
      <c r="GO109" s="1158"/>
      <c r="GP109" s="1158"/>
      <c r="GQ109" s="1158"/>
      <c r="GR109" s="1158"/>
      <c r="GS109" s="1158"/>
      <c r="GT109" s="1158"/>
      <c r="GU109" s="1158"/>
      <c r="GV109" s="1158"/>
      <c r="GW109" s="1158"/>
      <c r="GX109" s="1158"/>
      <c r="GY109" s="1158"/>
      <c r="GZ109" s="1158"/>
      <c r="HA109" s="1158"/>
      <c r="HB109" s="1158"/>
      <c r="HC109" s="1158"/>
      <c r="HD109" s="1158"/>
      <c r="HE109" s="1158"/>
      <c r="HF109" s="1158"/>
      <c r="HG109" s="1158"/>
      <c r="HH109" s="1158"/>
      <c r="HI109" s="1158"/>
      <c r="HJ109" s="1158"/>
      <c r="HK109" s="1158"/>
      <c r="HL109" s="1158"/>
      <c r="HM109" s="1158"/>
      <c r="HN109" s="1158"/>
      <c r="HO109" s="1158"/>
      <c r="HP109" s="1158"/>
      <c r="HQ109" s="1158"/>
      <c r="HR109" s="1158"/>
      <c r="HS109" s="1158"/>
      <c r="HT109" s="1158"/>
      <c r="HU109" s="1158"/>
      <c r="HV109" s="1158"/>
      <c r="HW109" s="1158"/>
      <c r="HX109" s="1158"/>
      <c r="HY109" s="1158"/>
      <c r="HZ109" s="1158"/>
      <c r="IA109" s="1158"/>
      <c r="IB109" s="1158"/>
      <c r="IC109" s="1158"/>
      <c r="ID109" s="1158"/>
      <c r="IE109" s="1158"/>
      <c r="IF109" s="1158"/>
      <c r="IG109" s="1158"/>
      <c r="IH109" s="1158"/>
      <c r="II109" s="1158"/>
      <c r="IJ109" s="1158"/>
      <c r="IK109" s="1158"/>
      <c r="IL109" s="1158"/>
      <c r="IM109" s="1158"/>
      <c r="IN109" s="1158"/>
      <c r="IO109" s="1158"/>
      <c r="IP109" s="1158"/>
      <c r="IQ109" s="1158"/>
      <c r="IR109" s="1158"/>
      <c r="IS109" s="1158"/>
      <c r="IT109" s="1158"/>
      <c r="IU109" s="1158"/>
      <c r="IV109" s="1158"/>
      <c r="IW109" s="1158"/>
      <c r="IX109" s="1158"/>
      <c r="IY109" s="1158"/>
      <c r="IZ109" s="1158"/>
      <c r="JA109" s="1158"/>
      <c r="JB109" s="1158"/>
      <c r="JC109" s="1158"/>
      <c r="JD109" s="1158"/>
      <c r="JE109" s="1158"/>
      <c r="JF109" s="1158"/>
      <c r="JG109" s="1158"/>
      <c r="JH109" s="1158"/>
      <c r="JI109" s="1158"/>
      <c r="JJ109" s="1158"/>
      <c r="JK109" s="1158"/>
      <c r="JL109" s="1158"/>
      <c r="JM109" s="1158"/>
      <c r="JN109" s="1158"/>
      <c r="JO109" s="1158"/>
      <c r="JP109" s="1158"/>
      <c r="JQ109" s="1158"/>
      <c r="JR109" s="1158"/>
      <c r="JS109" s="1158"/>
      <c r="JT109" s="1158"/>
      <c r="JU109" s="1158"/>
      <c r="JV109" s="1158"/>
      <c r="JW109" s="1158"/>
      <c r="JX109" s="1158"/>
      <c r="JY109" s="1158"/>
      <c r="JZ109" s="1158"/>
      <c r="KA109" s="1158"/>
      <c r="KB109" s="1158"/>
      <c r="KC109" s="1158"/>
      <c r="KD109" s="1158"/>
      <c r="KE109" s="1158"/>
      <c r="KF109" s="1158"/>
      <c r="KG109" s="1158"/>
      <c r="KH109" s="1158"/>
      <c r="KI109" s="1158"/>
      <c r="KJ109" s="1158"/>
      <c r="KK109" s="1158"/>
      <c r="KL109" s="1158"/>
      <c r="KM109" s="1158"/>
      <c r="KN109" s="1158"/>
      <c r="KO109" s="1158"/>
      <c r="KP109" s="1158"/>
      <c r="KQ109" s="1158"/>
      <c r="KR109" s="1158"/>
      <c r="KS109" s="1158"/>
      <c r="KT109" s="1158"/>
      <c r="KU109" s="1158"/>
      <c r="KV109" s="1158"/>
      <c r="KW109" s="1158"/>
      <c r="KX109" s="1158"/>
      <c r="KY109" s="1158"/>
      <c r="KZ109" s="1158"/>
      <c r="LA109" s="1158"/>
      <c r="LB109" s="1158"/>
      <c r="LC109" s="1158"/>
      <c r="LD109" s="1158"/>
      <c r="LE109" s="1158"/>
      <c r="LF109" s="1158"/>
      <c r="LG109" s="1158"/>
      <c r="LH109" s="1158"/>
      <c r="LI109" s="1158"/>
      <c r="LJ109" s="1158"/>
      <c r="LK109" s="1158"/>
      <c r="LL109" s="1158"/>
      <c r="LM109" s="1158"/>
      <c r="LN109" s="1158"/>
      <c r="LO109" s="1158"/>
      <c r="LP109" s="1158"/>
      <c r="LQ109" s="1158"/>
      <c r="LR109" s="1158"/>
      <c r="LS109" s="1158"/>
      <c r="LT109" s="1158"/>
      <c r="LU109" s="1158"/>
      <c r="LV109" s="1158"/>
      <c r="LW109" s="1158"/>
      <c r="LX109" s="1158"/>
      <c r="LY109" s="1158"/>
      <c r="LZ109" s="1158"/>
      <c r="MA109" s="1158"/>
      <c r="MB109" s="1158"/>
      <c r="MC109" s="1158"/>
      <c r="MD109" s="1158"/>
      <c r="ME109" s="1158"/>
      <c r="MF109" s="1158"/>
      <c r="MG109" s="1158"/>
      <c r="MH109" s="1158"/>
      <c r="MI109" s="1158"/>
      <c r="MJ109" s="1158"/>
      <c r="MK109" s="1158"/>
      <c r="ML109" s="1158"/>
      <c r="MM109" s="1158"/>
      <c r="MN109" s="1158"/>
      <c r="MO109" s="1158"/>
      <c r="MP109" s="1158"/>
      <c r="MQ109" s="1158"/>
      <c r="MR109" s="1158"/>
      <c r="MS109" s="1158"/>
      <c r="MT109" s="1158"/>
      <c r="MU109" s="1158"/>
      <c r="MV109" s="1158"/>
      <c r="MW109" s="1158"/>
      <c r="MX109" s="1158"/>
      <c r="MY109" s="1158"/>
      <c r="MZ109" s="1158"/>
      <c r="NA109" s="1158"/>
      <c r="NB109" s="1158"/>
      <c r="NC109" s="1158"/>
      <c r="ND109" s="1158"/>
      <c r="NE109" s="1158"/>
      <c r="NF109" s="1158"/>
      <c r="NG109" s="1158"/>
      <c r="NH109" s="1158"/>
      <c r="NI109" s="1158"/>
      <c r="NJ109" s="1158"/>
      <c r="NK109" s="1158"/>
      <c r="NL109" s="1158"/>
      <c r="NM109" s="1158"/>
      <c r="NN109" s="1158"/>
      <c r="NO109" s="1158"/>
      <c r="NP109" s="1158"/>
      <c r="NQ109" s="1158"/>
      <c r="NR109" s="1158"/>
      <c r="NS109" s="1158"/>
      <c r="NT109" s="1158"/>
      <c r="NU109" s="1158"/>
      <c r="NV109" s="1158"/>
      <c r="NW109" s="1158"/>
      <c r="NX109" s="1158"/>
      <c r="NY109" s="1158"/>
      <c r="NZ109" s="1158"/>
      <c r="OA109" s="1158"/>
      <c r="OB109" s="1158"/>
      <c r="OC109" s="1158"/>
      <c r="OD109" s="1158"/>
      <c r="OE109" s="1158"/>
      <c r="OF109" s="1158"/>
      <c r="OG109" s="1158"/>
      <c r="OH109" s="1158"/>
      <c r="OI109" s="1158"/>
      <c r="OJ109" s="1158"/>
      <c r="OK109" s="1158"/>
      <c r="OL109" s="1158"/>
      <c r="OM109" s="1158"/>
      <c r="ON109" s="1158"/>
      <c r="OO109" s="1158"/>
      <c r="OP109" s="1158"/>
      <c r="OQ109" s="1158"/>
      <c r="OR109" s="1158"/>
      <c r="OS109" s="1158"/>
      <c r="OT109" s="1158"/>
      <c r="OU109" s="1158"/>
      <c r="OV109" s="1158"/>
      <c r="OW109" s="1158"/>
      <c r="OX109" s="1158"/>
      <c r="OY109" s="1158"/>
      <c r="OZ109" s="1158"/>
      <c r="PA109" s="1158"/>
      <c r="PB109" s="1158"/>
      <c r="PC109" s="1158"/>
      <c r="PD109" s="1158"/>
      <c r="PE109" s="1158"/>
      <c r="PF109" s="1158"/>
      <c r="PG109" s="1158"/>
      <c r="PH109" s="1158"/>
      <c r="PI109" s="1158"/>
      <c r="PJ109" s="1158"/>
      <c r="PK109" s="1158"/>
    </row>
    <row r="110" spans="1:427" s="1150" customFormat="1" ht="15" customHeight="1" x14ac:dyDescent="0.35">
      <c r="A110" s="1182" t="s">
        <v>3270</v>
      </c>
      <c r="B110" s="1182">
        <f t="shared" ca="1" si="6"/>
        <v>3319</v>
      </c>
      <c r="C110" s="1182" t="s">
        <v>3380</v>
      </c>
      <c r="D110" s="1182" t="s">
        <v>3381</v>
      </c>
      <c r="E110" s="1151">
        <v>2016</v>
      </c>
      <c r="F110" s="1183">
        <f t="shared" ca="1" si="7"/>
        <v>73</v>
      </c>
      <c r="G110" s="1149">
        <f t="shared" ca="1" si="8"/>
        <v>8553</v>
      </c>
      <c r="H110" s="1147">
        <v>61.26</v>
      </c>
      <c r="I110" s="1152">
        <f>Einstellungen!$E$11</f>
        <v>365</v>
      </c>
      <c r="J110" s="1152" t="s">
        <v>11</v>
      </c>
      <c r="K110" s="1152" t="s">
        <v>578</v>
      </c>
      <c r="L110" s="1152" t="s">
        <v>578</v>
      </c>
      <c r="M110" s="1152" t="s">
        <v>578</v>
      </c>
      <c r="N110" s="1152" t="s">
        <v>578</v>
      </c>
      <c r="O110" s="1152" t="s">
        <v>578</v>
      </c>
      <c r="P110" s="1152" t="s">
        <v>578</v>
      </c>
      <c r="Q110" s="1152" t="s">
        <v>578</v>
      </c>
      <c r="R110" s="1152" t="s">
        <v>578</v>
      </c>
      <c r="S110" s="1152" t="s">
        <v>578</v>
      </c>
      <c r="T110" s="1152" t="s">
        <v>578</v>
      </c>
      <c r="U110" s="1152" t="s">
        <v>578</v>
      </c>
      <c r="V110" s="1152" t="s">
        <v>700</v>
      </c>
      <c r="W110" s="1152" t="str">
        <f t="shared" si="9"/>
        <v>Heim 109  - Musterort</v>
      </c>
      <c r="X110" s="1147">
        <v>61.26</v>
      </c>
      <c r="AM110" s="1158"/>
      <c r="AN110" s="1158"/>
      <c r="AO110" s="1158"/>
      <c r="AP110" s="1158"/>
      <c r="AQ110" s="1158"/>
      <c r="AR110" s="1158"/>
      <c r="AS110" s="1158"/>
      <c r="AT110" s="1158"/>
      <c r="AU110" s="1158"/>
      <c r="AV110" s="1158"/>
      <c r="AW110" s="1158"/>
      <c r="AX110" s="1155">
        <v>35</v>
      </c>
      <c r="AY110" s="1158"/>
      <c r="AZ110" s="1156">
        <f t="shared" ca="1" si="10"/>
        <v>-38</v>
      </c>
      <c r="BA110" s="1158"/>
      <c r="BB110" s="1158"/>
      <c r="BC110" s="1158"/>
      <c r="BD110" s="1158"/>
      <c r="BE110" s="1158"/>
      <c r="BF110" s="1158"/>
      <c r="BG110" s="1158"/>
      <c r="BH110" s="1158"/>
      <c r="BI110" s="1158"/>
      <c r="BJ110" s="1158"/>
      <c r="BK110" s="1158"/>
      <c r="BL110" s="1158"/>
      <c r="BM110" s="1158"/>
      <c r="BN110" s="1158"/>
      <c r="BO110" s="1158"/>
      <c r="BP110" s="1158"/>
      <c r="BQ110" s="1158"/>
      <c r="BR110" s="1158"/>
      <c r="BS110" s="1158"/>
      <c r="BT110" s="1158"/>
      <c r="BU110" s="1158"/>
      <c r="BV110" s="1158"/>
      <c r="BW110" s="1158"/>
      <c r="BX110" s="1158"/>
      <c r="BY110" s="1158"/>
      <c r="BZ110" s="1158"/>
      <c r="CA110" s="1158"/>
      <c r="CB110" s="1158"/>
      <c r="CC110" s="1158"/>
      <c r="CD110" s="1158"/>
      <c r="CE110" s="1158"/>
      <c r="CF110" s="1158"/>
      <c r="CG110" s="1158"/>
      <c r="CH110" s="1158"/>
      <c r="CI110" s="1158"/>
      <c r="CJ110" s="1158"/>
      <c r="CK110" s="1158"/>
      <c r="CL110" s="1158"/>
      <c r="CM110" s="1158"/>
      <c r="CN110" s="1158"/>
      <c r="CO110" s="1158"/>
      <c r="CP110" s="1158"/>
      <c r="CQ110" s="1158"/>
      <c r="CR110" s="1158"/>
      <c r="CS110" s="1158"/>
      <c r="CT110" s="1158"/>
      <c r="CU110" s="1158"/>
      <c r="CV110" s="1158"/>
      <c r="CW110" s="1158"/>
      <c r="CX110" s="1158"/>
      <c r="CY110" s="1158"/>
      <c r="CZ110" s="1158"/>
      <c r="DA110" s="1158"/>
      <c r="DB110" s="1158"/>
      <c r="DC110" s="1158"/>
      <c r="DD110" s="1158"/>
      <c r="DE110" s="1158"/>
      <c r="DF110" s="1158"/>
      <c r="DG110" s="1158"/>
      <c r="DH110" s="1158"/>
      <c r="DI110" s="1158"/>
      <c r="DJ110" s="1158"/>
      <c r="DK110" s="1158"/>
      <c r="DL110" s="1158"/>
      <c r="DM110" s="1158"/>
      <c r="DN110" s="1158"/>
      <c r="DO110" s="1158"/>
      <c r="DP110" s="1158"/>
      <c r="DQ110" s="1158"/>
      <c r="DR110" s="1158"/>
      <c r="DS110" s="1158"/>
      <c r="DT110" s="1158"/>
      <c r="DU110" s="1158"/>
      <c r="DV110" s="1158"/>
      <c r="DW110" s="1158"/>
      <c r="DX110" s="1158"/>
      <c r="DY110" s="1158"/>
      <c r="DZ110" s="1158"/>
      <c r="EA110" s="1158"/>
      <c r="EB110" s="1158"/>
      <c r="EC110" s="1158"/>
      <c r="ED110" s="1158"/>
      <c r="EE110" s="1158"/>
      <c r="EF110" s="1158"/>
      <c r="EG110" s="1158"/>
      <c r="EH110" s="1158"/>
      <c r="EI110" s="1158"/>
      <c r="EJ110" s="1158"/>
      <c r="EK110" s="1158"/>
      <c r="EL110" s="1158"/>
      <c r="EM110" s="1158"/>
      <c r="EN110" s="1158"/>
      <c r="EO110" s="1158"/>
      <c r="EP110" s="1158"/>
      <c r="EQ110" s="1158"/>
      <c r="ER110" s="1158"/>
      <c r="ES110" s="1158"/>
      <c r="ET110" s="1158"/>
      <c r="EU110" s="1158"/>
      <c r="EV110" s="1158"/>
      <c r="EW110" s="1158"/>
      <c r="EX110" s="1158"/>
      <c r="EY110" s="1158"/>
      <c r="EZ110" s="1158"/>
      <c r="FA110" s="1158"/>
      <c r="FB110" s="1158"/>
      <c r="FC110" s="1158"/>
      <c r="FD110" s="1158"/>
      <c r="FE110" s="1158"/>
      <c r="FF110" s="1158"/>
      <c r="FG110" s="1158"/>
      <c r="FH110" s="1158"/>
      <c r="FI110" s="1158"/>
      <c r="FJ110" s="1158"/>
      <c r="FK110" s="1158"/>
      <c r="FL110" s="1158"/>
      <c r="FM110" s="1158"/>
      <c r="FN110" s="1158"/>
      <c r="FO110" s="1158"/>
      <c r="FP110" s="1158"/>
      <c r="FQ110" s="1158"/>
      <c r="FR110" s="1158"/>
      <c r="FS110" s="1158"/>
      <c r="FT110" s="1158"/>
      <c r="FU110" s="1158"/>
      <c r="FV110" s="1158"/>
      <c r="FW110" s="1158"/>
      <c r="FX110" s="1158"/>
      <c r="FY110" s="1158"/>
      <c r="FZ110" s="1158"/>
      <c r="GA110" s="1158"/>
      <c r="GB110" s="1158"/>
      <c r="GC110" s="1158"/>
      <c r="GD110" s="1158"/>
      <c r="GE110" s="1158"/>
      <c r="GF110" s="1158"/>
      <c r="GG110" s="1158"/>
      <c r="GH110" s="1158"/>
      <c r="GI110" s="1158"/>
      <c r="GJ110" s="1158"/>
      <c r="GK110" s="1158"/>
      <c r="GL110" s="1158"/>
      <c r="GM110" s="1158"/>
      <c r="GN110" s="1158"/>
      <c r="GO110" s="1158"/>
      <c r="GP110" s="1158"/>
      <c r="GQ110" s="1158"/>
      <c r="GR110" s="1158"/>
      <c r="GS110" s="1158"/>
      <c r="GT110" s="1158"/>
      <c r="GU110" s="1158"/>
      <c r="GV110" s="1158"/>
      <c r="GW110" s="1158"/>
      <c r="GX110" s="1158"/>
      <c r="GY110" s="1158"/>
      <c r="GZ110" s="1158"/>
      <c r="HA110" s="1158"/>
      <c r="HB110" s="1158"/>
      <c r="HC110" s="1158"/>
      <c r="HD110" s="1158"/>
      <c r="HE110" s="1158"/>
      <c r="HF110" s="1158"/>
      <c r="HG110" s="1158"/>
      <c r="HH110" s="1158"/>
      <c r="HI110" s="1158"/>
      <c r="HJ110" s="1158"/>
      <c r="HK110" s="1158"/>
      <c r="HL110" s="1158"/>
      <c r="HM110" s="1158"/>
      <c r="HN110" s="1158"/>
      <c r="HO110" s="1158"/>
      <c r="HP110" s="1158"/>
      <c r="HQ110" s="1158"/>
      <c r="HR110" s="1158"/>
      <c r="HS110" s="1158"/>
      <c r="HT110" s="1158"/>
      <c r="HU110" s="1158"/>
      <c r="HV110" s="1158"/>
      <c r="HW110" s="1158"/>
      <c r="HX110" s="1158"/>
      <c r="HY110" s="1158"/>
      <c r="HZ110" s="1158"/>
      <c r="IA110" s="1158"/>
      <c r="IB110" s="1158"/>
      <c r="IC110" s="1158"/>
      <c r="ID110" s="1158"/>
      <c r="IE110" s="1158"/>
      <c r="IF110" s="1158"/>
      <c r="IG110" s="1158"/>
      <c r="IH110" s="1158"/>
      <c r="II110" s="1158"/>
      <c r="IJ110" s="1158"/>
      <c r="IK110" s="1158"/>
      <c r="IL110" s="1158"/>
      <c r="IM110" s="1158"/>
      <c r="IN110" s="1158"/>
      <c r="IO110" s="1158"/>
      <c r="IP110" s="1158"/>
      <c r="IQ110" s="1158"/>
      <c r="IR110" s="1158"/>
      <c r="IS110" s="1158"/>
      <c r="IT110" s="1158"/>
      <c r="IU110" s="1158"/>
      <c r="IV110" s="1158"/>
      <c r="IW110" s="1158"/>
      <c r="IX110" s="1158"/>
      <c r="IY110" s="1158"/>
      <c r="IZ110" s="1158"/>
      <c r="JA110" s="1158"/>
      <c r="JB110" s="1158"/>
      <c r="JC110" s="1158"/>
      <c r="JD110" s="1158"/>
      <c r="JE110" s="1158"/>
      <c r="JF110" s="1158"/>
      <c r="JG110" s="1158"/>
      <c r="JH110" s="1158"/>
      <c r="JI110" s="1158"/>
      <c r="JJ110" s="1158"/>
      <c r="JK110" s="1158"/>
      <c r="JL110" s="1158"/>
      <c r="JM110" s="1158"/>
      <c r="JN110" s="1158"/>
      <c r="JO110" s="1158"/>
      <c r="JP110" s="1158"/>
      <c r="JQ110" s="1158"/>
      <c r="JR110" s="1158"/>
      <c r="JS110" s="1158"/>
      <c r="JT110" s="1158"/>
      <c r="JU110" s="1158"/>
      <c r="JV110" s="1158"/>
      <c r="JW110" s="1158"/>
      <c r="JX110" s="1158"/>
      <c r="JY110" s="1158"/>
      <c r="JZ110" s="1158"/>
      <c r="KA110" s="1158"/>
      <c r="KB110" s="1158"/>
      <c r="KC110" s="1158"/>
      <c r="KD110" s="1158"/>
      <c r="KE110" s="1158"/>
      <c r="KF110" s="1158"/>
      <c r="KG110" s="1158"/>
      <c r="KH110" s="1158"/>
      <c r="KI110" s="1158"/>
      <c r="KJ110" s="1158"/>
      <c r="KK110" s="1158"/>
      <c r="KL110" s="1158"/>
      <c r="KM110" s="1158"/>
      <c r="KN110" s="1158"/>
      <c r="KO110" s="1158"/>
      <c r="KP110" s="1158"/>
      <c r="KQ110" s="1158"/>
      <c r="KR110" s="1158"/>
      <c r="KS110" s="1158"/>
      <c r="KT110" s="1158"/>
      <c r="KU110" s="1158"/>
      <c r="KV110" s="1158"/>
      <c r="KW110" s="1158"/>
      <c r="KX110" s="1158"/>
      <c r="KY110" s="1158"/>
      <c r="KZ110" s="1158"/>
      <c r="LA110" s="1158"/>
      <c r="LB110" s="1158"/>
      <c r="LC110" s="1158"/>
      <c r="LD110" s="1158"/>
      <c r="LE110" s="1158"/>
      <c r="LF110" s="1158"/>
      <c r="LG110" s="1158"/>
      <c r="LH110" s="1158"/>
      <c r="LI110" s="1158"/>
      <c r="LJ110" s="1158"/>
      <c r="LK110" s="1158"/>
      <c r="LL110" s="1158"/>
      <c r="LM110" s="1158"/>
      <c r="LN110" s="1158"/>
      <c r="LO110" s="1158"/>
      <c r="LP110" s="1158"/>
      <c r="LQ110" s="1158"/>
      <c r="LR110" s="1158"/>
      <c r="LS110" s="1158"/>
      <c r="LT110" s="1158"/>
      <c r="LU110" s="1158"/>
      <c r="LV110" s="1158"/>
      <c r="LW110" s="1158"/>
      <c r="LX110" s="1158"/>
      <c r="LY110" s="1158"/>
      <c r="LZ110" s="1158"/>
      <c r="MA110" s="1158"/>
      <c r="MB110" s="1158"/>
      <c r="MC110" s="1158"/>
      <c r="MD110" s="1158"/>
      <c r="ME110" s="1158"/>
      <c r="MF110" s="1158"/>
      <c r="MG110" s="1158"/>
      <c r="MH110" s="1158"/>
      <c r="MI110" s="1158"/>
      <c r="MJ110" s="1158"/>
      <c r="MK110" s="1158"/>
      <c r="ML110" s="1158"/>
      <c r="MM110" s="1158"/>
      <c r="MN110" s="1158"/>
      <c r="MO110" s="1158"/>
      <c r="MP110" s="1158"/>
      <c r="MQ110" s="1158"/>
      <c r="MR110" s="1158"/>
      <c r="MS110" s="1158"/>
      <c r="MT110" s="1158"/>
      <c r="MU110" s="1158"/>
      <c r="MV110" s="1158"/>
      <c r="MW110" s="1158"/>
      <c r="MX110" s="1158"/>
      <c r="MY110" s="1158"/>
      <c r="MZ110" s="1158"/>
      <c r="NA110" s="1158"/>
      <c r="NB110" s="1158"/>
      <c r="NC110" s="1158"/>
      <c r="ND110" s="1158"/>
      <c r="NE110" s="1158"/>
      <c r="NF110" s="1158"/>
      <c r="NG110" s="1158"/>
      <c r="NH110" s="1158"/>
      <c r="NI110" s="1158"/>
      <c r="NJ110" s="1158"/>
      <c r="NK110" s="1158"/>
      <c r="NL110" s="1158"/>
      <c r="NM110" s="1158"/>
      <c r="NN110" s="1158"/>
      <c r="NO110" s="1158"/>
      <c r="NP110" s="1158"/>
      <c r="NQ110" s="1158"/>
      <c r="NR110" s="1158"/>
      <c r="NS110" s="1158"/>
      <c r="NT110" s="1158"/>
      <c r="NU110" s="1158"/>
      <c r="NV110" s="1158"/>
      <c r="NW110" s="1158"/>
      <c r="NX110" s="1158"/>
      <c r="NY110" s="1158"/>
      <c r="NZ110" s="1158"/>
      <c r="OA110" s="1158"/>
      <c r="OB110" s="1158"/>
      <c r="OC110" s="1158"/>
      <c r="OD110" s="1158"/>
      <c r="OE110" s="1158"/>
      <c r="OF110" s="1158"/>
      <c r="OG110" s="1158"/>
      <c r="OH110" s="1158"/>
      <c r="OI110" s="1158"/>
      <c r="OJ110" s="1158"/>
      <c r="OK110" s="1158"/>
      <c r="OL110" s="1158"/>
      <c r="OM110" s="1158"/>
      <c r="ON110" s="1158"/>
      <c r="OO110" s="1158"/>
      <c r="OP110" s="1158"/>
      <c r="OQ110" s="1158"/>
      <c r="OR110" s="1158"/>
      <c r="OS110" s="1158"/>
      <c r="OT110" s="1158"/>
      <c r="OU110" s="1158"/>
      <c r="OV110" s="1158"/>
      <c r="OW110" s="1158"/>
      <c r="OX110" s="1158"/>
      <c r="OY110" s="1158"/>
      <c r="OZ110" s="1158"/>
      <c r="PA110" s="1158"/>
      <c r="PB110" s="1158"/>
      <c r="PC110" s="1158"/>
      <c r="PD110" s="1158"/>
      <c r="PE110" s="1158"/>
      <c r="PF110" s="1158"/>
      <c r="PG110" s="1158"/>
      <c r="PH110" s="1158"/>
      <c r="PI110" s="1158"/>
      <c r="PJ110" s="1158"/>
      <c r="PK110" s="1158"/>
    </row>
    <row r="111" spans="1:427" s="1150" customFormat="1" ht="15" customHeight="1" x14ac:dyDescent="0.35">
      <c r="A111" s="1182" t="s">
        <v>3271</v>
      </c>
      <c r="B111" s="1182">
        <f t="shared" ca="1" si="6"/>
        <v>7496</v>
      </c>
      <c r="C111" s="1182" t="s">
        <v>3380</v>
      </c>
      <c r="D111" s="1182" t="s">
        <v>3381</v>
      </c>
      <c r="E111" s="1151">
        <v>2016</v>
      </c>
      <c r="F111" s="1183">
        <f t="shared" ca="1" si="7"/>
        <v>217</v>
      </c>
      <c r="G111" s="1149">
        <f t="shared" ca="1" si="8"/>
        <v>5506</v>
      </c>
      <c r="H111" s="1147">
        <v>61.02</v>
      </c>
      <c r="I111" s="1152">
        <f>Einstellungen!$E$11</f>
        <v>365</v>
      </c>
      <c r="J111" s="1152" t="s">
        <v>11</v>
      </c>
      <c r="K111" s="1152" t="s">
        <v>578</v>
      </c>
      <c r="L111" s="1152" t="s">
        <v>578</v>
      </c>
      <c r="M111" s="1152" t="s">
        <v>578</v>
      </c>
      <c r="N111" s="1152" t="s">
        <v>578</v>
      </c>
      <c r="O111" s="1152" t="s">
        <v>578</v>
      </c>
      <c r="P111" s="1152" t="s">
        <v>578</v>
      </c>
      <c r="Q111" s="1152" t="s">
        <v>578</v>
      </c>
      <c r="R111" s="1152" t="s">
        <v>578</v>
      </c>
      <c r="S111" s="1152" t="s">
        <v>578</v>
      </c>
      <c r="T111" s="1152" t="s">
        <v>578</v>
      </c>
      <c r="U111" s="1152" t="s">
        <v>578</v>
      </c>
      <c r="V111" s="1152" t="s">
        <v>700</v>
      </c>
      <c r="W111" s="1152" t="str">
        <f t="shared" si="9"/>
        <v>Heim 110  - Musterort</v>
      </c>
      <c r="X111" s="1147">
        <v>61.02</v>
      </c>
      <c r="AM111" s="1158"/>
      <c r="AN111" s="1158"/>
      <c r="AO111" s="1158"/>
      <c r="AP111" s="1158"/>
      <c r="AQ111" s="1158"/>
      <c r="AR111" s="1158"/>
      <c r="AS111" s="1158"/>
      <c r="AT111" s="1158"/>
      <c r="AU111" s="1158"/>
      <c r="AV111" s="1158"/>
      <c r="AW111" s="1158"/>
      <c r="AX111" s="1155">
        <v>37</v>
      </c>
      <c r="AY111" s="1158"/>
      <c r="AZ111" s="1156">
        <f t="shared" ca="1" si="10"/>
        <v>-180</v>
      </c>
      <c r="BA111" s="1158"/>
      <c r="BB111" s="1158"/>
      <c r="BC111" s="1158"/>
      <c r="BD111" s="1158"/>
      <c r="BE111" s="1158"/>
      <c r="BF111" s="1158"/>
      <c r="BG111" s="1158"/>
      <c r="BH111" s="1158"/>
      <c r="BI111" s="1158"/>
      <c r="BJ111" s="1158"/>
      <c r="BK111" s="1158"/>
      <c r="BL111" s="1158"/>
      <c r="BM111" s="1158"/>
      <c r="BN111" s="1158"/>
      <c r="BO111" s="1158"/>
      <c r="BP111" s="1158"/>
      <c r="BQ111" s="1158"/>
      <c r="BR111" s="1158"/>
      <c r="BS111" s="1158"/>
      <c r="BT111" s="1158"/>
      <c r="BU111" s="1158"/>
      <c r="BV111" s="1158"/>
      <c r="BW111" s="1158"/>
      <c r="BX111" s="1158"/>
      <c r="BY111" s="1158"/>
      <c r="BZ111" s="1158"/>
      <c r="CA111" s="1158"/>
      <c r="CB111" s="1158"/>
      <c r="CC111" s="1158"/>
      <c r="CD111" s="1158"/>
      <c r="CE111" s="1158"/>
      <c r="CF111" s="1158"/>
      <c r="CG111" s="1158"/>
      <c r="CH111" s="1158"/>
      <c r="CI111" s="1158"/>
      <c r="CJ111" s="1158"/>
      <c r="CK111" s="1158"/>
      <c r="CL111" s="1158"/>
      <c r="CM111" s="1158"/>
      <c r="CN111" s="1158"/>
      <c r="CO111" s="1158"/>
      <c r="CP111" s="1158"/>
      <c r="CQ111" s="1158"/>
      <c r="CR111" s="1158"/>
      <c r="CS111" s="1158"/>
      <c r="CT111" s="1158"/>
      <c r="CU111" s="1158"/>
      <c r="CV111" s="1158"/>
      <c r="CW111" s="1158"/>
      <c r="CX111" s="1158"/>
      <c r="CY111" s="1158"/>
      <c r="CZ111" s="1158"/>
      <c r="DA111" s="1158"/>
      <c r="DB111" s="1158"/>
      <c r="DC111" s="1158"/>
      <c r="DD111" s="1158"/>
      <c r="DE111" s="1158"/>
      <c r="DF111" s="1158"/>
      <c r="DG111" s="1158"/>
      <c r="DH111" s="1158"/>
      <c r="DI111" s="1158"/>
      <c r="DJ111" s="1158"/>
      <c r="DK111" s="1158"/>
      <c r="DL111" s="1158"/>
      <c r="DM111" s="1158"/>
      <c r="DN111" s="1158"/>
      <c r="DO111" s="1158"/>
      <c r="DP111" s="1158"/>
      <c r="DQ111" s="1158"/>
      <c r="DR111" s="1158"/>
      <c r="DS111" s="1158"/>
      <c r="DT111" s="1158"/>
      <c r="DU111" s="1158"/>
      <c r="DV111" s="1158"/>
      <c r="DW111" s="1158"/>
      <c r="DX111" s="1158"/>
      <c r="DY111" s="1158"/>
      <c r="DZ111" s="1158"/>
      <c r="EA111" s="1158"/>
      <c r="EB111" s="1158"/>
      <c r="EC111" s="1158"/>
      <c r="ED111" s="1158"/>
      <c r="EE111" s="1158"/>
      <c r="EF111" s="1158"/>
      <c r="EG111" s="1158"/>
      <c r="EH111" s="1158"/>
      <c r="EI111" s="1158"/>
      <c r="EJ111" s="1158"/>
      <c r="EK111" s="1158"/>
      <c r="EL111" s="1158"/>
      <c r="EM111" s="1158"/>
      <c r="EN111" s="1158"/>
      <c r="EO111" s="1158"/>
      <c r="EP111" s="1158"/>
      <c r="EQ111" s="1158"/>
      <c r="ER111" s="1158"/>
      <c r="ES111" s="1158"/>
      <c r="ET111" s="1158"/>
      <c r="EU111" s="1158"/>
      <c r="EV111" s="1158"/>
      <c r="EW111" s="1158"/>
      <c r="EX111" s="1158"/>
      <c r="EY111" s="1158"/>
      <c r="EZ111" s="1158"/>
      <c r="FA111" s="1158"/>
      <c r="FB111" s="1158"/>
      <c r="FC111" s="1158"/>
      <c r="FD111" s="1158"/>
      <c r="FE111" s="1158"/>
      <c r="FF111" s="1158"/>
      <c r="FG111" s="1158"/>
      <c r="FH111" s="1158"/>
      <c r="FI111" s="1158"/>
      <c r="FJ111" s="1158"/>
      <c r="FK111" s="1158"/>
      <c r="FL111" s="1158"/>
      <c r="FM111" s="1158"/>
      <c r="FN111" s="1158"/>
      <c r="FO111" s="1158"/>
      <c r="FP111" s="1158"/>
      <c r="FQ111" s="1158"/>
      <c r="FR111" s="1158"/>
      <c r="FS111" s="1158"/>
      <c r="FT111" s="1158"/>
      <c r="FU111" s="1158"/>
      <c r="FV111" s="1158"/>
      <c r="FW111" s="1158"/>
      <c r="FX111" s="1158"/>
      <c r="FY111" s="1158"/>
      <c r="FZ111" s="1158"/>
      <c r="GA111" s="1158"/>
      <c r="GB111" s="1158"/>
      <c r="GC111" s="1158"/>
      <c r="GD111" s="1158"/>
      <c r="GE111" s="1158"/>
      <c r="GF111" s="1158"/>
      <c r="GG111" s="1158"/>
      <c r="GH111" s="1158"/>
      <c r="GI111" s="1158"/>
      <c r="GJ111" s="1158"/>
      <c r="GK111" s="1158"/>
      <c r="GL111" s="1158"/>
      <c r="GM111" s="1158"/>
      <c r="GN111" s="1158"/>
      <c r="GO111" s="1158"/>
      <c r="GP111" s="1158"/>
      <c r="GQ111" s="1158"/>
      <c r="GR111" s="1158"/>
      <c r="GS111" s="1158"/>
      <c r="GT111" s="1158"/>
      <c r="GU111" s="1158"/>
      <c r="GV111" s="1158"/>
      <c r="GW111" s="1158"/>
      <c r="GX111" s="1158"/>
      <c r="GY111" s="1158"/>
      <c r="GZ111" s="1158"/>
      <c r="HA111" s="1158"/>
      <c r="HB111" s="1158"/>
      <c r="HC111" s="1158"/>
      <c r="HD111" s="1158"/>
      <c r="HE111" s="1158"/>
      <c r="HF111" s="1158"/>
      <c r="HG111" s="1158"/>
      <c r="HH111" s="1158"/>
      <c r="HI111" s="1158"/>
      <c r="HJ111" s="1158"/>
      <c r="HK111" s="1158"/>
      <c r="HL111" s="1158"/>
      <c r="HM111" s="1158"/>
      <c r="HN111" s="1158"/>
      <c r="HO111" s="1158"/>
      <c r="HP111" s="1158"/>
      <c r="HQ111" s="1158"/>
      <c r="HR111" s="1158"/>
      <c r="HS111" s="1158"/>
      <c r="HT111" s="1158"/>
      <c r="HU111" s="1158"/>
      <c r="HV111" s="1158"/>
      <c r="HW111" s="1158"/>
      <c r="HX111" s="1158"/>
      <c r="HY111" s="1158"/>
      <c r="HZ111" s="1158"/>
      <c r="IA111" s="1158"/>
      <c r="IB111" s="1158"/>
      <c r="IC111" s="1158"/>
      <c r="ID111" s="1158"/>
      <c r="IE111" s="1158"/>
      <c r="IF111" s="1158"/>
      <c r="IG111" s="1158"/>
      <c r="IH111" s="1158"/>
      <c r="II111" s="1158"/>
      <c r="IJ111" s="1158"/>
      <c r="IK111" s="1158"/>
      <c r="IL111" s="1158"/>
      <c r="IM111" s="1158"/>
      <c r="IN111" s="1158"/>
      <c r="IO111" s="1158"/>
      <c r="IP111" s="1158"/>
      <c r="IQ111" s="1158"/>
      <c r="IR111" s="1158"/>
      <c r="IS111" s="1158"/>
      <c r="IT111" s="1158"/>
      <c r="IU111" s="1158"/>
      <c r="IV111" s="1158"/>
      <c r="IW111" s="1158"/>
      <c r="IX111" s="1158"/>
      <c r="IY111" s="1158"/>
      <c r="IZ111" s="1158"/>
      <c r="JA111" s="1158"/>
      <c r="JB111" s="1158"/>
      <c r="JC111" s="1158"/>
      <c r="JD111" s="1158"/>
      <c r="JE111" s="1158"/>
      <c r="JF111" s="1158"/>
      <c r="JG111" s="1158"/>
      <c r="JH111" s="1158"/>
      <c r="JI111" s="1158"/>
      <c r="JJ111" s="1158"/>
      <c r="JK111" s="1158"/>
      <c r="JL111" s="1158"/>
      <c r="JM111" s="1158"/>
      <c r="JN111" s="1158"/>
      <c r="JO111" s="1158"/>
      <c r="JP111" s="1158"/>
      <c r="JQ111" s="1158"/>
      <c r="JR111" s="1158"/>
      <c r="JS111" s="1158"/>
      <c r="JT111" s="1158"/>
      <c r="JU111" s="1158"/>
      <c r="JV111" s="1158"/>
      <c r="JW111" s="1158"/>
      <c r="JX111" s="1158"/>
      <c r="JY111" s="1158"/>
      <c r="JZ111" s="1158"/>
      <c r="KA111" s="1158"/>
      <c r="KB111" s="1158"/>
      <c r="KC111" s="1158"/>
      <c r="KD111" s="1158"/>
      <c r="KE111" s="1158"/>
      <c r="KF111" s="1158"/>
      <c r="KG111" s="1158"/>
      <c r="KH111" s="1158"/>
      <c r="KI111" s="1158"/>
      <c r="KJ111" s="1158"/>
      <c r="KK111" s="1158"/>
      <c r="KL111" s="1158"/>
      <c r="KM111" s="1158"/>
      <c r="KN111" s="1158"/>
      <c r="KO111" s="1158"/>
      <c r="KP111" s="1158"/>
      <c r="KQ111" s="1158"/>
      <c r="KR111" s="1158"/>
      <c r="KS111" s="1158"/>
      <c r="KT111" s="1158"/>
      <c r="KU111" s="1158"/>
      <c r="KV111" s="1158"/>
      <c r="KW111" s="1158"/>
      <c r="KX111" s="1158"/>
      <c r="KY111" s="1158"/>
      <c r="KZ111" s="1158"/>
      <c r="LA111" s="1158"/>
      <c r="LB111" s="1158"/>
      <c r="LC111" s="1158"/>
      <c r="LD111" s="1158"/>
      <c r="LE111" s="1158"/>
      <c r="LF111" s="1158"/>
      <c r="LG111" s="1158"/>
      <c r="LH111" s="1158"/>
      <c r="LI111" s="1158"/>
      <c r="LJ111" s="1158"/>
      <c r="LK111" s="1158"/>
      <c r="LL111" s="1158"/>
      <c r="LM111" s="1158"/>
      <c r="LN111" s="1158"/>
      <c r="LO111" s="1158"/>
      <c r="LP111" s="1158"/>
      <c r="LQ111" s="1158"/>
      <c r="LR111" s="1158"/>
      <c r="LS111" s="1158"/>
      <c r="LT111" s="1158"/>
      <c r="LU111" s="1158"/>
      <c r="LV111" s="1158"/>
      <c r="LW111" s="1158"/>
      <c r="LX111" s="1158"/>
      <c r="LY111" s="1158"/>
      <c r="LZ111" s="1158"/>
      <c r="MA111" s="1158"/>
      <c r="MB111" s="1158"/>
      <c r="MC111" s="1158"/>
      <c r="MD111" s="1158"/>
      <c r="ME111" s="1158"/>
      <c r="MF111" s="1158"/>
      <c r="MG111" s="1158"/>
      <c r="MH111" s="1158"/>
      <c r="MI111" s="1158"/>
      <c r="MJ111" s="1158"/>
      <c r="MK111" s="1158"/>
      <c r="ML111" s="1158"/>
      <c r="MM111" s="1158"/>
      <c r="MN111" s="1158"/>
      <c r="MO111" s="1158"/>
      <c r="MP111" s="1158"/>
      <c r="MQ111" s="1158"/>
      <c r="MR111" s="1158"/>
      <c r="MS111" s="1158"/>
      <c r="MT111" s="1158"/>
      <c r="MU111" s="1158"/>
      <c r="MV111" s="1158"/>
      <c r="MW111" s="1158"/>
      <c r="MX111" s="1158"/>
      <c r="MY111" s="1158"/>
      <c r="MZ111" s="1158"/>
      <c r="NA111" s="1158"/>
      <c r="NB111" s="1158"/>
      <c r="NC111" s="1158"/>
      <c r="ND111" s="1158"/>
      <c r="NE111" s="1158"/>
      <c r="NF111" s="1158"/>
      <c r="NG111" s="1158"/>
      <c r="NH111" s="1158"/>
      <c r="NI111" s="1158"/>
      <c r="NJ111" s="1158"/>
      <c r="NK111" s="1158"/>
      <c r="NL111" s="1158"/>
      <c r="NM111" s="1158"/>
      <c r="NN111" s="1158"/>
      <c r="NO111" s="1158"/>
      <c r="NP111" s="1158"/>
      <c r="NQ111" s="1158"/>
      <c r="NR111" s="1158"/>
      <c r="NS111" s="1158"/>
      <c r="NT111" s="1158"/>
      <c r="NU111" s="1158"/>
      <c r="NV111" s="1158"/>
      <c r="NW111" s="1158"/>
      <c r="NX111" s="1158"/>
      <c r="NY111" s="1158"/>
      <c r="NZ111" s="1158"/>
      <c r="OA111" s="1158"/>
      <c r="OB111" s="1158"/>
      <c r="OC111" s="1158"/>
      <c r="OD111" s="1158"/>
      <c r="OE111" s="1158"/>
      <c r="OF111" s="1158"/>
      <c r="OG111" s="1158"/>
      <c r="OH111" s="1158"/>
      <c r="OI111" s="1158"/>
      <c r="OJ111" s="1158"/>
      <c r="OK111" s="1158"/>
      <c r="OL111" s="1158"/>
      <c r="OM111" s="1158"/>
      <c r="ON111" s="1158"/>
      <c r="OO111" s="1158"/>
      <c r="OP111" s="1158"/>
      <c r="OQ111" s="1158"/>
      <c r="OR111" s="1158"/>
      <c r="OS111" s="1158"/>
      <c r="OT111" s="1158"/>
      <c r="OU111" s="1158"/>
      <c r="OV111" s="1158"/>
      <c r="OW111" s="1158"/>
      <c r="OX111" s="1158"/>
      <c r="OY111" s="1158"/>
      <c r="OZ111" s="1158"/>
      <c r="PA111" s="1158"/>
      <c r="PB111" s="1158"/>
      <c r="PC111" s="1158"/>
      <c r="PD111" s="1158"/>
      <c r="PE111" s="1158"/>
      <c r="PF111" s="1158"/>
      <c r="PG111" s="1158"/>
      <c r="PH111" s="1158"/>
      <c r="PI111" s="1158"/>
      <c r="PJ111" s="1158"/>
      <c r="PK111" s="1158"/>
    </row>
    <row r="112" spans="1:427" s="1150" customFormat="1" ht="15" customHeight="1" x14ac:dyDescent="0.35">
      <c r="A112" s="1182" t="s">
        <v>3272</v>
      </c>
      <c r="B112" s="1182">
        <f t="shared" ca="1" si="6"/>
        <v>4184</v>
      </c>
      <c r="C112" s="1182" t="s">
        <v>3380</v>
      </c>
      <c r="D112" s="1182" t="s">
        <v>3381</v>
      </c>
      <c r="E112" s="1151">
        <v>2016</v>
      </c>
      <c r="F112" s="1183">
        <f t="shared" ca="1" si="7"/>
        <v>238</v>
      </c>
      <c r="G112" s="1149">
        <f t="shared" ca="1" si="8"/>
        <v>5504</v>
      </c>
      <c r="H112" s="1148">
        <v>60.75</v>
      </c>
      <c r="I112" s="1152">
        <f>Einstellungen!$E$11</f>
        <v>365</v>
      </c>
      <c r="J112" s="1152" t="s">
        <v>11</v>
      </c>
      <c r="K112" s="1152" t="s">
        <v>578</v>
      </c>
      <c r="L112" s="1152" t="s">
        <v>578</v>
      </c>
      <c r="M112" s="1152" t="s">
        <v>578</v>
      </c>
      <c r="N112" s="1152" t="s">
        <v>578</v>
      </c>
      <c r="O112" s="1152" t="s">
        <v>578</v>
      </c>
      <c r="P112" s="1152" t="s">
        <v>578</v>
      </c>
      <c r="Q112" s="1152" t="s">
        <v>578</v>
      </c>
      <c r="R112" s="1152" t="s">
        <v>578</v>
      </c>
      <c r="S112" s="1152" t="s">
        <v>578</v>
      </c>
      <c r="T112" s="1152" t="s">
        <v>578</v>
      </c>
      <c r="U112" s="1152" t="s">
        <v>578</v>
      </c>
      <c r="V112" s="1152" t="s">
        <v>700</v>
      </c>
      <c r="W112" s="1152" t="str">
        <f t="shared" si="9"/>
        <v>Heim 111  - Musterort</v>
      </c>
      <c r="X112" s="1148">
        <v>60.75</v>
      </c>
      <c r="AM112" s="1158"/>
      <c r="AN112" s="1158"/>
      <c r="AO112" s="1158"/>
      <c r="AP112" s="1158"/>
      <c r="AQ112" s="1158"/>
      <c r="AR112" s="1158"/>
      <c r="AS112" s="1158"/>
      <c r="AT112" s="1158"/>
      <c r="AU112" s="1158"/>
      <c r="AV112" s="1158"/>
      <c r="AW112" s="1158"/>
      <c r="AX112" s="1155">
        <v>97</v>
      </c>
      <c r="AY112" s="1158"/>
      <c r="AZ112" s="1156">
        <f t="shared" ca="1" si="10"/>
        <v>-141</v>
      </c>
      <c r="BA112" s="1158"/>
      <c r="BB112" s="1158"/>
      <c r="BC112" s="1158"/>
      <c r="BD112" s="1158"/>
      <c r="BE112" s="1158"/>
      <c r="BF112" s="1158"/>
      <c r="BG112" s="1158"/>
      <c r="BH112" s="1158"/>
      <c r="BI112" s="1158"/>
      <c r="BJ112" s="1158"/>
      <c r="BK112" s="1158"/>
      <c r="BL112" s="1158"/>
      <c r="BM112" s="1158"/>
      <c r="BN112" s="1158"/>
      <c r="BO112" s="1158"/>
      <c r="BP112" s="1158"/>
      <c r="BQ112" s="1158"/>
      <c r="BR112" s="1158"/>
      <c r="BS112" s="1158"/>
      <c r="BT112" s="1158"/>
      <c r="BU112" s="1158"/>
      <c r="BV112" s="1158"/>
      <c r="BW112" s="1158"/>
      <c r="BX112" s="1158"/>
      <c r="BY112" s="1158"/>
      <c r="BZ112" s="1158"/>
      <c r="CA112" s="1158"/>
      <c r="CB112" s="1158"/>
      <c r="CC112" s="1158"/>
      <c r="CD112" s="1158"/>
      <c r="CE112" s="1158"/>
      <c r="CF112" s="1158"/>
      <c r="CG112" s="1158"/>
      <c r="CH112" s="1158"/>
      <c r="CI112" s="1158"/>
      <c r="CJ112" s="1158"/>
      <c r="CK112" s="1158"/>
      <c r="CL112" s="1158"/>
      <c r="CM112" s="1158"/>
      <c r="CN112" s="1158"/>
      <c r="CO112" s="1158"/>
      <c r="CP112" s="1158"/>
      <c r="CQ112" s="1158"/>
      <c r="CR112" s="1158"/>
      <c r="CS112" s="1158"/>
      <c r="CT112" s="1158"/>
      <c r="CU112" s="1158"/>
      <c r="CV112" s="1158"/>
      <c r="CW112" s="1158"/>
      <c r="CX112" s="1158"/>
      <c r="CY112" s="1158"/>
      <c r="CZ112" s="1158"/>
      <c r="DA112" s="1158"/>
      <c r="DB112" s="1158"/>
      <c r="DC112" s="1158"/>
      <c r="DD112" s="1158"/>
      <c r="DE112" s="1158"/>
      <c r="DF112" s="1158"/>
      <c r="DG112" s="1158"/>
      <c r="DH112" s="1158"/>
      <c r="DI112" s="1158"/>
      <c r="DJ112" s="1158"/>
      <c r="DK112" s="1158"/>
      <c r="DL112" s="1158"/>
      <c r="DM112" s="1158"/>
      <c r="DN112" s="1158"/>
      <c r="DO112" s="1158"/>
      <c r="DP112" s="1158"/>
      <c r="DQ112" s="1158"/>
      <c r="DR112" s="1158"/>
      <c r="DS112" s="1158"/>
      <c r="DT112" s="1158"/>
      <c r="DU112" s="1158"/>
      <c r="DV112" s="1158"/>
      <c r="DW112" s="1158"/>
      <c r="DX112" s="1158"/>
      <c r="DY112" s="1158"/>
      <c r="DZ112" s="1158"/>
      <c r="EA112" s="1158"/>
      <c r="EB112" s="1158"/>
      <c r="EC112" s="1158"/>
      <c r="ED112" s="1158"/>
      <c r="EE112" s="1158"/>
      <c r="EF112" s="1158"/>
      <c r="EG112" s="1158"/>
      <c r="EH112" s="1158"/>
      <c r="EI112" s="1158"/>
      <c r="EJ112" s="1158"/>
      <c r="EK112" s="1158"/>
      <c r="EL112" s="1158"/>
      <c r="EM112" s="1158"/>
      <c r="EN112" s="1158"/>
      <c r="EO112" s="1158"/>
      <c r="EP112" s="1158"/>
      <c r="EQ112" s="1158"/>
      <c r="ER112" s="1158"/>
      <c r="ES112" s="1158"/>
      <c r="ET112" s="1158"/>
      <c r="EU112" s="1158"/>
      <c r="EV112" s="1158"/>
      <c r="EW112" s="1158"/>
      <c r="EX112" s="1158"/>
      <c r="EY112" s="1158"/>
      <c r="EZ112" s="1158"/>
      <c r="FA112" s="1158"/>
      <c r="FB112" s="1158"/>
      <c r="FC112" s="1158"/>
      <c r="FD112" s="1158"/>
      <c r="FE112" s="1158"/>
      <c r="FF112" s="1158"/>
      <c r="FG112" s="1158"/>
      <c r="FH112" s="1158"/>
      <c r="FI112" s="1158"/>
      <c r="FJ112" s="1158"/>
      <c r="FK112" s="1158"/>
      <c r="FL112" s="1158"/>
      <c r="FM112" s="1158"/>
      <c r="FN112" s="1158"/>
      <c r="FO112" s="1158"/>
      <c r="FP112" s="1158"/>
      <c r="FQ112" s="1158"/>
      <c r="FR112" s="1158"/>
      <c r="FS112" s="1158"/>
      <c r="FT112" s="1158"/>
      <c r="FU112" s="1158"/>
      <c r="FV112" s="1158"/>
      <c r="FW112" s="1158"/>
      <c r="FX112" s="1158"/>
      <c r="FY112" s="1158"/>
      <c r="FZ112" s="1158"/>
      <c r="GA112" s="1158"/>
      <c r="GB112" s="1158"/>
      <c r="GC112" s="1158"/>
      <c r="GD112" s="1158"/>
      <c r="GE112" s="1158"/>
      <c r="GF112" s="1158"/>
      <c r="GG112" s="1158"/>
      <c r="GH112" s="1158"/>
      <c r="GI112" s="1158"/>
      <c r="GJ112" s="1158"/>
      <c r="GK112" s="1158"/>
      <c r="GL112" s="1158"/>
      <c r="GM112" s="1158"/>
      <c r="GN112" s="1158"/>
      <c r="GO112" s="1158"/>
      <c r="GP112" s="1158"/>
      <c r="GQ112" s="1158"/>
      <c r="GR112" s="1158"/>
      <c r="GS112" s="1158"/>
      <c r="GT112" s="1158"/>
      <c r="GU112" s="1158"/>
      <c r="GV112" s="1158"/>
      <c r="GW112" s="1158"/>
      <c r="GX112" s="1158"/>
      <c r="GY112" s="1158"/>
      <c r="GZ112" s="1158"/>
      <c r="HA112" s="1158"/>
      <c r="HB112" s="1158"/>
      <c r="HC112" s="1158"/>
      <c r="HD112" s="1158"/>
      <c r="HE112" s="1158"/>
      <c r="HF112" s="1158"/>
      <c r="HG112" s="1158"/>
      <c r="HH112" s="1158"/>
      <c r="HI112" s="1158"/>
      <c r="HJ112" s="1158"/>
      <c r="HK112" s="1158"/>
      <c r="HL112" s="1158"/>
      <c r="HM112" s="1158"/>
      <c r="HN112" s="1158"/>
      <c r="HO112" s="1158"/>
      <c r="HP112" s="1158"/>
      <c r="HQ112" s="1158"/>
      <c r="HR112" s="1158"/>
      <c r="HS112" s="1158"/>
      <c r="HT112" s="1158"/>
      <c r="HU112" s="1158"/>
      <c r="HV112" s="1158"/>
      <c r="HW112" s="1158"/>
      <c r="HX112" s="1158"/>
      <c r="HY112" s="1158"/>
      <c r="HZ112" s="1158"/>
      <c r="IA112" s="1158"/>
      <c r="IB112" s="1158"/>
      <c r="IC112" s="1158"/>
      <c r="ID112" s="1158"/>
      <c r="IE112" s="1158"/>
      <c r="IF112" s="1158"/>
      <c r="IG112" s="1158"/>
      <c r="IH112" s="1158"/>
      <c r="II112" s="1158"/>
      <c r="IJ112" s="1158"/>
      <c r="IK112" s="1158"/>
      <c r="IL112" s="1158"/>
      <c r="IM112" s="1158"/>
      <c r="IN112" s="1158"/>
      <c r="IO112" s="1158"/>
      <c r="IP112" s="1158"/>
      <c r="IQ112" s="1158"/>
      <c r="IR112" s="1158"/>
      <c r="IS112" s="1158"/>
      <c r="IT112" s="1158"/>
      <c r="IU112" s="1158"/>
      <c r="IV112" s="1158"/>
      <c r="IW112" s="1158"/>
      <c r="IX112" s="1158"/>
      <c r="IY112" s="1158"/>
      <c r="IZ112" s="1158"/>
      <c r="JA112" s="1158"/>
      <c r="JB112" s="1158"/>
      <c r="JC112" s="1158"/>
      <c r="JD112" s="1158"/>
      <c r="JE112" s="1158"/>
      <c r="JF112" s="1158"/>
      <c r="JG112" s="1158"/>
      <c r="JH112" s="1158"/>
      <c r="JI112" s="1158"/>
      <c r="JJ112" s="1158"/>
      <c r="JK112" s="1158"/>
      <c r="JL112" s="1158"/>
      <c r="JM112" s="1158"/>
      <c r="JN112" s="1158"/>
      <c r="JO112" s="1158"/>
      <c r="JP112" s="1158"/>
      <c r="JQ112" s="1158"/>
      <c r="JR112" s="1158"/>
      <c r="JS112" s="1158"/>
      <c r="JT112" s="1158"/>
      <c r="JU112" s="1158"/>
      <c r="JV112" s="1158"/>
      <c r="JW112" s="1158"/>
      <c r="JX112" s="1158"/>
      <c r="JY112" s="1158"/>
      <c r="JZ112" s="1158"/>
      <c r="KA112" s="1158"/>
      <c r="KB112" s="1158"/>
      <c r="KC112" s="1158"/>
      <c r="KD112" s="1158"/>
      <c r="KE112" s="1158"/>
      <c r="KF112" s="1158"/>
      <c r="KG112" s="1158"/>
      <c r="KH112" s="1158"/>
      <c r="KI112" s="1158"/>
      <c r="KJ112" s="1158"/>
      <c r="KK112" s="1158"/>
      <c r="KL112" s="1158"/>
      <c r="KM112" s="1158"/>
      <c r="KN112" s="1158"/>
      <c r="KO112" s="1158"/>
      <c r="KP112" s="1158"/>
      <c r="KQ112" s="1158"/>
      <c r="KR112" s="1158"/>
      <c r="KS112" s="1158"/>
      <c r="KT112" s="1158"/>
      <c r="KU112" s="1158"/>
      <c r="KV112" s="1158"/>
      <c r="KW112" s="1158"/>
      <c r="KX112" s="1158"/>
      <c r="KY112" s="1158"/>
      <c r="KZ112" s="1158"/>
      <c r="LA112" s="1158"/>
      <c r="LB112" s="1158"/>
      <c r="LC112" s="1158"/>
      <c r="LD112" s="1158"/>
      <c r="LE112" s="1158"/>
      <c r="LF112" s="1158"/>
      <c r="LG112" s="1158"/>
      <c r="LH112" s="1158"/>
      <c r="LI112" s="1158"/>
      <c r="LJ112" s="1158"/>
      <c r="LK112" s="1158"/>
      <c r="LL112" s="1158"/>
      <c r="LM112" s="1158"/>
      <c r="LN112" s="1158"/>
      <c r="LO112" s="1158"/>
      <c r="LP112" s="1158"/>
      <c r="LQ112" s="1158"/>
      <c r="LR112" s="1158"/>
      <c r="LS112" s="1158"/>
      <c r="LT112" s="1158"/>
      <c r="LU112" s="1158"/>
      <c r="LV112" s="1158"/>
      <c r="LW112" s="1158"/>
      <c r="LX112" s="1158"/>
      <c r="LY112" s="1158"/>
      <c r="LZ112" s="1158"/>
      <c r="MA112" s="1158"/>
      <c r="MB112" s="1158"/>
      <c r="MC112" s="1158"/>
      <c r="MD112" s="1158"/>
      <c r="ME112" s="1158"/>
      <c r="MF112" s="1158"/>
      <c r="MG112" s="1158"/>
      <c r="MH112" s="1158"/>
      <c r="MI112" s="1158"/>
      <c r="MJ112" s="1158"/>
      <c r="MK112" s="1158"/>
      <c r="ML112" s="1158"/>
      <c r="MM112" s="1158"/>
      <c r="MN112" s="1158"/>
      <c r="MO112" s="1158"/>
      <c r="MP112" s="1158"/>
      <c r="MQ112" s="1158"/>
      <c r="MR112" s="1158"/>
      <c r="MS112" s="1158"/>
      <c r="MT112" s="1158"/>
      <c r="MU112" s="1158"/>
      <c r="MV112" s="1158"/>
      <c r="MW112" s="1158"/>
      <c r="MX112" s="1158"/>
      <c r="MY112" s="1158"/>
      <c r="MZ112" s="1158"/>
      <c r="NA112" s="1158"/>
      <c r="NB112" s="1158"/>
      <c r="NC112" s="1158"/>
      <c r="ND112" s="1158"/>
      <c r="NE112" s="1158"/>
      <c r="NF112" s="1158"/>
      <c r="NG112" s="1158"/>
      <c r="NH112" s="1158"/>
      <c r="NI112" s="1158"/>
      <c r="NJ112" s="1158"/>
      <c r="NK112" s="1158"/>
      <c r="NL112" s="1158"/>
      <c r="NM112" s="1158"/>
      <c r="NN112" s="1158"/>
      <c r="NO112" s="1158"/>
      <c r="NP112" s="1158"/>
      <c r="NQ112" s="1158"/>
      <c r="NR112" s="1158"/>
      <c r="NS112" s="1158"/>
      <c r="NT112" s="1158"/>
      <c r="NU112" s="1158"/>
      <c r="NV112" s="1158"/>
      <c r="NW112" s="1158"/>
      <c r="NX112" s="1158"/>
      <c r="NY112" s="1158"/>
      <c r="NZ112" s="1158"/>
      <c r="OA112" s="1158"/>
      <c r="OB112" s="1158"/>
      <c r="OC112" s="1158"/>
      <c r="OD112" s="1158"/>
      <c r="OE112" s="1158"/>
      <c r="OF112" s="1158"/>
      <c r="OG112" s="1158"/>
      <c r="OH112" s="1158"/>
      <c r="OI112" s="1158"/>
      <c r="OJ112" s="1158"/>
      <c r="OK112" s="1158"/>
      <c r="OL112" s="1158"/>
      <c r="OM112" s="1158"/>
      <c r="ON112" s="1158"/>
      <c r="OO112" s="1158"/>
      <c r="OP112" s="1158"/>
      <c r="OQ112" s="1158"/>
      <c r="OR112" s="1158"/>
      <c r="OS112" s="1158"/>
      <c r="OT112" s="1158"/>
      <c r="OU112" s="1158"/>
      <c r="OV112" s="1158"/>
      <c r="OW112" s="1158"/>
      <c r="OX112" s="1158"/>
      <c r="OY112" s="1158"/>
      <c r="OZ112" s="1158"/>
      <c r="PA112" s="1158"/>
      <c r="PB112" s="1158"/>
      <c r="PC112" s="1158"/>
      <c r="PD112" s="1158"/>
      <c r="PE112" s="1158"/>
      <c r="PF112" s="1158"/>
      <c r="PG112" s="1158"/>
      <c r="PH112" s="1158"/>
      <c r="PI112" s="1158"/>
      <c r="PJ112" s="1158"/>
      <c r="PK112" s="1158"/>
    </row>
    <row r="113" spans="1:427" s="1150" customFormat="1" ht="15" customHeight="1" x14ac:dyDescent="0.35">
      <c r="A113" s="1182" t="s">
        <v>3273</v>
      </c>
      <c r="B113" s="1182">
        <f t="shared" ca="1" si="6"/>
        <v>4734</v>
      </c>
      <c r="C113" s="1182" t="s">
        <v>3380</v>
      </c>
      <c r="D113" s="1182" t="s">
        <v>3381</v>
      </c>
      <c r="E113" s="1151">
        <v>2016</v>
      </c>
      <c r="F113" s="1183">
        <f t="shared" ca="1" si="7"/>
        <v>48</v>
      </c>
      <c r="G113" s="1149">
        <f t="shared" ca="1" si="8"/>
        <v>7009</v>
      </c>
      <c r="H113" s="1147">
        <v>61.05</v>
      </c>
      <c r="I113" s="1152">
        <f>Einstellungen!$E$11</f>
        <v>365</v>
      </c>
      <c r="J113" s="1152" t="s">
        <v>11</v>
      </c>
      <c r="K113" s="1152" t="s">
        <v>578</v>
      </c>
      <c r="L113" s="1152" t="s">
        <v>578</v>
      </c>
      <c r="M113" s="1152" t="s">
        <v>578</v>
      </c>
      <c r="N113" s="1152" t="s">
        <v>578</v>
      </c>
      <c r="O113" s="1152" t="s">
        <v>578</v>
      </c>
      <c r="P113" s="1152" t="s">
        <v>578</v>
      </c>
      <c r="Q113" s="1152" t="s">
        <v>578</v>
      </c>
      <c r="R113" s="1152" t="s">
        <v>578</v>
      </c>
      <c r="S113" s="1152" t="s">
        <v>578</v>
      </c>
      <c r="T113" s="1152" t="s">
        <v>578</v>
      </c>
      <c r="U113" s="1152" t="s">
        <v>578</v>
      </c>
      <c r="V113" s="1152" t="s">
        <v>700</v>
      </c>
      <c r="W113" s="1152" t="str">
        <f t="shared" si="9"/>
        <v>Heim 112  - Musterort</v>
      </c>
      <c r="X113" s="1147">
        <v>61.05</v>
      </c>
      <c r="AM113" s="1158"/>
      <c r="AN113" s="1158"/>
      <c r="AO113" s="1158"/>
      <c r="AP113" s="1158"/>
      <c r="AQ113" s="1158"/>
      <c r="AR113" s="1158"/>
      <c r="AS113" s="1158"/>
      <c r="AT113" s="1158"/>
      <c r="AU113" s="1158"/>
      <c r="AV113" s="1158"/>
      <c r="AW113" s="1158"/>
      <c r="AX113" s="1155">
        <v>105</v>
      </c>
      <c r="AY113" s="1158"/>
      <c r="AZ113" s="1156">
        <f t="shared" ca="1" si="10"/>
        <v>57</v>
      </c>
      <c r="BA113" s="1158"/>
      <c r="BB113" s="1158"/>
      <c r="BC113" s="1158"/>
      <c r="BD113" s="1158"/>
      <c r="BE113" s="1158"/>
      <c r="BF113" s="1158"/>
      <c r="BG113" s="1158"/>
      <c r="BH113" s="1158"/>
      <c r="BI113" s="1158"/>
      <c r="BJ113" s="1158"/>
      <c r="BK113" s="1158"/>
      <c r="BL113" s="1158"/>
      <c r="BM113" s="1158"/>
      <c r="BN113" s="1158"/>
      <c r="BO113" s="1158"/>
      <c r="BP113" s="1158"/>
      <c r="BQ113" s="1158"/>
      <c r="BR113" s="1158"/>
      <c r="BS113" s="1158"/>
      <c r="BT113" s="1158"/>
      <c r="BU113" s="1158"/>
      <c r="BV113" s="1158"/>
      <c r="BW113" s="1158"/>
      <c r="BX113" s="1158"/>
      <c r="BY113" s="1158"/>
      <c r="BZ113" s="1158"/>
      <c r="CA113" s="1158"/>
      <c r="CB113" s="1158"/>
      <c r="CC113" s="1158"/>
      <c r="CD113" s="1158"/>
      <c r="CE113" s="1158"/>
      <c r="CF113" s="1158"/>
      <c r="CG113" s="1158"/>
      <c r="CH113" s="1158"/>
      <c r="CI113" s="1158"/>
      <c r="CJ113" s="1158"/>
      <c r="CK113" s="1158"/>
      <c r="CL113" s="1158"/>
      <c r="CM113" s="1158"/>
      <c r="CN113" s="1158"/>
      <c r="CO113" s="1158"/>
      <c r="CP113" s="1158"/>
      <c r="CQ113" s="1158"/>
      <c r="CR113" s="1158"/>
      <c r="CS113" s="1158"/>
      <c r="CT113" s="1158"/>
      <c r="CU113" s="1158"/>
      <c r="CV113" s="1158"/>
      <c r="CW113" s="1158"/>
      <c r="CX113" s="1158"/>
      <c r="CY113" s="1158"/>
      <c r="CZ113" s="1158"/>
      <c r="DA113" s="1158"/>
      <c r="DB113" s="1158"/>
      <c r="DC113" s="1158"/>
      <c r="DD113" s="1158"/>
      <c r="DE113" s="1158"/>
      <c r="DF113" s="1158"/>
      <c r="DG113" s="1158"/>
      <c r="DH113" s="1158"/>
      <c r="DI113" s="1158"/>
      <c r="DJ113" s="1158"/>
      <c r="DK113" s="1158"/>
      <c r="DL113" s="1158"/>
      <c r="DM113" s="1158"/>
      <c r="DN113" s="1158"/>
      <c r="DO113" s="1158"/>
      <c r="DP113" s="1158"/>
      <c r="DQ113" s="1158"/>
      <c r="DR113" s="1158"/>
      <c r="DS113" s="1158"/>
      <c r="DT113" s="1158"/>
      <c r="DU113" s="1158"/>
      <c r="DV113" s="1158"/>
      <c r="DW113" s="1158"/>
      <c r="DX113" s="1158"/>
      <c r="DY113" s="1158"/>
      <c r="DZ113" s="1158"/>
      <c r="EA113" s="1158"/>
      <c r="EB113" s="1158"/>
      <c r="EC113" s="1158"/>
      <c r="ED113" s="1158"/>
      <c r="EE113" s="1158"/>
      <c r="EF113" s="1158"/>
      <c r="EG113" s="1158"/>
      <c r="EH113" s="1158"/>
      <c r="EI113" s="1158"/>
      <c r="EJ113" s="1158"/>
      <c r="EK113" s="1158"/>
      <c r="EL113" s="1158"/>
      <c r="EM113" s="1158"/>
      <c r="EN113" s="1158"/>
      <c r="EO113" s="1158"/>
      <c r="EP113" s="1158"/>
      <c r="EQ113" s="1158"/>
      <c r="ER113" s="1158"/>
      <c r="ES113" s="1158"/>
      <c r="ET113" s="1158"/>
      <c r="EU113" s="1158"/>
      <c r="EV113" s="1158"/>
      <c r="EW113" s="1158"/>
      <c r="EX113" s="1158"/>
      <c r="EY113" s="1158"/>
      <c r="EZ113" s="1158"/>
      <c r="FA113" s="1158"/>
      <c r="FB113" s="1158"/>
      <c r="FC113" s="1158"/>
      <c r="FD113" s="1158"/>
      <c r="FE113" s="1158"/>
      <c r="FF113" s="1158"/>
      <c r="FG113" s="1158"/>
      <c r="FH113" s="1158"/>
      <c r="FI113" s="1158"/>
      <c r="FJ113" s="1158"/>
      <c r="FK113" s="1158"/>
      <c r="FL113" s="1158"/>
      <c r="FM113" s="1158"/>
      <c r="FN113" s="1158"/>
      <c r="FO113" s="1158"/>
      <c r="FP113" s="1158"/>
      <c r="FQ113" s="1158"/>
      <c r="FR113" s="1158"/>
      <c r="FS113" s="1158"/>
      <c r="FT113" s="1158"/>
      <c r="FU113" s="1158"/>
      <c r="FV113" s="1158"/>
      <c r="FW113" s="1158"/>
      <c r="FX113" s="1158"/>
      <c r="FY113" s="1158"/>
      <c r="FZ113" s="1158"/>
      <c r="GA113" s="1158"/>
      <c r="GB113" s="1158"/>
      <c r="GC113" s="1158"/>
      <c r="GD113" s="1158"/>
      <c r="GE113" s="1158"/>
      <c r="GF113" s="1158"/>
      <c r="GG113" s="1158"/>
      <c r="GH113" s="1158"/>
      <c r="GI113" s="1158"/>
      <c r="GJ113" s="1158"/>
      <c r="GK113" s="1158"/>
      <c r="GL113" s="1158"/>
      <c r="GM113" s="1158"/>
      <c r="GN113" s="1158"/>
      <c r="GO113" s="1158"/>
      <c r="GP113" s="1158"/>
      <c r="GQ113" s="1158"/>
      <c r="GR113" s="1158"/>
      <c r="GS113" s="1158"/>
      <c r="GT113" s="1158"/>
      <c r="GU113" s="1158"/>
      <c r="GV113" s="1158"/>
      <c r="GW113" s="1158"/>
      <c r="GX113" s="1158"/>
      <c r="GY113" s="1158"/>
      <c r="GZ113" s="1158"/>
      <c r="HA113" s="1158"/>
      <c r="HB113" s="1158"/>
      <c r="HC113" s="1158"/>
      <c r="HD113" s="1158"/>
      <c r="HE113" s="1158"/>
      <c r="HF113" s="1158"/>
      <c r="HG113" s="1158"/>
      <c r="HH113" s="1158"/>
      <c r="HI113" s="1158"/>
      <c r="HJ113" s="1158"/>
      <c r="HK113" s="1158"/>
      <c r="HL113" s="1158"/>
      <c r="HM113" s="1158"/>
      <c r="HN113" s="1158"/>
      <c r="HO113" s="1158"/>
      <c r="HP113" s="1158"/>
      <c r="HQ113" s="1158"/>
      <c r="HR113" s="1158"/>
      <c r="HS113" s="1158"/>
      <c r="HT113" s="1158"/>
      <c r="HU113" s="1158"/>
      <c r="HV113" s="1158"/>
      <c r="HW113" s="1158"/>
      <c r="HX113" s="1158"/>
      <c r="HY113" s="1158"/>
      <c r="HZ113" s="1158"/>
      <c r="IA113" s="1158"/>
      <c r="IB113" s="1158"/>
      <c r="IC113" s="1158"/>
      <c r="ID113" s="1158"/>
      <c r="IE113" s="1158"/>
      <c r="IF113" s="1158"/>
      <c r="IG113" s="1158"/>
      <c r="IH113" s="1158"/>
      <c r="II113" s="1158"/>
      <c r="IJ113" s="1158"/>
      <c r="IK113" s="1158"/>
      <c r="IL113" s="1158"/>
      <c r="IM113" s="1158"/>
      <c r="IN113" s="1158"/>
      <c r="IO113" s="1158"/>
      <c r="IP113" s="1158"/>
      <c r="IQ113" s="1158"/>
      <c r="IR113" s="1158"/>
      <c r="IS113" s="1158"/>
      <c r="IT113" s="1158"/>
      <c r="IU113" s="1158"/>
      <c r="IV113" s="1158"/>
      <c r="IW113" s="1158"/>
      <c r="IX113" s="1158"/>
      <c r="IY113" s="1158"/>
      <c r="IZ113" s="1158"/>
      <c r="JA113" s="1158"/>
      <c r="JB113" s="1158"/>
      <c r="JC113" s="1158"/>
      <c r="JD113" s="1158"/>
      <c r="JE113" s="1158"/>
      <c r="JF113" s="1158"/>
      <c r="JG113" s="1158"/>
      <c r="JH113" s="1158"/>
      <c r="JI113" s="1158"/>
      <c r="JJ113" s="1158"/>
      <c r="JK113" s="1158"/>
      <c r="JL113" s="1158"/>
      <c r="JM113" s="1158"/>
      <c r="JN113" s="1158"/>
      <c r="JO113" s="1158"/>
      <c r="JP113" s="1158"/>
      <c r="JQ113" s="1158"/>
      <c r="JR113" s="1158"/>
      <c r="JS113" s="1158"/>
      <c r="JT113" s="1158"/>
      <c r="JU113" s="1158"/>
      <c r="JV113" s="1158"/>
      <c r="JW113" s="1158"/>
      <c r="JX113" s="1158"/>
      <c r="JY113" s="1158"/>
      <c r="JZ113" s="1158"/>
      <c r="KA113" s="1158"/>
      <c r="KB113" s="1158"/>
      <c r="KC113" s="1158"/>
      <c r="KD113" s="1158"/>
      <c r="KE113" s="1158"/>
      <c r="KF113" s="1158"/>
      <c r="KG113" s="1158"/>
      <c r="KH113" s="1158"/>
      <c r="KI113" s="1158"/>
      <c r="KJ113" s="1158"/>
      <c r="KK113" s="1158"/>
      <c r="KL113" s="1158"/>
      <c r="KM113" s="1158"/>
      <c r="KN113" s="1158"/>
      <c r="KO113" s="1158"/>
      <c r="KP113" s="1158"/>
      <c r="KQ113" s="1158"/>
      <c r="KR113" s="1158"/>
      <c r="KS113" s="1158"/>
      <c r="KT113" s="1158"/>
      <c r="KU113" s="1158"/>
      <c r="KV113" s="1158"/>
      <c r="KW113" s="1158"/>
      <c r="KX113" s="1158"/>
      <c r="KY113" s="1158"/>
      <c r="KZ113" s="1158"/>
      <c r="LA113" s="1158"/>
      <c r="LB113" s="1158"/>
      <c r="LC113" s="1158"/>
      <c r="LD113" s="1158"/>
      <c r="LE113" s="1158"/>
      <c r="LF113" s="1158"/>
      <c r="LG113" s="1158"/>
      <c r="LH113" s="1158"/>
      <c r="LI113" s="1158"/>
      <c r="LJ113" s="1158"/>
      <c r="LK113" s="1158"/>
      <c r="LL113" s="1158"/>
      <c r="LM113" s="1158"/>
      <c r="LN113" s="1158"/>
      <c r="LO113" s="1158"/>
      <c r="LP113" s="1158"/>
      <c r="LQ113" s="1158"/>
      <c r="LR113" s="1158"/>
      <c r="LS113" s="1158"/>
      <c r="LT113" s="1158"/>
      <c r="LU113" s="1158"/>
      <c r="LV113" s="1158"/>
      <c r="LW113" s="1158"/>
      <c r="LX113" s="1158"/>
      <c r="LY113" s="1158"/>
      <c r="LZ113" s="1158"/>
      <c r="MA113" s="1158"/>
      <c r="MB113" s="1158"/>
      <c r="MC113" s="1158"/>
      <c r="MD113" s="1158"/>
      <c r="ME113" s="1158"/>
      <c r="MF113" s="1158"/>
      <c r="MG113" s="1158"/>
      <c r="MH113" s="1158"/>
      <c r="MI113" s="1158"/>
      <c r="MJ113" s="1158"/>
      <c r="MK113" s="1158"/>
      <c r="ML113" s="1158"/>
      <c r="MM113" s="1158"/>
      <c r="MN113" s="1158"/>
      <c r="MO113" s="1158"/>
      <c r="MP113" s="1158"/>
      <c r="MQ113" s="1158"/>
      <c r="MR113" s="1158"/>
      <c r="MS113" s="1158"/>
      <c r="MT113" s="1158"/>
      <c r="MU113" s="1158"/>
      <c r="MV113" s="1158"/>
      <c r="MW113" s="1158"/>
      <c r="MX113" s="1158"/>
      <c r="MY113" s="1158"/>
      <c r="MZ113" s="1158"/>
      <c r="NA113" s="1158"/>
      <c r="NB113" s="1158"/>
      <c r="NC113" s="1158"/>
      <c r="ND113" s="1158"/>
      <c r="NE113" s="1158"/>
      <c r="NF113" s="1158"/>
      <c r="NG113" s="1158"/>
      <c r="NH113" s="1158"/>
      <c r="NI113" s="1158"/>
      <c r="NJ113" s="1158"/>
      <c r="NK113" s="1158"/>
      <c r="NL113" s="1158"/>
      <c r="NM113" s="1158"/>
      <c r="NN113" s="1158"/>
      <c r="NO113" s="1158"/>
      <c r="NP113" s="1158"/>
      <c r="NQ113" s="1158"/>
      <c r="NR113" s="1158"/>
      <c r="NS113" s="1158"/>
      <c r="NT113" s="1158"/>
      <c r="NU113" s="1158"/>
      <c r="NV113" s="1158"/>
      <c r="NW113" s="1158"/>
      <c r="NX113" s="1158"/>
      <c r="NY113" s="1158"/>
      <c r="NZ113" s="1158"/>
      <c r="OA113" s="1158"/>
      <c r="OB113" s="1158"/>
      <c r="OC113" s="1158"/>
      <c r="OD113" s="1158"/>
      <c r="OE113" s="1158"/>
      <c r="OF113" s="1158"/>
      <c r="OG113" s="1158"/>
      <c r="OH113" s="1158"/>
      <c r="OI113" s="1158"/>
      <c r="OJ113" s="1158"/>
      <c r="OK113" s="1158"/>
      <c r="OL113" s="1158"/>
      <c r="OM113" s="1158"/>
      <c r="ON113" s="1158"/>
      <c r="OO113" s="1158"/>
      <c r="OP113" s="1158"/>
      <c r="OQ113" s="1158"/>
      <c r="OR113" s="1158"/>
      <c r="OS113" s="1158"/>
      <c r="OT113" s="1158"/>
      <c r="OU113" s="1158"/>
      <c r="OV113" s="1158"/>
      <c r="OW113" s="1158"/>
      <c r="OX113" s="1158"/>
      <c r="OY113" s="1158"/>
      <c r="OZ113" s="1158"/>
      <c r="PA113" s="1158"/>
      <c r="PB113" s="1158"/>
      <c r="PC113" s="1158"/>
      <c r="PD113" s="1158"/>
      <c r="PE113" s="1158"/>
      <c r="PF113" s="1158"/>
      <c r="PG113" s="1158"/>
      <c r="PH113" s="1158"/>
      <c r="PI113" s="1158"/>
      <c r="PJ113" s="1158"/>
      <c r="PK113" s="1158"/>
    </row>
    <row r="114" spans="1:427" s="1150" customFormat="1" ht="15" customHeight="1" x14ac:dyDescent="0.35">
      <c r="A114" s="1182" t="s">
        <v>3274</v>
      </c>
      <c r="B114" s="1182">
        <f t="shared" ca="1" si="6"/>
        <v>8681</v>
      </c>
      <c r="C114" s="1182" t="s">
        <v>3380</v>
      </c>
      <c r="D114" s="1182" t="s">
        <v>3381</v>
      </c>
      <c r="E114" s="1151">
        <v>2016</v>
      </c>
      <c r="F114" s="1183">
        <f t="shared" ca="1" si="7"/>
        <v>44</v>
      </c>
      <c r="G114" s="1149">
        <f t="shared" ca="1" si="8"/>
        <v>8210</v>
      </c>
      <c r="H114" s="1148">
        <v>61.5</v>
      </c>
      <c r="I114" s="1152">
        <f>Einstellungen!$E$11</f>
        <v>365</v>
      </c>
      <c r="J114" s="1152" t="s">
        <v>11</v>
      </c>
      <c r="K114" s="1152" t="s">
        <v>578</v>
      </c>
      <c r="L114" s="1152" t="s">
        <v>578</v>
      </c>
      <c r="M114" s="1152" t="s">
        <v>578</v>
      </c>
      <c r="N114" s="1152" t="s">
        <v>578</v>
      </c>
      <c r="O114" s="1152" t="s">
        <v>578</v>
      </c>
      <c r="P114" s="1152" t="s">
        <v>578</v>
      </c>
      <c r="Q114" s="1152" t="s">
        <v>578</v>
      </c>
      <c r="R114" s="1152" t="s">
        <v>578</v>
      </c>
      <c r="S114" s="1152" t="s">
        <v>578</v>
      </c>
      <c r="T114" s="1152" t="s">
        <v>578</v>
      </c>
      <c r="U114" s="1152" t="s">
        <v>578</v>
      </c>
      <c r="V114" s="1152" t="s">
        <v>700</v>
      </c>
      <c r="W114" s="1152" t="str">
        <f t="shared" si="9"/>
        <v>Heim 113  - Musterort</v>
      </c>
      <c r="X114" s="1148">
        <v>61.5</v>
      </c>
      <c r="AM114" s="1158"/>
      <c r="AN114" s="1158"/>
      <c r="AO114" s="1158"/>
      <c r="AP114" s="1158"/>
      <c r="AQ114" s="1158"/>
      <c r="AR114" s="1158"/>
      <c r="AS114" s="1158"/>
      <c r="AT114" s="1158"/>
      <c r="AU114" s="1158"/>
      <c r="AV114" s="1158"/>
      <c r="AW114" s="1158"/>
      <c r="AX114" s="1155">
        <v>75</v>
      </c>
      <c r="AY114" s="1158"/>
      <c r="AZ114" s="1156">
        <f t="shared" ca="1" si="10"/>
        <v>31</v>
      </c>
      <c r="BA114" s="1158"/>
      <c r="BB114" s="1158"/>
      <c r="BC114" s="1158"/>
      <c r="BD114" s="1158"/>
      <c r="BE114" s="1158"/>
      <c r="BF114" s="1158"/>
      <c r="BG114" s="1158"/>
      <c r="BH114" s="1158"/>
      <c r="BI114" s="1158"/>
      <c r="BJ114" s="1158"/>
      <c r="BK114" s="1158"/>
      <c r="BL114" s="1158"/>
      <c r="BM114" s="1158"/>
      <c r="BN114" s="1158"/>
      <c r="BO114" s="1158"/>
      <c r="BP114" s="1158"/>
      <c r="BQ114" s="1158"/>
      <c r="BR114" s="1158"/>
      <c r="BS114" s="1158"/>
      <c r="BT114" s="1158"/>
      <c r="BU114" s="1158"/>
      <c r="BV114" s="1158"/>
      <c r="BW114" s="1158"/>
      <c r="BX114" s="1158"/>
      <c r="BY114" s="1158"/>
      <c r="BZ114" s="1158"/>
      <c r="CA114" s="1158"/>
      <c r="CB114" s="1158"/>
      <c r="CC114" s="1158"/>
      <c r="CD114" s="1158"/>
      <c r="CE114" s="1158"/>
      <c r="CF114" s="1158"/>
      <c r="CG114" s="1158"/>
      <c r="CH114" s="1158"/>
      <c r="CI114" s="1158"/>
      <c r="CJ114" s="1158"/>
      <c r="CK114" s="1158"/>
      <c r="CL114" s="1158"/>
      <c r="CM114" s="1158"/>
      <c r="CN114" s="1158"/>
      <c r="CO114" s="1158"/>
      <c r="CP114" s="1158"/>
      <c r="CQ114" s="1158"/>
      <c r="CR114" s="1158"/>
      <c r="CS114" s="1158"/>
      <c r="CT114" s="1158"/>
      <c r="CU114" s="1158"/>
      <c r="CV114" s="1158"/>
      <c r="CW114" s="1158"/>
      <c r="CX114" s="1158"/>
      <c r="CY114" s="1158"/>
      <c r="CZ114" s="1158"/>
      <c r="DA114" s="1158"/>
      <c r="DB114" s="1158"/>
      <c r="DC114" s="1158"/>
      <c r="DD114" s="1158"/>
      <c r="DE114" s="1158"/>
      <c r="DF114" s="1158"/>
      <c r="DG114" s="1158"/>
      <c r="DH114" s="1158"/>
      <c r="DI114" s="1158"/>
      <c r="DJ114" s="1158"/>
      <c r="DK114" s="1158"/>
      <c r="DL114" s="1158"/>
      <c r="DM114" s="1158"/>
      <c r="DN114" s="1158"/>
      <c r="DO114" s="1158"/>
      <c r="DP114" s="1158"/>
      <c r="DQ114" s="1158"/>
      <c r="DR114" s="1158"/>
      <c r="DS114" s="1158"/>
      <c r="DT114" s="1158"/>
      <c r="DU114" s="1158"/>
      <c r="DV114" s="1158"/>
      <c r="DW114" s="1158"/>
      <c r="DX114" s="1158"/>
      <c r="DY114" s="1158"/>
      <c r="DZ114" s="1158"/>
      <c r="EA114" s="1158"/>
      <c r="EB114" s="1158"/>
      <c r="EC114" s="1158"/>
      <c r="ED114" s="1158"/>
      <c r="EE114" s="1158"/>
      <c r="EF114" s="1158"/>
      <c r="EG114" s="1158"/>
      <c r="EH114" s="1158"/>
      <c r="EI114" s="1158"/>
      <c r="EJ114" s="1158"/>
      <c r="EK114" s="1158"/>
      <c r="EL114" s="1158"/>
      <c r="EM114" s="1158"/>
      <c r="EN114" s="1158"/>
      <c r="EO114" s="1158"/>
      <c r="EP114" s="1158"/>
      <c r="EQ114" s="1158"/>
      <c r="ER114" s="1158"/>
      <c r="ES114" s="1158"/>
      <c r="ET114" s="1158"/>
      <c r="EU114" s="1158"/>
      <c r="EV114" s="1158"/>
      <c r="EW114" s="1158"/>
      <c r="EX114" s="1158"/>
      <c r="EY114" s="1158"/>
      <c r="EZ114" s="1158"/>
      <c r="FA114" s="1158"/>
      <c r="FB114" s="1158"/>
      <c r="FC114" s="1158"/>
      <c r="FD114" s="1158"/>
      <c r="FE114" s="1158"/>
      <c r="FF114" s="1158"/>
      <c r="FG114" s="1158"/>
      <c r="FH114" s="1158"/>
      <c r="FI114" s="1158"/>
      <c r="FJ114" s="1158"/>
      <c r="FK114" s="1158"/>
      <c r="FL114" s="1158"/>
      <c r="FM114" s="1158"/>
      <c r="FN114" s="1158"/>
      <c r="FO114" s="1158"/>
      <c r="FP114" s="1158"/>
      <c r="FQ114" s="1158"/>
      <c r="FR114" s="1158"/>
      <c r="FS114" s="1158"/>
      <c r="FT114" s="1158"/>
      <c r="FU114" s="1158"/>
      <c r="FV114" s="1158"/>
      <c r="FW114" s="1158"/>
      <c r="FX114" s="1158"/>
      <c r="FY114" s="1158"/>
      <c r="FZ114" s="1158"/>
      <c r="GA114" s="1158"/>
      <c r="GB114" s="1158"/>
      <c r="GC114" s="1158"/>
      <c r="GD114" s="1158"/>
      <c r="GE114" s="1158"/>
      <c r="GF114" s="1158"/>
      <c r="GG114" s="1158"/>
      <c r="GH114" s="1158"/>
      <c r="GI114" s="1158"/>
      <c r="GJ114" s="1158"/>
      <c r="GK114" s="1158"/>
      <c r="GL114" s="1158"/>
      <c r="GM114" s="1158"/>
      <c r="GN114" s="1158"/>
      <c r="GO114" s="1158"/>
      <c r="GP114" s="1158"/>
      <c r="GQ114" s="1158"/>
      <c r="GR114" s="1158"/>
      <c r="GS114" s="1158"/>
      <c r="GT114" s="1158"/>
      <c r="GU114" s="1158"/>
      <c r="GV114" s="1158"/>
      <c r="GW114" s="1158"/>
      <c r="GX114" s="1158"/>
      <c r="GY114" s="1158"/>
      <c r="GZ114" s="1158"/>
      <c r="HA114" s="1158"/>
      <c r="HB114" s="1158"/>
      <c r="HC114" s="1158"/>
      <c r="HD114" s="1158"/>
      <c r="HE114" s="1158"/>
      <c r="HF114" s="1158"/>
      <c r="HG114" s="1158"/>
      <c r="HH114" s="1158"/>
      <c r="HI114" s="1158"/>
      <c r="HJ114" s="1158"/>
      <c r="HK114" s="1158"/>
      <c r="HL114" s="1158"/>
      <c r="HM114" s="1158"/>
      <c r="HN114" s="1158"/>
      <c r="HO114" s="1158"/>
      <c r="HP114" s="1158"/>
      <c r="HQ114" s="1158"/>
      <c r="HR114" s="1158"/>
      <c r="HS114" s="1158"/>
      <c r="HT114" s="1158"/>
      <c r="HU114" s="1158"/>
      <c r="HV114" s="1158"/>
      <c r="HW114" s="1158"/>
      <c r="HX114" s="1158"/>
      <c r="HY114" s="1158"/>
      <c r="HZ114" s="1158"/>
      <c r="IA114" s="1158"/>
      <c r="IB114" s="1158"/>
      <c r="IC114" s="1158"/>
      <c r="ID114" s="1158"/>
      <c r="IE114" s="1158"/>
      <c r="IF114" s="1158"/>
      <c r="IG114" s="1158"/>
      <c r="IH114" s="1158"/>
      <c r="II114" s="1158"/>
      <c r="IJ114" s="1158"/>
      <c r="IK114" s="1158"/>
      <c r="IL114" s="1158"/>
      <c r="IM114" s="1158"/>
      <c r="IN114" s="1158"/>
      <c r="IO114" s="1158"/>
      <c r="IP114" s="1158"/>
      <c r="IQ114" s="1158"/>
      <c r="IR114" s="1158"/>
      <c r="IS114" s="1158"/>
      <c r="IT114" s="1158"/>
      <c r="IU114" s="1158"/>
      <c r="IV114" s="1158"/>
      <c r="IW114" s="1158"/>
      <c r="IX114" s="1158"/>
      <c r="IY114" s="1158"/>
      <c r="IZ114" s="1158"/>
      <c r="JA114" s="1158"/>
      <c r="JB114" s="1158"/>
      <c r="JC114" s="1158"/>
      <c r="JD114" s="1158"/>
      <c r="JE114" s="1158"/>
      <c r="JF114" s="1158"/>
      <c r="JG114" s="1158"/>
      <c r="JH114" s="1158"/>
      <c r="JI114" s="1158"/>
      <c r="JJ114" s="1158"/>
      <c r="JK114" s="1158"/>
      <c r="JL114" s="1158"/>
      <c r="JM114" s="1158"/>
      <c r="JN114" s="1158"/>
      <c r="JO114" s="1158"/>
      <c r="JP114" s="1158"/>
      <c r="JQ114" s="1158"/>
      <c r="JR114" s="1158"/>
      <c r="JS114" s="1158"/>
      <c r="JT114" s="1158"/>
      <c r="JU114" s="1158"/>
      <c r="JV114" s="1158"/>
      <c r="JW114" s="1158"/>
      <c r="JX114" s="1158"/>
      <c r="JY114" s="1158"/>
      <c r="JZ114" s="1158"/>
      <c r="KA114" s="1158"/>
      <c r="KB114" s="1158"/>
      <c r="KC114" s="1158"/>
      <c r="KD114" s="1158"/>
      <c r="KE114" s="1158"/>
      <c r="KF114" s="1158"/>
      <c r="KG114" s="1158"/>
      <c r="KH114" s="1158"/>
      <c r="KI114" s="1158"/>
      <c r="KJ114" s="1158"/>
      <c r="KK114" s="1158"/>
      <c r="KL114" s="1158"/>
      <c r="KM114" s="1158"/>
      <c r="KN114" s="1158"/>
      <c r="KO114" s="1158"/>
      <c r="KP114" s="1158"/>
      <c r="KQ114" s="1158"/>
      <c r="KR114" s="1158"/>
      <c r="KS114" s="1158"/>
      <c r="KT114" s="1158"/>
      <c r="KU114" s="1158"/>
      <c r="KV114" s="1158"/>
      <c r="KW114" s="1158"/>
      <c r="KX114" s="1158"/>
      <c r="KY114" s="1158"/>
      <c r="KZ114" s="1158"/>
      <c r="LA114" s="1158"/>
      <c r="LB114" s="1158"/>
      <c r="LC114" s="1158"/>
      <c r="LD114" s="1158"/>
      <c r="LE114" s="1158"/>
      <c r="LF114" s="1158"/>
      <c r="LG114" s="1158"/>
      <c r="LH114" s="1158"/>
      <c r="LI114" s="1158"/>
      <c r="LJ114" s="1158"/>
      <c r="LK114" s="1158"/>
      <c r="LL114" s="1158"/>
      <c r="LM114" s="1158"/>
      <c r="LN114" s="1158"/>
      <c r="LO114" s="1158"/>
      <c r="LP114" s="1158"/>
      <c r="LQ114" s="1158"/>
      <c r="LR114" s="1158"/>
      <c r="LS114" s="1158"/>
      <c r="LT114" s="1158"/>
      <c r="LU114" s="1158"/>
      <c r="LV114" s="1158"/>
      <c r="LW114" s="1158"/>
      <c r="LX114" s="1158"/>
      <c r="LY114" s="1158"/>
      <c r="LZ114" s="1158"/>
      <c r="MA114" s="1158"/>
      <c r="MB114" s="1158"/>
      <c r="MC114" s="1158"/>
      <c r="MD114" s="1158"/>
      <c r="ME114" s="1158"/>
      <c r="MF114" s="1158"/>
      <c r="MG114" s="1158"/>
      <c r="MH114" s="1158"/>
      <c r="MI114" s="1158"/>
      <c r="MJ114" s="1158"/>
      <c r="MK114" s="1158"/>
      <c r="ML114" s="1158"/>
      <c r="MM114" s="1158"/>
      <c r="MN114" s="1158"/>
      <c r="MO114" s="1158"/>
      <c r="MP114" s="1158"/>
      <c r="MQ114" s="1158"/>
      <c r="MR114" s="1158"/>
      <c r="MS114" s="1158"/>
      <c r="MT114" s="1158"/>
      <c r="MU114" s="1158"/>
      <c r="MV114" s="1158"/>
      <c r="MW114" s="1158"/>
      <c r="MX114" s="1158"/>
      <c r="MY114" s="1158"/>
      <c r="MZ114" s="1158"/>
      <c r="NA114" s="1158"/>
      <c r="NB114" s="1158"/>
      <c r="NC114" s="1158"/>
      <c r="ND114" s="1158"/>
      <c r="NE114" s="1158"/>
      <c r="NF114" s="1158"/>
      <c r="NG114" s="1158"/>
      <c r="NH114" s="1158"/>
      <c r="NI114" s="1158"/>
      <c r="NJ114" s="1158"/>
      <c r="NK114" s="1158"/>
      <c r="NL114" s="1158"/>
      <c r="NM114" s="1158"/>
      <c r="NN114" s="1158"/>
      <c r="NO114" s="1158"/>
      <c r="NP114" s="1158"/>
      <c r="NQ114" s="1158"/>
      <c r="NR114" s="1158"/>
      <c r="NS114" s="1158"/>
      <c r="NT114" s="1158"/>
      <c r="NU114" s="1158"/>
      <c r="NV114" s="1158"/>
      <c r="NW114" s="1158"/>
      <c r="NX114" s="1158"/>
      <c r="NY114" s="1158"/>
      <c r="NZ114" s="1158"/>
      <c r="OA114" s="1158"/>
      <c r="OB114" s="1158"/>
      <c r="OC114" s="1158"/>
      <c r="OD114" s="1158"/>
      <c r="OE114" s="1158"/>
      <c r="OF114" s="1158"/>
      <c r="OG114" s="1158"/>
      <c r="OH114" s="1158"/>
      <c r="OI114" s="1158"/>
      <c r="OJ114" s="1158"/>
      <c r="OK114" s="1158"/>
      <c r="OL114" s="1158"/>
      <c r="OM114" s="1158"/>
      <c r="ON114" s="1158"/>
      <c r="OO114" s="1158"/>
      <c r="OP114" s="1158"/>
      <c r="OQ114" s="1158"/>
      <c r="OR114" s="1158"/>
      <c r="OS114" s="1158"/>
      <c r="OT114" s="1158"/>
      <c r="OU114" s="1158"/>
      <c r="OV114" s="1158"/>
      <c r="OW114" s="1158"/>
      <c r="OX114" s="1158"/>
      <c r="OY114" s="1158"/>
      <c r="OZ114" s="1158"/>
      <c r="PA114" s="1158"/>
      <c r="PB114" s="1158"/>
      <c r="PC114" s="1158"/>
      <c r="PD114" s="1158"/>
      <c r="PE114" s="1158"/>
      <c r="PF114" s="1158"/>
      <c r="PG114" s="1158"/>
      <c r="PH114" s="1158"/>
      <c r="PI114" s="1158"/>
      <c r="PJ114" s="1158"/>
      <c r="PK114" s="1158"/>
    </row>
    <row r="115" spans="1:427" s="1150" customFormat="1" ht="15" customHeight="1" x14ac:dyDescent="0.35">
      <c r="A115" s="1182" t="s">
        <v>3275</v>
      </c>
      <c r="B115" s="1182">
        <f t="shared" ca="1" si="6"/>
        <v>2418</v>
      </c>
      <c r="C115" s="1182" t="s">
        <v>3380</v>
      </c>
      <c r="D115" s="1182" t="s">
        <v>3381</v>
      </c>
      <c r="E115" s="1151">
        <v>2016</v>
      </c>
      <c r="F115" s="1183">
        <f t="shared" ca="1" si="7"/>
        <v>181</v>
      </c>
      <c r="G115" s="1149">
        <f t="shared" ca="1" si="8"/>
        <v>4884</v>
      </c>
      <c r="H115" s="1147">
        <v>60.5</v>
      </c>
      <c r="I115" s="1152">
        <f>Einstellungen!$E$11</f>
        <v>365</v>
      </c>
      <c r="J115" s="1152" t="s">
        <v>11</v>
      </c>
      <c r="K115" s="1152" t="s">
        <v>578</v>
      </c>
      <c r="L115" s="1152" t="s">
        <v>578</v>
      </c>
      <c r="M115" s="1152" t="s">
        <v>578</v>
      </c>
      <c r="N115" s="1152" t="s">
        <v>578</v>
      </c>
      <c r="O115" s="1152" t="s">
        <v>578</v>
      </c>
      <c r="P115" s="1152" t="s">
        <v>578</v>
      </c>
      <c r="Q115" s="1152" t="s">
        <v>578</v>
      </c>
      <c r="R115" s="1152" t="s">
        <v>578</v>
      </c>
      <c r="S115" s="1152" t="s">
        <v>578</v>
      </c>
      <c r="T115" s="1152" t="s">
        <v>578</v>
      </c>
      <c r="U115" s="1152" t="s">
        <v>578</v>
      </c>
      <c r="V115" s="1152" t="s">
        <v>700</v>
      </c>
      <c r="W115" s="1152" t="str">
        <f t="shared" si="9"/>
        <v>Heim 114  - Musterort</v>
      </c>
      <c r="X115" s="1147">
        <v>60.5</v>
      </c>
      <c r="AM115" s="1158"/>
      <c r="AN115" s="1158"/>
      <c r="AO115" s="1158"/>
      <c r="AP115" s="1158"/>
      <c r="AQ115" s="1158"/>
      <c r="AR115" s="1158"/>
      <c r="AS115" s="1158"/>
      <c r="AT115" s="1158"/>
      <c r="AU115" s="1158"/>
      <c r="AV115" s="1158"/>
      <c r="AW115" s="1158"/>
      <c r="AX115" s="1155">
        <v>104</v>
      </c>
      <c r="AY115" s="1158"/>
      <c r="AZ115" s="1156">
        <f t="shared" ca="1" si="10"/>
        <v>-77</v>
      </c>
      <c r="BA115" s="1158"/>
      <c r="BB115" s="1158"/>
      <c r="BC115" s="1158"/>
      <c r="BD115" s="1158"/>
      <c r="BE115" s="1158"/>
      <c r="BF115" s="1158"/>
      <c r="BG115" s="1158"/>
      <c r="BH115" s="1158"/>
      <c r="BI115" s="1158"/>
      <c r="BJ115" s="1158"/>
      <c r="BK115" s="1158"/>
      <c r="BL115" s="1158"/>
      <c r="BM115" s="1158"/>
      <c r="BN115" s="1158"/>
      <c r="BO115" s="1158"/>
      <c r="BP115" s="1158"/>
      <c r="BQ115" s="1158"/>
      <c r="BR115" s="1158"/>
      <c r="BS115" s="1158"/>
      <c r="BT115" s="1158"/>
      <c r="BU115" s="1158"/>
      <c r="BV115" s="1158"/>
      <c r="BW115" s="1158"/>
      <c r="BX115" s="1158"/>
      <c r="BY115" s="1158"/>
      <c r="BZ115" s="1158"/>
      <c r="CA115" s="1158"/>
      <c r="CB115" s="1158"/>
      <c r="CC115" s="1158"/>
      <c r="CD115" s="1158"/>
      <c r="CE115" s="1158"/>
      <c r="CF115" s="1158"/>
      <c r="CG115" s="1158"/>
      <c r="CH115" s="1158"/>
      <c r="CI115" s="1158"/>
      <c r="CJ115" s="1158"/>
      <c r="CK115" s="1158"/>
      <c r="CL115" s="1158"/>
      <c r="CM115" s="1158"/>
      <c r="CN115" s="1158"/>
      <c r="CO115" s="1158"/>
      <c r="CP115" s="1158"/>
      <c r="CQ115" s="1158"/>
      <c r="CR115" s="1158"/>
      <c r="CS115" s="1158"/>
      <c r="CT115" s="1158"/>
      <c r="CU115" s="1158"/>
      <c r="CV115" s="1158"/>
      <c r="CW115" s="1158"/>
      <c r="CX115" s="1158"/>
      <c r="CY115" s="1158"/>
      <c r="CZ115" s="1158"/>
      <c r="DA115" s="1158"/>
      <c r="DB115" s="1158"/>
      <c r="DC115" s="1158"/>
      <c r="DD115" s="1158"/>
      <c r="DE115" s="1158"/>
      <c r="DF115" s="1158"/>
      <c r="DG115" s="1158"/>
      <c r="DH115" s="1158"/>
      <c r="DI115" s="1158"/>
      <c r="DJ115" s="1158"/>
      <c r="DK115" s="1158"/>
      <c r="DL115" s="1158"/>
      <c r="DM115" s="1158"/>
      <c r="DN115" s="1158"/>
      <c r="DO115" s="1158"/>
      <c r="DP115" s="1158"/>
      <c r="DQ115" s="1158"/>
      <c r="DR115" s="1158"/>
      <c r="DS115" s="1158"/>
      <c r="DT115" s="1158"/>
      <c r="DU115" s="1158"/>
      <c r="DV115" s="1158"/>
      <c r="DW115" s="1158"/>
      <c r="DX115" s="1158"/>
      <c r="DY115" s="1158"/>
      <c r="DZ115" s="1158"/>
      <c r="EA115" s="1158"/>
      <c r="EB115" s="1158"/>
      <c r="EC115" s="1158"/>
      <c r="ED115" s="1158"/>
      <c r="EE115" s="1158"/>
      <c r="EF115" s="1158"/>
      <c r="EG115" s="1158"/>
      <c r="EH115" s="1158"/>
      <c r="EI115" s="1158"/>
      <c r="EJ115" s="1158"/>
      <c r="EK115" s="1158"/>
      <c r="EL115" s="1158"/>
      <c r="EM115" s="1158"/>
      <c r="EN115" s="1158"/>
      <c r="EO115" s="1158"/>
      <c r="EP115" s="1158"/>
      <c r="EQ115" s="1158"/>
      <c r="ER115" s="1158"/>
      <c r="ES115" s="1158"/>
      <c r="ET115" s="1158"/>
      <c r="EU115" s="1158"/>
      <c r="EV115" s="1158"/>
      <c r="EW115" s="1158"/>
      <c r="EX115" s="1158"/>
      <c r="EY115" s="1158"/>
      <c r="EZ115" s="1158"/>
      <c r="FA115" s="1158"/>
      <c r="FB115" s="1158"/>
      <c r="FC115" s="1158"/>
      <c r="FD115" s="1158"/>
      <c r="FE115" s="1158"/>
      <c r="FF115" s="1158"/>
      <c r="FG115" s="1158"/>
      <c r="FH115" s="1158"/>
      <c r="FI115" s="1158"/>
      <c r="FJ115" s="1158"/>
      <c r="FK115" s="1158"/>
      <c r="FL115" s="1158"/>
      <c r="FM115" s="1158"/>
      <c r="FN115" s="1158"/>
      <c r="FO115" s="1158"/>
      <c r="FP115" s="1158"/>
      <c r="FQ115" s="1158"/>
      <c r="FR115" s="1158"/>
      <c r="FS115" s="1158"/>
      <c r="FT115" s="1158"/>
      <c r="FU115" s="1158"/>
      <c r="FV115" s="1158"/>
      <c r="FW115" s="1158"/>
      <c r="FX115" s="1158"/>
      <c r="FY115" s="1158"/>
      <c r="FZ115" s="1158"/>
      <c r="GA115" s="1158"/>
      <c r="GB115" s="1158"/>
      <c r="GC115" s="1158"/>
      <c r="GD115" s="1158"/>
      <c r="GE115" s="1158"/>
      <c r="GF115" s="1158"/>
      <c r="GG115" s="1158"/>
      <c r="GH115" s="1158"/>
      <c r="GI115" s="1158"/>
      <c r="GJ115" s="1158"/>
      <c r="GK115" s="1158"/>
      <c r="GL115" s="1158"/>
      <c r="GM115" s="1158"/>
      <c r="GN115" s="1158"/>
      <c r="GO115" s="1158"/>
      <c r="GP115" s="1158"/>
      <c r="GQ115" s="1158"/>
      <c r="GR115" s="1158"/>
      <c r="GS115" s="1158"/>
      <c r="GT115" s="1158"/>
      <c r="GU115" s="1158"/>
      <c r="GV115" s="1158"/>
      <c r="GW115" s="1158"/>
      <c r="GX115" s="1158"/>
      <c r="GY115" s="1158"/>
      <c r="GZ115" s="1158"/>
      <c r="HA115" s="1158"/>
      <c r="HB115" s="1158"/>
      <c r="HC115" s="1158"/>
      <c r="HD115" s="1158"/>
      <c r="HE115" s="1158"/>
      <c r="HF115" s="1158"/>
      <c r="HG115" s="1158"/>
      <c r="HH115" s="1158"/>
      <c r="HI115" s="1158"/>
      <c r="HJ115" s="1158"/>
      <c r="HK115" s="1158"/>
      <c r="HL115" s="1158"/>
      <c r="HM115" s="1158"/>
      <c r="HN115" s="1158"/>
      <c r="HO115" s="1158"/>
      <c r="HP115" s="1158"/>
      <c r="HQ115" s="1158"/>
      <c r="HR115" s="1158"/>
      <c r="HS115" s="1158"/>
      <c r="HT115" s="1158"/>
      <c r="HU115" s="1158"/>
      <c r="HV115" s="1158"/>
      <c r="HW115" s="1158"/>
      <c r="HX115" s="1158"/>
      <c r="HY115" s="1158"/>
      <c r="HZ115" s="1158"/>
      <c r="IA115" s="1158"/>
      <c r="IB115" s="1158"/>
      <c r="IC115" s="1158"/>
      <c r="ID115" s="1158"/>
      <c r="IE115" s="1158"/>
      <c r="IF115" s="1158"/>
      <c r="IG115" s="1158"/>
      <c r="IH115" s="1158"/>
      <c r="II115" s="1158"/>
      <c r="IJ115" s="1158"/>
      <c r="IK115" s="1158"/>
      <c r="IL115" s="1158"/>
      <c r="IM115" s="1158"/>
      <c r="IN115" s="1158"/>
      <c r="IO115" s="1158"/>
      <c r="IP115" s="1158"/>
      <c r="IQ115" s="1158"/>
      <c r="IR115" s="1158"/>
      <c r="IS115" s="1158"/>
      <c r="IT115" s="1158"/>
      <c r="IU115" s="1158"/>
      <c r="IV115" s="1158"/>
      <c r="IW115" s="1158"/>
      <c r="IX115" s="1158"/>
      <c r="IY115" s="1158"/>
      <c r="IZ115" s="1158"/>
      <c r="JA115" s="1158"/>
      <c r="JB115" s="1158"/>
      <c r="JC115" s="1158"/>
      <c r="JD115" s="1158"/>
      <c r="JE115" s="1158"/>
      <c r="JF115" s="1158"/>
      <c r="JG115" s="1158"/>
      <c r="JH115" s="1158"/>
      <c r="JI115" s="1158"/>
      <c r="JJ115" s="1158"/>
      <c r="JK115" s="1158"/>
      <c r="JL115" s="1158"/>
      <c r="JM115" s="1158"/>
      <c r="JN115" s="1158"/>
      <c r="JO115" s="1158"/>
      <c r="JP115" s="1158"/>
      <c r="JQ115" s="1158"/>
      <c r="JR115" s="1158"/>
      <c r="JS115" s="1158"/>
      <c r="JT115" s="1158"/>
      <c r="JU115" s="1158"/>
      <c r="JV115" s="1158"/>
      <c r="JW115" s="1158"/>
      <c r="JX115" s="1158"/>
      <c r="JY115" s="1158"/>
      <c r="JZ115" s="1158"/>
      <c r="KA115" s="1158"/>
      <c r="KB115" s="1158"/>
      <c r="KC115" s="1158"/>
      <c r="KD115" s="1158"/>
      <c r="KE115" s="1158"/>
      <c r="KF115" s="1158"/>
      <c r="KG115" s="1158"/>
      <c r="KH115" s="1158"/>
      <c r="KI115" s="1158"/>
      <c r="KJ115" s="1158"/>
      <c r="KK115" s="1158"/>
      <c r="KL115" s="1158"/>
      <c r="KM115" s="1158"/>
      <c r="KN115" s="1158"/>
      <c r="KO115" s="1158"/>
      <c r="KP115" s="1158"/>
      <c r="KQ115" s="1158"/>
      <c r="KR115" s="1158"/>
      <c r="KS115" s="1158"/>
      <c r="KT115" s="1158"/>
      <c r="KU115" s="1158"/>
      <c r="KV115" s="1158"/>
      <c r="KW115" s="1158"/>
      <c r="KX115" s="1158"/>
      <c r="KY115" s="1158"/>
      <c r="KZ115" s="1158"/>
      <c r="LA115" s="1158"/>
      <c r="LB115" s="1158"/>
      <c r="LC115" s="1158"/>
      <c r="LD115" s="1158"/>
      <c r="LE115" s="1158"/>
      <c r="LF115" s="1158"/>
      <c r="LG115" s="1158"/>
      <c r="LH115" s="1158"/>
      <c r="LI115" s="1158"/>
      <c r="LJ115" s="1158"/>
      <c r="LK115" s="1158"/>
      <c r="LL115" s="1158"/>
      <c r="LM115" s="1158"/>
      <c r="LN115" s="1158"/>
      <c r="LO115" s="1158"/>
      <c r="LP115" s="1158"/>
      <c r="LQ115" s="1158"/>
      <c r="LR115" s="1158"/>
      <c r="LS115" s="1158"/>
      <c r="LT115" s="1158"/>
      <c r="LU115" s="1158"/>
      <c r="LV115" s="1158"/>
      <c r="LW115" s="1158"/>
      <c r="LX115" s="1158"/>
      <c r="LY115" s="1158"/>
      <c r="LZ115" s="1158"/>
      <c r="MA115" s="1158"/>
      <c r="MB115" s="1158"/>
      <c r="MC115" s="1158"/>
      <c r="MD115" s="1158"/>
      <c r="ME115" s="1158"/>
      <c r="MF115" s="1158"/>
      <c r="MG115" s="1158"/>
      <c r="MH115" s="1158"/>
      <c r="MI115" s="1158"/>
      <c r="MJ115" s="1158"/>
      <c r="MK115" s="1158"/>
      <c r="ML115" s="1158"/>
      <c r="MM115" s="1158"/>
      <c r="MN115" s="1158"/>
      <c r="MO115" s="1158"/>
      <c r="MP115" s="1158"/>
      <c r="MQ115" s="1158"/>
      <c r="MR115" s="1158"/>
      <c r="MS115" s="1158"/>
      <c r="MT115" s="1158"/>
      <c r="MU115" s="1158"/>
      <c r="MV115" s="1158"/>
      <c r="MW115" s="1158"/>
      <c r="MX115" s="1158"/>
      <c r="MY115" s="1158"/>
      <c r="MZ115" s="1158"/>
      <c r="NA115" s="1158"/>
      <c r="NB115" s="1158"/>
      <c r="NC115" s="1158"/>
      <c r="ND115" s="1158"/>
      <c r="NE115" s="1158"/>
      <c r="NF115" s="1158"/>
      <c r="NG115" s="1158"/>
      <c r="NH115" s="1158"/>
      <c r="NI115" s="1158"/>
      <c r="NJ115" s="1158"/>
      <c r="NK115" s="1158"/>
      <c r="NL115" s="1158"/>
      <c r="NM115" s="1158"/>
      <c r="NN115" s="1158"/>
      <c r="NO115" s="1158"/>
      <c r="NP115" s="1158"/>
      <c r="NQ115" s="1158"/>
      <c r="NR115" s="1158"/>
      <c r="NS115" s="1158"/>
      <c r="NT115" s="1158"/>
      <c r="NU115" s="1158"/>
      <c r="NV115" s="1158"/>
      <c r="NW115" s="1158"/>
      <c r="NX115" s="1158"/>
      <c r="NY115" s="1158"/>
      <c r="NZ115" s="1158"/>
      <c r="OA115" s="1158"/>
      <c r="OB115" s="1158"/>
      <c r="OC115" s="1158"/>
      <c r="OD115" s="1158"/>
      <c r="OE115" s="1158"/>
      <c r="OF115" s="1158"/>
      <c r="OG115" s="1158"/>
      <c r="OH115" s="1158"/>
      <c r="OI115" s="1158"/>
      <c r="OJ115" s="1158"/>
      <c r="OK115" s="1158"/>
      <c r="OL115" s="1158"/>
      <c r="OM115" s="1158"/>
      <c r="ON115" s="1158"/>
      <c r="OO115" s="1158"/>
      <c r="OP115" s="1158"/>
      <c r="OQ115" s="1158"/>
      <c r="OR115" s="1158"/>
      <c r="OS115" s="1158"/>
      <c r="OT115" s="1158"/>
      <c r="OU115" s="1158"/>
      <c r="OV115" s="1158"/>
      <c r="OW115" s="1158"/>
      <c r="OX115" s="1158"/>
      <c r="OY115" s="1158"/>
      <c r="OZ115" s="1158"/>
      <c r="PA115" s="1158"/>
      <c r="PB115" s="1158"/>
      <c r="PC115" s="1158"/>
      <c r="PD115" s="1158"/>
      <c r="PE115" s="1158"/>
      <c r="PF115" s="1158"/>
      <c r="PG115" s="1158"/>
      <c r="PH115" s="1158"/>
      <c r="PI115" s="1158"/>
      <c r="PJ115" s="1158"/>
      <c r="PK115" s="1158"/>
    </row>
    <row r="116" spans="1:427" s="1150" customFormat="1" ht="15" customHeight="1" x14ac:dyDescent="0.35">
      <c r="A116" s="1182" t="s">
        <v>3276</v>
      </c>
      <c r="B116" s="1182">
        <f t="shared" ca="1" si="6"/>
        <v>7708</v>
      </c>
      <c r="C116" s="1182" t="s">
        <v>3380</v>
      </c>
      <c r="D116" s="1182" t="s">
        <v>3381</v>
      </c>
      <c r="E116" s="1151">
        <v>2016</v>
      </c>
      <c r="F116" s="1183">
        <f t="shared" ca="1" si="7"/>
        <v>112</v>
      </c>
      <c r="G116" s="1149">
        <f t="shared" ca="1" si="8"/>
        <v>8725</v>
      </c>
      <c r="H116" s="1147">
        <v>61.25</v>
      </c>
      <c r="I116" s="1152">
        <f>Einstellungen!$E$11</f>
        <v>365</v>
      </c>
      <c r="J116" s="1152" t="s">
        <v>11</v>
      </c>
      <c r="K116" s="1152" t="s">
        <v>578</v>
      </c>
      <c r="L116" s="1152" t="s">
        <v>578</v>
      </c>
      <c r="M116" s="1152" t="s">
        <v>578</v>
      </c>
      <c r="N116" s="1152" t="s">
        <v>578</v>
      </c>
      <c r="O116" s="1152" t="s">
        <v>578</v>
      </c>
      <c r="P116" s="1152" t="s">
        <v>578</v>
      </c>
      <c r="Q116" s="1152" t="s">
        <v>578</v>
      </c>
      <c r="R116" s="1152" t="s">
        <v>578</v>
      </c>
      <c r="S116" s="1152" t="s">
        <v>578</v>
      </c>
      <c r="T116" s="1152" t="s">
        <v>578</v>
      </c>
      <c r="U116" s="1152" t="s">
        <v>578</v>
      </c>
      <c r="V116" s="1152" t="s">
        <v>700</v>
      </c>
      <c r="W116" s="1152" t="str">
        <f t="shared" si="9"/>
        <v>Heim 115  - Musterort</v>
      </c>
      <c r="X116" s="1147">
        <v>61.25</v>
      </c>
      <c r="AM116" s="1158"/>
      <c r="AN116" s="1158"/>
      <c r="AO116" s="1158"/>
      <c r="AP116" s="1158"/>
      <c r="AQ116" s="1158"/>
      <c r="AR116" s="1158"/>
      <c r="AS116" s="1158"/>
      <c r="AT116" s="1158"/>
      <c r="AU116" s="1158"/>
      <c r="AV116" s="1158"/>
      <c r="AW116" s="1158"/>
      <c r="AX116" s="1155">
        <v>56</v>
      </c>
      <c r="AY116" s="1158"/>
      <c r="AZ116" s="1156">
        <f t="shared" ca="1" si="10"/>
        <v>-56</v>
      </c>
      <c r="BA116" s="1158"/>
      <c r="BB116" s="1158"/>
      <c r="BC116" s="1158"/>
      <c r="BD116" s="1158"/>
      <c r="BE116" s="1158"/>
      <c r="BF116" s="1158"/>
      <c r="BG116" s="1158"/>
      <c r="BH116" s="1158"/>
      <c r="BI116" s="1158"/>
      <c r="BJ116" s="1158"/>
      <c r="BK116" s="1158"/>
      <c r="BL116" s="1158"/>
      <c r="BM116" s="1158"/>
      <c r="BN116" s="1158"/>
      <c r="BO116" s="1158"/>
      <c r="BP116" s="1158"/>
      <c r="BQ116" s="1158"/>
      <c r="BR116" s="1158"/>
      <c r="BS116" s="1158"/>
      <c r="BT116" s="1158"/>
      <c r="BU116" s="1158"/>
      <c r="BV116" s="1158"/>
      <c r="BW116" s="1158"/>
      <c r="BX116" s="1158"/>
      <c r="BY116" s="1158"/>
      <c r="BZ116" s="1158"/>
      <c r="CA116" s="1158"/>
      <c r="CB116" s="1158"/>
      <c r="CC116" s="1158"/>
      <c r="CD116" s="1158"/>
      <c r="CE116" s="1158"/>
      <c r="CF116" s="1158"/>
      <c r="CG116" s="1158"/>
      <c r="CH116" s="1158"/>
      <c r="CI116" s="1158"/>
      <c r="CJ116" s="1158"/>
      <c r="CK116" s="1158"/>
      <c r="CL116" s="1158"/>
      <c r="CM116" s="1158"/>
      <c r="CN116" s="1158"/>
      <c r="CO116" s="1158"/>
      <c r="CP116" s="1158"/>
      <c r="CQ116" s="1158"/>
      <c r="CR116" s="1158"/>
      <c r="CS116" s="1158"/>
      <c r="CT116" s="1158"/>
      <c r="CU116" s="1158"/>
      <c r="CV116" s="1158"/>
      <c r="CW116" s="1158"/>
      <c r="CX116" s="1158"/>
      <c r="CY116" s="1158"/>
      <c r="CZ116" s="1158"/>
      <c r="DA116" s="1158"/>
      <c r="DB116" s="1158"/>
      <c r="DC116" s="1158"/>
      <c r="DD116" s="1158"/>
      <c r="DE116" s="1158"/>
      <c r="DF116" s="1158"/>
      <c r="DG116" s="1158"/>
      <c r="DH116" s="1158"/>
      <c r="DI116" s="1158"/>
      <c r="DJ116" s="1158"/>
      <c r="DK116" s="1158"/>
      <c r="DL116" s="1158"/>
      <c r="DM116" s="1158"/>
      <c r="DN116" s="1158"/>
      <c r="DO116" s="1158"/>
      <c r="DP116" s="1158"/>
      <c r="DQ116" s="1158"/>
      <c r="DR116" s="1158"/>
      <c r="DS116" s="1158"/>
      <c r="DT116" s="1158"/>
      <c r="DU116" s="1158"/>
      <c r="DV116" s="1158"/>
      <c r="DW116" s="1158"/>
      <c r="DX116" s="1158"/>
      <c r="DY116" s="1158"/>
      <c r="DZ116" s="1158"/>
      <c r="EA116" s="1158"/>
      <c r="EB116" s="1158"/>
      <c r="EC116" s="1158"/>
      <c r="ED116" s="1158"/>
      <c r="EE116" s="1158"/>
      <c r="EF116" s="1158"/>
      <c r="EG116" s="1158"/>
      <c r="EH116" s="1158"/>
      <c r="EI116" s="1158"/>
      <c r="EJ116" s="1158"/>
      <c r="EK116" s="1158"/>
      <c r="EL116" s="1158"/>
      <c r="EM116" s="1158"/>
      <c r="EN116" s="1158"/>
      <c r="EO116" s="1158"/>
      <c r="EP116" s="1158"/>
      <c r="EQ116" s="1158"/>
      <c r="ER116" s="1158"/>
      <c r="ES116" s="1158"/>
      <c r="ET116" s="1158"/>
      <c r="EU116" s="1158"/>
      <c r="EV116" s="1158"/>
      <c r="EW116" s="1158"/>
      <c r="EX116" s="1158"/>
      <c r="EY116" s="1158"/>
      <c r="EZ116" s="1158"/>
      <c r="FA116" s="1158"/>
      <c r="FB116" s="1158"/>
      <c r="FC116" s="1158"/>
      <c r="FD116" s="1158"/>
      <c r="FE116" s="1158"/>
      <c r="FF116" s="1158"/>
      <c r="FG116" s="1158"/>
      <c r="FH116" s="1158"/>
      <c r="FI116" s="1158"/>
      <c r="FJ116" s="1158"/>
      <c r="FK116" s="1158"/>
      <c r="FL116" s="1158"/>
      <c r="FM116" s="1158"/>
      <c r="FN116" s="1158"/>
      <c r="FO116" s="1158"/>
      <c r="FP116" s="1158"/>
      <c r="FQ116" s="1158"/>
      <c r="FR116" s="1158"/>
      <c r="FS116" s="1158"/>
      <c r="FT116" s="1158"/>
      <c r="FU116" s="1158"/>
      <c r="FV116" s="1158"/>
      <c r="FW116" s="1158"/>
      <c r="FX116" s="1158"/>
      <c r="FY116" s="1158"/>
      <c r="FZ116" s="1158"/>
      <c r="GA116" s="1158"/>
      <c r="GB116" s="1158"/>
      <c r="GC116" s="1158"/>
      <c r="GD116" s="1158"/>
      <c r="GE116" s="1158"/>
      <c r="GF116" s="1158"/>
      <c r="GG116" s="1158"/>
      <c r="GH116" s="1158"/>
      <c r="GI116" s="1158"/>
      <c r="GJ116" s="1158"/>
      <c r="GK116" s="1158"/>
      <c r="GL116" s="1158"/>
      <c r="GM116" s="1158"/>
      <c r="GN116" s="1158"/>
      <c r="GO116" s="1158"/>
      <c r="GP116" s="1158"/>
      <c r="GQ116" s="1158"/>
      <c r="GR116" s="1158"/>
      <c r="GS116" s="1158"/>
      <c r="GT116" s="1158"/>
      <c r="GU116" s="1158"/>
      <c r="GV116" s="1158"/>
      <c r="GW116" s="1158"/>
      <c r="GX116" s="1158"/>
      <c r="GY116" s="1158"/>
      <c r="GZ116" s="1158"/>
      <c r="HA116" s="1158"/>
      <c r="HB116" s="1158"/>
      <c r="HC116" s="1158"/>
      <c r="HD116" s="1158"/>
      <c r="HE116" s="1158"/>
      <c r="HF116" s="1158"/>
      <c r="HG116" s="1158"/>
      <c r="HH116" s="1158"/>
      <c r="HI116" s="1158"/>
      <c r="HJ116" s="1158"/>
      <c r="HK116" s="1158"/>
      <c r="HL116" s="1158"/>
      <c r="HM116" s="1158"/>
      <c r="HN116" s="1158"/>
      <c r="HO116" s="1158"/>
      <c r="HP116" s="1158"/>
      <c r="HQ116" s="1158"/>
      <c r="HR116" s="1158"/>
      <c r="HS116" s="1158"/>
      <c r="HT116" s="1158"/>
      <c r="HU116" s="1158"/>
      <c r="HV116" s="1158"/>
      <c r="HW116" s="1158"/>
      <c r="HX116" s="1158"/>
      <c r="HY116" s="1158"/>
      <c r="HZ116" s="1158"/>
      <c r="IA116" s="1158"/>
      <c r="IB116" s="1158"/>
      <c r="IC116" s="1158"/>
      <c r="ID116" s="1158"/>
      <c r="IE116" s="1158"/>
      <c r="IF116" s="1158"/>
      <c r="IG116" s="1158"/>
      <c r="IH116" s="1158"/>
      <c r="II116" s="1158"/>
      <c r="IJ116" s="1158"/>
      <c r="IK116" s="1158"/>
      <c r="IL116" s="1158"/>
      <c r="IM116" s="1158"/>
      <c r="IN116" s="1158"/>
      <c r="IO116" s="1158"/>
      <c r="IP116" s="1158"/>
      <c r="IQ116" s="1158"/>
      <c r="IR116" s="1158"/>
      <c r="IS116" s="1158"/>
      <c r="IT116" s="1158"/>
      <c r="IU116" s="1158"/>
      <c r="IV116" s="1158"/>
      <c r="IW116" s="1158"/>
      <c r="IX116" s="1158"/>
      <c r="IY116" s="1158"/>
      <c r="IZ116" s="1158"/>
      <c r="JA116" s="1158"/>
      <c r="JB116" s="1158"/>
      <c r="JC116" s="1158"/>
      <c r="JD116" s="1158"/>
      <c r="JE116" s="1158"/>
      <c r="JF116" s="1158"/>
      <c r="JG116" s="1158"/>
      <c r="JH116" s="1158"/>
      <c r="JI116" s="1158"/>
      <c r="JJ116" s="1158"/>
      <c r="JK116" s="1158"/>
      <c r="JL116" s="1158"/>
      <c r="JM116" s="1158"/>
      <c r="JN116" s="1158"/>
      <c r="JO116" s="1158"/>
      <c r="JP116" s="1158"/>
      <c r="JQ116" s="1158"/>
      <c r="JR116" s="1158"/>
      <c r="JS116" s="1158"/>
      <c r="JT116" s="1158"/>
      <c r="JU116" s="1158"/>
      <c r="JV116" s="1158"/>
      <c r="JW116" s="1158"/>
      <c r="JX116" s="1158"/>
      <c r="JY116" s="1158"/>
      <c r="JZ116" s="1158"/>
      <c r="KA116" s="1158"/>
      <c r="KB116" s="1158"/>
      <c r="KC116" s="1158"/>
      <c r="KD116" s="1158"/>
      <c r="KE116" s="1158"/>
      <c r="KF116" s="1158"/>
      <c r="KG116" s="1158"/>
      <c r="KH116" s="1158"/>
      <c r="KI116" s="1158"/>
      <c r="KJ116" s="1158"/>
      <c r="KK116" s="1158"/>
      <c r="KL116" s="1158"/>
      <c r="KM116" s="1158"/>
      <c r="KN116" s="1158"/>
      <c r="KO116" s="1158"/>
      <c r="KP116" s="1158"/>
      <c r="KQ116" s="1158"/>
      <c r="KR116" s="1158"/>
      <c r="KS116" s="1158"/>
      <c r="KT116" s="1158"/>
      <c r="KU116" s="1158"/>
      <c r="KV116" s="1158"/>
      <c r="KW116" s="1158"/>
      <c r="KX116" s="1158"/>
      <c r="KY116" s="1158"/>
      <c r="KZ116" s="1158"/>
      <c r="LA116" s="1158"/>
      <c r="LB116" s="1158"/>
      <c r="LC116" s="1158"/>
      <c r="LD116" s="1158"/>
      <c r="LE116" s="1158"/>
      <c r="LF116" s="1158"/>
      <c r="LG116" s="1158"/>
      <c r="LH116" s="1158"/>
      <c r="LI116" s="1158"/>
      <c r="LJ116" s="1158"/>
      <c r="LK116" s="1158"/>
      <c r="LL116" s="1158"/>
      <c r="LM116" s="1158"/>
      <c r="LN116" s="1158"/>
      <c r="LO116" s="1158"/>
      <c r="LP116" s="1158"/>
      <c r="LQ116" s="1158"/>
      <c r="LR116" s="1158"/>
      <c r="LS116" s="1158"/>
      <c r="LT116" s="1158"/>
      <c r="LU116" s="1158"/>
      <c r="LV116" s="1158"/>
      <c r="LW116" s="1158"/>
      <c r="LX116" s="1158"/>
      <c r="LY116" s="1158"/>
      <c r="LZ116" s="1158"/>
      <c r="MA116" s="1158"/>
      <c r="MB116" s="1158"/>
      <c r="MC116" s="1158"/>
      <c r="MD116" s="1158"/>
      <c r="ME116" s="1158"/>
      <c r="MF116" s="1158"/>
      <c r="MG116" s="1158"/>
      <c r="MH116" s="1158"/>
      <c r="MI116" s="1158"/>
      <c r="MJ116" s="1158"/>
      <c r="MK116" s="1158"/>
      <c r="ML116" s="1158"/>
      <c r="MM116" s="1158"/>
      <c r="MN116" s="1158"/>
      <c r="MO116" s="1158"/>
      <c r="MP116" s="1158"/>
      <c r="MQ116" s="1158"/>
      <c r="MR116" s="1158"/>
      <c r="MS116" s="1158"/>
      <c r="MT116" s="1158"/>
      <c r="MU116" s="1158"/>
      <c r="MV116" s="1158"/>
      <c r="MW116" s="1158"/>
      <c r="MX116" s="1158"/>
      <c r="MY116" s="1158"/>
      <c r="MZ116" s="1158"/>
      <c r="NA116" s="1158"/>
      <c r="NB116" s="1158"/>
      <c r="NC116" s="1158"/>
      <c r="ND116" s="1158"/>
      <c r="NE116" s="1158"/>
      <c r="NF116" s="1158"/>
      <c r="NG116" s="1158"/>
      <c r="NH116" s="1158"/>
      <c r="NI116" s="1158"/>
      <c r="NJ116" s="1158"/>
      <c r="NK116" s="1158"/>
      <c r="NL116" s="1158"/>
      <c r="NM116" s="1158"/>
      <c r="NN116" s="1158"/>
      <c r="NO116" s="1158"/>
      <c r="NP116" s="1158"/>
      <c r="NQ116" s="1158"/>
      <c r="NR116" s="1158"/>
      <c r="NS116" s="1158"/>
      <c r="NT116" s="1158"/>
      <c r="NU116" s="1158"/>
      <c r="NV116" s="1158"/>
      <c r="NW116" s="1158"/>
      <c r="NX116" s="1158"/>
      <c r="NY116" s="1158"/>
      <c r="NZ116" s="1158"/>
      <c r="OA116" s="1158"/>
      <c r="OB116" s="1158"/>
      <c r="OC116" s="1158"/>
      <c r="OD116" s="1158"/>
      <c r="OE116" s="1158"/>
      <c r="OF116" s="1158"/>
      <c r="OG116" s="1158"/>
      <c r="OH116" s="1158"/>
      <c r="OI116" s="1158"/>
      <c r="OJ116" s="1158"/>
      <c r="OK116" s="1158"/>
      <c r="OL116" s="1158"/>
      <c r="OM116" s="1158"/>
      <c r="ON116" s="1158"/>
      <c r="OO116" s="1158"/>
      <c r="OP116" s="1158"/>
      <c r="OQ116" s="1158"/>
      <c r="OR116" s="1158"/>
      <c r="OS116" s="1158"/>
      <c r="OT116" s="1158"/>
      <c r="OU116" s="1158"/>
      <c r="OV116" s="1158"/>
      <c r="OW116" s="1158"/>
      <c r="OX116" s="1158"/>
      <c r="OY116" s="1158"/>
      <c r="OZ116" s="1158"/>
      <c r="PA116" s="1158"/>
      <c r="PB116" s="1158"/>
      <c r="PC116" s="1158"/>
      <c r="PD116" s="1158"/>
      <c r="PE116" s="1158"/>
      <c r="PF116" s="1158"/>
      <c r="PG116" s="1158"/>
      <c r="PH116" s="1158"/>
      <c r="PI116" s="1158"/>
      <c r="PJ116" s="1158"/>
      <c r="PK116" s="1158"/>
    </row>
    <row r="117" spans="1:427" s="1150" customFormat="1" ht="15" customHeight="1" x14ac:dyDescent="0.35">
      <c r="A117" s="1182" t="s">
        <v>3277</v>
      </c>
      <c r="B117" s="1182">
        <f t="shared" ca="1" si="6"/>
        <v>2929</v>
      </c>
      <c r="C117" s="1182" t="s">
        <v>3380</v>
      </c>
      <c r="D117" s="1182" t="s">
        <v>3381</v>
      </c>
      <c r="E117" s="1151">
        <v>2016</v>
      </c>
      <c r="F117" s="1183">
        <f t="shared" ca="1" si="7"/>
        <v>40</v>
      </c>
      <c r="G117" s="1149">
        <f t="shared" ca="1" si="8"/>
        <v>4459</v>
      </c>
      <c r="H117" s="1148">
        <v>61.42</v>
      </c>
      <c r="I117" s="1152">
        <f>Einstellungen!$E$11</f>
        <v>365</v>
      </c>
      <c r="J117" s="1152" t="s">
        <v>11</v>
      </c>
      <c r="K117" s="1152" t="s">
        <v>578</v>
      </c>
      <c r="L117" s="1152" t="s">
        <v>578</v>
      </c>
      <c r="M117" s="1152" t="s">
        <v>578</v>
      </c>
      <c r="N117" s="1152" t="s">
        <v>578</v>
      </c>
      <c r="O117" s="1152" t="s">
        <v>578</v>
      </c>
      <c r="P117" s="1152" t="s">
        <v>578</v>
      </c>
      <c r="Q117" s="1152" t="s">
        <v>578</v>
      </c>
      <c r="R117" s="1152" t="s">
        <v>578</v>
      </c>
      <c r="S117" s="1152" t="s">
        <v>578</v>
      </c>
      <c r="T117" s="1152" t="s">
        <v>578</v>
      </c>
      <c r="U117" s="1152" t="s">
        <v>578</v>
      </c>
      <c r="V117" s="1152" t="s">
        <v>700</v>
      </c>
      <c r="W117" s="1152" t="str">
        <f t="shared" si="9"/>
        <v>Heim 116  - Musterort</v>
      </c>
      <c r="X117" s="1148">
        <v>61.42</v>
      </c>
      <c r="AM117" s="1158"/>
      <c r="AN117" s="1158"/>
      <c r="AO117" s="1158"/>
      <c r="AP117" s="1158"/>
      <c r="AQ117" s="1158"/>
      <c r="AR117" s="1158"/>
      <c r="AS117" s="1158"/>
      <c r="AT117" s="1158"/>
      <c r="AU117" s="1158"/>
      <c r="AV117" s="1158"/>
      <c r="AW117" s="1158"/>
      <c r="AX117" s="1155">
        <v>57</v>
      </c>
      <c r="AY117" s="1158"/>
      <c r="AZ117" s="1156">
        <f t="shared" ca="1" si="10"/>
        <v>17</v>
      </c>
      <c r="BA117" s="1158"/>
      <c r="BB117" s="1158"/>
      <c r="BC117" s="1158"/>
      <c r="BD117" s="1158"/>
      <c r="BE117" s="1158"/>
      <c r="BF117" s="1158"/>
      <c r="BG117" s="1158"/>
      <c r="BH117" s="1158"/>
      <c r="BI117" s="1158"/>
      <c r="BJ117" s="1158"/>
      <c r="BK117" s="1158"/>
      <c r="BL117" s="1158"/>
      <c r="BM117" s="1158"/>
      <c r="BN117" s="1158"/>
      <c r="BO117" s="1158"/>
      <c r="BP117" s="1158"/>
      <c r="BQ117" s="1158"/>
      <c r="BR117" s="1158"/>
      <c r="BS117" s="1158"/>
      <c r="BT117" s="1158"/>
      <c r="BU117" s="1158"/>
      <c r="BV117" s="1158"/>
      <c r="BW117" s="1158"/>
      <c r="BX117" s="1158"/>
      <c r="BY117" s="1158"/>
      <c r="BZ117" s="1158"/>
      <c r="CA117" s="1158"/>
      <c r="CB117" s="1158"/>
      <c r="CC117" s="1158"/>
      <c r="CD117" s="1158"/>
      <c r="CE117" s="1158"/>
      <c r="CF117" s="1158"/>
      <c r="CG117" s="1158"/>
      <c r="CH117" s="1158"/>
      <c r="CI117" s="1158"/>
      <c r="CJ117" s="1158"/>
      <c r="CK117" s="1158"/>
      <c r="CL117" s="1158"/>
      <c r="CM117" s="1158"/>
      <c r="CN117" s="1158"/>
      <c r="CO117" s="1158"/>
      <c r="CP117" s="1158"/>
      <c r="CQ117" s="1158"/>
      <c r="CR117" s="1158"/>
      <c r="CS117" s="1158"/>
      <c r="CT117" s="1158"/>
      <c r="CU117" s="1158"/>
      <c r="CV117" s="1158"/>
      <c r="CW117" s="1158"/>
      <c r="CX117" s="1158"/>
      <c r="CY117" s="1158"/>
      <c r="CZ117" s="1158"/>
      <c r="DA117" s="1158"/>
      <c r="DB117" s="1158"/>
      <c r="DC117" s="1158"/>
      <c r="DD117" s="1158"/>
      <c r="DE117" s="1158"/>
      <c r="DF117" s="1158"/>
      <c r="DG117" s="1158"/>
      <c r="DH117" s="1158"/>
      <c r="DI117" s="1158"/>
      <c r="DJ117" s="1158"/>
      <c r="DK117" s="1158"/>
      <c r="DL117" s="1158"/>
      <c r="DM117" s="1158"/>
      <c r="DN117" s="1158"/>
      <c r="DO117" s="1158"/>
      <c r="DP117" s="1158"/>
      <c r="DQ117" s="1158"/>
      <c r="DR117" s="1158"/>
      <c r="DS117" s="1158"/>
      <c r="DT117" s="1158"/>
      <c r="DU117" s="1158"/>
      <c r="DV117" s="1158"/>
      <c r="DW117" s="1158"/>
      <c r="DX117" s="1158"/>
      <c r="DY117" s="1158"/>
      <c r="DZ117" s="1158"/>
      <c r="EA117" s="1158"/>
      <c r="EB117" s="1158"/>
      <c r="EC117" s="1158"/>
      <c r="ED117" s="1158"/>
      <c r="EE117" s="1158"/>
      <c r="EF117" s="1158"/>
      <c r="EG117" s="1158"/>
      <c r="EH117" s="1158"/>
      <c r="EI117" s="1158"/>
      <c r="EJ117" s="1158"/>
      <c r="EK117" s="1158"/>
      <c r="EL117" s="1158"/>
      <c r="EM117" s="1158"/>
      <c r="EN117" s="1158"/>
      <c r="EO117" s="1158"/>
      <c r="EP117" s="1158"/>
      <c r="EQ117" s="1158"/>
      <c r="ER117" s="1158"/>
      <c r="ES117" s="1158"/>
      <c r="ET117" s="1158"/>
      <c r="EU117" s="1158"/>
      <c r="EV117" s="1158"/>
      <c r="EW117" s="1158"/>
      <c r="EX117" s="1158"/>
      <c r="EY117" s="1158"/>
      <c r="EZ117" s="1158"/>
      <c r="FA117" s="1158"/>
      <c r="FB117" s="1158"/>
      <c r="FC117" s="1158"/>
      <c r="FD117" s="1158"/>
      <c r="FE117" s="1158"/>
      <c r="FF117" s="1158"/>
      <c r="FG117" s="1158"/>
      <c r="FH117" s="1158"/>
      <c r="FI117" s="1158"/>
      <c r="FJ117" s="1158"/>
      <c r="FK117" s="1158"/>
      <c r="FL117" s="1158"/>
      <c r="FM117" s="1158"/>
      <c r="FN117" s="1158"/>
      <c r="FO117" s="1158"/>
      <c r="FP117" s="1158"/>
      <c r="FQ117" s="1158"/>
      <c r="FR117" s="1158"/>
      <c r="FS117" s="1158"/>
      <c r="FT117" s="1158"/>
      <c r="FU117" s="1158"/>
      <c r="FV117" s="1158"/>
      <c r="FW117" s="1158"/>
      <c r="FX117" s="1158"/>
      <c r="FY117" s="1158"/>
      <c r="FZ117" s="1158"/>
      <c r="GA117" s="1158"/>
      <c r="GB117" s="1158"/>
      <c r="GC117" s="1158"/>
      <c r="GD117" s="1158"/>
      <c r="GE117" s="1158"/>
      <c r="GF117" s="1158"/>
      <c r="GG117" s="1158"/>
      <c r="GH117" s="1158"/>
      <c r="GI117" s="1158"/>
      <c r="GJ117" s="1158"/>
      <c r="GK117" s="1158"/>
      <c r="GL117" s="1158"/>
      <c r="GM117" s="1158"/>
      <c r="GN117" s="1158"/>
      <c r="GO117" s="1158"/>
      <c r="GP117" s="1158"/>
      <c r="GQ117" s="1158"/>
      <c r="GR117" s="1158"/>
      <c r="GS117" s="1158"/>
      <c r="GT117" s="1158"/>
      <c r="GU117" s="1158"/>
      <c r="GV117" s="1158"/>
      <c r="GW117" s="1158"/>
      <c r="GX117" s="1158"/>
      <c r="GY117" s="1158"/>
      <c r="GZ117" s="1158"/>
      <c r="HA117" s="1158"/>
      <c r="HB117" s="1158"/>
      <c r="HC117" s="1158"/>
      <c r="HD117" s="1158"/>
      <c r="HE117" s="1158"/>
      <c r="HF117" s="1158"/>
      <c r="HG117" s="1158"/>
      <c r="HH117" s="1158"/>
      <c r="HI117" s="1158"/>
      <c r="HJ117" s="1158"/>
      <c r="HK117" s="1158"/>
      <c r="HL117" s="1158"/>
      <c r="HM117" s="1158"/>
      <c r="HN117" s="1158"/>
      <c r="HO117" s="1158"/>
      <c r="HP117" s="1158"/>
      <c r="HQ117" s="1158"/>
      <c r="HR117" s="1158"/>
      <c r="HS117" s="1158"/>
      <c r="HT117" s="1158"/>
      <c r="HU117" s="1158"/>
      <c r="HV117" s="1158"/>
      <c r="HW117" s="1158"/>
      <c r="HX117" s="1158"/>
      <c r="HY117" s="1158"/>
      <c r="HZ117" s="1158"/>
      <c r="IA117" s="1158"/>
      <c r="IB117" s="1158"/>
      <c r="IC117" s="1158"/>
      <c r="ID117" s="1158"/>
      <c r="IE117" s="1158"/>
      <c r="IF117" s="1158"/>
      <c r="IG117" s="1158"/>
      <c r="IH117" s="1158"/>
      <c r="II117" s="1158"/>
      <c r="IJ117" s="1158"/>
      <c r="IK117" s="1158"/>
      <c r="IL117" s="1158"/>
      <c r="IM117" s="1158"/>
      <c r="IN117" s="1158"/>
      <c r="IO117" s="1158"/>
      <c r="IP117" s="1158"/>
      <c r="IQ117" s="1158"/>
      <c r="IR117" s="1158"/>
      <c r="IS117" s="1158"/>
      <c r="IT117" s="1158"/>
      <c r="IU117" s="1158"/>
      <c r="IV117" s="1158"/>
      <c r="IW117" s="1158"/>
      <c r="IX117" s="1158"/>
      <c r="IY117" s="1158"/>
      <c r="IZ117" s="1158"/>
      <c r="JA117" s="1158"/>
      <c r="JB117" s="1158"/>
      <c r="JC117" s="1158"/>
      <c r="JD117" s="1158"/>
      <c r="JE117" s="1158"/>
      <c r="JF117" s="1158"/>
      <c r="JG117" s="1158"/>
      <c r="JH117" s="1158"/>
      <c r="JI117" s="1158"/>
      <c r="JJ117" s="1158"/>
      <c r="JK117" s="1158"/>
      <c r="JL117" s="1158"/>
      <c r="JM117" s="1158"/>
      <c r="JN117" s="1158"/>
      <c r="JO117" s="1158"/>
      <c r="JP117" s="1158"/>
      <c r="JQ117" s="1158"/>
      <c r="JR117" s="1158"/>
      <c r="JS117" s="1158"/>
      <c r="JT117" s="1158"/>
      <c r="JU117" s="1158"/>
      <c r="JV117" s="1158"/>
      <c r="JW117" s="1158"/>
      <c r="JX117" s="1158"/>
      <c r="JY117" s="1158"/>
      <c r="JZ117" s="1158"/>
      <c r="KA117" s="1158"/>
      <c r="KB117" s="1158"/>
      <c r="KC117" s="1158"/>
      <c r="KD117" s="1158"/>
      <c r="KE117" s="1158"/>
      <c r="KF117" s="1158"/>
      <c r="KG117" s="1158"/>
      <c r="KH117" s="1158"/>
      <c r="KI117" s="1158"/>
      <c r="KJ117" s="1158"/>
      <c r="KK117" s="1158"/>
      <c r="KL117" s="1158"/>
      <c r="KM117" s="1158"/>
      <c r="KN117" s="1158"/>
      <c r="KO117" s="1158"/>
      <c r="KP117" s="1158"/>
      <c r="KQ117" s="1158"/>
      <c r="KR117" s="1158"/>
      <c r="KS117" s="1158"/>
      <c r="KT117" s="1158"/>
      <c r="KU117" s="1158"/>
      <c r="KV117" s="1158"/>
      <c r="KW117" s="1158"/>
      <c r="KX117" s="1158"/>
      <c r="KY117" s="1158"/>
      <c r="KZ117" s="1158"/>
      <c r="LA117" s="1158"/>
      <c r="LB117" s="1158"/>
      <c r="LC117" s="1158"/>
      <c r="LD117" s="1158"/>
      <c r="LE117" s="1158"/>
      <c r="LF117" s="1158"/>
      <c r="LG117" s="1158"/>
      <c r="LH117" s="1158"/>
      <c r="LI117" s="1158"/>
      <c r="LJ117" s="1158"/>
      <c r="LK117" s="1158"/>
      <c r="LL117" s="1158"/>
      <c r="LM117" s="1158"/>
      <c r="LN117" s="1158"/>
      <c r="LO117" s="1158"/>
      <c r="LP117" s="1158"/>
      <c r="LQ117" s="1158"/>
      <c r="LR117" s="1158"/>
      <c r="LS117" s="1158"/>
      <c r="LT117" s="1158"/>
      <c r="LU117" s="1158"/>
      <c r="LV117" s="1158"/>
      <c r="LW117" s="1158"/>
      <c r="LX117" s="1158"/>
      <c r="LY117" s="1158"/>
      <c r="LZ117" s="1158"/>
      <c r="MA117" s="1158"/>
      <c r="MB117" s="1158"/>
      <c r="MC117" s="1158"/>
      <c r="MD117" s="1158"/>
      <c r="ME117" s="1158"/>
      <c r="MF117" s="1158"/>
      <c r="MG117" s="1158"/>
      <c r="MH117" s="1158"/>
      <c r="MI117" s="1158"/>
      <c r="MJ117" s="1158"/>
      <c r="MK117" s="1158"/>
      <c r="ML117" s="1158"/>
      <c r="MM117" s="1158"/>
      <c r="MN117" s="1158"/>
      <c r="MO117" s="1158"/>
      <c r="MP117" s="1158"/>
      <c r="MQ117" s="1158"/>
      <c r="MR117" s="1158"/>
      <c r="MS117" s="1158"/>
      <c r="MT117" s="1158"/>
      <c r="MU117" s="1158"/>
      <c r="MV117" s="1158"/>
      <c r="MW117" s="1158"/>
      <c r="MX117" s="1158"/>
      <c r="MY117" s="1158"/>
      <c r="MZ117" s="1158"/>
      <c r="NA117" s="1158"/>
      <c r="NB117" s="1158"/>
      <c r="NC117" s="1158"/>
      <c r="ND117" s="1158"/>
      <c r="NE117" s="1158"/>
      <c r="NF117" s="1158"/>
      <c r="NG117" s="1158"/>
      <c r="NH117" s="1158"/>
      <c r="NI117" s="1158"/>
      <c r="NJ117" s="1158"/>
      <c r="NK117" s="1158"/>
      <c r="NL117" s="1158"/>
      <c r="NM117" s="1158"/>
      <c r="NN117" s="1158"/>
      <c r="NO117" s="1158"/>
      <c r="NP117" s="1158"/>
      <c r="NQ117" s="1158"/>
      <c r="NR117" s="1158"/>
      <c r="NS117" s="1158"/>
      <c r="NT117" s="1158"/>
      <c r="NU117" s="1158"/>
      <c r="NV117" s="1158"/>
      <c r="NW117" s="1158"/>
      <c r="NX117" s="1158"/>
      <c r="NY117" s="1158"/>
      <c r="NZ117" s="1158"/>
      <c r="OA117" s="1158"/>
      <c r="OB117" s="1158"/>
      <c r="OC117" s="1158"/>
      <c r="OD117" s="1158"/>
      <c r="OE117" s="1158"/>
      <c r="OF117" s="1158"/>
      <c r="OG117" s="1158"/>
      <c r="OH117" s="1158"/>
      <c r="OI117" s="1158"/>
      <c r="OJ117" s="1158"/>
      <c r="OK117" s="1158"/>
      <c r="OL117" s="1158"/>
      <c r="OM117" s="1158"/>
      <c r="ON117" s="1158"/>
      <c r="OO117" s="1158"/>
      <c r="OP117" s="1158"/>
      <c r="OQ117" s="1158"/>
      <c r="OR117" s="1158"/>
      <c r="OS117" s="1158"/>
      <c r="OT117" s="1158"/>
      <c r="OU117" s="1158"/>
      <c r="OV117" s="1158"/>
      <c r="OW117" s="1158"/>
      <c r="OX117" s="1158"/>
      <c r="OY117" s="1158"/>
      <c r="OZ117" s="1158"/>
      <c r="PA117" s="1158"/>
      <c r="PB117" s="1158"/>
      <c r="PC117" s="1158"/>
      <c r="PD117" s="1158"/>
      <c r="PE117" s="1158"/>
      <c r="PF117" s="1158"/>
      <c r="PG117" s="1158"/>
      <c r="PH117" s="1158"/>
      <c r="PI117" s="1158"/>
      <c r="PJ117" s="1158"/>
      <c r="PK117" s="1158"/>
    </row>
    <row r="118" spans="1:427" s="1150" customFormat="1" ht="15" customHeight="1" x14ac:dyDescent="0.35">
      <c r="A118" s="1182" t="s">
        <v>3278</v>
      </c>
      <c r="B118" s="1182">
        <f t="shared" ca="1" si="6"/>
        <v>6458</v>
      </c>
      <c r="C118" s="1182" t="s">
        <v>3380</v>
      </c>
      <c r="D118" s="1182" t="s">
        <v>3381</v>
      </c>
      <c r="E118" s="1151">
        <v>2016</v>
      </c>
      <c r="F118" s="1183">
        <f t="shared" ca="1" si="7"/>
        <v>214</v>
      </c>
      <c r="G118" s="1149">
        <f t="shared" ca="1" si="8"/>
        <v>7147</v>
      </c>
      <c r="H118" s="1148">
        <v>61.5</v>
      </c>
      <c r="I118" s="1152">
        <f>Einstellungen!$E$11</f>
        <v>365</v>
      </c>
      <c r="J118" s="1152" t="s">
        <v>11</v>
      </c>
      <c r="K118" s="1152" t="s">
        <v>578</v>
      </c>
      <c r="L118" s="1152" t="s">
        <v>578</v>
      </c>
      <c r="M118" s="1152" t="s">
        <v>578</v>
      </c>
      <c r="N118" s="1152" t="s">
        <v>578</v>
      </c>
      <c r="O118" s="1152" t="s">
        <v>578</v>
      </c>
      <c r="P118" s="1152" t="s">
        <v>578</v>
      </c>
      <c r="Q118" s="1152" t="s">
        <v>578</v>
      </c>
      <c r="R118" s="1152" t="s">
        <v>578</v>
      </c>
      <c r="S118" s="1152" t="s">
        <v>578</v>
      </c>
      <c r="T118" s="1152" t="s">
        <v>578</v>
      </c>
      <c r="U118" s="1152" t="s">
        <v>578</v>
      </c>
      <c r="V118" s="1152" t="s">
        <v>700</v>
      </c>
      <c r="W118" s="1152" t="str">
        <f t="shared" si="9"/>
        <v>Heim 117  - Musterort</v>
      </c>
      <c r="X118" s="1148">
        <v>61.5</v>
      </c>
      <c r="AM118" s="1158"/>
      <c r="AN118" s="1158"/>
      <c r="AO118" s="1158"/>
      <c r="AP118" s="1158"/>
      <c r="AQ118" s="1158"/>
      <c r="AR118" s="1158"/>
      <c r="AS118" s="1158"/>
      <c r="AT118" s="1158"/>
      <c r="AU118" s="1158"/>
      <c r="AV118" s="1158"/>
      <c r="AW118" s="1158"/>
      <c r="AX118" s="1155">
        <v>41</v>
      </c>
      <c r="AY118" s="1158"/>
      <c r="AZ118" s="1156">
        <f t="shared" ca="1" si="10"/>
        <v>-173</v>
      </c>
      <c r="BA118" s="1158"/>
      <c r="BB118" s="1158"/>
      <c r="BC118" s="1158"/>
      <c r="BD118" s="1158"/>
      <c r="BE118" s="1158"/>
      <c r="BF118" s="1158"/>
      <c r="BG118" s="1158"/>
      <c r="BH118" s="1158"/>
      <c r="BI118" s="1158"/>
      <c r="BJ118" s="1158"/>
      <c r="BK118" s="1158"/>
      <c r="BL118" s="1158"/>
      <c r="BM118" s="1158"/>
      <c r="BN118" s="1158"/>
      <c r="BO118" s="1158"/>
      <c r="BP118" s="1158"/>
      <c r="BQ118" s="1158"/>
      <c r="BR118" s="1158"/>
      <c r="BS118" s="1158"/>
      <c r="BT118" s="1158"/>
      <c r="BU118" s="1158"/>
      <c r="BV118" s="1158"/>
      <c r="BW118" s="1158"/>
      <c r="BX118" s="1158"/>
      <c r="BY118" s="1158"/>
      <c r="BZ118" s="1158"/>
      <c r="CA118" s="1158"/>
      <c r="CB118" s="1158"/>
      <c r="CC118" s="1158"/>
      <c r="CD118" s="1158"/>
      <c r="CE118" s="1158"/>
      <c r="CF118" s="1158"/>
      <c r="CG118" s="1158"/>
      <c r="CH118" s="1158"/>
      <c r="CI118" s="1158"/>
      <c r="CJ118" s="1158"/>
      <c r="CK118" s="1158"/>
      <c r="CL118" s="1158"/>
      <c r="CM118" s="1158"/>
      <c r="CN118" s="1158"/>
      <c r="CO118" s="1158"/>
      <c r="CP118" s="1158"/>
      <c r="CQ118" s="1158"/>
      <c r="CR118" s="1158"/>
      <c r="CS118" s="1158"/>
      <c r="CT118" s="1158"/>
      <c r="CU118" s="1158"/>
      <c r="CV118" s="1158"/>
      <c r="CW118" s="1158"/>
      <c r="CX118" s="1158"/>
      <c r="CY118" s="1158"/>
      <c r="CZ118" s="1158"/>
      <c r="DA118" s="1158"/>
      <c r="DB118" s="1158"/>
      <c r="DC118" s="1158"/>
      <c r="DD118" s="1158"/>
      <c r="DE118" s="1158"/>
      <c r="DF118" s="1158"/>
      <c r="DG118" s="1158"/>
      <c r="DH118" s="1158"/>
      <c r="DI118" s="1158"/>
      <c r="DJ118" s="1158"/>
      <c r="DK118" s="1158"/>
      <c r="DL118" s="1158"/>
      <c r="DM118" s="1158"/>
      <c r="DN118" s="1158"/>
      <c r="DO118" s="1158"/>
      <c r="DP118" s="1158"/>
      <c r="DQ118" s="1158"/>
      <c r="DR118" s="1158"/>
      <c r="DS118" s="1158"/>
      <c r="DT118" s="1158"/>
      <c r="DU118" s="1158"/>
      <c r="DV118" s="1158"/>
      <c r="DW118" s="1158"/>
      <c r="DX118" s="1158"/>
      <c r="DY118" s="1158"/>
      <c r="DZ118" s="1158"/>
      <c r="EA118" s="1158"/>
      <c r="EB118" s="1158"/>
      <c r="EC118" s="1158"/>
      <c r="ED118" s="1158"/>
      <c r="EE118" s="1158"/>
      <c r="EF118" s="1158"/>
      <c r="EG118" s="1158"/>
      <c r="EH118" s="1158"/>
      <c r="EI118" s="1158"/>
      <c r="EJ118" s="1158"/>
      <c r="EK118" s="1158"/>
      <c r="EL118" s="1158"/>
      <c r="EM118" s="1158"/>
      <c r="EN118" s="1158"/>
      <c r="EO118" s="1158"/>
      <c r="EP118" s="1158"/>
      <c r="EQ118" s="1158"/>
      <c r="ER118" s="1158"/>
      <c r="ES118" s="1158"/>
      <c r="ET118" s="1158"/>
      <c r="EU118" s="1158"/>
      <c r="EV118" s="1158"/>
      <c r="EW118" s="1158"/>
      <c r="EX118" s="1158"/>
      <c r="EY118" s="1158"/>
      <c r="EZ118" s="1158"/>
      <c r="FA118" s="1158"/>
      <c r="FB118" s="1158"/>
      <c r="FC118" s="1158"/>
      <c r="FD118" s="1158"/>
      <c r="FE118" s="1158"/>
      <c r="FF118" s="1158"/>
      <c r="FG118" s="1158"/>
      <c r="FH118" s="1158"/>
      <c r="FI118" s="1158"/>
      <c r="FJ118" s="1158"/>
      <c r="FK118" s="1158"/>
      <c r="FL118" s="1158"/>
      <c r="FM118" s="1158"/>
      <c r="FN118" s="1158"/>
      <c r="FO118" s="1158"/>
      <c r="FP118" s="1158"/>
      <c r="FQ118" s="1158"/>
      <c r="FR118" s="1158"/>
      <c r="FS118" s="1158"/>
      <c r="FT118" s="1158"/>
      <c r="FU118" s="1158"/>
      <c r="FV118" s="1158"/>
      <c r="FW118" s="1158"/>
      <c r="FX118" s="1158"/>
      <c r="FY118" s="1158"/>
      <c r="FZ118" s="1158"/>
      <c r="GA118" s="1158"/>
      <c r="GB118" s="1158"/>
      <c r="GC118" s="1158"/>
      <c r="GD118" s="1158"/>
      <c r="GE118" s="1158"/>
      <c r="GF118" s="1158"/>
      <c r="GG118" s="1158"/>
      <c r="GH118" s="1158"/>
      <c r="GI118" s="1158"/>
      <c r="GJ118" s="1158"/>
      <c r="GK118" s="1158"/>
      <c r="GL118" s="1158"/>
      <c r="GM118" s="1158"/>
      <c r="GN118" s="1158"/>
      <c r="GO118" s="1158"/>
      <c r="GP118" s="1158"/>
      <c r="GQ118" s="1158"/>
      <c r="GR118" s="1158"/>
      <c r="GS118" s="1158"/>
      <c r="GT118" s="1158"/>
      <c r="GU118" s="1158"/>
      <c r="GV118" s="1158"/>
      <c r="GW118" s="1158"/>
      <c r="GX118" s="1158"/>
      <c r="GY118" s="1158"/>
      <c r="GZ118" s="1158"/>
      <c r="HA118" s="1158"/>
      <c r="HB118" s="1158"/>
      <c r="HC118" s="1158"/>
      <c r="HD118" s="1158"/>
      <c r="HE118" s="1158"/>
      <c r="HF118" s="1158"/>
      <c r="HG118" s="1158"/>
      <c r="HH118" s="1158"/>
      <c r="HI118" s="1158"/>
      <c r="HJ118" s="1158"/>
      <c r="HK118" s="1158"/>
      <c r="HL118" s="1158"/>
      <c r="HM118" s="1158"/>
      <c r="HN118" s="1158"/>
      <c r="HO118" s="1158"/>
      <c r="HP118" s="1158"/>
      <c r="HQ118" s="1158"/>
      <c r="HR118" s="1158"/>
      <c r="HS118" s="1158"/>
      <c r="HT118" s="1158"/>
      <c r="HU118" s="1158"/>
      <c r="HV118" s="1158"/>
      <c r="HW118" s="1158"/>
      <c r="HX118" s="1158"/>
      <c r="HY118" s="1158"/>
      <c r="HZ118" s="1158"/>
      <c r="IA118" s="1158"/>
      <c r="IB118" s="1158"/>
      <c r="IC118" s="1158"/>
      <c r="ID118" s="1158"/>
      <c r="IE118" s="1158"/>
      <c r="IF118" s="1158"/>
      <c r="IG118" s="1158"/>
      <c r="IH118" s="1158"/>
      <c r="II118" s="1158"/>
      <c r="IJ118" s="1158"/>
      <c r="IK118" s="1158"/>
      <c r="IL118" s="1158"/>
      <c r="IM118" s="1158"/>
      <c r="IN118" s="1158"/>
      <c r="IO118" s="1158"/>
      <c r="IP118" s="1158"/>
      <c r="IQ118" s="1158"/>
      <c r="IR118" s="1158"/>
      <c r="IS118" s="1158"/>
      <c r="IT118" s="1158"/>
      <c r="IU118" s="1158"/>
      <c r="IV118" s="1158"/>
      <c r="IW118" s="1158"/>
      <c r="IX118" s="1158"/>
      <c r="IY118" s="1158"/>
      <c r="IZ118" s="1158"/>
      <c r="JA118" s="1158"/>
      <c r="JB118" s="1158"/>
      <c r="JC118" s="1158"/>
      <c r="JD118" s="1158"/>
      <c r="JE118" s="1158"/>
      <c r="JF118" s="1158"/>
      <c r="JG118" s="1158"/>
      <c r="JH118" s="1158"/>
      <c r="JI118" s="1158"/>
      <c r="JJ118" s="1158"/>
      <c r="JK118" s="1158"/>
      <c r="JL118" s="1158"/>
      <c r="JM118" s="1158"/>
      <c r="JN118" s="1158"/>
      <c r="JO118" s="1158"/>
      <c r="JP118" s="1158"/>
      <c r="JQ118" s="1158"/>
      <c r="JR118" s="1158"/>
      <c r="JS118" s="1158"/>
      <c r="JT118" s="1158"/>
      <c r="JU118" s="1158"/>
      <c r="JV118" s="1158"/>
      <c r="JW118" s="1158"/>
      <c r="JX118" s="1158"/>
      <c r="JY118" s="1158"/>
      <c r="JZ118" s="1158"/>
      <c r="KA118" s="1158"/>
      <c r="KB118" s="1158"/>
      <c r="KC118" s="1158"/>
      <c r="KD118" s="1158"/>
      <c r="KE118" s="1158"/>
      <c r="KF118" s="1158"/>
      <c r="KG118" s="1158"/>
      <c r="KH118" s="1158"/>
      <c r="KI118" s="1158"/>
      <c r="KJ118" s="1158"/>
      <c r="KK118" s="1158"/>
      <c r="KL118" s="1158"/>
      <c r="KM118" s="1158"/>
      <c r="KN118" s="1158"/>
      <c r="KO118" s="1158"/>
      <c r="KP118" s="1158"/>
      <c r="KQ118" s="1158"/>
      <c r="KR118" s="1158"/>
      <c r="KS118" s="1158"/>
      <c r="KT118" s="1158"/>
      <c r="KU118" s="1158"/>
      <c r="KV118" s="1158"/>
      <c r="KW118" s="1158"/>
      <c r="KX118" s="1158"/>
      <c r="KY118" s="1158"/>
      <c r="KZ118" s="1158"/>
      <c r="LA118" s="1158"/>
      <c r="LB118" s="1158"/>
      <c r="LC118" s="1158"/>
      <c r="LD118" s="1158"/>
      <c r="LE118" s="1158"/>
      <c r="LF118" s="1158"/>
      <c r="LG118" s="1158"/>
      <c r="LH118" s="1158"/>
      <c r="LI118" s="1158"/>
      <c r="LJ118" s="1158"/>
      <c r="LK118" s="1158"/>
      <c r="LL118" s="1158"/>
      <c r="LM118" s="1158"/>
      <c r="LN118" s="1158"/>
      <c r="LO118" s="1158"/>
      <c r="LP118" s="1158"/>
      <c r="LQ118" s="1158"/>
      <c r="LR118" s="1158"/>
      <c r="LS118" s="1158"/>
      <c r="LT118" s="1158"/>
      <c r="LU118" s="1158"/>
      <c r="LV118" s="1158"/>
      <c r="LW118" s="1158"/>
      <c r="LX118" s="1158"/>
      <c r="LY118" s="1158"/>
      <c r="LZ118" s="1158"/>
      <c r="MA118" s="1158"/>
      <c r="MB118" s="1158"/>
      <c r="MC118" s="1158"/>
      <c r="MD118" s="1158"/>
      <c r="ME118" s="1158"/>
      <c r="MF118" s="1158"/>
      <c r="MG118" s="1158"/>
      <c r="MH118" s="1158"/>
      <c r="MI118" s="1158"/>
      <c r="MJ118" s="1158"/>
      <c r="MK118" s="1158"/>
      <c r="ML118" s="1158"/>
      <c r="MM118" s="1158"/>
      <c r="MN118" s="1158"/>
      <c r="MO118" s="1158"/>
      <c r="MP118" s="1158"/>
      <c r="MQ118" s="1158"/>
      <c r="MR118" s="1158"/>
      <c r="MS118" s="1158"/>
      <c r="MT118" s="1158"/>
      <c r="MU118" s="1158"/>
      <c r="MV118" s="1158"/>
      <c r="MW118" s="1158"/>
      <c r="MX118" s="1158"/>
      <c r="MY118" s="1158"/>
      <c r="MZ118" s="1158"/>
      <c r="NA118" s="1158"/>
      <c r="NB118" s="1158"/>
      <c r="NC118" s="1158"/>
      <c r="ND118" s="1158"/>
      <c r="NE118" s="1158"/>
      <c r="NF118" s="1158"/>
      <c r="NG118" s="1158"/>
      <c r="NH118" s="1158"/>
      <c r="NI118" s="1158"/>
      <c r="NJ118" s="1158"/>
      <c r="NK118" s="1158"/>
      <c r="NL118" s="1158"/>
      <c r="NM118" s="1158"/>
      <c r="NN118" s="1158"/>
      <c r="NO118" s="1158"/>
      <c r="NP118" s="1158"/>
      <c r="NQ118" s="1158"/>
      <c r="NR118" s="1158"/>
      <c r="NS118" s="1158"/>
      <c r="NT118" s="1158"/>
      <c r="NU118" s="1158"/>
      <c r="NV118" s="1158"/>
      <c r="NW118" s="1158"/>
      <c r="NX118" s="1158"/>
      <c r="NY118" s="1158"/>
      <c r="NZ118" s="1158"/>
      <c r="OA118" s="1158"/>
      <c r="OB118" s="1158"/>
      <c r="OC118" s="1158"/>
      <c r="OD118" s="1158"/>
      <c r="OE118" s="1158"/>
      <c r="OF118" s="1158"/>
      <c r="OG118" s="1158"/>
      <c r="OH118" s="1158"/>
      <c r="OI118" s="1158"/>
      <c r="OJ118" s="1158"/>
      <c r="OK118" s="1158"/>
      <c r="OL118" s="1158"/>
      <c r="OM118" s="1158"/>
      <c r="ON118" s="1158"/>
      <c r="OO118" s="1158"/>
      <c r="OP118" s="1158"/>
      <c r="OQ118" s="1158"/>
      <c r="OR118" s="1158"/>
      <c r="OS118" s="1158"/>
      <c r="OT118" s="1158"/>
      <c r="OU118" s="1158"/>
      <c r="OV118" s="1158"/>
      <c r="OW118" s="1158"/>
      <c r="OX118" s="1158"/>
      <c r="OY118" s="1158"/>
      <c r="OZ118" s="1158"/>
      <c r="PA118" s="1158"/>
      <c r="PB118" s="1158"/>
      <c r="PC118" s="1158"/>
      <c r="PD118" s="1158"/>
      <c r="PE118" s="1158"/>
      <c r="PF118" s="1158"/>
      <c r="PG118" s="1158"/>
      <c r="PH118" s="1158"/>
      <c r="PI118" s="1158"/>
      <c r="PJ118" s="1158"/>
      <c r="PK118" s="1158"/>
    </row>
    <row r="119" spans="1:427" s="1150" customFormat="1" ht="15" customHeight="1" x14ac:dyDescent="0.35">
      <c r="A119" s="1182" t="s">
        <v>3279</v>
      </c>
      <c r="B119" s="1182">
        <f t="shared" ca="1" si="6"/>
        <v>6439</v>
      </c>
      <c r="C119" s="1182" t="s">
        <v>3380</v>
      </c>
      <c r="D119" s="1182" t="s">
        <v>3381</v>
      </c>
      <c r="E119" s="1151">
        <v>2016</v>
      </c>
      <c r="F119" s="1183">
        <f t="shared" ca="1" si="7"/>
        <v>102</v>
      </c>
      <c r="G119" s="1149">
        <f t="shared" ca="1" si="8"/>
        <v>6959</v>
      </c>
      <c r="H119" s="1139">
        <v>65.91</v>
      </c>
      <c r="I119" s="1152">
        <f>Einstellungen!$E$11</f>
        <v>365</v>
      </c>
      <c r="J119" s="1152" t="s">
        <v>11</v>
      </c>
      <c r="K119" s="1152" t="s">
        <v>578</v>
      </c>
      <c r="L119" s="1152" t="s">
        <v>578</v>
      </c>
      <c r="M119" s="1152" t="s">
        <v>578</v>
      </c>
      <c r="N119" s="1152" t="s">
        <v>578</v>
      </c>
      <c r="O119" s="1152" t="s">
        <v>578</v>
      </c>
      <c r="P119" s="1152" t="s">
        <v>578</v>
      </c>
      <c r="Q119" s="1152" t="s">
        <v>578</v>
      </c>
      <c r="R119" s="1152" t="s">
        <v>578</v>
      </c>
      <c r="S119" s="1152" t="s">
        <v>578</v>
      </c>
      <c r="T119" s="1152" t="s">
        <v>578</v>
      </c>
      <c r="U119" s="1152" t="s">
        <v>578</v>
      </c>
      <c r="V119" s="1152" t="s">
        <v>700</v>
      </c>
      <c r="W119" s="1152" t="str">
        <f t="shared" si="9"/>
        <v>Heim 118  - Musterort</v>
      </c>
      <c r="X119" s="1139">
        <v>65.91</v>
      </c>
      <c r="AM119" s="1158"/>
      <c r="AN119" s="1158"/>
      <c r="AO119" s="1158"/>
      <c r="AP119" s="1158"/>
      <c r="AQ119" s="1158"/>
      <c r="AR119" s="1158"/>
      <c r="AS119" s="1158"/>
      <c r="AT119" s="1158"/>
      <c r="AU119" s="1158"/>
      <c r="AV119" s="1158"/>
      <c r="AW119" s="1158"/>
      <c r="AX119" s="1155">
        <v>92</v>
      </c>
      <c r="AY119" s="1158"/>
      <c r="AZ119" s="1156">
        <f t="shared" ca="1" si="10"/>
        <v>-10</v>
      </c>
      <c r="BA119" s="1158"/>
      <c r="BB119" s="1158"/>
      <c r="BC119" s="1158"/>
      <c r="BD119" s="1158"/>
      <c r="BE119" s="1158"/>
      <c r="BF119" s="1158"/>
      <c r="BG119" s="1158"/>
      <c r="BH119" s="1158"/>
      <c r="BI119" s="1158"/>
      <c r="BJ119" s="1158"/>
      <c r="BK119" s="1158"/>
      <c r="BL119" s="1158"/>
      <c r="BM119" s="1158"/>
      <c r="BN119" s="1158"/>
      <c r="BO119" s="1158"/>
      <c r="BP119" s="1158"/>
      <c r="BQ119" s="1158"/>
      <c r="BR119" s="1158"/>
      <c r="BS119" s="1158"/>
      <c r="BT119" s="1158"/>
      <c r="BU119" s="1158"/>
      <c r="BV119" s="1158"/>
      <c r="BW119" s="1158"/>
      <c r="BX119" s="1158"/>
      <c r="BY119" s="1158"/>
      <c r="BZ119" s="1158"/>
      <c r="CA119" s="1158"/>
      <c r="CB119" s="1158"/>
      <c r="CC119" s="1158"/>
      <c r="CD119" s="1158"/>
      <c r="CE119" s="1158"/>
      <c r="CF119" s="1158"/>
      <c r="CG119" s="1158"/>
      <c r="CH119" s="1158"/>
      <c r="CI119" s="1158"/>
      <c r="CJ119" s="1158"/>
      <c r="CK119" s="1158"/>
      <c r="CL119" s="1158"/>
      <c r="CM119" s="1158"/>
      <c r="CN119" s="1158"/>
      <c r="CO119" s="1158"/>
      <c r="CP119" s="1158"/>
      <c r="CQ119" s="1158"/>
      <c r="CR119" s="1158"/>
      <c r="CS119" s="1158"/>
      <c r="CT119" s="1158"/>
      <c r="CU119" s="1158"/>
      <c r="CV119" s="1158"/>
      <c r="CW119" s="1158"/>
      <c r="CX119" s="1158"/>
      <c r="CY119" s="1158"/>
      <c r="CZ119" s="1158"/>
      <c r="DA119" s="1158"/>
      <c r="DB119" s="1158"/>
      <c r="DC119" s="1158"/>
      <c r="DD119" s="1158"/>
      <c r="DE119" s="1158"/>
      <c r="DF119" s="1158"/>
      <c r="DG119" s="1158"/>
      <c r="DH119" s="1158"/>
      <c r="DI119" s="1158"/>
      <c r="DJ119" s="1158"/>
      <c r="DK119" s="1158"/>
      <c r="DL119" s="1158"/>
      <c r="DM119" s="1158"/>
      <c r="DN119" s="1158"/>
      <c r="DO119" s="1158"/>
      <c r="DP119" s="1158"/>
      <c r="DQ119" s="1158"/>
      <c r="DR119" s="1158"/>
      <c r="DS119" s="1158"/>
      <c r="DT119" s="1158"/>
      <c r="DU119" s="1158"/>
      <c r="DV119" s="1158"/>
      <c r="DW119" s="1158"/>
      <c r="DX119" s="1158"/>
      <c r="DY119" s="1158"/>
      <c r="DZ119" s="1158"/>
      <c r="EA119" s="1158"/>
      <c r="EB119" s="1158"/>
      <c r="EC119" s="1158"/>
      <c r="ED119" s="1158"/>
      <c r="EE119" s="1158"/>
      <c r="EF119" s="1158"/>
      <c r="EG119" s="1158"/>
      <c r="EH119" s="1158"/>
      <c r="EI119" s="1158"/>
      <c r="EJ119" s="1158"/>
      <c r="EK119" s="1158"/>
      <c r="EL119" s="1158"/>
      <c r="EM119" s="1158"/>
      <c r="EN119" s="1158"/>
      <c r="EO119" s="1158"/>
      <c r="EP119" s="1158"/>
      <c r="EQ119" s="1158"/>
      <c r="ER119" s="1158"/>
      <c r="ES119" s="1158"/>
      <c r="ET119" s="1158"/>
      <c r="EU119" s="1158"/>
      <c r="EV119" s="1158"/>
      <c r="EW119" s="1158"/>
      <c r="EX119" s="1158"/>
      <c r="EY119" s="1158"/>
      <c r="EZ119" s="1158"/>
      <c r="FA119" s="1158"/>
      <c r="FB119" s="1158"/>
      <c r="FC119" s="1158"/>
      <c r="FD119" s="1158"/>
      <c r="FE119" s="1158"/>
      <c r="FF119" s="1158"/>
      <c r="FG119" s="1158"/>
      <c r="FH119" s="1158"/>
      <c r="FI119" s="1158"/>
      <c r="FJ119" s="1158"/>
      <c r="FK119" s="1158"/>
      <c r="FL119" s="1158"/>
      <c r="FM119" s="1158"/>
      <c r="FN119" s="1158"/>
      <c r="FO119" s="1158"/>
      <c r="FP119" s="1158"/>
      <c r="FQ119" s="1158"/>
      <c r="FR119" s="1158"/>
      <c r="FS119" s="1158"/>
      <c r="FT119" s="1158"/>
      <c r="FU119" s="1158"/>
      <c r="FV119" s="1158"/>
      <c r="FW119" s="1158"/>
      <c r="FX119" s="1158"/>
      <c r="FY119" s="1158"/>
      <c r="FZ119" s="1158"/>
      <c r="GA119" s="1158"/>
      <c r="GB119" s="1158"/>
      <c r="GC119" s="1158"/>
      <c r="GD119" s="1158"/>
      <c r="GE119" s="1158"/>
      <c r="GF119" s="1158"/>
      <c r="GG119" s="1158"/>
      <c r="GH119" s="1158"/>
      <c r="GI119" s="1158"/>
      <c r="GJ119" s="1158"/>
      <c r="GK119" s="1158"/>
      <c r="GL119" s="1158"/>
      <c r="GM119" s="1158"/>
      <c r="GN119" s="1158"/>
      <c r="GO119" s="1158"/>
      <c r="GP119" s="1158"/>
      <c r="GQ119" s="1158"/>
      <c r="GR119" s="1158"/>
      <c r="GS119" s="1158"/>
      <c r="GT119" s="1158"/>
      <c r="GU119" s="1158"/>
      <c r="GV119" s="1158"/>
      <c r="GW119" s="1158"/>
      <c r="GX119" s="1158"/>
      <c r="GY119" s="1158"/>
      <c r="GZ119" s="1158"/>
      <c r="HA119" s="1158"/>
      <c r="HB119" s="1158"/>
      <c r="HC119" s="1158"/>
      <c r="HD119" s="1158"/>
      <c r="HE119" s="1158"/>
      <c r="HF119" s="1158"/>
      <c r="HG119" s="1158"/>
      <c r="HH119" s="1158"/>
      <c r="HI119" s="1158"/>
      <c r="HJ119" s="1158"/>
      <c r="HK119" s="1158"/>
      <c r="HL119" s="1158"/>
      <c r="HM119" s="1158"/>
      <c r="HN119" s="1158"/>
      <c r="HO119" s="1158"/>
      <c r="HP119" s="1158"/>
      <c r="HQ119" s="1158"/>
      <c r="HR119" s="1158"/>
      <c r="HS119" s="1158"/>
      <c r="HT119" s="1158"/>
      <c r="HU119" s="1158"/>
      <c r="HV119" s="1158"/>
      <c r="HW119" s="1158"/>
      <c r="HX119" s="1158"/>
      <c r="HY119" s="1158"/>
      <c r="HZ119" s="1158"/>
      <c r="IA119" s="1158"/>
      <c r="IB119" s="1158"/>
      <c r="IC119" s="1158"/>
      <c r="ID119" s="1158"/>
      <c r="IE119" s="1158"/>
      <c r="IF119" s="1158"/>
      <c r="IG119" s="1158"/>
      <c r="IH119" s="1158"/>
      <c r="II119" s="1158"/>
      <c r="IJ119" s="1158"/>
      <c r="IK119" s="1158"/>
      <c r="IL119" s="1158"/>
      <c r="IM119" s="1158"/>
      <c r="IN119" s="1158"/>
      <c r="IO119" s="1158"/>
      <c r="IP119" s="1158"/>
      <c r="IQ119" s="1158"/>
      <c r="IR119" s="1158"/>
      <c r="IS119" s="1158"/>
      <c r="IT119" s="1158"/>
      <c r="IU119" s="1158"/>
      <c r="IV119" s="1158"/>
      <c r="IW119" s="1158"/>
      <c r="IX119" s="1158"/>
      <c r="IY119" s="1158"/>
      <c r="IZ119" s="1158"/>
      <c r="JA119" s="1158"/>
      <c r="JB119" s="1158"/>
      <c r="JC119" s="1158"/>
      <c r="JD119" s="1158"/>
      <c r="JE119" s="1158"/>
      <c r="JF119" s="1158"/>
      <c r="JG119" s="1158"/>
      <c r="JH119" s="1158"/>
      <c r="JI119" s="1158"/>
      <c r="JJ119" s="1158"/>
      <c r="JK119" s="1158"/>
      <c r="JL119" s="1158"/>
      <c r="JM119" s="1158"/>
      <c r="JN119" s="1158"/>
      <c r="JO119" s="1158"/>
      <c r="JP119" s="1158"/>
      <c r="JQ119" s="1158"/>
      <c r="JR119" s="1158"/>
      <c r="JS119" s="1158"/>
      <c r="JT119" s="1158"/>
      <c r="JU119" s="1158"/>
      <c r="JV119" s="1158"/>
      <c r="JW119" s="1158"/>
      <c r="JX119" s="1158"/>
      <c r="JY119" s="1158"/>
      <c r="JZ119" s="1158"/>
      <c r="KA119" s="1158"/>
      <c r="KB119" s="1158"/>
      <c r="KC119" s="1158"/>
      <c r="KD119" s="1158"/>
      <c r="KE119" s="1158"/>
      <c r="KF119" s="1158"/>
      <c r="KG119" s="1158"/>
      <c r="KH119" s="1158"/>
      <c r="KI119" s="1158"/>
      <c r="KJ119" s="1158"/>
      <c r="KK119" s="1158"/>
      <c r="KL119" s="1158"/>
      <c r="KM119" s="1158"/>
      <c r="KN119" s="1158"/>
      <c r="KO119" s="1158"/>
      <c r="KP119" s="1158"/>
      <c r="KQ119" s="1158"/>
      <c r="KR119" s="1158"/>
      <c r="KS119" s="1158"/>
      <c r="KT119" s="1158"/>
      <c r="KU119" s="1158"/>
      <c r="KV119" s="1158"/>
      <c r="KW119" s="1158"/>
      <c r="KX119" s="1158"/>
      <c r="KY119" s="1158"/>
      <c r="KZ119" s="1158"/>
      <c r="LA119" s="1158"/>
      <c r="LB119" s="1158"/>
      <c r="LC119" s="1158"/>
      <c r="LD119" s="1158"/>
      <c r="LE119" s="1158"/>
      <c r="LF119" s="1158"/>
      <c r="LG119" s="1158"/>
      <c r="LH119" s="1158"/>
      <c r="LI119" s="1158"/>
      <c r="LJ119" s="1158"/>
      <c r="LK119" s="1158"/>
      <c r="LL119" s="1158"/>
      <c r="LM119" s="1158"/>
      <c r="LN119" s="1158"/>
      <c r="LO119" s="1158"/>
      <c r="LP119" s="1158"/>
      <c r="LQ119" s="1158"/>
      <c r="LR119" s="1158"/>
      <c r="LS119" s="1158"/>
      <c r="LT119" s="1158"/>
      <c r="LU119" s="1158"/>
      <c r="LV119" s="1158"/>
      <c r="LW119" s="1158"/>
      <c r="LX119" s="1158"/>
      <c r="LY119" s="1158"/>
      <c r="LZ119" s="1158"/>
      <c r="MA119" s="1158"/>
      <c r="MB119" s="1158"/>
      <c r="MC119" s="1158"/>
      <c r="MD119" s="1158"/>
      <c r="ME119" s="1158"/>
      <c r="MF119" s="1158"/>
      <c r="MG119" s="1158"/>
      <c r="MH119" s="1158"/>
      <c r="MI119" s="1158"/>
      <c r="MJ119" s="1158"/>
      <c r="MK119" s="1158"/>
      <c r="ML119" s="1158"/>
      <c r="MM119" s="1158"/>
      <c r="MN119" s="1158"/>
      <c r="MO119" s="1158"/>
      <c r="MP119" s="1158"/>
      <c r="MQ119" s="1158"/>
      <c r="MR119" s="1158"/>
      <c r="MS119" s="1158"/>
      <c r="MT119" s="1158"/>
      <c r="MU119" s="1158"/>
      <c r="MV119" s="1158"/>
      <c r="MW119" s="1158"/>
      <c r="MX119" s="1158"/>
      <c r="MY119" s="1158"/>
      <c r="MZ119" s="1158"/>
      <c r="NA119" s="1158"/>
      <c r="NB119" s="1158"/>
      <c r="NC119" s="1158"/>
      <c r="ND119" s="1158"/>
      <c r="NE119" s="1158"/>
      <c r="NF119" s="1158"/>
      <c r="NG119" s="1158"/>
      <c r="NH119" s="1158"/>
      <c r="NI119" s="1158"/>
      <c r="NJ119" s="1158"/>
      <c r="NK119" s="1158"/>
      <c r="NL119" s="1158"/>
      <c r="NM119" s="1158"/>
      <c r="NN119" s="1158"/>
      <c r="NO119" s="1158"/>
      <c r="NP119" s="1158"/>
      <c r="NQ119" s="1158"/>
      <c r="NR119" s="1158"/>
      <c r="NS119" s="1158"/>
      <c r="NT119" s="1158"/>
      <c r="NU119" s="1158"/>
      <c r="NV119" s="1158"/>
      <c r="NW119" s="1158"/>
      <c r="NX119" s="1158"/>
      <c r="NY119" s="1158"/>
      <c r="NZ119" s="1158"/>
      <c r="OA119" s="1158"/>
      <c r="OB119" s="1158"/>
      <c r="OC119" s="1158"/>
      <c r="OD119" s="1158"/>
      <c r="OE119" s="1158"/>
      <c r="OF119" s="1158"/>
      <c r="OG119" s="1158"/>
      <c r="OH119" s="1158"/>
      <c r="OI119" s="1158"/>
      <c r="OJ119" s="1158"/>
      <c r="OK119" s="1158"/>
      <c r="OL119" s="1158"/>
      <c r="OM119" s="1158"/>
      <c r="ON119" s="1158"/>
      <c r="OO119" s="1158"/>
      <c r="OP119" s="1158"/>
      <c r="OQ119" s="1158"/>
      <c r="OR119" s="1158"/>
      <c r="OS119" s="1158"/>
      <c r="OT119" s="1158"/>
      <c r="OU119" s="1158"/>
      <c r="OV119" s="1158"/>
      <c r="OW119" s="1158"/>
      <c r="OX119" s="1158"/>
      <c r="OY119" s="1158"/>
      <c r="OZ119" s="1158"/>
      <c r="PA119" s="1158"/>
      <c r="PB119" s="1158"/>
      <c r="PC119" s="1158"/>
      <c r="PD119" s="1158"/>
      <c r="PE119" s="1158"/>
      <c r="PF119" s="1158"/>
      <c r="PG119" s="1158"/>
      <c r="PH119" s="1158"/>
      <c r="PI119" s="1158"/>
      <c r="PJ119" s="1158"/>
      <c r="PK119" s="1158"/>
    </row>
    <row r="120" spans="1:427" s="1150" customFormat="1" ht="15" customHeight="1" x14ac:dyDescent="0.35">
      <c r="A120" s="1182" t="s">
        <v>3280</v>
      </c>
      <c r="B120" s="1182">
        <f t="shared" ca="1" si="6"/>
        <v>6744</v>
      </c>
      <c r="C120" s="1182" t="s">
        <v>3380</v>
      </c>
      <c r="D120" s="1182" t="s">
        <v>3381</v>
      </c>
      <c r="E120" s="1151">
        <v>2016</v>
      </c>
      <c r="F120" s="1183">
        <f t="shared" ca="1" si="7"/>
        <v>94</v>
      </c>
      <c r="G120" s="1149">
        <f t="shared" ca="1" si="8"/>
        <v>3005</v>
      </c>
      <c r="H120" s="1147">
        <v>60.5</v>
      </c>
      <c r="I120" s="1152">
        <f>Einstellungen!$E$11</f>
        <v>365</v>
      </c>
      <c r="J120" s="1152" t="s">
        <v>11</v>
      </c>
      <c r="K120" s="1152" t="s">
        <v>578</v>
      </c>
      <c r="L120" s="1152" t="s">
        <v>578</v>
      </c>
      <c r="M120" s="1152" t="s">
        <v>578</v>
      </c>
      <c r="N120" s="1152" t="s">
        <v>578</v>
      </c>
      <c r="O120" s="1152" t="s">
        <v>578</v>
      </c>
      <c r="P120" s="1152" t="s">
        <v>578</v>
      </c>
      <c r="Q120" s="1152" t="s">
        <v>578</v>
      </c>
      <c r="R120" s="1152" t="s">
        <v>578</v>
      </c>
      <c r="S120" s="1152" t="s">
        <v>578</v>
      </c>
      <c r="T120" s="1152" t="s">
        <v>578</v>
      </c>
      <c r="U120" s="1152" t="s">
        <v>578</v>
      </c>
      <c r="V120" s="1152" t="s">
        <v>700</v>
      </c>
      <c r="W120" s="1152" t="str">
        <f t="shared" si="9"/>
        <v>Heim 119  - Musterort</v>
      </c>
      <c r="X120" s="1147">
        <v>60.5</v>
      </c>
      <c r="AM120" s="1158"/>
      <c r="AN120" s="1158"/>
      <c r="AO120" s="1158"/>
      <c r="AP120" s="1158"/>
      <c r="AQ120" s="1158"/>
      <c r="AR120" s="1158"/>
      <c r="AS120" s="1158"/>
      <c r="AT120" s="1158"/>
      <c r="AU120" s="1158"/>
      <c r="AV120" s="1158"/>
      <c r="AW120" s="1158"/>
      <c r="AX120" s="1155">
        <v>54</v>
      </c>
      <c r="AY120" s="1158"/>
      <c r="AZ120" s="1156">
        <f t="shared" ca="1" si="10"/>
        <v>-40</v>
      </c>
      <c r="BA120" s="1158"/>
      <c r="BB120" s="1158"/>
      <c r="BC120" s="1158"/>
      <c r="BD120" s="1158"/>
      <c r="BE120" s="1158"/>
      <c r="BF120" s="1158"/>
      <c r="BG120" s="1158"/>
      <c r="BH120" s="1158"/>
      <c r="BI120" s="1158"/>
      <c r="BJ120" s="1158"/>
      <c r="BK120" s="1158"/>
      <c r="BL120" s="1158"/>
      <c r="BM120" s="1158"/>
      <c r="BN120" s="1158"/>
      <c r="BO120" s="1158"/>
      <c r="BP120" s="1158"/>
      <c r="BQ120" s="1158"/>
      <c r="BR120" s="1158"/>
      <c r="BS120" s="1158"/>
      <c r="BT120" s="1158"/>
      <c r="BU120" s="1158"/>
      <c r="BV120" s="1158"/>
      <c r="BW120" s="1158"/>
      <c r="BX120" s="1158"/>
      <c r="BY120" s="1158"/>
      <c r="BZ120" s="1158"/>
      <c r="CA120" s="1158"/>
      <c r="CB120" s="1158"/>
      <c r="CC120" s="1158"/>
      <c r="CD120" s="1158"/>
      <c r="CE120" s="1158"/>
      <c r="CF120" s="1158"/>
      <c r="CG120" s="1158"/>
      <c r="CH120" s="1158"/>
      <c r="CI120" s="1158"/>
      <c r="CJ120" s="1158"/>
      <c r="CK120" s="1158"/>
      <c r="CL120" s="1158"/>
      <c r="CM120" s="1158"/>
      <c r="CN120" s="1158"/>
      <c r="CO120" s="1158"/>
      <c r="CP120" s="1158"/>
      <c r="CQ120" s="1158"/>
      <c r="CR120" s="1158"/>
      <c r="CS120" s="1158"/>
      <c r="CT120" s="1158"/>
      <c r="CU120" s="1158"/>
      <c r="CV120" s="1158"/>
      <c r="CW120" s="1158"/>
      <c r="CX120" s="1158"/>
      <c r="CY120" s="1158"/>
      <c r="CZ120" s="1158"/>
      <c r="DA120" s="1158"/>
      <c r="DB120" s="1158"/>
      <c r="DC120" s="1158"/>
      <c r="DD120" s="1158"/>
      <c r="DE120" s="1158"/>
      <c r="DF120" s="1158"/>
      <c r="DG120" s="1158"/>
      <c r="DH120" s="1158"/>
      <c r="DI120" s="1158"/>
      <c r="DJ120" s="1158"/>
      <c r="DK120" s="1158"/>
      <c r="DL120" s="1158"/>
      <c r="DM120" s="1158"/>
      <c r="DN120" s="1158"/>
      <c r="DO120" s="1158"/>
      <c r="DP120" s="1158"/>
      <c r="DQ120" s="1158"/>
      <c r="DR120" s="1158"/>
      <c r="DS120" s="1158"/>
      <c r="DT120" s="1158"/>
      <c r="DU120" s="1158"/>
      <c r="DV120" s="1158"/>
      <c r="DW120" s="1158"/>
      <c r="DX120" s="1158"/>
      <c r="DY120" s="1158"/>
      <c r="DZ120" s="1158"/>
      <c r="EA120" s="1158"/>
      <c r="EB120" s="1158"/>
      <c r="EC120" s="1158"/>
      <c r="ED120" s="1158"/>
      <c r="EE120" s="1158"/>
      <c r="EF120" s="1158"/>
      <c r="EG120" s="1158"/>
      <c r="EH120" s="1158"/>
      <c r="EI120" s="1158"/>
      <c r="EJ120" s="1158"/>
      <c r="EK120" s="1158"/>
      <c r="EL120" s="1158"/>
      <c r="EM120" s="1158"/>
      <c r="EN120" s="1158"/>
      <c r="EO120" s="1158"/>
      <c r="EP120" s="1158"/>
      <c r="EQ120" s="1158"/>
      <c r="ER120" s="1158"/>
      <c r="ES120" s="1158"/>
      <c r="ET120" s="1158"/>
      <c r="EU120" s="1158"/>
      <c r="EV120" s="1158"/>
      <c r="EW120" s="1158"/>
      <c r="EX120" s="1158"/>
      <c r="EY120" s="1158"/>
      <c r="EZ120" s="1158"/>
      <c r="FA120" s="1158"/>
      <c r="FB120" s="1158"/>
      <c r="FC120" s="1158"/>
      <c r="FD120" s="1158"/>
      <c r="FE120" s="1158"/>
      <c r="FF120" s="1158"/>
      <c r="FG120" s="1158"/>
      <c r="FH120" s="1158"/>
      <c r="FI120" s="1158"/>
      <c r="FJ120" s="1158"/>
      <c r="FK120" s="1158"/>
      <c r="FL120" s="1158"/>
      <c r="FM120" s="1158"/>
      <c r="FN120" s="1158"/>
      <c r="FO120" s="1158"/>
      <c r="FP120" s="1158"/>
      <c r="FQ120" s="1158"/>
      <c r="FR120" s="1158"/>
      <c r="FS120" s="1158"/>
      <c r="FT120" s="1158"/>
      <c r="FU120" s="1158"/>
      <c r="FV120" s="1158"/>
      <c r="FW120" s="1158"/>
      <c r="FX120" s="1158"/>
      <c r="FY120" s="1158"/>
      <c r="FZ120" s="1158"/>
      <c r="GA120" s="1158"/>
      <c r="GB120" s="1158"/>
      <c r="GC120" s="1158"/>
      <c r="GD120" s="1158"/>
      <c r="GE120" s="1158"/>
      <c r="GF120" s="1158"/>
      <c r="GG120" s="1158"/>
      <c r="GH120" s="1158"/>
      <c r="GI120" s="1158"/>
      <c r="GJ120" s="1158"/>
      <c r="GK120" s="1158"/>
      <c r="GL120" s="1158"/>
      <c r="GM120" s="1158"/>
      <c r="GN120" s="1158"/>
      <c r="GO120" s="1158"/>
      <c r="GP120" s="1158"/>
      <c r="GQ120" s="1158"/>
      <c r="GR120" s="1158"/>
      <c r="GS120" s="1158"/>
      <c r="GT120" s="1158"/>
      <c r="GU120" s="1158"/>
      <c r="GV120" s="1158"/>
      <c r="GW120" s="1158"/>
      <c r="GX120" s="1158"/>
      <c r="GY120" s="1158"/>
      <c r="GZ120" s="1158"/>
      <c r="HA120" s="1158"/>
      <c r="HB120" s="1158"/>
      <c r="HC120" s="1158"/>
      <c r="HD120" s="1158"/>
      <c r="HE120" s="1158"/>
      <c r="HF120" s="1158"/>
      <c r="HG120" s="1158"/>
      <c r="HH120" s="1158"/>
      <c r="HI120" s="1158"/>
      <c r="HJ120" s="1158"/>
      <c r="HK120" s="1158"/>
      <c r="HL120" s="1158"/>
      <c r="HM120" s="1158"/>
      <c r="HN120" s="1158"/>
      <c r="HO120" s="1158"/>
      <c r="HP120" s="1158"/>
      <c r="HQ120" s="1158"/>
      <c r="HR120" s="1158"/>
      <c r="HS120" s="1158"/>
      <c r="HT120" s="1158"/>
      <c r="HU120" s="1158"/>
      <c r="HV120" s="1158"/>
      <c r="HW120" s="1158"/>
      <c r="HX120" s="1158"/>
      <c r="HY120" s="1158"/>
      <c r="HZ120" s="1158"/>
      <c r="IA120" s="1158"/>
      <c r="IB120" s="1158"/>
      <c r="IC120" s="1158"/>
      <c r="ID120" s="1158"/>
      <c r="IE120" s="1158"/>
      <c r="IF120" s="1158"/>
      <c r="IG120" s="1158"/>
      <c r="IH120" s="1158"/>
      <c r="II120" s="1158"/>
      <c r="IJ120" s="1158"/>
      <c r="IK120" s="1158"/>
      <c r="IL120" s="1158"/>
      <c r="IM120" s="1158"/>
      <c r="IN120" s="1158"/>
      <c r="IO120" s="1158"/>
      <c r="IP120" s="1158"/>
      <c r="IQ120" s="1158"/>
      <c r="IR120" s="1158"/>
      <c r="IS120" s="1158"/>
      <c r="IT120" s="1158"/>
      <c r="IU120" s="1158"/>
      <c r="IV120" s="1158"/>
      <c r="IW120" s="1158"/>
      <c r="IX120" s="1158"/>
      <c r="IY120" s="1158"/>
      <c r="IZ120" s="1158"/>
      <c r="JA120" s="1158"/>
      <c r="JB120" s="1158"/>
      <c r="JC120" s="1158"/>
      <c r="JD120" s="1158"/>
      <c r="JE120" s="1158"/>
      <c r="JF120" s="1158"/>
      <c r="JG120" s="1158"/>
      <c r="JH120" s="1158"/>
      <c r="JI120" s="1158"/>
      <c r="JJ120" s="1158"/>
      <c r="JK120" s="1158"/>
      <c r="JL120" s="1158"/>
      <c r="JM120" s="1158"/>
      <c r="JN120" s="1158"/>
      <c r="JO120" s="1158"/>
      <c r="JP120" s="1158"/>
      <c r="JQ120" s="1158"/>
      <c r="JR120" s="1158"/>
      <c r="JS120" s="1158"/>
      <c r="JT120" s="1158"/>
      <c r="JU120" s="1158"/>
      <c r="JV120" s="1158"/>
      <c r="JW120" s="1158"/>
      <c r="JX120" s="1158"/>
      <c r="JY120" s="1158"/>
      <c r="JZ120" s="1158"/>
      <c r="KA120" s="1158"/>
      <c r="KB120" s="1158"/>
      <c r="KC120" s="1158"/>
      <c r="KD120" s="1158"/>
      <c r="KE120" s="1158"/>
      <c r="KF120" s="1158"/>
      <c r="KG120" s="1158"/>
      <c r="KH120" s="1158"/>
      <c r="KI120" s="1158"/>
      <c r="KJ120" s="1158"/>
      <c r="KK120" s="1158"/>
      <c r="KL120" s="1158"/>
      <c r="KM120" s="1158"/>
      <c r="KN120" s="1158"/>
      <c r="KO120" s="1158"/>
      <c r="KP120" s="1158"/>
      <c r="KQ120" s="1158"/>
      <c r="KR120" s="1158"/>
      <c r="KS120" s="1158"/>
      <c r="KT120" s="1158"/>
      <c r="KU120" s="1158"/>
      <c r="KV120" s="1158"/>
      <c r="KW120" s="1158"/>
      <c r="KX120" s="1158"/>
      <c r="KY120" s="1158"/>
      <c r="KZ120" s="1158"/>
      <c r="LA120" s="1158"/>
      <c r="LB120" s="1158"/>
      <c r="LC120" s="1158"/>
      <c r="LD120" s="1158"/>
      <c r="LE120" s="1158"/>
      <c r="LF120" s="1158"/>
      <c r="LG120" s="1158"/>
      <c r="LH120" s="1158"/>
      <c r="LI120" s="1158"/>
      <c r="LJ120" s="1158"/>
      <c r="LK120" s="1158"/>
      <c r="LL120" s="1158"/>
      <c r="LM120" s="1158"/>
      <c r="LN120" s="1158"/>
      <c r="LO120" s="1158"/>
      <c r="LP120" s="1158"/>
      <c r="LQ120" s="1158"/>
      <c r="LR120" s="1158"/>
      <c r="LS120" s="1158"/>
      <c r="LT120" s="1158"/>
      <c r="LU120" s="1158"/>
      <c r="LV120" s="1158"/>
      <c r="LW120" s="1158"/>
      <c r="LX120" s="1158"/>
      <c r="LY120" s="1158"/>
      <c r="LZ120" s="1158"/>
      <c r="MA120" s="1158"/>
      <c r="MB120" s="1158"/>
      <c r="MC120" s="1158"/>
      <c r="MD120" s="1158"/>
      <c r="ME120" s="1158"/>
      <c r="MF120" s="1158"/>
      <c r="MG120" s="1158"/>
      <c r="MH120" s="1158"/>
      <c r="MI120" s="1158"/>
      <c r="MJ120" s="1158"/>
      <c r="MK120" s="1158"/>
      <c r="ML120" s="1158"/>
      <c r="MM120" s="1158"/>
      <c r="MN120" s="1158"/>
      <c r="MO120" s="1158"/>
      <c r="MP120" s="1158"/>
      <c r="MQ120" s="1158"/>
      <c r="MR120" s="1158"/>
      <c r="MS120" s="1158"/>
      <c r="MT120" s="1158"/>
      <c r="MU120" s="1158"/>
      <c r="MV120" s="1158"/>
      <c r="MW120" s="1158"/>
      <c r="MX120" s="1158"/>
      <c r="MY120" s="1158"/>
      <c r="MZ120" s="1158"/>
      <c r="NA120" s="1158"/>
      <c r="NB120" s="1158"/>
      <c r="NC120" s="1158"/>
      <c r="ND120" s="1158"/>
      <c r="NE120" s="1158"/>
      <c r="NF120" s="1158"/>
      <c r="NG120" s="1158"/>
      <c r="NH120" s="1158"/>
      <c r="NI120" s="1158"/>
      <c r="NJ120" s="1158"/>
      <c r="NK120" s="1158"/>
      <c r="NL120" s="1158"/>
      <c r="NM120" s="1158"/>
      <c r="NN120" s="1158"/>
      <c r="NO120" s="1158"/>
      <c r="NP120" s="1158"/>
      <c r="NQ120" s="1158"/>
      <c r="NR120" s="1158"/>
      <c r="NS120" s="1158"/>
      <c r="NT120" s="1158"/>
      <c r="NU120" s="1158"/>
      <c r="NV120" s="1158"/>
      <c r="NW120" s="1158"/>
      <c r="NX120" s="1158"/>
      <c r="NY120" s="1158"/>
      <c r="NZ120" s="1158"/>
      <c r="OA120" s="1158"/>
      <c r="OB120" s="1158"/>
      <c r="OC120" s="1158"/>
      <c r="OD120" s="1158"/>
      <c r="OE120" s="1158"/>
      <c r="OF120" s="1158"/>
      <c r="OG120" s="1158"/>
      <c r="OH120" s="1158"/>
      <c r="OI120" s="1158"/>
      <c r="OJ120" s="1158"/>
      <c r="OK120" s="1158"/>
      <c r="OL120" s="1158"/>
      <c r="OM120" s="1158"/>
      <c r="ON120" s="1158"/>
      <c r="OO120" s="1158"/>
      <c r="OP120" s="1158"/>
      <c r="OQ120" s="1158"/>
      <c r="OR120" s="1158"/>
      <c r="OS120" s="1158"/>
      <c r="OT120" s="1158"/>
      <c r="OU120" s="1158"/>
      <c r="OV120" s="1158"/>
      <c r="OW120" s="1158"/>
      <c r="OX120" s="1158"/>
      <c r="OY120" s="1158"/>
      <c r="OZ120" s="1158"/>
      <c r="PA120" s="1158"/>
      <c r="PB120" s="1158"/>
      <c r="PC120" s="1158"/>
      <c r="PD120" s="1158"/>
      <c r="PE120" s="1158"/>
      <c r="PF120" s="1158"/>
      <c r="PG120" s="1158"/>
      <c r="PH120" s="1158"/>
      <c r="PI120" s="1158"/>
      <c r="PJ120" s="1158"/>
      <c r="PK120" s="1158"/>
    </row>
    <row r="121" spans="1:427" s="1150" customFormat="1" ht="15" customHeight="1" x14ac:dyDescent="0.35">
      <c r="A121" s="1182" t="s">
        <v>3281</v>
      </c>
      <c r="B121" s="1182">
        <f t="shared" ca="1" si="6"/>
        <v>6330</v>
      </c>
      <c r="C121" s="1182" t="s">
        <v>3380</v>
      </c>
      <c r="D121" s="1182" t="s">
        <v>3381</v>
      </c>
      <c r="E121" s="1151">
        <v>2016</v>
      </c>
      <c r="F121" s="1183">
        <f t="shared" ca="1" si="7"/>
        <v>112</v>
      </c>
      <c r="G121" s="1149">
        <f t="shared" ca="1" si="8"/>
        <v>8447</v>
      </c>
      <c r="H121" s="1148">
        <v>60.5</v>
      </c>
      <c r="I121" s="1152">
        <f>Einstellungen!$E$11</f>
        <v>365</v>
      </c>
      <c r="J121" s="1152" t="s">
        <v>11</v>
      </c>
      <c r="K121" s="1152" t="s">
        <v>578</v>
      </c>
      <c r="L121" s="1152" t="s">
        <v>578</v>
      </c>
      <c r="M121" s="1152" t="s">
        <v>578</v>
      </c>
      <c r="N121" s="1152" t="s">
        <v>578</v>
      </c>
      <c r="O121" s="1152" t="s">
        <v>578</v>
      </c>
      <c r="P121" s="1152" t="s">
        <v>578</v>
      </c>
      <c r="Q121" s="1152" t="s">
        <v>578</v>
      </c>
      <c r="R121" s="1152" t="s">
        <v>578</v>
      </c>
      <c r="S121" s="1152" t="s">
        <v>578</v>
      </c>
      <c r="T121" s="1152" t="s">
        <v>578</v>
      </c>
      <c r="U121" s="1152" t="s">
        <v>578</v>
      </c>
      <c r="V121" s="1152" t="s">
        <v>700</v>
      </c>
      <c r="W121" s="1152" t="str">
        <f t="shared" si="9"/>
        <v>Heim 120  - Musterort</v>
      </c>
      <c r="X121" s="1148">
        <v>60.5</v>
      </c>
      <c r="AM121" s="1158"/>
      <c r="AN121" s="1158"/>
      <c r="AO121" s="1158"/>
      <c r="AP121" s="1158"/>
      <c r="AQ121" s="1158"/>
      <c r="AR121" s="1158"/>
      <c r="AS121" s="1158"/>
      <c r="AT121" s="1158"/>
      <c r="AU121" s="1158"/>
      <c r="AV121" s="1158"/>
      <c r="AW121" s="1158"/>
      <c r="AX121" s="1155">
        <v>29</v>
      </c>
      <c r="AY121" s="1158"/>
      <c r="AZ121" s="1156">
        <f t="shared" ca="1" si="10"/>
        <v>-83</v>
      </c>
      <c r="BA121" s="1158"/>
      <c r="BB121" s="1158"/>
      <c r="BC121" s="1158"/>
      <c r="BD121" s="1158"/>
      <c r="BE121" s="1158"/>
      <c r="BF121" s="1158"/>
      <c r="BG121" s="1158"/>
      <c r="BH121" s="1158"/>
      <c r="BI121" s="1158"/>
      <c r="BJ121" s="1158"/>
      <c r="BK121" s="1158"/>
      <c r="BL121" s="1158"/>
      <c r="BM121" s="1158"/>
      <c r="BN121" s="1158"/>
      <c r="BO121" s="1158"/>
      <c r="BP121" s="1158"/>
      <c r="BQ121" s="1158"/>
      <c r="BR121" s="1158"/>
      <c r="BS121" s="1158"/>
      <c r="BT121" s="1158"/>
      <c r="BU121" s="1158"/>
      <c r="BV121" s="1158"/>
      <c r="BW121" s="1158"/>
      <c r="BX121" s="1158"/>
      <c r="BY121" s="1158"/>
      <c r="BZ121" s="1158"/>
      <c r="CA121" s="1158"/>
      <c r="CB121" s="1158"/>
      <c r="CC121" s="1158"/>
      <c r="CD121" s="1158"/>
      <c r="CE121" s="1158"/>
      <c r="CF121" s="1158"/>
      <c r="CG121" s="1158"/>
      <c r="CH121" s="1158"/>
      <c r="CI121" s="1158"/>
      <c r="CJ121" s="1158"/>
      <c r="CK121" s="1158"/>
      <c r="CL121" s="1158"/>
      <c r="CM121" s="1158"/>
      <c r="CN121" s="1158"/>
      <c r="CO121" s="1158"/>
      <c r="CP121" s="1158"/>
      <c r="CQ121" s="1158"/>
      <c r="CR121" s="1158"/>
      <c r="CS121" s="1158"/>
      <c r="CT121" s="1158"/>
      <c r="CU121" s="1158"/>
      <c r="CV121" s="1158"/>
      <c r="CW121" s="1158"/>
      <c r="CX121" s="1158"/>
      <c r="CY121" s="1158"/>
      <c r="CZ121" s="1158"/>
      <c r="DA121" s="1158"/>
      <c r="DB121" s="1158"/>
      <c r="DC121" s="1158"/>
      <c r="DD121" s="1158"/>
      <c r="DE121" s="1158"/>
      <c r="DF121" s="1158"/>
      <c r="DG121" s="1158"/>
      <c r="DH121" s="1158"/>
      <c r="DI121" s="1158"/>
      <c r="DJ121" s="1158"/>
      <c r="DK121" s="1158"/>
      <c r="DL121" s="1158"/>
      <c r="DM121" s="1158"/>
      <c r="DN121" s="1158"/>
      <c r="DO121" s="1158"/>
      <c r="DP121" s="1158"/>
      <c r="DQ121" s="1158"/>
      <c r="DR121" s="1158"/>
      <c r="DS121" s="1158"/>
      <c r="DT121" s="1158"/>
      <c r="DU121" s="1158"/>
      <c r="DV121" s="1158"/>
      <c r="DW121" s="1158"/>
      <c r="DX121" s="1158"/>
      <c r="DY121" s="1158"/>
      <c r="DZ121" s="1158"/>
      <c r="EA121" s="1158"/>
      <c r="EB121" s="1158"/>
      <c r="EC121" s="1158"/>
      <c r="ED121" s="1158"/>
      <c r="EE121" s="1158"/>
      <c r="EF121" s="1158"/>
      <c r="EG121" s="1158"/>
      <c r="EH121" s="1158"/>
      <c r="EI121" s="1158"/>
      <c r="EJ121" s="1158"/>
      <c r="EK121" s="1158"/>
      <c r="EL121" s="1158"/>
      <c r="EM121" s="1158"/>
      <c r="EN121" s="1158"/>
      <c r="EO121" s="1158"/>
      <c r="EP121" s="1158"/>
      <c r="EQ121" s="1158"/>
      <c r="ER121" s="1158"/>
      <c r="ES121" s="1158"/>
      <c r="ET121" s="1158"/>
      <c r="EU121" s="1158"/>
      <c r="EV121" s="1158"/>
      <c r="EW121" s="1158"/>
      <c r="EX121" s="1158"/>
      <c r="EY121" s="1158"/>
      <c r="EZ121" s="1158"/>
      <c r="FA121" s="1158"/>
      <c r="FB121" s="1158"/>
      <c r="FC121" s="1158"/>
      <c r="FD121" s="1158"/>
      <c r="FE121" s="1158"/>
      <c r="FF121" s="1158"/>
      <c r="FG121" s="1158"/>
      <c r="FH121" s="1158"/>
      <c r="FI121" s="1158"/>
      <c r="FJ121" s="1158"/>
      <c r="FK121" s="1158"/>
      <c r="FL121" s="1158"/>
      <c r="FM121" s="1158"/>
      <c r="FN121" s="1158"/>
      <c r="FO121" s="1158"/>
      <c r="FP121" s="1158"/>
      <c r="FQ121" s="1158"/>
      <c r="FR121" s="1158"/>
      <c r="FS121" s="1158"/>
      <c r="FT121" s="1158"/>
      <c r="FU121" s="1158"/>
      <c r="FV121" s="1158"/>
      <c r="FW121" s="1158"/>
      <c r="FX121" s="1158"/>
      <c r="FY121" s="1158"/>
      <c r="FZ121" s="1158"/>
      <c r="GA121" s="1158"/>
      <c r="GB121" s="1158"/>
      <c r="GC121" s="1158"/>
      <c r="GD121" s="1158"/>
      <c r="GE121" s="1158"/>
      <c r="GF121" s="1158"/>
      <c r="GG121" s="1158"/>
      <c r="GH121" s="1158"/>
      <c r="GI121" s="1158"/>
      <c r="GJ121" s="1158"/>
      <c r="GK121" s="1158"/>
      <c r="GL121" s="1158"/>
      <c r="GM121" s="1158"/>
      <c r="GN121" s="1158"/>
      <c r="GO121" s="1158"/>
      <c r="GP121" s="1158"/>
      <c r="GQ121" s="1158"/>
      <c r="GR121" s="1158"/>
      <c r="GS121" s="1158"/>
      <c r="GT121" s="1158"/>
      <c r="GU121" s="1158"/>
      <c r="GV121" s="1158"/>
      <c r="GW121" s="1158"/>
      <c r="GX121" s="1158"/>
      <c r="GY121" s="1158"/>
      <c r="GZ121" s="1158"/>
      <c r="HA121" s="1158"/>
      <c r="HB121" s="1158"/>
      <c r="HC121" s="1158"/>
      <c r="HD121" s="1158"/>
      <c r="HE121" s="1158"/>
      <c r="HF121" s="1158"/>
      <c r="HG121" s="1158"/>
      <c r="HH121" s="1158"/>
      <c r="HI121" s="1158"/>
      <c r="HJ121" s="1158"/>
      <c r="HK121" s="1158"/>
      <c r="HL121" s="1158"/>
      <c r="HM121" s="1158"/>
      <c r="HN121" s="1158"/>
      <c r="HO121" s="1158"/>
      <c r="HP121" s="1158"/>
      <c r="HQ121" s="1158"/>
      <c r="HR121" s="1158"/>
      <c r="HS121" s="1158"/>
      <c r="HT121" s="1158"/>
      <c r="HU121" s="1158"/>
      <c r="HV121" s="1158"/>
      <c r="HW121" s="1158"/>
      <c r="HX121" s="1158"/>
      <c r="HY121" s="1158"/>
      <c r="HZ121" s="1158"/>
      <c r="IA121" s="1158"/>
      <c r="IB121" s="1158"/>
      <c r="IC121" s="1158"/>
      <c r="ID121" s="1158"/>
      <c r="IE121" s="1158"/>
      <c r="IF121" s="1158"/>
      <c r="IG121" s="1158"/>
      <c r="IH121" s="1158"/>
      <c r="II121" s="1158"/>
      <c r="IJ121" s="1158"/>
      <c r="IK121" s="1158"/>
      <c r="IL121" s="1158"/>
      <c r="IM121" s="1158"/>
      <c r="IN121" s="1158"/>
      <c r="IO121" s="1158"/>
      <c r="IP121" s="1158"/>
      <c r="IQ121" s="1158"/>
      <c r="IR121" s="1158"/>
      <c r="IS121" s="1158"/>
      <c r="IT121" s="1158"/>
      <c r="IU121" s="1158"/>
      <c r="IV121" s="1158"/>
      <c r="IW121" s="1158"/>
      <c r="IX121" s="1158"/>
      <c r="IY121" s="1158"/>
      <c r="IZ121" s="1158"/>
      <c r="JA121" s="1158"/>
      <c r="JB121" s="1158"/>
      <c r="JC121" s="1158"/>
      <c r="JD121" s="1158"/>
      <c r="JE121" s="1158"/>
      <c r="JF121" s="1158"/>
      <c r="JG121" s="1158"/>
      <c r="JH121" s="1158"/>
      <c r="JI121" s="1158"/>
      <c r="JJ121" s="1158"/>
      <c r="JK121" s="1158"/>
      <c r="JL121" s="1158"/>
      <c r="JM121" s="1158"/>
      <c r="JN121" s="1158"/>
      <c r="JO121" s="1158"/>
      <c r="JP121" s="1158"/>
      <c r="JQ121" s="1158"/>
      <c r="JR121" s="1158"/>
      <c r="JS121" s="1158"/>
      <c r="JT121" s="1158"/>
      <c r="JU121" s="1158"/>
      <c r="JV121" s="1158"/>
      <c r="JW121" s="1158"/>
      <c r="JX121" s="1158"/>
      <c r="JY121" s="1158"/>
      <c r="JZ121" s="1158"/>
      <c r="KA121" s="1158"/>
      <c r="KB121" s="1158"/>
      <c r="KC121" s="1158"/>
      <c r="KD121" s="1158"/>
      <c r="KE121" s="1158"/>
      <c r="KF121" s="1158"/>
      <c r="KG121" s="1158"/>
      <c r="KH121" s="1158"/>
      <c r="KI121" s="1158"/>
      <c r="KJ121" s="1158"/>
      <c r="KK121" s="1158"/>
      <c r="KL121" s="1158"/>
      <c r="KM121" s="1158"/>
      <c r="KN121" s="1158"/>
      <c r="KO121" s="1158"/>
      <c r="KP121" s="1158"/>
      <c r="KQ121" s="1158"/>
      <c r="KR121" s="1158"/>
      <c r="KS121" s="1158"/>
      <c r="KT121" s="1158"/>
      <c r="KU121" s="1158"/>
      <c r="KV121" s="1158"/>
      <c r="KW121" s="1158"/>
      <c r="KX121" s="1158"/>
      <c r="KY121" s="1158"/>
      <c r="KZ121" s="1158"/>
      <c r="LA121" s="1158"/>
      <c r="LB121" s="1158"/>
      <c r="LC121" s="1158"/>
      <c r="LD121" s="1158"/>
      <c r="LE121" s="1158"/>
      <c r="LF121" s="1158"/>
      <c r="LG121" s="1158"/>
      <c r="LH121" s="1158"/>
      <c r="LI121" s="1158"/>
      <c r="LJ121" s="1158"/>
      <c r="LK121" s="1158"/>
      <c r="LL121" s="1158"/>
      <c r="LM121" s="1158"/>
      <c r="LN121" s="1158"/>
      <c r="LO121" s="1158"/>
      <c r="LP121" s="1158"/>
      <c r="LQ121" s="1158"/>
      <c r="LR121" s="1158"/>
      <c r="LS121" s="1158"/>
      <c r="LT121" s="1158"/>
      <c r="LU121" s="1158"/>
      <c r="LV121" s="1158"/>
      <c r="LW121" s="1158"/>
      <c r="LX121" s="1158"/>
      <c r="LY121" s="1158"/>
      <c r="LZ121" s="1158"/>
      <c r="MA121" s="1158"/>
      <c r="MB121" s="1158"/>
      <c r="MC121" s="1158"/>
      <c r="MD121" s="1158"/>
      <c r="ME121" s="1158"/>
      <c r="MF121" s="1158"/>
      <c r="MG121" s="1158"/>
      <c r="MH121" s="1158"/>
      <c r="MI121" s="1158"/>
      <c r="MJ121" s="1158"/>
      <c r="MK121" s="1158"/>
      <c r="ML121" s="1158"/>
      <c r="MM121" s="1158"/>
      <c r="MN121" s="1158"/>
      <c r="MO121" s="1158"/>
      <c r="MP121" s="1158"/>
      <c r="MQ121" s="1158"/>
      <c r="MR121" s="1158"/>
      <c r="MS121" s="1158"/>
      <c r="MT121" s="1158"/>
      <c r="MU121" s="1158"/>
      <c r="MV121" s="1158"/>
      <c r="MW121" s="1158"/>
      <c r="MX121" s="1158"/>
      <c r="MY121" s="1158"/>
      <c r="MZ121" s="1158"/>
      <c r="NA121" s="1158"/>
      <c r="NB121" s="1158"/>
      <c r="NC121" s="1158"/>
      <c r="ND121" s="1158"/>
      <c r="NE121" s="1158"/>
      <c r="NF121" s="1158"/>
      <c r="NG121" s="1158"/>
      <c r="NH121" s="1158"/>
      <c r="NI121" s="1158"/>
      <c r="NJ121" s="1158"/>
      <c r="NK121" s="1158"/>
      <c r="NL121" s="1158"/>
      <c r="NM121" s="1158"/>
      <c r="NN121" s="1158"/>
      <c r="NO121" s="1158"/>
      <c r="NP121" s="1158"/>
      <c r="NQ121" s="1158"/>
      <c r="NR121" s="1158"/>
      <c r="NS121" s="1158"/>
      <c r="NT121" s="1158"/>
      <c r="NU121" s="1158"/>
      <c r="NV121" s="1158"/>
      <c r="NW121" s="1158"/>
      <c r="NX121" s="1158"/>
      <c r="NY121" s="1158"/>
      <c r="NZ121" s="1158"/>
      <c r="OA121" s="1158"/>
      <c r="OB121" s="1158"/>
      <c r="OC121" s="1158"/>
      <c r="OD121" s="1158"/>
      <c r="OE121" s="1158"/>
      <c r="OF121" s="1158"/>
      <c r="OG121" s="1158"/>
      <c r="OH121" s="1158"/>
      <c r="OI121" s="1158"/>
      <c r="OJ121" s="1158"/>
      <c r="OK121" s="1158"/>
      <c r="OL121" s="1158"/>
      <c r="OM121" s="1158"/>
      <c r="ON121" s="1158"/>
      <c r="OO121" s="1158"/>
      <c r="OP121" s="1158"/>
      <c r="OQ121" s="1158"/>
      <c r="OR121" s="1158"/>
      <c r="OS121" s="1158"/>
      <c r="OT121" s="1158"/>
      <c r="OU121" s="1158"/>
      <c r="OV121" s="1158"/>
      <c r="OW121" s="1158"/>
      <c r="OX121" s="1158"/>
      <c r="OY121" s="1158"/>
      <c r="OZ121" s="1158"/>
      <c r="PA121" s="1158"/>
      <c r="PB121" s="1158"/>
      <c r="PC121" s="1158"/>
      <c r="PD121" s="1158"/>
      <c r="PE121" s="1158"/>
      <c r="PF121" s="1158"/>
      <c r="PG121" s="1158"/>
      <c r="PH121" s="1158"/>
      <c r="PI121" s="1158"/>
      <c r="PJ121" s="1158"/>
      <c r="PK121" s="1158"/>
    </row>
    <row r="122" spans="1:427" s="1150" customFormat="1" ht="15" customHeight="1" x14ac:dyDescent="0.35">
      <c r="A122" s="1182" t="s">
        <v>3282</v>
      </c>
      <c r="B122" s="1182">
        <f t="shared" ca="1" si="6"/>
        <v>6293</v>
      </c>
      <c r="C122" s="1182" t="s">
        <v>3380</v>
      </c>
      <c r="D122" s="1182" t="s">
        <v>3381</v>
      </c>
      <c r="E122" s="1151">
        <v>2016</v>
      </c>
      <c r="F122" s="1183">
        <f t="shared" ca="1" si="7"/>
        <v>77</v>
      </c>
      <c r="G122" s="1149">
        <f t="shared" ca="1" si="8"/>
        <v>5694</v>
      </c>
      <c r="H122" s="1148">
        <v>61.5</v>
      </c>
      <c r="I122" s="1152">
        <f>Einstellungen!$E$11</f>
        <v>365</v>
      </c>
      <c r="J122" s="1152" t="s">
        <v>11</v>
      </c>
      <c r="K122" s="1152" t="s">
        <v>578</v>
      </c>
      <c r="L122" s="1152" t="s">
        <v>578</v>
      </c>
      <c r="M122" s="1152" t="s">
        <v>578</v>
      </c>
      <c r="N122" s="1152" t="s">
        <v>578</v>
      </c>
      <c r="O122" s="1152" t="s">
        <v>578</v>
      </c>
      <c r="P122" s="1152" t="s">
        <v>578</v>
      </c>
      <c r="Q122" s="1152" t="s">
        <v>578</v>
      </c>
      <c r="R122" s="1152" t="s">
        <v>578</v>
      </c>
      <c r="S122" s="1152" t="s">
        <v>578</v>
      </c>
      <c r="T122" s="1152" t="s">
        <v>578</v>
      </c>
      <c r="U122" s="1152" t="s">
        <v>578</v>
      </c>
      <c r="V122" s="1152" t="s">
        <v>700</v>
      </c>
      <c r="W122" s="1152" t="str">
        <f t="shared" si="9"/>
        <v>Heim 121  - Musterort</v>
      </c>
      <c r="X122" s="1148">
        <v>61.5</v>
      </c>
      <c r="AM122" s="1158"/>
      <c r="AN122" s="1158"/>
      <c r="AO122" s="1158"/>
      <c r="AP122" s="1158"/>
      <c r="AQ122" s="1158"/>
      <c r="AR122" s="1158"/>
      <c r="AS122" s="1158"/>
      <c r="AT122" s="1158"/>
      <c r="AU122" s="1158"/>
      <c r="AV122" s="1158"/>
      <c r="AW122" s="1158"/>
      <c r="AX122" s="1155">
        <v>12</v>
      </c>
      <c r="AY122" s="1158"/>
      <c r="AZ122" s="1156">
        <f t="shared" ca="1" si="10"/>
        <v>-65</v>
      </c>
      <c r="BA122" s="1158"/>
      <c r="BB122" s="1158"/>
      <c r="BC122" s="1158"/>
      <c r="BD122" s="1158"/>
      <c r="BE122" s="1158"/>
      <c r="BF122" s="1158"/>
      <c r="BG122" s="1158"/>
      <c r="BH122" s="1158"/>
      <c r="BI122" s="1158"/>
      <c r="BJ122" s="1158"/>
      <c r="BK122" s="1158"/>
      <c r="BL122" s="1158"/>
      <c r="BM122" s="1158"/>
      <c r="BN122" s="1158"/>
      <c r="BO122" s="1158"/>
      <c r="BP122" s="1158"/>
      <c r="BQ122" s="1158"/>
      <c r="BR122" s="1158"/>
      <c r="BS122" s="1158"/>
      <c r="BT122" s="1158"/>
      <c r="BU122" s="1158"/>
      <c r="BV122" s="1158"/>
      <c r="BW122" s="1158"/>
      <c r="BX122" s="1158"/>
      <c r="BY122" s="1158"/>
      <c r="BZ122" s="1158"/>
      <c r="CA122" s="1158"/>
      <c r="CB122" s="1158"/>
      <c r="CC122" s="1158"/>
      <c r="CD122" s="1158"/>
      <c r="CE122" s="1158"/>
      <c r="CF122" s="1158"/>
      <c r="CG122" s="1158"/>
      <c r="CH122" s="1158"/>
      <c r="CI122" s="1158"/>
      <c r="CJ122" s="1158"/>
      <c r="CK122" s="1158"/>
      <c r="CL122" s="1158"/>
      <c r="CM122" s="1158"/>
      <c r="CN122" s="1158"/>
      <c r="CO122" s="1158"/>
      <c r="CP122" s="1158"/>
      <c r="CQ122" s="1158"/>
      <c r="CR122" s="1158"/>
      <c r="CS122" s="1158"/>
      <c r="CT122" s="1158"/>
      <c r="CU122" s="1158"/>
      <c r="CV122" s="1158"/>
      <c r="CW122" s="1158"/>
      <c r="CX122" s="1158"/>
      <c r="CY122" s="1158"/>
      <c r="CZ122" s="1158"/>
      <c r="DA122" s="1158"/>
      <c r="DB122" s="1158"/>
      <c r="DC122" s="1158"/>
      <c r="DD122" s="1158"/>
      <c r="DE122" s="1158"/>
      <c r="DF122" s="1158"/>
      <c r="DG122" s="1158"/>
      <c r="DH122" s="1158"/>
      <c r="DI122" s="1158"/>
      <c r="DJ122" s="1158"/>
      <c r="DK122" s="1158"/>
      <c r="DL122" s="1158"/>
      <c r="DM122" s="1158"/>
      <c r="DN122" s="1158"/>
      <c r="DO122" s="1158"/>
      <c r="DP122" s="1158"/>
      <c r="DQ122" s="1158"/>
      <c r="DR122" s="1158"/>
      <c r="DS122" s="1158"/>
      <c r="DT122" s="1158"/>
      <c r="DU122" s="1158"/>
      <c r="DV122" s="1158"/>
      <c r="DW122" s="1158"/>
      <c r="DX122" s="1158"/>
      <c r="DY122" s="1158"/>
      <c r="DZ122" s="1158"/>
      <c r="EA122" s="1158"/>
      <c r="EB122" s="1158"/>
      <c r="EC122" s="1158"/>
      <c r="ED122" s="1158"/>
      <c r="EE122" s="1158"/>
      <c r="EF122" s="1158"/>
      <c r="EG122" s="1158"/>
      <c r="EH122" s="1158"/>
      <c r="EI122" s="1158"/>
      <c r="EJ122" s="1158"/>
      <c r="EK122" s="1158"/>
      <c r="EL122" s="1158"/>
      <c r="EM122" s="1158"/>
      <c r="EN122" s="1158"/>
      <c r="EO122" s="1158"/>
      <c r="EP122" s="1158"/>
      <c r="EQ122" s="1158"/>
      <c r="ER122" s="1158"/>
      <c r="ES122" s="1158"/>
      <c r="ET122" s="1158"/>
      <c r="EU122" s="1158"/>
      <c r="EV122" s="1158"/>
      <c r="EW122" s="1158"/>
      <c r="EX122" s="1158"/>
      <c r="EY122" s="1158"/>
      <c r="EZ122" s="1158"/>
      <c r="FA122" s="1158"/>
      <c r="FB122" s="1158"/>
      <c r="FC122" s="1158"/>
      <c r="FD122" s="1158"/>
      <c r="FE122" s="1158"/>
      <c r="FF122" s="1158"/>
      <c r="FG122" s="1158"/>
      <c r="FH122" s="1158"/>
      <c r="FI122" s="1158"/>
      <c r="FJ122" s="1158"/>
      <c r="FK122" s="1158"/>
      <c r="FL122" s="1158"/>
      <c r="FM122" s="1158"/>
      <c r="FN122" s="1158"/>
      <c r="FO122" s="1158"/>
      <c r="FP122" s="1158"/>
      <c r="FQ122" s="1158"/>
      <c r="FR122" s="1158"/>
      <c r="FS122" s="1158"/>
      <c r="FT122" s="1158"/>
      <c r="FU122" s="1158"/>
      <c r="FV122" s="1158"/>
      <c r="FW122" s="1158"/>
      <c r="FX122" s="1158"/>
      <c r="FY122" s="1158"/>
      <c r="FZ122" s="1158"/>
      <c r="GA122" s="1158"/>
      <c r="GB122" s="1158"/>
      <c r="GC122" s="1158"/>
      <c r="GD122" s="1158"/>
      <c r="GE122" s="1158"/>
      <c r="GF122" s="1158"/>
      <c r="GG122" s="1158"/>
      <c r="GH122" s="1158"/>
      <c r="GI122" s="1158"/>
      <c r="GJ122" s="1158"/>
      <c r="GK122" s="1158"/>
      <c r="GL122" s="1158"/>
      <c r="GM122" s="1158"/>
      <c r="GN122" s="1158"/>
      <c r="GO122" s="1158"/>
      <c r="GP122" s="1158"/>
      <c r="GQ122" s="1158"/>
      <c r="GR122" s="1158"/>
      <c r="GS122" s="1158"/>
      <c r="GT122" s="1158"/>
      <c r="GU122" s="1158"/>
      <c r="GV122" s="1158"/>
      <c r="GW122" s="1158"/>
      <c r="GX122" s="1158"/>
      <c r="GY122" s="1158"/>
      <c r="GZ122" s="1158"/>
      <c r="HA122" s="1158"/>
      <c r="HB122" s="1158"/>
      <c r="HC122" s="1158"/>
      <c r="HD122" s="1158"/>
      <c r="HE122" s="1158"/>
      <c r="HF122" s="1158"/>
      <c r="HG122" s="1158"/>
      <c r="HH122" s="1158"/>
      <c r="HI122" s="1158"/>
      <c r="HJ122" s="1158"/>
      <c r="HK122" s="1158"/>
      <c r="HL122" s="1158"/>
      <c r="HM122" s="1158"/>
      <c r="HN122" s="1158"/>
      <c r="HO122" s="1158"/>
      <c r="HP122" s="1158"/>
      <c r="HQ122" s="1158"/>
      <c r="HR122" s="1158"/>
      <c r="HS122" s="1158"/>
      <c r="HT122" s="1158"/>
      <c r="HU122" s="1158"/>
      <c r="HV122" s="1158"/>
      <c r="HW122" s="1158"/>
      <c r="HX122" s="1158"/>
      <c r="HY122" s="1158"/>
      <c r="HZ122" s="1158"/>
      <c r="IA122" s="1158"/>
      <c r="IB122" s="1158"/>
      <c r="IC122" s="1158"/>
      <c r="ID122" s="1158"/>
      <c r="IE122" s="1158"/>
      <c r="IF122" s="1158"/>
      <c r="IG122" s="1158"/>
      <c r="IH122" s="1158"/>
      <c r="II122" s="1158"/>
      <c r="IJ122" s="1158"/>
      <c r="IK122" s="1158"/>
      <c r="IL122" s="1158"/>
      <c r="IM122" s="1158"/>
      <c r="IN122" s="1158"/>
      <c r="IO122" s="1158"/>
      <c r="IP122" s="1158"/>
      <c r="IQ122" s="1158"/>
      <c r="IR122" s="1158"/>
      <c r="IS122" s="1158"/>
      <c r="IT122" s="1158"/>
      <c r="IU122" s="1158"/>
      <c r="IV122" s="1158"/>
      <c r="IW122" s="1158"/>
      <c r="IX122" s="1158"/>
      <c r="IY122" s="1158"/>
      <c r="IZ122" s="1158"/>
      <c r="JA122" s="1158"/>
      <c r="JB122" s="1158"/>
      <c r="JC122" s="1158"/>
      <c r="JD122" s="1158"/>
      <c r="JE122" s="1158"/>
      <c r="JF122" s="1158"/>
      <c r="JG122" s="1158"/>
      <c r="JH122" s="1158"/>
      <c r="JI122" s="1158"/>
      <c r="JJ122" s="1158"/>
      <c r="JK122" s="1158"/>
      <c r="JL122" s="1158"/>
      <c r="JM122" s="1158"/>
      <c r="JN122" s="1158"/>
      <c r="JO122" s="1158"/>
      <c r="JP122" s="1158"/>
      <c r="JQ122" s="1158"/>
      <c r="JR122" s="1158"/>
      <c r="JS122" s="1158"/>
      <c r="JT122" s="1158"/>
      <c r="JU122" s="1158"/>
      <c r="JV122" s="1158"/>
      <c r="JW122" s="1158"/>
      <c r="JX122" s="1158"/>
      <c r="JY122" s="1158"/>
      <c r="JZ122" s="1158"/>
      <c r="KA122" s="1158"/>
      <c r="KB122" s="1158"/>
      <c r="KC122" s="1158"/>
      <c r="KD122" s="1158"/>
      <c r="KE122" s="1158"/>
      <c r="KF122" s="1158"/>
      <c r="KG122" s="1158"/>
      <c r="KH122" s="1158"/>
      <c r="KI122" s="1158"/>
      <c r="KJ122" s="1158"/>
      <c r="KK122" s="1158"/>
      <c r="KL122" s="1158"/>
      <c r="KM122" s="1158"/>
      <c r="KN122" s="1158"/>
      <c r="KO122" s="1158"/>
      <c r="KP122" s="1158"/>
      <c r="KQ122" s="1158"/>
      <c r="KR122" s="1158"/>
      <c r="KS122" s="1158"/>
      <c r="KT122" s="1158"/>
      <c r="KU122" s="1158"/>
      <c r="KV122" s="1158"/>
      <c r="KW122" s="1158"/>
      <c r="KX122" s="1158"/>
      <c r="KY122" s="1158"/>
      <c r="KZ122" s="1158"/>
      <c r="LA122" s="1158"/>
      <c r="LB122" s="1158"/>
      <c r="LC122" s="1158"/>
      <c r="LD122" s="1158"/>
      <c r="LE122" s="1158"/>
      <c r="LF122" s="1158"/>
      <c r="LG122" s="1158"/>
      <c r="LH122" s="1158"/>
      <c r="LI122" s="1158"/>
      <c r="LJ122" s="1158"/>
      <c r="LK122" s="1158"/>
      <c r="LL122" s="1158"/>
      <c r="LM122" s="1158"/>
      <c r="LN122" s="1158"/>
      <c r="LO122" s="1158"/>
      <c r="LP122" s="1158"/>
      <c r="LQ122" s="1158"/>
      <c r="LR122" s="1158"/>
      <c r="LS122" s="1158"/>
      <c r="LT122" s="1158"/>
      <c r="LU122" s="1158"/>
      <c r="LV122" s="1158"/>
      <c r="LW122" s="1158"/>
      <c r="LX122" s="1158"/>
      <c r="LY122" s="1158"/>
      <c r="LZ122" s="1158"/>
      <c r="MA122" s="1158"/>
      <c r="MB122" s="1158"/>
      <c r="MC122" s="1158"/>
      <c r="MD122" s="1158"/>
      <c r="ME122" s="1158"/>
      <c r="MF122" s="1158"/>
      <c r="MG122" s="1158"/>
      <c r="MH122" s="1158"/>
      <c r="MI122" s="1158"/>
      <c r="MJ122" s="1158"/>
      <c r="MK122" s="1158"/>
      <c r="ML122" s="1158"/>
      <c r="MM122" s="1158"/>
      <c r="MN122" s="1158"/>
      <c r="MO122" s="1158"/>
      <c r="MP122" s="1158"/>
      <c r="MQ122" s="1158"/>
      <c r="MR122" s="1158"/>
      <c r="MS122" s="1158"/>
      <c r="MT122" s="1158"/>
      <c r="MU122" s="1158"/>
      <c r="MV122" s="1158"/>
      <c r="MW122" s="1158"/>
      <c r="MX122" s="1158"/>
      <c r="MY122" s="1158"/>
      <c r="MZ122" s="1158"/>
      <c r="NA122" s="1158"/>
      <c r="NB122" s="1158"/>
      <c r="NC122" s="1158"/>
      <c r="ND122" s="1158"/>
      <c r="NE122" s="1158"/>
      <c r="NF122" s="1158"/>
      <c r="NG122" s="1158"/>
      <c r="NH122" s="1158"/>
      <c r="NI122" s="1158"/>
      <c r="NJ122" s="1158"/>
      <c r="NK122" s="1158"/>
      <c r="NL122" s="1158"/>
      <c r="NM122" s="1158"/>
      <c r="NN122" s="1158"/>
      <c r="NO122" s="1158"/>
      <c r="NP122" s="1158"/>
      <c r="NQ122" s="1158"/>
      <c r="NR122" s="1158"/>
      <c r="NS122" s="1158"/>
      <c r="NT122" s="1158"/>
      <c r="NU122" s="1158"/>
      <c r="NV122" s="1158"/>
      <c r="NW122" s="1158"/>
      <c r="NX122" s="1158"/>
      <c r="NY122" s="1158"/>
      <c r="NZ122" s="1158"/>
      <c r="OA122" s="1158"/>
      <c r="OB122" s="1158"/>
      <c r="OC122" s="1158"/>
      <c r="OD122" s="1158"/>
      <c r="OE122" s="1158"/>
      <c r="OF122" s="1158"/>
      <c r="OG122" s="1158"/>
      <c r="OH122" s="1158"/>
      <c r="OI122" s="1158"/>
      <c r="OJ122" s="1158"/>
      <c r="OK122" s="1158"/>
      <c r="OL122" s="1158"/>
      <c r="OM122" s="1158"/>
      <c r="ON122" s="1158"/>
      <c r="OO122" s="1158"/>
      <c r="OP122" s="1158"/>
      <c r="OQ122" s="1158"/>
      <c r="OR122" s="1158"/>
      <c r="OS122" s="1158"/>
      <c r="OT122" s="1158"/>
      <c r="OU122" s="1158"/>
      <c r="OV122" s="1158"/>
      <c r="OW122" s="1158"/>
      <c r="OX122" s="1158"/>
      <c r="OY122" s="1158"/>
      <c r="OZ122" s="1158"/>
      <c r="PA122" s="1158"/>
      <c r="PB122" s="1158"/>
      <c r="PC122" s="1158"/>
      <c r="PD122" s="1158"/>
      <c r="PE122" s="1158"/>
      <c r="PF122" s="1158"/>
      <c r="PG122" s="1158"/>
      <c r="PH122" s="1158"/>
      <c r="PI122" s="1158"/>
      <c r="PJ122" s="1158"/>
      <c r="PK122" s="1158"/>
    </row>
    <row r="123" spans="1:427" s="1150" customFormat="1" ht="15" customHeight="1" x14ac:dyDescent="0.35">
      <c r="A123" s="1182" t="s">
        <v>3283</v>
      </c>
      <c r="B123" s="1182">
        <f t="shared" ca="1" si="6"/>
        <v>6242</v>
      </c>
      <c r="C123" s="1182" t="s">
        <v>3380</v>
      </c>
      <c r="D123" s="1182" t="s">
        <v>3381</v>
      </c>
      <c r="E123" s="1151">
        <v>2016</v>
      </c>
      <c r="F123" s="1183">
        <f t="shared" ca="1" si="7"/>
        <v>179</v>
      </c>
      <c r="G123" s="1149">
        <f t="shared" ca="1" si="8"/>
        <v>5033</v>
      </c>
      <c r="H123" s="1147">
        <v>59.92</v>
      </c>
      <c r="I123" s="1152">
        <f>Einstellungen!$E$11</f>
        <v>365</v>
      </c>
      <c r="J123" s="1152" t="s">
        <v>11</v>
      </c>
      <c r="K123" s="1152" t="s">
        <v>578</v>
      </c>
      <c r="L123" s="1152" t="s">
        <v>578</v>
      </c>
      <c r="M123" s="1152" t="s">
        <v>578</v>
      </c>
      <c r="N123" s="1152" t="s">
        <v>578</v>
      </c>
      <c r="O123" s="1152" t="s">
        <v>578</v>
      </c>
      <c r="P123" s="1152" t="s">
        <v>578</v>
      </c>
      <c r="Q123" s="1152" t="s">
        <v>578</v>
      </c>
      <c r="R123" s="1152" t="s">
        <v>578</v>
      </c>
      <c r="S123" s="1152" t="s">
        <v>578</v>
      </c>
      <c r="T123" s="1152" t="s">
        <v>578</v>
      </c>
      <c r="U123" s="1152" t="s">
        <v>578</v>
      </c>
      <c r="V123" s="1152" t="s">
        <v>700</v>
      </c>
      <c r="W123" s="1152" t="str">
        <f t="shared" si="9"/>
        <v>Heim 122  - Musterort</v>
      </c>
      <c r="X123" s="1147">
        <v>59.92</v>
      </c>
      <c r="AM123" s="1158"/>
      <c r="AN123" s="1158"/>
      <c r="AO123" s="1158"/>
      <c r="AP123" s="1158"/>
      <c r="AQ123" s="1158"/>
      <c r="AR123" s="1158"/>
      <c r="AS123" s="1158"/>
      <c r="AT123" s="1158"/>
      <c r="AU123" s="1158"/>
      <c r="AV123" s="1158"/>
      <c r="AW123" s="1158"/>
      <c r="AX123" s="1155">
        <v>31</v>
      </c>
      <c r="AY123" s="1158"/>
      <c r="AZ123" s="1156">
        <f t="shared" ca="1" si="10"/>
        <v>-148</v>
      </c>
      <c r="BA123" s="1158"/>
      <c r="BB123" s="1158"/>
      <c r="BC123" s="1158"/>
      <c r="BD123" s="1158"/>
      <c r="BE123" s="1158"/>
      <c r="BF123" s="1158"/>
      <c r="BG123" s="1158"/>
      <c r="BH123" s="1158"/>
      <c r="BI123" s="1158"/>
      <c r="BJ123" s="1158"/>
      <c r="BK123" s="1158"/>
      <c r="BL123" s="1158"/>
      <c r="BM123" s="1158"/>
      <c r="BN123" s="1158"/>
      <c r="BO123" s="1158"/>
      <c r="BP123" s="1158"/>
      <c r="BQ123" s="1158"/>
      <c r="BR123" s="1158"/>
      <c r="BS123" s="1158"/>
      <c r="BT123" s="1158"/>
      <c r="BU123" s="1158"/>
      <c r="BV123" s="1158"/>
      <c r="BW123" s="1158"/>
      <c r="BX123" s="1158"/>
      <c r="BY123" s="1158"/>
      <c r="BZ123" s="1158"/>
      <c r="CA123" s="1158"/>
      <c r="CB123" s="1158"/>
      <c r="CC123" s="1158"/>
      <c r="CD123" s="1158"/>
      <c r="CE123" s="1158"/>
      <c r="CF123" s="1158"/>
      <c r="CG123" s="1158"/>
      <c r="CH123" s="1158"/>
      <c r="CI123" s="1158"/>
      <c r="CJ123" s="1158"/>
      <c r="CK123" s="1158"/>
      <c r="CL123" s="1158"/>
      <c r="CM123" s="1158"/>
      <c r="CN123" s="1158"/>
      <c r="CO123" s="1158"/>
      <c r="CP123" s="1158"/>
      <c r="CQ123" s="1158"/>
      <c r="CR123" s="1158"/>
      <c r="CS123" s="1158"/>
      <c r="CT123" s="1158"/>
      <c r="CU123" s="1158"/>
      <c r="CV123" s="1158"/>
      <c r="CW123" s="1158"/>
      <c r="CX123" s="1158"/>
      <c r="CY123" s="1158"/>
      <c r="CZ123" s="1158"/>
      <c r="DA123" s="1158"/>
      <c r="DB123" s="1158"/>
      <c r="DC123" s="1158"/>
      <c r="DD123" s="1158"/>
      <c r="DE123" s="1158"/>
      <c r="DF123" s="1158"/>
      <c r="DG123" s="1158"/>
      <c r="DH123" s="1158"/>
      <c r="DI123" s="1158"/>
      <c r="DJ123" s="1158"/>
      <c r="DK123" s="1158"/>
      <c r="DL123" s="1158"/>
      <c r="DM123" s="1158"/>
      <c r="DN123" s="1158"/>
      <c r="DO123" s="1158"/>
      <c r="DP123" s="1158"/>
      <c r="DQ123" s="1158"/>
      <c r="DR123" s="1158"/>
      <c r="DS123" s="1158"/>
      <c r="DT123" s="1158"/>
      <c r="DU123" s="1158"/>
      <c r="DV123" s="1158"/>
      <c r="DW123" s="1158"/>
      <c r="DX123" s="1158"/>
      <c r="DY123" s="1158"/>
      <c r="DZ123" s="1158"/>
      <c r="EA123" s="1158"/>
      <c r="EB123" s="1158"/>
      <c r="EC123" s="1158"/>
      <c r="ED123" s="1158"/>
      <c r="EE123" s="1158"/>
      <c r="EF123" s="1158"/>
      <c r="EG123" s="1158"/>
      <c r="EH123" s="1158"/>
      <c r="EI123" s="1158"/>
      <c r="EJ123" s="1158"/>
      <c r="EK123" s="1158"/>
      <c r="EL123" s="1158"/>
      <c r="EM123" s="1158"/>
      <c r="EN123" s="1158"/>
      <c r="EO123" s="1158"/>
      <c r="EP123" s="1158"/>
      <c r="EQ123" s="1158"/>
      <c r="ER123" s="1158"/>
      <c r="ES123" s="1158"/>
      <c r="ET123" s="1158"/>
      <c r="EU123" s="1158"/>
      <c r="EV123" s="1158"/>
      <c r="EW123" s="1158"/>
      <c r="EX123" s="1158"/>
      <c r="EY123" s="1158"/>
      <c r="EZ123" s="1158"/>
      <c r="FA123" s="1158"/>
      <c r="FB123" s="1158"/>
      <c r="FC123" s="1158"/>
      <c r="FD123" s="1158"/>
      <c r="FE123" s="1158"/>
      <c r="FF123" s="1158"/>
      <c r="FG123" s="1158"/>
      <c r="FH123" s="1158"/>
      <c r="FI123" s="1158"/>
      <c r="FJ123" s="1158"/>
      <c r="FK123" s="1158"/>
      <c r="FL123" s="1158"/>
      <c r="FM123" s="1158"/>
      <c r="FN123" s="1158"/>
      <c r="FO123" s="1158"/>
      <c r="FP123" s="1158"/>
      <c r="FQ123" s="1158"/>
      <c r="FR123" s="1158"/>
      <c r="FS123" s="1158"/>
      <c r="FT123" s="1158"/>
      <c r="FU123" s="1158"/>
      <c r="FV123" s="1158"/>
      <c r="FW123" s="1158"/>
      <c r="FX123" s="1158"/>
      <c r="FY123" s="1158"/>
      <c r="FZ123" s="1158"/>
      <c r="GA123" s="1158"/>
      <c r="GB123" s="1158"/>
      <c r="GC123" s="1158"/>
      <c r="GD123" s="1158"/>
      <c r="GE123" s="1158"/>
      <c r="GF123" s="1158"/>
      <c r="GG123" s="1158"/>
      <c r="GH123" s="1158"/>
      <c r="GI123" s="1158"/>
      <c r="GJ123" s="1158"/>
      <c r="GK123" s="1158"/>
      <c r="GL123" s="1158"/>
      <c r="GM123" s="1158"/>
      <c r="GN123" s="1158"/>
      <c r="GO123" s="1158"/>
      <c r="GP123" s="1158"/>
      <c r="GQ123" s="1158"/>
      <c r="GR123" s="1158"/>
      <c r="GS123" s="1158"/>
      <c r="GT123" s="1158"/>
      <c r="GU123" s="1158"/>
      <c r="GV123" s="1158"/>
      <c r="GW123" s="1158"/>
      <c r="GX123" s="1158"/>
      <c r="GY123" s="1158"/>
      <c r="GZ123" s="1158"/>
      <c r="HA123" s="1158"/>
      <c r="HB123" s="1158"/>
      <c r="HC123" s="1158"/>
      <c r="HD123" s="1158"/>
      <c r="HE123" s="1158"/>
      <c r="HF123" s="1158"/>
      <c r="HG123" s="1158"/>
      <c r="HH123" s="1158"/>
      <c r="HI123" s="1158"/>
      <c r="HJ123" s="1158"/>
      <c r="HK123" s="1158"/>
      <c r="HL123" s="1158"/>
      <c r="HM123" s="1158"/>
      <c r="HN123" s="1158"/>
      <c r="HO123" s="1158"/>
      <c r="HP123" s="1158"/>
      <c r="HQ123" s="1158"/>
      <c r="HR123" s="1158"/>
      <c r="HS123" s="1158"/>
      <c r="HT123" s="1158"/>
      <c r="HU123" s="1158"/>
      <c r="HV123" s="1158"/>
      <c r="HW123" s="1158"/>
      <c r="HX123" s="1158"/>
      <c r="HY123" s="1158"/>
      <c r="HZ123" s="1158"/>
      <c r="IA123" s="1158"/>
      <c r="IB123" s="1158"/>
      <c r="IC123" s="1158"/>
      <c r="ID123" s="1158"/>
      <c r="IE123" s="1158"/>
      <c r="IF123" s="1158"/>
      <c r="IG123" s="1158"/>
      <c r="IH123" s="1158"/>
      <c r="II123" s="1158"/>
      <c r="IJ123" s="1158"/>
      <c r="IK123" s="1158"/>
      <c r="IL123" s="1158"/>
      <c r="IM123" s="1158"/>
      <c r="IN123" s="1158"/>
      <c r="IO123" s="1158"/>
      <c r="IP123" s="1158"/>
      <c r="IQ123" s="1158"/>
      <c r="IR123" s="1158"/>
      <c r="IS123" s="1158"/>
      <c r="IT123" s="1158"/>
      <c r="IU123" s="1158"/>
      <c r="IV123" s="1158"/>
      <c r="IW123" s="1158"/>
      <c r="IX123" s="1158"/>
      <c r="IY123" s="1158"/>
      <c r="IZ123" s="1158"/>
      <c r="JA123" s="1158"/>
      <c r="JB123" s="1158"/>
      <c r="JC123" s="1158"/>
      <c r="JD123" s="1158"/>
      <c r="JE123" s="1158"/>
      <c r="JF123" s="1158"/>
      <c r="JG123" s="1158"/>
      <c r="JH123" s="1158"/>
      <c r="JI123" s="1158"/>
      <c r="JJ123" s="1158"/>
      <c r="JK123" s="1158"/>
      <c r="JL123" s="1158"/>
      <c r="JM123" s="1158"/>
      <c r="JN123" s="1158"/>
      <c r="JO123" s="1158"/>
      <c r="JP123" s="1158"/>
      <c r="JQ123" s="1158"/>
      <c r="JR123" s="1158"/>
      <c r="JS123" s="1158"/>
      <c r="JT123" s="1158"/>
      <c r="JU123" s="1158"/>
      <c r="JV123" s="1158"/>
      <c r="JW123" s="1158"/>
      <c r="JX123" s="1158"/>
      <c r="JY123" s="1158"/>
      <c r="JZ123" s="1158"/>
      <c r="KA123" s="1158"/>
      <c r="KB123" s="1158"/>
      <c r="KC123" s="1158"/>
      <c r="KD123" s="1158"/>
      <c r="KE123" s="1158"/>
      <c r="KF123" s="1158"/>
      <c r="KG123" s="1158"/>
      <c r="KH123" s="1158"/>
      <c r="KI123" s="1158"/>
      <c r="KJ123" s="1158"/>
      <c r="KK123" s="1158"/>
      <c r="KL123" s="1158"/>
      <c r="KM123" s="1158"/>
      <c r="KN123" s="1158"/>
      <c r="KO123" s="1158"/>
      <c r="KP123" s="1158"/>
      <c r="KQ123" s="1158"/>
      <c r="KR123" s="1158"/>
      <c r="KS123" s="1158"/>
      <c r="KT123" s="1158"/>
      <c r="KU123" s="1158"/>
      <c r="KV123" s="1158"/>
      <c r="KW123" s="1158"/>
      <c r="KX123" s="1158"/>
      <c r="KY123" s="1158"/>
      <c r="KZ123" s="1158"/>
      <c r="LA123" s="1158"/>
      <c r="LB123" s="1158"/>
      <c r="LC123" s="1158"/>
      <c r="LD123" s="1158"/>
      <c r="LE123" s="1158"/>
      <c r="LF123" s="1158"/>
      <c r="LG123" s="1158"/>
      <c r="LH123" s="1158"/>
      <c r="LI123" s="1158"/>
      <c r="LJ123" s="1158"/>
      <c r="LK123" s="1158"/>
      <c r="LL123" s="1158"/>
      <c r="LM123" s="1158"/>
      <c r="LN123" s="1158"/>
      <c r="LO123" s="1158"/>
      <c r="LP123" s="1158"/>
      <c r="LQ123" s="1158"/>
      <c r="LR123" s="1158"/>
      <c r="LS123" s="1158"/>
      <c r="LT123" s="1158"/>
      <c r="LU123" s="1158"/>
      <c r="LV123" s="1158"/>
      <c r="LW123" s="1158"/>
      <c r="LX123" s="1158"/>
      <c r="LY123" s="1158"/>
      <c r="LZ123" s="1158"/>
      <c r="MA123" s="1158"/>
      <c r="MB123" s="1158"/>
      <c r="MC123" s="1158"/>
      <c r="MD123" s="1158"/>
      <c r="ME123" s="1158"/>
      <c r="MF123" s="1158"/>
      <c r="MG123" s="1158"/>
      <c r="MH123" s="1158"/>
      <c r="MI123" s="1158"/>
      <c r="MJ123" s="1158"/>
      <c r="MK123" s="1158"/>
      <c r="ML123" s="1158"/>
      <c r="MM123" s="1158"/>
      <c r="MN123" s="1158"/>
      <c r="MO123" s="1158"/>
      <c r="MP123" s="1158"/>
      <c r="MQ123" s="1158"/>
      <c r="MR123" s="1158"/>
      <c r="MS123" s="1158"/>
      <c r="MT123" s="1158"/>
      <c r="MU123" s="1158"/>
      <c r="MV123" s="1158"/>
      <c r="MW123" s="1158"/>
      <c r="MX123" s="1158"/>
      <c r="MY123" s="1158"/>
      <c r="MZ123" s="1158"/>
      <c r="NA123" s="1158"/>
      <c r="NB123" s="1158"/>
      <c r="NC123" s="1158"/>
      <c r="ND123" s="1158"/>
      <c r="NE123" s="1158"/>
      <c r="NF123" s="1158"/>
      <c r="NG123" s="1158"/>
      <c r="NH123" s="1158"/>
      <c r="NI123" s="1158"/>
      <c r="NJ123" s="1158"/>
      <c r="NK123" s="1158"/>
      <c r="NL123" s="1158"/>
      <c r="NM123" s="1158"/>
      <c r="NN123" s="1158"/>
      <c r="NO123" s="1158"/>
      <c r="NP123" s="1158"/>
      <c r="NQ123" s="1158"/>
      <c r="NR123" s="1158"/>
      <c r="NS123" s="1158"/>
      <c r="NT123" s="1158"/>
      <c r="NU123" s="1158"/>
      <c r="NV123" s="1158"/>
      <c r="NW123" s="1158"/>
      <c r="NX123" s="1158"/>
      <c r="NY123" s="1158"/>
      <c r="NZ123" s="1158"/>
      <c r="OA123" s="1158"/>
      <c r="OB123" s="1158"/>
      <c r="OC123" s="1158"/>
      <c r="OD123" s="1158"/>
      <c r="OE123" s="1158"/>
      <c r="OF123" s="1158"/>
      <c r="OG123" s="1158"/>
      <c r="OH123" s="1158"/>
      <c r="OI123" s="1158"/>
      <c r="OJ123" s="1158"/>
      <c r="OK123" s="1158"/>
      <c r="OL123" s="1158"/>
      <c r="OM123" s="1158"/>
      <c r="ON123" s="1158"/>
      <c r="OO123" s="1158"/>
      <c r="OP123" s="1158"/>
      <c r="OQ123" s="1158"/>
      <c r="OR123" s="1158"/>
      <c r="OS123" s="1158"/>
      <c r="OT123" s="1158"/>
      <c r="OU123" s="1158"/>
      <c r="OV123" s="1158"/>
      <c r="OW123" s="1158"/>
      <c r="OX123" s="1158"/>
      <c r="OY123" s="1158"/>
      <c r="OZ123" s="1158"/>
      <c r="PA123" s="1158"/>
      <c r="PB123" s="1158"/>
      <c r="PC123" s="1158"/>
      <c r="PD123" s="1158"/>
      <c r="PE123" s="1158"/>
      <c r="PF123" s="1158"/>
      <c r="PG123" s="1158"/>
      <c r="PH123" s="1158"/>
      <c r="PI123" s="1158"/>
      <c r="PJ123" s="1158"/>
      <c r="PK123" s="1158"/>
    </row>
    <row r="124" spans="1:427" s="1150" customFormat="1" ht="15" customHeight="1" x14ac:dyDescent="0.35">
      <c r="A124" s="1182" t="s">
        <v>3284</v>
      </c>
      <c r="B124" s="1182">
        <f t="shared" ca="1" si="6"/>
        <v>3826</v>
      </c>
      <c r="C124" s="1182" t="s">
        <v>3380</v>
      </c>
      <c r="D124" s="1182" t="s">
        <v>3381</v>
      </c>
      <c r="E124" s="1151">
        <v>2016</v>
      </c>
      <c r="F124" s="1183">
        <f t="shared" ca="1" si="7"/>
        <v>39</v>
      </c>
      <c r="G124" s="1149">
        <f t="shared" ca="1" si="8"/>
        <v>3999</v>
      </c>
      <c r="H124" s="1148">
        <v>59.66</v>
      </c>
      <c r="I124" s="1152">
        <f>Einstellungen!$E$11</f>
        <v>365</v>
      </c>
      <c r="J124" s="1152" t="s">
        <v>11</v>
      </c>
      <c r="K124" s="1152" t="s">
        <v>578</v>
      </c>
      <c r="L124" s="1152" t="s">
        <v>578</v>
      </c>
      <c r="M124" s="1152" t="s">
        <v>578</v>
      </c>
      <c r="N124" s="1152" t="s">
        <v>578</v>
      </c>
      <c r="O124" s="1152" t="s">
        <v>578</v>
      </c>
      <c r="P124" s="1152" t="s">
        <v>578</v>
      </c>
      <c r="Q124" s="1152" t="s">
        <v>578</v>
      </c>
      <c r="R124" s="1152" t="s">
        <v>578</v>
      </c>
      <c r="S124" s="1152" t="s">
        <v>578</v>
      </c>
      <c r="T124" s="1152" t="s">
        <v>578</v>
      </c>
      <c r="U124" s="1152" t="s">
        <v>578</v>
      </c>
      <c r="V124" s="1152" t="s">
        <v>700</v>
      </c>
      <c r="W124" s="1152" t="str">
        <f t="shared" si="9"/>
        <v>Heim 123  - Musterort</v>
      </c>
      <c r="X124" s="1148">
        <v>59.66</v>
      </c>
      <c r="AM124" s="1158"/>
      <c r="AN124" s="1158"/>
      <c r="AO124" s="1158"/>
      <c r="AP124" s="1158"/>
      <c r="AQ124" s="1158"/>
      <c r="AR124" s="1158"/>
      <c r="AS124" s="1158"/>
      <c r="AT124" s="1158"/>
      <c r="AU124" s="1158"/>
      <c r="AV124" s="1158"/>
      <c r="AW124" s="1158"/>
      <c r="AX124" s="1155">
        <v>84</v>
      </c>
      <c r="AY124" s="1158"/>
      <c r="AZ124" s="1156">
        <f t="shared" ca="1" si="10"/>
        <v>45</v>
      </c>
      <c r="BA124" s="1158"/>
      <c r="BB124" s="1158"/>
      <c r="BC124" s="1158"/>
      <c r="BD124" s="1158"/>
      <c r="BE124" s="1158"/>
      <c r="BF124" s="1158"/>
      <c r="BG124" s="1158"/>
      <c r="BH124" s="1158"/>
      <c r="BI124" s="1158"/>
      <c r="BJ124" s="1158"/>
      <c r="BK124" s="1158"/>
      <c r="BL124" s="1158"/>
      <c r="BM124" s="1158"/>
      <c r="BN124" s="1158"/>
      <c r="BO124" s="1158"/>
      <c r="BP124" s="1158"/>
      <c r="BQ124" s="1158"/>
      <c r="BR124" s="1158"/>
      <c r="BS124" s="1158"/>
      <c r="BT124" s="1158"/>
      <c r="BU124" s="1158"/>
      <c r="BV124" s="1158"/>
      <c r="BW124" s="1158"/>
      <c r="BX124" s="1158"/>
      <c r="BY124" s="1158"/>
      <c r="BZ124" s="1158"/>
      <c r="CA124" s="1158"/>
      <c r="CB124" s="1158"/>
      <c r="CC124" s="1158"/>
      <c r="CD124" s="1158"/>
      <c r="CE124" s="1158"/>
      <c r="CF124" s="1158"/>
      <c r="CG124" s="1158"/>
      <c r="CH124" s="1158"/>
      <c r="CI124" s="1158"/>
      <c r="CJ124" s="1158"/>
      <c r="CK124" s="1158"/>
      <c r="CL124" s="1158"/>
      <c r="CM124" s="1158"/>
      <c r="CN124" s="1158"/>
      <c r="CO124" s="1158"/>
      <c r="CP124" s="1158"/>
      <c r="CQ124" s="1158"/>
      <c r="CR124" s="1158"/>
      <c r="CS124" s="1158"/>
      <c r="CT124" s="1158"/>
      <c r="CU124" s="1158"/>
      <c r="CV124" s="1158"/>
      <c r="CW124" s="1158"/>
      <c r="CX124" s="1158"/>
      <c r="CY124" s="1158"/>
      <c r="CZ124" s="1158"/>
      <c r="DA124" s="1158"/>
      <c r="DB124" s="1158"/>
      <c r="DC124" s="1158"/>
      <c r="DD124" s="1158"/>
      <c r="DE124" s="1158"/>
      <c r="DF124" s="1158"/>
      <c r="DG124" s="1158"/>
      <c r="DH124" s="1158"/>
      <c r="DI124" s="1158"/>
      <c r="DJ124" s="1158"/>
      <c r="DK124" s="1158"/>
      <c r="DL124" s="1158"/>
      <c r="DM124" s="1158"/>
      <c r="DN124" s="1158"/>
      <c r="DO124" s="1158"/>
      <c r="DP124" s="1158"/>
      <c r="DQ124" s="1158"/>
      <c r="DR124" s="1158"/>
      <c r="DS124" s="1158"/>
      <c r="DT124" s="1158"/>
      <c r="DU124" s="1158"/>
      <c r="DV124" s="1158"/>
      <c r="DW124" s="1158"/>
      <c r="DX124" s="1158"/>
      <c r="DY124" s="1158"/>
      <c r="DZ124" s="1158"/>
      <c r="EA124" s="1158"/>
      <c r="EB124" s="1158"/>
      <c r="EC124" s="1158"/>
      <c r="ED124" s="1158"/>
      <c r="EE124" s="1158"/>
      <c r="EF124" s="1158"/>
      <c r="EG124" s="1158"/>
      <c r="EH124" s="1158"/>
      <c r="EI124" s="1158"/>
      <c r="EJ124" s="1158"/>
      <c r="EK124" s="1158"/>
      <c r="EL124" s="1158"/>
      <c r="EM124" s="1158"/>
      <c r="EN124" s="1158"/>
      <c r="EO124" s="1158"/>
      <c r="EP124" s="1158"/>
      <c r="EQ124" s="1158"/>
      <c r="ER124" s="1158"/>
      <c r="ES124" s="1158"/>
      <c r="ET124" s="1158"/>
      <c r="EU124" s="1158"/>
      <c r="EV124" s="1158"/>
      <c r="EW124" s="1158"/>
      <c r="EX124" s="1158"/>
      <c r="EY124" s="1158"/>
      <c r="EZ124" s="1158"/>
      <c r="FA124" s="1158"/>
      <c r="FB124" s="1158"/>
      <c r="FC124" s="1158"/>
      <c r="FD124" s="1158"/>
      <c r="FE124" s="1158"/>
      <c r="FF124" s="1158"/>
      <c r="FG124" s="1158"/>
      <c r="FH124" s="1158"/>
      <c r="FI124" s="1158"/>
      <c r="FJ124" s="1158"/>
      <c r="FK124" s="1158"/>
      <c r="FL124" s="1158"/>
      <c r="FM124" s="1158"/>
      <c r="FN124" s="1158"/>
      <c r="FO124" s="1158"/>
      <c r="FP124" s="1158"/>
      <c r="FQ124" s="1158"/>
      <c r="FR124" s="1158"/>
      <c r="FS124" s="1158"/>
      <c r="FT124" s="1158"/>
      <c r="FU124" s="1158"/>
      <c r="FV124" s="1158"/>
      <c r="FW124" s="1158"/>
      <c r="FX124" s="1158"/>
      <c r="FY124" s="1158"/>
      <c r="FZ124" s="1158"/>
      <c r="GA124" s="1158"/>
      <c r="GB124" s="1158"/>
      <c r="GC124" s="1158"/>
      <c r="GD124" s="1158"/>
      <c r="GE124" s="1158"/>
      <c r="GF124" s="1158"/>
      <c r="GG124" s="1158"/>
      <c r="GH124" s="1158"/>
      <c r="GI124" s="1158"/>
      <c r="GJ124" s="1158"/>
      <c r="GK124" s="1158"/>
      <c r="GL124" s="1158"/>
      <c r="GM124" s="1158"/>
      <c r="GN124" s="1158"/>
      <c r="GO124" s="1158"/>
      <c r="GP124" s="1158"/>
      <c r="GQ124" s="1158"/>
      <c r="GR124" s="1158"/>
      <c r="GS124" s="1158"/>
      <c r="GT124" s="1158"/>
      <c r="GU124" s="1158"/>
      <c r="GV124" s="1158"/>
      <c r="GW124" s="1158"/>
      <c r="GX124" s="1158"/>
      <c r="GY124" s="1158"/>
      <c r="GZ124" s="1158"/>
      <c r="HA124" s="1158"/>
      <c r="HB124" s="1158"/>
      <c r="HC124" s="1158"/>
      <c r="HD124" s="1158"/>
      <c r="HE124" s="1158"/>
      <c r="HF124" s="1158"/>
      <c r="HG124" s="1158"/>
      <c r="HH124" s="1158"/>
      <c r="HI124" s="1158"/>
      <c r="HJ124" s="1158"/>
      <c r="HK124" s="1158"/>
      <c r="HL124" s="1158"/>
      <c r="HM124" s="1158"/>
      <c r="HN124" s="1158"/>
      <c r="HO124" s="1158"/>
      <c r="HP124" s="1158"/>
      <c r="HQ124" s="1158"/>
      <c r="HR124" s="1158"/>
      <c r="HS124" s="1158"/>
      <c r="HT124" s="1158"/>
      <c r="HU124" s="1158"/>
      <c r="HV124" s="1158"/>
      <c r="HW124" s="1158"/>
      <c r="HX124" s="1158"/>
      <c r="HY124" s="1158"/>
      <c r="HZ124" s="1158"/>
      <c r="IA124" s="1158"/>
      <c r="IB124" s="1158"/>
      <c r="IC124" s="1158"/>
      <c r="ID124" s="1158"/>
      <c r="IE124" s="1158"/>
      <c r="IF124" s="1158"/>
      <c r="IG124" s="1158"/>
      <c r="IH124" s="1158"/>
      <c r="II124" s="1158"/>
      <c r="IJ124" s="1158"/>
      <c r="IK124" s="1158"/>
      <c r="IL124" s="1158"/>
      <c r="IM124" s="1158"/>
      <c r="IN124" s="1158"/>
      <c r="IO124" s="1158"/>
      <c r="IP124" s="1158"/>
      <c r="IQ124" s="1158"/>
      <c r="IR124" s="1158"/>
      <c r="IS124" s="1158"/>
      <c r="IT124" s="1158"/>
      <c r="IU124" s="1158"/>
      <c r="IV124" s="1158"/>
      <c r="IW124" s="1158"/>
      <c r="IX124" s="1158"/>
      <c r="IY124" s="1158"/>
      <c r="IZ124" s="1158"/>
      <c r="JA124" s="1158"/>
      <c r="JB124" s="1158"/>
      <c r="JC124" s="1158"/>
      <c r="JD124" s="1158"/>
      <c r="JE124" s="1158"/>
      <c r="JF124" s="1158"/>
      <c r="JG124" s="1158"/>
      <c r="JH124" s="1158"/>
      <c r="JI124" s="1158"/>
      <c r="JJ124" s="1158"/>
      <c r="JK124" s="1158"/>
      <c r="JL124" s="1158"/>
      <c r="JM124" s="1158"/>
      <c r="JN124" s="1158"/>
      <c r="JO124" s="1158"/>
      <c r="JP124" s="1158"/>
      <c r="JQ124" s="1158"/>
      <c r="JR124" s="1158"/>
      <c r="JS124" s="1158"/>
      <c r="JT124" s="1158"/>
      <c r="JU124" s="1158"/>
      <c r="JV124" s="1158"/>
      <c r="JW124" s="1158"/>
      <c r="JX124" s="1158"/>
      <c r="JY124" s="1158"/>
      <c r="JZ124" s="1158"/>
      <c r="KA124" s="1158"/>
      <c r="KB124" s="1158"/>
      <c r="KC124" s="1158"/>
      <c r="KD124" s="1158"/>
      <c r="KE124" s="1158"/>
      <c r="KF124" s="1158"/>
      <c r="KG124" s="1158"/>
      <c r="KH124" s="1158"/>
      <c r="KI124" s="1158"/>
      <c r="KJ124" s="1158"/>
      <c r="KK124" s="1158"/>
      <c r="KL124" s="1158"/>
      <c r="KM124" s="1158"/>
      <c r="KN124" s="1158"/>
      <c r="KO124" s="1158"/>
      <c r="KP124" s="1158"/>
      <c r="KQ124" s="1158"/>
      <c r="KR124" s="1158"/>
      <c r="KS124" s="1158"/>
      <c r="KT124" s="1158"/>
      <c r="KU124" s="1158"/>
      <c r="KV124" s="1158"/>
      <c r="KW124" s="1158"/>
      <c r="KX124" s="1158"/>
      <c r="KY124" s="1158"/>
      <c r="KZ124" s="1158"/>
      <c r="LA124" s="1158"/>
      <c r="LB124" s="1158"/>
      <c r="LC124" s="1158"/>
      <c r="LD124" s="1158"/>
      <c r="LE124" s="1158"/>
      <c r="LF124" s="1158"/>
      <c r="LG124" s="1158"/>
      <c r="LH124" s="1158"/>
      <c r="LI124" s="1158"/>
      <c r="LJ124" s="1158"/>
      <c r="LK124" s="1158"/>
      <c r="LL124" s="1158"/>
      <c r="LM124" s="1158"/>
      <c r="LN124" s="1158"/>
      <c r="LO124" s="1158"/>
      <c r="LP124" s="1158"/>
      <c r="LQ124" s="1158"/>
      <c r="LR124" s="1158"/>
      <c r="LS124" s="1158"/>
      <c r="LT124" s="1158"/>
      <c r="LU124" s="1158"/>
      <c r="LV124" s="1158"/>
      <c r="LW124" s="1158"/>
      <c r="LX124" s="1158"/>
      <c r="LY124" s="1158"/>
      <c r="LZ124" s="1158"/>
      <c r="MA124" s="1158"/>
      <c r="MB124" s="1158"/>
      <c r="MC124" s="1158"/>
      <c r="MD124" s="1158"/>
      <c r="ME124" s="1158"/>
      <c r="MF124" s="1158"/>
      <c r="MG124" s="1158"/>
      <c r="MH124" s="1158"/>
      <c r="MI124" s="1158"/>
      <c r="MJ124" s="1158"/>
      <c r="MK124" s="1158"/>
      <c r="ML124" s="1158"/>
      <c r="MM124" s="1158"/>
      <c r="MN124" s="1158"/>
      <c r="MO124" s="1158"/>
      <c r="MP124" s="1158"/>
      <c r="MQ124" s="1158"/>
      <c r="MR124" s="1158"/>
      <c r="MS124" s="1158"/>
      <c r="MT124" s="1158"/>
      <c r="MU124" s="1158"/>
      <c r="MV124" s="1158"/>
      <c r="MW124" s="1158"/>
      <c r="MX124" s="1158"/>
      <c r="MY124" s="1158"/>
      <c r="MZ124" s="1158"/>
      <c r="NA124" s="1158"/>
      <c r="NB124" s="1158"/>
      <c r="NC124" s="1158"/>
      <c r="ND124" s="1158"/>
      <c r="NE124" s="1158"/>
      <c r="NF124" s="1158"/>
      <c r="NG124" s="1158"/>
      <c r="NH124" s="1158"/>
      <c r="NI124" s="1158"/>
      <c r="NJ124" s="1158"/>
      <c r="NK124" s="1158"/>
      <c r="NL124" s="1158"/>
      <c r="NM124" s="1158"/>
      <c r="NN124" s="1158"/>
      <c r="NO124" s="1158"/>
      <c r="NP124" s="1158"/>
      <c r="NQ124" s="1158"/>
      <c r="NR124" s="1158"/>
      <c r="NS124" s="1158"/>
      <c r="NT124" s="1158"/>
      <c r="NU124" s="1158"/>
      <c r="NV124" s="1158"/>
      <c r="NW124" s="1158"/>
      <c r="NX124" s="1158"/>
      <c r="NY124" s="1158"/>
      <c r="NZ124" s="1158"/>
      <c r="OA124" s="1158"/>
      <c r="OB124" s="1158"/>
      <c r="OC124" s="1158"/>
      <c r="OD124" s="1158"/>
      <c r="OE124" s="1158"/>
      <c r="OF124" s="1158"/>
      <c r="OG124" s="1158"/>
      <c r="OH124" s="1158"/>
      <c r="OI124" s="1158"/>
      <c r="OJ124" s="1158"/>
      <c r="OK124" s="1158"/>
      <c r="OL124" s="1158"/>
      <c r="OM124" s="1158"/>
      <c r="ON124" s="1158"/>
      <c r="OO124" s="1158"/>
      <c r="OP124" s="1158"/>
      <c r="OQ124" s="1158"/>
      <c r="OR124" s="1158"/>
      <c r="OS124" s="1158"/>
      <c r="OT124" s="1158"/>
      <c r="OU124" s="1158"/>
      <c r="OV124" s="1158"/>
      <c r="OW124" s="1158"/>
      <c r="OX124" s="1158"/>
      <c r="OY124" s="1158"/>
      <c r="OZ124" s="1158"/>
      <c r="PA124" s="1158"/>
      <c r="PB124" s="1158"/>
      <c r="PC124" s="1158"/>
      <c r="PD124" s="1158"/>
      <c r="PE124" s="1158"/>
      <c r="PF124" s="1158"/>
      <c r="PG124" s="1158"/>
      <c r="PH124" s="1158"/>
      <c r="PI124" s="1158"/>
      <c r="PJ124" s="1158"/>
      <c r="PK124" s="1158"/>
    </row>
    <row r="125" spans="1:427" s="1150" customFormat="1" ht="15" customHeight="1" x14ac:dyDescent="0.35">
      <c r="A125" s="1182" t="s">
        <v>3285</v>
      </c>
      <c r="B125" s="1182">
        <f t="shared" ca="1" si="6"/>
        <v>2103</v>
      </c>
      <c r="C125" s="1182" t="s">
        <v>3380</v>
      </c>
      <c r="D125" s="1182" t="s">
        <v>3381</v>
      </c>
      <c r="E125" s="1151">
        <v>2016</v>
      </c>
      <c r="F125" s="1183">
        <f t="shared" ca="1" si="7"/>
        <v>97</v>
      </c>
      <c r="G125" s="1149">
        <f t="shared" ca="1" si="8"/>
        <v>7666</v>
      </c>
      <c r="H125" s="1148">
        <v>60.39</v>
      </c>
      <c r="I125" s="1152">
        <f>Einstellungen!$E$11</f>
        <v>365</v>
      </c>
      <c r="J125" s="1152" t="s">
        <v>11</v>
      </c>
      <c r="K125" s="1152" t="s">
        <v>578</v>
      </c>
      <c r="L125" s="1152" t="s">
        <v>578</v>
      </c>
      <c r="M125" s="1152" t="s">
        <v>578</v>
      </c>
      <c r="N125" s="1152" t="s">
        <v>578</v>
      </c>
      <c r="O125" s="1152" t="s">
        <v>578</v>
      </c>
      <c r="P125" s="1152" t="s">
        <v>578</v>
      </c>
      <c r="Q125" s="1152" t="s">
        <v>578</v>
      </c>
      <c r="R125" s="1152" t="s">
        <v>578</v>
      </c>
      <c r="S125" s="1152" t="s">
        <v>578</v>
      </c>
      <c r="T125" s="1152" t="s">
        <v>578</v>
      </c>
      <c r="U125" s="1152" t="s">
        <v>578</v>
      </c>
      <c r="V125" s="1152" t="s">
        <v>700</v>
      </c>
      <c r="W125" s="1152" t="str">
        <f t="shared" si="9"/>
        <v>Heim 124  - Musterort</v>
      </c>
      <c r="X125" s="1148">
        <v>60.39</v>
      </c>
      <c r="AM125" s="1158"/>
      <c r="AN125" s="1158"/>
      <c r="AO125" s="1158"/>
      <c r="AP125" s="1158"/>
      <c r="AQ125" s="1158"/>
      <c r="AR125" s="1158"/>
      <c r="AS125" s="1158"/>
      <c r="AT125" s="1158"/>
      <c r="AU125" s="1158"/>
      <c r="AV125" s="1158"/>
      <c r="AW125" s="1158"/>
      <c r="AX125" s="1155">
        <v>109</v>
      </c>
      <c r="AY125" s="1158"/>
      <c r="AZ125" s="1156">
        <f t="shared" ca="1" si="10"/>
        <v>12</v>
      </c>
      <c r="BA125" s="1158"/>
      <c r="BB125" s="1158"/>
      <c r="BC125" s="1158"/>
      <c r="BD125" s="1158"/>
      <c r="BE125" s="1158"/>
      <c r="BF125" s="1158"/>
      <c r="BG125" s="1158"/>
      <c r="BH125" s="1158"/>
      <c r="BI125" s="1158"/>
      <c r="BJ125" s="1158"/>
      <c r="BK125" s="1158"/>
      <c r="BL125" s="1158"/>
      <c r="BM125" s="1158"/>
      <c r="BN125" s="1158"/>
      <c r="BO125" s="1158"/>
      <c r="BP125" s="1158"/>
      <c r="BQ125" s="1158"/>
      <c r="BR125" s="1158"/>
      <c r="BS125" s="1158"/>
      <c r="BT125" s="1158"/>
      <c r="BU125" s="1158"/>
      <c r="BV125" s="1158"/>
      <c r="BW125" s="1158"/>
      <c r="BX125" s="1158"/>
      <c r="BY125" s="1158"/>
      <c r="BZ125" s="1158"/>
      <c r="CA125" s="1158"/>
      <c r="CB125" s="1158"/>
      <c r="CC125" s="1158"/>
      <c r="CD125" s="1158"/>
      <c r="CE125" s="1158"/>
      <c r="CF125" s="1158"/>
      <c r="CG125" s="1158"/>
      <c r="CH125" s="1158"/>
      <c r="CI125" s="1158"/>
      <c r="CJ125" s="1158"/>
      <c r="CK125" s="1158"/>
      <c r="CL125" s="1158"/>
      <c r="CM125" s="1158"/>
      <c r="CN125" s="1158"/>
      <c r="CO125" s="1158"/>
      <c r="CP125" s="1158"/>
      <c r="CQ125" s="1158"/>
      <c r="CR125" s="1158"/>
      <c r="CS125" s="1158"/>
      <c r="CT125" s="1158"/>
      <c r="CU125" s="1158"/>
      <c r="CV125" s="1158"/>
      <c r="CW125" s="1158"/>
      <c r="CX125" s="1158"/>
      <c r="CY125" s="1158"/>
      <c r="CZ125" s="1158"/>
      <c r="DA125" s="1158"/>
      <c r="DB125" s="1158"/>
      <c r="DC125" s="1158"/>
      <c r="DD125" s="1158"/>
      <c r="DE125" s="1158"/>
      <c r="DF125" s="1158"/>
      <c r="DG125" s="1158"/>
      <c r="DH125" s="1158"/>
      <c r="DI125" s="1158"/>
      <c r="DJ125" s="1158"/>
      <c r="DK125" s="1158"/>
      <c r="DL125" s="1158"/>
      <c r="DM125" s="1158"/>
      <c r="DN125" s="1158"/>
      <c r="DO125" s="1158"/>
      <c r="DP125" s="1158"/>
      <c r="DQ125" s="1158"/>
      <c r="DR125" s="1158"/>
      <c r="DS125" s="1158"/>
      <c r="DT125" s="1158"/>
      <c r="DU125" s="1158"/>
      <c r="DV125" s="1158"/>
      <c r="DW125" s="1158"/>
      <c r="DX125" s="1158"/>
      <c r="DY125" s="1158"/>
      <c r="DZ125" s="1158"/>
      <c r="EA125" s="1158"/>
      <c r="EB125" s="1158"/>
      <c r="EC125" s="1158"/>
      <c r="ED125" s="1158"/>
      <c r="EE125" s="1158"/>
      <c r="EF125" s="1158"/>
      <c r="EG125" s="1158"/>
      <c r="EH125" s="1158"/>
      <c r="EI125" s="1158"/>
      <c r="EJ125" s="1158"/>
      <c r="EK125" s="1158"/>
      <c r="EL125" s="1158"/>
      <c r="EM125" s="1158"/>
      <c r="EN125" s="1158"/>
      <c r="EO125" s="1158"/>
      <c r="EP125" s="1158"/>
      <c r="EQ125" s="1158"/>
      <c r="ER125" s="1158"/>
      <c r="ES125" s="1158"/>
      <c r="ET125" s="1158"/>
      <c r="EU125" s="1158"/>
      <c r="EV125" s="1158"/>
      <c r="EW125" s="1158"/>
      <c r="EX125" s="1158"/>
      <c r="EY125" s="1158"/>
      <c r="EZ125" s="1158"/>
      <c r="FA125" s="1158"/>
      <c r="FB125" s="1158"/>
      <c r="FC125" s="1158"/>
      <c r="FD125" s="1158"/>
      <c r="FE125" s="1158"/>
      <c r="FF125" s="1158"/>
      <c r="FG125" s="1158"/>
      <c r="FH125" s="1158"/>
      <c r="FI125" s="1158"/>
      <c r="FJ125" s="1158"/>
      <c r="FK125" s="1158"/>
      <c r="FL125" s="1158"/>
      <c r="FM125" s="1158"/>
      <c r="FN125" s="1158"/>
      <c r="FO125" s="1158"/>
      <c r="FP125" s="1158"/>
      <c r="FQ125" s="1158"/>
      <c r="FR125" s="1158"/>
      <c r="FS125" s="1158"/>
      <c r="FT125" s="1158"/>
      <c r="FU125" s="1158"/>
      <c r="FV125" s="1158"/>
      <c r="FW125" s="1158"/>
      <c r="FX125" s="1158"/>
      <c r="FY125" s="1158"/>
      <c r="FZ125" s="1158"/>
      <c r="GA125" s="1158"/>
      <c r="GB125" s="1158"/>
      <c r="GC125" s="1158"/>
      <c r="GD125" s="1158"/>
      <c r="GE125" s="1158"/>
      <c r="GF125" s="1158"/>
      <c r="GG125" s="1158"/>
      <c r="GH125" s="1158"/>
      <c r="GI125" s="1158"/>
      <c r="GJ125" s="1158"/>
      <c r="GK125" s="1158"/>
      <c r="GL125" s="1158"/>
      <c r="GM125" s="1158"/>
      <c r="GN125" s="1158"/>
      <c r="GO125" s="1158"/>
      <c r="GP125" s="1158"/>
      <c r="GQ125" s="1158"/>
      <c r="GR125" s="1158"/>
      <c r="GS125" s="1158"/>
      <c r="GT125" s="1158"/>
      <c r="GU125" s="1158"/>
      <c r="GV125" s="1158"/>
      <c r="GW125" s="1158"/>
      <c r="GX125" s="1158"/>
      <c r="GY125" s="1158"/>
      <c r="GZ125" s="1158"/>
      <c r="HA125" s="1158"/>
      <c r="HB125" s="1158"/>
      <c r="HC125" s="1158"/>
      <c r="HD125" s="1158"/>
      <c r="HE125" s="1158"/>
      <c r="HF125" s="1158"/>
      <c r="HG125" s="1158"/>
      <c r="HH125" s="1158"/>
      <c r="HI125" s="1158"/>
      <c r="HJ125" s="1158"/>
      <c r="HK125" s="1158"/>
      <c r="HL125" s="1158"/>
      <c r="HM125" s="1158"/>
      <c r="HN125" s="1158"/>
      <c r="HO125" s="1158"/>
      <c r="HP125" s="1158"/>
      <c r="HQ125" s="1158"/>
      <c r="HR125" s="1158"/>
      <c r="HS125" s="1158"/>
      <c r="HT125" s="1158"/>
      <c r="HU125" s="1158"/>
      <c r="HV125" s="1158"/>
      <c r="HW125" s="1158"/>
      <c r="HX125" s="1158"/>
      <c r="HY125" s="1158"/>
      <c r="HZ125" s="1158"/>
      <c r="IA125" s="1158"/>
      <c r="IB125" s="1158"/>
      <c r="IC125" s="1158"/>
      <c r="ID125" s="1158"/>
      <c r="IE125" s="1158"/>
      <c r="IF125" s="1158"/>
      <c r="IG125" s="1158"/>
      <c r="IH125" s="1158"/>
      <c r="II125" s="1158"/>
      <c r="IJ125" s="1158"/>
      <c r="IK125" s="1158"/>
      <c r="IL125" s="1158"/>
      <c r="IM125" s="1158"/>
      <c r="IN125" s="1158"/>
      <c r="IO125" s="1158"/>
      <c r="IP125" s="1158"/>
      <c r="IQ125" s="1158"/>
      <c r="IR125" s="1158"/>
      <c r="IS125" s="1158"/>
      <c r="IT125" s="1158"/>
      <c r="IU125" s="1158"/>
      <c r="IV125" s="1158"/>
      <c r="IW125" s="1158"/>
      <c r="IX125" s="1158"/>
      <c r="IY125" s="1158"/>
      <c r="IZ125" s="1158"/>
      <c r="JA125" s="1158"/>
      <c r="JB125" s="1158"/>
      <c r="JC125" s="1158"/>
      <c r="JD125" s="1158"/>
      <c r="JE125" s="1158"/>
      <c r="JF125" s="1158"/>
      <c r="JG125" s="1158"/>
      <c r="JH125" s="1158"/>
      <c r="JI125" s="1158"/>
      <c r="JJ125" s="1158"/>
      <c r="JK125" s="1158"/>
      <c r="JL125" s="1158"/>
      <c r="JM125" s="1158"/>
      <c r="JN125" s="1158"/>
      <c r="JO125" s="1158"/>
      <c r="JP125" s="1158"/>
      <c r="JQ125" s="1158"/>
      <c r="JR125" s="1158"/>
      <c r="JS125" s="1158"/>
      <c r="JT125" s="1158"/>
      <c r="JU125" s="1158"/>
      <c r="JV125" s="1158"/>
      <c r="JW125" s="1158"/>
      <c r="JX125" s="1158"/>
      <c r="JY125" s="1158"/>
      <c r="JZ125" s="1158"/>
      <c r="KA125" s="1158"/>
      <c r="KB125" s="1158"/>
      <c r="KC125" s="1158"/>
      <c r="KD125" s="1158"/>
      <c r="KE125" s="1158"/>
      <c r="KF125" s="1158"/>
      <c r="KG125" s="1158"/>
      <c r="KH125" s="1158"/>
      <c r="KI125" s="1158"/>
      <c r="KJ125" s="1158"/>
      <c r="KK125" s="1158"/>
      <c r="KL125" s="1158"/>
      <c r="KM125" s="1158"/>
      <c r="KN125" s="1158"/>
      <c r="KO125" s="1158"/>
      <c r="KP125" s="1158"/>
      <c r="KQ125" s="1158"/>
      <c r="KR125" s="1158"/>
      <c r="KS125" s="1158"/>
      <c r="KT125" s="1158"/>
      <c r="KU125" s="1158"/>
      <c r="KV125" s="1158"/>
      <c r="KW125" s="1158"/>
      <c r="KX125" s="1158"/>
      <c r="KY125" s="1158"/>
      <c r="KZ125" s="1158"/>
      <c r="LA125" s="1158"/>
      <c r="LB125" s="1158"/>
      <c r="LC125" s="1158"/>
      <c r="LD125" s="1158"/>
      <c r="LE125" s="1158"/>
      <c r="LF125" s="1158"/>
      <c r="LG125" s="1158"/>
      <c r="LH125" s="1158"/>
      <c r="LI125" s="1158"/>
      <c r="LJ125" s="1158"/>
      <c r="LK125" s="1158"/>
      <c r="LL125" s="1158"/>
      <c r="LM125" s="1158"/>
      <c r="LN125" s="1158"/>
      <c r="LO125" s="1158"/>
      <c r="LP125" s="1158"/>
      <c r="LQ125" s="1158"/>
      <c r="LR125" s="1158"/>
      <c r="LS125" s="1158"/>
      <c r="LT125" s="1158"/>
      <c r="LU125" s="1158"/>
      <c r="LV125" s="1158"/>
      <c r="LW125" s="1158"/>
      <c r="LX125" s="1158"/>
      <c r="LY125" s="1158"/>
      <c r="LZ125" s="1158"/>
      <c r="MA125" s="1158"/>
      <c r="MB125" s="1158"/>
      <c r="MC125" s="1158"/>
      <c r="MD125" s="1158"/>
      <c r="ME125" s="1158"/>
      <c r="MF125" s="1158"/>
      <c r="MG125" s="1158"/>
      <c r="MH125" s="1158"/>
      <c r="MI125" s="1158"/>
      <c r="MJ125" s="1158"/>
      <c r="MK125" s="1158"/>
      <c r="ML125" s="1158"/>
      <c r="MM125" s="1158"/>
      <c r="MN125" s="1158"/>
      <c r="MO125" s="1158"/>
      <c r="MP125" s="1158"/>
      <c r="MQ125" s="1158"/>
      <c r="MR125" s="1158"/>
      <c r="MS125" s="1158"/>
      <c r="MT125" s="1158"/>
      <c r="MU125" s="1158"/>
      <c r="MV125" s="1158"/>
      <c r="MW125" s="1158"/>
      <c r="MX125" s="1158"/>
      <c r="MY125" s="1158"/>
      <c r="MZ125" s="1158"/>
      <c r="NA125" s="1158"/>
      <c r="NB125" s="1158"/>
      <c r="NC125" s="1158"/>
      <c r="ND125" s="1158"/>
      <c r="NE125" s="1158"/>
      <c r="NF125" s="1158"/>
      <c r="NG125" s="1158"/>
      <c r="NH125" s="1158"/>
      <c r="NI125" s="1158"/>
      <c r="NJ125" s="1158"/>
      <c r="NK125" s="1158"/>
      <c r="NL125" s="1158"/>
      <c r="NM125" s="1158"/>
      <c r="NN125" s="1158"/>
      <c r="NO125" s="1158"/>
      <c r="NP125" s="1158"/>
      <c r="NQ125" s="1158"/>
      <c r="NR125" s="1158"/>
      <c r="NS125" s="1158"/>
      <c r="NT125" s="1158"/>
      <c r="NU125" s="1158"/>
      <c r="NV125" s="1158"/>
      <c r="NW125" s="1158"/>
      <c r="NX125" s="1158"/>
      <c r="NY125" s="1158"/>
      <c r="NZ125" s="1158"/>
      <c r="OA125" s="1158"/>
      <c r="OB125" s="1158"/>
      <c r="OC125" s="1158"/>
      <c r="OD125" s="1158"/>
      <c r="OE125" s="1158"/>
      <c r="OF125" s="1158"/>
      <c r="OG125" s="1158"/>
      <c r="OH125" s="1158"/>
      <c r="OI125" s="1158"/>
      <c r="OJ125" s="1158"/>
      <c r="OK125" s="1158"/>
      <c r="OL125" s="1158"/>
      <c r="OM125" s="1158"/>
      <c r="ON125" s="1158"/>
      <c r="OO125" s="1158"/>
      <c r="OP125" s="1158"/>
      <c r="OQ125" s="1158"/>
      <c r="OR125" s="1158"/>
      <c r="OS125" s="1158"/>
      <c r="OT125" s="1158"/>
      <c r="OU125" s="1158"/>
      <c r="OV125" s="1158"/>
      <c r="OW125" s="1158"/>
      <c r="OX125" s="1158"/>
      <c r="OY125" s="1158"/>
      <c r="OZ125" s="1158"/>
      <c r="PA125" s="1158"/>
      <c r="PB125" s="1158"/>
      <c r="PC125" s="1158"/>
      <c r="PD125" s="1158"/>
      <c r="PE125" s="1158"/>
      <c r="PF125" s="1158"/>
      <c r="PG125" s="1158"/>
      <c r="PH125" s="1158"/>
      <c r="PI125" s="1158"/>
      <c r="PJ125" s="1158"/>
      <c r="PK125" s="1158"/>
    </row>
    <row r="126" spans="1:427" s="1150" customFormat="1" ht="15" customHeight="1" x14ac:dyDescent="0.35">
      <c r="A126" s="1182" t="s">
        <v>3286</v>
      </c>
      <c r="B126" s="1182">
        <f t="shared" ca="1" si="6"/>
        <v>5514</v>
      </c>
      <c r="C126" s="1182" t="s">
        <v>3380</v>
      </c>
      <c r="D126" s="1182" t="s">
        <v>3381</v>
      </c>
      <c r="E126" s="1151">
        <v>2016</v>
      </c>
      <c r="F126" s="1183">
        <f t="shared" ca="1" si="7"/>
        <v>61</v>
      </c>
      <c r="G126" s="1149">
        <f t="shared" ca="1" si="8"/>
        <v>4589</v>
      </c>
      <c r="H126" s="1148">
        <v>61.5</v>
      </c>
      <c r="I126" s="1152">
        <f>Einstellungen!$E$11</f>
        <v>365</v>
      </c>
      <c r="J126" s="1152" t="s">
        <v>11</v>
      </c>
      <c r="K126" s="1152" t="s">
        <v>578</v>
      </c>
      <c r="L126" s="1152" t="s">
        <v>578</v>
      </c>
      <c r="M126" s="1152" t="s">
        <v>578</v>
      </c>
      <c r="N126" s="1152" t="s">
        <v>578</v>
      </c>
      <c r="O126" s="1152" t="s">
        <v>578</v>
      </c>
      <c r="P126" s="1152" t="s">
        <v>578</v>
      </c>
      <c r="Q126" s="1152" t="s">
        <v>578</v>
      </c>
      <c r="R126" s="1152" t="s">
        <v>578</v>
      </c>
      <c r="S126" s="1152" t="s">
        <v>578</v>
      </c>
      <c r="T126" s="1152" t="s">
        <v>578</v>
      </c>
      <c r="U126" s="1152" t="s">
        <v>578</v>
      </c>
      <c r="V126" s="1152" t="s">
        <v>700</v>
      </c>
      <c r="W126" s="1152" t="str">
        <f t="shared" si="9"/>
        <v>Heim 125  - Musterort</v>
      </c>
      <c r="X126" s="1148">
        <v>61.5</v>
      </c>
      <c r="AM126" s="1158"/>
      <c r="AN126" s="1158"/>
      <c r="AO126" s="1158"/>
      <c r="AP126" s="1158"/>
      <c r="AQ126" s="1158"/>
      <c r="AR126" s="1158"/>
      <c r="AS126" s="1158"/>
      <c r="AT126" s="1158"/>
      <c r="AU126" s="1158"/>
      <c r="AV126" s="1158"/>
      <c r="AW126" s="1158"/>
      <c r="AX126" s="1155">
        <v>120</v>
      </c>
      <c r="AY126" s="1158"/>
      <c r="AZ126" s="1156">
        <f t="shared" ca="1" si="10"/>
        <v>59</v>
      </c>
      <c r="BA126" s="1158"/>
      <c r="BB126" s="1158"/>
      <c r="BC126" s="1158"/>
      <c r="BD126" s="1158"/>
      <c r="BE126" s="1158"/>
      <c r="BF126" s="1158"/>
      <c r="BG126" s="1158"/>
      <c r="BH126" s="1158"/>
      <c r="BI126" s="1158"/>
      <c r="BJ126" s="1158"/>
      <c r="BK126" s="1158"/>
      <c r="BL126" s="1158"/>
      <c r="BM126" s="1158"/>
      <c r="BN126" s="1158"/>
      <c r="BO126" s="1158"/>
      <c r="BP126" s="1158"/>
      <c r="BQ126" s="1158"/>
      <c r="BR126" s="1158"/>
      <c r="BS126" s="1158"/>
      <c r="BT126" s="1158"/>
      <c r="BU126" s="1158"/>
      <c r="BV126" s="1158"/>
      <c r="BW126" s="1158"/>
      <c r="BX126" s="1158"/>
      <c r="BY126" s="1158"/>
      <c r="BZ126" s="1158"/>
      <c r="CA126" s="1158"/>
      <c r="CB126" s="1158"/>
      <c r="CC126" s="1158"/>
      <c r="CD126" s="1158"/>
      <c r="CE126" s="1158"/>
      <c r="CF126" s="1158"/>
      <c r="CG126" s="1158"/>
      <c r="CH126" s="1158"/>
      <c r="CI126" s="1158"/>
      <c r="CJ126" s="1158"/>
      <c r="CK126" s="1158"/>
      <c r="CL126" s="1158"/>
      <c r="CM126" s="1158"/>
      <c r="CN126" s="1158"/>
      <c r="CO126" s="1158"/>
      <c r="CP126" s="1158"/>
      <c r="CQ126" s="1158"/>
      <c r="CR126" s="1158"/>
      <c r="CS126" s="1158"/>
      <c r="CT126" s="1158"/>
      <c r="CU126" s="1158"/>
      <c r="CV126" s="1158"/>
      <c r="CW126" s="1158"/>
      <c r="CX126" s="1158"/>
      <c r="CY126" s="1158"/>
      <c r="CZ126" s="1158"/>
      <c r="DA126" s="1158"/>
      <c r="DB126" s="1158"/>
      <c r="DC126" s="1158"/>
      <c r="DD126" s="1158"/>
      <c r="DE126" s="1158"/>
      <c r="DF126" s="1158"/>
      <c r="DG126" s="1158"/>
      <c r="DH126" s="1158"/>
      <c r="DI126" s="1158"/>
      <c r="DJ126" s="1158"/>
      <c r="DK126" s="1158"/>
      <c r="DL126" s="1158"/>
      <c r="DM126" s="1158"/>
      <c r="DN126" s="1158"/>
      <c r="DO126" s="1158"/>
      <c r="DP126" s="1158"/>
      <c r="DQ126" s="1158"/>
      <c r="DR126" s="1158"/>
      <c r="DS126" s="1158"/>
      <c r="DT126" s="1158"/>
      <c r="DU126" s="1158"/>
      <c r="DV126" s="1158"/>
      <c r="DW126" s="1158"/>
      <c r="DX126" s="1158"/>
      <c r="DY126" s="1158"/>
      <c r="DZ126" s="1158"/>
      <c r="EA126" s="1158"/>
      <c r="EB126" s="1158"/>
      <c r="EC126" s="1158"/>
      <c r="ED126" s="1158"/>
      <c r="EE126" s="1158"/>
      <c r="EF126" s="1158"/>
      <c r="EG126" s="1158"/>
      <c r="EH126" s="1158"/>
      <c r="EI126" s="1158"/>
      <c r="EJ126" s="1158"/>
      <c r="EK126" s="1158"/>
      <c r="EL126" s="1158"/>
      <c r="EM126" s="1158"/>
      <c r="EN126" s="1158"/>
      <c r="EO126" s="1158"/>
      <c r="EP126" s="1158"/>
      <c r="EQ126" s="1158"/>
      <c r="ER126" s="1158"/>
      <c r="ES126" s="1158"/>
      <c r="ET126" s="1158"/>
      <c r="EU126" s="1158"/>
      <c r="EV126" s="1158"/>
      <c r="EW126" s="1158"/>
      <c r="EX126" s="1158"/>
      <c r="EY126" s="1158"/>
      <c r="EZ126" s="1158"/>
      <c r="FA126" s="1158"/>
      <c r="FB126" s="1158"/>
      <c r="FC126" s="1158"/>
      <c r="FD126" s="1158"/>
      <c r="FE126" s="1158"/>
      <c r="FF126" s="1158"/>
      <c r="FG126" s="1158"/>
      <c r="FH126" s="1158"/>
      <c r="FI126" s="1158"/>
      <c r="FJ126" s="1158"/>
      <c r="FK126" s="1158"/>
      <c r="FL126" s="1158"/>
      <c r="FM126" s="1158"/>
      <c r="FN126" s="1158"/>
      <c r="FO126" s="1158"/>
      <c r="FP126" s="1158"/>
      <c r="FQ126" s="1158"/>
      <c r="FR126" s="1158"/>
      <c r="FS126" s="1158"/>
      <c r="FT126" s="1158"/>
      <c r="FU126" s="1158"/>
      <c r="FV126" s="1158"/>
      <c r="FW126" s="1158"/>
      <c r="FX126" s="1158"/>
      <c r="FY126" s="1158"/>
      <c r="FZ126" s="1158"/>
      <c r="GA126" s="1158"/>
      <c r="GB126" s="1158"/>
      <c r="GC126" s="1158"/>
      <c r="GD126" s="1158"/>
      <c r="GE126" s="1158"/>
      <c r="GF126" s="1158"/>
      <c r="GG126" s="1158"/>
      <c r="GH126" s="1158"/>
      <c r="GI126" s="1158"/>
      <c r="GJ126" s="1158"/>
      <c r="GK126" s="1158"/>
      <c r="GL126" s="1158"/>
      <c r="GM126" s="1158"/>
      <c r="GN126" s="1158"/>
      <c r="GO126" s="1158"/>
      <c r="GP126" s="1158"/>
      <c r="GQ126" s="1158"/>
      <c r="GR126" s="1158"/>
      <c r="GS126" s="1158"/>
      <c r="GT126" s="1158"/>
      <c r="GU126" s="1158"/>
      <c r="GV126" s="1158"/>
      <c r="GW126" s="1158"/>
      <c r="GX126" s="1158"/>
      <c r="GY126" s="1158"/>
      <c r="GZ126" s="1158"/>
      <c r="HA126" s="1158"/>
      <c r="HB126" s="1158"/>
      <c r="HC126" s="1158"/>
      <c r="HD126" s="1158"/>
      <c r="HE126" s="1158"/>
      <c r="HF126" s="1158"/>
      <c r="HG126" s="1158"/>
      <c r="HH126" s="1158"/>
      <c r="HI126" s="1158"/>
      <c r="HJ126" s="1158"/>
      <c r="HK126" s="1158"/>
      <c r="HL126" s="1158"/>
      <c r="HM126" s="1158"/>
      <c r="HN126" s="1158"/>
      <c r="HO126" s="1158"/>
      <c r="HP126" s="1158"/>
      <c r="HQ126" s="1158"/>
      <c r="HR126" s="1158"/>
      <c r="HS126" s="1158"/>
      <c r="HT126" s="1158"/>
      <c r="HU126" s="1158"/>
      <c r="HV126" s="1158"/>
      <c r="HW126" s="1158"/>
      <c r="HX126" s="1158"/>
      <c r="HY126" s="1158"/>
      <c r="HZ126" s="1158"/>
      <c r="IA126" s="1158"/>
      <c r="IB126" s="1158"/>
      <c r="IC126" s="1158"/>
      <c r="ID126" s="1158"/>
      <c r="IE126" s="1158"/>
      <c r="IF126" s="1158"/>
      <c r="IG126" s="1158"/>
      <c r="IH126" s="1158"/>
      <c r="II126" s="1158"/>
      <c r="IJ126" s="1158"/>
      <c r="IK126" s="1158"/>
      <c r="IL126" s="1158"/>
      <c r="IM126" s="1158"/>
      <c r="IN126" s="1158"/>
      <c r="IO126" s="1158"/>
      <c r="IP126" s="1158"/>
      <c r="IQ126" s="1158"/>
      <c r="IR126" s="1158"/>
      <c r="IS126" s="1158"/>
      <c r="IT126" s="1158"/>
      <c r="IU126" s="1158"/>
      <c r="IV126" s="1158"/>
      <c r="IW126" s="1158"/>
      <c r="IX126" s="1158"/>
      <c r="IY126" s="1158"/>
      <c r="IZ126" s="1158"/>
      <c r="JA126" s="1158"/>
      <c r="JB126" s="1158"/>
      <c r="JC126" s="1158"/>
      <c r="JD126" s="1158"/>
      <c r="JE126" s="1158"/>
      <c r="JF126" s="1158"/>
      <c r="JG126" s="1158"/>
      <c r="JH126" s="1158"/>
      <c r="JI126" s="1158"/>
      <c r="JJ126" s="1158"/>
      <c r="JK126" s="1158"/>
      <c r="JL126" s="1158"/>
      <c r="JM126" s="1158"/>
      <c r="JN126" s="1158"/>
      <c r="JO126" s="1158"/>
      <c r="JP126" s="1158"/>
      <c r="JQ126" s="1158"/>
      <c r="JR126" s="1158"/>
      <c r="JS126" s="1158"/>
      <c r="JT126" s="1158"/>
      <c r="JU126" s="1158"/>
      <c r="JV126" s="1158"/>
      <c r="JW126" s="1158"/>
      <c r="JX126" s="1158"/>
      <c r="JY126" s="1158"/>
      <c r="JZ126" s="1158"/>
      <c r="KA126" s="1158"/>
      <c r="KB126" s="1158"/>
      <c r="KC126" s="1158"/>
      <c r="KD126" s="1158"/>
      <c r="KE126" s="1158"/>
      <c r="KF126" s="1158"/>
      <c r="KG126" s="1158"/>
      <c r="KH126" s="1158"/>
      <c r="KI126" s="1158"/>
      <c r="KJ126" s="1158"/>
      <c r="KK126" s="1158"/>
      <c r="KL126" s="1158"/>
      <c r="KM126" s="1158"/>
      <c r="KN126" s="1158"/>
      <c r="KO126" s="1158"/>
      <c r="KP126" s="1158"/>
      <c r="KQ126" s="1158"/>
      <c r="KR126" s="1158"/>
      <c r="KS126" s="1158"/>
      <c r="KT126" s="1158"/>
      <c r="KU126" s="1158"/>
      <c r="KV126" s="1158"/>
      <c r="KW126" s="1158"/>
      <c r="KX126" s="1158"/>
      <c r="KY126" s="1158"/>
      <c r="KZ126" s="1158"/>
      <c r="LA126" s="1158"/>
      <c r="LB126" s="1158"/>
      <c r="LC126" s="1158"/>
      <c r="LD126" s="1158"/>
      <c r="LE126" s="1158"/>
      <c r="LF126" s="1158"/>
      <c r="LG126" s="1158"/>
      <c r="LH126" s="1158"/>
      <c r="LI126" s="1158"/>
      <c r="LJ126" s="1158"/>
      <c r="LK126" s="1158"/>
      <c r="LL126" s="1158"/>
      <c r="LM126" s="1158"/>
      <c r="LN126" s="1158"/>
      <c r="LO126" s="1158"/>
      <c r="LP126" s="1158"/>
      <c r="LQ126" s="1158"/>
      <c r="LR126" s="1158"/>
      <c r="LS126" s="1158"/>
      <c r="LT126" s="1158"/>
      <c r="LU126" s="1158"/>
      <c r="LV126" s="1158"/>
      <c r="LW126" s="1158"/>
      <c r="LX126" s="1158"/>
      <c r="LY126" s="1158"/>
      <c r="LZ126" s="1158"/>
      <c r="MA126" s="1158"/>
      <c r="MB126" s="1158"/>
      <c r="MC126" s="1158"/>
      <c r="MD126" s="1158"/>
      <c r="ME126" s="1158"/>
      <c r="MF126" s="1158"/>
      <c r="MG126" s="1158"/>
      <c r="MH126" s="1158"/>
      <c r="MI126" s="1158"/>
      <c r="MJ126" s="1158"/>
      <c r="MK126" s="1158"/>
      <c r="ML126" s="1158"/>
      <c r="MM126" s="1158"/>
      <c r="MN126" s="1158"/>
      <c r="MO126" s="1158"/>
      <c r="MP126" s="1158"/>
      <c r="MQ126" s="1158"/>
      <c r="MR126" s="1158"/>
      <c r="MS126" s="1158"/>
      <c r="MT126" s="1158"/>
      <c r="MU126" s="1158"/>
      <c r="MV126" s="1158"/>
      <c r="MW126" s="1158"/>
      <c r="MX126" s="1158"/>
      <c r="MY126" s="1158"/>
      <c r="MZ126" s="1158"/>
      <c r="NA126" s="1158"/>
      <c r="NB126" s="1158"/>
      <c r="NC126" s="1158"/>
      <c r="ND126" s="1158"/>
      <c r="NE126" s="1158"/>
      <c r="NF126" s="1158"/>
      <c r="NG126" s="1158"/>
      <c r="NH126" s="1158"/>
      <c r="NI126" s="1158"/>
      <c r="NJ126" s="1158"/>
      <c r="NK126" s="1158"/>
      <c r="NL126" s="1158"/>
      <c r="NM126" s="1158"/>
      <c r="NN126" s="1158"/>
      <c r="NO126" s="1158"/>
      <c r="NP126" s="1158"/>
      <c r="NQ126" s="1158"/>
      <c r="NR126" s="1158"/>
      <c r="NS126" s="1158"/>
      <c r="NT126" s="1158"/>
      <c r="NU126" s="1158"/>
      <c r="NV126" s="1158"/>
      <c r="NW126" s="1158"/>
      <c r="NX126" s="1158"/>
      <c r="NY126" s="1158"/>
      <c r="NZ126" s="1158"/>
      <c r="OA126" s="1158"/>
      <c r="OB126" s="1158"/>
      <c r="OC126" s="1158"/>
      <c r="OD126" s="1158"/>
      <c r="OE126" s="1158"/>
      <c r="OF126" s="1158"/>
      <c r="OG126" s="1158"/>
      <c r="OH126" s="1158"/>
      <c r="OI126" s="1158"/>
      <c r="OJ126" s="1158"/>
      <c r="OK126" s="1158"/>
      <c r="OL126" s="1158"/>
      <c r="OM126" s="1158"/>
      <c r="ON126" s="1158"/>
      <c r="OO126" s="1158"/>
      <c r="OP126" s="1158"/>
      <c r="OQ126" s="1158"/>
      <c r="OR126" s="1158"/>
      <c r="OS126" s="1158"/>
      <c r="OT126" s="1158"/>
      <c r="OU126" s="1158"/>
      <c r="OV126" s="1158"/>
      <c r="OW126" s="1158"/>
      <c r="OX126" s="1158"/>
      <c r="OY126" s="1158"/>
      <c r="OZ126" s="1158"/>
      <c r="PA126" s="1158"/>
      <c r="PB126" s="1158"/>
      <c r="PC126" s="1158"/>
      <c r="PD126" s="1158"/>
      <c r="PE126" s="1158"/>
      <c r="PF126" s="1158"/>
      <c r="PG126" s="1158"/>
      <c r="PH126" s="1158"/>
      <c r="PI126" s="1158"/>
      <c r="PJ126" s="1158"/>
      <c r="PK126" s="1158"/>
    </row>
    <row r="127" spans="1:427" s="1150" customFormat="1" ht="15" customHeight="1" x14ac:dyDescent="0.35">
      <c r="A127" s="1182" t="s">
        <v>3287</v>
      </c>
      <c r="B127" s="1182">
        <f t="shared" ca="1" si="6"/>
        <v>1591</v>
      </c>
      <c r="C127" s="1182" t="s">
        <v>3380</v>
      </c>
      <c r="D127" s="1182" t="s">
        <v>3381</v>
      </c>
      <c r="E127" s="1151">
        <v>2016</v>
      </c>
      <c r="F127" s="1183">
        <f t="shared" ca="1" si="7"/>
        <v>135</v>
      </c>
      <c r="G127" s="1149">
        <f t="shared" ca="1" si="8"/>
        <v>9406</v>
      </c>
      <c r="H127" s="1148">
        <v>60.5</v>
      </c>
      <c r="I127" s="1152">
        <f>Einstellungen!$E$11</f>
        <v>365</v>
      </c>
      <c r="J127" s="1152" t="s">
        <v>11</v>
      </c>
      <c r="K127" s="1152" t="s">
        <v>578</v>
      </c>
      <c r="L127" s="1152" t="s">
        <v>578</v>
      </c>
      <c r="M127" s="1152" t="s">
        <v>578</v>
      </c>
      <c r="N127" s="1152" t="s">
        <v>578</v>
      </c>
      <c r="O127" s="1152" t="s">
        <v>578</v>
      </c>
      <c r="P127" s="1152" t="s">
        <v>578</v>
      </c>
      <c r="Q127" s="1152" t="s">
        <v>578</v>
      </c>
      <c r="R127" s="1152" t="s">
        <v>578</v>
      </c>
      <c r="S127" s="1152" t="s">
        <v>578</v>
      </c>
      <c r="T127" s="1152" t="s">
        <v>578</v>
      </c>
      <c r="U127" s="1152" t="s">
        <v>578</v>
      </c>
      <c r="V127" s="1152" t="s">
        <v>700</v>
      </c>
      <c r="W127" s="1152" t="str">
        <f t="shared" si="9"/>
        <v>Heim 126  - Musterort</v>
      </c>
      <c r="X127" s="1148">
        <v>60.5</v>
      </c>
      <c r="AM127" s="1158"/>
      <c r="AN127" s="1158"/>
      <c r="AO127" s="1158"/>
      <c r="AP127" s="1158"/>
      <c r="AQ127" s="1158"/>
      <c r="AR127" s="1158"/>
      <c r="AS127" s="1158"/>
      <c r="AT127" s="1158"/>
      <c r="AU127" s="1158"/>
      <c r="AV127" s="1158"/>
      <c r="AW127" s="1158"/>
      <c r="AX127" s="1155">
        <v>93</v>
      </c>
      <c r="AY127" s="1158"/>
      <c r="AZ127" s="1156">
        <f t="shared" ca="1" si="10"/>
        <v>-42</v>
      </c>
      <c r="BA127" s="1158"/>
      <c r="BB127" s="1158"/>
      <c r="BC127" s="1158"/>
      <c r="BD127" s="1158"/>
      <c r="BE127" s="1158"/>
      <c r="BF127" s="1158"/>
      <c r="BG127" s="1158"/>
      <c r="BH127" s="1158"/>
      <c r="BI127" s="1158"/>
      <c r="BJ127" s="1158"/>
      <c r="BK127" s="1158"/>
      <c r="BL127" s="1158"/>
      <c r="BM127" s="1158"/>
      <c r="BN127" s="1158"/>
      <c r="BO127" s="1158"/>
      <c r="BP127" s="1158"/>
      <c r="BQ127" s="1158"/>
      <c r="BR127" s="1158"/>
      <c r="BS127" s="1158"/>
      <c r="BT127" s="1158"/>
      <c r="BU127" s="1158"/>
      <c r="BV127" s="1158"/>
      <c r="BW127" s="1158"/>
      <c r="BX127" s="1158"/>
      <c r="BY127" s="1158"/>
      <c r="BZ127" s="1158"/>
      <c r="CA127" s="1158"/>
      <c r="CB127" s="1158"/>
      <c r="CC127" s="1158"/>
      <c r="CD127" s="1158"/>
      <c r="CE127" s="1158"/>
      <c r="CF127" s="1158"/>
      <c r="CG127" s="1158"/>
      <c r="CH127" s="1158"/>
      <c r="CI127" s="1158"/>
      <c r="CJ127" s="1158"/>
      <c r="CK127" s="1158"/>
      <c r="CL127" s="1158"/>
      <c r="CM127" s="1158"/>
      <c r="CN127" s="1158"/>
      <c r="CO127" s="1158"/>
      <c r="CP127" s="1158"/>
      <c r="CQ127" s="1158"/>
      <c r="CR127" s="1158"/>
      <c r="CS127" s="1158"/>
      <c r="CT127" s="1158"/>
      <c r="CU127" s="1158"/>
      <c r="CV127" s="1158"/>
      <c r="CW127" s="1158"/>
      <c r="CX127" s="1158"/>
      <c r="CY127" s="1158"/>
      <c r="CZ127" s="1158"/>
      <c r="DA127" s="1158"/>
      <c r="DB127" s="1158"/>
      <c r="DC127" s="1158"/>
      <c r="DD127" s="1158"/>
      <c r="DE127" s="1158"/>
      <c r="DF127" s="1158"/>
      <c r="DG127" s="1158"/>
      <c r="DH127" s="1158"/>
      <c r="DI127" s="1158"/>
      <c r="DJ127" s="1158"/>
      <c r="DK127" s="1158"/>
      <c r="DL127" s="1158"/>
      <c r="DM127" s="1158"/>
      <c r="DN127" s="1158"/>
      <c r="DO127" s="1158"/>
      <c r="DP127" s="1158"/>
      <c r="DQ127" s="1158"/>
      <c r="DR127" s="1158"/>
      <c r="DS127" s="1158"/>
      <c r="DT127" s="1158"/>
      <c r="DU127" s="1158"/>
      <c r="DV127" s="1158"/>
      <c r="DW127" s="1158"/>
      <c r="DX127" s="1158"/>
      <c r="DY127" s="1158"/>
      <c r="DZ127" s="1158"/>
      <c r="EA127" s="1158"/>
      <c r="EB127" s="1158"/>
      <c r="EC127" s="1158"/>
      <c r="ED127" s="1158"/>
      <c r="EE127" s="1158"/>
      <c r="EF127" s="1158"/>
      <c r="EG127" s="1158"/>
      <c r="EH127" s="1158"/>
      <c r="EI127" s="1158"/>
      <c r="EJ127" s="1158"/>
      <c r="EK127" s="1158"/>
      <c r="EL127" s="1158"/>
      <c r="EM127" s="1158"/>
      <c r="EN127" s="1158"/>
      <c r="EO127" s="1158"/>
      <c r="EP127" s="1158"/>
      <c r="EQ127" s="1158"/>
      <c r="ER127" s="1158"/>
      <c r="ES127" s="1158"/>
      <c r="ET127" s="1158"/>
      <c r="EU127" s="1158"/>
      <c r="EV127" s="1158"/>
      <c r="EW127" s="1158"/>
      <c r="EX127" s="1158"/>
      <c r="EY127" s="1158"/>
      <c r="EZ127" s="1158"/>
      <c r="FA127" s="1158"/>
      <c r="FB127" s="1158"/>
      <c r="FC127" s="1158"/>
      <c r="FD127" s="1158"/>
      <c r="FE127" s="1158"/>
      <c r="FF127" s="1158"/>
      <c r="FG127" s="1158"/>
      <c r="FH127" s="1158"/>
      <c r="FI127" s="1158"/>
      <c r="FJ127" s="1158"/>
      <c r="FK127" s="1158"/>
      <c r="FL127" s="1158"/>
      <c r="FM127" s="1158"/>
      <c r="FN127" s="1158"/>
      <c r="FO127" s="1158"/>
      <c r="FP127" s="1158"/>
      <c r="FQ127" s="1158"/>
      <c r="FR127" s="1158"/>
      <c r="FS127" s="1158"/>
      <c r="FT127" s="1158"/>
      <c r="FU127" s="1158"/>
      <c r="FV127" s="1158"/>
      <c r="FW127" s="1158"/>
      <c r="FX127" s="1158"/>
      <c r="FY127" s="1158"/>
      <c r="FZ127" s="1158"/>
      <c r="GA127" s="1158"/>
      <c r="GB127" s="1158"/>
      <c r="GC127" s="1158"/>
      <c r="GD127" s="1158"/>
      <c r="GE127" s="1158"/>
      <c r="GF127" s="1158"/>
      <c r="GG127" s="1158"/>
      <c r="GH127" s="1158"/>
      <c r="GI127" s="1158"/>
      <c r="GJ127" s="1158"/>
      <c r="GK127" s="1158"/>
      <c r="GL127" s="1158"/>
      <c r="GM127" s="1158"/>
      <c r="GN127" s="1158"/>
      <c r="GO127" s="1158"/>
      <c r="GP127" s="1158"/>
      <c r="GQ127" s="1158"/>
      <c r="GR127" s="1158"/>
      <c r="GS127" s="1158"/>
      <c r="GT127" s="1158"/>
      <c r="GU127" s="1158"/>
      <c r="GV127" s="1158"/>
      <c r="GW127" s="1158"/>
      <c r="GX127" s="1158"/>
      <c r="GY127" s="1158"/>
      <c r="GZ127" s="1158"/>
      <c r="HA127" s="1158"/>
      <c r="HB127" s="1158"/>
      <c r="HC127" s="1158"/>
      <c r="HD127" s="1158"/>
      <c r="HE127" s="1158"/>
      <c r="HF127" s="1158"/>
      <c r="HG127" s="1158"/>
      <c r="HH127" s="1158"/>
      <c r="HI127" s="1158"/>
      <c r="HJ127" s="1158"/>
      <c r="HK127" s="1158"/>
      <c r="HL127" s="1158"/>
      <c r="HM127" s="1158"/>
      <c r="HN127" s="1158"/>
      <c r="HO127" s="1158"/>
      <c r="HP127" s="1158"/>
      <c r="HQ127" s="1158"/>
      <c r="HR127" s="1158"/>
      <c r="HS127" s="1158"/>
      <c r="HT127" s="1158"/>
      <c r="HU127" s="1158"/>
      <c r="HV127" s="1158"/>
      <c r="HW127" s="1158"/>
      <c r="HX127" s="1158"/>
      <c r="HY127" s="1158"/>
      <c r="HZ127" s="1158"/>
      <c r="IA127" s="1158"/>
      <c r="IB127" s="1158"/>
      <c r="IC127" s="1158"/>
      <c r="ID127" s="1158"/>
      <c r="IE127" s="1158"/>
      <c r="IF127" s="1158"/>
      <c r="IG127" s="1158"/>
      <c r="IH127" s="1158"/>
      <c r="II127" s="1158"/>
      <c r="IJ127" s="1158"/>
      <c r="IK127" s="1158"/>
      <c r="IL127" s="1158"/>
      <c r="IM127" s="1158"/>
      <c r="IN127" s="1158"/>
      <c r="IO127" s="1158"/>
      <c r="IP127" s="1158"/>
      <c r="IQ127" s="1158"/>
      <c r="IR127" s="1158"/>
      <c r="IS127" s="1158"/>
      <c r="IT127" s="1158"/>
      <c r="IU127" s="1158"/>
      <c r="IV127" s="1158"/>
      <c r="IW127" s="1158"/>
      <c r="IX127" s="1158"/>
      <c r="IY127" s="1158"/>
      <c r="IZ127" s="1158"/>
      <c r="JA127" s="1158"/>
      <c r="JB127" s="1158"/>
      <c r="JC127" s="1158"/>
      <c r="JD127" s="1158"/>
      <c r="JE127" s="1158"/>
      <c r="JF127" s="1158"/>
      <c r="JG127" s="1158"/>
      <c r="JH127" s="1158"/>
      <c r="JI127" s="1158"/>
      <c r="JJ127" s="1158"/>
      <c r="JK127" s="1158"/>
      <c r="JL127" s="1158"/>
      <c r="JM127" s="1158"/>
      <c r="JN127" s="1158"/>
      <c r="JO127" s="1158"/>
      <c r="JP127" s="1158"/>
      <c r="JQ127" s="1158"/>
      <c r="JR127" s="1158"/>
      <c r="JS127" s="1158"/>
      <c r="JT127" s="1158"/>
      <c r="JU127" s="1158"/>
      <c r="JV127" s="1158"/>
      <c r="JW127" s="1158"/>
      <c r="JX127" s="1158"/>
      <c r="JY127" s="1158"/>
      <c r="JZ127" s="1158"/>
      <c r="KA127" s="1158"/>
      <c r="KB127" s="1158"/>
      <c r="KC127" s="1158"/>
      <c r="KD127" s="1158"/>
      <c r="KE127" s="1158"/>
      <c r="KF127" s="1158"/>
      <c r="KG127" s="1158"/>
      <c r="KH127" s="1158"/>
      <c r="KI127" s="1158"/>
      <c r="KJ127" s="1158"/>
      <c r="KK127" s="1158"/>
      <c r="KL127" s="1158"/>
      <c r="KM127" s="1158"/>
      <c r="KN127" s="1158"/>
      <c r="KO127" s="1158"/>
      <c r="KP127" s="1158"/>
      <c r="KQ127" s="1158"/>
      <c r="KR127" s="1158"/>
      <c r="KS127" s="1158"/>
      <c r="KT127" s="1158"/>
      <c r="KU127" s="1158"/>
      <c r="KV127" s="1158"/>
      <c r="KW127" s="1158"/>
      <c r="KX127" s="1158"/>
      <c r="KY127" s="1158"/>
      <c r="KZ127" s="1158"/>
      <c r="LA127" s="1158"/>
      <c r="LB127" s="1158"/>
      <c r="LC127" s="1158"/>
      <c r="LD127" s="1158"/>
      <c r="LE127" s="1158"/>
      <c r="LF127" s="1158"/>
      <c r="LG127" s="1158"/>
      <c r="LH127" s="1158"/>
      <c r="LI127" s="1158"/>
      <c r="LJ127" s="1158"/>
      <c r="LK127" s="1158"/>
      <c r="LL127" s="1158"/>
      <c r="LM127" s="1158"/>
      <c r="LN127" s="1158"/>
      <c r="LO127" s="1158"/>
      <c r="LP127" s="1158"/>
      <c r="LQ127" s="1158"/>
      <c r="LR127" s="1158"/>
      <c r="LS127" s="1158"/>
      <c r="LT127" s="1158"/>
      <c r="LU127" s="1158"/>
      <c r="LV127" s="1158"/>
      <c r="LW127" s="1158"/>
      <c r="LX127" s="1158"/>
      <c r="LY127" s="1158"/>
      <c r="LZ127" s="1158"/>
      <c r="MA127" s="1158"/>
      <c r="MB127" s="1158"/>
      <c r="MC127" s="1158"/>
      <c r="MD127" s="1158"/>
      <c r="ME127" s="1158"/>
      <c r="MF127" s="1158"/>
      <c r="MG127" s="1158"/>
      <c r="MH127" s="1158"/>
      <c r="MI127" s="1158"/>
      <c r="MJ127" s="1158"/>
      <c r="MK127" s="1158"/>
      <c r="ML127" s="1158"/>
      <c r="MM127" s="1158"/>
      <c r="MN127" s="1158"/>
      <c r="MO127" s="1158"/>
      <c r="MP127" s="1158"/>
      <c r="MQ127" s="1158"/>
      <c r="MR127" s="1158"/>
      <c r="MS127" s="1158"/>
      <c r="MT127" s="1158"/>
      <c r="MU127" s="1158"/>
      <c r="MV127" s="1158"/>
      <c r="MW127" s="1158"/>
      <c r="MX127" s="1158"/>
      <c r="MY127" s="1158"/>
      <c r="MZ127" s="1158"/>
      <c r="NA127" s="1158"/>
      <c r="NB127" s="1158"/>
      <c r="NC127" s="1158"/>
      <c r="ND127" s="1158"/>
      <c r="NE127" s="1158"/>
      <c r="NF127" s="1158"/>
      <c r="NG127" s="1158"/>
      <c r="NH127" s="1158"/>
      <c r="NI127" s="1158"/>
      <c r="NJ127" s="1158"/>
      <c r="NK127" s="1158"/>
      <c r="NL127" s="1158"/>
      <c r="NM127" s="1158"/>
      <c r="NN127" s="1158"/>
      <c r="NO127" s="1158"/>
      <c r="NP127" s="1158"/>
      <c r="NQ127" s="1158"/>
      <c r="NR127" s="1158"/>
      <c r="NS127" s="1158"/>
      <c r="NT127" s="1158"/>
      <c r="NU127" s="1158"/>
      <c r="NV127" s="1158"/>
      <c r="NW127" s="1158"/>
      <c r="NX127" s="1158"/>
      <c r="NY127" s="1158"/>
      <c r="NZ127" s="1158"/>
      <c r="OA127" s="1158"/>
      <c r="OB127" s="1158"/>
      <c r="OC127" s="1158"/>
      <c r="OD127" s="1158"/>
      <c r="OE127" s="1158"/>
      <c r="OF127" s="1158"/>
      <c r="OG127" s="1158"/>
      <c r="OH127" s="1158"/>
      <c r="OI127" s="1158"/>
      <c r="OJ127" s="1158"/>
      <c r="OK127" s="1158"/>
      <c r="OL127" s="1158"/>
      <c r="OM127" s="1158"/>
      <c r="ON127" s="1158"/>
      <c r="OO127" s="1158"/>
      <c r="OP127" s="1158"/>
      <c r="OQ127" s="1158"/>
      <c r="OR127" s="1158"/>
      <c r="OS127" s="1158"/>
      <c r="OT127" s="1158"/>
      <c r="OU127" s="1158"/>
      <c r="OV127" s="1158"/>
      <c r="OW127" s="1158"/>
      <c r="OX127" s="1158"/>
      <c r="OY127" s="1158"/>
      <c r="OZ127" s="1158"/>
      <c r="PA127" s="1158"/>
      <c r="PB127" s="1158"/>
      <c r="PC127" s="1158"/>
      <c r="PD127" s="1158"/>
      <c r="PE127" s="1158"/>
      <c r="PF127" s="1158"/>
      <c r="PG127" s="1158"/>
      <c r="PH127" s="1158"/>
      <c r="PI127" s="1158"/>
      <c r="PJ127" s="1158"/>
      <c r="PK127" s="1158"/>
    </row>
    <row r="128" spans="1:427" s="1150" customFormat="1" ht="15" customHeight="1" x14ac:dyDescent="0.35">
      <c r="A128" s="1182" t="s">
        <v>3288</v>
      </c>
      <c r="B128" s="1182">
        <f t="shared" ca="1" si="6"/>
        <v>6960</v>
      </c>
      <c r="C128" s="1182" t="s">
        <v>3380</v>
      </c>
      <c r="D128" s="1182" t="s">
        <v>3381</v>
      </c>
      <c r="E128" s="1151">
        <v>2016</v>
      </c>
      <c r="F128" s="1183">
        <f t="shared" ca="1" si="7"/>
        <v>181</v>
      </c>
      <c r="G128" s="1149">
        <f t="shared" ca="1" si="8"/>
        <v>1431</v>
      </c>
      <c r="H128" s="1148">
        <v>61.5</v>
      </c>
      <c r="I128" s="1152">
        <f>Einstellungen!$E$11</f>
        <v>365</v>
      </c>
      <c r="J128" s="1152" t="s">
        <v>11</v>
      </c>
      <c r="K128" s="1152" t="s">
        <v>578</v>
      </c>
      <c r="L128" s="1152" t="s">
        <v>578</v>
      </c>
      <c r="M128" s="1152" t="s">
        <v>578</v>
      </c>
      <c r="N128" s="1152" t="s">
        <v>578</v>
      </c>
      <c r="O128" s="1152" t="s">
        <v>578</v>
      </c>
      <c r="P128" s="1152" t="s">
        <v>578</v>
      </c>
      <c r="Q128" s="1152" t="s">
        <v>578</v>
      </c>
      <c r="R128" s="1152" t="s">
        <v>578</v>
      </c>
      <c r="S128" s="1152" t="s">
        <v>578</v>
      </c>
      <c r="T128" s="1152" t="s">
        <v>578</v>
      </c>
      <c r="U128" s="1152" t="s">
        <v>578</v>
      </c>
      <c r="V128" s="1152" t="s">
        <v>700</v>
      </c>
      <c r="W128" s="1152" t="str">
        <f t="shared" si="9"/>
        <v>Heim 127  - Musterort</v>
      </c>
      <c r="X128" s="1148">
        <v>61.5</v>
      </c>
      <c r="AM128" s="1158"/>
      <c r="AN128" s="1158"/>
      <c r="AO128" s="1158"/>
      <c r="AP128" s="1158"/>
      <c r="AQ128" s="1158"/>
      <c r="AR128" s="1158"/>
      <c r="AS128" s="1158"/>
      <c r="AT128" s="1158"/>
      <c r="AU128" s="1158"/>
      <c r="AV128" s="1158"/>
      <c r="AW128" s="1158"/>
      <c r="AX128" s="1155">
        <v>80</v>
      </c>
      <c r="AY128" s="1158"/>
      <c r="AZ128" s="1156">
        <f t="shared" ca="1" si="10"/>
        <v>-101</v>
      </c>
      <c r="BA128" s="1158"/>
      <c r="BB128" s="1158"/>
      <c r="BC128" s="1158"/>
      <c r="BD128" s="1158"/>
      <c r="BE128" s="1158"/>
      <c r="BF128" s="1158"/>
      <c r="BG128" s="1158"/>
      <c r="BH128" s="1158"/>
      <c r="BI128" s="1158"/>
      <c r="BJ128" s="1158"/>
      <c r="BK128" s="1158"/>
      <c r="BL128" s="1158"/>
      <c r="BM128" s="1158"/>
      <c r="BN128" s="1158"/>
      <c r="BO128" s="1158"/>
      <c r="BP128" s="1158"/>
      <c r="BQ128" s="1158"/>
      <c r="BR128" s="1158"/>
      <c r="BS128" s="1158"/>
      <c r="BT128" s="1158"/>
      <c r="BU128" s="1158"/>
      <c r="BV128" s="1158"/>
      <c r="BW128" s="1158"/>
      <c r="BX128" s="1158"/>
      <c r="BY128" s="1158"/>
      <c r="BZ128" s="1158"/>
      <c r="CA128" s="1158"/>
      <c r="CB128" s="1158"/>
      <c r="CC128" s="1158"/>
      <c r="CD128" s="1158"/>
      <c r="CE128" s="1158"/>
      <c r="CF128" s="1158"/>
      <c r="CG128" s="1158"/>
      <c r="CH128" s="1158"/>
      <c r="CI128" s="1158"/>
      <c r="CJ128" s="1158"/>
      <c r="CK128" s="1158"/>
      <c r="CL128" s="1158"/>
      <c r="CM128" s="1158"/>
      <c r="CN128" s="1158"/>
      <c r="CO128" s="1158"/>
      <c r="CP128" s="1158"/>
      <c r="CQ128" s="1158"/>
      <c r="CR128" s="1158"/>
      <c r="CS128" s="1158"/>
      <c r="CT128" s="1158"/>
      <c r="CU128" s="1158"/>
      <c r="CV128" s="1158"/>
      <c r="CW128" s="1158"/>
      <c r="CX128" s="1158"/>
      <c r="CY128" s="1158"/>
      <c r="CZ128" s="1158"/>
      <c r="DA128" s="1158"/>
      <c r="DB128" s="1158"/>
      <c r="DC128" s="1158"/>
      <c r="DD128" s="1158"/>
      <c r="DE128" s="1158"/>
      <c r="DF128" s="1158"/>
      <c r="DG128" s="1158"/>
      <c r="DH128" s="1158"/>
      <c r="DI128" s="1158"/>
      <c r="DJ128" s="1158"/>
      <c r="DK128" s="1158"/>
      <c r="DL128" s="1158"/>
      <c r="DM128" s="1158"/>
      <c r="DN128" s="1158"/>
      <c r="DO128" s="1158"/>
      <c r="DP128" s="1158"/>
      <c r="DQ128" s="1158"/>
      <c r="DR128" s="1158"/>
      <c r="DS128" s="1158"/>
      <c r="DT128" s="1158"/>
      <c r="DU128" s="1158"/>
      <c r="DV128" s="1158"/>
      <c r="DW128" s="1158"/>
      <c r="DX128" s="1158"/>
      <c r="DY128" s="1158"/>
      <c r="DZ128" s="1158"/>
      <c r="EA128" s="1158"/>
      <c r="EB128" s="1158"/>
      <c r="EC128" s="1158"/>
      <c r="ED128" s="1158"/>
      <c r="EE128" s="1158"/>
      <c r="EF128" s="1158"/>
      <c r="EG128" s="1158"/>
      <c r="EH128" s="1158"/>
      <c r="EI128" s="1158"/>
      <c r="EJ128" s="1158"/>
      <c r="EK128" s="1158"/>
      <c r="EL128" s="1158"/>
      <c r="EM128" s="1158"/>
      <c r="EN128" s="1158"/>
      <c r="EO128" s="1158"/>
      <c r="EP128" s="1158"/>
      <c r="EQ128" s="1158"/>
      <c r="ER128" s="1158"/>
      <c r="ES128" s="1158"/>
      <c r="ET128" s="1158"/>
      <c r="EU128" s="1158"/>
      <c r="EV128" s="1158"/>
      <c r="EW128" s="1158"/>
      <c r="EX128" s="1158"/>
      <c r="EY128" s="1158"/>
      <c r="EZ128" s="1158"/>
      <c r="FA128" s="1158"/>
      <c r="FB128" s="1158"/>
      <c r="FC128" s="1158"/>
      <c r="FD128" s="1158"/>
      <c r="FE128" s="1158"/>
      <c r="FF128" s="1158"/>
      <c r="FG128" s="1158"/>
      <c r="FH128" s="1158"/>
      <c r="FI128" s="1158"/>
      <c r="FJ128" s="1158"/>
      <c r="FK128" s="1158"/>
      <c r="FL128" s="1158"/>
      <c r="FM128" s="1158"/>
      <c r="FN128" s="1158"/>
      <c r="FO128" s="1158"/>
      <c r="FP128" s="1158"/>
      <c r="FQ128" s="1158"/>
      <c r="FR128" s="1158"/>
      <c r="FS128" s="1158"/>
      <c r="FT128" s="1158"/>
      <c r="FU128" s="1158"/>
      <c r="FV128" s="1158"/>
      <c r="FW128" s="1158"/>
      <c r="FX128" s="1158"/>
      <c r="FY128" s="1158"/>
      <c r="FZ128" s="1158"/>
      <c r="GA128" s="1158"/>
      <c r="GB128" s="1158"/>
      <c r="GC128" s="1158"/>
      <c r="GD128" s="1158"/>
      <c r="GE128" s="1158"/>
      <c r="GF128" s="1158"/>
      <c r="GG128" s="1158"/>
      <c r="GH128" s="1158"/>
      <c r="GI128" s="1158"/>
      <c r="GJ128" s="1158"/>
      <c r="GK128" s="1158"/>
      <c r="GL128" s="1158"/>
      <c r="GM128" s="1158"/>
      <c r="GN128" s="1158"/>
      <c r="GO128" s="1158"/>
      <c r="GP128" s="1158"/>
      <c r="GQ128" s="1158"/>
      <c r="GR128" s="1158"/>
      <c r="GS128" s="1158"/>
      <c r="GT128" s="1158"/>
      <c r="GU128" s="1158"/>
      <c r="GV128" s="1158"/>
      <c r="GW128" s="1158"/>
      <c r="GX128" s="1158"/>
      <c r="GY128" s="1158"/>
      <c r="GZ128" s="1158"/>
      <c r="HA128" s="1158"/>
      <c r="HB128" s="1158"/>
      <c r="HC128" s="1158"/>
      <c r="HD128" s="1158"/>
      <c r="HE128" s="1158"/>
      <c r="HF128" s="1158"/>
      <c r="HG128" s="1158"/>
      <c r="HH128" s="1158"/>
      <c r="HI128" s="1158"/>
      <c r="HJ128" s="1158"/>
      <c r="HK128" s="1158"/>
      <c r="HL128" s="1158"/>
      <c r="HM128" s="1158"/>
      <c r="HN128" s="1158"/>
      <c r="HO128" s="1158"/>
      <c r="HP128" s="1158"/>
      <c r="HQ128" s="1158"/>
      <c r="HR128" s="1158"/>
      <c r="HS128" s="1158"/>
      <c r="HT128" s="1158"/>
      <c r="HU128" s="1158"/>
      <c r="HV128" s="1158"/>
      <c r="HW128" s="1158"/>
      <c r="HX128" s="1158"/>
      <c r="HY128" s="1158"/>
      <c r="HZ128" s="1158"/>
      <c r="IA128" s="1158"/>
      <c r="IB128" s="1158"/>
      <c r="IC128" s="1158"/>
      <c r="ID128" s="1158"/>
      <c r="IE128" s="1158"/>
      <c r="IF128" s="1158"/>
      <c r="IG128" s="1158"/>
      <c r="IH128" s="1158"/>
      <c r="II128" s="1158"/>
      <c r="IJ128" s="1158"/>
      <c r="IK128" s="1158"/>
      <c r="IL128" s="1158"/>
      <c r="IM128" s="1158"/>
      <c r="IN128" s="1158"/>
      <c r="IO128" s="1158"/>
      <c r="IP128" s="1158"/>
      <c r="IQ128" s="1158"/>
      <c r="IR128" s="1158"/>
      <c r="IS128" s="1158"/>
      <c r="IT128" s="1158"/>
      <c r="IU128" s="1158"/>
      <c r="IV128" s="1158"/>
      <c r="IW128" s="1158"/>
      <c r="IX128" s="1158"/>
      <c r="IY128" s="1158"/>
      <c r="IZ128" s="1158"/>
      <c r="JA128" s="1158"/>
      <c r="JB128" s="1158"/>
      <c r="JC128" s="1158"/>
      <c r="JD128" s="1158"/>
      <c r="JE128" s="1158"/>
      <c r="JF128" s="1158"/>
      <c r="JG128" s="1158"/>
      <c r="JH128" s="1158"/>
      <c r="JI128" s="1158"/>
      <c r="JJ128" s="1158"/>
      <c r="JK128" s="1158"/>
      <c r="JL128" s="1158"/>
      <c r="JM128" s="1158"/>
      <c r="JN128" s="1158"/>
      <c r="JO128" s="1158"/>
      <c r="JP128" s="1158"/>
      <c r="JQ128" s="1158"/>
      <c r="JR128" s="1158"/>
      <c r="JS128" s="1158"/>
      <c r="JT128" s="1158"/>
      <c r="JU128" s="1158"/>
      <c r="JV128" s="1158"/>
      <c r="JW128" s="1158"/>
      <c r="JX128" s="1158"/>
      <c r="JY128" s="1158"/>
      <c r="JZ128" s="1158"/>
      <c r="KA128" s="1158"/>
      <c r="KB128" s="1158"/>
      <c r="KC128" s="1158"/>
      <c r="KD128" s="1158"/>
      <c r="KE128" s="1158"/>
      <c r="KF128" s="1158"/>
      <c r="KG128" s="1158"/>
      <c r="KH128" s="1158"/>
      <c r="KI128" s="1158"/>
      <c r="KJ128" s="1158"/>
      <c r="KK128" s="1158"/>
      <c r="KL128" s="1158"/>
      <c r="KM128" s="1158"/>
      <c r="KN128" s="1158"/>
      <c r="KO128" s="1158"/>
      <c r="KP128" s="1158"/>
      <c r="KQ128" s="1158"/>
      <c r="KR128" s="1158"/>
      <c r="KS128" s="1158"/>
      <c r="KT128" s="1158"/>
      <c r="KU128" s="1158"/>
      <c r="KV128" s="1158"/>
      <c r="KW128" s="1158"/>
      <c r="KX128" s="1158"/>
      <c r="KY128" s="1158"/>
      <c r="KZ128" s="1158"/>
      <c r="LA128" s="1158"/>
      <c r="LB128" s="1158"/>
      <c r="LC128" s="1158"/>
      <c r="LD128" s="1158"/>
      <c r="LE128" s="1158"/>
      <c r="LF128" s="1158"/>
      <c r="LG128" s="1158"/>
      <c r="LH128" s="1158"/>
      <c r="LI128" s="1158"/>
      <c r="LJ128" s="1158"/>
      <c r="LK128" s="1158"/>
      <c r="LL128" s="1158"/>
      <c r="LM128" s="1158"/>
      <c r="LN128" s="1158"/>
      <c r="LO128" s="1158"/>
      <c r="LP128" s="1158"/>
      <c r="LQ128" s="1158"/>
      <c r="LR128" s="1158"/>
      <c r="LS128" s="1158"/>
      <c r="LT128" s="1158"/>
      <c r="LU128" s="1158"/>
      <c r="LV128" s="1158"/>
      <c r="LW128" s="1158"/>
      <c r="LX128" s="1158"/>
      <c r="LY128" s="1158"/>
      <c r="LZ128" s="1158"/>
      <c r="MA128" s="1158"/>
      <c r="MB128" s="1158"/>
      <c r="MC128" s="1158"/>
      <c r="MD128" s="1158"/>
      <c r="ME128" s="1158"/>
      <c r="MF128" s="1158"/>
      <c r="MG128" s="1158"/>
      <c r="MH128" s="1158"/>
      <c r="MI128" s="1158"/>
      <c r="MJ128" s="1158"/>
      <c r="MK128" s="1158"/>
      <c r="ML128" s="1158"/>
      <c r="MM128" s="1158"/>
      <c r="MN128" s="1158"/>
      <c r="MO128" s="1158"/>
      <c r="MP128" s="1158"/>
      <c r="MQ128" s="1158"/>
      <c r="MR128" s="1158"/>
      <c r="MS128" s="1158"/>
      <c r="MT128" s="1158"/>
      <c r="MU128" s="1158"/>
      <c r="MV128" s="1158"/>
      <c r="MW128" s="1158"/>
      <c r="MX128" s="1158"/>
      <c r="MY128" s="1158"/>
      <c r="MZ128" s="1158"/>
      <c r="NA128" s="1158"/>
      <c r="NB128" s="1158"/>
      <c r="NC128" s="1158"/>
      <c r="ND128" s="1158"/>
      <c r="NE128" s="1158"/>
      <c r="NF128" s="1158"/>
      <c r="NG128" s="1158"/>
      <c r="NH128" s="1158"/>
      <c r="NI128" s="1158"/>
      <c r="NJ128" s="1158"/>
      <c r="NK128" s="1158"/>
      <c r="NL128" s="1158"/>
      <c r="NM128" s="1158"/>
      <c r="NN128" s="1158"/>
      <c r="NO128" s="1158"/>
      <c r="NP128" s="1158"/>
      <c r="NQ128" s="1158"/>
      <c r="NR128" s="1158"/>
      <c r="NS128" s="1158"/>
      <c r="NT128" s="1158"/>
      <c r="NU128" s="1158"/>
      <c r="NV128" s="1158"/>
      <c r="NW128" s="1158"/>
      <c r="NX128" s="1158"/>
      <c r="NY128" s="1158"/>
      <c r="NZ128" s="1158"/>
      <c r="OA128" s="1158"/>
      <c r="OB128" s="1158"/>
      <c r="OC128" s="1158"/>
      <c r="OD128" s="1158"/>
      <c r="OE128" s="1158"/>
      <c r="OF128" s="1158"/>
      <c r="OG128" s="1158"/>
      <c r="OH128" s="1158"/>
      <c r="OI128" s="1158"/>
      <c r="OJ128" s="1158"/>
      <c r="OK128" s="1158"/>
      <c r="OL128" s="1158"/>
      <c r="OM128" s="1158"/>
      <c r="ON128" s="1158"/>
      <c r="OO128" s="1158"/>
      <c r="OP128" s="1158"/>
      <c r="OQ128" s="1158"/>
      <c r="OR128" s="1158"/>
      <c r="OS128" s="1158"/>
      <c r="OT128" s="1158"/>
      <c r="OU128" s="1158"/>
      <c r="OV128" s="1158"/>
      <c r="OW128" s="1158"/>
      <c r="OX128" s="1158"/>
      <c r="OY128" s="1158"/>
      <c r="OZ128" s="1158"/>
      <c r="PA128" s="1158"/>
      <c r="PB128" s="1158"/>
      <c r="PC128" s="1158"/>
      <c r="PD128" s="1158"/>
      <c r="PE128" s="1158"/>
      <c r="PF128" s="1158"/>
      <c r="PG128" s="1158"/>
      <c r="PH128" s="1158"/>
      <c r="PI128" s="1158"/>
      <c r="PJ128" s="1158"/>
      <c r="PK128" s="1158"/>
    </row>
    <row r="129" spans="1:427" s="1150" customFormat="1" ht="15" customHeight="1" x14ac:dyDescent="0.35">
      <c r="A129" s="1182" t="s">
        <v>3289</v>
      </c>
      <c r="B129" s="1182">
        <f t="shared" ca="1" si="6"/>
        <v>3854</v>
      </c>
      <c r="C129" s="1182" t="s">
        <v>3380</v>
      </c>
      <c r="D129" s="1182" t="s">
        <v>3381</v>
      </c>
      <c r="E129" s="1151">
        <v>2016</v>
      </c>
      <c r="F129" s="1183">
        <f t="shared" ca="1" si="7"/>
        <v>47</v>
      </c>
      <c r="G129" s="1149">
        <f t="shared" ca="1" si="8"/>
        <v>9236</v>
      </c>
      <c r="H129" s="1148">
        <v>61.5</v>
      </c>
      <c r="I129" s="1152">
        <f>Einstellungen!$E$11</f>
        <v>365</v>
      </c>
      <c r="J129" s="1152" t="s">
        <v>11</v>
      </c>
      <c r="K129" s="1152" t="s">
        <v>578</v>
      </c>
      <c r="L129" s="1152" t="s">
        <v>578</v>
      </c>
      <c r="M129" s="1152" t="s">
        <v>578</v>
      </c>
      <c r="N129" s="1152" t="s">
        <v>578</v>
      </c>
      <c r="O129" s="1152" t="s">
        <v>578</v>
      </c>
      <c r="P129" s="1152" t="s">
        <v>578</v>
      </c>
      <c r="Q129" s="1152" t="s">
        <v>578</v>
      </c>
      <c r="R129" s="1152" t="s">
        <v>578</v>
      </c>
      <c r="S129" s="1152" t="s">
        <v>578</v>
      </c>
      <c r="T129" s="1152" t="s">
        <v>578</v>
      </c>
      <c r="U129" s="1152" t="s">
        <v>578</v>
      </c>
      <c r="V129" s="1152" t="s">
        <v>700</v>
      </c>
      <c r="W129" s="1152" t="str">
        <f t="shared" si="9"/>
        <v>Heim 128  - Musterort</v>
      </c>
      <c r="X129" s="1148">
        <v>61.5</v>
      </c>
      <c r="AM129" s="1158"/>
      <c r="AN129" s="1158"/>
      <c r="AO129" s="1158"/>
      <c r="AP129" s="1158"/>
      <c r="AQ129" s="1158"/>
      <c r="AR129" s="1158"/>
      <c r="AS129" s="1158"/>
      <c r="AT129" s="1158"/>
      <c r="AU129" s="1158"/>
      <c r="AV129" s="1158"/>
      <c r="AW129" s="1158"/>
      <c r="AX129" s="1155">
        <v>50</v>
      </c>
      <c r="AY129" s="1158"/>
      <c r="AZ129" s="1156">
        <f t="shared" ca="1" si="10"/>
        <v>3</v>
      </c>
      <c r="BA129" s="1158"/>
      <c r="BB129" s="1158"/>
      <c r="BC129" s="1158"/>
      <c r="BD129" s="1158"/>
      <c r="BE129" s="1158"/>
      <c r="BF129" s="1158"/>
      <c r="BG129" s="1158"/>
      <c r="BH129" s="1158"/>
      <c r="BI129" s="1158"/>
      <c r="BJ129" s="1158"/>
      <c r="BK129" s="1158"/>
      <c r="BL129" s="1158"/>
      <c r="BM129" s="1158"/>
      <c r="BN129" s="1158"/>
      <c r="BO129" s="1158"/>
      <c r="BP129" s="1158"/>
      <c r="BQ129" s="1158"/>
      <c r="BR129" s="1158"/>
      <c r="BS129" s="1158"/>
      <c r="BT129" s="1158"/>
      <c r="BU129" s="1158"/>
      <c r="BV129" s="1158"/>
      <c r="BW129" s="1158"/>
      <c r="BX129" s="1158"/>
      <c r="BY129" s="1158"/>
      <c r="BZ129" s="1158"/>
      <c r="CA129" s="1158"/>
      <c r="CB129" s="1158"/>
      <c r="CC129" s="1158"/>
      <c r="CD129" s="1158"/>
      <c r="CE129" s="1158"/>
      <c r="CF129" s="1158"/>
      <c r="CG129" s="1158"/>
      <c r="CH129" s="1158"/>
      <c r="CI129" s="1158"/>
      <c r="CJ129" s="1158"/>
      <c r="CK129" s="1158"/>
      <c r="CL129" s="1158"/>
      <c r="CM129" s="1158"/>
      <c r="CN129" s="1158"/>
      <c r="CO129" s="1158"/>
      <c r="CP129" s="1158"/>
      <c r="CQ129" s="1158"/>
      <c r="CR129" s="1158"/>
      <c r="CS129" s="1158"/>
      <c r="CT129" s="1158"/>
      <c r="CU129" s="1158"/>
      <c r="CV129" s="1158"/>
      <c r="CW129" s="1158"/>
      <c r="CX129" s="1158"/>
      <c r="CY129" s="1158"/>
      <c r="CZ129" s="1158"/>
      <c r="DA129" s="1158"/>
      <c r="DB129" s="1158"/>
      <c r="DC129" s="1158"/>
      <c r="DD129" s="1158"/>
      <c r="DE129" s="1158"/>
      <c r="DF129" s="1158"/>
      <c r="DG129" s="1158"/>
      <c r="DH129" s="1158"/>
      <c r="DI129" s="1158"/>
      <c r="DJ129" s="1158"/>
      <c r="DK129" s="1158"/>
      <c r="DL129" s="1158"/>
      <c r="DM129" s="1158"/>
      <c r="DN129" s="1158"/>
      <c r="DO129" s="1158"/>
      <c r="DP129" s="1158"/>
      <c r="DQ129" s="1158"/>
      <c r="DR129" s="1158"/>
      <c r="DS129" s="1158"/>
      <c r="DT129" s="1158"/>
      <c r="DU129" s="1158"/>
      <c r="DV129" s="1158"/>
      <c r="DW129" s="1158"/>
      <c r="DX129" s="1158"/>
      <c r="DY129" s="1158"/>
      <c r="DZ129" s="1158"/>
      <c r="EA129" s="1158"/>
      <c r="EB129" s="1158"/>
      <c r="EC129" s="1158"/>
      <c r="ED129" s="1158"/>
      <c r="EE129" s="1158"/>
      <c r="EF129" s="1158"/>
      <c r="EG129" s="1158"/>
      <c r="EH129" s="1158"/>
      <c r="EI129" s="1158"/>
      <c r="EJ129" s="1158"/>
      <c r="EK129" s="1158"/>
      <c r="EL129" s="1158"/>
      <c r="EM129" s="1158"/>
      <c r="EN129" s="1158"/>
      <c r="EO129" s="1158"/>
      <c r="EP129" s="1158"/>
      <c r="EQ129" s="1158"/>
      <c r="ER129" s="1158"/>
      <c r="ES129" s="1158"/>
      <c r="ET129" s="1158"/>
      <c r="EU129" s="1158"/>
      <c r="EV129" s="1158"/>
      <c r="EW129" s="1158"/>
      <c r="EX129" s="1158"/>
      <c r="EY129" s="1158"/>
      <c r="EZ129" s="1158"/>
      <c r="FA129" s="1158"/>
      <c r="FB129" s="1158"/>
      <c r="FC129" s="1158"/>
      <c r="FD129" s="1158"/>
      <c r="FE129" s="1158"/>
      <c r="FF129" s="1158"/>
      <c r="FG129" s="1158"/>
      <c r="FH129" s="1158"/>
      <c r="FI129" s="1158"/>
      <c r="FJ129" s="1158"/>
      <c r="FK129" s="1158"/>
      <c r="FL129" s="1158"/>
      <c r="FM129" s="1158"/>
      <c r="FN129" s="1158"/>
      <c r="FO129" s="1158"/>
      <c r="FP129" s="1158"/>
      <c r="FQ129" s="1158"/>
      <c r="FR129" s="1158"/>
      <c r="FS129" s="1158"/>
      <c r="FT129" s="1158"/>
      <c r="FU129" s="1158"/>
      <c r="FV129" s="1158"/>
      <c r="FW129" s="1158"/>
      <c r="FX129" s="1158"/>
      <c r="FY129" s="1158"/>
      <c r="FZ129" s="1158"/>
      <c r="GA129" s="1158"/>
      <c r="GB129" s="1158"/>
      <c r="GC129" s="1158"/>
      <c r="GD129" s="1158"/>
      <c r="GE129" s="1158"/>
      <c r="GF129" s="1158"/>
      <c r="GG129" s="1158"/>
      <c r="GH129" s="1158"/>
      <c r="GI129" s="1158"/>
      <c r="GJ129" s="1158"/>
      <c r="GK129" s="1158"/>
      <c r="GL129" s="1158"/>
      <c r="GM129" s="1158"/>
      <c r="GN129" s="1158"/>
      <c r="GO129" s="1158"/>
      <c r="GP129" s="1158"/>
      <c r="GQ129" s="1158"/>
      <c r="GR129" s="1158"/>
      <c r="GS129" s="1158"/>
      <c r="GT129" s="1158"/>
      <c r="GU129" s="1158"/>
      <c r="GV129" s="1158"/>
      <c r="GW129" s="1158"/>
      <c r="GX129" s="1158"/>
      <c r="GY129" s="1158"/>
      <c r="GZ129" s="1158"/>
      <c r="HA129" s="1158"/>
      <c r="HB129" s="1158"/>
      <c r="HC129" s="1158"/>
      <c r="HD129" s="1158"/>
      <c r="HE129" s="1158"/>
      <c r="HF129" s="1158"/>
      <c r="HG129" s="1158"/>
      <c r="HH129" s="1158"/>
      <c r="HI129" s="1158"/>
      <c r="HJ129" s="1158"/>
      <c r="HK129" s="1158"/>
      <c r="HL129" s="1158"/>
      <c r="HM129" s="1158"/>
      <c r="HN129" s="1158"/>
      <c r="HO129" s="1158"/>
      <c r="HP129" s="1158"/>
      <c r="HQ129" s="1158"/>
      <c r="HR129" s="1158"/>
      <c r="HS129" s="1158"/>
      <c r="HT129" s="1158"/>
      <c r="HU129" s="1158"/>
      <c r="HV129" s="1158"/>
      <c r="HW129" s="1158"/>
      <c r="HX129" s="1158"/>
      <c r="HY129" s="1158"/>
      <c r="HZ129" s="1158"/>
      <c r="IA129" s="1158"/>
      <c r="IB129" s="1158"/>
      <c r="IC129" s="1158"/>
      <c r="ID129" s="1158"/>
      <c r="IE129" s="1158"/>
      <c r="IF129" s="1158"/>
      <c r="IG129" s="1158"/>
      <c r="IH129" s="1158"/>
      <c r="II129" s="1158"/>
      <c r="IJ129" s="1158"/>
      <c r="IK129" s="1158"/>
      <c r="IL129" s="1158"/>
      <c r="IM129" s="1158"/>
      <c r="IN129" s="1158"/>
      <c r="IO129" s="1158"/>
      <c r="IP129" s="1158"/>
      <c r="IQ129" s="1158"/>
      <c r="IR129" s="1158"/>
      <c r="IS129" s="1158"/>
      <c r="IT129" s="1158"/>
      <c r="IU129" s="1158"/>
      <c r="IV129" s="1158"/>
      <c r="IW129" s="1158"/>
      <c r="IX129" s="1158"/>
      <c r="IY129" s="1158"/>
      <c r="IZ129" s="1158"/>
      <c r="JA129" s="1158"/>
      <c r="JB129" s="1158"/>
      <c r="JC129" s="1158"/>
      <c r="JD129" s="1158"/>
      <c r="JE129" s="1158"/>
      <c r="JF129" s="1158"/>
      <c r="JG129" s="1158"/>
      <c r="JH129" s="1158"/>
      <c r="JI129" s="1158"/>
      <c r="JJ129" s="1158"/>
      <c r="JK129" s="1158"/>
      <c r="JL129" s="1158"/>
      <c r="JM129" s="1158"/>
      <c r="JN129" s="1158"/>
      <c r="JO129" s="1158"/>
      <c r="JP129" s="1158"/>
      <c r="JQ129" s="1158"/>
      <c r="JR129" s="1158"/>
      <c r="JS129" s="1158"/>
      <c r="JT129" s="1158"/>
      <c r="JU129" s="1158"/>
      <c r="JV129" s="1158"/>
      <c r="JW129" s="1158"/>
      <c r="JX129" s="1158"/>
      <c r="JY129" s="1158"/>
      <c r="JZ129" s="1158"/>
      <c r="KA129" s="1158"/>
      <c r="KB129" s="1158"/>
      <c r="KC129" s="1158"/>
      <c r="KD129" s="1158"/>
      <c r="KE129" s="1158"/>
      <c r="KF129" s="1158"/>
      <c r="KG129" s="1158"/>
      <c r="KH129" s="1158"/>
      <c r="KI129" s="1158"/>
      <c r="KJ129" s="1158"/>
      <c r="KK129" s="1158"/>
      <c r="KL129" s="1158"/>
      <c r="KM129" s="1158"/>
      <c r="KN129" s="1158"/>
      <c r="KO129" s="1158"/>
      <c r="KP129" s="1158"/>
      <c r="KQ129" s="1158"/>
      <c r="KR129" s="1158"/>
      <c r="KS129" s="1158"/>
      <c r="KT129" s="1158"/>
      <c r="KU129" s="1158"/>
      <c r="KV129" s="1158"/>
      <c r="KW129" s="1158"/>
      <c r="KX129" s="1158"/>
      <c r="KY129" s="1158"/>
      <c r="KZ129" s="1158"/>
      <c r="LA129" s="1158"/>
      <c r="LB129" s="1158"/>
      <c r="LC129" s="1158"/>
      <c r="LD129" s="1158"/>
      <c r="LE129" s="1158"/>
      <c r="LF129" s="1158"/>
      <c r="LG129" s="1158"/>
      <c r="LH129" s="1158"/>
      <c r="LI129" s="1158"/>
      <c r="LJ129" s="1158"/>
      <c r="LK129" s="1158"/>
      <c r="LL129" s="1158"/>
      <c r="LM129" s="1158"/>
      <c r="LN129" s="1158"/>
      <c r="LO129" s="1158"/>
      <c r="LP129" s="1158"/>
      <c r="LQ129" s="1158"/>
      <c r="LR129" s="1158"/>
      <c r="LS129" s="1158"/>
      <c r="LT129" s="1158"/>
      <c r="LU129" s="1158"/>
      <c r="LV129" s="1158"/>
      <c r="LW129" s="1158"/>
      <c r="LX129" s="1158"/>
      <c r="LY129" s="1158"/>
      <c r="LZ129" s="1158"/>
      <c r="MA129" s="1158"/>
      <c r="MB129" s="1158"/>
      <c r="MC129" s="1158"/>
      <c r="MD129" s="1158"/>
      <c r="ME129" s="1158"/>
      <c r="MF129" s="1158"/>
      <c r="MG129" s="1158"/>
      <c r="MH129" s="1158"/>
      <c r="MI129" s="1158"/>
      <c r="MJ129" s="1158"/>
      <c r="MK129" s="1158"/>
      <c r="ML129" s="1158"/>
      <c r="MM129" s="1158"/>
      <c r="MN129" s="1158"/>
      <c r="MO129" s="1158"/>
      <c r="MP129" s="1158"/>
      <c r="MQ129" s="1158"/>
      <c r="MR129" s="1158"/>
      <c r="MS129" s="1158"/>
      <c r="MT129" s="1158"/>
      <c r="MU129" s="1158"/>
      <c r="MV129" s="1158"/>
      <c r="MW129" s="1158"/>
      <c r="MX129" s="1158"/>
      <c r="MY129" s="1158"/>
      <c r="MZ129" s="1158"/>
      <c r="NA129" s="1158"/>
      <c r="NB129" s="1158"/>
      <c r="NC129" s="1158"/>
      <c r="ND129" s="1158"/>
      <c r="NE129" s="1158"/>
      <c r="NF129" s="1158"/>
      <c r="NG129" s="1158"/>
      <c r="NH129" s="1158"/>
      <c r="NI129" s="1158"/>
      <c r="NJ129" s="1158"/>
      <c r="NK129" s="1158"/>
      <c r="NL129" s="1158"/>
      <c r="NM129" s="1158"/>
      <c r="NN129" s="1158"/>
      <c r="NO129" s="1158"/>
      <c r="NP129" s="1158"/>
      <c r="NQ129" s="1158"/>
      <c r="NR129" s="1158"/>
      <c r="NS129" s="1158"/>
      <c r="NT129" s="1158"/>
      <c r="NU129" s="1158"/>
      <c r="NV129" s="1158"/>
      <c r="NW129" s="1158"/>
      <c r="NX129" s="1158"/>
      <c r="NY129" s="1158"/>
      <c r="NZ129" s="1158"/>
      <c r="OA129" s="1158"/>
      <c r="OB129" s="1158"/>
      <c r="OC129" s="1158"/>
      <c r="OD129" s="1158"/>
      <c r="OE129" s="1158"/>
      <c r="OF129" s="1158"/>
      <c r="OG129" s="1158"/>
      <c r="OH129" s="1158"/>
      <c r="OI129" s="1158"/>
      <c r="OJ129" s="1158"/>
      <c r="OK129" s="1158"/>
      <c r="OL129" s="1158"/>
      <c r="OM129" s="1158"/>
      <c r="ON129" s="1158"/>
      <c r="OO129" s="1158"/>
      <c r="OP129" s="1158"/>
      <c r="OQ129" s="1158"/>
      <c r="OR129" s="1158"/>
      <c r="OS129" s="1158"/>
      <c r="OT129" s="1158"/>
      <c r="OU129" s="1158"/>
      <c r="OV129" s="1158"/>
      <c r="OW129" s="1158"/>
      <c r="OX129" s="1158"/>
      <c r="OY129" s="1158"/>
      <c r="OZ129" s="1158"/>
      <c r="PA129" s="1158"/>
      <c r="PB129" s="1158"/>
      <c r="PC129" s="1158"/>
      <c r="PD129" s="1158"/>
      <c r="PE129" s="1158"/>
      <c r="PF129" s="1158"/>
      <c r="PG129" s="1158"/>
      <c r="PH129" s="1158"/>
      <c r="PI129" s="1158"/>
      <c r="PJ129" s="1158"/>
      <c r="PK129" s="1158"/>
    </row>
    <row r="130" spans="1:427" s="1150" customFormat="1" ht="15" customHeight="1" x14ac:dyDescent="0.35">
      <c r="A130" s="1182" t="s">
        <v>3290</v>
      </c>
      <c r="B130" s="1182">
        <f t="shared" ca="1" si="6"/>
        <v>3131</v>
      </c>
      <c r="C130" s="1182" t="s">
        <v>3380</v>
      </c>
      <c r="D130" s="1182" t="s">
        <v>3381</v>
      </c>
      <c r="E130" s="1151">
        <v>2016</v>
      </c>
      <c r="F130" s="1183">
        <f t="shared" ca="1" si="7"/>
        <v>103</v>
      </c>
      <c r="G130" s="1149">
        <f t="shared" ca="1" si="8"/>
        <v>2400</v>
      </c>
      <c r="H130" s="1148">
        <v>60.5</v>
      </c>
      <c r="I130" s="1152">
        <f>Einstellungen!$E$11</f>
        <v>365</v>
      </c>
      <c r="J130" s="1152" t="s">
        <v>11</v>
      </c>
      <c r="K130" s="1152" t="s">
        <v>578</v>
      </c>
      <c r="L130" s="1152" t="s">
        <v>578</v>
      </c>
      <c r="M130" s="1152" t="s">
        <v>578</v>
      </c>
      <c r="N130" s="1152" t="s">
        <v>578</v>
      </c>
      <c r="O130" s="1152" t="s">
        <v>578</v>
      </c>
      <c r="P130" s="1152" t="s">
        <v>578</v>
      </c>
      <c r="Q130" s="1152" t="s">
        <v>578</v>
      </c>
      <c r="R130" s="1152" t="s">
        <v>578</v>
      </c>
      <c r="S130" s="1152" t="s">
        <v>578</v>
      </c>
      <c r="T130" s="1152" t="s">
        <v>578</v>
      </c>
      <c r="U130" s="1152" t="s">
        <v>578</v>
      </c>
      <c r="V130" s="1152" t="s">
        <v>700</v>
      </c>
      <c r="W130" s="1152" t="str">
        <f t="shared" si="9"/>
        <v>Heim 129  - Musterort</v>
      </c>
      <c r="X130" s="1148">
        <v>60.5</v>
      </c>
      <c r="AM130" s="1158"/>
      <c r="AN130" s="1158"/>
      <c r="AO130" s="1158"/>
      <c r="AP130" s="1158"/>
      <c r="AQ130" s="1158"/>
      <c r="AR130" s="1158"/>
      <c r="AS130" s="1158"/>
      <c r="AT130" s="1158"/>
      <c r="AU130" s="1158"/>
      <c r="AV130" s="1158"/>
      <c r="AW130" s="1158"/>
      <c r="AX130" s="1155">
        <v>80</v>
      </c>
      <c r="AY130" s="1158"/>
      <c r="AZ130" s="1156">
        <f t="shared" ca="1" si="10"/>
        <v>-23</v>
      </c>
      <c r="BA130" s="1158"/>
      <c r="BB130" s="1158"/>
      <c r="BC130" s="1158"/>
      <c r="BD130" s="1158"/>
      <c r="BE130" s="1158"/>
      <c r="BF130" s="1158"/>
      <c r="BG130" s="1158"/>
      <c r="BH130" s="1158"/>
      <c r="BI130" s="1158"/>
      <c r="BJ130" s="1158"/>
      <c r="BK130" s="1158"/>
      <c r="BL130" s="1158"/>
      <c r="BM130" s="1158"/>
      <c r="BN130" s="1158"/>
      <c r="BO130" s="1158"/>
      <c r="BP130" s="1158"/>
      <c r="BQ130" s="1158"/>
      <c r="BR130" s="1158"/>
      <c r="BS130" s="1158"/>
      <c r="BT130" s="1158"/>
      <c r="BU130" s="1158"/>
      <c r="BV130" s="1158"/>
      <c r="BW130" s="1158"/>
      <c r="BX130" s="1158"/>
      <c r="BY130" s="1158"/>
      <c r="BZ130" s="1158"/>
      <c r="CA130" s="1158"/>
      <c r="CB130" s="1158"/>
      <c r="CC130" s="1158"/>
      <c r="CD130" s="1158"/>
      <c r="CE130" s="1158"/>
      <c r="CF130" s="1158"/>
      <c r="CG130" s="1158"/>
      <c r="CH130" s="1158"/>
      <c r="CI130" s="1158"/>
      <c r="CJ130" s="1158"/>
      <c r="CK130" s="1158"/>
      <c r="CL130" s="1158"/>
      <c r="CM130" s="1158"/>
      <c r="CN130" s="1158"/>
      <c r="CO130" s="1158"/>
      <c r="CP130" s="1158"/>
      <c r="CQ130" s="1158"/>
      <c r="CR130" s="1158"/>
      <c r="CS130" s="1158"/>
      <c r="CT130" s="1158"/>
      <c r="CU130" s="1158"/>
      <c r="CV130" s="1158"/>
      <c r="CW130" s="1158"/>
      <c r="CX130" s="1158"/>
      <c r="CY130" s="1158"/>
      <c r="CZ130" s="1158"/>
      <c r="DA130" s="1158"/>
      <c r="DB130" s="1158"/>
      <c r="DC130" s="1158"/>
      <c r="DD130" s="1158"/>
      <c r="DE130" s="1158"/>
      <c r="DF130" s="1158"/>
      <c r="DG130" s="1158"/>
      <c r="DH130" s="1158"/>
      <c r="DI130" s="1158"/>
      <c r="DJ130" s="1158"/>
      <c r="DK130" s="1158"/>
      <c r="DL130" s="1158"/>
      <c r="DM130" s="1158"/>
      <c r="DN130" s="1158"/>
      <c r="DO130" s="1158"/>
      <c r="DP130" s="1158"/>
      <c r="DQ130" s="1158"/>
      <c r="DR130" s="1158"/>
      <c r="DS130" s="1158"/>
      <c r="DT130" s="1158"/>
      <c r="DU130" s="1158"/>
      <c r="DV130" s="1158"/>
      <c r="DW130" s="1158"/>
      <c r="DX130" s="1158"/>
      <c r="DY130" s="1158"/>
      <c r="DZ130" s="1158"/>
      <c r="EA130" s="1158"/>
      <c r="EB130" s="1158"/>
      <c r="EC130" s="1158"/>
      <c r="ED130" s="1158"/>
      <c r="EE130" s="1158"/>
      <c r="EF130" s="1158"/>
      <c r="EG130" s="1158"/>
      <c r="EH130" s="1158"/>
      <c r="EI130" s="1158"/>
      <c r="EJ130" s="1158"/>
      <c r="EK130" s="1158"/>
      <c r="EL130" s="1158"/>
      <c r="EM130" s="1158"/>
      <c r="EN130" s="1158"/>
      <c r="EO130" s="1158"/>
      <c r="EP130" s="1158"/>
      <c r="EQ130" s="1158"/>
      <c r="ER130" s="1158"/>
      <c r="ES130" s="1158"/>
      <c r="ET130" s="1158"/>
      <c r="EU130" s="1158"/>
      <c r="EV130" s="1158"/>
      <c r="EW130" s="1158"/>
      <c r="EX130" s="1158"/>
      <c r="EY130" s="1158"/>
      <c r="EZ130" s="1158"/>
      <c r="FA130" s="1158"/>
      <c r="FB130" s="1158"/>
      <c r="FC130" s="1158"/>
      <c r="FD130" s="1158"/>
      <c r="FE130" s="1158"/>
      <c r="FF130" s="1158"/>
      <c r="FG130" s="1158"/>
      <c r="FH130" s="1158"/>
      <c r="FI130" s="1158"/>
      <c r="FJ130" s="1158"/>
      <c r="FK130" s="1158"/>
      <c r="FL130" s="1158"/>
      <c r="FM130" s="1158"/>
      <c r="FN130" s="1158"/>
      <c r="FO130" s="1158"/>
      <c r="FP130" s="1158"/>
      <c r="FQ130" s="1158"/>
      <c r="FR130" s="1158"/>
      <c r="FS130" s="1158"/>
      <c r="FT130" s="1158"/>
      <c r="FU130" s="1158"/>
      <c r="FV130" s="1158"/>
      <c r="FW130" s="1158"/>
      <c r="FX130" s="1158"/>
      <c r="FY130" s="1158"/>
      <c r="FZ130" s="1158"/>
      <c r="GA130" s="1158"/>
      <c r="GB130" s="1158"/>
      <c r="GC130" s="1158"/>
      <c r="GD130" s="1158"/>
      <c r="GE130" s="1158"/>
      <c r="GF130" s="1158"/>
      <c r="GG130" s="1158"/>
      <c r="GH130" s="1158"/>
      <c r="GI130" s="1158"/>
      <c r="GJ130" s="1158"/>
      <c r="GK130" s="1158"/>
      <c r="GL130" s="1158"/>
      <c r="GM130" s="1158"/>
      <c r="GN130" s="1158"/>
      <c r="GO130" s="1158"/>
      <c r="GP130" s="1158"/>
      <c r="GQ130" s="1158"/>
      <c r="GR130" s="1158"/>
      <c r="GS130" s="1158"/>
      <c r="GT130" s="1158"/>
      <c r="GU130" s="1158"/>
      <c r="GV130" s="1158"/>
      <c r="GW130" s="1158"/>
      <c r="GX130" s="1158"/>
      <c r="GY130" s="1158"/>
      <c r="GZ130" s="1158"/>
      <c r="HA130" s="1158"/>
      <c r="HB130" s="1158"/>
      <c r="HC130" s="1158"/>
      <c r="HD130" s="1158"/>
      <c r="HE130" s="1158"/>
      <c r="HF130" s="1158"/>
      <c r="HG130" s="1158"/>
      <c r="HH130" s="1158"/>
      <c r="HI130" s="1158"/>
      <c r="HJ130" s="1158"/>
      <c r="HK130" s="1158"/>
      <c r="HL130" s="1158"/>
      <c r="HM130" s="1158"/>
      <c r="HN130" s="1158"/>
      <c r="HO130" s="1158"/>
      <c r="HP130" s="1158"/>
      <c r="HQ130" s="1158"/>
      <c r="HR130" s="1158"/>
      <c r="HS130" s="1158"/>
      <c r="HT130" s="1158"/>
      <c r="HU130" s="1158"/>
      <c r="HV130" s="1158"/>
      <c r="HW130" s="1158"/>
      <c r="HX130" s="1158"/>
      <c r="HY130" s="1158"/>
      <c r="HZ130" s="1158"/>
      <c r="IA130" s="1158"/>
      <c r="IB130" s="1158"/>
      <c r="IC130" s="1158"/>
      <c r="ID130" s="1158"/>
      <c r="IE130" s="1158"/>
      <c r="IF130" s="1158"/>
      <c r="IG130" s="1158"/>
      <c r="IH130" s="1158"/>
      <c r="II130" s="1158"/>
      <c r="IJ130" s="1158"/>
      <c r="IK130" s="1158"/>
      <c r="IL130" s="1158"/>
      <c r="IM130" s="1158"/>
      <c r="IN130" s="1158"/>
      <c r="IO130" s="1158"/>
      <c r="IP130" s="1158"/>
      <c r="IQ130" s="1158"/>
      <c r="IR130" s="1158"/>
      <c r="IS130" s="1158"/>
      <c r="IT130" s="1158"/>
      <c r="IU130" s="1158"/>
      <c r="IV130" s="1158"/>
      <c r="IW130" s="1158"/>
      <c r="IX130" s="1158"/>
      <c r="IY130" s="1158"/>
      <c r="IZ130" s="1158"/>
      <c r="JA130" s="1158"/>
      <c r="JB130" s="1158"/>
      <c r="JC130" s="1158"/>
      <c r="JD130" s="1158"/>
      <c r="JE130" s="1158"/>
      <c r="JF130" s="1158"/>
      <c r="JG130" s="1158"/>
      <c r="JH130" s="1158"/>
      <c r="JI130" s="1158"/>
      <c r="JJ130" s="1158"/>
      <c r="JK130" s="1158"/>
      <c r="JL130" s="1158"/>
      <c r="JM130" s="1158"/>
      <c r="JN130" s="1158"/>
      <c r="JO130" s="1158"/>
      <c r="JP130" s="1158"/>
      <c r="JQ130" s="1158"/>
      <c r="JR130" s="1158"/>
      <c r="JS130" s="1158"/>
      <c r="JT130" s="1158"/>
      <c r="JU130" s="1158"/>
      <c r="JV130" s="1158"/>
      <c r="JW130" s="1158"/>
      <c r="JX130" s="1158"/>
      <c r="JY130" s="1158"/>
      <c r="JZ130" s="1158"/>
      <c r="KA130" s="1158"/>
      <c r="KB130" s="1158"/>
      <c r="KC130" s="1158"/>
      <c r="KD130" s="1158"/>
      <c r="KE130" s="1158"/>
      <c r="KF130" s="1158"/>
      <c r="KG130" s="1158"/>
      <c r="KH130" s="1158"/>
      <c r="KI130" s="1158"/>
      <c r="KJ130" s="1158"/>
      <c r="KK130" s="1158"/>
      <c r="KL130" s="1158"/>
      <c r="KM130" s="1158"/>
      <c r="KN130" s="1158"/>
      <c r="KO130" s="1158"/>
      <c r="KP130" s="1158"/>
      <c r="KQ130" s="1158"/>
      <c r="KR130" s="1158"/>
      <c r="KS130" s="1158"/>
      <c r="KT130" s="1158"/>
      <c r="KU130" s="1158"/>
      <c r="KV130" s="1158"/>
      <c r="KW130" s="1158"/>
      <c r="KX130" s="1158"/>
      <c r="KY130" s="1158"/>
      <c r="KZ130" s="1158"/>
      <c r="LA130" s="1158"/>
      <c r="LB130" s="1158"/>
      <c r="LC130" s="1158"/>
      <c r="LD130" s="1158"/>
      <c r="LE130" s="1158"/>
      <c r="LF130" s="1158"/>
      <c r="LG130" s="1158"/>
      <c r="LH130" s="1158"/>
      <c r="LI130" s="1158"/>
      <c r="LJ130" s="1158"/>
      <c r="LK130" s="1158"/>
      <c r="LL130" s="1158"/>
      <c r="LM130" s="1158"/>
      <c r="LN130" s="1158"/>
      <c r="LO130" s="1158"/>
      <c r="LP130" s="1158"/>
      <c r="LQ130" s="1158"/>
      <c r="LR130" s="1158"/>
      <c r="LS130" s="1158"/>
      <c r="LT130" s="1158"/>
      <c r="LU130" s="1158"/>
      <c r="LV130" s="1158"/>
      <c r="LW130" s="1158"/>
      <c r="LX130" s="1158"/>
      <c r="LY130" s="1158"/>
      <c r="LZ130" s="1158"/>
      <c r="MA130" s="1158"/>
      <c r="MB130" s="1158"/>
      <c r="MC130" s="1158"/>
      <c r="MD130" s="1158"/>
      <c r="ME130" s="1158"/>
      <c r="MF130" s="1158"/>
      <c r="MG130" s="1158"/>
      <c r="MH130" s="1158"/>
      <c r="MI130" s="1158"/>
      <c r="MJ130" s="1158"/>
      <c r="MK130" s="1158"/>
      <c r="ML130" s="1158"/>
      <c r="MM130" s="1158"/>
      <c r="MN130" s="1158"/>
      <c r="MO130" s="1158"/>
      <c r="MP130" s="1158"/>
      <c r="MQ130" s="1158"/>
      <c r="MR130" s="1158"/>
      <c r="MS130" s="1158"/>
      <c r="MT130" s="1158"/>
      <c r="MU130" s="1158"/>
      <c r="MV130" s="1158"/>
      <c r="MW130" s="1158"/>
      <c r="MX130" s="1158"/>
      <c r="MY130" s="1158"/>
      <c r="MZ130" s="1158"/>
      <c r="NA130" s="1158"/>
      <c r="NB130" s="1158"/>
      <c r="NC130" s="1158"/>
      <c r="ND130" s="1158"/>
      <c r="NE130" s="1158"/>
      <c r="NF130" s="1158"/>
      <c r="NG130" s="1158"/>
      <c r="NH130" s="1158"/>
      <c r="NI130" s="1158"/>
      <c r="NJ130" s="1158"/>
      <c r="NK130" s="1158"/>
      <c r="NL130" s="1158"/>
      <c r="NM130" s="1158"/>
      <c r="NN130" s="1158"/>
      <c r="NO130" s="1158"/>
      <c r="NP130" s="1158"/>
      <c r="NQ130" s="1158"/>
      <c r="NR130" s="1158"/>
      <c r="NS130" s="1158"/>
      <c r="NT130" s="1158"/>
      <c r="NU130" s="1158"/>
      <c r="NV130" s="1158"/>
      <c r="NW130" s="1158"/>
      <c r="NX130" s="1158"/>
      <c r="NY130" s="1158"/>
      <c r="NZ130" s="1158"/>
      <c r="OA130" s="1158"/>
      <c r="OB130" s="1158"/>
      <c r="OC130" s="1158"/>
      <c r="OD130" s="1158"/>
      <c r="OE130" s="1158"/>
      <c r="OF130" s="1158"/>
      <c r="OG130" s="1158"/>
      <c r="OH130" s="1158"/>
      <c r="OI130" s="1158"/>
      <c r="OJ130" s="1158"/>
      <c r="OK130" s="1158"/>
      <c r="OL130" s="1158"/>
      <c r="OM130" s="1158"/>
      <c r="ON130" s="1158"/>
      <c r="OO130" s="1158"/>
      <c r="OP130" s="1158"/>
      <c r="OQ130" s="1158"/>
      <c r="OR130" s="1158"/>
      <c r="OS130" s="1158"/>
      <c r="OT130" s="1158"/>
      <c r="OU130" s="1158"/>
      <c r="OV130" s="1158"/>
      <c r="OW130" s="1158"/>
      <c r="OX130" s="1158"/>
      <c r="OY130" s="1158"/>
      <c r="OZ130" s="1158"/>
      <c r="PA130" s="1158"/>
      <c r="PB130" s="1158"/>
      <c r="PC130" s="1158"/>
      <c r="PD130" s="1158"/>
      <c r="PE130" s="1158"/>
      <c r="PF130" s="1158"/>
      <c r="PG130" s="1158"/>
      <c r="PH130" s="1158"/>
      <c r="PI130" s="1158"/>
      <c r="PJ130" s="1158"/>
      <c r="PK130" s="1158"/>
    </row>
    <row r="131" spans="1:427" s="1150" customFormat="1" ht="15" customHeight="1" x14ac:dyDescent="0.35">
      <c r="A131" s="1182" t="s">
        <v>3291</v>
      </c>
      <c r="B131" s="1182">
        <f t="shared" ref="B131:B194" ca="1" si="11">RANDBETWEEN(1000,9999)</f>
        <v>3633</v>
      </c>
      <c r="C131" s="1182" t="s">
        <v>3380</v>
      </c>
      <c r="D131" s="1182" t="s">
        <v>3381</v>
      </c>
      <c r="E131" s="1151">
        <v>2016</v>
      </c>
      <c r="F131" s="1183">
        <f t="shared" ref="F131:F194" ca="1" si="12">RANDBETWEEN(7,244)</f>
        <v>78</v>
      </c>
      <c r="G131" s="1149">
        <f t="shared" ref="G131:G194" ca="1" si="13">RANDBETWEEN(1000,10000)</f>
        <v>1319</v>
      </c>
      <c r="H131" s="1148">
        <v>60.5</v>
      </c>
      <c r="I131" s="1152">
        <f>Einstellungen!$E$11</f>
        <v>365</v>
      </c>
      <c r="J131" s="1152" t="s">
        <v>11</v>
      </c>
      <c r="K131" s="1152" t="s">
        <v>578</v>
      </c>
      <c r="L131" s="1152" t="s">
        <v>578</v>
      </c>
      <c r="M131" s="1152" t="s">
        <v>578</v>
      </c>
      <c r="N131" s="1152" t="s">
        <v>578</v>
      </c>
      <c r="O131" s="1152" t="s">
        <v>578</v>
      </c>
      <c r="P131" s="1152" t="s">
        <v>578</v>
      </c>
      <c r="Q131" s="1152" t="s">
        <v>578</v>
      </c>
      <c r="R131" s="1152" t="s">
        <v>578</v>
      </c>
      <c r="S131" s="1152" t="s">
        <v>578</v>
      </c>
      <c r="T131" s="1152" t="s">
        <v>578</v>
      </c>
      <c r="U131" s="1152" t="s">
        <v>578</v>
      </c>
      <c r="V131" s="1152" t="s">
        <v>700</v>
      </c>
      <c r="W131" s="1152" t="str">
        <f t="shared" ref="W131:W194" si="14">LEFT(A131,45)&amp;"  - "&amp;C131</f>
        <v>Heim 130  - Musterort</v>
      </c>
      <c r="X131" s="1148">
        <v>60.5</v>
      </c>
      <c r="AM131" s="1158"/>
      <c r="AN131" s="1158"/>
      <c r="AO131" s="1158"/>
      <c r="AP131" s="1158"/>
      <c r="AQ131" s="1158"/>
      <c r="AR131" s="1158"/>
      <c r="AS131" s="1158"/>
      <c r="AT131" s="1158"/>
      <c r="AU131" s="1158"/>
      <c r="AV131" s="1158"/>
      <c r="AW131" s="1158"/>
      <c r="AX131" s="1155">
        <v>80</v>
      </c>
      <c r="AY131" s="1158"/>
      <c r="AZ131" s="1156">
        <f t="shared" ref="AZ131:AZ194" ca="1" si="15">AX131-F131</f>
        <v>2</v>
      </c>
      <c r="BA131" s="1158"/>
      <c r="BB131" s="1158"/>
      <c r="BC131" s="1158"/>
      <c r="BD131" s="1158"/>
      <c r="BE131" s="1158"/>
      <c r="BF131" s="1158"/>
      <c r="BG131" s="1158"/>
      <c r="BH131" s="1158"/>
      <c r="BI131" s="1158"/>
      <c r="BJ131" s="1158"/>
      <c r="BK131" s="1158"/>
      <c r="BL131" s="1158"/>
      <c r="BM131" s="1158"/>
      <c r="BN131" s="1158"/>
      <c r="BO131" s="1158"/>
      <c r="BP131" s="1158"/>
      <c r="BQ131" s="1158"/>
      <c r="BR131" s="1158"/>
      <c r="BS131" s="1158"/>
      <c r="BT131" s="1158"/>
      <c r="BU131" s="1158"/>
      <c r="BV131" s="1158"/>
      <c r="BW131" s="1158"/>
      <c r="BX131" s="1158"/>
      <c r="BY131" s="1158"/>
      <c r="BZ131" s="1158"/>
      <c r="CA131" s="1158"/>
      <c r="CB131" s="1158"/>
      <c r="CC131" s="1158"/>
      <c r="CD131" s="1158"/>
      <c r="CE131" s="1158"/>
      <c r="CF131" s="1158"/>
      <c r="CG131" s="1158"/>
      <c r="CH131" s="1158"/>
      <c r="CI131" s="1158"/>
      <c r="CJ131" s="1158"/>
      <c r="CK131" s="1158"/>
      <c r="CL131" s="1158"/>
      <c r="CM131" s="1158"/>
      <c r="CN131" s="1158"/>
      <c r="CO131" s="1158"/>
      <c r="CP131" s="1158"/>
      <c r="CQ131" s="1158"/>
      <c r="CR131" s="1158"/>
      <c r="CS131" s="1158"/>
      <c r="CT131" s="1158"/>
      <c r="CU131" s="1158"/>
      <c r="CV131" s="1158"/>
      <c r="CW131" s="1158"/>
      <c r="CX131" s="1158"/>
      <c r="CY131" s="1158"/>
      <c r="CZ131" s="1158"/>
      <c r="DA131" s="1158"/>
      <c r="DB131" s="1158"/>
      <c r="DC131" s="1158"/>
      <c r="DD131" s="1158"/>
      <c r="DE131" s="1158"/>
      <c r="DF131" s="1158"/>
      <c r="DG131" s="1158"/>
      <c r="DH131" s="1158"/>
      <c r="DI131" s="1158"/>
      <c r="DJ131" s="1158"/>
      <c r="DK131" s="1158"/>
      <c r="DL131" s="1158"/>
      <c r="DM131" s="1158"/>
      <c r="DN131" s="1158"/>
      <c r="DO131" s="1158"/>
      <c r="DP131" s="1158"/>
      <c r="DQ131" s="1158"/>
      <c r="DR131" s="1158"/>
      <c r="DS131" s="1158"/>
      <c r="DT131" s="1158"/>
      <c r="DU131" s="1158"/>
      <c r="DV131" s="1158"/>
      <c r="DW131" s="1158"/>
      <c r="DX131" s="1158"/>
      <c r="DY131" s="1158"/>
      <c r="DZ131" s="1158"/>
      <c r="EA131" s="1158"/>
      <c r="EB131" s="1158"/>
      <c r="EC131" s="1158"/>
      <c r="ED131" s="1158"/>
      <c r="EE131" s="1158"/>
      <c r="EF131" s="1158"/>
      <c r="EG131" s="1158"/>
      <c r="EH131" s="1158"/>
      <c r="EI131" s="1158"/>
      <c r="EJ131" s="1158"/>
      <c r="EK131" s="1158"/>
      <c r="EL131" s="1158"/>
      <c r="EM131" s="1158"/>
      <c r="EN131" s="1158"/>
      <c r="EO131" s="1158"/>
      <c r="EP131" s="1158"/>
      <c r="EQ131" s="1158"/>
      <c r="ER131" s="1158"/>
      <c r="ES131" s="1158"/>
      <c r="ET131" s="1158"/>
      <c r="EU131" s="1158"/>
      <c r="EV131" s="1158"/>
      <c r="EW131" s="1158"/>
      <c r="EX131" s="1158"/>
      <c r="EY131" s="1158"/>
      <c r="EZ131" s="1158"/>
      <c r="FA131" s="1158"/>
      <c r="FB131" s="1158"/>
      <c r="FC131" s="1158"/>
      <c r="FD131" s="1158"/>
      <c r="FE131" s="1158"/>
      <c r="FF131" s="1158"/>
      <c r="FG131" s="1158"/>
      <c r="FH131" s="1158"/>
      <c r="FI131" s="1158"/>
      <c r="FJ131" s="1158"/>
      <c r="FK131" s="1158"/>
      <c r="FL131" s="1158"/>
      <c r="FM131" s="1158"/>
      <c r="FN131" s="1158"/>
      <c r="FO131" s="1158"/>
      <c r="FP131" s="1158"/>
      <c r="FQ131" s="1158"/>
      <c r="FR131" s="1158"/>
      <c r="FS131" s="1158"/>
      <c r="FT131" s="1158"/>
      <c r="FU131" s="1158"/>
      <c r="FV131" s="1158"/>
      <c r="FW131" s="1158"/>
      <c r="FX131" s="1158"/>
      <c r="FY131" s="1158"/>
      <c r="FZ131" s="1158"/>
      <c r="GA131" s="1158"/>
      <c r="GB131" s="1158"/>
      <c r="GC131" s="1158"/>
      <c r="GD131" s="1158"/>
      <c r="GE131" s="1158"/>
      <c r="GF131" s="1158"/>
      <c r="GG131" s="1158"/>
      <c r="GH131" s="1158"/>
      <c r="GI131" s="1158"/>
      <c r="GJ131" s="1158"/>
      <c r="GK131" s="1158"/>
      <c r="GL131" s="1158"/>
      <c r="GM131" s="1158"/>
      <c r="GN131" s="1158"/>
      <c r="GO131" s="1158"/>
      <c r="GP131" s="1158"/>
      <c r="GQ131" s="1158"/>
      <c r="GR131" s="1158"/>
      <c r="GS131" s="1158"/>
      <c r="GT131" s="1158"/>
      <c r="GU131" s="1158"/>
      <c r="GV131" s="1158"/>
      <c r="GW131" s="1158"/>
      <c r="GX131" s="1158"/>
      <c r="GY131" s="1158"/>
      <c r="GZ131" s="1158"/>
      <c r="HA131" s="1158"/>
      <c r="HB131" s="1158"/>
      <c r="HC131" s="1158"/>
      <c r="HD131" s="1158"/>
      <c r="HE131" s="1158"/>
      <c r="HF131" s="1158"/>
      <c r="HG131" s="1158"/>
      <c r="HH131" s="1158"/>
      <c r="HI131" s="1158"/>
      <c r="HJ131" s="1158"/>
      <c r="HK131" s="1158"/>
      <c r="HL131" s="1158"/>
      <c r="HM131" s="1158"/>
      <c r="HN131" s="1158"/>
      <c r="HO131" s="1158"/>
      <c r="HP131" s="1158"/>
      <c r="HQ131" s="1158"/>
      <c r="HR131" s="1158"/>
      <c r="HS131" s="1158"/>
      <c r="HT131" s="1158"/>
      <c r="HU131" s="1158"/>
      <c r="HV131" s="1158"/>
      <c r="HW131" s="1158"/>
      <c r="HX131" s="1158"/>
      <c r="HY131" s="1158"/>
      <c r="HZ131" s="1158"/>
      <c r="IA131" s="1158"/>
      <c r="IB131" s="1158"/>
      <c r="IC131" s="1158"/>
      <c r="ID131" s="1158"/>
      <c r="IE131" s="1158"/>
      <c r="IF131" s="1158"/>
      <c r="IG131" s="1158"/>
      <c r="IH131" s="1158"/>
      <c r="II131" s="1158"/>
      <c r="IJ131" s="1158"/>
      <c r="IK131" s="1158"/>
      <c r="IL131" s="1158"/>
      <c r="IM131" s="1158"/>
      <c r="IN131" s="1158"/>
      <c r="IO131" s="1158"/>
      <c r="IP131" s="1158"/>
      <c r="IQ131" s="1158"/>
      <c r="IR131" s="1158"/>
      <c r="IS131" s="1158"/>
      <c r="IT131" s="1158"/>
      <c r="IU131" s="1158"/>
      <c r="IV131" s="1158"/>
      <c r="IW131" s="1158"/>
      <c r="IX131" s="1158"/>
      <c r="IY131" s="1158"/>
      <c r="IZ131" s="1158"/>
      <c r="JA131" s="1158"/>
      <c r="JB131" s="1158"/>
      <c r="JC131" s="1158"/>
      <c r="JD131" s="1158"/>
      <c r="JE131" s="1158"/>
      <c r="JF131" s="1158"/>
      <c r="JG131" s="1158"/>
      <c r="JH131" s="1158"/>
      <c r="JI131" s="1158"/>
      <c r="JJ131" s="1158"/>
      <c r="JK131" s="1158"/>
      <c r="JL131" s="1158"/>
      <c r="JM131" s="1158"/>
      <c r="JN131" s="1158"/>
      <c r="JO131" s="1158"/>
      <c r="JP131" s="1158"/>
      <c r="JQ131" s="1158"/>
      <c r="JR131" s="1158"/>
      <c r="JS131" s="1158"/>
      <c r="JT131" s="1158"/>
      <c r="JU131" s="1158"/>
      <c r="JV131" s="1158"/>
      <c r="JW131" s="1158"/>
      <c r="JX131" s="1158"/>
      <c r="JY131" s="1158"/>
      <c r="JZ131" s="1158"/>
      <c r="KA131" s="1158"/>
      <c r="KB131" s="1158"/>
      <c r="KC131" s="1158"/>
      <c r="KD131" s="1158"/>
      <c r="KE131" s="1158"/>
      <c r="KF131" s="1158"/>
      <c r="KG131" s="1158"/>
      <c r="KH131" s="1158"/>
      <c r="KI131" s="1158"/>
      <c r="KJ131" s="1158"/>
      <c r="KK131" s="1158"/>
      <c r="KL131" s="1158"/>
      <c r="KM131" s="1158"/>
      <c r="KN131" s="1158"/>
      <c r="KO131" s="1158"/>
      <c r="KP131" s="1158"/>
      <c r="KQ131" s="1158"/>
      <c r="KR131" s="1158"/>
      <c r="KS131" s="1158"/>
      <c r="KT131" s="1158"/>
      <c r="KU131" s="1158"/>
      <c r="KV131" s="1158"/>
      <c r="KW131" s="1158"/>
      <c r="KX131" s="1158"/>
      <c r="KY131" s="1158"/>
      <c r="KZ131" s="1158"/>
      <c r="LA131" s="1158"/>
      <c r="LB131" s="1158"/>
      <c r="LC131" s="1158"/>
      <c r="LD131" s="1158"/>
      <c r="LE131" s="1158"/>
      <c r="LF131" s="1158"/>
      <c r="LG131" s="1158"/>
      <c r="LH131" s="1158"/>
      <c r="LI131" s="1158"/>
      <c r="LJ131" s="1158"/>
      <c r="LK131" s="1158"/>
      <c r="LL131" s="1158"/>
      <c r="LM131" s="1158"/>
      <c r="LN131" s="1158"/>
      <c r="LO131" s="1158"/>
      <c r="LP131" s="1158"/>
      <c r="LQ131" s="1158"/>
      <c r="LR131" s="1158"/>
      <c r="LS131" s="1158"/>
      <c r="LT131" s="1158"/>
      <c r="LU131" s="1158"/>
      <c r="LV131" s="1158"/>
      <c r="LW131" s="1158"/>
      <c r="LX131" s="1158"/>
      <c r="LY131" s="1158"/>
      <c r="LZ131" s="1158"/>
      <c r="MA131" s="1158"/>
      <c r="MB131" s="1158"/>
      <c r="MC131" s="1158"/>
      <c r="MD131" s="1158"/>
      <c r="ME131" s="1158"/>
      <c r="MF131" s="1158"/>
      <c r="MG131" s="1158"/>
      <c r="MH131" s="1158"/>
      <c r="MI131" s="1158"/>
      <c r="MJ131" s="1158"/>
      <c r="MK131" s="1158"/>
      <c r="ML131" s="1158"/>
      <c r="MM131" s="1158"/>
      <c r="MN131" s="1158"/>
      <c r="MO131" s="1158"/>
      <c r="MP131" s="1158"/>
      <c r="MQ131" s="1158"/>
      <c r="MR131" s="1158"/>
      <c r="MS131" s="1158"/>
      <c r="MT131" s="1158"/>
      <c r="MU131" s="1158"/>
      <c r="MV131" s="1158"/>
      <c r="MW131" s="1158"/>
      <c r="MX131" s="1158"/>
      <c r="MY131" s="1158"/>
      <c r="MZ131" s="1158"/>
      <c r="NA131" s="1158"/>
      <c r="NB131" s="1158"/>
      <c r="NC131" s="1158"/>
      <c r="ND131" s="1158"/>
      <c r="NE131" s="1158"/>
      <c r="NF131" s="1158"/>
      <c r="NG131" s="1158"/>
      <c r="NH131" s="1158"/>
      <c r="NI131" s="1158"/>
      <c r="NJ131" s="1158"/>
      <c r="NK131" s="1158"/>
      <c r="NL131" s="1158"/>
      <c r="NM131" s="1158"/>
      <c r="NN131" s="1158"/>
      <c r="NO131" s="1158"/>
      <c r="NP131" s="1158"/>
      <c r="NQ131" s="1158"/>
      <c r="NR131" s="1158"/>
      <c r="NS131" s="1158"/>
      <c r="NT131" s="1158"/>
      <c r="NU131" s="1158"/>
      <c r="NV131" s="1158"/>
      <c r="NW131" s="1158"/>
      <c r="NX131" s="1158"/>
      <c r="NY131" s="1158"/>
      <c r="NZ131" s="1158"/>
      <c r="OA131" s="1158"/>
      <c r="OB131" s="1158"/>
      <c r="OC131" s="1158"/>
      <c r="OD131" s="1158"/>
      <c r="OE131" s="1158"/>
      <c r="OF131" s="1158"/>
      <c r="OG131" s="1158"/>
      <c r="OH131" s="1158"/>
      <c r="OI131" s="1158"/>
      <c r="OJ131" s="1158"/>
      <c r="OK131" s="1158"/>
      <c r="OL131" s="1158"/>
      <c r="OM131" s="1158"/>
      <c r="ON131" s="1158"/>
      <c r="OO131" s="1158"/>
      <c r="OP131" s="1158"/>
      <c r="OQ131" s="1158"/>
      <c r="OR131" s="1158"/>
      <c r="OS131" s="1158"/>
      <c r="OT131" s="1158"/>
      <c r="OU131" s="1158"/>
      <c r="OV131" s="1158"/>
      <c r="OW131" s="1158"/>
      <c r="OX131" s="1158"/>
      <c r="OY131" s="1158"/>
      <c r="OZ131" s="1158"/>
      <c r="PA131" s="1158"/>
      <c r="PB131" s="1158"/>
      <c r="PC131" s="1158"/>
      <c r="PD131" s="1158"/>
      <c r="PE131" s="1158"/>
      <c r="PF131" s="1158"/>
      <c r="PG131" s="1158"/>
      <c r="PH131" s="1158"/>
      <c r="PI131" s="1158"/>
      <c r="PJ131" s="1158"/>
      <c r="PK131" s="1158"/>
    </row>
    <row r="132" spans="1:427" s="1150" customFormat="1" ht="15" customHeight="1" x14ac:dyDescent="0.35">
      <c r="A132" s="1182" t="s">
        <v>3292</v>
      </c>
      <c r="B132" s="1182">
        <f t="shared" ca="1" si="11"/>
        <v>2097</v>
      </c>
      <c r="C132" s="1182" t="s">
        <v>3380</v>
      </c>
      <c r="D132" s="1182" t="s">
        <v>3381</v>
      </c>
      <c r="E132" s="1151">
        <v>2016</v>
      </c>
      <c r="F132" s="1183">
        <f t="shared" ca="1" si="12"/>
        <v>52</v>
      </c>
      <c r="G132" s="1149">
        <f t="shared" ca="1" si="13"/>
        <v>2006</v>
      </c>
      <c r="H132" s="1148">
        <v>60.5</v>
      </c>
      <c r="I132" s="1152">
        <f>Einstellungen!$E$11</f>
        <v>365</v>
      </c>
      <c r="J132" s="1152" t="s">
        <v>11</v>
      </c>
      <c r="K132" s="1152" t="s">
        <v>578</v>
      </c>
      <c r="L132" s="1152" t="s">
        <v>578</v>
      </c>
      <c r="M132" s="1152" t="s">
        <v>578</v>
      </c>
      <c r="N132" s="1152" t="s">
        <v>578</v>
      </c>
      <c r="O132" s="1152" t="s">
        <v>578</v>
      </c>
      <c r="P132" s="1152" t="s">
        <v>578</v>
      </c>
      <c r="Q132" s="1152" t="s">
        <v>578</v>
      </c>
      <c r="R132" s="1152" t="s">
        <v>578</v>
      </c>
      <c r="S132" s="1152" t="s">
        <v>578</v>
      </c>
      <c r="T132" s="1152" t="s">
        <v>578</v>
      </c>
      <c r="U132" s="1152" t="s">
        <v>578</v>
      </c>
      <c r="V132" s="1152" t="s">
        <v>700</v>
      </c>
      <c r="W132" s="1152" t="str">
        <f t="shared" si="14"/>
        <v>Heim 131  - Musterort</v>
      </c>
      <c r="X132" s="1148">
        <v>60.5</v>
      </c>
      <c r="AM132" s="1158"/>
      <c r="AN132" s="1158"/>
      <c r="AO132" s="1158"/>
      <c r="AP132" s="1158"/>
      <c r="AQ132" s="1158"/>
      <c r="AR132" s="1158"/>
      <c r="AS132" s="1158"/>
      <c r="AT132" s="1158"/>
      <c r="AU132" s="1158"/>
      <c r="AV132" s="1158"/>
      <c r="AW132" s="1158"/>
      <c r="AX132" s="1155">
        <v>85</v>
      </c>
      <c r="AY132" s="1158"/>
      <c r="AZ132" s="1156">
        <f t="shared" ca="1" si="15"/>
        <v>33</v>
      </c>
      <c r="BA132" s="1158"/>
      <c r="BB132" s="1158"/>
      <c r="BC132" s="1158"/>
      <c r="BD132" s="1158"/>
      <c r="BE132" s="1158"/>
      <c r="BF132" s="1158"/>
      <c r="BG132" s="1158"/>
      <c r="BH132" s="1158"/>
      <c r="BI132" s="1158"/>
      <c r="BJ132" s="1158"/>
      <c r="BK132" s="1158"/>
      <c r="BL132" s="1158"/>
      <c r="BM132" s="1158"/>
      <c r="BN132" s="1158"/>
      <c r="BO132" s="1158"/>
      <c r="BP132" s="1158"/>
      <c r="BQ132" s="1158"/>
      <c r="BR132" s="1158"/>
      <c r="BS132" s="1158"/>
      <c r="BT132" s="1158"/>
      <c r="BU132" s="1158"/>
      <c r="BV132" s="1158"/>
      <c r="BW132" s="1158"/>
      <c r="BX132" s="1158"/>
      <c r="BY132" s="1158"/>
      <c r="BZ132" s="1158"/>
      <c r="CA132" s="1158"/>
      <c r="CB132" s="1158"/>
      <c r="CC132" s="1158"/>
      <c r="CD132" s="1158"/>
      <c r="CE132" s="1158"/>
      <c r="CF132" s="1158"/>
      <c r="CG132" s="1158"/>
      <c r="CH132" s="1158"/>
      <c r="CI132" s="1158"/>
      <c r="CJ132" s="1158"/>
      <c r="CK132" s="1158"/>
      <c r="CL132" s="1158"/>
      <c r="CM132" s="1158"/>
      <c r="CN132" s="1158"/>
      <c r="CO132" s="1158"/>
      <c r="CP132" s="1158"/>
      <c r="CQ132" s="1158"/>
      <c r="CR132" s="1158"/>
      <c r="CS132" s="1158"/>
      <c r="CT132" s="1158"/>
      <c r="CU132" s="1158"/>
      <c r="CV132" s="1158"/>
      <c r="CW132" s="1158"/>
      <c r="CX132" s="1158"/>
      <c r="CY132" s="1158"/>
      <c r="CZ132" s="1158"/>
      <c r="DA132" s="1158"/>
      <c r="DB132" s="1158"/>
      <c r="DC132" s="1158"/>
      <c r="DD132" s="1158"/>
      <c r="DE132" s="1158"/>
      <c r="DF132" s="1158"/>
      <c r="DG132" s="1158"/>
      <c r="DH132" s="1158"/>
      <c r="DI132" s="1158"/>
      <c r="DJ132" s="1158"/>
      <c r="DK132" s="1158"/>
      <c r="DL132" s="1158"/>
      <c r="DM132" s="1158"/>
      <c r="DN132" s="1158"/>
      <c r="DO132" s="1158"/>
      <c r="DP132" s="1158"/>
      <c r="DQ132" s="1158"/>
      <c r="DR132" s="1158"/>
      <c r="DS132" s="1158"/>
      <c r="DT132" s="1158"/>
      <c r="DU132" s="1158"/>
      <c r="DV132" s="1158"/>
      <c r="DW132" s="1158"/>
      <c r="DX132" s="1158"/>
      <c r="DY132" s="1158"/>
      <c r="DZ132" s="1158"/>
      <c r="EA132" s="1158"/>
      <c r="EB132" s="1158"/>
      <c r="EC132" s="1158"/>
      <c r="ED132" s="1158"/>
      <c r="EE132" s="1158"/>
      <c r="EF132" s="1158"/>
      <c r="EG132" s="1158"/>
      <c r="EH132" s="1158"/>
      <c r="EI132" s="1158"/>
      <c r="EJ132" s="1158"/>
      <c r="EK132" s="1158"/>
      <c r="EL132" s="1158"/>
      <c r="EM132" s="1158"/>
      <c r="EN132" s="1158"/>
      <c r="EO132" s="1158"/>
      <c r="EP132" s="1158"/>
      <c r="EQ132" s="1158"/>
      <c r="ER132" s="1158"/>
      <c r="ES132" s="1158"/>
      <c r="ET132" s="1158"/>
      <c r="EU132" s="1158"/>
      <c r="EV132" s="1158"/>
      <c r="EW132" s="1158"/>
      <c r="EX132" s="1158"/>
      <c r="EY132" s="1158"/>
      <c r="EZ132" s="1158"/>
      <c r="FA132" s="1158"/>
      <c r="FB132" s="1158"/>
      <c r="FC132" s="1158"/>
      <c r="FD132" s="1158"/>
      <c r="FE132" s="1158"/>
      <c r="FF132" s="1158"/>
      <c r="FG132" s="1158"/>
      <c r="FH132" s="1158"/>
      <c r="FI132" s="1158"/>
      <c r="FJ132" s="1158"/>
      <c r="FK132" s="1158"/>
      <c r="FL132" s="1158"/>
      <c r="FM132" s="1158"/>
      <c r="FN132" s="1158"/>
      <c r="FO132" s="1158"/>
      <c r="FP132" s="1158"/>
      <c r="FQ132" s="1158"/>
      <c r="FR132" s="1158"/>
      <c r="FS132" s="1158"/>
      <c r="FT132" s="1158"/>
      <c r="FU132" s="1158"/>
      <c r="FV132" s="1158"/>
      <c r="FW132" s="1158"/>
      <c r="FX132" s="1158"/>
      <c r="FY132" s="1158"/>
      <c r="FZ132" s="1158"/>
      <c r="GA132" s="1158"/>
      <c r="GB132" s="1158"/>
      <c r="GC132" s="1158"/>
      <c r="GD132" s="1158"/>
      <c r="GE132" s="1158"/>
      <c r="GF132" s="1158"/>
      <c r="GG132" s="1158"/>
      <c r="GH132" s="1158"/>
      <c r="GI132" s="1158"/>
      <c r="GJ132" s="1158"/>
      <c r="GK132" s="1158"/>
      <c r="GL132" s="1158"/>
      <c r="GM132" s="1158"/>
      <c r="GN132" s="1158"/>
      <c r="GO132" s="1158"/>
      <c r="GP132" s="1158"/>
      <c r="GQ132" s="1158"/>
      <c r="GR132" s="1158"/>
      <c r="GS132" s="1158"/>
      <c r="GT132" s="1158"/>
      <c r="GU132" s="1158"/>
      <c r="GV132" s="1158"/>
      <c r="GW132" s="1158"/>
      <c r="GX132" s="1158"/>
      <c r="GY132" s="1158"/>
      <c r="GZ132" s="1158"/>
      <c r="HA132" s="1158"/>
      <c r="HB132" s="1158"/>
      <c r="HC132" s="1158"/>
      <c r="HD132" s="1158"/>
      <c r="HE132" s="1158"/>
      <c r="HF132" s="1158"/>
      <c r="HG132" s="1158"/>
      <c r="HH132" s="1158"/>
      <c r="HI132" s="1158"/>
      <c r="HJ132" s="1158"/>
      <c r="HK132" s="1158"/>
      <c r="HL132" s="1158"/>
      <c r="HM132" s="1158"/>
      <c r="HN132" s="1158"/>
      <c r="HO132" s="1158"/>
      <c r="HP132" s="1158"/>
      <c r="HQ132" s="1158"/>
      <c r="HR132" s="1158"/>
      <c r="HS132" s="1158"/>
      <c r="HT132" s="1158"/>
      <c r="HU132" s="1158"/>
      <c r="HV132" s="1158"/>
      <c r="HW132" s="1158"/>
      <c r="HX132" s="1158"/>
      <c r="HY132" s="1158"/>
      <c r="HZ132" s="1158"/>
      <c r="IA132" s="1158"/>
      <c r="IB132" s="1158"/>
      <c r="IC132" s="1158"/>
      <c r="ID132" s="1158"/>
      <c r="IE132" s="1158"/>
      <c r="IF132" s="1158"/>
      <c r="IG132" s="1158"/>
      <c r="IH132" s="1158"/>
      <c r="II132" s="1158"/>
      <c r="IJ132" s="1158"/>
      <c r="IK132" s="1158"/>
      <c r="IL132" s="1158"/>
      <c r="IM132" s="1158"/>
      <c r="IN132" s="1158"/>
      <c r="IO132" s="1158"/>
      <c r="IP132" s="1158"/>
      <c r="IQ132" s="1158"/>
      <c r="IR132" s="1158"/>
      <c r="IS132" s="1158"/>
      <c r="IT132" s="1158"/>
      <c r="IU132" s="1158"/>
      <c r="IV132" s="1158"/>
      <c r="IW132" s="1158"/>
      <c r="IX132" s="1158"/>
      <c r="IY132" s="1158"/>
      <c r="IZ132" s="1158"/>
      <c r="JA132" s="1158"/>
      <c r="JB132" s="1158"/>
      <c r="JC132" s="1158"/>
      <c r="JD132" s="1158"/>
      <c r="JE132" s="1158"/>
      <c r="JF132" s="1158"/>
      <c r="JG132" s="1158"/>
      <c r="JH132" s="1158"/>
      <c r="JI132" s="1158"/>
      <c r="JJ132" s="1158"/>
      <c r="JK132" s="1158"/>
      <c r="JL132" s="1158"/>
      <c r="JM132" s="1158"/>
      <c r="JN132" s="1158"/>
      <c r="JO132" s="1158"/>
      <c r="JP132" s="1158"/>
      <c r="JQ132" s="1158"/>
      <c r="JR132" s="1158"/>
      <c r="JS132" s="1158"/>
      <c r="JT132" s="1158"/>
      <c r="JU132" s="1158"/>
      <c r="JV132" s="1158"/>
      <c r="JW132" s="1158"/>
      <c r="JX132" s="1158"/>
      <c r="JY132" s="1158"/>
      <c r="JZ132" s="1158"/>
      <c r="KA132" s="1158"/>
      <c r="KB132" s="1158"/>
      <c r="KC132" s="1158"/>
      <c r="KD132" s="1158"/>
      <c r="KE132" s="1158"/>
      <c r="KF132" s="1158"/>
      <c r="KG132" s="1158"/>
      <c r="KH132" s="1158"/>
      <c r="KI132" s="1158"/>
      <c r="KJ132" s="1158"/>
      <c r="KK132" s="1158"/>
      <c r="KL132" s="1158"/>
      <c r="KM132" s="1158"/>
      <c r="KN132" s="1158"/>
      <c r="KO132" s="1158"/>
      <c r="KP132" s="1158"/>
      <c r="KQ132" s="1158"/>
      <c r="KR132" s="1158"/>
      <c r="KS132" s="1158"/>
      <c r="KT132" s="1158"/>
      <c r="KU132" s="1158"/>
      <c r="KV132" s="1158"/>
      <c r="KW132" s="1158"/>
      <c r="KX132" s="1158"/>
      <c r="KY132" s="1158"/>
      <c r="KZ132" s="1158"/>
      <c r="LA132" s="1158"/>
      <c r="LB132" s="1158"/>
      <c r="LC132" s="1158"/>
      <c r="LD132" s="1158"/>
      <c r="LE132" s="1158"/>
      <c r="LF132" s="1158"/>
      <c r="LG132" s="1158"/>
      <c r="LH132" s="1158"/>
      <c r="LI132" s="1158"/>
      <c r="LJ132" s="1158"/>
      <c r="LK132" s="1158"/>
      <c r="LL132" s="1158"/>
      <c r="LM132" s="1158"/>
      <c r="LN132" s="1158"/>
      <c r="LO132" s="1158"/>
      <c r="LP132" s="1158"/>
      <c r="LQ132" s="1158"/>
      <c r="LR132" s="1158"/>
      <c r="LS132" s="1158"/>
      <c r="LT132" s="1158"/>
      <c r="LU132" s="1158"/>
      <c r="LV132" s="1158"/>
      <c r="LW132" s="1158"/>
      <c r="LX132" s="1158"/>
      <c r="LY132" s="1158"/>
      <c r="LZ132" s="1158"/>
      <c r="MA132" s="1158"/>
      <c r="MB132" s="1158"/>
      <c r="MC132" s="1158"/>
      <c r="MD132" s="1158"/>
      <c r="ME132" s="1158"/>
      <c r="MF132" s="1158"/>
      <c r="MG132" s="1158"/>
      <c r="MH132" s="1158"/>
      <c r="MI132" s="1158"/>
      <c r="MJ132" s="1158"/>
      <c r="MK132" s="1158"/>
      <c r="ML132" s="1158"/>
      <c r="MM132" s="1158"/>
      <c r="MN132" s="1158"/>
      <c r="MO132" s="1158"/>
      <c r="MP132" s="1158"/>
      <c r="MQ132" s="1158"/>
      <c r="MR132" s="1158"/>
      <c r="MS132" s="1158"/>
      <c r="MT132" s="1158"/>
      <c r="MU132" s="1158"/>
      <c r="MV132" s="1158"/>
      <c r="MW132" s="1158"/>
      <c r="MX132" s="1158"/>
      <c r="MY132" s="1158"/>
      <c r="MZ132" s="1158"/>
      <c r="NA132" s="1158"/>
      <c r="NB132" s="1158"/>
      <c r="NC132" s="1158"/>
      <c r="ND132" s="1158"/>
      <c r="NE132" s="1158"/>
      <c r="NF132" s="1158"/>
      <c r="NG132" s="1158"/>
      <c r="NH132" s="1158"/>
      <c r="NI132" s="1158"/>
      <c r="NJ132" s="1158"/>
      <c r="NK132" s="1158"/>
      <c r="NL132" s="1158"/>
      <c r="NM132" s="1158"/>
      <c r="NN132" s="1158"/>
      <c r="NO132" s="1158"/>
      <c r="NP132" s="1158"/>
      <c r="NQ132" s="1158"/>
      <c r="NR132" s="1158"/>
      <c r="NS132" s="1158"/>
      <c r="NT132" s="1158"/>
      <c r="NU132" s="1158"/>
      <c r="NV132" s="1158"/>
      <c r="NW132" s="1158"/>
      <c r="NX132" s="1158"/>
      <c r="NY132" s="1158"/>
      <c r="NZ132" s="1158"/>
      <c r="OA132" s="1158"/>
      <c r="OB132" s="1158"/>
      <c r="OC132" s="1158"/>
      <c r="OD132" s="1158"/>
      <c r="OE132" s="1158"/>
      <c r="OF132" s="1158"/>
      <c r="OG132" s="1158"/>
      <c r="OH132" s="1158"/>
      <c r="OI132" s="1158"/>
      <c r="OJ132" s="1158"/>
      <c r="OK132" s="1158"/>
      <c r="OL132" s="1158"/>
      <c r="OM132" s="1158"/>
      <c r="ON132" s="1158"/>
      <c r="OO132" s="1158"/>
      <c r="OP132" s="1158"/>
      <c r="OQ132" s="1158"/>
      <c r="OR132" s="1158"/>
      <c r="OS132" s="1158"/>
      <c r="OT132" s="1158"/>
      <c r="OU132" s="1158"/>
      <c r="OV132" s="1158"/>
      <c r="OW132" s="1158"/>
      <c r="OX132" s="1158"/>
      <c r="OY132" s="1158"/>
      <c r="OZ132" s="1158"/>
      <c r="PA132" s="1158"/>
      <c r="PB132" s="1158"/>
      <c r="PC132" s="1158"/>
      <c r="PD132" s="1158"/>
      <c r="PE132" s="1158"/>
      <c r="PF132" s="1158"/>
      <c r="PG132" s="1158"/>
      <c r="PH132" s="1158"/>
      <c r="PI132" s="1158"/>
      <c r="PJ132" s="1158"/>
      <c r="PK132" s="1158"/>
    </row>
    <row r="133" spans="1:427" s="1150" customFormat="1" ht="15" customHeight="1" x14ac:dyDescent="0.35">
      <c r="A133" s="1182" t="s">
        <v>3293</v>
      </c>
      <c r="B133" s="1182">
        <f t="shared" ca="1" si="11"/>
        <v>7567</v>
      </c>
      <c r="C133" s="1182" t="s">
        <v>3380</v>
      </c>
      <c r="D133" s="1182" t="s">
        <v>3381</v>
      </c>
      <c r="E133" s="1151">
        <v>2016</v>
      </c>
      <c r="F133" s="1183">
        <f t="shared" ca="1" si="12"/>
        <v>31</v>
      </c>
      <c r="G133" s="1149">
        <f t="shared" ca="1" si="13"/>
        <v>1340</v>
      </c>
      <c r="H133" s="1148">
        <v>60.5</v>
      </c>
      <c r="I133" s="1152">
        <f>Einstellungen!$E$11</f>
        <v>365</v>
      </c>
      <c r="J133" s="1152" t="s">
        <v>11</v>
      </c>
      <c r="K133" s="1152" t="s">
        <v>578</v>
      </c>
      <c r="L133" s="1152" t="s">
        <v>578</v>
      </c>
      <c r="M133" s="1152" t="s">
        <v>578</v>
      </c>
      <c r="N133" s="1152" t="s">
        <v>578</v>
      </c>
      <c r="O133" s="1152" t="s">
        <v>578</v>
      </c>
      <c r="P133" s="1152" t="s">
        <v>578</v>
      </c>
      <c r="Q133" s="1152" t="s">
        <v>578</v>
      </c>
      <c r="R133" s="1152" t="s">
        <v>578</v>
      </c>
      <c r="S133" s="1152" t="s">
        <v>578</v>
      </c>
      <c r="T133" s="1152" t="s">
        <v>578</v>
      </c>
      <c r="U133" s="1152" t="s">
        <v>578</v>
      </c>
      <c r="V133" s="1152" t="s">
        <v>700</v>
      </c>
      <c r="W133" s="1152" t="str">
        <f t="shared" si="14"/>
        <v>Heim 132  - Musterort</v>
      </c>
      <c r="X133" s="1148">
        <v>60.5</v>
      </c>
      <c r="AM133" s="1158"/>
      <c r="AN133" s="1158"/>
      <c r="AO133" s="1158"/>
      <c r="AP133" s="1158"/>
      <c r="AQ133" s="1158"/>
      <c r="AR133" s="1158"/>
      <c r="AS133" s="1158"/>
      <c r="AT133" s="1158"/>
      <c r="AU133" s="1158"/>
      <c r="AV133" s="1158"/>
      <c r="AW133" s="1158"/>
      <c r="AX133" s="1155">
        <v>50</v>
      </c>
      <c r="AY133" s="1158"/>
      <c r="AZ133" s="1156">
        <f t="shared" ca="1" si="15"/>
        <v>19</v>
      </c>
      <c r="BA133" s="1158"/>
      <c r="BB133" s="1158"/>
      <c r="BC133" s="1158"/>
      <c r="BD133" s="1158"/>
      <c r="BE133" s="1158"/>
      <c r="BF133" s="1158"/>
      <c r="BG133" s="1158"/>
      <c r="BH133" s="1158"/>
      <c r="BI133" s="1158"/>
      <c r="BJ133" s="1158"/>
      <c r="BK133" s="1158"/>
      <c r="BL133" s="1158"/>
      <c r="BM133" s="1158"/>
      <c r="BN133" s="1158"/>
      <c r="BO133" s="1158"/>
      <c r="BP133" s="1158"/>
      <c r="BQ133" s="1158"/>
      <c r="BR133" s="1158"/>
      <c r="BS133" s="1158"/>
      <c r="BT133" s="1158"/>
      <c r="BU133" s="1158"/>
      <c r="BV133" s="1158"/>
      <c r="BW133" s="1158"/>
      <c r="BX133" s="1158"/>
      <c r="BY133" s="1158"/>
      <c r="BZ133" s="1158"/>
      <c r="CA133" s="1158"/>
      <c r="CB133" s="1158"/>
      <c r="CC133" s="1158"/>
      <c r="CD133" s="1158"/>
      <c r="CE133" s="1158"/>
      <c r="CF133" s="1158"/>
      <c r="CG133" s="1158"/>
      <c r="CH133" s="1158"/>
      <c r="CI133" s="1158"/>
      <c r="CJ133" s="1158"/>
      <c r="CK133" s="1158"/>
      <c r="CL133" s="1158"/>
      <c r="CM133" s="1158"/>
      <c r="CN133" s="1158"/>
      <c r="CO133" s="1158"/>
      <c r="CP133" s="1158"/>
      <c r="CQ133" s="1158"/>
      <c r="CR133" s="1158"/>
      <c r="CS133" s="1158"/>
      <c r="CT133" s="1158"/>
      <c r="CU133" s="1158"/>
      <c r="CV133" s="1158"/>
      <c r="CW133" s="1158"/>
      <c r="CX133" s="1158"/>
      <c r="CY133" s="1158"/>
      <c r="CZ133" s="1158"/>
      <c r="DA133" s="1158"/>
      <c r="DB133" s="1158"/>
      <c r="DC133" s="1158"/>
      <c r="DD133" s="1158"/>
      <c r="DE133" s="1158"/>
      <c r="DF133" s="1158"/>
      <c r="DG133" s="1158"/>
      <c r="DH133" s="1158"/>
      <c r="DI133" s="1158"/>
      <c r="DJ133" s="1158"/>
      <c r="DK133" s="1158"/>
      <c r="DL133" s="1158"/>
      <c r="DM133" s="1158"/>
      <c r="DN133" s="1158"/>
      <c r="DO133" s="1158"/>
      <c r="DP133" s="1158"/>
      <c r="DQ133" s="1158"/>
      <c r="DR133" s="1158"/>
      <c r="DS133" s="1158"/>
      <c r="DT133" s="1158"/>
      <c r="DU133" s="1158"/>
      <c r="DV133" s="1158"/>
      <c r="DW133" s="1158"/>
      <c r="DX133" s="1158"/>
      <c r="DY133" s="1158"/>
      <c r="DZ133" s="1158"/>
      <c r="EA133" s="1158"/>
      <c r="EB133" s="1158"/>
      <c r="EC133" s="1158"/>
      <c r="ED133" s="1158"/>
      <c r="EE133" s="1158"/>
      <c r="EF133" s="1158"/>
      <c r="EG133" s="1158"/>
      <c r="EH133" s="1158"/>
      <c r="EI133" s="1158"/>
      <c r="EJ133" s="1158"/>
      <c r="EK133" s="1158"/>
      <c r="EL133" s="1158"/>
      <c r="EM133" s="1158"/>
      <c r="EN133" s="1158"/>
      <c r="EO133" s="1158"/>
      <c r="EP133" s="1158"/>
      <c r="EQ133" s="1158"/>
      <c r="ER133" s="1158"/>
      <c r="ES133" s="1158"/>
      <c r="ET133" s="1158"/>
      <c r="EU133" s="1158"/>
      <c r="EV133" s="1158"/>
      <c r="EW133" s="1158"/>
      <c r="EX133" s="1158"/>
      <c r="EY133" s="1158"/>
      <c r="EZ133" s="1158"/>
      <c r="FA133" s="1158"/>
      <c r="FB133" s="1158"/>
      <c r="FC133" s="1158"/>
      <c r="FD133" s="1158"/>
      <c r="FE133" s="1158"/>
      <c r="FF133" s="1158"/>
      <c r="FG133" s="1158"/>
      <c r="FH133" s="1158"/>
      <c r="FI133" s="1158"/>
      <c r="FJ133" s="1158"/>
      <c r="FK133" s="1158"/>
      <c r="FL133" s="1158"/>
      <c r="FM133" s="1158"/>
      <c r="FN133" s="1158"/>
      <c r="FO133" s="1158"/>
      <c r="FP133" s="1158"/>
      <c r="FQ133" s="1158"/>
      <c r="FR133" s="1158"/>
      <c r="FS133" s="1158"/>
      <c r="FT133" s="1158"/>
      <c r="FU133" s="1158"/>
      <c r="FV133" s="1158"/>
      <c r="FW133" s="1158"/>
      <c r="FX133" s="1158"/>
      <c r="FY133" s="1158"/>
      <c r="FZ133" s="1158"/>
      <c r="GA133" s="1158"/>
      <c r="GB133" s="1158"/>
      <c r="GC133" s="1158"/>
      <c r="GD133" s="1158"/>
      <c r="GE133" s="1158"/>
      <c r="GF133" s="1158"/>
      <c r="GG133" s="1158"/>
      <c r="GH133" s="1158"/>
      <c r="GI133" s="1158"/>
      <c r="GJ133" s="1158"/>
      <c r="GK133" s="1158"/>
      <c r="GL133" s="1158"/>
      <c r="GM133" s="1158"/>
      <c r="GN133" s="1158"/>
      <c r="GO133" s="1158"/>
      <c r="GP133" s="1158"/>
      <c r="GQ133" s="1158"/>
      <c r="GR133" s="1158"/>
      <c r="GS133" s="1158"/>
      <c r="GT133" s="1158"/>
      <c r="GU133" s="1158"/>
      <c r="GV133" s="1158"/>
      <c r="GW133" s="1158"/>
      <c r="GX133" s="1158"/>
      <c r="GY133" s="1158"/>
      <c r="GZ133" s="1158"/>
      <c r="HA133" s="1158"/>
      <c r="HB133" s="1158"/>
      <c r="HC133" s="1158"/>
      <c r="HD133" s="1158"/>
      <c r="HE133" s="1158"/>
      <c r="HF133" s="1158"/>
      <c r="HG133" s="1158"/>
      <c r="HH133" s="1158"/>
      <c r="HI133" s="1158"/>
      <c r="HJ133" s="1158"/>
      <c r="HK133" s="1158"/>
      <c r="HL133" s="1158"/>
      <c r="HM133" s="1158"/>
      <c r="HN133" s="1158"/>
      <c r="HO133" s="1158"/>
      <c r="HP133" s="1158"/>
      <c r="HQ133" s="1158"/>
      <c r="HR133" s="1158"/>
      <c r="HS133" s="1158"/>
      <c r="HT133" s="1158"/>
      <c r="HU133" s="1158"/>
      <c r="HV133" s="1158"/>
      <c r="HW133" s="1158"/>
      <c r="HX133" s="1158"/>
      <c r="HY133" s="1158"/>
      <c r="HZ133" s="1158"/>
      <c r="IA133" s="1158"/>
      <c r="IB133" s="1158"/>
      <c r="IC133" s="1158"/>
      <c r="ID133" s="1158"/>
      <c r="IE133" s="1158"/>
      <c r="IF133" s="1158"/>
      <c r="IG133" s="1158"/>
      <c r="IH133" s="1158"/>
      <c r="II133" s="1158"/>
      <c r="IJ133" s="1158"/>
      <c r="IK133" s="1158"/>
      <c r="IL133" s="1158"/>
      <c r="IM133" s="1158"/>
      <c r="IN133" s="1158"/>
      <c r="IO133" s="1158"/>
      <c r="IP133" s="1158"/>
      <c r="IQ133" s="1158"/>
      <c r="IR133" s="1158"/>
      <c r="IS133" s="1158"/>
      <c r="IT133" s="1158"/>
      <c r="IU133" s="1158"/>
      <c r="IV133" s="1158"/>
      <c r="IW133" s="1158"/>
      <c r="IX133" s="1158"/>
      <c r="IY133" s="1158"/>
      <c r="IZ133" s="1158"/>
      <c r="JA133" s="1158"/>
      <c r="JB133" s="1158"/>
      <c r="JC133" s="1158"/>
      <c r="JD133" s="1158"/>
      <c r="JE133" s="1158"/>
      <c r="JF133" s="1158"/>
      <c r="JG133" s="1158"/>
      <c r="JH133" s="1158"/>
      <c r="JI133" s="1158"/>
      <c r="JJ133" s="1158"/>
      <c r="JK133" s="1158"/>
      <c r="JL133" s="1158"/>
      <c r="JM133" s="1158"/>
      <c r="JN133" s="1158"/>
      <c r="JO133" s="1158"/>
      <c r="JP133" s="1158"/>
      <c r="JQ133" s="1158"/>
      <c r="JR133" s="1158"/>
      <c r="JS133" s="1158"/>
      <c r="JT133" s="1158"/>
      <c r="JU133" s="1158"/>
      <c r="JV133" s="1158"/>
      <c r="JW133" s="1158"/>
      <c r="JX133" s="1158"/>
      <c r="JY133" s="1158"/>
      <c r="JZ133" s="1158"/>
      <c r="KA133" s="1158"/>
      <c r="KB133" s="1158"/>
      <c r="KC133" s="1158"/>
      <c r="KD133" s="1158"/>
      <c r="KE133" s="1158"/>
      <c r="KF133" s="1158"/>
      <c r="KG133" s="1158"/>
      <c r="KH133" s="1158"/>
      <c r="KI133" s="1158"/>
      <c r="KJ133" s="1158"/>
      <c r="KK133" s="1158"/>
      <c r="KL133" s="1158"/>
      <c r="KM133" s="1158"/>
      <c r="KN133" s="1158"/>
      <c r="KO133" s="1158"/>
      <c r="KP133" s="1158"/>
      <c r="KQ133" s="1158"/>
      <c r="KR133" s="1158"/>
      <c r="KS133" s="1158"/>
      <c r="KT133" s="1158"/>
      <c r="KU133" s="1158"/>
      <c r="KV133" s="1158"/>
      <c r="KW133" s="1158"/>
      <c r="KX133" s="1158"/>
      <c r="KY133" s="1158"/>
      <c r="KZ133" s="1158"/>
      <c r="LA133" s="1158"/>
      <c r="LB133" s="1158"/>
      <c r="LC133" s="1158"/>
      <c r="LD133" s="1158"/>
      <c r="LE133" s="1158"/>
      <c r="LF133" s="1158"/>
      <c r="LG133" s="1158"/>
      <c r="LH133" s="1158"/>
      <c r="LI133" s="1158"/>
      <c r="LJ133" s="1158"/>
      <c r="LK133" s="1158"/>
      <c r="LL133" s="1158"/>
      <c r="LM133" s="1158"/>
      <c r="LN133" s="1158"/>
      <c r="LO133" s="1158"/>
      <c r="LP133" s="1158"/>
      <c r="LQ133" s="1158"/>
      <c r="LR133" s="1158"/>
      <c r="LS133" s="1158"/>
      <c r="LT133" s="1158"/>
      <c r="LU133" s="1158"/>
      <c r="LV133" s="1158"/>
      <c r="LW133" s="1158"/>
      <c r="LX133" s="1158"/>
      <c r="LY133" s="1158"/>
      <c r="LZ133" s="1158"/>
      <c r="MA133" s="1158"/>
      <c r="MB133" s="1158"/>
      <c r="MC133" s="1158"/>
      <c r="MD133" s="1158"/>
      <c r="ME133" s="1158"/>
      <c r="MF133" s="1158"/>
      <c r="MG133" s="1158"/>
      <c r="MH133" s="1158"/>
      <c r="MI133" s="1158"/>
      <c r="MJ133" s="1158"/>
      <c r="MK133" s="1158"/>
      <c r="ML133" s="1158"/>
      <c r="MM133" s="1158"/>
      <c r="MN133" s="1158"/>
      <c r="MO133" s="1158"/>
      <c r="MP133" s="1158"/>
      <c r="MQ133" s="1158"/>
      <c r="MR133" s="1158"/>
      <c r="MS133" s="1158"/>
      <c r="MT133" s="1158"/>
      <c r="MU133" s="1158"/>
      <c r="MV133" s="1158"/>
      <c r="MW133" s="1158"/>
      <c r="MX133" s="1158"/>
      <c r="MY133" s="1158"/>
      <c r="MZ133" s="1158"/>
      <c r="NA133" s="1158"/>
      <c r="NB133" s="1158"/>
      <c r="NC133" s="1158"/>
      <c r="ND133" s="1158"/>
      <c r="NE133" s="1158"/>
      <c r="NF133" s="1158"/>
      <c r="NG133" s="1158"/>
      <c r="NH133" s="1158"/>
      <c r="NI133" s="1158"/>
      <c r="NJ133" s="1158"/>
      <c r="NK133" s="1158"/>
      <c r="NL133" s="1158"/>
      <c r="NM133" s="1158"/>
      <c r="NN133" s="1158"/>
      <c r="NO133" s="1158"/>
      <c r="NP133" s="1158"/>
      <c r="NQ133" s="1158"/>
      <c r="NR133" s="1158"/>
      <c r="NS133" s="1158"/>
      <c r="NT133" s="1158"/>
      <c r="NU133" s="1158"/>
      <c r="NV133" s="1158"/>
      <c r="NW133" s="1158"/>
      <c r="NX133" s="1158"/>
      <c r="NY133" s="1158"/>
      <c r="NZ133" s="1158"/>
      <c r="OA133" s="1158"/>
      <c r="OB133" s="1158"/>
      <c r="OC133" s="1158"/>
      <c r="OD133" s="1158"/>
      <c r="OE133" s="1158"/>
      <c r="OF133" s="1158"/>
      <c r="OG133" s="1158"/>
      <c r="OH133" s="1158"/>
      <c r="OI133" s="1158"/>
      <c r="OJ133" s="1158"/>
      <c r="OK133" s="1158"/>
      <c r="OL133" s="1158"/>
      <c r="OM133" s="1158"/>
      <c r="ON133" s="1158"/>
      <c r="OO133" s="1158"/>
      <c r="OP133" s="1158"/>
      <c r="OQ133" s="1158"/>
      <c r="OR133" s="1158"/>
      <c r="OS133" s="1158"/>
      <c r="OT133" s="1158"/>
      <c r="OU133" s="1158"/>
      <c r="OV133" s="1158"/>
      <c r="OW133" s="1158"/>
      <c r="OX133" s="1158"/>
      <c r="OY133" s="1158"/>
      <c r="OZ133" s="1158"/>
      <c r="PA133" s="1158"/>
      <c r="PB133" s="1158"/>
      <c r="PC133" s="1158"/>
      <c r="PD133" s="1158"/>
      <c r="PE133" s="1158"/>
      <c r="PF133" s="1158"/>
      <c r="PG133" s="1158"/>
      <c r="PH133" s="1158"/>
      <c r="PI133" s="1158"/>
      <c r="PJ133" s="1158"/>
      <c r="PK133" s="1158"/>
    </row>
    <row r="134" spans="1:427" s="1150" customFormat="1" ht="15" customHeight="1" x14ac:dyDescent="0.35">
      <c r="A134" s="1182" t="s">
        <v>3294</v>
      </c>
      <c r="B134" s="1182">
        <f t="shared" ca="1" si="11"/>
        <v>2058</v>
      </c>
      <c r="C134" s="1182" t="s">
        <v>3380</v>
      </c>
      <c r="D134" s="1182" t="s">
        <v>3381</v>
      </c>
      <c r="E134" s="1151">
        <v>2016</v>
      </c>
      <c r="F134" s="1183">
        <f t="shared" ca="1" si="12"/>
        <v>141</v>
      </c>
      <c r="G134" s="1149">
        <f t="shared" ca="1" si="13"/>
        <v>1987</v>
      </c>
      <c r="H134" s="1148">
        <v>59.77</v>
      </c>
      <c r="I134" s="1152">
        <f>Einstellungen!$E$11</f>
        <v>365</v>
      </c>
      <c r="J134" s="1152" t="s">
        <v>11</v>
      </c>
      <c r="K134" s="1152" t="s">
        <v>578</v>
      </c>
      <c r="L134" s="1152" t="s">
        <v>578</v>
      </c>
      <c r="M134" s="1152" t="s">
        <v>578</v>
      </c>
      <c r="N134" s="1152" t="s">
        <v>578</v>
      </c>
      <c r="O134" s="1152" t="s">
        <v>578</v>
      </c>
      <c r="P134" s="1152" t="s">
        <v>578</v>
      </c>
      <c r="Q134" s="1152" t="s">
        <v>578</v>
      </c>
      <c r="R134" s="1152" t="s">
        <v>578</v>
      </c>
      <c r="S134" s="1152" t="s">
        <v>578</v>
      </c>
      <c r="T134" s="1152" t="s">
        <v>578</v>
      </c>
      <c r="U134" s="1152" t="s">
        <v>578</v>
      </c>
      <c r="V134" s="1152" t="s">
        <v>700</v>
      </c>
      <c r="W134" s="1152" t="str">
        <f t="shared" si="14"/>
        <v>Heim 133  - Musterort</v>
      </c>
      <c r="X134" s="1148">
        <v>59.77</v>
      </c>
      <c r="AM134" s="1158"/>
      <c r="AN134" s="1158"/>
      <c r="AO134" s="1158"/>
      <c r="AP134" s="1158"/>
      <c r="AQ134" s="1158"/>
      <c r="AR134" s="1158"/>
      <c r="AS134" s="1158"/>
      <c r="AT134" s="1158"/>
      <c r="AU134" s="1158"/>
      <c r="AV134" s="1158"/>
      <c r="AW134" s="1158"/>
      <c r="AX134" s="1155">
        <v>83</v>
      </c>
      <c r="AY134" s="1158"/>
      <c r="AZ134" s="1156">
        <f t="shared" ca="1" si="15"/>
        <v>-58</v>
      </c>
      <c r="BA134" s="1158"/>
      <c r="BB134" s="1158"/>
      <c r="BC134" s="1158"/>
      <c r="BD134" s="1158"/>
      <c r="BE134" s="1158"/>
      <c r="BF134" s="1158"/>
      <c r="BG134" s="1158"/>
      <c r="BH134" s="1158"/>
      <c r="BI134" s="1158"/>
      <c r="BJ134" s="1158"/>
      <c r="BK134" s="1158"/>
      <c r="BL134" s="1158"/>
      <c r="BM134" s="1158"/>
      <c r="BN134" s="1158"/>
      <c r="BO134" s="1158"/>
      <c r="BP134" s="1158"/>
      <c r="BQ134" s="1158"/>
      <c r="BR134" s="1158"/>
      <c r="BS134" s="1158"/>
      <c r="BT134" s="1158"/>
      <c r="BU134" s="1158"/>
      <c r="BV134" s="1158"/>
      <c r="BW134" s="1158"/>
      <c r="BX134" s="1158"/>
      <c r="BY134" s="1158"/>
      <c r="BZ134" s="1158"/>
      <c r="CA134" s="1158"/>
      <c r="CB134" s="1158"/>
      <c r="CC134" s="1158"/>
      <c r="CD134" s="1158"/>
      <c r="CE134" s="1158"/>
      <c r="CF134" s="1158"/>
      <c r="CG134" s="1158"/>
      <c r="CH134" s="1158"/>
      <c r="CI134" s="1158"/>
      <c r="CJ134" s="1158"/>
      <c r="CK134" s="1158"/>
      <c r="CL134" s="1158"/>
      <c r="CM134" s="1158"/>
      <c r="CN134" s="1158"/>
      <c r="CO134" s="1158"/>
      <c r="CP134" s="1158"/>
      <c r="CQ134" s="1158"/>
      <c r="CR134" s="1158"/>
      <c r="CS134" s="1158"/>
      <c r="CT134" s="1158"/>
      <c r="CU134" s="1158"/>
      <c r="CV134" s="1158"/>
      <c r="CW134" s="1158"/>
      <c r="CX134" s="1158"/>
      <c r="CY134" s="1158"/>
      <c r="CZ134" s="1158"/>
      <c r="DA134" s="1158"/>
      <c r="DB134" s="1158"/>
      <c r="DC134" s="1158"/>
      <c r="DD134" s="1158"/>
      <c r="DE134" s="1158"/>
      <c r="DF134" s="1158"/>
      <c r="DG134" s="1158"/>
      <c r="DH134" s="1158"/>
      <c r="DI134" s="1158"/>
      <c r="DJ134" s="1158"/>
      <c r="DK134" s="1158"/>
      <c r="DL134" s="1158"/>
      <c r="DM134" s="1158"/>
      <c r="DN134" s="1158"/>
      <c r="DO134" s="1158"/>
      <c r="DP134" s="1158"/>
      <c r="DQ134" s="1158"/>
      <c r="DR134" s="1158"/>
      <c r="DS134" s="1158"/>
      <c r="DT134" s="1158"/>
      <c r="DU134" s="1158"/>
      <c r="DV134" s="1158"/>
      <c r="DW134" s="1158"/>
      <c r="DX134" s="1158"/>
      <c r="DY134" s="1158"/>
      <c r="DZ134" s="1158"/>
      <c r="EA134" s="1158"/>
      <c r="EB134" s="1158"/>
      <c r="EC134" s="1158"/>
      <c r="ED134" s="1158"/>
      <c r="EE134" s="1158"/>
      <c r="EF134" s="1158"/>
      <c r="EG134" s="1158"/>
      <c r="EH134" s="1158"/>
      <c r="EI134" s="1158"/>
      <c r="EJ134" s="1158"/>
      <c r="EK134" s="1158"/>
      <c r="EL134" s="1158"/>
      <c r="EM134" s="1158"/>
      <c r="EN134" s="1158"/>
      <c r="EO134" s="1158"/>
      <c r="EP134" s="1158"/>
      <c r="EQ134" s="1158"/>
      <c r="ER134" s="1158"/>
      <c r="ES134" s="1158"/>
      <c r="ET134" s="1158"/>
      <c r="EU134" s="1158"/>
      <c r="EV134" s="1158"/>
      <c r="EW134" s="1158"/>
      <c r="EX134" s="1158"/>
      <c r="EY134" s="1158"/>
      <c r="EZ134" s="1158"/>
      <c r="FA134" s="1158"/>
      <c r="FB134" s="1158"/>
      <c r="FC134" s="1158"/>
      <c r="FD134" s="1158"/>
      <c r="FE134" s="1158"/>
      <c r="FF134" s="1158"/>
      <c r="FG134" s="1158"/>
      <c r="FH134" s="1158"/>
      <c r="FI134" s="1158"/>
      <c r="FJ134" s="1158"/>
      <c r="FK134" s="1158"/>
      <c r="FL134" s="1158"/>
      <c r="FM134" s="1158"/>
      <c r="FN134" s="1158"/>
      <c r="FO134" s="1158"/>
      <c r="FP134" s="1158"/>
      <c r="FQ134" s="1158"/>
      <c r="FR134" s="1158"/>
      <c r="FS134" s="1158"/>
      <c r="FT134" s="1158"/>
      <c r="FU134" s="1158"/>
      <c r="FV134" s="1158"/>
      <c r="FW134" s="1158"/>
      <c r="FX134" s="1158"/>
      <c r="FY134" s="1158"/>
      <c r="FZ134" s="1158"/>
      <c r="GA134" s="1158"/>
      <c r="GB134" s="1158"/>
      <c r="GC134" s="1158"/>
      <c r="GD134" s="1158"/>
      <c r="GE134" s="1158"/>
      <c r="GF134" s="1158"/>
      <c r="GG134" s="1158"/>
      <c r="GH134" s="1158"/>
      <c r="GI134" s="1158"/>
      <c r="GJ134" s="1158"/>
      <c r="GK134" s="1158"/>
      <c r="GL134" s="1158"/>
      <c r="GM134" s="1158"/>
      <c r="GN134" s="1158"/>
      <c r="GO134" s="1158"/>
      <c r="GP134" s="1158"/>
      <c r="GQ134" s="1158"/>
      <c r="GR134" s="1158"/>
      <c r="GS134" s="1158"/>
      <c r="GT134" s="1158"/>
      <c r="GU134" s="1158"/>
      <c r="GV134" s="1158"/>
      <c r="GW134" s="1158"/>
      <c r="GX134" s="1158"/>
      <c r="GY134" s="1158"/>
      <c r="GZ134" s="1158"/>
      <c r="HA134" s="1158"/>
      <c r="HB134" s="1158"/>
      <c r="HC134" s="1158"/>
      <c r="HD134" s="1158"/>
      <c r="HE134" s="1158"/>
      <c r="HF134" s="1158"/>
      <c r="HG134" s="1158"/>
      <c r="HH134" s="1158"/>
      <c r="HI134" s="1158"/>
      <c r="HJ134" s="1158"/>
      <c r="HK134" s="1158"/>
      <c r="HL134" s="1158"/>
      <c r="HM134" s="1158"/>
      <c r="HN134" s="1158"/>
      <c r="HO134" s="1158"/>
      <c r="HP134" s="1158"/>
      <c r="HQ134" s="1158"/>
      <c r="HR134" s="1158"/>
      <c r="HS134" s="1158"/>
      <c r="HT134" s="1158"/>
      <c r="HU134" s="1158"/>
      <c r="HV134" s="1158"/>
      <c r="HW134" s="1158"/>
      <c r="HX134" s="1158"/>
      <c r="HY134" s="1158"/>
      <c r="HZ134" s="1158"/>
      <c r="IA134" s="1158"/>
      <c r="IB134" s="1158"/>
      <c r="IC134" s="1158"/>
      <c r="ID134" s="1158"/>
      <c r="IE134" s="1158"/>
      <c r="IF134" s="1158"/>
      <c r="IG134" s="1158"/>
      <c r="IH134" s="1158"/>
      <c r="II134" s="1158"/>
      <c r="IJ134" s="1158"/>
      <c r="IK134" s="1158"/>
      <c r="IL134" s="1158"/>
      <c r="IM134" s="1158"/>
      <c r="IN134" s="1158"/>
      <c r="IO134" s="1158"/>
      <c r="IP134" s="1158"/>
      <c r="IQ134" s="1158"/>
      <c r="IR134" s="1158"/>
      <c r="IS134" s="1158"/>
      <c r="IT134" s="1158"/>
      <c r="IU134" s="1158"/>
      <c r="IV134" s="1158"/>
      <c r="IW134" s="1158"/>
      <c r="IX134" s="1158"/>
      <c r="IY134" s="1158"/>
      <c r="IZ134" s="1158"/>
      <c r="JA134" s="1158"/>
      <c r="JB134" s="1158"/>
      <c r="JC134" s="1158"/>
      <c r="JD134" s="1158"/>
      <c r="JE134" s="1158"/>
      <c r="JF134" s="1158"/>
      <c r="JG134" s="1158"/>
      <c r="JH134" s="1158"/>
      <c r="JI134" s="1158"/>
      <c r="JJ134" s="1158"/>
      <c r="JK134" s="1158"/>
      <c r="JL134" s="1158"/>
      <c r="JM134" s="1158"/>
      <c r="JN134" s="1158"/>
      <c r="JO134" s="1158"/>
      <c r="JP134" s="1158"/>
      <c r="JQ134" s="1158"/>
      <c r="JR134" s="1158"/>
      <c r="JS134" s="1158"/>
      <c r="JT134" s="1158"/>
      <c r="JU134" s="1158"/>
      <c r="JV134" s="1158"/>
      <c r="JW134" s="1158"/>
      <c r="JX134" s="1158"/>
      <c r="JY134" s="1158"/>
      <c r="JZ134" s="1158"/>
      <c r="KA134" s="1158"/>
      <c r="KB134" s="1158"/>
      <c r="KC134" s="1158"/>
      <c r="KD134" s="1158"/>
      <c r="KE134" s="1158"/>
      <c r="KF134" s="1158"/>
      <c r="KG134" s="1158"/>
      <c r="KH134" s="1158"/>
      <c r="KI134" s="1158"/>
      <c r="KJ134" s="1158"/>
      <c r="KK134" s="1158"/>
      <c r="KL134" s="1158"/>
      <c r="KM134" s="1158"/>
      <c r="KN134" s="1158"/>
      <c r="KO134" s="1158"/>
      <c r="KP134" s="1158"/>
      <c r="KQ134" s="1158"/>
      <c r="KR134" s="1158"/>
      <c r="KS134" s="1158"/>
      <c r="KT134" s="1158"/>
      <c r="KU134" s="1158"/>
      <c r="KV134" s="1158"/>
      <c r="KW134" s="1158"/>
      <c r="KX134" s="1158"/>
      <c r="KY134" s="1158"/>
      <c r="KZ134" s="1158"/>
      <c r="LA134" s="1158"/>
      <c r="LB134" s="1158"/>
      <c r="LC134" s="1158"/>
      <c r="LD134" s="1158"/>
      <c r="LE134" s="1158"/>
      <c r="LF134" s="1158"/>
      <c r="LG134" s="1158"/>
      <c r="LH134" s="1158"/>
      <c r="LI134" s="1158"/>
      <c r="LJ134" s="1158"/>
      <c r="LK134" s="1158"/>
      <c r="LL134" s="1158"/>
      <c r="LM134" s="1158"/>
      <c r="LN134" s="1158"/>
      <c r="LO134" s="1158"/>
      <c r="LP134" s="1158"/>
      <c r="LQ134" s="1158"/>
      <c r="LR134" s="1158"/>
      <c r="LS134" s="1158"/>
      <c r="LT134" s="1158"/>
      <c r="LU134" s="1158"/>
      <c r="LV134" s="1158"/>
      <c r="LW134" s="1158"/>
      <c r="LX134" s="1158"/>
      <c r="LY134" s="1158"/>
      <c r="LZ134" s="1158"/>
      <c r="MA134" s="1158"/>
      <c r="MB134" s="1158"/>
      <c r="MC134" s="1158"/>
      <c r="MD134" s="1158"/>
      <c r="ME134" s="1158"/>
      <c r="MF134" s="1158"/>
      <c r="MG134" s="1158"/>
      <c r="MH134" s="1158"/>
      <c r="MI134" s="1158"/>
      <c r="MJ134" s="1158"/>
      <c r="MK134" s="1158"/>
      <c r="ML134" s="1158"/>
      <c r="MM134" s="1158"/>
      <c r="MN134" s="1158"/>
      <c r="MO134" s="1158"/>
      <c r="MP134" s="1158"/>
      <c r="MQ134" s="1158"/>
      <c r="MR134" s="1158"/>
      <c r="MS134" s="1158"/>
      <c r="MT134" s="1158"/>
      <c r="MU134" s="1158"/>
      <c r="MV134" s="1158"/>
      <c r="MW134" s="1158"/>
      <c r="MX134" s="1158"/>
      <c r="MY134" s="1158"/>
      <c r="MZ134" s="1158"/>
      <c r="NA134" s="1158"/>
      <c r="NB134" s="1158"/>
      <c r="NC134" s="1158"/>
      <c r="ND134" s="1158"/>
      <c r="NE134" s="1158"/>
      <c r="NF134" s="1158"/>
      <c r="NG134" s="1158"/>
      <c r="NH134" s="1158"/>
      <c r="NI134" s="1158"/>
      <c r="NJ134" s="1158"/>
      <c r="NK134" s="1158"/>
      <c r="NL134" s="1158"/>
      <c r="NM134" s="1158"/>
      <c r="NN134" s="1158"/>
      <c r="NO134" s="1158"/>
      <c r="NP134" s="1158"/>
      <c r="NQ134" s="1158"/>
      <c r="NR134" s="1158"/>
      <c r="NS134" s="1158"/>
      <c r="NT134" s="1158"/>
      <c r="NU134" s="1158"/>
      <c r="NV134" s="1158"/>
      <c r="NW134" s="1158"/>
      <c r="NX134" s="1158"/>
      <c r="NY134" s="1158"/>
      <c r="NZ134" s="1158"/>
      <c r="OA134" s="1158"/>
      <c r="OB134" s="1158"/>
      <c r="OC134" s="1158"/>
      <c r="OD134" s="1158"/>
      <c r="OE134" s="1158"/>
      <c r="OF134" s="1158"/>
      <c r="OG134" s="1158"/>
      <c r="OH134" s="1158"/>
      <c r="OI134" s="1158"/>
      <c r="OJ134" s="1158"/>
      <c r="OK134" s="1158"/>
      <c r="OL134" s="1158"/>
      <c r="OM134" s="1158"/>
      <c r="ON134" s="1158"/>
      <c r="OO134" s="1158"/>
      <c r="OP134" s="1158"/>
      <c r="OQ134" s="1158"/>
      <c r="OR134" s="1158"/>
      <c r="OS134" s="1158"/>
      <c r="OT134" s="1158"/>
      <c r="OU134" s="1158"/>
      <c r="OV134" s="1158"/>
      <c r="OW134" s="1158"/>
      <c r="OX134" s="1158"/>
      <c r="OY134" s="1158"/>
      <c r="OZ134" s="1158"/>
      <c r="PA134" s="1158"/>
      <c r="PB134" s="1158"/>
      <c r="PC134" s="1158"/>
      <c r="PD134" s="1158"/>
      <c r="PE134" s="1158"/>
      <c r="PF134" s="1158"/>
      <c r="PG134" s="1158"/>
      <c r="PH134" s="1158"/>
      <c r="PI134" s="1158"/>
      <c r="PJ134" s="1158"/>
      <c r="PK134" s="1158"/>
    </row>
    <row r="135" spans="1:427" s="1150" customFormat="1" ht="15" customHeight="1" x14ac:dyDescent="0.35">
      <c r="A135" s="1182" t="s">
        <v>3295</v>
      </c>
      <c r="B135" s="1182">
        <f t="shared" ca="1" si="11"/>
        <v>6974</v>
      </c>
      <c r="C135" s="1182" t="s">
        <v>3380</v>
      </c>
      <c r="D135" s="1182" t="s">
        <v>3381</v>
      </c>
      <c r="E135" s="1151">
        <v>2016</v>
      </c>
      <c r="F135" s="1183">
        <f t="shared" ca="1" si="12"/>
        <v>206</v>
      </c>
      <c r="G135" s="1149">
        <f t="shared" ca="1" si="13"/>
        <v>3116</v>
      </c>
      <c r="H135" s="1148">
        <v>60.5</v>
      </c>
      <c r="I135" s="1152">
        <f>Einstellungen!$E$11</f>
        <v>365</v>
      </c>
      <c r="J135" s="1152" t="s">
        <v>11</v>
      </c>
      <c r="K135" s="1152" t="s">
        <v>578</v>
      </c>
      <c r="L135" s="1152" t="s">
        <v>578</v>
      </c>
      <c r="M135" s="1152" t="s">
        <v>578</v>
      </c>
      <c r="N135" s="1152" t="s">
        <v>578</v>
      </c>
      <c r="O135" s="1152" t="s">
        <v>578</v>
      </c>
      <c r="P135" s="1152" t="s">
        <v>578</v>
      </c>
      <c r="Q135" s="1152" t="s">
        <v>578</v>
      </c>
      <c r="R135" s="1152" t="s">
        <v>578</v>
      </c>
      <c r="S135" s="1152" t="s">
        <v>578</v>
      </c>
      <c r="T135" s="1152" t="s">
        <v>578</v>
      </c>
      <c r="U135" s="1152" t="s">
        <v>578</v>
      </c>
      <c r="V135" s="1152" t="s">
        <v>700</v>
      </c>
      <c r="W135" s="1152" t="str">
        <f t="shared" si="14"/>
        <v>Heim 134  - Musterort</v>
      </c>
      <c r="X135" s="1148">
        <v>60.5</v>
      </c>
      <c r="AM135" s="1158"/>
      <c r="AN135" s="1158"/>
      <c r="AO135" s="1158"/>
      <c r="AP135" s="1158"/>
      <c r="AQ135" s="1158"/>
      <c r="AR135" s="1158"/>
      <c r="AS135" s="1158"/>
      <c r="AT135" s="1158"/>
      <c r="AU135" s="1158"/>
      <c r="AV135" s="1158"/>
      <c r="AW135" s="1158"/>
      <c r="AX135" s="1155">
        <v>115</v>
      </c>
      <c r="AY135" s="1158"/>
      <c r="AZ135" s="1156">
        <f t="shared" ca="1" si="15"/>
        <v>-91</v>
      </c>
      <c r="BA135" s="1158"/>
      <c r="BB135" s="1158"/>
      <c r="BC135" s="1158"/>
      <c r="BD135" s="1158"/>
      <c r="BE135" s="1158"/>
      <c r="BF135" s="1158"/>
      <c r="BG135" s="1158"/>
      <c r="BH135" s="1158"/>
      <c r="BI135" s="1158"/>
      <c r="BJ135" s="1158"/>
      <c r="BK135" s="1158"/>
      <c r="BL135" s="1158"/>
      <c r="BM135" s="1158"/>
      <c r="BN135" s="1158"/>
      <c r="BO135" s="1158"/>
      <c r="BP135" s="1158"/>
      <c r="BQ135" s="1158"/>
      <c r="BR135" s="1158"/>
      <c r="BS135" s="1158"/>
      <c r="BT135" s="1158"/>
      <c r="BU135" s="1158"/>
      <c r="BV135" s="1158"/>
      <c r="BW135" s="1158"/>
      <c r="BX135" s="1158"/>
      <c r="BY135" s="1158"/>
      <c r="BZ135" s="1158"/>
      <c r="CA135" s="1158"/>
      <c r="CB135" s="1158"/>
      <c r="CC135" s="1158"/>
      <c r="CD135" s="1158"/>
      <c r="CE135" s="1158"/>
      <c r="CF135" s="1158"/>
      <c r="CG135" s="1158"/>
      <c r="CH135" s="1158"/>
      <c r="CI135" s="1158"/>
      <c r="CJ135" s="1158"/>
      <c r="CK135" s="1158"/>
      <c r="CL135" s="1158"/>
      <c r="CM135" s="1158"/>
      <c r="CN135" s="1158"/>
      <c r="CO135" s="1158"/>
      <c r="CP135" s="1158"/>
      <c r="CQ135" s="1158"/>
      <c r="CR135" s="1158"/>
      <c r="CS135" s="1158"/>
      <c r="CT135" s="1158"/>
      <c r="CU135" s="1158"/>
      <c r="CV135" s="1158"/>
      <c r="CW135" s="1158"/>
      <c r="CX135" s="1158"/>
      <c r="CY135" s="1158"/>
      <c r="CZ135" s="1158"/>
      <c r="DA135" s="1158"/>
      <c r="DB135" s="1158"/>
      <c r="DC135" s="1158"/>
      <c r="DD135" s="1158"/>
      <c r="DE135" s="1158"/>
      <c r="DF135" s="1158"/>
      <c r="DG135" s="1158"/>
      <c r="DH135" s="1158"/>
      <c r="DI135" s="1158"/>
      <c r="DJ135" s="1158"/>
      <c r="DK135" s="1158"/>
      <c r="DL135" s="1158"/>
      <c r="DM135" s="1158"/>
      <c r="DN135" s="1158"/>
      <c r="DO135" s="1158"/>
      <c r="DP135" s="1158"/>
      <c r="DQ135" s="1158"/>
      <c r="DR135" s="1158"/>
      <c r="DS135" s="1158"/>
      <c r="DT135" s="1158"/>
      <c r="DU135" s="1158"/>
      <c r="DV135" s="1158"/>
      <c r="DW135" s="1158"/>
      <c r="DX135" s="1158"/>
      <c r="DY135" s="1158"/>
      <c r="DZ135" s="1158"/>
      <c r="EA135" s="1158"/>
      <c r="EB135" s="1158"/>
      <c r="EC135" s="1158"/>
      <c r="ED135" s="1158"/>
      <c r="EE135" s="1158"/>
      <c r="EF135" s="1158"/>
      <c r="EG135" s="1158"/>
      <c r="EH135" s="1158"/>
      <c r="EI135" s="1158"/>
      <c r="EJ135" s="1158"/>
      <c r="EK135" s="1158"/>
      <c r="EL135" s="1158"/>
      <c r="EM135" s="1158"/>
      <c r="EN135" s="1158"/>
      <c r="EO135" s="1158"/>
      <c r="EP135" s="1158"/>
      <c r="EQ135" s="1158"/>
      <c r="ER135" s="1158"/>
      <c r="ES135" s="1158"/>
      <c r="ET135" s="1158"/>
      <c r="EU135" s="1158"/>
      <c r="EV135" s="1158"/>
      <c r="EW135" s="1158"/>
      <c r="EX135" s="1158"/>
      <c r="EY135" s="1158"/>
      <c r="EZ135" s="1158"/>
      <c r="FA135" s="1158"/>
      <c r="FB135" s="1158"/>
      <c r="FC135" s="1158"/>
      <c r="FD135" s="1158"/>
      <c r="FE135" s="1158"/>
      <c r="FF135" s="1158"/>
      <c r="FG135" s="1158"/>
      <c r="FH135" s="1158"/>
      <c r="FI135" s="1158"/>
      <c r="FJ135" s="1158"/>
      <c r="FK135" s="1158"/>
      <c r="FL135" s="1158"/>
      <c r="FM135" s="1158"/>
      <c r="FN135" s="1158"/>
      <c r="FO135" s="1158"/>
      <c r="FP135" s="1158"/>
      <c r="FQ135" s="1158"/>
      <c r="FR135" s="1158"/>
      <c r="FS135" s="1158"/>
      <c r="FT135" s="1158"/>
      <c r="FU135" s="1158"/>
      <c r="FV135" s="1158"/>
      <c r="FW135" s="1158"/>
      <c r="FX135" s="1158"/>
      <c r="FY135" s="1158"/>
      <c r="FZ135" s="1158"/>
      <c r="GA135" s="1158"/>
      <c r="GB135" s="1158"/>
      <c r="GC135" s="1158"/>
      <c r="GD135" s="1158"/>
      <c r="GE135" s="1158"/>
      <c r="GF135" s="1158"/>
      <c r="GG135" s="1158"/>
      <c r="GH135" s="1158"/>
      <c r="GI135" s="1158"/>
      <c r="GJ135" s="1158"/>
      <c r="GK135" s="1158"/>
      <c r="GL135" s="1158"/>
      <c r="GM135" s="1158"/>
      <c r="GN135" s="1158"/>
      <c r="GO135" s="1158"/>
      <c r="GP135" s="1158"/>
      <c r="GQ135" s="1158"/>
      <c r="GR135" s="1158"/>
      <c r="GS135" s="1158"/>
      <c r="GT135" s="1158"/>
      <c r="GU135" s="1158"/>
      <c r="GV135" s="1158"/>
      <c r="GW135" s="1158"/>
      <c r="GX135" s="1158"/>
      <c r="GY135" s="1158"/>
      <c r="GZ135" s="1158"/>
      <c r="HA135" s="1158"/>
      <c r="HB135" s="1158"/>
      <c r="HC135" s="1158"/>
      <c r="HD135" s="1158"/>
      <c r="HE135" s="1158"/>
      <c r="HF135" s="1158"/>
      <c r="HG135" s="1158"/>
      <c r="HH135" s="1158"/>
      <c r="HI135" s="1158"/>
      <c r="HJ135" s="1158"/>
      <c r="HK135" s="1158"/>
      <c r="HL135" s="1158"/>
      <c r="HM135" s="1158"/>
      <c r="HN135" s="1158"/>
      <c r="HO135" s="1158"/>
      <c r="HP135" s="1158"/>
      <c r="HQ135" s="1158"/>
      <c r="HR135" s="1158"/>
      <c r="HS135" s="1158"/>
      <c r="HT135" s="1158"/>
      <c r="HU135" s="1158"/>
      <c r="HV135" s="1158"/>
      <c r="HW135" s="1158"/>
      <c r="HX135" s="1158"/>
      <c r="HY135" s="1158"/>
      <c r="HZ135" s="1158"/>
      <c r="IA135" s="1158"/>
      <c r="IB135" s="1158"/>
      <c r="IC135" s="1158"/>
      <c r="ID135" s="1158"/>
      <c r="IE135" s="1158"/>
      <c r="IF135" s="1158"/>
      <c r="IG135" s="1158"/>
      <c r="IH135" s="1158"/>
      <c r="II135" s="1158"/>
      <c r="IJ135" s="1158"/>
      <c r="IK135" s="1158"/>
      <c r="IL135" s="1158"/>
      <c r="IM135" s="1158"/>
      <c r="IN135" s="1158"/>
      <c r="IO135" s="1158"/>
      <c r="IP135" s="1158"/>
      <c r="IQ135" s="1158"/>
      <c r="IR135" s="1158"/>
      <c r="IS135" s="1158"/>
      <c r="IT135" s="1158"/>
      <c r="IU135" s="1158"/>
      <c r="IV135" s="1158"/>
      <c r="IW135" s="1158"/>
      <c r="IX135" s="1158"/>
      <c r="IY135" s="1158"/>
      <c r="IZ135" s="1158"/>
      <c r="JA135" s="1158"/>
      <c r="JB135" s="1158"/>
      <c r="JC135" s="1158"/>
      <c r="JD135" s="1158"/>
      <c r="JE135" s="1158"/>
      <c r="JF135" s="1158"/>
      <c r="JG135" s="1158"/>
      <c r="JH135" s="1158"/>
      <c r="JI135" s="1158"/>
      <c r="JJ135" s="1158"/>
      <c r="JK135" s="1158"/>
      <c r="JL135" s="1158"/>
      <c r="JM135" s="1158"/>
      <c r="JN135" s="1158"/>
      <c r="JO135" s="1158"/>
      <c r="JP135" s="1158"/>
      <c r="JQ135" s="1158"/>
      <c r="JR135" s="1158"/>
      <c r="JS135" s="1158"/>
      <c r="JT135" s="1158"/>
      <c r="JU135" s="1158"/>
      <c r="JV135" s="1158"/>
      <c r="JW135" s="1158"/>
      <c r="JX135" s="1158"/>
      <c r="JY135" s="1158"/>
      <c r="JZ135" s="1158"/>
      <c r="KA135" s="1158"/>
      <c r="KB135" s="1158"/>
      <c r="KC135" s="1158"/>
      <c r="KD135" s="1158"/>
      <c r="KE135" s="1158"/>
      <c r="KF135" s="1158"/>
      <c r="KG135" s="1158"/>
      <c r="KH135" s="1158"/>
      <c r="KI135" s="1158"/>
      <c r="KJ135" s="1158"/>
      <c r="KK135" s="1158"/>
      <c r="KL135" s="1158"/>
      <c r="KM135" s="1158"/>
      <c r="KN135" s="1158"/>
      <c r="KO135" s="1158"/>
      <c r="KP135" s="1158"/>
      <c r="KQ135" s="1158"/>
      <c r="KR135" s="1158"/>
      <c r="KS135" s="1158"/>
      <c r="KT135" s="1158"/>
      <c r="KU135" s="1158"/>
      <c r="KV135" s="1158"/>
      <c r="KW135" s="1158"/>
      <c r="KX135" s="1158"/>
      <c r="KY135" s="1158"/>
      <c r="KZ135" s="1158"/>
      <c r="LA135" s="1158"/>
      <c r="LB135" s="1158"/>
      <c r="LC135" s="1158"/>
      <c r="LD135" s="1158"/>
      <c r="LE135" s="1158"/>
      <c r="LF135" s="1158"/>
      <c r="LG135" s="1158"/>
      <c r="LH135" s="1158"/>
      <c r="LI135" s="1158"/>
      <c r="LJ135" s="1158"/>
      <c r="LK135" s="1158"/>
      <c r="LL135" s="1158"/>
      <c r="LM135" s="1158"/>
      <c r="LN135" s="1158"/>
      <c r="LO135" s="1158"/>
      <c r="LP135" s="1158"/>
      <c r="LQ135" s="1158"/>
      <c r="LR135" s="1158"/>
      <c r="LS135" s="1158"/>
      <c r="LT135" s="1158"/>
      <c r="LU135" s="1158"/>
      <c r="LV135" s="1158"/>
      <c r="LW135" s="1158"/>
      <c r="LX135" s="1158"/>
      <c r="LY135" s="1158"/>
      <c r="LZ135" s="1158"/>
      <c r="MA135" s="1158"/>
      <c r="MB135" s="1158"/>
      <c r="MC135" s="1158"/>
      <c r="MD135" s="1158"/>
      <c r="ME135" s="1158"/>
      <c r="MF135" s="1158"/>
      <c r="MG135" s="1158"/>
      <c r="MH135" s="1158"/>
      <c r="MI135" s="1158"/>
      <c r="MJ135" s="1158"/>
      <c r="MK135" s="1158"/>
      <c r="ML135" s="1158"/>
      <c r="MM135" s="1158"/>
      <c r="MN135" s="1158"/>
      <c r="MO135" s="1158"/>
      <c r="MP135" s="1158"/>
      <c r="MQ135" s="1158"/>
      <c r="MR135" s="1158"/>
      <c r="MS135" s="1158"/>
      <c r="MT135" s="1158"/>
      <c r="MU135" s="1158"/>
      <c r="MV135" s="1158"/>
      <c r="MW135" s="1158"/>
      <c r="MX135" s="1158"/>
      <c r="MY135" s="1158"/>
      <c r="MZ135" s="1158"/>
      <c r="NA135" s="1158"/>
      <c r="NB135" s="1158"/>
      <c r="NC135" s="1158"/>
      <c r="ND135" s="1158"/>
      <c r="NE135" s="1158"/>
      <c r="NF135" s="1158"/>
      <c r="NG135" s="1158"/>
      <c r="NH135" s="1158"/>
      <c r="NI135" s="1158"/>
      <c r="NJ135" s="1158"/>
      <c r="NK135" s="1158"/>
      <c r="NL135" s="1158"/>
      <c r="NM135" s="1158"/>
      <c r="NN135" s="1158"/>
      <c r="NO135" s="1158"/>
      <c r="NP135" s="1158"/>
      <c r="NQ135" s="1158"/>
      <c r="NR135" s="1158"/>
      <c r="NS135" s="1158"/>
      <c r="NT135" s="1158"/>
      <c r="NU135" s="1158"/>
      <c r="NV135" s="1158"/>
      <c r="NW135" s="1158"/>
      <c r="NX135" s="1158"/>
      <c r="NY135" s="1158"/>
      <c r="NZ135" s="1158"/>
      <c r="OA135" s="1158"/>
      <c r="OB135" s="1158"/>
      <c r="OC135" s="1158"/>
      <c r="OD135" s="1158"/>
      <c r="OE135" s="1158"/>
      <c r="OF135" s="1158"/>
      <c r="OG135" s="1158"/>
      <c r="OH135" s="1158"/>
      <c r="OI135" s="1158"/>
      <c r="OJ135" s="1158"/>
      <c r="OK135" s="1158"/>
      <c r="OL135" s="1158"/>
      <c r="OM135" s="1158"/>
      <c r="ON135" s="1158"/>
      <c r="OO135" s="1158"/>
      <c r="OP135" s="1158"/>
      <c r="OQ135" s="1158"/>
      <c r="OR135" s="1158"/>
      <c r="OS135" s="1158"/>
      <c r="OT135" s="1158"/>
      <c r="OU135" s="1158"/>
      <c r="OV135" s="1158"/>
      <c r="OW135" s="1158"/>
      <c r="OX135" s="1158"/>
      <c r="OY135" s="1158"/>
      <c r="OZ135" s="1158"/>
      <c r="PA135" s="1158"/>
      <c r="PB135" s="1158"/>
      <c r="PC135" s="1158"/>
      <c r="PD135" s="1158"/>
      <c r="PE135" s="1158"/>
      <c r="PF135" s="1158"/>
      <c r="PG135" s="1158"/>
      <c r="PH135" s="1158"/>
      <c r="PI135" s="1158"/>
      <c r="PJ135" s="1158"/>
      <c r="PK135" s="1158"/>
    </row>
    <row r="136" spans="1:427" s="1150" customFormat="1" ht="15" customHeight="1" x14ac:dyDescent="0.35">
      <c r="A136" s="1182" t="s">
        <v>3296</v>
      </c>
      <c r="B136" s="1182">
        <f t="shared" ca="1" si="11"/>
        <v>1593</v>
      </c>
      <c r="C136" s="1182" t="s">
        <v>3380</v>
      </c>
      <c r="D136" s="1182" t="s">
        <v>3381</v>
      </c>
      <c r="E136" s="1151">
        <v>2016</v>
      </c>
      <c r="F136" s="1183">
        <f t="shared" ca="1" si="12"/>
        <v>236</v>
      </c>
      <c r="G136" s="1149">
        <f t="shared" ca="1" si="13"/>
        <v>7989</v>
      </c>
      <c r="H136" s="1148">
        <v>61.42</v>
      </c>
      <c r="I136" s="1152">
        <f>Einstellungen!$E$11</f>
        <v>365</v>
      </c>
      <c r="J136" s="1152" t="s">
        <v>11</v>
      </c>
      <c r="K136" s="1152" t="s">
        <v>578</v>
      </c>
      <c r="L136" s="1152" t="s">
        <v>578</v>
      </c>
      <c r="M136" s="1152" t="s">
        <v>578</v>
      </c>
      <c r="N136" s="1152" t="s">
        <v>578</v>
      </c>
      <c r="O136" s="1152" t="s">
        <v>578</v>
      </c>
      <c r="P136" s="1152" t="s">
        <v>578</v>
      </c>
      <c r="Q136" s="1152" t="s">
        <v>578</v>
      </c>
      <c r="R136" s="1152" t="s">
        <v>578</v>
      </c>
      <c r="S136" s="1152" t="s">
        <v>578</v>
      </c>
      <c r="T136" s="1152" t="s">
        <v>578</v>
      </c>
      <c r="U136" s="1152" t="s">
        <v>578</v>
      </c>
      <c r="V136" s="1152" t="s">
        <v>700</v>
      </c>
      <c r="W136" s="1152" t="str">
        <f t="shared" si="14"/>
        <v>Heim 135  - Musterort</v>
      </c>
      <c r="X136" s="1148">
        <v>61.42</v>
      </c>
      <c r="AM136" s="1158"/>
      <c r="AN136" s="1158"/>
      <c r="AO136" s="1158"/>
      <c r="AP136" s="1158"/>
      <c r="AQ136" s="1158"/>
      <c r="AR136" s="1158"/>
      <c r="AS136" s="1158"/>
      <c r="AT136" s="1158"/>
      <c r="AU136" s="1158"/>
      <c r="AV136" s="1158"/>
      <c r="AW136" s="1158"/>
      <c r="AX136" s="1155">
        <v>90</v>
      </c>
      <c r="AY136" s="1158"/>
      <c r="AZ136" s="1156">
        <f t="shared" ca="1" si="15"/>
        <v>-146</v>
      </c>
      <c r="BA136" s="1158"/>
      <c r="BB136" s="1158"/>
      <c r="BC136" s="1158"/>
      <c r="BD136" s="1158"/>
      <c r="BE136" s="1158"/>
      <c r="BF136" s="1158"/>
      <c r="BG136" s="1158"/>
      <c r="BH136" s="1158"/>
      <c r="BI136" s="1158"/>
      <c r="BJ136" s="1158"/>
      <c r="BK136" s="1158"/>
      <c r="BL136" s="1158"/>
      <c r="BM136" s="1158"/>
      <c r="BN136" s="1158"/>
      <c r="BO136" s="1158"/>
      <c r="BP136" s="1158"/>
      <c r="BQ136" s="1158"/>
      <c r="BR136" s="1158"/>
      <c r="BS136" s="1158"/>
      <c r="BT136" s="1158"/>
      <c r="BU136" s="1158"/>
      <c r="BV136" s="1158"/>
      <c r="BW136" s="1158"/>
      <c r="BX136" s="1158"/>
      <c r="BY136" s="1158"/>
      <c r="BZ136" s="1158"/>
      <c r="CA136" s="1158"/>
      <c r="CB136" s="1158"/>
      <c r="CC136" s="1158"/>
      <c r="CD136" s="1158"/>
      <c r="CE136" s="1158"/>
      <c r="CF136" s="1158"/>
      <c r="CG136" s="1158"/>
      <c r="CH136" s="1158"/>
      <c r="CI136" s="1158"/>
      <c r="CJ136" s="1158"/>
      <c r="CK136" s="1158"/>
      <c r="CL136" s="1158"/>
      <c r="CM136" s="1158"/>
      <c r="CN136" s="1158"/>
      <c r="CO136" s="1158"/>
      <c r="CP136" s="1158"/>
      <c r="CQ136" s="1158"/>
      <c r="CR136" s="1158"/>
      <c r="CS136" s="1158"/>
      <c r="CT136" s="1158"/>
      <c r="CU136" s="1158"/>
      <c r="CV136" s="1158"/>
      <c r="CW136" s="1158"/>
      <c r="CX136" s="1158"/>
      <c r="CY136" s="1158"/>
      <c r="CZ136" s="1158"/>
      <c r="DA136" s="1158"/>
      <c r="DB136" s="1158"/>
      <c r="DC136" s="1158"/>
      <c r="DD136" s="1158"/>
      <c r="DE136" s="1158"/>
      <c r="DF136" s="1158"/>
      <c r="DG136" s="1158"/>
      <c r="DH136" s="1158"/>
      <c r="DI136" s="1158"/>
      <c r="DJ136" s="1158"/>
      <c r="DK136" s="1158"/>
      <c r="DL136" s="1158"/>
      <c r="DM136" s="1158"/>
      <c r="DN136" s="1158"/>
      <c r="DO136" s="1158"/>
      <c r="DP136" s="1158"/>
      <c r="DQ136" s="1158"/>
      <c r="DR136" s="1158"/>
      <c r="DS136" s="1158"/>
      <c r="DT136" s="1158"/>
      <c r="DU136" s="1158"/>
      <c r="DV136" s="1158"/>
      <c r="DW136" s="1158"/>
      <c r="DX136" s="1158"/>
      <c r="DY136" s="1158"/>
      <c r="DZ136" s="1158"/>
      <c r="EA136" s="1158"/>
      <c r="EB136" s="1158"/>
      <c r="EC136" s="1158"/>
      <c r="ED136" s="1158"/>
      <c r="EE136" s="1158"/>
      <c r="EF136" s="1158"/>
      <c r="EG136" s="1158"/>
      <c r="EH136" s="1158"/>
      <c r="EI136" s="1158"/>
      <c r="EJ136" s="1158"/>
      <c r="EK136" s="1158"/>
      <c r="EL136" s="1158"/>
      <c r="EM136" s="1158"/>
      <c r="EN136" s="1158"/>
      <c r="EO136" s="1158"/>
      <c r="EP136" s="1158"/>
      <c r="EQ136" s="1158"/>
      <c r="ER136" s="1158"/>
      <c r="ES136" s="1158"/>
      <c r="ET136" s="1158"/>
      <c r="EU136" s="1158"/>
      <c r="EV136" s="1158"/>
      <c r="EW136" s="1158"/>
      <c r="EX136" s="1158"/>
      <c r="EY136" s="1158"/>
      <c r="EZ136" s="1158"/>
      <c r="FA136" s="1158"/>
      <c r="FB136" s="1158"/>
      <c r="FC136" s="1158"/>
      <c r="FD136" s="1158"/>
      <c r="FE136" s="1158"/>
      <c r="FF136" s="1158"/>
      <c r="FG136" s="1158"/>
      <c r="FH136" s="1158"/>
      <c r="FI136" s="1158"/>
      <c r="FJ136" s="1158"/>
      <c r="FK136" s="1158"/>
      <c r="FL136" s="1158"/>
      <c r="FM136" s="1158"/>
      <c r="FN136" s="1158"/>
      <c r="FO136" s="1158"/>
      <c r="FP136" s="1158"/>
      <c r="FQ136" s="1158"/>
      <c r="FR136" s="1158"/>
      <c r="FS136" s="1158"/>
      <c r="FT136" s="1158"/>
      <c r="FU136" s="1158"/>
      <c r="FV136" s="1158"/>
      <c r="FW136" s="1158"/>
      <c r="FX136" s="1158"/>
      <c r="FY136" s="1158"/>
      <c r="FZ136" s="1158"/>
      <c r="GA136" s="1158"/>
      <c r="GB136" s="1158"/>
      <c r="GC136" s="1158"/>
      <c r="GD136" s="1158"/>
      <c r="GE136" s="1158"/>
      <c r="GF136" s="1158"/>
      <c r="GG136" s="1158"/>
      <c r="GH136" s="1158"/>
      <c r="GI136" s="1158"/>
      <c r="GJ136" s="1158"/>
      <c r="GK136" s="1158"/>
      <c r="GL136" s="1158"/>
      <c r="GM136" s="1158"/>
      <c r="GN136" s="1158"/>
      <c r="GO136" s="1158"/>
      <c r="GP136" s="1158"/>
      <c r="GQ136" s="1158"/>
      <c r="GR136" s="1158"/>
      <c r="GS136" s="1158"/>
      <c r="GT136" s="1158"/>
      <c r="GU136" s="1158"/>
      <c r="GV136" s="1158"/>
      <c r="GW136" s="1158"/>
      <c r="GX136" s="1158"/>
      <c r="GY136" s="1158"/>
      <c r="GZ136" s="1158"/>
      <c r="HA136" s="1158"/>
      <c r="HB136" s="1158"/>
      <c r="HC136" s="1158"/>
      <c r="HD136" s="1158"/>
      <c r="HE136" s="1158"/>
      <c r="HF136" s="1158"/>
      <c r="HG136" s="1158"/>
      <c r="HH136" s="1158"/>
      <c r="HI136" s="1158"/>
      <c r="HJ136" s="1158"/>
      <c r="HK136" s="1158"/>
      <c r="HL136" s="1158"/>
      <c r="HM136" s="1158"/>
      <c r="HN136" s="1158"/>
      <c r="HO136" s="1158"/>
      <c r="HP136" s="1158"/>
      <c r="HQ136" s="1158"/>
      <c r="HR136" s="1158"/>
      <c r="HS136" s="1158"/>
      <c r="HT136" s="1158"/>
      <c r="HU136" s="1158"/>
      <c r="HV136" s="1158"/>
      <c r="HW136" s="1158"/>
      <c r="HX136" s="1158"/>
      <c r="HY136" s="1158"/>
      <c r="HZ136" s="1158"/>
      <c r="IA136" s="1158"/>
      <c r="IB136" s="1158"/>
      <c r="IC136" s="1158"/>
      <c r="ID136" s="1158"/>
      <c r="IE136" s="1158"/>
      <c r="IF136" s="1158"/>
      <c r="IG136" s="1158"/>
      <c r="IH136" s="1158"/>
      <c r="II136" s="1158"/>
      <c r="IJ136" s="1158"/>
      <c r="IK136" s="1158"/>
      <c r="IL136" s="1158"/>
      <c r="IM136" s="1158"/>
      <c r="IN136" s="1158"/>
      <c r="IO136" s="1158"/>
      <c r="IP136" s="1158"/>
      <c r="IQ136" s="1158"/>
      <c r="IR136" s="1158"/>
      <c r="IS136" s="1158"/>
      <c r="IT136" s="1158"/>
      <c r="IU136" s="1158"/>
      <c r="IV136" s="1158"/>
      <c r="IW136" s="1158"/>
      <c r="IX136" s="1158"/>
      <c r="IY136" s="1158"/>
      <c r="IZ136" s="1158"/>
      <c r="JA136" s="1158"/>
      <c r="JB136" s="1158"/>
      <c r="JC136" s="1158"/>
      <c r="JD136" s="1158"/>
      <c r="JE136" s="1158"/>
      <c r="JF136" s="1158"/>
      <c r="JG136" s="1158"/>
      <c r="JH136" s="1158"/>
      <c r="JI136" s="1158"/>
      <c r="JJ136" s="1158"/>
      <c r="JK136" s="1158"/>
      <c r="JL136" s="1158"/>
      <c r="JM136" s="1158"/>
      <c r="JN136" s="1158"/>
      <c r="JO136" s="1158"/>
      <c r="JP136" s="1158"/>
      <c r="JQ136" s="1158"/>
      <c r="JR136" s="1158"/>
      <c r="JS136" s="1158"/>
      <c r="JT136" s="1158"/>
      <c r="JU136" s="1158"/>
      <c r="JV136" s="1158"/>
      <c r="JW136" s="1158"/>
      <c r="JX136" s="1158"/>
      <c r="JY136" s="1158"/>
      <c r="JZ136" s="1158"/>
      <c r="KA136" s="1158"/>
      <c r="KB136" s="1158"/>
      <c r="KC136" s="1158"/>
      <c r="KD136" s="1158"/>
      <c r="KE136" s="1158"/>
      <c r="KF136" s="1158"/>
      <c r="KG136" s="1158"/>
      <c r="KH136" s="1158"/>
      <c r="KI136" s="1158"/>
      <c r="KJ136" s="1158"/>
      <c r="KK136" s="1158"/>
      <c r="KL136" s="1158"/>
      <c r="KM136" s="1158"/>
      <c r="KN136" s="1158"/>
      <c r="KO136" s="1158"/>
      <c r="KP136" s="1158"/>
      <c r="KQ136" s="1158"/>
      <c r="KR136" s="1158"/>
      <c r="KS136" s="1158"/>
      <c r="KT136" s="1158"/>
      <c r="KU136" s="1158"/>
      <c r="KV136" s="1158"/>
      <c r="KW136" s="1158"/>
      <c r="KX136" s="1158"/>
      <c r="KY136" s="1158"/>
      <c r="KZ136" s="1158"/>
      <c r="LA136" s="1158"/>
      <c r="LB136" s="1158"/>
      <c r="LC136" s="1158"/>
      <c r="LD136" s="1158"/>
      <c r="LE136" s="1158"/>
      <c r="LF136" s="1158"/>
      <c r="LG136" s="1158"/>
      <c r="LH136" s="1158"/>
      <c r="LI136" s="1158"/>
      <c r="LJ136" s="1158"/>
      <c r="LK136" s="1158"/>
      <c r="LL136" s="1158"/>
      <c r="LM136" s="1158"/>
      <c r="LN136" s="1158"/>
      <c r="LO136" s="1158"/>
      <c r="LP136" s="1158"/>
      <c r="LQ136" s="1158"/>
      <c r="LR136" s="1158"/>
      <c r="LS136" s="1158"/>
      <c r="LT136" s="1158"/>
      <c r="LU136" s="1158"/>
      <c r="LV136" s="1158"/>
      <c r="LW136" s="1158"/>
      <c r="LX136" s="1158"/>
      <c r="LY136" s="1158"/>
      <c r="LZ136" s="1158"/>
      <c r="MA136" s="1158"/>
      <c r="MB136" s="1158"/>
      <c r="MC136" s="1158"/>
      <c r="MD136" s="1158"/>
      <c r="ME136" s="1158"/>
      <c r="MF136" s="1158"/>
      <c r="MG136" s="1158"/>
      <c r="MH136" s="1158"/>
      <c r="MI136" s="1158"/>
      <c r="MJ136" s="1158"/>
      <c r="MK136" s="1158"/>
      <c r="ML136" s="1158"/>
      <c r="MM136" s="1158"/>
      <c r="MN136" s="1158"/>
      <c r="MO136" s="1158"/>
      <c r="MP136" s="1158"/>
      <c r="MQ136" s="1158"/>
      <c r="MR136" s="1158"/>
      <c r="MS136" s="1158"/>
      <c r="MT136" s="1158"/>
      <c r="MU136" s="1158"/>
      <c r="MV136" s="1158"/>
      <c r="MW136" s="1158"/>
      <c r="MX136" s="1158"/>
      <c r="MY136" s="1158"/>
      <c r="MZ136" s="1158"/>
      <c r="NA136" s="1158"/>
      <c r="NB136" s="1158"/>
      <c r="NC136" s="1158"/>
      <c r="ND136" s="1158"/>
      <c r="NE136" s="1158"/>
      <c r="NF136" s="1158"/>
      <c r="NG136" s="1158"/>
      <c r="NH136" s="1158"/>
      <c r="NI136" s="1158"/>
      <c r="NJ136" s="1158"/>
      <c r="NK136" s="1158"/>
      <c r="NL136" s="1158"/>
      <c r="NM136" s="1158"/>
      <c r="NN136" s="1158"/>
      <c r="NO136" s="1158"/>
      <c r="NP136" s="1158"/>
      <c r="NQ136" s="1158"/>
      <c r="NR136" s="1158"/>
      <c r="NS136" s="1158"/>
      <c r="NT136" s="1158"/>
      <c r="NU136" s="1158"/>
      <c r="NV136" s="1158"/>
      <c r="NW136" s="1158"/>
      <c r="NX136" s="1158"/>
      <c r="NY136" s="1158"/>
      <c r="NZ136" s="1158"/>
      <c r="OA136" s="1158"/>
      <c r="OB136" s="1158"/>
      <c r="OC136" s="1158"/>
      <c r="OD136" s="1158"/>
      <c r="OE136" s="1158"/>
      <c r="OF136" s="1158"/>
      <c r="OG136" s="1158"/>
      <c r="OH136" s="1158"/>
      <c r="OI136" s="1158"/>
      <c r="OJ136" s="1158"/>
      <c r="OK136" s="1158"/>
      <c r="OL136" s="1158"/>
      <c r="OM136" s="1158"/>
      <c r="ON136" s="1158"/>
      <c r="OO136" s="1158"/>
      <c r="OP136" s="1158"/>
      <c r="OQ136" s="1158"/>
      <c r="OR136" s="1158"/>
      <c r="OS136" s="1158"/>
      <c r="OT136" s="1158"/>
      <c r="OU136" s="1158"/>
      <c r="OV136" s="1158"/>
      <c r="OW136" s="1158"/>
      <c r="OX136" s="1158"/>
      <c r="OY136" s="1158"/>
      <c r="OZ136" s="1158"/>
      <c r="PA136" s="1158"/>
      <c r="PB136" s="1158"/>
      <c r="PC136" s="1158"/>
      <c r="PD136" s="1158"/>
      <c r="PE136" s="1158"/>
      <c r="PF136" s="1158"/>
      <c r="PG136" s="1158"/>
      <c r="PH136" s="1158"/>
      <c r="PI136" s="1158"/>
      <c r="PJ136" s="1158"/>
      <c r="PK136" s="1158"/>
    </row>
    <row r="137" spans="1:427" s="1150" customFormat="1" ht="15" customHeight="1" x14ac:dyDescent="0.35">
      <c r="A137" s="1182" t="s">
        <v>3297</v>
      </c>
      <c r="B137" s="1182">
        <f t="shared" ca="1" si="11"/>
        <v>6615</v>
      </c>
      <c r="C137" s="1182" t="s">
        <v>3380</v>
      </c>
      <c r="D137" s="1182" t="s">
        <v>3381</v>
      </c>
      <c r="E137" s="1151">
        <v>2016</v>
      </c>
      <c r="F137" s="1183">
        <f t="shared" ca="1" si="12"/>
        <v>127</v>
      </c>
      <c r="G137" s="1149">
        <f t="shared" ca="1" si="13"/>
        <v>9731</v>
      </c>
      <c r="H137" s="1148">
        <v>60.5</v>
      </c>
      <c r="I137" s="1152">
        <f>Einstellungen!$E$11</f>
        <v>365</v>
      </c>
      <c r="J137" s="1152" t="s">
        <v>11</v>
      </c>
      <c r="K137" s="1152" t="s">
        <v>578</v>
      </c>
      <c r="L137" s="1152" t="s">
        <v>578</v>
      </c>
      <c r="M137" s="1152" t="s">
        <v>578</v>
      </c>
      <c r="N137" s="1152" t="s">
        <v>578</v>
      </c>
      <c r="O137" s="1152" t="s">
        <v>578</v>
      </c>
      <c r="P137" s="1152" t="s">
        <v>578</v>
      </c>
      <c r="Q137" s="1152" t="s">
        <v>578</v>
      </c>
      <c r="R137" s="1152" t="s">
        <v>578</v>
      </c>
      <c r="S137" s="1152" t="s">
        <v>578</v>
      </c>
      <c r="T137" s="1152" t="s">
        <v>578</v>
      </c>
      <c r="U137" s="1152" t="s">
        <v>578</v>
      </c>
      <c r="V137" s="1152" t="s">
        <v>700</v>
      </c>
      <c r="W137" s="1152" t="str">
        <f t="shared" si="14"/>
        <v>Heim 136  - Musterort</v>
      </c>
      <c r="X137" s="1148">
        <v>60.5</v>
      </c>
      <c r="AM137" s="1158"/>
      <c r="AN137" s="1158"/>
      <c r="AO137" s="1158"/>
      <c r="AP137" s="1158"/>
      <c r="AQ137" s="1158"/>
      <c r="AR137" s="1158"/>
      <c r="AS137" s="1158"/>
      <c r="AT137" s="1158"/>
      <c r="AU137" s="1158"/>
      <c r="AV137" s="1158"/>
      <c r="AW137" s="1158"/>
      <c r="AX137" s="1155">
        <v>90</v>
      </c>
      <c r="AY137" s="1158"/>
      <c r="AZ137" s="1156">
        <f t="shared" ca="1" si="15"/>
        <v>-37</v>
      </c>
      <c r="BA137" s="1158"/>
      <c r="BB137" s="1158"/>
      <c r="BC137" s="1158"/>
      <c r="BD137" s="1158"/>
      <c r="BE137" s="1158"/>
      <c r="BF137" s="1158"/>
      <c r="BG137" s="1158"/>
      <c r="BH137" s="1158"/>
      <c r="BI137" s="1158"/>
      <c r="BJ137" s="1158"/>
      <c r="BK137" s="1158"/>
      <c r="BL137" s="1158"/>
      <c r="BM137" s="1158"/>
      <c r="BN137" s="1158"/>
      <c r="BO137" s="1158"/>
      <c r="BP137" s="1158"/>
      <c r="BQ137" s="1158"/>
      <c r="BR137" s="1158"/>
      <c r="BS137" s="1158"/>
      <c r="BT137" s="1158"/>
      <c r="BU137" s="1158"/>
      <c r="BV137" s="1158"/>
      <c r="BW137" s="1158"/>
      <c r="BX137" s="1158"/>
      <c r="BY137" s="1158"/>
      <c r="BZ137" s="1158"/>
      <c r="CA137" s="1158"/>
      <c r="CB137" s="1158"/>
      <c r="CC137" s="1158"/>
      <c r="CD137" s="1158"/>
      <c r="CE137" s="1158"/>
      <c r="CF137" s="1158"/>
      <c r="CG137" s="1158"/>
      <c r="CH137" s="1158"/>
      <c r="CI137" s="1158"/>
      <c r="CJ137" s="1158"/>
      <c r="CK137" s="1158"/>
      <c r="CL137" s="1158"/>
      <c r="CM137" s="1158"/>
      <c r="CN137" s="1158"/>
      <c r="CO137" s="1158"/>
      <c r="CP137" s="1158"/>
      <c r="CQ137" s="1158"/>
      <c r="CR137" s="1158"/>
      <c r="CS137" s="1158"/>
      <c r="CT137" s="1158"/>
      <c r="CU137" s="1158"/>
      <c r="CV137" s="1158"/>
      <c r="CW137" s="1158"/>
      <c r="CX137" s="1158"/>
      <c r="CY137" s="1158"/>
      <c r="CZ137" s="1158"/>
      <c r="DA137" s="1158"/>
      <c r="DB137" s="1158"/>
      <c r="DC137" s="1158"/>
      <c r="DD137" s="1158"/>
      <c r="DE137" s="1158"/>
      <c r="DF137" s="1158"/>
      <c r="DG137" s="1158"/>
      <c r="DH137" s="1158"/>
      <c r="DI137" s="1158"/>
      <c r="DJ137" s="1158"/>
      <c r="DK137" s="1158"/>
      <c r="DL137" s="1158"/>
      <c r="DM137" s="1158"/>
      <c r="DN137" s="1158"/>
      <c r="DO137" s="1158"/>
      <c r="DP137" s="1158"/>
      <c r="DQ137" s="1158"/>
      <c r="DR137" s="1158"/>
      <c r="DS137" s="1158"/>
      <c r="DT137" s="1158"/>
      <c r="DU137" s="1158"/>
      <c r="DV137" s="1158"/>
      <c r="DW137" s="1158"/>
      <c r="DX137" s="1158"/>
      <c r="DY137" s="1158"/>
      <c r="DZ137" s="1158"/>
      <c r="EA137" s="1158"/>
      <c r="EB137" s="1158"/>
      <c r="EC137" s="1158"/>
      <c r="ED137" s="1158"/>
      <c r="EE137" s="1158"/>
      <c r="EF137" s="1158"/>
      <c r="EG137" s="1158"/>
      <c r="EH137" s="1158"/>
      <c r="EI137" s="1158"/>
      <c r="EJ137" s="1158"/>
      <c r="EK137" s="1158"/>
      <c r="EL137" s="1158"/>
      <c r="EM137" s="1158"/>
      <c r="EN137" s="1158"/>
      <c r="EO137" s="1158"/>
      <c r="EP137" s="1158"/>
      <c r="EQ137" s="1158"/>
      <c r="ER137" s="1158"/>
      <c r="ES137" s="1158"/>
      <c r="ET137" s="1158"/>
      <c r="EU137" s="1158"/>
      <c r="EV137" s="1158"/>
      <c r="EW137" s="1158"/>
      <c r="EX137" s="1158"/>
      <c r="EY137" s="1158"/>
      <c r="EZ137" s="1158"/>
      <c r="FA137" s="1158"/>
      <c r="FB137" s="1158"/>
      <c r="FC137" s="1158"/>
      <c r="FD137" s="1158"/>
      <c r="FE137" s="1158"/>
      <c r="FF137" s="1158"/>
      <c r="FG137" s="1158"/>
      <c r="FH137" s="1158"/>
      <c r="FI137" s="1158"/>
      <c r="FJ137" s="1158"/>
      <c r="FK137" s="1158"/>
      <c r="FL137" s="1158"/>
      <c r="FM137" s="1158"/>
      <c r="FN137" s="1158"/>
      <c r="FO137" s="1158"/>
      <c r="FP137" s="1158"/>
      <c r="FQ137" s="1158"/>
      <c r="FR137" s="1158"/>
      <c r="FS137" s="1158"/>
      <c r="FT137" s="1158"/>
      <c r="FU137" s="1158"/>
      <c r="FV137" s="1158"/>
      <c r="FW137" s="1158"/>
      <c r="FX137" s="1158"/>
      <c r="FY137" s="1158"/>
      <c r="FZ137" s="1158"/>
      <c r="GA137" s="1158"/>
      <c r="GB137" s="1158"/>
      <c r="GC137" s="1158"/>
      <c r="GD137" s="1158"/>
      <c r="GE137" s="1158"/>
      <c r="GF137" s="1158"/>
      <c r="GG137" s="1158"/>
      <c r="GH137" s="1158"/>
      <c r="GI137" s="1158"/>
      <c r="GJ137" s="1158"/>
      <c r="GK137" s="1158"/>
      <c r="GL137" s="1158"/>
      <c r="GM137" s="1158"/>
      <c r="GN137" s="1158"/>
      <c r="GO137" s="1158"/>
      <c r="GP137" s="1158"/>
      <c r="GQ137" s="1158"/>
      <c r="GR137" s="1158"/>
      <c r="GS137" s="1158"/>
      <c r="GT137" s="1158"/>
      <c r="GU137" s="1158"/>
      <c r="GV137" s="1158"/>
      <c r="GW137" s="1158"/>
      <c r="GX137" s="1158"/>
      <c r="GY137" s="1158"/>
      <c r="GZ137" s="1158"/>
      <c r="HA137" s="1158"/>
      <c r="HB137" s="1158"/>
      <c r="HC137" s="1158"/>
      <c r="HD137" s="1158"/>
      <c r="HE137" s="1158"/>
      <c r="HF137" s="1158"/>
      <c r="HG137" s="1158"/>
      <c r="HH137" s="1158"/>
      <c r="HI137" s="1158"/>
      <c r="HJ137" s="1158"/>
      <c r="HK137" s="1158"/>
      <c r="HL137" s="1158"/>
      <c r="HM137" s="1158"/>
      <c r="HN137" s="1158"/>
      <c r="HO137" s="1158"/>
      <c r="HP137" s="1158"/>
      <c r="HQ137" s="1158"/>
      <c r="HR137" s="1158"/>
      <c r="HS137" s="1158"/>
      <c r="HT137" s="1158"/>
      <c r="HU137" s="1158"/>
      <c r="HV137" s="1158"/>
      <c r="HW137" s="1158"/>
      <c r="HX137" s="1158"/>
      <c r="HY137" s="1158"/>
      <c r="HZ137" s="1158"/>
      <c r="IA137" s="1158"/>
      <c r="IB137" s="1158"/>
      <c r="IC137" s="1158"/>
      <c r="ID137" s="1158"/>
      <c r="IE137" s="1158"/>
      <c r="IF137" s="1158"/>
      <c r="IG137" s="1158"/>
      <c r="IH137" s="1158"/>
      <c r="II137" s="1158"/>
      <c r="IJ137" s="1158"/>
      <c r="IK137" s="1158"/>
      <c r="IL137" s="1158"/>
      <c r="IM137" s="1158"/>
      <c r="IN137" s="1158"/>
      <c r="IO137" s="1158"/>
      <c r="IP137" s="1158"/>
      <c r="IQ137" s="1158"/>
      <c r="IR137" s="1158"/>
      <c r="IS137" s="1158"/>
      <c r="IT137" s="1158"/>
      <c r="IU137" s="1158"/>
      <c r="IV137" s="1158"/>
      <c r="IW137" s="1158"/>
      <c r="IX137" s="1158"/>
      <c r="IY137" s="1158"/>
      <c r="IZ137" s="1158"/>
      <c r="JA137" s="1158"/>
      <c r="JB137" s="1158"/>
      <c r="JC137" s="1158"/>
      <c r="JD137" s="1158"/>
      <c r="JE137" s="1158"/>
      <c r="JF137" s="1158"/>
      <c r="JG137" s="1158"/>
      <c r="JH137" s="1158"/>
      <c r="JI137" s="1158"/>
      <c r="JJ137" s="1158"/>
      <c r="JK137" s="1158"/>
      <c r="JL137" s="1158"/>
      <c r="JM137" s="1158"/>
      <c r="JN137" s="1158"/>
      <c r="JO137" s="1158"/>
      <c r="JP137" s="1158"/>
      <c r="JQ137" s="1158"/>
      <c r="JR137" s="1158"/>
      <c r="JS137" s="1158"/>
      <c r="JT137" s="1158"/>
      <c r="JU137" s="1158"/>
      <c r="JV137" s="1158"/>
      <c r="JW137" s="1158"/>
      <c r="JX137" s="1158"/>
      <c r="JY137" s="1158"/>
      <c r="JZ137" s="1158"/>
      <c r="KA137" s="1158"/>
      <c r="KB137" s="1158"/>
      <c r="KC137" s="1158"/>
      <c r="KD137" s="1158"/>
      <c r="KE137" s="1158"/>
      <c r="KF137" s="1158"/>
      <c r="KG137" s="1158"/>
      <c r="KH137" s="1158"/>
      <c r="KI137" s="1158"/>
      <c r="KJ137" s="1158"/>
      <c r="KK137" s="1158"/>
      <c r="KL137" s="1158"/>
      <c r="KM137" s="1158"/>
      <c r="KN137" s="1158"/>
      <c r="KO137" s="1158"/>
      <c r="KP137" s="1158"/>
      <c r="KQ137" s="1158"/>
      <c r="KR137" s="1158"/>
      <c r="KS137" s="1158"/>
      <c r="KT137" s="1158"/>
      <c r="KU137" s="1158"/>
      <c r="KV137" s="1158"/>
      <c r="KW137" s="1158"/>
      <c r="KX137" s="1158"/>
      <c r="KY137" s="1158"/>
      <c r="KZ137" s="1158"/>
      <c r="LA137" s="1158"/>
      <c r="LB137" s="1158"/>
      <c r="LC137" s="1158"/>
      <c r="LD137" s="1158"/>
      <c r="LE137" s="1158"/>
      <c r="LF137" s="1158"/>
      <c r="LG137" s="1158"/>
      <c r="LH137" s="1158"/>
      <c r="LI137" s="1158"/>
      <c r="LJ137" s="1158"/>
      <c r="LK137" s="1158"/>
      <c r="LL137" s="1158"/>
      <c r="LM137" s="1158"/>
      <c r="LN137" s="1158"/>
      <c r="LO137" s="1158"/>
      <c r="LP137" s="1158"/>
      <c r="LQ137" s="1158"/>
      <c r="LR137" s="1158"/>
      <c r="LS137" s="1158"/>
      <c r="LT137" s="1158"/>
      <c r="LU137" s="1158"/>
      <c r="LV137" s="1158"/>
      <c r="LW137" s="1158"/>
      <c r="LX137" s="1158"/>
      <c r="LY137" s="1158"/>
      <c r="LZ137" s="1158"/>
      <c r="MA137" s="1158"/>
      <c r="MB137" s="1158"/>
      <c r="MC137" s="1158"/>
      <c r="MD137" s="1158"/>
      <c r="ME137" s="1158"/>
      <c r="MF137" s="1158"/>
      <c r="MG137" s="1158"/>
      <c r="MH137" s="1158"/>
      <c r="MI137" s="1158"/>
      <c r="MJ137" s="1158"/>
      <c r="MK137" s="1158"/>
      <c r="ML137" s="1158"/>
      <c r="MM137" s="1158"/>
      <c r="MN137" s="1158"/>
      <c r="MO137" s="1158"/>
      <c r="MP137" s="1158"/>
      <c r="MQ137" s="1158"/>
      <c r="MR137" s="1158"/>
      <c r="MS137" s="1158"/>
      <c r="MT137" s="1158"/>
      <c r="MU137" s="1158"/>
      <c r="MV137" s="1158"/>
      <c r="MW137" s="1158"/>
      <c r="MX137" s="1158"/>
      <c r="MY137" s="1158"/>
      <c r="MZ137" s="1158"/>
      <c r="NA137" s="1158"/>
      <c r="NB137" s="1158"/>
      <c r="NC137" s="1158"/>
      <c r="ND137" s="1158"/>
      <c r="NE137" s="1158"/>
      <c r="NF137" s="1158"/>
      <c r="NG137" s="1158"/>
      <c r="NH137" s="1158"/>
      <c r="NI137" s="1158"/>
      <c r="NJ137" s="1158"/>
      <c r="NK137" s="1158"/>
      <c r="NL137" s="1158"/>
      <c r="NM137" s="1158"/>
      <c r="NN137" s="1158"/>
      <c r="NO137" s="1158"/>
      <c r="NP137" s="1158"/>
      <c r="NQ137" s="1158"/>
      <c r="NR137" s="1158"/>
      <c r="NS137" s="1158"/>
      <c r="NT137" s="1158"/>
      <c r="NU137" s="1158"/>
      <c r="NV137" s="1158"/>
      <c r="NW137" s="1158"/>
      <c r="NX137" s="1158"/>
      <c r="NY137" s="1158"/>
      <c r="NZ137" s="1158"/>
      <c r="OA137" s="1158"/>
      <c r="OB137" s="1158"/>
      <c r="OC137" s="1158"/>
      <c r="OD137" s="1158"/>
      <c r="OE137" s="1158"/>
      <c r="OF137" s="1158"/>
      <c r="OG137" s="1158"/>
      <c r="OH137" s="1158"/>
      <c r="OI137" s="1158"/>
      <c r="OJ137" s="1158"/>
      <c r="OK137" s="1158"/>
      <c r="OL137" s="1158"/>
      <c r="OM137" s="1158"/>
      <c r="ON137" s="1158"/>
      <c r="OO137" s="1158"/>
      <c r="OP137" s="1158"/>
      <c r="OQ137" s="1158"/>
      <c r="OR137" s="1158"/>
      <c r="OS137" s="1158"/>
      <c r="OT137" s="1158"/>
      <c r="OU137" s="1158"/>
      <c r="OV137" s="1158"/>
      <c r="OW137" s="1158"/>
      <c r="OX137" s="1158"/>
      <c r="OY137" s="1158"/>
      <c r="OZ137" s="1158"/>
      <c r="PA137" s="1158"/>
      <c r="PB137" s="1158"/>
      <c r="PC137" s="1158"/>
      <c r="PD137" s="1158"/>
      <c r="PE137" s="1158"/>
      <c r="PF137" s="1158"/>
      <c r="PG137" s="1158"/>
      <c r="PH137" s="1158"/>
      <c r="PI137" s="1158"/>
      <c r="PJ137" s="1158"/>
      <c r="PK137" s="1158"/>
    </row>
    <row r="138" spans="1:427" s="1150" customFormat="1" ht="15" customHeight="1" x14ac:dyDescent="0.35">
      <c r="A138" s="1182" t="s">
        <v>3298</v>
      </c>
      <c r="B138" s="1182">
        <f t="shared" ca="1" si="11"/>
        <v>6845</v>
      </c>
      <c r="C138" s="1182" t="s">
        <v>3380</v>
      </c>
      <c r="D138" s="1182" t="s">
        <v>3381</v>
      </c>
      <c r="E138" s="1151">
        <v>2016</v>
      </c>
      <c r="F138" s="1183">
        <f t="shared" ca="1" si="12"/>
        <v>174</v>
      </c>
      <c r="G138" s="1149">
        <f t="shared" ca="1" si="13"/>
        <v>8037</v>
      </c>
      <c r="H138" s="1148">
        <v>60.5</v>
      </c>
      <c r="I138" s="1152">
        <f>Einstellungen!$E$11</f>
        <v>365</v>
      </c>
      <c r="J138" s="1152" t="s">
        <v>11</v>
      </c>
      <c r="K138" s="1152" t="s">
        <v>578</v>
      </c>
      <c r="L138" s="1152" t="s">
        <v>578</v>
      </c>
      <c r="M138" s="1152" t="s">
        <v>578</v>
      </c>
      <c r="N138" s="1152" t="s">
        <v>578</v>
      </c>
      <c r="O138" s="1152" t="s">
        <v>578</v>
      </c>
      <c r="P138" s="1152" t="s">
        <v>578</v>
      </c>
      <c r="Q138" s="1152" t="s">
        <v>578</v>
      </c>
      <c r="R138" s="1152" t="s">
        <v>578</v>
      </c>
      <c r="S138" s="1152" t="s">
        <v>578</v>
      </c>
      <c r="T138" s="1152" t="s">
        <v>578</v>
      </c>
      <c r="U138" s="1152" t="s">
        <v>578</v>
      </c>
      <c r="V138" s="1152" t="s">
        <v>700</v>
      </c>
      <c r="W138" s="1152" t="str">
        <f t="shared" si="14"/>
        <v>Heim 137  - Musterort</v>
      </c>
      <c r="X138" s="1148">
        <v>60.5</v>
      </c>
      <c r="AM138" s="1158"/>
      <c r="AN138" s="1158"/>
      <c r="AO138" s="1158"/>
      <c r="AP138" s="1158"/>
      <c r="AQ138" s="1158"/>
      <c r="AR138" s="1158"/>
      <c r="AS138" s="1158"/>
      <c r="AT138" s="1158"/>
      <c r="AU138" s="1158"/>
      <c r="AV138" s="1158"/>
      <c r="AW138" s="1158"/>
      <c r="AX138" s="1155">
        <v>73</v>
      </c>
      <c r="AY138" s="1158"/>
      <c r="AZ138" s="1156">
        <f t="shared" ca="1" si="15"/>
        <v>-101</v>
      </c>
      <c r="BA138" s="1158"/>
      <c r="BB138" s="1158"/>
      <c r="BC138" s="1158"/>
      <c r="BD138" s="1158"/>
      <c r="BE138" s="1158"/>
      <c r="BF138" s="1158"/>
      <c r="BG138" s="1158"/>
      <c r="BH138" s="1158"/>
      <c r="BI138" s="1158"/>
      <c r="BJ138" s="1158"/>
      <c r="BK138" s="1158"/>
      <c r="BL138" s="1158"/>
      <c r="BM138" s="1158"/>
      <c r="BN138" s="1158"/>
      <c r="BO138" s="1158"/>
      <c r="BP138" s="1158"/>
      <c r="BQ138" s="1158"/>
      <c r="BR138" s="1158"/>
      <c r="BS138" s="1158"/>
      <c r="BT138" s="1158"/>
      <c r="BU138" s="1158"/>
      <c r="BV138" s="1158"/>
      <c r="BW138" s="1158"/>
      <c r="BX138" s="1158"/>
      <c r="BY138" s="1158"/>
      <c r="BZ138" s="1158"/>
      <c r="CA138" s="1158"/>
      <c r="CB138" s="1158"/>
      <c r="CC138" s="1158"/>
      <c r="CD138" s="1158"/>
      <c r="CE138" s="1158"/>
      <c r="CF138" s="1158"/>
      <c r="CG138" s="1158"/>
      <c r="CH138" s="1158"/>
      <c r="CI138" s="1158"/>
      <c r="CJ138" s="1158"/>
      <c r="CK138" s="1158"/>
      <c r="CL138" s="1158"/>
      <c r="CM138" s="1158"/>
      <c r="CN138" s="1158"/>
      <c r="CO138" s="1158"/>
      <c r="CP138" s="1158"/>
      <c r="CQ138" s="1158"/>
      <c r="CR138" s="1158"/>
      <c r="CS138" s="1158"/>
      <c r="CT138" s="1158"/>
      <c r="CU138" s="1158"/>
      <c r="CV138" s="1158"/>
      <c r="CW138" s="1158"/>
      <c r="CX138" s="1158"/>
      <c r="CY138" s="1158"/>
      <c r="CZ138" s="1158"/>
      <c r="DA138" s="1158"/>
      <c r="DB138" s="1158"/>
      <c r="DC138" s="1158"/>
      <c r="DD138" s="1158"/>
      <c r="DE138" s="1158"/>
      <c r="DF138" s="1158"/>
      <c r="DG138" s="1158"/>
      <c r="DH138" s="1158"/>
      <c r="DI138" s="1158"/>
      <c r="DJ138" s="1158"/>
      <c r="DK138" s="1158"/>
      <c r="DL138" s="1158"/>
      <c r="DM138" s="1158"/>
      <c r="DN138" s="1158"/>
      <c r="DO138" s="1158"/>
      <c r="DP138" s="1158"/>
      <c r="DQ138" s="1158"/>
      <c r="DR138" s="1158"/>
      <c r="DS138" s="1158"/>
      <c r="DT138" s="1158"/>
      <c r="DU138" s="1158"/>
      <c r="DV138" s="1158"/>
      <c r="DW138" s="1158"/>
      <c r="DX138" s="1158"/>
      <c r="DY138" s="1158"/>
      <c r="DZ138" s="1158"/>
      <c r="EA138" s="1158"/>
      <c r="EB138" s="1158"/>
      <c r="EC138" s="1158"/>
      <c r="ED138" s="1158"/>
      <c r="EE138" s="1158"/>
      <c r="EF138" s="1158"/>
      <c r="EG138" s="1158"/>
      <c r="EH138" s="1158"/>
      <c r="EI138" s="1158"/>
      <c r="EJ138" s="1158"/>
      <c r="EK138" s="1158"/>
      <c r="EL138" s="1158"/>
      <c r="EM138" s="1158"/>
      <c r="EN138" s="1158"/>
      <c r="EO138" s="1158"/>
      <c r="EP138" s="1158"/>
      <c r="EQ138" s="1158"/>
      <c r="ER138" s="1158"/>
      <c r="ES138" s="1158"/>
      <c r="ET138" s="1158"/>
      <c r="EU138" s="1158"/>
      <c r="EV138" s="1158"/>
      <c r="EW138" s="1158"/>
      <c r="EX138" s="1158"/>
      <c r="EY138" s="1158"/>
      <c r="EZ138" s="1158"/>
      <c r="FA138" s="1158"/>
      <c r="FB138" s="1158"/>
      <c r="FC138" s="1158"/>
      <c r="FD138" s="1158"/>
      <c r="FE138" s="1158"/>
      <c r="FF138" s="1158"/>
      <c r="FG138" s="1158"/>
      <c r="FH138" s="1158"/>
      <c r="FI138" s="1158"/>
      <c r="FJ138" s="1158"/>
      <c r="FK138" s="1158"/>
      <c r="FL138" s="1158"/>
      <c r="FM138" s="1158"/>
      <c r="FN138" s="1158"/>
      <c r="FO138" s="1158"/>
      <c r="FP138" s="1158"/>
      <c r="FQ138" s="1158"/>
      <c r="FR138" s="1158"/>
      <c r="FS138" s="1158"/>
      <c r="FT138" s="1158"/>
      <c r="FU138" s="1158"/>
      <c r="FV138" s="1158"/>
      <c r="FW138" s="1158"/>
      <c r="FX138" s="1158"/>
      <c r="FY138" s="1158"/>
      <c r="FZ138" s="1158"/>
      <c r="GA138" s="1158"/>
      <c r="GB138" s="1158"/>
      <c r="GC138" s="1158"/>
      <c r="GD138" s="1158"/>
      <c r="GE138" s="1158"/>
      <c r="GF138" s="1158"/>
      <c r="GG138" s="1158"/>
      <c r="GH138" s="1158"/>
      <c r="GI138" s="1158"/>
      <c r="GJ138" s="1158"/>
      <c r="GK138" s="1158"/>
      <c r="GL138" s="1158"/>
      <c r="GM138" s="1158"/>
      <c r="GN138" s="1158"/>
      <c r="GO138" s="1158"/>
      <c r="GP138" s="1158"/>
      <c r="GQ138" s="1158"/>
      <c r="GR138" s="1158"/>
      <c r="GS138" s="1158"/>
      <c r="GT138" s="1158"/>
      <c r="GU138" s="1158"/>
      <c r="GV138" s="1158"/>
      <c r="GW138" s="1158"/>
      <c r="GX138" s="1158"/>
      <c r="GY138" s="1158"/>
      <c r="GZ138" s="1158"/>
      <c r="HA138" s="1158"/>
      <c r="HB138" s="1158"/>
      <c r="HC138" s="1158"/>
      <c r="HD138" s="1158"/>
      <c r="HE138" s="1158"/>
      <c r="HF138" s="1158"/>
      <c r="HG138" s="1158"/>
      <c r="HH138" s="1158"/>
      <c r="HI138" s="1158"/>
      <c r="HJ138" s="1158"/>
      <c r="HK138" s="1158"/>
      <c r="HL138" s="1158"/>
      <c r="HM138" s="1158"/>
      <c r="HN138" s="1158"/>
      <c r="HO138" s="1158"/>
      <c r="HP138" s="1158"/>
      <c r="HQ138" s="1158"/>
      <c r="HR138" s="1158"/>
      <c r="HS138" s="1158"/>
      <c r="HT138" s="1158"/>
      <c r="HU138" s="1158"/>
      <c r="HV138" s="1158"/>
      <c r="HW138" s="1158"/>
      <c r="HX138" s="1158"/>
      <c r="HY138" s="1158"/>
      <c r="HZ138" s="1158"/>
      <c r="IA138" s="1158"/>
      <c r="IB138" s="1158"/>
      <c r="IC138" s="1158"/>
      <c r="ID138" s="1158"/>
      <c r="IE138" s="1158"/>
      <c r="IF138" s="1158"/>
      <c r="IG138" s="1158"/>
      <c r="IH138" s="1158"/>
      <c r="II138" s="1158"/>
      <c r="IJ138" s="1158"/>
      <c r="IK138" s="1158"/>
      <c r="IL138" s="1158"/>
      <c r="IM138" s="1158"/>
      <c r="IN138" s="1158"/>
      <c r="IO138" s="1158"/>
      <c r="IP138" s="1158"/>
      <c r="IQ138" s="1158"/>
      <c r="IR138" s="1158"/>
      <c r="IS138" s="1158"/>
      <c r="IT138" s="1158"/>
      <c r="IU138" s="1158"/>
      <c r="IV138" s="1158"/>
      <c r="IW138" s="1158"/>
      <c r="IX138" s="1158"/>
      <c r="IY138" s="1158"/>
      <c r="IZ138" s="1158"/>
      <c r="JA138" s="1158"/>
      <c r="JB138" s="1158"/>
      <c r="JC138" s="1158"/>
      <c r="JD138" s="1158"/>
      <c r="JE138" s="1158"/>
      <c r="JF138" s="1158"/>
      <c r="JG138" s="1158"/>
      <c r="JH138" s="1158"/>
      <c r="JI138" s="1158"/>
      <c r="JJ138" s="1158"/>
      <c r="JK138" s="1158"/>
      <c r="JL138" s="1158"/>
      <c r="JM138" s="1158"/>
      <c r="JN138" s="1158"/>
      <c r="JO138" s="1158"/>
      <c r="JP138" s="1158"/>
      <c r="JQ138" s="1158"/>
      <c r="JR138" s="1158"/>
      <c r="JS138" s="1158"/>
      <c r="JT138" s="1158"/>
      <c r="JU138" s="1158"/>
      <c r="JV138" s="1158"/>
      <c r="JW138" s="1158"/>
      <c r="JX138" s="1158"/>
      <c r="JY138" s="1158"/>
      <c r="JZ138" s="1158"/>
      <c r="KA138" s="1158"/>
      <c r="KB138" s="1158"/>
      <c r="KC138" s="1158"/>
      <c r="KD138" s="1158"/>
      <c r="KE138" s="1158"/>
      <c r="KF138" s="1158"/>
      <c r="KG138" s="1158"/>
      <c r="KH138" s="1158"/>
      <c r="KI138" s="1158"/>
      <c r="KJ138" s="1158"/>
      <c r="KK138" s="1158"/>
      <c r="KL138" s="1158"/>
      <c r="KM138" s="1158"/>
      <c r="KN138" s="1158"/>
      <c r="KO138" s="1158"/>
      <c r="KP138" s="1158"/>
      <c r="KQ138" s="1158"/>
      <c r="KR138" s="1158"/>
      <c r="KS138" s="1158"/>
      <c r="KT138" s="1158"/>
      <c r="KU138" s="1158"/>
      <c r="KV138" s="1158"/>
      <c r="KW138" s="1158"/>
      <c r="KX138" s="1158"/>
      <c r="KY138" s="1158"/>
      <c r="KZ138" s="1158"/>
      <c r="LA138" s="1158"/>
      <c r="LB138" s="1158"/>
      <c r="LC138" s="1158"/>
      <c r="LD138" s="1158"/>
      <c r="LE138" s="1158"/>
      <c r="LF138" s="1158"/>
      <c r="LG138" s="1158"/>
      <c r="LH138" s="1158"/>
      <c r="LI138" s="1158"/>
      <c r="LJ138" s="1158"/>
      <c r="LK138" s="1158"/>
      <c r="LL138" s="1158"/>
      <c r="LM138" s="1158"/>
      <c r="LN138" s="1158"/>
      <c r="LO138" s="1158"/>
      <c r="LP138" s="1158"/>
      <c r="LQ138" s="1158"/>
      <c r="LR138" s="1158"/>
      <c r="LS138" s="1158"/>
      <c r="LT138" s="1158"/>
      <c r="LU138" s="1158"/>
      <c r="LV138" s="1158"/>
      <c r="LW138" s="1158"/>
      <c r="LX138" s="1158"/>
      <c r="LY138" s="1158"/>
      <c r="LZ138" s="1158"/>
      <c r="MA138" s="1158"/>
      <c r="MB138" s="1158"/>
      <c r="MC138" s="1158"/>
      <c r="MD138" s="1158"/>
      <c r="ME138" s="1158"/>
      <c r="MF138" s="1158"/>
      <c r="MG138" s="1158"/>
      <c r="MH138" s="1158"/>
      <c r="MI138" s="1158"/>
      <c r="MJ138" s="1158"/>
      <c r="MK138" s="1158"/>
      <c r="ML138" s="1158"/>
      <c r="MM138" s="1158"/>
      <c r="MN138" s="1158"/>
      <c r="MO138" s="1158"/>
      <c r="MP138" s="1158"/>
      <c r="MQ138" s="1158"/>
      <c r="MR138" s="1158"/>
      <c r="MS138" s="1158"/>
      <c r="MT138" s="1158"/>
      <c r="MU138" s="1158"/>
      <c r="MV138" s="1158"/>
      <c r="MW138" s="1158"/>
      <c r="MX138" s="1158"/>
      <c r="MY138" s="1158"/>
      <c r="MZ138" s="1158"/>
      <c r="NA138" s="1158"/>
      <c r="NB138" s="1158"/>
      <c r="NC138" s="1158"/>
      <c r="ND138" s="1158"/>
      <c r="NE138" s="1158"/>
      <c r="NF138" s="1158"/>
      <c r="NG138" s="1158"/>
      <c r="NH138" s="1158"/>
      <c r="NI138" s="1158"/>
      <c r="NJ138" s="1158"/>
      <c r="NK138" s="1158"/>
      <c r="NL138" s="1158"/>
      <c r="NM138" s="1158"/>
      <c r="NN138" s="1158"/>
      <c r="NO138" s="1158"/>
      <c r="NP138" s="1158"/>
      <c r="NQ138" s="1158"/>
      <c r="NR138" s="1158"/>
      <c r="NS138" s="1158"/>
      <c r="NT138" s="1158"/>
      <c r="NU138" s="1158"/>
      <c r="NV138" s="1158"/>
      <c r="NW138" s="1158"/>
      <c r="NX138" s="1158"/>
      <c r="NY138" s="1158"/>
      <c r="NZ138" s="1158"/>
      <c r="OA138" s="1158"/>
      <c r="OB138" s="1158"/>
      <c r="OC138" s="1158"/>
      <c r="OD138" s="1158"/>
      <c r="OE138" s="1158"/>
      <c r="OF138" s="1158"/>
      <c r="OG138" s="1158"/>
      <c r="OH138" s="1158"/>
      <c r="OI138" s="1158"/>
      <c r="OJ138" s="1158"/>
      <c r="OK138" s="1158"/>
      <c r="OL138" s="1158"/>
      <c r="OM138" s="1158"/>
      <c r="ON138" s="1158"/>
      <c r="OO138" s="1158"/>
      <c r="OP138" s="1158"/>
      <c r="OQ138" s="1158"/>
      <c r="OR138" s="1158"/>
      <c r="OS138" s="1158"/>
      <c r="OT138" s="1158"/>
      <c r="OU138" s="1158"/>
      <c r="OV138" s="1158"/>
      <c r="OW138" s="1158"/>
      <c r="OX138" s="1158"/>
      <c r="OY138" s="1158"/>
      <c r="OZ138" s="1158"/>
      <c r="PA138" s="1158"/>
      <c r="PB138" s="1158"/>
      <c r="PC138" s="1158"/>
      <c r="PD138" s="1158"/>
      <c r="PE138" s="1158"/>
      <c r="PF138" s="1158"/>
      <c r="PG138" s="1158"/>
      <c r="PH138" s="1158"/>
      <c r="PI138" s="1158"/>
      <c r="PJ138" s="1158"/>
      <c r="PK138" s="1158"/>
    </row>
    <row r="139" spans="1:427" s="1150" customFormat="1" ht="15" customHeight="1" x14ac:dyDescent="0.35">
      <c r="A139" s="1182" t="s">
        <v>3299</v>
      </c>
      <c r="B139" s="1182">
        <f t="shared" ca="1" si="11"/>
        <v>9715</v>
      </c>
      <c r="C139" s="1182" t="s">
        <v>3380</v>
      </c>
      <c r="D139" s="1182" t="s">
        <v>3381</v>
      </c>
      <c r="E139" s="1151">
        <v>2016</v>
      </c>
      <c r="F139" s="1183">
        <f t="shared" ca="1" si="12"/>
        <v>116</v>
      </c>
      <c r="G139" s="1149">
        <f t="shared" ca="1" si="13"/>
        <v>7880</v>
      </c>
      <c r="H139" s="1148">
        <v>60.5</v>
      </c>
      <c r="I139" s="1152">
        <f>Einstellungen!$E$11</f>
        <v>365</v>
      </c>
      <c r="J139" s="1152" t="s">
        <v>11</v>
      </c>
      <c r="K139" s="1152" t="s">
        <v>578</v>
      </c>
      <c r="L139" s="1152" t="s">
        <v>578</v>
      </c>
      <c r="M139" s="1152" t="s">
        <v>578</v>
      </c>
      <c r="N139" s="1152" t="s">
        <v>578</v>
      </c>
      <c r="O139" s="1152" t="s">
        <v>578</v>
      </c>
      <c r="P139" s="1152" t="s">
        <v>578</v>
      </c>
      <c r="Q139" s="1152" t="s">
        <v>578</v>
      </c>
      <c r="R139" s="1152" t="s">
        <v>578</v>
      </c>
      <c r="S139" s="1152" t="s">
        <v>578</v>
      </c>
      <c r="T139" s="1152" t="s">
        <v>578</v>
      </c>
      <c r="U139" s="1152" t="s">
        <v>578</v>
      </c>
      <c r="V139" s="1152" t="s">
        <v>700</v>
      </c>
      <c r="W139" s="1152" t="str">
        <f t="shared" si="14"/>
        <v>Heim 138  - Musterort</v>
      </c>
      <c r="X139" s="1148">
        <v>60.5</v>
      </c>
      <c r="AM139" s="1158"/>
      <c r="AN139" s="1158"/>
      <c r="AO139" s="1158"/>
      <c r="AP139" s="1158"/>
      <c r="AQ139" s="1158"/>
      <c r="AR139" s="1158"/>
      <c r="AS139" s="1158"/>
      <c r="AT139" s="1158"/>
      <c r="AU139" s="1158"/>
      <c r="AV139" s="1158"/>
      <c r="AW139" s="1158"/>
      <c r="AX139" s="1155">
        <v>47</v>
      </c>
      <c r="AY139" s="1158"/>
      <c r="AZ139" s="1156">
        <f t="shared" ca="1" si="15"/>
        <v>-69</v>
      </c>
      <c r="BA139" s="1158"/>
      <c r="BB139" s="1158"/>
      <c r="BC139" s="1158"/>
      <c r="BD139" s="1158"/>
      <c r="BE139" s="1158"/>
      <c r="BF139" s="1158"/>
      <c r="BG139" s="1158"/>
      <c r="BH139" s="1158"/>
      <c r="BI139" s="1158"/>
      <c r="BJ139" s="1158"/>
      <c r="BK139" s="1158"/>
      <c r="BL139" s="1158"/>
      <c r="BM139" s="1158"/>
      <c r="BN139" s="1158"/>
      <c r="BO139" s="1158"/>
      <c r="BP139" s="1158"/>
      <c r="BQ139" s="1158"/>
      <c r="BR139" s="1158"/>
      <c r="BS139" s="1158"/>
      <c r="BT139" s="1158"/>
      <c r="BU139" s="1158"/>
      <c r="BV139" s="1158"/>
      <c r="BW139" s="1158"/>
      <c r="BX139" s="1158"/>
      <c r="BY139" s="1158"/>
      <c r="BZ139" s="1158"/>
      <c r="CA139" s="1158"/>
      <c r="CB139" s="1158"/>
      <c r="CC139" s="1158"/>
      <c r="CD139" s="1158"/>
      <c r="CE139" s="1158"/>
      <c r="CF139" s="1158"/>
      <c r="CG139" s="1158"/>
      <c r="CH139" s="1158"/>
      <c r="CI139" s="1158"/>
      <c r="CJ139" s="1158"/>
      <c r="CK139" s="1158"/>
      <c r="CL139" s="1158"/>
      <c r="CM139" s="1158"/>
      <c r="CN139" s="1158"/>
      <c r="CO139" s="1158"/>
      <c r="CP139" s="1158"/>
      <c r="CQ139" s="1158"/>
      <c r="CR139" s="1158"/>
      <c r="CS139" s="1158"/>
      <c r="CT139" s="1158"/>
      <c r="CU139" s="1158"/>
      <c r="CV139" s="1158"/>
      <c r="CW139" s="1158"/>
      <c r="CX139" s="1158"/>
      <c r="CY139" s="1158"/>
      <c r="CZ139" s="1158"/>
      <c r="DA139" s="1158"/>
      <c r="DB139" s="1158"/>
      <c r="DC139" s="1158"/>
      <c r="DD139" s="1158"/>
      <c r="DE139" s="1158"/>
      <c r="DF139" s="1158"/>
      <c r="DG139" s="1158"/>
      <c r="DH139" s="1158"/>
      <c r="DI139" s="1158"/>
      <c r="DJ139" s="1158"/>
      <c r="DK139" s="1158"/>
      <c r="DL139" s="1158"/>
      <c r="DM139" s="1158"/>
      <c r="DN139" s="1158"/>
      <c r="DO139" s="1158"/>
      <c r="DP139" s="1158"/>
      <c r="DQ139" s="1158"/>
      <c r="DR139" s="1158"/>
      <c r="DS139" s="1158"/>
      <c r="DT139" s="1158"/>
      <c r="DU139" s="1158"/>
      <c r="DV139" s="1158"/>
      <c r="DW139" s="1158"/>
      <c r="DX139" s="1158"/>
      <c r="DY139" s="1158"/>
      <c r="DZ139" s="1158"/>
      <c r="EA139" s="1158"/>
      <c r="EB139" s="1158"/>
      <c r="EC139" s="1158"/>
      <c r="ED139" s="1158"/>
      <c r="EE139" s="1158"/>
      <c r="EF139" s="1158"/>
      <c r="EG139" s="1158"/>
      <c r="EH139" s="1158"/>
      <c r="EI139" s="1158"/>
      <c r="EJ139" s="1158"/>
      <c r="EK139" s="1158"/>
      <c r="EL139" s="1158"/>
      <c r="EM139" s="1158"/>
      <c r="EN139" s="1158"/>
      <c r="EO139" s="1158"/>
      <c r="EP139" s="1158"/>
      <c r="EQ139" s="1158"/>
      <c r="ER139" s="1158"/>
      <c r="ES139" s="1158"/>
      <c r="ET139" s="1158"/>
      <c r="EU139" s="1158"/>
      <c r="EV139" s="1158"/>
      <c r="EW139" s="1158"/>
      <c r="EX139" s="1158"/>
      <c r="EY139" s="1158"/>
      <c r="EZ139" s="1158"/>
      <c r="FA139" s="1158"/>
      <c r="FB139" s="1158"/>
      <c r="FC139" s="1158"/>
      <c r="FD139" s="1158"/>
      <c r="FE139" s="1158"/>
      <c r="FF139" s="1158"/>
      <c r="FG139" s="1158"/>
      <c r="FH139" s="1158"/>
      <c r="FI139" s="1158"/>
      <c r="FJ139" s="1158"/>
      <c r="FK139" s="1158"/>
      <c r="FL139" s="1158"/>
      <c r="FM139" s="1158"/>
      <c r="FN139" s="1158"/>
      <c r="FO139" s="1158"/>
      <c r="FP139" s="1158"/>
      <c r="FQ139" s="1158"/>
      <c r="FR139" s="1158"/>
      <c r="FS139" s="1158"/>
      <c r="FT139" s="1158"/>
      <c r="FU139" s="1158"/>
      <c r="FV139" s="1158"/>
      <c r="FW139" s="1158"/>
      <c r="FX139" s="1158"/>
      <c r="FY139" s="1158"/>
      <c r="FZ139" s="1158"/>
      <c r="GA139" s="1158"/>
      <c r="GB139" s="1158"/>
      <c r="GC139" s="1158"/>
      <c r="GD139" s="1158"/>
      <c r="GE139" s="1158"/>
      <c r="GF139" s="1158"/>
      <c r="GG139" s="1158"/>
      <c r="GH139" s="1158"/>
      <c r="GI139" s="1158"/>
      <c r="GJ139" s="1158"/>
      <c r="GK139" s="1158"/>
      <c r="GL139" s="1158"/>
      <c r="GM139" s="1158"/>
      <c r="GN139" s="1158"/>
      <c r="GO139" s="1158"/>
      <c r="GP139" s="1158"/>
      <c r="GQ139" s="1158"/>
      <c r="GR139" s="1158"/>
      <c r="GS139" s="1158"/>
      <c r="GT139" s="1158"/>
      <c r="GU139" s="1158"/>
      <c r="GV139" s="1158"/>
      <c r="GW139" s="1158"/>
      <c r="GX139" s="1158"/>
      <c r="GY139" s="1158"/>
      <c r="GZ139" s="1158"/>
      <c r="HA139" s="1158"/>
      <c r="HB139" s="1158"/>
      <c r="HC139" s="1158"/>
      <c r="HD139" s="1158"/>
      <c r="HE139" s="1158"/>
      <c r="HF139" s="1158"/>
      <c r="HG139" s="1158"/>
      <c r="HH139" s="1158"/>
      <c r="HI139" s="1158"/>
      <c r="HJ139" s="1158"/>
      <c r="HK139" s="1158"/>
      <c r="HL139" s="1158"/>
      <c r="HM139" s="1158"/>
      <c r="HN139" s="1158"/>
      <c r="HO139" s="1158"/>
      <c r="HP139" s="1158"/>
      <c r="HQ139" s="1158"/>
      <c r="HR139" s="1158"/>
      <c r="HS139" s="1158"/>
      <c r="HT139" s="1158"/>
      <c r="HU139" s="1158"/>
      <c r="HV139" s="1158"/>
      <c r="HW139" s="1158"/>
      <c r="HX139" s="1158"/>
      <c r="HY139" s="1158"/>
      <c r="HZ139" s="1158"/>
      <c r="IA139" s="1158"/>
      <c r="IB139" s="1158"/>
      <c r="IC139" s="1158"/>
      <c r="ID139" s="1158"/>
      <c r="IE139" s="1158"/>
      <c r="IF139" s="1158"/>
      <c r="IG139" s="1158"/>
      <c r="IH139" s="1158"/>
      <c r="II139" s="1158"/>
      <c r="IJ139" s="1158"/>
      <c r="IK139" s="1158"/>
      <c r="IL139" s="1158"/>
      <c r="IM139" s="1158"/>
      <c r="IN139" s="1158"/>
      <c r="IO139" s="1158"/>
      <c r="IP139" s="1158"/>
      <c r="IQ139" s="1158"/>
      <c r="IR139" s="1158"/>
      <c r="IS139" s="1158"/>
      <c r="IT139" s="1158"/>
      <c r="IU139" s="1158"/>
      <c r="IV139" s="1158"/>
      <c r="IW139" s="1158"/>
      <c r="IX139" s="1158"/>
      <c r="IY139" s="1158"/>
      <c r="IZ139" s="1158"/>
      <c r="JA139" s="1158"/>
      <c r="JB139" s="1158"/>
      <c r="JC139" s="1158"/>
      <c r="JD139" s="1158"/>
      <c r="JE139" s="1158"/>
      <c r="JF139" s="1158"/>
      <c r="JG139" s="1158"/>
      <c r="JH139" s="1158"/>
      <c r="JI139" s="1158"/>
      <c r="JJ139" s="1158"/>
      <c r="JK139" s="1158"/>
      <c r="JL139" s="1158"/>
      <c r="JM139" s="1158"/>
      <c r="JN139" s="1158"/>
      <c r="JO139" s="1158"/>
      <c r="JP139" s="1158"/>
      <c r="JQ139" s="1158"/>
      <c r="JR139" s="1158"/>
      <c r="JS139" s="1158"/>
      <c r="JT139" s="1158"/>
      <c r="JU139" s="1158"/>
      <c r="JV139" s="1158"/>
      <c r="JW139" s="1158"/>
      <c r="JX139" s="1158"/>
      <c r="JY139" s="1158"/>
      <c r="JZ139" s="1158"/>
      <c r="KA139" s="1158"/>
      <c r="KB139" s="1158"/>
      <c r="KC139" s="1158"/>
      <c r="KD139" s="1158"/>
      <c r="KE139" s="1158"/>
      <c r="KF139" s="1158"/>
      <c r="KG139" s="1158"/>
      <c r="KH139" s="1158"/>
      <c r="KI139" s="1158"/>
      <c r="KJ139" s="1158"/>
      <c r="KK139" s="1158"/>
      <c r="KL139" s="1158"/>
      <c r="KM139" s="1158"/>
      <c r="KN139" s="1158"/>
      <c r="KO139" s="1158"/>
      <c r="KP139" s="1158"/>
      <c r="KQ139" s="1158"/>
      <c r="KR139" s="1158"/>
      <c r="KS139" s="1158"/>
      <c r="KT139" s="1158"/>
      <c r="KU139" s="1158"/>
      <c r="KV139" s="1158"/>
      <c r="KW139" s="1158"/>
      <c r="KX139" s="1158"/>
      <c r="KY139" s="1158"/>
      <c r="KZ139" s="1158"/>
      <c r="LA139" s="1158"/>
      <c r="LB139" s="1158"/>
      <c r="LC139" s="1158"/>
      <c r="LD139" s="1158"/>
      <c r="LE139" s="1158"/>
      <c r="LF139" s="1158"/>
      <c r="LG139" s="1158"/>
      <c r="LH139" s="1158"/>
      <c r="LI139" s="1158"/>
      <c r="LJ139" s="1158"/>
      <c r="LK139" s="1158"/>
      <c r="LL139" s="1158"/>
      <c r="LM139" s="1158"/>
      <c r="LN139" s="1158"/>
      <c r="LO139" s="1158"/>
      <c r="LP139" s="1158"/>
      <c r="LQ139" s="1158"/>
      <c r="LR139" s="1158"/>
      <c r="LS139" s="1158"/>
      <c r="LT139" s="1158"/>
      <c r="LU139" s="1158"/>
      <c r="LV139" s="1158"/>
      <c r="LW139" s="1158"/>
      <c r="LX139" s="1158"/>
      <c r="LY139" s="1158"/>
      <c r="LZ139" s="1158"/>
      <c r="MA139" s="1158"/>
      <c r="MB139" s="1158"/>
      <c r="MC139" s="1158"/>
      <c r="MD139" s="1158"/>
      <c r="ME139" s="1158"/>
      <c r="MF139" s="1158"/>
      <c r="MG139" s="1158"/>
      <c r="MH139" s="1158"/>
      <c r="MI139" s="1158"/>
      <c r="MJ139" s="1158"/>
      <c r="MK139" s="1158"/>
      <c r="ML139" s="1158"/>
      <c r="MM139" s="1158"/>
      <c r="MN139" s="1158"/>
      <c r="MO139" s="1158"/>
      <c r="MP139" s="1158"/>
      <c r="MQ139" s="1158"/>
      <c r="MR139" s="1158"/>
      <c r="MS139" s="1158"/>
      <c r="MT139" s="1158"/>
      <c r="MU139" s="1158"/>
      <c r="MV139" s="1158"/>
      <c r="MW139" s="1158"/>
      <c r="MX139" s="1158"/>
      <c r="MY139" s="1158"/>
      <c r="MZ139" s="1158"/>
      <c r="NA139" s="1158"/>
      <c r="NB139" s="1158"/>
      <c r="NC139" s="1158"/>
      <c r="ND139" s="1158"/>
      <c r="NE139" s="1158"/>
      <c r="NF139" s="1158"/>
      <c r="NG139" s="1158"/>
      <c r="NH139" s="1158"/>
      <c r="NI139" s="1158"/>
      <c r="NJ139" s="1158"/>
      <c r="NK139" s="1158"/>
      <c r="NL139" s="1158"/>
      <c r="NM139" s="1158"/>
      <c r="NN139" s="1158"/>
      <c r="NO139" s="1158"/>
      <c r="NP139" s="1158"/>
      <c r="NQ139" s="1158"/>
      <c r="NR139" s="1158"/>
      <c r="NS139" s="1158"/>
      <c r="NT139" s="1158"/>
      <c r="NU139" s="1158"/>
      <c r="NV139" s="1158"/>
      <c r="NW139" s="1158"/>
      <c r="NX139" s="1158"/>
      <c r="NY139" s="1158"/>
      <c r="NZ139" s="1158"/>
      <c r="OA139" s="1158"/>
      <c r="OB139" s="1158"/>
      <c r="OC139" s="1158"/>
      <c r="OD139" s="1158"/>
      <c r="OE139" s="1158"/>
      <c r="OF139" s="1158"/>
      <c r="OG139" s="1158"/>
      <c r="OH139" s="1158"/>
      <c r="OI139" s="1158"/>
      <c r="OJ139" s="1158"/>
      <c r="OK139" s="1158"/>
      <c r="OL139" s="1158"/>
      <c r="OM139" s="1158"/>
      <c r="ON139" s="1158"/>
      <c r="OO139" s="1158"/>
      <c r="OP139" s="1158"/>
      <c r="OQ139" s="1158"/>
      <c r="OR139" s="1158"/>
      <c r="OS139" s="1158"/>
      <c r="OT139" s="1158"/>
      <c r="OU139" s="1158"/>
      <c r="OV139" s="1158"/>
      <c r="OW139" s="1158"/>
      <c r="OX139" s="1158"/>
      <c r="OY139" s="1158"/>
      <c r="OZ139" s="1158"/>
      <c r="PA139" s="1158"/>
      <c r="PB139" s="1158"/>
      <c r="PC139" s="1158"/>
      <c r="PD139" s="1158"/>
      <c r="PE139" s="1158"/>
      <c r="PF139" s="1158"/>
      <c r="PG139" s="1158"/>
      <c r="PH139" s="1158"/>
      <c r="PI139" s="1158"/>
      <c r="PJ139" s="1158"/>
      <c r="PK139" s="1158"/>
    </row>
    <row r="140" spans="1:427" s="1150" customFormat="1" ht="15" customHeight="1" x14ac:dyDescent="0.35">
      <c r="A140" s="1182" t="s">
        <v>3300</v>
      </c>
      <c r="B140" s="1182">
        <f t="shared" ca="1" si="11"/>
        <v>4951</v>
      </c>
      <c r="C140" s="1182" t="s">
        <v>3380</v>
      </c>
      <c r="D140" s="1182" t="s">
        <v>3381</v>
      </c>
      <c r="E140" s="1151">
        <v>2016</v>
      </c>
      <c r="F140" s="1183">
        <f t="shared" ca="1" si="12"/>
        <v>209</v>
      </c>
      <c r="G140" s="1149">
        <f t="shared" ca="1" si="13"/>
        <v>4226</v>
      </c>
      <c r="H140" s="1148">
        <v>61.5</v>
      </c>
      <c r="I140" s="1152">
        <f>Einstellungen!$E$11</f>
        <v>365</v>
      </c>
      <c r="J140" s="1152" t="s">
        <v>11</v>
      </c>
      <c r="K140" s="1152" t="s">
        <v>578</v>
      </c>
      <c r="L140" s="1152" t="s">
        <v>578</v>
      </c>
      <c r="M140" s="1152" t="s">
        <v>578</v>
      </c>
      <c r="N140" s="1152" t="s">
        <v>578</v>
      </c>
      <c r="O140" s="1152" t="s">
        <v>578</v>
      </c>
      <c r="P140" s="1152" t="s">
        <v>578</v>
      </c>
      <c r="Q140" s="1152" t="s">
        <v>578</v>
      </c>
      <c r="R140" s="1152" t="s">
        <v>578</v>
      </c>
      <c r="S140" s="1152" t="s">
        <v>578</v>
      </c>
      <c r="T140" s="1152" t="s">
        <v>578</v>
      </c>
      <c r="U140" s="1152" t="s">
        <v>578</v>
      </c>
      <c r="V140" s="1152" t="s">
        <v>700</v>
      </c>
      <c r="W140" s="1152" t="str">
        <f t="shared" si="14"/>
        <v>Heim 139  - Musterort</v>
      </c>
      <c r="X140" s="1148">
        <v>61.5</v>
      </c>
      <c r="AM140" s="1158"/>
      <c r="AN140" s="1158"/>
      <c r="AO140" s="1158"/>
      <c r="AP140" s="1158"/>
      <c r="AQ140" s="1158"/>
      <c r="AR140" s="1158"/>
      <c r="AS140" s="1158"/>
      <c r="AT140" s="1158"/>
      <c r="AU140" s="1158"/>
      <c r="AV140" s="1158"/>
      <c r="AW140" s="1158"/>
      <c r="AX140" s="1155">
        <v>22</v>
      </c>
      <c r="AY140" s="1158"/>
      <c r="AZ140" s="1156">
        <f t="shared" ca="1" si="15"/>
        <v>-187</v>
      </c>
      <c r="BA140" s="1158"/>
      <c r="BB140" s="1158"/>
      <c r="BC140" s="1158"/>
      <c r="BD140" s="1158"/>
      <c r="BE140" s="1158"/>
      <c r="BF140" s="1158"/>
      <c r="BG140" s="1158"/>
      <c r="BH140" s="1158"/>
      <c r="BI140" s="1158"/>
      <c r="BJ140" s="1158"/>
      <c r="BK140" s="1158"/>
      <c r="BL140" s="1158"/>
      <c r="BM140" s="1158"/>
      <c r="BN140" s="1158"/>
      <c r="BO140" s="1158"/>
      <c r="BP140" s="1158"/>
      <c r="BQ140" s="1158"/>
      <c r="BR140" s="1158"/>
      <c r="BS140" s="1158"/>
      <c r="BT140" s="1158"/>
      <c r="BU140" s="1158"/>
      <c r="BV140" s="1158"/>
      <c r="BW140" s="1158"/>
      <c r="BX140" s="1158"/>
      <c r="BY140" s="1158"/>
      <c r="BZ140" s="1158"/>
      <c r="CA140" s="1158"/>
      <c r="CB140" s="1158"/>
      <c r="CC140" s="1158"/>
      <c r="CD140" s="1158"/>
      <c r="CE140" s="1158"/>
      <c r="CF140" s="1158"/>
      <c r="CG140" s="1158"/>
      <c r="CH140" s="1158"/>
      <c r="CI140" s="1158"/>
      <c r="CJ140" s="1158"/>
      <c r="CK140" s="1158"/>
      <c r="CL140" s="1158"/>
      <c r="CM140" s="1158"/>
      <c r="CN140" s="1158"/>
      <c r="CO140" s="1158"/>
      <c r="CP140" s="1158"/>
      <c r="CQ140" s="1158"/>
      <c r="CR140" s="1158"/>
      <c r="CS140" s="1158"/>
      <c r="CT140" s="1158"/>
      <c r="CU140" s="1158"/>
      <c r="CV140" s="1158"/>
      <c r="CW140" s="1158"/>
      <c r="CX140" s="1158"/>
      <c r="CY140" s="1158"/>
      <c r="CZ140" s="1158"/>
      <c r="DA140" s="1158"/>
      <c r="DB140" s="1158"/>
      <c r="DC140" s="1158"/>
      <c r="DD140" s="1158"/>
      <c r="DE140" s="1158"/>
      <c r="DF140" s="1158"/>
      <c r="DG140" s="1158"/>
      <c r="DH140" s="1158"/>
      <c r="DI140" s="1158"/>
      <c r="DJ140" s="1158"/>
      <c r="DK140" s="1158"/>
      <c r="DL140" s="1158"/>
      <c r="DM140" s="1158"/>
      <c r="DN140" s="1158"/>
      <c r="DO140" s="1158"/>
      <c r="DP140" s="1158"/>
      <c r="DQ140" s="1158"/>
      <c r="DR140" s="1158"/>
      <c r="DS140" s="1158"/>
      <c r="DT140" s="1158"/>
      <c r="DU140" s="1158"/>
      <c r="DV140" s="1158"/>
      <c r="DW140" s="1158"/>
      <c r="DX140" s="1158"/>
      <c r="DY140" s="1158"/>
      <c r="DZ140" s="1158"/>
      <c r="EA140" s="1158"/>
      <c r="EB140" s="1158"/>
      <c r="EC140" s="1158"/>
      <c r="ED140" s="1158"/>
      <c r="EE140" s="1158"/>
      <c r="EF140" s="1158"/>
      <c r="EG140" s="1158"/>
      <c r="EH140" s="1158"/>
      <c r="EI140" s="1158"/>
      <c r="EJ140" s="1158"/>
      <c r="EK140" s="1158"/>
      <c r="EL140" s="1158"/>
      <c r="EM140" s="1158"/>
      <c r="EN140" s="1158"/>
      <c r="EO140" s="1158"/>
      <c r="EP140" s="1158"/>
      <c r="EQ140" s="1158"/>
      <c r="ER140" s="1158"/>
      <c r="ES140" s="1158"/>
      <c r="ET140" s="1158"/>
      <c r="EU140" s="1158"/>
      <c r="EV140" s="1158"/>
      <c r="EW140" s="1158"/>
      <c r="EX140" s="1158"/>
      <c r="EY140" s="1158"/>
      <c r="EZ140" s="1158"/>
      <c r="FA140" s="1158"/>
      <c r="FB140" s="1158"/>
      <c r="FC140" s="1158"/>
      <c r="FD140" s="1158"/>
      <c r="FE140" s="1158"/>
      <c r="FF140" s="1158"/>
      <c r="FG140" s="1158"/>
      <c r="FH140" s="1158"/>
      <c r="FI140" s="1158"/>
      <c r="FJ140" s="1158"/>
      <c r="FK140" s="1158"/>
      <c r="FL140" s="1158"/>
      <c r="FM140" s="1158"/>
      <c r="FN140" s="1158"/>
      <c r="FO140" s="1158"/>
      <c r="FP140" s="1158"/>
      <c r="FQ140" s="1158"/>
      <c r="FR140" s="1158"/>
      <c r="FS140" s="1158"/>
      <c r="FT140" s="1158"/>
      <c r="FU140" s="1158"/>
      <c r="FV140" s="1158"/>
      <c r="FW140" s="1158"/>
      <c r="FX140" s="1158"/>
      <c r="FY140" s="1158"/>
      <c r="FZ140" s="1158"/>
      <c r="GA140" s="1158"/>
      <c r="GB140" s="1158"/>
      <c r="GC140" s="1158"/>
      <c r="GD140" s="1158"/>
      <c r="GE140" s="1158"/>
      <c r="GF140" s="1158"/>
      <c r="GG140" s="1158"/>
      <c r="GH140" s="1158"/>
      <c r="GI140" s="1158"/>
      <c r="GJ140" s="1158"/>
      <c r="GK140" s="1158"/>
      <c r="GL140" s="1158"/>
      <c r="GM140" s="1158"/>
      <c r="GN140" s="1158"/>
      <c r="GO140" s="1158"/>
      <c r="GP140" s="1158"/>
      <c r="GQ140" s="1158"/>
      <c r="GR140" s="1158"/>
      <c r="GS140" s="1158"/>
      <c r="GT140" s="1158"/>
      <c r="GU140" s="1158"/>
      <c r="GV140" s="1158"/>
      <c r="GW140" s="1158"/>
      <c r="GX140" s="1158"/>
      <c r="GY140" s="1158"/>
      <c r="GZ140" s="1158"/>
      <c r="HA140" s="1158"/>
      <c r="HB140" s="1158"/>
      <c r="HC140" s="1158"/>
      <c r="HD140" s="1158"/>
      <c r="HE140" s="1158"/>
      <c r="HF140" s="1158"/>
      <c r="HG140" s="1158"/>
      <c r="HH140" s="1158"/>
      <c r="HI140" s="1158"/>
      <c r="HJ140" s="1158"/>
      <c r="HK140" s="1158"/>
      <c r="HL140" s="1158"/>
      <c r="HM140" s="1158"/>
      <c r="HN140" s="1158"/>
      <c r="HO140" s="1158"/>
      <c r="HP140" s="1158"/>
      <c r="HQ140" s="1158"/>
      <c r="HR140" s="1158"/>
      <c r="HS140" s="1158"/>
      <c r="HT140" s="1158"/>
      <c r="HU140" s="1158"/>
      <c r="HV140" s="1158"/>
      <c r="HW140" s="1158"/>
      <c r="HX140" s="1158"/>
      <c r="HY140" s="1158"/>
      <c r="HZ140" s="1158"/>
      <c r="IA140" s="1158"/>
      <c r="IB140" s="1158"/>
      <c r="IC140" s="1158"/>
      <c r="ID140" s="1158"/>
      <c r="IE140" s="1158"/>
      <c r="IF140" s="1158"/>
      <c r="IG140" s="1158"/>
      <c r="IH140" s="1158"/>
      <c r="II140" s="1158"/>
      <c r="IJ140" s="1158"/>
      <c r="IK140" s="1158"/>
      <c r="IL140" s="1158"/>
      <c r="IM140" s="1158"/>
      <c r="IN140" s="1158"/>
      <c r="IO140" s="1158"/>
      <c r="IP140" s="1158"/>
      <c r="IQ140" s="1158"/>
      <c r="IR140" s="1158"/>
      <c r="IS140" s="1158"/>
      <c r="IT140" s="1158"/>
      <c r="IU140" s="1158"/>
      <c r="IV140" s="1158"/>
      <c r="IW140" s="1158"/>
      <c r="IX140" s="1158"/>
      <c r="IY140" s="1158"/>
      <c r="IZ140" s="1158"/>
      <c r="JA140" s="1158"/>
      <c r="JB140" s="1158"/>
      <c r="JC140" s="1158"/>
      <c r="JD140" s="1158"/>
      <c r="JE140" s="1158"/>
      <c r="JF140" s="1158"/>
      <c r="JG140" s="1158"/>
      <c r="JH140" s="1158"/>
      <c r="JI140" s="1158"/>
      <c r="JJ140" s="1158"/>
      <c r="JK140" s="1158"/>
      <c r="JL140" s="1158"/>
      <c r="JM140" s="1158"/>
      <c r="JN140" s="1158"/>
      <c r="JO140" s="1158"/>
      <c r="JP140" s="1158"/>
      <c r="JQ140" s="1158"/>
      <c r="JR140" s="1158"/>
      <c r="JS140" s="1158"/>
      <c r="JT140" s="1158"/>
      <c r="JU140" s="1158"/>
      <c r="JV140" s="1158"/>
      <c r="JW140" s="1158"/>
      <c r="JX140" s="1158"/>
      <c r="JY140" s="1158"/>
      <c r="JZ140" s="1158"/>
      <c r="KA140" s="1158"/>
      <c r="KB140" s="1158"/>
      <c r="KC140" s="1158"/>
      <c r="KD140" s="1158"/>
      <c r="KE140" s="1158"/>
      <c r="KF140" s="1158"/>
      <c r="KG140" s="1158"/>
      <c r="KH140" s="1158"/>
      <c r="KI140" s="1158"/>
      <c r="KJ140" s="1158"/>
      <c r="KK140" s="1158"/>
      <c r="KL140" s="1158"/>
      <c r="KM140" s="1158"/>
      <c r="KN140" s="1158"/>
      <c r="KO140" s="1158"/>
      <c r="KP140" s="1158"/>
      <c r="KQ140" s="1158"/>
      <c r="KR140" s="1158"/>
      <c r="KS140" s="1158"/>
      <c r="KT140" s="1158"/>
      <c r="KU140" s="1158"/>
      <c r="KV140" s="1158"/>
      <c r="KW140" s="1158"/>
      <c r="KX140" s="1158"/>
      <c r="KY140" s="1158"/>
      <c r="KZ140" s="1158"/>
      <c r="LA140" s="1158"/>
      <c r="LB140" s="1158"/>
      <c r="LC140" s="1158"/>
      <c r="LD140" s="1158"/>
      <c r="LE140" s="1158"/>
      <c r="LF140" s="1158"/>
      <c r="LG140" s="1158"/>
      <c r="LH140" s="1158"/>
      <c r="LI140" s="1158"/>
      <c r="LJ140" s="1158"/>
      <c r="LK140" s="1158"/>
      <c r="LL140" s="1158"/>
      <c r="LM140" s="1158"/>
      <c r="LN140" s="1158"/>
      <c r="LO140" s="1158"/>
      <c r="LP140" s="1158"/>
      <c r="LQ140" s="1158"/>
      <c r="LR140" s="1158"/>
      <c r="LS140" s="1158"/>
      <c r="LT140" s="1158"/>
      <c r="LU140" s="1158"/>
      <c r="LV140" s="1158"/>
      <c r="LW140" s="1158"/>
      <c r="LX140" s="1158"/>
      <c r="LY140" s="1158"/>
      <c r="LZ140" s="1158"/>
      <c r="MA140" s="1158"/>
      <c r="MB140" s="1158"/>
      <c r="MC140" s="1158"/>
      <c r="MD140" s="1158"/>
      <c r="ME140" s="1158"/>
      <c r="MF140" s="1158"/>
      <c r="MG140" s="1158"/>
      <c r="MH140" s="1158"/>
      <c r="MI140" s="1158"/>
      <c r="MJ140" s="1158"/>
      <c r="MK140" s="1158"/>
      <c r="ML140" s="1158"/>
      <c r="MM140" s="1158"/>
      <c r="MN140" s="1158"/>
      <c r="MO140" s="1158"/>
      <c r="MP140" s="1158"/>
      <c r="MQ140" s="1158"/>
      <c r="MR140" s="1158"/>
      <c r="MS140" s="1158"/>
      <c r="MT140" s="1158"/>
      <c r="MU140" s="1158"/>
      <c r="MV140" s="1158"/>
      <c r="MW140" s="1158"/>
      <c r="MX140" s="1158"/>
      <c r="MY140" s="1158"/>
      <c r="MZ140" s="1158"/>
      <c r="NA140" s="1158"/>
      <c r="NB140" s="1158"/>
      <c r="NC140" s="1158"/>
      <c r="ND140" s="1158"/>
      <c r="NE140" s="1158"/>
      <c r="NF140" s="1158"/>
      <c r="NG140" s="1158"/>
      <c r="NH140" s="1158"/>
      <c r="NI140" s="1158"/>
      <c r="NJ140" s="1158"/>
      <c r="NK140" s="1158"/>
      <c r="NL140" s="1158"/>
      <c r="NM140" s="1158"/>
      <c r="NN140" s="1158"/>
      <c r="NO140" s="1158"/>
      <c r="NP140" s="1158"/>
      <c r="NQ140" s="1158"/>
      <c r="NR140" s="1158"/>
      <c r="NS140" s="1158"/>
      <c r="NT140" s="1158"/>
      <c r="NU140" s="1158"/>
      <c r="NV140" s="1158"/>
      <c r="NW140" s="1158"/>
      <c r="NX140" s="1158"/>
      <c r="NY140" s="1158"/>
      <c r="NZ140" s="1158"/>
      <c r="OA140" s="1158"/>
      <c r="OB140" s="1158"/>
      <c r="OC140" s="1158"/>
      <c r="OD140" s="1158"/>
      <c r="OE140" s="1158"/>
      <c r="OF140" s="1158"/>
      <c r="OG140" s="1158"/>
      <c r="OH140" s="1158"/>
      <c r="OI140" s="1158"/>
      <c r="OJ140" s="1158"/>
      <c r="OK140" s="1158"/>
      <c r="OL140" s="1158"/>
      <c r="OM140" s="1158"/>
      <c r="ON140" s="1158"/>
      <c r="OO140" s="1158"/>
      <c r="OP140" s="1158"/>
      <c r="OQ140" s="1158"/>
      <c r="OR140" s="1158"/>
      <c r="OS140" s="1158"/>
      <c r="OT140" s="1158"/>
      <c r="OU140" s="1158"/>
      <c r="OV140" s="1158"/>
      <c r="OW140" s="1158"/>
      <c r="OX140" s="1158"/>
      <c r="OY140" s="1158"/>
      <c r="OZ140" s="1158"/>
      <c r="PA140" s="1158"/>
      <c r="PB140" s="1158"/>
      <c r="PC140" s="1158"/>
      <c r="PD140" s="1158"/>
      <c r="PE140" s="1158"/>
      <c r="PF140" s="1158"/>
      <c r="PG140" s="1158"/>
      <c r="PH140" s="1158"/>
      <c r="PI140" s="1158"/>
      <c r="PJ140" s="1158"/>
      <c r="PK140" s="1158"/>
    </row>
    <row r="141" spans="1:427" s="1150" customFormat="1" ht="15" customHeight="1" x14ac:dyDescent="0.35">
      <c r="A141" s="1182" t="s">
        <v>3301</v>
      </c>
      <c r="B141" s="1182">
        <f t="shared" ca="1" si="11"/>
        <v>3883</v>
      </c>
      <c r="C141" s="1182" t="s">
        <v>3380</v>
      </c>
      <c r="D141" s="1182" t="s">
        <v>3381</v>
      </c>
      <c r="E141" s="1151">
        <v>2016</v>
      </c>
      <c r="F141" s="1183">
        <f t="shared" ca="1" si="12"/>
        <v>237</v>
      </c>
      <c r="G141" s="1149">
        <f t="shared" ca="1" si="13"/>
        <v>2829</v>
      </c>
      <c r="H141" s="1148">
        <v>60.5</v>
      </c>
      <c r="I141" s="1152">
        <f>Einstellungen!$E$11</f>
        <v>365</v>
      </c>
      <c r="J141" s="1152" t="s">
        <v>11</v>
      </c>
      <c r="K141" s="1152" t="s">
        <v>578</v>
      </c>
      <c r="L141" s="1152" t="s">
        <v>578</v>
      </c>
      <c r="M141" s="1152" t="s">
        <v>578</v>
      </c>
      <c r="N141" s="1152" t="s">
        <v>578</v>
      </c>
      <c r="O141" s="1152" t="s">
        <v>578</v>
      </c>
      <c r="P141" s="1152" t="s">
        <v>578</v>
      </c>
      <c r="Q141" s="1152" t="s">
        <v>578</v>
      </c>
      <c r="R141" s="1152" t="s">
        <v>578</v>
      </c>
      <c r="S141" s="1152" t="s">
        <v>578</v>
      </c>
      <c r="T141" s="1152" t="s">
        <v>578</v>
      </c>
      <c r="U141" s="1152" t="s">
        <v>578</v>
      </c>
      <c r="V141" s="1152" t="s">
        <v>700</v>
      </c>
      <c r="W141" s="1152" t="str">
        <f t="shared" si="14"/>
        <v>Heim 140  - Musterort</v>
      </c>
      <c r="X141" s="1148">
        <v>60.5</v>
      </c>
      <c r="AM141" s="1158"/>
      <c r="AN141" s="1158"/>
      <c r="AO141" s="1158"/>
      <c r="AP141" s="1158"/>
      <c r="AQ141" s="1158"/>
      <c r="AR141" s="1158"/>
      <c r="AS141" s="1158"/>
      <c r="AT141" s="1158"/>
      <c r="AU141" s="1158"/>
      <c r="AV141" s="1158"/>
      <c r="AW141" s="1158"/>
      <c r="AX141" s="1155">
        <v>50</v>
      </c>
      <c r="AY141" s="1158"/>
      <c r="AZ141" s="1156">
        <f t="shared" ca="1" si="15"/>
        <v>-187</v>
      </c>
      <c r="BA141" s="1158"/>
      <c r="BB141" s="1158"/>
      <c r="BC141" s="1158"/>
      <c r="BD141" s="1158"/>
      <c r="BE141" s="1158"/>
      <c r="BF141" s="1158"/>
      <c r="BG141" s="1158"/>
      <c r="BH141" s="1158"/>
      <c r="BI141" s="1158"/>
      <c r="BJ141" s="1158"/>
      <c r="BK141" s="1158"/>
      <c r="BL141" s="1158"/>
      <c r="BM141" s="1158"/>
      <c r="BN141" s="1158"/>
      <c r="BO141" s="1158"/>
      <c r="BP141" s="1158"/>
      <c r="BQ141" s="1158"/>
      <c r="BR141" s="1158"/>
      <c r="BS141" s="1158"/>
      <c r="BT141" s="1158"/>
      <c r="BU141" s="1158"/>
      <c r="BV141" s="1158"/>
      <c r="BW141" s="1158"/>
      <c r="BX141" s="1158"/>
      <c r="BY141" s="1158"/>
      <c r="BZ141" s="1158"/>
      <c r="CA141" s="1158"/>
      <c r="CB141" s="1158"/>
      <c r="CC141" s="1158"/>
      <c r="CD141" s="1158"/>
      <c r="CE141" s="1158"/>
      <c r="CF141" s="1158"/>
      <c r="CG141" s="1158"/>
      <c r="CH141" s="1158"/>
      <c r="CI141" s="1158"/>
      <c r="CJ141" s="1158"/>
      <c r="CK141" s="1158"/>
      <c r="CL141" s="1158"/>
      <c r="CM141" s="1158"/>
      <c r="CN141" s="1158"/>
      <c r="CO141" s="1158"/>
      <c r="CP141" s="1158"/>
      <c r="CQ141" s="1158"/>
      <c r="CR141" s="1158"/>
      <c r="CS141" s="1158"/>
      <c r="CT141" s="1158"/>
      <c r="CU141" s="1158"/>
      <c r="CV141" s="1158"/>
      <c r="CW141" s="1158"/>
      <c r="CX141" s="1158"/>
      <c r="CY141" s="1158"/>
      <c r="CZ141" s="1158"/>
      <c r="DA141" s="1158"/>
      <c r="DB141" s="1158"/>
      <c r="DC141" s="1158"/>
      <c r="DD141" s="1158"/>
      <c r="DE141" s="1158"/>
      <c r="DF141" s="1158"/>
      <c r="DG141" s="1158"/>
      <c r="DH141" s="1158"/>
      <c r="DI141" s="1158"/>
      <c r="DJ141" s="1158"/>
      <c r="DK141" s="1158"/>
      <c r="DL141" s="1158"/>
      <c r="DM141" s="1158"/>
      <c r="DN141" s="1158"/>
      <c r="DO141" s="1158"/>
      <c r="DP141" s="1158"/>
      <c r="DQ141" s="1158"/>
      <c r="DR141" s="1158"/>
      <c r="DS141" s="1158"/>
      <c r="DT141" s="1158"/>
      <c r="DU141" s="1158"/>
      <c r="DV141" s="1158"/>
      <c r="DW141" s="1158"/>
      <c r="DX141" s="1158"/>
      <c r="DY141" s="1158"/>
      <c r="DZ141" s="1158"/>
      <c r="EA141" s="1158"/>
      <c r="EB141" s="1158"/>
      <c r="EC141" s="1158"/>
      <c r="ED141" s="1158"/>
      <c r="EE141" s="1158"/>
      <c r="EF141" s="1158"/>
      <c r="EG141" s="1158"/>
      <c r="EH141" s="1158"/>
      <c r="EI141" s="1158"/>
      <c r="EJ141" s="1158"/>
      <c r="EK141" s="1158"/>
      <c r="EL141" s="1158"/>
      <c r="EM141" s="1158"/>
      <c r="EN141" s="1158"/>
      <c r="EO141" s="1158"/>
      <c r="EP141" s="1158"/>
      <c r="EQ141" s="1158"/>
      <c r="ER141" s="1158"/>
      <c r="ES141" s="1158"/>
      <c r="ET141" s="1158"/>
      <c r="EU141" s="1158"/>
      <c r="EV141" s="1158"/>
      <c r="EW141" s="1158"/>
      <c r="EX141" s="1158"/>
      <c r="EY141" s="1158"/>
      <c r="EZ141" s="1158"/>
      <c r="FA141" s="1158"/>
      <c r="FB141" s="1158"/>
      <c r="FC141" s="1158"/>
      <c r="FD141" s="1158"/>
      <c r="FE141" s="1158"/>
      <c r="FF141" s="1158"/>
      <c r="FG141" s="1158"/>
      <c r="FH141" s="1158"/>
      <c r="FI141" s="1158"/>
      <c r="FJ141" s="1158"/>
      <c r="FK141" s="1158"/>
      <c r="FL141" s="1158"/>
      <c r="FM141" s="1158"/>
      <c r="FN141" s="1158"/>
      <c r="FO141" s="1158"/>
      <c r="FP141" s="1158"/>
      <c r="FQ141" s="1158"/>
      <c r="FR141" s="1158"/>
      <c r="FS141" s="1158"/>
      <c r="FT141" s="1158"/>
      <c r="FU141" s="1158"/>
      <c r="FV141" s="1158"/>
      <c r="FW141" s="1158"/>
      <c r="FX141" s="1158"/>
      <c r="FY141" s="1158"/>
      <c r="FZ141" s="1158"/>
      <c r="GA141" s="1158"/>
      <c r="GB141" s="1158"/>
      <c r="GC141" s="1158"/>
      <c r="GD141" s="1158"/>
      <c r="GE141" s="1158"/>
      <c r="GF141" s="1158"/>
      <c r="GG141" s="1158"/>
      <c r="GH141" s="1158"/>
      <c r="GI141" s="1158"/>
      <c r="GJ141" s="1158"/>
      <c r="GK141" s="1158"/>
      <c r="GL141" s="1158"/>
      <c r="GM141" s="1158"/>
      <c r="GN141" s="1158"/>
      <c r="GO141" s="1158"/>
      <c r="GP141" s="1158"/>
      <c r="GQ141" s="1158"/>
      <c r="GR141" s="1158"/>
      <c r="GS141" s="1158"/>
      <c r="GT141" s="1158"/>
      <c r="GU141" s="1158"/>
      <c r="GV141" s="1158"/>
      <c r="GW141" s="1158"/>
      <c r="GX141" s="1158"/>
      <c r="GY141" s="1158"/>
      <c r="GZ141" s="1158"/>
      <c r="HA141" s="1158"/>
      <c r="HB141" s="1158"/>
      <c r="HC141" s="1158"/>
      <c r="HD141" s="1158"/>
      <c r="HE141" s="1158"/>
      <c r="HF141" s="1158"/>
      <c r="HG141" s="1158"/>
      <c r="HH141" s="1158"/>
      <c r="HI141" s="1158"/>
      <c r="HJ141" s="1158"/>
      <c r="HK141" s="1158"/>
      <c r="HL141" s="1158"/>
      <c r="HM141" s="1158"/>
      <c r="HN141" s="1158"/>
      <c r="HO141" s="1158"/>
      <c r="HP141" s="1158"/>
      <c r="HQ141" s="1158"/>
      <c r="HR141" s="1158"/>
      <c r="HS141" s="1158"/>
      <c r="HT141" s="1158"/>
      <c r="HU141" s="1158"/>
      <c r="HV141" s="1158"/>
      <c r="HW141" s="1158"/>
      <c r="HX141" s="1158"/>
      <c r="HY141" s="1158"/>
      <c r="HZ141" s="1158"/>
      <c r="IA141" s="1158"/>
      <c r="IB141" s="1158"/>
      <c r="IC141" s="1158"/>
      <c r="ID141" s="1158"/>
      <c r="IE141" s="1158"/>
      <c r="IF141" s="1158"/>
      <c r="IG141" s="1158"/>
      <c r="IH141" s="1158"/>
      <c r="II141" s="1158"/>
      <c r="IJ141" s="1158"/>
      <c r="IK141" s="1158"/>
      <c r="IL141" s="1158"/>
      <c r="IM141" s="1158"/>
      <c r="IN141" s="1158"/>
      <c r="IO141" s="1158"/>
      <c r="IP141" s="1158"/>
      <c r="IQ141" s="1158"/>
      <c r="IR141" s="1158"/>
      <c r="IS141" s="1158"/>
      <c r="IT141" s="1158"/>
      <c r="IU141" s="1158"/>
      <c r="IV141" s="1158"/>
      <c r="IW141" s="1158"/>
      <c r="IX141" s="1158"/>
      <c r="IY141" s="1158"/>
      <c r="IZ141" s="1158"/>
      <c r="JA141" s="1158"/>
      <c r="JB141" s="1158"/>
      <c r="JC141" s="1158"/>
      <c r="JD141" s="1158"/>
      <c r="JE141" s="1158"/>
      <c r="JF141" s="1158"/>
      <c r="JG141" s="1158"/>
      <c r="JH141" s="1158"/>
      <c r="JI141" s="1158"/>
      <c r="JJ141" s="1158"/>
      <c r="JK141" s="1158"/>
      <c r="JL141" s="1158"/>
      <c r="JM141" s="1158"/>
      <c r="JN141" s="1158"/>
      <c r="JO141" s="1158"/>
      <c r="JP141" s="1158"/>
      <c r="JQ141" s="1158"/>
      <c r="JR141" s="1158"/>
      <c r="JS141" s="1158"/>
      <c r="JT141" s="1158"/>
      <c r="JU141" s="1158"/>
      <c r="JV141" s="1158"/>
      <c r="JW141" s="1158"/>
      <c r="JX141" s="1158"/>
      <c r="JY141" s="1158"/>
      <c r="JZ141" s="1158"/>
      <c r="KA141" s="1158"/>
      <c r="KB141" s="1158"/>
      <c r="KC141" s="1158"/>
      <c r="KD141" s="1158"/>
      <c r="KE141" s="1158"/>
      <c r="KF141" s="1158"/>
      <c r="KG141" s="1158"/>
      <c r="KH141" s="1158"/>
      <c r="KI141" s="1158"/>
      <c r="KJ141" s="1158"/>
      <c r="KK141" s="1158"/>
      <c r="KL141" s="1158"/>
      <c r="KM141" s="1158"/>
      <c r="KN141" s="1158"/>
      <c r="KO141" s="1158"/>
      <c r="KP141" s="1158"/>
      <c r="KQ141" s="1158"/>
      <c r="KR141" s="1158"/>
      <c r="KS141" s="1158"/>
      <c r="KT141" s="1158"/>
      <c r="KU141" s="1158"/>
      <c r="KV141" s="1158"/>
      <c r="KW141" s="1158"/>
      <c r="KX141" s="1158"/>
      <c r="KY141" s="1158"/>
      <c r="KZ141" s="1158"/>
      <c r="LA141" s="1158"/>
      <c r="LB141" s="1158"/>
      <c r="LC141" s="1158"/>
      <c r="LD141" s="1158"/>
      <c r="LE141" s="1158"/>
      <c r="LF141" s="1158"/>
      <c r="LG141" s="1158"/>
      <c r="LH141" s="1158"/>
      <c r="LI141" s="1158"/>
      <c r="LJ141" s="1158"/>
      <c r="LK141" s="1158"/>
      <c r="LL141" s="1158"/>
      <c r="LM141" s="1158"/>
      <c r="LN141" s="1158"/>
      <c r="LO141" s="1158"/>
      <c r="LP141" s="1158"/>
      <c r="LQ141" s="1158"/>
      <c r="LR141" s="1158"/>
      <c r="LS141" s="1158"/>
      <c r="LT141" s="1158"/>
      <c r="LU141" s="1158"/>
      <c r="LV141" s="1158"/>
      <c r="LW141" s="1158"/>
      <c r="LX141" s="1158"/>
      <c r="LY141" s="1158"/>
      <c r="LZ141" s="1158"/>
      <c r="MA141" s="1158"/>
      <c r="MB141" s="1158"/>
      <c r="MC141" s="1158"/>
      <c r="MD141" s="1158"/>
      <c r="ME141" s="1158"/>
      <c r="MF141" s="1158"/>
      <c r="MG141" s="1158"/>
      <c r="MH141" s="1158"/>
      <c r="MI141" s="1158"/>
      <c r="MJ141" s="1158"/>
      <c r="MK141" s="1158"/>
      <c r="ML141" s="1158"/>
      <c r="MM141" s="1158"/>
      <c r="MN141" s="1158"/>
      <c r="MO141" s="1158"/>
      <c r="MP141" s="1158"/>
      <c r="MQ141" s="1158"/>
      <c r="MR141" s="1158"/>
      <c r="MS141" s="1158"/>
      <c r="MT141" s="1158"/>
      <c r="MU141" s="1158"/>
      <c r="MV141" s="1158"/>
      <c r="MW141" s="1158"/>
      <c r="MX141" s="1158"/>
      <c r="MY141" s="1158"/>
      <c r="MZ141" s="1158"/>
      <c r="NA141" s="1158"/>
      <c r="NB141" s="1158"/>
      <c r="NC141" s="1158"/>
      <c r="ND141" s="1158"/>
      <c r="NE141" s="1158"/>
      <c r="NF141" s="1158"/>
      <c r="NG141" s="1158"/>
      <c r="NH141" s="1158"/>
      <c r="NI141" s="1158"/>
      <c r="NJ141" s="1158"/>
      <c r="NK141" s="1158"/>
      <c r="NL141" s="1158"/>
      <c r="NM141" s="1158"/>
      <c r="NN141" s="1158"/>
      <c r="NO141" s="1158"/>
      <c r="NP141" s="1158"/>
      <c r="NQ141" s="1158"/>
      <c r="NR141" s="1158"/>
      <c r="NS141" s="1158"/>
      <c r="NT141" s="1158"/>
      <c r="NU141" s="1158"/>
      <c r="NV141" s="1158"/>
      <c r="NW141" s="1158"/>
      <c r="NX141" s="1158"/>
      <c r="NY141" s="1158"/>
      <c r="NZ141" s="1158"/>
      <c r="OA141" s="1158"/>
      <c r="OB141" s="1158"/>
      <c r="OC141" s="1158"/>
      <c r="OD141" s="1158"/>
      <c r="OE141" s="1158"/>
      <c r="OF141" s="1158"/>
      <c r="OG141" s="1158"/>
      <c r="OH141" s="1158"/>
      <c r="OI141" s="1158"/>
      <c r="OJ141" s="1158"/>
      <c r="OK141" s="1158"/>
      <c r="OL141" s="1158"/>
      <c r="OM141" s="1158"/>
      <c r="ON141" s="1158"/>
      <c r="OO141" s="1158"/>
      <c r="OP141" s="1158"/>
      <c r="OQ141" s="1158"/>
      <c r="OR141" s="1158"/>
      <c r="OS141" s="1158"/>
      <c r="OT141" s="1158"/>
      <c r="OU141" s="1158"/>
      <c r="OV141" s="1158"/>
      <c r="OW141" s="1158"/>
      <c r="OX141" s="1158"/>
      <c r="OY141" s="1158"/>
      <c r="OZ141" s="1158"/>
      <c r="PA141" s="1158"/>
      <c r="PB141" s="1158"/>
      <c r="PC141" s="1158"/>
      <c r="PD141" s="1158"/>
      <c r="PE141" s="1158"/>
      <c r="PF141" s="1158"/>
      <c r="PG141" s="1158"/>
      <c r="PH141" s="1158"/>
      <c r="PI141" s="1158"/>
      <c r="PJ141" s="1158"/>
      <c r="PK141" s="1158"/>
    </row>
    <row r="142" spans="1:427" s="1150" customFormat="1" ht="15" customHeight="1" x14ac:dyDescent="0.35">
      <c r="A142" s="1182" t="s">
        <v>3302</v>
      </c>
      <c r="B142" s="1182">
        <f t="shared" ca="1" si="11"/>
        <v>3735</v>
      </c>
      <c r="C142" s="1182" t="s">
        <v>3380</v>
      </c>
      <c r="D142" s="1182" t="s">
        <v>3381</v>
      </c>
      <c r="E142" s="1151">
        <v>2016</v>
      </c>
      <c r="F142" s="1183">
        <f t="shared" ca="1" si="12"/>
        <v>216</v>
      </c>
      <c r="G142" s="1149">
        <f t="shared" ca="1" si="13"/>
        <v>1471</v>
      </c>
      <c r="H142" s="1147">
        <v>60.5</v>
      </c>
      <c r="I142" s="1152">
        <f>Einstellungen!$E$11</f>
        <v>365</v>
      </c>
      <c r="J142" s="1152" t="s">
        <v>11</v>
      </c>
      <c r="K142" s="1152" t="s">
        <v>578</v>
      </c>
      <c r="L142" s="1152" t="s">
        <v>578</v>
      </c>
      <c r="M142" s="1152" t="s">
        <v>578</v>
      </c>
      <c r="N142" s="1152" t="s">
        <v>578</v>
      </c>
      <c r="O142" s="1152" t="s">
        <v>578</v>
      </c>
      <c r="P142" s="1152" t="s">
        <v>578</v>
      </c>
      <c r="Q142" s="1152" t="s">
        <v>578</v>
      </c>
      <c r="R142" s="1152" t="s">
        <v>578</v>
      </c>
      <c r="S142" s="1152" t="s">
        <v>578</v>
      </c>
      <c r="T142" s="1152" t="s">
        <v>578</v>
      </c>
      <c r="U142" s="1152" t="s">
        <v>578</v>
      </c>
      <c r="V142" s="1152" t="s">
        <v>700</v>
      </c>
      <c r="W142" s="1152" t="str">
        <f t="shared" si="14"/>
        <v>Heim 141  - Musterort</v>
      </c>
      <c r="X142" s="1147">
        <v>60.5</v>
      </c>
      <c r="AM142" s="1158"/>
      <c r="AN142" s="1158"/>
      <c r="AO142" s="1158"/>
      <c r="AP142" s="1158"/>
      <c r="AQ142" s="1158"/>
      <c r="AR142" s="1158"/>
      <c r="AS142" s="1158"/>
      <c r="AT142" s="1158"/>
      <c r="AU142" s="1158"/>
      <c r="AV142" s="1158"/>
      <c r="AW142" s="1158"/>
      <c r="AX142" s="1155">
        <v>25</v>
      </c>
      <c r="AY142" s="1158"/>
      <c r="AZ142" s="1156">
        <f t="shared" ca="1" si="15"/>
        <v>-191</v>
      </c>
      <c r="BA142" s="1158"/>
      <c r="BB142" s="1158"/>
      <c r="BC142" s="1158"/>
      <c r="BD142" s="1158"/>
      <c r="BE142" s="1158"/>
      <c r="BF142" s="1158"/>
      <c r="BG142" s="1158"/>
      <c r="BH142" s="1158"/>
      <c r="BI142" s="1158"/>
      <c r="BJ142" s="1158"/>
      <c r="BK142" s="1158"/>
      <c r="BL142" s="1158"/>
      <c r="BM142" s="1158"/>
      <c r="BN142" s="1158"/>
      <c r="BO142" s="1158"/>
      <c r="BP142" s="1158"/>
      <c r="BQ142" s="1158"/>
      <c r="BR142" s="1158"/>
      <c r="BS142" s="1158"/>
      <c r="BT142" s="1158"/>
      <c r="BU142" s="1158"/>
      <c r="BV142" s="1158"/>
      <c r="BW142" s="1158"/>
      <c r="BX142" s="1158"/>
      <c r="BY142" s="1158"/>
      <c r="BZ142" s="1158"/>
      <c r="CA142" s="1158"/>
      <c r="CB142" s="1158"/>
      <c r="CC142" s="1158"/>
      <c r="CD142" s="1158"/>
      <c r="CE142" s="1158"/>
      <c r="CF142" s="1158"/>
      <c r="CG142" s="1158"/>
      <c r="CH142" s="1158"/>
      <c r="CI142" s="1158"/>
      <c r="CJ142" s="1158"/>
      <c r="CK142" s="1158"/>
      <c r="CL142" s="1158"/>
      <c r="CM142" s="1158"/>
      <c r="CN142" s="1158"/>
      <c r="CO142" s="1158"/>
      <c r="CP142" s="1158"/>
      <c r="CQ142" s="1158"/>
      <c r="CR142" s="1158"/>
      <c r="CS142" s="1158"/>
      <c r="CT142" s="1158"/>
      <c r="CU142" s="1158"/>
      <c r="CV142" s="1158"/>
      <c r="CW142" s="1158"/>
      <c r="CX142" s="1158"/>
      <c r="CY142" s="1158"/>
      <c r="CZ142" s="1158"/>
      <c r="DA142" s="1158"/>
      <c r="DB142" s="1158"/>
      <c r="DC142" s="1158"/>
      <c r="DD142" s="1158"/>
      <c r="DE142" s="1158"/>
      <c r="DF142" s="1158"/>
      <c r="DG142" s="1158"/>
      <c r="DH142" s="1158"/>
      <c r="DI142" s="1158"/>
      <c r="DJ142" s="1158"/>
      <c r="DK142" s="1158"/>
      <c r="DL142" s="1158"/>
      <c r="DM142" s="1158"/>
      <c r="DN142" s="1158"/>
      <c r="DO142" s="1158"/>
      <c r="DP142" s="1158"/>
      <c r="DQ142" s="1158"/>
      <c r="DR142" s="1158"/>
      <c r="DS142" s="1158"/>
      <c r="DT142" s="1158"/>
      <c r="DU142" s="1158"/>
      <c r="DV142" s="1158"/>
      <c r="DW142" s="1158"/>
      <c r="DX142" s="1158"/>
      <c r="DY142" s="1158"/>
      <c r="DZ142" s="1158"/>
      <c r="EA142" s="1158"/>
      <c r="EB142" s="1158"/>
      <c r="EC142" s="1158"/>
      <c r="ED142" s="1158"/>
      <c r="EE142" s="1158"/>
      <c r="EF142" s="1158"/>
      <c r="EG142" s="1158"/>
      <c r="EH142" s="1158"/>
      <c r="EI142" s="1158"/>
      <c r="EJ142" s="1158"/>
      <c r="EK142" s="1158"/>
      <c r="EL142" s="1158"/>
      <c r="EM142" s="1158"/>
      <c r="EN142" s="1158"/>
      <c r="EO142" s="1158"/>
      <c r="EP142" s="1158"/>
      <c r="EQ142" s="1158"/>
      <c r="ER142" s="1158"/>
      <c r="ES142" s="1158"/>
      <c r="ET142" s="1158"/>
      <c r="EU142" s="1158"/>
      <c r="EV142" s="1158"/>
      <c r="EW142" s="1158"/>
      <c r="EX142" s="1158"/>
      <c r="EY142" s="1158"/>
      <c r="EZ142" s="1158"/>
      <c r="FA142" s="1158"/>
      <c r="FB142" s="1158"/>
      <c r="FC142" s="1158"/>
      <c r="FD142" s="1158"/>
      <c r="FE142" s="1158"/>
      <c r="FF142" s="1158"/>
      <c r="FG142" s="1158"/>
      <c r="FH142" s="1158"/>
      <c r="FI142" s="1158"/>
      <c r="FJ142" s="1158"/>
      <c r="FK142" s="1158"/>
      <c r="FL142" s="1158"/>
      <c r="FM142" s="1158"/>
      <c r="FN142" s="1158"/>
      <c r="FO142" s="1158"/>
      <c r="FP142" s="1158"/>
      <c r="FQ142" s="1158"/>
      <c r="FR142" s="1158"/>
      <c r="FS142" s="1158"/>
      <c r="FT142" s="1158"/>
      <c r="FU142" s="1158"/>
      <c r="FV142" s="1158"/>
      <c r="FW142" s="1158"/>
      <c r="FX142" s="1158"/>
      <c r="FY142" s="1158"/>
      <c r="FZ142" s="1158"/>
      <c r="GA142" s="1158"/>
      <c r="GB142" s="1158"/>
      <c r="GC142" s="1158"/>
      <c r="GD142" s="1158"/>
      <c r="GE142" s="1158"/>
      <c r="GF142" s="1158"/>
      <c r="GG142" s="1158"/>
      <c r="GH142" s="1158"/>
      <c r="GI142" s="1158"/>
      <c r="GJ142" s="1158"/>
      <c r="GK142" s="1158"/>
      <c r="GL142" s="1158"/>
      <c r="GM142" s="1158"/>
      <c r="GN142" s="1158"/>
      <c r="GO142" s="1158"/>
      <c r="GP142" s="1158"/>
      <c r="GQ142" s="1158"/>
      <c r="GR142" s="1158"/>
      <c r="GS142" s="1158"/>
      <c r="GT142" s="1158"/>
      <c r="GU142" s="1158"/>
      <c r="GV142" s="1158"/>
      <c r="GW142" s="1158"/>
      <c r="GX142" s="1158"/>
      <c r="GY142" s="1158"/>
      <c r="GZ142" s="1158"/>
      <c r="HA142" s="1158"/>
      <c r="HB142" s="1158"/>
      <c r="HC142" s="1158"/>
      <c r="HD142" s="1158"/>
      <c r="HE142" s="1158"/>
      <c r="HF142" s="1158"/>
      <c r="HG142" s="1158"/>
      <c r="HH142" s="1158"/>
      <c r="HI142" s="1158"/>
      <c r="HJ142" s="1158"/>
      <c r="HK142" s="1158"/>
      <c r="HL142" s="1158"/>
      <c r="HM142" s="1158"/>
      <c r="HN142" s="1158"/>
      <c r="HO142" s="1158"/>
      <c r="HP142" s="1158"/>
      <c r="HQ142" s="1158"/>
      <c r="HR142" s="1158"/>
      <c r="HS142" s="1158"/>
      <c r="HT142" s="1158"/>
      <c r="HU142" s="1158"/>
      <c r="HV142" s="1158"/>
      <c r="HW142" s="1158"/>
      <c r="HX142" s="1158"/>
      <c r="HY142" s="1158"/>
      <c r="HZ142" s="1158"/>
      <c r="IA142" s="1158"/>
      <c r="IB142" s="1158"/>
      <c r="IC142" s="1158"/>
      <c r="ID142" s="1158"/>
      <c r="IE142" s="1158"/>
      <c r="IF142" s="1158"/>
      <c r="IG142" s="1158"/>
      <c r="IH142" s="1158"/>
      <c r="II142" s="1158"/>
      <c r="IJ142" s="1158"/>
      <c r="IK142" s="1158"/>
      <c r="IL142" s="1158"/>
      <c r="IM142" s="1158"/>
      <c r="IN142" s="1158"/>
      <c r="IO142" s="1158"/>
      <c r="IP142" s="1158"/>
      <c r="IQ142" s="1158"/>
      <c r="IR142" s="1158"/>
      <c r="IS142" s="1158"/>
      <c r="IT142" s="1158"/>
      <c r="IU142" s="1158"/>
      <c r="IV142" s="1158"/>
      <c r="IW142" s="1158"/>
      <c r="IX142" s="1158"/>
      <c r="IY142" s="1158"/>
      <c r="IZ142" s="1158"/>
      <c r="JA142" s="1158"/>
      <c r="JB142" s="1158"/>
      <c r="JC142" s="1158"/>
      <c r="JD142" s="1158"/>
      <c r="JE142" s="1158"/>
      <c r="JF142" s="1158"/>
      <c r="JG142" s="1158"/>
      <c r="JH142" s="1158"/>
      <c r="JI142" s="1158"/>
      <c r="JJ142" s="1158"/>
      <c r="JK142" s="1158"/>
      <c r="JL142" s="1158"/>
      <c r="JM142" s="1158"/>
      <c r="JN142" s="1158"/>
      <c r="JO142" s="1158"/>
      <c r="JP142" s="1158"/>
      <c r="JQ142" s="1158"/>
      <c r="JR142" s="1158"/>
      <c r="JS142" s="1158"/>
      <c r="JT142" s="1158"/>
      <c r="JU142" s="1158"/>
      <c r="JV142" s="1158"/>
      <c r="JW142" s="1158"/>
      <c r="JX142" s="1158"/>
      <c r="JY142" s="1158"/>
      <c r="JZ142" s="1158"/>
      <c r="KA142" s="1158"/>
      <c r="KB142" s="1158"/>
      <c r="KC142" s="1158"/>
      <c r="KD142" s="1158"/>
      <c r="KE142" s="1158"/>
      <c r="KF142" s="1158"/>
      <c r="KG142" s="1158"/>
      <c r="KH142" s="1158"/>
      <c r="KI142" s="1158"/>
      <c r="KJ142" s="1158"/>
      <c r="KK142" s="1158"/>
      <c r="KL142" s="1158"/>
      <c r="KM142" s="1158"/>
      <c r="KN142" s="1158"/>
      <c r="KO142" s="1158"/>
      <c r="KP142" s="1158"/>
      <c r="KQ142" s="1158"/>
      <c r="KR142" s="1158"/>
      <c r="KS142" s="1158"/>
      <c r="KT142" s="1158"/>
      <c r="KU142" s="1158"/>
      <c r="KV142" s="1158"/>
      <c r="KW142" s="1158"/>
      <c r="KX142" s="1158"/>
      <c r="KY142" s="1158"/>
      <c r="KZ142" s="1158"/>
      <c r="LA142" s="1158"/>
      <c r="LB142" s="1158"/>
      <c r="LC142" s="1158"/>
      <c r="LD142" s="1158"/>
      <c r="LE142" s="1158"/>
      <c r="LF142" s="1158"/>
      <c r="LG142" s="1158"/>
      <c r="LH142" s="1158"/>
      <c r="LI142" s="1158"/>
      <c r="LJ142" s="1158"/>
      <c r="LK142" s="1158"/>
      <c r="LL142" s="1158"/>
      <c r="LM142" s="1158"/>
      <c r="LN142" s="1158"/>
      <c r="LO142" s="1158"/>
      <c r="LP142" s="1158"/>
      <c r="LQ142" s="1158"/>
      <c r="LR142" s="1158"/>
      <c r="LS142" s="1158"/>
      <c r="LT142" s="1158"/>
      <c r="LU142" s="1158"/>
      <c r="LV142" s="1158"/>
      <c r="LW142" s="1158"/>
      <c r="LX142" s="1158"/>
      <c r="LY142" s="1158"/>
      <c r="LZ142" s="1158"/>
      <c r="MA142" s="1158"/>
      <c r="MB142" s="1158"/>
      <c r="MC142" s="1158"/>
      <c r="MD142" s="1158"/>
      <c r="ME142" s="1158"/>
      <c r="MF142" s="1158"/>
      <c r="MG142" s="1158"/>
      <c r="MH142" s="1158"/>
      <c r="MI142" s="1158"/>
      <c r="MJ142" s="1158"/>
      <c r="MK142" s="1158"/>
      <c r="ML142" s="1158"/>
      <c r="MM142" s="1158"/>
      <c r="MN142" s="1158"/>
      <c r="MO142" s="1158"/>
      <c r="MP142" s="1158"/>
      <c r="MQ142" s="1158"/>
      <c r="MR142" s="1158"/>
      <c r="MS142" s="1158"/>
      <c r="MT142" s="1158"/>
      <c r="MU142" s="1158"/>
      <c r="MV142" s="1158"/>
      <c r="MW142" s="1158"/>
      <c r="MX142" s="1158"/>
      <c r="MY142" s="1158"/>
      <c r="MZ142" s="1158"/>
      <c r="NA142" s="1158"/>
      <c r="NB142" s="1158"/>
      <c r="NC142" s="1158"/>
      <c r="ND142" s="1158"/>
      <c r="NE142" s="1158"/>
      <c r="NF142" s="1158"/>
      <c r="NG142" s="1158"/>
      <c r="NH142" s="1158"/>
      <c r="NI142" s="1158"/>
      <c r="NJ142" s="1158"/>
      <c r="NK142" s="1158"/>
      <c r="NL142" s="1158"/>
      <c r="NM142" s="1158"/>
      <c r="NN142" s="1158"/>
      <c r="NO142" s="1158"/>
      <c r="NP142" s="1158"/>
      <c r="NQ142" s="1158"/>
      <c r="NR142" s="1158"/>
      <c r="NS142" s="1158"/>
      <c r="NT142" s="1158"/>
      <c r="NU142" s="1158"/>
      <c r="NV142" s="1158"/>
      <c r="NW142" s="1158"/>
      <c r="NX142" s="1158"/>
      <c r="NY142" s="1158"/>
      <c r="NZ142" s="1158"/>
      <c r="OA142" s="1158"/>
      <c r="OB142" s="1158"/>
      <c r="OC142" s="1158"/>
      <c r="OD142" s="1158"/>
      <c r="OE142" s="1158"/>
      <c r="OF142" s="1158"/>
      <c r="OG142" s="1158"/>
      <c r="OH142" s="1158"/>
      <c r="OI142" s="1158"/>
      <c r="OJ142" s="1158"/>
      <c r="OK142" s="1158"/>
      <c r="OL142" s="1158"/>
      <c r="OM142" s="1158"/>
      <c r="ON142" s="1158"/>
      <c r="OO142" s="1158"/>
      <c r="OP142" s="1158"/>
      <c r="OQ142" s="1158"/>
      <c r="OR142" s="1158"/>
      <c r="OS142" s="1158"/>
      <c r="OT142" s="1158"/>
      <c r="OU142" s="1158"/>
      <c r="OV142" s="1158"/>
      <c r="OW142" s="1158"/>
      <c r="OX142" s="1158"/>
      <c r="OY142" s="1158"/>
      <c r="OZ142" s="1158"/>
      <c r="PA142" s="1158"/>
      <c r="PB142" s="1158"/>
      <c r="PC142" s="1158"/>
      <c r="PD142" s="1158"/>
      <c r="PE142" s="1158"/>
      <c r="PF142" s="1158"/>
      <c r="PG142" s="1158"/>
      <c r="PH142" s="1158"/>
      <c r="PI142" s="1158"/>
      <c r="PJ142" s="1158"/>
      <c r="PK142" s="1158"/>
    </row>
    <row r="143" spans="1:427" s="1150" customFormat="1" ht="15" customHeight="1" x14ac:dyDescent="0.35">
      <c r="A143" s="1182" t="s">
        <v>3303</v>
      </c>
      <c r="B143" s="1182">
        <f t="shared" ca="1" si="11"/>
        <v>4556</v>
      </c>
      <c r="C143" s="1182" t="s">
        <v>3380</v>
      </c>
      <c r="D143" s="1182" t="s">
        <v>3381</v>
      </c>
      <c r="E143" s="1151">
        <v>2016</v>
      </c>
      <c r="F143" s="1183">
        <f t="shared" ca="1" si="12"/>
        <v>146</v>
      </c>
      <c r="G143" s="1149">
        <f t="shared" ca="1" si="13"/>
        <v>8700</v>
      </c>
      <c r="H143" s="1148">
        <v>61.5</v>
      </c>
      <c r="I143" s="1152">
        <f>Einstellungen!$E$11</f>
        <v>365</v>
      </c>
      <c r="J143" s="1152" t="s">
        <v>11</v>
      </c>
      <c r="K143" s="1152" t="s">
        <v>578</v>
      </c>
      <c r="L143" s="1152" t="s">
        <v>578</v>
      </c>
      <c r="M143" s="1152" t="s">
        <v>578</v>
      </c>
      <c r="N143" s="1152" t="s">
        <v>578</v>
      </c>
      <c r="O143" s="1152" t="s">
        <v>578</v>
      </c>
      <c r="P143" s="1152" t="s">
        <v>578</v>
      </c>
      <c r="Q143" s="1152" t="s">
        <v>578</v>
      </c>
      <c r="R143" s="1152" t="s">
        <v>578</v>
      </c>
      <c r="S143" s="1152" t="s">
        <v>578</v>
      </c>
      <c r="T143" s="1152" t="s">
        <v>578</v>
      </c>
      <c r="U143" s="1152" t="s">
        <v>578</v>
      </c>
      <c r="V143" s="1152" t="s">
        <v>700</v>
      </c>
      <c r="W143" s="1152" t="str">
        <f t="shared" si="14"/>
        <v>Heim 142  - Musterort</v>
      </c>
      <c r="X143" s="1148">
        <v>61.5</v>
      </c>
      <c r="AM143" s="1158"/>
      <c r="AN143" s="1158"/>
      <c r="AO143" s="1158"/>
      <c r="AP143" s="1158"/>
      <c r="AQ143" s="1158"/>
      <c r="AR143" s="1158"/>
      <c r="AS143" s="1158"/>
      <c r="AT143" s="1158"/>
      <c r="AU143" s="1158"/>
      <c r="AV143" s="1158"/>
      <c r="AW143" s="1158"/>
      <c r="AX143" s="1155">
        <v>25</v>
      </c>
      <c r="AY143" s="1158"/>
      <c r="AZ143" s="1156">
        <f t="shared" ca="1" si="15"/>
        <v>-121</v>
      </c>
      <c r="BA143" s="1158"/>
      <c r="BB143" s="1158"/>
      <c r="BC143" s="1158"/>
      <c r="BD143" s="1158"/>
      <c r="BE143" s="1158"/>
      <c r="BF143" s="1158"/>
      <c r="BG143" s="1158"/>
      <c r="BH143" s="1158"/>
      <c r="BI143" s="1158"/>
      <c r="BJ143" s="1158"/>
      <c r="BK143" s="1158"/>
      <c r="BL143" s="1158"/>
      <c r="BM143" s="1158"/>
      <c r="BN143" s="1158"/>
      <c r="BO143" s="1158"/>
      <c r="BP143" s="1158"/>
      <c r="BQ143" s="1158"/>
      <c r="BR143" s="1158"/>
      <c r="BS143" s="1158"/>
      <c r="BT143" s="1158"/>
      <c r="BU143" s="1158"/>
      <c r="BV143" s="1158"/>
      <c r="BW143" s="1158"/>
      <c r="BX143" s="1158"/>
      <c r="BY143" s="1158"/>
      <c r="BZ143" s="1158"/>
      <c r="CA143" s="1158"/>
      <c r="CB143" s="1158"/>
      <c r="CC143" s="1158"/>
      <c r="CD143" s="1158"/>
      <c r="CE143" s="1158"/>
      <c r="CF143" s="1158"/>
      <c r="CG143" s="1158"/>
      <c r="CH143" s="1158"/>
      <c r="CI143" s="1158"/>
      <c r="CJ143" s="1158"/>
      <c r="CK143" s="1158"/>
      <c r="CL143" s="1158"/>
      <c r="CM143" s="1158"/>
      <c r="CN143" s="1158"/>
      <c r="CO143" s="1158"/>
      <c r="CP143" s="1158"/>
      <c r="CQ143" s="1158"/>
      <c r="CR143" s="1158"/>
      <c r="CS143" s="1158"/>
      <c r="CT143" s="1158"/>
      <c r="CU143" s="1158"/>
      <c r="CV143" s="1158"/>
      <c r="CW143" s="1158"/>
      <c r="CX143" s="1158"/>
      <c r="CY143" s="1158"/>
      <c r="CZ143" s="1158"/>
      <c r="DA143" s="1158"/>
      <c r="DB143" s="1158"/>
      <c r="DC143" s="1158"/>
      <c r="DD143" s="1158"/>
      <c r="DE143" s="1158"/>
      <c r="DF143" s="1158"/>
      <c r="DG143" s="1158"/>
      <c r="DH143" s="1158"/>
      <c r="DI143" s="1158"/>
      <c r="DJ143" s="1158"/>
      <c r="DK143" s="1158"/>
      <c r="DL143" s="1158"/>
      <c r="DM143" s="1158"/>
      <c r="DN143" s="1158"/>
      <c r="DO143" s="1158"/>
      <c r="DP143" s="1158"/>
      <c r="DQ143" s="1158"/>
      <c r="DR143" s="1158"/>
      <c r="DS143" s="1158"/>
      <c r="DT143" s="1158"/>
      <c r="DU143" s="1158"/>
      <c r="DV143" s="1158"/>
      <c r="DW143" s="1158"/>
      <c r="DX143" s="1158"/>
      <c r="DY143" s="1158"/>
      <c r="DZ143" s="1158"/>
      <c r="EA143" s="1158"/>
      <c r="EB143" s="1158"/>
      <c r="EC143" s="1158"/>
      <c r="ED143" s="1158"/>
      <c r="EE143" s="1158"/>
      <c r="EF143" s="1158"/>
      <c r="EG143" s="1158"/>
      <c r="EH143" s="1158"/>
      <c r="EI143" s="1158"/>
      <c r="EJ143" s="1158"/>
      <c r="EK143" s="1158"/>
      <c r="EL143" s="1158"/>
      <c r="EM143" s="1158"/>
      <c r="EN143" s="1158"/>
      <c r="EO143" s="1158"/>
      <c r="EP143" s="1158"/>
      <c r="EQ143" s="1158"/>
      <c r="ER143" s="1158"/>
      <c r="ES143" s="1158"/>
      <c r="ET143" s="1158"/>
      <c r="EU143" s="1158"/>
      <c r="EV143" s="1158"/>
      <c r="EW143" s="1158"/>
      <c r="EX143" s="1158"/>
      <c r="EY143" s="1158"/>
      <c r="EZ143" s="1158"/>
      <c r="FA143" s="1158"/>
      <c r="FB143" s="1158"/>
      <c r="FC143" s="1158"/>
      <c r="FD143" s="1158"/>
      <c r="FE143" s="1158"/>
      <c r="FF143" s="1158"/>
      <c r="FG143" s="1158"/>
      <c r="FH143" s="1158"/>
      <c r="FI143" s="1158"/>
      <c r="FJ143" s="1158"/>
      <c r="FK143" s="1158"/>
      <c r="FL143" s="1158"/>
      <c r="FM143" s="1158"/>
      <c r="FN143" s="1158"/>
      <c r="FO143" s="1158"/>
      <c r="FP143" s="1158"/>
      <c r="FQ143" s="1158"/>
      <c r="FR143" s="1158"/>
      <c r="FS143" s="1158"/>
      <c r="FT143" s="1158"/>
      <c r="FU143" s="1158"/>
      <c r="FV143" s="1158"/>
      <c r="FW143" s="1158"/>
      <c r="FX143" s="1158"/>
      <c r="FY143" s="1158"/>
      <c r="FZ143" s="1158"/>
      <c r="GA143" s="1158"/>
      <c r="GB143" s="1158"/>
      <c r="GC143" s="1158"/>
      <c r="GD143" s="1158"/>
      <c r="GE143" s="1158"/>
      <c r="GF143" s="1158"/>
      <c r="GG143" s="1158"/>
      <c r="GH143" s="1158"/>
      <c r="GI143" s="1158"/>
      <c r="GJ143" s="1158"/>
      <c r="GK143" s="1158"/>
      <c r="GL143" s="1158"/>
      <c r="GM143" s="1158"/>
      <c r="GN143" s="1158"/>
      <c r="GO143" s="1158"/>
      <c r="GP143" s="1158"/>
      <c r="GQ143" s="1158"/>
      <c r="GR143" s="1158"/>
      <c r="GS143" s="1158"/>
      <c r="GT143" s="1158"/>
      <c r="GU143" s="1158"/>
      <c r="GV143" s="1158"/>
      <c r="GW143" s="1158"/>
      <c r="GX143" s="1158"/>
      <c r="GY143" s="1158"/>
      <c r="GZ143" s="1158"/>
      <c r="HA143" s="1158"/>
      <c r="HB143" s="1158"/>
      <c r="HC143" s="1158"/>
      <c r="HD143" s="1158"/>
      <c r="HE143" s="1158"/>
      <c r="HF143" s="1158"/>
      <c r="HG143" s="1158"/>
      <c r="HH143" s="1158"/>
      <c r="HI143" s="1158"/>
      <c r="HJ143" s="1158"/>
      <c r="HK143" s="1158"/>
      <c r="HL143" s="1158"/>
      <c r="HM143" s="1158"/>
      <c r="HN143" s="1158"/>
      <c r="HO143" s="1158"/>
      <c r="HP143" s="1158"/>
      <c r="HQ143" s="1158"/>
      <c r="HR143" s="1158"/>
      <c r="HS143" s="1158"/>
      <c r="HT143" s="1158"/>
      <c r="HU143" s="1158"/>
      <c r="HV143" s="1158"/>
      <c r="HW143" s="1158"/>
      <c r="HX143" s="1158"/>
      <c r="HY143" s="1158"/>
      <c r="HZ143" s="1158"/>
      <c r="IA143" s="1158"/>
      <c r="IB143" s="1158"/>
      <c r="IC143" s="1158"/>
      <c r="ID143" s="1158"/>
      <c r="IE143" s="1158"/>
      <c r="IF143" s="1158"/>
      <c r="IG143" s="1158"/>
      <c r="IH143" s="1158"/>
      <c r="II143" s="1158"/>
      <c r="IJ143" s="1158"/>
      <c r="IK143" s="1158"/>
      <c r="IL143" s="1158"/>
      <c r="IM143" s="1158"/>
      <c r="IN143" s="1158"/>
      <c r="IO143" s="1158"/>
      <c r="IP143" s="1158"/>
      <c r="IQ143" s="1158"/>
      <c r="IR143" s="1158"/>
      <c r="IS143" s="1158"/>
      <c r="IT143" s="1158"/>
      <c r="IU143" s="1158"/>
      <c r="IV143" s="1158"/>
      <c r="IW143" s="1158"/>
      <c r="IX143" s="1158"/>
      <c r="IY143" s="1158"/>
      <c r="IZ143" s="1158"/>
      <c r="JA143" s="1158"/>
      <c r="JB143" s="1158"/>
      <c r="JC143" s="1158"/>
      <c r="JD143" s="1158"/>
      <c r="JE143" s="1158"/>
      <c r="JF143" s="1158"/>
      <c r="JG143" s="1158"/>
      <c r="JH143" s="1158"/>
      <c r="JI143" s="1158"/>
      <c r="JJ143" s="1158"/>
      <c r="JK143" s="1158"/>
      <c r="JL143" s="1158"/>
      <c r="JM143" s="1158"/>
      <c r="JN143" s="1158"/>
      <c r="JO143" s="1158"/>
      <c r="JP143" s="1158"/>
      <c r="JQ143" s="1158"/>
      <c r="JR143" s="1158"/>
      <c r="JS143" s="1158"/>
      <c r="JT143" s="1158"/>
      <c r="JU143" s="1158"/>
      <c r="JV143" s="1158"/>
      <c r="JW143" s="1158"/>
      <c r="JX143" s="1158"/>
      <c r="JY143" s="1158"/>
      <c r="JZ143" s="1158"/>
      <c r="KA143" s="1158"/>
      <c r="KB143" s="1158"/>
      <c r="KC143" s="1158"/>
      <c r="KD143" s="1158"/>
      <c r="KE143" s="1158"/>
      <c r="KF143" s="1158"/>
      <c r="KG143" s="1158"/>
      <c r="KH143" s="1158"/>
      <c r="KI143" s="1158"/>
      <c r="KJ143" s="1158"/>
      <c r="KK143" s="1158"/>
      <c r="KL143" s="1158"/>
      <c r="KM143" s="1158"/>
      <c r="KN143" s="1158"/>
      <c r="KO143" s="1158"/>
      <c r="KP143" s="1158"/>
      <c r="KQ143" s="1158"/>
      <c r="KR143" s="1158"/>
      <c r="KS143" s="1158"/>
      <c r="KT143" s="1158"/>
      <c r="KU143" s="1158"/>
      <c r="KV143" s="1158"/>
      <c r="KW143" s="1158"/>
      <c r="KX143" s="1158"/>
      <c r="KY143" s="1158"/>
      <c r="KZ143" s="1158"/>
      <c r="LA143" s="1158"/>
      <c r="LB143" s="1158"/>
      <c r="LC143" s="1158"/>
      <c r="LD143" s="1158"/>
      <c r="LE143" s="1158"/>
      <c r="LF143" s="1158"/>
      <c r="LG143" s="1158"/>
      <c r="LH143" s="1158"/>
      <c r="LI143" s="1158"/>
      <c r="LJ143" s="1158"/>
      <c r="LK143" s="1158"/>
      <c r="LL143" s="1158"/>
      <c r="LM143" s="1158"/>
      <c r="LN143" s="1158"/>
      <c r="LO143" s="1158"/>
      <c r="LP143" s="1158"/>
      <c r="LQ143" s="1158"/>
      <c r="LR143" s="1158"/>
      <c r="LS143" s="1158"/>
      <c r="LT143" s="1158"/>
      <c r="LU143" s="1158"/>
      <c r="LV143" s="1158"/>
      <c r="LW143" s="1158"/>
      <c r="LX143" s="1158"/>
      <c r="LY143" s="1158"/>
      <c r="LZ143" s="1158"/>
      <c r="MA143" s="1158"/>
      <c r="MB143" s="1158"/>
      <c r="MC143" s="1158"/>
      <c r="MD143" s="1158"/>
      <c r="ME143" s="1158"/>
      <c r="MF143" s="1158"/>
      <c r="MG143" s="1158"/>
      <c r="MH143" s="1158"/>
      <c r="MI143" s="1158"/>
      <c r="MJ143" s="1158"/>
      <c r="MK143" s="1158"/>
      <c r="ML143" s="1158"/>
      <c r="MM143" s="1158"/>
      <c r="MN143" s="1158"/>
      <c r="MO143" s="1158"/>
      <c r="MP143" s="1158"/>
      <c r="MQ143" s="1158"/>
      <c r="MR143" s="1158"/>
      <c r="MS143" s="1158"/>
      <c r="MT143" s="1158"/>
      <c r="MU143" s="1158"/>
      <c r="MV143" s="1158"/>
      <c r="MW143" s="1158"/>
      <c r="MX143" s="1158"/>
      <c r="MY143" s="1158"/>
      <c r="MZ143" s="1158"/>
      <c r="NA143" s="1158"/>
      <c r="NB143" s="1158"/>
      <c r="NC143" s="1158"/>
      <c r="ND143" s="1158"/>
      <c r="NE143" s="1158"/>
      <c r="NF143" s="1158"/>
      <c r="NG143" s="1158"/>
      <c r="NH143" s="1158"/>
      <c r="NI143" s="1158"/>
      <c r="NJ143" s="1158"/>
      <c r="NK143" s="1158"/>
      <c r="NL143" s="1158"/>
      <c r="NM143" s="1158"/>
      <c r="NN143" s="1158"/>
      <c r="NO143" s="1158"/>
      <c r="NP143" s="1158"/>
      <c r="NQ143" s="1158"/>
      <c r="NR143" s="1158"/>
      <c r="NS143" s="1158"/>
      <c r="NT143" s="1158"/>
      <c r="NU143" s="1158"/>
      <c r="NV143" s="1158"/>
      <c r="NW143" s="1158"/>
      <c r="NX143" s="1158"/>
      <c r="NY143" s="1158"/>
      <c r="NZ143" s="1158"/>
      <c r="OA143" s="1158"/>
      <c r="OB143" s="1158"/>
      <c r="OC143" s="1158"/>
      <c r="OD143" s="1158"/>
      <c r="OE143" s="1158"/>
      <c r="OF143" s="1158"/>
      <c r="OG143" s="1158"/>
      <c r="OH143" s="1158"/>
      <c r="OI143" s="1158"/>
      <c r="OJ143" s="1158"/>
      <c r="OK143" s="1158"/>
      <c r="OL143" s="1158"/>
      <c r="OM143" s="1158"/>
      <c r="ON143" s="1158"/>
      <c r="OO143" s="1158"/>
      <c r="OP143" s="1158"/>
      <c r="OQ143" s="1158"/>
      <c r="OR143" s="1158"/>
      <c r="OS143" s="1158"/>
      <c r="OT143" s="1158"/>
      <c r="OU143" s="1158"/>
      <c r="OV143" s="1158"/>
      <c r="OW143" s="1158"/>
      <c r="OX143" s="1158"/>
      <c r="OY143" s="1158"/>
      <c r="OZ143" s="1158"/>
      <c r="PA143" s="1158"/>
      <c r="PB143" s="1158"/>
      <c r="PC143" s="1158"/>
      <c r="PD143" s="1158"/>
      <c r="PE143" s="1158"/>
      <c r="PF143" s="1158"/>
      <c r="PG143" s="1158"/>
      <c r="PH143" s="1158"/>
      <c r="PI143" s="1158"/>
      <c r="PJ143" s="1158"/>
      <c r="PK143" s="1158"/>
    </row>
    <row r="144" spans="1:427" s="1150" customFormat="1" ht="15" customHeight="1" x14ac:dyDescent="0.35">
      <c r="A144" s="1182" t="s">
        <v>3304</v>
      </c>
      <c r="B144" s="1182">
        <f t="shared" ca="1" si="11"/>
        <v>7821</v>
      </c>
      <c r="C144" s="1182" t="s">
        <v>3380</v>
      </c>
      <c r="D144" s="1182" t="s">
        <v>3381</v>
      </c>
      <c r="E144" s="1151">
        <v>2016</v>
      </c>
      <c r="F144" s="1183">
        <f t="shared" ca="1" si="12"/>
        <v>207</v>
      </c>
      <c r="G144" s="1149">
        <f t="shared" ca="1" si="13"/>
        <v>5043</v>
      </c>
      <c r="H144" s="1148">
        <v>60.5</v>
      </c>
      <c r="I144" s="1152">
        <f>Einstellungen!$E$11</f>
        <v>365</v>
      </c>
      <c r="J144" s="1152" t="s">
        <v>11</v>
      </c>
      <c r="K144" s="1152" t="s">
        <v>578</v>
      </c>
      <c r="L144" s="1152" t="s">
        <v>578</v>
      </c>
      <c r="M144" s="1152" t="s">
        <v>578</v>
      </c>
      <c r="N144" s="1152" t="s">
        <v>578</v>
      </c>
      <c r="O144" s="1152" t="s">
        <v>578</v>
      </c>
      <c r="P144" s="1152" t="s">
        <v>578</v>
      </c>
      <c r="Q144" s="1152" t="s">
        <v>578</v>
      </c>
      <c r="R144" s="1152" t="s">
        <v>578</v>
      </c>
      <c r="S144" s="1152" t="s">
        <v>578</v>
      </c>
      <c r="T144" s="1152" t="s">
        <v>578</v>
      </c>
      <c r="U144" s="1152" t="s">
        <v>578</v>
      </c>
      <c r="V144" s="1152" t="s">
        <v>700</v>
      </c>
      <c r="W144" s="1152" t="str">
        <f t="shared" si="14"/>
        <v>Heim 143  - Musterort</v>
      </c>
      <c r="X144" s="1148">
        <v>60.5</v>
      </c>
      <c r="AM144" s="1158"/>
      <c r="AN144" s="1158"/>
      <c r="AO144" s="1158"/>
      <c r="AP144" s="1158"/>
      <c r="AQ144" s="1158"/>
      <c r="AR144" s="1158"/>
      <c r="AS144" s="1158"/>
      <c r="AT144" s="1158"/>
      <c r="AU144" s="1158"/>
      <c r="AV144" s="1158"/>
      <c r="AW144" s="1158"/>
      <c r="AX144" s="1155">
        <v>38</v>
      </c>
      <c r="AY144" s="1158"/>
      <c r="AZ144" s="1156">
        <f t="shared" ca="1" si="15"/>
        <v>-169</v>
      </c>
      <c r="BA144" s="1158"/>
      <c r="BB144" s="1158"/>
      <c r="BC144" s="1158"/>
      <c r="BD144" s="1158"/>
      <c r="BE144" s="1158"/>
      <c r="BF144" s="1158"/>
      <c r="BG144" s="1158"/>
      <c r="BH144" s="1158"/>
      <c r="BI144" s="1158"/>
      <c r="BJ144" s="1158"/>
      <c r="BK144" s="1158"/>
      <c r="BL144" s="1158"/>
      <c r="BM144" s="1158"/>
      <c r="BN144" s="1158"/>
      <c r="BO144" s="1158"/>
      <c r="BP144" s="1158"/>
      <c r="BQ144" s="1158"/>
      <c r="BR144" s="1158"/>
      <c r="BS144" s="1158"/>
      <c r="BT144" s="1158"/>
      <c r="BU144" s="1158"/>
      <c r="BV144" s="1158"/>
      <c r="BW144" s="1158"/>
      <c r="BX144" s="1158"/>
      <c r="BY144" s="1158"/>
      <c r="BZ144" s="1158"/>
      <c r="CA144" s="1158"/>
      <c r="CB144" s="1158"/>
      <c r="CC144" s="1158"/>
      <c r="CD144" s="1158"/>
      <c r="CE144" s="1158"/>
      <c r="CF144" s="1158"/>
      <c r="CG144" s="1158"/>
      <c r="CH144" s="1158"/>
      <c r="CI144" s="1158"/>
      <c r="CJ144" s="1158"/>
      <c r="CK144" s="1158"/>
      <c r="CL144" s="1158"/>
      <c r="CM144" s="1158"/>
      <c r="CN144" s="1158"/>
      <c r="CO144" s="1158"/>
      <c r="CP144" s="1158"/>
      <c r="CQ144" s="1158"/>
      <c r="CR144" s="1158"/>
      <c r="CS144" s="1158"/>
      <c r="CT144" s="1158"/>
      <c r="CU144" s="1158"/>
      <c r="CV144" s="1158"/>
      <c r="CW144" s="1158"/>
      <c r="CX144" s="1158"/>
      <c r="CY144" s="1158"/>
      <c r="CZ144" s="1158"/>
      <c r="DA144" s="1158"/>
      <c r="DB144" s="1158"/>
      <c r="DC144" s="1158"/>
      <c r="DD144" s="1158"/>
      <c r="DE144" s="1158"/>
      <c r="DF144" s="1158"/>
      <c r="DG144" s="1158"/>
      <c r="DH144" s="1158"/>
      <c r="DI144" s="1158"/>
      <c r="DJ144" s="1158"/>
      <c r="DK144" s="1158"/>
      <c r="DL144" s="1158"/>
      <c r="DM144" s="1158"/>
      <c r="DN144" s="1158"/>
      <c r="DO144" s="1158"/>
      <c r="DP144" s="1158"/>
      <c r="DQ144" s="1158"/>
      <c r="DR144" s="1158"/>
      <c r="DS144" s="1158"/>
      <c r="DT144" s="1158"/>
      <c r="DU144" s="1158"/>
      <c r="DV144" s="1158"/>
      <c r="DW144" s="1158"/>
      <c r="DX144" s="1158"/>
      <c r="DY144" s="1158"/>
      <c r="DZ144" s="1158"/>
      <c r="EA144" s="1158"/>
      <c r="EB144" s="1158"/>
      <c r="EC144" s="1158"/>
      <c r="ED144" s="1158"/>
      <c r="EE144" s="1158"/>
      <c r="EF144" s="1158"/>
      <c r="EG144" s="1158"/>
      <c r="EH144" s="1158"/>
      <c r="EI144" s="1158"/>
      <c r="EJ144" s="1158"/>
      <c r="EK144" s="1158"/>
      <c r="EL144" s="1158"/>
      <c r="EM144" s="1158"/>
      <c r="EN144" s="1158"/>
      <c r="EO144" s="1158"/>
      <c r="EP144" s="1158"/>
      <c r="EQ144" s="1158"/>
      <c r="ER144" s="1158"/>
      <c r="ES144" s="1158"/>
      <c r="ET144" s="1158"/>
      <c r="EU144" s="1158"/>
      <c r="EV144" s="1158"/>
      <c r="EW144" s="1158"/>
      <c r="EX144" s="1158"/>
      <c r="EY144" s="1158"/>
      <c r="EZ144" s="1158"/>
      <c r="FA144" s="1158"/>
      <c r="FB144" s="1158"/>
      <c r="FC144" s="1158"/>
      <c r="FD144" s="1158"/>
      <c r="FE144" s="1158"/>
      <c r="FF144" s="1158"/>
      <c r="FG144" s="1158"/>
      <c r="FH144" s="1158"/>
      <c r="FI144" s="1158"/>
      <c r="FJ144" s="1158"/>
      <c r="FK144" s="1158"/>
      <c r="FL144" s="1158"/>
      <c r="FM144" s="1158"/>
      <c r="FN144" s="1158"/>
      <c r="FO144" s="1158"/>
      <c r="FP144" s="1158"/>
      <c r="FQ144" s="1158"/>
      <c r="FR144" s="1158"/>
      <c r="FS144" s="1158"/>
      <c r="FT144" s="1158"/>
      <c r="FU144" s="1158"/>
      <c r="FV144" s="1158"/>
      <c r="FW144" s="1158"/>
      <c r="FX144" s="1158"/>
      <c r="FY144" s="1158"/>
      <c r="FZ144" s="1158"/>
      <c r="GA144" s="1158"/>
      <c r="GB144" s="1158"/>
      <c r="GC144" s="1158"/>
      <c r="GD144" s="1158"/>
      <c r="GE144" s="1158"/>
      <c r="GF144" s="1158"/>
      <c r="GG144" s="1158"/>
      <c r="GH144" s="1158"/>
      <c r="GI144" s="1158"/>
      <c r="GJ144" s="1158"/>
      <c r="GK144" s="1158"/>
      <c r="GL144" s="1158"/>
      <c r="GM144" s="1158"/>
      <c r="GN144" s="1158"/>
      <c r="GO144" s="1158"/>
      <c r="GP144" s="1158"/>
      <c r="GQ144" s="1158"/>
      <c r="GR144" s="1158"/>
      <c r="GS144" s="1158"/>
      <c r="GT144" s="1158"/>
      <c r="GU144" s="1158"/>
      <c r="GV144" s="1158"/>
      <c r="GW144" s="1158"/>
      <c r="GX144" s="1158"/>
      <c r="GY144" s="1158"/>
      <c r="GZ144" s="1158"/>
      <c r="HA144" s="1158"/>
      <c r="HB144" s="1158"/>
      <c r="HC144" s="1158"/>
      <c r="HD144" s="1158"/>
      <c r="HE144" s="1158"/>
      <c r="HF144" s="1158"/>
      <c r="HG144" s="1158"/>
      <c r="HH144" s="1158"/>
      <c r="HI144" s="1158"/>
      <c r="HJ144" s="1158"/>
      <c r="HK144" s="1158"/>
      <c r="HL144" s="1158"/>
      <c r="HM144" s="1158"/>
      <c r="HN144" s="1158"/>
      <c r="HO144" s="1158"/>
      <c r="HP144" s="1158"/>
      <c r="HQ144" s="1158"/>
      <c r="HR144" s="1158"/>
      <c r="HS144" s="1158"/>
      <c r="HT144" s="1158"/>
      <c r="HU144" s="1158"/>
      <c r="HV144" s="1158"/>
      <c r="HW144" s="1158"/>
      <c r="HX144" s="1158"/>
      <c r="HY144" s="1158"/>
      <c r="HZ144" s="1158"/>
      <c r="IA144" s="1158"/>
      <c r="IB144" s="1158"/>
      <c r="IC144" s="1158"/>
      <c r="ID144" s="1158"/>
      <c r="IE144" s="1158"/>
      <c r="IF144" s="1158"/>
      <c r="IG144" s="1158"/>
      <c r="IH144" s="1158"/>
      <c r="II144" s="1158"/>
      <c r="IJ144" s="1158"/>
      <c r="IK144" s="1158"/>
      <c r="IL144" s="1158"/>
      <c r="IM144" s="1158"/>
      <c r="IN144" s="1158"/>
      <c r="IO144" s="1158"/>
      <c r="IP144" s="1158"/>
      <c r="IQ144" s="1158"/>
      <c r="IR144" s="1158"/>
      <c r="IS144" s="1158"/>
      <c r="IT144" s="1158"/>
      <c r="IU144" s="1158"/>
      <c r="IV144" s="1158"/>
      <c r="IW144" s="1158"/>
      <c r="IX144" s="1158"/>
      <c r="IY144" s="1158"/>
      <c r="IZ144" s="1158"/>
      <c r="JA144" s="1158"/>
      <c r="JB144" s="1158"/>
      <c r="JC144" s="1158"/>
      <c r="JD144" s="1158"/>
      <c r="JE144" s="1158"/>
      <c r="JF144" s="1158"/>
      <c r="JG144" s="1158"/>
      <c r="JH144" s="1158"/>
      <c r="JI144" s="1158"/>
      <c r="JJ144" s="1158"/>
      <c r="JK144" s="1158"/>
      <c r="JL144" s="1158"/>
      <c r="JM144" s="1158"/>
      <c r="JN144" s="1158"/>
      <c r="JO144" s="1158"/>
      <c r="JP144" s="1158"/>
      <c r="JQ144" s="1158"/>
      <c r="JR144" s="1158"/>
      <c r="JS144" s="1158"/>
      <c r="JT144" s="1158"/>
      <c r="JU144" s="1158"/>
      <c r="JV144" s="1158"/>
      <c r="JW144" s="1158"/>
      <c r="JX144" s="1158"/>
      <c r="JY144" s="1158"/>
      <c r="JZ144" s="1158"/>
      <c r="KA144" s="1158"/>
      <c r="KB144" s="1158"/>
      <c r="KC144" s="1158"/>
      <c r="KD144" s="1158"/>
      <c r="KE144" s="1158"/>
      <c r="KF144" s="1158"/>
      <c r="KG144" s="1158"/>
      <c r="KH144" s="1158"/>
      <c r="KI144" s="1158"/>
      <c r="KJ144" s="1158"/>
      <c r="KK144" s="1158"/>
      <c r="KL144" s="1158"/>
      <c r="KM144" s="1158"/>
      <c r="KN144" s="1158"/>
      <c r="KO144" s="1158"/>
      <c r="KP144" s="1158"/>
      <c r="KQ144" s="1158"/>
      <c r="KR144" s="1158"/>
      <c r="KS144" s="1158"/>
      <c r="KT144" s="1158"/>
      <c r="KU144" s="1158"/>
      <c r="KV144" s="1158"/>
      <c r="KW144" s="1158"/>
      <c r="KX144" s="1158"/>
      <c r="KY144" s="1158"/>
      <c r="KZ144" s="1158"/>
      <c r="LA144" s="1158"/>
      <c r="LB144" s="1158"/>
      <c r="LC144" s="1158"/>
      <c r="LD144" s="1158"/>
      <c r="LE144" s="1158"/>
      <c r="LF144" s="1158"/>
      <c r="LG144" s="1158"/>
      <c r="LH144" s="1158"/>
      <c r="LI144" s="1158"/>
      <c r="LJ144" s="1158"/>
      <c r="LK144" s="1158"/>
      <c r="LL144" s="1158"/>
      <c r="LM144" s="1158"/>
      <c r="LN144" s="1158"/>
      <c r="LO144" s="1158"/>
      <c r="LP144" s="1158"/>
      <c r="LQ144" s="1158"/>
      <c r="LR144" s="1158"/>
      <c r="LS144" s="1158"/>
      <c r="LT144" s="1158"/>
      <c r="LU144" s="1158"/>
      <c r="LV144" s="1158"/>
      <c r="LW144" s="1158"/>
      <c r="LX144" s="1158"/>
      <c r="LY144" s="1158"/>
      <c r="LZ144" s="1158"/>
      <c r="MA144" s="1158"/>
      <c r="MB144" s="1158"/>
      <c r="MC144" s="1158"/>
      <c r="MD144" s="1158"/>
      <c r="ME144" s="1158"/>
      <c r="MF144" s="1158"/>
      <c r="MG144" s="1158"/>
      <c r="MH144" s="1158"/>
      <c r="MI144" s="1158"/>
      <c r="MJ144" s="1158"/>
      <c r="MK144" s="1158"/>
      <c r="ML144" s="1158"/>
      <c r="MM144" s="1158"/>
      <c r="MN144" s="1158"/>
      <c r="MO144" s="1158"/>
      <c r="MP144" s="1158"/>
      <c r="MQ144" s="1158"/>
      <c r="MR144" s="1158"/>
      <c r="MS144" s="1158"/>
      <c r="MT144" s="1158"/>
      <c r="MU144" s="1158"/>
      <c r="MV144" s="1158"/>
      <c r="MW144" s="1158"/>
      <c r="MX144" s="1158"/>
      <c r="MY144" s="1158"/>
      <c r="MZ144" s="1158"/>
      <c r="NA144" s="1158"/>
      <c r="NB144" s="1158"/>
      <c r="NC144" s="1158"/>
      <c r="ND144" s="1158"/>
      <c r="NE144" s="1158"/>
      <c r="NF144" s="1158"/>
      <c r="NG144" s="1158"/>
      <c r="NH144" s="1158"/>
      <c r="NI144" s="1158"/>
      <c r="NJ144" s="1158"/>
      <c r="NK144" s="1158"/>
      <c r="NL144" s="1158"/>
      <c r="NM144" s="1158"/>
      <c r="NN144" s="1158"/>
      <c r="NO144" s="1158"/>
      <c r="NP144" s="1158"/>
      <c r="NQ144" s="1158"/>
      <c r="NR144" s="1158"/>
      <c r="NS144" s="1158"/>
      <c r="NT144" s="1158"/>
      <c r="NU144" s="1158"/>
      <c r="NV144" s="1158"/>
      <c r="NW144" s="1158"/>
      <c r="NX144" s="1158"/>
      <c r="NY144" s="1158"/>
      <c r="NZ144" s="1158"/>
      <c r="OA144" s="1158"/>
      <c r="OB144" s="1158"/>
      <c r="OC144" s="1158"/>
      <c r="OD144" s="1158"/>
      <c r="OE144" s="1158"/>
      <c r="OF144" s="1158"/>
      <c r="OG144" s="1158"/>
      <c r="OH144" s="1158"/>
      <c r="OI144" s="1158"/>
      <c r="OJ144" s="1158"/>
      <c r="OK144" s="1158"/>
      <c r="OL144" s="1158"/>
      <c r="OM144" s="1158"/>
      <c r="ON144" s="1158"/>
      <c r="OO144" s="1158"/>
      <c r="OP144" s="1158"/>
      <c r="OQ144" s="1158"/>
      <c r="OR144" s="1158"/>
      <c r="OS144" s="1158"/>
      <c r="OT144" s="1158"/>
      <c r="OU144" s="1158"/>
      <c r="OV144" s="1158"/>
      <c r="OW144" s="1158"/>
      <c r="OX144" s="1158"/>
      <c r="OY144" s="1158"/>
      <c r="OZ144" s="1158"/>
      <c r="PA144" s="1158"/>
      <c r="PB144" s="1158"/>
      <c r="PC144" s="1158"/>
      <c r="PD144" s="1158"/>
      <c r="PE144" s="1158"/>
      <c r="PF144" s="1158"/>
      <c r="PG144" s="1158"/>
      <c r="PH144" s="1158"/>
      <c r="PI144" s="1158"/>
      <c r="PJ144" s="1158"/>
      <c r="PK144" s="1158"/>
    </row>
    <row r="145" spans="1:427" s="1150" customFormat="1" ht="15" customHeight="1" x14ac:dyDescent="0.35">
      <c r="A145" s="1182" t="s">
        <v>3305</v>
      </c>
      <c r="B145" s="1182">
        <f t="shared" ca="1" si="11"/>
        <v>7785</v>
      </c>
      <c r="C145" s="1182" t="s">
        <v>3380</v>
      </c>
      <c r="D145" s="1182" t="s">
        <v>3381</v>
      </c>
      <c r="E145" s="1151">
        <v>2016</v>
      </c>
      <c r="F145" s="1183">
        <f t="shared" ca="1" si="12"/>
        <v>152</v>
      </c>
      <c r="G145" s="1149">
        <f t="shared" ca="1" si="13"/>
        <v>7596</v>
      </c>
      <c r="H145" s="1148">
        <v>59.31</v>
      </c>
      <c r="I145" s="1152">
        <f>Einstellungen!$E$11</f>
        <v>365</v>
      </c>
      <c r="J145" s="1152" t="s">
        <v>11</v>
      </c>
      <c r="K145" s="1152" t="s">
        <v>578</v>
      </c>
      <c r="L145" s="1152" t="s">
        <v>578</v>
      </c>
      <c r="M145" s="1152" t="s">
        <v>578</v>
      </c>
      <c r="N145" s="1152" t="s">
        <v>578</v>
      </c>
      <c r="O145" s="1152" t="s">
        <v>578</v>
      </c>
      <c r="P145" s="1152" t="s">
        <v>578</v>
      </c>
      <c r="Q145" s="1152" t="s">
        <v>578</v>
      </c>
      <c r="R145" s="1152" t="s">
        <v>578</v>
      </c>
      <c r="S145" s="1152" t="s">
        <v>578</v>
      </c>
      <c r="T145" s="1152" t="s">
        <v>578</v>
      </c>
      <c r="U145" s="1152" t="s">
        <v>578</v>
      </c>
      <c r="V145" s="1152" t="s">
        <v>700</v>
      </c>
      <c r="W145" s="1152" t="str">
        <f t="shared" si="14"/>
        <v>Heim 144  - Musterort</v>
      </c>
      <c r="X145" s="1148">
        <v>59.31</v>
      </c>
      <c r="AM145" s="1158"/>
      <c r="AN145" s="1158"/>
      <c r="AO145" s="1158"/>
      <c r="AP145" s="1158"/>
      <c r="AQ145" s="1158"/>
      <c r="AR145" s="1158"/>
      <c r="AS145" s="1158"/>
      <c r="AT145" s="1158"/>
      <c r="AU145" s="1158"/>
      <c r="AV145" s="1158"/>
      <c r="AW145" s="1158"/>
      <c r="AX145" s="1155">
        <v>25</v>
      </c>
      <c r="AY145" s="1158"/>
      <c r="AZ145" s="1156">
        <f t="shared" ca="1" si="15"/>
        <v>-127</v>
      </c>
      <c r="BA145" s="1158"/>
      <c r="BB145" s="1158"/>
      <c r="BC145" s="1158"/>
      <c r="BD145" s="1158"/>
      <c r="BE145" s="1158"/>
      <c r="BF145" s="1158"/>
      <c r="BG145" s="1158"/>
      <c r="BH145" s="1158"/>
      <c r="BI145" s="1158"/>
      <c r="BJ145" s="1158"/>
      <c r="BK145" s="1158"/>
      <c r="BL145" s="1158"/>
      <c r="BM145" s="1158"/>
      <c r="BN145" s="1158"/>
      <c r="BO145" s="1158"/>
      <c r="BP145" s="1158"/>
      <c r="BQ145" s="1158"/>
      <c r="BR145" s="1158"/>
      <c r="BS145" s="1158"/>
      <c r="BT145" s="1158"/>
      <c r="BU145" s="1158"/>
      <c r="BV145" s="1158"/>
      <c r="BW145" s="1158"/>
      <c r="BX145" s="1158"/>
      <c r="BY145" s="1158"/>
      <c r="BZ145" s="1158"/>
      <c r="CA145" s="1158"/>
      <c r="CB145" s="1158"/>
      <c r="CC145" s="1158"/>
      <c r="CD145" s="1158"/>
      <c r="CE145" s="1158"/>
      <c r="CF145" s="1158"/>
      <c r="CG145" s="1158"/>
      <c r="CH145" s="1158"/>
      <c r="CI145" s="1158"/>
      <c r="CJ145" s="1158"/>
      <c r="CK145" s="1158"/>
      <c r="CL145" s="1158"/>
      <c r="CM145" s="1158"/>
      <c r="CN145" s="1158"/>
      <c r="CO145" s="1158"/>
      <c r="CP145" s="1158"/>
      <c r="CQ145" s="1158"/>
      <c r="CR145" s="1158"/>
      <c r="CS145" s="1158"/>
      <c r="CT145" s="1158"/>
      <c r="CU145" s="1158"/>
      <c r="CV145" s="1158"/>
      <c r="CW145" s="1158"/>
      <c r="CX145" s="1158"/>
      <c r="CY145" s="1158"/>
      <c r="CZ145" s="1158"/>
      <c r="DA145" s="1158"/>
      <c r="DB145" s="1158"/>
      <c r="DC145" s="1158"/>
      <c r="DD145" s="1158"/>
      <c r="DE145" s="1158"/>
      <c r="DF145" s="1158"/>
      <c r="DG145" s="1158"/>
      <c r="DH145" s="1158"/>
      <c r="DI145" s="1158"/>
      <c r="DJ145" s="1158"/>
      <c r="DK145" s="1158"/>
      <c r="DL145" s="1158"/>
      <c r="DM145" s="1158"/>
      <c r="DN145" s="1158"/>
      <c r="DO145" s="1158"/>
      <c r="DP145" s="1158"/>
      <c r="DQ145" s="1158"/>
      <c r="DR145" s="1158"/>
      <c r="DS145" s="1158"/>
      <c r="DT145" s="1158"/>
      <c r="DU145" s="1158"/>
      <c r="DV145" s="1158"/>
      <c r="DW145" s="1158"/>
      <c r="DX145" s="1158"/>
      <c r="DY145" s="1158"/>
      <c r="DZ145" s="1158"/>
      <c r="EA145" s="1158"/>
      <c r="EB145" s="1158"/>
      <c r="EC145" s="1158"/>
      <c r="ED145" s="1158"/>
      <c r="EE145" s="1158"/>
      <c r="EF145" s="1158"/>
      <c r="EG145" s="1158"/>
      <c r="EH145" s="1158"/>
      <c r="EI145" s="1158"/>
      <c r="EJ145" s="1158"/>
      <c r="EK145" s="1158"/>
      <c r="EL145" s="1158"/>
      <c r="EM145" s="1158"/>
      <c r="EN145" s="1158"/>
      <c r="EO145" s="1158"/>
      <c r="EP145" s="1158"/>
      <c r="EQ145" s="1158"/>
      <c r="ER145" s="1158"/>
      <c r="ES145" s="1158"/>
      <c r="ET145" s="1158"/>
      <c r="EU145" s="1158"/>
      <c r="EV145" s="1158"/>
      <c r="EW145" s="1158"/>
      <c r="EX145" s="1158"/>
      <c r="EY145" s="1158"/>
      <c r="EZ145" s="1158"/>
      <c r="FA145" s="1158"/>
      <c r="FB145" s="1158"/>
      <c r="FC145" s="1158"/>
      <c r="FD145" s="1158"/>
      <c r="FE145" s="1158"/>
      <c r="FF145" s="1158"/>
      <c r="FG145" s="1158"/>
      <c r="FH145" s="1158"/>
      <c r="FI145" s="1158"/>
      <c r="FJ145" s="1158"/>
      <c r="FK145" s="1158"/>
      <c r="FL145" s="1158"/>
      <c r="FM145" s="1158"/>
      <c r="FN145" s="1158"/>
      <c r="FO145" s="1158"/>
      <c r="FP145" s="1158"/>
      <c r="FQ145" s="1158"/>
      <c r="FR145" s="1158"/>
      <c r="FS145" s="1158"/>
      <c r="FT145" s="1158"/>
      <c r="FU145" s="1158"/>
      <c r="FV145" s="1158"/>
      <c r="FW145" s="1158"/>
      <c r="FX145" s="1158"/>
      <c r="FY145" s="1158"/>
      <c r="FZ145" s="1158"/>
      <c r="GA145" s="1158"/>
      <c r="GB145" s="1158"/>
      <c r="GC145" s="1158"/>
      <c r="GD145" s="1158"/>
      <c r="GE145" s="1158"/>
      <c r="GF145" s="1158"/>
      <c r="GG145" s="1158"/>
      <c r="GH145" s="1158"/>
      <c r="GI145" s="1158"/>
      <c r="GJ145" s="1158"/>
      <c r="GK145" s="1158"/>
      <c r="GL145" s="1158"/>
      <c r="GM145" s="1158"/>
      <c r="GN145" s="1158"/>
      <c r="GO145" s="1158"/>
      <c r="GP145" s="1158"/>
      <c r="GQ145" s="1158"/>
      <c r="GR145" s="1158"/>
      <c r="GS145" s="1158"/>
      <c r="GT145" s="1158"/>
      <c r="GU145" s="1158"/>
      <c r="GV145" s="1158"/>
      <c r="GW145" s="1158"/>
      <c r="GX145" s="1158"/>
      <c r="GY145" s="1158"/>
      <c r="GZ145" s="1158"/>
      <c r="HA145" s="1158"/>
      <c r="HB145" s="1158"/>
      <c r="HC145" s="1158"/>
      <c r="HD145" s="1158"/>
      <c r="HE145" s="1158"/>
      <c r="HF145" s="1158"/>
      <c r="HG145" s="1158"/>
      <c r="HH145" s="1158"/>
      <c r="HI145" s="1158"/>
      <c r="HJ145" s="1158"/>
      <c r="HK145" s="1158"/>
      <c r="HL145" s="1158"/>
      <c r="HM145" s="1158"/>
      <c r="HN145" s="1158"/>
      <c r="HO145" s="1158"/>
      <c r="HP145" s="1158"/>
      <c r="HQ145" s="1158"/>
      <c r="HR145" s="1158"/>
      <c r="HS145" s="1158"/>
      <c r="HT145" s="1158"/>
      <c r="HU145" s="1158"/>
      <c r="HV145" s="1158"/>
      <c r="HW145" s="1158"/>
      <c r="HX145" s="1158"/>
      <c r="HY145" s="1158"/>
      <c r="HZ145" s="1158"/>
      <c r="IA145" s="1158"/>
      <c r="IB145" s="1158"/>
      <c r="IC145" s="1158"/>
      <c r="ID145" s="1158"/>
      <c r="IE145" s="1158"/>
      <c r="IF145" s="1158"/>
      <c r="IG145" s="1158"/>
      <c r="IH145" s="1158"/>
      <c r="II145" s="1158"/>
      <c r="IJ145" s="1158"/>
      <c r="IK145" s="1158"/>
      <c r="IL145" s="1158"/>
      <c r="IM145" s="1158"/>
      <c r="IN145" s="1158"/>
      <c r="IO145" s="1158"/>
      <c r="IP145" s="1158"/>
      <c r="IQ145" s="1158"/>
      <c r="IR145" s="1158"/>
      <c r="IS145" s="1158"/>
      <c r="IT145" s="1158"/>
      <c r="IU145" s="1158"/>
      <c r="IV145" s="1158"/>
      <c r="IW145" s="1158"/>
      <c r="IX145" s="1158"/>
      <c r="IY145" s="1158"/>
      <c r="IZ145" s="1158"/>
      <c r="JA145" s="1158"/>
      <c r="JB145" s="1158"/>
      <c r="JC145" s="1158"/>
      <c r="JD145" s="1158"/>
      <c r="JE145" s="1158"/>
      <c r="JF145" s="1158"/>
      <c r="JG145" s="1158"/>
      <c r="JH145" s="1158"/>
      <c r="JI145" s="1158"/>
      <c r="JJ145" s="1158"/>
      <c r="JK145" s="1158"/>
      <c r="JL145" s="1158"/>
      <c r="JM145" s="1158"/>
      <c r="JN145" s="1158"/>
      <c r="JO145" s="1158"/>
      <c r="JP145" s="1158"/>
      <c r="JQ145" s="1158"/>
      <c r="JR145" s="1158"/>
      <c r="JS145" s="1158"/>
      <c r="JT145" s="1158"/>
      <c r="JU145" s="1158"/>
      <c r="JV145" s="1158"/>
      <c r="JW145" s="1158"/>
      <c r="JX145" s="1158"/>
      <c r="JY145" s="1158"/>
      <c r="JZ145" s="1158"/>
      <c r="KA145" s="1158"/>
      <c r="KB145" s="1158"/>
      <c r="KC145" s="1158"/>
      <c r="KD145" s="1158"/>
      <c r="KE145" s="1158"/>
      <c r="KF145" s="1158"/>
      <c r="KG145" s="1158"/>
      <c r="KH145" s="1158"/>
      <c r="KI145" s="1158"/>
      <c r="KJ145" s="1158"/>
      <c r="KK145" s="1158"/>
      <c r="KL145" s="1158"/>
      <c r="KM145" s="1158"/>
      <c r="KN145" s="1158"/>
      <c r="KO145" s="1158"/>
      <c r="KP145" s="1158"/>
      <c r="KQ145" s="1158"/>
      <c r="KR145" s="1158"/>
      <c r="KS145" s="1158"/>
      <c r="KT145" s="1158"/>
      <c r="KU145" s="1158"/>
      <c r="KV145" s="1158"/>
      <c r="KW145" s="1158"/>
      <c r="KX145" s="1158"/>
      <c r="KY145" s="1158"/>
      <c r="KZ145" s="1158"/>
      <c r="LA145" s="1158"/>
      <c r="LB145" s="1158"/>
      <c r="LC145" s="1158"/>
      <c r="LD145" s="1158"/>
      <c r="LE145" s="1158"/>
      <c r="LF145" s="1158"/>
      <c r="LG145" s="1158"/>
      <c r="LH145" s="1158"/>
      <c r="LI145" s="1158"/>
      <c r="LJ145" s="1158"/>
      <c r="LK145" s="1158"/>
      <c r="LL145" s="1158"/>
      <c r="LM145" s="1158"/>
      <c r="LN145" s="1158"/>
      <c r="LO145" s="1158"/>
      <c r="LP145" s="1158"/>
      <c r="LQ145" s="1158"/>
      <c r="LR145" s="1158"/>
      <c r="LS145" s="1158"/>
      <c r="LT145" s="1158"/>
      <c r="LU145" s="1158"/>
      <c r="LV145" s="1158"/>
      <c r="LW145" s="1158"/>
      <c r="LX145" s="1158"/>
      <c r="LY145" s="1158"/>
      <c r="LZ145" s="1158"/>
      <c r="MA145" s="1158"/>
      <c r="MB145" s="1158"/>
      <c r="MC145" s="1158"/>
      <c r="MD145" s="1158"/>
      <c r="ME145" s="1158"/>
      <c r="MF145" s="1158"/>
      <c r="MG145" s="1158"/>
      <c r="MH145" s="1158"/>
      <c r="MI145" s="1158"/>
      <c r="MJ145" s="1158"/>
      <c r="MK145" s="1158"/>
      <c r="ML145" s="1158"/>
      <c r="MM145" s="1158"/>
      <c r="MN145" s="1158"/>
      <c r="MO145" s="1158"/>
      <c r="MP145" s="1158"/>
      <c r="MQ145" s="1158"/>
      <c r="MR145" s="1158"/>
      <c r="MS145" s="1158"/>
      <c r="MT145" s="1158"/>
      <c r="MU145" s="1158"/>
      <c r="MV145" s="1158"/>
      <c r="MW145" s="1158"/>
      <c r="MX145" s="1158"/>
      <c r="MY145" s="1158"/>
      <c r="MZ145" s="1158"/>
      <c r="NA145" s="1158"/>
      <c r="NB145" s="1158"/>
      <c r="NC145" s="1158"/>
      <c r="ND145" s="1158"/>
      <c r="NE145" s="1158"/>
      <c r="NF145" s="1158"/>
      <c r="NG145" s="1158"/>
      <c r="NH145" s="1158"/>
      <c r="NI145" s="1158"/>
      <c r="NJ145" s="1158"/>
      <c r="NK145" s="1158"/>
      <c r="NL145" s="1158"/>
      <c r="NM145" s="1158"/>
      <c r="NN145" s="1158"/>
      <c r="NO145" s="1158"/>
      <c r="NP145" s="1158"/>
      <c r="NQ145" s="1158"/>
      <c r="NR145" s="1158"/>
      <c r="NS145" s="1158"/>
      <c r="NT145" s="1158"/>
      <c r="NU145" s="1158"/>
      <c r="NV145" s="1158"/>
      <c r="NW145" s="1158"/>
      <c r="NX145" s="1158"/>
      <c r="NY145" s="1158"/>
      <c r="NZ145" s="1158"/>
      <c r="OA145" s="1158"/>
      <c r="OB145" s="1158"/>
      <c r="OC145" s="1158"/>
      <c r="OD145" s="1158"/>
      <c r="OE145" s="1158"/>
      <c r="OF145" s="1158"/>
      <c r="OG145" s="1158"/>
      <c r="OH145" s="1158"/>
      <c r="OI145" s="1158"/>
      <c r="OJ145" s="1158"/>
      <c r="OK145" s="1158"/>
      <c r="OL145" s="1158"/>
      <c r="OM145" s="1158"/>
      <c r="ON145" s="1158"/>
      <c r="OO145" s="1158"/>
      <c r="OP145" s="1158"/>
      <c r="OQ145" s="1158"/>
      <c r="OR145" s="1158"/>
      <c r="OS145" s="1158"/>
      <c r="OT145" s="1158"/>
      <c r="OU145" s="1158"/>
      <c r="OV145" s="1158"/>
      <c r="OW145" s="1158"/>
      <c r="OX145" s="1158"/>
      <c r="OY145" s="1158"/>
      <c r="OZ145" s="1158"/>
      <c r="PA145" s="1158"/>
      <c r="PB145" s="1158"/>
      <c r="PC145" s="1158"/>
      <c r="PD145" s="1158"/>
      <c r="PE145" s="1158"/>
      <c r="PF145" s="1158"/>
      <c r="PG145" s="1158"/>
      <c r="PH145" s="1158"/>
      <c r="PI145" s="1158"/>
      <c r="PJ145" s="1158"/>
      <c r="PK145" s="1158"/>
    </row>
    <row r="146" spans="1:427" s="1150" customFormat="1" ht="15" customHeight="1" x14ac:dyDescent="0.35">
      <c r="A146" s="1182" t="s">
        <v>3306</v>
      </c>
      <c r="B146" s="1182">
        <f t="shared" ca="1" si="11"/>
        <v>3857</v>
      </c>
      <c r="C146" s="1182" t="s">
        <v>3380</v>
      </c>
      <c r="D146" s="1182" t="s">
        <v>3381</v>
      </c>
      <c r="E146" s="1151">
        <v>2016</v>
      </c>
      <c r="F146" s="1183">
        <f t="shared" ca="1" si="12"/>
        <v>132</v>
      </c>
      <c r="G146" s="1149">
        <f t="shared" ca="1" si="13"/>
        <v>8581</v>
      </c>
      <c r="H146" s="1148">
        <v>60.5</v>
      </c>
      <c r="I146" s="1152">
        <f>Einstellungen!$E$11</f>
        <v>365</v>
      </c>
      <c r="J146" s="1152" t="s">
        <v>11</v>
      </c>
      <c r="K146" s="1152" t="s">
        <v>578</v>
      </c>
      <c r="L146" s="1152" t="s">
        <v>578</v>
      </c>
      <c r="M146" s="1152" t="s">
        <v>578</v>
      </c>
      <c r="N146" s="1152" t="s">
        <v>578</v>
      </c>
      <c r="O146" s="1152" t="s">
        <v>578</v>
      </c>
      <c r="P146" s="1152" t="s">
        <v>578</v>
      </c>
      <c r="Q146" s="1152" t="s">
        <v>578</v>
      </c>
      <c r="R146" s="1152" t="s">
        <v>578</v>
      </c>
      <c r="S146" s="1152" t="s">
        <v>578</v>
      </c>
      <c r="T146" s="1152" t="s">
        <v>578</v>
      </c>
      <c r="U146" s="1152" t="s">
        <v>578</v>
      </c>
      <c r="V146" s="1152" t="s">
        <v>700</v>
      </c>
      <c r="W146" s="1152" t="str">
        <f t="shared" si="14"/>
        <v>Heim 145  - Musterort</v>
      </c>
      <c r="X146" s="1148">
        <v>60.5</v>
      </c>
      <c r="AM146" s="1158"/>
      <c r="AN146" s="1158"/>
      <c r="AO146" s="1158"/>
      <c r="AP146" s="1158"/>
      <c r="AQ146" s="1158"/>
      <c r="AR146" s="1158"/>
      <c r="AS146" s="1158"/>
      <c r="AT146" s="1158"/>
      <c r="AU146" s="1158"/>
      <c r="AV146" s="1158"/>
      <c r="AW146" s="1158"/>
      <c r="AX146" s="1155">
        <v>140</v>
      </c>
      <c r="AY146" s="1158"/>
      <c r="AZ146" s="1156">
        <f t="shared" ca="1" si="15"/>
        <v>8</v>
      </c>
      <c r="BA146" s="1158"/>
      <c r="BB146" s="1158"/>
      <c r="BC146" s="1158"/>
      <c r="BD146" s="1158"/>
      <c r="BE146" s="1158"/>
      <c r="BF146" s="1158"/>
      <c r="BG146" s="1158"/>
      <c r="BH146" s="1158"/>
      <c r="BI146" s="1158"/>
      <c r="BJ146" s="1158"/>
      <c r="BK146" s="1158"/>
      <c r="BL146" s="1158"/>
      <c r="BM146" s="1158"/>
      <c r="BN146" s="1158"/>
      <c r="BO146" s="1158"/>
      <c r="BP146" s="1158"/>
      <c r="BQ146" s="1158"/>
      <c r="BR146" s="1158"/>
      <c r="BS146" s="1158"/>
      <c r="BT146" s="1158"/>
      <c r="BU146" s="1158"/>
      <c r="BV146" s="1158"/>
      <c r="BW146" s="1158"/>
      <c r="BX146" s="1158"/>
      <c r="BY146" s="1158"/>
      <c r="BZ146" s="1158"/>
      <c r="CA146" s="1158"/>
      <c r="CB146" s="1158"/>
      <c r="CC146" s="1158"/>
      <c r="CD146" s="1158"/>
      <c r="CE146" s="1158"/>
      <c r="CF146" s="1158"/>
      <c r="CG146" s="1158"/>
      <c r="CH146" s="1158"/>
      <c r="CI146" s="1158"/>
      <c r="CJ146" s="1158"/>
      <c r="CK146" s="1158"/>
      <c r="CL146" s="1158"/>
      <c r="CM146" s="1158"/>
      <c r="CN146" s="1158"/>
      <c r="CO146" s="1158"/>
      <c r="CP146" s="1158"/>
      <c r="CQ146" s="1158"/>
      <c r="CR146" s="1158"/>
      <c r="CS146" s="1158"/>
      <c r="CT146" s="1158"/>
      <c r="CU146" s="1158"/>
      <c r="CV146" s="1158"/>
      <c r="CW146" s="1158"/>
      <c r="CX146" s="1158"/>
      <c r="CY146" s="1158"/>
      <c r="CZ146" s="1158"/>
      <c r="DA146" s="1158"/>
      <c r="DB146" s="1158"/>
      <c r="DC146" s="1158"/>
      <c r="DD146" s="1158"/>
      <c r="DE146" s="1158"/>
      <c r="DF146" s="1158"/>
      <c r="DG146" s="1158"/>
      <c r="DH146" s="1158"/>
      <c r="DI146" s="1158"/>
      <c r="DJ146" s="1158"/>
      <c r="DK146" s="1158"/>
      <c r="DL146" s="1158"/>
      <c r="DM146" s="1158"/>
      <c r="DN146" s="1158"/>
      <c r="DO146" s="1158"/>
      <c r="DP146" s="1158"/>
      <c r="DQ146" s="1158"/>
      <c r="DR146" s="1158"/>
      <c r="DS146" s="1158"/>
      <c r="DT146" s="1158"/>
      <c r="DU146" s="1158"/>
      <c r="DV146" s="1158"/>
      <c r="DW146" s="1158"/>
      <c r="DX146" s="1158"/>
      <c r="DY146" s="1158"/>
      <c r="DZ146" s="1158"/>
      <c r="EA146" s="1158"/>
      <c r="EB146" s="1158"/>
      <c r="EC146" s="1158"/>
      <c r="ED146" s="1158"/>
      <c r="EE146" s="1158"/>
      <c r="EF146" s="1158"/>
      <c r="EG146" s="1158"/>
      <c r="EH146" s="1158"/>
      <c r="EI146" s="1158"/>
      <c r="EJ146" s="1158"/>
      <c r="EK146" s="1158"/>
      <c r="EL146" s="1158"/>
      <c r="EM146" s="1158"/>
      <c r="EN146" s="1158"/>
      <c r="EO146" s="1158"/>
      <c r="EP146" s="1158"/>
      <c r="EQ146" s="1158"/>
      <c r="ER146" s="1158"/>
      <c r="ES146" s="1158"/>
      <c r="ET146" s="1158"/>
      <c r="EU146" s="1158"/>
      <c r="EV146" s="1158"/>
      <c r="EW146" s="1158"/>
      <c r="EX146" s="1158"/>
      <c r="EY146" s="1158"/>
      <c r="EZ146" s="1158"/>
      <c r="FA146" s="1158"/>
      <c r="FB146" s="1158"/>
      <c r="FC146" s="1158"/>
      <c r="FD146" s="1158"/>
      <c r="FE146" s="1158"/>
      <c r="FF146" s="1158"/>
      <c r="FG146" s="1158"/>
      <c r="FH146" s="1158"/>
      <c r="FI146" s="1158"/>
      <c r="FJ146" s="1158"/>
      <c r="FK146" s="1158"/>
      <c r="FL146" s="1158"/>
      <c r="FM146" s="1158"/>
      <c r="FN146" s="1158"/>
      <c r="FO146" s="1158"/>
      <c r="FP146" s="1158"/>
      <c r="FQ146" s="1158"/>
      <c r="FR146" s="1158"/>
      <c r="FS146" s="1158"/>
      <c r="FT146" s="1158"/>
      <c r="FU146" s="1158"/>
      <c r="FV146" s="1158"/>
      <c r="FW146" s="1158"/>
      <c r="FX146" s="1158"/>
      <c r="FY146" s="1158"/>
      <c r="FZ146" s="1158"/>
      <c r="GA146" s="1158"/>
      <c r="GB146" s="1158"/>
      <c r="GC146" s="1158"/>
      <c r="GD146" s="1158"/>
      <c r="GE146" s="1158"/>
      <c r="GF146" s="1158"/>
      <c r="GG146" s="1158"/>
      <c r="GH146" s="1158"/>
      <c r="GI146" s="1158"/>
      <c r="GJ146" s="1158"/>
      <c r="GK146" s="1158"/>
      <c r="GL146" s="1158"/>
      <c r="GM146" s="1158"/>
      <c r="GN146" s="1158"/>
      <c r="GO146" s="1158"/>
      <c r="GP146" s="1158"/>
      <c r="GQ146" s="1158"/>
      <c r="GR146" s="1158"/>
      <c r="GS146" s="1158"/>
      <c r="GT146" s="1158"/>
      <c r="GU146" s="1158"/>
      <c r="GV146" s="1158"/>
      <c r="GW146" s="1158"/>
      <c r="GX146" s="1158"/>
      <c r="GY146" s="1158"/>
      <c r="GZ146" s="1158"/>
      <c r="HA146" s="1158"/>
      <c r="HB146" s="1158"/>
      <c r="HC146" s="1158"/>
      <c r="HD146" s="1158"/>
      <c r="HE146" s="1158"/>
      <c r="HF146" s="1158"/>
      <c r="HG146" s="1158"/>
      <c r="HH146" s="1158"/>
      <c r="HI146" s="1158"/>
      <c r="HJ146" s="1158"/>
      <c r="HK146" s="1158"/>
      <c r="HL146" s="1158"/>
      <c r="HM146" s="1158"/>
      <c r="HN146" s="1158"/>
      <c r="HO146" s="1158"/>
      <c r="HP146" s="1158"/>
      <c r="HQ146" s="1158"/>
      <c r="HR146" s="1158"/>
      <c r="HS146" s="1158"/>
      <c r="HT146" s="1158"/>
      <c r="HU146" s="1158"/>
      <c r="HV146" s="1158"/>
      <c r="HW146" s="1158"/>
      <c r="HX146" s="1158"/>
      <c r="HY146" s="1158"/>
      <c r="HZ146" s="1158"/>
      <c r="IA146" s="1158"/>
      <c r="IB146" s="1158"/>
      <c r="IC146" s="1158"/>
      <c r="ID146" s="1158"/>
      <c r="IE146" s="1158"/>
      <c r="IF146" s="1158"/>
      <c r="IG146" s="1158"/>
      <c r="IH146" s="1158"/>
      <c r="II146" s="1158"/>
      <c r="IJ146" s="1158"/>
      <c r="IK146" s="1158"/>
      <c r="IL146" s="1158"/>
      <c r="IM146" s="1158"/>
      <c r="IN146" s="1158"/>
      <c r="IO146" s="1158"/>
      <c r="IP146" s="1158"/>
      <c r="IQ146" s="1158"/>
      <c r="IR146" s="1158"/>
      <c r="IS146" s="1158"/>
      <c r="IT146" s="1158"/>
      <c r="IU146" s="1158"/>
      <c r="IV146" s="1158"/>
      <c r="IW146" s="1158"/>
      <c r="IX146" s="1158"/>
      <c r="IY146" s="1158"/>
      <c r="IZ146" s="1158"/>
      <c r="JA146" s="1158"/>
      <c r="JB146" s="1158"/>
      <c r="JC146" s="1158"/>
      <c r="JD146" s="1158"/>
      <c r="JE146" s="1158"/>
      <c r="JF146" s="1158"/>
      <c r="JG146" s="1158"/>
      <c r="JH146" s="1158"/>
      <c r="JI146" s="1158"/>
      <c r="JJ146" s="1158"/>
      <c r="JK146" s="1158"/>
      <c r="JL146" s="1158"/>
      <c r="JM146" s="1158"/>
      <c r="JN146" s="1158"/>
      <c r="JO146" s="1158"/>
      <c r="JP146" s="1158"/>
      <c r="JQ146" s="1158"/>
      <c r="JR146" s="1158"/>
      <c r="JS146" s="1158"/>
      <c r="JT146" s="1158"/>
      <c r="JU146" s="1158"/>
      <c r="JV146" s="1158"/>
      <c r="JW146" s="1158"/>
      <c r="JX146" s="1158"/>
      <c r="JY146" s="1158"/>
      <c r="JZ146" s="1158"/>
      <c r="KA146" s="1158"/>
      <c r="KB146" s="1158"/>
      <c r="KC146" s="1158"/>
      <c r="KD146" s="1158"/>
      <c r="KE146" s="1158"/>
      <c r="KF146" s="1158"/>
      <c r="KG146" s="1158"/>
      <c r="KH146" s="1158"/>
      <c r="KI146" s="1158"/>
      <c r="KJ146" s="1158"/>
      <c r="KK146" s="1158"/>
      <c r="KL146" s="1158"/>
      <c r="KM146" s="1158"/>
      <c r="KN146" s="1158"/>
      <c r="KO146" s="1158"/>
      <c r="KP146" s="1158"/>
      <c r="KQ146" s="1158"/>
      <c r="KR146" s="1158"/>
      <c r="KS146" s="1158"/>
      <c r="KT146" s="1158"/>
      <c r="KU146" s="1158"/>
      <c r="KV146" s="1158"/>
      <c r="KW146" s="1158"/>
      <c r="KX146" s="1158"/>
      <c r="KY146" s="1158"/>
      <c r="KZ146" s="1158"/>
      <c r="LA146" s="1158"/>
      <c r="LB146" s="1158"/>
      <c r="LC146" s="1158"/>
      <c r="LD146" s="1158"/>
      <c r="LE146" s="1158"/>
      <c r="LF146" s="1158"/>
      <c r="LG146" s="1158"/>
      <c r="LH146" s="1158"/>
      <c r="LI146" s="1158"/>
      <c r="LJ146" s="1158"/>
      <c r="LK146" s="1158"/>
      <c r="LL146" s="1158"/>
      <c r="LM146" s="1158"/>
      <c r="LN146" s="1158"/>
      <c r="LO146" s="1158"/>
      <c r="LP146" s="1158"/>
      <c r="LQ146" s="1158"/>
      <c r="LR146" s="1158"/>
      <c r="LS146" s="1158"/>
      <c r="LT146" s="1158"/>
      <c r="LU146" s="1158"/>
      <c r="LV146" s="1158"/>
      <c r="LW146" s="1158"/>
      <c r="LX146" s="1158"/>
      <c r="LY146" s="1158"/>
      <c r="LZ146" s="1158"/>
      <c r="MA146" s="1158"/>
      <c r="MB146" s="1158"/>
      <c r="MC146" s="1158"/>
      <c r="MD146" s="1158"/>
      <c r="ME146" s="1158"/>
      <c r="MF146" s="1158"/>
      <c r="MG146" s="1158"/>
      <c r="MH146" s="1158"/>
      <c r="MI146" s="1158"/>
      <c r="MJ146" s="1158"/>
      <c r="MK146" s="1158"/>
      <c r="ML146" s="1158"/>
      <c r="MM146" s="1158"/>
      <c r="MN146" s="1158"/>
      <c r="MO146" s="1158"/>
      <c r="MP146" s="1158"/>
      <c r="MQ146" s="1158"/>
      <c r="MR146" s="1158"/>
      <c r="MS146" s="1158"/>
      <c r="MT146" s="1158"/>
      <c r="MU146" s="1158"/>
      <c r="MV146" s="1158"/>
      <c r="MW146" s="1158"/>
      <c r="MX146" s="1158"/>
      <c r="MY146" s="1158"/>
      <c r="MZ146" s="1158"/>
      <c r="NA146" s="1158"/>
      <c r="NB146" s="1158"/>
      <c r="NC146" s="1158"/>
      <c r="ND146" s="1158"/>
      <c r="NE146" s="1158"/>
      <c r="NF146" s="1158"/>
      <c r="NG146" s="1158"/>
      <c r="NH146" s="1158"/>
      <c r="NI146" s="1158"/>
      <c r="NJ146" s="1158"/>
      <c r="NK146" s="1158"/>
      <c r="NL146" s="1158"/>
      <c r="NM146" s="1158"/>
      <c r="NN146" s="1158"/>
      <c r="NO146" s="1158"/>
      <c r="NP146" s="1158"/>
      <c r="NQ146" s="1158"/>
      <c r="NR146" s="1158"/>
      <c r="NS146" s="1158"/>
      <c r="NT146" s="1158"/>
      <c r="NU146" s="1158"/>
      <c r="NV146" s="1158"/>
      <c r="NW146" s="1158"/>
      <c r="NX146" s="1158"/>
      <c r="NY146" s="1158"/>
      <c r="NZ146" s="1158"/>
      <c r="OA146" s="1158"/>
      <c r="OB146" s="1158"/>
      <c r="OC146" s="1158"/>
      <c r="OD146" s="1158"/>
      <c r="OE146" s="1158"/>
      <c r="OF146" s="1158"/>
      <c r="OG146" s="1158"/>
      <c r="OH146" s="1158"/>
      <c r="OI146" s="1158"/>
      <c r="OJ146" s="1158"/>
      <c r="OK146" s="1158"/>
      <c r="OL146" s="1158"/>
      <c r="OM146" s="1158"/>
      <c r="ON146" s="1158"/>
      <c r="OO146" s="1158"/>
      <c r="OP146" s="1158"/>
      <c r="OQ146" s="1158"/>
      <c r="OR146" s="1158"/>
      <c r="OS146" s="1158"/>
      <c r="OT146" s="1158"/>
      <c r="OU146" s="1158"/>
      <c r="OV146" s="1158"/>
      <c r="OW146" s="1158"/>
      <c r="OX146" s="1158"/>
      <c r="OY146" s="1158"/>
      <c r="OZ146" s="1158"/>
      <c r="PA146" s="1158"/>
      <c r="PB146" s="1158"/>
      <c r="PC146" s="1158"/>
      <c r="PD146" s="1158"/>
      <c r="PE146" s="1158"/>
      <c r="PF146" s="1158"/>
      <c r="PG146" s="1158"/>
      <c r="PH146" s="1158"/>
      <c r="PI146" s="1158"/>
      <c r="PJ146" s="1158"/>
      <c r="PK146" s="1158"/>
    </row>
    <row r="147" spans="1:427" s="1150" customFormat="1" ht="15" customHeight="1" x14ac:dyDescent="0.35">
      <c r="A147" s="1182" t="s">
        <v>3307</v>
      </c>
      <c r="B147" s="1182">
        <f t="shared" ca="1" si="11"/>
        <v>8830</v>
      </c>
      <c r="C147" s="1182" t="s">
        <v>3380</v>
      </c>
      <c r="D147" s="1182" t="s">
        <v>3381</v>
      </c>
      <c r="E147" s="1151">
        <v>2016</v>
      </c>
      <c r="F147" s="1183">
        <f t="shared" ca="1" si="12"/>
        <v>138</v>
      </c>
      <c r="G147" s="1149">
        <f t="shared" ca="1" si="13"/>
        <v>1113</v>
      </c>
      <c r="H147" s="1148">
        <v>61.5</v>
      </c>
      <c r="I147" s="1152">
        <f>Einstellungen!$E$11</f>
        <v>365</v>
      </c>
      <c r="J147" s="1152" t="s">
        <v>11</v>
      </c>
      <c r="K147" s="1152" t="s">
        <v>578</v>
      </c>
      <c r="L147" s="1152" t="s">
        <v>578</v>
      </c>
      <c r="M147" s="1152" t="s">
        <v>578</v>
      </c>
      <c r="N147" s="1152" t="s">
        <v>578</v>
      </c>
      <c r="O147" s="1152" t="s">
        <v>578</v>
      </c>
      <c r="P147" s="1152" t="s">
        <v>578</v>
      </c>
      <c r="Q147" s="1152" t="s">
        <v>578</v>
      </c>
      <c r="R147" s="1152" t="s">
        <v>578</v>
      </c>
      <c r="S147" s="1152" t="s">
        <v>578</v>
      </c>
      <c r="T147" s="1152" t="s">
        <v>578</v>
      </c>
      <c r="U147" s="1152" t="s">
        <v>578</v>
      </c>
      <c r="V147" s="1152" t="s">
        <v>700</v>
      </c>
      <c r="W147" s="1152" t="str">
        <f t="shared" si="14"/>
        <v>Heim 146  - Musterort</v>
      </c>
      <c r="X147" s="1148">
        <v>61.5</v>
      </c>
      <c r="AM147" s="1158"/>
      <c r="AN147" s="1158"/>
      <c r="AO147" s="1158"/>
      <c r="AP147" s="1158"/>
      <c r="AQ147" s="1158"/>
      <c r="AR147" s="1158"/>
      <c r="AS147" s="1158"/>
      <c r="AT147" s="1158"/>
      <c r="AU147" s="1158"/>
      <c r="AV147" s="1158"/>
      <c r="AW147" s="1158"/>
      <c r="AX147" s="1155">
        <v>29</v>
      </c>
      <c r="AY147" s="1158"/>
      <c r="AZ147" s="1156">
        <f t="shared" ca="1" si="15"/>
        <v>-109</v>
      </c>
      <c r="BA147" s="1158"/>
      <c r="BB147" s="1158"/>
      <c r="BC147" s="1158"/>
      <c r="BD147" s="1158"/>
      <c r="BE147" s="1158"/>
      <c r="BF147" s="1158"/>
      <c r="BG147" s="1158"/>
      <c r="BH147" s="1158"/>
      <c r="BI147" s="1158"/>
      <c r="BJ147" s="1158"/>
      <c r="BK147" s="1158"/>
      <c r="BL147" s="1158"/>
      <c r="BM147" s="1158"/>
      <c r="BN147" s="1158"/>
      <c r="BO147" s="1158"/>
      <c r="BP147" s="1158"/>
      <c r="BQ147" s="1158"/>
      <c r="BR147" s="1158"/>
      <c r="BS147" s="1158"/>
      <c r="BT147" s="1158"/>
      <c r="BU147" s="1158"/>
      <c r="BV147" s="1158"/>
      <c r="BW147" s="1158"/>
      <c r="BX147" s="1158"/>
      <c r="BY147" s="1158"/>
      <c r="BZ147" s="1158"/>
      <c r="CA147" s="1158"/>
      <c r="CB147" s="1158"/>
      <c r="CC147" s="1158"/>
      <c r="CD147" s="1158"/>
      <c r="CE147" s="1158"/>
      <c r="CF147" s="1158"/>
      <c r="CG147" s="1158"/>
      <c r="CH147" s="1158"/>
      <c r="CI147" s="1158"/>
      <c r="CJ147" s="1158"/>
      <c r="CK147" s="1158"/>
      <c r="CL147" s="1158"/>
      <c r="CM147" s="1158"/>
      <c r="CN147" s="1158"/>
      <c r="CO147" s="1158"/>
      <c r="CP147" s="1158"/>
      <c r="CQ147" s="1158"/>
      <c r="CR147" s="1158"/>
      <c r="CS147" s="1158"/>
      <c r="CT147" s="1158"/>
      <c r="CU147" s="1158"/>
      <c r="CV147" s="1158"/>
      <c r="CW147" s="1158"/>
      <c r="CX147" s="1158"/>
      <c r="CY147" s="1158"/>
      <c r="CZ147" s="1158"/>
      <c r="DA147" s="1158"/>
      <c r="DB147" s="1158"/>
      <c r="DC147" s="1158"/>
      <c r="DD147" s="1158"/>
      <c r="DE147" s="1158"/>
      <c r="DF147" s="1158"/>
      <c r="DG147" s="1158"/>
      <c r="DH147" s="1158"/>
      <c r="DI147" s="1158"/>
      <c r="DJ147" s="1158"/>
      <c r="DK147" s="1158"/>
      <c r="DL147" s="1158"/>
      <c r="DM147" s="1158"/>
      <c r="DN147" s="1158"/>
      <c r="DO147" s="1158"/>
      <c r="DP147" s="1158"/>
      <c r="DQ147" s="1158"/>
      <c r="DR147" s="1158"/>
      <c r="DS147" s="1158"/>
      <c r="DT147" s="1158"/>
      <c r="DU147" s="1158"/>
      <c r="DV147" s="1158"/>
      <c r="DW147" s="1158"/>
      <c r="DX147" s="1158"/>
      <c r="DY147" s="1158"/>
      <c r="DZ147" s="1158"/>
      <c r="EA147" s="1158"/>
      <c r="EB147" s="1158"/>
      <c r="EC147" s="1158"/>
      <c r="ED147" s="1158"/>
      <c r="EE147" s="1158"/>
      <c r="EF147" s="1158"/>
      <c r="EG147" s="1158"/>
      <c r="EH147" s="1158"/>
      <c r="EI147" s="1158"/>
      <c r="EJ147" s="1158"/>
      <c r="EK147" s="1158"/>
      <c r="EL147" s="1158"/>
      <c r="EM147" s="1158"/>
      <c r="EN147" s="1158"/>
      <c r="EO147" s="1158"/>
      <c r="EP147" s="1158"/>
      <c r="EQ147" s="1158"/>
      <c r="ER147" s="1158"/>
      <c r="ES147" s="1158"/>
      <c r="ET147" s="1158"/>
      <c r="EU147" s="1158"/>
      <c r="EV147" s="1158"/>
      <c r="EW147" s="1158"/>
      <c r="EX147" s="1158"/>
      <c r="EY147" s="1158"/>
      <c r="EZ147" s="1158"/>
      <c r="FA147" s="1158"/>
      <c r="FB147" s="1158"/>
      <c r="FC147" s="1158"/>
      <c r="FD147" s="1158"/>
      <c r="FE147" s="1158"/>
      <c r="FF147" s="1158"/>
      <c r="FG147" s="1158"/>
      <c r="FH147" s="1158"/>
      <c r="FI147" s="1158"/>
      <c r="FJ147" s="1158"/>
      <c r="FK147" s="1158"/>
      <c r="FL147" s="1158"/>
      <c r="FM147" s="1158"/>
      <c r="FN147" s="1158"/>
      <c r="FO147" s="1158"/>
      <c r="FP147" s="1158"/>
      <c r="FQ147" s="1158"/>
      <c r="FR147" s="1158"/>
      <c r="FS147" s="1158"/>
      <c r="FT147" s="1158"/>
      <c r="FU147" s="1158"/>
      <c r="FV147" s="1158"/>
      <c r="FW147" s="1158"/>
      <c r="FX147" s="1158"/>
      <c r="FY147" s="1158"/>
      <c r="FZ147" s="1158"/>
      <c r="GA147" s="1158"/>
      <c r="GB147" s="1158"/>
      <c r="GC147" s="1158"/>
      <c r="GD147" s="1158"/>
      <c r="GE147" s="1158"/>
      <c r="GF147" s="1158"/>
      <c r="GG147" s="1158"/>
      <c r="GH147" s="1158"/>
      <c r="GI147" s="1158"/>
      <c r="GJ147" s="1158"/>
      <c r="GK147" s="1158"/>
      <c r="GL147" s="1158"/>
      <c r="GM147" s="1158"/>
      <c r="GN147" s="1158"/>
      <c r="GO147" s="1158"/>
      <c r="GP147" s="1158"/>
      <c r="GQ147" s="1158"/>
      <c r="GR147" s="1158"/>
      <c r="GS147" s="1158"/>
      <c r="GT147" s="1158"/>
      <c r="GU147" s="1158"/>
      <c r="GV147" s="1158"/>
      <c r="GW147" s="1158"/>
      <c r="GX147" s="1158"/>
      <c r="GY147" s="1158"/>
      <c r="GZ147" s="1158"/>
      <c r="HA147" s="1158"/>
      <c r="HB147" s="1158"/>
      <c r="HC147" s="1158"/>
      <c r="HD147" s="1158"/>
      <c r="HE147" s="1158"/>
      <c r="HF147" s="1158"/>
      <c r="HG147" s="1158"/>
      <c r="HH147" s="1158"/>
      <c r="HI147" s="1158"/>
      <c r="HJ147" s="1158"/>
      <c r="HK147" s="1158"/>
      <c r="HL147" s="1158"/>
      <c r="HM147" s="1158"/>
      <c r="HN147" s="1158"/>
      <c r="HO147" s="1158"/>
      <c r="HP147" s="1158"/>
      <c r="HQ147" s="1158"/>
      <c r="HR147" s="1158"/>
      <c r="HS147" s="1158"/>
      <c r="HT147" s="1158"/>
      <c r="HU147" s="1158"/>
      <c r="HV147" s="1158"/>
      <c r="HW147" s="1158"/>
      <c r="HX147" s="1158"/>
      <c r="HY147" s="1158"/>
      <c r="HZ147" s="1158"/>
      <c r="IA147" s="1158"/>
      <c r="IB147" s="1158"/>
      <c r="IC147" s="1158"/>
      <c r="ID147" s="1158"/>
      <c r="IE147" s="1158"/>
      <c r="IF147" s="1158"/>
      <c r="IG147" s="1158"/>
      <c r="IH147" s="1158"/>
      <c r="II147" s="1158"/>
      <c r="IJ147" s="1158"/>
      <c r="IK147" s="1158"/>
      <c r="IL147" s="1158"/>
      <c r="IM147" s="1158"/>
      <c r="IN147" s="1158"/>
      <c r="IO147" s="1158"/>
      <c r="IP147" s="1158"/>
      <c r="IQ147" s="1158"/>
      <c r="IR147" s="1158"/>
      <c r="IS147" s="1158"/>
      <c r="IT147" s="1158"/>
      <c r="IU147" s="1158"/>
      <c r="IV147" s="1158"/>
      <c r="IW147" s="1158"/>
      <c r="IX147" s="1158"/>
      <c r="IY147" s="1158"/>
      <c r="IZ147" s="1158"/>
      <c r="JA147" s="1158"/>
      <c r="JB147" s="1158"/>
      <c r="JC147" s="1158"/>
      <c r="JD147" s="1158"/>
      <c r="JE147" s="1158"/>
      <c r="JF147" s="1158"/>
      <c r="JG147" s="1158"/>
      <c r="JH147" s="1158"/>
      <c r="JI147" s="1158"/>
      <c r="JJ147" s="1158"/>
      <c r="JK147" s="1158"/>
      <c r="JL147" s="1158"/>
      <c r="JM147" s="1158"/>
      <c r="JN147" s="1158"/>
      <c r="JO147" s="1158"/>
      <c r="JP147" s="1158"/>
      <c r="JQ147" s="1158"/>
      <c r="JR147" s="1158"/>
      <c r="JS147" s="1158"/>
      <c r="JT147" s="1158"/>
      <c r="JU147" s="1158"/>
      <c r="JV147" s="1158"/>
      <c r="JW147" s="1158"/>
      <c r="JX147" s="1158"/>
      <c r="JY147" s="1158"/>
      <c r="JZ147" s="1158"/>
      <c r="KA147" s="1158"/>
      <c r="KB147" s="1158"/>
      <c r="KC147" s="1158"/>
      <c r="KD147" s="1158"/>
      <c r="KE147" s="1158"/>
      <c r="KF147" s="1158"/>
      <c r="KG147" s="1158"/>
      <c r="KH147" s="1158"/>
      <c r="KI147" s="1158"/>
      <c r="KJ147" s="1158"/>
      <c r="KK147" s="1158"/>
      <c r="KL147" s="1158"/>
      <c r="KM147" s="1158"/>
      <c r="KN147" s="1158"/>
      <c r="KO147" s="1158"/>
      <c r="KP147" s="1158"/>
      <c r="KQ147" s="1158"/>
      <c r="KR147" s="1158"/>
      <c r="KS147" s="1158"/>
      <c r="KT147" s="1158"/>
      <c r="KU147" s="1158"/>
      <c r="KV147" s="1158"/>
      <c r="KW147" s="1158"/>
      <c r="KX147" s="1158"/>
      <c r="KY147" s="1158"/>
      <c r="KZ147" s="1158"/>
      <c r="LA147" s="1158"/>
      <c r="LB147" s="1158"/>
      <c r="LC147" s="1158"/>
      <c r="LD147" s="1158"/>
      <c r="LE147" s="1158"/>
      <c r="LF147" s="1158"/>
      <c r="LG147" s="1158"/>
      <c r="LH147" s="1158"/>
      <c r="LI147" s="1158"/>
      <c r="LJ147" s="1158"/>
      <c r="LK147" s="1158"/>
      <c r="LL147" s="1158"/>
      <c r="LM147" s="1158"/>
      <c r="LN147" s="1158"/>
      <c r="LO147" s="1158"/>
      <c r="LP147" s="1158"/>
      <c r="LQ147" s="1158"/>
      <c r="LR147" s="1158"/>
      <c r="LS147" s="1158"/>
      <c r="LT147" s="1158"/>
      <c r="LU147" s="1158"/>
      <c r="LV147" s="1158"/>
      <c r="LW147" s="1158"/>
      <c r="LX147" s="1158"/>
      <c r="LY147" s="1158"/>
      <c r="LZ147" s="1158"/>
      <c r="MA147" s="1158"/>
      <c r="MB147" s="1158"/>
      <c r="MC147" s="1158"/>
      <c r="MD147" s="1158"/>
      <c r="ME147" s="1158"/>
      <c r="MF147" s="1158"/>
      <c r="MG147" s="1158"/>
      <c r="MH147" s="1158"/>
      <c r="MI147" s="1158"/>
      <c r="MJ147" s="1158"/>
      <c r="MK147" s="1158"/>
      <c r="ML147" s="1158"/>
      <c r="MM147" s="1158"/>
      <c r="MN147" s="1158"/>
      <c r="MO147" s="1158"/>
      <c r="MP147" s="1158"/>
      <c r="MQ147" s="1158"/>
      <c r="MR147" s="1158"/>
      <c r="MS147" s="1158"/>
      <c r="MT147" s="1158"/>
      <c r="MU147" s="1158"/>
      <c r="MV147" s="1158"/>
      <c r="MW147" s="1158"/>
      <c r="MX147" s="1158"/>
      <c r="MY147" s="1158"/>
      <c r="MZ147" s="1158"/>
      <c r="NA147" s="1158"/>
      <c r="NB147" s="1158"/>
      <c r="NC147" s="1158"/>
      <c r="ND147" s="1158"/>
      <c r="NE147" s="1158"/>
      <c r="NF147" s="1158"/>
      <c r="NG147" s="1158"/>
      <c r="NH147" s="1158"/>
      <c r="NI147" s="1158"/>
      <c r="NJ147" s="1158"/>
      <c r="NK147" s="1158"/>
      <c r="NL147" s="1158"/>
      <c r="NM147" s="1158"/>
      <c r="NN147" s="1158"/>
      <c r="NO147" s="1158"/>
      <c r="NP147" s="1158"/>
      <c r="NQ147" s="1158"/>
      <c r="NR147" s="1158"/>
      <c r="NS147" s="1158"/>
      <c r="NT147" s="1158"/>
      <c r="NU147" s="1158"/>
      <c r="NV147" s="1158"/>
      <c r="NW147" s="1158"/>
      <c r="NX147" s="1158"/>
      <c r="NY147" s="1158"/>
      <c r="NZ147" s="1158"/>
      <c r="OA147" s="1158"/>
      <c r="OB147" s="1158"/>
      <c r="OC147" s="1158"/>
      <c r="OD147" s="1158"/>
      <c r="OE147" s="1158"/>
      <c r="OF147" s="1158"/>
      <c r="OG147" s="1158"/>
      <c r="OH147" s="1158"/>
      <c r="OI147" s="1158"/>
      <c r="OJ147" s="1158"/>
      <c r="OK147" s="1158"/>
      <c r="OL147" s="1158"/>
      <c r="OM147" s="1158"/>
      <c r="ON147" s="1158"/>
      <c r="OO147" s="1158"/>
      <c r="OP147" s="1158"/>
      <c r="OQ147" s="1158"/>
      <c r="OR147" s="1158"/>
      <c r="OS147" s="1158"/>
      <c r="OT147" s="1158"/>
      <c r="OU147" s="1158"/>
      <c r="OV147" s="1158"/>
      <c r="OW147" s="1158"/>
      <c r="OX147" s="1158"/>
      <c r="OY147" s="1158"/>
      <c r="OZ147" s="1158"/>
      <c r="PA147" s="1158"/>
      <c r="PB147" s="1158"/>
      <c r="PC147" s="1158"/>
      <c r="PD147" s="1158"/>
      <c r="PE147" s="1158"/>
      <c r="PF147" s="1158"/>
      <c r="PG147" s="1158"/>
      <c r="PH147" s="1158"/>
      <c r="PI147" s="1158"/>
      <c r="PJ147" s="1158"/>
      <c r="PK147" s="1158"/>
    </row>
    <row r="148" spans="1:427" s="1150" customFormat="1" ht="15" customHeight="1" x14ac:dyDescent="0.35">
      <c r="A148" s="1182" t="s">
        <v>3308</v>
      </c>
      <c r="B148" s="1182">
        <f t="shared" ca="1" si="11"/>
        <v>9293</v>
      </c>
      <c r="C148" s="1182" t="s">
        <v>3380</v>
      </c>
      <c r="D148" s="1182" t="s">
        <v>3381</v>
      </c>
      <c r="E148" s="1151">
        <v>2016</v>
      </c>
      <c r="F148" s="1183">
        <f t="shared" ca="1" si="12"/>
        <v>58</v>
      </c>
      <c r="G148" s="1149">
        <f t="shared" ca="1" si="13"/>
        <v>6726</v>
      </c>
      <c r="H148" s="1148">
        <v>61.5</v>
      </c>
      <c r="I148" s="1152">
        <f>Einstellungen!$E$11</f>
        <v>365</v>
      </c>
      <c r="J148" s="1152" t="s">
        <v>11</v>
      </c>
      <c r="K148" s="1152" t="s">
        <v>578</v>
      </c>
      <c r="L148" s="1152" t="s">
        <v>578</v>
      </c>
      <c r="M148" s="1152" t="s">
        <v>578</v>
      </c>
      <c r="N148" s="1152" t="s">
        <v>578</v>
      </c>
      <c r="O148" s="1152" t="s">
        <v>578</v>
      </c>
      <c r="P148" s="1152" t="s">
        <v>578</v>
      </c>
      <c r="Q148" s="1152" t="s">
        <v>578</v>
      </c>
      <c r="R148" s="1152" t="s">
        <v>578</v>
      </c>
      <c r="S148" s="1152" t="s">
        <v>578</v>
      </c>
      <c r="T148" s="1152" t="s">
        <v>578</v>
      </c>
      <c r="U148" s="1152" t="s">
        <v>578</v>
      </c>
      <c r="V148" s="1152" t="s">
        <v>700</v>
      </c>
      <c r="W148" s="1152" t="str">
        <f t="shared" si="14"/>
        <v>Heim 147  - Musterort</v>
      </c>
      <c r="X148" s="1148">
        <v>61.5</v>
      </c>
      <c r="AM148" s="1158"/>
      <c r="AN148" s="1158"/>
      <c r="AO148" s="1158"/>
      <c r="AP148" s="1158"/>
      <c r="AQ148" s="1158"/>
      <c r="AR148" s="1158"/>
      <c r="AS148" s="1158"/>
      <c r="AT148" s="1158"/>
      <c r="AU148" s="1158"/>
      <c r="AV148" s="1158"/>
      <c r="AW148" s="1158"/>
      <c r="AX148" s="1155">
        <v>30</v>
      </c>
      <c r="AY148" s="1158"/>
      <c r="AZ148" s="1156">
        <f t="shared" ca="1" si="15"/>
        <v>-28</v>
      </c>
      <c r="BA148" s="1158"/>
      <c r="BB148" s="1158"/>
      <c r="BC148" s="1158"/>
      <c r="BD148" s="1158"/>
      <c r="BE148" s="1158"/>
      <c r="BF148" s="1158"/>
      <c r="BG148" s="1158"/>
      <c r="BH148" s="1158"/>
      <c r="BI148" s="1158"/>
      <c r="BJ148" s="1158"/>
      <c r="BK148" s="1158"/>
      <c r="BL148" s="1158"/>
      <c r="BM148" s="1158"/>
      <c r="BN148" s="1158"/>
      <c r="BO148" s="1158"/>
      <c r="BP148" s="1158"/>
      <c r="BQ148" s="1158"/>
      <c r="BR148" s="1158"/>
      <c r="BS148" s="1158"/>
      <c r="BT148" s="1158"/>
      <c r="BU148" s="1158"/>
      <c r="BV148" s="1158"/>
      <c r="BW148" s="1158"/>
      <c r="BX148" s="1158"/>
      <c r="BY148" s="1158"/>
      <c r="BZ148" s="1158"/>
      <c r="CA148" s="1158"/>
      <c r="CB148" s="1158"/>
      <c r="CC148" s="1158"/>
      <c r="CD148" s="1158"/>
      <c r="CE148" s="1158"/>
      <c r="CF148" s="1158"/>
      <c r="CG148" s="1158"/>
      <c r="CH148" s="1158"/>
      <c r="CI148" s="1158"/>
      <c r="CJ148" s="1158"/>
      <c r="CK148" s="1158"/>
      <c r="CL148" s="1158"/>
      <c r="CM148" s="1158"/>
      <c r="CN148" s="1158"/>
      <c r="CO148" s="1158"/>
      <c r="CP148" s="1158"/>
      <c r="CQ148" s="1158"/>
      <c r="CR148" s="1158"/>
      <c r="CS148" s="1158"/>
      <c r="CT148" s="1158"/>
      <c r="CU148" s="1158"/>
      <c r="CV148" s="1158"/>
      <c r="CW148" s="1158"/>
      <c r="CX148" s="1158"/>
      <c r="CY148" s="1158"/>
      <c r="CZ148" s="1158"/>
      <c r="DA148" s="1158"/>
      <c r="DB148" s="1158"/>
      <c r="DC148" s="1158"/>
      <c r="DD148" s="1158"/>
      <c r="DE148" s="1158"/>
      <c r="DF148" s="1158"/>
      <c r="DG148" s="1158"/>
      <c r="DH148" s="1158"/>
      <c r="DI148" s="1158"/>
      <c r="DJ148" s="1158"/>
      <c r="DK148" s="1158"/>
      <c r="DL148" s="1158"/>
      <c r="DM148" s="1158"/>
      <c r="DN148" s="1158"/>
      <c r="DO148" s="1158"/>
      <c r="DP148" s="1158"/>
      <c r="DQ148" s="1158"/>
      <c r="DR148" s="1158"/>
      <c r="DS148" s="1158"/>
      <c r="DT148" s="1158"/>
      <c r="DU148" s="1158"/>
      <c r="DV148" s="1158"/>
      <c r="DW148" s="1158"/>
      <c r="DX148" s="1158"/>
      <c r="DY148" s="1158"/>
      <c r="DZ148" s="1158"/>
      <c r="EA148" s="1158"/>
      <c r="EB148" s="1158"/>
      <c r="EC148" s="1158"/>
      <c r="ED148" s="1158"/>
      <c r="EE148" s="1158"/>
      <c r="EF148" s="1158"/>
      <c r="EG148" s="1158"/>
      <c r="EH148" s="1158"/>
      <c r="EI148" s="1158"/>
      <c r="EJ148" s="1158"/>
      <c r="EK148" s="1158"/>
      <c r="EL148" s="1158"/>
      <c r="EM148" s="1158"/>
      <c r="EN148" s="1158"/>
      <c r="EO148" s="1158"/>
      <c r="EP148" s="1158"/>
      <c r="EQ148" s="1158"/>
      <c r="ER148" s="1158"/>
      <c r="ES148" s="1158"/>
      <c r="ET148" s="1158"/>
      <c r="EU148" s="1158"/>
      <c r="EV148" s="1158"/>
      <c r="EW148" s="1158"/>
      <c r="EX148" s="1158"/>
      <c r="EY148" s="1158"/>
      <c r="EZ148" s="1158"/>
      <c r="FA148" s="1158"/>
      <c r="FB148" s="1158"/>
      <c r="FC148" s="1158"/>
      <c r="FD148" s="1158"/>
      <c r="FE148" s="1158"/>
      <c r="FF148" s="1158"/>
      <c r="FG148" s="1158"/>
      <c r="FH148" s="1158"/>
      <c r="FI148" s="1158"/>
      <c r="FJ148" s="1158"/>
      <c r="FK148" s="1158"/>
      <c r="FL148" s="1158"/>
      <c r="FM148" s="1158"/>
      <c r="FN148" s="1158"/>
      <c r="FO148" s="1158"/>
      <c r="FP148" s="1158"/>
      <c r="FQ148" s="1158"/>
      <c r="FR148" s="1158"/>
      <c r="FS148" s="1158"/>
      <c r="FT148" s="1158"/>
      <c r="FU148" s="1158"/>
      <c r="FV148" s="1158"/>
      <c r="FW148" s="1158"/>
      <c r="FX148" s="1158"/>
      <c r="FY148" s="1158"/>
      <c r="FZ148" s="1158"/>
      <c r="GA148" s="1158"/>
      <c r="GB148" s="1158"/>
      <c r="GC148" s="1158"/>
      <c r="GD148" s="1158"/>
      <c r="GE148" s="1158"/>
      <c r="GF148" s="1158"/>
      <c r="GG148" s="1158"/>
      <c r="GH148" s="1158"/>
      <c r="GI148" s="1158"/>
      <c r="GJ148" s="1158"/>
      <c r="GK148" s="1158"/>
      <c r="GL148" s="1158"/>
      <c r="GM148" s="1158"/>
      <c r="GN148" s="1158"/>
      <c r="GO148" s="1158"/>
      <c r="GP148" s="1158"/>
      <c r="GQ148" s="1158"/>
      <c r="GR148" s="1158"/>
      <c r="GS148" s="1158"/>
      <c r="GT148" s="1158"/>
      <c r="GU148" s="1158"/>
      <c r="GV148" s="1158"/>
      <c r="GW148" s="1158"/>
      <c r="GX148" s="1158"/>
      <c r="GY148" s="1158"/>
      <c r="GZ148" s="1158"/>
      <c r="HA148" s="1158"/>
      <c r="HB148" s="1158"/>
      <c r="HC148" s="1158"/>
      <c r="HD148" s="1158"/>
      <c r="HE148" s="1158"/>
      <c r="HF148" s="1158"/>
      <c r="HG148" s="1158"/>
      <c r="HH148" s="1158"/>
      <c r="HI148" s="1158"/>
      <c r="HJ148" s="1158"/>
      <c r="HK148" s="1158"/>
      <c r="HL148" s="1158"/>
      <c r="HM148" s="1158"/>
      <c r="HN148" s="1158"/>
      <c r="HO148" s="1158"/>
      <c r="HP148" s="1158"/>
      <c r="HQ148" s="1158"/>
      <c r="HR148" s="1158"/>
      <c r="HS148" s="1158"/>
      <c r="HT148" s="1158"/>
      <c r="HU148" s="1158"/>
      <c r="HV148" s="1158"/>
      <c r="HW148" s="1158"/>
      <c r="HX148" s="1158"/>
      <c r="HY148" s="1158"/>
      <c r="HZ148" s="1158"/>
      <c r="IA148" s="1158"/>
      <c r="IB148" s="1158"/>
      <c r="IC148" s="1158"/>
      <c r="ID148" s="1158"/>
      <c r="IE148" s="1158"/>
      <c r="IF148" s="1158"/>
      <c r="IG148" s="1158"/>
      <c r="IH148" s="1158"/>
      <c r="II148" s="1158"/>
      <c r="IJ148" s="1158"/>
      <c r="IK148" s="1158"/>
      <c r="IL148" s="1158"/>
      <c r="IM148" s="1158"/>
      <c r="IN148" s="1158"/>
      <c r="IO148" s="1158"/>
      <c r="IP148" s="1158"/>
      <c r="IQ148" s="1158"/>
      <c r="IR148" s="1158"/>
      <c r="IS148" s="1158"/>
      <c r="IT148" s="1158"/>
      <c r="IU148" s="1158"/>
      <c r="IV148" s="1158"/>
      <c r="IW148" s="1158"/>
      <c r="IX148" s="1158"/>
      <c r="IY148" s="1158"/>
      <c r="IZ148" s="1158"/>
      <c r="JA148" s="1158"/>
      <c r="JB148" s="1158"/>
      <c r="JC148" s="1158"/>
      <c r="JD148" s="1158"/>
      <c r="JE148" s="1158"/>
      <c r="JF148" s="1158"/>
      <c r="JG148" s="1158"/>
      <c r="JH148" s="1158"/>
      <c r="JI148" s="1158"/>
      <c r="JJ148" s="1158"/>
      <c r="JK148" s="1158"/>
      <c r="JL148" s="1158"/>
      <c r="JM148" s="1158"/>
      <c r="JN148" s="1158"/>
      <c r="JO148" s="1158"/>
      <c r="JP148" s="1158"/>
      <c r="JQ148" s="1158"/>
      <c r="JR148" s="1158"/>
      <c r="JS148" s="1158"/>
      <c r="JT148" s="1158"/>
      <c r="JU148" s="1158"/>
      <c r="JV148" s="1158"/>
      <c r="JW148" s="1158"/>
      <c r="JX148" s="1158"/>
      <c r="JY148" s="1158"/>
      <c r="JZ148" s="1158"/>
      <c r="KA148" s="1158"/>
      <c r="KB148" s="1158"/>
      <c r="KC148" s="1158"/>
      <c r="KD148" s="1158"/>
      <c r="KE148" s="1158"/>
      <c r="KF148" s="1158"/>
      <c r="KG148" s="1158"/>
      <c r="KH148" s="1158"/>
      <c r="KI148" s="1158"/>
      <c r="KJ148" s="1158"/>
      <c r="KK148" s="1158"/>
      <c r="KL148" s="1158"/>
      <c r="KM148" s="1158"/>
      <c r="KN148" s="1158"/>
      <c r="KO148" s="1158"/>
      <c r="KP148" s="1158"/>
      <c r="KQ148" s="1158"/>
      <c r="KR148" s="1158"/>
      <c r="KS148" s="1158"/>
      <c r="KT148" s="1158"/>
      <c r="KU148" s="1158"/>
      <c r="KV148" s="1158"/>
      <c r="KW148" s="1158"/>
      <c r="KX148" s="1158"/>
      <c r="KY148" s="1158"/>
      <c r="KZ148" s="1158"/>
      <c r="LA148" s="1158"/>
      <c r="LB148" s="1158"/>
      <c r="LC148" s="1158"/>
      <c r="LD148" s="1158"/>
      <c r="LE148" s="1158"/>
      <c r="LF148" s="1158"/>
      <c r="LG148" s="1158"/>
      <c r="LH148" s="1158"/>
      <c r="LI148" s="1158"/>
      <c r="LJ148" s="1158"/>
      <c r="LK148" s="1158"/>
      <c r="LL148" s="1158"/>
      <c r="LM148" s="1158"/>
      <c r="LN148" s="1158"/>
      <c r="LO148" s="1158"/>
      <c r="LP148" s="1158"/>
      <c r="LQ148" s="1158"/>
      <c r="LR148" s="1158"/>
      <c r="LS148" s="1158"/>
      <c r="LT148" s="1158"/>
      <c r="LU148" s="1158"/>
      <c r="LV148" s="1158"/>
      <c r="LW148" s="1158"/>
      <c r="LX148" s="1158"/>
      <c r="LY148" s="1158"/>
      <c r="LZ148" s="1158"/>
      <c r="MA148" s="1158"/>
      <c r="MB148" s="1158"/>
      <c r="MC148" s="1158"/>
      <c r="MD148" s="1158"/>
      <c r="ME148" s="1158"/>
      <c r="MF148" s="1158"/>
      <c r="MG148" s="1158"/>
      <c r="MH148" s="1158"/>
      <c r="MI148" s="1158"/>
      <c r="MJ148" s="1158"/>
      <c r="MK148" s="1158"/>
      <c r="ML148" s="1158"/>
      <c r="MM148" s="1158"/>
      <c r="MN148" s="1158"/>
      <c r="MO148" s="1158"/>
      <c r="MP148" s="1158"/>
      <c r="MQ148" s="1158"/>
      <c r="MR148" s="1158"/>
      <c r="MS148" s="1158"/>
      <c r="MT148" s="1158"/>
      <c r="MU148" s="1158"/>
      <c r="MV148" s="1158"/>
      <c r="MW148" s="1158"/>
      <c r="MX148" s="1158"/>
      <c r="MY148" s="1158"/>
      <c r="MZ148" s="1158"/>
      <c r="NA148" s="1158"/>
      <c r="NB148" s="1158"/>
      <c r="NC148" s="1158"/>
      <c r="ND148" s="1158"/>
      <c r="NE148" s="1158"/>
      <c r="NF148" s="1158"/>
      <c r="NG148" s="1158"/>
      <c r="NH148" s="1158"/>
      <c r="NI148" s="1158"/>
      <c r="NJ148" s="1158"/>
      <c r="NK148" s="1158"/>
      <c r="NL148" s="1158"/>
      <c r="NM148" s="1158"/>
      <c r="NN148" s="1158"/>
      <c r="NO148" s="1158"/>
      <c r="NP148" s="1158"/>
      <c r="NQ148" s="1158"/>
      <c r="NR148" s="1158"/>
      <c r="NS148" s="1158"/>
      <c r="NT148" s="1158"/>
      <c r="NU148" s="1158"/>
      <c r="NV148" s="1158"/>
      <c r="NW148" s="1158"/>
      <c r="NX148" s="1158"/>
      <c r="NY148" s="1158"/>
      <c r="NZ148" s="1158"/>
      <c r="OA148" s="1158"/>
      <c r="OB148" s="1158"/>
      <c r="OC148" s="1158"/>
      <c r="OD148" s="1158"/>
      <c r="OE148" s="1158"/>
      <c r="OF148" s="1158"/>
      <c r="OG148" s="1158"/>
      <c r="OH148" s="1158"/>
      <c r="OI148" s="1158"/>
      <c r="OJ148" s="1158"/>
      <c r="OK148" s="1158"/>
      <c r="OL148" s="1158"/>
      <c r="OM148" s="1158"/>
      <c r="ON148" s="1158"/>
      <c r="OO148" s="1158"/>
      <c r="OP148" s="1158"/>
      <c r="OQ148" s="1158"/>
      <c r="OR148" s="1158"/>
      <c r="OS148" s="1158"/>
      <c r="OT148" s="1158"/>
      <c r="OU148" s="1158"/>
      <c r="OV148" s="1158"/>
      <c r="OW148" s="1158"/>
      <c r="OX148" s="1158"/>
      <c r="OY148" s="1158"/>
      <c r="OZ148" s="1158"/>
      <c r="PA148" s="1158"/>
      <c r="PB148" s="1158"/>
      <c r="PC148" s="1158"/>
      <c r="PD148" s="1158"/>
      <c r="PE148" s="1158"/>
      <c r="PF148" s="1158"/>
      <c r="PG148" s="1158"/>
      <c r="PH148" s="1158"/>
      <c r="PI148" s="1158"/>
      <c r="PJ148" s="1158"/>
      <c r="PK148" s="1158"/>
    </row>
    <row r="149" spans="1:427" s="1150" customFormat="1" ht="15" customHeight="1" x14ac:dyDescent="0.35">
      <c r="A149" s="1182" t="s">
        <v>3309</v>
      </c>
      <c r="B149" s="1182">
        <f t="shared" ca="1" si="11"/>
        <v>4044</v>
      </c>
      <c r="C149" s="1182" t="s">
        <v>3380</v>
      </c>
      <c r="D149" s="1182" t="s">
        <v>3381</v>
      </c>
      <c r="E149" s="1151">
        <v>2016</v>
      </c>
      <c r="F149" s="1183">
        <f t="shared" ca="1" si="12"/>
        <v>200</v>
      </c>
      <c r="G149" s="1149">
        <f t="shared" ca="1" si="13"/>
        <v>7584</v>
      </c>
      <c r="H149" s="1147">
        <v>60.5</v>
      </c>
      <c r="I149" s="1152">
        <f>Einstellungen!$E$11</f>
        <v>365</v>
      </c>
      <c r="J149" s="1152" t="s">
        <v>11</v>
      </c>
      <c r="K149" s="1152" t="s">
        <v>578</v>
      </c>
      <c r="L149" s="1152" t="s">
        <v>578</v>
      </c>
      <c r="M149" s="1152" t="s">
        <v>578</v>
      </c>
      <c r="N149" s="1152" t="s">
        <v>578</v>
      </c>
      <c r="O149" s="1152" t="s">
        <v>578</v>
      </c>
      <c r="P149" s="1152" t="s">
        <v>578</v>
      </c>
      <c r="Q149" s="1152" t="s">
        <v>578</v>
      </c>
      <c r="R149" s="1152" t="s">
        <v>578</v>
      </c>
      <c r="S149" s="1152" t="s">
        <v>578</v>
      </c>
      <c r="T149" s="1152" t="s">
        <v>578</v>
      </c>
      <c r="U149" s="1152" t="s">
        <v>578</v>
      </c>
      <c r="V149" s="1152" t="s">
        <v>700</v>
      </c>
      <c r="W149" s="1152" t="str">
        <f t="shared" si="14"/>
        <v>Heim 148  - Musterort</v>
      </c>
      <c r="X149" s="1147">
        <v>60.5</v>
      </c>
      <c r="AM149" s="1158"/>
      <c r="AN149" s="1158"/>
      <c r="AO149" s="1158"/>
      <c r="AP149" s="1158"/>
      <c r="AQ149" s="1158"/>
      <c r="AR149" s="1158"/>
      <c r="AS149" s="1158"/>
      <c r="AT149" s="1158"/>
      <c r="AU149" s="1158"/>
      <c r="AV149" s="1158"/>
      <c r="AW149" s="1158"/>
      <c r="AX149" s="1155">
        <v>25</v>
      </c>
      <c r="AY149" s="1158"/>
      <c r="AZ149" s="1156">
        <f t="shared" ca="1" si="15"/>
        <v>-175</v>
      </c>
      <c r="BA149" s="1158"/>
      <c r="BB149" s="1158"/>
      <c r="BC149" s="1158"/>
      <c r="BD149" s="1158"/>
      <c r="BE149" s="1158"/>
      <c r="BF149" s="1158"/>
      <c r="BG149" s="1158"/>
      <c r="BH149" s="1158"/>
      <c r="BI149" s="1158"/>
      <c r="BJ149" s="1158"/>
      <c r="BK149" s="1158"/>
      <c r="BL149" s="1158"/>
      <c r="BM149" s="1158"/>
      <c r="BN149" s="1158"/>
      <c r="BO149" s="1158"/>
      <c r="BP149" s="1158"/>
      <c r="BQ149" s="1158"/>
      <c r="BR149" s="1158"/>
      <c r="BS149" s="1158"/>
      <c r="BT149" s="1158"/>
      <c r="BU149" s="1158"/>
      <c r="BV149" s="1158"/>
      <c r="BW149" s="1158"/>
      <c r="BX149" s="1158"/>
      <c r="BY149" s="1158"/>
      <c r="BZ149" s="1158"/>
      <c r="CA149" s="1158"/>
      <c r="CB149" s="1158"/>
      <c r="CC149" s="1158"/>
      <c r="CD149" s="1158"/>
      <c r="CE149" s="1158"/>
      <c r="CF149" s="1158"/>
      <c r="CG149" s="1158"/>
      <c r="CH149" s="1158"/>
      <c r="CI149" s="1158"/>
      <c r="CJ149" s="1158"/>
      <c r="CK149" s="1158"/>
      <c r="CL149" s="1158"/>
      <c r="CM149" s="1158"/>
      <c r="CN149" s="1158"/>
      <c r="CO149" s="1158"/>
      <c r="CP149" s="1158"/>
      <c r="CQ149" s="1158"/>
      <c r="CR149" s="1158"/>
      <c r="CS149" s="1158"/>
      <c r="CT149" s="1158"/>
      <c r="CU149" s="1158"/>
      <c r="CV149" s="1158"/>
      <c r="CW149" s="1158"/>
      <c r="CX149" s="1158"/>
      <c r="CY149" s="1158"/>
      <c r="CZ149" s="1158"/>
      <c r="DA149" s="1158"/>
      <c r="DB149" s="1158"/>
      <c r="DC149" s="1158"/>
      <c r="DD149" s="1158"/>
      <c r="DE149" s="1158"/>
      <c r="DF149" s="1158"/>
      <c r="DG149" s="1158"/>
      <c r="DH149" s="1158"/>
      <c r="DI149" s="1158"/>
      <c r="DJ149" s="1158"/>
      <c r="DK149" s="1158"/>
      <c r="DL149" s="1158"/>
      <c r="DM149" s="1158"/>
      <c r="DN149" s="1158"/>
      <c r="DO149" s="1158"/>
      <c r="DP149" s="1158"/>
      <c r="DQ149" s="1158"/>
      <c r="DR149" s="1158"/>
      <c r="DS149" s="1158"/>
      <c r="DT149" s="1158"/>
      <c r="DU149" s="1158"/>
      <c r="DV149" s="1158"/>
      <c r="DW149" s="1158"/>
      <c r="DX149" s="1158"/>
      <c r="DY149" s="1158"/>
      <c r="DZ149" s="1158"/>
      <c r="EA149" s="1158"/>
      <c r="EB149" s="1158"/>
      <c r="EC149" s="1158"/>
      <c r="ED149" s="1158"/>
      <c r="EE149" s="1158"/>
      <c r="EF149" s="1158"/>
      <c r="EG149" s="1158"/>
      <c r="EH149" s="1158"/>
      <c r="EI149" s="1158"/>
      <c r="EJ149" s="1158"/>
      <c r="EK149" s="1158"/>
      <c r="EL149" s="1158"/>
      <c r="EM149" s="1158"/>
      <c r="EN149" s="1158"/>
      <c r="EO149" s="1158"/>
      <c r="EP149" s="1158"/>
      <c r="EQ149" s="1158"/>
      <c r="ER149" s="1158"/>
      <c r="ES149" s="1158"/>
      <c r="ET149" s="1158"/>
      <c r="EU149" s="1158"/>
      <c r="EV149" s="1158"/>
      <c r="EW149" s="1158"/>
      <c r="EX149" s="1158"/>
      <c r="EY149" s="1158"/>
      <c r="EZ149" s="1158"/>
      <c r="FA149" s="1158"/>
      <c r="FB149" s="1158"/>
      <c r="FC149" s="1158"/>
      <c r="FD149" s="1158"/>
      <c r="FE149" s="1158"/>
      <c r="FF149" s="1158"/>
      <c r="FG149" s="1158"/>
      <c r="FH149" s="1158"/>
      <c r="FI149" s="1158"/>
      <c r="FJ149" s="1158"/>
      <c r="FK149" s="1158"/>
      <c r="FL149" s="1158"/>
      <c r="FM149" s="1158"/>
      <c r="FN149" s="1158"/>
      <c r="FO149" s="1158"/>
      <c r="FP149" s="1158"/>
      <c r="FQ149" s="1158"/>
      <c r="FR149" s="1158"/>
      <c r="FS149" s="1158"/>
      <c r="FT149" s="1158"/>
      <c r="FU149" s="1158"/>
      <c r="FV149" s="1158"/>
      <c r="FW149" s="1158"/>
      <c r="FX149" s="1158"/>
      <c r="FY149" s="1158"/>
      <c r="FZ149" s="1158"/>
      <c r="GA149" s="1158"/>
      <c r="GB149" s="1158"/>
      <c r="GC149" s="1158"/>
      <c r="GD149" s="1158"/>
      <c r="GE149" s="1158"/>
      <c r="GF149" s="1158"/>
      <c r="GG149" s="1158"/>
      <c r="GH149" s="1158"/>
      <c r="GI149" s="1158"/>
      <c r="GJ149" s="1158"/>
      <c r="GK149" s="1158"/>
      <c r="GL149" s="1158"/>
      <c r="GM149" s="1158"/>
      <c r="GN149" s="1158"/>
      <c r="GO149" s="1158"/>
      <c r="GP149" s="1158"/>
      <c r="GQ149" s="1158"/>
      <c r="GR149" s="1158"/>
      <c r="GS149" s="1158"/>
      <c r="GT149" s="1158"/>
      <c r="GU149" s="1158"/>
      <c r="GV149" s="1158"/>
      <c r="GW149" s="1158"/>
      <c r="GX149" s="1158"/>
      <c r="GY149" s="1158"/>
      <c r="GZ149" s="1158"/>
      <c r="HA149" s="1158"/>
      <c r="HB149" s="1158"/>
      <c r="HC149" s="1158"/>
      <c r="HD149" s="1158"/>
      <c r="HE149" s="1158"/>
      <c r="HF149" s="1158"/>
      <c r="HG149" s="1158"/>
      <c r="HH149" s="1158"/>
      <c r="HI149" s="1158"/>
      <c r="HJ149" s="1158"/>
      <c r="HK149" s="1158"/>
      <c r="HL149" s="1158"/>
      <c r="HM149" s="1158"/>
      <c r="HN149" s="1158"/>
      <c r="HO149" s="1158"/>
      <c r="HP149" s="1158"/>
      <c r="HQ149" s="1158"/>
      <c r="HR149" s="1158"/>
      <c r="HS149" s="1158"/>
      <c r="HT149" s="1158"/>
      <c r="HU149" s="1158"/>
      <c r="HV149" s="1158"/>
      <c r="HW149" s="1158"/>
      <c r="HX149" s="1158"/>
      <c r="HY149" s="1158"/>
      <c r="HZ149" s="1158"/>
      <c r="IA149" s="1158"/>
      <c r="IB149" s="1158"/>
      <c r="IC149" s="1158"/>
      <c r="ID149" s="1158"/>
      <c r="IE149" s="1158"/>
      <c r="IF149" s="1158"/>
      <c r="IG149" s="1158"/>
      <c r="IH149" s="1158"/>
      <c r="II149" s="1158"/>
      <c r="IJ149" s="1158"/>
      <c r="IK149" s="1158"/>
      <c r="IL149" s="1158"/>
      <c r="IM149" s="1158"/>
      <c r="IN149" s="1158"/>
      <c r="IO149" s="1158"/>
      <c r="IP149" s="1158"/>
      <c r="IQ149" s="1158"/>
      <c r="IR149" s="1158"/>
      <c r="IS149" s="1158"/>
      <c r="IT149" s="1158"/>
      <c r="IU149" s="1158"/>
      <c r="IV149" s="1158"/>
      <c r="IW149" s="1158"/>
      <c r="IX149" s="1158"/>
      <c r="IY149" s="1158"/>
      <c r="IZ149" s="1158"/>
      <c r="JA149" s="1158"/>
      <c r="JB149" s="1158"/>
      <c r="JC149" s="1158"/>
      <c r="JD149" s="1158"/>
      <c r="JE149" s="1158"/>
      <c r="JF149" s="1158"/>
      <c r="JG149" s="1158"/>
      <c r="JH149" s="1158"/>
      <c r="JI149" s="1158"/>
      <c r="JJ149" s="1158"/>
      <c r="JK149" s="1158"/>
      <c r="JL149" s="1158"/>
      <c r="JM149" s="1158"/>
      <c r="JN149" s="1158"/>
      <c r="JO149" s="1158"/>
      <c r="JP149" s="1158"/>
      <c r="JQ149" s="1158"/>
      <c r="JR149" s="1158"/>
      <c r="JS149" s="1158"/>
      <c r="JT149" s="1158"/>
      <c r="JU149" s="1158"/>
      <c r="JV149" s="1158"/>
      <c r="JW149" s="1158"/>
      <c r="JX149" s="1158"/>
      <c r="JY149" s="1158"/>
      <c r="JZ149" s="1158"/>
      <c r="KA149" s="1158"/>
      <c r="KB149" s="1158"/>
      <c r="KC149" s="1158"/>
      <c r="KD149" s="1158"/>
      <c r="KE149" s="1158"/>
      <c r="KF149" s="1158"/>
      <c r="KG149" s="1158"/>
      <c r="KH149" s="1158"/>
      <c r="KI149" s="1158"/>
      <c r="KJ149" s="1158"/>
      <c r="KK149" s="1158"/>
      <c r="KL149" s="1158"/>
      <c r="KM149" s="1158"/>
      <c r="KN149" s="1158"/>
      <c r="KO149" s="1158"/>
      <c r="KP149" s="1158"/>
      <c r="KQ149" s="1158"/>
      <c r="KR149" s="1158"/>
      <c r="KS149" s="1158"/>
      <c r="KT149" s="1158"/>
      <c r="KU149" s="1158"/>
      <c r="KV149" s="1158"/>
      <c r="KW149" s="1158"/>
      <c r="KX149" s="1158"/>
      <c r="KY149" s="1158"/>
      <c r="KZ149" s="1158"/>
      <c r="LA149" s="1158"/>
      <c r="LB149" s="1158"/>
      <c r="LC149" s="1158"/>
      <c r="LD149" s="1158"/>
      <c r="LE149" s="1158"/>
      <c r="LF149" s="1158"/>
      <c r="LG149" s="1158"/>
      <c r="LH149" s="1158"/>
      <c r="LI149" s="1158"/>
      <c r="LJ149" s="1158"/>
      <c r="LK149" s="1158"/>
      <c r="LL149" s="1158"/>
      <c r="LM149" s="1158"/>
      <c r="LN149" s="1158"/>
      <c r="LO149" s="1158"/>
      <c r="LP149" s="1158"/>
      <c r="LQ149" s="1158"/>
      <c r="LR149" s="1158"/>
      <c r="LS149" s="1158"/>
      <c r="LT149" s="1158"/>
      <c r="LU149" s="1158"/>
      <c r="LV149" s="1158"/>
      <c r="LW149" s="1158"/>
      <c r="LX149" s="1158"/>
      <c r="LY149" s="1158"/>
      <c r="LZ149" s="1158"/>
      <c r="MA149" s="1158"/>
      <c r="MB149" s="1158"/>
      <c r="MC149" s="1158"/>
      <c r="MD149" s="1158"/>
      <c r="ME149" s="1158"/>
      <c r="MF149" s="1158"/>
      <c r="MG149" s="1158"/>
      <c r="MH149" s="1158"/>
      <c r="MI149" s="1158"/>
      <c r="MJ149" s="1158"/>
      <c r="MK149" s="1158"/>
      <c r="ML149" s="1158"/>
      <c r="MM149" s="1158"/>
      <c r="MN149" s="1158"/>
      <c r="MO149" s="1158"/>
      <c r="MP149" s="1158"/>
      <c r="MQ149" s="1158"/>
      <c r="MR149" s="1158"/>
      <c r="MS149" s="1158"/>
      <c r="MT149" s="1158"/>
      <c r="MU149" s="1158"/>
      <c r="MV149" s="1158"/>
      <c r="MW149" s="1158"/>
      <c r="MX149" s="1158"/>
      <c r="MY149" s="1158"/>
      <c r="MZ149" s="1158"/>
      <c r="NA149" s="1158"/>
      <c r="NB149" s="1158"/>
      <c r="NC149" s="1158"/>
      <c r="ND149" s="1158"/>
      <c r="NE149" s="1158"/>
      <c r="NF149" s="1158"/>
      <c r="NG149" s="1158"/>
      <c r="NH149" s="1158"/>
      <c r="NI149" s="1158"/>
      <c r="NJ149" s="1158"/>
      <c r="NK149" s="1158"/>
      <c r="NL149" s="1158"/>
      <c r="NM149" s="1158"/>
      <c r="NN149" s="1158"/>
      <c r="NO149" s="1158"/>
      <c r="NP149" s="1158"/>
      <c r="NQ149" s="1158"/>
      <c r="NR149" s="1158"/>
      <c r="NS149" s="1158"/>
      <c r="NT149" s="1158"/>
      <c r="NU149" s="1158"/>
      <c r="NV149" s="1158"/>
      <c r="NW149" s="1158"/>
      <c r="NX149" s="1158"/>
      <c r="NY149" s="1158"/>
      <c r="NZ149" s="1158"/>
      <c r="OA149" s="1158"/>
      <c r="OB149" s="1158"/>
      <c r="OC149" s="1158"/>
      <c r="OD149" s="1158"/>
      <c r="OE149" s="1158"/>
      <c r="OF149" s="1158"/>
      <c r="OG149" s="1158"/>
      <c r="OH149" s="1158"/>
      <c r="OI149" s="1158"/>
      <c r="OJ149" s="1158"/>
      <c r="OK149" s="1158"/>
      <c r="OL149" s="1158"/>
      <c r="OM149" s="1158"/>
      <c r="ON149" s="1158"/>
      <c r="OO149" s="1158"/>
      <c r="OP149" s="1158"/>
      <c r="OQ149" s="1158"/>
      <c r="OR149" s="1158"/>
      <c r="OS149" s="1158"/>
      <c r="OT149" s="1158"/>
      <c r="OU149" s="1158"/>
      <c r="OV149" s="1158"/>
      <c r="OW149" s="1158"/>
      <c r="OX149" s="1158"/>
      <c r="OY149" s="1158"/>
      <c r="OZ149" s="1158"/>
      <c r="PA149" s="1158"/>
      <c r="PB149" s="1158"/>
      <c r="PC149" s="1158"/>
      <c r="PD149" s="1158"/>
      <c r="PE149" s="1158"/>
      <c r="PF149" s="1158"/>
      <c r="PG149" s="1158"/>
      <c r="PH149" s="1158"/>
      <c r="PI149" s="1158"/>
      <c r="PJ149" s="1158"/>
      <c r="PK149" s="1158"/>
    </row>
    <row r="150" spans="1:427" s="1150" customFormat="1" ht="15" customHeight="1" x14ac:dyDescent="0.35">
      <c r="A150" s="1182" t="s">
        <v>3310</v>
      </c>
      <c r="B150" s="1182">
        <f t="shared" ca="1" si="11"/>
        <v>7950</v>
      </c>
      <c r="C150" s="1182" t="s">
        <v>3380</v>
      </c>
      <c r="D150" s="1182" t="s">
        <v>3381</v>
      </c>
      <c r="E150" s="1151">
        <v>2016</v>
      </c>
      <c r="F150" s="1183">
        <f t="shared" ca="1" si="12"/>
        <v>185</v>
      </c>
      <c r="G150" s="1149">
        <f t="shared" ca="1" si="13"/>
        <v>6879</v>
      </c>
      <c r="H150" s="1148">
        <v>60.5</v>
      </c>
      <c r="I150" s="1152">
        <f>Einstellungen!$E$11</f>
        <v>365</v>
      </c>
      <c r="J150" s="1152" t="s">
        <v>11</v>
      </c>
      <c r="K150" s="1152" t="s">
        <v>578</v>
      </c>
      <c r="L150" s="1152" t="s">
        <v>578</v>
      </c>
      <c r="M150" s="1152" t="s">
        <v>578</v>
      </c>
      <c r="N150" s="1152" t="s">
        <v>578</v>
      </c>
      <c r="O150" s="1152" t="s">
        <v>578</v>
      </c>
      <c r="P150" s="1152" t="s">
        <v>578</v>
      </c>
      <c r="Q150" s="1152" t="s">
        <v>578</v>
      </c>
      <c r="R150" s="1152" t="s">
        <v>578</v>
      </c>
      <c r="S150" s="1152" t="s">
        <v>578</v>
      </c>
      <c r="T150" s="1152" t="s">
        <v>578</v>
      </c>
      <c r="U150" s="1152" t="s">
        <v>578</v>
      </c>
      <c r="V150" s="1152" t="s">
        <v>700</v>
      </c>
      <c r="W150" s="1152" t="str">
        <f t="shared" si="14"/>
        <v>Heim 149  - Musterort</v>
      </c>
      <c r="X150" s="1148">
        <v>60.5</v>
      </c>
      <c r="AM150" s="1158"/>
      <c r="AN150" s="1158"/>
      <c r="AO150" s="1158"/>
      <c r="AP150" s="1158"/>
      <c r="AQ150" s="1158"/>
      <c r="AR150" s="1158"/>
      <c r="AS150" s="1158"/>
      <c r="AT150" s="1158"/>
      <c r="AU150" s="1158"/>
      <c r="AV150" s="1158"/>
      <c r="AW150" s="1158"/>
      <c r="AX150" s="1155">
        <v>36</v>
      </c>
      <c r="AY150" s="1158"/>
      <c r="AZ150" s="1156">
        <f t="shared" ca="1" si="15"/>
        <v>-149</v>
      </c>
      <c r="BA150" s="1158"/>
      <c r="BB150" s="1158"/>
      <c r="BC150" s="1158"/>
      <c r="BD150" s="1158"/>
      <c r="BE150" s="1158"/>
      <c r="BF150" s="1158"/>
      <c r="BG150" s="1158"/>
      <c r="BH150" s="1158"/>
      <c r="BI150" s="1158"/>
      <c r="BJ150" s="1158"/>
      <c r="BK150" s="1158"/>
      <c r="BL150" s="1158"/>
      <c r="BM150" s="1158"/>
      <c r="BN150" s="1158"/>
      <c r="BO150" s="1158"/>
      <c r="BP150" s="1158"/>
      <c r="BQ150" s="1158"/>
      <c r="BR150" s="1158"/>
      <c r="BS150" s="1158"/>
      <c r="BT150" s="1158"/>
      <c r="BU150" s="1158"/>
      <c r="BV150" s="1158"/>
      <c r="BW150" s="1158"/>
      <c r="BX150" s="1158"/>
      <c r="BY150" s="1158"/>
      <c r="BZ150" s="1158"/>
      <c r="CA150" s="1158"/>
      <c r="CB150" s="1158"/>
      <c r="CC150" s="1158"/>
      <c r="CD150" s="1158"/>
      <c r="CE150" s="1158"/>
      <c r="CF150" s="1158"/>
      <c r="CG150" s="1158"/>
      <c r="CH150" s="1158"/>
      <c r="CI150" s="1158"/>
      <c r="CJ150" s="1158"/>
      <c r="CK150" s="1158"/>
      <c r="CL150" s="1158"/>
      <c r="CM150" s="1158"/>
      <c r="CN150" s="1158"/>
      <c r="CO150" s="1158"/>
      <c r="CP150" s="1158"/>
      <c r="CQ150" s="1158"/>
      <c r="CR150" s="1158"/>
      <c r="CS150" s="1158"/>
      <c r="CT150" s="1158"/>
      <c r="CU150" s="1158"/>
      <c r="CV150" s="1158"/>
      <c r="CW150" s="1158"/>
      <c r="CX150" s="1158"/>
      <c r="CY150" s="1158"/>
      <c r="CZ150" s="1158"/>
      <c r="DA150" s="1158"/>
      <c r="DB150" s="1158"/>
      <c r="DC150" s="1158"/>
      <c r="DD150" s="1158"/>
      <c r="DE150" s="1158"/>
      <c r="DF150" s="1158"/>
      <c r="DG150" s="1158"/>
      <c r="DH150" s="1158"/>
      <c r="DI150" s="1158"/>
      <c r="DJ150" s="1158"/>
      <c r="DK150" s="1158"/>
      <c r="DL150" s="1158"/>
      <c r="DM150" s="1158"/>
      <c r="DN150" s="1158"/>
      <c r="DO150" s="1158"/>
      <c r="DP150" s="1158"/>
      <c r="DQ150" s="1158"/>
      <c r="DR150" s="1158"/>
      <c r="DS150" s="1158"/>
      <c r="DT150" s="1158"/>
      <c r="DU150" s="1158"/>
      <c r="DV150" s="1158"/>
      <c r="DW150" s="1158"/>
      <c r="DX150" s="1158"/>
      <c r="DY150" s="1158"/>
      <c r="DZ150" s="1158"/>
      <c r="EA150" s="1158"/>
      <c r="EB150" s="1158"/>
      <c r="EC150" s="1158"/>
      <c r="ED150" s="1158"/>
      <c r="EE150" s="1158"/>
      <c r="EF150" s="1158"/>
      <c r="EG150" s="1158"/>
      <c r="EH150" s="1158"/>
      <c r="EI150" s="1158"/>
      <c r="EJ150" s="1158"/>
      <c r="EK150" s="1158"/>
      <c r="EL150" s="1158"/>
      <c r="EM150" s="1158"/>
      <c r="EN150" s="1158"/>
      <c r="EO150" s="1158"/>
      <c r="EP150" s="1158"/>
      <c r="EQ150" s="1158"/>
      <c r="ER150" s="1158"/>
      <c r="ES150" s="1158"/>
      <c r="ET150" s="1158"/>
      <c r="EU150" s="1158"/>
      <c r="EV150" s="1158"/>
      <c r="EW150" s="1158"/>
      <c r="EX150" s="1158"/>
      <c r="EY150" s="1158"/>
      <c r="EZ150" s="1158"/>
      <c r="FA150" s="1158"/>
      <c r="FB150" s="1158"/>
      <c r="FC150" s="1158"/>
      <c r="FD150" s="1158"/>
      <c r="FE150" s="1158"/>
      <c r="FF150" s="1158"/>
      <c r="FG150" s="1158"/>
      <c r="FH150" s="1158"/>
      <c r="FI150" s="1158"/>
      <c r="FJ150" s="1158"/>
      <c r="FK150" s="1158"/>
      <c r="FL150" s="1158"/>
      <c r="FM150" s="1158"/>
      <c r="FN150" s="1158"/>
      <c r="FO150" s="1158"/>
      <c r="FP150" s="1158"/>
      <c r="FQ150" s="1158"/>
      <c r="FR150" s="1158"/>
      <c r="FS150" s="1158"/>
      <c r="FT150" s="1158"/>
      <c r="FU150" s="1158"/>
      <c r="FV150" s="1158"/>
      <c r="FW150" s="1158"/>
      <c r="FX150" s="1158"/>
      <c r="FY150" s="1158"/>
      <c r="FZ150" s="1158"/>
      <c r="GA150" s="1158"/>
      <c r="GB150" s="1158"/>
      <c r="GC150" s="1158"/>
      <c r="GD150" s="1158"/>
      <c r="GE150" s="1158"/>
      <c r="GF150" s="1158"/>
      <c r="GG150" s="1158"/>
      <c r="GH150" s="1158"/>
      <c r="GI150" s="1158"/>
      <c r="GJ150" s="1158"/>
      <c r="GK150" s="1158"/>
      <c r="GL150" s="1158"/>
      <c r="GM150" s="1158"/>
      <c r="GN150" s="1158"/>
      <c r="GO150" s="1158"/>
      <c r="GP150" s="1158"/>
      <c r="GQ150" s="1158"/>
      <c r="GR150" s="1158"/>
      <c r="GS150" s="1158"/>
      <c r="GT150" s="1158"/>
      <c r="GU150" s="1158"/>
      <c r="GV150" s="1158"/>
      <c r="GW150" s="1158"/>
      <c r="GX150" s="1158"/>
      <c r="GY150" s="1158"/>
      <c r="GZ150" s="1158"/>
      <c r="HA150" s="1158"/>
      <c r="HB150" s="1158"/>
      <c r="HC150" s="1158"/>
      <c r="HD150" s="1158"/>
      <c r="HE150" s="1158"/>
      <c r="HF150" s="1158"/>
      <c r="HG150" s="1158"/>
      <c r="HH150" s="1158"/>
      <c r="HI150" s="1158"/>
      <c r="HJ150" s="1158"/>
      <c r="HK150" s="1158"/>
      <c r="HL150" s="1158"/>
      <c r="HM150" s="1158"/>
      <c r="HN150" s="1158"/>
      <c r="HO150" s="1158"/>
      <c r="HP150" s="1158"/>
      <c r="HQ150" s="1158"/>
      <c r="HR150" s="1158"/>
      <c r="HS150" s="1158"/>
      <c r="HT150" s="1158"/>
      <c r="HU150" s="1158"/>
      <c r="HV150" s="1158"/>
      <c r="HW150" s="1158"/>
      <c r="HX150" s="1158"/>
      <c r="HY150" s="1158"/>
      <c r="HZ150" s="1158"/>
      <c r="IA150" s="1158"/>
      <c r="IB150" s="1158"/>
      <c r="IC150" s="1158"/>
      <c r="ID150" s="1158"/>
      <c r="IE150" s="1158"/>
      <c r="IF150" s="1158"/>
      <c r="IG150" s="1158"/>
      <c r="IH150" s="1158"/>
      <c r="II150" s="1158"/>
      <c r="IJ150" s="1158"/>
      <c r="IK150" s="1158"/>
      <c r="IL150" s="1158"/>
      <c r="IM150" s="1158"/>
      <c r="IN150" s="1158"/>
      <c r="IO150" s="1158"/>
      <c r="IP150" s="1158"/>
      <c r="IQ150" s="1158"/>
      <c r="IR150" s="1158"/>
      <c r="IS150" s="1158"/>
      <c r="IT150" s="1158"/>
      <c r="IU150" s="1158"/>
      <c r="IV150" s="1158"/>
      <c r="IW150" s="1158"/>
      <c r="IX150" s="1158"/>
      <c r="IY150" s="1158"/>
      <c r="IZ150" s="1158"/>
      <c r="JA150" s="1158"/>
      <c r="JB150" s="1158"/>
      <c r="JC150" s="1158"/>
      <c r="JD150" s="1158"/>
      <c r="JE150" s="1158"/>
      <c r="JF150" s="1158"/>
      <c r="JG150" s="1158"/>
      <c r="JH150" s="1158"/>
      <c r="JI150" s="1158"/>
      <c r="JJ150" s="1158"/>
      <c r="JK150" s="1158"/>
      <c r="JL150" s="1158"/>
      <c r="JM150" s="1158"/>
      <c r="JN150" s="1158"/>
      <c r="JO150" s="1158"/>
      <c r="JP150" s="1158"/>
      <c r="JQ150" s="1158"/>
      <c r="JR150" s="1158"/>
      <c r="JS150" s="1158"/>
      <c r="JT150" s="1158"/>
      <c r="JU150" s="1158"/>
      <c r="JV150" s="1158"/>
      <c r="JW150" s="1158"/>
      <c r="JX150" s="1158"/>
      <c r="JY150" s="1158"/>
      <c r="JZ150" s="1158"/>
      <c r="KA150" s="1158"/>
      <c r="KB150" s="1158"/>
      <c r="KC150" s="1158"/>
      <c r="KD150" s="1158"/>
      <c r="KE150" s="1158"/>
      <c r="KF150" s="1158"/>
      <c r="KG150" s="1158"/>
      <c r="KH150" s="1158"/>
      <c r="KI150" s="1158"/>
      <c r="KJ150" s="1158"/>
      <c r="KK150" s="1158"/>
      <c r="KL150" s="1158"/>
      <c r="KM150" s="1158"/>
      <c r="KN150" s="1158"/>
      <c r="KO150" s="1158"/>
      <c r="KP150" s="1158"/>
      <c r="KQ150" s="1158"/>
      <c r="KR150" s="1158"/>
      <c r="KS150" s="1158"/>
      <c r="KT150" s="1158"/>
      <c r="KU150" s="1158"/>
      <c r="KV150" s="1158"/>
      <c r="KW150" s="1158"/>
      <c r="KX150" s="1158"/>
      <c r="KY150" s="1158"/>
      <c r="KZ150" s="1158"/>
      <c r="LA150" s="1158"/>
      <c r="LB150" s="1158"/>
      <c r="LC150" s="1158"/>
      <c r="LD150" s="1158"/>
      <c r="LE150" s="1158"/>
      <c r="LF150" s="1158"/>
      <c r="LG150" s="1158"/>
      <c r="LH150" s="1158"/>
      <c r="LI150" s="1158"/>
      <c r="LJ150" s="1158"/>
      <c r="LK150" s="1158"/>
      <c r="LL150" s="1158"/>
      <c r="LM150" s="1158"/>
      <c r="LN150" s="1158"/>
      <c r="LO150" s="1158"/>
      <c r="LP150" s="1158"/>
      <c r="LQ150" s="1158"/>
      <c r="LR150" s="1158"/>
      <c r="LS150" s="1158"/>
      <c r="LT150" s="1158"/>
      <c r="LU150" s="1158"/>
      <c r="LV150" s="1158"/>
      <c r="LW150" s="1158"/>
      <c r="LX150" s="1158"/>
      <c r="LY150" s="1158"/>
      <c r="LZ150" s="1158"/>
      <c r="MA150" s="1158"/>
      <c r="MB150" s="1158"/>
      <c r="MC150" s="1158"/>
      <c r="MD150" s="1158"/>
      <c r="ME150" s="1158"/>
      <c r="MF150" s="1158"/>
      <c r="MG150" s="1158"/>
      <c r="MH150" s="1158"/>
      <c r="MI150" s="1158"/>
      <c r="MJ150" s="1158"/>
      <c r="MK150" s="1158"/>
      <c r="ML150" s="1158"/>
      <c r="MM150" s="1158"/>
      <c r="MN150" s="1158"/>
      <c r="MO150" s="1158"/>
      <c r="MP150" s="1158"/>
      <c r="MQ150" s="1158"/>
      <c r="MR150" s="1158"/>
      <c r="MS150" s="1158"/>
      <c r="MT150" s="1158"/>
      <c r="MU150" s="1158"/>
      <c r="MV150" s="1158"/>
      <c r="MW150" s="1158"/>
      <c r="MX150" s="1158"/>
      <c r="MY150" s="1158"/>
      <c r="MZ150" s="1158"/>
      <c r="NA150" s="1158"/>
      <c r="NB150" s="1158"/>
      <c r="NC150" s="1158"/>
      <c r="ND150" s="1158"/>
      <c r="NE150" s="1158"/>
      <c r="NF150" s="1158"/>
      <c r="NG150" s="1158"/>
      <c r="NH150" s="1158"/>
      <c r="NI150" s="1158"/>
      <c r="NJ150" s="1158"/>
      <c r="NK150" s="1158"/>
      <c r="NL150" s="1158"/>
      <c r="NM150" s="1158"/>
      <c r="NN150" s="1158"/>
      <c r="NO150" s="1158"/>
      <c r="NP150" s="1158"/>
      <c r="NQ150" s="1158"/>
      <c r="NR150" s="1158"/>
      <c r="NS150" s="1158"/>
      <c r="NT150" s="1158"/>
      <c r="NU150" s="1158"/>
      <c r="NV150" s="1158"/>
      <c r="NW150" s="1158"/>
      <c r="NX150" s="1158"/>
      <c r="NY150" s="1158"/>
      <c r="NZ150" s="1158"/>
      <c r="OA150" s="1158"/>
      <c r="OB150" s="1158"/>
      <c r="OC150" s="1158"/>
      <c r="OD150" s="1158"/>
      <c r="OE150" s="1158"/>
      <c r="OF150" s="1158"/>
      <c r="OG150" s="1158"/>
      <c r="OH150" s="1158"/>
      <c r="OI150" s="1158"/>
      <c r="OJ150" s="1158"/>
      <c r="OK150" s="1158"/>
      <c r="OL150" s="1158"/>
      <c r="OM150" s="1158"/>
      <c r="ON150" s="1158"/>
      <c r="OO150" s="1158"/>
      <c r="OP150" s="1158"/>
      <c r="OQ150" s="1158"/>
      <c r="OR150" s="1158"/>
      <c r="OS150" s="1158"/>
      <c r="OT150" s="1158"/>
      <c r="OU150" s="1158"/>
      <c r="OV150" s="1158"/>
      <c r="OW150" s="1158"/>
      <c r="OX150" s="1158"/>
      <c r="OY150" s="1158"/>
      <c r="OZ150" s="1158"/>
      <c r="PA150" s="1158"/>
      <c r="PB150" s="1158"/>
      <c r="PC150" s="1158"/>
      <c r="PD150" s="1158"/>
      <c r="PE150" s="1158"/>
      <c r="PF150" s="1158"/>
      <c r="PG150" s="1158"/>
      <c r="PH150" s="1158"/>
      <c r="PI150" s="1158"/>
      <c r="PJ150" s="1158"/>
      <c r="PK150" s="1158"/>
    </row>
    <row r="151" spans="1:427" s="1150" customFormat="1" ht="15" customHeight="1" x14ac:dyDescent="0.35">
      <c r="A151" s="1182" t="s">
        <v>3311</v>
      </c>
      <c r="B151" s="1182">
        <f t="shared" ca="1" si="11"/>
        <v>6325</v>
      </c>
      <c r="C151" s="1182" t="s">
        <v>3380</v>
      </c>
      <c r="D151" s="1182" t="s">
        <v>3381</v>
      </c>
      <c r="E151" s="1151">
        <v>2016</v>
      </c>
      <c r="F151" s="1183">
        <f t="shared" ca="1" si="12"/>
        <v>93</v>
      </c>
      <c r="G151" s="1149">
        <f t="shared" ca="1" si="13"/>
        <v>8038</v>
      </c>
      <c r="H151" s="1148">
        <v>61.5</v>
      </c>
      <c r="I151" s="1152">
        <f>Einstellungen!$E$11</f>
        <v>365</v>
      </c>
      <c r="J151" s="1152" t="s">
        <v>11</v>
      </c>
      <c r="K151" s="1152" t="s">
        <v>578</v>
      </c>
      <c r="L151" s="1152" t="s">
        <v>578</v>
      </c>
      <c r="M151" s="1152" t="s">
        <v>578</v>
      </c>
      <c r="N151" s="1152" t="s">
        <v>578</v>
      </c>
      <c r="O151" s="1152" t="s">
        <v>578</v>
      </c>
      <c r="P151" s="1152" t="s">
        <v>578</v>
      </c>
      <c r="Q151" s="1152" t="s">
        <v>578</v>
      </c>
      <c r="R151" s="1152" t="s">
        <v>578</v>
      </c>
      <c r="S151" s="1152" t="s">
        <v>578</v>
      </c>
      <c r="T151" s="1152" t="s">
        <v>578</v>
      </c>
      <c r="U151" s="1152" t="s">
        <v>578</v>
      </c>
      <c r="V151" s="1152" t="s">
        <v>700</v>
      </c>
      <c r="W151" s="1152" t="str">
        <f t="shared" si="14"/>
        <v>Heim 150  - Musterort</v>
      </c>
      <c r="X151" s="1148">
        <v>61.5</v>
      </c>
      <c r="AM151" s="1158"/>
      <c r="AN151" s="1158"/>
      <c r="AO151" s="1158"/>
      <c r="AP151" s="1158"/>
      <c r="AQ151" s="1158"/>
      <c r="AR151" s="1158"/>
      <c r="AS151" s="1158"/>
      <c r="AT151" s="1158"/>
      <c r="AU151" s="1158"/>
      <c r="AV151" s="1158"/>
      <c r="AW151" s="1158"/>
      <c r="AX151" s="1155">
        <v>35</v>
      </c>
      <c r="AY151" s="1158"/>
      <c r="AZ151" s="1156">
        <f t="shared" ca="1" si="15"/>
        <v>-58</v>
      </c>
      <c r="BA151" s="1158"/>
      <c r="BB151" s="1158"/>
      <c r="BC151" s="1158"/>
      <c r="BD151" s="1158"/>
      <c r="BE151" s="1158"/>
      <c r="BF151" s="1158"/>
      <c r="BG151" s="1158"/>
      <c r="BH151" s="1158"/>
      <c r="BI151" s="1158"/>
      <c r="BJ151" s="1158"/>
      <c r="BK151" s="1158"/>
      <c r="BL151" s="1158"/>
      <c r="BM151" s="1158"/>
      <c r="BN151" s="1158"/>
      <c r="BO151" s="1158"/>
      <c r="BP151" s="1158"/>
      <c r="BQ151" s="1158"/>
      <c r="BR151" s="1158"/>
      <c r="BS151" s="1158"/>
      <c r="BT151" s="1158"/>
      <c r="BU151" s="1158"/>
      <c r="BV151" s="1158"/>
      <c r="BW151" s="1158"/>
      <c r="BX151" s="1158"/>
      <c r="BY151" s="1158"/>
      <c r="BZ151" s="1158"/>
      <c r="CA151" s="1158"/>
      <c r="CB151" s="1158"/>
      <c r="CC151" s="1158"/>
      <c r="CD151" s="1158"/>
      <c r="CE151" s="1158"/>
      <c r="CF151" s="1158"/>
      <c r="CG151" s="1158"/>
      <c r="CH151" s="1158"/>
      <c r="CI151" s="1158"/>
      <c r="CJ151" s="1158"/>
      <c r="CK151" s="1158"/>
      <c r="CL151" s="1158"/>
      <c r="CM151" s="1158"/>
      <c r="CN151" s="1158"/>
      <c r="CO151" s="1158"/>
      <c r="CP151" s="1158"/>
      <c r="CQ151" s="1158"/>
      <c r="CR151" s="1158"/>
      <c r="CS151" s="1158"/>
      <c r="CT151" s="1158"/>
      <c r="CU151" s="1158"/>
      <c r="CV151" s="1158"/>
      <c r="CW151" s="1158"/>
      <c r="CX151" s="1158"/>
      <c r="CY151" s="1158"/>
      <c r="CZ151" s="1158"/>
      <c r="DA151" s="1158"/>
      <c r="DB151" s="1158"/>
      <c r="DC151" s="1158"/>
      <c r="DD151" s="1158"/>
      <c r="DE151" s="1158"/>
      <c r="DF151" s="1158"/>
      <c r="DG151" s="1158"/>
      <c r="DH151" s="1158"/>
      <c r="DI151" s="1158"/>
      <c r="DJ151" s="1158"/>
      <c r="DK151" s="1158"/>
      <c r="DL151" s="1158"/>
      <c r="DM151" s="1158"/>
      <c r="DN151" s="1158"/>
      <c r="DO151" s="1158"/>
      <c r="DP151" s="1158"/>
      <c r="DQ151" s="1158"/>
      <c r="DR151" s="1158"/>
      <c r="DS151" s="1158"/>
      <c r="DT151" s="1158"/>
      <c r="DU151" s="1158"/>
      <c r="DV151" s="1158"/>
      <c r="DW151" s="1158"/>
      <c r="DX151" s="1158"/>
      <c r="DY151" s="1158"/>
      <c r="DZ151" s="1158"/>
      <c r="EA151" s="1158"/>
      <c r="EB151" s="1158"/>
      <c r="EC151" s="1158"/>
      <c r="ED151" s="1158"/>
      <c r="EE151" s="1158"/>
      <c r="EF151" s="1158"/>
      <c r="EG151" s="1158"/>
      <c r="EH151" s="1158"/>
      <c r="EI151" s="1158"/>
      <c r="EJ151" s="1158"/>
      <c r="EK151" s="1158"/>
      <c r="EL151" s="1158"/>
      <c r="EM151" s="1158"/>
      <c r="EN151" s="1158"/>
      <c r="EO151" s="1158"/>
      <c r="EP151" s="1158"/>
      <c r="EQ151" s="1158"/>
      <c r="ER151" s="1158"/>
      <c r="ES151" s="1158"/>
      <c r="ET151" s="1158"/>
      <c r="EU151" s="1158"/>
      <c r="EV151" s="1158"/>
      <c r="EW151" s="1158"/>
      <c r="EX151" s="1158"/>
      <c r="EY151" s="1158"/>
      <c r="EZ151" s="1158"/>
      <c r="FA151" s="1158"/>
      <c r="FB151" s="1158"/>
      <c r="FC151" s="1158"/>
      <c r="FD151" s="1158"/>
      <c r="FE151" s="1158"/>
      <c r="FF151" s="1158"/>
      <c r="FG151" s="1158"/>
      <c r="FH151" s="1158"/>
      <c r="FI151" s="1158"/>
      <c r="FJ151" s="1158"/>
      <c r="FK151" s="1158"/>
      <c r="FL151" s="1158"/>
      <c r="FM151" s="1158"/>
      <c r="FN151" s="1158"/>
      <c r="FO151" s="1158"/>
      <c r="FP151" s="1158"/>
      <c r="FQ151" s="1158"/>
      <c r="FR151" s="1158"/>
      <c r="FS151" s="1158"/>
      <c r="FT151" s="1158"/>
      <c r="FU151" s="1158"/>
      <c r="FV151" s="1158"/>
      <c r="FW151" s="1158"/>
      <c r="FX151" s="1158"/>
      <c r="FY151" s="1158"/>
      <c r="FZ151" s="1158"/>
      <c r="GA151" s="1158"/>
      <c r="GB151" s="1158"/>
      <c r="GC151" s="1158"/>
      <c r="GD151" s="1158"/>
      <c r="GE151" s="1158"/>
      <c r="GF151" s="1158"/>
      <c r="GG151" s="1158"/>
      <c r="GH151" s="1158"/>
      <c r="GI151" s="1158"/>
      <c r="GJ151" s="1158"/>
      <c r="GK151" s="1158"/>
      <c r="GL151" s="1158"/>
      <c r="GM151" s="1158"/>
      <c r="GN151" s="1158"/>
      <c r="GO151" s="1158"/>
      <c r="GP151" s="1158"/>
      <c r="GQ151" s="1158"/>
      <c r="GR151" s="1158"/>
      <c r="GS151" s="1158"/>
      <c r="GT151" s="1158"/>
      <c r="GU151" s="1158"/>
      <c r="GV151" s="1158"/>
      <c r="GW151" s="1158"/>
      <c r="GX151" s="1158"/>
      <c r="GY151" s="1158"/>
      <c r="GZ151" s="1158"/>
      <c r="HA151" s="1158"/>
      <c r="HB151" s="1158"/>
      <c r="HC151" s="1158"/>
      <c r="HD151" s="1158"/>
      <c r="HE151" s="1158"/>
      <c r="HF151" s="1158"/>
      <c r="HG151" s="1158"/>
      <c r="HH151" s="1158"/>
      <c r="HI151" s="1158"/>
      <c r="HJ151" s="1158"/>
      <c r="HK151" s="1158"/>
      <c r="HL151" s="1158"/>
      <c r="HM151" s="1158"/>
      <c r="HN151" s="1158"/>
      <c r="HO151" s="1158"/>
      <c r="HP151" s="1158"/>
      <c r="HQ151" s="1158"/>
      <c r="HR151" s="1158"/>
      <c r="HS151" s="1158"/>
      <c r="HT151" s="1158"/>
      <c r="HU151" s="1158"/>
      <c r="HV151" s="1158"/>
      <c r="HW151" s="1158"/>
      <c r="HX151" s="1158"/>
      <c r="HY151" s="1158"/>
      <c r="HZ151" s="1158"/>
      <c r="IA151" s="1158"/>
      <c r="IB151" s="1158"/>
      <c r="IC151" s="1158"/>
      <c r="ID151" s="1158"/>
      <c r="IE151" s="1158"/>
      <c r="IF151" s="1158"/>
      <c r="IG151" s="1158"/>
      <c r="IH151" s="1158"/>
      <c r="II151" s="1158"/>
      <c r="IJ151" s="1158"/>
      <c r="IK151" s="1158"/>
      <c r="IL151" s="1158"/>
      <c r="IM151" s="1158"/>
      <c r="IN151" s="1158"/>
      <c r="IO151" s="1158"/>
      <c r="IP151" s="1158"/>
      <c r="IQ151" s="1158"/>
      <c r="IR151" s="1158"/>
      <c r="IS151" s="1158"/>
      <c r="IT151" s="1158"/>
      <c r="IU151" s="1158"/>
      <c r="IV151" s="1158"/>
      <c r="IW151" s="1158"/>
      <c r="IX151" s="1158"/>
      <c r="IY151" s="1158"/>
      <c r="IZ151" s="1158"/>
      <c r="JA151" s="1158"/>
      <c r="JB151" s="1158"/>
      <c r="JC151" s="1158"/>
      <c r="JD151" s="1158"/>
      <c r="JE151" s="1158"/>
      <c r="JF151" s="1158"/>
      <c r="JG151" s="1158"/>
      <c r="JH151" s="1158"/>
      <c r="JI151" s="1158"/>
      <c r="JJ151" s="1158"/>
      <c r="JK151" s="1158"/>
      <c r="JL151" s="1158"/>
      <c r="JM151" s="1158"/>
      <c r="JN151" s="1158"/>
      <c r="JO151" s="1158"/>
      <c r="JP151" s="1158"/>
      <c r="JQ151" s="1158"/>
      <c r="JR151" s="1158"/>
      <c r="JS151" s="1158"/>
      <c r="JT151" s="1158"/>
      <c r="JU151" s="1158"/>
      <c r="JV151" s="1158"/>
      <c r="JW151" s="1158"/>
      <c r="JX151" s="1158"/>
      <c r="JY151" s="1158"/>
      <c r="JZ151" s="1158"/>
      <c r="KA151" s="1158"/>
      <c r="KB151" s="1158"/>
      <c r="KC151" s="1158"/>
      <c r="KD151" s="1158"/>
      <c r="KE151" s="1158"/>
      <c r="KF151" s="1158"/>
      <c r="KG151" s="1158"/>
      <c r="KH151" s="1158"/>
      <c r="KI151" s="1158"/>
      <c r="KJ151" s="1158"/>
      <c r="KK151" s="1158"/>
      <c r="KL151" s="1158"/>
      <c r="KM151" s="1158"/>
      <c r="KN151" s="1158"/>
      <c r="KO151" s="1158"/>
      <c r="KP151" s="1158"/>
      <c r="KQ151" s="1158"/>
      <c r="KR151" s="1158"/>
      <c r="KS151" s="1158"/>
      <c r="KT151" s="1158"/>
      <c r="KU151" s="1158"/>
      <c r="KV151" s="1158"/>
      <c r="KW151" s="1158"/>
      <c r="KX151" s="1158"/>
      <c r="KY151" s="1158"/>
      <c r="KZ151" s="1158"/>
      <c r="LA151" s="1158"/>
      <c r="LB151" s="1158"/>
      <c r="LC151" s="1158"/>
      <c r="LD151" s="1158"/>
      <c r="LE151" s="1158"/>
      <c r="LF151" s="1158"/>
      <c r="LG151" s="1158"/>
      <c r="LH151" s="1158"/>
      <c r="LI151" s="1158"/>
      <c r="LJ151" s="1158"/>
      <c r="LK151" s="1158"/>
      <c r="LL151" s="1158"/>
      <c r="LM151" s="1158"/>
      <c r="LN151" s="1158"/>
      <c r="LO151" s="1158"/>
      <c r="LP151" s="1158"/>
      <c r="LQ151" s="1158"/>
      <c r="LR151" s="1158"/>
      <c r="LS151" s="1158"/>
      <c r="LT151" s="1158"/>
      <c r="LU151" s="1158"/>
      <c r="LV151" s="1158"/>
      <c r="LW151" s="1158"/>
      <c r="LX151" s="1158"/>
      <c r="LY151" s="1158"/>
      <c r="LZ151" s="1158"/>
      <c r="MA151" s="1158"/>
      <c r="MB151" s="1158"/>
      <c r="MC151" s="1158"/>
      <c r="MD151" s="1158"/>
      <c r="ME151" s="1158"/>
      <c r="MF151" s="1158"/>
      <c r="MG151" s="1158"/>
      <c r="MH151" s="1158"/>
      <c r="MI151" s="1158"/>
      <c r="MJ151" s="1158"/>
      <c r="MK151" s="1158"/>
      <c r="ML151" s="1158"/>
      <c r="MM151" s="1158"/>
      <c r="MN151" s="1158"/>
      <c r="MO151" s="1158"/>
      <c r="MP151" s="1158"/>
      <c r="MQ151" s="1158"/>
      <c r="MR151" s="1158"/>
      <c r="MS151" s="1158"/>
      <c r="MT151" s="1158"/>
      <c r="MU151" s="1158"/>
      <c r="MV151" s="1158"/>
      <c r="MW151" s="1158"/>
      <c r="MX151" s="1158"/>
      <c r="MY151" s="1158"/>
      <c r="MZ151" s="1158"/>
      <c r="NA151" s="1158"/>
      <c r="NB151" s="1158"/>
      <c r="NC151" s="1158"/>
      <c r="ND151" s="1158"/>
      <c r="NE151" s="1158"/>
      <c r="NF151" s="1158"/>
      <c r="NG151" s="1158"/>
      <c r="NH151" s="1158"/>
      <c r="NI151" s="1158"/>
      <c r="NJ151" s="1158"/>
      <c r="NK151" s="1158"/>
      <c r="NL151" s="1158"/>
      <c r="NM151" s="1158"/>
      <c r="NN151" s="1158"/>
      <c r="NO151" s="1158"/>
      <c r="NP151" s="1158"/>
      <c r="NQ151" s="1158"/>
      <c r="NR151" s="1158"/>
      <c r="NS151" s="1158"/>
      <c r="NT151" s="1158"/>
      <c r="NU151" s="1158"/>
      <c r="NV151" s="1158"/>
      <c r="NW151" s="1158"/>
      <c r="NX151" s="1158"/>
      <c r="NY151" s="1158"/>
      <c r="NZ151" s="1158"/>
      <c r="OA151" s="1158"/>
      <c r="OB151" s="1158"/>
      <c r="OC151" s="1158"/>
      <c r="OD151" s="1158"/>
      <c r="OE151" s="1158"/>
      <c r="OF151" s="1158"/>
      <c r="OG151" s="1158"/>
      <c r="OH151" s="1158"/>
      <c r="OI151" s="1158"/>
      <c r="OJ151" s="1158"/>
      <c r="OK151" s="1158"/>
      <c r="OL151" s="1158"/>
      <c r="OM151" s="1158"/>
      <c r="ON151" s="1158"/>
      <c r="OO151" s="1158"/>
      <c r="OP151" s="1158"/>
      <c r="OQ151" s="1158"/>
      <c r="OR151" s="1158"/>
      <c r="OS151" s="1158"/>
      <c r="OT151" s="1158"/>
      <c r="OU151" s="1158"/>
      <c r="OV151" s="1158"/>
      <c r="OW151" s="1158"/>
      <c r="OX151" s="1158"/>
      <c r="OY151" s="1158"/>
      <c r="OZ151" s="1158"/>
      <c r="PA151" s="1158"/>
      <c r="PB151" s="1158"/>
      <c r="PC151" s="1158"/>
      <c r="PD151" s="1158"/>
      <c r="PE151" s="1158"/>
      <c r="PF151" s="1158"/>
      <c r="PG151" s="1158"/>
      <c r="PH151" s="1158"/>
      <c r="PI151" s="1158"/>
      <c r="PJ151" s="1158"/>
      <c r="PK151" s="1158"/>
    </row>
    <row r="152" spans="1:427" s="1150" customFormat="1" ht="15" customHeight="1" x14ac:dyDescent="0.35">
      <c r="A152" s="1182" t="s">
        <v>3312</v>
      </c>
      <c r="B152" s="1182">
        <f t="shared" ca="1" si="11"/>
        <v>2806</v>
      </c>
      <c r="C152" s="1182" t="s">
        <v>3380</v>
      </c>
      <c r="D152" s="1182" t="s">
        <v>3381</v>
      </c>
      <c r="E152" s="1151">
        <v>2016</v>
      </c>
      <c r="F152" s="1183">
        <f t="shared" ca="1" si="12"/>
        <v>46</v>
      </c>
      <c r="G152" s="1149">
        <f t="shared" ca="1" si="13"/>
        <v>2551</v>
      </c>
      <c r="H152" s="1148">
        <v>60.5</v>
      </c>
      <c r="I152" s="1152">
        <f>Einstellungen!$E$11</f>
        <v>365</v>
      </c>
      <c r="J152" s="1152" t="s">
        <v>11</v>
      </c>
      <c r="K152" s="1152" t="s">
        <v>578</v>
      </c>
      <c r="L152" s="1152" t="s">
        <v>578</v>
      </c>
      <c r="M152" s="1152" t="s">
        <v>578</v>
      </c>
      <c r="N152" s="1152" t="s">
        <v>578</v>
      </c>
      <c r="O152" s="1152" t="s">
        <v>578</v>
      </c>
      <c r="P152" s="1152" t="s">
        <v>578</v>
      </c>
      <c r="Q152" s="1152" t="s">
        <v>578</v>
      </c>
      <c r="R152" s="1152" t="s">
        <v>578</v>
      </c>
      <c r="S152" s="1152" t="s">
        <v>578</v>
      </c>
      <c r="T152" s="1152" t="s">
        <v>578</v>
      </c>
      <c r="U152" s="1152" t="s">
        <v>578</v>
      </c>
      <c r="V152" s="1152" t="s">
        <v>700</v>
      </c>
      <c r="W152" s="1152" t="str">
        <f t="shared" si="14"/>
        <v>Heim 151  - Musterort</v>
      </c>
      <c r="X152" s="1148">
        <v>60.5</v>
      </c>
      <c r="AM152" s="1158"/>
      <c r="AN152" s="1158"/>
      <c r="AO152" s="1158"/>
      <c r="AP152" s="1158"/>
      <c r="AQ152" s="1158"/>
      <c r="AR152" s="1158"/>
      <c r="AS152" s="1158"/>
      <c r="AT152" s="1158"/>
      <c r="AU152" s="1158"/>
      <c r="AV152" s="1158"/>
      <c r="AW152" s="1158"/>
      <c r="AX152" s="1155">
        <v>8</v>
      </c>
      <c r="AY152" s="1158"/>
      <c r="AZ152" s="1156">
        <f t="shared" ca="1" si="15"/>
        <v>-38</v>
      </c>
      <c r="BA152" s="1158"/>
      <c r="BB152" s="1158"/>
      <c r="BC152" s="1158"/>
      <c r="BD152" s="1158"/>
      <c r="BE152" s="1158"/>
      <c r="BF152" s="1158"/>
      <c r="BG152" s="1158"/>
      <c r="BH152" s="1158"/>
      <c r="BI152" s="1158"/>
      <c r="BJ152" s="1158"/>
      <c r="BK152" s="1158"/>
      <c r="BL152" s="1158"/>
      <c r="BM152" s="1158"/>
      <c r="BN152" s="1158"/>
      <c r="BO152" s="1158"/>
      <c r="BP152" s="1158"/>
      <c r="BQ152" s="1158"/>
      <c r="BR152" s="1158"/>
      <c r="BS152" s="1158"/>
      <c r="BT152" s="1158"/>
      <c r="BU152" s="1158"/>
      <c r="BV152" s="1158"/>
      <c r="BW152" s="1158"/>
      <c r="BX152" s="1158"/>
      <c r="BY152" s="1158"/>
      <c r="BZ152" s="1158"/>
      <c r="CA152" s="1158"/>
      <c r="CB152" s="1158"/>
      <c r="CC152" s="1158"/>
      <c r="CD152" s="1158"/>
      <c r="CE152" s="1158"/>
      <c r="CF152" s="1158"/>
      <c r="CG152" s="1158"/>
      <c r="CH152" s="1158"/>
      <c r="CI152" s="1158"/>
      <c r="CJ152" s="1158"/>
      <c r="CK152" s="1158"/>
      <c r="CL152" s="1158"/>
      <c r="CM152" s="1158"/>
      <c r="CN152" s="1158"/>
      <c r="CO152" s="1158"/>
      <c r="CP152" s="1158"/>
      <c r="CQ152" s="1158"/>
      <c r="CR152" s="1158"/>
      <c r="CS152" s="1158"/>
      <c r="CT152" s="1158"/>
      <c r="CU152" s="1158"/>
      <c r="CV152" s="1158"/>
      <c r="CW152" s="1158"/>
      <c r="CX152" s="1158"/>
      <c r="CY152" s="1158"/>
      <c r="CZ152" s="1158"/>
      <c r="DA152" s="1158"/>
      <c r="DB152" s="1158"/>
      <c r="DC152" s="1158"/>
      <c r="DD152" s="1158"/>
      <c r="DE152" s="1158"/>
      <c r="DF152" s="1158"/>
      <c r="DG152" s="1158"/>
      <c r="DH152" s="1158"/>
      <c r="DI152" s="1158"/>
      <c r="DJ152" s="1158"/>
      <c r="DK152" s="1158"/>
      <c r="DL152" s="1158"/>
      <c r="DM152" s="1158"/>
      <c r="DN152" s="1158"/>
      <c r="DO152" s="1158"/>
      <c r="DP152" s="1158"/>
      <c r="DQ152" s="1158"/>
      <c r="DR152" s="1158"/>
      <c r="DS152" s="1158"/>
      <c r="DT152" s="1158"/>
      <c r="DU152" s="1158"/>
      <c r="DV152" s="1158"/>
      <c r="DW152" s="1158"/>
      <c r="DX152" s="1158"/>
      <c r="DY152" s="1158"/>
      <c r="DZ152" s="1158"/>
      <c r="EA152" s="1158"/>
      <c r="EB152" s="1158"/>
      <c r="EC152" s="1158"/>
      <c r="ED152" s="1158"/>
      <c r="EE152" s="1158"/>
      <c r="EF152" s="1158"/>
      <c r="EG152" s="1158"/>
      <c r="EH152" s="1158"/>
      <c r="EI152" s="1158"/>
      <c r="EJ152" s="1158"/>
      <c r="EK152" s="1158"/>
      <c r="EL152" s="1158"/>
      <c r="EM152" s="1158"/>
      <c r="EN152" s="1158"/>
      <c r="EO152" s="1158"/>
      <c r="EP152" s="1158"/>
      <c r="EQ152" s="1158"/>
      <c r="ER152" s="1158"/>
      <c r="ES152" s="1158"/>
      <c r="ET152" s="1158"/>
      <c r="EU152" s="1158"/>
      <c r="EV152" s="1158"/>
      <c r="EW152" s="1158"/>
      <c r="EX152" s="1158"/>
      <c r="EY152" s="1158"/>
      <c r="EZ152" s="1158"/>
      <c r="FA152" s="1158"/>
      <c r="FB152" s="1158"/>
      <c r="FC152" s="1158"/>
      <c r="FD152" s="1158"/>
      <c r="FE152" s="1158"/>
      <c r="FF152" s="1158"/>
      <c r="FG152" s="1158"/>
      <c r="FH152" s="1158"/>
      <c r="FI152" s="1158"/>
      <c r="FJ152" s="1158"/>
      <c r="FK152" s="1158"/>
      <c r="FL152" s="1158"/>
      <c r="FM152" s="1158"/>
      <c r="FN152" s="1158"/>
      <c r="FO152" s="1158"/>
      <c r="FP152" s="1158"/>
      <c r="FQ152" s="1158"/>
      <c r="FR152" s="1158"/>
      <c r="FS152" s="1158"/>
      <c r="FT152" s="1158"/>
      <c r="FU152" s="1158"/>
      <c r="FV152" s="1158"/>
      <c r="FW152" s="1158"/>
      <c r="FX152" s="1158"/>
      <c r="FY152" s="1158"/>
      <c r="FZ152" s="1158"/>
      <c r="GA152" s="1158"/>
      <c r="GB152" s="1158"/>
      <c r="GC152" s="1158"/>
      <c r="GD152" s="1158"/>
      <c r="GE152" s="1158"/>
      <c r="GF152" s="1158"/>
      <c r="GG152" s="1158"/>
      <c r="GH152" s="1158"/>
      <c r="GI152" s="1158"/>
      <c r="GJ152" s="1158"/>
      <c r="GK152" s="1158"/>
      <c r="GL152" s="1158"/>
      <c r="GM152" s="1158"/>
      <c r="GN152" s="1158"/>
      <c r="GO152" s="1158"/>
      <c r="GP152" s="1158"/>
      <c r="GQ152" s="1158"/>
      <c r="GR152" s="1158"/>
      <c r="GS152" s="1158"/>
      <c r="GT152" s="1158"/>
      <c r="GU152" s="1158"/>
      <c r="GV152" s="1158"/>
      <c r="GW152" s="1158"/>
      <c r="GX152" s="1158"/>
      <c r="GY152" s="1158"/>
      <c r="GZ152" s="1158"/>
      <c r="HA152" s="1158"/>
      <c r="HB152" s="1158"/>
      <c r="HC152" s="1158"/>
      <c r="HD152" s="1158"/>
      <c r="HE152" s="1158"/>
      <c r="HF152" s="1158"/>
      <c r="HG152" s="1158"/>
      <c r="HH152" s="1158"/>
      <c r="HI152" s="1158"/>
      <c r="HJ152" s="1158"/>
      <c r="HK152" s="1158"/>
      <c r="HL152" s="1158"/>
      <c r="HM152" s="1158"/>
      <c r="HN152" s="1158"/>
      <c r="HO152" s="1158"/>
      <c r="HP152" s="1158"/>
      <c r="HQ152" s="1158"/>
      <c r="HR152" s="1158"/>
      <c r="HS152" s="1158"/>
      <c r="HT152" s="1158"/>
      <c r="HU152" s="1158"/>
      <c r="HV152" s="1158"/>
      <c r="HW152" s="1158"/>
      <c r="HX152" s="1158"/>
      <c r="HY152" s="1158"/>
      <c r="HZ152" s="1158"/>
      <c r="IA152" s="1158"/>
      <c r="IB152" s="1158"/>
      <c r="IC152" s="1158"/>
      <c r="ID152" s="1158"/>
      <c r="IE152" s="1158"/>
      <c r="IF152" s="1158"/>
      <c r="IG152" s="1158"/>
      <c r="IH152" s="1158"/>
      <c r="II152" s="1158"/>
      <c r="IJ152" s="1158"/>
      <c r="IK152" s="1158"/>
      <c r="IL152" s="1158"/>
      <c r="IM152" s="1158"/>
      <c r="IN152" s="1158"/>
      <c r="IO152" s="1158"/>
      <c r="IP152" s="1158"/>
      <c r="IQ152" s="1158"/>
      <c r="IR152" s="1158"/>
      <c r="IS152" s="1158"/>
      <c r="IT152" s="1158"/>
      <c r="IU152" s="1158"/>
      <c r="IV152" s="1158"/>
      <c r="IW152" s="1158"/>
      <c r="IX152" s="1158"/>
      <c r="IY152" s="1158"/>
      <c r="IZ152" s="1158"/>
      <c r="JA152" s="1158"/>
      <c r="JB152" s="1158"/>
      <c r="JC152" s="1158"/>
      <c r="JD152" s="1158"/>
      <c r="JE152" s="1158"/>
      <c r="JF152" s="1158"/>
      <c r="JG152" s="1158"/>
      <c r="JH152" s="1158"/>
      <c r="JI152" s="1158"/>
      <c r="JJ152" s="1158"/>
      <c r="JK152" s="1158"/>
      <c r="JL152" s="1158"/>
      <c r="JM152" s="1158"/>
      <c r="JN152" s="1158"/>
      <c r="JO152" s="1158"/>
      <c r="JP152" s="1158"/>
      <c r="JQ152" s="1158"/>
      <c r="JR152" s="1158"/>
      <c r="JS152" s="1158"/>
      <c r="JT152" s="1158"/>
      <c r="JU152" s="1158"/>
      <c r="JV152" s="1158"/>
      <c r="JW152" s="1158"/>
      <c r="JX152" s="1158"/>
      <c r="JY152" s="1158"/>
      <c r="JZ152" s="1158"/>
      <c r="KA152" s="1158"/>
      <c r="KB152" s="1158"/>
      <c r="KC152" s="1158"/>
      <c r="KD152" s="1158"/>
      <c r="KE152" s="1158"/>
      <c r="KF152" s="1158"/>
      <c r="KG152" s="1158"/>
      <c r="KH152" s="1158"/>
      <c r="KI152" s="1158"/>
      <c r="KJ152" s="1158"/>
      <c r="KK152" s="1158"/>
      <c r="KL152" s="1158"/>
      <c r="KM152" s="1158"/>
      <c r="KN152" s="1158"/>
      <c r="KO152" s="1158"/>
      <c r="KP152" s="1158"/>
      <c r="KQ152" s="1158"/>
      <c r="KR152" s="1158"/>
      <c r="KS152" s="1158"/>
      <c r="KT152" s="1158"/>
      <c r="KU152" s="1158"/>
      <c r="KV152" s="1158"/>
      <c r="KW152" s="1158"/>
      <c r="KX152" s="1158"/>
      <c r="KY152" s="1158"/>
      <c r="KZ152" s="1158"/>
      <c r="LA152" s="1158"/>
      <c r="LB152" s="1158"/>
      <c r="LC152" s="1158"/>
      <c r="LD152" s="1158"/>
      <c r="LE152" s="1158"/>
      <c r="LF152" s="1158"/>
      <c r="LG152" s="1158"/>
      <c r="LH152" s="1158"/>
      <c r="LI152" s="1158"/>
      <c r="LJ152" s="1158"/>
      <c r="LK152" s="1158"/>
      <c r="LL152" s="1158"/>
      <c r="LM152" s="1158"/>
      <c r="LN152" s="1158"/>
      <c r="LO152" s="1158"/>
      <c r="LP152" s="1158"/>
      <c r="LQ152" s="1158"/>
      <c r="LR152" s="1158"/>
      <c r="LS152" s="1158"/>
      <c r="LT152" s="1158"/>
      <c r="LU152" s="1158"/>
      <c r="LV152" s="1158"/>
      <c r="LW152" s="1158"/>
      <c r="LX152" s="1158"/>
      <c r="LY152" s="1158"/>
      <c r="LZ152" s="1158"/>
      <c r="MA152" s="1158"/>
      <c r="MB152" s="1158"/>
      <c r="MC152" s="1158"/>
      <c r="MD152" s="1158"/>
      <c r="ME152" s="1158"/>
      <c r="MF152" s="1158"/>
      <c r="MG152" s="1158"/>
      <c r="MH152" s="1158"/>
      <c r="MI152" s="1158"/>
      <c r="MJ152" s="1158"/>
      <c r="MK152" s="1158"/>
      <c r="ML152" s="1158"/>
      <c r="MM152" s="1158"/>
      <c r="MN152" s="1158"/>
      <c r="MO152" s="1158"/>
      <c r="MP152" s="1158"/>
      <c r="MQ152" s="1158"/>
      <c r="MR152" s="1158"/>
      <c r="MS152" s="1158"/>
      <c r="MT152" s="1158"/>
      <c r="MU152" s="1158"/>
      <c r="MV152" s="1158"/>
      <c r="MW152" s="1158"/>
      <c r="MX152" s="1158"/>
      <c r="MY152" s="1158"/>
      <c r="MZ152" s="1158"/>
      <c r="NA152" s="1158"/>
      <c r="NB152" s="1158"/>
      <c r="NC152" s="1158"/>
      <c r="ND152" s="1158"/>
      <c r="NE152" s="1158"/>
      <c r="NF152" s="1158"/>
      <c r="NG152" s="1158"/>
      <c r="NH152" s="1158"/>
      <c r="NI152" s="1158"/>
      <c r="NJ152" s="1158"/>
      <c r="NK152" s="1158"/>
      <c r="NL152" s="1158"/>
      <c r="NM152" s="1158"/>
      <c r="NN152" s="1158"/>
      <c r="NO152" s="1158"/>
      <c r="NP152" s="1158"/>
      <c r="NQ152" s="1158"/>
      <c r="NR152" s="1158"/>
      <c r="NS152" s="1158"/>
      <c r="NT152" s="1158"/>
      <c r="NU152" s="1158"/>
      <c r="NV152" s="1158"/>
      <c r="NW152" s="1158"/>
      <c r="NX152" s="1158"/>
      <c r="NY152" s="1158"/>
      <c r="NZ152" s="1158"/>
      <c r="OA152" s="1158"/>
      <c r="OB152" s="1158"/>
      <c r="OC152" s="1158"/>
      <c r="OD152" s="1158"/>
      <c r="OE152" s="1158"/>
      <c r="OF152" s="1158"/>
      <c r="OG152" s="1158"/>
      <c r="OH152" s="1158"/>
      <c r="OI152" s="1158"/>
      <c r="OJ152" s="1158"/>
      <c r="OK152" s="1158"/>
      <c r="OL152" s="1158"/>
      <c r="OM152" s="1158"/>
      <c r="ON152" s="1158"/>
      <c r="OO152" s="1158"/>
      <c r="OP152" s="1158"/>
      <c r="OQ152" s="1158"/>
      <c r="OR152" s="1158"/>
      <c r="OS152" s="1158"/>
      <c r="OT152" s="1158"/>
      <c r="OU152" s="1158"/>
      <c r="OV152" s="1158"/>
      <c r="OW152" s="1158"/>
      <c r="OX152" s="1158"/>
      <c r="OY152" s="1158"/>
      <c r="OZ152" s="1158"/>
      <c r="PA152" s="1158"/>
      <c r="PB152" s="1158"/>
      <c r="PC152" s="1158"/>
      <c r="PD152" s="1158"/>
      <c r="PE152" s="1158"/>
      <c r="PF152" s="1158"/>
      <c r="PG152" s="1158"/>
      <c r="PH152" s="1158"/>
      <c r="PI152" s="1158"/>
      <c r="PJ152" s="1158"/>
      <c r="PK152" s="1158"/>
    </row>
    <row r="153" spans="1:427" s="1150" customFormat="1" ht="15" customHeight="1" x14ac:dyDescent="0.35">
      <c r="A153" s="1182" t="s">
        <v>3313</v>
      </c>
      <c r="B153" s="1182">
        <f t="shared" ca="1" si="11"/>
        <v>2659</v>
      </c>
      <c r="C153" s="1182" t="s">
        <v>3380</v>
      </c>
      <c r="D153" s="1182" t="s">
        <v>3381</v>
      </c>
      <c r="E153" s="1151">
        <v>2016</v>
      </c>
      <c r="F153" s="1183">
        <f t="shared" ca="1" si="12"/>
        <v>11</v>
      </c>
      <c r="G153" s="1149">
        <f t="shared" ca="1" si="13"/>
        <v>4832</v>
      </c>
      <c r="H153" s="1139">
        <v>65.91</v>
      </c>
      <c r="I153" s="1152">
        <f>Einstellungen!$E$11</f>
        <v>365</v>
      </c>
      <c r="J153" s="1152" t="s">
        <v>11</v>
      </c>
      <c r="K153" s="1152" t="s">
        <v>578</v>
      </c>
      <c r="L153" s="1152" t="s">
        <v>578</v>
      </c>
      <c r="M153" s="1152" t="s">
        <v>578</v>
      </c>
      <c r="N153" s="1152" t="s">
        <v>578</v>
      </c>
      <c r="O153" s="1152" t="s">
        <v>578</v>
      </c>
      <c r="P153" s="1152" t="s">
        <v>578</v>
      </c>
      <c r="Q153" s="1152" t="s">
        <v>578</v>
      </c>
      <c r="R153" s="1152" t="s">
        <v>578</v>
      </c>
      <c r="S153" s="1152" t="s">
        <v>578</v>
      </c>
      <c r="T153" s="1152" t="s">
        <v>578</v>
      </c>
      <c r="U153" s="1152" t="s">
        <v>578</v>
      </c>
      <c r="V153" s="1152" t="s">
        <v>700</v>
      </c>
      <c r="W153" s="1152" t="str">
        <f t="shared" si="14"/>
        <v>Heim 152  - Musterort</v>
      </c>
      <c r="X153" s="1139">
        <v>65.91</v>
      </c>
      <c r="AM153" s="1158"/>
      <c r="AN153" s="1158"/>
      <c r="AO153" s="1158"/>
      <c r="AP153" s="1158"/>
      <c r="AQ153" s="1158"/>
      <c r="AR153" s="1158"/>
      <c r="AS153" s="1158"/>
      <c r="AT153" s="1158"/>
      <c r="AU153" s="1158"/>
      <c r="AV153" s="1158"/>
      <c r="AW153" s="1158"/>
      <c r="AX153" s="1155">
        <v>14</v>
      </c>
      <c r="AY153" s="1158"/>
      <c r="AZ153" s="1156">
        <f t="shared" ca="1" si="15"/>
        <v>3</v>
      </c>
      <c r="BA153" s="1158"/>
      <c r="BB153" s="1158"/>
      <c r="BC153" s="1158"/>
      <c r="BD153" s="1158"/>
      <c r="BE153" s="1158"/>
      <c r="BF153" s="1158"/>
      <c r="BG153" s="1158"/>
      <c r="BH153" s="1158"/>
      <c r="BI153" s="1158"/>
      <c r="BJ153" s="1158"/>
      <c r="BK153" s="1158"/>
      <c r="BL153" s="1158"/>
      <c r="BM153" s="1158"/>
      <c r="BN153" s="1158"/>
      <c r="BO153" s="1158"/>
      <c r="BP153" s="1158"/>
      <c r="BQ153" s="1158"/>
      <c r="BR153" s="1158"/>
      <c r="BS153" s="1158"/>
      <c r="BT153" s="1158"/>
      <c r="BU153" s="1158"/>
      <c r="BV153" s="1158"/>
      <c r="BW153" s="1158"/>
      <c r="BX153" s="1158"/>
      <c r="BY153" s="1158"/>
      <c r="BZ153" s="1158"/>
      <c r="CA153" s="1158"/>
      <c r="CB153" s="1158"/>
      <c r="CC153" s="1158"/>
      <c r="CD153" s="1158"/>
      <c r="CE153" s="1158"/>
      <c r="CF153" s="1158"/>
      <c r="CG153" s="1158"/>
      <c r="CH153" s="1158"/>
      <c r="CI153" s="1158"/>
      <c r="CJ153" s="1158"/>
      <c r="CK153" s="1158"/>
      <c r="CL153" s="1158"/>
      <c r="CM153" s="1158"/>
      <c r="CN153" s="1158"/>
      <c r="CO153" s="1158"/>
      <c r="CP153" s="1158"/>
      <c r="CQ153" s="1158"/>
      <c r="CR153" s="1158"/>
      <c r="CS153" s="1158"/>
      <c r="CT153" s="1158"/>
      <c r="CU153" s="1158"/>
      <c r="CV153" s="1158"/>
      <c r="CW153" s="1158"/>
      <c r="CX153" s="1158"/>
      <c r="CY153" s="1158"/>
      <c r="CZ153" s="1158"/>
      <c r="DA153" s="1158"/>
      <c r="DB153" s="1158"/>
      <c r="DC153" s="1158"/>
      <c r="DD153" s="1158"/>
      <c r="DE153" s="1158"/>
      <c r="DF153" s="1158"/>
      <c r="DG153" s="1158"/>
      <c r="DH153" s="1158"/>
      <c r="DI153" s="1158"/>
      <c r="DJ153" s="1158"/>
      <c r="DK153" s="1158"/>
      <c r="DL153" s="1158"/>
      <c r="DM153" s="1158"/>
      <c r="DN153" s="1158"/>
      <c r="DO153" s="1158"/>
      <c r="DP153" s="1158"/>
      <c r="DQ153" s="1158"/>
      <c r="DR153" s="1158"/>
      <c r="DS153" s="1158"/>
      <c r="DT153" s="1158"/>
      <c r="DU153" s="1158"/>
      <c r="DV153" s="1158"/>
      <c r="DW153" s="1158"/>
      <c r="DX153" s="1158"/>
      <c r="DY153" s="1158"/>
      <c r="DZ153" s="1158"/>
      <c r="EA153" s="1158"/>
      <c r="EB153" s="1158"/>
      <c r="EC153" s="1158"/>
      <c r="ED153" s="1158"/>
      <c r="EE153" s="1158"/>
      <c r="EF153" s="1158"/>
      <c r="EG153" s="1158"/>
      <c r="EH153" s="1158"/>
      <c r="EI153" s="1158"/>
      <c r="EJ153" s="1158"/>
      <c r="EK153" s="1158"/>
      <c r="EL153" s="1158"/>
      <c r="EM153" s="1158"/>
      <c r="EN153" s="1158"/>
      <c r="EO153" s="1158"/>
      <c r="EP153" s="1158"/>
      <c r="EQ153" s="1158"/>
      <c r="ER153" s="1158"/>
      <c r="ES153" s="1158"/>
      <c r="ET153" s="1158"/>
      <c r="EU153" s="1158"/>
      <c r="EV153" s="1158"/>
      <c r="EW153" s="1158"/>
      <c r="EX153" s="1158"/>
      <c r="EY153" s="1158"/>
      <c r="EZ153" s="1158"/>
      <c r="FA153" s="1158"/>
      <c r="FB153" s="1158"/>
      <c r="FC153" s="1158"/>
      <c r="FD153" s="1158"/>
      <c r="FE153" s="1158"/>
      <c r="FF153" s="1158"/>
      <c r="FG153" s="1158"/>
      <c r="FH153" s="1158"/>
      <c r="FI153" s="1158"/>
      <c r="FJ153" s="1158"/>
      <c r="FK153" s="1158"/>
      <c r="FL153" s="1158"/>
      <c r="FM153" s="1158"/>
      <c r="FN153" s="1158"/>
      <c r="FO153" s="1158"/>
      <c r="FP153" s="1158"/>
      <c r="FQ153" s="1158"/>
      <c r="FR153" s="1158"/>
      <c r="FS153" s="1158"/>
      <c r="FT153" s="1158"/>
      <c r="FU153" s="1158"/>
      <c r="FV153" s="1158"/>
      <c r="FW153" s="1158"/>
      <c r="FX153" s="1158"/>
      <c r="FY153" s="1158"/>
      <c r="FZ153" s="1158"/>
      <c r="GA153" s="1158"/>
      <c r="GB153" s="1158"/>
      <c r="GC153" s="1158"/>
      <c r="GD153" s="1158"/>
      <c r="GE153" s="1158"/>
      <c r="GF153" s="1158"/>
      <c r="GG153" s="1158"/>
      <c r="GH153" s="1158"/>
      <c r="GI153" s="1158"/>
      <c r="GJ153" s="1158"/>
      <c r="GK153" s="1158"/>
      <c r="GL153" s="1158"/>
      <c r="GM153" s="1158"/>
      <c r="GN153" s="1158"/>
      <c r="GO153" s="1158"/>
      <c r="GP153" s="1158"/>
      <c r="GQ153" s="1158"/>
      <c r="GR153" s="1158"/>
      <c r="GS153" s="1158"/>
      <c r="GT153" s="1158"/>
      <c r="GU153" s="1158"/>
      <c r="GV153" s="1158"/>
      <c r="GW153" s="1158"/>
      <c r="GX153" s="1158"/>
      <c r="GY153" s="1158"/>
      <c r="GZ153" s="1158"/>
      <c r="HA153" s="1158"/>
      <c r="HB153" s="1158"/>
      <c r="HC153" s="1158"/>
      <c r="HD153" s="1158"/>
      <c r="HE153" s="1158"/>
      <c r="HF153" s="1158"/>
      <c r="HG153" s="1158"/>
      <c r="HH153" s="1158"/>
      <c r="HI153" s="1158"/>
      <c r="HJ153" s="1158"/>
      <c r="HK153" s="1158"/>
      <c r="HL153" s="1158"/>
      <c r="HM153" s="1158"/>
      <c r="HN153" s="1158"/>
      <c r="HO153" s="1158"/>
      <c r="HP153" s="1158"/>
      <c r="HQ153" s="1158"/>
      <c r="HR153" s="1158"/>
      <c r="HS153" s="1158"/>
      <c r="HT153" s="1158"/>
      <c r="HU153" s="1158"/>
      <c r="HV153" s="1158"/>
      <c r="HW153" s="1158"/>
      <c r="HX153" s="1158"/>
      <c r="HY153" s="1158"/>
      <c r="HZ153" s="1158"/>
      <c r="IA153" s="1158"/>
      <c r="IB153" s="1158"/>
      <c r="IC153" s="1158"/>
      <c r="ID153" s="1158"/>
      <c r="IE153" s="1158"/>
      <c r="IF153" s="1158"/>
      <c r="IG153" s="1158"/>
      <c r="IH153" s="1158"/>
      <c r="II153" s="1158"/>
      <c r="IJ153" s="1158"/>
      <c r="IK153" s="1158"/>
      <c r="IL153" s="1158"/>
      <c r="IM153" s="1158"/>
      <c r="IN153" s="1158"/>
      <c r="IO153" s="1158"/>
      <c r="IP153" s="1158"/>
      <c r="IQ153" s="1158"/>
      <c r="IR153" s="1158"/>
      <c r="IS153" s="1158"/>
      <c r="IT153" s="1158"/>
      <c r="IU153" s="1158"/>
      <c r="IV153" s="1158"/>
      <c r="IW153" s="1158"/>
      <c r="IX153" s="1158"/>
      <c r="IY153" s="1158"/>
      <c r="IZ153" s="1158"/>
      <c r="JA153" s="1158"/>
      <c r="JB153" s="1158"/>
      <c r="JC153" s="1158"/>
      <c r="JD153" s="1158"/>
      <c r="JE153" s="1158"/>
      <c r="JF153" s="1158"/>
      <c r="JG153" s="1158"/>
      <c r="JH153" s="1158"/>
      <c r="JI153" s="1158"/>
      <c r="JJ153" s="1158"/>
      <c r="JK153" s="1158"/>
      <c r="JL153" s="1158"/>
      <c r="JM153" s="1158"/>
      <c r="JN153" s="1158"/>
      <c r="JO153" s="1158"/>
      <c r="JP153" s="1158"/>
      <c r="JQ153" s="1158"/>
      <c r="JR153" s="1158"/>
      <c r="JS153" s="1158"/>
      <c r="JT153" s="1158"/>
      <c r="JU153" s="1158"/>
      <c r="JV153" s="1158"/>
      <c r="JW153" s="1158"/>
      <c r="JX153" s="1158"/>
      <c r="JY153" s="1158"/>
      <c r="JZ153" s="1158"/>
      <c r="KA153" s="1158"/>
      <c r="KB153" s="1158"/>
      <c r="KC153" s="1158"/>
      <c r="KD153" s="1158"/>
      <c r="KE153" s="1158"/>
      <c r="KF153" s="1158"/>
      <c r="KG153" s="1158"/>
      <c r="KH153" s="1158"/>
      <c r="KI153" s="1158"/>
      <c r="KJ153" s="1158"/>
      <c r="KK153" s="1158"/>
      <c r="KL153" s="1158"/>
      <c r="KM153" s="1158"/>
      <c r="KN153" s="1158"/>
      <c r="KO153" s="1158"/>
      <c r="KP153" s="1158"/>
      <c r="KQ153" s="1158"/>
      <c r="KR153" s="1158"/>
      <c r="KS153" s="1158"/>
      <c r="KT153" s="1158"/>
      <c r="KU153" s="1158"/>
      <c r="KV153" s="1158"/>
      <c r="KW153" s="1158"/>
      <c r="KX153" s="1158"/>
      <c r="KY153" s="1158"/>
      <c r="KZ153" s="1158"/>
      <c r="LA153" s="1158"/>
      <c r="LB153" s="1158"/>
      <c r="LC153" s="1158"/>
      <c r="LD153" s="1158"/>
      <c r="LE153" s="1158"/>
      <c r="LF153" s="1158"/>
      <c r="LG153" s="1158"/>
      <c r="LH153" s="1158"/>
      <c r="LI153" s="1158"/>
      <c r="LJ153" s="1158"/>
      <c r="LK153" s="1158"/>
      <c r="LL153" s="1158"/>
      <c r="LM153" s="1158"/>
      <c r="LN153" s="1158"/>
      <c r="LO153" s="1158"/>
      <c r="LP153" s="1158"/>
      <c r="LQ153" s="1158"/>
      <c r="LR153" s="1158"/>
      <c r="LS153" s="1158"/>
      <c r="LT153" s="1158"/>
      <c r="LU153" s="1158"/>
      <c r="LV153" s="1158"/>
      <c r="LW153" s="1158"/>
      <c r="LX153" s="1158"/>
      <c r="LY153" s="1158"/>
      <c r="LZ153" s="1158"/>
      <c r="MA153" s="1158"/>
      <c r="MB153" s="1158"/>
      <c r="MC153" s="1158"/>
      <c r="MD153" s="1158"/>
      <c r="ME153" s="1158"/>
      <c r="MF153" s="1158"/>
      <c r="MG153" s="1158"/>
      <c r="MH153" s="1158"/>
      <c r="MI153" s="1158"/>
      <c r="MJ153" s="1158"/>
      <c r="MK153" s="1158"/>
      <c r="ML153" s="1158"/>
      <c r="MM153" s="1158"/>
      <c r="MN153" s="1158"/>
      <c r="MO153" s="1158"/>
      <c r="MP153" s="1158"/>
      <c r="MQ153" s="1158"/>
      <c r="MR153" s="1158"/>
      <c r="MS153" s="1158"/>
      <c r="MT153" s="1158"/>
      <c r="MU153" s="1158"/>
      <c r="MV153" s="1158"/>
      <c r="MW153" s="1158"/>
      <c r="MX153" s="1158"/>
      <c r="MY153" s="1158"/>
      <c r="MZ153" s="1158"/>
      <c r="NA153" s="1158"/>
      <c r="NB153" s="1158"/>
      <c r="NC153" s="1158"/>
      <c r="ND153" s="1158"/>
      <c r="NE153" s="1158"/>
      <c r="NF153" s="1158"/>
      <c r="NG153" s="1158"/>
      <c r="NH153" s="1158"/>
      <c r="NI153" s="1158"/>
      <c r="NJ153" s="1158"/>
      <c r="NK153" s="1158"/>
      <c r="NL153" s="1158"/>
      <c r="NM153" s="1158"/>
      <c r="NN153" s="1158"/>
      <c r="NO153" s="1158"/>
      <c r="NP153" s="1158"/>
      <c r="NQ153" s="1158"/>
      <c r="NR153" s="1158"/>
      <c r="NS153" s="1158"/>
      <c r="NT153" s="1158"/>
      <c r="NU153" s="1158"/>
      <c r="NV153" s="1158"/>
      <c r="NW153" s="1158"/>
      <c r="NX153" s="1158"/>
      <c r="NY153" s="1158"/>
      <c r="NZ153" s="1158"/>
      <c r="OA153" s="1158"/>
      <c r="OB153" s="1158"/>
      <c r="OC153" s="1158"/>
      <c r="OD153" s="1158"/>
      <c r="OE153" s="1158"/>
      <c r="OF153" s="1158"/>
      <c r="OG153" s="1158"/>
      <c r="OH153" s="1158"/>
      <c r="OI153" s="1158"/>
      <c r="OJ153" s="1158"/>
      <c r="OK153" s="1158"/>
      <c r="OL153" s="1158"/>
      <c r="OM153" s="1158"/>
      <c r="ON153" s="1158"/>
      <c r="OO153" s="1158"/>
      <c r="OP153" s="1158"/>
      <c r="OQ153" s="1158"/>
      <c r="OR153" s="1158"/>
      <c r="OS153" s="1158"/>
      <c r="OT153" s="1158"/>
      <c r="OU153" s="1158"/>
      <c r="OV153" s="1158"/>
      <c r="OW153" s="1158"/>
      <c r="OX153" s="1158"/>
      <c r="OY153" s="1158"/>
      <c r="OZ153" s="1158"/>
      <c r="PA153" s="1158"/>
      <c r="PB153" s="1158"/>
      <c r="PC153" s="1158"/>
      <c r="PD153" s="1158"/>
      <c r="PE153" s="1158"/>
      <c r="PF153" s="1158"/>
      <c r="PG153" s="1158"/>
      <c r="PH153" s="1158"/>
      <c r="PI153" s="1158"/>
      <c r="PJ153" s="1158"/>
      <c r="PK153" s="1158"/>
    </row>
    <row r="154" spans="1:427" s="1150" customFormat="1" ht="15" customHeight="1" x14ac:dyDescent="0.35">
      <c r="A154" s="1182" t="s">
        <v>3314</v>
      </c>
      <c r="B154" s="1182">
        <f t="shared" ca="1" si="11"/>
        <v>6219</v>
      </c>
      <c r="C154" s="1182" t="s">
        <v>3380</v>
      </c>
      <c r="D154" s="1182" t="s">
        <v>3381</v>
      </c>
      <c r="E154" s="1151">
        <v>2016</v>
      </c>
      <c r="F154" s="1183">
        <f t="shared" ca="1" si="12"/>
        <v>213</v>
      </c>
      <c r="G154" s="1149">
        <f t="shared" ca="1" si="13"/>
        <v>1274</v>
      </c>
      <c r="H154" s="1148">
        <v>61.5</v>
      </c>
      <c r="I154" s="1152">
        <f>Einstellungen!$E$11</f>
        <v>365</v>
      </c>
      <c r="J154" s="1152" t="s">
        <v>11</v>
      </c>
      <c r="K154" s="1152" t="s">
        <v>578</v>
      </c>
      <c r="L154" s="1152" t="s">
        <v>578</v>
      </c>
      <c r="M154" s="1152" t="s">
        <v>578</v>
      </c>
      <c r="N154" s="1152" t="s">
        <v>578</v>
      </c>
      <c r="O154" s="1152" t="s">
        <v>578</v>
      </c>
      <c r="P154" s="1152" t="s">
        <v>578</v>
      </c>
      <c r="Q154" s="1152" t="s">
        <v>578</v>
      </c>
      <c r="R154" s="1152" t="s">
        <v>578</v>
      </c>
      <c r="S154" s="1152" t="s">
        <v>578</v>
      </c>
      <c r="T154" s="1152" t="s">
        <v>578</v>
      </c>
      <c r="U154" s="1152" t="s">
        <v>578</v>
      </c>
      <c r="V154" s="1152" t="s">
        <v>700</v>
      </c>
      <c r="W154" s="1152" t="str">
        <f t="shared" si="14"/>
        <v>Heim 153  - Musterort</v>
      </c>
      <c r="X154" s="1148">
        <v>61.5</v>
      </c>
      <c r="AM154" s="1158"/>
      <c r="AN154" s="1158"/>
      <c r="AO154" s="1158"/>
      <c r="AP154" s="1158"/>
      <c r="AQ154" s="1158"/>
      <c r="AR154" s="1158"/>
      <c r="AS154" s="1158"/>
      <c r="AT154" s="1158"/>
      <c r="AU154" s="1158"/>
      <c r="AV154" s="1158"/>
      <c r="AW154" s="1158"/>
      <c r="AX154" s="1155">
        <v>182</v>
      </c>
      <c r="AY154" s="1158"/>
      <c r="AZ154" s="1156">
        <f t="shared" ca="1" si="15"/>
        <v>-31</v>
      </c>
      <c r="BA154" s="1158"/>
      <c r="BB154" s="1158"/>
      <c r="BC154" s="1158"/>
      <c r="BD154" s="1158"/>
      <c r="BE154" s="1158"/>
      <c r="BF154" s="1158"/>
      <c r="BG154" s="1158"/>
      <c r="BH154" s="1158"/>
      <c r="BI154" s="1158"/>
      <c r="BJ154" s="1158"/>
      <c r="BK154" s="1158"/>
      <c r="BL154" s="1158"/>
      <c r="BM154" s="1158"/>
      <c r="BN154" s="1158"/>
      <c r="BO154" s="1158"/>
      <c r="BP154" s="1158"/>
      <c r="BQ154" s="1158"/>
      <c r="BR154" s="1158"/>
      <c r="BS154" s="1158"/>
      <c r="BT154" s="1158"/>
      <c r="BU154" s="1158"/>
      <c r="BV154" s="1158"/>
      <c r="BW154" s="1158"/>
      <c r="BX154" s="1158"/>
      <c r="BY154" s="1158"/>
      <c r="BZ154" s="1158"/>
      <c r="CA154" s="1158"/>
      <c r="CB154" s="1158"/>
      <c r="CC154" s="1158"/>
      <c r="CD154" s="1158"/>
      <c r="CE154" s="1158"/>
      <c r="CF154" s="1158"/>
      <c r="CG154" s="1158"/>
      <c r="CH154" s="1158"/>
      <c r="CI154" s="1158"/>
      <c r="CJ154" s="1158"/>
      <c r="CK154" s="1158"/>
      <c r="CL154" s="1158"/>
      <c r="CM154" s="1158"/>
      <c r="CN154" s="1158"/>
      <c r="CO154" s="1158"/>
      <c r="CP154" s="1158"/>
      <c r="CQ154" s="1158"/>
      <c r="CR154" s="1158"/>
      <c r="CS154" s="1158"/>
      <c r="CT154" s="1158"/>
      <c r="CU154" s="1158"/>
      <c r="CV154" s="1158"/>
      <c r="CW154" s="1158"/>
      <c r="CX154" s="1158"/>
      <c r="CY154" s="1158"/>
      <c r="CZ154" s="1158"/>
      <c r="DA154" s="1158"/>
      <c r="DB154" s="1158"/>
      <c r="DC154" s="1158"/>
      <c r="DD154" s="1158"/>
      <c r="DE154" s="1158"/>
      <c r="DF154" s="1158"/>
      <c r="DG154" s="1158"/>
      <c r="DH154" s="1158"/>
      <c r="DI154" s="1158"/>
      <c r="DJ154" s="1158"/>
      <c r="DK154" s="1158"/>
      <c r="DL154" s="1158"/>
      <c r="DM154" s="1158"/>
      <c r="DN154" s="1158"/>
      <c r="DO154" s="1158"/>
      <c r="DP154" s="1158"/>
      <c r="DQ154" s="1158"/>
      <c r="DR154" s="1158"/>
      <c r="DS154" s="1158"/>
      <c r="DT154" s="1158"/>
      <c r="DU154" s="1158"/>
      <c r="DV154" s="1158"/>
      <c r="DW154" s="1158"/>
      <c r="DX154" s="1158"/>
      <c r="DY154" s="1158"/>
      <c r="DZ154" s="1158"/>
      <c r="EA154" s="1158"/>
      <c r="EB154" s="1158"/>
      <c r="EC154" s="1158"/>
      <c r="ED154" s="1158"/>
      <c r="EE154" s="1158"/>
      <c r="EF154" s="1158"/>
      <c r="EG154" s="1158"/>
      <c r="EH154" s="1158"/>
      <c r="EI154" s="1158"/>
      <c r="EJ154" s="1158"/>
      <c r="EK154" s="1158"/>
      <c r="EL154" s="1158"/>
      <c r="EM154" s="1158"/>
      <c r="EN154" s="1158"/>
      <c r="EO154" s="1158"/>
      <c r="EP154" s="1158"/>
      <c r="EQ154" s="1158"/>
      <c r="ER154" s="1158"/>
      <c r="ES154" s="1158"/>
      <c r="ET154" s="1158"/>
      <c r="EU154" s="1158"/>
      <c r="EV154" s="1158"/>
      <c r="EW154" s="1158"/>
      <c r="EX154" s="1158"/>
      <c r="EY154" s="1158"/>
      <c r="EZ154" s="1158"/>
      <c r="FA154" s="1158"/>
      <c r="FB154" s="1158"/>
      <c r="FC154" s="1158"/>
      <c r="FD154" s="1158"/>
      <c r="FE154" s="1158"/>
      <c r="FF154" s="1158"/>
      <c r="FG154" s="1158"/>
      <c r="FH154" s="1158"/>
      <c r="FI154" s="1158"/>
      <c r="FJ154" s="1158"/>
      <c r="FK154" s="1158"/>
      <c r="FL154" s="1158"/>
      <c r="FM154" s="1158"/>
      <c r="FN154" s="1158"/>
      <c r="FO154" s="1158"/>
      <c r="FP154" s="1158"/>
      <c r="FQ154" s="1158"/>
      <c r="FR154" s="1158"/>
      <c r="FS154" s="1158"/>
      <c r="FT154" s="1158"/>
      <c r="FU154" s="1158"/>
      <c r="FV154" s="1158"/>
      <c r="FW154" s="1158"/>
      <c r="FX154" s="1158"/>
      <c r="FY154" s="1158"/>
      <c r="FZ154" s="1158"/>
      <c r="GA154" s="1158"/>
      <c r="GB154" s="1158"/>
      <c r="GC154" s="1158"/>
      <c r="GD154" s="1158"/>
      <c r="GE154" s="1158"/>
      <c r="GF154" s="1158"/>
      <c r="GG154" s="1158"/>
      <c r="GH154" s="1158"/>
      <c r="GI154" s="1158"/>
      <c r="GJ154" s="1158"/>
      <c r="GK154" s="1158"/>
      <c r="GL154" s="1158"/>
      <c r="GM154" s="1158"/>
      <c r="GN154" s="1158"/>
      <c r="GO154" s="1158"/>
      <c r="GP154" s="1158"/>
      <c r="GQ154" s="1158"/>
      <c r="GR154" s="1158"/>
      <c r="GS154" s="1158"/>
      <c r="GT154" s="1158"/>
      <c r="GU154" s="1158"/>
      <c r="GV154" s="1158"/>
      <c r="GW154" s="1158"/>
      <c r="GX154" s="1158"/>
      <c r="GY154" s="1158"/>
      <c r="GZ154" s="1158"/>
      <c r="HA154" s="1158"/>
      <c r="HB154" s="1158"/>
      <c r="HC154" s="1158"/>
      <c r="HD154" s="1158"/>
      <c r="HE154" s="1158"/>
      <c r="HF154" s="1158"/>
      <c r="HG154" s="1158"/>
      <c r="HH154" s="1158"/>
      <c r="HI154" s="1158"/>
      <c r="HJ154" s="1158"/>
      <c r="HK154" s="1158"/>
      <c r="HL154" s="1158"/>
      <c r="HM154" s="1158"/>
      <c r="HN154" s="1158"/>
      <c r="HO154" s="1158"/>
      <c r="HP154" s="1158"/>
      <c r="HQ154" s="1158"/>
      <c r="HR154" s="1158"/>
      <c r="HS154" s="1158"/>
      <c r="HT154" s="1158"/>
      <c r="HU154" s="1158"/>
      <c r="HV154" s="1158"/>
      <c r="HW154" s="1158"/>
      <c r="HX154" s="1158"/>
      <c r="HY154" s="1158"/>
      <c r="HZ154" s="1158"/>
      <c r="IA154" s="1158"/>
      <c r="IB154" s="1158"/>
      <c r="IC154" s="1158"/>
      <c r="ID154" s="1158"/>
      <c r="IE154" s="1158"/>
      <c r="IF154" s="1158"/>
      <c r="IG154" s="1158"/>
      <c r="IH154" s="1158"/>
      <c r="II154" s="1158"/>
      <c r="IJ154" s="1158"/>
      <c r="IK154" s="1158"/>
      <c r="IL154" s="1158"/>
      <c r="IM154" s="1158"/>
      <c r="IN154" s="1158"/>
      <c r="IO154" s="1158"/>
      <c r="IP154" s="1158"/>
      <c r="IQ154" s="1158"/>
      <c r="IR154" s="1158"/>
      <c r="IS154" s="1158"/>
      <c r="IT154" s="1158"/>
      <c r="IU154" s="1158"/>
      <c r="IV154" s="1158"/>
      <c r="IW154" s="1158"/>
      <c r="IX154" s="1158"/>
      <c r="IY154" s="1158"/>
      <c r="IZ154" s="1158"/>
      <c r="JA154" s="1158"/>
      <c r="JB154" s="1158"/>
      <c r="JC154" s="1158"/>
      <c r="JD154" s="1158"/>
      <c r="JE154" s="1158"/>
      <c r="JF154" s="1158"/>
      <c r="JG154" s="1158"/>
      <c r="JH154" s="1158"/>
      <c r="JI154" s="1158"/>
      <c r="JJ154" s="1158"/>
      <c r="JK154" s="1158"/>
      <c r="JL154" s="1158"/>
      <c r="JM154" s="1158"/>
      <c r="JN154" s="1158"/>
      <c r="JO154" s="1158"/>
      <c r="JP154" s="1158"/>
      <c r="JQ154" s="1158"/>
      <c r="JR154" s="1158"/>
      <c r="JS154" s="1158"/>
      <c r="JT154" s="1158"/>
      <c r="JU154" s="1158"/>
      <c r="JV154" s="1158"/>
      <c r="JW154" s="1158"/>
      <c r="JX154" s="1158"/>
      <c r="JY154" s="1158"/>
      <c r="JZ154" s="1158"/>
      <c r="KA154" s="1158"/>
      <c r="KB154" s="1158"/>
      <c r="KC154" s="1158"/>
      <c r="KD154" s="1158"/>
      <c r="KE154" s="1158"/>
      <c r="KF154" s="1158"/>
      <c r="KG154" s="1158"/>
      <c r="KH154" s="1158"/>
      <c r="KI154" s="1158"/>
      <c r="KJ154" s="1158"/>
      <c r="KK154" s="1158"/>
      <c r="KL154" s="1158"/>
      <c r="KM154" s="1158"/>
      <c r="KN154" s="1158"/>
      <c r="KO154" s="1158"/>
      <c r="KP154" s="1158"/>
      <c r="KQ154" s="1158"/>
      <c r="KR154" s="1158"/>
      <c r="KS154" s="1158"/>
      <c r="KT154" s="1158"/>
      <c r="KU154" s="1158"/>
      <c r="KV154" s="1158"/>
      <c r="KW154" s="1158"/>
      <c r="KX154" s="1158"/>
      <c r="KY154" s="1158"/>
      <c r="KZ154" s="1158"/>
      <c r="LA154" s="1158"/>
      <c r="LB154" s="1158"/>
      <c r="LC154" s="1158"/>
      <c r="LD154" s="1158"/>
      <c r="LE154" s="1158"/>
      <c r="LF154" s="1158"/>
      <c r="LG154" s="1158"/>
      <c r="LH154" s="1158"/>
      <c r="LI154" s="1158"/>
      <c r="LJ154" s="1158"/>
      <c r="LK154" s="1158"/>
      <c r="LL154" s="1158"/>
      <c r="LM154" s="1158"/>
      <c r="LN154" s="1158"/>
      <c r="LO154" s="1158"/>
      <c r="LP154" s="1158"/>
      <c r="LQ154" s="1158"/>
      <c r="LR154" s="1158"/>
      <c r="LS154" s="1158"/>
      <c r="LT154" s="1158"/>
      <c r="LU154" s="1158"/>
      <c r="LV154" s="1158"/>
      <c r="LW154" s="1158"/>
      <c r="LX154" s="1158"/>
      <c r="LY154" s="1158"/>
      <c r="LZ154" s="1158"/>
      <c r="MA154" s="1158"/>
      <c r="MB154" s="1158"/>
      <c r="MC154" s="1158"/>
      <c r="MD154" s="1158"/>
      <c r="ME154" s="1158"/>
      <c r="MF154" s="1158"/>
      <c r="MG154" s="1158"/>
      <c r="MH154" s="1158"/>
      <c r="MI154" s="1158"/>
      <c r="MJ154" s="1158"/>
      <c r="MK154" s="1158"/>
      <c r="ML154" s="1158"/>
      <c r="MM154" s="1158"/>
      <c r="MN154" s="1158"/>
      <c r="MO154" s="1158"/>
      <c r="MP154" s="1158"/>
      <c r="MQ154" s="1158"/>
      <c r="MR154" s="1158"/>
      <c r="MS154" s="1158"/>
      <c r="MT154" s="1158"/>
      <c r="MU154" s="1158"/>
      <c r="MV154" s="1158"/>
      <c r="MW154" s="1158"/>
      <c r="MX154" s="1158"/>
      <c r="MY154" s="1158"/>
      <c r="MZ154" s="1158"/>
      <c r="NA154" s="1158"/>
      <c r="NB154" s="1158"/>
      <c r="NC154" s="1158"/>
      <c r="ND154" s="1158"/>
      <c r="NE154" s="1158"/>
      <c r="NF154" s="1158"/>
      <c r="NG154" s="1158"/>
      <c r="NH154" s="1158"/>
      <c r="NI154" s="1158"/>
      <c r="NJ154" s="1158"/>
      <c r="NK154" s="1158"/>
      <c r="NL154" s="1158"/>
      <c r="NM154" s="1158"/>
      <c r="NN154" s="1158"/>
      <c r="NO154" s="1158"/>
      <c r="NP154" s="1158"/>
      <c r="NQ154" s="1158"/>
      <c r="NR154" s="1158"/>
      <c r="NS154" s="1158"/>
      <c r="NT154" s="1158"/>
      <c r="NU154" s="1158"/>
      <c r="NV154" s="1158"/>
      <c r="NW154" s="1158"/>
      <c r="NX154" s="1158"/>
      <c r="NY154" s="1158"/>
      <c r="NZ154" s="1158"/>
      <c r="OA154" s="1158"/>
      <c r="OB154" s="1158"/>
      <c r="OC154" s="1158"/>
      <c r="OD154" s="1158"/>
      <c r="OE154" s="1158"/>
      <c r="OF154" s="1158"/>
      <c r="OG154" s="1158"/>
      <c r="OH154" s="1158"/>
      <c r="OI154" s="1158"/>
      <c r="OJ154" s="1158"/>
      <c r="OK154" s="1158"/>
      <c r="OL154" s="1158"/>
      <c r="OM154" s="1158"/>
      <c r="ON154" s="1158"/>
      <c r="OO154" s="1158"/>
      <c r="OP154" s="1158"/>
      <c r="OQ154" s="1158"/>
      <c r="OR154" s="1158"/>
      <c r="OS154" s="1158"/>
      <c r="OT154" s="1158"/>
      <c r="OU154" s="1158"/>
      <c r="OV154" s="1158"/>
      <c r="OW154" s="1158"/>
      <c r="OX154" s="1158"/>
      <c r="OY154" s="1158"/>
      <c r="OZ154" s="1158"/>
      <c r="PA154" s="1158"/>
      <c r="PB154" s="1158"/>
      <c r="PC154" s="1158"/>
      <c r="PD154" s="1158"/>
      <c r="PE154" s="1158"/>
      <c r="PF154" s="1158"/>
      <c r="PG154" s="1158"/>
      <c r="PH154" s="1158"/>
      <c r="PI154" s="1158"/>
      <c r="PJ154" s="1158"/>
      <c r="PK154" s="1158"/>
    </row>
    <row r="155" spans="1:427" s="1150" customFormat="1" ht="15" customHeight="1" x14ac:dyDescent="0.35">
      <c r="A155" s="1182" t="s">
        <v>3315</v>
      </c>
      <c r="B155" s="1182">
        <f t="shared" ca="1" si="11"/>
        <v>1810</v>
      </c>
      <c r="C155" s="1182" t="s">
        <v>3380</v>
      </c>
      <c r="D155" s="1182" t="s">
        <v>3381</v>
      </c>
      <c r="E155" s="1151">
        <v>2016</v>
      </c>
      <c r="F155" s="1183">
        <f t="shared" ca="1" si="12"/>
        <v>160</v>
      </c>
      <c r="G155" s="1149">
        <f t="shared" ca="1" si="13"/>
        <v>1355</v>
      </c>
      <c r="H155" s="1147">
        <v>61.5</v>
      </c>
      <c r="I155" s="1152">
        <f>Einstellungen!$E$11</f>
        <v>365</v>
      </c>
      <c r="J155" s="1152" t="s">
        <v>11</v>
      </c>
      <c r="K155" s="1152" t="s">
        <v>578</v>
      </c>
      <c r="L155" s="1152" t="s">
        <v>578</v>
      </c>
      <c r="M155" s="1152" t="s">
        <v>578</v>
      </c>
      <c r="N155" s="1152" t="s">
        <v>578</v>
      </c>
      <c r="O155" s="1152" t="s">
        <v>578</v>
      </c>
      <c r="P155" s="1152" t="s">
        <v>578</v>
      </c>
      <c r="Q155" s="1152" t="s">
        <v>578</v>
      </c>
      <c r="R155" s="1152" t="s">
        <v>578</v>
      </c>
      <c r="S155" s="1152" t="s">
        <v>578</v>
      </c>
      <c r="T155" s="1152" t="s">
        <v>578</v>
      </c>
      <c r="U155" s="1152" t="s">
        <v>578</v>
      </c>
      <c r="V155" s="1152" t="s">
        <v>700</v>
      </c>
      <c r="W155" s="1152" t="str">
        <f t="shared" si="14"/>
        <v>Heim 154  - Musterort</v>
      </c>
      <c r="X155" s="1147">
        <v>61.5</v>
      </c>
      <c r="AM155" s="1158"/>
      <c r="AN155" s="1158"/>
      <c r="AO155" s="1158"/>
      <c r="AP155" s="1158"/>
      <c r="AQ155" s="1158"/>
      <c r="AR155" s="1158"/>
      <c r="AS155" s="1158"/>
      <c r="AT155" s="1158"/>
      <c r="AU155" s="1158"/>
      <c r="AV155" s="1158"/>
      <c r="AW155" s="1158"/>
      <c r="AX155" s="1155">
        <v>60</v>
      </c>
      <c r="AY155" s="1158"/>
      <c r="AZ155" s="1156">
        <f t="shared" ca="1" si="15"/>
        <v>-100</v>
      </c>
      <c r="BA155" s="1158"/>
      <c r="BB155" s="1158"/>
      <c r="BC155" s="1158"/>
      <c r="BD155" s="1158"/>
      <c r="BE155" s="1158"/>
      <c r="BF155" s="1158"/>
      <c r="BG155" s="1158"/>
      <c r="BH155" s="1158"/>
      <c r="BI155" s="1158"/>
      <c r="BJ155" s="1158"/>
      <c r="BK155" s="1158"/>
      <c r="BL155" s="1158"/>
      <c r="BM155" s="1158"/>
      <c r="BN155" s="1158"/>
      <c r="BO155" s="1158"/>
      <c r="BP155" s="1158"/>
      <c r="BQ155" s="1158"/>
      <c r="BR155" s="1158"/>
      <c r="BS155" s="1158"/>
      <c r="BT155" s="1158"/>
      <c r="BU155" s="1158"/>
      <c r="BV155" s="1158"/>
      <c r="BW155" s="1158"/>
      <c r="BX155" s="1158"/>
      <c r="BY155" s="1158"/>
      <c r="BZ155" s="1158"/>
      <c r="CA155" s="1158"/>
      <c r="CB155" s="1158"/>
      <c r="CC155" s="1158"/>
      <c r="CD155" s="1158"/>
      <c r="CE155" s="1158"/>
      <c r="CF155" s="1158"/>
      <c r="CG155" s="1158"/>
      <c r="CH155" s="1158"/>
      <c r="CI155" s="1158"/>
      <c r="CJ155" s="1158"/>
      <c r="CK155" s="1158"/>
      <c r="CL155" s="1158"/>
      <c r="CM155" s="1158"/>
      <c r="CN155" s="1158"/>
      <c r="CO155" s="1158"/>
      <c r="CP155" s="1158"/>
      <c r="CQ155" s="1158"/>
      <c r="CR155" s="1158"/>
      <c r="CS155" s="1158"/>
      <c r="CT155" s="1158"/>
      <c r="CU155" s="1158"/>
      <c r="CV155" s="1158"/>
      <c r="CW155" s="1158"/>
      <c r="CX155" s="1158"/>
      <c r="CY155" s="1158"/>
      <c r="CZ155" s="1158"/>
      <c r="DA155" s="1158"/>
      <c r="DB155" s="1158"/>
      <c r="DC155" s="1158"/>
      <c r="DD155" s="1158"/>
      <c r="DE155" s="1158"/>
      <c r="DF155" s="1158"/>
      <c r="DG155" s="1158"/>
      <c r="DH155" s="1158"/>
      <c r="DI155" s="1158"/>
      <c r="DJ155" s="1158"/>
      <c r="DK155" s="1158"/>
      <c r="DL155" s="1158"/>
      <c r="DM155" s="1158"/>
      <c r="DN155" s="1158"/>
      <c r="DO155" s="1158"/>
      <c r="DP155" s="1158"/>
      <c r="DQ155" s="1158"/>
      <c r="DR155" s="1158"/>
      <c r="DS155" s="1158"/>
      <c r="DT155" s="1158"/>
      <c r="DU155" s="1158"/>
      <c r="DV155" s="1158"/>
      <c r="DW155" s="1158"/>
      <c r="DX155" s="1158"/>
      <c r="DY155" s="1158"/>
      <c r="DZ155" s="1158"/>
      <c r="EA155" s="1158"/>
      <c r="EB155" s="1158"/>
      <c r="EC155" s="1158"/>
      <c r="ED155" s="1158"/>
      <c r="EE155" s="1158"/>
      <c r="EF155" s="1158"/>
      <c r="EG155" s="1158"/>
      <c r="EH155" s="1158"/>
      <c r="EI155" s="1158"/>
      <c r="EJ155" s="1158"/>
      <c r="EK155" s="1158"/>
      <c r="EL155" s="1158"/>
      <c r="EM155" s="1158"/>
      <c r="EN155" s="1158"/>
      <c r="EO155" s="1158"/>
      <c r="EP155" s="1158"/>
      <c r="EQ155" s="1158"/>
      <c r="ER155" s="1158"/>
      <c r="ES155" s="1158"/>
      <c r="ET155" s="1158"/>
      <c r="EU155" s="1158"/>
      <c r="EV155" s="1158"/>
      <c r="EW155" s="1158"/>
      <c r="EX155" s="1158"/>
      <c r="EY155" s="1158"/>
      <c r="EZ155" s="1158"/>
      <c r="FA155" s="1158"/>
      <c r="FB155" s="1158"/>
      <c r="FC155" s="1158"/>
      <c r="FD155" s="1158"/>
      <c r="FE155" s="1158"/>
      <c r="FF155" s="1158"/>
      <c r="FG155" s="1158"/>
      <c r="FH155" s="1158"/>
      <c r="FI155" s="1158"/>
      <c r="FJ155" s="1158"/>
      <c r="FK155" s="1158"/>
      <c r="FL155" s="1158"/>
      <c r="FM155" s="1158"/>
      <c r="FN155" s="1158"/>
      <c r="FO155" s="1158"/>
      <c r="FP155" s="1158"/>
      <c r="FQ155" s="1158"/>
      <c r="FR155" s="1158"/>
      <c r="FS155" s="1158"/>
      <c r="FT155" s="1158"/>
      <c r="FU155" s="1158"/>
      <c r="FV155" s="1158"/>
      <c r="FW155" s="1158"/>
      <c r="FX155" s="1158"/>
      <c r="FY155" s="1158"/>
      <c r="FZ155" s="1158"/>
      <c r="GA155" s="1158"/>
      <c r="GB155" s="1158"/>
      <c r="GC155" s="1158"/>
      <c r="GD155" s="1158"/>
      <c r="GE155" s="1158"/>
      <c r="GF155" s="1158"/>
      <c r="GG155" s="1158"/>
      <c r="GH155" s="1158"/>
      <c r="GI155" s="1158"/>
      <c r="GJ155" s="1158"/>
      <c r="GK155" s="1158"/>
      <c r="GL155" s="1158"/>
      <c r="GM155" s="1158"/>
      <c r="GN155" s="1158"/>
      <c r="GO155" s="1158"/>
      <c r="GP155" s="1158"/>
      <c r="GQ155" s="1158"/>
      <c r="GR155" s="1158"/>
      <c r="GS155" s="1158"/>
      <c r="GT155" s="1158"/>
      <c r="GU155" s="1158"/>
      <c r="GV155" s="1158"/>
      <c r="GW155" s="1158"/>
      <c r="GX155" s="1158"/>
      <c r="GY155" s="1158"/>
      <c r="GZ155" s="1158"/>
      <c r="HA155" s="1158"/>
      <c r="HB155" s="1158"/>
      <c r="HC155" s="1158"/>
      <c r="HD155" s="1158"/>
      <c r="HE155" s="1158"/>
      <c r="HF155" s="1158"/>
      <c r="HG155" s="1158"/>
      <c r="HH155" s="1158"/>
      <c r="HI155" s="1158"/>
      <c r="HJ155" s="1158"/>
      <c r="HK155" s="1158"/>
      <c r="HL155" s="1158"/>
      <c r="HM155" s="1158"/>
      <c r="HN155" s="1158"/>
      <c r="HO155" s="1158"/>
      <c r="HP155" s="1158"/>
      <c r="HQ155" s="1158"/>
      <c r="HR155" s="1158"/>
      <c r="HS155" s="1158"/>
      <c r="HT155" s="1158"/>
      <c r="HU155" s="1158"/>
      <c r="HV155" s="1158"/>
      <c r="HW155" s="1158"/>
      <c r="HX155" s="1158"/>
      <c r="HY155" s="1158"/>
      <c r="HZ155" s="1158"/>
      <c r="IA155" s="1158"/>
      <c r="IB155" s="1158"/>
      <c r="IC155" s="1158"/>
      <c r="ID155" s="1158"/>
      <c r="IE155" s="1158"/>
      <c r="IF155" s="1158"/>
      <c r="IG155" s="1158"/>
      <c r="IH155" s="1158"/>
      <c r="II155" s="1158"/>
      <c r="IJ155" s="1158"/>
      <c r="IK155" s="1158"/>
      <c r="IL155" s="1158"/>
      <c r="IM155" s="1158"/>
      <c r="IN155" s="1158"/>
      <c r="IO155" s="1158"/>
      <c r="IP155" s="1158"/>
      <c r="IQ155" s="1158"/>
      <c r="IR155" s="1158"/>
      <c r="IS155" s="1158"/>
      <c r="IT155" s="1158"/>
      <c r="IU155" s="1158"/>
      <c r="IV155" s="1158"/>
      <c r="IW155" s="1158"/>
      <c r="IX155" s="1158"/>
      <c r="IY155" s="1158"/>
      <c r="IZ155" s="1158"/>
      <c r="JA155" s="1158"/>
      <c r="JB155" s="1158"/>
      <c r="JC155" s="1158"/>
      <c r="JD155" s="1158"/>
      <c r="JE155" s="1158"/>
      <c r="JF155" s="1158"/>
      <c r="JG155" s="1158"/>
      <c r="JH155" s="1158"/>
      <c r="JI155" s="1158"/>
      <c r="JJ155" s="1158"/>
      <c r="JK155" s="1158"/>
      <c r="JL155" s="1158"/>
      <c r="JM155" s="1158"/>
      <c r="JN155" s="1158"/>
      <c r="JO155" s="1158"/>
      <c r="JP155" s="1158"/>
      <c r="JQ155" s="1158"/>
      <c r="JR155" s="1158"/>
      <c r="JS155" s="1158"/>
      <c r="JT155" s="1158"/>
      <c r="JU155" s="1158"/>
      <c r="JV155" s="1158"/>
      <c r="JW155" s="1158"/>
      <c r="JX155" s="1158"/>
      <c r="JY155" s="1158"/>
      <c r="JZ155" s="1158"/>
      <c r="KA155" s="1158"/>
      <c r="KB155" s="1158"/>
      <c r="KC155" s="1158"/>
      <c r="KD155" s="1158"/>
      <c r="KE155" s="1158"/>
      <c r="KF155" s="1158"/>
      <c r="KG155" s="1158"/>
      <c r="KH155" s="1158"/>
      <c r="KI155" s="1158"/>
      <c r="KJ155" s="1158"/>
      <c r="KK155" s="1158"/>
      <c r="KL155" s="1158"/>
      <c r="KM155" s="1158"/>
      <c r="KN155" s="1158"/>
      <c r="KO155" s="1158"/>
      <c r="KP155" s="1158"/>
      <c r="KQ155" s="1158"/>
      <c r="KR155" s="1158"/>
      <c r="KS155" s="1158"/>
      <c r="KT155" s="1158"/>
      <c r="KU155" s="1158"/>
      <c r="KV155" s="1158"/>
      <c r="KW155" s="1158"/>
      <c r="KX155" s="1158"/>
      <c r="KY155" s="1158"/>
      <c r="KZ155" s="1158"/>
      <c r="LA155" s="1158"/>
      <c r="LB155" s="1158"/>
      <c r="LC155" s="1158"/>
      <c r="LD155" s="1158"/>
      <c r="LE155" s="1158"/>
      <c r="LF155" s="1158"/>
      <c r="LG155" s="1158"/>
      <c r="LH155" s="1158"/>
      <c r="LI155" s="1158"/>
      <c r="LJ155" s="1158"/>
      <c r="LK155" s="1158"/>
      <c r="LL155" s="1158"/>
      <c r="LM155" s="1158"/>
      <c r="LN155" s="1158"/>
      <c r="LO155" s="1158"/>
      <c r="LP155" s="1158"/>
      <c r="LQ155" s="1158"/>
      <c r="LR155" s="1158"/>
      <c r="LS155" s="1158"/>
      <c r="LT155" s="1158"/>
      <c r="LU155" s="1158"/>
      <c r="LV155" s="1158"/>
      <c r="LW155" s="1158"/>
      <c r="LX155" s="1158"/>
      <c r="LY155" s="1158"/>
      <c r="LZ155" s="1158"/>
      <c r="MA155" s="1158"/>
      <c r="MB155" s="1158"/>
      <c r="MC155" s="1158"/>
      <c r="MD155" s="1158"/>
      <c r="ME155" s="1158"/>
      <c r="MF155" s="1158"/>
      <c r="MG155" s="1158"/>
      <c r="MH155" s="1158"/>
      <c r="MI155" s="1158"/>
      <c r="MJ155" s="1158"/>
      <c r="MK155" s="1158"/>
      <c r="ML155" s="1158"/>
      <c r="MM155" s="1158"/>
      <c r="MN155" s="1158"/>
      <c r="MO155" s="1158"/>
      <c r="MP155" s="1158"/>
      <c r="MQ155" s="1158"/>
      <c r="MR155" s="1158"/>
      <c r="MS155" s="1158"/>
      <c r="MT155" s="1158"/>
      <c r="MU155" s="1158"/>
      <c r="MV155" s="1158"/>
      <c r="MW155" s="1158"/>
      <c r="MX155" s="1158"/>
      <c r="MY155" s="1158"/>
      <c r="MZ155" s="1158"/>
      <c r="NA155" s="1158"/>
      <c r="NB155" s="1158"/>
      <c r="NC155" s="1158"/>
      <c r="ND155" s="1158"/>
      <c r="NE155" s="1158"/>
      <c r="NF155" s="1158"/>
      <c r="NG155" s="1158"/>
      <c r="NH155" s="1158"/>
      <c r="NI155" s="1158"/>
      <c r="NJ155" s="1158"/>
      <c r="NK155" s="1158"/>
      <c r="NL155" s="1158"/>
      <c r="NM155" s="1158"/>
      <c r="NN155" s="1158"/>
      <c r="NO155" s="1158"/>
      <c r="NP155" s="1158"/>
      <c r="NQ155" s="1158"/>
      <c r="NR155" s="1158"/>
      <c r="NS155" s="1158"/>
      <c r="NT155" s="1158"/>
      <c r="NU155" s="1158"/>
      <c r="NV155" s="1158"/>
      <c r="NW155" s="1158"/>
      <c r="NX155" s="1158"/>
      <c r="NY155" s="1158"/>
      <c r="NZ155" s="1158"/>
      <c r="OA155" s="1158"/>
      <c r="OB155" s="1158"/>
      <c r="OC155" s="1158"/>
      <c r="OD155" s="1158"/>
      <c r="OE155" s="1158"/>
      <c r="OF155" s="1158"/>
      <c r="OG155" s="1158"/>
      <c r="OH155" s="1158"/>
      <c r="OI155" s="1158"/>
      <c r="OJ155" s="1158"/>
      <c r="OK155" s="1158"/>
      <c r="OL155" s="1158"/>
      <c r="OM155" s="1158"/>
      <c r="ON155" s="1158"/>
      <c r="OO155" s="1158"/>
      <c r="OP155" s="1158"/>
      <c r="OQ155" s="1158"/>
      <c r="OR155" s="1158"/>
      <c r="OS155" s="1158"/>
      <c r="OT155" s="1158"/>
      <c r="OU155" s="1158"/>
      <c r="OV155" s="1158"/>
      <c r="OW155" s="1158"/>
      <c r="OX155" s="1158"/>
      <c r="OY155" s="1158"/>
      <c r="OZ155" s="1158"/>
      <c r="PA155" s="1158"/>
      <c r="PB155" s="1158"/>
      <c r="PC155" s="1158"/>
      <c r="PD155" s="1158"/>
      <c r="PE155" s="1158"/>
      <c r="PF155" s="1158"/>
      <c r="PG155" s="1158"/>
      <c r="PH155" s="1158"/>
      <c r="PI155" s="1158"/>
      <c r="PJ155" s="1158"/>
      <c r="PK155" s="1158"/>
    </row>
    <row r="156" spans="1:427" s="1150" customFormat="1" ht="15" customHeight="1" x14ac:dyDescent="0.35">
      <c r="A156" s="1182" t="s">
        <v>3316</v>
      </c>
      <c r="B156" s="1182">
        <f t="shared" ca="1" si="11"/>
        <v>4857</v>
      </c>
      <c r="C156" s="1182" t="s">
        <v>3380</v>
      </c>
      <c r="D156" s="1182" t="s">
        <v>3381</v>
      </c>
      <c r="E156" s="1151">
        <v>2016</v>
      </c>
      <c r="F156" s="1183">
        <f t="shared" ca="1" si="12"/>
        <v>45</v>
      </c>
      <c r="G156" s="1149">
        <f t="shared" ca="1" si="13"/>
        <v>6790</v>
      </c>
      <c r="H156" s="1139">
        <v>65.91</v>
      </c>
      <c r="I156" s="1152">
        <f>Einstellungen!$E$11</f>
        <v>365</v>
      </c>
      <c r="J156" s="1152" t="s">
        <v>11</v>
      </c>
      <c r="K156" s="1152" t="s">
        <v>578</v>
      </c>
      <c r="L156" s="1152" t="s">
        <v>578</v>
      </c>
      <c r="M156" s="1152" t="s">
        <v>578</v>
      </c>
      <c r="N156" s="1152" t="s">
        <v>578</v>
      </c>
      <c r="O156" s="1152" t="s">
        <v>578</v>
      </c>
      <c r="P156" s="1152" t="s">
        <v>578</v>
      </c>
      <c r="Q156" s="1152" t="s">
        <v>578</v>
      </c>
      <c r="R156" s="1152" t="s">
        <v>578</v>
      </c>
      <c r="S156" s="1152" t="s">
        <v>578</v>
      </c>
      <c r="T156" s="1152" t="s">
        <v>578</v>
      </c>
      <c r="U156" s="1152" t="s">
        <v>578</v>
      </c>
      <c r="V156" s="1152" t="s">
        <v>700</v>
      </c>
      <c r="W156" s="1152" t="str">
        <f t="shared" si="14"/>
        <v>Heim 155  - Musterort</v>
      </c>
      <c r="X156" s="1139">
        <v>65.91</v>
      </c>
      <c r="AM156" s="1158"/>
      <c r="AN156" s="1158"/>
      <c r="AO156" s="1158"/>
      <c r="AP156" s="1158"/>
      <c r="AQ156" s="1158"/>
      <c r="AR156" s="1158"/>
      <c r="AS156" s="1158"/>
      <c r="AT156" s="1158"/>
      <c r="AU156" s="1158"/>
      <c r="AV156" s="1158"/>
      <c r="AW156" s="1158"/>
      <c r="AX156" s="1155">
        <v>28</v>
      </c>
      <c r="AY156" s="1158"/>
      <c r="AZ156" s="1156">
        <f t="shared" ca="1" si="15"/>
        <v>-17</v>
      </c>
      <c r="BA156" s="1158"/>
      <c r="BB156" s="1158"/>
      <c r="BC156" s="1158"/>
      <c r="BD156" s="1158"/>
      <c r="BE156" s="1158"/>
      <c r="BF156" s="1158"/>
      <c r="BG156" s="1158"/>
      <c r="BH156" s="1158"/>
      <c r="BI156" s="1158"/>
      <c r="BJ156" s="1158"/>
      <c r="BK156" s="1158"/>
      <c r="BL156" s="1158"/>
      <c r="BM156" s="1158"/>
      <c r="BN156" s="1158"/>
      <c r="BO156" s="1158"/>
      <c r="BP156" s="1158"/>
      <c r="BQ156" s="1158"/>
      <c r="BR156" s="1158"/>
      <c r="BS156" s="1158"/>
      <c r="BT156" s="1158"/>
      <c r="BU156" s="1158"/>
      <c r="BV156" s="1158"/>
      <c r="BW156" s="1158"/>
      <c r="BX156" s="1158"/>
      <c r="BY156" s="1158"/>
      <c r="BZ156" s="1158"/>
      <c r="CA156" s="1158"/>
      <c r="CB156" s="1158"/>
      <c r="CC156" s="1158"/>
      <c r="CD156" s="1158"/>
      <c r="CE156" s="1158"/>
      <c r="CF156" s="1158"/>
      <c r="CG156" s="1158"/>
      <c r="CH156" s="1158"/>
      <c r="CI156" s="1158"/>
      <c r="CJ156" s="1158"/>
      <c r="CK156" s="1158"/>
      <c r="CL156" s="1158"/>
      <c r="CM156" s="1158"/>
      <c r="CN156" s="1158"/>
      <c r="CO156" s="1158"/>
      <c r="CP156" s="1158"/>
      <c r="CQ156" s="1158"/>
      <c r="CR156" s="1158"/>
      <c r="CS156" s="1158"/>
      <c r="CT156" s="1158"/>
      <c r="CU156" s="1158"/>
      <c r="CV156" s="1158"/>
      <c r="CW156" s="1158"/>
      <c r="CX156" s="1158"/>
      <c r="CY156" s="1158"/>
      <c r="CZ156" s="1158"/>
      <c r="DA156" s="1158"/>
      <c r="DB156" s="1158"/>
      <c r="DC156" s="1158"/>
      <c r="DD156" s="1158"/>
      <c r="DE156" s="1158"/>
      <c r="DF156" s="1158"/>
      <c r="DG156" s="1158"/>
      <c r="DH156" s="1158"/>
      <c r="DI156" s="1158"/>
      <c r="DJ156" s="1158"/>
      <c r="DK156" s="1158"/>
      <c r="DL156" s="1158"/>
      <c r="DM156" s="1158"/>
      <c r="DN156" s="1158"/>
      <c r="DO156" s="1158"/>
      <c r="DP156" s="1158"/>
      <c r="DQ156" s="1158"/>
      <c r="DR156" s="1158"/>
      <c r="DS156" s="1158"/>
      <c r="DT156" s="1158"/>
      <c r="DU156" s="1158"/>
      <c r="DV156" s="1158"/>
      <c r="DW156" s="1158"/>
      <c r="DX156" s="1158"/>
      <c r="DY156" s="1158"/>
      <c r="DZ156" s="1158"/>
      <c r="EA156" s="1158"/>
      <c r="EB156" s="1158"/>
      <c r="EC156" s="1158"/>
      <c r="ED156" s="1158"/>
      <c r="EE156" s="1158"/>
      <c r="EF156" s="1158"/>
      <c r="EG156" s="1158"/>
      <c r="EH156" s="1158"/>
      <c r="EI156" s="1158"/>
      <c r="EJ156" s="1158"/>
      <c r="EK156" s="1158"/>
      <c r="EL156" s="1158"/>
      <c r="EM156" s="1158"/>
      <c r="EN156" s="1158"/>
      <c r="EO156" s="1158"/>
      <c r="EP156" s="1158"/>
      <c r="EQ156" s="1158"/>
      <c r="ER156" s="1158"/>
      <c r="ES156" s="1158"/>
      <c r="ET156" s="1158"/>
      <c r="EU156" s="1158"/>
      <c r="EV156" s="1158"/>
      <c r="EW156" s="1158"/>
      <c r="EX156" s="1158"/>
      <c r="EY156" s="1158"/>
      <c r="EZ156" s="1158"/>
      <c r="FA156" s="1158"/>
      <c r="FB156" s="1158"/>
      <c r="FC156" s="1158"/>
      <c r="FD156" s="1158"/>
      <c r="FE156" s="1158"/>
      <c r="FF156" s="1158"/>
      <c r="FG156" s="1158"/>
      <c r="FH156" s="1158"/>
      <c r="FI156" s="1158"/>
      <c r="FJ156" s="1158"/>
      <c r="FK156" s="1158"/>
      <c r="FL156" s="1158"/>
      <c r="FM156" s="1158"/>
      <c r="FN156" s="1158"/>
      <c r="FO156" s="1158"/>
      <c r="FP156" s="1158"/>
      <c r="FQ156" s="1158"/>
      <c r="FR156" s="1158"/>
      <c r="FS156" s="1158"/>
      <c r="FT156" s="1158"/>
      <c r="FU156" s="1158"/>
      <c r="FV156" s="1158"/>
      <c r="FW156" s="1158"/>
      <c r="FX156" s="1158"/>
      <c r="FY156" s="1158"/>
      <c r="FZ156" s="1158"/>
      <c r="GA156" s="1158"/>
      <c r="GB156" s="1158"/>
      <c r="GC156" s="1158"/>
      <c r="GD156" s="1158"/>
      <c r="GE156" s="1158"/>
      <c r="GF156" s="1158"/>
      <c r="GG156" s="1158"/>
      <c r="GH156" s="1158"/>
      <c r="GI156" s="1158"/>
      <c r="GJ156" s="1158"/>
      <c r="GK156" s="1158"/>
      <c r="GL156" s="1158"/>
      <c r="GM156" s="1158"/>
      <c r="GN156" s="1158"/>
      <c r="GO156" s="1158"/>
      <c r="GP156" s="1158"/>
      <c r="GQ156" s="1158"/>
      <c r="GR156" s="1158"/>
      <c r="GS156" s="1158"/>
      <c r="GT156" s="1158"/>
      <c r="GU156" s="1158"/>
      <c r="GV156" s="1158"/>
      <c r="GW156" s="1158"/>
      <c r="GX156" s="1158"/>
      <c r="GY156" s="1158"/>
      <c r="GZ156" s="1158"/>
      <c r="HA156" s="1158"/>
      <c r="HB156" s="1158"/>
      <c r="HC156" s="1158"/>
      <c r="HD156" s="1158"/>
      <c r="HE156" s="1158"/>
      <c r="HF156" s="1158"/>
      <c r="HG156" s="1158"/>
      <c r="HH156" s="1158"/>
      <c r="HI156" s="1158"/>
      <c r="HJ156" s="1158"/>
      <c r="HK156" s="1158"/>
      <c r="HL156" s="1158"/>
      <c r="HM156" s="1158"/>
      <c r="HN156" s="1158"/>
      <c r="HO156" s="1158"/>
      <c r="HP156" s="1158"/>
      <c r="HQ156" s="1158"/>
      <c r="HR156" s="1158"/>
      <c r="HS156" s="1158"/>
      <c r="HT156" s="1158"/>
      <c r="HU156" s="1158"/>
      <c r="HV156" s="1158"/>
      <c r="HW156" s="1158"/>
      <c r="HX156" s="1158"/>
      <c r="HY156" s="1158"/>
      <c r="HZ156" s="1158"/>
      <c r="IA156" s="1158"/>
      <c r="IB156" s="1158"/>
      <c r="IC156" s="1158"/>
      <c r="ID156" s="1158"/>
      <c r="IE156" s="1158"/>
      <c r="IF156" s="1158"/>
      <c r="IG156" s="1158"/>
      <c r="IH156" s="1158"/>
      <c r="II156" s="1158"/>
      <c r="IJ156" s="1158"/>
      <c r="IK156" s="1158"/>
      <c r="IL156" s="1158"/>
      <c r="IM156" s="1158"/>
      <c r="IN156" s="1158"/>
      <c r="IO156" s="1158"/>
      <c r="IP156" s="1158"/>
      <c r="IQ156" s="1158"/>
      <c r="IR156" s="1158"/>
      <c r="IS156" s="1158"/>
      <c r="IT156" s="1158"/>
      <c r="IU156" s="1158"/>
      <c r="IV156" s="1158"/>
      <c r="IW156" s="1158"/>
      <c r="IX156" s="1158"/>
      <c r="IY156" s="1158"/>
      <c r="IZ156" s="1158"/>
      <c r="JA156" s="1158"/>
      <c r="JB156" s="1158"/>
      <c r="JC156" s="1158"/>
      <c r="JD156" s="1158"/>
      <c r="JE156" s="1158"/>
      <c r="JF156" s="1158"/>
      <c r="JG156" s="1158"/>
      <c r="JH156" s="1158"/>
      <c r="JI156" s="1158"/>
      <c r="JJ156" s="1158"/>
      <c r="JK156" s="1158"/>
      <c r="JL156" s="1158"/>
      <c r="JM156" s="1158"/>
      <c r="JN156" s="1158"/>
      <c r="JO156" s="1158"/>
      <c r="JP156" s="1158"/>
      <c r="JQ156" s="1158"/>
      <c r="JR156" s="1158"/>
      <c r="JS156" s="1158"/>
      <c r="JT156" s="1158"/>
      <c r="JU156" s="1158"/>
      <c r="JV156" s="1158"/>
      <c r="JW156" s="1158"/>
      <c r="JX156" s="1158"/>
      <c r="JY156" s="1158"/>
      <c r="JZ156" s="1158"/>
      <c r="KA156" s="1158"/>
      <c r="KB156" s="1158"/>
      <c r="KC156" s="1158"/>
      <c r="KD156" s="1158"/>
      <c r="KE156" s="1158"/>
      <c r="KF156" s="1158"/>
      <c r="KG156" s="1158"/>
      <c r="KH156" s="1158"/>
      <c r="KI156" s="1158"/>
      <c r="KJ156" s="1158"/>
      <c r="KK156" s="1158"/>
      <c r="KL156" s="1158"/>
      <c r="KM156" s="1158"/>
      <c r="KN156" s="1158"/>
      <c r="KO156" s="1158"/>
      <c r="KP156" s="1158"/>
      <c r="KQ156" s="1158"/>
      <c r="KR156" s="1158"/>
      <c r="KS156" s="1158"/>
      <c r="KT156" s="1158"/>
      <c r="KU156" s="1158"/>
      <c r="KV156" s="1158"/>
      <c r="KW156" s="1158"/>
      <c r="KX156" s="1158"/>
      <c r="KY156" s="1158"/>
      <c r="KZ156" s="1158"/>
      <c r="LA156" s="1158"/>
      <c r="LB156" s="1158"/>
      <c r="LC156" s="1158"/>
      <c r="LD156" s="1158"/>
      <c r="LE156" s="1158"/>
      <c r="LF156" s="1158"/>
      <c r="LG156" s="1158"/>
      <c r="LH156" s="1158"/>
      <c r="LI156" s="1158"/>
      <c r="LJ156" s="1158"/>
      <c r="LK156" s="1158"/>
      <c r="LL156" s="1158"/>
      <c r="LM156" s="1158"/>
      <c r="LN156" s="1158"/>
      <c r="LO156" s="1158"/>
      <c r="LP156" s="1158"/>
      <c r="LQ156" s="1158"/>
      <c r="LR156" s="1158"/>
      <c r="LS156" s="1158"/>
      <c r="LT156" s="1158"/>
      <c r="LU156" s="1158"/>
      <c r="LV156" s="1158"/>
      <c r="LW156" s="1158"/>
      <c r="LX156" s="1158"/>
      <c r="LY156" s="1158"/>
      <c r="LZ156" s="1158"/>
      <c r="MA156" s="1158"/>
      <c r="MB156" s="1158"/>
      <c r="MC156" s="1158"/>
      <c r="MD156" s="1158"/>
      <c r="ME156" s="1158"/>
      <c r="MF156" s="1158"/>
      <c r="MG156" s="1158"/>
      <c r="MH156" s="1158"/>
      <c r="MI156" s="1158"/>
      <c r="MJ156" s="1158"/>
      <c r="MK156" s="1158"/>
      <c r="ML156" s="1158"/>
      <c r="MM156" s="1158"/>
      <c r="MN156" s="1158"/>
      <c r="MO156" s="1158"/>
      <c r="MP156" s="1158"/>
      <c r="MQ156" s="1158"/>
      <c r="MR156" s="1158"/>
      <c r="MS156" s="1158"/>
      <c r="MT156" s="1158"/>
      <c r="MU156" s="1158"/>
      <c r="MV156" s="1158"/>
      <c r="MW156" s="1158"/>
      <c r="MX156" s="1158"/>
      <c r="MY156" s="1158"/>
      <c r="MZ156" s="1158"/>
      <c r="NA156" s="1158"/>
      <c r="NB156" s="1158"/>
      <c r="NC156" s="1158"/>
      <c r="ND156" s="1158"/>
      <c r="NE156" s="1158"/>
      <c r="NF156" s="1158"/>
      <c r="NG156" s="1158"/>
      <c r="NH156" s="1158"/>
      <c r="NI156" s="1158"/>
      <c r="NJ156" s="1158"/>
      <c r="NK156" s="1158"/>
      <c r="NL156" s="1158"/>
      <c r="NM156" s="1158"/>
      <c r="NN156" s="1158"/>
      <c r="NO156" s="1158"/>
      <c r="NP156" s="1158"/>
      <c r="NQ156" s="1158"/>
      <c r="NR156" s="1158"/>
      <c r="NS156" s="1158"/>
      <c r="NT156" s="1158"/>
      <c r="NU156" s="1158"/>
      <c r="NV156" s="1158"/>
      <c r="NW156" s="1158"/>
      <c r="NX156" s="1158"/>
      <c r="NY156" s="1158"/>
      <c r="NZ156" s="1158"/>
      <c r="OA156" s="1158"/>
      <c r="OB156" s="1158"/>
      <c r="OC156" s="1158"/>
      <c r="OD156" s="1158"/>
      <c r="OE156" s="1158"/>
      <c r="OF156" s="1158"/>
      <c r="OG156" s="1158"/>
      <c r="OH156" s="1158"/>
      <c r="OI156" s="1158"/>
      <c r="OJ156" s="1158"/>
      <c r="OK156" s="1158"/>
      <c r="OL156" s="1158"/>
      <c r="OM156" s="1158"/>
      <c r="ON156" s="1158"/>
      <c r="OO156" s="1158"/>
      <c r="OP156" s="1158"/>
      <c r="OQ156" s="1158"/>
      <c r="OR156" s="1158"/>
      <c r="OS156" s="1158"/>
      <c r="OT156" s="1158"/>
      <c r="OU156" s="1158"/>
      <c r="OV156" s="1158"/>
      <c r="OW156" s="1158"/>
      <c r="OX156" s="1158"/>
      <c r="OY156" s="1158"/>
      <c r="OZ156" s="1158"/>
      <c r="PA156" s="1158"/>
      <c r="PB156" s="1158"/>
      <c r="PC156" s="1158"/>
      <c r="PD156" s="1158"/>
      <c r="PE156" s="1158"/>
      <c r="PF156" s="1158"/>
      <c r="PG156" s="1158"/>
      <c r="PH156" s="1158"/>
      <c r="PI156" s="1158"/>
      <c r="PJ156" s="1158"/>
      <c r="PK156" s="1158"/>
    </row>
    <row r="157" spans="1:427" s="1150" customFormat="1" ht="15" customHeight="1" x14ac:dyDescent="0.35">
      <c r="A157" s="1182" t="s">
        <v>3317</v>
      </c>
      <c r="B157" s="1182">
        <f t="shared" ca="1" si="11"/>
        <v>8225</v>
      </c>
      <c r="C157" s="1182" t="s">
        <v>3380</v>
      </c>
      <c r="D157" s="1182" t="s">
        <v>3381</v>
      </c>
      <c r="E157" s="1151">
        <v>2016</v>
      </c>
      <c r="F157" s="1183">
        <f t="shared" ca="1" si="12"/>
        <v>141</v>
      </c>
      <c r="G157" s="1149">
        <f t="shared" ca="1" si="13"/>
        <v>7644</v>
      </c>
      <c r="H157" s="1139">
        <v>65.91</v>
      </c>
      <c r="I157" s="1152">
        <f>Einstellungen!$E$11</f>
        <v>365</v>
      </c>
      <c r="J157" s="1152" t="s">
        <v>11</v>
      </c>
      <c r="K157" s="1152" t="s">
        <v>578</v>
      </c>
      <c r="L157" s="1152" t="s">
        <v>578</v>
      </c>
      <c r="M157" s="1152" t="s">
        <v>578</v>
      </c>
      <c r="N157" s="1152" t="s">
        <v>578</v>
      </c>
      <c r="O157" s="1152" t="s">
        <v>578</v>
      </c>
      <c r="P157" s="1152" t="s">
        <v>578</v>
      </c>
      <c r="Q157" s="1152" t="s">
        <v>578</v>
      </c>
      <c r="R157" s="1152" t="s">
        <v>578</v>
      </c>
      <c r="S157" s="1152" t="s">
        <v>578</v>
      </c>
      <c r="T157" s="1152" t="s">
        <v>578</v>
      </c>
      <c r="U157" s="1152" t="s">
        <v>578</v>
      </c>
      <c r="V157" s="1152" t="s">
        <v>700</v>
      </c>
      <c r="W157" s="1152" t="str">
        <f t="shared" si="14"/>
        <v>Heim 156  - Musterort</v>
      </c>
      <c r="X157" s="1139">
        <v>65.91</v>
      </c>
      <c r="AM157" s="1158"/>
      <c r="AN157" s="1158"/>
      <c r="AO157" s="1158"/>
      <c r="AP157" s="1158"/>
      <c r="AQ157" s="1158"/>
      <c r="AR157" s="1158"/>
      <c r="AS157" s="1158"/>
      <c r="AT157" s="1158"/>
      <c r="AU157" s="1158"/>
      <c r="AV157" s="1158"/>
      <c r="AW157" s="1158"/>
      <c r="AX157" s="1155">
        <v>39</v>
      </c>
      <c r="AY157" s="1158"/>
      <c r="AZ157" s="1156">
        <f t="shared" ca="1" si="15"/>
        <v>-102</v>
      </c>
      <c r="BA157" s="1158"/>
      <c r="BB157" s="1158"/>
      <c r="BC157" s="1158"/>
      <c r="BD157" s="1158"/>
      <c r="BE157" s="1158"/>
      <c r="BF157" s="1158"/>
      <c r="BG157" s="1158"/>
      <c r="BH157" s="1158"/>
      <c r="BI157" s="1158"/>
      <c r="BJ157" s="1158"/>
      <c r="BK157" s="1158"/>
      <c r="BL157" s="1158"/>
      <c r="BM157" s="1158"/>
      <c r="BN157" s="1158"/>
      <c r="BO157" s="1158"/>
      <c r="BP157" s="1158"/>
      <c r="BQ157" s="1158"/>
      <c r="BR157" s="1158"/>
      <c r="BS157" s="1158"/>
      <c r="BT157" s="1158"/>
      <c r="BU157" s="1158"/>
      <c r="BV157" s="1158"/>
      <c r="BW157" s="1158"/>
      <c r="BX157" s="1158"/>
      <c r="BY157" s="1158"/>
      <c r="BZ157" s="1158"/>
      <c r="CA157" s="1158"/>
      <c r="CB157" s="1158"/>
      <c r="CC157" s="1158"/>
      <c r="CD157" s="1158"/>
      <c r="CE157" s="1158"/>
      <c r="CF157" s="1158"/>
      <c r="CG157" s="1158"/>
      <c r="CH157" s="1158"/>
      <c r="CI157" s="1158"/>
      <c r="CJ157" s="1158"/>
      <c r="CK157" s="1158"/>
      <c r="CL157" s="1158"/>
      <c r="CM157" s="1158"/>
      <c r="CN157" s="1158"/>
      <c r="CO157" s="1158"/>
      <c r="CP157" s="1158"/>
      <c r="CQ157" s="1158"/>
      <c r="CR157" s="1158"/>
      <c r="CS157" s="1158"/>
      <c r="CT157" s="1158"/>
      <c r="CU157" s="1158"/>
      <c r="CV157" s="1158"/>
      <c r="CW157" s="1158"/>
      <c r="CX157" s="1158"/>
      <c r="CY157" s="1158"/>
      <c r="CZ157" s="1158"/>
      <c r="DA157" s="1158"/>
      <c r="DB157" s="1158"/>
      <c r="DC157" s="1158"/>
      <c r="DD157" s="1158"/>
      <c r="DE157" s="1158"/>
      <c r="DF157" s="1158"/>
      <c r="DG157" s="1158"/>
      <c r="DH157" s="1158"/>
      <c r="DI157" s="1158"/>
      <c r="DJ157" s="1158"/>
      <c r="DK157" s="1158"/>
      <c r="DL157" s="1158"/>
      <c r="DM157" s="1158"/>
      <c r="DN157" s="1158"/>
      <c r="DO157" s="1158"/>
      <c r="DP157" s="1158"/>
      <c r="DQ157" s="1158"/>
      <c r="DR157" s="1158"/>
      <c r="DS157" s="1158"/>
      <c r="DT157" s="1158"/>
      <c r="DU157" s="1158"/>
      <c r="DV157" s="1158"/>
      <c r="DW157" s="1158"/>
      <c r="DX157" s="1158"/>
      <c r="DY157" s="1158"/>
      <c r="DZ157" s="1158"/>
      <c r="EA157" s="1158"/>
      <c r="EB157" s="1158"/>
      <c r="EC157" s="1158"/>
      <c r="ED157" s="1158"/>
      <c r="EE157" s="1158"/>
      <c r="EF157" s="1158"/>
      <c r="EG157" s="1158"/>
      <c r="EH157" s="1158"/>
      <c r="EI157" s="1158"/>
      <c r="EJ157" s="1158"/>
      <c r="EK157" s="1158"/>
      <c r="EL157" s="1158"/>
      <c r="EM157" s="1158"/>
      <c r="EN157" s="1158"/>
      <c r="EO157" s="1158"/>
      <c r="EP157" s="1158"/>
      <c r="EQ157" s="1158"/>
      <c r="ER157" s="1158"/>
      <c r="ES157" s="1158"/>
      <c r="ET157" s="1158"/>
      <c r="EU157" s="1158"/>
      <c r="EV157" s="1158"/>
      <c r="EW157" s="1158"/>
      <c r="EX157" s="1158"/>
      <c r="EY157" s="1158"/>
      <c r="EZ157" s="1158"/>
      <c r="FA157" s="1158"/>
      <c r="FB157" s="1158"/>
      <c r="FC157" s="1158"/>
      <c r="FD157" s="1158"/>
      <c r="FE157" s="1158"/>
      <c r="FF157" s="1158"/>
      <c r="FG157" s="1158"/>
      <c r="FH157" s="1158"/>
      <c r="FI157" s="1158"/>
      <c r="FJ157" s="1158"/>
      <c r="FK157" s="1158"/>
      <c r="FL157" s="1158"/>
      <c r="FM157" s="1158"/>
      <c r="FN157" s="1158"/>
      <c r="FO157" s="1158"/>
      <c r="FP157" s="1158"/>
      <c r="FQ157" s="1158"/>
      <c r="FR157" s="1158"/>
      <c r="FS157" s="1158"/>
      <c r="FT157" s="1158"/>
      <c r="FU157" s="1158"/>
      <c r="FV157" s="1158"/>
      <c r="FW157" s="1158"/>
      <c r="FX157" s="1158"/>
      <c r="FY157" s="1158"/>
      <c r="FZ157" s="1158"/>
      <c r="GA157" s="1158"/>
      <c r="GB157" s="1158"/>
      <c r="GC157" s="1158"/>
      <c r="GD157" s="1158"/>
      <c r="GE157" s="1158"/>
      <c r="GF157" s="1158"/>
      <c r="GG157" s="1158"/>
      <c r="GH157" s="1158"/>
      <c r="GI157" s="1158"/>
      <c r="GJ157" s="1158"/>
      <c r="GK157" s="1158"/>
      <c r="GL157" s="1158"/>
      <c r="GM157" s="1158"/>
      <c r="GN157" s="1158"/>
      <c r="GO157" s="1158"/>
      <c r="GP157" s="1158"/>
      <c r="GQ157" s="1158"/>
      <c r="GR157" s="1158"/>
      <c r="GS157" s="1158"/>
      <c r="GT157" s="1158"/>
      <c r="GU157" s="1158"/>
      <c r="GV157" s="1158"/>
      <c r="GW157" s="1158"/>
      <c r="GX157" s="1158"/>
      <c r="GY157" s="1158"/>
      <c r="GZ157" s="1158"/>
      <c r="HA157" s="1158"/>
      <c r="HB157" s="1158"/>
      <c r="HC157" s="1158"/>
      <c r="HD157" s="1158"/>
      <c r="HE157" s="1158"/>
      <c r="HF157" s="1158"/>
      <c r="HG157" s="1158"/>
      <c r="HH157" s="1158"/>
      <c r="HI157" s="1158"/>
      <c r="HJ157" s="1158"/>
      <c r="HK157" s="1158"/>
      <c r="HL157" s="1158"/>
      <c r="HM157" s="1158"/>
      <c r="HN157" s="1158"/>
      <c r="HO157" s="1158"/>
      <c r="HP157" s="1158"/>
      <c r="HQ157" s="1158"/>
      <c r="HR157" s="1158"/>
      <c r="HS157" s="1158"/>
      <c r="HT157" s="1158"/>
      <c r="HU157" s="1158"/>
      <c r="HV157" s="1158"/>
      <c r="HW157" s="1158"/>
      <c r="HX157" s="1158"/>
      <c r="HY157" s="1158"/>
      <c r="HZ157" s="1158"/>
      <c r="IA157" s="1158"/>
      <c r="IB157" s="1158"/>
      <c r="IC157" s="1158"/>
      <c r="ID157" s="1158"/>
      <c r="IE157" s="1158"/>
      <c r="IF157" s="1158"/>
      <c r="IG157" s="1158"/>
      <c r="IH157" s="1158"/>
      <c r="II157" s="1158"/>
      <c r="IJ157" s="1158"/>
      <c r="IK157" s="1158"/>
      <c r="IL157" s="1158"/>
      <c r="IM157" s="1158"/>
      <c r="IN157" s="1158"/>
      <c r="IO157" s="1158"/>
      <c r="IP157" s="1158"/>
      <c r="IQ157" s="1158"/>
      <c r="IR157" s="1158"/>
      <c r="IS157" s="1158"/>
      <c r="IT157" s="1158"/>
      <c r="IU157" s="1158"/>
      <c r="IV157" s="1158"/>
      <c r="IW157" s="1158"/>
      <c r="IX157" s="1158"/>
      <c r="IY157" s="1158"/>
      <c r="IZ157" s="1158"/>
      <c r="JA157" s="1158"/>
      <c r="JB157" s="1158"/>
      <c r="JC157" s="1158"/>
      <c r="JD157" s="1158"/>
      <c r="JE157" s="1158"/>
      <c r="JF157" s="1158"/>
      <c r="JG157" s="1158"/>
      <c r="JH157" s="1158"/>
      <c r="JI157" s="1158"/>
      <c r="JJ157" s="1158"/>
      <c r="JK157" s="1158"/>
      <c r="JL157" s="1158"/>
      <c r="JM157" s="1158"/>
      <c r="JN157" s="1158"/>
      <c r="JO157" s="1158"/>
      <c r="JP157" s="1158"/>
      <c r="JQ157" s="1158"/>
      <c r="JR157" s="1158"/>
      <c r="JS157" s="1158"/>
      <c r="JT157" s="1158"/>
      <c r="JU157" s="1158"/>
      <c r="JV157" s="1158"/>
      <c r="JW157" s="1158"/>
      <c r="JX157" s="1158"/>
      <c r="JY157" s="1158"/>
      <c r="JZ157" s="1158"/>
      <c r="KA157" s="1158"/>
      <c r="KB157" s="1158"/>
      <c r="KC157" s="1158"/>
      <c r="KD157" s="1158"/>
      <c r="KE157" s="1158"/>
      <c r="KF157" s="1158"/>
      <c r="KG157" s="1158"/>
      <c r="KH157" s="1158"/>
      <c r="KI157" s="1158"/>
      <c r="KJ157" s="1158"/>
      <c r="KK157" s="1158"/>
      <c r="KL157" s="1158"/>
      <c r="KM157" s="1158"/>
      <c r="KN157" s="1158"/>
      <c r="KO157" s="1158"/>
      <c r="KP157" s="1158"/>
      <c r="KQ157" s="1158"/>
      <c r="KR157" s="1158"/>
      <c r="KS157" s="1158"/>
      <c r="KT157" s="1158"/>
      <c r="KU157" s="1158"/>
      <c r="KV157" s="1158"/>
      <c r="KW157" s="1158"/>
      <c r="KX157" s="1158"/>
      <c r="KY157" s="1158"/>
      <c r="KZ157" s="1158"/>
      <c r="LA157" s="1158"/>
      <c r="LB157" s="1158"/>
      <c r="LC157" s="1158"/>
      <c r="LD157" s="1158"/>
      <c r="LE157" s="1158"/>
      <c r="LF157" s="1158"/>
      <c r="LG157" s="1158"/>
      <c r="LH157" s="1158"/>
      <c r="LI157" s="1158"/>
      <c r="LJ157" s="1158"/>
      <c r="LK157" s="1158"/>
      <c r="LL157" s="1158"/>
      <c r="LM157" s="1158"/>
      <c r="LN157" s="1158"/>
      <c r="LO157" s="1158"/>
      <c r="LP157" s="1158"/>
      <c r="LQ157" s="1158"/>
      <c r="LR157" s="1158"/>
      <c r="LS157" s="1158"/>
      <c r="LT157" s="1158"/>
      <c r="LU157" s="1158"/>
      <c r="LV157" s="1158"/>
      <c r="LW157" s="1158"/>
      <c r="LX157" s="1158"/>
      <c r="LY157" s="1158"/>
      <c r="LZ157" s="1158"/>
      <c r="MA157" s="1158"/>
      <c r="MB157" s="1158"/>
      <c r="MC157" s="1158"/>
      <c r="MD157" s="1158"/>
      <c r="ME157" s="1158"/>
      <c r="MF157" s="1158"/>
      <c r="MG157" s="1158"/>
      <c r="MH157" s="1158"/>
      <c r="MI157" s="1158"/>
      <c r="MJ157" s="1158"/>
      <c r="MK157" s="1158"/>
      <c r="ML157" s="1158"/>
      <c r="MM157" s="1158"/>
      <c r="MN157" s="1158"/>
      <c r="MO157" s="1158"/>
      <c r="MP157" s="1158"/>
      <c r="MQ157" s="1158"/>
      <c r="MR157" s="1158"/>
      <c r="MS157" s="1158"/>
      <c r="MT157" s="1158"/>
      <c r="MU157" s="1158"/>
      <c r="MV157" s="1158"/>
      <c r="MW157" s="1158"/>
      <c r="MX157" s="1158"/>
      <c r="MY157" s="1158"/>
      <c r="MZ157" s="1158"/>
      <c r="NA157" s="1158"/>
      <c r="NB157" s="1158"/>
      <c r="NC157" s="1158"/>
      <c r="ND157" s="1158"/>
      <c r="NE157" s="1158"/>
      <c r="NF157" s="1158"/>
      <c r="NG157" s="1158"/>
      <c r="NH157" s="1158"/>
      <c r="NI157" s="1158"/>
      <c r="NJ157" s="1158"/>
      <c r="NK157" s="1158"/>
      <c r="NL157" s="1158"/>
      <c r="NM157" s="1158"/>
      <c r="NN157" s="1158"/>
      <c r="NO157" s="1158"/>
      <c r="NP157" s="1158"/>
      <c r="NQ157" s="1158"/>
      <c r="NR157" s="1158"/>
      <c r="NS157" s="1158"/>
      <c r="NT157" s="1158"/>
      <c r="NU157" s="1158"/>
      <c r="NV157" s="1158"/>
      <c r="NW157" s="1158"/>
      <c r="NX157" s="1158"/>
      <c r="NY157" s="1158"/>
      <c r="NZ157" s="1158"/>
      <c r="OA157" s="1158"/>
      <c r="OB157" s="1158"/>
      <c r="OC157" s="1158"/>
      <c r="OD157" s="1158"/>
      <c r="OE157" s="1158"/>
      <c r="OF157" s="1158"/>
      <c r="OG157" s="1158"/>
      <c r="OH157" s="1158"/>
      <c r="OI157" s="1158"/>
      <c r="OJ157" s="1158"/>
      <c r="OK157" s="1158"/>
      <c r="OL157" s="1158"/>
      <c r="OM157" s="1158"/>
      <c r="ON157" s="1158"/>
      <c r="OO157" s="1158"/>
      <c r="OP157" s="1158"/>
      <c r="OQ157" s="1158"/>
      <c r="OR157" s="1158"/>
      <c r="OS157" s="1158"/>
      <c r="OT157" s="1158"/>
      <c r="OU157" s="1158"/>
      <c r="OV157" s="1158"/>
      <c r="OW157" s="1158"/>
      <c r="OX157" s="1158"/>
      <c r="OY157" s="1158"/>
      <c r="OZ157" s="1158"/>
      <c r="PA157" s="1158"/>
      <c r="PB157" s="1158"/>
      <c r="PC157" s="1158"/>
      <c r="PD157" s="1158"/>
      <c r="PE157" s="1158"/>
      <c r="PF157" s="1158"/>
      <c r="PG157" s="1158"/>
      <c r="PH157" s="1158"/>
      <c r="PI157" s="1158"/>
      <c r="PJ157" s="1158"/>
      <c r="PK157" s="1158"/>
    </row>
    <row r="158" spans="1:427" s="1150" customFormat="1" ht="15" customHeight="1" x14ac:dyDescent="0.35">
      <c r="A158" s="1182" t="s">
        <v>3318</v>
      </c>
      <c r="B158" s="1182">
        <f t="shared" ca="1" si="11"/>
        <v>9511</v>
      </c>
      <c r="C158" s="1182" t="s">
        <v>3380</v>
      </c>
      <c r="D158" s="1182" t="s">
        <v>3381</v>
      </c>
      <c r="E158" s="1151">
        <v>2016</v>
      </c>
      <c r="F158" s="1183">
        <f t="shared" ca="1" si="12"/>
        <v>235</v>
      </c>
      <c r="G158" s="1149">
        <f t="shared" ca="1" si="13"/>
        <v>9830</v>
      </c>
      <c r="H158" s="1139">
        <v>65.91</v>
      </c>
      <c r="I158" s="1152">
        <f>Einstellungen!$E$11</f>
        <v>365</v>
      </c>
      <c r="J158" s="1152" t="s">
        <v>11</v>
      </c>
      <c r="K158" s="1152" t="s">
        <v>578</v>
      </c>
      <c r="L158" s="1152" t="s">
        <v>578</v>
      </c>
      <c r="M158" s="1152" t="s">
        <v>578</v>
      </c>
      <c r="N158" s="1152" t="s">
        <v>578</v>
      </c>
      <c r="O158" s="1152" t="s">
        <v>578</v>
      </c>
      <c r="P158" s="1152" t="s">
        <v>578</v>
      </c>
      <c r="Q158" s="1152" t="s">
        <v>578</v>
      </c>
      <c r="R158" s="1152" t="s">
        <v>578</v>
      </c>
      <c r="S158" s="1152" t="s">
        <v>578</v>
      </c>
      <c r="T158" s="1152" t="s">
        <v>578</v>
      </c>
      <c r="U158" s="1152" t="s">
        <v>578</v>
      </c>
      <c r="V158" s="1152" t="s">
        <v>700</v>
      </c>
      <c r="W158" s="1152" t="str">
        <f t="shared" si="14"/>
        <v>Heim 157  - Musterort</v>
      </c>
      <c r="X158" s="1139">
        <v>65.91</v>
      </c>
      <c r="AM158" s="1158"/>
      <c r="AN158" s="1158"/>
      <c r="AO158" s="1158"/>
      <c r="AP158" s="1158"/>
      <c r="AQ158" s="1158"/>
      <c r="AR158" s="1158"/>
      <c r="AS158" s="1158"/>
      <c r="AT158" s="1158"/>
      <c r="AU158" s="1158"/>
      <c r="AV158" s="1158"/>
      <c r="AW158" s="1158"/>
      <c r="AX158" s="1155">
        <v>7</v>
      </c>
      <c r="AY158" s="1158"/>
      <c r="AZ158" s="1156">
        <f t="shared" ca="1" si="15"/>
        <v>-228</v>
      </c>
      <c r="BA158" s="1158"/>
      <c r="BB158" s="1158"/>
      <c r="BC158" s="1158"/>
      <c r="BD158" s="1158"/>
      <c r="BE158" s="1158"/>
      <c r="BF158" s="1158"/>
      <c r="BG158" s="1158"/>
      <c r="BH158" s="1158"/>
      <c r="BI158" s="1158"/>
      <c r="BJ158" s="1158"/>
      <c r="BK158" s="1158"/>
      <c r="BL158" s="1158"/>
      <c r="BM158" s="1158"/>
      <c r="BN158" s="1158"/>
      <c r="BO158" s="1158"/>
      <c r="BP158" s="1158"/>
      <c r="BQ158" s="1158"/>
      <c r="BR158" s="1158"/>
      <c r="BS158" s="1158"/>
      <c r="BT158" s="1158"/>
      <c r="BU158" s="1158"/>
      <c r="BV158" s="1158"/>
      <c r="BW158" s="1158"/>
      <c r="BX158" s="1158"/>
      <c r="BY158" s="1158"/>
      <c r="BZ158" s="1158"/>
      <c r="CA158" s="1158"/>
      <c r="CB158" s="1158"/>
      <c r="CC158" s="1158"/>
      <c r="CD158" s="1158"/>
      <c r="CE158" s="1158"/>
      <c r="CF158" s="1158"/>
      <c r="CG158" s="1158"/>
      <c r="CH158" s="1158"/>
      <c r="CI158" s="1158"/>
      <c r="CJ158" s="1158"/>
      <c r="CK158" s="1158"/>
      <c r="CL158" s="1158"/>
      <c r="CM158" s="1158"/>
      <c r="CN158" s="1158"/>
      <c r="CO158" s="1158"/>
      <c r="CP158" s="1158"/>
      <c r="CQ158" s="1158"/>
      <c r="CR158" s="1158"/>
      <c r="CS158" s="1158"/>
      <c r="CT158" s="1158"/>
      <c r="CU158" s="1158"/>
      <c r="CV158" s="1158"/>
      <c r="CW158" s="1158"/>
      <c r="CX158" s="1158"/>
      <c r="CY158" s="1158"/>
      <c r="CZ158" s="1158"/>
      <c r="DA158" s="1158"/>
      <c r="DB158" s="1158"/>
      <c r="DC158" s="1158"/>
      <c r="DD158" s="1158"/>
      <c r="DE158" s="1158"/>
      <c r="DF158" s="1158"/>
      <c r="DG158" s="1158"/>
      <c r="DH158" s="1158"/>
      <c r="DI158" s="1158"/>
      <c r="DJ158" s="1158"/>
      <c r="DK158" s="1158"/>
      <c r="DL158" s="1158"/>
      <c r="DM158" s="1158"/>
      <c r="DN158" s="1158"/>
      <c r="DO158" s="1158"/>
      <c r="DP158" s="1158"/>
      <c r="DQ158" s="1158"/>
      <c r="DR158" s="1158"/>
      <c r="DS158" s="1158"/>
      <c r="DT158" s="1158"/>
      <c r="DU158" s="1158"/>
      <c r="DV158" s="1158"/>
      <c r="DW158" s="1158"/>
      <c r="DX158" s="1158"/>
      <c r="DY158" s="1158"/>
      <c r="DZ158" s="1158"/>
      <c r="EA158" s="1158"/>
      <c r="EB158" s="1158"/>
      <c r="EC158" s="1158"/>
      <c r="ED158" s="1158"/>
      <c r="EE158" s="1158"/>
      <c r="EF158" s="1158"/>
      <c r="EG158" s="1158"/>
      <c r="EH158" s="1158"/>
      <c r="EI158" s="1158"/>
      <c r="EJ158" s="1158"/>
      <c r="EK158" s="1158"/>
      <c r="EL158" s="1158"/>
      <c r="EM158" s="1158"/>
      <c r="EN158" s="1158"/>
      <c r="EO158" s="1158"/>
      <c r="EP158" s="1158"/>
      <c r="EQ158" s="1158"/>
      <c r="ER158" s="1158"/>
      <c r="ES158" s="1158"/>
      <c r="ET158" s="1158"/>
      <c r="EU158" s="1158"/>
      <c r="EV158" s="1158"/>
      <c r="EW158" s="1158"/>
      <c r="EX158" s="1158"/>
      <c r="EY158" s="1158"/>
      <c r="EZ158" s="1158"/>
      <c r="FA158" s="1158"/>
      <c r="FB158" s="1158"/>
      <c r="FC158" s="1158"/>
      <c r="FD158" s="1158"/>
      <c r="FE158" s="1158"/>
      <c r="FF158" s="1158"/>
      <c r="FG158" s="1158"/>
      <c r="FH158" s="1158"/>
      <c r="FI158" s="1158"/>
      <c r="FJ158" s="1158"/>
      <c r="FK158" s="1158"/>
      <c r="FL158" s="1158"/>
      <c r="FM158" s="1158"/>
      <c r="FN158" s="1158"/>
      <c r="FO158" s="1158"/>
      <c r="FP158" s="1158"/>
      <c r="FQ158" s="1158"/>
      <c r="FR158" s="1158"/>
      <c r="FS158" s="1158"/>
      <c r="FT158" s="1158"/>
      <c r="FU158" s="1158"/>
      <c r="FV158" s="1158"/>
      <c r="FW158" s="1158"/>
      <c r="FX158" s="1158"/>
      <c r="FY158" s="1158"/>
      <c r="FZ158" s="1158"/>
      <c r="GA158" s="1158"/>
      <c r="GB158" s="1158"/>
      <c r="GC158" s="1158"/>
      <c r="GD158" s="1158"/>
      <c r="GE158" s="1158"/>
      <c r="GF158" s="1158"/>
      <c r="GG158" s="1158"/>
      <c r="GH158" s="1158"/>
      <c r="GI158" s="1158"/>
      <c r="GJ158" s="1158"/>
      <c r="GK158" s="1158"/>
      <c r="GL158" s="1158"/>
      <c r="GM158" s="1158"/>
      <c r="GN158" s="1158"/>
      <c r="GO158" s="1158"/>
      <c r="GP158" s="1158"/>
      <c r="GQ158" s="1158"/>
      <c r="GR158" s="1158"/>
      <c r="GS158" s="1158"/>
      <c r="GT158" s="1158"/>
      <c r="GU158" s="1158"/>
      <c r="GV158" s="1158"/>
      <c r="GW158" s="1158"/>
      <c r="GX158" s="1158"/>
      <c r="GY158" s="1158"/>
      <c r="GZ158" s="1158"/>
      <c r="HA158" s="1158"/>
      <c r="HB158" s="1158"/>
      <c r="HC158" s="1158"/>
      <c r="HD158" s="1158"/>
      <c r="HE158" s="1158"/>
      <c r="HF158" s="1158"/>
      <c r="HG158" s="1158"/>
      <c r="HH158" s="1158"/>
      <c r="HI158" s="1158"/>
      <c r="HJ158" s="1158"/>
      <c r="HK158" s="1158"/>
      <c r="HL158" s="1158"/>
      <c r="HM158" s="1158"/>
      <c r="HN158" s="1158"/>
      <c r="HO158" s="1158"/>
      <c r="HP158" s="1158"/>
      <c r="HQ158" s="1158"/>
      <c r="HR158" s="1158"/>
      <c r="HS158" s="1158"/>
      <c r="HT158" s="1158"/>
      <c r="HU158" s="1158"/>
      <c r="HV158" s="1158"/>
      <c r="HW158" s="1158"/>
      <c r="HX158" s="1158"/>
      <c r="HY158" s="1158"/>
      <c r="HZ158" s="1158"/>
      <c r="IA158" s="1158"/>
      <c r="IB158" s="1158"/>
      <c r="IC158" s="1158"/>
      <c r="ID158" s="1158"/>
      <c r="IE158" s="1158"/>
      <c r="IF158" s="1158"/>
      <c r="IG158" s="1158"/>
      <c r="IH158" s="1158"/>
      <c r="II158" s="1158"/>
      <c r="IJ158" s="1158"/>
      <c r="IK158" s="1158"/>
      <c r="IL158" s="1158"/>
      <c r="IM158" s="1158"/>
      <c r="IN158" s="1158"/>
      <c r="IO158" s="1158"/>
      <c r="IP158" s="1158"/>
      <c r="IQ158" s="1158"/>
      <c r="IR158" s="1158"/>
      <c r="IS158" s="1158"/>
      <c r="IT158" s="1158"/>
      <c r="IU158" s="1158"/>
      <c r="IV158" s="1158"/>
      <c r="IW158" s="1158"/>
      <c r="IX158" s="1158"/>
      <c r="IY158" s="1158"/>
      <c r="IZ158" s="1158"/>
      <c r="JA158" s="1158"/>
      <c r="JB158" s="1158"/>
      <c r="JC158" s="1158"/>
      <c r="JD158" s="1158"/>
      <c r="JE158" s="1158"/>
      <c r="JF158" s="1158"/>
      <c r="JG158" s="1158"/>
      <c r="JH158" s="1158"/>
      <c r="JI158" s="1158"/>
      <c r="JJ158" s="1158"/>
      <c r="JK158" s="1158"/>
      <c r="JL158" s="1158"/>
      <c r="JM158" s="1158"/>
      <c r="JN158" s="1158"/>
      <c r="JO158" s="1158"/>
      <c r="JP158" s="1158"/>
      <c r="JQ158" s="1158"/>
      <c r="JR158" s="1158"/>
      <c r="JS158" s="1158"/>
      <c r="JT158" s="1158"/>
      <c r="JU158" s="1158"/>
      <c r="JV158" s="1158"/>
      <c r="JW158" s="1158"/>
      <c r="JX158" s="1158"/>
      <c r="JY158" s="1158"/>
      <c r="JZ158" s="1158"/>
      <c r="KA158" s="1158"/>
      <c r="KB158" s="1158"/>
      <c r="KC158" s="1158"/>
      <c r="KD158" s="1158"/>
      <c r="KE158" s="1158"/>
      <c r="KF158" s="1158"/>
      <c r="KG158" s="1158"/>
      <c r="KH158" s="1158"/>
      <c r="KI158" s="1158"/>
      <c r="KJ158" s="1158"/>
      <c r="KK158" s="1158"/>
      <c r="KL158" s="1158"/>
      <c r="KM158" s="1158"/>
      <c r="KN158" s="1158"/>
      <c r="KO158" s="1158"/>
      <c r="KP158" s="1158"/>
      <c r="KQ158" s="1158"/>
      <c r="KR158" s="1158"/>
      <c r="KS158" s="1158"/>
      <c r="KT158" s="1158"/>
      <c r="KU158" s="1158"/>
      <c r="KV158" s="1158"/>
      <c r="KW158" s="1158"/>
      <c r="KX158" s="1158"/>
      <c r="KY158" s="1158"/>
      <c r="KZ158" s="1158"/>
      <c r="LA158" s="1158"/>
      <c r="LB158" s="1158"/>
      <c r="LC158" s="1158"/>
      <c r="LD158" s="1158"/>
      <c r="LE158" s="1158"/>
      <c r="LF158" s="1158"/>
      <c r="LG158" s="1158"/>
      <c r="LH158" s="1158"/>
      <c r="LI158" s="1158"/>
      <c r="LJ158" s="1158"/>
      <c r="LK158" s="1158"/>
      <c r="LL158" s="1158"/>
      <c r="LM158" s="1158"/>
      <c r="LN158" s="1158"/>
      <c r="LO158" s="1158"/>
      <c r="LP158" s="1158"/>
      <c r="LQ158" s="1158"/>
      <c r="LR158" s="1158"/>
      <c r="LS158" s="1158"/>
      <c r="LT158" s="1158"/>
      <c r="LU158" s="1158"/>
      <c r="LV158" s="1158"/>
      <c r="LW158" s="1158"/>
      <c r="LX158" s="1158"/>
      <c r="LY158" s="1158"/>
      <c r="LZ158" s="1158"/>
      <c r="MA158" s="1158"/>
      <c r="MB158" s="1158"/>
      <c r="MC158" s="1158"/>
      <c r="MD158" s="1158"/>
      <c r="ME158" s="1158"/>
      <c r="MF158" s="1158"/>
      <c r="MG158" s="1158"/>
      <c r="MH158" s="1158"/>
      <c r="MI158" s="1158"/>
      <c r="MJ158" s="1158"/>
      <c r="MK158" s="1158"/>
      <c r="ML158" s="1158"/>
      <c r="MM158" s="1158"/>
      <c r="MN158" s="1158"/>
      <c r="MO158" s="1158"/>
      <c r="MP158" s="1158"/>
      <c r="MQ158" s="1158"/>
      <c r="MR158" s="1158"/>
      <c r="MS158" s="1158"/>
      <c r="MT158" s="1158"/>
      <c r="MU158" s="1158"/>
      <c r="MV158" s="1158"/>
      <c r="MW158" s="1158"/>
      <c r="MX158" s="1158"/>
      <c r="MY158" s="1158"/>
      <c r="MZ158" s="1158"/>
      <c r="NA158" s="1158"/>
      <c r="NB158" s="1158"/>
      <c r="NC158" s="1158"/>
      <c r="ND158" s="1158"/>
      <c r="NE158" s="1158"/>
      <c r="NF158" s="1158"/>
      <c r="NG158" s="1158"/>
      <c r="NH158" s="1158"/>
      <c r="NI158" s="1158"/>
      <c r="NJ158" s="1158"/>
      <c r="NK158" s="1158"/>
      <c r="NL158" s="1158"/>
      <c r="NM158" s="1158"/>
      <c r="NN158" s="1158"/>
      <c r="NO158" s="1158"/>
      <c r="NP158" s="1158"/>
      <c r="NQ158" s="1158"/>
      <c r="NR158" s="1158"/>
      <c r="NS158" s="1158"/>
      <c r="NT158" s="1158"/>
      <c r="NU158" s="1158"/>
      <c r="NV158" s="1158"/>
      <c r="NW158" s="1158"/>
      <c r="NX158" s="1158"/>
      <c r="NY158" s="1158"/>
      <c r="NZ158" s="1158"/>
      <c r="OA158" s="1158"/>
      <c r="OB158" s="1158"/>
      <c r="OC158" s="1158"/>
      <c r="OD158" s="1158"/>
      <c r="OE158" s="1158"/>
      <c r="OF158" s="1158"/>
      <c r="OG158" s="1158"/>
      <c r="OH158" s="1158"/>
      <c r="OI158" s="1158"/>
      <c r="OJ158" s="1158"/>
      <c r="OK158" s="1158"/>
      <c r="OL158" s="1158"/>
      <c r="OM158" s="1158"/>
      <c r="ON158" s="1158"/>
      <c r="OO158" s="1158"/>
      <c r="OP158" s="1158"/>
      <c r="OQ158" s="1158"/>
      <c r="OR158" s="1158"/>
      <c r="OS158" s="1158"/>
      <c r="OT158" s="1158"/>
      <c r="OU158" s="1158"/>
      <c r="OV158" s="1158"/>
      <c r="OW158" s="1158"/>
      <c r="OX158" s="1158"/>
      <c r="OY158" s="1158"/>
      <c r="OZ158" s="1158"/>
      <c r="PA158" s="1158"/>
      <c r="PB158" s="1158"/>
      <c r="PC158" s="1158"/>
      <c r="PD158" s="1158"/>
      <c r="PE158" s="1158"/>
      <c r="PF158" s="1158"/>
      <c r="PG158" s="1158"/>
      <c r="PH158" s="1158"/>
      <c r="PI158" s="1158"/>
      <c r="PJ158" s="1158"/>
      <c r="PK158" s="1158"/>
    </row>
    <row r="159" spans="1:427" s="1150" customFormat="1" ht="15" customHeight="1" x14ac:dyDescent="0.35">
      <c r="A159" s="1182" t="s">
        <v>3319</v>
      </c>
      <c r="B159" s="1182">
        <f t="shared" ca="1" si="11"/>
        <v>4792</v>
      </c>
      <c r="C159" s="1182" t="s">
        <v>3380</v>
      </c>
      <c r="D159" s="1182" t="s">
        <v>3381</v>
      </c>
      <c r="E159" s="1151">
        <v>2016</v>
      </c>
      <c r="F159" s="1183">
        <f t="shared" ca="1" si="12"/>
        <v>134</v>
      </c>
      <c r="G159" s="1149">
        <f t="shared" ca="1" si="13"/>
        <v>5560</v>
      </c>
      <c r="H159" s="1148">
        <v>61.5</v>
      </c>
      <c r="I159" s="1152">
        <f>Einstellungen!$E$11</f>
        <v>365</v>
      </c>
      <c r="J159" s="1152" t="s">
        <v>11</v>
      </c>
      <c r="K159" s="1152" t="s">
        <v>578</v>
      </c>
      <c r="L159" s="1152" t="s">
        <v>578</v>
      </c>
      <c r="M159" s="1152" t="s">
        <v>578</v>
      </c>
      <c r="N159" s="1152" t="s">
        <v>578</v>
      </c>
      <c r="O159" s="1152" t="s">
        <v>578</v>
      </c>
      <c r="P159" s="1152" t="s">
        <v>578</v>
      </c>
      <c r="Q159" s="1152" t="s">
        <v>578</v>
      </c>
      <c r="R159" s="1152" t="s">
        <v>578</v>
      </c>
      <c r="S159" s="1152" t="s">
        <v>578</v>
      </c>
      <c r="T159" s="1152" t="s">
        <v>578</v>
      </c>
      <c r="U159" s="1152" t="s">
        <v>578</v>
      </c>
      <c r="V159" s="1152" t="s">
        <v>700</v>
      </c>
      <c r="W159" s="1152" t="str">
        <f t="shared" si="14"/>
        <v>Heim 158  - Musterort</v>
      </c>
      <c r="X159" s="1148">
        <v>61.5</v>
      </c>
      <c r="AM159" s="1158"/>
      <c r="AN159" s="1158"/>
      <c r="AO159" s="1158"/>
      <c r="AP159" s="1158"/>
      <c r="AQ159" s="1158"/>
      <c r="AR159" s="1158"/>
      <c r="AS159" s="1158"/>
      <c r="AT159" s="1158"/>
      <c r="AU159" s="1158"/>
      <c r="AV159" s="1158"/>
      <c r="AW159" s="1158"/>
      <c r="AX159" s="1155">
        <v>22</v>
      </c>
      <c r="AY159" s="1158"/>
      <c r="AZ159" s="1156">
        <f t="shared" ca="1" si="15"/>
        <v>-112</v>
      </c>
      <c r="BA159" s="1158"/>
      <c r="BB159" s="1158"/>
      <c r="BC159" s="1158"/>
      <c r="BD159" s="1158"/>
      <c r="BE159" s="1158"/>
      <c r="BF159" s="1158"/>
      <c r="BG159" s="1158"/>
      <c r="BH159" s="1158"/>
      <c r="BI159" s="1158"/>
      <c r="BJ159" s="1158"/>
      <c r="BK159" s="1158"/>
      <c r="BL159" s="1158"/>
      <c r="BM159" s="1158"/>
      <c r="BN159" s="1158"/>
      <c r="BO159" s="1158"/>
      <c r="BP159" s="1158"/>
      <c r="BQ159" s="1158"/>
      <c r="BR159" s="1158"/>
      <c r="BS159" s="1158"/>
      <c r="BT159" s="1158"/>
      <c r="BU159" s="1158"/>
      <c r="BV159" s="1158"/>
      <c r="BW159" s="1158"/>
      <c r="BX159" s="1158"/>
      <c r="BY159" s="1158"/>
      <c r="BZ159" s="1158"/>
      <c r="CA159" s="1158"/>
      <c r="CB159" s="1158"/>
      <c r="CC159" s="1158"/>
      <c r="CD159" s="1158"/>
      <c r="CE159" s="1158"/>
      <c r="CF159" s="1158"/>
      <c r="CG159" s="1158"/>
      <c r="CH159" s="1158"/>
      <c r="CI159" s="1158"/>
      <c r="CJ159" s="1158"/>
      <c r="CK159" s="1158"/>
      <c r="CL159" s="1158"/>
      <c r="CM159" s="1158"/>
      <c r="CN159" s="1158"/>
      <c r="CO159" s="1158"/>
      <c r="CP159" s="1158"/>
      <c r="CQ159" s="1158"/>
      <c r="CR159" s="1158"/>
      <c r="CS159" s="1158"/>
      <c r="CT159" s="1158"/>
      <c r="CU159" s="1158"/>
      <c r="CV159" s="1158"/>
      <c r="CW159" s="1158"/>
      <c r="CX159" s="1158"/>
      <c r="CY159" s="1158"/>
      <c r="CZ159" s="1158"/>
      <c r="DA159" s="1158"/>
      <c r="DB159" s="1158"/>
      <c r="DC159" s="1158"/>
      <c r="DD159" s="1158"/>
      <c r="DE159" s="1158"/>
      <c r="DF159" s="1158"/>
      <c r="DG159" s="1158"/>
      <c r="DH159" s="1158"/>
      <c r="DI159" s="1158"/>
      <c r="DJ159" s="1158"/>
      <c r="DK159" s="1158"/>
      <c r="DL159" s="1158"/>
      <c r="DM159" s="1158"/>
      <c r="DN159" s="1158"/>
      <c r="DO159" s="1158"/>
      <c r="DP159" s="1158"/>
      <c r="DQ159" s="1158"/>
      <c r="DR159" s="1158"/>
      <c r="DS159" s="1158"/>
      <c r="DT159" s="1158"/>
      <c r="DU159" s="1158"/>
      <c r="DV159" s="1158"/>
      <c r="DW159" s="1158"/>
      <c r="DX159" s="1158"/>
      <c r="DY159" s="1158"/>
      <c r="DZ159" s="1158"/>
      <c r="EA159" s="1158"/>
      <c r="EB159" s="1158"/>
      <c r="EC159" s="1158"/>
      <c r="ED159" s="1158"/>
      <c r="EE159" s="1158"/>
      <c r="EF159" s="1158"/>
      <c r="EG159" s="1158"/>
      <c r="EH159" s="1158"/>
      <c r="EI159" s="1158"/>
      <c r="EJ159" s="1158"/>
      <c r="EK159" s="1158"/>
      <c r="EL159" s="1158"/>
      <c r="EM159" s="1158"/>
      <c r="EN159" s="1158"/>
      <c r="EO159" s="1158"/>
      <c r="EP159" s="1158"/>
      <c r="EQ159" s="1158"/>
      <c r="ER159" s="1158"/>
      <c r="ES159" s="1158"/>
      <c r="ET159" s="1158"/>
      <c r="EU159" s="1158"/>
      <c r="EV159" s="1158"/>
      <c r="EW159" s="1158"/>
      <c r="EX159" s="1158"/>
      <c r="EY159" s="1158"/>
      <c r="EZ159" s="1158"/>
      <c r="FA159" s="1158"/>
      <c r="FB159" s="1158"/>
      <c r="FC159" s="1158"/>
      <c r="FD159" s="1158"/>
      <c r="FE159" s="1158"/>
      <c r="FF159" s="1158"/>
      <c r="FG159" s="1158"/>
      <c r="FH159" s="1158"/>
      <c r="FI159" s="1158"/>
      <c r="FJ159" s="1158"/>
      <c r="FK159" s="1158"/>
      <c r="FL159" s="1158"/>
      <c r="FM159" s="1158"/>
      <c r="FN159" s="1158"/>
      <c r="FO159" s="1158"/>
      <c r="FP159" s="1158"/>
      <c r="FQ159" s="1158"/>
      <c r="FR159" s="1158"/>
      <c r="FS159" s="1158"/>
      <c r="FT159" s="1158"/>
      <c r="FU159" s="1158"/>
      <c r="FV159" s="1158"/>
      <c r="FW159" s="1158"/>
      <c r="FX159" s="1158"/>
      <c r="FY159" s="1158"/>
      <c r="FZ159" s="1158"/>
      <c r="GA159" s="1158"/>
      <c r="GB159" s="1158"/>
      <c r="GC159" s="1158"/>
      <c r="GD159" s="1158"/>
      <c r="GE159" s="1158"/>
      <c r="GF159" s="1158"/>
      <c r="GG159" s="1158"/>
      <c r="GH159" s="1158"/>
      <c r="GI159" s="1158"/>
      <c r="GJ159" s="1158"/>
      <c r="GK159" s="1158"/>
      <c r="GL159" s="1158"/>
      <c r="GM159" s="1158"/>
      <c r="GN159" s="1158"/>
      <c r="GO159" s="1158"/>
      <c r="GP159" s="1158"/>
      <c r="GQ159" s="1158"/>
      <c r="GR159" s="1158"/>
      <c r="GS159" s="1158"/>
      <c r="GT159" s="1158"/>
      <c r="GU159" s="1158"/>
      <c r="GV159" s="1158"/>
      <c r="GW159" s="1158"/>
      <c r="GX159" s="1158"/>
      <c r="GY159" s="1158"/>
      <c r="GZ159" s="1158"/>
      <c r="HA159" s="1158"/>
      <c r="HB159" s="1158"/>
      <c r="HC159" s="1158"/>
      <c r="HD159" s="1158"/>
      <c r="HE159" s="1158"/>
      <c r="HF159" s="1158"/>
      <c r="HG159" s="1158"/>
      <c r="HH159" s="1158"/>
      <c r="HI159" s="1158"/>
      <c r="HJ159" s="1158"/>
      <c r="HK159" s="1158"/>
      <c r="HL159" s="1158"/>
      <c r="HM159" s="1158"/>
      <c r="HN159" s="1158"/>
      <c r="HO159" s="1158"/>
      <c r="HP159" s="1158"/>
      <c r="HQ159" s="1158"/>
      <c r="HR159" s="1158"/>
      <c r="HS159" s="1158"/>
      <c r="HT159" s="1158"/>
      <c r="HU159" s="1158"/>
      <c r="HV159" s="1158"/>
      <c r="HW159" s="1158"/>
      <c r="HX159" s="1158"/>
      <c r="HY159" s="1158"/>
      <c r="HZ159" s="1158"/>
      <c r="IA159" s="1158"/>
      <c r="IB159" s="1158"/>
      <c r="IC159" s="1158"/>
      <c r="ID159" s="1158"/>
      <c r="IE159" s="1158"/>
      <c r="IF159" s="1158"/>
      <c r="IG159" s="1158"/>
      <c r="IH159" s="1158"/>
      <c r="II159" s="1158"/>
      <c r="IJ159" s="1158"/>
      <c r="IK159" s="1158"/>
      <c r="IL159" s="1158"/>
      <c r="IM159" s="1158"/>
      <c r="IN159" s="1158"/>
      <c r="IO159" s="1158"/>
      <c r="IP159" s="1158"/>
      <c r="IQ159" s="1158"/>
      <c r="IR159" s="1158"/>
      <c r="IS159" s="1158"/>
      <c r="IT159" s="1158"/>
      <c r="IU159" s="1158"/>
      <c r="IV159" s="1158"/>
      <c r="IW159" s="1158"/>
      <c r="IX159" s="1158"/>
      <c r="IY159" s="1158"/>
      <c r="IZ159" s="1158"/>
      <c r="JA159" s="1158"/>
      <c r="JB159" s="1158"/>
      <c r="JC159" s="1158"/>
      <c r="JD159" s="1158"/>
      <c r="JE159" s="1158"/>
      <c r="JF159" s="1158"/>
      <c r="JG159" s="1158"/>
      <c r="JH159" s="1158"/>
      <c r="JI159" s="1158"/>
      <c r="JJ159" s="1158"/>
      <c r="JK159" s="1158"/>
      <c r="JL159" s="1158"/>
      <c r="JM159" s="1158"/>
      <c r="JN159" s="1158"/>
      <c r="JO159" s="1158"/>
      <c r="JP159" s="1158"/>
      <c r="JQ159" s="1158"/>
      <c r="JR159" s="1158"/>
      <c r="JS159" s="1158"/>
      <c r="JT159" s="1158"/>
      <c r="JU159" s="1158"/>
      <c r="JV159" s="1158"/>
      <c r="JW159" s="1158"/>
      <c r="JX159" s="1158"/>
      <c r="JY159" s="1158"/>
      <c r="JZ159" s="1158"/>
      <c r="KA159" s="1158"/>
      <c r="KB159" s="1158"/>
      <c r="KC159" s="1158"/>
      <c r="KD159" s="1158"/>
      <c r="KE159" s="1158"/>
      <c r="KF159" s="1158"/>
      <c r="KG159" s="1158"/>
      <c r="KH159" s="1158"/>
      <c r="KI159" s="1158"/>
      <c r="KJ159" s="1158"/>
      <c r="KK159" s="1158"/>
      <c r="KL159" s="1158"/>
      <c r="KM159" s="1158"/>
      <c r="KN159" s="1158"/>
      <c r="KO159" s="1158"/>
      <c r="KP159" s="1158"/>
      <c r="KQ159" s="1158"/>
      <c r="KR159" s="1158"/>
      <c r="KS159" s="1158"/>
      <c r="KT159" s="1158"/>
      <c r="KU159" s="1158"/>
      <c r="KV159" s="1158"/>
      <c r="KW159" s="1158"/>
      <c r="KX159" s="1158"/>
      <c r="KY159" s="1158"/>
      <c r="KZ159" s="1158"/>
      <c r="LA159" s="1158"/>
      <c r="LB159" s="1158"/>
      <c r="LC159" s="1158"/>
      <c r="LD159" s="1158"/>
      <c r="LE159" s="1158"/>
      <c r="LF159" s="1158"/>
      <c r="LG159" s="1158"/>
      <c r="LH159" s="1158"/>
      <c r="LI159" s="1158"/>
      <c r="LJ159" s="1158"/>
      <c r="LK159" s="1158"/>
      <c r="LL159" s="1158"/>
      <c r="LM159" s="1158"/>
      <c r="LN159" s="1158"/>
      <c r="LO159" s="1158"/>
      <c r="LP159" s="1158"/>
      <c r="LQ159" s="1158"/>
      <c r="LR159" s="1158"/>
      <c r="LS159" s="1158"/>
      <c r="LT159" s="1158"/>
      <c r="LU159" s="1158"/>
      <c r="LV159" s="1158"/>
      <c r="LW159" s="1158"/>
      <c r="LX159" s="1158"/>
      <c r="LY159" s="1158"/>
      <c r="LZ159" s="1158"/>
      <c r="MA159" s="1158"/>
      <c r="MB159" s="1158"/>
      <c r="MC159" s="1158"/>
      <c r="MD159" s="1158"/>
      <c r="ME159" s="1158"/>
      <c r="MF159" s="1158"/>
      <c r="MG159" s="1158"/>
      <c r="MH159" s="1158"/>
      <c r="MI159" s="1158"/>
      <c r="MJ159" s="1158"/>
      <c r="MK159" s="1158"/>
      <c r="ML159" s="1158"/>
      <c r="MM159" s="1158"/>
      <c r="MN159" s="1158"/>
      <c r="MO159" s="1158"/>
      <c r="MP159" s="1158"/>
      <c r="MQ159" s="1158"/>
      <c r="MR159" s="1158"/>
      <c r="MS159" s="1158"/>
      <c r="MT159" s="1158"/>
      <c r="MU159" s="1158"/>
      <c r="MV159" s="1158"/>
      <c r="MW159" s="1158"/>
      <c r="MX159" s="1158"/>
      <c r="MY159" s="1158"/>
      <c r="MZ159" s="1158"/>
      <c r="NA159" s="1158"/>
      <c r="NB159" s="1158"/>
      <c r="NC159" s="1158"/>
      <c r="ND159" s="1158"/>
      <c r="NE159" s="1158"/>
      <c r="NF159" s="1158"/>
      <c r="NG159" s="1158"/>
      <c r="NH159" s="1158"/>
      <c r="NI159" s="1158"/>
      <c r="NJ159" s="1158"/>
      <c r="NK159" s="1158"/>
      <c r="NL159" s="1158"/>
      <c r="NM159" s="1158"/>
      <c r="NN159" s="1158"/>
      <c r="NO159" s="1158"/>
      <c r="NP159" s="1158"/>
      <c r="NQ159" s="1158"/>
      <c r="NR159" s="1158"/>
      <c r="NS159" s="1158"/>
      <c r="NT159" s="1158"/>
      <c r="NU159" s="1158"/>
      <c r="NV159" s="1158"/>
      <c r="NW159" s="1158"/>
      <c r="NX159" s="1158"/>
      <c r="NY159" s="1158"/>
      <c r="NZ159" s="1158"/>
      <c r="OA159" s="1158"/>
      <c r="OB159" s="1158"/>
      <c r="OC159" s="1158"/>
      <c r="OD159" s="1158"/>
      <c r="OE159" s="1158"/>
      <c r="OF159" s="1158"/>
      <c r="OG159" s="1158"/>
      <c r="OH159" s="1158"/>
      <c r="OI159" s="1158"/>
      <c r="OJ159" s="1158"/>
      <c r="OK159" s="1158"/>
      <c r="OL159" s="1158"/>
      <c r="OM159" s="1158"/>
      <c r="ON159" s="1158"/>
      <c r="OO159" s="1158"/>
      <c r="OP159" s="1158"/>
      <c r="OQ159" s="1158"/>
      <c r="OR159" s="1158"/>
      <c r="OS159" s="1158"/>
      <c r="OT159" s="1158"/>
      <c r="OU159" s="1158"/>
      <c r="OV159" s="1158"/>
      <c r="OW159" s="1158"/>
      <c r="OX159" s="1158"/>
      <c r="OY159" s="1158"/>
      <c r="OZ159" s="1158"/>
      <c r="PA159" s="1158"/>
      <c r="PB159" s="1158"/>
      <c r="PC159" s="1158"/>
      <c r="PD159" s="1158"/>
      <c r="PE159" s="1158"/>
      <c r="PF159" s="1158"/>
      <c r="PG159" s="1158"/>
      <c r="PH159" s="1158"/>
      <c r="PI159" s="1158"/>
      <c r="PJ159" s="1158"/>
      <c r="PK159" s="1158"/>
    </row>
    <row r="160" spans="1:427" s="1150" customFormat="1" ht="15" customHeight="1" x14ac:dyDescent="0.35">
      <c r="A160" s="1182" t="s">
        <v>3320</v>
      </c>
      <c r="B160" s="1182">
        <f t="shared" ca="1" si="11"/>
        <v>7447</v>
      </c>
      <c r="C160" s="1182" t="s">
        <v>3380</v>
      </c>
      <c r="D160" s="1182" t="s">
        <v>3381</v>
      </c>
      <c r="E160" s="1151">
        <v>2016</v>
      </c>
      <c r="F160" s="1183">
        <f t="shared" ca="1" si="12"/>
        <v>169</v>
      </c>
      <c r="G160" s="1149">
        <f t="shared" ca="1" si="13"/>
        <v>1857</v>
      </c>
      <c r="H160" s="1148">
        <v>61.05</v>
      </c>
      <c r="I160" s="1152">
        <f>Einstellungen!$E$11</f>
        <v>365</v>
      </c>
      <c r="J160" s="1152" t="s">
        <v>11</v>
      </c>
      <c r="K160" s="1152" t="s">
        <v>578</v>
      </c>
      <c r="L160" s="1152" t="s">
        <v>578</v>
      </c>
      <c r="M160" s="1152" t="s">
        <v>578</v>
      </c>
      <c r="N160" s="1152" t="s">
        <v>578</v>
      </c>
      <c r="O160" s="1152" t="s">
        <v>578</v>
      </c>
      <c r="P160" s="1152" t="s">
        <v>578</v>
      </c>
      <c r="Q160" s="1152" t="s">
        <v>578</v>
      </c>
      <c r="R160" s="1152" t="s">
        <v>578</v>
      </c>
      <c r="S160" s="1152" t="s">
        <v>578</v>
      </c>
      <c r="T160" s="1152" t="s">
        <v>578</v>
      </c>
      <c r="U160" s="1152" t="s">
        <v>578</v>
      </c>
      <c r="V160" s="1152" t="s">
        <v>700</v>
      </c>
      <c r="W160" s="1152" t="str">
        <f t="shared" si="14"/>
        <v>Heim 159  - Musterort</v>
      </c>
      <c r="X160" s="1148">
        <v>61.05</v>
      </c>
      <c r="AM160" s="1158"/>
      <c r="AN160" s="1158"/>
      <c r="AO160" s="1158"/>
      <c r="AP160" s="1158"/>
      <c r="AQ160" s="1158"/>
      <c r="AR160" s="1158"/>
      <c r="AS160" s="1158"/>
      <c r="AT160" s="1158"/>
      <c r="AU160" s="1158"/>
      <c r="AV160" s="1158"/>
      <c r="AW160" s="1158"/>
      <c r="AX160" s="1155">
        <v>26</v>
      </c>
      <c r="AY160" s="1158"/>
      <c r="AZ160" s="1156">
        <f t="shared" ca="1" si="15"/>
        <v>-143</v>
      </c>
      <c r="BA160" s="1158"/>
      <c r="BB160" s="1158"/>
      <c r="BC160" s="1158"/>
      <c r="BD160" s="1158"/>
      <c r="BE160" s="1158"/>
      <c r="BF160" s="1158"/>
      <c r="BG160" s="1158"/>
      <c r="BH160" s="1158"/>
      <c r="BI160" s="1158"/>
      <c r="BJ160" s="1158"/>
      <c r="BK160" s="1158"/>
      <c r="BL160" s="1158"/>
      <c r="BM160" s="1158"/>
      <c r="BN160" s="1158"/>
      <c r="BO160" s="1158"/>
      <c r="BP160" s="1158"/>
      <c r="BQ160" s="1158"/>
      <c r="BR160" s="1158"/>
      <c r="BS160" s="1158"/>
      <c r="BT160" s="1158"/>
      <c r="BU160" s="1158"/>
      <c r="BV160" s="1158"/>
      <c r="BW160" s="1158"/>
      <c r="BX160" s="1158"/>
      <c r="BY160" s="1158"/>
      <c r="BZ160" s="1158"/>
      <c r="CA160" s="1158"/>
      <c r="CB160" s="1158"/>
      <c r="CC160" s="1158"/>
      <c r="CD160" s="1158"/>
      <c r="CE160" s="1158"/>
      <c r="CF160" s="1158"/>
      <c r="CG160" s="1158"/>
      <c r="CH160" s="1158"/>
      <c r="CI160" s="1158"/>
      <c r="CJ160" s="1158"/>
      <c r="CK160" s="1158"/>
      <c r="CL160" s="1158"/>
      <c r="CM160" s="1158"/>
      <c r="CN160" s="1158"/>
      <c r="CO160" s="1158"/>
      <c r="CP160" s="1158"/>
      <c r="CQ160" s="1158"/>
      <c r="CR160" s="1158"/>
      <c r="CS160" s="1158"/>
      <c r="CT160" s="1158"/>
      <c r="CU160" s="1158"/>
      <c r="CV160" s="1158"/>
      <c r="CW160" s="1158"/>
      <c r="CX160" s="1158"/>
      <c r="CY160" s="1158"/>
      <c r="CZ160" s="1158"/>
      <c r="DA160" s="1158"/>
      <c r="DB160" s="1158"/>
      <c r="DC160" s="1158"/>
      <c r="DD160" s="1158"/>
      <c r="DE160" s="1158"/>
      <c r="DF160" s="1158"/>
      <c r="DG160" s="1158"/>
      <c r="DH160" s="1158"/>
      <c r="DI160" s="1158"/>
      <c r="DJ160" s="1158"/>
      <c r="DK160" s="1158"/>
      <c r="DL160" s="1158"/>
      <c r="DM160" s="1158"/>
      <c r="DN160" s="1158"/>
      <c r="DO160" s="1158"/>
      <c r="DP160" s="1158"/>
      <c r="DQ160" s="1158"/>
      <c r="DR160" s="1158"/>
      <c r="DS160" s="1158"/>
      <c r="DT160" s="1158"/>
      <c r="DU160" s="1158"/>
      <c r="DV160" s="1158"/>
      <c r="DW160" s="1158"/>
      <c r="DX160" s="1158"/>
      <c r="DY160" s="1158"/>
      <c r="DZ160" s="1158"/>
      <c r="EA160" s="1158"/>
      <c r="EB160" s="1158"/>
      <c r="EC160" s="1158"/>
      <c r="ED160" s="1158"/>
      <c r="EE160" s="1158"/>
      <c r="EF160" s="1158"/>
      <c r="EG160" s="1158"/>
      <c r="EH160" s="1158"/>
      <c r="EI160" s="1158"/>
      <c r="EJ160" s="1158"/>
      <c r="EK160" s="1158"/>
      <c r="EL160" s="1158"/>
      <c r="EM160" s="1158"/>
      <c r="EN160" s="1158"/>
      <c r="EO160" s="1158"/>
      <c r="EP160" s="1158"/>
      <c r="EQ160" s="1158"/>
      <c r="ER160" s="1158"/>
      <c r="ES160" s="1158"/>
      <c r="ET160" s="1158"/>
      <c r="EU160" s="1158"/>
      <c r="EV160" s="1158"/>
      <c r="EW160" s="1158"/>
      <c r="EX160" s="1158"/>
      <c r="EY160" s="1158"/>
      <c r="EZ160" s="1158"/>
      <c r="FA160" s="1158"/>
      <c r="FB160" s="1158"/>
      <c r="FC160" s="1158"/>
      <c r="FD160" s="1158"/>
      <c r="FE160" s="1158"/>
      <c r="FF160" s="1158"/>
      <c r="FG160" s="1158"/>
      <c r="FH160" s="1158"/>
      <c r="FI160" s="1158"/>
      <c r="FJ160" s="1158"/>
      <c r="FK160" s="1158"/>
      <c r="FL160" s="1158"/>
      <c r="FM160" s="1158"/>
      <c r="FN160" s="1158"/>
      <c r="FO160" s="1158"/>
      <c r="FP160" s="1158"/>
      <c r="FQ160" s="1158"/>
      <c r="FR160" s="1158"/>
      <c r="FS160" s="1158"/>
      <c r="FT160" s="1158"/>
      <c r="FU160" s="1158"/>
      <c r="FV160" s="1158"/>
      <c r="FW160" s="1158"/>
      <c r="FX160" s="1158"/>
      <c r="FY160" s="1158"/>
      <c r="FZ160" s="1158"/>
      <c r="GA160" s="1158"/>
      <c r="GB160" s="1158"/>
      <c r="GC160" s="1158"/>
      <c r="GD160" s="1158"/>
      <c r="GE160" s="1158"/>
      <c r="GF160" s="1158"/>
      <c r="GG160" s="1158"/>
      <c r="GH160" s="1158"/>
      <c r="GI160" s="1158"/>
      <c r="GJ160" s="1158"/>
      <c r="GK160" s="1158"/>
      <c r="GL160" s="1158"/>
      <c r="GM160" s="1158"/>
      <c r="GN160" s="1158"/>
      <c r="GO160" s="1158"/>
      <c r="GP160" s="1158"/>
      <c r="GQ160" s="1158"/>
      <c r="GR160" s="1158"/>
      <c r="GS160" s="1158"/>
      <c r="GT160" s="1158"/>
      <c r="GU160" s="1158"/>
      <c r="GV160" s="1158"/>
      <c r="GW160" s="1158"/>
      <c r="GX160" s="1158"/>
      <c r="GY160" s="1158"/>
      <c r="GZ160" s="1158"/>
      <c r="HA160" s="1158"/>
      <c r="HB160" s="1158"/>
      <c r="HC160" s="1158"/>
      <c r="HD160" s="1158"/>
      <c r="HE160" s="1158"/>
      <c r="HF160" s="1158"/>
      <c r="HG160" s="1158"/>
      <c r="HH160" s="1158"/>
      <c r="HI160" s="1158"/>
      <c r="HJ160" s="1158"/>
      <c r="HK160" s="1158"/>
      <c r="HL160" s="1158"/>
      <c r="HM160" s="1158"/>
      <c r="HN160" s="1158"/>
      <c r="HO160" s="1158"/>
      <c r="HP160" s="1158"/>
      <c r="HQ160" s="1158"/>
      <c r="HR160" s="1158"/>
      <c r="HS160" s="1158"/>
      <c r="HT160" s="1158"/>
      <c r="HU160" s="1158"/>
      <c r="HV160" s="1158"/>
      <c r="HW160" s="1158"/>
      <c r="HX160" s="1158"/>
      <c r="HY160" s="1158"/>
      <c r="HZ160" s="1158"/>
      <c r="IA160" s="1158"/>
      <c r="IB160" s="1158"/>
      <c r="IC160" s="1158"/>
      <c r="ID160" s="1158"/>
      <c r="IE160" s="1158"/>
      <c r="IF160" s="1158"/>
      <c r="IG160" s="1158"/>
      <c r="IH160" s="1158"/>
      <c r="II160" s="1158"/>
      <c r="IJ160" s="1158"/>
      <c r="IK160" s="1158"/>
      <c r="IL160" s="1158"/>
      <c r="IM160" s="1158"/>
      <c r="IN160" s="1158"/>
      <c r="IO160" s="1158"/>
      <c r="IP160" s="1158"/>
      <c r="IQ160" s="1158"/>
      <c r="IR160" s="1158"/>
      <c r="IS160" s="1158"/>
      <c r="IT160" s="1158"/>
      <c r="IU160" s="1158"/>
      <c r="IV160" s="1158"/>
      <c r="IW160" s="1158"/>
      <c r="IX160" s="1158"/>
      <c r="IY160" s="1158"/>
      <c r="IZ160" s="1158"/>
      <c r="JA160" s="1158"/>
      <c r="JB160" s="1158"/>
      <c r="JC160" s="1158"/>
      <c r="JD160" s="1158"/>
      <c r="JE160" s="1158"/>
      <c r="JF160" s="1158"/>
      <c r="JG160" s="1158"/>
      <c r="JH160" s="1158"/>
      <c r="JI160" s="1158"/>
      <c r="JJ160" s="1158"/>
      <c r="JK160" s="1158"/>
      <c r="JL160" s="1158"/>
      <c r="JM160" s="1158"/>
      <c r="JN160" s="1158"/>
      <c r="JO160" s="1158"/>
      <c r="JP160" s="1158"/>
      <c r="JQ160" s="1158"/>
      <c r="JR160" s="1158"/>
      <c r="JS160" s="1158"/>
      <c r="JT160" s="1158"/>
      <c r="JU160" s="1158"/>
      <c r="JV160" s="1158"/>
      <c r="JW160" s="1158"/>
      <c r="JX160" s="1158"/>
      <c r="JY160" s="1158"/>
      <c r="JZ160" s="1158"/>
      <c r="KA160" s="1158"/>
      <c r="KB160" s="1158"/>
      <c r="KC160" s="1158"/>
      <c r="KD160" s="1158"/>
      <c r="KE160" s="1158"/>
      <c r="KF160" s="1158"/>
      <c r="KG160" s="1158"/>
      <c r="KH160" s="1158"/>
      <c r="KI160" s="1158"/>
      <c r="KJ160" s="1158"/>
      <c r="KK160" s="1158"/>
      <c r="KL160" s="1158"/>
      <c r="KM160" s="1158"/>
      <c r="KN160" s="1158"/>
      <c r="KO160" s="1158"/>
      <c r="KP160" s="1158"/>
      <c r="KQ160" s="1158"/>
      <c r="KR160" s="1158"/>
      <c r="KS160" s="1158"/>
      <c r="KT160" s="1158"/>
      <c r="KU160" s="1158"/>
      <c r="KV160" s="1158"/>
      <c r="KW160" s="1158"/>
      <c r="KX160" s="1158"/>
      <c r="KY160" s="1158"/>
      <c r="KZ160" s="1158"/>
      <c r="LA160" s="1158"/>
      <c r="LB160" s="1158"/>
      <c r="LC160" s="1158"/>
      <c r="LD160" s="1158"/>
      <c r="LE160" s="1158"/>
      <c r="LF160" s="1158"/>
      <c r="LG160" s="1158"/>
      <c r="LH160" s="1158"/>
      <c r="LI160" s="1158"/>
      <c r="LJ160" s="1158"/>
      <c r="LK160" s="1158"/>
      <c r="LL160" s="1158"/>
      <c r="LM160" s="1158"/>
      <c r="LN160" s="1158"/>
      <c r="LO160" s="1158"/>
      <c r="LP160" s="1158"/>
      <c r="LQ160" s="1158"/>
      <c r="LR160" s="1158"/>
      <c r="LS160" s="1158"/>
      <c r="LT160" s="1158"/>
      <c r="LU160" s="1158"/>
      <c r="LV160" s="1158"/>
      <c r="LW160" s="1158"/>
      <c r="LX160" s="1158"/>
      <c r="LY160" s="1158"/>
      <c r="LZ160" s="1158"/>
      <c r="MA160" s="1158"/>
      <c r="MB160" s="1158"/>
      <c r="MC160" s="1158"/>
      <c r="MD160" s="1158"/>
      <c r="ME160" s="1158"/>
      <c r="MF160" s="1158"/>
      <c r="MG160" s="1158"/>
      <c r="MH160" s="1158"/>
      <c r="MI160" s="1158"/>
      <c r="MJ160" s="1158"/>
      <c r="MK160" s="1158"/>
      <c r="ML160" s="1158"/>
      <c r="MM160" s="1158"/>
      <c r="MN160" s="1158"/>
      <c r="MO160" s="1158"/>
      <c r="MP160" s="1158"/>
      <c r="MQ160" s="1158"/>
      <c r="MR160" s="1158"/>
      <c r="MS160" s="1158"/>
      <c r="MT160" s="1158"/>
      <c r="MU160" s="1158"/>
      <c r="MV160" s="1158"/>
      <c r="MW160" s="1158"/>
      <c r="MX160" s="1158"/>
      <c r="MY160" s="1158"/>
      <c r="MZ160" s="1158"/>
      <c r="NA160" s="1158"/>
      <c r="NB160" s="1158"/>
      <c r="NC160" s="1158"/>
      <c r="ND160" s="1158"/>
      <c r="NE160" s="1158"/>
      <c r="NF160" s="1158"/>
      <c r="NG160" s="1158"/>
      <c r="NH160" s="1158"/>
      <c r="NI160" s="1158"/>
      <c r="NJ160" s="1158"/>
      <c r="NK160" s="1158"/>
      <c r="NL160" s="1158"/>
      <c r="NM160" s="1158"/>
      <c r="NN160" s="1158"/>
      <c r="NO160" s="1158"/>
      <c r="NP160" s="1158"/>
      <c r="NQ160" s="1158"/>
      <c r="NR160" s="1158"/>
      <c r="NS160" s="1158"/>
      <c r="NT160" s="1158"/>
      <c r="NU160" s="1158"/>
      <c r="NV160" s="1158"/>
      <c r="NW160" s="1158"/>
      <c r="NX160" s="1158"/>
      <c r="NY160" s="1158"/>
      <c r="NZ160" s="1158"/>
      <c r="OA160" s="1158"/>
      <c r="OB160" s="1158"/>
      <c r="OC160" s="1158"/>
      <c r="OD160" s="1158"/>
      <c r="OE160" s="1158"/>
      <c r="OF160" s="1158"/>
      <c r="OG160" s="1158"/>
      <c r="OH160" s="1158"/>
      <c r="OI160" s="1158"/>
      <c r="OJ160" s="1158"/>
      <c r="OK160" s="1158"/>
      <c r="OL160" s="1158"/>
      <c r="OM160" s="1158"/>
      <c r="ON160" s="1158"/>
      <c r="OO160" s="1158"/>
      <c r="OP160" s="1158"/>
      <c r="OQ160" s="1158"/>
      <c r="OR160" s="1158"/>
      <c r="OS160" s="1158"/>
      <c r="OT160" s="1158"/>
      <c r="OU160" s="1158"/>
      <c r="OV160" s="1158"/>
      <c r="OW160" s="1158"/>
      <c r="OX160" s="1158"/>
      <c r="OY160" s="1158"/>
      <c r="OZ160" s="1158"/>
      <c r="PA160" s="1158"/>
      <c r="PB160" s="1158"/>
      <c r="PC160" s="1158"/>
      <c r="PD160" s="1158"/>
      <c r="PE160" s="1158"/>
      <c r="PF160" s="1158"/>
      <c r="PG160" s="1158"/>
      <c r="PH160" s="1158"/>
      <c r="PI160" s="1158"/>
      <c r="PJ160" s="1158"/>
      <c r="PK160" s="1158"/>
    </row>
    <row r="161" spans="1:427" s="1150" customFormat="1" ht="15" customHeight="1" x14ac:dyDescent="0.35">
      <c r="A161" s="1182" t="s">
        <v>3321</v>
      </c>
      <c r="B161" s="1182">
        <f t="shared" ca="1" si="11"/>
        <v>4037</v>
      </c>
      <c r="C161" s="1182" t="s">
        <v>3380</v>
      </c>
      <c r="D161" s="1182" t="s">
        <v>3381</v>
      </c>
      <c r="E161" s="1151">
        <v>2016</v>
      </c>
      <c r="F161" s="1183">
        <f t="shared" ca="1" si="12"/>
        <v>196</v>
      </c>
      <c r="G161" s="1149">
        <f t="shared" ca="1" si="13"/>
        <v>5269</v>
      </c>
      <c r="H161" s="1139">
        <v>65.91</v>
      </c>
      <c r="I161" s="1152">
        <f>Einstellungen!$E$11</f>
        <v>365</v>
      </c>
      <c r="J161" s="1152" t="s">
        <v>11</v>
      </c>
      <c r="K161" s="1152" t="s">
        <v>578</v>
      </c>
      <c r="L161" s="1152" t="s">
        <v>578</v>
      </c>
      <c r="M161" s="1152" t="s">
        <v>578</v>
      </c>
      <c r="N161" s="1152" t="s">
        <v>578</v>
      </c>
      <c r="O161" s="1152" t="s">
        <v>578</v>
      </c>
      <c r="P161" s="1152" t="s">
        <v>578</v>
      </c>
      <c r="Q161" s="1152" t="s">
        <v>578</v>
      </c>
      <c r="R161" s="1152" t="s">
        <v>578</v>
      </c>
      <c r="S161" s="1152" t="s">
        <v>578</v>
      </c>
      <c r="T161" s="1152" t="s">
        <v>578</v>
      </c>
      <c r="U161" s="1152" t="s">
        <v>578</v>
      </c>
      <c r="V161" s="1152" t="s">
        <v>700</v>
      </c>
      <c r="W161" s="1152" t="str">
        <f t="shared" si="14"/>
        <v>Heim 160  - Musterort</v>
      </c>
      <c r="X161" s="1139">
        <v>65.91</v>
      </c>
      <c r="AM161" s="1158"/>
      <c r="AN161" s="1158"/>
      <c r="AO161" s="1158"/>
      <c r="AP161" s="1158"/>
      <c r="AQ161" s="1158"/>
      <c r="AR161" s="1158"/>
      <c r="AS161" s="1158"/>
      <c r="AT161" s="1158"/>
      <c r="AU161" s="1158"/>
      <c r="AV161" s="1158"/>
      <c r="AW161" s="1158"/>
      <c r="AX161" s="1155">
        <v>25</v>
      </c>
      <c r="AY161" s="1158"/>
      <c r="AZ161" s="1156">
        <f t="shared" ca="1" si="15"/>
        <v>-171</v>
      </c>
      <c r="BA161" s="1158"/>
      <c r="BB161" s="1158"/>
      <c r="BC161" s="1158"/>
      <c r="BD161" s="1158"/>
      <c r="BE161" s="1158"/>
      <c r="BF161" s="1158"/>
      <c r="BG161" s="1158"/>
      <c r="BH161" s="1158"/>
      <c r="BI161" s="1158"/>
      <c r="BJ161" s="1158"/>
      <c r="BK161" s="1158"/>
      <c r="BL161" s="1158"/>
      <c r="BM161" s="1158"/>
      <c r="BN161" s="1158"/>
      <c r="BO161" s="1158"/>
      <c r="BP161" s="1158"/>
      <c r="BQ161" s="1158"/>
      <c r="BR161" s="1158"/>
      <c r="BS161" s="1158"/>
      <c r="BT161" s="1158"/>
      <c r="BU161" s="1158"/>
      <c r="BV161" s="1158"/>
      <c r="BW161" s="1158"/>
      <c r="BX161" s="1158"/>
      <c r="BY161" s="1158"/>
      <c r="BZ161" s="1158"/>
      <c r="CA161" s="1158"/>
      <c r="CB161" s="1158"/>
      <c r="CC161" s="1158"/>
      <c r="CD161" s="1158"/>
      <c r="CE161" s="1158"/>
      <c r="CF161" s="1158"/>
      <c r="CG161" s="1158"/>
      <c r="CH161" s="1158"/>
      <c r="CI161" s="1158"/>
      <c r="CJ161" s="1158"/>
      <c r="CK161" s="1158"/>
      <c r="CL161" s="1158"/>
      <c r="CM161" s="1158"/>
      <c r="CN161" s="1158"/>
      <c r="CO161" s="1158"/>
      <c r="CP161" s="1158"/>
      <c r="CQ161" s="1158"/>
      <c r="CR161" s="1158"/>
      <c r="CS161" s="1158"/>
      <c r="CT161" s="1158"/>
      <c r="CU161" s="1158"/>
      <c r="CV161" s="1158"/>
      <c r="CW161" s="1158"/>
      <c r="CX161" s="1158"/>
      <c r="CY161" s="1158"/>
      <c r="CZ161" s="1158"/>
      <c r="DA161" s="1158"/>
      <c r="DB161" s="1158"/>
      <c r="DC161" s="1158"/>
      <c r="DD161" s="1158"/>
      <c r="DE161" s="1158"/>
      <c r="DF161" s="1158"/>
      <c r="DG161" s="1158"/>
      <c r="DH161" s="1158"/>
      <c r="DI161" s="1158"/>
      <c r="DJ161" s="1158"/>
      <c r="DK161" s="1158"/>
      <c r="DL161" s="1158"/>
      <c r="DM161" s="1158"/>
      <c r="DN161" s="1158"/>
      <c r="DO161" s="1158"/>
      <c r="DP161" s="1158"/>
      <c r="DQ161" s="1158"/>
      <c r="DR161" s="1158"/>
      <c r="DS161" s="1158"/>
      <c r="DT161" s="1158"/>
      <c r="DU161" s="1158"/>
      <c r="DV161" s="1158"/>
      <c r="DW161" s="1158"/>
      <c r="DX161" s="1158"/>
      <c r="DY161" s="1158"/>
      <c r="DZ161" s="1158"/>
      <c r="EA161" s="1158"/>
      <c r="EB161" s="1158"/>
      <c r="EC161" s="1158"/>
      <c r="ED161" s="1158"/>
      <c r="EE161" s="1158"/>
      <c r="EF161" s="1158"/>
      <c r="EG161" s="1158"/>
      <c r="EH161" s="1158"/>
      <c r="EI161" s="1158"/>
      <c r="EJ161" s="1158"/>
      <c r="EK161" s="1158"/>
      <c r="EL161" s="1158"/>
      <c r="EM161" s="1158"/>
      <c r="EN161" s="1158"/>
      <c r="EO161" s="1158"/>
      <c r="EP161" s="1158"/>
      <c r="EQ161" s="1158"/>
      <c r="ER161" s="1158"/>
      <c r="ES161" s="1158"/>
      <c r="ET161" s="1158"/>
      <c r="EU161" s="1158"/>
      <c r="EV161" s="1158"/>
      <c r="EW161" s="1158"/>
      <c r="EX161" s="1158"/>
      <c r="EY161" s="1158"/>
      <c r="EZ161" s="1158"/>
      <c r="FA161" s="1158"/>
      <c r="FB161" s="1158"/>
      <c r="FC161" s="1158"/>
      <c r="FD161" s="1158"/>
      <c r="FE161" s="1158"/>
      <c r="FF161" s="1158"/>
      <c r="FG161" s="1158"/>
      <c r="FH161" s="1158"/>
      <c r="FI161" s="1158"/>
      <c r="FJ161" s="1158"/>
      <c r="FK161" s="1158"/>
      <c r="FL161" s="1158"/>
      <c r="FM161" s="1158"/>
      <c r="FN161" s="1158"/>
      <c r="FO161" s="1158"/>
      <c r="FP161" s="1158"/>
      <c r="FQ161" s="1158"/>
      <c r="FR161" s="1158"/>
      <c r="FS161" s="1158"/>
      <c r="FT161" s="1158"/>
      <c r="FU161" s="1158"/>
      <c r="FV161" s="1158"/>
      <c r="FW161" s="1158"/>
      <c r="FX161" s="1158"/>
      <c r="FY161" s="1158"/>
      <c r="FZ161" s="1158"/>
      <c r="GA161" s="1158"/>
      <c r="GB161" s="1158"/>
      <c r="GC161" s="1158"/>
      <c r="GD161" s="1158"/>
      <c r="GE161" s="1158"/>
      <c r="GF161" s="1158"/>
      <c r="GG161" s="1158"/>
      <c r="GH161" s="1158"/>
      <c r="GI161" s="1158"/>
      <c r="GJ161" s="1158"/>
      <c r="GK161" s="1158"/>
      <c r="GL161" s="1158"/>
      <c r="GM161" s="1158"/>
      <c r="GN161" s="1158"/>
      <c r="GO161" s="1158"/>
      <c r="GP161" s="1158"/>
      <c r="GQ161" s="1158"/>
      <c r="GR161" s="1158"/>
      <c r="GS161" s="1158"/>
      <c r="GT161" s="1158"/>
      <c r="GU161" s="1158"/>
      <c r="GV161" s="1158"/>
      <c r="GW161" s="1158"/>
      <c r="GX161" s="1158"/>
      <c r="GY161" s="1158"/>
      <c r="GZ161" s="1158"/>
      <c r="HA161" s="1158"/>
      <c r="HB161" s="1158"/>
      <c r="HC161" s="1158"/>
      <c r="HD161" s="1158"/>
      <c r="HE161" s="1158"/>
      <c r="HF161" s="1158"/>
      <c r="HG161" s="1158"/>
      <c r="HH161" s="1158"/>
      <c r="HI161" s="1158"/>
      <c r="HJ161" s="1158"/>
      <c r="HK161" s="1158"/>
      <c r="HL161" s="1158"/>
      <c r="HM161" s="1158"/>
      <c r="HN161" s="1158"/>
      <c r="HO161" s="1158"/>
      <c r="HP161" s="1158"/>
      <c r="HQ161" s="1158"/>
      <c r="HR161" s="1158"/>
      <c r="HS161" s="1158"/>
      <c r="HT161" s="1158"/>
      <c r="HU161" s="1158"/>
      <c r="HV161" s="1158"/>
      <c r="HW161" s="1158"/>
      <c r="HX161" s="1158"/>
      <c r="HY161" s="1158"/>
      <c r="HZ161" s="1158"/>
      <c r="IA161" s="1158"/>
      <c r="IB161" s="1158"/>
      <c r="IC161" s="1158"/>
      <c r="ID161" s="1158"/>
      <c r="IE161" s="1158"/>
      <c r="IF161" s="1158"/>
      <c r="IG161" s="1158"/>
      <c r="IH161" s="1158"/>
      <c r="II161" s="1158"/>
      <c r="IJ161" s="1158"/>
      <c r="IK161" s="1158"/>
      <c r="IL161" s="1158"/>
      <c r="IM161" s="1158"/>
      <c r="IN161" s="1158"/>
      <c r="IO161" s="1158"/>
      <c r="IP161" s="1158"/>
      <c r="IQ161" s="1158"/>
      <c r="IR161" s="1158"/>
      <c r="IS161" s="1158"/>
      <c r="IT161" s="1158"/>
      <c r="IU161" s="1158"/>
      <c r="IV161" s="1158"/>
      <c r="IW161" s="1158"/>
      <c r="IX161" s="1158"/>
      <c r="IY161" s="1158"/>
      <c r="IZ161" s="1158"/>
      <c r="JA161" s="1158"/>
      <c r="JB161" s="1158"/>
      <c r="JC161" s="1158"/>
      <c r="JD161" s="1158"/>
      <c r="JE161" s="1158"/>
      <c r="JF161" s="1158"/>
      <c r="JG161" s="1158"/>
      <c r="JH161" s="1158"/>
      <c r="JI161" s="1158"/>
      <c r="JJ161" s="1158"/>
      <c r="JK161" s="1158"/>
      <c r="JL161" s="1158"/>
      <c r="JM161" s="1158"/>
      <c r="JN161" s="1158"/>
      <c r="JO161" s="1158"/>
      <c r="JP161" s="1158"/>
      <c r="JQ161" s="1158"/>
      <c r="JR161" s="1158"/>
      <c r="JS161" s="1158"/>
      <c r="JT161" s="1158"/>
      <c r="JU161" s="1158"/>
      <c r="JV161" s="1158"/>
      <c r="JW161" s="1158"/>
      <c r="JX161" s="1158"/>
      <c r="JY161" s="1158"/>
      <c r="JZ161" s="1158"/>
      <c r="KA161" s="1158"/>
      <c r="KB161" s="1158"/>
      <c r="KC161" s="1158"/>
      <c r="KD161" s="1158"/>
      <c r="KE161" s="1158"/>
      <c r="KF161" s="1158"/>
      <c r="KG161" s="1158"/>
      <c r="KH161" s="1158"/>
      <c r="KI161" s="1158"/>
      <c r="KJ161" s="1158"/>
      <c r="KK161" s="1158"/>
      <c r="KL161" s="1158"/>
      <c r="KM161" s="1158"/>
      <c r="KN161" s="1158"/>
      <c r="KO161" s="1158"/>
      <c r="KP161" s="1158"/>
      <c r="KQ161" s="1158"/>
      <c r="KR161" s="1158"/>
      <c r="KS161" s="1158"/>
      <c r="KT161" s="1158"/>
      <c r="KU161" s="1158"/>
      <c r="KV161" s="1158"/>
      <c r="KW161" s="1158"/>
      <c r="KX161" s="1158"/>
      <c r="KY161" s="1158"/>
      <c r="KZ161" s="1158"/>
      <c r="LA161" s="1158"/>
      <c r="LB161" s="1158"/>
      <c r="LC161" s="1158"/>
      <c r="LD161" s="1158"/>
      <c r="LE161" s="1158"/>
      <c r="LF161" s="1158"/>
      <c r="LG161" s="1158"/>
      <c r="LH161" s="1158"/>
      <c r="LI161" s="1158"/>
      <c r="LJ161" s="1158"/>
      <c r="LK161" s="1158"/>
      <c r="LL161" s="1158"/>
      <c r="LM161" s="1158"/>
      <c r="LN161" s="1158"/>
      <c r="LO161" s="1158"/>
      <c r="LP161" s="1158"/>
      <c r="LQ161" s="1158"/>
      <c r="LR161" s="1158"/>
      <c r="LS161" s="1158"/>
      <c r="LT161" s="1158"/>
      <c r="LU161" s="1158"/>
      <c r="LV161" s="1158"/>
      <c r="LW161" s="1158"/>
      <c r="LX161" s="1158"/>
      <c r="LY161" s="1158"/>
      <c r="LZ161" s="1158"/>
      <c r="MA161" s="1158"/>
      <c r="MB161" s="1158"/>
      <c r="MC161" s="1158"/>
      <c r="MD161" s="1158"/>
      <c r="ME161" s="1158"/>
      <c r="MF161" s="1158"/>
      <c r="MG161" s="1158"/>
      <c r="MH161" s="1158"/>
      <c r="MI161" s="1158"/>
      <c r="MJ161" s="1158"/>
      <c r="MK161" s="1158"/>
      <c r="ML161" s="1158"/>
      <c r="MM161" s="1158"/>
      <c r="MN161" s="1158"/>
      <c r="MO161" s="1158"/>
      <c r="MP161" s="1158"/>
      <c r="MQ161" s="1158"/>
      <c r="MR161" s="1158"/>
      <c r="MS161" s="1158"/>
      <c r="MT161" s="1158"/>
      <c r="MU161" s="1158"/>
      <c r="MV161" s="1158"/>
      <c r="MW161" s="1158"/>
      <c r="MX161" s="1158"/>
      <c r="MY161" s="1158"/>
      <c r="MZ161" s="1158"/>
      <c r="NA161" s="1158"/>
      <c r="NB161" s="1158"/>
      <c r="NC161" s="1158"/>
      <c r="ND161" s="1158"/>
      <c r="NE161" s="1158"/>
      <c r="NF161" s="1158"/>
      <c r="NG161" s="1158"/>
      <c r="NH161" s="1158"/>
      <c r="NI161" s="1158"/>
      <c r="NJ161" s="1158"/>
      <c r="NK161" s="1158"/>
      <c r="NL161" s="1158"/>
      <c r="NM161" s="1158"/>
      <c r="NN161" s="1158"/>
      <c r="NO161" s="1158"/>
      <c r="NP161" s="1158"/>
      <c r="NQ161" s="1158"/>
      <c r="NR161" s="1158"/>
      <c r="NS161" s="1158"/>
      <c r="NT161" s="1158"/>
      <c r="NU161" s="1158"/>
      <c r="NV161" s="1158"/>
      <c r="NW161" s="1158"/>
      <c r="NX161" s="1158"/>
      <c r="NY161" s="1158"/>
      <c r="NZ161" s="1158"/>
      <c r="OA161" s="1158"/>
      <c r="OB161" s="1158"/>
      <c r="OC161" s="1158"/>
      <c r="OD161" s="1158"/>
      <c r="OE161" s="1158"/>
      <c r="OF161" s="1158"/>
      <c r="OG161" s="1158"/>
      <c r="OH161" s="1158"/>
      <c r="OI161" s="1158"/>
      <c r="OJ161" s="1158"/>
      <c r="OK161" s="1158"/>
      <c r="OL161" s="1158"/>
      <c r="OM161" s="1158"/>
      <c r="ON161" s="1158"/>
      <c r="OO161" s="1158"/>
      <c r="OP161" s="1158"/>
      <c r="OQ161" s="1158"/>
      <c r="OR161" s="1158"/>
      <c r="OS161" s="1158"/>
      <c r="OT161" s="1158"/>
      <c r="OU161" s="1158"/>
      <c r="OV161" s="1158"/>
      <c r="OW161" s="1158"/>
      <c r="OX161" s="1158"/>
      <c r="OY161" s="1158"/>
      <c r="OZ161" s="1158"/>
      <c r="PA161" s="1158"/>
      <c r="PB161" s="1158"/>
      <c r="PC161" s="1158"/>
      <c r="PD161" s="1158"/>
      <c r="PE161" s="1158"/>
      <c r="PF161" s="1158"/>
      <c r="PG161" s="1158"/>
      <c r="PH161" s="1158"/>
      <c r="PI161" s="1158"/>
      <c r="PJ161" s="1158"/>
      <c r="PK161" s="1158"/>
    </row>
    <row r="162" spans="1:427" s="1150" customFormat="1" ht="15" customHeight="1" x14ac:dyDescent="0.35">
      <c r="A162" s="1182" t="s">
        <v>3322</v>
      </c>
      <c r="B162" s="1182">
        <f t="shared" ca="1" si="11"/>
        <v>2856</v>
      </c>
      <c r="C162" s="1182" t="s">
        <v>3380</v>
      </c>
      <c r="D162" s="1182" t="s">
        <v>3381</v>
      </c>
      <c r="E162" s="1151">
        <v>2016</v>
      </c>
      <c r="F162" s="1183">
        <f t="shared" ca="1" si="12"/>
        <v>104</v>
      </c>
      <c r="G162" s="1149">
        <f t="shared" ca="1" si="13"/>
        <v>4666</v>
      </c>
      <c r="H162" s="1148">
        <v>60.5</v>
      </c>
      <c r="I162" s="1152">
        <f>Einstellungen!$E$11</f>
        <v>365</v>
      </c>
      <c r="J162" s="1152" t="s">
        <v>11</v>
      </c>
      <c r="K162" s="1152" t="s">
        <v>578</v>
      </c>
      <c r="L162" s="1152" t="s">
        <v>578</v>
      </c>
      <c r="M162" s="1152" t="s">
        <v>578</v>
      </c>
      <c r="N162" s="1152" t="s">
        <v>578</v>
      </c>
      <c r="O162" s="1152" t="s">
        <v>578</v>
      </c>
      <c r="P162" s="1152" t="s">
        <v>578</v>
      </c>
      <c r="Q162" s="1152" t="s">
        <v>578</v>
      </c>
      <c r="R162" s="1152" t="s">
        <v>578</v>
      </c>
      <c r="S162" s="1152" t="s">
        <v>578</v>
      </c>
      <c r="T162" s="1152" t="s">
        <v>578</v>
      </c>
      <c r="U162" s="1152" t="s">
        <v>578</v>
      </c>
      <c r="V162" s="1152" t="s">
        <v>700</v>
      </c>
      <c r="W162" s="1152" t="str">
        <f t="shared" si="14"/>
        <v>Heim 161  - Musterort</v>
      </c>
      <c r="X162" s="1148">
        <v>60.5</v>
      </c>
      <c r="AM162" s="1158"/>
      <c r="AN162" s="1158"/>
      <c r="AO162" s="1158"/>
      <c r="AP162" s="1158"/>
      <c r="AQ162" s="1158"/>
      <c r="AR162" s="1158"/>
      <c r="AS162" s="1158"/>
      <c r="AT162" s="1158"/>
      <c r="AU162" s="1158"/>
      <c r="AV162" s="1158"/>
      <c r="AW162" s="1158"/>
      <c r="AX162" s="1155">
        <v>104</v>
      </c>
      <c r="AY162" s="1158"/>
      <c r="AZ162" s="1156">
        <f t="shared" ca="1" si="15"/>
        <v>0</v>
      </c>
      <c r="BA162" s="1158"/>
      <c r="BB162" s="1158"/>
      <c r="BC162" s="1158"/>
      <c r="BD162" s="1158"/>
      <c r="BE162" s="1158"/>
      <c r="BF162" s="1158"/>
      <c r="BG162" s="1158"/>
      <c r="BH162" s="1158"/>
      <c r="BI162" s="1158"/>
      <c r="BJ162" s="1158"/>
      <c r="BK162" s="1158"/>
      <c r="BL162" s="1158"/>
      <c r="BM162" s="1158"/>
      <c r="BN162" s="1158"/>
      <c r="BO162" s="1158"/>
      <c r="BP162" s="1158"/>
      <c r="BQ162" s="1158"/>
      <c r="BR162" s="1158"/>
      <c r="BS162" s="1158"/>
      <c r="BT162" s="1158"/>
      <c r="BU162" s="1158"/>
      <c r="BV162" s="1158"/>
      <c r="BW162" s="1158"/>
      <c r="BX162" s="1158"/>
      <c r="BY162" s="1158"/>
      <c r="BZ162" s="1158"/>
      <c r="CA162" s="1158"/>
      <c r="CB162" s="1158"/>
      <c r="CC162" s="1158"/>
      <c r="CD162" s="1158"/>
      <c r="CE162" s="1158"/>
      <c r="CF162" s="1158"/>
      <c r="CG162" s="1158"/>
      <c r="CH162" s="1158"/>
      <c r="CI162" s="1158"/>
      <c r="CJ162" s="1158"/>
      <c r="CK162" s="1158"/>
      <c r="CL162" s="1158"/>
      <c r="CM162" s="1158"/>
      <c r="CN162" s="1158"/>
      <c r="CO162" s="1158"/>
      <c r="CP162" s="1158"/>
      <c r="CQ162" s="1158"/>
      <c r="CR162" s="1158"/>
      <c r="CS162" s="1158"/>
      <c r="CT162" s="1158"/>
      <c r="CU162" s="1158"/>
      <c r="CV162" s="1158"/>
      <c r="CW162" s="1158"/>
      <c r="CX162" s="1158"/>
      <c r="CY162" s="1158"/>
      <c r="CZ162" s="1158"/>
      <c r="DA162" s="1158"/>
      <c r="DB162" s="1158"/>
      <c r="DC162" s="1158"/>
      <c r="DD162" s="1158"/>
      <c r="DE162" s="1158"/>
      <c r="DF162" s="1158"/>
      <c r="DG162" s="1158"/>
      <c r="DH162" s="1158"/>
      <c r="DI162" s="1158"/>
      <c r="DJ162" s="1158"/>
      <c r="DK162" s="1158"/>
      <c r="DL162" s="1158"/>
      <c r="DM162" s="1158"/>
      <c r="DN162" s="1158"/>
      <c r="DO162" s="1158"/>
      <c r="DP162" s="1158"/>
      <c r="DQ162" s="1158"/>
      <c r="DR162" s="1158"/>
      <c r="DS162" s="1158"/>
      <c r="DT162" s="1158"/>
      <c r="DU162" s="1158"/>
      <c r="DV162" s="1158"/>
      <c r="DW162" s="1158"/>
      <c r="DX162" s="1158"/>
      <c r="DY162" s="1158"/>
      <c r="DZ162" s="1158"/>
      <c r="EA162" s="1158"/>
      <c r="EB162" s="1158"/>
      <c r="EC162" s="1158"/>
      <c r="ED162" s="1158"/>
      <c r="EE162" s="1158"/>
      <c r="EF162" s="1158"/>
      <c r="EG162" s="1158"/>
      <c r="EH162" s="1158"/>
      <c r="EI162" s="1158"/>
      <c r="EJ162" s="1158"/>
      <c r="EK162" s="1158"/>
      <c r="EL162" s="1158"/>
      <c r="EM162" s="1158"/>
      <c r="EN162" s="1158"/>
      <c r="EO162" s="1158"/>
      <c r="EP162" s="1158"/>
      <c r="EQ162" s="1158"/>
      <c r="ER162" s="1158"/>
      <c r="ES162" s="1158"/>
      <c r="ET162" s="1158"/>
      <c r="EU162" s="1158"/>
      <c r="EV162" s="1158"/>
      <c r="EW162" s="1158"/>
      <c r="EX162" s="1158"/>
      <c r="EY162" s="1158"/>
      <c r="EZ162" s="1158"/>
      <c r="FA162" s="1158"/>
      <c r="FB162" s="1158"/>
      <c r="FC162" s="1158"/>
      <c r="FD162" s="1158"/>
      <c r="FE162" s="1158"/>
      <c r="FF162" s="1158"/>
      <c r="FG162" s="1158"/>
      <c r="FH162" s="1158"/>
      <c r="FI162" s="1158"/>
      <c r="FJ162" s="1158"/>
      <c r="FK162" s="1158"/>
      <c r="FL162" s="1158"/>
      <c r="FM162" s="1158"/>
      <c r="FN162" s="1158"/>
      <c r="FO162" s="1158"/>
      <c r="FP162" s="1158"/>
      <c r="FQ162" s="1158"/>
      <c r="FR162" s="1158"/>
      <c r="FS162" s="1158"/>
      <c r="FT162" s="1158"/>
      <c r="FU162" s="1158"/>
      <c r="FV162" s="1158"/>
      <c r="FW162" s="1158"/>
      <c r="FX162" s="1158"/>
      <c r="FY162" s="1158"/>
      <c r="FZ162" s="1158"/>
      <c r="GA162" s="1158"/>
      <c r="GB162" s="1158"/>
      <c r="GC162" s="1158"/>
      <c r="GD162" s="1158"/>
      <c r="GE162" s="1158"/>
      <c r="GF162" s="1158"/>
      <c r="GG162" s="1158"/>
      <c r="GH162" s="1158"/>
      <c r="GI162" s="1158"/>
      <c r="GJ162" s="1158"/>
      <c r="GK162" s="1158"/>
      <c r="GL162" s="1158"/>
      <c r="GM162" s="1158"/>
      <c r="GN162" s="1158"/>
      <c r="GO162" s="1158"/>
      <c r="GP162" s="1158"/>
      <c r="GQ162" s="1158"/>
      <c r="GR162" s="1158"/>
      <c r="GS162" s="1158"/>
      <c r="GT162" s="1158"/>
      <c r="GU162" s="1158"/>
      <c r="GV162" s="1158"/>
      <c r="GW162" s="1158"/>
      <c r="GX162" s="1158"/>
      <c r="GY162" s="1158"/>
      <c r="GZ162" s="1158"/>
      <c r="HA162" s="1158"/>
      <c r="HB162" s="1158"/>
      <c r="HC162" s="1158"/>
      <c r="HD162" s="1158"/>
      <c r="HE162" s="1158"/>
      <c r="HF162" s="1158"/>
      <c r="HG162" s="1158"/>
      <c r="HH162" s="1158"/>
      <c r="HI162" s="1158"/>
      <c r="HJ162" s="1158"/>
      <c r="HK162" s="1158"/>
      <c r="HL162" s="1158"/>
      <c r="HM162" s="1158"/>
      <c r="HN162" s="1158"/>
      <c r="HO162" s="1158"/>
      <c r="HP162" s="1158"/>
      <c r="HQ162" s="1158"/>
      <c r="HR162" s="1158"/>
      <c r="HS162" s="1158"/>
      <c r="HT162" s="1158"/>
      <c r="HU162" s="1158"/>
      <c r="HV162" s="1158"/>
      <c r="HW162" s="1158"/>
      <c r="HX162" s="1158"/>
      <c r="HY162" s="1158"/>
      <c r="HZ162" s="1158"/>
      <c r="IA162" s="1158"/>
      <c r="IB162" s="1158"/>
      <c r="IC162" s="1158"/>
      <c r="ID162" s="1158"/>
      <c r="IE162" s="1158"/>
      <c r="IF162" s="1158"/>
      <c r="IG162" s="1158"/>
      <c r="IH162" s="1158"/>
      <c r="II162" s="1158"/>
      <c r="IJ162" s="1158"/>
      <c r="IK162" s="1158"/>
      <c r="IL162" s="1158"/>
      <c r="IM162" s="1158"/>
      <c r="IN162" s="1158"/>
      <c r="IO162" s="1158"/>
      <c r="IP162" s="1158"/>
      <c r="IQ162" s="1158"/>
      <c r="IR162" s="1158"/>
      <c r="IS162" s="1158"/>
      <c r="IT162" s="1158"/>
      <c r="IU162" s="1158"/>
      <c r="IV162" s="1158"/>
      <c r="IW162" s="1158"/>
      <c r="IX162" s="1158"/>
      <c r="IY162" s="1158"/>
      <c r="IZ162" s="1158"/>
      <c r="JA162" s="1158"/>
      <c r="JB162" s="1158"/>
      <c r="JC162" s="1158"/>
      <c r="JD162" s="1158"/>
      <c r="JE162" s="1158"/>
      <c r="JF162" s="1158"/>
      <c r="JG162" s="1158"/>
      <c r="JH162" s="1158"/>
      <c r="JI162" s="1158"/>
      <c r="JJ162" s="1158"/>
      <c r="JK162" s="1158"/>
      <c r="JL162" s="1158"/>
      <c r="JM162" s="1158"/>
      <c r="JN162" s="1158"/>
      <c r="JO162" s="1158"/>
      <c r="JP162" s="1158"/>
      <c r="JQ162" s="1158"/>
      <c r="JR162" s="1158"/>
      <c r="JS162" s="1158"/>
      <c r="JT162" s="1158"/>
      <c r="JU162" s="1158"/>
      <c r="JV162" s="1158"/>
      <c r="JW162" s="1158"/>
      <c r="JX162" s="1158"/>
      <c r="JY162" s="1158"/>
      <c r="JZ162" s="1158"/>
      <c r="KA162" s="1158"/>
      <c r="KB162" s="1158"/>
      <c r="KC162" s="1158"/>
      <c r="KD162" s="1158"/>
      <c r="KE162" s="1158"/>
      <c r="KF162" s="1158"/>
      <c r="KG162" s="1158"/>
      <c r="KH162" s="1158"/>
      <c r="KI162" s="1158"/>
      <c r="KJ162" s="1158"/>
      <c r="KK162" s="1158"/>
      <c r="KL162" s="1158"/>
      <c r="KM162" s="1158"/>
      <c r="KN162" s="1158"/>
      <c r="KO162" s="1158"/>
      <c r="KP162" s="1158"/>
      <c r="KQ162" s="1158"/>
      <c r="KR162" s="1158"/>
      <c r="KS162" s="1158"/>
      <c r="KT162" s="1158"/>
      <c r="KU162" s="1158"/>
      <c r="KV162" s="1158"/>
      <c r="KW162" s="1158"/>
      <c r="KX162" s="1158"/>
      <c r="KY162" s="1158"/>
      <c r="KZ162" s="1158"/>
      <c r="LA162" s="1158"/>
      <c r="LB162" s="1158"/>
      <c r="LC162" s="1158"/>
      <c r="LD162" s="1158"/>
      <c r="LE162" s="1158"/>
      <c r="LF162" s="1158"/>
      <c r="LG162" s="1158"/>
      <c r="LH162" s="1158"/>
      <c r="LI162" s="1158"/>
      <c r="LJ162" s="1158"/>
      <c r="LK162" s="1158"/>
      <c r="LL162" s="1158"/>
      <c r="LM162" s="1158"/>
      <c r="LN162" s="1158"/>
      <c r="LO162" s="1158"/>
      <c r="LP162" s="1158"/>
      <c r="LQ162" s="1158"/>
      <c r="LR162" s="1158"/>
      <c r="LS162" s="1158"/>
      <c r="LT162" s="1158"/>
      <c r="LU162" s="1158"/>
      <c r="LV162" s="1158"/>
      <c r="LW162" s="1158"/>
      <c r="LX162" s="1158"/>
      <c r="LY162" s="1158"/>
      <c r="LZ162" s="1158"/>
      <c r="MA162" s="1158"/>
      <c r="MB162" s="1158"/>
      <c r="MC162" s="1158"/>
      <c r="MD162" s="1158"/>
      <c r="ME162" s="1158"/>
      <c r="MF162" s="1158"/>
      <c r="MG162" s="1158"/>
      <c r="MH162" s="1158"/>
      <c r="MI162" s="1158"/>
      <c r="MJ162" s="1158"/>
      <c r="MK162" s="1158"/>
      <c r="ML162" s="1158"/>
      <c r="MM162" s="1158"/>
      <c r="MN162" s="1158"/>
      <c r="MO162" s="1158"/>
      <c r="MP162" s="1158"/>
      <c r="MQ162" s="1158"/>
      <c r="MR162" s="1158"/>
      <c r="MS162" s="1158"/>
      <c r="MT162" s="1158"/>
      <c r="MU162" s="1158"/>
      <c r="MV162" s="1158"/>
      <c r="MW162" s="1158"/>
      <c r="MX162" s="1158"/>
      <c r="MY162" s="1158"/>
      <c r="MZ162" s="1158"/>
      <c r="NA162" s="1158"/>
      <c r="NB162" s="1158"/>
      <c r="NC162" s="1158"/>
      <c r="ND162" s="1158"/>
      <c r="NE162" s="1158"/>
      <c r="NF162" s="1158"/>
      <c r="NG162" s="1158"/>
      <c r="NH162" s="1158"/>
      <c r="NI162" s="1158"/>
      <c r="NJ162" s="1158"/>
      <c r="NK162" s="1158"/>
      <c r="NL162" s="1158"/>
      <c r="NM162" s="1158"/>
      <c r="NN162" s="1158"/>
      <c r="NO162" s="1158"/>
      <c r="NP162" s="1158"/>
      <c r="NQ162" s="1158"/>
      <c r="NR162" s="1158"/>
      <c r="NS162" s="1158"/>
      <c r="NT162" s="1158"/>
      <c r="NU162" s="1158"/>
      <c r="NV162" s="1158"/>
      <c r="NW162" s="1158"/>
      <c r="NX162" s="1158"/>
      <c r="NY162" s="1158"/>
      <c r="NZ162" s="1158"/>
      <c r="OA162" s="1158"/>
      <c r="OB162" s="1158"/>
      <c r="OC162" s="1158"/>
      <c r="OD162" s="1158"/>
      <c r="OE162" s="1158"/>
      <c r="OF162" s="1158"/>
      <c r="OG162" s="1158"/>
      <c r="OH162" s="1158"/>
      <c r="OI162" s="1158"/>
      <c r="OJ162" s="1158"/>
      <c r="OK162" s="1158"/>
      <c r="OL162" s="1158"/>
      <c r="OM162" s="1158"/>
      <c r="ON162" s="1158"/>
      <c r="OO162" s="1158"/>
      <c r="OP162" s="1158"/>
      <c r="OQ162" s="1158"/>
      <c r="OR162" s="1158"/>
      <c r="OS162" s="1158"/>
      <c r="OT162" s="1158"/>
      <c r="OU162" s="1158"/>
      <c r="OV162" s="1158"/>
      <c r="OW162" s="1158"/>
      <c r="OX162" s="1158"/>
      <c r="OY162" s="1158"/>
      <c r="OZ162" s="1158"/>
      <c r="PA162" s="1158"/>
      <c r="PB162" s="1158"/>
      <c r="PC162" s="1158"/>
      <c r="PD162" s="1158"/>
      <c r="PE162" s="1158"/>
      <c r="PF162" s="1158"/>
      <c r="PG162" s="1158"/>
      <c r="PH162" s="1158"/>
      <c r="PI162" s="1158"/>
      <c r="PJ162" s="1158"/>
      <c r="PK162" s="1158"/>
    </row>
    <row r="163" spans="1:427" s="1150" customFormat="1" ht="15" customHeight="1" x14ac:dyDescent="0.35">
      <c r="A163" s="1182" t="s">
        <v>3323</v>
      </c>
      <c r="B163" s="1182">
        <f t="shared" ca="1" si="11"/>
        <v>1471</v>
      </c>
      <c r="C163" s="1182" t="s">
        <v>3380</v>
      </c>
      <c r="D163" s="1182" t="s">
        <v>3381</v>
      </c>
      <c r="E163" s="1151">
        <v>2016</v>
      </c>
      <c r="F163" s="1183">
        <f t="shared" ca="1" si="12"/>
        <v>151</v>
      </c>
      <c r="G163" s="1149">
        <f t="shared" ca="1" si="13"/>
        <v>6551</v>
      </c>
      <c r="H163" s="1148">
        <v>60.5</v>
      </c>
      <c r="I163" s="1152">
        <f>Einstellungen!$E$11</f>
        <v>365</v>
      </c>
      <c r="J163" s="1152" t="s">
        <v>11</v>
      </c>
      <c r="K163" s="1152" t="s">
        <v>578</v>
      </c>
      <c r="L163" s="1152" t="s">
        <v>578</v>
      </c>
      <c r="M163" s="1152" t="s">
        <v>578</v>
      </c>
      <c r="N163" s="1152" t="s">
        <v>578</v>
      </c>
      <c r="O163" s="1152" t="s">
        <v>578</v>
      </c>
      <c r="P163" s="1152" t="s">
        <v>578</v>
      </c>
      <c r="Q163" s="1152" t="s">
        <v>578</v>
      </c>
      <c r="R163" s="1152" t="s">
        <v>578</v>
      </c>
      <c r="S163" s="1152" t="s">
        <v>578</v>
      </c>
      <c r="T163" s="1152" t="s">
        <v>578</v>
      </c>
      <c r="U163" s="1152" t="s">
        <v>578</v>
      </c>
      <c r="V163" s="1152" t="s">
        <v>700</v>
      </c>
      <c r="W163" s="1152" t="str">
        <f t="shared" si="14"/>
        <v>Heim 162  - Musterort</v>
      </c>
      <c r="X163" s="1148">
        <v>60.5</v>
      </c>
      <c r="AM163" s="1158"/>
      <c r="AN163" s="1158"/>
      <c r="AO163" s="1158"/>
      <c r="AP163" s="1158"/>
      <c r="AQ163" s="1158"/>
      <c r="AR163" s="1158"/>
      <c r="AS163" s="1158"/>
      <c r="AT163" s="1158"/>
      <c r="AU163" s="1158"/>
      <c r="AV163" s="1158"/>
      <c r="AW163" s="1158"/>
      <c r="AX163" s="1155">
        <v>28</v>
      </c>
      <c r="AY163" s="1158"/>
      <c r="AZ163" s="1156">
        <f t="shared" ca="1" si="15"/>
        <v>-123</v>
      </c>
      <c r="BA163" s="1158"/>
      <c r="BB163" s="1158"/>
      <c r="BC163" s="1158"/>
      <c r="BD163" s="1158"/>
      <c r="BE163" s="1158"/>
      <c r="BF163" s="1158"/>
      <c r="BG163" s="1158"/>
      <c r="BH163" s="1158"/>
      <c r="BI163" s="1158"/>
      <c r="BJ163" s="1158"/>
      <c r="BK163" s="1158"/>
      <c r="BL163" s="1158"/>
      <c r="BM163" s="1158"/>
      <c r="BN163" s="1158"/>
      <c r="BO163" s="1158"/>
      <c r="BP163" s="1158"/>
      <c r="BQ163" s="1158"/>
      <c r="BR163" s="1158"/>
      <c r="BS163" s="1158"/>
      <c r="BT163" s="1158"/>
      <c r="BU163" s="1158"/>
      <c r="BV163" s="1158"/>
      <c r="BW163" s="1158"/>
      <c r="BX163" s="1158"/>
      <c r="BY163" s="1158"/>
      <c r="BZ163" s="1158"/>
      <c r="CA163" s="1158"/>
      <c r="CB163" s="1158"/>
      <c r="CC163" s="1158"/>
      <c r="CD163" s="1158"/>
      <c r="CE163" s="1158"/>
      <c r="CF163" s="1158"/>
      <c r="CG163" s="1158"/>
      <c r="CH163" s="1158"/>
      <c r="CI163" s="1158"/>
      <c r="CJ163" s="1158"/>
      <c r="CK163" s="1158"/>
      <c r="CL163" s="1158"/>
      <c r="CM163" s="1158"/>
      <c r="CN163" s="1158"/>
      <c r="CO163" s="1158"/>
      <c r="CP163" s="1158"/>
      <c r="CQ163" s="1158"/>
      <c r="CR163" s="1158"/>
      <c r="CS163" s="1158"/>
      <c r="CT163" s="1158"/>
      <c r="CU163" s="1158"/>
      <c r="CV163" s="1158"/>
      <c r="CW163" s="1158"/>
      <c r="CX163" s="1158"/>
      <c r="CY163" s="1158"/>
      <c r="CZ163" s="1158"/>
      <c r="DA163" s="1158"/>
      <c r="DB163" s="1158"/>
      <c r="DC163" s="1158"/>
      <c r="DD163" s="1158"/>
      <c r="DE163" s="1158"/>
      <c r="DF163" s="1158"/>
      <c r="DG163" s="1158"/>
      <c r="DH163" s="1158"/>
      <c r="DI163" s="1158"/>
      <c r="DJ163" s="1158"/>
      <c r="DK163" s="1158"/>
      <c r="DL163" s="1158"/>
      <c r="DM163" s="1158"/>
      <c r="DN163" s="1158"/>
      <c r="DO163" s="1158"/>
      <c r="DP163" s="1158"/>
      <c r="DQ163" s="1158"/>
      <c r="DR163" s="1158"/>
      <c r="DS163" s="1158"/>
      <c r="DT163" s="1158"/>
      <c r="DU163" s="1158"/>
      <c r="DV163" s="1158"/>
      <c r="DW163" s="1158"/>
      <c r="DX163" s="1158"/>
      <c r="DY163" s="1158"/>
      <c r="DZ163" s="1158"/>
      <c r="EA163" s="1158"/>
      <c r="EB163" s="1158"/>
      <c r="EC163" s="1158"/>
      <c r="ED163" s="1158"/>
      <c r="EE163" s="1158"/>
      <c r="EF163" s="1158"/>
      <c r="EG163" s="1158"/>
      <c r="EH163" s="1158"/>
      <c r="EI163" s="1158"/>
      <c r="EJ163" s="1158"/>
      <c r="EK163" s="1158"/>
      <c r="EL163" s="1158"/>
      <c r="EM163" s="1158"/>
      <c r="EN163" s="1158"/>
      <c r="EO163" s="1158"/>
      <c r="EP163" s="1158"/>
      <c r="EQ163" s="1158"/>
      <c r="ER163" s="1158"/>
      <c r="ES163" s="1158"/>
      <c r="ET163" s="1158"/>
      <c r="EU163" s="1158"/>
      <c r="EV163" s="1158"/>
      <c r="EW163" s="1158"/>
      <c r="EX163" s="1158"/>
      <c r="EY163" s="1158"/>
      <c r="EZ163" s="1158"/>
      <c r="FA163" s="1158"/>
      <c r="FB163" s="1158"/>
      <c r="FC163" s="1158"/>
      <c r="FD163" s="1158"/>
      <c r="FE163" s="1158"/>
      <c r="FF163" s="1158"/>
      <c r="FG163" s="1158"/>
      <c r="FH163" s="1158"/>
      <c r="FI163" s="1158"/>
      <c r="FJ163" s="1158"/>
      <c r="FK163" s="1158"/>
      <c r="FL163" s="1158"/>
      <c r="FM163" s="1158"/>
      <c r="FN163" s="1158"/>
      <c r="FO163" s="1158"/>
      <c r="FP163" s="1158"/>
      <c r="FQ163" s="1158"/>
      <c r="FR163" s="1158"/>
      <c r="FS163" s="1158"/>
      <c r="FT163" s="1158"/>
      <c r="FU163" s="1158"/>
      <c r="FV163" s="1158"/>
      <c r="FW163" s="1158"/>
      <c r="FX163" s="1158"/>
      <c r="FY163" s="1158"/>
      <c r="FZ163" s="1158"/>
      <c r="GA163" s="1158"/>
      <c r="GB163" s="1158"/>
      <c r="GC163" s="1158"/>
      <c r="GD163" s="1158"/>
      <c r="GE163" s="1158"/>
      <c r="GF163" s="1158"/>
      <c r="GG163" s="1158"/>
      <c r="GH163" s="1158"/>
      <c r="GI163" s="1158"/>
      <c r="GJ163" s="1158"/>
      <c r="GK163" s="1158"/>
      <c r="GL163" s="1158"/>
      <c r="GM163" s="1158"/>
      <c r="GN163" s="1158"/>
      <c r="GO163" s="1158"/>
      <c r="GP163" s="1158"/>
      <c r="GQ163" s="1158"/>
      <c r="GR163" s="1158"/>
      <c r="GS163" s="1158"/>
      <c r="GT163" s="1158"/>
      <c r="GU163" s="1158"/>
      <c r="GV163" s="1158"/>
      <c r="GW163" s="1158"/>
      <c r="GX163" s="1158"/>
      <c r="GY163" s="1158"/>
      <c r="GZ163" s="1158"/>
      <c r="HA163" s="1158"/>
      <c r="HB163" s="1158"/>
      <c r="HC163" s="1158"/>
      <c r="HD163" s="1158"/>
      <c r="HE163" s="1158"/>
      <c r="HF163" s="1158"/>
      <c r="HG163" s="1158"/>
      <c r="HH163" s="1158"/>
      <c r="HI163" s="1158"/>
      <c r="HJ163" s="1158"/>
      <c r="HK163" s="1158"/>
      <c r="HL163" s="1158"/>
      <c r="HM163" s="1158"/>
      <c r="HN163" s="1158"/>
      <c r="HO163" s="1158"/>
      <c r="HP163" s="1158"/>
      <c r="HQ163" s="1158"/>
      <c r="HR163" s="1158"/>
      <c r="HS163" s="1158"/>
      <c r="HT163" s="1158"/>
      <c r="HU163" s="1158"/>
      <c r="HV163" s="1158"/>
      <c r="HW163" s="1158"/>
      <c r="HX163" s="1158"/>
      <c r="HY163" s="1158"/>
      <c r="HZ163" s="1158"/>
      <c r="IA163" s="1158"/>
      <c r="IB163" s="1158"/>
      <c r="IC163" s="1158"/>
      <c r="ID163" s="1158"/>
      <c r="IE163" s="1158"/>
      <c r="IF163" s="1158"/>
      <c r="IG163" s="1158"/>
      <c r="IH163" s="1158"/>
      <c r="II163" s="1158"/>
      <c r="IJ163" s="1158"/>
      <c r="IK163" s="1158"/>
      <c r="IL163" s="1158"/>
      <c r="IM163" s="1158"/>
      <c r="IN163" s="1158"/>
      <c r="IO163" s="1158"/>
      <c r="IP163" s="1158"/>
      <c r="IQ163" s="1158"/>
      <c r="IR163" s="1158"/>
      <c r="IS163" s="1158"/>
      <c r="IT163" s="1158"/>
      <c r="IU163" s="1158"/>
      <c r="IV163" s="1158"/>
      <c r="IW163" s="1158"/>
      <c r="IX163" s="1158"/>
      <c r="IY163" s="1158"/>
      <c r="IZ163" s="1158"/>
      <c r="JA163" s="1158"/>
      <c r="JB163" s="1158"/>
      <c r="JC163" s="1158"/>
      <c r="JD163" s="1158"/>
      <c r="JE163" s="1158"/>
      <c r="JF163" s="1158"/>
      <c r="JG163" s="1158"/>
      <c r="JH163" s="1158"/>
      <c r="JI163" s="1158"/>
      <c r="JJ163" s="1158"/>
      <c r="JK163" s="1158"/>
      <c r="JL163" s="1158"/>
      <c r="JM163" s="1158"/>
      <c r="JN163" s="1158"/>
      <c r="JO163" s="1158"/>
      <c r="JP163" s="1158"/>
      <c r="JQ163" s="1158"/>
      <c r="JR163" s="1158"/>
      <c r="JS163" s="1158"/>
      <c r="JT163" s="1158"/>
      <c r="JU163" s="1158"/>
      <c r="JV163" s="1158"/>
      <c r="JW163" s="1158"/>
      <c r="JX163" s="1158"/>
      <c r="JY163" s="1158"/>
      <c r="JZ163" s="1158"/>
      <c r="KA163" s="1158"/>
      <c r="KB163" s="1158"/>
      <c r="KC163" s="1158"/>
      <c r="KD163" s="1158"/>
      <c r="KE163" s="1158"/>
      <c r="KF163" s="1158"/>
      <c r="KG163" s="1158"/>
      <c r="KH163" s="1158"/>
      <c r="KI163" s="1158"/>
      <c r="KJ163" s="1158"/>
      <c r="KK163" s="1158"/>
      <c r="KL163" s="1158"/>
      <c r="KM163" s="1158"/>
      <c r="KN163" s="1158"/>
      <c r="KO163" s="1158"/>
      <c r="KP163" s="1158"/>
      <c r="KQ163" s="1158"/>
      <c r="KR163" s="1158"/>
      <c r="KS163" s="1158"/>
      <c r="KT163" s="1158"/>
      <c r="KU163" s="1158"/>
      <c r="KV163" s="1158"/>
      <c r="KW163" s="1158"/>
      <c r="KX163" s="1158"/>
      <c r="KY163" s="1158"/>
      <c r="KZ163" s="1158"/>
      <c r="LA163" s="1158"/>
      <c r="LB163" s="1158"/>
      <c r="LC163" s="1158"/>
      <c r="LD163" s="1158"/>
      <c r="LE163" s="1158"/>
      <c r="LF163" s="1158"/>
      <c r="LG163" s="1158"/>
      <c r="LH163" s="1158"/>
      <c r="LI163" s="1158"/>
      <c r="LJ163" s="1158"/>
      <c r="LK163" s="1158"/>
      <c r="LL163" s="1158"/>
      <c r="LM163" s="1158"/>
      <c r="LN163" s="1158"/>
      <c r="LO163" s="1158"/>
      <c r="LP163" s="1158"/>
      <c r="LQ163" s="1158"/>
      <c r="LR163" s="1158"/>
      <c r="LS163" s="1158"/>
      <c r="LT163" s="1158"/>
      <c r="LU163" s="1158"/>
      <c r="LV163" s="1158"/>
      <c r="LW163" s="1158"/>
      <c r="LX163" s="1158"/>
      <c r="LY163" s="1158"/>
      <c r="LZ163" s="1158"/>
      <c r="MA163" s="1158"/>
      <c r="MB163" s="1158"/>
      <c r="MC163" s="1158"/>
      <c r="MD163" s="1158"/>
      <c r="ME163" s="1158"/>
      <c r="MF163" s="1158"/>
      <c r="MG163" s="1158"/>
      <c r="MH163" s="1158"/>
      <c r="MI163" s="1158"/>
      <c r="MJ163" s="1158"/>
      <c r="MK163" s="1158"/>
      <c r="ML163" s="1158"/>
      <c r="MM163" s="1158"/>
      <c r="MN163" s="1158"/>
      <c r="MO163" s="1158"/>
      <c r="MP163" s="1158"/>
      <c r="MQ163" s="1158"/>
      <c r="MR163" s="1158"/>
      <c r="MS163" s="1158"/>
      <c r="MT163" s="1158"/>
      <c r="MU163" s="1158"/>
      <c r="MV163" s="1158"/>
      <c r="MW163" s="1158"/>
      <c r="MX163" s="1158"/>
      <c r="MY163" s="1158"/>
      <c r="MZ163" s="1158"/>
      <c r="NA163" s="1158"/>
      <c r="NB163" s="1158"/>
      <c r="NC163" s="1158"/>
      <c r="ND163" s="1158"/>
      <c r="NE163" s="1158"/>
      <c r="NF163" s="1158"/>
      <c r="NG163" s="1158"/>
      <c r="NH163" s="1158"/>
      <c r="NI163" s="1158"/>
      <c r="NJ163" s="1158"/>
      <c r="NK163" s="1158"/>
      <c r="NL163" s="1158"/>
      <c r="NM163" s="1158"/>
      <c r="NN163" s="1158"/>
      <c r="NO163" s="1158"/>
      <c r="NP163" s="1158"/>
      <c r="NQ163" s="1158"/>
      <c r="NR163" s="1158"/>
      <c r="NS163" s="1158"/>
      <c r="NT163" s="1158"/>
      <c r="NU163" s="1158"/>
      <c r="NV163" s="1158"/>
      <c r="NW163" s="1158"/>
      <c r="NX163" s="1158"/>
      <c r="NY163" s="1158"/>
      <c r="NZ163" s="1158"/>
      <c r="OA163" s="1158"/>
      <c r="OB163" s="1158"/>
      <c r="OC163" s="1158"/>
      <c r="OD163" s="1158"/>
      <c r="OE163" s="1158"/>
      <c r="OF163" s="1158"/>
      <c r="OG163" s="1158"/>
      <c r="OH163" s="1158"/>
      <c r="OI163" s="1158"/>
      <c r="OJ163" s="1158"/>
      <c r="OK163" s="1158"/>
      <c r="OL163" s="1158"/>
      <c r="OM163" s="1158"/>
      <c r="ON163" s="1158"/>
      <c r="OO163" s="1158"/>
      <c r="OP163" s="1158"/>
      <c r="OQ163" s="1158"/>
      <c r="OR163" s="1158"/>
      <c r="OS163" s="1158"/>
      <c r="OT163" s="1158"/>
      <c r="OU163" s="1158"/>
      <c r="OV163" s="1158"/>
      <c r="OW163" s="1158"/>
      <c r="OX163" s="1158"/>
      <c r="OY163" s="1158"/>
      <c r="OZ163" s="1158"/>
      <c r="PA163" s="1158"/>
      <c r="PB163" s="1158"/>
      <c r="PC163" s="1158"/>
      <c r="PD163" s="1158"/>
      <c r="PE163" s="1158"/>
      <c r="PF163" s="1158"/>
      <c r="PG163" s="1158"/>
      <c r="PH163" s="1158"/>
      <c r="PI163" s="1158"/>
      <c r="PJ163" s="1158"/>
      <c r="PK163" s="1158"/>
    </row>
    <row r="164" spans="1:427" s="1150" customFormat="1" ht="15" customHeight="1" x14ac:dyDescent="0.35">
      <c r="A164" s="1182" t="s">
        <v>3324</v>
      </c>
      <c r="B164" s="1182">
        <f t="shared" ca="1" si="11"/>
        <v>8524</v>
      </c>
      <c r="C164" s="1182" t="s">
        <v>3380</v>
      </c>
      <c r="D164" s="1182" t="s">
        <v>3381</v>
      </c>
      <c r="E164" s="1151">
        <v>2016</v>
      </c>
      <c r="F164" s="1183">
        <f t="shared" ca="1" si="12"/>
        <v>106</v>
      </c>
      <c r="G164" s="1149">
        <f t="shared" ca="1" si="13"/>
        <v>3104</v>
      </c>
      <c r="H164" s="1148">
        <v>60.5</v>
      </c>
      <c r="I164" s="1152">
        <f>Einstellungen!$E$11</f>
        <v>365</v>
      </c>
      <c r="J164" s="1152" t="s">
        <v>11</v>
      </c>
      <c r="K164" s="1152" t="s">
        <v>578</v>
      </c>
      <c r="L164" s="1152" t="s">
        <v>578</v>
      </c>
      <c r="M164" s="1152" t="s">
        <v>578</v>
      </c>
      <c r="N164" s="1152" t="s">
        <v>578</v>
      </c>
      <c r="O164" s="1152" t="s">
        <v>578</v>
      </c>
      <c r="P164" s="1152" t="s">
        <v>578</v>
      </c>
      <c r="Q164" s="1152" t="s">
        <v>578</v>
      </c>
      <c r="R164" s="1152" t="s">
        <v>578</v>
      </c>
      <c r="S164" s="1152" t="s">
        <v>578</v>
      </c>
      <c r="T164" s="1152" t="s">
        <v>578</v>
      </c>
      <c r="U164" s="1152" t="s">
        <v>578</v>
      </c>
      <c r="V164" s="1152" t="s">
        <v>700</v>
      </c>
      <c r="W164" s="1152" t="str">
        <f t="shared" si="14"/>
        <v>Heim 163  - Musterort</v>
      </c>
      <c r="X164" s="1148">
        <v>60.5</v>
      </c>
      <c r="AM164" s="1158"/>
      <c r="AN164" s="1158"/>
      <c r="AO164" s="1158"/>
      <c r="AP164" s="1158"/>
      <c r="AQ164" s="1158"/>
      <c r="AR164" s="1158"/>
      <c r="AS164" s="1158"/>
      <c r="AT164" s="1158"/>
      <c r="AU164" s="1158"/>
      <c r="AV164" s="1158"/>
      <c r="AW164" s="1158"/>
      <c r="AX164" s="1155">
        <v>42</v>
      </c>
      <c r="AY164" s="1158"/>
      <c r="AZ164" s="1156">
        <f t="shared" ca="1" si="15"/>
        <v>-64</v>
      </c>
      <c r="BA164" s="1158"/>
      <c r="BB164" s="1158"/>
      <c r="BC164" s="1158"/>
      <c r="BD164" s="1158"/>
      <c r="BE164" s="1158"/>
      <c r="BF164" s="1158"/>
      <c r="BG164" s="1158"/>
      <c r="BH164" s="1158"/>
      <c r="BI164" s="1158"/>
      <c r="BJ164" s="1158"/>
      <c r="BK164" s="1158"/>
      <c r="BL164" s="1158"/>
      <c r="BM164" s="1158"/>
      <c r="BN164" s="1158"/>
      <c r="BO164" s="1158"/>
      <c r="BP164" s="1158"/>
      <c r="BQ164" s="1158"/>
      <c r="BR164" s="1158"/>
      <c r="BS164" s="1158"/>
      <c r="BT164" s="1158"/>
      <c r="BU164" s="1158"/>
      <c r="BV164" s="1158"/>
      <c r="BW164" s="1158"/>
      <c r="BX164" s="1158"/>
      <c r="BY164" s="1158"/>
      <c r="BZ164" s="1158"/>
      <c r="CA164" s="1158"/>
      <c r="CB164" s="1158"/>
      <c r="CC164" s="1158"/>
      <c r="CD164" s="1158"/>
      <c r="CE164" s="1158"/>
      <c r="CF164" s="1158"/>
      <c r="CG164" s="1158"/>
      <c r="CH164" s="1158"/>
      <c r="CI164" s="1158"/>
      <c r="CJ164" s="1158"/>
      <c r="CK164" s="1158"/>
      <c r="CL164" s="1158"/>
      <c r="CM164" s="1158"/>
      <c r="CN164" s="1158"/>
      <c r="CO164" s="1158"/>
      <c r="CP164" s="1158"/>
      <c r="CQ164" s="1158"/>
      <c r="CR164" s="1158"/>
      <c r="CS164" s="1158"/>
      <c r="CT164" s="1158"/>
      <c r="CU164" s="1158"/>
      <c r="CV164" s="1158"/>
      <c r="CW164" s="1158"/>
      <c r="CX164" s="1158"/>
      <c r="CY164" s="1158"/>
      <c r="CZ164" s="1158"/>
      <c r="DA164" s="1158"/>
      <c r="DB164" s="1158"/>
      <c r="DC164" s="1158"/>
      <c r="DD164" s="1158"/>
      <c r="DE164" s="1158"/>
      <c r="DF164" s="1158"/>
      <c r="DG164" s="1158"/>
      <c r="DH164" s="1158"/>
      <c r="DI164" s="1158"/>
      <c r="DJ164" s="1158"/>
      <c r="DK164" s="1158"/>
      <c r="DL164" s="1158"/>
      <c r="DM164" s="1158"/>
      <c r="DN164" s="1158"/>
      <c r="DO164" s="1158"/>
      <c r="DP164" s="1158"/>
      <c r="DQ164" s="1158"/>
      <c r="DR164" s="1158"/>
      <c r="DS164" s="1158"/>
      <c r="DT164" s="1158"/>
      <c r="DU164" s="1158"/>
      <c r="DV164" s="1158"/>
      <c r="DW164" s="1158"/>
      <c r="DX164" s="1158"/>
      <c r="DY164" s="1158"/>
      <c r="DZ164" s="1158"/>
      <c r="EA164" s="1158"/>
      <c r="EB164" s="1158"/>
      <c r="EC164" s="1158"/>
      <c r="ED164" s="1158"/>
      <c r="EE164" s="1158"/>
      <c r="EF164" s="1158"/>
      <c r="EG164" s="1158"/>
      <c r="EH164" s="1158"/>
      <c r="EI164" s="1158"/>
      <c r="EJ164" s="1158"/>
      <c r="EK164" s="1158"/>
      <c r="EL164" s="1158"/>
      <c r="EM164" s="1158"/>
      <c r="EN164" s="1158"/>
      <c r="EO164" s="1158"/>
      <c r="EP164" s="1158"/>
      <c r="EQ164" s="1158"/>
      <c r="ER164" s="1158"/>
      <c r="ES164" s="1158"/>
      <c r="ET164" s="1158"/>
      <c r="EU164" s="1158"/>
      <c r="EV164" s="1158"/>
      <c r="EW164" s="1158"/>
      <c r="EX164" s="1158"/>
      <c r="EY164" s="1158"/>
      <c r="EZ164" s="1158"/>
      <c r="FA164" s="1158"/>
      <c r="FB164" s="1158"/>
      <c r="FC164" s="1158"/>
      <c r="FD164" s="1158"/>
      <c r="FE164" s="1158"/>
      <c r="FF164" s="1158"/>
      <c r="FG164" s="1158"/>
      <c r="FH164" s="1158"/>
      <c r="FI164" s="1158"/>
      <c r="FJ164" s="1158"/>
      <c r="FK164" s="1158"/>
      <c r="FL164" s="1158"/>
      <c r="FM164" s="1158"/>
      <c r="FN164" s="1158"/>
      <c r="FO164" s="1158"/>
      <c r="FP164" s="1158"/>
      <c r="FQ164" s="1158"/>
      <c r="FR164" s="1158"/>
      <c r="FS164" s="1158"/>
      <c r="FT164" s="1158"/>
      <c r="FU164" s="1158"/>
      <c r="FV164" s="1158"/>
      <c r="FW164" s="1158"/>
      <c r="FX164" s="1158"/>
      <c r="FY164" s="1158"/>
      <c r="FZ164" s="1158"/>
      <c r="GA164" s="1158"/>
      <c r="GB164" s="1158"/>
      <c r="GC164" s="1158"/>
      <c r="GD164" s="1158"/>
      <c r="GE164" s="1158"/>
      <c r="GF164" s="1158"/>
      <c r="GG164" s="1158"/>
      <c r="GH164" s="1158"/>
      <c r="GI164" s="1158"/>
      <c r="GJ164" s="1158"/>
      <c r="GK164" s="1158"/>
      <c r="GL164" s="1158"/>
      <c r="GM164" s="1158"/>
      <c r="GN164" s="1158"/>
      <c r="GO164" s="1158"/>
      <c r="GP164" s="1158"/>
      <c r="GQ164" s="1158"/>
      <c r="GR164" s="1158"/>
      <c r="GS164" s="1158"/>
      <c r="GT164" s="1158"/>
      <c r="GU164" s="1158"/>
      <c r="GV164" s="1158"/>
      <c r="GW164" s="1158"/>
      <c r="GX164" s="1158"/>
      <c r="GY164" s="1158"/>
      <c r="GZ164" s="1158"/>
      <c r="HA164" s="1158"/>
      <c r="HB164" s="1158"/>
      <c r="HC164" s="1158"/>
      <c r="HD164" s="1158"/>
      <c r="HE164" s="1158"/>
      <c r="HF164" s="1158"/>
      <c r="HG164" s="1158"/>
      <c r="HH164" s="1158"/>
      <c r="HI164" s="1158"/>
      <c r="HJ164" s="1158"/>
      <c r="HK164" s="1158"/>
      <c r="HL164" s="1158"/>
      <c r="HM164" s="1158"/>
      <c r="HN164" s="1158"/>
      <c r="HO164" s="1158"/>
      <c r="HP164" s="1158"/>
      <c r="HQ164" s="1158"/>
      <c r="HR164" s="1158"/>
      <c r="HS164" s="1158"/>
      <c r="HT164" s="1158"/>
      <c r="HU164" s="1158"/>
      <c r="HV164" s="1158"/>
      <c r="HW164" s="1158"/>
      <c r="HX164" s="1158"/>
      <c r="HY164" s="1158"/>
      <c r="HZ164" s="1158"/>
      <c r="IA164" s="1158"/>
      <c r="IB164" s="1158"/>
      <c r="IC164" s="1158"/>
      <c r="ID164" s="1158"/>
      <c r="IE164" s="1158"/>
      <c r="IF164" s="1158"/>
      <c r="IG164" s="1158"/>
      <c r="IH164" s="1158"/>
      <c r="II164" s="1158"/>
      <c r="IJ164" s="1158"/>
      <c r="IK164" s="1158"/>
      <c r="IL164" s="1158"/>
      <c r="IM164" s="1158"/>
      <c r="IN164" s="1158"/>
      <c r="IO164" s="1158"/>
      <c r="IP164" s="1158"/>
      <c r="IQ164" s="1158"/>
      <c r="IR164" s="1158"/>
      <c r="IS164" s="1158"/>
      <c r="IT164" s="1158"/>
      <c r="IU164" s="1158"/>
      <c r="IV164" s="1158"/>
      <c r="IW164" s="1158"/>
      <c r="IX164" s="1158"/>
      <c r="IY164" s="1158"/>
      <c r="IZ164" s="1158"/>
      <c r="JA164" s="1158"/>
      <c r="JB164" s="1158"/>
      <c r="JC164" s="1158"/>
      <c r="JD164" s="1158"/>
      <c r="JE164" s="1158"/>
      <c r="JF164" s="1158"/>
      <c r="JG164" s="1158"/>
      <c r="JH164" s="1158"/>
      <c r="JI164" s="1158"/>
      <c r="JJ164" s="1158"/>
      <c r="JK164" s="1158"/>
      <c r="JL164" s="1158"/>
      <c r="JM164" s="1158"/>
      <c r="JN164" s="1158"/>
      <c r="JO164" s="1158"/>
      <c r="JP164" s="1158"/>
      <c r="JQ164" s="1158"/>
      <c r="JR164" s="1158"/>
      <c r="JS164" s="1158"/>
      <c r="JT164" s="1158"/>
      <c r="JU164" s="1158"/>
      <c r="JV164" s="1158"/>
      <c r="JW164" s="1158"/>
      <c r="JX164" s="1158"/>
      <c r="JY164" s="1158"/>
      <c r="JZ164" s="1158"/>
      <c r="KA164" s="1158"/>
      <c r="KB164" s="1158"/>
      <c r="KC164" s="1158"/>
      <c r="KD164" s="1158"/>
      <c r="KE164" s="1158"/>
      <c r="KF164" s="1158"/>
      <c r="KG164" s="1158"/>
      <c r="KH164" s="1158"/>
      <c r="KI164" s="1158"/>
      <c r="KJ164" s="1158"/>
      <c r="KK164" s="1158"/>
      <c r="KL164" s="1158"/>
      <c r="KM164" s="1158"/>
      <c r="KN164" s="1158"/>
      <c r="KO164" s="1158"/>
      <c r="KP164" s="1158"/>
      <c r="KQ164" s="1158"/>
      <c r="KR164" s="1158"/>
      <c r="KS164" s="1158"/>
      <c r="KT164" s="1158"/>
      <c r="KU164" s="1158"/>
      <c r="KV164" s="1158"/>
      <c r="KW164" s="1158"/>
      <c r="KX164" s="1158"/>
      <c r="KY164" s="1158"/>
      <c r="KZ164" s="1158"/>
      <c r="LA164" s="1158"/>
      <c r="LB164" s="1158"/>
      <c r="LC164" s="1158"/>
      <c r="LD164" s="1158"/>
      <c r="LE164" s="1158"/>
      <c r="LF164" s="1158"/>
      <c r="LG164" s="1158"/>
      <c r="LH164" s="1158"/>
      <c r="LI164" s="1158"/>
      <c r="LJ164" s="1158"/>
      <c r="LK164" s="1158"/>
      <c r="LL164" s="1158"/>
      <c r="LM164" s="1158"/>
      <c r="LN164" s="1158"/>
      <c r="LO164" s="1158"/>
      <c r="LP164" s="1158"/>
      <c r="LQ164" s="1158"/>
      <c r="LR164" s="1158"/>
      <c r="LS164" s="1158"/>
      <c r="LT164" s="1158"/>
      <c r="LU164" s="1158"/>
      <c r="LV164" s="1158"/>
      <c r="LW164" s="1158"/>
      <c r="LX164" s="1158"/>
      <c r="LY164" s="1158"/>
      <c r="LZ164" s="1158"/>
      <c r="MA164" s="1158"/>
      <c r="MB164" s="1158"/>
      <c r="MC164" s="1158"/>
      <c r="MD164" s="1158"/>
      <c r="ME164" s="1158"/>
      <c r="MF164" s="1158"/>
      <c r="MG164" s="1158"/>
      <c r="MH164" s="1158"/>
      <c r="MI164" s="1158"/>
      <c r="MJ164" s="1158"/>
      <c r="MK164" s="1158"/>
      <c r="ML164" s="1158"/>
      <c r="MM164" s="1158"/>
      <c r="MN164" s="1158"/>
      <c r="MO164" s="1158"/>
      <c r="MP164" s="1158"/>
      <c r="MQ164" s="1158"/>
      <c r="MR164" s="1158"/>
      <c r="MS164" s="1158"/>
      <c r="MT164" s="1158"/>
      <c r="MU164" s="1158"/>
      <c r="MV164" s="1158"/>
      <c r="MW164" s="1158"/>
      <c r="MX164" s="1158"/>
      <c r="MY164" s="1158"/>
      <c r="MZ164" s="1158"/>
      <c r="NA164" s="1158"/>
      <c r="NB164" s="1158"/>
      <c r="NC164" s="1158"/>
      <c r="ND164" s="1158"/>
      <c r="NE164" s="1158"/>
      <c r="NF164" s="1158"/>
      <c r="NG164" s="1158"/>
      <c r="NH164" s="1158"/>
      <c r="NI164" s="1158"/>
      <c r="NJ164" s="1158"/>
      <c r="NK164" s="1158"/>
      <c r="NL164" s="1158"/>
      <c r="NM164" s="1158"/>
      <c r="NN164" s="1158"/>
      <c r="NO164" s="1158"/>
      <c r="NP164" s="1158"/>
      <c r="NQ164" s="1158"/>
      <c r="NR164" s="1158"/>
      <c r="NS164" s="1158"/>
      <c r="NT164" s="1158"/>
      <c r="NU164" s="1158"/>
      <c r="NV164" s="1158"/>
      <c r="NW164" s="1158"/>
      <c r="NX164" s="1158"/>
      <c r="NY164" s="1158"/>
      <c r="NZ164" s="1158"/>
      <c r="OA164" s="1158"/>
      <c r="OB164" s="1158"/>
      <c r="OC164" s="1158"/>
      <c r="OD164" s="1158"/>
      <c r="OE164" s="1158"/>
      <c r="OF164" s="1158"/>
      <c r="OG164" s="1158"/>
      <c r="OH164" s="1158"/>
      <c r="OI164" s="1158"/>
      <c r="OJ164" s="1158"/>
      <c r="OK164" s="1158"/>
      <c r="OL164" s="1158"/>
      <c r="OM164" s="1158"/>
      <c r="ON164" s="1158"/>
      <c r="OO164" s="1158"/>
      <c r="OP164" s="1158"/>
      <c r="OQ164" s="1158"/>
      <c r="OR164" s="1158"/>
      <c r="OS164" s="1158"/>
      <c r="OT164" s="1158"/>
      <c r="OU164" s="1158"/>
      <c r="OV164" s="1158"/>
      <c r="OW164" s="1158"/>
      <c r="OX164" s="1158"/>
      <c r="OY164" s="1158"/>
      <c r="OZ164" s="1158"/>
      <c r="PA164" s="1158"/>
      <c r="PB164" s="1158"/>
      <c r="PC164" s="1158"/>
      <c r="PD164" s="1158"/>
      <c r="PE164" s="1158"/>
      <c r="PF164" s="1158"/>
      <c r="PG164" s="1158"/>
      <c r="PH164" s="1158"/>
      <c r="PI164" s="1158"/>
      <c r="PJ164" s="1158"/>
      <c r="PK164" s="1158"/>
    </row>
    <row r="165" spans="1:427" s="1150" customFormat="1" ht="15" customHeight="1" x14ac:dyDescent="0.35">
      <c r="A165" s="1182" t="s">
        <v>3325</v>
      </c>
      <c r="B165" s="1182">
        <f t="shared" ca="1" si="11"/>
        <v>2591</v>
      </c>
      <c r="C165" s="1182" t="s">
        <v>3380</v>
      </c>
      <c r="D165" s="1182" t="s">
        <v>3381</v>
      </c>
      <c r="E165" s="1151">
        <v>2016</v>
      </c>
      <c r="F165" s="1183">
        <f t="shared" ca="1" si="12"/>
        <v>82</v>
      </c>
      <c r="G165" s="1149">
        <f t="shared" ca="1" si="13"/>
        <v>1339</v>
      </c>
      <c r="H165" s="1148">
        <v>60.5</v>
      </c>
      <c r="I165" s="1152">
        <f>Einstellungen!$E$11</f>
        <v>365</v>
      </c>
      <c r="J165" s="1152" t="s">
        <v>11</v>
      </c>
      <c r="K165" s="1152" t="s">
        <v>578</v>
      </c>
      <c r="L165" s="1152" t="s">
        <v>578</v>
      </c>
      <c r="M165" s="1152" t="s">
        <v>578</v>
      </c>
      <c r="N165" s="1152" t="s">
        <v>578</v>
      </c>
      <c r="O165" s="1152" t="s">
        <v>578</v>
      </c>
      <c r="P165" s="1152" t="s">
        <v>578</v>
      </c>
      <c r="Q165" s="1152" t="s">
        <v>578</v>
      </c>
      <c r="R165" s="1152" t="s">
        <v>578</v>
      </c>
      <c r="S165" s="1152" t="s">
        <v>578</v>
      </c>
      <c r="T165" s="1152" t="s">
        <v>578</v>
      </c>
      <c r="U165" s="1152" t="s">
        <v>578</v>
      </c>
      <c r="V165" s="1152" t="s">
        <v>700</v>
      </c>
      <c r="W165" s="1152" t="str">
        <f t="shared" si="14"/>
        <v>Heim 164  - Musterort</v>
      </c>
      <c r="X165" s="1148">
        <v>60.5</v>
      </c>
      <c r="AM165" s="1158"/>
      <c r="AN165" s="1158"/>
      <c r="AO165" s="1158"/>
      <c r="AP165" s="1158"/>
      <c r="AQ165" s="1158"/>
      <c r="AR165" s="1158"/>
      <c r="AS165" s="1158"/>
      <c r="AT165" s="1158"/>
      <c r="AU165" s="1158"/>
      <c r="AV165" s="1158"/>
      <c r="AW165" s="1158"/>
      <c r="AX165" s="1155">
        <v>46</v>
      </c>
      <c r="AY165" s="1158"/>
      <c r="AZ165" s="1156">
        <f t="shared" ca="1" si="15"/>
        <v>-36</v>
      </c>
      <c r="BA165" s="1158"/>
      <c r="BB165" s="1158"/>
      <c r="BC165" s="1158"/>
      <c r="BD165" s="1158"/>
      <c r="BE165" s="1158"/>
      <c r="BF165" s="1158"/>
      <c r="BG165" s="1158"/>
      <c r="BH165" s="1158"/>
      <c r="BI165" s="1158"/>
      <c r="BJ165" s="1158"/>
      <c r="BK165" s="1158"/>
      <c r="BL165" s="1158"/>
      <c r="BM165" s="1158"/>
      <c r="BN165" s="1158"/>
      <c r="BO165" s="1158"/>
      <c r="BP165" s="1158"/>
      <c r="BQ165" s="1158"/>
      <c r="BR165" s="1158"/>
      <c r="BS165" s="1158"/>
      <c r="BT165" s="1158"/>
      <c r="BU165" s="1158"/>
      <c r="BV165" s="1158"/>
      <c r="BW165" s="1158"/>
      <c r="BX165" s="1158"/>
      <c r="BY165" s="1158"/>
      <c r="BZ165" s="1158"/>
      <c r="CA165" s="1158"/>
      <c r="CB165" s="1158"/>
      <c r="CC165" s="1158"/>
      <c r="CD165" s="1158"/>
      <c r="CE165" s="1158"/>
      <c r="CF165" s="1158"/>
      <c r="CG165" s="1158"/>
      <c r="CH165" s="1158"/>
      <c r="CI165" s="1158"/>
      <c r="CJ165" s="1158"/>
      <c r="CK165" s="1158"/>
      <c r="CL165" s="1158"/>
      <c r="CM165" s="1158"/>
      <c r="CN165" s="1158"/>
      <c r="CO165" s="1158"/>
      <c r="CP165" s="1158"/>
      <c r="CQ165" s="1158"/>
      <c r="CR165" s="1158"/>
      <c r="CS165" s="1158"/>
      <c r="CT165" s="1158"/>
      <c r="CU165" s="1158"/>
      <c r="CV165" s="1158"/>
      <c r="CW165" s="1158"/>
      <c r="CX165" s="1158"/>
      <c r="CY165" s="1158"/>
      <c r="CZ165" s="1158"/>
      <c r="DA165" s="1158"/>
      <c r="DB165" s="1158"/>
      <c r="DC165" s="1158"/>
      <c r="DD165" s="1158"/>
      <c r="DE165" s="1158"/>
      <c r="DF165" s="1158"/>
      <c r="DG165" s="1158"/>
      <c r="DH165" s="1158"/>
      <c r="DI165" s="1158"/>
      <c r="DJ165" s="1158"/>
      <c r="DK165" s="1158"/>
      <c r="DL165" s="1158"/>
      <c r="DM165" s="1158"/>
      <c r="DN165" s="1158"/>
      <c r="DO165" s="1158"/>
      <c r="DP165" s="1158"/>
      <c r="DQ165" s="1158"/>
      <c r="DR165" s="1158"/>
      <c r="DS165" s="1158"/>
      <c r="DT165" s="1158"/>
      <c r="DU165" s="1158"/>
      <c r="DV165" s="1158"/>
      <c r="DW165" s="1158"/>
      <c r="DX165" s="1158"/>
      <c r="DY165" s="1158"/>
      <c r="DZ165" s="1158"/>
      <c r="EA165" s="1158"/>
      <c r="EB165" s="1158"/>
      <c r="EC165" s="1158"/>
      <c r="ED165" s="1158"/>
      <c r="EE165" s="1158"/>
      <c r="EF165" s="1158"/>
      <c r="EG165" s="1158"/>
      <c r="EH165" s="1158"/>
      <c r="EI165" s="1158"/>
      <c r="EJ165" s="1158"/>
      <c r="EK165" s="1158"/>
      <c r="EL165" s="1158"/>
      <c r="EM165" s="1158"/>
      <c r="EN165" s="1158"/>
      <c r="EO165" s="1158"/>
      <c r="EP165" s="1158"/>
      <c r="EQ165" s="1158"/>
      <c r="ER165" s="1158"/>
      <c r="ES165" s="1158"/>
      <c r="ET165" s="1158"/>
      <c r="EU165" s="1158"/>
      <c r="EV165" s="1158"/>
      <c r="EW165" s="1158"/>
      <c r="EX165" s="1158"/>
      <c r="EY165" s="1158"/>
      <c r="EZ165" s="1158"/>
      <c r="FA165" s="1158"/>
      <c r="FB165" s="1158"/>
      <c r="FC165" s="1158"/>
      <c r="FD165" s="1158"/>
      <c r="FE165" s="1158"/>
      <c r="FF165" s="1158"/>
      <c r="FG165" s="1158"/>
      <c r="FH165" s="1158"/>
      <c r="FI165" s="1158"/>
      <c r="FJ165" s="1158"/>
      <c r="FK165" s="1158"/>
      <c r="FL165" s="1158"/>
      <c r="FM165" s="1158"/>
      <c r="FN165" s="1158"/>
      <c r="FO165" s="1158"/>
      <c r="FP165" s="1158"/>
      <c r="FQ165" s="1158"/>
      <c r="FR165" s="1158"/>
      <c r="FS165" s="1158"/>
      <c r="FT165" s="1158"/>
      <c r="FU165" s="1158"/>
      <c r="FV165" s="1158"/>
      <c r="FW165" s="1158"/>
      <c r="FX165" s="1158"/>
      <c r="FY165" s="1158"/>
      <c r="FZ165" s="1158"/>
      <c r="GA165" s="1158"/>
      <c r="GB165" s="1158"/>
      <c r="GC165" s="1158"/>
      <c r="GD165" s="1158"/>
      <c r="GE165" s="1158"/>
      <c r="GF165" s="1158"/>
      <c r="GG165" s="1158"/>
      <c r="GH165" s="1158"/>
      <c r="GI165" s="1158"/>
      <c r="GJ165" s="1158"/>
      <c r="GK165" s="1158"/>
      <c r="GL165" s="1158"/>
      <c r="GM165" s="1158"/>
      <c r="GN165" s="1158"/>
      <c r="GO165" s="1158"/>
      <c r="GP165" s="1158"/>
      <c r="GQ165" s="1158"/>
      <c r="GR165" s="1158"/>
      <c r="GS165" s="1158"/>
      <c r="GT165" s="1158"/>
      <c r="GU165" s="1158"/>
      <c r="GV165" s="1158"/>
      <c r="GW165" s="1158"/>
      <c r="GX165" s="1158"/>
      <c r="GY165" s="1158"/>
      <c r="GZ165" s="1158"/>
      <c r="HA165" s="1158"/>
      <c r="HB165" s="1158"/>
      <c r="HC165" s="1158"/>
      <c r="HD165" s="1158"/>
      <c r="HE165" s="1158"/>
      <c r="HF165" s="1158"/>
      <c r="HG165" s="1158"/>
      <c r="HH165" s="1158"/>
      <c r="HI165" s="1158"/>
      <c r="HJ165" s="1158"/>
      <c r="HK165" s="1158"/>
      <c r="HL165" s="1158"/>
      <c r="HM165" s="1158"/>
      <c r="HN165" s="1158"/>
      <c r="HO165" s="1158"/>
      <c r="HP165" s="1158"/>
      <c r="HQ165" s="1158"/>
      <c r="HR165" s="1158"/>
      <c r="HS165" s="1158"/>
      <c r="HT165" s="1158"/>
      <c r="HU165" s="1158"/>
      <c r="HV165" s="1158"/>
      <c r="HW165" s="1158"/>
      <c r="HX165" s="1158"/>
      <c r="HY165" s="1158"/>
      <c r="HZ165" s="1158"/>
      <c r="IA165" s="1158"/>
      <c r="IB165" s="1158"/>
      <c r="IC165" s="1158"/>
      <c r="ID165" s="1158"/>
      <c r="IE165" s="1158"/>
      <c r="IF165" s="1158"/>
      <c r="IG165" s="1158"/>
      <c r="IH165" s="1158"/>
      <c r="II165" s="1158"/>
      <c r="IJ165" s="1158"/>
      <c r="IK165" s="1158"/>
      <c r="IL165" s="1158"/>
      <c r="IM165" s="1158"/>
      <c r="IN165" s="1158"/>
      <c r="IO165" s="1158"/>
      <c r="IP165" s="1158"/>
      <c r="IQ165" s="1158"/>
      <c r="IR165" s="1158"/>
      <c r="IS165" s="1158"/>
      <c r="IT165" s="1158"/>
      <c r="IU165" s="1158"/>
      <c r="IV165" s="1158"/>
      <c r="IW165" s="1158"/>
      <c r="IX165" s="1158"/>
      <c r="IY165" s="1158"/>
      <c r="IZ165" s="1158"/>
      <c r="JA165" s="1158"/>
      <c r="JB165" s="1158"/>
      <c r="JC165" s="1158"/>
      <c r="JD165" s="1158"/>
      <c r="JE165" s="1158"/>
      <c r="JF165" s="1158"/>
      <c r="JG165" s="1158"/>
      <c r="JH165" s="1158"/>
      <c r="JI165" s="1158"/>
      <c r="JJ165" s="1158"/>
      <c r="JK165" s="1158"/>
      <c r="JL165" s="1158"/>
      <c r="JM165" s="1158"/>
      <c r="JN165" s="1158"/>
      <c r="JO165" s="1158"/>
      <c r="JP165" s="1158"/>
      <c r="JQ165" s="1158"/>
      <c r="JR165" s="1158"/>
      <c r="JS165" s="1158"/>
      <c r="JT165" s="1158"/>
      <c r="JU165" s="1158"/>
      <c r="JV165" s="1158"/>
      <c r="JW165" s="1158"/>
      <c r="JX165" s="1158"/>
      <c r="JY165" s="1158"/>
      <c r="JZ165" s="1158"/>
      <c r="KA165" s="1158"/>
      <c r="KB165" s="1158"/>
      <c r="KC165" s="1158"/>
      <c r="KD165" s="1158"/>
      <c r="KE165" s="1158"/>
      <c r="KF165" s="1158"/>
      <c r="KG165" s="1158"/>
      <c r="KH165" s="1158"/>
      <c r="KI165" s="1158"/>
      <c r="KJ165" s="1158"/>
      <c r="KK165" s="1158"/>
      <c r="KL165" s="1158"/>
      <c r="KM165" s="1158"/>
      <c r="KN165" s="1158"/>
      <c r="KO165" s="1158"/>
      <c r="KP165" s="1158"/>
      <c r="KQ165" s="1158"/>
      <c r="KR165" s="1158"/>
      <c r="KS165" s="1158"/>
      <c r="KT165" s="1158"/>
      <c r="KU165" s="1158"/>
      <c r="KV165" s="1158"/>
      <c r="KW165" s="1158"/>
      <c r="KX165" s="1158"/>
      <c r="KY165" s="1158"/>
      <c r="KZ165" s="1158"/>
      <c r="LA165" s="1158"/>
      <c r="LB165" s="1158"/>
      <c r="LC165" s="1158"/>
      <c r="LD165" s="1158"/>
      <c r="LE165" s="1158"/>
      <c r="LF165" s="1158"/>
      <c r="LG165" s="1158"/>
      <c r="LH165" s="1158"/>
      <c r="LI165" s="1158"/>
      <c r="LJ165" s="1158"/>
      <c r="LK165" s="1158"/>
      <c r="LL165" s="1158"/>
      <c r="LM165" s="1158"/>
      <c r="LN165" s="1158"/>
      <c r="LO165" s="1158"/>
      <c r="LP165" s="1158"/>
      <c r="LQ165" s="1158"/>
      <c r="LR165" s="1158"/>
      <c r="LS165" s="1158"/>
      <c r="LT165" s="1158"/>
      <c r="LU165" s="1158"/>
      <c r="LV165" s="1158"/>
      <c r="LW165" s="1158"/>
      <c r="LX165" s="1158"/>
      <c r="LY165" s="1158"/>
      <c r="LZ165" s="1158"/>
      <c r="MA165" s="1158"/>
      <c r="MB165" s="1158"/>
      <c r="MC165" s="1158"/>
      <c r="MD165" s="1158"/>
      <c r="ME165" s="1158"/>
      <c r="MF165" s="1158"/>
      <c r="MG165" s="1158"/>
      <c r="MH165" s="1158"/>
      <c r="MI165" s="1158"/>
      <c r="MJ165" s="1158"/>
      <c r="MK165" s="1158"/>
      <c r="ML165" s="1158"/>
      <c r="MM165" s="1158"/>
      <c r="MN165" s="1158"/>
      <c r="MO165" s="1158"/>
      <c r="MP165" s="1158"/>
      <c r="MQ165" s="1158"/>
      <c r="MR165" s="1158"/>
      <c r="MS165" s="1158"/>
      <c r="MT165" s="1158"/>
      <c r="MU165" s="1158"/>
      <c r="MV165" s="1158"/>
      <c r="MW165" s="1158"/>
      <c r="MX165" s="1158"/>
      <c r="MY165" s="1158"/>
      <c r="MZ165" s="1158"/>
      <c r="NA165" s="1158"/>
      <c r="NB165" s="1158"/>
      <c r="NC165" s="1158"/>
      <c r="ND165" s="1158"/>
      <c r="NE165" s="1158"/>
      <c r="NF165" s="1158"/>
      <c r="NG165" s="1158"/>
      <c r="NH165" s="1158"/>
      <c r="NI165" s="1158"/>
      <c r="NJ165" s="1158"/>
      <c r="NK165" s="1158"/>
      <c r="NL165" s="1158"/>
      <c r="NM165" s="1158"/>
      <c r="NN165" s="1158"/>
      <c r="NO165" s="1158"/>
      <c r="NP165" s="1158"/>
      <c r="NQ165" s="1158"/>
      <c r="NR165" s="1158"/>
      <c r="NS165" s="1158"/>
      <c r="NT165" s="1158"/>
      <c r="NU165" s="1158"/>
      <c r="NV165" s="1158"/>
      <c r="NW165" s="1158"/>
      <c r="NX165" s="1158"/>
      <c r="NY165" s="1158"/>
      <c r="NZ165" s="1158"/>
      <c r="OA165" s="1158"/>
      <c r="OB165" s="1158"/>
      <c r="OC165" s="1158"/>
      <c r="OD165" s="1158"/>
      <c r="OE165" s="1158"/>
      <c r="OF165" s="1158"/>
      <c r="OG165" s="1158"/>
      <c r="OH165" s="1158"/>
      <c r="OI165" s="1158"/>
      <c r="OJ165" s="1158"/>
      <c r="OK165" s="1158"/>
      <c r="OL165" s="1158"/>
      <c r="OM165" s="1158"/>
      <c r="ON165" s="1158"/>
      <c r="OO165" s="1158"/>
      <c r="OP165" s="1158"/>
      <c r="OQ165" s="1158"/>
      <c r="OR165" s="1158"/>
      <c r="OS165" s="1158"/>
      <c r="OT165" s="1158"/>
      <c r="OU165" s="1158"/>
      <c r="OV165" s="1158"/>
      <c r="OW165" s="1158"/>
      <c r="OX165" s="1158"/>
      <c r="OY165" s="1158"/>
      <c r="OZ165" s="1158"/>
      <c r="PA165" s="1158"/>
      <c r="PB165" s="1158"/>
      <c r="PC165" s="1158"/>
      <c r="PD165" s="1158"/>
      <c r="PE165" s="1158"/>
      <c r="PF165" s="1158"/>
      <c r="PG165" s="1158"/>
      <c r="PH165" s="1158"/>
      <c r="PI165" s="1158"/>
      <c r="PJ165" s="1158"/>
      <c r="PK165" s="1158"/>
    </row>
    <row r="166" spans="1:427" s="1150" customFormat="1" ht="15" customHeight="1" x14ac:dyDescent="0.35">
      <c r="A166" s="1182" t="s">
        <v>3326</v>
      </c>
      <c r="B166" s="1182">
        <f t="shared" ca="1" si="11"/>
        <v>2292</v>
      </c>
      <c r="C166" s="1182" t="s">
        <v>3380</v>
      </c>
      <c r="D166" s="1182" t="s">
        <v>3381</v>
      </c>
      <c r="E166" s="1151">
        <v>2016</v>
      </c>
      <c r="F166" s="1183">
        <f t="shared" ca="1" si="12"/>
        <v>184</v>
      </c>
      <c r="G166" s="1149">
        <f t="shared" ca="1" si="13"/>
        <v>9921</v>
      </c>
      <c r="H166" s="1148">
        <v>61</v>
      </c>
      <c r="I166" s="1152">
        <f>Einstellungen!$E$11</f>
        <v>365</v>
      </c>
      <c r="J166" s="1152" t="s">
        <v>11</v>
      </c>
      <c r="K166" s="1152" t="s">
        <v>578</v>
      </c>
      <c r="L166" s="1152" t="s">
        <v>578</v>
      </c>
      <c r="M166" s="1152" t="s">
        <v>578</v>
      </c>
      <c r="N166" s="1152" t="s">
        <v>578</v>
      </c>
      <c r="O166" s="1152" t="s">
        <v>578</v>
      </c>
      <c r="P166" s="1152" t="s">
        <v>578</v>
      </c>
      <c r="Q166" s="1152" t="s">
        <v>578</v>
      </c>
      <c r="R166" s="1152" t="s">
        <v>578</v>
      </c>
      <c r="S166" s="1152" t="s">
        <v>578</v>
      </c>
      <c r="T166" s="1152" t="s">
        <v>578</v>
      </c>
      <c r="U166" s="1152" t="s">
        <v>578</v>
      </c>
      <c r="V166" s="1152" t="s">
        <v>700</v>
      </c>
      <c r="W166" s="1152" t="str">
        <f t="shared" si="14"/>
        <v>Heim 165  - Musterort</v>
      </c>
      <c r="X166" s="1148">
        <v>61</v>
      </c>
      <c r="AM166" s="1158"/>
      <c r="AN166" s="1158"/>
      <c r="AO166" s="1158"/>
      <c r="AP166" s="1158"/>
      <c r="AQ166" s="1158"/>
      <c r="AR166" s="1158"/>
      <c r="AS166" s="1158"/>
      <c r="AT166" s="1158"/>
      <c r="AU166" s="1158"/>
      <c r="AV166" s="1158"/>
      <c r="AW166" s="1158"/>
      <c r="AX166" s="1155">
        <v>50</v>
      </c>
      <c r="AY166" s="1158"/>
      <c r="AZ166" s="1156">
        <f t="shared" ca="1" si="15"/>
        <v>-134</v>
      </c>
      <c r="BA166" s="1158"/>
      <c r="BB166" s="1158"/>
      <c r="BC166" s="1158"/>
      <c r="BD166" s="1158"/>
      <c r="BE166" s="1158"/>
      <c r="BF166" s="1158"/>
      <c r="BG166" s="1158"/>
      <c r="BH166" s="1158"/>
      <c r="BI166" s="1158"/>
      <c r="BJ166" s="1158"/>
      <c r="BK166" s="1158"/>
      <c r="BL166" s="1158"/>
      <c r="BM166" s="1158"/>
      <c r="BN166" s="1158"/>
      <c r="BO166" s="1158"/>
      <c r="BP166" s="1158"/>
      <c r="BQ166" s="1158"/>
      <c r="BR166" s="1158"/>
      <c r="BS166" s="1158"/>
      <c r="BT166" s="1158"/>
      <c r="BU166" s="1158"/>
      <c r="BV166" s="1158"/>
      <c r="BW166" s="1158"/>
      <c r="BX166" s="1158"/>
      <c r="BY166" s="1158"/>
      <c r="BZ166" s="1158"/>
      <c r="CA166" s="1158"/>
      <c r="CB166" s="1158"/>
      <c r="CC166" s="1158"/>
      <c r="CD166" s="1158"/>
      <c r="CE166" s="1158"/>
      <c r="CF166" s="1158"/>
      <c r="CG166" s="1158"/>
      <c r="CH166" s="1158"/>
      <c r="CI166" s="1158"/>
      <c r="CJ166" s="1158"/>
      <c r="CK166" s="1158"/>
      <c r="CL166" s="1158"/>
      <c r="CM166" s="1158"/>
      <c r="CN166" s="1158"/>
      <c r="CO166" s="1158"/>
      <c r="CP166" s="1158"/>
      <c r="CQ166" s="1158"/>
      <c r="CR166" s="1158"/>
      <c r="CS166" s="1158"/>
      <c r="CT166" s="1158"/>
      <c r="CU166" s="1158"/>
      <c r="CV166" s="1158"/>
      <c r="CW166" s="1158"/>
      <c r="CX166" s="1158"/>
      <c r="CY166" s="1158"/>
      <c r="CZ166" s="1158"/>
      <c r="DA166" s="1158"/>
      <c r="DB166" s="1158"/>
      <c r="DC166" s="1158"/>
      <c r="DD166" s="1158"/>
      <c r="DE166" s="1158"/>
      <c r="DF166" s="1158"/>
      <c r="DG166" s="1158"/>
      <c r="DH166" s="1158"/>
      <c r="DI166" s="1158"/>
      <c r="DJ166" s="1158"/>
      <c r="DK166" s="1158"/>
      <c r="DL166" s="1158"/>
      <c r="DM166" s="1158"/>
      <c r="DN166" s="1158"/>
      <c r="DO166" s="1158"/>
      <c r="DP166" s="1158"/>
      <c r="DQ166" s="1158"/>
      <c r="DR166" s="1158"/>
      <c r="DS166" s="1158"/>
      <c r="DT166" s="1158"/>
      <c r="DU166" s="1158"/>
      <c r="DV166" s="1158"/>
      <c r="DW166" s="1158"/>
      <c r="DX166" s="1158"/>
      <c r="DY166" s="1158"/>
      <c r="DZ166" s="1158"/>
      <c r="EA166" s="1158"/>
      <c r="EB166" s="1158"/>
      <c r="EC166" s="1158"/>
      <c r="ED166" s="1158"/>
      <c r="EE166" s="1158"/>
      <c r="EF166" s="1158"/>
      <c r="EG166" s="1158"/>
      <c r="EH166" s="1158"/>
      <c r="EI166" s="1158"/>
      <c r="EJ166" s="1158"/>
      <c r="EK166" s="1158"/>
      <c r="EL166" s="1158"/>
      <c r="EM166" s="1158"/>
      <c r="EN166" s="1158"/>
      <c r="EO166" s="1158"/>
      <c r="EP166" s="1158"/>
      <c r="EQ166" s="1158"/>
      <c r="ER166" s="1158"/>
      <c r="ES166" s="1158"/>
      <c r="ET166" s="1158"/>
      <c r="EU166" s="1158"/>
      <c r="EV166" s="1158"/>
      <c r="EW166" s="1158"/>
      <c r="EX166" s="1158"/>
      <c r="EY166" s="1158"/>
      <c r="EZ166" s="1158"/>
      <c r="FA166" s="1158"/>
      <c r="FB166" s="1158"/>
      <c r="FC166" s="1158"/>
      <c r="FD166" s="1158"/>
      <c r="FE166" s="1158"/>
      <c r="FF166" s="1158"/>
      <c r="FG166" s="1158"/>
      <c r="FH166" s="1158"/>
      <c r="FI166" s="1158"/>
      <c r="FJ166" s="1158"/>
      <c r="FK166" s="1158"/>
      <c r="FL166" s="1158"/>
      <c r="FM166" s="1158"/>
      <c r="FN166" s="1158"/>
      <c r="FO166" s="1158"/>
      <c r="FP166" s="1158"/>
      <c r="FQ166" s="1158"/>
      <c r="FR166" s="1158"/>
      <c r="FS166" s="1158"/>
      <c r="FT166" s="1158"/>
      <c r="FU166" s="1158"/>
      <c r="FV166" s="1158"/>
      <c r="FW166" s="1158"/>
      <c r="FX166" s="1158"/>
      <c r="FY166" s="1158"/>
      <c r="FZ166" s="1158"/>
      <c r="GA166" s="1158"/>
      <c r="GB166" s="1158"/>
      <c r="GC166" s="1158"/>
      <c r="GD166" s="1158"/>
      <c r="GE166" s="1158"/>
      <c r="GF166" s="1158"/>
      <c r="GG166" s="1158"/>
      <c r="GH166" s="1158"/>
      <c r="GI166" s="1158"/>
      <c r="GJ166" s="1158"/>
      <c r="GK166" s="1158"/>
      <c r="GL166" s="1158"/>
      <c r="GM166" s="1158"/>
      <c r="GN166" s="1158"/>
      <c r="GO166" s="1158"/>
      <c r="GP166" s="1158"/>
      <c r="GQ166" s="1158"/>
      <c r="GR166" s="1158"/>
      <c r="GS166" s="1158"/>
      <c r="GT166" s="1158"/>
      <c r="GU166" s="1158"/>
      <c r="GV166" s="1158"/>
      <c r="GW166" s="1158"/>
      <c r="GX166" s="1158"/>
      <c r="GY166" s="1158"/>
      <c r="GZ166" s="1158"/>
      <c r="HA166" s="1158"/>
      <c r="HB166" s="1158"/>
      <c r="HC166" s="1158"/>
      <c r="HD166" s="1158"/>
      <c r="HE166" s="1158"/>
      <c r="HF166" s="1158"/>
      <c r="HG166" s="1158"/>
      <c r="HH166" s="1158"/>
      <c r="HI166" s="1158"/>
      <c r="HJ166" s="1158"/>
      <c r="HK166" s="1158"/>
      <c r="HL166" s="1158"/>
      <c r="HM166" s="1158"/>
      <c r="HN166" s="1158"/>
      <c r="HO166" s="1158"/>
      <c r="HP166" s="1158"/>
      <c r="HQ166" s="1158"/>
      <c r="HR166" s="1158"/>
      <c r="HS166" s="1158"/>
      <c r="HT166" s="1158"/>
      <c r="HU166" s="1158"/>
      <c r="HV166" s="1158"/>
      <c r="HW166" s="1158"/>
      <c r="HX166" s="1158"/>
      <c r="HY166" s="1158"/>
      <c r="HZ166" s="1158"/>
      <c r="IA166" s="1158"/>
      <c r="IB166" s="1158"/>
      <c r="IC166" s="1158"/>
      <c r="ID166" s="1158"/>
      <c r="IE166" s="1158"/>
      <c r="IF166" s="1158"/>
      <c r="IG166" s="1158"/>
      <c r="IH166" s="1158"/>
      <c r="II166" s="1158"/>
      <c r="IJ166" s="1158"/>
      <c r="IK166" s="1158"/>
      <c r="IL166" s="1158"/>
      <c r="IM166" s="1158"/>
      <c r="IN166" s="1158"/>
      <c r="IO166" s="1158"/>
      <c r="IP166" s="1158"/>
      <c r="IQ166" s="1158"/>
      <c r="IR166" s="1158"/>
      <c r="IS166" s="1158"/>
      <c r="IT166" s="1158"/>
      <c r="IU166" s="1158"/>
      <c r="IV166" s="1158"/>
      <c r="IW166" s="1158"/>
      <c r="IX166" s="1158"/>
      <c r="IY166" s="1158"/>
      <c r="IZ166" s="1158"/>
      <c r="JA166" s="1158"/>
      <c r="JB166" s="1158"/>
      <c r="JC166" s="1158"/>
      <c r="JD166" s="1158"/>
      <c r="JE166" s="1158"/>
      <c r="JF166" s="1158"/>
      <c r="JG166" s="1158"/>
      <c r="JH166" s="1158"/>
      <c r="JI166" s="1158"/>
      <c r="JJ166" s="1158"/>
      <c r="JK166" s="1158"/>
      <c r="JL166" s="1158"/>
      <c r="JM166" s="1158"/>
      <c r="JN166" s="1158"/>
      <c r="JO166" s="1158"/>
      <c r="JP166" s="1158"/>
      <c r="JQ166" s="1158"/>
      <c r="JR166" s="1158"/>
      <c r="JS166" s="1158"/>
      <c r="JT166" s="1158"/>
      <c r="JU166" s="1158"/>
      <c r="JV166" s="1158"/>
      <c r="JW166" s="1158"/>
      <c r="JX166" s="1158"/>
      <c r="JY166" s="1158"/>
      <c r="JZ166" s="1158"/>
      <c r="KA166" s="1158"/>
      <c r="KB166" s="1158"/>
      <c r="KC166" s="1158"/>
      <c r="KD166" s="1158"/>
      <c r="KE166" s="1158"/>
      <c r="KF166" s="1158"/>
      <c r="KG166" s="1158"/>
      <c r="KH166" s="1158"/>
      <c r="KI166" s="1158"/>
      <c r="KJ166" s="1158"/>
      <c r="KK166" s="1158"/>
      <c r="KL166" s="1158"/>
      <c r="KM166" s="1158"/>
      <c r="KN166" s="1158"/>
      <c r="KO166" s="1158"/>
      <c r="KP166" s="1158"/>
      <c r="KQ166" s="1158"/>
      <c r="KR166" s="1158"/>
      <c r="KS166" s="1158"/>
      <c r="KT166" s="1158"/>
      <c r="KU166" s="1158"/>
      <c r="KV166" s="1158"/>
      <c r="KW166" s="1158"/>
      <c r="KX166" s="1158"/>
      <c r="KY166" s="1158"/>
      <c r="KZ166" s="1158"/>
      <c r="LA166" s="1158"/>
      <c r="LB166" s="1158"/>
      <c r="LC166" s="1158"/>
      <c r="LD166" s="1158"/>
      <c r="LE166" s="1158"/>
      <c r="LF166" s="1158"/>
      <c r="LG166" s="1158"/>
      <c r="LH166" s="1158"/>
      <c r="LI166" s="1158"/>
      <c r="LJ166" s="1158"/>
      <c r="LK166" s="1158"/>
      <c r="LL166" s="1158"/>
      <c r="LM166" s="1158"/>
      <c r="LN166" s="1158"/>
      <c r="LO166" s="1158"/>
      <c r="LP166" s="1158"/>
      <c r="LQ166" s="1158"/>
      <c r="LR166" s="1158"/>
      <c r="LS166" s="1158"/>
      <c r="LT166" s="1158"/>
      <c r="LU166" s="1158"/>
      <c r="LV166" s="1158"/>
      <c r="LW166" s="1158"/>
      <c r="LX166" s="1158"/>
      <c r="LY166" s="1158"/>
      <c r="LZ166" s="1158"/>
      <c r="MA166" s="1158"/>
      <c r="MB166" s="1158"/>
      <c r="MC166" s="1158"/>
      <c r="MD166" s="1158"/>
      <c r="ME166" s="1158"/>
      <c r="MF166" s="1158"/>
      <c r="MG166" s="1158"/>
      <c r="MH166" s="1158"/>
      <c r="MI166" s="1158"/>
      <c r="MJ166" s="1158"/>
      <c r="MK166" s="1158"/>
      <c r="ML166" s="1158"/>
      <c r="MM166" s="1158"/>
      <c r="MN166" s="1158"/>
      <c r="MO166" s="1158"/>
      <c r="MP166" s="1158"/>
      <c r="MQ166" s="1158"/>
      <c r="MR166" s="1158"/>
      <c r="MS166" s="1158"/>
      <c r="MT166" s="1158"/>
      <c r="MU166" s="1158"/>
      <c r="MV166" s="1158"/>
      <c r="MW166" s="1158"/>
      <c r="MX166" s="1158"/>
      <c r="MY166" s="1158"/>
      <c r="MZ166" s="1158"/>
      <c r="NA166" s="1158"/>
      <c r="NB166" s="1158"/>
      <c r="NC166" s="1158"/>
      <c r="ND166" s="1158"/>
      <c r="NE166" s="1158"/>
      <c r="NF166" s="1158"/>
      <c r="NG166" s="1158"/>
      <c r="NH166" s="1158"/>
      <c r="NI166" s="1158"/>
      <c r="NJ166" s="1158"/>
      <c r="NK166" s="1158"/>
      <c r="NL166" s="1158"/>
      <c r="NM166" s="1158"/>
      <c r="NN166" s="1158"/>
      <c r="NO166" s="1158"/>
      <c r="NP166" s="1158"/>
      <c r="NQ166" s="1158"/>
      <c r="NR166" s="1158"/>
      <c r="NS166" s="1158"/>
      <c r="NT166" s="1158"/>
      <c r="NU166" s="1158"/>
      <c r="NV166" s="1158"/>
      <c r="NW166" s="1158"/>
      <c r="NX166" s="1158"/>
      <c r="NY166" s="1158"/>
      <c r="NZ166" s="1158"/>
      <c r="OA166" s="1158"/>
      <c r="OB166" s="1158"/>
      <c r="OC166" s="1158"/>
      <c r="OD166" s="1158"/>
      <c r="OE166" s="1158"/>
      <c r="OF166" s="1158"/>
      <c r="OG166" s="1158"/>
      <c r="OH166" s="1158"/>
      <c r="OI166" s="1158"/>
      <c r="OJ166" s="1158"/>
      <c r="OK166" s="1158"/>
      <c r="OL166" s="1158"/>
      <c r="OM166" s="1158"/>
      <c r="ON166" s="1158"/>
      <c r="OO166" s="1158"/>
      <c r="OP166" s="1158"/>
      <c r="OQ166" s="1158"/>
      <c r="OR166" s="1158"/>
      <c r="OS166" s="1158"/>
      <c r="OT166" s="1158"/>
      <c r="OU166" s="1158"/>
      <c r="OV166" s="1158"/>
      <c r="OW166" s="1158"/>
      <c r="OX166" s="1158"/>
      <c r="OY166" s="1158"/>
      <c r="OZ166" s="1158"/>
      <c r="PA166" s="1158"/>
      <c r="PB166" s="1158"/>
      <c r="PC166" s="1158"/>
      <c r="PD166" s="1158"/>
      <c r="PE166" s="1158"/>
      <c r="PF166" s="1158"/>
      <c r="PG166" s="1158"/>
      <c r="PH166" s="1158"/>
      <c r="PI166" s="1158"/>
      <c r="PJ166" s="1158"/>
      <c r="PK166" s="1158"/>
    </row>
    <row r="167" spans="1:427" s="1150" customFormat="1" ht="15" customHeight="1" x14ac:dyDescent="0.35">
      <c r="A167" s="1182" t="s">
        <v>3327</v>
      </c>
      <c r="B167" s="1182">
        <f t="shared" ca="1" si="11"/>
        <v>7821</v>
      </c>
      <c r="C167" s="1182" t="s">
        <v>3380</v>
      </c>
      <c r="D167" s="1182" t="s">
        <v>3381</v>
      </c>
      <c r="E167" s="1151">
        <v>2016</v>
      </c>
      <c r="F167" s="1183">
        <f t="shared" ca="1" si="12"/>
        <v>193</v>
      </c>
      <c r="G167" s="1149">
        <f t="shared" ca="1" si="13"/>
        <v>7983</v>
      </c>
      <c r="H167" s="1148">
        <v>60.5</v>
      </c>
      <c r="I167" s="1152">
        <f>Einstellungen!$E$11</f>
        <v>365</v>
      </c>
      <c r="J167" s="1152" t="s">
        <v>11</v>
      </c>
      <c r="K167" s="1152" t="s">
        <v>578</v>
      </c>
      <c r="L167" s="1152" t="s">
        <v>578</v>
      </c>
      <c r="M167" s="1152" t="s">
        <v>578</v>
      </c>
      <c r="N167" s="1152" t="s">
        <v>578</v>
      </c>
      <c r="O167" s="1152" t="s">
        <v>578</v>
      </c>
      <c r="P167" s="1152" t="s">
        <v>578</v>
      </c>
      <c r="Q167" s="1152" t="s">
        <v>578</v>
      </c>
      <c r="R167" s="1152" t="s">
        <v>578</v>
      </c>
      <c r="S167" s="1152" t="s">
        <v>578</v>
      </c>
      <c r="T167" s="1152" t="s">
        <v>578</v>
      </c>
      <c r="U167" s="1152" t="s">
        <v>578</v>
      </c>
      <c r="V167" s="1152" t="s">
        <v>700</v>
      </c>
      <c r="W167" s="1152" t="str">
        <f t="shared" si="14"/>
        <v>Heim 166  - Musterort</v>
      </c>
      <c r="X167" s="1148">
        <v>60.5</v>
      </c>
      <c r="AM167" s="1158"/>
      <c r="AN167" s="1158"/>
      <c r="AO167" s="1158"/>
      <c r="AP167" s="1158"/>
      <c r="AQ167" s="1158"/>
      <c r="AR167" s="1158"/>
      <c r="AS167" s="1158"/>
      <c r="AT167" s="1158"/>
      <c r="AU167" s="1158"/>
      <c r="AV167" s="1158"/>
      <c r="AW167" s="1158"/>
      <c r="AX167" s="1155">
        <v>82</v>
      </c>
      <c r="AY167" s="1158"/>
      <c r="AZ167" s="1156">
        <f t="shared" ca="1" si="15"/>
        <v>-111</v>
      </c>
      <c r="BA167" s="1158"/>
      <c r="BB167" s="1158"/>
      <c r="BC167" s="1158"/>
      <c r="BD167" s="1158"/>
      <c r="BE167" s="1158"/>
      <c r="BF167" s="1158"/>
      <c r="BG167" s="1158"/>
      <c r="BH167" s="1158"/>
      <c r="BI167" s="1158"/>
      <c r="BJ167" s="1158"/>
      <c r="BK167" s="1158"/>
      <c r="BL167" s="1158"/>
      <c r="BM167" s="1158"/>
      <c r="BN167" s="1158"/>
      <c r="BO167" s="1158"/>
      <c r="BP167" s="1158"/>
      <c r="BQ167" s="1158"/>
      <c r="BR167" s="1158"/>
      <c r="BS167" s="1158"/>
      <c r="BT167" s="1158"/>
      <c r="BU167" s="1158"/>
      <c r="BV167" s="1158"/>
      <c r="BW167" s="1158"/>
      <c r="BX167" s="1158"/>
      <c r="BY167" s="1158"/>
      <c r="BZ167" s="1158"/>
      <c r="CA167" s="1158"/>
      <c r="CB167" s="1158"/>
      <c r="CC167" s="1158"/>
      <c r="CD167" s="1158"/>
      <c r="CE167" s="1158"/>
      <c r="CF167" s="1158"/>
      <c r="CG167" s="1158"/>
      <c r="CH167" s="1158"/>
      <c r="CI167" s="1158"/>
      <c r="CJ167" s="1158"/>
      <c r="CK167" s="1158"/>
      <c r="CL167" s="1158"/>
      <c r="CM167" s="1158"/>
      <c r="CN167" s="1158"/>
      <c r="CO167" s="1158"/>
      <c r="CP167" s="1158"/>
      <c r="CQ167" s="1158"/>
      <c r="CR167" s="1158"/>
      <c r="CS167" s="1158"/>
      <c r="CT167" s="1158"/>
      <c r="CU167" s="1158"/>
      <c r="CV167" s="1158"/>
      <c r="CW167" s="1158"/>
      <c r="CX167" s="1158"/>
      <c r="CY167" s="1158"/>
      <c r="CZ167" s="1158"/>
      <c r="DA167" s="1158"/>
      <c r="DB167" s="1158"/>
      <c r="DC167" s="1158"/>
      <c r="DD167" s="1158"/>
      <c r="DE167" s="1158"/>
      <c r="DF167" s="1158"/>
      <c r="DG167" s="1158"/>
      <c r="DH167" s="1158"/>
      <c r="DI167" s="1158"/>
      <c r="DJ167" s="1158"/>
      <c r="DK167" s="1158"/>
      <c r="DL167" s="1158"/>
      <c r="DM167" s="1158"/>
      <c r="DN167" s="1158"/>
      <c r="DO167" s="1158"/>
      <c r="DP167" s="1158"/>
      <c r="DQ167" s="1158"/>
      <c r="DR167" s="1158"/>
      <c r="DS167" s="1158"/>
      <c r="DT167" s="1158"/>
      <c r="DU167" s="1158"/>
      <c r="DV167" s="1158"/>
      <c r="DW167" s="1158"/>
      <c r="DX167" s="1158"/>
      <c r="DY167" s="1158"/>
      <c r="DZ167" s="1158"/>
      <c r="EA167" s="1158"/>
      <c r="EB167" s="1158"/>
      <c r="EC167" s="1158"/>
      <c r="ED167" s="1158"/>
      <c r="EE167" s="1158"/>
      <c r="EF167" s="1158"/>
      <c r="EG167" s="1158"/>
      <c r="EH167" s="1158"/>
      <c r="EI167" s="1158"/>
      <c r="EJ167" s="1158"/>
      <c r="EK167" s="1158"/>
      <c r="EL167" s="1158"/>
      <c r="EM167" s="1158"/>
      <c r="EN167" s="1158"/>
      <c r="EO167" s="1158"/>
      <c r="EP167" s="1158"/>
      <c r="EQ167" s="1158"/>
      <c r="ER167" s="1158"/>
      <c r="ES167" s="1158"/>
      <c r="ET167" s="1158"/>
      <c r="EU167" s="1158"/>
      <c r="EV167" s="1158"/>
      <c r="EW167" s="1158"/>
      <c r="EX167" s="1158"/>
      <c r="EY167" s="1158"/>
      <c r="EZ167" s="1158"/>
      <c r="FA167" s="1158"/>
      <c r="FB167" s="1158"/>
      <c r="FC167" s="1158"/>
      <c r="FD167" s="1158"/>
      <c r="FE167" s="1158"/>
      <c r="FF167" s="1158"/>
      <c r="FG167" s="1158"/>
      <c r="FH167" s="1158"/>
      <c r="FI167" s="1158"/>
      <c r="FJ167" s="1158"/>
      <c r="FK167" s="1158"/>
      <c r="FL167" s="1158"/>
      <c r="FM167" s="1158"/>
      <c r="FN167" s="1158"/>
      <c r="FO167" s="1158"/>
      <c r="FP167" s="1158"/>
      <c r="FQ167" s="1158"/>
      <c r="FR167" s="1158"/>
      <c r="FS167" s="1158"/>
      <c r="FT167" s="1158"/>
      <c r="FU167" s="1158"/>
      <c r="FV167" s="1158"/>
      <c r="FW167" s="1158"/>
      <c r="FX167" s="1158"/>
      <c r="FY167" s="1158"/>
      <c r="FZ167" s="1158"/>
      <c r="GA167" s="1158"/>
      <c r="GB167" s="1158"/>
      <c r="GC167" s="1158"/>
      <c r="GD167" s="1158"/>
      <c r="GE167" s="1158"/>
      <c r="GF167" s="1158"/>
      <c r="GG167" s="1158"/>
      <c r="GH167" s="1158"/>
      <c r="GI167" s="1158"/>
      <c r="GJ167" s="1158"/>
      <c r="GK167" s="1158"/>
      <c r="GL167" s="1158"/>
      <c r="GM167" s="1158"/>
      <c r="GN167" s="1158"/>
      <c r="GO167" s="1158"/>
      <c r="GP167" s="1158"/>
      <c r="GQ167" s="1158"/>
      <c r="GR167" s="1158"/>
      <c r="GS167" s="1158"/>
      <c r="GT167" s="1158"/>
      <c r="GU167" s="1158"/>
      <c r="GV167" s="1158"/>
      <c r="GW167" s="1158"/>
      <c r="GX167" s="1158"/>
      <c r="GY167" s="1158"/>
      <c r="GZ167" s="1158"/>
      <c r="HA167" s="1158"/>
      <c r="HB167" s="1158"/>
      <c r="HC167" s="1158"/>
      <c r="HD167" s="1158"/>
      <c r="HE167" s="1158"/>
      <c r="HF167" s="1158"/>
      <c r="HG167" s="1158"/>
      <c r="HH167" s="1158"/>
      <c r="HI167" s="1158"/>
      <c r="HJ167" s="1158"/>
      <c r="HK167" s="1158"/>
      <c r="HL167" s="1158"/>
      <c r="HM167" s="1158"/>
      <c r="HN167" s="1158"/>
      <c r="HO167" s="1158"/>
      <c r="HP167" s="1158"/>
      <c r="HQ167" s="1158"/>
      <c r="HR167" s="1158"/>
      <c r="HS167" s="1158"/>
      <c r="HT167" s="1158"/>
      <c r="HU167" s="1158"/>
      <c r="HV167" s="1158"/>
      <c r="HW167" s="1158"/>
      <c r="HX167" s="1158"/>
      <c r="HY167" s="1158"/>
      <c r="HZ167" s="1158"/>
      <c r="IA167" s="1158"/>
      <c r="IB167" s="1158"/>
      <c r="IC167" s="1158"/>
      <c r="ID167" s="1158"/>
      <c r="IE167" s="1158"/>
      <c r="IF167" s="1158"/>
      <c r="IG167" s="1158"/>
      <c r="IH167" s="1158"/>
      <c r="II167" s="1158"/>
      <c r="IJ167" s="1158"/>
      <c r="IK167" s="1158"/>
      <c r="IL167" s="1158"/>
      <c r="IM167" s="1158"/>
      <c r="IN167" s="1158"/>
      <c r="IO167" s="1158"/>
      <c r="IP167" s="1158"/>
      <c r="IQ167" s="1158"/>
      <c r="IR167" s="1158"/>
      <c r="IS167" s="1158"/>
      <c r="IT167" s="1158"/>
      <c r="IU167" s="1158"/>
      <c r="IV167" s="1158"/>
      <c r="IW167" s="1158"/>
      <c r="IX167" s="1158"/>
      <c r="IY167" s="1158"/>
      <c r="IZ167" s="1158"/>
      <c r="JA167" s="1158"/>
      <c r="JB167" s="1158"/>
      <c r="JC167" s="1158"/>
      <c r="JD167" s="1158"/>
      <c r="JE167" s="1158"/>
      <c r="JF167" s="1158"/>
      <c r="JG167" s="1158"/>
      <c r="JH167" s="1158"/>
      <c r="JI167" s="1158"/>
      <c r="JJ167" s="1158"/>
      <c r="JK167" s="1158"/>
      <c r="JL167" s="1158"/>
      <c r="JM167" s="1158"/>
      <c r="JN167" s="1158"/>
      <c r="JO167" s="1158"/>
      <c r="JP167" s="1158"/>
      <c r="JQ167" s="1158"/>
      <c r="JR167" s="1158"/>
      <c r="JS167" s="1158"/>
      <c r="JT167" s="1158"/>
      <c r="JU167" s="1158"/>
      <c r="JV167" s="1158"/>
      <c r="JW167" s="1158"/>
      <c r="JX167" s="1158"/>
      <c r="JY167" s="1158"/>
      <c r="JZ167" s="1158"/>
      <c r="KA167" s="1158"/>
      <c r="KB167" s="1158"/>
      <c r="KC167" s="1158"/>
      <c r="KD167" s="1158"/>
      <c r="KE167" s="1158"/>
      <c r="KF167" s="1158"/>
      <c r="KG167" s="1158"/>
      <c r="KH167" s="1158"/>
      <c r="KI167" s="1158"/>
      <c r="KJ167" s="1158"/>
      <c r="KK167" s="1158"/>
      <c r="KL167" s="1158"/>
      <c r="KM167" s="1158"/>
      <c r="KN167" s="1158"/>
      <c r="KO167" s="1158"/>
      <c r="KP167" s="1158"/>
      <c r="KQ167" s="1158"/>
      <c r="KR167" s="1158"/>
      <c r="KS167" s="1158"/>
      <c r="KT167" s="1158"/>
      <c r="KU167" s="1158"/>
      <c r="KV167" s="1158"/>
      <c r="KW167" s="1158"/>
      <c r="KX167" s="1158"/>
      <c r="KY167" s="1158"/>
      <c r="KZ167" s="1158"/>
      <c r="LA167" s="1158"/>
      <c r="LB167" s="1158"/>
      <c r="LC167" s="1158"/>
      <c r="LD167" s="1158"/>
      <c r="LE167" s="1158"/>
      <c r="LF167" s="1158"/>
      <c r="LG167" s="1158"/>
      <c r="LH167" s="1158"/>
      <c r="LI167" s="1158"/>
      <c r="LJ167" s="1158"/>
      <c r="LK167" s="1158"/>
      <c r="LL167" s="1158"/>
      <c r="LM167" s="1158"/>
      <c r="LN167" s="1158"/>
      <c r="LO167" s="1158"/>
      <c r="LP167" s="1158"/>
      <c r="LQ167" s="1158"/>
      <c r="LR167" s="1158"/>
      <c r="LS167" s="1158"/>
      <c r="LT167" s="1158"/>
      <c r="LU167" s="1158"/>
      <c r="LV167" s="1158"/>
      <c r="LW167" s="1158"/>
      <c r="LX167" s="1158"/>
      <c r="LY167" s="1158"/>
      <c r="LZ167" s="1158"/>
      <c r="MA167" s="1158"/>
      <c r="MB167" s="1158"/>
      <c r="MC167" s="1158"/>
      <c r="MD167" s="1158"/>
      <c r="ME167" s="1158"/>
      <c r="MF167" s="1158"/>
      <c r="MG167" s="1158"/>
      <c r="MH167" s="1158"/>
      <c r="MI167" s="1158"/>
      <c r="MJ167" s="1158"/>
      <c r="MK167" s="1158"/>
      <c r="ML167" s="1158"/>
      <c r="MM167" s="1158"/>
      <c r="MN167" s="1158"/>
      <c r="MO167" s="1158"/>
      <c r="MP167" s="1158"/>
      <c r="MQ167" s="1158"/>
      <c r="MR167" s="1158"/>
      <c r="MS167" s="1158"/>
      <c r="MT167" s="1158"/>
      <c r="MU167" s="1158"/>
      <c r="MV167" s="1158"/>
      <c r="MW167" s="1158"/>
      <c r="MX167" s="1158"/>
      <c r="MY167" s="1158"/>
      <c r="MZ167" s="1158"/>
      <c r="NA167" s="1158"/>
      <c r="NB167" s="1158"/>
      <c r="NC167" s="1158"/>
      <c r="ND167" s="1158"/>
      <c r="NE167" s="1158"/>
      <c r="NF167" s="1158"/>
      <c r="NG167" s="1158"/>
      <c r="NH167" s="1158"/>
      <c r="NI167" s="1158"/>
      <c r="NJ167" s="1158"/>
      <c r="NK167" s="1158"/>
      <c r="NL167" s="1158"/>
      <c r="NM167" s="1158"/>
      <c r="NN167" s="1158"/>
      <c r="NO167" s="1158"/>
      <c r="NP167" s="1158"/>
      <c r="NQ167" s="1158"/>
      <c r="NR167" s="1158"/>
      <c r="NS167" s="1158"/>
      <c r="NT167" s="1158"/>
      <c r="NU167" s="1158"/>
      <c r="NV167" s="1158"/>
      <c r="NW167" s="1158"/>
      <c r="NX167" s="1158"/>
      <c r="NY167" s="1158"/>
      <c r="NZ167" s="1158"/>
      <c r="OA167" s="1158"/>
      <c r="OB167" s="1158"/>
      <c r="OC167" s="1158"/>
      <c r="OD167" s="1158"/>
      <c r="OE167" s="1158"/>
      <c r="OF167" s="1158"/>
      <c r="OG167" s="1158"/>
      <c r="OH167" s="1158"/>
      <c r="OI167" s="1158"/>
      <c r="OJ167" s="1158"/>
      <c r="OK167" s="1158"/>
      <c r="OL167" s="1158"/>
      <c r="OM167" s="1158"/>
      <c r="ON167" s="1158"/>
      <c r="OO167" s="1158"/>
      <c r="OP167" s="1158"/>
      <c r="OQ167" s="1158"/>
      <c r="OR167" s="1158"/>
      <c r="OS167" s="1158"/>
      <c r="OT167" s="1158"/>
      <c r="OU167" s="1158"/>
      <c r="OV167" s="1158"/>
      <c r="OW167" s="1158"/>
      <c r="OX167" s="1158"/>
      <c r="OY167" s="1158"/>
      <c r="OZ167" s="1158"/>
      <c r="PA167" s="1158"/>
      <c r="PB167" s="1158"/>
      <c r="PC167" s="1158"/>
      <c r="PD167" s="1158"/>
      <c r="PE167" s="1158"/>
      <c r="PF167" s="1158"/>
      <c r="PG167" s="1158"/>
      <c r="PH167" s="1158"/>
      <c r="PI167" s="1158"/>
      <c r="PJ167" s="1158"/>
      <c r="PK167" s="1158"/>
    </row>
    <row r="168" spans="1:427" s="1150" customFormat="1" ht="15" customHeight="1" x14ac:dyDescent="0.35">
      <c r="A168" s="1182" t="s">
        <v>3328</v>
      </c>
      <c r="B168" s="1182">
        <f t="shared" ca="1" si="11"/>
        <v>5656</v>
      </c>
      <c r="C168" s="1182" t="s">
        <v>3380</v>
      </c>
      <c r="D168" s="1182" t="s">
        <v>3381</v>
      </c>
      <c r="E168" s="1151">
        <v>2016</v>
      </c>
      <c r="F168" s="1183">
        <f t="shared" ca="1" si="12"/>
        <v>178</v>
      </c>
      <c r="G168" s="1149">
        <f t="shared" ca="1" si="13"/>
        <v>6590</v>
      </c>
      <c r="H168" s="1148">
        <v>60.5</v>
      </c>
      <c r="I168" s="1152">
        <f>Einstellungen!$E$11</f>
        <v>365</v>
      </c>
      <c r="J168" s="1152" t="s">
        <v>11</v>
      </c>
      <c r="K168" s="1152" t="s">
        <v>578</v>
      </c>
      <c r="L168" s="1152" t="s">
        <v>578</v>
      </c>
      <c r="M168" s="1152" t="s">
        <v>578</v>
      </c>
      <c r="N168" s="1152" t="s">
        <v>578</v>
      </c>
      <c r="O168" s="1152" t="s">
        <v>578</v>
      </c>
      <c r="P168" s="1152" t="s">
        <v>578</v>
      </c>
      <c r="Q168" s="1152" t="s">
        <v>578</v>
      </c>
      <c r="R168" s="1152" t="s">
        <v>578</v>
      </c>
      <c r="S168" s="1152" t="s">
        <v>578</v>
      </c>
      <c r="T168" s="1152" t="s">
        <v>578</v>
      </c>
      <c r="U168" s="1152" t="s">
        <v>578</v>
      </c>
      <c r="V168" s="1152" t="s">
        <v>700</v>
      </c>
      <c r="W168" s="1152" t="str">
        <f t="shared" si="14"/>
        <v>Heim 167  - Musterort</v>
      </c>
      <c r="X168" s="1148">
        <v>60.5</v>
      </c>
      <c r="AM168" s="1158"/>
      <c r="AN168" s="1158"/>
      <c r="AO168" s="1158"/>
      <c r="AP168" s="1158"/>
      <c r="AQ168" s="1158"/>
      <c r="AR168" s="1158"/>
      <c r="AS168" s="1158"/>
      <c r="AT168" s="1158"/>
      <c r="AU168" s="1158"/>
      <c r="AV168" s="1158"/>
      <c r="AW168" s="1158"/>
      <c r="AX168" s="1155">
        <v>79</v>
      </c>
      <c r="AY168" s="1158"/>
      <c r="AZ168" s="1156">
        <f t="shared" ca="1" si="15"/>
        <v>-99</v>
      </c>
      <c r="BA168" s="1158"/>
      <c r="BB168" s="1158"/>
      <c r="BC168" s="1158"/>
      <c r="BD168" s="1158"/>
      <c r="BE168" s="1158"/>
      <c r="BF168" s="1158"/>
      <c r="BG168" s="1158"/>
      <c r="BH168" s="1158"/>
      <c r="BI168" s="1158"/>
      <c r="BJ168" s="1158"/>
      <c r="BK168" s="1158"/>
      <c r="BL168" s="1158"/>
      <c r="BM168" s="1158"/>
      <c r="BN168" s="1158"/>
      <c r="BO168" s="1158"/>
      <c r="BP168" s="1158"/>
      <c r="BQ168" s="1158"/>
      <c r="BR168" s="1158"/>
      <c r="BS168" s="1158"/>
      <c r="BT168" s="1158"/>
      <c r="BU168" s="1158"/>
      <c r="BV168" s="1158"/>
      <c r="BW168" s="1158"/>
      <c r="BX168" s="1158"/>
      <c r="BY168" s="1158"/>
      <c r="BZ168" s="1158"/>
      <c r="CA168" s="1158"/>
      <c r="CB168" s="1158"/>
      <c r="CC168" s="1158"/>
      <c r="CD168" s="1158"/>
      <c r="CE168" s="1158"/>
      <c r="CF168" s="1158"/>
      <c r="CG168" s="1158"/>
      <c r="CH168" s="1158"/>
      <c r="CI168" s="1158"/>
      <c r="CJ168" s="1158"/>
      <c r="CK168" s="1158"/>
      <c r="CL168" s="1158"/>
      <c r="CM168" s="1158"/>
      <c r="CN168" s="1158"/>
      <c r="CO168" s="1158"/>
      <c r="CP168" s="1158"/>
      <c r="CQ168" s="1158"/>
      <c r="CR168" s="1158"/>
      <c r="CS168" s="1158"/>
      <c r="CT168" s="1158"/>
      <c r="CU168" s="1158"/>
      <c r="CV168" s="1158"/>
      <c r="CW168" s="1158"/>
      <c r="CX168" s="1158"/>
      <c r="CY168" s="1158"/>
      <c r="CZ168" s="1158"/>
      <c r="DA168" s="1158"/>
      <c r="DB168" s="1158"/>
      <c r="DC168" s="1158"/>
      <c r="DD168" s="1158"/>
      <c r="DE168" s="1158"/>
      <c r="DF168" s="1158"/>
      <c r="DG168" s="1158"/>
      <c r="DH168" s="1158"/>
      <c r="DI168" s="1158"/>
      <c r="DJ168" s="1158"/>
      <c r="DK168" s="1158"/>
      <c r="DL168" s="1158"/>
      <c r="DM168" s="1158"/>
      <c r="DN168" s="1158"/>
      <c r="DO168" s="1158"/>
      <c r="DP168" s="1158"/>
      <c r="DQ168" s="1158"/>
      <c r="DR168" s="1158"/>
      <c r="DS168" s="1158"/>
      <c r="DT168" s="1158"/>
      <c r="DU168" s="1158"/>
      <c r="DV168" s="1158"/>
      <c r="DW168" s="1158"/>
      <c r="DX168" s="1158"/>
      <c r="DY168" s="1158"/>
      <c r="DZ168" s="1158"/>
      <c r="EA168" s="1158"/>
      <c r="EB168" s="1158"/>
      <c r="EC168" s="1158"/>
      <c r="ED168" s="1158"/>
      <c r="EE168" s="1158"/>
      <c r="EF168" s="1158"/>
      <c r="EG168" s="1158"/>
      <c r="EH168" s="1158"/>
      <c r="EI168" s="1158"/>
      <c r="EJ168" s="1158"/>
      <c r="EK168" s="1158"/>
      <c r="EL168" s="1158"/>
      <c r="EM168" s="1158"/>
      <c r="EN168" s="1158"/>
      <c r="EO168" s="1158"/>
      <c r="EP168" s="1158"/>
      <c r="EQ168" s="1158"/>
      <c r="ER168" s="1158"/>
      <c r="ES168" s="1158"/>
      <c r="ET168" s="1158"/>
      <c r="EU168" s="1158"/>
      <c r="EV168" s="1158"/>
      <c r="EW168" s="1158"/>
      <c r="EX168" s="1158"/>
      <c r="EY168" s="1158"/>
      <c r="EZ168" s="1158"/>
      <c r="FA168" s="1158"/>
      <c r="FB168" s="1158"/>
      <c r="FC168" s="1158"/>
      <c r="FD168" s="1158"/>
      <c r="FE168" s="1158"/>
      <c r="FF168" s="1158"/>
      <c r="FG168" s="1158"/>
      <c r="FH168" s="1158"/>
      <c r="FI168" s="1158"/>
      <c r="FJ168" s="1158"/>
      <c r="FK168" s="1158"/>
      <c r="FL168" s="1158"/>
      <c r="FM168" s="1158"/>
      <c r="FN168" s="1158"/>
      <c r="FO168" s="1158"/>
      <c r="FP168" s="1158"/>
      <c r="FQ168" s="1158"/>
      <c r="FR168" s="1158"/>
      <c r="FS168" s="1158"/>
      <c r="FT168" s="1158"/>
      <c r="FU168" s="1158"/>
      <c r="FV168" s="1158"/>
      <c r="FW168" s="1158"/>
      <c r="FX168" s="1158"/>
      <c r="FY168" s="1158"/>
      <c r="FZ168" s="1158"/>
      <c r="GA168" s="1158"/>
      <c r="GB168" s="1158"/>
      <c r="GC168" s="1158"/>
      <c r="GD168" s="1158"/>
      <c r="GE168" s="1158"/>
      <c r="GF168" s="1158"/>
      <c r="GG168" s="1158"/>
      <c r="GH168" s="1158"/>
      <c r="GI168" s="1158"/>
      <c r="GJ168" s="1158"/>
      <c r="GK168" s="1158"/>
      <c r="GL168" s="1158"/>
      <c r="GM168" s="1158"/>
      <c r="GN168" s="1158"/>
      <c r="GO168" s="1158"/>
      <c r="GP168" s="1158"/>
      <c r="GQ168" s="1158"/>
      <c r="GR168" s="1158"/>
      <c r="GS168" s="1158"/>
      <c r="GT168" s="1158"/>
      <c r="GU168" s="1158"/>
      <c r="GV168" s="1158"/>
      <c r="GW168" s="1158"/>
      <c r="GX168" s="1158"/>
      <c r="GY168" s="1158"/>
      <c r="GZ168" s="1158"/>
      <c r="HA168" s="1158"/>
      <c r="HB168" s="1158"/>
      <c r="HC168" s="1158"/>
      <c r="HD168" s="1158"/>
      <c r="HE168" s="1158"/>
      <c r="HF168" s="1158"/>
      <c r="HG168" s="1158"/>
      <c r="HH168" s="1158"/>
      <c r="HI168" s="1158"/>
      <c r="HJ168" s="1158"/>
      <c r="HK168" s="1158"/>
      <c r="HL168" s="1158"/>
      <c r="HM168" s="1158"/>
      <c r="HN168" s="1158"/>
      <c r="HO168" s="1158"/>
      <c r="HP168" s="1158"/>
      <c r="HQ168" s="1158"/>
      <c r="HR168" s="1158"/>
      <c r="HS168" s="1158"/>
      <c r="HT168" s="1158"/>
      <c r="HU168" s="1158"/>
      <c r="HV168" s="1158"/>
      <c r="HW168" s="1158"/>
      <c r="HX168" s="1158"/>
      <c r="HY168" s="1158"/>
      <c r="HZ168" s="1158"/>
      <c r="IA168" s="1158"/>
      <c r="IB168" s="1158"/>
      <c r="IC168" s="1158"/>
      <c r="ID168" s="1158"/>
      <c r="IE168" s="1158"/>
      <c r="IF168" s="1158"/>
      <c r="IG168" s="1158"/>
      <c r="IH168" s="1158"/>
      <c r="II168" s="1158"/>
      <c r="IJ168" s="1158"/>
      <c r="IK168" s="1158"/>
      <c r="IL168" s="1158"/>
      <c r="IM168" s="1158"/>
      <c r="IN168" s="1158"/>
      <c r="IO168" s="1158"/>
      <c r="IP168" s="1158"/>
      <c r="IQ168" s="1158"/>
      <c r="IR168" s="1158"/>
      <c r="IS168" s="1158"/>
      <c r="IT168" s="1158"/>
      <c r="IU168" s="1158"/>
      <c r="IV168" s="1158"/>
      <c r="IW168" s="1158"/>
      <c r="IX168" s="1158"/>
      <c r="IY168" s="1158"/>
      <c r="IZ168" s="1158"/>
      <c r="JA168" s="1158"/>
      <c r="JB168" s="1158"/>
      <c r="JC168" s="1158"/>
      <c r="JD168" s="1158"/>
      <c r="JE168" s="1158"/>
      <c r="JF168" s="1158"/>
      <c r="JG168" s="1158"/>
      <c r="JH168" s="1158"/>
      <c r="JI168" s="1158"/>
      <c r="JJ168" s="1158"/>
      <c r="JK168" s="1158"/>
      <c r="JL168" s="1158"/>
      <c r="JM168" s="1158"/>
      <c r="JN168" s="1158"/>
      <c r="JO168" s="1158"/>
      <c r="JP168" s="1158"/>
      <c r="JQ168" s="1158"/>
      <c r="JR168" s="1158"/>
      <c r="JS168" s="1158"/>
      <c r="JT168" s="1158"/>
      <c r="JU168" s="1158"/>
      <c r="JV168" s="1158"/>
      <c r="JW168" s="1158"/>
      <c r="JX168" s="1158"/>
      <c r="JY168" s="1158"/>
      <c r="JZ168" s="1158"/>
      <c r="KA168" s="1158"/>
      <c r="KB168" s="1158"/>
      <c r="KC168" s="1158"/>
      <c r="KD168" s="1158"/>
      <c r="KE168" s="1158"/>
      <c r="KF168" s="1158"/>
      <c r="KG168" s="1158"/>
      <c r="KH168" s="1158"/>
      <c r="KI168" s="1158"/>
      <c r="KJ168" s="1158"/>
      <c r="KK168" s="1158"/>
      <c r="KL168" s="1158"/>
      <c r="KM168" s="1158"/>
      <c r="KN168" s="1158"/>
      <c r="KO168" s="1158"/>
      <c r="KP168" s="1158"/>
      <c r="KQ168" s="1158"/>
      <c r="KR168" s="1158"/>
      <c r="KS168" s="1158"/>
      <c r="KT168" s="1158"/>
      <c r="KU168" s="1158"/>
      <c r="KV168" s="1158"/>
      <c r="KW168" s="1158"/>
      <c r="KX168" s="1158"/>
      <c r="KY168" s="1158"/>
      <c r="KZ168" s="1158"/>
      <c r="LA168" s="1158"/>
      <c r="LB168" s="1158"/>
      <c r="LC168" s="1158"/>
      <c r="LD168" s="1158"/>
      <c r="LE168" s="1158"/>
      <c r="LF168" s="1158"/>
      <c r="LG168" s="1158"/>
      <c r="LH168" s="1158"/>
      <c r="LI168" s="1158"/>
      <c r="LJ168" s="1158"/>
      <c r="LK168" s="1158"/>
      <c r="LL168" s="1158"/>
      <c r="LM168" s="1158"/>
      <c r="LN168" s="1158"/>
      <c r="LO168" s="1158"/>
      <c r="LP168" s="1158"/>
      <c r="LQ168" s="1158"/>
      <c r="LR168" s="1158"/>
      <c r="LS168" s="1158"/>
      <c r="LT168" s="1158"/>
      <c r="LU168" s="1158"/>
      <c r="LV168" s="1158"/>
      <c r="LW168" s="1158"/>
      <c r="LX168" s="1158"/>
      <c r="LY168" s="1158"/>
      <c r="LZ168" s="1158"/>
      <c r="MA168" s="1158"/>
      <c r="MB168" s="1158"/>
      <c r="MC168" s="1158"/>
      <c r="MD168" s="1158"/>
      <c r="ME168" s="1158"/>
      <c r="MF168" s="1158"/>
      <c r="MG168" s="1158"/>
      <c r="MH168" s="1158"/>
      <c r="MI168" s="1158"/>
      <c r="MJ168" s="1158"/>
      <c r="MK168" s="1158"/>
      <c r="ML168" s="1158"/>
      <c r="MM168" s="1158"/>
      <c r="MN168" s="1158"/>
      <c r="MO168" s="1158"/>
      <c r="MP168" s="1158"/>
      <c r="MQ168" s="1158"/>
      <c r="MR168" s="1158"/>
      <c r="MS168" s="1158"/>
      <c r="MT168" s="1158"/>
      <c r="MU168" s="1158"/>
      <c r="MV168" s="1158"/>
      <c r="MW168" s="1158"/>
      <c r="MX168" s="1158"/>
      <c r="MY168" s="1158"/>
      <c r="MZ168" s="1158"/>
      <c r="NA168" s="1158"/>
      <c r="NB168" s="1158"/>
      <c r="NC168" s="1158"/>
      <c r="ND168" s="1158"/>
      <c r="NE168" s="1158"/>
      <c r="NF168" s="1158"/>
      <c r="NG168" s="1158"/>
      <c r="NH168" s="1158"/>
      <c r="NI168" s="1158"/>
      <c r="NJ168" s="1158"/>
      <c r="NK168" s="1158"/>
      <c r="NL168" s="1158"/>
      <c r="NM168" s="1158"/>
      <c r="NN168" s="1158"/>
      <c r="NO168" s="1158"/>
      <c r="NP168" s="1158"/>
      <c r="NQ168" s="1158"/>
      <c r="NR168" s="1158"/>
      <c r="NS168" s="1158"/>
      <c r="NT168" s="1158"/>
      <c r="NU168" s="1158"/>
      <c r="NV168" s="1158"/>
      <c r="NW168" s="1158"/>
      <c r="NX168" s="1158"/>
      <c r="NY168" s="1158"/>
      <c r="NZ168" s="1158"/>
      <c r="OA168" s="1158"/>
      <c r="OB168" s="1158"/>
      <c r="OC168" s="1158"/>
      <c r="OD168" s="1158"/>
      <c r="OE168" s="1158"/>
      <c r="OF168" s="1158"/>
      <c r="OG168" s="1158"/>
      <c r="OH168" s="1158"/>
      <c r="OI168" s="1158"/>
      <c r="OJ168" s="1158"/>
      <c r="OK168" s="1158"/>
      <c r="OL168" s="1158"/>
      <c r="OM168" s="1158"/>
      <c r="ON168" s="1158"/>
      <c r="OO168" s="1158"/>
      <c r="OP168" s="1158"/>
      <c r="OQ168" s="1158"/>
      <c r="OR168" s="1158"/>
      <c r="OS168" s="1158"/>
      <c r="OT168" s="1158"/>
      <c r="OU168" s="1158"/>
      <c r="OV168" s="1158"/>
      <c r="OW168" s="1158"/>
      <c r="OX168" s="1158"/>
      <c r="OY168" s="1158"/>
      <c r="OZ168" s="1158"/>
      <c r="PA168" s="1158"/>
      <c r="PB168" s="1158"/>
      <c r="PC168" s="1158"/>
      <c r="PD168" s="1158"/>
      <c r="PE168" s="1158"/>
      <c r="PF168" s="1158"/>
      <c r="PG168" s="1158"/>
      <c r="PH168" s="1158"/>
      <c r="PI168" s="1158"/>
      <c r="PJ168" s="1158"/>
      <c r="PK168" s="1158"/>
    </row>
    <row r="169" spans="1:427" s="1150" customFormat="1" ht="15" customHeight="1" x14ac:dyDescent="0.35">
      <c r="A169" s="1182" t="s">
        <v>3329</v>
      </c>
      <c r="B169" s="1182">
        <f t="shared" ca="1" si="11"/>
        <v>4973</v>
      </c>
      <c r="C169" s="1182" t="s">
        <v>3380</v>
      </c>
      <c r="D169" s="1182" t="s">
        <v>3381</v>
      </c>
      <c r="E169" s="1151">
        <v>2016</v>
      </c>
      <c r="F169" s="1183">
        <f t="shared" ca="1" si="12"/>
        <v>29</v>
      </c>
      <c r="G169" s="1149">
        <f t="shared" ca="1" si="13"/>
        <v>6584</v>
      </c>
      <c r="H169" s="1148">
        <v>60.5</v>
      </c>
      <c r="I169" s="1152">
        <f>Einstellungen!$E$11</f>
        <v>365</v>
      </c>
      <c r="J169" s="1152" t="s">
        <v>11</v>
      </c>
      <c r="K169" s="1152" t="s">
        <v>578</v>
      </c>
      <c r="L169" s="1152" t="s">
        <v>578</v>
      </c>
      <c r="M169" s="1152" t="s">
        <v>578</v>
      </c>
      <c r="N169" s="1152" t="s">
        <v>578</v>
      </c>
      <c r="O169" s="1152" t="s">
        <v>578</v>
      </c>
      <c r="P169" s="1152" t="s">
        <v>578</v>
      </c>
      <c r="Q169" s="1152" t="s">
        <v>578</v>
      </c>
      <c r="R169" s="1152" t="s">
        <v>578</v>
      </c>
      <c r="S169" s="1152" t="s">
        <v>578</v>
      </c>
      <c r="T169" s="1152" t="s">
        <v>578</v>
      </c>
      <c r="U169" s="1152" t="s">
        <v>578</v>
      </c>
      <c r="V169" s="1152" t="s">
        <v>700</v>
      </c>
      <c r="W169" s="1152" t="str">
        <f t="shared" si="14"/>
        <v>Heim 168  - Musterort</v>
      </c>
      <c r="X169" s="1148">
        <v>60.5</v>
      </c>
      <c r="AM169" s="1158"/>
      <c r="AN169" s="1158"/>
      <c r="AO169" s="1158"/>
      <c r="AP169" s="1158"/>
      <c r="AQ169" s="1158"/>
      <c r="AR169" s="1158"/>
      <c r="AS169" s="1158"/>
      <c r="AT169" s="1158"/>
      <c r="AU169" s="1158"/>
      <c r="AV169" s="1158"/>
      <c r="AW169" s="1158"/>
      <c r="AX169" s="1155">
        <v>46</v>
      </c>
      <c r="AY169" s="1158"/>
      <c r="AZ169" s="1156">
        <f t="shared" ca="1" si="15"/>
        <v>17</v>
      </c>
      <c r="BA169" s="1158"/>
      <c r="BB169" s="1158"/>
      <c r="BC169" s="1158"/>
      <c r="BD169" s="1158"/>
      <c r="BE169" s="1158"/>
      <c r="BF169" s="1158"/>
      <c r="BG169" s="1158"/>
      <c r="BH169" s="1158"/>
      <c r="BI169" s="1158"/>
      <c r="BJ169" s="1158"/>
      <c r="BK169" s="1158"/>
      <c r="BL169" s="1158"/>
      <c r="BM169" s="1158"/>
      <c r="BN169" s="1158"/>
      <c r="BO169" s="1158"/>
      <c r="BP169" s="1158"/>
      <c r="BQ169" s="1158"/>
      <c r="BR169" s="1158"/>
      <c r="BS169" s="1158"/>
      <c r="BT169" s="1158"/>
      <c r="BU169" s="1158"/>
      <c r="BV169" s="1158"/>
      <c r="BW169" s="1158"/>
      <c r="BX169" s="1158"/>
      <c r="BY169" s="1158"/>
      <c r="BZ169" s="1158"/>
      <c r="CA169" s="1158"/>
      <c r="CB169" s="1158"/>
      <c r="CC169" s="1158"/>
      <c r="CD169" s="1158"/>
      <c r="CE169" s="1158"/>
      <c r="CF169" s="1158"/>
      <c r="CG169" s="1158"/>
      <c r="CH169" s="1158"/>
      <c r="CI169" s="1158"/>
      <c r="CJ169" s="1158"/>
      <c r="CK169" s="1158"/>
      <c r="CL169" s="1158"/>
      <c r="CM169" s="1158"/>
      <c r="CN169" s="1158"/>
      <c r="CO169" s="1158"/>
      <c r="CP169" s="1158"/>
      <c r="CQ169" s="1158"/>
      <c r="CR169" s="1158"/>
      <c r="CS169" s="1158"/>
      <c r="CT169" s="1158"/>
      <c r="CU169" s="1158"/>
      <c r="CV169" s="1158"/>
      <c r="CW169" s="1158"/>
      <c r="CX169" s="1158"/>
      <c r="CY169" s="1158"/>
      <c r="CZ169" s="1158"/>
      <c r="DA169" s="1158"/>
      <c r="DB169" s="1158"/>
      <c r="DC169" s="1158"/>
      <c r="DD169" s="1158"/>
      <c r="DE169" s="1158"/>
      <c r="DF169" s="1158"/>
      <c r="DG169" s="1158"/>
      <c r="DH169" s="1158"/>
      <c r="DI169" s="1158"/>
      <c r="DJ169" s="1158"/>
      <c r="DK169" s="1158"/>
      <c r="DL169" s="1158"/>
      <c r="DM169" s="1158"/>
      <c r="DN169" s="1158"/>
      <c r="DO169" s="1158"/>
      <c r="DP169" s="1158"/>
      <c r="DQ169" s="1158"/>
      <c r="DR169" s="1158"/>
      <c r="DS169" s="1158"/>
      <c r="DT169" s="1158"/>
      <c r="DU169" s="1158"/>
      <c r="DV169" s="1158"/>
      <c r="DW169" s="1158"/>
      <c r="DX169" s="1158"/>
      <c r="DY169" s="1158"/>
      <c r="DZ169" s="1158"/>
      <c r="EA169" s="1158"/>
      <c r="EB169" s="1158"/>
      <c r="EC169" s="1158"/>
      <c r="ED169" s="1158"/>
      <c r="EE169" s="1158"/>
      <c r="EF169" s="1158"/>
      <c r="EG169" s="1158"/>
      <c r="EH169" s="1158"/>
      <c r="EI169" s="1158"/>
      <c r="EJ169" s="1158"/>
      <c r="EK169" s="1158"/>
      <c r="EL169" s="1158"/>
      <c r="EM169" s="1158"/>
      <c r="EN169" s="1158"/>
      <c r="EO169" s="1158"/>
      <c r="EP169" s="1158"/>
      <c r="EQ169" s="1158"/>
      <c r="ER169" s="1158"/>
      <c r="ES169" s="1158"/>
      <c r="ET169" s="1158"/>
      <c r="EU169" s="1158"/>
      <c r="EV169" s="1158"/>
      <c r="EW169" s="1158"/>
      <c r="EX169" s="1158"/>
      <c r="EY169" s="1158"/>
      <c r="EZ169" s="1158"/>
      <c r="FA169" s="1158"/>
      <c r="FB169" s="1158"/>
      <c r="FC169" s="1158"/>
      <c r="FD169" s="1158"/>
      <c r="FE169" s="1158"/>
      <c r="FF169" s="1158"/>
      <c r="FG169" s="1158"/>
      <c r="FH169" s="1158"/>
      <c r="FI169" s="1158"/>
      <c r="FJ169" s="1158"/>
      <c r="FK169" s="1158"/>
      <c r="FL169" s="1158"/>
      <c r="FM169" s="1158"/>
      <c r="FN169" s="1158"/>
      <c r="FO169" s="1158"/>
      <c r="FP169" s="1158"/>
      <c r="FQ169" s="1158"/>
      <c r="FR169" s="1158"/>
      <c r="FS169" s="1158"/>
      <c r="FT169" s="1158"/>
      <c r="FU169" s="1158"/>
      <c r="FV169" s="1158"/>
      <c r="FW169" s="1158"/>
      <c r="FX169" s="1158"/>
      <c r="FY169" s="1158"/>
      <c r="FZ169" s="1158"/>
      <c r="GA169" s="1158"/>
      <c r="GB169" s="1158"/>
      <c r="GC169" s="1158"/>
      <c r="GD169" s="1158"/>
      <c r="GE169" s="1158"/>
      <c r="GF169" s="1158"/>
      <c r="GG169" s="1158"/>
      <c r="GH169" s="1158"/>
      <c r="GI169" s="1158"/>
      <c r="GJ169" s="1158"/>
      <c r="GK169" s="1158"/>
      <c r="GL169" s="1158"/>
      <c r="GM169" s="1158"/>
      <c r="GN169" s="1158"/>
      <c r="GO169" s="1158"/>
      <c r="GP169" s="1158"/>
      <c r="GQ169" s="1158"/>
      <c r="GR169" s="1158"/>
      <c r="GS169" s="1158"/>
      <c r="GT169" s="1158"/>
      <c r="GU169" s="1158"/>
      <c r="GV169" s="1158"/>
      <c r="GW169" s="1158"/>
      <c r="GX169" s="1158"/>
      <c r="GY169" s="1158"/>
      <c r="GZ169" s="1158"/>
      <c r="HA169" s="1158"/>
      <c r="HB169" s="1158"/>
      <c r="HC169" s="1158"/>
      <c r="HD169" s="1158"/>
      <c r="HE169" s="1158"/>
      <c r="HF169" s="1158"/>
      <c r="HG169" s="1158"/>
      <c r="HH169" s="1158"/>
      <c r="HI169" s="1158"/>
      <c r="HJ169" s="1158"/>
      <c r="HK169" s="1158"/>
      <c r="HL169" s="1158"/>
      <c r="HM169" s="1158"/>
      <c r="HN169" s="1158"/>
      <c r="HO169" s="1158"/>
      <c r="HP169" s="1158"/>
      <c r="HQ169" s="1158"/>
      <c r="HR169" s="1158"/>
      <c r="HS169" s="1158"/>
      <c r="HT169" s="1158"/>
      <c r="HU169" s="1158"/>
      <c r="HV169" s="1158"/>
      <c r="HW169" s="1158"/>
      <c r="HX169" s="1158"/>
      <c r="HY169" s="1158"/>
      <c r="HZ169" s="1158"/>
      <c r="IA169" s="1158"/>
      <c r="IB169" s="1158"/>
      <c r="IC169" s="1158"/>
      <c r="ID169" s="1158"/>
      <c r="IE169" s="1158"/>
      <c r="IF169" s="1158"/>
      <c r="IG169" s="1158"/>
      <c r="IH169" s="1158"/>
      <c r="II169" s="1158"/>
      <c r="IJ169" s="1158"/>
      <c r="IK169" s="1158"/>
      <c r="IL169" s="1158"/>
      <c r="IM169" s="1158"/>
      <c r="IN169" s="1158"/>
      <c r="IO169" s="1158"/>
      <c r="IP169" s="1158"/>
      <c r="IQ169" s="1158"/>
      <c r="IR169" s="1158"/>
      <c r="IS169" s="1158"/>
      <c r="IT169" s="1158"/>
      <c r="IU169" s="1158"/>
      <c r="IV169" s="1158"/>
      <c r="IW169" s="1158"/>
      <c r="IX169" s="1158"/>
      <c r="IY169" s="1158"/>
      <c r="IZ169" s="1158"/>
      <c r="JA169" s="1158"/>
      <c r="JB169" s="1158"/>
      <c r="JC169" s="1158"/>
      <c r="JD169" s="1158"/>
      <c r="JE169" s="1158"/>
      <c r="JF169" s="1158"/>
      <c r="JG169" s="1158"/>
      <c r="JH169" s="1158"/>
      <c r="JI169" s="1158"/>
      <c r="JJ169" s="1158"/>
      <c r="JK169" s="1158"/>
      <c r="JL169" s="1158"/>
      <c r="JM169" s="1158"/>
      <c r="JN169" s="1158"/>
      <c r="JO169" s="1158"/>
      <c r="JP169" s="1158"/>
      <c r="JQ169" s="1158"/>
      <c r="JR169" s="1158"/>
      <c r="JS169" s="1158"/>
      <c r="JT169" s="1158"/>
      <c r="JU169" s="1158"/>
      <c r="JV169" s="1158"/>
      <c r="JW169" s="1158"/>
      <c r="JX169" s="1158"/>
      <c r="JY169" s="1158"/>
      <c r="JZ169" s="1158"/>
      <c r="KA169" s="1158"/>
      <c r="KB169" s="1158"/>
      <c r="KC169" s="1158"/>
      <c r="KD169" s="1158"/>
      <c r="KE169" s="1158"/>
      <c r="KF169" s="1158"/>
      <c r="KG169" s="1158"/>
      <c r="KH169" s="1158"/>
      <c r="KI169" s="1158"/>
      <c r="KJ169" s="1158"/>
      <c r="KK169" s="1158"/>
      <c r="KL169" s="1158"/>
      <c r="KM169" s="1158"/>
      <c r="KN169" s="1158"/>
      <c r="KO169" s="1158"/>
      <c r="KP169" s="1158"/>
      <c r="KQ169" s="1158"/>
      <c r="KR169" s="1158"/>
      <c r="KS169" s="1158"/>
      <c r="KT169" s="1158"/>
      <c r="KU169" s="1158"/>
      <c r="KV169" s="1158"/>
      <c r="KW169" s="1158"/>
      <c r="KX169" s="1158"/>
      <c r="KY169" s="1158"/>
      <c r="KZ169" s="1158"/>
      <c r="LA169" s="1158"/>
      <c r="LB169" s="1158"/>
      <c r="LC169" s="1158"/>
      <c r="LD169" s="1158"/>
      <c r="LE169" s="1158"/>
      <c r="LF169" s="1158"/>
      <c r="LG169" s="1158"/>
      <c r="LH169" s="1158"/>
      <c r="LI169" s="1158"/>
      <c r="LJ169" s="1158"/>
      <c r="LK169" s="1158"/>
      <c r="LL169" s="1158"/>
      <c r="LM169" s="1158"/>
      <c r="LN169" s="1158"/>
      <c r="LO169" s="1158"/>
      <c r="LP169" s="1158"/>
      <c r="LQ169" s="1158"/>
      <c r="LR169" s="1158"/>
      <c r="LS169" s="1158"/>
      <c r="LT169" s="1158"/>
      <c r="LU169" s="1158"/>
      <c r="LV169" s="1158"/>
      <c r="LW169" s="1158"/>
      <c r="LX169" s="1158"/>
      <c r="LY169" s="1158"/>
      <c r="LZ169" s="1158"/>
      <c r="MA169" s="1158"/>
      <c r="MB169" s="1158"/>
      <c r="MC169" s="1158"/>
      <c r="MD169" s="1158"/>
      <c r="ME169" s="1158"/>
      <c r="MF169" s="1158"/>
      <c r="MG169" s="1158"/>
      <c r="MH169" s="1158"/>
      <c r="MI169" s="1158"/>
      <c r="MJ169" s="1158"/>
      <c r="MK169" s="1158"/>
      <c r="ML169" s="1158"/>
      <c r="MM169" s="1158"/>
      <c r="MN169" s="1158"/>
      <c r="MO169" s="1158"/>
      <c r="MP169" s="1158"/>
      <c r="MQ169" s="1158"/>
      <c r="MR169" s="1158"/>
      <c r="MS169" s="1158"/>
      <c r="MT169" s="1158"/>
      <c r="MU169" s="1158"/>
      <c r="MV169" s="1158"/>
      <c r="MW169" s="1158"/>
      <c r="MX169" s="1158"/>
      <c r="MY169" s="1158"/>
      <c r="MZ169" s="1158"/>
      <c r="NA169" s="1158"/>
      <c r="NB169" s="1158"/>
      <c r="NC169" s="1158"/>
      <c r="ND169" s="1158"/>
      <c r="NE169" s="1158"/>
      <c r="NF169" s="1158"/>
      <c r="NG169" s="1158"/>
      <c r="NH169" s="1158"/>
      <c r="NI169" s="1158"/>
      <c r="NJ169" s="1158"/>
      <c r="NK169" s="1158"/>
      <c r="NL169" s="1158"/>
      <c r="NM169" s="1158"/>
      <c r="NN169" s="1158"/>
      <c r="NO169" s="1158"/>
      <c r="NP169" s="1158"/>
      <c r="NQ169" s="1158"/>
      <c r="NR169" s="1158"/>
      <c r="NS169" s="1158"/>
      <c r="NT169" s="1158"/>
      <c r="NU169" s="1158"/>
      <c r="NV169" s="1158"/>
      <c r="NW169" s="1158"/>
      <c r="NX169" s="1158"/>
      <c r="NY169" s="1158"/>
      <c r="NZ169" s="1158"/>
      <c r="OA169" s="1158"/>
      <c r="OB169" s="1158"/>
      <c r="OC169" s="1158"/>
      <c r="OD169" s="1158"/>
      <c r="OE169" s="1158"/>
      <c r="OF169" s="1158"/>
      <c r="OG169" s="1158"/>
      <c r="OH169" s="1158"/>
      <c r="OI169" s="1158"/>
      <c r="OJ169" s="1158"/>
      <c r="OK169" s="1158"/>
      <c r="OL169" s="1158"/>
      <c r="OM169" s="1158"/>
      <c r="ON169" s="1158"/>
      <c r="OO169" s="1158"/>
      <c r="OP169" s="1158"/>
      <c r="OQ169" s="1158"/>
      <c r="OR169" s="1158"/>
      <c r="OS169" s="1158"/>
      <c r="OT169" s="1158"/>
      <c r="OU169" s="1158"/>
      <c r="OV169" s="1158"/>
      <c r="OW169" s="1158"/>
      <c r="OX169" s="1158"/>
      <c r="OY169" s="1158"/>
      <c r="OZ169" s="1158"/>
      <c r="PA169" s="1158"/>
      <c r="PB169" s="1158"/>
      <c r="PC169" s="1158"/>
      <c r="PD169" s="1158"/>
      <c r="PE169" s="1158"/>
      <c r="PF169" s="1158"/>
      <c r="PG169" s="1158"/>
      <c r="PH169" s="1158"/>
      <c r="PI169" s="1158"/>
      <c r="PJ169" s="1158"/>
      <c r="PK169" s="1158"/>
    </row>
    <row r="170" spans="1:427" s="1150" customFormat="1" ht="15" customHeight="1" x14ac:dyDescent="0.35">
      <c r="A170" s="1182" t="s">
        <v>3330</v>
      </c>
      <c r="B170" s="1182">
        <f t="shared" ca="1" si="11"/>
        <v>8873</v>
      </c>
      <c r="C170" s="1182" t="s">
        <v>3380</v>
      </c>
      <c r="D170" s="1182" t="s">
        <v>3381</v>
      </c>
      <c r="E170" s="1151">
        <v>2016</v>
      </c>
      <c r="F170" s="1183">
        <f t="shared" ca="1" si="12"/>
        <v>194</v>
      </c>
      <c r="G170" s="1149">
        <f t="shared" ca="1" si="13"/>
        <v>2517</v>
      </c>
      <c r="H170" s="1148">
        <v>60.5</v>
      </c>
      <c r="I170" s="1152">
        <f>Einstellungen!$E$11</f>
        <v>365</v>
      </c>
      <c r="J170" s="1152" t="s">
        <v>11</v>
      </c>
      <c r="K170" s="1152" t="s">
        <v>578</v>
      </c>
      <c r="L170" s="1152" t="s">
        <v>578</v>
      </c>
      <c r="M170" s="1152" t="s">
        <v>578</v>
      </c>
      <c r="N170" s="1152" t="s">
        <v>578</v>
      </c>
      <c r="O170" s="1152" t="s">
        <v>578</v>
      </c>
      <c r="P170" s="1152" t="s">
        <v>578</v>
      </c>
      <c r="Q170" s="1152" t="s">
        <v>578</v>
      </c>
      <c r="R170" s="1152" t="s">
        <v>578</v>
      </c>
      <c r="S170" s="1152" t="s">
        <v>578</v>
      </c>
      <c r="T170" s="1152" t="s">
        <v>578</v>
      </c>
      <c r="U170" s="1152" t="s">
        <v>578</v>
      </c>
      <c r="V170" s="1152" t="s">
        <v>700</v>
      </c>
      <c r="W170" s="1152" t="str">
        <f t="shared" si="14"/>
        <v>Heim 169  - Musterort</v>
      </c>
      <c r="X170" s="1148">
        <v>60.5</v>
      </c>
      <c r="AM170" s="1158"/>
      <c r="AN170" s="1158"/>
      <c r="AO170" s="1158"/>
      <c r="AP170" s="1158"/>
      <c r="AQ170" s="1158"/>
      <c r="AR170" s="1158"/>
      <c r="AS170" s="1158"/>
      <c r="AT170" s="1158"/>
      <c r="AU170" s="1158"/>
      <c r="AV170" s="1158"/>
      <c r="AW170" s="1158"/>
      <c r="AX170" s="1155">
        <v>50</v>
      </c>
      <c r="AY170" s="1158"/>
      <c r="AZ170" s="1156">
        <f t="shared" ca="1" si="15"/>
        <v>-144</v>
      </c>
      <c r="BA170" s="1158"/>
      <c r="BB170" s="1158"/>
      <c r="BC170" s="1158"/>
      <c r="BD170" s="1158"/>
      <c r="BE170" s="1158"/>
      <c r="BF170" s="1158"/>
      <c r="BG170" s="1158"/>
      <c r="BH170" s="1158"/>
      <c r="BI170" s="1158"/>
      <c r="BJ170" s="1158"/>
      <c r="BK170" s="1158"/>
      <c r="BL170" s="1158"/>
      <c r="BM170" s="1158"/>
      <c r="BN170" s="1158"/>
      <c r="BO170" s="1158"/>
      <c r="BP170" s="1158"/>
      <c r="BQ170" s="1158"/>
      <c r="BR170" s="1158"/>
      <c r="BS170" s="1158"/>
      <c r="BT170" s="1158"/>
      <c r="BU170" s="1158"/>
      <c r="BV170" s="1158"/>
      <c r="BW170" s="1158"/>
      <c r="BX170" s="1158"/>
      <c r="BY170" s="1158"/>
      <c r="BZ170" s="1158"/>
      <c r="CA170" s="1158"/>
      <c r="CB170" s="1158"/>
      <c r="CC170" s="1158"/>
      <c r="CD170" s="1158"/>
      <c r="CE170" s="1158"/>
      <c r="CF170" s="1158"/>
      <c r="CG170" s="1158"/>
      <c r="CH170" s="1158"/>
      <c r="CI170" s="1158"/>
      <c r="CJ170" s="1158"/>
      <c r="CK170" s="1158"/>
      <c r="CL170" s="1158"/>
      <c r="CM170" s="1158"/>
      <c r="CN170" s="1158"/>
      <c r="CO170" s="1158"/>
      <c r="CP170" s="1158"/>
      <c r="CQ170" s="1158"/>
      <c r="CR170" s="1158"/>
      <c r="CS170" s="1158"/>
      <c r="CT170" s="1158"/>
      <c r="CU170" s="1158"/>
      <c r="CV170" s="1158"/>
      <c r="CW170" s="1158"/>
      <c r="CX170" s="1158"/>
      <c r="CY170" s="1158"/>
      <c r="CZ170" s="1158"/>
      <c r="DA170" s="1158"/>
      <c r="DB170" s="1158"/>
      <c r="DC170" s="1158"/>
      <c r="DD170" s="1158"/>
      <c r="DE170" s="1158"/>
      <c r="DF170" s="1158"/>
      <c r="DG170" s="1158"/>
      <c r="DH170" s="1158"/>
      <c r="DI170" s="1158"/>
      <c r="DJ170" s="1158"/>
      <c r="DK170" s="1158"/>
      <c r="DL170" s="1158"/>
      <c r="DM170" s="1158"/>
      <c r="DN170" s="1158"/>
      <c r="DO170" s="1158"/>
      <c r="DP170" s="1158"/>
      <c r="DQ170" s="1158"/>
      <c r="DR170" s="1158"/>
      <c r="DS170" s="1158"/>
      <c r="DT170" s="1158"/>
      <c r="DU170" s="1158"/>
      <c r="DV170" s="1158"/>
      <c r="DW170" s="1158"/>
      <c r="DX170" s="1158"/>
      <c r="DY170" s="1158"/>
      <c r="DZ170" s="1158"/>
      <c r="EA170" s="1158"/>
      <c r="EB170" s="1158"/>
      <c r="EC170" s="1158"/>
      <c r="ED170" s="1158"/>
      <c r="EE170" s="1158"/>
      <c r="EF170" s="1158"/>
      <c r="EG170" s="1158"/>
      <c r="EH170" s="1158"/>
      <c r="EI170" s="1158"/>
      <c r="EJ170" s="1158"/>
      <c r="EK170" s="1158"/>
      <c r="EL170" s="1158"/>
      <c r="EM170" s="1158"/>
      <c r="EN170" s="1158"/>
      <c r="EO170" s="1158"/>
      <c r="EP170" s="1158"/>
      <c r="EQ170" s="1158"/>
      <c r="ER170" s="1158"/>
      <c r="ES170" s="1158"/>
      <c r="ET170" s="1158"/>
      <c r="EU170" s="1158"/>
      <c r="EV170" s="1158"/>
      <c r="EW170" s="1158"/>
      <c r="EX170" s="1158"/>
      <c r="EY170" s="1158"/>
      <c r="EZ170" s="1158"/>
      <c r="FA170" s="1158"/>
      <c r="FB170" s="1158"/>
      <c r="FC170" s="1158"/>
      <c r="FD170" s="1158"/>
      <c r="FE170" s="1158"/>
      <c r="FF170" s="1158"/>
      <c r="FG170" s="1158"/>
      <c r="FH170" s="1158"/>
      <c r="FI170" s="1158"/>
      <c r="FJ170" s="1158"/>
      <c r="FK170" s="1158"/>
      <c r="FL170" s="1158"/>
      <c r="FM170" s="1158"/>
      <c r="FN170" s="1158"/>
      <c r="FO170" s="1158"/>
      <c r="FP170" s="1158"/>
      <c r="FQ170" s="1158"/>
      <c r="FR170" s="1158"/>
      <c r="FS170" s="1158"/>
      <c r="FT170" s="1158"/>
      <c r="FU170" s="1158"/>
      <c r="FV170" s="1158"/>
      <c r="FW170" s="1158"/>
      <c r="FX170" s="1158"/>
      <c r="FY170" s="1158"/>
      <c r="FZ170" s="1158"/>
      <c r="GA170" s="1158"/>
      <c r="GB170" s="1158"/>
      <c r="GC170" s="1158"/>
      <c r="GD170" s="1158"/>
      <c r="GE170" s="1158"/>
      <c r="GF170" s="1158"/>
      <c r="GG170" s="1158"/>
      <c r="GH170" s="1158"/>
      <c r="GI170" s="1158"/>
      <c r="GJ170" s="1158"/>
      <c r="GK170" s="1158"/>
      <c r="GL170" s="1158"/>
      <c r="GM170" s="1158"/>
      <c r="GN170" s="1158"/>
      <c r="GO170" s="1158"/>
      <c r="GP170" s="1158"/>
      <c r="GQ170" s="1158"/>
      <c r="GR170" s="1158"/>
      <c r="GS170" s="1158"/>
      <c r="GT170" s="1158"/>
      <c r="GU170" s="1158"/>
      <c r="GV170" s="1158"/>
      <c r="GW170" s="1158"/>
      <c r="GX170" s="1158"/>
      <c r="GY170" s="1158"/>
      <c r="GZ170" s="1158"/>
      <c r="HA170" s="1158"/>
      <c r="HB170" s="1158"/>
      <c r="HC170" s="1158"/>
      <c r="HD170" s="1158"/>
      <c r="HE170" s="1158"/>
      <c r="HF170" s="1158"/>
      <c r="HG170" s="1158"/>
      <c r="HH170" s="1158"/>
      <c r="HI170" s="1158"/>
      <c r="HJ170" s="1158"/>
      <c r="HK170" s="1158"/>
      <c r="HL170" s="1158"/>
      <c r="HM170" s="1158"/>
      <c r="HN170" s="1158"/>
      <c r="HO170" s="1158"/>
      <c r="HP170" s="1158"/>
      <c r="HQ170" s="1158"/>
      <c r="HR170" s="1158"/>
      <c r="HS170" s="1158"/>
      <c r="HT170" s="1158"/>
      <c r="HU170" s="1158"/>
      <c r="HV170" s="1158"/>
      <c r="HW170" s="1158"/>
      <c r="HX170" s="1158"/>
      <c r="HY170" s="1158"/>
      <c r="HZ170" s="1158"/>
      <c r="IA170" s="1158"/>
      <c r="IB170" s="1158"/>
      <c r="IC170" s="1158"/>
      <c r="ID170" s="1158"/>
      <c r="IE170" s="1158"/>
      <c r="IF170" s="1158"/>
      <c r="IG170" s="1158"/>
      <c r="IH170" s="1158"/>
      <c r="II170" s="1158"/>
      <c r="IJ170" s="1158"/>
      <c r="IK170" s="1158"/>
      <c r="IL170" s="1158"/>
      <c r="IM170" s="1158"/>
      <c r="IN170" s="1158"/>
      <c r="IO170" s="1158"/>
      <c r="IP170" s="1158"/>
      <c r="IQ170" s="1158"/>
      <c r="IR170" s="1158"/>
      <c r="IS170" s="1158"/>
      <c r="IT170" s="1158"/>
      <c r="IU170" s="1158"/>
      <c r="IV170" s="1158"/>
      <c r="IW170" s="1158"/>
      <c r="IX170" s="1158"/>
      <c r="IY170" s="1158"/>
      <c r="IZ170" s="1158"/>
      <c r="JA170" s="1158"/>
      <c r="JB170" s="1158"/>
      <c r="JC170" s="1158"/>
      <c r="JD170" s="1158"/>
      <c r="JE170" s="1158"/>
      <c r="JF170" s="1158"/>
      <c r="JG170" s="1158"/>
      <c r="JH170" s="1158"/>
      <c r="JI170" s="1158"/>
      <c r="JJ170" s="1158"/>
      <c r="JK170" s="1158"/>
      <c r="JL170" s="1158"/>
      <c r="JM170" s="1158"/>
      <c r="JN170" s="1158"/>
      <c r="JO170" s="1158"/>
      <c r="JP170" s="1158"/>
      <c r="JQ170" s="1158"/>
      <c r="JR170" s="1158"/>
      <c r="JS170" s="1158"/>
      <c r="JT170" s="1158"/>
      <c r="JU170" s="1158"/>
      <c r="JV170" s="1158"/>
      <c r="JW170" s="1158"/>
      <c r="JX170" s="1158"/>
      <c r="JY170" s="1158"/>
      <c r="JZ170" s="1158"/>
      <c r="KA170" s="1158"/>
      <c r="KB170" s="1158"/>
      <c r="KC170" s="1158"/>
      <c r="KD170" s="1158"/>
      <c r="KE170" s="1158"/>
      <c r="KF170" s="1158"/>
      <c r="KG170" s="1158"/>
      <c r="KH170" s="1158"/>
      <c r="KI170" s="1158"/>
      <c r="KJ170" s="1158"/>
      <c r="KK170" s="1158"/>
      <c r="KL170" s="1158"/>
      <c r="KM170" s="1158"/>
      <c r="KN170" s="1158"/>
      <c r="KO170" s="1158"/>
      <c r="KP170" s="1158"/>
      <c r="KQ170" s="1158"/>
      <c r="KR170" s="1158"/>
      <c r="KS170" s="1158"/>
      <c r="KT170" s="1158"/>
      <c r="KU170" s="1158"/>
      <c r="KV170" s="1158"/>
      <c r="KW170" s="1158"/>
      <c r="KX170" s="1158"/>
      <c r="KY170" s="1158"/>
      <c r="KZ170" s="1158"/>
      <c r="LA170" s="1158"/>
      <c r="LB170" s="1158"/>
      <c r="LC170" s="1158"/>
      <c r="LD170" s="1158"/>
      <c r="LE170" s="1158"/>
      <c r="LF170" s="1158"/>
      <c r="LG170" s="1158"/>
      <c r="LH170" s="1158"/>
      <c r="LI170" s="1158"/>
      <c r="LJ170" s="1158"/>
      <c r="LK170" s="1158"/>
      <c r="LL170" s="1158"/>
      <c r="LM170" s="1158"/>
      <c r="LN170" s="1158"/>
      <c r="LO170" s="1158"/>
      <c r="LP170" s="1158"/>
      <c r="LQ170" s="1158"/>
      <c r="LR170" s="1158"/>
      <c r="LS170" s="1158"/>
      <c r="LT170" s="1158"/>
      <c r="LU170" s="1158"/>
      <c r="LV170" s="1158"/>
      <c r="LW170" s="1158"/>
      <c r="LX170" s="1158"/>
      <c r="LY170" s="1158"/>
      <c r="LZ170" s="1158"/>
      <c r="MA170" s="1158"/>
      <c r="MB170" s="1158"/>
      <c r="MC170" s="1158"/>
      <c r="MD170" s="1158"/>
      <c r="ME170" s="1158"/>
      <c r="MF170" s="1158"/>
      <c r="MG170" s="1158"/>
      <c r="MH170" s="1158"/>
      <c r="MI170" s="1158"/>
      <c r="MJ170" s="1158"/>
      <c r="MK170" s="1158"/>
      <c r="ML170" s="1158"/>
      <c r="MM170" s="1158"/>
      <c r="MN170" s="1158"/>
      <c r="MO170" s="1158"/>
      <c r="MP170" s="1158"/>
      <c r="MQ170" s="1158"/>
      <c r="MR170" s="1158"/>
      <c r="MS170" s="1158"/>
      <c r="MT170" s="1158"/>
      <c r="MU170" s="1158"/>
      <c r="MV170" s="1158"/>
      <c r="MW170" s="1158"/>
      <c r="MX170" s="1158"/>
      <c r="MY170" s="1158"/>
      <c r="MZ170" s="1158"/>
      <c r="NA170" s="1158"/>
      <c r="NB170" s="1158"/>
      <c r="NC170" s="1158"/>
      <c r="ND170" s="1158"/>
      <c r="NE170" s="1158"/>
      <c r="NF170" s="1158"/>
      <c r="NG170" s="1158"/>
      <c r="NH170" s="1158"/>
      <c r="NI170" s="1158"/>
      <c r="NJ170" s="1158"/>
      <c r="NK170" s="1158"/>
      <c r="NL170" s="1158"/>
      <c r="NM170" s="1158"/>
      <c r="NN170" s="1158"/>
      <c r="NO170" s="1158"/>
      <c r="NP170" s="1158"/>
      <c r="NQ170" s="1158"/>
      <c r="NR170" s="1158"/>
      <c r="NS170" s="1158"/>
      <c r="NT170" s="1158"/>
      <c r="NU170" s="1158"/>
      <c r="NV170" s="1158"/>
      <c r="NW170" s="1158"/>
      <c r="NX170" s="1158"/>
      <c r="NY170" s="1158"/>
      <c r="NZ170" s="1158"/>
      <c r="OA170" s="1158"/>
      <c r="OB170" s="1158"/>
      <c r="OC170" s="1158"/>
      <c r="OD170" s="1158"/>
      <c r="OE170" s="1158"/>
      <c r="OF170" s="1158"/>
      <c r="OG170" s="1158"/>
      <c r="OH170" s="1158"/>
      <c r="OI170" s="1158"/>
      <c r="OJ170" s="1158"/>
      <c r="OK170" s="1158"/>
      <c r="OL170" s="1158"/>
      <c r="OM170" s="1158"/>
      <c r="ON170" s="1158"/>
      <c r="OO170" s="1158"/>
      <c r="OP170" s="1158"/>
      <c r="OQ170" s="1158"/>
      <c r="OR170" s="1158"/>
      <c r="OS170" s="1158"/>
      <c r="OT170" s="1158"/>
      <c r="OU170" s="1158"/>
      <c r="OV170" s="1158"/>
      <c r="OW170" s="1158"/>
      <c r="OX170" s="1158"/>
      <c r="OY170" s="1158"/>
      <c r="OZ170" s="1158"/>
      <c r="PA170" s="1158"/>
      <c r="PB170" s="1158"/>
      <c r="PC170" s="1158"/>
      <c r="PD170" s="1158"/>
      <c r="PE170" s="1158"/>
      <c r="PF170" s="1158"/>
      <c r="PG170" s="1158"/>
      <c r="PH170" s="1158"/>
      <c r="PI170" s="1158"/>
      <c r="PJ170" s="1158"/>
      <c r="PK170" s="1158"/>
    </row>
    <row r="171" spans="1:427" s="1150" customFormat="1" ht="15" customHeight="1" x14ac:dyDescent="0.35">
      <c r="A171" s="1182" t="s">
        <v>3331</v>
      </c>
      <c r="B171" s="1182">
        <f t="shared" ca="1" si="11"/>
        <v>7752</v>
      </c>
      <c r="C171" s="1182" t="s">
        <v>3380</v>
      </c>
      <c r="D171" s="1182" t="s">
        <v>3381</v>
      </c>
      <c r="E171" s="1151">
        <v>2016</v>
      </c>
      <c r="F171" s="1183">
        <f t="shared" ca="1" si="12"/>
        <v>203</v>
      </c>
      <c r="G171" s="1149">
        <f t="shared" ca="1" si="13"/>
        <v>3148</v>
      </c>
      <c r="H171" s="1139">
        <v>65.91</v>
      </c>
      <c r="I171" s="1152">
        <f>Einstellungen!$E$11</f>
        <v>365</v>
      </c>
      <c r="J171" s="1152" t="s">
        <v>11</v>
      </c>
      <c r="K171" s="1152" t="s">
        <v>578</v>
      </c>
      <c r="L171" s="1152" t="s">
        <v>578</v>
      </c>
      <c r="M171" s="1152" t="s">
        <v>578</v>
      </c>
      <c r="N171" s="1152" t="s">
        <v>578</v>
      </c>
      <c r="O171" s="1152" t="s">
        <v>578</v>
      </c>
      <c r="P171" s="1152" t="s">
        <v>578</v>
      </c>
      <c r="Q171" s="1152" t="s">
        <v>578</v>
      </c>
      <c r="R171" s="1152" t="s">
        <v>578</v>
      </c>
      <c r="S171" s="1152" t="s">
        <v>578</v>
      </c>
      <c r="T171" s="1152" t="s">
        <v>578</v>
      </c>
      <c r="U171" s="1152" t="s">
        <v>578</v>
      </c>
      <c r="V171" s="1152" t="s">
        <v>700</v>
      </c>
      <c r="W171" s="1152" t="str">
        <f t="shared" si="14"/>
        <v>Heim 170  - Musterort</v>
      </c>
      <c r="X171" s="1139">
        <v>65.91</v>
      </c>
      <c r="AM171" s="1158"/>
      <c r="AN171" s="1158"/>
      <c r="AO171" s="1158"/>
      <c r="AP171" s="1158"/>
      <c r="AQ171" s="1158"/>
      <c r="AR171" s="1158"/>
      <c r="AS171" s="1158"/>
      <c r="AT171" s="1158"/>
      <c r="AU171" s="1158"/>
      <c r="AV171" s="1158"/>
      <c r="AW171" s="1158"/>
      <c r="AX171" s="1155">
        <v>35</v>
      </c>
      <c r="AY171" s="1158"/>
      <c r="AZ171" s="1156">
        <f t="shared" ca="1" si="15"/>
        <v>-168</v>
      </c>
      <c r="BA171" s="1158"/>
      <c r="BB171" s="1158"/>
      <c r="BC171" s="1158"/>
      <c r="BD171" s="1158"/>
      <c r="BE171" s="1158"/>
      <c r="BF171" s="1158"/>
      <c r="BG171" s="1158"/>
      <c r="BH171" s="1158"/>
      <c r="BI171" s="1158"/>
      <c r="BJ171" s="1158"/>
      <c r="BK171" s="1158"/>
      <c r="BL171" s="1158"/>
      <c r="BM171" s="1158"/>
      <c r="BN171" s="1158"/>
      <c r="BO171" s="1158"/>
      <c r="BP171" s="1158"/>
      <c r="BQ171" s="1158"/>
      <c r="BR171" s="1158"/>
      <c r="BS171" s="1158"/>
      <c r="BT171" s="1158"/>
      <c r="BU171" s="1158"/>
      <c r="BV171" s="1158"/>
      <c r="BW171" s="1158"/>
      <c r="BX171" s="1158"/>
      <c r="BY171" s="1158"/>
      <c r="BZ171" s="1158"/>
      <c r="CA171" s="1158"/>
      <c r="CB171" s="1158"/>
      <c r="CC171" s="1158"/>
      <c r="CD171" s="1158"/>
      <c r="CE171" s="1158"/>
      <c r="CF171" s="1158"/>
      <c r="CG171" s="1158"/>
      <c r="CH171" s="1158"/>
      <c r="CI171" s="1158"/>
      <c r="CJ171" s="1158"/>
      <c r="CK171" s="1158"/>
      <c r="CL171" s="1158"/>
      <c r="CM171" s="1158"/>
      <c r="CN171" s="1158"/>
      <c r="CO171" s="1158"/>
      <c r="CP171" s="1158"/>
      <c r="CQ171" s="1158"/>
      <c r="CR171" s="1158"/>
      <c r="CS171" s="1158"/>
      <c r="CT171" s="1158"/>
      <c r="CU171" s="1158"/>
      <c r="CV171" s="1158"/>
      <c r="CW171" s="1158"/>
      <c r="CX171" s="1158"/>
      <c r="CY171" s="1158"/>
      <c r="CZ171" s="1158"/>
      <c r="DA171" s="1158"/>
      <c r="DB171" s="1158"/>
      <c r="DC171" s="1158"/>
      <c r="DD171" s="1158"/>
      <c r="DE171" s="1158"/>
      <c r="DF171" s="1158"/>
      <c r="DG171" s="1158"/>
      <c r="DH171" s="1158"/>
      <c r="DI171" s="1158"/>
      <c r="DJ171" s="1158"/>
      <c r="DK171" s="1158"/>
      <c r="DL171" s="1158"/>
      <c r="DM171" s="1158"/>
      <c r="DN171" s="1158"/>
      <c r="DO171" s="1158"/>
      <c r="DP171" s="1158"/>
      <c r="DQ171" s="1158"/>
      <c r="DR171" s="1158"/>
      <c r="DS171" s="1158"/>
      <c r="DT171" s="1158"/>
      <c r="DU171" s="1158"/>
      <c r="DV171" s="1158"/>
      <c r="DW171" s="1158"/>
      <c r="DX171" s="1158"/>
      <c r="DY171" s="1158"/>
      <c r="DZ171" s="1158"/>
      <c r="EA171" s="1158"/>
      <c r="EB171" s="1158"/>
      <c r="EC171" s="1158"/>
      <c r="ED171" s="1158"/>
      <c r="EE171" s="1158"/>
      <c r="EF171" s="1158"/>
      <c r="EG171" s="1158"/>
      <c r="EH171" s="1158"/>
      <c r="EI171" s="1158"/>
      <c r="EJ171" s="1158"/>
      <c r="EK171" s="1158"/>
      <c r="EL171" s="1158"/>
      <c r="EM171" s="1158"/>
      <c r="EN171" s="1158"/>
      <c r="EO171" s="1158"/>
      <c r="EP171" s="1158"/>
      <c r="EQ171" s="1158"/>
      <c r="ER171" s="1158"/>
      <c r="ES171" s="1158"/>
      <c r="ET171" s="1158"/>
      <c r="EU171" s="1158"/>
      <c r="EV171" s="1158"/>
      <c r="EW171" s="1158"/>
      <c r="EX171" s="1158"/>
      <c r="EY171" s="1158"/>
      <c r="EZ171" s="1158"/>
      <c r="FA171" s="1158"/>
      <c r="FB171" s="1158"/>
      <c r="FC171" s="1158"/>
      <c r="FD171" s="1158"/>
      <c r="FE171" s="1158"/>
      <c r="FF171" s="1158"/>
      <c r="FG171" s="1158"/>
      <c r="FH171" s="1158"/>
      <c r="FI171" s="1158"/>
      <c r="FJ171" s="1158"/>
      <c r="FK171" s="1158"/>
      <c r="FL171" s="1158"/>
      <c r="FM171" s="1158"/>
      <c r="FN171" s="1158"/>
      <c r="FO171" s="1158"/>
      <c r="FP171" s="1158"/>
      <c r="FQ171" s="1158"/>
      <c r="FR171" s="1158"/>
      <c r="FS171" s="1158"/>
      <c r="FT171" s="1158"/>
      <c r="FU171" s="1158"/>
      <c r="FV171" s="1158"/>
      <c r="FW171" s="1158"/>
      <c r="FX171" s="1158"/>
      <c r="FY171" s="1158"/>
      <c r="FZ171" s="1158"/>
      <c r="GA171" s="1158"/>
      <c r="GB171" s="1158"/>
      <c r="GC171" s="1158"/>
      <c r="GD171" s="1158"/>
      <c r="GE171" s="1158"/>
      <c r="GF171" s="1158"/>
      <c r="GG171" s="1158"/>
      <c r="GH171" s="1158"/>
      <c r="GI171" s="1158"/>
      <c r="GJ171" s="1158"/>
      <c r="GK171" s="1158"/>
      <c r="GL171" s="1158"/>
      <c r="GM171" s="1158"/>
      <c r="GN171" s="1158"/>
      <c r="GO171" s="1158"/>
      <c r="GP171" s="1158"/>
      <c r="GQ171" s="1158"/>
      <c r="GR171" s="1158"/>
      <c r="GS171" s="1158"/>
      <c r="GT171" s="1158"/>
      <c r="GU171" s="1158"/>
      <c r="GV171" s="1158"/>
      <c r="GW171" s="1158"/>
      <c r="GX171" s="1158"/>
      <c r="GY171" s="1158"/>
      <c r="GZ171" s="1158"/>
      <c r="HA171" s="1158"/>
      <c r="HB171" s="1158"/>
      <c r="HC171" s="1158"/>
      <c r="HD171" s="1158"/>
      <c r="HE171" s="1158"/>
      <c r="HF171" s="1158"/>
      <c r="HG171" s="1158"/>
      <c r="HH171" s="1158"/>
      <c r="HI171" s="1158"/>
      <c r="HJ171" s="1158"/>
      <c r="HK171" s="1158"/>
      <c r="HL171" s="1158"/>
      <c r="HM171" s="1158"/>
      <c r="HN171" s="1158"/>
      <c r="HO171" s="1158"/>
      <c r="HP171" s="1158"/>
      <c r="HQ171" s="1158"/>
      <c r="HR171" s="1158"/>
      <c r="HS171" s="1158"/>
      <c r="HT171" s="1158"/>
      <c r="HU171" s="1158"/>
      <c r="HV171" s="1158"/>
      <c r="HW171" s="1158"/>
      <c r="HX171" s="1158"/>
      <c r="HY171" s="1158"/>
      <c r="HZ171" s="1158"/>
      <c r="IA171" s="1158"/>
      <c r="IB171" s="1158"/>
      <c r="IC171" s="1158"/>
      <c r="ID171" s="1158"/>
      <c r="IE171" s="1158"/>
      <c r="IF171" s="1158"/>
      <c r="IG171" s="1158"/>
      <c r="IH171" s="1158"/>
      <c r="II171" s="1158"/>
      <c r="IJ171" s="1158"/>
      <c r="IK171" s="1158"/>
      <c r="IL171" s="1158"/>
      <c r="IM171" s="1158"/>
      <c r="IN171" s="1158"/>
      <c r="IO171" s="1158"/>
      <c r="IP171" s="1158"/>
      <c r="IQ171" s="1158"/>
      <c r="IR171" s="1158"/>
      <c r="IS171" s="1158"/>
      <c r="IT171" s="1158"/>
      <c r="IU171" s="1158"/>
      <c r="IV171" s="1158"/>
      <c r="IW171" s="1158"/>
      <c r="IX171" s="1158"/>
      <c r="IY171" s="1158"/>
      <c r="IZ171" s="1158"/>
      <c r="JA171" s="1158"/>
      <c r="JB171" s="1158"/>
      <c r="JC171" s="1158"/>
      <c r="JD171" s="1158"/>
      <c r="JE171" s="1158"/>
      <c r="JF171" s="1158"/>
      <c r="JG171" s="1158"/>
      <c r="JH171" s="1158"/>
      <c r="JI171" s="1158"/>
      <c r="JJ171" s="1158"/>
      <c r="JK171" s="1158"/>
      <c r="JL171" s="1158"/>
      <c r="JM171" s="1158"/>
      <c r="JN171" s="1158"/>
      <c r="JO171" s="1158"/>
      <c r="JP171" s="1158"/>
      <c r="JQ171" s="1158"/>
      <c r="JR171" s="1158"/>
      <c r="JS171" s="1158"/>
      <c r="JT171" s="1158"/>
      <c r="JU171" s="1158"/>
      <c r="JV171" s="1158"/>
      <c r="JW171" s="1158"/>
      <c r="JX171" s="1158"/>
      <c r="JY171" s="1158"/>
      <c r="JZ171" s="1158"/>
      <c r="KA171" s="1158"/>
      <c r="KB171" s="1158"/>
      <c r="KC171" s="1158"/>
      <c r="KD171" s="1158"/>
      <c r="KE171" s="1158"/>
      <c r="KF171" s="1158"/>
      <c r="KG171" s="1158"/>
      <c r="KH171" s="1158"/>
      <c r="KI171" s="1158"/>
      <c r="KJ171" s="1158"/>
      <c r="KK171" s="1158"/>
      <c r="KL171" s="1158"/>
      <c r="KM171" s="1158"/>
      <c r="KN171" s="1158"/>
      <c r="KO171" s="1158"/>
      <c r="KP171" s="1158"/>
      <c r="KQ171" s="1158"/>
      <c r="KR171" s="1158"/>
      <c r="KS171" s="1158"/>
      <c r="KT171" s="1158"/>
      <c r="KU171" s="1158"/>
      <c r="KV171" s="1158"/>
      <c r="KW171" s="1158"/>
      <c r="KX171" s="1158"/>
      <c r="KY171" s="1158"/>
      <c r="KZ171" s="1158"/>
      <c r="LA171" s="1158"/>
      <c r="LB171" s="1158"/>
      <c r="LC171" s="1158"/>
      <c r="LD171" s="1158"/>
      <c r="LE171" s="1158"/>
      <c r="LF171" s="1158"/>
      <c r="LG171" s="1158"/>
      <c r="LH171" s="1158"/>
      <c r="LI171" s="1158"/>
      <c r="LJ171" s="1158"/>
      <c r="LK171" s="1158"/>
      <c r="LL171" s="1158"/>
      <c r="LM171" s="1158"/>
      <c r="LN171" s="1158"/>
      <c r="LO171" s="1158"/>
      <c r="LP171" s="1158"/>
      <c r="LQ171" s="1158"/>
      <c r="LR171" s="1158"/>
      <c r="LS171" s="1158"/>
      <c r="LT171" s="1158"/>
      <c r="LU171" s="1158"/>
      <c r="LV171" s="1158"/>
      <c r="LW171" s="1158"/>
      <c r="LX171" s="1158"/>
      <c r="LY171" s="1158"/>
      <c r="LZ171" s="1158"/>
      <c r="MA171" s="1158"/>
      <c r="MB171" s="1158"/>
      <c r="MC171" s="1158"/>
      <c r="MD171" s="1158"/>
      <c r="ME171" s="1158"/>
      <c r="MF171" s="1158"/>
      <c r="MG171" s="1158"/>
      <c r="MH171" s="1158"/>
      <c r="MI171" s="1158"/>
      <c r="MJ171" s="1158"/>
      <c r="MK171" s="1158"/>
      <c r="ML171" s="1158"/>
      <c r="MM171" s="1158"/>
      <c r="MN171" s="1158"/>
      <c r="MO171" s="1158"/>
      <c r="MP171" s="1158"/>
      <c r="MQ171" s="1158"/>
      <c r="MR171" s="1158"/>
      <c r="MS171" s="1158"/>
      <c r="MT171" s="1158"/>
      <c r="MU171" s="1158"/>
      <c r="MV171" s="1158"/>
      <c r="MW171" s="1158"/>
      <c r="MX171" s="1158"/>
      <c r="MY171" s="1158"/>
      <c r="MZ171" s="1158"/>
      <c r="NA171" s="1158"/>
      <c r="NB171" s="1158"/>
      <c r="NC171" s="1158"/>
      <c r="ND171" s="1158"/>
      <c r="NE171" s="1158"/>
      <c r="NF171" s="1158"/>
      <c r="NG171" s="1158"/>
      <c r="NH171" s="1158"/>
      <c r="NI171" s="1158"/>
      <c r="NJ171" s="1158"/>
      <c r="NK171" s="1158"/>
      <c r="NL171" s="1158"/>
      <c r="NM171" s="1158"/>
      <c r="NN171" s="1158"/>
      <c r="NO171" s="1158"/>
      <c r="NP171" s="1158"/>
      <c r="NQ171" s="1158"/>
      <c r="NR171" s="1158"/>
      <c r="NS171" s="1158"/>
      <c r="NT171" s="1158"/>
      <c r="NU171" s="1158"/>
      <c r="NV171" s="1158"/>
      <c r="NW171" s="1158"/>
      <c r="NX171" s="1158"/>
      <c r="NY171" s="1158"/>
      <c r="NZ171" s="1158"/>
      <c r="OA171" s="1158"/>
      <c r="OB171" s="1158"/>
      <c r="OC171" s="1158"/>
      <c r="OD171" s="1158"/>
      <c r="OE171" s="1158"/>
      <c r="OF171" s="1158"/>
      <c r="OG171" s="1158"/>
      <c r="OH171" s="1158"/>
      <c r="OI171" s="1158"/>
      <c r="OJ171" s="1158"/>
      <c r="OK171" s="1158"/>
      <c r="OL171" s="1158"/>
      <c r="OM171" s="1158"/>
      <c r="ON171" s="1158"/>
      <c r="OO171" s="1158"/>
      <c r="OP171" s="1158"/>
      <c r="OQ171" s="1158"/>
      <c r="OR171" s="1158"/>
      <c r="OS171" s="1158"/>
      <c r="OT171" s="1158"/>
      <c r="OU171" s="1158"/>
      <c r="OV171" s="1158"/>
      <c r="OW171" s="1158"/>
      <c r="OX171" s="1158"/>
      <c r="OY171" s="1158"/>
      <c r="OZ171" s="1158"/>
      <c r="PA171" s="1158"/>
      <c r="PB171" s="1158"/>
      <c r="PC171" s="1158"/>
      <c r="PD171" s="1158"/>
      <c r="PE171" s="1158"/>
      <c r="PF171" s="1158"/>
      <c r="PG171" s="1158"/>
      <c r="PH171" s="1158"/>
      <c r="PI171" s="1158"/>
      <c r="PJ171" s="1158"/>
      <c r="PK171" s="1158"/>
    </row>
    <row r="172" spans="1:427" s="1150" customFormat="1" ht="15" customHeight="1" x14ac:dyDescent="0.35">
      <c r="A172" s="1182" t="s">
        <v>3332</v>
      </c>
      <c r="B172" s="1182">
        <f t="shared" ca="1" si="11"/>
        <v>8219</v>
      </c>
      <c r="C172" s="1182" t="s">
        <v>3380</v>
      </c>
      <c r="D172" s="1182" t="s">
        <v>3381</v>
      </c>
      <c r="E172" s="1151">
        <v>2016</v>
      </c>
      <c r="F172" s="1183">
        <f t="shared" ca="1" si="12"/>
        <v>41</v>
      </c>
      <c r="G172" s="1149">
        <f t="shared" ca="1" si="13"/>
        <v>9221</v>
      </c>
      <c r="H172" s="1148">
        <v>59.42</v>
      </c>
      <c r="I172" s="1152">
        <f>Einstellungen!$E$11</f>
        <v>365</v>
      </c>
      <c r="J172" s="1152" t="s">
        <v>11</v>
      </c>
      <c r="K172" s="1152" t="s">
        <v>578</v>
      </c>
      <c r="L172" s="1152" t="s">
        <v>578</v>
      </c>
      <c r="M172" s="1152" t="s">
        <v>578</v>
      </c>
      <c r="N172" s="1152" t="s">
        <v>578</v>
      </c>
      <c r="O172" s="1152" t="s">
        <v>578</v>
      </c>
      <c r="P172" s="1152" t="s">
        <v>578</v>
      </c>
      <c r="Q172" s="1152" t="s">
        <v>578</v>
      </c>
      <c r="R172" s="1152" t="s">
        <v>578</v>
      </c>
      <c r="S172" s="1152" t="s">
        <v>578</v>
      </c>
      <c r="T172" s="1152" t="s">
        <v>578</v>
      </c>
      <c r="U172" s="1152" t="s">
        <v>578</v>
      </c>
      <c r="V172" s="1152" t="s">
        <v>700</v>
      </c>
      <c r="W172" s="1152" t="str">
        <f t="shared" si="14"/>
        <v>Heim 171  - Musterort</v>
      </c>
      <c r="X172" s="1148">
        <v>59.42</v>
      </c>
      <c r="AM172" s="1158"/>
      <c r="AN172" s="1158"/>
      <c r="AO172" s="1158"/>
      <c r="AP172" s="1158"/>
      <c r="AQ172" s="1158"/>
      <c r="AR172" s="1158"/>
      <c r="AS172" s="1158"/>
      <c r="AT172" s="1158"/>
      <c r="AU172" s="1158"/>
      <c r="AV172" s="1158"/>
      <c r="AW172" s="1158"/>
      <c r="AX172" s="1155">
        <v>51</v>
      </c>
      <c r="AY172" s="1158"/>
      <c r="AZ172" s="1156">
        <f t="shared" ca="1" si="15"/>
        <v>10</v>
      </c>
      <c r="BA172" s="1158"/>
      <c r="BB172" s="1158"/>
      <c r="BC172" s="1158"/>
      <c r="BD172" s="1158"/>
      <c r="BE172" s="1158"/>
      <c r="BF172" s="1158"/>
      <c r="BG172" s="1158"/>
      <c r="BH172" s="1158"/>
      <c r="BI172" s="1158"/>
      <c r="BJ172" s="1158"/>
      <c r="BK172" s="1158"/>
      <c r="BL172" s="1158"/>
      <c r="BM172" s="1158"/>
      <c r="BN172" s="1158"/>
      <c r="BO172" s="1158"/>
      <c r="BP172" s="1158"/>
      <c r="BQ172" s="1158"/>
      <c r="BR172" s="1158"/>
      <c r="BS172" s="1158"/>
      <c r="BT172" s="1158"/>
      <c r="BU172" s="1158"/>
      <c r="BV172" s="1158"/>
      <c r="BW172" s="1158"/>
      <c r="BX172" s="1158"/>
      <c r="BY172" s="1158"/>
      <c r="BZ172" s="1158"/>
      <c r="CA172" s="1158"/>
      <c r="CB172" s="1158"/>
      <c r="CC172" s="1158"/>
      <c r="CD172" s="1158"/>
      <c r="CE172" s="1158"/>
      <c r="CF172" s="1158"/>
      <c r="CG172" s="1158"/>
      <c r="CH172" s="1158"/>
      <c r="CI172" s="1158"/>
      <c r="CJ172" s="1158"/>
      <c r="CK172" s="1158"/>
      <c r="CL172" s="1158"/>
      <c r="CM172" s="1158"/>
      <c r="CN172" s="1158"/>
      <c r="CO172" s="1158"/>
      <c r="CP172" s="1158"/>
      <c r="CQ172" s="1158"/>
      <c r="CR172" s="1158"/>
      <c r="CS172" s="1158"/>
      <c r="CT172" s="1158"/>
      <c r="CU172" s="1158"/>
      <c r="CV172" s="1158"/>
      <c r="CW172" s="1158"/>
      <c r="CX172" s="1158"/>
      <c r="CY172" s="1158"/>
      <c r="CZ172" s="1158"/>
      <c r="DA172" s="1158"/>
      <c r="DB172" s="1158"/>
      <c r="DC172" s="1158"/>
      <c r="DD172" s="1158"/>
      <c r="DE172" s="1158"/>
      <c r="DF172" s="1158"/>
      <c r="DG172" s="1158"/>
      <c r="DH172" s="1158"/>
      <c r="DI172" s="1158"/>
      <c r="DJ172" s="1158"/>
      <c r="DK172" s="1158"/>
      <c r="DL172" s="1158"/>
      <c r="DM172" s="1158"/>
      <c r="DN172" s="1158"/>
      <c r="DO172" s="1158"/>
      <c r="DP172" s="1158"/>
      <c r="DQ172" s="1158"/>
      <c r="DR172" s="1158"/>
      <c r="DS172" s="1158"/>
      <c r="DT172" s="1158"/>
      <c r="DU172" s="1158"/>
      <c r="DV172" s="1158"/>
      <c r="DW172" s="1158"/>
      <c r="DX172" s="1158"/>
      <c r="DY172" s="1158"/>
      <c r="DZ172" s="1158"/>
      <c r="EA172" s="1158"/>
      <c r="EB172" s="1158"/>
      <c r="EC172" s="1158"/>
      <c r="ED172" s="1158"/>
      <c r="EE172" s="1158"/>
      <c r="EF172" s="1158"/>
      <c r="EG172" s="1158"/>
      <c r="EH172" s="1158"/>
      <c r="EI172" s="1158"/>
      <c r="EJ172" s="1158"/>
      <c r="EK172" s="1158"/>
      <c r="EL172" s="1158"/>
      <c r="EM172" s="1158"/>
      <c r="EN172" s="1158"/>
      <c r="EO172" s="1158"/>
      <c r="EP172" s="1158"/>
      <c r="EQ172" s="1158"/>
      <c r="ER172" s="1158"/>
      <c r="ES172" s="1158"/>
      <c r="ET172" s="1158"/>
      <c r="EU172" s="1158"/>
      <c r="EV172" s="1158"/>
      <c r="EW172" s="1158"/>
      <c r="EX172" s="1158"/>
      <c r="EY172" s="1158"/>
      <c r="EZ172" s="1158"/>
      <c r="FA172" s="1158"/>
      <c r="FB172" s="1158"/>
      <c r="FC172" s="1158"/>
      <c r="FD172" s="1158"/>
      <c r="FE172" s="1158"/>
      <c r="FF172" s="1158"/>
      <c r="FG172" s="1158"/>
      <c r="FH172" s="1158"/>
      <c r="FI172" s="1158"/>
      <c r="FJ172" s="1158"/>
      <c r="FK172" s="1158"/>
      <c r="FL172" s="1158"/>
      <c r="FM172" s="1158"/>
      <c r="FN172" s="1158"/>
      <c r="FO172" s="1158"/>
      <c r="FP172" s="1158"/>
      <c r="FQ172" s="1158"/>
      <c r="FR172" s="1158"/>
      <c r="FS172" s="1158"/>
      <c r="FT172" s="1158"/>
      <c r="FU172" s="1158"/>
      <c r="FV172" s="1158"/>
      <c r="FW172" s="1158"/>
      <c r="FX172" s="1158"/>
      <c r="FY172" s="1158"/>
      <c r="FZ172" s="1158"/>
      <c r="GA172" s="1158"/>
      <c r="GB172" s="1158"/>
      <c r="GC172" s="1158"/>
      <c r="GD172" s="1158"/>
      <c r="GE172" s="1158"/>
      <c r="GF172" s="1158"/>
      <c r="GG172" s="1158"/>
      <c r="GH172" s="1158"/>
      <c r="GI172" s="1158"/>
      <c r="GJ172" s="1158"/>
      <c r="GK172" s="1158"/>
      <c r="GL172" s="1158"/>
      <c r="GM172" s="1158"/>
      <c r="GN172" s="1158"/>
      <c r="GO172" s="1158"/>
      <c r="GP172" s="1158"/>
      <c r="GQ172" s="1158"/>
      <c r="GR172" s="1158"/>
      <c r="GS172" s="1158"/>
      <c r="GT172" s="1158"/>
      <c r="GU172" s="1158"/>
      <c r="GV172" s="1158"/>
      <c r="GW172" s="1158"/>
      <c r="GX172" s="1158"/>
      <c r="GY172" s="1158"/>
      <c r="GZ172" s="1158"/>
      <c r="HA172" s="1158"/>
      <c r="HB172" s="1158"/>
      <c r="HC172" s="1158"/>
      <c r="HD172" s="1158"/>
      <c r="HE172" s="1158"/>
      <c r="HF172" s="1158"/>
      <c r="HG172" s="1158"/>
      <c r="HH172" s="1158"/>
      <c r="HI172" s="1158"/>
      <c r="HJ172" s="1158"/>
      <c r="HK172" s="1158"/>
      <c r="HL172" s="1158"/>
      <c r="HM172" s="1158"/>
      <c r="HN172" s="1158"/>
      <c r="HO172" s="1158"/>
      <c r="HP172" s="1158"/>
      <c r="HQ172" s="1158"/>
      <c r="HR172" s="1158"/>
      <c r="HS172" s="1158"/>
      <c r="HT172" s="1158"/>
      <c r="HU172" s="1158"/>
      <c r="HV172" s="1158"/>
      <c r="HW172" s="1158"/>
      <c r="HX172" s="1158"/>
      <c r="HY172" s="1158"/>
      <c r="HZ172" s="1158"/>
      <c r="IA172" s="1158"/>
      <c r="IB172" s="1158"/>
      <c r="IC172" s="1158"/>
      <c r="ID172" s="1158"/>
      <c r="IE172" s="1158"/>
      <c r="IF172" s="1158"/>
      <c r="IG172" s="1158"/>
      <c r="IH172" s="1158"/>
      <c r="II172" s="1158"/>
      <c r="IJ172" s="1158"/>
      <c r="IK172" s="1158"/>
      <c r="IL172" s="1158"/>
      <c r="IM172" s="1158"/>
      <c r="IN172" s="1158"/>
      <c r="IO172" s="1158"/>
      <c r="IP172" s="1158"/>
      <c r="IQ172" s="1158"/>
      <c r="IR172" s="1158"/>
      <c r="IS172" s="1158"/>
      <c r="IT172" s="1158"/>
      <c r="IU172" s="1158"/>
      <c r="IV172" s="1158"/>
      <c r="IW172" s="1158"/>
      <c r="IX172" s="1158"/>
      <c r="IY172" s="1158"/>
      <c r="IZ172" s="1158"/>
      <c r="JA172" s="1158"/>
      <c r="JB172" s="1158"/>
      <c r="JC172" s="1158"/>
      <c r="JD172" s="1158"/>
      <c r="JE172" s="1158"/>
      <c r="JF172" s="1158"/>
      <c r="JG172" s="1158"/>
      <c r="JH172" s="1158"/>
      <c r="JI172" s="1158"/>
      <c r="JJ172" s="1158"/>
      <c r="JK172" s="1158"/>
      <c r="JL172" s="1158"/>
      <c r="JM172" s="1158"/>
      <c r="JN172" s="1158"/>
      <c r="JO172" s="1158"/>
      <c r="JP172" s="1158"/>
      <c r="JQ172" s="1158"/>
      <c r="JR172" s="1158"/>
      <c r="JS172" s="1158"/>
      <c r="JT172" s="1158"/>
      <c r="JU172" s="1158"/>
      <c r="JV172" s="1158"/>
      <c r="JW172" s="1158"/>
      <c r="JX172" s="1158"/>
      <c r="JY172" s="1158"/>
      <c r="JZ172" s="1158"/>
      <c r="KA172" s="1158"/>
      <c r="KB172" s="1158"/>
      <c r="KC172" s="1158"/>
      <c r="KD172" s="1158"/>
      <c r="KE172" s="1158"/>
      <c r="KF172" s="1158"/>
      <c r="KG172" s="1158"/>
      <c r="KH172" s="1158"/>
      <c r="KI172" s="1158"/>
      <c r="KJ172" s="1158"/>
      <c r="KK172" s="1158"/>
      <c r="KL172" s="1158"/>
      <c r="KM172" s="1158"/>
      <c r="KN172" s="1158"/>
      <c r="KO172" s="1158"/>
      <c r="KP172" s="1158"/>
      <c r="KQ172" s="1158"/>
      <c r="KR172" s="1158"/>
      <c r="KS172" s="1158"/>
      <c r="KT172" s="1158"/>
      <c r="KU172" s="1158"/>
      <c r="KV172" s="1158"/>
      <c r="KW172" s="1158"/>
      <c r="KX172" s="1158"/>
      <c r="KY172" s="1158"/>
      <c r="KZ172" s="1158"/>
      <c r="LA172" s="1158"/>
      <c r="LB172" s="1158"/>
      <c r="LC172" s="1158"/>
      <c r="LD172" s="1158"/>
      <c r="LE172" s="1158"/>
      <c r="LF172" s="1158"/>
      <c r="LG172" s="1158"/>
      <c r="LH172" s="1158"/>
      <c r="LI172" s="1158"/>
      <c r="LJ172" s="1158"/>
      <c r="LK172" s="1158"/>
      <c r="LL172" s="1158"/>
      <c r="LM172" s="1158"/>
      <c r="LN172" s="1158"/>
      <c r="LO172" s="1158"/>
      <c r="LP172" s="1158"/>
      <c r="LQ172" s="1158"/>
      <c r="LR172" s="1158"/>
      <c r="LS172" s="1158"/>
      <c r="LT172" s="1158"/>
      <c r="LU172" s="1158"/>
      <c r="LV172" s="1158"/>
      <c r="LW172" s="1158"/>
      <c r="LX172" s="1158"/>
      <c r="LY172" s="1158"/>
      <c r="LZ172" s="1158"/>
      <c r="MA172" s="1158"/>
      <c r="MB172" s="1158"/>
      <c r="MC172" s="1158"/>
      <c r="MD172" s="1158"/>
      <c r="ME172" s="1158"/>
      <c r="MF172" s="1158"/>
      <c r="MG172" s="1158"/>
      <c r="MH172" s="1158"/>
      <c r="MI172" s="1158"/>
      <c r="MJ172" s="1158"/>
      <c r="MK172" s="1158"/>
      <c r="ML172" s="1158"/>
      <c r="MM172" s="1158"/>
      <c r="MN172" s="1158"/>
      <c r="MO172" s="1158"/>
      <c r="MP172" s="1158"/>
      <c r="MQ172" s="1158"/>
      <c r="MR172" s="1158"/>
      <c r="MS172" s="1158"/>
      <c r="MT172" s="1158"/>
      <c r="MU172" s="1158"/>
      <c r="MV172" s="1158"/>
      <c r="MW172" s="1158"/>
      <c r="MX172" s="1158"/>
      <c r="MY172" s="1158"/>
      <c r="MZ172" s="1158"/>
      <c r="NA172" s="1158"/>
      <c r="NB172" s="1158"/>
      <c r="NC172" s="1158"/>
      <c r="ND172" s="1158"/>
      <c r="NE172" s="1158"/>
      <c r="NF172" s="1158"/>
      <c r="NG172" s="1158"/>
      <c r="NH172" s="1158"/>
      <c r="NI172" s="1158"/>
      <c r="NJ172" s="1158"/>
      <c r="NK172" s="1158"/>
      <c r="NL172" s="1158"/>
      <c r="NM172" s="1158"/>
      <c r="NN172" s="1158"/>
      <c r="NO172" s="1158"/>
      <c r="NP172" s="1158"/>
      <c r="NQ172" s="1158"/>
      <c r="NR172" s="1158"/>
      <c r="NS172" s="1158"/>
      <c r="NT172" s="1158"/>
      <c r="NU172" s="1158"/>
      <c r="NV172" s="1158"/>
      <c r="NW172" s="1158"/>
      <c r="NX172" s="1158"/>
      <c r="NY172" s="1158"/>
      <c r="NZ172" s="1158"/>
      <c r="OA172" s="1158"/>
      <c r="OB172" s="1158"/>
      <c r="OC172" s="1158"/>
      <c r="OD172" s="1158"/>
      <c r="OE172" s="1158"/>
      <c r="OF172" s="1158"/>
      <c r="OG172" s="1158"/>
      <c r="OH172" s="1158"/>
      <c r="OI172" s="1158"/>
      <c r="OJ172" s="1158"/>
      <c r="OK172" s="1158"/>
      <c r="OL172" s="1158"/>
      <c r="OM172" s="1158"/>
      <c r="ON172" s="1158"/>
      <c r="OO172" s="1158"/>
      <c r="OP172" s="1158"/>
      <c r="OQ172" s="1158"/>
      <c r="OR172" s="1158"/>
      <c r="OS172" s="1158"/>
      <c r="OT172" s="1158"/>
      <c r="OU172" s="1158"/>
      <c r="OV172" s="1158"/>
      <c r="OW172" s="1158"/>
      <c r="OX172" s="1158"/>
      <c r="OY172" s="1158"/>
      <c r="OZ172" s="1158"/>
      <c r="PA172" s="1158"/>
      <c r="PB172" s="1158"/>
      <c r="PC172" s="1158"/>
      <c r="PD172" s="1158"/>
      <c r="PE172" s="1158"/>
      <c r="PF172" s="1158"/>
      <c r="PG172" s="1158"/>
      <c r="PH172" s="1158"/>
      <c r="PI172" s="1158"/>
      <c r="PJ172" s="1158"/>
      <c r="PK172" s="1158"/>
    </row>
    <row r="173" spans="1:427" s="1150" customFormat="1" ht="15" customHeight="1" x14ac:dyDescent="0.35">
      <c r="A173" s="1182" t="s">
        <v>3333</v>
      </c>
      <c r="B173" s="1182">
        <f t="shared" ca="1" si="11"/>
        <v>3485</v>
      </c>
      <c r="C173" s="1182" t="s">
        <v>3380</v>
      </c>
      <c r="D173" s="1182" t="s">
        <v>3381</v>
      </c>
      <c r="E173" s="1151">
        <v>2016</v>
      </c>
      <c r="F173" s="1183">
        <f t="shared" ca="1" si="12"/>
        <v>155</v>
      </c>
      <c r="G173" s="1149">
        <f t="shared" ca="1" si="13"/>
        <v>3325</v>
      </c>
      <c r="H173" s="1148">
        <v>61.5</v>
      </c>
      <c r="I173" s="1152">
        <f>Einstellungen!$E$11</f>
        <v>365</v>
      </c>
      <c r="J173" s="1152" t="s">
        <v>11</v>
      </c>
      <c r="K173" s="1152" t="s">
        <v>578</v>
      </c>
      <c r="L173" s="1152" t="s">
        <v>578</v>
      </c>
      <c r="M173" s="1152" t="s">
        <v>578</v>
      </c>
      <c r="N173" s="1152" t="s">
        <v>578</v>
      </c>
      <c r="O173" s="1152" t="s">
        <v>578</v>
      </c>
      <c r="P173" s="1152" t="s">
        <v>578</v>
      </c>
      <c r="Q173" s="1152" t="s">
        <v>578</v>
      </c>
      <c r="R173" s="1152" t="s">
        <v>578</v>
      </c>
      <c r="S173" s="1152" t="s">
        <v>578</v>
      </c>
      <c r="T173" s="1152" t="s">
        <v>578</v>
      </c>
      <c r="U173" s="1152" t="s">
        <v>578</v>
      </c>
      <c r="V173" s="1152" t="s">
        <v>700</v>
      </c>
      <c r="W173" s="1152" t="str">
        <f t="shared" si="14"/>
        <v>Heim 172  - Musterort</v>
      </c>
      <c r="X173" s="1148">
        <v>61.5</v>
      </c>
      <c r="AM173" s="1158"/>
      <c r="AN173" s="1158"/>
      <c r="AO173" s="1158"/>
      <c r="AP173" s="1158"/>
      <c r="AQ173" s="1158"/>
      <c r="AR173" s="1158"/>
      <c r="AS173" s="1158"/>
      <c r="AT173" s="1158"/>
      <c r="AU173" s="1158"/>
      <c r="AV173" s="1158"/>
      <c r="AW173" s="1158"/>
      <c r="AX173" s="1155">
        <v>13</v>
      </c>
      <c r="AY173" s="1158"/>
      <c r="AZ173" s="1156">
        <f t="shared" ca="1" si="15"/>
        <v>-142</v>
      </c>
      <c r="BA173" s="1158"/>
      <c r="BB173" s="1158"/>
      <c r="BC173" s="1158"/>
      <c r="BD173" s="1158"/>
      <c r="BE173" s="1158"/>
      <c r="BF173" s="1158"/>
      <c r="BG173" s="1158"/>
      <c r="BH173" s="1158"/>
      <c r="BI173" s="1158"/>
      <c r="BJ173" s="1158"/>
      <c r="BK173" s="1158"/>
      <c r="BL173" s="1158"/>
      <c r="BM173" s="1158"/>
      <c r="BN173" s="1158"/>
      <c r="BO173" s="1158"/>
      <c r="BP173" s="1158"/>
      <c r="BQ173" s="1158"/>
      <c r="BR173" s="1158"/>
      <c r="BS173" s="1158"/>
      <c r="BT173" s="1158"/>
      <c r="BU173" s="1158"/>
      <c r="BV173" s="1158"/>
      <c r="BW173" s="1158"/>
      <c r="BX173" s="1158"/>
      <c r="BY173" s="1158"/>
      <c r="BZ173" s="1158"/>
      <c r="CA173" s="1158"/>
      <c r="CB173" s="1158"/>
      <c r="CC173" s="1158"/>
      <c r="CD173" s="1158"/>
      <c r="CE173" s="1158"/>
      <c r="CF173" s="1158"/>
      <c r="CG173" s="1158"/>
      <c r="CH173" s="1158"/>
      <c r="CI173" s="1158"/>
      <c r="CJ173" s="1158"/>
      <c r="CK173" s="1158"/>
      <c r="CL173" s="1158"/>
      <c r="CM173" s="1158"/>
      <c r="CN173" s="1158"/>
      <c r="CO173" s="1158"/>
      <c r="CP173" s="1158"/>
      <c r="CQ173" s="1158"/>
      <c r="CR173" s="1158"/>
      <c r="CS173" s="1158"/>
      <c r="CT173" s="1158"/>
      <c r="CU173" s="1158"/>
      <c r="CV173" s="1158"/>
      <c r="CW173" s="1158"/>
      <c r="CX173" s="1158"/>
      <c r="CY173" s="1158"/>
      <c r="CZ173" s="1158"/>
      <c r="DA173" s="1158"/>
      <c r="DB173" s="1158"/>
      <c r="DC173" s="1158"/>
      <c r="DD173" s="1158"/>
      <c r="DE173" s="1158"/>
      <c r="DF173" s="1158"/>
      <c r="DG173" s="1158"/>
      <c r="DH173" s="1158"/>
      <c r="DI173" s="1158"/>
      <c r="DJ173" s="1158"/>
      <c r="DK173" s="1158"/>
      <c r="DL173" s="1158"/>
      <c r="DM173" s="1158"/>
      <c r="DN173" s="1158"/>
      <c r="DO173" s="1158"/>
      <c r="DP173" s="1158"/>
      <c r="DQ173" s="1158"/>
      <c r="DR173" s="1158"/>
      <c r="DS173" s="1158"/>
      <c r="DT173" s="1158"/>
      <c r="DU173" s="1158"/>
      <c r="DV173" s="1158"/>
      <c r="DW173" s="1158"/>
      <c r="DX173" s="1158"/>
      <c r="DY173" s="1158"/>
      <c r="DZ173" s="1158"/>
      <c r="EA173" s="1158"/>
      <c r="EB173" s="1158"/>
      <c r="EC173" s="1158"/>
      <c r="ED173" s="1158"/>
      <c r="EE173" s="1158"/>
      <c r="EF173" s="1158"/>
      <c r="EG173" s="1158"/>
      <c r="EH173" s="1158"/>
      <c r="EI173" s="1158"/>
      <c r="EJ173" s="1158"/>
      <c r="EK173" s="1158"/>
      <c r="EL173" s="1158"/>
      <c r="EM173" s="1158"/>
      <c r="EN173" s="1158"/>
      <c r="EO173" s="1158"/>
      <c r="EP173" s="1158"/>
      <c r="EQ173" s="1158"/>
      <c r="ER173" s="1158"/>
      <c r="ES173" s="1158"/>
      <c r="ET173" s="1158"/>
      <c r="EU173" s="1158"/>
      <c r="EV173" s="1158"/>
      <c r="EW173" s="1158"/>
      <c r="EX173" s="1158"/>
      <c r="EY173" s="1158"/>
      <c r="EZ173" s="1158"/>
      <c r="FA173" s="1158"/>
      <c r="FB173" s="1158"/>
      <c r="FC173" s="1158"/>
      <c r="FD173" s="1158"/>
      <c r="FE173" s="1158"/>
      <c r="FF173" s="1158"/>
      <c r="FG173" s="1158"/>
      <c r="FH173" s="1158"/>
      <c r="FI173" s="1158"/>
      <c r="FJ173" s="1158"/>
      <c r="FK173" s="1158"/>
      <c r="FL173" s="1158"/>
      <c r="FM173" s="1158"/>
      <c r="FN173" s="1158"/>
      <c r="FO173" s="1158"/>
      <c r="FP173" s="1158"/>
      <c r="FQ173" s="1158"/>
      <c r="FR173" s="1158"/>
      <c r="FS173" s="1158"/>
      <c r="FT173" s="1158"/>
      <c r="FU173" s="1158"/>
      <c r="FV173" s="1158"/>
      <c r="FW173" s="1158"/>
      <c r="FX173" s="1158"/>
      <c r="FY173" s="1158"/>
      <c r="FZ173" s="1158"/>
      <c r="GA173" s="1158"/>
      <c r="GB173" s="1158"/>
      <c r="GC173" s="1158"/>
      <c r="GD173" s="1158"/>
      <c r="GE173" s="1158"/>
      <c r="GF173" s="1158"/>
      <c r="GG173" s="1158"/>
      <c r="GH173" s="1158"/>
      <c r="GI173" s="1158"/>
      <c r="GJ173" s="1158"/>
      <c r="GK173" s="1158"/>
      <c r="GL173" s="1158"/>
      <c r="GM173" s="1158"/>
      <c r="GN173" s="1158"/>
      <c r="GO173" s="1158"/>
      <c r="GP173" s="1158"/>
      <c r="GQ173" s="1158"/>
      <c r="GR173" s="1158"/>
      <c r="GS173" s="1158"/>
      <c r="GT173" s="1158"/>
      <c r="GU173" s="1158"/>
      <c r="GV173" s="1158"/>
      <c r="GW173" s="1158"/>
      <c r="GX173" s="1158"/>
      <c r="GY173" s="1158"/>
      <c r="GZ173" s="1158"/>
      <c r="HA173" s="1158"/>
      <c r="HB173" s="1158"/>
      <c r="HC173" s="1158"/>
      <c r="HD173" s="1158"/>
      <c r="HE173" s="1158"/>
      <c r="HF173" s="1158"/>
      <c r="HG173" s="1158"/>
      <c r="HH173" s="1158"/>
      <c r="HI173" s="1158"/>
      <c r="HJ173" s="1158"/>
      <c r="HK173" s="1158"/>
      <c r="HL173" s="1158"/>
      <c r="HM173" s="1158"/>
      <c r="HN173" s="1158"/>
      <c r="HO173" s="1158"/>
      <c r="HP173" s="1158"/>
      <c r="HQ173" s="1158"/>
      <c r="HR173" s="1158"/>
      <c r="HS173" s="1158"/>
      <c r="HT173" s="1158"/>
      <c r="HU173" s="1158"/>
      <c r="HV173" s="1158"/>
      <c r="HW173" s="1158"/>
      <c r="HX173" s="1158"/>
      <c r="HY173" s="1158"/>
      <c r="HZ173" s="1158"/>
      <c r="IA173" s="1158"/>
      <c r="IB173" s="1158"/>
      <c r="IC173" s="1158"/>
      <c r="ID173" s="1158"/>
      <c r="IE173" s="1158"/>
      <c r="IF173" s="1158"/>
      <c r="IG173" s="1158"/>
      <c r="IH173" s="1158"/>
      <c r="II173" s="1158"/>
      <c r="IJ173" s="1158"/>
      <c r="IK173" s="1158"/>
      <c r="IL173" s="1158"/>
      <c r="IM173" s="1158"/>
      <c r="IN173" s="1158"/>
      <c r="IO173" s="1158"/>
      <c r="IP173" s="1158"/>
      <c r="IQ173" s="1158"/>
      <c r="IR173" s="1158"/>
      <c r="IS173" s="1158"/>
      <c r="IT173" s="1158"/>
      <c r="IU173" s="1158"/>
      <c r="IV173" s="1158"/>
      <c r="IW173" s="1158"/>
      <c r="IX173" s="1158"/>
      <c r="IY173" s="1158"/>
      <c r="IZ173" s="1158"/>
      <c r="JA173" s="1158"/>
      <c r="JB173" s="1158"/>
      <c r="JC173" s="1158"/>
      <c r="JD173" s="1158"/>
      <c r="JE173" s="1158"/>
      <c r="JF173" s="1158"/>
      <c r="JG173" s="1158"/>
      <c r="JH173" s="1158"/>
      <c r="JI173" s="1158"/>
      <c r="JJ173" s="1158"/>
      <c r="JK173" s="1158"/>
      <c r="JL173" s="1158"/>
      <c r="JM173" s="1158"/>
      <c r="JN173" s="1158"/>
      <c r="JO173" s="1158"/>
      <c r="JP173" s="1158"/>
      <c r="JQ173" s="1158"/>
      <c r="JR173" s="1158"/>
      <c r="JS173" s="1158"/>
      <c r="JT173" s="1158"/>
      <c r="JU173" s="1158"/>
      <c r="JV173" s="1158"/>
      <c r="JW173" s="1158"/>
      <c r="JX173" s="1158"/>
      <c r="JY173" s="1158"/>
      <c r="JZ173" s="1158"/>
      <c r="KA173" s="1158"/>
      <c r="KB173" s="1158"/>
      <c r="KC173" s="1158"/>
      <c r="KD173" s="1158"/>
      <c r="KE173" s="1158"/>
      <c r="KF173" s="1158"/>
      <c r="KG173" s="1158"/>
      <c r="KH173" s="1158"/>
      <c r="KI173" s="1158"/>
      <c r="KJ173" s="1158"/>
      <c r="KK173" s="1158"/>
      <c r="KL173" s="1158"/>
      <c r="KM173" s="1158"/>
      <c r="KN173" s="1158"/>
      <c r="KO173" s="1158"/>
      <c r="KP173" s="1158"/>
      <c r="KQ173" s="1158"/>
      <c r="KR173" s="1158"/>
      <c r="KS173" s="1158"/>
      <c r="KT173" s="1158"/>
      <c r="KU173" s="1158"/>
      <c r="KV173" s="1158"/>
      <c r="KW173" s="1158"/>
      <c r="KX173" s="1158"/>
      <c r="KY173" s="1158"/>
      <c r="KZ173" s="1158"/>
      <c r="LA173" s="1158"/>
      <c r="LB173" s="1158"/>
      <c r="LC173" s="1158"/>
      <c r="LD173" s="1158"/>
      <c r="LE173" s="1158"/>
      <c r="LF173" s="1158"/>
      <c r="LG173" s="1158"/>
      <c r="LH173" s="1158"/>
      <c r="LI173" s="1158"/>
      <c r="LJ173" s="1158"/>
      <c r="LK173" s="1158"/>
      <c r="LL173" s="1158"/>
      <c r="LM173" s="1158"/>
      <c r="LN173" s="1158"/>
      <c r="LO173" s="1158"/>
      <c r="LP173" s="1158"/>
      <c r="LQ173" s="1158"/>
      <c r="LR173" s="1158"/>
      <c r="LS173" s="1158"/>
      <c r="LT173" s="1158"/>
      <c r="LU173" s="1158"/>
      <c r="LV173" s="1158"/>
      <c r="LW173" s="1158"/>
      <c r="LX173" s="1158"/>
      <c r="LY173" s="1158"/>
      <c r="LZ173" s="1158"/>
      <c r="MA173" s="1158"/>
      <c r="MB173" s="1158"/>
      <c r="MC173" s="1158"/>
      <c r="MD173" s="1158"/>
      <c r="ME173" s="1158"/>
      <c r="MF173" s="1158"/>
      <c r="MG173" s="1158"/>
      <c r="MH173" s="1158"/>
      <c r="MI173" s="1158"/>
      <c r="MJ173" s="1158"/>
      <c r="MK173" s="1158"/>
      <c r="ML173" s="1158"/>
      <c r="MM173" s="1158"/>
      <c r="MN173" s="1158"/>
      <c r="MO173" s="1158"/>
      <c r="MP173" s="1158"/>
      <c r="MQ173" s="1158"/>
      <c r="MR173" s="1158"/>
      <c r="MS173" s="1158"/>
      <c r="MT173" s="1158"/>
      <c r="MU173" s="1158"/>
      <c r="MV173" s="1158"/>
      <c r="MW173" s="1158"/>
      <c r="MX173" s="1158"/>
      <c r="MY173" s="1158"/>
      <c r="MZ173" s="1158"/>
      <c r="NA173" s="1158"/>
      <c r="NB173" s="1158"/>
      <c r="NC173" s="1158"/>
      <c r="ND173" s="1158"/>
      <c r="NE173" s="1158"/>
      <c r="NF173" s="1158"/>
      <c r="NG173" s="1158"/>
      <c r="NH173" s="1158"/>
      <c r="NI173" s="1158"/>
      <c r="NJ173" s="1158"/>
      <c r="NK173" s="1158"/>
      <c r="NL173" s="1158"/>
      <c r="NM173" s="1158"/>
      <c r="NN173" s="1158"/>
      <c r="NO173" s="1158"/>
      <c r="NP173" s="1158"/>
      <c r="NQ173" s="1158"/>
      <c r="NR173" s="1158"/>
      <c r="NS173" s="1158"/>
      <c r="NT173" s="1158"/>
      <c r="NU173" s="1158"/>
      <c r="NV173" s="1158"/>
      <c r="NW173" s="1158"/>
      <c r="NX173" s="1158"/>
      <c r="NY173" s="1158"/>
      <c r="NZ173" s="1158"/>
      <c r="OA173" s="1158"/>
      <c r="OB173" s="1158"/>
      <c r="OC173" s="1158"/>
      <c r="OD173" s="1158"/>
      <c r="OE173" s="1158"/>
      <c r="OF173" s="1158"/>
      <c r="OG173" s="1158"/>
      <c r="OH173" s="1158"/>
      <c r="OI173" s="1158"/>
      <c r="OJ173" s="1158"/>
      <c r="OK173" s="1158"/>
      <c r="OL173" s="1158"/>
      <c r="OM173" s="1158"/>
      <c r="ON173" s="1158"/>
      <c r="OO173" s="1158"/>
      <c r="OP173" s="1158"/>
      <c r="OQ173" s="1158"/>
      <c r="OR173" s="1158"/>
      <c r="OS173" s="1158"/>
      <c r="OT173" s="1158"/>
      <c r="OU173" s="1158"/>
      <c r="OV173" s="1158"/>
      <c r="OW173" s="1158"/>
      <c r="OX173" s="1158"/>
      <c r="OY173" s="1158"/>
      <c r="OZ173" s="1158"/>
      <c r="PA173" s="1158"/>
      <c r="PB173" s="1158"/>
      <c r="PC173" s="1158"/>
      <c r="PD173" s="1158"/>
      <c r="PE173" s="1158"/>
      <c r="PF173" s="1158"/>
      <c r="PG173" s="1158"/>
      <c r="PH173" s="1158"/>
      <c r="PI173" s="1158"/>
      <c r="PJ173" s="1158"/>
      <c r="PK173" s="1158"/>
    </row>
    <row r="174" spans="1:427" s="1150" customFormat="1" ht="15" customHeight="1" x14ac:dyDescent="0.35">
      <c r="A174" s="1182" t="s">
        <v>3334</v>
      </c>
      <c r="B174" s="1182">
        <f t="shared" ca="1" si="11"/>
        <v>5438</v>
      </c>
      <c r="C174" s="1182" t="s">
        <v>3380</v>
      </c>
      <c r="D174" s="1182" t="s">
        <v>3381</v>
      </c>
      <c r="E174" s="1151">
        <v>2016</v>
      </c>
      <c r="F174" s="1183">
        <f t="shared" ca="1" si="12"/>
        <v>33</v>
      </c>
      <c r="G174" s="1149">
        <f t="shared" ca="1" si="13"/>
        <v>2999</v>
      </c>
      <c r="H174" s="1147">
        <v>60.5</v>
      </c>
      <c r="I174" s="1152">
        <f>Einstellungen!$E$11</f>
        <v>365</v>
      </c>
      <c r="J174" s="1152" t="s">
        <v>11</v>
      </c>
      <c r="K174" s="1152" t="s">
        <v>578</v>
      </c>
      <c r="L174" s="1152" t="s">
        <v>578</v>
      </c>
      <c r="M174" s="1152" t="s">
        <v>578</v>
      </c>
      <c r="N174" s="1152" t="s">
        <v>578</v>
      </c>
      <c r="O174" s="1152" t="s">
        <v>578</v>
      </c>
      <c r="P174" s="1152" t="s">
        <v>578</v>
      </c>
      <c r="Q174" s="1152" t="s">
        <v>578</v>
      </c>
      <c r="R174" s="1152" t="s">
        <v>578</v>
      </c>
      <c r="S174" s="1152" t="s">
        <v>578</v>
      </c>
      <c r="T174" s="1152" t="s">
        <v>578</v>
      </c>
      <c r="U174" s="1152" t="s">
        <v>578</v>
      </c>
      <c r="V174" s="1152" t="s">
        <v>700</v>
      </c>
      <c r="W174" s="1152" t="str">
        <f t="shared" si="14"/>
        <v>Heim 173  - Musterort</v>
      </c>
      <c r="X174" s="1147">
        <v>60.5</v>
      </c>
      <c r="AM174" s="1158"/>
      <c r="AN174" s="1158"/>
      <c r="AO174" s="1158"/>
      <c r="AP174" s="1158"/>
      <c r="AQ174" s="1158"/>
      <c r="AR174" s="1158"/>
      <c r="AS174" s="1158"/>
      <c r="AT174" s="1158"/>
      <c r="AU174" s="1158"/>
      <c r="AV174" s="1158"/>
      <c r="AW174" s="1158"/>
      <c r="AX174" s="1155">
        <v>133</v>
      </c>
      <c r="AY174" s="1158"/>
      <c r="AZ174" s="1156">
        <f t="shared" ca="1" si="15"/>
        <v>100</v>
      </c>
      <c r="BA174" s="1158"/>
      <c r="BB174" s="1158"/>
      <c r="BC174" s="1158"/>
      <c r="BD174" s="1158"/>
      <c r="BE174" s="1158"/>
      <c r="BF174" s="1158"/>
      <c r="BG174" s="1158"/>
      <c r="BH174" s="1158"/>
      <c r="BI174" s="1158"/>
      <c r="BJ174" s="1158"/>
      <c r="BK174" s="1158"/>
      <c r="BL174" s="1158"/>
      <c r="BM174" s="1158"/>
      <c r="BN174" s="1158"/>
      <c r="BO174" s="1158"/>
      <c r="BP174" s="1158"/>
      <c r="BQ174" s="1158"/>
      <c r="BR174" s="1158"/>
      <c r="BS174" s="1158"/>
      <c r="BT174" s="1158"/>
      <c r="BU174" s="1158"/>
      <c r="BV174" s="1158"/>
      <c r="BW174" s="1158"/>
      <c r="BX174" s="1158"/>
      <c r="BY174" s="1158"/>
      <c r="BZ174" s="1158"/>
      <c r="CA174" s="1158"/>
      <c r="CB174" s="1158"/>
      <c r="CC174" s="1158"/>
      <c r="CD174" s="1158"/>
      <c r="CE174" s="1158"/>
      <c r="CF174" s="1158"/>
      <c r="CG174" s="1158"/>
      <c r="CH174" s="1158"/>
      <c r="CI174" s="1158"/>
      <c r="CJ174" s="1158"/>
      <c r="CK174" s="1158"/>
      <c r="CL174" s="1158"/>
      <c r="CM174" s="1158"/>
      <c r="CN174" s="1158"/>
      <c r="CO174" s="1158"/>
      <c r="CP174" s="1158"/>
      <c r="CQ174" s="1158"/>
      <c r="CR174" s="1158"/>
      <c r="CS174" s="1158"/>
      <c r="CT174" s="1158"/>
      <c r="CU174" s="1158"/>
      <c r="CV174" s="1158"/>
      <c r="CW174" s="1158"/>
      <c r="CX174" s="1158"/>
      <c r="CY174" s="1158"/>
      <c r="CZ174" s="1158"/>
      <c r="DA174" s="1158"/>
      <c r="DB174" s="1158"/>
      <c r="DC174" s="1158"/>
      <c r="DD174" s="1158"/>
      <c r="DE174" s="1158"/>
      <c r="DF174" s="1158"/>
      <c r="DG174" s="1158"/>
      <c r="DH174" s="1158"/>
      <c r="DI174" s="1158"/>
      <c r="DJ174" s="1158"/>
      <c r="DK174" s="1158"/>
      <c r="DL174" s="1158"/>
      <c r="DM174" s="1158"/>
      <c r="DN174" s="1158"/>
      <c r="DO174" s="1158"/>
      <c r="DP174" s="1158"/>
      <c r="DQ174" s="1158"/>
      <c r="DR174" s="1158"/>
      <c r="DS174" s="1158"/>
      <c r="DT174" s="1158"/>
      <c r="DU174" s="1158"/>
      <c r="DV174" s="1158"/>
      <c r="DW174" s="1158"/>
      <c r="DX174" s="1158"/>
      <c r="DY174" s="1158"/>
      <c r="DZ174" s="1158"/>
      <c r="EA174" s="1158"/>
      <c r="EB174" s="1158"/>
      <c r="EC174" s="1158"/>
      <c r="ED174" s="1158"/>
      <c r="EE174" s="1158"/>
      <c r="EF174" s="1158"/>
      <c r="EG174" s="1158"/>
      <c r="EH174" s="1158"/>
      <c r="EI174" s="1158"/>
      <c r="EJ174" s="1158"/>
      <c r="EK174" s="1158"/>
      <c r="EL174" s="1158"/>
      <c r="EM174" s="1158"/>
      <c r="EN174" s="1158"/>
      <c r="EO174" s="1158"/>
      <c r="EP174" s="1158"/>
      <c r="EQ174" s="1158"/>
      <c r="ER174" s="1158"/>
      <c r="ES174" s="1158"/>
      <c r="ET174" s="1158"/>
      <c r="EU174" s="1158"/>
      <c r="EV174" s="1158"/>
      <c r="EW174" s="1158"/>
      <c r="EX174" s="1158"/>
      <c r="EY174" s="1158"/>
      <c r="EZ174" s="1158"/>
      <c r="FA174" s="1158"/>
      <c r="FB174" s="1158"/>
      <c r="FC174" s="1158"/>
      <c r="FD174" s="1158"/>
      <c r="FE174" s="1158"/>
      <c r="FF174" s="1158"/>
      <c r="FG174" s="1158"/>
      <c r="FH174" s="1158"/>
      <c r="FI174" s="1158"/>
      <c r="FJ174" s="1158"/>
      <c r="FK174" s="1158"/>
      <c r="FL174" s="1158"/>
      <c r="FM174" s="1158"/>
      <c r="FN174" s="1158"/>
      <c r="FO174" s="1158"/>
      <c r="FP174" s="1158"/>
      <c r="FQ174" s="1158"/>
      <c r="FR174" s="1158"/>
      <c r="FS174" s="1158"/>
      <c r="FT174" s="1158"/>
      <c r="FU174" s="1158"/>
      <c r="FV174" s="1158"/>
      <c r="FW174" s="1158"/>
      <c r="FX174" s="1158"/>
      <c r="FY174" s="1158"/>
      <c r="FZ174" s="1158"/>
      <c r="GA174" s="1158"/>
      <c r="GB174" s="1158"/>
      <c r="GC174" s="1158"/>
      <c r="GD174" s="1158"/>
      <c r="GE174" s="1158"/>
      <c r="GF174" s="1158"/>
      <c r="GG174" s="1158"/>
      <c r="GH174" s="1158"/>
      <c r="GI174" s="1158"/>
      <c r="GJ174" s="1158"/>
      <c r="GK174" s="1158"/>
      <c r="GL174" s="1158"/>
      <c r="GM174" s="1158"/>
      <c r="GN174" s="1158"/>
      <c r="GO174" s="1158"/>
      <c r="GP174" s="1158"/>
      <c r="GQ174" s="1158"/>
      <c r="GR174" s="1158"/>
      <c r="GS174" s="1158"/>
      <c r="GT174" s="1158"/>
      <c r="GU174" s="1158"/>
      <c r="GV174" s="1158"/>
      <c r="GW174" s="1158"/>
      <c r="GX174" s="1158"/>
      <c r="GY174" s="1158"/>
      <c r="GZ174" s="1158"/>
      <c r="HA174" s="1158"/>
      <c r="HB174" s="1158"/>
      <c r="HC174" s="1158"/>
      <c r="HD174" s="1158"/>
      <c r="HE174" s="1158"/>
      <c r="HF174" s="1158"/>
      <c r="HG174" s="1158"/>
      <c r="HH174" s="1158"/>
      <c r="HI174" s="1158"/>
      <c r="HJ174" s="1158"/>
      <c r="HK174" s="1158"/>
      <c r="HL174" s="1158"/>
      <c r="HM174" s="1158"/>
      <c r="HN174" s="1158"/>
      <c r="HO174" s="1158"/>
      <c r="HP174" s="1158"/>
      <c r="HQ174" s="1158"/>
      <c r="HR174" s="1158"/>
      <c r="HS174" s="1158"/>
      <c r="HT174" s="1158"/>
      <c r="HU174" s="1158"/>
      <c r="HV174" s="1158"/>
      <c r="HW174" s="1158"/>
      <c r="HX174" s="1158"/>
      <c r="HY174" s="1158"/>
      <c r="HZ174" s="1158"/>
      <c r="IA174" s="1158"/>
      <c r="IB174" s="1158"/>
      <c r="IC174" s="1158"/>
      <c r="ID174" s="1158"/>
      <c r="IE174" s="1158"/>
      <c r="IF174" s="1158"/>
      <c r="IG174" s="1158"/>
      <c r="IH174" s="1158"/>
      <c r="II174" s="1158"/>
      <c r="IJ174" s="1158"/>
      <c r="IK174" s="1158"/>
      <c r="IL174" s="1158"/>
      <c r="IM174" s="1158"/>
      <c r="IN174" s="1158"/>
      <c r="IO174" s="1158"/>
      <c r="IP174" s="1158"/>
      <c r="IQ174" s="1158"/>
      <c r="IR174" s="1158"/>
      <c r="IS174" s="1158"/>
      <c r="IT174" s="1158"/>
      <c r="IU174" s="1158"/>
      <c r="IV174" s="1158"/>
      <c r="IW174" s="1158"/>
      <c r="IX174" s="1158"/>
      <c r="IY174" s="1158"/>
      <c r="IZ174" s="1158"/>
      <c r="JA174" s="1158"/>
      <c r="JB174" s="1158"/>
      <c r="JC174" s="1158"/>
      <c r="JD174" s="1158"/>
      <c r="JE174" s="1158"/>
      <c r="JF174" s="1158"/>
      <c r="JG174" s="1158"/>
      <c r="JH174" s="1158"/>
      <c r="JI174" s="1158"/>
      <c r="JJ174" s="1158"/>
      <c r="JK174" s="1158"/>
      <c r="JL174" s="1158"/>
      <c r="JM174" s="1158"/>
      <c r="JN174" s="1158"/>
      <c r="JO174" s="1158"/>
      <c r="JP174" s="1158"/>
      <c r="JQ174" s="1158"/>
      <c r="JR174" s="1158"/>
      <c r="JS174" s="1158"/>
      <c r="JT174" s="1158"/>
      <c r="JU174" s="1158"/>
      <c r="JV174" s="1158"/>
      <c r="JW174" s="1158"/>
      <c r="JX174" s="1158"/>
      <c r="JY174" s="1158"/>
      <c r="JZ174" s="1158"/>
      <c r="KA174" s="1158"/>
      <c r="KB174" s="1158"/>
      <c r="KC174" s="1158"/>
      <c r="KD174" s="1158"/>
      <c r="KE174" s="1158"/>
      <c r="KF174" s="1158"/>
      <c r="KG174" s="1158"/>
      <c r="KH174" s="1158"/>
      <c r="KI174" s="1158"/>
      <c r="KJ174" s="1158"/>
      <c r="KK174" s="1158"/>
      <c r="KL174" s="1158"/>
      <c r="KM174" s="1158"/>
      <c r="KN174" s="1158"/>
      <c r="KO174" s="1158"/>
      <c r="KP174" s="1158"/>
      <c r="KQ174" s="1158"/>
      <c r="KR174" s="1158"/>
      <c r="KS174" s="1158"/>
      <c r="KT174" s="1158"/>
      <c r="KU174" s="1158"/>
      <c r="KV174" s="1158"/>
      <c r="KW174" s="1158"/>
      <c r="KX174" s="1158"/>
      <c r="KY174" s="1158"/>
      <c r="KZ174" s="1158"/>
      <c r="LA174" s="1158"/>
      <c r="LB174" s="1158"/>
      <c r="LC174" s="1158"/>
      <c r="LD174" s="1158"/>
      <c r="LE174" s="1158"/>
      <c r="LF174" s="1158"/>
      <c r="LG174" s="1158"/>
      <c r="LH174" s="1158"/>
      <c r="LI174" s="1158"/>
      <c r="LJ174" s="1158"/>
      <c r="LK174" s="1158"/>
      <c r="LL174" s="1158"/>
      <c r="LM174" s="1158"/>
      <c r="LN174" s="1158"/>
      <c r="LO174" s="1158"/>
      <c r="LP174" s="1158"/>
      <c r="LQ174" s="1158"/>
      <c r="LR174" s="1158"/>
      <c r="LS174" s="1158"/>
      <c r="LT174" s="1158"/>
      <c r="LU174" s="1158"/>
      <c r="LV174" s="1158"/>
      <c r="LW174" s="1158"/>
      <c r="LX174" s="1158"/>
      <c r="LY174" s="1158"/>
      <c r="LZ174" s="1158"/>
      <c r="MA174" s="1158"/>
      <c r="MB174" s="1158"/>
      <c r="MC174" s="1158"/>
      <c r="MD174" s="1158"/>
      <c r="ME174" s="1158"/>
      <c r="MF174" s="1158"/>
      <c r="MG174" s="1158"/>
      <c r="MH174" s="1158"/>
      <c r="MI174" s="1158"/>
      <c r="MJ174" s="1158"/>
      <c r="MK174" s="1158"/>
      <c r="ML174" s="1158"/>
      <c r="MM174" s="1158"/>
      <c r="MN174" s="1158"/>
      <c r="MO174" s="1158"/>
      <c r="MP174" s="1158"/>
      <c r="MQ174" s="1158"/>
      <c r="MR174" s="1158"/>
      <c r="MS174" s="1158"/>
      <c r="MT174" s="1158"/>
      <c r="MU174" s="1158"/>
      <c r="MV174" s="1158"/>
      <c r="MW174" s="1158"/>
      <c r="MX174" s="1158"/>
      <c r="MY174" s="1158"/>
      <c r="MZ174" s="1158"/>
      <c r="NA174" s="1158"/>
      <c r="NB174" s="1158"/>
      <c r="NC174" s="1158"/>
      <c r="ND174" s="1158"/>
      <c r="NE174" s="1158"/>
      <c r="NF174" s="1158"/>
      <c r="NG174" s="1158"/>
      <c r="NH174" s="1158"/>
      <c r="NI174" s="1158"/>
      <c r="NJ174" s="1158"/>
      <c r="NK174" s="1158"/>
      <c r="NL174" s="1158"/>
      <c r="NM174" s="1158"/>
      <c r="NN174" s="1158"/>
      <c r="NO174" s="1158"/>
      <c r="NP174" s="1158"/>
      <c r="NQ174" s="1158"/>
      <c r="NR174" s="1158"/>
      <c r="NS174" s="1158"/>
      <c r="NT174" s="1158"/>
      <c r="NU174" s="1158"/>
      <c r="NV174" s="1158"/>
      <c r="NW174" s="1158"/>
      <c r="NX174" s="1158"/>
      <c r="NY174" s="1158"/>
      <c r="NZ174" s="1158"/>
      <c r="OA174" s="1158"/>
      <c r="OB174" s="1158"/>
      <c r="OC174" s="1158"/>
      <c r="OD174" s="1158"/>
      <c r="OE174" s="1158"/>
      <c r="OF174" s="1158"/>
      <c r="OG174" s="1158"/>
      <c r="OH174" s="1158"/>
      <c r="OI174" s="1158"/>
      <c r="OJ174" s="1158"/>
      <c r="OK174" s="1158"/>
      <c r="OL174" s="1158"/>
      <c r="OM174" s="1158"/>
      <c r="ON174" s="1158"/>
      <c r="OO174" s="1158"/>
      <c r="OP174" s="1158"/>
      <c r="OQ174" s="1158"/>
      <c r="OR174" s="1158"/>
      <c r="OS174" s="1158"/>
      <c r="OT174" s="1158"/>
      <c r="OU174" s="1158"/>
      <c r="OV174" s="1158"/>
      <c r="OW174" s="1158"/>
      <c r="OX174" s="1158"/>
      <c r="OY174" s="1158"/>
      <c r="OZ174" s="1158"/>
      <c r="PA174" s="1158"/>
      <c r="PB174" s="1158"/>
      <c r="PC174" s="1158"/>
      <c r="PD174" s="1158"/>
      <c r="PE174" s="1158"/>
      <c r="PF174" s="1158"/>
      <c r="PG174" s="1158"/>
      <c r="PH174" s="1158"/>
      <c r="PI174" s="1158"/>
      <c r="PJ174" s="1158"/>
      <c r="PK174" s="1158"/>
    </row>
    <row r="175" spans="1:427" s="1150" customFormat="1" ht="15" customHeight="1" x14ac:dyDescent="0.35">
      <c r="A175" s="1182" t="s">
        <v>3335</v>
      </c>
      <c r="B175" s="1182">
        <f t="shared" ca="1" si="11"/>
        <v>6328</v>
      </c>
      <c r="C175" s="1182" t="s">
        <v>3380</v>
      </c>
      <c r="D175" s="1182" t="s">
        <v>3381</v>
      </c>
      <c r="E175" s="1151">
        <v>2016</v>
      </c>
      <c r="F175" s="1183">
        <f t="shared" ca="1" si="12"/>
        <v>136</v>
      </c>
      <c r="G175" s="1149">
        <f t="shared" ca="1" si="13"/>
        <v>1749</v>
      </c>
      <c r="H175" s="1148">
        <v>60.5</v>
      </c>
      <c r="I175" s="1152">
        <f>Einstellungen!$E$11</f>
        <v>365</v>
      </c>
      <c r="J175" s="1152" t="s">
        <v>11</v>
      </c>
      <c r="K175" s="1152" t="s">
        <v>578</v>
      </c>
      <c r="L175" s="1152" t="s">
        <v>578</v>
      </c>
      <c r="M175" s="1152" t="s">
        <v>578</v>
      </c>
      <c r="N175" s="1152" t="s">
        <v>578</v>
      </c>
      <c r="O175" s="1152" t="s">
        <v>578</v>
      </c>
      <c r="P175" s="1152" t="s">
        <v>578</v>
      </c>
      <c r="Q175" s="1152" t="s">
        <v>578</v>
      </c>
      <c r="R175" s="1152" t="s">
        <v>578</v>
      </c>
      <c r="S175" s="1152" t="s">
        <v>578</v>
      </c>
      <c r="T175" s="1152" t="s">
        <v>578</v>
      </c>
      <c r="U175" s="1152" t="s">
        <v>578</v>
      </c>
      <c r="V175" s="1152" t="s">
        <v>700</v>
      </c>
      <c r="W175" s="1152" t="str">
        <f t="shared" si="14"/>
        <v>Heim 174  - Musterort</v>
      </c>
      <c r="X175" s="1148">
        <v>60.5</v>
      </c>
      <c r="AM175" s="1158"/>
      <c r="AN175" s="1158"/>
      <c r="AO175" s="1158"/>
      <c r="AP175" s="1158"/>
      <c r="AQ175" s="1158"/>
      <c r="AR175" s="1158"/>
      <c r="AS175" s="1158"/>
      <c r="AT175" s="1158"/>
      <c r="AU175" s="1158"/>
      <c r="AV175" s="1158"/>
      <c r="AW175" s="1158"/>
      <c r="AX175" s="1155">
        <v>49</v>
      </c>
      <c r="AY175" s="1158"/>
      <c r="AZ175" s="1156">
        <f t="shared" ca="1" si="15"/>
        <v>-87</v>
      </c>
      <c r="BA175" s="1158"/>
      <c r="BB175" s="1158"/>
      <c r="BC175" s="1158"/>
      <c r="BD175" s="1158"/>
      <c r="BE175" s="1158"/>
      <c r="BF175" s="1158"/>
      <c r="BG175" s="1158"/>
      <c r="BH175" s="1158"/>
      <c r="BI175" s="1158"/>
      <c r="BJ175" s="1158"/>
      <c r="BK175" s="1158"/>
      <c r="BL175" s="1158"/>
      <c r="BM175" s="1158"/>
      <c r="BN175" s="1158"/>
      <c r="BO175" s="1158"/>
      <c r="BP175" s="1158"/>
      <c r="BQ175" s="1158"/>
      <c r="BR175" s="1158"/>
      <c r="BS175" s="1158"/>
      <c r="BT175" s="1158"/>
      <c r="BU175" s="1158"/>
      <c r="BV175" s="1158"/>
      <c r="BW175" s="1158"/>
      <c r="BX175" s="1158"/>
      <c r="BY175" s="1158"/>
      <c r="BZ175" s="1158"/>
      <c r="CA175" s="1158"/>
      <c r="CB175" s="1158"/>
      <c r="CC175" s="1158"/>
      <c r="CD175" s="1158"/>
      <c r="CE175" s="1158"/>
      <c r="CF175" s="1158"/>
      <c r="CG175" s="1158"/>
      <c r="CH175" s="1158"/>
      <c r="CI175" s="1158"/>
      <c r="CJ175" s="1158"/>
      <c r="CK175" s="1158"/>
      <c r="CL175" s="1158"/>
      <c r="CM175" s="1158"/>
      <c r="CN175" s="1158"/>
      <c r="CO175" s="1158"/>
      <c r="CP175" s="1158"/>
      <c r="CQ175" s="1158"/>
      <c r="CR175" s="1158"/>
      <c r="CS175" s="1158"/>
      <c r="CT175" s="1158"/>
      <c r="CU175" s="1158"/>
      <c r="CV175" s="1158"/>
      <c r="CW175" s="1158"/>
      <c r="CX175" s="1158"/>
      <c r="CY175" s="1158"/>
      <c r="CZ175" s="1158"/>
      <c r="DA175" s="1158"/>
      <c r="DB175" s="1158"/>
      <c r="DC175" s="1158"/>
      <c r="DD175" s="1158"/>
      <c r="DE175" s="1158"/>
      <c r="DF175" s="1158"/>
      <c r="DG175" s="1158"/>
      <c r="DH175" s="1158"/>
      <c r="DI175" s="1158"/>
      <c r="DJ175" s="1158"/>
      <c r="DK175" s="1158"/>
      <c r="DL175" s="1158"/>
      <c r="DM175" s="1158"/>
      <c r="DN175" s="1158"/>
      <c r="DO175" s="1158"/>
      <c r="DP175" s="1158"/>
      <c r="DQ175" s="1158"/>
      <c r="DR175" s="1158"/>
      <c r="DS175" s="1158"/>
      <c r="DT175" s="1158"/>
      <c r="DU175" s="1158"/>
      <c r="DV175" s="1158"/>
      <c r="DW175" s="1158"/>
      <c r="DX175" s="1158"/>
      <c r="DY175" s="1158"/>
      <c r="DZ175" s="1158"/>
      <c r="EA175" s="1158"/>
      <c r="EB175" s="1158"/>
      <c r="EC175" s="1158"/>
      <c r="ED175" s="1158"/>
      <c r="EE175" s="1158"/>
      <c r="EF175" s="1158"/>
      <c r="EG175" s="1158"/>
      <c r="EH175" s="1158"/>
      <c r="EI175" s="1158"/>
      <c r="EJ175" s="1158"/>
      <c r="EK175" s="1158"/>
      <c r="EL175" s="1158"/>
      <c r="EM175" s="1158"/>
      <c r="EN175" s="1158"/>
      <c r="EO175" s="1158"/>
      <c r="EP175" s="1158"/>
      <c r="EQ175" s="1158"/>
      <c r="ER175" s="1158"/>
      <c r="ES175" s="1158"/>
      <c r="ET175" s="1158"/>
      <c r="EU175" s="1158"/>
      <c r="EV175" s="1158"/>
      <c r="EW175" s="1158"/>
      <c r="EX175" s="1158"/>
      <c r="EY175" s="1158"/>
      <c r="EZ175" s="1158"/>
      <c r="FA175" s="1158"/>
      <c r="FB175" s="1158"/>
      <c r="FC175" s="1158"/>
      <c r="FD175" s="1158"/>
      <c r="FE175" s="1158"/>
      <c r="FF175" s="1158"/>
      <c r="FG175" s="1158"/>
      <c r="FH175" s="1158"/>
      <c r="FI175" s="1158"/>
      <c r="FJ175" s="1158"/>
      <c r="FK175" s="1158"/>
      <c r="FL175" s="1158"/>
      <c r="FM175" s="1158"/>
      <c r="FN175" s="1158"/>
      <c r="FO175" s="1158"/>
      <c r="FP175" s="1158"/>
      <c r="FQ175" s="1158"/>
      <c r="FR175" s="1158"/>
      <c r="FS175" s="1158"/>
      <c r="FT175" s="1158"/>
      <c r="FU175" s="1158"/>
      <c r="FV175" s="1158"/>
      <c r="FW175" s="1158"/>
      <c r="FX175" s="1158"/>
      <c r="FY175" s="1158"/>
      <c r="FZ175" s="1158"/>
      <c r="GA175" s="1158"/>
      <c r="GB175" s="1158"/>
      <c r="GC175" s="1158"/>
      <c r="GD175" s="1158"/>
      <c r="GE175" s="1158"/>
      <c r="GF175" s="1158"/>
      <c r="GG175" s="1158"/>
      <c r="GH175" s="1158"/>
      <c r="GI175" s="1158"/>
      <c r="GJ175" s="1158"/>
      <c r="GK175" s="1158"/>
      <c r="GL175" s="1158"/>
      <c r="GM175" s="1158"/>
      <c r="GN175" s="1158"/>
      <c r="GO175" s="1158"/>
      <c r="GP175" s="1158"/>
      <c r="GQ175" s="1158"/>
      <c r="GR175" s="1158"/>
      <c r="GS175" s="1158"/>
      <c r="GT175" s="1158"/>
      <c r="GU175" s="1158"/>
      <c r="GV175" s="1158"/>
      <c r="GW175" s="1158"/>
      <c r="GX175" s="1158"/>
      <c r="GY175" s="1158"/>
      <c r="GZ175" s="1158"/>
      <c r="HA175" s="1158"/>
      <c r="HB175" s="1158"/>
      <c r="HC175" s="1158"/>
      <c r="HD175" s="1158"/>
      <c r="HE175" s="1158"/>
      <c r="HF175" s="1158"/>
      <c r="HG175" s="1158"/>
      <c r="HH175" s="1158"/>
      <c r="HI175" s="1158"/>
      <c r="HJ175" s="1158"/>
      <c r="HK175" s="1158"/>
      <c r="HL175" s="1158"/>
      <c r="HM175" s="1158"/>
      <c r="HN175" s="1158"/>
      <c r="HO175" s="1158"/>
      <c r="HP175" s="1158"/>
      <c r="HQ175" s="1158"/>
      <c r="HR175" s="1158"/>
      <c r="HS175" s="1158"/>
      <c r="HT175" s="1158"/>
      <c r="HU175" s="1158"/>
      <c r="HV175" s="1158"/>
      <c r="HW175" s="1158"/>
      <c r="HX175" s="1158"/>
      <c r="HY175" s="1158"/>
      <c r="HZ175" s="1158"/>
      <c r="IA175" s="1158"/>
      <c r="IB175" s="1158"/>
      <c r="IC175" s="1158"/>
      <c r="ID175" s="1158"/>
      <c r="IE175" s="1158"/>
      <c r="IF175" s="1158"/>
      <c r="IG175" s="1158"/>
      <c r="IH175" s="1158"/>
      <c r="II175" s="1158"/>
      <c r="IJ175" s="1158"/>
      <c r="IK175" s="1158"/>
      <c r="IL175" s="1158"/>
      <c r="IM175" s="1158"/>
      <c r="IN175" s="1158"/>
      <c r="IO175" s="1158"/>
      <c r="IP175" s="1158"/>
      <c r="IQ175" s="1158"/>
      <c r="IR175" s="1158"/>
      <c r="IS175" s="1158"/>
      <c r="IT175" s="1158"/>
      <c r="IU175" s="1158"/>
      <c r="IV175" s="1158"/>
      <c r="IW175" s="1158"/>
      <c r="IX175" s="1158"/>
      <c r="IY175" s="1158"/>
      <c r="IZ175" s="1158"/>
      <c r="JA175" s="1158"/>
      <c r="JB175" s="1158"/>
      <c r="JC175" s="1158"/>
      <c r="JD175" s="1158"/>
      <c r="JE175" s="1158"/>
      <c r="JF175" s="1158"/>
      <c r="JG175" s="1158"/>
      <c r="JH175" s="1158"/>
      <c r="JI175" s="1158"/>
      <c r="JJ175" s="1158"/>
      <c r="JK175" s="1158"/>
      <c r="JL175" s="1158"/>
      <c r="JM175" s="1158"/>
      <c r="JN175" s="1158"/>
      <c r="JO175" s="1158"/>
      <c r="JP175" s="1158"/>
      <c r="JQ175" s="1158"/>
      <c r="JR175" s="1158"/>
      <c r="JS175" s="1158"/>
      <c r="JT175" s="1158"/>
      <c r="JU175" s="1158"/>
      <c r="JV175" s="1158"/>
      <c r="JW175" s="1158"/>
      <c r="JX175" s="1158"/>
      <c r="JY175" s="1158"/>
      <c r="JZ175" s="1158"/>
      <c r="KA175" s="1158"/>
      <c r="KB175" s="1158"/>
      <c r="KC175" s="1158"/>
      <c r="KD175" s="1158"/>
      <c r="KE175" s="1158"/>
      <c r="KF175" s="1158"/>
      <c r="KG175" s="1158"/>
      <c r="KH175" s="1158"/>
      <c r="KI175" s="1158"/>
      <c r="KJ175" s="1158"/>
      <c r="KK175" s="1158"/>
      <c r="KL175" s="1158"/>
      <c r="KM175" s="1158"/>
      <c r="KN175" s="1158"/>
      <c r="KO175" s="1158"/>
      <c r="KP175" s="1158"/>
      <c r="KQ175" s="1158"/>
      <c r="KR175" s="1158"/>
      <c r="KS175" s="1158"/>
      <c r="KT175" s="1158"/>
      <c r="KU175" s="1158"/>
      <c r="KV175" s="1158"/>
      <c r="KW175" s="1158"/>
      <c r="KX175" s="1158"/>
      <c r="KY175" s="1158"/>
      <c r="KZ175" s="1158"/>
      <c r="LA175" s="1158"/>
      <c r="LB175" s="1158"/>
      <c r="LC175" s="1158"/>
      <c r="LD175" s="1158"/>
      <c r="LE175" s="1158"/>
      <c r="LF175" s="1158"/>
      <c r="LG175" s="1158"/>
      <c r="LH175" s="1158"/>
      <c r="LI175" s="1158"/>
      <c r="LJ175" s="1158"/>
      <c r="LK175" s="1158"/>
      <c r="LL175" s="1158"/>
      <c r="LM175" s="1158"/>
      <c r="LN175" s="1158"/>
      <c r="LO175" s="1158"/>
      <c r="LP175" s="1158"/>
      <c r="LQ175" s="1158"/>
      <c r="LR175" s="1158"/>
      <c r="LS175" s="1158"/>
      <c r="LT175" s="1158"/>
      <c r="LU175" s="1158"/>
      <c r="LV175" s="1158"/>
      <c r="LW175" s="1158"/>
      <c r="LX175" s="1158"/>
      <c r="LY175" s="1158"/>
      <c r="LZ175" s="1158"/>
      <c r="MA175" s="1158"/>
      <c r="MB175" s="1158"/>
      <c r="MC175" s="1158"/>
      <c r="MD175" s="1158"/>
      <c r="ME175" s="1158"/>
      <c r="MF175" s="1158"/>
      <c r="MG175" s="1158"/>
      <c r="MH175" s="1158"/>
      <c r="MI175" s="1158"/>
      <c r="MJ175" s="1158"/>
      <c r="MK175" s="1158"/>
      <c r="ML175" s="1158"/>
      <c r="MM175" s="1158"/>
      <c r="MN175" s="1158"/>
      <c r="MO175" s="1158"/>
      <c r="MP175" s="1158"/>
      <c r="MQ175" s="1158"/>
      <c r="MR175" s="1158"/>
      <c r="MS175" s="1158"/>
      <c r="MT175" s="1158"/>
      <c r="MU175" s="1158"/>
      <c r="MV175" s="1158"/>
      <c r="MW175" s="1158"/>
      <c r="MX175" s="1158"/>
      <c r="MY175" s="1158"/>
      <c r="MZ175" s="1158"/>
      <c r="NA175" s="1158"/>
      <c r="NB175" s="1158"/>
      <c r="NC175" s="1158"/>
      <c r="ND175" s="1158"/>
      <c r="NE175" s="1158"/>
      <c r="NF175" s="1158"/>
      <c r="NG175" s="1158"/>
      <c r="NH175" s="1158"/>
      <c r="NI175" s="1158"/>
      <c r="NJ175" s="1158"/>
      <c r="NK175" s="1158"/>
      <c r="NL175" s="1158"/>
      <c r="NM175" s="1158"/>
      <c r="NN175" s="1158"/>
      <c r="NO175" s="1158"/>
      <c r="NP175" s="1158"/>
      <c r="NQ175" s="1158"/>
      <c r="NR175" s="1158"/>
      <c r="NS175" s="1158"/>
      <c r="NT175" s="1158"/>
      <c r="NU175" s="1158"/>
      <c r="NV175" s="1158"/>
      <c r="NW175" s="1158"/>
      <c r="NX175" s="1158"/>
      <c r="NY175" s="1158"/>
      <c r="NZ175" s="1158"/>
      <c r="OA175" s="1158"/>
      <c r="OB175" s="1158"/>
      <c r="OC175" s="1158"/>
      <c r="OD175" s="1158"/>
      <c r="OE175" s="1158"/>
      <c r="OF175" s="1158"/>
      <c r="OG175" s="1158"/>
      <c r="OH175" s="1158"/>
      <c r="OI175" s="1158"/>
      <c r="OJ175" s="1158"/>
      <c r="OK175" s="1158"/>
      <c r="OL175" s="1158"/>
      <c r="OM175" s="1158"/>
      <c r="ON175" s="1158"/>
      <c r="OO175" s="1158"/>
      <c r="OP175" s="1158"/>
      <c r="OQ175" s="1158"/>
      <c r="OR175" s="1158"/>
      <c r="OS175" s="1158"/>
      <c r="OT175" s="1158"/>
      <c r="OU175" s="1158"/>
      <c r="OV175" s="1158"/>
      <c r="OW175" s="1158"/>
      <c r="OX175" s="1158"/>
      <c r="OY175" s="1158"/>
      <c r="OZ175" s="1158"/>
      <c r="PA175" s="1158"/>
      <c r="PB175" s="1158"/>
      <c r="PC175" s="1158"/>
      <c r="PD175" s="1158"/>
      <c r="PE175" s="1158"/>
      <c r="PF175" s="1158"/>
      <c r="PG175" s="1158"/>
      <c r="PH175" s="1158"/>
      <c r="PI175" s="1158"/>
      <c r="PJ175" s="1158"/>
      <c r="PK175" s="1158"/>
    </row>
    <row r="176" spans="1:427" s="1150" customFormat="1" ht="15" customHeight="1" x14ac:dyDescent="0.35">
      <c r="A176" s="1182" t="s">
        <v>3336</v>
      </c>
      <c r="B176" s="1182">
        <f t="shared" ca="1" si="11"/>
        <v>6257</v>
      </c>
      <c r="C176" s="1182" t="s">
        <v>3380</v>
      </c>
      <c r="D176" s="1182" t="s">
        <v>3381</v>
      </c>
      <c r="E176" s="1151">
        <v>2016</v>
      </c>
      <c r="F176" s="1183">
        <f t="shared" ca="1" si="12"/>
        <v>62</v>
      </c>
      <c r="G176" s="1149">
        <f t="shared" ca="1" si="13"/>
        <v>6390</v>
      </c>
      <c r="H176" s="1148">
        <v>59.14</v>
      </c>
      <c r="I176" s="1152">
        <f>Einstellungen!$E$11</f>
        <v>365</v>
      </c>
      <c r="J176" s="1152" t="s">
        <v>11</v>
      </c>
      <c r="K176" s="1152" t="s">
        <v>578</v>
      </c>
      <c r="L176" s="1152" t="s">
        <v>578</v>
      </c>
      <c r="M176" s="1152" t="s">
        <v>578</v>
      </c>
      <c r="N176" s="1152" t="s">
        <v>578</v>
      </c>
      <c r="O176" s="1152" t="s">
        <v>578</v>
      </c>
      <c r="P176" s="1152" t="s">
        <v>578</v>
      </c>
      <c r="Q176" s="1152" t="s">
        <v>578</v>
      </c>
      <c r="R176" s="1152" t="s">
        <v>578</v>
      </c>
      <c r="S176" s="1152" t="s">
        <v>578</v>
      </c>
      <c r="T176" s="1152" t="s">
        <v>578</v>
      </c>
      <c r="U176" s="1152" t="s">
        <v>578</v>
      </c>
      <c r="V176" s="1152" t="s">
        <v>700</v>
      </c>
      <c r="W176" s="1152" t="str">
        <f t="shared" si="14"/>
        <v>Heim 175  - Musterort</v>
      </c>
      <c r="X176" s="1148">
        <v>59.14</v>
      </c>
      <c r="AM176" s="1158"/>
      <c r="AN176" s="1158"/>
      <c r="AO176" s="1158"/>
      <c r="AP176" s="1158"/>
      <c r="AQ176" s="1158"/>
      <c r="AR176" s="1158"/>
      <c r="AS176" s="1158"/>
      <c r="AT176" s="1158"/>
      <c r="AU176" s="1158"/>
      <c r="AV176" s="1158"/>
      <c r="AW176" s="1158"/>
      <c r="AX176" s="1155">
        <v>16</v>
      </c>
      <c r="AY176" s="1158"/>
      <c r="AZ176" s="1156">
        <f t="shared" ca="1" si="15"/>
        <v>-46</v>
      </c>
      <c r="BA176" s="1158"/>
      <c r="BB176" s="1158"/>
      <c r="BC176" s="1158"/>
      <c r="BD176" s="1158"/>
      <c r="BE176" s="1158"/>
      <c r="BF176" s="1158"/>
      <c r="BG176" s="1158"/>
      <c r="BH176" s="1158"/>
      <c r="BI176" s="1158"/>
      <c r="BJ176" s="1158"/>
      <c r="BK176" s="1158"/>
      <c r="BL176" s="1158"/>
      <c r="BM176" s="1158"/>
      <c r="BN176" s="1158"/>
      <c r="BO176" s="1158"/>
      <c r="BP176" s="1158"/>
      <c r="BQ176" s="1158"/>
      <c r="BR176" s="1158"/>
      <c r="BS176" s="1158"/>
      <c r="BT176" s="1158"/>
      <c r="BU176" s="1158"/>
      <c r="BV176" s="1158"/>
      <c r="BW176" s="1158"/>
      <c r="BX176" s="1158"/>
      <c r="BY176" s="1158"/>
      <c r="BZ176" s="1158"/>
      <c r="CA176" s="1158"/>
      <c r="CB176" s="1158"/>
      <c r="CC176" s="1158"/>
      <c r="CD176" s="1158"/>
      <c r="CE176" s="1158"/>
      <c r="CF176" s="1158"/>
      <c r="CG176" s="1158"/>
      <c r="CH176" s="1158"/>
      <c r="CI176" s="1158"/>
      <c r="CJ176" s="1158"/>
      <c r="CK176" s="1158"/>
      <c r="CL176" s="1158"/>
      <c r="CM176" s="1158"/>
      <c r="CN176" s="1158"/>
      <c r="CO176" s="1158"/>
      <c r="CP176" s="1158"/>
      <c r="CQ176" s="1158"/>
      <c r="CR176" s="1158"/>
      <c r="CS176" s="1158"/>
      <c r="CT176" s="1158"/>
      <c r="CU176" s="1158"/>
      <c r="CV176" s="1158"/>
      <c r="CW176" s="1158"/>
      <c r="CX176" s="1158"/>
      <c r="CY176" s="1158"/>
      <c r="CZ176" s="1158"/>
      <c r="DA176" s="1158"/>
      <c r="DB176" s="1158"/>
      <c r="DC176" s="1158"/>
      <c r="DD176" s="1158"/>
      <c r="DE176" s="1158"/>
      <c r="DF176" s="1158"/>
      <c r="DG176" s="1158"/>
      <c r="DH176" s="1158"/>
      <c r="DI176" s="1158"/>
      <c r="DJ176" s="1158"/>
      <c r="DK176" s="1158"/>
      <c r="DL176" s="1158"/>
      <c r="DM176" s="1158"/>
      <c r="DN176" s="1158"/>
      <c r="DO176" s="1158"/>
      <c r="DP176" s="1158"/>
      <c r="DQ176" s="1158"/>
      <c r="DR176" s="1158"/>
      <c r="DS176" s="1158"/>
      <c r="DT176" s="1158"/>
      <c r="DU176" s="1158"/>
      <c r="DV176" s="1158"/>
      <c r="DW176" s="1158"/>
      <c r="DX176" s="1158"/>
      <c r="DY176" s="1158"/>
      <c r="DZ176" s="1158"/>
      <c r="EA176" s="1158"/>
      <c r="EB176" s="1158"/>
      <c r="EC176" s="1158"/>
      <c r="ED176" s="1158"/>
      <c r="EE176" s="1158"/>
      <c r="EF176" s="1158"/>
      <c r="EG176" s="1158"/>
      <c r="EH176" s="1158"/>
      <c r="EI176" s="1158"/>
      <c r="EJ176" s="1158"/>
      <c r="EK176" s="1158"/>
      <c r="EL176" s="1158"/>
      <c r="EM176" s="1158"/>
      <c r="EN176" s="1158"/>
      <c r="EO176" s="1158"/>
      <c r="EP176" s="1158"/>
      <c r="EQ176" s="1158"/>
      <c r="ER176" s="1158"/>
      <c r="ES176" s="1158"/>
      <c r="ET176" s="1158"/>
      <c r="EU176" s="1158"/>
      <c r="EV176" s="1158"/>
      <c r="EW176" s="1158"/>
      <c r="EX176" s="1158"/>
      <c r="EY176" s="1158"/>
      <c r="EZ176" s="1158"/>
      <c r="FA176" s="1158"/>
      <c r="FB176" s="1158"/>
      <c r="FC176" s="1158"/>
      <c r="FD176" s="1158"/>
      <c r="FE176" s="1158"/>
      <c r="FF176" s="1158"/>
      <c r="FG176" s="1158"/>
      <c r="FH176" s="1158"/>
      <c r="FI176" s="1158"/>
      <c r="FJ176" s="1158"/>
      <c r="FK176" s="1158"/>
      <c r="FL176" s="1158"/>
      <c r="FM176" s="1158"/>
      <c r="FN176" s="1158"/>
      <c r="FO176" s="1158"/>
      <c r="FP176" s="1158"/>
      <c r="FQ176" s="1158"/>
      <c r="FR176" s="1158"/>
      <c r="FS176" s="1158"/>
      <c r="FT176" s="1158"/>
      <c r="FU176" s="1158"/>
      <c r="FV176" s="1158"/>
      <c r="FW176" s="1158"/>
      <c r="FX176" s="1158"/>
      <c r="FY176" s="1158"/>
      <c r="FZ176" s="1158"/>
      <c r="GA176" s="1158"/>
      <c r="GB176" s="1158"/>
      <c r="GC176" s="1158"/>
      <c r="GD176" s="1158"/>
      <c r="GE176" s="1158"/>
      <c r="GF176" s="1158"/>
      <c r="GG176" s="1158"/>
      <c r="GH176" s="1158"/>
      <c r="GI176" s="1158"/>
      <c r="GJ176" s="1158"/>
      <c r="GK176" s="1158"/>
      <c r="GL176" s="1158"/>
      <c r="GM176" s="1158"/>
      <c r="GN176" s="1158"/>
      <c r="GO176" s="1158"/>
      <c r="GP176" s="1158"/>
      <c r="GQ176" s="1158"/>
      <c r="GR176" s="1158"/>
      <c r="GS176" s="1158"/>
      <c r="GT176" s="1158"/>
      <c r="GU176" s="1158"/>
      <c r="GV176" s="1158"/>
      <c r="GW176" s="1158"/>
      <c r="GX176" s="1158"/>
      <c r="GY176" s="1158"/>
      <c r="GZ176" s="1158"/>
      <c r="HA176" s="1158"/>
      <c r="HB176" s="1158"/>
      <c r="HC176" s="1158"/>
      <c r="HD176" s="1158"/>
      <c r="HE176" s="1158"/>
      <c r="HF176" s="1158"/>
      <c r="HG176" s="1158"/>
      <c r="HH176" s="1158"/>
      <c r="HI176" s="1158"/>
      <c r="HJ176" s="1158"/>
      <c r="HK176" s="1158"/>
      <c r="HL176" s="1158"/>
      <c r="HM176" s="1158"/>
      <c r="HN176" s="1158"/>
      <c r="HO176" s="1158"/>
      <c r="HP176" s="1158"/>
      <c r="HQ176" s="1158"/>
      <c r="HR176" s="1158"/>
      <c r="HS176" s="1158"/>
      <c r="HT176" s="1158"/>
      <c r="HU176" s="1158"/>
      <c r="HV176" s="1158"/>
      <c r="HW176" s="1158"/>
      <c r="HX176" s="1158"/>
      <c r="HY176" s="1158"/>
      <c r="HZ176" s="1158"/>
      <c r="IA176" s="1158"/>
      <c r="IB176" s="1158"/>
      <c r="IC176" s="1158"/>
      <c r="ID176" s="1158"/>
      <c r="IE176" s="1158"/>
      <c r="IF176" s="1158"/>
      <c r="IG176" s="1158"/>
      <c r="IH176" s="1158"/>
      <c r="II176" s="1158"/>
      <c r="IJ176" s="1158"/>
      <c r="IK176" s="1158"/>
      <c r="IL176" s="1158"/>
      <c r="IM176" s="1158"/>
      <c r="IN176" s="1158"/>
      <c r="IO176" s="1158"/>
      <c r="IP176" s="1158"/>
      <c r="IQ176" s="1158"/>
      <c r="IR176" s="1158"/>
      <c r="IS176" s="1158"/>
      <c r="IT176" s="1158"/>
      <c r="IU176" s="1158"/>
      <c r="IV176" s="1158"/>
      <c r="IW176" s="1158"/>
      <c r="IX176" s="1158"/>
      <c r="IY176" s="1158"/>
      <c r="IZ176" s="1158"/>
      <c r="JA176" s="1158"/>
      <c r="JB176" s="1158"/>
      <c r="JC176" s="1158"/>
      <c r="JD176" s="1158"/>
      <c r="JE176" s="1158"/>
      <c r="JF176" s="1158"/>
      <c r="JG176" s="1158"/>
      <c r="JH176" s="1158"/>
      <c r="JI176" s="1158"/>
      <c r="JJ176" s="1158"/>
      <c r="JK176" s="1158"/>
      <c r="JL176" s="1158"/>
      <c r="JM176" s="1158"/>
      <c r="JN176" s="1158"/>
      <c r="JO176" s="1158"/>
      <c r="JP176" s="1158"/>
      <c r="JQ176" s="1158"/>
      <c r="JR176" s="1158"/>
      <c r="JS176" s="1158"/>
      <c r="JT176" s="1158"/>
      <c r="JU176" s="1158"/>
      <c r="JV176" s="1158"/>
      <c r="JW176" s="1158"/>
      <c r="JX176" s="1158"/>
      <c r="JY176" s="1158"/>
      <c r="JZ176" s="1158"/>
      <c r="KA176" s="1158"/>
      <c r="KB176" s="1158"/>
      <c r="KC176" s="1158"/>
      <c r="KD176" s="1158"/>
      <c r="KE176" s="1158"/>
      <c r="KF176" s="1158"/>
      <c r="KG176" s="1158"/>
      <c r="KH176" s="1158"/>
      <c r="KI176" s="1158"/>
      <c r="KJ176" s="1158"/>
      <c r="KK176" s="1158"/>
      <c r="KL176" s="1158"/>
      <c r="KM176" s="1158"/>
      <c r="KN176" s="1158"/>
      <c r="KO176" s="1158"/>
      <c r="KP176" s="1158"/>
      <c r="KQ176" s="1158"/>
      <c r="KR176" s="1158"/>
      <c r="KS176" s="1158"/>
      <c r="KT176" s="1158"/>
      <c r="KU176" s="1158"/>
      <c r="KV176" s="1158"/>
      <c r="KW176" s="1158"/>
      <c r="KX176" s="1158"/>
      <c r="KY176" s="1158"/>
      <c r="KZ176" s="1158"/>
      <c r="LA176" s="1158"/>
      <c r="LB176" s="1158"/>
      <c r="LC176" s="1158"/>
      <c r="LD176" s="1158"/>
      <c r="LE176" s="1158"/>
      <c r="LF176" s="1158"/>
      <c r="LG176" s="1158"/>
      <c r="LH176" s="1158"/>
      <c r="LI176" s="1158"/>
      <c r="LJ176" s="1158"/>
      <c r="LK176" s="1158"/>
      <c r="LL176" s="1158"/>
      <c r="LM176" s="1158"/>
      <c r="LN176" s="1158"/>
      <c r="LO176" s="1158"/>
      <c r="LP176" s="1158"/>
      <c r="LQ176" s="1158"/>
      <c r="LR176" s="1158"/>
      <c r="LS176" s="1158"/>
      <c r="LT176" s="1158"/>
      <c r="LU176" s="1158"/>
      <c r="LV176" s="1158"/>
      <c r="LW176" s="1158"/>
      <c r="LX176" s="1158"/>
      <c r="LY176" s="1158"/>
      <c r="LZ176" s="1158"/>
      <c r="MA176" s="1158"/>
      <c r="MB176" s="1158"/>
      <c r="MC176" s="1158"/>
      <c r="MD176" s="1158"/>
      <c r="ME176" s="1158"/>
      <c r="MF176" s="1158"/>
      <c r="MG176" s="1158"/>
      <c r="MH176" s="1158"/>
      <c r="MI176" s="1158"/>
      <c r="MJ176" s="1158"/>
      <c r="MK176" s="1158"/>
      <c r="ML176" s="1158"/>
      <c r="MM176" s="1158"/>
      <c r="MN176" s="1158"/>
      <c r="MO176" s="1158"/>
      <c r="MP176" s="1158"/>
      <c r="MQ176" s="1158"/>
      <c r="MR176" s="1158"/>
      <c r="MS176" s="1158"/>
      <c r="MT176" s="1158"/>
      <c r="MU176" s="1158"/>
      <c r="MV176" s="1158"/>
      <c r="MW176" s="1158"/>
      <c r="MX176" s="1158"/>
      <c r="MY176" s="1158"/>
      <c r="MZ176" s="1158"/>
      <c r="NA176" s="1158"/>
      <c r="NB176" s="1158"/>
      <c r="NC176" s="1158"/>
      <c r="ND176" s="1158"/>
      <c r="NE176" s="1158"/>
      <c r="NF176" s="1158"/>
      <c r="NG176" s="1158"/>
      <c r="NH176" s="1158"/>
      <c r="NI176" s="1158"/>
      <c r="NJ176" s="1158"/>
      <c r="NK176" s="1158"/>
      <c r="NL176" s="1158"/>
      <c r="NM176" s="1158"/>
      <c r="NN176" s="1158"/>
      <c r="NO176" s="1158"/>
      <c r="NP176" s="1158"/>
      <c r="NQ176" s="1158"/>
      <c r="NR176" s="1158"/>
      <c r="NS176" s="1158"/>
      <c r="NT176" s="1158"/>
      <c r="NU176" s="1158"/>
      <c r="NV176" s="1158"/>
      <c r="NW176" s="1158"/>
      <c r="NX176" s="1158"/>
      <c r="NY176" s="1158"/>
      <c r="NZ176" s="1158"/>
      <c r="OA176" s="1158"/>
      <c r="OB176" s="1158"/>
      <c r="OC176" s="1158"/>
      <c r="OD176" s="1158"/>
      <c r="OE176" s="1158"/>
      <c r="OF176" s="1158"/>
      <c r="OG176" s="1158"/>
      <c r="OH176" s="1158"/>
      <c r="OI176" s="1158"/>
      <c r="OJ176" s="1158"/>
      <c r="OK176" s="1158"/>
      <c r="OL176" s="1158"/>
      <c r="OM176" s="1158"/>
      <c r="ON176" s="1158"/>
      <c r="OO176" s="1158"/>
      <c r="OP176" s="1158"/>
      <c r="OQ176" s="1158"/>
      <c r="OR176" s="1158"/>
      <c r="OS176" s="1158"/>
      <c r="OT176" s="1158"/>
      <c r="OU176" s="1158"/>
      <c r="OV176" s="1158"/>
      <c r="OW176" s="1158"/>
      <c r="OX176" s="1158"/>
      <c r="OY176" s="1158"/>
      <c r="OZ176" s="1158"/>
      <c r="PA176" s="1158"/>
      <c r="PB176" s="1158"/>
      <c r="PC176" s="1158"/>
      <c r="PD176" s="1158"/>
      <c r="PE176" s="1158"/>
      <c r="PF176" s="1158"/>
      <c r="PG176" s="1158"/>
      <c r="PH176" s="1158"/>
      <c r="PI176" s="1158"/>
      <c r="PJ176" s="1158"/>
      <c r="PK176" s="1158"/>
    </row>
    <row r="177" spans="1:427" s="1150" customFormat="1" ht="15" customHeight="1" x14ac:dyDescent="0.35">
      <c r="A177" s="1182" t="s">
        <v>3337</v>
      </c>
      <c r="B177" s="1182">
        <f t="shared" ca="1" si="11"/>
        <v>7268</v>
      </c>
      <c r="C177" s="1182" t="s">
        <v>3380</v>
      </c>
      <c r="D177" s="1182" t="s">
        <v>3381</v>
      </c>
      <c r="E177" s="1151">
        <v>2016</v>
      </c>
      <c r="F177" s="1183">
        <f t="shared" ca="1" si="12"/>
        <v>207</v>
      </c>
      <c r="G177" s="1149">
        <f t="shared" ca="1" si="13"/>
        <v>9417</v>
      </c>
      <c r="H177" s="1148">
        <v>60.5</v>
      </c>
      <c r="I177" s="1152">
        <f>Einstellungen!$E$11</f>
        <v>365</v>
      </c>
      <c r="J177" s="1152" t="s">
        <v>11</v>
      </c>
      <c r="K177" s="1152" t="s">
        <v>578</v>
      </c>
      <c r="L177" s="1152" t="s">
        <v>578</v>
      </c>
      <c r="M177" s="1152" t="s">
        <v>578</v>
      </c>
      <c r="N177" s="1152" t="s">
        <v>578</v>
      </c>
      <c r="O177" s="1152" t="s">
        <v>578</v>
      </c>
      <c r="P177" s="1152" t="s">
        <v>578</v>
      </c>
      <c r="Q177" s="1152" t="s">
        <v>578</v>
      </c>
      <c r="R177" s="1152" t="s">
        <v>578</v>
      </c>
      <c r="S177" s="1152" t="s">
        <v>578</v>
      </c>
      <c r="T177" s="1152" t="s">
        <v>578</v>
      </c>
      <c r="U177" s="1152" t="s">
        <v>578</v>
      </c>
      <c r="V177" s="1152" t="s">
        <v>700</v>
      </c>
      <c r="W177" s="1152" t="str">
        <f t="shared" si="14"/>
        <v>Heim 176  - Musterort</v>
      </c>
      <c r="X177" s="1148">
        <v>60.5</v>
      </c>
      <c r="AM177" s="1158"/>
      <c r="AN177" s="1158"/>
      <c r="AO177" s="1158"/>
      <c r="AP177" s="1158"/>
      <c r="AQ177" s="1158"/>
      <c r="AR177" s="1158"/>
      <c r="AS177" s="1158"/>
      <c r="AT177" s="1158"/>
      <c r="AU177" s="1158"/>
      <c r="AV177" s="1158"/>
      <c r="AW177" s="1158"/>
      <c r="AX177" s="1155">
        <v>56</v>
      </c>
      <c r="AY177" s="1158"/>
      <c r="AZ177" s="1156">
        <f t="shared" ca="1" si="15"/>
        <v>-151</v>
      </c>
      <c r="BA177" s="1158"/>
      <c r="BB177" s="1158"/>
      <c r="BC177" s="1158"/>
      <c r="BD177" s="1158"/>
      <c r="BE177" s="1158"/>
      <c r="BF177" s="1158"/>
      <c r="BG177" s="1158"/>
      <c r="BH177" s="1158"/>
      <c r="BI177" s="1158"/>
      <c r="BJ177" s="1158"/>
      <c r="BK177" s="1158"/>
      <c r="BL177" s="1158"/>
      <c r="BM177" s="1158"/>
      <c r="BN177" s="1158"/>
      <c r="BO177" s="1158"/>
      <c r="BP177" s="1158"/>
      <c r="BQ177" s="1158"/>
      <c r="BR177" s="1158"/>
      <c r="BS177" s="1158"/>
      <c r="BT177" s="1158"/>
      <c r="BU177" s="1158"/>
      <c r="BV177" s="1158"/>
      <c r="BW177" s="1158"/>
      <c r="BX177" s="1158"/>
      <c r="BY177" s="1158"/>
      <c r="BZ177" s="1158"/>
      <c r="CA177" s="1158"/>
      <c r="CB177" s="1158"/>
      <c r="CC177" s="1158"/>
      <c r="CD177" s="1158"/>
      <c r="CE177" s="1158"/>
      <c r="CF177" s="1158"/>
      <c r="CG177" s="1158"/>
      <c r="CH177" s="1158"/>
      <c r="CI177" s="1158"/>
      <c r="CJ177" s="1158"/>
      <c r="CK177" s="1158"/>
      <c r="CL177" s="1158"/>
      <c r="CM177" s="1158"/>
      <c r="CN177" s="1158"/>
      <c r="CO177" s="1158"/>
      <c r="CP177" s="1158"/>
      <c r="CQ177" s="1158"/>
      <c r="CR177" s="1158"/>
      <c r="CS177" s="1158"/>
      <c r="CT177" s="1158"/>
      <c r="CU177" s="1158"/>
      <c r="CV177" s="1158"/>
      <c r="CW177" s="1158"/>
      <c r="CX177" s="1158"/>
      <c r="CY177" s="1158"/>
      <c r="CZ177" s="1158"/>
      <c r="DA177" s="1158"/>
      <c r="DB177" s="1158"/>
      <c r="DC177" s="1158"/>
      <c r="DD177" s="1158"/>
      <c r="DE177" s="1158"/>
      <c r="DF177" s="1158"/>
      <c r="DG177" s="1158"/>
      <c r="DH177" s="1158"/>
      <c r="DI177" s="1158"/>
      <c r="DJ177" s="1158"/>
      <c r="DK177" s="1158"/>
      <c r="DL177" s="1158"/>
      <c r="DM177" s="1158"/>
      <c r="DN177" s="1158"/>
      <c r="DO177" s="1158"/>
      <c r="DP177" s="1158"/>
      <c r="DQ177" s="1158"/>
      <c r="DR177" s="1158"/>
      <c r="DS177" s="1158"/>
      <c r="DT177" s="1158"/>
      <c r="DU177" s="1158"/>
      <c r="DV177" s="1158"/>
      <c r="DW177" s="1158"/>
      <c r="DX177" s="1158"/>
      <c r="DY177" s="1158"/>
      <c r="DZ177" s="1158"/>
      <c r="EA177" s="1158"/>
      <c r="EB177" s="1158"/>
      <c r="EC177" s="1158"/>
      <c r="ED177" s="1158"/>
      <c r="EE177" s="1158"/>
      <c r="EF177" s="1158"/>
      <c r="EG177" s="1158"/>
      <c r="EH177" s="1158"/>
      <c r="EI177" s="1158"/>
      <c r="EJ177" s="1158"/>
      <c r="EK177" s="1158"/>
      <c r="EL177" s="1158"/>
      <c r="EM177" s="1158"/>
      <c r="EN177" s="1158"/>
      <c r="EO177" s="1158"/>
      <c r="EP177" s="1158"/>
      <c r="EQ177" s="1158"/>
      <c r="ER177" s="1158"/>
      <c r="ES177" s="1158"/>
      <c r="ET177" s="1158"/>
      <c r="EU177" s="1158"/>
      <c r="EV177" s="1158"/>
      <c r="EW177" s="1158"/>
      <c r="EX177" s="1158"/>
      <c r="EY177" s="1158"/>
      <c r="EZ177" s="1158"/>
      <c r="FA177" s="1158"/>
      <c r="FB177" s="1158"/>
      <c r="FC177" s="1158"/>
      <c r="FD177" s="1158"/>
      <c r="FE177" s="1158"/>
      <c r="FF177" s="1158"/>
      <c r="FG177" s="1158"/>
      <c r="FH177" s="1158"/>
      <c r="FI177" s="1158"/>
      <c r="FJ177" s="1158"/>
      <c r="FK177" s="1158"/>
      <c r="FL177" s="1158"/>
      <c r="FM177" s="1158"/>
      <c r="FN177" s="1158"/>
      <c r="FO177" s="1158"/>
      <c r="FP177" s="1158"/>
      <c r="FQ177" s="1158"/>
      <c r="FR177" s="1158"/>
      <c r="FS177" s="1158"/>
      <c r="FT177" s="1158"/>
      <c r="FU177" s="1158"/>
      <c r="FV177" s="1158"/>
      <c r="FW177" s="1158"/>
      <c r="FX177" s="1158"/>
      <c r="FY177" s="1158"/>
      <c r="FZ177" s="1158"/>
      <c r="GA177" s="1158"/>
      <c r="GB177" s="1158"/>
      <c r="GC177" s="1158"/>
      <c r="GD177" s="1158"/>
      <c r="GE177" s="1158"/>
      <c r="GF177" s="1158"/>
      <c r="GG177" s="1158"/>
      <c r="GH177" s="1158"/>
      <c r="GI177" s="1158"/>
      <c r="GJ177" s="1158"/>
      <c r="GK177" s="1158"/>
      <c r="GL177" s="1158"/>
      <c r="GM177" s="1158"/>
      <c r="GN177" s="1158"/>
      <c r="GO177" s="1158"/>
      <c r="GP177" s="1158"/>
      <c r="GQ177" s="1158"/>
      <c r="GR177" s="1158"/>
      <c r="GS177" s="1158"/>
      <c r="GT177" s="1158"/>
      <c r="GU177" s="1158"/>
      <c r="GV177" s="1158"/>
      <c r="GW177" s="1158"/>
      <c r="GX177" s="1158"/>
      <c r="GY177" s="1158"/>
      <c r="GZ177" s="1158"/>
      <c r="HA177" s="1158"/>
      <c r="HB177" s="1158"/>
      <c r="HC177" s="1158"/>
      <c r="HD177" s="1158"/>
      <c r="HE177" s="1158"/>
      <c r="HF177" s="1158"/>
      <c r="HG177" s="1158"/>
      <c r="HH177" s="1158"/>
      <c r="HI177" s="1158"/>
      <c r="HJ177" s="1158"/>
      <c r="HK177" s="1158"/>
      <c r="HL177" s="1158"/>
      <c r="HM177" s="1158"/>
      <c r="HN177" s="1158"/>
      <c r="HO177" s="1158"/>
      <c r="HP177" s="1158"/>
      <c r="HQ177" s="1158"/>
      <c r="HR177" s="1158"/>
      <c r="HS177" s="1158"/>
      <c r="HT177" s="1158"/>
      <c r="HU177" s="1158"/>
      <c r="HV177" s="1158"/>
      <c r="HW177" s="1158"/>
      <c r="HX177" s="1158"/>
      <c r="HY177" s="1158"/>
      <c r="HZ177" s="1158"/>
      <c r="IA177" s="1158"/>
      <c r="IB177" s="1158"/>
      <c r="IC177" s="1158"/>
      <c r="ID177" s="1158"/>
      <c r="IE177" s="1158"/>
      <c r="IF177" s="1158"/>
      <c r="IG177" s="1158"/>
      <c r="IH177" s="1158"/>
      <c r="II177" s="1158"/>
      <c r="IJ177" s="1158"/>
      <c r="IK177" s="1158"/>
      <c r="IL177" s="1158"/>
      <c r="IM177" s="1158"/>
      <c r="IN177" s="1158"/>
      <c r="IO177" s="1158"/>
      <c r="IP177" s="1158"/>
      <c r="IQ177" s="1158"/>
      <c r="IR177" s="1158"/>
      <c r="IS177" s="1158"/>
      <c r="IT177" s="1158"/>
      <c r="IU177" s="1158"/>
      <c r="IV177" s="1158"/>
      <c r="IW177" s="1158"/>
      <c r="IX177" s="1158"/>
      <c r="IY177" s="1158"/>
      <c r="IZ177" s="1158"/>
      <c r="JA177" s="1158"/>
      <c r="JB177" s="1158"/>
      <c r="JC177" s="1158"/>
      <c r="JD177" s="1158"/>
      <c r="JE177" s="1158"/>
      <c r="JF177" s="1158"/>
      <c r="JG177" s="1158"/>
      <c r="JH177" s="1158"/>
      <c r="JI177" s="1158"/>
      <c r="JJ177" s="1158"/>
      <c r="JK177" s="1158"/>
      <c r="JL177" s="1158"/>
      <c r="JM177" s="1158"/>
      <c r="JN177" s="1158"/>
      <c r="JO177" s="1158"/>
      <c r="JP177" s="1158"/>
      <c r="JQ177" s="1158"/>
      <c r="JR177" s="1158"/>
      <c r="JS177" s="1158"/>
      <c r="JT177" s="1158"/>
      <c r="JU177" s="1158"/>
      <c r="JV177" s="1158"/>
      <c r="JW177" s="1158"/>
      <c r="JX177" s="1158"/>
      <c r="JY177" s="1158"/>
      <c r="JZ177" s="1158"/>
      <c r="KA177" s="1158"/>
      <c r="KB177" s="1158"/>
      <c r="KC177" s="1158"/>
      <c r="KD177" s="1158"/>
      <c r="KE177" s="1158"/>
      <c r="KF177" s="1158"/>
      <c r="KG177" s="1158"/>
      <c r="KH177" s="1158"/>
      <c r="KI177" s="1158"/>
      <c r="KJ177" s="1158"/>
      <c r="KK177" s="1158"/>
      <c r="KL177" s="1158"/>
      <c r="KM177" s="1158"/>
      <c r="KN177" s="1158"/>
      <c r="KO177" s="1158"/>
      <c r="KP177" s="1158"/>
      <c r="KQ177" s="1158"/>
      <c r="KR177" s="1158"/>
      <c r="KS177" s="1158"/>
      <c r="KT177" s="1158"/>
      <c r="KU177" s="1158"/>
      <c r="KV177" s="1158"/>
      <c r="KW177" s="1158"/>
      <c r="KX177" s="1158"/>
      <c r="KY177" s="1158"/>
      <c r="KZ177" s="1158"/>
      <c r="LA177" s="1158"/>
      <c r="LB177" s="1158"/>
      <c r="LC177" s="1158"/>
      <c r="LD177" s="1158"/>
      <c r="LE177" s="1158"/>
      <c r="LF177" s="1158"/>
      <c r="LG177" s="1158"/>
      <c r="LH177" s="1158"/>
      <c r="LI177" s="1158"/>
      <c r="LJ177" s="1158"/>
      <c r="LK177" s="1158"/>
      <c r="LL177" s="1158"/>
      <c r="LM177" s="1158"/>
      <c r="LN177" s="1158"/>
      <c r="LO177" s="1158"/>
      <c r="LP177" s="1158"/>
      <c r="LQ177" s="1158"/>
      <c r="LR177" s="1158"/>
      <c r="LS177" s="1158"/>
      <c r="LT177" s="1158"/>
      <c r="LU177" s="1158"/>
      <c r="LV177" s="1158"/>
      <c r="LW177" s="1158"/>
      <c r="LX177" s="1158"/>
      <c r="LY177" s="1158"/>
      <c r="LZ177" s="1158"/>
      <c r="MA177" s="1158"/>
      <c r="MB177" s="1158"/>
      <c r="MC177" s="1158"/>
      <c r="MD177" s="1158"/>
      <c r="ME177" s="1158"/>
      <c r="MF177" s="1158"/>
      <c r="MG177" s="1158"/>
      <c r="MH177" s="1158"/>
      <c r="MI177" s="1158"/>
      <c r="MJ177" s="1158"/>
      <c r="MK177" s="1158"/>
      <c r="ML177" s="1158"/>
      <c r="MM177" s="1158"/>
      <c r="MN177" s="1158"/>
      <c r="MO177" s="1158"/>
      <c r="MP177" s="1158"/>
      <c r="MQ177" s="1158"/>
      <c r="MR177" s="1158"/>
      <c r="MS177" s="1158"/>
      <c r="MT177" s="1158"/>
      <c r="MU177" s="1158"/>
      <c r="MV177" s="1158"/>
      <c r="MW177" s="1158"/>
      <c r="MX177" s="1158"/>
      <c r="MY177" s="1158"/>
      <c r="MZ177" s="1158"/>
      <c r="NA177" s="1158"/>
      <c r="NB177" s="1158"/>
      <c r="NC177" s="1158"/>
      <c r="ND177" s="1158"/>
      <c r="NE177" s="1158"/>
      <c r="NF177" s="1158"/>
      <c r="NG177" s="1158"/>
      <c r="NH177" s="1158"/>
      <c r="NI177" s="1158"/>
      <c r="NJ177" s="1158"/>
      <c r="NK177" s="1158"/>
      <c r="NL177" s="1158"/>
      <c r="NM177" s="1158"/>
      <c r="NN177" s="1158"/>
      <c r="NO177" s="1158"/>
      <c r="NP177" s="1158"/>
      <c r="NQ177" s="1158"/>
      <c r="NR177" s="1158"/>
      <c r="NS177" s="1158"/>
      <c r="NT177" s="1158"/>
      <c r="NU177" s="1158"/>
      <c r="NV177" s="1158"/>
      <c r="NW177" s="1158"/>
      <c r="NX177" s="1158"/>
      <c r="NY177" s="1158"/>
      <c r="NZ177" s="1158"/>
      <c r="OA177" s="1158"/>
      <c r="OB177" s="1158"/>
      <c r="OC177" s="1158"/>
      <c r="OD177" s="1158"/>
      <c r="OE177" s="1158"/>
      <c r="OF177" s="1158"/>
      <c r="OG177" s="1158"/>
      <c r="OH177" s="1158"/>
      <c r="OI177" s="1158"/>
      <c r="OJ177" s="1158"/>
      <c r="OK177" s="1158"/>
      <c r="OL177" s="1158"/>
      <c r="OM177" s="1158"/>
      <c r="ON177" s="1158"/>
      <c r="OO177" s="1158"/>
      <c r="OP177" s="1158"/>
      <c r="OQ177" s="1158"/>
      <c r="OR177" s="1158"/>
      <c r="OS177" s="1158"/>
      <c r="OT177" s="1158"/>
      <c r="OU177" s="1158"/>
      <c r="OV177" s="1158"/>
      <c r="OW177" s="1158"/>
      <c r="OX177" s="1158"/>
      <c r="OY177" s="1158"/>
      <c r="OZ177" s="1158"/>
      <c r="PA177" s="1158"/>
      <c r="PB177" s="1158"/>
      <c r="PC177" s="1158"/>
      <c r="PD177" s="1158"/>
      <c r="PE177" s="1158"/>
      <c r="PF177" s="1158"/>
      <c r="PG177" s="1158"/>
      <c r="PH177" s="1158"/>
      <c r="PI177" s="1158"/>
      <c r="PJ177" s="1158"/>
      <c r="PK177" s="1158"/>
    </row>
    <row r="178" spans="1:427" s="1150" customFormat="1" ht="15" customHeight="1" x14ac:dyDescent="0.35">
      <c r="A178" s="1182" t="s">
        <v>3338</v>
      </c>
      <c r="B178" s="1182">
        <f t="shared" ca="1" si="11"/>
        <v>1705</v>
      </c>
      <c r="C178" s="1182" t="s">
        <v>3380</v>
      </c>
      <c r="D178" s="1182" t="s">
        <v>3381</v>
      </c>
      <c r="E178" s="1151">
        <v>2016</v>
      </c>
      <c r="F178" s="1183">
        <f t="shared" ca="1" si="12"/>
        <v>48</v>
      </c>
      <c r="G178" s="1149">
        <f t="shared" ca="1" si="13"/>
        <v>9228</v>
      </c>
      <c r="H178" s="1148">
        <v>61.5</v>
      </c>
      <c r="I178" s="1152">
        <f>Einstellungen!$E$11</f>
        <v>365</v>
      </c>
      <c r="J178" s="1152" t="s">
        <v>11</v>
      </c>
      <c r="K178" s="1152" t="s">
        <v>578</v>
      </c>
      <c r="L178" s="1152" t="s">
        <v>578</v>
      </c>
      <c r="M178" s="1152" t="s">
        <v>578</v>
      </c>
      <c r="N178" s="1152" t="s">
        <v>578</v>
      </c>
      <c r="O178" s="1152" t="s">
        <v>578</v>
      </c>
      <c r="P178" s="1152" t="s">
        <v>578</v>
      </c>
      <c r="Q178" s="1152" t="s">
        <v>578</v>
      </c>
      <c r="R178" s="1152" t="s">
        <v>578</v>
      </c>
      <c r="S178" s="1152" t="s">
        <v>578</v>
      </c>
      <c r="T178" s="1152" t="s">
        <v>578</v>
      </c>
      <c r="U178" s="1152" t="s">
        <v>578</v>
      </c>
      <c r="V178" s="1152" t="s">
        <v>700</v>
      </c>
      <c r="W178" s="1152" t="str">
        <f t="shared" si="14"/>
        <v>Heim 177  - Musterort</v>
      </c>
      <c r="X178" s="1148">
        <v>61.5</v>
      </c>
      <c r="AM178" s="1158"/>
      <c r="AN178" s="1158"/>
      <c r="AO178" s="1158"/>
      <c r="AP178" s="1158"/>
      <c r="AQ178" s="1158"/>
      <c r="AR178" s="1158"/>
      <c r="AS178" s="1158"/>
      <c r="AT178" s="1158"/>
      <c r="AU178" s="1158"/>
      <c r="AV178" s="1158"/>
      <c r="AW178" s="1158"/>
      <c r="AX178" s="1155">
        <v>152</v>
      </c>
      <c r="AY178" s="1158"/>
      <c r="AZ178" s="1156">
        <f t="shared" ca="1" si="15"/>
        <v>104</v>
      </c>
      <c r="BA178" s="1158"/>
      <c r="BB178" s="1158"/>
      <c r="BC178" s="1158"/>
      <c r="BD178" s="1158"/>
      <c r="BE178" s="1158"/>
      <c r="BF178" s="1158"/>
      <c r="BG178" s="1158"/>
      <c r="BH178" s="1158"/>
      <c r="BI178" s="1158"/>
      <c r="BJ178" s="1158"/>
      <c r="BK178" s="1158"/>
      <c r="BL178" s="1158"/>
      <c r="BM178" s="1158"/>
      <c r="BN178" s="1158"/>
      <c r="BO178" s="1158"/>
      <c r="BP178" s="1158"/>
      <c r="BQ178" s="1158"/>
      <c r="BR178" s="1158"/>
      <c r="BS178" s="1158"/>
      <c r="BT178" s="1158"/>
      <c r="BU178" s="1158"/>
      <c r="BV178" s="1158"/>
      <c r="BW178" s="1158"/>
      <c r="BX178" s="1158"/>
      <c r="BY178" s="1158"/>
      <c r="BZ178" s="1158"/>
      <c r="CA178" s="1158"/>
      <c r="CB178" s="1158"/>
      <c r="CC178" s="1158"/>
      <c r="CD178" s="1158"/>
      <c r="CE178" s="1158"/>
      <c r="CF178" s="1158"/>
      <c r="CG178" s="1158"/>
      <c r="CH178" s="1158"/>
      <c r="CI178" s="1158"/>
      <c r="CJ178" s="1158"/>
      <c r="CK178" s="1158"/>
      <c r="CL178" s="1158"/>
      <c r="CM178" s="1158"/>
      <c r="CN178" s="1158"/>
      <c r="CO178" s="1158"/>
      <c r="CP178" s="1158"/>
      <c r="CQ178" s="1158"/>
      <c r="CR178" s="1158"/>
      <c r="CS178" s="1158"/>
      <c r="CT178" s="1158"/>
      <c r="CU178" s="1158"/>
      <c r="CV178" s="1158"/>
      <c r="CW178" s="1158"/>
      <c r="CX178" s="1158"/>
      <c r="CY178" s="1158"/>
      <c r="CZ178" s="1158"/>
      <c r="DA178" s="1158"/>
      <c r="DB178" s="1158"/>
      <c r="DC178" s="1158"/>
      <c r="DD178" s="1158"/>
      <c r="DE178" s="1158"/>
      <c r="DF178" s="1158"/>
      <c r="DG178" s="1158"/>
      <c r="DH178" s="1158"/>
      <c r="DI178" s="1158"/>
      <c r="DJ178" s="1158"/>
      <c r="DK178" s="1158"/>
      <c r="DL178" s="1158"/>
      <c r="DM178" s="1158"/>
      <c r="DN178" s="1158"/>
      <c r="DO178" s="1158"/>
      <c r="DP178" s="1158"/>
      <c r="DQ178" s="1158"/>
      <c r="DR178" s="1158"/>
      <c r="DS178" s="1158"/>
      <c r="DT178" s="1158"/>
      <c r="DU178" s="1158"/>
      <c r="DV178" s="1158"/>
      <c r="DW178" s="1158"/>
      <c r="DX178" s="1158"/>
      <c r="DY178" s="1158"/>
      <c r="DZ178" s="1158"/>
      <c r="EA178" s="1158"/>
      <c r="EB178" s="1158"/>
      <c r="EC178" s="1158"/>
      <c r="ED178" s="1158"/>
      <c r="EE178" s="1158"/>
      <c r="EF178" s="1158"/>
      <c r="EG178" s="1158"/>
      <c r="EH178" s="1158"/>
      <c r="EI178" s="1158"/>
      <c r="EJ178" s="1158"/>
      <c r="EK178" s="1158"/>
      <c r="EL178" s="1158"/>
      <c r="EM178" s="1158"/>
      <c r="EN178" s="1158"/>
      <c r="EO178" s="1158"/>
      <c r="EP178" s="1158"/>
      <c r="EQ178" s="1158"/>
      <c r="ER178" s="1158"/>
      <c r="ES178" s="1158"/>
      <c r="ET178" s="1158"/>
      <c r="EU178" s="1158"/>
      <c r="EV178" s="1158"/>
      <c r="EW178" s="1158"/>
      <c r="EX178" s="1158"/>
      <c r="EY178" s="1158"/>
      <c r="EZ178" s="1158"/>
      <c r="FA178" s="1158"/>
      <c r="FB178" s="1158"/>
      <c r="FC178" s="1158"/>
      <c r="FD178" s="1158"/>
      <c r="FE178" s="1158"/>
      <c r="FF178" s="1158"/>
      <c r="FG178" s="1158"/>
      <c r="FH178" s="1158"/>
      <c r="FI178" s="1158"/>
      <c r="FJ178" s="1158"/>
      <c r="FK178" s="1158"/>
      <c r="FL178" s="1158"/>
      <c r="FM178" s="1158"/>
      <c r="FN178" s="1158"/>
      <c r="FO178" s="1158"/>
      <c r="FP178" s="1158"/>
      <c r="FQ178" s="1158"/>
      <c r="FR178" s="1158"/>
      <c r="FS178" s="1158"/>
      <c r="FT178" s="1158"/>
      <c r="FU178" s="1158"/>
      <c r="FV178" s="1158"/>
      <c r="FW178" s="1158"/>
      <c r="FX178" s="1158"/>
      <c r="FY178" s="1158"/>
      <c r="FZ178" s="1158"/>
      <c r="GA178" s="1158"/>
      <c r="GB178" s="1158"/>
      <c r="GC178" s="1158"/>
      <c r="GD178" s="1158"/>
      <c r="GE178" s="1158"/>
      <c r="GF178" s="1158"/>
      <c r="GG178" s="1158"/>
      <c r="GH178" s="1158"/>
      <c r="GI178" s="1158"/>
      <c r="GJ178" s="1158"/>
      <c r="GK178" s="1158"/>
      <c r="GL178" s="1158"/>
      <c r="GM178" s="1158"/>
      <c r="GN178" s="1158"/>
      <c r="GO178" s="1158"/>
      <c r="GP178" s="1158"/>
      <c r="GQ178" s="1158"/>
      <c r="GR178" s="1158"/>
      <c r="GS178" s="1158"/>
      <c r="GT178" s="1158"/>
      <c r="GU178" s="1158"/>
      <c r="GV178" s="1158"/>
      <c r="GW178" s="1158"/>
      <c r="GX178" s="1158"/>
      <c r="GY178" s="1158"/>
      <c r="GZ178" s="1158"/>
      <c r="HA178" s="1158"/>
      <c r="HB178" s="1158"/>
      <c r="HC178" s="1158"/>
      <c r="HD178" s="1158"/>
      <c r="HE178" s="1158"/>
      <c r="HF178" s="1158"/>
      <c r="HG178" s="1158"/>
      <c r="HH178" s="1158"/>
      <c r="HI178" s="1158"/>
      <c r="HJ178" s="1158"/>
      <c r="HK178" s="1158"/>
      <c r="HL178" s="1158"/>
      <c r="HM178" s="1158"/>
      <c r="HN178" s="1158"/>
      <c r="HO178" s="1158"/>
      <c r="HP178" s="1158"/>
      <c r="HQ178" s="1158"/>
      <c r="HR178" s="1158"/>
      <c r="HS178" s="1158"/>
      <c r="HT178" s="1158"/>
      <c r="HU178" s="1158"/>
      <c r="HV178" s="1158"/>
      <c r="HW178" s="1158"/>
      <c r="HX178" s="1158"/>
      <c r="HY178" s="1158"/>
      <c r="HZ178" s="1158"/>
      <c r="IA178" s="1158"/>
      <c r="IB178" s="1158"/>
      <c r="IC178" s="1158"/>
      <c r="ID178" s="1158"/>
      <c r="IE178" s="1158"/>
      <c r="IF178" s="1158"/>
      <c r="IG178" s="1158"/>
      <c r="IH178" s="1158"/>
      <c r="II178" s="1158"/>
      <c r="IJ178" s="1158"/>
      <c r="IK178" s="1158"/>
      <c r="IL178" s="1158"/>
      <c r="IM178" s="1158"/>
      <c r="IN178" s="1158"/>
      <c r="IO178" s="1158"/>
      <c r="IP178" s="1158"/>
      <c r="IQ178" s="1158"/>
      <c r="IR178" s="1158"/>
      <c r="IS178" s="1158"/>
      <c r="IT178" s="1158"/>
      <c r="IU178" s="1158"/>
      <c r="IV178" s="1158"/>
      <c r="IW178" s="1158"/>
      <c r="IX178" s="1158"/>
      <c r="IY178" s="1158"/>
      <c r="IZ178" s="1158"/>
      <c r="JA178" s="1158"/>
      <c r="JB178" s="1158"/>
      <c r="JC178" s="1158"/>
      <c r="JD178" s="1158"/>
      <c r="JE178" s="1158"/>
      <c r="JF178" s="1158"/>
      <c r="JG178" s="1158"/>
      <c r="JH178" s="1158"/>
      <c r="JI178" s="1158"/>
      <c r="JJ178" s="1158"/>
      <c r="JK178" s="1158"/>
      <c r="JL178" s="1158"/>
      <c r="JM178" s="1158"/>
      <c r="JN178" s="1158"/>
      <c r="JO178" s="1158"/>
      <c r="JP178" s="1158"/>
      <c r="JQ178" s="1158"/>
      <c r="JR178" s="1158"/>
      <c r="JS178" s="1158"/>
      <c r="JT178" s="1158"/>
      <c r="JU178" s="1158"/>
      <c r="JV178" s="1158"/>
      <c r="JW178" s="1158"/>
      <c r="JX178" s="1158"/>
      <c r="JY178" s="1158"/>
      <c r="JZ178" s="1158"/>
      <c r="KA178" s="1158"/>
      <c r="KB178" s="1158"/>
      <c r="KC178" s="1158"/>
      <c r="KD178" s="1158"/>
      <c r="KE178" s="1158"/>
      <c r="KF178" s="1158"/>
      <c r="KG178" s="1158"/>
      <c r="KH178" s="1158"/>
      <c r="KI178" s="1158"/>
      <c r="KJ178" s="1158"/>
      <c r="KK178" s="1158"/>
      <c r="KL178" s="1158"/>
      <c r="KM178" s="1158"/>
      <c r="KN178" s="1158"/>
      <c r="KO178" s="1158"/>
      <c r="KP178" s="1158"/>
      <c r="KQ178" s="1158"/>
      <c r="KR178" s="1158"/>
      <c r="KS178" s="1158"/>
      <c r="KT178" s="1158"/>
      <c r="KU178" s="1158"/>
      <c r="KV178" s="1158"/>
      <c r="KW178" s="1158"/>
      <c r="KX178" s="1158"/>
      <c r="KY178" s="1158"/>
      <c r="KZ178" s="1158"/>
      <c r="LA178" s="1158"/>
      <c r="LB178" s="1158"/>
      <c r="LC178" s="1158"/>
      <c r="LD178" s="1158"/>
      <c r="LE178" s="1158"/>
      <c r="LF178" s="1158"/>
      <c r="LG178" s="1158"/>
      <c r="LH178" s="1158"/>
      <c r="LI178" s="1158"/>
      <c r="LJ178" s="1158"/>
      <c r="LK178" s="1158"/>
      <c r="LL178" s="1158"/>
      <c r="LM178" s="1158"/>
      <c r="LN178" s="1158"/>
      <c r="LO178" s="1158"/>
      <c r="LP178" s="1158"/>
      <c r="LQ178" s="1158"/>
      <c r="LR178" s="1158"/>
      <c r="LS178" s="1158"/>
      <c r="LT178" s="1158"/>
      <c r="LU178" s="1158"/>
      <c r="LV178" s="1158"/>
      <c r="LW178" s="1158"/>
      <c r="LX178" s="1158"/>
      <c r="LY178" s="1158"/>
      <c r="LZ178" s="1158"/>
      <c r="MA178" s="1158"/>
      <c r="MB178" s="1158"/>
      <c r="MC178" s="1158"/>
      <c r="MD178" s="1158"/>
      <c r="ME178" s="1158"/>
      <c r="MF178" s="1158"/>
      <c r="MG178" s="1158"/>
      <c r="MH178" s="1158"/>
      <c r="MI178" s="1158"/>
      <c r="MJ178" s="1158"/>
      <c r="MK178" s="1158"/>
      <c r="ML178" s="1158"/>
      <c r="MM178" s="1158"/>
      <c r="MN178" s="1158"/>
      <c r="MO178" s="1158"/>
      <c r="MP178" s="1158"/>
      <c r="MQ178" s="1158"/>
      <c r="MR178" s="1158"/>
      <c r="MS178" s="1158"/>
      <c r="MT178" s="1158"/>
      <c r="MU178" s="1158"/>
      <c r="MV178" s="1158"/>
      <c r="MW178" s="1158"/>
      <c r="MX178" s="1158"/>
      <c r="MY178" s="1158"/>
      <c r="MZ178" s="1158"/>
      <c r="NA178" s="1158"/>
      <c r="NB178" s="1158"/>
      <c r="NC178" s="1158"/>
      <c r="ND178" s="1158"/>
      <c r="NE178" s="1158"/>
      <c r="NF178" s="1158"/>
      <c r="NG178" s="1158"/>
      <c r="NH178" s="1158"/>
      <c r="NI178" s="1158"/>
      <c r="NJ178" s="1158"/>
      <c r="NK178" s="1158"/>
      <c r="NL178" s="1158"/>
      <c r="NM178" s="1158"/>
      <c r="NN178" s="1158"/>
      <c r="NO178" s="1158"/>
      <c r="NP178" s="1158"/>
      <c r="NQ178" s="1158"/>
      <c r="NR178" s="1158"/>
      <c r="NS178" s="1158"/>
      <c r="NT178" s="1158"/>
      <c r="NU178" s="1158"/>
      <c r="NV178" s="1158"/>
      <c r="NW178" s="1158"/>
      <c r="NX178" s="1158"/>
      <c r="NY178" s="1158"/>
      <c r="NZ178" s="1158"/>
      <c r="OA178" s="1158"/>
      <c r="OB178" s="1158"/>
      <c r="OC178" s="1158"/>
      <c r="OD178" s="1158"/>
      <c r="OE178" s="1158"/>
      <c r="OF178" s="1158"/>
      <c r="OG178" s="1158"/>
      <c r="OH178" s="1158"/>
      <c r="OI178" s="1158"/>
      <c r="OJ178" s="1158"/>
      <c r="OK178" s="1158"/>
      <c r="OL178" s="1158"/>
      <c r="OM178" s="1158"/>
      <c r="ON178" s="1158"/>
      <c r="OO178" s="1158"/>
      <c r="OP178" s="1158"/>
      <c r="OQ178" s="1158"/>
      <c r="OR178" s="1158"/>
      <c r="OS178" s="1158"/>
      <c r="OT178" s="1158"/>
      <c r="OU178" s="1158"/>
      <c r="OV178" s="1158"/>
      <c r="OW178" s="1158"/>
      <c r="OX178" s="1158"/>
      <c r="OY178" s="1158"/>
      <c r="OZ178" s="1158"/>
      <c r="PA178" s="1158"/>
      <c r="PB178" s="1158"/>
      <c r="PC178" s="1158"/>
      <c r="PD178" s="1158"/>
      <c r="PE178" s="1158"/>
      <c r="PF178" s="1158"/>
      <c r="PG178" s="1158"/>
      <c r="PH178" s="1158"/>
      <c r="PI178" s="1158"/>
      <c r="PJ178" s="1158"/>
      <c r="PK178" s="1158"/>
    </row>
    <row r="179" spans="1:427" s="1150" customFormat="1" ht="15" customHeight="1" x14ac:dyDescent="0.35">
      <c r="A179" s="1182" t="s">
        <v>3339</v>
      </c>
      <c r="B179" s="1182">
        <f t="shared" ca="1" si="11"/>
        <v>3327</v>
      </c>
      <c r="C179" s="1182" t="s">
        <v>3380</v>
      </c>
      <c r="D179" s="1182" t="s">
        <v>3381</v>
      </c>
      <c r="E179" s="1151">
        <v>2016</v>
      </c>
      <c r="F179" s="1183">
        <f t="shared" ca="1" si="12"/>
        <v>41</v>
      </c>
      <c r="G179" s="1149">
        <f t="shared" ca="1" si="13"/>
        <v>2182</v>
      </c>
      <c r="H179" s="1148">
        <v>60.5</v>
      </c>
      <c r="I179" s="1152">
        <f>Einstellungen!$E$11</f>
        <v>365</v>
      </c>
      <c r="J179" s="1152" t="s">
        <v>11</v>
      </c>
      <c r="K179" s="1152" t="s">
        <v>578</v>
      </c>
      <c r="L179" s="1152" t="s">
        <v>578</v>
      </c>
      <c r="M179" s="1152" t="s">
        <v>578</v>
      </c>
      <c r="N179" s="1152" t="s">
        <v>578</v>
      </c>
      <c r="O179" s="1152" t="s">
        <v>578</v>
      </c>
      <c r="P179" s="1152" t="s">
        <v>578</v>
      </c>
      <c r="Q179" s="1152" t="s">
        <v>578</v>
      </c>
      <c r="R179" s="1152" t="s">
        <v>578</v>
      </c>
      <c r="S179" s="1152" t="s">
        <v>578</v>
      </c>
      <c r="T179" s="1152" t="s">
        <v>578</v>
      </c>
      <c r="U179" s="1152" t="s">
        <v>578</v>
      </c>
      <c r="V179" s="1152" t="s">
        <v>700</v>
      </c>
      <c r="W179" s="1152" t="str">
        <f t="shared" si="14"/>
        <v>Heim 178  - Musterort</v>
      </c>
      <c r="X179" s="1148">
        <v>60.5</v>
      </c>
      <c r="AM179" s="1158"/>
      <c r="AN179" s="1158"/>
      <c r="AO179" s="1158"/>
      <c r="AP179" s="1158"/>
      <c r="AQ179" s="1158"/>
      <c r="AR179" s="1158"/>
      <c r="AS179" s="1158"/>
      <c r="AT179" s="1158"/>
      <c r="AU179" s="1158"/>
      <c r="AV179" s="1158"/>
      <c r="AW179" s="1158"/>
      <c r="AX179" s="1155">
        <v>90</v>
      </c>
      <c r="AY179" s="1158"/>
      <c r="AZ179" s="1156">
        <f t="shared" ca="1" si="15"/>
        <v>49</v>
      </c>
      <c r="BA179" s="1158"/>
      <c r="BB179" s="1158"/>
      <c r="BC179" s="1158"/>
      <c r="BD179" s="1158"/>
      <c r="BE179" s="1158"/>
      <c r="BF179" s="1158"/>
      <c r="BG179" s="1158"/>
      <c r="BH179" s="1158"/>
      <c r="BI179" s="1158"/>
      <c r="BJ179" s="1158"/>
      <c r="BK179" s="1158"/>
      <c r="BL179" s="1158"/>
      <c r="BM179" s="1158"/>
      <c r="BN179" s="1158"/>
      <c r="BO179" s="1158"/>
      <c r="BP179" s="1158"/>
      <c r="BQ179" s="1158"/>
      <c r="BR179" s="1158"/>
      <c r="BS179" s="1158"/>
      <c r="BT179" s="1158"/>
      <c r="BU179" s="1158"/>
      <c r="BV179" s="1158"/>
      <c r="BW179" s="1158"/>
      <c r="BX179" s="1158"/>
      <c r="BY179" s="1158"/>
      <c r="BZ179" s="1158"/>
      <c r="CA179" s="1158"/>
      <c r="CB179" s="1158"/>
      <c r="CC179" s="1158"/>
      <c r="CD179" s="1158"/>
      <c r="CE179" s="1158"/>
      <c r="CF179" s="1158"/>
      <c r="CG179" s="1158"/>
      <c r="CH179" s="1158"/>
      <c r="CI179" s="1158"/>
      <c r="CJ179" s="1158"/>
      <c r="CK179" s="1158"/>
      <c r="CL179" s="1158"/>
      <c r="CM179" s="1158"/>
      <c r="CN179" s="1158"/>
      <c r="CO179" s="1158"/>
      <c r="CP179" s="1158"/>
      <c r="CQ179" s="1158"/>
      <c r="CR179" s="1158"/>
      <c r="CS179" s="1158"/>
      <c r="CT179" s="1158"/>
      <c r="CU179" s="1158"/>
      <c r="CV179" s="1158"/>
      <c r="CW179" s="1158"/>
      <c r="CX179" s="1158"/>
      <c r="CY179" s="1158"/>
      <c r="CZ179" s="1158"/>
      <c r="DA179" s="1158"/>
      <c r="DB179" s="1158"/>
      <c r="DC179" s="1158"/>
      <c r="DD179" s="1158"/>
      <c r="DE179" s="1158"/>
      <c r="DF179" s="1158"/>
      <c r="DG179" s="1158"/>
      <c r="DH179" s="1158"/>
      <c r="DI179" s="1158"/>
      <c r="DJ179" s="1158"/>
      <c r="DK179" s="1158"/>
      <c r="DL179" s="1158"/>
      <c r="DM179" s="1158"/>
      <c r="DN179" s="1158"/>
      <c r="DO179" s="1158"/>
      <c r="DP179" s="1158"/>
      <c r="DQ179" s="1158"/>
      <c r="DR179" s="1158"/>
      <c r="DS179" s="1158"/>
      <c r="DT179" s="1158"/>
      <c r="DU179" s="1158"/>
      <c r="DV179" s="1158"/>
      <c r="DW179" s="1158"/>
      <c r="DX179" s="1158"/>
      <c r="DY179" s="1158"/>
      <c r="DZ179" s="1158"/>
      <c r="EA179" s="1158"/>
      <c r="EB179" s="1158"/>
      <c r="EC179" s="1158"/>
      <c r="ED179" s="1158"/>
      <c r="EE179" s="1158"/>
      <c r="EF179" s="1158"/>
      <c r="EG179" s="1158"/>
      <c r="EH179" s="1158"/>
      <c r="EI179" s="1158"/>
      <c r="EJ179" s="1158"/>
      <c r="EK179" s="1158"/>
      <c r="EL179" s="1158"/>
      <c r="EM179" s="1158"/>
      <c r="EN179" s="1158"/>
      <c r="EO179" s="1158"/>
      <c r="EP179" s="1158"/>
      <c r="EQ179" s="1158"/>
      <c r="ER179" s="1158"/>
      <c r="ES179" s="1158"/>
      <c r="ET179" s="1158"/>
      <c r="EU179" s="1158"/>
      <c r="EV179" s="1158"/>
      <c r="EW179" s="1158"/>
      <c r="EX179" s="1158"/>
      <c r="EY179" s="1158"/>
      <c r="EZ179" s="1158"/>
      <c r="FA179" s="1158"/>
      <c r="FB179" s="1158"/>
      <c r="FC179" s="1158"/>
      <c r="FD179" s="1158"/>
      <c r="FE179" s="1158"/>
      <c r="FF179" s="1158"/>
      <c r="FG179" s="1158"/>
      <c r="FH179" s="1158"/>
      <c r="FI179" s="1158"/>
      <c r="FJ179" s="1158"/>
      <c r="FK179" s="1158"/>
      <c r="FL179" s="1158"/>
      <c r="FM179" s="1158"/>
      <c r="FN179" s="1158"/>
      <c r="FO179" s="1158"/>
      <c r="FP179" s="1158"/>
      <c r="FQ179" s="1158"/>
      <c r="FR179" s="1158"/>
      <c r="FS179" s="1158"/>
      <c r="FT179" s="1158"/>
      <c r="FU179" s="1158"/>
      <c r="FV179" s="1158"/>
      <c r="FW179" s="1158"/>
      <c r="FX179" s="1158"/>
      <c r="FY179" s="1158"/>
      <c r="FZ179" s="1158"/>
      <c r="GA179" s="1158"/>
      <c r="GB179" s="1158"/>
      <c r="GC179" s="1158"/>
      <c r="GD179" s="1158"/>
      <c r="GE179" s="1158"/>
      <c r="GF179" s="1158"/>
      <c r="GG179" s="1158"/>
      <c r="GH179" s="1158"/>
      <c r="GI179" s="1158"/>
      <c r="GJ179" s="1158"/>
      <c r="GK179" s="1158"/>
      <c r="GL179" s="1158"/>
      <c r="GM179" s="1158"/>
      <c r="GN179" s="1158"/>
      <c r="GO179" s="1158"/>
      <c r="GP179" s="1158"/>
      <c r="GQ179" s="1158"/>
      <c r="GR179" s="1158"/>
      <c r="GS179" s="1158"/>
      <c r="GT179" s="1158"/>
      <c r="GU179" s="1158"/>
      <c r="GV179" s="1158"/>
      <c r="GW179" s="1158"/>
      <c r="GX179" s="1158"/>
      <c r="GY179" s="1158"/>
      <c r="GZ179" s="1158"/>
      <c r="HA179" s="1158"/>
      <c r="HB179" s="1158"/>
      <c r="HC179" s="1158"/>
      <c r="HD179" s="1158"/>
      <c r="HE179" s="1158"/>
      <c r="HF179" s="1158"/>
      <c r="HG179" s="1158"/>
      <c r="HH179" s="1158"/>
      <c r="HI179" s="1158"/>
      <c r="HJ179" s="1158"/>
      <c r="HK179" s="1158"/>
      <c r="HL179" s="1158"/>
      <c r="HM179" s="1158"/>
      <c r="HN179" s="1158"/>
      <c r="HO179" s="1158"/>
      <c r="HP179" s="1158"/>
      <c r="HQ179" s="1158"/>
      <c r="HR179" s="1158"/>
      <c r="HS179" s="1158"/>
      <c r="HT179" s="1158"/>
      <c r="HU179" s="1158"/>
      <c r="HV179" s="1158"/>
      <c r="HW179" s="1158"/>
      <c r="HX179" s="1158"/>
      <c r="HY179" s="1158"/>
      <c r="HZ179" s="1158"/>
      <c r="IA179" s="1158"/>
      <c r="IB179" s="1158"/>
      <c r="IC179" s="1158"/>
      <c r="ID179" s="1158"/>
      <c r="IE179" s="1158"/>
      <c r="IF179" s="1158"/>
      <c r="IG179" s="1158"/>
      <c r="IH179" s="1158"/>
      <c r="II179" s="1158"/>
      <c r="IJ179" s="1158"/>
      <c r="IK179" s="1158"/>
      <c r="IL179" s="1158"/>
      <c r="IM179" s="1158"/>
      <c r="IN179" s="1158"/>
      <c r="IO179" s="1158"/>
      <c r="IP179" s="1158"/>
      <c r="IQ179" s="1158"/>
      <c r="IR179" s="1158"/>
      <c r="IS179" s="1158"/>
      <c r="IT179" s="1158"/>
      <c r="IU179" s="1158"/>
      <c r="IV179" s="1158"/>
      <c r="IW179" s="1158"/>
      <c r="IX179" s="1158"/>
      <c r="IY179" s="1158"/>
      <c r="IZ179" s="1158"/>
      <c r="JA179" s="1158"/>
      <c r="JB179" s="1158"/>
      <c r="JC179" s="1158"/>
      <c r="JD179" s="1158"/>
      <c r="JE179" s="1158"/>
      <c r="JF179" s="1158"/>
      <c r="JG179" s="1158"/>
      <c r="JH179" s="1158"/>
      <c r="JI179" s="1158"/>
      <c r="JJ179" s="1158"/>
      <c r="JK179" s="1158"/>
      <c r="JL179" s="1158"/>
      <c r="JM179" s="1158"/>
      <c r="JN179" s="1158"/>
      <c r="JO179" s="1158"/>
      <c r="JP179" s="1158"/>
      <c r="JQ179" s="1158"/>
      <c r="JR179" s="1158"/>
      <c r="JS179" s="1158"/>
      <c r="JT179" s="1158"/>
      <c r="JU179" s="1158"/>
      <c r="JV179" s="1158"/>
      <c r="JW179" s="1158"/>
      <c r="JX179" s="1158"/>
      <c r="JY179" s="1158"/>
      <c r="JZ179" s="1158"/>
      <c r="KA179" s="1158"/>
      <c r="KB179" s="1158"/>
      <c r="KC179" s="1158"/>
      <c r="KD179" s="1158"/>
      <c r="KE179" s="1158"/>
      <c r="KF179" s="1158"/>
      <c r="KG179" s="1158"/>
      <c r="KH179" s="1158"/>
      <c r="KI179" s="1158"/>
      <c r="KJ179" s="1158"/>
      <c r="KK179" s="1158"/>
      <c r="KL179" s="1158"/>
      <c r="KM179" s="1158"/>
      <c r="KN179" s="1158"/>
      <c r="KO179" s="1158"/>
      <c r="KP179" s="1158"/>
      <c r="KQ179" s="1158"/>
      <c r="KR179" s="1158"/>
      <c r="KS179" s="1158"/>
      <c r="KT179" s="1158"/>
      <c r="KU179" s="1158"/>
      <c r="KV179" s="1158"/>
      <c r="KW179" s="1158"/>
      <c r="KX179" s="1158"/>
      <c r="KY179" s="1158"/>
      <c r="KZ179" s="1158"/>
      <c r="LA179" s="1158"/>
      <c r="LB179" s="1158"/>
      <c r="LC179" s="1158"/>
      <c r="LD179" s="1158"/>
      <c r="LE179" s="1158"/>
      <c r="LF179" s="1158"/>
      <c r="LG179" s="1158"/>
      <c r="LH179" s="1158"/>
      <c r="LI179" s="1158"/>
      <c r="LJ179" s="1158"/>
      <c r="LK179" s="1158"/>
      <c r="LL179" s="1158"/>
      <c r="LM179" s="1158"/>
      <c r="LN179" s="1158"/>
      <c r="LO179" s="1158"/>
      <c r="LP179" s="1158"/>
      <c r="LQ179" s="1158"/>
      <c r="LR179" s="1158"/>
      <c r="LS179" s="1158"/>
      <c r="LT179" s="1158"/>
      <c r="LU179" s="1158"/>
      <c r="LV179" s="1158"/>
      <c r="LW179" s="1158"/>
      <c r="LX179" s="1158"/>
      <c r="LY179" s="1158"/>
      <c r="LZ179" s="1158"/>
      <c r="MA179" s="1158"/>
      <c r="MB179" s="1158"/>
      <c r="MC179" s="1158"/>
      <c r="MD179" s="1158"/>
      <c r="ME179" s="1158"/>
      <c r="MF179" s="1158"/>
      <c r="MG179" s="1158"/>
      <c r="MH179" s="1158"/>
      <c r="MI179" s="1158"/>
      <c r="MJ179" s="1158"/>
      <c r="MK179" s="1158"/>
      <c r="ML179" s="1158"/>
      <c r="MM179" s="1158"/>
      <c r="MN179" s="1158"/>
      <c r="MO179" s="1158"/>
      <c r="MP179" s="1158"/>
      <c r="MQ179" s="1158"/>
      <c r="MR179" s="1158"/>
      <c r="MS179" s="1158"/>
      <c r="MT179" s="1158"/>
      <c r="MU179" s="1158"/>
      <c r="MV179" s="1158"/>
      <c r="MW179" s="1158"/>
      <c r="MX179" s="1158"/>
      <c r="MY179" s="1158"/>
      <c r="MZ179" s="1158"/>
      <c r="NA179" s="1158"/>
      <c r="NB179" s="1158"/>
      <c r="NC179" s="1158"/>
      <c r="ND179" s="1158"/>
      <c r="NE179" s="1158"/>
      <c r="NF179" s="1158"/>
      <c r="NG179" s="1158"/>
      <c r="NH179" s="1158"/>
      <c r="NI179" s="1158"/>
      <c r="NJ179" s="1158"/>
      <c r="NK179" s="1158"/>
      <c r="NL179" s="1158"/>
      <c r="NM179" s="1158"/>
      <c r="NN179" s="1158"/>
      <c r="NO179" s="1158"/>
      <c r="NP179" s="1158"/>
      <c r="NQ179" s="1158"/>
      <c r="NR179" s="1158"/>
      <c r="NS179" s="1158"/>
      <c r="NT179" s="1158"/>
      <c r="NU179" s="1158"/>
      <c r="NV179" s="1158"/>
      <c r="NW179" s="1158"/>
      <c r="NX179" s="1158"/>
      <c r="NY179" s="1158"/>
      <c r="NZ179" s="1158"/>
      <c r="OA179" s="1158"/>
      <c r="OB179" s="1158"/>
      <c r="OC179" s="1158"/>
      <c r="OD179" s="1158"/>
      <c r="OE179" s="1158"/>
      <c r="OF179" s="1158"/>
      <c r="OG179" s="1158"/>
      <c r="OH179" s="1158"/>
      <c r="OI179" s="1158"/>
      <c r="OJ179" s="1158"/>
      <c r="OK179" s="1158"/>
      <c r="OL179" s="1158"/>
      <c r="OM179" s="1158"/>
      <c r="ON179" s="1158"/>
      <c r="OO179" s="1158"/>
      <c r="OP179" s="1158"/>
      <c r="OQ179" s="1158"/>
      <c r="OR179" s="1158"/>
      <c r="OS179" s="1158"/>
      <c r="OT179" s="1158"/>
      <c r="OU179" s="1158"/>
      <c r="OV179" s="1158"/>
      <c r="OW179" s="1158"/>
      <c r="OX179" s="1158"/>
      <c r="OY179" s="1158"/>
      <c r="OZ179" s="1158"/>
      <c r="PA179" s="1158"/>
      <c r="PB179" s="1158"/>
      <c r="PC179" s="1158"/>
      <c r="PD179" s="1158"/>
      <c r="PE179" s="1158"/>
      <c r="PF179" s="1158"/>
      <c r="PG179" s="1158"/>
      <c r="PH179" s="1158"/>
      <c r="PI179" s="1158"/>
      <c r="PJ179" s="1158"/>
      <c r="PK179" s="1158"/>
    </row>
    <row r="180" spans="1:427" s="1150" customFormat="1" ht="15" customHeight="1" x14ac:dyDescent="0.35">
      <c r="A180" s="1182" t="s">
        <v>3340</v>
      </c>
      <c r="B180" s="1182">
        <f t="shared" ca="1" si="11"/>
        <v>4404</v>
      </c>
      <c r="C180" s="1182" t="s">
        <v>3380</v>
      </c>
      <c r="D180" s="1182" t="s">
        <v>3381</v>
      </c>
      <c r="E180" s="1151">
        <v>2016</v>
      </c>
      <c r="F180" s="1183">
        <f t="shared" ca="1" si="12"/>
        <v>136</v>
      </c>
      <c r="G180" s="1149">
        <f t="shared" ca="1" si="13"/>
        <v>7343</v>
      </c>
      <c r="H180" s="1147">
        <v>59.89</v>
      </c>
      <c r="I180" s="1152">
        <f>Einstellungen!$E$11</f>
        <v>365</v>
      </c>
      <c r="J180" s="1152" t="s">
        <v>11</v>
      </c>
      <c r="K180" s="1152" t="s">
        <v>578</v>
      </c>
      <c r="L180" s="1152" t="s">
        <v>578</v>
      </c>
      <c r="M180" s="1152" t="s">
        <v>578</v>
      </c>
      <c r="N180" s="1152" t="s">
        <v>578</v>
      </c>
      <c r="O180" s="1152" t="s">
        <v>578</v>
      </c>
      <c r="P180" s="1152" t="s">
        <v>578</v>
      </c>
      <c r="Q180" s="1152" t="s">
        <v>578</v>
      </c>
      <c r="R180" s="1152" t="s">
        <v>578</v>
      </c>
      <c r="S180" s="1152" t="s">
        <v>578</v>
      </c>
      <c r="T180" s="1152" t="s">
        <v>578</v>
      </c>
      <c r="U180" s="1152" t="s">
        <v>578</v>
      </c>
      <c r="V180" s="1152" t="s">
        <v>700</v>
      </c>
      <c r="W180" s="1152" t="str">
        <f t="shared" si="14"/>
        <v>Heim 179  - Musterort</v>
      </c>
      <c r="X180" s="1147">
        <v>59.89</v>
      </c>
      <c r="AM180" s="1158"/>
      <c r="AN180" s="1158"/>
      <c r="AO180" s="1158"/>
      <c r="AP180" s="1158"/>
      <c r="AQ180" s="1158"/>
      <c r="AR180" s="1158"/>
      <c r="AS180" s="1158"/>
      <c r="AT180" s="1158"/>
      <c r="AU180" s="1158"/>
      <c r="AV180" s="1158"/>
      <c r="AW180" s="1158"/>
      <c r="AX180" s="1155">
        <v>50</v>
      </c>
      <c r="AY180" s="1158"/>
      <c r="AZ180" s="1156">
        <f t="shared" ca="1" si="15"/>
        <v>-86</v>
      </c>
      <c r="BA180" s="1158"/>
      <c r="BB180" s="1158"/>
      <c r="BC180" s="1158"/>
      <c r="BD180" s="1158"/>
      <c r="BE180" s="1158"/>
      <c r="BF180" s="1158"/>
      <c r="BG180" s="1158"/>
      <c r="BH180" s="1158"/>
      <c r="BI180" s="1158"/>
      <c r="BJ180" s="1158"/>
      <c r="BK180" s="1158"/>
      <c r="BL180" s="1158"/>
      <c r="BM180" s="1158"/>
      <c r="BN180" s="1158"/>
      <c r="BO180" s="1158"/>
      <c r="BP180" s="1158"/>
      <c r="BQ180" s="1158"/>
      <c r="BR180" s="1158"/>
      <c r="BS180" s="1158"/>
      <c r="BT180" s="1158"/>
      <c r="BU180" s="1158"/>
      <c r="BV180" s="1158"/>
      <c r="BW180" s="1158"/>
      <c r="BX180" s="1158"/>
      <c r="BY180" s="1158"/>
      <c r="BZ180" s="1158"/>
      <c r="CA180" s="1158"/>
      <c r="CB180" s="1158"/>
      <c r="CC180" s="1158"/>
      <c r="CD180" s="1158"/>
      <c r="CE180" s="1158"/>
      <c r="CF180" s="1158"/>
      <c r="CG180" s="1158"/>
      <c r="CH180" s="1158"/>
      <c r="CI180" s="1158"/>
      <c r="CJ180" s="1158"/>
      <c r="CK180" s="1158"/>
      <c r="CL180" s="1158"/>
      <c r="CM180" s="1158"/>
      <c r="CN180" s="1158"/>
      <c r="CO180" s="1158"/>
      <c r="CP180" s="1158"/>
      <c r="CQ180" s="1158"/>
      <c r="CR180" s="1158"/>
      <c r="CS180" s="1158"/>
      <c r="CT180" s="1158"/>
      <c r="CU180" s="1158"/>
      <c r="CV180" s="1158"/>
      <c r="CW180" s="1158"/>
      <c r="CX180" s="1158"/>
      <c r="CY180" s="1158"/>
      <c r="CZ180" s="1158"/>
      <c r="DA180" s="1158"/>
      <c r="DB180" s="1158"/>
      <c r="DC180" s="1158"/>
      <c r="DD180" s="1158"/>
      <c r="DE180" s="1158"/>
      <c r="DF180" s="1158"/>
      <c r="DG180" s="1158"/>
      <c r="DH180" s="1158"/>
      <c r="DI180" s="1158"/>
      <c r="DJ180" s="1158"/>
      <c r="DK180" s="1158"/>
      <c r="DL180" s="1158"/>
      <c r="DM180" s="1158"/>
      <c r="DN180" s="1158"/>
      <c r="DO180" s="1158"/>
      <c r="DP180" s="1158"/>
      <c r="DQ180" s="1158"/>
      <c r="DR180" s="1158"/>
      <c r="DS180" s="1158"/>
      <c r="DT180" s="1158"/>
      <c r="DU180" s="1158"/>
      <c r="DV180" s="1158"/>
      <c r="DW180" s="1158"/>
      <c r="DX180" s="1158"/>
      <c r="DY180" s="1158"/>
      <c r="DZ180" s="1158"/>
      <c r="EA180" s="1158"/>
      <c r="EB180" s="1158"/>
      <c r="EC180" s="1158"/>
      <c r="ED180" s="1158"/>
      <c r="EE180" s="1158"/>
      <c r="EF180" s="1158"/>
      <c r="EG180" s="1158"/>
      <c r="EH180" s="1158"/>
      <c r="EI180" s="1158"/>
      <c r="EJ180" s="1158"/>
      <c r="EK180" s="1158"/>
      <c r="EL180" s="1158"/>
      <c r="EM180" s="1158"/>
      <c r="EN180" s="1158"/>
      <c r="EO180" s="1158"/>
      <c r="EP180" s="1158"/>
      <c r="EQ180" s="1158"/>
      <c r="ER180" s="1158"/>
      <c r="ES180" s="1158"/>
      <c r="ET180" s="1158"/>
      <c r="EU180" s="1158"/>
      <c r="EV180" s="1158"/>
      <c r="EW180" s="1158"/>
      <c r="EX180" s="1158"/>
      <c r="EY180" s="1158"/>
      <c r="EZ180" s="1158"/>
      <c r="FA180" s="1158"/>
      <c r="FB180" s="1158"/>
      <c r="FC180" s="1158"/>
      <c r="FD180" s="1158"/>
      <c r="FE180" s="1158"/>
      <c r="FF180" s="1158"/>
      <c r="FG180" s="1158"/>
      <c r="FH180" s="1158"/>
      <c r="FI180" s="1158"/>
      <c r="FJ180" s="1158"/>
      <c r="FK180" s="1158"/>
      <c r="FL180" s="1158"/>
      <c r="FM180" s="1158"/>
      <c r="FN180" s="1158"/>
      <c r="FO180" s="1158"/>
      <c r="FP180" s="1158"/>
      <c r="FQ180" s="1158"/>
      <c r="FR180" s="1158"/>
      <c r="FS180" s="1158"/>
      <c r="FT180" s="1158"/>
      <c r="FU180" s="1158"/>
      <c r="FV180" s="1158"/>
      <c r="FW180" s="1158"/>
      <c r="FX180" s="1158"/>
      <c r="FY180" s="1158"/>
      <c r="FZ180" s="1158"/>
      <c r="GA180" s="1158"/>
      <c r="GB180" s="1158"/>
      <c r="GC180" s="1158"/>
      <c r="GD180" s="1158"/>
      <c r="GE180" s="1158"/>
      <c r="GF180" s="1158"/>
      <c r="GG180" s="1158"/>
      <c r="GH180" s="1158"/>
      <c r="GI180" s="1158"/>
      <c r="GJ180" s="1158"/>
      <c r="GK180" s="1158"/>
      <c r="GL180" s="1158"/>
      <c r="GM180" s="1158"/>
      <c r="GN180" s="1158"/>
      <c r="GO180" s="1158"/>
      <c r="GP180" s="1158"/>
      <c r="GQ180" s="1158"/>
      <c r="GR180" s="1158"/>
      <c r="GS180" s="1158"/>
      <c r="GT180" s="1158"/>
      <c r="GU180" s="1158"/>
      <c r="GV180" s="1158"/>
      <c r="GW180" s="1158"/>
      <c r="GX180" s="1158"/>
      <c r="GY180" s="1158"/>
      <c r="GZ180" s="1158"/>
      <c r="HA180" s="1158"/>
      <c r="HB180" s="1158"/>
      <c r="HC180" s="1158"/>
      <c r="HD180" s="1158"/>
      <c r="HE180" s="1158"/>
      <c r="HF180" s="1158"/>
      <c r="HG180" s="1158"/>
      <c r="HH180" s="1158"/>
      <c r="HI180" s="1158"/>
      <c r="HJ180" s="1158"/>
      <c r="HK180" s="1158"/>
      <c r="HL180" s="1158"/>
      <c r="HM180" s="1158"/>
      <c r="HN180" s="1158"/>
      <c r="HO180" s="1158"/>
      <c r="HP180" s="1158"/>
      <c r="HQ180" s="1158"/>
      <c r="HR180" s="1158"/>
      <c r="HS180" s="1158"/>
      <c r="HT180" s="1158"/>
      <c r="HU180" s="1158"/>
      <c r="HV180" s="1158"/>
      <c r="HW180" s="1158"/>
      <c r="HX180" s="1158"/>
      <c r="HY180" s="1158"/>
      <c r="HZ180" s="1158"/>
      <c r="IA180" s="1158"/>
      <c r="IB180" s="1158"/>
      <c r="IC180" s="1158"/>
      <c r="ID180" s="1158"/>
      <c r="IE180" s="1158"/>
      <c r="IF180" s="1158"/>
      <c r="IG180" s="1158"/>
      <c r="IH180" s="1158"/>
      <c r="II180" s="1158"/>
      <c r="IJ180" s="1158"/>
      <c r="IK180" s="1158"/>
      <c r="IL180" s="1158"/>
      <c r="IM180" s="1158"/>
      <c r="IN180" s="1158"/>
      <c r="IO180" s="1158"/>
      <c r="IP180" s="1158"/>
      <c r="IQ180" s="1158"/>
      <c r="IR180" s="1158"/>
      <c r="IS180" s="1158"/>
      <c r="IT180" s="1158"/>
      <c r="IU180" s="1158"/>
      <c r="IV180" s="1158"/>
      <c r="IW180" s="1158"/>
      <c r="IX180" s="1158"/>
      <c r="IY180" s="1158"/>
      <c r="IZ180" s="1158"/>
      <c r="JA180" s="1158"/>
      <c r="JB180" s="1158"/>
      <c r="JC180" s="1158"/>
      <c r="JD180" s="1158"/>
      <c r="JE180" s="1158"/>
      <c r="JF180" s="1158"/>
      <c r="JG180" s="1158"/>
      <c r="JH180" s="1158"/>
      <c r="JI180" s="1158"/>
      <c r="JJ180" s="1158"/>
      <c r="JK180" s="1158"/>
      <c r="JL180" s="1158"/>
      <c r="JM180" s="1158"/>
      <c r="JN180" s="1158"/>
      <c r="JO180" s="1158"/>
      <c r="JP180" s="1158"/>
      <c r="JQ180" s="1158"/>
      <c r="JR180" s="1158"/>
      <c r="JS180" s="1158"/>
      <c r="JT180" s="1158"/>
      <c r="JU180" s="1158"/>
      <c r="JV180" s="1158"/>
      <c r="JW180" s="1158"/>
      <c r="JX180" s="1158"/>
      <c r="JY180" s="1158"/>
      <c r="JZ180" s="1158"/>
      <c r="KA180" s="1158"/>
      <c r="KB180" s="1158"/>
      <c r="KC180" s="1158"/>
      <c r="KD180" s="1158"/>
      <c r="KE180" s="1158"/>
      <c r="KF180" s="1158"/>
      <c r="KG180" s="1158"/>
      <c r="KH180" s="1158"/>
      <c r="KI180" s="1158"/>
      <c r="KJ180" s="1158"/>
      <c r="KK180" s="1158"/>
      <c r="KL180" s="1158"/>
      <c r="KM180" s="1158"/>
      <c r="KN180" s="1158"/>
      <c r="KO180" s="1158"/>
      <c r="KP180" s="1158"/>
      <c r="KQ180" s="1158"/>
      <c r="KR180" s="1158"/>
      <c r="KS180" s="1158"/>
      <c r="KT180" s="1158"/>
      <c r="KU180" s="1158"/>
      <c r="KV180" s="1158"/>
      <c r="KW180" s="1158"/>
      <c r="KX180" s="1158"/>
      <c r="KY180" s="1158"/>
      <c r="KZ180" s="1158"/>
      <c r="LA180" s="1158"/>
      <c r="LB180" s="1158"/>
      <c r="LC180" s="1158"/>
      <c r="LD180" s="1158"/>
      <c r="LE180" s="1158"/>
      <c r="LF180" s="1158"/>
      <c r="LG180" s="1158"/>
      <c r="LH180" s="1158"/>
      <c r="LI180" s="1158"/>
      <c r="LJ180" s="1158"/>
      <c r="LK180" s="1158"/>
      <c r="LL180" s="1158"/>
      <c r="LM180" s="1158"/>
      <c r="LN180" s="1158"/>
      <c r="LO180" s="1158"/>
      <c r="LP180" s="1158"/>
      <c r="LQ180" s="1158"/>
      <c r="LR180" s="1158"/>
      <c r="LS180" s="1158"/>
      <c r="LT180" s="1158"/>
      <c r="LU180" s="1158"/>
      <c r="LV180" s="1158"/>
      <c r="LW180" s="1158"/>
      <c r="LX180" s="1158"/>
      <c r="LY180" s="1158"/>
      <c r="LZ180" s="1158"/>
      <c r="MA180" s="1158"/>
      <c r="MB180" s="1158"/>
      <c r="MC180" s="1158"/>
      <c r="MD180" s="1158"/>
      <c r="ME180" s="1158"/>
      <c r="MF180" s="1158"/>
      <c r="MG180" s="1158"/>
      <c r="MH180" s="1158"/>
      <c r="MI180" s="1158"/>
      <c r="MJ180" s="1158"/>
      <c r="MK180" s="1158"/>
      <c r="ML180" s="1158"/>
      <c r="MM180" s="1158"/>
      <c r="MN180" s="1158"/>
      <c r="MO180" s="1158"/>
      <c r="MP180" s="1158"/>
      <c r="MQ180" s="1158"/>
      <c r="MR180" s="1158"/>
      <c r="MS180" s="1158"/>
      <c r="MT180" s="1158"/>
      <c r="MU180" s="1158"/>
      <c r="MV180" s="1158"/>
      <c r="MW180" s="1158"/>
      <c r="MX180" s="1158"/>
      <c r="MY180" s="1158"/>
      <c r="MZ180" s="1158"/>
      <c r="NA180" s="1158"/>
      <c r="NB180" s="1158"/>
      <c r="NC180" s="1158"/>
      <c r="ND180" s="1158"/>
      <c r="NE180" s="1158"/>
      <c r="NF180" s="1158"/>
      <c r="NG180" s="1158"/>
      <c r="NH180" s="1158"/>
      <c r="NI180" s="1158"/>
      <c r="NJ180" s="1158"/>
      <c r="NK180" s="1158"/>
      <c r="NL180" s="1158"/>
      <c r="NM180" s="1158"/>
      <c r="NN180" s="1158"/>
      <c r="NO180" s="1158"/>
      <c r="NP180" s="1158"/>
      <c r="NQ180" s="1158"/>
      <c r="NR180" s="1158"/>
      <c r="NS180" s="1158"/>
      <c r="NT180" s="1158"/>
      <c r="NU180" s="1158"/>
      <c r="NV180" s="1158"/>
      <c r="NW180" s="1158"/>
      <c r="NX180" s="1158"/>
      <c r="NY180" s="1158"/>
      <c r="NZ180" s="1158"/>
      <c r="OA180" s="1158"/>
      <c r="OB180" s="1158"/>
      <c r="OC180" s="1158"/>
      <c r="OD180" s="1158"/>
      <c r="OE180" s="1158"/>
      <c r="OF180" s="1158"/>
      <c r="OG180" s="1158"/>
      <c r="OH180" s="1158"/>
      <c r="OI180" s="1158"/>
      <c r="OJ180" s="1158"/>
      <c r="OK180" s="1158"/>
      <c r="OL180" s="1158"/>
      <c r="OM180" s="1158"/>
      <c r="ON180" s="1158"/>
      <c r="OO180" s="1158"/>
      <c r="OP180" s="1158"/>
      <c r="OQ180" s="1158"/>
      <c r="OR180" s="1158"/>
      <c r="OS180" s="1158"/>
      <c r="OT180" s="1158"/>
      <c r="OU180" s="1158"/>
      <c r="OV180" s="1158"/>
      <c r="OW180" s="1158"/>
      <c r="OX180" s="1158"/>
      <c r="OY180" s="1158"/>
      <c r="OZ180" s="1158"/>
      <c r="PA180" s="1158"/>
      <c r="PB180" s="1158"/>
      <c r="PC180" s="1158"/>
      <c r="PD180" s="1158"/>
      <c r="PE180" s="1158"/>
      <c r="PF180" s="1158"/>
      <c r="PG180" s="1158"/>
      <c r="PH180" s="1158"/>
      <c r="PI180" s="1158"/>
      <c r="PJ180" s="1158"/>
      <c r="PK180" s="1158"/>
    </row>
    <row r="181" spans="1:427" s="1150" customFormat="1" ht="15" customHeight="1" x14ac:dyDescent="0.35">
      <c r="A181" s="1182" t="s">
        <v>3341</v>
      </c>
      <c r="B181" s="1182">
        <f t="shared" ca="1" si="11"/>
        <v>6869</v>
      </c>
      <c r="C181" s="1182" t="s">
        <v>3380</v>
      </c>
      <c r="D181" s="1182" t="s">
        <v>3381</v>
      </c>
      <c r="E181" s="1151">
        <v>2016</v>
      </c>
      <c r="F181" s="1183">
        <f t="shared" ca="1" si="12"/>
        <v>226</v>
      </c>
      <c r="G181" s="1149">
        <f t="shared" ca="1" si="13"/>
        <v>7770</v>
      </c>
      <c r="H181" s="1139">
        <v>65.91</v>
      </c>
      <c r="I181" s="1152">
        <f>Einstellungen!$E$11</f>
        <v>365</v>
      </c>
      <c r="J181" s="1152" t="s">
        <v>11</v>
      </c>
      <c r="K181" s="1152" t="s">
        <v>578</v>
      </c>
      <c r="L181" s="1152" t="s">
        <v>578</v>
      </c>
      <c r="M181" s="1152" t="s">
        <v>578</v>
      </c>
      <c r="N181" s="1152" t="s">
        <v>578</v>
      </c>
      <c r="O181" s="1152" t="s">
        <v>578</v>
      </c>
      <c r="P181" s="1152" t="s">
        <v>578</v>
      </c>
      <c r="Q181" s="1152" t="s">
        <v>578</v>
      </c>
      <c r="R181" s="1152" t="s">
        <v>578</v>
      </c>
      <c r="S181" s="1152" t="s">
        <v>578</v>
      </c>
      <c r="T181" s="1152" t="s">
        <v>578</v>
      </c>
      <c r="U181" s="1152" t="s">
        <v>578</v>
      </c>
      <c r="V181" s="1152" t="s">
        <v>700</v>
      </c>
      <c r="W181" s="1152" t="str">
        <f t="shared" si="14"/>
        <v>Heim 180  - Musterort</v>
      </c>
      <c r="X181" s="1139">
        <v>65.91</v>
      </c>
      <c r="AM181" s="1158"/>
      <c r="AN181" s="1158"/>
      <c r="AO181" s="1158"/>
      <c r="AP181" s="1158"/>
      <c r="AQ181" s="1158"/>
      <c r="AR181" s="1158"/>
      <c r="AS181" s="1158"/>
      <c r="AT181" s="1158"/>
      <c r="AU181" s="1158"/>
      <c r="AV181" s="1158"/>
      <c r="AW181" s="1158"/>
      <c r="AX181" s="1155">
        <v>22</v>
      </c>
      <c r="AY181" s="1158"/>
      <c r="AZ181" s="1156">
        <f t="shared" ca="1" si="15"/>
        <v>-204</v>
      </c>
      <c r="BA181" s="1158"/>
      <c r="BB181" s="1158"/>
      <c r="BC181" s="1158"/>
      <c r="BD181" s="1158"/>
      <c r="BE181" s="1158"/>
      <c r="BF181" s="1158"/>
      <c r="BG181" s="1158"/>
      <c r="BH181" s="1158"/>
      <c r="BI181" s="1158"/>
      <c r="BJ181" s="1158"/>
      <c r="BK181" s="1158"/>
      <c r="BL181" s="1158"/>
      <c r="BM181" s="1158"/>
      <c r="BN181" s="1158"/>
      <c r="BO181" s="1158"/>
      <c r="BP181" s="1158"/>
      <c r="BQ181" s="1158"/>
      <c r="BR181" s="1158"/>
      <c r="BS181" s="1158"/>
      <c r="BT181" s="1158"/>
      <c r="BU181" s="1158"/>
      <c r="BV181" s="1158"/>
      <c r="BW181" s="1158"/>
      <c r="BX181" s="1158"/>
      <c r="BY181" s="1158"/>
      <c r="BZ181" s="1158"/>
      <c r="CA181" s="1158"/>
      <c r="CB181" s="1158"/>
      <c r="CC181" s="1158"/>
      <c r="CD181" s="1158"/>
      <c r="CE181" s="1158"/>
      <c r="CF181" s="1158"/>
      <c r="CG181" s="1158"/>
      <c r="CH181" s="1158"/>
      <c r="CI181" s="1158"/>
      <c r="CJ181" s="1158"/>
      <c r="CK181" s="1158"/>
      <c r="CL181" s="1158"/>
      <c r="CM181" s="1158"/>
      <c r="CN181" s="1158"/>
      <c r="CO181" s="1158"/>
      <c r="CP181" s="1158"/>
      <c r="CQ181" s="1158"/>
      <c r="CR181" s="1158"/>
      <c r="CS181" s="1158"/>
      <c r="CT181" s="1158"/>
      <c r="CU181" s="1158"/>
      <c r="CV181" s="1158"/>
      <c r="CW181" s="1158"/>
      <c r="CX181" s="1158"/>
      <c r="CY181" s="1158"/>
      <c r="CZ181" s="1158"/>
      <c r="DA181" s="1158"/>
      <c r="DB181" s="1158"/>
      <c r="DC181" s="1158"/>
      <c r="DD181" s="1158"/>
      <c r="DE181" s="1158"/>
      <c r="DF181" s="1158"/>
      <c r="DG181" s="1158"/>
      <c r="DH181" s="1158"/>
      <c r="DI181" s="1158"/>
      <c r="DJ181" s="1158"/>
      <c r="DK181" s="1158"/>
      <c r="DL181" s="1158"/>
      <c r="DM181" s="1158"/>
      <c r="DN181" s="1158"/>
      <c r="DO181" s="1158"/>
      <c r="DP181" s="1158"/>
      <c r="DQ181" s="1158"/>
      <c r="DR181" s="1158"/>
      <c r="DS181" s="1158"/>
      <c r="DT181" s="1158"/>
      <c r="DU181" s="1158"/>
      <c r="DV181" s="1158"/>
      <c r="DW181" s="1158"/>
      <c r="DX181" s="1158"/>
      <c r="DY181" s="1158"/>
      <c r="DZ181" s="1158"/>
      <c r="EA181" s="1158"/>
      <c r="EB181" s="1158"/>
      <c r="EC181" s="1158"/>
      <c r="ED181" s="1158"/>
      <c r="EE181" s="1158"/>
      <c r="EF181" s="1158"/>
      <c r="EG181" s="1158"/>
      <c r="EH181" s="1158"/>
      <c r="EI181" s="1158"/>
      <c r="EJ181" s="1158"/>
      <c r="EK181" s="1158"/>
      <c r="EL181" s="1158"/>
      <c r="EM181" s="1158"/>
      <c r="EN181" s="1158"/>
      <c r="EO181" s="1158"/>
      <c r="EP181" s="1158"/>
      <c r="EQ181" s="1158"/>
      <c r="ER181" s="1158"/>
      <c r="ES181" s="1158"/>
      <c r="ET181" s="1158"/>
      <c r="EU181" s="1158"/>
      <c r="EV181" s="1158"/>
      <c r="EW181" s="1158"/>
      <c r="EX181" s="1158"/>
      <c r="EY181" s="1158"/>
      <c r="EZ181" s="1158"/>
      <c r="FA181" s="1158"/>
      <c r="FB181" s="1158"/>
      <c r="FC181" s="1158"/>
      <c r="FD181" s="1158"/>
      <c r="FE181" s="1158"/>
      <c r="FF181" s="1158"/>
      <c r="FG181" s="1158"/>
      <c r="FH181" s="1158"/>
      <c r="FI181" s="1158"/>
      <c r="FJ181" s="1158"/>
      <c r="FK181" s="1158"/>
      <c r="FL181" s="1158"/>
      <c r="FM181" s="1158"/>
      <c r="FN181" s="1158"/>
      <c r="FO181" s="1158"/>
      <c r="FP181" s="1158"/>
      <c r="FQ181" s="1158"/>
      <c r="FR181" s="1158"/>
      <c r="FS181" s="1158"/>
      <c r="FT181" s="1158"/>
      <c r="FU181" s="1158"/>
      <c r="FV181" s="1158"/>
      <c r="FW181" s="1158"/>
      <c r="FX181" s="1158"/>
      <c r="FY181" s="1158"/>
      <c r="FZ181" s="1158"/>
      <c r="GA181" s="1158"/>
      <c r="GB181" s="1158"/>
      <c r="GC181" s="1158"/>
      <c r="GD181" s="1158"/>
      <c r="GE181" s="1158"/>
      <c r="GF181" s="1158"/>
      <c r="GG181" s="1158"/>
      <c r="GH181" s="1158"/>
      <c r="GI181" s="1158"/>
      <c r="GJ181" s="1158"/>
      <c r="GK181" s="1158"/>
      <c r="GL181" s="1158"/>
      <c r="GM181" s="1158"/>
      <c r="GN181" s="1158"/>
      <c r="GO181" s="1158"/>
      <c r="GP181" s="1158"/>
      <c r="GQ181" s="1158"/>
      <c r="GR181" s="1158"/>
      <c r="GS181" s="1158"/>
      <c r="GT181" s="1158"/>
      <c r="GU181" s="1158"/>
      <c r="GV181" s="1158"/>
      <c r="GW181" s="1158"/>
      <c r="GX181" s="1158"/>
      <c r="GY181" s="1158"/>
      <c r="GZ181" s="1158"/>
      <c r="HA181" s="1158"/>
      <c r="HB181" s="1158"/>
      <c r="HC181" s="1158"/>
      <c r="HD181" s="1158"/>
      <c r="HE181" s="1158"/>
      <c r="HF181" s="1158"/>
      <c r="HG181" s="1158"/>
      <c r="HH181" s="1158"/>
      <c r="HI181" s="1158"/>
      <c r="HJ181" s="1158"/>
      <c r="HK181" s="1158"/>
      <c r="HL181" s="1158"/>
      <c r="HM181" s="1158"/>
      <c r="HN181" s="1158"/>
      <c r="HO181" s="1158"/>
      <c r="HP181" s="1158"/>
      <c r="HQ181" s="1158"/>
      <c r="HR181" s="1158"/>
      <c r="HS181" s="1158"/>
      <c r="HT181" s="1158"/>
      <c r="HU181" s="1158"/>
      <c r="HV181" s="1158"/>
      <c r="HW181" s="1158"/>
      <c r="HX181" s="1158"/>
      <c r="HY181" s="1158"/>
      <c r="HZ181" s="1158"/>
      <c r="IA181" s="1158"/>
      <c r="IB181" s="1158"/>
      <c r="IC181" s="1158"/>
      <c r="ID181" s="1158"/>
      <c r="IE181" s="1158"/>
      <c r="IF181" s="1158"/>
      <c r="IG181" s="1158"/>
      <c r="IH181" s="1158"/>
      <c r="II181" s="1158"/>
      <c r="IJ181" s="1158"/>
      <c r="IK181" s="1158"/>
      <c r="IL181" s="1158"/>
      <c r="IM181" s="1158"/>
      <c r="IN181" s="1158"/>
      <c r="IO181" s="1158"/>
      <c r="IP181" s="1158"/>
      <c r="IQ181" s="1158"/>
      <c r="IR181" s="1158"/>
      <c r="IS181" s="1158"/>
      <c r="IT181" s="1158"/>
      <c r="IU181" s="1158"/>
      <c r="IV181" s="1158"/>
      <c r="IW181" s="1158"/>
      <c r="IX181" s="1158"/>
      <c r="IY181" s="1158"/>
      <c r="IZ181" s="1158"/>
      <c r="JA181" s="1158"/>
      <c r="JB181" s="1158"/>
      <c r="JC181" s="1158"/>
      <c r="JD181" s="1158"/>
      <c r="JE181" s="1158"/>
      <c r="JF181" s="1158"/>
      <c r="JG181" s="1158"/>
      <c r="JH181" s="1158"/>
      <c r="JI181" s="1158"/>
      <c r="JJ181" s="1158"/>
      <c r="JK181" s="1158"/>
      <c r="JL181" s="1158"/>
      <c r="JM181" s="1158"/>
      <c r="JN181" s="1158"/>
      <c r="JO181" s="1158"/>
      <c r="JP181" s="1158"/>
      <c r="JQ181" s="1158"/>
      <c r="JR181" s="1158"/>
      <c r="JS181" s="1158"/>
      <c r="JT181" s="1158"/>
      <c r="JU181" s="1158"/>
      <c r="JV181" s="1158"/>
      <c r="JW181" s="1158"/>
      <c r="JX181" s="1158"/>
      <c r="JY181" s="1158"/>
      <c r="JZ181" s="1158"/>
      <c r="KA181" s="1158"/>
      <c r="KB181" s="1158"/>
      <c r="KC181" s="1158"/>
      <c r="KD181" s="1158"/>
      <c r="KE181" s="1158"/>
      <c r="KF181" s="1158"/>
      <c r="KG181" s="1158"/>
      <c r="KH181" s="1158"/>
      <c r="KI181" s="1158"/>
      <c r="KJ181" s="1158"/>
      <c r="KK181" s="1158"/>
      <c r="KL181" s="1158"/>
      <c r="KM181" s="1158"/>
      <c r="KN181" s="1158"/>
      <c r="KO181" s="1158"/>
      <c r="KP181" s="1158"/>
      <c r="KQ181" s="1158"/>
      <c r="KR181" s="1158"/>
      <c r="KS181" s="1158"/>
      <c r="KT181" s="1158"/>
      <c r="KU181" s="1158"/>
      <c r="KV181" s="1158"/>
      <c r="KW181" s="1158"/>
      <c r="KX181" s="1158"/>
      <c r="KY181" s="1158"/>
      <c r="KZ181" s="1158"/>
      <c r="LA181" s="1158"/>
      <c r="LB181" s="1158"/>
      <c r="LC181" s="1158"/>
      <c r="LD181" s="1158"/>
      <c r="LE181" s="1158"/>
      <c r="LF181" s="1158"/>
      <c r="LG181" s="1158"/>
      <c r="LH181" s="1158"/>
      <c r="LI181" s="1158"/>
      <c r="LJ181" s="1158"/>
      <c r="LK181" s="1158"/>
      <c r="LL181" s="1158"/>
      <c r="LM181" s="1158"/>
      <c r="LN181" s="1158"/>
      <c r="LO181" s="1158"/>
      <c r="LP181" s="1158"/>
      <c r="LQ181" s="1158"/>
      <c r="LR181" s="1158"/>
      <c r="LS181" s="1158"/>
      <c r="LT181" s="1158"/>
      <c r="LU181" s="1158"/>
      <c r="LV181" s="1158"/>
      <c r="LW181" s="1158"/>
      <c r="LX181" s="1158"/>
      <c r="LY181" s="1158"/>
      <c r="LZ181" s="1158"/>
      <c r="MA181" s="1158"/>
      <c r="MB181" s="1158"/>
      <c r="MC181" s="1158"/>
      <c r="MD181" s="1158"/>
      <c r="ME181" s="1158"/>
      <c r="MF181" s="1158"/>
      <c r="MG181" s="1158"/>
      <c r="MH181" s="1158"/>
      <c r="MI181" s="1158"/>
      <c r="MJ181" s="1158"/>
      <c r="MK181" s="1158"/>
      <c r="ML181" s="1158"/>
      <c r="MM181" s="1158"/>
      <c r="MN181" s="1158"/>
      <c r="MO181" s="1158"/>
      <c r="MP181" s="1158"/>
      <c r="MQ181" s="1158"/>
      <c r="MR181" s="1158"/>
      <c r="MS181" s="1158"/>
      <c r="MT181" s="1158"/>
      <c r="MU181" s="1158"/>
      <c r="MV181" s="1158"/>
      <c r="MW181" s="1158"/>
      <c r="MX181" s="1158"/>
      <c r="MY181" s="1158"/>
      <c r="MZ181" s="1158"/>
      <c r="NA181" s="1158"/>
      <c r="NB181" s="1158"/>
      <c r="NC181" s="1158"/>
      <c r="ND181" s="1158"/>
      <c r="NE181" s="1158"/>
      <c r="NF181" s="1158"/>
      <c r="NG181" s="1158"/>
      <c r="NH181" s="1158"/>
      <c r="NI181" s="1158"/>
      <c r="NJ181" s="1158"/>
      <c r="NK181" s="1158"/>
      <c r="NL181" s="1158"/>
      <c r="NM181" s="1158"/>
      <c r="NN181" s="1158"/>
      <c r="NO181" s="1158"/>
      <c r="NP181" s="1158"/>
      <c r="NQ181" s="1158"/>
      <c r="NR181" s="1158"/>
      <c r="NS181" s="1158"/>
      <c r="NT181" s="1158"/>
      <c r="NU181" s="1158"/>
      <c r="NV181" s="1158"/>
      <c r="NW181" s="1158"/>
      <c r="NX181" s="1158"/>
      <c r="NY181" s="1158"/>
      <c r="NZ181" s="1158"/>
      <c r="OA181" s="1158"/>
      <c r="OB181" s="1158"/>
      <c r="OC181" s="1158"/>
      <c r="OD181" s="1158"/>
      <c r="OE181" s="1158"/>
      <c r="OF181" s="1158"/>
      <c r="OG181" s="1158"/>
      <c r="OH181" s="1158"/>
      <c r="OI181" s="1158"/>
      <c r="OJ181" s="1158"/>
      <c r="OK181" s="1158"/>
      <c r="OL181" s="1158"/>
      <c r="OM181" s="1158"/>
      <c r="ON181" s="1158"/>
      <c r="OO181" s="1158"/>
      <c r="OP181" s="1158"/>
      <c r="OQ181" s="1158"/>
      <c r="OR181" s="1158"/>
      <c r="OS181" s="1158"/>
      <c r="OT181" s="1158"/>
      <c r="OU181" s="1158"/>
      <c r="OV181" s="1158"/>
      <c r="OW181" s="1158"/>
      <c r="OX181" s="1158"/>
      <c r="OY181" s="1158"/>
      <c r="OZ181" s="1158"/>
      <c r="PA181" s="1158"/>
      <c r="PB181" s="1158"/>
      <c r="PC181" s="1158"/>
      <c r="PD181" s="1158"/>
      <c r="PE181" s="1158"/>
      <c r="PF181" s="1158"/>
      <c r="PG181" s="1158"/>
      <c r="PH181" s="1158"/>
      <c r="PI181" s="1158"/>
      <c r="PJ181" s="1158"/>
      <c r="PK181" s="1158"/>
    </row>
    <row r="182" spans="1:427" s="1150" customFormat="1" ht="15" customHeight="1" x14ac:dyDescent="0.35">
      <c r="A182" s="1182" t="s">
        <v>3342</v>
      </c>
      <c r="B182" s="1182">
        <f t="shared" ca="1" si="11"/>
        <v>2319</v>
      </c>
      <c r="C182" s="1182" t="s">
        <v>3380</v>
      </c>
      <c r="D182" s="1182" t="s">
        <v>3381</v>
      </c>
      <c r="E182" s="1151">
        <v>2016</v>
      </c>
      <c r="F182" s="1183">
        <f t="shared" ca="1" si="12"/>
        <v>176</v>
      </c>
      <c r="G182" s="1149">
        <f t="shared" ca="1" si="13"/>
        <v>6308</v>
      </c>
      <c r="H182" s="1139">
        <v>65.91</v>
      </c>
      <c r="I182" s="1152">
        <f>Einstellungen!$E$11</f>
        <v>365</v>
      </c>
      <c r="J182" s="1152" t="s">
        <v>11</v>
      </c>
      <c r="K182" s="1152" t="s">
        <v>578</v>
      </c>
      <c r="L182" s="1152" t="s">
        <v>578</v>
      </c>
      <c r="M182" s="1152" t="s">
        <v>578</v>
      </c>
      <c r="N182" s="1152" t="s">
        <v>578</v>
      </c>
      <c r="O182" s="1152" t="s">
        <v>578</v>
      </c>
      <c r="P182" s="1152" t="s">
        <v>578</v>
      </c>
      <c r="Q182" s="1152" t="s">
        <v>578</v>
      </c>
      <c r="R182" s="1152" t="s">
        <v>578</v>
      </c>
      <c r="S182" s="1152" t="s">
        <v>578</v>
      </c>
      <c r="T182" s="1152" t="s">
        <v>578</v>
      </c>
      <c r="U182" s="1152" t="s">
        <v>578</v>
      </c>
      <c r="V182" s="1152" t="s">
        <v>700</v>
      </c>
      <c r="W182" s="1152" t="str">
        <f t="shared" si="14"/>
        <v>Heim 181  - Musterort</v>
      </c>
      <c r="X182" s="1139">
        <v>65.91</v>
      </c>
      <c r="AM182" s="1158"/>
      <c r="AN182" s="1158"/>
      <c r="AO182" s="1158"/>
      <c r="AP182" s="1158"/>
      <c r="AQ182" s="1158"/>
      <c r="AR182" s="1158"/>
      <c r="AS182" s="1158"/>
      <c r="AT182" s="1158"/>
      <c r="AU182" s="1158"/>
      <c r="AV182" s="1158"/>
      <c r="AW182" s="1158"/>
      <c r="AX182" s="1155">
        <v>110</v>
      </c>
      <c r="AY182" s="1158"/>
      <c r="AZ182" s="1156">
        <f t="shared" ca="1" si="15"/>
        <v>-66</v>
      </c>
      <c r="BA182" s="1158"/>
      <c r="BB182" s="1158"/>
      <c r="BC182" s="1158"/>
      <c r="BD182" s="1158"/>
      <c r="BE182" s="1158"/>
      <c r="BF182" s="1158"/>
      <c r="BG182" s="1158"/>
      <c r="BH182" s="1158"/>
      <c r="BI182" s="1158"/>
      <c r="BJ182" s="1158"/>
      <c r="BK182" s="1158"/>
      <c r="BL182" s="1158"/>
      <c r="BM182" s="1158"/>
      <c r="BN182" s="1158"/>
      <c r="BO182" s="1158"/>
      <c r="BP182" s="1158"/>
      <c r="BQ182" s="1158"/>
      <c r="BR182" s="1158"/>
      <c r="BS182" s="1158"/>
      <c r="BT182" s="1158"/>
      <c r="BU182" s="1158"/>
      <c r="BV182" s="1158"/>
      <c r="BW182" s="1158"/>
      <c r="BX182" s="1158"/>
      <c r="BY182" s="1158"/>
      <c r="BZ182" s="1158"/>
      <c r="CA182" s="1158"/>
      <c r="CB182" s="1158"/>
      <c r="CC182" s="1158"/>
      <c r="CD182" s="1158"/>
      <c r="CE182" s="1158"/>
      <c r="CF182" s="1158"/>
      <c r="CG182" s="1158"/>
      <c r="CH182" s="1158"/>
      <c r="CI182" s="1158"/>
      <c r="CJ182" s="1158"/>
      <c r="CK182" s="1158"/>
      <c r="CL182" s="1158"/>
      <c r="CM182" s="1158"/>
      <c r="CN182" s="1158"/>
      <c r="CO182" s="1158"/>
      <c r="CP182" s="1158"/>
      <c r="CQ182" s="1158"/>
      <c r="CR182" s="1158"/>
      <c r="CS182" s="1158"/>
      <c r="CT182" s="1158"/>
      <c r="CU182" s="1158"/>
      <c r="CV182" s="1158"/>
      <c r="CW182" s="1158"/>
      <c r="CX182" s="1158"/>
      <c r="CY182" s="1158"/>
      <c r="CZ182" s="1158"/>
      <c r="DA182" s="1158"/>
      <c r="DB182" s="1158"/>
      <c r="DC182" s="1158"/>
      <c r="DD182" s="1158"/>
      <c r="DE182" s="1158"/>
      <c r="DF182" s="1158"/>
      <c r="DG182" s="1158"/>
      <c r="DH182" s="1158"/>
      <c r="DI182" s="1158"/>
      <c r="DJ182" s="1158"/>
      <c r="DK182" s="1158"/>
      <c r="DL182" s="1158"/>
      <c r="DM182" s="1158"/>
      <c r="DN182" s="1158"/>
      <c r="DO182" s="1158"/>
      <c r="DP182" s="1158"/>
      <c r="DQ182" s="1158"/>
      <c r="DR182" s="1158"/>
      <c r="DS182" s="1158"/>
      <c r="DT182" s="1158"/>
      <c r="DU182" s="1158"/>
      <c r="DV182" s="1158"/>
      <c r="DW182" s="1158"/>
      <c r="DX182" s="1158"/>
      <c r="DY182" s="1158"/>
      <c r="DZ182" s="1158"/>
      <c r="EA182" s="1158"/>
      <c r="EB182" s="1158"/>
      <c r="EC182" s="1158"/>
      <c r="ED182" s="1158"/>
      <c r="EE182" s="1158"/>
      <c r="EF182" s="1158"/>
      <c r="EG182" s="1158"/>
      <c r="EH182" s="1158"/>
      <c r="EI182" s="1158"/>
      <c r="EJ182" s="1158"/>
      <c r="EK182" s="1158"/>
      <c r="EL182" s="1158"/>
      <c r="EM182" s="1158"/>
      <c r="EN182" s="1158"/>
      <c r="EO182" s="1158"/>
      <c r="EP182" s="1158"/>
      <c r="EQ182" s="1158"/>
      <c r="ER182" s="1158"/>
      <c r="ES182" s="1158"/>
      <c r="ET182" s="1158"/>
      <c r="EU182" s="1158"/>
      <c r="EV182" s="1158"/>
      <c r="EW182" s="1158"/>
      <c r="EX182" s="1158"/>
      <c r="EY182" s="1158"/>
      <c r="EZ182" s="1158"/>
      <c r="FA182" s="1158"/>
      <c r="FB182" s="1158"/>
      <c r="FC182" s="1158"/>
      <c r="FD182" s="1158"/>
      <c r="FE182" s="1158"/>
      <c r="FF182" s="1158"/>
      <c r="FG182" s="1158"/>
      <c r="FH182" s="1158"/>
      <c r="FI182" s="1158"/>
      <c r="FJ182" s="1158"/>
      <c r="FK182" s="1158"/>
      <c r="FL182" s="1158"/>
      <c r="FM182" s="1158"/>
      <c r="FN182" s="1158"/>
      <c r="FO182" s="1158"/>
      <c r="FP182" s="1158"/>
      <c r="FQ182" s="1158"/>
      <c r="FR182" s="1158"/>
      <c r="FS182" s="1158"/>
      <c r="FT182" s="1158"/>
      <c r="FU182" s="1158"/>
      <c r="FV182" s="1158"/>
      <c r="FW182" s="1158"/>
      <c r="FX182" s="1158"/>
      <c r="FY182" s="1158"/>
      <c r="FZ182" s="1158"/>
      <c r="GA182" s="1158"/>
      <c r="GB182" s="1158"/>
      <c r="GC182" s="1158"/>
      <c r="GD182" s="1158"/>
      <c r="GE182" s="1158"/>
      <c r="GF182" s="1158"/>
      <c r="GG182" s="1158"/>
      <c r="GH182" s="1158"/>
      <c r="GI182" s="1158"/>
      <c r="GJ182" s="1158"/>
      <c r="GK182" s="1158"/>
      <c r="GL182" s="1158"/>
      <c r="GM182" s="1158"/>
      <c r="GN182" s="1158"/>
      <c r="GO182" s="1158"/>
      <c r="GP182" s="1158"/>
      <c r="GQ182" s="1158"/>
      <c r="GR182" s="1158"/>
      <c r="GS182" s="1158"/>
      <c r="GT182" s="1158"/>
      <c r="GU182" s="1158"/>
      <c r="GV182" s="1158"/>
      <c r="GW182" s="1158"/>
      <c r="GX182" s="1158"/>
      <c r="GY182" s="1158"/>
      <c r="GZ182" s="1158"/>
      <c r="HA182" s="1158"/>
      <c r="HB182" s="1158"/>
      <c r="HC182" s="1158"/>
      <c r="HD182" s="1158"/>
      <c r="HE182" s="1158"/>
      <c r="HF182" s="1158"/>
      <c r="HG182" s="1158"/>
      <c r="HH182" s="1158"/>
      <c r="HI182" s="1158"/>
      <c r="HJ182" s="1158"/>
      <c r="HK182" s="1158"/>
      <c r="HL182" s="1158"/>
      <c r="HM182" s="1158"/>
      <c r="HN182" s="1158"/>
      <c r="HO182" s="1158"/>
      <c r="HP182" s="1158"/>
      <c r="HQ182" s="1158"/>
      <c r="HR182" s="1158"/>
      <c r="HS182" s="1158"/>
      <c r="HT182" s="1158"/>
      <c r="HU182" s="1158"/>
      <c r="HV182" s="1158"/>
      <c r="HW182" s="1158"/>
      <c r="HX182" s="1158"/>
      <c r="HY182" s="1158"/>
      <c r="HZ182" s="1158"/>
      <c r="IA182" s="1158"/>
      <c r="IB182" s="1158"/>
      <c r="IC182" s="1158"/>
      <c r="ID182" s="1158"/>
      <c r="IE182" s="1158"/>
      <c r="IF182" s="1158"/>
      <c r="IG182" s="1158"/>
      <c r="IH182" s="1158"/>
      <c r="II182" s="1158"/>
      <c r="IJ182" s="1158"/>
      <c r="IK182" s="1158"/>
      <c r="IL182" s="1158"/>
      <c r="IM182" s="1158"/>
      <c r="IN182" s="1158"/>
      <c r="IO182" s="1158"/>
      <c r="IP182" s="1158"/>
      <c r="IQ182" s="1158"/>
      <c r="IR182" s="1158"/>
      <c r="IS182" s="1158"/>
      <c r="IT182" s="1158"/>
      <c r="IU182" s="1158"/>
      <c r="IV182" s="1158"/>
      <c r="IW182" s="1158"/>
      <c r="IX182" s="1158"/>
      <c r="IY182" s="1158"/>
      <c r="IZ182" s="1158"/>
      <c r="JA182" s="1158"/>
      <c r="JB182" s="1158"/>
      <c r="JC182" s="1158"/>
      <c r="JD182" s="1158"/>
      <c r="JE182" s="1158"/>
      <c r="JF182" s="1158"/>
      <c r="JG182" s="1158"/>
      <c r="JH182" s="1158"/>
      <c r="JI182" s="1158"/>
      <c r="JJ182" s="1158"/>
      <c r="JK182" s="1158"/>
      <c r="JL182" s="1158"/>
      <c r="JM182" s="1158"/>
      <c r="JN182" s="1158"/>
      <c r="JO182" s="1158"/>
      <c r="JP182" s="1158"/>
      <c r="JQ182" s="1158"/>
      <c r="JR182" s="1158"/>
      <c r="JS182" s="1158"/>
      <c r="JT182" s="1158"/>
      <c r="JU182" s="1158"/>
      <c r="JV182" s="1158"/>
      <c r="JW182" s="1158"/>
      <c r="JX182" s="1158"/>
      <c r="JY182" s="1158"/>
      <c r="JZ182" s="1158"/>
      <c r="KA182" s="1158"/>
      <c r="KB182" s="1158"/>
      <c r="KC182" s="1158"/>
      <c r="KD182" s="1158"/>
      <c r="KE182" s="1158"/>
      <c r="KF182" s="1158"/>
      <c r="KG182" s="1158"/>
      <c r="KH182" s="1158"/>
      <c r="KI182" s="1158"/>
      <c r="KJ182" s="1158"/>
      <c r="KK182" s="1158"/>
      <c r="KL182" s="1158"/>
      <c r="KM182" s="1158"/>
      <c r="KN182" s="1158"/>
      <c r="KO182" s="1158"/>
      <c r="KP182" s="1158"/>
      <c r="KQ182" s="1158"/>
      <c r="KR182" s="1158"/>
      <c r="KS182" s="1158"/>
      <c r="KT182" s="1158"/>
      <c r="KU182" s="1158"/>
      <c r="KV182" s="1158"/>
      <c r="KW182" s="1158"/>
      <c r="KX182" s="1158"/>
      <c r="KY182" s="1158"/>
      <c r="KZ182" s="1158"/>
      <c r="LA182" s="1158"/>
      <c r="LB182" s="1158"/>
      <c r="LC182" s="1158"/>
      <c r="LD182" s="1158"/>
      <c r="LE182" s="1158"/>
      <c r="LF182" s="1158"/>
      <c r="LG182" s="1158"/>
      <c r="LH182" s="1158"/>
      <c r="LI182" s="1158"/>
      <c r="LJ182" s="1158"/>
      <c r="LK182" s="1158"/>
      <c r="LL182" s="1158"/>
      <c r="LM182" s="1158"/>
      <c r="LN182" s="1158"/>
      <c r="LO182" s="1158"/>
      <c r="LP182" s="1158"/>
      <c r="LQ182" s="1158"/>
      <c r="LR182" s="1158"/>
      <c r="LS182" s="1158"/>
      <c r="LT182" s="1158"/>
      <c r="LU182" s="1158"/>
      <c r="LV182" s="1158"/>
      <c r="LW182" s="1158"/>
      <c r="LX182" s="1158"/>
      <c r="LY182" s="1158"/>
      <c r="LZ182" s="1158"/>
      <c r="MA182" s="1158"/>
      <c r="MB182" s="1158"/>
      <c r="MC182" s="1158"/>
      <c r="MD182" s="1158"/>
      <c r="ME182" s="1158"/>
      <c r="MF182" s="1158"/>
      <c r="MG182" s="1158"/>
      <c r="MH182" s="1158"/>
      <c r="MI182" s="1158"/>
      <c r="MJ182" s="1158"/>
      <c r="MK182" s="1158"/>
      <c r="ML182" s="1158"/>
      <c r="MM182" s="1158"/>
      <c r="MN182" s="1158"/>
      <c r="MO182" s="1158"/>
      <c r="MP182" s="1158"/>
      <c r="MQ182" s="1158"/>
      <c r="MR182" s="1158"/>
      <c r="MS182" s="1158"/>
      <c r="MT182" s="1158"/>
      <c r="MU182" s="1158"/>
      <c r="MV182" s="1158"/>
      <c r="MW182" s="1158"/>
      <c r="MX182" s="1158"/>
      <c r="MY182" s="1158"/>
      <c r="MZ182" s="1158"/>
      <c r="NA182" s="1158"/>
      <c r="NB182" s="1158"/>
      <c r="NC182" s="1158"/>
      <c r="ND182" s="1158"/>
      <c r="NE182" s="1158"/>
      <c r="NF182" s="1158"/>
      <c r="NG182" s="1158"/>
      <c r="NH182" s="1158"/>
      <c r="NI182" s="1158"/>
      <c r="NJ182" s="1158"/>
      <c r="NK182" s="1158"/>
      <c r="NL182" s="1158"/>
      <c r="NM182" s="1158"/>
      <c r="NN182" s="1158"/>
      <c r="NO182" s="1158"/>
      <c r="NP182" s="1158"/>
      <c r="NQ182" s="1158"/>
      <c r="NR182" s="1158"/>
      <c r="NS182" s="1158"/>
      <c r="NT182" s="1158"/>
      <c r="NU182" s="1158"/>
      <c r="NV182" s="1158"/>
      <c r="NW182" s="1158"/>
      <c r="NX182" s="1158"/>
      <c r="NY182" s="1158"/>
      <c r="NZ182" s="1158"/>
      <c r="OA182" s="1158"/>
      <c r="OB182" s="1158"/>
      <c r="OC182" s="1158"/>
      <c r="OD182" s="1158"/>
      <c r="OE182" s="1158"/>
      <c r="OF182" s="1158"/>
      <c r="OG182" s="1158"/>
      <c r="OH182" s="1158"/>
      <c r="OI182" s="1158"/>
      <c r="OJ182" s="1158"/>
      <c r="OK182" s="1158"/>
      <c r="OL182" s="1158"/>
      <c r="OM182" s="1158"/>
      <c r="ON182" s="1158"/>
      <c r="OO182" s="1158"/>
      <c r="OP182" s="1158"/>
      <c r="OQ182" s="1158"/>
      <c r="OR182" s="1158"/>
      <c r="OS182" s="1158"/>
      <c r="OT182" s="1158"/>
      <c r="OU182" s="1158"/>
      <c r="OV182" s="1158"/>
      <c r="OW182" s="1158"/>
      <c r="OX182" s="1158"/>
      <c r="OY182" s="1158"/>
      <c r="OZ182" s="1158"/>
      <c r="PA182" s="1158"/>
      <c r="PB182" s="1158"/>
      <c r="PC182" s="1158"/>
      <c r="PD182" s="1158"/>
      <c r="PE182" s="1158"/>
      <c r="PF182" s="1158"/>
      <c r="PG182" s="1158"/>
      <c r="PH182" s="1158"/>
      <c r="PI182" s="1158"/>
      <c r="PJ182" s="1158"/>
      <c r="PK182" s="1158"/>
    </row>
    <row r="183" spans="1:427" s="1150" customFormat="1" ht="15" customHeight="1" x14ac:dyDescent="0.35">
      <c r="A183" s="1182" t="s">
        <v>3343</v>
      </c>
      <c r="B183" s="1182">
        <f t="shared" ca="1" si="11"/>
        <v>3753</v>
      </c>
      <c r="C183" s="1182" t="s">
        <v>3380</v>
      </c>
      <c r="D183" s="1182" t="s">
        <v>3381</v>
      </c>
      <c r="E183" s="1151">
        <v>2016</v>
      </c>
      <c r="F183" s="1183">
        <f t="shared" ca="1" si="12"/>
        <v>49</v>
      </c>
      <c r="G183" s="1149">
        <f t="shared" ca="1" si="13"/>
        <v>6523</v>
      </c>
      <c r="H183" s="1148">
        <v>60.5</v>
      </c>
      <c r="I183" s="1152">
        <f>Einstellungen!$E$11</f>
        <v>365</v>
      </c>
      <c r="J183" s="1152" t="s">
        <v>11</v>
      </c>
      <c r="K183" s="1152" t="s">
        <v>578</v>
      </c>
      <c r="L183" s="1152" t="s">
        <v>578</v>
      </c>
      <c r="M183" s="1152" t="s">
        <v>578</v>
      </c>
      <c r="N183" s="1152" t="s">
        <v>578</v>
      </c>
      <c r="O183" s="1152" t="s">
        <v>578</v>
      </c>
      <c r="P183" s="1152" t="s">
        <v>578</v>
      </c>
      <c r="Q183" s="1152" t="s">
        <v>578</v>
      </c>
      <c r="R183" s="1152" t="s">
        <v>578</v>
      </c>
      <c r="S183" s="1152" t="s">
        <v>578</v>
      </c>
      <c r="T183" s="1152" t="s">
        <v>578</v>
      </c>
      <c r="U183" s="1152" t="s">
        <v>578</v>
      </c>
      <c r="V183" s="1152" t="s">
        <v>700</v>
      </c>
      <c r="W183" s="1152" t="str">
        <f t="shared" si="14"/>
        <v>Heim 182  - Musterort</v>
      </c>
      <c r="X183" s="1148">
        <v>60.5</v>
      </c>
      <c r="AM183" s="1158"/>
      <c r="AN183" s="1158"/>
      <c r="AO183" s="1158"/>
      <c r="AP183" s="1158"/>
      <c r="AQ183" s="1158"/>
      <c r="AR183" s="1158"/>
      <c r="AS183" s="1158"/>
      <c r="AT183" s="1158"/>
      <c r="AU183" s="1158"/>
      <c r="AV183" s="1158"/>
      <c r="AW183" s="1158"/>
      <c r="AX183" s="1155">
        <v>23</v>
      </c>
      <c r="AY183" s="1158"/>
      <c r="AZ183" s="1156">
        <f t="shared" ca="1" si="15"/>
        <v>-26</v>
      </c>
      <c r="BA183" s="1158"/>
      <c r="BB183" s="1158"/>
      <c r="BC183" s="1158"/>
      <c r="BD183" s="1158"/>
      <c r="BE183" s="1158"/>
      <c r="BF183" s="1158"/>
      <c r="BG183" s="1158"/>
      <c r="BH183" s="1158"/>
      <c r="BI183" s="1158"/>
      <c r="BJ183" s="1158"/>
      <c r="BK183" s="1158"/>
      <c r="BL183" s="1158"/>
      <c r="BM183" s="1158"/>
      <c r="BN183" s="1158"/>
      <c r="BO183" s="1158"/>
      <c r="BP183" s="1158"/>
      <c r="BQ183" s="1158"/>
      <c r="BR183" s="1158"/>
      <c r="BS183" s="1158"/>
      <c r="BT183" s="1158"/>
      <c r="BU183" s="1158"/>
      <c r="BV183" s="1158"/>
      <c r="BW183" s="1158"/>
      <c r="BX183" s="1158"/>
      <c r="BY183" s="1158"/>
      <c r="BZ183" s="1158"/>
      <c r="CA183" s="1158"/>
      <c r="CB183" s="1158"/>
      <c r="CC183" s="1158"/>
      <c r="CD183" s="1158"/>
      <c r="CE183" s="1158"/>
      <c r="CF183" s="1158"/>
      <c r="CG183" s="1158"/>
      <c r="CH183" s="1158"/>
      <c r="CI183" s="1158"/>
      <c r="CJ183" s="1158"/>
      <c r="CK183" s="1158"/>
      <c r="CL183" s="1158"/>
      <c r="CM183" s="1158"/>
      <c r="CN183" s="1158"/>
      <c r="CO183" s="1158"/>
      <c r="CP183" s="1158"/>
      <c r="CQ183" s="1158"/>
      <c r="CR183" s="1158"/>
      <c r="CS183" s="1158"/>
      <c r="CT183" s="1158"/>
      <c r="CU183" s="1158"/>
      <c r="CV183" s="1158"/>
      <c r="CW183" s="1158"/>
      <c r="CX183" s="1158"/>
      <c r="CY183" s="1158"/>
      <c r="CZ183" s="1158"/>
      <c r="DA183" s="1158"/>
      <c r="DB183" s="1158"/>
      <c r="DC183" s="1158"/>
      <c r="DD183" s="1158"/>
      <c r="DE183" s="1158"/>
      <c r="DF183" s="1158"/>
      <c r="DG183" s="1158"/>
      <c r="DH183" s="1158"/>
      <c r="DI183" s="1158"/>
      <c r="DJ183" s="1158"/>
      <c r="DK183" s="1158"/>
      <c r="DL183" s="1158"/>
      <c r="DM183" s="1158"/>
      <c r="DN183" s="1158"/>
      <c r="DO183" s="1158"/>
      <c r="DP183" s="1158"/>
      <c r="DQ183" s="1158"/>
      <c r="DR183" s="1158"/>
      <c r="DS183" s="1158"/>
      <c r="DT183" s="1158"/>
      <c r="DU183" s="1158"/>
      <c r="DV183" s="1158"/>
      <c r="DW183" s="1158"/>
      <c r="DX183" s="1158"/>
      <c r="DY183" s="1158"/>
      <c r="DZ183" s="1158"/>
      <c r="EA183" s="1158"/>
      <c r="EB183" s="1158"/>
      <c r="EC183" s="1158"/>
      <c r="ED183" s="1158"/>
      <c r="EE183" s="1158"/>
      <c r="EF183" s="1158"/>
      <c r="EG183" s="1158"/>
      <c r="EH183" s="1158"/>
      <c r="EI183" s="1158"/>
      <c r="EJ183" s="1158"/>
      <c r="EK183" s="1158"/>
      <c r="EL183" s="1158"/>
      <c r="EM183" s="1158"/>
      <c r="EN183" s="1158"/>
      <c r="EO183" s="1158"/>
      <c r="EP183" s="1158"/>
      <c r="EQ183" s="1158"/>
      <c r="ER183" s="1158"/>
      <c r="ES183" s="1158"/>
      <c r="ET183" s="1158"/>
      <c r="EU183" s="1158"/>
      <c r="EV183" s="1158"/>
      <c r="EW183" s="1158"/>
      <c r="EX183" s="1158"/>
      <c r="EY183" s="1158"/>
      <c r="EZ183" s="1158"/>
      <c r="FA183" s="1158"/>
      <c r="FB183" s="1158"/>
      <c r="FC183" s="1158"/>
      <c r="FD183" s="1158"/>
      <c r="FE183" s="1158"/>
      <c r="FF183" s="1158"/>
      <c r="FG183" s="1158"/>
      <c r="FH183" s="1158"/>
      <c r="FI183" s="1158"/>
      <c r="FJ183" s="1158"/>
      <c r="FK183" s="1158"/>
      <c r="FL183" s="1158"/>
      <c r="FM183" s="1158"/>
      <c r="FN183" s="1158"/>
      <c r="FO183" s="1158"/>
      <c r="FP183" s="1158"/>
      <c r="FQ183" s="1158"/>
      <c r="FR183" s="1158"/>
      <c r="FS183" s="1158"/>
      <c r="FT183" s="1158"/>
      <c r="FU183" s="1158"/>
      <c r="FV183" s="1158"/>
      <c r="FW183" s="1158"/>
      <c r="FX183" s="1158"/>
      <c r="FY183" s="1158"/>
      <c r="FZ183" s="1158"/>
      <c r="GA183" s="1158"/>
      <c r="GB183" s="1158"/>
      <c r="GC183" s="1158"/>
      <c r="GD183" s="1158"/>
      <c r="GE183" s="1158"/>
      <c r="GF183" s="1158"/>
      <c r="GG183" s="1158"/>
      <c r="GH183" s="1158"/>
      <c r="GI183" s="1158"/>
      <c r="GJ183" s="1158"/>
      <c r="GK183" s="1158"/>
      <c r="GL183" s="1158"/>
      <c r="GM183" s="1158"/>
      <c r="GN183" s="1158"/>
      <c r="GO183" s="1158"/>
      <c r="GP183" s="1158"/>
      <c r="GQ183" s="1158"/>
      <c r="GR183" s="1158"/>
      <c r="GS183" s="1158"/>
      <c r="GT183" s="1158"/>
      <c r="GU183" s="1158"/>
      <c r="GV183" s="1158"/>
      <c r="GW183" s="1158"/>
      <c r="GX183" s="1158"/>
      <c r="GY183" s="1158"/>
      <c r="GZ183" s="1158"/>
      <c r="HA183" s="1158"/>
      <c r="HB183" s="1158"/>
      <c r="HC183" s="1158"/>
      <c r="HD183" s="1158"/>
      <c r="HE183" s="1158"/>
      <c r="HF183" s="1158"/>
      <c r="HG183" s="1158"/>
      <c r="HH183" s="1158"/>
      <c r="HI183" s="1158"/>
      <c r="HJ183" s="1158"/>
      <c r="HK183" s="1158"/>
      <c r="HL183" s="1158"/>
      <c r="HM183" s="1158"/>
      <c r="HN183" s="1158"/>
      <c r="HO183" s="1158"/>
      <c r="HP183" s="1158"/>
      <c r="HQ183" s="1158"/>
      <c r="HR183" s="1158"/>
      <c r="HS183" s="1158"/>
      <c r="HT183" s="1158"/>
      <c r="HU183" s="1158"/>
      <c r="HV183" s="1158"/>
      <c r="HW183" s="1158"/>
      <c r="HX183" s="1158"/>
      <c r="HY183" s="1158"/>
      <c r="HZ183" s="1158"/>
      <c r="IA183" s="1158"/>
      <c r="IB183" s="1158"/>
      <c r="IC183" s="1158"/>
      <c r="ID183" s="1158"/>
      <c r="IE183" s="1158"/>
      <c r="IF183" s="1158"/>
      <c r="IG183" s="1158"/>
      <c r="IH183" s="1158"/>
      <c r="II183" s="1158"/>
      <c r="IJ183" s="1158"/>
      <c r="IK183" s="1158"/>
      <c r="IL183" s="1158"/>
      <c r="IM183" s="1158"/>
      <c r="IN183" s="1158"/>
      <c r="IO183" s="1158"/>
      <c r="IP183" s="1158"/>
      <c r="IQ183" s="1158"/>
      <c r="IR183" s="1158"/>
      <c r="IS183" s="1158"/>
      <c r="IT183" s="1158"/>
      <c r="IU183" s="1158"/>
      <c r="IV183" s="1158"/>
      <c r="IW183" s="1158"/>
      <c r="IX183" s="1158"/>
      <c r="IY183" s="1158"/>
      <c r="IZ183" s="1158"/>
      <c r="JA183" s="1158"/>
      <c r="JB183" s="1158"/>
      <c r="JC183" s="1158"/>
      <c r="JD183" s="1158"/>
      <c r="JE183" s="1158"/>
      <c r="JF183" s="1158"/>
      <c r="JG183" s="1158"/>
      <c r="JH183" s="1158"/>
      <c r="JI183" s="1158"/>
      <c r="JJ183" s="1158"/>
      <c r="JK183" s="1158"/>
      <c r="JL183" s="1158"/>
      <c r="JM183" s="1158"/>
      <c r="JN183" s="1158"/>
      <c r="JO183" s="1158"/>
      <c r="JP183" s="1158"/>
      <c r="JQ183" s="1158"/>
      <c r="JR183" s="1158"/>
      <c r="JS183" s="1158"/>
      <c r="JT183" s="1158"/>
      <c r="JU183" s="1158"/>
      <c r="JV183" s="1158"/>
      <c r="JW183" s="1158"/>
      <c r="JX183" s="1158"/>
      <c r="JY183" s="1158"/>
      <c r="JZ183" s="1158"/>
      <c r="KA183" s="1158"/>
      <c r="KB183" s="1158"/>
      <c r="KC183" s="1158"/>
      <c r="KD183" s="1158"/>
      <c r="KE183" s="1158"/>
      <c r="KF183" s="1158"/>
      <c r="KG183" s="1158"/>
      <c r="KH183" s="1158"/>
      <c r="KI183" s="1158"/>
      <c r="KJ183" s="1158"/>
      <c r="KK183" s="1158"/>
      <c r="KL183" s="1158"/>
      <c r="KM183" s="1158"/>
      <c r="KN183" s="1158"/>
      <c r="KO183" s="1158"/>
      <c r="KP183" s="1158"/>
      <c r="KQ183" s="1158"/>
      <c r="KR183" s="1158"/>
      <c r="KS183" s="1158"/>
      <c r="KT183" s="1158"/>
      <c r="KU183" s="1158"/>
      <c r="KV183" s="1158"/>
      <c r="KW183" s="1158"/>
      <c r="KX183" s="1158"/>
      <c r="KY183" s="1158"/>
      <c r="KZ183" s="1158"/>
      <c r="LA183" s="1158"/>
      <c r="LB183" s="1158"/>
      <c r="LC183" s="1158"/>
      <c r="LD183" s="1158"/>
      <c r="LE183" s="1158"/>
      <c r="LF183" s="1158"/>
      <c r="LG183" s="1158"/>
      <c r="LH183" s="1158"/>
      <c r="LI183" s="1158"/>
      <c r="LJ183" s="1158"/>
      <c r="LK183" s="1158"/>
      <c r="LL183" s="1158"/>
      <c r="LM183" s="1158"/>
      <c r="LN183" s="1158"/>
      <c r="LO183" s="1158"/>
      <c r="LP183" s="1158"/>
      <c r="LQ183" s="1158"/>
      <c r="LR183" s="1158"/>
      <c r="LS183" s="1158"/>
      <c r="LT183" s="1158"/>
      <c r="LU183" s="1158"/>
      <c r="LV183" s="1158"/>
      <c r="LW183" s="1158"/>
      <c r="LX183" s="1158"/>
      <c r="LY183" s="1158"/>
      <c r="LZ183" s="1158"/>
      <c r="MA183" s="1158"/>
      <c r="MB183" s="1158"/>
      <c r="MC183" s="1158"/>
      <c r="MD183" s="1158"/>
      <c r="ME183" s="1158"/>
      <c r="MF183" s="1158"/>
      <c r="MG183" s="1158"/>
      <c r="MH183" s="1158"/>
      <c r="MI183" s="1158"/>
      <c r="MJ183" s="1158"/>
      <c r="MK183" s="1158"/>
      <c r="ML183" s="1158"/>
      <c r="MM183" s="1158"/>
      <c r="MN183" s="1158"/>
      <c r="MO183" s="1158"/>
      <c r="MP183" s="1158"/>
      <c r="MQ183" s="1158"/>
      <c r="MR183" s="1158"/>
      <c r="MS183" s="1158"/>
      <c r="MT183" s="1158"/>
      <c r="MU183" s="1158"/>
      <c r="MV183" s="1158"/>
      <c r="MW183" s="1158"/>
      <c r="MX183" s="1158"/>
      <c r="MY183" s="1158"/>
      <c r="MZ183" s="1158"/>
      <c r="NA183" s="1158"/>
      <c r="NB183" s="1158"/>
      <c r="NC183" s="1158"/>
      <c r="ND183" s="1158"/>
      <c r="NE183" s="1158"/>
      <c r="NF183" s="1158"/>
      <c r="NG183" s="1158"/>
      <c r="NH183" s="1158"/>
      <c r="NI183" s="1158"/>
      <c r="NJ183" s="1158"/>
      <c r="NK183" s="1158"/>
      <c r="NL183" s="1158"/>
      <c r="NM183" s="1158"/>
      <c r="NN183" s="1158"/>
      <c r="NO183" s="1158"/>
      <c r="NP183" s="1158"/>
      <c r="NQ183" s="1158"/>
      <c r="NR183" s="1158"/>
      <c r="NS183" s="1158"/>
      <c r="NT183" s="1158"/>
      <c r="NU183" s="1158"/>
      <c r="NV183" s="1158"/>
      <c r="NW183" s="1158"/>
      <c r="NX183" s="1158"/>
      <c r="NY183" s="1158"/>
      <c r="NZ183" s="1158"/>
      <c r="OA183" s="1158"/>
      <c r="OB183" s="1158"/>
      <c r="OC183" s="1158"/>
      <c r="OD183" s="1158"/>
      <c r="OE183" s="1158"/>
      <c r="OF183" s="1158"/>
      <c r="OG183" s="1158"/>
      <c r="OH183" s="1158"/>
      <c r="OI183" s="1158"/>
      <c r="OJ183" s="1158"/>
      <c r="OK183" s="1158"/>
      <c r="OL183" s="1158"/>
      <c r="OM183" s="1158"/>
      <c r="ON183" s="1158"/>
      <c r="OO183" s="1158"/>
      <c r="OP183" s="1158"/>
      <c r="OQ183" s="1158"/>
      <c r="OR183" s="1158"/>
      <c r="OS183" s="1158"/>
      <c r="OT183" s="1158"/>
      <c r="OU183" s="1158"/>
      <c r="OV183" s="1158"/>
      <c r="OW183" s="1158"/>
      <c r="OX183" s="1158"/>
      <c r="OY183" s="1158"/>
      <c r="OZ183" s="1158"/>
      <c r="PA183" s="1158"/>
      <c r="PB183" s="1158"/>
      <c r="PC183" s="1158"/>
      <c r="PD183" s="1158"/>
      <c r="PE183" s="1158"/>
      <c r="PF183" s="1158"/>
      <c r="PG183" s="1158"/>
      <c r="PH183" s="1158"/>
      <c r="PI183" s="1158"/>
      <c r="PJ183" s="1158"/>
      <c r="PK183" s="1158"/>
    </row>
    <row r="184" spans="1:427" s="1150" customFormat="1" ht="15" customHeight="1" x14ac:dyDescent="0.35">
      <c r="A184" s="1182" t="s">
        <v>3344</v>
      </c>
      <c r="B184" s="1182">
        <f t="shared" ca="1" si="11"/>
        <v>8495</v>
      </c>
      <c r="C184" s="1182" t="s">
        <v>3380</v>
      </c>
      <c r="D184" s="1182" t="s">
        <v>3381</v>
      </c>
      <c r="E184" s="1151">
        <v>2016</v>
      </c>
      <c r="F184" s="1183">
        <f t="shared" ca="1" si="12"/>
        <v>114</v>
      </c>
      <c r="G184" s="1149">
        <f t="shared" ca="1" si="13"/>
        <v>7967</v>
      </c>
      <c r="H184" s="1148">
        <v>61.5</v>
      </c>
      <c r="I184" s="1152">
        <f>Einstellungen!$E$11</f>
        <v>365</v>
      </c>
      <c r="J184" s="1152" t="s">
        <v>11</v>
      </c>
      <c r="K184" s="1152" t="s">
        <v>578</v>
      </c>
      <c r="L184" s="1152" t="s">
        <v>578</v>
      </c>
      <c r="M184" s="1152" t="s">
        <v>578</v>
      </c>
      <c r="N184" s="1152" t="s">
        <v>578</v>
      </c>
      <c r="O184" s="1152" t="s">
        <v>578</v>
      </c>
      <c r="P184" s="1152" t="s">
        <v>578</v>
      </c>
      <c r="Q184" s="1152" t="s">
        <v>578</v>
      </c>
      <c r="R184" s="1152" t="s">
        <v>578</v>
      </c>
      <c r="S184" s="1152" t="s">
        <v>578</v>
      </c>
      <c r="T184" s="1152" t="s">
        <v>578</v>
      </c>
      <c r="U184" s="1152" t="s">
        <v>578</v>
      </c>
      <c r="V184" s="1152" t="s">
        <v>700</v>
      </c>
      <c r="W184" s="1152" t="str">
        <f t="shared" si="14"/>
        <v>Heim 183  - Musterort</v>
      </c>
      <c r="X184" s="1148">
        <v>61.5</v>
      </c>
      <c r="AM184" s="1158"/>
      <c r="AN184" s="1158"/>
      <c r="AO184" s="1158"/>
      <c r="AP184" s="1158"/>
      <c r="AQ184" s="1158"/>
      <c r="AR184" s="1158"/>
      <c r="AS184" s="1158"/>
      <c r="AT184" s="1158"/>
      <c r="AU184" s="1158"/>
      <c r="AV184" s="1158"/>
      <c r="AW184" s="1158"/>
      <c r="AX184" s="1155">
        <v>50</v>
      </c>
      <c r="AY184" s="1158"/>
      <c r="AZ184" s="1156">
        <f t="shared" ca="1" si="15"/>
        <v>-64</v>
      </c>
      <c r="BA184" s="1158"/>
      <c r="BB184" s="1158"/>
      <c r="BC184" s="1158"/>
      <c r="BD184" s="1158"/>
      <c r="BE184" s="1158"/>
      <c r="BF184" s="1158"/>
      <c r="BG184" s="1158"/>
      <c r="BH184" s="1158"/>
      <c r="BI184" s="1158"/>
      <c r="BJ184" s="1158"/>
      <c r="BK184" s="1158"/>
      <c r="BL184" s="1158"/>
      <c r="BM184" s="1158"/>
      <c r="BN184" s="1158"/>
      <c r="BO184" s="1158"/>
      <c r="BP184" s="1158"/>
      <c r="BQ184" s="1158"/>
      <c r="BR184" s="1158"/>
      <c r="BS184" s="1158"/>
      <c r="BT184" s="1158"/>
      <c r="BU184" s="1158"/>
      <c r="BV184" s="1158"/>
      <c r="BW184" s="1158"/>
      <c r="BX184" s="1158"/>
      <c r="BY184" s="1158"/>
      <c r="BZ184" s="1158"/>
      <c r="CA184" s="1158"/>
      <c r="CB184" s="1158"/>
      <c r="CC184" s="1158"/>
      <c r="CD184" s="1158"/>
      <c r="CE184" s="1158"/>
      <c r="CF184" s="1158"/>
      <c r="CG184" s="1158"/>
      <c r="CH184" s="1158"/>
      <c r="CI184" s="1158"/>
      <c r="CJ184" s="1158"/>
      <c r="CK184" s="1158"/>
      <c r="CL184" s="1158"/>
      <c r="CM184" s="1158"/>
      <c r="CN184" s="1158"/>
      <c r="CO184" s="1158"/>
      <c r="CP184" s="1158"/>
      <c r="CQ184" s="1158"/>
      <c r="CR184" s="1158"/>
      <c r="CS184" s="1158"/>
      <c r="CT184" s="1158"/>
      <c r="CU184" s="1158"/>
      <c r="CV184" s="1158"/>
      <c r="CW184" s="1158"/>
      <c r="CX184" s="1158"/>
      <c r="CY184" s="1158"/>
      <c r="CZ184" s="1158"/>
      <c r="DA184" s="1158"/>
      <c r="DB184" s="1158"/>
      <c r="DC184" s="1158"/>
      <c r="DD184" s="1158"/>
      <c r="DE184" s="1158"/>
      <c r="DF184" s="1158"/>
      <c r="DG184" s="1158"/>
      <c r="DH184" s="1158"/>
      <c r="DI184" s="1158"/>
      <c r="DJ184" s="1158"/>
      <c r="DK184" s="1158"/>
      <c r="DL184" s="1158"/>
      <c r="DM184" s="1158"/>
      <c r="DN184" s="1158"/>
      <c r="DO184" s="1158"/>
      <c r="DP184" s="1158"/>
      <c r="DQ184" s="1158"/>
      <c r="DR184" s="1158"/>
      <c r="DS184" s="1158"/>
      <c r="DT184" s="1158"/>
      <c r="DU184" s="1158"/>
      <c r="DV184" s="1158"/>
      <c r="DW184" s="1158"/>
      <c r="DX184" s="1158"/>
      <c r="DY184" s="1158"/>
      <c r="DZ184" s="1158"/>
      <c r="EA184" s="1158"/>
      <c r="EB184" s="1158"/>
      <c r="EC184" s="1158"/>
      <c r="ED184" s="1158"/>
      <c r="EE184" s="1158"/>
      <c r="EF184" s="1158"/>
      <c r="EG184" s="1158"/>
      <c r="EH184" s="1158"/>
      <c r="EI184" s="1158"/>
      <c r="EJ184" s="1158"/>
      <c r="EK184" s="1158"/>
      <c r="EL184" s="1158"/>
      <c r="EM184" s="1158"/>
      <c r="EN184" s="1158"/>
      <c r="EO184" s="1158"/>
      <c r="EP184" s="1158"/>
      <c r="EQ184" s="1158"/>
      <c r="ER184" s="1158"/>
      <c r="ES184" s="1158"/>
      <c r="ET184" s="1158"/>
      <c r="EU184" s="1158"/>
      <c r="EV184" s="1158"/>
      <c r="EW184" s="1158"/>
      <c r="EX184" s="1158"/>
      <c r="EY184" s="1158"/>
      <c r="EZ184" s="1158"/>
      <c r="FA184" s="1158"/>
      <c r="FB184" s="1158"/>
      <c r="FC184" s="1158"/>
      <c r="FD184" s="1158"/>
      <c r="FE184" s="1158"/>
      <c r="FF184" s="1158"/>
      <c r="FG184" s="1158"/>
      <c r="FH184" s="1158"/>
      <c r="FI184" s="1158"/>
      <c r="FJ184" s="1158"/>
      <c r="FK184" s="1158"/>
      <c r="FL184" s="1158"/>
      <c r="FM184" s="1158"/>
      <c r="FN184" s="1158"/>
      <c r="FO184" s="1158"/>
      <c r="FP184" s="1158"/>
      <c r="FQ184" s="1158"/>
      <c r="FR184" s="1158"/>
      <c r="FS184" s="1158"/>
      <c r="FT184" s="1158"/>
      <c r="FU184" s="1158"/>
      <c r="FV184" s="1158"/>
      <c r="FW184" s="1158"/>
      <c r="FX184" s="1158"/>
      <c r="FY184" s="1158"/>
      <c r="FZ184" s="1158"/>
      <c r="GA184" s="1158"/>
      <c r="GB184" s="1158"/>
      <c r="GC184" s="1158"/>
      <c r="GD184" s="1158"/>
      <c r="GE184" s="1158"/>
      <c r="GF184" s="1158"/>
      <c r="GG184" s="1158"/>
      <c r="GH184" s="1158"/>
      <c r="GI184" s="1158"/>
      <c r="GJ184" s="1158"/>
      <c r="GK184" s="1158"/>
      <c r="GL184" s="1158"/>
      <c r="GM184" s="1158"/>
      <c r="GN184" s="1158"/>
      <c r="GO184" s="1158"/>
      <c r="GP184" s="1158"/>
      <c r="GQ184" s="1158"/>
      <c r="GR184" s="1158"/>
      <c r="GS184" s="1158"/>
      <c r="GT184" s="1158"/>
      <c r="GU184" s="1158"/>
      <c r="GV184" s="1158"/>
      <c r="GW184" s="1158"/>
      <c r="GX184" s="1158"/>
      <c r="GY184" s="1158"/>
      <c r="GZ184" s="1158"/>
      <c r="HA184" s="1158"/>
      <c r="HB184" s="1158"/>
      <c r="HC184" s="1158"/>
      <c r="HD184" s="1158"/>
      <c r="HE184" s="1158"/>
      <c r="HF184" s="1158"/>
      <c r="HG184" s="1158"/>
      <c r="HH184" s="1158"/>
      <c r="HI184" s="1158"/>
      <c r="HJ184" s="1158"/>
      <c r="HK184" s="1158"/>
      <c r="HL184" s="1158"/>
      <c r="HM184" s="1158"/>
      <c r="HN184" s="1158"/>
      <c r="HO184" s="1158"/>
      <c r="HP184" s="1158"/>
      <c r="HQ184" s="1158"/>
      <c r="HR184" s="1158"/>
      <c r="HS184" s="1158"/>
      <c r="HT184" s="1158"/>
      <c r="HU184" s="1158"/>
      <c r="HV184" s="1158"/>
      <c r="HW184" s="1158"/>
      <c r="HX184" s="1158"/>
      <c r="HY184" s="1158"/>
      <c r="HZ184" s="1158"/>
      <c r="IA184" s="1158"/>
      <c r="IB184" s="1158"/>
      <c r="IC184" s="1158"/>
      <c r="ID184" s="1158"/>
      <c r="IE184" s="1158"/>
      <c r="IF184" s="1158"/>
      <c r="IG184" s="1158"/>
      <c r="IH184" s="1158"/>
      <c r="II184" s="1158"/>
      <c r="IJ184" s="1158"/>
      <c r="IK184" s="1158"/>
      <c r="IL184" s="1158"/>
      <c r="IM184" s="1158"/>
      <c r="IN184" s="1158"/>
      <c r="IO184" s="1158"/>
      <c r="IP184" s="1158"/>
      <c r="IQ184" s="1158"/>
      <c r="IR184" s="1158"/>
      <c r="IS184" s="1158"/>
      <c r="IT184" s="1158"/>
      <c r="IU184" s="1158"/>
      <c r="IV184" s="1158"/>
      <c r="IW184" s="1158"/>
      <c r="IX184" s="1158"/>
      <c r="IY184" s="1158"/>
      <c r="IZ184" s="1158"/>
      <c r="JA184" s="1158"/>
      <c r="JB184" s="1158"/>
      <c r="JC184" s="1158"/>
      <c r="JD184" s="1158"/>
      <c r="JE184" s="1158"/>
      <c r="JF184" s="1158"/>
      <c r="JG184" s="1158"/>
      <c r="JH184" s="1158"/>
      <c r="JI184" s="1158"/>
      <c r="JJ184" s="1158"/>
      <c r="JK184" s="1158"/>
      <c r="JL184" s="1158"/>
      <c r="JM184" s="1158"/>
      <c r="JN184" s="1158"/>
      <c r="JO184" s="1158"/>
      <c r="JP184" s="1158"/>
      <c r="JQ184" s="1158"/>
      <c r="JR184" s="1158"/>
      <c r="JS184" s="1158"/>
      <c r="JT184" s="1158"/>
      <c r="JU184" s="1158"/>
      <c r="JV184" s="1158"/>
      <c r="JW184" s="1158"/>
      <c r="JX184" s="1158"/>
      <c r="JY184" s="1158"/>
      <c r="JZ184" s="1158"/>
      <c r="KA184" s="1158"/>
      <c r="KB184" s="1158"/>
      <c r="KC184" s="1158"/>
      <c r="KD184" s="1158"/>
      <c r="KE184" s="1158"/>
      <c r="KF184" s="1158"/>
      <c r="KG184" s="1158"/>
      <c r="KH184" s="1158"/>
      <c r="KI184" s="1158"/>
      <c r="KJ184" s="1158"/>
      <c r="KK184" s="1158"/>
      <c r="KL184" s="1158"/>
      <c r="KM184" s="1158"/>
      <c r="KN184" s="1158"/>
      <c r="KO184" s="1158"/>
      <c r="KP184" s="1158"/>
      <c r="KQ184" s="1158"/>
      <c r="KR184" s="1158"/>
      <c r="KS184" s="1158"/>
      <c r="KT184" s="1158"/>
      <c r="KU184" s="1158"/>
      <c r="KV184" s="1158"/>
      <c r="KW184" s="1158"/>
      <c r="KX184" s="1158"/>
      <c r="KY184" s="1158"/>
      <c r="KZ184" s="1158"/>
      <c r="LA184" s="1158"/>
      <c r="LB184" s="1158"/>
      <c r="LC184" s="1158"/>
      <c r="LD184" s="1158"/>
      <c r="LE184" s="1158"/>
      <c r="LF184" s="1158"/>
      <c r="LG184" s="1158"/>
      <c r="LH184" s="1158"/>
      <c r="LI184" s="1158"/>
      <c r="LJ184" s="1158"/>
      <c r="LK184" s="1158"/>
      <c r="LL184" s="1158"/>
      <c r="LM184" s="1158"/>
      <c r="LN184" s="1158"/>
      <c r="LO184" s="1158"/>
      <c r="LP184" s="1158"/>
      <c r="LQ184" s="1158"/>
      <c r="LR184" s="1158"/>
      <c r="LS184" s="1158"/>
      <c r="LT184" s="1158"/>
      <c r="LU184" s="1158"/>
      <c r="LV184" s="1158"/>
      <c r="LW184" s="1158"/>
      <c r="LX184" s="1158"/>
      <c r="LY184" s="1158"/>
      <c r="LZ184" s="1158"/>
      <c r="MA184" s="1158"/>
      <c r="MB184" s="1158"/>
      <c r="MC184" s="1158"/>
      <c r="MD184" s="1158"/>
      <c r="ME184" s="1158"/>
      <c r="MF184" s="1158"/>
      <c r="MG184" s="1158"/>
      <c r="MH184" s="1158"/>
      <c r="MI184" s="1158"/>
      <c r="MJ184" s="1158"/>
      <c r="MK184" s="1158"/>
      <c r="ML184" s="1158"/>
      <c r="MM184" s="1158"/>
      <c r="MN184" s="1158"/>
      <c r="MO184" s="1158"/>
      <c r="MP184" s="1158"/>
      <c r="MQ184" s="1158"/>
      <c r="MR184" s="1158"/>
      <c r="MS184" s="1158"/>
      <c r="MT184" s="1158"/>
      <c r="MU184" s="1158"/>
      <c r="MV184" s="1158"/>
      <c r="MW184" s="1158"/>
      <c r="MX184" s="1158"/>
      <c r="MY184" s="1158"/>
      <c r="MZ184" s="1158"/>
      <c r="NA184" s="1158"/>
      <c r="NB184" s="1158"/>
      <c r="NC184" s="1158"/>
      <c r="ND184" s="1158"/>
      <c r="NE184" s="1158"/>
      <c r="NF184" s="1158"/>
      <c r="NG184" s="1158"/>
      <c r="NH184" s="1158"/>
      <c r="NI184" s="1158"/>
      <c r="NJ184" s="1158"/>
      <c r="NK184" s="1158"/>
      <c r="NL184" s="1158"/>
      <c r="NM184" s="1158"/>
      <c r="NN184" s="1158"/>
      <c r="NO184" s="1158"/>
      <c r="NP184" s="1158"/>
      <c r="NQ184" s="1158"/>
      <c r="NR184" s="1158"/>
      <c r="NS184" s="1158"/>
      <c r="NT184" s="1158"/>
      <c r="NU184" s="1158"/>
      <c r="NV184" s="1158"/>
      <c r="NW184" s="1158"/>
      <c r="NX184" s="1158"/>
      <c r="NY184" s="1158"/>
      <c r="NZ184" s="1158"/>
      <c r="OA184" s="1158"/>
      <c r="OB184" s="1158"/>
      <c r="OC184" s="1158"/>
      <c r="OD184" s="1158"/>
      <c r="OE184" s="1158"/>
      <c r="OF184" s="1158"/>
      <c r="OG184" s="1158"/>
      <c r="OH184" s="1158"/>
      <c r="OI184" s="1158"/>
      <c r="OJ184" s="1158"/>
      <c r="OK184" s="1158"/>
      <c r="OL184" s="1158"/>
      <c r="OM184" s="1158"/>
      <c r="ON184" s="1158"/>
      <c r="OO184" s="1158"/>
      <c r="OP184" s="1158"/>
      <c r="OQ184" s="1158"/>
      <c r="OR184" s="1158"/>
      <c r="OS184" s="1158"/>
      <c r="OT184" s="1158"/>
      <c r="OU184" s="1158"/>
      <c r="OV184" s="1158"/>
      <c r="OW184" s="1158"/>
      <c r="OX184" s="1158"/>
      <c r="OY184" s="1158"/>
      <c r="OZ184" s="1158"/>
      <c r="PA184" s="1158"/>
      <c r="PB184" s="1158"/>
      <c r="PC184" s="1158"/>
      <c r="PD184" s="1158"/>
      <c r="PE184" s="1158"/>
      <c r="PF184" s="1158"/>
      <c r="PG184" s="1158"/>
      <c r="PH184" s="1158"/>
      <c r="PI184" s="1158"/>
      <c r="PJ184" s="1158"/>
      <c r="PK184" s="1158"/>
    </row>
    <row r="185" spans="1:427" s="1150" customFormat="1" ht="15" customHeight="1" x14ac:dyDescent="0.35">
      <c r="A185" s="1182" t="s">
        <v>3345</v>
      </c>
      <c r="B185" s="1182">
        <f t="shared" ca="1" si="11"/>
        <v>6166</v>
      </c>
      <c r="C185" s="1182" t="s">
        <v>3380</v>
      </c>
      <c r="D185" s="1182" t="s">
        <v>3381</v>
      </c>
      <c r="E185" s="1151">
        <v>2016</v>
      </c>
      <c r="F185" s="1183">
        <f t="shared" ca="1" si="12"/>
        <v>71</v>
      </c>
      <c r="G185" s="1149">
        <f t="shared" ca="1" si="13"/>
        <v>4824</v>
      </c>
      <c r="H185" s="1148">
        <v>60.5</v>
      </c>
      <c r="I185" s="1152">
        <f>Einstellungen!$E$11</f>
        <v>365</v>
      </c>
      <c r="J185" s="1152" t="s">
        <v>11</v>
      </c>
      <c r="K185" s="1152" t="s">
        <v>578</v>
      </c>
      <c r="L185" s="1152" t="s">
        <v>578</v>
      </c>
      <c r="M185" s="1152" t="s">
        <v>578</v>
      </c>
      <c r="N185" s="1152" t="s">
        <v>578</v>
      </c>
      <c r="O185" s="1152" t="s">
        <v>578</v>
      </c>
      <c r="P185" s="1152" t="s">
        <v>578</v>
      </c>
      <c r="Q185" s="1152" t="s">
        <v>578</v>
      </c>
      <c r="R185" s="1152" t="s">
        <v>578</v>
      </c>
      <c r="S185" s="1152" t="s">
        <v>578</v>
      </c>
      <c r="T185" s="1152" t="s">
        <v>578</v>
      </c>
      <c r="U185" s="1152" t="s">
        <v>578</v>
      </c>
      <c r="V185" s="1152" t="s">
        <v>700</v>
      </c>
      <c r="W185" s="1152" t="str">
        <f t="shared" si="14"/>
        <v>Heim 184  - Musterort</v>
      </c>
      <c r="X185" s="1148">
        <v>60.5</v>
      </c>
      <c r="AM185" s="1158"/>
      <c r="AN185" s="1158"/>
      <c r="AO185" s="1158"/>
      <c r="AP185" s="1158"/>
      <c r="AQ185" s="1158"/>
      <c r="AR185" s="1158"/>
      <c r="AS185" s="1158"/>
      <c r="AT185" s="1158"/>
      <c r="AU185" s="1158"/>
      <c r="AV185" s="1158"/>
      <c r="AW185" s="1158"/>
      <c r="AX185" s="1155">
        <v>40</v>
      </c>
      <c r="AY185" s="1158"/>
      <c r="AZ185" s="1156">
        <f t="shared" ca="1" si="15"/>
        <v>-31</v>
      </c>
      <c r="BA185" s="1158"/>
      <c r="BB185" s="1158"/>
      <c r="BC185" s="1158"/>
      <c r="BD185" s="1158"/>
      <c r="BE185" s="1158"/>
      <c r="BF185" s="1158"/>
      <c r="BG185" s="1158"/>
      <c r="BH185" s="1158"/>
      <c r="BI185" s="1158"/>
      <c r="BJ185" s="1158"/>
      <c r="BK185" s="1158"/>
      <c r="BL185" s="1158"/>
      <c r="BM185" s="1158"/>
      <c r="BN185" s="1158"/>
      <c r="BO185" s="1158"/>
      <c r="BP185" s="1158"/>
      <c r="BQ185" s="1158"/>
      <c r="BR185" s="1158"/>
      <c r="BS185" s="1158"/>
      <c r="BT185" s="1158"/>
      <c r="BU185" s="1158"/>
      <c r="BV185" s="1158"/>
      <c r="BW185" s="1158"/>
      <c r="BX185" s="1158"/>
      <c r="BY185" s="1158"/>
      <c r="BZ185" s="1158"/>
      <c r="CA185" s="1158"/>
      <c r="CB185" s="1158"/>
      <c r="CC185" s="1158"/>
      <c r="CD185" s="1158"/>
      <c r="CE185" s="1158"/>
      <c r="CF185" s="1158"/>
      <c r="CG185" s="1158"/>
      <c r="CH185" s="1158"/>
      <c r="CI185" s="1158"/>
      <c r="CJ185" s="1158"/>
      <c r="CK185" s="1158"/>
      <c r="CL185" s="1158"/>
      <c r="CM185" s="1158"/>
      <c r="CN185" s="1158"/>
      <c r="CO185" s="1158"/>
      <c r="CP185" s="1158"/>
      <c r="CQ185" s="1158"/>
      <c r="CR185" s="1158"/>
      <c r="CS185" s="1158"/>
      <c r="CT185" s="1158"/>
      <c r="CU185" s="1158"/>
      <c r="CV185" s="1158"/>
      <c r="CW185" s="1158"/>
      <c r="CX185" s="1158"/>
      <c r="CY185" s="1158"/>
      <c r="CZ185" s="1158"/>
      <c r="DA185" s="1158"/>
      <c r="DB185" s="1158"/>
      <c r="DC185" s="1158"/>
      <c r="DD185" s="1158"/>
      <c r="DE185" s="1158"/>
      <c r="DF185" s="1158"/>
      <c r="DG185" s="1158"/>
      <c r="DH185" s="1158"/>
      <c r="DI185" s="1158"/>
      <c r="DJ185" s="1158"/>
      <c r="DK185" s="1158"/>
      <c r="DL185" s="1158"/>
      <c r="DM185" s="1158"/>
      <c r="DN185" s="1158"/>
      <c r="DO185" s="1158"/>
      <c r="DP185" s="1158"/>
      <c r="DQ185" s="1158"/>
      <c r="DR185" s="1158"/>
      <c r="DS185" s="1158"/>
      <c r="DT185" s="1158"/>
      <c r="DU185" s="1158"/>
      <c r="DV185" s="1158"/>
      <c r="DW185" s="1158"/>
      <c r="DX185" s="1158"/>
      <c r="DY185" s="1158"/>
      <c r="DZ185" s="1158"/>
      <c r="EA185" s="1158"/>
      <c r="EB185" s="1158"/>
      <c r="EC185" s="1158"/>
      <c r="ED185" s="1158"/>
      <c r="EE185" s="1158"/>
      <c r="EF185" s="1158"/>
      <c r="EG185" s="1158"/>
      <c r="EH185" s="1158"/>
      <c r="EI185" s="1158"/>
      <c r="EJ185" s="1158"/>
      <c r="EK185" s="1158"/>
      <c r="EL185" s="1158"/>
      <c r="EM185" s="1158"/>
      <c r="EN185" s="1158"/>
      <c r="EO185" s="1158"/>
      <c r="EP185" s="1158"/>
      <c r="EQ185" s="1158"/>
      <c r="ER185" s="1158"/>
      <c r="ES185" s="1158"/>
      <c r="ET185" s="1158"/>
      <c r="EU185" s="1158"/>
      <c r="EV185" s="1158"/>
      <c r="EW185" s="1158"/>
      <c r="EX185" s="1158"/>
      <c r="EY185" s="1158"/>
      <c r="EZ185" s="1158"/>
      <c r="FA185" s="1158"/>
      <c r="FB185" s="1158"/>
      <c r="FC185" s="1158"/>
      <c r="FD185" s="1158"/>
      <c r="FE185" s="1158"/>
      <c r="FF185" s="1158"/>
      <c r="FG185" s="1158"/>
      <c r="FH185" s="1158"/>
      <c r="FI185" s="1158"/>
      <c r="FJ185" s="1158"/>
      <c r="FK185" s="1158"/>
      <c r="FL185" s="1158"/>
      <c r="FM185" s="1158"/>
      <c r="FN185" s="1158"/>
      <c r="FO185" s="1158"/>
      <c r="FP185" s="1158"/>
      <c r="FQ185" s="1158"/>
      <c r="FR185" s="1158"/>
      <c r="FS185" s="1158"/>
      <c r="FT185" s="1158"/>
      <c r="FU185" s="1158"/>
      <c r="FV185" s="1158"/>
      <c r="FW185" s="1158"/>
      <c r="FX185" s="1158"/>
      <c r="FY185" s="1158"/>
      <c r="FZ185" s="1158"/>
      <c r="GA185" s="1158"/>
      <c r="GB185" s="1158"/>
      <c r="GC185" s="1158"/>
      <c r="GD185" s="1158"/>
      <c r="GE185" s="1158"/>
      <c r="GF185" s="1158"/>
      <c r="GG185" s="1158"/>
      <c r="GH185" s="1158"/>
      <c r="GI185" s="1158"/>
      <c r="GJ185" s="1158"/>
      <c r="GK185" s="1158"/>
      <c r="GL185" s="1158"/>
      <c r="GM185" s="1158"/>
      <c r="GN185" s="1158"/>
      <c r="GO185" s="1158"/>
      <c r="GP185" s="1158"/>
      <c r="GQ185" s="1158"/>
      <c r="GR185" s="1158"/>
      <c r="GS185" s="1158"/>
      <c r="GT185" s="1158"/>
      <c r="GU185" s="1158"/>
      <c r="GV185" s="1158"/>
      <c r="GW185" s="1158"/>
      <c r="GX185" s="1158"/>
      <c r="GY185" s="1158"/>
      <c r="GZ185" s="1158"/>
      <c r="HA185" s="1158"/>
      <c r="HB185" s="1158"/>
      <c r="HC185" s="1158"/>
      <c r="HD185" s="1158"/>
      <c r="HE185" s="1158"/>
      <c r="HF185" s="1158"/>
      <c r="HG185" s="1158"/>
      <c r="HH185" s="1158"/>
      <c r="HI185" s="1158"/>
      <c r="HJ185" s="1158"/>
      <c r="HK185" s="1158"/>
      <c r="HL185" s="1158"/>
      <c r="HM185" s="1158"/>
      <c r="HN185" s="1158"/>
      <c r="HO185" s="1158"/>
      <c r="HP185" s="1158"/>
      <c r="HQ185" s="1158"/>
      <c r="HR185" s="1158"/>
      <c r="HS185" s="1158"/>
      <c r="HT185" s="1158"/>
      <c r="HU185" s="1158"/>
      <c r="HV185" s="1158"/>
      <c r="HW185" s="1158"/>
      <c r="HX185" s="1158"/>
      <c r="HY185" s="1158"/>
      <c r="HZ185" s="1158"/>
      <c r="IA185" s="1158"/>
      <c r="IB185" s="1158"/>
      <c r="IC185" s="1158"/>
      <c r="ID185" s="1158"/>
      <c r="IE185" s="1158"/>
      <c r="IF185" s="1158"/>
      <c r="IG185" s="1158"/>
      <c r="IH185" s="1158"/>
      <c r="II185" s="1158"/>
      <c r="IJ185" s="1158"/>
      <c r="IK185" s="1158"/>
      <c r="IL185" s="1158"/>
      <c r="IM185" s="1158"/>
      <c r="IN185" s="1158"/>
      <c r="IO185" s="1158"/>
      <c r="IP185" s="1158"/>
      <c r="IQ185" s="1158"/>
      <c r="IR185" s="1158"/>
      <c r="IS185" s="1158"/>
      <c r="IT185" s="1158"/>
      <c r="IU185" s="1158"/>
      <c r="IV185" s="1158"/>
      <c r="IW185" s="1158"/>
      <c r="IX185" s="1158"/>
      <c r="IY185" s="1158"/>
      <c r="IZ185" s="1158"/>
      <c r="JA185" s="1158"/>
      <c r="JB185" s="1158"/>
      <c r="JC185" s="1158"/>
      <c r="JD185" s="1158"/>
      <c r="JE185" s="1158"/>
      <c r="JF185" s="1158"/>
      <c r="JG185" s="1158"/>
      <c r="JH185" s="1158"/>
      <c r="JI185" s="1158"/>
      <c r="JJ185" s="1158"/>
      <c r="JK185" s="1158"/>
      <c r="JL185" s="1158"/>
      <c r="JM185" s="1158"/>
      <c r="JN185" s="1158"/>
      <c r="JO185" s="1158"/>
      <c r="JP185" s="1158"/>
      <c r="JQ185" s="1158"/>
      <c r="JR185" s="1158"/>
      <c r="JS185" s="1158"/>
      <c r="JT185" s="1158"/>
      <c r="JU185" s="1158"/>
      <c r="JV185" s="1158"/>
      <c r="JW185" s="1158"/>
      <c r="JX185" s="1158"/>
      <c r="JY185" s="1158"/>
      <c r="JZ185" s="1158"/>
      <c r="KA185" s="1158"/>
      <c r="KB185" s="1158"/>
      <c r="KC185" s="1158"/>
      <c r="KD185" s="1158"/>
      <c r="KE185" s="1158"/>
      <c r="KF185" s="1158"/>
      <c r="KG185" s="1158"/>
      <c r="KH185" s="1158"/>
      <c r="KI185" s="1158"/>
      <c r="KJ185" s="1158"/>
      <c r="KK185" s="1158"/>
      <c r="KL185" s="1158"/>
      <c r="KM185" s="1158"/>
      <c r="KN185" s="1158"/>
      <c r="KO185" s="1158"/>
      <c r="KP185" s="1158"/>
      <c r="KQ185" s="1158"/>
      <c r="KR185" s="1158"/>
      <c r="KS185" s="1158"/>
      <c r="KT185" s="1158"/>
      <c r="KU185" s="1158"/>
      <c r="KV185" s="1158"/>
      <c r="KW185" s="1158"/>
      <c r="KX185" s="1158"/>
      <c r="KY185" s="1158"/>
      <c r="KZ185" s="1158"/>
      <c r="LA185" s="1158"/>
      <c r="LB185" s="1158"/>
      <c r="LC185" s="1158"/>
      <c r="LD185" s="1158"/>
      <c r="LE185" s="1158"/>
      <c r="LF185" s="1158"/>
      <c r="LG185" s="1158"/>
      <c r="LH185" s="1158"/>
      <c r="LI185" s="1158"/>
      <c r="LJ185" s="1158"/>
      <c r="LK185" s="1158"/>
      <c r="LL185" s="1158"/>
      <c r="LM185" s="1158"/>
      <c r="LN185" s="1158"/>
      <c r="LO185" s="1158"/>
      <c r="LP185" s="1158"/>
      <c r="LQ185" s="1158"/>
      <c r="LR185" s="1158"/>
      <c r="LS185" s="1158"/>
      <c r="LT185" s="1158"/>
      <c r="LU185" s="1158"/>
      <c r="LV185" s="1158"/>
      <c r="LW185" s="1158"/>
      <c r="LX185" s="1158"/>
      <c r="LY185" s="1158"/>
      <c r="LZ185" s="1158"/>
      <c r="MA185" s="1158"/>
      <c r="MB185" s="1158"/>
      <c r="MC185" s="1158"/>
      <c r="MD185" s="1158"/>
      <c r="ME185" s="1158"/>
      <c r="MF185" s="1158"/>
      <c r="MG185" s="1158"/>
      <c r="MH185" s="1158"/>
      <c r="MI185" s="1158"/>
      <c r="MJ185" s="1158"/>
      <c r="MK185" s="1158"/>
      <c r="ML185" s="1158"/>
      <c r="MM185" s="1158"/>
      <c r="MN185" s="1158"/>
      <c r="MO185" s="1158"/>
      <c r="MP185" s="1158"/>
      <c r="MQ185" s="1158"/>
      <c r="MR185" s="1158"/>
      <c r="MS185" s="1158"/>
      <c r="MT185" s="1158"/>
      <c r="MU185" s="1158"/>
      <c r="MV185" s="1158"/>
      <c r="MW185" s="1158"/>
      <c r="MX185" s="1158"/>
      <c r="MY185" s="1158"/>
      <c r="MZ185" s="1158"/>
      <c r="NA185" s="1158"/>
      <c r="NB185" s="1158"/>
      <c r="NC185" s="1158"/>
      <c r="ND185" s="1158"/>
      <c r="NE185" s="1158"/>
      <c r="NF185" s="1158"/>
      <c r="NG185" s="1158"/>
      <c r="NH185" s="1158"/>
      <c r="NI185" s="1158"/>
      <c r="NJ185" s="1158"/>
      <c r="NK185" s="1158"/>
      <c r="NL185" s="1158"/>
      <c r="NM185" s="1158"/>
      <c r="NN185" s="1158"/>
      <c r="NO185" s="1158"/>
      <c r="NP185" s="1158"/>
      <c r="NQ185" s="1158"/>
      <c r="NR185" s="1158"/>
      <c r="NS185" s="1158"/>
      <c r="NT185" s="1158"/>
      <c r="NU185" s="1158"/>
      <c r="NV185" s="1158"/>
      <c r="NW185" s="1158"/>
      <c r="NX185" s="1158"/>
      <c r="NY185" s="1158"/>
      <c r="NZ185" s="1158"/>
      <c r="OA185" s="1158"/>
      <c r="OB185" s="1158"/>
      <c r="OC185" s="1158"/>
      <c r="OD185" s="1158"/>
      <c r="OE185" s="1158"/>
      <c r="OF185" s="1158"/>
      <c r="OG185" s="1158"/>
      <c r="OH185" s="1158"/>
      <c r="OI185" s="1158"/>
      <c r="OJ185" s="1158"/>
      <c r="OK185" s="1158"/>
      <c r="OL185" s="1158"/>
      <c r="OM185" s="1158"/>
      <c r="ON185" s="1158"/>
      <c r="OO185" s="1158"/>
      <c r="OP185" s="1158"/>
      <c r="OQ185" s="1158"/>
      <c r="OR185" s="1158"/>
      <c r="OS185" s="1158"/>
      <c r="OT185" s="1158"/>
      <c r="OU185" s="1158"/>
      <c r="OV185" s="1158"/>
      <c r="OW185" s="1158"/>
      <c r="OX185" s="1158"/>
      <c r="OY185" s="1158"/>
      <c r="OZ185" s="1158"/>
      <c r="PA185" s="1158"/>
      <c r="PB185" s="1158"/>
      <c r="PC185" s="1158"/>
      <c r="PD185" s="1158"/>
      <c r="PE185" s="1158"/>
      <c r="PF185" s="1158"/>
      <c r="PG185" s="1158"/>
      <c r="PH185" s="1158"/>
      <c r="PI185" s="1158"/>
      <c r="PJ185" s="1158"/>
      <c r="PK185" s="1158"/>
    </row>
    <row r="186" spans="1:427" s="1150" customFormat="1" ht="15" customHeight="1" x14ac:dyDescent="0.35">
      <c r="A186" s="1182" t="s">
        <v>3346</v>
      </c>
      <c r="B186" s="1182">
        <f t="shared" ca="1" si="11"/>
        <v>2985</v>
      </c>
      <c r="C186" s="1182" t="s">
        <v>3380</v>
      </c>
      <c r="D186" s="1182" t="s">
        <v>3381</v>
      </c>
      <c r="E186" s="1151">
        <v>2016</v>
      </c>
      <c r="F186" s="1183">
        <f t="shared" ca="1" si="12"/>
        <v>73</v>
      </c>
      <c r="G186" s="1149">
        <f t="shared" ca="1" si="13"/>
        <v>8032</v>
      </c>
      <c r="H186" s="1148">
        <v>61</v>
      </c>
      <c r="I186" s="1152">
        <f>Einstellungen!$E$11</f>
        <v>365</v>
      </c>
      <c r="J186" s="1152" t="s">
        <v>11</v>
      </c>
      <c r="K186" s="1152" t="s">
        <v>578</v>
      </c>
      <c r="L186" s="1152" t="s">
        <v>578</v>
      </c>
      <c r="M186" s="1152" t="s">
        <v>578</v>
      </c>
      <c r="N186" s="1152" t="s">
        <v>578</v>
      </c>
      <c r="O186" s="1152" t="s">
        <v>578</v>
      </c>
      <c r="P186" s="1152" t="s">
        <v>578</v>
      </c>
      <c r="Q186" s="1152" t="s">
        <v>578</v>
      </c>
      <c r="R186" s="1152" t="s">
        <v>578</v>
      </c>
      <c r="S186" s="1152" t="s">
        <v>578</v>
      </c>
      <c r="T186" s="1152" t="s">
        <v>578</v>
      </c>
      <c r="U186" s="1152" t="s">
        <v>578</v>
      </c>
      <c r="V186" s="1152" t="s">
        <v>700</v>
      </c>
      <c r="W186" s="1152" t="str">
        <f t="shared" si="14"/>
        <v>Heim 185  - Musterort</v>
      </c>
      <c r="X186" s="1148">
        <v>61</v>
      </c>
      <c r="AM186" s="1158"/>
      <c r="AN186" s="1158"/>
      <c r="AO186" s="1158"/>
      <c r="AP186" s="1158"/>
      <c r="AQ186" s="1158"/>
      <c r="AR186" s="1158"/>
      <c r="AS186" s="1158"/>
      <c r="AT186" s="1158"/>
      <c r="AU186" s="1158"/>
      <c r="AV186" s="1158"/>
      <c r="AW186" s="1158"/>
      <c r="AX186" s="1155">
        <v>70</v>
      </c>
      <c r="AY186" s="1158"/>
      <c r="AZ186" s="1156">
        <f t="shared" ca="1" si="15"/>
        <v>-3</v>
      </c>
      <c r="BA186" s="1158"/>
      <c r="BB186" s="1158"/>
      <c r="BC186" s="1158"/>
      <c r="BD186" s="1158"/>
      <c r="BE186" s="1158"/>
      <c r="BF186" s="1158"/>
      <c r="BG186" s="1158"/>
      <c r="BH186" s="1158"/>
      <c r="BI186" s="1158"/>
      <c r="BJ186" s="1158"/>
      <c r="BK186" s="1158"/>
      <c r="BL186" s="1158"/>
      <c r="BM186" s="1158"/>
      <c r="BN186" s="1158"/>
      <c r="BO186" s="1158"/>
      <c r="BP186" s="1158"/>
      <c r="BQ186" s="1158"/>
      <c r="BR186" s="1158"/>
      <c r="BS186" s="1158"/>
      <c r="BT186" s="1158"/>
      <c r="BU186" s="1158"/>
      <c r="BV186" s="1158"/>
      <c r="BW186" s="1158"/>
      <c r="BX186" s="1158"/>
      <c r="BY186" s="1158"/>
      <c r="BZ186" s="1158"/>
      <c r="CA186" s="1158"/>
      <c r="CB186" s="1158"/>
      <c r="CC186" s="1158"/>
      <c r="CD186" s="1158"/>
      <c r="CE186" s="1158"/>
      <c r="CF186" s="1158"/>
      <c r="CG186" s="1158"/>
      <c r="CH186" s="1158"/>
      <c r="CI186" s="1158"/>
      <c r="CJ186" s="1158"/>
      <c r="CK186" s="1158"/>
      <c r="CL186" s="1158"/>
      <c r="CM186" s="1158"/>
      <c r="CN186" s="1158"/>
      <c r="CO186" s="1158"/>
      <c r="CP186" s="1158"/>
      <c r="CQ186" s="1158"/>
      <c r="CR186" s="1158"/>
      <c r="CS186" s="1158"/>
      <c r="CT186" s="1158"/>
      <c r="CU186" s="1158"/>
      <c r="CV186" s="1158"/>
      <c r="CW186" s="1158"/>
      <c r="CX186" s="1158"/>
      <c r="CY186" s="1158"/>
      <c r="CZ186" s="1158"/>
      <c r="DA186" s="1158"/>
      <c r="DB186" s="1158"/>
      <c r="DC186" s="1158"/>
      <c r="DD186" s="1158"/>
      <c r="DE186" s="1158"/>
      <c r="DF186" s="1158"/>
      <c r="DG186" s="1158"/>
      <c r="DH186" s="1158"/>
      <c r="DI186" s="1158"/>
      <c r="DJ186" s="1158"/>
      <c r="DK186" s="1158"/>
      <c r="DL186" s="1158"/>
      <c r="DM186" s="1158"/>
      <c r="DN186" s="1158"/>
      <c r="DO186" s="1158"/>
      <c r="DP186" s="1158"/>
      <c r="DQ186" s="1158"/>
      <c r="DR186" s="1158"/>
      <c r="DS186" s="1158"/>
      <c r="DT186" s="1158"/>
      <c r="DU186" s="1158"/>
      <c r="DV186" s="1158"/>
      <c r="DW186" s="1158"/>
      <c r="DX186" s="1158"/>
      <c r="DY186" s="1158"/>
      <c r="DZ186" s="1158"/>
      <c r="EA186" s="1158"/>
      <c r="EB186" s="1158"/>
      <c r="EC186" s="1158"/>
      <c r="ED186" s="1158"/>
      <c r="EE186" s="1158"/>
      <c r="EF186" s="1158"/>
      <c r="EG186" s="1158"/>
      <c r="EH186" s="1158"/>
      <c r="EI186" s="1158"/>
      <c r="EJ186" s="1158"/>
      <c r="EK186" s="1158"/>
      <c r="EL186" s="1158"/>
      <c r="EM186" s="1158"/>
      <c r="EN186" s="1158"/>
      <c r="EO186" s="1158"/>
      <c r="EP186" s="1158"/>
      <c r="EQ186" s="1158"/>
      <c r="ER186" s="1158"/>
      <c r="ES186" s="1158"/>
      <c r="ET186" s="1158"/>
      <c r="EU186" s="1158"/>
      <c r="EV186" s="1158"/>
      <c r="EW186" s="1158"/>
      <c r="EX186" s="1158"/>
      <c r="EY186" s="1158"/>
      <c r="EZ186" s="1158"/>
      <c r="FA186" s="1158"/>
      <c r="FB186" s="1158"/>
      <c r="FC186" s="1158"/>
      <c r="FD186" s="1158"/>
      <c r="FE186" s="1158"/>
      <c r="FF186" s="1158"/>
      <c r="FG186" s="1158"/>
      <c r="FH186" s="1158"/>
      <c r="FI186" s="1158"/>
      <c r="FJ186" s="1158"/>
      <c r="FK186" s="1158"/>
      <c r="FL186" s="1158"/>
      <c r="FM186" s="1158"/>
      <c r="FN186" s="1158"/>
      <c r="FO186" s="1158"/>
      <c r="FP186" s="1158"/>
      <c r="FQ186" s="1158"/>
      <c r="FR186" s="1158"/>
      <c r="FS186" s="1158"/>
      <c r="FT186" s="1158"/>
      <c r="FU186" s="1158"/>
      <c r="FV186" s="1158"/>
      <c r="FW186" s="1158"/>
      <c r="FX186" s="1158"/>
      <c r="FY186" s="1158"/>
      <c r="FZ186" s="1158"/>
      <c r="GA186" s="1158"/>
      <c r="GB186" s="1158"/>
      <c r="GC186" s="1158"/>
      <c r="GD186" s="1158"/>
      <c r="GE186" s="1158"/>
      <c r="GF186" s="1158"/>
      <c r="GG186" s="1158"/>
      <c r="GH186" s="1158"/>
      <c r="GI186" s="1158"/>
      <c r="GJ186" s="1158"/>
      <c r="GK186" s="1158"/>
      <c r="GL186" s="1158"/>
      <c r="GM186" s="1158"/>
      <c r="GN186" s="1158"/>
      <c r="GO186" s="1158"/>
      <c r="GP186" s="1158"/>
      <c r="GQ186" s="1158"/>
      <c r="GR186" s="1158"/>
      <c r="GS186" s="1158"/>
      <c r="GT186" s="1158"/>
      <c r="GU186" s="1158"/>
      <c r="GV186" s="1158"/>
      <c r="GW186" s="1158"/>
      <c r="GX186" s="1158"/>
      <c r="GY186" s="1158"/>
      <c r="GZ186" s="1158"/>
      <c r="HA186" s="1158"/>
      <c r="HB186" s="1158"/>
      <c r="HC186" s="1158"/>
      <c r="HD186" s="1158"/>
      <c r="HE186" s="1158"/>
      <c r="HF186" s="1158"/>
      <c r="HG186" s="1158"/>
      <c r="HH186" s="1158"/>
      <c r="HI186" s="1158"/>
      <c r="HJ186" s="1158"/>
      <c r="HK186" s="1158"/>
      <c r="HL186" s="1158"/>
      <c r="HM186" s="1158"/>
      <c r="HN186" s="1158"/>
      <c r="HO186" s="1158"/>
      <c r="HP186" s="1158"/>
      <c r="HQ186" s="1158"/>
      <c r="HR186" s="1158"/>
      <c r="HS186" s="1158"/>
      <c r="HT186" s="1158"/>
      <c r="HU186" s="1158"/>
      <c r="HV186" s="1158"/>
      <c r="HW186" s="1158"/>
      <c r="HX186" s="1158"/>
      <c r="HY186" s="1158"/>
      <c r="HZ186" s="1158"/>
      <c r="IA186" s="1158"/>
      <c r="IB186" s="1158"/>
      <c r="IC186" s="1158"/>
      <c r="ID186" s="1158"/>
      <c r="IE186" s="1158"/>
      <c r="IF186" s="1158"/>
      <c r="IG186" s="1158"/>
      <c r="IH186" s="1158"/>
      <c r="II186" s="1158"/>
      <c r="IJ186" s="1158"/>
      <c r="IK186" s="1158"/>
      <c r="IL186" s="1158"/>
      <c r="IM186" s="1158"/>
      <c r="IN186" s="1158"/>
      <c r="IO186" s="1158"/>
      <c r="IP186" s="1158"/>
      <c r="IQ186" s="1158"/>
      <c r="IR186" s="1158"/>
      <c r="IS186" s="1158"/>
      <c r="IT186" s="1158"/>
      <c r="IU186" s="1158"/>
      <c r="IV186" s="1158"/>
      <c r="IW186" s="1158"/>
      <c r="IX186" s="1158"/>
      <c r="IY186" s="1158"/>
      <c r="IZ186" s="1158"/>
      <c r="JA186" s="1158"/>
      <c r="JB186" s="1158"/>
      <c r="JC186" s="1158"/>
      <c r="JD186" s="1158"/>
      <c r="JE186" s="1158"/>
      <c r="JF186" s="1158"/>
      <c r="JG186" s="1158"/>
      <c r="JH186" s="1158"/>
      <c r="JI186" s="1158"/>
      <c r="JJ186" s="1158"/>
      <c r="JK186" s="1158"/>
      <c r="JL186" s="1158"/>
      <c r="JM186" s="1158"/>
      <c r="JN186" s="1158"/>
      <c r="JO186" s="1158"/>
      <c r="JP186" s="1158"/>
      <c r="JQ186" s="1158"/>
      <c r="JR186" s="1158"/>
      <c r="JS186" s="1158"/>
      <c r="JT186" s="1158"/>
      <c r="JU186" s="1158"/>
      <c r="JV186" s="1158"/>
      <c r="JW186" s="1158"/>
      <c r="JX186" s="1158"/>
      <c r="JY186" s="1158"/>
      <c r="JZ186" s="1158"/>
      <c r="KA186" s="1158"/>
      <c r="KB186" s="1158"/>
      <c r="KC186" s="1158"/>
      <c r="KD186" s="1158"/>
      <c r="KE186" s="1158"/>
      <c r="KF186" s="1158"/>
      <c r="KG186" s="1158"/>
      <c r="KH186" s="1158"/>
      <c r="KI186" s="1158"/>
      <c r="KJ186" s="1158"/>
      <c r="KK186" s="1158"/>
      <c r="KL186" s="1158"/>
      <c r="KM186" s="1158"/>
      <c r="KN186" s="1158"/>
      <c r="KO186" s="1158"/>
      <c r="KP186" s="1158"/>
      <c r="KQ186" s="1158"/>
      <c r="KR186" s="1158"/>
      <c r="KS186" s="1158"/>
      <c r="KT186" s="1158"/>
      <c r="KU186" s="1158"/>
      <c r="KV186" s="1158"/>
      <c r="KW186" s="1158"/>
      <c r="KX186" s="1158"/>
      <c r="KY186" s="1158"/>
      <c r="KZ186" s="1158"/>
      <c r="LA186" s="1158"/>
      <c r="LB186" s="1158"/>
      <c r="LC186" s="1158"/>
      <c r="LD186" s="1158"/>
      <c r="LE186" s="1158"/>
      <c r="LF186" s="1158"/>
      <c r="LG186" s="1158"/>
      <c r="LH186" s="1158"/>
      <c r="LI186" s="1158"/>
      <c r="LJ186" s="1158"/>
      <c r="LK186" s="1158"/>
      <c r="LL186" s="1158"/>
      <c r="LM186" s="1158"/>
      <c r="LN186" s="1158"/>
      <c r="LO186" s="1158"/>
      <c r="LP186" s="1158"/>
      <c r="LQ186" s="1158"/>
      <c r="LR186" s="1158"/>
      <c r="LS186" s="1158"/>
      <c r="LT186" s="1158"/>
      <c r="LU186" s="1158"/>
      <c r="LV186" s="1158"/>
      <c r="LW186" s="1158"/>
      <c r="LX186" s="1158"/>
      <c r="LY186" s="1158"/>
      <c r="LZ186" s="1158"/>
      <c r="MA186" s="1158"/>
      <c r="MB186" s="1158"/>
      <c r="MC186" s="1158"/>
      <c r="MD186" s="1158"/>
      <c r="ME186" s="1158"/>
      <c r="MF186" s="1158"/>
      <c r="MG186" s="1158"/>
      <c r="MH186" s="1158"/>
      <c r="MI186" s="1158"/>
      <c r="MJ186" s="1158"/>
      <c r="MK186" s="1158"/>
      <c r="ML186" s="1158"/>
      <c r="MM186" s="1158"/>
      <c r="MN186" s="1158"/>
      <c r="MO186" s="1158"/>
      <c r="MP186" s="1158"/>
      <c r="MQ186" s="1158"/>
      <c r="MR186" s="1158"/>
      <c r="MS186" s="1158"/>
      <c r="MT186" s="1158"/>
      <c r="MU186" s="1158"/>
      <c r="MV186" s="1158"/>
      <c r="MW186" s="1158"/>
      <c r="MX186" s="1158"/>
      <c r="MY186" s="1158"/>
      <c r="MZ186" s="1158"/>
      <c r="NA186" s="1158"/>
      <c r="NB186" s="1158"/>
      <c r="NC186" s="1158"/>
      <c r="ND186" s="1158"/>
      <c r="NE186" s="1158"/>
      <c r="NF186" s="1158"/>
      <c r="NG186" s="1158"/>
      <c r="NH186" s="1158"/>
      <c r="NI186" s="1158"/>
      <c r="NJ186" s="1158"/>
      <c r="NK186" s="1158"/>
      <c r="NL186" s="1158"/>
      <c r="NM186" s="1158"/>
      <c r="NN186" s="1158"/>
      <c r="NO186" s="1158"/>
      <c r="NP186" s="1158"/>
      <c r="NQ186" s="1158"/>
      <c r="NR186" s="1158"/>
      <c r="NS186" s="1158"/>
      <c r="NT186" s="1158"/>
      <c r="NU186" s="1158"/>
      <c r="NV186" s="1158"/>
      <c r="NW186" s="1158"/>
      <c r="NX186" s="1158"/>
      <c r="NY186" s="1158"/>
      <c r="NZ186" s="1158"/>
      <c r="OA186" s="1158"/>
      <c r="OB186" s="1158"/>
      <c r="OC186" s="1158"/>
      <c r="OD186" s="1158"/>
      <c r="OE186" s="1158"/>
      <c r="OF186" s="1158"/>
      <c r="OG186" s="1158"/>
      <c r="OH186" s="1158"/>
      <c r="OI186" s="1158"/>
      <c r="OJ186" s="1158"/>
      <c r="OK186" s="1158"/>
      <c r="OL186" s="1158"/>
      <c r="OM186" s="1158"/>
      <c r="ON186" s="1158"/>
      <c r="OO186" s="1158"/>
      <c r="OP186" s="1158"/>
      <c r="OQ186" s="1158"/>
      <c r="OR186" s="1158"/>
      <c r="OS186" s="1158"/>
      <c r="OT186" s="1158"/>
      <c r="OU186" s="1158"/>
      <c r="OV186" s="1158"/>
      <c r="OW186" s="1158"/>
      <c r="OX186" s="1158"/>
      <c r="OY186" s="1158"/>
      <c r="OZ186" s="1158"/>
      <c r="PA186" s="1158"/>
      <c r="PB186" s="1158"/>
      <c r="PC186" s="1158"/>
      <c r="PD186" s="1158"/>
      <c r="PE186" s="1158"/>
      <c r="PF186" s="1158"/>
      <c r="PG186" s="1158"/>
      <c r="PH186" s="1158"/>
      <c r="PI186" s="1158"/>
      <c r="PJ186" s="1158"/>
      <c r="PK186" s="1158"/>
    </row>
    <row r="187" spans="1:427" s="1150" customFormat="1" ht="15" customHeight="1" x14ac:dyDescent="0.35">
      <c r="A187" s="1182" t="s">
        <v>3347</v>
      </c>
      <c r="B187" s="1182">
        <f t="shared" ca="1" si="11"/>
        <v>1175</v>
      </c>
      <c r="C187" s="1182" t="s">
        <v>3380</v>
      </c>
      <c r="D187" s="1182" t="s">
        <v>3381</v>
      </c>
      <c r="E187" s="1151">
        <v>2016</v>
      </c>
      <c r="F187" s="1183">
        <f t="shared" ca="1" si="12"/>
        <v>29</v>
      </c>
      <c r="G187" s="1149">
        <f t="shared" ca="1" si="13"/>
        <v>9395</v>
      </c>
      <c r="H187" s="1148">
        <v>61.5</v>
      </c>
      <c r="I187" s="1152">
        <f>Einstellungen!$E$11</f>
        <v>365</v>
      </c>
      <c r="J187" s="1152" t="s">
        <v>11</v>
      </c>
      <c r="K187" s="1152" t="s">
        <v>578</v>
      </c>
      <c r="L187" s="1152" t="s">
        <v>578</v>
      </c>
      <c r="M187" s="1152" t="s">
        <v>578</v>
      </c>
      <c r="N187" s="1152" t="s">
        <v>578</v>
      </c>
      <c r="O187" s="1152" t="s">
        <v>578</v>
      </c>
      <c r="P187" s="1152" t="s">
        <v>578</v>
      </c>
      <c r="Q187" s="1152" t="s">
        <v>578</v>
      </c>
      <c r="R187" s="1152" t="s">
        <v>578</v>
      </c>
      <c r="S187" s="1152" t="s">
        <v>578</v>
      </c>
      <c r="T187" s="1152" t="s">
        <v>578</v>
      </c>
      <c r="U187" s="1152" t="s">
        <v>578</v>
      </c>
      <c r="V187" s="1152" t="s">
        <v>700</v>
      </c>
      <c r="W187" s="1152" t="str">
        <f t="shared" si="14"/>
        <v>Heim 186  - Musterort</v>
      </c>
      <c r="X187" s="1148">
        <v>61.5</v>
      </c>
      <c r="AM187" s="1158"/>
      <c r="AN187" s="1158"/>
      <c r="AO187" s="1158"/>
      <c r="AP187" s="1158"/>
      <c r="AQ187" s="1158"/>
      <c r="AR187" s="1158"/>
      <c r="AS187" s="1158"/>
      <c r="AT187" s="1158"/>
      <c r="AU187" s="1158"/>
      <c r="AV187" s="1158"/>
      <c r="AW187" s="1158"/>
      <c r="AX187" s="1155">
        <v>69</v>
      </c>
      <c r="AY187" s="1158"/>
      <c r="AZ187" s="1156">
        <f t="shared" ca="1" si="15"/>
        <v>40</v>
      </c>
      <c r="BA187" s="1158"/>
      <c r="BB187" s="1158"/>
      <c r="BC187" s="1158"/>
      <c r="BD187" s="1158"/>
      <c r="BE187" s="1158"/>
      <c r="BF187" s="1158"/>
      <c r="BG187" s="1158"/>
      <c r="BH187" s="1158"/>
      <c r="BI187" s="1158"/>
      <c r="BJ187" s="1158"/>
      <c r="BK187" s="1158"/>
      <c r="BL187" s="1158"/>
      <c r="BM187" s="1158"/>
      <c r="BN187" s="1158"/>
      <c r="BO187" s="1158"/>
      <c r="BP187" s="1158"/>
      <c r="BQ187" s="1158"/>
      <c r="BR187" s="1158"/>
      <c r="BS187" s="1158"/>
      <c r="BT187" s="1158"/>
      <c r="BU187" s="1158"/>
      <c r="BV187" s="1158"/>
      <c r="BW187" s="1158"/>
      <c r="BX187" s="1158"/>
      <c r="BY187" s="1158"/>
      <c r="BZ187" s="1158"/>
      <c r="CA187" s="1158"/>
      <c r="CB187" s="1158"/>
      <c r="CC187" s="1158"/>
      <c r="CD187" s="1158"/>
      <c r="CE187" s="1158"/>
      <c r="CF187" s="1158"/>
      <c r="CG187" s="1158"/>
      <c r="CH187" s="1158"/>
      <c r="CI187" s="1158"/>
      <c r="CJ187" s="1158"/>
      <c r="CK187" s="1158"/>
      <c r="CL187" s="1158"/>
      <c r="CM187" s="1158"/>
      <c r="CN187" s="1158"/>
      <c r="CO187" s="1158"/>
      <c r="CP187" s="1158"/>
      <c r="CQ187" s="1158"/>
      <c r="CR187" s="1158"/>
      <c r="CS187" s="1158"/>
      <c r="CT187" s="1158"/>
      <c r="CU187" s="1158"/>
      <c r="CV187" s="1158"/>
      <c r="CW187" s="1158"/>
      <c r="CX187" s="1158"/>
      <c r="CY187" s="1158"/>
      <c r="CZ187" s="1158"/>
      <c r="DA187" s="1158"/>
      <c r="DB187" s="1158"/>
      <c r="DC187" s="1158"/>
      <c r="DD187" s="1158"/>
      <c r="DE187" s="1158"/>
      <c r="DF187" s="1158"/>
      <c r="DG187" s="1158"/>
      <c r="DH187" s="1158"/>
      <c r="DI187" s="1158"/>
      <c r="DJ187" s="1158"/>
      <c r="DK187" s="1158"/>
      <c r="DL187" s="1158"/>
      <c r="DM187" s="1158"/>
      <c r="DN187" s="1158"/>
      <c r="DO187" s="1158"/>
      <c r="DP187" s="1158"/>
      <c r="DQ187" s="1158"/>
      <c r="DR187" s="1158"/>
      <c r="DS187" s="1158"/>
      <c r="DT187" s="1158"/>
      <c r="DU187" s="1158"/>
      <c r="DV187" s="1158"/>
      <c r="DW187" s="1158"/>
      <c r="DX187" s="1158"/>
      <c r="DY187" s="1158"/>
      <c r="DZ187" s="1158"/>
      <c r="EA187" s="1158"/>
      <c r="EB187" s="1158"/>
      <c r="EC187" s="1158"/>
      <c r="ED187" s="1158"/>
      <c r="EE187" s="1158"/>
      <c r="EF187" s="1158"/>
      <c r="EG187" s="1158"/>
      <c r="EH187" s="1158"/>
      <c r="EI187" s="1158"/>
      <c r="EJ187" s="1158"/>
      <c r="EK187" s="1158"/>
      <c r="EL187" s="1158"/>
      <c r="EM187" s="1158"/>
      <c r="EN187" s="1158"/>
      <c r="EO187" s="1158"/>
      <c r="EP187" s="1158"/>
      <c r="EQ187" s="1158"/>
      <c r="ER187" s="1158"/>
      <c r="ES187" s="1158"/>
      <c r="ET187" s="1158"/>
      <c r="EU187" s="1158"/>
      <c r="EV187" s="1158"/>
      <c r="EW187" s="1158"/>
      <c r="EX187" s="1158"/>
      <c r="EY187" s="1158"/>
      <c r="EZ187" s="1158"/>
      <c r="FA187" s="1158"/>
      <c r="FB187" s="1158"/>
      <c r="FC187" s="1158"/>
      <c r="FD187" s="1158"/>
      <c r="FE187" s="1158"/>
      <c r="FF187" s="1158"/>
      <c r="FG187" s="1158"/>
      <c r="FH187" s="1158"/>
      <c r="FI187" s="1158"/>
      <c r="FJ187" s="1158"/>
      <c r="FK187" s="1158"/>
      <c r="FL187" s="1158"/>
      <c r="FM187" s="1158"/>
      <c r="FN187" s="1158"/>
      <c r="FO187" s="1158"/>
      <c r="FP187" s="1158"/>
      <c r="FQ187" s="1158"/>
      <c r="FR187" s="1158"/>
      <c r="FS187" s="1158"/>
      <c r="FT187" s="1158"/>
      <c r="FU187" s="1158"/>
      <c r="FV187" s="1158"/>
      <c r="FW187" s="1158"/>
      <c r="FX187" s="1158"/>
      <c r="FY187" s="1158"/>
      <c r="FZ187" s="1158"/>
      <c r="GA187" s="1158"/>
      <c r="GB187" s="1158"/>
      <c r="GC187" s="1158"/>
      <c r="GD187" s="1158"/>
      <c r="GE187" s="1158"/>
      <c r="GF187" s="1158"/>
      <c r="GG187" s="1158"/>
      <c r="GH187" s="1158"/>
      <c r="GI187" s="1158"/>
      <c r="GJ187" s="1158"/>
      <c r="GK187" s="1158"/>
      <c r="GL187" s="1158"/>
      <c r="GM187" s="1158"/>
      <c r="GN187" s="1158"/>
      <c r="GO187" s="1158"/>
      <c r="GP187" s="1158"/>
      <c r="GQ187" s="1158"/>
      <c r="GR187" s="1158"/>
      <c r="GS187" s="1158"/>
      <c r="GT187" s="1158"/>
      <c r="GU187" s="1158"/>
      <c r="GV187" s="1158"/>
      <c r="GW187" s="1158"/>
      <c r="GX187" s="1158"/>
      <c r="GY187" s="1158"/>
      <c r="GZ187" s="1158"/>
      <c r="HA187" s="1158"/>
      <c r="HB187" s="1158"/>
      <c r="HC187" s="1158"/>
      <c r="HD187" s="1158"/>
      <c r="HE187" s="1158"/>
      <c r="HF187" s="1158"/>
      <c r="HG187" s="1158"/>
      <c r="HH187" s="1158"/>
      <c r="HI187" s="1158"/>
      <c r="HJ187" s="1158"/>
      <c r="HK187" s="1158"/>
      <c r="HL187" s="1158"/>
      <c r="HM187" s="1158"/>
      <c r="HN187" s="1158"/>
      <c r="HO187" s="1158"/>
      <c r="HP187" s="1158"/>
      <c r="HQ187" s="1158"/>
      <c r="HR187" s="1158"/>
      <c r="HS187" s="1158"/>
      <c r="HT187" s="1158"/>
      <c r="HU187" s="1158"/>
      <c r="HV187" s="1158"/>
      <c r="HW187" s="1158"/>
      <c r="HX187" s="1158"/>
      <c r="HY187" s="1158"/>
      <c r="HZ187" s="1158"/>
      <c r="IA187" s="1158"/>
      <c r="IB187" s="1158"/>
      <c r="IC187" s="1158"/>
      <c r="ID187" s="1158"/>
      <c r="IE187" s="1158"/>
      <c r="IF187" s="1158"/>
      <c r="IG187" s="1158"/>
      <c r="IH187" s="1158"/>
      <c r="II187" s="1158"/>
      <c r="IJ187" s="1158"/>
      <c r="IK187" s="1158"/>
      <c r="IL187" s="1158"/>
      <c r="IM187" s="1158"/>
      <c r="IN187" s="1158"/>
      <c r="IO187" s="1158"/>
      <c r="IP187" s="1158"/>
      <c r="IQ187" s="1158"/>
      <c r="IR187" s="1158"/>
      <c r="IS187" s="1158"/>
      <c r="IT187" s="1158"/>
      <c r="IU187" s="1158"/>
      <c r="IV187" s="1158"/>
      <c r="IW187" s="1158"/>
      <c r="IX187" s="1158"/>
      <c r="IY187" s="1158"/>
      <c r="IZ187" s="1158"/>
      <c r="JA187" s="1158"/>
      <c r="JB187" s="1158"/>
      <c r="JC187" s="1158"/>
      <c r="JD187" s="1158"/>
      <c r="JE187" s="1158"/>
      <c r="JF187" s="1158"/>
      <c r="JG187" s="1158"/>
      <c r="JH187" s="1158"/>
      <c r="JI187" s="1158"/>
      <c r="JJ187" s="1158"/>
      <c r="JK187" s="1158"/>
      <c r="JL187" s="1158"/>
      <c r="JM187" s="1158"/>
      <c r="JN187" s="1158"/>
      <c r="JO187" s="1158"/>
      <c r="JP187" s="1158"/>
      <c r="JQ187" s="1158"/>
      <c r="JR187" s="1158"/>
      <c r="JS187" s="1158"/>
      <c r="JT187" s="1158"/>
      <c r="JU187" s="1158"/>
      <c r="JV187" s="1158"/>
      <c r="JW187" s="1158"/>
      <c r="JX187" s="1158"/>
      <c r="JY187" s="1158"/>
      <c r="JZ187" s="1158"/>
      <c r="KA187" s="1158"/>
      <c r="KB187" s="1158"/>
      <c r="KC187" s="1158"/>
      <c r="KD187" s="1158"/>
      <c r="KE187" s="1158"/>
      <c r="KF187" s="1158"/>
      <c r="KG187" s="1158"/>
      <c r="KH187" s="1158"/>
      <c r="KI187" s="1158"/>
      <c r="KJ187" s="1158"/>
      <c r="KK187" s="1158"/>
      <c r="KL187" s="1158"/>
      <c r="KM187" s="1158"/>
      <c r="KN187" s="1158"/>
      <c r="KO187" s="1158"/>
      <c r="KP187" s="1158"/>
      <c r="KQ187" s="1158"/>
      <c r="KR187" s="1158"/>
      <c r="KS187" s="1158"/>
      <c r="KT187" s="1158"/>
      <c r="KU187" s="1158"/>
      <c r="KV187" s="1158"/>
      <c r="KW187" s="1158"/>
      <c r="KX187" s="1158"/>
      <c r="KY187" s="1158"/>
      <c r="KZ187" s="1158"/>
      <c r="LA187" s="1158"/>
      <c r="LB187" s="1158"/>
      <c r="LC187" s="1158"/>
      <c r="LD187" s="1158"/>
      <c r="LE187" s="1158"/>
      <c r="LF187" s="1158"/>
      <c r="LG187" s="1158"/>
      <c r="LH187" s="1158"/>
      <c r="LI187" s="1158"/>
      <c r="LJ187" s="1158"/>
      <c r="LK187" s="1158"/>
      <c r="LL187" s="1158"/>
      <c r="LM187" s="1158"/>
      <c r="LN187" s="1158"/>
      <c r="LO187" s="1158"/>
      <c r="LP187" s="1158"/>
      <c r="LQ187" s="1158"/>
      <c r="LR187" s="1158"/>
      <c r="LS187" s="1158"/>
      <c r="LT187" s="1158"/>
      <c r="LU187" s="1158"/>
      <c r="LV187" s="1158"/>
      <c r="LW187" s="1158"/>
      <c r="LX187" s="1158"/>
      <c r="LY187" s="1158"/>
      <c r="LZ187" s="1158"/>
      <c r="MA187" s="1158"/>
      <c r="MB187" s="1158"/>
      <c r="MC187" s="1158"/>
      <c r="MD187" s="1158"/>
      <c r="ME187" s="1158"/>
      <c r="MF187" s="1158"/>
      <c r="MG187" s="1158"/>
      <c r="MH187" s="1158"/>
      <c r="MI187" s="1158"/>
      <c r="MJ187" s="1158"/>
      <c r="MK187" s="1158"/>
      <c r="ML187" s="1158"/>
      <c r="MM187" s="1158"/>
      <c r="MN187" s="1158"/>
      <c r="MO187" s="1158"/>
      <c r="MP187" s="1158"/>
      <c r="MQ187" s="1158"/>
      <c r="MR187" s="1158"/>
      <c r="MS187" s="1158"/>
      <c r="MT187" s="1158"/>
      <c r="MU187" s="1158"/>
      <c r="MV187" s="1158"/>
      <c r="MW187" s="1158"/>
      <c r="MX187" s="1158"/>
      <c r="MY187" s="1158"/>
      <c r="MZ187" s="1158"/>
      <c r="NA187" s="1158"/>
      <c r="NB187" s="1158"/>
      <c r="NC187" s="1158"/>
      <c r="ND187" s="1158"/>
      <c r="NE187" s="1158"/>
      <c r="NF187" s="1158"/>
      <c r="NG187" s="1158"/>
      <c r="NH187" s="1158"/>
      <c r="NI187" s="1158"/>
      <c r="NJ187" s="1158"/>
      <c r="NK187" s="1158"/>
      <c r="NL187" s="1158"/>
      <c r="NM187" s="1158"/>
      <c r="NN187" s="1158"/>
      <c r="NO187" s="1158"/>
      <c r="NP187" s="1158"/>
      <c r="NQ187" s="1158"/>
      <c r="NR187" s="1158"/>
      <c r="NS187" s="1158"/>
      <c r="NT187" s="1158"/>
      <c r="NU187" s="1158"/>
      <c r="NV187" s="1158"/>
      <c r="NW187" s="1158"/>
      <c r="NX187" s="1158"/>
      <c r="NY187" s="1158"/>
      <c r="NZ187" s="1158"/>
      <c r="OA187" s="1158"/>
      <c r="OB187" s="1158"/>
      <c r="OC187" s="1158"/>
      <c r="OD187" s="1158"/>
      <c r="OE187" s="1158"/>
      <c r="OF187" s="1158"/>
      <c r="OG187" s="1158"/>
      <c r="OH187" s="1158"/>
      <c r="OI187" s="1158"/>
      <c r="OJ187" s="1158"/>
      <c r="OK187" s="1158"/>
      <c r="OL187" s="1158"/>
      <c r="OM187" s="1158"/>
      <c r="ON187" s="1158"/>
      <c r="OO187" s="1158"/>
      <c r="OP187" s="1158"/>
      <c r="OQ187" s="1158"/>
      <c r="OR187" s="1158"/>
      <c r="OS187" s="1158"/>
      <c r="OT187" s="1158"/>
      <c r="OU187" s="1158"/>
      <c r="OV187" s="1158"/>
      <c r="OW187" s="1158"/>
      <c r="OX187" s="1158"/>
      <c r="OY187" s="1158"/>
      <c r="OZ187" s="1158"/>
      <c r="PA187" s="1158"/>
      <c r="PB187" s="1158"/>
      <c r="PC187" s="1158"/>
      <c r="PD187" s="1158"/>
      <c r="PE187" s="1158"/>
      <c r="PF187" s="1158"/>
      <c r="PG187" s="1158"/>
      <c r="PH187" s="1158"/>
      <c r="PI187" s="1158"/>
      <c r="PJ187" s="1158"/>
      <c r="PK187" s="1158"/>
    </row>
    <row r="188" spans="1:427" s="1150" customFormat="1" ht="15" customHeight="1" x14ac:dyDescent="0.35">
      <c r="A188" s="1182" t="s">
        <v>3348</v>
      </c>
      <c r="B188" s="1182">
        <f t="shared" ca="1" si="11"/>
        <v>3124</v>
      </c>
      <c r="C188" s="1182" t="s">
        <v>3380</v>
      </c>
      <c r="D188" s="1182" t="s">
        <v>3381</v>
      </c>
      <c r="E188" s="1151">
        <v>2016</v>
      </c>
      <c r="F188" s="1183">
        <f t="shared" ca="1" si="12"/>
        <v>181</v>
      </c>
      <c r="G188" s="1149">
        <f t="shared" ca="1" si="13"/>
        <v>1678</v>
      </c>
      <c r="H188" s="1148">
        <v>61.5</v>
      </c>
      <c r="I188" s="1152">
        <f>Einstellungen!$E$11</f>
        <v>365</v>
      </c>
      <c r="J188" s="1152" t="s">
        <v>11</v>
      </c>
      <c r="K188" s="1152" t="s">
        <v>578</v>
      </c>
      <c r="L188" s="1152" t="s">
        <v>578</v>
      </c>
      <c r="M188" s="1152" t="s">
        <v>578</v>
      </c>
      <c r="N188" s="1152" t="s">
        <v>578</v>
      </c>
      <c r="O188" s="1152" t="s">
        <v>578</v>
      </c>
      <c r="P188" s="1152" t="s">
        <v>578</v>
      </c>
      <c r="Q188" s="1152" t="s">
        <v>578</v>
      </c>
      <c r="R188" s="1152" t="s">
        <v>578</v>
      </c>
      <c r="S188" s="1152" t="s">
        <v>578</v>
      </c>
      <c r="T188" s="1152" t="s">
        <v>578</v>
      </c>
      <c r="U188" s="1152" t="s">
        <v>578</v>
      </c>
      <c r="V188" s="1152" t="s">
        <v>700</v>
      </c>
      <c r="W188" s="1152" t="str">
        <f t="shared" si="14"/>
        <v>Heim 187  - Musterort</v>
      </c>
      <c r="X188" s="1148">
        <v>61.5</v>
      </c>
      <c r="AM188" s="1158"/>
      <c r="AN188" s="1158"/>
      <c r="AO188" s="1158"/>
      <c r="AP188" s="1158"/>
      <c r="AQ188" s="1158"/>
      <c r="AR188" s="1158"/>
      <c r="AS188" s="1158"/>
      <c r="AT188" s="1158"/>
      <c r="AU188" s="1158"/>
      <c r="AV188" s="1158"/>
      <c r="AW188" s="1158"/>
      <c r="AX188" s="1155">
        <v>37</v>
      </c>
      <c r="AY188" s="1158"/>
      <c r="AZ188" s="1156">
        <f t="shared" ca="1" si="15"/>
        <v>-144</v>
      </c>
      <c r="BA188" s="1158"/>
      <c r="BB188" s="1158"/>
      <c r="BC188" s="1158"/>
      <c r="BD188" s="1158"/>
      <c r="BE188" s="1158"/>
      <c r="BF188" s="1158"/>
      <c r="BG188" s="1158"/>
      <c r="BH188" s="1158"/>
      <c r="BI188" s="1158"/>
      <c r="BJ188" s="1158"/>
      <c r="BK188" s="1158"/>
      <c r="BL188" s="1158"/>
      <c r="BM188" s="1158"/>
      <c r="BN188" s="1158"/>
      <c r="BO188" s="1158"/>
      <c r="BP188" s="1158"/>
      <c r="BQ188" s="1158"/>
      <c r="BR188" s="1158"/>
      <c r="BS188" s="1158"/>
      <c r="BT188" s="1158"/>
      <c r="BU188" s="1158"/>
      <c r="BV188" s="1158"/>
      <c r="BW188" s="1158"/>
      <c r="BX188" s="1158"/>
      <c r="BY188" s="1158"/>
      <c r="BZ188" s="1158"/>
      <c r="CA188" s="1158"/>
      <c r="CB188" s="1158"/>
      <c r="CC188" s="1158"/>
      <c r="CD188" s="1158"/>
      <c r="CE188" s="1158"/>
      <c r="CF188" s="1158"/>
      <c r="CG188" s="1158"/>
      <c r="CH188" s="1158"/>
      <c r="CI188" s="1158"/>
      <c r="CJ188" s="1158"/>
      <c r="CK188" s="1158"/>
      <c r="CL188" s="1158"/>
      <c r="CM188" s="1158"/>
      <c r="CN188" s="1158"/>
      <c r="CO188" s="1158"/>
      <c r="CP188" s="1158"/>
      <c r="CQ188" s="1158"/>
      <c r="CR188" s="1158"/>
      <c r="CS188" s="1158"/>
      <c r="CT188" s="1158"/>
      <c r="CU188" s="1158"/>
      <c r="CV188" s="1158"/>
      <c r="CW188" s="1158"/>
      <c r="CX188" s="1158"/>
      <c r="CY188" s="1158"/>
      <c r="CZ188" s="1158"/>
      <c r="DA188" s="1158"/>
      <c r="DB188" s="1158"/>
      <c r="DC188" s="1158"/>
      <c r="DD188" s="1158"/>
      <c r="DE188" s="1158"/>
      <c r="DF188" s="1158"/>
      <c r="DG188" s="1158"/>
      <c r="DH188" s="1158"/>
      <c r="DI188" s="1158"/>
      <c r="DJ188" s="1158"/>
      <c r="DK188" s="1158"/>
      <c r="DL188" s="1158"/>
      <c r="DM188" s="1158"/>
      <c r="DN188" s="1158"/>
      <c r="DO188" s="1158"/>
      <c r="DP188" s="1158"/>
      <c r="DQ188" s="1158"/>
      <c r="DR188" s="1158"/>
      <c r="DS188" s="1158"/>
      <c r="DT188" s="1158"/>
      <c r="DU188" s="1158"/>
      <c r="DV188" s="1158"/>
      <c r="DW188" s="1158"/>
      <c r="DX188" s="1158"/>
      <c r="DY188" s="1158"/>
      <c r="DZ188" s="1158"/>
      <c r="EA188" s="1158"/>
      <c r="EB188" s="1158"/>
      <c r="EC188" s="1158"/>
      <c r="ED188" s="1158"/>
      <c r="EE188" s="1158"/>
      <c r="EF188" s="1158"/>
      <c r="EG188" s="1158"/>
      <c r="EH188" s="1158"/>
      <c r="EI188" s="1158"/>
      <c r="EJ188" s="1158"/>
      <c r="EK188" s="1158"/>
      <c r="EL188" s="1158"/>
      <c r="EM188" s="1158"/>
      <c r="EN188" s="1158"/>
      <c r="EO188" s="1158"/>
      <c r="EP188" s="1158"/>
      <c r="EQ188" s="1158"/>
      <c r="ER188" s="1158"/>
      <c r="ES188" s="1158"/>
      <c r="ET188" s="1158"/>
      <c r="EU188" s="1158"/>
      <c r="EV188" s="1158"/>
      <c r="EW188" s="1158"/>
      <c r="EX188" s="1158"/>
      <c r="EY188" s="1158"/>
      <c r="EZ188" s="1158"/>
      <c r="FA188" s="1158"/>
      <c r="FB188" s="1158"/>
      <c r="FC188" s="1158"/>
      <c r="FD188" s="1158"/>
      <c r="FE188" s="1158"/>
      <c r="FF188" s="1158"/>
      <c r="FG188" s="1158"/>
      <c r="FH188" s="1158"/>
      <c r="FI188" s="1158"/>
      <c r="FJ188" s="1158"/>
      <c r="FK188" s="1158"/>
      <c r="FL188" s="1158"/>
      <c r="FM188" s="1158"/>
      <c r="FN188" s="1158"/>
      <c r="FO188" s="1158"/>
      <c r="FP188" s="1158"/>
      <c r="FQ188" s="1158"/>
      <c r="FR188" s="1158"/>
      <c r="FS188" s="1158"/>
      <c r="FT188" s="1158"/>
      <c r="FU188" s="1158"/>
      <c r="FV188" s="1158"/>
      <c r="FW188" s="1158"/>
      <c r="FX188" s="1158"/>
      <c r="FY188" s="1158"/>
      <c r="FZ188" s="1158"/>
      <c r="GA188" s="1158"/>
      <c r="GB188" s="1158"/>
      <c r="GC188" s="1158"/>
      <c r="GD188" s="1158"/>
      <c r="GE188" s="1158"/>
      <c r="GF188" s="1158"/>
      <c r="GG188" s="1158"/>
      <c r="GH188" s="1158"/>
      <c r="GI188" s="1158"/>
      <c r="GJ188" s="1158"/>
      <c r="GK188" s="1158"/>
      <c r="GL188" s="1158"/>
      <c r="GM188" s="1158"/>
      <c r="GN188" s="1158"/>
      <c r="GO188" s="1158"/>
      <c r="GP188" s="1158"/>
      <c r="GQ188" s="1158"/>
      <c r="GR188" s="1158"/>
      <c r="GS188" s="1158"/>
      <c r="GT188" s="1158"/>
      <c r="GU188" s="1158"/>
      <c r="GV188" s="1158"/>
      <c r="GW188" s="1158"/>
      <c r="GX188" s="1158"/>
      <c r="GY188" s="1158"/>
      <c r="GZ188" s="1158"/>
      <c r="HA188" s="1158"/>
      <c r="HB188" s="1158"/>
      <c r="HC188" s="1158"/>
      <c r="HD188" s="1158"/>
      <c r="HE188" s="1158"/>
      <c r="HF188" s="1158"/>
      <c r="HG188" s="1158"/>
      <c r="HH188" s="1158"/>
      <c r="HI188" s="1158"/>
      <c r="HJ188" s="1158"/>
      <c r="HK188" s="1158"/>
      <c r="HL188" s="1158"/>
      <c r="HM188" s="1158"/>
      <c r="HN188" s="1158"/>
      <c r="HO188" s="1158"/>
      <c r="HP188" s="1158"/>
      <c r="HQ188" s="1158"/>
      <c r="HR188" s="1158"/>
      <c r="HS188" s="1158"/>
      <c r="HT188" s="1158"/>
      <c r="HU188" s="1158"/>
      <c r="HV188" s="1158"/>
      <c r="HW188" s="1158"/>
      <c r="HX188" s="1158"/>
      <c r="HY188" s="1158"/>
      <c r="HZ188" s="1158"/>
      <c r="IA188" s="1158"/>
      <c r="IB188" s="1158"/>
      <c r="IC188" s="1158"/>
      <c r="ID188" s="1158"/>
      <c r="IE188" s="1158"/>
      <c r="IF188" s="1158"/>
      <c r="IG188" s="1158"/>
      <c r="IH188" s="1158"/>
      <c r="II188" s="1158"/>
      <c r="IJ188" s="1158"/>
      <c r="IK188" s="1158"/>
      <c r="IL188" s="1158"/>
      <c r="IM188" s="1158"/>
      <c r="IN188" s="1158"/>
      <c r="IO188" s="1158"/>
      <c r="IP188" s="1158"/>
      <c r="IQ188" s="1158"/>
      <c r="IR188" s="1158"/>
      <c r="IS188" s="1158"/>
      <c r="IT188" s="1158"/>
      <c r="IU188" s="1158"/>
      <c r="IV188" s="1158"/>
      <c r="IW188" s="1158"/>
      <c r="IX188" s="1158"/>
      <c r="IY188" s="1158"/>
      <c r="IZ188" s="1158"/>
      <c r="JA188" s="1158"/>
      <c r="JB188" s="1158"/>
      <c r="JC188" s="1158"/>
      <c r="JD188" s="1158"/>
      <c r="JE188" s="1158"/>
      <c r="JF188" s="1158"/>
      <c r="JG188" s="1158"/>
      <c r="JH188" s="1158"/>
      <c r="JI188" s="1158"/>
      <c r="JJ188" s="1158"/>
      <c r="JK188" s="1158"/>
      <c r="JL188" s="1158"/>
      <c r="JM188" s="1158"/>
      <c r="JN188" s="1158"/>
      <c r="JO188" s="1158"/>
      <c r="JP188" s="1158"/>
      <c r="JQ188" s="1158"/>
      <c r="JR188" s="1158"/>
      <c r="JS188" s="1158"/>
      <c r="JT188" s="1158"/>
      <c r="JU188" s="1158"/>
      <c r="JV188" s="1158"/>
      <c r="JW188" s="1158"/>
      <c r="JX188" s="1158"/>
      <c r="JY188" s="1158"/>
      <c r="JZ188" s="1158"/>
      <c r="KA188" s="1158"/>
      <c r="KB188" s="1158"/>
      <c r="KC188" s="1158"/>
      <c r="KD188" s="1158"/>
      <c r="KE188" s="1158"/>
      <c r="KF188" s="1158"/>
      <c r="KG188" s="1158"/>
      <c r="KH188" s="1158"/>
      <c r="KI188" s="1158"/>
      <c r="KJ188" s="1158"/>
      <c r="KK188" s="1158"/>
      <c r="KL188" s="1158"/>
      <c r="KM188" s="1158"/>
      <c r="KN188" s="1158"/>
      <c r="KO188" s="1158"/>
      <c r="KP188" s="1158"/>
      <c r="KQ188" s="1158"/>
      <c r="KR188" s="1158"/>
      <c r="KS188" s="1158"/>
      <c r="KT188" s="1158"/>
      <c r="KU188" s="1158"/>
      <c r="KV188" s="1158"/>
      <c r="KW188" s="1158"/>
      <c r="KX188" s="1158"/>
      <c r="KY188" s="1158"/>
      <c r="KZ188" s="1158"/>
      <c r="LA188" s="1158"/>
      <c r="LB188" s="1158"/>
      <c r="LC188" s="1158"/>
      <c r="LD188" s="1158"/>
      <c r="LE188" s="1158"/>
      <c r="LF188" s="1158"/>
      <c r="LG188" s="1158"/>
      <c r="LH188" s="1158"/>
      <c r="LI188" s="1158"/>
      <c r="LJ188" s="1158"/>
      <c r="LK188" s="1158"/>
      <c r="LL188" s="1158"/>
      <c r="LM188" s="1158"/>
      <c r="LN188" s="1158"/>
      <c r="LO188" s="1158"/>
      <c r="LP188" s="1158"/>
      <c r="LQ188" s="1158"/>
      <c r="LR188" s="1158"/>
      <c r="LS188" s="1158"/>
      <c r="LT188" s="1158"/>
      <c r="LU188" s="1158"/>
      <c r="LV188" s="1158"/>
      <c r="LW188" s="1158"/>
      <c r="LX188" s="1158"/>
      <c r="LY188" s="1158"/>
      <c r="LZ188" s="1158"/>
      <c r="MA188" s="1158"/>
      <c r="MB188" s="1158"/>
      <c r="MC188" s="1158"/>
      <c r="MD188" s="1158"/>
      <c r="ME188" s="1158"/>
      <c r="MF188" s="1158"/>
      <c r="MG188" s="1158"/>
      <c r="MH188" s="1158"/>
      <c r="MI188" s="1158"/>
      <c r="MJ188" s="1158"/>
      <c r="MK188" s="1158"/>
      <c r="ML188" s="1158"/>
      <c r="MM188" s="1158"/>
      <c r="MN188" s="1158"/>
      <c r="MO188" s="1158"/>
      <c r="MP188" s="1158"/>
      <c r="MQ188" s="1158"/>
      <c r="MR188" s="1158"/>
      <c r="MS188" s="1158"/>
      <c r="MT188" s="1158"/>
      <c r="MU188" s="1158"/>
      <c r="MV188" s="1158"/>
      <c r="MW188" s="1158"/>
      <c r="MX188" s="1158"/>
      <c r="MY188" s="1158"/>
      <c r="MZ188" s="1158"/>
      <c r="NA188" s="1158"/>
      <c r="NB188" s="1158"/>
      <c r="NC188" s="1158"/>
      <c r="ND188" s="1158"/>
      <c r="NE188" s="1158"/>
      <c r="NF188" s="1158"/>
      <c r="NG188" s="1158"/>
      <c r="NH188" s="1158"/>
      <c r="NI188" s="1158"/>
      <c r="NJ188" s="1158"/>
      <c r="NK188" s="1158"/>
      <c r="NL188" s="1158"/>
      <c r="NM188" s="1158"/>
      <c r="NN188" s="1158"/>
      <c r="NO188" s="1158"/>
      <c r="NP188" s="1158"/>
      <c r="NQ188" s="1158"/>
      <c r="NR188" s="1158"/>
      <c r="NS188" s="1158"/>
      <c r="NT188" s="1158"/>
      <c r="NU188" s="1158"/>
      <c r="NV188" s="1158"/>
      <c r="NW188" s="1158"/>
      <c r="NX188" s="1158"/>
      <c r="NY188" s="1158"/>
      <c r="NZ188" s="1158"/>
      <c r="OA188" s="1158"/>
      <c r="OB188" s="1158"/>
      <c r="OC188" s="1158"/>
      <c r="OD188" s="1158"/>
      <c r="OE188" s="1158"/>
      <c r="OF188" s="1158"/>
      <c r="OG188" s="1158"/>
      <c r="OH188" s="1158"/>
      <c r="OI188" s="1158"/>
      <c r="OJ188" s="1158"/>
      <c r="OK188" s="1158"/>
      <c r="OL188" s="1158"/>
      <c r="OM188" s="1158"/>
      <c r="ON188" s="1158"/>
      <c r="OO188" s="1158"/>
      <c r="OP188" s="1158"/>
      <c r="OQ188" s="1158"/>
      <c r="OR188" s="1158"/>
      <c r="OS188" s="1158"/>
      <c r="OT188" s="1158"/>
      <c r="OU188" s="1158"/>
      <c r="OV188" s="1158"/>
      <c r="OW188" s="1158"/>
      <c r="OX188" s="1158"/>
      <c r="OY188" s="1158"/>
      <c r="OZ188" s="1158"/>
      <c r="PA188" s="1158"/>
      <c r="PB188" s="1158"/>
      <c r="PC188" s="1158"/>
      <c r="PD188" s="1158"/>
      <c r="PE188" s="1158"/>
      <c r="PF188" s="1158"/>
      <c r="PG188" s="1158"/>
      <c r="PH188" s="1158"/>
      <c r="PI188" s="1158"/>
      <c r="PJ188" s="1158"/>
      <c r="PK188" s="1158"/>
    </row>
    <row r="189" spans="1:427" s="1150" customFormat="1" ht="15" customHeight="1" x14ac:dyDescent="0.35">
      <c r="A189" s="1182" t="s">
        <v>3349</v>
      </c>
      <c r="B189" s="1182">
        <f t="shared" ca="1" si="11"/>
        <v>9680</v>
      </c>
      <c r="C189" s="1182" t="s">
        <v>3380</v>
      </c>
      <c r="D189" s="1182" t="s">
        <v>3381</v>
      </c>
      <c r="E189" s="1151">
        <v>2016</v>
      </c>
      <c r="F189" s="1183">
        <f t="shared" ca="1" si="12"/>
        <v>210</v>
      </c>
      <c r="G189" s="1149">
        <f t="shared" ca="1" si="13"/>
        <v>9042</v>
      </c>
      <c r="H189" s="1148">
        <v>60.5</v>
      </c>
      <c r="I189" s="1152">
        <f>Einstellungen!$E$11</f>
        <v>365</v>
      </c>
      <c r="J189" s="1152" t="s">
        <v>11</v>
      </c>
      <c r="K189" s="1152" t="s">
        <v>578</v>
      </c>
      <c r="L189" s="1152" t="s">
        <v>578</v>
      </c>
      <c r="M189" s="1152" t="s">
        <v>578</v>
      </c>
      <c r="N189" s="1152" t="s">
        <v>578</v>
      </c>
      <c r="O189" s="1152" t="s">
        <v>578</v>
      </c>
      <c r="P189" s="1152" t="s">
        <v>578</v>
      </c>
      <c r="Q189" s="1152" t="s">
        <v>578</v>
      </c>
      <c r="R189" s="1152" t="s">
        <v>578</v>
      </c>
      <c r="S189" s="1152" t="s">
        <v>578</v>
      </c>
      <c r="T189" s="1152" t="s">
        <v>578</v>
      </c>
      <c r="U189" s="1152" t="s">
        <v>578</v>
      </c>
      <c r="V189" s="1152" t="s">
        <v>700</v>
      </c>
      <c r="W189" s="1152" t="str">
        <f t="shared" si="14"/>
        <v>Heim 188  - Musterort</v>
      </c>
      <c r="X189" s="1148">
        <v>60.5</v>
      </c>
      <c r="AM189" s="1158"/>
      <c r="AN189" s="1158"/>
      <c r="AO189" s="1158"/>
      <c r="AP189" s="1158"/>
      <c r="AQ189" s="1158"/>
      <c r="AR189" s="1158"/>
      <c r="AS189" s="1158"/>
      <c r="AT189" s="1158"/>
      <c r="AU189" s="1158"/>
      <c r="AV189" s="1158"/>
      <c r="AW189" s="1158"/>
      <c r="AX189" s="1155">
        <v>69</v>
      </c>
      <c r="AY189" s="1158"/>
      <c r="AZ189" s="1156">
        <f t="shared" ca="1" si="15"/>
        <v>-141</v>
      </c>
      <c r="BA189" s="1158"/>
      <c r="BB189" s="1158"/>
      <c r="BC189" s="1158"/>
      <c r="BD189" s="1158"/>
      <c r="BE189" s="1158"/>
      <c r="BF189" s="1158"/>
      <c r="BG189" s="1158"/>
      <c r="BH189" s="1158"/>
      <c r="BI189" s="1158"/>
      <c r="BJ189" s="1158"/>
      <c r="BK189" s="1158"/>
      <c r="BL189" s="1158"/>
      <c r="BM189" s="1158"/>
      <c r="BN189" s="1158"/>
      <c r="BO189" s="1158"/>
      <c r="BP189" s="1158"/>
      <c r="BQ189" s="1158"/>
      <c r="BR189" s="1158"/>
      <c r="BS189" s="1158"/>
      <c r="BT189" s="1158"/>
      <c r="BU189" s="1158"/>
      <c r="BV189" s="1158"/>
      <c r="BW189" s="1158"/>
      <c r="BX189" s="1158"/>
      <c r="BY189" s="1158"/>
      <c r="BZ189" s="1158"/>
      <c r="CA189" s="1158"/>
      <c r="CB189" s="1158"/>
      <c r="CC189" s="1158"/>
      <c r="CD189" s="1158"/>
      <c r="CE189" s="1158"/>
      <c r="CF189" s="1158"/>
      <c r="CG189" s="1158"/>
      <c r="CH189" s="1158"/>
      <c r="CI189" s="1158"/>
      <c r="CJ189" s="1158"/>
      <c r="CK189" s="1158"/>
      <c r="CL189" s="1158"/>
      <c r="CM189" s="1158"/>
      <c r="CN189" s="1158"/>
      <c r="CO189" s="1158"/>
      <c r="CP189" s="1158"/>
      <c r="CQ189" s="1158"/>
      <c r="CR189" s="1158"/>
      <c r="CS189" s="1158"/>
      <c r="CT189" s="1158"/>
      <c r="CU189" s="1158"/>
      <c r="CV189" s="1158"/>
      <c r="CW189" s="1158"/>
      <c r="CX189" s="1158"/>
      <c r="CY189" s="1158"/>
      <c r="CZ189" s="1158"/>
      <c r="DA189" s="1158"/>
      <c r="DB189" s="1158"/>
      <c r="DC189" s="1158"/>
      <c r="DD189" s="1158"/>
      <c r="DE189" s="1158"/>
      <c r="DF189" s="1158"/>
      <c r="DG189" s="1158"/>
      <c r="DH189" s="1158"/>
      <c r="DI189" s="1158"/>
      <c r="DJ189" s="1158"/>
      <c r="DK189" s="1158"/>
      <c r="DL189" s="1158"/>
      <c r="DM189" s="1158"/>
      <c r="DN189" s="1158"/>
      <c r="DO189" s="1158"/>
      <c r="DP189" s="1158"/>
      <c r="DQ189" s="1158"/>
      <c r="DR189" s="1158"/>
      <c r="DS189" s="1158"/>
      <c r="DT189" s="1158"/>
      <c r="DU189" s="1158"/>
      <c r="DV189" s="1158"/>
      <c r="DW189" s="1158"/>
      <c r="DX189" s="1158"/>
      <c r="DY189" s="1158"/>
      <c r="DZ189" s="1158"/>
      <c r="EA189" s="1158"/>
      <c r="EB189" s="1158"/>
      <c r="EC189" s="1158"/>
      <c r="ED189" s="1158"/>
      <c r="EE189" s="1158"/>
      <c r="EF189" s="1158"/>
      <c r="EG189" s="1158"/>
      <c r="EH189" s="1158"/>
      <c r="EI189" s="1158"/>
      <c r="EJ189" s="1158"/>
      <c r="EK189" s="1158"/>
      <c r="EL189" s="1158"/>
      <c r="EM189" s="1158"/>
      <c r="EN189" s="1158"/>
      <c r="EO189" s="1158"/>
      <c r="EP189" s="1158"/>
      <c r="EQ189" s="1158"/>
      <c r="ER189" s="1158"/>
      <c r="ES189" s="1158"/>
      <c r="ET189" s="1158"/>
      <c r="EU189" s="1158"/>
      <c r="EV189" s="1158"/>
      <c r="EW189" s="1158"/>
      <c r="EX189" s="1158"/>
      <c r="EY189" s="1158"/>
      <c r="EZ189" s="1158"/>
      <c r="FA189" s="1158"/>
      <c r="FB189" s="1158"/>
      <c r="FC189" s="1158"/>
      <c r="FD189" s="1158"/>
      <c r="FE189" s="1158"/>
      <c r="FF189" s="1158"/>
      <c r="FG189" s="1158"/>
      <c r="FH189" s="1158"/>
      <c r="FI189" s="1158"/>
      <c r="FJ189" s="1158"/>
      <c r="FK189" s="1158"/>
      <c r="FL189" s="1158"/>
      <c r="FM189" s="1158"/>
      <c r="FN189" s="1158"/>
      <c r="FO189" s="1158"/>
      <c r="FP189" s="1158"/>
      <c r="FQ189" s="1158"/>
      <c r="FR189" s="1158"/>
      <c r="FS189" s="1158"/>
      <c r="FT189" s="1158"/>
      <c r="FU189" s="1158"/>
      <c r="FV189" s="1158"/>
      <c r="FW189" s="1158"/>
      <c r="FX189" s="1158"/>
      <c r="FY189" s="1158"/>
      <c r="FZ189" s="1158"/>
      <c r="GA189" s="1158"/>
      <c r="GB189" s="1158"/>
      <c r="GC189" s="1158"/>
      <c r="GD189" s="1158"/>
      <c r="GE189" s="1158"/>
      <c r="GF189" s="1158"/>
      <c r="GG189" s="1158"/>
      <c r="GH189" s="1158"/>
      <c r="GI189" s="1158"/>
      <c r="GJ189" s="1158"/>
      <c r="GK189" s="1158"/>
      <c r="GL189" s="1158"/>
      <c r="GM189" s="1158"/>
      <c r="GN189" s="1158"/>
      <c r="GO189" s="1158"/>
      <c r="GP189" s="1158"/>
      <c r="GQ189" s="1158"/>
      <c r="GR189" s="1158"/>
      <c r="GS189" s="1158"/>
      <c r="GT189" s="1158"/>
      <c r="GU189" s="1158"/>
      <c r="GV189" s="1158"/>
      <c r="GW189" s="1158"/>
      <c r="GX189" s="1158"/>
      <c r="GY189" s="1158"/>
      <c r="GZ189" s="1158"/>
      <c r="HA189" s="1158"/>
      <c r="HB189" s="1158"/>
      <c r="HC189" s="1158"/>
      <c r="HD189" s="1158"/>
      <c r="HE189" s="1158"/>
      <c r="HF189" s="1158"/>
      <c r="HG189" s="1158"/>
      <c r="HH189" s="1158"/>
      <c r="HI189" s="1158"/>
      <c r="HJ189" s="1158"/>
      <c r="HK189" s="1158"/>
      <c r="HL189" s="1158"/>
      <c r="HM189" s="1158"/>
      <c r="HN189" s="1158"/>
      <c r="HO189" s="1158"/>
      <c r="HP189" s="1158"/>
      <c r="HQ189" s="1158"/>
      <c r="HR189" s="1158"/>
      <c r="HS189" s="1158"/>
      <c r="HT189" s="1158"/>
      <c r="HU189" s="1158"/>
      <c r="HV189" s="1158"/>
      <c r="HW189" s="1158"/>
      <c r="HX189" s="1158"/>
      <c r="HY189" s="1158"/>
      <c r="HZ189" s="1158"/>
      <c r="IA189" s="1158"/>
      <c r="IB189" s="1158"/>
      <c r="IC189" s="1158"/>
      <c r="ID189" s="1158"/>
      <c r="IE189" s="1158"/>
      <c r="IF189" s="1158"/>
      <c r="IG189" s="1158"/>
      <c r="IH189" s="1158"/>
      <c r="II189" s="1158"/>
      <c r="IJ189" s="1158"/>
      <c r="IK189" s="1158"/>
      <c r="IL189" s="1158"/>
      <c r="IM189" s="1158"/>
      <c r="IN189" s="1158"/>
      <c r="IO189" s="1158"/>
      <c r="IP189" s="1158"/>
      <c r="IQ189" s="1158"/>
      <c r="IR189" s="1158"/>
      <c r="IS189" s="1158"/>
      <c r="IT189" s="1158"/>
      <c r="IU189" s="1158"/>
      <c r="IV189" s="1158"/>
      <c r="IW189" s="1158"/>
      <c r="IX189" s="1158"/>
      <c r="IY189" s="1158"/>
      <c r="IZ189" s="1158"/>
      <c r="JA189" s="1158"/>
      <c r="JB189" s="1158"/>
      <c r="JC189" s="1158"/>
      <c r="JD189" s="1158"/>
      <c r="JE189" s="1158"/>
      <c r="JF189" s="1158"/>
      <c r="JG189" s="1158"/>
      <c r="JH189" s="1158"/>
      <c r="JI189" s="1158"/>
      <c r="JJ189" s="1158"/>
      <c r="JK189" s="1158"/>
      <c r="JL189" s="1158"/>
      <c r="JM189" s="1158"/>
      <c r="JN189" s="1158"/>
      <c r="JO189" s="1158"/>
      <c r="JP189" s="1158"/>
      <c r="JQ189" s="1158"/>
      <c r="JR189" s="1158"/>
      <c r="JS189" s="1158"/>
      <c r="JT189" s="1158"/>
      <c r="JU189" s="1158"/>
      <c r="JV189" s="1158"/>
      <c r="JW189" s="1158"/>
      <c r="JX189" s="1158"/>
      <c r="JY189" s="1158"/>
      <c r="JZ189" s="1158"/>
      <c r="KA189" s="1158"/>
      <c r="KB189" s="1158"/>
      <c r="KC189" s="1158"/>
      <c r="KD189" s="1158"/>
      <c r="KE189" s="1158"/>
      <c r="KF189" s="1158"/>
      <c r="KG189" s="1158"/>
      <c r="KH189" s="1158"/>
      <c r="KI189" s="1158"/>
      <c r="KJ189" s="1158"/>
      <c r="KK189" s="1158"/>
      <c r="KL189" s="1158"/>
      <c r="KM189" s="1158"/>
      <c r="KN189" s="1158"/>
      <c r="KO189" s="1158"/>
      <c r="KP189" s="1158"/>
      <c r="KQ189" s="1158"/>
      <c r="KR189" s="1158"/>
      <c r="KS189" s="1158"/>
      <c r="KT189" s="1158"/>
      <c r="KU189" s="1158"/>
      <c r="KV189" s="1158"/>
      <c r="KW189" s="1158"/>
      <c r="KX189" s="1158"/>
      <c r="KY189" s="1158"/>
      <c r="KZ189" s="1158"/>
      <c r="LA189" s="1158"/>
      <c r="LB189" s="1158"/>
      <c r="LC189" s="1158"/>
      <c r="LD189" s="1158"/>
      <c r="LE189" s="1158"/>
      <c r="LF189" s="1158"/>
      <c r="LG189" s="1158"/>
      <c r="LH189" s="1158"/>
      <c r="LI189" s="1158"/>
      <c r="LJ189" s="1158"/>
      <c r="LK189" s="1158"/>
      <c r="LL189" s="1158"/>
      <c r="LM189" s="1158"/>
      <c r="LN189" s="1158"/>
      <c r="LO189" s="1158"/>
      <c r="LP189" s="1158"/>
      <c r="LQ189" s="1158"/>
      <c r="LR189" s="1158"/>
      <c r="LS189" s="1158"/>
      <c r="LT189" s="1158"/>
      <c r="LU189" s="1158"/>
      <c r="LV189" s="1158"/>
      <c r="LW189" s="1158"/>
      <c r="LX189" s="1158"/>
      <c r="LY189" s="1158"/>
      <c r="LZ189" s="1158"/>
      <c r="MA189" s="1158"/>
      <c r="MB189" s="1158"/>
      <c r="MC189" s="1158"/>
      <c r="MD189" s="1158"/>
      <c r="ME189" s="1158"/>
      <c r="MF189" s="1158"/>
      <c r="MG189" s="1158"/>
      <c r="MH189" s="1158"/>
      <c r="MI189" s="1158"/>
      <c r="MJ189" s="1158"/>
      <c r="MK189" s="1158"/>
      <c r="ML189" s="1158"/>
      <c r="MM189" s="1158"/>
      <c r="MN189" s="1158"/>
      <c r="MO189" s="1158"/>
      <c r="MP189" s="1158"/>
      <c r="MQ189" s="1158"/>
      <c r="MR189" s="1158"/>
      <c r="MS189" s="1158"/>
      <c r="MT189" s="1158"/>
      <c r="MU189" s="1158"/>
      <c r="MV189" s="1158"/>
      <c r="MW189" s="1158"/>
      <c r="MX189" s="1158"/>
      <c r="MY189" s="1158"/>
      <c r="MZ189" s="1158"/>
      <c r="NA189" s="1158"/>
      <c r="NB189" s="1158"/>
      <c r="NC189" s="1158"/>
      <c r="ND189" s="1158"/>
      <c r="NE189" s="1158"/>
      <c r="NF189" s="1158"/>
      <c r="NG189" s="1158"/>
      <c r="NH189" s="1158"/>
      <c r="NI189" s="1158"/>
      <c r="NJ189" s="1158"/>
      <c r="NK189" s="1158"/>
      <c r="NL189" s="1158"/>
      <c r="NM189" s="1158"/>
      <c r="NN189" s="1158"/>
      <c r="NO189" s="1158"/>
      <c r="NP189" s="1158"/>
      <c r="NQ189" s="1158"/>
      <c r="NR189" s="1158"/>
      <c r="NS189" s="1158"/>
      <c r="NT189" s="1158"/>
      <c r="NU189" s="1158"/>
      <c r="NV189" s="1158"/>
      <c r="NW189" s="1158"/>
      <c r="NX189" s="1158"/>
      <c r="NY189" s="1158"/>
      <c r="NZ189" s="1158"/>
      <c r="OA189" s="1158"/>
      <c r="OB189" s="1158"/>
      <c r="OC189" s="1158"/>
      <c r="OD189" s="1158"/>
      <c r="OE189" s="1158"/>
      <c r="OF189" s="1158"/>
      <c r="OG189" s="1158"/>
      <c r="OH189" s="1158"/>
      <c r="OI189" s="1158"/>
      <c r="OJ189" s="1158"/>
      <c r="OK189" s="1158"/>
      <c r="OL189" s="1158"/>
      <c r="OM189" s="1158"/>
      <c r="ON189" s="1158"/>
      <c r="OO189" s="1158"/>
      <c r="OP189" s="1158"/>
      <c r="OQ189" s="1158"/>
      <c r="OR189" s="1158"/>
      <c r="OS189" s="1158"/>
      <c r="OT189" s="1158"/>
      <c r="OU189" s="1158"/>
      <c r="OV189" s="1158"/>
      <c r="OW189" s="1158"/>
      <c r="OX189" s="1158"/>
      <c r="OY189" s="1158"/>
      <c r="OZ189" s="1158"/>
      <c r="PA189" s="1158"/>
      <c r="PB189" s="1158"/>
      <c r="PC189" s="1158"/>
      <c r="PD189" s="1158"/>
      <c r="PE189" s="1158"/>
      <c r="PF189" s="1158"/>
      <c r="PG189" s="1158"/>
      <c r="PH189" s="1158"/>
      <c r="PI189" s="1158"/>
      <c r="PJ189" s="1158"/>
      <c r="PK189" s="1158"/>
    </row>
    <row r="190" spans="1:427" s="1150" customFormat="1" ht="15" customHeight="1" x14ac:dyDescent="0.35">
      <c r="A190" s="1182" t="s">
        <v>3350</v>
      </c>
      <c r="B190" s="1182">
        <f t="shared" ca="1" si="11"/>
        <v>9344</v>
      </c>
      <c r="C190" s="1182" t="s">
        <v>3380</v>
      </c>
      <c r="D190" s="1182" t="s">
        <v>3381</v>
      </c>
      <c r="E190" s="1151">
        <v>2016</v>
      </c>
      <c r="F190" s="1183">
        <f t="shared" ca="1" si="12"/>
        <v>99</v>
      </c>
      <c r="G190" s="1149">
        <f t="shared" ca="1" si="13"/>
        <v>4031</v>
      </c>
      <c r="H190" s="1148">
        <v>60.5</v>
      </c>
      <c r="I190" s="1152">
        <f>Einstellungen!$E$11</f>
        <v>365</v>
      </c>
      <c r="J190" s="1152" t="s">
        <v>11</v>
      </c>
      <c r="K190" s="1152" t="s">
        <v>578</v>
      </c>
      <c r="L190" s="1152" t="s">
        <v>578</v>
      </c>
      <c r="M190" s="1152" t="s">
        <v>578</v>
      </c>
      <c r="N190" s="1152" t="s">
        <v>578</v>
      </c>
      <c r="O190" s="1152" t="s">
        <v>578</v>
      </c>
      <c r="P190" s="1152" t="s">
        <v>578</v>
      </c>
      <c r="Q190" s="1152" t="s">
        <v>578</v>
      </c>
      <c r="R190" s="1152" t="s">
        <v>578</v>
      </c>
      <c r="S190" s="1152" t="s">
        <v>578</v>
      </c>
      <c r="T190" s="1152" t="s">
        <v>578</v>
      </c>
      <c r="U190" s="1152" t="s">
        <v>578</v>
      </c>
      <c r="V190" s="1152" t="s">
        <v>700</v>
      </c>
      <c r="W190" s="1152" t="str">
        <f t="shared" si="14"/>
        <v>Heim 189  - Musterort</v>
      </c>
      <c r="X190" s="1148">
        <v>60.5</v>
      </c>
      <c r="AM190" s="1158"/>
      <c r="AN190" s="1158"/>
      <c r="AO190" s="1158"/>
      <c r="AP190" s="1158"/>
      <c r="AQ190" s="1158"/>
      <c r="AR190" s="1158"/>
      <c r="AS190" s="1158"/>
      <c r="AT190" s="1158"/>
      <c r="AU190" s="1158"/>
      <c r="AV190" s="1158"/>
      <c r="AW190" s="1158"/>
      <c r="AX190" s="1155">
        <v>90</v>
      </c>
      <c r="AY190" s="1158"/>
      <c r="AZ190" s="1156">
        <f t="shared" ca="1" si="15"/>
        <v>-9</v>
      </c>
      <c r="BA190" s="1158"/>
      <c r="BB190" s="1158"/>
      <c r="BC190" s="1158"/>
      <c r="BD190" s="1158"/>
      <c r="BE190" s="1158"/>
      <c r="BF190" s="1158"/>
      <c r="BG190" s="1158"/>
      <c r="BH190" s="1158"/>
      <c r="BI190" s="1158"/>
      <c r="BJ190" s="1158"/>
      <c r="BK190" s="1158"/>
      <c r="BL190" s="1158"/>
      <c r="BM190" s="1158"/>
      <c r="BN190" s="1158"/>
      <c r="BO190" s="1158"/>
      <c r="BP190" s="1158"/>
      <c r="BQ190" s="1158"/>
      <c r="BR190" s="1158"/>
      <c r="BS190" s="1158"/>
      <c r="BT190" s="1158"/>
      <c r="BU190" s="1158"/>
      <c r="BV190" s="1158"/>
      <c r="BW190" s="1158"/>
      <c r="BX190" s="1158"/>
      <c r="BY190" s="1158"/>
      <c r="BZ190" s="1158"/>
      <c r="CA190" s="1158"/>
      <c r="CB190" s="1158"/>
      <c r="CC190" s="1158"/>
      <c r="CD190" s="1158"/>
      <c r="CE190" s="1158"/>
      <c r="CF190" s="1158"/>
      <c r="CG190" s="1158"/>
      <c r="CH190" s="1158"/>
      <c r="CI190" s="1158"/>
      <c r="CJ190" s="1158"/>
      <c r="CK190" s="1158"/>
      <c r="CL190" s="1158"/>
      <c r="CM190" s="1158"/>
      <c r="CN190" s="1158"/>
      <c r="CO190" s="1158"/>
      <c r="CP190" s="1158"/>
      <c r="CQ190" s="1158"/>
      <c r="CR190" s="1158"/>
      <c r="CS190" s="1158"/>
      <c r="CT190" s="1158"/>
      <c r="CU190" s="1158"/>
      <c r="CV190" s="1158"/>
      <c r="CW190" s="1158"/>
      <c r="CX190" s="1158"/>
      <c r="CY190" s="1158"/>
      <c r="CZ190" s="1158"/>
      <c r="DA190" s="1158"/>
      <c r="DB190" s="1158"/>
      <c r="DC190" s="1158"/>
      <c r="DD190" s="1158"/>
      <c r="DE190" s="1158"/>
      <c r="DF190" s="1158"/>
      <c r="DG190" s="1158"/>
      <c r="DH190" s="1158"/>
      <c r="DI190" s="1158"/>
      <c r="DJ190" s="1158"/>
      <c r="DK190" s="1158"/>
      <c r="DL190" s="1158"/>
      <c r="DM190" s="1158"/>
      <c r="DN190" s="1158"/>
      <c r="DO190" s="1158"/>
      <c r="DP190" s="1158"/>
      <c r="DQ190" s="1158"/>
      <c r="DR190" s="1158"/>
      <c r="DS190" s="1158"/>
      <c r="DT190" s="1158"/>
      <c r="DU190" s="1158"/>
      <c r="DV190" s="1158"/>
      <c r="DW190" s="1158"/>
      <c r="DX190" s="1158"/>
      <c r="DY190" s="1158"/>
      <c r="DZ190" s="1158"/>
      <c r="EA190" s="1158"/>
      <c r="EB190" s="1158"/>
      <c r="EC190" s="1158"/>
      <c r="ED190" s="1158"/>
      <c r="EE190" s="1158"/>
      <c r="EF190" s="1158"/>
      <c r="EG190" s="1158"/>
      <c r="EH190" s="1158"/>
      <c r="EI190" s="1158"/>
      <c r="EJ190" s="1158"/>
      <c r="EK190" s="1158"/>
      <c r="EL190" s="1158"/>
      <c r="EM190" s="1158"/>
      <c r="EN190" s="1158"/>
      <c r="EO190" s="1158"/>
      <c r="EP190" s="1158"/>
      <c r="EQ190" s="1158"/>
      <c r="ER190" s="1158"/>
      <c r="ES190" s="1158"/>
      <c r="ET190" s="1158"/>
      <c r="EU190" s="1158"/>
      <c r="EV190" s="1158"/>
      <c r="EW190" s="1158"/>
      <c r="EX190" s="1158"/>
      <c r="EY190" s="1158"/>
      <c r="EZ190" s="1158"/>
      <c r="FA190" s="1158"/>
      <c r="FB190" s="1158"/>
      <c r="FC190" s="1158"/>
      <c r="FD190" s="1158"/>
      <c r="FE190" s="1158"/>
      <c r="FF190" s="1158"/>
      <c r="FG190" s="1158"/>
      <c r="FH190" s="1158"/>
      <c r="FI190" s="1158"/>
      <c r="FJ190" s="1158"/>
      <c r="FK190" s="1158"/>
      <c r="FL190" s="1158"/>
      <c r="FM190" s="1158"/>
      <c r="FN190" s="1158"/>
      <c r="FO190" s="1158"/>
      <c r="FP190" s="1158"/>
      <c r="FQ190" s="1158"/>
      <c r="FR190" s="1158"/>
      <c r="FS190" s="1158"/>
      <c r="FT190" s="1158"/>
      <c r="FU190" s="1158"/>
      <c r="FV190" s="1158"/>
      <c r="FW190" s="1158"/>
      <c r="FX190" s="1158"/>
      <c r="FY190" s="1158"/>
      <c r="FZ190" s="1158"/>
      <c r="GA190" s="1158"/>
      <c r="GB190" s="1158"/>
      <c r="GC190" s="1158"/>
      <c r="GD190" s="1158"/>
      <c r="GE190" s="1158"/>
      <c r="GF190" s="1158"/>
      <c r="GG190" s="1158"/>
      <c r="GH190" s="1158"/>
      <c r="GI190" s="1158"/>
      <c r="GJ190" s="1158"/>
      <c r="GK190" s="1158"/>
      <c r="GL190" s="1158"/>
      <c r="GM190" s="1158"/>
      <c r="GN190" s="1158"/>
      <c r="GO190" s="1158"/>
      <c r="GP190" s="1158"/>
      <c r="GQ190" s="1158"/>
      <c r="GR190" s="1158"/>
      <c r="GS190" s="1158"/>
      <c r="GT190" s="1158"/>
      <c r="GU190" s="1158"/>
      <c r="GV190" s="1158"/>
      <c r="GW190" s="1158"/>
      <c r="GX190" s="1158"/>
      <c r="GY190" s="1158"/>
      <c r="GZ190" s="1158"/>
      <c r="HA190" s="1158"/>
      <c r="HB190" s="1158"/>
      <c r="HC190" s="1158"/>
      <c r="HD190" s="1158"/>
      <c r="HE190" s="1158"/>
      <c r="HF190" s="1158"/>
      <c r="HG190" s="1158"/>
      <c r="HH190" s="1158"/>
      <c r="HI190" s="1158"/>
      <c r="HJ190" s="1158"/>
      <c r="HK190" s="1158"/>
      <c r="HL190" s="1158"/>
      <c r="HM190" s="1158"/>
      <c r="HN190" s="1158"/>
      <c r="HO190" s="1158"/>
      <c r="HP190" s="1158"/>
      <c r="HQ190" s="1158"/>
      <c r="HR190" s="1158"/>
      <c r="HS190" s="1158"/>
      <c r="HT190" s="1158"/>
      <c r="HU190" s="1158"/>
      <c r="HV190" s="1158"/>
      <c r="HW190" s="1158"/>
      <c r="HX190" s="1158"/>
      <c r="HY190" s="1158"/>
      <c r="HZ190" s="1158"/>
      <c r="IA190" s="1158"/>
      <c r="IB190" s="1158"/>
      <c r="IC190" s="1158"/>
      <c r="ID190" s="1158"/>
      <c r="IE190" s="1158"/>
      <c r="IF190" s="1158"/>
      <c r="IG190" s="1158"/>
      <c r="IH190" s="1158"/>
      <c r="II190" s="1158"/>
      <c r="IJ190" s="1158"/>
      <c r="IK190" s="1158"/>
      <c r="IL190" s="1158"/>
      <c r="IM190" s="1158"/>
      <c r="IN190" s="1158"/>
      <c r="IO190" s="1158"/>
      <c r="IP190" s="1158"/>
      <c r="IQ190" s="1158"/>
      <c r="IR190" s="1158"/>
      <c r="IS190" s="1158"/>
      <c r="IT190" s="1158"/>
      <c r="IU190" s="1158"/>
      <c r="IV190" s="1158"/>
      <c r="IW190" s="1158"/>
      <c r="IX190" s="1158"/>
      <c r="IY190" s="1158"/>
      <c r="IZ190" s="1158"/>
      <c r="JA190" s="1158"/>
      <c r="JB190" s="1158"/>
      <c r="JC190" s="1158"/>
      <c r="JD190" s="1158"/>
      <c r="JE190" s="1158"/>
      <c r="JF190" s="1158"/>
      <c r="JG190" s="1158"/>
      <c r="JH190" s="1158"/>
      <c r="JI190" s="1158"/>
      <c r="JJ190" s="1158"/>
      <c r="JK190" s="1158"/>
      <c r="JL190" s="1158"/>
      <c r="JM190" s="1158"/>
      <c r="JN190" s="1158"/>
      <c r="JO190" s="1158"/>
      <c r="JP190" s="1158"/>
      <c r="JQ190" s="1158"/>
      <c r="JR190" s="1158"/>
      <c r="JS190" s="1158"/>
      <c r="JT190" s="1158"/>
      <c r="JU190" s="1158"/>
      <c r="JV190" s="1158"/>
      <c r="JW190" s="1158"/>
      <c r="JX190" s="1158"/>
      <c r="JY190" s="1158"/>
      <c r="JZ190" s="1158"/>
      <c r="KA190" s="1158"/>
      <c r="KB190" s="1158"/>
      <c r="KC190" s="1158"/>
      <c r="KD190" s="1158"/>
      <c r="KE190" s="1158"/>
      <c r="KF190" s="1158"/>
      <c r="KG190" s="1158"/>
      <c r="KH190" s="1158"/>
      <c r="KI190" s="1158"/>
      <c r="KJ190" s="1158"/>
      <c r="KK190" s="1158"/>
      <c r="KL190" s="1158"/>
      <c r="KM190" s="1158"/>
      <c r="KN190" s="1158"/>
      <c r="KO190" s="1158"/>
      <c r="KP190" s="1158"/>
      <c r="KQ190" s="1158"/>
      <c r="KR190" s="1158"/>
      <c r="KS190" s="1158"/>
      <c r="KT190" s="1158"/>
      <c r="KU190" s="1158"/>
      <c r="KV190" s="1158"/>
      <c r="KW190" s="1158"/>
      <c r="KX190" s="1158"/>
      <c r="KY190" s="1158"/>
      <c r="KZ190" s="1158"/>
      <c r="LA190" s="1158"/>
      <c r="LB190" s="1158"/>
      <c r="LC190" s="1158"/>
      <c r="LD190" s="1158"/>
      <c r="LE190" s="1158"/>
      <c r="LF190" s="1158"/>
      <c r="LG190" s="1158"/>
      <c r="LH190" s="1158"/>
      <c r="LI190" s="1158"/>
      <c r="LJ190" s="1158"/>
      <c r="LK190" s="1158"/>
      <c r="LL190" s="1158"/>
      <c r="LM190" s="1158"/>
      <c r="LN190" s="1158"/>
      <c r="LO190" s="1158"/>
      <c r="LP190" s="1158"/>
      <c r="LQ190" s="1158"/>
      <c r="LR190" s="1158"/>
      <c r="LS190" s="1158"/>
      <c r="LT190" s="1158"/>
      <c r="LU190" s="1158"/>
      <c r="LV190" s="1158"/>
      <c r="LW190" s="1158"/>
      <c r="LX190" s="1158"/>
      <c r="LY190" s="1158"/>
      <c r="LZ190" s="1158"/>
      <c r="MA190" s="1158"/>
      <c r="MB190" s="1158"/>
      <c r="MC190" s="1158"/>
      <c r="MD190" s="1158"/>
      <c r="ME190" s="1158"/>
      <c r="MF190" s="1158"/>
      <c r="MG190" s="1158"/>
      <c r="MH190" s="1158"/>
      <c r="MI190" s="1158"/>
      <c r="MJ190" s="1158"/>
      <c r="MK190" s="1158"/>
      <c r="ML190" s="1158"/>
      <c r="MM190" s="1158"/>
      <c r="MN190" s="1158"/>
      <c r="MO190" s="1158"/>
      <c r="MP190" s="1158"/>
      <c r="MQ190" s="1158"/>
      <c r="MR190" s="1158"/>
      <c r="MS190" s="1158"/>
      <c r="MT190" s="1158"/>
      <c r="MU190" s="1158"/>
      <c r="MV190" s="1158"/>
      <c r="MW190" s="1158"/>
      <c r="MX190" s="1158"/>
      <c r="MY190" s="1158"/>
      <c r="MZ190" s="1158"/>
      <c r="NA190" s="1158"/>
      <c r="NB190" s="1158"/>
      <c r="NC190" s="1158"/>
      <c r="ND190" s="1158"/>
      <c r="NE190" s="1158"/>
      <c r="NF190" s="1158"/>
      <c r="NG190" s="1158"/>
      <c r="NH190" s="1158"/>
      <c r="NI190" s="1158"/>
      <c r="NJ190" s="1158"/>
      <c r="NK190" s="1158"/>
      <c r="NL190" s="1158"/>
      <c r="NM190" s="1158"/>
      <c r="NN190" s="1158"/>
      <c r="NO190" s="1158"/>
      <c r="NP190" s="1158"/>
      <c r="NQ190" s="1158"/>
      <c r="NR190" s="1158"/>
      <c r="NS190" s="1158"/>
      <c r="NT190" s="1158"/>
      <c r="NU190" s="1158"/>
      <c r="NV190" s="1158"/>
      <c r="NW190" s="1158"/>
      <c r="NX190" s="1158"/>
      <c r="NY190" s="1158"/>
      <c r="NZ190" s="1158"/>
      <c r="OA190" s="1158"/>
      <c r="OB190" s="1158"/>
      <c r="OC190" s="1158"/>
      <c r="OD190" s="1158"/>
      <c r="OE190" s="1158"/>
      <c r="OF190" s="1158"/>
      <c r="OG190" s="1158"/>
      <c r="OH190" s="1158"/>
      <c r="OI190" s="1158"/>
      <c r="OJ190" s="1158"/>
      <c r="OK190" s="1158"/>
      <c r="OL190" s="1158"/>
      <c r="OM190" s="1158"/>
      <c r="ON190" s="1158"/>
      <c r="OO190" s="1158"/>
      <c r="OP190" s="1158"/>
      <c r="OQ190" s="1158"/>
      <c r="OR190" s="1158"/>
      <c r="OS190" s="1158"/>
      <c r="OT190" s="1158"/>
      <c r="OU190" s="1158"/>
      <c r="OV190" s="1158"/>
      <c r="OW190" s="1158"/>
      <c r="OX190" s="1158"/>
      <c r="OY190" s="1158"/>
      <c r="OZ190" s="1158"/>
      <c r="PA190" s="1158"/>
      <c r="PB190" s="1158"/>
      <c r="PC190" s="1158"/>
      <c r="PD190" s="1158"/>
      <c r="PE190" s="1158"/>
      <c r="PF190" s="1158"/>
      <c r="PG190" s="1158"/>
      <c r="PH190" s="1158"/>
      <c r="PI190" s="1158"/>
      <c r="PJ190" s="1158"/>
      <c r="PK190" s="1158"/>
    </row>
    <row r="191" spans="1:427" s="1150" customFormat="1" ht="15" customHeight="1" x14ac:dyDescent="0.35">
      <c r="A191" s="1182" t="s">
        <v>3351</v>
      </c>
      <c r="B191" s="1182">
        <f t="shared" ca="1" si="11"/>
        <v>8714</v>
      </c>
      <c r="C191" s="1182" t="s">
        <v>3380</v>
      </c>
      <c r="D191" s="1182" t="s">
        <v>3381</v>
      </c>
      <c r="E191" s="1151">
        <v>2016</v>
      </c>
      <c r="F191" s="1183">
        <f t="shared" ca="1" si="12"/>
        <v>81</v>
      </c>
      <c r="G191" s="1149">
        <f t="shared" ca="1" si="13"/>
        <v>2191</v>
      </c>
      <c r="H191" s="1148">
        <v>61.5</v>
      </c>
      <c r="I191" s="1152">
        <f>Einstellungen!$E$11</f>
        <v>365</v>
      </c>
      <c r="J191" s="1152" t="s">
        <v>11</v>
      </c>
      <c r="K191" s="1152" t="s">
        <v>578</v>
      </c>
      <c r="L191" s="1152" t="s">
        <v>578</v>
      </c>
      <c r="M191" s="1152" t="s">
        <v>578</v>
      </c>
      <c r="N191" s="1152" t="s">
        <v>578</v>
      </c>
      <c r="O191" s="1152" t="s">
        <v>578</v>
      </c>
      <c r="P191" s="1152" t="s">
        <v>578</v>
      </c>
      <c r="Q191" s="1152" t="s">
        <v>578</v>
      </c>
      <c r="R191" s="1152" t="s">
        <v>578</v>
      </c>
      <c r="S191" s="1152" t="s">
        <v>578</v>
      </c>
      <c r="T191" s="1152" t="s">
        <v>578</v>
      </c>
      <c r="U191" s="1152" t="s">
        <v>578</v>
      </c>
      <c r="V191" s="1152" t="s">
        <v>700</v>
      </c>
      <c r="W191" s="1152" t="str">
        <f t="shared" si="14"/>
        <v>Heim 190  - Musterort</v>
      </c>
      <c r="X191" s="1148">
        <v>61.5</v>
      </c>
      <c r="AM191" s="1158"/>
      <c r="AN191" s="1158"/>
      <c r="AO191" s="1158"/>
      <c r="AP191" s="1158"/>
      <c r="AQ191" s="1158"/>
      <c r="AR191" s="1158"/>
      <c r="AS191" s="1158"/>
      <c r="AT191" s="1158"/>
      <c r="AU191" s="1158"/>
      <c r="AV191" s="1158"/>
      <c r="AW191" s="1158"/>
      <c r="AX191" s="1155">
        <v>74</v>
      </c>
      <c r="AY191" s="1158"/>
      <c r="AZ191" s="1156">
        <f t="shared" ca="1" si="15"/>
        <v>-7</v>
      </c>
      <c r="BA191" s="1158"/>
      <c r="BB191" s="1158"/>
      <c r="BC191" s="1158"/>
      <c r="BD191" s="1158"/>
      <c r="BE191" s="1158"/>
      <c r="BF191" s="1158"/>
      <c r="BG191" s="1158"/>
      <c r="BH191" s="1158"/>
      <c r="BI191" s="1158"/>
      <c r="BJ191" s="1158"/>
      <c r="BK191" s="1158"/>
      <c r="BL191" s="1158"/>
      <c r="BM191" s="1158"/>
      <c r="BN191" s="1158"/>
      <c r="BO191" s="1158"/>
      <c r="BP191" s="1158"/>
      <c r="BQ191" s="1158"/>
      <c r="BR191" s="1158"/>
      <c r="BS191" s="1158"/>
      <c r="BT191" s="1158"/>
      <c r="BU191" s="1158"/>
      <c r="BV191" s="1158"/>
      <c r="BW191" s="1158"/>
      <c r="BX191" s="1158"/>
      <c r="BY191" s="1158"/>
      <c r="BZ191" s="1158"/>
      <c r="CA191" s="1158"/>
      <c r="CB191" s="1158"/>
      <c r="CC191" s="1158"/>
      <c r="CD191" s="1158"/>
      <c r="CE191" s="1158"/>
      <c r="CF191" s="1158"/>
      <c r="CG191" s="1158"/>
      <c r="CH191" s="1158"/>
      <c r="CI191" s="1158"/>
      <c r="CJ191" s="1158"/>
      <c r="CK191" s="1158"/>
      <c r="CL191" s="1158"/>
      <c r="CM191" s="1158"/>
      <c r="CN191" s="1158"/>
      <c r="CO191" s="1158"/>
      <c r="CP191" s="1158"/>
      <c r="CQ191" s="1158"/>
      <c r="CR191" s="1158"/>
      <c r="CS191" s="1158"/>
      <c r="CT191" s="1158"/>
      <c r="CU191" s="1158"/>
      <c r="CV191" s="1158"/>
      <c r="CW191" s="1158"/>
      <c r="CX191" s="1158"/>
      <c r="CY191" s="1158"/>
      <c r="CZ191" s="1158"/>
      <c r="DA191" s="1158"/>
      <c r="DB191" s="1158"/>
      <c r="DC191" s="1158"/>
      <c r="DD191" s="1158"/>
      <c r="DE191" s="1158"/>
      <c r="DF191" s="1158"/>
      <c r="DG191" s="1158"/>
      <c r="DH191" s="1158"/>
      <c r="DI191" s="1158"/>
      <c r="DJ191" s="1158"/>
      <c r="DK191" s="1158"/>
      <c r="DL191" s="1158"/>
      <c r="DM191" s="1158"/>
      <c r="DN191" s="1158"/>
      <c r="DO191" s="1158"/>
      <c r="DP191" s="1158"/>
      <c r="DQ191" s="1158"/>
      <c r="DR191" s="1158"/>
      <c r="DS191" s="1158"/>
      <c r="DT191" s="1158"/>
      <c r="DU191" s="1158"/>
      <c r="DV191" s="1158"/>
      <c r="DW191" s="1158"/>
      <c r="DX191" s="1158"/>
      <c r="DY191" s="1158"/>
      <c r="DZ191" s="1158"/>
      <c r="EA191" s="1158"/>
      <c r="EB191" s="1158"/>
      <c r="EC191" s="1158"/>
      <c r="ED191" s="1158"/>
      <c r="EE191" s="1158"/>
      <c r="EF191" s="1158"/>
      <c r="EG191" s="1158"/>
      <c r="EH191" s="1158"/>
      <c r="EI191" s="1158"/>
      <c r="EJ191" s="1158"/>
      <c r="EK191" s="1158"/>
      <c r="EL191" s="1158"/>
      <c r="EM191" s="1158"/>
      <c r="EN191" s="1158"/>
      <c r="EO191" s="1158"/>
      <c r="EP191" s="1158"/>
      <c r="EQ191" s="1158"/>
      <c r="ER191" s="1158"/>
      <c r="ES191" s="1158"/>
      <c r="ET191" s="1158"/>
      <c r="EU191" s="1158"/>
      <c r="EV191" s="1158"/>
      <c r="EW191" s="1158"/>
      <c r="EX191" s="1158"/>
      <c r="EY191" s="1158"/>
      <c r="EZ191" s="1158"/>
      <c r="FA191" s="1158"/>
      <c r="FB191" s="1158"/>
      <c r="FC191" s="1158"/>
      <c r="FD191" s="1158"/>
      <c r="FE191" s="1158"/>
      <c r="FF191" s="1158"/>
      <c r="FG191" s="1158"/>
      <c r="FH191" s="1158"/>
      <c r="FI191" s="1158"/>
      <c r="FJ191" s="1158"/>
      <c r="FK191" s="1158"/>
      <c r="FL191" s="1158"/>
      <c r="FM191" s="1158"/>
      <c r="FN191" s="1158"/>
      <c r="FO191" s="1158"/>
      <c r="FP191" s="1158"/>
      <c r="FQ191" s="1158"/>
      <c r="FR191" s="1158"/>
      <c r="FS191" s="1158"/>
      <c r="FT191" s="1158"/>
      <c r="FU191" s="1158"/>
      <c r="FV191" s="1158"/>
      <c r="FW191" s="1158"/>
      <c r="FX191" s="1158"/>
      <c r="FY191" s="1158"/>
      <c r="FZ191" s="1158"/>
      <c r="GA191" s="1158"/>
      <c r="GB191" s="1158"/>
      <c r="GC191" s="1158"/>
      <c r="GD191" s="1158"/>
      <c r="GE191" s="1158"/>
      <c r="GF191" s="1158"/>
      <c r="GG191" s="1158"/>
      <c r="GH191" s="1158"/>
      <c r="GI191" s="1158"/>
      <c r="GJ191" s="1158"/>
      <c r="GK191" s="1158"/>
      <c r="GL191" s="1158"/>
      <c r="GM191" s="1158"/>
      <c r="GN191" s="1158"/>
      <c r="GO191" s="1158"/>
      <c r="GP191" s="1158"/>
      <c r="GQ191" s="1158"/>
      <c r="GR191" s="1158"/>
      <c r="GS191" s="1158"/>
      <c r="GT191" s="1158"/>
      <c r="GU191" s="1158"/>
      <c r="GV191" s="1158"/>
      <c r="GW191" s="1158"/>
      <c r="GX191" s="1158"/>
      <c r="GY191" s="1158"/>
      <c r="GZ191" s="1158"/>
      <c r="HA191" s="1158"/>
      <c r="HB191" s="1158"/>
      <c r="HC191" s="1158"/>
      <c r="HD191" s="1158"/>
      <c r="HE191" s="1158"/>
      <c r="HF191" s="1158"/>
      <c r="HG191" s="1158"/>
      <c r="HH191" s="1158"/>
      <c r="HI191" s="1158"/>
      <c r="HJ191" s="1158"/>
      <c r="HK191" s="1158"/>
      <c r="HL191" s="1158"/>
      <c r="HM191" s="1158"/>
      <c r="HN191" s="1158"/>
      <c r="HO191" s="1158"/>
      <c r="HP191" s="1158"/>
      <c r="HQ191" s="1158"/>
      <c r="HR191" s="1158"/>
      <c r="HS191" s="1158"/>
      <c r="HT191" s="1158"/>
      <c r="HU191" s="1158"/>
      <c r="HV191" s="1158"/>
      <c r="HW191" s="1158"/>
      <c r="HX191" s="1158"/>
      <c r="HY191" s="1158"/>
      <c r="HZ191" s="1158"/>
      <c r="IA191" s="1158"/>
      <c r="IB191" s="1158"/>
      <c r="IC191" s="1158"/>
      <c r="ID191" s="1158"/>
      <c r="IE191" s="1158"/>
      <c r="IF191" s="1158"/>
      <c r="IG191" s="1158"/>
      <c r="IH191" s="1158"/>
      <c r="II191" s="1158"/>
      <c r="IJ191" s="1158"/>
      <c r="IK191" s="1158"/>
      <c r="IL191" s="1158"/>
      <c r="IM191" s="1158"/>
      <c r="IN191" s="1158"/>
      <c r="IO191" s="1158"/>
      <c r="IP191" s="1158"/>
      <c r="IQ191" s="1158"/>
      <c r="IR191" s="1158"/>
      <c r="IS191" s="1158"/>
      <c r="IT191" s="1158"/>
      <c r="IU191" s="1158"/>
      <c r="IV191" s="1158"/>
      <c r="IW191" s="1158"/>
      <c r="IX191" s="1158"/>
      <c r="IY191" s="1158"/>
      <c r="IZ191" s="1158"/>
      <c r="JA191" s="1158"/>
      <c r="JB191" s="1158"/>
      <c r="JC191" s="1158"/>
      <c r="JD191" s="1158"/>
      <c r="JE191" s="1158"/>
      <c r="JF191" s="1158"/>
      <c r="JG191" s="1158"/>
      <c r="JH191" s="1158"/>
      <c r="JI191" s="1158"/>
      <c r="JJ191" s="1158"/>
      <c r="JK191" s="1158"/>
      <c r="JL191" s="1158"/>
      <c r="JM191" s="1158"/>
      <c r="JN191" s="1158"/>
      <c r="JO191" s="1158"/>
      <c r="JP191" s="1158"/>
      <c r="JQ191" s="1158"/>
      <c r="JR191" s="1158"/>
      <c r="JS191" s="1158"/>
      <c r="JT191" s="1158"/>
      <c r="JU191" s="1158"/>
      <c r="JV191" s="1158"/>
      <c r="JW191" s="1158"/>
      <c r="JX191" s="1158"/>
      <c r="JY191" s="1158"/>
      <c r="JZ191" s="1158"/>
      <c r="KA191" s="1158"/>
      <c r="KB191" s="1158"/>
      <c r="KC191" s="1158"/>
      <c r="KD191" s="1158"/>
      <c r="KE191" s="1158"/>
      <c r="KF191" s="1158"/>
      <c r="KG191" s="1158"/>
      <c r="KH191" s="1158"/>
      <c r="KI191" s="1158"/>
      <c r="KJ191" s="1158"/>
      <c r="KK191" s="1158"/>
      <c r="KL191" s="1158"/>
      <c r="KM191" s="1158"/>
      <c r="KN191" s="1158"/>
      <c r="KO191" s="1158"/>
      <c r="KP191" s="1158"/>
      <c r="KQ191" s="1158"/>
      <c r="KR191" s="1158"/>
      <c r="KS191" s="1158"/>
      <c r="KT191" s="1158"/>
      <c r="KU191" s="1158"/>
      <c r="KV191" s="1158"/>
      <c r="KW191" s="1158"/>
      <c r="KX191" s="1158"/>
      <c r="KY191" s="1158"/>
      <c r="KZ191" s="1158"/>
      <c r="LA191" s="1158"/>
      <c r="LB191" s="1158"/>
      <c r="LC191" s="1158"/>
      <c r="LD191" s="1158"/>
      <c r="LE191" s="1158"/>
      <c r="LF191" s="1158"/>
      <c r="LG191" s="1158"/>
      <c r="LH191" s="1158"/>
      <c r="LI191" s="1158"/>
      <c r="LJ191" s="1158"/>
      <c r="LK191" s="1158"/>
      <c r="LL191" s="1158"/>
      <c r="LM191" s="1158"/>
      <c r="LN191" s="1158"/>
      <c r="LO191" s="1158"/>
      <c r="LP191" s="1158"/>
      <c r="LQ191" s="1158"/>
      <c r="LR191" s="1158"/>
      <c r="LS191" s="1158"/>
      <c r="LT191" s="1158"/>
      <c r="LU191" s="1158"/>
      <c r="LV191" s="1158"/>
      <c r="LW191" s="1158"/>
      <c r="LX191" s="1158"/>
      <c r="LY191" s="1158"/>
      <c r="LZ191" s="1158"/>
      <c r="MA191" s="1158"/>
      <c r="MB191" s="1158"/>
      <c r="MC191" s="1158"/>
      <c r="MD191" s="1158"/>
      <c r="ME191" s="1158"/>
      <c r="MF191" s="1158"/>
      <c r="MG191" s="1158"/>
      <c r="MH191" s="1158"/>
      <c r="MI191" s="1158"/>
      <c r="MJ191" s="1158"/>
      <c r="MK191" s="1158"/>
      <c r="ML191" s="1158"/>
      <c r="MM191" s="1158"/>
      <c r="MN191" s="1158"/>
      <c r="MO191" s="1158"/>
      <c r="MP191" s="1158"/>
      <c r="MQ191" s="1158"/>
      <c r="MR191" s="1158"/>
      <c r="MS191" s="1158"/>
      <c r="MT191" s="1158"/>
      <c r="MU191" s="1158"/>
      <c r="MV191" s="1158"/>
      <c r="MW191" s="1158"/>
      <c r="MX191" s="1158"/>
      <c r="MY191" s="1158"/>
      <c r="MZ191" s="1158"/>
      <c r="NA191" s="1158"/>
      <c r="NB191" s="1158"/>
      <c r="NC191" s="1158"/>
      <c r="ND191" s="1158"/>
      <c r="NE191" s="1158"/>
      <c r="NF191" s="1158"/>
      <c r="NG191" s="1158"/>
      <c r="NH191" s="1158"/>
      <c r="NI191" s="1158"/>
      <c r="NJ191" s="1158"/>
      <c r="NK191" s="1158"/>
      <c r="NL191" s="1158"/>
      <c r="NM191" s="1158"/>
      <c r="NN191" s="1158"/>
      <c r="NO191" s="1158"/>
      <c r="NP191" s="1158"/>
      <c r="NQ191" s="1158"/>
      <c r="NR191" s="1158"/>
      <c r="NS191" s="1158"/>
      <c r="NT191" s="1158"/>
      <c r="NU191" s="1158"/>
      <c r="NV191" s="1158"/>
      <c r="NW191" s="1158"/>
      <c r="NX191" s="1158"/>
      <c r="NY191" s="1158"/>
      <c r="NZ191" s="1158"/>
      <c r="OA191" s="1158"/>
      <c r="OB191" s="1158"/>
      <c r="OC191" s="1158"/>
      <c r="OD191" s="1158"/>
      <c r="OE191" s="1158"/>
      <c r="OF191" s="1158"/>
      <c r="OG191" s="1158"/>
      <c r="OH191" s="1158"/>
      <c r="OI191" s="1158"/>
      <c r="OJ191" s="1158"/>
      <c r="OK191" s="1158"/>
      <c r="OL191" s="1158"/>
      <c r="OM191" s="1158"/>
      <c r="ON191" s="1158"/>
      <c r="OO191" s="1158"/>
      <c r="OP191" s="1158"/>
      <c r="OQ191" s="1158"/>
      <c r="OR191" s="1158"/>
      <c r="OS191" s="1158"/>
      <c r="OT191" s="1158"/>
      <c r="OU191" s="1158"/>
      <c r="OV191" s="1158"/>
      <c r="OW191" s="1158"/>
      <c r="OX191" s="1158"/>
      <c r="OY191" s="1158"/>
      <c r="OZ191" s="1158"/>
      <c r="PA191" s="1158"/>
      <c r="PB191" s="1158"/>
      <c r="PC191" s="1158"/>
      <c r="PD191" s="1158"/>
      <c r="PE191" s="1158"/>
      <c r="PF191" s="1158"/>
      <c r="PG191" s="1158"/>
      <c r="PH191" s="1158"/>
      <c r="PI191" s="1158"/>
      <c r="PJ191" s="1158"/>
      <c r="PK191" s="1158"/>
    </row>
    <row r="192" spans="1:427" s="1150" customFormat="1" ht="15" customHeight="1" x14ac:dyDescent="0.35">
      <c r="A192" s="1182" t="s">
        <v>3352</v>
      </c>
      <c r="B192" s="1182">
        <f t="shared" ca="1" si="11"/>
        <v>1034</v>
      </c>
      <c r="C192" s="1182" t="s">
        <v>3380</v>
      </c>
      <c r="D192" s="1182" t="s">
        <v>3381</v>
      </c>
      <c r="E192" s="1151">
        <v>2016</v>
      </c>
      <c r="F192" s="1183">
        <f t="shared" ca="1" si="12"/>
        <v>206</v>
      </c>
      <c r="G192" s="1149">
        <f t="shared" ca="1" si="13"/>
        <v>8057</v>
      </c>
      <c r="H192" s="1148">
        <v>61.5</v>
      </c>
      <c r="I192" s="1152">
        <f>Einstellungen!$E$11</f>
        <v>365</v>
      </c>
      <c r="J192" s="1152" t="s">
        <v>11</v>
      </c>
      <c r="K192" s="1152" t="s">
        <v>578</v>
      </c>
      <c r="L192" s="1152" t="s">
        <v>578</v>
      </c>
      <c r="M192" s="1152" t="s">
        <v>578</v>
      </c>
      <c r="N192" s="1152" t="s">
        <v>578</v>
      </c>
      <c r="O192" s="1152" t="s">
        <v>578</v>
      </c>
      <c r="P192" s="1152" t="s">
        <v>578</v>
      </c>
      <c r="Q192" s="1152" t="s">
        <v>578</v>
      </c>
      <c r="R192" s="1152" t="s">
        <v>578</v>
      </c>
      <c r="S192" s="1152" t="s">
        <v>578</v>
      </c>
      <c r="T192" s="1152" t="s">
        <v>578</v>
      </c>
      <c r="U192" s="1152" t="s">
        <v>578</v>
      </c>
      <c r="V192" s="1152" t="s">
        <v>700</v>
      </c>
      <c r="W192" s="1152" t="str">
        <f t="shared" si="14"/>
        <v>Heim 191  - Musterort</v>
      </c>
      <c r="X192" s="1148">
        <v>61.5</v>
      </c>
      <c r="AM192" s="1158"/>
      <c r="AN192" s="1158"/>
      <c r="AO192" s="1158"/>
      <c r="AP192" s="1158"/>
      <c r="AQ192" s="1158"/>
      <c r="AR192" s="1158"/>
      <c r="AS192" s="1158"/>
      <c r="AT192" s="1158"/>
      <c r="AU192" s="1158"/>
      <c r="AV192" s="1158"/>
      <c r="AW192" s="1158"/>
      <c r="AX192" s="1155">
        <v>72</v>
      </c>
      <c r="AY192" s="1158"/>
      <c r="AZ192" s="1156">
        <f t="shared" ca="1" si="15"/>
        <v>-134</v>
      </c>
      <c r="BA192" s="1158"/>
      <c r="BB192" s="1158"/>
      <c r="BC192" s="1158"/>
      <c r="BD192" s="1158"/>
      <c r="BE192" s="1158"/>
      <c r="BF192" s="1158"/>
      <c r="BG192" s="1158"/>
      <c r="BH192" s="1158"/>
      <c r="BI192" s="1158"/>
      <c r="BJ192" s="1158"/>
      <c r="BK192" s="1158"/>
      <c r="BL192" s="1158"/>
      <c r="BM192" s="1158"/>
      <c r="BN192" s="1158"/>
      <c r="BO192" s="1158"/>
      <c r="BP192" s="1158"/>
      <c r="BQ192" s="1158"/>
      <c r="BR192" s="1158"/>
      <c r="BS192" s="1158"/>
      <c r="BT192" s="1158"/>
      <c r="BU192" s="1158"/>
      <c r="BV192" s="1158"/>
      <c r="BW192" s="1158"/>
      <c r="BX192" s="1158"/>
      <c r="BY192" s="1158"/>
      <c r="BZ192" s="1158"/>
      <c r="CA192" s="1158"/>
      <c r="CB192" s="1158"/>
      <c r="CC192" s="1158"/>
      <c r="CD192" s="1158"/>
      <c r="CE192" s="1158"/>
      <c r="CF192" s="1158"/>
      <c r="CG192" s="1158"/>
      <c r="CH192" s="1158"/>
      <c r="CI192" s="1158"/>
      <c r="CJ192" s="1158"/>
      <c r="CK192" s="1158"/>
      <c r="CL192" s="1158"/>
      <c r="CM192" s="1158"/>
      <c r="CN192" s="1158"/>
      <c r="CO192" s="1158"/>
      <c r="CP192" s="1158"/>
      <c r="CQ192" s="1158"/>
      <c r="CR192" s="1158"/>
      <c r="CS192" s="1158"/>
      <c r="CT192" s="1158"/>
      <c r="CU192" s="1158"/>
      <c r="CV192" s="1158"/>
      <c r="CW192" s="1158"/>
      <c r="CX192" s="1158"/>
      <c r="CY192" s="1158"/>
      <c r="CZ192" s="1158"/>
      <c r="DA192" s="1158"/>
      <c r="DB192" s="1158"/>
      <c r="DC192" s="1158"/>
      <c r="DD192" s="1158"/>
      <c r="DE192" s="1158"/>
      <c r="DF192" s="1158"/>
      <c r="DG192" s="1158"/>
      <c r="DH192" s="1158"/>
      <c r="DI192" s="1158"/>
      <c r="DJ192" s="1158"/>
      <c r="DK192" s="1158"/>
      <c r="DL192" s="1158"/>
      <c r="DM192" s="1158"/>
      <c r="DN192" s="1158"/>
      <c r="DO192" s="1158"/>
      <c r="DP192" s="1158"/>
      <c r="DQ192" s="1158"/>
      <c r="DR192" s="1158"/>
      <c r="DS192" s="1158"/>
      <c r="DT192" s="1158"/>
      <c r="DU192" s="1158"/>
      <c r="DV192" s="1158"/>
      <c r="DW192" s="1158"/>
      <c r="DX192" s="1158"/>
      <c r="DY192" s="1158"/>
      <c r="DZ192" s="1158"/>
      <c r="EA192" s="1158"/>
      <c r="EB192" s="1158"/>
      <c r="EC192" s="1158"/>
      <c r="ED192" s="1158"/>
      <c r="EE192" s="1158"/>
      <c r="EF192" s="1158"/>
      <c r="EG192" s="1158"/>
      <c r="EH192" s="1158"/>
      <c r="EI192" s="1158"/>
      <c r="EJ192" s="1158"/>
      <c r="EK192" s="1158"/>
      <c r="EL192" s="1158"/>
      <c r="EM192" s="1158"/>
      <c r="EN192" s="1158"/>
      <c r="EO192" s="1158"/>
      <c r="EP192" s="1158"/>
      <c r="EQ192" s="1158"/>
      <c r="ER192" s="1158"/>
      <c r="ES192" s="1158"/>
      <c r="ET192" s="1158"/>
      <c r="EU192" s="1158"/>
      <c r="EV192" s="1158"/>
      <c r="EW192" s="1158"/>
      <c r="EX192" s="1158"/>
      <c r="EY192" s="1158"/>
      <c r="EZ192" s="1158"/>
      <c r="FA192" s="1158"/>
      <c r="FB192" s="1158"/>
      <c r="FC192" s="1158"/>
      <c r="FD192" s="1158"/>
      <c r="FE192" s="1158"/>
      <c r="FF192" s="1158"/>
      <c r="FG192" s="1158"/>
      <c r="FH192" s="1158"/>
      <c r="FI192" s="1158"/>
      <c r="FJ192" s="1158"/>
      <c r="FK192" s="1158"/>
      <c r="FL192" s="1158"/>
      <c r="FM192" s="1158"/>
      <c r="FN192" s="1158"/>
      <c r="FO192" s="1158"/>
      <c r="FP192" s="1158"/>
      <c r="FQ192" s="1158"/>
      <c r="FR192" s="1158"/>
      <c r="FS192" s="1158"/>
      <c r="FT192" s="1158"/>
      <c r="FU192" s="1158"/>
      <c r="FV192" s="1158"/>
      <c r="FW192" s="1158"/>
      <c r="FX192" s="1158"/>
      <c r="FY192" s="1158"/>
      <c r="FZ192" s="1158"/>
      <c r="GA192" s="1158"/>
      <c r="GB192" s="1158"/>
      <c r="GC192" s="1158"/>
      <c r="GD192" s="1158"/>
      <c r="GE192" s="1158"/>
      <c r="GF192" s="1158"/>
      <c r="GG192" s="1158"/>
      <c r="GH192" s="1158"/>
      <c r="GI192" s="1158"/>
      <c r="GJ192" s="1158"/>
      <c r="GK192" s="1158"/>
      <c r="GL192" s="1158"/>
      <c r="GM192" s="1158"/>
      <c r="GN192" s="1158"/>
      <c r="GO192" s="1158"/>
      <c r="GP192" s="1158"/>
      <c r="GQ192" s="1158"/>
      <c r="GR192" s="1158"/>
      <c r="GS192" s="1158"/>
      <c r="GT192" s="1158"/>
      <c r="GU192" s="1158"/>
      <c r="GV192" s="1158"/>
      <c r="GW192" s="1158"/>
      <c r="GX192" s="1158"/>
      <c r="GY192" s="1158"/>
      <c r="GZ192" s="1158"/>
      <c r="HA192" s="1158"/>
      <c r="HB192" s="1158"/>
      <c r="HC192" s="1158"/>
      <c r="HD192" s="1158"/>
      <c r="HE192" s="1158"/>
      <c r="HF192" s="1158"/>
      <c r="HG192" s="1158"/>
      <c r="HH192" s="1158"/>
      <c r="HI192" s="1158"/>
      <c r="HJ192" s="1158"/>
      <c r="HK192" s="1158"/>
      <c r="HL192" s="1158"/>
      <c r="HM192" s="1158"/>
      <c r="HN192" s="1158"/>
      <c r="HO192" s="1158"/>
      <c r="HP192" s="1158"/>
      <c r="HQ192" s="1158"/>
      <c r="HR192" s="1158"/>
      <c r="HS192" s="1158"/>
      <c r="HT192" s="1158"/>
      <c r="HU192" s="1158"/>
      <c r="HV192" s="1158"/>
      <c r="HW192" s="1158"/>
      <c r="HX192" s="1158"/>
      <c r="HY192" s="1158"/>
      <c r="HZ192" s="1158"/>
      <c r="IA192" s="1158"/>
      <c r="IB192" s="1158"/>
      <c r="IC192" s="1158"/>
      <c r="ID192" s="1158"/>
      <c r="IE192" s="1158"/>
      <c r="IF192" s="1158"/>
      <c r="IG192" s="1158"/>
      <c r="IH192" s="1158"/>
      <c r="II192" s="1158"/>
      <c r="IJ192" s="1158"/>
      <c r="IK192" s="1158"/>
      <c r="IL192" s="1158"/>
      <c r="IM192" s="1158"/>
      <c r="IN192" s="1158"/>
      <c r="IO192" s="1158"/>
      <c r="IP192" s="1158"/>
      <c r="IQ192" s="1158"/>
      <c r="IR192" s="1158"/>
      <c r="IS192" s="1158"/>
      <c r="IT192" s="1158"/>
      <c r="IU192" s="1158"/>
      <c r="IV192" s="1158"/>
      <c r="IW192" s="1158"/>
      <c r="IX192" s="1158"/>
      <c r="IY192" s="1158"/>
      <c r="IZ192" s="1158"/>
      <c r="JA192" s="1158"/>
      <c r="JB192" s="1158"/>
      <c r="JC192" s="1158"/>
      <c r="JD192" s="1158"/>
      <c r="JE192" s="1158"/>
      <c r="JF192" s="1158"/>
      <c r="JG192" s="1158"/>
      <c r="JH192" s="1158"/>
      <c r="JI192" s="1158"/>
      <c r="JJ192" s="1158"/>
      <c r="JK192" s="1158"/>
      <c r="JL192" s="1158"/>
      <c r="JM192" s="1158"/>
      <c r="JN192" s="1158"/>
      <c r="JO192" s="1158"/>
      <c r="JP192" s="1158"/>
      <c r="JQ192" s="1158"/>
      <c r="JR192" s="1158"/>
      <c r="JS192" s="1158"/>
      <c r="JT192" s="1158"/>
      <c r="JU192" s="1158"/>
      <c r="JV192" s="1158"/>
      <c r="JW192" s="1158"/>
      <c r="JX192" s="1158"/>
      <c r="JY192" s="1158"/>
      <c r="JZ192" s="1158"/>
      <c r="KA192" s="1158"/>
      <c r="KB192" s="1158"/>
      <c r="KC192" s="1158"/>
      <c r="KD192" s="1158"/>
      <c r="KE192" s="1158"/>
      <c r="KF192" s="1158"/>
      <c r="KG192" s="1158"/>
      <c r="KH192" s="1158"/>
      <c r="KI192" s="1158"/>
      <c r="KJ192" s="1158"/>
      <c r="KK192" s="1158"/>
      <c r="KL192" s="1158"/>
      <c r="KM192" s="1158"/>
      <c r="KN192" s="1158"/>
      <c r="KO192" s="1158"/>
      <c r="KP192" s="1158"/>
      <c r="KQ192" s="1158"/>
      <c r="KR192" s="1158"/>
      <c r="KS192" s="1158"/>
      <c r="KT192" s="1158"/>
      <c r="KU192" s="1158"/>
      <c r="KV192" s="1158"/>
      <c r="KW192" s="1158"/>
      <c r="KX192" s="1158"/>
      <c r="KY192" s="1158"/>
      <c r="KZ192" s="1158"/>
      <c r="LA192" s="1158"/>
      <c r="LB192" s="1158"/>
      <c r="LC192" s="1158"/>
      <c r="LD192" s="1158"/>
      <c r="LE192" s="1158"/>
      <c r="LF192" s="1158"/>
      <c r="LG192" s="1158"/>
      <c r="LH192" s="1158"/>
      <c r="LI192" s="1158"/>
      <c r="LJ192" s="1158"/>
      <c r="LK192" s="1158"/>
      <c r="LL192" s="1158"/>
      <c r="LM192" s="1158"/>
      <c r="LN192" s="1158"/>
      <c r="LO192" s="1158"/>
      <c r="LP192" s="1158"/>
      <c r="LQ192" s="1158"/>
      <c r="LR192" s="1158"/>
      <c r="LS192" s="1158"/>
      <c r="LT192" s="1158"/>
      <c r="LU192" s="1158"/>
      <c r="LV192" s="1158"/>
      <c r="LW192" s="1158"/>
      <c r="LX192" s="1158"/>
      <c r="LY192" s="1158"/>
      <c r="LZ192" s="1158"/>
      <c r="MA192" s="1158"/>
      <c r="MB192" s="1158"/>
      <c r="MC192" s="1158"/>
      <c r="MD192" s="1158"/>
      <c r="ME192" s="1158"/>
      <c r="MF192" s="1158"/>
      <c r="MG192" s="1158"/>
      <c r="MH192" s="1158"/>
      <c r="MI192" s="1158"/>
      <c r="MJ192" s="1158"/>
      <c r="MK192" s="1158"/>
      <c r="ML192" s="1158"/>
      <c r="MM192" s="1158"/>
      <c r="MN192" s="1158"/>
      <c r="MO192" s="1158"/>
      <c r="MP192" s="1158"/>
      <c r="MQ192" s="1158"/>
      <c r="MR192" s="1158"/>
      <c r="MS192" s="1158"/>
      <c r="MT192" s="1158"/>
      <c r="MU192" s="1158"/>
      <c r="MV192" s="1158"/>
      <c r="MW192" s="1158"/>
      <c r="MX192" s="1158"/>
      <c r="MY192" s="1158"/>
      <c r="MZ192" s="1158"/>
      <c r="NA192" s="1158"/>
      <c r="NB192" s="1158"/>
      <c r="NC192" s="1158"/>
      <c r="ND192" s="1158"/>
      <c r="NE192" s="1158"/>
      <c r="NF192" s="1158"/>
      <c r="NG192" s="1158"/>
      <c r="NH192" s="1158"/>
      <c r="NI192" s="1158"/>
      <c r="NJ192" s="1158"/>
      <c r="NK192" s="1158"/>
      <c r="NL192" s="1158"/>
      <c r="NM192" s="1158"/>
      <c r="NN192" s="1158"/>
      <c r="NO192" s="1158"/>
      <c r="NP192" s="1158"/>
      <c r="NQ192" s="1158"/>
      <c r="NR192" s="1158"/>
      <c r="NS192" s="1158"/>
      <c r="NT192" s="1158"/>
      <c r="NU192" s="1158"/>
      <c r="NV192" s="1158"/>
      <c r="NW192" s="1158"/>
      <c r="NX192" s="1158"/>
      <c r="NY192" s="1158"/>
      <c r="NZ192" s="1158"/>
      <c r="OA192" s="1158"/>
      <c r="OB192" s="1158"/>
      <c r="OC192" s="1158"/>
      <c r="OD192" s="1158"/>
      <c r="OE192" s="1158"/>
      <c r="OF192" s="1158"/>
      <c r="OG192" s="1158"/>
      <c r="OH192" s="1158"/>
      <c r="OI192" s="1158"/>
      <c r="OJ192" s="1158"/>
      <c r="OK192" s="1158"/>
      <c r="OL192" s="1158"/>
      <c r="OM192" s="1158"/>
      <c r="ON192" s="1158"/>
      <c r="OO192" s="1158"/>
      <c r="OP192" s="1158"/>
      <c r="OQ192" s="1158"/>
      <c r="OR192" s="1158"/>
      <c r="OS192" s="1158"/>
      <c r="OT192" s="1158"/>
      <c r="OU192" s="1158"/>
      <c r="OV192" s="1158"/>
      <c r="OW192" s="1158"/>
      <c r="OX192" s="1158"/>
      <c r="OY192" s="1158"/>
      <c r="OZ192" s="1158"/>
      <c r="PA192" s="1158"/>
      <c r="PB192" s="1158"/>
      <c r="PC192" s="1158"/>
      <c r="PD192" s="1158"/>
      <c r="PE192" s="1158"/>
      <c r="PF192" s="1158"/>
      <c r="PG192" s="1158"/>
      <c r="PH192" s="1158"/>
      <c r="PI192" s="1158"/>
      <c r="PJ192" s="1158"/>
      <c r="PK192" s="1158"/>
    </row>
    <row r="193" spans="1:427" s="1150" customFormat="1" ht="15" customHeight="1" x14ac:dyDescent="0.35">
      <c r="A193" s="1182" t="s">
        <v>3353</v>
      </c>
      <c r="B193" s="1182">
        <f t="shared" ca="1" si="11"/>
        <v>5323</v>
      </c>
      <c r="C193" s="1182" t="s">
        <v>3380</v>
      </c>
      <c r="D193" s="1182" t="s">
        <v>3381</v>
      </c>
      <c r="E193" s="1151">
        <v>2016</v>
      </c>
      <c r="F193" s="1183">
        <f t="shared" ca="1" si="12"/>
        <v>203</v>
      </c>
      <c r="G193" s="1149">
        <f t="shared" ca="1" si="13"/>
        <v>6907</v>
      </c>
      <c r="H193" s="1148">
        <v>59.04</v>
      </c>
      <c r="I193" s="1152">
        <f>Einstellungen!$E$11</f>
        <v>365</v>
      </c>
      <c r="J193" s="1152" t="s">
        <v>11</v>
      </c>
      <c r="K193" s="1152" t="s">
        <v>578</v>
      </c>
      <c r="L193" s="1152" t="s">
        <v>578</v>
      </c>
      <c r="M193" s="1152" t="s">
        <v>578</v>
      </c>
      <c r="N193" s="1152" t="s">
        <v>578</v>
      </c>
      <c r="O193" s="1152" t="s">
        <v>578</v>
      </c>
      <c r="P193" s="1152" t="s">
        <v>578</v>
      </c>
      <c r="Q193" s="1152" t="s">
        <v>578</v>
      </c>
      <c r="R193" s="1152" t="s">
        <v>578</v>
      </c>
      <c r="S193" s="1152" t="s">
        <v>578</v>
      </c>
      <c r="T193" s="1152" t="s">
        <v>578</v>
      </c>
      <c r="U193" s="1152" t="s">
        <v>578</v>
      </c>
      <c r="V193" s="1152" t="s">
        <v>700</v>
      </c>
      <c r="W193" s="1152" t="str">
        <f t="shared" si="14"/>
        <v>Heim 192  - Musterort</v>
      </c>
      <c r="X193" s="1148">
        <v>59.04</v>
      </c>
      <c r="AM193" s="1158"/>
      <c r="AN193" s="1158"/>
      <c r="AO193" s="1158"/>
      <c r="AP193" s="1158"/>
      <c r="AQ193" s="1158"/>
      <c r="AR193" s="1158"/>
      <c r="AS193" s="1158"/>
      <c r="AT193" s="1158"/>
      <c r="AU193" s="1158"/>
      <c r="AV193" s="1158"/>
      <c r="AW193" s="1158"/>
      <c r="AX193" s="1155">
        <v>73</v>
      </c>
      <c r="AY193" s="1158"/>
      <c r="AZ193" s="1156">
        <f t="shared" ca="1" si="15"/>
        <v>-130</v>
      </c>
      <c r="BA193" s="1158"/>
      <c r="BB193" s="1158"/>
      <c r="BC193" s="1158"/>
      <c r="BD193" s="1158"/>
      <c r="BE193" s="1158"/>
      <c r="BF193" s="1158"/>
      <c r="BG193" s="1158"/>
      <c r="BH193" s="1158"/>
      <c r="BI193" s="1158"/>
      <c r="BJ193" s="1158"/>
      <c r="BK193" s="1158"/>
      <c r="BL193" s="1158"/>
      <c r="BM193" s="1158"/>
      <c r="BN193" s="1158"/>
      <c r="BO193" s="1158"/>
      <c r="BP193" s="1158"/>
      <c r="BQ193" s="1158"/>
      <c r="BR193" s="1158"/>
      <c r="BS193" s="1158"/>
      <c r="BT193" s="1158"/>
      <c r="BU193" s="1158"/>
      <c r="BV193" s="1158"/>
      <c r="BW193" s="1158"/>
      <c r="BX193" s="1158"/>
      <c r="BY193" s="1158"/>
      <c r="BZ193" s="1158"/>
      <c r="CA193" s="1158"/>
      <c r="CB193" s="1158"/>
      <c r="CC193" s="1158"/>
      <c r="CD193" s="1158"/>
      <c r="CE193" s="1158"/>
      <c r="CF193" s="1158"/>
      <c r="CG193" s="1158"/>
      <c r="CH193" s="1158"/>
      <c r="CI193" s="1158"/>
      <c r="CJ193" s="1158"/>
      <c r="CK193" s="1158"/>
      <c r="CL193" s="1158"/>
      <c r="CM193" s="1158"/>
      <c r="CN193" s="1158"/>
      <c r="CO193" s="1158"/>
      <c r="CP193" s="1158"/>
      <c r="CQ193" s="1158"/>
      <c r="CR193" s="1158"/>
      <c r="CS193" s="1158"/>
      <c r="CT193" s="1158"/>
      <c r="CU193" s="1158"/>
      <c r="CV193" s="1158"/>
      <c r="CW193" s="1158"/>
      <c r="CX193" s="1158"/>
      <c r="CY193" s="1158"/>
      <c r="CZ193" s="1158"/>
      <c r="DA193" s="1158"/>
      <c r="DB193" s="1158"/>
      <c r="DC193" s="1158"/>
      <c r="DD193" s="1158"/>
      <c r="DE193" s="1158"/>
      <c r="DF193" s="1158"/>
      <c r="DG193" s="1158"/>
      <c r="DH193" s="1158"/>
      <c r="DI193" s="1158"/>
      <c r="DJ193" s="1158"/>
      <c r="DK193" s="1158"/>
      <c r="DL193" s="1158"/>
      <c r="DM193" s="1158"/>
      <c r="DN193" s="1158"/>
      <c r="DO193" s="1158"/>
      <c r="DP193" s="1158"/>
      <c r="DQ193" s="1158"/>
      <c r="DR193" s="1158"/>
      <c r="DS193" s="1158"/>
      <c r="DT193" s="1158"/>
      <c r="DU193" s="1158"/>
      <c r="DV193" s="1158"/>
      <c r="DW193" s="1158"/>
      <c r="DX193" s="1158"/>
      <c r="DY193" s="1158"/>
      <c r="DZ193" s="1158"/>
      <c r="EA193" s="1158"/>
      <c r="EB193" s="1158"/>
      <c r="EC193" s="1158"/>
      <c r="ED193" s="1158"/>
      <c r="EE193" s="1158"/>
      <c r="EF193" s="1158"/>
      <c r="EG193" s="1158"/>
      <c r="EH193" s="1158"/>
      <c r="EI193" s="1158"/>
      <c r="EJ193" s="1158"/>
      <c r="EK193" s="1158"/>
      <c r="EL193" s="1158"/>
      <c r="EM193" s="1158"/>
      <c r="EN193" s="1158"/>
      <c r="EO193" s="1158"/>
      <c r="EP193" s="1158"/>
      <c r="EQ193" s="1158"/>
      <c r="ER193" s="1158"/>
      <c r="ES193" s="1158"/>
      <c r="ET193" s="1158"/>
      <c r="EU193" s="1158"/>
      <c r="EV193" s="1158"/>
      <c r="EW193" s="1158"/>
      <c r="EX193" s="1158"/>
      <c r="EY193" s="1158"/>
      <c r="EZ193" s="1158"/>
      <c r="FA193" s="1158"/>
      <c r="FB193" s="1158"/>
      <c r="FC193" s="1158"/>
      <c r="FD193" s="1158"/>
      <c r="FE193" s="1158"/>
      <c r="FF193" s="1158"/>
      <c r="FG193" s="1158"/>
      <c r="FH193" s="1158"/>
      <c r="FI193" s="1158"/>
      <c r="FJ193" s="1158"/>
      <c r="FK193" s="1158"/>
      <c r="FL193" s="1158"/>
      <c r="FM193" s="1158"/>
      <c r="FN193" s="1158"/>
      <c r="FO193" s="1158"/>
      <c r="FP193" s="1158"/>
      <c r="FQ193" s="1158"/>
      <c r="FR193" s="1158"/>
      <c r="FS193" s="1158"/>
      <c r="FT193" s="1158"/>
      <c r="FU193" s="1158"/>
      <c r="FV193" s="1158"/>
      <c r="FW193" s="1158"/>
      <c r="FX193" s="1158"/>
      <c r="FY193" s="1158"/>
      <c r="FZ193" s="1158"/>
      <c r="GA193" s="1158"/>
      <c r="GB193" s="1158"/>
      <c r="GC193" s="1158"/>
      <c r="GD193" s="1158"/>
      <c r="GE193" s="1158"/>
      <c r="GF193" s="1158"/>
      <c r="GG193" s="1158"/>
      <c r="GH193" s="1158"/>
      <c r="GI193" s="1158"/>
      <c r="GJ193" s="1158"/>
      <c r="GK193" s="1158"/>
      <c r="GL193" s="1158"/>
      <c r="GM193" s="1158"/>
      <c r="GN193" s="1158"/>
      <c r="GO193" s="1158"/>
      <c r="GP193" s="1158"/>
      <c r="GQ193" s="1158"/>
      <c r="GR193" s="1158"/>
      <c r="GS193" s="1158"/>
      <c r="GT193" s="1158"/>
      <c r="GU193" s="1158"/>
      <c r="GV193" s="1158"/>
      <c r="GW193" s="1158"/>
      <c r="GX193" s="1158"/>
      <c r="GY193" s="1158"/>
      <c r="GZ193" s="1158"/>
      <c r="HA193" s="1158"/>
      <c r="HB193" s="1158"/>
      <c r="HC193" s="1158"/>
      <c r="HD193" s="1158"/>
      <c r="HE193" s="1158"/>
      <c r="HF193" s="1158"/>
      <c r="HG193" s="1158"/>
      <c r="HH193" s="1158"/>
      <c r="HI193" s="1158"/>
      <c r="HJ193" s="1158"/>
      <c r="HK193" s="1158"/>
      <c r="HL193" s="1158"/>
      <c r="HM193" s="1158"/>
      <c r="HN193" s="1158"/>
      <c r="HO193" s="1158"/>
      <c r="HP193" s="1158"/>
      <c r="HQ193" s="1158"/>
      <c r="HR193" s="1158"/>
      <c r="HS193" s="1158"/>
      <c r="HT193" s="1158"/>
      <c r="HU193" s="1158"/>
      <c r="HV193" s="1158"/>
      <c r="HW193" s="1158"/>
      <c r="HX193" s="1158"/>
      <c r="HY193" s="1158"/>
      <c r="HZ193" s="1158"/>
      <c r="IA193" s="1158"/>
      <c r="IB193" s="1158"/>
      <c r="IC193" s="1158"/>
      <c r="ID193" s="1158"/>
      <c r="IE193" s="1158"/>
      <c r="IF193" s="1158"/>
      <c r="IG193" s="1158"/>
      <c r="IH193" s="1158"/>
      <c r="II193" s="1158"/>
      <c r="IJ193" s="1158"/>
      <c r="IK193" s="1158"/>
      <c r="IL193" s="1158"/>
      <c r="IM193" s="1158"/>
      <c r="IN193" s="1158"/>
      <c r="IO193" s="1158"/>
      <c r="IP193" s="1158"/>
      <c r="IQ193" s="1158"/>
      <c r="IR193" s="1158"/>
      <c r="IS193" s="1158"/>
      <c r="IT193" s="1158"/>
      <c r="IU193" s="1158"/>
      <c r="IV193" s="1158"/>
      <c r="IW193" s="1158"/>
      <c r="IX193" s="1158"/>
      <c r="IY193" s="1158"/>
      <c r="IZ193" s="1158"/>
      <c r="JA193" s="1158"/>
      <c r="JB193" s="1158"/>
      <c r="JC193" s="1158"/>
      <c r="JD193" s="1158"/>
      <c r="JE193" s="1158"/>
      <c r="JF193" s="1158"/>
      <c r="JG193" s="1158"/>
      <c r="JH193" s="1158"/>
      <c r="JI193" s="1158"/>
      <c r="JJ193" s="1158"/>
      <c r="JK193" s="1158"/>
      <c r="JL193" s="1158"/>
      <c r="JM193" s="1158"/>
      <c r="JN193" s="1158"/>
      <c r="JO193" s="1158"/>
      <c r="JP193" s="1158"/>
      <c r="JQ193" s="1158"/>
      <c r="JR193" s="1158"/>
      <c r="JS193" s="1158"/>
      <c r="JT193" s="1158"/>
      <c r="JU193" s="1158"/>
      <c r="JV193" s="1158"/>
      <c r="JW193" s="1158"/>
      <c r="JX193" s="1158"/>
      <c r="JY193" s="1158"/>
      <c r="JZ193" s="1158"/>
      <c r="KA193" s="1158"/>
      <c r="KB193" s="1158"/>
      <c r="KC193" s="1158"/>
      <c r="KD193" s="1158"/>
      <c r="KE193" s="1158"/>
      <c r="KF193" s="1158"/>
      <c r="KG193" s="1158"/>
      <c r="KH193" s="1158"/>
      <c r="KI193" s="1158"/>
      <c r="KJ193" s="1158"/>
      <c r="KK193" s="1158"/>
      <c r="KL193" s="1158"/>
      <c r="KM193" s="1158"/>
      <c r="KN193" s="1158"/>
      <c r="KO193" s="1158"/>
      <c r="KP193" s="1158"/>
      <c r="KQ193" s="1158"/>
      <c r="KR193" s="1158"/>
      <c r="KS193" s="1158"/>
      <c r="KT193" s="1158"/>
      <c r="KU193" s="1158"/>
      <c r="KV193" s="1158"/>
      <c r="KW193" s="1158"/>
      <c r="KX193" s="1158"/>
      <c r="KY193" s="1158"/>
      <c r="KZ193" s="1158"/>
      <c r="LA193" s="1158"/>
      <c r="LB193" s="1158"/>
      <c r="LC193" s="1158"/>
      <c r="LD193" s="1158"/>
      <c r="LE193" s="1158"/>
      <c r="LF193" s="1158"/>
      <c r="LG193" s="1158"/>
      <c r="LH193" s="1158"/>
      <c r="LI193" s="1158"/>
      <c r="LJ193" s="1158"/>
      <c r="LK193" s="1158"/>
      <c r="LL193" s="1158"/>
      <c r="LM193" s="1158"/>
      <c r="LN193" s="1158"/>
      <c r="LO193" s="1158"/>
      <c r="LP193" s="1158"/>
      <c r="LQ193" s="1158"/>
      <c r="LR193" s="1158"/>
      <c r="LS193" s="1158"/>
      <c r="LT193" s="1158"/>
      <c r="LU193" s="1158"/>
      <c r="LV193" s="1158"/>
      <c r="LW193" s="1158"/>
      <c r="LX193" s="1158"/>
      <c r="LY193" s="1158"/>
      <c r="LZ193" s="1158"/>
      <c r="MA193" s="1158"/>
      <c r="MB193" s="1158"/>
      <c r="MC193" s="1158"/>
      <c r="MD193" s="1158"/>
      <c r="ME193" s="1158"/>
      <c r="MF193" s="1158"/>
      <c r="MG193" s="1158"/>
      <c r="MH193" s="1158"/>
      <c r="MI193" s="1158"/>
      <c r="MJ193" s="1158"/>
      <c r="MK193" s="1158"/>
      <c r="ML193" s="1158"/>
      <c r="MM193" s="1158"/>
      <c r="MN193" s="1158"/>
      <c r="MO193" s="1158"/>
      <c r="MP193" s="1158"/>
      <c r="MQ193" s="1158"/>
      <c r="MR193" s="1158"/>
      <c r="MS193" s="1158"/>
      <c r="MT193" s="1158"/>
      <c r="MU193" s="1158"/>
      <c r="MV193" s="1158"/>
      <c r="MW193" s="1158"/>
      <c r="MX193" s="1158"/>
      <c r="MY193" s="1158"/>
      <c r="MZ193" s="1158"/>
      <c r="NA193" s="1158"/>
      <c r="NB193" s="1158"/>
      <c r="NC193" s="1158"/>
      <c r="ND193" s="1158"/>
      <c r="NE193" s="1158"/>
      <c r="NF193" s="1158"/>
      <c r="NG193" s="1158"/>
      <c r="NH193" s="1158"/>
      <c r="NI193" s="1158"/>
      <c r="NJ193" s="1158"/>
      <c r="NK193" s="1158"/>
      <c r="NL193" s="1158"/>
      <c r="NM193" s="1158"/>
      <c r="NN193" s="1158"/>
      <c r="NO193" s="1158"/>
      <c r="NP193" s="1158"/>
      <c r="NQ193" s="1158"/>
      <c r="NR193" s="1158"/>
      <c r="NS193" s="1158"/>
      <c r="NT193" s="1158"/>
      <c r="NU193" s="1158"/>
      <c r="NV193" s="1158"/>
      <c r="NW193" s="1158"/>
      <c r="NX193" s="1158"/>
      <c r="NY193" s="1158"/>
      <c r="NZ193" s="1158"/>
      <c r="OA193" s="1158"/>
      <c r="OB193" s="1158"/>
      <c r="OC193" s="1158"/>
      <c r="OD193" s="1158"/>
      <c r="OE193" s="1158"/>
      <c r="OF193" s="1158"/>
      <c r="OG193" s="1158"/>
      <c r="OH193" s="1158"/>
      <c r="OI193" s="1158"/>
      <c r="OJ193" s="1158"/>
      <c r="OK193" s="1158"/>
      <c r="OL193" s="1158"/>
      <c r="OM193" s="1158"/>
      <c r="ON193" s="1158"/>
      <c r="OO193" s="1158"/>
      <c r="OP193" s="1158"/>
      <c r="OQ193" s="1158"/>
      <c r="OR193" s="1158"/>
      <c r="OS193" s="1158"/>
      <c r="OT193" s="1158"/>
      <c r="OU193" s="1158"/>
      <c r="OV193" s="1158"/>
      <c r="OW193" s="1158"/>
      <c r="OX193" s="1158"/>
      <c r="OY193" s="1158"/>
      <c r="OZ193" s="1158"/>
      <c r="PA193" s="1158"/>
      <c r="PB193" s="1158"/>
      <c r="PC193" s="1158"/>
      <c r="PD193" s="1158"/>
      <c r="PE193" s="1158"/>
      <c r="PF193" s="1158"/>
      <c r="PG193" s="1158"/>
      <c r="PH193" s="1158"/>
      <c r="PI193" s="1158"/>
      <c r="PJ193" s="1158"/>
      <c r="PK193" s="1158"/>
    </row>
    <row r="194" spans="1:427" s="1150" customFormat="1" ht="15" customHeight="1" x14ac:dyDescent="0.35">
      <c r="A194" s="1182" t="s">
        <v>3354</v>
      </c>
      <c r="B194" s="1182">
        <f t="shared" ca="1" si="11"/>
        <v>5615</v>
      </c>
      <c r="C194" s="1182" t="s">
        <v>3380</v>
      </c>
      <c r="D194" s="1182" t="s">
        <v>3381</v>
      </c>
      <c r="E194" s="1151">
        <v>2016</v>
      </c>
      <c r="F194" s="1183">
        <f t="shared" ca="1" si="12"/>
        <v>115</v>
      </c>
      <c r="G194" s="1149">
        <f t="shared" ca="1" si="13"/>
        <v>9380</v>
      </c>
      <c r="H194" s="1148">
        <v>61.5</v>
      </c>
      <c r="I194" s="1152">
        <f>Einstellungen!$E$11</f>
        <v>365</v>
      </c>
      <c r="J194" s="1152" t="s">
        <v>11</v>
      </c>
      <c r="K194" s="1152" t="s">
        <v>578</v>
      </c>
      <c r="L194" s="1152" t="s">
        <v>578</v>
      </c>
      <c r="M194" s="1152" t="s">
        <v>578</v>
      </c>
      <c r="N194" s="1152" t="s">
        <v>578</v>
      </c>
      <c r="O194" s="1152" t="s">
        <v>578</v>
      </c>
      <c r="P194" s="1152" t="s">
        <v>578</v>
      </c>
      <c r="Q194" s="1152" t="s">
        <v>578</v>
      </c>
      <c r="R194" s="1152" t="s">
        <v>578</v>
      </c>
      <c r="S194" s="1152" t="s">
        <v>578</v>
      </c>
      <c r="T194" s="1152" t="s">
        <v>578</v>
      </c>
      <c r="U194" s="1152" t="s">
        <v>578</v>
      </c>
      <c r="V194" s="1152" t="s">
        <v>700</v>
      </c>
      <c r="W194" s="1152" t="str">
        <f t="shared" si="14"/>
        <v>Heim 193  - Musterort</v>
      </c>
      <c r="X194" s="1148">
        <v>61.5</v>
      </c>
      <c r="AM194" s="1158"/>
      <c r="AN194" s="1158"/>
      <c r="AO194" s="1158"/>
      <c r="AP194" s="1158"/>
      <c r="AQ194" s="1158"/>
      <c r="AR194" s="1158"/>
      <c r="AS194" s="1158"/>
      <c r="AT194" s="1158"/>
      <c r="AU194" s="1158"/>
      <c r="AV194" s="1158"/>
      <c r="AW194" s="1158"/>
      <c r="AX194" s="1155">
        <v>48</v>
      </c>
      <c r="AY194" s="1158"/>
      <c r="AZ194" s="1156">
        <f t="shared" ca="1" si="15"/>
        <v>-67</v>
      </c>
      <c r="BA194" s="1158"/>
      <c r="BB194" s="1158"/>
      <c r="BC194" s="1158"/>
      <c r="BD194" s="1158"/>
      <c r="BE194" s="1158"/>
      <c r="BF194" s="1158"/>
      <c r="BG194" s="1158"/>
      <c r="BH194" s="1158"/>
      <c r="BI194" s="1158"/>
      <c r="BJ194" s="1158"/>
      <c r="BK194" s="1158"/>
      <c r="BL194" s="1158"/>
      <c r="BM194" s="1158"/>
      <c r="BN194" s="1158"/>
      <c r="BO194" s="1158"/>
      <c r="BP194" s="1158"/>
      <c r="BQ194" s="1158"/>
      <c r="BR194" s="1158"/>
      <c r="BS194" s="1158"/>
      <c r="BT194" s="1158"/>
      <c r="BU194" s="1158"/>
      <c r="BV194" s="1158"/>
      <c r="BW194" s="1158"/>
      <c r="BX194" s="1158"/>
      <c r="BY194" s="1158"/>
      <c r="BZ194" s="1158"/>
      <c r="CA194" s="1158"/>
      <c r="CB194" s="1158"/>
      <c r="CC194" s="1158"/>
      <c r="CD194" s="1158"/>
      <c r="CE194" s="1158"/>
      <c r="CF194" s="1158"/>
      <c r="CG194" s="1158"/>
      <c r="CH194" s="1158"/>
      <c r="CI194" s="1158"/>
      <c r="CJ194" s="1158"/>
      <c r="CK194" s="1158"/>
      <c r="CL194" s="1158"/>
      <c r="CM194" s="1158"/>
      <c r="CN194" s="1158"/>
      <c r="CO194" s="1158"/>
      <c r="CP194" s="1158"/>
      <c r="CQ194" s="1158"/>
      <c r="CR194" s="1158"/>
      <c r="CS194" s="1158"/>
      <c r="CT194" s="1158"/>
      <c r="CU194" s="1158"/>
      <c r="CV194" s="1158"/>
      <c r="CW194" s="1158"/>
      <c r="CX194" s="1158"/>
      <c r="CY194" s="1158"/>
      <c r="CZ194" s="1158"/>
      <c r="DA194" s="1158"/>
      <c r="DB194" s="1158"/>
      <c r="DC194" s="1158"/>
      <c r="DD194" s="1158"/>
      <c r="DE194" s="1158"/>
      <c r="DF194" s="1158"/>
      <c r="DG194" s="1158"/>
      <c r="DH194" s="1158"/>
      <c r="DI194" s="1158"/>
      <c r="DJ194" s="1158"/>
      <c r="DK194" s="1158"/>
      <c r="DL194" s="1158"/>
      <c r="DM194" s="1158"/>
      <c r="DN194" s="1158"/>
      <c r="DO194" s="1158"/>
      <c r="DP194" s="1158"/>
      <c r="DQ194" s="1158"/>
      <c r="DR194" s="1158"/>
      <c r="DS194" s="1158"/>
      <c r="DT194" s="1158"/>
      <c r="DU194" s="1158"/>
      <c r="DV194" s="1158"/>
      <c r="DW194" s="1158"/>
      <c r="DX194" s="1158"/>
      <c r="DY194" s="1158"/>
      <c r="DZ194" s="1158"/>
      <c r="EA194" s="1158"/>
      <c r="EB194" s="1158"/>
      <c r="EC194" s="1158"/>
      <c r="ED194" s="1158"/>
      <c r="EE194" s="1158"/>
      <c r="EF194" s="1158"/>
      <c r="EG194" s="1158"/>
      <c r="EH194" s="1158"/>
      <c r="EI194" s="1158"/>
      <c r="EJ194" s="1158"/>
      <c r="EK194" s="1158"/>
      <c r="EL194" s="1158"/>
      <c r="EM194" s="1158"/>
      <c r="EN194" s="1158"/>
      <c r="EO194" s="1158"/>
      <c r="EP194" s="1158"/>
      <c r="EQ194" s="1158"/>
      <c r="ER194" s="1158"/>
      <c r="ES194" s="1158"/>
      <c r="ET194" s="1158"/>
      <c r="EU194" s="1158"/>
      <c r="EV194" s="1158"/>
      <c r="EW194" s="1158"/>
      <c r="EX194" s="1158"/>
      <c r="EY194" s="1158"/>
      <c r="EZ194" s="1158"/>
      <c r="FA194" s="1158"/>
      <c r="FB194" s="1158"/>
      <c r="FC194" s="1158"/>
      <c r="FD194" s="1158"/>
      <c r="FE194" s="1158"/>
      <c r="FF194" s="1158"/>
      <c r="FG194" s="1158"/>
      <c r="FH194" s="1158"/>
      <c r="FI194" s="1158"/>
      <c r="FJ194" s="1158"/>
      <c r="FK194" s="1158"/>
      <c r="FL194" s="1158"/>
      <c r="FM194" s="1158"/>
      <c r="FN194" s="1158"/>
      <c r="FO194" s="1158"/>
      <c r="FP194" s="1158"/>
      <c r="FQ194" s="1158"/>
      <c r="FR194" s="1158"/>
      <c r="FS194" s="1158"/>
      <c r="FT194" s="1158"/>
      <c r="FU194" s="1158"/>
      <c r="FV194" s="1158"/>
      <c r="FW194" s="1158"/>
      <c r="FX194" s="1158"/>
      <c r="FY194" s="1158"/>
      <c r="FZ194" s="1158"/>
      <c r="GA194" s="1158"/>
      <c r="GB194" s="1158"/>
      <c r="GC194" s="1158"/>
      <c r="GD194" s="1158"/>
      <c r="GE194" s="1158"/>
      <c r="GF194" s="1158"/>
      <c r="GG194" s="1158"/>
      <c r="GH194" s="1158"/>
      <c r="GI194" s="1158"/>
      <c r="GJ194" s="1158"/>
      <c r="GK194" s="1158"/>
      <c r="GL194" s="1158"/>
      <c r="GM194" s="1158"/>
      <c r="GN194" s="1158"/>
      <c r="GO194" s="1158"/>
      <c r="GP194" s="1158"/>
      <c r="GQ194" s="1158"/>
      <c r="GR194" s="1158"/>
      <c r="GS194" s="1158"/>
      <c r="GT194" s="1158"/>
      <c r="GU194" s="1158"/>
      <c r="GV194" s="1158"/>
      <c r="GW194" s="1158"/>
      <c r="GX194" s="1158"/>
      <c r="GY194" s="1158"/>
      <c r="GZ194" s="1158"/>
      <c r="HA194" s="1158"/>
      <c r="HB194" s="1158"/>
      <c r="HC194" s="1158"/>
      <c r="HD194" s="1158"/>
      <c r="HE194" s="1158"/>
      <c r="HF194" s="1158"/>
      <c r="HG194" s="1158"/>
      <c r="HH194" s="1158"/>
      <c r="HI194" s="1158"/>
      <c r="HJ194" s="1158"/>
      <c r="HK194" s="1158"/>
      <c r="HL194" s="1158"/>
      <c r="HM194" s="1158"/>
      <c r="HN194" s="1158"/>
      <c r="HO194" s="1158"/>
      <c r="HP194" s="1158"/>
      <c r="HQ194" s="1158"/>
      <c r="HR194" s="1158"/>
      <c r="HS194" s="1158"/>
      <c r="HT194" s="1158"/>
      <c r="HU194" s="1158"/>
      <c r="HV194" s="1158"/>
      <c r="HW194" s="1158"/>
      <c r="HX194" s="1158"/>
      <c r="HY194" s="1158"/>
      <c r="HZ194" s="1158"/>
      <c r="IA194" s="1158"/>
      <c r="IB194" s="1158"/>
      <c r="IC194" s="1158"/>
      <c r="ID194" s="1158"/>
      <c r="IE194" s="1158"/>
      <c r="IF194" s="1158"/>
      <c r="IG194" s="1158"/>
      <c r="IH194" s="1158"/>
      <c r="II194" s="1158"/>
      <c r="IJ194" s="1158"/>
      <c r="IK194" s="1158"/>
      <c r="IL194" s="1158"/>
      <c r="IM194" s="1158"/>
      <c r="IN194" s="1158"/>
      <c r="IO194" s="1158"/>
      <c r="IP194" s="1158"/>
      <c r="IQ194" s="1158"/>
      <c r="IR194" s="1158"/>
      <c r="IS194" s="1158"/>
      <c r="IT194" s="1158"/>
      <c r="IU194" s="1158"/>
      <c r="IV194" s="1158"/>
      <c r="IW194" s="1158"/>
      <c r="IX194" s="1158"/>
      <c r="IY194" s="1158"/>
      <c r="IZ194" s="1158"/>
      <c r="JA194" s="1158"/>
      <c r="JB194" s="1158"/>
      <c r="JC194" s="1158"/>
      <c r="JD194" s="1158"/>
      <c r="JE194" s="1158"/>
      <c r="JF194" s="1158"/>
      <c r="JG194" s="1158"/>
      <c r="JH194" s="1158"/>
      <c r="JI194" s="1158"/>
      <c r="JJ194" s="1158"/>
      <c r="JK194" s="1158"/>
      <c r="JL194" s="1158"/>
      <c r="JM194" s="1158"/>
      <c r="JN194" s="1158"/>
      <c r="JO194" s="1158"/>
      <c r="JP194" s="1158"/>
      <c r="JQ194" s="1158"/>
      <c r="JR194" s="1158"/>
      <c r="JS194" s="1158"/>
      <c r="JT194" s="1158"/>
      <c r="JU194" s="1158"/>
      <c r="JV194" s="1158"/>
      <c r="JW194" s="1158"/>
      <c r="JX194" s="1158"/>
      <c r="JY194" s="1158"/>
      <c r="JZ194" s="1158"/>
      <c r="KA194" s="1158"/>
      <c r="KB194" s="1158"/>
      <c r="KC194" s="1158"/>
      <c r="KD194" s="1158"/>
      <c r="KE194" s="1158"/>
      <c r="KF194" s="1158"/>
      <c r="KG194" s="1158"/>
      <c r="KH194" s="1158"/>
      <c r="KI194" s="1158"/>
      <c r="KJ194" s="1158"/>
      <c r="KK194" s="1158"/>
      <c r="KL194" s="1158"/>
      <c r="KM194" s="1158"/>
      <c r="KN194" s="1158"/>
      <c r="KO194" s="1158"/>
      <c r="KP194" s="1158"/>
      <c r="KQ194" s="1158"/>
      <c r="KR194" s="1158"/>
      <c r="KS194" s="1158"/>
      <c r="KT194" s="1158"/>
      <c r="KU194" s="1158"/>
      <c r="KV194" s="1158"/>
      <c r="KW194" s="1158"/>
      <c r="KX194" s="1158"/>
      <c r="KY194" s="1158"/>
      <c r="KZ194" s="1158"/>
      <c r="LA194" s="1158"/>
      <c r="LB194" s="1158"/>
      <c r="LC194" s="1158"/>
      <c r="LD194" s="1158"/>
      <c r="LE194" s="1158"/>
      <c r="LF194" s="1158"/>
      <c r="LG194" s="1158"/>
      <c r="LH194" s="1158"/>
      <c r="LI194" s="1158"/>
      <c r="LJ194" s="1158"/>
      <c r="LK194" s="1158"/>
      <c r="LL194" s="1158"/>
      <c r="LM194" s="1158"/>
      <c r="LN194" s="1158"/>
      <c r="LO194" s="1158"/>
      <c r="LP194" s="1158"/>
      <c r="LQ194" s="1158"/>
      <c r="LR194" s="1158"/>
      <c r="LS194" s="1158"/>
      <c r="LT194" s="1158"/>
      <c r="LU194" s="1158"/>
      <c r="LV194" s="1158"/>
      <c r="LW194" s="1158"/>
      <c r="LX194" s="1158"/>
      <c r="LY194" s="1158"/>
      <c r="LZ194" s="1158"/>
      <c r="MA194" s="1158"/>
      <c r="MB194" s="1158"/>
      <c r="MC194" s="1158"/>
      <c r="MD194" s="1158"/>
      <c r="ME194" s="1158"/>
      <c r="MF194" s="1158"/>
      <c r="MG194" s="1158"/>
      <c r="MH194" s="1158"/>
      <c r="MI194" s="1158"/>
      <c r="MJ194" s="1158"/>
      <c r="MK194" s="1158"/>
      <c r="ML194" s="1158"/>
      <c r="MM194" s="1158"/>
      <c r="MN194" s="1158"/>
      <c r="MO194" s="1158"/>
      <c r="MP194" s="1158"/>
      <c r="MQ194" s="1158"/>
      <c r="MR194" s="1158"/>
      <c r="MS194" s="1158"/>
      <c r="MT194" s="1158"/>
      <c r="MU194" s="1158"/>
      <c r="MV194" s="1158"/>
      <c r="MW194" s="1158"/>
      <c r="MX194" s="1158"/>
      <c r="MY194" s="1158"/>
      <c r="MZ194" s="1158"/>
      <c r="NA194" s="1158"/>
      <c r="NB194" s="1158"/>
      <c r="NC194" s="1158"/>
      <c r="ND194" s="1158"/>
      <c r="NE194" s="1158"/>
      <c r="NF194" s="1158"/>
      <c r="NG194" s="1158"/>
      <c r="NH194" s="1158"/>
      <c r="NI194" s="1158"/>
      <c r="NJ194" s="1158"/>
      <c r="NK194" s="1158"/>
      <c r="NL194" s="1158"/>
      <c r="NM194" s="1158"/>
      <c r="NN194" s="1158"/>
      <c r="NO194" s="1158"/>
      <c r="NP194" s="1158"/>
      <c r="NQ194" s="1158"/>
      <c r="NR194" s="1158"/>
      <c r="NS194" s="1158"/>
      <c r="NT194" s="1158"/>
      <c r="NU194" s="1158"/>
      <c r="NV194" s="1158"/>
      <c r="NW194" s="1158"/>
      <c r="NX194" s="1158"/>
      <c r="NY194" s="1158"/>
      <c r="NZ194" s="1158"/>
      <c r="OA194" s="1158"/>
      <c r="OB194" s="1158"/>
      <c r="OC194" s="1158"/>
      <c r="OD194" s="1158"/>
      <c r="OE194" s="1158"/>
      <c r="OF194" s="1158"/>
      <c r="OG194" s="1158"/>
      <c r="OH194" s="1158"/>
      <c r="OI194" s="1158"/>
      <c r="OJ194" s="1158"/>
      <c r="OK194" s="1158"/>
      <c r="OL194" s="1158"/>
      <c r="OM194" s="1158"/>
      <c r="ON194" s="1158"/>
      <c r="OO194" s="1158"/>
      <c r="OP194" s="1158"/>
      <c r="OQ194" s="1158"/>
      <c r="OR194" s="1158"/>
      <c r="OS194" s="1158"/>
      <c r="OT194" s="1158"/>
      <c r="OU194" s="1158"/>
      <c r="OV194" s="1158"/>
      <c r="OW194" s="1158"/>
      <c r="OX194" s="1158"/>
      <c r="OY194" s="1158"/>
      <c r="OZ194" s="1158"/>
      <c r="PA194" s="1158"/>
      <c r="PB194" s="1158"/>
      <c r="PC194" s="1158"/>
      <c r="PD194" s="1158"/>
      <c r="PE194" s="1158"/>
      <c r="PF194" s="1158"/>
      <c r="PG194" s="1158"/>
      <c r="PH194" s="1158"/>
      <c r="PI194" s="1158"/>
      <c r="PJ194" s="1158"/>
      <c r="PK194" s="1158"/>
    </row>
    <row r="195" spans="1:427" s="1150" customFormat="1" ht="15" customHeight="1" x14ac:dyDescent="0.35">
      <c r="A195" s="1182" t="s">
        <v>3355</v>
      </c>
      <c r="B195" s="1182">
        <f t="shared" ref="B195:B219" ca="1" si="16">RANDBETWEEN(1000,9999)</f>
        <v>1262</v>
      </c>
      <c r="C195" s="1182" t="s">
        <v>3380</v>
      </c>
      <c r="D195" s="1182" t="s">
        <v>3381</v>
      </c>
      <c r="E195" s="1151">
        <v>2016</v>
      </c>
      <c r="F195" s="1183">
        <f t="shared" ref="F195:F219" ca="1" si="17">RANDBETWEEN(7,244)</f>
        <v>39</v>
      </c>
      <c r="G195" s="1149">
        <f t="shared" ref="G195:G219" ca="1" si="18">RANDBETWEEN(1000,10000)</f>
        <v>7396</v>
      </c>
      <c r="H195" s="1148">
        <v>61.5</v>
      </c>
      <c r="I195" s="1152">
        <f>Einstellungen!$E$11</f>
        <v>365</v>
      </c>
      <c r="J195" s="1152" t="s">
        <v>11</v>
      </c>
      <c r="K195" s="1152" t="s">
        <v>578</v>
      </c>
      <c r="L195" s="1152" t="s">
        <v>578</v>
      </c>
      <c r="M195" s="1152" t="s">
        <v>578</v>
      </c>
      <c r="N195" s="1152" t="s">
        <v>578</v>
      </c>
      <c r="O195" s="1152" t="s">
        <v>578</v>
      </c>
      <c r="P195" s="1152" t="s">
        <v>578</v>
      </c>
      <c r="Q195" s="1152" t="s">
        <v>578</v>
      </c>
      <c r="R195" s="1152" t="s">
        <v>578</v>
      </c>
      <c r="S195" s="1152" t="s">
        <v>578</v>
      </c>
      <c r="T195" s="1152" t="s">
        <v>578</v>
      </c>
      <c r="U195" s="1152" t="s">
        <v>578</v>
      </c>
      <c r="V195" s="1152" t="s">
        <v>700</v>
      </c>
      <c r="W195" s="1152" t="str">
        <f t="shared" ref="W195:W219" si="19">LEFT(A195,45)&amp;"  - "&amp;C195</f>
        <v>Heim 194  - Musterort</v>
      </c>
      <c r="X195" s="1148">
        <v>61.5</v>
      </c>
      <c r="AM195" s="1158"/>
      <c r="AN195" s="1158"/>
      <c r="AO195" s="1158"/>
      <c r="AP195" s="1158"/>
      <c r="AQ195" s="1158"/>
      <c r="AR195" s="1158"/>
      <c r="AS195" s="1158"/>
      <c r="AT195" s="1158"/>
      <c r="AU195" s="1158"/>
      <c r="AV195" s="1158"/>
      <c r="AW195" s="1158"/>
      <c r="AX195" s="1155">
        <v>160</v>
      </c>
      <c r="AY195" s="1158"/>
      <c r="AZ195" s="1156">
        <f t="shared" ref="AZ195:AZ219" ca="1" si="20">AX195-F195</f>
        <v>121</v>
      </c>
      <c r="BA195" s="1158"/>
      <c r="BB195" s="1158"/>
      <c r="BC195" s="1158"/>
      <c r="BD195" s="1158"/>
      <c r="BE195" s="1158"/>
      <c r="BF195" s="1158"/>
      <c r="BG195" s="1158"/>
      <c r="BH195" s="1158"/>
      <c r="BI195" s="1158"/>
      <c r="BJ195" s="1158"/>
      <c r="BK195" s="1158"/>
      <c r="BL195" s="1158"/>
      <c r="BM195" s="1158"/>
      <c r="BN195" s="1158"/>
      <c r="BO195" s="1158"/>
      <c r="BP195" s="1158"/>
      <c r="BQ195" s="1158"/>
      <c r="BR195" s="1158"/>
      <c r="BS195" s="1158"/>
      <c r="BT195" s="1158"/>
      <c r="BU195" s="1158"/>
      <c r="BV195" s="1158"/>
      <c r="BW195" s="1158"/>
      <c r="BX195" s="1158"/>
      <c r="BY195" s="1158"/>
      <c r="BZ195" s="1158"/>
      <c r="CA195" s="1158"/>
      <c r="CB195" s="1158"/>
      <c r="CC195" s="1158"/>
      <c r="CD195" s="1158"/>
      <c r="CE195" s="1158"/>
      <c r="CF195" s="1158"/>
      <c r="CG195" s="1158"/>
      <c r="CH195" s="1158"/>
      <c r="CI195" s="1158"/>
      <c r="CJ195" s="1158"/>
      <c r="CK195" s="1158"/>
      <c r="CL195" s="1158"/>
      <c r="CM195" s="1158"/>
      <c r="CN195" s="1158"/>
      <c r="CO195" s="1158"/>
      <c r="CP195" s="1158"/>
      <c r="CQ195" s="1158"/>
      <c r="CR195" s="1158"/>
      <c r="CS195" s="1158"/>
      <c r="CT195" s="1158"/>
      <c r="CU195" s="1158"/>
      <c r="CV195" s="1158"/>
      <c r="CW195" s="1158"/>
      <c r="CX195" s="1158"/>
      <c r="CY195" s="1158"/>
      <c r="CZ195" s="1158"/>
      <c r="DA195" s="1158"/>
      <c r="DB195" s="1158"/>
      <c r="DC195" s="1158"/>
      <c r="DD195" s="1158"/>
      <c r="DE195" s="1158"/>
      <c r="DF195" s="1158"/>
      <c r="DG195" s="1158"/>
      <c r="DH195" s="1158"/>
      <c r="DI195" s="1158"/>
      <c r="DJ195" s="1158"/>
      <c r="DK195" s="1158"/>
      <c r="DL195" s="1158"/>
      <c r="DM195" s="1158"/>
      <c r="DN195" s="1158"/>
      <c r="DO195" s="1158"/>
      <c r="DP195" s="1158"/>
      <c r="DQ195" s="1158"/>
      <c r="DR195" s="1158"/>
      <c r="DS195" s="1158"/>
      <c r="DT195" s="1158"/>
      <c r="DU195" s="1158"/>
      <c r="DV195" s="1158"/>
      <c r="DW195" s="1158"/>
      <c r="DX195" s="1158"/>
      <c r="DY195" s="1158"/>
      <c r="DZ195" s="1158"/>
      <c r="EA195" s="1158"/>
      <c r="EB195" s="1158"/>
      <c r="EC195" s="1158"/>
      <c r="ED195" s="1158"/>
      <c r="EE195" s="1158"/>
      <c r="EF195" s="1158"/>
      <c r="EG195" s="1158"/>
      <c r="EH195" s="1158"/>
      <c r="EI195" s="1158"/>
      <c r="EJ195" s="1158"/>
      <c r="EK195" s="1158"/>
      <c r="EL195" s="1158"/>
      <c r="EM195" s="1158"/>
      <c r="EN195" s="1158"/>
      <c r="EO195" s="1158"/>
      <c r="EP195" s="1158"/>
      <c r="EQ195" s="1158"/>
      <c r="ER195" s="1158"/>
      <c r="ES195" s="1158"/>
      <c r="ET195" s="1158"/>
      <c r="EU195" s="1158"/>
      <c r="EV195" s="1158"/>
      <c r="EW195" s="1158"/>
      <c r="EX195" s="1158"/>
      <c r="EY195" s="1158"/>
      <c r="EZ195" s="1158"/>
      <c r="FA195" s="1158"/>
      <c r="FB195" s="1158"/>
      <c r="FC195" s="1158"/>
      <c r="FD195" s="1158"/>
      <c r="FE195" s="1158"/>
      <c r="FF195" s="1158"/>
      <c r="FG195" s="1158"/>
      <c r="FH195" s="1158"/>
      <c r="FI195" s="1158"/>
      <c r="FJ195" s="1158"/>
      <c r="FK195" s="1158"/>
      <c r="FL195" s="1158"/>
      <c r="FM195" s="1158"/>
      <c r="FN195" s="1158"/>
      <c r="FO195" s="1158"/>
      <c r="FP195" s="1158"/>
      <c r="FQ195" s="1158"/>
      <c r="FR195" s="1158"/>
      <c r="FS195" s="1158"/>
      <c r="FT195" s="1158"/>
      <c r="FU195" s="1158"/>
      <c r="FV195" s="1158"/>
      <c r="FW195" s="1158"/>
      <c r="FX195" s="1158"/>
      <c r="FY195" s="1158"/>
      <c r="FZ195" s="1158"/>
      <c r="GA195" s="1158"/>
      <c r="GB195" s="1158"/>
      <c r="GC195" s="1158"/>
      <c r="GD195" s="1158"/>
      <c r="GE195" s="1158"/>
      <c r="GF195" s="1158"/>
      <c r="GG195" s="1158"/>
      <c r="GH195" s="1158"/>
      <c r="GI195" s="1158"/>
      <c r="GJ195" s="1158"/>
      <c r="GK195" s="1158"/>
      <c r="GL195" s="1158"/>
      <c r="GM195" s="1158"/>
      <c r="GN195" s="1158"/>
      <c r="GO195" s="1158"/>
      <c r="GP195" s="1158"/>
      <c r="GQ195" s="1158"/>
      <c r="GR195" s="1158"/>
      <c r="GS195" s="1158"/>
      <c r="GT195" s="1158"/>
      <c r="GU195" s="1158"/>
      <c r="GV195" s="1158"/>
      <c r="GW195" s="1158"/>
      <c r="GX195" s="1158"/>
      <c r="GY195" s="1158"/>
      <c r="GZ195" s="1158"/>
      <c r="HA195" s="1158"/>
      <c r="HB195" s="1158"/>
      <c r="HC195" s="1158"/>
      <c r="HD195" s="1158"/>
      <c r="HE195" s="1158"/>
      <c r="HF195" s="1158"/>
      <c r="HG195" s="1158"/>
      <c r="HH195" s="1158"/>
      <c r="HI195" s="1158"/>
      <c r="HJ195" s="1158"/>
      <c r="HK195" s="1158"/>
      <c r="HL195" s="1158"/>
      <c r="HM195" s="1158"/>
      <c r="HN195" s="1158"/>
      <c r="HO195" s="1158"/>
      <c r="HP195" s="1158"/>
      <c r="HQ195" s="1158"/>
      <c r="HR195" s="1158"/>
      <c r="HS195" s="1158"/>
      <c r="HT195" s="1158"/>
      <c r="HU195" s="1158"/>
      <c r="HV195" s="1158"/>
      <c r="HW195" s="1158"/>
      <c r="HX195" s="1158"/>
      <c r="HY195" s="1158"/>
      <c r="HZ195" s="1158"/>
      <c r="IA195" s="1158"/>
      <c r="IB195" s="1158"/>
      <c r="IC195" s="1158"/>
      <c r="ID195" s="1158"/>
      <c r="IE195" s="1158"/>
      <c r="IF195" s="1158"/>
      <c r="IG195" s="1158"/>
      <c r="IH195" s="1158"/>
      <c r="II195" s="1158"/>
      <c r="IJ195" s="1158"/>
      <c r="IK195" s="1158"/>
      <c r="IL195" s="1158"/>
      <c r="IM195" s="1158"/>
      <c r="IN195" s="1158"/>
      <c r="IO195" s="1158"/>
      <c r="IP195" s="1158"/>
      <c r="IQ195" s="1158"/>
      <c r="IR195" s="1158"/>
      <c r="IS195" s="1158"/>
      <c r="IT195" s="1158"/>
      <c r="IU195" s="1158"/>
      <c r="IV195" s="1158"/>
      <c r="IW195" s="1158"/>
      <c r="IX195" s="1158"/>
      <c r="IY195" s="1158"/>
      <c r="IZ195" s="1158"/>
      <c r="JA195" s="1158"/>
      <c r="JB195" s="1158"/>
      <c r="JC195" s="1158"/>
      <c r="JD195" s="1158"/>
      <c r="JE195" s="1158"/>
      <c r="JF195" s="1158"/>
      <c r="JG195" s="1158"/>
      <c r="JH195" s="1158"/>
      <c r="JI195" s="1158"/>
      <c r="JJ195" s="1158"/>
      <c r="JK195" s="1158"/>
      <c r="JL195" s="1158"/>
      <c r="JM195" s="1158"/>
      <c r="JN195" s="1158"/>
      <c r="JO195" s="1158"/>
      <c r="JP195" s="1158"/>
      <c r="JQ195" s="1158"/>
      <c r="JR195" s="1158"/>
      <c r="JS195" s="1158"/>
      <c r="JT195" s="1158"/>
      <c r="JU195" s="1158"/>
      <c r="JV195" s="1158"/>
      <c r="JW195" s="1158"/>
      <c r="JX195" s="1158"/>
      <c r="JY195" s="1158"/>
      <c r="JZ195" s="1158"/>
      <c r="KA195" s="1158"/>
      <c r="KB195" s="1158"/>
      <c r="KC195" s="1158"/>
      <c r="KD195" s="1158"/>
      <c r="KE195" s="1158"/>
      <c r="KF195" s="1158"/>
      <c r="KG195" s="1158"/>
      <c r="KH195" s="1158"/>
      <c r="KI195" s="1158"/>
      <c r="KJ195" s="1158"/>
      <c r="KK195" s="1158"/>
      <c r="KL195" s="1158"/>
      <c r="KM195" s="1158"/>
      <c r="KN195" s="1158"/>
      <c r="KO195" s="1158"/>
      <c r="KP195" s="1158"/>
      <c r="KQ195" s="1158"/>
      <c r="KR195" s="1158"/>
      <c r="KS195" s="1158"/>
      <c r="KT195" s="1158"/>
      <c r="KU195" s="1158"/>
      <c r="KV195" s="1158"/>
      <c r="KW195" s="1158"/>
      <c r="KX195" s="1158"/>
      <c r="KY195" s="1158"/>
      <c r="KZ195" s="1158"/>
      <c r="LA195" s="1158"/>
      <c r="LB195" s="1158"/>
      <c r="LC195" s="1158"/>
      <c r="LD195" s="1158"/>
      <c r="LE195" s="1158"/>
      <c r="LF195" s="1158"/>
      <c r="LG195" s="1158"/>
      <c r="LH195" s="1158"/>
      <c r="LI195" s="1158"/>
      <c r="LJ195" s="1158"/>
      <c r="LK195" s="1158"/>
      <c r="LL195" s="1158"/>
      <c r="LM195" s="1158"/>
      <c r="LN195" s="1158"/>
      <c r="LO195" s="1158"/>
      <c r="LP195" s="1158"/>
      <c r="LQ195" s="1158"/>
      <c r="LR195" s="1158"/>
      <c r="LS195" s="1158"/>
      <c r="LT195" s="1158"/>
      <c r="LU195" s="1158"/>
      <c r="LV195" s="1158"/>
      <c r="LW195" s="1158"/>
      <c r="LX195" s="1158"/>
      <c r="LY195" s="1158"/>
      <c r="LZ195" s="1158"/>
      <c r="MA195" s="1158"/>
      <c r="MB195" s="1158"/>
      <c r="MC195" s="1158"/>
      <c r="MD195" s="1158"/>
      <c r="ME195" s="1158"/>
      <c r="MF195" s="1158"/>
      <c r="MG195" s="1158"/>
      <c r="MH195" s="1158"/>
      <c r="MI195" s="1158"/>
      <c r="MJ195" s="1158"/>
      <c r="MK195" s="1158"/>
      <c r="ML195" s="1158"/>
      <c r="MM195" s="1158"/>
      <c r="MN195" s="1158"/>
      <c r="MO195" s="1158"/>
      <c r="MP195" s="1158"/>
      <c r="MQ195" s="1158"/>
      <c r="MR195" s="1158"/>
      <c r="MS195" s="1158"/>
      <c r="MT195" s="1158"/>
      <c r="MU195" s="1158"/>
      <c r="MV195" s="1158"/>
      <c r="MW195" s="1158"/>
      <c r="MX195" s="1158"/>
      <c r="MY195" s="1158"/>
      <c r="MZ195" s="1158"/>
      <c r="NA195" s="1158"/>
      <c r="NB195" s="1158"/>
      <c r="NC195" s="1158"/>
      <c r="ND195" s="1158"/>
      <c r="NE195" s="1158"/>
      <c r="NF195" s="1158"/>
      <c r="NG195" s="1158"/>
      <c r="NH195" s="1158"/>
      <c r="NI195" s="1158"/>
      <c r="NJ195" s="1158"/>
      <c r="NK195" s="1158"/>
      <c r="NL195" s="1158"/>
      <c r="NM195" s="1158"/>
      <c r="NN195" s="1158"/>
      <c r="NO195" s="1158"/>
      <c r="NP195" s="1158"/>
      <c r="NQ195" s="1158"/>
      <c r="NR195" s="1158"/>
      <c r="NS195" s="1158"/>
      <c r="NT195" s="1158"/>
      <c r="NU195" s="1158"/>
      <c r="NV195" s="1158"/>
      <c r="NW195" s="1158"/>
      <c r="NX195" s="1158"/>
      <c r="NY195" s="1158"/>
      <c r="NZ195" s="1158"/>
      <c r="OA195" s="1158"/>
      <c r="OB195" s="1158"/>
      <c r="OC195" s="1158"/>
      <c r="OD195" s="1158"/>
      <c r="OE195" s="1158"/>
      <c r="OF195" s="1158"/>
      <c r="OG195" s="1158"/>
      <c r="OH195" s="1158"/>
      <c r="OI195" s="1158"/>
      <c r="OJ195" s="1158"/>
      <c r="OK195" s="1158"/>
      <c r="OL195" s="1158"/>
      <c r="OM195" s="1158"/>
      <c r="ON195" s="1158"/>
      <c r="OO195" s="1158"/>
      <c r="OP195" s="1158"/>
      <c r="OQ195" s="1158"/>
      <c r="OR195" s="1158"/>
      <c r="OS195" s="1158"/>
      <c r="OT195" s="1158"/>
      <c r="OU195" s="1158"/>
      <c r="OV195" s="1158"/>
      <c r="OW195" s="1158"/>
      <c r="OX195" s="1158"/>
      <c r="OY195" s="1158"/>
      <c r="OZ195" s="1158"/>
      <c r="PA195" s="1158"/>
      <c r="PB195" s="1158"/>
      <c r="PC195" s="1158"/>
      <c r="PD195" s="1158"/>
      <c r="PE195" s="1158"/>
      <c r="PF195" s="1158"/>
      <c r="PG195" s="1158"/>
      <c r="PH195" s="1158"/>
      <c r="PI195" s="1158"/>
      <c r="PJ195" s="1158"/>
      <c r="PK195" s="1158"/>
    </row>
    <row r="196" spans="1:427" s="1150" customFormat="1" ht="15" customHeight="1" x14ac:dyDescent="0.35">
      <c r="A196" s="1182" t="s">
        <v>3356</v>
      </c>
      <c r="B196" s="1182">
        <f t="shared" ca="1" si="16"/>
        <v>2035</v>
      </c>
      <c r="C196" s="1182" t="s">
        <v>3380</v>
      </c>
      <c r="D196" s="1182" t="s">
        <v>3381</v>
      </c>
      <c r="E196" s="1151">
        <v>2016</v>
      </c>
      <c r="F196" s="1183">
        <f t="shared" ca="1" si="17"/>
        <v>39</v>
      </c>
      <c r="G196" s="1149">
        <f t="shared" ca="1" si="18"/>
        <v>4658</v>
      </c>
      <c r="H196" s="1148">
        <v>61.5</v>
      </c>
      <c r="I196" s="1152">
        <f>Einstellungen!$E$11</f>
        <v>365</v>
      </c>
      <c r="J196" s="1152" t="s">
        <v>11</v>
      </c>
      <c r="K196" s="1152" t="s">
        <v>578</v>
      </c>
      <c r="L196" s="1152" t="s">
        <v>578</v>
      </c>
      <c r="M196" s="1152" t="s">
        <v>578</v>
      </c>
      <c r="N196" s="1152" t="s">
        <v>578</v>
      </c>
      <c r="O196" s="1152" t="s">
        <v>578</v>
      </c>
      <c r="P196" s="1152" t="s">
        <v>578</v>
      </c>
      <c r="Q196" s="1152" t="s">
        <v>578</v>
      </c>
      <c r="R196" s="1152" t="s">
        <v>578</v>
      </c>
      <c r="S196" s="1152" t="s">
        <v>578</v>
      </c>
      <c r="T196" s="1152" t="s">
        <v>578</v>
      </c>
      <c r="U196" s="1152" t="s">
        <v>578</v>
      </c>
      <c r="V196" s="1152" t="s">
        <v>700</v>
      </c>
      <c r="W196" s="1152" t="str">
        <f t="shared" si="19"/>
        <v>Heim 195  - Musterort</v>
      </c>
      <c r="X196" s="1148">
        <v>61.5</v>
      </c>
      <c r="AM196" s="1158"/>
      <c r="AN196" s="1158"/>
      <c r="AO196" s="1158"/>
      <c r="AP196" s="1158"/>
      <c r="AQ196" s="1158"/>
      <c r="AR196" s="1158"/>
      <c r="AS196" s="1158"/>
      <c r="AT196" s="1158"/>
      <c r="AU196" s="1158"/>
      <c r="AV196" s="1158"/>
      <c r="AW196" s="1158"/>
      <c r="AX196" s="1155">
        <v>57</v>
      </c>
      <c r="AY196" s="1158"/>
      <c r="AZ196" s="1156">
        <f t="shared" ca="1" si="20"/>
        <v>18</v>
      </c>
      <c r="BA196" s="1158"/>
      <c r="BB196" s="1158"/>
      <c r="BC196" s="1158"/>
      <c r="BD196" s="1158"/>
      <c r="BE196" s="1158"/>
      <c r="BF196" s="1158"/>
      <c r="BG196" s="1158"/>
      <c r="BH196" s="1158"/>
      <c r="BI196" s="1158"/>
      <c r="BJ196" s="1158"/>
      <c r="BK196" s="1158"/>
      <c r="BL196" s="1158"/>
      <c r="BM196" s="1158"/>
      <c r="BN196" s="1158"/>
      <c r="BO196" s="1158"/>
      <c r="BP196" s="1158"/>
      <c r="BQ196" s="1158"/>
      <c r="BR196" s="1158"/>
      <c r="BS196" s="1158"/>
      <c r="BT196" s="1158"/>
      <c r="BU196" s="1158"/>
      <c r="BV196" s="1158"/>
      <c r="BW196" s="1158"/>
      <c r="BX196" s="1158"/>
      <c r="BY196" s="1158"/>
      <c r="BZ196" s="1158"/>
      <c r="CA196" s="1158"/>
      <c r="CB196" s="1158"/>
      <c r="CC196" s="1158"/>
      <c r="CD196" s="1158"/>
      <c r="CE196" s="1158"/>
      <c r="CF196" s="1158"/>
      <c r="CG196" s="1158"/>
      <c r="CH196" s="1158"/>
      <c r="CI196" s="1158"/>
      <c r="CJ196" s="1158"/>
      <c r="CK196" s="1158"/>
      <c r="CL196" s="1158"/>
      <c r="CM196" s="1158"/>
      <c r="CN196" s="1158"/>
      <c r="CO196" s="1158"/>
      <c r="CP196" s="1158"/>
      <c r="CQ196" s="1158"/>
      <c r="CR196" s="1158"/>
      <c r="CS196" s="1158"/>
      <c r="CT196" s="1158"/>
      <c r="CU196" s="1158"/>
      <c r="CV196" s="1158"/>
      <c r="CW196" s="1158"/>
      <c r="CX196" s="1158"/>
      <c r="CY196" s="1158"/>
      <c r="CZ196" s="1158"/>
      <c r="DA196" s="1158"/>
      <c r="DB196" s="1158"/>
      <c r="DC196" s="1158"/>
      <c r="DD196" s="1158"/>
      <c r="DE196" s="1158"/>
      <c r="DF196" s="1158"/>
      <c r="DG196" s="1158"/>
      <c r="DH196" s="1158"/>
      <c r="DI196" s="1158"/>
      <c r="DJ196" s="1158"/>
      <c r="DK196" s="1158"/>
      <c r="DL196" s="1158"/>
      <c r="DM196" s="1158"/>
      <c r="DN196" s="1158"/>
      <c r="DO196" s="1158"/>
      <c r="DP196" s="1158"/>
      <c r="DQ196" s="1158"/>
      <c r="DR196" s="1158"/>
      <c r="DS196" s="1158"/>
      <c r="DT196" s="1158"/>
      <c r="DU196" s="1158"/>
      <c r="DV196" s="1158"/>
      <c r="DW196" s="1158"/>
      <c r="DX196" s="1158"/>
      <c r="DY196" s="1158"/>
      <c r="DZ196" s="1158"/>
      <c r="EA196" s="1158"/>
      <c r="EB196" s="1158"/>
      <c r="EC196" s="1158"/>
      <c r="ED196" s="1158"/>
      <c r="EE196" s="1158"/>
      <c r="EF196" s="1158"/>
      <c r="EG196" s="1158"/>
      <c r="EH196" s="1158"/>
      <c r="EI196" s="1158"/>
      <c r="EJ196" s="1158"/>
      <c r="EK196" s="1158"/>
      <c r="EL196" s="1158"/>
      <c r="EM196" s="1158"/>
      <c r="EN196" s="1158"/>
      <c r="EO196" s="1158"/>
      <c r="EP196" s="1158"/>
      <c r="EQ196" s="1158"/>
      <c r="ER196" s="1158"/>
      <c r="ES196" s="1158"/>
      <c r="ET196" s="1158"/>
      <c r="EU196" s="1158"/>
      <c r="EV196" s="1158"/>
      <c r="EW196" s="1158"/>
      <c r="EX196" s="1158"/>
      <c r="EY196" s="1158"/>
      <c r="EZ196" s="1158"/>
      <c r="FA196" s="1158"/>
      <c r="FB196" s="1158"/>
      <c r="FC196" s="1158"/>
      <c r="FD196" s="1158"/>
      <c r="FE196" s="1158"/>
      <c r="FF196" s="1158"/>
      <c r="FG196" s="1158"/>
      <c r="FH196" s="1158"/>
      <c r="FI196" s="1158"/>
      <c r="FJ196" s="1158"/>
      <c r="FK196" s="1158"/>
      <c r="FL196" s="1158"/>
      <c r="FM196" s="1158"/>
      <c r="FN196" s="1158"/>
      <c r="FO196" s="1158"/>
      <c r="FP196" s="1158"/>
      <c r="FQ196" s="1158"/>
      <c r="FR196" s="1158"/>
      <c r="FS196" s="1158"/>
      <c r="FT196" s="1158"/>
      <c r="FU196" s="1158"/>
      <c r="FV196" s="1158"/>
      <c r="FW196" s="1158"/>
      <c r="FX196" s="1158"/>
      <c r="FY196" s="1158"/>
      <c r="FZ196" s="1158"/>
      <c r="GA196" s="1158"/>
      <c r="GB196" s="1158"/>
      <c r="GC196" s="1158"/>
      <c r="GD196" s="1158"/>
      <c r="GE196" s="1158"/>
      <c r="GF196" s="1158"/>
      <c r="GG196" s="1158"/>
      <c r="GH196" s="1158"/>
      <c r="GI196" s="1158"/>
      <c r="GJ196" s="1158"/>
      <c r="GK196" s="1158"/>
      <c r="GL196" s="1158"/>
      <c r="GM196" s="1158"/>
      <c r="GN196" s="1158"/>
      <c r="GO196" s="1158"/>
      <c r="GP196" s="1158"/>
      <c r="GQ196" s="1158"/>
      <c r="GR196" s="1158"/>
      <c r="GS196" s="1158"/>
      <c r="GT196" s="1158"/>
      <c r="GU196" s="1158"/>
      <c r="GV196" s="1158"/>
      <c r="GW196" s="1158"/>
      <c r="GX196" s="1158"/>
      <c r="GY196" s="1158"/>
      <c r="GZ196" s="1158"/>
      <c r="HA196" s="1158"/>
      <c r="HB196" s="1158"/>
      <c r="HC196" s="1158"/>
      <c r="HD196" s="1158"/>
      <c r="HE196" s="1158"/>
      <c r="HF196" s="1158"/>
      <c r="HG196" s="1158"/>
      <c r="HH196" s="1158"/>
      <c r="HI196" s="1158"/>
      <c r="HJ196" s="1158"/>
      <c r="HK196" s="1158"/>
      <c r="HL196" s="1158"/>
      <c r="HM196" s="1158"/>
      <c r="HN196" s="1158"/>
      <c r="HO196" s="1158"/>
      <c r="HP196" s="1158"/>
      <c r="HQ196" s="1158"/>
      <c r="HR196" s="1158"/>
      <c r="HS196" s="1158"/>
      <c r="HT196" s="1158"/>
      <c r="HU196" s="1158"/>
      <c r="HV196" s="1158"/>
      <c r="HW196" s="1158"/>
      <c r="HX196" s="1158"/>
      <c r="HY196" s="1158"/>
      <c r="HZ196" s="1158"/>
      <c r="IA196" s="1158"/>
      <c r="IB196" s="1158"/>
      <c r="IC196" s="1158"/>
      <c r="ID196" s="1158"/>
      <c r="IE196" s="1158"/>
      <c r="IF196" s="1158"/>
      <c r="IG196" s="1158"/>
      <c r="IH196" s="1158"/>
      <c r="II196" s="1158"/>
      <c r="IJ196" s="1158"/>
      <c r="IK196" s="1158"/>
      <c r="IL196" s="1158"/>
      <c r="IM196" s="1158"/>
      <c r="IN196" s="1158"/>
      <c r="IO196" s="1158"/>
      <c r="IP196" s="1158"/>
      <c r="IQ196" s="1158"/>
      <c r="IR196" s="1158"/>
      <c r="IS196" s="1158"/>
      <c r="IT196" s="1158"/>
      <c r="IU196" s="1158"/>
      <c r="IV196" s="1158"/>
      <c r="IW196" s="1158"/>
      <c r="IX196" s="1158"/>
      <c r="IY196" s="1158"/>
      <c r="IZ196" s="1158"/>
      <c r="JA196" s="1158"/>
      <c r="JB196" s="1158"/>
      <c r="JC196" s="1158"/>
      <c r="JD196" s="1158"/>
      <c r="JE196" s="1158"/>
      <c r="JF196" s="1158"/>
      <c r="JG196" s="1158"/>
      <c r="JH196" s="1158"/>
      <c r="JI196" s="1158"/>
      <c r="JJ196" s="1158"/>
      <c r="JK196" s="1158"/>
      <c r="JL196" s="1158"/>
      <c r="JM196" s="1158"/>
      <c r="JN196" s="1158"/>
      <c r="JO196" s="1158"/>
      <c r="JP196" s="1158"/>
      <c r="JQ196" s="1158"/>
      <c r="JR196" s="1158"/>
      <c r="JS196" s="1158"/>
      <c r="JT196" s="1158"/>
      <c r="JU196" s="1158"/>
      <c r="JV196" s="1158"/>
      <c r="JW196" s="1158"/>
      <c r="JX196" s="1158"/>
      <c r="JY196" s="1158"/>
      <c r="JZ196" s="1158"/>
      <c r="KA196" s="1158"/>
      <c r="KB196" s="1158"/>
      <c r="KC196" s="1158"/>
      <c r="KD196" s="1158"/>
      <c r="KE196" s="1158"/>
      <c r="KF196" s="1158"/>
      <c r="KG196" s="1158"/>
      <c r="KH196" s="1158"/>
      <c r="KI196" s="1158"/>
      <c r="KJ196" s="1158"/>
      <c r="KK196" s="1158"/>
      <c r="KL196" s="1158"/>
      <c r="KM196" s="1158"/>
      <c r="KN196" s="1158"/>
      <c r="KO196" s="1158"/>
      <c r="KP196" s="1158"/>
      <c r="KQ196" s="1158"/>
      <c r="KR196" s="1158"/>
      <c r="KS196" s="1158"/>
      <c r="KT196" s="1158"/>
      <c r="KU196" s="1158"/>
      <c r="KV196" s="1158"/>
      <c r="KW196" s="1158"/>
      <c r="KX196" s="1158"/>
      <c r="KY196" s="1158"/>
      <c r="KZ196" s="1158"/>
      <c r="LA196" s="1158"/>
      <c r="LB196" s="1158"/>
      <c r="LC196" s="1158"/>
      <c r="LD196" s="1158"/>
      <c r="LE196" s="1158"/>
      <c r="LF196" s="1158"/>
      <c r="LG196" s="1158"/>
      <c r="LH196" s="1158"/>
      <c r="LI196" s="1158"/>
      <c r="LJ196" s="1158"/>
      <c r="LK196" s="1158"/>
      <c r="LL196" s="1158"/>
      <c r="LM196" s="1158"/>
      <c r="LN196" s="1158"/>
      <c r="LO196" s="1158"/>
      <c r="LP196" s="1158"/>
      <c r="LQ196" s="1158"/>
      <c r="LR196" s="1158"/>
      <c r="LS196" s="1158"/>
      <c r="LT196" s="1158"/>
      <c r="LU196" s="1158"/>
      <c r="LV196" s="1158"/>
      <c r="LW196" s="1158"/>
      <c r="LX196" s="1158"/>
      <c r="LY196" s="1158"/>
      <c r="LZ196" s="1158"/>
      <c r="MA196" s="1158"/>
      <c r="MB196" s="1158"/>
      <c r="MC196" s="1158"/>
      <c r="MD196" s="1158"/>
      <c r="ME196" s="1158"/>
      <c r="MF196" s="1158"/>
      <c r="MG196" s="1158"/>
      <c r="MH196" s="1158"/>
      <c r="MI196" s="1158"/>
      <c r="MJ196" s="1158"/>
      <c r="MK196" s="1158"/>
      <c r="ML196" s="1158"/>
      <c r="MM196" s="1158"/>
      <c r="MN196" s="1158"/>
      <c r="MO196" s="1158"/>
      <c r="MP196" s="1158"/>
      <c r="MQ196" s="1158"/>
      <c r="MR196" s="1158"/>
      <c r="MS196" s="1158"/>
      <c r="MT196" s="1158"/>
      <c r="MU196" s="1158"/>
      <c r="MV196" s="1158"/>
      <c r="MW196" s="1158"/>
      <c r="MX196" s="1158"/>
      <c r="MY196" s="1158"/>
      <c r="MZ196" s="1158"/>
      <c r="NA196" s="1158"/>
      <c r="NB196" s="1158"/>
      <c r="NC196" s="1158"/>
      <c r="ND196" s="1158"/>
      <c r="NE196" s="1158"/>
      <c r="NF196" s="1158"/>
      <c r="NG196" s="1158"/>
      <c r="NH196" s="1158"/>
      <c r="NI196" s="1158"/>
      <c r="NJ196" s="1158"/>
      <c r="NK196" s="1158"/>
      <c r="NL196" s="1158"/>
      <c r="NM196" s="1158"/>
      <c r="NN196" s="1158"/>
      <c r="NO196" s="1158"/>
      <c r="NP196" s="1158"/>
      <c r="NQ196" s="1158"/>
      <c r="NR196" s="1158"/>
      <c r="NS196" s="1158"/>
      <c r="NT196" s="1158"/>
      <c r="NU196" s="1158"/>
      <c r="NV196" s="1158"/>
      <c r="NW196" s="1158"/>
      <c r="NX196" s="1158"/>
      <c r="NY196" s="1158"/>
      <c r="NZ196" s="1158"/>
      <c r="OA196" s="1158"/>
      <c r="OB196" s="1158"/>
      <c r="OC196" s="1158"/>
      <c r="OD196" s="1158"/>
      <c r="OE196" s="1158"/>
      <c r="OF196" s="1158"/>
      <c r="OG196" s="1158"/>
      <c r="OH196" s="1158"/>
      <c r="OI196" s="1158"/>
      <c r="OJ196" s="1158"/>
      <c r="OK196" s="1158"/>
      <c r="OL196" s="1158"/>
      <c r="OM196" s="1158"/>
      <c r="ON196" s="1158"/>
      <c r="OO196" s="1158"/>
      <c r="OP196" s="1158"/>
      <c r="OQ196" s="1158"/>
      <c r="OR196" s="1158"/>
      <c r="OS196" s="1158"/>
      <c r="OT196" s="1158"/>
      <c r="OU196" s="1158"/>
      <c r="OV196" s="1158"/>
      <c r="OW196" s="1158"/>
      <c r="OX196" s="1158"/>
      <c r="OY196" s="1158"/>
      <c r="OZ196" s="1158"/>
      <c r="PA196" s="1158"/>
      <c r="PB196" s="1158"/>
      <c r="PC196" s="1158"/>
      <c r="PD196" s="1158"/>
      <c r="PE196" s="1158"/>
      <c r="PF196" s="1158"/>
      <c r="PG196" s="1158"/>
      <c r="PH196" s="1158"/>
      <c r="PI196" s="1158"/>
      <c r="PJ196" s="1158"/>
      <c r="PK196" s="1158"/>
    </row>
    <row r="197" spans="1:427" s="1150" customFormat="1" ht="15" customHeight="1" x14ac:dyDescent="0.35">
      <c r="A197" s="1182" t="s">
        <v>3357</v>
      </c>
      <c r="B197" s="1182">
        <f t="shared" ca="1" si="16"/>
        <v>2462</v>
      </c>
      <c r="C197" s="1182" t="s">
        <v>3380</v>
      </c>
      <c r="D197" s="1182" t="s">
        <v>3381</v>
      </c>
      <c r="E197" s="1151">
        <v>2016</v>
      </c>
      <c r="F197" s="1183">
        <f t="shared" ca="1" si="17"/>
        <v>56</v>
      </c>
      <c r="G197" s="1149">
        <f t="shared" ca="1" si="18"/>
        <v>4649</v>
      </c>
      <c r="H197" s="1148">
        <v>61.5</v>
      </c>
      <c r="I197" s="1152">
        <f>Einstellungen!$E$11</f>
        <v>365</v>
      </c>
      <c r="J197" s="1152" t="s">
        <v>11</v>
      </c>
      <c r="K197" s="1152" t="s">
        <v>578</v>
      </c>
      <c r="L197" s="1152" t="s">
        <v>578</v>
      </c>
      <c r="M197" s="1152" t="s">
        <v>578</v>
      </c>
      <c r="N197" s="1152" t="s">
        <v>578</v>
      </c>
      <c r="O197" s="1152" t="s">
        <v>578</v>
      </c>
      <c r="P197" s="1152" t="s">
        <v>578</v>
      </c>
      <c r="Q197" s="1152" t="s">
        <v>578</v>
      </c>
      <c r="R197" s="1152" t="s">
        <v>578</v>
      </c>
      <c r="S197" s="1152" t="s">
        <v>578</v>
      </c>
      <c r="T197" s="1152" t="s">
        <v>578</v>
      </c>
      <c r="U197" s="1152" t="s">
        <v>578</v>
      </c>
      <c r="V197" s="1152" t="s">
        <v>700</v>
      </c>
      <c r="W197" s="1152" t="str">
        <f t="shared" si="19"/>
        <v>Heim 196  - Musterort</v>
      </c>
      <c r="X197" s="1148">
        <v>61.5</v>
      </c>
      <c r="AM197" s="1158"/>
      <c r="AN197" s="1158"/>
      <c r="AO197" s="1158"/>
      <c r="AP197" s="1158"/>
      <c r="AQ197" s="1158"/>
      <c r="AR197" s="1158"/>
      <c r="AS197" s="1158"/>
      <c r="AT197" s="1158"/>
      <c r="AU197" s="1158"/>
      <c r="AV197" s="1158"/>
      <c r="AW197" s="1158"/>
      <c r="AX197" s="1155">
        <v>40</v>
      </c>
      <c r="AY197" s="1158"/>
      <c r="AZ197" s="1156">
        <f t="shared" ca="1" si="20"/>
        <v>-16</v>
      </c>
      <c r="BA197" s="1158"/>
      <c r="BB197" s="1158"/>
      <c r="BC197" s="1158"/>
      <c r="BD197" s="1158"/>
      <c r="BE197" s="1158"/>
      <c r="BF197" s="1158"/>
      <c r="BG197" s="1158"/>
      <c r="BH197" s="1158"/>
      <c r="BI197" s="1158"/>
      <c r="BJ197" s="1158"/>
      <c r="BK197" s="1158"/>
      <c r="BL197" s="1158"/>
      <c r="BM197" s="1158"/>
      <c r="BN197" s="1158"/>
      <c r="BO197" s="1158"/>
      <c r="BP197" s="1158"/>
      <c r="BQ197" s="1158"/>
      <c r="BR197" s="1158"/>
      <c r="BS197" s="1158"/>
      <c r="BT197" s="1158"/>
      <c r="BU197" s="1158"/>
      <c r="BV197" s="1158"/>
      <c r="BW197" s="1158"/>
      <c r="BX197" s="1158"/>
      <c r="BY197" s="1158"/>
      <c r="BZ197" s="1158"/>
      <c r="CA197" s="1158"/>
      <c r="CB197" s="1158"/>
      <c r="CC197" s="1158"/>
      <c r="CD197" s="1158"/>
      <c r="CE197" s="1158"/>
      <c r="CF197" s="1158"/>
      <c r="CG197" s="1158"/>
      <c r="CH197" s="1158"/>
      <c r="CI197" s="1158"/>
      <c r="CJ197" s="1158"/>
      <c r="CK197" s="1158"/>
      <c r="CL197" s="1158"/>
      <c r="CM197" s="1158"/>
      <c r="CN197" s="1158"/>
      <c r="CO197" s="1158"/>
      <c r="CP197" s="1158"/>
      <c r="CQ197" s="1158"/>
      <c r="CR197" s="1158"/>
      <c r="CS197" s="1158"/>
      <c r="CT197" s="1158"/>
      <c r="CU197" s="1158"/>
      <c r="CV197" s="1158"/>
      <c r="CW197" s="1158"/>
      <c r="CX197" s="1158"/>
      <c r="CY197" s="1158"/>
      <c r="CZ197" s="1158"/>
      <c r="DA197" s="1158"/>
      <c r="DB197" s="1158"/>
      <c r="DC197" s="1158"/>
      <c r="DD197" s="1158"/>
      <c r="DE197" s="1158"/>
      <c r="DF197" s="1158"/>
      <c r="DG197" s="1158"/>
      <c r="DH197" s="1158"/>
      <c r="DI197" s="1158"/>
      <c r="DJ197" s="1158"/>
      <c r="DK197" s="1158"/>
      <c r="DL197" s="1158"/>
      <c r="DM197" s="1158"/>
      <c r="DN197" s="1158"/>
      <c r="DO197" s="1158"/>
      <c r="DP197" s="1158"/>
      <c r="DQ197" s="1158"/>
      <c r="DR197" s="1158"/>
      <c r="DS197" s="1158"/>
      <c r="DT197" s="1158"/>
      <c r="DU197" s="1158"/>
      <c r="DV197" s="1158"/>
      <c r="DW197" s="1158"/>
      <c r="DX197" s="1158"/>
      <c r="DY197" s="1158"/>
      <c r="DZ197" s="1158"/>
      <c r="EA197" s="1158"/>
      <c r="EB197" s="1158"/>
      <c r="EC197" s="1158"/>
      <c r="ED197" s="1158"/>
      <c r="EE197" s="1158"/>
      <c r="EF197" s="1158"/>
      <c r="EG197" s="1158"/>
      <c r="EH197" s="1158"/>
      <c r="EI197" s="1158"/>
      <c r="EJ197" s="1158"/>
      <c r="EK197" s="1158"/>
      <c r="EL197" s="1158"/>
      <c r="EM197" s="1158"/>
      <c r="EN197" s="1158"/>
      <c r="EO197" s="1158"/>
      <c r="EP197" s="1158"/>
      <c r="EQ197" s="1158"/>
      <c r="ER197" s="1158"/>
      <c r="ES197" s="1158"/>
      <c r="ET197" s="1158"/>
      <c r="EU197" s="1158"/>
      <c r="EV197" s="1158"/>
      <c r="EW197" s="1158"/>
      <c r="EX197" s="1158"/>
      <c r="EY197" s="1158"/>
      <c r="EZ197" s="1158"/>
      <c r="FA197" s="1158"/>
      <c r="FB197" s="1158"/>
      <c r="FC197" s="1158"/>
      <c r="FD197" s="1158"/>
      <c r="FE197" s="1158"/>
      <c r="FF197" s="1158"/>
      <c r="FG197" s="1158"/>
      <c r="FH197" s="1158"/>
      <c r="FI197" s="1158"/>
      <c r="FJ197" s="1158"/>
      <c r="FK197" s="1158"/>
      <c r="FL197" s="1158"/>
      <c r="FM197" s="1158"/>
      <c r="FN197" s="1158"/>
      <c r="FO197" s="1158"/>
      <c r="FP197" s="1158"/>
      <c r="FQ197" s="1158"/>
      <c r="FR197" s="1158"/>
      <c r="FS197" s="1158"/>
      <c r="FT197" s="1158"/>
      <c r="FU197" s="1158"/>
      <c r="FV197" s="1158"/>
      <c r="FW197" s="1158"/>
      <c r="FX197" s="1158"/>
      <c r="FY197" s="1158"/>
      <c r="FZ197" s="1158"/>
      <c r="GA197" s="1158"/>
      <c r="GB197" s="1158"/>
      <c r="GC197" s="1158"/>
      <c r="GD197" s="1158"/>
      <c r="GE197" s="1158"/>
      <c r="GF197" s="1158"/>
      <c r="GG197" s="1158"/>
      <c r="GH197" s="1158"/>
      <c r="GI197" s="1158"/>
      <c r="GJ197" s="1158"/>
      <c r="GK197" s="1158"/>
      <c r="GL197" s="1158"/>
      <c r="GM197" s="1158"/>
      <c r="GN197" s="1158"/>
      <c r="GO197" s="1158"/>
      <c r="GP197" s="1158"/>
      <c r="GQ197" s="1158"/>
      <c r="GR197" s="1158"/>
      <c r="GS197" s="1158"/>
      <c r="GT197" s="1158"/>
      <c r="GU197" s="1158"/>
      <c r="GV197" s="1158"/>
      <c r="GW197" s="1158"/>
      <c r="GX197" s="1158"/>
      <c r="GY197" s="1158"/>
      <c r="GZ197" s="1158"/>
      <c r="HA197" s="1158"/>
      <c r="HB197" s="1158"/>
      <c r="HC197" s="1158"/>
      <c r="HD197" s="1158"/>
      <c r="HE197" s="1158"/>
      <c r="HF197" s="1158"/>
      <c r="HG197" s="1158"/>
      <c r="HH197" s="1158"/>
      <c r="HI197" s="1158"/>
      <c r="HJ197" s="1158"/>
      <c r="HK197" s="1158"/>
      <c r="HL197" s="1158"/>
      <c r="HM197" s="1158"/>
      <c r="HN197" s="1158"/>
      <c r="HO197" s="1158"/>
      <c r="HP197" s="1158"/>
      <c r="HQ197" s="1158"/>
      <c r="HR197" s="1158"/>
      <c r="HS197" s="1158"/>
      <c r="HT197" s="1158"/>
      <c r="HU197" s="1158"/>
      <c r="HV197" s="1158"/>
      <c r="HW197" s="1158"/>
      <c r="HX197" s="1158"/>
      <c r="HY197" s="1158"/>
      <c r="HZ197" s="1158"/>
      <c r="IA197" s="1158"/>
      <c r="IB197" s="1158"/>
      <c r="IC197" s="1158"/>
      <c r="ID197" s="1158"/>
      <c r="IE197" s="1158"/>
      <c r="IF197" s="1158"/>
      <c r="IG197" s="1158"/>
      <c r="IH197" s="1158"/>
      <c r="II197" s="1158"/>
      <c r="IJ197" s="1158"/>
      <c r="IK197" s="1158"/>
      <c r="IL197" s="1158"/>
      <c r="IM197" s="1158"/>
      <c r="IN197" s="1158"/>
      <c r="IO197" s="1158"/>
      <c r="IP197" s="1158"/>
      <c r="IQ197" s="1158"/>
      <c r="IR197" s="1158"/>
      <c r="IS197" s="1158"/>
      <c r="IT197" s="1158"/>
      <c r="IU197" s="1158"/>
      <c r="IV197" s="1158"/>
      <c r="IW197" s="1158"/>
      <c r="IX197" s="1158"/>
      <c r="IY197" s="1158"/>
      <c r="IZ197" s="1158"/>
      <c r="JA197" s="1158"/>
      <c r="JB197" s="1158"/>
      <c r="JC197" s="1158"/>
      <c r="JD197" s="1158"/>
      <c r="JE197" s="1158"/>
      <c r="JF197" s="1158"/>
      <c r="JG197" s="1158"/>
      <c r="JH197" s="1158"/>
      <c r="JI197" s="1158"/>
      <c r="JJ197" s="1158"/>
      <c r="JK197" s="1158"/>
      <c r="JL197" s="1158"/>
      <c r="JM197" s="1158"/>
      <c r="JN197" s="1158"/>
      <c r="JO197" s="1158"/>
      <c r="JP197" s="1158"/>
      <c r="JQ197" s="1158"/>
      <c r="JR197" s="1158"/>
      <c r="JS197" s="1158"/>
      <c r="JT197" s="1158"/>
      <c r="JU197" s="1158"/>
      <c r="JV197" s="1158"/>
      <c r="JW197" s="1158"/>
      <c r="JX197" s="1158"/>
      <c r="JY197" s="1158"/>
      <c r="JZ197" s="1158"/>
      <c r="KA197" s="1158"/>
      <c r="KB197" s="1158"/>
      <c r="KC197" s="1158"/>
      <c r="KD197" s="1158"/>
      <c r="KE197" s="1158"/>
      <c r="KF197" s="1158"/>
      <c r="KG197" s="1158"/>
      <c r="KH197" s="1158"/>
      <c r="KI197" s="1158"/>
      <c r="KJ197" s="1158"/>
      <c r="KK197" s="1158"/>
      <c r="KL197" s="1158"/>
      <c r="KM197" s="1158"/>
      <c r="KN197" s="1158"/>
      <c r="KO197" s="1158"/>
      <c r="KP197" s="1158"/>
      <c r="KQ197" s="1158"/>
      <c r="KR197" s="1158"/>
      <c r="KS197" s="1158"/>
      <c r="KT197" s="1158"/>
      <c r="KU197" s="1158"/>
      <c r="KV197" s="1158"/>
      <c r="KW197" s="1158"/>
      <c r="KX197" s="1158"/>
      <c r="KY197" s="1158"/>
      <c r="KZ197" s="1158"/>
      <c r="LA197" s="1158"/>
      <c r="LB197" s="1158"/>
      <c r="LC197" s="1158"/>
      <c r="LD197" s="1158"/>
      <c r="LE197" s="1158"/>
      <c r="LF197" s="1158"/>
      <c r="LG197" s="1158"/>
      <c r="LH197" s="1158"/>
      <c r="LI197" s="1158"/>
      <c r="LJ197" s="1158"/>
      <c r="LK197" s="1158"/>
      <c r="LL197" s="1158"/>
      <c r="LM197" s="1158"/>
      <c r="LN197" s="1158"/>
      <c r="LO197" s="1158"/>
      <c r="LP197" s="1158"/>
      <c r="LQ197" s="1158"/>
      <c r="LR197" s="1158"/>
      <c r="LS197" s="1158"/>
      <c r="LT197" s="1158"/>
      <c r="LU197" s="1158"/>
      <c r="LV197" s="1158"/>
      <c r="LW197" s="1158"/>
      <c r="LX197" s="1158"/>
      <c r="LY197" s="1158"/>
      <c r="LZ197" s="1158"/>
      <c r="MA197" s="1158"/>
      <c r="MB197" s="1158"/>
      <c r="MC197" s="1158"/>
      <c r="MD197" s="1158"/>
      <c r="ME197" s="1158"/>
      <c r="MF197" s="1158"/>
      <c r="MG197" s="1158"/>
      <c r="MH197" s="1158"/>
      <c r="MI197" s="1158"/>
      <c r="MJ197" s="1158"/>
      <c r="MK197" s="1158"/>
      <c r="ML197" s="1158"/>
      <c r="MM197" s="1158"/>
      <c r="MN197" s="1158"/>
      <c r="MO197" s="1158"/>
      <c r="MP197" s="1158"/>
      <c r="MQ197" s="1158"/>
      <c r="MR197" s="1158"/>
      <c r="MS197" s="1158"/>
      <c r="MT197" s="1158"/>
      <c r="MU197" s="1158"/>
      <c r="MV197" s="1158"/>
      <c r="MW197" s="1158"/>
      <c r="MX197" s="1158"/>
      <c r="MY197" s="1158"/>
      <c r="MZ197" s="1158"/>
      <c r="NA197" s="1158"/>
      <c r="NB197" s="1158"/>
      <c r="NC197" s="1158"/>
      <c r="ND197" s="1158"/>
      <c r="NE197" s="1158"/>
      <c r="NF197" s="1158"/>
      <c r="NG197" s="1158"/>
      <c r="NH197" s="1158"/>
      <c r="NI197" s="1158"/>
      <c r="NJ197" s="1158"/>
      <c r="NK197" s="1158"/>
      <c r="NL197" s="1158"/>
      <c r="NM197" s="1158"/>
      <c r="NN197" s="1158"/>
      <c r="NO197" s="1158"/>
      <c r="NP197" s="1158"/>
      <c r="NQ197" s="1158"/>
      <c r="NR197" s="1158"/>
      <c r="NS197" s="1158"/>
      <c r="NT197" s="1158"/>
      <c r="NU197" s="1158"/>
      <c r="NV197" s="1158"/>
      <c r="NW197" s="1158"/>
      <c r="NX197" s="1158"/>
      <c r="NY197" s="1158"/>
      <c r="NZ197" s="1158"/>
      <c r="OA197" s="1158"/>
      <c r="OB197" s="1158"/>
      <c r="OC197" s="1158"/>
      <c r="OD197" s="1158"/>
      <c r="OE197" s="1158"/>
      <c r="OF197" s="1158"/>
      <c r="OG197" s="1158"/>
      <c r="OH197" s="1158"/>
      <c r="OI197" s="1158"/>
      <c r="OJ197" s="1158"/>
      <c r="OK197" s="1158"/>
      <c r="OL197" s="1158"/>
      <c r="OM197" s="1158"/>
      <c r="ON197" s="1158"/>
      <c r="OO197" s="1158"/>
      <c r="OP197" s="1158"/>
      <c r="OQ197" s="1158"/>
      <c r="OR197" s="1158"/>
      <c r="OS197" s="1158"/>
      <c r="OT197" s="1158"/>
      <c r="OU197" s="1158"/>
      <c r="OV197" s="1158"/>
      <c r="OW197" s="1158"/>
      <c r="OX197" s="1158"/>
      <c r="OY197" s="1158"/>
      <c r="OZ197" s="1158"/>
      <c r="PA197" s="1158"/>
      <c r="PB197" s="1158"/>
      <c r="PC197" s="1158"/>
      <c r="PD197" s="1158"/>
      <c r="PE197" s="1158"/>
      <c r="PF197" s="1158"/>
      <c r="PG197" s="1158"/>
      <c r="PH197" s="1158"/>
      <c r="PI197" s="1158"/>
      <c r="PJ197" s="1158"/>
      <c r="PK197" s="1158"/>
    </row>
    <row r="198" spans="1:427" s="1150" customFormat="1" ht="15" customHeight="1" x14ac:dyDescent="0.35">
      <c r="A198" s="1182" t="s">
        <v>3358</v>
      </c>
      <c r="B198" s="1182">
        <f t="shared" ca="1" si="16"/>
        <v>5828</v>
      </c>
      <c r="C198" s="1182" t="s">
        <v>3380</v>
      </c>
      <c r="D198" s="1182" t="s">
        <v>3381</v>
      </c>
      <c r="E198" s="1151">
        <v>2016</v>
      </c>
      <c r="F198" s="1183">
        <f t="shared" ca="1" si="17"/>
        <v>9</v>
      </c>
      <c r="G198" s="1149">
        <f t="shared" ca="1" si="18"/>
        <v>7904</v>
      </c>
      <c r="H198" s="1148">
        <v>61.5</v>
      </c>
      <c r="I198" s="1152">
        <f>Einstellungen!$E$11</f>
        <v>365</v>
      </c>
      <c r="J198" s="1152" t="s">
        <v>11</v>
      </c>
      <c r="K198" s="1152" t="s">
        <v>578</v>
      </c>
      <c r="L198" s="1152" t="s">
        <v>578</v>
      </c>
      <c r="M198" s="1152" t="s">
        <v>578</v>
      </c>
      <c r="N198" s="1152" t="s">
        <v>578</v>
      </c>
      <c r="O198" s="1152" t="s">
        <v>578</v>
      </c>
      <c r="P198" s="1152" t="s">
        <v>578</v>
      </c>
      <c r="Q198" s="1152" t="s">
        <v>578</v>
      </c>
      <c r="R198" s="1152" t="s">
        <v>578</v>
      </c>
      <c r="S198" s="1152" t="s">
        <v>578</v>
      </c>
      <c r="T198" s="1152" t="s">
        <v>578</v>
      </c>
      <c r="U198" s="1152" t="s">
        <v>578</v>
      </c>
      <c r="V198" s="1152" t="s">
        <v>700</v>
      </c>
      <c r="W198" s="1152" t="str">
        <f t="shared" si="19"/>
        <v>Heim 197  - Musterort</v>
      </c>
      <c r="X198" s="1148">
        <v>61.5</v>
      </c>
      <c r="AM198" s="1158"/>
      <c r="AN198" s="1158"/>
      <c r="AO198" s="1158"/>
      <c r="AP198" s="1158"/>
      <c r="AQ198" s="1158"/>
      <c r="AR198" s="1158"/>
      <c r="AS198" s="1158"/>
      <c r="AT198" s="1158"/>
      <c r="AU198" s="1158"/>
      <c r="AV198" s="1158"/>
      <c r="AW198" s="1158"/>
      <c r="AX198" s="1155">
        <v>77</v>
      </c>
      <c r="AY198" s="1158"/>
      <c r="AZ198" s="1156">
        <f t="shared" ca="1" si="20"/>
        <v>68</v>
      </c>
      <c r="BA198" s="1158"/>
      <c r="BB198" s="1158"/>
      <c r="BC198" s="1158"/>
      <c r="BD198" s="1158"/>
      <c r="BE198" s="1158"/>
      <c r="BF198" s="1158"/>
      <c r="BG198" s="1158"/>
      <c r="BH198" s="1158"/>
      <c r="BI198" s="1158"/>
      <c r="BJ198" s="1158"/>
      <c r="BK198" s="1158"/>
      <c r="BL198" s="1158"/>
      <c r="BM198" s="1158"/>
      <c r="BN198" s="1158"/>
      <c r="BO198" s="1158"/>
      <c r="BP198" s="1158"/>
      <c r="BQ198" s="1158"/>
      <c r="BR198" s="1158"/>
      <c r="BS198" s="1158"/>
      <c r="BT198" s="1158"/>
      <c r="BU198" s="1158"/>
      <c r="BV198" s="1158"/>
      <c r="BW198" s="1158"/>
      <c r="BX198" s="1158"/>
      <c r="BY198" s="1158"/>
      <c r="BZ198" s="1158"/>
      <c r="CA198" s="1158"/>
      <c r="CB198" s="1158"/>
      <c r="CC198" s="1158"/>
      <c r="CD198" s="1158"/>
      <c r="CE198" s="1158"/>
      <c r="CF198" s="1158"/>
      <c r="CG198" s="1158"/>
      <c r="CH198" s="1158"/>
      <c r="CI198" s="1158"/>
      <c r="CJ198" s="1158"/>
      <c r="CK198" s="1158"/>
      <c r="CL198" s="1158"/>
      <c r="CM198" s="1158"/>
      <c r="CN198" s="1158"/>
      <c r="CO198" s="1158"/>
      <c r="CP198" s="1158"/>
      <c r="CQ198" s="1158"/>
      <c r="CR198" s="1158"/>
      <c r="CS198" s="1158"/>
      <c r="CT198" s="1158"/>
      <c r="CU198" s="1158"/>
      <c r="CV198" s="1158"/>
      <c r="CW198" s="1158"/>
      <c r="CX198" s="1158"/>
      <c r="CY198" s="1158"/>
      <c r="CZ198" s="1158"/>
      <c r="DA198" s="1158"/>
      <c r="DB198" s="1158"/>
      <c r="DC198" s="1158"/>
      <c r="DD198" s="1158"/>
      <c r="DE198" s="1158"/>
      <c r="DF198" s="1158"/>
      <c r="DG198" s="1158"/>
      <c r="DH198" s="1158"/>
      <c r="DI198" s="1158"/>
      <c r="DJ198" s="1158"/>
      <c r="DK198" s="1158"/>
      <c r="DL198" s="1158"/>
      <c r="DM198" s="1158"/>
      <c r="DN198" s="1158"/>
      <c r="DO198" s="1158"/>
      <c r="DP198" s="1158"/>
      <c r="DQ198" s="1158"/>
      <c r="DR198" s="1158"/>
      <c r="DS198" s="1158"/>
      <c r="DT198" s="1158"/>
      <c r="DU198" s="1158"/>
      <c r="DV198" s="1158"/>
      <c r="DW198" s="1158"/>
      <c r="DX198" s="1158"/>
      <c r="DY198" s="1158"/>
      <c r="DZ198" s="1158"/>
      <c r="EA198" s="1158"/>
      <c r="EB198" s="1158"/>
      <c r="EC198" s="1158"/>
      <c r="ED198" s="1158"/>
      <c r="EE198" s="1158"/>
      <c r="EF198" s="1158"/>
      <c r="EG198" s="1158"/>
      <c r="EH198" s="1158"/>
      <c r="EI198" s="1158"/>
      <c r="EJ198" s="1158"/>
      <c r="EK198" s="1158"/>
      <c r="EL198" s="1158"/>
      <c r="EM198" s="1158"/>
      <c r="EN198" s="1158"/>
      <c r="EO198" s="1158"/>
      <c r="EP198" s="1158"/>
      <c r="EQ198" s="1158"/>
      <c r="ER198" s="1158"/>
      <c r="ES198" s="1158"/>
      <c r="ET198" s="1158"/>
      <c r="EU198" s="1158"/>
      <c r="EV198" s="1158"/>
      <c r="EW198" s="1158"/>
      <c r="EX198" s="1158"/>
      <c r="EY198" s="1158"/>
      <c r="EZ198" s="1158"/>
      <c r="FA198" s="1158"/>
      <c r="FB198" s="1158"/>
      <c r="FC198" s="1158"/>
      <c r="FD198" s="1158"/>
      <c r="FE198" s="1158"/>
      <c r="FF198" s="1158"/>
      <c r="FG198" s="1158"/>
      <c r="FH198" s="1158"/>
      <c r="FI198" s="1158"/>
      <c r="FJ198" s="1158"/>
      <c r="FK198" s="1158"/>
      <c r="FL198" s="1158"/>
      <c r="FM198" s="1158"/>
      <c r="FN198" s="1158"/>
      <c r="FO198" s="1158"/>
      <c r="FP198" s="1158"/>
      <c r="FQ198" s="1158"/>
      <c r="FR198" s="1158"/>
      <c r="FS198" s="1158"/>
      <c r="FT198" s="1158"/>
      <c r="FU198" s="1158"/>
      <c r="FV198" s="1158"/>
      <c r="FW198" s="1158"/>
      <c r="FX198" s="1158"/>
      <c r="FY198" s="1158"/>
      <c r="FZ198" s="1158"/>
      <c r="GA198" s="1158"/>
      <c r="GB198" s="1158"/>
      <c r="GC198" s="1158"/>
      <c r="GD198" s="1158"/>
      <c r="GE198" s="1158"/>
      <c r="GF198" s="1158"/>
      <c r="GG198" s="1158"/>
      <c r="GH198" s="1158"/>
      <c r="GI198" s="1158"/>
      <c r="GJ198" s="1158"/>
      <c r="GK198" s="1158"/>
      <c r="GL198" s="1158"/>
      <c r="GM198" s="1158"/>
      <c r="GN198" s="1158"/>
      <c r="GO198" s="1158"/>
      <c r="GP198" s="1158"/>
      <c r="GQ198" s="1158"/>
      <c r="GR198" s="1158"/>
      <c r="GS198" s="1158"/>
      <c r="GT198" s="1158"/>
      <c r="GU198" s="1158"/>
      <c r="GV198" s="1158"/>
      <c r="GW198" s="1158"/>
      <c r="GX198" s="1158"/>
      <c r="GY198" s="1158"/>
      <c r="GZ198" s="1158"/>
      <c r="HA198" s="1158"/>
      <c r="HB198" s="1158"/>
      <c r="HC198" s="1158"/>
      <c r="HD198" s="1158"/>
      <c r="HE198" s="1158"/>
      <c r="HF198" s="1158"/>
      <c r="HG198" s="1158"/>
      <c r="HH198" s="1158"/>
      <c r="HI198" s="1158"/>
      <c r="HJ198" s="1158"/>
      <c r="HK198" s="1158"/>
      <c r="HL198" s="1158"/>
      <c r="HM198" s="1158"/>
      <c r="HN198" s="1158"/>
      <c r="HO198" s="1158"/>
      <c r="HP198" s="1158"/>
      <c r="HQ198" s="1158"/>
      <c r="HR198" s="1158"/>
      <c r="HS198" s="1158"/>
      <c r="HT198" s="1158"/>
      <c r="HU198" s="1158"/>
      <c r="HV198" s="1158"/>
      <c r="HW198" s="1158"/>
      <c r="HX198" s="1158"/>
      <c r="HY198" s="1158"/>
      <c r="HZ198" s="1158"/>
      <c r="IA198" s="1158"/>
      <c r="IB198" s="1158"/>
      <c r="IC198" s="1158"/>
      <c r="ID198" s="1158"/>
      <c r="IE198" s="1158"/>
      <c r="IF198" s="1158"/>
      <c r="IG198" s="1158"/>
      <c r="IH198" s="1158"/>
      <c r="II198" s="1158"/>
      <c r="IJ198" s="1158"/>
      <c r="IK198" s="1158"/>
      <c r="IL198" s="1158"/>
      <c r="IM198" s="1158"/>
      <c r="IN198" s="1158"/>
      <c r="IO198" s="1158"/>
      <c r="IP198" s="1158"/>
      <c r="IQ198" s="1158"/>
      <c r="IR198" s="1158"/>
      <c r="IS198" s="1158"/>
      <c r="IT198" s="1158"/>
      <c r="IU198" s="1158"/>
      <c r="IV198" s="1158"/>
      <c r="IW198" s="1158"/>
      <c r="IX198" s="1158"/>
      <c r="IY198" s="1158"/>
      <c r="IZ198" s="1158"/>
      <c r="JA198" s="1158"/>
      <c r="JB198" s="1158"/>
      <c r="JC198" s="1158"/>
      <c r="JD198" s="1158"/>
      <c r="JE198" s="1158"/>
      <c r="JF198" s="1158"/>
      <c r="JG198" s="1158"/>
      <c r="JH198" s="1158"/>
      <c r="JI198" s="1158"/>
      <c r="JJ198" s="1158"/>
      <c r="JK198" s="1158"/>
      <c r="JL198" s="1158"/>
      <c r="JM198" s="1158"/>
      <c r="JN198" s="1158"/>
      <c r="JO198" s="1158"/>
      <c r="JP198" s="1158"/>
      <c r="JQ198" s="1158"/>
      <c r="JR198" s="1158"/>
      <c r="JS198" s="1158"/>
      <c r="JT198" s="1158"/>
      <c r="JU198" s="1158"/>
      <c r="JV198" s="1158"/>
      <c r="JW198" s="1158"/>
      <c r="JX198" s="1158"/>
      <c r="JY198" s="1158"/>
      <c r="JZ198" s="1158"/>
      <c r="KA198" s="1158"/>
      <c r="KB198" s="1158"/>
      <c r="KC198" s="1158"/>
      <c r="KD198" s="1158"/>
      <c r="KE198" s="1158"/>
      <c r="KF198" s="1158"/>
      <c r="KG198" s="1158"/>
      <c r="KH198" s="1158"/>
      <c r="KI198" s="1158"/>
      <c r="KJ198" s="1158"/>
      <c r="KK198" s="1158"/>
      <c r="KL198" s="1158"/>
      <c r="KM198" s="1158"/>
      <c r="KN198" s="1158"/>
      <c r="KO198" s="1158"/>
      <c r="KP198" s="1158"/>
      <c r="KQ198" s="1158"/>
      <c r="KR198" s="1158"/>
      <c r="KS198" s="1158"/>
      <c r="KT198" s="1158"/>
      <c r="KU198" s="1158"/>
      <c r="KV198" s="1158"/>
      <c r="KW198" s="1158"/>
      <c r="KX198" s="1158"/>
      <c r="KY198" s="1158"/>
      <c r="KZ198" s="1158"/>
      <c r="LA198" s="1158"/>
      <c r="LB198" s="1158"/>
      <c r="LC198" s="1158"/>
      <c r="LD198" s="1158"/>
      <c r="LE198" s="1158"/>
      <c r="LF198" s="1158"/>
      <c r="LG198" s="1158"/>
      <c r="LH198" s="1158"/>
      <c r="LI198" s="1158"/>
      <c r="LJ198" s="1158"/>
      <c r="LK198" s="1158"/>
      <c r="LL198" s="1158"/>
      <c r="LM198" s="1158"/>
      <c r="LN198" s="1158"/>
      <c r="LO198" s="1158"/>
      <c r="LP198" s="1158"/>
      <c r="LQ198" s="1158"/>
      <c r="LR198" s="1158"/>
      <c r="LS198" s="1158"/>
      <c r="LT198" s="1158"/>
      <c r="LU198" s="1158"/>
      <c r="LV198" s="1158"/>
      <c r="LW198" s="1158"/>
      <c r="LX198" s="1158"/>
      <c r="LY198" s="1158"/>
      <c r="LZ198" s="1158"/>
      <c r="MA198" s="1158"/>
      <c r="MB198" s="1158"/>
      <c r="MC198" s="1158"/>
      <c r="MD198" s="1158"/>
      <c r="ME198" s="1158"/>
      <c r="MF198" s="1158"/>
      <c r="MG198" s="1158"/>
      <c r="MH198" s="1158"/>
      <c r="MI198" s="1158"/>
      <c r="MJ198" s="1158"/>
      <c r="MK198" s="1158"/>
      <c r="ML198" s="1158"/>
      <c r="MM198" s="1158"/>
      <c r="MN198" s="1158"/>
      <c r="MO198" s="1158"/>
      <c r="MP198" s="1158"/>
      <c r="MQ198" s="1158"/>
      <c r="MR198" s="1158"/>
      <c r="MS198" s="1158"/>
      <c r="MT198" s="1158"/>
      <c r="MU198" s="1158"/>
      <c r="MV198" s="1158"/>
      <c r="MW198" s="1158"/>
      <c r="MX198" s="1158"/>
      <c r="MY198" s="1158"/>
      <c r="MZ198" s="1158"/>
      <c r="NA198" s="1158"/>
      <c r="NB198" s="1158"/>
      <c r="NC198" s="1158"/>
      <c r="ND198" s="1158"/>
      <c r="NE198" s="1158"/>
      <c r="NF198" s="1158"/>
      <c r="NG198" s="1158"/>
      <c r="NH198" s="1158"/>
      <c r="NI198" s="1158"/>
      <c r="NJ198" s="1158"/>
      <c r="NK198" s="1158"/>
      <c r="NL198" s="1158"/>
      <c r="NM198" s="1158"/>
      <c r="NN198" s="1158"/>
      <c r="NO198" s="1158"/>
      <c r="NP198" s="1158"/>
      <c r="NQ198" s="1158"/>
      <c r="NR198" s="1158"/>
      <c r="NS198" s="1158"/>
      <c r="NT198" s="1158"/>
      <c r="NU198" s="1158"/>
      <c r="NV198" s="1158"/>
      <c r="NW198" s="1158"/>
      <c r="NX198" s="1158"/>
      <c r="NY198" s="1158"/>
      <c r="NZ198" s="1158"/>
      <c r="OA198" s="1158"/>
      <c r="OB198" s="1158"/>
      <c r="OC198" s="1158"/>
      <c r="OD198" s="1158"/>
      <c r="OE198" s="1158"/>
      <c r="OF198" s="1158"/>
      <c r="OG198" s="1158"/>
      <c r="OH198" s="1158"/>
      <c r="OI198" s="1158"/>
      <c r="OJ198" s="1158"/>
      <c r="OK198" s="1158"/>
      <c r="OL198" s="1158"/>
      <c r="OM198" s="1158"/>
      <c r="ON198" s="1158"/>
      <c r="OO198" s="1158"/>
      <c r="OP198" s="1158"/>
      <c r="OQ198" s="1158"/>
      <c r="OR198" s="1158"/>
      <c r="OS198" s="1158"/>
      <c r="OT198" s="1158"/>
      <c r="OU198" s="1158"/>
      <c r="OV198" s="1158"/>
      <c r="OW198" s="1158"/>
      <c r="OX198" s="1158"/>
      <c r="OY198" s="1158"/>
      <c r="OZ198" s="1158"/>
      <c r="PA198" s="1158"/>
      <c r="PB198" s="1158"/>
      <c r="PC198" s="1158"/>
      <c r="PD198" s="1158"/>
      <c r="PE198" s="1158"/>
      <c r="PF198" s="1158"/>
      <c r="PG198" s="1158"/>
      <c r="PH198" s="1158"/>
      <c r="PI198" s="1158"/>
      <c r="PJ198" s="1158"/>
      <c r="PK198" s="1158"/>
    </row>
    <row r="199" spans="1:427" s="1150" customFormat="1" ht="15" customHeight="1" x14ac:dyDescent="0.35">
      <c r="A199" s="1182" t="s">
        <v>3359</v>
      </c>
      <c r="B199" s="1182">
        <f t="shared" ca="1" si="16"/>
        <v>5245</v>
      </c>
      <c r="C199" s="1182" t="s">
        <v>3380</v>
      </c>
      <c r="D199" s="1182" t="s">
        <v>3381</v>
      </c>
      <c r="E199" s="1151">
        <v>2016</v>
      </c>
      <c r="F199" s="1183">
        <f t="shared" ca="1" si="17"/>
        <v>148</v>
      </c>
      <c r="G199" s="1149">
        <f t="shared" ca="1" si="18"/>
        <v>1265</v>
      </c>
      <c r="H199" s="1148">
        <v>61.5</v>
      </c>
      <c r="I199" s="1152">
        <f>Einstellungen!$E$11</f>
        <v>365</v>
      </c>
      <c r="J199" s="1152" t="s">
        <v>11</v>
      </c>
      <c r="K199" s="1152" t="s">
        <v>578</v>
      </c>
      <c r="L199" s="1152" t="s">
        <v>578</v>
      </c>
      <c r="M199" s="1152" t="s">
        <v>578</v>
      </c>
      <c r="N199" s="1152" t="s">
        <v>578</v>
      </c>
      <c r="O199" s="1152" t="s">
        <v>578</v>
      </c>
      <c r="P199" s="1152" t="s">
        <v>578</v>
      </c>
      <c r="Q199" s="1152" t="s">
        <v>578</v>
      </c>
      <c r="R199" s="1152" t="s">
        <v>578</v>
      </c>
      <c r="S199" s="1152" t="s">
        <v>578</v>
      </c>
      <c r="T199" s="1152" t="s">
        <v>578</v>
      </c>
      <c r="U199" s="1152" t="s">
        <v>578</v>
      </c>
      <c r="V199" s="1152" t="s">
        <v>700</v>
      </c>
      <c r="W199" s="1152" t="str">
        <f t="shared" si="19"/>
        <v>Heim 198  - Musterort</v>
      </c>
      <c r="X199" s="1148">
        <v>61.5</v>
      </c>
      <c r="AM199" s="1158"/>
      <c r="AN199" s="1158"/>
      <c r="AO199" s="1158"/>
      <c r="AP199" s="1158"/>
      <c r="AQ199" s="1158"/>
      <c r="AR199" s="1158"/>
      <c r="AS199" s="1158"/>
      <c r="AT199" s="1158"/>
      <c r="AU199" s="1158"/>
      <c r="AV199" s="1158"/>
      <c r="AW199" s="1158"/>
      <c r="AX199" s="1155">
        <v>77</v>
      </c>
      <c r="AY199" s="1158"/>
      <c r="AZ199" s="1156">
        <f t="shared" ca="1" si="20"/>
        <v>-71</v>
      </c>
      <c r="BA199" s="1158"/>
      <c r="BB199" s="1158"/>
      <c r="BC199" s="1158"/>
      <c r="BD199" s="1158"/>
      <c r="BE199" s="1158"/>
      <c r="BF199" s="1158"/>
      <c r="BG199" s="1158"/>
      <c r="BH199" s="1158"/>
      <c r="BI199" s="1158"/>
      <c r="BJ199" s="1158"/>
      <c r="BK199" s="1158"/>
      <c r="BL199" s="1158"/>
      <c r="BM199" s="1158"/>
      <c r="BN199" s="1158"/>
      <c r="BO199" s="1158"/>
      <c r="BP199" s="1158"/>
      <c r="BQ199" s="1158"/>
      <c r="BR199" s="1158"/>
      <c r="BS199" s="1158"/>
      <c r="BT199" s="1158"/>
      <c r="BU199" s="1158"/>
      <c r="BV199" s="1158"/>
      <c r="BW199" s="1158"/>
      <c r="BX199" s="1158"/>
      <c r="BY199" s="1158"/>
      <c r="BZ199" s="1158"/>
      <c r="CA199" s="1158"/>
      <c r="CB199" s="1158"/>
      <c r="CC199" s="1158"/>
      <c r="CD199" s="1158"/>
      <c r="CE199" s="1158"/>
      <c r="CF199" s="1158"/>
      <c r="CG199" s="1158"/>
      <c r="CH199" s="1158"/>
      <c r="CI199" s="1158"/>
      <c r="CJ199" s="1158"/>
      <c r="CK199" s="1158"/>
      <c r="CL199" s="1158"/>
      <c r="CM199" s="1158"/>
      <c r="CN199" s="1158"/>
      <c r="CO199" s="1158"/>
      <c r="CP199" s="1158"/>
      <c r="CQ199" s="1158"/>
      <c r="CR199" s="1158"/>
      <c r="CS199" s="1158"/>
      <c r="CT199" s="1158"/>
      <c r="CU199" s="1158"/>
      <c r="CV199" s="1158"/>
      <c r="CW199" s="1158"/>
      <c r="CX199" s="1158"/>
      <c r="CY199" s="1158"/>
      <c r="CZ199" s="1158"/>
      <c r="DA199" s="1158"/>
      <c r="DB199" s="1158"/>
      <c r="DC199" s="1158"/>
      <c r="DD199" s="1158"/>
      <c r="DE199" s="1158"/>
      <c r="DF199" s="1158"/>
      <c r="DG199" s="1158"/>
      <c r="DH199" s="1158"/>
      <c r="DI199" s="1158"/>
      <c r="DJ199" s="1158"/>
      <c r="DK199" s="1158"/>
      <c r="DL199" s="1158"/>
      <c r="DM199" s="1158"/>
      <c r="DN199" s="1158"/>
      <c r="DO199" s="1158"/>
      <c r="DP199" s="1158"/>
      <c r="DQ199" s="1158"/>
      <c r="DR199" s="1158"/>
      <c r="DS199" s="1158"/>
      <c r="DT199" s="1158"/>
      <c r="DU199" s="1158"/>
      <c r="DV199" s="1158"/>
      <c r="DW199" s="1158"/>
      <c r="DX199" s="1158"/>
      <c r="DY199" s="1158"/>
      <c r="DZ199" s="1158"/>
      <c r="EA199" s="1158"/>
      <c r="EB199" s="1158"/>
      <c r="EC199" s="1158"/>
      <c r="ED199" s="1158"/>
      <c r="EE199" s="1158"/>
      <c r="EF199" s="1158"/>
      <c r="EG199" s="1158"/>
      <c r="EH199" s="1158"/>
      <c r="EI199" s="1158"/>
      <c r="EJ199" s="1158"/>
      <c r="EK199" s="1158"/>
      <c r="EL199" s="1158"/>
      <c r="EM199" s="1158"/>
      <c r="EN199" s="1158"/>
      <c r="EO199" s="1158"/>
      <c r="EP199" s="1158"/>
      <c r="EQ199" s="1158"/>
      <c r="ER199" s="1158"/>
      <c r="ES199" s="1158"/>
      <c r="ET199" s="1158"/>
      <c r="EU199" s="1158"/>
      <c r="EV199" s="1158"/>
      <c r="EW199" s="1158"/>
      <c r="EX199" s="1158"/>
      <c r="EY199" s="1158"/>
      <c r="EZ199" s="1158"/>
      <c r="FA199" s="1158"/>
      <c r="FB199" s="1158"/>
      <c r="FC199" s="1158"/>
      <c r="FD199" s="1158"/>
      <c r="FE199" s="1158"/>
      <c r="FF199" s="1158"/>
      <c r="FG199" s="1158"/>
      <c r="FH199" s="1158"/>
      <c r="FI199" s="1158"/>
      <c r="FJ199" s="1158"/>
      <c r="FK199" s="1158"/>
      <c r="FL199" s="1158"/>
      <c r="FM199" s="1158"/>
      <c r="FN199" s="1158"/>
      <c r="FO199" s="1158"/>
      <c r="FP199" s="1158"/>
      <c r="FQ199" s="1158"/>
      <c r="FR199" s="1158"/>
      <c r="FS199" s="1158"/>
      <c r="FT199" s="1158"/>
      <c r="FU199" s="1158"/>
      <c r="FV199" s="1158"/>
      <c r="FW199" s="1158"/>
      <c r="FX199" s="1158"/>
      <c r="FY199" s="1158"/>
      <c r="FZ199" s="1158"/>
      <c r="GA199" s="1158"/>
      <c r="GB199" s="1158"/>
      <c r="GC199" s="1158"/>
      <c r="GD199" s="1158"/>
      <c r="GE199" s="1158"/>
      <c r="GF199" s="1158"/>
      <c r="GG199" s="1158"/>
      <c r="GH199" s="1158"/>
      <c r="GI199" s="1158"/>
      <c r="GJ199" s="1158"/>
      <c r="GK199" s="1158"/>
      <c r="GL199" s="1158"/>
      <c r="GM199" s="1158"/>
      <c r="GN199" s="1158"/>
      <c r="GO199" s="1158"/>
      <c r="GP199" s="1158"/>
      <c r="GQ199" s="1158"/>
      <c r="GR199" s="1158"/>
      <c r="GS199" s="1158"/>
      <c r="GT199" s="1158"/>
      <c r="GU199" s="1158"/>
      <c r="GV199" s="1158"/>
      <c r="GW199" s="1158"/>
      <c r="GX199" s="1158"/>
      <c r="GY199" s="1158"/>
      <c r="GZ199" s="1158"/>
      <c r="HA199" s="1158"/>
      <c r="HB199" s="1158"/>
      <c r="HC199" s="1158"/>
      <c r="HD199" s="1158"/>
      <c r="HE199" s="1158"/>
      <c r="HF199" s="1158"/>
      <c r="HG199" s="1158"/>
      <c r="HH199" s="1158"/>
      <c r="HI199" s="1158"/>
      <c r="HJ199" s="1158"/>
      <c r="HK199" s="1158"/>
      <c r="HL199" s="1158"/>
      <c r="HM199" s="1158"/>
      <c r="HN199" s="1158"/>
      <c r="HO199" s="1158"/>
      <c r="HP199" s="1158"/>
      <c r="HQ199" s="1158"/>
      <c r="HR199" s="1158"/>
      <c r="HS199" s="1158"/>
      <c r="HT199" s="1158"/>
      <c r="HU199" s="1158"/>
      <c r="HV199" s="1158"/>
      <c r="HW199" s="1158"/>
      <c r="HX199" s="1158"/>
      <c r="HY199" s="1158"/>
      <c r="HZ199" s="1158"/>
      <c r="IA199" s="1158"/>
      <c r="IB199" s="1158"/>
      <c r="IC199" s="1158"/>
      <c r="ID199" s="1158"/>
      <c r="IE199" s="1158"/>
      <c r="IF199" s="1158"/>
      <c r="IG199" s="1158"/>
      <c r="IH199" s="1158"/>
      <c r="II199" s="1158"/>
      <c r="IJ199" s="1158"/>
      <c r="IK199" s="1158"/>
      <c r="IL199" s="1158"/>
      <c r="IM199" s="1158"/>
      <c r="IN199" s="1158"/>
      <c r="IO199" s="1158"/>
      <c r="IP199" s="1158"/>
      <c r="IQ199" s="1158"/>
      <c r="IR199" s="1158"/>
      <c r="IS199" s="1158"/>
      <c r="IT199" s="1158"/>
      <c r="IU199" s="1158"/>
      <c r="IV199" s="1158"/>
      <c r="IW199" s="1158"/>
      <c r="IX199" s="1158"/>
      <c r="IY199" s="1158"/>
      <c r="IZ199" s="1158"/>
      <c r="JA199" s="1158"/>
      <c r="JB199" s="1158"/>
      <c r="JC199" s="1158"/>
      <c r="JD199" s="1158"/>
      <c r="JE199" s="1158"/>
      <c r="JF199" s="1158"/>
      <c r="JG199" s="1158"/>
      <c r="JH199" s="1158"/>
      <c r="JI199" s="1158"/>
      <c r="JJ199" s="1158"/>
      <c r="JK199" s="1158"/>
      <c r="JL199" s="1158"/>
      <c r="JM199" s="1158"/>
      <c r="JN199" s="1158"/>
      <c r="JO199" s="1158"/>
      <c r="JP199" s="1158"/>
      <c r="JQ199" s="1158"/>
      <c r="JR199" s="1158"/>
      <c r="JS199" s="1158"/>
      <c r="JT199" s="1158"/>
      <c r="JU199" s="1158"/>
      <c r="JV199" s="1158"/>
      <c r="JW199" s="1158"/>
      <c r="JX199" s="1158"/>
      <c r="JY199" s="1158"/>
      <c r="JZ199" s="1158"/>
      <c r="KA199" s="1158"/>
      <c r="KB199" s="1158"/>
      <c r="KC199" s="1158"/>
      <c r="KD199" s="1158"/>
      <c r="KE199" s="1158"/>
      <c r="KF199" s="1158"/>
      <c r="KG199" s="1158"/>
      <c r="KH199" s="1158"/>
      <c r="KI199" s="1158"/>
      <c r="KJ199" s="1158"/>
      <c r="KK199" s="1158"/>
      <c r="KL199" s="1158"/>
      <c r="KM199" s="1158"/>
      <c r="KN199" s="1158"/>
      <c r="KO199" s="1158"/>
      <c r="KP199" s="1158"/>
      <c r="KQ199" s="1158"/>
      <c r="KR199" s="1158"/>
      <c r="KS199" s="1158"/>
      <c r="KT199" s="1158"/>
      <c r="KU199" s="1158"/>
      <c r="KV199" s="1158"/>
      <c r="KW199" s="1158"/>
      <c r="KX199" s="1158"/>
      <c r="KY199" s="1158"/>
      <c r="KZ199" s="1158"/>
      <c r="LA199" s="1158"/>
      <c r="LB199" s="1158"/>
      <c r="LC199" s="1158"/>
      <c r="LD199" s="1158"/>
      <c r="LE199" s="1158"/>
      <c r="LF199" s="1158"/>
      <c r="LG199" s="1158"/>
      <c r="LH199" s="1158"/>
      <c r="LI199" s="1158"/>
      <c r="LJ199" s="1158"/>
      <c r="LK199" s="1158"/>
      <c r="LL199" s="1158"/>
      <c r="LM199" s="1158"/>
      <c r="LN199" s="1158"/>
      <c r="LO199" s="1158"/>
      <c r="LP199" s="1158"/>
      <c r="LQ199" s="1158"/>
      <c r="LR199" s="1158"/>
      <c r="LS199" s="1158"/>
      <c r="LT199" s="1158"/>
      <c r="LU199" s="1158"/>
      <c r="LV199" s="1158"/>
      <c r="LW199" s="1158"/>
      <c r="LX199" s="1158"/>
      <c r="LY199" s="1158"/>
      <c r="LZ199" s="1158"/>
      <c r="MA199" s="1158"/>
      <c r="MB199" s="1158"/>
      <c r="MC199" s="1158"/>
      <c r="MD199" s="1158"/>
      <c r="ME199" s="1158"/>
      <c r="MF199" s="1158"/>
      <c r="MG199" s="1158"/>
      <c r="MH199" s="1158"/>
      <c r="MI199" s="1158"/>
      <c r="MJ199" s="1158"/>
      <c r="MK199" s="1158"/>
      <c r="ML199" s="1158"/>
      <c r="MM199" s="1158"/>
      <c r="MN199" s="1158"/>
      <c r="MO199" s="1158"/>
      <c r="MP199" s="1158"/>
      <c r="MQ199" s="1158"/>
      <c r="MR199" s="1158"/>
      <c r="MS199" s="1158"/>
      <c r="MT199" s="1158"/>
      <c r="MU199" s="1158"/>
      <c r="MV199" s="1158"/>
      <c r="MW199" s="1158"/>
      <c r="MX199" s="1158"/>
      <c r="MY199" s="1158"/>
      <c r="MZ199" s="1158"/>
      <c r="NA199" s="1158"/>
      <c r="NB199" s="1158"/>
      <c r="NC199" s="1158"/>
      <c r="ND199" s="1158"/>
      <c r="NE199" s="1158"/>
      <c r="NF199" s="1158"/>
      <c r="NG199" s="1158"/>
      <c r="NH199" s="1158"/>
      <c r="NI199" s="1158"/>
      <c r="NJ199" s="1158"/>
      <c r="NK199" s="1158"/>
      <c r="NL199" s="1158"/>
      <c r="NM199" s="1158"/>
      <c r="NN199" s="1158"/>
      <c r="NO199" s="1158"/>
      <c r="NP199" s="1158"/>
      <c r="NQ199" s="1158"/>
      <c r="NR199" s="1158"/>
      <c r="NS199" s="1158"/>
      <c r="NT199" s="1158"/>
      <c r="NU199" s="1158"/>
      <c r="NV199" s="1158"/>
      <c r="NW199" s="1158"/>
      <c r="NX199" s="1158"/>
      <c r="NY199" s="1158"/>
      <c r="NZ199" s="1158"/>
      <c r="OA199" s="1158"/>
      <c r="OB199" s="1158"/>
      <c r="OC199" s="1158"/>
      <c r="OD199" s="1158"/>
      <c r="OE199" s="1158"/>
      <c r="OF199" s="1158"/>
      <c r="OG199" s="1158"/>
      <c r="OH199" s="1158"/>
      <c r="OI199" s="1158"/>
      <c r="OJ199" s="1158"/>
      <c r="OK199" s="1158"/>
      <c r="OL199" s="1158"/>
      <c r="OM199" s="1158"/>
      <c r="ON199" s="1158"/>
      <c r="OO199" s="1158"/>
      <c r="OP199" s="1158"/>
      <c r="OQ199" s="1158"/>
      <c r="OR199" s="1158"/>
      <c r="OS199" s="1158"/>
      <c r="OT199" s="1158"/>
      <c r="OU199" s="1158"/>
      <c r="OV199" s="1158"/>
      <c r="OW199" s="1158"/>
      <c r="OX199" s="1158"/>
      <c r="OY199" s="1158"/>
      <c r="OZ199" s="1158"/>
      <c r="PA199" s="1158"/>
      <c r="PB199" s="1158"/>
      <c r="PC199" s="1158"/>
      <c r="PD199" s="1158"/>
      <c r="PE199" s="1158"/>
      <c r="PF199" s="1158"/>
      <c r="PG199" s="1158"/>
      <c r="PH199" s="1158"/>
      <c r="PI199" s="1158"/>
      <c r="PJ199" s="1158"/>
      <c r="PK199" s="1158"/>
    </row>
    <row r="200" spans="1:427" s="1150" customFormat="1" ht="15" customHeight="1" x14ac:dyDescent="0.35">
      <c r="A200" s="1182" t="s">
        <v>3360</v>
      </c>
      <c r="B200" s="1182">
        <f t="shared" ca="1" si="16"/>
        <v>2958</v>
      </c>
      <c r="C200" s="1182" t="s">
        <v>3380</v>
      </c>
      <c r="D200" s="1182" t="s">
        <v>3381</v>
      </c>
      <c r="E200" s="1151">
        <v>2016</v>
      </c>
      <c r="F200" s="1183">
        <f t="shared" ca="1" si="17"/>
        <v>198</v>
      </c>
      <c r="G200" s="1149">
        <f t="shared" ca="1" si="18"/>
        <v>3247</v>
      </c>
      <c r="H200" s="1148">
        <v>61.5</v>
      </c>
      <c r="I200" s="1152">
        <f>Einstellungen!$E$11</f>
        <v>365</v>
      </c>
      <c r="J200" s="1152" t="s">
        <v>11</v>
      </c>
      <c r="K200" s="1152" t="s">
        <v>578</v>
      </c>
      <c r="L200" s="1152" t="s">
        <v>578</v>
      </c>
      <c r="M200" s="1152" t="s">
        <v>578</v>
      </c>
      <c r="N200" s="1152" t="s">
        <v>578</v>
      </c>
      <c r="O200" s="1152" t="s">
        <v>578</v>
      </c>
      <c r="P200" s="1152" t="s">
        <v>578</v>
      </c>
      <c r="Q200" s="1152" t="s">
        <v>578</v>
      </c>
      <c r="R200" s="1152" t="s">
        <v>578</v>
      </c>
      <c r="S200" s="1152" t="s">
        <v>578</v>
      </c>
      <c r="T200" s="1152" t="s">
        <v>578</v>
      </c>
      <c r="U200" s="1152" t="s">
        <v>578</v>
      </c>
      <c r="V200" s="1152" t="s">
        <v>700</v>
      </c>
      <c r="W200" s="1152" t="str">
        <f t="shared" si="19"/>
        <v>Heim 199  - Musterort</v>
      </c>
      <c r="X200" s="1148">
        <v>61.5</v>
      </c>
      <c r="AM200" s="1158"/>
      <c r="AN200" s="1158"/>
      <c r="AO200" s="1158"/>
      <c r="AP200" s="1158"/>
      <c r="AQ200" s="1158"/>
      <c r="AR200" s="1158"/>
      <c r="AS200" s="1158"/>
      <c r="AT200" s="1158"/>
      <c r="AU200" s="1158"/>
      <c r="AV200" s="1158"/>
      <c r="AW200" s="1158"/>
      <c r="AX200" s="1155">
        <v>70</v>
      </c>
      <c r="AY200" s="1158"/>
      <c r="AZ200" s="1156">
        <f t="shared" ca="1" si="20"/>
        <v>-128</v>
      </c>
      <c r="BA200" s="1158"/>
      <c r="BB200" s="1158"/>
      <c r="BC200" s="1158"/>
      <c r="BD200" s="1158"/>
      <c r="BE200" s="1158"/>
      <c r="BF200" s="1158"/>
      <c r="BG200" s="1158"/>
      <c r="BH200" s="1158"/>
      <c r="BI200" s="1158"/>
      <c r="BJ200" s="1158"/>
      <c r="BK200" s="1158"/>
      <c r="BL200" s="1158"/>
      <c r="BM200" s="1158"/>
      <c r="BN200" s="1158"/>
      <c r="BO200" s="1158"/>
      <c r="BP200" s="1158"/>
      <c r="BQ200" s="1158"/>
      <c r="BR200" s="1158"/>
      <c r="BS200" s="1158"/>
      <c r="BT200" s="1158"/>
      <c r="BU200" s="1158"/>
      <c r="BV200" s="1158"/>
      <c r="BW200" s="1158"/>
      <c r="BX200" s="1158"/>
      <c r="BY200" s="1158"/>
      <c r="BZ200" s="1158"/>
      <c r="CA200" s="1158"/>
      <c r="CB200" s="1158"/>
      <c r="CC200" s="1158"/>
      <c r="CD200" s="1158"/>
      <c r="CE200" s="1158"/>
      <c r="CF200" s="1158"/>
      <c r="CG200" s="1158"/>
      <c r="CH200" s="1158"/>
      <c r="CI200" s="1158"/>
      <c r="CJ200" s="1158"/>
      <c r="CK200" s="1158"/>
      <c r="CL200" s="1158"/>
      <c r="CM200" s="1158"/>
      <c r="CN200" s="1158"/>
      <c r="CO200" s="1158"/>
      <c r="CP200" s="1158"/>
      <c r="CQ200" s="1158"/>
      <c r="CR200" s="1158"/>
      <c r="CS200" s="1158"/>
      <c r="CT200" s="1158"/>
      <c r="CU200" s="1158"/>
      <c r="CV200" s="1158"/>
      <c r="CW200" s="1158"/>
      <c r="CX200" s="1158"/>
      <c r="CY200" s="1158"/>
      <c r="CZ200" s="1158"/>
      <c r="DA200" s="1158"/>
      <c r="DB200" s="1158"/>
      <c r="DC200" s="1158"/>
      <c r="DD200" s="1158"/>
      <c r="DE200" s="1158"/>
      <c r="DF200" s="1158"/>
      <c r="DG200" s="1158"/>
      <c r="DH200" s="1158"/>
      <c r="DI200" s="1158"/>
      <c r="DJ200" s="1158"/>
      <c r="DK200" s="1158"/>
      <c r="DL200" s="1158"/>
      <c r="DM200" s="1158"/>
      <c r="DN200" s="1158"/>
      <c r="DO200" s="1158"/>
      <c r="DP200" s="1158"/>
      <c r="DQ200" s="1158"/>
      <c r="DR200" s="1158"/>
      <c r="DS200" s="1158"/>
      <c r="DT200" s="1158"/>
      <c r="DU200" s="1158"/>
      <c r="DV200" s="1158"/>
      <c r="DW200" s="1158"/>
      <c r="DX200" s="1158"/>
      <c r="DY200" s="1158"/>
      <c r="DZ200" s="1158"/>
      <c r="EA200" s="1158"/>
      <c r="EB200" s="1158"/>
      <c r="EC200" s="1158"/>
      <c r="ED200" s="1158"/>
      <c r="EE200" s="1158"/>
      <c r="EF200" s="1158"/>
      <c r="EG200" s="1158"/>
      <c r="EH200" s="1158"/>
      <c r="EI200" s="1158"/>
      <c r="EJ200" s="1158"/>
      <c r="EK200" s="1158"/>
      <c r="EL200" s="1158"/>
      <c r="EM200" s="1158"/>
      <c r="EN200" s="1158"/>
      <c r="EO200" s="1158"/>
      <c r="EP200" s="1158"/>
      <c r="EQ200" s="1158"/>
      <c r="ER200" s="1158"/>
      <c r="ES200" s="1158"/>
      <c r="ET200" s="1158"/>
      <c r="EU200" s="1158"/>
      <c r="EV200" s="1158"/>
      <c r="EW200" s="1158"/>
      <c r="EX200" s="1158"/>
      <c r="EY200" s="1158"/>
      <c r="EZ200" s="1158"/>
      <c r="FA200" s="1158"/>
      <c r="FB200" s="1158"/>
      <c r="FC200" s="1158"/>
      <c r="FD200" s="1158"/>
      <c r="FE200" s="1158"/>
      <c r="FF200" s="1158"/>
      <c r="FG200" s="1158"/>
      <c r="FH200" s="1158"/>
      <c r="FI200" s="1158"/>
      <c r="FJ200" s="1158"/>
      <c r="FK200" s="1158"/>
      <c r="FL200" s="1158"/>
      <c r="FM200" s="1158"/>
      <c r="FN200" s="1158"/>
      <c r="FO200" s="1158"/>
      <c r="FP200" s="1158"/>
      <c r="FQ200" s="1158"/>
      <c r="FR200" s="1158"/>
      <c r="FS200" s="1158"/>
      <c r="FT200" s="1158"/>
      <c r="FU200" s="1158"/>
      <c r="FV200" s="1158"/>
      <c r="FW200" s="1158"/>
      <c r="FX200" s="1158"/>
      <c r="FY200" s="1158"/>
      <c r="FZ200" s="1158"/>
      <c r="GA200" s="1158"/>
      <c r="GB200" s="1158"/>
      <c r="GC200" s="1158"/>
      <c r="GD200" s="1158"/>
      <c r="GE200" s="1158"/>
      <c r="GF200" s="1158"/>
      <c r="GG200" s="1158"/>
      <c r="GH200" s="1158"/>
      <c r="GI200" s="1158"/>
      <c r="GJ200" s="1158"/>
      <c r="GK200" s="1158"/>
      <c r="GL200" s="1158"/>
      <c r="GM200" s="1158"/>
      <c r="GN200" s="1158"/>
      <c r="GO200" s="1158"/>
      <c r="GP200" s="1158"/>
      <c r="GQ200" s="1158"/>
      <c r="GR200" s="1158"/>
      <c r="GS200" s="1158"/>
      <c r="GT200" s="1158"/>
      <c r="GU200" s="1158"/>
      <c r="GV200" s="1158"/>
      <c r="GW200" s="1158"/>
      <c r="GX200" s="1158"/>
      <c r="GY200" s="1158"/>
      <c r="GZ200" s="1158"/>
      <c r="HA200" s="1158"/>
      <c r="HB200" s="1158"/>
      <c r="HC200" s="1158"/>
      <c r="HD200" s="1158"/>
      <c r="HE200" s="1158"/>
      <c r="HF200" s="1158"/>
      <c r="HG200" s="1158"/>
      <c r="HH200" s="1158"/>
      <c r="HI200" s="1158"/>
      <c r="HJ200" s="1158"/>
      <c r="HK200" s="1158"/>
      <c r="HL200" s="1158"/>
      <c r="HM200" s="1158"/>
      <c r="HN200" s="1158"/>
      <c r="HO200" s="1158"/>
      <c r="HP200" s="1158"/>
      <c r="HQ200" s="1158"/>
      <c r="HR200" s="1158"/>
      <c r="HS200" s="1158"/>
      <c r="HT200" s="1158"/>
      <c r="HU200" s="1158"/>
      <c r="HV200" s="1158"/>
      <c r="HW200" s="1158"/>
      <c r="HX200" s="1158"/>
      <c r="HY200" s="1158"/>
      <c r="HZ200" s="1158"/>
      <c r="IA200" s="1158"/>
      <c r="IB200" s="1158"/>
      <c r="IC200" s="1158"/>
      <c r="ID200" s="1158"/>
      <c r="IE200" s="1158"/>
      <c r="IF200" s="1158"/>
      <c r="IG200" s="1158"/>
      <c r="IH200" s="1158"/>
      <c r="II200" s="1158"/>
      <c r="IJ200" s="1158"/>
      <c r="IK200" s="1158"/>
      <c r="IL200" s="1158"/>
      <c r="IM200" s="1158"/>
      <c r="IN200" s="1158"/>
      <c r="IO200" s="1158"/>
      <c r="IP200" s="1158"/>
      <c r="IQ200" s="1158"/>
      <c r="IR200" s="1158"/>
      <c r="IS200" s="1158"/>
      <c r="IT200" s="1158"/>
      <c r="IU200" s="1158"/>
      <c r="IV200" s="1158"/>
      <c r="IW200" s="1158"/>
      <c r="IX200" s="1158"/>
      <c r="IY200" s="1158"/>
      <c r="IZ200" s="1158"/>
      <c r="JA200" s="1158"/>
      <c r="JB200" s="1158"/>
      <c r="JC200" s="1158"/>
      <c r="JD200" s="1158"/>
      <c r="JE200" s="1158"/>
      <c r="JF200" s="1158"/>
      <c r="JG200" s="1158"/>
      <c r="JH200" s="1158"/>
      <c r="JI200" s="1158"/>
      <c r="JJ200" s="1158"/>
      <c r="JK200" s="1158"/>
      <c r="JL200" s="1158"/>
      <c r="JM200" s="1158"/>
      <c r="JN200" s="1158"/>
      <c r="JO200" s="1158"/>
      <c r="JP200" s="1158"/>
      <c r="JQ200" s="1158"/>
      <c r="JR200" s="1158"/>
      <c r="JS200" s="1158"/>
      <c r="JT200" s="1158"/>
      <c r="JU200" s="1158"/>
      <c r="JV200" s="1158"/>
      <c r="JW200" s="1158"/>
      <c r="JX200" s="1158"/>
      <c r="JY200" s="1158"/>
      <c r="JZ200" s="1158"/>
      <c r="KA200" s="1158"/>
      <c r="KB200" s="1158"/>
      <c r="KC200" s="1158"/>
      <c r="KD200" s="1158"/>
      <c r="KE200" s="1158"/>
      <c r="KF200" s="1158"/>
      <c r="KG200" s="1158"/>
      <c r="KH200" s="1158"/>
      <c r="KI200" s="1158"/>
      <c r="KJ200" s="1158"/>
      <c r="KK200" s="1158"/>
      <c r="KL200" s="1158"/>
      <c r="KM200" s="1158"/>
      <c r="KN200" s="1158"/>
      <c r="KO200" s="1158"/>
      <c r="KP200" s="1158"/>
      <c r="KQ200" s="1158"/>
      <c r="KR200" s="1158"/>
      <c r="KS200" s="1158"/>
      <c r="KT200" s="1158"/>
      <c r="KU200" s="1158"/>
      <c r="KV200" s="1158"/>
      <c r="KW200" s="1158"/>
      <c r="KX200" s="1158"/>
      <c r="KY200" s="1158"/>
      <c r="KZ200" s="1158"/>
      <c r="LA200" s="1158"/>
      <c r="LB200" s="1158"/>
      <c r="LC200" s="1158"/>
      <c r="LD200" s="1158"/>
      <c r="LE200" s="1158"/>
      <c r="LF200" s="1158"/>
      <c r="LG200" s="1158"/>
      <c r="LH200" s="1158"/>
      <c r="LI200" s="1158"/>
      <c r="LJ200" s="1158"/>
      <c r="LK200" s="1158"/>
      <c r="LL200" s="1158"/>
      <c r="LM200" s="1158"/>
      <c r="LN200" s="1158"/>
      <c r="LO200" s="1158"/>
      <c r="LP200" s="1158"/>
      <c r="LQ200" s="1158"/>
      <c r="LR200" s="1158"/>
      <c r="LS200" s="1158"/>
      <c r="LT200" s="1158"/>
      <c r="LU200" s="1158"/>
      <c r="LV200" s="1158"/>
      <c r="LW200" s="1158"/>
      <c r="LX200" s="1158"/>
      <c r="LY200" s="1158"/>
      <c r="LZ200" s="1158"/>
      <c r="MA200" s="1158"/>
      <c r="MB200" s="1158"/>
      <c r="MC200" s="1158"/>
      <c r="MD200" s="1158"/>
      <c r="ME200" s="1158"/>
      <c r="MF200" s="1158"/>
      <c r="MG200" s="1158"/>
      <c r="MH200" s="1158"/>
      <c r="MI200" s="1158"/>
      <c r="MJ200" s="1158"/>
      <c r="MK200" s="1158"/>
      <c r="ML200" s="1158"/>
      <c r="MM200" s="1158"/>
      <c r="MN200" s="1158"/>
      <c r="MO200" s="1158"/>
      <c r="MP200" s="1158"/>
      <c r="MQ200" s="1158"/>
      <c r="MR200" s="1158"/>
      <c r="MS200" s="1158"/>
      <c r="MT200" s="1158"/>
      <c r="MU200" s="1158"/>
      <c r="MV200" s="1158"/>
      <c r="MW200" s="1158"/>
      <c r="MX200" s="1158"/>
      <c r="MY200" s="1158"/>
      <c r="MZ200" s="1158"/>
      <c r="NA200" s="1158"/>
      <c r="NB200" s="1158"/>
      <c r="NC200" s="1158"/>
      <c r="ND200" s="1158"/>
      <c r="NE200" s="1158"/>
      <c r="NF200" s="1158"/>
      <c r="NG200" s="1158"/>
      <c r="NH200" s="1158"/>
      <c r="NI200" s="1158"/>
      <c r="NJ200" s="1158"/>
      <c r="NK200" s="1158"/>
      <c r="NL200" s="1158"/>
      <c r="NM200" s="1158"/>
      <c r="NN200" s="1158"/>
      <c r="NO200" s="1158"/>
      <c r="NP200" s="1158"/>
      <c r="NQ200" s="1158"/>
      <c r="NR200" s="1158"/>
      <c r="NS200" s="1158"/>
      <c r="NT200" s="1158"/>
      <c r="NU200" s="1158"/>
      <c r="NV200" s="1158"/>
      <c r="NW200" s="1158"/>
      <c r="NX200" s="1158"/>
      <c r="NY200" s="1158"/>
      <c r="NZ200" s="1158"/>
      <c r="OA200" s="1158"/>
      <c r="OB200" s="1158"/>
      <c r="OC200" s="1158"/>
      <c r="OD200" s="1158"/>
      <c r="OE200" s="1158"/>
      <c r="OF200" s="1158"/>
      <c r="OG200" s="1158"/>
      <c r="OH200" s="1158"/>
      <c r="OI200" s="1158"/>
      <c r="OJ200" s="1158"/>
      <c r="OK200" s="1158"/>
      <c r="OL200" s="1158"/>
      <c r="OM200" s="1158"/>
      <c r="ON200" s="1158"/>
      <c r="OO200" s="1158"/>
      <c r="OP200" s="1158"/>
      <c r="OQ200" s="1158"/>
      <c r="OR200" s="1158"/>
      <c r="OS200" s="1158"/>
      <c r="OT200" s="1158"/>
      <c r="OU200" s="1158"/>
      <c r="OV200" s="1158"/>
      <c r="OW200" s="1158"/>
      <c r="OX200" s="1158"/>
      <c r="OY200" s="1158"/>
      <c r="OZ200" s="1158"/>
      <c r="PA200" s="1158"/>
      <c r="PB200" s="1158"/>
      <c r="PC200" s="1158"/>
      <c r="PD200" s="1158"/>
      <c r="PE200" s="1158"/>
      <c r="PF200" s="1158"/>
      <c r="PG200" s="1158"/>
      <c r="PH200" s="1158"/>
      <c r="PI200" s="1158"/>
      <c r="PJ200" s="1158"/>
      <c r="PK200" s="1158"/>
    </row>
    <row r="201" spans="1:427" s="1150" customFormat="1" ht="15" customHeight="1" x14ac:dyDescent="0.35">
      <c r="A201" s="1182" t="s">
        <v>3361</v>
      </c>
      <c r="B201" s="1182">
        <f t="shared" ca="1" si="16"/>
        <v>7904</v>
      </c>
      <c r="C201" s="1182" t="s">
        <v>3380</v>
      </c>
      <c r="D201" s="1182" t="s">
        <v>3381</v>
      </c>
      <c r="E201" s="1151">
        <v>2016</v>
      </c>
      <c r="F201" s="1183">
        <f t="shared" ca="1" si="17"/>
        <v>208</v>
      </c>
      <c r="G201" s="1149">
        <f t="shared" ca="1" si="18"/>
        <v>1315</v>
      </c>
      <c r="H201" s="1148">
        <v>59.55</v>
      </c>
      <c r="I201" s="1152">
        <f>Einstellungen!$E$11</f>
        <v>365</v>
      </c>
      <c r="J201" s="1152" t="s">
        <v>11</v>
      </c>
      <c r="K201" s="1152" t="s">
        <v>578</v>
      </c>
      <c r="L201" s="1152" t="s">
        <v>578</v>
      </c>
      <c r="M201" s="1152" t="s">
        <v>578</v>
      </c>
      <c r="N201" s="1152" t="s">
        <v>578</v>
      </c>
      <c r="O201" s="1152" t="s">
        <v>578</v>
      </c>
      <c r="P201" s="1152" t="s">
        <v>578</v>
      </c>
      <c r="Q201" s="1152" t="s">
        <v>578</v>
      </c>
      <c r="R201" s="1152" t="s">
        <v>578</v>
      </c>
      <c r="S201" s="1152" t="s">
        <v>578</v>
      </c>
      <c r="T201" s="1152" t="s">
        <v>578</v>
      </c>
      <c r="U201" s="1152" t="s">
        <v>578</v>
      </c>
      <c r="V201" s="1152" t="s">
        <v>700</v>
      </c>
      <c r="W201" s="1152" t="str">
        <f t="shared" si="19"/>
        <v>Heim 200  - Musterort</v>
      </c>
      <c r="X201" s="1148">
        <v>59.55</v>
      </c>
      <c r="AM201" s="1158"/>
      <c r="AN201" s="1158"/>
      <c r="AO201" s="1158"/>
      <c r="AP201" s="1158"/>
      <c r="AQ201" s="1158"/>
      <c r="AR201" s="1158"/>
      <c r="AS201" s="1158"/>
      <c r="AT201" s="1158"/>
      <c r="AU201" s="1158"/>
      <c r="AV201" s="1158"/>
      <c r="AW201" s="1158"/>
      <c r="AX201" s="1155">
        <v>40</v>
      </c>
      <c r="AY201" s="1158"/>
      <c r="AZ201" s="1156">
        <f t="shared" ca="1" si="20"/>
        <v>-168</v>
      </c>
      <c r="BA201" s="1158"/>
      <c r="BB201" s="1158"/>
      <c r="BC201" s="1158"/>
      <c r="BD201" s="1158"/>
      <c r="BE201" s="1158"/>
      <c r="BF201" s="1158"/>
      <c r="BG201" s="1158"/>
      <c r="BH201" s="1158"/>
      <c r="BI201" s="1158"/>
      <c r="BJ201" s="1158"/>
      <c r="BK201" s="1158"/>
      <c r="BL201" s="1158"/>
      <c r="BM201" s="1158"/>
      <c r="BN201" s="1158"/>
      <c r="BO201" s="1158"/>
      <c r="BP201" s="1158"/>
      <c r="BQ201" s="1158"/>
      <c r="BR201" s="1158"/>
      <c r="BS201" s="1158"/>
      <c r="BT201" s="1158"/>
      <c r="BU201" s="1158"/>
      <c r="BV201" s="1158"/>
      <c r="BW201" s="1158"/>
      <c r="BX201" s="1158"/>
      <c r="BY201" s="1158"/>
      <c r="BZ201" s="1158"/>
      <c r="CA201" s="1158"/>
      <c r="CB201" s="1158"/>
      <c r="CC201" s="1158"/>
      <c r="CD201" s="1158"/>
      <c r="CE201" s="1158"/>
      <c r="CF201" s="1158"/>
      <c r="CG201" s="1158"/>
      <c r="CH201" s="1158"/>
      <c r="CI201" s="1158"/>
      <c r="CJ201" s="1158"/>
      <c r="CK201" s="1158"/>
      <c r="CL201" s="1158"/>
      <c r="CM201" s="1158"/>
      <c r="CN201" s="1158"/>
      <c r="CO201" s="1158"/>
      <c r="CP201" s="1158"/>
      <c r="CQ201" s="1158"/>
      <c r="CR201" s="1158"/>
      <c r="CS201" s="1158"/>
      <c r="CT201" s="1158"/>
      <c r="CU201" s="1158"/>
      <c r="CV201" s="1158"/>
      <c r="CW201" s="1158"/>
      <c r="CX201" s="1158"/>
      <c r="CY201" s="1158"/>
      <c r="CZ201" s="1158"/>
      <c r="DA201" s="1158"/>
      <c r="DB201" s="1158"/>
      <c r="DC201" s="1158"/>
      <c r="DD201" s="1158"/>
      <c r="DE201" s="1158"/>
      <c r="DF201" s="1158"/>
      <c r="DG201" s="1158"/>
      <c r="DH201" s="1158"/>
      <c r="DI201" s="1158"/>
      <c r="DJ201" s="1158"/>
      <c r="DK201" s="1158"/>
      <c r="DL201" s="1158"/>
      <c r="DM201" s="1158"/>
      <c r="DN201" s="1158"/>
      <c r="DO201" s="1158"/>
      <c r="DP201" s="1158"/>
      <c r="DQ201" s="1158"/>
      <c r="DR201" s="1158"/>
      <c r="DS201" s="1158"/>
      <c r="DT201" s="1158"/>
      <c r="DU201" s="1158"/>
      <c r="DV201" s="1158"/>
      <c r="DW201" s="1158"/>
      <c r="DX201" s="1158"/>
      <c r="DY201" s="1158"/>
      <c r="DZ201" s="1158"/>
      <c r="EA201" s="1158"/>
      <c r="EB201" s="1158"/>
      <c r="EC201" s="1158"/>
      <c r="ED201" s="1158"/>
      <c r="EE201" s="1158"/>
      <c r="EF201" s="1158"/>
      <c r="EG201" s="1158"/>
      <c r="EH201" s="1158"/>
      <c r="EI201" s="1158"/>
      <c r="EJ201" s="1158"/>
      <c r="EK201" s="1158"/>
      <c r="EL201" s="1158"/>
      <c r="EM201" s="1158"/>
      <c r="EN201" s="1158"/>
      <c r="EO201" s="1158"/>
      <c r="EP201" s="1158"/>
      <c r="EQ201" s="1158"/>
      <c r="ER201" s="1158"/>
      <c r="ES201" s="1158"/>
      <c r="ET201" s="1158"/>
      <c r="EU201" s="1158"/>
      <c r="EV201" s="1158"/>
      <c r="EW201" s="1158"/>
      <c r="EX201" s="1158"/>
      <c r="EY201" s="1158"/>
      <c r="EZ201" s="1158"/>
      <c r="FA201" s="1158"/>
      <c r="FB201" s="1158"/>
      <c r="FC201" s="1158"/>
      <c r="FD201" s="1158"/>
      <c r="FE201" s="1158"/>
      <c r="FF201" s="1158"/>
      <c r="FG201" s="1158"/>
      <c r="FH201" s="1158"/>
      <c r="FI201" s="1158"/>
      <c r="FJ201" s="1158"/>
      <c r="FK201" s="1158"/>
      <c r="FL201" s="1158"/>
      <c r="FM201" s="1158"/>
      <c r="FN201" s="1158"/>
      <c r="FO201" s="1158"/>
      <c r="FP201" s="1158"/>
      <c r="FQ201" s="1158"/>
      <c r="FR201" s="1158"/>
      <c r="FS201" s="1158"/>
      <c r="FT201" s="1158"/>
      <c r="FU201" s="1158"/>
      <c r="FV201" s="1158"/>
      <c r="FW201" s="1158"/>
      <c r="FX201" s="1158"/>
      <c r="FY201" s="1158"/>
      <c r="FZ201" s="1158"/>
      <c r="GA201" s="1158"/>
      <c r="GB201" s="1158"/>
      <c r="GC201" s="1158"/>
      <c r="GD201" s="1158"/>
      <c r="GE201" s="1158"/>
      <c r="GF201" s="1158"/>
      <c r="GG201" s="1158"/>
      <c r="GH201" s="1158"/>
      <c r="GI201" s="1158"/>
      <c r="GJ201" s="1158"/>
      <c r="GK201" s="1158"/>
      <c r="GL201" s="1158"/>
      <c r="GM201" s="1158"/>
      <c r="GN201" s="1158"/>
      <c r="GO201" s="1158"/>
      <c r="GP201" s="1158"/>
      <c r="GQ201" s="1158"/>
      <c r="GR201" s="1158"/>
      <c r="GS201" s="1158"/>
      <c r="GT201" s="1158"/>
      <c r="GU201" s="1158"/>
      <c r="GV201" s="1158"/>
      <c r="GW201" s="1158"/>
      <c r="GX201" s="1158"/>
      <c r="GY201" s="1158"/>
      <c r="GZ201" s="1158"/>
      <c r="HA201" s="1158"/>
      <c r="HB201" s="1158"/>
      <c r="HC201" s="1158"/>
      <c r="HD201" s="1158"/>
      <c r="HE201" s="1158"/>
      <c r="HF201" s="1158"/>
      <c r="HG201" s="1158"/>
      <c r="HH201" s="1158"/>
      <c r="HI201" s="1158"/>
      <c r="HJ201" s="1158"/>
      <c r="HK201" s="1158"/>
      <c r="HL201" s="1158"/>
      <c r="HM201" s="1158"/>
      <c r="HN201" s="1158"/>
      <c r="HO201" s="1158"/>
      <c r="HP201" s="1158"/>
      <c r="HQ201" s="1158"/>
      <c r="HR201" s="1158"/>
      <c r="HS201" s="1158"/>
      <c r="HT201" s="1158"/>
      <c r="HU201" s="1158"/>
      <c r="HV201" s="1158"/>
      <c r="HW201" s="1158"/>
      <c r="HX201" s="1158"/>
      <c r="HY201" s="1158"/>
      <c r="HZ201" s="1158"/>
      <c r="IA201" s="1158"/>
      <c r="IB201" s="1158"/>
      <c r="IC201" s="1158"/>
      <c r="ID201" s="1158"/>
      <c r="IE201" s="1158"/>
      <c r="IF201" s="1158"/>
      <c r="IG201" s="1158"/>
      <c r="IH201" s="1158"/>
      <c r="II201" s="1158"/>
      <c r="IJ201" s="1158"/>
      <c r="IK201" s="1158"/>
      <c r="IL201" s="1158"/>
      <c r="IM201" s="1158"/>
      <c r="IN201" s="1158"/>
      <c r="IO201" s="1158"/>
      <c r="IP201" s="1158"/>
      <c r="IQ201" s="1158"/>
      <c r="IR201" s="1158"/>
      <c r="IS201" s="1158"/>
      <c r="IT201" s="1158"/>
      <c r="IU201" s="1158"/>
      <c r="IV201" s="1158"/>
      <c r="IW201" s="1158"/>
      <c r="IX201" s="1158"/>
      <c r="IY201" s="1158"/>
      <c r="IZ201" s="1158"/>
      <c r="JA201" s="1158"/>
      <c r="JB201" s="1158"/>
      <c r="JC201" s="1158"/>
      <c r="JD201" s="1158"/>
      <c r="JE201" s="1158"/>
      <c r="JF201" s="1158"/>
      <c r="JG201" s="1158"/>
      <c r="JH201" s="1158"/>
      <c r="JI201" s="1158"/>
      <c r="JJ201" s="1158"/>
      <c r="JK201" s="1158"/>
      <c r="JL201" s="1158"/>
      <c r="JM201" s="1158"/>
      <c r="JN201" s="1158"/>
      <c r="JO201" s="1158"/>
      <c r="JP201" s="1158"/>
      <c r="JQ201" s="1158"/>
      <c r="JR201" s="1158"/>
      <c r="JS201" s="1158"/>
      <c r="JT201" s="1158"/>
      <c r="JU201" s="1158"/>
      <c r="JV201" s="1158"/>
      <c r="JW201" s="1158"/>
      <c r="JX201" s="1158"/>
      <c r="JY201" s="1158"/>
      <c r="JZ201" s="1158"/>
      <c r="KA201" s="1158"/>
      <c r="KB201" s="1158"/>
      <c r="KC201" s="1158"/>
      <c r="KD201" s="1158"/>
      <c r="KE201" s="1158"/>
      <c r="KF201" s="1158"/>
      <c r="KG201" s="1158"/>
      <c r="KH201" s="1158"/>
      <c r="KI201" s="1158"/>
      <c r="KJ201" s="1158"/>
      <c r="KK201" s="1158"/>
      <c r="KL201" s="1158"/>
      <c r="KM201" s="1158"/>
      <c r="KN201" s="1158"/>
      <c r="KO201" s="1158"/>
      <c r="KP201" s="1158"/>
      <c r="KQ201" s="1158"/>
      <c r="KR201" s="1158"/>
      <c r="KS201" s="1158"/>
      <c r="KT201" s="1158"/>
      <c r="KU201" s="1158"/>
      <c r="KV201" s="1158"/>
      <c r="KW201" s="1158"/>
      <c r="KX201" s="1158"/>
      <c r="KY201" s="1158"/>
      <c r="KZ201" s="1158"/>
      <c r="LA201" s="1158"/>
      <c r="LB201" s="1158"/>
      <c r="LC201" s="1158"/>
      <c r="LD201" s="1158"/>
      <c r="LE201" s="1158"/>
      <c r="LF201" s="1158"/>
      <c r="LG201" s="1158"/>
      <c r="LH201" s="1158"/>
      <c r="LI201" s="1158"/>
      <c r="LJ201" s="1158"/>
      <c r="LK201" s="1158"/>
      <c r="LL201" s="1158"/>
      <c r="LM201" s="1158"/>
      <c r="LN201" s="1158"/>
      <c r="LO201" s="1158"/>
      <c r="LP201" s="1158"/>
      <c r="LQ201" s="1158"/>
      <c r="LR201" s="1158"/>
      <c r="LS201" s="1158"/>
      <c r="LT201" s="1158"/>
      <c r="LU201" s="1158"/>
      <c r="LV201" s="1158"/>
      <c r="LW201" s="1158"/>
      <c r="LX201" s="1158"/>
      <c r="LY201" s="1158"/>
      <c r="LZ201" s="1158"/>
      <c r="MA201" s="1158"/>
      <c r="MB201" s="1158"/>
      <c r="MC201" s="1158"/>
      <c r="MD201" s="1158"/>
      <c r="ME201" s="1158"/>
      <c r="MF201" s="1158"/>
      <c r="MG201" s="1158"/>
      <c r="MH201" s="1158"/>
      <c r="MI201" s="1158"/>
      <c r="MJ201" s="1158"/>
      <c r="MK201" s="1158"/>
      <c r="ML201" s="1158"/>
      <c r="MM201" s="1158"/>
      <c r="MN201" s="1158"/>
      <c r="MO201" s="1158"/>
      <c r="MP201" s="1158"/>
      <c r="MQ201" s="1158"/>
      <c r="MR201" s="1158"/>
      <c r="MS201" s="1158"/>
      <c r="MT201" s="1158"/>
      <c r="MU201" s="1158"/>
      <c r="MV201" s="1158"/>
      <c r="MW201" s="1158"/>
      <c r="MX201" s="1158"/>
      <c r="MY201" s="1158"/>
      <c r="MZ201" s="1158"/>
      <c r="NA201" s="1158"/>
      <c r="NB201" s="1158"/>
      <c r="NC201" s="1158"/>
      <c r="ND201" s="1158"/>
      <c r="NE201" s="1158"/>
      <c r="NF201" s="1158"/>
      <c r="NG201" s="1158"/>
      <c r="NH201" s="1158"/>
      <c r="NI201" s="1158"/>
      <c r="NJ201" s="1158"/>
      <c r="NK201" s="1158"/>
      <c r="NL201" s="1158"/>
      <c r="NM201" s="1158"/>
      <c r="NN201" s="1158"/>
      <c r="NO201" s="1158"/>
      <c r="NP201" s="1158"/>
      <c r="NQ201" s="1158"/>
      <c r="NR201" s="1158"/>
      <c r="NS201" s="1158"/>
      <c r="NT201" s="1158"/>
      <c r="NU201" s="1158"/>
      <c r="NV201" s="1158"/>
      <c r="NW201" s="1158"/>
      <c r="NX201" s="1158"/>
      <c r="NY201" s="1158"/>
      <c r="NZ201" s="1158"/>
      <c r="OA201" s="1158"/>
      <c r="OB201" s="1158"/>
      <c r="OC201" s="1158"/>
      <c r="OD201" s="1158"/>
      <c r="OE201" s="1158"/>
      <c r="OF201" s="1158"/>
      <c r="OG201" s="1158"/>
      <c r="OH201" s="1158"/>
      <c r="OI201" s="1158"/>
      <c r="OJ201" s="1158"/>
      <c r="OK201" s="1158"/>
      <c r="OL201" s="1158"/>
      <c r="OM201" s="1158"/>
      <c r="ON201" s="1158"/>
      <c r="OO201" s="1158"/>
      <c r="OP201" s="1158"/>
      <c r="OQ201" s="1158"/>
      <c r="OR201" s="1158"/>
      <c r="OS201" s="1158"/>
      <c r="OT201" s="1158"/>
      <c r="OU201" s="1158"/>
      <c r="OV201" s="1158"/>
      <c r="OW201" s="1158"/>
      <c r="OX201" s="1158"/>
      <c r="OY201" s="1158"/>
      <c r="OZ201" s="1158"/>
      <c r="PA201" s="1158"/>
      <c r="PB201" s="1158"/>
      <c r="PC201" s="1158"/>
      <c r="PD201" s="1158"/>
      <c r="PE201" s="1158"/>
      <c r="PF201" s="1158"/>
      <c r="PG201" s="1158"/>
      <c r="PH201" s="1158"/>
      <c r="PI201" s="1158"/>
      <c r="PJ201" s="1158"/>
      <c r="PK201" s="1158"/>
    </row>
    <row r="202" spans="1:427" s="1150" customFormat="1" ht="15" customHeight="1" x14ac:dyDescent="0.35">
      <c r="A202" s="1182" t="s">
        <v>3362</v>
      </c>
      <c r="B202" s="1182">
        <f t="shared" ca="1" si="16"/>
        <v>2702</v>
      </c>
      <c r="C202" s="1182" t="s">
        <v>3380</v>
      </c>
      <c r="D202" s="1182" t="s">
        <v>3381</v>
      </c>
      <c r="E202" s="1151">
        <v>2016</v>
      </c>
      <c r="F202" s="1183">
        <f t="shared" ca="1" si="17"/>
        <v>101</v>
      </c>
      <c r="G202" s="1149">
        <f t="shared" ca="1" si="18"/>
        <v>9278</v>
      </c>
      <c r="H202" s="1148">
        <v>61.5</v>
      </c>
      <c r="I202" s="1152">
        <f>Einstellungen!$E$11</f>
        <v>365</v>
      </c>
      <c r="J202" s="1152" t="s">
        <v>11</v>
      </c>
      <c r="K202" s="1152" t="s">
        <v>578</v>
      </c>
      <c r="L202" s="1152" t="s">
        <v>578</v>
      </c>
      <c r="M202" s="1152" t="s">
        <v>578</v>
      </c>
      <c r="N202" s="1152" t="s">
        <v>578</v>
      </c>
      <c r="O202" s="1152" t="s">
        <v>578</v>
      </c>
      <c r="P202" s="1152" t="s">
        <v>578</v>
      </c>
      <c r="Q202" s="1152" t="s">
        <v>578</v>
      </c>
      <c r="R202" s="1152" t="s">
        <v>578</v>
      </c>
      <c r="S202" s="1152" t="s">
        <v>578</v>
      </c>
      <c r="T202" s="1152" t="s">
        <v>578</v>
      </c>
      <c r="U202" s="1152" t="s">
        <v>578</v>
      </c>
      <c r="V202" s="1152" t="s">
        <v>700</v>
      </c>
      <c r="W202" s="1152" t="str">
        <f t="shared" si="19"/>
        <v>Heim 201  - Musterort</v>
      </c>
      <c r="X202" s="1148">
        <v>61.5</v>
      </c>
      <c r="AM202" s="1158"/>
      <c r="AN202" s="1158"/>
      <c r="AO202" s="1158"/>
      <c r="AP202" s="1158"/>
      <c r="AQ202" s="1158"/>
      <c r="AR202" s="1158"/>
      <c r="AS202" s="1158"/>
      <c r="AT202" s="1158"/>
      <c r="AU202" s="1158"/>
      <c r="AV202" s="1158"/>
      <c r="AW202" s="1158"/>
      <c r="AX202" s="1155">
        <v>32</v>
      </c>
      <c r="AY202" s="1158"/>
      <c r="AZ202" s="1156">
        <f t="shared" ca="1" si="20"/>
        <v>-69</v>
      </c>
      <c r="BA202" s="1158"/>
      <c r="BB202" s="1158"/>
      <c r="BC202" s="1158"/>
      <c r="BD202" s="1158"/>
      <c r="BE202" s="1158"/>
      <c r="BF202" s="1158"/>
      <c r="BG202" s="1158"/>
      <c r="BH202" s="1158"/>
      <c r="BI202" s="1158"/>
      <c r="BJ202" s="1158"/>
      <c r="BK202" s="1158"/>
      <c r="BL202" s="1158"/>
      <c r="BM202" s="1158"/>
      <c r="BN202" s="1158"/>
      <c r="BO202" s="1158"/>
      <c r="BP202" s="1158"/>
      <c r="BQ202" s="1158"/>
      <c r="BR202" s="1158"/>
      <c r="BS202" s="1158"/>
      <c r="BT202" s="1158"/>
      <c r="BU202" s="1158"/>
      <c r="BV202" s="1158"/>
      <c r="BW202" s="1158"/>
      <c r="BX202" s="1158"/>
      <c r="BY202" s="1158"/>
      <c r="BZ202" s="1158"/>
      <c r="CA202" s="1158"/>
      <c r="CB202" s="1158"/>
      <c r="CC202" s="1158"/>
      <c r="CD202" s="1158"/>
      <c r="CE202" s="1158"/>
      <c r="CF202" s="1158"/>
      <c r="CG202" s="1158"/>
      <c r="CH202" s="1158"/>
      <c r="CI202" s="1158"/>
      <c r="CJ202" s="1158"/>
      <c r="CK202" s="1158"/>
      <c r="CL202" s="1158"/>
      <c r="CM202" s="1158"/>
      <c r="CN202" s="1158"/>
      <c r="CO202" s="1158"/>
      <c r="CP202" s="1158"/>
      <c r="CQ202" s="1158"/>
      <c r="CR202" s="1158"/>
      <c r="CS202" s="1158"/>
      <c r="CT202" s="1158"/>
      <c r="CU202" s="1158"/>
      <c r="CV202" s="1158"/>
      <c r="CW202" s="1158"/>
      <c r="CX202" s="1158"/>
      <c r="CY202" s="1158"/>
      <c r="CZ202" s="1158"/>
      <c r="DA202" s="1158"/>
      <c r="DB202" s="1158"/>
      <c r="DC202" s="1158"/>
      <c r="DD202" s="1158"/>
      <c r="DE202" s="1158"/>
      <c r="DF202" s="1158"/>
      <c r="DG202" s="1158"/>
      <c r="DH202" s="1158"/>
      <c r="DI202" s="1158"/>
      <c r="DJ202" s="1158"/>
      <c r="DK202" s="1158"/>
      <c r="DL202" s="1158"/>
      <c r="DM202" s="1158"/>
      <c r="DN202" s="1158"/>
      <c r="DO202" s="1158"/>
      <c r="DP202" s="1158"/>
      <c r="DQ202" s="1158"/>
      <c r="DR202" s="1158"/>
      <c r="DS202" s="1158"/>
      <c r="DT202" s="1158"/>
      <c r="DU202" s="1158"/>
      <c r="DV202" s="1158"/>
      <c r="DW202" s="1158"/>
      <c r="DX202" s="1158"/>
      <c r="DY202" s="1158"/>
      <c r="DZ202" s="1158"/>
      <c r="EA202" s="1158"/>
      <c r="EB202" s="1158"/>
      <c r="EC202" s="1158"/>
      <c r="ED202" s="1158"/>
      <c r="EE202" s="1158"/>
      <c r="EF202" s="1158"/>
      <c r="EG202" s="1158"/>
      <c r="EH202" s="1158"/>
      <c r="EI202" s="1158"/>
      <c r="EJ202" s="1158"/>
      <c r="EK202" s="1158"/>
      <c r="EL202" s="1158"/>
      <c r="EM202" s="1158"/>
      <c r="EN202" s="1158"/>
      <c r="EO202" s="1158"/>
      <c r="EP202" s="1158"/>
      <c r="EQ202" s="1158"/>
      <c r="ER202" s="1158"/>
      <c r="ES202" s="1158"/>
      <c r="ET202" s="1158"/>
      <c r="EU202" s="1158"/>
      <c r="EV202" s="1158"/>
      <c r="EW202" s="1158"/>
      <c r="EX202" s="1158"/>
      <c r="EY202" s="1158"/>
      <c r="EZ202" s="1158"/>
      <c r="FA202" s="1158"/>
      <c r="FB202" s="1158"/>
      <c r="FC202" s="1158"/>
      <c r="FD202" s="1158"/>
      <c r="FE202" s="1158"/>
      <c r="FF202" s="1158"/>
      <c r="FG202" s="1158"/>
      <c r="FH202" s="1158"/>
      <c r="FI202" s="1158"/>
      <c r="FJ202" s="1158"/>
      <c r="FK202" s="1158"/>
      <c r="FL202" s="1158"/>
      <c r="FM202" s="1158"/>
      <c r="FN202" s="1158"/>
      <c r="FO202" s="1158"/>
      <c r="FP202" s="1158"/>
      <c r="FQ202" s="1158"/>
      <c r="FR202" s="1158"/>
      <c r="FS202" s="1158"/>
      <c r="FT202" s="1158"/>
      <c r="FU202" s="1158"/>
      <c r="FV202" s="1158"/>
      <c r="FW202" s="1158"/>
      <c r="FX202" s="1158"/>
      <c r="FY202" s="1158"/>
      <c r="FZ202" s="1158"/>
      <c r="GA202" s="1158"/>
      <c r="GB202" s="1158"/>
      <c r="GC202" s="1158"/>
      <c r="GD202" s="1158"/>
      <c r="GE202" s="1158"/>
      <c r="GF202" s="1158"/>
      <c r="GG202" s="1158"/>
      <c r="GH202" s="1158"/>
      <c r="GI202" s="1158"/>
      <c r="GJ202" s="1158"/>
      <c r="GK202" s="1158"/>
      <c r="GL202" s="1158"/>
      <c r="GM202" s="1158"/>
      <c r="GN202" s="1158"/>
      <c r="GO202" s="1158"/>
      <c r="GP202" s="1158"/>
      <c r="GQ202" s="1158"/>
      <c r="GR202" s="1158"/>
      <c r="GS202" s="1158"/>
      <c r="GT202" s="1158"/>
      <c r="GU202" s="1158"/>
      <c r="GV202" s="1158"/>
      <c r="GW202" s="1158"/>
      <c r="GX202" s="1158"/>
      <c r="GY202" s="1158"/>
      <c r="GZ202" s="1158"/>
      <c r="HA202" s="1158"/>
      <c r="HB202" s="1158"/>
      <c r="HC202" s="1158"/>
      <c r="HD202" s="1158"/>
      <c r="HE202" s="1158"/>
      <c r="HF202" s="1158"/>
      <c r="HG202" s="1158"/>
      <c r="HH202" s="1158"/>
      <c r="HI202" s="1158"/>
      <c r="HJ202" s="1158"/>
      <c r="HK202" s="1158"/>
      <c r="HL202" s="1158"/>
      <c r="HM202" s="1158"/>
      <c r="HN202" s="1158"/>
      <c r="HO202" s="1158"/>
      <c r="HP202" s="1158"/>
      <c r="HQ202" s="1158"/>
      <c r="HR202" s="1158"/>
      <c r="HS202" s="1158"/>
      <c r="HT202" s="1158"/>
      <c r="HU202" s="1158"/>
      <c r="HV202" s="1158"/>
      <c r="HW202" s="1158"/>
      <c r="HX202" s="1158"/>
      <c r="HY202" s="1158"/>
      <c r="HZ202" s="1158"/>
      <c r="IA202" s="1158"/>
      <c r="IB202" s="1158"/>
      <c r="IC202" s="1158"/>
      <c r="ID202" s="1158"/>
      <c r="IE202" s="1158"/>
      <c r="IF202" s="1158"/>
      <c r="IG202" s="1158"/>
      <c r="IH202" s="1158"/>
      <c r="II202" s="1158"/>
      <c r="IJ202" s="1158"/>
      <c r="IK202" s="1158"/>
      <c r="IL202" s="1158"/>
      <c r="IM202" s="1158"/>
      <c r="IN202" s="1158"/>
      <c r="IO202" s="1158"/>
      <c r="IP202" s="1158"/>
      <c r="IQ202" s="1158"/>
      <c r="IR202" s="1158"/>
      <c r="IS202" s="1158"/>
      <c r="IT202" s="1158"/>
      <c r="IU202" s="1158"/>
      <c r="IV202" s="1158"/>
      <c r="IW202" s="1158"/>
      <c r="IX202" s="1158"/>
      <c r="IY202" s="1158"/>
      <c r="IZ202" s="1158"/>
      <c r="JA202" s="1158"/>
      <c r="JB202" s="1158"/>
      <c r="JC202" s="1158"/>
      <c r="JD202" s="1158"/>
      <c r="JE202" s="1158"/>
      <c r="JF202" s="1158"/>
      <c r="JG202" s="1158"/>
      <c r="JH202" s="1158"/>
      <c r="JI202" s="1158"/>
      <c r="JJ202" s="1158"/>
      <c r="JK202" s="1158"/>
      <c r="JL202" s="1158"/>
      <c r="JM202" s="1158"/>
      <c r="JN202" s="1158"/>
      <c r="JO202" s="1158"/>
      <c r="JP202" s="1158"/>
      <c r="JQ202" s="1158"/>
      <c r="JR202" s="1158"/>
      <c r="JS202" s="1158"/>
      <c r="JT202" s="1158"/>
      <c r="JU202" s="1158"/>
      <c r="JV202" s="1158"/>
      <c r="JW202" s="1158"/>
      <c r="JX202" s="1158"/>
      <c r="JY202" s="1158"/>
      <c r="JZ202" s="1158"/>
      <c r="KA202" s="1158"/>
      <c r="KB202" s="1158"/>
      <c r="KC202" s="1158"/>
      <c r="KD202" s="1158"/>
      <c r="KE202" s="1158"/>
      <c r="KF202" s="1158"/>
      <c r="KG202" s="1158"/>
      <c r="KH202" s="1158"/>
      <c r="KI202" s="1158"/>
      <c r="KJ202" s="1158"/>
      <c r="KK202" s="1158"/>
      <c r="KL202" s="1158"/>
      <c r="KM202" s="1158"/>
      <c r="KN202" s="1158"/>
      <c r="KO202" s="1158"/>
      <c r="KP202" s="1158"/>
      <c r="KQ202" s="1158"/>
      <c r="KR202" s="1158"/>
      <c r="KS202" s="1158"/>
      <c r="KT202" s="1158"/>
      <c r="KU202" s="1158"/>
      <c r="KV202" s="1158"/>
      <c r="KW202" s="1158"/>
      <c r="KX202" s="1158"/>
      <c r="KY202" s="1158"/>
      <c r="KZ202" s="1158"/>
      <c r="LA202" s="1158"/>
      <c r="LB202" s="1158"/>
      <c r="LC202" s="1158"/>
      <c r="LD202" s="1158"/>
      <c r="LE202" s="1158"/>
      <c r="LF202" s="1158"/>
      <c r="LG202" s="1158"/>
      <c r="LH202" s="1158"/>
      <c r="LI202" s="1158"/>
      <c r="LJ202" s="1158"/>
      <c r="LK202" s="1158"/>
      <c r="LL202" s="1158"/>
      <c r="LM202" s="1158"/>
      <c r="LN202" s="1158"/>
      <c r="LO202" s="1158"/>
      <c r="LP202" s="1158"/>
      <c r="LQ202" s="1158"/>
      <c r="LR202" s="1158"/>
      <c r="LS202" s="1158"/>
      <c r="LT202" s="1158"/>
      <c r="LU202" s="1158"/>
      <c r="LV202" s="1158"/>
      <c r="LW202" s="1158"/>
      <c r="LX202" s="1158"/>
      <c r="LY202" s="1158"/>
      <c r="LZ202" s="1158"/>
      <c r="MA202" s="1158"/>
      <c r="MB202" s="1158"/>
      <c r="MC202" s="1158"/>
      <c r="MD202" s="1158"/>
      <c r="ME202" s="1158"/>
      <c r="MF202" s="1158"/>
      <c r="MG202" s="1158"/>
      <c r="MH202" s="1158"/>
      <c r="MI202" s="1158"/>
      <c r="MJ202" s="1158"/>
      <c r="MK202" s="1158"/>
      <c r="ML202" s="1158"/>
      <c r="MM202" s="1158"/>
      <c r="MN202" s="1158"/>
      <c r="MO202" s="1158"/>
      <c r="MP202" s="1158"/>
      <c r="MQ202" s="1158"/>
      <c r="MR202" s="1158"/>
      <c r="MS202" s="1158"/>
      <c r="MT202" s="1158"/>
      <c r="MU202" s="1158"/>
      <c r="MV202" s="1158"/>
      <c r="MW202" s="1158"/>
      <c r="MX202" s="1158"/>
      <c r="MY202" s="1158"/>
      <c r="MZ202" s="1158"/>
      <c r="NA202" s="1158"/>
      <c r="NB202" s="1158"/>
      <c r="NC202" s="1158"/>
      <c r="ND202" s="1158"/>
      <c r="NE202" s="1158"/>
      <c r="NF202" s="1158"/>
      <c r="NG202" s="1158"/>
      <c r="NH202" s="1158"/>
      <c r="NI202" s="1158"/>
      <c r="NJ202" s="1158"/>
      <c r="NK202" s="1158"/>
      <c r="NL202" s="1158"/>
      <c r="NM202" s="1158"/>
      <c r="NN202" s="1158"/>
      <c r="NO202" s="1158"/>
      <c r="NP202" s="1158"/>
      <c r="NQ202" s="1158"/>
      <c r="NR202" s="1158"/>
      <c r="NS202" s="1158"/>
      <c r="NT202" s="1158"/>
      <c r="NU202" s="1158"/>
      <c r="NV202" s="1158"/>
      <c r="NW202" s="1158"/>
      <c r="NX202" s="1158"/>
      <c r="NY202" s="1158"/>
      <c r="NZ202" s="1158"/>
      <c r="OA202" s="1158"/>
      <c r="OB202" s="1158"/>
      <c r="OC202" s="1158"/>
      <c r="OD202" s="1158"/>
      <c r="OE202" s="1158"/>
      <c r="OF202" s="1158"/>
      <c r="OG202" s="1158"/>
      <c r="OH202" s="1158"/>
      <c r="OI202" s="1158"/>
      <c r="OJ202" s="1158"/>
      <c r="OK202" s="1158"/>
      <c r="OL202" s="1158"/>
      <c r="OM202" s="1158"/>
      <c r="ON202" s="1158"/>
      <c r="OO202" s="1158"/>
      <c r="OP202" s="1158"/>
      <c r="OQ202" s="1158"/>
      <c r="OR202" s="1158"/>
      <c r="OS202" s="1158"/>
      <c r="OT202" s="1158"/>
      <c r="OU202" s="1158"/>
      <c r="OV202" s="1158"/>
      <c r="OW202" s="1158"/>
      <c r="OX202" s="1158"/>
      <c r="OY202" s="1158"/>
      <c r="OZ202" s="1158"/>
      <c r="PA202" s="1158"/>
      <c r="PB202" s="1158"/>
      <c r="PC202" s="1158"/>
      <c r="PD202" s="1158"/>
      <c r="PE202" s="1158"/>
      <c r="PF202" s="1158"/>
      <c r="PG202" s="1158"/>
      <c r="PH202" s="1158"/>
      <c r="PI202" s="1158"/>
      <c r="PJ202" s="1158"/>
      <c r="PK202" s="1158"/>
    </row>
    <row r="203" spans="1:427" s="1150" customFormat="1" ht="15" customHeight="1" x14ac:dyDescent="0.35">
      <c r="A203" s="1182" t="s">
        <v>3363</v>
      </c>
      <c r="B203" s="1182">
        <f t="shared" ca="1" si="16"/>
        <v>1109</v>
      </c>
      <c r="C203" s="1182" t="s">
        <v>3380</v>
      </c>
      <c r="D203" s="1182" t="s">
        <v>3381</v>
      </c>
      <c r="E203" s="1151">
        <v>2016</v>
      </c>
      <c r="F203" s="1183">
        <f t="shared" ca="1" si="17"/>
        <v>177</v>
      </c>
      <c r="G203" s="1149">
        <f t="shared" ca="1" si="18"/>
        <v>4180</v>
      </c>
      <c r="H203" s="1148">
        <v>61.5</v>
      </c>
      <c r="I203" s="1152">
        <f>Einstellungen!$E$11</f>
        <v>365</v>
      </c>
      <c r="J203" s="1152" t="s">
        <v>11</v>
      </c>
      <c r="K203" s="1152" t="s">
        <v>578</v>
      </c>
      <c r="L203" s="1152" t="s">
        <v>578</v>
      </c>
      <c r="M203" s="1152" t="s">
        <v>578</v>
      </c>
      <c r="N203" s="1152" t="s">
        <v>578</v>
      </c>
      <c r="O203" s="1152" t="s">
        <v>578</v>
      </c>
      <c r="P203" s="1152" t="s">
        <v>578</v>
      </c>
      <c r="Q203" s="1152" t="s">
        <v>578</v>
      </c>
      <c r="R203" s="1152" t="s">
        <v>578</v>
      </c>
      <c r="S203" s="1152" t="s">
        <v>578</v>
      </c>
      <c r="T203" s="1152" t="s">
        <v>578</v>
      </c>
      <c r="U203" s="1152" t="s">
        <v>578</v>
      </c>
      <c r="V203" s="1152" t="s">
        <v>700</v>
      </c>
      <c r="W203" s="1152" t="str">
        <f t="shared" si="19"/>
        <v>Heim 202  - Musterort</v>
      </c>
      <c r="X203" s="1148">
        <v>61.5</v>
      </c>
      <c r="AM203" s="1158"/>
      <c r="AN203" s="1158"/>
      <c r="AO203" s="1158"/>
      <c r="AP203" s="1158"/>
      <c r="AQ203" s="1158"/>
      <c r="AR203" s="1158"/>
      <c r="AS203" s="1158"/>
      <c r="AT203" s="1158"/>
      <c r="AU203" s="1158"/>
      <c r="AV203" s="1158"/>
      <c r="AW203" s="1158"/>
      <c r="AX203" s="1155">
        <v>126</v>
      </c>
      <c r="AY203" s="1158"/>
      <c r="AZ203" s="1156">
        <f t="shared" ca="1" si="20"/>
        <v>-51</v>
      </c>
      <c r="BA203" s="1158"/>
      <c r="BB203" s="1158"/>
      <c r="BC203" s="1158"/>
      <c r="BD203" s="1158"/>
      <c r="BE203" s="1158"/>
      <c r="BF203" s="1158"/>
      <c r="BG203" s="1158"/>
      <c r="BH203" s="1158"/>
      <c r="BI203" s="1158"/>
      <c r="BJ203" s="1158"/>
      <c r="BK203" s="1158"/>
      <c r="BL203" s="1158"/>
      <c r="BM203" s="1158"/>
      <c r="BN203" s="1158"/>
      <c r="BO203" s="1158"/>
      <c r="BP203" s="1158"/>
      <c r="BQ203" s="1158"/>
      <c r="BR203" s="1158"/>
      <c r="BS203" s="1158"/>
      <c r="BT203" s="1158"/>
      <c r="BU203" s="1158"/>
      <c r="BV203" s="1158"/>
      <c r="BW203" s="1158"/>
      <c r="BX203" s="1158"/>
      <c r="BY203" s="1158"/>
      <c r="BZ203" s="1158"/>
      <c r="CA203" s="1158"/>
      <c r="CB203" s="1158"/>
      <c r="CC203" s="1158"/>
      <c r="CD203" s="1158"/>
      <c r="CE203" s="1158"/>
      <c r="CF203" s="1158"/>
      <c r="CG203" s="1158"/>
      <c r="CH203" s="1158"/>
      <c r="CI203" s="1158"/>
      <c r="CJ203" s="1158"/>
      <c r="CK203" s="1158"/>
      <c r="CL203" s="1158"/>
      <c r="CM203" s="1158"/>
      <c r="CN203" s="1158"/>
      <c r="CO203" s="1158"/>
      <c r="CP203" s="1158"/>
      <c r="CQ203" s="1158"/>
      <c r="CR203" s="1158"/>
      <c r="CS203" s="1158"/>
      <c r="CT203" s="1158"/>
      <c r="CU203" s="1158"/>
      <c r="CV203" s="1158"/>
      <c r="CW203" s="1158"/>
      <c r="CX203" s="1158"/>
      <c r="CY203" s="1158"/>
      <c r="CZ203" s="1158"/>
      <c r="DA203" s="1158"/>
      <c r="DB203" s="1158"/>
      <c r="DC203" s="1158"/>
      <c r="DD203" s="1158"/>
      <c r="DE203" s="1158"/>
      <c r="DF203" s="1158"/>
      <c r="DG203" s="1158"/>
      <c r="DH203" s="1158"/>
      <c r="DI203" s="1158"/>
      <c r="DJ203" s="1158"/>
      <c r="DK203" s="1158"/>
      <c r="DL203" s="1158"/>
      <c r="DM203" s="1158"/>
      <c r="DN203" s="1158"/>
      <c r="DO203" s="1158"/>
      <c r="DP203" s="1158"/>
      <c r="DQ203" s="1158"/>
      <c r="DR203" s="1158"/>
      <c r="DS203" s="1158"/>
      <c r="DT203" s="1158"/>
      <c r="DU203" s="1158"/>
      <c r="DV203" s="1158"/>
      <c r="DW203" s="1158"/>
      <c r="DX203" s="1158"/>
      <c r="DY203" s="1158"/>
      <c r="DZ203" s="1158"/>
      <c r="EA203" s="1158"/>
      <c r="EB203" s="1158"/>
      <c r="EC203" s="1158"/>
      <c r="ED203" s="1158"/>
      <c r="EE203" s="1158"/>
      <c r="EF203" s="1158"/>
      <c r="EG203" s="1158"/>
      <c r="EH203" s="1158"/>
      <c r="EI203" s="1158"/>
      <c r="EJ203" s="1158"/>
      <c r="EK203" s="1158"/>
      <c r="EL203" s="1158"/>
      <c r="EM203" s="1158"/>
      <c r="EN203" s="1158"/>
      <c r="EO203" s="1158"/>
      <c r="EP203" s="1158"/>
      <c r="EQ203" s="1158"/>
      <c r="ER203" s="1158"/>
      <c r="ES203" s="1158"/>
      <c r="ET203" s="1158"/>
      <c r="EU203" s="1158"/>
      <c r="EV203" s="1158"/>
      <c r="EW203" s="1158"/>
      <c r="EX203" s="1158"/>
      <c r="EY203" s="1158"/>
      <c r="EZ203" s="1158"/>
      <c r="FA203" s="1158"/>
      <c r="FB203" s="1158"/>
      <c r="FC203" s="1158"/>
      <c r="FD203" s="1158"/>
      <c r="FE203" s="1158"/>
      <c r="FF203" s="1158"/>
      <c r="FG203" s="1158"/>
      <c r="FH203" s="1158"/>
      <c r="FI203" s="1158"/>
      <c r="FJ203" s="1158"/>
      <c r="FK203" s="1158"/>
      <c r="FL203" s="1158"/>
      <c r="FM203" s="1158"/>
      <c r="FN203" s="1158"/>
      <c r="FO203" s="1158"/>
      <c r="FP203" s="1158"/>
      <c r="FQ203" s="1158"/>
      <c r="FR203" s="1158"/>
      <c r="FS203" s="1158"/>
      <c r="FT203" s="1158"/>
      <c r="FU203" s="1158"/>
      <c r="FV203" s="1158"/>
      <c r="FW203" s="1158"/>
      <c r="FX203" s="1158"/>
      <c r="FY203" s="1158"/>
      <c r="FZ203" s="1158"/>
      <c r="GA203" s="1158"/>
      <c r="GB203" s="1158"/>
      <c r="GC203" s="1158"/>
      <c r="GD203" s="1158"/>
      <c r="GE203" s="1158"/>
      <c r="GF203" s="1158"/>
      <c r="GG203" s="1158"/>
      <c r="GH203" s="1158"/>
      <c r="GI203" s="1158"/>
      <c r="GJ203" s="1158"/>
      <c r="GK203" s="1158"/>
      <c r="GL203" s="1158"/>
      <c r="GM203" s="1158"/>
      <c r="GN203" s="1158"/>
      <c r="GO203" s="1158"/>
      <c r="GP203" s="1158"/>
      <c r="GQ203" s="1158"/>
      <c r="GR203" s="1158"/>
      <c r="GS203" s="1158"/>
      <c r="GT203" s="1158"/>
      <c r="GU203" s="1158"/>
      <c r="GV203" s="1158"/>
      <c r="GW203" s="1158"/>
      <c r="GX203" s="1158"/>
      <c r="GY203" s="1158"/>
      <c r="GZ203" s="1158"/>
      <c r="HA203" s="1158"/>
      <c r="HB203" s="1158"/>
      <c r="HC203" s="1158"/>
      <c r="HD203" s="1158"/>
      <c r="HE203" s="1158"/>
      <c r="HF203" s="1158"/>
      <c r="HG203" s="1158"/>
      <c r="HH203" s="1158"/>
      <c r="HI203" s="1158"/>
      <c r="HJ203" s="1158"/>
      <c r="HK203" s="1158"/>
      <c r="HL203" s="1158"/>
      <c r="HM203" s="1158"/>
      <c r="HN203" s="1158"/>
      <c r="HO203" s="1158"/>
      <c r="HP203" s="1158"/>
      <c r="HQ203" s="1158"/>
      <c r="HR203" s="1158"/>
      <c r="HS203" s="1158"/>
      <c r="HT203" s="1158"/>
      <c r="HU203" s="1158"/>
      <c r="HV203" s="1158"/>
      <c r="HW203" s="1158"/>
      <c r="HX203" s="1158"/>
      <c r="HY203" s="1158"/>
      <c r="HZ203" s="1158"/>
      <c r="IA203" s="1158"/>
      <c r="IB203" s="1158"/>
      <c r="IC203" s="1158"/>
      <c r="ID203" s="1158"/>
      <c r="IE203" s="1158"/>
      <c r="IF203" s="1158"/>
      <c r="IG203" s="1158"/>
      <c r="IH203" s="1158"/>
      <c r="II203" s="1158"/>
      <c r="IJ203" s="1158"/>
      <c r="IK203" s="1158"/>
      <c r="IL203" s="1158"/>
      <c r="IM203" s="1158"/>
      <c r="IN203" s="1158"/>
      <c r="IO203" s="1158"/>
      <c r="IP203" s="1158"/>
      <c r="IQ203" s="1158"/>
      <c r="IR203" s="1158"/>
      <c r="IS203" s="1158"/>
      <c r="IT203" s="1158"/>
      <c r="IU203" s="1158"/>
      <c r="IV203" s="1158"/>
      <c r="IW203" s="1158"/>
      <c r="IX203" s="1158"/>
      <c r="IY203" s="1158"/>
      <c r="IZ203" s="1158"/>
      <c r="JA203" s="1158"/>
      <c r="JB203" s="1158"/>
      <c r="JC203" s="1158"/>
      <c r="JD203" s="1158"/>
      <c r="JE203" s="1158"/>
      <c r="JF203" s="1158"/>
      <c r="JG203" s="1158"/>
      <c r="JH203" s="1158"/>
      <c r="JI203" s="1158"/>
      <c r="JJ203" s="1158"/>
      <c r="JK203" s="1158"/>
      <c r="JL203" s="1158"/>
      <c r="JM203" s="1158"/>
      <c r="JN203" s="1158"/>
      <c r="JO203" s="1158"/>
      <c r="JP203" s="1158"/>
      <c r="JQ203" s="1158"/>
      <c r="JR203" s="1158"/>
      <c r="JS203" s="1158"/>
      <c r="JT203" s="1158"/>
      <c r="JU203" s="1158"/>
      <c r="JV203" s="1158"/>
      <c r="JW203" s="1158"/>
      <c r="JX203" s="1158"/>
      <c r="JY203" s="1158"/>
      <c r="JZ203" s="1158"/>
      <c r="KA203" s="1158"/>
      <c r="KB203" s="1158"/>
      <c r="KC203" s="1158"/>
      <c r="KD203" s="1158"/>
      <c r="KE203" s="1158"/>
      <c r="KF203" s="1158"/>
      <c r="KG203" s="1158"/>
      <c r="KH203" s="1158"/>
      <c r="KI203" s="1158"/>
      <c r="KJ203" s="1158"/>
      <c r="KK203" s="1158"/>
      <c r="KL203" s="1158"/>
      <c r="KM203" s="1158"/>
      <c r="KN203" s="1158"/>
      <c r="KO203" s="1158"/>
      <c r="KP203" s="1158"/>
      <c r="KQ203" s="1158"/>
      <c r="KR203" s="1158"/>
      <c r="KS203" s="1158"/>
      <c r="KT203" s="1158"/>
      <c r="KU203" s="1158"/>
      <c r="KV203" s="1158"/>
      <c r="KW203" s="1158"/>
      <c r="KX203" s="1158"/>
      <c r="KY203" s="1158"/>
      <c r="KZ203" s="1158"/>
      <c r="LA203" s="1158"/>
      <c r="LB203" s="1158"/>
      <c r="LC203" s="1158"/>
      <c r="LD203" s="1158"/>
      <c r="LE203" s="1158"/>
      <c r="LF203" s="1158"/>
      <c r="LG203" s="1158"/>
      <c r="LH203" s="1158"/>
      <c r="LI203" s="1158"/>
      <c r="LJ203" s="1158"/>
      <c r="LK203" s="1158"/>
      <c r="LL203" s="1158"/>
      <c r="LM203" s="1158"/>
      <c r="LN203" s="1158"/>
      <c r="LO203" s="1158"/>
      <c r="LP203" s="1158"/>
      <c r="LQ203" s="1158"/>
      <c r="LR203" s="1158"/>
      <c r="LS203" s="1158"/>
      <c r="LT203" s="1158"/>
      <c r="LU203" s="1158"/>
      <c r="LV203" s="1158"/>
      <c r="LW203" s="1158"/>
      <c r="LX203" s="1158"/>
      <c r="LY203" s="1158"/>
      <c r="LZ203" s="1158"/>
      <c r="MA203" s="1158"/>
      <c r="MB203" s="1158"/>
      <c r="MC203" s="1158"/>
      <c r="MD203" s="1158"/>
      <c r="ME203" s="1158"/>
      <c r="MF203" s="1158"/>
      <c r="MG203" s="1158"/>
      <c r="MH203" s="1158"/>
      <c r="MI203" s="1158"/>
      <c r="MJ203" s="1158"/>
      <c r="MK203" s="1158"/>
      <c r="ML203" s="1158"/>
      <c r="MM203" s="1158"/>
      <c r="MN203" s="1158"/>
      <c r="MO203" s="1158"/>
      <c r="MP203" s="1158"/>
      <c r="MQ203" s="1158"/>
      <c r="MR203" s="1158"/>
      <c r="MS203" s="1158"/>
      <c r="MT203" s="1158"/>
      <c r="MU203" s="1158"/>
      <c r="MV203" s="1158"/>
      <c r="MW203" s="1158"/>
      <c r="MX203" s="1158"/>
      <c r="MY203" s="1158"/>
      <c r="MZ203" s="1158"/>
      <c r="NA203" s="1158"/>
      <c r="NB203" s="1158"/>
      <c r="NC203" s="1158"/>
      <c r="ND203" s="1158"/>
      <c r="NE203" s="1158"/>
      <c r="NF203" s="1158"/>
      <c r="NG203" s="1158"/>
      <c r="NH203" s="1158"/>
      <c r="NI203" s="1158"/>
      <c r="NJ203" s="1158"/>
      <c r="NK203" s="1158"/>
      <c r="NL203" s="1158"/>
      <c r="NM203" s="1158"/>
      <c r="NN203" s="1158"/>
      <c r="NO203" s="1158"/>
      <c r="NP203" s="1158"/>
      <c r="NQ203" s="1158"/>
      <c r="NR203" s="1158"/>
      <c r="NS203" s="1158"/>
      <c r="NT203" s="1158"/>
      <c r="NU203" s="1158"/>
      <c r="NV203" s="1158"/>
      <c r="NW203" s="1158"/>
      <c r="NX203" s="1158"/>
      <c r="NY203" s="1158"/>
      <c r="NZ203" s="1158"/>
      <c r="OA203" s="1158"/>
      <c r="OB203" s="1158"/>
      <c r="OC203" s="1158"/>
      <c r="OD203" s="1158"/>
      <c r="OE203" s="1158"/>
      <c r="OF203" s="1158"/>
      <c r="OG203" s="1158"/>
      <c r="OH203" s="1158"/>
      <c r="OI203" s="1158"/>
      <c r="OJ203" s="1158"/>
      <c r="OK203" s="1158"/>
      <c r="OL203" s="1158"/>
      <c r="OM203" s="1158"/>
      <c r="ON203" s="1158"/>
      <c r="OO203" s="1158"/>
      <c r="OP203" s="1158"/>
      <c r="OQ203" s="1158"/>
      <c r="OR203" s="1158"/>
      <c r="OS203" s="1158"/>
      <c r="OT203" s="1158"/>
      <c r="OU203" s="1158"/>
      <c r="OV203" s="1158"/>
      <c r="OW203" s="1158"/>
      <c r="OX203" s="1158"/>
      <c r="OY203" s="1158"/>
      <c r="OZ203" s="1158"/>
      <c r="PA203" s="1158"/>
      <c r="PB203" s="1158"/>
      <c r="PC203" s="1158"/>
      <c r="PD203" s="1158"/>
      <c r="PE203" s="1158"/>
      <c r="PF203" s="1158"/>
      <c r="PG203" s="1158"/>
      <c r="PH203" s="1158"/>
      <c r="PI203" s="1158"/>
      <c r="PJ203" s="1158"/>
      <c r="PK203" s="1158"/>
    </row>
    <row r="204" spans="1:427" s="1150" customFormat="1" ht="15" customHeight="1" x14ac:dyDescent="0.35">
      <c r="A204" s="1182" t="s">
        <v>3364</v>
      </c>
      <c r="B204" s="1182">
        <f t="shared" ca="1" si="16"/>
        <v>6901</v>
      </c>
      <c r="C204" s="1182" t="s">
        <v>3380</v>
      </c>
      <c r="D204" s="1182" t="s">
        <v>3381</v>
      </c>
      <c r="E204" s="1151">
        <v>2016</v>
      </c>
      <c r="F204" s="1183">
        <f t="shared" ca="1" si="17"/>
        <v>175</v>
      </c>
      <c r="G204" s="1149">
        <f t="shared" ca="1" si="18"/>
        <v>7027</v>
      </c>
      <c r="H204" s="1148">
        <v>61.5</v>
      </c>
      <c r="I204" s="1152">
        <f>Einstellungen!$E$11</f>
        <v>365</v>
      </c>
      <c r="J204" s="1152" t="s">
        <v>11</v>
      </c>
      <c r="K204" s="1152" t="s">
        <v>578</v>
      </c>
      <c r="L204" s="1152" t="s">
        <v>578</v>
      </c>
      <c r="M204" s="1152" t="s">
        <v>578</v>
      </c>
      <c r="N204" s="1152" t="s">
        <v>578</v>
      </c>
      <c r="O204" s="1152" t="s">
        <v>578</v>
      </c>
      <c r="P204" s="1152" t="s">
        <v>578</v>
      </c>
      <c r="Q204" s="1152" t="s">
        <v>578</v>
      </c>
      <c r="R204" s="1152" t="s">
        <v>578</v>
      </c>
      <c r="S204" s="1152" t="s">
        <v>578</v>
      </c>
      <c r="T204" s="1152" t="s">
        <v>578</v>
      </c>
      <c r="U204" s="1152" t="s">
        <v>578</v>
      </c>
      <c r="V204" s="1152" t="s">
        <v>700</v>
      </c>
      <c r="W204" s="1152" t="str">
        <f t="shared" si="19"/>
        <v>Heim 203  - Musterort</v>
      </c>
      <c r="X204" s="1148">
        <v>61.5</v>
      </c>
      <c r="AM204" s="1158"/>
      <c r="AN204" s="1158"/>
      <c r="AO204" s="1158"/>
      <c r="AP204" s="1158"/>
      <c r="AQ204" s="1158"/>
      <c r="AR204" s="1158"/>
      <c r="AS204" s="1158"/>
      <c r="AT204" s="1158"/>
      <c r="AU204" s="1158"/>
      <c r="AV204" s="1158"/>
      <c r="AW204" s="1158"/>
      <c r="AX204" s="1155">
        <v>40</v>
      </c>
      <c r="AY204" s="1158"/>
      <c r="AZ204" s="1156">
        <f t="shared" ca="1" si="20"/>
        <v>-135</v>
      </c>
      <c r="BA204" s="1158"/>
      <c r="BB204" s="1158"/>
      <c r="BC204" s="1158"/>
      <c r="BD204" s="1158"/>
      <c r="BE204" s="1158"/>
      <c r="BF204" s="1158"/>
      <c r="BG204" s="1158"/>
      <c r="BH204" s="1158"/>
      <c r="BI204" s="1158"/>
      <c r="BJ204" s="1158"/>
      <c r="BK204" s="1158"/>
      <c r="BL204" s="1158"/>
      <c r="BM204" s="1158"/>
      <c r="BN204" s="1158"/>
      <c r="BO204" s="1158"/>
      <c r="BP204" s="1158"/>
      <c r="BQ204" s="1158"/>
      <c r="BR204" s="1158"/>
      <c r="BS204" s="1158"/>
      <c r="BT204" s="1158"/>
      <c r="BU204" s="1158"/>
      <c r="BV204" s="1158"/>
      <c r="BW204" s="1158"/>
      <c r="BX204" s="1158"/>
      <c r="BY204" s="1158"/>
      <c r="BZ204" s="1158"/>
      <c r="CA204" s="1158"/>
      <c r="CB204" s="1158"/>
      <c r="CC204" s="1158"/>
      <c r="CD204" s="1158"/>
      <c r="CE204" s="1158"/>
      <c r="CF204" s="1158"/>
      <c r="CG204" s="1158"/>
      <c r="CH204" s="1158"/>
      <c r="CI204" s="1158"/>
      <c r="CJ204" s="1158"/>
      <c r="CK204" s="1158"/>
      <c r="CL204" s="1158"/>
      <c r="CM204" s="1158"/>
      <c r="CN204" s="1158"/>
      <c r="CO204" s="1158"/>
      <c r="CP204" s="1158"/>
      <c r="CQ204" s="1158"/>
      <c r="CR204" s="1158"/>
      <c r="CS204" s="1158"/>
      <c r="CT204" s="1158"/>
      <c r="CU204" s="1158"/>
      <c r="CV204" s="1158"/>
      <c r="CW204" s="1158"/>
      <c r="CX204" s="1158"/>
      <c r="CY204" s="1158"/>
      <c r="CZ204" s="1158"/>
      <c r="DA204" s="1158"/>
      <c r="DB204" s="1158"/>
      <c r="DC204" s="1158"/>
      <c r="DD204" s="1158"/>
      <c r="DE204" s="1158"/>
      <c r="DF204" s="1158"/>
      <c r="DG204" s="1158"/>
      <c r="DH204" s="1158"/>
      <c r="DI204" s="1158"/>
      <c r="DJ204" s="1158"/>
      <c r="DK204" s="1158"/>
      <c r="DL204" s="1158"/>
      <c r="DM204" s="1158"/>
      <c r="DN204" s="1158"/>
      <c r="DO204" s="1158"/>
      <c r="DP204" s="1158"/>
      <c r="DQ204" s="1158"/>
      <c r="DR204" s="1158"/>
      <c r="DS204" s="1158"/>
      <c r="DT204" s="1158"/>
      <c r="DU204" s="1158"/>
      <c r="DV204" s="1158"/>
      <c r="DW204" s="1158"/>
      <c r="DX204" s="1158"/>
      <c r="DY204" s="1158"/>
      <c r="DZ204" s="1158"/>
      <c r="EA204" s="1158"/>
      <c r="EB204" s="1158"/>
      <c r="EC204" s="1158"/>
      <c r="ED204" s="1158"/>
      <c r="EE204" s="1158"/>
      <c r="EF204" s="1158"/>
      <c r="EG204" s="1158"/>
      <c r="EH204" s="1158"/>
      <c r="EI204" s="1158"/>
      <c r="EJ204" s="1158"/>
      <c r="EK204" s="1158"/>
      <c r="EL204" s="1158"/>
      <c r="EM204" s="1158"/>
      <c r="EN204" s="1158"/>
      <c r="EO204" s="1158"/>
      <c r="EP204" s="1158"/>
      <c r="EQ204" s="1158"/>
      <c r="ER204" s="1158"/>
      <c r="ES204" s="1158"/>
      <c r="ET204" s="1158"/>
      <c r="EU204" s="1158"/>
      <c r="EV204" s="1158"/>
      <c r="EW204" s="1158"/>
      <c r="EX204" s="1158"/>
      <c r="EY204" s="1158"/>
      <c r="EZ204" s="1158"/>
      <c r="FA204" s="1158"/>
      <c r="FB204" s="1158"/>
      <c r="FC204" s="1158"/>
      <c r="FD204" s="1158"/>
      <c r="FE204" s="1158"/>
      <c r="FF204" s="1158"/>
      <c r="FG204" s="1158"/>
      <c r="FH204" s="1158"/>
      <c r="FI204" s="1158"/>
      <c r="FJ204" s="1158"/>
      <c r="FK204" s="1158"/>
      <c r="FL204" s="1158"/>
      <c r="FM204" s="1158"/>
      <c r="FN204" s="1158"/>
      <c r="FO204" s="1158"/>
      <c r="FP204" s="1158"/>
      <c r="FQ204" s="1158"/>
      <c r="FR204" s="1158"/>
      <c r="FS204" s="1158"/>
      <c r="FT204" s="1158"/>
      <c r="FU204" s="1158"/>
      <c r="FV204" s="1158"/>
      <c r="FW204" s="1158"/>
      <c r="FX204" s="1158"/>
      <c r="FY204" s="1158"/>
      <c r="FZ204" s="1158"/>
      <c r="GA204" s="1158"/>
      <c r="GB204" s="1158"/>
      <c r="GC204" s="1158"/>
      <c r="GD204" s="1158"/>
      <c r="GE204" s="1158"/>
      <c r="GF204" s="1158"/>
      <c r="GG204" s="1158"/>
      <c r="GH204" s="1158"/>
      <c r="GI204" s="1158"/>
      <c r="GJ204" s="1158"/>
      <c r="GK204" s="1158"/>
      <c r="GL204" s="1158"/>
      <c r="GM204" s="1158"/>
      <c r="GN204" s="1158"/>
      <c r="GO204" s="1158"/>
      <c r="GP204" s="1158"/>
      <c r="GQ204" s="1158"/>
      <c r="GR204" s="1158"/>
      <c r="GS204" s="1158"/>
      <c r="GT204" s="1158"/>
      <c r="GU204" s="1158"/>
      <c r="GV204" s="1158"/>
      <c r="GW204" s="1158"/>
      <c r="GX204" s="1158"/>
      <c r="GY204" s="1158"/>
      <c r="GZ204" s="1158"/>
      <c r="HA204" s="1158"/>
      <c r="HB204" s="1158"/>
      <c r="HC204" s="1158"/>
      <c r="HD204" s="1158"/>
      <c r="HE204" s="1158"/>
      <c r="HF204" s="1158"/>
      <c r="HG204" s="1158"/>
      <c r="HH204" s="1158"/>
      <c r="HI204" s="1158"/>
      <c r="HJ204" s="1158"/>
      <c r="HK204" s="1158"/>
      <c r="HL204" s="1158"/>
      <c r="HM204" s="1158"/>
      <c r="HN204" s="1158"/>
      <c r="HO204" s="1158"/>
      <c r="HP204" s="1158"/>
      <c r="HQ204" s="1158"/>
      <c r="HR204" s="1158"/>
      <c r="HS204" s="1158"/>
      <c r="HT204" s="1158"/>
      <c r="HU204" s="1158"/>
      <c r="HV204" s="1158"/>
      <c r="HW204" s="1158"/>
      <c r="HX204" s="1158"/>
      <c r="HY204" s="1158"/>
      <c r="HZ204" s="1158"/>
      <c r="IA204" s="1158"/>
      <c r="IB204" s="1158"/>
      <c r="IC204" s="1158"/>
      <c r="ID204" s="1158"/>
      <c r="IE204" s="1158"/>
      <c r="IF204" s="1158"/>
      <c r="IG204" s="1158"/>
      <c r="IH204" s="1158"/>
      <c r="II204" s="1158"/>
      <c r="IJ204" s="1158"/>
      <c r="IK204" s="1158"/>
      <c r="IL204" s="1158"/>
      <c r="IM204" s="1158"/>
      <c r="IN204" s="1158"/>
      <c r="IO204" s="1158"/>
      <c r="IP204" s="1158"/>
      <c r="IQ204" s="1158"/>
      <c r="IR204" s="1158"/>
      <c r="IS204" s="1158"/>
      <c r="IT204" s="1158"/>
      <c r="IU204" s="1158"/>
      <c r="IV204" s="1158"/>
      <c r="IW204" s="1158"/>
      <c r="IX204" s="1158"/>
      <c r="IY204" s="1158"/>
      <c r="IZ204" s="1158"/>
      <c r="JA204" s="1158"/>
      <c r="JB204" s="1158"/>
      <c r="JC204" s="1158"/>
      <c r="JD204" s="1158"/>
      <c r="JE204" s="1158"/>
      <c r="JF204" s="1158"/>
      <c r="JG204" s="1158"/>
      <c r="JH204" s="1158"/>
      <c r="JI204" s="1158"/>
      <c r="JJ204" s="1158"/>
      <c r="JK204" s="1158"/>
      <c r="JL204" s="1158"/>
      <c r="JM204" s="1158"/>
      <c r="JN204" s="1158"/>
      <c r="JO204" s="1158"/>
      <c r="JP204" s="1158"/>
      <c r="JQ204" s="1158"/>
      <c r="JR204" s="1158"/>
      <c r="JS204" s="1158"/>
      <c r="JT204" s="1158"/>
      <c r="JU204" s="1158"/>
      <c r="JV204" s="1158"/>
      <c r="JW204" s="1158"/>
      <c r="JX204" s="1158"/>
      <c r="JY204" s="1158"/>
      <c r="JZ204" s="1158"/>
      <c r="KA204" s="1158"/>
      <c r="KB204" s="1158"/>
      <c r="KC204" s="1158"/>
      <c r="KD204" s="1158"/>
      <c r="KE204" s="1158"/>
      <c r="KF204" s="1158"/>
      <c r="KG204" s="1158"/>
      <c r="KH204" s="1158"/>
      <c r="KI204" s="1158"/>
      <c r="KJ204" s="1158"/>
      <c r="KK204" s="1158"/>
      <c r="KL204" s="1158"/>
      <c r="KM204" s="1158"/>
      <c r="KN204" s="1158"/>
      <c r="KO204" s="1158"/>
      <c r="KP204" s="1158"/>
      <c r="KQ204" s="1158"/>
      <c r="KR204" s="1158"/>
      <c r="KS204" s="1158"/>
      <c r="KT204" s="1158"/>
      <c r="KU204" s="1158"/>
      <c r="KV204" s="1158"/>
      <c r="KW204" s="1158"/>
      <c r="KX204" s="1158"/>
      <c r="KY204" s="1158"/>
      <c r="KZ204" s="1158"/>
      <c r="LA204" s="1158"/>
      <c r="LB204" s="1158"/>
      <c r="LC204" s="1158"/>
      <c r="LD204" s="1158"/>
      <c r="LE204" s="1158"/>
      <c r="LF204" s="1158"/>
      <c r="LG204" s="1158"/>
      <c r="LH204" s="1158"/>
      <c r="LI204" s="1158"/>
      <c r="LJ204" s="1158"/>
      <c r="LK204" s="1158"/>
      <c r="LL204" s="1158"/>
      <c r="LM204" s="1158"/>
      <c r="LN204" s="1158"/>
      <c r="LO204" s="1158"/>
      <c r="LP204" s="1158"/>
      <c r="LQ204" s="1158"/>
      <c r="LR204" s="1158"/>
      <c r="LS204" s="1158"/>
      <c r="LT204" s="1158"/>
      <c r="LU204" s="1158"/>
      <c r="LV204" s="1158"/>
      <c r="LW204" s="1158"/>
      <c r="LX204" s="1158"/>
      <c r="LY204" s="1158"/>
      <c r="LZ204" s="1158"/>
      <c r="MA204" s="1158"/>
      <c r="MB204" s="1158"/>
      <c r="MC204" s="1158"/>
      <c r="MD204" s="1158"/>
      <c r="ME204" s="1158"/>
      <c r="MF204" s="1158"/>
      <c r="MG204" s="1158"/>
      <c r="MH204" s="1158"/>
      <c r="MI204" s="1158"/>
      <c r="MJ204" s="1158"/>
      <c r="MK204" s="1158"/>
      <c r="ML204" s="1158"/>
      <c r="MM204" s="1158"/>
      <c r="MN204" s="1158"/>
      <c r="MO204" s="1158"/>
      <c r="MP204" s="1158"/>
      <c r="MQ204" s="1158"/>
      <c r="MR204" s="1158"/>
      <c r="MS204" s="1158"/>
      <c r="MT204" s="1158"/>
      <c r="MU204" s="1158"/>
      <c r="MV204" s="1158"/>
      <c r="MW204" s="1158"/>
      <c r="MX204" s="1158"/>
      <c r="MY204" s="1158"/>
      <c r="MZ204" s="1158"/>
      <c r="NA204" s="1158"/>
      <c r="NB204" s="1158"/>
      <c r="NC204" s="1158"/>
      <c r="ND204" s="1158"/>
      <c r="NE204" s="1158"/>
      <c r="NF204" s="1158"/>
      <c r="NG204" s="1158"/>
      <c r="NH204" s="1158"/>
      <c r="NI204" s="1158"/>
      <c r="NJ204" s="1158"/>
      <c r="NK204" s="1158"/>
      <c r="NL204" s="1158"/>
      <c r="NM204" s="1158"/>
      <c r="NN204" s="1158"/>
      <c r="NO204" s="1158"/>
      <c r="NP204" s="1158"/>
      <c r="NQ204" s="1158"/>
      <c r="NR204" s="1158"/>
      <c r="NS204" s="1158"/>
      <c r="NT204" s="1158"/>
      <c r="NU204" s="1158"/>
      <c r="NV204" s="1158"/>
      <c r="NW204" s="1158"/>
      <c r="NX204" s="1158"/>
      <c r="NY204" s="1158"/>
      <c r="NZ204" s="1158"/>
      <c r="OA204" s="1158"/>
      <c r="OB204" s="1158"/>
      <c r="OC204" s="1158"/>
      <c r="OD204" s="1158"/>
      <c r="OE204" s="1158"/>
      <c r="OF204" s="1158"/>
      <c r="OG204" s="1158"/>
      <c r="OH204" s="1158"/>
      <c r="OI204" s="1158"/>
      <c r="OJ204" s="1158"/>
      <c r="OK204" s="1158"/>
      <c r="OL204" s="1158"/>
      <c r="OM204" s="1158"/>
      <c r="ON204" s="1158"/>
      <c r="OO204" s="1158"/>
      <c r="OP204" s="1158"/>
      <c r="OQ204" s="1158"/>
      <c r="OR204" s="1158"/>
      <c r="OS204" s="1158"/>
      <c r="OT204" s="1158"/>
      <c r="OU204" s="1158"/>
      <c r="OV204" s="1158"/>
      <c r="OW204" s="1158"/>
      <c r="OX204" s="1158"/>
      <c r="OY204" s="1158"/>
      <c r="OZ204" s="1158"/>
      <c r="PA204" s="1158"/>
      <c r="PB204" s="1158"/>
      <c r="PC204" s="1158"/>
      <c r="PD204" s="1158"/>
      <c r="PE204" s="1158"/>
      <c r="PF204" s="1158"/>
      <c r="PG204" s="1158"/>
      <c r="PH204" s="1158"/>
      <c r="PI204" s="1158"/>
      <c r="PJ204" s="1158"/>
      <c r="PK204" s="1158"/>
    </row>
    <row r="205" spans="1:427" s="1150" customFormat="1" ht="15" customHeight="1" x14ac:dyDescent="0.35">
      <c r="A205" s="1182" t="s">
        <v>3365</v>
      </c>
      <c r="B205" s="1182">
        <f t="shared" ca="1" si="16"/>
        <v>1304</v>
      </c>
      <c r="C205" s="1182" t="s">
        <v>3380</v>
      </c>
      <c r="D205" s="1182" t="s">
        <v>3381</v>
      </c>
      <c r="E205" s="1151">
        <v>2016</v>
      </c>
      <c r="F205" s="1183">
        <f t="shared" ca="1" si="17"/>
        <v>159</v>
      </c>
      <c r="G205" s="1149">
        <f t="shared" ca="1" si="18"/>
        <v>4520</v>
      </c>
      <c r="H205" s="1148">
        <v>61.5</v>
      </c>
      <c r="I205" s="1152">
        <f>Einstellungen!$E$11</f>
        <v>365</v>
      </c>
      <c r="J205" s="1152" t="s">
        <v>11</v>
      </c>
      <c r="K205" s="1152" t="s">
        <v>578</v>
      </c>
      <c r="L205" s="1152" t="s">
        <v>578</v>
      </c>
      <c r="M205" s="1152" t="s">
        <v>578</v>
      </c>
      <c r="N205" s="1152" t="s">
        <v>578</v>
      </c>
      <c r="O205" s="1152" t="s">
        <v>578</v>
      </c>
      <c r="P205" s="1152" t="s">
        <v>578</v>
      </c>
      <c r="Q205" s="1152" t="s">
        <v>578</v>
      </c>
      <c r="R205" s="1152" t="s">
        <v>578</v>
      </c>
      <c r="S205" s="1152" t="s">
        <v>578</v>
      </c>
      <c r="T205" s="1152" t="s">
        <v>578</v>
      </c>
      <c r="U205" s="1152" t="s">
        <v>578</v>
      </c>
      <c r="V205" s="1152" t="s">
        <v>700</v>
      </c>
      <c r="W205" s="1152" t="str">
        <f t="shared" si="19"/>
        <v>Heim 204  - Musterort</v>
      </c>
      <c r="X205" s="1148">
        <v>61.5</v>
      </c>
      <c r="AM205" s="1158"/>
      <c r="AN205" s="1158"/>
      <c r="AO205" s="1158"/>
      <c r="AP205" s="1158"/>
      <c r="AQ205" s="1158"/>
      <c r="AR205" s="1158"/>
      <c r="AS205" s="1158"/>
      <c r="AT205" s="1158"/>
      <c r="AU205" s="1158"/>
      <c r="AV205" s="1158"/>
      <c r="AW205" s="1158"/>
      <c r="AX205" s="1155">
        <v>50</v>
      </c>
      <c r="AY205" s="1158"/>
      <c r="AZ205" s="1156">
        <f t="shared" ca="1" si="20"/>
        <v>-109</v>
      </c>
      <c r="BA205" s="1158"/>
      <c r="BB205" s="1158"/>
      <c r="BC205" s="1158"/>
      <c r="BD205" s="1158"/>
      <c r="BE205" s="1158"/>
      <c r="BF205" s="1158"/>
      <c r="BG205" s="1158"/>
      <c r="BH205" s="1158"/>
      <c r="BI205" s="1158"/>
      <c r="BJ205" s="1158"/>
      <c r="BK205" s="1158"/>
      <c r="BL205" s="1158"/>
      <c r="BM205" s="1158"/>
      <c r="BN205" s="1158"/>
      <c r="BO205" s="1158"/>
      <c r="BP205" s="1158"/>
      <c r="BQ205" s="1158"/>
      <c r="BR205" s="1158"/>
      <c r="BS205" s="1158"/>
      <c r="BT205" s="1158"/>
      <c r="BU205" s="1158"/>
      <c r="BV205" s="1158"/>
      <c r="BW205" s="1158"/>
      <c r="BX205" s="1158"/>
      <c r="BY205" s="1158"/>
      <c r="BZ205" s="1158"/>
      <c r="CA205" s="1158"/>
      <c r="CB205" s="1158"/>
      <c r="CC205" s="1158"/>
      <c r="CD205" s="1158"/>
      <c r="CE205" s="1158"/>
      <c r="CF205" s="1158"/>
      <c r="CG205" s="1158"/>
      <c r="CH205" s="1158"/>
      <c r="CI205" s="1158"/>
      <c r="CJ205" s="1158"/>
      <c r="CK205" s="1158"/>
      <c r="CL205" s="1158"/>
      <c r="CM205" s="1158"/>
      <c r="CN205" s="1158"/>
      <c r="CO205" s="1158"/>
      <c r="CP205" s="1158"/>
      <c r="CQ205" s="1158"/>
      <c r="CR205" s="1158"/>
      <c r="CS205" s="1158"/>
      <c r="CT205" s="1158"/>
      <c r="CU205" s="1158"/>
      <c r="CV205" s="1158"/>
      <c r="CW205" s="1158"/>
      <c r="CX205" s="1158"/>
      <c r="CY205" s="1158"/>
      <c r="CZ205" s="1158"/>
      <c r="DA205" s="1158"/>
      <c r="DB205" s="1158"/>
      <c r="DC205" s="1158"/>
      <c r="DD205" s="1158"/>
      <c r="DE205" s="1158"/>
      <c r="DF205" s="1158"/>
      <c r="DG205" s="1158"/>
      <c r="DH205" s="1158"/>
      <c r="DI205" s="1158"/>
      <c r="DJ205" s="1158"/>
      <c r="DK205" s="1158"/>
      <c r="DL205" s="1158"/>
      <c r="DM205" s="1158"/>
      <c r="DN205" s="1158"/>
      <c r="DO205" s="1158"/>
      <c r="DP205" s="1158"/>
      <c r="DQ205" s="1158"/>
      <c r="DR205" s="1158"/>
      <c r="DS205" s="1158"/>
      <c r="DT205" s="1158"/>
      <c r="DU205" s="1158"/>
      <c r="DV205" s="1158"/>
      <c r="DW205" s="1158"/>
      <c r="DX205" s="1158"/>
      <c r="DY205" s="1158"/>
      <c r="DZ205" s="1158"/>
      <c r="EA205" s="1158"/>
      <c r="EB205" s="1158"/>
      <c r="EC205" s="1158"/>
      <c r="ED205" s="1158"/>
      <c r="EE205" s="1158"/>
      <c r="EF205" s="1158"/>
      <c r="EG205" s="1158"/>
      <c r="EH205" s="1158"/>
      <c r="EI205" s="1158"/>
      <c r="EJ205" s="1158"/>
      <c r="EK205" s="1158"/>
      <c r="EL205" s="1158"/>
      <c r="EM205" s="1158"/>
      <c r="EN205" s="1158"/>
      <c r="EO205" s="1158"/>
      <c r="EP205" s="1158"/>
      <c r="EQ205" s="1158"/>
      <c r="ER205" s="1158"/>
      <c r="ES205" s="1158"/>
      <c r="ET205" s="1158"/>
      <c r="EU205" s="1158"/>
      <c r="EV205" s="1158"/>
      <c r="EW205" s="1158"/>
      <c r="EX205" s="1158"/>
      <c r="EY205" s="1158"/>
      <c r="EZ205" s="1158"/>
      <c r="FA205" s="1158"/>
      <c r="FB205" s="1158"/>
      <c r="FC205" s="1158"/>
      <c r="FD205" s="1158"/>
      <c r="FE205" s="1158"/>
      <c r="FF205" s="1158"/>
      <c r="FG205" s="1158"/>
      <c r="FH205" s="1158"/>
      <c r="FI205" s="1158"/>
      <c r="FJ205" s="1158"/>
      <c r="FK205" s="1158"/>
      <c r="FL205" s="1158"/>
      <c r="FM205" s="1158"/>
      <c r="FN205" s="1158"/>
      <c r="FO205" s="1158"/>
      <c r="FP205" s="1158"/>
      <c r="FQ205" s="1158"/>
      <c r="FR205" s="1158"/>
      <c r="FS205" s="1158"/>
      <c r="FT205" s="1158"/>
      <c r="FU205" s="1158"/>
      <c r="FV205" s="1158"/>
      <c r="FW205" s="1158"/>
      <c r="FX205" s="1158"/>
      <c r="FY205" s="1158"/>
      <c r="FZ205" s="1158"/>
      <c r="GA205" s="1158"/>
      <c r="GB205" s="1158"/>
      <c r="GC205" s="1158"/>
      <c r="GD205" s="1158"/>
      <c r="GE205" s="1158"/>
      <c r="GF205" s="1158"/>
      <c r="GG205" s="1158"/>
      <c r="GH205" s="1158"/>
      <c r="GI205" s="1158"/>
      <c r="GJ205" s="1158"/>
      <c r="GK205" s="1158"/>
      <c r="GL205" s="1158"/>
      <c r="GM205" s="1158"/>
      <c r="GN205" s="1158"/>
      <c r="GO205" s="1158"/>
      <c r="GP205" s="1158"/>
      <c r="GQ205" s="1158"/>
      <c r="GR205" s="1158"/>
      <c r="GS205" s="1158"/>
      <c r="GT205" s="1158"/>
      <c r="GU205" s="1158"/>
      <c r="GV205" s="1158"/>
      <c r="GW205" s="1158"/>
      <c r="GX205" s="1158"/>
      <c r="GY205" s="1158"/>
      <c r="GZ205" s="1158"/>
      <c r="HA205" s="1158"/>
      <c r="HB205" s="1158"/>
      <c r="HC205" s="1158"/>
      <c r="HD205" s="1158"/>
      <c r="HE205" s="1158"/>
      <c r="HF205" s="1158"/>
      <c r="HG205" s="1158"/>
      <c r="HH205" s="1158"/>
      <c r="HI205" s="1158"/>
      <c r="HJ205" s="1158"/>
      <c r="HK205" s="1158"/>
      <c r="HL205" s="1158"/>
      <c r="HM205" s="1158"/>
      <c r="HN205" s="1158"/>
      <c r="HO205" s="1158"/>
      <c r="HP205" s="1158"/>
      <c r="HQ205" s="1158"/>
      <c r="HR205" s="1158"/>
      <c r="HS205" s="1158"/>
      <c r="HT205" s="1158"/>
      <c r="HU205" s="1158"/>
      <c r="HV205" s="1158"/>
      <c r="HW205" s="1158"/>
      <c r="HX205" s="1158"/>
      <c r="HY205" s="1158"/>
      <c r="HZ205" s="1158"/>
      <c r="IA205" s="1158"/>
      <c r="IB205" s="1158"/>
      <c r="IC205" s="1158"/>
      <c r="ID205" s="1158"/>
      <c r="IE205" s="1158"/>
      <c r="IF205" s="1158"/>
      <c r="IG205" s="1158"/>
      <c r="IH205" s="1158"/>
      <c r="II205" s="1158"/>
      <c r="IJ205" s="1158"/>
      <c r="IK205" s="1158"/>
      <c r="IL205" s="1158"/>
      <c r="IM205" s="1158"/>
      <c r="IN205" s="1158"/>
      <c r="IO205" s="1158"/>
      <c r="IP205" s="1158"/>
      <c r="IQ205" s="1158"/>
      <c r="IR205" s="1158"/>
      <c r="IS205" s="1158"/>
      <c r="IT205" s="1158"/>
      <c r="IU205" s="1158"/>
      <c r="IV205" s="1158"/>
      <c r="IW205" s="1158"/>
      <c r="IX205" s="1158"/>
      <c r="IY205" s="1158"/>
      <c r="IZ205" s="1158"/>
      <c r="JA205" s="1158"/>
      <c r="JB205" s="1158"/>
      <c r="JC205" s="1158"/>
      <c r="JD205" s="1158"/>
      <c r="JE205" s="1158"/>
      <c r="JF205" s="1158"/>
      <c r="JG205" s="1158"/>
      <c r="JH205" s="1158"/>
      <c r="JI205" s="1158"/>
      <c r="JJ205" s="1158"/>
      <c r="JK205" s="1158"/>
      <c r="JL205" s="1158"/>
      <c r="JM205" s="1158"/>
      <c r="JN205" s="1158"/>
      <c r="JO205" s="1158"/>
      <c r="JP205" s="1158"/>
      <c r="JQ205" s="1158"/>
      <c r="JR205" s="1158"/>
      <c r="JS205" s="1158"/>
      <c r="JT205" s="1158"/>
      <c r="JU205" s="1158"/>
      <c r="JV205" s="1158"/>
      <c r="JW205" s="1158"/>
      <c r="JX205" s="1158"/>
      <c r="JY205" s="1158"/>
      <c r="JZ205" s="1158"/>
      <c r="KA205" s="1158"/>
      <c r="KB205" s="1158"/>
      <c r="KC205" s="1158"/>
      <c r="KD205" s="1158"/>
      <c r="KE205" s="1158"/>
      <c r="KF205" s="1158"/>
      <c r="KG205" s="1158"/>
      <c r="KH205" s="1158"/>
      <c r="KI205" s="1158"/>
      <c r="KJ205" s="1158"/>
      <c r="KK205" s="1158"/>
      <c r="KL205" s="1158"/>
      <c r="KM205" s="1158"/>
      <c r="KN205" s="1158"/>
      <c r="KO205" s="1158"/>
      <c r="KP205" s="1158"/>
      <c r="KQ205" s="1158"/>
      <c r="KR205" s="1158"/>
      <c r="KS205" s="1158"/>
      <c r="KT205" s="1158"/>
      <c r="KU205" s="1158"/>
      <c r="KV205" s="1158"/>
      <c r="KW205" s="1158"/>
      <c r="KX205" s="1158"/>
      <c r="KY205" s="1158"/>
      <c r="KZ205" s="1158"/>
      <c r="LA205" s="1158"/>
      <c r="LB205" s="1158"/>
      <c r="LC205" s="1158"/>
      <c r="LD205" s="1158"/>
      <c r="LE205" s="1158"/>
      <c r="LF205" s="1158"/>
      <c r="LG205" s="1158"/>
      <c r="LH205" s="1158"/>
      <c r="LI205" s="1158"/>
      <c r="LJ205" s="1158"/>
      <c r="LK205" s="1158"/>
      <c r="LL205" s="1158"/>
      <c r="LM205" s="1158"/>
      <c r="LN205" s="1158"/>
      <c r="LO205" s="1158"/>
      <c r="LP205" s="1158"/>
      <c r="LQ205" s="1158"/>
      <c r="LR205" s="1158"/>
      <c r="LS205" s="1158"/>
      <c r="LT205" s="1158"/>
      <c r="LU205" s="1158"/>
      <c r="LV205" s="1158"/>
      <c r="LW205" s="1158"/>
      <c r="LX205" s="1158"/>
      <c r="LY205" s="1158"/>
      <c r="LZ205" s="1158"/>
      <c r="MA205" s="1158"/>
      <c r="MB205" s="1158"/>
      <c r="MC205" s="1158"/>
      <c r="MD205" s="1158"/>
      <c r="ME205" s="1158"/>
      <c r="MF205" s="1158"/>
      <c r="MG205" s="1158"/>
      <c r="MH205" s="1158"/>
      <c r="MI205" s="1158"/>
      <c r="MJ205" s="1158"/>
      <c r="MK205" s="1158"/>
      <c r="ML205" s="1158"/>
      <c r="MM205" s="1158"/>
      <c r="MN205" s="1158"/>
      <c r="MO205" s="1158"/>
      <c r="MP205" s="1158"/>
      <c r="MQ205" s="1158"/>
      <c r="MR205" s="1158"/>
      <c r="MS205" s="1158"/>
      <c r="MT205" s="1158"/>
      <c r="MU205" s="1158"/>
      <c r="MV205" s="1158"/>
      <c r="MW205" s="1158"/>
      <c r="MX205" s="1158"/>
      <c r="MY205" s="1158"/>
      <c r="MZ205" s="1158"/>
      <c r="NA205" s="1158"/>
      <c r="NB205" s="1158"/>
      <c r="NC205" s="1158"/>
      <c r="ND205" s="1158"/>
      <c r="NE205" s="1158"/>
      <c r="NF205" s="1158"/>
      <c r="NG205" s="1158"/>
      <c r="NH205" s="1158"/>
      <c r="NI205" s="1158"/>
      <c r="NJ205" s="1158"/>
      <c r="NK205" s="1158"/>
      <c r="NL205" s="1158"/>
      <c r="NM205" s="1158"/>
      <c r="NN205" s="1158"/>
      <c r="NO205" s="1158"/>
      <c r="NP205" s="1158"/>
      <c r="NQ205" s="1158"/>
      <c r="NR205" s="1158"/>
      <c r="NS205" s="1158"/>
      <c r="NT205" s="1158"/>
      <c r="NU205" s="1158"/>
      <c r="NV205" s="1158"/>
      <c r="NW205" s="1158"/>
      <c r="NX205" s="1158"/>
      <c r="NY205" s="1158"/>
      <c r="NZ205" s="1158"/>
      <c r="OA205" s="1158"/>
      <c r="OB205" s="1158"/>
      <c r="OC205" s="1158"/>
      <c r="OD205" s="1158"/>
      <c r="OE205" s="1158"/>
      <c r="OF205" s="1158"/>
      <c r="OG205" s="1158"/>
      <c r="OH205" s="1158"/>
      <c r="OI205" s="1158"/>
      <c r="OJ205" s="1158"/>
      <c r="OK205" s="1158"/>
      <c r="OL205" s="1158"/>
      <c r="OM205" s="1158"/>
      <c r="ON205" s="1158"/>
      <c r="OO205" s="1158"/>
      <c r="OP205" s="1158"/>
      <c r="OQ205" s="1158"/>
      <c r="OR205" s="1158"/>
      <c r="OS205" s="1158"/>
      <c r="OT205" s="1158"/>
      <c r="OU205" s="1158"/>
      <c r="OV205" s="1158"/>
      <c r="OW205" s="1158"/>
      <c r="OX205" s="1158"/>
      <c r="OY205" s="1158"/>
      <c r="OZ205" s="1158"/>
      <c r="PA205" s="1158"/>
      <c r="PB205" s="1158"/>
      <c r="PC205" s="1158"/>
      <c r="PD205" s="1158"/>
      <c r="PE205" s="1158"/>
      <c r="PF205" s="1158"/>
      <c r="PG205" s="1158"/>
      <c r="PH205" s="1158"/>
      <c r="PI205" s="1158"/>
      <c r="PJ205" s="1158"/>
      <c r="PK205" s="1158"/>
    </row>
    <row r="206" spans="1:427" s="1150" customFormat="1" ht="15" customHeight="1" x14ac:dyDescent="0.35">
      <c r="A206" s="1182" t="s">
        <v>3366</v>
      </c>
      <c r="B206" s="1182">
        <f t="shared" ca="1" si="16"/>
        <v>1276</v>
      </c>
      <c r="C206" s="1182" t="s">
        <v>3380</v>
      </c>
      <c r="D206" s="1182" t="s">
        <v>3381</v>
      </c>
      <c r="E206" s="1151">
        <v>2016</v>
      </c>
      <c r="F206" s="1183">
        <f t="shared" ca="1" si="17"/>
        <v>144</v>
      </c>
      <c r="G206" s="1149">
        <f t="shared" ca="1" si="18"/>
        <v>2120</v>
      </c>
      <c r="H206" s="1148">
        <v>61.5</v>
      </c>
      <c r="I206" s="1152">
        <f>Einstellungen!$E$11</f>
        <v>365</v>
      </c>
      <c r="J206" s="1152" t="s">
        <v>11</v>
      </c>
      <c r="K206" s="1152" t="s">
        <v>578</v>
      </c>
      <c r="L206" s="1152" t="s">
        <v>578</v>
      </c>
      <c r="M206" s="1152" t="s">
        <v>578</v>
      </c>
      <c r="N206" s="1152" t="s">
        <v>578</v>
      </c>
      <c r="O206" s="1152" t="s">
        <v>578</v>
      </c>
      <c r="P206" s="1152" t="s">
        <v>578</v>
      </c>
      <c r="Q206" s="1152" t="s">
        <v>578</v>
      </c>
      <c r="R206" s="1152" t="s">
        <v>578</v>
      </c>
      <c r="S206" s="1152" t="s">
        <v>578</v>
      </c>
      <c r="T206" s="1152" t="s">
        <v>578</v>
      </c>
      <c r="U206" s="1152" t="s">
        <v>578</v>
      </c>
      <c r="V206" s="1152" t="s">
        <v>700</v>
      </c>
      <c r="W206" s="1152" t="str">
        <f t="shared" si="19"/>
        <v>Heim 205  - Musterort</v>
      </c>
      <c r="X206" s="1148">
        <v>61.5</v>
      </c>
      <c r="AM206" s="1158"/>
      <c r="AN206" s="1158"/>
      <c r="AO206" s="1158"/>
      <c r="AP206" s="1158"/>
      <c r="AQ206" s="1158"/>
      <c r="AR206" s="1158"/>
      <c r="AS206" s="1158"/>
      <c r="AT206" s="1158"/>
      <c r="AU206" s="1158"/>
      <c r="AV206" s="1158"/>
      <c r="AW206" s="1158"/>
      <c r="AX206" s="1155">
        <v>40</v>
      </c>
      <c r="AY206" s="1158"/>
      <c r="AZ206" s="1156">
        <f t="shared" ca="1" si="20"/>
        <v>-104</v>
      </c>
      <c r="BA206" s="1158"/>
      <c r="BB206" s="1158"/>
      <c r="BC206" s="1158"/>
      <c r="BD206" s="1158"/>
      <c r="BE206" s="1158"/>
      <c r="BF206" s="1158"/>
      <c r="BG206" s="1158"/>
      <c r="BH206" s="1158"/>
      <c r="BI206" s="1158"/>
      <c r="BJ206" s="1158"/>
      <c r="BK206" s="1158"/>
      <c r="BL206" s="1158"/>
      <c r="BM206" s="1158"/>
      <c r="BN206" s="1158"/>
      <c r="BO206" s="1158"/>
      <c r="BP206" s="1158"/>
      <c r="BQ206" s="1158"/>
      <c r="BR206" s="1158"/>
      <c r="BS206" s="1158"/>
      <c r="BT206" s="1158"/>
      <c r="BU206" s="1158"/>
      <c r="BV206" s="1158"/>
      <c r="BW206" s="1158"/>
      <c r="BX206" s="1158"/>
      <c r="BY206" s="1158"/>
      <c r="BZ206" s="1158"/>
      <c r="CA206" s="1158"/>
      <c r="CB206" s="1158"/>
      <c r="CC206" s="1158"/>
      <c r="CD206" s="1158"/>
      <c r="CE206" s="1158"/>
      <c r="CF206" s="1158"/>
      <c r="CG206" s="1158"/>
      <c r="CH206" s="1158"/>
      <c r="CI206" s="1158"/>
      <c r="CJ206" s="1158"/>
      <c r="CK206" s="1158"/>
      <c r="CL206" s="1158"/>
      <c r="CM206" s="1158"/>
      <c r="CN206" s="1158"/>
      <c r="CO206" s="1158"/>
      <c r="CP206" s="1158"/>
      <c r="CQ206" s="1158"/>
      <c r="CR206" s="1158"/>
      <c r="CS206" s="1158"/>
      <c r="CT206" s="1158"/>
      <c r="CU206" s="1158"/>
      <c r="CV206" s="1158"/>
      <c r="CW206" s="1158"/>
      <c r="CX206" s="1158"/>
      <c r="CY206" s="1158"/>
      <c r="CZ206" s="1158"/>
      <c r="DA206" s="1158"/>
      <c r="DB206" s="1158"/>
      <c r="DC206" s="1158"/>
      <c r="DD206" s="1158"/>
      <c r="DE206" s="1158"/>
      <c r="DF206" s="1158"/>
      <c r="DG206" s="1158"/>
      <c r="DH206" s="1158"/>
      <c r="DI206" s="1158"/>
      <c r="DJ206" s="1158"/>
      <c r="DK206" s="1158"/>
      <c r="DL206" s="1158"/>
      <c r="DM206" s="1158"/>
      <c r="DN206" s="1158"/>
      <c r="DO206" s="1158"/>
      <c r="DP206" s="1158"/>
      <c r="DQ206" s="1158"/>
      <c r="DR206" s="1158"/>
      <c r="DS206" s="1158"/>
      <c r="DT206" s="1158"/>
      <c r="DU206" s="1158"/>
      <c r="DV206" s="1158"/>
      <c r="DW206" s="1158"/>
      <c r="DX206" s="1158"/>
      <c r="DY206" s="1158"/>
      <c r="DZ206" s="1158"/>
      <c r="EA206" s="1158"/>
      <c r="EB206" s="1158"/>
      <c r="EC206" s="1158"/>
      <c r="ED206" s="1158"/>
      <c r="EE206" s="1158"/>
      <c r="EF206" s="1158"/>
      <c r="EG206" s="1158"/>
      <c r="EH206" s="1158"/>
      <c r="EI206" s="1158"/>
      <c r="EJ206" s="1158"/>
      <c r="EK206" s="1158"/>
      <c r="EL206" s="1158"/>
      <c r="EM206" s="1158"/>
      <c r="EN206" s="1158"/>
      <c r="EO206" s="1158"/>
      <c r="EP206" s="1158"/>
      <c r="EQ206" s="1158"/>
      <c r="ER206" s="1158"/>
      <c r="ES206" s="1158"/>
      <c r="ET206" s="1158"/>
      <c r="EU206" s="1158"/>
      <c r="EV206" s="1158"/>
      <c r="EW206" s="1158"/>
      <c r="EX206" s="1158"/>
      <c r="EY206" s="1158"/>
      <c r="EZ206" s="1158"/>
      <c r="FA206" s="1158"/>
      <c r="FB206" s="1158"/>
      <c r="FC206" s="1158"/>
      <c r="FD206" s="1158"/>
      <c r="FE206" s="1158"/>
      <c r="FF206" s="1158"/>
      <c r="FG206" s="1158"/>
      <c r="FH206" s="1158"/>
      <c r="FI206" s="1158"/>
      <c r="FJ206" s="1158"/>
      <c r="FK206" s="1158"/>
      <c r="FL206" s="1158"/>
      <c r="FM206" s="1158"/>
      <c r="FN206" s="1158"/>
      <c r="FO206" s="1158"/>
      <c r="FP206" s="1158"/>
      <c r="FQ206" s="1158"/>
      <c r="FR206" s="1158"/>
      <c r="FS206" s="1158"/>
      <c r="FT206" s="1158"/>
      <c r="FU206" s="1158"/>
      <c r="FV206" s="1158"/>
      <c r="FW206" s="1158"/>
      <c r="FX206" s="1158"/>
      <c r="FY206" s="1158"/>
      <c r="FZ206" s="1158"/>
      <c r="GA206" s="1158"/>
      <c r="GB206" s="1158"/>
      <c r="GC206" s="1158"/>
      <c r="GD206" s="1158"/>
      <c r="GE206" s="1158"/>
      <c r="GF206" s="1158"/>
      <c r="GG206" s="1158"/>
      <c r="GH206" s="1158"/>
      <c r="GI206" s="1158"/>
      <c r="GJ206" s="1158"/>
      <c r="GK206" s="1158"/>
      <c r="GL206" s="1158"/>
      <c r="GM206" s="1158"/>
      <c r="GN206" s="1158"/>
      <c r="GO206" s="1158"/>
      <c r="GP206" s="1158"/>
      <c r="GQ206" s="1158"/>
      <c r="GR206" s="1158"/>
      <c r="GS206" s="1158"/>
      <c r="GT206" s="1158"/>
      <c r="GU206" s="1158"/>
      <c r="GV206" s="1158"/>
      <c r="GW206" s="1158"/>
      <c r="GX206" s="1158"/>
      <c r="GY206" s="1158"/>
      <c r="GZ206" s="1158"/>
      <c r="HA206" s="1158"/>
      <c r="HB206" s="1158"/>
      <c r="HC206" s="1158"/>
      <c r="HD206" s="1158"/>
      <c r="HE206" s="1158"/>
      <c r="HF206" s="1158"/>
      <c r="HG206" s="1158"/>
      <c r="HH206" s="1158"/>
      <c r="HI206" s="1158"/>
      <c r="HJ206" s="1158"/>
      <c r="HK206" s="1158"/>
      <c r="HL206" s="1158"/>
      <c r="HM206" s="1158"/>
      <c r="HN206" s="1158"/>
      <c r="HO206" s="1158"/>
      <c r="HP206" s="1158"/>
      <c r="HQ206" s="1158"/>
      <c r="HR206" s="1158"/>
      <c r="HS206" s="1158"/>
      <c r="HT206" s="1158"/>
      <c r="HU206" s="1158"/>
      <c r="HV206" s="1158"/>
      <c r="HW206" s="1158"/>
      <c r="HX206" s="1158"/>
      <c r="HY206" s="1158"/>
      <c r="HZ206" s="1158"/>
      <c r="IA206" s="1158"/>
      <c r="IB206" s="1158"/>
      <c r="IC206" s="1158"/>
      <c r="ID206" s="1158"/>
      <c r="IE206" s="1158"/>
      <c r="IF206" s="1158"/>
      <c r="IG206" s="1158"/>
      <c r="IH206" s="1158"/>
      <c r="II206" s="1158"/>
      <c r="IJ206" s="1158"/>
      <c r="IK206" s="1158"/>
      <c r="IL206" s="1158"/>
      <c r="IM206" s="1158"/>
      <c r="IN206" s="1158"/>
      <c r="IO206" s="1158"/>
      <c r="IP206" s="1158"/>
      <c r="IQ206" s="1158"/>
      <c r="IR206" s="1158"/>
      <c r="IS206" s="1158"/>
      <c r="IT206" s="1158"/>
      <c r="IU206" s="1158"/>
      <c r="IV206" s="1158"/>
      <c r="IW206" s="1158"/>
      <c r="IX206" s="1158"/>
      <c r="IY206" s="1158"/>
      <c r="IZ206" s="1158"/>
      <c r="JA206" s="1158"/>
      <c r="JB206" s="1158"/>
      <c r="JC206" s="1158"/>
      <c r="JD206" s="1158"/>
      <c r="JE206" s="1158"/>
      <c r="JF206" s="1158"/>
      <c r="JG206" s="1158"/>
      <c r="JH206" s="1158"/>
      <c r="JI206" s="1158"/>
      <c r="JJ206" s="1158"/>
      <c r="JK206" s="1158"/>
      <c r="JL206" s="1158"/>
      <c r="JM206" s="1158"/>
      <c r="JN206" s="1158"/>
      <c r="JO206" s="1158"/>
      <c r="JP206" s="1158"/>
      <c r="JQ206" s="1158"/>
      <c r="JR206" s="1158"/>
      <c r="JS206" s="1158"/>
      <c r="JT206" s="1158"/>
      <c r="JU206" s="1158"/>
      <c r="JV206" s="1158"/>
      <c r="JW206" s="1158"/>
      <c r="JX206" s="1158"/>
      <c r="JY206" s="1158"/>
      <c r="JZ206" s="1158"/>
      <c r="KA206" s="1158"/>
      <c r="KB206" s="1158"/>
      <c r="KC206" s="1158"/>
      <c r="KD206" s="1158"/>
      <c r="KE206" s="1158"/>
      <c r="KF206" s="1158"/>
      <c r="KG206" s="1158"/>
      <c r="KH206" s="1158"/>
      <c r="KI206" s="1158"/>
      <c r="KJ206" s="1158"/>
      <c r="KK206" s="1158"/>
      <c r="KL206" s="1158"/>
      <c r="KM206" s="1158"/>
      <c r="KN206" s="1158"/>
      <c r="KO206" s="1158"/>
      <c r="KP206" s="1158"/>
      <c r="KQ206" s="1158"/>
      <c r="KR206" s="1158"/>
      <c r="KS206" s="1158"/>
      <c r="KT206" s="1158"/>
      <c r="KU206" s="1158"/>
      <c r="KV206" s="1158"/>
      <c r="KW206" s="1158"/>
      <c r="KX206" s="1158"/>
      <c r="KY206" s="1158"/>
      <c r="KZ206" s="1158"/>
      <c r="LA206" s="1158"/>
      <c r="LB206" s="1158"/>
      <c r="LC206" s="1158"/>
      <c r="LD206" s="1158"/>
      <c r="LE206" s="1158"/>
      <c r="LF206" s="1158"/>
      <c r="LG206" s="1158"/>
      <c r="LH206" s="1158"/>
      <c r="LI206" s="1158"/>
      <c r="LJ206" s="1158"/>
      <c r="LK206" s="1158"/>
      <c r="LL206" s="1158"/>
      <c r="LM206" s="1158"/>
      <c r="LN206" s="1158"/>
      <c r="LO206" s="1158"/>
      <c r="LP206" s="1158"/>
      <c r="LQ206" s="1158"/>
      <c r="LR206" s="1158"/>
      <c r="LS206" s="1158"/>
      <c r="LT206" s="1158"/>
      <c r="LU206" s="1158"/>
      <c r="LV206" s="1158"/>
      <c r="LW206" s="1158"/>
      <c r="LX206" s="1158"/>
      <c r="LY206" s="1158"/>
      <c r="LZ206" s="1158"/>
      <c r="MA206" s="1158"/>
      <c r="MB206" s="1158"/>
      <c r="MC206" s="1158"/>
      <c r="MD206" s="1158"/>
      <c r="ME206" s="1158"/>
      <c r="MF206" s="1158"/>
      <c r="MG206" s="1158"/>
      <c r="MH206" s="1158"/>
      <c r="MI206" s="1158"/>
      <c r="MJ206" s="1158"/>
      <c r="MK206" s="1158"/>
      <c r="ML206" s="1158"/>
      <c r="MM206" s="1158"/>
      <c r="MN206" s="1158"/>
      <c r="MO206" s="1158"/>
      <c r="MP206" s="1158"/>
      <c r="MQ206" s="1158"/>
      <c r="MR206" s="1158"/>
      <c r="MS206" s="1158"/>
      <c r="MT206" s="1158"/>
      <c r="MU206" s="1158"/>
      <c r="MV206" s="1158"/>
      <c r="MW206" s="1158"/>
      <c r="MX206" s="1158"/>
      <c r="MY206" s="1158"/>
      <c r="MZ206" s="1158"/>
      <c r="NA206" s="1158"/>
      <c r="NB206" s="1158"/>
      <c r="NC206" s="1158"/>
      <c r="ND206" s="1158"/>
      <c r="NE206" s="1158"/>
      <c r="NF206" s="1158"/>
      <c r="NG206" s="1158"/>
      <c r="NH206" s="1158"/>
      <c r="NI206" s="1158"/>
      <c r="NJ206" s="1158"/>
      <c r="NK206" s="1158"/>
      <c r="NL206" s="1158"/>
      <c r="NM206" s="1158"/>
      <c r="NN206" s="1158"/>
      <c r="NO206" s="1158"/>
      <c r="NP206" s="1158"/>
      <c r="NQ206" s="1158"/>
      <c r="NR206" s="1158"/>
      <c r="NS206" s="1158"/>
      <c r="NT206" s="1158"/>
      <c r="NU206" s="1158"/>
      <c r="NV206" s="1158"/>
      <c r="NW206" s="1158"/>
      <c r="NX206" s="1158"/>
      <c r="NY206" s="1158"/>
      <c r="NZ206" s="1158"/>
      <c r="OA206" s="1158"/>
      <c r="OB206" s="1158"/>
      <c r="OC206" s="1158"/>
      <c r="OD206" s="1158"/>
      <c r="OE206" s="1158"/>
      <c r="OF206" s="1158"/>
      <c r="OG206" s="1158"/>
      <c r="OH206" s="1158"/>
      <c r="OI206" s="1158"/>
      <c r="OJ206" s="1158"/>
      <c r="OK206" s="1158"/>
      <c r="OL206" s="1158"/>
      <c r="OM206" s="1158"/>
      <c r="ON206" s="1158"/>
      <c r="OO206" s="1158"/>
      <c r="OP206" s="1158"/>
      <c r="OQ206" s="1158"/>
      <c r="OR206" s="1158"/>
      <c r="OS206" s="1158"/>
      <c r="OT206" s="1158"/>
      <c r="OU206" s="1158"/>
      <c r="OV206" s="1158"/>
      <c r="OW206" s="1158"/>
      <c r="OX206" s="1158"/>
      <c r="OY206" s="1158"/>
      <c r="OZ206" s="1158"/>
      <c r="PA206" s="1158"/>
      <c r="PB206" s="1158"/>
      <c r="PC206" s="1158"/>
      <c r="PD206" s="1158"/>
      <c r="PE206" s="1158"/>
      <c r="PF206" s="1158"/>
      <c r="PG206" s="1158"/>
      <c r="PH206" s="1158"/>
      <c r="PI206" s="1158"/>
      <c r="PJ206" s="1158"/>
      <c r="PK206" s="1158"/>
    </row>
    <row r="207" spans="1:427" s="1150" customFormat="1" ht="15" customHeight="1" x14ac:dyDescent="0.35">
      <c r="A207" s="1182" t="s">
        <v>3367</v>
      </c>
      <c r="B207" s="1182">
        <f t="shared" ca="1" si="16"/>
        <v>2548</v>
      </c>
      <c r="C207" s="1182" t="s">
        <v>3380</v>
      </c>
      <c r="D207" s="1182" t="s">
        <v>3381</v>
      </c>
      <c r="E207" s="1151">
        <v>2016</v>
      </c>
      <c r="F207" s="1183">
        <f t="shared" ca="1" si="17"/>
        <v>169</v>
      </c>
      <c r="G207" s="1149">
        <f t="shared" ca="1" si="18"/>
        <v>8339</v>
      </c>
      <c r="H207" s="1148">
        <v>59.02</v>
      </c>
      <c r="I207" s="1152">
        <f>Einstellungen!$E$11</f>
        <v>365</v>
      </c>
      <c r="J207" s="1152" t="s">
        <v>11</v>
      </c>
      <c r="K207" s="1152" t="s">
        <v>578</v>
      </c>
      <c r="L207" s="1152" t="s">
        <v>578</v>
      </c>
      <c r="M207" s="1152" t="s">
        <v>578</v>
      </c>
      <c r="N207" s="1152" t="s">
        <v>578</v>
      </c>
      <c r="O207" s="1152" t="s">
        <v>578</v>
      </c>
      <c r="P207" s="1152" t="s">
        <v>578</v>
      </c>
      <c r="Q207" s="1152" t="s">
        <v>578</v>
      </c>
      <c r="R207" s="1152" t="s">
        <v>578</v>
      </c>
      <c r="S207" s="1152" t="s">
        <v>578</v>
      </c>
      <c r="T207" s="1152" t="s">
        <v>578</v>
      </c>
      <c r="U207" s="1152" t="s">
        <v>578</v>
      </c>
      <c r="V207" s="1152" t="s">
        <v>700</v>
      </c>
      <c r="W207" s="1152" t="str">
        <f t="shared" si="19"/>
        <v>Heim 206  - Musterort</v>
      </c>
      <c r="X207" s="1148">
        <v>59.02</v>
      </c>
      <c r="AM207" s="1158"/>
      <c r="AN207" s="1158"/>
      <c r="AO207" s="1158"/>
      <c r="AP207" s="1158"/>
      <c r="AQ207" s="1158"/>
      <c r="AR207" s="1158"/>
      <c r="AS207" s="1158"/>
      <c r="AT207" s="1158"/>
      <c r="AU207" s="1158"/>
      <c r="AV207" s="1158"/>
      <c r="AW207" s="1158"/>
      <c r="AX207" s="1155">
        <v>30</v>
      </c>
      <c r="AY207" s="1158"/>
      <c r="AZ207" s="1156">
        <f t="shared" ca="1" si="20"/>
        <v>-139</v>
      </c>
      <c r="BA207" s="1158"/>
      <c r="BB207" s="1158"/>
      <c r="BC207" s="1158"/>
      <c r="BD207" s="1158"/>
      <c r="BE207" s="1158"/>
      <c r="BF207" s="1158"/>
      <c r="BG207" s="1158"/>
      <c r="BH207" s="1158"/>
      <c r="BI207" s="1158"/>
      <c r="BJ207" s="1158"/>
      <c r="BK207" s="1158"/>
      <c r="BL207" s="1158"/>
      <c r="BM207" s="1158"/>
      <c r="BN207" s="1158"/>
      <c r="BO207" s="1158"/>
      <c r="BP207" s="1158"/>
      <c r="BQ207" s="1158"/>
      <c r="BR207" s="1158"/>
      <c r="BS207" s="1158"/>
      <c r="BT207" s="1158"/>
      <c r="BU207" s="1158"/>
      <c r="BV207" s="1158"/>
      <c r="BW207" s="1158"/>
      <c r="BX207" s="1158"/>
      <c r="BY207" s="1158"/>
      <c r="BZ207" s="1158"/>
      <c r="CA207" s="1158"/>
      <c r="CB207" s="1158"/>
      <c r="CC207" s="1158"/>
      <c r="CD207" s="1158"/>
      <c r="CE207" s="1158"/>
      <c r="CF207" s="1158"/>
      <c r="CG207" s="1158"/>
      <c r="CH207" s="1158"/>
      <c r="CI207" s="1158"/>
      <c r="CJ207" s="1158"/>
      <c r="CK207" s="1158"/>
      <c r="CL207" s="1158"/>
      <c r="CM207" s="1158"/>
      <c r="CN207" s="1158"/>
      <c r="CO207" s="1158"/>
      <c r="CP207" s="1158"/>
      <c r="CQ207" s="1158"/>
      <c r="CR207" s="1158"/>
      <c r="CS207" s="1158"/>
      <c r="CT207" s="1158"/>
      <c r="CU207" s="1158"/>
      <c r="CV207" s="1158"/>
      <c r="CW207" s="1158"/>
      <c r="CX207" s="1158"/>
      <c r="CY207" s="1158"/>
      <c r="CZ207" s="1158"/>
      <c r="DA207" s="1158"/>
      <c r="DB207" s="1158"/>
      <c r="DC207" s="1158"/>
      <c r="DD207" s="1158"/>
      <c r="DE207" s="1158"/>
      <c r="DF207" s="1158"/>
      <c r="DG207" s="1158"/>
      <c r="DH207" s="1158"/>
      <c r="DI207" s="1158"/>
      <c r="DJ207" s="1158"/>
      <c r="DK207" s="1158"/>
      <c r="DL207" s="1158"/>
      <c r="DM207" s="1158"/>
      <c r="DN207" s="1158"/>
      <c r="DO207" s="1158"/>
      <c r="DP207" s="1158"/>
      <c r="DQ207" s="1158"/>
      <c r="DR207" s="1158"/>
      <c r="DS207" s="1158"/>
      <c r="DT207" s="1158"/>
      <c r="DU207" s="1158"/>
      <c r="DV207" s="1158"/>
      <c r="DW207" s="1158"/>
      <c r="DX207" s="1158"/>
      <c r="DY207" s="1158"/>
      <c r="DZ207" s="1158"/>
      <c r="EA207" s="1158"/>
      <c r="EB207" s="1158"/>
      <c r="EC207" s="1158"/>
      <c r="ED207" s="1158"/>
      <c r="EE207" s="1158"/>
      <c r="EF207" s="1158"/>
      <c r="EG207" s="1158"/>
      <c r="EH207" s="1158"/>
      <c r="EI207" s="1158"/>
      <c r="EJ207" s="1158"/>
      <c r="EK207" s="1158"/>
      <c r="EL207" s="1158"/>
      <c r="EM207" s="1158"/>
      <c r="EN207" s="1158"/>
      <c r="EO207" s="1158"/>
      <c r="EP207" s="1158"/>
      <c r="EQ207" s="1158"/>
      <c r="ER207" s="1158"/>
      <c r="ES207" s="1158"/>
      <c r="ET207" s="1158"/>
      <c r="EU207" s="1158"/>
      <c r="EV207" s="1158"/>
      <c r="EW207" s="1158"/>
      <c r="EX207" s="1158"/>
      <c r="EY207" s="1158"/>
      <c r="EZ207" s="1158"/>
      <c r="FA207" s="1158"/>
      <c r="FB207" s="1158"/>
      <c r="FC207" s="1158"/>
      <c r="FD207" s="1158"/>
      <c r="FE207" s="1158"/>
      <c r="FF207" s="1158"/>
      <c r="FG207" s="1158"/>
      <c r="FH207" s="1158"/>
      <c r="FI207" s="1158"/>
      <c r="FJ207" s="1158"/>
      <c r="FK207" s="1158"/>
      <c r="FL207" s="1158"/>
      <c r="FM207" s="1158"/>
      <c r="FN207" s="1158"/>
      <c r="FO207" s="1158"/>
      <c r="FP207" s="1158"/>
      <c r="FQ207" s="1158"/>
      <c r="FR207" s="1158"/>
      <c r="FS207" s="1158"/>
      <c r="FT207" s="1158"/>
      <c r="FU207" s="1158"/>
      <c r="FV207" s="1158"/>
      <c r="FW207" s="1158"/>
      <c r="FX207" s="1158"/>
      <c r="FY207" s="1158"/>
      <c r="FZ207" s="1158"/>
      <c r="GA207" s="1158"/>
      <c r="GB207" s="1158"/>
      <c r="GC207" s="1158"/>
      <c r="GD207" s="1158"/>
      <c r="GE207" s="1158"/>
      <c r="GF207" s="1158"/>
      <c r="GG207" s="1158"/>
      <c r="GH207" s="1158"/>
      <c r="GI207" s="1158"/>
      <c r="GJ207" s="1158"/>
      <c r="GK207" s="1158"/>
      <c r="GL207" s="1158"/>
      <c r="GM207" s="1158"/>
      <c r="GN207" s="1158"/>
      <c r="GO207" s="1158"/>
      <c r="GP207" s="1158"/>
      <c r="GQ207" s="1158"/>
      <c r="GR207" s="1158"/>
      <c r="GS207" s="1158"/>
      <c r="GT207" s="1158"/>
      <c r="GU207" s="1158"/>
      <c r="GV207" s="1158"/>
      <c r="GW207" s="1158"/>
      <c r="GX207" s="1158"/>
      <c r="GY207" s="1158"/>
      <c r="GZ207" s="1158"/>
      <c r="HA207" s="1158"/>
      <c r="HB207" s="1158"/>
      <c r="HC207" s="1158"/>
      <c r="HD207" s="1158"/>
      <c r="HE207" s="1158"/>
      <c r="HF207" s="1158"/>
      <c r="HG207" s="1158"/>
      <c r="HH207" s="1158"/>
      <c r="HI207" s="1158"/>
      <c r="HJ207" s="1158"/>
      <c r="HK207" s="1158"/>
      <c r="HL207" s="1158"/>
      <c r="HM207" s="1158"/>
      <c r="HN207" s="1158"/>
      <c r="HO207" s="1158"/>
      <c r="HP207" s="1158"/>
      <c r="HQ207" s="1158"/>
      <c r="HR207" s="1158"/>
      <c r="HS207" s="1158"/>
      <c r="HT207" s="1158"/>
      <c r="HU207" s="1158"/>
      <c r="HV207" s="1158"/>
      <c r="HW207" s="1158"/>
      <c r="HX207" s="1158"/>
      <c r="HY207" s="1158"/>
      <c r="HZ207" s="1158"/>
      <c r="IA207" s="1158"/>
      <c r="IB207" s="1158"/>
      <c r="IC207" s="1158"/>
      <c r="ID207" s="1158"/>
      <c r="IE207" s="1158"/>
      <c r="IF207" s="1158"/>
      <c r="IG207" s="1158"/>
      <c r="IH207" s="1158"/>
      <c r="II207" s="1158"/>
      <c r="IJ207" s="1158"/>
      <c r="IK207" s="1158"/>
      <c r="IL207" s="1158"/>
      <c r="IM207" s="1158"/>
      <c r="IN207" s="1158"/>
      <c r="IO207" s="1158"/>
      <c r="IP207" s="1158"/>
      <c r="IQ207" s="1158"/>
      <c r="IR207" s="1158"/>
      <c r="IS207" s="1158"/>
      <c r="IT207" s="1158"/>
      <c r="IU207" s="1158"/>
      <c r="IV207" s="1158"/>
      <c r="IW207" s="1158"/>
      <c r="IX207" s="1158"/>
      <c r="IY207" s="1158"/>
      <c r="IZ207" s="1158"/>
      <c r="JA207" s="1158"/>
      <c r="JB207" s="1158"/>
      <c r="JC207" s="1158"/>
      <c r="JD207" s="1158"/>
      <c r="JE207" s="1158"/>
      <c r="JF207" s="1158"/>
      <c r="JG207" s="1158"/>
      <c r="JH207" s="1158"/>
      <c r="JI207" s="1158"/>
      <c r="JJ207" s="1158"/>
      <c r="JK207" s="1158"/>
      <c r="JL207" s="1158"/>
      <c r="JM207" s="1158"/>
      <c r="JN207" s="1158"/>
      <c r="JO207" s="1158"/>
      <c r="JP207" s="1158"/>
      <c r="JQ207" s="1158"/>
      <c r="JR207" s="1158"/>
      <c r="JS207" s="1158"/>
      <c r="JT207" s="1158"/>
      <c r="JU207" s="1158"/>
      <c r="JV207" s="1158"/>
      <c r="JW207" s="1158"/>
      <c r="JX207" s="1158"/>
      <c r="JY207" s="1158"/>
      <c r="JZ207" s="1158"/>
      <c r="KA207" s="1158"/>
      <c r="KB207" s="1158"/>
      <c r="KC207" s="1158"/>
      <c r="KD207" s="1158"/>
      <c r="KE207" s="1158"/>
      <c r="KF207" s="1158"/>
      <c r="KG207" s="1158"/>
      <c r="KH207" s="1158"/>
      <c r="KI207" s="1158"/>
      <c r="KJ207" s="1158"/>
      <c r="KK207" s="1158"/>
      <c r="KL207" s="1158"/>
      <c r="KM207" s="1158"/>
      <c r="KN207" s="1158"/>
      <c r="KO207" s="1158"/>
      <c r="KP207" s="1158"/>
      <c r="KQ207" s="1158"/>
      <c r="KR207" s="1158"/>
      <c r="KS207" s="1158"/>
      <c r="KT207" s="1158"/>
      <c r="KU207" s="1158"/>
      <c r="KV207" s="1158"/>
      <c r="KW207" s="1158"/>
      <c r="KX207" s="1158"/>
      <c r="KY207" s="1158"/>
      <c r="KZ207" s="1158"/>
      <c r="LA207" s="1158"/>
      <c r="LB207" s="1158"/>
      <c r="LC207" s="1158"/>
      <c r="LD207" s="1158"/>
      <c r="LE207" s="1158"/>
      <c r="LF207" s="1158"/>
      <c r="LG207" s="1158"/>
      <c r="LH207" s="1158"/>
      <c r="LI207" s="1158"/>
      <c r="LJ207" s="1158"/>
      <c r="LK207" s="1158"/>
      <c r="LL207" s="1158"/>
      <c r="LM207" s="1158"/>
      <c r="LN207" s="1158"/>
      <c r="LO207" s="1158"/>
      <c r="LP207" s="1158"/>
      <c r="LQ207" s="1158"/>
      <c r="LR207" s="1158"/>
      <c r="LS207" s="1158"/>
      <c r="LT207" s="1158"/>
      <c r="LU207" s="1158"/>
      <c r="LV207" s="1158"/>
      <c r="LW207" s="1158"/>
      <c r="LX207" s="1158"/>
      <c r="LY207" s="1158"/>
      <c r="LZ207" s="1158"/>
      <c r="MA207" s="1158"/>
      <c r="MB207" s="1158"/>
      <c r="MC207" s="1158"/>
      <c r="MD207" s="1158"/>
      <c r="ME207" s="1158"/>
      <c r="MF207" s="1158"/>
      <c r="MG207" s="1158"/>
      <c r="MH207" s="1158"/>
      <c r="MI207" s="1158"/>
      <c r="MJ207" s="1158"/>
      <c r="MK207" s="1158"/>
      <c r="ML207" s="1158"/>
      <c r="MM207" s="1158"/>
      <c r="MN207" s="1158"/>
      <c r="MO207" s="1158"/>
      <c r="MP207" s="1158"/>
      <c r="MQ207" s="1158"/>
      <c r="MR207" s="1158"/>
      <c r="MS207" s="1158"/>
      <c r="MT207" s="1158"/>
      <c r="MU207" s="1158"/>
      <c r="MV207" s="1158"/>
      <c r="MW207" s="1158"/>
      <c r="MX207" s="1158"/>
      <c r="MY207" s="1158"/>
      <c r="MZ207" s="1158"/>
      <c r="NA207" s="1158"/>
      <c r="NB207" s="1158"/>
      <c r="NC207" s="1158"/>
      <c r="ND207" s="1158"/>
      <c r="NE207" s="1158"/>
      <c r="NF207" s="1158"/>
      <c r="NG207" s="1158"/>
      <c r="NH207" s="1158"/>
      <c r="NI207" s="1158"/>
      <c r="NJ207" s="1158"/>
      <c r="NK207" s="1158"/>
      <c r="NL207" s="1158"/>
      <c r="NM207" s="1158"/>
      <c r="NN207" s="1158"/>
      <c r="NO207" s="1158"/>
      <c r="NP207" s="1158"/>
      <c r="NQ207" s="1158"/>
      <c r="NR207" s="1158"/>
      <c r="NS207" s="1158"/>
      <c r="NT207" s="1158"/>
      <c r="NU207" s="1158"/>
      <c r="NV207" s="1158"/>
      <c r="NW207" s="1158"/>
      <c r="NX207" s="1158"/>
      <c r="NY207" s="1158"/>
      <c r="NZ207" s="1158"/>
      <c r="OA207" s="1158"/>
      <c r="OB207" s="1158"/>
      <c r="OC207" s="1158"/>
      <c r="OD207" s="1158"/>
      <c r="OE207" s="1158"/>
      <c r="OF207" s="1158"/>
      <c r="OG207" s="1158"/>
      <c r="OH207" s="1158"/>
      <c r="OI207" s="1158"/>
      <c r="OJ207" s="1158"/>
      <c r="OK207" s="1158"/>
      <c r="OL207" s="1158"/>
      <c r="OM207" s="1158"/>
      <c r="ON207" s="1158"/>
      <c r="OO207" s="1158"/>
      <c r="OP207" s="1158"/>
      <c r="OQ207" s="1158"/>
      <c r="OR207" s="1158"/>
      <c r="OS207" s="1158"/>
      <c r="OT207" s="1158"/>
      <c r="OU207" s="1158"/>
      <c r="OV207" s="1158"/>
      <c r="OW207" s="1158"/>
      <c r="OX207" s="1158"/>
      <c r="OY207" s="1158"/>
      <c r="OZ207" s="1158"/>
      <c r="PA207" s="1158"/>
      <c r="PB207" s="1158"/>
      <c r="PC207" s="1158"/>
      <c r="PD207" s="1158"/>
      <c r="PE207" s="1158"/>
      <c r="PF207" s="1158"/>
      <c r="PG207" s="1158"/>
      <c r="PH207" s="1158"/>
      <c r="PI207" s="1158"/>
      <c r="PJ207" s="1158"/>
      <c r="PK207" s="1158"/>
    </row>
    <row r="208" spans="1:427" s="1150" customFormat="1" ht="15" customHeight="1" x14ac:dyDescent="0.35">
      <c r="A208" s="1182" t="s">
        <v>3368</v>
      </c>
      <c r="B208" s="1182">
        <f t="shared" ca="1" si="16"/>
        <v>6110</v>
      </c>
      <c r="C208" s="1182" t="s">
        <v>3380</v>
      </c>
      <c r="D208" s="1182" t="s">
        <v>3381</v>
      </c>
      <c r="E208" s="1151">
        <v>2016</v>
      </c>
      <c r="F208" s="1183">
        <f t="shared" ca="1" si="17"/>
        <v>106</v>
      </c>
      <c r="G208" s="1149">
        <f t="shared" ca="1" si="18"/>
        <v>7606</v>
      </c>
      <c r="H208" s="1148">
        <v>61.5</v>
      </c>
      <c r="I208" s="1152">
        <f>Einstellungen!$E$11</f>
        <v>365</v>
      </c>
      <c r="J208" s="1152" t="s">
        <v>11</v>
      </c>
      <c r="K208" s="1152" t="s">
        <v>578</v>
      </c>
      <c r="L208" s="1152" t="s">
        <v>578</v>
      </c>
      <c r="M208" s="1152" t="s">
        <v>578</v>
      </c>
      <c r="N208" s="1152" t="s">
        <v>578</v>
      </c>
      <c r="O208" s="1152" t="s">
        <v>578</v>
      </c>
      <c r="P208" s="1152" t="s">
        <v>578</v>
      </c>
      <c r="Q208" s="1152" t="s">
        <v>578</v>
      </c>
      <c r="R208" s="1152" t="s">
        <v>578</v>
      </c>
      <c r="S208" s="1152" t="s">
        <v>578</v>
      </c>
      <c r="T208" s="1152" t="s">
        <v>578</v>
      </c>
      <c r="U208" s="1152" t="s">
        <v>578</v>
      </c>
      <c r="V208" s="1152" t="s">
        <v>700</v>
      </c>
      <c r="W208" s="1152" t="str">
        <f t="shared" si="19"/>
        <v>Heim 207  - Musterort</v>
      </c>
      <c r="X208" s="1148">
        <v>61.5</v>
      </c>
      <c r="AM208" s="1162"/>
      <c r="AN208" s="1162"/>
      <c r="AO208" s="1162"/>
      <c r="AP208" s="1162"/>
      <c r="AQ208" s="1162"/>
      <c r="AR208" s="1162"/>
      <c r="AS208" s="1162"/>
      <c r="AT208" s="1162"/>
      <c r="AU208" s="1162"/>
      <c r="AV208" s="1162"/>
      <c r="AW208" s="1162"/>
      <c r="AX208" s="1155">
        <v>40</v>
      </c>
      <c r="AY208" s="1162"/>
      <c r="AZ208" s="1156">
        <f t="shared" ca="1" si="20"/>
        <v>-66</v>
      </c>
      <c r="BA208" s="1162"/>
      <c r="BB208" s="1162"/>
      <c r="BC208" s="1162"/>
      <c r="BD208" s="1162"/>
      <c r="BE208" s="1162"/>
      <c r="BF208" s="1162"/>
      <c r="BG208" s="1162"/>
      <c r="BH208" s="1162"/>
      <c r="BI208" s="1162"/>
      <c r="BJ208" s="1162"/>
      <c r="BK208" s="1162"/>
      <c r="BL208" s="1162"/>
      <c r="BM208" s="1162"/>
      <c r="BN208" s="1162"/>
      <c r="BO208" s="1162"/>
      <c r="BP208" s="1162"/>
      <c r="BQ208" s="1162"/>
      <c r="BR208" s="1162"/>
      <c r="BS208" s="1162"/>
      <c r="BT208" s="1162"/>
      <c r="BU208" s="1162"/>
      <c r="BV208" s="1162"/>
      <c r="BW208" s="1162"/>
      <c r="BX208" s="1162"/>
      <c r="BY208" s="1162"/>
      <c r="BZ208" s="1162"/>
      <c r="CA208" s="1162"/>
      <c r="CB208" s="1162"/>
      <c r="CC208" s="1162"/>
      <c r="CD208" s="1162"/>
      <c r="CE208" s="1162"/>
      <c r="CF208" s="1162"/>
      <c r="CG208" s="1162"/>
      <c r="CH208" s="1162"/>
      <c r="CI208" s="1162"/>
      <c r="CJ208" s="1162"/>
      <c r="CK208" s="1162"/>
      <c r="CL208" s="1162"/>
      <c r="CM208" s="1162"/>
      <c r="CN208" s="1162"/>
      <c r="CO208" s="1162"/>
      <c r="CP208" s="1162"/>
      <c r="CQ208" s="1162"/>
      <c r="CR208" s="1162"/>
      <c r="CS208" s="1162"/>
      <c r="CT208" s="1162"/>
      <c r="CU208" s="1162"/>
      <c r="CV208" s="1162"/>
      <c r="CW208" s="1162"/>
      <c r="CX208" s="1162"/>
      <c r="CY208" s="1162"/>
      <c r="CZ208" s="1162"/>
      <c r="DA208" s="1162"/>
      <c r="DB208" s="1162"/>
      <c r="DC208" s="1162"/>
      <c r="DD208" s="1162"/>
      <c r="DE208" s="1162"/>
      <c r="DF208" s="1162"/>
      <c r="DG208" s="1162"/>
      <c r="DH208" s="1162"/>
      <c r="DI208" s="1162"/>
      <c r="DJ208" s="1162"/>
      <c r="DK208" s="1162"/>
      <c r="DL208" s="1162"/>
      <c r="DM208" s="1162"/>
      <c r="DN208" s="1162"/>
      <c r="DO208" s="1162"/>
      <c r="DP208" s="1162"/>
      <c r="DQ208" s="1162"/>
      <c r="DR208" s="1162"/>
      <c r="DS208" s="1162"/>
      <c r="DT208" s="1162"/>
      <c r="DU208" s="1162"/>
      <c r="DV208" s="1162"/>
      <c r="DW208" s="1162"/>
      <c r="DX208" s="1162"/>
      <c r="DY208" s="1162"/>
      <c r="DZ208" s="1162"/>
      <c r="EA208" s="1162"/>
      <c r="EB208" s="1162"/>
      <c r="EC208" s="1162"/>
      <c r="ED208" s="1162"/>
      <c r="EE208" s="1162"/>
      <c r="EF208" s="1162"/>
      <c r="EG208" s="1162"/>
      <c r="EH208" s="1162"/>
      <c r="EI208" s="1162"/>
      <c r="EJ208" s="1162"/>
      <c r="EK208" s="1162"/>
      <c r="EL208" s="1162"/>
      <c r="EM208" s="1162"/>
      <c r="EN208" s="1162"/>
      <c r="EO208" s="1162"/>
      <c r="EP208" s="1162"/>
      <c r="EQ208" s="1162"/>
      <c r="ER208" s="1162"/>
      <c r="ES208" s="1162"/>
      <c r="ET208" s="1162"/>
      <c r="EU208" s="1162"/>
      <c r="EV208" s="1162"/>
      <c r="EW208" s="1162"/>
      <c r="EX208" s="1162"/>
      <c r="EY208" s="1162"/>
      <c r="EZ208" s="1162"/>
      <c r="FA208" s="1162"/>
      <c r="FB208" s="1162"/>
      <c r="FC208" s="1162"/>
      <c r="FD208" s="1162"/>
      <c r="FE208" s="1162"/>
      <c r="FF208" s="1162"/>
      <c r="FG208" s="1162"/>
      <c r="FH208" s="1162"/>
      <c r="FI208" s="1162"/>
      <c r="FJ208" s="1162"/>
      <c r="FK208" s="1162"/>
      <c r="FL208" s="1162"/>
      <c r="FM208" s="1162"/>
      <c r="FN208" s="1162"/>
      <c r="FO208" s="1162"/>
      <c r="FP208" s="1162"/>
      <c r="FQ208" s="1162"/>
      <c r="FR208" s="1162"/>
      <c r="FS208" s="1162"/>
      <c r="FT208" s="1162"/>
      <c r="FU208" s="1162"/>
      <c r="FV208" s="1162"/>
      <c r="FW208" s="1162"/>
      <c r="FX208" s="1162"/>
      <c r="FY208" s="1162"/>
      <c r="FZ208" s="1162"/>
      <c r="GA208" s="1162"/>
      <c r="GB208" s="1162"/>
      <c r="GC208" s="1162"/>
      <c r="GD208" s="1162"/>
      <c r="GE208" s="1162"/>
      <c r="GF208" s="1162"/>
      <c r="GG208" s="1162"/>
      <c r="GH208" s="1162"/>
      <c r="GI208" s="1162"/>
      <c r="GJ208" s="1162"/>
      <c r="GK208" s="1162"/>
      <c r="GL208" s="1162"/>
      <c r="GM208" s="1162"/>
      <c r="GN208" s="1162"/>
      <c r="GO208" s="1162"/>
      <c r="GP208" s="1162"/>
      <c r="GQ208" s="1162"/>
      <c r="GR208" s="1162"/>
      <c r="GS208" s="1162"/>
      <c r="GT208" s="1162"/>
      <c r="GU208" s="1162"/>
      <c r="GV208" s="1162"/>
      <c r="GW208" s="1162"/>
      <c r="GX208" s="1162"/>
      <c r="GY208" s="1162"/>
      <c r="GZ208" s="1162"/>
      <c r="HA208" s="1162"/>
      <c r="HB208" s="1162"/>
      <c r="HC208" s="1162"/>
      <c r="HD208" s="1162"/>
      <c r="HE208" s="1162"/>
      <c r="HF208" s="1162"/>
      <c r="HG208" s="1162"/>
      <c r="HH208" s="1162"/>
      <c r="HI208" s="1162"/>
      <c r="HJ208" s="1162"/>
      <c r="HK208" s="1162"/>
      <c r="HL208" s="1162"/>
      <c r="HM208" s="1162"/>
      <c r="HN208" s="1162"/>
      <c r="HO208" s="1162"/>
      <c r="HP208" s="1162"/>
      <c r="HQ208" s="1162"/>
      <c r="HR208" s="1162"/>
      <c r="HS208" s="1162"/>
      <c r="HT208" s="1162"/>
      <c r="HU208" s="1162"/>
      <c r="HV208" s="1162"/>
      <c r="HW208" s="1162"/>
      <c r="HX208" s="1162"/>
      <c r="HY208" s="1162"/>
      <c r="HZ208" s="1162"/>
      <c r="IA208" s="1162"/>
      <c r="IB208" s="1162"/>
      <c r="IC208" s="1162"/>
      <c r="ID208" s="1162"/>
      <c r="IE208" s="1162"/>
      <c r="IF208" s="1162"/>
      <c r="IG208" s="1162"/>
      <c r="IH208" s="1162"/>
      <c r="II208" s="1162"/>
      <c r="IJ208" s="1162"/>
      <c r="IK208" s="1162"/>
      <c r="IL208" s="1162"/>
      <c r="IM208" s="1162"/>
      <c r="IN208" s="1162"/>
      <c r="IO208" s="1162"/>
      <c r="IP208" s="1162"/>
      <c r="IQ208" s="1162"/>
      <c r="IR208" s="1162"/>
      <c r="IS208" s="1162"/>
      <c r="IT208" s="1162"/>
      <c r="IU208" s="1162"/>
      <c r="IV208" s="1162"/>
      <c r="IW208" s="1162"/>
      <c r="IX208" s="1162"/>
      <c r="IY208" s="1162"/>
      <c r="IZ208" s="1162"/>
      <c r="JA208" s="1162"/>
      <c r="JB208" s="1162"/>
      <c r="JC208" s="1162"/>
      <c r="JD208" s="1162"/>
      <c r="JE208" s="1162"/>
      <c r="JF208" s="1162"/>
      <c r="JG208" s="1162"/>
      <c r="JH208" s="1162"/>
      <c r="JI208" s="1162"/>
      <c r="JJ208" s="1162"/>
      <c r="JK208" s="1162"/>
      <c r="JL208" s="1162"/>
      <c r="JM208" s="1162"/>
      <c r="JN208" s="1162"/>
      <c r="JO208" s="1162"/>
      <c r="JP208" s="1162"/>
      <c r="JQ208" s="1162"/>
      <c r="JR208" s="1162"/>
      <c r="JS208" s="1162"/>
      <c r="JT208" s="1162"/>
      <c r="JU208" s="1162"/>
      <c r="JV208" s="1162"/>
      <c r="JW208" s="1162"/>
      <c r="JX208" s="1162"/>
      <c r="JY208" s="1162"/>
      <c r="JZ208" s="1162"/>
      <c r="KA208" s="1162"/>
      <c r="KB208" s="1162"/>
      <c r="KC208" s="1162"/>
      <c r="KD208" s="1162"/>
      <c r="KE208" s="1162"/>
      <c r="KF208" s="1162"/>
      <c r="KG208" s="1162"/>
      <c r="KH208" s="1162"/>
      <c r="KI208" s="1162"/>
      <c r="KJ208" s="1162"/>
      <c r="KK208" s="1162"/>
      <c r="KL208" s="1162"/>
      <c r="KM208" s="1162"/>
      <c r="KN208" s="1162"/>
      <c r="KO208" s="1162"/>
      <c r="KP208" s="1162"/>
      <c r="KQ208" s="1162"/>
      <c r="KR208" s="1162"/>
      <c r="KS208" s="1162"/>
      <c r="KT208" s="1162"/>
      <c r="KU208" s="1162"/>
      <c r="KV208" s="1162"/>
      <c r="KW208" s="1162"/>
      <c r="KX208" s="1162"/>
      <c r="KY208" s="1162"/>
      <c r="KZ208" s="1162"/>
      <c r="LA208" s="1162"/>
      <c r="LB208" s="1162"/>
      <c r="LC208" s="1162"/>
      <c r="LD208" s="1162"/>
      <c r="LE208" s="1162"/>
      <c r="LF208" s="1162"/>
      <c r="LG208" s="1162"/>
      <c r="LH208" s="1162"/>
      <c r="LI208" s="1162"/>
      <c r="LJ208" s="1162"/>
      <c r="LK208" s="1162"/>
      <c r="LL208" s="1162"/>
      <c r="LM208" s="1162"/>
      <c r="LN208" s="1162"/>
      <c r="LO208" s="1162"/>
      <c r="LP208" s="1162"/>
      <c r="LQ208" s="1162"/>
      <c r="LR208" s="1162"/>
      <c r="LS208" s="1162"/>
      <c r="LT208" s="1162"/>
      <c r="LU208" s="1162"/>
      <c r="LV208" s="1162"/>
      <c r="LW208" s="1162"/>
      <c r="LX208" s="1162"/>
      <c r="LY208" s="1162"/>
      <c r="LZ208" s="1162"/>
      <c r="MA208" s="1162"/>
      <c r="MB208" s="1162"/>
      <c r="MC208" s="1162"/>
      <c r="MD208" s="1162"/>
      <c r="ME208" s="1162"/>
      <c r="MF208" s="1162"/>
      <c r="MG208" s="1162"/>
      <c r="MH208" s="1162"/>
      <c r="MI208" s="1162"/>
      <c r="MJ208" s="1162"/>
      <c r="MK208" s="1162"/>
      <c r="ML208" s="1162"/>
      <c r="MM208" s="1162"/>
      <c r="MN208" s="1162"/>
      <c r="MO208" s="1162"/>
      <c r="MP208" s="1162"/>
      <c r="MQ208" s="1162"/>
      <c r="MR208" s="1162"/>
      <c r="MS208" s="1162"/>
      <c r="MT208" s="1162"/>
      <c r="MU208" s="1162"/>
      <c r="MV208" s="1162"/>
      <c r="MW208" s="1162"/>
      <c r="MX208" s="1162"/>
      <c r="MY208" s="1162"/>
      <c r="MZ208" s="1162"/>
      <c r="NA208" s="1162"/>
      <c r="NB208" s="1162"/>
      <c r="NC208" s="1162"/>
      <c r="ND208" s="1162"/>
      <c r="NE208" s="1162"/>
      <c r="NF208" s="1162"/>
      <c r="NG208" s="1162"/>
      <c r="NH208" s="1162"/>
      <c r="NI208" s="1162"/>
      <c r="NJ208" s="1162"/>
      <c r="NK208" s="1162"/>
      <c r="NL208" s="1162"/>
      <c r="NM208" s="1162"/>
      <c r="NN208" s="1162"/>
      <c r="NO208" s="1162"/>
      <c r="NP208" s="1162"/>
      <c r="NQ208" s="1162"/>
      <c r="NR208" s="1162"/>
      <c r="NS208" s="1162"/>
      <c r="NT208" s="1162"/>
      <c r="NU208" s="1162"/>
      <c r="NV208" s="1162"/>
      <c r="NW208" s="1162"/>
      <c r="NX208" s="1162"/>
      <c r="NY208" s="1162"/>
      <c r="NZ208" s="1162"/>
      <c r="OA208" s="1162"/>
      <c r="OB208" s="1162"/>
      <c r="OC208" s="1162"/>
      <c r="OD208" s="1162"/>
      <c r="OE208" s="1162"/>
      <c r="OF208" s="1162"/>
      <c r="OG208" s="1162"/>
      <c r="OH208" s="1162"/>
      <c r="OI208" s="1162"/>
      <c r="OJ208" s="1162"/>
      <c r="OK208" s="1162"/>
      <c r="OL208" s="1162"/>
      <c r="OM208" s="1162"/>
      <c r="ON208" s="1162"/>
      <c r="OO208" s="1162"/>
      <c r="OP208" s="1162"/>
      <c r="OQ208" s="1162"/>
      <c r="OR208" s="1162"/>
      <c r="OS208" s="1162"/>
      <c r="OT208" s="1162"/>
      <c r="OU208" s="1162"/>
      <c r="OV208" s="1162"/>
      <c r="OW208" s="1162"/>
      <c r="OX208" s="1162"/>
      <c r="OY208" s="1162"/>
      <c r="OZ208" s="1162"/>
      <c r="PA208" s="1162"/>
      <c r="PB208" s="1162"/>
      <c r="PC208" s="1162"/>
      <c r="PD208" s="1162"/>
      <c r="PE208" s="1162"/>
      <c r="PF208" s="1162"/>
      <c r="PG208" s="1162"/>
      <c r="PH208" s="1162"/>
      <c r="PI208" s="1162"/>
      <c r="PJ208" s="1162"/>
      <c r="PK208" s="1162"/>
    </row>
    <row r="209" spans="1:427" s="1150" customFormat="1" ht="15" customHeight="1" x14ac:dyDescent="0.35">
      <c r="A209" s="1182" t="s">
        <v>3369</v>
      </c>
      <c r="B209" s="1182">
        <f t="shared" ca="1" si="16"/>
        <v>6948</v>
      </c>
      <c r="C209" s="1182" t="s">
        <v>3380</v>
      </c>
      <c r="D209" s="1182" t="s">
        <v>3381</v>
      </c>
      <c r="E209" s="1151">
        <v>2016</v>
      </c>
      <c r="F209" s="1183">
        <f t="shared" ca="1" si="17"/>
        <v>242</v>
      </c>
      <c r="G209" s="1149">
        <f t="shared" ca="1" si="18"/>
        <v>7073</v>
      </c>
      <c r="H209" s="1148">
        <v>61.5</v>
      </c>
      <c r="I209" s="1152">
        <f>Einstellungen!$E$11</f>
        <v>365</v>
      </c>
      <c r="J209" s="1152" t="s">
        <v>11</v>
      </c>
      <c r="K209" s="1152" t="s">
        <v>578</v>
      </c>
      <c r="L209" s="1152" t="s">
        <v>578</v>
      </c>
      <c r="M209" s="1152" t="s">
        <v>578</v>
      </c>
      <c r="N209" s="1152" t="s">
        <v>578</v>
      </c>
      <c r="O209" s="1152" t="s">
        <v>578</v>
      </c>
      <c r="P209" s="1152" t="s">
        <v>578</v>
      </c>
      <c r="Q209" s="1152" t="s">
        <v>578</v>
      </c>
      <c r="R209" s="1152" t="s">
        <v>578</v>
      </c>
      <c r="S209" s="1152" t="s">
        <v>578</v>
      </c>
      <c r="T209" s="1152" t="s">
        <v>578</v>
      </c>
      <c r="U209" s="1152" t="s">
        <v>578</v>
      </c>
      <c r="V209" s="1152" t="s">
        <v>700</v>
      </c>
      <c r="W209" s="1152" t="str">
        <f t="shared" si="19"/>
        <v>Heim 208  - Musterort</v>
      </c>
      <c r="X209" s="1148">
        <v>61.5</v>
      </c>
      <c r="AM209" s="1162"/>
      <c r="AN209" s="1162"/>
      <c r="AO209" s="1162"/>
      <c r="AP209" s="1162"/>
      <c r="AQ209" s="1162"/>
      <c r="AR209" s="1162"/>
      <c r="AS209" s="1162"/>
      <c r="AT209" s="1162"/>
      <c r="AU209" s="1162"/>
      <c r="AV209" s="1162"/>
      <c r="AW209" s="1162"/>
      <c r="AX209" s="1155">
        <v>162</v>
      </c>
      <c r="AY209" s="1162"/>
      <c r="AZ209" s="1156">
        <f t="shared" ca="1" si="20"/>
        <v>-80</v>
      </c>
      <c r="BA209" s="1162"/>
      <c r="BB209" s="1162"/>
      <c r="BC209" s="1162"/>
      <c r="BD209" s="1162"/>
      <c r="BE209" s="1162"/>
      <c r="BF209" s="1162"/>
      <c r="BG209" s="1162"/>
      <c r="BH209" s="1162"/>
      <c r="BI209" s="1162"/>
      <c r="BJ209" s="1162"/>
      <c r="BK209" s="1162"/>
      <c r="BL209" s="1162"/>
      <c r="BM209" s="1162"/>
      <c r="BN209" s="1162"/>
      <c r="BO209" s="1162"/>
      <c r="BP209" s="1162"/>
      <c r="BQ209" s="1162"/>
      <c r="BR209" s="1162"/>
      <c r="BS209" s="1162"/>
      <c r="BT209" s="1162"/>
      <c r="BU209" s="1162"/>
      <c r="BV209" s="1162"/>
      <c r="BW209" s="1162"/>
      <c r="BX209" s="1162"/>
      <c r="BY209" s="1162"/>
      <c r="BZ209" s="1162"/>
      <c r="CA209" s="1162"/>
      <c r="CB209" s="1162"/>
      <c r="CC209" s="1162"/>
      <c r="CD209" s="1162"/>
      <c r="CE209" s="1162"/>
      <c r="CF209" s="1162"/>
      <c r="CG209" s="1162"/>
      <c r="CH209" s="1162"/>
      <c r="CI209" s="1162"/>
      <c r="CJ209" s="1162"/>
      <c r="CK209" s="1162"/>
      <c r="CL209" s="1162"/>
      <c r="CM209" s="1162"/>
      <c r="CN209" s="1162"/>
      <c r="CO209" s="1162"/>
      <c r="CP209" s="1162"/>
      <c r="CQ209" s="1162"/>
      <c r="CR209" s="1162"/>
      <c r="CS209" s="1162"/>
      <c r="CT209" s="1162"/>
      <c r="CU209" s="1162"/>
      <c r="CV209" s="1162"/>
      <c r="CW209" s="1162"/>
      <c r="CX209" s="1162"/>
      <c r="CY209" s="1162"/>
      <c r="CZ209" s="1162"/>
      <c r="DA209" s="1162"/>
      <c r="DB209" s="1162"/>
      <c r="DC209" s="1162"/>
      <c r="DD209" s="1162"/>
      <c r="DE209" s="1162"/>
      <c r="DF209" s="1162"/>
      <c r="DG209" s="1162"/>
      <c r="DH209" s="1162"/>
      <c r="DI209" s="1162"/>
      <c r="DJ209" s="1162"/>
      <c r="DK209" s="1162"/>
      <c r="DL209" s="1162"/>
      <c r="DM209" s="1162"/>
      <c r="DN209" s="1162"/>
      <c r="DO209" s="1162"/>
      <c r="DP209" s="1162"/>
      <c r="DQ209" s="1162"/>
      <c r="DR209" s="1162"/>
      <c r="DS209" s="1162"/>
      <c r="DT209" s="1162"/>
      <c r="DU209" s="1162"/>
      <c r="DV209" s="1162"/>
      <c r="DW209" s="1162"/>
      <c r="DX209" s="1162"/>
      <c r="DY209" s="1162"/>
      <c r="DZ209" s="1162"/>
      <c r="EA209" s="1162"/>
      <c r="EB209" s="1162"/>
      <c r="EC209" s="1162"/>
      <c r="ED209" s="1162"/>
      <c r="EE209" s="1162"/>
      <c r="EF209" s="1162"/>
      <c r="EG209" s="1162"/>
      <c r="EH209" s="1162"/>
      <c r="EI209" s="1162"/>
      <c r="EJ209" s="1162"/>
      <c r="EK209" s="1162"/>
      <c r="EL209" s="1162"/>
      <c r="EM209" s="1162"/>
      <c r="EN209" s="1162"/>
      <c r="EO209" s="1162"/>
      <c r="EP209" s="1162"/>
      <c r="EQ209" s="1162"/>
      <c r="ER209" s="1162"/>
      <c r="ES209" s="1162"/>
      <c r="ET209" s="1162"/>
      <c r="EU209" s="1162"/>
      <c r="EV209" s="1162"/>
      <c r="EW209" s="1162"/>
      <c r="EX209" s="1162"/>
      <c r="EY209" s="1162"/>
      <c r="EZ209" s="1162"/>
      <c r="FA209" s="1162"/>
      <c r="FB209" s="1162"/>
      <c r="FC209" s="1162"/>
      <c r="FD209" s="1162"/>
      <c r="FE209" s="1162"/>
      <c r="FF209" s="1162"/>
      <c r="FG209" s="1162"/>
      <c r="FH209" s="1162"/>
      <c r="FI209" s="1162"/>
      <c r="FJ209" s="1162"/>
      <c r="FK209" s="1162"/>
      <c r="FL209" s="1162"/>
      <c r="FM209" s="1162"/>
      <c r="FN209" s="1162"/>
      <c r="FO209" s="1162"/>
      <c r="FP209" s="1162"/>
      <c r="FQ209" s="1162"/>
      <c r="FR209" s="1162"/>
      <c r="FS209" s="1162"/>
      <c r="FT209" s="1162"/>
      <c r="FU209" s="1162"/>
      <c r="FV209" s="1162"/>
      <c r="FW209" s="1162"/>
      <c r="FX209" s="1162"/>
      <c r="FY209" s="1162"/>
      <c r="FZ209" s="1162"/>
      <c r="GA209" s="1162"/>
      <c r="GB209" s="1162"/>
      <c r="GC209" s="1162"/>
      <c r="GD209" s="1162"/>
      <c r="GE209" s="1162"/>
      <c r="GF209" s="1162"/>
      <c r="GG209" s="1162"/>
      <c r="GH209" s="1162"/>
      <c r="GI209" s="1162"/>
      <c r="GJ209" s="1162"/>
      <c r="GK209" s="1162"/>
      <c r="GL209" s="1162"/>
      <c r="GM209" s="1162"/>
      <c r="GN209" s="1162"/>
      <c r="GO209" s="1162"/>
      <c r="GP209" s="1162"/>
      <c r="GQ209" s="1162"/>
      <c r="GR209" s="1162"/>
      <c r="GS209" s="1162"/>
      <c r="GT209" s="1162"/>
      <c r="GU209" s="1162"/>
      <c r="GV209" s="1162"/>
      <c r="GW209" s="1162"/>
      <c r="GX209" s="1162"/>
      <c r="GY209" s="1162"/>
      <c r="GZ209" s="1162"/>
      <c r="HA209" s="1162"/>
      <c r="HB209" s="1162"/>
      <c r="HC209" s="1162"/>
      <c r="HD209" s="1162"/>
      <c r="HE209" s="1162"/>
      <c r="HF209" s="1162"/>
      <c r="HG209" s="1162"/>
      <c r="HH209" s="1162"/>
      <c r="HI209" s="1162"/>
      <c r="HJ209" s="1162"/>
      <c r="HK209" s="1162"/>
      <c r="HL209" s="1162"/>
      <c r="HM209" s="1162"/>
      <c r="HN209" s="1162"/>
      <c r="HO209" s="1162"/>
      <c r="HP209" s="1162"/>
      <c r="HQ209" s="1162"/>
      <c r="HR209" s="1162"/>
      <c r="HS209" s="1162"/>
      <c r="HT209" s="1162"/>
      <c r="HU209" s="1162"/>
      <c r="HV209" s="1162"/>
      <c r="HW209" s="1162"/>
      <c r="HX209" s="1162"/>
      <c r="HY209" s="1162"/>
      <c r="HZ209" s="1162"/>
      <c r="IA209" s="1162"/>
      <c r="IB209" s="1162"/>
      <c r="IC209" s="1162"/>
      <c r="ID209" s="1162"/>
      <c r="IE209" s="1162"/>
      <c r="IF209" s="1162"/>
      <c r="IG209" s="1162"/>
      <c r="IH209" s="1162"/>
      <c r="II209" s="1162"/>
      <c r="IJ209" s="1162"/>
      <c r="IK209" s="1162"/>
      <c r="IL209" s="1162"/>
      <c r="IM209" s="1162"/>
      <c r="IN209" s="1162"/>
      <c r="IO209" s="1162"/>
      <c r="IP209" s="1162"/>
      <c r="IQ209" s="1162"/>
      <c r="IR209" s="1162"/>
      <c r="IS209" s="1162"/>
      <c r="IT209" s="1162"/>
      <c r="IU209" s="1162"/>
      <c r="IV209" s="1162"/>
      <c r="IW209" s="1162"/>
      <c r="IX209" s="1162"/>
      <c r="IY209" s="1162"/>
      <c r="IZ209" s="1162"/>
      <c r="JA209" s="1162"/>
      <c r="JB209" s="1162"/>
      <c r="JC209" s="1162"/>
      <c r="JD209" s="1162"/>
      <c r="JE209" s="1162"/>
      <c r="JF209" s="1162"/>
      <c r="JG209" s="1162"/>
      <c r="JH209" s="1162"/>
      <c r="JI209" s="1162"/>
      <c r="JJ209" s="1162"/>
      <c r="JK209" s="1162"/>
      <c r="JL209" s="1162"/>
      <c r="JM209" s="1162"/>
      <c r="JN209" s="1162"/>
      <c r="JO209" s="1162"/>
      <c r="JP209" s="1162"/>
      <c r="JQ209" s="1162"/>
      <c r="JR209" s="1162"/>
      <c r="JS209" s="1162"/>
      <c r="JT209" s="1162"/>
      <c r="JU209" s="1162"/>
      <c r="JV209" s="1162"/>
      <c r="JW209" s="1162"/>
      <c r="JX209" s="1162"/>
      <c r="JY209" s="1162"/>
      <c r="JZ209" s="1162"/>
      <c r="KA209" s="1162"/>
      <c r="KB209" s="1162"/>
      <c r="KC209" s="1162"/>
      <c r="KD209" s="1162"/>
      <c r="KE209" s="1162"/>
      <c r="KF209" s="1162"/>
      <c r="KG209" s="1162"/>
      <c r="KH209" s="1162"/>
      <c r="KI209" s="1162"/>
      <c r="KJ209" s="1162"/>
      <c r="KK209" s="1162"/>
      <c r="KL209" s="1162"/>
      <c r="KM209" s="1162"/>
      <c r="KN209" s="1162"/>
      <c r="KO209" s="1162"/>
      <c r="KP209" s="1162"/>
      <c r="KQ209" s="1162"/>
      <c r="KR209" s="1162"/>
      <c r="KS209" s="1162"/>
      <c r="KT209" s="1162"/>
      <c r="KU209" s="1162"/>
      <c r="KV209" s="1162"/>
      <c r="KW209" s="1162"/>
      <c r="KX209" s="1162"/>
      <c r="KY209" s="1162"/>
      <c r="KZ209" s="1162"/>
      <c r="LA209" s="1162"/>
      <c r="LB209" s="1162"/>
      <c r="LC209" s="1162"/>
      <c r="LD209" s="1162"/>
      <c r="LE209" s="1162"/>
      <c r="LF209" s="1162"/>
      <c r="LG209" s="1162"/>
      <c r="LH209" s="1162"/>
      <c r="LI209" s="1162"/>
      <c r="LJ209" s="1162"/>
      <c r="LK209" s="1162"/>
      <c r="LL209" s="1162"/>
      <c r="LM209" s="1162"/>
      <c r="LN209" s="1162"/>
      <c r="LO209" s="1162"/>
      <c r="LP209" s="1162"/>
      <c r="LQ209" s="1162"/>
      <c r="LR209" s="1162"/>
      <c r="LS209" s="1162"/>
      <c r="LT209" s="1162"/>
      <c r="LU209" s="1162"/>
      <c r="LV209" s="1162"/>
      <c r="LW209" s="1162"/>
      <c r="LX209" s="1162"/>
      <c r="LY209" s="1162"/>
      <c r="LZ209" s="1162"/>
      <c r="MA209" s="1162"/>
      <c r="MB209" s="1162"/>
      <c r="MC209" s="1162"/>
      <c r="MD209" s="1162"/>
      <c r="ME209" s="1162"/>
      <c r="MF209" s="1162"/>
      <c r="MG209" s="1162"/>
      <c r="MH209" s="1162"/>
      <c r="MI209" s="1162"/>
      <c r="MJ209" s="1162"/>
      <c r="MK209" s="1162"/>
      <c r="ML209" s="1162"/>
      <c r="MM209" s="1162"/>
      <c r="MN209" s="1162"/>
      <c r="MO209" s="1162"/>
      <c r="MP209" s="1162"/>
      <c r="MQ209" s="1162"/>
      <c r="MR209" s="1162"/>
      <c r="MS209" s="1162"/>
      <c r="MT209" s="1162"/>
      <c r="MU209" s="1162"/>
      <c r="MV209" s="1162"/>
      <c r="MW209" s="1162"/>
      <c r="MX209" s="1162"/>
      <c r="MY209" s="1162"/>
      <c r="MZ209" s="1162"/>
      <c r="NA209" s="1162"/>
      <c r="NB209" s="1162"/>
      <c r="NC209" s="1162"/>
      <c r="ND209" s="1162"/>
      <c r="NE209" s="1162"/>
      <c r="NF209" s="1162"/>
      <c r="NG209" s="1162"/>
      <c r="NH209" s="1162"/>
      <c r="NI209" s="1162"/>
      <c r="NJ209" s="1162"/>
      <c r="NK209" s="1162"/>
      <c r="NL209" s="1162"/>
      <c r="NM209" s="1162"/>
      <c r="NN209" s="1162"/>
      <c r="NO209" s="1162"/>
      <c r="NP209" s="1162"/>
      <c r="NQ209" s="1162"/>
      <c r="NR209" s="1162"/>
      <c r="NS209" s="1162"/>
      <c r="NT209" s="1162"/>
      <c r="NU209" s="1162"/>
      <c r="NV209" s="1162"/>
      <c r="NW209" s="1162"/>
      <c r="NX209" s="1162"/>
      <c r="NY209" s="1162"/>
      <c r="NZ209" s="1162"/>
      <c r="OA209" s="1162"/>
      <c r="OB209" s="1162"/>
      <c r="OC209" s="1162"/>
      <c r="OD209" s="1162"/>
      <c r="OE209" s="1162"/>
      <c r="OF209" s="1162"/>
      <c r="OG209" s="1162"/>
      <c r="OH209" s="1162"/>
      <c r="OI209" s="1162"/>
      <c r="OJ209" s="1162"/>
      <c r="OK209" s="1162"/>
      <c r="OL209" s="1162"/>
      <c r="OM209" s="1162"/>
      <c r="ON209" s="1162"/>
      <c r="OO209" s="1162"/>
      <c r="OP209" s="1162"/>
      <c r="OQ209" s="1162"/>
      <c r="OR209" s="1162"/>
      <c r="OS209" s="1162"/>
      <c r="OT209" s="1162"/>
      <c r="OU209" s="1162"/>
      <c r="OV209" s="1162"/>
      <c r="OW209" s="1162"/>
      <c r="OX209" s="1162"/>
      <c r="OY209" s="1162"/>
      <c r="OZ209" s="1162"/>
      <c r="PA209" s="1162"/>
      <c r="PB209" s="1162"/>
      <c r="PC209" s="1162"/>
      <c r="PD209" s="1162"/>
      <c r="PE209" s="1162"/>
      <c r="PF209" s="1162"/>
      <c r="PG209" s="1162"/>
      <c r="PH209" s="1162"/>
      <c r="PI209" s="1162"/>
      <c r="PJ209" s="1162"/>
      <c r="PK209" s="1162"/>
    </row>
    <row r="210" spans="1:427" s="1150" customFormat="1" ht="15" customHeight="1" x14ac:dyDescent="0.35">
      <c r="A210" s="1182" t="s">
        <v>3370</v>
      </c>
      <c r="B210" s="1182">
        <f t="shared" ca="1" si="16"/>
        <v>2358</v>
      </c>
      <c r="C210" s="1182" t="s">
        <v>3380</v>
      </c>
      <c r="D210" s="1182" t="s">
        <v>3381</v>
      </c>
      <c r="E210" s="1151">
        <v>2016</v>
      </c>
      <c r="F210" s="1183">
        <f t="shared" ca="1" si="17"/>
        <v>98</v>
      </c>
      <c r="G210" s="1149">
        <f t="shared" ca="1" si="18"/>
        <v>2983</v>
      </c>
      <c r="H210" s="1148">
        <v>61.5</v>
      </c>
      <c r="I210" s="1152">
        <f>Einstellungen!$E$11</f>
        <v>365</v>
      </c>
      <c r="J210" s="1152" t="s">
        <v>11</v>
      </c>
      <c r="K210" s="1152" t="s">
        <v>578</v>
      </c>
      <c r="L210" s="1152" t="s">
        <v>578</v>
      </c>
      <c r="M210" s="1152" t="s">
        <v>578</v>
      </c>
      <c r="N210" s="1152" t="s">
        <v>578</v>
      </c>
      <c r="O210" s="1152" t="s">
        <v>578</v>
      </c>
      <c r="P210" s="1152" t="s">
        <v>578</v>
      </c>
      <c r="Q210" s="1152" t="s">
        <v>578</v>
      </c>
      <c r="R210" s="1152" t="s">
        <v>578</v>
      </c>
      <c r="S210" s="1152" t="s">
        <v>578</v>
      </c>
      <c r="T210" s="1152" t="s">
        <v>578</v>
      </c>
      <c r="U210" s="1152" t="s">
        <v>578</v>
      </c>
      <c r="V210" s="1152" t="s">
        <v>700</v>
      </c>
      <c r="W210" s="1152" t="str">
        <f t="shared" si="19"/>
        <v>Heim 209  - Musterort</v>
      </c>
      <c r="X210" s="1148">
        <v>61.5</v>
      </c>
      <c r="AM210" s="1162"/>
      <c r="AN210" s="1162"/>
      <c r="AO210" s="1162"/>
      <c r="AP210" s="1162"/>
      <c r="AQ210" s="1162"/>
      <c r="AR210" s="1162"/>
      <c r="AS210" s="1162"/>
      <c r="AT210" s="1162"/>
      <c r="AU210" s="1162"/>
      <c r="AV210" s="1162"/>
      <c r="AW210" s="1162"/>
      <c r="AX210" s="1155">
        <v>36</v>
      </c>
      <c r="AY210" s="1162"/>
      <c r="AZ210" s="1156">
        <f t="shared" ca="1" si="20"/>
        <v>-62</v>
      </c>
      <c r="BA210" s="1162"/>
      <c r="BB210" s="1162"/>
      <c r="BC210" s="1162"/>
      <c r="BD210" s="1162"/>
      <c r="BE210" s="1162"/>
      <c r="BF210" s="1162"/>
      <c r="BG210" s="1162"/>
      <c r="BH210" s="1162"/>
      <c r="BI210" s="1162"/>
      <c r="BJ210" s="1162"/>
      <c r="BK210" s="1162"/>
      <c r="BL210" s="1162"/>
      <c r="BM210" s="1162"/>
      <c r="BN210" s="1162"/>
      <c r="BO210" s="1162"/>
      <c r="BP210" s="1162"/>
      <c r="BQ210" s="1162"/>
      <c r="BR210" s="1162"/>
      <c r="BS210" s="1162"/>
      <c r="BT210" s="1162"/>
      <c r="BU210" s="1162"/>
      <c r="BV210" s="1162"/>
      <c r="BW210" s="1162"/>
      <c r="BX210" s="1162"/>
      <c r="BY210" s="1162"/>
      <c r="BZ210" s="1162"/>
      <c r="CA210" s="1162"/>
      <c r="CB210" s="1162"/>
      <c r="CC210" s="1162"/>
      <c r="CD210" s="1162"/>
      <c r="CE210" s="1162"/>
      <c r="CF210" s="1162"/>
      <c r="CG210" s="1162"/>
      <c r="CH210" s="1162"/>
      <c r="CI210" s="1162"/>
      <c r="CJ210" s="1162"/>
      <c r="CK210" s="1162"/>
      <c r="CL210" s="1162"/>
      <c r="CM210" s="1162"/>
      <c r="CN210" s="1162"/>
      <c r="CO210" s="1162"/>
      <c r="CP210" s="1162"/>
      <c r="CQ210" s="1162"/>
      <c r="CR210" s="1162"/>
      <c r="CS210" s="1162"/>
      <c r="CT210" s="1162"/>
      <c r="CU210" s="1162"/>
      <c r="CV210" s="1162"/>
      <c r="CW210" s="1162"/>
      <c r="CX210" s="1162"/>
      <c r="CY210" s="1162"/>
      <c r="CZ210" s="1162"/>
      <c r="DA210" s="1162"/>
      <c r="DB210" s="1162"/>
      <c r="DC210" s="1162"/>
      <c r="DD210" s="1162"/>
      <c r="DE210" s="1162"/>
      <c r="DF210" s="1162"/>
      <c r="DG210" s="1162"/>
      <c r="DH210" s="1162"/>
      <c r="DI210" s="1162"/>
      <c r="DJ210" s="1162"/>
      <c r="DK210" s="1162"/>
      <c r="DL210" s="1162"/>
      <c r="DM210" s="1162"/>
      <c r="DN210" s="1162"/>
      <c r="DO210" s="1162"/>
      <c r="DP210" s="1162"/>
      <c r="DQ210" s="1162"/>
      <c r="DR210" s="1162"/>
      <c r="DS210" s="1162"/>
      <c r="DT210" s="1162"/>
      <c r="DU210" s="1162"/>
      <c r="DV210" s="1162"/>
      <c r="DW210" s="1162"/>
      <c r="DX210" s="1162"/>
      <c r="DY210" s="1162"/>
      <c r="DZ210" s="1162"/>
      <c r="EA210" s="1162"/>
      <c r="EB210" s="1162"/>
      <c r="EC210" s="1162"/>
      <c r="ED210" s="1162"/>
      <c r="EE210" s="1162"/>
      <c r="EF210" s="1162"/>
      <c r="EG210" s="1162"/>
      <c r="EH210" s="1162"/>
      <c r="EI210" s="1162"/>
      <c r="EJ210" s="1162"/>
      <c r="EK210" s="1162"/>
      <c r="EL210" s="1162"/>
      <c r="EM210" s="1162"/>
      <c r="EN210" s="1162"/>
      <c r="EO210" s="1162"/>
      <c r="EP210" s="1162"/>
      <c r="EQ210" s="1162"/>
      <c r="ER210" s="1162"/>
      <c r="ES210" s="1162"/>
      <c r="ET210" s="1162"/>
      <c r="EU210" s="1162"/>
      <c r="EV210" s="1162"/>
      <c r="EW210" s="1162"/>
      <c r="EX210" s="1162"/>
      <c r="EY210" s="1162"/>
      <c r="EZ210" s="1162"/>
      <c r="FA210" s="1162"/>
      <c r="FB210" s="1162"/>
      <c r="FC210" s="1162"/>
      <c r="FD210" s="1162"/>
      <c r="FE210" s="1162"/>
      <c r="FF210" s="1162"/>
      <c r="FG210" s="1162"/>
      <c r="FH210" s="1162"/>
      <c r="FI210" s="1162"/>
      <c r="FJ210" s="1162"/>
      <c r="FK210" s="1162"/>
      <c r="FL210" s="1162"/>
      <c r="FM210" s="1162"/>
      <c r="FN210" s="1162"/>
      <c r="FO210" s="1162"/>
      <c r="FP210" s="1162"/>
      <c r="FQ210" s="1162"/>
      <c r="FR210" s="1162"/>
      <c r="FS210" s="1162"/>
      <c r="FT210" s="1162"/>
      <c r="FU210" s="1162"/>
      <c r="FV210" s="1162"/>
      <c r="FW210" s="1162"/>
      <c r="FX210" s="1162"/>
      <c r="FY210" s="1162"/>
      <c r="FZ210" s="1162"/>
      <c r="GA210" s="1162"/>
      <c r="GB210" s="1162"/>
      <c r="GC210" s="1162"/>
      <c r="GD210" s="1162"/>
      <c r="GE210" s="1162"/>
      <c r="GF210" s="1162"/>
      <c r="GG210" s="1162"/>
      <c r="GH210" s="1162"/>
      <c r="GI210" s="1162"/>
      <c r="GJ210" s="1162"/>
      <c r="GK210" s="1162"/>
      <c r="GL210" s="1162"/>
      <c r="GM210" s="1162"/>
      <c r="GN210" s="1162"/>
      <c r="GO210" s="1162"/>
      <c r="GP210" s="1162"/>
      <c r="GQ210" s="1162"/>
      <c r="GR210" s="1162"/>
      <c r="GS210" s="1162"/>
      <c r="GT210" s="1162"/>
      <c r="GU210" s="1162"/>
      <c r="GV210" s="1162"/>
      <c r="GW210" s="1162"/>
      <c r="GX210" s="1162"/>
      <c r="GY210" s="1162"/>
      <c r="GZ210" s="1162"/>
      <c r="HA210" s="1162"/>
      <c r="HB210" s="1162"/>
      <c r="HC210" s="1162"/>
      <c r="HD210" s="1162"/>
      <c r="HE210" s="1162"/>
      <c r="HF210" s="1162"/>
      <c r="HG210" s="1162"/>
      <c r="HH210" s="1162"/>
      <c r="HI210" s="1162"/>
      <c r="HJ210" s="1162"/>
      <c r="HK210" s="1162"/>
      <c r="HL210" s="1162"/>
      <c r="HM210" s="1162"/>
      <c r="HN210" s="1162"/>
      <c r="HO210" s="1162"/>
      <c r="HP210" s="1162"/>
      <c r="HQ210" s="1162"/>
      <c r="HR210" s="1162"/>
      <c r="HS210" s="1162"/>
      <c r="HT210" s="1162"/>
      <c r="HU210" s="1162"/>
      <c r="HV210" s="1162"/>
      <c r="HW210" s="1162"/>
      <c r="HX210" s="1162"/>
      <c r="HY210" s="1162"/>
      <c r="HZ210" s="1162"/>
      <c r="IA210" s="1162"/>
      <c r="IB210" s="1162"/>
      <c r="IC210" s="1162"/>
      <c r="ID210" s="1162"/>
      <c r="IE210" s="1162"/>
      <c r="IF210" s="1162"/>
      <c r="IG210" s="1162"/>
      <c r="IH210" s="1162"/>
      <c r="II210" s="1162"/>
      <c r="IJ210" s="1162"/>
      <c r="IK210" s="1162"/>
      <c r="IL210" s="1162"/>
      <c r="IM210" s="1162"/>
      <c r="IN210" s="1162"/>
      <c r="IO210" s="1162"/>
      <c r="IP210" s="1162"/>
      <c r="IQ210" s="1162"/>
      <c r="IR210" s="1162"/>
      <c r="IS210" s="1162"/>
      <c r="IT210" s="1162"/>
      <c r="IU210" s="1162"/>
      <c r="IV210" s="1162"/>
      <c r="IW210" s="1162"/>
      <c r="IX210" s="1162"/>
      <c r="IY210" s="1162"/>
      <c r="IZ210" s="1162"/>
      <c r="JA210" s="1162"/>
      <c r="JB210" s="1162"/>
      <c r="JC210" s="1162"/>
      <c r="JD210" s="1162"/>
      <c r="JE210" s="1162"/>
      <c r="JF210" s="1162"/>
      <c r="JG210" s="1162"/>
      <c r="JH210" s="1162"/>
      <c r="JI210" s="1162"/>
      <c r="JJ210" s="1162"/>
      <c r="JK210" s="1162"/>
      <c r="JL210" s="1162"/>
      <c r="JM210" s="1162"/>
      <c r="JN210" s="1162"/>
      <c r="JO210" s="1162"/>
      <c r="JP210" s="1162"/>
      <c r="JQ210" s="1162"/>
      <c r="JR210" s="1162"/>
      <c r="JS210" s="1162"/>
      <c r="JT210" s="1162"/>
      <c r="JU210" s="1162"/>
      <c r="JV210" s="1162"/>
      <c r="JW210" s="1162"/>
      <c r="JX210" s="1162"/>
      <c r="JY210" s="1162"/>
      <c r="JZ210" s="1162"/>
      <c r="KA210" s="1162"/>
      <c r="KB210" s="1162"/>
      <c r="KC210" s="1162"/>
      <c r="KD210" s="1162"/>
      <c r="KE210" s="1162"/>
      <c r="KF210" s="1162"/>
      <c r="KG210" s="1162"/>
      <c r="KH210" s="1162"/>
      <c r="KI210" s="1162"/>
      <c r="KJ210" s="1162"/>
      <c r="KK210" s="1162"/>
      <c r="KL210" s="1162"/>
      <c r="KM210" s="1162"/>
      <c r="KN210" s="1162"/>
      <c r="KO210" s="1162"/>
      <c r="KP210" s="1162"/>
      <c r="KQ210" s="1162"/>
      <c r="KR210" s="1162"/>
      <c r="KS210" s="1162"/>
      <c r="KT210" s="1162"/>
      <c r="KU210" s="1162"/>
      <c r="KV210" s="1162"/>
      <c r="KW210" s="1162"/>
      <c r="KX210" s="1162"/>
      <c r="KY210" s="1162"/>
      <c r="KZ210" s="1162"/>
      <c r="LA210" s="1162"/>
      <c r="LB210" s="1162"/>
      <c r="LC210" s="1162"/>
      <c r="LD210" s="1162"/>
      <c r="LE210" s="1162"/>
      <c r="LF210" s="1162"/>
      <c r="LG210" s="1162"/>
      <c r="LH210" s="1162"/>
      <c r="LI210" s="1162"/>
      <c r="LJ210" s="1162"/>
      <c r="LK210" s="1162"/>
      <c r="LL210" s="1162"/>
      <c r="LM210" s="1162"/>
      <c r="LN210" s="1162"/>
      <c r="LO210" s="1162"/>
      <c r="LP210" s="1162"/>
      <c r="LQ210" s="1162"/>
      <c r="LR210" s="1162"/>
      <c r="LS210" s="1162"/>
      <c r="LT210" s="1162"/>
      <c r="LU210" s="1162"/>
      <c r="LV210" s="1162"/>
      <c r="LW210" s="1162"/>
      <c r="LX210" s="1162"/>
      <c r="LY210" s="1162"/>
      <c r="LZ210" s="1162"/>
      <c r="MA210" s="1162"/>
      <c r="MB210" s="1162"/>
      <c r="MC210" s="1162"/>
      <c r="MD210" s="1162"/>
      <c r="ME210" s="1162"/>
      <c r="MF210" s="1162"/>
      <c r="MG210" s="1162"/>
      <c r="MH210" s="1162"/>
      <c r="MI210" s="1162"/>
      <c r="MJ210" s="1162"/>
      <c r="MK210" s="1162"/>
      <c r="ML210" s="1162"/>
      <c r="MM210" s="1162"/>
      <c r="MN210" s="1162"/>
      <c r="MO210" s="1162"/>
      <c r="MP210" s="1162"/>
      <c r="MQ210" s="1162"/>
      <c r="MR210" s="1162"/>
      <c r="MS210" s="1162"/>
      <c r="MT210" s="1162"/>
      <c r="MU210" s="1162"/>
      <c r="MV210" s="1162"/>
      <c r="MW210" s="1162"/>
      <c r="MX210" s="1162"/>
      <c r="MY210" s="1162"/>
      <c r="MZ210" s="1162"/>
      <c r="NA210" s="1162"/>
      <c r="NB210" s="1162"/>
      <c r="NC210" s="1162"/>
      <c r="ND210" s="1162"/>
      <c r="NE210" s="1162"/>
      <c r="NF210" s="1162"/>
      <c r="NG210" s="1162"/>
      <c r="NH210" s="1162"/>
      <c r="NI210" s="1162"/>
      <c r="NJ210" s="1162"/>
      <c r="NK210" s="1162"/>
      <c r="NL210" s="1162"/>
      <c r="NM210" s="1162"/>
      <c r="NN210" s="1162"/>
      <c r="NO210" s="1162"/>
      <c r="NP210" s="1162"/>
      <c r="NQ210" s="1162"/>
      <c r="NR210" s="1162"/>
      <c r="NS210" s="1162"/>
      <c r="NT210" s="1162"/>
      <c r="NU210" s="1162"/>
      <c r="NV210" s="1162"/>
      <c r="NW210" s="1162"/>
      <c r="NX210" s="1162"/>
      <c r="NY210" s="1162"/>
      <c r="NZ210" s="1162"/>
      <c r="OA210" s="1162"/>
      <c r="OB210" s="1162"/>
      <c r="OC210" s="1162"/>
      <c r="OD210" s="1162"/>
      <c r="OE210" s="1162"/>
      <c r="OF210" s="1162"/>
      <c r="OG210" s="1162"/>
      <c r="OH210" s="1162"/>
      <c r="OI210" s="1162"/>
      <c r="OJ210" s="1162"/>
      <c r="OK210" s="1162"/>
      <c r="OL210" s="1162"/>
      <c r="OM210" s="1162"/>
      <c r="ON210" s="1162"/>
      <c r="OO210" s="1162"/>
      <c r="OP210" s="1162"/>
      <c r="OQ210" s="1162"/>
      <c r="OR210" s="1162"/>
      <c r="OS210" s="1162"/>
      <c r="OT210" s="1162"/>
      <c r="OU210" s="1162"/>
      <c r="OV210" s="1162"/>
      <c r="OW210" s="1162"/>
      <c r="OX210" s="1162"/>
      <c r="OY210" s="1162"/>
      <c r="OZ210" s="1162"/>
      <c r="PA210" s="1162"/>
      <c r="PB210" s="1162"/>
      <c r="PC210" s="1162"/>
      <c r="PD210" s="1162"/>
      <c r="PE210" s="1162"/>
      <c r="PF210" s="1162"/>
      <c r="PG210" s="1162"/>
      <c r="PH210" s="1162"/>
      <c r="PI210" s="1162"/>
      <c r="PJ210" s="1162"/>
      <c r="PK210" s="1162"/>
    </row>
    <row r="211" spans="1:427" s="1150" customFormat="1" ht="15" customHeight="1" x14ac:dyDescent="0.35">
      <c r="A211" s="1182" t="s">
        <v>3371</v>
      </c>
      <c r="B211" s="1182">
        <f t="shared" ca="1" si="16"/>
        <v>6858</v>
      </c>
      <c r="C211" s="1182" t="s">
        <v>3380</v>
      </c>
      <c r="D211" s="1182" t="s">
        <v>3381</v>
      </c>
      <c r="E211" s="1151">
        <v>2016</v>
      </c>
      <c r="F211" s="1183">
        <f t="shared" ca="1" si="17"/>
        <v>61</v>
      </c>
      <c r="G211" s="1149">
        <f t="shared" ca="1" si="18"/>
        <v>3265</v>
      </c>
      <c r="H211" s="1148">
        <v>61.5</v>
      </c>
      <c r="I211" s="1152">
        <f>Einstellungen!$E$11</f>
        <v>365</v>
      </c>
      <c r="J211" s="1152" t="s">
        <v>11</v>
      </c>
      <c r="K211" s="1152" t="s">
        <v>578</v>
      </c>
      <c r="L211" s="1152" t="s">
        <v>578</v>
      </c>
      <c r="M211" s="1152" t="s">
        <v>578</v>
      </c>
      <c r="N211" s="1152" t="s">
        <v>578</v>
      </c>
      <c r="O211" s="1152" t="s">
        <v>578</v>
      </c>
      <c r="P211" s="1152" t="s">
        <v>578</v>
      </c>
      <c r="Q211" s="1152" t="s">
        <v>578</v>
      </c>
      <c r="R211" s="1152" t="s">
        <v>578</v>
      </c>
      <c r="S211" s="1152" t="s">
        <v>578</v>
      </c>
      <c r="T211" s="1152" t="s">
        <v>578</v>
      </c>
      <c r="U211" s="1152" t="s">
        <v>578</v>
      </c>
      <c r="V211" s="1152" t="s">
        <v>700</v>
      </c>
      <c r="W211" s="1152" t="str">
        <f t="shared" si="19"/>
        <v>Heim 210  - Musterort</v>
      </c>
      <c r="X211" s="1148">
        <v>61.5</v>
      </c>
      <c r="AM211" s="1162"/>
      <c r="AN211" s="1162"/>
      <c r="AO211" s="1162"/>
      <c r="AP211" s="1162"/>
      <c r="AQ211" s="1162"/>
      <c r="AR211" s="1162"/>
      <c r="AS211" s="1162"/>
      <c r="AT211" s="1162"/>
      <c r="AU211" s="1162"/>
      <c r="AV211" s="1162"/>
      <c r="AW211" s="1162"/>
      <c r="AX211" s="1155">
        <v>28</v>
      </c>
      <c r="AY211" s="1162"/>
      <c r="AZ211" s="1156">
        <f t="shared" ca="1" si="20"/>
        <v>-33</v>
      </c>
      <c r="BA211" s="1162"/>
      <c r="BB211" s="1162"/>
      <c r="BC211" s="1162"/>
      <c r="BD211" s="1162"/>
      <c r="BE211" s="1162"/>
      <c r="BF211" s="1162"/>
      <c r="BG211" s="1162"/>
      <c r="BH211" s="1162"/>
      <c r="BI211" s="1162"/>
      <c r="BJ211" s="1162"/>
      <c r="BK211" s="1162"/>
      <c r="BL211" s="1162"/>
      <c r="BM211" s="1162"/>
      <c r="BN211" s="1162"/>
      <c r="BO211" s="1162"/>
      <c r="BP211" s="1162"/>
      <c r="BQ211" s="1162"/>
      <c r="BR211" s="1162"/>
      <c r="BS211" s="1162"/>
      <c r="BT211" s="1162"/>
      <c r="BU211" s="1162"/>
      <c r="BV211" s="1162"/>
      <c r="BW211" s="1162"/>
      <c r="BX211" s="1162"/>
      <c r="BY211" s="1162"/>
      <c r="BZ211" s="1162"/>
      <c r="CA211" s="1162"/>
      <c r="CB211" s="1162"/>
      <c r="CC211" s="1162"/>
      <c r="CD211" s="1162"/>
      <c r="CE211" s="1162"/>
      <c r="CF211" s="1162"/>
      <c r="CG211" s="1162"/>
      <c r="CH211" s="1162"/>
      <c r="CI211" s="1162"/>
      <c r="CJ211" s="1162"/>
      <c r="CK211" s="1162"/>
      <c r="CL211" s="1162"/>
      <c r="CM211" s="1162"/>
      <c r="CN211" s="1162"/>
      <c r="CO211" s="1162"/>
      <c r="CP211" s="1162"/>
      <c r="CQ211" s="1162"/>
      <c r="CR211" s="1162"/>
      <c r="CS211" s="1162"/>
      <c r="CT211" s="1162"/>
      <c r="CU211" s="1162"/>
      <c r="CV211" s="1162"/>
      <c r="CW211" s="1162"/>
      <c r="CX211" s="1162"/>
      <c r="CY211" s="1162"/>
      <c r="CZ211" s="1162"/>
      <c r="DA211" s="1162"/>
      <c r="DB211" s="1162"/>
      <c r="DC211" s="1162"/>
      <c r="DD211" s="1162"/>
      <c r="DE211" s="1162"/>
      <c r="DF211" s="1162"/>
      <c r="DG211" s="1162"/>
      <c r="DH211" s="1162"/>
      <c r="DI211" s="1162"/>
      <c r="DJ211" s="1162"/>
      <c r="DK211" s="1162"/>
      <c r="DL211" s="1162"/>
      <c r="DM211" s="1162"/>
      <c r="DN211" s="1162"/>
      <c r="DO211" s="1162"/>
      <c r="DP211" s="1162"/>
      <c r="DQ211" s="1162"/>
      <c r="DR211" s="1162"/>
      <c r="DS211" s="1162"/>
      <c r="DT211" s="1162"/>
      <c r="DU211" s="1162"/>
      <c r="DV211" s="1162"/>
      <c r="DW211" s="1162"/>
      <c r="DX211" s="1162"/>
      <c r="DY211" s="1162"/>
      <c r="DZ211" s="1162"/>
      <c r="EA211" s="1162"/>
      <c r="EB211" s="1162"/>
      <c r="EC211" s="1162"/>
      <c r="ED211" s="1162"/>
      <c r="EE211" s="1162"/>
      <c r="EF211" s="1162"/>
      <c r="EG211" s="1162"/>
      <c r="EH211" s="1162"/>
      <c r="EI211" s="1162"/>
      <c r="EJ211" s="1162"/>
      <c r="EK211" s="1162"/>
      <c r="EL211" s="1162"/>
      <c r="EM211" s="1162"/>
      <c r="EN211" s="1162"/>
      <c r="EO211" s="1162"/>
      <c r="EP211" s="1162"/>
      <c r="EQ211" s="1162"/>
      <c r="ER211" s="1162"/>
      <c r="ES211" s="1162"/>
      <c r="ET211" s="1162"/>
      <c r="EU211" s="1162"/>
      <c r="EV211" s="1162"/>
      <c r="EW211" s="1162"/>
      <c r="EX211" s="1162"/>
      <c r="EY211" s="1162"/>
      <c r="EZ211" s="1162"/>
      <c r="FA211" s="1162"/>
      <c r="FB211" s="1162"/>
      <c r="FC211" s="1162"/>
      <c r="FD211" s="1162"/>
      <c r="FE211" s="1162"/>
      <c r="FF211" s="1162"/>
      <c r="FG211" s="1162"/>
      <c r="FH211" s="1162"/>
      <c r="FI211" s="1162"/>
      <c r="FJ211" s="1162"/>
      <c r="FK211" s="1162"/>
      <c r="FL211" s="1162"/>
      <c r="FM211" s="1162"/>
      <c r="FN211" s="1162"/>
      <c r="FO211" s="1162"/>
      <c r="FP211" s="1162"/>
      <c r="FQ211" s="1162"/>
      <c r="FR211" s="1162"/>
      <c r="FS211" s="1162"/>
      <c r="FT211" s="1162"/>
      <c r="FU211" s="1162"/>
      <c r="FV211" s="1162"/>
      <c r="FW211" s="1162"/>
      <c r="FX211" s="1162"/>
      <c r="FY211" s="1162"/>
      <c r="FZ211" s="1162"/>
      <c r="GA211" s="1162"/>
      <c r="GB211" s="1162"/>
      <c r="GC211" s="1162"/>
      <c r="GD211" s="1162"/>
      <c r="GE211" s="1162"/>
      <c r="GF211" s="1162"/>
      <c r="GG211" s="1162"/>
      <c r="GH211" s="1162"/>
      <c r="GI211" s="1162"/>
      <c r="GJ211" s="1162"/>
      <c r="GK211" s="1162"/>
      <c r="GL211" s="1162"/>
      <c r="GM211" s="1162"/>
      <c r="GN211" s="1162"/>
      <c r="GO211" s="1162"/>
      <c r="GP211" s="1162"/>
      <c r="GQ211" s="1162"/>
      <c r="GR211" s="1162"/>
      <c r="GS211" s="1162"/>
      <c r="GT211" s="1162"/>
      <c r="GU211" s="1162"/>
      <c r="GV211" s="1162"/>
      <c r="GW211" s="1162"/>
      <c r="GX211" s="1162"/>
      <c r="GY211" s="1162"/>
      <c r="GZ211" s="1162"/>
      <c r="HA211" s="1162"/>
      <c r="HB211" s="1162"/>
      <c r="HC211" s="1162"/>
      <c r="HD211" s="1162"/>
      <c r="HE211" s="1162"/>
      <c r="HF211" s="1162"/>
      <c r="HG211" s="1162"/>
      <c r="HH211" s="1162"/>
      <c r="HI211" s="1162"/>
      <c r="HJ211" s="1162"/>
      <c r="HK211" s="1162"/>
      <c r="HL211" s="1162"/>
      <c r="HM211" s="1162"/>
      <c r="HN211" s="1162"/>
      <c r="HO211" s="1162"/>
      <c r="HP211" s="1162"/>
      <c r="HQ211" s="1162"/>
      <c r="HR211" s="1162"/>
      <c r="HS211" s="1162"/>
      <c r="HT211" s="1162"/>
      <c r="HU211" s="1162"/>
      <c r="HV211" s="1162"/>
      <c r="HW211" s="1162"/>
      <c r="HX211" s="1162"/>
      <c r="HY211" s="1162"/>
      <c r="HZ211" s="1162"/>
      <c r="IA211" s="1162"/>
      <c r="IB211" s="1162"/>
      <c r="IC211" s="1162"/>
      <c r="ID211" s="1162"/>
      <c r="IE211" s="1162"/>
      <c r="IF211" s="1162"/>
      <c r="IG211" s="1162"/>
      <c r="IH211" s="1162"/>
      <c r="II211" s="1162"/>
      <c r="IJ211" s="1162"/>
      <c r="IK211" s="1162"/>
      <c r="IL211" s="1162"/>
      <c r="IM211" s="1162"/>
      <c r="IN211" s="1162"/>
      <c r="IO211" s="1162"/>
      <c r="IP211" s="1162"/>
      <c r="IQ211" s="1162"/>
      <c r="IR211" s="1162"/>
      <c r="IS211" s="1162"/>
      <c r="IT211" s="1162"/>
      <c r="IU211" s="1162"/>
      <c r="IV211" s="1162"/>
      <c r="IW211" s="1162"/>
      <c r="IX211" s="1162"/>
      <c r="IY211" s="1162"/>
      <c r="IZ211" s="1162"/>
      <c r="JA211" s="1162"/>
      <c r="JB211" s="1162"/>
      <c r="JC211" s="1162"/>
      <c r="JD211" s="1162"/>
      <c r="JE211" s="1162"/>
      <c r="JF211" s="1162"/>
      <c r="JG211" s="1162"/>
      <c r="JH211" s="1162"/>
      <c r="JI211" s="1162"/>
      <c r="JJ211" s="1162"/>
      <c r="JK211" s="1162"/>
      <c r="JL211" s="1162"/>
      <c r="JM211" s="1162"/>
      <c r="JN211" s="1162"/>
      <c r="JO211" s="1162"/>
      <c r="JP211" s="1162"/>
      <c r="JQ211" s="1162"/>
      <c r="JR211" s="1162"/>
      <c r="JS211" s="1162"/>
      <c r="JT211" s="1162"/>
      <c r="JU211" s="1162"/>
      <c r="JV211" s="1162"/>
      <c r="JW211" s="1162"/>
      <c r="JX211" s="1162"/>
      <c r="JY211" s="1162"/>
      <c r="JZ211" s="1162"/>
      <c r="KA211" s="1162"/>
      <c r="KB211" s="1162"/>
      <c r="KC211" s="1162"/>
      <c r="KD211" s="1162"/>
      <c r="KE211" s="1162"/>
      <c r="KF211" s="1162"/>
      <c r="KG211" s="1162"/>
      <c r="KH211" s="1162"/>
      <c r="KI211" s="1162"/>
      <c r="KJ211" s="1162"/>
      <c r="KK211" s="1162"/>
      <c r="KL211" s="1162"/>
      <c r="KM211" s="1162"/>
      <c r="KN211" s="1162"/>
      <c r="KO211" s="1162"/>
      <c r="KP211" s="1162"/>
      <c r="KQ211" s="1162"/>
      <c r="KR211" s="1162"/>
      <c r="KS211" s="1162"/>
      <c r="KT211" s="1162"/>
      <c r="KU211" s="1162"/>
      <c r="KV211" s="1162"/>
      <c r="KW211" s="1162"/>
      <c r="KX211" s="1162"/>
      <c r="KY211" s="1162"/>
      <c r="KZ211" s="1162"/>
      <c r="LA211" s="1162"/>
      <c r="LB211" s="1162"/>
      <c r="LC211" s="1162"/>
      <c r="LD211" s="1162"/>
      <c r="LE211" s="1162"/>
      <c r="LF211" s="1162"/>
      <c r="LG211" s="1162"/>
      <c r="LH211" s="1162"/>
      <c r="LI211" s="1162"/>
      <c r="LJ211" s="1162"/>
      <c r="LK211" s="1162"/>
      <c r="LL211" s="1162"/>
      <c r="LM211" s="1162"/>
      <c r="LN211" s="1162"/>
      <c r="LO211" s="1162"/>
      <c r="LP211" s="1162"/>
      <c r="LQ211" s="1162"/>
      <c r="LR211" s="1162"/>
      <c r="LS211" s="1162"/>
      <c r="LT211" s="1162"/>
      <c r="LU211" s="1162"/>
      <c r="LV211" s="1162"/>
      <c r="LW211" s="1162"/>
      <c r="LX211" s="1162"/>
      <c r="LY211" s="1162"/>
      <c r="LZ211" s="1162"/>
      <c r="MA211" s="1162"/>
      <c r="MB211" s="1162"/>
      <c r="MC211" s="1162"/>
      <c r="MD211" s="1162"/>
      <c r="ME211" s="1162"/>
      <c r="MF211" s="1162"/>
      <c r="MG211" s="1162"/>
      <c r="MH211" s="1162"/>
      <c r="MI211" s="1162"/>
      <c r="MJ211" s="1162"/>
      <c r="MK211" s="1162"/>
      <c r="ML211" s="1162"/>
      <c r="MM211" s="1162"/>
      <c r="MN211" s="1162"/>
      <c r="MO211" s="1162"/>
      <c r="MP211" s="1162"/>
      <c r="MQ211" s="1162"/>
      <c r="MR211" s="1162"/>
      <c r="MS211" s="1162"/>
      <c r="MT211" s="1162"/>
      <c r="MU211" s="1162"/>
      <c r="MV211" s="1162"/>
      <c r="MW211" s="1162"/>
      <c r="MX211" s="1162"/>
      <c r="MY211" s="1162"/>
      <c r="MZ211" s="1162"/>
      <c r="NA211" s="1162"/>
      <c r="NB211" s="1162"/>
      <c r="NC211" s="1162"/>
      <c r="ND211" s="1162"/>
      <c r="NE211" s="1162"/>
      <c r="NF211" s="1162"/>
      <c r="NG211" s="1162"/>
      <c r="NH211" s="1162"/>
      <c r="NI211" s="1162"/>
      <c r="NJ211" s="1162"/>
      <c r="NK211" s="1162"/>
      <c r="NL211" s="1162"/>
      <c r="NM211" s="1162"/>
      <c r="NN211" s="1162"/>
      <c r="NO211" s="1162"/>
      <c r="NP211" s="1162"/>
      <c r="NQ211" s="1162"/>
      <c r="NR211" s="1162"/>
      <c r="NS211" s="1162"/>
      <c r="NT211" s="1162"/>
      <c r="NU211" s="1162"/>
      <c r="NV211" s="1162"/>
      <c r="NW211" s="1162"/>
      <c r="NX211" s="1162"/>
      <c r="NY211" s="1162"/>
      <c r="NZ211" s="1162"/>
      <c r="OA211" s="1162"/>
      <c r="OB211" s="1162"/>
      <c r="OC211" s="1162"/>
      <c r="OD211" s="1162"/>
      <c r="OE211" s="1162"/>
      <c r="OF211" s="1162"/>
      <c r="OG211" s="1162"/>
      <c r="OH211" s="1162"/>
      <c r="OI211" s="1162"/>
      <c r="OJ211" s="1162"/>
      <c r="OK211" s="1162"/>
      <c r="OL211" s="1162"/>
      <c r="OM211" s="1162"/>
      <c r="ON211" s="1162"/>
      <c r="OO211" s="1162"/>
      <c r="OP211" s="1162"/>
      <c r="OQ211" s="1162"/>
      <c r="OR211" s="1162"/>
      <c r="OS211" s="1162"/>
      <c r="OT211" s="1162"/>
      <c r="OU211" s="1162"/>
      <c r="OV211" s="1162"/>
      <c r="OW211" s="1162"/>
      <c r="OX211" s="1162"/>
      <c r="OY211" s="1162"/>
      <c r="OZ211" s="1162"/>
      <c r="PA211" s="1162"/>
      <c r="PB211" s="1162"/>
      <c r="PC211" s="1162"/>
      <c r="PD211" s="1162"/>
      <c r="PE211" s="1162"/>
      <c r="PF211" s="1162"/>
      <c r="PG211" s="1162"/>
      <c r="PH211" s="1162"/>
      <c r="PI211" s="1162"/>
      <c r="PJ211" s="1162"/>
      <c r="PK211" s="1162"/>
    </row>
    <row r="212" spans="1:427" s="1150" customFormat="1" ht="15" customHeight="1" x14ac:dyDescent="0.35">
      <c r="A212" s="1182" t="s">
        <v>3372</v>
      </c>
      <c r="B212" s="1182">
        <f t="shared" ca="1" si="16"/>
        <v>9922</v>
      </c>
      <c r="C212" s="1182" t="s">
        <v>3380</v>
      </c>
      <c r="D212" s="1182" t="s">
        <v>3381</v>
      </c>
      <c r="E212" s="1151">
        <v>2016</v>
      </c>
      <c r="F212" s="1183">
        <f t="shared" ca="1" si="17"/>
        <v>91</v>
      </c>
      <c r="G212" s="1149">
        <f t="shared" ca="1" si="18"/>
        <v>1955</v>
      </c>
      <c r="H212" s="1148">
        <v>61.16</v>
      </c>
      <c r="I212" s="1152">
        <f>Einstellungen!$E$11</f>
        <v>365</v>
      </c>
      <c r="J212" s="1152" t="s">
        <v>11</v>
      </c>
      <c r="K212" s="1152" t="s">
        <v>578</v>
      </c>
      <c r="L212" s="1152" t="s">
        <v>578</v>
      </c>
      <c r="M212" s="1152" t="s">
        <v>578</v>
      </c>
      <c r="N212" s="1152" t="s">
        <v>578</v>
      </c>
      <c r="O212" s="1152" t="s">
        <v>578</v>
      </c>
      <c r="P212" s="1152" t="s">
        <v>578</v>
      </c>
      <c r="Q212" s="1152" t="s">
        <v>578</v>
      </c>
      <c r="R212" s="1152" t="s">
        <v>578</v>
      </c>
      <c r="S212" s="1152" t="s">
        <v>578</v>
      </c>
      <c r="T212" s="1152" t="s">
        <v>578</v>
      </c>
      <c r="U212" s="1152" t="s">
        <v>578</v>
      </c>
      <c r="V212" s="1152" t="s">
        <v>700</v>
      </c>
      <c r="W212" s="1152" t="str">
        <f t="shared" si="19"/>
        <v>Heim 211  - Musterort</v>
      </c>
      <c r="X212" s="1148">
        <v>61.16</v>
      </c>
      <c r="AM212" s="1162"/>
      <c r="AN212" s="1162"/>
      <c r="AO212" s="1162"/>
      <c r="AP212" s="1162"/>
      <c r="AQ212" s="1162"/>
      <c r="AR212" s="1162"/>
      <c r="AS212" s="1162"/>
      <c r="AT212" s="1162"/>
      <c r="AU212" s="1162"/>
      <c r="AV212" s="1162"/>
      <c r="AW212" s="1162"/>
      <c r="AX212" s="1155">
        <v>72</v>
      </c>
      <c r="AY212" s="1162"/>
      <c r="AZ212" s="1156">
        <f t="shared" ca="1" si="20"/>
        <v>-19</v>
      </c>
      <c r="BA212" s="1162"/>
      <c r="BB212" s="1162"/>
      <c r="BC212" s="1162"/>
      <c r="BD212" s="1162"/>
      <c r="BE212" s="1162"/>
      <c r="BF212" s="1162"/>
      <c r="BG212" s="1162"/>
      <c r="BH212" s="1162"/>
      <c r="BI212" s="1162"/>
      <c r="BJ212" s="1162"/>
      <c r="BK212" s="1162"/>
      <c r="BL212" s="1162"/>
      <c r="BM212" s="1162"/>
      <c r="BN212" s="1162"/>
      <c r="BO212" s="1162"/>
      <c r="BP212" s="1162"/>
      <c r="BQ212" s="1162"/>
      <c r="BR212" s="1162"/>
      <c r="BS212" s="1162"/>
      <c r="BT212" s="1162"/>
      <c r="BU212" s="1162"/>
      <c r="BV212" s="1162"/>
      <c r="BW212" s="1162"/>
      <c r="BX212" s="1162"/>
      <c r="BY212" s="1162"/>
      <c r="BZ212" s="1162"/>
      <c r="CA212" s="1162"/>
      <c r="CB212" s="1162"/>
      <c r="CC212" s="1162"/>
      <c r="CD212" s="1162"/>
      <c r="CE212" s="1162"/>
      <c r="CF212" s="1162"/>
      <c r="CG212" s="1162"/>
      <c r="CH212" s="1162"/>
      <c r="CI212" s="1162"/>
      <c r="CJ212" s="1162"/>
      <c r="CK212" s="1162"/>
      <c r="CL212" s="1162"/>
      <c r="CM212" s="1162"/>
      <c r="CN212" s="1162"/>
      <c r="CO212" s="1162"/>
      <c r="CP212" s="1162"/>
      <c r="CQ212" s="1162"/>
      <c r="CR212" s="1162"/>
      <c r="CS212" s="1162"/>
      <c r="CT212" s="1162"/>
      <c r="CU212" s="1162"/>
      <c r="CV212" s="1162"/>
      <c r="CW212" s="1162"/>
      <c r="CX212" s="1162"/>
      <c r="CY212" s="1162"/>
      <c r="CZ212" s="1162"/>
      <c r="DA212" s="1162"/>
      <c r="DB212" s="1162"/>
      <c r="DC212" s="1162"/>
      <c r="DD212" s="1162"/>
      <c r="DE212" s="1162"/>
      <c r="DF212" s="1162"/>
      <c r="DG212" s="1162"/>
      <c r="DH212" s="1162"/>
      <c r="DI212" s="1162"/>
      <c r="DJ212" s="1162"/>
      <c r="DK212" s="1162"/>
      <c r="DL212" s="1162"/>
      <c r="DM212" s="1162"/>
      <c r="DN212" s="1162"/>
      <c r="DO212" s="1162"/>
      <c r="DP212" s="1162"/>
      <c r="DQ212" s="1162"/>
      <c r="DR212" s="1162"/>
      <c r="DS212" s="1162"/>
      <c r="DT212" s="1162"/>
      <c r="DU212" s="1162"/>
      <c r="DV212" s="1162"/>
      <c r="DW212" s="1162"/>
      <c r="DX212" s="1162"/>
      <c r="DY212" s="1162"/>
      <c r="DZ212" s="1162"/>
      <c r="EA212" s="1162"/>
      <c r="EB212" s="1162"/>
      <c r="EC212" s="1162"/>
      <c r="ED212" s="1162"/>
      <c r="EE212" s="1162"/>
      <c r="EF212" s="1162"/>
      <c r="EG212" s="1162"/>
      <c r="EH212" s="1162"/>
      <c r="EI212" s="1162"/>
      <c r="EJ212" s="1162"/>
      <c r="EK212" s="1162"/>
      <c r="EL212" s="1162"/>
      <c r="EM212" s="1162"/>
      <c r="EN212" s="1162"/>
      <c r="EO212" s="1162"/>
      <c r="EP212" s="1162"/>
      <c r="EQ212" s="1162"/>
      <c r="ER212" s="1162"/>
      <c r="ES212" s="1162"/>
      <c r="ET212" s="1162"/>
      <c r="EU212" s="1162"/>
      <c r="EV212" s="1162"/>
      <c r="EW212" s="1162"/>
      <c r="EX212" s="1162"/>
      <c r="EY212" s="1162"/>
      <c r="EZ212" s="1162"/>
      <c r="FA212" s="1162"/>
      <c r="FB212" s="1162"/>
      <c r="FC212" s="1162"/>
      <c r="FD212" s="1162"/>
      <c r="FE212" s="1162"/>
      <c r="FF212" s="1162"/>
      <c r="FG212" s="1162"/>
      <c r="FH212" s="1162"/>
      <c r="FI212" s="1162"/>
      <c r="FJ212" s="1162"/>
      <c r="FK212" s="1162"/>
      <c r="FL212" s="1162"/>
      <c r="FM212" s="1162"/>
      <c r="FN212" s="1162"/>
      <c r="FO212" s="1162"/>
      <c r="FP212" s="1162"/>
      <c r="FQ212" s="1162"/>
      <c r="FR212" s="1162"/>
      <c r="FS212" s="1162"/>
      <c r="FT212" s="1162"/>
      <c r="FU212" s="1162"/>
      <c r="FV212" s="1162"/>
      <c r="FW212" s="1162"/>
      <c r="FX212" s="1162"/>
      <c r="FY212" s="1162"/>
      <c r="FZ212" s="1162"/>
      <c r="GA212" s="1162"/>
      <c r="GB212" s="1162"/>
      <c r="GC212" s="1162"/>
      <c r="GD212" s="1162"/>
      <c r="GE212" s="1162"/>
      <c r="GF212" s="1162"/>
      <c r="GG212" s="1162"/>
      <c r="GH212" s="1162"/>
      <c r="GI212" s="1162"/>
      <c r="GJ212" s="1162"/>
      <c r="GK212" s="1162"/>
      <c r="GL212" s="1162"/>
      <c r="GM212" s="1162"/>
      <c r="GN212" s="1162"/>
      <c r="GO212" s="1162"/>
      <c r="GP212" s="1162"/>
      <c r="GQ212" s="1162"/>
      <c r="GR212" s="1162"/>
      <c r="GS212" s="1162"/>
      <c r="GT212" s="1162"/>
      <c r="GU212" s="1162"/>
      <c r="GV212" s="1162"/>
      <c r="GW212" s="1162"/>
      <c r="GX212" s="1162"/>
      <c r="GY212" s="1162"/>
      <c r="GZ212" s="1162"/>
      <c r="HA212" s="1162"/>
      <c r="HB212" s="1162"/>
      <c r="HC212" s="1162"/>
      <c r="HD212" s="1162"/>
      <c r="HE212" s="1162"/>
      <c r="HF212" s="1162"/>
      <c r="HG212" s="1162"/>
      <c r="HH212" s="1162"/>
      <c r="HI212" s="1162"/>
      <c r="HJ212" s="1162"/>
      <c r="HK212" s="1162"/>
      <c r="HL212" s="1162"/>
      <c r="HM212" s="1162"/>
      <c r="HN212" s="1162"/>
      <c r="HO212" s="1162"/>
      <c r="HP212" s="1162"/>
      <c r="HQ212" s="1162"/>
      <c r="HR212" s="1162"/>
      <c r="HS212" s="1162"/>
      <c r="HT212" s="1162"/>
      <c r="HU212" s="1162"/>
      <c r="HV212" s="1162"/>
      <c r="HW212" s="1162"/>
      <c r="HX212" s="1162"/>
      <c r="HY212" s="1162"/>
      <c r="HZ212" s="1162"/>
      <c r="IA212" s="1162"/>
      <c r="IB212" s="1162"/>
      <c r="IC212" s="1162"/>
      <c r="ID212" s="1162"/>
      <c r="IE212" s="1162"/>
      <c r="IF212" s="1162"/>
      <c r="IG212" s="1162"/>
      <c r="IH212" s="1162"/>
      <c r="II212" s="1162"/>
      <c r="IJ212" s="1162"/>
      <c r="IK212" s="1162"/>
      <c r="IL212" s="1162"/>
      <c r="IM212" s="1162"/>
      <c r="IN212" s="1162"/>
      <c r="IO212" s="1162"/>
      <c r="IP212" s="1162"/>
      <c r="IQ212" s="1162"/>
      <c r="IR212" s="1162"/>
      <c r="IS212" s="1162"/>
      <c r="IT212" s="1162"/>
      <c r="IU212" s="1162"/>
      <c r="IV212" s="1162"/>
      <c r="IW212" s="1162"/>
      <c r="IX212" s="1162"/>
      <c r="IY212" s="1162"/>
      <c r="IZ212" s="1162"/>
      <c r="JA212" s="1162"/>
      <c r="JB212" s="1162"/>
      <c r="JC212" s="1162"/>
      <c r="JD212" s="1162"/>
      <c r="JE212" s="1162"/>
      <c r="JF212" s="1162"/>
      <c r="JG212" s="1162"/>
      <c r="JH212" s="1162"/>
      <c r="JI212" s="1162"/>
      <c r="JJ212" s="1162"/>
      <c r="JK212" s="1162"/>
      <c r="JL212" s="1162"/>
      <c r="JM212" s="1162"/>
      <c r="JN212" s="1162"/>
      <c r="JO212" s="1162"/>
      <c r="JP212" s="1162"/>
      <c r="JQ212" s="1162"/>
      <c r="JR212" s="1162"/>
      <c r="JS212" s="1162"/>
      <c r="JT212" s="1162"/>
      <c r="JU212" s="1162"/>
      <c r="JV212" s="1162"/>
      <c r="JW212" s="1162"/>
      <c r="JX212" s="1162"/>
      <c r="JY212" s="1162"/>
      <c r="JZ212" s="1162"/>
      <c r="KA212" s="1162"/>
      <c r="KB212" s="1162"/>
      <c r="KC212" s="1162"/>
      <c r="KD212" s="1162"/>
      <c r="KE212" s="1162"/>
      <c r="KF212" s="1162"/>
      <c r="KG212" s="1162"/>
      <c r="KH212" s="1162"/>
      <c r="KI212" s="1162"/>
      <c r="KJ212" s="1162"/>
      <c r="KK212" s="1162"/>
      <c r="KL212" s="1162"/>
      <c r="KM212" s="1162"/>
      <c r="KN212" s="1162"/>
      <c r="KO212" s="1162"/>
      <c r="KP212" s="1162"/>
      <c r="KQ212" s="1162"/>
      <c r="KR212" s="1162"/>
      <c r="KS212" s="1162"/>
      <c r="KT212" s="1162"/>
      <c r="KU212" s="1162"/>
      <c r="KV212" s="1162"/>
      <c r="KW212" s="1162"/>
      <c r="KX212" s="1162"/>
      <c r="KY212" s="1162"/>
      <c r="KZ212" s="1162"/>
      <c r="LA212" s="1162"/>
      <c r="LB212" s="1162"/>
      <c r="LC212" s="1162"/>
      <c r="LD212" s="1162"/>
      <c r="LE212" s="1162"/>
      <c r="LF212" s="1162"/>
      <c r="LG212" s="1162"/>
      <c r="LH212" s="1162"/>
      <c r="LI212" s="1162"/>
      <c r="LJ212" s="1162"/>
      <c r="LK212" s="1162"/>
      <c r="LL212" s="1162"/>
      <c r="LM212" s="1162"/>
      <c r="LN212" s="1162"/>
      <c r="LO212" s="1162"/>
      <c r="LP212" s="1162"/>
      <c r="LQ212" s="1162"/>
      <c r="LR212" s="1162"/>
      <c r="LS212" s="1162"/>
      <c r="LT212" s="1162"/>
      <c r="LU212" s="1162"/>
      <c r="LV212" s="1162"/>
      <c r="LW212" s="1162"/>
      <c r="LX212" s="1162"/>
      <c r="LY212" s="1162"/>
      <c r="LZ212" s="1162"/>
      <c r="MA212" s="1162"/>
      <c r="MB212" s="1162"/>
      <c r="MC212" s="1162"/>
      <c r="MD212" s="1162"/>
      <c r="ME212" s="1162"/>
      <c r="MF212" s="1162"/>
      <c r="MG212" s="1162"/>
      <c r="MH212" s="1162"/>
      <c r="MI212" s="1162"/>
      <c r="MJ212" s="1162"/>
      <c r="MK212" s="1162"/>
      <c r="ML212" s="1162"/>
      <c r="MM212" s="1162"/>
      <c r="MN212" s="1162"/>
      <c r="MO212" s="1162"/>
      <c r="MP212" s="1162"/>
      <c r="MQ212" s="1162"/>
      <c r="MR212" s="1162"/>
      <c r="MS212" s="1162"/>
      <c r="MT212" s="1162"/>
      <c r="MU212" s="1162"/>
      <c r="MV212" s="1162"/>
      <c r="MW212" s="1162"/>
      <c r="MX212" s="1162"/>
      <c r="MY212" s="1162"/>
      <c r="MZ212" s="1162"/>
      <c r="NA212" s="1162"/>
      <c r="NB212" s="1162"/>
      <c r="NC212" s="1162"/>
      <c r="ND212" s="1162"/>
      <c r="NE212" s="1162"/>
      <c r="NF212" s="1162"/>
      <c r="NG212" s="1162"/>
      <c r="NH212" s="1162"/>
      <c r="NI212" s="1162"/>
      <c r="NJ212" s="1162"/>
      <c r="NK212" s="1162"/>
      <c r="NL212" s="1162"/>
      <c r="NM212" s="1162"/>
      <c r="NN212" s="1162"/>
      <c r="NO212" s="1162"/>
      <c r="NP212" s="1162"/>
      <c r="NQ212" s="1162"/>
      <c r="NR212" s="1162"/>
      <c r="NS212" s="1162"/>
      <c r="NT212" s="1162"/>
      <c r="NU212" s="1162"/>
      <c r="NV212" s="1162"/>
      <c r="NW212" s="1162"/>
      <c r="NX212" s="1162"/>
      <c r="NY212" s="1162"/>
      <c r="NZ212" s="1162"/>
      <c r="OA212" s="1162"/>
      <c r="OB212" s="1162"/>
      <c r="OC212" s="1162"/>
      <c r="OD212" s="1162"/>
      <c r="OE212" s="1162"/>
      <c r="OF212" s="1162"/>
      <c r="OG212" s="1162"/>
      <c r="OH212" s="1162"/>
      <c r="OI212" s="1162"/>
      <c r="OJ212" s="1162"/>
      <c r="OK212" s="1162"/>
      <c r="OL212" s="1162"/>
      <c r="OM212" s="1162"/>
      <c r="ON212" s="1162"/>
      <c r="OO212" s="1162"/>
      <c r="OP212" s="1162"/>
      <c r="OQ212" s="1162"/>
      <c r="OR212" s="1162"/>
      <c r="OS212" s="1162"/>
      <c r="OT212" s="1162"/>
      <c r="OU212" s="1162"/>
      <c r="OV212" s="1162"/>
      <c r="OW212" s="1162"/>
      <c r="OX212" s="1162"/>
      <c r="OY212" s="1162"/>
      <c r="OZ212" s="1162"/>
      <c r="PA212" s="1162"/>
      <c r="PB212" s="1162"/>
      <c r="PC212" s="1162"/>
      <c r="PD212" s="1162"/>
      <c r="PE212" s="1162"/>
      <c r="PF212" s="1162"/>
      <c r="PG212" s="1162"/>
      <c r="PH212" s="1162"/>
      <c r="PI212" s="1162"/>
      <c r="PJ212" s="1162"/>
      <c r="PK212" s="1162"/>
    </row>
    <row r="213" spans="1:427" s="1150" customFormat="1" ht="15" customHeight="1" x14ac:dyDescent="0.35">
      <c r="A213" s="1182" t="s">
        <v>3373</v>
      </c>
      <c r="B213" s="1182">
        <f t="shared" ca="1" si="16"/>
        <v>3501</v>
      </c>
      <c r="C213" s="1182" t="s">
        <v>3380</v>
      </c>
      <c r="D213" s="1182" t="s">
        <v>3381</v>
      </c>
      <c r="E213" s="1151">
        <v>2016</v>
      </c>
      <c r="F213" s="1183">
        <f t="shared" ca="1" si="17"/>
        <v>156</v>
      </c>
      <c r="G213" s="1149">
        <f t="shared" ca="1" si="18"/>
        <v>9902</v>
      </c>
      <c r="H213" s="1147">
        <v>61.16</v>
      </c>
      <c r="I213" s="1152">
        <f>Einstellungen!$E$11</f>
        <v>365</v>
      </c>
      <c r="J213" s="1152" t="s">
        <v>11</v>
      </c>
      <c r="K213" s="1152" t="s">
        <v>578</v>
      </c>
      <c r="L213" s="1152" t="s">
        <v>578</v>
      </c>
      <c r="M213" s="1152" t="s">
        <v>578</v>
      </c>
      <c r="N213" s="1152" t="s">
        <v>578</v>
      </c>
      <c r="O213" s="1152" t="s">
        <v>578</v>
      </c>
      <c r="P213" s="1152" t="s">
        <v>578</v>
      </c>
      <c r="Q213" s="1152" t="s">
        <v>578</v>
      </c>
      <c r="R213" s="1152" t="s">
        <v>578</v>
      </c>
      <c r="S213" s="1152" t="s">
        <v>578</v>
      </c>
      <c r="T213" s="1152" t="s">
        <v>578</v>
      </c>
      <c r="U213" s="1152" t="s">
        <v>578</v>
      </c>
      <c r="V213" s="1152" t="s">
        <v>700</v>
      </c>
      <c r="W213" s="1152" t="str">
        <f t="shared" si="19"/>
        <v>Heim 212  - Musterort</v>
      </c>
      <c r="X213" s="1147">
        <v>61.16</v>
      </c>
      <c r="AM213" s="1162"/>
      <c r="AN213" s="1162"/>
      <c r="AO213" s="1162"/>
      <c r="AP213" s="1162"/>
      <c r="AQ213" s="1162"/>
      <c r="AR213" s="1162"/>
      <c r="AS213" s="1162"/>
      <c r="AT213" s="1162"/>
      <c r="AU213" s="1162"/>
      <c r="AV213" s="1162"/>
      <c r="AW213" s="1162"/>
      <c r="AX213" s="1155">
        <v>74</v>
      </c>
      <c r="AY213" s="1162"/>
      <c r="AZ213" s="1156">
        <f t="shared" ca="1" si="20"/>
        <v>-82</v>
      </c>
      <c r="BA213" s="1162"/>
      <c r="BB213" s="1162"/>
      <c r="BC213" s="1162"/>
      <c r="BD213" s="1162"/>
      <c r="BE213" s="1162"/>
      <c r="BF213" s="1162"/>
      <c r="BG213" s="1162"/>
      <c r="BH213" s="1162"/>
      <c r="BI213" s="1162"/>
      <c r="BJ213" s="1162"/>
      <c r="BK213" s="1162"/>
      <c r="BL213" s="1162"/>
      <c r="BM213" s="1162"/>
      <c r="BN213" s="1162"/>
      <c r="BO213" s="1162"/>
      <c r="BP213" s="1162"/>
      <c r="BQ213" s="1162"/>
      <c r="BR213" s="1162"/>
      <c r="BS213" s="1162"/>
      <c r="BT213" s="1162"/>
      <c r="BU213" s="1162"/>
      <c r="BV213" s="1162"/>
      <c r="BW213" s="1162"/>
      <c r="BX213" s="1162"/>
      <c r="BY213" s="1162"/>
      <c r="BZ213" s="1162"/>
      <c r="CA213" s="1162"/>
      <c r="CB213" s="1162"/>
      <c r="CC213" s="1162"/>
      <c r="CD213" s="1162"/>
      <c r="CE213" s="1162"/>
      <c r="CF213" s="1162"/>
      <c r="CG213" s="1162"/>
      <c r="CH213" s="1162"/>
      <c r="CI213" s="1162"/>
      <c r="CJ213" s="1162"/>
      <c r="CK213" s="1162"/>
      <c r="CL213" s="1162"/>
      <c r="CM213" s="1162"/>
      <c r="CN213" s="1162"/>
      <c r="CO213" s="1162"/>
      <c r="CP213" s="1162"/>
      <c r="CQ213" s="1162"/>
      <c r="CR213" s="1162"/>
      <c r="CS213" s="1162"/>
      <c r="CT213" s="1162"/>
      <c r="CU213" s="1162"/>
      <c r="CV213" s="1162"/>
      <c r="CW213" s="1162"/>
      <c r="CX213" s="1162"/>
      <c r="CY213" s="1162"/>
      <c r="CZ213" s="1162"/>
      <c r="DA213" s="1162"/>
      <c r="DB213" s="1162"/>
      <c r="DC213" s="1162"/>
      <c r="DD213" s="1162"/>
      <c r="DE213" s="1162"/>
      <c r="DF213" s="1162"/>
      <c r="DG213" s="1162"/>
      <c r="DH213" s="1162"/>
      <c r="DI213" s="1162"/>
      <c r="DJ213" s="1162"/>
      <c r="DK213" s="1162"/>
      <c r="DL213" s="1162"/>
      <c r="DM213" s="1162"/>
      <c r="DN213" s="1162"/>
      <c r="DO213" s="1162"/>
      <c r="DP213" s="1162"/>
      <c r="DQ213" s="1162"/>
      <c r="DR213" s="1162"/>
      <c r="DS213" s="1162"/>
      <c r="DT213" s="1162"/>
      <c r="DU213" s="1162"/>
      <c r="DV213" s="1162"/>
      <c r="DW213" s="1162"/>
      <c r="DX213" s="1162"/>
      <c r="DY213" s="1162"/>
      <c r="DZ213" s="1162"/>
      <c r="EA213" s="1162"/>
      <c r="EB213" s="1162"/>
      <c r="EC213" s="1162"/>
      <c r="ED213" s="1162"/>
      <c r="EE213" s="1162"/>
      <c r="EF213" s="1162"/>
      <c r="EG213" s="1162"/>
      <c r="EH213" s="1162"/>
      <c r="EI213" s="1162"/>
      <c r="EJ213" s="1162"/>
      <c r="EK213" s="1162"/>
      <c r="EL213" s="1162"/>
      <c r="EM213" s="1162"/>
      <c r="EN213" s="1162"/>
      <c r="EO213" s="1162"/>
      <c r="EP213" s="1162"/>
      <c r="EQ213" s="1162"/>
      <c r="ER213" s="1162"/>
      <c r="ES213" s="1162"/>
      <c r="ET213" s="1162"/>
      <c r="EU213" s="1162"/>
      <c r="EV213" s="1162"/>
      <c r="EW213" s="1162"/>
      <c r="EX213" s="1162"/>
      <c r="EY213" s="1162"/>
      <c r="EZ213" s="1162"/>
      <c r="FA213" s="1162"/>
      <c r="FB213" s="1162"/>
      <c r="FC213" s="1162"/>
      <c r="FD213" s="1162"/>
      <c r="FE213" s="1162"/>
      <c r="FF213" s="1162"/>
      <c r="FG213" s="1162"/>
      <c r="FH213" s="1162"/>
      <c r="FI213" s="1162"/>
      <c r="FJ213" s="1162"/>
      <c r="FK213" s="1162"/>
      <c r="FL213" s="1162"/>
      <c r="FM213" s="1162"/>
      <c r="FN213" s="1162"/>
      <c r="FO213" s="1162"/>
      <c r="FP213" s="1162"/>
      <c r="FQ213" s="1162"/>
      <c r="FR213" s="1162"/>
      <c r="FS213" s="1162"/>
      <c r="FT213" s="1162"/>
      <c r="FU213" s="1162"/>
      <c r="FV213" s="1162"/>
      <c r="FW213" s="1162"/>
      <c r="FX213" s="1162"/>
      <c r="FY213" s="1162"/>
      <c r="FZ213" s="1162"/>
      <c r="GA213" s="1162"/>
      <c r="GB213" s="1162"/>
      <c r="GC213" s="1162"/>
      <c r="GD213" s="1162"/>
      <c r="GE213" s="1162"/>
      <c r="GF213" s="1162"/>
      <c r="GG213" s="1162"/>
      <c r="GH213" s="1162"/>
      <c r="GI213" s="1162"/>
      <c r="GJ213" s="1162"/>
      <c r="GK213" s="1162"/>
      <c r="GL213" s="1162"/>
      <c r="GM213" s="1162"/>
      <c r="GN213" s="1162"/>
      <c r="GO213" s="1162"/>
      <c r="GP213" s="1162"/>
      <c r="GQ213" s="1162"/>
      <c r="GR213" s="1162"/>
      <c r="GS213" s="1162"/>
      <c r="GT213" s="1162"/>
      <c r="GU213" s="1162"/>
      <c r="GV213" s="1162"/>
      <c r="GW213" s="1162"/>
      <c r="GX213" s="1162"/>
      <c r="GY213" s="1162"/>
      <c r="GZ213" s="1162"/>
      <c r="HA213" s="1162"/>
      <c r="HB213" s="1162"/>
      <c r="HC213" s="1162"/>
      <c r="HD213" s="1162"/>
      <c r="HE213" s="1162"/>
      <c r="HF213" s="1162"/>
      <c r="HG213" s="1162"/>
      <c r="HH213" s="1162"/>
      <c r="HI213" s="1162"/>
      <c r="HJ213" s="1162"/>
      <c r="HK213" s="1162"/>
      <c r="HL213" s="1162"/>
      <c r="HM213" s="1162"/>
      <c r="HN213" s="1162"/>
      <c r="HO213" s="1162"/>
      <c r="HP213" s="1162"/>
      <c r="HQ213" s="1162"/>
      <c r="HR213" s="1162"/>
      <c r="HS213" s="1162"/>
      <c r="HT213" s="1162"/>
      <c r="HU213" s="1162"/>
      <c r="HV213" s="1162"/>
      <c r="HW213" s="1162"/>
      <c r="HX213" s="1162"/>
      <c r="HY213" s="1162"/>
      <c r="HZ213" s="1162"/>
      <c r="IA213" s="1162"/>
      <c r="IB213" s="1162"/>
      <c r="IC213" s="1162"/>
      <c r="ID213" s="1162"/>
      <c r="IE213" s="1162"/>
      <c r="IF213" s="1162"/>
      <c r="IG213" s="1162"/>
      <c r="IH213" s="1162"/>
      <c r="II213" s="1162"/>
      <c r="IJ213" s="1162"/>
      <c r="IK213" s="1162"/>
      <c r="IL213" s="1162"/>
      <c r="IM213" s="1162"/>
      <c r="IN213" s="1162"/>
      <c r="IO213" s="1162"/>
      <c r="IP213" s="1162"/>
      <c r="IQ213" s="1162"/>
      <c r="IR213" s="1162"/>
      <c r="IS213" s="1162"/>
      <c r="IT213" s="1162"/>
      <c r="IU213" s="1162"/>
      <c r="IV213" s="1162"/>
      <c r="IW213" s="1162"/>
      <c r="IX213" s="1162"/>
      <c r="IY213" s="1162"/>
      <c r="IZ213" s="1162"/>
      <c r="JA213" s="1162"/>
      <c r="JB213" s="1162"/>
      <c r="JC213" s="1162"/>
      <c r="JD213" s="1162"/>
      <c r="JE213" s="1162"/>
      <c r="JF213" s="1162"/>
      <c r="JG213" s="1162"/>
      <c r="JH213" s="1162"/>
      <c r="JI213" s="1162"/>
      <c r="JJ213" s="1162"/>
      <c r="JK213" s="1162"/>
      <c r="JL213" s="1162"/>
      <c r="JM213" s="1162"/>
      <c r="JN213" s="1162"/>
      <c r="JO213" s="1162"/>
      <c r="JP213" s="1162"/>
      <c r="JQ213" s="1162"/>
      <c r="JR213" s="1162"/>
      <c r="JS213" s="1162"/>
      <c r="JT213" s="1162"/>
      <c r="JU213" s="1162"/>
      <c r="JV213" s="1162"/>
      <c r="JW213" s="1162"/>
      <c r="JX213" s="1162"/>
      <c r="JY213" s="1162"/>
      <c r="JZ213" s="1162"/>
      <c r="KA213" s="1162"/>
      <c r="KB213" s="1162"/>
      <c r="KC213" s="1162"/>
      <c r="KD213" s="1162"/>
      <c r="KE213" s="1162"/>
      <c r="KF213" s="1162"/>
      <c r="KG213" s="1162"/>
      <c r="KH213" s="1162"/>
      <c r="KI213" s="1162"/>
      <c r="KJ213" s="1162"/>
      <c r="KK213" s="1162"/>
      <c r="KL213" s="1162"/>
      <c r="KM213" s="1162"/>
      <c r="KN213" s="1162"/>
      <c r="KO213" s="1162"/>
      <c r="KP213" s="1162"/>
      <c r="KQ213" s="1162"/>
      <c r="KR213" s="1162"/>
      <c r="KS213" s="1162"/>
      <c r="KT213" s="1162"/>
      <c r="KU213" s="1162"/>
      <c r="KV213" s="1162"/>
      <c r="KW213" s="1162"/>
      <c r="KX213" s="1162"/>
      <c r="KY213" s="1162"/>
      <c r="KZ213" s="1162"/>
      <c r="LA213" s="1162"/>
      <c r="LB213" s="1162"/>
      <c r="LC213" s="1162"/>
      <c r="LD213" s="1162"/>
      <c r="LE213" s="1162"/>
      <c r="LF213" s="1162"/>
      <c r="LG213" s="1162"/>
      <c r="LH213" s="1162"/>
      <c r="LI213" s="1162"/>
      <c r="LJ213" s="1162"/>
      <c r="LK213" s="1162"/>
      <c r="LL213" s="1162"/>
      <c r="LM213" s="1162"/>
      <c r="LN213" s="1162"/>
      <c r="LO213" s="1162"/>
      <c r="LP213" s="1162"/>
      <c r="LQ213" s="1162"/>
      <c r="LR213" s="1162"/>
      <c r="LS213" s="1162"/>
      <c r="LT213" s="1162"/>
      <c r="LU213" s="1162"/>
      <c r="LV213" s="1162"/>
      <c r="LW213" s="1162"/>
      <c r="LX213" s="1162"/>
      <c r="LY213" s="1162"/>
      <c r="LZ213" s="1162"/>
      <c r="MA213" s="1162"/>
      <c r="MB213" s="1162"/>
      <c r="MC213" s="1162"/>
      <c r="MD213" s="1162"/>
      <c r="ME213" s="1162"/>
      <c r="MF213" s="1162"/>
      <c r="MG213" s="1162"/>
      <c r="MH213" s="1162"/>
      <c r="MI213" s="1162"/>
      <c r="MJ213" s="1162"/>
      <c r="MK213" s="1162"/>
      <c r="ML213" s="1162"/>
      <c r="MM213" s="1162"/>
      <c r="MN213" s="1162"/>
      <c r="MO213" s="1162"/>
      <c r="MP213" s="1162"/>
      <c r="MQ213" s="1162"/>
      <c r="MR213" s="1162"/>
      <c r="MS213" s="1162"/>
      <c r="MT213" s="1162"/>
      <c r="MU213" s="1162"/>
      <c r="MV213" s="1162"/>
      <c r="MW213" s="1162"/>
      <c r="MX213" s="1162"/>
      <c r="MY213" s="1162"/>
      <c r="MZ213" s="1162"/>
      <c r="NA213" s="1162"/>
      <c r="NB213" s="1162"/>
      <c r="NC213" s="1162"/>
      <c r="ND213" s="1162"/>
      <c r="NE213" s="1162"/>
      <c r="NF213" s="1162"/>
      <c r="NG213" s="1162"/>
      <c r="NH213" s="1162"/>
      <c r="NI213" s="1162"/>
      <c r="NJ213" s="1162"/>
      <c r="NK213" s="1162"/>
      <c r="NL213" s="1162"/>
      <c r="NM213" s="1162"/>
      <c r="NN213" s="1162"/>
      <c r="NO213" s="1162"/>
      <c r="NP213" s="1162"/>
      <c r="NQ213" s="1162"/>
      <c r="NR213" s="1162"/>
      <c r="NS213" s="1162"/>
      <c r="NT213" s="1162"/>
      <c r="NU213" s="1162"/>
      <c r="NV213" s="1162"/>
      <c r="NW213" s="1162"/>
      <c r="NX213" s="1162"/>
      <c r="NY213" s="1162"/>
      <c r="NZ213" s="1162"/>
      <c r="OA213" s="1162"/>
      <c r="OB213" s="1162"/>
      <c r="OC213" s="1162"/>
      <c r="OD213" s="1162"/>
      <c r="OE213" s="1162"/>
      <c r="OF213" s="1162"/>
      <c r="OG213" s="1162"/>
      <c r="OH213" s="1162"/>
      <c r="OI213" s="1162"/>
      <c r="OJ213" s="1162"/>
      <c r="OK213" s="1162"/>
      <c r="OL213" s="1162"/>
      <c r="OM213" s="1162"/>
      <c r="ON213" s="1162"/>
      <c r="OO213" s="1162"/>
      <c r="OP213" s="1162"/>
      <c r="OQ213" s="1162"/>
      <c r="OR213" s="1162"/>
      <c r="OS213" s="1162"/>
      <c r="OT213" s="1162"/>
      <c r="OU213" s="1162"/>
      <c r="OV213" s="1162"/>
      <c r="OW213" s="1162"/>
      <c r="OX213" s="1162"/>
      <c r="OY213" s="1162"/>
      <c r="OZ213" s="1162"/>
      <c r="PA213" s="1162"/>
      <c r="PB213" s="1162"/>
      <c r="PC213" s="1162"/>
      <c r="PD213" s="1162"/>
      <c r="PE213" s="1162"/>
      <c r="PF213" s="1162"/>
      <c r="PG213" s="1162"/>
      <c r="PH213" s="1162"/>
      <c r="PI213" s="1162"/>
      <c r="PJ213" s="1162"/>
      <c r="PK213" s="1162"/>
    </row>
    <row r="214" spans="1:427" s="1150" customFormat="1" ht="15" customHeight="1" x14ac:dyDescent="0.35">
      <c r="A214" s="1182" t="s">
        <v>3374</v>
      </c>
      <c r="B214" s="1182">
        <f t="shared" ca="1" si="16"/>
        <v>3671</v>
      </c>
      <c r="C214" s="1182" t="s">
        <v>3380</v>
      </c>
      <c r="D214" s="1182" t="s">
        <v>3381</v>
      </c>
      <c r="E214" s="1151">
        <v>2016</v>
      </c>
      <c r="F214" s="1183">
        <f t="shared" ca="1" si="17"/>
        <v>57</v>
      </c>
      <c r="G214" s="1149">
        <f t="shared" ca="1" si="18"/>
        <v>3266</v>
      </c>
      <c r="H214" s="1148">
        <v>61.5</v>
      </c>
      <c r="I214" s="1152">
        <f>Einstellungen!$E$11</f>
        <v>365</v>
      </c>
      <c r="J214" s="1152" t="s">
        <v>11</v>
      </c>
      <c r="K214" s="1152" t="s">
        <v>578</v>
      </c>
      <c r="L214" s="1152" t="s">
        <v>578</v>
      </c>
      <c r="M214" s="1152" t="s">
        <v>578</v>
      </c>
      <c r="N214" s="1152" t="s">
        <v>578</v>
      </c>
      <c r="O214" s="1152" t="s">
        <v>578</v>
      </c>
      <c r="P214" s="1152" t="s">
        <v>578</v>
      </c>
      <c r="Q214" s="1152" t="s">
        <v>578</v>
      </c>
      <c r="R214" s="1152" t="s">
        <v>578</v>
      </c>
      <c r="S214" s="1152" t="s">
        <v>578</v>
      </c>
      <c r="T214" s="1152" t="s">
        <v>578</v>
      </c>
      <c r="U214" s="1152" t="s">
        <v>578</v>
      </c>
      <c r="V214" s="1152" t="s">
        <v>700</v>
      </c>
      <c r="W214" s="1152" t="str">
        <f t="shared" si="19"/>
        <v>Heim 213  - Musterort</v>
      </c>
      <c r="X214" s="1148">
        <v>61.5</v>
      </c>
      <c r="AM214" s="1162"/>
      <c r="AN214" s="1162"/>
      <c r="AO214" s="1162"/>
      <c r="AP214" s="1162"/>
      <c r="AQ214" s="1162"/>
      <c r="AR214" s="1162"/>
      <c r="AS214" s="1162"/>
      <c r="AT214" s="1162"/>
      <c r="AU214" s="1162"/>
      <c r="AV214" s="1162"/>
      <c r="AW214" s="1162"/>
      <c r="AX214" s="1155">
        <v>100</v>
      </c>
      <c r="AY214" s="1162"/>
      <c r="AZ214" s="1156">
        <f t="shared" ca="1" si="20"/>
        <v>43</v>
      </c>
      <c r="BA214" s="1162"/>
      <c r="BB214" s="1162"/>
      <c r="BC214" s="1162"/>
      <c r="BD214" s="1162"/>
      <c r="BE214" s="1162"/>
      <c r="BF214" s="1162"/>
      <c r="BG214" s="1162"/>
      <c r="BH214" s="1162"/>
      <c r="BI214" s="1162"/>
      <c r="BJ214" s="1162"/>
      <c r="BK214" s="1162"/>
      <c r="BL214" s="1162"/>
      <c r="BM214" s="1162"/>
      <c r="BN214" s="1162"/>
      <c r="BO214" s="1162"/>
      <c r="BP214" s="1162"/>
      <c r="BQ214" s="1162"/>
      <c r="BR214" s="1162"/>
      <c r="BS214" s="1162"/>
      <c r="BT214" s="1162"/>
      <c r="BU214" s="1162"/>
      <c r="BV214" s="1162"/>
      <c r="BW214" s="1162"/>
      <c r="BX214" s="1162"/>
      <c r="BY214" s="1162"/>
      <c r="BZ214" s="1162"/>
      <c r="CA214" s="1162"/>
      <c r="CB214" s="1162"/>
      <c r="CC214" s="1162"/>
      <c r="CD214" s="1162"/>
      <c r="CE214" s="1162"/>
      <c r="CF214" s="1162"/>
      <c r="CG214" s="1162"/>
      <c r="CH214" s="1162"/>
      <c r="CI214" s="1162"/>
      <c r="CJ214" s="1162"/>
      <c r="CK214" s="1162"/>
      <c r="CL214" s="1162"/>
      <c r="CM214" s="1162"/>
      <c r="CN214" s="1162"/>
      <c r="CO214" s="1162"/>
      <c r="CP214" s="1162"/>
      <c r="CQ214" s="1162"/>
      <c r="CR214" s="1162"/>
      <c r="CS214" s="1162"/>
      <c r="CT214" s="1162"/>
      <c r="CU214" s="1162"/>
      <c r="CV214" s="1162"/>
      <c r="CW214" s="1162"/>
      <c r="CX214" s="1162"/>
      <c r="CY214" s="1162"/>
      <c r="CZ214" s="1162"/>
      <c r="DA214" s="1162"/>
      <c r="DB214" s="1162"/>
      <c r="DC214" s="1162"/>
      <c r="DD214" s="1162"/>
      <c r="DE214" s="1162"/>
      <c r="DF214" s="1162"/>
      <c r="DG214" s="1162"/>
      <c r="DH214" s="1162"/>
      <c r="DI214" s="1162"/>
      <c r="DJ214" s="1162"/>
      <c r="DK214" s="1162"/>
      <c r="DL214" s="1162"/>
      <c r="DM214" s="1162"/>
      <c r="DN214" s="1162"/>
      <c r="DO214" s="1162"/>
      <c r="DP214" s="1162"/>
      <c r="DQ214" s="1162"/>
      <c r="DR214" s="1162"/>
      <c r="DS214" s="1162"/>
      <c r="DT214" s="1162"/>
      <c r="DU214" s="1162"/>
      <c r="DV214" s="1162"/>
      <c r="DW214" s="1162"/>
      <c r="DX214" s="1162"/>
      <c r="DY214" s="1162"/>
      <c r="DZ214" s="1162"/>
      <c r="EA214" s="1162"/>
      <c r="EB214" s="1162"/>
      <c r="EC214" s="1162"/>
      <c r="ED214" s="1162"/>
      <c r="EE214" s="1162"/>
      <c r="EF214" s="1162"/>
      <c r="EG214" s="1162"/>
      <c r="EH214" s="1162"/>
      <c r="EI214" s="1162"/>
      <c r="EJ214" s="1162"/>
      <c r="EK214" s="1162"/>
      <c r="EL214" s="1162"/>
      <c r="EM214" s="1162"/>
      <c r="EN214" s="1162"/>
      <c r="EO214" s="1162"/>
      <c r="EP214" s="1162"/>
      <c r="EQ214" s="1162"/>
      <c r="ER214" s="1162"/>
      <c r="ES214" s="1162"/>
      <c r="ET214" s="1162"/>
      <c r="EU214" s="1162"/>
      <c r="EV214" s="1162"/>
      <c r="EW214" s="1162"/>
      <c r="EX214" s="1162"/>
      <c r="EY214" s="1162"/>
      <c r="EZ214" s="1162"/>
      <c r="FA214" s="1162"/>
      <c r="FB214" s="1162"/>
      <c r="FC214" s="1162"/>
      <c r="FD214" s="1162"/>
      <c r="FE214" s="1162"/>
      <c r="FF214" s="1162"/>
      <c r="FG214" s="1162"/>
      <c r="FH214" s="1162"/>
      <c r="FI214" s="1162"/>
      <c r="FJ214" s="1162"/>
      <c r="FK214" s="1162"/>
      <c r="FL214" s="1162"/>
      <c r="FM214" s="1162"/>
      <c r="FN214" s="1162"/>
      <c r="FO214" s="1162"/>
      <c r="FP214" s="1162"/>
      <c r="FQ214" s="1162"/>
      <c r="FR214" s="1162"/>
      <c r="FS214" s="1162"/>
      <c r="FT214" s="1162"/>
      <c r="FU214" s="1162"/>
      <c r="FV214" s="1162"/>
      <c r="FW214" s="1162"/>
      <c r="FX214" s="1162"/>
      <c r="FY214" s="1162"/>
      <c r="FZ214" s="1162"/>
      <c r="GA214" s="1162"/>
      <c r="GB214" s="1162"/>
      <c r="GC214" s="1162"/>
      <c r="GD214" s="1162"/>
      <c r="GE214" s="1162"/>
      <c r="GF214" s="1162"/>
      <c r="GG214" s="1162"/>
      <c r="GH214" s="1162"/>
      <c r="GI214" s="1162"/>
      <c r="GJ214" s="1162"/>
      <c r="GK214" s="1162"/>
      <c r="GL214" s="1162"/>
      <c r="GM214" s="1162"/>
      <c r="GN214" s="1162"/>
      <c r="GO214" s="1162"/>
      <c r="GP214" s="1162"/>
      <c r="GQ214" s="1162"/>
      <c r="GR214" s="1162"/>
      <c r="GS214" s="1162"/>
      <c r="GT214" s="1162"/>
      <c r="GU214" s="1162"/>
      <c r="GV214" s="1162"/>
      <c r="GW214" s="1162"/>
      <c r="GX214" s="1162"/>
      <c r="GY214" s="1162"/>
      <c r="GZ214" s="1162"/>
      <c r="HA214" s="1162"/>
      <c r="HB214" s="1162"/>
      <c r="HC214" s="1162"/>
      <c r="HD214" s="1162"/>
      <c r="HE214" s="1162"/>
      <c r="HF214" s="1162"/>
      <c r="HG214" s="1162"/>
      <c r="HH214" s="1162"/>
      <c r="HI214" s="1162"/>
      <c r="HJ214" s="1162"/>
      <c r="HK214" s="1162"/>
      <c r="HL214" s="1162"/>
      <c r="HM214" s="1162"/>
      <c r="HN214" s="1162"/>
      <c r="HO214" s="1162"/>
      <c r="HP214" s="1162"/>
      <c r="HQ214" s="1162"/>
      <c r="HR214" s="1162"/>
      <c r="HS214" s="1162"/>
      <c r="HT214" s="1162"/>
      <c r="HU214" s="1162"/>
      <c r="HV214" s="1162"/>
      <c r="HW214" s="1162"/>
      <c r="HX214" s="1162"/>
      <c r="HY214" s="1162"/>
      <c r="HZ214" s="1162"/>
      <c r="IA214" s="1162"/>
      <c r="IB214" s="1162"/>
      <c r="IC214" s="1162"/>
      <c r="ID214" s="1162"/>
      <c r="IE214" s="1162"/>
      <c r="IF214" s="1162"/>
      <c r="IG214" s="1162"/>
      <c r="IH214" s="1162"/>
      <c r="II214" s="1162"/>
      <c r="IJ214" s="1162"/>
      <c r="IK214" s="1162"/>
      <c r="IL214" s="1162"/>
      <c r="IM214" s="1162"/>
      <c r="IN214" s="1162"/>
      <c r="IO214" s="1162"/>
      <c r="IP214" s="1162"/>
      <c r="IQ214" s="1162"/>
      <c r="IR214" s="1162"/>
      <c r="IS214" s="1162"/>
      <c r="IT214" s="1162"/>
      <c r="IU214" s="1162"/>
      <c r="IV214" s="1162"/>
      <c r="IW214" s="1162"/>
      <c r="IX214" s="1162"/>
      <c r="IY214" s="1162"/>
      <c r="IZ214" s="1162"/>
      <c r="JA214" s="1162"/>
      <c r="JB214" s="1162"/>
      <c r="JC214" s="1162"/>
      <c r="JD214" s="1162"/>
      <c r="JE214" s="1162"/>
      <c r="JF214" s="1162"/>
      <c r="JG214" s="1162"/>
      <c r="JH214" s="1162"/>
      <c r="JI214" s="1162"/>
      <c r="JJ214" s="1162"/>
      <c r="JK214" s="1162"/>
      <c r="JL214" s="1162"/>
      <c r="JM214" s="1162"/>
      <c r="JN214" s="1162"/>
      <c r="JO214" s="1162"/>
      <c r="JP214" s="1162"/>
      <c r="JQ214" s="1162"/>
      <c r="JR214" s="1162"/>
      <c r="JS214" s="1162"/>
      <c r="JT214" s="1162"/>
      <c r="JU214" s="1162"/>
      <c r="JV214" s="1162"/>
      <c r="JW214" s="1162"/>
      <c r="JX214" s="1162"/>
      <c r="JY214" s="1162"/>
      <c r="JZ214" s="1162"/>
      <c r="KA214" s="1162"/>
      <c r="KB214" s="1162"/>
      <c r="KC214" s="1162"/>
      <c r="KD214" s="1162"/>
      <c r="KE214" s="1162"/>
      <c r="KF214" s="1162"/>
      <c r="KG214" s="1162"/>
      <c r="KH214" s="1162"/>
      <c r="KI214" s="1162"/>
      <c r="KJ214" s="1162"/>
      <c r="KK214" s="1162"/>
      <c r="KL214" s="1162"/>
      <c r="KM214" s="1162"/>
      <c r="KN214" s="1162"/>
      <c r="KO214" s="1162"/>
      <c r="KP214" s="1162"/>
      <c r="KQ214" s="1162"/>
      <c r="KR214" s="1162"/>
      <c r="KS214" s="1162"/>
      <c r="KT214" s="1162"/>
      <c r="KU214" s="1162"/>
      <c r="KV214" s="1162"/>
      <c r="KW214" s="1162"/>
      <c r="KX214" s="1162"/>
      <c r="KY214" s="1162"/>
      <c r="KZ214" s="1162"/>
      <c r="LA214" s="1162"/>
      <c r="LB214" s="1162"/>
      <c r="LC214" s="1162"/>
      <c r="LD214" s="1162"/>
      <c r="LE214" s="1162"/>
      <c r="LF214" s="1162"/>
      <c r="LG214" s="1162"/>
      <c r="LH214" s="1162"/>
      <c r="LI214" s="1162"/>
      <c r="LJ214" s="1162"/>
      <c r="LK214" s="1162"/>
      <c r="LL214" s="1162"/>
      <c r="LM214" s="1162"/>
      <c r="LN214" s="1162"/>
      <c r="LO214" s="1162"/>
      <c r="LP214" s="1162"/>
      <c r="LQ214" s="1162"/>
      <c r="LR214" s="1162"/>
      <c r="LS214" s="1162"/>
      <c r="LT214" s="1162"/>
      <c r="LU214" s="1162"/>
      <c r="LV214" s="1162"/>
      <c r="LW214" s="1162"/>
      <c r="LX214" s="1162"/>
      <c r="LY214" s="1162"/>
      <c r="LZ214" s="1162"/>
      <c r="MA214" s="1162"/>
      <c r="MB214" s="1162"/>
      <c r="MC214" s="1162"/>
      <c r="MD214" s="1162"/>
      <c r="ME214" s="1162"/>
      <c r="MF214" s="1162"/>
      <c r="MG214" s="1162"/>
      <c r="MH214" s="1162"/>
      <c r="MI214" s="1162"/>
      <c r="MJ214" s="1162"/>
      <c r="MK214" s="1162"/>
      <c r="ML214" s="1162"/>
      <c r="MM214" s="1162"/>
      <c r="MN214" s="1162"/>
      <c r="MO214" s="1162"/>
      <c r="MP214" s="1162"/>
      <c r="MQ214" s="1162"/>
      <c r="MR214" s="1162"/>
      <c r="MS214" s="1162"/>
      <c r="MT214" s="1162"/>
      <c r="MU214" s="1162"/>
      <c r="MV214" s="1162"/>
      <c r="MW214" s="1162"/>
      <c r="MX214" s="1162"/>
      <c r="MY214" s="1162"/>
      <c r="MZ214" s="1162"/>
      <c r="NA214" s="1162"/>
      <c r="NB214" s="1162"/>
      <c r="NC214" s="1162"/>
      <c r="ND214" s="1162"/>
      <c r="NE214" s="1162"/>
      <c r="NF214" s="1162"/>
      <c r="NG214" s="1162"/>
      <c r="NH214" s="1162"/>
      <c r="NI214" s="1162"/>
      <c r="NJ214" s="1162"/>
      <c r="NK214" s="1162"/>
      <c r="NL214" s="1162"/>
      <c r="NM214" s="1162"/>
      <c r="NN214" s="1162"/>
      <c r="NO214" s="1162"/>
      <c r="NP214" s="1162"/>
      <c r="NQ214" s="1162"/>
      <c r="NR214" s="1162"/>
      <c r="NS214" s="1162"/>
      <c r="NT214" s="1162"/>
      <c r="NU214" s="1162"/>
      <c r="NV214" s="1162"/>
      <c r="NW214" s="1162"/>
      <c r="NX214" s="1162"/>
      <c r="NY214" s="1162"/>
      <c r="NZ214" s="1162"/>
      <c r="OA214" s="1162"/>
      <c r="OB214" s="1162"/>
      <c r="OC214" s="1162"/>
      <c r="OD214" s="1162"/>
      <c r="OE214" s="1162"/>
      <c r="OF214" s="1162"/>
      <c r="OG214" s="1162"/>
      <c r="OH214" s="1162"/>
      <c r="OI214" s="1162"/>
      <c r="OJ214" s="1162"/>
      <c r="OK214" s="1162"/>
      <c r="OL214" s="1162"/>
      <c r="OM214" s="1162"/>
      <c r="ON214" s="1162"/>
      <c r="OO214" s="1162"/>
      <c r="OP214" s="1162"/>
      <c r="OQ214" s="1162"/>
      <c r="OR214" s="1162"/>
      <c r="OS214" s="1162"/>
      <c r="OT214" s="1162"/>
      <c r="OU214" s="1162"/>
      <c r="OV214" s="1162"/>
      <c r="OW214" s="1162"/>
      <c r="OX214" s="1162"/>
      <c r="OY214" s="1162"/>
      <c r="OZ214" s="1162"/>
      <c r="PA214" s="1162"/>
      <c r="PB214" s="1162"/>
      <c r="PC214" s="1162"/>
      <c r="PD214" s="1162"/>
      <c r="PE214" s="1162"/>
      <c r="PF214" s="1162"/>
      <c r="PG214" s="1162"/>
      <c r="PH214" s="1162"/>
      <c r="PI214" s="1162"/>
      <c r="PJ214" s="1162"/>
      <c r="PK214" s="1162"/>
    </row>
    <row r="215" spans="1:427" s="1150" customFormat="1" ht="15" customHeight="1" x14ac:dyDescent="0.35">
      <c r="A215" s="1182" t="s">
        <v>3375</v>
      </c>
      <c r="B215" s="1182">
        <f t="shared" ca="1" si="16"/>
        <v>5254</v>
      </c>
      <c r="C215" s="1182" t="s">
        <v>3380</v>
      </c>
      <c r="D215" s="1182" t="s">
        <v>3381</v>
      </c>
      <c r="E215" s="1151">
        <v>2016</v>
      </c>
      <c r="F215" s="1183">
        <f t="shared" ca="1" si="17"/>
        <v>102</v>
      </c>
      <c r="G215" s="1149">
        <f t="shared" ca="1" si="18"/>
        <v>3978</v>
      </c>
      <c r="H215" s="1148">
        <v>61.25</v>
      </c>
      <c r="I215" s="1152">
        <f>Einstellungen!$E$11</f>
        <v>365</v>
      </c>
      <c r="J215" s="1152" t="s">
        <v>11</v>
      </c>
      <c r="K215" s="1152" t="s">
        <v>578</v>
      </c>
      <c r="L215" s="1152" t="s">
        <v>578</v>
      </c>
      <c r="M215" s="1152" t="s">
        <v>578</v>
      </c>
      <c r="N215" s="1152" t="s">
        <v>578</v>
      </c>
      <c r="O215" s="1152" t="s">
        <v>578</v>
      </c>
      <c r="P215" s="1152" t="s">
        <v>578</v>
      </c>
      <c r="Q215" s="1152" t="s">
        <v>578</v>
      </c>
      <c r="R215" s="1152" t="s">
        <v>578</v>
      </c>
      <c r="S215" s="1152" t="s">
        <v>578</v>
      </c>
      <c r="T215" s="1152" t="s">
        <v>578</v>
      </c>
      <c r="U215" s="1152" t="s">
        <v>578</v>
      </c>
      <c r="V215" s="1152" t="s">
        <v>700</v>
      </c>
      <c r="W215" s="1152" t="str">
        <f t="shared" si="19"/>
        <v>Heim 214  - Musterort</v>
      </c>
      <c r="X215" s="1148">
        <v>61.25</v>
      </c>
      <c r="AM215" s="1162"/>
      <c r="AN215" s="1162"/>
      <c r="AO215" s="1162"/>
      <c r="AP215" s="1162"/>
      <c r="AQ215" s="1162"/>
      <c r="AR215" s="1162"/>
      <c r="AS215" s="1162"/>
      <c r="AT215" s="1162"/>
      <c r="AU215" s="1162"/>
      <c r="AV215" s="1162"/>
      <c r="AW215" s="1162"/>
      <c r="AX215" s="1155">
        <v>100</v>
      </c>
      <c r="AY215" s="1162"/>
      <c r="AZ215" s="1156">
        <f t="shared" ca="1" si="20"/>
        <v>-2</v>
      </c>
      <c r="BA215" s="1162"/>
      <c r="BB215" s="1162"/>
      <c r="BC215" s="1162"/>
      <c r="BD215" s="1162"/>
      <c r="BE215" s="1162"/>
      <c r="BF215" s="1162"/>
      <c r="BG215" s="1162"/>
      <c r="BH215" s="1162"/>
      <c r="BI215" s="1162"/>
      <c r="BJ215" s="1162"/>
      <c r="BK215" s="1162"/>
      <c r="BL215" s="1162"/>
      <c r="BM215" s="1162"/>
      <c r="BN215" s="1162"/>
      <c r="BO215" s="1162"/>
      <c r="BP215" s="1162"/>
      <c r="BQ215" s="1162"/>
      <c r="BR215" s="1162"/>
      <c r="BS215" s="1162"/>
      <c r="BT215" s="1162"/>
      <c r="BU215" s="1162"/>
      <c r="BV215" s="1162"/>
      <c r="BW215" s="1162"/>
      <c r="BX215" s="1162"/>
      <c r="BY215" s="1162"/>
      <c r="BZ215" s="1162"/>
      <c r="CA215" s="1162"/>
      <c r="CB215" s="1162"/>
      <c r="CC215" s="1162"/>
      <c r="CD215" s="1162"/>
      <c r="CE215" s="1162"/>
      <c r="CF215" s="1162"/>
      <c r="CG215" s="1162"/>
      <c r="CH215" s="1162"/>
      <c r="CI215" s="1162"/>
      <c r="CJ215" s="1162"/>
      <c r="CK215" s="1162"/>
      <c r="CL215" s="1162"/>
      <c r="CM215" s="1162"/>
      <c r="CN215" s="1162"/>
      <c r="CO215" s="1162"/>
      <c r="CP215" s="1162"/>
      <c r="CQ215" s="1162"/>
      <c r="CR215" s="1162"/>
      <c r="CS215" s="1162"/>
      <c r="CT215" s="1162"/>
      <c r="CU215" s="1162"/>
      <c r="CV215" s="1162"/>
      <c r="CW215" s="1162"/>
      <c r="CX215" s="1162"/>
      <c r="CY215" s="1162"/>
      <c r="CZ215" s="1162"/>
      <c r="DA215" s="1162"/>
      <c r="DB215" s="1162"/>
      <c r="DC215" s="1162"/>
      <c r="DD215" s="1162"/>
      <c r="DE215" s="1162"/>
      <c r="DF215" s="1162"/>
      <c r="DG215" s="1162"/>
      <c r="DH215" s="1162"/>
      <c r="DI215" s="1162"/>
      <c r="DJ215" s="1162"/>
      <c r="DK215" s="1162"/>
      <c r="DL215" s="1162"/>
      <c r="DM215" s="1162"/>
      <c r="DN215" s="1162"/>
      <c r="DO215" s="1162"/>
      <c r="DP215" s="1162"/>
      <c r="DQ215" s="1162"/>
      <c r="DR215" s="1162"/>
      <c r="DS215" s="1162"/>
      <c r="DT215" s="1162"/>
      <c r="DU215" s="1162"/>
      <c r="DV215" s="1162"/>
      <c r="DW215" s="1162"/>
      <c r="DX215" s="1162"/>
      <c r="DY215" s="1162"/>
      <c r="DZ215" s="1162"/>
      <c r="EA215" s="1162"/>
      <c r="EB215" s="1162"/>
      <c r="EC215" s="1162"/>
      <c r="ED215" s="1162"/>
      <c r="EE215" s="1162"/>
      <c r="EF215" s="1162"/>
      <c r="EG215" s="1162"/>
      <c r="EH215" s="1162"/>
      <c r="EI215" s="1162"/>
      <c r="EJ215" s="1162"/>
      <c r="EK215" s="1162"/>
      <c r="EL215" s="1162"/>
      <c r="EM215" s="1162"/>
      <c r="EN215" s="1162"/>
      <c r="EO215" s="1162"/>
      <c r="EP215" s="1162"/>
      <c r="EQ215" s="1162"/>
      <c r="ER215" s="1162"/>
      <c r="ES215" s="1162"/>
      <c r="ET215" s="1162"/>
      <c r="EU215" s="1162"/>
      <c r="EV215" s="1162"/>
      <c r="EW215" s="1162"/>
      <c r="EX215" s="1162"/>
      <c r="EY215" s="1162"/>
      <c r="EZ215" s="1162"/>
      <c r="FA215" s="1162"/>
      <c r="FB215" s="1162"/>
      <c r="FC215" s="1162"/>
      <c r="FD215" s="1162"/>
      <c r="FE215" s="1162"/>
      <c r="FF215" s="1162"/>
      <c r="FG215" s="1162"/>
      <c r="FH215" s="1162"/>
      <c r="FI215" s="1162"/>
      <c r="FJ215" s="1162"/>
      <c r="FK215" s="1162"/>
      <c r="FL215" s="1162"/>
      <c r="FM215" s="1162"/>
      <c r="FN215" s="1162"/>
      <c r="FO215" s="1162"/>
      <c r="FP215" s="1162"/>
      <c r="FQ215" s="1162"/>
      <c r="FR215" s="1162"/>
      <c r="FS215" s="1162"/>
      <c r="FT215" s="1162"/>
      <c r="FU215" s="1162"/>
      <c r="FV215" s="1162"/>
      <c r="FW215" s="1162"/>
      <c r="FX215" s="1162"/>
      <c r="FY215" s="1162"/>
      <c r="FZ215" s="1162"/>
      <c r="GA215" s="1162"/>
      <c r="GB215" s="1162"/>
      <c r="GC215" s="1162"/>
      <c r="GD215" s="1162"/>
      <c r="GE215" s="1162"/>
      <c r="GF215" s="1162"/>
      <c r="GG215" s="1162"/>
      <c r="GH215" s="1162"/>
      <c r="GI215" s="1162"/>
      <c r="GJ215" s="1162"/>
      <c r="GK215" s="1162"/>
      <c r="GL215" s="1162"/>
      <c r="GM215" s="1162"/>
      <c r="GN215" s="1162"/>
      <c r="GO215" s="1162"/>
      <c r="GP215" s="1162"/>
      <c r="GQ215" s="1162"/>
      <c r="GR215" s="1162"/>
      <c r="GS215" s="1162"/>
      <c r="GT215" s="1162"/>
      <c r="GU215" s="1162"/>
      <c r="GV215" s="1162"/>
      <c r="GW215" s="1162"/>
      <c r="GX215" s="1162"/>
      <c r="GY215" s="1162"/>
      <c r="GZ215" s="1162"/>
      <c r="HA215" s="1162"/>
      <c r="HB215" s="1162"/>
      <c r="HC215" s="1162"/>
      <c r="HD215" s="1162"/>
      <c r="HE215" s="1162"/>
      <c r="HF215" s="1162"/>
      <c r="HG215" s="1162"/>
      <c r="HH215" s="1162"/>
      <c r="HI215" s="1162"/>
      <c r="HJ215" s="1162"/>
      <c r="HK215" s="1162"/>
      <c r="HL215" s="1162"/>
      <c r="HM215" s="1162"/>
      <c r="HN215" s="1162"/>
      <c r="HO215" s="1162"/>
      <c r="HP215" s="1162"/>
      <c r="HQ215" s="1162"/>
      <c r="HR215" s="1162"/>
      <c r="HS215" s="1162"/>
      <c r="HT215" s="1162"/>
      <c r="HU215" s="1162"/>
      <c r="HV215" s="1162"/>
      <c r="HW215" s="1162"/>
      <c r="HX215" s="1162"/>
      <c r="HY215" s="1162"/>
      <c r="HZ215" s="1162"/>
      <c r="IA215" s="1162"/>
      <c r="IB215" s="1162"/>
      <c r="IC215" s="1162"/>
      <c r="ID215" s="1162"/>
      <c r="IE215" s="1162"/>
      <c r="IF215" s="1162"/>
      <c r="IG215" s="1162"/>
      <c r="IH215" s="1162"/>
      <c r="II215" s="1162"/>
      <c r="IJ215" s="1162"/>
      <c r="IK215" s="1162"/>
      <c r="IL215" s="1162"/>
      <c r="IM215" s="1162"/>
      <c r="IN215" s="1162"/>
      <c r="IO215" s="1162"/>
      <c r="IP215" s="1162"/>
      <c r="IQ215" s="1162"/>
      <c r="IR215" s="1162"/>
      <c r="IS215" s="1162"/>
      <c r="IT215" s="1162"/>
      <c r="IU215" s="1162"/>
      <c r="IV215" s="1162"/>
      <c r="IW215" s="1162"/>
      <c r="IX215" s="1162"/>
      <c r="IY215" s="1162"/>
      <c r="IZ215" s="1162"/>
      <c r="JA215" s="1162"/>
      <c r="JB215" s="1162"/>
      <c r="JC215" s="1162"/>
      <c r="JD215" s="1162"/>
      <c r="JE215" s="1162"/>
      <c r="JF215" s="1162"/>
      <c r="JG215" s="1162"/>
      <c r="JH215" s="1162"/>
      <c r="JI215" s="1162"/>
      <c r="JJ215" s="1162"/>
      <c r="JK215" s="1162"/>
      <c r="JL215" s="1162"/>
      <c r="JM215" s="1162"/>
      <c r="JN215" s="1162"/>
      <c r="JO215" s="1162"/>
      <c r="JP215" s="1162"/>
      <c r="JQ215" s="1162"/>
      <c r="JR215" s="1162"/>
      <c r="JS215" s="1162"/>
      <c r="JT215" s="1162"/>
      <c r="JU215" s="1162"/>
      <c r="JV215" s="1162"/>
      <c r="JW215" s="1162"/>
      <c r="JX215" s="1162"/>
      <c r="JY215" s="1162"/>
      <c r="JZ215" s="1162"/>
      <c r="KA215" s="1162"/>
      <c r="KB215" s="1162"/>
      <c r="KC215" s="1162"/>
      <c r="KD215" s="1162"/>
      <c r="KE215" s="1162"/>
      <c r="KF215" s="1162"/>
      <c r="KG215" s="1162"/>
      <c r="KH215" s="1162"/>
      <c r="KI215" s="1162"/>
      <c r="KJ215" s="1162"/>
      <c r="KK215" s="1162"/>
      <c r="KL215" s="1162"/>
      <c r="KM215" s="1162"/>
      <c r="KN215" s="1162"/>
      <c r="KO215" s="1162"/>
      <c r="KP215" s="1162"/>
      <c r="KQ215" s="1162"/>
      <c r="KR215" s="1162"/>
      <c r="KS215" s="1162"/>
      <c r="KT215" s="1162"/>
      <c r="KU215" s="1162"/>
      <c r="KV215" s="1162"/>
      <c r="KW215" s="1162"/>
      <c r="KX215" s="1162"/>
      <c r="KY215" s="1162"/>
      <c r="KZ215" s="1162"/>
      <c r="LA215" s="1162"/>
      <c r="LB215" s="1162"/>
      <c r="LC215" s="1162"/>
      <c r="LD215" s="1162"/>
      <c r="LE215" s="1162"/>
      <c r="LF215" s="1162"/>
      <c r="LG215" s="1162"/>
      <c r="LH215" s="1162"/>
      <c r="LI215" s="1162"/>
      <c r="LJ215" s="1162"/>
      <c r="LK215" s="1162"/>
      <c r="LL215" s="1162"/>
      <c r="LM215" s="1162"/>
      <c r="LN215" s="1162"/>
      <c r="LO215" s="1162"/>
      <c r="LP215" s="1162"/>
      <c r="LQ215" s="1162"/>
      <c r="LR215" s="1162"/>
      <c r="LS215" s="1162"/>
      <c r="LT215" s="1162"/>
      <c r="LU215" s="1162"/>
      <c r="LV215" s="1162"/>
      <c r="LW215" s="1162"/>
      <c r="LX215" s="1162"/>
      <c r="LY215" s="1162"/>
      <c r="LZ215" s="1162"/>
      <c r="MA215" s="1162"/>
      <c r="MB215" s="1162"/>
      <c r="MC215" s="1162"/>
      <c r="MD215" s="1162"/>
      <c r="ME215" s="1162"/>
      <c r="MF215" s="1162"/>
      <c r="MG215" s="1162"/>
      <c r="MH215" s="1162"/>
      <c r="MI215" s="1162"/>
      <c r="MJ215" s="1162"/>
      <c r="MK215" s="1162"/>
      <c r="ML215" s="1162"/>
      <c r="MM215" s="1162"/>
      <c r="MN215" s="1162"/>
      <c r="MO215" s="1162"/>
      <c r="MP215" s="1162"/>
      <c r="MQ215" s="1162"/>
      <c r="MR215" s="1162"/>
      <c r="MS215" s="1162"/>
      <c r="MT215" s="1162"/>
      <c r="MU215" s="1162"/>
      <c r="MV215" s="1162"/>
      <c r="MW215" s="1162"/>
      <c r="MX215" s="1162"/>
      <c r="MY215" s="1162"/>
      <c r="MZ215" s="1162"/>
      <c r="NA215" s="1162"/>
      <c r="NB215" s="1162"/>
      <c r="NC215" s="1162"/>
      <c r="ND215" s="1162"/>
      <c r="NE215" s="1162"/>
      <c r="NF215" s="1162"/>
      <c r="NG215" s="1162"/>
      <c r="NH215" s="1162"/>
      <c r="NI215" s="1162"/>
      <c r="NJ215" s="1162"/>
      <c r="NK215" s="1162"/>
      <c r="NL215" s="1162"/>
      <c r="NM215" s="1162"/>
      <c r="NN215" s="1162"/>
      <c r="NO215" s="1162"/>
      <c r="NP215" s="1162"/>
      <c r="NQ215" s="1162"/>
      <c r="NR215" s="1162"/>
      <c r="NS215" s="1162"/>
      <c r="NT215" s="1162"/>
      <c r="NU215" s="1162"/>
      <c r="NV215" s="1162"/>
      <c r="NW215" s="1162"/>
      <c r="NX215" s="1162"/>
      <c r="NY215" s="1162"/>
      <c r="NZ215" s="1162"/>
      <c r="OA215" s="1162"/>
      <c r="OB215" s="1162"/>
      <c r="OC215" s="1162"/>
      <c r="OD215" s="1162"/>
      <c r="OE215" s="1162"/>
      <c r="OF215" s="1162"/>
      <c r="OG215" s="1162"/>
      <c r="OH215" s="1162"/>
      <c r="OI215" s="1162"/>
      <c r="OJ215" s="1162"/>
      <c r="OK215" s="1162"/>
      <c r="OL215" s="1162"/>
      <c r="OM215" s="1162"/>
      <c r="ON215" s="1162"/>
      <c r="OO215" s="1162"/>
      <c r="OP215" s="1162"/>
      <c r="OQ215" s="1162"/>
      <c r="OR215" s="1162"/>
      <c r="OS215" s="1162"/>
      <c r="OT215" s="1162"/>
      <c r="OU215" s="1162"/>
      <c r="OV215" s="1162"/>
      <c r="OW215" s="1162"/>
      <c r="OX215" s="1162"/>
      <c r="OY215" s="1162"/>
      <c r="OZ215" s="1162"/>
      <c r="PA215" s="1162"/>
      <c r="PB215" s="1162"/>
      <c r="PC215" s="1162"/>
      <c r="PD215" s="1162"/>
      <c r="PE215" s="1162"/>
      <c r="PF215" s="1162"/>
      <c r="PG215" s="1162"/>
      <c r="PH215" s="1162"/>
      <c r="PI215" s="1162"/>
      <c r="PJ215" s="1162"/>
      <c r="PK215" s="1162"/>
    </row>
    <row r="216" spans="1:427" s="1150" customFormat="1" ht="15" customHeight="1" x14ac:dyDescent="0.35">
      <c r="A216" s="1182" t="s">
        <v>3376</v>
      </c>
      <c r="B216" s="1182">
        <f t="shared" ca="1" si="16"/>
        <v>3136</v>
      </c>
      <c r="C216" s="1182" t="s">
        <v>3380</v>
      </c>
      <c r="D216" s="1182" t="s">
        <v>3381</v>
      </c>
      <c r="E216" s="1151">
        <v>2016</v>
      </c>
      <c r="F216" s="1183">
        <f t="shared" ca="1" si="17"/>
        <v>54</v>
      </c>
      <c r="G216" s="1149">
        <f t="shared" ca="1" si="18"/>
        <v>4706</v>
      </c>
      <c r="H216" s="1148">
        <v>60.5</v>
      </c>
      <c r="I216" s="1152">
        <f>Einstellungen!$E$11</f>
        <v>365</v>
      </c>
      <c r="J216" s="1152" t="s">
        <v>11</v>
      </c>
      <c r="K216" s="1152" t="s">
        <v>578</v>
      </c>
      <c r="L216" s="1152" t="s">
        <v>578</v>
      </c>
      <c r="M216" s="1152" t="s">
        <v>578</v>
      </c>
      <c r="N216" s="1152" t="s">
        <v>578</v>
      </c>
      <c r="O216" s="1152" t="s">
        <v>578</v>
      </c>
      <c r="P216" s="1152" t="s">
        <v>578</v>
      </c>
      <c r="Q216" s="1152" t="s">
        <v>578</v>
      </c>
      <c r="R216" s="1152" t="s">
        <v>578</v>
      </c>
      <c r="S216" s="1152" t="s">
        <v>578</v>
      </c>
      <c r="T216" s="1152" t="s">
        <v>578</v>
      </c>
      <c r="U216" s="1152" t="s">
        <v>578</v>
      </c>
      <c r="V216" s="1152" t="s">
        <v>700</v>
      </c>
      <c r="W216" s="1152" t="str">
        <f t="shared" si="19"/>
        <v>Heim 215  - Musterort</v>
      </c>
      <c r="X216" s="1148">
        <v>60.5</v>
      </c>
      <c r="AM216" s="1162"/>
      <c r="AN216" s="1162"/>
      <c r="AO216" s="1162"/>
      <c r="AP216" s="1162"/>
      <c r="AQ216" s="1162"/>
      <c r="AR216" s="1162"/>
      <c r="AS216" s="1162"/>
      <c r="AT216" s="1162"/>
      <c r="AU216" s="1162"/>
      <c r="AV216" s="1162"/>
      <c r="AW216" s="1162"/>
      <c r="AX216" s="1155">
        <v>40</v>
      </c>
      <c r="AY216" s="1162"/>
      <c r="AZ216" s="1156">
        <f t="shared" ca="1" si="20"/>
        <v>-14</v>
      </c>
      <c r="BA216" s="1162"/>
      <c r="BB216" s="1162"/>
      <c r="BC216" s="1162"/>
      <c r="BD216" s="1162"/>
      <c r="BE216" s="1162"/>
      <c r="BF216" s="1162"/>
      <c r="BG216" s="1162"/>
      <c r="BH216" s="1162"/>
      <c r="BI216" s="1162"/>
      <c r="BJ216" s="1162"/>
      <c r="BK216" s="1162"/>
      <c r="BL216" s="1162"/>
      <c r="BM216" s="1162"/>
      <c r="BN216" s="1162"/>
      <c r="BO216" s="1162"/>
      <c r="BP216" s="1162"/>
      <c r="BQ216" s="1162"/>
      <c r="BR216" s="1162"/>
      <c r="BS216" s="1162"/>
      <c r="BT216" s="1162"/>
      <c r="BU216" s="1162"/>
      <c r="BV216" s="1162"/>
      <c r="BW216" s="1162"/>
      <c r="BX216" s="1162"/>
      <c r="BY216" s="1162"/>
      <c r="BZ216" s="1162"/>
      <c r="CA216" s="1162"/>
      <c r="CB216" s="1162"/>
      <c r="CC216" s="1162"/>
      <c r="CD216" s="1162"/>
      <c r="CE216" s="1162"/>
      <c r="CF216" s="1162"/>
      <c r="CG216" s="1162"/>
      <c r="CH216" s="1162"/>
      <c r="CI216" s="1162"/>
      <c r="CJ216" s="1162"/>
      <c r="CK216" s="1162"/>
      <c r="CL216" s="1162"/>
      <c r="CM216" s="1162"/>
      <c r="CN216" s="1162"/>
      <c r="CO216" s="1162"/>
      <c r="CP216" s="1162"/>
      <c r="CQ216" s="1162"/>
      <c r="CR216" s="1162"/>
      <c r="CS216" s="1162"/>
      <c r="CT216" s="1162"/>
      <c r="CU216" s="1162"/>
      <c r="CV216" s="1162"/>
      <c r="CW216" s="1162"/>
      <c r="CX216" s="1162"/>
      <c r="CY216" s="1162"/>
      <c r="CZ216" s="1162"/>
      <c r="DA216" s="1162"/>
      <c r="DB216" s="1162"/>
      <c r="DC216" s="1162"/>
      <c r="DD216" s="1162"/>
      <c r="DE216" s="1162"/>
      <c r="DF216" s="1162"/>
      <c r="DG216" s="1162"/>
      <c r="DH216" s="1162"/>
      <c r="DI216" s="1162"/>
      <c r="DJ216" s="1162"/>
      <c r="DK216" s="1162"/>
      <c r="DL216" s="1162"/>
      <c r="DM216" s="1162"/>
      <c r="DN216" s="1162"/>
      <c r="DO216" s="1162"/>
      <c r="DP216" s="1162"/>
      <c r="DQ216" s="1162"/>
      <c r="DR216" s="1162"/>
      <c r="DS216" s="1162"/>
      <c r="DT216" s="1162"/>
      <c r="DU216" s="1162"/>
      <c r="DV216" s="1162"/>
      <c r="DW216" s="1162"/>
      <c r="DX216" s="1162"/>
      <c r="DY216" s="1162"/>
      <c r="DZ216" s="1162"/>
      <c r="EA216" s="1162"/>
      <c r="EB216" s="1162"/>
      <c r="EC216" s="1162"/>
      <c r="ED216" s="1162"/>
      <c r="EE216" s="1162"/>
      <c r="EF216" s="1162"/>
      <c r="EG216" s="1162"/>
      <c r="EH216" s="1162"/>
      <c r="EI216" s="1162"/>
      <c r="EJ216" s="1162"/>
      <c r="EK216" s="1162"/>
      <c r="EL216" s="1162"/>
      <c r="EM216" s="1162"/>
      <c r="EN216" s="1162"/>
      <c r="EO216" s="1162"/>
      <c r="EP216" s="1162"/>
      <c r="EQ216" s="1162"/>
      <c r="ER216" s="1162"/>
      <c r="ES216" s="1162"/>
      <c r="ET216" s="1162"/>
      <c r="EU216" s="1162"/>
      <c r="EV216" s="1162"/>
      <c r="EW216" s="1162"/>
      <c r="EX216" s="1162"/>
      <c r="EY216" s="1162"/>
      <c r="EZ216" s="1162"/>
      <c r="FA216" s="1162"/>
      <c r="FB216" s="1162"/>
      <c r="FC216" s="1162"/>
      <c r="FD216" s="1162"/>
      <c r="FE216" s="1162"/>
      <c r="FF216" s="1162"/>
      <c r="FG216" s="1162"/>
      <c r="FH216" s="1162"/>
      <c r="FI216" s="1162"/>
      <c r="FJ216" s="1162"/>
      <c r="FK216" s="1162"/>
      <c r="FL216" s="1162"/>
      <c r="FM216" s="1162"/>
      <c r="FN216" s="1162"/>
      <c r="FO216" s="1162"/>
      <c r="FP216" s="1162"/>
      <c r="FQ216" s="1162"/>
      <c r="FR216" s="1162"/>
      <c r="FS216" s="1162"/>
      <c r="FT216" s="1162"/>
      <c r="FU216" s="1162"/>
      <c r="FV216" s="1162"/>
      <c r="FW216" s="1162"/>
      <c r="FX216" s="1162"/>
      <c r="FY216" s="1162"/>
      <c r="FZ216" s="1162"/>
      <c r="GA216" s="1162"/>
      <c r="GB216" s="1162"/>
      <c r="GC216" s="1162"/>
      <c r="GD216" s="1162"/>
      <c r="GE216" s="1162"/>
      <c r="GF216" s="1162"/>
      <c r="GG216" s="1162"/>
      <c r="GH216" s="1162"/>
      <c r="GI216" s="1162"/>
      <c r="GJ216" s="1162"/>
      <c r="GK216" s="1162"/>
      <c r="GL216" s="1162"/>
      <c r="GM216" s="1162"/>
      <c r="GN216" s="1162"/>
      <c r="GO216" s="1162"/>
      <c r="GP216" s="1162"/>
      <c r="GQ216" s="1162"/>
      <c r="GR216" s="1162"/>
      <c r="GS216" s="1162"/>
      <c r="GT216" s="1162"/>
      <c r="GU216" s="1162"/>
      <c r="GV216" s="1162"/>
      <c r="GW216" s="1162"/>
      <c r="GX216" s="1162"/>
      <c r="GY216" s="1162"/>
      <c r="GZ216" s="1162"/>
      <c r="HA216" s="1162"/>
      <c r="HB216" s="1162"/>
      <c r="HC216" s="1162"/>
      <c r="HD216" s="1162"/>
      <c r="HE216" s="1162"/>
      <c r="HF216" s="1162"/>
      <c r="HG216" s="1162"/>
      <c r="HH216" s="1162"/>
      <c r="HI216" s="1162"/>
      <c r="HJ216" s="1162"/>
      <c r="HK216" s="1162"/>
      <c r="HL216" s="1162"/>
      <c r="HM216" s="1162"/>
      <c r="HN216" s="1162"/>
      <c r="HO216" s="1162"/>
      <c r="HP216" s="1162"/>
      <c r="HQ216" s="1162"/>
      <c r="HR216" s="1162"/>
      <c r="HS216" s="1162"/>
      <c r="HT216" s="1162"/>
      <c r="HU216" s="1162"/>
      <c r="HV216" s="1162"/>
      <c r="HW216" s="1162"/>
      <c r="HX216" s="1162"/>
      <c r="HY216" s="1162"/>
      <c r="HZ216" s="1162"/>
      <c r="IA216" s="1162"/>
      <c r="IB216" s="1162"/>
      <c r="IC216" s="1162"/>
      <c r="ID216" s="1162"/>
      <c r="IE216" s="1162"/>
      <c r="IF216" s="1162"/>
      <c r="IG216" s="1162"/>
      <c r="IH216" s="1162"/>
      <c r="II216" s="1162"/>
      <c r="IJ216" s="1162"/>
      <c r="IK216" s="1162"/>
      <c r="IL216" s="1162"/>
      <c r="IM216" s="1162"/>
      <c r="IN216" s="1162"/>
      <c r="IO216" s="1162"/>
      <c r="IP216" s="1162"/>
      <c r="IQ216" s="1162"/>
      <c r="IR216" s="1162"/>
      <c r="IS216" s="1162"/>
      <c r="IT216" s="1162"/>
      <c r="IU216" s="1162"/>
      <c r="IV216" s="1162"/>
      <c r="IW216" s="1162"/>
      <c r="IX216" s="1162"/>
      <c r="IY216" s="1162"/>
      <c r="IZ216" s="1162"/>
      <c r="JA216" s="1162"/>
      <c r="JB216" s="1162"/>
      <c r="JC216" s="1162"/>
      <c r="JD216" s="1162"/>
      <c r="JE216" s="1162"/>
      <c r="JF216" s="1162"/>
      <c r="JG216" s="1162"/>
      <c r="JH216" s="1162"/>
      <c r="JI216" s="1162"/>
      <c r="JJ216" s="1162"/>
      <c r="JK216" s="1162"/>
      <c r="JL216" s="1162"/>
      <c r="JM216" s="1162"/>
      <c r="JN216" s="1162"/>
      <c r="JO216" s="1162"/>
      <c r="JP216" s="1162"/>
      <c r="JQ216" s="1162"/>
      <c r="JR216" s="1162"/>
      <c r="JS216" s="1162"/>
      <c r="JT216" s="1162"/>
      <c r="JU216" s="1162"/>
      <c r="JV216" s="1162"/>
      <c r="JW216" s="1162"/>
      <c r="JX216" s="1162"/>
      <c r="JY216" s="1162"/>
      <c r="JZ216" s="1162"/>
      <c r="KA216" s="1162"/>
      <c r="KB216" s="1162"/>
      <c r="KC216" s="1162"/>
      <c r="KD216" s="1162"/>
      <c r="KE216" s="1162"/>
      <c r="KF216" s="1162"/>
      <c r="KG216" s="1162"/>
      <c r="KH216" s="1162"/>
      <c r="KI216" s="1162"/>
      <c r="KJ216" s="1162"/>
      <c r="KK216" s="1162"/>
      <c r="KL216" s="1162"/>
      <c r="KM216" s="1162"/>
      <c r="KN216" s="1162"/>
      <c r="KO216" s="1162"/>
      <c r="KP216" s="1162"/>
      <c r="KQ216" s="1162"/>
      <c r="KR216" s="1162"/>
      <c r="KS216" s="1162"/>
      <c r="KT216" s="1162"/>
      <c r="KU216" s="1162"/>
      <c r="KV216" s="1162"/>
      <c r="KW216" s="1162"/>
      <c r="KX216" s="1162"/>
      <c r="KY216" s="1162"/>
      <c r="KZ216" s="1162"/>
      <c r="LA216" s="1162"/>
      <c r="LB216" s="1162"/>
      <c r="LC216" s="1162"/>
      <c r="LD216" s="1162"/>
      <c r="LE216" s="1162"/>
      <c r="LF216" s="1162"/>
      <c r="LG216" s="1162"/>
      <c r="LH216" s="1162"/>
      <c r="LI216" s="1162"/>
      <c r="LJ216" s="1162"/>
      <c r="LK216" s="1162"/>
      <c r="LL216" s="1162"/>
      <c r="LM216" s="1162"/>
      <c r="LN216" s="1162"/>
      <c r="LO216" s="1162"/>
      <c r="LP216" s="1162"/>
      <c r="LQ216" s="1162"/>
      <c r="LR216" s="1162"/>
      <c r="LS216" s="1162"/>
      <c r="LT216" s="1162"/>
      <c r="LU216" s="1162"/>
      <c r="LV216" s="1162"/>
      <c r="LW216" s="1162"/>
      <c r="LX216" s="1162"/>
      <c r="LY216" s="1162"/>
      <c r="LZ216" s="1162"/>
      <c r="MA216" s="1162"/>
      <c r="MB216" s="1162"/>
      <c r="MC216" s="1162"/>
      <c r="MD216" s="1162"/>
      <c r="ME216" s="1162"/>
      <c r="MF216" s="1162"/>
      <c r="MG216" s="1162"/>
      <c r="MH216" s="1162"/>
      <c r="MI216" s="1162"/>
      <c r="MJ216" s="1162"/>
      <c r="MK216" s="1162"/>
      <c r="ML216" s="1162"/>
      <c r="MM216" s="1162"/>
      <c r="MN216" s="1162"/>
      <c r="MO216" s="1162"/>
      <c r="MP216" s="1162"/>
      <c r="MQ216" s="1162"/>
      <c r="MR216" s="1162"/>
      <c r="MS216" s="1162"/>
      <c r="MT216" s="1162"/>
      <c r="MU216" s="1162"/>
      <c r="MV216" s="1162"/>
      <c r="MW216" s="1162"/>
      <c r="MX216" s="1162"/>
      <c r="MY216" s="1162"/>
      <c r="MZ216" s="1162"/>
      <c r="NA216" s="1162"/>
      <c r="NB216" s="1162"/>
      <c r="NC216" s="1162"/>
      <c r="ND216" s="1162"/>
      <c r="NE216" s="1162"/>
      <c r="NF216" s="1162"/>
      <c r="NG216" s="1162"/>
      <c r="NH216" s="1162"/>
      <c r="NI216" s="1162"/>
      <c r="NJ216" s="1162"/>
      <c r="NK216" s="1162"/>
      <c r="NL216" s="1162"/>
      <c r="NM216" s="1162"/>
      <c r="NN216" s="1162"/>
      <c r="NO216" s="1162"/>
      <c r="NP216" s="1162"/>
      <c r="NQ216" s="1162"/>
      <c r="NR216" s="1162"/>
      <c r="NS216" s="1162"/>
      <c r="NT216" s="1162"/>
      <c r="NU216" s="1162"/>
      <c r="NV216" s="1162"/>
      <c r="NW216" s="1162"/>
      <c r="NX216" s="1162"/>
      <c r="NY216" s="1162"/>
      <c r="NZ216" s="1162"/>
      <c r="OA216" s="1162"/>
      <c r="OB216" s="1162"/>
      <c r="OC216" s="1162"/>
      <c r="OD216" s="1162"/>
      <c r="OE216" s="1162"/>
      <c r="OF216" s="1162"/>
      <c r="OG216" s="1162"/>
      <c r="OH216" s="1162"/>
      <c r="OI216" s="1162"/>
      <c r="OJ216" s="1162"/>
      <c r="OK216" s="1162"/>
      <c r="OL216" s="1162"/>
      <c r="OM216" s="1162"/>
      <c r="ON216" s="1162"/>
      <c r="OO216" s="1162"/>
      <c r="OP216" s="1162"/>
      <c r="OQ216" s="1162"/>
      <c r="OR216" s="1162"/>
      <c r="OS216" s="1162"/>
      <c r="OT216" s="1162"/>
      <c r="OU216" s="1162"/>
      <c r="OV216" s="1162"/>
      <c r="OW216" s="1162"/>
      <c r="OX216" s="1162"/>
      <c r="OY216" s="1162"/>
      <c r="OZ216" s="1162"/>
      <c r="PA216" s="1162"/>
      <c r="PB216" s="1162"/>
      <c r="PC216" s="1162"/>
      <c r="PD216" s="1162"/>
      <c r="PE216" s="1162"/>
      <c r="PF216" s="1162"/>
      <c r="PG216" s="1162"/>
      <c r="PH216" s="1162"/>
      <c r="PI216" s="1162"/>
      <c r="PJ216" s="1162"/>
      <c r="PK216" s="1162"/>
    </row>
    <row r="217" spans="1:427" ht="15" customHeight="1" x14ac:dyDescent="0.35">
      <c r="A217" s="1182" t="s">
        <v>3377</v>
      </c>
      <c r="B217" s="1182">
        <f t="shared" ca="1" si="16"/>
        <v>3853</v>
      </c>
      <c r="C217" s="1182" t="s">
        <v>3380</v>
      </c>
      <c r="D217" s="1182" t="s">
        <v>3381</v>
      </c>
      <c r="E217" s="1151">
        <v>2016</v>
      </c>
      <c r="F217" s="1183">
        <f t="shared" ca="1" si="17"/>
        <v>128</v>
      </c>
      <c r="G217" s="1149">
        <f t="shared" ca="1" si="18"/>
        <v>5134</v>
      </c>
      <c r="H217" s="1139">
        <v>66.91</v>
      </c>
      <c r="I217" s="1152">
        <f>Einstellungen!$E$11</f>
        <v>365</v>
      </c>
      <c r="J217" s="1152" t="s">
        <v>11</v>
      </c>
      <c r="K217" s="1152" t="s">
        <v>578</v>
      </c>
      <c r="L217" s="1152" t="s">
        <v>578</v>
      </c>
      <c r="M217" s="1152" t="s">
        <v>578</v>
      </c>
      <c r="N217" s="1152" t="s">
        <v>578</v>
      </c>
      <c r="O217" s="1152" t="s">
        <v>578</v>
      </c>
      <c r="P217" s="1152" t="s">
        <v>578</v>
      </c>
      <c r="Q217" s="1152" t="s">
        <v>578</v>
      </c>
      <c r="R217" s="1152" t="s">
        <v>578</v>
      </c>
      <c r="S217" s="1152" t="s">
        <v>578</v>
      </c>
      <c r="T217" s="1152" t="s">
        <v>578</v>
      </c>
      <c r="U217" s="1152" t="s">
        <v>578</v>
      </c>
      <c r="V217" s="1152" t="s">
        <v>700</v>
      </c>
      <c r="W217" s="1152" t="str">
        <f>LEFT(A217,45)&amp;"  - "&amp;C217</f>
        <v>Heim 216  - Musterort</v>
      </c>
      <c r="X217" s="1139">
        <v>65.91</v>
      </c>
      <c r="Y217" s="1150"/>
      <c r="Z217" s="1150"/>
      <c r="AA217" s="1150"/>
      <c r="AB217" s="1150"/>
      <c r="AC217" s="1150"/>
      <c r="AD217" s="1150"/>
      <c r="AE217" s="1150"/>
      <c r="AF217" s="1150"/>
      <c r="AG217" s="1150"/>
      <c r="AH217" s="1150"/>
      <c r="AI217" s="1150"/>
      <c r="AJ217" s="1150"/>
      <c r="AK217" s="1150"/>
      <c r="AL217" s="1150"/>
      <c r="AM217" s="1150"/>
      <c r="AN217" s="1150"/>
      <c r="AO217" s="1150"/>
      <c r="AP217" s="1150"/>
      <c r="AQ217" s="1150"/>
      <c r="AR217" s="1150"/>
      <c r="AS217" s="1150"/>
      <c r="AT217" s="1150"/>
      <c r="AU217" s="1150"/>
      <c r="AV217" s="1150"/>
      <c r="AW217" s="1150"/>
      <c r="AX217" s="1150"/>
      <c r="AY217" s="1150"/>
      <c r="AZ217" s="1156">
        <f ca="1">AX217-F217</f>
        <v>-128</v>
      </c>
      <c r="BA217" s="1150"/>
      <c r="BB217" s="1150"/>
      <c r="BC217" s="1150"/>
      <c r="BD217" s="1150"/>
      <c r="BE217" s="1150"/>
      <c r="BF217" s="1150"/>
      <c r="BG217" s="1150"/>
      <c r="BH217" s="1150"/>
      <c r="BI217" s="1150"/>
      <c r="BJ217" s="1150"/>
      <c r="BK217" s="1150"/>
      <c r="BL217" s="1150"/>
      <c r="BM217" s="1150"/>
      <c r="BN217" s="1150"/>
      <c r="BO217" s="1150"/>
      <c r="BP217" s="1150"/>
      <c r="BQ217" s="1150"/>
      <c r="BR217" s="1150"/>
      <c r="BS217" s="1150"/>
      <c r="BT217" s="1150"/>
      <c r="BU217" s="1150"/>
      <c r="BV217" s="1150"/>
      <c r="BW217" s="1150"/>
      <c r="BX217" s="1150"/>
      <c r="BY217" s="1150"/>
      <c r="BZ217" s="1150"/>
      <c r="CA217" s="1150"/>
      <c r="CB217" s="1150"/>
      <c r="CC217" s="1150"/>
      <c r="CD217" s="1150"/>
      <c r="CE217" s="1150"/>
      <c r="CF217" s="1150"/>
      <c r="CG217" s="1150"/>
      <c r="CH217" s="1150"/>
      <c r="CI217" s="1150"/>
      <c r="CJ217" s="1150"/>
      <c r="CK217" s="1150"/>
      <c r="CL217" s="1150"/>
      <c r="CM217" s="1150"/>
      <c r="CN217" s="1150"/>
      <c r="CO217" s="1150"/>
      <c r="CP217" s="1150"/>
      <c r="CQ217" s="1150"/>
      <c r="CR217" s="1150"/>
      <c r="CS217" s="1150"/>
      <c r="CT217" s="1150"/>
      <c r="CU217" s="1150"/>
      <c r="CV217" s="1150"/>
      <c r="CW217" s="1150"/>
      <c r="CX217" s="1150"/>
      <c r="CY217" s="1150"/>
      <c r="CZ217" s="1150"/>
      <c r="DA217" s="1150"/>
      <c r="DB217" s="1150"/>
      <c r="DC217" s="1150"/>
      <c r="DD217" s="1150"/>
      <c r="DE217" s="1150"/>
      <c r="DF217" s="1150"/>
      <c r="DG217" s="1150"/>
      <c r="DH217" s="1150"/>
      <c r="DI217" s="1150"/>
      <c r="DJ217" s="1150"/>
      <c r="DK217" s="1150"/>
      <c r="DL217" s="1150"/>
      <c r="DM217" s="1150"/>
      <c r="DN217" s="1150"/>
      <c r="DO217" s="1150"/>
      <c r="DP217" s="1150"/>
      <c r="DQ217" s="1150"/>
      <c r="DR217" s="1150"/>
      <c r="DS217" s="1150"/>
      <c r="DT217" s="1150"/>
      <c r="DU217" s="1150"/>
      <c r="DV217" s="1150"/>
      <c r="DW217" s="1150"/>
      <c r="DX217" s="1150"/>
      <c r="DY217" s="1150"/>
      <c r="DZ217" s="1150"/>
      <c r="EA217" s="1150"/>
      <c r="EB217" s="1150"/>
      <c r="EC217" s="1150"/>
      <c r="ED217" s="1150"/>
      <c r="EE217" s="1150"/>
      <c r="EF217" s="1150"/>
      <c r="EG217" s="1150"/>
      <c r="EH217" s="1150"/>
      <c r="EI217" s="1150"/>
      <c r="EJ217" s="1150"/>
      <c r="EK217" s="1150"/>
      <c r="EL217" s="1150"/>
      <c r="EM217" s="1150"/>
      <c r="EN217" s="1150"/>
      <c r="EO217" s="1150"/>
      <c r="EP217" s="1150"/>
      <c r="EQ217" s="1150"/>
      <c r="ER217" s="1150"/>
      <c r="ES217" s="1150"/>
      <c r="ET217" s="1150"/>
      <c r="EU217" s="1150"/>
      <c r="EV217" s="1150"/>
      <c r="EW217" s="1150"/>
      <c r="EX217" s="1150"/>
      <c r="EY217" s="1150"/>
      <c r="EZ217" s="1150"/>
      <c r="FA217" s="1150"/>
      <c r="FB217" s="1150"/>
      <c r="FC217" s="1150"/>
      <c r="FD217" s="1150"/>
      <c r="FE217" s="1150"/>
      <c r="FF217" s="1150"/>
      <c r="FG217" s="1150"/>
      <c r="FH217" s="1150"/>
      <c r="FI217" s="1150"/>
      <c r="FJ217" s="1150"/>
      <c r="FK217" s="1150"/>
      <c r="FL217" s="1150"/>
      <c r="FM217" s="1150"/>
      <c r="FN217" s="1150"/>
      <c r="FO217" s="1150"/>
      <c r="FP217" s="1150"/>
      <c r="FQ217" s="1150"/>
      <c r="FR217" s="1150"/>
      <c r="FS217" s="1150"/>
      <c r="FT217" s="1150"/>
      <c r="FU217" s="1150"/>
      <c r="FV217" s="1150"/>
      <c r="FW217" s="1150"/>
      <c r="FX217" s="1150"/>
      <c r="FY217" s="1150"/>
      <c r="FZ217" s="1150"/>
      <c r="GA217" s="1150"/>
      <c r="GB217" s="1150"/>
      <c r="GC217" s="1150"/>
      <c r="GD217" s="1150"/>
      <c r="GE217" s="1150"/>
      <c r="GF217" s="1150"/>
      <c r="GG217" s="1150"/>
      <c r="GH217" s="1150"/>
      <c r="GI217" s="1150"/>
      <c r="GJ217" s="1150"/>
    </row>
    <row r="218" spans="1:427" s="1150" customFormat="1" ht="15" customHeight="1" x14ac:dyDescent="0.35">
      <c r="A218" s="1182" t="s">
        <v>3378</v>
      </c>
      <c r="B218" s="1182">
        <f t="shared" ca="1" si="16"/>
        <v>2637</v>
      </c>
      <c r="C218" s="1182" t="s">
        <v>3380</v>
      </c>
      <c r="D218" s="1182" t="s">
        <v>3381</v>
      </c>
      <c r="E218" s="1151">
        <v>2016</v>
      </c>
      <c r="F218" s="1183">
        <f t="shared" ca="1" si="17"/>
        <v>34</v>
      </c>
      <c r="G218" s="1149">
        <f t="shared" ca="1" si="18"/>
        <v>1504</v>
      </c>
      <c r="H218" s="1148">
        <v>60.92</v>
      </c>
      <c r="I218" s="1152">
        <f>Einstellungen!$E$11</f>
        <v>365</v>
      </c>
      <c r="J218" s="1152" t="s">
        <v>11</v>
      </c>
      <c r="K218" s="1152" t="s">
        <v>578</v>
      </c>
      <c r="L218" s="1152" t="s">
        <v>578</v>
      </c>
      <c r="M218" s="1152" t="s">
        <v>578</v>
      </c>
      <c r="N218" s="1152" t="s">
        <v>578</v>
      </c>
      <c r="O218" s="1152" t="s">
        <v>578</v>
      </c>
      <c r="P218" s="1152" t="s">
        <v>578</v>
      </c>
      <c r="Q218" s="1152" t="s">
        <v>578</v>
      </c>
      <c r="R218" s="1152" t="s">
        <v>578</v>
      </c>
      <c r="S218" s="1152" t="s">
        <v>578</v>
      </c>
      <c r="T218" s="1152" t="s">
        <v>578</v>
      </c>
      <c r="U218" s="1152" t="s">
        <v>578</v>
      </c>
      <c r="V218" s="1152" t="s">
        <v>700</v>
      </c>
      <c r="W218" s="1152" t="str">
        <f t="shared" si="19"/>
        <v>Heim 217  - Musterort</v>
      </c>
      <c r="X218" s="1148">
        <v>60.92</v>
      </c>
      <c r="AM218" s="1162"/>
      <c r="AN218" s="1162"/>
      <c r="AO218" s="1162"/>
      <c r="AP218" s="1162"/>
      <c r="AQ218" s="1162"/>
      <c r="AR218" s="1162"/>
      <c r="AS218" s="1162"/>
      <c r="AT218" s="1162"/>
      <c r="AU218" s="1162"/>
      <c r="AV218" s="1162"/>
      <c r="AW218" s="1162"/>
      <c r="AX218" s="1155">
        <v>61</v>
      </c>
      <c r="AY218" s="1162"/>
      <c r="AZ218" s="1156">
        <f t="shared" ca="1" si="20"/>
        <v>27</v>
      </c>
      <c r="BA218" s="1162"/>
      <c r="BB218" s="1162"/>
      <c r="BC218" s="1162"/>
      <c r="BD218" s="1162"/>
      <c r="BE218" s="1162"/>
      <c r="BF218" s="1162"/>
      <c r="BG218" s="1162"/>
      <c r="BH218" s="1162"/>
      <c r="BI218" s="1162"/>
      <c r="BJ218" s="1162"/>
      <c r="BK218" s="1162"/>
      <c r="BL218" s="1162"/>
      <c r="BM218" s="1162"/>
      <c r="BN218" s="1162"/>
      <c r="BO218" s="1162"/>
      <c r="BP218" s="1162"/>
      <c r="BQ218" s="1162"/>
      <c r="BR218" s="1162"/>
      <c r="BS218" s="1162"/>
      <c r="BT218" s="1162"/>
      <c r="BU218" s="1162"/>
      <c r="BV218" s="1162"/>
      <c r="BW218" s="1162"/>
      <c r="BX218" s="1162"/>
      <c r="BY218" s="1162"/>
      <c r="BZ218" s="1162"/>
      <c r="CA218" s="1162"/>
      <c r="CB218" s="1162"/>
      <c r="CC218" s="1162"/>
      <c r="CD218" s="1162"/>
      <c r="CE218" s="1162"/>
      <c r="CF218" s="1162"/>
      <c r="CG218" s="1162"/>
      <c r="CH218" s="1162"/>
      <c r="CI218" s="1162"/>
      <c r="CJ218" s="1162"/>
      <c r="CK218" s="1162"/>
      <c r="CL218" s="1162"/>
      <c r="CM218" s="1162"/>
      <c r="CN218" s="1162"/>
      <c r="CO218" s="1162"/>
      <c r="CP218" s="1162"/>
      <c r="CQ218" s="1162"/>
      <c r="CR218" s="1162"/>
      <c r="CS218" s="1162"/>
      <c r="CT218" s="1162"/>
      <c r="CU218" s="1162"/>
      <c r="CV218" s="1162"/>
      <c r="CW218" s="1162"/>
      <c r="CX218" s="1162"/>
      <c r="CY218" s="1162"/>
      <c r="CZ218" s="1162"/>
      <c r="DA218" s="1162"/>
      <c r="DB218" s="1162"/>
      <c r="DC218" s="1162"/>
      <c r="DD218" s="1162"/>
      <c r="DE218" s="1162"/>
      <c r="DF218" s="1162"/>
      <c r="DG218" s="1162"/>
      <c r="DH218" s="1162"/>
      <c r="DI218" s="1162"/>
      <c r="DJ218" s="1162"/>
      <c r="DK218" s="1162"/>
      <c r="DL218" s="1162"/>
      <c r="DM218" s="1162"/>
      <c r="DN218" s="1162"/>
      <c r="DO218" s="1162"/>
      <c r="DP218" s="1162"/>
      <c r="DQ218" s="1162"/>
      <c r="DR218" s="1162"/>
      <c r="DS218" s="1162"/>
      <c r="DT218" s="1162"/>
      <c r="DU218" s="1162"/>
      <c r="DV218" s="1162"/>
      <c r="DW218" s="1162"/>
      <c r="DX218" s="1162"/>
      <c r="DY218" s="1162"/>
      <c r="DZ218" s="1162"/>
      <c r="EA218" s="1162"/>
      <c r="EB218" s="1162"/>
      <c r="EC218" s="1162"/>
      <c r="ED218" s="1162"/>
      <c r="EE218" s="1162"/>
      <c r="EF218" s="1162"/>
      <c r="EG218" s="1162"/>
      <c r="EH218" s="1162"/>
      <c r="EI218" s="1162"/>
      <c r="EJ218" s="1162"/>
      <c r="EK218" s="1162"/>
      <c r="EL218" s="1162"/>
      <c r="EM218" s="1162"/>
      <c r="EN218" s="1162"/>
      <c r="EO218" s="1162"/>
      <c r="EP218" s="1162"/>
      <c r="EQ218" s="1162"/>
      <c r="ER218" s="1162"/>
      <c r="ES218" s="1162"/>
      <c r="ET218" s="1162"/>
      <c r="EU218" s="1162"/>
      <c r="EV218" s="1162"/>
      <c r="EW218" s="1162"/>
      <c r="EX218" s="1162"/>
      <c r="EY218" s="1162"/>
      <c r="EZ218" s="1162"/>
      <c r="FA218" s="1162"/>
      <c r="FB218" s="1162"/>
      <c r="FC218" s="1162"/>
      <c r="FD218" s="1162"/>
      <c r="FE218" s="1162"/>
      <c r="FF218" s="1162"/>
      <c r="FG218" s="1162"/>
      <c r="FH218" s="1162"/>
      <c r="FI218" s="1162"/>
      <c r="FJ218" s="1162"/>
      <c r="FK218" s="1162"/>
      <c r="FL218" s="1162"/>
      <c r="FM218" s="1162"/>
      <c r="FN218" s="1162"/>
      <c r="FO218" s="1162"/>
      <c r="FP218" s="1162"/>
      <c r="FQ218" s="1162"/>
      <c r="FR218" s="1162"/>
      <c r="FS218" s="1162"/>
      <c r="FT218" s="1162"/>
      <c r="FU218" s="1162"/>
      <c r="FV218" s="1162"/>
      <c r="FW218" s="1162"/>
      <c r="FX218" s="1162"/>
      <c r="FY218" s="1162"/>
      <c r="FZ218" s="1162"/>
      <c r="GA218" s="1162"/>
      <c r="GB218" s="1162"/>
      <c r="GC218" s="1162"/>
      <c r="GD218" s="1162"/>
      <c r="GE218" s="1162"/>
      <c r="GF218" s="1162"/>
      <c r="GG218" s="1162"/>
      <c r="GH218" s="1162"/>
      <c r="GI218" s="1162"/>
      <c r="GJ218" s="1162"/>
      <c r="GK218" s="1162"/>
      <c r="GL218" s="1162"/>
      <c r="GM218" s="1162"/>
      <c r="GN218" s="1162"/>
      <c r="GO218" s="1162"/>
      <c r="GP218" s="1162"/>
      <c r="GQ218" s="1162"/>
      <c r="GR218" s="1162"/>
      <c r="GS218" s="1162"/>
      <c r="GT218" s="1162"/>
      <c r="GU218" s="1162"/>
      <c r="GV218" s="1162"/>
      <c r="GW218" s="1162"/>
      <c r="GX218" s="1162"/>
      <c r="GY218" s="1162"/>
      <c r="GZ218" s="1162"/>
      <c r="HA218" s="1162"/>
      <c r="HB218" s="1162"/>
      <c r="HC218" s="1162"/>
      <c r="HD218" s="1162"/>
      <c r="HE218" s="1162"/>
      <c r="HF218" s="1162"/>
      <c r="HG218" s="1162"/>
      <c r="HH218" s="1162"/>
      <c r="HI218" s="1162"/>
      <c r="HJ218" s="1162"/>
      <c r="HK218" s="1162"/>
      <c r="HL218" s="1162"/>
      <c r="HM218" s="1162"/>
      <c r="HN218" s="1162"/>
      <c r="HO218" s="1162"/>
      <c r="HP218" s="1162"/>
      <c r="HQ218" s="1162"/>
      <c r="HR218" s="1162"/>
      <c r="HS218" s="1162"/>
      <c r="HT218" s="1162"/>
      <c r="HU218" s="1162"/>
      <c r="HV218" s="1162"/>
      <c r="HW218" s="1162"/>
      <c r="HX218" s="1162"/>
      <c r="HY218" s="1162"/>
      <c r="HZ218" s="1162"/>
      <c r="IA218" s="1162"/>
      <c r="IB218" s="1162"/>
      <c r="IC218" s="1162"/>
      <c r="ID218" s="1162"/>
      <c r="IE218" s="1162"/>
      <c r="IF218" s="1162"/>
      <c r="IG218" s="1162"/>
      <c r="IH218" s="1162"/>
      <c r="II218" s="1162"/>
      <c r="IJ218" s="1162"/>
      <c r="IK218" s="1162"/>
      <c r="IL218" s="1162"/>
      <c r="IM218" s="1162"/>
      <c r="IN218" s="1162"/>
      <c r="IO218" s="1162"/>
      <c r="IP218" s="1162"/>
      <c r="IQ218" s="1162"/>
      <c r="IR218" s="1162"/>
      <c r="IS218" s="1162"/>
      <c r="IT218" s="1162"/>
      <c r="IU218" s="1162"/>
      <c r="IV218" s="1162"/>
      <c r="IW218" s="1162"/>
      <c r="IX218" s="1162"/>
      <c r="IY218" s="1162"/>
      <c r="IZ218" s="1162"/>
      <c r="JA218" s="1162"/>
      <c r="JB218" s="1162"/>
      <c r="JC218" s="1162"/>
      <c r="JD218" s="1162"/>
      <c r="JE218" s="1162"/>
      <c r="JF218" s="1162"/>
      <c r="JG218" s="1162"/>
      <c r="JH218" s="1162"/>
      <c r="JI218" s="1162"/>
      <c r="JJ218" s="1162"/>
      <c r="JK218" s="1162"/>
      <c r="JL218" s="1162"/>
      <c r="JM218" s="1162"/>
      <c r="JN218" s="1162"/>
      <c r="JO218" s="1162"/>
      <c r="JP218" s="1162"/>
      <c r="JQ218" s="1162"/>
      <c r="JR218" s="1162"/>
      <c r="JS218" s="1162"/>
      <c r="JT218" s="1162"/>
      <c r="JU218" s="1162"/>
      <c r="JV218" s="1162"/>
      <c r="JW218" s="1162"/>
      <c r="JX218" s="1162"/>
      <c r="JY218" s="1162"/>
      <c r="JZ218" s="1162"/>
      <c r="KA218" s="1162"/>
      <c r="KB218" s="1162"/>
      <c r="KC218" s="1162"/>
      <c r="KD218" s="1162"/>
      <c r="KE218" s="1162"/>
      <c r="KF218" s="1162"/>
      <c r="KG218" s="1162"/>
      <c r="KH218" s="1162"/>
      <c r="KI218" s="1162"/>
      <c r="KJ218" s="1162"/>
      <c r="KK218" s="1162"/>
      <c r="KL218" s="1162"/>
      <c r="KM218" s="1162"/>
      <c r="KN218" s="1162"/>
      <c r="KO218" s="1162"/>
      <c r="KP218" s="1162"/>
      <c r="KQ218" s="1162"/>
      <c r="KR218" s="1162"/>
      <c r="KS218" s="1162"/>
      <c r="KT218" s="1162"/>
      <c r="KU218" s="1162"/>
      <c r="KV218" s="1162"/>
      <c r="KW218" s="1162"/>
      <c r="KX218" s="1162"/>
      <c r="KY218" s="1162"/>
      <c r="KZ218" s="1162"/>
      <c r="LA218" s="1162"/>
      <c r="LB218" s="1162"/>
      <c r="LC218" s="1162"/>
      <c r="LD218" s="1162"/>
      <c r="LE218" s="1162"/>
      <c r="LF218" s="1162"/>
      <c r="LG218" s="1162"/>
      <c r="LH218" s="1162"/>
      <c r="LI218" s="1162"/>
      <c r="LJ218" s="1162"/>
      <c r="LK218" s="1162"/>
      <c r="LL218" s="1162"/>
      <c r="LM218" s="1162"/>
      <c r="LN218" s="1162"/>
      <c r="LO218" s="1162"/>
      <c r="LP218" s="1162"/>
      <c r="LQ218" s="1162"/>
      <c r="LR218" s="1162"/>
      <c r="LS218" s="1162"/>
      <c r="LT218" s="1162"/>
      <c r="LU218" s="1162"/>
      <c r="LV218" s="1162"/>
      <c r="LW218" s="1162"/>
      <c r="LX218" s="1162"/>
      <c r="LY218" s="1162"/>
      <c r="LZ218" s="1162"/>
      <c r="MA218" s="1162"/>
      <c r="MB218" s="1162"/>
      <c r="MC218" s="1162"/>
      <c r="MD218" s="1162"/>
      <c r="ME218" s="1162"/>
      <c r="MF218" s="1162"/>
      <c r="MG218" s="1162"/>
      <c r="MH218" s="1162"/>
      <c r="MI218" s="1162"/>
      <c r="MJ218" s="1162"/>
      <c r="MK218" s="1162"/>
      <c r="ML218" s="1162"/>
      <c r="MM218" s="1162"/>
      <c r="MN218" s="1162"/>
      <c r="MO218" s="1162"/>
      <c r="MP218" s="1162"/>
      <c r="MQ218" s="1162"/>
      <c r="MR218" s="1162"/>
      <c r="MS218" s="1162"/>
      <c r="MT218" s="1162"/>
      <c r="MU218" s="1162"/>
      <c r="MV218" s="1162"/>
      <c r="MW218" s="1162"/>
      <c r="MX218" s="1162"/>
      <c r="MY218" s="1162"/>
      <c r="MZ218" s="1162"/>
      <c r="NA218" s="1162"/>
      <c r="NB218" s="1162"/>
      <c r="NC218" s="1162"/>
      <c r="ND218" s="1162"/>
      <c r="NE218" s="1162"/>
      <c r="NF218" s="1162"/>
      <c r="NG218" s="1162"/>
      <c r="NH218" s="1162"/>
      <c r="NI218" s="1162"/>
      <c r="NJ218" s="1162"/>
      <c r="NK218" s="1162"/>
      <c r="NL218" s="1162"/>
      <c r="NM218" s="1162"/>
      <c r="NN218" s="1162"/>
      <c r="NO218" s="1162"/>
      <c r="NP218" s="1162"/>
      <c r="NQ218" s="1162"/>
      <c r="NR218" s="1162"/>
      <c r="NS218" s="1162"/>
      <c r="NT218" s="1162"/>
      <c r="NU218" s="1162"/>
      <c r="NV218" s="1162"/>
      <c r="NW218" s="1162"/>
      <c r="NX218" s="1162"/>
      <c r="NY218" s="1162"/>
      <c r="NZ218" s="1162"/>
      <c r="OA218" s="1162"/>
      <c r="OB218" s="1162"/>
      <c r="OC218" s="1162"/>
      <c r="OD218" s="1162"/>
      <c r="OE218" s="1162"/>
      <c r="OF218" s="1162"/>
      <c r="OG218" s="1162"/>
      <c r="OH218" s="1162"/>
      <c r="OI218" s="1162"/>
      <c r="OJ218" s="1162"/>
      <c r="OK218" s="1162"/>
      <c r="OL218" s="1162"/>
      <c r="OM218" s="1162"/>
      <c r="ON218" s="1162"/>
      <c r="OO218" s="1162"/>
      <c r="OP218" s="1162"/>
      <c r="OQ218" s="1162"/>
      <c r="OR218" s="1162"/>
      <c r="OS218" s="1162"/>
      <c r="OT218" s="1162"/>
      <c r="OU218" s="1162"/>
      <c r="OV218" s="1162"/>
      <c r="OW218" s="1162"/>
      <c r="OX218" s="1162"/>
      <c r="OY218" s="1162"/>
      <c r="OZ218" s="1162"/>
      <c r="PA218" s="1162"/>
      <c r="PB218" s="1162"/>
      <c r="PC218" s="1162"/>
      <c r="PD218" s="1162"/>
      <c r="PE218" s="1162"/>
      <c r="PF218" s="1162"/>
      <c r="PG218" s="1162"/>
      <c r="PH218" s="1162"/>
      <c r="PI218" s="1162"/>
      <c r="PJ218" s="1162"/>
      <c r="PK218" s="1162"/>
    </row>
    <row r="219" spans="1:427" s="1150" customFormat="1" ht="15" customHeight="1" x14ac:dyDescent="0.35">
      <c r="A219" s="1182" t="s">
        <v>3379</v>
      </c>
      <c r="B219" s="1182">
        <f t="shared" ca="1" si="16"/>
        <v>5963</v>
      </c>
      <c r="C219" s="1182" t="s">
        <v>3380</v>
      </c>
      <c r="D219" s="1182" t="s">
        <v>3381</v>
      </c>
      <c r="E219" s="1151">
        <v>2016</v>
      </c>
      <c r="F219" s="1183">
        <f t="shared" ca="1" si="17"/>
        <v>167</v>
      </c>
      <c r="G219" s="1149">
        <f t="shared" ca="1" si="18"/>
        <v>8404</v>
      </c>
      <c r="H219" s="1139">
        <v>65.91</v>
      </c>
      <c r="I219" s="1152">
        <f>Einstellungen!$E$11</f>
        <v>365</v>
      </c>
      <c r="J219" s="1152" t="s">
        <v>11</v>
      </c>
      <c r="K219" s="1152" t="s">
        <v>578</v>
      </c>
      <c r="L219" s="1152" t="s">
        <v>578</v>
      </c>
      <c r="M219" s="1152" t="s">
        <v>578</v>
      </c>
      <c r="N219" s="1152" t="s">
        <v>578</v>
      </c>
      <c r="O219" s="1152" t="s">
        <v>578</v>
      </c>
      <c r="P219" s="1152" t="s">
        <v>578</v>
      </c>
      <c r="Q219" s="1152" t="s">
        <v>578</v>
      </c>
      <c r="R219" s="1152" t="s">
        <v>578</v>
      </c>
      <c r="S219" s="1152" t="s">
        <v>578</v>
      </c>
      <c r="T219" s="1152" t="s">
        <v>578</v>
      </c>
      <c r="U219" s="1152" t="s">
        <v>578</v>
      </c>
      <c r="V219" s="1152" t="s">
        <v>700</v>
      </c>
      <c r="W219" s="1152" t="str">
        <f t="shared" si="19"/>
        <v>Heim 218  - Musterort</v>
      </c>
      <c r="X219" s="1139">
        <v>65.91</v>
      </c>
      <c r="AM219" s="1162"/>
      <c r="AN219" s="1162"/>
      <c r="AO219" s="1162"/>
      <c r="AP219" s="1162"/>
      <c r="AQ219" s="1162"/>
      <c r="AR219" s="1162"/>
      <c r="AS219" s="1162"/>
      <c r="AT219" s="1162"/>
      <c r="AU219" s="1162"/>
      <c r="AV219" s="1162"/>
      <c r="AW219" s="1162"/>
      <c r="AX219" s="1155">
        <v>89</v>
      </c>
      <c r="AY219" s="1162"/>
      <c r="AZ219" s="1156">
        <f t="shared" ca="1" si="20"/>
        <v>-78</v>
      </c>
      <c r="BA219" s="1162"/>
      <c r="BB219" s="1162"/>
      <c r="BC219" s="1162"/>
      <c r="BD219" s="1162"/>
      <c r="BE219" s="1162"/>
      <c r="BF219" s="1162"/>
      <c r="BG219" s="1162"/>
      <c r="BH219" s="1162"/>
      <c r="BI219" s="1162"/>
      <c r="BJ219" s="1162"/>
      <c r="BK219" s="1162"/>
      <c r="BL219" s="1162"/>
      <c r="BM219" s="1162"/>
      <c r="BN219" s="1162"/>
      <c r="BO219" s="1162"/>
      <c r="BP219" s="1162"/>
      <c r="BQ219" s="1162"/>
      <c r="BR219" s="1162"/>
      <c r="BS219" s="1162"/>
      <c r="BT219" s="1162"/>
      <c r="BU219" s="1162"/>
      <c r="BV219" s="1162"/>
      <c r="BW219" s="1162"/>
      <c r="BX219" s="1162"/>
      <c r="BY219" s="1162"/>
      <c r="BZ219" s="1162"/>
      <c r="CA219" s="1162"/>
      <c r="CB219" s="1162"/>
      <c r="CC219" s="1162"/>
      <c r="CD219" s="1162"/>
      <c r="CE219" s="1162"/>
      <c r="CF219" s="1162"/>
      <c r="CG219" s="1162"/>
      <c r="CH219" s="1162"/>
      <c r="CI219" s="1162"/>
      <c r="CJ219" s="1162"/>
      <c r="CK219" s="1162"/>
      <c r="CL219" s="1162"/>
      <c r="CM219" s="1162"/>
      <c r="CN219" s="1162"/>
      <c r="CO219" s="1162"/>
      <c r="CP219" s="1162"/>
      <c r="CQ219" s="1162"/>
      <c r="CR219" s="1162"/>
      <c r="CS219" s="1162"/>
      <c r="CT219" s="1162"/>
      <c r="CU219" s="1162"/>
      <c r="CV219" s="1162"/>
      <c r="CW219" s="1162"/>
      <c r="CX219" s="1162"/>
      <c r="CY219" s="1162"/>
      <c r="CZ219" s="1162"/>
      <c r="DA219" s="1162"/>
      <c r="DB219" s="1162"/>
      <c r="DC219" s="1162"/>
      <c r="DD219" s="1162"/>
      <c r="DE219" s="1162"/>
      <c r="DF219" s="1162"/>
      <c r="DG219" s="1162"/>
      <c r="DH219" s="1162"/>
      <c r="DI219" s="1162"/>
      <c r="DJ219" s="1162"/>
      <c r="DK219" s="1162"/>
      <c r="DL219" s="1162"/>
      <c r="DM219" s="1162"/>
      <c r="DN219" s="1162"/>
      <c r="DO219" s="1162"/>
      <c r="DP219" s="1162"/>
      <c r="DQ219" s="1162"/>
      <c r="DR219" s="1162"/>
      <c r="DS219" s="1162"/>
      <c r="DT219" s="1162"/>
      <c r="DU219" s="1162"/>
      <c r="DV219" s="1162"/>
      <c r="DW219" s="1162"/>
      <c r="DX219" s="1162"/>
      <c r="DY219" s="1162"/>
      <c r="DZ219" s="1162"/>
      <c r="EA219" s="1162"/>
      <c r="EB219" s="1162"/>
      <c r="EC219" s="1162"/>
      <c r="ED219" s="1162"/>
      <c r="EE219" s="1162"/>
      <c r="EF219" s="1162"/>
      <c r="EG219" s="1162"/>
      <c r="EH219" s="1162"/>
      <c r="EI219" s="1162"/>
      <c r="EJ219" s="1162"/>
      <c r="EK219" s="1162"/>
      <c r="EL219" s="1162"/>
      <c r="EM219" s="1162"/>
      <c r="EN219" s="1162"/>
      <c r="EO219" s="1162"/>
      <c r="EP219" s="1162"/>
      <c r="EQ219" s="1162"/>
      <c r="ER219" s="1162"/>
      <c r="ES219" s="1162"/>
      <c r="ET219" s="1162"/>
      <c r="EU219" s="1162"/>
      <c r="EV219" s="1162"/>
      <c r="EW219" s="1162"/>
      <c r="EX219" s="1162"/>
      <c r="EY219" s="1162"/>
      <c r="EZ219" s="1162"/>
      <c r="FA219" s="1162"/>
      <c r="FB219" s="1162"/>
      <c r="FC219" s="1162"/>
      <c r="FD219" s="1162"/>
      <c r="FE219" s="1162"/>
      <c r="FF219" s="1162"/>
      <c r="FG219" s="1162"/>
      <c r="FH219" s="1162"/>
      <c r="FI219" s="1162"/>
      <c r="FJ219" s="1162"/>
      <c r="FK219" s="1162"/>
      <c r="FL219" s="1162"/>
      <c r="FM219" s="1162"/>
      <c r="FN219" s="1162"/>
      <c r="FO219" s="1162"/>
      <c r="FP219" s="1162"/>
      <c r="FQ219" s="1162"/>
      <c r="FR219" s="1162"/>
      <c r="FS219" s="1162"/>
      <c r="FT219" s="1162"/>
      <c r="FU219" s="1162"/>
      <c r="FV219" s="1162"/>
      <c r="FW219" s="1162"/>
      <c r="FX219" s="1162"/>
      <c r="FY219" s="1162"/>
      <c r="FZ219" s="1162"/>
      <c r="GA219" s="1162"/>
      <c r="GB219" s="1162"/>
      <c r="GC219" s="1162"/>
      <c r="GD219" s="1162"/>
      <c r="GE219" s="1162"/>
      <c r="GF219" s="1162"/>
      <c r="GG219" s="1162"/>
      <c r="GH219" s="1162"/>
      <c r="GI219" s="1162"/>
      <c r="GJ219" s="1162"/>
      <c r="GK219" s="1162"/>
      <c r="GL219" s="1162"/>
      <c r="GM219" s="1162"/>
      <c r="GN219" s="1162"/>
      <c r="GO219" s="1162"/>
      <c r="GP219" s="1162"/>
      <c r="GQ219" s="1162"/>
      <c r="GR219" s="1162"/>
      <c r="GS219" s="1162"/>
      <c r="GT219" s="1162"/>
      <c r="GU219" s="1162"/>
      <c r="GV219" s="1162"/>
      <c r="GW219" s="1162"/>
      <c r="GX219" s="1162"/>
      <c r="GY219" s="1162"/>
      <c r="GZ219" s="1162"/>
      <c r="HA219" s="1162"/>
      <c r="HB219" s="1162"/>
      <c r="HC219" s="1162"/>
      <c r="HD219" s="1162"/>
      <c r="HE219" s="1162"/>
      <c r="HF219" s="1162"/>
      <c r="HG219" s="1162"/>
      <c r="HH219" s="1162"/>
      <c r="HI219" s="1162"/>
      <c r="HJ219" s="1162"/>
      <c r="HK219" s="1162"/>
      <c r="HL219" s="1162"/>
      <c r="HM219" s="1162"/>
      <c r="HN219" s="1162"/>
      <c r="HO219" s="1162"/>
      <c r="HP219" s="1162"/>
      <c r="HQ219" s="1162"/>
      <c r="HR219" s="1162"/>
      <c r="HS219" s="1162"/>
      <c r="HT219" s="1162"/>
      <c r="HU219" s="1162"/>
      <c r="HV219" s="1162"/>
      <c r="HW219" s="1162"/>
      <c r="HX219" s="1162"/>
      <c r="HY219" s="1162"/>
      <c r="HZ219" s="1162"/>
      <c r="IA219" s="1162"/>
      <c r="IB219" s="1162"/>
      <c r="IC219" s="1162"/>
      <c r="ID219" s="1162"/>
      <c r="IE219" s="1162"/>
      <c r="IF219" s="1162"/>
      <c r="IG219" s="1162"/>
      <c r="IH219" s="1162"/>
      <c r="II219" s="1162"/>
      <c r="IJ219" s="1162"/>
      <c r="IK219" s="1162"/>
      <c r="IL219" s="1162"/>
      <c r="IM219" s="1162"/>
      <c r="IN219" s="1162"/>
      <c r="IO219" s="1162"/>
      <c r="IP219" s="1162"/>
      <c r="IQ219" s="1162"/>
      <c r="IR219" s="1162"/>
      <c r="IS219" s="1162"/>
      <c r="IT219" s="1162"/>
      <c r="IU219" s="1162"/>
      <c r="IV219" s="1162"/>
      <c r="IW219" s="1162"/>
      <c r="IX219" s="1162"/>
      <c r="IY219" s="1162"/>
      <c r="IZ219" s="1162"/>
      <c r="JA219" s="1162"/>
      <c r="JB219" s="1162"/>
      <c r="JC219" s="1162"/>
      <c r="JD219" s="1162"/>
      <c r="JE219" s="1162"/>
      <c r="JF219" s="1162"/>
      <c r="JG219" s="1162"/>
      <c r="JH219" s="1162"/>
      <c r="JI219" s="1162"/>
      <c r="JJ219" s="1162"/>
      <c r="JK219" s="1162"/>
      <c r="JL219" s="1162"/>
      <c r="JM219" s="1162"/>
      <c r="JN219" s="1162"/>
      <c r="JO219" s="1162"/>
      <c r="JP219" s="1162"/>
      <c r="JQ219" s="1162"/>
      <c r="JR219" s="1162"/>
      <c r="JS219" s="1162"/>
      <c r="JT219" s="1162"/>
      <c r="JU219" s="1162"/>
      <c r="JV219" s="1162"/>
      <c r="JW219" s="1162"/>
      <c r="JX219" s="1162"/>
      <c r="JY219" s="1162"/>
      <c r="JZ219" s="1162"/>
      <c r="KA219" s="1162"/>
      <c r="KB219" s="1162"/>
      <c r="KC219" s="1162"/>
      <c r="KD219" s="1162"/>
      <c r="KE219" s="1162"/>
      <c r="KF219" s="1162"/>
      <c r="KG219" s="1162"/>
      <c r="KH219" s="1162"/>
      <c r="KI219" s="1162"/>
      <c r="KJ219" s="1162"/>
      <c r="KK219" s="1162"/>
      <c r="KL219" s="1162"/>
      <c r="KM219" s="1162"/>
      <c r="KN219" s="1162"/>
      <c r="KO219" s="1162"/>
      <c r="KP219" s="1162"/>
      <c r="KQ219" s="1162"/>
      <c r="KR219" s="1162"/>
      <c r="KS219" s="1162"/>
      <c r="KT219" s="1162"/>
      <c r="KU219" s="1162"/>
      <c r="KV219" s="1162"/>
      <c r="KW219" s="1162"/>
      <c r="KX219" s="1162"/>
      <c r="KY219" s="1162"/>
      <c r="KZ219" s="1162"/>
      <c r="LA219" s="1162"/>
      <c r="LB219" s="1162"/>
      <c r="LC219" s="1162"/>
      <c r="LD219" s="1162"/>
      <c r="LE219" s="1162"/>
      <c r="LF219" s="1162"/>
      <c r="LG219" s="1162"/>
      <c r="LH219" s="1162"/>
      <c r="LI219" s="1162"/>
      <c r="LJ219" s="1162"/>
      <c r="LK219" s="1162"/>
      <c r="LL219" s="1162"/>
      <c r="LM219" s="1162"/>
      <c r="LN219" s="1162"/>
      <c r="LO219" s="1162"/>
      <c r="LP219" s="1162"/>
      <c r="LQ219" s="1162"/>
      <c r="LR219" s="1162"/>
      <c r="LS219" s="1162"/>
      <c r="LT219" s="1162"/>
      <c r="LU219" s="1162"/>
      <c r="LV219" s="1162"/>
      <c r="LW219" s="1162"/>
      <c r="LX219" s="1162"/>
      <c r="LY219" s="1162"/>
      <c r="LZ219" s="1162"/>
      <c r="MA219" s="1162"/>
      <c r="MB219" s="1162"/>
      <c r="MC219" s="1162"/>
      <c r="MD219" s="1162"/>
      <c r="ME219" s="1162"/>
      <c r="MF219" s="1162"/>
      <c r="MG219" s="1162"/>
      <c r="MH219" s="1162"/>
      <c r="MI219" s="1162"/>
      <c r="MJ219" s="1162"/>
      <c r="MK219" s="1162"/>
      <c r="ML219" s="1162"/>
      <c r="MM219" s="1162"/>
      <c r="MN219" s="1162"/>
      <c r="MO219" s="1162"/>
      <c r="MP219" s="1162"/>
      <c r="MQ219" s="1162"/>
      <c r="MR219" s="1162"/>
      <c r="MS219" s="1162"/>
      <c r="MT219" s="1162"/>
      <c r="MU219" s="1162"/>
      <c r="MV219" s="1162"/>
      <c r="MW219" s="1162"/>
      <c r="MX219" s="1162"/>
      <c r="MY219" s="1162"/>
      <c r="MZ219" s="1162"/>
      <c r="NA219" s="1162"/>
      <c r="NB219" s="1162"/>
      <c r="NC219" s="1162"/>
      <c r="ND219" s="1162"/>
      <c r="NE219" s="1162"/>
      <c r="NF219" s="1162"/>
      <c r="NG219" s="1162"/>
      <c r="NH219" s="1162"/>
      <c r="NI219" s="1162"/>
      <c r="NJ219" s="1162"/>
      <c r="NK219" s="1162"/>
      <c r="NL219" s="1162"/>
      <c r="NM219" s="1162"/>
      <c r="NN219" s="1162"/>
      <c r="NO219" s="1162"/>
      <c r="NP219" s="1162"/>
      <c r="NQ219" s="1162"/>
      <c r="NR219" s="1162"/>
      <c r="NS219" s="1162"/>
      <c r="NT219" s="1162"/>
      <c r="NU219" s="1162"/>
      <c r="NV219" s="1162"/>
      <c r="NW219" s="1162"/>
      <c r="NX219" s="1162"/>
      <c r="NY219" s="1162"/>
      <c r="NZ219" s="1162"/>
      <c r="OA219" s="1162"/>
      <c r="OB219" s="1162"/>
      <c r="OC219" s="1162"/>
      <c r="OD219" s="1162"/>
      <c r="OE219" s="1162"/>
      <c r="OF219" s="1162"/>
      <c r="OG219" s="1162"/>
      <c r="OH219" s="1162"/>
      <c r="OI219" s="1162"/>
      <c r="OJ219" s="1162"/>
      <c r="OK219" s="1162"/>
      <c r="OL219" s="1162"/>
      <c r="OM219" s="1162"/>
      <c r="ON219" s="1162"/>
      <c r="OO219" s="1162"/>
      <c r="OP219" s="1162"/>
      <c r="OQ219" s="1162"/>
      <c r="OR219" s="1162"/>
      <c r="OS219" s="1162"/>
      <c r="OT219" s="1162"/>
      <c r="OU219" s="1162"/>
      <c r="OV219" s="1162"/>
      <c r="OW219" s="1162"/>
      <c r="OX219" s="1162"/>
      <c r="OY219" s="1162"/>
      <c r="OZ219" s="1162"/>
      <c r="PA219" s="1162"/>
      <c r="PB219" s="1162"/>
      <c r="PC219" s="1162"/>
      <c r="PD219" s="1162"/>
      <c r="PE219" s="1162"/>
      <c r="PF219" s="1162"/>
      <c r="PG219" s="1162"/>
      <c r="PH219" s="1162"/>
      <c r="PI219" s="1162"/>
      <c r="PJ219" s="1162"/>
      <c r="PK219" s="1162"/>
    </row>
    <row r="221" spans="1:427" ht="15" customHeight="1" x14ac:dyDescent="0.35">
      <c r="C221"/>
      <c r="D221"/>
      <c r="E221"/>
      <c r="F221"/>
      <c r="H221"/>
      <c r="I221"/>
      <c r="J221"/>
      <c r="K221"/>
      <c r="L221"/>
      <c r="M221"/>
      <c r="N221"/>
      <c r="O221"/>
      <c r="S221"/>
      <c r="T221"/>
      <c r="U221"/>
      <c r="V221"/>
      <c r="Y221"/>
      <c r="Z221"/>
      <c r="AA221"/>
      <c r="AB221"/>
      <c r="AC221"/>
      <c r="AD221"/>
      <c r="AE221"/>
      <c r="AF221"/>
      <c r="AG221"/>
      <c r="AH221"/>
      <c r="AI221"/>
      <c r="AJ221"/>
      <c r="AK221"/>
      <c r="AL221"/>
    </row>
    <row r="222" spans="1:427" ht="15" customHeight="1" x14ac:dyDescent="0.35">
      <c r="C222"/>
      <c r="D222"/>
      <c r="E222"/>
      <c r="F222"/>
      <c r="G222"/>
      <c r="H222"/>
      <c r="I222"/>
      <c r="J222"/>
      <c r="K222"/>
      <c r="L222"/>
      <c r="M222"/>
      <c r="N222"/>
      <c r="O222"/>
      <c r="S222"/>
      <c r="T222"/>
      <c r="U222"/>
      <c r="V222"/>
      <c r="Y222"/>
      <c r="Z222"/>
      <c r="AA222"/>
      <c r="AB222"/>
      <c r="AC222"/>
      <c r="AD222"/>
      <c r="AE222"/>
      <c r="AF222"/>
      <c r="AG222"/>
      <c r="AH222"/>
      <c r="AI222"/>
      <c r="AJ222"/>
      <c r="AK222"/>
      <c r="AL222"/>
    </row>
    <row r="223" spans="1:427" ht="15" customHeight="1" x14ac:dyDescent="0.35">
      <c r="C223"/>
      <c r="D223"/>
      <c r="E223"/>
      <c r="F223"/>
      <c r="G223"/>
      <c r="H223"/>
      <c r="I223"/>
      <c r="J223"/>
      <c r="K223"/>
      <c r="L223"/>
      <c r="M223"/>
      <c r="N223"/>
      <c r="O223"/>
      <c r="S223"/>
      <c r="T223"/>
      <c r="U223"/>
      <c r="V223"/>
      <c r="Y223"/>
      <c r="Z223"/>
      <c r="AA223"/>
      <c r="AB223"/>
      <c r="AC223"/>
      <c r="AD223"/>
      <c r="AE223"/>
      <c r="AF223"/>
      <c r="AG223"/>
      <c r="AH223"/>
      <c r="AI223"/>
      <c r="AJ223"/>
      <c r="AK223"/>
      <c r="AL223"/>
    </row>
    <row r="224" spans="1:427" ht="15" customHeight="1" x14ac:dyDescent="0.35">
      <c r="C224"/>
      <c r="D224"/>
      <c r="E224"/>
      <c r="F224"/>
      <c r="G224"/>
      <c r="H224"/>
      <c r="I224"/>
      <c r="J224"/>
      <c r="K224"/>
      <c r="L224"/>
      <c r="M224"/>
      <c r="N224"/>
      <c r="O224"/>
      <c r="S224"/>
      <c r="T224"/>
      <c r="U224"/>
      <c r="V224"/>
      <c r="Y224"/>
      <c r="Z224"/>
      <c r="AA224"/>
      <c r="AB224"/>
      <c r="AC224"/>
      <c r="AD224"/>
      <c r="AE224"/>
      <c r="AF224"/>
      <c r="AG224"/>
      <c r="AH224"/>
      <c r="AI224"/>
      <c r="AJ224"/>
      <c r="AK224"/>
      <c r="AL224"/>
    </row>
    <row r="225" spans="3:38" ht="15" customHeight="1" x14ac:dyDescent="0.35">
      <c r="C225"/>
      <c r="D225"/>
      <c r="E225"/>
      <c r="F225"/>
      <c r="G225"/>
      <c r="H225"/>
      <c r="I225"/>
      <c r="J225"/>
      <c r="K225"/>
      <c r="L225"/>
      <c r="M225"/>
      <c r="N225"/>
      <c r="O225"/>
      <c r="S225"/>
      <c r="T225"/>
      <c r="U225"/>
      <c r="V225"/>
      <c r="Y225"/>
      <c r="Z225"/>
      <c r="AA225"/>
      <c r="AB225"/>
      <c r="AC225"/>
      <c r="AD225"/>
      <c r="AE225"/>
      <c r="AF225"/>
      <c r="AG225"/>
      <c r="AH225"/>
      <c r="AI225"/>
      <c r="AJ225"/>
      <c r="AK225"/>
      <c r="AL225"/>
    </row>
    <row r="226" spans="3:38" ht="15" customHeight="1" x14ac:dyDescent="0.35">
      <c r="C226"/>
      <c r="D226"/>
      <c r="E226"/>
      <c r="F226"/>
      <c r="G226"/>
      <c r="H226"/>
      <c r="I226"/>
      <c r="J226"/>
      <c r="K226"/>
      <c r="L226"/>
      <c r="M226"/>
      <c r="N226"/>
      <c r="O226"/>
      <c r="S226"/>
      <c r="T226"/>
      <c r="U226"/>
      <c r="V226"/>
      <c r="Y226"/>
      <c r="Z226"/>
      <c r="AA226"/>
      <c r="AB226"/>
      <c r="AC226"/>
      <c r="AD226"/>
      <c r="AE226"/>
      <c r="AF226"/>
      <c r="AG226"/>
      <c r="AH226"/>
      <c r="AI226"/>
      <c r="AJ226"/>
      <c r="AK226"/>
      <c r="AL226"/>
    </row>
    <row r="227" spans="3:38" ht="15" customHeight="1" x14ac:dyDescent="0.35">
      <c r="C227"/>
      <c r="D227"/>
      <c r="E227"/>
      <c r="F227"/>
      <c r="G227"/>
      <c r="H227"/>
      <c r="I227"/>
      <c r="J227"/>
      <c r="K227"/>
      <c r="L227"/>
      <c r="M227"/>
      <c r="N227"/>
      <c r="O227"/>
      <c r="S227"/>
      <c r="T227"/>
      <c r="U227"/>
      <c r="V227"/>
      <c r="Y227"/>
      <c r="Z227"/>
      <c r="AA227"/>
      <c r="AB227"/>
      <c r="AC227"/>
      <c r="AD227"/>
      <c r="AE227"/>
      <c r="AF227"/>
      <c r="AG227"/>
      <c r="AH227"/>
      <c r="AI227"/>
      <c r="AJ227"/>
      <c r="AK227"/>
      <c r="AL227"/>
    </row>
    <row r="228" spans="3:38" ht="15" customHeight="1" x14ac:dyDescent="0.35">
      <c r="C228"/>
      <c r="D228"/>
      <c r="E228"/>
      <c r="F228"/>
      <c r="G228"/>
      <c r="H228"/>
      <c r="I228"/>
      <c r="J228"/>
      <c r="K228"/>
      <c r="L228"/>
      <c r="M228"/>
      <c r="N228"/>
      <c r="O228"/>
      <c r="S228"/>
      <c r="T228"/>
      <c r="U228"/>
      <c r="V228"/>
      <c r="Y228"/>
      <c r="Z228"/>
      <c r="AA228"/>
      <c r="AB228"/>
      <c r="AC228"/>
      <c r="AD228"/>
      <c r="AE228"/>
      <c r="AF228"/>
      <c r="AG228"/>
      <c r="AH228"/>
      <c r="AI228"/>
      <c r="AJ228"/>
      <c r="AK228"/>
      <c r="AL228"/>
    </row>
    <row r="229" spans="3:38" ht="15" customHeight="1" x14ac:dyDescent="0.35">
      <c r="C229"/>
      <c r="D229"/>
      <c r="E229"/>
      <c r="F229"/>
      <c r="G229"/>
      <c r="H229"/>
      <c r="I229"/>
      <c r="J229"/>
      <c r="K229"/>
      <c r="L229"/>
      <c r="M229"/>
      <c r="N229"/>
      <c r="O229"/>
      <c r="S229"/>
      <c r="T229"/>
      <c r="U229"/>
      <c r="V229"/>
      <c r="Y229"/>
      <c r="Z229"/>
      <c r="AA229"/>
      <c r="AB229"/>
      <c r="AC229"/>
      <c r="AD229"/>
      <c r="AE229"/>
      <c r="AF229"/>
      <c r="AG229"/>
      <c r="AH229"/>
      <c r="AI229"/>
      <c r="AJ229"/>
      <c r="AK229"/>
      <c r="AL229"/>
    </row>
    <row r="230" spans="3:38" ht="15" customHeight="1" x14ac:dyDescent="0.35">
      <c r="C230"/>
      <c r="D230"/>
      <c r="E230"/>
      <c r="F230"/>
      <c r="G230"/>
      <c r="H230"/>
      <c r="I230"/>
      <c r="J230"/>
      <c r="K230"/>
      <c r="L230"/>
      <c r="M230"/>
      <c r="N230"/>
      <c r="O230"/>
      <c r="S230"/>
      <c r="T230"/>
      <c r="U230"/>
      <c r="V230"/>
      <c r="Y230"/>
      <c r="Z230"/>
      <c r="AA230"/>
      <c r="AB230"/>
      <c r="AC230"/>
      <c r="AD230"/>
      <c r="AE230"/>
      <c r="AF230"/>
      <c r="AG230"/>
      <c r="AH230"/>
      <c r="AI230"/>
      <c r="AJ230"/>
      <c r="AK230"/>
      <c r="AL230"/>
    </row>
    <row r="231" spans="3:38" ht="15" customHeight="1" x14ac:dyDescent="0.35">
      <c r="C231"/>
      <c r="D231"/>
      <c r="E231"/>
      <c r="F231"/>
      <c r="G231"/>
      <c r="H231"/>
      <c r="I231"/>
      <c r="J231"/>
      <c r="K231"/>
      <c r="L231"/>
      <c r="M231"/>
      <c r="N231"/>
      <c r="O231"/>
      <c r="S231"/>
      <c r="T231"/>
      <c r="U231"/>
      <c r="V231"/>
      <c r="Y231"/>
      <c r="Z231"/>
      <c r="AA231"/>
      <c r="AB231"/>
      <c r="AC231"/>
      <c r="AD231"/>
      <c r="AE231"/>
      <c r="AF231"/>
      <c r="AG231"/>
      <c r="AH231"/>
      <c r="AI231"/>
      <c r="AJ231"/>
      <c r="AK231"/>
      <c r="AL231"/>
    </row>
    <row r="232" spans="3:38" ht="15" customHeight="1" x14ac:dyDescent="0.35">
      <c r="C232"/>
      <c r="D232"/>
      <c r="E232"/>
      <c r="F232"/>
      <c r="G232"/>
      <c r="H232"/>
      <c r="I232"/>
      <c r="J232"/>
      <c r="K232"/>
      <c r="L232"/>
      <c r="M232"/>
      <c r="N232"/>
      <c r="O232"/>
      <c r="S232"/>
      <c r="T232"/>
      <c r="U232"/>
      <c r="V232"/>
      <c r="Y232"/>
      <c r="Z232"/>
      <c r="AA232"/>
      <c r="AB232"/>
      <c r="AC232"/>
      <c r="AD232"/>
      <c r="AE232"/>
      <c r="AF232"/>
      <c r="AG232"/>
      <c r="AH232"/>
      <c r="AI232"/>
      <c r="AJ232"/>
      <c r="AK232"/>
      <c r="AL232"/>
    </row>
    <row r="233" spans="3:38" ht="15" customHeight="1" x14ac:dyDescent="0.35">
      <c r="C233"/>
      <c r="D233"/>
      <c r="E233"/>
      <c r="F233"/>
      <c r="G233"/>
      <c r="H233"/>
      <c r="I233"/>
      <c r="J233"/>
      <c r="K233"/>
      <c r="L233"/>
      <c r="M233"/>
      <c r="N233"/>
      <c r="O233"/>
      <c r="S233"/>
      <c r="T233"/>
      <c r="U233"/>
      <c r="V233"/>
      <c r="Y233"/>
      <c r="Z233"/>
      <c r="AA233"/>
      <c r="AB233"/>
      <c r="AC233"/>
      <c r="AD233"/>
      <c r="AE233"/>
      <c r="AF233"/>
      <c r="AG233"/>
      <c r="AH233"/>
      <c r="AI233"/>
      <c r="AJ233"/>
      <c r="AK233"/>
      <c r="AL233"/>
    </row>
    <row r="234" spans="3:38" ht="15" customHeight="1" x14ac:dyDescent="0.35">
      <c r="C234"/>
      <c r="D234"/>
      <c r="E234"/>
      <c r="F234"/>
      <c r="G234"/>
      <c r="H234"/>
      <c r="I234"/>
      <c r="J234"/>
      <c r="K234"/>
      <c r="L234"/>
      <c r="M234"/>
      <c r="N234"/>
      <c r="O234"/>
      <c r="S234"/>
      <c r="T234"/>
      <c r="U234"/>
      <c r="V234"/>
      <c r="Y234"/>
      <c r="Z234"/>
      <c r="AA234"/>
      <c r="AB234"/>
      <c r="AC234"/>
      <c r="AD234"/>
      <c r="AE234"/>
      <c r="AF234"/>
      <c r="AG234"/>
      <c r="AH234"/>
      <c r="AI234"/>
      <c r="AJ234"/>
      <c r="AK234"/>
      <c r="AL234"/>
    </row>
    <row r="235" spans="3:38" ht="15" customHeight="1" x14ac:dyDescent="0.35">
      <c r="C235"/>
      <c r="D235"/>
      <c r="E235"/>
      <c r="F235"/>
      <c r="G235"/>
      <c r="H235"/>
      <c r="I235"/>
      <c r="J235"/>
      <c r="K235"/>
      <c r="L235"/>
      <c r="M235"/>
      <c r="N235"/>
      <c r="O235"/>
      <c r="S235"/>
      <c r="T235"/>
      <c r="U235"/>
      <c r="V235"/>
      <c r="Y235"/>
      <c r="Z235"/>
      <c r="AA235"/>
      <c r="AB235"/>
      <c r="AC235"/>
      <c r="AD235"/>
      <c r="AE235"/>
      <c r="AF235"/>
      <c r="AG235"/>
      <c r="AH235"/>
      <c r="AI235"/>
      <c r="AJ235"/>
      <c r="AK235"/>
      <c r="AL235"/>
    </row>
    <row r="236" spans="3:38" ht="15" customHeight="1" x14ac:dyDescent="0.35">
      <c r="C236"/>
      <c r="D236"/>
      <c r="E236"/>
      <c r="F236"/>
      <c r="G236"/>
      <c r="H236"/>
      <c r="I236"/>
      <c r="J236"/>
      <c r="K236"/>
      <c r="L236"/>
      <c r="M236"/>
      <c r="N236"/>
      <c r="O236"/>
      <c r="S236"/>
      <c r="T236"/>
      <c r="U236"/>
      <c r="V236"/>
      <c r="Y236"/>
      <c r="Z236"/>
      <c r="AA236"/>
      <c r="AB236"/>
      <c r="AC236"/>
      <c r="AD236"/>
      <c r="AE236"/>
      <c r="AF236"/>
      <c r="AG236"/>
      <c r="AH236"/>
      <c r="AI236"/>
      <c r="AJ236"/>
      <c r="AK236"/>
      <c r="AL236"/>
    </row>
    <row r="237" spans="3:38" ht="15" customHeight="1" x14ac:dyDescent="0.35">
      <c r="C237"/>
      <c r="D237"/>
      <c r="E237"/>
      <c r="F237"/>
      <c r="G237"/>
      <c r="H237"/>
      <c r="I237"/>
      <c r="J237"/>
      <c r="K237"/>
      <c r="L237"/>
      <c r="M237"/>
      <c r="N237"/>
      <c r="O237"/>
      <c r="S237"/>
      <c r="T237"/>
      <c r="U237"/>
      <c r="V237"/>
      <c r="Y237"/>
      <c r="Z237"/>
      <c r="AA237"/>
      <c r="AB237"/>
      <c r="AC237"/>
      <c r="AD237"/>
      <c r="AE237"/>
      <c r="AF237"/>
      <c r="AG237"/>
      <c r="AH237"/>
      <c r="AI237"/>
      <c r="AJ237"/>
      <c r="AK237"/>
      <c r="AL237"/>
    </row>
    <row r="238" spans="3:38" ht="15" customHeight="1" x14ac:dyDescent="0.35">
      <c r="C238"/>
      <c r="D238"/>
      <c r="E238"/>
      <c r="F238"/>
      <c r="G238"/>
      <c r="H238"/>
      <c r="I238"/>
      <c r="J238"/>
      <c r="K238"/>
      <c r="L238"/>
      <c r="M238"/>
      <c r="N238"/>
      <c r="O238"/>
      <c r="S238"/>
      <c r="T238"/>
      <c r="U238"/>
      <c r="V238"/>
      <c r="Y238"/>
      <c r="Z238"/>
      <c r="AA238"/>
      <c r="AB238"/>
      <c r="AC238"/>
      <c r="AD238"/>
      <c r="AE238"/>
      <c r="AF238"/>
      <c r="AG238"/>
      <c r="AH238"/>
      <c r="AI238"/>
      <c r="AJ238"/>
      <c r="AK238"/>
      <c r="AL238"/>
    </row>
    <row r="239" spans="3:38" ht="15" customHeight="1" x14ac:dyDescent="0.35">
      <c r="C239"/>
      <c r="D239"/>
      <c r="E239"/>
      <c r="F239"/>
      <c r="G239"/>
      <c r="H239"/>
      <c r="I239"/>
      <c r="J239"/>
      <c r="K239"/>
      <c r="L239"/>
      <c r="M239"/>
      <c r="N239"/>
      <c r="O239"/>
      <c r="S239"/>
      <c r="T239"/>
      <c r="U239"/>
      <c r="V239"/>
      <c r="Y239"/>
      <c r="Z239"/>
      <c r="AA239"/>
      <c r="AB239"/>
      <c r="AC239"/>
      <c r="AD239"/>
      <c r="AE239"/>
      <c r="AF239"/>
      <c r="AG239"/>
      <c r="AH239"/>
      <c r="AI239"/>
      <c r="AJ239"/>
      <c r="AK239"/>
      <c r="AL239"/>
    </row>
    <row r="240" spans="3:38" ht="15" customHeight="1" x14ac:dyDescent="0.35">
      <c r="C240"/>
      <c r="D240"/>
      <c r="E240"/>
      <c r="F240"/>
      <c r="G240"/>
      <c r="H240"/>
      <c r="I240"/>
      <c r="J240"/>
      <c r="K240"/>
      <c r="L240"/>
      <c r="M240"/>
      <c r="N240"/>
      <c r="O240"/>
      <c r="S240"/>
      <c r="T240"/>
      <c r="U240"/>
      <c r="V240"/>
      <c r="Y240"/>
      <c r="Z240"/>
      <c r="AA240"/>
      <c r="AB240"/>
      <c r="AC240"/>
      <c r="AD240"/>
      <c r="AE240"/>
      <c r="AF240"/>
      <c r="AG240"/>
      <c r="AH240"/>
      <c r="AI240"/>
      <c r="AJ240"/>
      <c r="AK240"/>
      <c r="AL240"/>
    </row>
    <row r="241" spans="3:427" ht="15" customHeight="1" x14ac:dyDescent="0.35">
      <c r="C241"/>
      <c r="D241"/>
      <c r="E241"/>
      <c r="F241"/>
      <c r="G241"/>
      <c r="H241"/>
      <c r="I241"/>
      <c r="J241"/>
      <c r="K241"/>
      <c r="L241"/>
      <c r="M241"/>
      <c r="N241"/>
      <c r="O241"/>
      <c r="S241"/>
      <c r="T241"/>
      <c r="U241"/>
      <c r="V241"/>
      <c r="Y241"/>
      <c r="Z241"/>
      <c r="AA241"/>
      <c r="AB241"/>
      <c r="AC241"/>
      <c r="AD241"/>
      <c r="AE241"/>
      <c r="AF241"/>
      <c r="AG241"/>
      <c r="AH241"/>
      <c r="AI241"/>
      <c r="AJ241"/>
      <c r="AK241"/>
      <c r="AL241"/>
    </row>
    <row r="242" spans="3:427" ht="15" customHeight="1" x14ac:dyDescent="0.35">
      <c r="C242"/>
      <c r="D242"/>
      <c r="E242"/>
      <c r="F242"/>
      <c r="G242"/>
      <c r="H242"/>
      <c r="I242"/>
      <c r="J242"/>
      <c r="K242"/>
      <c r="L242"/>
      <c r="M242"/>
      <c r="N242"/>
      <c r="O242"/>
      <c r="S242"/>
      <c r="T242"/>
      <c r="U242"/>
      <c r="V242"/>
      <c r="Y242"/>
      <c r="Z242"/>
      <c r="AA242"/>
      <c r="AB242"/>
      <c r="AC242"/>
      <c r="AD242"/>
      <c r="AE242"/>
      <c r="AF242"/>
      <c r="AG242"/>
      <c r="AH242"/>
      <c r="AI242"/>
      <c r="AJ242"/>
      <c r="AK242"/>
      <c r="AL242"/>
    </row>
    <row r="243" spans="3:427" ht="15" customHeight="1" x14ac:dyDescent="0.35">
      <c r="C243"/>
      <c r="D243"/>
      <c r="E243"/>
      <c r="F243"/>
      <c r="G243"/>
      <c r="H243"/>
      <c r="I243"/>
      <c r="J243"/>
      <c r="K243"/>
      <c r="L243"/>
      <c r="M243"/>
      <c r="N243"/>
      <c r="O243"/>
      <c r="S243"/>
      <c r="T243"/>
      <c r="U243"/>
      <c r="V243"/>
      <c r="Y243"/>
      <c r="Z243"/>
      <c r="AA243"/>
      <c r="AB243"/>
      <c r="AC243"/>
      <c r="AD243"/>
      <c r="AE243"/>
      <c r="AF243"/>
      <c r="AG243"/>
      <c r="AH243"/>
      <c r="AI243"/>
      <c r="AJ243"/>
      <c r="AK243"/>
      <c r="AL243"/>
    </row>
    <row r="244" spans="3:427" ht="15" customHeight="1" x14ac:dyDescent="0.35">
      <c r="C244"/>
      <c r="D244"/>
      <c r="E244"/>
      <c r="F244"/>
      <c r="G244"/>
      <c r="H244"/>
      <c r="I244"/>
      <c r="J244"/>
      <c r="K244"/>
      <c r="L244"/>
      <c r="M244"/>
      <c r="N244"/>
      <c r="O244"/>
      <c r="S244"/>
      <c r="T244"/>
      <c r="U244"/>
      <c r="V244"/>
      <c r="Y244"/>
      <c r="Z244"/>
      <c r="AA244"/>
      <c r="AB244"/>
      <c r="AC244"/>
      <c r="AD244"/>
      <c r="AE244"/>
      <c r="AF244"/>
      <c r="AG244"/>
      <c r="AH244"/>
      <c r="AI244"/>
      <c r="AJ244"/>
      <c r="AK244"/>
      <c r="AL244"/>
    </row>
    <row r="245" spans="3:427" ht="15" customHeight="1" x14ac:dyDescent="0.35">
      <c r="C245"/>
      <c r="D245"/>
      <c r="E245"/>
      <c r="F245"/>
      <c r="G245"/>
      <c r="H245"/>
      <c r="I245"/>
      <c r="J245"/>
      <c r="K245"/>
      <c r="L245"/>
      <c r="M245"/>
      <c r="N245"/>
      <c r="O245"/>
      <c r="S245"/>
      <c r="T245"/>
      <c r="U245"/>
      <c r="V245"/>
      <c r="Y245"/>
      <c r="Z245"/>
      <c r="AA245"/>
      <c r="AB245"/>
      <c r="AC245"/>
      <c r="AD245"/>
      <c r="AE245"/>
      <c r="AF245"/>
      <c r="AG245"/>
      <c r="AH245"/>
      <c r="AI245"/>
      <c r="AJ245"/>
      <c r="AK245"/>
      <c r="AL245"/>
    </row>
    <row r="246" spans="3:427" ht="15" customHeight="1" x14ac:dyDescent="0.35">
      <c r="C246"/>
      <c r="D246"/>
      <c r="E246"/>
      <c r="F246"/>
      <c r="G246"/>
      <c r="H246"/>
      <c r="I246"/>
      <c r="J246"/>
      <c r="K246"/>
      <c r="L246"/>
      <c r="M246"/>
      <c r="N246"/>
      <c r="O246"/>
      <c r="S246"/>
      <c r="T246"/>
      <c r="U246"/>
      <c r="V246"/>
      <c r="Y246"/>
      <c r="Z246"/>
      <c r="AA246"/>
      <c r="AB246"/>
      <c r="AC246"/>
      <c r="AD246"/>
      <c r="AE246"/>
      <c r="AF246"/>
      <c r="AG246"/>
      <c r="AH246"/>
      <c r="AI246"/>
      <c r="AJ246"/>
      <c r="AK246"/>
      <c r="AL246"/>
    </row>
    <row r="247" spans="3:427" ht="15" customHeight="1" x14ac:dyDescent="0.35">
      <c r="C247"/>
      <c r="D247"/>
      <c r="E247"/>
      <c r="F247"/>
      <c r="G247"/>
      <c r="H247"/>
      <c r="I247"/>
      <c r="J247"/>
      <c r="K247"/>
      <c r="L247"/>
      <c r="M247"/>
      <c r="N247"/>
      <c r="O247"/>
      <c r="S247"/>
      <c r="T247"/>
      <c r="U247"/>
      <c r="V247"/>
      <c r="Y247"/>
      <c r="Z247"/>
      <c r="AA247"/>
      <c r="AB247"/>
      <c r="AC247"/>
      <c r="AD247"/>
      <c r="AE247"/>
      <c r="AF247"/>
      <c r="AG247"/>
      <c r="AH247"/>
      <c r="AI247"/>
      <c r="AJ247"/>
      <c r="AK247"/>
      <c r="AL247"/>
      <c r="AM247" s="924"/>
      <c r="AN247" s="924"/>
      <c r="AO247" s="924"/>
      <c r="AP247" s="924"/>
      <c r="AQ247" s="924"/>
      <c r="AR247" s="924"/>
      <c r="AS247" s="924"/>
      <c r="AT247" s="924"/>
      <c r="AU247" s="924"/>
      <c r="AV247" s="924"/>
      <c r="AW247" s="924"/>
      <c r="AX247" s="924"/>
      <c r="AY247" s="924"/>
      <c r="AZ247" s="924"/>
      <c r="BA247" s="924"/>
      <c r="BB247" s="924"/>
      <c r="BC247" s="924"/>
      <c r="BD247" s="924"/>
      <c r="BE247" s="924"/>
      <c r="BF247" s="924"/>
      <c r="BG247" s="924"/>
      <c r="BH247" s="924"/>
      <c r="BI247" s="924"/>
      <c r="BJ247" s="924"/>
      <c r="BK247" s="924"/>
      <c r="BL247" s="924"/>
      <c r="BM247" s="924"/>
      <c r="BN247" s="924"/>
      <c r="BO247" s="924"/>
      <c r="BP247" s="924"/>
      <c r="BQ247" s="924"/>
      <c r="BR247" s="924"/>
      <c r="BS247" s="924"/>
      <c r="BT247" s="924"/>
      <c r="BU247" s="924"/>
      <c r="BV247" s="924"/>
      <c r="BW247" s="924"/>
      <c r="BX247" s="924"/>
      <c r="BY247" s="924"/>
      <c r="BZ247" s="924"/>
      <c r="CA247" s="924"/>
      <c r="CB247" s="924"/>
      <c r="CC247" s="924"/>
      <c r="CD247" s="924"/>
      <c r="CE247" s="924"/>
      <c r="CF247" s="924"/>
      <c r="CG247" s="924"/>
      <c r="CH247" s="924"/>
      <c r="CI247" s="924"/>
      <c r="CJ247" s="924"/>
      <c r="CK247" s="924"/>
      <c r="CL247" s="924"/>
      <c r="CM247" s="924"/>
      <c r="CN247" s="924"/>
      <c r="CO247" s="924"/>
      <c r="CP247" s="924"/>
      <c r="CQ247" s="924"/>
      <c r="CR247" s="924"/>
      <c r="CS247" s="924"/>
      <c r="CT247" s="924"/>
      <c r="CU247" s="924"/>
      <c r="CV247" s="924"/>
      <c r="CW247" s="924"/>
      <c r="CX247" s="924"/>
      <c r="CY247" s="924"/>
      <c r="CZ247" s="924"/>
      <c r="DA247" s="924"/>
      <c r="DB247" s="924"/>
      <c r="DC247" s="924"/>
      <c r="DD247" s="924"/>
      <c r="DE247" s="924"/>
      <c r="DF247" s="924"/>
      <c r="DG247" s="924"/>
      <c r="DH247" s="924"/>
      <c r="DI247" s="924"/>
      <c r="DJ247" s="924"/>
      <c r="DK247" s="924"/>
      <c r="DL247" s="924"/>
      <c r="DM247" s="924"/>
      <c r="DN247" s="924"/>
      <c r="DO247" s="924"/>
      <c r="DP247" s="924"/>
      <c r="DQ247" s="924"/>
      <c r="DR247" s="924"/>
      <c r="DS247" s="924"/>
      <c r="DT247" s="924"/>
      <c r="DU247" s="924"/>
      <c r="DV247" s="924"/>
      <c r="DW247" s="924"/>
      <c r="DX247" s="924"/>
      <c r="DY247" s="924"/>
      <c r="DZ247" s="924"/>
      <c r="EA247" s="924"/>
      <c r="EB247" s="924"/>
      <c r="EC247" s="924"/>
      <c r="ED247" s="924"/>
      <c r="EE247" s="924"/>
      <c r="EF247" s="924"/>
      <c r="EG247" s="924"/>
      <c r="EH247" s="924"/>
      <c r="EI247" s="924"/>
      <c r="EJ247" s="924"/>
      <c r="EK247" s="924"/>
      <c r="EL247" s="924"/>
      <c r="EM247" s="924"/>
      <c r="EN247" s="924"/>
      <c r="EO247" s="924"/>
      <c r="EP247" s="924"/>
      <c r="EQ247" s="924"/>
      <c r="ER247" s="924"/>
      <c r="ES247" s="924"/>
      <c r="ET247" s="924"/>
      <c r="EU247" s="924"/>
      <c r="EV247" s="924"/>
      <c r="EW247" s="924"/>
      <c r="EX247" s="924"/>
      <c r="EY247" s="924"/>
      <c r="EZ247" s="924"/>
      <c r="FA247" s="924"/>
      <c r="FB247" s="924"/>
      <c r="FC247" s="924"/>
      <c r="FD247" s="924"/>
      <c r="FE247" s="924"/>
      <c r="FF247" s="924"/>
      <c r="FG247" s="924"/>
      <c r="FH247" s="924"/>
      <c r="FI247" s="924"/>
      <c r="FJ247" s="924"/>
      <c r="FK247" s="924"/>
      <c r="FL247" s="924"/>
      <c r="FM247" s="924"/>
      <c r="FN247" s="924"/>
      <c r="FO247" s="924"/>
      <c r="FP247" s="924"/>
      <c r="FQ247" s="924"/>
      <c r="FR247" s="924"/>
      <c r="FS247" s="924"/>
      <c r="FT247" s="924"/>
      <c r="FU247" s="924"/>
      <c r="FV247" s="924"/>
      <c r="FW247" s="924"/>
      <c r="FX247" s="924"/>
      <c r="FY247" s="924"/>
      <c r="FZ247" s="924"/>
      <c r="GA247" s="924"/>
      <c r="GB247" s="924"/>
      <c r="GC247" s="924"/>
      <c r="GD247" s="924"/>
      <c r="GE247" s="924"/>
      <c r="GF247" s="924"/>
      <c r="GG247" s="924"/>
      <c r="GH247" s="924"/>
      <c r="GI247" s="924"/>
      <c r="GJ247" s="924"/>
      <c r="GK247" s="924"/>
      <c r="GL247" s="924"/>
      <c r="GM247" s="924"/>
      <c r="GN247" s="924"/>
      <c r="GO247" s="924"/>
      <c r="GP247" s="924"/>
      <c r="GQ247" s="924"/>
      <c r="GR247" s="924"/>
      <c r="GS247" s="924"/>
      <c r="GT247" s="924"/>
      <c r="GU247" s="924"/>
      <c r="GV247" s="924"/>
      <c r="GW247" s="924"/>
      <c r="GX247" s="924"/>
      <c r="GY247" s="924"/>
      <c r="GZ247" s="924"/>
      <c r="HA247" s="924"/>
      <c r="HB247" s="924"/>
      <c r="HC247" s="924"/>
      <c r="HD247" s="924"/>
      <c r="HE247" s="924"/>
      <c r="HF247" s="924"/>
      <c r="HG247" s="924"/>
      <c r="HH247" s="924"/>
      <c r="HI247" s="924"/>
      <c r="HJ247" s="924"/>
      <c r="HK247" s="924"/>
      <c r="HL247" s="924"/>
      <c r="HM247" s="924"/>
      <c r="HN247" s="924"/>
      <c r="HO247" s="924"/>
      <c r="HP247" s="924"/>
      <c r="HQ247" s="924"/>
      <c r="HR247" s="924"/>
      <c r="HS247" s="924"/>
      <c r="HT247" s="924"/>
      <c r="HU247" s="924"/>
      <c r="HV247" s="924"/>
      <c r="HW247" s="924"/>
      <c r="HX247" s="924"/>
      <c r="HY247" s="924"/>
      <c r="HZ247" s="924"/>
      <c r="IA247" s="924"/>
      <c r="IB247" s="924"/>
      <c r="IC247" s="924"/>
      <c r="ID247" s="924"/>
      <c r="IE247" s="924"/>
      <c r="IF247" s="924"/>
      <c r="IG247" s="924"/>
      <c r="IH247" s="924"/>
      <c r="II247" s="924"/>
      <c r="IJ247" s="924"/>
      <c r="IK247" s="924"/>
      <c r="IL247" s="924"/>
      <c r="IM247" s="924"/>
      <c r="IN247" s="924"/>
      <c r="IO247" s="924"/>
      <c r="IP247" s="924"/>
      <c r="IQ247" s="924"/>
      <c r="IR247" s="924"/>
      <c r="IS247" s="924"/>
      <c r="IT247" s="924"/>
      <c r="IU247" s="924"/>
      <c r="IV247" s="924"/>
      <c r="IW247" s="924"/>
      <c r="IX247" s="924"/>
      <c r="IY247" s="924"/>
      <c r="IZ247" s="924"/>
      <c r="JA247" s="924"/>
      <c r="JB247" s="924"/>
      <c r="JC247" s="924"/>
      <c r="JD247" s="924"/>
      <c r="JE247" s="924"/>
      <c r="JF247" s="924"/>
      <c r="JG247" s="924"/>
      <c r="JH247" s="924"/>
      <c r="JI247" s="924"/>
      <c r="JJ247" s="924"/>
      <c r="JK247" s="924"/>
      <c r="JL247" s="924"/>
      <c r="JM247" s="924"/>
      <c r="JN247" s="924"/>
      <c r="JO247" s="924"/>
      <c r="JP247" s="924"/>
      <c r="JQ247" s="924"/>
      <c r="JR247" s="924"/>
      <c r="JS247" s="924"/>
      <c r="JT247" s="924"/>
      <c r="JU247" s="924"/>
      <c r="JV247" s="924"/>
      <c r="JW247" s="924"/>
      <c r="JX247" s="924"/>
      <c r="JY247" s="924"/>
      <c r="JZ247" s="924"/>
      <c r="KA247" s="924"/>
      <c r="KB247" s="924"/>
      <c r="KC247" s="924"/>
      <c r="KD247" s="924"/>
      <c r="KE247" s="924"/>
      <c r="KF247" s="924"/>
      <c r="KG247" s="924"/>
      <c r="KH247" s="924"/>
      <c r="KI247" s="924"/>
      <c r="KJ247" s="924"/>
      <c r="KK247" s="924"/>
      <c r="KL247" s="924"/>
      <c r="KM247" s="924"/>
      <c r="KN247" s="924"/>
      <c r="KO247" s="924"/>
      <c r="KP247" s="924"/>
      <c r="KQ247" s="924"/>
      <c r="KR247" s="924"/>
      <c r="KS247" s="924"/>
      <c r="KT247" s="924"/>
      <c r="KU247" s="924"/>
      <c r="KV247" s="924"/>
      <c r="KW247" s="924"/>
      <c r="KX247" s="924"/>
      <c r="KY247" s="924"/>
      <c r="KZ247" s="924"/>
      <c r="LA247" s="924"/>
      <c r="LB247" s="924"/>
      <c r="LC247" s="924"/>
      <c r="LD247" s="924"/>
      <c r="LE247" s="924"/>
      <c r="LF247" s="924"/>
      <c r="LG247" s="924"/>
      <c r="LH247" s="924"/>
      <c r="LI247" s="924"/>
      <c r="LJ247" s="924"/>
      <c r="LK247" s="924"/>
      <c r="LL247" s="924"/>
      <c r="LM247" s="924"/>
      <c r="LN247" s="924"/>
      <c r="LO247" s="924"/>
      <c r="LP247" s="924"/>
      <c r="LQ247" s="924"/>
      <c r="LR247" s="924"/>
      <c r="LS247" s="924"/>
      <c r="LT247" s="924"/>
      <c r="LU247" s="924"/>
      <c r="LV247" s="924"/>
      <c r="LW247" s="924"/>
      <c r="LX247" s="924"/>
      <c r="LY247" s="924"/>
      <c r="LZ247" s="924"/>
      <c r="MA247" s="924"/>
      <c r="MB247" s="924"/>
      <c r="MC247" s="924"/>
      <c r="MD247" s="924"/>
      <c r="ME247" s="924"/>
      <c r="MF247" s="924"/>
      <c r="MG247" s="924"/>
      <c r="MH247" s="924"/>
      <c r="MI247" s="924"/>
      <c r="MJ247" s="924"/>
      <c r="MK247" s="924"/>
      <c r="ML247" s="924"/>
      <c r="MM247" s="924"/>
      <c r="MN247" s="924"/>
      <c r="MO247" s="924"/>
      <c r="MP247" s="924"/>
      <c r="MQ247" s="924"/>
      <c r="MR247" s="924"/>
      <c r="MS247" s="924"/>
      <c r="MT247" s="924"/>
      <c r="MU247" s="924"/>
      <c r="MV247" s="924"/>
      <c r="MW247" s="924"/>
      <c r="MX247" s="924"/>
      <c r="MY247" s="924"/>
      <c r="MZ247" s="924"/>
      <c r="NA247" s="924"/>
      <c r="NB247" s="924"/>
      <c r="NC247" s="924"/>
      <c r="ND247" s="924"/>
      <c r="NE247" s="924"/>
      <c r="NF247" s="924"/>
      <c r="NG247" s="924"/>
      <c r="NH247" s="924"/>
      <c r="NI247" s="924"/>
      <c r="NJ247" s="924"/>
      <c r="NK247" s="924"/>
      <c r="NL247" s="924"/>
      <c r="NM247" s="924"/>
      <c r="NN247" s="924"/>
      <c r="NO247" s="924"/>
      <c r="NP247" s="924"/>
      <c r="NQ247" s="924"/>
      <c r="NR247" s="924"/>
      <c r="NS247" s="924"/>
      <c r="NT247" s="924"/>
      <c r="NU247" s="924"/>
      <c r="NV247" s="924"/>
      <c r="NW247" s="924"/>
      <c r="NX247" s="924"/>
      <c r="NY247" s="924"/>
      <c r="NZ247" s="924"/>
      <c r="OA247" s="924"/>
      <c r="OB247" s="924"/>
      <c r="OC247" s="924"/>
      <c r="OD247" s="924"/>
      <c r="OE247" s="924"/>
      <c r="OF247" s="924"/>
      <c r="OG247" s="924"/>
      <c r="OH247" s="924"/>
      <c r="OI247" s="924"/>
      <c r="OJ247" s="924"/>
      <c r="OK247" s="924"/>
      <c r="OL247" s="924"/>
      <c r="OM247" s="924"/>
      <c r="ON247" s="924"/>
      <c r="OO247" s="924"/>
      <c r="OP247" s="924"/>
      <c r="OQ247" s="924"/>
      <c r="OR247" s="924"/>
      <c r="OS247" s="924"/>
      <c r="OT247" s="924"/>
      <c r="OU247" s="924"/>
      <c r="OV247" s="924"/>
      <c r="OW247" s="924"/>
      <c r="OX247" s="924"/>
      <c r="OY247" s="924"/>
      <c r="OZ247" s="924"/>
      <c r="PA247" s="924"/>
      <c r="PB247" s="924"/>
      <c r="PC247" s="924"/>
      <c r="PD247" s="924"/>
      <c r="PE247" s="924"/>
      <c r="PF247" s="924"/>
      <c r="PG247" s="924"/>
      <c r="PH247" s="924"/>
      <c r="PI247" s="924"/>
      <c r="PJ247" s="924"/>
      <c r="PK247" s="924"/>
    </row>
    <row r="248" spans="3:427" ht="15" customHeight="1" x14ac:dyDescent="0.35">
      <c r="C248"/>
      <c r="D248"/>
      <c r="E248" s="925">
        <v>2002</v>
      </c>
      <c r="F248"/>
      <c r="G248"/>
      <c r="H248"/>
      <c r="I248"/>
      <c r="J248"/>
      <c r="K248"/>
      <c r="L248"/>
      <c r="M248"/>
      <c r="N248"/>
      <c r="O248"/>
      <c r="S248"/>
      <c r="T248"/>
      <c r="U248"/>
      <c r="V248"/>
      <c r="Y248"/>
      <c r="Z248"/>
      <c r="AA248"/>
      <c r="AB248"/>
      <c r="AC248"/>
      <c r="AD248"/>
      <c r="AE248"/>
      <c r="AF248"/>
      <c r="AG248"/>
      <c r="AH248"/>
      <c r="AI248"/>
      <c r="AJ248"/>
      <c r="AK248"/>
      <c r="AL248"/>
    </row>
    <row r="249" spans="3:427" ht="15" customHeight="1" x14ac:dyDescent="0.35">
      <c r="C249"/>
      <c r="D249"/>
      <c r="E249" s="925">
        <v>2003</v>
      </c>
      <c r="F249"/>
      <c r="G249"/>
      <c r="H249"/>
      <c r="I249"/>
      <c r="J249"/>
      <c r="K249"/>
      <c r="L249"/>
      <c r="M249"/>
      <c r="N249"/>
      <c r="O249"/>
      <c r="S249"/>
      <c r="T249"/>
      <c r="U249"/>
      <c r="V249"/>
      <c r="Y249"/>
      <c r="Z249"/>
      <c r="AA249"/>
      <c r="AB249"/>
      <c r="AC249"/>
      <c r="AD249"/>
      <c r="AE249"/>
      <c r="AF249"/>
      <c r="AG249"/>
      <c r="AH249"/>
      <c r="AI249"/>
      <c r="AJ249"/>
      <c r="AK249"/>
      <c r="AL249"/>
    </row>
    <row r="250" spans="3:427" ht="15" customHeight="1" x14ac:dyDescent="0.35">
      <c r="C250"/>
      <c r="D250"/>
      <c r="E250" s="925">
        <v>2004</v>
      </c>
      <c r="F250"/>
      <c r="G250"/>
      <c r="H250"/>
      <c r="I250"/>
      <c r="J250"/>
      <c r="K250"/>
      <c r="L250"/>
      <c r="M250"/>
      <c r="N250"/>
      <c r="O250"/>
      <c r="S250"/>
      <c r="T250"/>
      <c r="U250"/>
      <c r="V250"/>
      <c r="Y250"/>
      <c r="Z250"/>
      <c r="AA250"/>
      <c r="AB250"/>
      <c r="AC250"/>
      <c r="AD250"/>
      <c r="AE250"/>
      <c r="AF250"/>
      <c r="AG250"/>
      <c r="AH250"/>
      <c r="AI250"/>
      <c r="AJ250"/>
      <c r="AK250"/>
      <c r="AL250"/>
    </row>
    <row r="251" spans="3:427" ht="15" customHeight="1" x14ac:dyDescent="0.35">
      <c r="C251"/>
      <c r="D251"/>
      <c r="E251" s="925">
        <v>2005</v>
      </c>
      <c r="F251"/>
      <c r="G251"/>
      <c r="H251"/>
      <c r="I251"/>
      <c r="J251"/>
      <c r="K251"/>
      <c r="L251"/>
      <c r="M251"/>
      <c r="N251"/>
      <c r="O251"/>
      <c r="S251"/>
      <c r="T251"/>
      <c r="U251"/>
      <c r="V251"/>
      <c r="Y251"/>
      <c r="Z251"/>
      <c r="AA251"/>
      <c r="AB251"/>
      <c r="AC251"/>
      <c r="AD251"/>
      <c r="AE251"/>
      <c r="AF251"/>
      <c r="AG251"/>
      <c r="AH251"/>
      <c r="AI251"/>
      <c r="AJ251"/>
      <c r="AK251"/>
      <c r="AL251"/>
    </row>
    <row r="252" spans="3:427" ht="15" customHeight="1" x14ac:dyDescent="0.35">
      <c r="C252"/>
      <c r="D252"/>
      <c r="E252" s="925">
        <v>2006</v>
      </c>
      <c r="F252"/>
      <c r="G252"/>
      <c r="H252"/>
      <c r="I252"/>
      <c r="J252"/>
      <c r="K252"/>
      <c r="L252"/>
      <c r="M252"/>
      <c r="N252"/>
      <c r="O252"/>
      <c r="S252"/>
      <c r="T252"/>
      <c r="U252"/>
      <c r="V252"/>
      <c r="Y252"/>
      <c r="Z252"/>
      <c r="AA252"/>
      <c r="AB252"/>
      <c r="AC252"/>
      <c r="AD252"/>
      <c r="AE252"/>
      <c r="AF252"/>
      <c r="AG252"/>
      <c r="AH252"/>
      <c r="AI252"/>
      <c r="AJ252"/>
      <c r="AK252"/>
      <c r="AL252"/>
    </row>
    <row r="253" spans="3:427" ht="15" customHeight="1" x14ac:dyDescent="0.35">
      <c r="C253"/>
      <c r="D253"/>
      <c r="E253" s="925">
        <v>2007</v>
      </c>
      <c r="F253"/>
      <c r="G253"/>
      <c r="H253"/>
      <c r="I253"/>
      <c r="J253"/>
      <c r="K253"/>
      <c r="L253"/>
      <c r="M253"/>
      <c r="N253"/>
      <c r="O253"/>
      <c r="S253"/>
      <c r="T253"/>
      <c r="U253"/>
      <c r="V253"/>
      <c r="Y253"/>
      <c r="Z253"/>
      <c r="AA253"/>
      <c r="AB253"/>
      <c r="AC253"/>
      <c r="AD253"/>
      <c r="AE253"/>
      <c r="AF253"/>
      <c r="AG253"/>
      <c r="AH253"/>
      <c r="AI253"/>
      <c r="AJ253"/>
      <c r="AK253"/>
      <c r="AL253"/>
    </row>
    <row r="254" spans="3:427" ht="15" customHeight="1" x14ac:dyDescent="0.35">
      <c r="C254"/>
      <c r="D254"/>
      <c r="E254" s="925">
        <v>2008</v>
      </c>
      <c r="F254"/>
      <c r="G254"/>
      <c r="H254"/>
      <c r="I254"/>
      <c r="J254"/>
      <c r="K254"/>
      <c r="L254"/>
      <c r="M254"/>
      <c r="N254"/>
      <c r="O254"/>
      <c r="S254"/>
      <c r="T254"/>
      <c r="U254"/>
      <c r="V254"/>
      <c r="Y254"/>
      <c r="Z254"/>
      <c r="AA254"/>
      <c r="AB254"/>
      <c r="AC254"/>
      <c r="AD254"/>
      <c r="AE254"/>
      <c r="AF254"/>
      <c r="AG254"/>
      <c r="AH254"/>
      <c r="AI254"/>
      <c r="AJ254"/>
      <c r="AK254"/>
      <c r="AL254"/>
    </row>
    <row r="255" spans="3:427" ht="15" customHeight="1" x14ac:dyDescent="0.35">
      <c r="C255"/>
      <c r="D255"/>
      <c r="E255" s="925">
        <v>2009</v>
      </c>
      <c r="F255"/>
      <c r="G255"/>
      <c r="H255"/>
      <c r="I255"/>
      <c r="J255"/>
      <c r="K255"/>
      <c r="L255"/>
      <c r="M255"/>
      <c r="N255"/>
      <c r="O255"/>
      <c r="S255"/>
      <c r="T255"/>
      <c r="U255"/>
      <c r="V255"/>
      <c r="Y255"/>
      <c r="Z255"/>
      <c r="AA255"/>
      <c r="AB255"/>
      <c r="AC255"/>
      <c r="AD255"/>
      <c r="AE255"/>
      <c r="AF255"/>
      <c r="AG255"/>
      <c r="AH255"/>
      <c r="AI255"/>
      <c r="AJ255"/>
      <c r="AK255"/>
      <c r="AL255"/>
    </row>
    <row r="256" spans="3:427" ht="15" customHeight="1" x14ac:dyDescent="0.35">
      <c r="C256"/>
      <c r="D256"/>
      <c r="E256" s="925">
        <v>2010</v>
      </c>
      <c r="F256"/>
      <c r="G256"/>
      <c r="H256"/>
      <c r="I256"/>
      <c r="J256"/>
      <c r="K256"/>
      <c r="L256"/>
      <c r="M256"/>
      <c r="N256"/>
      <c r="O256"/>
      <c r="S256"/>
      <c r="T256"/>
      <c r="U256"/>
      <c r="V256"/>
      <c r="Y256"/>
      <c r="Z256"/>
      <c r="AA256"/>
      <c r="AB256"/>
      <c r="AC256"/>
      <c r="AD256"/>
      <c r="AE256"/>
      <c r="AF256"/>
      <c r="AG256"/>
      <c r="AH256"/>
      <c r="AI256"/>
      <c r="AJ256"/>
      <c r="AK256"/>
      <c r="AL256"/>
    </row>
    <row r="257" spans="3:38" ht="15" customHeight="1" x14ac:dyDescent="0.35">
      <c r="C257"/>
      <c r="D257"/>
      <c r="E257" s="925">
        <v>2011</v>
      </c>
      <c r="F257"/>
      <c r="G257"/>
      <c r="H257"/>
      <c r="I257"/>
      <c r="J257"/>
      <c r="K257"/>
      <c r="L257"/>
      <c r="M257"/>
      <c r="N257"/>
      <c r="O257"/>
      <c r="S257"/>
      <c r="T257"/>
      <c r="U257"/>
      <c r="V257"/>
      <c r="Y257"/>
      <c r="Z257"/>
      <c r="AA257"/>
      <c r="AB257"/>
      <c r="AC257"/>
      <c r="AD257"/>
      <c r="AE257"/>
      <c r="AF257"/>
      <c r="AG257"/>
      <c r="AH257"/>
      <c r="AI257"/>
      <c r="AJ257"/>
      <c r="AK257"/>
      <c r="AL257"/>
    </row>
    <row r="258" spans="3:38" ht="15" customHeight="1" x14ac:dyDescent="0.35">
      <c r="C258"/>
      <c r="D258"/>
      <c r="E258" s="925">
        <v>2012</v>
      </c>
      <c r="F258"/>
      <c r="G258"/>
      <c r="H258"/>
      <c r="I258"/>
      <c r="J258"/>
      <c r="K258"/>
      <c r="L258"/>
      <c r="M258"/>
      <c r="N258"/>
      <c r="O258"/>
      <c r="S258"/>
      <c r="T258"/>
      <c r="U258"/>
      <c r="V258"/>
      <c r="Y258"/>
      <c r="Z258"/>
      <c r="AA258"/>
      <c r="AB258"/>
      <c r="AC258"/>
      <c r="AD258"/>
      <c r="AE258"/>
      <c r="AF258"/>
      <c r="AG258"/>
      <c r="AH258"/>
      <c r="AI258"/>
      <c r="AJ258"/>
      <c r="AK258"/>
      <c r="AL258"/>
    </row>
    <row r="259" spans="3:38" ht="15" customHeight="1" x14ac:dyDescent="0.35">
      <c r="C259"/>
      <c r="D259"/>
      <c r="E259" s="925">
        <v>2013</v>
      </c>
      <c r="F259"/>
      <c r="G259"/>
      <c r="H259"/>
      <c r="I259"/>
      <c r="J259"/>
      <c r="K259"/>
      <c r="L259"/>
      <c r="M259"/>
      <c r="N259"/>
      <c r="O259"/>
      <c r="S259"/>
      <c r="T259"/>
      <c r="U259"/>
      <c r="V259"/>
      <c r="Y259"/>
      <c r="Z259"/>
      <c r="AA259"/>
      <c r="AB259"/>
      <c r="AC259"/>
      <c r="AD259"/>
      <c r="AE259"/>
      <c r="AF259"/>
      <c r="AG259"/>
      <c r="AH259"/>
      <c r="AI259"/>
      <c r="AJ259"/>
      <c r="AK259"/>
      <c r="AL259"/>
    </row>
    <row r="260" spans="3:38" ht="15" customHeight="1" x14ac:dyDescent="0.35">
      <c r="C260"/>
      <c r="D260"/>
      <c r="E260" s="925">
        <v>2014</v>
      </c>
      <c r="F260"/>
      <c r="G260"/>
      <c r="H260"/>
      <c r="I260"/>
      <c r="J260"/>
      <c r="K260"/>
      <c r="L260"/>
      <c r="M260"/>
      <c r="N260"/>
      <c r="O260"/>
      <c r="S260"/>
      <c r="T260"/>
      <c r="U260"/>
      <c r="V260"/>
      <c r="Y260"/>
      <c r="Z260"/>
      <c r="AA260"/>
      <c r="AB260"/>
      <c r="AC260"/>
      <c r="AD260"/>
      <c r="AE260"/>
      <c r="AF260"/>
      <c r="AG260"/>
      <c r="AH260"/>
      <c r="AI260"/>
      <c r="AJ260"/>
      <c r="AK260"/>
      <c r="AL260"/>
    </row>
    <row r="261" spans="3:38" ht="15" customHeight="1" x14ac:dyDescent="0.35">
      <c r="C261"/>
      <c r="D261"/>
      <c r="E261" s="925">
        <v>2015</v>
      </c>
      <c r="F261"/>
      <c r="G261"/>
      <c r="H261"/>
      <c r="I261"/>
      <c r="J261"/>
      <c r="K261"/>
      <c r="L261"/>
      <c r="M261"/>
      <c r="N261"/>
      <c r="O261"/>
      <c r="S261"/>
      <c r="T261"/>
      <c r="U261"/>
      <c r="V261"/>
      <c r="Y261"/>
      <c r="Z261"/>
      <c r="AA261"/>
      <c r="AB261"/>
      <c r="AC261"/>
      <c r="AD261"/>
      <c r="AE261"/>
      <c r="AF261"/>
      <c r="AG261"/>
      <c r="AH261"/>
      <c r="AI261"/>
      <c r="AJ261"/>
      <c r="AK261"/>
      <c r="AL261"/>
    </row>
    <row r="262" spans="3:38" ht="15" customHeight="1" x14ac:dyDescent="0.35">
      <c r="C262"/>
      <c r="D262"/>
      <c r="E262" s="925">
        <v>2016</v>
      </c>
      <c r="F262"/>
      <c r="G262"/>
      <c r="H262"/>
      <c r="I262"/>
      <c r="J262"/>
      <c r="K262"/>
      <c r="L262"/>
      <c r="M262"/>
      <c r="N262"/>
      <c r="O262"/>
      <c r="S262"/>
      <c r="T262"/>
      <c r="U262"/>
      <c r="V262"/>
      <c r="Y262"/>
      <c r="Z262"/>
      <c r="AA262"/>
      <c r="AB262"/>
      <c r="AC262"/>
      <c r="AD262"/>
      <c r="AE262"/>
      <c r="AF262"/>
      <c r="AG262"/>
      <c r="AH262"/>
      <c r="AI262"/>
      <c r="AJ262"/>
      <c r="AK262"/>
      <c r="AL262"/>
    </row>
    <row r="263" spans="3:38" ht="15" customHeight="1" x14ac:dyDescent="0.35">
      <c r="C263"/>
      <c r="D263"/>
      <c r="E263"/>
      <c r="F263"/>
      <c r="G263"/>
      <c r="H263"/>
      <c r="I263"/>
      <c r="J263"/>
      <c r="K263"/>
      <c r="L263"/>
      <c r="M263"/>
      <c r="N263"/>
      <c r="O263"/>
      <c r="S263"/>
      <c r="T263"/>
      <c r="U263"/>
      <c r="V263"/>
      <c r="Y263"/>
      <c r="Z263"/>
      <c r="AA263"/>
      <c r="AB263"/>
      <c r="AC263"/>
      <c r="AD263"/>
      <c r="AE263"/>
      <c r="AF263"/>
      <c r="AG263"/>
      <c r="AH263"/>
      <c r="AI263"/>
      <c r="AJ263"/>
      <c r="AK263"/>
      <c r="AL263"/>
    </row>
    <row r="264" spans="3:38" ht="15" customHeight="1" x14ac:dyDescent="0.35">
      <c r="C264"/>
      <c r="D264"/>
      <c r="E264"/>
      <c r="F264"/>
      <c r="G264"/>
      <c r="H264"/>
      <c r="I264"/>
      <c r="J264"/>
      <c r="K264"/>
      <c r="L264"/>
      <c r="M264"/>
      <c r="N264"/>
      <c r="O264"/>
      <c r="S264"/>
      <c r="T264"/>
      <c r="U264"/>
      <c r="V264"/>
      <c r="Y264"/>
      <c r="Z264"/>
      <c r="AA264"/>
      <c r="AB264"/>
      <c r="AC264"/>
      <c r="AD264"/>
      <c r="AE264"/>
      <c r="AF264"/>
      <c r="AG264"/>
      <c r="AH264"/>
      <c r="AI264"/>
      <c r="AJ264"/>
      <c r="AK264"/>
      <c r="AL264"/>
    </row>
    <row r="265" spans="3:38" ht="15" customHeight="1" x14ac:dyDescent="0.35">
      <c r="C265"/>
      <c r="D265"/>
      <c r="E265"/>
      <c r="F265"/>
      <c r="G265"/>
      <c r="H265"/>
      <c r="I265"/>
      <c r="J265"/>
      <c r="K265"/>
      <c r="L265"/>
      <c r="M265"/>
      <c r="N265"/>
      <c r="O265"/>
      <c r="S265"/>
      <c r="T265"/>
      <c r="U265"/>
      <c r="V265"/>
      <c r="Y265"/>
      <c r="Z265"/>
      <c r="AA265"/>
      <c r="AB265"/>
      <c r="AC265"/>
      <c r="AD265"/>
      <c r="AE265"/>
      <c r="AF265"/>
      <c r="AG265"/>
      <c r="AH265"/>
      <c r="AI265"/>
      <c r="AJ265"/>
      <c r="AK265"/>
      <c r="AL265"/>
    </row>
    <row r="266" spans="3:38" ht="15" customHeight="1" x14ac:dyDescent="0.35">
      <c r="C266"/>
      <c r="D266"/>
      <c r="E266"/>
      <c r="F266"/>
      <c r="G266"/>
      <c r="H266"/>
      <c r="I266"/>
      <c r="J266"/>
      <c r="K266"/>
      <c r="L266"/>
      <c r="M266"/>
      <c r="N266"/>
      <c r="O266"/>
      <c r="S266"/>
      <c r="T266"/>
      <c r="U266"/>
      <c r="V266"/>
      <c r="Y266"/>
      <c r="Z266"/>
      <c r="AA266"/>
      <c r="AB266"/>
      <c r="AC266"/>
      <c r="AD266"/>
      <c r="AE266"/>
      <c r="AF266"/>
      <c r="AG266"/>
      <c r="AH266"/>
      <c r="AI266"/>
      <c r="AJ266"/>
      <c r="AK266"/>
      <c r="AL266"/>
    </row>
    <row r="267" spans="3:38" ht="15" customHeight="1" x14ac:dyDescent="0.35">
      <c r="C267"/>
      <c r="D267"/>
      <c r="E267"/>
      <c r="F267"/>
      <c r="G267"/>
      <c r="H267"/>
      <c r="I267"/>
      <c r="J267"/>
      <c r="K267"/>
      <c r="L267"/>
      <c r="M267"/>
      <c r="N267"/>
      <c r="O267"/>
      <c r="S267"/>
      <c r="T267"/>
      <c r="U267"/>
      <c r="V267"/>
      <c r="Y267"/>
      <c r="Z267"/>
      <c r="AA267"/>
      <c r="AB267"/>
      <c r="AC267"/>
      <c r="AD267"/>
      <c r="AE267"/>
      <c r="AF267"/>
      <c r="AG267"/>
      <c r="AH267"/>
      <c r="AI267"/>
      <c r="AJ267"/>
      <c r="AK267"/>
      <c r="AL267"/>
    </row>
    <row r="268" spans="3:38" ht="15" customHeight="1" x14ac:dyDescent="0.35">
      <c r="C268"/>
      <c r="D268"/>
      <c r="E268"/>
      <c r="F268"/>
      <c r="G268"/>
      <c r="H268"/>
      <c r="I268"/>
      <c r="J268"/>
      <c r="K268"/>
      <c r="L268"/>
      <c r="M268"/>
      <c r="N268"/>
      <c r="O268"/>
      <c r="S268"/>
      <c r="T268"/>
      <c r="U268"/>
      <c r="V268"/>
      <c r="Y268"/>
      <c r="Z268"/>
      <c r="AA268"/>
      <c r="AB268"/>
      <c r="AC268"/>
      <c r="AD268"/>
      <c r="AE268"/>
      <c r="AF268"/>
      <c r="AG268"/>
      <c r="AH268"/>
      <c r="AI268"/>
      <c r="AJ268"/>
      <c r="AK268"/>
      <c r="AL268"/>
    </row>
    <row r="269" spans="3:38" ht="15" customHeight="1" x14ac:dyDescent="0.35">
      <c r="C269"/>
      <c r="D269"/>
      <c r="E269"/>
      <c r="F269"/>
      <c r="G269"/>
      <c r="H269"/>
      <c r="I269"/>
      <c r="J269"/>
      <c r="K269"/>
      <c r="L269"/>
      <c r="M269"/>
      <c r="N269"/>
      <c r="O269"/>
      <c r="S269"/>
      <c r="T269"/>
      <c r="U269"/>
      <c r="V269"/>
      <c r="Y269"/>
      <c r="Z269"/>
      <c r="AA269"/>
      <c r="AB269"/>
      <c r="AC269"/>
      <c r="AD269"/>
      <c r="AE269"/>
      <c r="AF269"/>
      <c r="AG269"/>
      <c r="AH269"/>
      <c r="AI269"/>
      <c r="AJ269"/>
      <c r="AK269"/>
      <c r="AL269"/>
    </row>
    <row r="270" spans="3:38" ht="15" customHeight="1" x14ac:dyDescent="0.35">
      <c r="C270"/>
      <c r="D270"/>
      <c r="E270"/>
      <c r="F270"/>
      <c r="G270"/>
      <c r="H270"/>
      <c r="I270"/>
      <c r="J270"/>
      <c r="K270"/>
      <c r="L270"/>
      <c r="M270"/>
      <c r="N270"/>
      <c r="O270"/>
      <c r="S270"/>
      <c r="T270"/>
      <c r="U270"/>
      <c r="V270"/>
      <c r="Y270"/>
      <c r="Z270"/>
      <c r="AA270"/>
      <c r="AB270"/>
      <c r="AC270"/>
      <c r="AD270"/>
      <c r="AE270"/>
      <c r="AF270"/>
      <c r="AG270"/>
      <c r="AH270"/>
      <c r="AI270"/>
      <c r="AJ270"/>
      <c r="AK270"/>
      <c r="AL270"/>
    </row>
    <row r="271" spans="3:38" ht="15" customHeight="1" x14ac:dyDescent="0.35">
      <c r="C271"/>
      <c r="D271"/>
      <c r="E271"/>
      <c r="F271"/>
      <c r="G271"/>
      <c r="H271"/>
      <c r="I271"/>
      <c r="J271"/>
      <c r="K271"/>
      <c r="L271"/>
      <c r="M271"/>
      <c r="N271"/>
      <c r="O271"/>
      <c r="S271"/>
      <c r="T271"/>
      <c r="U271"/>
      <c r="V271"/>
      <c r="Y271"/>
      <c r="Z271"/>
      <c r="AA271"/>
      <c r="AB271"/>
      <c r="AC271"/>
      <c r="AD271"/>
      <c r="AE271"/>
      <c r="AF271"/>
      <c r="AG271"/>
      <c r="AH271"/>
      <c r="AI271"/>
      <c r="AJ271"/>
      <c r="AK271"/>
      <c r="AL271"/>
    </row>
    <row r="272" spans="3:38" ht="15" customHeight="1" x14ac:dyDescent="0.35">
      <c r="C272"/>
      <c r="D272"/>
      <c r="E272"/>
      <c r="F272"/>
      <c r="G272"/>
      <c r="H272"/>
      <c r="I272"/>
      <c r="J272"/>
      <c r="K272"/>
      <c r="L272"/>
      <c r="M272"/>
      <c r="N272"/>
      <c r="O272"/>
      <c r="S272"/>
      <c r="T272"/>
      <c r="U272"/>
      <c r="V272"/>
      <c r="Y272"/>
      <c r="Z272"/>
      <c r="AA272"/>
      <c r="AB272"/>
      <c r="AC272"/>
      <c r="AD272"/>
      <c r="AE272"/>
      <c r="AF272"/>
      <c r="AG272"/>
      <c r="AH272"/>
      <c r="AI272"/>
      <c r="AJ272"/>
      <c r="AK272"/>
      <c r="AL272"/>
    </row>
    <row r="273" spans="3:38" ht="15" customHeight="1" x14ac:dyDescent="0.35">
      <c r="C273"/>
      <c r="D273"/>
      <c r="E273"/>
      <c r="F273"/>
      <c r="G273"/>
      <c r="H273"/>
      <c r="I273"/>
      <c r="J273"/>
      <c r="K273"/>
      <c r="L273"/>
      <c r="M273"/>
      <c r="N273"/>
      <c r="O273"/>
      <c r="S273"/>
      <c r="T273"/>
      <c r="U273"/>
      <c r="V273"/>
      <c r="Y273"/>
      <c r="Z273"/>
      <c r="AA273"/>
      <c r="AB273"/>
      <c r="AC273"/>
      <c r="AD273"/>
      <c r="AE273"/>
      <c r="AF273"/>
      <c r="AG273"/>
      <c r="AH273"/>
      <c r="AI273"/>
      <c r="AJ273"/>
      <c r="AK273"/>
      <c r="AL273"/>
    </row>
    <row r="274" spans="3:38" ht="15" customHeight="1" x14ac:dyDescent="0.35">
      <c r="C274"/>
      <c r="D274"/>
      <c r="E274"/>
      <c r="F274"/>
      <c r="G274"/>
      <c r="H274"/>
      <c r="I274"/>
      <c r="J274"/>
      <c r="K274"/>
      <c r="L274"/>
      <c r="M274"/>
      <c r="N274"/>
      <c r="O274"/>
      <c r="S274"/>
      <c r="T274"/>
      <c r="U274"/>
      <c r="V274"/>
      <c r="Y274"/>
      <c r="Z274"/>
      <c r="AA274"/>
      <c r="AB274"/>
      <c r="AC274"/>
      <c r="AD274"/>
      <c r="AE274"/>
      <c r="AF274"/>
      <c r="AG274"/>
      <c r="AH274"/>
      <c r="AI274"/>
      <c r="AJ274"/>
      <c r="AK274"/>
      <c r="AL274"/>
    </row>
    <row r="275" spans="3:38" ht="15" customHeight="1" x14ac:dyDescent="0.35">
      <c r="C275"/>
      <c r="D275"/>
      <c r="E275"/>
      <c r="F275"/>
      <c r="G275"/>
      <c r="H275"/>
      <c r="I275"/>
      <c r="J275"/>
      <c r="K275"/>
      <c r="L275"/>
      <c r="M275"/>
      <c r="N275"/>
      <c r="O275"/>
      <c r="S275"/>
      <c r="T275"/>
      <c r="U275"/>
      <c r="V275"/>
      <c r="Y275"/>
      <c r="Z275"/>
      <c r="AA275"/>
      <c r="AB275"/>
      <c r="AC275"/>
      <c r="AD275"/>
      <c r="AE275"/>
      <c r="AF275"/>
      <c r="AG275"/>
      <c r="AH275"/>
      <c r="AI275"/>
      <c r="AJ275"/>
      <c r="AK275"/>
      <c r="AL275"/>
    </row>
    <row r="276" spans="3:38" ht="15" customHeight="1" x14ac:dyDescent="0.35">
      <c r="C276"/>
      <c r="D276"/>
      <c r="E276"/>
      <c r="F276"/>
      <c r="G276"/>
      <c r="H276"/>
      <c r="I276"/>
      <c r="J276"/>
      <c r="K276"/>
      <c r="L276"/>
      <c r="M276"/>
      <c r="N276"/>
      <c r="O276"/>
      <c r="S276"/>
      <c r="T276"/>
      <c r="U276"/>
      <c r="V276"/>
      <c r="Y276"/>
      <c r="Z276"/>
      <c r="AA276"/>
      <c r="AB276"/>
      <c r="AC276"/>
      <c r="AD276"/>
      <c r="AE276"/>
      <c r="AF276"/>
      <c r="AG276"/>
      <c r="AH276"/>
      <c r="AI276"/>
      <c r="AJ276"/>
      <c r="AK276"/>
      <c r="AL276"/>
    </row>
    <row r="277" spans="3:38" ht="15" customHeight="1" x14ac:dyDescent="0.35">
      <c r="C277"/>
      <c r="D277"/>
      <c r="E277"/>
      <c r="F277"/>
      <c r="G277"/>
      <c r="H277"/>
      <c r="I277"/>
      <c r="J277"/>
      <c r="K277"/>
      <c r="L277"/>
      <c r="M277"/>
      <c r="N277"/>
      <c r="O277"/>
      <c r="S277"/>
      <c r="T277"/>
      <c r="U277"/>
      <c r="V277"/>
      <c r="Y277"/>
      <c r="Z277"/>
      <c r="AA277"/>
      <c r="AB277"/>
      <c r="AC277"/>
      <c r="AD277"/>
      <c r="AE277"/>
      <c r="AF277"/>
      <c r="AG277"/>
      <c r="AH277"/>
      <c r="AI277"/>
      <c r="AJ277"/>
      <c r="AK277"/>
      <c r="AL277"/>
    </row>
    <row r="278" spans="3:38" ht="15" customHeight="1" x14ac:dyDescent="0.35">
      <c r="C278"/>
      <c r="D278"/>
      <c r="E278"/>
      <c r="F278"/>
      <c r="G278"/>
      <c r="H278"/>
      <c r="I278"/>
      <c r="J278"/>
      <c r="K278"/>
      <c r="L278"/>
      <c r="M278"/>
      <c r="N278"/>
      <c r="O278"/>
      <c r="S278"/>
      <c r="T278"/>
      <c r="U278"/>
      <c r="V278"/>
      <c r="Y278"/>
      <c r="Z278"/>
      <c r="AA278"/>
      <c r="AB278"/>
      <c r="AC278"/>
      <c r="AD278"/>
      <c r="AE278"/>
      <c r="AF278"/>
      <c r="AG278"/>
      <c r="AH278"/>
      <c r="AI278"/>
      <c r="AJ278"/>
      <c r="AK278"/>
      <c r="AL278"/>
    </row>
    <row r="279" spans="3:38" ht="15" customHeight="1" x14ac:dyDescent="0.35">
      <c r="C279"/>
      <c r="D279"/>
      <c r="E279"/>
      <c r="F279"/>
      <c r="G279"/>
      <c r="H279"/>
      <c r="I279"/>
      <c r="J279"/>
      <c r="K279"/>
      <c r="L279"/>
      <c r="M279"/>
      <c r="N279"/>
      <c r="O279"/>
      <c r="S279"/>
      <c r="T279"/>
      <c r="U279"/>
      <c r="V279"/>
      <c r="Y279"/>
      <c r="Z279"/>
      <c r="AA279"/>
      <c r="AB279"/>
      <c r="AC279"/>
      <c r="AD279"/>
      <c r="AE279"/>
      <c r="AF279"/>
      <c r="AG279"/>
      <c r="AH279"/>
      <c r="AI279"/>
      <c r="AJ279"/>
      <c r="AK279"/>
      <c r="AL279"/>
    </row>
    <row r="280" spans="3:38" ht="15" customHeight="1" x14ac:dyDescent="0.35">
      <c r="C280"/>
      <c r="D280"/>
      <c r="E280"/>
      <c r="F280"/>
      <c r="G280"/>
      <c r="H280"/>
      <c r="I280"/>
      <c r="J280"/>
      <c r="K280"/>
      <c r="L280"/>
      <c r="M280"/>
      <c r="N280"/>
      <c r="O280"/>
      <c r="S280"/>
      <c r="T280"/>
      <c r="U280"/>
      <c r="V280"/>
      <c r="Y280"/>
      <c r="Z280"/>
      <c r="AA280"/>
      <c r="AB280"/>
      <c r="AC280"/>
      <c r="AD280"/>
      <c r="AE280"/>
      <c r="AF280"/>
      <c r="AG280"/>
      <c r="AH280"/>
      <c r="AI280"/>
      <c r="AJ280"/>
      <c r="AK280"/>
      <c r="AL280"/>
    </row>
    <row r="281" spans="3:38" ht="15" customHeight="1" x14ac:dyDescent="0.35">
      <c r="C281"/>
      <c r="D281"/>
      <c r="E281"/>
      <c r="F281"/>
      <c r="G281"/>
      <c r="H281"/>
      <c r="I281"/>
      <c r="J281"/>
      <c r="K281"/>
      <c r="L281"/>
      <c r="M281"/>
      <c r="N281"/>
      <c r="O281"/>
      <c r="S281"/>
      <c r="T281"/>
      <c r="U281"/>
      <c r="V281"/>
      <c r="Y281"/>
      <c r="Z281"/>
      <c r="AA281"/>
      <c r="AB281"/>
      <c r="AC281"/>
      <c r="AD281"/>
      <c r="AE281"/>
      <c r="AF281"/>
      <c r="AG281"/>
      <c r="AH281"/>
      <c r="AI281"/>
      <c r="AJ281"/>
      <c r="AK281"/>
      <c r="AL281"/>
    </row>
    <row r="282" spans="3:38" ht="15" customHeight="1" x14ac:dyDescent="0.35">
      <c r="C282"/>
      <c r="D282"/>
      <c r="E282"/>
      <c r="F282"/>
      <c r="G282"/>
      <c r="H282"/>
      <c r="I282"/>
      <c r="J282"/>
      <c r="K282"/>
      <c r="L282"/>
      <c r="M282"/>
      <c r="N282"/>
      <c r="O282"/>
      <c r="S282"/>
      <c r="T282"/>
      <c r="U282"/>
      <c r="V282"/>
      <c r="Y282"/>
      <c r="Z282"/>
      <c r="AA282"/>
      <c r="AB282"/>
      <c r="AC282"/>
      <c r="AD282"/>
      <c r="AE282"/>
      <c r="AF282"/>
      <c r="AG282"/>
      <c r="AH282"/>
      <c r="AI282"/>
      <c r="AJ282"/>
      <c r="AK282"/>
      <c r="AL282"/>
    </row>
    <row r="283" spans="3:38" ht="15" customHeight="1" x14ac:dyDescent="0.35">
      <c r="C283"/>
      <c r="D283"/>
      <c r="E283"/>
      <c r="F283"/>
      <c r="G283"/>
      <c r="H283"/>
      <c r="I283"/>
      <c r="J283"/>
      <c r="K283"/>
      <c r="L283"/>
      <c r="M283"/>
      <c r="N283"/>
      <c r="O283"/>
      <c r="S283"/>
      <c r="T283"/>
      <c r="U283"/>
      <c r="V283"/>
      <c r="Y283"/>
      <c r="Z283"/>
      <c r="AA283"/>
      <c r="AB283"/>
      <c r="AC283"/>
      <c r="AD283"/>
      <c r="AE283"/>
      <c r="AF283"/>
      <c r="AG283"/>
      <c r="AH283"/>
      <c r="AI283"/>
      <c r="AJ283"/>
      <c r="AK283"/>
      <c r="AL283"/>
    </row>
    <row r="284" spans="3:38" ht="15" customHeight="1" x14ac:dyDescent="0.35">
      <c r="C284"/>
      <c r="D284"/>
      <c r="E284"/>
      <c r="F284"/>
      <c r="G284"/>
      <c r="H284"/>
      <c r="I284"/>
      <c r="J284"/>
      <c r="K284"/>
      <c r="L284"/>
      <c r="M284"/>
      <c r="N284"/>
      <c r="O284"/>
      <c r="S284"/>
      <c r="T284"/>
      <c r="U284"/>
      <c r="V284"/>
      <c r="Y284"/>
      <c r="Z284"/>
      <c r="AA284"/>
      <c r="AB284"/>
      <c r="AC284"/>
      <c r="AD284"/>
      <c r="AE284"/>
      <c r="AF284"/>
      <c r="AG284"/>
      <c r="AH284"/>
      <c r="AI284"/>
      <c r="AJ284"/>
      <c r="AK284"/>
      <c r="AL284"/>
    </row>
    <row r="285" spans="3:38" ht="15" customHeight="1" x14ac:dyDescent="0.35">
      <c r="C285"/>
      <c r="D285"/>
      <c r="E285"/>
      <c r="F285"/>
      <c r="G285"/>
      <c r="H285"/>
      <c r="I285"/>
      <c r="J285"/>
      <c r="K285"/>
      <c r="L285"/>
      <c r="M285"/>
      <c r="N285"/>
      <c r="O285"/>
      <c r="S285"/>
      <c r="T285"/>
      <c r="U285"/>
      <c r="V285"/>
      <c r="Y285"/>
      <c r="Z285"/>
      <c r="AA285"/>
      <c r="AB285"/>
      <c r="AC285"/>
      <c r="AD285"/>
      <c r="AE285"/>
      <c r="AF285"/>
      <c r="AG285"/>
      <c r="AH285"/>
      <c r="AI285"/>
      <c r="AJ285"/>
      <c r="AK285"/>
      <c r="AL285"/>
    </row>
    <row r="286" spans="3:38" ht="15" customHeight="1" x14ac:dyDescent="0.35">
      <c r="C286"/>
      <c r="D286"/>
      <c r="E286"/>
      <c r="F286"/>
      <c r="G286"/>
      <c r="H286"/>
      <c r="I286"/>
      <c r="J286"/>
      <c r="K286"/>
      <c r="L286"/>
      <c r="M286"/>
      <c r="N286"/>
      <c r="O286"/>
      <c r="S286"/>
      <c r="T286"/>
      <c r="U286"/>
      <c r="V286"/>
      <c r="Y286"/>
      <c r="Z286"/>
      <c r="AA286"/>
      <c r="AB286"/>
      <c r="AC286"/>
      <c r="AD286"/>
      <c r="AE286"/>
      <c r="AF286"/>
      <c r="AG286"/>
      <c r="AH286"/>
      <c r="AI286"/>
      <c r="AJ286"/>
      <c r="AK286"/>
      <c r="AL286"/>
    </row>
    <row r="287" spans="3:38" ht="15" customHeight="1" x14ac:dyDescent="0.35">
      <c r="C287"/>
      <c r="D287"/>
      <c r="E287"/>
      <c r="F287"/>
      <c r="G287"/>
      <c r="H287"/>
      <c r="I287"/>
      <c r="J287"/>
      <c r="K287"/>
      <c r="L287"/>
      <c r="M287"/>
      <c r="N287"/>
      <c r="O287"/>
      <c r="S287"/>
      <c r="T287"/>
      <c r="U287"/>
      <c r="V287"/>
      <c r="Y287"/>
      <c r="Z287"/>
      <c r="AA287"/>
      <c r="AB287"/>
      <c r="AC287"/>
      <c r="AD287"/>
      <c r="AE287"/>
      <c r="AF287"/>
      <c r="AG287"/>
      <c r="AH287"/>
      <c r="AI287"/>
      <c r="AJ287"/>
      <c r="AK287"/>
      <c r="AL287"/>
    </row>
    <row r="288" spans="3:38" ht="15" customHeight="1" x14ac:dyDescent="0.35">
      <c r="C288"/>
      <c r="D288"/>
      <c r="E288"/>
      <c r="F288"/>
      <c r="G288"/>
      <c r="H288"/>
      <c r="I288"/>
      <c r="J288"/>
      <c r="K288"/>
      <c r="L288"/>
      <c r="M288"/>
      <c r="N288"/>
      <c r="O288"/>
      <c r="S288"/>
      <c r="T288"/>
      <c r="U288"/>
      <c r="V288"/>
      <c r="Y288"/>
      <c r="Z288"/>
      <c r="AA288"/>
      <c r="AB288"/>
      <c r="AC288"/>
      <c r="AD288"/>
      <c r="AE288"/>
      <c r="AF288"/>
      <c r="AG288"/>
      <c r="AH288"/>
      <c r="AI288"/>
      <c r="AJ288"/>
      <c r="AK288"/>
      <c r="AL288"/>
    </row>
    <row r="289" spans="3:38" ht="15" customHeight="1" x14ac:dyDescent="0.35">
      <c r="C289"/>
      <c r="D289"/>
      <c r="E289"/>
      <c r="F289"/>
      <c r="G289"/>
      <c r="H289"/>
      <c r="I289"/>
      <c r="J289"/>
      <c r="K289"/>
      <c r="L289"/>
      <c r="M289"/>
      <c r="N289"/>
      <c r="O289"/>
      <c r="S289"/>
      <c r="T289"/>
      <c r="U289"/>
      <c r="V289"/>
      <c r="Y289"/>
      <c r="Z289"/>
      <c r="AA289"/>
      <c r="AB289"/>
      <c r="AC289"/>
      <c r="AD289"/>
      <c r="AE289"/>
      <c r="AF289"/>
      <c r="AG289"/>
      <c r="AH289"/>
      <c r="AI289"/>
      <c r="AJ289"/>
      <c r="AK289"/>
      <c r="AL289"/>
    </row>
    <row r="290" spans="3:38" ht="15" customHeight="1" x14ac:dyDescent="0.35">
      <c r="C290"/>
      <c r="D290"/>
      <c r="E290"/>
      <c r="F290"/>
      <c r="G290"/>
      <c r="H290"/>
      <c r="I290"/>
      <c r="J290"/>
      <c r="K290"/>
      <c r="L290"/>
      <c r="M290"/>
      <c r="N290"/>
      <c r="O290"/>
      <c r="S290"/>
      <c r="T290"/>
      <c r="U290"/>
      <c r="V290"/>
      <c r="Y290"/>
      <c r="Z290"/>
      <c r="AA290"/>
      <c r="AB290"/>
      <c r="AC290"/>
      <c r="AD290"/>
      <c r="AE290"/>
      <c r="AF290"/>
      <c r="AG290"/>
      <c r="AH290"/>
      <c r="AI290"/>
      <c r="AJ290"/>
      <c r="AK290"/>
      <c r="AL290"/>
    </row>
    <row r="291" spans="3:38" ht="15" customHeight="1" x14ac:dyDescent="0.35">
      <c r="C291"/>
      <c r="D291"/>
      <c r="E291"/>
      <c r="F291"/>
      <c r="G291"/>
      <c r="H291"/>
      <c r="I291"/>
      <c r="J291"/>
      <c r="K291"/>
      <c r="L291"/>
      <c r="M291"/>
      <c r="N291"/>
      <c r="O291"/>
      <c r="S291"/>
      <c r="T291"/>
      <c r="U291"/>
      <c r="V291"/>
      <c r="Y291"/>
      <c r="Z291"/>
      <c r="AA291"/>
      <c r="AB291"/>
      <c r="AC291"/>
      <c r="AD291"/>
      <c r="AE291"/>
      <c r="AF291"/>
      <c r="AG291"/>
      <c r="AH291"/>
      <c r="AI291"/>
      <c r="AJ291"/>
      <c r="AK291"/>
      <c r="AL291"/>
    </row>
    <row r="292" spans="3:38" ht="15" customHeight="1" x14ac:dyDescent="0.35">
      <c r="C292"/>
      <c r="D292"/>
      <c r="E292"/>
      <c r="F292"/>
      <c r="G292"/>
      <c r="H292"/>
      <c r="I292"/>
      <c r="J292"/>
      <c r="K292"/>
      <c r="L292"/>
      <c r="M292"/>
      <c r="N292"/>
      <c r="O292"/>
      <c r="S292"/>
      <c r="T292"/>
      <c r="U292"/>
      <c r="V292"/>
      <c r="Y292"/>
      <c r="Z292"/>
      <c r="AA292"/>
      <c r="AB292"/>
      <c r="AC292"/>
      <c r="AD292"/>
      <c r="AE292"/>
      <c r="AF292"/>
      <c r="AG292"/>
      <c r="AH292"/>
      <c r="AI292"/>
      <c r="AJ292"/>
      <c r="AK292"/>
      <c r="AL292"/>
    </row>
    <row r="293" spans="3:38" ht="15" customHeight="1" x14ac:dyDescent="0.35">
      <c r="C293"/>
      <c r="D293"/>
      <c r="E293"/>
      <c r="F293"/>
      <c r="G293"/>
      <c r="H293"/>
      <c r="I293"/>
      <c r="J293"/>
      <c r="K293"/>
      <c r="L293"/>
      <c r="M293"/>
      <c r="N293"/>
      <c r="O293"/>
      <c r="S293"/>
      <c r="T293"/>
      <c r="U293"/>
      <c r="V293"/>
      <c r="Y293"/>
      <c r="Z293"/>
      <c r="AA293"/>
      <c r="AB293"/>
      <c r="AC293"/>
      <c r="AD293"/>
      <c r="AE293"/>
      <c r="AF293"/>
      <c r="AG293"/>
      <c r="AH293"/>
      <c r="AI293"/>
      <c r="AJ293"/>
      <c r="AK293"/>
      <c r="AL293"/>
    </row>
    <row r="294" spans="3:38" ht="15" customHeight="1" x14ac:dyDescent="0.35">
      <c r="C294"/>
      <c r="D294"/>
      <c r="E294"/>
      <c r="F294"/>
      <c r="G294"/>
      <c r="H294"/>
      <c r="I294"/>
      <c r="J294"/>
      <c r="K294"/>
      <c r="L294"/>
      <c r="M294"/>
      <c r="N294"/>
      <c r="O294"/>
      <c r="S294"/>
      <c r="T294"/>
      <c r="U294"/>
      <c r="V294"/>
      <c r="Y294"/>
      <c r="Z294"/>
      <c r="AA294"/>
      <c r="AB294"/>
      <c r="AC294"/>
      <c r="AD294"/>
      <c r="AE294"/>
      <c r="AF294"/>
      <c r="AG294"/>
      <c r="AH294"/>
      <c r="AI294"/>
      <c r="AJ294"/>
      <c r="AK294"/>
      <c r="AL294"/>
    </row>
    <row r="295" spans="3:38" ht="15" customHeight="1" x14ac:dyDescent="0.35">
      <c r="C295"/>
      <c r="D295"/>
      <c r="E295"/>
      <c r="F295"/>
      <c r="G295"/>
      <c r="H295"/>
      <c r="I295"/>
      <c r="J295"/>
      <c r="K295"/>
      <c r="L295"/>
      <c r="M295"/>
      <c r="N295"/>
      <c r="O295"/>
      <c r="S295"/>
      <c r="T295"/>
      <c r="U295"/>
      <c r="V295"/>
      <c r="Y295"/>
      <c r="Z295"/>
      <c r="AA295"/>
      <c r="AB295"/>
      <c r="AC295"/>
      <c r="AD295"/>
      <c r="AE295"/>
      <c r="AF295"/>
      <c r="AG295"/>
      <c r="AH295"/>
      <c r="AI295"/>
      <c r="AJ295"/>
      <c r="AK295"/>
      <c r="AL295"/>
    </row>
    <row r="296" spans="3:38" ht="15" customHeight="1" x14ac:dyDescent="0.35">
      <c r="C296"/>
      <c r="D296"/>
      <c r="E296"/>
      <c r="F296"/>
      <c r="G296"/>
      <c r="H296"/>
      <c r="I296"/>
      <c r="J296"/>
      <c r="K296"/>
      <c r="L296"/>
      <c r="M296"/>
      <c r="N296"/>
      <c r="O296"/>
      <c r="S296"/>
      <c r="T296"/>
      <c r="U296"/>
      <c r="V296"/>
      <c r="Y296"/>
      <c r="Z296"/>
      <c r="AA296"/>
      <c r="AB296"/>
      <c r="AC296"/>
      <c r="AD296"/>
      <c r="AE296"/>
      <c r="AF296"/>
      <c r="AG296"/>
      <c r="AH296"/>
      <c r="AI296"/>
      <c r="AJ296"/>
      <c r="AK296"/>
      <c r="AL296"/>
    </row>
    <row r="297" spans="3:38" ht="15" customHeight="1" x14ac:dyDescent="0.35">
      <c r="C297"/>
      <c r="D297"/>
      <c r="E297"/>
      <c r="F297"/>
      <c r="G297"/>
      <c r="H297"/>
      <c r="I297"/>
      <c r="J297"/>
      <c r="K297"/>
      <c r="L297"/>
      <c r="M297"/>
      <c r="N297"/>
      <c r="O297"/>
      <c r="S297"/>
      <c r="T297"/>
      <c r="U297"/>
      <c r="V297"/>
      <c r="Y297"/>
      <c r="Z297"/>
      <c r="AA297"/>
      <c r="AB297"/>
      <c r="AC297"/>
      <c r="AD297"/>
      <c r="AE297"/>
      <c r="AF297"/>
      <c r="AG297"/>
      <c r="AH297"/>
      <c r="AI297"/>
      <c r="AJ297"/>
      <c r="AK297"/>
      <c r="AL297"/>
    </row>
    <row r="298" spans="3:38" ht="15" customHeight="1" x14ac:dyDescent="0.35">
      <c r="C298"/>
      <c r="D298"/>
      <c r="E298"/>
      <c r="F298"/>
      <c r="G298"/>
      <c r="H298"/>
      <c r="I298"/>
      <c r="J298"/>
      <c r="K298"/>
      <c r="L298"/>
      <c r="M298"/>
      <c r="N298"/>
      <c r="O298"/>
      <c r="S298"/>
      <c r="T298"/>
      <c r="U298"/>
      <c r="V298"/>
      <c r="Y298"/>
      <c r="Z298"/>
      <c r="AA298"/>
      <c r="AB298"/>
      <c r="AC298"/>
      <c r="AD298"/>
      <c r="AE298"/>
      <c r="AF298"/>
      <c r="AG298"/>
      <c r="AH298"/>
      <c r="AI298"/>
      <c r="AJ298"/>
      <c r="AK298"/>
      <c r="AL298"/>
    </row>
    <row r="299" spans="3:38" ht="15" customHeight="1" x14ac:dyDescent="0.35">
      <c r="C299"/>
      <c r="D299"/>
      <c r="E299"/>
      <c r="F299"/>
      <c r="G299"/>
      <c r="H299"/>
      <c r="I299"/>
      <c r="J299"/>
      <c r="K299"/>
      <c r="L299"/>
      <c r="M299"/>
      <c r="N299"/>
      <c r="O299"/>
      <c r="S299"/>
      <c r="T299"/>
      <c r="U299"/>
      <c r="V299"/>
      <c r="Y299"/>
      <c r="Z299"/>
      <c r="AA299"/>
      <c r="AB299"/>
      <c r="AC299"/>
      <c r="AD299"/>
      <c r="AE299"/>
      <c r="AF299"/>
      <c r="AG299"/>
      <c r="AH299"/>
      <c r="AI299"/>
      <c r="AJ299"/>
      <c r="AK299"/>
      <c r="AL299"/>
    </row>
    <row r="300" spans="3:38" ht="15" customHeight="1" x14ac:dyDescent="0.35">
      <c r="C300"/>
      <c r="D300"/>
      <c r="E300"/>
      <c r="F300"/>
      <c r="G300"/>
      <c r="H300"/>
      <c r="I300"/>
      <c r="J300"/>
      <c r="K300"/>
      <c r="L300"/>
      <c r="M300"/>
      <c r="N300"/>
      <c r="O300"/>
      <c r="S300"/>
      <c r="T300"/>
      <c r="U300"/>
      <c r="V300"/>
      <c r="Y300"/>
      <c r="Z300"/>
      <c r="AA300"/>
      <c r="AB300"/>
      <c r="AC300"/>
      <c r="AD300"/>
      <c r="AE300"/>
      <c r="AF300"/>
      <c r="AG300"/>
      <c r="AH300"/>
      <c r="AI300"/>
      <c r="AJ300"/>
      <c r="AK300"/>
      <c r="AL300"/>
    </row>
    <row r="301" spans="3:38" ht="15" customHeight="1" x14ac:dyDescent="0.35">
      <c r="C301"/>
      <c r="D301"/>
      <c r="E301"/>
      <c r="F301"/>
      <c r="G301"/>
      <c r="H301"/>
      <c r="I301"/>
      <c r="J301"/>
      <c r="K301"/>
      <c r="L301"/>
      <c r="M301"/>
      <c r="N301"/>
      <c r="O301"/>
      <c r="S301"/>
      <c r="T301"/>
      <c r="U301"/>
      <c r="V301"/>
      <c r="Y301"/>
      <c r="Z301"/>
      <c r="AA301"/>
      <c r="AB301"/>
      <c r="AC301"/>
      <c r="AD301"/>
      <c r="AE301"/>
      <c r="AF301"/>
      <c r="AG301"/>
      <c r="AH301"/>
      <c r="AI301"/>
      <c r="AJ301"/>
      <c r="AK301"/>
      <c r="AL301"/>
    </row>
    <row r="302" spans="3:38" ht="15" customHeight="1" x14ac:dyDescent="0.35">
      <c r="C302"/>
      <c r="D302"/>
      <c r="E302"/>
      <c r="F302"/>
      <c r="G302"/>
      <c r="H302"/>
      <c r="I302"/>
      <c r="J302"/>
      <c r="K302"/>
      <c r="L302"/>
      <c r="M302"/>
      <c r="N302"/>
      <c r="O302"/>
      <c r="S302"/>
      <c r="T302"/>
      <c r="U302"/>
      <c r="V302"/>
      <c r="Y302"/>
      <c r="Z302"/>
      <c r="AA302"/>
      <c r="AB302"/>
      <c r="AC302"/>
      <c r="AD302"/>
      <c r="AE302"/>
      <c r="AF302"/>
      <c r="AG302"/>
      <c r="AH302"/>
      <c r="AI302"/>
      <c r="AJ302"/>
      <c r="AK302"/>
      <c r="AL302"/>
    </row>
    <row r="303" spans="3:38" ht="15" customHeight="1" x14ac:dyDescent="0.35">
      <c r="C303"/>
      <c r="D303"/>
      <c r="E303"/>
      <c r="F303"/>
      <c r="G303"/>
      <c r="H303"/>
      <c r="I303"/>
      <c r="J303"/>
      <c r="K303"/>
      <c r="L303"/>
      <c r="M303"/>
      <c r="N303"/>
      <c r="O303"/>
      <c r="S303"/>
      <c r="T303"/>
      <c r="U303"/>
      <c r="V303"/>
      <c r="Y303"/>
      <c r="Z303"/>
      <c r="AA303"/>
      <c r="AB303"/>
      <c r="AC303"/>
      <c r="AD303"/>
      <c r="AE303"/>
      <c r="AF303"/>
      <c r="AG303"/>
      <c r="AH303"/>
      <c r="AI303"/>
      <c r="AJ303"/>
      <c r="AK303"/>
      <c r="AL303"/>
    </row>
    <row r="304" spans="3:38" ht="15" customHeight="1" x14ac:dyDescent="0.35">
      <c r="C304"/>
      <c r="D304"/>
      <c r="E304"/>
      <c r="F304"/>
      <c r="G304"/>
      <c r="H304"/>
      <c r="I304"/>
      <c r="J304"/>
      <c r="K304"/>
      <c r="L304"/>
      <c r="M304"/>
      <c r="N304"/>
      <c r="O304"/>
      <c r="S304"/>
      <c r="T304"/>
      <c r="U304"/>
      <c r="V304"/>
      <c r="Y304"/>
      <c r="Z304"/>
      <c r="AA304"/>
      <c r="AB304"/>
      <c r="AC304"/>
      <c r="AD304"/>
      <c r="AE304"/>
      <c r="AF304"/>
      <c r="AG304"/>
      <c r="AH304"/>
      <c r="AI304"/>
      <c r="AJ304"/>
      <c r="AK304"/>
      <c r="AL304"/>
    </row>
    <row r="305" spans="3:38" ht="15" customHeight="1" x14ac:dyDescent="0.35">
      <c r="C305"/>
      <c r="D305"/>
      <c r="E305"/>
      <c r="F305"/>
      <c r="G305"/>
      <c r="H305"/>
      <c r="I305"/>
      <c r="J305"/>
      <c r="K305"/>
      <c r="L305"/>
      <c r="M305"/>
      <c r="N305"/>
      <c r="O305"/>
      <c r="S305"/>
      <c r="T305"/>
      <c r="U305"/>
      <c r="V305"/>
      <c r="Y305"/>
      <c r="Z305"/>
      <c r="AA305"/>
      <c r="AB305"/>
      <c r="AC305"/>
      <c r="AD305"/>
      <c r="AE305"/>
      <c r="AF305"/>
      <c r="AG305"/>
      <c r="AH305"/>
      <c r="AI305"/>
      <c r="AJ305"/>
      <c r="AK305"/>
      <c r="AL305"/>
    </row>
    <row r="306" spans="3:38" ht="15" customHeight="1" x14ac:dyDescent="0.35">
      <c r="C306"/>
      <c r="D306"/>
      <c r="E306"/>
      <c r="F306"/>
      <c r="G306"/>
      <c r="H306"/>
      <c r="I306"/>
      <c r="J306"/>
      <c r="K306"/>
      <c r="L306"/>
      <c r="M306"/>
      <c r="N306"/>
      <c r="O306"/>
      <c r="S306"/>
      <c r="T306"/>
      <c r="U306"/>
      <c r="V306"/>
      <c r="Y306"/>
      <c r="Z306"/>
      <c r="AA306"/>
      <c r="AB306"/>
      <c r="AC306"/>
      <c r="AD306"/>
      <c r="AE306"/>
      <c r="AF306"/>
      <c r="AG306"/>
      <c r="AH306"/>
      <c r="AI306"/>
      <c r="AJ306"/>
      <c r="AK306"/>
      <c r="AL306"/>
    </row>
    <row r="307" spans="3:38" ht="15" customHeight="1" x14ac:dyDescent="0.35">
      <c r="C307"/>
      <c r="D307"/>
      <c r="E307"/>
      <c r="F307"/>
      <c r="G307"/>
      <c r="H307"/>
      <c r="I307"/>
      <c r="J307"/>
      <c r="K307"/>
      <c r="L307"/>
      <c r="M307"/>
      <c r="N307"/>
      <c r="O307"/>
      <c r="S307"/>
      <c r="T307"/>
      <c r="U307"/>
      <c r="V307"/>
      <c r="Y307"/>
      <c r="Z307"/>
      <c r="AA307"/>
      <c r="AB307"/>
      <c r="AC307"/>
      <c r="AD307"/>
      <c r="AE307"/>
      <c r="AF307"/>
      <c r="AG307"/>
      <c r="AH307"/>
      <c r="AI307"/>
      <c r="AJ307"/>
      <c r="AK307"/>
      <c r="AL307"/>
    </row>
    <row r="308" spans="3:38" ht="15" customHeight="1" x14ac:dyDescent="0.35">
      <c r="C308"/>
      <c r="D308"/>
      <c r="E308"/>
      <c r="F308"/>
      <c r="G308"/>
      <c r="H308"/>
      <c r="I308"/>
      <c r="J308"/>
      <c r="K308"/>
      <c r="L308"/>
      <c r="M308"/>
      <c r="N308"/>
      <c r="O308"/>
      <c r="S308"/>
      <c r="T308"/>
      <c r="U308"/>
      <c r="V308"/>
      <c r="Y308"/>
      <c r="Z308"/>
      <c r="AA308"/>
      <c r="AB308"/>
      <c r="AC308"/>
      <c r="AD308"/>
      <c r="AE308"/>
      <c r="AF308"/>
      <c r="AG308"/>
      <c r="AH308"/>
      <c r="AI308"/>
      <c r="AJ308"/>
      <c r="AK308"/>
      <c r="AL308"/>
    </row>
    <row r="309" spans="3:38" ht="15" customHeight="1" x14ac:dyDescent="0.35">
      <c r="C309"/>
      <c r="D309"/>
      <c r="E309"/>
      <c r="F309"/>
      <c r="G309"/>
      <c r="H309"/>
      <c r="I309"/>
      <c r="J309"/>
      <c r="K309"/>
      <c r="L309"/>
      <c r="M309"/>
      <c r="N309"/>
      <c r="O309"/>
      <c r="S309"/>
      <c r="T309"/>
      <c r="U309"/>
      <c r="V309"/>
      <c r="Y309"/>
      <c r="Z309"/>
      <c r="AA309"/>
      <c r="AB309"/>
      <c r="AC309"/>
      <c r="AD309"/>
      <c r="AE309"/>
      <c r="AF309"/>
      <c r="AG309"/>
      <c r="AH309"/>
      <c r="AI309"/>
      <c r="AJ309"/>
      <c r="AK309"/>
      <c r="AL309"/>
    </row>
    <row r="310" spans="3:38" ht="15" customHeight="1" x14ac:dyDescent="0.35">
      <c r="C310"/>
      <c r="D310"/>
      <c r="E310"/>
      <c r="F310"/>
      <c r="G310"/>
      <c r="H310"/>
      <c r="I310"/>
      <c r="J310"/>
      <c r="K310"/>
      <c r="L310"/>
      <c r="M310"/>
      <c r="N310"/>
      <c r="O310"/>
      <c r="S310"/>
      <c r="T310"/>
      <c r="U310"/>
      <c r="V310"/>
      <c r="Y310"/>
      <c r="Z310"/>
      <c r="AA310"/>
      <c r="AB310"/>
      <c r="AC310"/>
      <c r="AD310"/>
      <c r="AE310"/>
      <c r="AF310"/>
      <c r="AG310"/>
      <c r="AH310"/>
      <c r="AI310"/>
      <c r="AJ310"/>
      <c r="AK310"/>
      <c r="AL310"/>
    </row>
    <row r="311" spans="3:38" ht="15" customHeight="1" x14ac:dyDescent="0.35">
      <c r="C311"/>
      <c r="D311"/>
      <c r="E311"/>
      <c r="F311"/>
      <c r="G311"/>
      <c r="H311"/>
      <c r="I311"/>
      <c r="J311"/>
      <c r="K311"/>
      <c r="L311"/>
      <c r="M311"/>
      <c r="N311"/>
      <c r="O311"/>
      <c r="S311"/>
      <c r="T311"/>
      <c r="U311"/>
      <c r="V311"/>
      <c r="Y311"/>
      <c r="Z311"/>
      <c r="AA311"/>
      <c r="AB311"/>
      <c r="AC311"/>
      <c r="AD311"/>
      <c r="AE311"/>
      <c r="AF311"/>
      <c r="AG311"/>
      <c r="AH311"/>
      <c r="AI311"/>
      <c r="AJ311"/>
      <c r="AK311"/>
      <c r="AL311"/>
    </row>
    <row r="312" spans="3:38" ht="15" customHeight="1" x14ac:dyDescent="0.35">
      <c r="C312"/>
      <c r="D312"/>
      <c r="E312"/>
      <c r="F312"/>
      <c r="G312"/>
      <c r="H312"/>
      <c r="I312"/>
      <c r="J312"/>
      <c r="K312"/>
      <c r="L312"/>
      <c r="M312"/>
      <c r="N312"/>
      <c r="O312"/>
      <c r="S312"/>
      <c r="T312"/>
      <c r="U312"/>
      <c r="V312"/>
      <c r="Y312"/>
      <c r="Z312"/>
      <c r="AA312"/>
      <c r="AB312"/>
      <c r="AC312"/>
      <c r="AD312"/>
      <c r="AE312"/>
      <c r="AF312"/>
      <c r="AG312"/>
      <c r="AH312"/>
      <c r="AI312"/>
      <c r="AJ312"/>
      <c r="AK312"/>
      <c r="AL312"/>
    </row>
    <row r="313" spans="3:38" ht="15" customHeight="1" x14ac:dyDescent="0.35">
      <c r="C313"/>
      <c r="D313"/>
      <c r="E313"/>
      <c r="F313"/>
      <c r="G313"/>
      <c r="H313"/>
      <c r="I313"/>
      <c r="J313"/>
      <c r="K313"/>
      <c r="L313"/>
      <c r="M313"/>
      <c r="N313"/>
      <c r="O313"/>
      <c r="S313"/>
      <c r="T313"/>
      <c r="U313"/>
      <c r="V313"/>
      <c r="Y313"/>
      <c r="Z313"/>
      <c r="AA313"/>
      <c r="AB313"/>
      <c r="AC313"/>
      <c r="AD313"/>
      <c r="AE313"/>
      <c r="AF313"/>
      <c r="AG313"/>
      <c r="AH313"/>
      <c r="AI313"/>
      <c r="AJ313"/>
      <c r="AK313"/>
      <c r="AL313"/>
    </row>
    <row r="314" spans="3:38" ht="15" customHeight="1" x14ac:dyDescent="0.35">
      <c r="C314"/>
      <c r="D314"/>
      <c r="E314"/>
      <c r="F314"/>
      <c r="G314"/>
      <c r="H314"/>
      <c r="I314"/>
      <c r="J314"/>
      <c r="K314"/>
      <c r="L314"/>
      <c r="M314"/>
      <c r="N314"/>
      <c r="O314"/>
      <c r="S314"/>
      <c r="T314"/>
      <c r="U314"/>
      <c r="V314"/>
      <c r="Y314"/>
      <c r="Z314"/>
      <c r="AA314"/>
      <c r="AB314"/>
      <c r="AC314"/>
      <c r="AD314"/>
      <c r="AE314"/>
      <c r="AF314"/>
      <c r="AG314"/>
      <c r="AH314"/>
      <c r="AI314"/>
      <c r="AJ314"/>
      <c r="AK314"/>
      <c r="AL314"/>
    </row>
    <row r="315" spans="3:38" ht="15" customHeight="1" x14ac:dyDescent="0.35">
      <c r="C315"/>
      <c r="D315"/>
      <c r="E315"/>
      <c r="F315"/>
      <c r="G315"/>
      <c r="H315"/>
      <c r="I315"/>
      <c r="J315"/>
      <c r="K315"/>
      <c r="L315"/>
      <c r="M315"/>
      <c r="N315"/>
      <c r="O315"/>
      <c r="S315"/>
      <c r="T315"/>
      <c r="U315"/>
      <c r="V315"/>
      <c r="Y315"/>
      <c r="Z315"/>
      <c r="AA315"/>
      <c r="AB315"/>
      <c r="AC315"/>
      <c r="AD315"/>
      <c r="AE315"/>
      <c r="AF315"/>
      <c r="AG315"/>
      <c r="AH315"/>
      <c r="AI315"/>
      <c r="AJ315"/>
      <c r="AK315"/>
      <c r="AL315"/>
    </row>
    <row r="316" spans="3:38" ht="15" customHeight="1" x14ac:dyDescent="0.35">
      <c r="C316"/>
      <c r="D316"/>
      <c r="E316"/>
      <c r="F316"/>
      <c r="G316"/>
      <c r="H316"/>
      <c r="I316"/>
      <c r="J316"/>
      <c r="K316"/>
      <c r="L316"/>
      <c r="M316"/>
      <c r="N316"/>
      <c r="O316"/>
      <c r="S316"/>
      <c r="T316"/>
      <c r="U316"/>
      <c r="V316"/>
      <c r="Y316"/>
      <c r="Z316"/>
      <c r="AA316"/>
      <c r="AB316"/>
      <c r="AC316"/>
      <c r="AD316"/>
      <c r="AE316"/>
      <c r="AF316"/>
      <c r="AG316"/>
      <c r="AH316"/>
      <c r="AI316"/>
      <c r="AJ316"/>
      <c r="AK316"/>
      <c r="AL316"/>
    </row>
    <row r="317" spans="3:38" ht="15" customHeight="1" x14ac:dyDescent="0.35">
      <c r="C317"/>
      <c r="D317"/>
      <c r="E317"/>
      <c r="F317"/>
      <c r="G317"/>
      <c r="H317"/>
      <c r="I317"/>
      <c r="J317"/>
      <c r="K317"/>
      <c r="L317"/>
      <c r="M317"/>
      <c r="N317"/>
      <c r="O317"/>
      <c r="S317"/>
      <c r="T317"/>
      <c r="U317"/>
      <c r="V317"/>
      <c r="Y317"/>
      <c r="Z317"/>
      <c r="AA317"/>
      <c r="AB317"/>
      <c r="AC317"/>
      <c r="AD317"/>
      <c r="AE317"/>
      <c r="AF317"/>
      <c r="AG317"/>
      <c r="AH317"/>
      <c r="AI317"/>
      <c r="AJ317"/>
      <c r="AK317"/>
      <c r="AL317"/>
    </row>
    <row r="318" spans="3:38" ht="15" customHeight="1" x14ac:dyDescent="0.35">
      <c r="C318"/>
      <c r="D318"/>
      <c r="E318"/>
      <c r="F318"/>
      <c r="G318"/>
      <c r="H318"/>
      <c r="I318"/>
      <c r="J318"/>
      <c r="K318"/>
      <c r="L318"/>
      <c r="M318"/>
      <c r="N318"/>
      <c r="O318"/>
      <c r="S318"/>
      <c r="T318"/>
      <c r="U318"/>
      <c r="V318"/>
      <c r="Y318"/>
      <c r="Z318"/>
      <c r="AA318"/>
      <c r="AB318"/>
      <c r="AC318"/>
      <c r="AD318"/>
      <c r="AE318"/>
      <c r="AF318"/>
      <c r="AG318"/>
      <c r="AH318"/>
      <c r="AI318"/>
      <c r="AJ318"/>
      <c r="AK318"/>
      <c r="AL318"/>
    </row>
    <row r="319" spans="3:38" ht="15" customHeight="1" x14ac:dyDescent="0.35">
      <c r="C319"/>
      <c r="D319"/>
      <c r="E319"/>
      <c r="F319"/>
      <c r="G319"/>
      <c r="H319"/>
      <c r="I319"/>
      <c r="J319"/>
      <c r="K319"/>
      <c r="L319"/>
      <c r="M319"/>
      <c r="N319"/>
      <c r="O319"/>
      <c r="S319"/>
      <c r="T319"/>
      <c r="U319"/>
      <c r="V319"/>
      <c r="Y319"/>
      <c r="Z319"/>
      <c r="AA319"/>
      <c r="AB319"/>
      <c r="AC319"/>
      <c r="AD319"/>
      <c r="AE319"/>
      <c r="AF319"/>
      <c r="AG319"/>
      <c r="AH319"/>
      <c r="AI319"/>
      <c r="AJ319"/>
      <c r="AK319"/>
      <c r="AL319"/>
    </row>
    <row r="320" spans="3:38" ht="15" customHeight="1" x14ac:dyDescent="0.35">
      <c r="C320"/>
      <c r="D320"/>
      <c r="E320"/>
      <c r="F320"/>
      <c r="G320"/>
      <c r="H320"/>
      <c r="I320"/>
      <c r="J320"/>
      <c r="K320"/>
      <c r="L320"/>
      <c r="M320"/>
      <c r="N320"/>
      <c r="O320"/>
      <c r="S320"/>
      <c r="T320"/>
      <c r="U320"/>
      <c r="V320"/>
      <c r="Y320"/>
      <c r="Z320"/>
      <c r="AA320"/>
      <c r="AB320"/>
      <c r="AC320"/>
      <c r="AD320"/>
      <c r="AE320"/>
      <c r="AF320"/>
      <c r="AG320"/>
      <c r="AH320"/>
      <c r="AI320"/>
      <c r="AJ320"/>
      <c r="AK320"/>
      <c r="AL320"/>
    </row>
    <row r="321" spans="3:38" ht="15" customHeight="1" x14ac:dyDescent="0.35">
      <c r="C321"/>
      <c r="D321"/>
      <c r="E321"/>
      <c r="F321"/>
      <c r="G321"/>
      <c r="H321"/>
      <c r="I321"/>
      <c r="J321"/>
      <c r="K321"/>
      <c r="L321"/>
      <c r="M321"/>
      <c r="N321"/>
      <c r="O321"/>
      <c r="S321"/>
      <c r="T321"/>
      <c r="U321"/>
      <c r="V321"/>
      <c r="Y321"/>
      <c r="Z321"/>
      <c r="AA321"/>
      <c r="AB321"/>
      <c r="AC321"/>
      <c r="AD321"/>
      <c r="AE321"/>
      <c r="AF321"/>
      <c r="AG321"/>
      <c r="AH321"/>
      <c r="AI321"/>
      <c r="AJ321"/>
      <c r="AK321"/>
      <c r="AL321"/>
    </row>
    <row r="322" spans="3:38" ht="15" customHeight="1" x14ac:dyDescent="0.35">
      <c r="C322"/>
      <c r="D322"/>
      <c r="E322"/>
      <c r="F322"/>
      <c r="G322"/>
      <c r="H322"/>
      <c r="I322"/>
      <c r="J322"/>
      <c r="K322"/>
      <c r="L322"/>
      <c r="M322"/>
      <c r="N322"/>
      <c r="O322"/>
      <c r="S322"/>
      <c r="T322"/>
      <c r="U322"/>
      <c r="V322"/>
      <c r="Y322"/>
      <c r="Z322"/>
      <c r="AA322"/>
      <c r="AB322"/>
      <c r="AC322"/>
      <c r="AD322"/>
      <c r="AE322"/>
      <c r="AF322"/>
      <c r="AG322"/>
      <c r="AH322"/>
      <c r="AI322"/>
      <c r="AJ322"/>
      <c r="AK322"/>
      <c r="AL322"/>
    </row>
    <row r="323" spans="3:38" ht="15" customHeight="1" x14ac:dyDescent="0.35">
      <c r="C323"/>
      <c r="D323"/>
      <c r="E323"/>
      <c r="F323"/>
      <c r="G323"/>
      <c r="H323"/>
      <c r="I323"/>
      <c r="J323"/>
      <c r="K323"/>
      <c r="L323"/>
      <c r="M323"/>
      <c r="N323"/>
      <c r="O323"/>
      <c r="S323"/>
      <c r="T323"/>
      <c r="U323"/>
      <c r="V323"/>
      <c r="Y323"/>
      <c r="Z323"/>
      <c r="AA323"/>
      <c r="AB323"/>
      <c r="AC323"/>
      <c r="AD323"/>
      <c r="AE323"/>
      <c r="AF323"/>
      <c r="AG323"/>
      <c r="AH323"/>
      <c r="AI323"/>
      <c r="AJ323"/>
      <c r="AK323"/>
      <c r="AL323"/>
    </row>
    <row r="324" spans="3:38" ht="15" customHeight="1" x14ac:dyDescent="0.35">
      <c r="C324"/>
      <c r="D324"/>
      <c r="E324"/>
      <c r="F324"/>
      <c r="G324"/>
      <c r="H324"/>
      <c r="I324"/>
      <c r="J324"/>
      <c r="K324"/>
      <c r="L324"/>
      <c r="M324"/>
      <c r="N324"/>
      <c r="O324"/>
      <c r="S324"/>
      <c r="T324"/>
      <c r="U324"/>
      <c r="V324"/>
      <c r="Y324"/>
      <c r="Z324"/>
      <c r="AA324"/>
      <c r="AB324"/>
      <c r="AC324"/>
      <c r="AD324"/>
      <c r="AE324"/>
      <c r="AF324"/>
      <c r="AG324"/>
      <c r="AH324"/>
      <c r="AI324"/>
      <c r="AJ324"/>
      <c r="AK324"/>
      <c r="AL324"/>
    </row>
    <row r="325" spans="3:38" ht="15" customHeight="1" x14ac:dyDescent="0.35">
      <c r="C325"/>
      <c r="D325"/>
      <c r="E325"/>
      <c r="F325"/>
      <c r="G325"/>
      <c r="H325"/>
      <c r="I325"/>
      <c r="J325"/>
      <c r="K325"/>
      <c r="L325"/>
      <c r="M325"/>
      <c r="N325"/>
      <c r="O325"/>
      <c r="S325"/>
      <c r="T325"/>
      <c r="U325"/>
      <c r="V325"/>
      <c r="Y325"/>
      <c r="Z325"/>
      <c r="AA325"/>
      <c r="AB325"/>
      <c r="AC325"/>
      <c r="AD325"/>
      <c r="AE325"/>
      <c r="AF325"/>
      <c r="AG325"/>
      <c r="AH325"/>
      <c r="AI325"/>
      <c r="AJ325"/>
      <c r="AK325"/>
      <c r="AL325"/>
    </row>
    <row r="326" spans="3:38" ht="15" customHeight="1" x14ac:dyDescent="0.35">
      <c r="C326"/>
      <c r="D326"/>
      <c r="E326"/>
      <c r="F326"/>
      <c r="G326"/>
      <c r="H326"/>
      <c r="I326"/>
      <c r="J326"/>
      <c r="K326"/>
      <c r="L326"/>
      <c r="M326"/>
      <c r="N326"/>
      <c r="O326"/>
      <c r="S326"/>
      <c r="T326"/>
      <c r="U326"/>
      <c r="V326"/>
      <c r="Y326"/>
      <c r="Z326"/>
      <c r="AA326"/>
      <c r="AB326"/>
      <c r="AC326"/>
      <c r="AD326"/>
      <c r="AE326"/>
      <c r="AF326"/>
      <c r="AG326"/>
      <c r="AH326"/>
      <c r="AI326"/>
      <c r="AJ326"/>
      <c r="AK326"/>
      <c r="AL326"/>
    </row>
    <row r="327" spans="3:38" ht="15" customHeight="1" x14ac:dyDescent="0.35">
      <c r="C327"/>
      <c r="D327"/>
      <c r="E327"/>
      <c r="F327"/>
      <c r="G327"/>
      <c r="H327"/>
      <c r="I327"/>
      <c r="J327"/>
      <c r="K327"/>
      <c r="L327"/>
      <c r="M327"/>
      <c r="N327"/>
      <c r="O327"/>
      <c r="S327"/>
      <c r="T327"/>
      <c r="U327"/>
      <c r="V327"/>
      <c r="Y327"/>
      <c r="Z327"/>
      <c r="AA327"/>
      <c r="AB327"/>
      <c r="AC327"/>
      <c r="AD327"/>
      <c r="AE327"/>
      <c r="AF327"/>
      <c r="AG327"/>
      <c r="AH327"/>
      <c r="AI327"/>
      <c r="AJ327"/>
      <c r="AK327"/>
      <c r="AL327"/>
    </row>
    <row r="328" spans="3:38" ht="15" customHeight="1" x14ac:dyDescent="0.35">
      <c r="C328"/>
      <c r="D328"/>
      <c r="E328"/>
      <c r="F328"/>
      <c r="G328"/>
      <c r="H328"/>
      <c r="I328"/>
      <c r="J328"/>
      <c r="K328"/>
      <c r="L328"/>
      <c r="M328"/>
      <c r="N328"/>
      <c r="O328"/>
      <c r="S328"/>
      <c r="T328"/>
      <c r="U328"/>
      <c r="V328"/>
      <c r="Y328"/>
      <c r="Z328"/>
      <c r="AA328"/>
      <c r="AB328"/>
      <c r="AC328"/>
      <c r="AD328"/>
      <c r="AE328"/>
      <c r="AF328"/>
      <c r="AG328"/>
      <c r="AH328"/>
      <c r="AI328"/>
      <c r="AJ328"/>
      <c r="AK328"/>
      <c r="AL328"/>
    </row>
    <row r="329" spans="3:38" ht="15" customHeight="1" x14ac:dyDescent="0.35">
      <c r="C329"/>
      <c r="D329"/>
      <c r="E329"/>
      <c r="F329"/>
      <c r="G329"/>
      <c r="H329"/>
      <c r="I329"/>
      <c r="J329"/>
      <c r="K329"/>
      <c r="L329"/>
      <c r="M329"/>
      <c r="N329"/>
      <c r="O329"/>
      <c r="S329"/>
      <c r="T329"/>
      <c r="U329"/>
      <c r="V329"/>
      <c r="Y329"/>
      <c r="Z329"/>
      <c r="AA329"/>
      <c r="AB329"/>
      <c r="AC329"/>
      <c r="AD329"/>
      <c r="AE329"/>
      <c r="AF329"/>
      <c r="AG329"/>
      <c r="AH329"/>
      <c r="AI329"/>
      <c r="AJ329"/>
      <c r="AK329"/>
      <c r="AL329"/>
    </row>
    <row r="330" spans="3:38" ht="15" customHeight="1" x14ac:dyDescent="0.35">
      <c r="C330"/>
      <c r="D330"/>
      <c r="E330"/>
      <c r="F330"/>
      <c r="G330"/>
      <c r="H330"/>
      <c r="I330"/>
      <c r="J330"/>
      <c r="K330"/>
      <c r="L330"/>
      <c r="M330"/>
      <c r="N330"/>
      <c r="O330"/>
      <c r="S330"/>
      <c r="T330"/>
      <c r="U330"/>
      <c r="V330"/>
      <c r="Y330"/>
      <c r="Z330"/>
      <c r="AA330"/>
      <c r="AB330"/>
      <c r="AC330"/>
      <c r="AD330"/>
      <c r="AE330"/>
      <c r="AF330"/>
      <c r="AG330"/>
      <c r="AH330"/>
      <c r="AI330"/>
      <c r="AJ330"/>
      <c r="AK330"/>
      <c r="AL330"/>
    </row>
    <row r="331" spans="3:38" ht="15" customHeight="1" x14ac:dyDescent="0.35">
      <c r="C331"/>
      <c r="D331"/>
      <c r="E331"/>
      <c r="F331"/>
      <c r="G331"/>
      <c r="H331"/>
      <c r="I331"/>
      <c r="J331"/>
      <c r="K331"/>
      <c r="L331"/>
      <c r="M331"/>
      <c r="N331"/>
      <c r="O331"/>
      <c r="S331"/>
      <c r="T331"/>
      <c r="U331"/>
      <c r="V331"/>
      <c r="Y331"/>
      <c r="Z331"/>
      <c r="AA331"/>
      <c r="AB331"/>
      <c r="AC331"/>
      <c r="AD331"/>
      <c r="AE331"/>
      <c r="AF331"/>
      <c r="AG331"/>
      <c r="AH331"/>
      <c r="AI331"/>
      <c r="AJ331"/>
      <c r="AK331"/>
      <c r="AL331"/>
    </row>
    <row r="332" spans="3:38" ht="15" customHeight="1" x14ac:dyDescent="0.35">
      <c r="C332"/>
      <c r="D332"/>
      <c r="E332"/>
      <c r="F332"/>
      <c r="G332"/>
      <c r="H332"/>
      <c r="I332"/>
      <c r="J332"/>
      <c r="K332"/>
      <c r="L332"/>
      <c r="M332"/>
      <c r="N332"/>
      <c r="O332"/>
      <c r="S332"/>
      <c r="T332"/>
      <c r="U332"/>
      <c r="V332"/>
      <c r="Y332"/>
      <c r="Z332"/>
      <c r="AA332"/>
      <c r="AB332"/>
      <c r="AC332"/>
      <c r="AD332"/>
      <c r="AE332"/>
      <c r="AF332"/>
      <c r="AG332"/>
      <c r="AH332"/>
      <c r="AI332"/>
      <c r="AJ332"/>
      <c r="AK332"/>
      <c r="AL332"/>
    </row>
    <row r="333" spans="3:38" ht="15" customHeight="1" x14ac:dyDescent="0.35">
      <c r="C333"/>
      <c r="D333"/>
      <c r="E333"/>
      <c r="F333"/>
      <c r="G333"/>
      <c r="H333"/>
      <c r="I333"/>
      <c r="J333"/>
      <c r="K333"/>
      <c r="L333"/>
      <c r="M333"/>
      <c r="N333"/>
      <c r="O333"/>
      <c r="S333"/>
      <c r="T333"/>
      <c r="U333"/>
      <c r="V333"/>
      <c r="Y333"/>
      <c r="Z333"/>
      <c r="AA333"/>
      <c r="AB333"/>
      <c r="AC333"/>
      <c r="AD333"/>
      <c r="AE333"/>
      <c r="AF333"/>
      <c r="AG333"/>
      <c r="AH333"/>
      <c r="AI333"/>
      <c r="AJ333"/>
      <c r="AK333"/>
      <c r="AL333"/>
    </row>
    <row r="334" spans="3:38" ht="15" customHeight="1" x14ac:dyDescent="0.35">
      <c r="C334"/>
      <c r="D334"/>
      <c r="E334"/>
      <c r="F334"/>
      <c r="G334"/>
      <c r="H334"/>
      <c r="I334"/>
      <c r="J334"/>
      <c r="K334"/>
      <c r="L334"/>
      <c r="M334"/>
      <c r="N334"/>
      <c r="O334"/>
      <c r="S334"/>
      <c r="T334"/>
      <c r="U334"/>
      <c r="V334"/>
      <c r="Y334"/>
      <c r="Z334"/>
      <c r="AA334"/>
      <c r="AB334"/>
      <c r="AC334"/>
      <c r="AD334"/>
      <c r="AE334"/>
      <c r="AF334"/>
      <c r="AG334"/>
      <c r="AH334"/>
      <c r="AI334"/>
      <c r="AJ334"/>
      <c r="AK334"/>
      <c r="AL334"/>
    </row>
    <row r="335" spans="3:38" ht="15" customHeight="1" x14ac:dyDescent="0.35">
      <c r="C335"/>
      <c r="D335"/>
      <c r="E335"/>
      <c r="F335"/>
      <c r="G335"/>
      <c r="H335"/>
      <c r="I335"/>
      <c r="J335"/>
      <c r="K335"/>
      <c r="L335"/>
      <c r="M335"/>
      <c r="N335"/>
      <c r="O335"/>
      <c r="S335"/>
      <c r="T335"/>
      <c r="U335"/>
      <c r="V335"/>
      <c r="Y335"/>
      <c r="Z335"/>
      <c r="AA335"/>
      <c r="AB335"/>
      <c r="AC335"/>
      <c r="AD335"/>
      <c r="AE335"/>
      <c r="AF335"/>
      <c r="AG335"/>
      <c r="AH335"/>
      <c r="AI335"/>
      <c r="AJ335"/>
      <c r="AK335"/>
      <c r="AL335"/>
    </row>
    <row r="336" spans="3:38" ht="15" customHeight="1" x14ac:dyDescent="0.35">
      <c r="C336"/>
      <c r="D336"/>
      <c r="E336"/>
      <c r="F336"/>
      <c r="G336"/>
      <c r="H336"/>
      <c r="I336"/>
      <c r="J336"/>
      <c r="K336"/>
      <c r="L336"/>
      <c r="M336"/>
      <c r="N336"/>
      <c r="O336"/>
      <c r="S336"/>
      <c r="T336"/>
      <c r="U336"/>
      <c r="V336"/>
      <c r="Y336"/>
      <c r="Z336"/>
      <c r="AA336"/>
      <c r="AB336"/>
      <c r="AC336"/>
      <c r="AD336"/>
      <c r="AE336"/>
      <c r="AF336"/>
      <c r="AG336"/>
      <c r="AH336"/>
      <c r="AI336"/>
      <c r="AJ336"/>
      <c r="AK336"/>
      <c r="AL336"/>
    </row>
    <row r="337" spans="3:38" ht="15" customHeight="1" x14ac:dyDescent="0.35">
      <c r="C337"/>
      <c r="D337"/>
      <c r="E337"/>
      <c r="F337"/>
      <c r="G337"/>
      <c r="H337"/>
      <c r="I337"/>
      <c r="J337"/>
      <c r="K337"/>
      <c r="L337"/>
      <c r="M337"/>
      <c r="N337"/>
      <c r="O337"/>
      <c r="S337"/>
      <c r="T337"/>
      <c r="U337"/>
      <c r="V337"/>
      <c r="Y337"/>
      <c r="Z337"/>
      <c r="AA337"/>
      <c r="AB337"/>
      <c r="AC337"/>
      <c r="AD337"/>
      <c r="AE337"/>
      <c r="AF337"/>
      <c r="AG337"/>
      <c r="AH337"/>
      <c r="AI337"/>
      <c r="AJ337"/>
      <c r="AK337"/>
      <c r="AL337"/>
    </row>
    <row r="338" spans="3:38" ht="15" customHeight="1" x14ac:dyDescent="0.35">
      <c r="C338"/>
      <c r="D338"/>
      <c r="E338"/>
      <c r="F338"/>
      <c r="G338"/>
      <c r="H338"/>
      <c r="I338"/>
      <c r="J338"/>
      <c r="K338"/>
      <c r="L338"/>
      <c r="M338"/>
      <c r="N338"/>
      <c r="O338"/>
      <c r="S338"/>
      <c r="T338"/>
      <c r="U338"/>
      <c r="V338"/>
      <c r="Y338"/>
      <c r="Z338"/>
      <c r="AA338"/>
      <c r="AB338"/>
      <c r="AC338"/>
      <c r="AD338"/>
      <c r="AE338"/>
      <c r="AF338"/>
      <c r="AG338"/>
      <c r="AH338"/>
      <c r="AI338"/>
      <c r="AJ338"/>
      <c r="AK338"/>
      <c r="AL338"/>
    </row>
    <row r="339" spans="3:38" ht="15" customHeight="1" x14ac:dyDescent="0.35">
      <c r="C339"/>
      <c r="D339"/>
      <c r="E339"/>
      <c r="F339"/>
      <c r="G339"/>
      <c r="H339"/>
      <c r="I339"/>
      <c r="J339"/>
      <c r="K339"/>
      <c r="L339"/>
      <c r="M339"/>
      <c r="N339"/>
      <c r="O339"/>
      <c r="S339"/>
      <c r="T339"/>
      <c r="U339"/>
      <c r="V339"/>
      <c r="Y339"/>
      <c r="Z339"/>
      <c r="AA339"/>
      <c r="AB339"/>
      <c r="AC339"/>
      <c r="AD339"/>
      <c r="AE339"/>
      <c r="AF339"/>
      <c r="AG339"/>
      <c r="AH339"/>
      <c r="AI339"/>
      <c r="AJ339"/>
      <c r="AK339"/>
      <c r="AL339"/>
    </row>
    <row r="340" spans="3:38" ht="15" customHeight="1" x14ac:dyDescent="0.35">
      <c r="C340"/>
      <c r="D340"/>
      <c r="E340"/>
      <c r="F340"/>
      <c r="G340"/>
      <c r="H340"/>
      <c r="I340"/>
      <c r="J340"/>
      <c r="K340"/>
      <c r="L340"/>
      <c r="M340"/>
      <c r="N340"/>
      <c r="O340"/>
      <c r="S340"/>
      <c r="T340"/>
      <c r="U340"/>
      <c r="V340"/>
      <c r="Y340"/>
      <c r="Z340"/>
      <c r="AA340"/>
      <c r="AB340"/>
      <c r="AC340"/>
      <c r="AD340"/>
      <c r="AE340"/>
      <c r="AF340"/>
      <c r="AG340"/>
      <c r="AH340"/>
      <c r="AI340"/>
      <c r="AJ340"/>
      <c r="AK340"/>
      <c r="AL340"/>
    </row>
    <row r="341" spans="3:38" ht="15" customHeight="1" x14ac:dyDescent="0.35">
      <c r="C341"/>
      <c r="D341"/>
      <c r="E341"/>
      <c r="F341"/>
      <c r="G341"/>
      <c r="H341"/>
      <c r="I341"/>
      <c r="J341"/>
      <c r="K341"/>
      <c r="L341"/>
      <c r="M341"/>
      <c r="N341"/>
      <c r="O341"/>
      <c r="S341"/>
      <c r="T341"/>
      <c r="U341"/>
      <c r="V341"/>
      <c r="Y341"/>
      <c r="Z341"/>
      <c r="AA341"/>
      <c r="AB341"/>
      <c r="AC341"/>
      <c r="AD341"/>
      <c r="AE341"/>
      <c r="AF341"/>
      <c r="AG341"/>
      <c r="AH341"/>
      <c r="AI341"/>
      <c r="AJ341"/>
      <c r="AK341"/>
      <c r="AL341"/>
    </row>
    <row r="342" spans="3:38" ht="15" customHeight="1" x14ac:dyDescent="0.35">
      <c r="C342"/>
      <c r="D342"/>
      <c r="E342"/>
      <c r="F342"/>
      <c r="G342"/>
      <c r="H342"/>
      <c r="I342"/>
      <c r="J342"/>
      <c r="K342"/>
      <c r="L342"/>
      <c r="M342"/>
      <c r="N342"/>
      <c r="O342"/>
      <c r="S342"/>
      <c r="T342"/>
      <c r="U342"/>
      <c r="V342"/>
      <c r="Y342"/>
      <c r="Z342"/>
      <c r="AA342"/>
      <c r="AB342"/>
      <c r="AC342"/>
      <c r="AD342"/>
      <c r="AE342"/>
      <c r="AF342"/>
      <c r="AG342"/>
      <c r="AH342"/>
      <c r="AI342"/>
      <c r="AJ342"/>
      <c r="AK342"/>
      <c r="AL342"/>
    </row>
    <row r="343" spans="3:38" ht="15" customHeight="1" x14ac:dyDescent="0.35">
      <c r="C343"/>
      <c r="D343"/>
      <c r="E343"/>
      <c r="F343"/>
      <c r="G343"/>
      <c r="H343"/>
      <c r="I343"/>
      <c r="J343"/>
      <c r="K343"/>
      <c r="L343"/>
      <c r="M343"/>
      <c r="N343"/>
      <c r="O343"/>
      <c r="S343"/>
      <c r="T343"/>
      <c r="U343"/>
      <c r="V343"/>
      <c r="Y343"/>
      <c r="Z343"/>
      <c r="AA343"/>
      <c r="AB343"/>
      <c r="AC343"/>
      <c r="AD343"/>
      <c r="AE343"/>
      <c r="AF343"/>
      <c r="AG343"/>
      <c r="AH343"/>
      <c r="AI343"/>
      <c r="AJ343"/>
      <c r="AK343"/>
      <c r="AL343"/>
    </row>
    <row r="344" spans="3:38" ht="15" customHeight="1" x14ac:dyDescent="0.35">
      <c r="C344"/>
      <c r="D344"/>
      <c r="E344"/>
      <c r="F344"/>
      <c r="G344"/>
      <c r="H344"/>
      <c r="I344"/>
      <c r="J344"/>
      <c r="K344"/>
      <c r="L344"/>
      <c r="M344"/>
      <c r="N344"/>
      <c r="O344"/>
      <c r="S344"/>
      <c r="T344"/>
      <c r="U344"/>
      <c r="V344"/>
      <c r="Y344"/>
      <c r="Z344"/>
      <c r="AA344"/>
      <c r="AB344"/>
      <c r="AC344"/>
      <c r="AD344"/>
      <c r="AE344"/>
      <c r="AF344"/>
      <c r="AG344"/>
      <c r="AH344"/>
      <c r="AI344"/>
      <c r="AJ344"/>
      <c r="AK344"/>
      <c r="AL344"/>
    </row>
    <row r="345" spans="3:38" ht="15" customHeight="1" x14ac:dyDescent="0.35">
      <c r="C345"/>
      <c r="D345"/>
      <c r="E345"/>
      <c r="F345"/>
      <c r="G345"/>
      <c r="H345"/>
      <c r="I345"/>
      <c r="J345"/>
      <c r="K345"/>
      <c r="L345"/>
      <c r="M345"/>
      <c r="N345"/>
      <c r="O345"/>
      <c r="S345"/>
      <c r="T345"/>
      <c r="U345"/>
      <c r="V345"/>
      <c r="Y345"/>
      <c r="Z345"/>
      <c r="AA345"/>
      <c r="AB345"/>
      <c r="AC345"/>
      <c r="AD345"/>
      <c r="AE345"/>
      <c r="AF345"/>
      <c r="AG345"/>
      <c r="AH345"/>
      <c r="AI345"/>
      <c r="AJ345"/>
      <c r="AK345"/>
      <c r="AL345"/>
    </row>
    <row r="346" spans="3:38" ht="15" customHeight="1" x14ac:dyDescent="0.35">
      <c r="C346"/>
      <c r="D346"/>
      <c r="E346"/>
      <c r="F346"/>
      <c r="G346"/>
      <c r="H346"/>
      <c r="I346"/>
      <c r="J346"/>
      <c r="K346"/>
      <c r="L346"/>
      <c r="M346"/>
      <c r="N346"/>
      <c r="O346"/>
      <c r="S346"/>
      <c r="T346"/>
      <c r="U346"/>
      <c r="V346"/>
      <c r="Y346"/>
      <c r="Z346"/>
      <c r="AA346"/>
      <c r="AB346"/>
      <c r="AC346"/>
      <c r="AD346"/>
      <c r="AE346"/>
      <c r="AF346"/>
      <c r="AG346"/>
      <c r="AH346"/>
      <c r="AI346"/>
      <c r="AJ346"/>
      <c r="AK346"/>
      <c r="AL346"/>
    </row>
    <row r="347" spans="3:38" ht="15" customHeight="1" x14ac:dyDescent="0.35">
      <c r="C347"/>
      <c r="D347"/>
      <c r="E347"/>
      <c r="F347"/>
      <c r="G347"/>
      <c r="H347"/>
      <c r="I347"/>
      <c r="J347"/>
      <c r="K347"/>
      <c r="L347"/>
      <c r="M347"/>
      <c r="N347"/>
      <c r="O347"/>
      <c r="S347"/>
      <c r="T347"/>
      <c r="U347"/>
      <c r="V347"/>
      <c r="Y347"/>
      <c r="Z347"/>
      <c r="AA347"/>
      <c r="AB347"/>
      <c r="AC347"/>
      <c r="AD347"/>
      <c r="AE347"/>
      <c r="AF347"/>
      <c r="AG347"/>
      <c r="AH347"/>
      <c r="AI347"/>
      <c r="AJ347"/>
      <c r="AK347"/>
      <c r="AL347"/>
    </row>
    <row r="348" spans="3:38" ht="15" customHeight="1" x14ac:dyDescent="0.35">
      <c r="C348"/>
      <c r="D348"/>
      <c r="E348"/>
      <c r="F348"/>
      <c r="G348"/>
      <c r="H348"/>
      <c r="I348"/>
      <c r="J348"/>
      <c r="K348"/>
      <c r="L348"/>
      <c r="M348"/>
      <c r="N348"/>
      <c r="O348"/>
      <c r="S348"/>
      <c r="T348"/>
      <c r="U348"/>
      <c r="V348"/>
      <c r="Y348"/>
      <c r="Z348"/>
      <c r="AA348"/>
      <c r="AB348"/>
      <c r="AC348"/>
      <c r="AD348"/>
      <c r="AE348"/>
      <c r="AF348"/>
      <c r="AG348"/>
      <c r="AH348"/>
      <c r="AI348"/>
      <c r="AJ348"/>
      <c r="AK348"/>
      <c r="AL348"/>
    </row>
    <row r="349" spans="3:38" ht="15" customHeight="1" x14ac:dyDescent="0.35">
      <c r="C349"/>
      <c r="D349"/>
      <c r="E349"/>
      <c r="F349"/>
      <c r="G349"/>
      <c r="H349"/>
      <c r="I349"/>
      <c r="J349"/>
      <c r="K349"/>
      <c r="L349"/>
      <c r="M349"/>
      <c r="N349"/>
      <c r="O349"/>
      <c r="S349"/>
      <c r="T349"/>
      <c r="U349"/>
      <c r="V349"/>
      <c r="Y349"/>
      <c r="Z349"/>
      <c r="AA349"/>
      <c r="AB349"/>
      <c r="AC349"/>
      <c r="AD349"/>
      <c r="AE349"/>
      <c r="AF349"/>
      <c r="AG349"/>
      <c r="AH349"/>
      <c r="AI349"/>
      <c r="AJ349"/>
      <c r="AK349"/>
      <c r="AL349"/>
    </row>
    <row r="350" spans="3:38" ht="15" customHeight="1" x14ac:dyDescent="0.35">
      <c r="C350"/>
      <c r="D350"/>
      <c r="E350"/>
      <c r="F350"/>
      <c r="G350"/>
      <c r="H350"/>
      <c r="I350"/>
      <c r="J350"/>
      <c r="K350"/>
      <c r="L350"/>
      <c r="M350"/>
      <c r="N350"/>
      <c r="O350"/>
      <c r="S350"/>
      <c r="T350"/>
      <c r="U350"/>
      <c r="V350"/>
      <c r="Y350"/>
      <c r="Z350"/>
      <c r="AA350"/>
      <c r="AB350"/>
      <c r="AC350"/>
      <c r="AD350"/>
      <c r="AE350"/>
      <c r="AF350"/>
      <c r="AG350"/>
      <c r="AH350"/>
      <c r="AI350"/>
      <c r="AJ350"/>
      <c r="AK350"/>
      <c r="AL350"/>
    </row>
    <row r="351" spans="3:38" ht="15" customHeight="1" x14ac:dyDescent="0.35">
      <c r="C351"/>
      <c r="D351"/>
      <c r="E351"/>
      <c r="F351"/>
      <c r="G351"/>
      <c r="H351"/>
      <c r="I351"/>
      <c r="J351"/>
      <c r="K351"/>
      <c r="L351"/>
      <c r="M351"/>
      <c r="N351"/>
      <c r="O351"/>
      <c r="S351"/>
      <c r="T351"/>
      <c r="U351"/>
      <c r="V351"/>
      <c r="Y351"/>
      <c r="Z351"/>
      <c r="AA351"/>
      <c r="AB351"/>
      <c r="AC351"/>
      <c r="AD351"/>
      <c r="AE351"/>
      <c r="AF351"/>
      <c r="AG351"/>
      <c r="AH351"/>
      <c r="AI351"/>
      <c r="AJ351"/>
      <c r="AK351"/>
      <c r="AL351"/>
    </row>
    <row r="352" spans="3:38" ht="15" customHeight="1" x14ac:dyDescent="0.35">
      <c r="C352"/>
      <c r="D352"/>
      <c r="E352"/>
      <c r="F352"/>
      <c r="G352"/>
      <c r="H352"/>
      <c r="I352"/>
      <c r="J352"/>
      <c r="K352"/>
      <c r="L352"/>
      <c r="M352"/>
      <c r="N352"/>
      <c r="O352"/>
      <c r="S352"/>
      <c r="T352"/>
      <c r="U352"/>
      <c r="V352"/>
      <c r="Y352"/>
      <c r="Z352"/>
      <c r="AA352"/>
      <c r="AB352"/>
      <c r="AC352"/>
      <c r="AD352"/>
      <c r="AE352"/>
      <c r="AF352"/>
      <c r="AG352"/>
      <c r="AH352"/>
      <c r="AI352"/>
      <c r="AJ352"/>
      <c r="AK352"/>
      <c r="AL352"/>
    </row>
    <row r="353" spans="3:38" ht="15" customHeight="1" x14ac:dyDescent="0.35">
      <c r="C353"/>
      <c r="D353"/>
      <c r="E353"/>
      <c r="F353"/>
      <c r="G353"/>
      <c r="H353"/>
      <c r="I353"/>
      <c r="J353"/>
      <c r="K353"/>
      <c r="L353"/>
      <c r="M353"/>
      <c r="N353"/>
      <c r="O353"/>
      <c r="S353"/>
      <c r="T353"/>
      <c r="U353"/>
      <c r="V353"/>
      <c r="Y353"/>
      <c r="Z353"/>
      <c r="AA353"/>
      <c r="AB353"/>
      <c r="AC353"/>
      <c r="AD353"/>
      <c r="AE353"/>
      <c r="AF353"/>
      <c r="AG353"/>
      <c r="AH353"/>
      <c r="AI353"/>
      <c r="AJ353"/>
      <c r="AK353"/>
      <c r="AL353"/>
    </row>
    <row r="354" spans="3:38" ht="15" customHeight="1" x14ac:dyDescent="0.35">
      <c r="C354"/>
      <c r="D354"/>
      <c r="E354"/>
      <c r="F354"/>
      <c r="G354"/>
      <c r="H354"/>
      <c r="I354"/>
      <c r="J354"/>
      <c r="K354"/>
      <c r="L354"/>
      <c r="M354"/>
      <c r="N354"/>
      <c r="O354"/>
      <c r="S354"/>
      <c r="T354"/>
      <c r="U354"/>
      <c r="V354"/>
      <c r="Y354"/>
      <c r="Z354"/>
      <c r="AA354"/>
      <c r="AB354"/>
      <c r="AC354"/>
      <c r="AD354"/>
      <c r="AE354"/>
      <c r="AF354"/>
      <c r="AG354"/>
      <c r="AH354"/>
      <c r="AI354"/>
      <c r="AJ354"/>
      <c r="AK354"/>
      <c r="AL354"/>
    </row>
    <row r="355" spans="3:38" ht="15" customHeight="1" x14ac:dyDescent="0.35">
      <c r="C355"/>
      <c r="D355"/>
      <c r="E355"/>
      <c r="F355"/>
      <c r="G355"/>
      <c r="H355"/>
      <c r="I355"/>
      <c r="J355"/>
      <c r="K355"/>
      <c r="L355"/>
      <c r="M355"/>
      <c r="N355"/>
      <c r="O355"/>
      <c r="S355"/>
      <c r="T355"/>
      <c r="U355"/>
      <c r="V355"/>
      <c r="Y355"/>
      <c r="Z355"/>
      <c r="AA355"/>
      <c r="AB355"/>
      <c r="AC355"/>
      <c r="AD355"/>
      <c r="AE355"/>
      <c r="AF355"/>
      <c r="AG355"/>
      <c r="AH355"/>
      <c r="AI355"/>
      <c r="AJ355"/>
      <c r="AK355"/>
      <c r="AL355"/>
    </row>
    <row r="356" spans="3:38" ht="15" customHeight="1" x14ac:dyDescent="0.35">
      <c r="C356"/>
      <c r="D356"/>
      <c r="E356"/>
      <c r="F356"/>
      <c r="G356"/>
      <c r="H356"/>
      <c r="I356"/>
      <c r="J356"/>
      <c r="K356"/>
      <c r="L356"/>
      <c r="M356"/>
      <c r="N356"/>
      <c r="O356"/>
      <c r="S356"/>
      <c r="T356"/>
      <c r="U356"/>
      <c r="V356"/>
      <c r="Y356"/>
      <c r="Z356"/>
      <c r="AA356"/>
      <c r="AB356"/>
      <c r="AC356"/>
      <c r="AD356"/>
      <c r="AE356"/>
      <c r="AF356"/>
      <c r="AG356"/>
      <c r="AH356"/>
      <c r="AI356"/>
      <c r="AJ356"/>
      <c r="AK356"/>
      <c r="AL356"/>
    </row>
    <row r="357" spans="3:38" ht="15" customHeight="1" x14ac:dyDescent="0.35">
      <c r="C357"/>
      <c r="D357"/>
      <c r="E357"/>
      <c r="F357"/>
      <c r="G357"/>
      <c r="H357"/>
      <c r="I357"/>
      <c r="J357"/>
      <c r="K357"/>
      <c r="L357"/>
      <c r="M357"/>
      <c r="N357"/>
      <c r="O357"/>
      <c r="S357"/>
      <c r="T357"/>
      <c r="U357"/>
      <c r="V357"/>
      <c r="Y357"/>
      <c r="Z357"/>
      <c r="AA357"/>
      <c r="AB357"/>
      <c r="AC357"/>
      <c r="AD357"/>
      <c r="AE357"/>
      <c r="AF357"/>
      <c r="AG357"/>
      <c r="AH357"/>
      <c r="AI357"/>
      <c r="AJ357"/>
      <c r="AK357"/>
      <c r="AL357"/>
    </row>
    <row r="358" spans="3:38" ht="15" customHeight="1" x14ac:dyDescent="0.35">
      <c r="C358"/>
      <c r="D358"/>
      <c r="E358"/>
      <c r="F358"/>
      <c r="G358"/>
      <c r="H358"/>
      <c r="I358"/>
      <c r="J358"/>
      <c r="K358"/>
      <c r="L358"/>
      <c r="M358"/>
      <c r="N358"/>
      <c r="O358"/>
      <c r="S358"/>
      <c r="T358"/>
      <c r="U358"/>
      <c r="V358"/>
      <c r="Y358"/>
      <c r="Z358"/>
      <c r="AA358"/>
      <c r="AB358"/>
      <c r="AC358"/>
      <c r="AD358"/>
      <c r="AE358"/>
      <c r="AF358"/>
      <c r="AG358"/>
      <c r="AH358"/>
      <c r="AI358"/>
      <c r="AJ358"/>
      <c r="AK358"/>
      <c r="AL358"/>
    </row>
    <row r="359" spans="3:38" ht="15" customHeight="1" x14ac:dyDescent="0.35">
      <c r="C359"/>
      <c r="D359"/>
      <c r="E359"/>
      <c r="F359"/>
      <c r="G359"/>
      <c r="H359"/>
      <c r="I359"/>
      <c r="J359"/>
      <c r="K359"/>
      <c r="L359"/>
      <c r="M359"/>
      <c r="N359"/>
      <c r="O359"/>
      <c r="S359"/>
      <c r="T359"/>
      <c r="U359"/>
      <c r="V359"/>
      <c r="Y359"/>
      <c r="Z359"/>
      <c r="AA359"/>
      <c r="AB359"/>
      <c r="AC359"/>
      <c r="AD359"/>
      <c r="AE359"/>
      <c r="AF359"/>
      <c r="AG359"/>
      <c r="AH359"/>
      <c r="AI359"/>
      <c r="AJ359"/>
      <c r="AK359"/>
      <c r="AL359"/>
    </row>
    <row r="360" spans="3:38" ht="15" customHeight="1" x14ac:dyDescent="0.35">
      <c r="C360"/>
      <c r="D360"/>
      <c r="E360"/>
      <c r="F360"/>
      <c r="G360"/>
      <c r="H360"/>
      <c r="I360"/>
      <c r="J360"/>
      <c r="K360"/>
      <c r="L360"/>
      <c r="M360"/>
      <c r="N360"/>
      <c r="O360"/>
      <c r="S360"/>
      <c r="T360"/>
      <c r="U360"/>
      <c r="V360"/>
      <c r="Y360"/>
      <c r="Z360"/>
      <c r="AA360"/>
      <c r="AB360"/>
      <c r="AC360"/>
      <c r="AD360"/>
      <c r="AE360"/>
      <c r="AF360"/>
      <c r="AG360"/>
      <c r="AH360"/>
      <c r="AI360"/>
      <c r="AJ360"/>
      <c r="AK360"/>
      <c r="AL360"/>
    </row>
    <row r="361" spans="3:38" ht="15" customHeight="1" x14ac:dyDescent="0.35">
      <c r="C361"/>
      <c r="D361"/>
      <c r="E361"/>
      <c r="F361"/>
      <c r="G361"/>
      <c r="H361"/>
      <c r="I361"/>
      <c r="J361"/>
      <c r="K361"/>
      <c r="L361"/>
      <c r="M361"/>
      <c r="N361"/>
      <c r="O361"/>
      <c r="S361"/>
      <c r="T361"/>
      <c r="U361"/>
      <c r="V361"/>
      <c r="Y361"/>
      <c r="Z361"/>
      <c r="AA361"/>
      <c r="AB361"/>
      <c r="AC361"/>
      <c r="AD361"/>
      <c r="AE361"/>
      <c r="AF361"/>
      <c r="AG361"/>
      <c r="AH361"/>
      <c r="AI361"/>
      <c r="AJ361"/>
      <c r="AK361"/>
      <c r="AL361"/>
    </row>
    <row r="362" spans="3:38" ht="15" customHeight="1" x14ac:dyDescent="0.35">
      <c r="C362"/>
      <c r="D362"/>
      <c r="E362"/>
      <c r="F362"/>
      <c r="G362"/>
      <c r="H362"/>
      <c r="I362"/>
      <c r="J362"/>
      <c r="K362"/>
      <c r="L362"/>
      <c r="M362"/>
      <c r="N362"/>
      <c r="O362"/>
      <c r="S362"/>
      <c r="T362"/>
      <c r="U362"/>
      <c r="V362"/>
      <c r="Y362"/>
      <c r="Z362"/>
      <c r="AA362"/>
      <c r="AB362"/>
      <c r="AC362"/>
      <c r="AD362"/>
      <c r="AE362"/>
      <c r="AF362"/>
      <c r="AG362"/>
      <c r="AH362"/>
      <c r="AI362"/>
      <c r="AJ362"/>
      <c r="AK362"/>
      <c r="AL362"/>
    </row>
    <row r="363" spans="3:38" ht="15" customHeight="1" x14ac:dyDescent="0.35">
      <c r="C363"/>
      <c r="D363"/>
      <c r="E363"/>
      <c r="F363"/>
      <c r="G363"/>
      <c r="H363"/>
      <c r="I363"/>
      <c r="J363"/>
      <c r="K363"/>
      <c r="L363"/>
      <c r="M363"/>
      <c r="N363"/>
      <c r="O363"/>
      <c r="S363"/>
      <c r="T363"/>
      <c r="U363"/>
      <c r="V363"/>
      <c r="Y363"/>
      <c r="Z363"/>
      <c r="AA363"/>
      <c r="AB363"/>
      <c r="AC363"/>
      <c r="AD363"/>
      <c r="AE363"/>
      <c r="AF363"/>
      <c r="AG363"/>
      <c r="AH363"/>
      <c r="AI363"/>
      <c r="AJ363"/>
      <c r="AK363"/>
      <c r="AL363"/>
    </row>
    <row r="364" spans="3:38" ht="15" customHeight="1" x14ac:dyDescent="0.35">
      <c r="C364"/>
      <c r="D364"/>
      <c r="E364"/>
      <c r="F364"/>
      <c r="G364"/>
      <c r="H364"/>
      <c r="I364"/>
      <c r="J364"/>
      <c r="K364"/>
      <c r="L364"/>
      <c r="M364"/>
      <c r="N364"/>
      <c r="O364"/>
      <c r="S364"/>
      <c r="T364"/>
      <c r="U364"/>
      <c r="V364"/>
      <c r="Y364"/>
      <c r="Z364"/>
      <c r="AA364"/>
      <c r="AB364"/>
      <c r="AC364"/>
      <c r="AD364"/>
      <c r="AE364"/>
      <c r="AF364"/>
      <c r="AG364"/>
      <c r="AH364"/>
      <c r="AI364"/>
      <c r="AJ364"/>
      <c r="AK364"/>
      <c r="AL364"/>
    </row>
    <row r="365" spans="3:38" ht="15" customHeight="1" x14ac:dyDescent="0.35">
      <c r="C365"/>
      <c r="D365"/>
      <c r="E365"/>
      <c r="F365"/>
      <c r="G365"/>
      <c r="H365"/>
      <c r="I365"/>
      <c r="J365"/>
      <c r="K365"/>
      <c r="L365"/>
      <c r="M365"/>
      <c r="N365"/>
      <c r="O365"/>
      <c r="S365"/>
      <c r="T365"/>
      <c r="U365"/>
      <c r="V365"/>
      <c r="Y365"/>
      <c r="Z365"/>
      <c r="AA365"/>
      <c r="AB365"/>
      <c r="AC365"/>
      <c r="AD365"/>
      <c r="AE365"/>
      <c r="AF365"/>
      <c r="AG365"/>
      <c r="AH365"/>
      <c r="AI365"/>
      <c r="AJ365"/>
      <c r="AK365"/>
      <c r="AL365"/>
    </row>
    <row r="366" spans="3:38" ht="15" customHeight="1" x14ac:dyDescent="0.35">
      <c r="C366"/>
      <c r="D366"/>
      <c r="E366"/>
      <c r="F366"/>
      <c r="G366"/>
      <c r="H366"/>
      <c r="I366"/>
      <c r="J366"/>
      <c r="K366"/>
      <c r="L366"/>
      <c r="M366"/>
      <c r="N366"/>
      <c r="O366"/>
      <c r="S366"/>
      <c r="T366"/>
      <c r="U366"/>
      <c r="V366"/>
      <c r="Y366"/>
      <c r="Z366"/>
      <c r="AA366"/>
      <c r="AB366"/>
      <c r="AC366"/>
      <c r="AD366"/>
      <c r="AE366"/>
      <c r="AF366"/>
      <c r="AG366"/>
      <c r="AH366"/>
      <c r="AI366"/>
      <c r="AJ366"/>
      <c r="AK366"/>
      <c r="AL366"/>
    </row>
    <row r="367" spans="3:38" ht="15" customHeight="1" x14ac:dyDescent="0.35">
      <c r="C367"/>
      <c r="D367"/>
      <c r="E367"/>
      <c r="F367"/>
      <c r="G367"/>
      <c r="H367"/>
      <c r="I367"/>
      <c r="J367"/>
      <c r="K367"/>
      <c r="L367"/>
      <c r="M367"/>
      <c r="N367"/>
      <c r="O367"/>
      <c r="S367"/>
      <c r="T367"/>
      <c r="U367"/>
      <c r="V367"/>
      <c r="Y367"/>
      <c r="Z367"/>
      <c r="AA367"/>
      <c r="AB367"/>
      <c r="AC367"/>
      <c r="AD367"/>
      <c r="AE367"/>
      <c r="AF367"/>
      <c r="AG367"/>
      <c r="AH367"/>
      <c r="AI367"/>
      <c r="AJ367"/>
      <c r="AK367"/>
      <c r="AL367"/>
    </row>
    <row r="368" spans="3:38" ht="15" customHeight="1" x14ac:dyDescent="0.35">
      <c r="C368"/>
      <c r="D368"/>
      <c r="E368"/>
      <c r="F368"/>
      <c r="G368"/>
      <c r="H368"/>
      <c r="I368"/>
      <c r="J368"/>
      <c r="K368"/>
      <c r="L368"/>
      <c r="M368"/>
      <c r="N368"/>
      <c r="O368"/>
      <c r="S368"/>
      <c r="T368"/>
      <c r="U368"/>
      <c r="V368"/>
      <c r="Y368"/>
      <c r="Z368"/>
      <c r="AA368"/>
      <c r="AB368"/>
      <c r="AC368"/>
      <c r="AD368"/>
      <c r="AE368"/>
      <c r="AF368"/>
      <c r="AG368"/>
      <c r="AH368"/>
      <c r="AI368"/>
      <c r="AJ368"/>
      <c r="AK368"/>
      <c r="AL368"/>
    </row>
    <row r="369" spans="3:38" ht="15" customHeight="1" x14ac:dyDescent="0.35">
      <c r="C369"/>
      <c r="D369"/>
      <c r="E369"/>
      <c r="F369"/>
      <c r="G369"/>
      <c r="H369"/>
      <c r="I369"/>
      <c r="J369"/>
      <c r="K369"/>
      <c r="L369"/>
      <c r="M369"/>
      <c r="N369"/>
      <c r="O369"/>
      <c r="S369"/>
      <c r="T369"/>
      <c r="U369"/>
      <c r="V369"/>
      <c r="Y369"/>
      <c r="Z369"/>
      <c r="AA369"/>
      <c r="AB369"/>
      <c r="AC369"/>
      <c r="AD369"/>
      <c r="AE369"/>
      <c r="AF369"/>
      <c r="AG369"/>
      <c r="AH369"/>
      <c r="AI369"/>
      <c r="AJ369"/>
      <c r="AK369"/>
      <c r="AL369"/>
    </row>
    <row r="370" spans="3:38" ht="15" customHeight="1" x14ac:dyDescent="0.35">
      <c r="C370"/>
      <c r="D370"/>
      <c r="E370"/>
      <c r="F370"/>
      <c r="G370"/>
      <c r="H370"/>
      <c r="I370"/>
      <c r="J370"/>
      <c r="K370"/>
      <c r="L370"/>
      <c r="M370"/>
      <c r="N370"/>
      <c r="O370"/>
      <c r="S370"/>
      <c r="T370"/>
      <c r="U370"/>
      <c r="V370"/>
      <c r="Y370"/>
      <c r="Z370"/>
      <c r="AA370"/>
      <c r="AB370"/>
      <c r="AC370"/>
      <c r="AD370"/>
      <c r="AE370"/>
      <c r="AF370"/>
      <c r="AG370"/>
      <c r="AH370"/>
      <c r="AI370"/>
      <c r="AJ370"/>
      <c r="AK370"/>
      <c r="AL370"/>
    </row>
    <row r="371" spans="3:38" ht="15" customHeight="1" x14ac:dyDescent="0.35">
      <c r="C371"/>
      <c r="D371"/>
      <c r="E371"/>
      <c r="F371"/>
      <c r="G371"/>
      <c r="H371"/>
      <c r="I371"/>
      <c r="J371"/>
      <c r="K371"/>
      <c r="L371"/>
      <c r="M371"/>
      <c r="N371"/>
      <c r="O371"/>
      <c r="S371"/>
      <c r="T371"/>
      <c r="U371"/>
      <c r="V371"/>
      <c r="Y371"/>
      <c r="Z371"/>
      <c r="AA371"/>
      <c r="AB371"/>
      <c r="AC371"/>
      <c r="AD371"/>
      <c r="AE371"/>
      <c r="AF371"/>
      <c r="AG371"/>
      <c r="AH371"/>
      <c r="AI371"/>
      <c r="AJ371"/>
      <c r="AK371"/>
      <c r="AL371"/>
    </row>
    <row r="372" spans="3:38" ht="15" customHeight="1" x14ac:dyDescent="0.35">
      <c r="C372"/>
      <c r="D372"/>
      <c r="E372"/>
      <c r="F372"/>
      <c r="G372"/>
      <c r="H372"/>
      <c r="I372"/>
      <c r="J372"/>
      <c r="K372"/>
      <c r="L372"/>
      <c r="M372"/>
      <c r="N372"/>
      <c r="O372"/>
      <c r="S372"/>
      <c r="T372"/>
      <c r="U372"/>
      <c r="V372"/>
      <c r="Y372"/>
      <c r="Z372"/>
      <c r="AA372"/>
      <c r="AB372"/>
      <c r="AC372"/>
      <c r="AD372"/>
      <c r="AE372"/>
      <c r="AF372"/>
      <c r="AG372"/>
      <c r="AH372"/>
      <c r="AI372"/>
      <c r="AJ372"/>
      <c r="AK372"/>
      <c r="AL372"/>
    </row>
    <row r="373" spans="3:38" ht="15" customHeight="1" x14ac:dyDescent="0.35">
      <c r="C373"/>
      <c r="D373"/>
      <c r="E373"/>
      <c r="F373"/>
      <c r="G373"/>
      <c r="H373"/>
      <c r="I373"/>
      <c r="J373"/>
      <c r="K373"/>
      <c r="L373"/>
      <c r="M373"/>
      <c r="N373"/>
      <c r="O373"/>
      <c r="S373"/>
      <c r="T373"/>
      <c r="U373"/>
      <c r="V373"/>
      <c r="Y373"/>
      <c r="Z373"/>
      <c r="AA373"/>
      <c r="AB373"/>
      <c r="AC373"/>
      <c r="AD373"/>
      <c r="AE373"/>
      <c r="AF373"/>
      <c r="AG373"/>
      <c r="AH373"/>
      <c r="AI373"/>
      <c r="AJ373"/>
      <c r="AK373"/>
      <c r="AL373"/>
    </row>
    <row r="374" spans="3:38" ht="15" customHeight="1" x14ac:dyDescent="0.35">
      <c r="C374"/>
      <c r="D374"/>
      <c r="E374"/>
      <c r="F374"/>
      <c r="G374"/>
      <c r="H374"/>
      <c r="I374"/>
      <c r="J374"/>
      <c r="K374"/>
      <c r="L374"/>
      <c r="M374"/>
      <c r="N374"/>
      <c r="O374"/>
      <c r="S374"/>
      <c r="T374"/>
      <c r="U374"/>
      <c r="V374"/>
      <c r="Y374"/>
      <c r="Z374"/>
      <c r="AA374"/>
      <c r="AB374"/>
      <c r="AC374"/>
      <c r="AD374"/>
      <c r="AE374"/>
      <c r="AF374"/>
      <c r="AG374"/>
      <c r="AH374"/>
      <c r="AI374"/>
      <c r="AJ374"/>
      <c r="AK374"/>
      <c r="AL374"/>
    </row>
    <row r="375" spans="3:38" ht="15" customHeight="1" x14ac:dyDescent="0.35">
      <c r="C375"/>
      <c r="D375"/>
      <c r="E375"/>
      <c r="F375"/>
      <c r="G375"/>
      <c r="H375"/>
      <c r="I375"/>
      <c r="J375"/>
      <c r="K375"/>
      <c r="L375"/>
      <c r="M375"/>
      <c r="N375"/>
      <c r="O375"/>
      <c r="S375"/>
      <c r="T375"/>
      <c r="U375"/>
      <c r="V375"/>
      <c r="Y375"/>
      <c r="Z375"/>
      <c r="AA375"/>
      <c r="AB375"/>
      <c r="AC375"/>
      <c r="AD375"/>
      <c r="AE375"/>
      <c r="AF375"/>
      <c r="AG375"/>
      <c r="AH375"/>
      <c r="AI375"/>
      <c r="AJ375"/>
      <c r="AK375"/>
      <c r="AL375"/>
    </row>
    <row r="376" spans="3:38" ht="15" customHeight="1" x14ac:dyDescent="0.35">
      <c r="C376"/>
      <c r="D376"/>
      <c r="E376"/>
      <c r="F376"/>
      <c r="G376"/>
      <c r="H376"/>
      <c r="I376"/>
      <c r="J376"/>
      <c r="K376"/>
      <c r="L376"/>
      <c r="M376"/>
      <c r="N376"/>
      <c r="O376"/>
      <c r="S376"/>
      <c r="T376"/>
      <c r="U376"/>
      <c r="V376"/>
      <c r="Y376"/>
      <c r="Z376"/>
      <c r="AA376"/>
      <c r="AB376"/>
      <c r="AC376"/>
      <c r="AD376"/>
      <c r="AE376"/>
      <c r="AF376"/>
      <c r="AG376"/>
      <c r="AH376"/>
      <c r="AI376"/>
      <c r="AJ376"/>
      <c r="AK376"/>
      <c r="AL376"/>
    </row>
    <row r="377" spans="3:38" ht="15" customHeight="1" x14ac:dyDescent="0.35">
      <c r="C377"/>
      <c r="D377"/>
      <c r="E377"/>
      <c r="F377"/>
      <c r="G377"/>
      <c r="H377"/>
      <c r="I377"/>
      <c r="J377"/>
      <c r="K377"/>
      <c r="L377"/>
      <c r="M377"/>
      <c r="N377"/>
      <c r="O377"/>
      <c r="S377"/>
      <c r="T377"/>
      <c r="U377"/>
      <c r="V377"/>
      <c r="Y377"/>
      <c r="Z377"/>
      <c r="AA377"/>
      <c r="AB377"/>
      <c r="AC377"/>
      <c r="AD377"/>
      <c r="AE377"/>
      <c r="AF377"/>
      <c r="AG377"/>
      <c r="AH377"/>
      <c r="AI377"/>
      <c r="AJ377"/>
      <c r="AK377"/>
      <c r="AL377"/>
    </row>
    <row r="378" spans="3:38" ht="15" customHeight="1" x14ac:dyDescent="0.35">
      <c r="C378"/>
      <c r="D378"/>
      <c r="E378"/>
      <c r="F378"/>
      <c r="G378"/>
      <c r="H378"/>
      <c r="I378"/>
      <c r="J378"/>
      <c r="K378"/>
      <c r="L378"/>
      <c r="M378"/>
      <c r="N378"/>
      <c r="O378"/>
      <c r="S378"/>
      <c r="T378"/>
      <c r="U378"/>
      <c r="V378"/>
      <c r="Y378"/>
      <c r="Z378"/>
      <c r="AA378"/>
      <c r="AB378"/>
      <c r="AC378"/>
      <c r="AD378"/>
      <c r="AE378"/>
      <c r="AF378"/>
      <c r="AG378"/>
      <c r="AH378"/>
      <c r="AI378"/>
      <c r="AJ378"/>
      <c r="AK378"/>
      <c r="AL378"/>
    </row>
    <row r="379" spans="3:38" ht="15" customHeight="1" x14ac:dyDescent="0.35">
      <c r="C379"/>
      <c r="D379"/>
      <c r="E379"/>
      <c r="F379"/>
      <c r="G379"/>
      <c r="H379"/>
      <c r="I379"/>
      <c r="J379"/>
      <c r="K379"/>
      <c r="L379"/>
      <c r="M379"/>
      <c r="N379"/>
      <c r="O379"/>
      <c r="S379"/>
      <c r="T379"/>
      <c r="U379"/>
      <c r="V379"/>
      <c r="Y379"/>
      <c r="Z379"/>
      <c r="AA379"/>
      <c r="AB379"/>
      <c r="AC379"/>
      <c r="AD379"/>
      <c r="AE379"/>
      <c r="AF379"/>
      <c r="AG379"/>
      <c r="AH379"/>
      <c r="AI379"/>
      <c r="AJ379"/>
      <c r="AK379"/>
      <c r="AL379"/>
    </row>
    <row r="380" spans="3:38" ht="15" customHeight="1" x14ac:dyDescent="0.35">
      <c r="C380"/>
      <c r="D380"/>
      <c r="E380"/>
      <c r="F380"/>
      <c r="G380"/>
      <c r="H380"/>
      <c r="I380"/>
      <c r="J380"/>
      <c r="K380"/>
      <c r="L380"/>
      <c r="M380"/>
      <c r="N380"/>
      <c r="O380"/>
      <c r="S380"/>
      <c r="T380"/>
      <c r="U380"/>
      <c r="V380"/>
      <c r="Y380"/>
      <c r="Z380"/>
      <c r="AA380"/>
      <c r="AB380"/>
      <c r="AC380"/>
      <c r="AD380"/>
      <c r="AE380"/>
      <c r="AF380"/>
      <c r="AG380"/>
      <c r="AH380"/>
      <c r="AI380"/>
      <c r="AJ380"/>
      <c r="AK380"/>
      <c r="AL380"/>
    </row>
    <row r="381" spans="3:38" ht="15" customHeight="1" x14ac:dyDescent="0.35">
      <c r="C381"/>
      <c r="D381"/>
      <c r="E381"/>
      <c r="F381"/>
      <c r="G381"/>
      <c r="H381"/>
      <c r="I381"/>
      <c r="J381"/>
      <c r="K381"/>
      <c r="L381"/>
      <c r="M381"/>
      <c r="N381"/>
      <c r="O381"/>
      <c r="S381"/>
      <c r="T381"/>
      <c r="U381"/>
      <c r="V381"/>
      <c r="Y381"/>
      <c r="Z381"/>
      <c r="AA381"/>
      <c r="AB381"/>
      <c r="AC381"/>
      <c r="AD381"/>
      <c r="AE381"/>
      <c r="AF381"/>
      <c r="AG381"/>
      <c r="AH381"/>
      <c r="AI381"/>
      <c r="AJ381"/>
      <c r="AK381"/>
      <c r="AL381"/>
    </row>
    <row r="382" spans="3:38" ht="15" customHeight="1" x14ac:dyDescent="0.35">
      <c r="C382"/>
      <c r="D382"/>
      <c r="E382"/>
      <c r="F382"/>
      <c r="G382"/>
      <c r="H382"/>
      <c r="I382"/>
      <c r="J382"/>
      <c r="K382"/>
      <c r="L382"/>
      <c r="M382"/>
      <c r="N382"/>
      <c r="O382"/>
      <c r="S382"/>
      <c r="T382"/>
      <c r="U382"/>
      <c r="V382"/>
      <c r="Y382"/>
      <c r="Z382"/>
      <c r="AA382"/>
      <c r="AB382"/>
      <c r="AC382"/>
      <c r="AD382"/>
      <c r="AE382"/>
      <c r="AF382"/>
      <c r="AG382"/>
      <c r="AH382"/>
      <c r="AI382"/>
      <c r="AJ382"/>
      <c r="AK382"/>
      <c r="AL382"/>
    </row>
    <row r="383" spans="3:38" ht="15" customHeight="1" x14ac:dyDescent="0.35">
      <c r="C383"/>
      <c r="D383"/>
      <c r="E383"/>
      <c r="F383"/>
      <c r="G383"/>
      <c r="H383"/>
      <c r="I383"/>
      <c r="J383"/>
      <c r="K383"/>
      <c r="L383"/>
      <c r="M383"/>
      <c r="N383"/>
      <c r="O383"/>
      <c r="S383"/>
      <c r="T383"/>
      <c r="U383"/>
      <c r="V383"/>
      <c r="Y383"/>
      <c r="Z383"/>
      <c r="AA383"/>
      <c r="AB383"/>
      <c r="AC383"/>
      <c r="AD383"/>
      <c r="AE383"/>
      <c r="AF383"/>
      <c r="AG383"/>
      <c r="AH383"/>
      <c r="AI383"/>
      <c r="AJ383"/>
      <c r="AK383"/>
      <c r="AL383"/>
    </row>
    <row r="384" spans="3:38" ht="15" customHeight="1" x14ac:dyDescent="0.35">
      <c r="C384"/>
      <c r="D384"/>
      <c r="E384"/>
      <c r="F384"/>
      <c r="G384"/>
      <c r="H384"/>
      <c r="I384"/>
      <c r="J384"/>
      <c r="K384"/>
      <c r="L384"/>
      <c r="M384"/>
      <c r="N384"/>
      <c r="O384"/>
      <c r="S384"/>
      <c r="T384"/>
      <c r="U384"/>
      <c r="V384"/>
      <c r="Y384"/>
      <c r="Z384"/>
      <c r="AA384"/>
      <c r="AB384"/>
      <c r="AC384"/>
      <c r="AD384"/>
      <c r="AE384"/>
      <c r="AF384"/>
      <c r="AG384"/>
      <c r="AH384"/>
      <c r="AI384"/>
      <c r="AJ384"/>
      <c r="AK384"/>
      <c r="AL384"/>
    </row>
    <row r="385" spans="3:38" ht="15" customHeight="1" x14ac:dyDescent="0.35">
      <c r="C385"/>
      <c r="D385"/>
      <c r="E385"/>
      <c r="F385"/>
      <c r="G385"/>
      <c r="H385"/>
      <c r="I385"/>
      <c r="J385"/>
      <c r="K385"/>
      <c r="L385"/>
      <c r="M385"/>
      <c r="N385"/>
      <c r="O385"/>
      <c r="S385"/>
      <c r="T385"/>
      <c r="U385"/>
      <c r="V385"/>
      <c r="Y385"/>
      <c r="Z385"/>
      <c r="AA385"/>
      <c r="AB385"/>
      <c r="AC385"/>
      <c r="AD385"/>
      <c r="AE385"/>
      <c r="AF385"/>
      <c r="AG385"/>
      <c r="AH385"/>
      <c r="AI385"/>
      <c r="AJ385"/>
      <c r="AK385"/>
      <c r="AL385"/>
    </row>
    <row r="386" spans="3:38" ht="15" customHeight="1" x14ac:dyDescent="0.35">
      <c r="C386"/>
      <c r="D386"/>
      <c r="E386"/>
      <c r="F386"/>
      <c r="G386"/>
      <c r="H386"/>
      <c r="I386"/>
      <c r="J386"/>
      <c r="K386"/>
      <c r="L386"/>
      <c r="M386"/>
      <c r="N386"/>
      <c r="O386"/>
      <c r="S386"/>
      <c r="T386"/>
      <c r="U386"/>
      <c r="V386"/>
      <c r="Y386"/>
      <c r="Z386"/>
      <c r="AA386"/>
      <c r="AB386"/>
      <c r="AC386"/>
      <c r="AD386"/>
      <c r="AE386"/>
      <c r="AF386"/>
      <c r="AG386"/>
      <c r="AH386"/>
      <c r="AI386"/>
      <c r="AJ386"/>
      <c r="AK386"/>
      <c r="AL386"/>
    </row>
    <row r="387" spans="3:38" ht="15" customHeight="1" x14ac:dyDescent="0.35">
      <c r="C387"/>
      <c r="D387"/>
      <c r="E387"/>
      <c r="F387"/>
      <c r="G387"/>
      <c r="H387"/>
      <c r="I387"/>
      <c r="J387"/>
      <c r="K387"/>
      <c r="L387"/>
      <c r="M387"/>
      <c r="N387"/>
      <c r="O387"/>
      <c r="S387"/>
      <c r="T387"/>
      <c r="U387"/>
      <c r="V387"/>
      <c r="Y387"/>
      <c r="Z387"/>
      <c r="AA387"/>
      <c r="AB387"/>
      <c r="AC387"/>
      <c r="AD387"/>
      <c r="AE387"/>
      <c r="AF387"/>
      <c r="AG387"/>
      <c r="AH387"/>
      <c r="AI387"/>
      <c r="AJ387"/>
      <c r="AK387"/>
      <c r="AL387"/>
    </row>
    <row r="388" spans="3:38" ht="15" customHeight="1" x14ac:dyDescent="0.35">
      <c r="C388"/>
      <c r="D388"/>
      <c r="E388"/>
      <c r="F388"/>
      <c r="G388"/>
      <c r="H388"/>
      <c r="I388"/>
      <c r="J388"/>
      <c r="K388"/>
      <c r="L388"/>
      <c r="M388"/>
      <c r="N388"/>
      <c r="O388"/>
      <c r="S388"/>
      <c r="T388"/>
      <c r="U388"/>
      <c r="V388"/>
      <c r="Y388"/>
      <c r="Z388"/>
      <c r="AA388"/>
      <c r="AB388"/>
      <c r="AC388"/>
      <c r="AD388"/>
      <c r="AE388"/>
      <c r="AF388"/>
      <c r="AG388"/>
      <c r="AH388"/>
      <c r="AI388"/>
      <c r="AJ388"/>
      <c r="AK388"/>
      <c r="AL388"/>
    </row>
    <row r="389" spans="3:38" ht="15" customHeight="1" x14ac:dyDescent="0.35">
      <c r="C389"/>
      <c r="D389"/>
      <c r="E389"/>
      <c r="F389"/>
      <c r="G389"/>
      <c r="H389"/>
      <c r="I389"/>
      <c r="J389"/>
      <c r="K389"/>
      <c r="L389"/>
      <c r="M389"/>
      <c r="N389"/>
      <c r="O389"/>
      <c r="S389"/>
      <c r="T389"/>
      <c r="U389"/>
      <c r="V389"/>
      <c r="Y389"/>
      <c r="Z389"/>
      <c r="AA389"/>
      <c r="AB389"/>
      <c r="AC389"/>
      <c r="AD389"/>
      <c r="AE389"/>
      <c r="AF389"/>
      <c r="AG389"/>
      <c r="AH389"/>
      <c r="AI389"/>
      <c r="AJ389"/>
      <c r="AK389"/>
      <c r="AL389"/>
    </row>
    <row r="390" spans="3:38" ht="15" customHeight="1" x14ac:dyDescent="0.35">
      <c r="C390"/>
      <c r="D390"/>
      <c r="E390"/>
      <c r="F390"/>
      <c r="G390"/>
      <c r="H390"/>
      <c r="I390"/>
      <c r="J390"/>
      <c r="K390"/>
      <c r="L390"/>
      <c r="M390"/>
      <c r="N390"/>
      <c r="O390"/>
      <c r="S390"/>
      <c r="T390"/>
      <c r="U390"/>
      <c r="V390"/>
      <c r="Y390"/>
      <c r="Z390"/>
      <c r="AA390"/>
      <c r="AB390"/>
      <c r="AC390"/>
      <c r="AD390"/>
      <c r="AE390"/>
      <c r="AF390"/>
      <c r="AG390"/>
      <c r="AH390"/>
      <c r="AI390"/>
      <c r="AJ390"/>
      <c r="AK390"/>
      <c r="AL390"/>
    </row>
    <row r="391" spans="3:38" ht="15" customHeight="1" x14ac:dyDescent="0.35">
      <c r="C391"/>
      <c r="D391"/>
      <c r="E391"/>
      <c r="F391"/>
      <c r="G391"/>
      <c r="H391"/>
      <c r="I391"/>
      <c r="J391"/>
      <c r="K391"/>
      <c r="L391"/>
      <c r="M391"/>
      <c r="N391"/>
      <c r="O391"/>
      <c r="S391"/>
      <c r="T391"/>
      <c r="U391"/>
      <c r="V391"/>
      <c r="Y391"/>
      <c r="Z391"/>
      <c r="AA391"/>
      <c r="AB391"/>
      <c r="AC391"/>
      <c r="AD391"/>
      <c r="AE391"/>
      <c r="AF391"/>
      <c r="AG391"/>
      <c r="AH391"/>
      <c r="AI391"/>
      <c r="AJ391"/>
      <c r="AK391"/>
      <c r="AL391"/>
    </row>
    <row r="392" spans="3:38" ht="15" customHeight="1" x14ac:dyDescent="0.35">
      <c r="C392"/>
      <c r="D392"/>
      <c r="E392"/>
      <c r="F392"/>
      <c r="G392"/>
      <c r="H392"/>
      <c r="I392"/>
      <c r="J392"/>
      <c r="K392"/>
      <c r="L392"/>
      <c r="M392"/>
      <c r="N392"/>
      <c r="O392"/>
      <c r="S392"/>
      <c r="T392"/>
      <c r="U392"/>
      <c r="V392"/>
      <c r="Y392"/>
      <c r="Z392"/>
      <c r="AA392"/>
      <c r="AB392"/>
      <c r="AC392"/>
      <c r="AD392"/>
      <c r="AE392"/>
      <c r="AF392"/>
      <c r="AG392"/>
      <c r="AH392"/>
      <c r="AI392"/>
      <c r="AJ392"/>
      <c r="AK392"/>
      <c r="AL392"/>
    </row>
    <row r="393" spans="3:38" ht="15" customHeight="1" x14ac:dyDescent="0.35">
      <c r="C393"/>
      <c r="D393"/>
      <c r="E393"/>
      <c r="F393"/>
      <c r="G393"/>
      <c r="H393"/>
      <c r="I393"/>
      <c r="J393"/>
      <c r="K393"/>
      <c r="L393"/>
      <c r="M393"/>
      <c r="N393"/>
      <c r="O393"/>
      <c r="S393"/>
      <c r="T393"/>
      <c r="U393"/>
      <c r="V393"/>
      <c r="Y393"/>
      <c r="Z393"/>
      <c r="AA393"/>
      <c r="AB393"/>
      <c r="AC393"/>
      <c r="AD393"/>
      <c r="AE393"/>
      <c r="AF393"/>
      <c r="AG393"/>
      <c r="AH393"/>
      <c r="AI393"/>
      <c r="AJ393"/>
      <c r="AK393"/>
      <c r="AL393"/>
    </row>
    <row r="394" spans="3:38" ht="15" customHeight="1" x14ac:dyDescent="0.35">
      <c r="C394"/>
      <c r="D394"/>
      <c r="E394"/>
      <c r="F394"/>
      <c r="G394"/>
      <c r="H394"/>
      <c r="I394"/>
      <c r="J394"/>
      <c r="K394"/>
      <c r="L394"/>
      <c r="M394"/>
      <c r="N394"/>
      <c r="O394"/>
      <c r="S394"/>
      <c r="T394"/>
      <c r="U394"/>
      <c r="V394"/>
      <c r="Y394"/>
      <c r="Z394"/>
      <c r="AA394"/>
      <c r="AB394"/>
      <c r="AC394"/>
      <c r="AD394"/>
      <c r="AE394"/>
      <c r="AF394"/>
      <c r="AG394"/>
      <c r="AH394"/>
      <c r="AI394"/>
      <c r="AJ394"/>
      <c r="AK394"/>
      <c r="AL394"/>
    </row>
    <row r="395" spans="3:38" ht="15" customHeight="1" x14ac:dyDescent="0.35">
      <c r="C395"/>
      <c r="D395"/>
      <c r="E395"/>
      <c r="F395"/>
      <c r="G395"/>
      <c r="H395"/>
      <c r="I395"/>
      <c r="J395"/>
      <c r="K395"/>
      <c r="L395"/>
      <c r="M395"/>
      <c r="N395"/>
      <c r="O395"/>
      <c r="S395"/>
      <c r="T395"/>
      <c r="U395"/>
      <c r="V395"/>
      <c r="Y395"/>
      <c r="Z395"/>
      <c r="AA395"/>
      <c r="AB395"/>
      <c r="AC395"/>
      <c r="AD395"/>
      <c r="AE395"/>
      <c r="AF395"/>
      <c r="AG395"/>
      <c r="AH395"/>
      <c r="AI395"/>
      <c r="AJ395"/>
      <c r="AK395"/>
      <c r="AL395"/>
    </row>
    <row r="396" spans="3:38" ht="15" customHeight="1" x14ac:dyDescent="0.35">
      <c r="C396"/>
      <c r="D396"/>
      <c r="E396"/>
      <c r="F396"/>
      <c r="G396"/>
      <c r="H396"/>
      <c r="I396"/>
      <c r="J396"/>
      <c r="K396"/>
      <c r="L396"/>
      <c r="M396"/>
      <c r="N396"/>
      <c r="O396"/>
      <c r="S396"/>
      <c r="T396"/>
      <c r="U396"/>
      <c r="V396"/>
      <c r="Y396"/>
      <c r="Z396"/>
      <c r="AA396"/>
      <c r="AB396"/>
      <c r="AC396"/>
      <c r="AD396"/>
      <c r="AE396"/>
      <c r="AF396"/>
      <c r="AG396"/>
      <c r="AH396"/>
      <c r="AI396"/>
      <c r="AJ396"/>
      <c r="AK396"/>
      <c r="AL396"/>
    </row>
    <row r="397" spans="3:38" ht="15" customHeight="1" x14ac:dyDescent="0.35">
      <c r="C397"/>
      <c r="D397"/>
      <c r="E397"/>
      <c r="F397"/>
      <c r="G397"/>
      <c r="H397"/>
      <c r="I397"/>
      <c r="J397"/>
      <c r="K397"/>
      <c r="L397"/>
      <c r="M397"/>
      <c r="N397"/>
      <c r="O397"/>
      <c r="S397"/>
      <c r="T397"/>
      <c r="U397"/>
      <c r="V397"/>
      <c r="Y397"/>
      <c r="Z397"/>
      <c r="AA397"/>
      <c r="AB397"/>
      <c r="AC397"/>
      <c r="AD397"/>
      <c r="AE397"/>
      <c r="AF397"/>
      <c r="AG397"/>
      <c r="AH397"/>
      <c r="AI397"/>
      <c r="AJ397"/>
      <c r="AK397"/>
      <c r="AL397"/>
    </row>
    <row r="398" spans="3:38" ht="15" customHeight="1" x14ac:dyDescent="0.35">
      <c r="C398"/>
      <c r="D398"/>
      <c r="E398"/>
      <c r="F398"/>
      <c r="G398"/>
      <c r="H398"/>
      <c r="I398"/>
      <c r="J398"/>
      <c r="K398"/>
      <c r="L398"/>
      <c r="M398"/>
      <c r="N398"/>
      <c r="O398"/>
      <c r="S398"/>
      <c r="T398"/>
      <c r="U398"/>
      <c r="V398"/>
      <c r="Y398"/>
      <c r="Z398"/>
      <c r="AA398"/>
      <c r="AB398"/>
      <c r="AC398"/>
      <c r="AD398"/>
      <c r="AE398"/>
      <c r="AF398"/>
      <c r="AG398"/>
      <c r="AH398"/>
      <c r="AI398"/>
      <c r="AJ398"/>
      <c r="AK398"/>
      <c r="AL398"/>
    </row>
    <row r="399" spans="3:38" ht="15" customHeight="1" x14ac:dyDescent="0.35">
      <c r="C399"/>
      <c r="D399"/>
      <c r="E399"/>
      <c r="F399"/>
      <c r="G399"/>
      <c r="H399"/>
      <c r="I399"/>
      <c r="J399"/>
      <c r="K399"/>
      <c r="L399"/>
      <c r="M399"/>
      <c r="N399"/>
      <c r="O399"/>
      <c r="S399"/>
      <c r="T399"/>
      <c r="U399"/>
      <c r="V399"/>
      <c r="Y399"/>
      <c r="Z399"/>
      <c r="AA399"/>
      <c r="AB399"/>
      <c r="AC399"/>
      <c r="AD399"/>
      <c r="AE399"/>
      <c r="AF399"/>
      <c r="AG399"/>
      <c r="AH399"/>
      <c r="AI399"/>
      <c r="AJ399"/>
      <c r="AK399"/>
      <c r="AL399"/>
    </row>
    <row r="400" spans="3:38" ht="15" customHeight="1" x14ac:dyDescent="0.35">
      <c r="C400"/>
      <c r="D400"/>
      <c r="E400"/>
      <c r="F400"/>
      <c r="G400"/>
      <c r="H400"/>
      <c r="I400"/>
      <c r="J400"/>
      <c r="K400"/>
      <c r="L400"/>
      <c r="M400"/>
      <c r="N400"/>
      <c r="O400"/>
      <c r="S400"/>
      <c r="T400"/>
      <c r="U400"/>
      <c r="V400"/>
      <c r="Y400"/>
      <c r="Z400"/>
      <c r="AA400"/>
      <c r="AB400"/>
      <c r="AC400"/>
      <c r="AD400"/>
      <c r="AE400"/>
      <c r="AF400"/>
      <c r="AG400"/>
      <c r="AH400"/>
      <c r="AI400"/>
      <c r="AJ400"/>
      <c r="AK400"/>
      <c r="AL400"/>
    </row>
    <row r="401" spans="3:38" ht="15" customHeight="1" x14ac:dyDescent="0.35">
      <c r="C401"/>
      <c r="D401"/>
      <c r="E401"/>
      <c r="F401"/>
      <c r="G401"/>
      <c r="H401"/>
      <c r="I401"/>
      <c r="J401"/>
      <c r="K401"/>
      <c r="L401"/>
      <c r="M401"/>
      <c r="N401"/>
      <c r="O401"/>
      <c r="S401"/>
      <c r="T401"/>
      <c r="U401"/>
      <c r="V401"/>
      <c r="Y401"/>
      <c r="Z401"/>
      <c r="AA401"/>
      <c r="AB401"/>
      <c r="AC401"/>
      <c r="AD401"/>
      <c r="AE401"/>
      <c r="AF401"/>
      <c r="AG401"/>
      <c r="AH401"/>
      <c r="AI401"/>
      <c r="AJ401"/>
      <c r="AK401"/>
      <c r="AL401"/>
    </row>
    <row r="402" spans="3:38" ht="15" customHeight="1" x14ac:dyDescent="0.35">
      <c r="C402"/>
      <c r="D402"/>
      <c r="E402"/>
      <c r="F402"/>
      <c r="G402"/>
      <c r="H402"/>
      <c r="I402"/>
      <c r="J402"/>
      <c r="K402"/>
      <c r="L402"/>
      <c r="M402"/>
      <c r="N402"/>
      <c r="O402"/>
      <c r="S402"/>
      <c r="T402"/>
      <c r="U402"/>
      <c r="V402"/>
      <c r="Y402"/>
      <c r="Z402"/>
      <c r="AA402"/>
      <c r="AB402"/>
      <c r="AC402"/>
      <c r="AD402"/>
      <c r="AE402"/>
      <c r="AF402"/>
      <c r="AG402"/>
      <c r="AH402"/>
      <c r="AI402"/>
      <c r="AJ402"/>
      <c r="AK402"/>
      <c r="AL402"/>
    </row>
    <row r="403" spans="3:38" ht="15" customHeight="1" x14ac:dyDescent="0.35">
      <c r="C403"/>
      <c r="D403"/>
      <c r="E403"/>
      <c r="F403"/>
      <c r="G403"/>
      <c r="H403"/>
      <c r="I403"/>
      <c r="J403"/>
      <c r="K403"/>
      <c r="L403"/>
      <c r="M403"/>
      <c r="N403"/>
      <c r="O403"/>
      <c r="S403"/>
      <c r="T403"/>
      <c r="U403"/>
      <c r="V403"/>
      <c r="Y403"/>
      <c r="Z403"/>
      <c r="AA403"/>
      <c r="AB403"/>
      <c r="AC403"/>
      <c r="AD403"/>
      <c r="AE403"/>
      <c r="AF403"/>
      <c r="AG403"/>
      <c r="AH403"/>
      <c r="AI403"/>
      <c r="AJ403"/>
      <c r="AK403"/>
      <c r="AL403"/>
    </row>
    <row r="404" spans="3:38" ht="15" customHeight="1" x14ac:dyDescent="0.35">
      <c r="C404"/>
      <c r="D404"/>
      <c r="E404"/>
      <c r="F404"/>
      <c r="G404"/>
      <c r="H404"/>
      <c r="I404"/>
      <c r="J404"/>
      <c r="K404"/>
      <c r="L404"/>
      <c r="M404"/>
      <c r="N404"/>
      <c r="O404"/>
      <c r="S404"/>
      <c r="T404"/>
      <c r="U404"/>
      <c r="V404"/>
      <c r="Y404"/>
      <c r="Z404"/>
      <c r="AA404"/>
      <c r="AB404"/>
      <c r="AC404"/>
      <c r="AD404"/>
      <c r="AE404"/>
      <c r="AF404"/>
      <c r="AG404"/>
      <c r="AH404"/>
      <c r="AI404"/>
      <c r="AJ404"/>
      <c r="AK404"/>
      <c r="AL404"/>
    </row>
    <row r="405" spans="3:38" ht="15" customHeight="1" x14ac:dyDescent="0.35">
      <c r="C405"/>
      <c r="D405"/>
      <c r="E405"/>
      <c r="F405"/>
      <c r="G405"/>
      <c r="H405"/>
      <c r="I405"/>
      <c r="J405"/>
      <c r="K405"/>
      <c r="L405"/>
      <c r="M405"/>
      <c r="N405"/>
      <c r="O405"/>
      <c r="S405"/>
      <c r="T405"/>
      <c r="U405"/>
      <c r="V405"/>
      <c r="Y405"/>
      <c r="Z405"/>
      <c r="AA405"/>
      <c r="AB405"/>
      <c r="AC405"/>
      <c r="AD405"/>
      <c r="AE405"/>
      <c r="AF405"/>
      <c r="AG405"/>
      <c r="AH405"/>
      <c r="AI405"/>
      <c r="AJ405"/>
      <c r="AK405"/>
      <c r="AL405"/>
    </row>
    <row r="406" spans="3:38" ht="15" customHeight="1" x14ac:dyDescent="0.35">
      <c r="C406"/>
      <c r="D406"/>
      <c r="E406"/>
      <c r="F406"/>
      <c r="G406"/>
      <c r="H406"/>
      <c r="I406"/>
      <c r="J406"/>
      <c r="K406"/>
      <c r="L406"/>
      <c r="M406"/>
      <c r="N406"/>
      <c r="O406"/>
      <c r="S406"/>
      <c r="T406"/>
      <c r="U406"/>
      <c r="V406"/>
      <c r="Y406"/>
      <c r="Z406"/>
      <c r="AA406"/>
      <c r="AB406"/>
      <c r="AC406"/>
      <c r="AD406"/>
      <c r="AE406"/>
      <c r="AF406"/>
      <c r="AG406"/>
      <c r="AH406"/>
      <c r="AI406"/>
      <c r="AJ406"/>
      <c r="AK406"/>
      <c r="AL406"/>
    </row>
    <row r="407" spans="3:38" ht="15" customHeight="1" x14ac:dyDescent="0.35">
      <c r="C407"/>
      <c r="D407"/>
      <c r="E407"/>
      <c r="F407"/>
      <c r="G407"/>
      <c r="H407"/>
      <c r="I407"/>
      <c r="J407"/>
      <c r="K407"/>
      <c r="L407"/>
      <c r="M407"/>
      <c r="N407"/>
      <c r="O407"/>
      <c r="S407"/>
      <c r="T407"/>
      <c r="U407"/>
      <c r="V407"/>
      <c r="Y407"/>
      <c r="Z407"/>
      <c r="AA407"/>
      <c r="AB407"/>
      <c r="AC407"/>
      <c r="AD407"/>
      <c r="AE407"/>
      <c r="AF407"/>
      <c r="AG407"/>
      <c r="AH407"/>
      <c r="AI407"/>
      <c r="AJ407"/>
      <c r="AK407"/>
      <c r="AL407"/>
    </row>
    <row r="408" spans="3:38" ht="15" customHeight="1" x14ac:dyDescent="0.35">
      <c r="C408"/>
      <c r="D408"/>
      <c r="E408"/>
      <c r="F408"/>
      <c r="G408"/>
      <c r="H408"/>
      <c r="I408"/>
      <c r="J408"/>
      <c r="K408"/>
      <c r="L408"/>
      <c r="M408"/>
      <c r="N408"/>
      <c r="O408"/>
      <c r="S408"/>
      <c r="T408"/>
      <c r="U408"/>
      <c r="V408"/>
      <c r="Y408"/>
      <c r="Z408"/>
      <c r="AA408"/>
      <c r="AB408"/>
      <c r="AC408"/>
      <c r="AD408"/>
      <c r="AE408"/>
      <c r="AF408"/>
      <c r="AG408"/>
      <c r="AH408"/>
      <c r="AI408"/>
      <c r="AJ408"/>
      <c r="AK408"/>
      <c r="AL408"/>
    </row>
    <row r="409" spans="3:38" ht="15" customHeight="1" x14ac:dyDescent="0.35">
      <c r="C409"/>
      <c r="D409"/>
      <c r="E409"/>
      <c r="F409"/>
      <c r="G409"/>
      <c r="H409"/>
      <c r="I409"/>
      <c r="J409"/>
      <c r="K409"/>
      <c r="L409"/>
      <c r="M409"/>
      <c r="N409"/>
      <c r="O409"/>
      <c r="S409"/>
      <c r="T409"/>
      <c r="U409"/>
      <c r="V409"/>
      <c r="Y409"/>
      <c r="Z409"/>
      <c r="AA409"/>
      <c r="AB409"/>
      <c r="AC409"/>
      <c r="AD409"/>
      <c r="AE409"/>
      <c r="AF409"/>
      <c r="AG409"/>
      <c r="AH409"/>
      <c r="AI409"/>
      <c r="AJ409"/>
      <c r="AK409"/>
      <c r="AL409"/>
    </row>
    <row r="410" spans="3:38" ht="15" customHeight="1" x14ac:dyDescent="0.35">
      <c r="C410"/>
      <c r="D410"/>
      <c r="E410"/>
      <c r="F410"/>
      <c r="G410"/>
      <c r="H410"/>
      <c r="I410"/>
      <c r="J410"/>
      <c r="K410"/>
      <c r="L410"/>
      <c r="M410"/>
      <c r="N410"/>
      <c r="O410"/>
      <c r="S410"/>
      <c r="T410"/>
      <c r="U410"/>
      <c r="V410"/>
      <c r="Y410"/>
      <c r="Z410"/>
      <c r="AA410"/>
      <c r="AB410"/>
      <c r="AC410"/>
      <c r="AD410"/>
      <c r="AE410"/>
      <c r="AF410"/>
      <c r="AG410"/>
      <c r="AH410"/>
      <c r="AI410"/>
      <c r="AJ410"/>
      <c r="AK410"/>
      <c r="AL410"/>
    </row>
    <row r="411" spans="3:38" ht="15" customHeight="1" x14ac:dyDescent="0.35">
      <c r="C411"/>
      <c r="D411"/>
      <c r="E411"/>
      <c r="F411"/>
      <c r="G411"/>
      <c r="H411"/>
      <c r="I411"/>
      <c r="J411"/>
      <c r="K411"/>
      <c r="L411"/>
      <c r="M411"/>
      <c r="N411"/>
      <c r="O411"/>
      <c r="S411"/>
      <c r="T411"/>
      <c r="U411"/>
      <c r="V411"/>
      <c r="Y411"/>
      <c r="Z411"/>
      <c r="AA411"/>
      <c r="AB411"/>
      <c r="AC411"/>
      <c r="AD411"/>
      <c r="AE411"/>
      <c r="AF411"/>
      <c r="AG411"/>
      <c r="AH411"/>
      <c r="AI411"/>
      <c r="AJ411"/>
      <c r="AK411"/>
      <c r="AL411"/>
    </row>
    <row r="412" spans="3:38" ht="15" customHeight="1" x14ac:dyDescent="0.35">
      <c r="C412"/>
      <c r="D412"/>
      <c r="E412"/>
      <c r="F412"/>
      <c r="G412"/>
      <c r="H412"/>
      <c r="I412"/>
      <c r="J412"/>
      <c r="K412"/>
      <c r="L412"/>
      <c r="M412"/>
      <c r="N412"/>
      <c r="O412"/>
      <c r="S412"/>
      <c r="T412"/>
      <c r="U412"/>
      <c r="V412"/>
      <c r="Y412"/>
      <c r="Z412"/>
      <c r="AA412"/>
      <c r="AB412"/>
      <c r="AC412"/>
      <c r="AD412"/>
      <c r="AE412"/>
      <c r="AF412"/>
      <c r="AG412"/>
      <c r="AH412"/>
      <c r="AI412"/>
      <c r="AJ412"/>
      <c r="AK412"/>
      <c r="AL412"/>
    </row>
    <row r="413" spans="3:38" ht="15" customHeight="1" x14ac:dyDescent="0.35">
      <c r="C413"/>
      <c r="D413"/>
      <c r="E413"/>
      <c r="F413"/>
      <c r="G413"/>
      <c r="H413"/>
      <c r="I413"/>
      <c r="J413"/>
      <c r="K413"/>
      <c r="L413"/>
      <c r="M413"/>
      <c r="N413"/>
      <c r="O413"/>
      <c r="S413"/>
      <c r="T413"/>
      <c r="U413"/>
      <c r="V413"/>
      <c r="Y413"/>
      <c r="Z413"/>
      <c r="AA413"/>
      <c r="AB413"/>
      <c r="AC413"/>
      <c r="AD413"/>
      <c r="AE413"/>
      <c r="AF413"/>
      <c r="AG413"/>
      <c r="AH413"/>
      <c r="AI413"/>
      <c r="AJ413"/>
      <c r="AK413"/>
      <c r="AL413"/>
    </row>
    <row r="414" spans="3:38" ht="15" customHeight="1" x14ac:dyDescent="0.35">
      <c r="C414"/>
      <c r="D414"/>
      <c r="E414"/>
      <c r="F414"/>
      <c r="G414"/>
      <c r="H414"/>
      <c r="I414"/>
      <c r="J414"/>
      <c r="K414"/>
      <c r="L414"/>
      <c r="M414"/>
      <c r="N414"/>
      <c r="O414"/>
      <c r="S414"/>
      <c r="T414"/>
      <c r="U414"/>
      <c r="V414"/>
      <c r="Y414"/>
      <c r="Z414"/>
      <c r="AA414"/>
      <c r="AB414"/>
      <c r="AC414"/>
      <c r="AD414"/>
      <c r="AE414"/>
      <c r="AF414"/>
      <c r="AG414"/>
      <c r="AH414"/>
      <c r="AI414"/>
      <c r="AJ414"/>
      <c r="AK414"/>
      <c r="AL414"/>
    </row>
    <row r="415" spans="3:38" ht="15" customHeight="1" x14ac:dyDescent="0.35">
      <c r="C415"/>
      <c r="D415"/>
      <c r="E415"/>
      <c r="F415"/>
      <c r="G415"/>
      <c r="H415"/>
      <c r="I415"/>
      <c r="J415"/>
      <c r="K415"/>
      <c r="L415"/>
      <c r="M415"/>
      <c r="N415"/>
      <c r="O415"/>
      <c r="S415"/>
      <c r="T415"/>
      <c r="U415"/>
      <c r="V415"/>
      <c r="Y415"/>
      <c r="Z415"/>
      <c r="AA415"/>
      <c r="AB415"/>
      <c r="AC415"/>
      <c r="AD415"/>
      <c r="AE415"/>
      <c r="AF415"/>
      <c r="AG415"/>
      <c r="AH415"/>
      <c r="AI415"/>
      <c r="AJ415"/>
      <c r="AK415"/>
      <c r="AL415"/>
    </row>
    <row r="416" spans="3:38" ht="15" customHeight="1" x14ac:dyDescent="0.35">
      <c r="C416"/>
      <c r="D416"/>
      <c r="E416"/>
      <c r="F416"/>
      <c r="G416"/>
      <c r="H416"/>
      <c r="I416"/>
      <c r="J416"/>
      <c r="K416"/>
      <c r="L416"/>
      <c r="M416"/>
      <c r="N416"/>
      <c r="O416"/>
      <c r="S416"/>
      <c r="T416"/>
      <c r="U416"/>
      <c r="V416"/>
      <c r="Y416"/>
      <c r="Z416"/>
      <c r="AA416"/>
      <c r="AB416"/>
      <c r="AC416"/>
      <c r="AD416"/>
      <c r="AE416"/>
      <c r="AF416"/>
      <c r="AG416"/>
      <c r="AH416"/>
      <c r="AI416"/>
      <c r="AJ416"/>
      <c r="AK416"/>
      <c r="AL416"/>
    </row>
    <row r="417" spans="3:38" ht="15" customHeight="1" x14ac:dyDescent="0.35">
      <c r="C417"/>
      <c r="D417"/>
      <c r="E417"/>
      <c r="F417"/>
      <c r="G417"/>
      <c r="H417"/>
      <c r="I417"/>
      <c r="J417"/>
      <c r="K417"/>
      <c r="L417"/>
      <c r="M417"/>
      <c r="N417"/>
      <c r="O417"/>
      <c r="S417"/>
      <c r="T417"/>
      <c r="U417"/>
      <c r="V417"/>
      <c r="Y417"/>
      <c r="Z417"/>
      <c r="AA417"/>
      <c r="AB417"/>
      <c r="AC417"/>
      <c r="AD417"/>
      <c r="AE417"/>
      <c r="AF417"/>
      <c r="AG417"/>
      <c r="AH417"/>
      <c r="AI417"/>
      <c r="AJ417"/>
      <c r="AK417"/>
      <c r="AL417"/>
    </row>
    <row r="418" spans="3:38" ht="15" customHeight="1" x14ac:dyDescent="0.35">
      <c r="C418"/>
      <c r="D418"/>
      <c r="E418"/>
      <c r="F418"/>
      <c r="G418"/>
      <c r="H418"/>
      <c r="I418"/>
      <c r="J418"/>
      <c r="K418"/>
      <c r="L418"/>
      <c r="M418"/>
      <c r="N418"/>
      <c r="O418"/>
      <c r="S418"/>
      <c r="T418"/>
      <c r="U418"/>
      <c r="V418"/>
      <c r="Y418"/>
      <c r="Z418"/>
      <c r="AA418"/>
      <c r="AB418"/>
      <c r="AC418"/>
      <c r="AD418"/>
      <c r="AE418"/>
      <c r="AF418"/>
      <c r="AG418"/>
      <c r="AH418"/>
      <c r="AI418"/>
      <c r="AJ418"/>
      <c r="AK418"/>
      <c r="AL418"/>
    </row>
    <row r="419" spans="3:38" ht="15" customHeight="1" x14ac:dyDescent="0.35">
      <c r="C419"/>
      <c r="D419"/>
      <c r="E419"/>
      <c r="F419"/>
      <c r="G419"/>
      <c r="H419"/>
      <c r="I419"/>
      <c r="J419"/>
      <c r="K419"/>
      <c r="L419"/>
      <c r="M419"/>
      <c r="N419"/>
      <c r="O419"/>
      <c r="S419"/>
      <c r="T419"/>
      <c r="U419"/>
      <c r="V419"/>
      <c r="Y419"/>
      <c r="Z419"/>
      <c r="AA419"/>
      <c r="AB419"/>
      <c r="AC419"/>
      <c r="AD419"/>
      <c r="AE419"/>
      <c r="AF419"/>
      <c r="AG419"/>
      <c r="AH419"/>
      <c r="AI419"/>
      <c r="AJ419"/>
      <c r="AK419"/>
      <c r="AL419"/>
    </row>
    <row r="420" spans="3:38" ht="15" customHeight="1" x14ac:dyDescent="0.35">
      <c r="C420"/>
      <c r="D420"/>
      <c r="E420"/>
      <c r="F420"/>
      <c r="G420"/>
      <c r="H420"/>
      <c r="I420"/>
      <c r="J420"/>
      <c r="K420"/>
      <c r="L420"/>
      <c r="M420"/>
      <c r="N420"/>
      <c r="O420"/>
      <c r="S420"/>
      <c r="T420"/>
      <c r="U420"/>
      <c r="V420"/>
      <c r="Y420"/>
      <c r="Z420"/>
      <c r="AA420"/>
      <c r="AB420"/>
      <c r="AC420"/>
      <c r="AD420"/>
      <c r="AE420"/>
      <c r="AF420"/>
      <c r="AG420"/>
      <c r="AH420"/>
      <c r="AI420"/>
      <c r="AJ420"/>
      <c r="AK420"/>
      <c r="AL420"/>
    </row>
    <row r="421" spans="3:38" ht="15" customHeight="1" x14ac:dyDescent="0.35">
      <c r="C421"/>
      <c r="D421"/>
      <c r="E421"/>
      <c r="F421"/>
      <c r="G421"/>
      <c r="H421"/>
      <c r="I421"/>
      <c r="J421"/>
      <c r="K421"/>
      <c r="L421"/>
      <c r="M421"/>
      <c r="N421"/>
      <c r="O421"/>
      <c r="S421"/>
      <c r="T421"/>
      <c r="U421"/>
      <c r="V421"/>
      <c r="Y421"/>
      <c r="Z421"/>
      <c r="AA421"/>
      <c r="AB421"/>
      <c r="AC421"/>
      <c r="AD421"/>
      <c r="AE421"/>
      <c r="AF421"/>
      <c r="AG421"/>
      <c r="AH421"/>
      <c r="AI421"/>
      <c r="AJ421"/>
      <c r="AK421"/>
      <c r="AL421"/>
    </row>
    <row r="422" spans="3:38" ht="15" customHeight="1" x14ac:dyDescent="0.35">
      <c r="C422"/>
      <c r="D422"/>
      <c r="E422"/>
      <c r="F422"/>
      <c r="G422"/>
      <c r="H422"/>
      <c r="I422"/>
      <c r="J422"/>
      <c r="K422"/>
      <c r="L422"/>
      <c r="M422"/>
      <c r="N422"/>
      <c r="O422"/>
      <c r="S422"/>
      <c r="T422"/>
      <c r="U422"/>
      <c r="V422"/>
      <c r="Y422"/>
      <c r="Z422"/>
      <c r="AA422"/>
      <c r="AB422"/>
      <c r="AC422"/>
      <c r="AD422"/>
      <c r="AE422"/>
      <c r="AF422"/>
      <c r="AG422"/>
      <c r="AH422"/>
      <c r="AI422"/>
      <c r="AJ422"/>
      <c r="AK422"/>
      <c r="AL422"/>
    </row>
    <row r="423" spans="3:38" ht="15" customHeight="1" x14ac:dyDescent="0.35">
      <c r="C423"/>
      <c r="D423"/>
      <c r="E423"/>
      <c r="F423"/>
      <c r="G423"/>
      <c r="H423"/>
      <c r="I423"/>
      <c r="J423"/>
      <c r="K423"/>
      <c r="L423"/>
      <c r="M423"/>
      <c r="N423"/>
      <c r="O423"/>
      <c r="S423"/>
      <c r="T423"/>
      <c r="U423"/>
      <c r="V423"/>
      <c r="Y423"/>
      <c r="Z423"/>
      <c r="AA423"/>
      <c r="AB423"/>
      <c r="AC423"/>
      <c r="AD423"/>
      <c r="AE423"/>
      <c r="AF423"/>
      <c r="AG423"/>
      <c r="AH423"/>
      <c r="AI423"/>
      <c r="AJ423"/>
      <c r="AK423"/>
      <c r="AL423"/>
    </row>
    <row r="424" spans="3:38" ht="15" customHeight="1" x14ac:dyDescent="0.35">
      <c r="C424"/>
      <c r="D424"/>
      <c r="E424"/>
      <c r="F424"/>
      <c r="G424"/>
      <c r="H424"/>
      <c r="I424"/>
      <c r="J424"/>
      <c r="K424"/>
      <c r="L424"/>
      <c r="M424"/>
      <c r="N424"/>
      <c r="O424"/>
      <c r="S424"/>
      <c r="T424"/>
      <c r="U424"/>
      <c r="V424"/>
      <c r="Y424"/>
      <c r="Z424"/>
      <c r="AA424"/>
      <c r="AB424"/>
      <c r="AC424"/>
      <c r="AD424"/>
      <c r="AE424"/>
      <c r="AF424"/>
      <c r="AG424"/>
      <c r="AH424"/>
      <c r="AI424"/>
      <c r="AJ424"/>
      <c r="AK424"/>
      <c r="AL424"/>
    </row>
    <row r="425" spans="3:38" ht="15" customHeight="1" x14ac:dyDescent="0.35">
      <c r="C425"/>
      <c r="D425"/>
      <c r="E425"/>
      <c r="F425"/>
      <c r="G425"/>
      <c r="H425"/>
      <c r="I425"/>
      <c r="J425"/>
      <c r="K425"/>
      <c r="L425"/>
      <c r="M425"/>
      <c r="N425"/>
      <c r="O425"/>
      <c r="S425"/>
      <c r="T425"/>
      <c r="U425"/>
      <c r="V425"/>
      <c r="Y425"/>
      <c r="Z425"/>
      <c r="AA425"/>
      <c r="AB425"/>
      <c r="AC425"/>
      <c r="AD425"/>
      <c r="AE425"/>
      <c r="AF425"/>
      <c r="AG425"/>
      <c r="AH425"/>
      <c r="AI425"/>
      <c r="AJ425"/>
      <c r="AK425"/>
      <c r="AL425"/>
    </row>
    <row r="426" spans="3:38" ht="15" customHeight="1" x14ac:dyDescent="0.35">
      <c r="C426"/>
      <c r="D426"/>
      <c r="E426"/>
      <c r="F426"/>
      <c r="G426"/>
      <c r="H426"/>
      <c r="I426"/>
      <c r="J426"/>
      <c r="K426"/>
      <c r="L426"/>
      <c r="M426"/>
      <c r="N426"/>
      <c r="O426"/>
      <c r="S426"/>
      <c r="T426"/>
      <c r="U426"/>
      <c r="V426"/>
      <c r="Y426"/>
      <c r="Z426"/>
      <c r="AA426"/>
      <c r="AB426"/>
      <c r="AC426"/>
      <c r="AD426"/>
      <c r="AE426"/>
      <c r="AF426"/>
      <c r="AG426"/>
      <c r="AH426"/>
      <c r="AI426"/>
      <c r="AJ426"/>
      <c r="AK426"/>
      <c r="AL426"/>
    </row>
    <row r="427" spans="3:38" ht="15" customHeight="1" x14ac:dyDescent="0.35">
      <c r="C427"/>
      <c r="D427"/>
      <c r="E427"/>
      <c r="F427"/>
      <c r="G427"/>
      <c r="H427"/>
      <c r="I427"/>
      <c r="J427"/>
      <c r="K427"/>
      <c r="L427"/>
      <c r="M427"/>
      <c r="N427"/>
      <c r="O427"/>
      <c r="S427"/>
      <c r="T427"/>
      <c r="U427"/>
      <c r="V427"/>
      <c r="Y427"/>
      <c r="Z427"/>
      <c r="AA427"/>
      <c r="AB427"/>
      <c r="AC427"/>
      <c r="AD427"/>
      <c r="AE427"/>
      <c r="AF427"/>
      <c r="AG427"/>
      <c r="AH427"/>
      <c r="AI427"/>
      <c r="AJ427"/>
      <c r="AK427"/>
      <c r="AL427"/>
    </row>
    <row r="428" spans="3:38" ht="15" customHeight="1" x14ac:dyDescent="0.35">
      <c r="C428"/>
      <c r="D428"/>
      <c r="E428"/>
      <c r="F428"/>
      <c r="G428"/>
      <c r="H428"/>
      <c r="I428"/>
      <c r="J428"/>
      <c r="K428"/>
      <c r="L428"/>
      <c r="M428"/>
      <c r="N428"/>
      <c r="O428"/>
      <c r="S428"/>
      <c r="T428"/>
      <c r="U428"/>
      <c r="V428"/>
      <c r="Y428"/>
      <c r="Z428"/>
      <c r="AA428"/>
      <c r="AB428"/>
      <c r="AC428"/>
      <c r="AD428"/>
      <c r="AE428"/>
      <c r="AF428"/>
      <c r="AG428"/>
      <c r="AH428"/>
      <c r="AI428"/>
      <c r="AJ428"/>
      <c r="AK428"/>
      <c r="AL428"/>
    </row>
    <row r="429" spans="3:38" ht="15" customHeight="1" x14ac:dyDescent="0.35">
      <c r="C429"/>
      <c r="D429"/>
      <c r="E429"/>
      <c r="F429"/>
      <c r="G429"/>
      <c r="H429"/>
      <c r="I429"/>
      <c r="J429"/>
      <c r="K429"/>
      <c r="L429"/>
      <c r="M429"/>
      <c r="N429"/>
      <c r="O429"/>
      <c r="S429"/>
      <c r="T429"/>
      <c r="U429"/>
      <c r="V429"/>
      <c r="Y429"/>
      <c r="Z429"/>
      <c r="AA429"/>
      <c r="AB429"/>
      <c r="AC429"/>
      <c r="AD429"/>
      <c r="AE429"/>
      <c r="AF429"/>
      <c r="AG429"/>
      <c r="AH429"/>
      <c r="AI429"/>
      <c r="AJ429"/>
      <c r="AK429"/>
      <c r="AL429"/>
    </row>
    <row r="430" spans="3:38" ht="15" customHeight="1" x14ac:dyDescent="0.35">
      <c r="C430"/>
      <c r="D430"/>
      <c r="E430"/>
      <c r="F430"/>
      <c r="G430"/>
      <c r="H430"/>
      <c r="I430"/>
      <c r="J430"/>
      <c r="K430"/>
      <c r="L430"/>
      <c r="M430"/>
      <c r="N430"/>
      <c r="O430"/>
      <c r="S430"/>
      <c r="T430"/>
      <c r="U430"/>
      <c r="V430"/>
      <c r="Y430"/>
      <c r="Z430"/>
      <c r="AA430"/>
      <c r="AB430"/>
      <c r="AC430"/>
      <c r="AD430"/>
      <c r="AE430"/>
      <c r="AF430"/>
      <c r="AG430"/>
      <c r="AH430"/>
      <c r="AI430"/>
      <c r="AJ430"/>
      <c r="AK430"/>
      <c r="AL430"/>
    </row>
    <row r="431" spans="3:38" ht="15" customHeight="1" x14ac:dyDescent="0.35">
      <c r="C431"/>
      <c r="D431"/>
      <c r="E431"/>
      <c r="F431"/>
      <c r="G431"/>
      <c r="H431"/>
      <c r="I431"/>
      <c r="J431"/>
      <c r="K431"/>
      <c r="L431"/>
      <c r="M431"/>
      <c r="N431"/>
      <c r="O431"/>
      <c r="S431"/>
      <c r="T431"/>
      <c r="U431"/>
      <c r="V431"/>
      <c r="Y431"/>
      <c r="Z431"/>
      <c r="AA431"/>
      <c r="AB431"/>
      <c r="AC431"/>
      <c r="AD431"/>
      <c r="AE431"/>
      <c r="AF431"/>
      <c r="AG431"/>
      <c r="AH431"/>
      <c r="AI431"/>
      <c r="AJ431"/>
      <c r="AK431"/>
      <c r="AL431"/>
    </row>
    <row r="432" spans="3:38" ht="15" customHeight="1" x14ac:dyDescent="0.35">
      <c r="C432"/>
      <c r="D432"/>
      <c r="E432"/>
      <c r="F432"/>
      <c r="G432"/>
      <c r="H432"/>
      <c r="I432"/>
      <c r="J432"/>
      <c r="K432"/>
      <c r="L432"/>
      <c r="M432"/>
      <c r="N432"/>
      <c r="O432"/>
      <c r="S432"/>
      <c r="T432"/>
      <c r="U432"/>
      <c r="V432"/>
      <c r="Y432"/>
      <c r="Z432"/>
      <c r="AA432"/>
      <c r="AB432"/>
      <c r="AC432"/>
      <c r="AD432"/>
      <c r="AE432"/>
      <c r="AF432"/>
      <c r="AG432"/>
      <c r="AH432"/>
      <c r="AI432"/>
      <c r="AJ432"/>
      <c r="AK432"/>
      <c r="AL432"/>
    </row>
    <row r="433" spans="3:38" ht="15" customHeight="1" x14ac:dyDescent="0.35">
      <c r="C433"/>
      <c r="D433"/>
      <c r="E433"/>
      <c r="F433"/>
      <c r="G433"/>
      <c r="H433"/>
      <c r="I433"/>
      <c r="J433"/>
      <c r="K433"/>
      <c r="L433"/>
      <c r="M433"/>
      <c r="N433"/>
      <c r="O433"/>
      <c r="S433"/>
      <c r="T433"/>
      <c r="U433"/>
      <c r="V433"/>
      <c r="Y433"/>
      <c r="Z433"/>
      <c r="AA433"/>
      <c r="AB433"/>
      <c r="AC433"/>
      <c r="AD433"/>
      <c r="AE433"/>
      <c r="AF433"/>
      <c r="AG433"/>
      <c r="AH433"/>
      <c r="AI433"/>
      <c r="AJ433"/>
      <c r="AK433"/>
      <c r="AL433"/>
    </row>
    <row r="434" spans="3:38" ht="15" customHeight="1" x14ac:dyDescent="0.35">
      <c r="C434"/>
      <c r="D434"/>
      <c r="E434"/>
      <c r="F434"/>
      <c r="G434"/>
      <c r="H434"/>
      <c r="I434"/>
      <c r="J434"/>
      <c r="K434"/>
      <c r="L434"/>
      <c r="M434"/>
      <c r="N434"/>
      <c r="O434"/>
      <c r="S434"/>
      <c r="T434"/>
      <c r="U434"/>
      <c r="V434"/>
      <c r="Y434"/>
      <c r="Z434"/>
      <c r="AA434"/>
      <c r="AB434"/>
      <c r="AC434"/>
      <c r="AD434"/>
      <c r="AE434"/>
      <c r="AF434"/>
      <c r="AG434"/>
      <c r="AH434"/>
      <c r="AI434"/>
      <c r="AJ434"/>
      <c r="AK434"/>
      <c r="AL434"/>
    </row>
    <row r="435" spans="3:38" ht="15" customHeight="1" x14ac:dyDescent="0.35">
      <c r="C435"/>
      <c r="D435"/>
      <c r="E435"/>
      <c r="F435"/>
      <c r="G435"/>
      <c r="H435"/>
      <c r="I435"/>
      <c r="J435"/>
      <c r="K435"/>
      <c r="L435"/>
      <c r="M435"/>
      <c r="N435"/>
      <c r="O435"/>
      <c r="S435"/>
      <c r="T435"/>
      <c r="U435"/>
      <c r="V435"/>
      <c r="Y435"/>
      <c r="Z435"/>
      <c r="AA435"/>
      <c r="AB435"/>
      <c r="AC435"/>
      <c r="AD435"/>
      <c r="AE435"/>
      <c r="AF435"/>
      <c r="AG435"/>
      <c r="AH435"/>
      <c r="AI435"/>
      <c r="AJ435"/>
      <c r="AK435"/>
      <c r="AL435"/>
    </row>
    <row r="436" spans="3:38" ht="15" customHeight="1" x14ac:dyDescent="0.35">
      <c r="C436"/>
      <c r="D436"/>
      <c r="E436"/>
      <c r="F436"/>
      <c r="G436"/>
      <c r="H436"/>
      <c r="I436"/>
      <c r="J436"/>
      <c r="K436"/>
      <c r="L436"/>
      <c r="M436"/>
      <c r="N436"/>
      <c r="O436"/>
      <c r="S436"/>
      <c r="T436"/>
      <c r="U436"/>
      <c r="V436"/>
      <c r="Y436"/>
      <c r="Z436"/>
      <c r="AA436"/>
      <c r="AB436"/>
      <c r="AC436"/>
      <c r="AD436"/>
      <c r="AE436"/>
      <c r="AF436"/>
      <c r="AG436"/>
      <c r="AH436"/>
      <c r="AI436"/>
      <c r="AJ436"/>
      <c r="AK436"/>
      <c r="AL436"/>
    </row>
    <row r="437" spans="3:38" ht="15" customHeight="1" x14ac:dyDescent="0.35">
      <c r="C437"/>
      <c r="D437"/>
      <c r="E437"/>
      <c r="F437"/>
      <c r="G437"/>
      <c r="H437"/>
      <c r="I437"/>
      <c r="J437"/>
      <c r="K437"/>
      <c r="L437"/>
      <c r="M437"/>
      <c r="N437"/>
      <c r="O437"/>
      <c r="S437"/>
      <c r="T437"/>
      <c r="U437"/>
      <c r="V437"/>
      <c r="Y437"/>
      <c r="Z437"/>
      <c r="AA437"/>
      <c r="AB437"/>
      <c r="AC437"/>
      <c r="AD437"/>
      <c r="AE437"/>
      <c r="AF437"/>
      <c r="AG437"/>
      <c r="AH437"/>
      <c r="AI437"/>
      <c r="AJ437"/>
      <c r="AK437"/>
      <c r="AL437"/>
    </row>
    <row r="438" spans="3:38" ht="15" customHeight="1" x14ac:dyDescent="0.35">
      <c r="C438"/>
      <c r="D438"/>
      <c r="E438"/>
      <c r="F438"/>
      <c r="G438"/>
      <c r="H438"/>
      <c r="I438"/>
      <c r="J438"/>
      <c r="K438"/>
      <c r="L438"/>
      <c r="M438"/>
      <c r="N438"/>
      <c r="O438"/>
      <c r="S438"/>
      <c r="T438"/>
      <c r="U438"/>
      <c r="V438"/>
      <c r="Y438"/>
      <c r="Z438"/>
      <c r="AA438"/>
      <c r="AB438"/>
      <c r="AC438"/>
      <c r="AD438"/>
      <c r="AE438"/>
      <c r="AF438"/>
      <c r="AG438"/>
      <c r="AH438"/>
      <c r="AI438"/>
      <c r="AJ438"/>
      <c r="AK438"/>
      <c r="AL438"/>
    </row>
    <row r="439" spans="3:38" ht="15" customHeight="1" x14ac:dyDescent="0.35">
      <c r="C439"/>
      <c r="D439"/>
      <c r="E439"/>
      <c r="F439"/>
      <c r="G439"/>
      <c r="H439"/>
      <c r="I439"/>
      <c r="J439"/>
      <c r="K439"/>
      <c r="L439"/>
      <c r="M439"/>
      <c r="N439"/>
      <c r="O439"/>
      <c r="S439"/>
      <c r="T439"/>
      <c r="U439"/>
      <c r="V439"/>
      <c r="Y439"/>
      <c r="Z439"/>
      <c r="AA439"/>
      <c r="AB439"/>
      <c r="AC439"/>
      <c r="AD439"/>
      <c r="AE439"/>
      <c r="AF439"/>
      <c r="AG439"/>
      <c r="AH439"/>
      <c r="AI439"/>
      <c r="AJ439"/>
      <c r="AK439"/>
      <c r="AL439"/>
    </row>
    <row r="440" spans="3:38" ht="15" customHeight="1" x14ac:dyDescent="0.35">
      <c r="C440"/>
      <c r="D440"/>
      <c r="E440"/>
      <c r="F440"/>
      <c r="G440"/>
      <c r="H440"/>
      <c r="I440"/>
      <c r="J440"/>
      <c r="K440"/>
      <c r="L440"/>
      <c r="M440"/>
      <c r="N440"/>
      <c r="O440"/>
      <c r="S440"/>
      <c r="T440"/>
      <c r="U440"/>
      <c r="V440"/>
      <c r="Y440"/>
      <c r="Z440"/>
      <c r="AA440"/>
      <c r="AB440"/>
      <c r="AC440"/>
      <c r="AD440"/>
      <c r="AE440"/>
      <c r="AF440"/>
      <c r="AG440"/>
      <c r="AH440"/>
      <c r="AI440"/>
      <c r="AJ440"/>
      <c r="AK440"/>
      <c r="AL440"/>
    </row>
    <row r="441" spans="3:38" ht="15" customHeight="1" x14ac:dyDescent="0.35">
      <c r="C441"/>
      <c r="D441"/>
      <c r="E441"/>
      <c r="F441"/>
      <c r="G441"/>
      <c r="H441"/>
      <c r="I441"/>
      <c r="J441"/>
      <c r="K441"/>
      <c r="L441"/>
      <c r="M441"/>
      <c r="N441"/>
      <c r="O441"/>
      <c r="S441"/>
      <c r="T441"/>
      <c r="U441"/>
      <c r="V441"/>
      <c r="Y441"/>
      <c r="Z441"/>
      <c r="AA441"/>
      <c r="AB441"/>
      <c r="AC441"/>
      <c r="AD441"/>
      <c r="AE441"/>
      <c r="AF441"/>
      <c r="AG441"/>
      <c r="AH441"/>
      <c r="AI441"/>
      <c r="AJ441"/>
      <c r="AK441"/>
      <c r="AL441"/>
    </row>
    <row r="442" spans="3:38" ht="15" customHeight="1" x14ac:dyDescent="0.35">
      <c r="C442"/>
      <c r="D442"/>
      <c r="E442"/>
      <c r="F442"/>
      <c r="G442"/>
      <c r="H442"/>
      <c r="I442"/>
      <c r="J442"/>
      <c r="K442"/>
      <c r="L442"/>
      <c r="M442"/>
      <c r="N442"/>
      <c r="O442"/>
      <c r="S442"/>
      <c r="T442"/>
      <c r="U442"/>
      <c r="V442"/>
      <c r="Y442"/>
      <c r="Z442"/>
      <c r="AA442"/>
      <c r="AB442"/>
      <c r="AC442"/>
      <c r="AD442"/>
      <c r="AE442"/>
      <c r="AF442"/>
      <c r="AG442"/>
      <c r="AH442"/>
      <c r="AI442"/>
      <c r="AJ442"/>
      <c r="AK442"/>
      <c r="AL442"/>
    </row>
    <row r="443" spans="3:38" ht="15" customHeight="1" x14ac:dyDescent="0.35">
      <c r="C443"/>
      <c r="D443"/>
      <c r="E443"/>
      <c r="F443"/>
      <c r="G443"/>
      <c r="H443"/>
      <c r="I443"/>
      <c r="J443"/>
      <c r="K443"/>
      <c r="L443"/>
      <c r="M443"/>
      <c r="N443"/>
      <c r="O443"/>
      <c r="S443"/>
      <c r="T443"/>
      <c r="U443"/>
      <c r="V443"/>
      <c r="Y443"/>
      <c r="Z443"/>
      <c r="AA443"/>
      <c r="AB443"/>
      <c r="AC443"/>
      <c r="AD443"/>
      <c r="AE443"/>
      <c r="AF443"/>
      <c r="AG443"/>
      <c r="AH443"/>
      <c r="AI443"/>
      <c r="AJ443"/>
      <c r="AK443"/>
      <c r="AL443"/>
    </row>
    <row r="444" spans="3:38" ht="15" customHeight="1" x14ac:dyDescent="0.35">
      <c r="C444"/>
      <c r="D444"/>
      <c r="E444"/>
      <c r="F444"/>
      <c r="G444"/>
      <c r="H444"/>
      <c r="I444"/>
      <c r="J444"/>
      <c r="K444"/>
      <c r="L444"/>
      <c r="M444"/>
      <c r="N444"/>
      <c r="O444"/>
      <c r="S444"/>
      <c r="T444"/>
      <c r="U444"/>
      <c r="V444"/>
      <c r="Y444"/>
      <c r="Z444"/>
      <c r="AA444"/>
      <c r="AB444"/>
      <c r="AC444"/>
      <c r="AD444"/>
      <c r="AE444"/>
      <c r="AF444"/>
      <c r="AG444"/>
      <c r="AH444"/>
      <c r="AI444"/>
      <c r="AJ444"/>
      <c r="AK444"/>
      <c r="AL444"/>
    </row>
    <row r="445" spans="3:38" ht="15" customHeight="1" x14ac:dyDescent="0.35">
      <c r="C445"/>
      <c r="D445"/>
      <c r="E445"/>
      <c r="F445"/>
      <c r="G445"/>
      <c r="H445"/>
      <c r="I445"/>
      <c r="J445"/>
      <c r="K445"/>
      <c r="L445"/>
      <c r="M445"/>
      <c r="N445"/>
      <c r="O445"/>
      <c r="S445"/>
      <c r="T445"/>
      <c r="U445"/>
      <c r="V445"/>
      <c r="Y445"/>
      <c r="Z445"/>
      <c r="AA445"/>
      <c r="AB445"/>
      <c r="AC445"/>
      <c r="AD445"/>
      <c r="AE445"/>
      <c r="AF445"/>
      <c r="AG445"/>
      <c r="AH445"/>
      <c r="AI445"/>
      <c r="AJ445"/>
      <c r="AK445"/>
      <c r="AL445"/>
    </row>
    <row r="446" spans="3:38" ht="15" customHeight="1" x14ac:dyDescent="0.35">
      <c r="C446"/>
      <c r="D446"/>
      <c r="E446"/>
      <c r="F446"/>
      <c r="G446"/>
      <c r="H446"/>
      <c r="I446"/>
      <c r="J446"/>
      <c r="K446"/>
      <c r="L446"/>
      <c r="M446"/>
      <c r="N446"/>
      <c r="O446"/>
      <c r="S446"/>
      <c r="T446"/>
      <c r="U446"/>
      <c r="V446"/>
      <c r="Y446"/>
      <c r="Z446"/>
      <c r="AA446"/>
      <c r="AB446"/>
      <c r="AC446"/>
      <c r="AD446"/>
      <c r="AE446"/>
      <c r="AF446"/>
      <c r="AG446"/>
      <c r="AH446"/>
      <c r="AI446"/>
      <c r="AJ446"/>
      <c r="AK446"/>
      <c r="AL446"/>
    </row>
    <row r="447" spans="3:38" ht="15" customHeight="1" x14ac:dyDescent="0.35">
      <c r="C447"/>
      <c r="D447"/>
      <c r="E447"/>
      <c r="F447"/>
      <c r="G447"/>
      <c r="H447"/>
      <c r="I447"/>
      <c r="J447"/>
      <c r="K447"/>
      <c r="L447"/>
      <c r="M447"/>
      <c r="N447"/>
      <c r="O447"/>
      <c r="S447"/>
      <c r="T447"/>
      <c r="U447"/>
      <c r="V447"/>
      <c r="Y447"/>
      <c r="Z447"/>
      <c r="AA447"/>
      <c r="AB447"/>
      <c r="AC447"/>
      <c r="AD447"/>
      <c r="AE447"/>
      <c r="AF447"/>
      <c r="AG447"/>
      <c r="AH447"/>
      <c r="AI447"/>
      <c r="AJ447"/>
      <c r="AK447"/>
      <c r="AL447"/>
    </row>
    <row r="448" spans="3:38" ht="15" customHeight="1" x14ac:dyDescent="0.35">
      <c r="C448"/>
      <c r="D448"/>
      <c r="E448"/>
      <c r="F448"/>
      <c r="G448"/>
      <c r="H448"/>
      <c r="I448"/>
      <c r="J448"/>
      <c r="K448"/>
      <c r="L448"/>
      <c r="M448"/>
      <c r="N448"/>
      <c r="O448"/>
      <c r="S448"/>
      <c r="T448"/>
      <c r="U448"/>
      <c r="V448"/>
      <c r="Y448"/>
      <c r="Z448"/>
      <c r="AA448"/>
      <c r="AB448"/>
      <c r="AC448"/>
      <c r="AD448"/>
      <c r="AE448"/>
      <c r="AF448"/>
      <c r="AG448"/>
      <c r="AH448"/>
      <c r="AI448"/>
      <c r="AJ448"/>
      <c r="AK448"/>
      <c r="AL448"/>
    </row>
    <row r="449" spans="3:38" ht="15" customHeight="1" x14ac:dyDescent="0.35">
      <c r="C449"/>
      <c r="D449"/>
      <c r="E449"/>
      <c r="F449"/>
      <c r="G449"/>
      <c r="H449"/>
      <c r="I449"/>
      <c r="J449"/>
      <c r="K449"/>
      <c r="L449"/>
      <c r="M449"/>
      <c r="N449"/>
      <c r="O449"/>
      <c r="S449"/>
      <c r="T449"/>
      <c r="U449"/>
      <c r="V449"/>
      <c r="Y449"/>
      <c r="Z449"/>
      <c r="AA449"/>
      <c r="AB449"/>
      <c r="AC449"/>
      <c r="AD449"/>
      <c r="AE449"/>
      <c r="AF449"/>
      <c r="AG449"/>
      <c r="AH449"/>
      <c r="AI449"/>
      <c r="AJ449"/>
      <c r="AK449"/>
      <c r="AL449"/>
    </row>
    <row r="450" spans="3:38" ht="15" customHeight="1" x14ac:dyDescent="0.35">
      <c r="C450"/>
      <c r="D450"/>
      <c r="E450"/>
      <c r="F450"/>
      <c r="G450"/>
      <c r="H450"/>
      <c r="I450"/>
      <c r="J450"/>
      <c r="K450"/>
      <c r="L450"/>
      <c r="M450"/>
      <c r="N450"/>
      <c r="O450"/>
      <c r="S450"/>
      <c r="T450"/>
      <c r="U450"/>
      <c r="V450"/>
      <c r="Y450"/>
      <c r="Z450"/>
      <c r="AA450"/>
      <c r="AB450"/>
      <c r="AC450"/>
      <c r="AD450"/>
      <c r="AE450"/>
      <c r="AF450"/>
      <c r="AG450"/>
      <c r="AH450"/>
      <c r="AI450"/>
      <c r="AJ450"/>
      <c r="AK450"/>
      <c r="AL450"/>
    </row>
    <row r="451" spans="3:38" ht="15" customHeight="1" x14ac:dyDescent="0.35">
      <c r="C451"/>
      <c r="D451"/>
      <c r="E451"/>
      <c r="F451"/>
      <c r="G451"/>
      <c r="H451"/>
      <c r="I451"/>
      <c r="J451"/>
      <c r="K451"/>
      <c r="L451"/>
      <c r="M451"/>
      <c r="N451"/>
      <c r="O451"/>
      <c r="S451"/>
      <c r="T451"/>
      <c r="U451"/>
      <c r="V451"/>
      <c r="Y451"/>
      <c r="Z451"/>
      <c r="AA451"/>
      <c r="AB451"/>
      <c r="AC451"/>
      <c r="AD451"/>
      <c r="AE451"/>
      <c r="AF451"/>
      <c r="AG451"/>
      <c r="AH451"/>
      <c r="AI451"/>
      <c r="AJ451"/>
      <c r="AK451"/>
      <c r="AL451"/>
    </row>
    <row r="452" spans="3:38" ht="15" customHeight="1" x14ac:dyDescent="0.35">
      <c r="C452"/>
      <c r="D452"/>
      <c r="E452"/>
      <c r="F452"/>
      <c r="G452"/>
      <c r="H452"/>
      <c r="I452"/>
      <c r="J452"/>
      <c r="K452"/>
      <c r="L452"/>
      <c r="M452"/>
      <c r="N452"/>
      <c r="O452"/>
      <c r="S452"/>
      <c r="T452"/>
      <c r="U452"/>
      <c r="V452"/>
      <c r="Y452"/>
      <c r="Z452"/>
      <c r="AA452"/>
      <c r="AB452"/>
      <c r="AC452"/>
      <c r="AD452"/>
      <c r="AE452"/>
      <c r="AF452"/>
      <c r="AG452"/>
      <c r="AH452"/>
      <c r="AI452"/>
      <c r="AJ452"/>
      <c r="AK452"/>
      <c r="AL452"/>
    </row>
    <row r="453" spans="3:38" ht="15" customHeight="1" x14ac:dyDescent="0.35">
      <c r="C453"/>
      <c r="D453"/>
      <c r="E453"/>
      <c r="F453"/>
      <c r="G453"/>
      <c r="H453"/>
      <c r="I453"/>
      <c r="J453"/>
      <c r="K453"/>
      <c r="L453"/>
      <c r="M453"/>
      <c r="N453"/>
      <c r="O453"/>
      <c r="S453"/>
      <c r="T453"/>
      <c r="U453"/>
      <c r="V453"/>
      <c r="Y453"/>
      <c r="Z453"/>
      <c r="AA453"/>
      <c r="AB453"/>
      <c r="AC453"/>
      <c r="AD453"/>
      <c r="AE453"/>
      <c r="AF453"/>
      <c r="AG453"/>
      <c r="AH453"/>
      <c r="AI453"/>
      <c r="AJ453"/>
      <c r="AK453"/>
      <c r="AL453"/>
    </row>
    <row r="454" spans="3:38" ht="15" customHeight="1" x14ac:dyDescent="0.35">
      <c r="C454"/>
      <c r="D454"/>
      <c r="E454"/>
      <c r="F454"/>
      <c r="G454"/>
      <c r="H454"/>
      <c r="I454"/>
      <c r="J454"/>
      <c r="K454"/>
      <c r="L454"/>
      <c r="M454"/>
      <c r="N454"/>
      <c r="O454"/>
      <c r="S454"/>
      <c r="T454"/>
      <c r="U454"/>
      <c r="V454"/>
      <c r="Y454"/>
      <c r="Z454"/>
      <c r="AA454"/>
      <c r="AB454"/>
      <c r="AC454"/>
      <c r="AD454"/>
      <c r="AE454"/>
      <c r="AF454"/>
      <c r="AG454"/>
      <c r="AH454"/>
      <c r="AI454"/>
      <c r="AJ454"/>
      <c r="AK454"/>
      <c r="AL454"/>
    </row>
    <row r="455" spans="3:38" ht="15" customHeight="1" x14ac:dyDescent="0.35">
      <c r="C455"/>
      <c r="D455"/>
      <c r="E455"/>
      <c r="F455"/>
      <c r="G455"/>
      <c r="H455"/>
      <c r="I455"/>
      <c r="J455"/>
      <c r="K455"/>
      <c r="L455"/>
      <c r="M455"/>
      <c r="N455"/>
      <c r="O455"/>
      <c r="S455"/>
      <c r="T455"/>
      <c r="U455"/>
      <c r="V455"/>
      <c r="Y455"/>
      <c r="Z455"/>
      <c r="AA455"/>
      <c r="AB455"/>
      <c r="AC455"/>
      <c r="AD455"/>
      <c r="AE455"/>
      <c r="AF455"/>
      <c r="AG455"/>
      <c r="AH455"/>
      <c r="AI455"/>
      <c r="AJ455"/>
      <c r="AK455"/>
      <c r="AL455"/>
    </row>
    <row r="456" spans="3:38" ht="15" customHeight="1" x14ac:dyDescent="0.35">
      <c r="C456"/>
      <c r="D456"/>
      <c r="E456"/>
      <c r="F456"/>
      <c r="G456"/>
      <c r="H456"/>
      <c r="I456"/>
      <c r="J456"/>
      <c r="K456"/>
      <c r="L456"/>
      <c r="M456"/>
      <c r="N456"/>
      <c r="O456"/>
      <c r="S456"/>
      <c r="T456"/>
      <c r="U456"/>
      <c r="V456"/>
      <c r="Y456"/>
      <c r="Z456"/>
      <c r="AA456"/>
      <c r="AB456"/>
      <c r="AC456"/>
      <c r="AD456"/>
      <c r="AE456"/>
      <c r="AF456"/>
      <c r="AG456"/>
      <c r="AH456"/>
      <c r="AI456"/>
      <c r="AJ456"/>
      <c r="AK456"/>
      <c r="AL456"/>
    </row>
    <row r="457" spans="3:38" ht="15" customHeight="1" x14ac:dyDescent="0.35">
      <c r="C457"/>
      <c r="D457"/>
      <c r="E457"/>
      <c r="F457"/>
      <c r="G457"/>
      <c r="H457"/>
      <c r="I457"/>
      <c r="J457"/>
      <c r="K457"/>
      <c r="L457"/>
      <c r="M457"/>
      <c r="N457"/>
      <c r="O457"/>
      <c r="S457"/>
      <c r="T457"/>
      <c r="U457"/>
      <c r="V457"/>
      <c r="Y457"/>
      <c r="Z457"/>
      <c r="AA457"/>
      <c r="AB457"/>
      <c r="AC457"/>
      <c r="AD457"/>
      <c r="AE457"/>
      <c r="AF457"/>
      <c r="AG457"/>
      <c r="AH457"/>
      <c r="AI457"/>
      <c r="AJ457"/>
      <c r="AK457"/>
      <c r="AL457"/>
    </row>
    <row r="458" spans="3:38" ht="15" customHeight="1" x14ac:dyDescent="0.35">
      <c r="C458"/>
      <c r="D458"/>
      <c r="E458"/>
      <c r="F458"/>
      <c r="G458"/>
      <c r="H458"/>
      <c r="I458"/>
      <c r="J458"/>
      <c r="K458"/>
      <c r="L458"/>
      <c r="M458"/>
      <c r="N458"/>
      <c r="O458"/>
      <c r="S458"/>
      <c r="T458"/>
      <c r="U458"/>
      <c r="V458"/>
      <c r="Y458"/>
      <c r="Z458"/>
      <c r="AA458"/>
      <c r="AB458"/>
      <c r="AC458"/>
      <c r="AD458"/>
      <c r="AE458"/>
      <c r="AF458"/>
      <c r="AG458"/>
      <c r="AH458"/>
      <c r="AI458"/>
      <c r="AJ458"/>
      <c r="AK458"/>
      <c r="AL458"/>
    </row>
    <row r="459" spans="3:38" ht="15" customHeight="1" x14ac:dyDescent="0.35">
      <c r="C459"/>
      <c r="D459"/>
      <c r="E459"/>
      <c r="F459"/>
      <c r="G459"/>
      <c r="H459"/>
      <c r="I459"/>
      <c r="J459"/>
      <c r="K459"/>
      <c r="L459"/>
      <c r="M459"/>
      <c r="N459"/>
      <c r="O459"/>
      <c r="S459"/>
      <c r="T459"/>
      <c r="U459"/>
      <c r="V459"/>
      <c r="Y459"/>
      <c r="Z459"/>
      <c r="AA459"/>
      <c r="AB459"/>
      <c r="AC459"/>
      <c r="AD459"/>
      <c r="AE459"/>
      <c r="AF459"/>
      <c r="AG459"/>
      <c r="AH459"/>
      <c r="AI459"/>
      <c r="AJ459"/>
      <c r="AK459"/>
      <c r="AL459"/>
    </row>
    <row r="460" spans="3:38" ht="15" customHeight="1" x14ac:dyDescent="0.35">
      <c r="C460"/>
      <c r="D460"/>
      <c r="E460"/>
      <c r="F460"/>
      <c r="G460"/>
      <c r="H460"/>
      <c r="I460"/>
      <c r="J460"/>
      <c r="K460"/>
      <c r="L460"/>
      <c r="M460"/>
      <c r="N460"/>
      <c r="O460"/>
      <c r="S460"/>
      <c r="T460"/>
      <c r="U460"/>
      <c r="V460"/>
      <c r="Y460"/>
      <c r="Z460"/>
      <c r="AA460"/>
      <c r="AB460"/>
      <c r="AC460"/>
      <c r="AD460"/>
      <c r="AE460"/>
      <c r="AF460"/>
      <c r="AG460"/>
      <c r="AH460"/>
      <c r="AI460"/>
      <c r="AJ460"/>
      <c r="AK460"/>
      <c r="AL460"/>
    </row>
    <row r="461" spans="3:38" ht="15" customHeight="1" x14ac:dyDescent="0.35">
      <c r="C461"/>
      <c r="D461"/>
      <c r="E461"/>
      <c r="F461"/>
      <c r="G461"/>
      <c r="H461"/>
      <c r="I461"/>
      <c r="J461"/>
      <c r="K461"/>
      <c r="L461"/>
      <c r="M461"/>
      <c r="N461"/>
      <c r="O461"/>
      <c r="S461"/>
      <c r="T461"/>
      <c r="U461"/>
      <c r="V461"/>
      <c r="Y461"/>
      <c r="Z461"/>
      <c r="AA461"/>
      <c r="AB461"/>
      <c r="AC461"/>
      <c r="AD461"/>
      <c r="AE461"/>
      <c r="AF461"/>
      <c r="AG461"/>
      <c r="AH461"/>
      <c r="AI461"/>
      <c r="AJ461"/>
      <c r="AK461"/>
      <c r="AL461"/>
    </row>
    <row r="462" spans="3:38" ht="15" customHeight="1" x14ac:dyDescent="0.35">
      <c r="C462"/>
      <c r="D462"/>
      <c r="E462"/>
      <c r="F462"/>
      <c r="G462"/>
      <c r="H462"/>
      <c r="I462"/>
      <c r="J462"/>
      <c r="K462"/>
      <c r="L462"/>
      <c r="M462"/>
      <c r="N462"/>
      <c r="O462"/>
      <c r="S462"/>
      <c r="T462"/>
      <c r="U462"/>
      <c r="V462"/>
      <c r="Y462"/>
      <c r="Z462"/>
      <c r="AA462"/>
      <c r="AB462"/>
      <c r="AC462"/>
      <c r="AD462"/>
      <c r="AE462"/>
      <c r="AF462"/>
      <c r="AG462"/>
      <c r="AH462"/>
      <c r="AI462"/>
      <c r="AJ462"/>
      <c r="AK462"/>
      <c r="AL462"/>
    </row>
    <row r="463" spans="3:38" ht="15" customHeight="1" x14ac:dyDescent="0.35">
      <c r="C463"/>
      <c r="D463"/>
      <c r="E463"/>
      <c r="F463"/>
      <c r="G463"/>
      <c r="H463"/>
      <c r="I463"/>
      <c r="J463"/>
      <c r="K463"/>
      <c r="L463"/>
      <c r="M463"/>
      <c r="N463"/>
      <c r="O463"/>
      <c r="S463"/>
      <c r="T463"/>
      <c r="U463"/>
      <c r="V463"/>
      <c r="Y463"/>
      <c r="Z463"/>
      <c r="AA463"/>
      <c r="AB463"/>
      <c r="AC463"/>
      <c r="AD463"/>
      <c r="AE463"/>
      <c r="AF463"/>
      <c r="AG463"/>
      <c r="AH463"/>
      <c r="AI463"/>
      <c r="AJ463"/>
      <c r="AK463"/>
      <c r="AL463"/>
    </row>
    <row r="464" spans="3:38" ht="15" customHeight="1" x14ac:dyDescent="0.35">
      <c r="C464"/>
      <c r="D464"/>
      <c r="E464"/>
      <c r="F464"/>
      <c r="G464"/>
      <c r="H464"/>
      <c r="I464"/>
      <c r="J464"/>
      <c r="K464"/>
      <c r="L464"/>
      <c r="M464"/>
      <c r="N464"/>
      <c r="O464"/>
      <c r="S464"/>
      <c r="T464"/>
      <c r="U464"/>
      <c r="V464"/>
      <c r="Y464"/>
      <c r="Z464"/>
      <c r="AA464"/>
      <c r="AB464"/>
      <c r="AC464"/>
      <c r="AD464"/>
      <c r="AE464"/>
      <c r="AF464"/>
      <c r="AG464"/>
      <c r="AH464"/>
      <c r="AI464"/>
      <c r="AJ464"/>
      <c r="AK464"/>
      <c r="AL464"/>
    </row>
    <row r="465" spans="3:38" ht="15" customHeight="1" x14ac:dyDescent="0.35">
      <c r="C465"/>
      <c r="D465"/>
      <c r="E465"/>
      <c r="F465"/>
      <c r="G465"/>
      <c r="H465"/>
      <c r="I465"/>
      <c r="J465"/>
      <c r="K465"/>
      <c r="L465"/>
      <c r="M465"/>
      <c r="N465"/>
      <c r="O465"/>
      <c r="S465"/>
      <c r="T465"/>
      <c r="U465"/>
      <c r="V465"/>
      <c r="Y465"/>
      <c r="Z465"/>
      <c r="AA465"/>
      <c r="AB465"/>
      <c r="AC465"/>
      <c r="AD465"/>
      <c r="AE465"/>
      <c r="AF465"/>
      <c r="AG465"/>
      <c r="AH465"/>
      <c r="AI465"/>
      <c r="AJ465"/>
      <c r="AK465"/>
      <c r="AL465"/>
    </row>
    <row r="466" spans="3:38" ht="15" customHeight="1" x14ac:dyDescent="0.35">
      <c r="C466"/>
      <c r="D466"/>
      <c r="E466"/>
      <c r="F466"/>
      <c r="G466"/>
      <c r="H466"/>
      <c r="I466"/>
      <c r="J466"/>
      <c r="K466"/>
      <c r="L466"/>
      <c r="M466"/>
      <c r="N466"/>
      <c r="O466"/>
      <c r="S466"/>
      <c r="T466"/>
      <c r="U466"/>
      <c r="V466"/>
      <c r="Y466"/>
      <c r="Z466"/>
      <c r="AA466"/>
      <c r="AB466"/>
      <c r="AC466"/>
      <c r="AD466"/>
      <c r="AE466"/>
      <c r="AF466"/>
      <c r="AG466"/>
      <c r="AH466"/>
      <c r="AI466"/>
      <c r="AJ466"/>
      <c r="AK466"/>
      <c r="AL466"/>
    </row>
    <row r="467" spans="3:38" ht="15" customHeight="1" x14ac:dyDescent="0.35">
      <c r="C467"/>
      <c r="D467"/>
      <c r="E467"/>
      <c r="F467"/>
      <c r="G467"/>
      <c r="H467"/>
      <c r="I467"/>
      <c r="J467"/>
      <c r="K467"/>
      <c r="L467"/>
      <c r="M467"/>
      <c r="N467"/>
      <c r="O467"/>
      <c r="S467"/>
      <c r="T467"/>
      <c r="U467"/>
      <c r="V467"/>
      <c r="Y467"/>
      <c r="Z467"/>
      <c r="AA467"/>
      <c r="AB467"/>
      <c r="AC467"/>
      <c r="AD467"/>
      <c r="AE467"/>
      <c r="AF467"/>
      <c r="AG467"/>
      <c r="AH467"/>
      <c r="AI467"/>
      <c r="AJ467"/>
      <c r="AK467"/>
      <c r="AL467"/>
    </row>
    <row r="468" spans="3:38" ht="15" customHeight="1" x14ac:dyDescent="0.35">
      <c r="C468"/>
      <c r="D468"/>
      <c r="E468"/>
      <c r="F468"/>
      <c r="G468"/>
      <c r="H468"/>
      <c r="I468"/>
      <c r="J468"/>
      <c r="K468"/>
      <c r="L468"/>
      <c r="M468"/>
      <c r="N468"/>
      <c r="O468"/>
      <c r="S468"/>
      <c r="T468"/>
      <c r="U468"/>
      <c r="V468"/>
      <c r="Y468"/>
      <c r="Z468"/>
      <c r="AA468"/>
      <c r="AB468"/>
      <c r="AC468"/>
      <c r="AD468"/>
      <c r="AE468"/>
      <c r="AF468"/>
      <c r="AG468"/>
      <c r="AH468"/>
      <c r="AI468"/>
      <c r="AJ468"/>
      <c r="AK468"/>
      <c r="AL468"/>
    </row>
    <row r="469" spans="3:38" ht="15" customHeight="1" x14ac:dyDescent="0.35">
      <c r="C469"/>
      <c r="D469"/>
      <c r="E469"/>
      <c r="F469"/>
      <c r="G469"/>
      <c r="H469"/>
      <c r="I469"/>
      <c r="J469"/>
      <c r="K469"/>
      <c r="L469"/>
      <c r="M469"/>
      <c r="N469"/>
      <c r="O469"/>
      <c r="S469"/>
      <c r="T469"/>
      <c r="U469"/>
      <c r="V469"/>
      <c r="Y469"/>
      <c r="Z469"/>
      <c r="AA469"/>
      <c r="AB469"/>
      <c r="AC469"/>
      <c r="AD469"/>
      <c r="AE469"/>
      <c r="AF469"/>
      <c r="AG469"/>
      <c r="AH469"/>
      <c r="AI469"/>
      <c r="AJ469"/>
      <c r="AK469"/>
      <c r="AL469"/>
    </row>
    <row r="470" spans="3:38" ht="15" customHeight="1" x14ac:dyDescent="0.35">
      <c r="C470"/>
      <c r="D470"/>
      <c r="E470"/>
      <c r="F470"/>
      <c r="G470"/>
      <c r="H470"/>
      <c r="I470"/>
      <c r="J470"/>
      <c r="K470"/>
      <c r="L470"/>
      <c r="M470"/>
      <c r="N470"/>
      <c r="O470"/>
      <c r="S470"/>
      <c r="T470"/>
      <c r="U470"/>
      <c r="V470"/>
      <c r="Y470"/>
      <c r="Z470"/>
      <c r="AA470"/>
      <c r="AB470"/>
      <c r="AC470"/>
      <c r="AD470"/>
      <c r="AE470"/>
      <c r="AF470"/>
      <c r="AG470"/>
      <c r="AH470"/>
      <c r="AI470"/>
      <c r="AJ470"/>
      <c r="AK470"/>
      <c r="AL470"/>
    </row>
    <row r="471" spans="3:38" ht="15" customHeight="1" x14ac:dyDescent="0.35">
      <c r="C471"/>
      <c r="D471"/>
      <c r="E471"/>
      <c r="F471"/>
      <c r="G471"/>
      <c r="H471"/>
      <c r="I471"/>
      <c r="J471"/>
      <c r="K471"/>
      <c r="L471"/>
      <c r="M471"/>
      <c r="N471"/>
      <c r="O471"/>
      <c r="S471"/>
      <c r="T471"/>
      <c r="U471"/>
      <c r="V471"/>
      <c r="Y471"/>
      <c r="Z471"/>
      <c r="AA471"/>
      <c r="AB471"/>
      <c r="AC471"/>
      <c r="AD471"/>
      <c r="AE471"/>
      <c r="AF471"/>
      <c r="AG471"/>
      <c r="AH471"/>
      <c r="AI471"/>
      <c r="AJ471"/>
      <c r="AK471"/>
      <c r="AL471"/>
    </row>
    <row r="472" spans="3:38" ht="15" customHeight="1" x14ac:dyDescent="0.35">
      <c r="C472"/>
      <c r="D472"/>
      <c r="E472"/>
      <c r="F472"/>
      <c r="G472"/>
      <c r="H472"/>
      <c r="I472"/>
      <c r="J472"/>
      <c r="K472"/>
      <c r="L472"/>
      <c r="M472"/>
      <c r="N472"/>
      <c r="O472"/>
      <c r="S472"/>
      <c r="T472"/>
      <c r="U472"/>
      <c r="V472"/>
      <c r="Y472"/>
      <c r="Z472"/>
      <c r="AA472"/>
      <c r="AB472"/>
      <c r="AC472"/>
      <c r="AD472"/>
      <c r="AE472"/>
      <c r="AF472"/>
      <c r="AG472"/>
      <c r="AH472"/>
      <c r="AI472"/>
      <c r="AJ472"/>
      <c r="AK472"/>
      <c r="AL472"/>
    </row>
    <row r="473" spans="3:38" ht="15" customHeight="1" x14ac:dyDescent="0.35">
      <c r="C473"/>
      <c r="D473"/>
      <c r="E473"/>
      <c r="F473"/>
      <c r="G473"/>
      <c r="H473"/>
      <c r="I473"/>
      <c r="J473"/>
      <c r="K473"/>
      <c r="L473"/>
      <c r="M473"/>
      <c r="N473"/>
      <c r="O473"/>
      <c r="S473"/>
      <c r="T473"/>
      <c r="U473"/>
      <c r="V473"/>
      <c r="Y473"/>
      <c r="Z473"/>
      <c r="AA473"/>
      <c r="AB473"/>
      <c r="AC473"/>
      <c r="AD473"/>
      <c r="AE473"/>
      <c r="AF473"/>
      <c r="AG473"/>
      <c r="AH473"/>
      <c r="AI473"/>
      <c r="AJ473"/>
      <c r="AK473"/>
      <c r="AL473"/>
    </row>
    <row r="474" spans="3:38" ht="15" customHeight="1" x14ac:dyDescent="0.35">
      <c r="C474"/>
      <c r="D474"/>
      <c r="E474"/>
      <c r="F474"/>
      <c r="G474"/>
      <c r="H474"/>
      <c r="I474"/>
      <c r="J474"/>
      <c r="K474"/>
      <c r="L474"/>
      <c r="M474"/>
      <c r="N474"/>
      <c r="O474"/>
      <c r="S474"/>
      <c r="T474"/>
      <c r="U474"/>
      <c r="V474"/>
      <c r="Y474"/>
      <c r="Z474"/>
      <c r="AA474"/>
      <c r="AB474"/>
      <c r="AC474"/>
      <c r="AD474"/>
      <c r="AE474"/>
      <c r="AF474"/>
      <c r="AG474"/>
      <c r="AH474"/>
      <c r="AI474"/>
      <c r="AJ474"/>
      <c r="AK474"/>
      <c r="AL474"/>
    </row>
    <row r="475" spans="3:38" ht="15" customHeight="1" x14ac:dyDescent="0.35">
      <c r="C475"/>
      <c r="D475"/>
      <c r="E475"/>
      <c r="F475"/>
      <c r="G475"/>
      <c r="H475"/>
      <c r="I475"/>
      <c r="J475"/>
      <c r="K475"/>
      <c r="L475"/>
      <c r="M475"/>
      <c r="N475"/>
      <c r="O475"/>
      <c r="S475"/>
      <c r="T475"/>
      <c r="U475"/>
      <c r="V475"/>
      <c r="Y475"/>
      <c r="Z475"/>
      <c r="AA475"/>
      <c r="AB475"/>
      <c r="AC475"/>
      <c r="AD475"/>
      <c r="AE475"/>
      <c r="AF475"/>
      <c r="AG475"/>
      <c r="AH475"/>
      <c r="AI475"/>
      <c r="AJ475"/>
      <c r="AK475"/>
      <c r="AL475"/>
    </row>
    <row r="476" spans="3:38" ht="15" customHeight="1" x14ac:dyDescent="0.35">
      <c r="C476"/>
      <c r="D476"/>
      <c r="E476"/>
      <c r="F476"/>
      <c r="G476"/>
      <c r="H476"/>
      <c r="I476"/>
      <c r="J476"/>
      <c r="K476"/>
      <c r="L476"/>
      <c r="M476"/>
      <c r="N476"/>
      <c r="O476"/>
      <c r="S476"/>
      <c r="T476"/>
      <c r="U476"/>
      <c r="V476"/>
      <c r="Y476"/>
      <c r="Z476"/>
      <c r="AA476"/>
      <c r="AB476"/>
      <c r="AC476"/>
      <c r="AD476"/>
      <c r="AE476"/>
      <c r="AF476"/>
      <c r="AG476"/>
      <c r="AH476"/>
      <c r="AI476"/>
      <c r="AJ476"/>
      <c r="AK476"/>
      <c r="AL476"/>
    </row>
    <row r="477" spans="3:38" ht="15" customHeight="1" x14ac:dyDescent="0.35">
      <c r="C477"/>
      <c r="D477"/>
      <c r="E477"/>
      <c r="F477"/>
      <c r="G477"/>
      <c r="H477"/>
      <c r="I477"/>
      <c r="J477"/>
      <c r="K477"/>
      <c r="L477"/>
      <c r="M477"/>
      <c r="N477"/>
      <c r="O477"/>
      <c r="S477"/>
      <c r="T477"/>
      <c r="U477"/>
      <c r="V477"/>
      <c r="Y477"/>
      <c r="Z477"/>
      <c r="AA477"/>
      <c r="AB477"/>
      <c r="AC477"/>
      <c r="AD477"/>
      <c r="AE477"/>
      <c r="AF477"/>
      <c r="AG477"/>
      <c r="AH477"/>
      <c r="AI477"/>
      <c r="AJ477"/>
      <c r="AK477"/>
      <c r="AL477"/>
    </row>
    <row r="478" spans="3:38" ht="15" customHeight="1" x14ac:dyDescent="0.35">
      <c r="C478"/>
      <c r="D478"/>
      <c r="E478"/>
      <c r="F478"/>
      <c r="G478"/>
      <c r="H478"/>
      <c r="I478"/>
      <c r="J478"/>
      <c r="K478"/>
      <c r="L478"/>
      <c r="M478"/>
      <c r="N478"/>
      <c r="O478"/>
      <c r="S478"/>
      <c r="T478"/>
      <c r="U478"/>
      <c r="V478"/>
      <c r="Y478"/>
      <c r="Z478"/>
      <c r="AA478"/>
      <c r="AB478"/>
      <c r="AC478"/>
      <c r="AD478"/>
      <c r="AE478"/>
      <c r="AF478"/>
      <c r="AG478"/>
      <c r="AH478"/>
      <c r="AI478"/>
      <c r="AJ478"/>
      <c r="AK478"/>
      <c r="AL478"/>
    </row>
    <row r="479" spans="3:38" ht="15" customHeight="1" x14ac:dyDescent="0.35">
      <c r="C479"/>
      <c r="D479"/>
      <c r="E479"/>
      <c r="F479"/>
      <c r="G479"/>
      <c r="H479"/>
      <c r="I479"/>
      <c r="J479"/>
      <c r="K479"/>
      <c r="L479"/>
      <c r="M479"/>
      <c r="N479"/>
      <c r="O479"/>
      <c r="S479"/>
      <c r="T479"/>
      <c r="U479"/>
      <c r="V479"/>
      <c r="Y479"/>
      <c r="Z479"/>
      <c r="AA479"/>
      <c r="AB479"/>
      <c r="AC479"/>
      <c r="AD479"/>
      <c r="AE479"/>
      <c r="AF479"/>
      <c r="AG479"/>
      <c r="AH479"/>
      <c r="AI479"/>
      <c r="AJ479"/>
      <c r="AK479"/>
      <c r="AL479"/>
    </row>
    <row r="480" spans="3:38" ht="15" customHeight="1" x14ac:dyDescent="0.35">
      <c r="C480"/>
      <c r="D480"/>
      <c r="E480"/>
      <c r="F480"/>
      <c r="G480"/>
      <c r="H480"/>
      <c r="I480"/>
      <c r="J480"/>
      <c r="K480"/>
      <c r="L480"/>
      <c r="M480"/>
      <c r="N480"/>
      <c r="O480"/>
      <c r="S480"/>
      <c r="T480"/>
      <c r="U480"/>
      <c r="V480"/>
      <c r="Y480"/>
      <c r="Z480"/>
      <c r="AA480"/>
      <c r="AB480"/>
      <c r="AC480"/>
      <c r="AD480"/>
      <c r="AE480"/>
      <c r="AF480"/>
      <c r="AG480"/>
      <c r="AH480"/>
      <c r="AI480"/>
      <c r="AJ480"/>
      <c r="AK480"/>
      <c r="AL480"/>
    </row>
    <row r="481" spans="3:38" ht="15" customHeight="1" x14ac:dyDescent="0.35">
      <c r="C481"/>
      <c r="D481"/>
      <c r="E481"/>
      <c r="F481"/>
      <c r="G481"/>
      <c r="H481"/>
      <c r="I481"/>
      <c r="J481"/>
      <c r="K481"/>
      <c r="L481"/>
      <c r="M481"/>
      <c r="N481"/>
      <c r="O481"/>
      <c r="S481"/>
      <c r="T481"/>
      <c r="U481"/>
      <c r="V481"/>
      <c r="Y481"/>
      <c r="Z481"/>
      <c r="AA481"/>
      <c r="AB481"/>
      <c r="AC481"/>
      <c r="AD481"/>
      <c r="AE481"/>
      <c r="AF481"/>
      <c r="AG481"/>
      <c r="AH481"/>
      <c r="AI481"/>
      <c r="AJ481"/>
      <c r="AK481"/>
      <c r="AL481"/>
    </row>
    <row r="482" spans="3:38" ht="15" customHeight="1" x14ac:dyDescent="0.35">
      <c r="C482"/>
      <c r="D482"/>
      <c r="E482"/>
      <c r="F482"/>
      <c r="G482"/>
      <c r="H482"/>
      <c r="I482"/>
      <c r="J482"/>
      <c r="K482"/>
      <c r="L482"/>
      <c r="M482"/>
      <c r="N482"/>
      <c r="O482"/>
      <c r="S482"/>
      <c r="T482"/>
      <c r="U482"/>
      <c r="V482"/>
      <c r="Y482"/>
      <c r="Z482"/>
      <c r="AA482"/>
      <c r="AB482"/>
      <c r="AC482"/>
      <c r="AD482"/>
      <c r="AE482"/>
      <c r="AF482"/>
      <c r="AG482"/>
      <c r="AH482"/>
      <c r="AI482"/>
      <c r="AJ482"/>
      <c r="AK482"/>
      <c r="AL482"/>
    </row>
    <row r="483" spans="3:38" ht="15" customHeight="1" x14ac:dyDescent="0.35">
      <c r="C483"/>
      <c r="D483"/>
      <c r="E483"/>
      <c r="F483"/>
      <c r="G483"/>
      <c r="H483"/>
      <c r="I483"/>
      <c r="J483"/>
      <c r="K483"/>
      <c r="L483"/>
      <c r="M483"/>
      <c r="N483"/>
      <c r="O483"/>
      <c r="S483"/>
      <c r="T483"/>
      <c r="U483"/>
      <c r="V483"/>
      <c r="Y483"/>
      <c r="Z483"/>
      <c r="AA483"/>
      <c r="AB483"/>
      <c r="AC483"/>
      <c r="AD483"/>
      <c r="AE483"/>
      <c r="AF483"/>
      <c r="AG483"/>
      <c r="AH483"/>
      <c r="AI483"/>
      <c r="AJ483"/>
      <c r="AK483"/>
      <c r="AL483"/>
    </row>
    <row r="484" spans="3:38" ht="15" customHeight="1" x14ac:dyDescent="0.35">
      <c r="C484"/>
      <c r="D484"/>
      <c r="E484"/>
      <c r="F484"/>
      <c r="G484"/>
      <c r="H484"/>
      <c r="I484"/>
      <c r="J484"/>
      <c r="K484"/>
      <c r="L484"/>
      <c r="M484"/>
      <c r="N484"/>
      <c r="O484"/>
      <c r="S484"/>
      <c r="T484"/>
      <c r="U484"/>
      <c r="V484"/>
      <c r="Y484"/>
      <c r="Z484"/>
      <c r="AA484"/>
      <c r="AB484"/>
      <c r="AC484"/>
      <c r="AD484"/>
      <c r="AE484"/>
      <c r="AF484"/>
      <c r="AG484"/>
      <c r="AH484"/>
      <c r="AI484"/>
      <c r="AJ484"/>
      <c r="AK484"/>
      <c r="AL484"/>
    </row>
    <row r="485" spans="3:38" ht="15" customHeight="1" x14ac:dyDescent="0.35">
      <c r="C485"/>
      <c r="D485"/>
      <c r="E485"/>
      <c r="F485"/>
      <c r="G485"/>
      <c r="H485"/>
      <c r="I485"/>
      <c r="J485"/>
      <c r="K485"/>
      <c r="L485"/>
      <c r="M485"/>
      <c r="N485"/>
      <c r="O485"/>
      <c r="S485"/>
      <c r="T485"/>
      <c r="U485"/>
      <c r="V485"/>
      <c r="Y485"/>
      <c r="Z485"/>
      <c r="AA485"/>
      <c r="AB485"/>
      <c r="AC485"/>
      <c r="AD485"/>
      <c r="AE485"/>
      <c r="AF485"/>
      <c r="AG485"/>
      <c r="AH485"/>
      <c r="AI485"/>
      <c r="AJ485"/>
      <c r="AK485"/>
      <c r="AL485"/>
    </row>
    <row r="486" spans="3:38" ht="15" customHeight="1" x14ac:dyDescent="0.35">
      <c r="C486"/>
      <c r="D486"/>
      <c r="E486"/>
      <c r="F486"/>
      <c r="G486"/>
      <c r="H486"/>
      <c r="I486"/>
      <c r="J486"/>
      <c r="K486"/>
      <c r="L486"/>
      <c r="M486"/>
      <c r="N486"/>
      <c r="O486"/>
      <c r="S486"/>
      <c r="T486"/>
      <c r="U486"/>
      <c r="V486"/>
      <c r="Y486"/>
      <c r="Z486"/>
      <c r="AA486"/>
      <c r="AB486"/>
      <c r="AC486"/>
      <c r="AD486"/>
      <c r="AE486"/>
      <c r="AF486"/>
      <c r="AG486"/>
      <c r="AH486"/>
      <c r="AI486"/>
      <c r="AJ486"/>
      <c r="AK486"/>
      <c r="AL486"/>
    </row>
    <row r="487" spans="3:38" ht="15" customHeight="1" x14ac:dyDescent="0.35">
      <c r="C487"/>
      <c r="D487"/>
      <c r="E487"/>
      <c r="F487"/>
      <c r="G487"/>
      <c r="H487"/>
      <c r="I487"/>
      <c r="J487"/>
      <c r="K487"/>
      <c r="L487"/>
      <c r="M487"/>
      <c r="N487"/>
      <c r="O487"/>
      <c r="S487"/>
      <c r="T487"/>
      <c r="U487"/>
      <c r="V487"/>
      <c r="Y487"/>
      <c r="Z487"/>
      <c r="AA487"/>
      <c r="AB487"/>
      <c r="AC487"/>
      <c r="AD487"/>
      <c r="AE487"/>
      <c r="AF487"/>
      <c r="AG487"/>
      <c r="AH487"/>
      <c r="AI487"/>
      <c r="AJ487"/>
      <c r="AK487"/>
      <c r="AL487"/>
    </row>
    <row r="488" spans="3:38" ht="15" customHeight="1" x14ac:dyDescent="0.35">
      <c r="C488"/>
      <c r="D488"/>
      <c r="E488"/>
      <c r="F488"/>
      <c r="G488"/>
      <c r="H488"/>
      <c r="I488"/>
      <c r="J488"/>
      <c r="K488"/>
      <c r="L488"/>
      <c r="M488"/>
      <c r="N488"/>
      <c r="O488"/>
      <c r="S488"/>
      <c r="T488"/>
      <c r="U488"/>
      <c r="V488"/>
      <c r="Y488"/>
      <c r="Z488"/>
      <c r="AA488"/>
      <c r="AB488"/>
      <c r="AC488"/>
      <c r="AD488"/>
      <c r="AE488"/>
      <c r="AF488"/>
      <c r="AG488"/>
      <c r="AH488"/>
      <c r="AI488"/>
      <c r="AJ488"/>
      <c r="AK488"/>
      <c r="AL488"/>
    </row>
    <row r="489" spans="3:38" ht="15" customHeight="1" x14ac:dyDescent="0.35">
      <c r="C489"/>
      <c r="D489"/>
      <c r="E489"/>
      <c r="F489"/>
      <c r="G489"/>
      <c r="H489"/>
      <c r="I489"/>
      <c r="J489"/>
      <c r="K489"/>
      <c r="L489"/>
      <c r="M489"/>
      <c r="N489"/>
      <c r="O489"/>
      <c r="S489"/>
      <c r="T489"/>
      <c r="U489"/>
      <c r="V489"/>
      <c r="Y489"/>
      <c r="Z489"/>
      <c r="AA489"/>
      <c r="AB489"/>
      <c r="AC489"/>
      <c r="AD489"/>
      <c r="AE489"/>
      <c r="AF489"/>
      <c r="AG489"/>
      <c r="AH489"/>
      <c r="AI489"/>
      <c r="AJ489"/>
      <c r="AK489"/>
      <c r="AL489"/>
    </row>
    <row r="490" spans="3:38" ht="15" customHeight="1" x14ac:dyDescent="0.35">
      <c r="C490"/>
      <c r="D490"/>
      <c r="E490"/>
      <c r="F490"/>
      <c r="G490"/>
      <c r="H490"/>
      <c r="I490"/>
      <c r="J490"/>
      <c r="K490"/>
      <c r="L490"/>
      <c r="M490"/>
      <c r="N490"/>
      <c r="O490"/>
      <c r="S490"/>
      <c r="T490"/>
      <c r="U490"/>
      <c r="V490"/>
      <c r="Y490"/>
      <c r="Z490"/>
      <c r="AA490"/>
      <c r="AB490"/>
      <c r="AC490"/>
      <c r="AD490"/>
      <c r="AE490"/>
      <c r="AF490"/>
      <c r="AG490"/>
      <c r="AH490"/>
      <c r="AI490"/>
      <c r="AJ490"/>
      <c r="AK490"/>
      <c r="AL490"/>
    </row>
    <row r="491" spans="3:38" ht="15" customHeight="1" x14ac:dyDescent="0.35">
      <c r="C491"/>
      <c r="D491"/>
      <c r="E491"/>
      <c r="F491"/>
      <c r="G491"/>
      <c r="H491"/>
      <c r="I491"/>
      <c r="J491"/>
      <c r="K491"/>
      <c r="L491"/>
      <c r="M491"/>
      <c r="N491"/>
      <c r="O491"/>
      <c r="S491"/>
      <c r="T491"/>
      <c r="U491"/>
      <c r="V491"/>
      <c r="Y491"/>
      <c r="Z491"/>
      <c r="AA491"/>
      <c r="AB491"/>
      <c r="AC491"/>
      <c r="AD491"/>
      <c r="AE491"/>
      <c r="AF491"/>
      <c r="AG491"/>
      <c r="AH491"/>
      <c r="AI491"/>
      <c r="AJ491"/>
      <c r="AK491"/>
      <c r="AL491"/>
    </row>
    <row r="492" spans="3:38" ht="15" customHeight="1" x14ac:dyDescent="0.35">
      <c r="C492"/>
      <c r="D492"/>
      <c r="E492"/>
      <c r="F492"/>
      <c r="G492"/>
      <c r="H492"/>
      <c r="I492"/>
      <c r="J492"/>
      <c r="K492"/>
      <c r="L492"/>
      <c r="M492"/>
      <c r="N492"/>
      <c r="O492"/>
      <c r="S492"/>
      <c r="T492"/>
      <c r="U492"/>
      <c r="V492"/>
      <c r="Y492"/>
      <c r="Z492"/>
      <c r="AA492"/>
      <c r="AB492"/>
      <c r="AC492"/>
      <c r="AD492"/>
      <c r="AE492"/>
      <c r="AF492"/>
      <c r="AG492"/>
      <c r="AH492"/>
      <c r="AI492"/>
      <c r="AJ492"/>
      <c r="AK492"/>
      <c r="AL492"/>
    </row>
    <row r="493" spans="3:38" ht="15" customHeight="1" x14ac:dyDescent="0.35">
      <c r="C493"/>
      <c r="D493"/>
      <c r="E493"/>
      <c r="F493"/>
      <c r="G493"/>
      <c r="H493"/>
      <c r="I493"/>
      <c r="J493"/>
      <c r="K493"/>
      <c r="L493"/>
      <c r="M493"/>
      <c r="N493"/>
      <c r="O493"/>
      <c r="S493"/>
      <c r="T493"/>
      <c r="U493"/>
      <c r="V493"/>
      <c r="Y493"/>
      <c r="Z493"/>
      <c r="AA493"/>
      <c r="AB493"/>
      <c r="AC493"/>
      <c r="AD493"/>
      <c r="AE493"/>
      <c r="AF493"/>
      <c r="AG493"/>
      <c r="AH493"/>
      <c r="AI493"/>
      <c r="AJ493"/>
      <c r="AK493"/>
      <c r="AL493"/>
    </row>
    <row r="494" spans="3:38" ht="15" customHeight="1" x14ac:dyDescent="0.35">
      <c r="C494"/>
      <c r="D494"/>
      <c r="E494"/>
      <c r="F494"/>
      <c r="G494"/>
      <c r="H494"/>
      <c r="I494"/>
      <c r="J494"/>
      <c r="K494"/>
      <c r="L494"/>
      <c r="M494"/>
      <c r="N494"/>
      <c r="O494"/>
      <c r="S494"/>
      <c r="T494"/>
      <c r="U494"/>
      <c r="V494"/>
      <c r="Y494"/>
      <c r="Z494"/>
      <c r="AA494"/>
      <c r="AB494"/>
      <c r="AC494"/>
      <c r="AD494"/>
      <c r="AE494"/>
      <c r="AF494"/>
      <c r="AG494"/>
      <c r="AH494"/>
      <c r="AI494"/>
      <c r="AJ494"/>
      <c r="AK494"/>
      <c r="AL494"/>
    </row>
    <row r="495" spans="3:38" ht="15" customHeight="1" x14ac:dyDescent="0.35">
      <c r="C495"/>
      <c r="D495"/>
      <c r="E495"/>
      <c r="F495"/>
      <c r="G495"/>
      <c r="H495"/>
      <c r="I495"/>
      <c r="J495"/>
      <c r="K495"/>
      <c r="L495"/>
      <c r="M495"/>
      <c r="N495"/>
      <c r="O495"/>
      <c r="S495"/>
      <c r="T495"/>
      <c r="U495"/>
      <c r="V495"/>
      <c r="Y495"/>
      <c r="Z495"/>
      <c r="AA495"/>
      <c r="AB495"/>
      <c r="AC495"/>
      <c r="AD495"/>
      <c r="AE495"/>
      <c r="AF495"/>
      <c r="AG495"/>
      <c r="AH495"/>
      <c r="AI495"/>
      <c r="AJ495"/>
      <c r="AK495"/>
      <c r="AL495"/>
    </row>
    <row r="496" spans="3:38" ht="15" customHeight="1" x14ac:dyDescent="0.35">
      <c r="C496"/>
      <c r="D496"/>
      <c r="E496"/>
      <c r="F496"/>
      <c r="G496"/>
      <c r="H496"/>
      <c r="I496"/>
      <c r="J496"/>
      <c r="K496"/>
      <c r="L496"/>
      <c r="M496"/>
      <c r="N496"/>
      <c r="O496"/>
      <c r="S496"/>
      <c r="T496"/>
      <c r="U496"/>
      <c r="V496"/>
      <c r="Y496"/>
      <c r="Z496"/>
      <c r="AA496"/>
      <c r="AB496"/>
      <c r="AC496"/>
      <c r="AD496"/>
      <c r="AE496"/>
      <c r="AF496"/>
      <c r="AG496"/>
      <c r="AH496"/>
      <c r="AI496"/>
      <c r="AJ496"/>
      <c r="AK496"/>
      <c r="AL496"/>
    </row>
    <row r="497" spans="3:38" ht="15" customHeight="1" x14ac:dyDescent="0.35">
      <c r="C497"/>
      <c r="D497"/>
      <c r="E497"/>
      <c r="F497"/>
      <c r="G497"/>
      <c r="H497"/>
      <c r="I497"/>
      <c r="J497"/>
      <c r="K497"/>
      <c r="L497"/>
      <c r="M497"/>
      <c r="N497"/>
      <c r="O497"/>
      <c r="S497"/>
      <c r="T497"/>
      <c r="U497"/>
      <c r="V497"/>
      <c r="Y497"/>
      <c r="Z497"/>
      <c r="AA497"/>
      <c r="AB497"/>
      <c r="AC497"/>
      <c r="AD497"/>
      <c r="AE497"/>
      <c r="AF497"/>
      <c r="AG497"/>
      <c r="AH497"/>
      <c r="AI497"/>
      <c r="AJ497"/>
      <c r="AK497"/>
      <c r="AL497"/>
    </row>
    <row r="498" spans="3:38" ht="15" customHeight="1" x14ac:dyDescent="0.35">
      <c r="C498"/>
      <c r="D498"/>
      <c r="E498"/>
      <c r="F498"/>
      <c r="G498"/>
      <c r="H498"/>
      <c r="I498"/>
      <c r="J498"/>
      <c r="K498"/>
      <c r="L498"/>
      <c r="M498"/>
      <c r="N498"/>
      <c r="O498"/>
      <c r="S498"/>
      <c r="T498"/>
      <c r="U498"/>
      <c r="V498"/>
      <c r="Y498"/>
      <c r="Z498"/>
      <c r="AA498"/>
      <c r="AB498"/>
      <c r="AC498"/>
      <c r="AD498"/>
      <c r="AE498"/>
      <c r="AF498"/>
      <c r="AG498"/>
      <c r="AH498"/>
      <c r="AI498"/>
      <c r="AJ498"/>
      <c r="AK498"/>
      <c r="AL498"/>
    </row>
    <row r="499" spans="3:38" ht="15" customHeight="1" x14ac:dyDescent="0.35">
      <c r="C499"/>
      <c r="D499"/>
      <c r="E499"/>
      <c r="F499"/>
      <c r="G499"/>
      <c r="H499"/>
      <c r="I499"/>
      <c r="J499"/>
      <c r="K499"/>
      <c r="L499"/>
      <c r="M499"/>
      <c r="N499"/>
      <c r="O499"/>
      <c r="S499"/>
      <c r="T499"/>
      <c r="U499"/>
      <c r="V499"/>
      <c r="Y499"/>
      <c r="Z499"/>
      <c r="AA499"/>
      <c r="AB499"/>
      <c r="AC499"/>
      <c r="AD499"/>
      <c r="AE499"/>
      <c r="AF499"/>
      <c r="AG499"/>
      <c r="AH499"/>
      <c r="AI499"/>
      <c r="AJ499"/>
      <c r="AK499"/>
      <c r="AL499"/>
    </row>
    <row r="500" spans="3:38" ht="15" customHeight="1" x14ac:dyDescent="0.35">
      <c r="C500"/>
      <c r="D500"/>
      <c r="E500"/>
      <c r="F500"/>
      <c r="G500"/>
      <c r="H500"/>
      <c r="I500"/>
      <c r="J500"/>
      <c r="K500"/>
      <c r="L500"/>
      <c r="M500"/>
      <c r="N500"/>
      <c r="O500"/>
      <c r="S500"/>
      <c r="T500"/>
      <c r="U500"/>
      <c r="V500"/>
      <c r="Y500"/>
      <c r="Z500"/>
      <c r="AA500"/>
      <c r="AB500"/>
      <c r="AC500"/>
      <c r="AD500"/>
      <c r="AE500"/>
      <c r="AF500"/>
      <c r="AG500"/>
      <c r="AH500"/>
      <c r="AI500"/>
      <c r="AJ500"/>
      <c r="AK500"/>
      <c r="AL500"/>
    </row>
    <row r="501" spans="3:38" ht="15" customHeight="1" x14ac:dyDescent="0.35">
      <c r="C501"/>
      <c r="D501"/>
      <c r="E501"/>
      <c r="F501"/>
      <c r="G501"/>
      <c r="H501"/>
      <c r="I501"/>
      <c r="J501"/>
      <c r="K501"/>
      <c r="L501"/>
      <c r="M501"/>
      <c r="N501"/>
      <c r="O501"/>
      <c r="S501"/>
      <c r="T501"/>
      <c r="U501"/>
      <c r="V501"/>
      <c r="Y501"/>
      <c r="Z501"/>
      <c r="AA501"/>
      <c r="AB501"/>
      <c r="AC501"/>
      <c r="AD501"/>
      <c r="AE501"/>
      <c r="AF501"/>
      <c r="AG501"/>
      <c r="AH501"/>
      <c r="AI501"/>
      <c r="AJ501"/>
      <c r="AK501"/>
      <c r="AL501"/>
    </row>
    <row r="502" spans="3:38" ht="15" customHeight="1" x14ac:dyDescent="0.35">
      <c r="C502"/>
      <c r="D502"/>
      <c r="E502"/>
      <c r="F502"/>
      <c r="G502"/>
      <c r="H502"/>
      <c r="I502"/>
      <c r="J502"/>
      <c r="K502"/>
      <c r="L502"/>
      <c r="M502"/>
      <c r="N502"/>
      <c r="O502"/>
      <c r="S502"/>
      <c r="T502"/>
      <c r="U502"/>
      <c r="V502"/>
      <c r="Y502"/>
      <c r="Z502"/>
      <c r="AA502"/>
      <c r="AB502"/>
      <c r="AC502"/>
      <c r="AD502"/>
      <c r="AE502"/>
      <c r="AF502"/>
      <c r="AG502"/>
      <c r="AH502"/>
      <c r="AI502"/>
      <c r="AJ502"/>
      <c r="AK502"/>
      <c r="AL502"/>
    </row>
    <row r="503" spans="3:38" ht="15" customHeight="1" x14ac:dyDescent="0.35">
      <c r="C503"/>
      <c r="D503"/>
      <c r="E503"/>
      <c r="F503"/>
      <c r="G503"/>
      <c r="H503"/>
      <c r="I503"/>
      <c r="J503"/>
      <c r="K503"/>
      <c r="L503"/>
      <c r="M503"/>
      <c r="N503"/>
      <c r="O503"/>
      <c r="S503"/>
      <c r="T503"/>
      <c r="U503"/>
      <c r="V503"/>
      <c r="Y503"/>
      <c r="Z503"/>
      <c r="AA503"/>
      <c r="AB503"/>
      <c r="AC503"/>
      <c r="AD503"/>
      <c r="AE503"/>
      <c r="AF503"/>
      <c r="AG503"/>
      <c r="AH503"/>
      <c r="AI503"/>
      <c r="AJ503"/>
      <c r="AK503"/>
      <c r="AL503"/>
    </row>
    <row r="504" spans="3:38" ht="15" customHeight="1" x14ac:dyDescent="0.35">
      <c r="C504"/>
      <c r="D504"/>
      <c r="E504"/>
      <c r="F504"/>
      <c r="G504"/>
      <c r="H504"/>
      <c r="I504"/>
      <c r="J504"/>
      <c r="K504"/>
      <c r="L504"/>
      <c r="M504"/>
      <c r="N504"/>
      <c r="O504"/>
      <c r="S504"/>
      <c r="T504"/>
      <c r="U504"/>
      <c r="V504"/>
      <c r="Y504"/>
      <c r="Z504"/>
      <c r="AA504"/>
      <c r="AB504"/>
      <c r="AC504"/>
      <c r="AD504"/>
      <c r="AE504"/>
      <c r="AF504"/>
      <c r="AG504"/>
      <c r="AH504"/>
      <c r="AI504"/>
      <c r="AJ504"/>
      <c r="AK504"/>
      <c r="AL504"/>
    </row>
    <row r="505" spans="3:38" ht="15" customHeight="1" x14ac:dyDescent="0.35">
      <c r="C505"/>
      <c r="D505"/>
      <c r="E505"/>
      <c r="F505"/>
      <c r="G505"/>
      <c r="H505"/>
      <c r="I505"/>
      <c r="J505"/>
      <c r="K505"/>
      <c r="L505"/>
      <c r="M505"/>
      <c r="N505"/>
      <c r="O505"/>
      <c r="S505"/>
      <c r="T505"/>
      <c r="U505"/>
      <c r="V505"/>
      <c r="Y505"/>
      <c r="Z505"/>
      <c r="AA505"/>
      <c r="AB505"/>
      <c r="AC505"/>
      <c r="AD505"/>
      <c r="AE505"/>
      <c r="AF505"/>
      <c r="AG505"/>
      <c r="AH505"/>
      <c r="AI505"/>
      <c r="AJ505"/>
      <c r="AK505"/>
      <c r="AL505"/>
    </row>
    <row r="506" spans="3:38" ht="15" customHeight="1" x14ac:dyDescent="0.35">
      <c r="C506"/>
      <c r="D506"/>
      <c r="E506"/>
      <c r="F506"/>
      <c r="G506"/>
      <c r="H506"/>
      <c r="I506"/>
      <c r="J506"/>
      <c r="K506"/>
      <c r="L506"/>
      <c r="M506"/>
      <c r="N506"/>
      <c r="O506"/>
      <c r="S506"/>
      <c r="T506"/>
      <c r="U506"/>
      <c r="V506"/>
      <c r="Y506"/>
      <c r="Z506"/>
      <c r="AA506"/>
      <c r="AB506"/>
      <c r="AC506"/>
      <c r="AD506"/>
      <c r="AE506"/>
      <c r="AF506"/>
      <c r="AG506"/>
      <c r="AH506"/>
      <c r="AI506"/>
      <c r="AJ506"/>
      <c r="AK506"/>
      <c r="AL506"/>
    </row>
    <row r="507" spans="3:38" ht="15" customHeight="1" x14ac:dyDescent="0.35">
      <c r="C507"/>
      <c r="D507"/>
      <c r="E507"/>
      <c r="F507"/>
      <c r="G507"/>
      <c r="H507"/>
      <c r="I507"/>
      <c r="J507"/>
      <c r="K507"/>
      <c r="L507"/>
      <c r="M507"/>
      <c r="N507"/>
      <c r="O507"/>
      <c r="S507"/>
      <c r="T507"/>
      <c r="U507"/>
      <c r="V507"/>
      <c r="Y507"/>
      <c r="Z507"/>
      <c r="AA507"/>
      <c r="AB507"/>
      <c r="AC507"/>
      <c r="AD507"/>
      <c r="AE507"/>
      <c r="AF507"/>
      <c r="AG507"/>
      <c r="AH507"/>
      <c r="AI507"/>
      <c r="AJ507"/>
      <c r="AK507"/>
      <c r="AL507"/>
    </row>
    <row r="508" spans="3:38" ht="15" customHeight="1" x14ac:dyDescent="0.35">
      <c r="C508"/>
      <c r="D508"/>
      <c r="E508"/>
      <c r="F508"/>
      <c r="G508"/>
      <c r="H508"/>
      <c r="I508"/>
      <c r="J508"/>
      <c r="K508"/>
      <c r="L508"/>
      <c r="M508"/>
      <c r="N508"/>
      <c r="O508"/>
      <c r="S508"/>
      <c r="T508"/>
      <c r="U508"/>
      <c r="V508"/>
      <c r="Y508"/>
      <c r="Z508"/>
      <c r="AA508"/>
      <c r="AB508"/>
      <c r="AC508"/>
      <c r="AD508"/>
      <c r="AE508"/>
      <c r="AF508"/>
      <c r="AG508"/>
      <c r="AH508"/>
      <c r="AI508"/>
      <c r="AJ508"/>
      <c r="AK508"/>
      <c r="AL508"/>
    </row>
    <row r="509" spans="3:38" ht="15" customHeight="1" x14ac:dyDescent="0.35">
      <c r="C509"/>
      <c r="D509"/>
      <c r="E509"/>
      <c r="F509"/>
      <c r="G509"/>
      <c r="H509"/>
      <c r="I509"/>
      <c r="J509"/>
      <c r="K509"/>
      <c r="L509"/>
      <c r="M509"/>
      <c r="N509"/>
      <c r="O509"/>
      <c r="S509"/>
      <c r="T509"/>
      <c r="U509"/>
      <c r="V509"/>
      <c r="Y509"/>
      <c r="Z509"/>
      <c r="AA509"/>
      <c r="AB509"/>
      <c r="AC509"/>
      <c r="AD509"/>
      <c r="AE509"/>
      <c r="AF509"/>
      <c r="AG509"/>
      <c r="AH509"/>
      <c r="AI509"/>
      <c r="AJ509"/>
      <c r="AK509"/>
      <c r="AL509"/>
    </row>
    <row r="510" spans="3:38" ht="15" customHeight="1" x14ac:dyDescent="0.35">
      <c r="C510"/>
      <c r="D510"/>
      <c r="E510"/>
      <c r="F510"/>
      <c r="G510"/>
      <c r="H510"/>
      <c r="I510"/>
      <c r="J510"/>
      <c r="K510"/>
      <c r="L510"/>
      <c r="M510"/>
      <c r="N510"/>
      <c r="O510"/>
      <c r="S510"/>
      <c r="T510"/>
      <c r="U510"/>
      <c r="V510"/>
      <c r="Y510"/>
      <c r="Z510"/>
      <c r="AA510"/>
      <c r="AB510"/>
      <c r="AC510"/>
      <c r="AD510"/>
      <c r="AE510"/>
      <c r="AF510"/>
      <c r="AG510"/>
      <c r="AH510"/>
      <c r="AI510"/>
      <c r="AJ510"/>
      <c r="AK510"/>
      <c r="AL510"/>
    </row>
    <row r="511" spans="3:38" ht="15" customHeight="1" x14ac:dyDescent="0.35">
      <c r="C511"/>
      <c r="D511"/>
      <c r="E511"/>
      <c r="F511"/>
      <c r="G511"/>
      <c r="H511"/>
      <c r="I511"/>
      <c r="J511"/>
      <c r="K511"/>
      <c r="L511"/>
      <c r="M511"/>
      <c r="N511"/>
      <c r="O511"/>
      <c r="S511"/>
      <c r="T511"/>
      <c r="U511"/>
      <c r="V511"/>
      <c r="Y511"/>
      <c r="Z511"/>
      <c r="AA511"/>
      <c r="AB511"/>
      <c r="AC511"/>
      <c r="AD511"/>
      <c r="AE511"/>
      <c r="AF511"/>
      <c r="AG511"/>
      <c r="AH511"/>
      <c r="AI511"/>
      <c r="AJ511"/>
      <c r="AK511"/>
      <c r="AL511"/>
    </row>
    <row r="512" spans="3:38" ht="15" customHeight="1" x14ac:dyDescent="0.35">
      <c r="C512"/>
      <c r="D512"/>
      <c r="E512"/>
      <c r="F512"/>
      <c r="G512"/>
      <c r="H512"/>
      <c r="I512"/>
      <c r="J512"/>
      <c r="K512"/>
      <c r="L512"/>
      <c r="M512"/>
      <c r="N512"/>
      <c r="O512"/>
      <c r="S512"/>
      <c r="T512"/>
      <c r="U512"/>
      <c r="V512"/>
      <c r="Y512"/>
      <c r="Z512"/>
      <c r="AA512"/>
      <c r="AB512"/>
      <c r="AC512"/>
      <c r="AD512"/>
      <c r="AE512"/>
      <c r="AF512"/>
      <c r="AG512"/>
      <c r="AH512"/>
      <c r="AI512"/>
      <c r="AJ512"/>
      <c r="AK512"/>
      <c r="AL512"/>
    </row>
    <row r="513" spans="3:38" ht="15" customHeight="1" x14ac:dyDescent="0.35">
      <c r="C513"/>
      <c r="D513"/>
      <c r="E513"/>
      <c r="F513"/>
      <c r="G513"/>
      <c r="H513"/>
      <c r="I513"/>
      <c r="J513"/>
      <c r="K513"/>
      <c r="L513"/>
      <c r="M513"/>
      <c r="N513"/>
      <c r="O513"/>
      <c r="S513"/>
      <c r="T513"/>
      <c r="U513"/>
      <c r="V513"/>
      <c r="Y513"/>
      <c r="Z513"/>
      <c r="AA513"/>
      <c r="AB513"/>
      <c r="AC513"/>
      <c r="AD513"/>
      <c r="AE513"/>
      <c r="AF513"/>
      <c r="AG513"/>
      <c r="AH513"/>
      <c r="AI513"/>
      <c r="AJ513"/>
      <c r="AK513"/>
      <c r="AL513"/>
    </row>
    <row r="514" spans="3:38" ht="15" customHeight="1" x14ac:dyDescent="0.35">
      <c r="C514"/>
      <c r="D514"/>
      <c r="E514"/>
      <c r="F514"/>
      <c r="G514"/>
      <c r="H514"/>
      <c r="I514"/>
      <c r="J514"/>
      <c r="K514"/>
      <c r="L514"/>
      <c r="M514"/>
      <c r="N514"/>
      <c r="O514"/>
      <c r="S514"/>
      <c r="T514"/>
      <c r="U514"/>
      <c r="V514"/>
      <c r="Y514"/>
      <c r="Z514"/>
      <c r="AA514"/>
      <c r="AB514"/>
      <c r="AC514"/>
      <c r="AD514"/>
      <c r="AE514"/>
      <c r="AF514"/>
      <c r="AG514"/>
      <c r="AH514"/>
      <c r="AI514"/>
      <c r="AJ514"/>
      <c r="AK514"/>
      <c r="AL514"/>
    </row>
    <row r="515" spans="3:38" ht="15" customHeight="1" x14ac:dyDescent="0.35">
      <c r="C515"/>
      <c r="D515"/>
      <c r="E515"/>
      <c r="F515"/>
      <c r="G515"/>
      <c r="H515"/>
      <c r="I515"/>
      <c r="J515"/>
      <c r="K515"/>
      <c r="L515"/>
      <c r="M515"/>
      <c r="N515"/>
      <c r="O515"/>
      <c r="S515"/>
      <c r="T515"/>
      <c r="U515"/>
      <c r="V515"/>
      <c r="Y515"/>
      <c r="Z515"/>
      <c r="AA515"/>
      <c r="AB515"/>
      <c r="AC515"/>
      <c r="AD515"/>
      <c r="AE515"/>
      <c r="AF515"/>
      <c r="AG515"/>
      <c r="AH515"/>
      <c r="AI515"/>
      <c r="AJ515"/>
      <c r="AK515"/>
      <c r="AL515"/>
    </row>
    <row r="516" spans="3:38" ht="15" customHeight="1" x14ac:dyDescent="0.35">
      <c r="C516"/>
      <c r="D516"/>
      <c r="E516"/>
      <c r="F516"/>
      <c r="G516"/>
      <c r="H516"/>
      <c r="I516"/>
      <c r="J516"/>
      <c r="K516"/>
      <c r="L516"/>
      <c r="M516"/>
      <c r="N516"/>
      <c r="O516"/>
      <c r="S516"/>
      <c r="T516"/>
      <c r="U516"/>
      <c r="V516"/>
      <c r="Y516"/>
      <c r="Z516"/>
      <c r="AA516"/>
      <c r="AB516"/>
      <c r="AC516"/>
      <c r="AD516"/>
      <c r="AE516"/>
      <c r="AF516"/>
      <c r="AG516"/>
      <c r="AH516"/>
      <c r="AI516"/>
      <c r="AJ516"/>
      <c r="AK516"/>
      <c r="AL516"/>
    </row>
    <row r="517" spans="3:38" ht="15" customHeight="1" x14ac:dyDescent="0.35">
      <c r="C517"/>
      <c r="D517"/>
      <c r="E517"/>
      <c r="F517"/>
      <c r="G517"/>
      <c r="H517"/>
      <c r="I517"/>
      <c r="J517"/>
      <c r="K517"/>
      <c r="L517"/>
      <c r="M517"/>
      <c r="N517"/>
      <c r="O517"/>
      <c r="S517"/>
      <c r="T517"/>
      <c r="U517"/>
      <c r="V517"/>
      <c r="Y517"/>
      <c r="Z517"/>
      <c r="AA517"/>
      <c r="AB517"/>
      <c r="AC517"/>
      <c r="AD517"/>
      <c r="AE517"/>
      <c r="AF517"/>
      <c r="AG517"/>
      <c r="AH517"/>
      <c r="AI517"/>
      <c r="AJ517"/>
      <c r="AK517"/>
      <c r="AL517"/>
    </row>
    <row r="518" spans="3:38" ht="15" customHeight="1" x14ac:dyDescent="0.35">
      <c r="C518"/>
      <c r="D518"/>
      <c r="E518"/>
      <c r="F518"/>
      <c r="G518"/>
      <c r="H518"/>
      <c r="I518"/>
      <c r="J518"/>
      <c r="K518"/>
      <c r="L518"/>
      <c r="M518"/>
      <c r="N518"/>
      <c r="O518"/>
      <c r="S518"/>
      <c r="T518"/>
      <c r="U518"/>
      <c r="V518"/>
      <c r="Y518"/>
      <c r="Z518"/>
      <c r="AA518"/>
      <c r="AB518"/>
      <c r="AC518"/>
      <c r="AD518"/>
      <c r="AE518"/>
      <c r="AF518"/>
      <c r="AG518"/>
      <c r="AH518"/>
      <c r="AI518"/>
      <c r="AJ518"/>
      <c r="AK518"/>
      <c r="AL518"/>
    </row>
    <row r="519" spans="3:38" ht="15" customHeight="1" x14ac:dyDescent="0.35">
      <c r="C519"/>
      <c r="D519"/>
      <c r="E519"/>
      <c r="F519"/>
      <c r="G519"/>
      <c r="H519"/>
      <c r="I519"/>
      <c r="J519"/>
      <c r="K519"/>
      <c r="L519"/>
      <c r="M519"/>
      <c r="N519"/>
      <c r="O519"/>
      <c r="S519"/>
      <c r="T519"/>
      <c r="U519"/>
      <c r="V519"/>
      <c r="Y519"/>
      <c r="Z519"/>
      <c r="AA519"/>
      <c r="AB519"/>
      <c r="AC519"/>
      <c r="AD519"/>
      <c r="AE519"/>
      <c r="AF519"/>
      <c r="AG519"/>
      <c r="AH519"/>
      <c r="AI519"/>
      <c r="AJ519"/>
      <c r="AK519"/>
      <c r="AL519"/>
    </row>
    <row r="520" spans="3:38" ht="15" customHeight="1" x14ac:dyDescent="0.35">
      <c r="C520"/>
      <c r="D520"/>
      <c r="E520"/>
      <c r="F520"/>
      <c r="G520"/>
      <c r="H520"/>
      <c r="I520"/>
      <c r="J520"/>
      <c r="K520"/>
      <c r="L520"/>
      <c r="M520"/>
      <c r="N520"/>
      <c r="O520"/>
      <c r="S520"/>
      <c r="T520"/>
      <c r="U520"/>
      <c r="V520"/>
      <c r="Y520"/>
      <c r="Z520"/>
      <c r="AA520"/>
      <c r="AB520"/>
      <c r="AC520"/>
      <c r="AD520"/>
      <c r="AE520"/>
      <c r="AF520"/>
      <c r="AG520"/>
      <c r="AH520"/>
      <c r="AI520"/>
      <c r="AJ520"/>
      <c r="AK520"/>
      <c r="AL520"/>
    </row>
    <row r="521" spans="3:38" ht="15" customHeight="1" x14ac:dyDescent="0.35">
      <c r="C521"/>
      <c r="D521"/>
      <c r="E521"/>
      <c r="F521"/>
      <c r="G521"/>
      <c r="H521"/>
      <c r="I521"/>
      <c r="J521"/>
      <c r="K521"/>
      <c r="L521"/>
      <c r="M521"/>
      <c r="N521"/>
      <c r="O521"/>
      <c r="S521"/>
      <c r="T521"/>
      <c r="U521"/>
      <c r="V521"/>
      <c r="Y521"/>
      <c r="Z521"/>
      <c r="AA521"/>
      <c r="AB521"/>
      <c r="AC521"/>
      <c r="AD521"/>
      <c r="AE521"/>
      <c r="AF521"/>
      <c r="AG521"/>
      <c r="AH521"/>
      <c r="AI521"/>
      <c r="AJ521"/>
      <c r="AK521"/>
      <c r="AL521"/>
    </row>
    <row r="522" spans="3:38" ht="15" customHeight="1" x14ac:dyDescent="0.35">
      <c r="C522"/>
      <c r="D522"/>
      <c r="E522"/>
      <c r="F522"/>
      <c r="G522"/>
      <c r="H522"/>
      <c r="I522"/>
      <c r="J522"/>
      <c r="K522"/>
      <c r="L522"/>
      <c r="M522"/>
      <c r="N522"/>
      <c r="O522"/>
      <c r="S522"/>
      <c r="T522"/>
      <c r="U522"/>
      <c r="V522"/>
      <c r="Y522"/>
      <c r="Z522"/>
      <c r="AA522"/>
      <c r="AB522"/>
      <c r="AC522"/>
      <c r="AD522"/>
      <c r="AE522"/>
      <c r="AF522"/>
      <c r="AG522"/>
      <c r="AH522"/>
      <c r="AI522"/>
      <c r="AJ522"/>
      <c r="AK522"/>
      <c r="AL522"/>
    </row>
    <row r="523" spans="3:38" ht="15" customHeight="1" x14ac:dyDescent="0.35">
      <c r="C523"/>
      <c r="D523"/>
      <c r="E523"/>
      <c r="F523"/>
      <c r="G523"/>
      <c r="H523"/>
      <c r="I523"/>
      <c r="J523"/>
      <c r="K523"/>
      <c r="L523"/>
      <c r="M523"/>
      <c r="N523"/>
      <c r="O523"/>
      <c r="S523"/>
      <c r="T523"/>
      <c r="U523"/>
      <c r="V523"/>
      <c r="Y523"/>
      <c r="Z523"/>
      <c r="AA523"/>
      <c r="AB523"/>
      <c r="AC523"/>
      <c r="AD523"/>
      <c r="AE523"/>
      <c r="AF523"/>
      <c r="AG523"/>
      <c r="AH523"/>
      <c r="AI523"/>
      <c r="AJ523"/>
      <c r="AK523"/>
      <c r="AL523"/>
    </row>
    <row r="524" spans="3:38" ht="15" customHeight="1" x14ac:dyDescent="0.35">
      <c r="C524"/>
      <c r="D524"/>
      <c r="E524"/>
      <c r="F524"/>
      <c r="G524"/>
      <c r="H524"/>
      <c r="I524"/>
      <c r="J524"/>
      <c r="K524"/>
      <c r="L524"/>
      <c r="M524"/>
      <c r="N524"/>
      <c r="O524"/>
      <c r="S524"/>
      <c r="T524"/>
      <c r="U524"/>
      <c r="V524"/>
      <c r="Y524"/>
      <c r="Z524"/>
      <c r="AA524"/>
      <c r="AB524"/>
      <c r="AC524"/>
      <c r="AD524"/>
      <c r="AE524"/>
      <c r="AF524"/>
      <c r="AG524"/>
      <c r="AH524"/>
      <c r="AI524"/>
      <c r="AJ524"/>
      <c r="AK524"/>
      <c r="AL524"/>
    </row>
    <row r="525" spans="3:38" ht="15" customHeight="1" x14ac:dyDescent="0.35">
      <c r="C525"/>
      <c r="D525"/>
      <c r="E525"/>
      <c r="F525"/>
      <c r="G525"/>
      <c r="H525"/>
      <c r="I525"/>
      <c r="J525"/>
      <c r="K525"/>
      <c r="L525"/>
      <c r="M525"/>
      <c r="N525"/>
      <c r="O525"/>
      <c r="S525"/>
      <c r="T525"/>
      <c r="U525"/>
      <c r="V525"/>
      <c r="Y525"/>
      <c r="Z525"/>
      <c r="AA525"/>
      <c r="AB525"/>
      <c r="AC525"/>
      <c r="AD525"/>
      <c r="AE525"/>
      <c r="AF525"/>
      <c r="AG525"/>
      <c r="AH525"/>
      <c r="AI525"/>
      <c r="AJ525"/>
      <c r="AK525"/>
      <c r="AL525"/>
    </row>
    <row r="526" spans="3:38" ht="15" customHeight="1" x14ac:dyDescent="0.35">
      <c r="C526"/>
      <c r="D526"/>
      <c r="E526"/>
      <c r="F526"/>
      <c r="G526"/>
      <c r="H526"/>
      <c r="I526"/>
      <c r="J526"/>
      <c r="K526"/>
      <c r="L526"/>
      <c r="M526"/>
      <c r="N526"/>
      <c r="O526"/>
      <c r="S526"/>
      <c r="T526"/>
      <c r="U526"/>
      <c r="V526"/>
      <c r="Y526"/>
      <c r="Z526"/>
      <c r="AA526"/>
      <c r="AB526"/>
      <c r="AC526"/>
      <c r="AD526"/>
      <c r="AE526"/>
      <c r="AF526"/>
      <c r="AG526"/>
      <c r="AH526"/>
      <c r="AI526"/>
      <c r="AJ526"/>
      <c r="AK526"/>
      <c r="AL526"/>
    </row>
    <row r="527" spans="3:38" ht="15" customHeight="1" x14ac:dyDescent="0.35">
      <c r="C527"/>
      <c r="D527"/>
      <c r="E527"/>
      <c r="F527"/>
      <c r="G527"/>
      <c r="H527"/>
      <c r="I527"/>
      <c r="J527"/>
      <c r="K527"/>
      <c r="L527"/>
      <c r="M527"/>
      <c r="N527"/>
      <c r="O527"/>
      <c r="S527"/>
      <c r="T527"/>
      <c r="U527"/>
      <c r="V527"/>
      <c r="Y527"/>
      <c r="Z527"/>
      <c r="AA527"/>
      <c r="AB527"/>
      <c r="AC527"/>
      <c r="AD527"/>
      <c r="AE527"/>
      <c r="AF527"/>
      <c r="AG527"/>
      <c r="AH527"/>
      <c r="AI527"/>
      <c r="AJ527"/>
      <c r="AK527"/>
      <c r="AL527"/>
    </row>
    <row r="528" spans="3:38" ht="15" customHeight="1" x14ac:dyDescent="0.35">
      <c r="C528"/>
      <c r="D528"/>
      <c r="E528"/>
      <c r="F528"/>
      <c r="G528"/>
      <c r="H528"/>
      <c r="I528"/>
      <c r="J528"/>
      <c r="K528"/>
      <c r="L528"/>
      <c r="M528"/>
      <c r="N528"/>
      <c r="O528"/>
      <c r="S528"/>
      <c r="T528"/>
      <c r="U528"/>
      <c r="V528"/>
      <c r="Y528"/>
      <c r="Z528"/>
      <c r="AA528"/>
      <c r="AB528"/>
      <c r="AC528"/>
      <c r="AD528"/>
      <c r="AE528"/>
      <c r="AF528"/>
      <c r="AG528"/>
      <c r="AH528"/>
      <c r="AI528"/>
      <c r="AJ528"/>
      <c r="AK528"/>
      <c r="AL528"/>
    </row>
    <row r="529" spans="3:38" ht="15" customHeight="1" x14ac:dyDescent="0.35">
      <c r="C529"/>
      <c r="D529"/>
      <c r="E529"/>
      <c r="F529"/>
      <c r="G529"/>
      <c r="H529"/>
      <c r="I529"/>
      <c r="J529"/>
      <c r="K529"/>
      <c r="L529"/>
      <c r="M529"/>
      <c r="N529"/>
      <c r="O529"/>
      <c r="S529"/>
      <c r="T529"/>
      <c r="U529"/>
      <c r="V529"/>
      <c r="Y529"/>
      <c r="Z529"/>
      <c r="AA529"/>
      <c r="AB529"/>
      <c r="AC529"/>
      <c r="AD529"/>
      <c r="AE529"/>
      <c r="AF529"/>
      <c r="AG529"/>
      <c r="AH529"/>
      <c r="AI529"/>
      <c r="AJ529"/>
      <c r="AK529"/>
      <c r="AL529"/>
    </row>
    <row r="530" spans="3:38" ht="15" customHeight="1" x14ac:dyDescent="0.35">
      <c r="C530"/>
      <c r="D530"/>
      <c r="E530"/>
      <c r="F530"/>
      <c r="G530"/>
      <c r="H530"/>
      <c r="I530"/>
      <c r="J530"/>
      <c r="K530"/>
      <c r="L530"/>
      <c r="M530"/>
      <c r="N530"/>
      <c r="O530"/>
      <c r="S530"/>
      <c r="T530"/>
      <c r="U530"/>
      <c r="V530"/>
      <c r="Y530"/>
      <c r="Z530"/>
      <c r="AA530"/>
      <c r="AB530"/>
      <c r="AC530"/>
      <c r="AD530"/>
      <c r="AE530"/>
      <c r="AF530"/>
      <c r="AG530"/>
      <c r="AH530"/>
      <c r="AI530"/>
      <c r="AJ530"/>
      <c r="AK530"/>
      <c r="AL530"/>
    </row>
    <row r="531" spans="3:38" ht="15" customHeight="1" x14ac:dyDescent="0.35">
      <c r="C531"/>
      <c r="D531"/>
      <c r="E531"/>
      <c r="F531"/>
      <c r="G531"/>
      <c r="H531"/>
      <c r="I531"/>
      <c r="J531"/>
      <c r="K531"/>
      <c r="L531"/>
      <c r="M531"/>
      <c r="N531"/>
      <c r="O531"/>
      <c r="S531"/>
      <c r="T531"/>
      <c r="U531"/>
      <c r="V531"/>
      <c r="Y531"/>
      <c r="Z531"/>
      <c r="AA531"/>
      <c r="AB531"/>
      <c r="AC531"/>
      <c r="AD531"/>
      <c r="AE531"/>
      <c r="AF531"/>
      <c r="AG531"/>
      <c r="AH531"/>
      <c r="AI531"/>
      <c r="AJ531"/>
      <c r="AK531"/>
      <c r="AL531"/>
    </row>
    <row r="532" spans="3:38" ht="15" customHeight="1" x14ac:dyDescent="0.35">
      <c r="C532"/>
      <c r="D532"/>
      <c r="E532"/>
      <c r="F532"/>
      <c r="G532"/>
      <c r="H532"/>
      <c r="I532"/>
      <c r="J532"/>
      <c r="K532"/>
      <c r="L532"/>
      <c r="M532"/>
      <c r="N532"/>
      <c r="O532"/>
      <c r="S532"/>
      <c r="T532"/>
      <c r="U532"/>
      <c r="V532"/>
      <c r="Y532"/>
      <c r="Z532"/>
      <c r="AA532"/>
      <c r="AB532"/>
      <c r="AC532"/>
      <c r="AD532"/>
      <c r="AE532"/>
      <c r="AF532"/>
      <c r="AG532"/>
      <c r="AH532"/>
      <c r="AI532"/>
      <c r="AJ532"/>
      <c r="AK532"/>
      <c r="AL532"/>
    </row>
    <row r="533" spans="3:38" ht="15" customHeight="1" x14ac:dyDescent="0.35">
      <c r="C533"/>
      <c r="D533"/>
      <c r="E533"/>
      <c r="F533"/>
      <c r="G533"/>
      <c r="H533"/>
      <c r="I533"/>
      <c r="J533"/>
      <c r="K533"/>
      <c r="L533"/>
      <c r="M533"/>
      <c r="N533"/>
      <c r="O533"/>
      <c r="S533"/>
      <c r="T533"/>
      <c r="U533"/>
      <c r="V533"/>
      <c r="Y533"/>
      <c r="Z533"/>
      <c r="AA533"/>
      <c r="AB533"/>
      <c r="AC533"/>
      <c r="AD533"/>
      <c r="AE533"/>
      <c r="AF533"/>
      <c r="AG533"/>
      <c r="AH533"/>
      <c r="AI533"/>
      <c r="AJ533"/>
      <c r="AK533"/>
      <c r="AL533"/>
    </row>
    <row r="534" spans="3:38" ht="15" customHeight="1" x14ac:dyDescent="0.35">
      <c r="C534"/>
      <c r="D534"/>
      <c r="E534"/>
      <c r="F534"/>
      <c r="G534"/>
      <c r="H534"/>
      <c r="I534"/>
      <c r="J534"/>
      <c r="K534"/>
      <c r="L534"/>
      <c r="M534"/>
      <c r="N534"/>
      <c r="O534"/>
      <c r="S534"/>
      <c r="T534"/>
      <c r="U534"/>
      <c r="V534"/>
      <c r="Y534"/>
      <c r="Z534"/>
      <c r="AA534"/>
      <c r="AB534"/>
      <c r="AC534"/>
      <c r="AD534"/>
      <c r="AE534"/>
      <c r="AF534"/>
      <c r="AG534"/>
      <c r="AH534"/>
      <c r="AI534"/>
      <c r="AJ534"/>
      <c r="AK534"/>
      <c r="AL534"/>
    </row>
    <row r="535" spans="3:38" ht="15" customHeight="1" x14ac:dyDescent="0.35">
      <c r="C535"/>
      <c r="D535"/>
      <c r="E535"/>
      <c r="F535"/>
      <c r="G535"/>
      <c r="H535"/>
      <c r="I535"/>
      <c r="J535"/>
      <c r="K535"/>
      <c r="L535"/>
      <c r="M535"/>
      <c r="N535"/>
      <c r="O535"/>
      <c r="S535"/>
      <c r="T535"/>
      <c r="U535"/>
      <c r="V535"/>
      <c r="Y535"/>
      <c r="Z535"/>
      <c r="AA535"/>
      <c r="AB535"/>
      <c r="AC535"/>
      <c r="AD535"/>
      <c r="AE535"/>
      <c r="AF535"/>
      <c r="AG535"/>
      <c r="AH535"/>
      <c r="AI535"/>
      <c r="AJ535"/>
      <c r="AK535"/>
      <c r="AL535"/>
    </row>
    <row r="536" spans="3:38" ht="15" customHeight="1" x14ac:dyDescent="0.35">
      <c r="C536"/>
      <c r="D536"/>
      <c r="E536"/>
      <c r="F536"/>
      <c r="G536"/>
      <c r="H536"/>
      <c r="I536"/>
      <c r="J536"/>
      <c r="K536"/>
      <c r="L536"/>
      <c r="M536"/>
      <c r="N536"/>
      <c r="O536"/>
      <c r="S536"/>
      <c r="T536"/>
      <c r="U536"/>
      <c r="V536"/>
      <c r="Y536"/>
      <c r="Z536"/>
      <c r="AA536"/>
      <c r="AB536"/>
      <c r="AC536"/>
      <c r="AD536"/>
      <c r="AE536"/>
      <c r="AF536"/>
      <c r="AG536"/>
      <c r="AH536"/>
      <c r="AI536"/>
      <c r="AJ536"/>
      <c r="AK536"/>
      <c r="AL536"/>
    </row>
    <row r="537" spans="3:38" ht="15" customHeight="1" x14ac:dyDescent="0.35">
      <c r="C537"/>
      <c r="D537"/>
      <c r="E537"/>
      <c r="F537"/>
      <c r="G537"/>
      <c r="H537"/>
      <c r="I537"/>
      <c r="J537"/>
      <c r="K537"/>
      <c r="L537"/>
      <c r="M537"/>
      <c r="N537"/>
      <c r="O537"/>
      <c r="S537"/>
      <c r="T537"/>
      <c r="U537"/>
      <c r="V537"/>
      <c r="Y537"/>
      <c r="Z537"/>
      <c r="AA537"/>
      <c r="AB537"/>
      <c r="AC537"/>
      <c r="AD537"/>
      <c r="AE537"/>
      <c r="AF537"/>
      <c r="AG537"/>
      <c r="AH537"/>
      <c r="AI537"/>
      <c r="AJ537"/>
      <c r="AK537"/>
      <c r="AL537"/>
    </row>
    <row r="538" spans="3:38" ht="15" customHeight="1" x14ac:dyDescent="0.35">
      <c r="C538"/>
      <c r="D538"/>
      <c r="E538"/>
      <c r="F538"/>
      <c r="G538"/>
      <c r="H538"/>
      <c r="I538"/>
      <c r="J538"/>
      <c r="K538"/>
      <c r="L538"/>
      <c r="M538"/>
      <c r="N538"/>
      <c r="O538"/>
      <c r="S538"/>
      <c r="T538"/>
      <c r="U538"/>
      <c r="V538"/>
      <c r="Y538"/>
      <c r="Z538"/>
      <c r="AA538"/>
      <c r="AB538"/>
      <c r="AC538"/>
      <c r="AD538"/>
      <c r="AE538"/>
      <c r="AF538"/>
      <c r="AG538"/>
      <c r="AH538"/>
      <c r="AI538"/>
      <c r="AJ538"/>
      <c r="AK538"/>
      <c r="AL538"/>
    </row>
    <row r="539" spans="3:38" ht="15" customHeight="1" x14ac:dyDescent="0.35">
      <c r="C539"/>
      <c r="D539"/>
      <c r="E539"/>
      <c r="F539"/>
      <c r="G539"/>
      <c r="H539"/>
      <c r="I539"/>
      <c r="J539"/>
      <c r="K539"/>
      <c r="L539"/>
      <c r="M539"/>
      <c r="N539"/>
      <c r="O539"/>
      <c r="S539"/>
      <c r="T539"/>
      <c r="U539"/>
      <c r="V539"/>
      <c r="Y539"/>
      <c r="Z539"/>
      <c r="AA539"/>
      <c r="AB539"/>
      <c r="AC539"/>
      <c r="AD539"/>
      <c r="AE539"/>
      <c r="AF539"/>
      <c r="AG539"/>
      <c r="AH539"/>
      <c r="AI539"/>
      <c r="AJ539"/>
      <c r="AK539"/>
      <c r="AL539"/>
    </row>
    <row r="540" spans="3:38" ht="15" customHeight="1" x14ac:dyDescent="0.35">
      <c r="C540"/>
      <c r="D540"/>
      <c r="E540"/>
      <c r="F540"/>
      <c r="G540"/>
      <c r="H540"/>
      <c r="I540"/>
      <c r="J540"/>
      <c r="K540"/>
      <c r="L540"/>
      <c r="M540"/>
      <c r="N540"/>
      <c r="O540"/>
      <c r="S540"/>
      <c r="T540"/>
      <c r="U540"/>
      <c r="V540"/>
      <c r="Y540"/>
      <c r="Z540"/>
      <c r="AA540"/>
      <c r="AB540"/>
      <c r="AC540"/>
      <c r="AD540"/>
      <c r="AE540"/>
      <c r="AF540"/>
      <c r="AG540"/>
      <c r="AH540"/>
      <c r="AI540"/>
      <c r="AJ540"/>
      <c r="AK540"/>
      <c r="AL540"/>
    </row>
    <row r="541" spans="3:38" ht="15" customHeight="1" x14ac:dyDescent="0.35">
      <c r="C541"/>
      <c r="D541"/>
      <c r="E541"/>
      <c r="F541"/>
      <c r="G541"/>
      <c r="H541"/>
      <c r="I541"/>
      <c r="J541"/>
      <c r="K541"/>
      <c r="L541"/>
      <c r="M541"/>
      <c r="N541"/>
      <c r="O541"/>
      <c r="S541"/>
      <c r="T541"/>
      <c r="U541"/>
      <c r="V541"/>
      <c r="Y541"/>
      <c r="Z541"/>
      <c r="AA541"/>
      <c r="AB541"/>
      <c r="AC541"/>
      <c r="AD541"/>
      <c r="AE541"/>
      <c r="AF541"/>
      <c r="AG541"/>
      <c r="AH541"/>
      <c r="AI541"/>
      <c r="AJ541"/>
      <c r="AK541"/>
      <c r="AL541"/>
    </row>
    <row r="542" spans="3:38" ht="15" customHeight="1" x14ac:dyDescent="0.35">
      <c r="C542"/>
      <c r="D542"/>
      <c r="E542"/>
      <c r="F542"/>
      <c r="G542"/>
      <c r="H542"/>
      <c r="I542"/>
      <c r="J542"/>
      <c r="K542"/>
      <c r="L542"/>
      <c r="M542"/>
      <c r="N542"/>
      <c r="O542"/>
      <c r="S542"/>
      <c r="T542"/>
      <c r="U542"/>
      <c r="V542"/>
      <c r="Y542"/>
      <c r="Z542"/>
      <c r="AA542"/>
      <c r="AB542"/>
      <c r="AC542"/>
      <c r="AD542"/>
      <c r="AE542"/>
      <c r="AF542"/>
      <c r="AG542"/>
      <c r="AH542"/>
      <c r="AI542"/>
      <c r="AJ542"/>
      <c r="AK542"/>
      <c r="AL542"/>
    </row>
    <row r="543" spans="3:38" ht="15" customHeight="1" x14ac:dyDescent="0.35">
      <c r="C543"/>
      <c r="D543"/>
      <c r="E543"/>
      <c r="F543"/>
      <c r="G543"/>
      <c r="H543"/>
      <c r="I543"/>
      <c r="J543"/>
      <c r="K543"/>
      <c r="L543"/>
      <c r="M543"/>
      <c r="N543"/>
      <c r="O543"/>
      <c r="S543"/>
      <c r="T543"/>
      <c r="U543"/>
      <c r="V543"/>
      <c r="Y543"/>
      <c r="Z543"/>
      <c r="AA543"/>
      <c r="AB543"/>
      <c r="AC543"/>
      <c r="AD543"/>
      <c r="AE543"/>
      <c r="AF543"/>
      <c r="AG543"/>
      <c r="AH543"/>
      <c r="AI543"/>
      <c r="AJ543"/>
      <c r="AK543"/>
      <c r="AL543"/>
    </row>
    <row r="544" spans="3:38" ht="15" customHeight="1" x14ac:dyDescent="0.35">
      <c r="C544"/>
      <c r="D544"/>
      <c r="E544"/>
      <c r="F544"/>
      <c r="G544"/>
      <c r="H544"/>
      <c r="I544"/>
      <c r="J544"/>
      <c r="K544"/>
      <c r="L544"/>
      <c r="M544"/>
      <c r="N544"/>
      <c r="O544"/>
      <c r="S544"/>
      <c r="T544"/>
      <c r="U544"/>
      <c r="V544"/>
      <c r="Y544"/>
      <c r="Z544"/>
      <c r="AA544"/>
      <c r="AB544"/>
      <c r="AC544"/>
      <c r="AD544"/>
      <c r="AE544"/>
      <c r="AF544"/>
      <c r="AG544"/>
      <c r="AH544"/>
      <c r="AI544"/>
      <c r="AJ544"/>
      <c r="AK544"/>
      <c r="AL544"/>
    </row>
    <row r="545" spans="3:38" ht="15" customHeight="1" x14ac:dyDescent="0.35">
      <c r="C545"/>
      <c r="D545"/>
      <c r="E545"/>
      <c r="F545"/>
      <c r="G545"/>
      <c r="H545"/>
      <c r="I545"/>
      <c r="J545"/>
      <c r="K545"/>
      <c r="L545"/>
      <c r="M545"/>
      <c r="N545"/>
      <c r="O545"/>
      <c r="S545"/>
      <c r="T545"/>
      <c r="U545"/>
      <c r="V545"/>
      <c r="Y545"/>
      <c r="Z545"/>
      <c r="AA545"/>
      <c r="AB545"/>
      <c r="AC545"/>
      <c r="AD545"/>
      <c r="AE545"/>
      <c r="AF545"/>
      <c r="AG545"/>
      <c r="AH545"/>
      <c r="AI545"/>
      <c r="AJ545"/>
      <c r="AK545"/>
      <c r="AL545"/>
    </row>
    <row r="546" spans="3:38" ht="15" customHeight="1" x14ac:dyDescent="0.35">
      <c r="C546"/>
      <c r="D546"/>
      <c r="E546"/>
      <c r="F546"/>
      <c r="G546"/>
      <c r="H546"/>
      <c r="I546"/>
      <c r="J546"/>
      <c r="K546"/>
      <c r="L546"/>
      <c r="M546"/>
      <c r="N546"/>
      <c r="O546"/>
      <c r="S546"/>
      <c r="T546"/>
      <c r="U546"/>
      <c r="V546"/>
      <c r="Y546"/>
      <c r="Z546"/>
      <c r="AA546"/>
      <c r="AB546"/>
      <c r="AC546"/>
      <c r="AD546"/>
      <c r="AE546"/>
      <c r="AF546"/>
      <c r="AG546"/>
      <c r="AH546"/>
      <c r="AI546"/>
      <c r="AJ546"/>
      <c r="AK546"/>
      <c r="AL546"/>
    </row>
    <row r="547" spans="3:38" ht="15" customHeight="1" x14ac:dyDescent="0.35">
      <c r="C547"/>
      <c r="D547"/>
      <c r="E547"/>
      <c r="F547"/>
      <c r="G547"/>
      <c r="H547"/>
      <c r="I547"/>
      <c r="J547"/>
      <c r="K547"/>
      <c r="L547"/>
      <c r="M547"/>
      <c r="N547"/>
      <c r="O547"/>
      <c r="S547"/>
      <c r="T547"/>
      <c r="U547"/>
      <c r="V547"/>
      <c r="Y547"/>
      <c r="Z547"/>
      <c r="AA547"/>
      <c r="AB547"/>
      <c r="AC547"/>
      <c r="AD547"/>
      <c r="AE547"/>
      <c r="AF547"/>
      <c r="AG547"/>
      <c r="AH547"/>
      <c r="AI547"/>
      <c r="AJ547"/>
      <c r="AK547"/>
      <c r="AL547"/>
    </row>
    <row r="548" spans="3:38" ht="15" customHeight="1" x14ac:dyDescent="0.35">
      <c r="C548"/>
      <c r="D548"/>
      <c r="E548"/>
      <c r="F548"/>
      <c r="G548"/>
      <c r="H548"/>
      <c r="I548"/>
      <c r="J548"/>
      <c r="K548"/>
      <c r="L548"/>
      <c r="M548"/>
      <c r="N548"/>
      <c r="O548"/>
      <c r="S548"/>
      <c r="T548"/>
      <c r="U548"/>
      <c r="V548"/>
      <c r="Y548"/>
      <c r="Z548"/>
      <c r="AA548"/>
      <c r="AB548"/>
      <c r="AC548"/>
      <c r="AD548"/>
      <c r="AE548"/>
      <c r="AF548"/>
      <c r="AG548"/>
      <c r="AH548"/>
      <c r="AI548"/>
      <c r="AJ548"/>
      <c r="AK548"/>
      <c r="AL548"/>
    </row>
    <row r="549" spans="3:38" ht="15" customHeight="1" x14ac:dyDescent="0.35">
      <c r="C549"/>
      <c r="D549"/>
      <c r="E549"/>
      <c r="F549"/>
      <c r="G549"/>
      <c r="H549"/>
      <c r="I549"/>
      <c r="J549"/>
      <c r="K549"/>
      <c r="L549"/>
      <c r="M549"/>
      <c r="N549"/>
      <c r="O549"/>
      <c r="S549"/>
      <c r="T549"/>
      <c r="U549"/>
      <c r="V549"/>
      <c r="Y549"/>
      <c r="Z549"/>
      <c r="AA549"/>
      <c r="AB549"/>
      <c r="AC549"/>
      <c r="AD549"/>
      <c r="AE549"/>
      <c r="AF549"/>
      <c r="AG549"/>
      <c r="AH549"/>
      <c r="AI549"/>
      <c r="AJ549"/>
      <c r="AK549"/>
      <c r="AL549"/>
    </row>
    <row r="550" spans="3:38" ht="15" customHeight="1" x14ac:dyDescent="0.35">
      <c r="C550"/>
      <c r="D550"/>
      <c r="E550"/>
      <c r="F550"/>
      <c r="G550"/>
      <c r="H550"/>
      <c r="I550"/>
      <c r="J550"/>
      <c r="K550"/>
      <c r="L550"/>
      <c r="M550"/>
      <c r="N550"/>
      <c r="O550"/>
      <c r="S550"/>
      <c r="T550"/>
      <c r="U550"/>
      <c r="V550"/>
      <c r="Y550"/>
      <c r="Z550"/>
      <c r="AA550"/>
      <c r="AB550"/>
      <c r="AC550"/>
      <c r="AD550"/>
      <c r="AE550"/>
      <c r="AF550"/>
      <c r="AG550"/>
      <c r="AH550"/>
      <c r="AI550"/>
      <c r="AJ550"/>
      <c r="AK550"/>
      <c r="AL550"/>
    </row>
    <row r="551" spans="3:38" ht="15" customHeight="1" x14ac:dyDescent="0.35">
      <c r="C551"/>
      <c r="D551"/>
      <c r="E551"/>
      <c r="F551"/>
      <c r="G551"/>
      <c r="H551"/>
      <c r="I551"/>
      <c r="J551"/>
      <c r="K551"/>
      <c r="L551"/>
      <c r="M551"/>
      <c r="N551"/>
      <c r="O551"/>
      <c r="S551"/>
      <c r="T551"/>
      <c r="U551"/>
      <c r="V551"/>
      <c r="Y551"/>
      <c r="Z551"/>
      <c r="AA551"/>
      <c r="AB551"/>
      <c r="AC551"/>
      <c r="AD551"/>
      <c r="AE551"/>
      <c r="AF551"/>
      <c r="AG551"/>
      <c r="AH551"/>
      <c r="AI551"/>
      <c r="AJ551"/>
      <c r="AK551"/>
      <c r="AL551"/>
    </row>
    <row r="552" spans="3:38" ht="15" customHeight="1" x14ac:dyDescent="0.35">
      <c r="C552"/>
      <c r="D552"/>
      <c r="E552"/>
      <c r="F552"/>
      <c r="G552"/>
      <c r="H552"/>
      <c r="I552"/>
      <c r="J552"/>
      <c r="K552"/>
      <c r="L552"/>
      <c r="M552"/>
      <c r="N552"/>
      <c r="O552"/>
      <c r="S552"/>
      <c r="T552"/>
      <c r="U552"/>
      <c r="V552"/>
      <c r="Y552"/>
      <c r="Z552"/>
      <c r="AA552"/>
      <c r="AB552"/>
      <c r="AC552"/>
      <c r="AD552"/>
      <c r="AE552"/>
      <c r="AF552"/>
      <c r="AG552"/>
      <c r="AH552"/>
      <c r="AI552"/>
      <c r="AJ552"/>
      <c r="AK552"/>
      <c r="AL552"/>
    </row>
    <row r="553" spans="3:38" ht="15" customHeight="1" x14ac:dyDescent="0.35">
      <c r="C553"/>
      <c r="D553"/>
      <c r="E553"/>
      <c r="F553"/>
      <c r="G553"/>
      <c r="H553"/>
      <c r="I553"/>
      <c r="J553"/>
      <c r="K553"/>
      <c r="L553"/>
      <c r="M553"/>
      <c r="N553"/>
      <c r="O553"/>
      <c r="S553"/>
      <c r="T553"/>
      <c r="U553"/>
      <c r="V553"/>
      <c r="Y553"/>
      <c r="Z553"/>
      <c r="AA553"/>
      <c r="AB553"/>
      <c r="AC553"/>
      <c r="AD553"/>
      <c r="AE553"/>
      <c r="AF553"/>
      <c r="AG553"/>
      <c r="AH553"/>
      <c r="AI553"/>
      <c r="AJ553"/>
      <c r="AK553"/>
      <c r="AL553"/>
    </row>
    <row r="554" spans="3:38" ht="15" customHeight="1" x14ac:dyDescent="0.35">
      <c r="C554"/>
      <c r="D554"/>
      <c r="E554"/>
      <c r="F554"/>
      <c r="G554"/>
      <c r="H554"/>
      <c r="I554"/>
      <c r="J554"/>
      <c r="K554"/>
      <c r="L554"/>
      <c r="M554"/>
      <c r="N554"/>
      <c r="O554"/>
      <c r="S554"/>
      <c r="T554"/>
      <c r="U554"/>
      <c r="V554"/>
      <c r="Y554"/>
      <c r="Z554"/>
      <c r="AA554"/>
      <c r="AB554"/>
      <c r="AC554"/>
      <c r="AD554"/>
      <c r="AE554"/>
      <c r="AF554"/>
      <c r="AG554"/>
      <c r="AH554"/>
      <c r="AI554"/>
      <c r="AJ554"/>
      <c r="AK554"/>
      <c r="AL554"/>
    </row>
    <row r="555" spans="3:38" ht="15" customHeight="1" x14ac:dyDescent="0.35">
      <c r="C555"/>
      <c r="D555"/>
      <c r="E555"/>
      <c r="F555"/>
      <c r="G555"/>
      <c r="H555"/>
      <c r="I555"/>
      <c r="J555"/>
      <c r="K555"/>
      <c r="L555"/>
      <c r="M555"/>
      <c r="N555"/>
      <c r="O555"/>
      <c r="S555"/>
      <c r="T555"/>
      <c r="U555"/>
      <c r="V555"/>
      <c r="Y555"/>
      <c r="Z555"/>
      <c r="AA555"/>
      <c r="AB555"/>
      <c r="AC555"/>
      <c r="AD555"/>
      <c r="AE555"/>
      <c r="AF555"/>
      <c r="AG555"/>
      <c r="AH555"/>
      <c r="AI555"/>
      <c r="AJ555"/>
      <c r="AK555"/>
      <c r="AL555"/>
    </row>
    <row r="556" spans="3:38" ht="15" customHeight="1" x14ac:dyDescent="0.35">
      <c r="C556"/>
      <c r="D556"/>
      <c r="E556"/>
      <c r="F556"/>
      <c r="G556"/>
      <c r="H556"/>
      <c r="I556"/>
      <c r="J556"/>
      <c r="K556"/>
      <c r="L556"/>
      <c r="M556"/>
      <c r="N556"/>
      <c r="O556"/>
      <c r="S556"/>
      <c r="T556"/>
      <c r="U556"/>
      <c r="V556"/>
      <c r="Y556"/>
      <c r="Z556"/>
      <c r="AA556"/>
      <c r="AB556"/>
      <c r="AC556"/>
      <c r="AD556"/>
      <c r="AE556"/>
      <c r="AF556"/>
      <c r="AG556"/>
      <c r="AH556"/>
      <c r="AI556"/>
      <c r="AJ556"/>
      <c r="AK556"/>
      <c r="AL556"/>
    </row>
    <row r="557" spans="3:38" ht="15" customHeight="1" x14ac:dyDescent="0.35">
      <c r="C557"/>
      <c r="D557"/>
      <c r="E557"/>
      <c r="F557"/>
      <c r="G557"/>
      <c r="H557"/>
      <c r="I557"/>
      <c r="J557"/>
      <c r="K557"/>
      <c r="L557"/>
      <c r="M557"/>
      <c r="N557"/>
      <c r="O557"/>
      <c r="S557"/>
      <c r="T557"/>
      <c r="U557"/>
      <c r="V557"/>
      <c r="Y557"/>
      <c r="Z557"/>
      <c r="AA557"/>
      <c r="AB557"/>
      <c r="AC557"/>
      <c r="AD557"/>
      <c r="AE557"/>
      <c r="AF557"/>
      <c r="AG557"/>
      <c r="AH557"/>
      <c r="AI557"/>
      <c r="AJ557"/>
      <c r="AK557"/>
      <c r="AL557"/>
    </row>
    <row r="558" spans="3:38" ht="15" customHeight="1" x14ac:dyDescent="0.35">
      <c r="C558"/>
      <c r="D558"/>
      <c r="E558"/>
      <c r="F558"/>
      <c r="G558"/>
      <c r="H558"/>
      <c r="I558"/>
      <c r="J558"/>
      <c r="K558"/>
      <c r="L558"/>
      <c r="M558"/>
      <c r="N558"/>
      <c r="O558"/>
      <c r="S558"/>
      <c r="T558"/>
      <c r="U558"/>
      <c r="V558"/>
      <c r="Y558"/>
      <c r="Z558"/>
      <c r="AA558"/>
      <c r="AB558"/>
      <c r="AC558"/>
      <c r="AD558"/>
      <c r="AE558"/>
      <c r="AF558"/>
      <c r="AG558"/>
      <c r="AH558"/>
      <c r="AI558"/>
      <c r="AJ558"/>
      <c r="AK558"/>
      <c r="AL558"/>
    </row>
    <row r="559" spans="3:38" ht="15" customHeight="1" x14ac:dyDescent="0.35">
      <c r="C559"/>
      <c r="D559"/>
      <c r="E559"/>
      <c r="F559"/>
      <c r="G559"/>
      <c r="H559"/>
      <c r="I559"/>
      <c r="J559"/>
      <c r="K559"/>
      <c r="L559"/>
      <c r="M559"/>
      <c r="N559"/>
      <c r="O559"/>
      <c r="S559"/>
      <c r="T559"/>
      <c r="U559"/>
      <c r="V559"/>
      <c r="Y559"/>
      <c r="Z559"/>
      <c r="AA559"/>
      <c r="AB559"/>
      <c r="AC559"/>
      <c r="AD559"/>
      <c r="AE559"/>
      <c r="AF559"/>
      <c r="AG559"/>
      <c r="AH559"/>
      <c r="AI559"/>
      <c r="AJ559"/>
      <c r="AK559"/>
      <c r="AL559"/>
    </row>
    <row r="560" spans="3:38" ht="15" customHeight="1" x14ac:dyDescent="0.35">
      <c r="C560"/>
      <c r="D560"/>
      <c r="E560"/>
      <c r="F560"/>
      <c r="G560"/>
      <c r="H560"/>
      <c r="I560"/>
      <c r="J560"/>
      <c r="K560"/>
      <c r="L560"/>
      <c r="M560"/>
      <c r="N560"/>
      <c r="O560"/>
      <c r="S560"/>
      <c r="T560"/>
      <c r="U560"/>
      <c r="V560"/>
      <c r="Y560"/>
      <c r="Z560"/>
      <c r="AA560"/>
      <c r="AB560"/>
      <c r="AC560"/>
      <c r="AD560"/>
      <c r="AE560"/>
      <c r="AF560"/>
      <c r="AG560"/>
      <c r="AH560"/>
      <c r="AI560"/>
      <c r="AJ560"/>
      <c r="AK560"/>
      <c r="AL560"/>
    </row>
    <row r="561" spans="3:38" ht="15" customHeight="1" x14ac:dyDescent="0.35">
      <c r="C561"/>
      <c r="D561"/>
      <c r="E561"/>
      <c r="F561"/>
      <c r="G561"/>
      <c r="H561"/>
      <c r="I561"/>
      <c r="J561"/>
      <c r="K561"/>
      <c r="L561"/>
      <c r="M561"/>
      <c r="N561"/>
      <c r="O561"/>
      <c r="S561"/>
      <c r="T561"/>
      <c r="U561"/>
      <c r="V561"/>
      <c r="Y561"/>
      <c r="Z561"/>
      <c r="AA561"/>
      <c r="AB561"/>
      <c r="AC561"/>
      <c r="AD561"/>
      <c r="AE561"/>
      <c r="AF561"/>
      <c r="AG561"/>
      <c r="AH561"/>
      <c r="AI561"/>
      <c r="AJ561"/>
      <c r="AK561"/>
      <c r="AL561"/>
    </row>
    <row r="562" spans="3:38" ht="15" customHeight="1" x14ac:dyDescent="0.35">
      <c r="C562"/>
      <c r="D562"/>
      <c r="E562"/>
      <c r="F562"/>
      <c r="G562"/>
      <c r="H562"/>
      <c r="I562"/>
      <c r="J562"/>
      <c r="K562"/>
      <c r="L562"/>
      <c r="M562"/>
      <c r="N562"/>
      <c r="O562"/>
      <c r="S562"/>
      <c r="T562"/>
      <c r="U562"/>
      <c r="V562"/>
      <c r="Y562"/>
      <c r="Z562"/>
      <c r="AA562"/>
      <c r="AB562"/>
      <c r="AC562"/>
      <c r="AD562"/>
      <c r="AE562"/>
      <c r="AF562"/>
      <c r="AG562"/>
      <c r="AH562"/>
      <c r="AI562"/>
      <c r="AJ562"/>
      <c r="AK562"/>
      <c r="AL562"/>
    </row>
    <row r="563" spans="3:38" ht="15" customHeight="1" x14ac:dyDescent="0.35">
      <c r="C563"/>
      <c r="D563"/>
      <c r="E563"/>
      <c r="F563"/>
      <c r="G563"/>
      <c r="H563"/>
      <c r="I563"/>
      <c r="J563"/>
      <c r="K563"/>
      <c r="L563"/>
      <c r="M563"/>
      <c r="N563"/>
      <c r="O563"/>
      <c r="S563"/>
      <c r="T563"/>
      <c r="U563"/>
      <c r="V563"/>
      <c r="Y563"/>
      <c r="Z563"/>
      <c r="AA563"/>
      <c r="AB563"/>
      <c r="AC563"/>
      <c r="AD563"/>
      <c r="AE563"/>
      <c r="AF563"/>
      <c r="AG563"/>
      <c r="AH563"/>
      <c r="AI563"/>
      <c r="AJ563"/>
      <c r="AK563"/>
      <c r="AL563"/>
    </row>
    <row r="564" spans="3:38" ht="15" customHeight="1" x14ac:dyDescent="0.35">
      <c r="C564"/>
      <c r="D564"/>
      <c r="E564"/>
      <c r="F564"/>
      <c r="G564"/>
      <c r="H564"/>
      <c r="I564"/>
      <c r="J564"/>
      <c r="K564"/>
      <c r="L564"/>
      <c r="M564"/>
      <c r="N564"/>
      <c r="O564"/>
      <c r="S564"/>
      <c r="T564"/>
      <c r="U564"/>
      <c r="V564"/>
      <c r="Y564"/>
      <c r="Z564"/>
      <c r="AA564"/>
      <c r="AB564"/>
      <c r="AC564"/>
      <c r="AD564"/>
      <c r="AE564"/>
      <c r="AF564"/>
      <c r="AG564"/>
      <c r="AH564"/>
      <c r="AI564"/>
      <c r="AJ564"/>
      <c r="AK564"/>
      <c r="AL564"/>
    </row>
    <row r="565" spans="3:38" ht="15" customHeight="1" x14ac:dyDescent="0.35">
      <c r="C565"/>
      <c r="D565"/>
      <c r="E565"/>
      <c r="F565"/>
      <c r="G565"/>
      <c r="H565"/>
      <c r="I565"/>
      <c r="J565"/>
      <c r="K565"/>
      <c r="L565"/>
      <c r="M565"/>
      <c r="N565"/>
      <c r="O565"/>
      <c r="S565"/>
      <c r="T565"/>
      <c r="U565"/>
      <c r="V565"/>
      <c r="Y565"/>
      <c r="Z565"/>
      <c r="AA565"/>
      <c r="AB565"/>
      <c r="AC565"/>
      <c r="AD565"/>
      <c r="AE565"/>
      <c r="AF565"/>
      <c r="AG565"/>
      <c r="AH565"/>
      <c r="AI565"/>
      <c r="AJ565"/>
      <c r="AK565"/>
      <c r="AL565"/>
    </row>
    <row r="566" spans="3:38" ht="15" customHeight="1" x14ac:dyDescent="0.35">
      <c r="C566"/>
      <c r="D566"/>
      <c r="E566"/>
      <c r="F566"/>
      <c r="G566"/>
      <c r="H566"/>
      <c r="I566"/>
      <c r="J566"/>
      <c r="K566"/>
      <c r="L566"/>
      <c r="M566"/>
      <c r="N566"/>
      <c r="O566"/>
      <c r="S566"/>
      <c r="T566"/>
      <c r="U566"/>
      <c r="V566"/>
      <c r="Y566"/>
      <c r="Z566"/>
      <c r="AA566"/>
      <c r="AB566"/>
      <c r="AC566"/>
      <c r="AD566"/>
      <c r="AE566"/>
      <c r="AF566"/>
      <c r="AG566"/>
      <c r="AH566"/>
      <c r="AI566"/>
      <c r="AJ566"/>
      <c r="AK566"/>
      <c r="AL566"/>
    </row>
    <row r="567" spans="3:38" ht="15" customHeight="1" x14ac:dyDescent="0.35">
      <c r="C567"/>
      <c r="D567"/>
      <c r="E567"/>
      <c r="F567"/>
      <c r="G567"/>
      <c r="H567"/>
      <c r="I567"/>
      <c r="J567"/>
      <c r="K567"/>
      <c r="L567"/>
      <c r="M567"/>
      <c r="N567"/>
      <c r="O567"/>
      <c r="S567"/>
      <c r="T567"/>
      <c r="U567"/>
      <c r="V567"/>
      <c r="Y567"/>
      <c r="Z567"/>
      <c r="AA567"/>
      <c r="AB567"/>
      <c r="AC567"/>
      <c r="AD567"/>
      <c r="AE567"/>
      <c r="AF567"/>
      <c r="AG567"/>
      <c r="AH567"/>
      <c r="AI567"/>
      <c r="AJ567"/>
      <c r="AK567"/>
      <c r="AL567"/>
    </row>
    <row r="568" spans="3:38" ht="15" customHeight="1" x14ac:dyDescent="0.35">
      <c r="C568"/>
      <c r="D568"/>
      <c r="E568"/>
      <c r="F568"/>
      <c r="G568"/>
      <c r="H568"/>
      <c r="I568"/>
      <c r="J568"/>
      <c r="K568"/>
      <c r="L568"/>
      <c r="M568"/>
      <c r="N568"/>
      <c r="O568"/>
      <c r="S568"/>
      <c r="T568"/>
      <c r="U568"/>
      <c r="V568"/>
      <c r="Y568"/>
      <c r="Z568"/>
      <c r="AA568"/>
      <c r="AB568"/>
      <c r="AC568"/>
      <c r="AD568"/>
      <c r="AE568"/>
      <c r="AF568"/>
      <c r="AG568"/>
      <c r="AH568"/>
      <c r="AI568"/>
      <c r="AJ568"/>
      <c r="AK568"/>
      <c r="AL568"/>
    </row>
    <row r="569" spans="3:38" ht="15" customHeight="1" x14ac:dyDescent="0.35">
      <c r="C569"/>
      <c r="D569"/>
      <c r="E569"/>
      <c r="F569"/>
      <c r="G569"/>
      <c r="H569"/>
      <c r="I569"/>
      <c r="J569"/>
      <c r="K569"/>
      <c r="L569"/>
      <c r="M569"/>
      <c r="N569"/>
      <c r="O569"/>
      <c r="S569"/>
      <c r="T569"/>
      <c r="U569"/>
      <c r="V569"/>
      <c r="Y569"/>
      <c r="Z569"/>
      <c r="AA569"/>
      <c r="AB569"/>
      <c r="AC569"/>
      <c r="AD569"/>
      <c r="AE569"/>
      <c r="AF569"/>
      <c r="AG569"/>
      <c r="AH569"/>
      <c r="AI569"/>
      <c r="AJ569"/>
      <c r="AK569"/>
      <c r="AL569"/>
    </row>
    <row r="570" spans="3:38" ht="15" customHeight="1" x14ac:dyDescent="0.35">
      <c r="C570"/>
      <c r="D570"/>
      <c r="E570"/>
      <c r="F570"/>
      <c r="G570"/>
      <c r="H570"/>
      <c r="I570"/>
      <c r="J570"/>
      <c r="K570"/>
      <c r="L570"/>
      <c r="M570"/>
      <c r="N570"/>
      <c r="O570"/>
      <c r="S570"/>
      <c r="T570"/>
      <c r="U570"/>
      <c r="V570"/>
      <c r="Y570"/>
      <c r="Z570"/>
      <c r="AA570"/>
      <c r="AB570"/>
      <c r="AC570"/>
      <c r="AD570"/>
      <c r="AE570"/>
      <c r="AF570"/>
      <c r="AG570"/>
      <c r="AH570"/>
      <c r="AI570"/>
      <c r="AJ570"/>
      <c r="AK570"/>
      <c r="AL570"/>
    </row>
    <row r="571" spans="3:38" ht="15" customHeight="1" x14ac:dyDescent="0.35">
      <c r="C571"/>
      <c r="D571"/>
      <c r="E571"/>
      <c r="F571"/>
      <c r="G571"/>
      <c r="H571"/>
      <c r="I571"/>
      <c r="J571"/>
      <c r="K571"/>
      <c r="L571"/>
      <c r="M571"/>
      <c r="N571"/>
      <c r="O571"/>
      <c r="S571"/>
      <c r="T571"/>
      <c r="U571"/>
      <c r="V571"/>
      <c r="Y571"/>
      <c r="Z571"/>
      <c r="AA571"/>
      <c r="AB571"/>
      <c r="AC571"/>
      <c r="AD571"/>
      <c r="AE571"/>
      <c r="AF571"/>
      <c r="AG571"/>
      <c r="AH571"/>
      <c r="AI571"/>
      <c r="AJ571"/>
      <c r="AK571"/>
      <c r="AL571"/>
    </row>
    <row r="572" spans="3:38" ht="15" customHeight="1" x14ac:dyDescent="0.35">
      <c r="C572"/>
      <c r="D572"/>
      <c r="E572"/>
      <c r="F572"/>
      <c r="G572"/>
      <c r="H572"/>
      <c r="I572"/>
      <c r="J572"/>
      <c r="K572"/>
      <c r="L572"/>
      <c r="M572"/>
      <c r="N572"/>
      <c r="O572"/>
      <c r="S572"/>
      <c r="T572"/>
      <c r="U572"/>
      <c r="V572"/>
      <c r="Y572"/>
      <c r="Z572"/>
      <c r="AA572"/>
      <c r="AB572"/>
      <c r="AC572"/>
      <c r="AD572"/>
      <c r="AE572"/>
      <c r="AF572"/>
      <c r="AG572"/>
      <c r="AH572"/>
      <c r="AI572"/>
      <c r="AJ572"/>
      <c r="AK572"/>
      <c r="AL572"/>
    </row>
    <row r="573" spans="3:38" ht="15" customHeight="1" x14ac:dyDescent="0.35">
      <c r="C573"/>
      <c r="D573"/>
      <c r="E573"/>
      <c r="F573"/>
      <c r="G573"/>
      <c r="H573"/>
      <c r="I573"/>
      <c r="J573"/>
      <c r="K573"/>
      <c r="L573"/>
      <c r="M573"/>
      <c r="N573"/>
      <c r="O573"/>
      <c r="S573"/>
      <c r="T573"/>
      <c r="U573"/>
      <c r="V573"/>
      <c r="Y573"/>
      <c r="Z573"/>
      <c r="AA573"/>
      <c r="AB573"/>
      <c r="AC573"/>
      <c r="AD573"/>
      <c r="AE573"/>
      <c r="AF573"/>
      <c r="AG573"/>
      <c r="AH573"/>
      <c r="AI573"/>
      <c r="AJ573"/>
      <c r="AK573"/>
      <c r="AL573"/>
    </row>
    <row r="574" spans="3:38" ht="15" customHeight="1" x14ac:dyDescent="0.35">
      <c r="C574"/>
      <c r="D574"/>
      <c r="E574"/>
      <c r="F574"/>
      <c r="G574"/>
      <c r="H574"/>
      <c r="I574"/>
      <c r="J574"/>
      <c r="K574"/>
      <c r="L574"/>
      <c r="M574"/>
      <c r="N574"/>
      <c r="O574"/>
      <c r="S574"/>
      <c r="T574"/>
      <c r="U574"/>
      <c r="V574"/>
      <c r="Y574"/>
      <c r="Z574"/>
      <c r="AA574"/>
      <c r="AB574"/>
      <c r="AC574"/>
      <c r="AD574"/>
      <c r="AE574"/>
      <c r="AF574"/>
      <c r="AG574"/>
      <c r="AH574"/>
      <c r="AI574"/>
      <c r="AJ574"/>
      <c r="AK574"/>
      <c r="AL574"/>
    </row>
    <row r="575" spans="3:38" ht="15" customHeight="1" x14ac:dyDescent="0.35">
      <c r="C575"/>
      <c r="D575"/>
      <c r="E575"/>
      <c r="F575"/>
      <c r="G575"/>
      <c r="H575"/>
      <c r="I575"/>
      <c r="J575"/>
      <c r="K575"/>
      <c r="L575"/>
      <c r="M575"/>
      <c r="N575"/>
      <c r="O575"/>
      <c r="S575"/>
      <c r="T575"/>
      <c r="U575"/>
      <c r="V575"/>
      <c r="Y575"/>
      <c r="Z575"/>
      <c r="AA575"/>
      <c r="AB575"/>
      <c r="AC575"/>
      <c r="AD575"/>
      <c r="AE575"/>
      <c r="AF575"/>
      <c r="AG575"/>
      <c r="AH575"/>
      <c r="AI575"/>
      <c r="AJ575"/>
      <c r="AK575"/>
      <c r="AL575"/>
    </row>
    <row r="576" spans="3:38" ht="15" customHeight="1" x14ac:dyDescent="0.35">
      <c r="C576"/>
      <c r="D576"/>
      <c r="E576"/>
      <c r="F576"/>
      <c r="G576"/>
      <c r="H576"/>
      <c r="I576"/>
      <c r="J576"/>
      <c r="K576"/>
      <c r="L576"/>
      <c r="M576"/>
      <c r="N576"/>
      <c r="O576"/>
      <c r="S576"/>
      <c r="T576"/>
      <c r="U576"/>
      <c r="V576"/>
      <c r="Y576"/>
      <c r="Z576"/>
      <c r="AA576"/>
      <c r="AB576"/>
      <c r="AC576"/>
      <c r="AD576"/>
      <c r="AE576"/>
      <c r="AF576"/>
      <c r="AG576"/>
      <c r="AH576"/>
      <c r="AI576"/>
      <c r="AJ576"/>
      <c r="AK576"/>
      <c r="AL576"/>
    </row>
    <row r="577" spans="3:38" ht="15" customHeight="1" x14ac:dyDescent="0.35">
      <c r="C577"/>
      <c r="D577"/>
      <c r="E577"/>
      <c r="F577"/>
      <c r="G577"/>
      <c r="H577"/>
      <c r="I577"/>
      <c r="J577"/>
      <c r="K577"/>
      <c r="L577"/>
      <c r="M577"/>
      <c r="N577"/>
      <c r="O577"/>
      <c r="S577"/>
      <c r="T577"/>
      <c r="U577"/>
      <c r="V577"/>
      <c r="Y577"/>
      <c r="Z577"/>
      <c r="AA577"/>
      <c r="AB577"/>
      <c r="AC577"/>
      <c r="AD577"/>
      <c r="AE577"/>
      <c r="AF577"/>
      <c r="AG577"/>
      <c r="AH577"/>
      <c r="AI577"/>
      <c r="AJ577"/>
      <c r="AK577"/>
      <c r="AL577"/>
    </row>
    <row r="578" spans="3:38" ht="15" customHeight="1" x14ac:dyDescent="0.35">
      <c r="C578"/>
      <c r="D578"/>
      <c r="E578"/>
      <c r="F578"/>
      <c r="G578"/>
      <c r="H578"/>
      <c r="I578"/>
      <c r="J578"/>
      <c r="K578"/>
      <c r="L578"/>
      <c r="M578"/>
      <c r="N578"/>
      <c r="O578"/>
      <c r="S578"/>
      <c r="T578"/>
      <c r="U578"/>
      <c r="V578"/>
      <c r="Y578"/>
      <c r="Z578"/>
      <c r="AA578"/>
      <c r="AB578"/>
      <c r="AC578"/>
      <c r="AD578"/>
      <c r="AE578"/>
      <c r="AF578"/>
      <c r="AG578"/>
      <c r="AH578"/>
      <c r="AI578"/>
      <c r="AJ578"/>
      <c r="AK578"/>
      <c r="AL578"/>
    </row>
    <row r="579" spans="3:38" ht="15" customHeight="1" x14ac:dyDescent="0.35">
      <c r="C579"/>
      <c r="D579"/>
      <c r="E579"/>
      <c r="F579"/>
      <c r="G579"/>
      <c r="H579"/>
      <c r="I579"/>
      <c r="J579"/>
      <c r="K579"/>
      <c r="L579"/>
      <c r="M579"/>
      <c r="N579"/>
      <c r="O579"/>
      <c r="S579"/>
      <c r="T579"/>
      <c r="U579"/>
      <c r="V579"/>
      <c r="Y579"/>
      <c r="Z579"/>
      <c r="AA579"/>
      <c r="AB579"/>
      <c r="AC579"/>
      <c r="AD579"/>
      <c r="AE579"/>
      <c r="AF579"/>
      <c r="AG579"/>
      <c r="AH579"/>
      <c r="AI579"/>
      <c r="AJ579"/>
      <c r="AK579"/>
      <c r="AL579"/>
    </row>
    <row r="580" spans="3:38" ht="15" customHeight="1" x14ac:dyDescent="0.35">
      <c r="C580"/>
      <c r="D580"/>
      <c r="E580"/>
      <c r="F580"/>
      <c r="G580"/>
      <c r="H580"/>
      <c r="I580"/>
      <c r="J580"/>
      <c r="K580"/>
      <c r="L580"/>
      <c r="M580"/>
      <c r="N580"/>
      <c r="O580"/>
      <c r="S580"/>
      <c r="T580"/>
      <c r="U580"/>
      <c r="V580"/>
      <c r="Y580"/>
      <c r="Z580"/>
      <c r="AA580"/>
      <c r="AB580"/>
      <c r="AC580"/>
      <c r="AD580"/>
      <c r="AE580"/>
      <c r="AF580"/>
      <c r="AG580"/>
      <c r="AH580"/>
      <c r="AI580"/>
      <c r="AJ580"/>
      <c r="AK580"/>
      <c r="AL580"/>
    </row>
    <row r="581" spans="3:38" ht="15" customHeight="1" x14ac:dyDescent="0.35">
      <c r="C581"/>
      <c r="D581"/>
      <c r="E581"/>
      <c r="F581"/>
      <c r="G581"/>
      <c r="H581"/>
      <c r="I581"/>
      <c r="J581"/>
      <c r="K581"/>
      <c r="L581"/>
      <c r="M581"/>
      <c r="N581"/>
      <c r="O581"/>
      <c r="S581"/>
      <c r="T581"/>
      <c r="U581"/>
      <c r="V581"/>
      <c r="Y581"/>
      <c r="Z581"/>
      <c r="AA581"/>
      <c r="AB581"/>
      <c r="AC581"/>
      <c r="AD581"/>
      <c r="AE581"/>
      <c r="AF581"/>
      <c r="AG581"/>
      <c r="AH581"/>
      <c r="AI581"/>
      <c r="AJ581"/>
      <c r="AK581"/>
      <c r="AL581"/>
    </row>
    <row r="582" spans="3:38" ht="15" customHeight="1" x14ac:dyDescent="0.35">
      <c r="C582"/>
      <c r="D582"/>
      <c r="E582"/>
      <c r="F582"/>
      <c r="G582"/>
      <c r="H582"/>
      <c r="I582"/>
      <c r="J582"/>
      <c r="K582"/>
      <c r="L582"/>
      <c r="M582"/>
      <c r="N582"/>
      <c r="O582"/>
      <c r="S582"/>
      <c r="T582"/>
      <c r="U582"/>
      <c r="V582"/>
      <c r="Y582"/>
      <c r="Z582"/>
      <c r="AA582"/>
      <c r="AB582"/>
      <c r="AC582"/>
      <c r="AD582"/>
      <c r="AE582"/>
      <c r="AF582"/>
      <c r="AG582"/>
      <c r="AH582"/>
      <c r="AI582"/>
      <c r="AJ582"/>
      <c r="AK582"/>
      <c r="AL582"/>
    </row>
    <row r="583" spans="3:38" ht="15" customHeight="1" x14ac:dyDescent="0.35">
      <c r="C583"/>
      <c r="D583"/>
      <c r="E583"/>
      <c r="F583"/>
      <c r="G583"/>
      <c r="H583"/>
      <c r="I583"/>
      <c r="J583"/>
      <c r="K583"/>
      <c r="L583"/>
      <c r="M583"/>
      <c r="N583"/>
      <c r="O583"/>
      <c r="S583"/>
      <c r="T583"/>
      <c r="U583"/>
      <c r="V583"/>
      <c r="Y583"/>
      <c r="Z583"/>
      <c r="AA583"/>
      <c r="AB583"/>
      <c r="AC583"/>
      <c r="AD583"/>
      <c r="AE583"/>
      <c r="AF583"/>
      <c r="AG583"/>
      <c r="AH583"/>
      <c r="AI583"/>
      <c r="AJ583"/>
      <c r="AK583"/>
      <c r="AL583"/>
    </row>
    <row r="584" spans="3:38" ht="15" customHeight="1" x14ac:dyDescent="0.35">
      <c r="C584"/>
      <c r="D584"/>
      <c r="E584"/>
      <c r="F584"/>
      <c r="G584"/>
      <c r="H584"/>
      <c r="I584"/>
      <c r="J584"/>
      <c r="K584"/>
      <c r="L584"/>
      <c r="M584"/>
      <c r="N584"/>
      <c r="O584"/>
      <c r="S584"/>
      <c r="T584"/>
      <c r="U584"/>
      <c r="V584"/>
      <c r="Y584"/>
      <c r="Z584"/>
      <c r="AA584"/>
      <c r="AB584"/>
      <c r="AC584"/>
      <c r="AD584"/>
      <c r="AE584"/>
      <c r="AF584"/>
      <c r="AG584"/>
      <c r="AH584"/>
      <c r="AI584"/>
      <c r="AJ584"/>
      <c r="AK584"/>
      <c r="AL584"/>
    </row>
    <row r="585" spans="3:38" ht="15" customHeight="1" x14ac:dyDescent="0.35">
      <c r="C585"/>
      <c r="D585"/>
      <c r="E585"/>
      <c r="F585"/>
      <c r="G585"/>
      <c r="H585"/>
      <c r="I585"/>
      <c r="J585"/>
      <c r="K585"/>
      <c r="L585"/>
      <c r="M585"/>
      <c r="N585"/>
      <c r="O585"/>
      <c r="S585"/>
      <c r="T585"/>
      <c r="U585"/>
      <c r="V585"/>
      <c r="Y585"/>
      <c r="Z585"/>
      <c r="AA585"/>
      <c r="AB585"/>
      <c r="AC585"/>
      <c r="AD585"/>
      <c r="AE585"/>
      <c r="AF585"/>
      <c r="AG585"/>
      <c r="AH585"/>
      <c r="AI585"/>
      <c r="AJ585"/>
      <c r="AK585"/>
      <c r="AL585"/>
    </row>
    <row r="586" spans="3:38" ht="15" customHeight="1" x14ac:dyDescent="0.35">
      <c r="C586"/>
      <c r="D586"/>
      <c r="E586"/>
      <c r="F586"/>
      <c r="G586"/>
      <c r="H586"/>
      <c r="I586"/>
      <c r="J586"/>
      <c r="K586"/>
      <c r="L586"/>
      <c r="M586"/>
      <c r="N586"/>
      <c r="O586"/>
      <c r="S586"/>
      <c r="T586"/>
      <c r="U586"/>
      <c r="V586"/>
      <c r="Y586"/>
      <c r="Z586"/>
      <c r="AA586"/>
      <c r="AB586"/>
      <c r="AC586"/>
      <c r="AD586"/>
      <c r="AE586"/>
      <c r="AF586"/>
      <c r="AG586"/>
      <c r="AH586"/>
      <c r="AI586"/>
      <c r="AJ586"/>
      <c r="AK586"/>
      <c r="AL586"/>
    </row>
    <row r="587" spans="3:38" ht="15" customHeight="1" x14ac:dyDescent="0.35">
      <c r="C587"/>
      <c r="D587"/>
      <c r="E587"/>
      <c r="F587"/>
      <c r="G587"/>
      <c r="H587"/>
      <c r="I587"/>
      <c r="J587"/>
      <c r="K587"/>
      <c r="L587"/>
      <c r="M587"/>
      <c r="N587"/>
      <c r="O587"/>
      <c r="S587"/>
      <c r="T587"/>
      <c r="U587"/>
      <c r="V587"/>
      <c r="Y587"/>
      <c r="Z587"/>
      <c r="AA587"/>
      <c r="AB587"/>
      <c r="AC587"/>
      <c r="AD587"/>
      <c r="AE587"/>
      <c r="AF587"/>
      <c r="AG587"/>
      <c r="AH587"/>
      <c r="AI587"/>
      <c r="AJ587"/>
      <c r="AK587"/>
      <c r="AL587"/>
    </row>
    <row r="588" spans="3:38" ht="15" customHeight="1" x14ac:dyDescent="0.35">
      <c r="C588"/>
      <c r="D588"/>
      <c r="E588"/>
      <c r="F588"/>
      <c r="G588"/>
      <c r="H588"/>
      <c r="I588"/>
      <c r="J588"/>
      <c r="K588"/>
      <c r="L588"/>
      <c r="M588"/>
      <c r="N588"/>
      <c r="O588"/>
      <c r="S588"/>
      <c r="T588"/>
      <c r="U588"/>
      <c r="V588"/>
      <c r="Y588"/>
      <c r="Z588"/>
      <c r="AA588"/>
      <c r="AB588"/>
      <c r="AC588"/>
      <c r="AD588"/>
      <c r="AE588"/>
      <c r="AF588"/>
      <c r="AG588"/>
      <c r="AH588"/>
      <c r="AI588"/>
      <c r="AJ588"/>
      <c r="AK588"/>
      <c r="AL588"/>
    </row>
    <row r="589" spans="3:38" ht="15" customHeight="1" x14ac:dyDescent="0.35">
      <c r="C589"/>
      <c r="D589"/>
      <c r="E589"/>
      <c r="F589"/>
      <c r="G589"/>
      <c r="H589"/>
      <c r="I589"/>
      <c r="J589"/>
      <c r="K589"/>
      <c r="L589"/>
      <c r="M589"/>
      <c r="N589"/>
      <c r="O589"/>
      <c r="S589"/>
      <c r="T589"/>
      <c r="U589"/>
      <c r="V589"/>
      <c r="Y589"/>
      <c r="Z589"/>
      <c r="AA589"/>
      <c r="AB589"/>
      <c r="AC589"/>
      <c r="AD589"/>
      <c r="AE589"/>
      <c r="AF589"/>
      <c r="AG589"/>
      <c r="AH589"/>
      <c r="AI589"/>
      <c r="AJ589"/>
      <c r="AK589"/>
      <c r="AL589"/>
    </row>
    <row r="590" spans="3:38" ht="15" customHeight="1" x14ac:dyDescent="0.35">
      <c r="C590"/>
      <c r="D590"/>
      <c r="E590"/>
      <c r="F590"/>
      <c r="G590"/>
      <c r="H590"/>
      <c r="I590"/>
      <c r="J590"/>
      <c r="K590"/>
      <c r="L590"/>
      <c r="M590"/>
      <c r="N590"/>
      <c r="O590"/>
      <c r="S590"/>
      <c r="T590"/>
      <c r="U590"/>
      <c r="V590"/>
      <c r="Y590"/>
      <c r="Z590"/>
      <c r="AA590"/>
      <c r="AB590"/>
      <c r="AC590"/>
      <c r="AD590"/>
      <c r="AE590"/>
      <c r="AF590"/>
      <c r="AG590"/>
      <c r="AH590"/>
      <c r="AI590"/>
      <c r="AJ590"/>
      <c r="AK590"/>
      <c r="AL590"/>
    </row>
    <row r="591" spans="3:38" ht="15" customHeight="1" x14ac:dyDescent="0.35">
      <c r="C591"/>
      <c r="D591"/>
      <c r="E591"/>
      <c r="F591"/>
      <c r="G591"/>
      <c r="H591"/>
      <c r="I591"/>
      <c r="J591"/>
      <c r="K591"/>
      <c r="L591"/>
      <c r="M591"/>
      <c r="N591"/>
      <c r="O591"/>
      <c r="S591"/>
      <c r="T591"/>
      <c r="U591"/>
      <c r="V591"/>
      <c r="Y591"/>
      <c r="Z591"/>
      <c r="AA591"/>
      <c r="AB591"/>
      <c r="AC591"/>
      <c r="AD591"/>
      <c r="AE591"/>
      <c r="AF591"/>
      <c r="AG591"/>
      <c r="AH591"/>
      <c r="AI591"/>
      <c r="AJ591"/>
      <c r="AK591"/>
      <c r="AL591"/>
    </row>
    <row r="592" spans="3:38" ht="15" customHeight="1" x14ac:dyDescent="0.35">
      <c r="C592"/>
      <c r="D592"/>
      <c r="E592"/>
      <c r="F592"/>
      <c r="G592"/>
      <c r="H592"/>
      <c r="I592"/>
      <c r="J592"/>
      <c r="K592"/>
      <c r="L592"/>
      <c r="M592"/>
      <c r="N592"/>
      <c r="O592"/>
      <c r="S592"/>
      <c r="T592"/>
      <c r="U592"/>
      <c r="V592"/>
      <c r="Y592"/>
      <c r="Z592"/>
      <c r="AA592"/>
      <c r="AB592"/>
      <c r="AC592"/>
      <c r="AD592"/>
      <c r="AE592"/>
      <c r="AF592"/>
      <c r="AG592"/>
      <c r="AH592"/>
      <c r="AI592"/>
      <c r="AJ592"/>
      <c r="AK592"/>
      <c r="AL592"/>
    </row>
    <row r="593" spans="3:38" ht="15" customHeight="1" x14ac:dyDescent="0.35">
      <c r="C593"/>
      <c r="D593"/>
      <c r="E593"/>
      <c r="F593"/>
      <c r="G593"/>
      <c r="H593"/>
      <c r="I593"/>
      <c r="J593"/>
      <c r="K593"/>
      <c r="L593"/>
      <c r="M593"/>
      <c r="N593"/>
      <c r="O593"/>
      <c r="S593"/>
      <c r="T593"/>
      <c r="U593"/>
      <c r="V593"/>
      <c r="Y593"/>
      <c r="Z593"/>
      <c r="AA593"/>
      <c r="AB593"/>
      <c r="AC593"/>
      <c r="AD593"/>
      <c r="AE593"/>
      <c r="AF593"/>
      <c r="AG593"/>
      <c r="AH593"/>
      <c r="AI593"/>
      <c r="AJ593"/>
      <c r="AK593"/>
      <c r="AL593"/>
    </row>
    <row r="594" spans="3:38" ht="15" customHeight="1" x14ac:dyDescent="0.35">
      <c r="C594"/>
      <c r="D594"/>
      <c r="E594"/>
      <c r="F594"/>
      <c r="G594"/>
      <c r="H594"/>
      <c r="I594"/>
      <c r="J594"/>
      <c r="K594"/>
      <c r="L594"/>
      <c r="M594"/>
      <c r="N594"/>
      <c r="O594"/>
      <c r="S594"/>
      <c r="T594"/>
      <c r="U594"/>
      <c r="V594"/>
      <c r="Y594"/>
      <c r="Z594"/>
      <c r="AA594"/>
      <c r="AB594"/>
      <c r="AC594"/>
      <c r="AD594"/>
      <c r="AE594"/>
      <c r="AF594"/>
      <c r="AG594"/>
      <c r="AH594"/>
      <c r="AI594"/>
      <c r="AJ594"/>
      <c r="AK594"/>
      <c r="AL594"/>
    </row>
    <row r="595" spans="3:38" ht="15" customHeight="1" x14ac:dyDescent="0.35">
      <c r="C595"/>
      <c r="D595"/>
      <c r="E595"/>
      <c r="F595"/>
      <c r="G595"/>
      <c r="H595"/>
      <c r="I595"/>
      <c r="J595"/>
      <c r="K595"/>
      <c r="L595"/>
      <c r="M595"/>
      <c r="N595"/>
      <c r="O595"/>
      <c r="S595"/>
      <c r="T595"/>
      <c r="U595"/>
      <c r="V595"/>
      <c r="Y595"/>
      <c r="Z595"/>
      <c r="AA595"/>
      <c r="AB595"/>
      <c r="AC595"/>
      <c r="AD595"/>
      <c r="AE595"/>
      <c r="AF595"/>
      <c r="AG595"/>
      <c r="AH595"/>
      <c r="AI595"/>
      <c r="AJ595"/>
      <c r="AK595"/>
      <c r="AL595"/>
    </row>
    <row r="596" spans="3:38" ht="15" customHeight="1" x14ac:dyDescent="0.35">
      <c r="C596"/>
      <c r="D596"/>
      <c r="E596"/>
      <c r="F596"/>
      <c r="G596"/>
      <c r="H596"/>
      <c r="I596"/>
      <c r="J596"/>
      <c r="K596"/>
      <c r="L596"/>
      <c r="M596"/>
      <c r="N596"/>
      <c r="O596"/>
      <c r="S596"/>
      <c r="T596"/>
      <c r="U596"/>
      <c r="V596"/>
      <c r="Y596"/>
      <c r="Z596"/>
      <c r="AA596"/>
      <c r="AB596"/>
      <c r="AC596"/>
      <c r="AD596"/>
      <c r="AE596"/>
      <c r="AF596"/>
      <c r="AG596"/>
      <c r="AH596"/>
      <c r="AI596"/>
      <c r="AJ596"/>
      <c r="AK596"/>
      <c r="AL596"/>
    </row>
    <row r="597" spans="3:38" ht="15" customHeight="1" x14ac:dyDescent="0.35">
      <c r="C597"/>
      <c r="D597"/>
      <c r="E597"/>
      <c r="F597"/>
      <c r="G597"/>
      <c r="H597"/>
      <c r="I597"/>
      <c r="J597"/>
      <c r="K597"/>
      <c r="L597"/>
      <c r="M597"/>
      <c r="N597"/>
      <c r="O597"/>
      <c r="S597"/>
      <c r="T597"/>
      <c r="U597"/>
      <c r="V597"/>
      <c r="Y597"/>
      <c r="Z597"/>
      <c r="AA597"/>
      <c r="AB597"/>
      <c r="AC597"/>
      <c r="AD597"/>
      <c r="AE597"/>
      <c r="AF597"/>
      <c r="AG597"/>
      <c r="AH597"/>
      <c r="AI597"/>
      <c r="AJ597"/>
      <c r="AK597"/>
      <c r="AL597"/>
    </row>
    <row r="598" spans="3:38" ht="15" customHeight="1" x14ac:dyDescent="0.35">
      <c r="C598"/>
      <c r="D598"/>
      <c r="E598"/>
      <c r="F598"/>
      <c r="G598"/>
      <c r="H598"/>
      <c r="I598"/>
      <c r="J598"/>
      <c r="K598"/>
      <c r="L598"/>
      <c r="M598"/>
      <c r="N598"/>
      <c r="O598"/>
      <c r="S598"/>
      <c r="T598"/>
      <c r="U598"/>
      <c r="V598"/>
      <c r="Y598"/>
      <c r="Z598"/>
      <c r="AA598"/>
      <c r="AB598"/>
      <c r="AC598"/>
      <c r="AD598"/>
      <c r="AE598"/>
      <c r="AF598"/>
      <c r="AG598"/>
      <c r="AH598"/>
      <c r="AI598"/>
      <c r="AJ598"/>
      <c r="AK598"/>
      <c r="AL598"/>
    </row>
    <row r="599" spans="3:38" ht="15" customHeight="1" x14ac:dyDescent="0.35">
      <c r="C599"/>
      <c r="D599"/>
      <c r="E599"/>
      <c r="F599"/>
      <c r="G599"/>
      <c r="H599"/>
      <c r="I599"/>
      <c r="J599"/>
      <c r="K599"/>
      <c r="L599"/>
      <c r="M599"/>
      <c r="N599"/>
      <c r="O599"/>
      <c r="S599"/>
      <c r="T599"/>
      <c r="U599"/>
      <c r="V599"/>
      <c r="Y599"/>
      <c r="Z599"/>
      <c r="AA599"/>
      <c r="AB599"/>
      <c r="AC599"/>
      <c r="AD599"/>
      <c r="AE599"/>
      <c r="AF599"/>
      <c r="AG599"/>
      <c r="AH599"/>
      <c r="AI599"/>
      <c r="AJ599"/>
      <c r="AK599"/>
      <c r="AL599"/>
    </row>
    <row r="600" spans="3:38" ht="15" customHeight="1" x14ac:dyDescent="0.35">
      <c r="C600"/>
      <c r="D600"/>
      <c r="E600"/>
      <c r="F600"/>
      <c r="G600"/>
      <c r="H600"/>
      <c r="I600"/>
      <c r="J600"/>
      <c r="K600"/>
      <c r="L600"/>
      <c r="M600"/>
      <c r="N600"/>
      <c r="O600"/>
      <c r="S600"/>
      <c r="T600"/>
      <c r="U600"/>
      <c r="V600"/>
      <c r="Y600"/>
      <c r="Z600"/>
      <c r="AA600"/>
      <c r="AB600"/>
      <c r="AC600"/>
      <c r="AD600"/>
      <c r="AE600"/>
      <c r="AF600"/>
      <c r="AG600"/>
      <c r="AH600"/>
      <c r="AI600"/>
      <c r="AJ600"/>
      <c r="AK600"/>
      <c r="AL600"/>
    </row>
    <row r="601" spans="3:38" ht="15" customHeight="1" x14ac:dyDescent="0.35">
      <c r="C601"/>
      <c r="D601"/>
      <c r="E601"/>
      <c r="F601"/>
      <c r="G601"/>
      <c r="H601"/>
      <c r="I601"/>
      <c r="J601"/>
      <c r="K601"/>
      <c r="L601"/>
      <c r="M601"/>
      <c r="N601"/>
      <c r="O601"/>
      <c r="S601"/>
      <c r="T601"/>
      <c r="U601"/>
      <c r="V601"/>
      <c r="Y601"/>
      <c r="Z601"/>
      <c r="AA601"/>
      <c r="AB601"/>
      <c r="AC601"/>
      <c r="AD601"/>
      <c r="AE601"/>
      <c r="AF601"/>
      <c r="AG601"/>
      <c r="AH601"/>
      <c r="AI601"/>
      <c r="AJ601"/>
      <c r="AK601"/>
      <c r="AL601"/>
    </row>
    <row r="602" spans="3:38" ht="15" customHeight="1" x14ac:dyDescent="0.35">
      <c r="C602"/>
      <c r="D602"/>
      <c r="E602"/>
      <c r="F602"/>
      <c r="G602"/>
      <c r="H602"/>
      <c r="I602"/>
      <c r="J602"/>
      <c r="K602"/>
      <c r="L602"/>
      <c r="M602"/>
      <c r="N602"/>
      <c r="O602"/>
      <c r="S602"/>
      <c r="T602"/>
      <c r="U602"/>
      <c r="V602"/>
      <c r="Y602"/>
      <c r="Z602"/>
      <c r="AA602"/>
      <c r="AB602"/>
      <c r="AC602"/>
      <c r="AD602"/>
      <c r="AE602"/>
      <c r="AF602"/>
      <c r="AG602"/>
      <c r="AH602"/>
      <c r="AI602"/>
      <c r="AJ602"/>
      <c r="AK602"/>
      <c r="AL602"/>
    </row>
    <row r="603" spans="3:38" ht="15" customHeight="1" x14ac:dyDescent="0.35">
      <c r="C603"/>
      <c r="D603"/>
      <c r="E603"/>
      <c r="F603"/>
      <c r="G603"/>
      <c r="H603"/>
      <c r="I603"/>
      <c r="J603"/>
      <c r="K603"/>
      <c r="L603"/>
      <c r="M603"/>
      <c r="N603"/>
      <c r="O603"/>
      <c r="S603"/>
      <c r="T603"/>
      <c r="U603"/>
      <c r="V603"/>
      <c r="Y603"/>
      <c r="Z603"/>
      <c r="AA603"/>
      <c r="AB603"/>
      <c r="AC603"/>
      <c r="AD603"/>
      <c r="AE603"/>
      <c r="AF603"/>
      <c r="AG603"/>
      <c r="AH603"/>
      <c r="AI603"/>
      <c r="AJ603"/>
      <c r="AK603"/>
      <c r="AL603"/>
    </row>
    <row r="604" spans="3:38" ht="15" customHeight="1" x14ac:dyDescent="0.35">
      <c r="C604"/>
      <c r="D604"/>
      <c r="E604"/>
      <c r="F604"/>
      <c r="G604"/>
      <c r="H604"/>
      <c r="I604"/>
      <c r="J604"/>
      <c r="K604"/>
      <c r="L604"/>
      <c r="M604"/>
      <c r="N604"/>
      <c r="O604"/>
      <c r="S604"/>
      <c r="T604"/>
      <c r="U604"/>
      <c r="V604"/>
      <c r="Y604"/>
      <c r="Z604"/>
      <c r="AA604"/>
      <c r="AB604"/>
      <c r="AC604"/>
      <c r="AD604"/>
      <c r="AE604"/>
      <c r="AF604"/>
      <c r="AG604"/>
      <c r="AH604"/>
      <c r="AI604"/>
      <c r="AJ604"/>
      <c r="AK604"/>
      <c r="AL604"/>
    </row>
    <row r="605" spans="3:38" ht="15" customHeight="1" x14ac:dyDescent="0.35">
      <c r="C605"/>
      <c r="D605"/>
      <c r="E605"/>
      <c r="F605"/>
      <c r="G605"/>
      <c r="H605"/>
      <c r="I605"/>
      <c r="J605"/>
      <c r="K605"/>
      <c r="L605"/>
      <c r="M605"/>
      <c r="N605"/>
      <c r="O605"/>
      <c r="S605"/>
      <c r="T605"/>
      <c r="U605"/>
      <c r="V605"/>
      <c r="Y605"/>
      <c r="Z605"/>
      <c r="AA605"/>
      <c r="AB605"/>
      <c r="AC605"/>
      <c r="AD605"/>
      <c r="AE605"/>
      <c r="AF605"/>
      <c r="AG605"/>
      <c r="AH605"/>
      <c r="AI605"/>
      <c r="AJ605"/>
      <c r="AK605"/>
      <c r="AL605"/>
    </row>
    <row r="606" spans="3:38" ht="15" customHeight="1" x14ac:dyDescent="0.35">
      <c r="C606"/>
      <c r="D606"/>
      <c r="E606"/>
      <c r="F606"/>
      <c r="G606"/>
      <c r="H606"/>
      <c r="I606"/>
      <c r="J606"/>
      <c r="K606"/>
      <c r="L606"/>
      <c r="M606"/>
      <c r="N606"/>
      <c r="O606"/>
      <c r="S606"/>
      <c r="T606"/>
      <c r="U606"/>
      <c r="V606"/>
      <c r="Y606"/>
      <c r="Z606"/>
      <c r="AA606"/>
      <c r="AB606"/>
      <c r="AC606"/>
      <c r="AD606"/>
      <c r="AE606"/>
      <c r="AF606"/>
      <c r="AG606"/>
      <c r="AH606"/>
      <c r="AI606"/>
      <c r="AJ606"/>
      <c r="AK606"/>
      <c r="AL606"/>
    </row>
    <row r="607" spans="3:38" ht="15" customHeight="1" x14ac:dyDescent="0.35">
      <c r="C607"/>
      <c r="D607"/>
      <c r="E607"/>
      <c r="F607"/>
      <c r="G607"/>
      <c r="H607"/>
      <c r="I607"/>
      <c r="J607"/>
      <c r="K607"/>
      <c r="L607"/>
      <c r="M607"/>
      <c r="N607"/>
      <c r="O607"/>
      <c r="S607"/>
      <c r="T607"/>
      <c r="U607"/>
      <c r="V607"/>
      <c r="Y607"/>
      <c r="Z607"/>
      <c r="AA607"/>
      <c r="AB607"/>
      <c r="AC607"/>
      <c r="AD607"/>
      <c r="AE607"/>
      <c r="AF607"/>
      <c r="AG607"/>
      <c r="AH607"/>
      <c r="AI607"/>
      <c r="AJ607"/>
      <c r="AK607"/>
      <c r="AL607"/>
    </row>
    <row r="608" spans="3:38" ht="15" customHeight="1" x14ac:dyDescent="0.35">
      <c r="C608"/>
      <c r="D608"/>
      <c r="E608"/>
      <c r="F608"/>
      <c r="G608"/>
      <c r="H608"/>
      <c r="I608"/>
      <c r="J608"/>
      <c r="K608"/>
      <c r="L608"/>
      <c r="M608"/>
      <c r="N608"/>
      <c r="O608"/>
      <c r="S608"/>
      <c r="T608"/>
      <c r="U608"/>
      <c r="V608"/>
      <c r="Y608"/>
      <c r="Z608"/>
      <c r="AA608"/>
      <c r="AB608"/>
      <c r="AC608"/>
      <c r="AD608"/>
      <c r="AE608"/>
      <c r="AF608"/>
      <c r="AG608"/>
      <c r="AH608"/>
      <c r="AI608"/>
      <c r="AJ608"/>
      <c r="AK608"/>
      <c r="AL608"/>
    </row>
    <row r="609" spans="3:38" ht="15" customHeight="1" x14ac:dyDescent="0.35">
      <c r="C609"/>
      <c r="D609"/>
      <c r="E609"/>
      <c r="F609"/>
      <c r="G609"/>
      <c r="H609"/>
      <c r="I609"/>
      <c r="J609"/>
      <c r="K609"/>
      <c r="L609"/>
      <c r="M609"/>
      <c r="N609"/>
      <c r="O609"/>
      <c r="S609"/>
      <c r="T609"/>
      <c r="U609"/>
      <c r="V609"/>
      <c r="Y609"/>
      <c r="Z609"/>
      <c r="AA609"/>
      <c r="AB609"/>
      <c r="AC609"/>
      <c r="AD609"/>
      <c r="AE609"/>
      <c r="AF609"/>
      <c r="AG609"/>
      <c r="AH609"/>
      <c r="AI609"/>
      <c r="AJ609"/>
      <c r="AK609"/>
      <c r="AL609"/>
    </row>
    <row r="610" spans="3:38" ht="15" customHeight="1" x14ac:dyDescent="0.35">
      <c r="C610"/>
      <c r="D610"/>
      <c r="E610"/>
      <c r="F610"/>
      <c r="G610"/>
      <c r="H610"/>
      <c r="I610"/>
      <c r="J610"/>
      <c r="K610"/>
      <c r="L610"/>
      <c r="M610"/>
      <c r="N610"/>
      <c r="O610"/>
      <c r="S610"/>
      <c r="T610"/>
      <c r="U610"/>
      <c r="V610"/>
      <c r="Y610"/>
      <c r="Z610"/>
      <c r="AA610"/>
      <c r="AB610"/>
      <c r="AC610"/>
      <c r="AD610"/>
      <c r="AE610"/>
      <c r="AF610"/>
      <c r="AG610"/>
      <c r="AH610"/>
      <c r="AI610"/>
      <c r="AJ610"/>
      <c r="AK610"/>
      <c r="AL610"/>
    </row>
    <row r="611" spans="3:38" ht="15" customHeight="1" x14ac:dyDescent="0.35">
      <c r="C611"/>
      <c r="D611"/>
      <c r="E611"/>
      <c r="F611"/>
      <c r="G611"/>
      <c r="H611"/>
      <c r="I611"/>
      <c r="J611"/>
      <c r="K611"/>
      <c r="L611"/>
      <c r="M611"/>
      <c r="N611"/>
      <c r="O611"/>
      <c r="S611"/>
      <c r="T611"/>
      <c r="U611"/>
      <c r="V611"/>
      <c r="Y611"/>
      <c r="Z611"/>
      <c r="AA611"/>
      <c r="AB611"/>
      <c r="AC611"/>
      <c r="AD611"/>
      <c r="AE611"/>
      <c r="AF611"/>
      <c r="AG611"/>
      <c r="AH611"/>
      <c r="AI611"/>
      <c r="AJ611"/>
      <c r="AK611"/>
      <c r="AL611"/>
    </row>
    <row r="612" spans="3:38" ht="15" customHeight="1" x14ac:dyDescent="0.35">
      <c r="C612"/>
      <c r="D612"/>
      <c r="E612"/>
      <c r="F612"/>
      <c r="G612"/>
      <c r="H612"/>
      <c r="I612"/>
      <c r="J612"/>
      <c r="K612"/>
      <c r="L612"/>
      <c r="M612"/>
      <c r="N612"/>
      <c r="O612"/>
      <c r="S612"/>
      <c r="T612"/>
      <c r="U612"/>
      <c r="V612"/>
      <c r="Y612"/>
      <c r="Z612"/>
      <c r="AA612"/>
      <c r="AB612"/>
      <c r="AC612"/>
      <c r="AD612"/>
      <c r="AE612"/>
      <c r="AF612"/>
      <c r="AG612"/>
      <c r="AH612"/>
      <c r="AI612"/>
      <c r="AJ612"/>
      <c r="AK612"/>
      <c r="AL612"/>
    </row>
    <row r="613" spans="3:38" ht="15" customHeight="1" x14ac:dyDescent="0.35">
      <c r="C613"/>
      <c r="D613"/>
      <c r="E613"/>
      <c r="F613"/>
      <c r="G613"/>
      <c r="H613"/>
      <c r="I613"/>
      <c r="J613"/>
      <c r="K613"/>
      <c r="L613"/>
      <c r="M613"/>
      <c r="N613"/>
      <c r="O613"/>
      <c r="S613"/>
      <c r="T613"/>
      <c r="U613"/>
      <c r="V613"/>
      <c r="Y613"/>
      <c r="Z613"/>
      <c r="AA613"/>
      <c r="AB613"/>
      <c r="AC613"/>
      <c r="AD613"/>
      <c r="AE613"/>
      <c r="AF613"/>
      <c r="AG613"/>
      <c r="AH613"/>
      <c r="AI613"/>
      <c r="AJ613"/>
      <c r="AK613"/>
      <c r="AL613"/>
    </row>
    <row r="614" spans="3:38" ht="15" customHeight="1" x14ac:dyDescent="0.35">
      <c r="C614"/>
      <c r="D614"/>
      <c r="E614"/>
      <c r="F614"/>
      <c r="G614"/>
      <c r="H614"/>
      <c r="I614"/>
      <c r="J614"/>
      <c r="K614"/>
      <c r="L614"/>
      <c r="M614"/>
      <c r="N614"/>
      <c r="O614"/>
      <c r="S614"/>
      <c r="T614"/>
      <c r="U614"/>
      <c r="V614"/>
      <c r="Y614"/>
      <c r="Z614"/>
      <c r="AA614"/>
      <c r="AB614"/>
      <c r="AC614"/>
      <c r="AD614"/>
      <c r="AE614"/>
      <c r="AF614"/>
      <c r="AG614"/>
      <c r="AH614"/>
      <c r="AI614"/>
      <c r="AJ614"/>
      <c r="AK614"/>
      <c r="AL614"/>
    </row>
    <row r="615" spans="3:38" ht="15" customHeight="1" x14ac:dyDescent="0.35">
      <c r="C615"/>
      <c r="D615"/>
      <c r="E615"/>
      <c r="F615"/>
      <c r="G615"/>
      <c r="H615"/>
      <c r="I615"/>
      <c r="J615"/>
      <c r="K615"/>
      <c r="L615"/>
      <c r="M615"/>
      <c r="N615"/>
      <c r="O615"/>
      <c r="S615"/>
      <c r="T615"/>
      <c r="U615"/>
      <c r="V615"/>
      <c r="Y615"/>
      <c r="Z615"/>
      <c r="AA615"/>
      <c r="AB615"/>
      <c r="AC615"/>
      <c r="AD615"/>
      <c r="AE615"/>
      <c r="AF615"/>
      <c r="AG615"/>
      <c r="AH615"/>
      <c r="AI615"/>
      <c r="AJ615"/>
      <c r="AK615"/>
      <c r="AL615"/>
    </row>
    <row r="616" spans="3:38" ht="15" customHeight="1" x14ac:dyDescent="0.35">
      <c r="C616"/>
      <c r="D616"/>
      <c r="E616"/>
      <c r="F616"/>
      <c r="G616"/>
      <c r="H616"/>
      <c r="I616"/>
      <c r="J616"/>
      <c r="K616"/>
      <c r="L616"/>
      <c r="M616"/>
      <c r="N616"/>
      <c r="O616"/>
      <c r="S616"/>
      <c r="T616"/>
      <c r="U616"/>
      <c r="V616"/>
      <c r="Y616"/>
      <c r="Z616"/>
      <c r="AA616"/>
      <c r="AB616"/>
      <c r="AC616"/>
      <c r="AD616"/>
      <c r="AE616"/>
      <c r="AF616"/>
      <c r="AG616"/>
      <c r="AH616"/>
      <c r="AI616"/>
      <c r="AJ616"/>
      <c r="AK616"/>
      <c r="AL616"/>
    </row>
    <row r="617" spans="3:38" ht="15" customHeight="1" x14ac:dyDescent="0.35">
      <c r="C617"/>
      <c r="D617"/>
      <c r="E617"/>
      <c r="F617"/>
      <c r="G617"/>
      <c r="H617"/>
      <c r="I617"/>
      <c r="J617"/>
      <c r="K617"/>
      <c r="L617"/>
      <c r="M617"/>
      <c r="N617"/>
      <c r="O617"/>
      <c r="S617"/>
      <c r="T617"/>
      <c r="U617"/>
      <c r="V617"/>
      <c r="Y617"/>
      <c r="Z617"/>
      <c r="AA617"/>
      <c r="AB617"/>
      <c r="AC617"/>
      <c r="AD617"/>
      <c r="AE617"/>
      <c r="AF617"/>
      <c r="AG617"/>
      <c r="AH617"/>
      <c r="AI617"/>
      <c r="AJ617"/>
      <c r="AK617"/>
      <c r="AL617"/>
    </row>
    <row r="618" spans="3:38" ht="15" customHeight="1" x14ac:dyDescent="0.35">
      <c r="C618"/>
      <c r="D618"/>
      <c r="E618"/>
      <c r="F618"/>
      <c r="G618"/>
      <c r="H618"/>
      <c r="I618"/>
      <c r="J618"/>
      <c r="K618"/>
      <c r="L618"/>
      <c r="M618"/>
      <c r="N618"/>
      <c r="O618"/>
      <c r="S618"/>
      <c r="T618"/>
      <c r="U618"/>
      <c r="V618"/>
      <c r="Y618"/>
      <c r="Z618"/>
      <c r="AA618"/>
      <c r="AB618"/>
      <c r="AC618"/>
      <c r="AD618"/>
      <c r="AE618"/>
      <c r="AF618"/>
      <c r="AG618"/>
      <c r="AH618"/>
      <c r="AI618"/>
      <c r="AJ618"/>
      <c r="AK618"/>
      <c r="AL618"/>
    </row>
    <row r="619" spans="3:38" ht="15" customHeight="1" x14ac:dyDescent="0.35">
      <c r="C619"/>
      <c r="D619"/>
      <c r="E619"/>
      <c r="F619"/>
      <c r="G619"/>
      <c r="H619"/>
      <c r="I619"/>
      <c r="J619"/>
      <c r="K619"/>
      <c r="L619"/>
      <c r="M619"/>
      <c r="N619"/>
      <c r="O619"/>
      <c r="S619"/>
      <c r="T619"/>
      <c r="U619"/>
      <c r="V619"/>
      <c r="Y619"/>
      <c r="Z619"/>
      <c r="AA619"/>
      <c r="AB619"/>
      <c r="AC619"/>
      <c r="AD619"/>
      <c r="AE619"/>
      <c r="AF619"/>
      <c r="AG619"/>
      <c r="AH619"/>
      <c r="AI619"/>
      <c r="AJ619"/>
      <c r="AK619"/>
      <c r="AL619"/>
    </row>
    <row r="620" spans="3:38" ht="15" customHeight="1" x14ac:dyDescent="0.35">
      <c r="C620"/>
      <c r="D620"/>
      <c r="E620"/>
      <c r="F620"/>
      <c r="G620"/>
      <c r="H620"/>
      <c r="I620"/>
      <c r="J620"/>
      <c r="K620"/>
      <c r="L620"/>
      <c r="M620"/>
      <c r="N620"/>
      <c r="O620"/>
      <c r="S620"/>
      <c r="T620"/>
      <c r="U620"/>
      <c r="V620"/>
      <c r="Y620"/>
      <c r="Z620"/>
      <c r="AA620"/>
      <c r="AB620"/>
      <c r="AC620"/>
      <c r="AD620"/>
      <c r="AE620"/>
      <c r="AF620"/>
      <c r="AG620"/>
      <c r="AH620"/>
      <c r="AI620"/>
      <c r="AJ620"/>
      <c r="AK620"/>
      <c r="AL620"/>
    </row>
    <row r="621" spans="3:38" ht="15" customHeight="1" x14ac:dyDescent="0.35">
      <c r="C621"/>
      <c r="D621"/>
      <c r="E621"/>
      <c r="F621"/>
      <c r="G621"/>
      <c r="H621"/>
      <c r="I621"/>
      <c r="J621"/>
      <c r="K621"/>
      <c r="L621"/>
      <c r="M621"/>
      <c r="N621"/>
      <c r="O621"/>
      <c r="S621"/>
      <c r="T621"/>
      <c r="U621"/>
      <c r="V621"/>
      <c r="Y621"/>
      <c r="Z621"/>
      <c r="AA621"/>
      <c r="AB621"/>
      <c r="AC621"/>
      <c r="AD621"/>
      <c r="AE621"/>
      <c r="AF621"/>
      <c r="AG621"/>
      <c r="AH621"/>
      <c r="AI621"/>
      <c r="AJ621"/>
      <c r="AK621"/>
      <c r="AL621"/>
    </row>
    <row r="622" spans="3:38" ht="15" customHeight="1" x14ac:dyDescent="0.35">
      <c r="C622"/>
      <c r="D622"/>
      <c r="E622"/>
      <c r="F622"/>
      <c r="G622"/>
      <c r="H622"/>
      <c r="I622"/>
      <c r="J622"/>
      <c r="K622"/>
      <c r="L622"/>
      <c r="M622"/>
      <c r="N622"/>
      <c r="O622"/>
      <c r="S622"/>
      <c r="T622"/>
      <c r="U622"/>
      <c r="V622"/>
      <c r="Y622"/>
      <c r="Z622"/>
      <c r="AA622"/>
      <c r="AB622"/>
      <c r="AC622"/>
      <c r="AD622"/>
      <c r="AE622"/>
      <c r="AF622"/>
      <c r="AG622"/>
      <c r="AH622"/>
      <c r="AI622"/>
      <c r="AJ622"/>
      <c r="AK622"/>
      <c r="AL622"/>
    </row>
    <row r="623" spans="3:38" ht="15" customHeight="1" x14ac:dyDescent="0.35">
      <c r="C623"/>
      <c r="D623"/>
      <c r="E623"/>
      <c r="F623"/>
      <c r="G623"/>
      <c r="H623"/>
      <c r="I623"/>
      <c r="J623"/>
      <c r="K623"/>
      <c r="L623"/>
      <c r="M623"/>
      <c r="N623"/>
      <c r="O623"/>
      <c r="S623"/>
      <c r="T623"/>
      <c r="U623"/>
      <c r="V623"/>
      <c r="Y623"/>
      <c r="Z623"/>
      <c r="AA623"/>
      <c r="AB623"/>
      <c r="AC623"/>
      <c r="AD623"/>
      <c r="AE623"/>
      <c r="AF623"/>
      <c r="AG623"/>
      <c r="AH623"/>
      <c r="AI623"/>
      <c r="AJ623"/>
      <c r="AK623"/>
      <c r="AL623"/>
    </row>
    <row r="624" spans="3:38" ht="15" customHeight="1" x14ac:dyDescent="0.35">
      <c r="C624"/>
      <c r="D624"/>
      <c r="E624"/>
      <c r="F624"/>
      <c r="G624"/>
      <c r="H624"/>
      <c r="I624"/>
      <c r="J624"/>
      <c r="K624"/>
      <c r="L624"/>
      <c r="M624"/>
      <c r="N624"/>
      <c r="O624"/>
      <c r="S624"/>
      <c r="T624"/>
      <c r="U624"/>
      <c r="V624"/>
      <c r="Y624"/>
      <c r="Z624"/>
      <c r="AA624"/>
      <c r="AB624"/>
      <c r="AC624"/>
      <c r="AD624"/>
      <c r="AE624"/>
      <c r="AF624"/>
      <c r="AG624"/>
      <c r="AH624"/>
      <c r="AI624"/>
      <c r="AJ624"/>
      <c r="AK624"/>
      <c r="AL624"/>
    </row>
    <row r="625" spans="3:38" ht="15" customHeight="1" x14ac:dyDescent="0.35">
      <c r="C625"/>
      <c r="D625"/>
      <c r="E625"/>
      <c r="F625"/>
      <c r="G625"/>
      <c r="H625"/>
      <c r="I625"/>
      <c r="J625"/>
      <c r="K625"/>
      <c r="L625"/>
      <c r="M625"/>
      <c r="N625"/>
      <c r="O625"/>
      <c r="S625"/>
      <c r="T625"/>
      <c r="U625"/>
      <c r="V625"/>
      <c r="Y625"/>
      <c r="Z625"/>
      <c r="AA625"/>
      <c r="AB625"/>
      <c r="AC625"/>
      <c r="AD625"/>
      <c r="AE625"/>
      <c r="AF625"/>
      <c r="AG625"/>
      <c r="AH625"/>
      <c r="AI625"/>
      <c r="AJ625"/>
      <c r="AK625"/>
      <c r="AL625"/>
    </row>
    <row r="626" spans="3:38" ht="15" customHeight="1" x14ac:dyDescent="0.35">
      <c r="C626"/>
      <c r="D626"/>
      <c r="E626"/>
      <c r="F626"/>
      <c r="G626"/>
      <c r="H626"/>
      <c r="I626"/>
      <c r="J626"/>
      <c r="K626"/>
      <c r="L626"/>
      <c r="M626"/>
      <c r="N626"/>
      <c r="O626"/>
      <c r="S626"/>
      <c r="T626"/>
      <c r="U626"/>
      <c r="V626"/>
      <c r="Y626"/>
      <c r="Z626"/>
      <c r="AA626"/>
      <c r="AB626"/>
      <c r="AC626"/>
      <c r="AD626"/>
      <c r="AE626"/>
      <c r="AF626"/>
      <c r="AG626"/>
      <c r="AH626"/>
      <c r="AI626"/>
      <c r="AJ626"/>
      <c r="AK626"/>
      <c r="AL626"/>
    </row>
    <row r="627" spans="3:38" ht="15" customHeight="1" x14ac:dyDescent="0.35">
      <c r="C627"/>
      <c r="D627"/>
      <c r="E627"/>
      <c r="F627"/>
      <c r="G627"/>
      <c r="H627"/>
      <c r="I627"/>
      <c r="J627"/>
      <c r="K627"/>
      <c r="L627"/>
      <c r="M627"/>
      <c r="N627"/>
      <c r="O627"/>
      <c r="S627"/>
      <c r="T627"/>
      <c r="U627"/>
      <c r="V627"/>
      <c r="Y627"/>
      <c r="Z627"/>
      <c r="AA627"/>
      <c r="AB627"/>
      <c r="AC627"/>
      <c r="AD627"/>
      <c r="AE627"/>
      <c r="AF627"/>
      <c r="AG627"/>
      <c r="AH627"/>
      <c r="AI627"/>
      <c r="AJ627"/>
      <c r="AK627"/>
      <c r="AL627"/>
    </row>
    <row r="628" spans="3:38" ht="15" customHeight="1" x14ac:dyDescent="0.35">
      <c r="C628"/>
      <c r="D628"/>
      <c r="E628"/>
      <c r="F628"/>
      <c r="G628"/>
      <c r="H628"/>
      <c r="I628"/>
      <c r="J628"/>
      <c r="K628"/>
      <c r="L628"/>
      <c r="M628"/>
      <c r="N628"/>
      <c r="O628"/>
      <c r="S628"/>
      <c r="T628"/>
      <c r="U628"/>
      <c r="V628"/>
      <c r="Y628"/>
      <c r="Z628"/>
      <c r="AA628"/>
      <c r="AB628"/>
      <c r="AC628"/>
      <c r="AD628"/>
      <c r="AE628"/>
      <c r="AF628"/>
      <c r="AG628"/>
      <c r="AH628"/>
      <c r="AI628"/>
      <c r="AJ628"/>
      <c r="AK628"/>
      <c r="AL628"/>
    </row>
    <row r="629" spans="3:38" ht="15" customHeight="1" x14ac:dyDescent="0.35">
      <c r="C629"/>
      <c r="D629"/>
      <c r="E629"/>
      <c r="F629"/>
      <c r="G629"/>
      <c r="H629"/>
      <c r="I629"/>
      <c r="J629"/>
      <c r="K629"/>
      <c r="L629"/>
      <c r="M629"/>
      <c r="N629"/>
      <c r="O629"/>
      <c r="S629"/>
      <c r="T629"/>
      <c r="U629"/>
      <c r="V629"/>
      <c r="Y629"/>
      <c r="Z629"/>
      <c r="AA629"/>
      <c r="AB629"/>
      <c r="AC629"/>
      <c r="AD629"/>
      <c r="AE629"/>
      <c r="AF629"/>
      <c r="AG629"/>
      <c r="AH629"/>
      <c r="AI629"/>
      <c r="AJ629"/>
      <c r="AK629"/>
      <c r="AL629"/>
    </row>
    <row r="630" spans="3:38" ht="15" customHeight="1" x14ac:dyDescent="0.35">
      <c r="C630"/>
      <c r="D630"/>
      <c r="E630"/>
      <c r="F630"/>
      <c r="G630"/>
      <c r="H630"/>
      <c r="I630"/>
      <c r="J630"/>
      <c r="K630"/>
      <c r="L630"/>
      <c r="M630"/>
      <c r="N630"/>
      <c r="O630"/>
      <c r="S630"/>
      <c r="T630"/>
      <c r="U630"/>
      <c r="V630"/>
      <c r="Y630"/>
      <c r="Z630"/>
      <c r="AA630"/>
      <c r="AB630"/>
      <c r="AC630"/>
      <c r="AD630"/>
      <c r="AE630"/>
      <c r="AF630"/>
      <c r="AG630"/>
      <c r="AH630"/>
      <c r="AI630"/>
      <c r="AJ630"/>
      <c r="AK630"/>
      <c r="AL630"/>
    </row>
    <row r="631" spans="3:38" ht="15" customHeight="1" x14ac:dyDescent="0.35">
      <c r="C631"/>
      <c r="D631"/>
      <c r="E631"/>
      <c r="F631"/>
      <c r="G631"/>
      <c r="H631"/>
      <c r="I631"/>
      <c r="J631"/>
      <c r="K631"/>
      <c r="L631"/>
      <c r="M631"/>
      <c r="N631"/>
      <c r="O631"/>
      <c r="S631"/>
      <c r="T631"/>
      <c r="U631"/>
      <c r="V631"/>
      <c r="Y631"/>
      <c r="Z631"/>
      <c r="AA631"/>
      <c r="AB631"/>
      <c r="AC631"/>
      <c r="AD631"/>
      <c r="AE631"/>
      <c r="AF631"/>
      <c r="AG631"/>
      <c r="AH631"/>
      <c r="AI631"/>
      <c r="AJ631"/>
      <c r="AK631"/>
      <c r="AL631"/>
    </row>
    <row r="632" spans="3:38" ht="15" customHeight="1" x14ac:dyDescent="0.35">
      <c r="C632"/>
      <c r="D632"/>
      <c r="E632"/>
      <c r="F632"/>
      <c r="G632"/>
      <c r="H632"/>
      <c r="I632"/>
      <c r="J632"/>
      <c r="K632"/>
      <c r="L632"/>
      <c r="M632"/>
      <c r="N632"/>
      <c r="O632"/>
      <c r="S632"/>
      <c r="T632"/>
      <c r="U632"/>
      <c r="V632"/>
      <c r="Y632"/>
      <c r="Z632"/>
      <c r="AA632"/>
      <c r="AB632"/>
      <c r="AC632"/>
      <c r="AD632"/>
      <c r="AE632"/>
      <c r="AF632"/>
      <c r="AG632"/>
      <c r="AH632"/>
      <c r="AI632"/>
      <c r="AJ632"/>
      <c r="AK632"/>
      <c r="AL632"/>
    </row>
    <row r="633" spans="3:38" ht="15" customHeight="1" x14ac:dyDescent="0.35">
      <c r="C633"/>
      <c r="D633"/>
      <c r="E633"/>
      <c r="F633"/>
      <c r="G633"/>
      <c r="H633"/>
      <c r="I633"/>
      <c r="J633"/>
      <c r="K633"/>
      <c r="L633"/>
      <c r="M633"/>
      <c r="N633"/>
      <c r="O633"/>
      <c r="S633"/>
      <c r="T633"/>
      <c r="U633"/>
      <c r="V633"/>
      <c r="Y633"/>
      <c r="Z633"/>
      <c r="AA633"/>
      <c r="AB633"/>
      <c r="AC633"/>
      <c r="AD633"/>
      <c r="AE633"/>
      <c r="AF633"/>
      <c r="AG633"/>
      <c r="AH633"/>
      <c r="AI633"/>
      <c r="AJ633"/>
      <c r="AK633"/>
      <c r="AL633"/>
    </row>
    <row r="634" spans="3:38" ht="15" customHeight="1" x14ac:dyDescent="0.35">
      <c r="C634"/>
      <c r="D634"/>
      <c r="E634"/>
      <c r="F634"/>
      <c r="G634"/>
      <c r="H634"/>
      <c r="I634"/>
      <c r="J634"/>
      <c r="K634"/>
      <c r="L634"/>
      <c r="M634"/>
      <c r="N634"/>
      <c r="O634"/>
      <c r="S634"/>
      <c r="T634"/>
      <c r="U634"/>
      <c r="V634"/>
      <c r="Y634"/>
      <c r="Z634"/>
      <c r="AA634"/>
      <c r="AB634"/>
      <c r="AC634"/>
      <c r="AD634"/>
      <c r="AE634"/>
      <c r="AF634"/>
      <c r="AG634"/>
      <c r="AH634"/>
      <c r="AI634"/>
      <c r="AJ634"/>
      <c r="AK634"/>
      <c r="AL634"/>
    </row>
    <row r="635" spans="3:38" ht="15" customHeight="1" x14ac:dyDescent="0.35">
      <c r="C635"/>
      <c r="D635"/>
      <c r="E635"/>
      <c r="F635"/>
      <c r="G635"/>
      <c r="H635"/>
      <c r="I635"/>
      <c r="J635"/>
      <c r="K635"/>
      <c r="L635"/>
      <c r="M635"/>
      <c r="N635"/>
      <c r="O635"/>
      <c r="S635"/>
      <c r="T635"/>
      <c r="U635"/>
      <c r="V635"/>
      <c r="Y635"/>
      <c r="Z635"/>
      <c r="AA635"/>
      <c r="AB635"/>
      <c r="AC635"/>
      <c r="AD635"/>
      <c r="AE635"/>
      <c r="AF635"/>
      <c r="AG635"/>
      <c r="AH635"/>
      <c r="AI635"/>
      <c r="AJ635"/>
      <c r="AK635"/>
      <c r="AL635"/>
    </row>
    <row r="636" spans="3:38" ht="15" customHeight="1" x14ac:dyDescent="0.35">
      <c r="C636"/>
      <c r="D636"/>
      <c r="E636"/>
      <c r="F636"/>
      <c r="G636"/>
      <c r="H636"/>
      <c r="I636"/>
      <c r="J636"/>
      <c r="K636"/>
      <c r="L636"/>
      <c r="M636"/>
      <c r="N636"/>
      <c r="O636"/>
      <c r="S636"/>
      <c r="T636"/>
      <c r="U636"/>
      <c r="V636"/>
      <c r="Y636"/>
      <c r="Z636"/>
      <c r="AA636"/>
      <c r="AB636"/>
      <c r="AC636"/>
      <c r="AD636"/>
      <c r="AE636"/>
      <c r="AF636"/>
      <c r="AG636"/>
      <c r="AH636"/>
      <c r="AI636"/>
      <c r="AJ636"/>
      <c r="AK636"/>
      <c r="AL636"/>
    </row>
    <row r="637" spans="3:38" ht="15" customHeight="1" x14ac:dyDescent="0.35">
      <c r="C637"/>
      <c r="D637"/>
      <c r="E637"/>
      <c r="F637"/>
      <c r="G637"/>
      <c r="H637"/>
      <c r="I637"/>
      <c r="J637"/>
      <c r="K637"/>
      <c r="L637"/>
      <c r="M637"/>
      <c r="N637"/>
      <c r="O637"/>
      <c r="S637"/>
      <c r="T637"/>
      <c r="U637"/>
      <c r="V637"/>
      <c r="Y637"/>
      <c r="Z637"/>
      <c r="AA637"/>
      <c r="AB637"/>
      <c r="AC637"/>
      <c r="AD637"/>
      <c r="AE637"/>
      <c r="AF637"/>
      <c r="AG637"/>
      <c r="AH637"/>
      <c r="AI637"/>
      <c r="AJ637"/>
      <c r="AK637"/>
      <c r="AL637"/>
    </row>
    <row r="638" spans="3:38" ht="15" customHeight="1" x14ac:dyDescent="0.35">
      <c r="C638"/>
      <c r="D638"/>
      <c r="E638"/>
      <c r="F638"/>
      <c r="G638"/>
      <c r="H638"/>
      <c r="I638"/>
      <c r="J638"/>
      <c r="K638"/>
      <c r="L638"/>
      <c r="M638"/>
      <c r="N638"/>
      <c r="O638"/>
      <c r="S638"/>
      <c r="T638"/>
      <c r="U638"/>
      <c r="V638"/>
      <c r="Y638"/>
      <c r="Z638"/>
      <c r="AA638"/>
      <c r="AB638"/>
      <c r="AC638"/>
      <c r="AD638"/>
      <c r="AE638"/>
      <c r="AF638"/>
      <c r="AG638"/>
      <c r="AH638"/>
      <c r="AI638"/>
      <c r="AJ638"/>
      <c r="AK638"/>
      <c r="AL638"/>
    </row>
    <row r="639" spans="3:38" ht="15" customHeight="1" x14ac:dyDescent="0.35">
      <c r="C639"/>
      <c r="D639"/>
      <c r="E639"/>
      <c r="F639"/>
      <c r="G639"/>
      <c r="H639"/>
      <c r="I639"/>
      <c r="J639"/>
      <c r="K639"/>
      <c r="L639"/>
      <c r="M639"/>
      <c r="N639"/>
      <c r="O639"/>
      <c r="S639"/>
      <c r="T639"/>
      <c r="U639"/>
      <c r="V639"/>
      <c r="Y639"/>
      <c r="Z639"/>
      <c r="AA639"/>
      <c r="AB639"/>
      <c r="AC639"/>
      <c r="AD639"/>
      <c r="AE639"/>
      <c r="AF639"/>
      <c r="AG639"/>
      <c r="AH639"/>
      <c r="AI639"/>
      <c r="AJ639"/>
      <c r="AK639"/>
      <c r="AL639"/>
    </row>
    <row r="640" spans="3:38" ht="15" customHeight="1" x14ac:dyDescent="0.35">
      <c r="C640"/>
      <c r="D640"/>
      <c r="E640"/>
      <c r="F640"/>
      <c r="G640"/>
      <c r="H640"/>
      <c r="I640"/>
      <c r="J640"/>
      <c r="K640"/>
      <c r="L640"/>
      <c r="M640"/>
      <c r="N640"/>
      <c r="O640"/>
      <c r="S640"/>
      <c r="T640"/>
      <c r="U640"/>
      <c r="V640"/>
      <c r="Y640"/>
      <c r="Z640"/>
      <c r="AA640"/>
      <c r="AB640"/>
      <c r="AC640"/>
      <c r="AD640"/>
      <c r="AE640"/>
      <c r="AF640"/>
      <c r="AG640"/>
      <c r="AH640"/>
      <c r="AI640"/>
      <c r="AJ640"/>
      <c r="AK640"/>
      <c r="AL640"/>
    </row>
    <row r="641" spans="3:38" ht="15" customHeight="1" x14ac:dyDescent="0.35">
      <c r="C641"/>
      <c r="D641"/>
      <c r="E641"/>
      <c r="F641"/>
      <c r="G641"/>
      <c r="H641"/>
      <c r="I641"/>
      <c r="J641"/>
      <c r="K641"/>
      <c r="L641"/>
      <c r="M641"/>
      <c r="N641"/>
      <c r="O641"/>
      <c r="S641"/>
      <c r="T641"/>
      <c r="U641"/>
      <c r="V641"/>
      <c r="Y641"/>
      <c r="Z641"/>
      <c r="AA641"/>
      <c r="AB641"/>
      <c r="AC641"/>
      <c r="AD641"/>
      <c r="AE641"/>
      <c r="AF641"/>
      <c r="AG641"/>
      <c r="AH641"/>
      <c r="AI641"/>
      <c r="AJ641"/>
      <c r="AK641"/>
      <c r="AL641"/>
    </row>
    <row r="642" spans="3:38" ht="15" customHeight="1" x14ac:dyDescent="0.35">
      <c r="C642"/>
      <c r="D642"/>
      <c r="E642"/>
      <c r="F642"/>
      <c r="G642"/>
      <c r="H642"/>
      <c r="I642"/>
      <c r="J642"/>
      <c r="K642"/>
      <c r="L642"/>
      <c r="M642"/>
      <c r="N642"/>
      <c r="O642"/>
      <c r="S642"/>
      <c r="T642"/>
      <c r="U642"/>
      <c r="V642"/>
      <c r="Y642"/>
      <c r="Z642"/>
      <c r="AA642"/>
      <c r="AB642"/>
      <c r="AC642"/>
      <c r="AD642"/>
      <c r="AE642"/>
      <c r="AF642"/>
      <c r="AG642"/>
      <c r="AH642"/>
      <c r="AI642"/>
      <c r="AJ642"/>
      <c r="AK642"/>
      <c r="AL642"/>
    </row>
    <row r="643" spans="3:38" ht="15" customHeight="1" x14ac:dyDescent="0.35">
      <c r="C643"/>
      <c r="D643"/>
      <c r="E643"/>
      <c r="F643"/>
      <c r="G643"/>
      <c r="H643"/>
      <c r="I643"/>
      <c r="J643"/>
      <c r="K643"/>
      <c r="L643"/>
      <c r="M643"/>
      <c r="N643"/>
      <c r="O643"/>
      <c r="S643"/>
      <c r="T643"/>
      <c r="U643"/>
      <c r="V643"/>
      <c r="Y643"/>
      <c r="Z643"/>
      <c r="AA643"/>
      <c r="AB643"/>
      <c r="AC643"/>
      <c r="AD643"/>
      <c r="AE643"/>
      <c r="AF643"/>
      <c r="AG643"/>
      <c r="AH643"/>
      <c r="AI643"/>
      <c r="AJ643"/>
      <c r="AK643"/>
      <c r="AL643"/>
    </row>
    <row r="644" spans="3:38" ht="15" customHeight="1" x14ac:dyDescent="0.35">
      <c r="C644"/>
      <c r="D644"/>
      <c r="E644"/>
      <c r="F644"/>
      <c r="G644"/>
      <c r="H644"/>
      <c r="I644"/>
      <c r="J644"/>
      <c r="K644"/>
      <c r="L644"/>
      <c r="M644"/>
      <c r="N644"/>
      <c r="O644"/>
      <c r="S644"/>
      <c r="T644"/>
      <c r="U644"/>
      <c r="V644"/>
      <c r="Y644"/>
      <c r="Z644"/>
      <c r="AA644"/>
      <c r="AB644"/>
      <c r="AC644"/>
      <c r="AD644"/>
      <c r="AE644"/>
      <c r="AF644"/>
      <c r="AG644"/>
      <c r="AH644"/>
      <c r="AI644"/>
      <c r="AJ644"/>
      <c r="AK644"/>
      <c r="AL644"/>
    </row>
    <row r="645" spans="3:38" ht="15" customHeight="1" x14ac:dyDescent="0.35">
      <c r="C645"/>
      <c r="D645"/>
      <c r="E645"/>
      <c r="F645"/>
      <c r="G645"/>
      <c r="H645"/>
      <c r="I645"/>
      <c r="J645"/>
      <c r="K645"/>
      <c r="L645"/>
      <c r="M645"/>
      <c r="N645"/>
      <c r="O645"/>
      <c r="S645"/>
      <c r="T645"/>
      <c r="U645"/>
      <c r="V645"/>
      <c r="Y645"/>
      <c r="Z645"/>
      <c r="AA645"/>
      <c r="AB645"/>
      <c r="AC645"/>
      <c r="AD645"/>
      <c r="AE645"/>
      <c r="AF645"/>
      <c r="AG645"/>
      <c r="AH645"/>
      <c r="AI645"/>
      <c r="AJ645"/>
      <c r="AK645"/>
      <c r="AL645"/>
    </row>
    <row r="646" spans="3:38" ht="15" customHeight="1" x14ac:dyDescent="0.35">
      <c r="C646"/>
      <c r="D646"/>
      <c r="E646"/>
      <c r="F646"/>
      <c r="G646"/>
      <c r="H646"/>
      <c r="I646"/>
      <c r="J646"/>
      <c r="K646"/>
      <c r="L646"/>
      <c r="M646"/>
      <c r="N646"/>
      <c r="O646"/>
      <c r="S646"/>
      <c r="T646"/>
      <c r="U646"/>
      <c r="V646"/>
      <c r="Y646"/>
      <c r="Z646"/>
      <c r="AA646"/>
      <c r="AB646"/>
      <c r="AC646"/>
      <c r="AD646"/>
      <c r="AE646"/>
      <c r="AF646"/>
      <c r="AG646"/>
      <c r="AH646"/>
      <c r="AI646"/>
      <c r="AJ646"/>
      <c r="AK646"/>
      <c r="AL646"/>
    </row>
    <row r="647" spans="3:38" ht="15" customHeight="1" x14ac:dyDescent="0.35">
      <c r="C647"/>
      <c r="D647"/>
      <c r="E647"/>
      <c r="F647"/>
      <c r="G647"/>
      <c r="H647"/>
      <c r="I647"/>
      <c r="J647"/>
      <c r="K647"/>
      <c r="L647"/>
      <c r="M647"/>
      <c r="N647"/>
      <c r="O647"/>
      <c r="S647"/>
      <c r="T647"/>
      <c r="U647"/>
      <c r="V647"/>
      <c r="Y647"/>
      <c r="Z647"/>
      <c r="AA647"/>
      <c r="AB647"/>
      <c r="AC647"/>
      <c r="AD647"/>
      <c r="AE647"/>
      <c r="AF647"/>
      <c r="AG647"/>
      <c r="AH647"/>
      <c r="AI647"/>
      <c r="AJ647"/>
      <c r="AK647"/>
      <c r="AL647"/>
    </row>
    <row r="648" spans="3:38" ht="15" customHeight="1" x14ac:dyDescent="0.35">
      <c r="C648"/>
      <c r="D648"/>
      <c r="E648"/>
      <c r="F648"/>
      <c r="G648"/>
      <c r="H648"/>
      <c r="I648"/>
      <c r="J648"/>
      <c r="K648"/>
      <c r="L648"/>
      <c r="M648"/>
      <c r="N648"/>
      <c r="O648"/>
      <c r="S648"/>
      <c r="T648"/>
      <c r="U648"/>
      <c r="V648"/>
      <c r="Y648"/>
      <c r="Z648"/>
      <c r="AA648"/>
      <c r="AB648"/>
      <c r="AC648"/>
      <c r="AD648"/>
      <c r="AE648"/>
      <c r="AF648"/>
      <c r="AG648"/>
      <c r="AH648"/>
      <c r="AI648"/>
      <c r="AJ648"/>
      <c r="AK648"/>
      <c r="AL648"/>
    </row>
    <row r="649" spans="3:38" ht="15" customHeight="1" x14ac:dyDescent="0.35">
      <c r="C649"/>
      <c r="D649"/>
      <c r="E649"/>
      <c r="F649"/>
      <c r="G649"/>
      <c r="H649"/>
      <c r="I649"/>
      <c r="J649"/>
      <c r="K649"/>
      <c r="L649"/>
      <c r="M649"/>
      <c r="N649"/>
      <c r="O649"/>
      <c r="S649"/>
      <c r="T649"/>
      <c r="U649"/>
      <c r="V649"/>
      <c r="Y649"/>
      <c r="Z649"/>
      <c r="AA649"/>
      <c r="AB649"/>
      <c r="AC649"/>
      <c r="AD649"/>
      <c r="AE649"/>
      <c r="AF649"/>
      <c r="AG649"/>
      <c r="AH649"/>
      <c r="AI649"/>
      <c r="AJ649"/>
      <c r="AK649"/>
      <c r="AL649"/>
    </row>
    <row r="650" spans="3:38" ht="15" customHeight="1" x14ac:dyDescent="0.35">
      <c r="C650"/>
      <c r="D650"/>
      <c r="E650"/>
      <c r="F650"/>
      <c r="G650"/>
      <c r="H650"/>
      <c r="I650"/>
      <c r="J650"/>
      <c r="K650"/>
      <c r="L650"/>
      <c r="M650"/>
      <c r="N650"/>
      <c r="O650"/>
      <c r="S650"/>
      <c r="T650"/>
      <c r="U650"/>
      <c r="V650"/>
      <c r="Y650"/>
      <c r="Z650"/>
      <c r="AA650"/>
      <c r="AB650"/>
      <c r="AC650"/>
      <c r="AD650"/>
      <c r="AE650"/>
      <c r="AF650"/>
      <c r="AG650"/>
      <c r="AH650"/>
      <c r="AI650"/>
      <c r="AJ650"/>
      <c r="AK650"/>
      <c r="AL650"/>
    </row>
    <row r="651" spans="3:38" ht="15" customHeight="1" x14ac:dyDescent="0.35">
      <c r="C651"/>
      <c r="D651"/>
      <c r="E651"/>
      <c r="F651"/>
      <c r="G651"/>
      <c r="H651"/>
      <c r="I651"/>
      <c r="J651"/>
      <c r="K651"/>
      <c r="L651"/>
      <c r="M651"/>
      <c r="N651"/>
      <c r="O651"/>
      <c r="S651"/>
      <c r="T651"/>
      <c r="U651"/>
      <c r="V651"/>
      <c r="Y651"/>
      <c r="Z651"/>
      <c r="AA651"/>
      <c r="AB651"/>
      <c r="AC651"/>
      <c r="AD651"/>
      <c r="AE651"/>
      <c r="AF651"/>
      <c r="AG651"/>
      <c r="AH651"/>
      <c r="AI651"/>
      <c r="AJ651"/>
      <c r="AK651"/>
      <c r="AL651"/>
    </row>
    <row r="652" spans="3:38" ht="15" customHeight="1" x14ac:dyDescent="0.35">
      <c r="C652"/>
      <c r="D652"/>
      <c r="E652"/>
      <c r="F652"/>
      <c r="G652"/>
      <c r="H652"/>
      <c r="I652"/>
      <c r="J652"/>
      <c r="K652"/>
      <c r="L652"/>
      <c r="M652"/>
      <c r="N652"/>
      <c r="O652"/>
      <c r="S652"/>
      <c r="T652"/>
      <c r="U652"/>
      <c r="V652"/>
      <c r="Y652"/>
      <c r="Z652"/>
      <c r="AA652"/>
      <c r="AB652"/>
      <c r="AC652"/>
      <c r="AD652"/>
      <c r="AE652"/>
      <c r="AF652"/>
      <c r="AG652"/>
      <c r="AH652"/>
      <c r="AI652"/>
      <c r="AJ652"/>
      <c r="AK652"/>
      <c r="AL652"/>
    </row>
    <row r="653" spans="3:38" ht="15" customHeight="1" x14ac:dyDescent="0.35">
      <c r="C653"/>
      <c r="D653"/>
      <c r="E653"/>
      <c r="F653"/>
      <c r="G653"/>
      <c r="H653"/>
      <c r="I653"/>
      <c r="J653"/>
      <c r="K653"/>
      <c r="L653"/>
      <c r="M653"/>
      <c r="N653"/>
      <c r="O653"/>
      <c r="S653"/>
      <c r="T653"/>
      <c r="U653"/>
      <c r="V653"/>
      <c r="Y653"/>
      <c r="Z653"/>
      <c r="AA653"/>
      <c r="AB653"/>
      <c r="AC653"/>
      <c r="AD653"/>
      <c r="AE653"/>
      <c r="AF653"/>
      <c r="AG653"/>
      <c r="AH653"/>
      <c r="AI653"/>
      <c r="AJ653"/>
      <c r="AK653"/>
      <c r="AL653"/>
    </row>
    <row r="654" spans="3:38" ht="15" customHeight="1" x14ac:dyDescent="0.35">
      <c r="C654"/>
      <c r="D654"/>
      <c r="E654"/>
      <c r="F654"/>
      <c r="G654"/>
      <c r="H654"/>
      <c r="I654"/>
      <c r="J654"/>
      <c r="K654"/>
      <c r="L654"/>
      <c r="M654"/>
      <c r="N654"/>
      <c r="O654"/>
      <c r="S654"/>
      <c r="T654"/>
      <c r="U654"/>
      <c r="V654"/>
      <c r="Y654"/>
      <c r="Z654"/>
      <c r="AA654"/>
      <c r="AB654"/>
      <c r="AC654"/>
      <c r="AD654"/>
      <c r="AE654"/>
      <c r="AF654"/>
      <c r="AG654"/>
      <c r="AH654"/>
      <c r="AI654"/>
      <c r="AJ654"/>
      <c r="AK654"/>
      <c r="AL654"/>
    </row>
    <row r="655" spans="3:38" ht="15" customHeight="1" x14ac:dyDescent="0.35">
      <c r="C655"/>
      <c r="D655"/>
      <c r="E655"/>
      <c r="F655"/>
      <c r="G655"/>
      <c r="H655"/>
      <c r="I655"/>
      <c r="J655"/>
      <c r="K655"/>
      <c r="L655"/>
      <c r="M655"/>
      <c r="N655"/>
      <c r="O655"/>
      <c r="S655"/>
      <c r="T655"/>
      <c r="U655"/>
      <c r="V655"/>
      <c r="Y655"/>
      <c r="Z655"/>
      <c r="AA655"/>
      <c r="AB655"/>
      <c r="AC655"/>
      <c r="AD655"/>
      <c r="AE655"/>
      <c r="AF655"/>
      <c r="AG655"/>
      <c r="AH655"/>
      <c r="AI655"/>
      <c r="AJ655"/>
      <c r="AK655"/>
      <c r="AL655"/>
    </row>
    <row r="656" spans="3:38" ht="15" customHeight="1" x14ac:dyDescent="0.35">
      <c r="C656"/>
      <c r="D656"/>
      <c r="E656"/>
      <c r="F656"/>
      <c r="G656"/>
      <c r="H656"/>
      <c r="I656"/>
      <c r="J656"/>
      <c r="K656"/>
      <c r="L656"/>
      <c r="M656"/>
      <c r="N656"/>
      <c r="O656"/>
      <c r="S656"/>
      <c r="T656"/>
      <c r="U656"/>
      <c r="V656"/>
      <c r="Y656"/>
      <c r="Z656"/>
      <c r="AA656"/>
      <c r="AB656"/>
      <c r="AC656"/>
      <c r="AD656"/>
      <c r="AE656"/>
      <c r="AF656"/>
      <c r="AG656"/>
      <c r="AH656"/>
      <c r="AI656"/>
      <c r="AJ656"/>
      <c r="AK656"/>
      <c r="AL656"/>
    </row>
    <row r="657" spans="3:38" ht="15" customHeight="1" x14ac:dyDescent="0.35">
      <c r="C657"/>
      <c r="D657"/>
      <c r="E657"/>
      <c r="F657"/>
      <c r="G657"/>
      <c r="H657"/>
      <c r="I657"/>
      <c r="J657"/>
      <c r="K657"/>
      <c r="L657"/>
      <c r="M657"/>
      <c r="N657"/>
      <c r="O657"/>
      <c r="S657"/>
      <c r="T657"/>
      <c r="U657"/>
      <c r="V657"/>
      <c r="Y657"/>
      <c r="Z657"/>
      <c r="AA657"/>
      <c r="AB657"/>
      <c r="AC657"/>
      <c r="AD657"/>
      <c r="AE657"/>
      <c r="AF657"/>
      <c r="AG657"/>
      <c r="AH657"/>
      <c r="AI657"/>
      <c r="AJ657"/>
      <c r="AK657"/>
      <c r="AL657"/>
    </row>
    <row r="658" spans="3:38" ht="15" customHeight="1" x14ac:dyDescent="0.35">
      <c r="C658"/>
      <c r="D658"/>
      <c r="E658"/>
      <c r="F658"/>
      <c r="G658"/>
      <c r="H658"/>
      <c r="I658"/>
      <c r="J658"/>
      <c r="K658"/>
      <c r="L658"/>
      <c r="M658"/>
      <c r="N658"/>
      <c r="O658"/>
      <c r="S658"/>
      <c r="T658"/>
      <c r="U658"/>
      <c r="V658"/>
      <c r="Y658"/>
      <c r="Z658"/>
      <c r="AA658"/>
      <c r="AB658"/>
      <c r="AC658"/>
      <c r="AD658"/>
      <c r="AE658"/>
      <c r="AF658"/>
      <c r="AG658"/>
      <c r="AH658"/>
      <c r="AI658"/>
      <c r="AJ658"/>
      <c r="AK658"/>
      <c r="AL658"/>
    </row>
    <row r="659" spans="3:38" ht="15" customHeight="1" x14ac:dyDescent="0.35">
      <c r="C659"/>
      <c r="D659"/>
      <c r="E659"/>
      <c r="F659"/>
      <c r="G659"/>
      <c r="H659"/>
      <c r="I659"/>
      <c r="J659"/>
      <c r="K659"/>
      <c r="L659"/>
      <c r="M659"/>
      <c r="N659"/>
      <c r="O659"/>
      <c r="S659"/>
      <c r="T659"/>
      <c r="U659"/>
      <c r="V659"/>
      <c r="Y659"/>
      <c r="Z659"/>
      <c r="AA659"/>
      <c r="AB659"/>
      <c r="AC659"/>
      <c r="AD659"/>
      <c r="AE659"/>
      <c r="AF659"/>
      <c r="AG659"/>
      <c r="AH659"/>
      <c r="AI659"/>
      <c r="AJ659"/>
      <c r="AK659"/>
      <c r="AL659"/>
    </row>
    <row r="660" spans="3:38" ht="15" customHeight="1" x14ac:dyDescent="0.35">
      <c r="C660"/>
      <c r="D660"/>
      <c r="E660"/>
      <c r="F660"/>
      <c r="G660"/>
      <c r="H660"/>
      <c r="I660"/>
      <c r="J660"/>
      <c r="K660"/>
      <c r="L660"/>
      <c r="M660"/>
      <c r="N660"/>
      <c r="O660"/>
      <c r="S660"/>
      <c r="T660"/>
      <c r="U660"/>
      <c r="V660"/>
      <c r="Y660"/>
      <c r="Z660"/>
      <c r="AA660"/>
      <c r="AB660"/>
      <c r="AC660"/>
      <c r="AD660"/>
      <c r="AE660"/>
      <c r="AF660"/>
      <c r="AG660"/>
      <c r="AH660"/>
      <c r="AI660"/>
      <c r="AJ660"/>
      <c r="AK660"/>
      <c r="AL660"/>
    </row>
    <row r="661" spans="3:38" ht="15" customHeight="1" x14ac:dyDescent="0.35">
      <c r="C661"/>
      <c r="D661"/>
      <c r="E661"/>
      <c r="F661"/>
      <c r="G661"/>
      <c r="H661"/>
      <c r="I661"/>
      <c r="J661"/>
      <c r="K661"/>
      <c r="L661"/>
      <c r="M661"/>
      <c r="N661"/>
      <c r="O661"/>
      <c r="S661"/>
      <c r="T661"/>
      <c r="U661"/>
      <c r="V661"/>
      <c r="Y661"/>
      <c r="Z661"/>
      <c r="AA661"/>
      <c r="AB661"/>
      <c r="AC661"/>
      <c r="AD661"/>
      <c r="AE661"/>
      <c r="AF661"/>
      <c r="AG661"/>
      <c r="AH661"/>
      <c r="AI661"/>
      <c r="AJ661"/>
      <c r="AK661"/>
      <c r="AL661"/>
    </row>
    <row r="662" spans="3:38" ht="15" customHeight="1" x14ac:dyDescent="0.35">
      <c r="C662"/>
      <c r="D662"/>
      <c r="E662"/>
      <c r="F662"/>
      <c r="G662"/>
      <c r="H662"/>
      <c r="I662"/>
      <c r="J662"/>
      <c r="K662"/>
      <c r="L662"/>
      <c r="M662"/>
      <c r="N662"/>
      <c r="O662"/>
      <c r="S662"/>
      <c r="T662"/>
      <c r="U662"/>
      <c r="V662"/>
      <c r="Y662"/>
      <c r="Z662"/>
      <c r="AA662"/>
      <c r="AB662"/>
      <c r="AC662"/>
      <c r="AD662"/>
      <c r="AE662"/>
      <c r="AF662"/>
      <c r="AG662"/>
      <c r="AH662"/>
      <c r="AI662"/>
      <c r="AJ662"/>
      <c r="AK662"/>
      <c r="AL662"/>
    </row>
    <row r="663" spans="3:38" ht="15" customHeight="1" x14ac:dyDescent="0.35">
      <c r="C663"/>
      <c r="D663"/>
      <c r="E663"/>
      <c r="F663"/>
      <c r="G663"/>
      <c r="H663"/>
      <c r="I663"/>
      <c r="J663"/>
      <c r="K663"/>
      <c r="L663"/>
      <c r="M663"/>
      <c r="N663"/>
      <c r="O663"/>
      <c r="S663"/>
      <c r="T663"/>
      <c r="U663"/>
      <c r="V663"/>
      <c r="Y663"/>
      <c r="Z663"/>
      <c r="AA663"/>
      <c r="AB663"/>
      <c r="AC663"/>
      <c r="AD663"/>
      <c r="AE663"/>
      <c r="AF663"/>
      <c r="AG663"/>
      <c r="AH663"/>
      <c r="AI663"/>
      <c r="AJ663"/>
      <c r="AK663"/>
      <c r="AL663"/>
    </row>
    <row r="664" spans="3:38" ht="15" customHeight="1" x14ac:dyDescent="0.35">
      <c r="C664"/>
      <c r="D664"/>
      <c r="E664"/>
      <c r="F664"/>
      <c r="G664"/>
      <c r="H664"/>
      <c r="I664"/>
      <c r="J664"/>
      <c r="K664"/>
      <c r="L664"/>
      <c r="M664"/>
      <c r="N664"/>
      <c r="O664"/>
      <c r="S664"/>
      <c r="T664"/>
      <c r="U664"/>
      <c r="V664"/>
      <c r="Y664"/>
      <c r="Z664"/>
      <c r="AA664"/>
      <c r="AB664"/>
      <c r="AC664"/>
      <c r="AD664"/>
      <c r="AE664"/>
      <c r="AF664"/>
      <c r="AG664"/>
      <c r="AH664"/>
      <c r="AI664"/>
      <c r="AJ664"/>
      <c r="AK664"/>
      <c r="AL664"/>
    </row>
    <row r="665" spans="3:38" ht="15" customHeight="1" x14ac:dyDescent="0.35">
      <c r="C665"/>
      <c r="D665"/>
      <c r="E665"/>
      <c r="F665"/>
      <c r="G665"/>
      <c r="H665"/>
      <c r="I665"/>
      <c r="J665"/>
      <c r="K665"/>
      <c r="L665"/>
      <c r="M665"/>
      <c r="N665"/>
      <c r="O665"/>
      <c r="S665"/>
      <c r="T665"/>
      <c r="U665"/>
      <c r="V665"/>
      <c r="Y665"/>
      <c r="Z665"/>
      <c r="AA665"/>
      <c r="AB665"/>
      <c r="AC665"/>
      <c r="AD665"/>
      <c r="AE665"/>
      <c r="AF665"/>
      <c r="AG665"/>
      <c r="AH665"/>
      <c r="AI665"/>
      <c r="AJ665"/>
      <c r="AK665"/>
      <c r="AL665"/>
    </row>
    <row r="666" spans="3:38" ht="15" customHeight="1" x14ac:dyDescent="0.35">
      <c r="C666"/>
      <c r="D666"/>
      <c r="E666"/>
      <c r="F666"/>
      <c r="G666"/>
      <c r="H666"/>
      <c r="I666"/>
      <c r="J666"/>
      <c r="K666"/>
      <c r="L666"/>
      <c r="M666"/>
      <c r="N666"/>
      <c r="O666"/>
      <c r="S666"/>
      <c r="T666"/>
      <c r="U666"/>
      <c r="V666"/>
      <c r="Y666"/>
      <c r="Z666"/>
      <c r="AA666"/>
      <c r="AB666"/>
      <c r="AC666"/>
      <c r="AD666"/>
      <c r="AE666"/>
      <c r="AF666"/>
      <c r="AG666"/>
      <c r="AH666"/>
      <c r="AI666"/>
      <c r="AJ666"/>
      <c r="AK666"/>
      <c r="AL666"/>
    </row>
    <row r="667" spans="3:38" ht="15" customHeight="1" x14ac:dyDescent="0.35">
      <c r="C667"/>
      <c r="D667"/>
      <c r="E667"/>
      <c r="F667"/>
      <c r="G667"/>
      <c r="H667"/>
      <c r="I667"/>
      <c r="J667"/>
      <c r="K667"/>
      <c r="L667"/>
      <c r="M667"/>
      <c r="N667"/>
      <c r="O667"/>
      <c r="S667"/>
      <c r="T667"/>
      <c r="U667"/>
      <c r="V667"/>
      <c r="Y667"/>
      <c r="Z667"/>
      <c r="AA667"/>
      <c r="AB667"/>
      <c r="AC667"/>
      <c r="AD667"/>
      <c r="AE667"/>
      <c r="AF667"/>
      <c r="AG667"/>
      <c r="AH667"/>
      <c r="AI667"/>
      <c r="AJ667"/>
      <c r="AK667"/>
      <c r="AL667"/>
    </row>
    <row r="668" spans="3:38" ht="15" customHeight="1" x14ac:dyDescent="0.35">
      <c r="C668"/>
      <c r="D668"/>
      <c r="E668"/>
      <c r="F668"/>
      <c r="G668"/>
      <c r="H668"/>
      <c r="I668"/>
      <c r="J668"/>
      <c r="K668"/>
      <c r="L668"/>
      <c r="M668"/>
      <c r="N668"/>
      <c r="O668"/>
      <c r="S668"/>
      <c r="T668"/>
      <c r="U668"/>
      <c r="V668"/>
      <c r="Y668"/>
      <c r="Z668"/>
      <c r="AA668"/>
      <c r="AB668"/>
      <c r="AC668"/>
      <c r="AD668"/>
      <c r="AE668"/>
      <c r="AF668"/>
      <c r="AG668"/>
      <c r="AH668"/>
      <c r="AI668"/>
      <c r="AJ668"/>
      <c r="AK668"/>
      <c r="AL668"/>
    </row>
    <row r="669" spans="3:38" ht="15" customHeight="1" x14ac:dyDescent="0.35">
      <c r="C669"/>
      <c r="D669"/>
      <c r="E669"/>
      <c r="F669"/>
      <c r="G669"/>
      <c r="H669"/>
      <c r="I669"/>
      <c r="J669"/>
      <c r="K669"/>
      <c r="L669"/>
      <c r="M669"/>
      <c r="N669"/>
      <c r="O669"/>
      <c r="S669"/>
      <c r="T669"/>
      <c r="U669"/>
      <c r="V669"/>
      <c r="Y669"/>
      <c r="Z669"/>
      <c r="AA669"/>
      <c r="AB669"/>
      <c r="AC669"/>
      <c r="AD669"/>
      <c r="AE669"/>
      <c r="AF669"/>
      <c r="AG669"/>
      <c r="AH669"/>
      <c r="AI669"/>
      <c r="AJ669"/>
      <c r="AK669"/>
      <c r="AL669"/>
    </row>
    <row r="670" spans="3:38" ht="15" customHeight="1" x14ac:dyDescent="0.35">
      <c r="C670"/>
      <c r="D670"/>
      <c r="E670"/>
      <c r="F670"/>
      <c r="G670"/>
      <c r="H670"/>
      <c r="I670"/>
      <c r="J670"/>
      <c r="K670"/>
      <c r="L670"/>
      <c r="M670"/>
      <c r="N670"/>
      <c r="O670"/>
      <c r="S670"/>
      <c r="T670"/>
      <c r="U670"/>
      <c r="V670"/>
      <c r="Y670"/>
      <c r="Z670"/>
      <c r="AA670"/>
      <c r="AB670"/>
      <c r="AC670"/>
      <c r="AD670"/>
      <c r="AE670"/>
      <c r="AF670"/>
      <c r="AG670"/>
      <c r="AH670"/>
      <c r="AI670"/>
      <c r="AJ670"/>
      <c r="AK670"/>
      <c r="AL670"/>
    </row>
    <row r="671" spans="3:38" ht="15" customHeight="1" x14ac:dyDescent="0.35">
      <c r="C671"/>
      <c r="D671"/>
      <c r="E671"/>
      <c r="F671"/>
      <c r="G671"/>
      <c r="H671"/>
      <c r="I671"/>
      <c r="J671"/>
      <c r="K671"/>
      <c r="L671"/>
      <c r="M671"/>
      <c r="N671"/>
      <c r="O671"/>
      <c r="S671"/>
      <c r="T671"/>
      <c r="U671"/>
      <c r="V671"/>
      <c r="Y671"/>
      <c r="Z671"/>
      <c r="AA671"/>
      <c r="AB671"/>
      <c r="AC671"/>
      <c r="AD671"/>
      <c r="AE671"/>
      <c r="AF671"/>
      <c r="AG671"/>
      <c r="AH671"/>
      <c r="AI671"/>
      <c r="AJ671"/>
      <c r="AK671"/>
      <c r="AL671"/>
    </row>
    <row r="672" spans="3:38" ht="15" customHeight="1" x14ac:dyDescent="0.35">
      <c r="C672"/>
      <c r="D672"/>
      <c r="E672"/>
      <c r="F672"/>
      <c r="G672"/>
      <c r="H672"/>
      <c r="I672"/>
      <c r="J672"/>
      <c r="K672"/>
      <c r="L672"/>
      <c r="M672"/>
      <c r="N672"/>
      <c r="O672"/>
      <c r="S672"/>
      <c r="T672"/>
      <c r="U672"/>
      <c r="V672"/>
      <c r="Y672"/>
      <c r="Z672"/>
      <c r="AA672"/>
      <c r="AB672"/>
      <c r="AC672"/>
      <c r="AD672"/>
      <c r="AE672"/>
      <c r="AF672"/>
      <c r="AG672"/>
      <c r="AH672"/>
      <c r="AI672"/>
      <c r="AJ672"/>
      <c r="AK672"/>
      <c r="AL672"/>
    </row>
    <row r="673" spans="3:38" ht="15" customHeight="1" x14ac:dyDescent="0.35">
      <c r="C673"/>
      <c r="D673"/>
      <c r="E673"/>
      <c r="F673"/>
      <c r="G673"/>
      <c r="H673"/>
      <c r="I673"/>
      <c r="J673"/>
      <c r="K673"/>
      <c r="L673"/>
      <c r="M673"/>
      <c r="N673"/>
      <c r="O673"/>
      <c r="S673"/>
      <c r="T673"/>
      <c r="U673"/>
      <c r="V673"/>
      <c r="Y673"/>
      <c r="Z673"/>
      <c r="AA673"/>
      <c r="AB673"/>
      <c r="AC673"/>
      <c r="AD673"/>
      <c r="AE673"/>
      <c r="AF673"/>
      <c r="AG673"/>
      <c r="AH673"/>
      <c r="AI673"/>
      <c r="AJ673"/>
      <c r="AK673"/>
      <c r="AL673"/>
    </row>
    <row r="674" spans="3:38" ht="15" customHeight="1" x14ac:dyDescent="0.35">
      <c r="C674"/>
      <c r="D674"/>
      <c r="E674"/>
      <c r="F674"/>
      <c r="G674"/>
      <c r="H674"/>
      <c r="I674"/>
      <c r="J674"/>
      <c r="K674"/>
      <c r="L674"/>
      <c r="M674"/>
      <c r="N674"/>
      <c r="O674"/>
      <c r="S674"/>
      <c r="T674"/>
      <c r="U674"/>
      <c r="V674"/>
      <c r="Y674"/>
      <c r="Z674"/>
      <c r="AA674"/>
      <c r="AB674"/>
      <c r="AC674"/>
      <c r="AD674"/>
      <c r="AE674"/>
      <c r="AF674"/>
      <c r="AG674"/>
      <c r="AH674"/>
      <c r="AI674"/>
      <c r="AJ674"/>
      <c r="AK674"/>
      <c r="AL674"/>
    </row>
    <row r="675" spans="3:38" ht="15" customHeight="1" x14ac:dyDescent="0.35">
      <c r="C675"/>
      <c r="D675"/>
      <c r="E675"/>
      <c r="F675"/>
      <c r="G675"/>
      <c r="H675"/>
      <c r="I675"/>
      <c r="J675"/>
      <c r="K675"/>
      <c r="L675"/>
      <c r="M675"/>
      <c r="N675"/>
      <c r="O675"/>
      <c r="S675"/>
      <c r="T675"/>
      <c r="U675"/>
      <c r="V675"/>
      <c r="Y675"/>
      <c r="Z675"/>
      <c r="AA675"/>
      <c r="AB675"/>
      <c r="AC675"/>
      <c r="AD675"/>
      <c r="AE675"/>
      <c r="AF675"/>
      <c r="AG675"/>
      <c r="AH675"/>
      <c r="AI675"/>
      <c r="AJ675"/>
      <c r="AK675"/>
      <c r="AL675"/>
    </row>
    <row r="676" spans="3:38" ht="15" customHeight="1" x14ac:dyDescent="0.35">
      <c r="C676"/>
      <c r="D676"/>
      <c r="E676"/>
      <c r="F676"/>
      <c r="G676"/>
      <c r="H676"/>
      <c r="I676"/>
      <c r="J676"/>
      <c r="K676"/>
      <c r="L676"/>
      <c r="M676"/>
      <c r="N676"/>
      <c r="O676"/>
      <c r="S676"/>
      <c r="T676"/>
      <c r="U676"/>
      <c r="V676"/>
      <c r="Y676"/>
      <c r="Z676"/>
      <c r="AA676"/>
      <c r="AB676"/>
      <c r="AC676"/>
      <c r="AD676"/>
      <c r="AE676"/>
      <c r="AF676"/>
      <c r="AG676"/>
      <c r="AH676"/>
      <c r="AI676"/>
      <c r="AJ676"/>
      <c r="AK676"/>
      <c r="AL676"/>
    </row>
    <row r="677" spans="3:38" ht="15" customHeight="1" x14ac:dyDescent="0.35">
      <c r="C677"/>
      <c r="D677"/>
      <c r="E677"/>
      <c r="F677"/>
      <c r="G677"/>
      <c r="H677"/>
      <c r="I677"/>
      <c r="J677"/>
      <c r="K677"/>
      <c r="L677"/>
      <c r="M677"/>
      <c r="N677"/>
      <c r="O677"/>
      <c r="S677"/>
      <c r="T677"/>
      <c r="U677"/>
      <c r="V677"/>
      <c r="Y677"/>
      <c r="Z677"/>
      <c r="AA677"/>
      <c r="AB677"/>
      <c r="AC677"/>
      <c r="AD677"/>
      <c r="AE677"/>
      <c r="AF677"/>
      <c r="AG677"/>
      <c r="AH677"/>
      <c r="AI677"/>
      <c r="AJ677"/>
      <c r="AK677"/>
      <c r="AL677"/>
    </row>
    <row r="678" spans="3:38" ht="15" customHeight="1" x14ac:dyDescent="0.35">
      <c r="C678"/>
      <c r="D678"/>
      <c r="E678"/>
      <c r="F678"/>
      <c r="G678"/>
      <c r="H678"/>
      <c r="I678"/>
      <c r="J678"/>
      <c r="K678"/>
      <c r="L678"/>
      <c r="M678"/>
      <c r="N678"/>
      <c r="O678"/>
      <c r="S678"/>
      <c r="T678"/>
      <c r="U678"/>
      <c r="V678"/>
      <c r="Y678"/>
      <c r="Z678"/>
      <c r="AA678"/>
      <c r="AB678"/>
      <c r="AC678"/>
      <c r="AD678"/>
      <c r="AE678"/>
      <c r="AF678"/>
      <c r="AG678"/>
      <c r="AH678"/>
      <c r="AI678"/>
      <c r="AJ678"/>
      <c r="AK678"/>
      <c r="AL678"/>
    </row>
    <row r="679" spans="3:38" ht="15" customHeight="1" x14ac:dyDescent="0.35">
      <c r="C679"/>
      <c r="D679"/>
      <c r="E679"/>
      <c r="F679"/>
      <c r="G679"/>
      <c r="H679"/>
      <c r="I679"/>
      <c r="J679"/>
      <c r="K679"/>
      <c r="L679"/>
      <c r="M679"/>
      <c r="N679"/>
      <c r="O679"/>
      <c r="S679"/>
      <c r="T679"/>
      <c r="U679"/>
      <c r="V679"/>
      <c r="Y679"/>
      <c r="Z679"/>
      <c r="AA679"/>
      <c r="AB679"/>
      <c r="AC679"/>
      <c r="AD679"/>
      <c r="AE679"/>
      <c r="AF679"/>
      <c r="AG679"/>
      <c r="AH679"/>
      <c r="AI679"/>
      <c r="AJ679"/>
      <c r="AK679"/>
      <c r="AL679"/>
    </row>
    <row r="680" spans="3:38" ht="15" customHeight="1" x14ac:dyDescent="0.35">
      <c r="C680"/>
      <c r="D680"/>
      <c r="E680"/>
      <c r="F680"/>
      <c r="G680"/>
      <c r="H680"/>
      <c r="I680"/>
      <c r="J680"/>
      <c r="K680"/>
      <c r="L680"/>
      <c r="M680"/>
      <c r="N680"/>
      <c r="O680"/>
      <c r="S680"/>
      <c r="T680"/>
      <c r="U680"/>
      <c r="V680"/>
      <c r="Y680"/>
      <c r="Z680"/>
      <c r="AA680"/>
      <c r="AB680"/>
      <c r="AC680"/>
      <c r="AD680"/>
      <c r="AE680"/>
      <c r="AF680"/>
      <c r="AG680"/>
      <c r="AH680"/>
      <c r="AI680"/>
      <c r="AJ680"/>
      <c r="AK680"/>
      <c r="AL680"/>
    </row>
    <row r="681" spans="3:38" ht="15" customHeight="1" x14ac:dyDescent="0.35">
      <c r="C681"/>
      <c r="D681"/>
      <c r="E681"/>
      <c r="F681"/>
      <c r="G681"/>
      <c r="H681"/>
      <c r="I681"/>
      <c r="J681"/>
      <c r="K681"/>
      <c r="L681"/>
      <c r="M681"/>
      <c r="N681"/>
      <c r="O681"/>
      <c r="S681"/>
      <c r="T681"/>
      <c r="U681"/>
      <c r="V681"/>
      <c r="Y681"/>
      <c r="Z681"/>
      <c r="AA681"/>
      <c r="AB681"/>
      <c r="AC681"/>
      <c r="AD681"/>
      <c r="AE681"/>
      <c r="AF681"/>
      <c r="AG681"/>
      <c r="AH681"/>
      <c r="AI681"/>
      <c r="AJ681"/>
      <c r="AK681"/>
      <c r="AL681"/>
    </row>
    <row r="682" spans="3:38" ht="15" customHeight="1" x14ac:dyDescent="0.35">
      <c r="C682"/>
      <c r="D682"/>
      <c r="E682"/>
      <c r="F682"/>
      <c r="G682"/>
      <c r="H682"/>
      <c r="I682"/>
      <c r="J682"/>
      <c r="K682"/>
      <c r="L682"/>
      <c r="M682"/>
      <c r="N682"/>
      <c r="O682"/>
      <c r="S682"/>
      <c r="T682"/>
      <c r="U682"/>
      <c r="V682"/>
      <c r="Y682"/>
      <c r="Z682"/>
      <c r="AA682"/>
      <c r="AB682"/>
      <c r="AC682"/>
      <c r="AD682"/>
      <c r="AE682"/>
      <c r="AF682"/>
      <c r="AG682"/>
      <c r="AH682"/>
      <c r="AI682"/>
      <c r="AJ682"/>
      <c r="AK682"/>
      <c r="AL682"/>
    </row>
    <row r="683" spans="3:38" ht="15" customHeight="1" x14ac:dyDescent="0.35">
      <c r="C683"/>
      <c r="D683"/>
      <c r="E683"/>
      <c r="F683"/>
      <c r="G683"/>
      <c r="H683"/>
      <c r="I683"/>
      <c r="J683"/>
      <c r="K683"/>
      <c r="L683"/>
      <c r="M683"/>
      <c r="N683"/>
      <c r="O683"/>
      <c r="S683"/>
      <c r="T683"/>
      <c r="U683"/>
      <c r="V683"/>
      <c r="Y683"/>
      <c r="Z683"/>
      <c r="AA683"/>
      <c r="AB683"/>
      <c r="AC683"/>
      <c r="AD683"/>
      <c r="AE683"/>
      <c r="AF683"/>
      <c r="AG683"/>
      <c r="AH683"/>
      <c r="AI683"/>
      <c r="AJ683"/>
      <c r="AK683"/>
      <c r="AL683"/>
    </row>
    <row r="684" spans="3:38" ht="15" customHeight="1" x14ac:dyDescent="0.35">
      <c r="C684"/>
      <c r="D684"/>
      <c r="E684"/>
      <c r="F684"/>
      <c r="G684"/>
      <c r="H684"/>
      <c r="I684"/>
      <c r="J684"/>
      <c r="K684"/>
      <c r="L684"/>
      <c r="M684"/>
      <c r="N684"/>
      <c r="O684"/>
      <c r="S684"/>
      <c r="T684"/>
      <c r="U684"/>
      <c r="V684"/>
      <c r="Y684"/>
      <c r="Z684"/>
      <c r="AA684"/>
      <c r="AB684"/>
      <c r="AC684"/>
      <c r="AD684"/>
      <c r="AE684"/>
      <c r="AF684"/>
      <c r="AG684"/>
      <c r="AH684"/>
      <c r="AI684"/>
      <c r="AJ684"/>
      <c r="AK684"/>
      <c r="AL684"/>
    </row>
    <row r="685" spans="3:38" ht="15" customHeight="1" x14ac:dyDescent="0.35">
      <c r="C685"/>
      <c r="D685"/>
      <c r="E685"/>
      <c r="F685"/>
      <c r="G685"/>
      <c r="H685"/>
      <c r="I685"/>
      <c r="J685"/>
      <c r="K685"/>
      <c r="L685"/>
      <c r="M685"/>
      <c r="N685"/>
      <c r="O685"/>
      <c r="S685"/>
      <c r="T685"/>
      <c r="U685"/>
      <c r="V685"/>
      <c r="Y685"/>
      <c r="Z685"/>
      <c r="AA685"/>
      <c r="AB685"/>
      <c r="AC685"/>
      <c r="AD685"/>
      <c r="AE685"/>
      <c r="AF685"/>
      <c r="AG685"/>
      <c r="AH685"/>
      <c r="AI685"/>
      <c r="AJ685"/>
      <c r="AK685"/>
      <c r="AL685"/>
    </row>
    <row r="686" spans="3:38" ht="15" customHeight="1" x14ac:dyDescent="0.35">
      <c r="C686"/>
      <c r="D686"/>
      <c r="E686"/>
      <c r="F686"/>
      <c r="G686"/>
      <c r="H686"/>
      <c r="I686"/>
      <c r="J686"/>
      <c r="K686"/>
      <c r="L686"/>
      <c r="M686"/>
      <c r="N686"/>
      <c r="O686"/>
      <c r="S686"/>
      <c r="T686"/>
      <c r="U686"/>
      <c r="V686"/>
      <c r="Y686"/>
      <c r="Z686"/>
      <c r="AA686"/>
      <c r="AB686"/>
      <c r="AC686"/>
      <c r="AD686"/>
      <c r="AE686"/>
      <c r="AF686"/>
      <c r="AG686"/>
      <c r="AH686"/>
      <c r="AI686"/>
      <c r="AJ686"/>
      <c r="AK686"/>
      <c r="AL686"/>
    </row>
    <row r="687" spans="3:38" ht="15" customHeight="1" x14ac:dyDescent="0.35">
      <c r="C687"/>
      <c r="D687"/>
      <c r="E687"/>
      <c r="F687"/>
      <c r="G687"/>
      <c r="H687"/>
      <c r="I687"/>
      <c r="J687"/>
      <c r="K687"/>
      <c r="L687"/>
      <c r="M687"/>
      <c r="N687"/>
      <c r="O687"/>
      <c r="S687"/>
      <c r="T687"/>
      <c r="U687"/>
      <c r="V687"/>
      <c r="Y687"/>
      <c r="Z687"/>
      <c r="AA687"/>
      <c r="AB687"/>
      <c r="AC687"/>
      <c r="AD687"/>
      <c r="AE687"/>
      <c r="AF687"/>
      <c r="AG687"/>
      <c r="AH687"/>
      <c r="AI687"/>
      <c r="AJ687"/>
      <c r="AK687"/>
      <c r="AL687"/>
    </row>
    <row r="688" spans="3:38" ht="15" customHeight="1" x14ac:dyDescent="0.35">
      <c r="C688"/>
      <c r="D688"/>
      <c r="E688"/>
      <c r="F688"/>
      <c r="G688"/>
      <c r="H688"/>
      <c r="I688"/>
      <c r="J688"/>
      <c r="K688"/>
      <c r="L688"/>
      <c r="M688"/>
      <c r="N688"/>
      <c r="O688"/>
      <c r="S688"/>
      <c r="T688"/>
      <c r="U688"/>
      <c r="V688"/>
      <c r="Y688"/>
      <c r="Z688"/>
      <c r="AA688"/>
      <c r="AB688"/>
      <c r="AC688"/>
      <c r="AD688"/>
      <c r="AE688"/>
      <c r="AF688"/>
      <c r="AG688"/>
      <c r="AH688"/>
      <c r="AI688"/>
      <c r="AJ688"/>
      <c r="AK688"/>
      <c r="AL688"/>
    </row>
    <row r="689" spans="3:38" ht="15" customHeight="1" x14ac:dyDescent="0.35">
      <c r="C689"/>
      <c r="D689"/>
      <c r="E689"/>
      <c r="F689"/>
      <c r="G689"/>
      <c r="H689"/>
      <c r="I689"/>
      <c r="J689"/>
      <c r="K689"/>
      <c r="L689"/>
      <c r="M689"/>
      <c r="N689"/>
      <c r="O689"/>
      <c r="S689"/>
      <c r="T689"/>
      <c r="U689"/>
      <c r="V689"/>
      <c r="Y689"/>
      <c r="Z689"/>
      <c r="AA689"/>
      <c r="AB689"/>
      <c r="AC689"/>
      <c r="AD689"/>
      <c r="AE689"/>
      <c r="AF689"/>
      <c r="AG689"/>
      <c r="AH689"/>
      <c r="AI689"/>
      <c r="AJ689"/>
      <c r="AK689"/>
      <c r="AL689"/>
    </row>
    <row r="690" spans="3:38" ht="15" customHeight="1" x14ac:dyDescent="0.35">
      <c r="C690"/>
      <c r="D690"/>
      <c r="E690"/>
      <c r="F690"/>
      <c r="G690"/>
      <c r="H690"/>
      <c r="I690"/>
      <c r="J690"/>
      <c r="K690"/>
      <c r="L690"/>
      <c r="M690"/>
      <c r="N690"/>
      <c r="O690"/>
      <c r="S690"/>
      <c r="T690"/>
      <c r="U690"/>
      <c r="V690"/>
      <c r="Y690"/>
      <c r="Z690"/>
      <c r="AA690"/>
      <c r="AB690"/>
      <c r="AC690"/>
      <c r="AD690"/>
      <c r="AE690"/>
      <c r="AF690"/>
      <c r="AG690"/>
      <c r="AH690"/>
      <c r="AI690"/>
      <c r="AJ690"/>
      <c r="AK690"/>
      <c r="AL690"/>
    </row>
    <row r="691" spans="3:38" ht="15" customHeight="1" x14ac:dyDescent="0.35">
      <c r="C691"/>
      <c r="D691"/>
      <c r="E691"/>
      <c r="F691"/>
      <c r="G691"/>
      <c r="H691"/>
      <c r="I691"/>
      <c r="J691"/>
      <c r="K691"/>
      <c r="L691"/>
      <c r="M691"/>
      <c r="N691"/>
      <c r="O691"/>
      <c r="S691"/>
      <c r="T691"/>
      <c r="U691"/>
      <c r="V691"/>
      <c r="Y691"/>
      <c r="Z691"/>
      <c r="AA691"/>
      <c r="AB691"/>
      <c r="AC691"/>
      <c r="AD691"/>
      <c r="AE691"/>
      <c r="AF691"/>
      <c r="AG691"/>
      <c r="AH691"/>
      <c r="AI691"/>
      <c r="AJ691"/>
      <c r="AK691"/>
      <c r="AL691"/>
    </row>
    <row r="692" spans="3:38" ht="15" customHeight="1" x14ac:dyDescent="0.35">
      <c r="C692"/>
      <c r="D692"/>
      <c r="E692"/>
      <c r="F692"/>
      <c r="G692"/>
      <c r="H692"/>
      <c r="I692"/>
      <c r="J692"/>
      <c r="K692"/>
      <c r="L692"/>
      <c r="M692"/>
      <c r="N692"/>
      <c r="O692"/>
      <c r="S692"/>
      <c r="T692"/>
      <c r="U692"/>
      <c r="V692"/>
      <c r="Y692"/>
      <c r="Z692"/>
      <c r="AA692"/>
      <c r="AB692"/>
      <c r="AC692"/>
      <c r="AD692"/>
      <c r="AE692"/>
      <c r="AF692"/>
      <c r="AG692"/>
      <c r="AH692"/>
      <c r="AI692"/>
      <c r="AJ692"/>
      <c r="AK692"/>
      <c r="AL692"/>
    </row>
    <row r="693" spans="3:38" ht="15" customHeight="1" x14ac:dyDescent="0.35">
      <c r="C693"/>
      <c r="D693"/>
      <c r="E693"/>
      <c r="F693"/>
      <c r="G693"/>
      <c r="H693"/>
      <c r="I693"/>
      <c r="J693"/>
      <c r="K693"/>
      <c r="L693"/>
      <c r="M693"/>
      <c r="N693"/>
      <c r="O693"/>
      <c r="S693"/>
      <c r="T693"/>
      <c r="U693"/>
      <c r="V693"/>
      <c r="Y693"/>
      <c r="Z693"/>
      <c r="AA693"/>
      <c r="AB693"/>
      <c r="AC693"/>
      <c r="AD693"/>
      <c r="AE693"/>
      <c r="AF693"/>
      <c r="AG693"/>
      <c r="AH693"/>
      <c r="AI693"/>
      <c r="AJ693"/>
      <c r="AK693"/>
      <c r="AL693"/>
    </row>
    <row r="694" spans="3:38" ht="15" customHeight="1" x14ac:dyDescent="0.35">
      <c r="C694"/>
      <c r="D694"/>
      <c r="E694"/>
      <c r="F694"/>
      <c r="G694"/>
      <c r="H694"/>
      <c r="I694"/>
      <c r="J694"/>
      <c r="K694"/>
      <c r="L694"/>
      <c r="M694"/>
      <c r="N694"/>
      <c r="O694"/>
      <c r="S694"/>
      <c r="T694"/>
      <c r="U694"/>
      <c r="V694"/>
      <c r="Y694"/>
      <c r="Z694"/>
      <c r="AA694"/>
      <c r="AB694"/>
      <c r="AC694"/>
      <c r="AD694"/>
      <c r="AE694"/>
      <c r="AF694"/>
      <c r="AG694"/>
      <c r="AH694"/>
      <c r="AI694"/>
      <c r="AJ694"/>
      <c r="AK694"/>
      <c r="AL694"/>
    </row>
    <row r="695" spans="3:38" ht="15" customHeight="1" x14ac:dyDescent="0.35">
      <c r="C695"/>
      <c r="D695"/>
      <c r="E695"/>
      <c r="F695"/>
      <c r="G695"/>
      <c r="H695"/>
      <c r="I695"/>
      <c r="J695"/>
      <c r="K695"/>
      <c r="L695"/>
      <c r="M695"/>
      <c r="N695"/>
      <c r="O695"/>
      <c r="S695"/>
      <c r="T695"/>
      <c r="U695"/>
      <c r="V695"/>
      <c r="Y695"/>
      <c r="Z695"/>
      <c r="AA695"/>
      <c r="AB695"/>
      <c r="AC695"/>
      <c r="AD695"/>
      <c r="AE695"/>
      <c r="AF695"/>
      <c r="AG695"/>
      <c r="AH695"/>
      <c r="AI695"/>
      <c r="AJ695"/>
      <c r="AK695"/>
      <c r="AL695"/>
    </row>
    <row r="696" spans="3:38" ht="15" customHeight="1" x14ac:dyDescent="0.35">
      <c r="C696"/>
      <c r="D696"/>
      <c r="E696"/>
      <c r="F696"/>
      <c r="G696"/>
      <c r="H696"/>
      <c r="I696"/>
      <c r="J696"/>
      <c r="K696"/>
      <c r="L696"/>
      <c r="M696"/>
      <c r="N696"/>
      <c r="O696"/>
      <c r="S696"/>
      <c r="T696"/>
      <c r="U696"/>
      <c r="V696"/>
      <c r="Y696"/>
      <c r="Z696"/>
      <c r="AA696"/>
      <c r="AB696"/>
      <c r="AC696"/>
      <c r="AD696"/>
      <c r="AE696"/>
      <c r="AF696"/>
      <c r="AG696"/>
      <c r="AH696"/>
      <c r="AI696"/>
      <c r="AJ696"/>
      <c r="AK696"/>
      <c r="AL696"/>
    </row>
    <row r="697" spans="3:38" ht="15" customHeight="1" x14ac:dyDescent="0.35">
      <c r="C697"/>
      <c r="D697"/>
      <c r="E697"/>
      <c r="F697"/>
      <c r="G697"/>
      <c r="H697"/>
      <c r="I697"/>
      <c r="J697"/>
      <c r="K697"/>
      <c r="L697"/>
      <c r="M697"/>
      <c r="N697"/>
      <c r="O697"/>
      <c r="S697"/>
      <c r="T697"/>
      <c r="U697"/>
      <c r="V697"/>
      <c r="Y697"/>
      <c r="Z697"/>
      <c r="AA697"/>
      <c r="AB697"/>
      <c r="AC697"/>
      <c r="AD697"/>
      <c r="AE697"/>
      <c r="AF697"/>
      <c r="AG697"/>
      <c r="AH697"/>
      <c r="AI697"/>
      <c r="AJ697"/>
      <c r="AK697"/>
      <c r="AL697"/>
    </row>
    <row r="698" spans="3:38" ht="15" customHeight="1" x14ac:dyDescent="0.35">
      <c r="C698"/>
      <c r="D698"/>
      <c r="E698"/>
      <c r="F698"/>
      <c r="G698"/>
      <c r="H698"/>
      <c r="I698"/>
      <c r="J698"/>
      <c r="K698"/>
      <c r="L698"/>
      <c r="M698"/>
      <c r="N698"/>
      <c r="O698"/>
      <c r="S698"/>
      <c r="T698"/>
      <c r="U698"/>
      <c r="V698"/>
      <c r="Y698"/>
      <c r="Z698"/>
      <c r="AA698"/>
      <c r="AB698"/>
      <c r="AC698"/>
      <c r="AD698"/>
      <c r="AE698"/>
      <c r="AF698"/>
      <c r="AG698"/>
      <c r="AH698"/>
      <c r="AI698"/>
      <c r="AJ698"/>
      <c r="AK698"/>
      <c r="AL698"/>
    </row>
    <row r="699" spans="3:38" ht="15" customHeight="1" x14ac:dyDescent="0.35">
      <c r="C699"/>
      <c r="D699"/>
      <c r="E699"/>
      <c r="F699"/>
      <c r="G699"/>
      <c r="H699"/>
      <c r="I699"/>
      <c r="J699"/>
      <c r="K699"/>
      <c r="L699"/>
      <c r="M699"/>
      <c r="N699"/>
      <c r="O699"/>
      <c r="S699"/>
      <c r="T699"/>
      <c r="U699"/>
      <c r="V699"/>
      <c r="Y699"/>
      <c r="Z699"/>
      <c r="AA699"/>
      <c r="AB699"/>
      <c r="AC699"/>
      <c r="AD699"/>
      <c r="AE699"/>
      <c r="AF699"/>
      <c r="AG699"/>
      <c r="AH699"/>
      <c r="AI699"/>
      <c r="AJ699"/>
      <c r="AK699"/>
      <c r="AL699"/>
    </row>
    <row r="700" spans="3:38" ht="15" customHeight="1" x14ac:dyDescent="0.35">
      <c r="C700"/>
      <c r="D700"/>
      <c r="E700"/>
      <c r="F700"/>
      <c r="G700"/>
      <c r="H700"/>
      <c r="I700"/>
      <c r="J700"/>
      <c r="K700"/>
      <c r="L700"/>
      <c r="M700"/>
      <c r="N700"/>
      <c r="O700"/>
      <c r="S700"/>
      <c r="T700"/>
      <c r="U700"/>
      <c r="V700"/>
      <c r="Y700"/>
      <c r="Z700"/>
      <c r="AA700"/>
      <c r="AB700"/>
      <c r="AC700"/>
      <c r="AD700"/>
      <c r="AE700"/>
      <c r="AF700"/>
      <c r="AG700"/>
      <c r="AH700"/>
      <c r="AI700"/>
      <c r="AJ700"/>
      <c r="AK700"/>
      <c r="AL700"/>
    </row>
    <row r="701" spans="3:38" ht="15" customHeight="1" x14ac:dyDescent="0.35">
      <c r="C701"/>
      <c r="D701"/>
      <c r="E701"/>
      <c r="F701"/>
      <c r="G701"/>
      <c r="H701"/>
      <c r="I701"/>
      <c r="J701"/>
      <c r="K701"/>
      <c r="L701"/>
      <c r="M701"/>
      <c r="N701"/>
      <c r="O701"/>
      <c r="S701"/>
      <c r="T701"/>
      <c r="U701"/>
      <c r="V701"/>
      <c r="Y701"/>
      <c r="Z701"/>
      <c r="AA701"/>
      <c r="AB701"/>
      <c r="AC701"/>
      <c r="AD701"/>
      <c r="AE701"/>
      <c r="AF701"/>
      <c r="AG701"/>
      <c r="AH701"/>
      <c r="AI701"/>
      <c r="AJ701"/>
      <c r="AK701"/>
      <c r="AL701"/>
    </row>
    <row r="702" spans="3:38" ht="15" customHeight="1" x14ac:dyDescent="0.35">
      <c r="C702"/>
      <c r="D702"/>
      <c r="E702"/>
      <c r="F702"/>
      <c r="G702"/>
      <c r="H702"/>
      <c r="I702"/>
      <c r="J702"/>
      <c r="K702"/>
      <c r="L702"/>
      <c r="M702"/>
      <c r="N702"/>
      <c r="O702"/>
      <c r="S702"/>
      <c r="T702"/>
      <c r="U702"/>
      <c r="V702"/>
      <c r="Y702"/>
      <c r="Z702"/>
      <c r="AA702"/>
      <c r="AB702"/>
      <c r="AC702"/>
      <c r="AD702"/>
      <c r="AE702"/>
      <c r="AF702"/>
      <c r="AG702"/>
      <c r="AH702"/>
      <c r="AI702"/>
      <c r="AJ702"/>
      <c r="AK702"/>
      <c r="AL702"/>
    </row>
    <row r="703" spans="3:38" ht="15" customHeight="1" x14ac:dyDescent="0.35">
      <c r="C703"/>
      <c r="D703"/>
      <c r="E703"/>
      <c r="F703"/>
      <c r="G703"/>
      <c r="H703"/>
      <c r="I703"/>
      <c r="J703"/>
      <c r="K703"/>
      <c r="L703"/>
      <c r="M703"/>
      <c r="N703"/>
      <c r="O703"/>
      <c r="S703"/>
      <c r="T703"/>
      <c r="U703"/>
      <c r="V703"/>
      <c r="Y703"/>
      <c r="Z703"/>
      <c r="AA703"/>
      <c r="AB703"/>
      <c r="AC703"/>
      <c r="AD703"/>
      <c r="AE703"/>
      <c r="AF703"/>
      <c r="AG703"/>
      <c r="AH703"/>
      <c r="AI703"/>
      <c r="AJ703"/>
      <c r="AK703"/>
      <c r="AL703"/>
    </row>
    <row r="704" spans="3:38" ht="15" customHeight="1" x14ac:dyDescent="0.35">
      <c r="C704"/>
      <c r="D704"/>
      <c r="E704"/>
      <c r="F704"/>
      <c r="G704"/>
      <c r="H704"/>
      <c r="I704"/>
      <c r="J704"/>
      <c r="K704"/>
      <c r="L704"/>
      <c r="M704"/>
      <c r="N704"/>
      <c r="O704"/>
      <c r="S704"/>
      <c r="T704"/>
      <c r="U704"/>
      <c r="V704"/>
      <c r="Y704"/>
      <c r="Z704"/>
      <c r="AA704"/>
      <c r="AB704"/>
      <c r="AC704"/>
      <c r="AD704"/>
      <c r="AE704"/>
      <c r="AF704"/>
      <c r="AG704"/>
      <c r="AH704"/>
      <c r="AI704"/>
      <c r="AJ704"/>
      <c r="AK704"/>
      <c r="AL704"/>
    </row>
    <row r="705" spans="3:38" ht="15" customHeight="1" x14ac:dyDescent="0.35">
      <c r="C705"/>
      <c r="D705"/>
      <c r="E705"/>
      <c r="F705"/>
      <c r="G705"/>
      <c r="H705"/>
      <c r="I705"/>
      <c r="J705"/>
      <c r="K705"/>
      <c r="L705"/>
      <c r="M705"/>
      <c r="N705"/>
      <c r="O705"/>
      <c r="S705"/>
      <c r="T705"/>
      <c r="U705"/>
      <c r="V705"/>
      <c r="Y705"/>
      <c r="Z705"/>
      <c r="AA705"/>
      <c r="AB705"/>
      <c r="AC705"/>
      <c r="AD705"/>
      <c r="AE705"/>
      <c r="AF705"/>
      <c r="AG705"/>
      <c r="AH705"/>
      <c r="AI705"/>
      <c r="AJ705"/>
      <c r="AK705"/>
      <c r="AL705"/>
    </row>
    <row r="706" spans="3:38" ht="15" customHeight="1" x14ac:dyDescent="0.35">
      <c r="C706"/>
      <c r="D706"/>
      <c r="E706"/>
      <c r="F706"/>
      <c r="G706"/>
      <c r="H706"/>
      <c r="I706"/>
      <c r="J706"/>
      <c r="K706"/>
      <c r="L706"/>
      <c r="M706"/>
      <c r="N706"/>
      <c r="O706"/>
      <c r="S706"/>
      <c r="T706"/>
      <c r="U706"/>
      <c r="V706"/>
      <c r="Y706"/>
      <c r="Z706"/>
      <c r="AA706"/>
      <c r="AB706"/>
      <c r="AC706"/>
      <c r="AD706"/>
      <c r="AE706"/>
      <c r="AF706"/>
      <c r="AG706"/>
      <c r="AH706"/>
      <c r="AI706"/>
      <c r="AJ706"/>
      <c r="AK706"/>
      <c r="AL706"/>
    </row>
    <row r="707" spans="3:38" ht="15" customHeight="1" x14ac:dyDescent="0.35">
      <c r="C707"/>
      <c r="D707"/>
      <c r="E707"/>
      <c r="F707"/>
      <c r="G707"/>
      <c r="H707"/>
      <c r="I707"/>
      <c r="J707"/>
      <c r="K707"/>
      <c r="L707"/>
      <c r="M707"/>
      <c r="N707"/>
      <c r="O707"/>
      <c r="S707"/>
      <c r="T707"/>
      <c r="U707"/>
      <c r="V707"/>
      <c r="Y707"/>
      <c r="Z707"/>
      <c r="AA707"/>
      <c r="AB707"/>
      <c r="AC707"/>
      <c r="AD707"/>
      <c r="AE707"/>
      <c r="AF707"/>
      <c r="AG707"/>
      <c r="AH707"/>
      <c r="AI707"/>
      <c r="AJ707"/>
      <c r="AK707"/>
      <c r="AL707"/>
    </row>
    <row r="708" spans="3:38" ht="15" customHeight="1" x14ac:dyDescent="0.35">
      <c r="C708"/>
      <c r="D708"/>
      <c r="E708"/>
      <c r="F708"/>
      <c r="G708"/>
      <c r="H708"/>
      <c r="I708"/>
      <c r="J708"/>
      <c r="K708"/>
      <c r="L708"/>
      <c r="M708"/>
      <c r="N708"/>
      <c r="O708"/>
      <c r="S708"/>
      <c r="T708"/>
      <c r="U708"/>
      <c r="V708"/>
      <c r="Y708"/>
      <c r="Z708"/>
      <c r="AA708"/>
      <c r="AB708"/>
      <c r="AC708"/>
      <c r="AD708"/>
      <c r="AE708"/>
      <c r="AF708"/>
      <c r="AG708"/>
      <c r="AH708"/>
      <c r="AI708"/>
      <c r="AJ708"/>
      <c r="AK708"/>
      <c r="AL708"/>
    </row>
    <row r="709" spans="3:38" ht="15" customHeight="1" x14ac:dyDescent="0.35">
      <c r="C709"/>
      <c r="D709"/>
      <c r="E709"/>
      <c r="F709"/>
      <c r="G709"/>
      <c r="H709"/>
      <c r="I709"/>
      <c r="J709"/>
      <c r="K709"/>
      <c r="L709"/>
      <c r="M709"/>
      <c r="N709"/>
      <c r="O709"/>
      <c r="S709"/>
      <c r="T709"/>
      <c r="U709"/>
      <c r="V709"/>
      <c r="Y709"/>
      <c r="Z709"/>
      <c r="AA709"/>
      <c r="AB709"/>
      <c r="AC709"/>
      <c r="AD709"/>
      <c r="AE709"/>
      <c r="AF709"/>
      <c r="AG709"/>
      <c r="AH709"/>
      <c r="AI709"/>
      <c r="AJ709"/>
      <c r="AK709"/>
      <c r="AL709"/>
    </row>
    <row r="710" spans="3:38" ht="15" customHeight="1" x14ac:dyDescent="0.35">
      <c r="C710"/>
      <c r="D710"/>
      <c r="E710"/>
      <c r="F710"/>
      <c r="G710"/>
      <c r="H710"/>
      <c r="I710"/>
      <c r="J710"/>
      <c r="K710"/>
      <c r="L710"/>
      <c r="M710"/>
      <c r="N710"/>
      <c r="O710"/>
      <c r="S710"/>
      <c r="T710"/>
      <c r="U710"/>
      <c r="V710"/>
      <c r="Y710"/>
      <c r="Z710"/>
      <c r="AA710"/>
      <c r="AB710"/>
      <c r="AC710"/>
      <c r="AD710"/>
      <c r="AE710"/>
      <c r="AF710"/>
      <c r="AG710"/>
      <c r="AH710"/>
      <c r="AI710"/>
      <c r="AJ710"/>
      <c r="AK710"/>
      <c r="AL710"/>
    </row>
    <row r="711" spans="3:38" ht="15" customHeight="1" x14ac:dyDescent="0.35">
      <c r="C711"/>
      <c r="D711"/>
      <c r="E711"/>
      <c r="F711"/>
      <c r="G711"/>
      <c r="H711"/>
      <c r="I711"/>
      <c r="J711"/>
      <c r="K711"/>
      <c r="L711"/>
      <c r="M711"/>
      <c r="N711"/>
      <c r="O711"/>
      <c r="S711"/>
      <c r="T711"/>
      <c r="U711"/>
      <c r="V711"/>
      <c r="Y711"/>
      <c r="Z711"/>
      <c r="AA711"/>
      <c r="AB711"/>
      <c r="AC711"/>
      <c r="AD711"/>
      <c r="AE711"/>
      <c r="AF711"/>
      <c r="AG711"/>
      <c r="AH711"/>
      <c r="AI711"/>
      <c r="AJ711"/>
      <c r="AK711"/>
      <c r="AL711"/>
    </row>
    <row r="712" spans="3:38" ht="15" customHeight="1" x14ac:dyDescent="0.35">
      <c r="C712"/>
      <c r="D712"/>
      <c r="E712"/>
      <c r="F712"/>
      <c r="G712"/>
      <c r="H712"/>
      <c r="I712"/>
      <c r="J712"/>
      <c r="K712"/>
      <c r="L712"/>
      <c r="M712"/>
      <c r="N712"/>
      <c r="O712"/>
      <c r="S712"/>
      <c r="T712"/>
      <c r="U712"/>
      <c r="V712"/>
      <c r="Y712"/>
      <c r="Z712"/>
      <c r="AA712"/>
      <c r="AB712"/>
      <c r="AC712"/>
      <c r="AD712"/>
      <c r="AE712"/>
      <c r="AF712"/>
      <c r="AG712"/>
      <c r="AH712"/>
      <c r="AI712"/>
      <c r="AJ712"/>
      <c r="AK712"/>
      <c r="AL712"/>
    </row>
    <row r="713" spans="3:38" ht="15" customHeight="1" x14ac:dyDescent="0.35">
      <c r="C713"/>
      <c r="D713"/>
      <c r="E713"/>
      <c r="F713"/>
      <c r="G713"/>
      <c r="H713"/>
      <c r="I713"/>
      <c r="J713"/>
      <c r="K713"/>
      <c r="L713"/>
      <c r="M713"/>
      <c r="N713"/>
      <c r="O713"/>
      <c r="S713"/>
      <c r="T713"/>
      <c r="U713"/>
      <c r="V713"/>
      <c r="Y713"/>
      <c r="Z713"/>
      <c r="AA713"/>
      <c r="AB713"/>
      <c r="AC713"/>
      <c r="AD713"/>
      <c r="AE713"/>
      <c r="AF713"/>
      <c r="AG713"/>
      <c r="AH713"/>
      <c r="AI713"/>
      <c r="AJ713"/>
      <c r="AK713"/>
      <c r="AL713"/>
    </row>
    <row r="714" spans="3:38" ht="15" customHeight="1" x14ac:dyDescent="0.35">
      <c r="C714"/>
      <c r="D714"/>
      <c r="E714"/>
      <c r="F714"/>
      <c r="G714"/>
      <c r="H714"/>
      <c r="I714"/>
      <c r="J714"/>
      <c r="K714"/>
      <c r="L714"/>
      <c r="M714"/>
      <c r="N714"/>
      <c r="O714"/>
      <c r="S714"/>
      <c r="T714"/>
      <c r="U714"/>
      <c r="V714"/>
      <c r="Y714"/>
      <c r="Z714"/>
      <c r="AA714"/>
      <c r="AB714"/>
      <c r="AC714"/>
      <c r="AD714"/>
      <c r="AE714"/>
      <c r="AF714"/>
      <c r="AG714"/>
      <c r="AH714"/>
      <c r="AI714"/>
      <c r="AJ714"/>
      <c r="AK714"/>
      <c r="AL714"/>
    </row>
    <row r="715" spans="3:38" ht="15" customHeight="1" x14ac:dyDescent="0.35">
      <c r="C715"/>
      <c r="D715"/>
      <c r="E715"/>
      <c r="F715"/>
      <c r="G715"/>
      <c r="H715"/>
      <c r="I715"/>
      <c r="J715"/>
      <c r="K715"/>
      <c r="L715"/>
      <c r="M715"/>
      <c r="N715"/>
      <c r="O715"/>
      <c r="S715"/>
      <c r="T715"/>
      <c r="U715"/>
      <c r="V715"/>
      <c r="Y715"/>
      <c r="Z715"/>
      <c r="AA715"/>
      <c r="AB715"/>
      <c r="AC715"/>
      <c r="AD715"/>
      <c r="AE715"/>
      <c r="AF715"/>
      <c r="AG715"/>
      <c r="AH715"/>
      <c r="AI715"/>
      <c r="AJ715"/>
      <c r="AK715"/>
      <c r="AL715"/>
    </row>
    <row r="716" spans="3:38" ht="15" customHeight="1" x14ac:dyDescent="0.35">
      <c r="C716"/>
      <c r="D716"/>
      <c r="E716"/>
      <c r="F716"/>
      <c r="G716"/>
      <c r="H716"/>
      <c r="I716"/>
      <c r="J716"/>
      <c r="K716"/>
      <c r="L716"/>
      <c r="M716"/>
      <c r="N716"/>
      <c r="O716"/>
      <c r="S716"/>
      <c r="T716"/>
      <c r="U716"/>
      <c r="V716"/>
      <c r="Y716"/>
      <c r="Z716"/>
      <c r="AA716"/>
      <c r="AB716"/>
      <c r="AC716"/>
      <c r="AD716"/>
      <c r="AE716"/>
      <c r="AF716"/>
      <c r="AG716"/>
      <c r="AH716"/>
      <c r="AI716"/>
      <c r="AJ716"/>
      <c r="AK716"/>
      <c r="AL716"/>
    </row>
    <row r="717" spans="3:38" ht="15" customHeight="1" x14ac:dyDescent="0.35">
      <c r="C717"/>
      <c r="D717"/>
      <c r="E717"/>
      <c r="F717"/>
      <c r="G717"/>
      <c r="H717"/>
      <c r="I717"/>
      <c r="J717"/>
      <c r="K717"/>
      <c r="L717"/>
      <c r="M717"/>
      <c r="N717"/>
      <c r="O717"/>
      <c r="S717"/>
      <c r="T717"/>
      <c r="U717"/>
      <c r="V717"/>
      <c r="Y717"/>
      <c r="Z717"/>
      <c r="AA717"/>
      <c r="AB717"/>
      <c r="AC717"/>
      <c r="AD717"/>
      <c r="AE717"/>
      <c r="AF717"/>
      <c r="AG717"/>
      <c r="AH717"/>
      <c r="AI717"/>
      <c r="AJ717"/>
      <c r="AK717"/>
      <c r="AL717"/>
    </row>
    <row r="718" spans="3:38" ht="15" customHeight="1" x14ac:dyDescent="0.35">
      <c r="C718"/>
      <c r="D718"/>
      <c r="E718"/>
      <c r="F718"/>
      <c r="G718"/>
      <c r="H718"/>
      <c r="I718"/>
      <c r="J718"/>
      <c r="K718"/>
      <c r="L718"/>
      <c r="M718"/>
      <c r="N718"/>
      <c r="O718"/>
      <c r="S718"/>
      <c r="T718"/>
      <c r="U718"/>
      <c r="V718"/>
      <c r="Y718"/>
      <c r="Z718"/>
      <c r="AA718"/>
      <c r="AB718"/>
      <c r="AC718"/>
      <c r="AD718"/>
      <c r="AE718"/>
      <c r="AF718"/>
      <c r="AG718"/>
      <c r="AH718"/>
      <c r="AI718"/>
      <c r="AJ718"/>
      <c r="AK718"/>
      <c r="AL718"/>
    </row>
    <row r="719" spans="3:38" ht="15" customHeight="1" x14ac:dyDescent="0.35">
      <c r="C719"/>
      <c r="D719"/>
      <c r="E719"/>
      <c r="F719"/>
      <c r="G719"/>
      <c r="H719"/>
      <c r="I719"/>
      <c r="J719"/>
      <c r="K719"/>
      <c r="L719"/>
      <c r="M719"/>
      <c r="N719"/>
      <c r="O719"/>
      <c r="S719"/>
      <c r="T719"/>
      <c r="U719"/>
      <c r="V719"/>
      <c r="Y719"/>
      <c r="Z719"/>
      <c r="AA719"/>
      <c r="AB719"/>
      <c r="AC719"/>
      <c r="AD719"/>
      <c r="AE719"/>
      <c r="AF719"/>
      <c r="AG719"/>
      <c r="AH719"/>
      <c r="AI719"/>
      <c r="AJ719"/>
      <c r="AK719"/>
      <c r="AL719"/>
    </row>
    <row r="720" spans="3:38" ht="15" customHeight="1" x14ac:dyDescent="0.35">
      <c r="C720"/>
      <c r="D720"/>
      <c r="E720"/>
      <c r="F720"/>
      <c r="G720"/>
      <c r="H720"/>
      <c r="I720"/>
      <c r="J720"/>
      <c r="K720"/>
      <c r="L720"/>
      <c r="M720"/>
      <c r="N720"/>
      <c r="O720"/>
      <c r="S720"/>
      <c r="T720"/>
      <c r="U720"/>
      <c r="V720"/>
      <c r="Y720"/>
      <c r="Z720"/>
      <c r="AA720"/>
      <c r="AB720"/>
      <c r="AC720"/>
      <c r="AD720"/>
      <c r="AE720"/>
      <c r="AF720"/>
      <c r="AG720"/>
      <c r="AH720"/>
      <c r="AI720"/>
      <c r="AJ720"/>
      <c r="AK720"/>
      <c r="AL720"/>
    </row>
    <row r="721" spans="3:38" ht="15" customHeight="1" x14ac:dyDescent="0.35">
      <c r="C721"/>
      <c r="D721"/>
      <c r="E721"/>
      <c r="F721"/>
      <c r="G721"/>
      <c r="H721"/>
      <c r="I721"/>
      <c r="J721"/>
      <c r="K721"/>
      <c r="L721"/>
      <c r="M721"/>
      <c r="N721"/>
      <c r="O721"/>
      <c r="S721"/>
      <c r="T721"/>
      <c r="U721"/>
      <c r="V721"/>
      <c r="Y721"/>
      <c r="Z721"/>
      <c r="AA721"/>
      <c r="AB721"/>
      <c r="AC721"/>
      <c r="AD721"/>
      <c r="AE721"/>
      <c r="AF721"/>
      <c r="AG721"/>
      <c r="AH721"/>
      <c r="AI721"/>
      <c r="AJ721"/>
      <c r="AK721"/>
      <c r="AL721"/>
    </row>
    <row r="722" spans="3:38" ht="15" customHeight="1" x14ac:dyDescent="0.35">
      <c r="C722"/>
      <c r="D722"/>
      <c r="E722"/>
      <c r="F722"/>
      <c r="G722"/>
      <c r="H722"/>
      <c r="I722"/>
      <c r="J722"/>
      <c r="K722"/>
      <c r="L722"/>
      <c r="M722"/>
      <c r="N722"/>
      <c r="O722"/>
      <c r="S722"/>
      <c r="T722"/>
      <c r="U722"/>
      <c r="V722"/>
      <c r="Y722"/>
      <c r="Z722"/>
      <c r="AA722"/>
      <c r="AB722"/>
      <c r="AC722"/>
      <c r="AD722"/>
      <c r="AE722"/>
      <c r="AF722"/>
      <c r="AG722"/>
      <c r="AH722"/>
      <c r="AI722"/>
      <c r="AJ722"/>
      <c r="AK722"/>
      <c r="AL722"/>
    </row>
    <row r="723" spans="3:38" ht="15" customHeight="1" x14ac:dyDescent="0.35">
      <c r="C723"/>
      <c r="D723"/>
      <c r="E723"/>
      <c r="F723"/>
      <c r="G723"/>
      <c r="H723"/>
      <c r="I723"/>
      <c r="J723"/>
      <c r="K723"/>
      <c r="L723"/>
      <c r="M723"/>
      <c r="N723"/>
      <c r="O723"/>
      <c r="S723"/>
      <c r="T723"/>
      <c r="U723"/>
      <c r="V723"/>
      <c r="Y723"/>
      <c r="Z723"/>
      <c r="AA723"/>
      <c r="AB723"/>
      <c r="AC723"/>
      <c r="AD723"/>
      <c r="AE723"/>
      <c r="AF723"/>
      <c r="AG723"/>
      <c r="AH723"/>
      <c r="AI723"/>
      <c r="AJ723"/>
      <c r="AK723"/>
      <c r="AL723"/>
    </row>
    <row r="724" spans="3:38" ht="15" customHeight="1" x14ac:dyDescent="0.35">
      <c r="C724"/>
      <c r="D724"/>
      <c r="E724"/>
      <c r="F724"/>
      <c r="G724"/>
      <c r="H724"/>
      <c r="I724"/>
      <c r="J724"/>
      <c r="K724"/>
      <c r="L724"/>
      <c r="M724"/>
      <c r="N724"/>
      <c r="O724"/>
      <c r="S724"/>
      <c r="T724"/>
      <c r="U724"/>
      <c r="V724"/>
      <c r="Y724"/>
      <c r="Z724"/>
      <c r="AA724"/>
      <c r="AB724"/>
      <c r="AC724"/>
      <c r="AD724"/>
      <c r="AE724"/>
      <c r="AF724"/>
      <c r="AG724"/>
      <c r="AH724"/>
      <c r="AI724"/>
      <c r="AJ724"/>
      <c r="AK724"/>
      <c r="AL724"/>
    </row>
    <row r="725" spans="3:38" ht="15" customHeight="1" x14ac:dyDescent="0.35">
      <c r="C725"/>
      <c r="D725"/>
      <c r="E725"/>
      <c r="F725"/>
      <c r="G725"/>
      <c r="H725"/>
      <c r="I725"/>
      <c r="J725"/>
      <c r="K725"/>
      <c r="L725"/>
      <c r="M725"/>
      <c r="N725"/>
      <c r="O725"/>
      <c r="S725"/>
      <c r="T725"/>
      <c r="U725"/>
      <c r="V725"/>
      <c r="Y725"/>
      <c r="Z725"/>
      <c r="AA725"/>
      <c r="AB725"/>
      <c r="AC725"/>
      <c r="AD725"/>
      <c r="AE725"/>
      <c r="AF725"/>
      <c r="AG725"/>
      <c r="AH725"/>
      <c r="AI725"/>
      <c r="AJ725"/>
      <c r="AK725"/>
      <c r="AL725"/>
    </row>
    <row r="726" spans="3:38" ht="15" customHeight="1" x14ac:dyDescent="0.35">
      <c r="C726"/>
      <c r="D726"/>
      <c r="E726"/>
      <c r="F726"/>
      <c r="G726"/>
      <c r="H726"/>
      <c r="I726"/>
      <c r="J726"/>
      <c r="K726"/>
      <c r="L726"/>
      <c r="M726"/>
      <c r="N726"/>
      <c r="O726"/>
      <c r="S726"/>
      <c r="T726"/>
      <c r="U726"/>
      <c r="V726"/>
      <c r="Y726"/>
      <c r="Z726"/>
      <c r="AA726"/>
      <c r="AB726"/>
      <c r="AC726"/>
      <c r="AD726"/>
      <c r="AE726"/>
      <c r="AF726"/>
      <c r="AG726"/>
      <c r="AH726"/>
      <c r="AI726"/>
      <c r="AJ726"/>
      <c r="AK726"/>
      <c r="AL726"/>
    </row>
    <row r="727" spans="3:38" ht="15" customHeight="1" x14ac:dyDescent="0.35">
      <c r="C727"/>
      <c r="D727"/>
      <c r="E727"/>
      <c r="F727"/>
      <c r="G727"/>
      <c r="H727"/>
      <c r="I727"/>
      <c r="J727"/>
      <c r="K727"/>
      <c r="L727"/>
      <c r="M727"/>
      <c r="N727"/>
      <c r="O727"/>
      <c r="S727"/>
      <c r="T727"/>
      <c r="U727"/>
      <c r="V727"/>
      <c r="Y727"/>
      <c r="Z727"/>
      <c r="AA727"/>
      <c r="AB727"/>
      <c r="AC727"/>
      <c r="AD727"/>
      <c r="AE727"/>
      <c r="AF727"/>
      <c r="AG727"/>
      <c r="AH727"/>
      <c r="AI727"/>
      <c r="AJ727"/>
      <c r="AK727"/>
      <c r="AL727"/>
    </row>
    <row r="728" spans="3:38" ht="15" customHeight="1" x14ac:dyDescent="0.35">
      <c r="C728"/>
      <c r="D728"/>
      <c r="E728"/>
      <c r="F728"/>
      <c r="G728"/>
      <c r="H728"/>
      <c r="I728"/>
      <c r="J728"/>
      <c r="K728"/>
      <c r="L728"/>
      <c r="M728"/>
      <c r="N728"/>
      <c r="O728"/>
      <c r="S728"/>
      <c r="T728"/>
      <c r="U728"/>
      <c r="V728"/>
      <c r="Y728"/>
      <c r="Z728"/>
      <c r="AA728"/>
      <c r="AB728"/>
      <c r="AC728"/>
      <c r="AD728"/>
      <c r="AE728"/>
      <c r="AF728"/>
      <c r="AG728"/>
      <c r="AH728"/>
      <c r="AI728"/>
      <c r="AJ728"/>
      <c r="AK728"/>
      <c r="AL728"/>
    </row>
    <row r="729" spans="3:38" ht="15" customHeight="1" x14ac:dyDescent="0.35">
      <c r="C729"/>
      <c r="D729"/>
      <c r="E729"/>
      <c r="F729"/>
      <c r="G729"/>
      <c r="H729"/>
      <c r="I729"/>
      <c r="J729"/>
      <c r="K729"/>
      <c r="L729"/>
      <c r="M729"/>
      <c r="N729"/>
      <c r="O729"/>
      <c r="S729"/>
      <c r="T729"/>
      <c r="U729"/>
      <c r="V729"/>
      <c r="Y729"/>
      <c r="Z729"/>
      <c r="AA729"/>
      <c r="AB729"/>
      <c r="AC729"/>
      <c r="AD729"/>
      <c r="AE729"/>
      <c r="AF729"/>
      <c r="AG729"/>
      <c r="AH729"/>
      <c r="AI729"/>
      <c r="AJ729"/>
      <c r="AK729"/>
      <c r="AL729"/>
    </row>
    <row r="730" spans="3:38" ht="15" customHeight="1" x14ac:dyDescent="0.35">
      <c r="C730"/>
      <c r="D730"/>
      <c r="E730"/>
      <c r="F730"/>
      <c r="G730"/>
      <c r="H730"/>
      <c r="I730"/>
      <c r="J730"/>
      <c r="K730"/>
      <c r="L730"/>
      <c r="M730"/>
      <c r="N730"/>
      <c r="O730"/>
      <c r="S730"/>
      <c r="T730"/>
      <c r="U730"/>
      <c r="V730"/>
      <c r="Y730"/>
      <c r="Z730"/>
      <c r="AA730"/>
      <c r="AB730"/>
      <c r="AC730"/>
      <c r="AD730"/>
      <c r="AE730"/>
      <c r="AF730"/>
      <c r="AG730"/>
      <c r="AH730"/>
      <c r="AI730"/>
      <c r="AJ730"/>
      <c r="AK730"/>
      <c r="AL730"/>
    </row>
    <row r="731" spans="3:38" ht="15" customHeight="1" x14ac:dyDescent="0.35">
      <c r="C731"/>
      <c r="D731"/>
      <c r="E731"/>
      <c r="F731"/>
      <c r="G731"/>
      <c r="H731"/>
      <c r="I731"/>
      <c r="J731"/>
      <c r="K731"/>
      <c r="L731"/>
      <c r="M731"/>
      <c r="N731"/>
      <c r="O731"/>
      <c r="S731"/>
      <c r="T731"/>
      <c r="U731"/>
      <c r="V731"/>
      <c r="Y731"/>
      <c r="Z731"/>
      <c r="AA731"/>
      <c r="AB731"/>
      <c r="AC731"/>
      <c r="AD731"/>
      <c r="AE731"/>
      <c r="AF731"/>
      <c r="AG731"/>
      <c r="AH731"/>
      <c r="AI731"/>
      <c r="AJ731"/>
      <c r="AK731"/>
      <c r="AL731"/>
    </row>
    <row r="732" spans="3:38" ht="15" customHeight="1" x14ac:dyDescent="0.35">
      <c r="C732"/>
      <c r="D732"/>
      <c r="E732"/>
      <c r="F732"/>
      <c r="G732"/>
      <c r="H732"/>
      <c r="I732"/>
      <c r="J732"/>
      <c r="K732"/>
      <c r="L732"/>
      <c r="M732"/>
      <c r="N732"/>
      <c r="O732"/>
      <c r="S732"/>
      <c r="T732"/>
      <c r="U732"/>
      <c r="V732"/>
      <c r="Y732"/>
      <c r="Z732"/>
      <c r="AA732"/>
      <c r="AB732"/>
      <c r="AC732"/>
      <c r="AD732"/>
      <c r="AE732"/>
      <c r="AF732"/>
      <c r="AG732"/>
      <c r="AH732"/>
      <c r="AI732"/>
      <c r="AJ732"/>
      <c r="AK732"/>
      <c r="AL732"/>
    </row>
    <row r="733" spans="3:38" ht="15" customHeight="1" x14ac:dyDescent="0.35">
      <c r="C733"/>
      <c r="D733"/>
      <c r="E733"/>
      <c r="F733"/>
      <c r="G733"/>
      <c r="H733"/>
      <c r="I733"/>
      <c r="J733"/>
      <c r="K733"/>
      <c r="L733"/>
      <c r="M733"/>
      <c r="N733"/>
      <c r="O733"/>
      <c r="S733"/>
      <c r="T733"/>
      <c r="U733"/>
      <c r="V733"/>
      <c r="Y733"/>
      <c r="Z733"/>
      <c r="AA733"/>
      <c r="AB733"/>
      <c r="AC733"/>
      <c r="AD733"/>
      <c r="AE733"/>
      <c r="AF733"/>
      <c r="AG733"/>
      <c r="AH733"/>
      <c r="AI733"/>
      <c r="AJ733"/>
      <c r="AK733"/>
      <c r="AL733"/>
    </row>
    <row r="734" spans="3:38" ht="15" customHeight="1" x14ac:dyDescent="0.35">
      <c r="C734"/>
      <c r="D734"/>
      <c r="E734"/>
      <c r="F734"/>
      <c r="G734"/>
      <c r="H734"/>
      <c r="I734"/>
      <c r="J734"/>
      <c r="K734"/>
      <c r="L734"/>
      <c r="M734"/>
      <c r="N734"/>
      <c r="O734"/>
      <c r="S734"/>
      <c r="T734"/>
      <c r="U734"/>
      <c r="V734"/>
      <c r="Y734"/>
      <c r="Z734"/>
      <c r="AA734"/>
      <c r="AB734"/>
      <c r="AC734"/>
      <c r="AD734"/>
      <c r="AE734"/>
      <c r="AF734"/>
      <c r="AG734"/>
      <c r="AH734"/>
      <c r="AI734"/>
      <c r="AJ734"/>
      <c r="AK734"/>
      <c r="AL734"/>
    </row>
    <row r="735" spans="3:38" ht="15" customHeight="1" x14ac:dyDescent="0.35">
      <c r="C735"/>
      <c r="D735"/>
      <c r="E735"/>
      <c r="F735"/>
      <c r="G735"/>
      <c r="H735"/>
      <c r="I735"/>
      <c r="J735"/>
      <c r="K735"/>
      <c r="L735"/>
      <c r="M735"/>
      <c r="N735"/>
      <c r="O735"/>
      <c r="S735"/>
      <c r="T735"/>
      <c r="U735"/>
      <c r="V735"/>
      <c r="Y735"/>
      <c r="Z735"/>
      <c r="AA735"/>
      <c r="AB735"/>
      <c r="AC735"/>
      <c r="AD735"/>
      <c r="AE735"/>
      <c r="AF735"/>
      <c r="AG735"/>
      <c r="AH735"/>
      <c r="AI735"/>
      <c r="AJ735"/>
      <c r="AK735"/>
      <c r="AL735"/>
    </row>
    <row r="736" spans="3:38" ht="15" customHeight="1" x14ac:dyDescent="0.35">
      <c r="C736"/>
      <c r="D736"/>
      <c r="E736"/>
      <c r="F736"/>
      <c r="G736"/>
      <c r="H736"/>
      <c r="I736"/>
      <c r="J736"/>
      <c r="K736"/>
      <c r="L736"/>
      <c r="M736"/>
      <c r="N736"/>
      <c r="O736"/>
      <c r="S736"/>
      <c r="T736"/>
      <c r="U736"/>
      <c r="V736"/>
      <c r="Y736"/>
      <c r="Z736"/>
      <c r="AA736"/>
      <c r="AB736"/>
      <c r="AC736"/>
      <c r="AD736"/>
      <c r="AE736"/>
      <c r="AF736"/>
      <c r="AG736"/>
      <c r="AH736"/>
      <c r="AI736"/>
      <c r="AJ736"/>
      <c r="AK736"/>
      <c r="AL736"/>
    </row>
    <row r="737" spans="3:38" ht="15" customHeight="1" x14ac:dyDescent="0.35">
      <c r="C737"/>
      <c r="D737"/>
      <c r="E737"/>
      <c r="F737"/>
      <c r="G737"/>
      <c r="H737"/>
      <c r="I737"/>
      <c r="J737"/>
      <c r="K737"/>
      <c r="L737"/>
      <c r="M737"/>
      <c r="N737"/>
      <c r="O737"/>
      <c r="S737"/>
      <c r="T737"/>
      <c r="U737"/>
      <c r="V737"/>
      <c r="Y737"/>
      <c r="Z737"/>
      <c r="AA737"/>
      <c r="AB737"/>
      <c r="AC737"/>
      <c r="AD737"/>
      <c r="AE737"/>
      <c r="AF737"/>
      <c r="AG737"/>
      <c r="AH737"/>
      <c r="AI737"/>
      <c r="AJ737"/>
      <c r="AK737"/>
      <c r="AL737"/>
    </row>
    <row r="738" spans="3:38" ht="15" customHeight="1" x14ac:dyDescent="0.35">
      <c r="C738"/>
      <c r="D738"/>
      <c r="E738"/>
      <c r="F738"/>
      <c r="G738"/>
      <c r="H738"/>
      <c r="I738"/>
      <c r="J738"/>
      <c r="K738"/>
      <c r="L738"/>
      <c r="M738"/>
      <c r="N738"/>
      <c r="O738"/>
      <c r="S738"/>
      <c r="T738"/>
      <c r="U738"/>
      <c r="V738"/>
      <c r="Y738"/>
      <c r="Z738"/>
      <c r="AA738"/>
      <c r="AB738"/>
      <c r="AC738"/>
      <c r="AD738"/>
      <c r="AE738"/>
      <c r="AF738"/>
      <c r="AG738"/>
      <c r="AH738"/>
      <c r="AI738"/>
      <c r="AJ738"/>
      <c r="AK738"/>
      <c r="AL738"/>
    </row>
    <row r="739" spans="3:38" ht="15" customHeight="1" x14ac:dyDescent="0.35">
      <c r="C739"/>
      <c r="D739"/>
      <c r="E739"/>
      <c r="F739"/>
      <c r="G739"/>
      <c r="H739"/>
      <c r="I739"/>
      <c r="J739"/>
      <c r="K739"/>
      <c r="L739"/>
      <c r="M739"/>
      <c r="N739"/>
      <c r="O739"/>
      <c r="S739"/>
      <c r="T739"/>
      <c r="U739"/>
      <c r="V739"/>
      <c r="Y739"/>
      <c r="Z739"/>
      <c r="AA739"/>
      <c r="AB739"/>
      <c r="AC739"/>
      <c r="AD739"/>
      <c r="AE739"/>
      <c r="AF739"/>
      <c r="AG739"/>
      <c r="AH739"/>
      <c r="AI739"/>
      <c r="AJ739"/>
      <c r="AK739"/>
      <c r="AL739"/>
    </row>
    <row r="740" spans="3:38" ht="15" customHeight="1" x14ac:dyDescent="0.35">
      <c r="C740"/>
      <c r="D740"/>
      <c r="E740"/>
      <c r="F740"/>
      <c r="G740"/>
      <c r="H740"/>
      <c r="I740"/>
      <c r="J740"/>
      <c r="K740"/>
      <c r="L740"/>
      <c r="M740"/>
      <c r="N740"/>
      <c r="O740"/>
      <c r="S740"/>
      <c r="T740"/>
      <c r="U740"/>
      <c r="V740"/>
      <c r="Y740"/>
      <c r="Z740"/>
      <c r="AA740"/>
      <c r="AB740"/>
      <c r="AC740"/>
      <c r="AD740"/>
      <c r="AE740"/>
      <c r="AF740"/>
      <c r="AG740"/>
      <c r="AH740"/>
      <c r="AI740"/>
      <c r="AJ740"/>
      <c r="AK740"/>
      <c r="AL740"/>
    </row>
    <row r="741" spans="3:38" ht="15" customHeight="1" x14ac:dyDescent="0.35">
      <c r="C741"/>
      <c r="D741"/>
      <c r="E741"/>
      <c r="F741"/>
      <c r="G741"/>
      <c r="H741"/>
      <c r="I741"/>
      <c r="J741"/>
      <c r="K741"/>
      <c r="L741"/>
      <c r="M741"/>
      <c r="N741"/>
      <c r="O741"/>
      <c r="S741"/>
      <c r="T741"/>
      <c r="U741"/>
      <c r="V741"/>
      <c r="Y741"/>
      <c r="Z741"/>
      <c r="AA741"/>
      <c r="AB741"/>
      <c r="AC741"/>
      <c r="AD741"/>
      <c r="AE741"/>
      <c r="AF741"/>
      <c r="AG741"/>
      <c r="AH741"/>
      <c r="AI741"/>
      <c r="AJ741"/>
      <c r="AK741"/>
      <c r="AL741"/>
    </row>
    <row r="742" spans="3:38" ht="15" customHeight="1" x14ac:dyDescent="0.35">
      <c r="C742"/>
      <c r="D742"/>
      <c r="E742"/>
      <c r="F742"/>
      <c r="G742"/>
      <c r="H742"/>
      <c r="I742"/>
      <c r="J742"/>
      <c r="K742"/>
      <c r="L742"/>
      <c r="M742"/>
      <c r="N742"/>
      <c r="O742"/>
      <c r="S742"/>
      <c r="T742"/>
      <c r="U742"/>
      <c r="V742"/>
      <c r="Y742"/>
      <c r="Z742"/>
      <c r="AA742"/>
      <c r="AB742"/>
      <c r="AC742"/>
      <c r="AD742"/>
      <c r="AE742"/>
      <c r="AF742"/>
      <c r="AG742"/>
      <c r="AH742"/>
      <c r="AI742"/>
      <c r="AJ742"/>
      <c r="AK742"/>
      <c r="AL742"/>
    </row>
    <row r="743" spans="3:38" ht="15" customHeight="1" x14ac:dyDescent="0.35">
      <c r="C743"/>
      <c r="D743"/>
      <c r="E743"/>
      <c r="F743"/>
      <c r="G743"/>
      <c r="H743"/>
      <c r="I743"/>
      <c r="J743"/>
      <c r="K743"/>
      <c r="L743"/>
      <c r="M743"/>
      <c r="N743"/>
      <c r="O743"/>
      <c r="S743"/>
      <c r="T743"/>
      <c r="U743"/>
      <c r="V743"/>
      <c r="Y743"/>
      <c r="Z743"/>
      <c r="AA743"/>
      <c r="AB743"/>
      <c r="AC743"/>
      <c r="AD743"/>
      <c r="AE743"/>
      <c r="AF743"/>
      <c r="AG743"/>
      <c r="AH743"/>
      <c r="AI743"/>
      <c r="AJ743"/>
      <c r="AK743"/>
      <c r="AL743"/>
    </row>
    <row r="744" spans="3:38" ht="15" customHeight="1" x14ac:dyDescent="0.35">
      <c r="C744"/>
      <c r="D744"/>
      <c r="E744"/>
      <c r="F744"/>
      <c r="G744"/>
      <c r="H744"/>
      <c r="I744"/>
      <c r="J744"/>
      <c r="K744"/>
      <c r="L744"/>
      <c r="M744"/>
      <c r="N744"/>
      <c r="O744"/>
      <c r="S744"/>
      <c r="T744"/>
      <c r="U744"/>
      <c r="V744"/>
      <c r="Y744"/>
      <c r="Z744"/>
      <c r="AA744"/>
      <c r="AB744"/>
      <c r="AC744"/>
      <c r="AD744"/>
      <c r="AE744"/>
      <c r="AF744"/>
      <c r="AG744"/>
      <c r="AH744"/>
      <c r="AI744"/>
      <c r="AJ744"/>
      <c r="AK744"/>
      <c r="AL744"/>
    </row>
    <row r="745" spans="3:38" ht="15" customHeight="1" x14ac:dyDescent="0.35">
      <c r="C745"/>
      <c r="D745"/>
      <c r="E745"/>
      <c r="F745"/>
      <c r="G745"/>
      <c r="H745"/>
      <c r="I745"/>
      <c r="J745"/>
      <c r="K745"/>
      <c r="L745"/>
      <c r="M745"/>
      <c r="N745"/>
      <c r="O745"/>
      <c r="S745"/>
      <c r="T745"/>
      <c r="U745"/>
      <c r="V745"/>
      <c r="Y745"/>
      <c r="Z745"/>
      <c r="AA745"/>
      <c r="AB745"/>
      <c r="AC745"/>
      <c r="AD745"/>
      <c r="AE745"/>
      <c r="AF745"/>
      <c r="AG745"/>
      <c r="AH745"/>
      <c r="AI745"/>
      <c r="AJ745"/>
      <c r="AK745"/>
      <c r="AL745"/>
    </row>
    <row r="746" spans="3:38" ht="15" customHeight="1" x14ac:dyDescent="0.35">
      <c r="C746"/>
      <c r="D746"/>
      <c r="E746"/>
      <c r="F746"/>
      <c r="G746"/>
      <c r="H746"/>
      <c r="I746"/>
      <c r="J746"/>
      <c r="K746"/>
      <c r="L746"/>
      <c r="M746"/>
      <c r="N746"/>
      <c r="O746"/>
      <c r="S746"/>
      <c r="T746"/>
      <c r="U746"/>
      <c r="V746"/>
      <c r="Y746"/>
      <c r="Z746"/>
      <c r="AA746"/>
      <c r="AB746"/>
      <c r="AC746"/>
      <c r="AD746"/>
      <c r="AE746"/>
      <c r="AF746"/>
      <c r="AG746"/>
      <c r="AH746"/>
      <c r="AI746"/>
      <c r="AJ746"/>
      <c r="AK746"/>
      <c r="AL746"/>
    </row>
    <row r="747" spans="3:38" ht="15" customHeight="1" x14ac:dyDescent="0.35">
      <c r="C747"/>
      <c r="D747"/>
      <c r="E747"/>
      <c r="F747"/>
      <c r="G747"/>
      <c r="H747"/>
      <c r="I747"/>
      <c r="J747"/>
      <c r="K747"/>
      <c r="L747"/>
      <c r="M747"/>
      <c r="N747"/>
      <c r="O747"/>
      <c r="S747"/>
      <c r="T747"/>
      <c r="U747"/>
      <c r="V747"/>
      <c r="Y747"/>
      <c r="Z747"/>
      <c r="AA747"/>
      <c r="AB747"/>
      <c r="AC747"/>
      <c r="AD747"/>
      <c r="AE747"/>
      <c r="AF747"/>
      <c r="AG747"/>
      <c r="AH747"/>
      <c r="AI747"/>
      <c r="AJ747"/>
      <c r="AK747"/>
      <c r="AL747"/>
    </row>
    <row r="748" spans="3:38" ht="15" customHeight="1" x14ac:dyDescent="0.35">
      <c r="C748"/>
      <c r="D748"/>
      <c r="E748"/>
      <c r="F748"/>
      <c r="G748"/>
      <c r="H748"/>
      <c r="I748"/>
      <c r="J748"/>
      <c r="K748"/>
      <c r="L748"/>
      <c r="M748"/>
      <c r="N748"/>
      <c r="O748"/>
      <c r="S748"/>
      <c r="T748"/>
      <c r="U748"/>
      <c r="V748"/>
      <c r="Y748"/>
      <c r="Z748"/>
      <c r="AA748"/>
      <c r="AB748"/>
      <c r="AC748"/>
      <c r="AD748"/>
      <c r="AE748"/>
      <c r="AF748"/>
      <c r="AG748"/>
      <c r="AH748"/>
      <c r="AI748"/>
      <c r="AJ748"/>
      <c r="AK748"/>
      <c r="AL748"/>
    </row>
    <row r="749" spans="3:38" ht="15" customHeight="1" x14ac:dyDescent="0.35">
      <c r="C749"/>
      <c r="D749"/>
      <c r="E749"/>
      <c r="F749"/>
      <c r="G749"/>
      <c r="H749"/>
      <c r="I749"/>
      <c r="J749"/>
      <c r="K749"/>
      <c r="L749"/>
      <c r="M749"/>
      <c r="N749"/>
      <c r="O749"/>
      <c r="S749"/>
      <c r="T749"/>
      <c r="U749"/>
      <c r="V749"/>
      <c r="Y749"/>
      <c r="Z749"/>
      <c r="AA749"/>
      <c r="AB749"/>
      <c r="AC749"/>
      <c r="AD749"/>
      <c r="AE749"/>
      <c r="AF749"/>
      <c r="AG749"/>
      <c r="AH749"/>
      <c r="AI749"/>
      <c r="AJ749"/>
      <c r="AK749"/>
      <c r="AL749"/>
    </row>
    <row r="750" spans="3:38" ht="15" customHeight="1" x14ac:dyDescent="0.35">
      <c r="C750"/>
      <c r="D750"/>
      <c r="E750"/>
      <c r="F750"/>
      <c r="G750"/>
      <c r="H750"/>
      <c r="I750"/>
      <c r="J750"/>
      <c r="K750"/>
      <c r="L750"/>
      <c r="M750"/>
      <c r="N750"/>
      <c r="O750"/>
      <c r="S750"/>
      <c r="T750"/>
      <c r="U750"/>
      <c r="V750"/>
      <c r="Y750"/>
      <c r="Z750"/>
      <c r="AA750"/>
      <c r="AB750"/>
      <c r="AC750"/>
      <c r="AD750"/>
      <c r="AE750"/>
      <c r="AF750"/>
      <c r="AG750"/>
      <c r="AH750"/>
      <c r="AI750"/>
      <c r="AJ750"/>
      <c r="AK750"/>
      <c r="AL750"/>
    </row>
    <row r="751" spans="3:38" ht="15" customHeight="1" x14ac:dyDescent="0.35">
      <c r="C751"/>
      <c r="D751"/>
      <c r="E751"/>
      <c r="F751"/>
      <c r="G751"/>
      <c r="H751"/>
      <c r="I751"/>
      <c r="J751"/>
      <c r="K751"/>
      <c r="L751"/>
      <c r="M751"/>
      <c r="N751"/>
      <c r="O751"/>
      <c r="S751"/>
      <c r="T751"/>
      <c r="U751"/>
      <c r="V751"/>
      <c r="Y751"/>
      <c r="Z751"/>
      <c r="AA751"/>
      <c r="AB751"/>
      <c r="AC751"/>
      <c r="AD751"/>
      <c r="AE751"/>
      <c r="AF751"/>
      <c r="AG751"/>
      <c r="AH751"/>
      <c r="AI751"/>
      <c r="AJ751"/>
      <c r="AK751"/>
      <c r="AL751"/>
    </row>
    <row r="752" spans="3:38" ht="15" customHeight="1" x14ac:dyDescent="0.35">
      <c r="C752"/>
      <c r="D752"/>
      <c r="E752"/>
      <c r="F752"/>
      <c r="G752"/>
      <c r="H752"/>
      <c r="I752"/>
      <c r="J752"/>
      <c r="K752"/>
      <c r="L752"/>
      <c r="M752"/>
      <c r="N752"/>
      <c r="O752"/>
      <c r="S752"/>
      <c r="T752"/>
      <c r="U752"/>
      <c r="V752"/>
      <c r="Y752"/>
      <c r="Z752"/>
      <c r="AA752"/>
      <c r="AB752"/>
      <c r="AC752"/>
      <c r="AD752"/>
      <c r="AE752"/>
      <c r="AF752"/>
      <c r="AG752"/>
      <c r="AH752"/>
      <c r="AI752"/>
      <c r="AJ752"/>
      <c r="AK752"/>
      <c r="AL752"/>
    </row>
    <row r="753" spans="3:38" ht="15" customHeight="1" x14ac:dyDescent="0.35">
      <c r="C753"/>
      <c r="D753"/>
      <c r="E753"/>
      <c r="F753"/>
      <c r="G753"/>
      <c r="H753"/>
      <c r="I753"/>
      <c r="J753"/>
      <c r="K753"/>
      <c r="L753"/>
      <c r="M753"/>
      <c r="N753"/>
      <c r="O753"/>
      <c r="S753"/>
      <c r="T753"/>
      <c r="U753"/>
      <c r="V753"/>
      <c r="Y753"/>
      <c r="Z753"/>
      <c r="AA753"/>
      <c r="AB753"/>
      <c r="AC753"/>
      <c r="AD753"/>
      <c r="AE753"/>
      <c r="AF753"/>
      <c r="AG753"/>
      <c r="AH753"/>
      <c r="AI753"/>
      <c r="AJ753"/>
      <c r="AK753"/>
      <c r="AL753"/>
    </row>
    <row r="754" spans="3:38" ht="15" customHeight="1" x14ac:dyDescent="0.35">
      <c r="C754"/>
      <c r="D754"/>
      <c r="E754"/>
      <c r="F754"/>
      <c r="G754"/>
      <c r="H754"/>
      <c r="I754"/>
      <c r="J754"/>
      <c r="K754"/>
      <c r="L754"/>
      <c r="M754"/>
      <c r="N754"/>
      <c r="O754"/>
      <c r="S754"/>
      <c r="T754"/>
      <c r="U754"/>
      <c r="V754"/>
      <c r="Y754"/>
      <c r="Z754"/>
      <c r="AA754"/>
      <c r="AB754"/>
      <c r="AC754"/>
      <c r="AD754"/>
      <c r="AE754"/>
      <c r="AF754"/>
      <c r="AG754"/>
      <c r="AH754"/>
      <c r="AI754"/>
      <c r="AJ754"/>
      <c r="AK754"/>
      <c r="AL754"/>
    </row>
    <row r="755" spans="3:38" ht="15" customHeight="1" x14ac:dyDescent="0.35">
      <c r="C755"/>
      <c r="D755"/>
      <c r="E755"/>
      <c r="F755"/>
      <c r="G755"/>
      <c r="H755"/>
      <c r="I755"/>
      <c r="J755"/>
      <c r="K755"/>
      <c r="L755"/>
      <c r="M755"/>
      <c r="N755"/>
      <c r="O755"/>
      <c r="S755"/>
      <c r="T755"/>
      <c r="U755"/>
      <c r="V755"/>
      <c r="Y755"/>
      <c r="Z755"/>
      <c r="AA755"/>
      <c r="AB755"/>
      <c r="AC755"/>
      <c r="AD755"/>
      <c r="AE755"/>
      <c r="AF755"/>
      <c r="AG755"/>
      <c r="AH755"/>
      <c r="AI755"/>
      <c r="AJ755"/>
      <c r="AK755"/>
      <c r="AL755"/>
    </row>
    <row r="756" spans="3:38" ht="15" customHeight="1" x14ac:dyDescent="0.35">
      <c r="C756"/>
      <c r="D756"/>
      <c r="E756"/>
      <c r="F756"/>
      <c r="G756"/>
      <c r="H756"/>
      <c r="I756"/>
      <c r="J756"/>
      <c r="K756"/>
      <c r="L756"/>
      <c r="M756"/>
      <c r="N756"/>
      <c r="O756"/>
      <c r="S756"/>
      <c r="T756"/>
      <c r="U756"/>
      <c r="V756"/>
      <c r="Y756"/>
      <c r="Z756"/>
      <c r="AA756"/>
      <c r="AB756"/>
      <c r="AC756"/>
      <c r="AD756"/>
      <c r="AE756"/>
      <c r="AF756"/>
      <c r="AG756"/>
      <c r="AH756"/>
      <c r="AI756"/>
      <c r="AJ756"/>
      <c r="AK756"/>
      <c r="AL756"/>
    </row>
    <row r="757" spans="3:38" ht="15" customHeight="1" x14ac:dyDescent="0.35">
      <c r="C757"/>
      <c r="D757"/>
      <c r="E757"/>
      <c r="F757"/>
      <c r="G757"/>
      <c r="H757"/>
      <c r="I757"/>
      <c r="J757"/>
      <c r="K757"/>
      <c r="L757"/>
      <c r="M757"/>
      <c r="N757"/>
      <c r="O757"/>
      <c r="S757"/>
      <c r="T757"/>
      <c r="U757"/>
      <c r="V757"/>
      <c r="Y757"/>
      <c r="Z757"/>
      <c r="AA757"/>
      <c r="AB757"/>
      <c r="AC757"/>
      <c r="AD757"/>
      <c r="AE757"/>
      <c r="AF757"/>
      <c r="AG757"/>
      <c r="AH757"/>
      <c r="AI757"/>
      <c r="AJ757"/>
      <c r="AK757"/>
      <c r="AL757"/>
    </row>
    <row r="758" spans="3:38" ht="15" customHeight="1" x14ac:dyDescent="0.35">
      <c r="C758"/>
      <c r="D758"/>
      <c r="E758"/>
      <c r="F758"/>
      <c r="G758"/>
      <c r="H758"/>
      <c r="I758"/>
      <c r="J758"/>
      <c r="K758"/>
      <c r="L758"/>
      <c r="M758"/>
      <c r="N758"/>
      <c r="O758"/>
      <c r="S758"/>
      <c r="T758"/>
      <c r="U758"/>
      <c r="V758"/>
      <c r="Y758"/>
      <c r="Z758"/>
      <c r="AA758"/>
      <c r="AB758"/>
      <c r="AC758"/>
      <c r="AD758"/>
      <c r="AE758"/>
      <c r="AF758"/>
      <c r="AG758"/>
      <c r="AH758"/>
      <c r="AI758"/>
      <c r="AJ758"/>
      <c r="AK758"/>
      <c r="AL758"/>
    </row>
    <row r="759" spans="3:38" ht="15" customHeight="1" x14ac:dyDescent="0.35">
      <c r="C759"/>
      <c r="D759"/>
      <c r="E759"/>
      <c r="F759"/>
      <c r="G759"/>
      <c r="H759"/>
      <c r="I759"/>
      <c r="J759"/>
      <c r="K759"/>
      <c r="L759"/>
      <c r="M759"/>
      <c r="N759"/>
      <c r="O759"/>
      <c r="S759"/>
      <c r="T759"/>
      <c r="U759"/>
      <c r="V759"/>
      <c r="Y759"/>
      <c r="Z759"/>
      <c r="AA759"/>
      <c r="AB759"/>
      <c r="AC759"/>
      <c r="AD759"/>
      <c r="AE759"/>
      <c r="AF759"/>
      <c r="AG759"/>
      <c r="AH759"/>
      <c r="AI759"/>
      <c r="AJ759"/>
      <c r="AK759"/>
      <c r="AL759"/>
    </row>
    <row r="760" spans="3:38" ht="15" customHeight="1" x14ac:dyDescent="0.35">
      <c r="C760"/>
      <c r="D760"/>
      <c r="E760"/>
      <c r="F760"/>
      <c r="G760"/>
      <c r="H760"/>
      <c r="I760"/>
      <c r="J760"/>
      <c r="K760"/>
      <c r="L760"/>
      <c r="M760"/>
      <c r="N760"/>
      <c r="O760"/>
      <c r="S760"/>
      <c r="T760"/>
      <c r="U760"/>
      <c r="V760"/>
      <c r="Y760"/>
      <c r="Z760"/>
      <c r="AA760"/>
      <c r="AB760"/>
      <c r="AC760"/>
      <c r="AD760"/>
      <c r="AE760"/>
      <c r="AF760"/>
      <c r="AG760"/>
      <c r="AH760"/>
      <c r="AI760"/>
      <c r="AJ760"/>
      <c r="AK760"/>
      <c r="AL760"/>
    </row>
    <row r="761" spans="3:38" ht="15" customHeight="1" x14ac:dyDescent="0.35">
      <c r="C761"/>
      <c r="D761"/>
      <c r="E761"/>
      <c r="F761"/>
      <c r="G761"/>
      <c r="H761"/>
      <c r="I761"/>
      <c r="J761"/>
      <c r="K761"/>
      <c r="L761"/>
      <c r="M761"/>
      <c r="N761"/>
      <c r="O761"/>
      <c r="S761"/>
      <c r="T761"/>
      <c r="U761"/>
      <c r="V761"/>
      <c r="Y761"/>
      <c r="Z761"/>
      <c r="AA761"/>
      <c r="AB761"/>
      <c r="AC761"/>
      <c r="AD761"/>
      <c r="AE761"/>
      <c r="AF761"/>
      <c r="AG761"/>
      <c r="AH761"/>
      <c r="AI761"/>
      <c r="AJ761"/>
      <c r="AK761"/>
      <c r="AL761"/>
    </row>
    <row r="762" spans="3:38" ht="15" customHeight="1" x14ac:dyDescent="0.35">
      <c r="C762"/>
      <c r="D762"/>
      <c r="E762"/>
      <c r="F762"/>
      <c r="G762"/>
      <c r="H762"/>
      <c r="I762"/>
      <c r="J762"/>
      <c r="K762"/>
      <c r="L762"/>
      <c r="M762"/>
      <c r="N762"/>
      <c r="O762"/>
      <c r="S762"/>
      <c r="T762"/>
      <c r="U762"/>
      <c r="V762"/>
      <c r="Y762"/>
      <c r="Z762"/>
      <c r="AA762"/>
      <c r="AB762"/>
      <c r="AC762"/>
      <c r="AD762"/>
      <c r="AE762"/>
      <c r="AF762"/>
      <c r="AG762"/>
      <c r="AH762"/>
      <c r="AI762"/>
      <c r="AJ762"/>
      <c r="AK762"/>
      <c r="AL762"/>
    </row>
    <row r="763" spans="3:38" ht="15" customHeight="1" x14ac:dyDescent="0.35">
      <c r="C763"/>
      <c r="D763"/>
      <c r="E763"/>
      <c r="F763"/>
      <c r="G763"/>
      <c r="H763"/>
      <c r="I763"/>
      <c r="J763"/>
      <c r="K763"/>
      <c r="L763"/>
      <c r="M763"/>
      <c r="N763"/>
      <c r="O763"/>
      <c r="S763"/>
      <c r="T763"/>
      <c r="U763"/>
      <c r="V763"/>
      <c r="Y763"/>
      <c r="Z763"/>
      <c r="AA763"/>
      <c r="AB763"/>
      <c r="AC763"/>
      <c r="AD763"/>
      <c r="AE763"/>
      <c r="AF763"/>
      <c r="AG763"/>
      <c r="AH763"/>
      <c r="AI763"/>
      <c r="AJ763"/>
      <c r="AK763"/>
      <c r="AL763"/>
    </row>
    <row r="764" spans="3:38" ht="15" customHeight="1" x14ac:dyDescent="0.35">
      <c r="C764"/>
      <c r="D764"/>
      <c r="E764"/>
      <c r="F764"/>
      <c r="G764"/>
      <c r="H764"/>
      <c r="I764"/>
      <c r="J764"/>
      <c r="K764"/>
      <c r="L764"/>
      <c r="M764"/>
      <c r="N764"/>
      <c r="O764"/>
      <c r="S764"/>
      <c r="T764"/>
      <c r="U764"/>
      <c r="V764"/>
      <c r="Y764"/>
      <c r="Z764"/>
      <c r="AA764"/>
      <c r="AB764"/>
      <c r="AC764"/>
      <c r="AD764"/>
      <c r="AE764"/>
      <c r="AF764"/>
      <c r="AG764"/>
      <c r="AH764"/>
      <c r="AI764"/>
      <c r="AJ764"/>
      <c r="AK764"/>
      <c r="AL764"/>
    </row>
    <row r="765" spans="3:38" ht="15" customHeight="1" x14ac:dyDescent="0.35">
      <c r="C765"/>
      <c r="D765"/>
      <c r="E765"/>
      <c r="F765"/>
      <c r="G765"/>
      <c r="H765"/>
      <c r="I765"/>
      <c r="J765"/>
      <c r="K765"/>
      <c r="L765"/>
      <c r="M765"/>
      <c r="N765"/>
      <c r="O765"/>
      <c r="S765"/>
      <c r="T765"/>
      <c r="U765"/>
      <c r="V765"/>
      <c r="Y765"/>
      <c r="Z765"/>
      <c r="AA765"/>
      <c r="AB765"/>
      <c r="AC765"/>
      <c r="AD765"/>
      <c r="AE765"/>
      <c r="AF765"/>
      <c r="AG765"/>
      <c r="AH765"/>
      <c r="AI765"/>
      <c r="AJ765"/>
      <c r="AK765"/>
      <c r="AL765"/>
    </row>
    <row r="766" spans="3:38" ht="15" customHeight="1" x14ac:dyDescent="0.35">
      <c r="C766"/>
      <c r="D766"/>
      <c r="E766"/>
      <c r="F766"/>
      <c r="G766"/>
      <c r="H766"/>
      <c r="I766"/>
      <c r="J766"/>
      <c r="K766"/>
      <c r="L766"/>
      <c r="M766"/>
      <c r="N766"/>
      <c r="O766"/>
      <c r="S766"/>
      <c r="T766"/>
      <c r="U766"/>
      <c r="V766"/>
      <c r="Y766"/>
      <c r="Z766"/>
      <c r="AA766"/>
      <c r="AB766"/>
      <c r="AC766"/>
      <c r="AD766"/>
      <c r="AE766"/>
      <c r="AF766"/>
      <c r="AG766"/>
      <c r="AH766"/>
      <c r="AI766"/>
      <c r="AJ766"/>
      <c r="AK766"/>
      <c r="AL766"/>
    </row>
    <row r="767" spans="3:38" ht="15" customHeight="1" x14ac:dyDescent="0.35">
      <c r="C767"/>
      <c r="D767"/>
      <c r="E767"/>
      <c r="F767"/>
      <c r="G767"/>
      <c r="H767"/>
      <c r="I767"/>
      <c r="J767"/>
      <c r="K767"/>
      <c r="L767"/>
      <c r="M767"/>
      <c r="N767"/>
      <c r="O767"/>
      <c r="S767"/>
      <c r="T767"/>
      <c r="U767"/>
      <c r="V767"/>
      <c r="Y767"/>
      <c r="Z767"/>
      <c r="AA767"/>
      <c r="AB767"/>
      <c r="AC767"/>
      <c r="AD767"/>
      <c r="AE767"/>
      <c r="AF767"/>
      <c r="AG767"/>
      <c r="AH767"/>
      <c r="AI767"/>
      <c r="AJ767"/>
      <c r="AK767"/>
      <c r="AL767"/>
    </row>
    <row r="768" spans="3:38" ht="15" customHeight="1" x14ac:dyDescent="0.35">
      <c r="C768"/>
      <c r="D768"/>
      <c r="E768"/>
      <c r="F768"/>
      <c r="G768"/>
      <c r="H768"/>
      <c r="I768"/>
      <c r="J768"/>
      <c r="K768"/>
      <c r="L768"/>
      <c r="M768"/>
      <c r="N768"/>
      <c r="O768"/>
      <c r="S768"/>
      <c r="T768"/>
      <c r="U768"/>
      <c r="V768"/>
      <c r="Y768"/>
      <c r="Z768"/>
      <c r="AA768"/>
      <c r="AB768"/>
      <c r="AC768"/>
      <c r="AD768"/>
      <c r="AE768"/>
      <c r="AF768"/>
      <c r="AG768"/>
      <c r="AH768"/>
      <c r="AI768"/>
      <c r="AJ768"/>
      <c r="AK768"/>
      <c r="AL768"/>
    </row>
    <row r="769" spans="3:38" ht="15" customHeight="1" x14ac:dyDescent="0.35">
      <c r="C769"/>
      <c r="D769"/>
      <c r="E769"/>
      <c r="F769"/>
      <c r="G769"/>
      <c r="H769"/>
      <c r="I769"/>
      <c r="J769"/>
      <c r="K769"/>
      <c r="L769"/>
      <c r="M769"/>
      <c r="N769"/>
      <c r="O769"/>
      <c r="S769"/>
      <c r="T769"/>
      <c r="U769"/>
      <c r="V769"/>
      <c r="Y769"/>
      <c r="Z769"/>
      <c r="AA769"/>
      <c r="AB769"/>
      <c r="AC769"/>
      <c r="AD769"/>
      <c r="AE769"/>
      <c r="AF769"/>
      <c r="AG769"/>
      <c r="AH769"/>
      <c r="AI769"/>
      <c r="AJ769"/>
      <c r="AK769"/>
      <c r="AL769"/>
    </row>
    <row r="770" spans="3:38" ht="15" customHeight="1" x14ac:dyDescent="0.35">
      <c r="C770"/>
      <c r="D770"/>
      <c r="E770"/>
      <c r="F770"/>
      <c r="G770"/>
      <c r="H770"/>
      <c r="I770"/>
      <c r="J770"/>
      <c r="K770"/>
      <c r="L770"/>
      <c r="M770"/>
      <c r="N770"/>
      <c r="O770"/>
      <c r="S770"/>
      <c r="T770"/>
      <c r="U770"/>
      <c r="V770"/>
      <c r="Y770"/>
      <c r="Z770"/>
      <c r="AA770"/>
      <c r="AB770"/>
      <c r="AC770"/>
      <c r="AD770"/>
      <c r="AE770"/>
      <c r="AF770"/>
      <c r="AG770"/>
      <c r="AH770"/>
      <c r="AI770"/>
      <c r="AJ770"/>
      <c r="AK770"/>
      <c r="AL770"/>
    </row>
    <row r="771" spans="3:38" ht="15" customHeight="1" x14ac:dyDescent="0.35">
      <c r="C771"/>
      <c r="D771"/>
      <c r="E771"/>
      <c r="F771"/>
      <c r="G771"/>
      <c r="H771"/>
      <c r="I771"/>
      <c r="J771"/>
      <c r="K771"/>
      <c r="L771"/>
      <c r="M771"/>
      <c r="N771"/>
      <c r="O771"/>
      <c r="S771"/>
      <c r="T771"/>
      <c r="U771"/>
      <c r="V771"/>
      <c r="Y771"/>
      <c r="Z771"/>
      <c r="AA771"/>
      <c r="AB771"/>
      <c r="AC771"/>
      <c r="AD771"/>
      <c r="AE771"/>
      <c r="AF771"/>
      <c r="AG771"/>
      <c r="AH771"/>
      <c r="AI771"/>
      <c r="AJ771"/>
      <c r="AK771"/>
      <c r="AL771"/>
    </row>
    <row r="772" spans="3:38" ht="15" customHeight="1" x14ac:dyDescent="0.35">
      <c r="C772"/>
      <c r="D772"/>
      <c r="E772"/>
      <c r="F772"/>
      <c r="G772"/>
      <c r="H772"/>
      <c r="I772"/>
      <c r="J772"/>
      <c r="K772"/>
      <c r="L772"/>
      <c r="M772"/>
      <c r="N772"/>
      <c r="O772"/>
      <c r="S772"/>
      <c r="T772"/>
      <c r="U772"/>
      <c r="V772"/>
      <c r="Y772"/>
      <c r="Z772"/>
      <c r="AA772"/>
      <c r="AB772"/>
      <c r="AC772"/>
      <c r="AD772"/>
      <c r="AE772"/>
      <c r="AF772"/>
      <c r="AG772"/>
      <c r="AH772"/>
      <c r="AI772"/>
      <c r="AJ772"/>
      <c r="AK772"/>
      <c r="AL772"/>
    </row>
    <row r="773" spans="3:38" ht="15" customHeight="1" x14ac:dyDescent="0.35">
      <c r="C773"/>
      <c r="D773"/>
      <c r="E773"/>
      <c r="F773"/>
      <c r="G773"/>
      <c r="H773"/>
      <c r="I773"/>
      <c r="J773"/>
      <c r="K773"/>
      <c r="L773"/>
      <c r="M773"/>
      <c r="N773"/>
      <c r="O773"/>
      <c r="S773"/>
      <c r="T773"/>
      <c r="U773"/>
      <c r="V773"/>
      <c r="Y773"/>
      <c r="Z773"/>
      <c r="AA773"/>
      <c r="AB773"/>
      <c r="AC773"/>
      <c r="AD773"/>
      <c r="AE773"/>
      <c r="AF773"/>
      <c r="AG773"/>
      <c r="AH773"/>
      <c r="AI773"/>
      <c r="AJ773"/>
      <c r="AK773"/>
      <c r="AL773"/>
    </row>
    <row r="774" spans="3:38" ht="15" customHeight="1" x14ac:dyDescent="0.35">
      <c r="C774"/>
      <c r="D774"/>
      <c r="E774"/>
      <c r="F774"/>
      <c r="G774"/>
      <c r="H774"/>
      <c r="I774"/>
      <c r="J774"/>
      <c r="K774"/>
      <c r="L774"/>
      <c r="M774"/>
      <c r="N774"/>
      <c r="O774"/>
      <c r="S774"/>
      <c r="T774"/>
      <c r="U774"/>
      <c r="V774"/>
      <c r="Y774"/>
      <c r="Z774"/>
      <c r="AA774"/>
      <c r="AB774"/>
      <c r="AC774"/>
      <c r="AD774"/>
      <c r="AE774"/>
      <c r="AF774"/>
      <c r="AG774"/>
      <c r="AH774"/>
      <c r="AI774"/>
      <c r="AJ774"/>
      <c r="AK774"/>
      <c r="AL774"/>
    </row>
    <row r="775" spans="3:38" ht="15" customHeight="1" x14ac:dyDescent="0.35">
      <c r="C775"/>
      <c r="D775"/>
      <c r="E775"/>
      <c r="F775"/>
      <c r="G775"/>
      <c r="H775"/>
      <c r="I775"/>
      <c r="J775"/>
      <c r="K775"/>
      <c r="L775"/>
      <c r="M775"/>
      <c r="N775"/>
      <c r="O775"/>
      <c r="S775"/>
      <c r="T775"/>
      <c r="U775"/>
      <c r="V775"/>
      <c r="Y775"/>
      <c r="Z775"/>
      <c r="AA775"/>
      <c r="AB775"/>
      <c r="AC775"/>
      <c r="AD775"/>
      <c r="AE775"/>
      <c r="AF775"/>
      <c r="AG775"/>
      <c r="AH775"/>
      <c r="AI775"/>
      <c r="AJ775"/>
      <c r="AK775"/>
      <c r="AL775"/>
    </row>
    <row r="776" spans="3:38" ht="15" customHeight="1" x14ac:dyDescent="0.35">
      <c r="C776"/>
      <c r="D776"/>
      <c r="E776"/>
      <c r="F776"/>
      <c r="G776"/>
      <c r="H776"/>
      <c r="I776"/>
      <c r="J776"/>
      <c r="K776"/>
      <c r="L776"/>
      <c r="M776"/>
      <c r="N776"/>
      <c r="O776"/>
      <c r="S776"/>
      <c r="T776"/>
      <c r="U776"/>
      <c r="V776"/>
      <c r="Y776"/>
      <c r="Z776"/>
      <c r="AA776"/>
      <c r="AB776"/>
      <c r="AC776"/>
      <c r="AD776"/>
      <c r="AE776"/>
      <c r="AF776"/>
      <c r="AG776"/>
      <c r="AH776"/>
      <c r="AI776"/>
      <c r="AJ776"/>
      <c r="AK776"/>
      <c r="AL776"/>
    </row>
    <row r="777" spans="3:38" ht="15" customHeight="1" x14ac:dyDescent="0.35">
      <c r="C777"/>
      <c r="D777"/>
      <c r="E777"/>
      <c r="F777"/>
      <c r="G777"/>
      <c r="H777"/>
      <c r="I777"/>
      <c r="J777"/>
      <c r="K777"/>
      <c r="L777"/>
      <c r="M777"/>
      <c r="N777"/>
      <c r="O777"/>
      <c r="S777"/>
      <c r="T777"/>
      <c r="U777"/>
      <c r="V777"/>
      <c r="Y777"/>
      <c r="Z777"/>
      <c r="AA777"/>
      <c r="AB777"/>
      <c r="AC777"/>
      <c r="AD777"/>
      <c r="AE777"/>
      <c r="AF777"/>
      <c r="AG777"/>
      <c r="AH777"/>
      <c r="AI777"/>
      <c r="AJ777"/>
      <c r="AK777"/>
      <c r="AL777"/>
    </row>
    <row r="778" spans="3:38" ht="15" customHeight="1" x14ac:dyDescent="0.35">
      <c r="C778"/>
      <c r="D778"/>
      <c r="E778"/>
      <c r="F778"/>
      <c r="G778"/>
      <c r="H778"/>
      <c r="I778"/>
      <c r="J778"/>
      <c r="K778"/>
      <c r="L778"/>
      <c r="M778"/>
      <c r="N778"/>
      <c r="O778"/>
      <c r="S778"/>
      <c r="T778"/>
      <c r="U778"/>
      <c r="V778"/>
      <c r="Y778"/>
      <c r="Z778"/>
      <c r="AA778"/>
      <c r="AB778"/>
      <c r="AC778"/>
      <c r="AD778"/>
      <c r="AE778"/>
      <c r="AF778"/>
      <c r="AG778"/>
      <c r="AH778"/>
      <c r="AI778"/>
      <c r="AJ778"/>
      <c r="AK778"/>
      <c r="AL778"/>
    </row>
    <row r="779" spans="3:38" ht="15" customHeight="1" x14ac:dyDescent="0.35">
      <c r="C779"/>
      <c r="D779"/>
      <c r="E779"/>
      <c r="F779"/>
      <c r="G779"/>
      <c r="H779"/>
      <c r="I779"/>
      <c r="J779"/>
      <c r="K779"/>
      <c r="L779"/>
      <c r="M779"/>
      <c r="N779"/>
      <c r="O779"/>
      <c r="S779"/>
      <c r="T779"/>
      <c r="U779"/>
      <c r="V779"/>
      <c r="Y779"/>
      <c r="Z779"/>
      <c r="AA779"/>
      <c r="AB779"/>
      <c r="AC779"/>
      <c r="AD779"/>
      <c r="AE779"/>
      <c r="AF779"/>
      <c r="AG779"/>
      <c r="AH779"/>
      <c r="AI779"/>
      <c r="AJ779"/>
      <c r="AK779"/>
      <c r="AL779"/>
    </row>
    <row r="780" spans="3:38" ht="15" customHeight="1" x14ac:dyDescent="0.35">
      <c r="C780"/>
      <c r="D780"/>
      <c r="E780"/>
      <c r="F780"/>
      <c r="G780"/>
      <c r="H780"/>
      <c r="I780"/>
      <c r="J780"/>
      <c r="K780"/>
      <c r="L780"/>
      <c r="M780"/>
      <c r="N780"/>
      <c r="O780"/>
      <c r="S780"/>
      <c r="T780"/>
      <c r="U780"/>
      <c r="V780"/>
      <c r="Y780"/>
      <c r="Z780"/>
      <c r="AA780"/>
      <c r="AB780"/>
      <c r="AC780"/>
      <c r="AD780"/>
      <c r="AE780"/>
      <c r="AF780"/>
      <c r="AG780"/>
      <c r="AH780"/>
      <c r="AI780"/>
      <c r="AJ780"/>
      <c r="AK780"/>
      <c r="AL780"/>
    </row>
    <row r="781" spans="3:38" ht="15" customHeight="1" x14ac:dyDescent="0.35">
      <c r="C781"/>
      <c r="D781"/>
      <c r="E781"/>
      <c r="F781"/>
      <c r="G781"/>
      <c r="H781"/>
      <c r="I781"/>
      <c r="J781"/>
      <c r="K781"/>
      <c r="L781"/>
      <c r="M781"/>
      <c r="N781"/>
      <c r="O781"/>
      <c r="S781"/>
      <c r="T781"/>
      <c r="U781"/>
      <c r="V781"/>
      <c r="Y781"/>
      <c r="Z781"/>
      <c r="AA781"/>
      <c r="AB781"/>
      <c r="AC781"/>
      <c r="AD781"/>
      <c r="AE781"/>
      <c r="AF781"/>
      <c r="AG781"/>
      <c r="AH781"/>
      <c r="AI781"/>
      <c r="AJ781"/>
      <c r="AK781"/>
      <c r="AL781"/>
    </row>
    <row r="782" spans="3:38" ht="15" customHeight="1" x14ac:dyDescent="0.35">
      <c r="C782"/>
      <c r="D782"/>
      <c r="E782"/>
      <c r="F782"/>
      <c r="G782"/>
      <c r="H782"/>
      <c r="I782"/>
      <c r="J782"/>
      <c r="K782"/>
      <c r="L782"/>
      <c r="M782"/>
      <c r="N782"/>
      <c r="O782"/>
      <c r="S782"/>
      <c r="T782"/>
      <c r="U782"/>
      <c r="V782"/>
      <c r="Y782"/>
      <c r="Z782"/>
      <c r="AA782"/>
      <c r="AB782"/>
      <c r="AC782"/>
      <c r="AD782"/>
      <c r="AE782"/>
      <c r="AF782"/>
      <c r="AG782"/>
      <c r="AH782"/>
      <c r="AI782"/>
      <c r="AJ782"/>
      <c r="AK782"/>
      <c r="AL782"/>
    </row>
    <row r="783" spans="3:38" ht="15" customHeight="1" x14ac:dyDescent="0.35">
      <c r="C783"/>
      <c r="D783"/>
      <c r="E783"/>
      <c r="F783"/>
      <c r="G783"/>
      <c r="H783"/>
      <c r="I783"/>
      <c r="J783"/>
      <c r="K783"/>
      <c r="L783"/>
      <c r="M783"/>
      <c r="N783"/>
      <c r="O783"/>
      <c r="S783"/>
      <c r="T783"/>
      <c r="U783"/>
      <c r="V783"/>
      <c r="Y783"/>
      <c r="Z783"/>
      <c r="AA783"/>
      <c r="AB783"/>
      <c r="AC783"/>
      <c r="AD783"/>
      <c r="AE783"/>
      <c r="AF783"/>
      <c r="AG783"/>
      <c r="AH783"/>
      <c r="AI783"/>
      <c r="AJ783"/>
      <c r="AK783"/>
      <c r="AL783"/>
    </row>
    <row r="784" spans="3:38" ht="15" customHeight="1" x14ac:dyDescent="0.35">
      <c r="C784"/>
      <c r="D784"/>
      <c r="E784"/>
      <c r="F784"/>
      <c r="G784"/>
      <c r="H784"/>
      <c r="I784"/>
      <c r="J784"/>
      <c r="K784"/>
      <c r="L784"/>
      <c r="M784"/>
      <c r="N784"/>
      <c r="O784"/>
      <c r="S784"/>
      <c r="T784"/>
      <c r="U784"/>
      <c r="V784"/>
      <c r="Y784"/>
      <c r="Z784"/>
      <c r="AA784"/>
      <c r="AB784"/>
      <c r="AC784"/>
      <c r="AD784"/>
      <c r="AE784"/>
      <c r="AF784"/>
      <c r="AG784"/>
      <c r="AH784"/>
      <c r="AI784"/>
      <c r="AJ784"/>
      <c r="AK784"/>
      <c r="AL784"/>
    </row>
    <row r="785" spans="3:38" ht="15" customHeight="1" x14ac:dyDescent="0.35">
      <c r="C785"/>
      <c r="D785"/>
      <c r="E785"/>
      <c r="F785"/>
      <c r="G785"/>
      <c r="H785"/>
      <c r="I785"/>
      <c r="J785"/>
      <c r="K785"/>
      <c r="L785"/>
      <c r="M785"/>
      <c r="N785"/>
      <c r="O785"/>
      <c r="S785"/>
      <c r="T785"/>
      <c r="U785"/>
      <c r="V785"/>
      <c r="Y785"/>
      <c r="Z785"/>
      <c r="AA785"/>
      <c r="AB785"/>
      <c r="AC785"/>
      <c r="AD785"/>
      <c r="AE785"/>
      <c r="AF785"/>
      <c r="AG785"/>
      <c r="AH785"/>
      <c r="AI785"/>
      <c r="AJ785"/>
      <c r="AK785"/>
      <c r="AL785"/>
    </row>
    <row r="786" spans="3:38" ht="15" customHeight="1" x14ac:dyDescent="0.35">
      <c r="C786"/>
      <c r="D786"/>
      <c r="E786"/>
      <c r="F786"/>
      <c r="G786"/>
      <c r="H786"/>
      <c r="I786"/>
      <c r="J786"/>
      <c r="K786"/>
      <c r="L786"/>
      <c r="M786"/>
      <c r="N786"/>
      <c r="O786"/>
      <c r="S786"/>
      <c r="T786"/>
      <c r="U786"/>
      <c r="V786"/>
      <c r="Y786"/>
      <c r="Z786"/>
      <c r="AA786"/>
      <c r="AB786"/>
      <c r="AC786"/>
      <c r="AD786"/>
      <c r="AE786"/>
      <c r="AF786"/>
      <c r="AG786"/>
      <c r="AH786"/>
      <c r="AI786"/>
      <c r="AJ786"/>
      <c r="AK786"/>
      <c r="AL786"/>
    </row>
    <row r="787" spans="3:38" ht="15" customHeight="1" x14ac:dyDescent="0.35">
      <c r="C787"/>
      <c r="D787"/>
      <c r="E787"/>
      <c r="F787"/>
      <c r="G787"/>
      <c r="H787"/>
      <c r="I787"/>
      <c r="J787"/>
      <c r="K787"/>
      <c r="L787"/>
      <c r="M787"/>
      <c r="N787"/>
      <c r="O787"/>
      <c r="S787"/>
      <c r="T787"/>
      <c r="U787"/>
      <c r="V787"/>
      <c r="Y787"/>
      <c r="Z787"/>
      <c r="AA787"/>
      <c r="AB787"/>
      <c r="AC787"/>
      <c r="AD787"/>
      <c r="AE787"/>
      <c r="AF787"/>
      <c r="AG787"/>
      <c r="AH787"/>
      <c r="AI787"/>
      <c r="AJ787"/>
      <c r="AK787"/>
      <c r="AL787"/>
    </row>
    <row r="788" spans="3:38" ht="15" customHeight="1" x14ac:dyDescent="0.35">
      <c r="C788"/>
      <c r="D788"/>
      <c r="E788"/>
      <c r="F788"/>
      <c r="G788"/>
      <c r="H788"/>
      <c r="I788"/>
      <c r="J788"/>
      <c r="K788"/>
      <c r="L788"/>
      <c r="M788"/>
      <c r="N788"/>
      <c r="O788"/>
      <c r="S788"/>
      <c r="T788"/>
      <c r="U788"/>
      <c r="V788"/>
      <c r="Y788"/>
      <c r="Z788"/>
      <c r="AA788"/>
      <c r="AB788"/>
      <c r="AC788"/>
      <c r="AD788"/>
      <c r="AE788"/>
      <c r="AF788"/>
      <c r="AG788"/>
      <c r="AH788"/>
      <c r="AI788"/>
      <c r="AJ788"/>
      <c r="AK788"/>
      <c r="AL788"/>
    </row>
    <row r="789" spans="3:38" ht="15" customHeight="1" x14ac:dyDescent="0.35">
      <c r="C789"/>
      <c r="D789"/>
      <c r="E789"/>
      <c r="F789"/>
      <c r="G789"/>
      <c r="H789"/>
      <c r="I789"/>
      <c r="J789"/>
      <c r="K789"/>
      <c r="L789"/>
      <c r="M789"/>
      <c r="N789"/>
      <c r="O789"/>
      <c r="S789"/>
      <c r="T789"/>
      <c r="U789"/>
      <c r="V789"/>
      <c r="Y789"/>
      <c r="Z789"/>
      <c r="AA789"/>
      <c r="AB789"/>
      <c r="AC789"/>
      <c r="AD789"/>
      <c r="AE789"/>
      <c r="AF789"/>
      <c r="AG789"/>
      <c r="AH789"/>
      <c r="AI789"/>
      <c r="AJ789"/>
      <c r="AK789"/>
      <c r="AL789"/>
    </row>
    <row r="790" spans="3:38" ht="15" customHeight="1" x14ac:dyDescent="0.35">
      <c r="C790"/>
      <c r="D790"/>
      <c r="E790"/>
      <c r="F790"/>
      <c r="G790"/>
      <c r="H790"/>
      <c r="I790"/>
      <c r="J790"/>
      <c r="K790"/>
      <c r="L790"/>
      <c r="M790"/>
      <c r="N790"/>
      <c r="O790"/>
      <c r="S790"/>
      <c r="T790"/>
      <c r="U790"/>
      <c r="V790"/>
      <c r="Y790"/>
      <c r="Z790"/>
      <c r="AA790"/>
      <c r="AB790"/>
      <c r="AC790"/>
      <c r="AD790"/>
      <c r="AE790"/>
      <c r="AF790"/>
      <c r="AG790"/>
      <c r="AH790"/>
      <c r="AI790"/>
      <c r="AJ790"/>
      <c r="AK790"/>
      <c r="AL790"/>
    </row>
    <row r="791" spans="3:38" ht="15" customHeight="1" x14ac:dyDescent="0.35">
      <c r="C791"/>
      <c r="D791"/>
      <c r="E791"/>
      <c r="F791"/>
      <c r="G791"/>
      <c r="H791"/>
      <c r="I791"/>
      <c r="J791"/>
      <c r="K791"/>
      <c r="L791"/>
      <c r="M791"/>
      <c r="N791"/>
      <c r="O791"/>
      <c r="S791"/>
      <c r="T791"/>
      <c r="U791"/>
      <c r="V791"/>
      <c r="Y791"/>
      <c r="Z791"/>
      <c r="AA791"/>
      <c r="AB791"/>
      <c r="AC791"/>
      <c r="AD791"/>
      <c r="AE791"/>
      <c r="AF791"/>
      <c r="AG791"/>
      <c r="AH791"/>
      <c r="AI791"/>
      <c r="AJ791"/>
      <c r="AK791"/>
      <c r="AL791"/>
    </row>
    <row r="792" spans="3:38" ht="15" customHeight="1" x14ac:dyDescent="0.35">
      <c r="C792"/>
      <c r="D792"/>
      <c r="E792"/>
      <c r="F792"/>
      <c r="G792"/>
      <c r="H792"/>
      <c r="I792"/>
      <c r="J792"/>
      <c r="K792"/>
      <c r="L792"/>
      <c r="M792"/>
      <c r="N792"/>
      <c r="O792"/>
      <c r="S792"/>
      <c r="T792"/>
      <c r="U792"/>
      <c r="V792"/>
      <c r="Y792"/>
      <c r="Z792"/>
      <c r="AA792"/>
      <c r="AB792"/>
      <c r="AC792"/>
      <c r="AD792"/>
      <c r="AE792"/>
      <c r="AF792"/>
      <c r="AG792"/>
      <c r="AH792"/>
      <c r="AI792"/>
      <c r="AJ792"/>
      <c r="AK792"/>
      <c r="AL792"/>
    </row>
    <row r="793" spans="3:38" ht="15" customHeight="1" x14ac:dyDescent="0.35">
      <c r="C793"/>
      <c r="D793"/>
      <c r="E793"/>
      <c r="F793"/>
      <c r="G793"/>
      <c r="H793"/>
      <c r="I793"/>
      <c r="J793"/>
      <c r="K793"/>
      <c r="L793"/>
      <c r="M793"/>
      <c r="N793"/>
      <c r="O793"/>
      <c r="S793"/>
      <c r="T793"/>
      <c r="U793"/>
      <c r="V793"/>
      <c r="Y793"/>
      <c r="Z793"/>
      <c r="AA793"/>
      <c r="AB793"/>
      <c r="AC793"/>
      <c r="AD793"/>
      <c r="AE793"/>
      <c r="AF793"/>
      <c r="AG793"/>
      <c r="AH793"/>
      <c r="AI793"/>
      <c r="AJ793"/>
      <c r="AK793"/>
      <c r="AL793"/>
    </row>
    <row r="794" spans="3:38" ht="15" customHeight="1" x14ac:dyDescent="0.35">
      <c r="C794"/>
      <c r="D794"/>
      <c r="E794"/>
      <c r="F794"/>
      <c r="G794"/>
      <c r="H794"/>
      <c r="I794"/>
      <c r="J794"/>
      <c r="K794"/>
      <c r="L794"/>
      <c r="M794"/>
      <c r="N794"/>
      <c r="O794"/>
      <c r="S794"/>
      <c r="T794"/>
      <c r="U794"/>
      <c r="V794"/>
      <c r="Y794"/>
      <c r="Z794"/>
      <c r="AA794"/>
      <c r="AB794"/>
      <c r="AC794"/>
      <c r="AD794"/>
      <c r="AE794"/>
      <c r="AF794"/>
      <c r="AG794"/>
      <c r="AH794"/>
      <c r="AI794"/>
      <c r="AJ794"/>
      <c r="AK794"/>
      <c r="AL794"/>
    </row>
    <row r="795" spans="3:38" ht="15" customHeight="1" x14ac:dyDescent="0.35">
      <c r="C795"/>
      <c r="D795"/>
      <c r="E795"/>
      <c r="F795"/>
      <c r="G795"/>
      <c r="H795"/>
      <c r="I795"/>
      <c r="J795"/>
      <c r="K795"/>
      <c r="L795"/>
      <c r="M795"/>
      <c r="N795"/>
      <c r="O795"/>
      <c r="S795"/>
      <c r="T795"/>
      <c r="U795"/>
      <c r="V795"/>
      <c r="Y795"/>
      <c r="Z795"/>
      <c r="AA795"/>
      <c r="AB795"/>
      <c r="AC795"/>
      <c r="AD795"/>
      <c r="AE795"/>
      <c r="AF795"/>
      <c r="AG795"/>
      <c r="AH795"/>
      <c r="AI795"/>
      <c r="AJ795"/>
      <c r="AK795"/>
      <c r="AL795"/>
    </row>
    <row r="796" spans="3:38" ht="15" customHeight="1" x14ac:dyDescent="0.35">
      <c r="C796"/>
      <c r="D796"/>
      <c r="E796"/>
      <c r="F796"/>
      <c r="G796"/>
      <c r="H796"/>
      <c r="I796"/>
      <c r="J796"/>
      <c r="K796"/>
      <c r="L796"/>
      <c r="M796"/>
      <c r="N796"/>
      <c r="O796"/>
      <c r="S796"/>
      <c r="T796"/>
      <c r="U796"/>
      <c r="V796"/>
      <c r="Y796"/>
      <c r="Z796"/>
      <c r="AA796"/>
      <c r="AB796"/>
      <c r="AC796"/>
      <c r="AD796"/>
      <c r="AE796"/>
      <c r="AF796"/>
      <c r="AG796"/>
      <c r="AH796"/>
      <c r="AI796"/>
      <c r="AJ796"/>
      <c r="AK796"/>
      <c r="AL796"/>
    </row>
    <row r="797" spans="3:38" ht="15" customHeight="1" x14ac:dyDescent="0.35">
      <c r="C797"/>
      <c r="D797"/>
      <c r="E797"/>
      <c r="F797"/>
      <c r="G797"/>
      <c r="H797"/>
      <c r="I797"/>
      <c r="J797"/>
      <c r="K797"/>
      <c r="L797"/>
      <c r="M797"/>
      <c r="N797"/>
      <c r="O797"/>
      <c r="S797"/>
      <c r="T797"/>
      <c r="U797"/>
      <c r="V797"/>
      <c r="Y797"/>
      <c r="Z797"/>
      <c r="AA797"/>
      <c r="AB797"/>
      <c r="AC797"/>
      <c r="AD797"/>
      <c r="AE797"/>
      <c r="AF797"/>
      <c r="AG797"/>
      <c r="AH797"/>
      <c r="AI797"/>
      <c r="AJ797"/>
      <c r="AK797"/>
      <c r="AL797"/>
    </row>
    <row r="798" spans="3:38" ht="15" customHeight="1" x14ac:dyDescent="0.35">
      <c r="C798"/>
      <c r="D798"/>
      <c r="E798"/>
      <c r="F798"/>
      <c r="G798"/>
      <c r="H798"/>
      <c r="I798"/>
      <c r="J798"/>
      <c r="K798"/>
      <c r="L798"/>
      <c r="M798"/>
      <c r="N798"/>
      <c r="O798"/>
      <c r="S798"/>
      <c r="T798"/>
      <c r="U798"/>
      <c r="V798"/>
      <c r="Y798"/>
      <c r="Z798"/>
      <c r="AA798"/>
      <c r="AB798"/>
      <c r="AC798"/>
      <c r="AD798"/>
      <c r="AE798"/>
      <c r="AF798"/>
      <c r="AG798"/>
      <c r="AH798"/>
      <c r="AI798"/>
      <c r="AJ798"/>
      <c r="AK798"/>
      <c r="AL798"/>
    </row>
    <row r="799" spans="3:38" ht="15" customHeight="1" x14ac:dyDescent="0.35">
      <c r="C799"/>
      <c r="D799"/>
      <c r="E799"/>
      <c r="F799"/>
      <c r="G799"/>
      <c r="H799"/>
      <c r="I799"/>
      <c r="J799"/>
      <c r="K799"/>
      <c r="L799"/>
      <c r="M799"/>
      <c r="N799"/>
      <c r="O799"/>
      <c r="S799"/>
      <c r="T799"/>
      <c r="U799"/>
      <c r="V799"/>
      <c r="Y799"/>
      <c r="Z799"/>
      <c r="AA799"/>
      <c r="AB799"/>
      <c r="AC799"/>
      <c r="AD799"/>
      <c r="AE799"/>
      <c r="AF799"/>
      <c r="AG799"/>
      <c r="AH799"/>
      <c r="AI799"/>
      <c r="AJ799"/>
      <c r="AK799"/>
      <c r="AL799"/>
    </row>
    <row r="800" spans="3:38" ht="15" customHeight="1" x14ac:dyDescent="0.35">
      <c r="C800"/>
      <c r="D800"/>
      <c r="E800"/>
      <c r="F800"/>
      <c r="G800"/>
      <c r="H800"/>
      <c r="I800"/>
      <c r="J800"/>
      <c r="K800"/>
      <c r="L800"/>
      <c r="M800"/>
      <c r="N800"/>
      <c r="O800"/>
      <c r="S800"/>
      <c r="T800"/>
      <c r="U800"/>
      <c r="V800"/>
      <c r="Y800"/>
      <c r="Z800"/>
      <c r="AA800"/>
      <c r="AB800"/>
      <c r="AC800"/>
      <c r="AD800"/>
      <c r="AE800"/>
      <c r="AF800"/>
      <c r="AG800"/>
      <c r="AH800"/>
      <c r="AI800"/>
      <c r="AJ800"/>
      <c r="AK800"/>
      <c r="AL800"/>
    </row>
    <row r="801" spans="3:38" ht="15" customHeight="1" x14ac:dyDescent="0.35">
      <c r="C801"/>
      <c r="D801"/>
      <c r="E801"/>
      <c r="F801"/>
      <c r="G801"/>
      <c r="H801"/>
      <c r="I801"/>
      <c r="J801"/>
      <c r="K801"/>
      <c r="L801"/>
      <c r="M801"/>
      <c r="N801"/>
      <c r="O801"/>
      <c r="S801"/>
      <c r="T801"/>
      <c r="U801"/>
      <c r="V801"/>
      <c r="Y801"/>
      <c r="Z801"/>
      <c r="AA801"/>
      <c r="AB801"/>
      <c r="AC801"/>
      <c r="AD801"/>
      <c r="AE801"/>
      <c r="AF801"/>
      <c r="AG801"/>
      <c r="AH801"/>
      <c r="AI801"/>
      <c r="AJ801"/>
      <c r="AK801"/>
      <c r="AL801"/>
    </row>
    <row r="802" spans="3:38" ht="15" customHeight="1" x14ac:dyDescent="0.35">
      <c r="C802"/>
      <c r="D802"/>
      <c r="E802"/>
      <c r="F802"/>
      <c r="G802"/>
      <c r="H802"/>
      <c r="I802"/>
      <c r="J802"/>
      <c r="K802"/>
      <c r="L802"/>
      <c r="M802"/>
      <c r="N802"/>
      <c r="O802"/>
      <c r="S802"/>
      <c r="T802"/>
      <c r="U802"/>
      <c r="V802"/>
      <c r="Y802"/>
      <c r="Z802"/>
      <c r="AA802"/>
      <c r="AB802"/>
      <c r="AC802"/>
      <c r="AD802"/>
      <c r="AE802"/>
      <c r="AF802"/>
      <c r="AG802"/>
      <c r="AH802"/>
      <c r="AI802"/>
      <c r="AJ802"/>
      <c r="AK802"/>
      <c r="AL802"/>
    </row>
    <row r="803" spans="3:38" ht="15" customHeight="1" x14ac:dyDescent="0.35">
      <c r="C803"/>
      <c r="D803"/>
      <c r="E803"/>
      <c r="F803"/>
      <c r="G803"/>
      <c r="H803"/>
      <c r="I803"/>
      <c r="J803"/>
      <c r="K803"/>
      <c r="L803"/>
      <c r="M803"/>
      <c r="N803"/>
      <c r="O803"/>
      <c r="S803"/>
      <c r="T803"/>
      <c r="U803"/>
      <c r="V803"/>
      <c r="Y803"/>
      <c r="Z803"/>
      <c r="AA803"/>
      <c r="AB803"/>
      <c r="AC803"/>
      <c r="AD803"/>
      <c r="AE803"/>
      <c r="AF803"/>
      <c r="AG803"/>
      <c r="AH803"/>
      <c r="AI803"/>
      <c r="AJ803"/>
      <c r="AK803"/>
      <c r="AL803"/>
    </row>
    <row r="804" spans="3:38" ht="15" customHeight="1" x14ac:dyDescent="0.35">
      <c r="C804"/>
      <c r="D804"/>
      <c r="E804"/>
      <c r="F804"/>
      <c r="G804"/>
      <c r="H804"/>
      <c r="I804"/>
      <c r="J804"/>
      <c r="K804"/>
      <c r="L804"/>
      <c r="M804"/>
      <c r="N804"/>
      <c r="O804"/>
      <c r="S804"/>
      <c r="T804"/>
      <c r="U804"/>
      <c r="V804"/>
      <c r="Y804"/>
      <c r="Z804"/>
      <c r="AA804"/>
      <c r="AB804"/>
      <c r="AC804"/>
      <c r="AD804"/>
      <c r="AE804"/>
      <c r="AF804"/>
      <c r="AG804"/>
      <c r="AH804"/>
      <c r="AI804"/>
      <c r="AJ804"/>
      <c r="AK804"/>
      <c r="AL804"/>
    </row>
    <row r="805" spans="3:38" ht="15" customHeight="1" x14ac:dyDescent="0.35">
      <c r="C805"/>
      <c r="D805"/>
      <c r="E805"/>
      <c r="F805"/>
      <c r="G805"/>
      <c r="H805"/>
      <c r="I805"/>
      <c r="J805"/>
      <c r="K805"/>
      <c r="L805"/>
      <c r="M805"/>
      <c r="N805"/>
      <c r="O805"/>
      <c r="S805"/>
      <c r="T805"/>
      <c r="U805"/>
      <c r="V805"/>
      <c r="Y805"/>
      <c r="Z805"/>
      <c r="AA805"/>
      <c r="AB805"/>
      <c r="AC805"/>
      <c r="AD805"/>
      <c r="AE805"/>
      <c r="AF805"/>
      <c r="AG805"/>
      <c r="AH805"/>
      <c r="AI805"/>
      <c r="AJ805"/>
      <c r="AK805"/>
      <c r="AL805"/>
    </row>
    <row r="806" spans="3:38" ht="15" customHeight="1" x14ac:dyDescent="0.35">
      <c r="C806"/>
      <c r="D806"/>
      <c r="E806"/>
      <c r="F806"/>
      <c r="G806"/>
      <c r="H806"/>
      <c r="I806"/>
      <c r="J806"/>
      <c r="K806"/>
      <c r="L806"/>
      <c r="M806"/>
      <c r="N806"/>
      <c r="O806"/>
      <c r="S806"/>
      <c r="T806"/>
      <c r="U806"/>
      <c r="V806"/>
      <c r="Y806"/>
      <c r="Z806"/>
      <c r="AA806"/>
      <c r="AB806"/>
      <c r="AC806"/>
      <c r="AD806"/>
      <c r="AE806"/>
      <c r="AF806"/>
      <c r="AG806"/>
      <c r="AH806"/>
      <c r="AI806"/>
      <c r="AJ806"/>
      <c r="AK806"/>
      <c r="AL806"/>
    </row>
    <row r="807" spans="3:38" ht="15" customHeight="1" x14ac:dyDescent="0.35">
      <c r="C807"/>
      <c r="D807"/>
      <c r="E807"/>
      <c r="F807"/>
      <c r="G807"/>
      <c r="H807"/>
      <c r="I807"/>
      <c r="J807"/>
      <c r="K807"/>
      <c r="L807"/>
      <c r="M807"/>
      <c r="N807"/>
      <c r="O807"/>
      <c r="S807"/>
      <c r="T807"/>
      <c r="U807"/>
      <c r="V807"/>
      <c r="Y807"/>
      <c r="Z807"/>
      <c r="AA807"/>
      <c r="AB807"/>
      <c r="AC807"/>
      <c r="AD807"/>
      <c r="AE807"/>
      <c r="AF807"/>
      <c r="AG807"/>
      <c r="AH807"/>
      <c r="AI807"/>
      <c r="AJ807"/>
      <c r="AK807"/>
      <c r="AL807"/>
    </row>
    <row r="808" spans="3:38" ht="15" customHeight="1" x14ac:dyDescent="0.35">
      <c r="C808"/>
      <c r="D808"/>
      <c r="E808"/>
      <c r="F808"/>
      <c r="G808"/>
      <c r="H808"/>
      <c r="I808"/>
      <c r="J808"/>
      <c r="K808"/>
      <c r="L808"/>
      <c r="M808"/>
      <c r="N808"/>
      <c r="O808"/>
      <c r="S808"/>
      <c r="T808"/>
      <c r="U808"/>
      <c r="V808"/>
      <c r="Y808"/>
      <c r="Z808"/>
      <c r="AA808"/>
      <c r="AB808"/>
      <c r="AC808"/>
      <c r="AD808"/>
      <c r="AE808"/>
      <c r="AF808"/>
      <c r="AG808"/>
      <c r="AH808"/>
      <c r="AI808"/>
      <c r="AJ808"/>
      <c r="AK808"/>
      <c r="AL808"/>
    </row>
    <row r="809" spans="3:38" ht="15" customHeight="1" x14ac:dyDescent="0.35">
      <c r="C809"/>
      <c r="D809"/>
      <c r="E809"/>
      <c r="F809"/>
      <c r="G809"/>
      <c r="H809"/>
      <c r="I809"/>
      <c r="J809"/>
      <c r="K809"/>
      <c r="L809"/>
      <c r="M809"/>
      <c r="N809"/>
      <c r="O809"/>
      <c r="S809"/>
      <c r="T809"/>
      <c r="U809"/>
      <c r="V809"/>
      <c r="Y809"/>
      <c r="Z809"/>
      <c r="AA809"/>
      <c r="AB809"/>
      <c r="AC809"/>
      <c r="AD809"/>
      <c r="AE809"/>
      <c r="AF809"/>
      <c r="AG809"/>
      <c r="AH809"/>
      <c r="AI809"/>
      <c r="AJ809"/>
      <c r="AK809"/>
      <c r="AL809"/>
    </row>
    <row r="810" spans="3:38" ht="15" customHeight="1" x14ac:dyDescent="0.35">
      <c r="C810"/>
      <c r="D810"/>
      <c r="E810"/>
      <c r="F810"/>
      <c r="G810"/>
      <c r="H810"/>
      <c r="I810"/>
      <c r="J810"/>
      <c r="K810"/>
      <c r="L810"/>
      <c r="M810"/>
      <c r="N810"/>
      <c r="O810"/>
      <c r="S810"/>
      <c r="T810"/>
      <c r="U810"/>
      <c r="V810"/>
      <c r="Y810"/>
      <c r="Z810"/>
      <c r="AA810"/>
      <c r="AB810"/>
      <c r="AC810"/>
      <c r="AD810"/>
      <c r="AE810"/>
      <c r="AF810"/>
      <c r="AG810"/>
      <c r="AH810"/>
      <c r="AI810"/>
      <c r="AJ810"/>
      <c r="AK810"/>
      <c r="AL810"/>
    </row>
    <row r="811" spans="3:38" ht="15" customHeight="1" x14ac:dyDescent="0.35">
      <c r="C811"/>
      <c r="D811"/>
      <c r="E811"/>
      <c r="F811"/>
      <c r="G811"/>
      <c r="H811"/>
      <c r="I811"/>
      <c r="J811"/>
      <c r="K811"/>
      <c r="L811"/>
      <c r="M811"/>
      <c r="N811"/>
      <c r="O811"/>
      <c r="S811"/>
      <c r="T811"/>
      <c r="U811"/>
      <c r="V811"/>
      <c r="Y811"/>
      <c r="Z811"/>
      <c r="AA811"/>
      <c r="AB811"/>
      <c r="AC811"/>
      <c r="AD811"/>
      <c r="AE811"/>
      <c r="AF811"/>
      <c r="AG811"/>
      <c r="AH811"/>
      <c r="AI811"/>
      <c r="AJ811"/>
      <c r="AK811"/>
      <c r="AL811"/>
    </row>
    <row r="812" spans="3:38" ht="15" customHeight="1" x14ac:dyDescent="0.35">
      <c r="C812"/>
      <c r="D812"/>
      <c r="E812"/>
      <c r="F812"/>
      <c r="G812"/>
      <c r="H812"/>
      <c r="I812"/>
      <c r="J812"/>
      <c r="K812"/>
      <c r="L812"/>
      <c r="M812"/>
      <c r="N812"/>
      <c r="O812"/>
      <c r="S812"/>
      <c r="T812"/>
      <c r="U812"/>
      <c r="V812"/>
      <c r="Y812"/>
      <c r="Z812"/>
      <c r="AA812"/>
      <c r="AB812"/>
      <c r="AC812"/>
      <c r="AD812"/>
      <c r="AE812"/>
      <c r="AF812"/>
      <c r="AG812"/>
      <c r="AH812"/>
      <c r="AI812"/>
      <c r="AJ812"/>
      <c r="AK812"/>
      <c r="AL812"/>
    </row>
    <row r="813" spans="3:38" ht="15" customHeight="1" x14ac:dyDescent="0.35">
      <c r="C813"/>
      <c r="D813"/>
      <c r="E813"/>
      <c r="F813"/>
      <c r="G813"/>
      <c r="H813"/>
      <c r="I813"/>
      <c r="J813"/>
      <c r="K813"/>
      <c r="L813"/>
      <c r="M813"/>
      <c r="N813"/>
      <c r="O813"/>
      <c r="S813"/>
      <c r="T813"/>
      <c r="U813"/>
      <c r="V813"/>
      <c r="Y813"/>
      <c r="Z813"/>
      <c r="AA813"/>
      <c r="AB813"/>
      <c r="AC813"/>
      <c r="AD813"/>
      <c r="AE813"/>
      <c r="AF813"/>
      <c r="AG813"/>
      <c r="AH813"/>
      <c r="AI813"/>
      <c r="AJ813"/>
      <c r="AK813"/>
      <c r="AL813"/>
    </row>
    <row r="814" spans="3:38" ht="15" customHeight="1" x14ac:dyDescent="0.35">
      <c r="C814"/>
      <c r="D814"/>
      <c r="E814"/>
      <c r="F814"/>
      <c r="G814"/>
      <c r="H814"/>
      <c r="I814"/>
      <c r="J814"/>
      <c r="K814"/>
      <c r="L814"/>
      <c r="M814"/>
      <c r="N814"/>
      <c r="O814"/>
      <c r="S814"/>
      <c r="T814"/>
      <c r="U814"/>
      <c r="V814"/>
      <c r="Y814"/>
      <c r="Z814"/>
      <c r="AA814"/>
      <c r="AB814"/>
      <c r="AC814"/>
      <c r="AD814"/>
      <c r="AE814"/>
      <c r="AF814"/>
      <c r="AG814"/>
      <c r="AH814"/>
      <c r="AI814"/>
      <c r="AJ814"/>
      <c r="AK814"/>
      <c r="AL814"/>
    </row>
    <row r="815" spans="3:38" ht="15" customHeight="1" x14ac:dyDescent="0.35">
      <c r="C815"/>
      <c r="D815"/>
      <c r="E815"/>
      <c r="F815"/>
      <c r="G815"/>
      <c r="H815"/>
      <c r="I815"/>
      <c r="J815"/>
      <c r="K815"/>
      <c r="L815"/>
      <c r="M815"/>
      <c r="N815"/>
      <c r="O815"/>
      <c r="S815"/>
      <c r="T815"/>
      <c r="U815"/>
      <c r="V815"/>
      <c r="Y815"/>
      <c r="Z815"/>
      <c r="AA815"/>
      <c r="AB815"/>
      <c r="AC815"/>
      <c r="AD815"/>
      <c r="AE815"/>
      <c r="AF815"/>
      <c r="AG815"/>
      <c r="AH815"/>
      <c r="AI815"/>
      <c r="AJ815"/>
      <c r="AK815"/>
      <c r="AL815"/>
    </row>
    <row r="816" spans="3:38" ht="15" customHeight="1" x14ac:dyDescent="0.35">
      <c r="C816"/>
      <c r="D816"/>
      <c r="E816"/>
      <c r="F816"/>
      <c r="G816"/>
      <c r="H816"/>
      <c r="I816"/>
      <c r="J816"/>
      <c r="K816"/>
      <c r="L816"/>
      <c r="M816"/>
      <c r="N816"/>
      <c r="O816"/>
      <c r="S816"/>
      <c r="T816"/>
      <c r="U816"/>
      <c r="V816"/>
      <c r="Y816"/>
      <c r="Z816"/>
      <c r="AA816"/>
      <c r="AB816"/>
      <c r="AC816"/>
      <c r="AD816"/>
      <c r="AE816"/>
      <c r="AF816"/>
      <c r="AG816"/>
      <c r="AH816"/>
      <c r="AI816"/>
      <c r="AJ816"/>
      <c r="AK816"/>
      <c r="AL816"/>
    </row>
    <row r="817" spans="3:38" ht="15" customHeight="1" x14ac:dyDescent="0.35">
      <c r="C817"/>
      <c r="D817"/>
      <c r="E817"/>
      <c r="F817"/>
      <c r="G817"/>
      <c r="H817"/>
      <c r="I817"/>
      <c r="J817"/>
      <c r="K817"/>
      <c r="L817"/>
      <c r="M817"/>
      <c r="N817"/>
      <c r="O817"/>
      <c r="S817"/>
      <c r="T817"/>
      <c r="U817"/>
      <c r="V817"/>
      <c r="Y817"/>
      <c r="Z817"/>
      <c r="AA817"/>
      <c r="AB817"/>
      <c r="AC817"/>
      <c r="AD817"/>
      <c r="AE817"/>
      <c r="AF817"/>
      <c r="AG817"/>
      <c r="AH817"/>
      <c r="AI817"/>
      <c r="AJ817"/>
      <c r="AK817"/>
      <c r="AL817"/>
    </row>
    <row r="818" spans="3:38" ht="15" customHeight="1" x14ac:dyDescent="0.35">
      <c r="C818"/>
      <c r="D818"/>
      <c r="E818"/>
      <c r="F818"/>
      <c r="G818"/>
      <c r="H818"/>
      <c r="I818"/>
      <c r="J818"/>
      <c r="K818"/>
      <c r="L818"/>
      <c r="M818"/>
      <c r="N818"/>
      <c r="O818"/>
      <c r="S818"/>
      <c r="T818"/>
      <c r="U818"/>
      <c r="V818"/>
      <c r="Y818"/>
      <c r="Z818"/>
      <c r="AA818"/>
      <c r="AB818"/>
      <c r="AC818"/>
      <c r="AD818"/>
      <c r="AE818"/>
      <c r="AF818"/>
      <c r="AG818"/>
      <c r="AH818"/>
      <c r="AI818"/>
      <c r="AJ818"/>
      <c r="AK818"/>
      <c r="AL818"/>
    </row>
    <row r="819" spans="3:38" ht="15" customHeight="1" x14ac:dyDescent="0.35">
      <c r="C819"/>
      <c r="D819"/>
      <c r="E819"/>
      <c r="F819"/>
      <c r="G819"/>
      <c r="H819"/>
      <c r="I819"/>
      <c r="J819"/>
      <c r="K819"/>
      <c r="L819"/>
      <c r="M819"/>
      <c r="N819"/>
      <c r="O819"/>
      <c r="S819"/>
      <c r="T819"/>
      <c r="U819"/>
      <c r="V819"/>
      <c r="Y819"/>
      <c r="Z819"/>
      <c r="AA819"/>
      <c r="AB819"/>
      <c r="AC819"/>
      <c r="AD819"/>
      <c r="AE819"/>
      <c r="AF819"/>
      <c r="AG819"/>
      <c r="AH819"/>
      <c r="AI819"/>
      <c r="AJ819"/>
      <c r="AK819"/>
      <c r="AL819"/>
    </row>
    <row r="820" spans="3:38" ht="15" customHeight="1" x14ac:dyDescent="0.35">
      <c r="C820"/>
      <c r="D820"/>
      <c r="E820"/>
      <c r="F820"/>
      <c r="G820"/>
      <c r="H820"/>
      <c r="I820"/>
      <c r="J820"/>
      <c r="K820"/>
      <c r="L820"/>
      <c r="M820"/>
      <c r="N820"/>
      <c r="O820"/>
      <c r="S820"/>
      <c r="T820"/>
      <c r="U820"/>
      <c r="V820"/>
      <c r="Y820"/>
      <c r="Z820"/>
      <c r="AA820"/>
      <c r="AB820"/>
      <c r="AC820"/>
      <c r="AD820"/>
      <c r="AE820"/>
      <c r="AF820"/>
      <c r="AG820"/>
      <c r="AH820"/>
      <c r="AI820"/>
      <c r="AJ820"/>
      <c r="AK820"/>
      <c r="AL820"/>
    </row>
    <row r="821" spans="3:38" ht="15" customHeight="1" x14ac:dyDescent="0.35">
      <c r="C821"/>
      <c r="D821"/>
      <c r="E821"/>
      <c r="F821"/>
      <c r="G821"/>
      <c r="H821"/>
      <c r="I821"/>
      <c r="J821"/>
      <c r="K821"/>
      <c r="L821"/>
      <c r="M821"/>
      <c r="N821"/>
      <c r="O821"/>
      <c r="S821"/>
      <c r="T821"/>
      <c r="U821"/>
      <c r="V821"/>
      <c r="Y821"/>
      <c r="Z821"/>
      <c r="AA821"/>
      <c r="AB821"/>
      <c r="AC821"/>
      <c r="AD821"/>
      <c r="AE821"/>
      <c r="AF821"/>
      <c r="AG821"/>
      <c r="AH821"/>
      <c r="AI821"/>
      <c r="AJ821"/>
      <c r="AK821"/>
      <c r="AL821"/>
    </row>
    <row r="822" spans="3:38" ht="15" customHeight="1" x14ac:dyDescent="0.35">
      <c r="C822"/>
      <c r="D822"/>
      <c r="E822"/>
      <c r="F822"/>
      <c r="G822"/>
      <c r="H822"/>
      <c r="I822"/>
      <c r="J822"/>
      <c r="K822"/>
      <c r="L822"/>
      <c r="M822"/>
      <c r="N822"/>
      <c r="O822"/>
      <c r="S822"/>
      <c r="T822"/>
      <c r="U822"/>
      <c r="V822"/>
      <c r="Y822"/>
      <c r="Z822"/>
      <c r="AA822"/>
      <c r="AB822"/>
      <c r="AC822"/>
      <c r="AD822"/>
      <c r="AE822"/>
      <c r="AF822"/>
      <c r="AG822"/>
      <c r="AH822"/>
      <c r="AI822"/>
      <c r="AJ822"/>
      <c r="AK822"/>
      <c r="AL822"/>
    </row>
    <row r="823" spans="3:38" ht="15" customHeight="1" x14ac:dyDescent="0.35">
      <c r="C823"/>
      <c r="D823"/>
      <c r="E823"/>
      <c r="F823"/>
      <c r="G823"/>
      <c r="H823"/>
      <c r="I823"/>
      <c r="J823"/>
      <c r="K823"/>
      <c r="L823"/>
      <c r="M823"/>
      <c r="N823"/>
      <c r="O823"/>
      <c r="S823"/>
      <c r="T823"/>
      <c r="U823"/>
      <c r="V823"/>
      <c r="Y823"/>
      <c r="Z823"/>
      <c r="AA823"/>
      <c r="AB823"/>
      <c r="AC823"/>
      <c r="AD823"/>
      <c r="AE823"/>
      <c r="AF823"/>
      <c r="AG823"/>
      <c r="AH823"/>
      <c r="AI823"/>
      <c r="AJ823"/>
      <c r="AK823"/>
      <c r="AL823"/>
    </row>
    <row r="824" spans="3:38" ht="15" customHeight="1" x14ac:dyDescent="0.35">
      <c r="C824"/>
      <c r="D824"/>
      <c r="E824"/>
      <c r="F824"/>
      <c r="G824"/>
      <c r="H824"/>
      <c r="I824"/>
      <c r="J824"/>
      <c r="K824"/>
      <c r="L824"/>
      <c r="M824"/>
      <c r="N824"/>
      <c r="O824"/>
      <c r="S824"/>
      <c r="T824"/>
      <c r="U824"/>
      <c r="V824"/>
      <c r="Y824"/>
      <c r="Z824"/>
      <c r="AA824"/>
      <c r="AB824"/>
      <c r="AC824"/>
      <c r="AD824"/>
      <c r="AE824"/>
      <c r="AF824"/>
      <c r="AG824"/>
      <c r="AH824"/>
      <c r="AI824"/>
      <c r="AJ824"/>
      <c r="AK824"/>
      <c r="AL824"/>
    </row>
    <row r="825" spans="3:38" ht="15" customHeight="1" x14ac:dyDescent="0.35">
      <c r="C825"/>
      <c r="D825"/>
      <c r="E825"/>
      <c r="F825"/>
      <c r="G825"/>
      <c r="H825"/>
      <c r="I825"/>
      <c r="J825"/>
      <c r="K825"/>
      <c r="L825"/>
      <c r="M825"/>
      <c r="N825"/>
      <c r="O825"/>
      <c r="S825"/>
      <c r="T825"/>
      <c r="U825"/>
      <c r="V825"/>
      <c r="Y825"/>
      <c r="Z825"/>
      <c r="AA825"/>
      <c r="AB825"/>
      <c r="AC825"/>
      <c r="AD825"/>
      <c r="AE825"/>
      <c r="AF825"/>
      <c r="AG825"/>
      <c r="AH825"/>
      <c r="AI825"/>
      <c r="AJ825"/>
      <c r="AK825"/>
      <c r="AL825"/>
    </row>
    <row r="826" spans="3:38" ht="15" customHeight="1" x14ac:dyDescent="0.35">
      <c r="C826"/>
      <c r="D826"/>
      <c r="E826"/>
      <c r="F826"/>
      <c r="G826"/>
      <c r="H826"/>
      <c r="I826"/>
      <c r="J826"/>
      <c r="K826"/>
      <c r="L826"/>
      <c r="M826"/>
      <c r="N826"/>
      <c r="O826"/>
      <c r="S826"/>
      <c r="T826"/>
      <c r="U826"/>
      <c r="V826"/>
      <c r="Y826"/>
      <c r="Z826"/>
      <c r="AA826"/>
      <c r="AB826"/>
      <c r="AC826"/>
      <c r="AD826"/>
      <c r="AE826"/>
      <c r="AF826"/>
      <c r="AG826"/>
      <c r="AH826"/>
      <c r="AI826"/>
      <c r="AJ826"/>
      <c r="AK826"/>
      <c r="AL826"/>
    </row>
    <row r="827" spans="3:38" ht="15" customHeight="1" x14ac:dyDescent="0.35">
      <c r="C827"/>
      <c r="D827"/>
      <c r="E827"/>
      <c r="F827"/>
      <c r="G827"/>
      <c r="H827"/>
      <c r="I827"/>
      <c r="J827"/>
      <c r="K827"/>
      <c r="L827"/>
      <c r="M827"/>
      <c r="N827"/>
      <c r="O827"/>
      <c r="S827"/>
      <c r="T827"/>
      <c r="U827"/>
      <c r="V827"/>
      <c r="Y827"/>
      <c r="Z827"/>
      <c r="AA827"/>
      <c r="AB827"/>
      <c r="AC827"/>
      <c r="AD827"/>
      <c r="AE827"/>
      <c r="AF827"/>
      <c r="AG827"/>
      <c r="AH827"/>
      <c r="AI827"/>
      <c r="AJ827"/>
      <c r="AK827"/>
      <c r="AL827"/>
    </row>
    <row r="828" spans="3:38" ht="15" customHeight="1" x14ac:dyDescent="0.35">
      <c r="C828"/>
      <c r="D828"/>
      <c r="E828"/>
      <c r="F828"/>
      <c r="G828"/>
      <c r="H828"/>
      <c r="I828"/>
      <c r="J828"/>
      <c r="K828"/>
      <c r="L828"/>
      <c r="M828"/>
      <c r="N828"/>
      <c r="O828"/>
      <c r="S828"/>
      <c r="T828"/>
      <c r="U828"/>
      <c r="V828"/>
      <c r="Y828"/>
      <c r="Z828"/>
      <c r="AA828"/>
      <c r="AB828"/>
      <c r="AC828"/>
      <c r="AD828"/>
      <c r="AE828"/>
      <c r="AF828"/>
      <c r="AG828"/>
      <c r="AH828"/>
      <c r="AI828"/>
      <c r="AJ828"/>
      <c r="AK828"/>
      <c r="AL828"/>
    </row>
    <row r="829" spans="3:38" ht="15" customHeight="1" x14ac:dyDescent="0.35">
      <c r="C829"/>
      <c r="D829"/>
      <c r="E829"/>
      <c r="F829"/>
      <c r="G829"/>
      <c r="H829"/>
      <c r="I829"/>
      <c r="J829"/>
      <c r="K829"/>
      <c r="L829"/>
      <c r="M829"/>
      <c r="N829"/>
      <c r="O829"/>
      <c r="S829"/>
      <c r="T829"/>
      <c r="U829"/>
      <c r="V829"/>
      <c r="Y829"/>
      <c r="Z829"/>
      <c r="AA829"/>
      <c r="AB829"/>
      <c r="AC829"/>
      <c r="AD829"/>
      <c r="AE829"/>
      <c r="AF829"/>
      <c r="AG829"/>
      <c r="AH829"/>
      <c r="AI829"/>
      <c r="AJ829"/>
      <c r="AK829"/>
      <c r="AL829"/>
    </row>
    <row r="830" spans="3:38" ht="15" customHeight="1" x14ac:dyDescent="0.35">
      <c r="C830"/>
      <c r="D830"/>
      <c r="E830"/>
      <c r="F830"/>
      <c r="G830"/>
      <c r="H830"/>
      <c r="I830"/>
      <c r="J830"/>
      <c r="K830"/>
      <c r="L830"/>
      <c r="M830"/>
      <c r="N830"/>
      <c r="O830"/>
      <c r="S830"/>
      <c r="T830"/>
      <c r="U830"/>
      <c r="V830"/>
      <c r="Y830"/>
      <c r="Z830"/>
      <c r="AA830"/>
      <c r="AB830"/>
      <c r="AC830"/>
      <c r="AD830"/>
      <c r="AE830"/>
      <c r="AF830"/>
      <c r="AG830"/>
      <c r="AH830"/>
      <c r="AI830"/>
      <c r="AJ830"/>
      <c r="AK830"/>
      <c r="AL830"/>
    </row>
    <row r="831" spans="3:38" ht="15" customHeight="1" x14ac:dyDescent="0.35">
      <c r="C831"/>
      <c r="D831"/>
      <c r="E831"/>
      <c r="F831"/>
      <c r="G831"/>
      <c r="H831"/>
      <c r="I831"/>
      <c r="J831"/>
      <c r="K831"/>
      <c r="L831"/>
      <c r="M831"/>
      <c r="N831"/>
      <c r="O831"/>
      <c r="S831"/>
      <c r="T831"/>
      <c r="U831"/>
      <c r="V831"/>
      <c r="Y831"/>
      <c r="Z831"/>
      <c r="AA831"/>
      <c r="AB831"/>
      <c r="AC831"/>
      <c r="AD831"/>
      <c r="AE831"/>
      <c r="AF831"/>
      <c r="AG831"/>
      <c r="AH831"/>
      <c r="AI831"/>
      <c r="AJ831"/>
      <c r="AK831"/>
      <c r="AL831"/>
    </row>
    <row r="832" spans="3:38" ht="15" customHeight="1" x14ac:dyDescent="0.35">
      <c r="C832"/>
      <c r="D832"/>
      <c r="E832"/>
      <c r="F832"/>
      <c r="G832"/>
      <c r="H832"/>
      <c r="I832"/>
      <c r="J832"/>
      <c r="K832"/>
      <c r="L832"/>
      <c r="M832"/>
      <c r="N832"/>
      <c r="O832"/>
      <c r="S832"/>
      <c r="T832"/>
      <c r="U832"/>
      <c r="V832"/>
      <c r="Y832"/>
      <c r="Z832"/>
      <c r="AA832"/>
      <c r="AB832"/>
      <c r="AC832"/>
      <c r="AD832"/>
      <c r="AE832"/>
      <c r="AF832"/>
      <c r="AG832"/>
      <c r="AH832"/>
      <c r="AI832"/>
      <c r="AJ832"/>
      <c r="AK832"/>
      <c r="AL832"/>
    </row>
    <row r="833" spans="3:38" ht="15" customHeight="1" x14ac:dyDescent="0.35">
      <c r="C833"/>
      <c r="D833"/>
      <c r="E833"/>
      <c r="F833"/>
      <c r="G833"/>
      <c r="H833"/>
      <c r="I833"/>
      <c r="J833"/>
      <c r="K833"/>
      <c r="L833"/>
      <c r="M833"/>
      <c r="N833"/>
      <c r="O833"/>
      <c r="S833"/>
      <c r="T833"/>
      <c r="U833"/>
      <c r="V833"/>
      <c r="Y833"/>
      <c r="Z833"/>
      <c r="AA833"/>
      <c r="AB833"/>
      <c r="AC833"/>
      <c r="AD833"/>
      <c r="AE833"/>
      <c r="AF833"/>
      <c r="AG833"/>
      <c r="AH833"/>
      <c r="AI833"/>
      <c r="AJ833"/>
      <c r="AK833"/>
      <c r="AL833"/>
    </row>
    <row r="834" spans="3:38" ht="15" customHeight="1" x14ac:dyDescent="0.35">
      <c r="C834"/>
      <c r="D834"/>
      <c r="E834"/>
      <c r="F834"/>
      <c r="G834"/>
      <c r="H834"/>
      <c r="I834"/>
      <c r="J834"/>
      <c r="K834"/>
      <c r="L834"/>
      <c r="M834"/>
      <c r="N834"/>
      <c r="O834"/>
      <c r="S834"/>
      <c r="T834"/>
      <c r="U834"/>
      <c r="V834"/>
      <c r="Y834"/>
      <c r="Z834"/>
      <c r="AA834"/>
      <c r="AB834"/>
      <c r="AC834"/>
      <c r="AD834"/>
      <c r="AE834"/>
      <c r="AF834"/>
      <c r="AG834"/>
      <c r="AH834"/>
      <c r="AI834"/>
      <c r="AJ834"/>
      <c r="AK834"/>
      <c r="AL834"/>
    </row>
    <row r="835" spans="3:38" ht="15" customHeight="1" x14ac:dyDescent="0.35">
      <c r="C835"/>
      <c r="D835"/>
      <c r="E835"/>
      <c r="F835"/>
      <c r="G835"/>
      <c r="H835"/>
      <c r="I835"/>
      <c r="J835"/>
      <c r="K835"/>
      <c r="L835"/>
      <c r="M835"/>
      <c r="N835"/>
      <c r="O835"/>
      <c r="S835"/>
      <c r="T835"/>
      <c r="U835"/>
      <c r="V835"/>
      <c r="Y835"/>
      <c r="Z835"/>
      <c r="AA835"/>
      <c r="AB835"/>
      <c r="AC835"/>
      <c r="AD835"/>
      <c r="AE835"/>
      <c r="AF835"/>
      <c r="AG835"/>
      <c r="AH835"/>
      <c r="AI835"/>
      <c r="AJ835"/>
      <c r="AK835"/>
      <c r="AL835"/>
    </row>
    <row r="836" spans="3:38" ht="15" customHeight="1" x14ac:dyDescent="0.35">
      <c r="C836"/>
      <c r="D836"/>
      <c r="E836"/>
      <c r="F836"/>
      <c r="G836"/>
      <c r="H836"/>
      <c r="I836"/>
      <c r="J836"/>
      <c r="K836"/>
      <c r="L836"/>
      <c r="M836"/>
      <c r="N836"/>
      <c r="O836"/>
      <c r="S836"/>
      <c r="T836"/>
      <c r="U836"/>
      <c r="V836"/>
      <c r="Y836"/>
      <c r="Z836"/>
      <c r="AA836"/>
      <c r="AB836"/>
      <c r="AC836"/>
      <c r="AD836"/>
      <c r="AE836"/>
      <c r="AF836"/>
      <c r="AG836"/>
      <c r="AH836"/>
      <c r="AI836"/>
      <c r="AJ836"/>
      <c r="AK836"/>
      <c r="AL836"/>
    </row>
    <row r="837" spans="3:38" ht="15" customHeight="1" x14ac:dyDescent="0.35">
      <c r="C837"/>
      <c r="D837"/>
      <c r="E837"/>
      <c r="F837"/>
      <c r="G837"/>
      <c r="H837"/>
      <c r="I837"/>
      <c r="J837"/>
      <c r="K837"/>
      <c r="L837"/>
      <c r="M837"/>
      <c r="N837"/>
      <c r="O837"/>
      <c r="S837"/>
      <c r="T837"/>
      <c r="U837"/>
      <c r="V837"/>
      <c r="Y837"/>
      <c r="Z837"/>
      <c r="AA837"/>
      <c r="AB837"/>
      <c r="AC837"/>
      <c r="AD837"/>
      <c r="AE837"/>
      <c r="AF837"/>
      <c r="AG837"/>
      <c r="AH837"/>
      <c r="AI837"/>
      <c r="AJ837"/>
      <c r="AK837"/>
      <c r="AL837"/>
    </row>
    <row r="838" spans="3:38" ht="15" customHeight="1" x14ac:dyDescent="0.35">
      <c r="C838"/>
      <c r="D838"/>
      <c r="E838"/>
      <c r="F838"/>
      <c r="G838"/>
      <c r="H838"/>
      <c r="I838"/>
      <c r="J838"/>
      <c r="K838"/>
      <c r="L838"/>
      <c r="M838"/>
      <c r="N838"/>
      <c r="O838"/>
      <c r="S838"/>
      <c r="T838"/>
      <c r="U838"/>
      <c r="V838"/>
      <c r="Y838"/>
      <c r="Z838"/>
      <c r="AA838"/>
      <c r="AB838"/>
      <c r="AC838"/>
      <c r="AD838"/>
      <c r="AE838"/>
      <c r="AF838"/>
      <c r="AG838"/>
      <c r="AH838"/>
      <c r="AI838"/>
      <c r="AJ838"/>
      <c r="AK838"/>
      <c r="AL838"/>
    </row>
    <row r="839" spans="3:38" ht="15" customHeight="1" x14ac:dyDescent="0.35">
      <c r="C839"/>
      <c r="D839"/>
      <c r="E839"/>
      <c r="F839"/>
      <c r="G839"/>
      <c r="H839"/>
      <c r="I839"/>
      <c r="J839"/>
      <c r="K839"/>
      <c r="L839"/>
      <c r="M839"/>
      <c r="N839"/>
      <c r="O839"/>
      <c r="S839"/>
      <c r="T839"/>
      <c r="U839"/>
      <c r="V839"/>
      <c r="Y839"/>
      <c r="Z839"/>
      <c r="AA839"/>
      <c r="AB839"/>
      <c r="AC839"/>
      <c r="AD839"/>
      <c r="AE839"/>
      <c r="AF839"/>
      <c r="AG839"/>
      <c r="AH839"/>
      <c r="AI839"/>
      <c r="AJ839"/>
      <c r="AK839"/>
      <c r="AL839"/>
    </row>
    <row r="840" spans="3:38" ht="15" customHeight="1" x14ac:dyDescent="0.35">
      <c r="C840"/>
      <c r="D840"/>
      <c r="E840"/>
      <c r="F840"/>
      <c r="G840"/>
      <c r="H840"/>
      <c r="I840"/>
      <c r="J840"/>
      <c r="K840"/>
      <c r="L840"/>
      <c r="M840"/>
      <c r="N840"/>
      <c r="O840"/>
      <c r="S840"/>
      <c r="T840"/>
      <c r="U840"/>
      <c r="V840"/>
      <c r="Y840"/>
      <c r="Z840"/>
      <c r="AA840"/>
      <c r="AB840"/>
      <c r="AC840"/>
      <c r="AD840"/>
      <c r="AE840"/>
      <c r="AF840"/>
      <c r="AG840"/>
      <c r="AH840"/>
      <c r="AI840"/>
      <c r="AJ840"/>
      <c r="AK840"/>
      <c r="AL840"/>
    </row>
    <row r="841" spans="3:38" ht="15" customHeight="1" x14ac:dyDescent="0.35">
      <c r="C841"/>
      <c r="D841"/>
      <c r="E841"/>
      <c r="F841"/>
      <c r="G841"/>
      <c r="H841"/>
      <c r="I841"/>
      <c r="J841"/>
      <c r="K841"/>
      <c r="L841"/>
      <c r="M841"/>
      <c r="N841"/>
      <c r="O841"/>
      <c r="S841"/>
      <c r="T841"/>
      <c r="U841"/>
      <c r="V841"/>
      <c r="Y841"/>
      <c r="Z841"/>
      <c r="AA841"/>
      <c r="AB841"/>
      <c r="AC841"/>
      <c r="AD841"/>
      <c r="AE841"/>
      <c r="AF841"/>
      <c r="AG841"/>
      <c r="AH841"/>
      <c r="AI841"/>
      <c r="AJ841"/>
      <c r="AK841"/>
      <c r="AL841"/>
    </row>
    <row r="842" spans="3:38" ht="15" customHeight="1" x14ac:dyDescent="0.35">
      <c r="C842"/>
      <c r="D842"/>
      <c r="E842"/>
      <c r="F842"/>
      <c r="G842"/>
      <c r="H842"/>
      <c r="I842"/>
      <c r="J842"/>
      <c r="K842"/>
      <c r="L842"/>
      <c r="M842"/>
      <c r="N842"/>
      <c r="O842"/>
      <c r="S842"/>
      <c r="T842"/>
      <c r="U842"/>
      <c r="V842"/>
      <c r="Y842"/>
      <c r="Z842"/>
      <c r="AA842"/>
      <c r="AB842"/>
      <c r="AC842"/>
      <c r="AD842"/>
      <c r="AE842"/>
      <c r="AF842"/>
      <c r="AG842"/>
      <c r="AH842"/>
      <c r="AI842"/>
      <c r="AJ842"/>
      <c r="AK842"/>
      <c r="AL842"/>
    </row>
    <row r="843" spans="3:38" ht="15" customHeight="1" x14ac:dyDescent="0.35">
      <c r="C843"/>
      <c r="D843"/>
      <c r="E843"/>
      <c r="F843"/>
      <c r="G843"/>
      <c r="H843"/>
      <c r="I843"/>
      <c r="J843"/>
      <c r="K843"/>
      <c r="L843"/>
      <c r="M843"/>
      <c r="N843"/>
      <c r="O843"/>
      <c r="S843"/>
      <c r="T843"/>
      <c r="U843"/>
      <c r="V843"/>
      <c r="Y843"/>
      <c r="Z843"/>
      <c r="AA843"/>
      <c r="AB843"/>
      <c r="AC843"/>
      <c r="AD843"/>
      <c r="AE843"/>
      <c r="AF843"/>
      <c r="AG843"/>
      <c r="AH843"/>
      <c r="AI843"/>
      <c r="AJ843"/>
      <c r="AK843"/>
      <c r="AL843"/>
    </row>
    <row r="844" spans="3:38" ht="15" customHeight="1" x14ac:dyDescent="0.35">
      <c r="C844"/>
      <c r="D844"/>
      <c r="E844"/>
      <c r="F844"/>
      <c r="G844"/>
      <c r="H844"/>
      <c r="I844"/>
      <c r="J844"/>
      <c r="K844"/>
      <c r="L844"/>
      <c r="M844"/>
      <c r="N844"/>
      <c r="O844"/>
      <c r="S844"/>
      <c r="T844"/>
      <c r="U844"/>
      <c r="V844"/>
      <c r="Y844"/>
      <c r="Z844"/>
      <c r="AA844"/>
      <c r="AB844"/>
      <c r="AC844"/>
      <c r="AD844"/>
      <c r="AE844"/>
      <c r="AF844"/>
      <c r="AG844"/>
      <c r="AH844"/>
      <c r="AI844"/>
      <c r="AJ844"/>
      <c r="AK844"/>
      <c r="AL844"/>
    </row>
    <row r="845" spans="3:38" ht="15" customHeight="1" x14ac:dyDescent="0.35">
      <c r="C845"/>
      <c r="D845"/>
      <c r="E845"/>
      <c r="F845"/>
      <c r="G845"/>
      <c r="H845"/>
      <c r="I845"/>
      <c r="J845"/>
      <c r="K845"/>
      <c r="L845"/>
      <c r="M845"/>
      <c r="N845"/>
      <c r="O845"/>
      <c r="S845"/>
      <c r="T845"/>
      <c r="U845"/>
      <c r="V845"/>
      <c r="Y845"/>
      <c r="Z845"/>
      <c r="AA845"/>
      <c r="AB845"/>
      <c r="AC845"/>
      <c r="AD845"/>
      <c r="AE845"/>
      <c r="AF845"/>
      <c r="AG845"/>
      <c r="AH845"/>
      <c r="AI845"/>
      <c r="AJ845"/>
      <c r="AK845"/>
      <c r="AL845"/>
    </row>
    <row r="846" spans="3:38" ht="15" customHeight="1" x14ac:dyDescent="0.35">
      <c r="C846"/>
      <c r="D846"/>
      <c r="E846"/>
      <c r="F846"/>
      <c r="G846"/>
      <c r="H846"/>
      <c r="I846"/>
      <c r="J846"/>
      <c r="K846"/>
      <c r="L846"/>
      <c r="M846"/>
      <c r="N846"/>
      <c r="O846"/>
      <c r="S846"/>
      <c r="T846"/>
      <c r="U846"/>
      <c r="V846"/>
      <c r="Y846"/>
      <c r="Z846"/>
      <c r="AA846"/>
      <c r="AB846"/>
      <c r="AC846"/>
      <c r="AD846"/>
      <c r="AE846"/>
      <c r="AF846"/>
      <c r="AG846"/>
      <c r="AH846"/>
      <c r="AI846"/>
      <c r="AJ846"/>
      <c r="AK846"/>
      <c r="AL846"/>
    </row>
    <row r="847" spans="3:38" ht="15" customHeight="1" x14ac:dyDescent="0.35">
      <c r="C847"/>
      <c r="D847"/>
      <c r="E847"/>
      <c r="F847"/>
      <c r="G847"/>
      <c r="H847"/>
      <c r="I847"/>
      <c r="J847"/>
      <c r="K847"/>
      <c r="L847"/>
      <c r="M847"/>
      <c r="N847"/>
      <c r="O847"/>
      <c r="S847"/>
      <c r="T847"/>
      <c r="U847"/>
      <c r="V847"/>
      <c r="Y847"/>
      <c r="Z847"/>
      <c r="AA847"/>
      <c r="AB847"/>
      <c r="AC847"/>
      <c r="AD847"/>
      <c r="AE847"/>
      <c r="AF847"/>
      <c r="AG847"/>
      <c r="AH847"/>
      <c r="AI847"/>
      <c r="AJ847"/>
      <c r="AK847"/>
      <c r="AL847"/>
    </row>
    <row r="848" spans="3:38" ht="15" customHeight="1" x14ac:dyDescent="0.35">
      <c r="C848"/>
      <c r="D848"/>
      <c r="E848"/>
      <c r="F848"/>
      <c r="G848"/>
      <c r="H848"/>
      <c r="I848"/>
      <c r="J848"/>
      <c r="K848"/>
      <c r="L848"/>
      <c r="M848"/>
      <c r="N848"/>
      <c r="O848"/>
      <c r="S848"/>
      <c r="T848"/>
      <c r="U848"/>
      <c r="V848"/>
      <c r="Y848"/>
      <c r="Z848"/>
      <c r="AA848"/>
      <c r="AB848"/>
      <c r="AC848"/>
      <c r="AD848"/>
      <c r="AE848"/>
      <c r="AF848"/>
      <c r="AG848"/>
      <c r="AH848"/>
      <c r="AI848"/>
      <c r="AJ848"/>
      <c r="AK848"/>
      <c r="AL848"/>
    </row>
    <row r="849" spans="3:38" ht="15" customHeight="1" x14ac:dyDescent="0.35">
      <c r="C849"/>
      <c r="D849"/>
      <c r="E849"/>
      <c r="F849"/>
      <c r="G849"/>
      <c r="H849"/>
      <c r="I849"/>
      <c r="J849"/>
      <c r="K849"/>
      <c r="L849"/>
      <c r="M849"/>
      <c r="N849"/>
      <c r="O849"/>
      <c r="S849"/>
      <c r="T849"/>
      <c r="U849"/>
      <c r="V849"/>
      <c r="Y849"/>
      <c r="Z849"/>
      <c r="AA849"/>
      <c r="AB849"/>
      <c r="AC849"/>
      <c r="AD849"/>
      <c r="AE849"/>
      <c r="AF849"/>
      <c r="AG849"/>
      <c r="AH849"/>
      <c r="AI849"/>
      <c r="AJ849"/>
      <c r="AK849"/>
      <c r="AL849"/>
    </row>
    <row r="850" spans="3:38" ht="15" customHeight="1" x14ac:dyDescent="0.35">
      <c r="C850"/>
      <c r="D850"/>
      <c r="E850"/>
      <c r="F850"/>
      <c r="G850"/>
      <c r="H850"/>
      <c r="I850"/>
      <c r="J850"/>
      <c r="K850"/>
      <c r="L850"/>
      <c r="M850"/>
      <c r="N850"/>
      <c r="O850"/>
      <c r="S850"/>
      <c r="T850"/>
      <c r="U850"/>
      <c r="V850"/>
      <c r="Y850"/>
      <c r="Z850"/>
      <c r="AA850"/>
      <c r="AB850"/>
      <c r="AC850"/>
      <c r="AD850"/>
      <c r="AE850"/>
      <c r="AF850"/>
      <c r="AG850"/>
      <c r="AH850"/>
      <c r="AI850"/>
      <c r="AJ850"/>
      <c r="AK850"/>
      <c r="AL850"/>
    </row>
    <row r="851" spans="3:38" ht="15" customHeight="1" x14ac:dyDescent="0.35">
      <c r="C851"/>
      <c r="D851"/>
      <c r="E851"/>
      <c r="F851"/>
      <c r="G851"/>
      <c r="H851"/>
      <c r="I851"/>
      <c r="J851"/>
      <c r="K851"/>
      <c r="L851"/>
      <c r="M851"/>
      <c r="N851"/>
      <c r="O851"/>
      <c r="S851"/>
      <c r="T851"/>
      <c r="U851"/>
      <c r="V851"/>
      <c r="Y851"/>
      <c r="Z851"/>
      <c r="AA851"/>
      <c r="AB851"/>
      <c r="AC851"/>
      <c r="AD851"/>
      <c r="AE851"/>
      <c r="AF851"/>
      <c r="AG851"/>
      <c r="AH851"/>
      <c r="AI851"/>
      <c r="AJ851"/>
      <c r="AK851"/>
      <c r="AL851"/>
    </row>
    <row r="852" spans="3:38" ht="15" customHeight="1" x14ac:dyDescent="0.35">
      <c r="C852"/>
      <c r="D852"/>
      <c r="E852"/>
      <c r="F852"/>
      <c r="G852"/>
      <c r="H852"/>
      <c r="I852"/>
      <c r="J852"/>
      <c r="K852"/>
      <c r="L852"/>
      <c r="M852"/>
      <c r="N852"/>
      <c r="O852"/>
      <c r="S852"/>
      <c r="T852"/>
      <c r="U852"/>
      <c r="V852"/>
      <c r="Y852"/>
      <c r="Z852"/>
      <c r="AA852"/>
      <c r="AB852"/>
      <c r="AC852"/>
      <c r="AD852"/>
      <c r="AE852"/>
      <c r="AF852"/>
      <c r="AG852"/>
      <c r="AH852"/>
      <c r="AI852"/>
      <c r="AJ852"/>
      <c r="AK852"/>
      <c r="AL852"/>
    </row>
    <row r="853" spans="3:38" ht="15" customHeight="1" x14ac:dyDescent="0.35">
      <c r="C853"/>
      <c r="D853"/>
      <c r="E853"/>
      <c r="F853"/>
      <c r="G853"/>
      <c r="H853"/>
      <c r="I853"/>
      <c r="J853"/>
      <c r="K853"/>
      <c r="L853"/>
      <c r="M853"/>
      <c r="N853"/>
      <c r="O853"/>
      <c r="S853"/>
      <c r="T853"/>
      <c r="U853"/>
      <c r="V853"/>
      <c r="Y853"/>
      <c r="Z853"/>
      <c r="AA853"/>
      <c r="AB853"/>
      <c r="AC853"/>
      <c r="AD853"/>
      <c r="AE853"/>
      <c r="AF853"/>
      <c r="AG853"/>
      <c r="AH853"/>
      <c r="AI853"/>
      <c r="AJ853"/>
      <c r="AK853"/>
      <c r="AL853"/>
    </row>
    <row r="854" spans="3:38" ht="15" customHeight="1" x14ac:dyDescent="0.35">
      <c r="C854"/>
      <c r="D854"/>
      <c r="E854"/>
      <c r="F854"/>
      <c r="G854"/>
      <c r="H854"/>
      <c r="I854"/>
      <c r="J854"/>
      <c r="K854"/>
      <c r="L854"/>
      <c r="M854"/>
      <c r="N854"/>
      <c r="O854"/>
      <c r="S854"/>
      <c r="T854"/>
      <c r="U854"/>
      <c r="V854"/>
      <c r="Y854"/>
      <c r="Z854"/>
      <c r="AA854"/>
      <c r="AB854"/>
      <c r="AC854"/>
      <c r="AD854"/>
      <c r="AE854"/>
      <c r="AF854"/>
      <c r="AG854"/>
      <c r="AH854"/>
      <c r="AI854"/>
      <c r="AJ854"/>
      <c r="AK854"/>
      <c r="AL854"/>
    </row>
    <row r="855" spans="3:38" ht="15" customHeight="1" x14ac:dyDescent="0.35">
      <c r="C855"/>
      <c r="D855"/>
      <c r="E855"/>
      <c r="F855"/>
      <c r="G855"/>
      <c r="H855"/>
      <c r="I855"/>
      <c r="J855"/>
      <c r="K855"/>
      <c r="L855"/>
      <c r="M855"/>
      <c r="N855"/>
      <c r="O855"/>
      <c r="S855"/>
      <c r="T855"/>
      <c r="U855"/>
      <c r="V855"/>
      <c r="Y855"/>
      <c r="Z855"/>
      <c r="AA855"/>
      <c r="AB855"/>
      <c r="AC855"/>
      <c r="AD855"/>
      <c r="AE855"/>
      <c r="AF855"/>
      <c r="AG855"/>
      <c r="AH855"/>
      <c r="AI855"/>
      <c r="AJ855"/>
      <c r="AK855"/>
      <c r="AL855"/>
    </row>
    <row r="856" spans="3:38" ht="15" customHeight="1" x14ac:dyDescent="0.35">
      <c r="C856"/>
      <c r="D856"/>
      <c r="E856"/>
      <c r="F856"/>
      <c r="G856"/>
      <c r="H856"/>
      <c r="I856"/>
      <c r="J856"/>
      <c r="K856"/>
      <c r="L856"/>
      <c r="M856"/>
      <c r="N856"/>
      <c r="O856"/>
      <c r="S856"/>
      <c r="T856"/>
      <c r="U856"/>
      <c r="V856"/>
      <c r="Y856"/>
      <c r="Z856"/>
      <c r="AA856"/>
      <c r="AB856"/>
      <c r="AC856"/>
      <c r="AD856"/>
      <c r="AE856"/>
      <c r="AF856"/>
      <c r="AG856"/>
      <c r="AH856"/>
      <c r="AI856"/>
      <c r="AJ856"/>
      <c r="AK856"/>
      <c r="AL856"/>
    </row>
    <row r="857" spans="3:38" ht="15" customHeight="1" x14ac:dyDescent="0.35">
      <c r="C857"/>
      <c r="D857"/>
      <c r="E857"/>
      <c r="F857"/>
      <c r="G857"/>
      <c r="H857"/>
      <c r="I857"/>
      <c r="J857"/>
      <c r="K857"/>
      <c r="L857"/>
      <c r="M857"/>
      <c r="N857"/>
      <c r="O857"/>
      <c r="S857"/>
      <c r="T857"/>
      <c r="U857"/>
      <c r="V857"/>
      <c r="Y857"/>
      <c r="Z857"/>
      <c r="AA857"/>
      <c r="AB857"/>
      <c r="AC857"/>
      <c r="AD857"/>
      <c r="AE857"/>
      <c r="AF857"/>
      <c r="AG857"/>
      <c r="AH857"/>
      <c r="AI857"/>
      <c r="AJ857"/>
      <c r="AK857"/>
      <c r="AL857"/>
    </row>
    <row r="858" spans="3:38" ht="15" customHeight="1" x14ac:dyDescent="0.35">
      <c r="C858"/>
      <c r="D858"/>
      <c r="E858"/>
      <c r="F858"/>
      <c r="G858"/>
      <c r="H858"/>
      <c r="I858"/>
      <c r="J858"/>
      <c r="K858"/>
      <c r="L858"/>
      <c r="M858"/>
      <c r="N858"/>
      <c r="O858"/>
      <c r="S858"/>
      <c r="T858"/>
      <c r="U858"/>
      <c r="V858"/>
      <c r="Y858"/>
      <c r="Z858"/>
      <c r="AA858"/>
      <c r="AB858"/>
      <c r="AC858"/>
      <c r="AD858"/>
      <c r="AE858"/>
      <c r="AF858"/>
      <c r="AG858"/>
      <c r="AH858"/>
      <c r="AI858"/>
      <c r="AJ858"/>
      <c r="AK858"/>
      <c r="AL858"/>
    </row>
    <row r="859" spans="3:38" ht="15" customHeight="1" x14ac:dyDescent="0.35">
      <c r="C859"/>
      <c r="D859"/>
      <c r="E859"/>
      <c r="F859"/>
      <c r="G859"/>
      <c r="H859"/>
      <c r="I859"/>
      <c r="J859"/>
      <c r="K859"/>
      <c r="L859"/>
      <c r="M859"/>
      <c r="N859"/>
      <c r="O859"/>
      <c r="S859"/>
      <c r="T859"/>
      <c r="U859"/>
      <c r="V859"/>
      <c r="Y859"/>
      <c r="Z859"/>
      <c r="AA859"/>
      <c r="AB859"/>
      <c r="AC859"/>
      <c r="AD859"/>
      <c r="AE859"/>
      <c r="AF859"/>
      <c r="AG859"/>
      <c r="AH859"/>
      <c r="AI859"/>
      <c r="AJ859"/>
      <c r="AK859"/>
      <c r="AL859"/>
    </row>
    <row r="860" spans="3:38" ht="15" customHeight="1" x14ac:dyDescent="0.35">
      <c r="C860"/>
      <c r="D860"/>
      <c r="E860"/>
      <c r="F860"/>
      <c r="G860"/>
      <c r="H860"/>
      <c r="I860"/>
      <c r="J860"/>
      <c r="K860"/>
      <c r="L860"/>
      <c r="M860"/>
      <c r="N860"/>
      <c r="O860"/>
      <c r="S860"/>
      <c r="T860"/>
      <c r="U860"/>
      <c r="V860"/>
      <c r="Y860"/>
      <c r="Z860"/>
      <c r="AA860"/>
      <c r="AB860"/>
      <c r="AC860"/>
      <c r="AD860"/>
      <c r="AE860"/>
      <c r="AF860"/>
      <c r="AG860"/>
      <c r="AH860"/>
      <c r="AI860"/>
      <c r="AJ860"/>
      <c r="AK860"/>
      <c r="AL860"/>
    </row>
    <row r="861" spans="3:38" ht="15" customHeight="1" x14ac:dyDescent="0.35">
      <c r="C861"/>
      <c r="D861"/>
      <c r="E861"/>
      <c r="F861"/>
      <c r="G861"/>
      <c r="H861"/>
      <c r="I861"/>
      <c r="J861"/>
      <c r="K861"/>
      <c r="L861"/>
      <c r="M861"/>
      <c r="N861"/>
      <c r="O861"/>
      <c r="S861"/>
      <c r="T861"/>
      <c r="U861"/>
      <c r="V861"/>
      <c r="Y861"/>
      <c r="Z861"/>
      <c r="AA861"/>
      <c r="AB861"/>
      <c r="AC861"/>
      <c r="AD861"/>
      <c r="AE861"/>
      <c r="AF861"/>
      <c r="AG861"/>
      <c r="AH861"/>
      <c r="AI861"/>
      <c r="AJ861"/>
      <c r="AK861"/>
      <c r="AL861"/>
    </row>
    <row r="862" spans="3:38" ht="15" customHeight="1" x14ac:dyDescent="0.35">
      <c r="C862"/>
      <c r="D862"/>
      <c r="E862"/>
      <c r="F862"/>
      <c r="G862"/>
      <c r="H862"/>
      <c r="I862"/>
      <c r="J862"/>
      <c r="K862"/>
      <c r="L862"/>
      <c r="M862"/>
      <c r="N862"/>
      <c r="O862"/>
      <c r="S862"/>
      <c r="T862"/>
      <c r="U862"/>
      <c r="V862"/>
      <c r="Y862"/>
      <c r="Z862"/>
      <c r="AA862"/>
      <c r="AB862"/>
      <c r="AC862"/>
      <c r="AD862"/>
      <c r="AE862"/>
      <c r="AF862"/>
      <c r="AG862"/>
      <c r="AH862"/>
      <c r="AI862"/>
      <c r="AJ862"/>
      <c r="AK862"/>
      <c r="AL862"/>
    </row>
    <row r="863" spans="3:38" ht="15" customHeight="1" x14ac:dyDescent="0.35">
      <c r="C863"/>
      <c r="D863"/>
      <c r="E863"/>
      <c r="F863"/>
      <c r="G863"/>
      <c r="H863"/>
      <c r="I863"/>
      <c r="J863"/>
      <c r="K863"/>
      <c r="L863"/>
      <c r="M863"/>
      <c r="N863"/>
      <c r="O863"/>
      <c r="S863"/>
      <c r="T863"/>
      <c r="U863"/>
      <c r="V863"/>
      <c r="Y863"/>
      <c r="Z863"/>
      <c r="AA863"/>
      <c r="AB863"/>
      <c r="AC863"/>
      <c r="AD863"/>
      <c r="AE863"/>
      <c r="AF863"/>
      <c r="AG863"/>
      <c r="AH863"/>
      <c r="AI863"/>
      <c r="AJ863"/>
      <c r="AK863"/>
      <c r="AL863"/>
    </row>
    <row r="864" spans="3:38" ht="15" customHeight="1" x14ac:dyDescent="0.35">
      <c r="C864"/>
      <c r="D864"/>
      <c r="E864"/>
      <c r="F864"/>
      <c r="G864"/>
      <c r="H864"/>
      <c r="I864"/>
      <c r="J864"/>
      <c r="K864"/>
      <c r="L864"/>
      <c r="M864"/>
      <c r="N864"/>
      <c r="O864"/>
      <c r="S864"/>
      <c r="T864"/>
      <c r="U864"/>
      <c r="V864"/>
      <c r="Y864"/>
      <c r="Z864"/>
      <c r="AA864"/>
      <c r="AB864"/>
      <c r="AC864"/>
      <c r="AD864"/>
      <c r="AE864"/>
      <c r="AF864"/>
      <c r="AG864"/>
      <c r="AH864"/>
      <c r="AI864"/>
      <c r="AJ864"/>
      <c r="AK864"/>
      <c r="AL864"/>
    </row>
    <row r="865" spans="3:38" ht="15" customHeight="1" x14ac:dyDescent="0.35">
      <c r="C865"/>
      <c r="D865"/>
      <c r="E865"/>
      <c r="F865"/>
      <c r="G865"/>
      <c r="H865"/>
      <c r="I865"/>
      <c r="J865"/>
      <c r="K865"/>
      <c r="L865"/>
      <c r="M865"/>
      <c r="N865"/>
      <c r="O865"/>
      <c r="S865"/>
      <c r="T865"/>
      <c r="U865"/>
      <c r="V865"/>
      <c r="Y865"/>
      <c r="Z865"/>
      <c r="AA865"/>
      <c r="AB865"/>
      <c r="AC865"/>
      <c r="AD865"/>
      <c r="AE865"/>
      <c r="AF865"/>
      <c r="AG865"/>
      <c r="AH865"/>
      <c r="AI865"/>
      <c r="AJ865"/>
      <c r="AK865"/>
      <c r="AL865"/>
    </row>
    <row r="866" spans="3:38" ht="15" customHeight="1" x14ac:dyDescent="0.35">
      <c r="C866"/>
      <c r="D866"/>
      <c r="E866"/>
      <c r="F866"/>
      <c r="G866"/>
      <c r="H866"/>
      <c r="I866"/>
      <c r="J866"/>
      <c r="K866"/>
      <c r="L866"/>
      <c r="M866"/>
      <c r="N866"/>
      <c r="O866"/>
      <c r="S866"/>
      <c r="T866"/>
      <c r="U866"/>
      <c r="V866"/>
      <c r="Y866"/>
      <c r="Z866"/>
      <c r="AA866"/>
      <c r="AB866"/>
      <c r="AC866"/>
      <c r="AD866"/>
      <c r="AE866"/>
      <c r="AF866"/>
      <c r="AG866"/>
      <c r="AH866"/>
      <c r="AI866"/>
      <c r="AJ866"/>
      <c r="AK866"/>
      <c r="AL866"/>
    </row>
    <row r="867" spans="3:38" ht="15" customHeight="1" x14ac:dyDescent="0.35">
      <c r="C867"/>
      <c r="D867"/>
      <c r="E867"/>
      <c r="F867"/>
      <c r="G867"/>
      <c r="H867"/>
      <c r="I867"/>
      <c r="J867"/>
      <c r="K867"/>
      <c r="L867"/>
      <c r="M867"/>
      <c r="N867"/>
      <c r="O867"/>
      <c r="S867"/>
      <c r="T867"/>
      <c r="U867"/>
      <c r="V867"/>
      <c r="Y867"/>
      <c r="Z867"/>
      <c r="AA867"/>
      <c r="AB867"/>
      <c r="AC867"/>
      <c r="AD867"/>
      <c r="AE867"/>
      <c r="AF867"/>
      <c r="AG867"/>
      <c r="AH867"/>
      <c r="AI867"/>
      <c r="AJ867"/>
      <c r="AK867"/>
      <c r="AL867"/>
    </row>
    <row r="868" spans="3:38" ht="15" customHeight="1" x14ac:dyDescent="0.35">
      <c r="C868"/>
      <c r="D868"/>
      <c r="E868"/>
      <c r="F868"/>
      <c r="G868"/>
      <c r="H868"/>
      <c r="I868"/>
      <c r="J868"/>
      <c r="K868"/>
      <c r="L868"/>
      <c r="M868"/>
      <c r="N868"/>
      <c r="O868"/>
      <c r="S868"/>
      <c r="T868"/>
      <c r="U868"/>
      <c r="V868"/>
      <c r="Y868"/>
      <c r="Z868"/>
      <c r="AA868"/>
      <c r="AB868"/>
      <c r="AC868"/>
      <c r="AD868"/>
      <c r="AE868"/>
      <c r="AF868"/>
      <c r="AG868"/>
      <c r="AH868"/>
      <c r="AI868"/>
      <c r="AJ868"/>
      <c r="AK868"/>
      <c r="AL868"/>
    </row>
    <row r="869" spans="3:38" ht="15" customHeight="1" x14ac:dyDescent="0.35">
      <c r="C869"/>
      <c r="D869"/>
      <c r="E869"/>
      <c r="F869"/>
      <c r="G869"/>
      <c r="H869"/>
      <c r="I869"/>
      <c r="J869"/>
      <c r="K869"/>
      <c r="L869"/>
      <c r="M869"/>
      <c r="N869"/>
      <c r="O869"/>
      <c r="S869"/>
      <c r="T869"/>
      <c r="U869"/>
      <c r="V869"/>
      <c r="Y869"/>
      <c r="Z869"/>
      <c r="AA869"/>
      <c r="AB869"/>
      <c r="AC869"/>
      <c r="AD869"/>
      <c r="AE869"/>
      <c r="AF869"/>
      <c r="AG869"/>
      <c r="AH869"/>
      <c r="AI869"/>
      <c r="AJ869"/>
      <c r="AK869"/>
      <c r="AL869"/>
    </row>
    <row r="870" spans="3:38" ht="15" customHeight="1" x14ac:dyDescent="0.35">
      <c r="C870"/>
      <c r="D870"/>
      <c r="E870"/>
      <c r="F870"/>
      <c r="G870"/>
      <c r="H870"/>
      <c r="I870"/>
      <c r="J870"/>
      <c r="K870"/>
      <c r="L870"/>
      <c r="M870"/>
      <c r="N870"/>
      <c r="O870"/>
      <c r="S870"/>
      <c r="T870"/>
      <c r="U870"/>
      <c r="V870"/>
      <c r="Y870"/>
      <c r="Z870"/>
      <c r="AA870"/>
      <c r="AB870"/>
      <c r="AC870"/>
      <c r="AD870"/>
      <c r="AE870"/>
      <c r="AF870"/>
      <c r="AG870"/>
      <c r="AH870"/>
      <c r="AI870"/>
      <c r="AJ870"/>
      <c r="AK870"/>
      <c r="AL870"/>
    </row>
    <row r="871" spans="3:38" ht="15" customHeight="1" x14ac:dyDescent="0.35">
      <c r="C871"/>
      <c r="D871"/>
      <c r="E871"/>
      <c r="F871"/>
      <c r="G871"/>
      <c r="H871"/>
      <c r="I871"/>
      <c r="J871"/>
      <c r="K871"/>
      <c r="L871"/>
      <c r="M871"/>
      <c r="N871"/>
      <c r="O871"/>
      <c r="S871"/>
      <c r="T871"/>
      <c r="U871"/>
      <c r="V871"/>
      <c r="Y871"/>
      <c r="Z871"/>
      <c r="AA871"/>
      <c r="AB871"/>
      <c r="AC871"/>
      <c r="AD871"/>
      <c r="AE871"/>
      <c r="AF871"/>
      <c r="AG871"/>
      <c r="AH871"/>
      <c r="AI871"/>
      <c r="AJ871"/>
      <c r="AK871"/>
      <c r="AL871"/>
    </row>
    <row r="872" spans="3:38" ht="15" customHeight="1" x14ac:dyDescent="0.35">
      <c r="C872"/>
      <c r="D872"/>
      <c r="E872"/>
      <c r="F872"/>
      <c r="G872"/>
      <c r="H872"/>
      <c r="I872"/>
      <c r="J872"/>
      <c r="K872"/>
      <c r="L872"/>
      <c r="M872"/>
      <c r="N872"/>
      <c r="O872"/>
      <c r="S872"/>
      <c r="T872"/>
      <c r="U872"/>
      <c r="V872"/>
      <c r="Y872"/>
      <c r="Z872"/>
      <c r="AA872"/>
      <c r="AB872"/>
      <c r="AC872"/>
      <c r="AD872"/>
      <c r="AE872"/>
      <c r="AF872"/>
      <c r="AG872"/>
      <c r="AH872"/>
      <c r="AI872"/>
      <c r="AJ872"/>
      <c r="AK872"/>
      <c r="AL872"/>
    </row>
    <row r="873" spans="3:38" ht="15" customHeight="1" x14ac:dyDescent="0.35">
      <c r="C873"/>
      <c r="D873"/>
      <c r="E873"/>
      <c r="F873"/>
      <c r="G873"/>
      <c r="H873"/>
      <c r="I873"/>
      <c r="J873"/>
      <c r="K873"/>
      <c r="L873"/>
      <c r="M873"/>
      <c r="N873"/>
      <c r="O873"/>
      <c r="S873"/>
      <c r="T873"/>
      <c r="U873"/>
      <c r="V873"/>
      <c r="Y873"/>
      <c r="Z873"/>
      <c r="AA873"/>
      <c r="AB873"/>
      <c r="AC873"/>
      <c r="AD873"/>
      <c r="AE873"/>
      <c r="AF873"/>
      <c r="AG873"/>
      <c r="AH873"/>
      <c r="AI873"/>
      <c r="AJ873"/>
      <c r="AK873"/>
      <c r="AL873"/>
    </row>
    <row r="874" spans="3:38" ht="15" customHeight="1" x14ac:dyDescent="0.35">
      <c r="C874"/>
      <c r="D874"/>
      <c r="E874"/>
      <c r="F874"/>
      <c r="G874"/>
      <c r="H874"/>
      <c r="I874"/>
      <c r="J874"/>
      <c r="K874"/>
      <c r="L874"/>
      <c r="M874"/>
      <c r="N874"/>
      <c r="O874"/>
      <c r="S874"/>
      <c r="T874"/>
      <c r="U874"/>
      <c r="V874"/>
      <c r="Y874"/>
      <c r="Z874"/>
      <c r="AA874"/>
      <c r="AB874"/>
      <c r="AC874"/>
      <c r="AD874"/>
      <c r="AE874"/>
      <c r="AF874"/>
      <c r="AG874"/>
      <c r="AH874"/>
      <c r="AI874"/>
      <c r="AJ874"/>
      <c r="AK874"/>
      <c r="AL874"/>
    </row>
    <row r="875" spans="3:38" ht="15" customHeight="1" x14ac:dyDescent="0.35">
      <c r="C875"/>
      <c r="D875"/>
      <c r="E875"/>
      <c r="F875"/>
      <c r="G875"/>
      <c r="H875"/>
      <c r="I875"/>
      <c r="J875"/>
      <c r="K875"/>
      <c r="L875"/>
      <c r="M875"/>
      <c r="N875"/>
      <c r="O875"/>
      <c r="S875"/>
      <c r="T875"/>
      <c r="U875"/>
      <c r="V875"/>
      <c r="Y875"/>
      <c r="Z875"/>
      <c r="AA875"/>
      <c r="AB875"/>
      <c r="AC875"/>
      <c r="AD875"/>
      <c r="AE875"/>
      <c r="AF875"/>
      <c r="AG875"/>
      <c r="AH875"/>
      <c r="AI875"/>
      <c r="AJ875"/>
      <c r="AK875"/>
      <c r="AL875"/>
    </row>
    <row r="876" spans="3:38" ht="15" customHeight="1" x14ac:dyDescent="0.35">
      <c r="C876"/>
      <c r="D876"/>
      <c r="E876"/>
      <c r="F876"/>
      <c r="G876"/>
      <c r="H876"/>
      <c r="I876"/>
      <c r="J876"/>
      <c r="K876"/>
      <c r="L876"/>
      <c r="M876"/>
      <c r="N876"/>
      <c r="O876"/>
      <c r="S876"/>
      <c r="T876"/>
      <c r="U876"/>
      <c r="V876"/>
      <c r="Y876"/>
      <c r="Z876"/>
      <c r="AA876"/>
      <c r="AB876"/>
      <c r="AC876"/>
      <c r="AD876"/>
      <c r="AE876"/>
      <c r="AF876"/>
      <c r="AG876"/>
      <c r="AH876"/>
      <c r="AI876"/>
      <c r="AJ876"/>
      <c r="AK876"/>
      <c r="AL876"/>
    </row>
    <row r="877" spans="3:38" ht="15" customHeight="1" x14ac:dyDescent="0.35">
      <c r="C877"/>
      <c r="D877"/>
      <c r="E877"/>
      <c r="F877"/>
      <c r="G877"/>
      <c r="H877"/>
      <c r="I877"/>
      <c r="J877"/>
      <c r="K877"/>
      <c r="L877"/>
      <c r="M877"/>
      <c r="N877"/>
      <c r="O877"/>
      <c r="S877"/>
      <c r="T877"/>
      <c r="U877"/>
      <c r="V877"/>
      <c r="Y877"/>
      <c r="Z877"/>
      <c r="AA877"/>
      <c r="AB877"/>
      <c r="AC877"/>
      <c r="AD877"/>
      <c r="AE877"/>
      <c r="AF877"/>
      <c r="AG877"/>
      <c r="AH877"/>
      <c r="AI877"/>
      <c r="AJ877"/>
      <c r="AK877"/>
      <c r="AL877"/>
    </row>
    <row r="878" spans="3:38" ht="15" customHeight="1" x14ac:dyDescent="0.35">
      <c r="C878"/>
      <c r="D878"/>
      <c r="E878"/>
      <c r="F878"/>
      <c r="G878"/>
      <c r="H878"/>
      <c r="I878"/>
      <c r="J878"/>
      <c r="K878"/>
      <c r="L878"/>
      <c r="M878"/>
      <c r="N878"/>
      <c r="O878"/>
      <c r="S878"/>
      <c r="T878"/>
      <c r="U878"/>
      <c r="V878"/>
      <c r="Y878"/>
      <c r="Z878"/>
      <c r="AA878"/>
      <c r="AB878"/>
      <c r="AC878"/>
      <c r="AD878"/>
      <c r="AE878"/>
      <c r="AF878"/>
      <c r="AG878"/>
      <c r="AH878"/>
      <c r="AI878"/>
      <c r="AJ878"/>
      <c r="AK878"/>
      <c r="AL878"/>
    </row>
    <row r="879" spans="3:38" ht="15" customHeight="1" x14ac:dyDescent="0.35">
      <c r="C879"/>
      <c r="D879"/>
      <c r="E879"/>
      <c r="F879"/>
      <c r="G879"/>
      <c r="H879"/>
      <c r="I879"/>
      <c r="J879"/>
      <c r="K879"/>
      <c r="L879"/>
      <c r="M879"/>
      <c r="N879"/>
      <c r="O879"/>
      <c r="S879"/>
      <c r="T879"/>
      <c r="U879"/>
      <c r="V879"/>
      <c r="Y879"/>
      <c r="Z879"/>
      <c r="AA879"/>
      <c r="AB879"/>
      <c r="AC879"/>
      <c r="AD879"/>
      <c r="AE879"/>
      <c r="AF879"/>
      <c r="AG879"/>
      <c r="AH879"/>
      <c r="AI879"/>
      <c r="AJ879"/>
      <c r="AK879"/>
      <c r="AL879"/>
    </row>
    <row r="880" spans="3:38" ht="15" customHeight="1" x14ac:dyDescent="0.35">
      <c r="C880"/>
      <c r="D880"/>
      <c r="E880"/>
      <c r="F880"/>
      <c r="G880"/>
      <c r="H880"/>
      <c r="I880"/>
      <c r="J880"/>
      <c r="K880"/>
      <c r="L880"/>
      <c r="M880"/>
      <c r="N880"/>
      <c r="O880"/>
      <c r="S880"/>
      <c r="T880"/>
      <c r="U880"/>
      <c r="V880"/>
      <c r="Y880"/>
      <c r="Z880"/>
      <c r="AA880"/>
      <c r="AB880"/>
      <c r="AC880"/>
      <c r="AD880"/>
      <c r="AE880"/>
      <c r="AF880"/>
      <c r="AG880"/>
      <c r="AH880"/>
      <c r="AI880"/>
      <c r="AJ880"/>
      <c r="AK880"/>
      <c r="AL880"/>
    </row>
    <row r="881" spans="3:38" ht="15" customHeight="1" x14ac:dyDescent="0.35">
      <c r="C881"/>
      <c r="D881"/>
      <c r="E881"/>
      <c r="F881"/>
      <c r="G881"/>
      <c r="H881"/>
      <c r="I881"/>
      <c r="J881"/>
      <c r="K881"/>
      <c r="L881"/>
      <c r="M881"/>
      <c r="N881"/>
      <c r="O881"/>
      <c r="S881"/>
      <c r="T881"/>
      <c r="U881"/>
      <c r="V881"/>
      <c r="Y881"/>
      <c r="Z881"/>
      <c r="AA881"/>
      <c r="AB881"/>
      <c r="AC881"/>
      <c r="AD881"/>
      <c r="AE881"/>
      <c r="AF881"/>
      <c r="AG881"/>
      <c r="AH881"/>
      <c r="AI881"/>
      <c r="AJ881"/>
      <c r="AK881"/>
      <c r="AL881"/>
    </row>
    <row r="882" spans="3:38" ht="15" customHeight="1" x14ac:dyDescent="0.35">
      <c r="C882"/>
      <c r="D882"/>
      <c r="E882"/>
      <c r="F882"/>
      <c r="G882"/>
      <c r="H882"/>
      <c r="I882"/>
      <c r="J882"/>
      <c r="K882"/>
      <c r="L882"/>
      <c r="M882"/>
      <c r="N882"/>
      <c r="O882"/>
      <c r="S882"/>
      <c r="T882"/>
      <c r="U882"/>
      <c r="V882"/>
      <c r="Y882"/>
      <c r="Z882"/>
      <c r="AA882"/>
      <c r="AB882"/>
      <c r="AC882"/>
      <c r="AD882"/>
      <c r="AE882"/>
      <c r="AF882"/>
      <c r="AG882"/>
      <c r="AH882"/>
      <c r="AI882"/>
      <c r="AJ882"/>
      <c r="AK882"/>
      <c r="AL882"/>
    </row>
    <row r="883" spans="3:38" ht="15" customHeight="1" x14ac:dyDescent="0.35">
      <c r="C883"/>
      <c r="D883"/>
      <c r="E883"/>
      <c r="F883"/>
      <c r="G883"/>
      <c r="H883"/>
      <c r="I883"/>
      <c r="J883"/>
      <c r="K883"/>
      <c r="L883"/>
      <c r="M883"/>
      <c r="N883"/>
      <c r="O883"/>
      <c r="S883"/>
      <c r="T883"/>
      <c r="U883"/>
      <c r="V883"/>
      <c r="Y883"/>
      <c r="Z883"/>
      <c r="AA883"/>
      <c r="AB883"/>
      <c r="AC883"/>
      <c r="AD883"/>
      <c r="AE883"/>
      <c r="AF883"/>
      <c r="AG883"/>
      <c r="AH883"/>
      <c r="AI883"/>
      <c r="AJ883"/>
      <c r="AK883"/>
      <c r="AL883"/>
    </row>
    <row r="884" spans="3:38" ht="15" customHeight="1" x14ac:dyDescent="0.35">
      <c r="C884"/>
      <c r="D884"/>
      <c r="E884"/>
      <c r="F884"/>
      <c r="G884"/>
      <c r="H884"/>
      <c r="I884"/>
      <c r="J884"/>
      <c r="K884"/>
      <c r="L884"/>
      <c r="M884"/>
      <c r="N884"/>
      <c r="O884"/>
      <c r="S884"/>
      <c r="T884"/>
      <c r="U884"/>
      <c r="V884"/>
      <c r="Y884"/>
      <c r="Z884"/>
      <c r="AA884"/>
      <c r="AB884"/>
      <c r="AC884"/>
      <c r="AD884"/>
      <c r="AE884"/>
      <c r="AF884"/>
      <c r="AG884"/>
      <c r="AH884"/>
      <c r="AI884"/>
      <c r="AJ884"/>
      <c r="AK884"/>
      <c r="AL884"/>
    </row>
    <row r="885" spans="3:38" ht="15" customHeight="1" x14ac:dyDescent="0.35">
      <c r="C885"/>
      <c r="D885"/>
      <c r="E885"/>
      <c r="F885"/>
      <c r="G885"/>
      <c r="H885"/>
      <c r="I885"/>
      <c r="J885"/>
      <c r="K885"/>
      <c r="L885"/>
      <c r="M885"/>
      <c r="N885"/>
      <c r="O885"/>
      <c r="S885"/>
      <c r="T885"/>
      <c r="U885"/>
      <c r="V885"/>
      <c r="Y885"/>
      <c r="Z885"/>
      <c r="AA885"/>
      <c r="AB885"/>
      <c r="AC885"/>
      <c r="AD885"/>
      <c r="AE885"/>
      <c r="AF885"/>
      <c r="AG885"/>
      <c r="AH885"/>
      <c r="AI885"/>
      <c r="AJ885"/>
      <c r="AK885"/>
      <c r="AL885"/>
    </row>
    <row r="886" spans="3:38" ht="15" customHeight="1" x14ac:dyDescent="0.35">
      <c r="C886"/>
      <c r="D886"/>
      <c r="E886"/>
      <c r="F886"/>
      <c r="G886"/>
      <c r="H886"/>
      <c r="I886"/>
      <c r="J886"/>
      <c r="K886"/>
      <c r="L886"/>
      <c r="M886"/>
      <c r="N886"/>
      <c r="O886"/>
      <c r="S886"/>
      <c r="T886"/>
      <c r="U886"/>
      <c r="V886"/>
      <c r="Y886"/>
      <c r="Z886"/>
      <c r="AA886"/>
      <c r="AB886"/>
      <c r="AC886"/>
      <c r="AD886"/>
      <c r="AE886"/>
      <c r="AF886"/>
      <c r="AG886"/>
      <c r="AH886"/>
      <c r="AI886"/>
      <c r="AJ886"/>
      <c r="AK886"/>
      <c r="AL886"/>
    </row>
    <row r="887" spans="3:38" ht="15" customHeight="1" x14ac:dyDescent="0.35">
      <c r="C887"/>
      <c r="D887"/>
      <c r="E887"/>
      <c r="F887"/>
      <c r="G887"/>
      <c r="H887"/>
      <c r="I887"/>
      <c r="J887"/>
      <c r="K887"/>
      <c r="L887"/>
      <c r="M887"/>
      <c r="N887"/>
      <c r="O887"/>
      <c r="S887"/>
      <c r="T887"/>
      <c r="U887"/>
      <c r="V887"/>
      <c r="Y887"/>
      <c r="Z887"/>
      <c r="AA887"/>
      <c r="AB887"/>
      <c r="AC887"/>
      <c r="AD887"/>
      <c r="AE887"/>
      <c r="AF887"/>
      <c r="AG887"/>
      <c r="AH887"/>
      <c r="AI887"/>
      <c r="AJ887"/>
      <c r="AK887"/>
      <c r="AL887"/>
    </row>
    <row r="888" spans="3:38" ht="15" customHeight="1" x14ac:dyDescent="0.35">
      <c r="C888"/>
      <c r="D888"/>
      <c r="E888"/>
      <c r="F888"/>
      <c r="G888"/>
      <c r="H888"/>
      <c r="I888"/>
      <c r="J888"/>
      <c r="K888"/>
      <c r="L888"/>
      <c r="M888"/>
      <c r="N888"/>
      <c r="O888"/>
      <c r="S888"/>
      <c r="T888"/>
      <c r="U888"/>
      <c r="V888"/>
      <c r="Y888"/>
      <c r="Z888"/>
      <c r="AA888"/>
      <c r="AB888"/>
      <c r="AC888"/>
      <c r="AD888"/>
      <c r="AE888"/>
      <c r="AF888"/>
      <c r="AG888"/>
      <c r="AH888"/>
      <c r="AI888"/>
      <c r="AJ888"/>
      <c r="AK888"/>
      <c r="AL888"/>
    </row>
    <row r="889" spans="3:38" ht="15" customHeight="1" x14ac:dyDescent="0.35">
      <c r="C889"/>
      <c r="D889"/>
      <c r="E889"/>
      <c r="F889"/>
      <c r="G889"/>
      <c r="H889"/>
      <c r="I889"/>
      <c r="J889"/>
      <c r="K889"/>
      <c r="L889"/>
      <c r="M889"/>
      <c r="N889"/>
      <c r="O889"/>
      <c r="S889"/>
      <c r="T889"/>
      <c r="U889"/>
      <c r="V889"/>
      <c r="Y889"/>
      <c r="Z889"/>
      <c r="AA889"/>
      <c r="AB889"/>
      <c r="AC889"/>
      <c r="AD889"/>
      <c r="AE889"/>
      <c r="AF889"/>
      <c r="AG889"/>
      <c r="AH889"/>
      <c r="AI889"/>
      <c r="AJ889"/>
      <c r="AK889"/>
      <c r="AL889"/>
    </row>
    <row r="890" spans="3:38" ht="15" customHeight="1" x14ac:dyDescent="0.35">
      <c r="C890"/>
      <c r="D890"/>
      <c r="E890"/>
      <c r="F890"/>
      <c r="G890"/>
      <c r="H890"/>
      <c r="I890"/>
      <c r="J890"/>
      <c r="K890"/>
      <c r="L890"/>
      <c r="M890"/>
      <c r="N890"/>
      <c r="O890"/>
      <c r="S890"/>
      <c r="T890"/>
      <c r="U890"/>
      <c r="V890"/>
      <c r="Y890"/>
      <c r="Z890"/>
      <c r="AA890"/>
      <c r="AB890"/>
      <c r="AC890"/>
      <c r="AD890"/>
      <c r="AE890"/>
      <c r="AF890"/>
      <c r="AG890"/>
      <c r="AH890"/>
      <c r="AI890"/>
      <c r="AJ890"/>
      <c r="AK890"/>
      <c r="AL890"/>
    </row>
    <row r="891" spans="3:38" ht="15" customHeight="1" x14ac:dyDescent="0.35">
      <c r="C891"/>
      <c r="D891"/>
      <c r="E891"/>
      <c r="F891"/>
      <c r="G891"/>
      <c r="H891"/>
      <c r="I891"/>
      <c r="J891"/>
      <c r="K891"/>
      <c r="L891"/>
      <c r="M891"/>
      <c r="N891"/>
      <c r="O891"/>
      <c r="S891"/>
      <c r="T891"/>
      <c r="U891"/>
      <c r="V891"/>
      <c r="Y891"/>
      <c r="Z891"/>
      <c r="AA891"/>
      <c r="AB891"/>
      <c r="AC891"/>
      <c r="AD891"/>
      <c r="AE891"/>
      <c r="AF891"/>
      <c r="AG891"/>
      <c r="AH891"/>
      <c r="AI891"/>
      <c r="AJ891"/>
      <c r="AK891"/>
      <c r="AL891"/>
    </row>
    <row r="892" spans="3:38" ht="15" customHeight="1" x14ac:dyDescent="0.35">
      <c r="C892"/>
      <c r="D892"/>
      <c r="E892"/>
      <c r="F892"/>
      <c r="G892"/>
      <c r="H892"/>
      <c r="I892"/>
      <c r="J892"/>
      <c r="K892"/>
      <c r="L892"/>
      <c r="M892"/>
      <c r="N892"/>
      <c r="O892"/>
      <c r="S892"/>
      <c r="T892"/>
      <c r="U892"/>
      <c r="V892"/>
      <c r="Y892"/>
      <c r="Z892"/>
      <c r="AA892"/>
      <c r="AB892"/>
      <c r="AC892"/>
      <c r="AD892"/>
      <c r="AE892"/>
      <c r="AF892"/>
      <c r="AG892"/>
      <c r="AH892"/>
      <c r="AI892"/>
      <c r="AJ892"/>
      <c r="AK892"/>
      <c r="AL892"/>
    </row>
    <row r="893" spans="3:38" ht="15" customHeight="1" x14ac:dyDescent="0.35">
      <c r="C893"/>
      <c r="D893"/>
      <c r="E893"/>
      <c r="F893"/>
      <c r="G893"/>
      <c r="H893"/>
      <c r="I893"/>
      <c r="J893"/>
      <c r="K893"/>
      <c r="L893"/>
      <c r="M893"/>
      <c r="N893"/>
      <c r="O893"/>
      <c r="S893"/>
      <c r="T893"/>
      <c r="U893"/>
      <c r="V893"/>
      <c r="Y893"/>
      <c r="Z893"/>
      <c r="AA893"/>
      <c r="AB893"/>
      <c r="AC893"/>
      <c r="AD893"/>
      <c r="AE893"/>
      <c r="AF893"/>
      <c r="AG893"/>
      <c r="AH893"/>
      <c r="AI893"/>
      <c r="AJ893"/>
      <c r="AK893"/>
      <c r="AL893"/>
    </row>
    <row r="894" spans="3:38" ht="15" customHeight="1" x14ac:dyDescent="0.35">
      <c r="C894"/>
      <c r="D894"/>
      <c r="E894"/>
      <c r="F894"/>
      <c r="G894"/>
      <c r="H894"/>
      <c r="I894"/>
      <c r="J894"/>
      <c r="K894"/>
      <c r="L894"/>
      <c r="M894"/>
      <c r="N894"/>
      <c r="O894"/>
      <c r="S894"/>
      <c r="T894"/>
      <c r="U894"/>
      <c r="V894"/>
      <c r="Y894"/>
      <c r="Z894"/>
      <c r="AA894"/>
      <c r="AB894"/>
      <c r="AC894"/>
      <c r="AD894"/>
      <c r="AE894"/>
      <c r="AF894"/>
      <c r="AG894"/>
      <c r="AH894"/>
      <c r="AI894"/>
      <c r="AJ894"/>
      <c r="AK894"/>
      <c r="AL894"/>
    </row>
    <row r="895" spans="3:38" ht="15" customHeight="1" x14ac:dyDescent="0.35">
      <c r="C895"/>
      <c r="D895"/>
      <c r="E895"/>
      <c r="F895"/>
      <c r="G895"/>
      <c r="H895"/>
      <c r="I895"/>
      <c r="J895"/>
      <c r="K895"/>
      <c r="L895"/>
      <c r="M895"/>
      <c r="N895"/>
      <c r="O895"/>
      <c r="S895"/>
      <c r="T895"/>
      <c r="U895"/>
      <c r="V895"/>
      <c r="Y895"/>
      <c r="Z895"/>
      <c r="AA895"/>
      <c r="AB895"/>
      <c r="AC895"/>
      <c r="AD895"/>
      <c r="AE895"/>
      <c r="AF895"/>
      <c r="AG895"/>
      <c r="AH895"/>
      <c r="AI895"/>
      <c r="AJ895"/>
      <c r="AK895"/>
      <c r="AL895"/>
    </row>
    <row r="896" spans="3:38" ht="15" customHeight="1" x14ac:dyDescent="0.35">
      <c r="C896"/>
      <c r="D896"/>
      <c r="E896"/>
      <c r="F896"/>
      <c r="G896"/>
      <c r="H896"/>
      <c r="I896"/>
      <c r="J896"/>
      <c r="K896"/>
      <c r="L896"/>
      <c r="M896"/>
      <c r="N896"/>
      <c r="O896"/>
      <c r="S896"/>
      <c r="T896"/>
      <c r="U896"/>
      <c r="V896"/>
      <c r="Y896"/>
      <c r="Z896"/>
      <c r="AA896"/>
      <c r="AB896"/>
      <c r="AC896"/>
      <c r="AD896"/>
      <c r="AE896"/>
      <c r="AF896"/>
      <c r="AG896"/>
      <c r="AH896"/>
      <c r="AI896"/>
      <c r="AJ896"/>
      <c r="AK896"/>
      <c r="AL896"/>
    </row>
    <row r="897" spans="3:38" ht="15" customHeight="1" x14ac:dyDescent="0.35">
      <c r="C897"/>
      <c r="D897"/>
      <c r="E897"/>
      <c r="F897"/>
      <c r="G897"/>
      <c r="H897"/>
      <c r="I897"/>
      <c r="J897"/>
      <c r="K897"/>
      <c r="L897"/>
      <c r="M897"/>
      <c r="N897"/>
      <c r="O897"/>
      <c r="S897"/>
      <c r="T897"/>
      <c r="U897"/>
      <c r="V897"/>
      <c r="Y897"/>
      <c r="Z897"/>
      <c r="AA897"/>
      <c r="AB897"/>
      <c r="AC897"/>
      <c r="AD897"/>
      <c r="AE897"/>
      <c r="AF897"/>
      <c r="AG897"/>
      <c r="AH897"/>
      <c r="AI897"/>
      <c r="AJ897"/>
      <c r="AK897"/>
      <c r="AL897"/>
    </row>
    <row r="898" spans="3:38" ht="15" customHeight="1" x14ac:dyDescent="0.35">
      <c r="C898"/>
      <c r="D898"/>
      <c r="E898"/>
      <c r="F898"/>
      <c r="G898"/>
      <c r="H898"/>
      <c r="I898"/>
      <c r="J898"/>
      <c r="K898"/>
      <c r="L898"/>
      <c r="M898"/>
      <c r="N898"/>
      <c r="O898"/>
      <c r="S898"/>
      <c r="T898"/>
      <c r="U898"/>
      <c r="V898"/>
      <c r="Y898"/>
      <c r="Z898"/>
      <c r="AA898"/>
      <c r="AB898"/>
      <c r="AC898"/>
      <c r="AD898"/>
      <c r="AE898"/>
      <c r="AF898"/>
      <c r="AG898"/>
      <c r="AH898"/>
      <c r="AI898"/>
      <c r="AJ898"/>
      <c r="AK898"/>
      <c r="AL898"/>
    </row>
    <row r="899" spans="3:38" ht="15" customHeight="1" x14ac:dyDescent="0.35">
      <c r="C899"/>
      <c r="D899"/>
      <c r="E899"/>
      <c r="F899"/>
      <c r="G899"/>
      <c r="H899"/>
      <c r="I899"/>
      <c r="J899"/>
      <c r="K899"/>
      <c r="L899"/>
      <c r="M899"/>
      <c r="N899"/>
      <c r="O899"/>
      <c r="S899"/>
      <c r="T899"/>
      <c r="U899"/>
      <c r="V899"/>
      <c r="Y899"/>
      <c r="Z899"/>
      <c r="AA899"/>
      <c r="AB899"/>
      <c r="AC899"/>
      <c r="AD899"/>
      <c r="AE899"/>
      <c r="AF899"/>
      <c r="AG899"/>
      <c r="AH899"/>
      <c r="AI899"/>
      <c r="AJ899"/>
      <c r="AK899"/>
      <c r="AL899"/>
    </row>
    <row r="900" spans="3:38" ht="15" customHeight="1" x14ac:dyDescent="0.35">
      <c r="C900"/>
      <c r="D900"/>
      <c r="E900"/>
      <c r="F900"/>
      <c r="G900"/>
      <c r="H900"/>
      <c r="I900"/>
      <c r="J900"/>
      <c r="K900"/>
      <c r="L900"/>
      <c r="M900"/>
      <c r="N900"/>
      <c r="O900"/>
      <c r="S900"/>
      <c r="T900"/>
      <c r="U900"/>
      <c r="V900"/>
      <c r="Y900"/>
      <c r="Z900"/>
      <c r="AA900"/>
      <c r="AB900"/>
      <c r="AC900"/>
      <c r="AD900"/>
      <c r="AE900"/>
      <c r="AF900"/>
      <c r="AG900"/>
      <c r="AH900"/>
      <c r="AI900"/>
      <c r="AJ900"/>
      <c r="AK900"/>
      <c r="AL900"/>
    </row>
    <row r="901" spans="3:38" ht="15" customHeight="1" x14ac:dyDescent="0.35">
      <c r="C901"/>
      <c r="D901"/>
      <c r="E901"/>
      <c r="F901"/>
      <c r="G901"/>
      <c r="H901"/>
      <c r="I901"/>
      <c r="J901"/>
      <c r="K901"/>
      <c r="L901"/>
      <c r="M901"/>
      <c r="N901"/>
      <c r="O901"/>
      <c r="S901"/>
      <c r="T901"/>
      <c r="U901"/>
      <c r="V901"/>
      <c r="Y901"/>
      <c r="Z901"/>
      <c r="AA901"/>
      <c r="AB901"/>
      <c r="AC901"/>
      <c r="AD901"/>
      <c r="AE901"/>
      <c r="AF901"/>
      <c r="AG901"/>
      <c r="AH901"/>
      <c r="AI901"/>
      <c r="AJ901"/>
      <c r="AK901"/>
      <c r="AL901"/>
    </row>
    <row r="902" spans="3:38" ht="15" customHeight="1" x14ac:dyDescent="0.35">
      <c r="C902"/>
      <c r="D902"/>
      <c r="E902"/>
      <c r="F902"/>
      <c r="G902"/>
      <c r="H902"/>
      <c r="I902"/>
      <c r="J902"/>
      <c r="K902"/>
      <c r="L902"/>
      <c r="M902"/>
      <c r="N902"/>
      <c r="O902"/>
      <c r="S902"/>
      <c r="T902"/>
      <c r="U902"/>
      <c r="V902"/>
      <c r="Y902"/>
      <c r="Z902"/>
      <c r="AA902"/>
      <c r="AB902"/>
      <c r="AC902"/>
      <c r="AD902"/>
      <c r="AE902"/>
      <c r="AF902"/>
      <c r="AG902"/>
      <c r="AH902"/>
      <c r="AI902"/>
      <c r="AJ902"/>
      <c r="AK902"/>
      <c r="AL902"/>
    </row>
    <row r="903" spans="3:38" ht="15" customHeight="1" x14ac:dyDescent="0.35">
      <c r="C903"/>
      <c r="D903"/>
      <c r="E903"/>
      <c r="F903"/>
      <c r="G903"/>
      <c r="H903"/>
      <c r="I903"/>
      <c r="J903"/>
      <c r="K903"/>
      <c r="L903"/>
      <c r="M903"/>
      <c r="N903"/>
      <c r="O903"/>
      <c r="S903"/>
      <c r="T903"/>
      <c r="U903"/>
      <c r="V903"/>
      <c r="Y903"/>
      <c r="Z903"/>
      <c r="AA903"/>
      <c r="AB903"/>
      <c r="AC903"/>
      <c r="AD903"/>
      <c r="AE903"/>
      <c r="AF903"/>
      <c r="AG903"/>
      <c r="AH903"/>
      <c r="AI903"/>
      <c r="AJ903"/>
      <c r="AK903"/>
      <c r="AL903"/>
    </row>
    <row r="904" spans="3:38" ht="15" customHeight="1" x14ac:dyDescent="0.35">
      <c r="C904"/>
      <c r="D904"/>
      <c r="E904"/>
      <c r="F904"/>
      <c r="G904"/>
      <c r="H904"/>
      <c r="I904"/>
      <c r="J904"/>
      <c r="K904"/>
      <c r="L904"/>
      <c r="M904"/>
      <c r="N904"/>
      <c r="O904"/>
      <c r="S904"/>
      <c r="T904"/>
      <c r="U904"/>
      <c r="V904"/>
      <c r="Y904"/>
      <c r="Z904"/>
      <c r="AA904"/>
      <c r="AB904"/>
      <c r="AC904"/>
      <c r="AD904"/>
      <c r="AE904"/>
      <c r="AF904"/>
      <c r="AG904"/>
      <c r="AH904"/>
      <c r="AI904"/>
      <c r="AJ904"/>
      <c r="AK904"/>
      <c r="AL904"/>
    </row>
    <row r="905" spans="3:38" ht="15" customHeight="1" x14ac:dyDescent="0.35">
      <c r="C905"/>
      <c r="D905"/>
      <c r="E905"/>
      <c r="F905"/>
      <c r="G905"/>
      <c r="H905"/>
      <c r="I905"/>
      <c r="J905"/>
      <c r="K905"/>
      <c r="L905"/>
      <c r="M905"/>
      <c r="N905"/>
      <c r="O905"/>
      <c r="S905"/>
      <c r="T905"/>
      <c r="U905"/>
      <c r="V905"/>
      <c r="Y905"/>
      <c r="Z905"/>
      <c r="AA905"/>
      <c r="AB905"/>
      <c r="AC905"/>
      <c r="AD905"/>
      <c r="AE905"/>
      <c r="AF905"/>
      <c r="AG905"/>
      <c r="AH905"/>
      <c r="AI905"/>
      <c r="AJ905"/>
      <c r="AK905"/>
      <c r="AL905"/>
    </row>
    <row r="906" spans="3:38" ht="15" customHeight="1" x14ac:dyDescent="0.35">
      <c r="C906"/>
      <c r="D906"/>
      <c r="E906"/>
      <c r="F906"/>
      <c r="G906"/>
      <c r="H906"/>
      <c r="I906"/>
      <c r="J906"/>
      <c r="K906"/>
      <c r="L906"/>
      <c r="M906"/>
      <c r="N906"/>
      <c r="O906"/>
      <c r="S906"/>
      <c r="T906"/>
      <c r="U906"/>
      <c r="V906"/>
      <c r="Y906"/>
      <c r="Z906"/>
      <c r="AA906"/>
      <c r="AB906"/>
      <c r="AC906"/>
      <c r="AD906"/>
      <c r="AE906"/>
      <c r="AF906"/>
      <c r="AG906"/>
      <c r="AH906"/>
      <c r="AI906"/>
      <c r="AJ906"/>
      <c r="AK906"/>
      <c r="AL906"/>
    </row>
    <row r="907" spans="3:38" ht="15" customHeight="1" x14ac:dyDescent="0.35">
      <c r="C907"/>
      <c r="D907"/>
      <c r="E907"/>
      <c r="F907"/>
      <c r="G907"/>
      <c r="H907"/>
      <c r="I907"/>
      <c r="J907"/>
      <c r="K907"/>
      <c r="L907"/>
      <c r="M907"/>
      <c r="N907"/>
      <c r="O907"/>
      <c r="S907"/>
      <c r="T907"/>
      <c r="U907"/>
      <c r="V907"/>
      <c r="Y907"/>
      <c r="Z907"/>
      <c r="AA907"/>
      <c r="AB907"/>
      <c r="AC907"/>
      <c r="AD907"/>
      <c r="AE907"/>
      <c r="AF907"/>
      <c r="AG907"/>
      <c r="AH907"/>
      <c r="AI907"/>
      <c r="AJ907"/>
      <c r="AK907"/>
      <c r="AL907"/>
    </row>
    <row r="908" spans="3:38" ht="15" customHeight="1" x14ac:dyDescent="0.35">
      <c r="C908"/>
      <c r="D908"/>
      <c r="E908"/>
      <c r="F908"/>
      <c r="G908"/>
      <c r="H908"/>
      <c r="I908"/>
      <c r="J908"/>
      <c r="K908"/>
      <c r="L908"/>
      <c r="M908"/>
      <c r="N908"/>
      <c r="O908"/>
      <c r="S908"/>
      <c r="T908"/>
      <c r="U908"/>
      <c r="V908"/>
      <c r="Y908"/>
      <c r="Z908"/>
      <c r="AA908"/>
      <c r="AB908"/>
      <c r="AC908"/>
      <c r="AD908"/>
      <c r="AE908"/>
      <c r="AF908"/>
      <c r="AG908"/>
      <c r="AH908"/>
      <c r="AI908"/>
      <c r="AJ908"/>
      <c r="AK908"/>
      <c r="AL908"/>
    </row>
    <row r="909" spans="3:38" ht="15" customHeight="1" x14ac:dyDescent="0.35">
      <c r="C909"/>
      <c r="D909"/>
      <c r="E909"/>
      <c r="F909"/>
      <c r="G909"/>
      <c r="H909"/>
      <c r="I909"/>
      <c r="J909"/>
      <c r="K909"/>
      <c r="L909"/>
      <c r="M909"/>
      <c r="N909"/>
      <c r="O909"/>
      <c r="S909"/>
      <c r="T909"/>
      <c r="U909"/>
      <c r="V909"/>
      <c r="Y909"/>
      <c r="Z909"/>
      <c r="AA909"/>
      <c r="AB909"/>
      <c r="AC909"/>
      <c r="AD909"/>
      <c r="AE909"/>
      <c r="AF909"/>
      <c r="AG909"/>
      <c r="AH909"/>
      <c r="AI909"/>
      <c r="AJ909"/>
      <c r="AK909"/>
      <c r="AL909"/>
    </row>
    <row r="910" spans="3:38" ht="15" customHeight="1" x14ac:dyDescent="0.35">
      <c r="C910"/>
      <c r="D910"/>
      <c r="E910"/>
      <c r="F910"/>
      <c r="G910"/>
      <c r="H910"/>
      <c r="I910"/>
      <c r="J910"/>
      <c r="K910"/>
      <c r="L910"/>
      <c r="M910"/>
      <c r="N910"/>
      <c r="O910"/>
      <c r="S910"/>
      <c r="T910"/>
      <c r="U910"/>
      <c r="V910"/>
      <c r="Y910"/>
      <c r="Z910"/>
      <c r="AA910"/>
      <c r="AB910"/>
      <c r="AC910"/>
      <c r="AD910"/>
      <c r="AE910"/>
      <c r="AF910"/>
      <c r="AG910"/>
      <c r="AH910"/>
      <c r="AI910"/>
      <c r="AJ910"/>
      <c r="AK910"/>
      <c r="AL910"/>
    </row>
    <row r="911" spans="3:38" ht="15" customHeight="1" x14ac:dyDescent="0.35">
      <c r="C911"/>
      <c r="D911"/>
      <c r="E911"/>
      <c r="F911"/>
      <c r="G911"/>
      <c r="H911"/>
      <c r="I911"/>
      <c r="J911"/>
      <c r="K911"/>
      <c r="L911"/>
      <c r="M911"/>
      <c r="N911"/>
      <c r="O911"/>
      <c r="S911"/>
      <c r="T911"/>
      <c r="U911"/>
      <c r="V911"/>
      <c r="Y911"/>
      <c r="Z911"/>
      <c r="AA911"/>
      <c r="AB911"/>
      <c r="AC911"/>
      <c r="AD911"/>
      <c r="AE911"/>
      <c r="AF911"/>
      <c r="AG911"/>
      <c r="AH911"/>
      <c r="AI911"/>
      <c r="AJ911"/>
      <c r="AK911"/>
      <c r="AL911"/>
    </row>
    <row r="912" spans="3:38" ht="15" customHeight="1" x14ac:dyDescent="0.35">
      <c r="C912"/>
      <c r="D912"/>
      <c r="E912"/>
      <c r="F912"/>
      <c r="G912"/>
      <c r="H912"/>
      <c r="I912"/>
      <c r="J912"/>
      <c r="K912"/>
      <c r="L912"/>
      <c r="M912"/>
      <c r="N912"/>
      <c r="O912"/>
      <c r="S912"/>
      <c r="T912"/>
      <c r="U912"/>
      <c r="V912"/>
      <c r="Y912"/>
      <c r="Z912"/>
      <c r="AA912"/>
      <c r="AB912"/>
      <c r="AC912"/>
      <c r="AD912"/>
      <c r="AE912"/>
      <c r="AF912"/>
      <c r="AG912"/>
      <c r="AH912"/>
      <c r="AI912"/>
      <c r="AJ912"/>
      <c r="AK912"/>
      <c r="AL912"/>
    </row>
    <row r="913" spans="3:38" ht="15" customHeight="1" x14ac:dyDescent="0.35">
      <c r="C913"/>
      <c r="D913"/>
      <c r="E913"/>
      <c r="F913"/>
      <c r="G913"/>
      <c r="H913"/>
      <c r="I913"/>
      <c r="J913"/>
      <c r="K913"/>
      <c r="L913"/>
      <c r="M913"/>
      <c r="N913"/>
      <c r="O913"/>
      <c r="S913"/>
      <c r="T913"/>
      <c r="U913"/>
      <c r="V913"/>
      <c r="Y913"/>
      <c r="Z913"/>
      <c r="AA913"/>
      <c r="AB913"/>
      <c r="AC913"/>
      <c r="AD913"/>
      <c r="AE913"/>
      <c r="AF913"/>
      <c r="AG913"/>
      <c r="AH913"/>
      <c r="AI913"/>
      <c r="AJ913"/>
      <c r="AK913"/>
      <c r="AL913"/>
    </row>
    <row r="914" spans="3:38" ht="15" customHeight="1" x14ac:dyDescent="0.35">
      <c r="C914"/>
      <c r="D914"/>
      <c r="E914"/>
      <c r="F914"/>
      <c r="G914"/>
      <c r="H914"/>
      <c r="I914"/>
      <c r="J914"/>
      <c r="K914"/>
      <c r="L914"/>
      <c r="M914"/>
      <c r="N914"/>
      <c r="O914"/>
      <c r="S914"/>
      <c r="T914"/>
      <c r="U914"/>
      <c r="V914"/>
      <c r="Y914"/>
      <c r="Z914"/>
      <c r="AA914"/>
      <c r="AB914"/>
      <c r="AC914"/>
      <c r="AD914"/>
      <c r="AE914"/>
      <c r="AF914"/>
      <c r="AG914"/>
      <c r="AH914"/>
      <c r="AI914"/>
      <c r="AJ914"/>
      <c r="AK914"/>
      <c r="AL914"/>
    </row>
    <row r="915" spans="3:38" ht="15" customHeight="1" x14ac:dyDescent="0.35">
      <c r="C915"/>
      <c r="D915"/>
      <c r="E915"/>
      <c r="F915"/>
      <c r="G915"/>
      <c r="H915"/>
      <c r="I915"/>
      <c r="J915"/>
      <c r="K915"/>
      <c r="L915"/>
      <c r="M915"/>
      <c r="N915"/>
      <c r="O915"/>
      <c r="S915"/>
      <c r="T915"/>
      <c r="U915"/>
      <c r="V915"/>
      <c r="Y915"/>
      <c r="Z915"/>
      <c r="AA915"/>
      <c r="AB915"/>
      <c r="AC915"/>
      <c r="AD915"/>
      <c r="AE915"/>
      <c r="AF915"/>
      <c r="AG915"/>
      <c r="AH915"/>
      <c r="AI915"/>
      <c r="AJ915"/>
      <c r="AK915"/>
      <c r="AL915"/>
    </row>
    <row r="916" spans="3:38" ht="15" customHeight="1" x14ac:dyDescent="0.35">
      <c r="C916"/>
      <c r="D916"/>
      <c r="E916"/>
      <c r="F916"/>
      <c r="G916"/>
      <c r="H916"/>
      <c r="I916"/>
      <c r="J916"/>
      <c r="K916"/>
      <c r="L916"/>
      <c r="M916"/>
      <c r="N916"/>
      <c r="O916"/>
      <c r="S916"/>
      <c r="T916"/>
      <c r="U916"/>
      <c r="V916"/>
      <c r="Y916"/>
      <c r="Z916"/>
      <c r="AA916"/>
      <c r="AB916"/>
      <c r="AC916"/>
      <c r="AD916"/>
      <c r="AE916"/>
      <c r="AF916"/>
      <c r="AG916"/>
      <c r="AH916"/>
      <c r="AI916"/>
      <c r="AJ916"/>
      <c r="AK916"/>
      <c r="AL916"/>
    </row>
    <row r="917" spans="3:38" ht="15" customHeight="1" x14ac:dyDescent="0.35">
      <c r="C917"/>
      <c r="D917"/>
      <c r="E917"/>
      <c r="F917"/>
      <c r="G917"/>
      <c r="H917"/>
      <c r="I917"/>
      <c r="J917"/>
      <c r="K917"/>
      <c r="L917"/>
      <c r="M917"/>
      <c r="N917"/>
      <c r="O917"/>
      <c r="S917"/>
      <c r="T917"/>
      <c r="U917"/>
      <c r="V917"/>
      <c r="Y917"/>
      <c r="Z917"/>
      <c r="AA917"/>
      <c r="AB917"/>
      <c r="AC917"/>
      <c r="AD917"/>
      <c r="AE917"/>
      <c r="AF917"/>
      <c r="AG917"/>
      <c r="AH917"/>
      <c r="AI917"/>
      <c r="AJ917"/>
      <c r="AK917"/>
      <c r="AL917"/>
    </row>
    <row r="918" spans="3:38" ht="15" customHeight="1" x14ac:dyDescent="0.35">
      <c r="C918"/>
      <c r="D918"/>
      <c r="E918"/>
      <c r="F918"/>
      <c r="G918"/>
      <c r="H918"/>
      <c r="I918"/>
      <c r="J918"/>
      <c r="K918"/>
      <c r="L918"/>
      <c r="M918"/>
      <c r="N918"/>
      <c r="O918"/>
      <c r="S918"/>
      <c r="T918"/>
      <c r="U918"/>
      <c r="V918"/>
      <c r="Y918"/>
      <c r="Z918"/>
      <c r="AA918"/>
      <c r="AB918"/>
      <c r="AC918"/>
      <c r="AD918"/>
      <c r="AE918"/>
      <c r="AF918"/>
      <c r="AG918"/>
      <c r="AH918"/>
      <c r="AI918"/>
      <c r="AJ918"/>
      <c r="AK918"/>
      <c r="AL918"/>
    </row>
    <row r="919" spans="3:38" ht="15" customHeight="1" x14ac:dyDescent="0.35">
      <c r="C919"/>
      <c r="D919"/>
      <c r="E919"/>
      <c r="F919"/>
      <c r="G919"/>
      <c r="H919"/>
      <c r="I919"/>
      <c r="J919"/>
      <c r="K919"/>
      <c r="L919"/>
      <c r="M919"/>
      <c r="N919"/>
      <c r="O919"/>
      <c r="S919"/>
      <c r="T919"/>
      <c r="U919"/>
      <c r="V919"/>
      <c r="Y919"/>
      <c r="Z919"/>
      <c r="AA919"/>
      <c r="AB919"/>
      <c r="AC919"/>
      <c r="AD919"/>
      <c r="AE919"/>
      <c r="AF919"/>
      <c r="AG919"/>
      <c r="AH919"/>
      <c r="AI919"/>
      <c r="AJ919"/>
      <c r="AK919"/>
      <c r="AL919"/>
    </row>
    <row r="920" spans="3:38" ht="15" customHeight="1" x14ac:dyDescent="0.35">
      <c r="C920"/>
      <c r="D920"/>
      <c r="E920"/>
      <c r="F920"/>
      <c r="G920"/>
      <c r="H920"/>
      <c r="I920"/>
      <c r="J920"/>
      <c r="K920"/>
      <c r="L920"/>
      <c r="M920"/>
      <c r="N920"/>
      <c r="O920"/>
      <c r="S920"/>
      <c r="T920"/>
      <c r="U920"/>
      <c r="V920"/>
      <c r="Y920"/>
      <c r="Z920"/>
      <c r="AA920"/>
      <c r="AB920"/>
      <c r="AC920"/>
      <c r="AD920"/>
      <c r="AE920"/>
      <c r="AF920"/>
      <c r="AG920"/>
      <c r="AH920"/>
      <c r="AI920"/>
      <c r="AJ920"/>
      <c r="AK920"/>
      <c r="AL920"/>
    </row>
    <row r="921" spans="3:38" ht="15" customHeight="1" x14ac:dyDescent="0.35">
      <c r="C921"/>
      <c r="D921"/>
      <c r="E921"/>
      <c r="F921"/>
      <c r="G921"/>
      <c r="H921"/>
      <c r="I921"/>
      <c r="J921"/>
      <c r="K921"/>
      <c r="L921"/>
      <c r="M921"/>
      <c r="N921"/>
      <c r="O921"/>
      <c r="S921"/>
      <c r="T921"/>
      <c r="U921"/>
      <c r="V921"/>
      <c r="Y921"/>
      <c r="Z921"/>
      <c r="AA921"/>
      <c r="AB921"/>
      <c r="AC921"/>
      <c r="AD921"/>
      <c r="AE921"/>
      <c r="AF921"/>
      <c r="AG921"/>
      <c r="AH921"/>
      <c r="AI921"/>
      <c r="AJ921"/>
      <c r="AK921"/>
      <c r="AL921"/>
    </row>
    <row r="922" spans="3:38" ht="15" customHeight="1" x14ac:dyDescent="0.35">
      <c r="C922"/>
      <c r="D922"/>
      <c r="E922"/>
      <c r="F922"/>
      <c r="G922"/>
      <c r="H922"/>
      <c r="I922"/>
      <c r="J922"/>
      <c r="K922"/>
      <c r="L922"/>
      <c r="M922"/>
      <c r="N922"/>
      <c r="O922"/>
      <c r="S922"/>
      <c r="T922"/>
      <c r="U922"/>
      <c r="V922"/>
      <c r="Y922"/>
      <c r="Z922"/>
      <c r="AA922"/>
      <c r="AB922"/>
      <c r="AC922"/>
      <c r="AD922"/>
      <c r="AE922"/>
      <c r="AF922"/>
      <c r="AG922"/>
      <c r="AH922"/>
      <c r="AI922"/>
      <c r="AJ922"/>
      <c r="AK922"/>
      <c r="AL922"/>
    </row>
    <row r="923" spans="3:38" ht="15" customHeight="1" x14ac:dyDescent="0.35">
      <c r="C923"/>
      <c r="D923"/>
      <c r="E923"/>
      <c r="F923"/>
      <c r="G923"/>
      <c r="H923"/>
      <c r="I923"/>
      <c r="J923"/>
      <c r="K923"/>
      <c r="L923"/>
      <c r="M923"/>
      <c r="N923"/>
      <c r="O923"/>
      <c r="S923"/>
      <c r="T923"/>
      <c r="U923"/>
      <c r="V923"/>
      <c r="Y923"/>
      <c r="Z923"/>
      <c r="AA923"/>
      <c r="AB923"/>
      <c r="AC923"/>
      <c r="AD923"/>
      <c r="AE923"/>
      <c r="AF923"/>
      <c r="AG923"/>
      <c r="AH923"/>
      <c r="AI923"/>
      <c r="AJ923"/>
      <c r="AK923"/>
      <c r="AL923"/>
    </row>
    <row r="924" spans="3:38" ht="15" customHeight="1" x14ac:dyDescent="0.35">
      <c r="C924"/>
      <c r="D924"/>
      <c r="E924"/>
      <c r="F924"/>
      <c r="G924"/>
      <c r="H924"/>
      <c r="I924"/>
      <c r="J924"/>
      <c r="K924"/>
      <c r="L924"/>
      <c r="M924"/>
      <c r="N924"/>
      <c r="O924"/>
      <c r="S924"/>
      <c r="T924"/>
      <c r="U924"/>
      <c r="V924"/>
      <c r="Y924"/>
      <c r="Z924"/>
      <c r="AA924"/>
      <c r="AB924"/>
      <c r="AC924"/>
      <c r="AD924"/>
      <c r="AE924"/>
      <c r="AF924"/>
      <c r="AG924"/>
      <c r="AH924"/>
      <c r="AI924"/>
      <c r="AJ924"/>
      <c r="AK924"/>
      <c r="AL924"/>
    </row>
    <row r="925" spans="3:38" ht="15" customHeight="1" x14ac:dyDescent="0.35">
      <c r="C925"/>
      <c r="D925"/>
      <c r="E925"/>
      <c r="F925"/>
      <c r="G925"/>
      <c r="H925"/>
      <c r="I925"/>
      <c r="J925"/>
      <c r="K925"/>
      <c r="L925"/>
      <c r="M925"/>
      <c r="N925"/>
      <c r="O925"/>
      <c r="S925"/>
      <c r="T925"/>
      <c r="U925"/>
      <c r="V925"/>
      <c r="Y925"/>
      <c r="Z925"/>
      <c r="AA925"/>
      <c r="AB925"/>
      <c r="AC925"/>
      <c r="AD925"/>
      <c r="AE925"/>
      <c r="AF925"/>
      <c r="AG925"/>
      <c r="AH925"/>
      <c r="AI925"/>
      <c r="AJ925"/>
      <c r="AK925"/>
      <c r="AL925"/>
    </row>
    <row r="926" spans="3:38" ht="15" customHeight="1" x14ac:dyDescent="0.35">
      <c r="C926"/>
      <c r="D926"/>
      <c r="E926"/>
      <c r="F926"/>
      <c r="G926"/>
      <c r="H926"/>
      <c r="I926"/>
      <c r="J926"/>
      <c r="K926"/>
      <c r="L926"/>
      <c r="M926"/>
      <c r="N926"/>
      <c r="O926"/>
      <c r="S926"/>
      <c r="T926"/>
      <c r="U926"/>
      <c r="V926"/>
      <c r="Y926"/>
      <c r="Z926"/>
      <c r="AA926"/>
      <c r="AB926"/>
      <c r="AC926"/>
      <c r="AD926"/>
      <c r="AE926"/>
      <c r="AF926"/>
      <c r="AG926"/>
      <c r="AH926"/>
      <c r="AI926"/>
      <c r="AJ926"/>
      <c r="AK926"/>
      <c r="AL926"/>
    </row>
    <row r="927" spans="3:38" ht="15" customHeight="1" x14ac:dyDescent="0.35">
      <c r="C927"/>
      <c r="D927"/>
      <c r="E927"/>
      <c r="F927"/>
      <c r="G927"/>
      <c r="H927"/>
      <c r="I927"/>
      <c r="J927"/>
      <c r="K927"/>
      <c r="L927"/>
      <c r="M927"/>
      <c r="N927"/>
      <c r="O927"/>
      <c r="S927"/>
      <c r="T927"/>
      <c r="U927"/>
      <c r="V927"/>
      <c r="Y927"/>
      <c r="Z927"/>
      <c r="AA927"/>
      <c r="AB927"/>
      <c r="AC927"/>
      <c r="AD927"/>
      <c r="AE927"/>
      <c r="AF927"/>
      <c r="AG927"/>
      <c r="AH927"/>
      <c r="AI927"/>
      <c r="AJ927"/>
      <c r="AK927"/>
      <c r="AL927"/>
    </row>
    <row r="928" spans="3:38" ht="15" customHeight="1" x14ac:dyDescent="0.35">
      <c r="C928"/>
      <c r="D928"/>
      <c r="E928"/>
      <c r="F928"/>
      <c r="G928"/>
      <c r="H928"/>
      <c r="I928"/>
      <c r="J928"/>
      <c r="K928"/>
      <c r="L928"/>
      <c r="M928"/>
      <c r="N928"/>
      <c r="O928"/>
      <c r="S928"/>
      <c r="T928"/>
      <c r="U928"/>
      <c r="V928"/>
      <c r="Y928"/>
      <c r="Z928"/>
      <c r="AA928"/>
      <c r="AB928"/>
      <c r="AC928"/>
      <c r="AD928"/>
      <c r="AE928"/>
      <c r="AF928"/>
      <c r="AG928"/>
      <c r="AH928"/>
      <c r="AI928"/>
      <c r="AJ928"/>
      <c r="AK928"/>
      <c r="AL928"/>
    </row>
    <row r="929" spans="3:38" ht="15" customHeight="1" x14ac:dyDescent="0.35">
      <c r="C929"/>
      <c r="D929"/>
      <c r="E929"/>
      <c r="F929"/>
      <c r="G929"/>
      <c r="H929"/>
      <c r="I929"/>
      <c r="J929"/>
      <c r="K929"/>
      <c r="L929"/>
      <c r="M929"/>
      <c r="N929"/>
      <c r="O929"/>
      <c r="S929"/>
      <c r="T929"/>
      <c r="U929"/>
      <c r="V929"/>
      <c r="Y929"/>
      <c r="Z929"/>
      <c r="AA929"/>
      <c r="AB929"/>
      <c r="AC929"/>
      <c r="AD929"/>
      <c r="AE929"/>
      <c r="AF929"/>
      <c r="AG929"/>
      <c r="AH929"/>
      <c r="AI929"/>
      <c r="AJ929"/>
      <c r="AK929"/>
      <c r="AL929"/>
    </row>
    <row r="930" spans="3:38" ht="15" customHeight="1" x14ac:dyDescent="0.35">
      <c r="C930"/>
      <c r="D930"/>
      <c r="E930"/>
      <c r="F930"/>
      <c r="G930"/>
      <c r="H930"/>
      <c r="I930"/>
      <c r="J930"/>
      <c r="K930"/>
      <c r="L930"/>
      <c r="M930"/>
      <c r="N930"/>
      <c r="O930"/>
      <c r="S930"/>
      <c r="T930"/>
      <c r="U930"/>
      <c r="V930"/>
      <c r="Y930"/>
      <c r="Z930"/>
      <c r="AA930"/>
      <c r="AB930"/>
      <c r="AC930"/>
      <c r="AD930"/>
      <c r="AE930"/>
      <c r="AF930"/>
      <c r="AG930"/>
      <c r="AH930"/>
      <c r="AI930"/>
      <c r="AJ930"/>
      <c r="AK930"/>
      <c r="AL930"/>
    </row>
    <row r="931" spans="3:38" ht="15" customHeight="1" x14ac:dyDescent="0.35">
      <c r="C931"/>
      <c r="D931"/>
      <c r="E931"/>
      <c r="F931"/>
      <c r="G931"/>
      <c r="H931"/>
      <c r="I931"/>
      <c r="J931"/>
      <c r="K931"/>
      <c r="L931"/>
      <c r="M931"/>
      <c r="N931"/>
      <c r="O931"/>
      <c r="S931"/>
      <c r="T931"/>
      <c r="U931"/>
      <c r="V931"/>
      <c r="Y931"/>
      <c r="Z931"/>
      <c r="AA931"/>
      <c r="AB931"/>
      <c r="AC931"/>
      <c r="AD931"/>
      <c r="AE931"/>
      <c r="AF931"/>
      <c r="AG931"/>
      <c r="AH931"/>
      <c r="AI931"/>
      <c r="AJ931"/>
      <c r="AK931"/>
      <c r="AL931"/>
    </row>
    <row r="932" spans="3:38" ht="15" customHeight="1" x14ac:dyDescent="0.35">
      <c r="C932"/>
      <c r="D932"/>
      <c r="E932"/>
      <c r="F932"/>
      <c r="G932"/>
      <c r="H932"/>
      <c r="I932"/>
      <c r="J932"/>
      <c r="K932"/>
      <c r="L932"/>
      <c r="M932"/>
      <c r="N932"/>
      <c r="O932"/>
      <c r="S932"/>
      <c r="T932"/>
      <c r="U932"/>
      <c r="V932"/>
      <c r="Y932"/>
      <c r="Z932"/>
      <c r="AA932"/>
      <c r="AB932"/>
      <c r="AC932"/>
      <c r="AD932"/>
      <c r="AE932"/>
      <c r="AF932"/>
      <c r="AG932"/>
      <c r="AH932"/>
      <c r="AI932"/>
      <c r="AJ932"/>
      <c r="AK932"/>
      <c r="AL932"/>
    </row>
    <row r="933" spans="3:38" ht="15" customHeight="1" x14ac:dyDescent="0.35">
      <c r="C933"/>
      <c r="D933"/>
      <c r="E933"/>
      <c r="F933"/>
      <c r="G933"/>
      <c r="H933"/>
      <c r="I933"/>
      <c r="J933"/>
      <c r="K933"/>
      <c r="L933"/>
      <c r="M933"/>
      <c r="N933"/>
      <c r="O933"/>
      <c r="S933"/>
      <c r="T933"/>
      <c r="U933"/>
      <c r="V933"/>
      <c r="Y933"/>
      <c r="Z933"/>
      <c r="AA933"/>
      <c r="AB933"/>
      <c r="AC933"/>
      <c r="AD933"/>
      <c r="AE933"/>
      <c r="AF933"/>
      <c r="AG933"/>
      <c r="AH933"/>
      <c r="AI933"/>
      <c r="AJ933"/>
      <c r="AK933"/>
      <c r="AL933"/>
    </row>
    <row r="934" spans="3:38" ht="15" customHeight="1" x14ac:dyDescent="0.35">
      <c r="C934"/>
      <c r="D934"/>
      <c r="E934"/>
      <c r="F934"/>
      <c r="G934"/>
      <c r="H934"/>
      <c r="I934"/>
      <c r="J934"/>
      <c r="K934"/>
      <c r="L934"/>
      <c r="M934"/>
      <c r="N934"/>
      <c r="O934"/>
      <c r="S934"/>
      <c r="T934"/>
      <c r="U934"/>
      <c r="V934"/>
      <c r="Y934"/>
      <c r="Z934"/>
      <c r="AA934"/>
      <c r="AB934"/>
      <c r="AC934"/>
      <c r="AD934"/>
      <c r="AE934"/>
      <c r="AF934"/>
      <c r="AG934"/>
      <c r="AH934"/>
      <c r="AI934"/>
      <c r="AJ934"/>
      <c r="AK934"/>
      <c r="AL934"/>
    </row>
    <row r="935" spans="3:38" ht="15" customHeight="1" x14ac:dyDescent="0.35">
      <c r="C935"/>
      <c r="D935"/>
      <c r="E935"/>
      <c r="F935"/>
      <c r="G935"/>
      <c r="H935"/>
      <c r="I935"/>
      <c r="J935"/>
      <c r="K935"/>
      <c r="L935"/>
      <c r="M935"/>
      <c r="N935"/>
      <c r="O935"/>
      <c r="S935"/>
      <c r="T935"/>
      <c r="U935"/>
      <c r="V935"/>
      <c r="Y935"/>
      <c r="Z935"/>
      <c r="AA935"/>
      <c r="AB935"/>
      <c r="AC935"/>
      <c r="AD935"/>
      <c r="AE935"/>
      <c r="AF935"/>
      <c r="AG935"/>
      <c r="AH935"/>
      <c r="AI935"/>
      <c r="AJ935"/>
      <c r="AK935"/>
      <c r="AL935"/>
    </row>
    <row r="936" spans="3:38" ht="15" customHeight="1" x14ac:dyDescent="0.35">
      <c r="C936"/>
      <c r="D936"/>
      <c r="E936"/>
      <c r="F936"/>
      <c r="G936"/>
      <c r="H936"/>
      <c r="I936"/>
      <c r="J936"/>
      <c r="K936"/>
      <c r="L936"/>
      <c r="M936"/>
      <c r="N936"/>
      <c r="O936"/>
      <c r="S936"/>
      <c r="T936"/>
      <c r="U936"/>
      <c r="V936"/>
      <c r="Y936"/>
      <c r="Z936"/>
      <c r="AA936"/>
      <c r="AB936"/>
      <c r="AC936"/>
      <c r="AD936"/>
      <c r="AE936"/>
      <c r="AF936"/>
      <c r="AG936"/>
      <c r="AH936"/>
      <c r="AI936"/>
      <c r="AJ936"/>
      <c r="AK936"/>
      <c r="AL936"/>
    </row>
    <row r="937" spans="3:38" ht="15" customHeight="1" x14ac:dyDescent="0.35">
      <c r="C937"/>
      <c r="D937"/>
      <c r="E937"/>
      <c r="F937"/>
      <c r="G937"/>
      <c r="H937"/>
      <c r="I937"/>
      <c r="J937"/>
      <c r="K937"/>
      <c r="L937"/>
      <c r="M937"/>
      <c r="N937"/>
      <c r="O937"/>
      <c r="S937"/>
      <c r="T937"/>
      <c r="U937"/>
      <c r="V937"/>
      <c r="Y937"/>
      <c r="Z937"/>
      <c r="AA937"/>
      <c r="AB937"/>
      <c r="AC937"/>
      <c r="AD937"/>
      <c r="AE937"/>
      <c r="AF937"/>
      <c r="AG937"/>
      <c r="AH937"/>
      <c r="AI937"/>
      <c r="AJ937"/>
      <c r="AK937"/>
      <c r="AL937"/>
    </row>
    <row r="938" spans="3:38" ht="15" customHeight="1" x14ac:dyDescent="0.35">
      <c r="C938"/>
      <c r="D938"/>
      <c r="E938"/>
      <c r="F938"/>
      <c r="G938"/>
      <c r="H938"/>
      <c r="I938"/>
      <c r="J938"/>
      <c r="K938"/>
      <c r="L938"/>
      <c r="M938"/>
      <c r="N938"/>
      <c r="O938"/>
      <c r="S938"/>
      <c r="T938"/>
      <c r="U938"/>
      <c r="V938"/>
      <c r="Y938"/>
      <c r="Z938"/>
      <c r="AA938"/>
      <c r="AB938"/>
      <c r="AC938"/>
      <c r="AD938"/>
      <c r="AE938"/>
      <c r="AF938"/>
      <c r="AG938"/>
      <c r="AH938"/>
      <c r="AI938"/>
      <c r="AJ938"/>
      <c r="AK938"/>
      <c r="AL938"/>
    </row>
    <row r="939" spans="3:38" ht="15" customHeight="1" x14ac:dyDescent="0.35">
      <c r="C939"/>
      <c r="D939"/>
      <c r="E939"/>
      <c r="F939"/>
      <c r="G939"/>
      <c r="H939"/>
      <c r="I939"/>
      <c r="J939"/>
      <c r="K939"/>
      <c r="L939"/>
      <c r="M939"/>
      <c r="N939"/>
      <c r="O939"/>
      <c r="S939"/>
      <c r="T939"/>
      <c r="U939"/>
      <c r="V939"/>
      <c r="Y939"/>
      <c r="Z939"/>
      <c r="AA939"/>
      <c r="AB939"/>
      <c r="AC939"/>
      <c r="AD939"/>
      <c r="AE939"/>
      <c r="AF939"/>
      <c r="AG939"/>
      <c r="AH939"/>
      <c r="AI939"/>
      <c r="AJ939"/>
      <c r="AK939"/>
      <c r="AL939"/>
    </row>
    <row r="940" spans="3:38" ht="15" customHeight="1" x14ac:dyDescent="0.35">
      <c r="C940"/>
      <c r="D940"/>
      <c r="E940"/>
      <c r="F940"/>
      <c r="G940"/>
      <c r="H940"/>
      <c r="I940"/>
      <c r="J940"/>
      <c r="K940"/>
      <c r="L940"/>
      <c r="M940"/>
      <c r="N940"/>
      <c r="O940"/>
      <c r="S940"/>
      <c r="T940"/>
      <c r="U940"/>
      <c r="V940"/>
      <c r="Y940"/>
      <c r="Z940"/>
      <c r="AA940"/>
      <c r="AB940"/>
      <c r="AC940"/>
      <c r="AD940"/>
      <c r="AE940"/>
      <c r="AF940"/>
      <c r="AG940"/>
      <c r="AH940"/>
      <c r="AI940"/>
      <c r="AJ940"/>
      <c r="AK940"/>
      <c r="AL940"/>
    </row>
    <row r="941" spans="3:38" ht="15" customHeight="1" x14ac:dyDescent="0.35">
      <c r="C941"/>
      <c r="D941"/>
      <c r="E941"/>
      <c r="F941"/>
      <c r="G941"/>
      <c r="H941"/>
      <c r="I941"/>
      <c r="J941"/>
      <c r="K941"/>
      <c r="L941"/>
      <c r="M941"/>
      <c r="N941"/>
      <c r="O941"/>
      <c r="S941"/>
      <c r="T941"/>
      <c r="U941"/>
      <c r="V941"/>
      <c r="Y941"/>
      <c r="Z941"/>
      <c r="AA941"/>
      <c r="AB941"/>
      <c r="AC941"/>
      <c r="AD941"/>
      <c r="AE941"/>
      <c r="AF941"/>
      <c r="AG941"/>
      <c r="AH941"/>
      <c r="AI941"/>
      <c r="AJ941"/>
      <c r="AK941"/>
      <c r="AL941"/>
    </row>
    <row r="942" spans="3:38" ht="15" customHeight="1" x14ac:dyDescent="0.35">
      <c r="C942"/>
      <c r="D942"/>
      <c r="E942"/>
      <c r="F942"/>
      <c r="G942"/>
      <c r="H942"/>
      <c r="I942"/>
      <c r="J942"/>
      <c r="K942"/>
      <c r="L942"/>
      <c r="M942"/>
      <c r="N942"/>
      <c r="O942"/>
      <c r="S942"/>
      <c r="T942"/>
      <c r="U942"/>
      <c r="V942"/>
      <c r="Y942"/>
      <c r="Z942"/>
      <c r="AA942"/>
      <c r="AB942"/>
      <c r="AC942"/>
      <c r="AD942"/>
      <c r="AE942"/>
      <c r="AF942"/>
      <c r="AG942"/>
      <c r="AH942"/>
      <c r="AI942"/>
      <c r="AJ942"/>
      <c r="AK942"/>
      <c r="AL942"/>
    </row>
    <row r="943" spans="3:38" ht="15" customHeight="1" x14ac:dyDescent="0.35">
      <c r="C943"/>
      <c r="D943"/>
      <c r="E943"/>
      <c r="F943"/>
      <c r="G943"/>
      <c r="H943"/>
      <c r="I943"/>
      <c r="J943"/>
      <c r="K943"/>
      <c r="L943"/>
      <c r="M943"/>
      <c r="N943"/>
      <c r="O943"/>
      <c r="S943"/>
      <c r="T943"/>
      <c r="U943"/>
      <c r="V943"/>
      <c r="Y943"/>
      <c r="Z943"/>
      <c r="AA943"/>
      <c r="AB943"/>
      <c r="AC943"/>
      <c r="AD943"/>
      <c r="AE943"/>
      <c r="AF943"/>
      <c r="AG943"/>
      <c r="AH943"/>
      <c r="AI943"/>
      <c r="AJ943"/>
      <c r="AK943"/>
      <c r="AL943"/>
    </row>
    <row r="944" spans="3:38" ht="15" customHeight="1" x14ac:dyDescent="0.35">
      <c r="C944"/>
      <c r="D944"/>
      <c r="E944"/>
      <c r="F944"/>
      <c r="G944"/>
      <c r="H944"/>
      <c r="I944"/>
      <c r="J944"/>
      <c r="K944"/>
      <c r="L944"/>
      <c r="M944"/>
      <c r="N944"/>
      <c r="O944"/>
      <c r="S944"/>
      <c r="T944"/>
      <c r="U944"/>
      <c r="V944"/>
      <c r="Y944"/>
      <c r="Z944"/>
      <c r="AA944"/>
      <c r="AB944"/>
      <c r="AC944"/>
      <c r="AD944"/>
      <c r="AE944"/>
      <c r="AF944"/>
      <c r="AG944"/>
      <c r="AH944"/>
      <c r="AI944"/>
      <c r="AJ944"/>
      <c r="AK944"/>
      <c r="AL944"/>
    </row>
    <row r="945" spans="3:38" ht="15" customHeight="1" x14ac:dyDescent="0.35">
      <c r="C945"/>
      <c r="D945"/>
      <c r="E945"/>
      <c r="F945"/>
      <c r="G945"/>
      <c r="H945"/>
      <c r="I945"/>
      <c r="J945"/>
      <c r="K945"/>
      <c r="L945"/>
      <c r="M945"/>
      <c r="N945"/>
      <c r="O945"/>
      <c r="S945"/>
      <c r="T945"/>
      <c r="U945"/>
      <c r="V945"/>
      <c r="Y945"/>
      <c r="Z945"/>
      <c r="AA945"/>
      <c r="AB945"/>
      <c r="AC945"/>
      <c r="AD945"/>
      <c r="AE945"/>
      <c r="AF945"/>
      <c r="AG945"/>
      <c r="AH945"/>
      <c r="AI945"/>
      <c r="AJ945"/>
      <c r="AK945"/>
      <c r="AL945"/>
    </row>
    <row r="946" spans="3:38" ht="15" customHeight="1" x14ac:dyDescent="0.35">
      <c r="C946"/>
      <c r="D946"/>
      <c r="E946"/>
      <c r="F946"/>
      <c r="G946"/>
      <c r="H946"/>
      <c r="I946"/>
      <c r="J946"/>
      <c r="K946"/>
      <c r="L946"/>
      <c r="M946"/>
      <c r="N946"/>
      <c r="O946"/>
      <c r="S946"/>
      <c r="T946"/>
      <c r="U946"/>
      <c r="V946"/>
      <c r="Y946"/>
      <c r="Z946"/>
      <c r="AA946"/>
      <c r="AB946"/>
      <c r="AC946"/>
      <c r="AD946"/>
      <c r="AE946"/>
      <c r="AF946"/>
      <c r="AG946"/>
      <c r="AH946"/>
      <c r="AI946"/>
      <c r="AJ946"/>
      <c r="AK946"/>
      <c r="AL946"/>
    </row>
    <row r="947" spans="3:38" ht="15" customHeight="1" x14ac:dyDescent="0.35">
      <c r="C947"/>
      <c r="D947"/>
      <c r="E947"/>
      <c r="F947"/>
      <c r="G947"/>
      <c r="H947"/>
      <c r="I947"/>
      <c r="J947"/>
      <c r="K947"/>
      <c r="L947"/>
      <c r="M947"/>
      <c r="N947"/>
      <c r="O947"/>
      <c r="S947"/>
      <c r="T947"/>
      <c r="U947"/>
      <c r="V947"/>
      <c r="Y947"/>
      <c r="Z947"/>
      <c r="AA947"/>
      <c r="AB947"/>
      <c r="AC947"/>
      <c r="AD947"/>
      <c r="AE947"/>
      <c r="AF947"/>
      <c r="AG947"/>
      <c r="AH947"/>
      <c r="AI947"/>
      <c r="AJ947"/>
      <c r="AK947"/>
      <c r="AL947"/>
    </row>
    <row r="948" spans="3:38" ht="15" customHeight="1" x14ac:dyDescent="0.35">
      <c r="C948"/>
      <c r="D948"/>
      <c r="E948"/>
      <c r="F948"/>
      <c r="G948"/>
      <c r="H948"/>
      <c r="I948"/>
      <c r="J948"/>
      <c r="K948"/>
      <c r="L948"/>
      <c r="M948"/>
      <c r="N948"/>
      <c r="O948"/>
      <c r="S948"/>
      <c r="T948"/>
      <c r="U948"/>
      <c r="V948"/>
      <c r="Y948"/>
      <c r="Z948"/>
      <c r="AA948"/>
      <c r="AB948"/>
      <c r="AC948"/>
      <c r="AD948"/>
      <c r="AE948"/>
      <c r="AF948"/>
      <c r="AG948"/>
      <c r="AH948"/>
      <c r="AI948"/>
      <c r="AJ948"/>
      <c r="AK948"/>
      <c r="AL948"/>
    </row>
    <row r="949" spans="3:38" ht="15" customHeight="1" x14ac:dyDescent="0.35">
      <c r="C949"/>
      <c r="D949"/>
      <c r="E949"/>
      <c r="F949"/>
      <c r="G949"/>
      <c r="H949"/>
      <c r="I949"/>
      <c r="J949"/>
      <c r="K949"/>
      <c r="L949"/>
      <c r="M949"/>
      <c r="N949"/>
      <c r="O949"/>
      <c r="S949"/>
      <c r="T949"/>
      <c r="U949"/>
      <c r="V949"/>
      <c r="Y949"/>
      <c r="Z949"/>
      <c r="AA949"/>
      <c r="AB949"/>
      <c r="AC949"/>
      <c r="AD949"/>
      <c r="AE949"/>
      <c r="AF949"/>
      <c r="AG949"/>
      <c r="AH949"/>
      <c r="AI949"/>
      <c r="AJ949"/>
      <c r="AK949"/>
      <c r="AL949"/>
    </row>
    <row r="950" spans="3:38" ht="15" customHeight="1" x14ac:dyDescent="0.35">
      <c r="C950"/>
      <c r="D950"/>
      <c r="E950"/>
      <c r="F950"/>
      <c r="G950"/>
      <c r="H950"/>
      <c r="I950"/>
      <c r="J950"/>
      <c r="K950"/>
      <c r="L950"/>
      <c r="M950"/>
      <c r="N950"/>
      <c r="O950"/>
      <c r="S950"/>
      <c r="T950"/>
      <c r="U950"/>
      <c r="V950"/>
      <c r="Y950"/>
      <c r="Z950"/>
      <c r="AA950"/>
      <c r="AB950"/>
      <c r="AC950"/>
      <c r="AD950"/>
      <c r="AE950"/>
      <c r="AF950"/>
      <c r="AG950"/>
      <c r="AH950"/>
      <c r="AI950"/>
      <c r="AJ950"/>
      <c r="AK950"/>
      <c r="AL950"/>
    </row>
    <row r="951" spans="3:38" ht="15" customHeight="1" x14ac:dyDescent="0.35">
      <c r="C951"/>
      <c r="D951"/>
      <c r="E951"/>
      <c r="F951"/>
      <c r="G951"/>
      <c r="H951"/>
      <c r="I951"/>
      <c r="J951"/>
      <c r="K951"/>
      <c r="L951"/>
      <c r="M951"/>
      <c r="N951"/>
      <c r="O951"/>
      <c r="S951"/>
      <c r="T951"/>
      <c r="U951"/>
      <c r="V951"/>
      <c r="Y951"/>
      <c r="Z951"/>
      <c r="AA951"/>
      <c r="AB951"/>
      <c r="AC951"/>
      <c r="AD951"/>
      <c r="AE951"/>
      <c r="AF951"/>
      <c r="AG951"/>
      <c r="AH951"/>
      <c r="AI951"/>
      <c r="AJ951"/>
      <c r="AK951"/>
      <c r="AL951"/>
    </row>
    <row r="952" spans="3:38" ht="15" customHeight="1" x14ac:dyDescent="0.35">
      <c r="C952"/>
      <c r="D952"/>
      <c r="E952"/>
      <c r="F952"/>
      <c r="G952"/>
      <c r="H952"/>
      <c r="I952"/>
      <c r="J952"/>
      <c r="K952"/>
      <c r="L952"/>
      <c r="M952"/>
      <c r="N952"/>
      <c r="O952"/>
      <c r="S952"/>
      <c r="T952"/>
      <c r="U952"/>
      <c r="V952"/>
      <c r="Y952"/>
      <c r="Z952"/>
      <c r="AA952"/>
      <c r="AB952"/>
      <c r="AC952"/>
      <c r="AD952"/>
      <c r="AE952"/>
      <c r="AF952"/>
      <c r="AG952"/>
      <c r="AH952"/>
      <c r="AI952"/>
      <c r="AJ952"/>
      <c r="AK952"/>
      <c r="AL952"/>
    </row>
    <row r="953" spans="3:38" ht="15" customHeight="1" x14ac:dyDescent="0.35">
      <c r="C953"/>
      <c r="D953"/>
      <c r="E953"/>
      <c r="F953"/>
      <c r="G953"/>
      <c r="H953"/>
      <c r="I953"/>
      <c r="J953"/>
      <c r="K953"/>
      <c r="L953"/>
      <c r="M953"/>
      <c r="N953"/>
      <c r="O953"/>
      <c r="S953"/>
      <c r="T953"/>
      <c r="U953"/>
      <c r="V953"/>
      <c r="Y953"/>
      <c r="Z953"/>
      <c r="AA953"/>
      <c r="AB953"/>
      <c r="AC953"/>
      <c r="AD953"/>
      <c r="AE953"/>
      <c r="AF953"/>
      <c r="AG953"/>
      <c r="AH953"/>
      <c r="AI953"/>
      <c r="AJ953"/>
      <c r="AK953"/>
      <c r="AL953"/>
    </row>
    <row r="954" spans="3:38" ht="15" customHeight="1" x14ac:dyDescent="0.35">
      <c r="C954"/>
      <c r="D954"/>
      <c r="E954"/>
      <c r="F954"/>
      <c r="G954"/>
      <c r="H954"/>
      <c r="I954"/>
      <c r="J954"/>
      <c r="K954"/>
      <c r="L954"/>
      <c r="M954"/>
      <c r="N954"/>
      <c r="O954"/>
      <c r="S954"/>
      <c r="T954"/>
      <c r="U954"/>
      <c r="V954"/>
      <c r="Y954"/>
      <c r="Z954"/>
      <c r="AA954"/>
      <c r="AB954"/>
      <c r="AC954"/>
      <c r="AD954"/>
      <c r="AE954"/>
      <c r="AF954"/>
      <c r="AG954"/>
      <c r="AH954"/>
      <c r="AI954"/>
      <c r="AJ954"/>
      <c r="AK954"/>
      <c r="AL954"/>
    </row>
    <row r="955" spans="3:38" ht="15" customHeight="1" x14ac:dyDescent="0.35">
      <c r="C955"/>
      <c r="D955"/>
      <c r="E955"/>
      <c r="F955"/>
      <c r="G955"/>
      <c r="H955"/>
      <c r="I955"/>
      <c r="J955"/>
      <c r="K955"/>
      <c r="L955"/>
      <c r="M955"/>
      <c r="N955"/>
      <c r="O955"/>
      <c r="S955"/>
      <c r="T955"/>
      <c r="U955"/>
      <c r="V955"/>
      <c r="Y955"/>
      <c r="Z955"/>
      <c r="AA955"/>
      <c r="AB955"/>
      <c r="AC955"/>
      <c r="AD955"/>
      <c r="AE955"/>
      <c r="AF955"/>
      <c r="AG955"/>
      <c r="AH955"/>
      <c r="AI955"/>
      <c r="AJ955"/>
      <c r="AK955"/>
      <c r="AL955"/>
    </row>
    <row r="956" spans="3:38" ht="15" customHeight="1" x14ac:dyDescent="0.35">
      <c r="C956"/>
      <c r="D956"/>
      <c r="E956"/>
      <c r="F956"/>
      <c r="G956"/>
      <c r="H956"/>
      <c r="I956"/>
      <c r="J956"/>
      <c r="K956"/>
      <c r="L956"/>
      <c r="M956"/>
      <c r="N956"/>
      <c r="O956"/>
      <c r="S956"/>
      <c r="T956"/>
      <c r="U956"/>
      <c r="V956"/>
      <c r="Y956"/>
      <c r="Z956"/>
      <c r="AA956"/>
      <c r="AB956"/>
      <c r="AC956"/>
      <c r="AD956"/>
      <c r="AE956"/>
      <c r="AF956"/>
      <c r="AG956"/>
      <c r="AH956"/>
      <c r="AI956"/>
      <c r="AJ956"/>
      <c r="AK956"/>
      <c r="AL956"/>
    </row>
    <row r="957" spans="3:38" ht="15" customHeight="1" x14ac:dyDescent="0.35">
      <c r="C957"/>
      <c r="D957"/>
      <c r="E957"/>
      <c r="F957"/>
      <c r="G957"/>
      <c r="H957"/>
      <c r="I957"/>
      <c r="J957"/>
      <c r="K957"/>
      <c r="L957"/>
      <c r="M957"/>
      <c r="N957"/>
      <c r="O957"/>
      <c r="S957"/>
      <c r="T957"/>
      <c r="U957"/>
      <c r="V957"/>
      <c r="Y957"/>
      <c r="Z957"/>
      <c r="AA957"/>
      <c r="AB957"/>
      <c r="AC957"/>
      <c r="AD957"/>
      <c r="AE957"/>
      <c r="AF957"/>
      <c r="AG957"/>
      <c r="AH957"/>
      <c r="AI957"/>
      <c r="AJ957"/>
      <c r="AK957"/>
      <c r="AL957"/>
    </row>
    <row r="958" spans="3:38" ht="15" customHeight="1" x14ac:dyDescent="0.35">
      <c r="C958"/>
      <c r="D958"/>
      <c r="E958"/>
      <c r="F958"/>
      <c r="G958"/>
      <c r="H958"/>
      <c r="I958"/>
      <c r="J958"/>
      <c r="K958"/>
      <c r="L958"/>
      <c r="M958"/>
      <c r="N958"/>
      <c r="O958"/>
      <c r="S958"/>
      <c r="T958"/>
      <c r="U958"/>
      <c r="V958"/>
      <c r="Y958"/>
      <c r="Z958"/>
      <c r="AA958"/>
      <c r="AB958"/>
      <c r="AC958"/>
      <c r="AD958"/>
      <c r="AE958"/>
      <c r="AF958"/>
      <c r="AG958"/>
      <c r="AH958"/>
      <c r="AI958"/>
      <c r="AJ958"/>
      <c r="AK958"/>
      <c r="AL958"/>
    </row>
    <row r="959" spans="3:38" ht="15" customHeight="1" x14ac:dyDescent="0.35">
      <c r="C959"/>
      <c r="D959"/>
      <c r="E959"/>
      <c r="F959"/>
      <c r="G959"/>
      <c r="H959"/>
      <c r="I959"/>
      <c r="J959"/>
      <c r="K959"/>
      <c r="L959"/>
      <c r="M959"/>
      <c r="N959"/>
      <c r="O959"/>
      <c r="S959"/>
      <c r="T959"/>
      <c r="U959"/>
      <c r="V959"/>
      <c r="Y959"/>
      <c r="Z959"/>
      <c r="AA959"/>
      <c r="AB959"/>
      <c r="AC959"/>
      <c r="AD959"/>
      <c r="AE959"/>
      <c r="AF959"/>
      <c r="AG959"/>
      <c r="AH959"/>
      <c r="AI959"/>
      <c r="AJ959"/>
      <c r="AK959"/>
      <c r="AL959"/>
    </row>
    <row r="960" spans="3:38" ht="15" customHeight="1" x14ac:dyDescent="0.35">
      <c r="C960"/>
      <c r="D960"/>
      <c r="E960"/>
      <c r="F960"/>
      <c r="G960"/>
      <c r="H960"/>
      <c r="I960"/>
      <c r="J960"/>
      <c r="K960"/>
      <c r="L960"/>
      <c r="M960"/>
      <c r="N960"/>
      <c r="O960"/>
      <c r="S960"/>
      <c r="T960"/>
      <c r="U960"/>
      <c r="V960"/>
      <c r="Y960"/>
      <c r="Z960"/>
      <c r="AA960"/>
      <c r="AB960"/>
      <c r="AC960"/>
      <c r="AD960"/>
      <c r="AE960"/>
      <c r="AF960"/>
      <c r="AG960"/>
      <c r="AH960"/>
      <c r="AI960"/>
      <c r="AJ960"/>
      <c r="AK960"/>
      <c r="AL960"/>
    </row>
    <row r="961" spans="3:38" ht="15" customHeight="1" x14ac:dyDescent="0.35">
      <c r="C961"/>
      <c r="D961"/>
      <c r="E961"/>
      <c r="F961"/>
      <c r="G961"/>
      <c r="H961"/>
      <c r="I961"/>
      <c r="J961"/>
      <c r="K961"/>
      <c r="L961"/>
      <c r="M961"/>
      <c r="N961"/>
      <c r="O961"/>
      <c r="S961"/>
      <c r="T961"/>
      <c r="U961"/>
      <c r="V961"/>
      <c r="Y961"/>
      <c r="Z961"/>
      <c r="AA961"/>
      <c r="AB961"/>
      <c r="AC961"/>
      <c r="AD961"/>
      <c r="AE961"/>
      <c r="AF961"/>
      <c r="AG961"/>
      <c r="AH961"/>
      <c r="AI961"/>
      <c r="AJ961"/>
      <c r="AK961"/>
      <c r="AL961"/>
    </row>
    <row r="962" spans="3:38" ht="15" customHeight="1" x14ac:dyDescent="0.35">
      <c r="C962"/>
      <c r="D962"/>
      <c r="E962"/>
      <c r="F962"/>
      <c r="G962"/>
      <c r="H962"/>
      <c r="I962"/>
      <c r="J962"/>
      <c r="K962"/>
      <c r="L962"/>
      <c r="M962"/>
      <c r="N962"/>
      <c r="O962"/>
      <c r="S962"/>
      <c r="T962"/>
      <c r="U962"/>
      <c r="V962"/>
      <c r="Y962"/>
      <c r="Z962"/>
      <c r="AA962"/>
      <c r="AB962"/>
      <c r="AC962"/>
      <c r="AD962"/>
      <c r="AE962"/>
      <c r="AF962"/>
      <c r="AG962"/>
      <c r="AH962"/>
      <c r="AI962"/>
      <c r="AJ962"/>
      <c r="AK962"/>
      <c r="AL962"/>
    </row>
    <row r="963" spans="3:38" ht="15" customHeight="1" x14ac:dyDescent="0.35">
      <c r="C963"/>
      <c r="D963"/>
      <c r="E963"/>
      <c r="F963"/>
      <c r="G963"/>
      <c r="H963"/>
      <c r="I963"/>
      <c r="J963"/>
      <c r="K963"/>
      <c r="L963"/>
      <c r="M963"/>
      <c r="N963"/>
      <c r="O963"/>
      <c r="S963"/>
      <c r="T963"/>
      <c r="U963"/>
      <c r="V963"/>
      <c r="Y963"/>
      <c r="Z963"/>
      <c r="AA963"/>
      <c r="AB963"/>
      <c r="AC963"/>
      <c r="AD963"/>
      <c r="AE963"/>
      <c r="AF963"/>
      <c r="AG963"/>
      <c r="AH963"/>
      <c r="AI963"/>
      <c r="AJ963"/>
      <c r="AK963"/>
      <c r="AL963"/>
    </row>
    <row r="964" spans="3:38" ht="15" customHeight="1" x14ac:dyDescent="0.35">
      <c r="C964"/>
      <c r="D964"/>
      <c r="E964"/>
      <c r="F964"/>
      <c r="G964"/>
      <c r="H964"/>
      <c r="I964"/>
      <c r="J964"/>
      <c r="K964"/>
      <c r="L964"/>
      <c r="M964"/>
      <c r="N964"/>
      <c r="O964"/>
      <c r="S964"/>
      <c r="T964"/>
      <c r="U964"/>
      <c r="V964"/>
      <c r="Y964"/>
      <c r="Z964"/>
      <c r="AA964"/>
      <c r="AB964"/>
      <c r="AC964"/>
      <c r="AD964"/>
      <c r="AE964"/>
      <c r="AF964"/>
      <c r="AG964"/>
      <c r="AH964"/>
      <c r="AI964"/>
      <c r="AJ964"/>
      <c r="AK964"/>
      <c r="AL964"/>
    </row>
    <row r="965" spans="3:38" ht="15" customHeight="1" x14ac:dyDescent="0.35">
      <c r="C965"/>
      <c r="D965"/>
      <c r="E965"/>
      <c r="F965"/>
      <c r="G965"/>
      <c r="H965"/>
      <c r="I965"/>
      <c r="J965"/>
      <c r="K965"/>
      <c r="L965"/>
      <c r="M965"/>
      <c r="N965"/>
      <c r="O965"/>
      <c r="S965"/>
      <c r="T965"/>
      <c r="U965"/>
      <c r="V965"/>
      <c r="Y965"/>
      <c r="Z965"/>
      <c r="AA965"/>
      <c r="AB965"/>
      <c r="AC965"/>
      <c r="AD965"/>
      <c r="AE965"/>
      <c r="AF965"/>
      <c r="AG965"/>
      <c r="AH965"/>
      <c r="AI965"/>
      <c r="AJ965"/>
      <c r="AK965"/>
      <c r="AL965"/>
    </row>
    <row r="966" spans="3:38" ht="15" customHeight="1" x14ac:dyDescent="0.35">
      <c r="C966"/>
      <c r="D966"/>
      <c r="E966"/>
      <c r="F966"/>
      <c r="G966"/>
      <c r="H966"/>
      <c r="I966"/>
      <c r="J966"/>
      <c r="K966"/>
      <c r="L966"/>
      <c r="M966"/>
      <c r="N966"/>
      <c r="O966"/>
      <c r="S966"/>
      <c r="T966"/>
      <c r="U966"/>
      <c r="V966"/>
      <c r="Y966"/>
      <c r="Z966"/>
      <c r="AA966"/>
      <c r="AB966"/>
      <c r="AC966"/>
      <c r="AD966"/>
      <c r="AE966"/>
      <c r="AF966"/>
      <c r="AG966"/>
      <c r="AH966"/>
      <c r="AI966"/>
      <c r="AJ966"/>
      <c r="AK966"/>
      <c r="AL966"/>
    </row>
    <row r="967" spans="3:38" ht="15" customHeight="1" x14ac:dyDescent="0.35">
      <c r="C967"/>
      <c r="D967"/>
      <c r="E967"/>
      <c r="F967"/>
      <c r="G967"/>
      <c r="H967"/>
      <c r="I967"/>
      <c r="J967"/>
      <c r="K967"/>
      <c r="L967"/>
      <c r="M967"/>
      <c r="N967"/>
      <c r="O967"/>
      <c r="S967"/>
      <c r="T967"/>
      <c r="U967"/>
      <c r="V967"/>
      <c r="Y967"/>
      <c r="Z967"/>
      <c r="AA967"/>
      <c r="AB967"/>
      <c r="AC967"/>
      <c r="AD967"/>
      <c r="AE967"/>
      <c r="AF967"/>
      <c r="AG967"/>
      <c r="AH967"/>
      <c r="AI967"/>
      <c r="AJ967"/>
      <c r="AK967"/>
      <c r="AL967"/>
    </row>
    <row r="968" spans="3:38" ht="15" customHeight="1" x14ac:dyDescent="0.35">
      <c r="C968"/>
      <c r="D968"/>
      <c r="E968"/>
      <c r="F968"/>
      <c r="G968"/>
      <c r="H968"/>
      <c r="I968"/>
      <c r="J968"/>
      <c r="K968"/>
      <c r="L968"/>
      <c r="M968"/>
      <c r="N968"/>
      <c r="O968"/>
      <c r="S968"/>
      <c r="T968"/>
      <c r="U968"/>
      <c r="V968"/>
      <c r="Y968"/>
      <c r="Z968"/>
      <c r="AA968"/>
      <c r="AB968"/>
      <c r="AC968"/>
      <c r="AD968"/>
      <c r="AE968"/>
      <c r="AF968"/>
      <c r="AG968"/>
      <c r="AH968"/>
      <c r="AI968"/>
      <c r="AJ968"/>
      <c r="AK968"/>
      <c r="AL968"/>
    </row>
    <row r="969" spans="3:38" ht="15" customHeight="1" x14ac:dyDescent="0.35">
      <c r="C969"/>
      <c r="D969"/>
      <c r="E969"/>
      <c r="F969"/>
      <c r="G969"/>
      <c r="H969"/>
      <c r="I969"/>
      <c r="J969"/>
      <c r="K969"/>
      <c r="L969"/>
      <c r="M969"/>
      <c r="N969"/>
      <c r="O969"/>
      <c r="S969"/>
      <c r="T969"/>
      <c r="U969"/>
      <c r="V969"/>
      <c r="Y969"/>
      <c r="Z969"/>
      <c r="AA969"/>
      <c r="AB969"/>
      <c r="AC969"/>
      <c r="AD969"/>
      <c r="AE969"/>
      <c r="AF969"/>
      <c r="AG969"/>
      <c r="AH969"/>
      <c r="AI969"/>
      <c r="AJ969"/>
      <c r="AK969"/>
      <c r="AL969"/>
    </row>
    <row r="970" spans="3:38" ht="15" customHeight="1" x14ac:dyDescent="0.35">
      <c r="C970"/>
      <c r="D970"/>
      <c r="E970"/>
      <c r="F970"/>
      <c r="G970"/>
      <c r="H970"/>
      <c r="I970"/>
      <c r="J970"/>
      <c r="K970"/>
      <c r="L970"/>
      <c r="M970"/>
      <c r="N970"/>
      <c r="O970"/>
      <c r="S970"/>
      <c r="T970"/>
      <c r="U970"/>
      <c r="V970"/>
      <c r="Y970"/>
      <c r="Z970"/>
      <c r="AA970"/>
      <c r="AB970"/>
      <c r="AC970"/>
      <c r="AD970"/>
      <c r="AE970"/>
      <c r="AF970"/>
      <c r="AG970"/>
      <c r="AH970"/>
      <c r="AI970"/>
      <c r="AJ970"/>
      <c r="AK970"/>
      <c r="AL970"/>
    </row>
    <row r="971" spans="3:38" ht="15" customHeight="1" x14ac:dyDescent="0.35">
      <c r="C971"/>
      <c r="D971"/>
      <c r="E971"/>
      <c r="F971"/>
      <c r="G971"/>
      <c r="H971"/>
      <c r="I971"/>
      <c r="J971"/>
      <c r="K971"/>
      <c r="L971"/>
      <c r="M971"/>
      <c r="N971"/>
      <c r="O971"/>
      <c r="S971"/>
      <c r="T971"/>
      <c r="U971"/>
      <c r="V971"/>
      <c r="Y971"/>
      <c r="Z971"/>
      <c r="AA971"/>
      <c r="AB971"/>
      <c r="AC971"/>
      <c r="AD971"/>
      <c r="AE971"/>
      <c r="AF971"/>
      <c r="AG971"/>
      <c r="AH971"/>
      <c r="AI971"/>
      <c r="AJ971"/>
      <c r="AK971"/>
      <c r="AL971"/>
    </row>
    <row r="972" spans="3:38" ht="15" customHeight="1" x14ac:dyDescent="0.35">
      <c r="C972"/>
      <c r="D972"/>
      <c r="E972"/>
      <c r="F972"/>
      <c r="G972"/>
      <c r="H972"/>
      <c r="I972"/>
      <c r="J972"/>
      <c r="K972"/>
      <c r="L972"/>
      <c r="M972"/>
      <c r="N972"/>
      <c r="O972"/>
      <c r="S972"/>
      <c r="T972"/>
      <c r="U972"/>
      <c r="V972"/>
      <c r="Y972"/>
      <c r="Z972"/>
      <c r="AA972"/>
      <c r="AB972"/>
      <c r="AC972"/>
      <c r="AD972"/>
      <c r="AE972"/>
      <c r="AF972"/>
      <c r="AG972"/>
      <c r="AH972"/>
      <c r="AI972"/>
      <c r="AJ972"/>
      <c r="AK972"/>
      <c r="AL972"/>
    </row>
    <row r="973" spans="3:38" ht="15" customHeight="1" x14ac:dyDescent="0.35">
      <c r="C973"/>
      <c r="D973"/>
      <c r="E973"/>
      <c r="F973"/>
      <c r="G973"/>
      <c r="H973"/>
      <c r="I973"/>
      <c r="J973"/>
      <c r="K973"/>
      <c r="L973"/>
      <c r="M973"/>
      <c r="N973"/>
      <c r="O973"/>
      <c r="S973"/>
      <c r="T973"/>
      <c r="U973"/>
      <c r="V973"/>
      <c r="Y973"/>
      <c r="Z973"/>
      <c r="AA973"/>
      <c r="AB973"/>
      <c r="AC973"/>
      <c r="AD973"/>
      <c r="AE973"/>
      <c r="AF973"/>
      <c r="AG973"/>
      <c r="AH973"/>
      <c r="AI973"/>
      <c r="AJ973"/>
      <c r="AK973"/>
      <c r="AL973"/>
    </row>
    <row r="974" spans="3:38" ht="15" customHeight="1" x14ac:dyDescent="0.35">
      <c r="C974"/>
      <c r="D974"/>
      <c r="E974"/>
      <c r="F974"/>
      <c r="G974"/>
      <c r="H974"/>
      <c r="I974"/>
      <c r="J974"/>
      <c r="K974"/>
      <c r="L974"/>
      <c r="M974"/>
      <c r="N974"/>
      <c r="O974"/>
      <c r="S974"/>
      <c r="T974"/>
      <c r="U974"/>
      <c r="V974"/>
      <c r="Y974"/>
      <c r="Z974"/>
      <c r="AA974"/>
      <c r="AB974"/>
      <c r="AC974"/>
      <c r="AD974"/>
      <c r="AE974"/>
      <c r="AF974"/>
      <c r="AG974"/>
      <c r="AH974"/>
      <c r="AI974"/>
      <c r="AJ974"/>
      <c r="AK974"/>
      <c r="AL974"/>
    </row>
    <row r="975" spans="3:38" ht="15" customHeight="1" x14ac:dyDescent="0.35">
      <c r="C975"/>
      <c r="D975"/>
      <c r="E975"/>
      <c r="F975"/>
      <c r="G975"/>
      <c r="H975"/>
      <c r="I975"/>
      <c r="J975"/>
      <c r="K975"/>
      <c r="L975"/>
      <c r="M975"/>
      <c r="N975"/>
      <c r="O975"/>
      <c r="S975"/>
      <c r="T975"/>
      <c r="U975"/>
      <c r="V975"/>
      <c r="Y975"/>
      <c r="Z975"/>
      <c r="AA975"/>
      <c r="AB975"/>
      <c r="AC975"/>
      <c r="AD975"/>
      <c r="AE975"/>
      <c r="AF975"/>
      <c r="AG975"/>
      <c r="AH975"/>
      <c r="AI975"/>
      <c r="AJ975"/>
      <c r="AK975"/>
      <c r="AL975"/>
    </row>
    <row r="976" spans="3:38" ht="15" customHeight="1" x14ac:dyDescent="0.35">
      <c r="C976"/>
      <c r="D976"/>
      <c r="E976"/>
      <c r="F976"/>
      <c r="G976"/>
      <c r="H976"/>
      <c r="I976"/>
      <c r="J976"/>
      <c r="K976"/>
      <c r="L976"/>
      <c r="M976"/>
      <c r="N976"/>
      <c r="O976"/>
      <c r="S976"/>
      <c r="T976"/>
      <c r="U976"/>
      <c r="V976"/>
      <c r="Y976"/>
      <c r="Z976"/>
      <c r="AA976"/>
      <c r="AB976"/>
      <c r="AC976"/>
      <c r="AD976"/>
      <c r="AE976"/>
      <c r="AF976"/>
      <c r="AG976"/>
      <c r="AH976"/>
      <c r="AI976"/>
      <c r="AJ976"/>
      <c r="AK976"/>
      <c r="AL976"/>
    </row>
    <row r="977" spans="3:38" ht="15" customHeight="1" x14ac:dyDescent="0.35">
      <c r="C977"/>
      <c r="D977"/>
      <c r="E977"/>
      <c r="F977"/>
      <c r="G977"/>
      <c r="H977"/>
      <c r="I977"/>
      <c r="J977"/>
      <c r="K977"/>
      <c r="L977"/>
      <c r="M977"/>
      <c r="N977"/>
      <c r="O977"/>
      <c r="S977"/>
      <c r="T977"/>
      <c r="U977"/>
      <c r="V977"/>
      <c r="Y977"/>
      <c r="Z977"/>
      <c r="AA977"/>
      <c r="AB977"/>
      <c r="AC977"/>
      <c r="AD977"/>
      <c r="AE977"/>
      <c r="AF977"/>
      <c r="AG977"/>
      <c r="AH977"/>
      <c r="AI977"/>
      <c r="AJ977"/>
      <c r="AK977"/>
      <c r="AL977"/>
    </row>
    <row r="978" spans="3:38" ht="15" customHeight="1" x14ac:dyDescent="0.35">
      <c r="C978"/>
      <c r="D978"/>
      <c r="E978"/>
      <c r="F978"/>
      <c r="G978"/>
      <c r="H978"/>
      <c r="I978"/>
      <c r="J978"/>
      <c r="K978"/>
      <c r="L978"/>
      <c r="M978"/>
      <c r="N978"/>
      <c r="O978"/>
      <c r="S978"/>
      <c r="T978"/>
      <c r="U978"/>
      <c r="V978"/>
      <c r="Y978"/>
      <c r="Z978"/>
      <c r="AA978"/>
      <c r="AB978"/>
      <c r="AC978"/>
      <c r="AD978"/>
      <c r="AE978"/>
      <c r="AF978"/>
      <c r="AG978"/>
      <c r="AH978"/>
      <c r="AI978"/>
      <c r="AJ978"/>
      <c r="AK978"/>
      <c r="AL978"/>
    </row>
    <row r="979" spans="3:38" ht="15" customHeight="1" x14ac:dyDescent="0.35">
      <c r="C979"/>
      <c r="D979"/>
      <c r="E979"/>
      <c r="F979"/>
      <c r="G979"/>
      <c r="H979"/>
      <c r="I979"/>
      <c r="J979"/>
      <c r="K979"/>
      <c r="L979"/>
      <c r="M979"/>
      <c r="N979"/>
      <c r="O979"/>
      <c r="S979"/>
      <c r="T979"/>
      <c r="U979"/>
      <c r="V979"/>
      <c r="Y979"/>
      <c r="Z979"/>
      <c r="AA979"/>
      <c r="AB979"/>
      <c r="AC979"/>
      <c r="AD979"/>
      <c r="AE979"/>
      <c r="AF979"/>
      <c r="AG979"/>
      <c r="AH979"/>
      <c r="AI979"/>
      <c r="AJ979"/>
      <c r="AK979"/>
      <c r="AL979"/>
    </row>
    <row r="980" spans="3:38" ht="15" customHeight="1" x14ac:dyDescent="0.35">
      <c r="C980"/>
      <c r="D980"/>
      <c r="E980"/>
      <c r="F980"/>
      <c r="G980"/>
      <c r="H980"/>
      <c r="I980"/>
      <c r="J980"/>
      <c r="K980"/>
      <c r="L980"/>
      <c r="M980"/>
      <c r="N980"/>
      <c r="O980"/>
      <c r="S980"/>
      <c r="T980"/>
      <c r="U980"/>
      <c r="V980"/>
      <c r="Y980"/>
      <c r="Z980"/>
      <c r="AA980"/>
      <c r="AB980"/>
      <c r="AC980"/>
      <c r="AD980"/>
      <c r="AE980"/>
      <c r="AF980"/>
      <c r="AG980"/>
      <c r="AH980"/>
      <c r="AI980"/>
      <c r="AJ980"/>
      <c r="AK980"/>
      <c r="AL980"/>
    </row>
    <row r="981" spans="3:38" ht="15" customHeight="1" x14ac:dyDescent="0.35">
      <c r="C981"/>
      <c r="D981"/>
      <c r="E981"/>
      <c r="F981"/>
      <c r="G981"/>
      <c r="H981"/>
      <c r="I981"/>
      <c r="J981"/>
      <c r="K981"/>
      <c r="L981"/>
      <c r="M981"/>
      <c r="N981"/>
      <c r="O981"/>
      <c r="S981"/>
      <c r="T981"/>
      <c r="U981"/>
      <c r="V981"/>
      <c r="Y981"/>
      <c r="Z981"/>
      <c r="AA981"/>
      <c r="AB981"/>
      <c r="AC981"/>
      <c r="AD981"/>
      <c r="AE981"/>
      <c r="AF981"/>
      <c r="AG981"/>
      <c r="AH981"/>
      <c r="AI981"/>
      <c r="AJ981"/>
      <c r="AK981"/>
      <c r="AL981"/>
    </row>
    <row r="982" spans="3:38" ht="15" customHeight="1" x14ac:dyDescent="0.35">
      <c r="C982"/>
      <c r="D982"/>
      <c r="E982"/>
      <c r="F982"/>
      <c r="G982"/>
      <c r="H982"/>
      <c r="I982"/>
      <c r="J982"/>
      <c r="K982"/>
      <c r="L982"/>
      <c r="M982"/>
      <c r="N982"/>
      <c r="O982"/>
      <c r="S982"/>
      <c r="T982"/>
      <c r="U982"/>
      <c r="V982"/>
      <c r="Y982"/>
      <c r="Z982"/>
      <c r="AA982"/>
      <c r="AB982"/>
      <c r="AC982"/>
      <c r="AD982"/>
      <c r="AE982"/>
      <c r="AF982"/>
      <c r="AG982"/>
      <c r="AH982"/>
      <c r="AI982"/>
      <c r="AJ982"/>
      <c r="AK982"/>
      <c r="AL982"/>
    </row>
    <row r="983" spans="3:38" ht="15" customHeight="1" x14ac:dyDescent="0.35">
      <c r="C983"/>
      <c r="D983"/>
      <c r="E983"/>
      <c r="F983"/>
      <c r="G983"/>
      <c r="H983"/>
      <c r="I983"/>
      <c r="J983"/>
      <c r="K983"/>
      <c r="L983"/>
      <c r="M983"/>
      <c r="N983"/>
      <c r="O983"/>
      <c r="S983"/>
      <c r="T983"/>
      <c r="U983"/>
      <c r="V983"/>
      <c r="Y983"/>
      <c r="Z983"/>
      <c r="AA983"/>
      <c r="AB983"/>
      <c r="AC983"/>
      <c r="AD983"/>
      <c r="AE983"/>
      <c r="AF983"/>
      <c r="AG983"/>
      <c r="AH983"/>
      <c r="AI983"/>
      <c r="AJ983"/>
      <c r="AK983"/>
      <c r="AL983"/>
    </row>
    <row r="984" spans="3:38" ht="15" customHeight="1" x14ac:dyDescent="0.35">
      <c r="C984"/>
      <c r="D984"/>
      <c r="E984"/>
      <c r="F984"/>
      <c r="G984"/>
      <c r="H984"/>
      <c r="I984"/>
      <c r="J984"/>
      <c r="K984"/>
      <c r="L984"/>
      <c r="M984"/>
      <c r="N984"/>
      <c r="O984"/>
      <c r="S984"/>
      <c r="T984"/>
      <c r="U984"/>
      <c r="V984"/>
      <c r="Y984"/>
      <c r="Z984"/>
      <c r="AA984"/>
      <c r="AB984"/>
      <c r="AC984"/>
      <c r="AD984"/>
      <c r="AE984"/>
      <c r="AF984"/>
      <c r="AG984"/>
      <c r="AH984"/>
      <c r="AI984"/>
      <c r="AJ984"/>
      <c r="AK984"/>
      <c r="AL984"/>
    </row>
    <row r="985" spans="3:38" ht="15" customHeight="1" x14ac:dyDescent="0.35">
      <c r="C985"/>
      <c r="D985"/>
      <c r="E985"/>
      <c r="F985"/>
      <c r="G985"/>
      <c r="H985"/>
      <c r="I985"/>
      <c r="J985"/>
      <c r="K985"/>
      <c r="L985"/>
      <c r="M985"/>
      <c r="N985"/>
      <c r="O985"/>
      <c r="S985"/>
      <c r="T985"/>
      <c r="U985"/>
      <c r="V985"/>
      <c r="Y985"/>
      <c r="Z985"/>
      <c r="AA985"/>
      <c r="AB985"/>
      <c r="AC985"/>
      <c r="AD985"/>
      <c r="AE985"/>
      <c r="AF985"/>
      <c r="AG985"/>
      <c r="AH985"/>
      <c r="AI985"/>
      <c r="AJ985"/>
      <c r="AK985"/>
      <c r="AL985"/>
    </row>
    <row r="986" spans="3:38" ht="15" customHeight="1" x14ac:dyDescent="0.35">
      <c r="C986"/>
      <c r="D986"/>
      <c r="E986"/>
      <c r="F986"/>
      <c r="G986"/>
      <c r="H986"/>
      <c r="I986"/>
      <c r="J986"/>
      <c r="K986"/>
      <c r="L986"/>
      <c r="M986"/>
      <c r="N986"/>
      <c r="O986"/>
      <c r="S986"/>
      <c r="T986"/>
      <c r="U986"/>
      <c r="V986"/>
      <c r="Y986"/>
      <c r="Z986"/>
      <c r="AA986"/>
      <c r="AB986"/>
      <c r="AC986"/>
      <c r="AD986"/>
      <c r="AE986"/>
      <c r="AF986"/>
      <c r="AG986"/>
      <c r="AH986"/>
      <c r="AI986"/>
      <c r="AJ986"/>
      <c r="AK986"/>
      <c r="AL986"/>
    </row>
    <row r="987" spans="3:38" ht="15" customHeight="1" x14ac:dyDescent="0.35">
      <c r="C987"/>
      <c r="D987"/>
      <c r="E987"/>
      <c r="F987"/>
      <c r="G987"/>
      <c r="H987"/>
      <c r="I987"/>
      <c r="J987"/>
      <c r="K987"/>
      <c r="L987"/>
      <c r="M987"/>
      <c r="N987"/>
      <c r="O987"/>
      <c r="S987"/>
      <c r="T987"/>
      <c r="U987"/>
      <c r="V987"/>
      <c r="Y987"/>
      <c r="Z987"/>
      <c r="AA987"/>
      <c r="AB987"/>
      <c r="AC987"/>
      <c r="AD987"/>
      <c r="AE987"/>
      <c r="AF987"/>
      <c r="AG987"/>
      <c r="AH987"/>
      <c r="AI987"/>
      <c r="AJ987"/>
      <c r="AK987"/>
      <c r="AL987"/>
    </row>
    <row r="988" spans="3:38" ht="15" customHeight="1" x14ac:dyDescent="0.35">
      <c r="C988"/>
      <c r="D988"/>
      <c r="E988"/>
      <c r="F988"/>
      <c r="G988"/>
      <c r="H988"/>
      <c r="I988"/>
      <c r="J988"/>
      <c r="K988"/>
      <c r="L988"/>
      <c r="M988"/>
      <c r="N988"/>
      <c r="O988"/>
      <c r="S988"/>
      <c r="T988"/>
      <c r="U988"/>
      <c r="V988"/>
      <c r="Y988"/>
      <c r="Z988"/>
      <c r="AA988"/>
      <c r="AB988"/>
      <c r="AC988"/>
      <c r="AD988"/>
      <c r="AE988"/>
      <c r="AF988"/>
      <c r="AG988"/>
      <c r="AH988"/>
      <c r="AI988"/>
      <c r="AJ988"/>
      <c r="AK988"/>
      <c r="AL988"/>
    </row>
    <row r="989" spans="3:38" ht="15" customHeight="1" x14ac:dyDescent="0.35">
      <c r="C989"/>
      <c r="D989"/>
      <c r="E989"/>
      <c r="F989"/>
      <c r="G989"/>
      <c r="H989"/>
      <c r="I989"/>
      <c r="J989"/>
      <c r="K989"/>
      <c r="L989"/>
      <c r="M989"/>
      <c r="N989"/>
      <c r="O989"/>
      <c r="S989"/>
      <c r="T989"/>
      <c r="U989"/>
      <c r="V989"/>
      <c r="Y989"/>
      <c r="Z989"/>
      <c r="AA989"/>
      <c r="AB989"/>
      <c r="AC989"/>
      <c r="AD989"/>
      <c r="AE989"/>
      <c r="AF989"/>
      <c r="AG989"/>
      <c r="AH989"/>
      <c r="AI989"/>
      <c r="AJ989"/>
      <c r="AK989"/>
      <c r="AL989"/>
    </row>
    <row r="990" spans="3:38" ht="15" customHeight="1" x14ac:dyDescent="0.35">
      <c r="C990"/>
      <c r="D990"/>
      <c r="E990"/>
      <c r="F990"/>
      <c r="G990"/>
      <c r="H990"/>
      <c r="I990"/>
      <c r="J990"/>
      <c r="K990"/>
      <c r="L990"/>
      <c r="M990"/>
      <c r="N990"/>
      <c r="O990"/>
      <c r="S990"/>
      <c r="T990"/>
      <c r="U990"/>
      <c r="V990"/>
      <c r="Y990"/>
      <c r="Z990"/>
      <c r="AA990"/>
      <c r="AB990"/>
      <c r="AC990"/>
      <c r="AD990"/>
      <c r="AE990"/>
      <c r="AF990"/>
      <c r="AG990"/>
      <c r="AH990"/>
      <c r="AI990"/>
      <c r="AJ990"/>
      <c r="AK990"/>
      <c r="AL990"/>
    </row>
    <row r="991" spans="3:38" ht="15" customHeight="1" x14ac:dyDescent="0.35">
      <c r="C991"/>
      <c r="D991"/>
      <c r="E991"/>
      <c r="F991"/>
      <c r="G991"/>
      <c r="H991"/>
      <c r="I991"/>
      <c r="J991"/>
      <c r="K991"/>
      <c r="L991"/>
      <c r="M991"/>
      <c r="N991"/>
      <c r="O991"/>
      <c r="S991"/>
      <c r="T991"/>
      <c r="U991"/>
      <c r="V991"/>
      <c r="Y991"/>
      <c r="Z991"/>
      <c r="AA991"/>
      <c r="AB991"/>
      <c r="AC991"/>
      <c r="AD991"/>
      <c r="AE991"/>
      <c r="AF991"/>
      <c r="AG991"/>
      <c r="AH991"/>
      <c r="AI991"/>
      <c r="AJ991"/>
      <c r="AK991"/>
      <c r="AL991"/>
    </row>
    <row r="992" spans="3:38" ht="15" customHeight="1" x14ac:dyDescent="0.35">
      <c r="C992"/>
      <c r="D992"/>
      <c r="E992"/>
      <c r="F992"/>
      <c r="G992"/>
      <c r="H992"/>
      <c r="I992"/>
      <c r="J992"/>
      <c r="K992"/>
      <c r="L992"/>
      <c r="M992"/>
      <c r="N992"/>
      <c r="O992"/>
      <c r="S992"/>
      <c r="T992"/>
      <c r="U992"/>
      <c r="V992"/>
      <c r="Y992"/>
      <c r="Z992"/>
      <c r="AA992"/>
      <c r="AB992"/>
      <c r="AC992"/>
      <c r="AD992"/>
      <c r="AE992"/>
      <c r="AF992"/>
      <c r="AG992"/>
      <c r="AH992"/>
      <c r="AI992"/>
      <c r="AJ992"/>
      <c r="AK992"/>
      <c r="AL992"/>
    </row>
    <row r="993" spans="3:38" ht="15" customHeight="1" x14ac:dyDescent="0.35">
      <c r="C993"/>
      <c r="D993"/>
      <c r="E993"/>
      <c r="F993"/>
      <c r="G993"/>
      <c r="H993"/>
      <c r="I993"/>
      <c r="J993"/>
      <c r="K993"/>
      <c r="L993"/>
      <c r="M993"/>
      <c r="N993"/>
      <c r="O993"/>
      <c r="S993"/>
      <c r="T993"/>
      <c r="U993"/>
      <c r="V993"/>
      <c r="Y993"/>
      <c r="Z993"/>
      <c r="AA993"/>
      <c r="AB993"/>
      <c r="AC993"/>
      <c r="AD993"/>
      <c r="AE993"/>
      <c r="AF993"/>
      <c r="AG993"/>
      <c r="AH993"/>
      <c r="AI993"/>
      <c r="AJ993"/>
      <c r="AK993"/>
      <c r="AL993"/>
    </row>
    <row r="994" spans="3:38" ht="15" customHeight="1" x14ac:dyDescent="0.35">
      <c r="C994"/>
      <c r="D994"/>
      <c r="E994"/>
      <c r="F994"/>
      <c r="G994"/>
      <c r="H994"/>
      <c r="I994"/>
      <c r="J994"/>
      <c r="K994"/>
      <c r="L994"/>
      <c r="M994"/>
      <c r="N994"/>
      <c r="O994"/>
      <c r="S994"/>
      <c r="T994"/>
      <c r="U994"/>
      <c r="V994"/>
      <c r="Y994"/>
      <c r="Z994"/>
      <c r="AA994"/>
      <c r="AB994"/>
      <c r="AC994"/>
      <c r="AD994"/>
      <c r="AE994"/>
      <c r="AF994"/>
      <c r="AG994"/>
      <c r="AH994"/>
      <c r="AI994"/>
      <c r="AJ994"/>
      <c r="AK994"/>
      <c r="AL994"/>
    </row>
    <row r="995" spans="3:38" ht="15" customHeight="1" x14ac:dyDescent="0.35">
      <c r="C995"/>
      <c r="D995"/>
      <c r="E995"/>
      <c r="F995"/>
      <c r="G995"/>
      <c r="H995"/>
      <c r="I995"/>
      <c r="J995"/>
      <c r="K995"/>
      <c r="L995"/>
      <c r="M995"/>
      <c r="N995"/>
      <c r="O995"/>
      <c r="S995"/>
      <c r="T995"/>
      <c r="U995"/>
      <c r="V995"/>
      <c r="Y995"/>
      <c r="Z995"/>
      <c r="AA995"/>
      <c r="AB995"/>
      <c r="AC995"/>
      <c r="AD995"/>
      <c r="AE995"/>
      <c r="AF995"/>
      <c r="AG995"/>
      <c r="AH995"/>
      <c r="AI995"/>
      <c r="AJ995"/>
      <c r="AK995"/>
      <c r="AL995"/>
    </row>
    <row r="996" spans="3:38" ht="15" customHeight="1" x14ac:dyDescent="0.35">
      <c r="C996"/>
      <c r="D996"/>
      <c r="E996"/>
      <c r="F996"/>
      <c r="G996"/>
      <c r="H996"/>
      <c r="I996"/>
      <c r="J996"/>
      <c r="K996"/>
      <c r="L996"/>
      <c r="M996"/>
      <c r="N996"/>
      <c r="O996"/>
      <c r="S996"/>
      <c r="T996"/>
      <c r="U996"/>
      <c r="V996"/>
      <c r="Y996"/>
      <c r="Z996"/>
      <c r="AA996"/>
      <c r="AB996"/>
      <c r="AC996"/>
      <c r="AD996"/>
      <c r="AE996"/>
      <c r="AF996"/>
      <c r="AG996"/>
      <c r="AH996"/>
      <c r="AI996"/>
      <c r="AJ996"/>
      <c r="AK996"/>
      <c r="AL996"/>
    </row>
    <row r="997" spans="3:38" ht="15" customHeight="1" x14ac:dyDescent="0.35">
      <c r="C997"/>
      <c r="D997"/>
      <c r="E997"/>
      <c r="F997"/>
      <c r="G997"/>
      <c r="H997"/>
      <c r="I997"/>
      <c r="J997"/>
      <c r="K997"/>
      <c r="L997"/>
      <c r="M997"/>
      <c r="N997"/>
      <c r="O997"/>
      <c r="S997"/>
      <c r="T997"/>
      <c r="U997"/>
      <c r="V997"/>
      <c r="Y997"/>
      <c r="Z997"/>
      <c r="AA997"/>
      <c r="AB997"/>
      <c r="AC997"/>
      <c r="AD997"/>
      <c r="AE997"/>
      <c r="AF997"/>
      <c r="AG997"/>
      <c r="AH997"/>
      <c r="AI997"/>
      <c r="AJ997"/>
      <c r="AK997"/>
      <c r="AL997"/>
    </row>
    <row r="998" spans="3:38" ht="15" customHeight="1" x14ac:dyDescent="0.35">
      <c r="C998"/>
      <c r="D998"/>
      <c r="E998"/>
      <c r="F998"/>
      <c r="G998"/>
      <c r="H998"/>
      <c r="I998"/>
      <c r="J998"/>
      <c r="K998"/>
      <c r="L998"/>
      <c r="M998"/>
      <c r="N998"/>
      <c r="O998"/>
      <c r="S998"/>
      <c r="T998"/>
      <c r="U998"/>
      <c r="V998"/>
      <c r="Y998"/>
      <c r="Z998"/>
      <c r="AA998"/>
      <c r="AB998"/>
      <c r="AC998"/>
      <c r="AD998"/>
      <c r="AE998"/>
      <c r="AF998"/>
      <c r="AG998"/>
      <c r="AH998"/>
      <c r="AI998"/>
      <c r="AJ998"/>
      <c r="AK998"/>
      <c r="AL998"/>
    </row>
    <row r="999" spans="3:38" ht="15" customHeight="1" x14ac:dyDescent="0.35">
      <c r="C999"/>
      <c r="D999"/>
      <c r="E999"/>
      <c r="F999"/>
      <c r="G999"/>
      <c r="H999"/>
      <c r="I999"/>
      <c r="J999"/>
      <c r="K999"/>
      <c r="L999"/>
      <c r="M999"/>
      <c r="N999"/>
      <c r="O999"/>
      <c r="S999"/>
      <c r="T999"/>
      <c r="U999"/>
      <c r="V999"/>
      <c r="Y999"/>
      <c r="Z999"/>
      <c r="AA999"/>
      <c r="AB999"/>
      <c r="AC999"/>
      <c r="AD999"/>
      <c r="AE999"/>
      <c r="AF999"/>
      <c r="AG999"/>
      <c r="AH999"/>
      <c r="AI999"/>
      <c r="AJ999"/>
      <c r="AK999"/>
      <c r="AL999"/>
    </row>
    <row r="1000" spans="3:38" ht="15" customHeight="1" x14ac:dyDescent="0.35">
      <c r="C1000"/>
      <c r="D1000"/>
      <c r="E1000"/>
      <c r="F1000"/>
      <c r="G1000"/>
      <c r="H1000"/>
      <c r="I1000"/>
      <c r="J1000"/>
      <c r="K1000"/>
      <c r="L1000"/>
      <c r="M1000"/>
      <c r="N1000"/>
      <c r="O1000"/>
      <c r="S1000"/>
      <c r="T1000"/>
      <c r="U1000"/>
      <c r="V1000"/>
      <c r="Y1000"/>
      <c r="Z1000"/>
      <c r="AA1000"/>
      <c r="AB1000"/>
      <c r="AC1000"/>
      <c r="AD1000"/>
      <c r="AE1000"/>
      <c r="AF1000"/>
      <c r="AG1000"/>
      <c r="AH1000"/>
      <c r="AI1000"/>
      <c r="AJ1000"/>
      <c r="AK1000"/>
      <c r="AL1000"/>
    </row>
    <row r="1001" spans="3:38" ht="15" customHeight="1" x14ac:dyDescent="0.35">
      <c r="C1001"/>
      <c r="D1001"/>
      <c r="E1001"/>
      <c r="F1001"/>
      <c r="G1001"/>
      <c r="H1001"/>
      <c r="I1001"/>
      <c r="J1001"/>
      <c r="K1001"/>
      <c r="L1001"/>
      <c r="M1001"/>
      <c r="N1001"/>
      <c r="O1001"/>
      <c r="S1001"/>
      <c r="T1001"/>
      <c r="U1001"/>
      <c r="V1001"/>
      <c r="Y1001"/>
      <c r="Z1001"/>
      <c r="AA1001"/>
      <c r="AB1001"/>
      <c r="AC1001"/>
      <c r="AD1001"/>
      <c r="AE1001"/>
      <c r="AF1001"/>
      <c r="AG1001"/>
      <c r="AH1001"/>
      <c r="AI1001"/>
      <c r="AJ1001"/>
      <c r="AK1001"/>
      <c r="AL1001"/>
    </row>
    <row r="1002" spans="3:38" ht="15" customHeight="1" x14ac:dyDescent="0.35">
      <c r="C1002"/>
      <c r="D1002"/>
      <c r="E1002"/>
      <c r="F1002"/>
      <c r="G1002"/>
      <c r="H1002"/>
      <c r="I1002"/>
      <c r="J1002"/>
      <c r="K1002"/>
      <c r="L1002"/>
      <c r="M1002"/>
      <c r="N1002"/>
      <c r="O1002"/>
      <c r="S1002"/>
      <c r="T1002"/>
      <c r="U1002"/>
      <c r="V1002"/>
      <c r="Y1002"/>
      <c r="Z1002"/>
      <c r="AA1002"/>
      <c r="AB1002"/>
      <c r="AC1002"/>
      <c r="AD1002"/>
      <c r="AE1002"/>
      <c r="AF1002"/>
      <c r="AG1002"/>
      <c r="AH1002"/>
      <c r="AI1002"/>
      <c r="AJ1002"/>
      <c r="AK1002"/>
      <c r="AL1002"/>
    </row>
    <row r="1003" spans="3:38" ht="15" customHeight="1" x14ac:dyDescent="0.35">
      <c r="C1003"/>
      <c r="D1003"/>
      <c r="E1003"/>
      <c r="F1003"/>
      <c r="G1003"/>
      <c r="H1003"/>
      <c r="I1003"/>
      <c r="J1003"/>
      <c r="K1003"/>
      <c r="L1003"/>
      <c r="M1003"/>
      <c r="N1003"/>
      <c r="O1003"/>
      <c r="S1003"/>
      <c r="T1003"/>
      <c r="U1003"/>
      <c r="V1003"/>
      <c r="Y1003"/>
      <c r="Z1003"/>
      <c r="AA1003"/>
      <c r="AB1003"/>
      <c r="AC1003"/>
      <c r="AD1003"/>
      <c r="AE1003"/>
      <c r="AF1003"/>
      <c r="AG1003"/>
      <c r="AH1003"/>
      <c r="AI1003"/>
      <c r="AJ1003"/>
      <c r="AK1003"/>
      <c r="AL1003"/>
    </row>
    <row r="1004" spans="3:38" ht="15" customHeight="1" x14ac:dyDescent="0.35">
      <c r="C1004"/>
      <c r="D1004"/>
      <c r="E1004"/>
      <c r="F1004"/>
      <c r="G1004"/>
      <c r="H1004"/>
      <c r="I1004"/>
      <c r="J1004"/>
      <c r="K1004"/>
      <c r="L1004"/>
      <c r="M1004"/>
      <c r="N1004"/>
      <c r="O1004"/>
      <c r="S1004"/>
      <c r="T1004"/>
      <c r="U1004"/>
      <c r="V1004"/>
      <c r="Y1004"/>
      <c r="Z1004"/>
      <c r="AA1004"/>
      <c r="AB1004"/>
      <c r="AC1004"/>
      <c r="AD1004"/>
      <c r="AE1004"/>
      <c r="AF1004"/>
      <c r="AG1004"/>
      <c r="AH1004"/>
      <c r="AI1004"/>
      <c r="AJ1004"/>
      <c r="AK1004"/>
      <c r="AL1004"/>
    </row>
    <row r="1005" spans="3:38" ht="15" customHeight="1" x14ac:dyDescent="0.35">
      <c r="C1005"/>
      <c r="D1005"/>
      <c r="E1005"/>
      <c r="F1005"/>
      <c r="G1005"/>
      <c r="H1005"/>
      <c r="I1005"/>
      <c r="J1005"/>
      <c r="K1005"/>
      <c r="L1005"/>
      <c r="M1005"/>
      <c r="N1005"/>
      <c r="O1005"/>
      <c r="S1005"/>
      <c r="T1005"/>
      <c r="U1005"/>
      <c r="V1005"/>
      <c r="Y1005"/>
      <c r="Z1005"/>
      <c r="AA1005"/>
      <c r="AB1005"/>
      <c r="AC1005"/>
      <c r="AD1005"/>
      <c r="AE1005"/>
      <c r="AF1005"/>
      <c r="AG1005"/>
      <c r="AH1005"/>
      <c r="AI1005"/>
      <c r="AJ1005"/>
      <c r="AK1005"/>
      <c r="AL1005"/>
    </row>
    <row r="1006" spans="3:38" ht="15" customHeight="1" x14ac:dyDescent="0.35">
      <c r="C1006"/>
      <c r="D1006"/>
      <c r="E1006"/>
      <c r="F1006"/>
      <c r="G1006"/>
      <c r="H1006"/>
      <c r="I1006"/>
      <c r="J1006"/>
      <c r="K1006"/>
      <c r="L1006"/>
      <c r="M1006"/>
      <c r="N1006"/>
      <c r="O1006"/>
      <c r="S1006"/>
      <c r="T1006"/>
      <c r="U1006"/>
      <c r="V1006"/>
      <c r="Y1006"/>
      <c r="Z1006"/>
      <c r="AA1006"/>
      <c r="AB1006"/>
      <c r="AC1006"/>
      <c r="AD1006"/>
      <c r="AE1006"/>
      <c r="AF1006"/>
      <c r="AG1006"/>
      <c r="AH1006"/>
      <c r="AI1006"/>
      <c r="AJ1006"/>
      <c r="AK1006"/>
      <c r="AL1006"/>
    </row>
    <row r="1007" spans="3:38" ht="15" customHeight="1" x14ac:dyDescent="0.35">
      <c r="C1007"/>
      <c r="D1007"/>
      <c r="E1007"/>
      <c r="F1007"/>
      <c r="G1007"/>
      <c r="H1007"/>
      <c r="I1007"/>
      <c r="J1007"/>
      <c r="K1007"/>
      <c r="L1007"/>
      <c r="M1007"/>
      <c r="N1007"/>
      <c r="O1007"/>
      <c r="S1007"/>
      <c r="T1007"/>
      <c r="U1007"/>
      <c r="V1007"/>
      <c r="Y1007"/>
      <c r="Z1007"/>
      <c r="AA1007"/>
      <c r="AB1007"/>
      <c r="AC1007"/>
      <c r="AD1007"/>
      <c r="AE1007"/>
      <c r="AF1007"/>
      <c r="AG1007"/>
      <c r="AH1007"/>
      <c r="AI1007"/>
      <c r="AJ1007"/>
      <c r="AK1007"/>
      <c r="AL1007"/>
    </row>
    <row r="1008" spans="3:38" ht="15" customHeight="1" x14ac:dyDescent="0.35">
      <c r="C1008"/>
      <c r="D1008"/>
      <c r="E1008"/>
      <c r="F1008"/>
      <c r="G1008"/>
      <c r="H1008"/>
      <c r="I1008"/>
      <c r="J1008"/>
      <c r="K1008"/>
      <c r="L1008"/>
      <c r="M1008"/>
      <c r="N1008"/>
      <c r="O1008"/>
      <c r="S1008"/>
      <c r="T1008"/>
      <c r="U1008"/>
      <c r="V1008"/>
      <c r="Y1008"/>
      <c r="Z1008"/>
      <c r="AA1008"/>
      <c r="AB1008"/>
      <c r="AC1008"/>
      <c r="AD1008"/>
      <c r="AE1008"/>
      <c r="AF1008"/>
      <c r="AG1008"/>
      <c r="AH1008"/>
      <c r="AI1008"/>
      <c r="AJ1008"/>
      <c r="AK1008"/>
      <c r="AL1008"/>
    </row>
    <row r="1009" spans="3:38" ht="15" customHeight="1" x14ac:dyDescent="0.35">
      <c r="C1009"/>
      <c r="D1009"/>
      <c r="E1009"/>
      <c r="F1009"/>
      <c r="G1009"/>
      <c r="H1009"/>
      <c r="I1009"/>
      <c r="J1009"/>
      <c r="K1009"/>
      <c r="L1009"/>
      <c r="M1009"/>
      <c r="N1009"/>
      <c r="O1009"/>
      <c r="S1009"/>
      <c r="T1009"/>
      <c r="U1009"/>
      <c r="V1009"/>
      <c r="Y1009"/>
      <c r="Z1009"/>
      <c r="AA1009"/>
      <c r="AB1009"/>
      <c r="AC1009"/>
      <c r="AD1009"/>
      <c r="AE1009"/>
      <c r="AF1009"/>
      <c r="AG1009"/>
      <c r="AH1009"/>
      <c r="AI1009"/>
      <c r="AJ1009"/>
      <c r="AK1009"/>
      <c r="AL1009"/>
    </row>
    <row r="1010" spans="3:38" ht="15" customHeight="1" x14ac:dyDescent="0.35">
      <c r="C1010"/>
      <c r="D1010"/>
      <c r="E1010"/>
      <c r="F1010"/>
      <c r="G1010"/>
      <c r="H1010"/>
      <c r="I1010"/>
      <c r="J1010"/>
      <c r="K1010"/>
      <c r="L1010"/>
      <c r="M1010"/>
      <c r="N1010"/>
      <c r="O1010"/>
      <c r="S1010"/>
      <c r="T1010"/>
      <c r="U1010"/>
      <c r="V1010"/>
      <c r="Y1010"/>
      <c r="Z1010"/>
      <c r="AA1010"/>
      <c r="AB1010"/>
      <c r="AC1010"/>
      <c r="AD1010"/>
      <c r="AE1010"/>
      <c r="AF1010"/>
      <c r="AG1010"/>
      <c r="AH1010"/>
      <c r="AI1010"/>
      <c r="AJ1010"/>
      <c r="AK1010"/>
      <c r="AL1010"/>
    </row>
    <row r="1011" spans="3:38" ht="15" customHeight="1" x14ac:dyDescent="0.35">
      <c r="C1011"/>
      <c r="D1011"/>
      <c r="E1011"/>
      <c r="F1011"/>
      <c r="G1011"/>
      <c r="H1011"/>
      <c r="I1011"/>
      <c r="J1011"/>
      <c r="K1011"/>
      <c r="L1011"/>
      <c r="M1011"/>
      <c r="N1011"/>
      <c r="O1011"/>
      <c r="S1011"/>
      <c r="T1011"/>
      <c r="U1011"/>
      <c r="V1011"/>
      <c r="Y1011"/>
      <c r="Z1011"/>
      <c r="AA1011"/>
      <c r="AB1011"/>
      <c r="AC1011"/>
      <c r="AD1011"/>
      <c r="AE1011"/>
      <c r="AF1011"/>
      <c r="AG1011"/>
      <c r="AH1011"/>
      <c r="AI1011"/>
      <c r="AJ1011"/>
      <c r="AK1011"/>
      <c r="AL1011"/>
    </row>
    <row r="1012" spans="3:38" ht="15" customHeight="1" x14ac:dyDescent="0.35">
      <c r="C1012"/>
      <c r="D1012"/>
      <c r="E1012"/>
      <c r="F1012"/>
      <c r="G1012"/>
      <c r="H1012"/>
      <c r="I1012"/>
      <c r="J1012"/>
      <c r="K1012"/>
      <c r="L1012"/>
      <c r="M1012"/>
      <c r="N1012"/>
      <c r="O1012"/>
      <c r="S1012"/>
      <c r="T1012"/>
      <c r="U1012"/>
      <c r="V1012"/>
      <c r="Y1012"/>
      <c r="Z1012"/>
      <c r="AA1012"/>
      <c r="AB1012"/>
      <c r="AC1012"/>
      <c r="AD1012"/>
      <c r="AE1012"/>
      <c r="AF1012"/>
      <c r="AG1012"/>
      <c r="AH1012"/>
      <c r="AI1012"/>
      <c r="AJ1012"/>
      <c r="AK1012"/>
      <c r="AL1012"/>
    </row>
    <row r="1013" spans="3:38" ht="15" customHeight="1" x14ac:dyDescent="0.35">
      <c r="C1013"/>
      <c r="D1013"/>
      <c r="E1013"/>
      <c r="F1013"/>
      <c r="G1013"/>
      <c r="H1013"/>
      <c r="I1013"/>
      <c r="J1013"/>
      <c r="K1013"/>
      <c r="L1013"/>
      <c r="M1013"/>
      <c r="N1013"/>
      <c r="O1013"/>
      <c r="S1013"/>
      <c r="T1013"/>
      <c r="U1013"/>
      <c r="V1013"/>
      <c r="Y1013"/>
      <c r="Z1013"/>
      <c r="AA1013"/>
      <c r="AB1013"/>
      <c r="AC1013"/>
      <c r="AD1013"/>
      <c r="AE1013"/>
      <c r="AF1013"/>
      <c r="AG1013"/>
      <c r="AH1013"/>
      <c r="AI1013"/>
      <c r="AJ1013"/>
      <c r="AK1013"/>
      <c r="AL1013"/>
    </row>
    <row r="1014" spans="3:38" ht="15" customHeight="1" x14ac:dyDescent="0.35">
      <c r="C1014"/>
      <c r="D1014"/>
      <c r="E1014"/>
      <c r="F1014"/>
      <c r="G1014"/>
      <c r="H1014"/>
      <c r="I1014"/>
      <c r="J1014"/>
      <c r="K1014"/>
      <c r="L1014"/>
      <c r="M1014"/>
      <c r="N1014"/>
      <c r="O1014"/>
      <c r="S1014"/>
      <c r="T1014"/>
      <c r="U1014"/>
      <c r="V1014"/>
      <c r="Y1014"/>
      <c r="Z1014"/>
      <c r="AA1014"/>
      <c r="AB1014"/>
      <c r="AC1014"/>
      <c r="AD1014"/>
      <c r="AE1014"/>
      <c r="AF1014"/>
      <c r="AG1014"/>
      <c r="AH1014"/>
      <c r="AI1014"/>
      <c r="AJ1014"/>
      <c r="AK1014"/>
      <c r="AL1014"/>
    </row>
    <row r="1015" spans="3:38" ht="15" customHeight="1" x14ac:dyDescent="0.35">
      <c r="C1015"/>
      <c r="D1015"/>
      <c r="E1015"/>
      <c r="F1015"/>
      <c r="G1015"/>
      <c r="H1015"/>
      <c r="I1015"/>
      <c r="J1015"/>
      <c r="K1015"/>
      <c r="L1015"/>
      <c r="M1015"/>
      <c r="N1015"/>
      <c r="O1015"/>
      <c r="S1015"/>
      <c r="T1015"/>
      <c r="U1015"/>
      <c r="V1015"/>
      <c r="Y1015"/>
      <c r="Z1015"/>
      <c r="AA1015"/>
      <c r="AB1015"/>
      <c r="AC1015"/>
      <c r="AD1015"/>
      <c r="AE1015"/>
      <c r="AF1015"/>
      <c r="AG1015"/>
      <c r="AH1015"/>
      <c r="AI1015"/>
      <c r="AJ1015"/>
      <c r="AK1015"/>
      <c r="AL1015"/>
    </row>
    <row r="1016" spans="3:38" ht="15" customHeight="1" x14ac:dyDescent="0.35">
      <c r="C1016"/>
      <c r="D1016"/>
      <c r="E1016"/>
      <c r="F1016"/>
      <c r="G1016"/>
      <c r="H1016"/>
      <c r="I1016"/>
      <c r="J1016"/>
      <c r="K1016"/>
      <c r="L1016"/>
      <c r="M1016"/>
      <c r="N1016"/>
      <c r="O1016"/>
      <c r="S1016"/>
      <c r="T1016"/>
      <c r="U1016"/>
      <c r="V1016"/>
      <c r="Y1016"/>
      <c r="Z1016"/>
      <c r="AA1016"/>
      <c r="AB1016"/>
      <c r="AC1016"/>
      <c r="AD1016"/>
      <c r="AE1016"/>
      <c r="AF1016"/>
      <c r="AG1016"/>
      <c r="AH1016"/>
      <c r="AI1016"/>
      <c r="AJ1016"/>
      <c r="AK1016"/>
      <c r="AL1016"/>
    </row>
    <row r="1017" spans="3:38" ht="15" customHeight="1" x14ac:dyDescent="0.35">
      <c r="C1017"/>
      <c r="D1017"/>
      <c r="E1017"/>
      <c r="F1017"/>
      <c r="G1017"/>
      <c r="H1017"/>
      <c r="I1017"/>
      <c r="J1017"/>
      <c r="K1017"/>
      <c r="L1017"/>
      <c r="M1017"/>
      <c r="N1017"/>
      <c r="O1017"/>
      <c r="S1017"/>
      <c r="T1017"/>
      <c r="U1017"/>
      <c r="V1017"/>
      <c r="Y1017"/>
      <c r="Z1017"/>
      <c r="AA1017"/>
      <c r="AB1017"/>
      <c r="AC1017"/>
      <c r="AD1017"/>
      <c r="AE1017"/>
      <c r="AF1017"/>
      <c r="AG1017"/>
      <c r="AH1017"/>
      <c r="AI1017"/>
      <c r="AJ1017"/>
      <c r="AK1017"/>
      <c r="AL1017"/>
    </row>
    <row r="1018" spans="3:38" ht="15" customHeight="1" x14ac:dyDescent="0.35">
      <c r="C1018"/>
      <c r="D1018"/>
      <c r="E1018"/>
      <c r="F1018"/>
      <c r="G1018"/>
      <c r="H1018"/>
      <c r="I1018"/>
      <c r="J1018"/>
      <c r="K1018"/>
      <c r="L1018"/>
      <c r="M1018"/>
      <c r="N1018"/>
      <c r="O1018"/>
      <c r="S1018"/>
      <c r="T1018"/>
      <c r="U1018"/>
      <c r="V1018"/>
      <c r="Y1018"/>
      <c r="Z1018"/>
      <c r="AA1018"/>
      <c r="AB1018"/>
      <c r="AC1018"/>
      <c r="AD1018"/>
      <c r="AE1018"/>
      <c r="AF1018"/>
      <c r="AG1018"/>
      <c r="AH1018"/>
      <c r="AI1018"/>
      <c r="AJ1018"/>
      <c r="AK1018"/>
      <c r="AL1018"/>
    </row>
    <row r="1019" spans="3:38" ht="15" customHeight="1" x14ac:dyDescent="0.35">
      <c r="C1019"/>
      <c r="D1019"/>
      <c r="E1019"/>
      <c r="F1019"/>
      <c r="G1019"/>
      <c r="H1019"/>
      <c r="I1019"/>
      <c r="J1019"/>
      <c r="K1019"/>
      <c r="L1019"/>
      <c r="M1019"/>
      <c r="N1019"/>
      <c r="O1019"/>
      <c r="S1019"/>
      <c r="T1019"/>
      <c r="U1019"/>
      <c r="V1019"/>
      <c r="Y1019"/>
      <c r="Z1019"/>
      <c r="AA1019"/>
      <c r="AB1019"/>
      <c r="AC1019"/>
      <c r="AD1019"/>
      <c r="AE1019"/>
      <c r="AF1019"/>
      <c r="AG1019"/>
      <c r="AH1019"/>
      <c r="AI1019"/>
      <c r="AJ1019"/>
      <c r="AK1019"/>
      <c r="AL1019"/>
    </row>
    <row r="1020" spans="3:38" ht="15" customHeight="1" x14ac:dyDescent="0.35">
      <c r="C1020"/>
      <c r="D1020"/>
      <c r="E1020"/>
      <c r="F1020"/>
      <c r="G1020"/>
      <c r="H1020"/>
      <c r="I1020"/>
      <c r="J1020"/>
      <c r="K1020"/>
      <c r="L1020"/>
      <c r="M1020"/>
      <c r="N1020"/>
      <c r="O1020"/>
      <c r="S1020"/>
      <c r="T1020"/>
      <c r="U1020"/>
      <c r="V1020"/>
      <c r="Y1020"/>
      <c r="Z1020"/>
      <c r="AA1020"/>
      <c r="AB1020"/>
      <c r="AC1020"/>
      <c r="AD1020"/>
      <c r="AE1020"/>
      <c r="AF1020"/>
      <c r="AG1020"/>
      <c r="AH1020"/>
      <c r="AI1020"/>
      <c r="AJ1020"/>
      <c r="AK1020"/>
      <c r="AL1020"/>
    </row>
    <row r="1021" spans="3:38" ht="15" customHeight="1" x14ac:dyDescent="0.35">
      <c r="C1021"/>
      <c r="D1021"/>
      <c r="E1021"/>
      <c r="F1021"/>
      <c r="G1021"/>
      <c r="H1021"/>
      <c r="I1021"/>
      <c r="J1021"/>
      <c r="K1021"/>
      <c r="L1021"/>
      <c r="M1021"/>
      <c r="N1021"/>
      <c r="O1021"/>
      <c r="S1021"/>
      <c r="T1021"/>
      <c r="U1021"/>
      <c r="V1021"/>
      <c r="Y1021"/>
      <c r="Z1021"/>
      <c r="AA1021"/>
      <c r="AB1021"/>
      <c r="AC1021"/>
      <c r="AD1021"/>
      <c r="AE1021"/>
      <c r="AF1021"/>
      <c r="AG1021"/>
      <c r="AH1021"/>
      <c r="AI1021"/>
      <c r="AJ1021"/>
      <c r="AK1021"/>
      <c r="AL1021"/>
    </row>
    <row r="1022" spans="3:38" ht="15" customHeight="1" x14ac:dyDescent="0.35">
      <c r="C1022"/>
      <c r="D1022"/>
      <c r="E1022"/>
      <c r="F1022"/>
      <c r="G1022"/>
      <c r="H1022"/>
      <c r="I1022"/>
      <c r="J1022"/>
      <c r="K1022"/>
      <c r="L1022"/>
      <c r="M1022"/>
      <c r="N1022"/>
      <c r="O1022"/>
      <c r="S1022"/>
      <c r="T1022"/>
      <c r="U1022"/>
      <c r="V1022"/>
      <c r="Y1022"/>
      <c r="Z1022"/>
      <c r="AA1022"/>
      <c r="AB1022"/>
      <c r="AC1022"/>
      <c r="AD1022"/>
      <c r="AE1022"/>
      <c r="AF1022"/>
      <c r="AG1022"/>
      <c r="AH1022"/>
      <c r="AI1022"/>
      <c r="AJ1022"/>
      <c r="AK1022"/>
      <c r="AL1022"/>
    </row>
    <row r="1023" spans="3:38" ht="15" customHeight="1" x14ac:dyDescent="0.35">
      <c r="C1023"/>
      <c r="D1023"/>
      <c r="E1023"/>
      <c r="F1023"/>
      <c r="G1023"/>
      <c r="H1023"/>
      <c r="I1023"/>
      <c r="J1023"/>
      <c r="K1023"/>
      <c r="L1023"/>
      <c r="M1023"/>
      <c r="N1023"/>
      <c r="O1023"/>
      <c r="S1023"/>
      <c r="T1023"/>
      <c r="U1023"/>
      <c r="V1023"/>
      <c r="Y1023"/>
      <c r="Z1023"/>
      <c r="AA1023"/>
      <c r="AB1023"/>
      <c r="AC1023"/>
      <c r="AD1023"/>
      <c r="AE1023"/>
      <c r="AF1023"/>
      <c r="AG1023"/>
      <c r="AH1023"/>
      <c r="AI1023"/>
      <c r="AJ1023"/>
      <c r="AK1023"/>
      <c r="AL1023"/>
    </row>
    <row r="1024" spans="3:38" ht="15" customHeight="1" x14ac:dyDescent="0.35">
      <c r="C1024"/>
      <c r="D1024"/>
      <c r="E1024"/>
      <c r="F1024"/>
      <c r="G1024"/>
      <c r="H1024"/>
      <c r="I1024"/>
      <c r="J1024"/>
      <c r="K1024"/>
      <c r="L1024"/>
      <c r="M1024"/>
      <c r="N1024"/>
      <c r="O1024"/>
      <c r="S1024"/>
      <c r="T1024"/>
      <c r="U1024"/>
      <c r="V1024"/>
      <c r="Y1024"/>
      <c r="Z1024"/>
      <c r="AA1024"/>
      <c r="AB1024"/>
      <c r="AC1024"/>
      <c r="AD1024"/>
      <c r="AE1024"/>
      <c r="AF1024"/>
      <c r="AG1024"/>
      <c r="AH1024"/>
      <c r="AI1024"/>
      <c r="AJ1024"/>
      <c r="AK1024"/>
      <c r="AL1024"/>
    </row>
    <row r="1025" spans="3:38" ht="15" customHeight="1" x14ac:dyDescent="0.35">
      <c r="C1025"/>
      <c r="D1025"/>
      <c r="E1025"/>
      <c r="F1025"/>
      <c r="G1025"/>
      <c r="H1025"/>
      <c r="I1025"/>
      <c r="J1025"/>
      <c r="K1025"/>
      <c r="L1025"/>
      <c r="M1025"/>
      <c r="N1025"/>
      <c r="O1025"/>
      <c r="S1025"/>
      <c r="T1025"/>
      <c r="U1025"/>
      <c r="V1025"/>
      <c r="Y1025"/>
      <c r="Z1025"/>
      <c r="AA1025"/>
      <c r="AB1025"/>
      <c r="AC1025"/>
      <c r="AD1025"/>
      <c r="AE1025"/>
      <c r="AF1025"/>
      <c r="AG1025"/>
      <c r="AH1025"/>
      <c r="AI1025"/>
      <c r="AJ1025"/>
      <c r="AK1025"/>
      <c r="AL1025"/>
    </row>
    <row r="1026" spans="3:38" ht="15" customHeight="1" x14ac:dyDescent="0.35">
      <c r="C1026"/>
      <c r="D1026"/>
      <c r="E1026"/>
      <c r="F1026"/>
      <c r="G1026"/>
      <c r="H1026"/>
      <c r="I1026"/>
      <c r="J1026"/>
      <c r="K1026"/>
      <c r="L1026"/>
      <c r="M1026"/>
      <c r="N1026"/>
      <c r="O1026"/>
      <c r="S1026"/>
      <c r="T1026"/>
      <c r="U1026"/>
      <c r="V1026"/>
      <c r="Y1026"/>
      <c r="Z1026"/>
      <c r="AA1026"/>
      <c r="AB1026"/>
      <c r="AC1026"/>
      <c r="AD1026"/>
      <c r="AE1026"/>
      <c r="AF1026"/>
      <c r="AG1026"/>
      <c r="AH1026"/>
      <c r="AI1026"/>
      <c r="AJ1026"/>
      <c r="AK1026"/>
      <c r="AL1026"/>
    </row>
    <row r="1027" spans="3:38" ht="15" customHeight="1" x14ac:dyDescent="0.35">
      <c r="C1027"/>
      <c r="D1027"/>
      <c r="E1027"/>
      <c r="F1027"/>
      <c r="G1027"/>
      <c r="H1027"/>
      <c r="I1027"/>
      <c r="J1027"/>
      <c r="K1027"/>
      <c r="L1027"/>
      <c r="M1027"/>
      <c r="N1027"/>
      <c r="O1027"/>
      <c r="S1027"/>
      <c r="T1027"/>
      <c r="U1027"/>
      <c r="V1027"/>
      <c r="Y1027"/>
      <c r="Z1027"/>
      <c r="AA1027"/>
      <c r="AB1027"/>
      <c r="AC1027"/>
      <c r="AD1027"/>
      <c r="AE1027"/>
      <c r="AF1027"/>
      <c r="AG1027"/>
      <c r="AH1027"/>
      <c r="AI1027"/>
      <c r="AJ1027"/>
      <c r="AK1027"/>
      <c r="AL1027"/>
    </row>
    <row r="1028" spans="3:38" ht="15" customHeight="1" x14ac:dyDescent="0.35">
      <c r="C1028"/>
      <c r="D1028"/>
      <c r="E1028"/>
      <c r="F1028"/>
      <c r="G1028"/>
      <c r="H1028"/>
      <c r="I1028"/>
      <c r="J1028"/>
      <c r="K1028"/>
      <c r="L1028"/>
      <c r="M1028"/>
      <c r="N1028"/>
      <c r="O1028"/>
      <c r="S1028"/>
      <c r="T1028"/>
      <c r="U1028"/>
      <c r="V1028"/>
      <c r="Y1028"/>
      <c r="Z1028"/>
      <c r="AA1028"/>
      <c r="AB1028"/>
      <c r="AC1028"/>
      <c r="AD1028"/>
      <c r="AE1028"/>
      <c r="AF1028"/>
      <c r="AG1028"/>
      <c r="AH1028"/>
      <c r="AI1028"/>
      <c r="AJ1028"/>
      <c r="AK1028"/>
      <c r="AL1028"/>
    </row>
    <row r="1029" spans="3:38" ht="15" customHeight="1" x14ac:dyDescent="0.35">
      <c r="C1029"/>
      <c r="D1029"/>
      <c r="E1029"/>
      <c r="F1029"/>
      <c r="G1029"/>
      <c r="H1029"/>
      <c r="I1029"/>
      <c r="J1029"/>
      <c r="K1029"/>
      <c r="L1029"/>
      <c r="M1029"/>
      <c r="N1029"/>
      <c r="O1029"/>
      <c r="S1029"/>
      <c r="T1029"/>
      <c r="U1029"/>
      <c r="V1029"/>
      <c r="Y1029"/>
      <c r="Z1029"/>
      <c r="AA1029"/>
      <c r="AB1029"/>
      <c r="AC1029"/>
      <c r="AD1029"/>
      <c r="AE1029"/>
      <c r="AF1029"/>
      <c r="AG1029"/>
      <c r="AH1029"/>
      <c r="AI1029"/>
      <c r="AJ1029"/>
      <c r="AK1029"/>
      <c r="AL1029"/>
    </row>
    <row r="1030" spans="3:38" ht="15" customHeight="1" x14ac:dyDescent="0.35">
      <c r="C1030"/>
      <c r="D1030"/>
      <c r="E1030"/>
      <c r="F1030"/>
      <c r="G1030"/>
      <c r="H1030"/>
      <c r="I1030"/>
      <c r="J1030"/>
      <c r="K1030"/>
      <c r="L1030"/>
      <c r="M1030"/>
      <c r="N1030"/>
      <c r="O1030"/>
      <c r="S1030"/>
      <c r="T1030"/>
      <c r="U1030"/>
      <c r="V1030"/>
      <c r="Y1030"/>
      <c r="Z1030"/>
      <c r="AA1030"/>
      <c r="AB1030"/>
      <c r="AC1030"/>
      <c r="AD1030"/>
      <c r="AE1030"/>
      <c r="AF1030"/>
      <c r="AG1030"/>
      <c r="AH1030"/>
      <c r="AI1030"/>
      <c r="AJ1030"/>
      <c r="AK1030"/>
      <c r="AL1030"/>
    </row>
    <row r="1031" spans="3:38" ht="15" customHeight="1" x14ac:dyDescent="0.35">
      <c r="C1031"/>
      <c r="D1031"/>
      <c r="E1031"/>
      <c r="F1031"/>
      <c r="G1031"/>
      <c r="H1031"/>
      <c r="I1031"/>
      <c r="J1031"/>
      <c r="K1031"/>
      <c r="L1031"/>
      <c r="M1031"/>
      <c r="N1031"/>
      <c r="O1031"/>
      <c r="S1031"/>
      <c r="T1031"/>
      <c r="U1031"/>
      <c r="V1031"/>
      <c r="Y1031"/>
      <c r="Z1031"/>
      <c r="AA1031"/>
      <c r="AB1031"/>
      <c r="AC1031"/>
      <c r="AD1031"/>
      <c r="AE1031"/>
      <c r="AF1031"/>
      <c r="AG1031"/>
      <c r="AH1031"/>
      <c r="AI1031"/>
      <c r="AJ1031"/>
      <c r="AK1031"/>
      <c r="AL1031"/>
    </row>
    <row r="1032" spans="3:38" ht="15" customHeight="1" x14ac:dyDescent="0.35">
      <c r="C1032"/>
      <c r="D1032"/>
      <c r="E1032"/>
      <c r="F1032"/>
      <c r="G1032"/>
      <c r="H1032"/>
      <c r="I1032"/>
      <c r="J1032"/>
      <c r="K1032"/>
      <c r="L1032"/>
      <c r="M1032"/>
      <c r="N1032"/>
      <c r="O1032"/>
      <c r="S1032"/>
      <c r="T1032"/>
      <c r="U1032"/>
      <c r="V1032"/>
      <c r="Y1032"/>
      <c r="Z1032"/>
      <c r="AA1032"/>
      <c r="AB1032"/>
      <c r="AC1032"/>
      <c r="AD1032"/>
      <c r="AE1032"/>
      <c r="AF1032"/>
      <c r="AG1032"/>
      <c r="AH1032"/>
      <c r="AI1032"/>
      <c r="AJ1032"/>
      <c r="AK1032"/>
      <c r="AL1032"/>
    </row>
    <row r="1033" spans="3:38" ht="15" customHeight="1" x14ac:dyDescent="0.35">
      <c r="C1033"/>
      <c r="D1033"/>
      <c r="E1033"/>
      <c r="F1033"/>
      <c r="G1033"/>
      <c r="H1033"/>
      <c r="I1033"/>
      <c r="J1033"/>
      <c r="K1033"/>
      <c r="L1033"/>
      <c r="M1033"/>
      <c r="N1033"/>
      <c r="O1033"/>
      <c r="S1033"/>
      <c r="T1033"/>
      <c r="U1033"/>
      <c r="V1033"/>
      <c r="Y1033"/>
      <c r="Z1033"/>
      <c r="AA1033"/>
      <c r="AB1033"/>
      <c r="AC1033"/>
      <c r="AD1033"/>
      <c r="AE1033"/>
      <c r="AF1033"/>
      <c r="AG1033"/>
      <c r="AH1033"/>
      <c r="AI1033"/>
      <c r="AJ1033"/>
      <c r="AK1033"/>
      <c r="AL1033"/>
    </row>
    <row r="1034" spans="3:38" ht="15" customHeight="1" x14ac:dyDescent="0.35">
      <c r="C1034"/>
      <c r="D1034"/>
      <c r="E1034"/>
      <c r="F1034"/>
      <c r="G1034"/>
      <c r="H1034"/>
      <c r="I1034"/>
      <c r="J1034"/>
      <c r="K1034"/>
      <c r="L1034"/>
      <c r="M1034"/>
      <c r="N1034"/>
      <c r="O1034"/>
      <c r="S1034"/>
      <c r="T1034"/>
      <c r="U1034"/>
      <c r="V1034"/>
      <c r="Y1034"/>
      <c r="Z1034"/>
      <c r="AA1034"/>
      <c r="AB1034"/>
      <c r="AC1034"/>
      <c r="AD1034"/>
      <c r="AE1034"/>
      <c r="AF1034"/>
      <c r="AG1034"/>
      <c r="AH1034"/>
      <c r="AI1034"/>
      <c r="AJ1034"/>
      <c r="AK1034"/>
      <c r="AL1034"/>
    </row>
    <row r="1035" spans="3:38" ht="15" customHeight="1" x14ac:dyDescent="0.35">
      <c r="C1035"/>
      <c r="D1035"/>
      <c r="E1035"/>
      <c r="F1035"/>
      <c r="G1035"/>
      <c r="H1035"/>
      <c r="I1035"/>
      <c r="J1035"/>
      <c r="K1035"/>
      <c r="L1035"/>
      <c r="M1035"/>
      <c r="N1035"/>
      <c r="O1035"/>
      <c r="S1035"/>
      <c r="T1035"/>
      <c r="U1035"/>
      <c r="V1035"/>
      <c r="Y1035"/>
      <c r="Z1035"/>
      <c r="AA1035"/>
      <c r="AB1035"/>
      <c r="AC1035"/>
      <c r="AD1035"/>
      <c r="AE1035"/>
      <c r="AF1035"/>
      <c r="AG1035"/>
      <c r="AH1035"/>
      <c r="AI1035"/>
      <c r="AJ1035"/>
      <c r="AK1035"/>
      <c r="AL1035"/>
    </row>
    <row r="1036" spans="3:38" ht="15" customHeight="1" x14ac:dyDescent="0.35">
      <c r="C1036"/>
      <c r="D1036"/>
      <c r="E1036"/>
      <c r="F1036"/>
      <c r="G1036"/>
      <c r="H1036"/>
      <c r="I1036"/>
      <c r="J1036"/>
      <c r="K1036"/>
      <c r="L1036"/>
      <c r="M1036"/>
      <c r="N1036"/>
      <c r="O1036"/>
      <c r="S1036"/>
      <c r="T1036"/>
      <c r="U1036"/>
      <c r="V1036"/>
      <c r="Y1036"/>
      <c r="Z1036"/>
      <c r="AA1036"/>
      <c r="AB1036"/>
      <c r="AC1036"/>
      <c r="AD1036"/>
      <c r="AE1036"/>
      <c r="AF1036"/>
      <c r="AG1036"/>
      <c r="AH1036"/>
      <c r="AI1036"/>
      <c r="AJ1036"/>
      <c r="AK1036"/>
      <c r="AL1036"/>
    </row>
    <row r="1037" spans="3:38" ht="15" customHeight="1" x14ac:dyDescent="0.35">
      <c r="C1037"/>
      <c r="D1037"/>
      <c r="E1037"/>
      <c r="F1037"/>
      <c r="G1037"/>
      <c r="H1037"/>
      <c r="I1037"/>
      <c r="J1037"/>
      <c r="K1037"/>
      <c r="L1037"/>
      <c r="M1037"/>
      <c r="N1037"/>
      <c r="O1037"/>
      <c r="S1037"/>
      <c r="T1037"/>
      <c r="U1037"/>
      <c r="V1037"/>
      <c r="Y1037"/>
      <c r="Z1037"/>
      <c r="AA1037"/>
      <c r="AB1037"/>
      <c r="AC1037"/>
      <c r="AD1037"/>
      <c r="AE1037"/>
      <c r="AF1037"/>
      <c r="AG1037"/>
      <c r="AH1037"/>
      <c r="AI1037"/>
      <c r="AJ1037"/>
      <c r="AK1037"/>
      <c r="AL1037"/>
    </row>
    <row r="1038" spans="3:38" ht="15" customHeight="1" x14ac:dyDescent="0.35">
      <c r="C1038"/>
      <c r="D1038"/>
      <c r="E1038"/>
      <c r="F1038"/>
      <c r="G1038"/>
      <c r="H1038"/>
      <c r="I1038"/>
      <c r="J1038"/>
      <c r="K1038"/>
      <c r="L1038"/>
      <c r="M1038"/>
      <c r="N1038"/>
      <c r="O1038"/>
      <c r="S1038"/>
      <c r="T1038"/>
      <c r="U1038"/>
      <c r="V1038"/>
      <c r="Y1038"/>
      <c r="Z1038"/>
      <c r="AA1038"/>
      <c r="AB1038"/>
      <c r="AC1038"/>
      <c r="AD1038"/>
      <c r="AE1038"/>
      <c r="AF1038"/>
      <c r="AG1038"/>
      <c r="AH1038"/>
      <c r="AI1038"/>
      <c r="AJ1038"/>
      <c r="AK1038"/>
      <c r="AL1038"/>
    </row>
    <row r="1039" spans="3:38" ht="15" customHeight="1" x14ac:dyDescent="0.35">
      <c r="C1039"/>
      <c r="D1039"/>
      <c r="E1039"/>
      <c r="F1039"/>
      <c r="G1039"/>
      <c r="H1039"/>
      <c r="I1039"/>
      <c r="J1039"/>
      <c r="K1039"/>
      <c r="L1039"/>
      <c r="M1039"/>
      <c r="N1039"/>
      <c r="O1039"/>
      <c r="S1039"/>
      <c r="T1039"/>
      <c r="U1039"/>
      <c r="V1039"/>
      <c r="Y1039"/>
      <c r="Z1039"/>
      <c r="AA1039"/>
      <c r="AB1039"/>
      <c r="AC1039"/>
      <c r="AD1039"/>
      <c r="AE1039"/>
      <c r="AF1039"/>
      <c r="AG1039"/>
      <c r="AH1039"/>
      <c r="AI1039"/>
      <c r="AJ1039"/>
      <c r="AK1039"/>
      <c r="AL1039"/>
    </row>
    <row r="1040" spans="3:38" ht="15" customHeight="1" x14ac:dyDescent="0.35">
      <c r="C1040"/>
      <c r="D1040"/>
      <c r="E1040"/>
      <c r="F1040"/>
      <c r="G1040"/>
      <c r="H1040"/>
      <c r="I1040"/>
      <c r="J1040"/>
      <c r="K1040"/>
      <c r="L1040"/>
      <c r="M1040"/>
      <c r="N1040"/>
      <c r="O1040"/>
      <c r="S1040"/>
      <c r="T1040"/>
      <c r="U1040"/>
      <c r="V1040"/>
      <c r="Y1040"/>
      <c r="Z1040"/>
      <c r="AA1040"/>
      <c r="AB1040"/>
      <c r="AC1040"/>
      <c r="AD1040"/>
      <c r="AE1040"/>
      <c r="AF1040"/>
      <c r="AG1040"/>
      <c r="AH1040"/>
      <c r="AI1040"/>
      <c r="AJ1040"/>
      <c r="AK1040"/>
      <c r="AL1040"/>
    </row>
    <row r="1041" spans="3:38" ht="15" customHeight="1" x14ac:dyDescent="0.35">
      <c r="C1041"/>
      <c r="D1041"/>
      <c r="E1041"/>
      <c r="F1041"/>
      <c r="G1041"/>
      <c r="H1041"/>
      <c r="I1041"/>
      <c r="J1041"/>
      <c r="K1041"/>
      <c r="L1041"/>
      <c r="M1041"/>
      <c r="N1041"/>
      <c r="O1041"/>
      <c r="S1041"/>
      <c r="T1041"/>
      <c r="U1041"/>
      <c r="V1041"/>
      <c r="Y1041"/>
      <c r="Z1041"/>
      <c r="AA1041"/>
      <c r="AB1041"/>
      <c r="AC1041"/>
      <c r="AD1041"/>
      <c r="AE1041"/>
      <c r="AF1041"/>
      <c r="AG1041"/>
      <c r="AH1041"/>
      <c r="AI1041"/>
      <c r="AJ1041"/>
      <c r="AK1041"/>
      <c r="AL1041"/>
    </row>
    <row r="1042" spans="3:38" ht="15" customHeight="1" x14ac:dyDescent="0.35">
      <c r="C1042"/>
      <c r="D1042"/>
      <c r="E1042"/>
      <c r="F1042"/>
      <c r="G1042"/>
      <c r="H1042"/>
      <c r="I1042"/>
      <c r="J1042"/>
      <c r="K1042"/>
      <c r="L1042"/>
      <c r="M1042"/>
      <c r="N1042"/>
      <c r="O1042"/>
      <c r="S1042"/>
      <c r="T1042"/>
      <c r="U1042"/>
      <c r="V1042"/>
      <c r="Y1042"/>
      <c r="Z1042"/>
      <c r="AA1042"/>
      <c r="AB1042"/>
      <c r="AC1042"/>
      <c r="AD1042"/>
      <c r="AE1042"/>
      <c r="AF1042"/>
      <c r="AG1042"/>
      <c r="AH1042"/>
      <c r="AI1042"/>
      <c r="AJ1042"/>
      <c r="AK1042"/>
      <c r="AL1042"/>
    </row>
    <row r="1043" spans="3:38" ht="15" customHeight="1" x14ac:dyDescent="0.35">
      <c r="C1043"/>
      <c r="D1043"/>
      <c r="E1043"/>
      <c r="F1043"/>
      <c r="G1043"/>
      <c r="H1043"/>
      <c r="I1043"/>
      <c r="J1043"/>
      <c r="K1043"/>
      <c r="L1043"/>
      <c r="M1043"/>
      <c r="N1043"/>
      <c r="O1043"/>
      <c r="S1043"/>
      <c r="T1043"/>
      <c r="U1043"/>
      <c r="V1043"/>
      <c r="Y1043"/>
      <c r="Z1043"/>
      <c r="AA1043"/>
      <c r="AB1043"/>
      <c r="AC1043"/>
      <c r="AD1043"/>
      <c r="AE1043"/>
      <c r="AF1043"/>
      <c r="AG1043"/>
      <c r="AH1043"/>
      <c r="AI1043"/>
      <c r="AJ1043"/>
      <c r="AK1043"/>
      <c r="AL1043"/>
    </row>
    <row r="1044" spans="3:38" ht="15" customHeight="1" x14ac:dyDescent="0.35">
      <c r="C1044"/>
      <c r="D1044"/>
      <c r="E1044"/>
      <c r="F1044"/>
      <c r="G1044"/>
      <c r="H1044"/>
      <c r="I1044"/>
      <c r="J1044"/>
      <c r="K1044"/>
      <c r="L1044"/>
      <c r="M1044"/>
      <c r="N1044"/>
      <c r="O1044"/>
      <c r="S1044"/>
      <c r="T1044"/>
      <c r="U1044"/>
      <c r="V1044"/>
      <c r="Y1044"/>
      <c r="Z1044"/>
      <c r="AA1044"/>
      <c r="AB1044"/>
      <c r="AC1044"/>
      <c r="AD1044"/>
      <c r="AE1044"/>
      <c r="AF1044"/>
      <c r="AG1044"/>
      <c r="AH1044"/>
      <c r="AI1044"/>
      <c r="AJ1044"/>
      <c r="AK1044"/>
      <c r="AL1044"/>
    </row>
    <row r="1045" spans="3:38" ht="15" customHeight="1" x14ac:dyDescent="0.35">
      <c r="C1045"/>
      <c r="D1045"/>
      <c r="E1045"/>
      <c r="F1045"/>
      <c r="G1045"/>
      <c r="H1045"/>
      <c r="I1045"/>
      <c r="J1045"/>
      <c r="K1045"/>
      <c r="L1045"/>
      <c r="M1045"/>
      <c r="N1045"/>
      <c r="O1045"/>
      <c r="S1045"/>
      <c r="T1045"/>
      <c r="U1045"/>
      <c r="V1045"/>
      <c r="Y1045"/>
      <c r="Z1045"/>
      <c r="AA1045"/>
      <c r="AB1045"/>
      <c r="AC1045"/>
      <c r="AD1045"/>
      <c r="AE1045"/>
      <c r="AF1045"/>
      <c r="AG1045"/>
      <c r="AH1045"/>
      <c r="AI1045"/>
      <c r="AJ1045"/>
      <c r="AK1045"/>
      <c r="AL1045"/>
    </row>
    <row r="1046" spans="3:38" ht="15" customHeight="1" x14ac:dyDescent="0.35">
      <c r="C1046"/>
      <c r="D1046"/>
      <c r="E1046"/>
      <c r="F1046"/>
      <c r="G1046"/>
      <c r="H1046"/>
      <c r="I1046"/>
      <c r="J1046"/>
      <c r="K1046"/>
      <c r="L1046"/>
      <c r="M1046"/>
      <c r="N1046"/>
      <c r="O1046"/>
      <c r="S1046"/>
      <c r="T1046"/>
      <c r="U1046"/>
      <c r="V1046"/>
      <c r="Y1046"/>
      <c r="Z1046"/>
      <c r="AA1046"/>
      <c r="AB1046"/>
      <c r="AC1046"/>
      <c r="AD1046"/>
      <c r="AE1046"/>
      <c r="AF1046"/>
      <c r="AG1046"/>
      <c r="AH1046"/>
      <c r="AI1046"/>
      <c r="AJ1046"/>
      <c r="AK1046"/>
      <c r="AL1046"/>
    </row>
    <row r="1047" spans="3:38" ht="15" customHeight="1" x14ac:dyDescent="0.35">
      <c r="C1047"/>
      <c r="D1047"/>
      <c r="E1047"/>
      <c r="F1047"/>
      <c r="G1047"/>
      <c r="H1047"/>
      <c r="I1047"/>
      <c r="J1047"/>
      <c r="K1047"/>
      <c r="L1047"/>
      <c r="M1047"/>
      <c r="N1047"/>
      <c r="O1047"/>
      <c r="S1047"/>
      <c r="T1047"/>
      <c r="U1047"/>
      <c r="V1047"/>
      <c r="Y1047"/>
      <c r="Z1047"/>
      <c r="AA1047"/>
      <c r="AB1047"/>
      <c r="AC1047"/>
      <c r="AD1047"/>
      <c r="AE1047"/>
      <c r="AF1047"/>
      <c r="AG1047"/>
      <c r="AH1047"/>
      <c r="AI1047"/>
      <c r="AJ1047"/>
      <c r="AK1047"/>
      <c r="AL1047"/>
    </row>
    <row r="1048" spans="3:38" ht="15" customHeight="1" x14ac:dyDescent="0.35">
      <c r="C1048"/>
      <c r="D1048"/>
      <c r="E1048"/>
      <c r="F1048"/>
      <c r="G1048"/>
      <c r="H1048"/>
      <c r="I1048"/>
      <c r="J1048"/>
      <c r="K1048"/>
      <c r="L1048"/>
      <c r="M1048"/>
      <c r="N1048"/>
      <c r="O1048"/>
      <c r="S1048"/>
      <c r="T1048"/>
      <c r="U1048"/>
      <c r="V1048"/>
      <c r="Y1048"/>
      <c r="Z1048"/>
      <c r="AA1048"/>
      <c r="AB1048"/>
      <c r="AC1048"/>
      <c r="AD1048"/>
      <c r="AE1048"/>
      <c r="AF1048"/>
      <c r="AG1048"/>
      <c r="AH1048"/>
      <c r="AI1048"/>
      <c r="AJ1048"/>
      <c r="AK1048"/>
      <c r="AL1048"/>
    </row>
    <row r="1049" spans="3:38" ht="15" customHeight="1" x14ac:dyDescent="0.35">
      <c r="C1049"/>
      <c r="D1049"/>
      <c r="E1049"/>
      <c r="F1049"/>
      <c r="G1049"/>
      <c r="H1049"/>
      <c r="I1049"/>
      <c r="J1049"/>
      <c r="K1049"/>
      <c r="L1049"/>
      <c r="M1049"/>
      <c r="N1049"/>
      <c r="O1049"/>
      <c r="S1049"/>
      <c r="T1049"/>
      <c r="U1049"/>
      <c r="V1049"/>
      <c r="Y1049"/>
      <c r="Z1049"/>
      <c r="AA1049"/>
      <c r="AB1049"/>
      <c r="AC1049"/>
      <c r="AD1049"/>
      <c r="AE1049"/>
      <c r="AF1049"/>
      <c r="AG1049"/>
      <c r="AH1049"/>
      <c r="AI1049"/>
      <c r="AJ1049"/>
      <c r="AK1049"/>
      <c r="AL1049"/>
    </row>
    <row r="1050" spans="3:38" ht="15" customHeight="1" x14ac:dyDescent="0.35">
      <c r="C1050"/>
      <c r="D1050"/>
      <c r="E1050"/>
      <c r="F1050"/>
      <c r="G1050"/>
      <c r="H1050"/>
      <c r="I1050"/>
      <c r="J1050"/>
      <c r="K1050"/>
      <c r="L1050"/>
      <c r="M1050"/>
      <c r="N1050"/>
      <c r="O1050"/>
      <c r="S1050"/>
      <c r="T1050"/>
      <c r="U1050"/>
      <c r="V1050"/>
      <c r="Y1050"/>
      <c r="Z1050"/>
      <c r="AA1050"/>
      <c r="AB1050"/>
      <c r="AC1050"/>
      <c r="AD1050"/>
      <c r="AE1050"/>
      <c r="AF1050"/>
      <c r="AG1050"/>
      <c r="AH1050"/>
      <c r="AI1050"/>
      <c r="AJ1050"/>
      <c r="AK1050"/>
      <c r="AL1050"/>
    </row>
    <row r="1051" spans="3:38" ht="15" customHeight="1" x14ac:dyDescent="0.35">
      <c r="C1051"/>
      <c r="D1051"/>
      <c r="E1051"/>
      <c r="F1051"/>
      <c r="G1051"/>
      <c r="H1051"/>
      <c r="I1051"/>
      <c r="J1051"/>
      <c r="K1051"/>
      <c r="L1051"/>
      <c r="M1051"/>
      <c r="N1051"/>
      <c r="O1051"/>
      <c r="S1051"/>
      <c r="T1051"/>
      <c r="U1051"/>
      <c r="V1051"/>
      <c r="Y1051"/>
      <c r="Z1051"/>
      <c r="AA1051"/>
      <c r="AB1051"/>
      <c r="AC1051"/>
      <c r="AD1051"/>
      <c r="AE1051"/>
      <c r="AF1051"/>
      <c r="AG1051"/>
      <c r="AH1051"/>
      <c r="AI1051"/>
      <c r="AJ1051"/>
      <c r="AK1051"/>
      <c r="AL1051"/>
    </row>
    <row r="1052" spans="3:38" ht="15" customHeight="1" x14ac:dyDescent="0.35">
      <c r="C1052"/>
      <c r="D1052"/>
      <c r="E1052"/>
      <c r="F1052"/>
      <c r="G1052"/>
      <c r="H1052"/>
      <c r="I1052"/>
      <c r="J1052"/>
      <c r="K1052"/>
      <c r="L1052"/>
      <c r="M1052"/>
      <c r="N1052"/>
      <c r="O1052"/>
      <c r="S1052"/>
      <c r="T1052"/>
      <c r="U1052"/>
      <c r="V1052"/>
      <c r="Y1052"/>
      <c r="Z1052"/>
      <c r="AA1052"/>
      <c r="AB1052"/>
      <c r="AC1052"/>
      <c r="AD1052"/>
      <c r="AE1052"/>
      <c r="AF1052"/>
      <c r="AG1052"/>
      <c r="AH1052"/>
      <c r="AI1052"/>
      <c r="AJ1052"/>
      <c r="AK1052"/>
      <c r="AL1052"/>
    </row>
    <row r="1053" spans="3:38" ht="15" customHeight="1" x14ac:dyDescent="0.35">
      <c r="C1053"/>
      <c r="D1053"/>
      <c r="E1053"/>
      <c r="F1053"/>
      <c r="G1053"/>
      <c r="H1053"/>
      <c r="I1053"/>
      <c r="J1053"/>
      <c r="K1053"/>
      <c r="L1053"/>
      <c r="M1053"/>
      <c r="N1053"/>
      <c r="O1053"/>
      <c r="S1053"/>
      <c r="T1053"/>
      <c r="U1053"/>
      <c r="V1053"/>
      <c r="Y1053"/>
      <c r="Z1053"/>
      <c r="AA1053"/>
      <c r="AB1053"/>
      <c r="AC1053"/>
      <c r="AD1053"/>
      <c r="AE1053"/>
      <c r="AF1053"/>
      <c r="AG1053"/>
      <c r="AH1053"/>
      <c r="AI1053"/>
      <c r="AJ1053"/>
      <c r="AK1053"/>
      <c r="AL1053"/>
    </row>
    <row r="1054" spans="3:38" ht="15" customHeight="1" x14ac:dyDescent="0.35">
      <c r="C1054"/>
      <c r="D1054"/>
      <c r="E1054"/>
      <c r="F1054"/>
      <c r="G1054"/>
      <c r="H1054"/>
      <c r="I1054"/>
      <c r="J1054"/>
      <c r="K1054"/>
      <c r="L1054"/>
      <c r="M1054"/>
      <c r="N1054"/>
      <c r="O1054"/>
      <c r="S1054"/>
      <c r="T1054"/>
      <c r="U1054"/>
      <c r="V1054"/>
      <c r="Y1054"/>
      <c r="Z1054"/>
      <c r="AA1054"/>
      <c r="AB1054"/>
      <c r="AC1054"/>
      <c r="AD1054"/>
      <c r="AE1054"/>
      <c r="AF1054"/>
      <c r="AG1054"/>
      <c r="AH1054"/>
      <c r="AI1054"/>
      <c r="AJ1054"/>
      <c r="AK1054"/>
      <c r="AL1054"/>
    </row>
    <row r="1055" spans="3:38" ht="15" customHeight="1" x14ac:dyDescent="0.35">
      <c r="C1055"/>
      <c r="D1055"/>
      <c r="E1055"/>
      <c r="F1055"/>
      <c r="G1055"/>
      <c r="H1055"/>
      <c r="I1055"/>
      <c r="J1055"/>
      <c r="K1055"/>
      <c r="L1055"/>
      <c r="M1055"/>
      <c r="N1055"/>
      <c r="O1055"/>
      <c r="S1055"/>
      <c r="T1055"/>
      <c r="U1055"/>
      <c r="V1055"/>
      <c r="Y1055"/>
      <c r="Z1055"/>
      <c r="AA1055"/>
      <c r="AB1055"/>
      <c r="AC1055"/>
      <c r="AD1055"/>
      <c r="AE1055"/>
      <c r="AF1055"/>
      <c r="AG1055"/>
      <c r="AH1055"/>
      <c r="AI1055"/>
      <c r="AJ1055"/>
      <c r="AK1055"/>
      <c r="AL1055"/>
    </row>
    <row r="1056" spans="3:38" ht="15" customHeight="1" x14ac:dyDescent="0.35">
      <c r="C1056"/>
      <c r="D1056"/>
      <c r="E1056"/>
      <c r="F1056"/>
      <c r="G1056"/>
      <c r="H1056"/>
      <c r="I1056"/>
      <c r="J1056"/>
      <c r="K1056"/>
      <c r="L1056"/>
      <c r="M1056"/>
      <c r="N1056"/>
      <c r="O1056"/>
      <c r="S1056"/>
      <c r="T1056"/>
      <c r="U1056"/>
      <c r="V1056"/>
      <c r="Y1056"/>
      <c r="Z1056"/>
      <c r="AA1056"/>
      <c r="AB1056"/>
      <c r="AC1056"/>
      <c r="AD1056"/>
      <c r="AE1056"/>
      <c r="AF1056"/>
      <c r="AG1056"/>
      <c r="AH1056"/>
      <c r="AI1056"/>
      <c r="AJ1056"/>
      <c r="AK1056"/>
      <c r="AL1056"/>
    </row>
    <row r="1057" spans="3:38" ht="15" customHeight="1" x14ac:dyDescent="0.35">
      <c r="C1057"/>
      <c r="D1057"/>
      <c r="E1057"/>
      <c r="F1057"/>
      <c r="G1057"/>
      <c r="H1057"/>
      <c r="I1057"/>
      <c r="J1057"/>
      <c r="K1057"/>
      <c r="L1057"/>
      <c r="M1057"/>
      <c r="N1057"/>
      <c r="O1057"/>
      <c r="S1057"/>
      <c r="T1057"/>
      <c r="U1057"/>
      <c r="V1057"/>
      <c r="Y1057"/>
      <c r="Z1057"/>
      <c r="AA1057"/>
      <c r="AB1057"/>
      <c r="AC1057"/>
      <c r="AD1057"/>
      <c r="AE1057"/>
      <c r="AF1057"/>
      <c r="AG1057"/>
      <c r="AH1057"/>
      <c r="AI1057"/>
      <c r="AJ1057"/>
      <c r="AK1057"/>
      <c r="AL1057"/>
    </row>
    <row r="1058" spans="3:38" ht="15" customHeight="1" x14ac:dyDescent="0.35">
      <c r="C1058"/>
      <c r="D1058"/>
      <c r="E1058"/>
      <c r="F1058"/>
      <c r="G1058"/>
      <c r="H1058"/>
      <c r="I1058"/>
      <c r="J1058"/>
      <c r="K1058"/>
      <c r="L1058"/>
      <c r="M1058"/>
      <c r="N1058"/>
      <c r="O1058"/>
      <c r="S1058"/>
      <c r="T1058"/>
      <c r="U1058"/>
      <c r="V1058"/>
      <c r="Y1058"/>
      <c r="Z1058"/>
      <c r="AA1058"/>
      <c r="AB1058"/>
      <c r="AC1058"/>
      <c r="AD1058"/>
      <c r="AE1058"/>
      <c r="AF1058"/>
      <c r="AG1058"/>
      <c r="AH1058"/>
      <c r="AI1058"/>
      <c r="AJ1058"/>
      <c r="AK1058"/>
      <c r="AL1058"/>
    </row>
    <row r="1059" spans="3:38" ht="15" customHeight="1" x14ac:dyDescent="0.35">
      <c r="C1059"/>
      <c r="D1059"/>
      <c r="E1059"/>
      <c r="F1059"/>
      <c r="G1059"/>
      <c r="H1059"/>
      <c r="I1059"/>
      <c r="J1059"/>
      <c r="K1059"/>
      <c r="L1059"/>
      <c r="M1059"/>
      <c r="N1059"/>
      <c r="O1059"/>
      <c r="S1059"/>
      <c r="T1059"/>
      <c r="U1059"/>
      <c r="V1059"/>
      <c r="Y1059"/>
      <c r="Z1059"/>
      <c r="AA1059"/>
      <c r="AB1059"/>
      <c r="AC1059"/>
      <c r="AD1059"/>
      <c r="AE1059"/>
      <c r="AF1059"/>
      <c r="AG1059"/>
      <c r="AH1059"/>
      <c r="AI1059"/>
      <c r="AJ1059"/>
      <c r="AK1059"/>
      <c r="AL1059"/>
    </row>
    <row r="1060" spans="3:38" ht="15" customHeight="1" x14ac:dyDescent="0.35">
      <c r="C1060"/>
      <c r="D1060"/>
      <c r="E1060"/>
      <c r="F1060"/>
      <c r="G1060"/>
      <c r="H1060"/>
      <c r="I1060"/>
      <c r="J1060"/>
      <c r="K1060"/>
      <c r="L1060"/>
      <c r="M1060"/>
      <c r="N1060"/>
      <c r="O1060"/>
      <c r="S1060"/>
      <c r="T1060"/>
      <c r="U1060"/>
      <c r="V1060"/>
      <c r="Y1060"/>
      <c r="Z1060"/>
      <c r="AA1060"/>
      <c r="AB1060"/>
      <c r="AC1060"/>
      <c r="AD1060"/>
      <c r="AE1060"/>
      <c r="AF1060"/>
      <c r="AG1060"/>
      <c r="AH1060"/>
      <c r="AI1060"/>
      <c r="AJ1060"/>
      <c r="AK1060"/>
      <c r="AL1060"/>
    </row>
    <row r="1061" spans="3:38" ht="15" customHeight="1" x14ac:dyDescent="0.35">
      <c r="C1061"/>
      <c r="D1061"/>
      <c r="E1061"/>
      <c r="F1061"/>
      <c r="G1061"/>
      <c r="H1061"/>
      <c r="I1061"/>
      <c r="J1061"/>
      <c r="K1061"/>
      <c r="L1061"/>
      <c r="M1061"/>
      <c r="N1061"/>
      <c r="O1061"/>
      <c r="S1061"/>
      <c r="T1061"/>
      <c r="U1061"/>
      <c r="V1061"/>
      <c r="Y1061"/>
      <c r="Z1061"/>
      <c r="AA1061"/>
      <c r="AB1061"/>
      <c r="AC1061"/>
      <c r="AD1061"/>
      <c r="AE1061"/>
      <c r="AF1061"/>
      <c r="AG1061"/>
      <c r="AH1061"/>
      <c r="AI1061"/>
      <c r="AJ1061"/>
      <c r="AK1061"/>
      <c r="AL1061"/>
    </row>
    <row r="1062" spans="3:38" ht="15" customHeight="1" x14ac:dyDescent="0.35">
      <c r="C1062"/>
      <c r="D1062"/>
      <c r="E1062"/>
      <c r="F1062"/>
      <c r="G1062"/>
      <c r="H1062"/>
      <c r="I1062"/>
      <c r="J1062"/>
      <c r="K1062"/>
      <c r="L1062"/>
      <c r="M1062"/>
      <c r="N1062"/>
      <c r="O1062"/>
      <c r="S1062"/>
      <c r="T1062"/>
      <c r="U1062"/>
      <c r="V1062"/>
      <c r="Y1062"/>
      <c r="Z1062"/>
      <c r="AA1062"/>
      <c r="AB1062"/>
      <c r="AC1062"/>
      <c r="AD1062"/>
      <c r="AE1062"/>
      <c r="AF1062"/>
      <c r="AG1062"/>
      <c r="AH1062"/>
      <c r="AI1062"/>
      <c r="AJ1062"/>
      <c r="AK1062"/>
      <c r="AL1062"/>
    </row>
    <row r="1063" spans="3:38" ht="15" customHeight="1" x14ac:dyDescent="0.35">
      <c r="C1063"/>
      <c r="D1063"/>
      <c r="E1063"/>
      <c r="F1063"/>
      <c r="G1063"/>
      <c r="H1063"/>
      <c r="I1063"/>
      <c r="J1063"/>
      <c r="K1063"/>
      <c r="L1063"/>
      <c r="M1063"/>
      <c r="N1063"/>
      <c r="O1063"/>
      <c r="S1063"/>
      <c r="T1063"/>
      <c r="U1063"/>
      <c r="V1063"/>
      <c r="Y1063"/>
      <c r="Z1063"/>
      <c r="AA1063"/>
      <c r="AB1063"/>
      <c r="AC1063"/>
      <c r="AD1063"/>
      <c r="AE1063"/>
      <c r="AF1063"/>
      <c r="AG1063"/>
      <c r="AH1063"/>
      <c r="AI1063"/>
      <c r="AJ1063"/>
      <c r="AK1063"/>
      <c r="AL1063"/>
    </row>
    <row r="1064" spans="3:38" ht="15" customHeight="1" x14ac:dyDescent="0.35">
      <c r="C1064"/>
      <c r="D1064"/>
      <c r="E1064"/>
      <c r="F1064"/>
      <c r="G1064"/>
      <c r="H1064"/>
      <c r="I1064"/>
      <c r="J1064"/>
      <c r="K1064"/>
      <c r="L1064"/>
      <c r="M1064"/>
      <c r="N1064"/>
      <c r="O1064"/>
      <c r="S1064"/>
      <c r="T1064"/>
      <c r="U1064"/>
      <c r="V1064"/>
      <c r="Y1064"/>
      <c r="Z1064"/>
      <c r="AA1064"/>
      <c r="AB1064"/>
      <c r="AC1064"/>
      <c r="AD1064"/>
      <c r="AE1064"/>
      <c r="AF1064"/>
      <c r="AG1064"/>
      <c r="AH1064"/>
      <c r="AI1064"/>
      <c r="AJ1064"/>
      <c r="AK1064"/>
      <c r="AL1064"/>
    </row>
    <row r="1065" spans="3:38" ht="15" customHeight="1" x14ac:dyDescent="0.35">
      <c r="C1065"/>
      <c r="D1065"/>
      <c r="E1065"/>
      <c r="F1065"/>
      <c r="G1065"/>
      <c r="H1065"/>
      <c r="I1065"/>
      <c r="J1065"/>
      <c r="K1065"/>
      <c r="L1065"/>
      <c r="M1065"/>
      <c r="N1065"/>
      <c r="O1065"/>
      <c r="S1065"/>
      <c r="T1065"/>
      <c r="U1065"/>
      <c r="V1065"/>
      <c r="Y1065"/>
      <c r="Z1065"/>
      <c r="AA1065"/>
      <c r="AB1065"/>
      <c r="AC1065"/>
      <c r="AD1065"/>
      <c r="AE1065"/>
      <c r="AF1065"/>
      <c r="AG1065"/>
      <c r="AH1065"/>
      <c r="AI1065"/>
      <c r="AJ1065"/>
      <c r="AK1065"/>
      <c r="AL1065"/>
    </row>
    <row r="1066" spans="3:38" ht="15" customHeight="1" x14ac:dyDescent="0.35">
      <c r="C1066"/>
      <c r="D1066"/>
      <c r="E1066"/>
      <c r="F1066"/>
      <c r="G1066"/>
      <c r="H1066"/>
      <c r="I1066"/>
      <c r="J1066"/>
      <c r="K1066"/>
      <c r="L1066"/>
      <c r="M1066"/>
      <c r="N1066"/>
      <c r="O1066"/>
      <c r="S1066"/>
      <c r="T1066"/>
      <c r="U1066"/>
      <c r="V1066"/>
      <c r="Y1066"/>
      <c r="Z1066"/>
      <c r="AA1066"/>
      <c r="AB1066"/>
      <c r="AC1066"/>
      <c r="AD1066"/>
      <c r="AE1066"/>
      <c r="AF1066"/>
      <c r="AG1066"/>
      <c r="AH1066"/>
      <c r="AI1066"/>
      <c r="AJ1066"/>
      <c r="AK1066"/>
      <c r="AL1066"/>
    </row>
    <row r="1067" spans="3:38" ht="15" customHeight="1" x14ac:dyDescent="0.35">
      <c r="C1067"/>
      <c r="D1067"/>
      <c r="E1067"/>
      <c r="F1067"/>
      <c r="G1067"/>
      <c r="H1067"/>
      <c r="I1067"/>
      <c r="J1067"/>
      <c r="K1067"/>
      <c r="L1067"/>
      <c r="M1067"/>
      <c r="N1067"/>
      <c r="O1067"/>
      <c r="S1067"/>
      <c r="T1067"/>
      <c r="U1067"/>
      <c r="V1067"/>
      <c r="Y1067"/>
      <c r="Z1067"/>
      <c r="AA1067"/>
      <c r="AB1067"/>
      <c r="AC1067"/>
      <c r="AD1067"/>
      <c r="AE1067"/>
      <c r="AF1067"/>
      <c r="AG1067"/>
      <c r="AH1067"/>
      <c r="AI1067"/>
      <c r="AJ1067"/>
      <c r="AK1067"/>
      <c r="AL1067"/>
    </row>
    <row r="1068" spans="3:38" ht="15" customHeight="1" x14ac:dyDescent="0.35">
      <c r="C1068"/>
      <c r="D1068"/>
      <c r="E1068"/>
      <c r="F1068"/>
      <c r="G1068"/>
      <c r="H1068"/>
      <c r="I1068"/>
      <c r="J1068"/>
      <c r="K1068"/>
      <c r="L1068"/>
      <c r="M1068"/>
      <c r="N1068"/>
      <c r="O1068"/>
      <c r="S1068"/>
      <c r="T1068"/>
      <c r="U1068"/>
      <c r="V1068"/>
      <c r="Y1068"/>
      <c r="Z1068"/>
      <c r="AA1068"/>
      <c r="AB1068"/>
      <c r="AC1068"/>
      <c r="AD1068"/>
      <c r="AE1068"/>
      <c r="AF1068"/>
      <c r="AG1068"/>
      <c r="AH1068"/>
      <c r="AI1068"/>
      <c r="AJ1068"/>
      <c r="AK1068"/>
      <c r="AL1068"/>
    </row>
    <row r="1069" spans="3:38" ht="15" customHeight="1" x14ac:dyDescent="0.35">
      <c r="C1069"/>
      <c r="D1069"/>
      <c r="E1069"/>
      <c r="F1069"/>
      <c r="G1069"/>
      <c r="H1069"/>
      <c r="I1069"/>
      <c r="J1069"/>
      <c r="K1069"/>
      <c r="L1069"/>
      <c r="M1069"/>
      <c r="N1069"/>
      <c r="O1069"/>
      <c r="S1069"/>
      <c r="T1069"/>
      <c r="U1069"/>
      <c r="V1069"/>
      <c r="Y1069"/>
      <c r="Z1069"/>
      <c r="AA1069"/>
      <c r="AB1069"/>
      <c r="AC1069"/>
      <c r="AD1069"/>
      <c r="AE1069"/>
      <c r="AF1069"/>
      <c r="AG1069"/>
      <c r="AH1069"/>
      <c r="AI1069"/>
      <c r="AJ1069"/>
      <c r="AK1069"/>
      <c r="AL1069"/>
    </row>
    <row r="1070" spans="3:38" ht="15" customHeight="1" x14ac:dyDescent="0.35">
      <c r="C1070"/>
      <c r="D1070"/>
      <c r="E1070"/>
      <c r="F1070"/>
      <c r="G1070"/>
      <c r="H1070"/>
      <c r="I1070"/>
      <c r="J1070"/>
      <c r="K1070"/>
      <c r="L1070"/>
      <c r="M1070"/>
      <c r="N1070"/>
      <c r="O1070"/>
      <c r="S1070"/>
      <c r="T1070"/>
      <c r="U1070"/>
      <c r="V1070"/>
      <c r="Y1070"/>
      <c r="Z1070"/>
      <c r="AA1070"/>
      <c r="AB1070"/>
      <c r="AC1070"/>
      <c r="AD1070"/>
      <c r="AE1070"/>
      <c r="AF1070"/>
      <c r="AG1070"/>
      <c r="AH1070"/>
      <c r="AI1070"/>
      <c r="AJ1070"/>
      <c r="AK1070"/>
      <c r="AL1070"/>
    </row>
    <row r="1071" spans="3:38" ht="15" customHeight="1" x14ac:dyDescent="0.35">
      <c r="C1071"/>
      <c r="D1071"/>
      <c r="E1071"/>
      <c r="F1071"/>
      <c r="G1071"/>
      <c r="H1071"/>
      <c r="I1071"/>
      <c r="J1071"/>
      <c r="K1071"/>
      <c r="L1071"/>
      <c r="M1071"/>
      <c r="N1071"/>
      <c r="O1071"/>
      <c r="S1071"/>
      <c r="T1071"/>
      <c r="U1071"/>
      <c r="V1071"/>
      <c r="Y1071"/>
      <c r="Z1071"/>
      <c r="AA1071"/>
      <c r="AB1071"/>
      <c r="AC1071"/>
      <c r="AD1071"/>
      <c r="AE1071"/>
      <c r="AF1071"/>
      <c r="AG1071"/>
      <c r="AH1071"/>
      <c r="AI1071"/>
      <c r="AJ1071"/>
      <c r="AK1071"/>
      <c r="AL1071"/>
    </row>
    <row r="1072" spans="3:38" ht="15" customHeight="1" x14ac:dyDescent="0.35">
      <c r="C1072"/>
      <c r="D1072"/>
      <c r="E1072"/>
      <c r="F1072"/>
      <c r="G1072"/>
      <c r="H1072"/>
      <c r="I1072"/>
      <c r="J1072"/>
      <c r="K1072"/>
      <c r="L1072"/>
      <c r="M1072"/>
      <c r="N1072"/>
      <c r="O1072"/>
      <c r="S1072"/>
      <c r="T1072"/>
      <c r="U1072"/>
      <c r="V1072"/>
      <c r="Y1072"/>
      <c r="Z1072"/>
      <c r="AA1072"/>
      <c r="AB1072"/>
      <c r="AC1072"/>
      <c r="AD1072"/>
      <c r="AE1072"/>
      <c r="AF1072"/>
      <c r="AG1072"/>
      <c r="AH1072"/>
      <c r="AI1072"/>
      <c r="AJ1072"/>
      <c r="AK1072"/>
      <c r="AL1072"/>
    </row>
    <row r="1073" spans="3:38" ht="15" customHeight="1" x14ac:dyDescent="0.35">
      <c r="C1073"/>
      <c r="D1073"/>
      <c r="E1073"/>
      <c r="F1073"/>
      <c r="G1073"/>
      <c r="H1073"/>
      <c r="I1073"/>
      <c r="J1073"/>
      <c r="K1073"/>
      <c r="L1073"/>
      <c r="M1073"/>
      <c r="N1073"/>
      <c r="O1073"/>
      <c r="S1073"/>
      <c r="T1073"/>
      <c r="U1073"/>
      <c r="V1073"/>
      <c r="Y1073"/>
      <c r="Z1073"/>
      <c r="AA1073"/>
      <c r="AB1073"/>
      <c r="AC1073"/>
      <c r="AD1073"/>
      <c r="AE1073"/>
      <c r="AF1073"/>
      <c r="AG1073"/>
      <c r="AH1073"/>
      <c r="AI1073"/>
      <c r="AJ1073"/>
      <c r="AK1073"/>
      <c r="AL1073"/>
    </row>
    <row r="1074" spans="3:38" ht="15" customHeight="1" x14ac:dyDescent="0.35">
      <c r="C1074"/>
      <c r="D1074"/>
      <c r="E1074"/>
      <c r="F1074"/>
      <c r="G1074"/>
      <c r="H1074"/>
      <c r="I1074"/>
      <c r="J1074"/>
      <c r="K1074"/>
      <c r="L1074"/>
      <c r="M1074"/>
      <c r="N1074"/>
      <c r="O1074"/>
      <c r="S1074"/>
      <c r="T1074"/>
      <c r="U1074"/>
      <c r="V1074"/>
      <c r="Y1074"/>
      <c r="Z1074"/>
      <c r="AA1074"/>
      <c r="AB1074"/>
      <c r="AC1074"/>
      <c r="AD1074"/>
      <c r="AE1074"/>
      <c r="AF1074"/>
      <c r="AG1074"/>
      <c r="AH1074"/>
      <c r="AI1074"/>
      <c r="AJ1074"/>
      <c r="AK1074"/>
      <c r="AL1074"/>
    </row>
    <row r="1075" spans="3:38" ht="15" customHeight="1" x14ac:dyDescent="0.35">
      <c r="C1075"/>
      <c r="D1075"/>
      <c r="E1075"/>
      <c r="F1075"/>
      <c r="G1075"/>
      <c r="H1075"/>
      <c r="I1075"/>
      <c r="J1075"/>
      <c r="K1075"/>
      <c r="L1075"/>
      <c r="M1075"/>
      <c r="N1075"/>
      <c r="O1075"/>
      <c r="S1075"/>
      <c r="T1075"/>
      <c r="U1075"/>
      <c r="V1075"/>
      <c r="Y1075"/>
      <c r="Z1075"/>
      <c r="AA1075"/>
      <c r="AB1075"/>
      <c r="AC1075"/>
      <c r="AD1075"/>
      <c r="AE1075"/>
      <c r="AF1075"/>
      <c r="AG1075"/>
      <c r="AH1075"/>
      <c r="AI1075"/>
      <c r="AJ1075"/>
      <c r="AK1075"/>
      <c r="AL1075"/>
    </row>
    <row r="1076" spans="3:38" ht="15" customHeight="1" x14ac:dyDescent="0.35">
      <c r="C1076"/>
      <c r="D1076"/>
      <c r="E1076"/>
      <c r="F1076"/>
      <c r="G1076"/>
      <c r="H1076"/>
      <c r="I1076"/>
      <c r="J1076"/>
      <c r="K1076"/>
      <c r="L1076"/>
      <c r="M1076"/>
      <c r="N1076"/>
      <c r="O1076"/>
      <c r="S1076"/>
      <c r="T1076"/>
      <c r="U1076"/>
      <c r="V1076"/>
      <c r="Y1076"/>
      <c r="Z1076"/>
      <c r="AA1076"/>
      <c r="AB1076"/>
      <c r="AC1076"/>
      <c r="AD1076"/>
      <c r="AE1076"/>
      <c r="AF1076"/>
      <c r="AG1076"/>
      <c r="AH1076"/>
      <c r="AI1076"/>
      <c r="AJ1076"/>
      <c r="AK1076"/>
      <c r="AL1076"/>
    </row>
    <row r="1077" spans="3:38" ht="15" customHeight="1" x14ac:dyDescent="0.35">
      <c r="C1077"/>
      <c r="D1077"/>
      <c r="E1077"/>
      <c r="F1077"/>
      <c r="G1077"/>
      <c r="H1077"/>
      <c r="I1077"/>
      <c r="J1077"/>
      <c r="K1077"/>
      <c r="L1077"/>
      <c r="M1077"/>
      <c r="N1077"/>
      <c r="O1077"/>
      <c r="S1077"/>
      <c r="T1077"/>
      <c r="U1077"/>
      <c r="V1077"/>
      <c r="Y1077"/>
      <c r="Z1077"/>
      <c r="AA1077"/>
      <c r="AB1077"/>
      <c r="AC1077"/>
      <c r="AD1077"/>
      <c r="AE1077"/>
      <c r="AF1077"/>
      <c r="AG1077"/>
      <c r="AH1077"/>
      <c r="AI1077"/>
      <c r="AJ1077"/>
      <c r="AK1077"/>
      <c r="AL1077"/>
    </row>
    <row r="1078" spans="3:38" ht="15" customHeight="1" x14ac:dyDescent="0.35">
      <c r="C1078"/>
      <c r="D1078"/>
      <c r="E1078"/>
      <c r="F1078"/>
      <c r="G1078"/>
      <c r="H1078"/>
      <c r="I1078"/>
      <c r="J1078"/>
      <c r="K1078"/>
      <c r="L1078"/>
      <c r="M1078"/>
      <c r="N1078"/>
      <c r="O1078"/>
      <c r="S1078"/>
      <c r="T1078"/>
      <c r="U1078"/>
      <c r="V1078"/>
      <c r="Y1078"/>
      <c r="Z1078"/>
      <c r="AA1078"/>
      <c r="AB1078"/>
      <c r="AC1078"/>
      <c r="AD1078"/>
      <c r="AE1078"/>
      <c r="AF1078"/>
      <c r="AG1078"/>
      <c r="AH1078"/>
      <c r="AI1078"/>
      <c r="AJ1078"/>
      <c r="AK1078"/>
      <c r="AL1078"/>
    </row>
    <row r="1079" spans="3:38" ht="15" customHeight="1" x14ac:dyDescent="0.35">
      <c r="C1079"/>
      <c r="D1079"/>
      <c r="E1079"/>
      <c r="F1079"/>
      <c r="G1079"/>
      <c r="H1079"/>
      <c r="I1079"/>
      <c r="J1079"/>
      <c r="K1079"/>
      <c r="L1079"/>
      <c r="M1079"/>
      <c r="N1079"/>
      <c r="O1079"/>
      <c r="S1079"/>
      <c r="T1079"/>
      <c r="U1079"/>
      <c r="V1079"/>
      <c r="Y1079"/>
      <c r="Z1079"/>
      <c r="AA1079"/>
      <c r="AB1079"/>
      <c r="AC1079"/>
      <c r="AD1079"/>
      <c r="AE1079"/>
      <c r="AF1079"/>
      <c r="AG1079"/>
      <c r="AH1079"/>
      <c r="AI1079"/>
      <c r="AJ1079"/>
      <c r="AK1079"/>
      <c r="AL1079"/>
    </row>
    <row r="1080" spans="3:38" ht="15" customHeight="1" x14ac:dyDescent="0.35">
      <c r="C1080"/>
      <c r="D1080"/>
      <c r="E1080"/>
      <c r="F1080"/>
      <c r="G1080"/>
      <c r="H1080"/>
      <c r="I1080"/>
      <c r="J1080"/>
      <c r="K1080"/>
      <c r="L1080"/>
      <c r="M1080"/>
      <c r="N1080"/>
      <c r="O1080"/>
      <c r="S1080"/>
      <c r="T1080"/>
      <c r="U1080"/>
      <c r="V1080"/>
      <c r="Y1080"/>
      <c r="Z1080"/>
      <c r="AA1080"/>
      <c r="AB1080"/>
      <c r="AC1080"/>
      <c r="AD1080"/>
      <c r="AE1080"/>
      <c r="AF1080"/>
      <c r="AG1080"/>
      <c r="AH1080"/>
      <c r="AI1080"/>
      <c r="AJ1080"/>
      <c r="AK1080"/>
      <c r="AL1080"/>
    </row>
    <row r="1081" spans="3:38" ht="15" customHeight="1" x14ac:dyDescent="0.35">
      <c r="C1081"/>
      <c r="D1081"/>
      <c r="E1081"/>
      <c r="F1081"/>
      <c r="G1081"/>
      <c r="H1081"/>
      <c r="I1081"/>
      <c r="J1081"/>
      <c r="K1081"/>
      <c r="L1081"/>
      <c r="M1081"/>
      <c r="N1081"/>
      <c r="O1081"/>
      <c r="S1081"/>
      <c r="T1081"/>
      <c r="U1081"/>
      <c r="V1081"/>
      <c r="Y1081"/>
      <c r="Z1081"/>
      <c r="AA1081"/>
      <c r="AB1081"/>
      <c r="AC1081"/>
      <c r="AD1081"/>
      <c r="AE1081"/>
      <c r="AF1081"/>
      <c r="AG1081"/>
      <c r="AH1081"/>
      <c r="AI1081"/>
      <c r="AJ1081"/>
      <c r="AK1081"/>
      <c r="AL1081"/>
    </row>
    <row r="1082" spans="3:38" ht="15" customHeight="1" x14ac:dyDescent="0.35">
      <c r="C1082"/>
      <c r="D1082"/>
      <c r="E1082"/>
      <c r="F1082"/>
      <c r="G1082"/>
      <c r="H1082"/>
      <c r="I1082"/>
      <c r="J1082"/>
      <c r="K1082"/>
      <c r="L1082"/>
      <c r="M1082"/>
      <c r="N1082"/>
      <c r="O1082"/>
      <c r="S1082"/>
      <c r="T1082"/>
      <c r="U1082"/>
      <c r="V1082"/>
      <c r="Y1082"/>
      <c r="Z1082"/>
      <c r="AA1082"/>
      <c r="AB1082"/>
      <c r="AC1082"/>
      <c r="AD1082"/>
      <c r="AE1082"/>
      <c r="AF1082"/>
      <c r="AG1082"/>
      <c r="AH1082"/>
      <c r="AI1082"/>
      <c r="AJ1082"/>
      <c r="AK1082"/>
      <c r="AL1082"/>
    </row>
    <row r="1083" spans="3:38" ht="15" customHeight="1" x14ac:dyDescent="0.35">
      <c r="C1083"/>
      <c r="D1083"/>
      <c r="E1083"/>
      <c r="F1083"/>
      <c r="G1083"/>
      <c r="H1083"/>
      <c r="I1083"/>
      <c r="J1083"/>
      <c r="K1083"/>
      <c r="L1083"/>
      <c r="M1083"/>
      <c r="N1083"/>
      <c r="O1083"/>
      <c r="S1083"/>
      <c r="T1083"/>
      <c r="U1083"/>
      <c r="V1083"/>
      <c r="Y1083"/>
      <c r="Z1083"/>
      <c r="AA1083"/>
      <c r="AB1083"/>
      <c r="AC1083"/>
      <c r="AD1083"/>
      <c r="AE1083"/>
      <c r="AF1083"/>
      <c r="AG1083"/>
      <c r="AH1083"/>
      <c r="AI1083"/>
      <c r="AJ1083"/>
      <c r="AK1083"/>
      <c r="AL1083"/>
    </row>
    <row r="1084" spans="3:38" ht="15" customHeight="1" x14ac:dyDescent="0.35">
      <c r="C1084"/>
      <c r="D1084"/>
      <c r="E1084"/>
      <c r="F1084"/>
      <c r="G1084"/>
      <c r="H1084"/>
      <c r="I1084"/>
      <c r="J1084"/>
      <c r="K1084"/>
      <c r="L1084"/>
      <c r="M1084"/>
      <c r="N1084"/>
      <c r="O1084"/>
      <c r="S1084"/>
      <c r="T1084"/>
      <c r="U1084"/>
      <c r="V1084"/>
      <c r="Y1084"/>
      <c r="Z1084"/>
      <c r="AA1084"/>
      <c r="AB1084"/>
      <c r="AC1084"/>
      <c r="AD1084"/>
      <c r="AE1084"/>
      <c r="AF1084"/>
      <c r="AG1084"/>
      <c r="AH1084"/>
      <c r="AI1084"/>
      <c r="AJ1084"/>
      <c r="AK1084"/>
      <c r="AL1084"/>
    </row>
    <row r="1085" spans="3:38" ht="15" customHeight="1" x14ac:dyDescent="0.35">
      <c r="C1085"/>
      <c r="D1085"/>
      <c r="E1085"/>
      <c r="F1085"/>
      <c r="G1085"/>
      <c r="H1085"/>
      <c r="I1085"/>
      <c r="J1085"/>
      <c r="K1085"/>
      <c r="L1085"/>
      <c r="M1085"/>
      <c r="N1085"/>
      <c r="O1085"/>
      <c r="S1085"/>
      <c r="T1085"/>
      <c r="U1085"/>
      <c r="V1085"/>
      <c r="Y1085"/>
      <c r="Z1085"/>
      <c r="AA1085"/>
      <c r="AB1085"/>
      <c r="AC1085"/>
      <c r="AD1085"/>
      <c r="AE1085"/>
      <c r="AF1085"/>
      <c r="AG1085"/>
      <c r="AH1085"/>
      <c r="AI1085"/>
      <c r="AJ1085"/>
      <c r="AK1085"/>
      <c r="AL1085"/>
    </row>
    <row r="1086" spans="3:38" ht="15" customHeight="1" x14ac:dyDescent="0.35">
      <c r="C1086"/>
      <c r="D1086"/>
      <c r="E1086"/>
      <c r="F1086"/>
      <c r="G1086"/>
      <c r="H1086"/>
      <c r="I1086"/>
      <c r="J1086"/>
      <c r="K1086"/>
      <c r="L1086"/>
      <c r="M1086"/>
      <c r="N1086"/>
      <c r="O1086"/>
      <c r="S1086"/>
      <c r="T1086"/>
      <c r="U1086"/>
      <c r="V1086"/>
      <c r="Y1086"/>
      <c r="Z1086"/>
      <c r="AA1086"/>
      <c r="AB1086"/>
      <c r="AC1086"/>
      <c r="AD1086"/>
      <c r="AE1086"/>
      <c r="AF1086"/>
      <c r="AG1086"/>
      <c r="AH1086"/>
      <c r="AI1086"/>
      <c r="AJ1086"/>
      <c r="AK1086"/>
      <c r="AL1086"/>
    </row>
    <row r="1087" spans="3:38" ht="15" customHeight="1" x14ac:dyDescent="0.35">
      <c r="C1087"/>
      <c r="D1087"/>
      <c r="E1087"/>
      <c r="F1087"/>
      <c r="G1087"/>
      <c r="H1087"/>
      <c r="I1087"/>
      <c r="J1087"/>
      <c r="K1087"/>
      <c r="L1087"/>
      <c r="M1087"/>
      <c r="N1087"/>
      <c r="O1087"/>
      <c r="S1087"/>
      <c r="T1087"/>
      <c r="U1087"/>
      <c r="V1087"/>
      <c r="Y1087"/>
      <c r="Z1087"/>
      <c r="AA1087"/>
      <c r="AB1087"/>
      <c r="AC1087"/>
      <c r="AD1087"/>
      <c r="AE1087"/>
      <c r="AF1087"/>
      <c r="AG1087"/>
      <c r="AH1087"/>
      <c r="AI1087"/>
      <c r="AJ1087"/>
      <c r="AK1087"/>
      <c r="AL1087"/>
    </row>
    <row r="1088" spans="3:38" ht="15" customHeight="1" x14ac:dyDescent="0.35">
      <c r="C1088"/>
      <c r="D1088"/>
      <c r="E1088"/>
      <c r="F1088"/>
      <c r="G1088"/>
      <c r="H1088"/>
      <c r="I1088"/>
      <c r="J1088"/>
      <c r="K1088"/>
      <c r="L1088"/>
      <c r="M1088"/>
      <c r="N1088"/>
      <c r="O1088"/>
      <c r="S1088"/>
      <c r="T1088"/>
      <c r="U1088"/>
      <c r="V1088"/>
      <c r="Y1088"/>
      <c r="Z1088"/>
      <c r="AA1088"/>
      <c r="AB1088"/>
      <c r="AC1088"/>
      <c r="AD1088"/>
      <c r="AE1088"/>
      <c r="AF1088"/>
      <c r="AG1088"/>
      <c r="AH1088"/>
      <c r="AI1088"/>
      <c r="AJ1088"/>
      <c r="AK1088"/>
      <c r="AL1088"/>
    </row>
    <row r="1089" spans="3:38" ht="15" customHeight="1" x14ac:dyDescent="0.35">
      <c r="C1089"/>
      <c r="D1089"/>
      <c r="E1089"/>
      <c r="F1089"/>
      <c r="G1089"/>
      <c r="H1089"/>
      <c r="I1089"/>
      <c r="J1089"/>
      <c r="K1089"/>
      <c r="L1089"/>
      <c r="M1089"/>
      <c r="N1089"/>
      <c r="O1089"/>
      <c r="S1089"/>
      <c r="T1089"/>
      <c r="U1089"/>
      <c r="V1089"/>
      <c r="Y1089"/>
      <c r="Z1089"/>
      <c r="AA1089"/>
      <c r="AB1089"/>
      <c r="AC1089"/>
      <c r="AD1089"/>
      <c r="AE1089"/>
      <c r="AF1089"/>
      <c r="AG1089"/>
      <c r="AH1089"/>
      <c r="AI1089"/>
      <c r="AJ1089"/>
      <c r="AK1089"/>
      <c r="AL1089"/>
    </row>
    <row r="1090" spans="3:38" ht="15" customHeight="1" x14ac:dyDescent="0.35">
      <c r="C1090"/>
      <c r="D1090"/>
      <c r="E1090"/>
      <c r="F1090"/>
      <c r="G1090"/>
      <c r="H1090"/>
      <c r="I1090"/>
      <c r="J1090"/>
      <c r="K1090"/>
      <c r="L1090"/>
      <c r="M1090"/>
      <c r="N1090"/>
      <c r="O1090"/>
      <c r="S1090"/>
      <c r="T1090"/>
      <c r="U1090"/>
      <c r="V1090"/>
      <c r="Y1090"/>
      <c r="Z1090"/>
      <c r="AA1090"/>
      <c r="AB1090"/>
      <c r="AC1090"/>
      <c r="AD1090"/>
      <c r="AE1090"/>
      <c r="AF1090"/>
      <c r="AG1090"/>
      <c r="AH1090"/>
      <c r="AI1090"/>
      <c r="AJ1090"/>
      <c r="AK1090"/>
      <c r="AL1090"/>
    </row>
    <row r="1091" spans="3:38" ht="15" customHeight="1" x14ac:dyDescent="0.35">
      <c r="C1091"/>
      <c r="D1091"/>
      <c r="E1091"/>
      <c r="F1091"/>
      <c r="G1091"/>
      <c r="H1091"/>
      <c r="I1091"/>
      <c r="J1091"/>
      <c r="K1091"/>
      <c r="L1091"/>
      <c r="M1091"/>
      <c r="N1091"/>
      <c r="O1091"/>
      <c r="S1091"/>
      <c r="T1091"/>
      <c r="U1091"/>
      <c r="V1091"/>
      <c r="Y1091"/>
      <c r="Z1091"/>
      <c r="AA1091"/>
      <c r="AB1091"/>
      <c r="AC1091"/>
      <c r="AD1091"/>
      <c r="AE1091"/>
      <c r="AF1091"/>
      <c r="AG1091"/>
      <c r="AH1091"/>
      <c r="AI1091"/>
      <c r="AJ1091"/>
      <c r="AK1091"/>
      <c r="AL1091"/>
    </row>
    <row r="1092" spans="3:38" ht="15" customHeight="1" x14ac:dyDescent="0.35">
      <c r="C1092"/>
      <c r="D1092"/>
      <c r="E1092"/>
      <c r="F1092"/>
      <c r="G1092"/>
      <c r="H1092"/>
      <c r="I1092"/>
      <c r="J1092"/>
      <c r="K1092"/>
      <c r="L1092"/>
      <c r="M1092"/>
      <c r="N1092"/>
      <c r="O1092"/>
      <c r="S1092"/>
      <c r="T1092"/>
      <c r="U1092"/>
      <c r="V1092"/>
      <c r="Y1092"/>
      <c r="Z1092"/>
      <c r="AA1092"/>
      <c r="AB1092"/>
      <c r="AC1092"/>
      <c r="AD1092"/>
      <c r="AE1092"/>
      <c r="AF1092"/>
      <c r="AG1092"/>
      <c r="AH1092"/>
      <c r="AI1092"/>
      <c r="AJ1092"/>
      <c r="AK1092"/>
      <c r="AL1092"/>
    </row>
    <row r="1093" spans="3:38" ht="15" customHeight="1" x14ac:dyDescent="0.35">
      <c r="C1093"/>
      <c r="D1093"/>
      <c r="E1093"/>
      <c r="F1093"/>
      <c r="G1093"/>
      <c r="H1093"/>
      <c r="I1093"/>
      <c r="J1093"/>
      <c r="K1093"/>
      <c r="L1093"/>
      <c r="M1093"/>
      <c r="N1093"/>
      <c r="O1093"/>
      <c r="S1093"/>
      <c r="T1093"/>
      <c r="U1093"/>
      <c r="V1093"/>
      <c r="Y1093"/>
      <c r="Z1093"/>
      <c r="AA1093"/>
      <c r="AB1093"/>
      <c r="AC1093"/>
      <c r="AD1093"/>
      <c r="AE1093"/>
      <c r="AF1093"/>
      <c r="AG1093"/>
      <c r="AH1093"/>
      <c r="AI1093"/>
      <c r="AJ1093"/>
      <c r="AK1093"/>
      <c r="AL1093"/>
    </row>
    <row r="1094" spans="3:38" ht="15" customHeight="1" x14ac:dyDescent="0.35">
      <c r="C1094"/>
      <c r="D1094"/>
      <c r="E1094"/>
      <c r="F1094"/>
      <c r="G1094"/>
      <c r="H1094"/>
      <c r="I1094"/>
      <c r="J1094"/>
      <c r="K1094"/>
      <c r="L1094"/>
      <c r="M1094"/>
      <c r="N1094"/>
      <c r="O1094"/>
      <c r="S1094"/>
      <c r="T1094"/>
      <c r="U1094"/>
      <c r="V1094"/>
      <c r="Y1094"/>
      <c r="Z1094"/>
      <c r="AA1094"/>
      <c r="AB1094"/>
      <c r="AC1094"/>
      <c r="AD1094"/>
      <c r="AE1094"/>
      <c r="AF1094"/>
      <c r="AG1094"/>
      <c r="AH1094"/>
      <c r="AI1094"/>
      <c r="AJ1094"/>
      <c r="AK1094"/>
      <c r="AL1094"/>
    </row>
    <row r="1095" spans="3:38" ht="15" customHeight="1" x14ac:dyDescent="0.35">
      <c r="C1095"/>
      <c r="D1095"/>
      <c r="E1095"/>
      <c r="F1095"/>
      <c r="G1095"/>
      <c r="H1095"/>
      <c r="I1095"/>
      <c r="J1095"/>
      <c r="K1095"/>
      <c r="L1095"/>
      <c r="M1095"/>
      <c r="N1095"/>
      <c r="O1095"/>
      <c r="S1095"/>
      <c r="T1095"/>
      <c r="U1095"/>
      <c r="V1095"/>
      <c r="Y1095"/>
      <c r="Z1095"/>
      <c r="AA1095"/>
      <c r="AB1095"/>
      <c r="AC1095"/>
      <c r="AD1095"/>
      <c r="AE1095"/>
      <c r="AF1095"/>
      <c r="AG1095"/>
      <c r="AH1095"/>
      <c r="AI1095"/>
      <c r="AJ1095"/>
      <c r="AK1095"/>
      <c r="AL1095"/>
    </row>
    <row r="1096" spans="3:38" ht="15" customHeight="1" x14ac:dyDescent="0.35">
      <c r="C1096"/>
      <c r="D1096"/>
      <c r="E1096"/>
      <c r="F1096"/>
      <c r="G1096"/>
      <c r="H1096"/>
      <c r="I1096"/>
      <c r="J1096"/>
      <c r="K1096"/>
      <c r="L1096"/>
      <c r="M1096"/>
      <c r="N1096"/>
      <c r="O1096"/>
      <c r="S1096"/>
      <c r="T1096"/>
      <c r="U1096"/>
      <c r="V1096"/>
      <c r="Y1096"/>
      <c r="Z1096"/>
      <c r="AA1096"/>
      <c r="AB1096"/>
      <c r="AC1096"/>
      <c r="AD1096"/>
      <c r="AE1096"/>
      <c r="AF1096"/>
      <c r="AG1096"/>
      <c r="AH1096"/>
      <c r="AI1096"/>
      <c r="AJ1096"/>
      <c r="AK1096"/>
      <c r="AL1096"/>
    </row>
    <row r="1097" spans="3:38" ht="15" customHeight="1" x14ac:dyDescent="0.35">
      <c r="C1097"/>
      <c r="D1097"/>
      <c r="E1097"/>
      <c r="F1097"/>
      <c r="G1097"/>
      <c r="H1097"/>
      <c r="I1097"/>
      <c r="J1097"/>
      <c r="K1097"/>
      <c r="L1097"/>
      <c r="M1097"/>
      <c r="N1097"/>
      <c r="O1097"/>
      <c r="S1097"/>
      <c r="T1097"/>
      <c r="U1097"/>
      <c r="V1097"/>
      <c r="Y1097"/>
      <c r="Z1097"/>
      <c r="AA1097"/>
      <c r="AB1097"/>
      <c r="AC1097"/>
      <c r="AD1097"/>
      <c r="AE1097"/>
      <c r="AF1097"/>
      <c r="AG1097"/>
      <c r="AH1097"/>
      <c r="AI1097"/>
      <c r="AJ1097"/>
      <c r="AK1097"/>
      <c r="AL1097"/>
    </row>
    <row r="1098" spans="3:38" ht="15" customHeight="1" x14ac:dyDescent="0.35">
      <c r="C1098"/>
      <c r="D1098"/>
      <c r="E1098"/>
      <c r="F1098"/>
      <c r="G1098"/>
      <c r="H1098"/>
      <c r="I1098"/>
      <c r="J1098"/>
      <c r="K1098"/>
      <c r="L1098"/>
      <c r="M1098"/>
      <c r="N1098"/>
      <c r="O1098"/>
      <c r="S1098"/>
      <c r="T1098"/>
      <c r="U1098"/>
      <c r="V1098"/>
      <c r="Y1098"/>
      <c r="Z1098"/>
      <c r="AA1098"/>
      <c r="AB1098"/>
      <c r="AC1098"/>
      <c r="AD1098"/>
      <c r="AE1098"/>
      <c r="AF1098"/>
      <c r="AG1098"/>
      <c r="AH1098"/>
      <c r="AI1098"/>
      <c r="AJ1098"/>
      <c r="AK1098"/>
      <c r="AL1098"/>
    </row>
    <row r="1099" spans="3:38" ht="15" customHeight="1" x14ac:dyDescent="0.35">
      <c r="C1099"/>
      <c r="D1099"/>
      <c r="E1099"/>
      <c r="F1099"/>
      <c r="G1099"/>
      <c r="H1099"/>
      <c r="I1099"/>
      <c r="J1099"/>
      <c r="K1099"/>
      <c r="L1099"/>
      <c r="M1099"/>
      <c r="N1099"/>
      <c r="O1099"/>
      <c r="S1099"/>
      <c r="T1099"/>
      <c r="U1099"/>
      <c r="V1099"/>
      <c r="Y1099"/>
      <c r="Z1099"/>
      <c r="AA1099"/>
      <c r="AB1099"/>
      <c r="AC1099"/>
      <c r="AD1099"/>
      <c r="AE1099"/>
      <c r="AF1099"/>
      <c r="AG1099"/>
      <c r="AH1099"/>
      <c r="AI1099"/>
      <c r="AJ1099"/>
      <c r="AK1099"/>
      <c r="AL1099"/>
    </row>
    <row r="1100" spans="3:38" ht="15" customHeight="1" x14ac:dyDescent="0.35">
      <c r="C1100"/>
      <c r="D1100"/>
      <c r="E1100"/>
      <c r="F1100"/>
      <c r="G1100"/>
      <c r="H1100"/>
      <c r="I1100"/>
      <c r="J1100"/>
      <c r="K1100"/>
      <c r="L1100"/>
      <c r="M1100"/>
      <c r="N1100"/>
      <c r="O1100"/>
      <c r="S1100"/>
      <c r="T1100"/>
      <c r="U1100"/>
      <c r="V1100"/>
      <c r="Y1100"/>
      <c r="Z1100"/>
      <c r="AA1100"/>
      <c r="AB1100"/>
      <c r="AC1100"/>
      <c r="AD1100"/>
      <c r="AE1100"/>
      <c r="AF1100"/>
      <c r="AG1100"/>
      <c r="AH1100"/>
      <c r="AI1100"/>
      <c r="AJ1100"/>
      <c r="AK1100"/>
      <c r="AL1100"/>
    </row>
    <row r="1101" spans="3:38" ht="15" customHeight="1" x14ac:dyDescent="0.35">
      <c r="C1101"/>
      <c r="D1101"/>
      <c r="E1101"/>
      <c r="F1101"/>
      <c r="G1101"/>
      <c r="H1101"/>
      <c r="I1101"/>
      <c r="J1101"/>
      <c r="K1101"/>
      <c r="L1101"/>
      <c r="M1101"/>
      <c r="N1101"/>
      <c r="O1101"/>
      <c r="S1101"/>
      <c r="T1101"/>
      <c r="U1101"/>
      <c r="V1101"/>
      <c r="Y1101"/>
      <c r="Z1101"/>
      <c r="AA1101"/>
      <c r="AB1101"/>
      <c r="AC1101"/>
      <c r="AD1101"/>
      <c r="AE1101"/>
      <c r="AF1101"/>
      <c r="AG1101"/>
      <c r="AH1101"/>
      <c r="AI1101"/>
      <c r="AJ1101"/>
      <c r="AK1101"/>
      <c r="AL1101"/>
    </row>
    <row r="1102" spans="3:38" ht="15" customHeight="1" x14ac:dyDescent="0.35">
      <c r="C1102"/>
      <c r="D1102"/>
      <c r="E1102"/>
      <c r="F1102"/>
      <c r="G1102"/>
      <c r="H1102"/>
      <c r="I1102"/>
      <c r="J1102"/>
      <c r="K1102"/>
      <c r="L1102"/>
      <c r="M1102"/>
      <c r="N1102"/>
      <c r="O1102"/>
      <c r="S1102"/>
      <c r="T1102"/>
      <c r="U1102"/>
      <c r="V1102"/>
      <c r="Y1102"/>
      <c r="Z1102"/>
      <c r="AA1102"/>
      <c r="AB1102"/>
      <c r="AC1102"/>
      <c r="AD1102"/>
      <c r="AE1102"/>
      <c r="AF1102"/>
      <c r="AG1102"/>
      <c r="AH1102"/>
      <c r="AI1102"/>
      <c r="AJ1102"/>
      <c r="AK1102"/>
      <c r="AL1102"/>
    </row>
    <row r="1103" spans="3:38" ht="15" customHeight="1" x14ac:dyDescent="0.35">
      <c r="C1103"/>
      <c r="D1103"/>
      <c r="E1103"/>
      <c r="F1103"/>
      <c r="G1103"/>
      <c r="H1103"/>
      <c r="I1103"/>
      <c r="J1103"/>
      <c r="K1103"/>
      <c r="L1103"/>
      <c r="M1103"/>
      <c r="N1103"/>
      <c r="O1103"/>
      <c r="S1103"/>
      <c r="T1103"/>
      <c r="U1103"/>
      <c r="V1103"/>
      <c r="Y1103"/>
      <c r="Z1103"/>
      <c r="AA1103"/>
      <c r="AB1103"/>
      <c r="AC1103"/>
      <c r="AD1103"/>
      <c r="AE1103"/>
      <c r="AF1103"/>
      <c r="AG1103"/>
      <c r="AH1103"/>
      <c r="AI1103"/>
      <c r="AJ1103"/>
      <c r="AK1103"/>
      <c r="AL1103"/>
    </row>
    <row r="1104" spans="3:38" ht="15" customHeight="1" x14ac:dyDescent="0.35">
      <c r="C1104"/>
      <c r="D1104"/>
      <c r="E1104"/>
      <c r="F1104"/>
      <c r="G1104"/>
      <c r="H1104"/>
      <c r="I1104"/>
      <c r="J1104"/>
      <c r="K1104"/>
      <c r="L1104"/>
      <c r="M1104"/>
      <c r="N1104"/>
      <c r="O1104"/>
      <c r="S1104"/>
      <c r="T1104"/>
      <c r="U1104"/>
      <c r="V1104"/>
      <c r="Y1104"/>
      <c r="Z1104"/>
      <c r="AA1104"/>
      <c r="AB1104"/>
      <c r="AC1104"/>
      <c r="AD1104"/>
      <c r="AE1104"/>
      <c r="AF1104"/>
      <c r="AG1104"/>
      <c r="AH1104"/>
      <c r="AI1104"/>
      <c r="AJ1104"/>
      <c r="AK1104"/>
      <c r="AL1104"/>
    </row>
    <row r="1105" spans="3:38" ht="15" customHeight="1" x14ac:dyDescent="0.35">
      <c r="C1105"/>
      <c r="D1105"/>
      <c r="E1105"/>
      <c r="F1105"/>
      <c r="G1105"/>
      <c r="H1105"/>
      <c r="I1105"/>
      <c r="J1105"/>
      <c r="K1105"/>
      <c r="L1105"/>
      <c r="M1105"/>
      <c r="N1105"/>
      <c r="O1105"/>
      <c r="S1105"/>
      <c r="T1105"/>
      <c r="U1105"/>
      <c r="V1105"/>
      <c r="Y1105"/>
      <c r="Z1105"/>
      <c r="AA1105"/>
      <c r="AB1105"/>
      <c r="AC1105"/>
      <c r="AD1105"/>
      <c r="AE1105"/>
      <c r="AF1105"/>
      <c r="AG1105"/>
      <c r="AH1105"/>
      <c r="AI1105"/>
      <c r="AJ1105"/>
      <c r="AK1105"/>
      <c r="AL1105"/>
    </row>
    <row r="1106" spans="3:38" ht="15" customHeight="1" x14ac:dyDescent="0.35">
      <c r="C1106"/>
      <c r="D1106"/>
      <c r="E1106"/>
      <c r="F1106"/>
      <c r="G1106"/>
      <c r="H1106"/>
      <c r="I1106"/>
      <c r="J1106"/>
      <c r="K1106"/>
      <c r="L1106"/>
      <c r="M1106"/>
      <c r="N1106"/>
      <c r="O1106"/>
      <c r="S1106"/>
      <c r="T1106"/>
      <c r="U1106"/>
      <c r="V1106"/>
      <c r="Y1106"/>
      <c r="Z1106"/>
      <c r="AA1106"/>
      <c r="AB1106"/>
      <c r="AC1106"/>
      <c r="AD1106"/>
      <c r="AE1106"/>
      <c r="AF1106"/>
      <c r="AG1106"/>
      <c r="AH1106"/>
      <c r="AI1106"/>
      <c r="AJ1106"/>
      <c r="AK1106"/>
      <c r="AL1106"/>
    </row>
    <row r="1107" spans="3:38" ht="15" customHeight="1" x14ac:dyDescent="0.35">
      <c r="C1107"/>
      <c r="D1107"/>
      <c r="E1107"/>
      <c r="F1107"/>
      <c r="G1107"/>
      <c r="H1107"/>
      <c r="I1107"/>
      <c r="J1107"/>
      <c r="K1107"/>
      <c r="L1107"/>
      <c r="M1107"/>
      <c r="N1107"/>
      <c r="O1107"/>
      <c r="S1107"/>
      <c r="T1107"/>
      <c r="U1107"/>
      <c r="V1107"/>
      <c r="Y1107"/>
      <c r="Z1107"/>
      <c r="AA1107"/>
      <c r="AB1107"/>
      <c r="AC1107"/>
      <c r="AD1107"/>
      <c r="AE1107"/>
      <c r="AF1107"/>
      <c r="AG1107"/>
      <c r="AH1107"/>
      <c r="AI1107"/>
      <c r="AJ1107"/>
      <c r="AK1107"/>
      <c r="AL1107"/>
    </row>
    <row r="1108" spans="3:38" ht="15" customHeight="1" x14ac:dyDescent="0.35">
      <c r="C1108"/>
      <c r="D1108"/>
      <c r="E1108"/>
      <c r="F1108"/>
      <c r="G1108"/>
      <c r="H1108"/>
      <c r="I1108"/>
      <c r="J1108"/>
      <c r="K1108"/>
      <c r="L1108"/>
      <c r="M1108"/>
      <c r="N1108"/>
      <c r="O1108"/>
      <c r="S1108"/>
      <c r="T1108"/>
      <c r="U1108"/>
      <c r="V1108"/>
      <c r="Y1108"/>
      <c r="Z1108"/>
      <c r="AA1108"/>
      <c r="AB1108"/>
      <c r="AC1108"/>
      <c r="AD1108"/>
      <c r="AE1108"/>
      <c r="AF1108"/>
      <c r="AG1108"/>
      <c r="AH1108"/>
      <c r="AI1108"/>
      <c r="AJ1108"/>
      <c r="AK1108"/>
      <c r="AL1108"/>
    </row>
    <row r="1109" spans="3:38" ht="15" customHeight="1" x14ac:dyDescent="0.35">
      <c r="C1109"/>
      <c r="D1109"/>
      <c r="E1109"/>
      <c r="F1109"/>
      <c r="G1109"/>
      <c r="H1109"/>
      <c r="I1109"/>
      <c r="J1109"/>
      <c r="K1109"/>
      <c r="L1109"/>
      <c r="M1109"/>
      <c r="N1109"/>
      <c r="O1109"/>
      <c r="S1109"/>
      <c r="T1109"/>
      <c r="U1109"/>
      <c r="V1109"/>
      <c r="Y1109"/>
      <c r="Z1109"/>
      <c r="AA1109"/>
      <c r="AB1109"/>
      <c r="AC1109"/>
      <c r="AD1109"/>
      <c r="AE1109"/>
      <c r="AF1109"/>
      <c r="AG1109"/>
      <c r="AH1109"/>
      <c r="AI1109"/>
      <c r="AJ1109"/>
      <c r="AK1109"/>
      <c r="AL1109"/>
    </row>
    <row r="1110" spans="3:38" ht="15" customHeight="1" x14ac:dyDescent="0.35">
      <c r="C1110"/>
      <c r="D1110"/>
      <c r="E1110"/>
      <c r="F1110"/>
      <c r="G1110"/>
      <c r="H1110"/>
      <c r="I1110"/>
      <c r="J1110"/>
      <c r="K1110"/>
      <c r="L1110"/>
      <c r="M1110"/>
      <c r="N1110"/>
      <c r="O1110"/>
      <c r="S1110"/>
      <c r="T1110"/>
      <c r="U1110"/>
      <c r="V1110"/>
      <c r="Y1110"/>
      <c r="Z1110"/>
      <c r="AA1110"/>
      <c r="AB1110"/>
      <c r="AC1110"/>
      <c r="AD1110"/>
      <c r="AE1110"/>
      <c r="AF1110"/>
      <c r="AG1110"/>
      <c r="AH1110"/>
      <c r="AI1110"/>
      <c r="AJ1110"/>
      <c r="AK1110"/>
      <c r="AL1110"/>
    </row>
    <row r="1111" spans="3:38" ht="15" customHeight="1" x14ac:dyDescent="0.35">
      <c r="C1111"/>
      <c r="D1111"/>
      <c r="E1111"/>
      <c r="F1111"/>
      <c r="G1111"/>
      <c r="H1111"/>
      <c r="I1111"/>
      <c r="J1111"/>
      <c r="K1111"/>
      <c r="L1111"/>
      <c r="M1111"/>
      <c r="N1111"/>
      <c r="O1111"/>
      <c r="S1111"/>
      <c r="T1111"/>
      <c r="U1111"/>
      <c r="V1111"/>
      <c r="Y1111"/>
      <c r="Z1111"/>
      <c r="AA1111"/>
      <c r="AB1111"/>
      <c r="AC1111"/>
      <c r="AD1111"/>
      <c r="AE1111"/>
      <c r="AF1111"/>
      <c r="AG1111"/>
      <c r="AH1111"/>
      <c r="AI1111"/>
      <c r="AJ1111"/>
      <c r="AK1111"/>
      <c r="AL1111"/>
    </row>
    <row r="1112" spans="3:38" ht="15" customHeight="1" x14ac:dyDescent="0.35">
      <c r="C1112"/>
      <c r="D1112"/>
      <c r="E1112"/>
      <c r="F1112"/>
      <c r="G1112"/>
      <c r="H1112"/>
      <c r="I1112"/>
      <c r="J1112"/>
      <c r="K1112"/>
      <c r="L1112"/>
      <c r="M1112"/>
      <c r="N1112"/>
      <c r="O1112"/>
      <c r="S1112"/>
      <c r="T1112"/>
      <c r="U1112"/>
      <c r="V1112"/>
      <c r="Y1112"/>
      <c r="Z1112"/>
      <c r="AA1112"/>
      <c r="AB1112"/>
      <c r="AC1112"/>
      <c r="AD1112"/>
      <c r="AE1112"/>
      <c r="AF1112"/>
      <c r="AG1112"/>
      <c r="AH1112"/>
      <c r="AI1112"/>
      <c r="AJ1112"/>
      <c r="AK1112"/>
      <c r="AL1112"/>
    </row>
    <row r="1113" spans="3:38" ht="15" customHeight="1" x14ac:dyDescent="0.35">
      <c r="C1113"/>
      <c r="D1113"/>
      <c r="E1113"/>
      <c r="F1113"/>
      <c r="G1113"/>
      <c r="H1113"/>
      <c r="I1113"/>
      <c r="J1113"/>
      <c r="K1113"/>
      <c r="L1113"/>
      <c r="M1113"/>
      <c r="N1113"/>
      <c r="O1113"/>
      <c r="S1113"/>
      <c r="T1113"/>
      <c r="U1113"/>
      <c r="V1113"/>
      <c r="Y1113"/>
      <c r="Z1113"/>
      <c r="AA1113"/>
      <c r="AB1113"/>
      <c r="AC1113"/>
      <c r="AD1113"/>
      <c r="AE1113"/>
      <c r="AF1113"/>
      <c r="AG1113"/>
      <c r="AH1113"/>
      <c r="AI1113"/>
      <c r="AJ1113"/>
      <c r="AK1113"/>
      <c r="AL1113"/>
    </row>
    <row r="1114" spans="3:38" ht="15" customHeight="1" x14ac:dyDescent="0.35">
      <c r="C1114"/>
      <c r="D1114"/>
      <c r="E1114"/>
      <c r="F1114"/>
      <c r="G1114"/>
      <c r="H1114"/>
      <c r="I1114"/>
      <c r="J1114"/>
      <c r="K1114"/>
      <c r="L1114"/>
      <c r="M1114"/>
      <c r="N1114"/>
      <c r="O1114"/>
      <c r="S1114"/>
      <c r="T1114"/>
      <c r="U1114"/>
      <c r="V1114"/>
      <c r="Y1114"/>
      <c r="Z1114"/>
      <c r="AA1114"/>
      <c r="AB1114"/>
      <c r="AC1114"/>
      <c r="AD1114"/>
      <c r="AE1114"/>
      <c r="AF1114"/>
      <c r="AG1114"/>
      <c r="AH1114"/>
      <c r="AI1114"/>
      <c r="AJ1114"/>
      <c r="AK1114"/>
      <c r="AL1114"/>
    </row>
    <row r="1115" spans="3:38" ht="15" customHeight="1" x14ac:dyDescent="0.35">
      <c r="C1115"/>
      <c r="D1115"/>
      <c r="E1115"/>
      <c r="F1115"/>
      <c r="G1115"/>
      <c r="H1115"/>
      <c r="I1115"/>
      <c r="J1115"/>
      <c r="K1115"/>
      <c r="L1115"/>
      <c r="M1115"/>
      <c r="N1115"/>
      <c r="O1115"/>
      <c r="S1115"/>
      <c r="T1115"/>
      <c r="U1115"/>
      <c r="V1115"/>
      <c r="Y1115"/>
      <c r="Z1115"/>
      <c r="AA1115"/>
      <c r="AB1115"/>
      <c r="AC1115"/>
      <c r="AD1115"/>
      <c r="AE1115"/>
      <c r="AF1115"/>
      <c r="AG1115"/>
      <c r="AH1115"/>
      <c r="AI1115"/>
      <c r="AJ1115"/>
      <c r="AK1115"/>
      <c r="AL1115"/>
    </row>
    <row r="1116" spans="3:38" ht="15" customHeight="1" x14ac:dyDescent="0.35">
      <c r="C1116"/>
      <c r="D1116"/>
      <c r="E1116"/>
      <c r="F1116"/>
      <c r="G1116"/>
      <c r="H1116"/>
      <c r="I1116"/>
      <c r="J1116"/>
      <c r="K1116"/>
      <c r="L1116"/>
      <c r="M1116"/>
      <c r="N1116"/>
      <c r="O1116"/>
      <c r="S1116"/>
      <c r="T1116"/>
      <c r="U1116"/>
      <c r="V1116"/>
      <c r="Y1116"/>
      <c r="Z1116"/>
      <c r="AA1116"/>
      <c r="AB1116"/>
      <c r="AC1116"/>
      <c r="AD1116"/>
      <c r="AE1116"/>
      <c r="AF1116"/>
      <c r="AG1116"/>
      <c r="AH1116"/>
      <c r="AI1116"/>
      <c r="AJ1116"/>
      <c r="AK1116"/>
      <c r="AL1116"/>
    </row>
    <row r="1117" spans="3:38" ht="15" customHeight="1" x14ac:dyDescent="0.35">
      <c r="C1117"/>
      <c r="D1117"/>
      <c r="E1117"/>
      <c r="F1117"/>
      <c r="G1117"/>
      <c r="H1117"/>
      <c r="I1117"/>
      <c r="J1117"/>
      <c r="K1117"/>
      <c r="L1117"/>
      <c r="M1117"/>
      <c r="N1117"/>
      <c r="O1117"/>
      <c r="S1117"/>
      <c r="T1117"/>
      <c r="U1117"/>
      <c r="V1117"/>
      <c r="Y1117"/>
      <c r="Z1117"/>
      <c r="AA1117"/>
      <c r="AB1117"/>
      <c r="AC1117"/>
      <c r="AD1117"/>
      <c r="AE1117"/>
      <c r="AF1117"/>
      <c r="AG1117"/>
      <c r="AH1117"/>
      <c r="AI1117"/>
      <c r="AJ1117"/>
      <c r="AK1117"/>
      <c r="AL1117"/>
    </row>
    <row r="1118" spans="3:38" ht="15" customHeight="1" x14ac:dyDescent="0.35">
      <c r="C1118"/>
      <c r="D1118"/>
      <c r="E1118"/>
      <c r="F1118"/>
      <c r="G1118"/>
      <c r="H1118"/>
      <c r="I1118"/>
      <c r="J1118"/>
      <c r="K1118"/>
      <c r="L1118"/>
      <c r="M1118"/>
      <c r="N1118"/>
      <c r="O1118"/>
      <c r="S1118"/>
      <c r="T1118"/>
      <c r="U1118"/>
      <c r="V1118"/>
      <c r="Y1118"/>
      <c r="Z1118"/>
      <c r="AA1118"/>
      <c r="AB1118"/>
      <c r="AC1118"/>
      <c r="AD1118"/>
      <c r="AE1118"/>
      <c r="AF1118"/>
      <c r="AG1118"/>
      <c r="AH1118"/>
      <c r="AI1118"/>
      <c r="AJ1118"/>
      <c r="AK1118"/>
      <c r="AL1118"/>
    </row>
    <row r="1119" spans="3:38" ht="15" customHeight="1" x14ac:dyDescent="0.35">
      <c r="C1119"/>
      <c r="D1119"/>
      <c r="E1119"/>
      <c r="F1119"/>
      <c r="G1119"/>
      <c r="H1119"/>
      <c r="I1119"/>
      <c r="J1119"/>
      <c r="K1119"/>
      <c r="L1119"/>
      <c r="M1119"/>
      <c r="N1119"/>
      <c r="O1119"/>
      <c r="S1119"/>
      <c r="T1119"/>
      <c r="U1119"/>
      <c r="V1119"/>
      <c r="Y1119"/>
      <c r="Z1119"/>
      <c r="AA1119"/>
      <c r="AB1119"/>
      <c r="AC1119"/>
      <c r="AD1119"/>
      <c r="AE1119"/>
      <c r="AF1119"/>
      <c r="AG1119"/>
      <c r="AH1119"/>
      <c r="AI1119"/>
      <c r="AJ1119"/>
      <c r="AK1119"/>
      <c r="AL1119"/>
    </row>
    <row r="1120" spans="3:38" ht="15" customHeight="1" x14ac:dyDescent="0.35">
      <c r="C1120"/>
      <c r="D1120"/>
      <c r="E1120"/>
      <c r="F1120"/>
      <c r="G1120"/>
      <c r="H1120"/>
      <c r="I1120"/>
      <c r="J1120"/>
      <c r="K1120"/>
      <c r="L1120"/>
      <c r="M1120"/>
      <c r="N1120"/>
      <c r="O1120"/>
      <c r="S1120"/>
      <c r="T1120"/>
      <c r="U1120"/>
      <c r="V1120"/>
      <c r="Y1120"/>
      <c r="Z1120"/>
      <c r="AA1120"/>
      <c r="AB1120"/>
      <c r="AC1120"/>
      <c r="AD1120"/>
      <c r="AE1120"/>
      <c r="AF1120"/>
      <c r="AG1120"/>
      <c r="AH1120"/>
      <c r="AI1120"/>
      <c r="AJ1120"/>
      <c r="AK1120"/>
      <c r="AL1120"/>
    </row>
    <row r="1121" spans="3:38" ht="15" customHeight="1" x14ac:dyDescent="0.35">
      <c r="C1121"/>
      <c r="D1121"/>
      <c r="E1121"/>
      <c r="F1121"/>
      <c r="G1121"/>
      <c r="H1121"/>
      <c r="I1121"/>
      <c r="J1121"/>
      <c r="K1121"/>
      <c r="L1121"/>
      <c r="M1121"/>
      <c r="N1121"/>
      <c r="O1121"/>
      <c r="S1121"/>
      <c r="T1121"/>
      <c r="U1121"/>
      <c r="V1121"/>
      <c r="Y1121"/>
      <c r="Z1121"/>
      <c r="AA1121"/>
      <c r="AB1121"/>
      <c r="AC1121"/>
      <c r="AD1121"/>
      <c r="AE1121"/>
      <c r="AF1121"/>
      <c r="AG1121"/>
      <c r="AH1121"/>
      <c r="AI1121"/>
      <c r="AJ1121"/>
      <c r="AK1121"/>
      <c r="AL1121"/>
    </row>
    <row r="1122" spans="3:38" ht="15" customHeight="1" x14ac:dyDescent="0.35">
      <c r="C1122"/>
      <c r="D1122"/>
      <c r="E1122"/>
      <c r="F1122"/>
      <c r="G1122"/>
      <c r="H1122"/>
      <c r="I1122"/>
      <c r="J1122"/>
      <c r="K1122"/>
      <c r="L1122"/>
      <c r="M1122"/>
      <c r="N1122"/>
      <c r="O1122"/>
      <c r="S1122"/>
      <c r="T1122"/>
      <c r="U1122"/>
      <c r="V1122"/>
      <c r="Y1122"/>
      <c r="Z1122"/>
      <c r="AA1122"/>
      <c r="AB1122"/>
      <c r="AC1122"/>
      <c r="AD1122"/>
      <c r="AE1122"/>
      <c r="AF1122"/>
      <c r="AG1122"/>
      <c r="AH1122"/>
      <c r="AI1122"/>
      <c r="AJ1122"/>
      <c r="AK1122"/>
      <c r="AL1122"/>
    </row>
    <row r="1123" spans="3:38" ht="15" customHeight="1" x14ac:dyDescent="0.35">
      <c r="C1123"/>
      <c r="D1123"/>
      <c r="E1123"/>
      <c r="F1123"/>
      <c r="G1123"/>
      <c r="H1123"/>
      <c r="I1123"/>
      <c r="J1123"/>
      <c r="K1123"/>
      <c r="L1123"/>
      <c r="M1123"/>
      <c r="N1123"/>
      <c r="O1123"/>
      <c r="S1123"/>
      <c r="T1123"/>
      <c r="U1123"/>
      <c r="V1123"/>
      <c r="Y1123"/>
      <c r="Z1123"/>
      <c r="AA1123"/>
      <c r="AB1123"/>
      <c r="AC1123"/>
      <c r="AD1123"/>
      <c r="AE1123"/>
      <c r="AF1123"/>
      <c r="AG1123"/>
      <c r="AH1123"/>
      <c r="AI1123"/>
      <c r="AJ1123"/>
      <c r="AK1123"/>
      <c r="AL1123"/>
    </row>
    <row r="1124" spans="3:38" ht="15" customHeight="1" x14ac:dyDescent="0.35">
      <c r="C1124"/>
      <c r="D1124"/>
      <c r="E1124"/>
      <c r="F1124"/>
      <c r="G1124"/>
      <c r="H1124"/>
      <c r="I1124"/>
      <c r="J1124"/>
      <c r="K1124"/>
      <c r="L1124"/>
      <c r="M1124"/>
      <c r="N1124"/>
      <c r="O1124"/>
      <c r="S1124"/>
      <c r="T1124"/>
      <c r="U1124"/>
      <c r="V1124"/>
      <c r="Y1124"/>
      <c r="Z1124"/>
      <c r="AA1124"/>
      <c r="AB1124"/>
      <c r="AC1124"/>
      <c r="AD1124"/>
      <c r="AE1124"/>
      <c r="AF1124"/>
      <c r="AG1124"/>
      <c r="AH1124"/>
      <c r="AI1124"/>
      <c r="AJ1124"/>
      <c r="AK1124"/>
      <c r="AL1124"/>
    </row>
    <row r="1125" spans="3:38" ht="15" customHeight="1" x14ac:dyDescent="0.35">
      <c r="C1125"/>
      <c r="D1125"/>
      <c r="E1125"/>
      <c r="F1125"/>
      <c r="G1125"/>
      <c r="H1125"/>
      <c r="I1125"/>
      <c r="J1125"/>
      <c r="K1125"/>
      <c r="L1125"/>
      <c r="M1125"/>
      <c r="N1125"/>
      <c r="O1125"/>
      <c r="S1125"/>
      <c r="T1125"/>
      <c r="U1125"/>
      <c r="V1125"/>
      <c r="Y1125"/>
      <c r="Z1125"/>
      <c r="AA1125"/>
      <c r="AB1125"/>
      <c r="AC1125"/>
      <c r="AD1125"/>
      <c r="AE1125"/>
      <c r="AF1125"/>
      <c r="AG1125"/>
      <c r="AH1125"/>
      <c r="AI1125"/>
      <c r="AJ1125"/>
      <c r="AK1125"/>
      <c r="AL1125"/>
    </row>
    <row r="1126" spans="3:38" ht="15" customHeight="1" x14ac:dyDescent="0.35">
      <c r="C1126"/>
      <c r="D1126"/>
      <c r="E1126"/>
      <c r="F1126"/>
      <c r="G1126"/>
      <c r="H1126"/>
      <c r="I1126"/>
      <c r="J1126"/>
      <c r="K1126"/>
      <c r="L1126"/>
      <c r="M1126"/>
      <c r="N1126"/>
      <c r="O1126"/>
      <c r="S1126"/>
      <c r="T1126"/>
      <c r="U1126"/>
      <c r="V1126"/>
      <c r="Y1126"/>
      <c r="Z1126"/>
      <c r="AA1126"/>
      <c r="AB1126"/>
      <c r="AC1126"/>
      <c r="AD1126"/>
      <c r="AE1126"/>
      <c r="AF1126"/>
      <c r="AG1126"/>
      <c r="AH1126"/>
      <c r="AI1126"/>
      <c r="AJ1126"/>
      <c r="AK1126"/>
      <c r="AL1126"/>
    </row>
    <row r="1127" spans="3:38" ht="15" customHeight="1" x14ac:dyDescent="0.35">
      <c r="C1127"/>
      <c r="D1127"/>
      <c r="E1127"/>
      <c r="F1127"/>
      <c r="G1127"/>
      <c r="H1127"/>
      <c r="I1127"/>
      <c r="J1127"/>
      <c r="K1127"/>
      <c r="L1127"/>
      <c r="M1127"/>
      <c r="N1127"/>
      <c r="O1127"/>
      <c r="S1127"/>
      <c r="T1127"/>
      <c r="U1127"/>
      <c r="V1127"/>
      <c r="Y1127"/>
      <c r="Z1127"/>
      <c r="AA1127"/>
      <c r="AB1127"/>
      <c r="AC1127"/>
      <c r="AD1127"/>
      <c r="AE1127"/>
      <c r="AF1127"/>
      <c r="AG1127"/>
      <c r="AH1127"/>
      <c r="AI1127"/>
      <c r="AJ1127"/>
      <c r="AK1127"/>
      <c r="AL1127"/>
    </row>
    <row r="1128" spans="3:38" ht="15" customHeight="1" x14ac:dyDescent="0.35">
      <c r="C1128"/>
      <c r="D1128"/>
      <c r="E1128"/>
      <c r="F1128"/>
      <c r="G1128"/>
      <c r="H1128"/>
      <c r="I1128"/>
      <c r="J1128"/>
      <c r="K1128"/>
      <c r="L1128"/>
      <c r="M1128"/>
      <c r="N1128"/>
      <c r="O1128"/>
      <c r="S1128"/>
      <c r="T1128"/>
      <c r="U1128"/>
      <c r="V1128"/>
      <c r="Y1128"/>
      <c r="Z1128"/>
      <c r="AA1128"/>
      <c r="AB1128"/>
      <c r="AC1128"/>
      <c r="AD1128"/>
      <c r="AE1128"/>
      <c r="AF1128"/>
      <c r="AG1128"/>
      <c r="AH1128"/>
      <c r="AI1128"/>
      <c r="AJ1128"/>
      <c r="AK1128"/>
      <c r="AL1128"/>
    </row>
    <row r="1129" spans="3:38" ht="15" customHeight="1" x14ac:dyDescent="0.35">
      <c r="C1129"/>
      <c r="D1129"/>
      <c r="E1129"/>
      <c r="F1129"/>
      <c r="G1129"/>
      <c r="H1129"/>
      <c r="I1129"/>
      <c r="J1129"/>
      <c r="K1129"/>
      <c r="L1129"/>
      <c r="M1129"/>
      <c r="N1129"/>
      <c r="O1129"/>
      <c r="S1129"/>
      <c r="T1129"/>
      <c r="U1129"/>
      <c r="V1129"/>
      <c r="Y1129"/>
      <c r="Z1129"/>
      <c r="AA1129"/>
      <c r="AB1129"/>
      <c r="AC1129"/>
      <c r="AD1129"/>
      <c r="AE1129"/>
      <c r="AF1129"/>
      <c r="AG1129"/>
      <c r="AH1129"/>
      <c r="AI1129"/>
      <c r="AJ1129"/>
      <c r="AK1129"/>
      <c r="AL1129"/>
    </row>
    <row r="1130" spans="3:38" ht="15" customHeight="1" x14ac:dyDescent="0.35">
      <c r="C1130"/>
      <c r="D1130"/>
      <c r="E1130"/>
      <c r="F1130"/>
      <c r="G1130"/>
      <c r="H1130"/>
      <c r="I1130"/>
      <c r="J1130"/>
      <c r="K1130"/>
      <c r="L1130"/>
      <c r="M1130"/>
      <c r="N1130"/>
      <c r="O1130"/>
      <c r="S1130"/>
      <c r="T1130"/>
      <c r="U1130"/>
      <c r="V1130"/>
      <c r="Y1130"/>
      <c r="Z1130"/>
      <c r="AA1130"/>
      <c r="AB1130"/>
      <c r="AC1130"/>
      <c r="AD1130"/>
      <c r="AE1130"/>
      <c r="AF1130"/>
      <c r="AG1130"/>
      <c r="AH1130"/>
      <c r="AI1130"/>
      <c r="AJ1130"/>
      <c r="AK1130"/>
      <c r="AL1130"/>
    </row>
    <row r="1131" spans="3:38" ht="15" customHeight="1" x14ac:dyDescent="0.35">
      <c r="C1131"/>
      <c r="D1131"/>
      <c r="E1131"/>
      <c r="F1131"/>
      <c r="G1131"/>
      <c r="H1131"/>
      <c r="I1131"/>
      <c r="J1131"/>
      <c r="K1131"/>
      <c r="L1131"/>
      <c r="M1131"/>
      <c r="N1131"/>
      <c r="O1131"/>
      <c r="S1131"/>
      <c r="T1131"/>
      <c r="U1131"/>
      <c r="V1131"/>
      <c r="Y1131"/>
      <c r="Z1131"/>
      <c r="AA1131"/>
      <c r="AB1131"/>
      <c r="AC1131"/>
      <c r="AD1131"/>
      <c r="AE1131"/>
      <c r="AF1131"/>
      <c r="AG1131"/>
      <c r="AH1131"/>
      <c r="AI1131"/>
      <c r="AJ1131"/>
      <c r="AK1131"/>
      <c r="AL1131"/>
    </row>
    <row r="1132" spans="3:38" ht="15" customHeight="1" x14ac:dyDescent="0.35">
      <c r="C1132"/>
      <c r="D1132"/>
      <c r="E1132"/>
      <c r="F1132"/>
      <c r="G1132"/>
      <c r="H1132"/>
      <c r="I1132"/>
      <c r="J1132"/>
      <c r="K1132"/>
      <c r="L1132"/>
      <c r="M1132"/>
      <c r="N1132"/>
      <c r="O1132"/>
      <c r="S1132"/>
      <c r="T1132"/>
      <c r="U1132"/>
      <c r="V1132"/>
      <c r="Y1132"/>
      <c r="Z1132"/>
      <c r="AA1132"/>
      <c r="AB1132"/>
      <c r="AC1132"/>
      <c r="AD1132"/>
      <c r="AE1132"/>
      <c r="AF1132"/>
      <c r="AG1132"/>
      <c r="AH1132"/>
      <c r="AI1132"/>
      <c r="AJ1132"/>
      <c r="AK1132"/>
      <c r="AL1132"/>
    </row>
    <row r="1133" spans="3:38" ht="15" customHeight="1" x14ac:dyDescent="0.35">
      <c r="C1133"/>
      <c r="D1133"/>
      <c r="E1133"/>
      <c r="F1133"/>
      <c r="G1133"/>
      <c r="H1133"/>
      <c r="I1133"/>
      <c r="J1133"/>
      <c r="K1133"/>
      <c r="L1133"/>
      <c r="M1133"/>
      <c r="N1133"/>
      <c r="O1133"/>
      <c r="S1133"/>
      <c r="T1133"/>
      <c r="U1133"/>
      <c r="V1133"/>
      <c r="Y1133"/>
      <c r="Z1133"/>
      <c r="AA1133"/>
      <c r="AB1133"/>
      <c r="AC1133"/>
      <c r="AD1133"/>
      <c r="AE1133"/>
      <c r="AF1133"/>
      <c r="AG1133"/>
      <c r="AH1133"/>
      <c r="AI1133"/>
      <c r="AJ1133"/>
      <c r="AK1133"/>
      <c r="AL1133"/>
    </row>
    <row r="1134" spans="3:38" ht="15" customHeight="1" x14ac:dyDescent="0.35">
      <c r="C1134"/>
      <c r="D1134"/>
      <c r="E1134"/>
      <c r="F1134"/>
      <c r="G1134"/>
      <c r="H1134"/>
      <c r="I1134"/>
      <c r="J1134"/>
      <c r="K1134"/>
      <c r="L1134"/>
      <c r="M1134"/>
      <c r="N1134"/>
      <c r="O1134"/>
      <c r="S1134"/>
      <c r="T1134"/>
      <c r="U1134"/>
      <c r="V1134"/>
      <c r="Y1134"/>
      <c r="Z1134"/>
      <c r="AA1134"/>
      <c r="AB1134"/>
      <c r="AC1134"/>
      <c r="AD1134"/>
      <c r="AE1134"/>
      <c r="AF1134"/>
      <c r="AG1134"/>
      <c r="AH1134"/>
      <c r="AI1134"/>
      <c r="AJ1134"/>
      <c r="AK1134"/>
      <c r="AL1134"/>
    </row>
    <row r="1135" spans="3:38" ht="15" customHeight="1" x14ac:dyDescent="0.35">
      <c r="C1135"/>
      <c r="D1135"/>
      <c r="E1135"/>
      <c r="F1135"/>
      <c r="G1135"/>
      <c r="H1135"/>
      <c r="I1135"/>
      <c r="J1135"/>
      <c r="K1135"/>
      <c r="L1135"/>
      <c r="M1135"/>
      <c r="N1135"/>
      <c r="O1135"/>
      <c r="S1135"/>
      <c r="T1135"/>
      <c r="U1135"/>
      <c r="V1135"/>
      <c r="Y1135"/>
      <c r="Z1135"/>
      <c r="AA1135"/>
      <c r="AB1135"/>
      <c r="AC1135"/>
      <c r="AD1135"/>
      <c r="AE1135"/>
      <c r="AF1135"/>
      <c r="AG1135"/>
      <c r="AH1135"/>
      <c r="AI1135"/>
      <c r="AJ1135"/>
      <c r="AK1135"/>
      <c r="AL1135"/>
    </row>
    <row r="1136" spans="3:38" ht="15" customHeight="1" x14ac:dyDescent="0.35">
      <c r="C1136"/>
      <c r="D1136"/>
      <c r="E1136"/>
      <c r="F1136"/>
      <c r="G1136"/>
      <c r="H1136"/>
      <c r="I1136"/>
      <c r="J1136"/>
      <c r="K1136"/>
      <c r="L1136"/>
      <c r="M1136"/>
      <c r="N1136"/>
      <c r="O1136"/>
      <c r="S1136"/>
      <c r="T1136"/>
      <c r="U1136"/>
      <c r="V1136"/>
      <c r="Y1136"/>
      <c r="Z1136"/>
      <c r="AA1136"/>
      <c r="AB1136"/>
      <c r="AC1136"/>
      <c r="AD1136"/>
      <c r="AE1136"/>
      <c r="AF1136"/>
      <c r="AG1136"/>
      <c r="AH1136"/>
      <c r="AI1136"/>
      <c r="AJ1136"/>
      <c r="AK1136"/>
      <c r="AL1136"/>
    </row>
    <row r="1137" spans="3:38" ht="15" customHeight="1" x14ac:dyDescent="0.35">
      <c r="C1137"/>
      <c r="D1137"/>
      <c r="E1137"/>
      <c r="F1137"/>
      <c r="G1137"/>
      <c r="H1137"/>
      <c r="I1137"/>
      <c r="J1137"/>
      <c r="K1137"/>
      <c r="L1137"/>
      <c r="M1137"/>
      <c r="N1137"/>
      <c r="O1137"/>
      <c r="S1137"/>
      <c r="T1137"/>
      <c r="U1137"/>
      <c r="V1137"/>
      <c r="Y1137"/>
      <c r="Z1137"/>
      <c r="AA1137"/>
      <c r="AB1137"/>
      <c r="AC1137"/>
      <c r="AD1137"/>
      <c r="AE1137"/>
      <c r="AF1137"/>
      <c r="AG1137"/>
      <c r="AH1137"/>
      <c r="AI1137"/>
      <c r="AJ1137"/>
      <c r="AK1137"/>
      <c r="AL1137"/>
    </row>
    <row r="1138" spans="3:38" ht="15" customHeight="1" x14ac:dyDescent="0.35">
      <c r="C1138"/>
      <c r="D1138"/>
      <c r="E1138"/>
      <c r="F1138"/>
      <c r="G1138"/>
      <c r="H1138"/>
      <c r="I1138"/>
      <c r="J1138"/>
      <c r="K1138"/>
      <c r="L1138"/>
      <c r="M1138"/>
      <c r="N1138"/>
      <c r="O1138"/>
      <c r="S1138"/>
      <c r="T1138"/>
      <c r="U1138"/>
      <c r="V1138"/>
      <c r="Y1138"/>
      <c r="Z1138"/>
      <c r="AA1138"/>
      <c r="AB1138"/>
      <c r="AC1138"/>
      <c r="AD1138"/>
      <c r="AE1138"/>
      <c r="AF1138"/>
      <c r="AG1138"/>
      <c r="AH1138"/>
      <c r="AI1138"/>
      <c r="AJ1138"/>
      <c r="AK1138"/>
      <c r="AL1138"/>
    </row>
    <row r="1139" spans="3:38" ht="15" customHeight="1" x14ac:dyDescent="0.35">
      <c r="C1139"/>
      <c r="D1139"/>
      <c r="E1139"/>
      <c r="F1139"/>
      <c r="G1139"/>
      <c r="H1139"/>
      <c r="I1139"/>
      <c r="J1139"/>
      <c r="K1139"/>
      <c r="L1139"/>
      <c r="M1139"/>
      <c r="N1139"/>
      <c r="O1139"/>
      <c r="S1139"/>
      <c r="T1139"/>
      <c r="U1139"/>
      <c r="V1139"/>
      <c r="Y1139"/>
      <c r="Z1139"/>
      <c r="AA1139"/>
      <c r="AB1139"/>
      <c r="AC1139"/>
      <c r="AD1139"/>
      <c r="AE1139"/>
      <c r="AF1139"/>
      <c r="AG1139"/>
      <c r="AH1139"/>
      <c r="AI1139"/>
      <c r="AJ1139"/>
      <c r="AK1139"/>
      <c r="AL1139"/>
    </row>
    <row r="1140" spans="3:38" ht="15" customHeight="1" x14ac:dyDescent="0.35">
      <c r="C1140"/>
      <c r="D1140"/>
      <c r="E1140"/>
      <c r="F1140"/>
      <c r="G1140"/>
      <c r="H1140"/>
      <c r="I1140"/>
      <c r="J1140"/>
      <c r="K1140"/>
      <c r="L1140"/>
      <c r="M1140"/>
      <c r="N1140"/>
      <c r="O1140"/>
      <c r="S1140"/>
      <c r="T1140"/>
      <c r="U1140"/>
      <c r="V1140"/>
      <c r="Y1140"/>
      <c r="Z1140"/>
      <c r="AA1140"/>
      <c r="AB1140"/>
      <c r="AC1140"/>
      <c r="AD1140"/>
      <c r="AE1140"/>
      <c r="AF1140"/>
      <c r="AG1140"/>
      <c r="AH1140"/>
      <c r="AI1140"/>
      <c r="AJ1140"/>
      <c r="AK1140"/>
      <c r="AL1140"/>
    </row>
    <row r="1141" spans="3:38" ht="15" customHeight="1" x14ac:dyDescent="0.35">
      <c r="C1141"/>
      <c r="D1141"/>
      <c r="E1141"/>
      <c r="F1141"/>
      <c r="G1141"/>
      <c r="H1141"/>
      <c r="I1141"/>
      <c r="J1141"/>
      <c r="K1141"/>
      <c r="L1141"/>
      <c r="M1141"/>
      <c r="N1141"/>
      <c r="O1141"/>
      <c r="S1141"/>
      <c r="T1141"/>
      <c r="U1141"/>
      <c r="V1141"/>
      <c r="Y1141"/>
      <c r="Z1141"/>
      <c r="AA1141"/>
      <c r="AB1141"/>
      <c r="AC1141"/>
      <c r="AD1141"/>
      <c r="AE1141"/>
      <c r="AF1141"/>
      <c r="AG1141"/>
      <c r="AH1141"/>
      <c r="AI1141"/>
      <c r="AJ1141"/>
      <c r="AK1141"/>
      <c r="AL1141"/>
    </row>
    <row r="1142" spans="3:38" ht="15" customHeight="1" x14ac:dyDescent="0.35">
      <c r="C1142"/>
      <c r="D1142"/>
      <c r="E1142"/>
      <c r="F1142"/>
      <c r="G1142"/>
      <c r="H1142"/>
      <c r="I1142"/>
      <c r="J1142"/>
      <c r="K1142"/>
      <c r="L1142"/>
      <c r="M1142"/>
      <c r="N1142"/>
      <c r="O1142"/>
      <c r="S1142"/>
      <c r="T1142"/>
      <c r="U1142"/>
      <c r="V1142"/>
      <c r="Y1142"/>
      <c r="Z1142"/>
      <c r="AA1142"/>
      <c r="AB1142"/>
      <c r="AC1142"/>
      <c r="AD1142"/>
      <c r="AE1142"/>
      <c r="AF1142"/>
      <c r="AG1142"/>
      <c r="AH1142"/>
      <c r="AI1142"/>
      <c r="AJ1142"/>
      <c r="AK1142"/>
      <c r="AL1142"/>
    </row>
    <row r="1143" spans="3:38" ht="15" customHeight="1" x14ac:dyDescent="0.35">
      <c r="C1143"/>
      <c r="D1143"/>
      <c r="E1143"/>
      <c r="F1143"/>
      <c r="G1143"/>
      <c r="H1143"/>
      <c r="I1143"/>
      <c r="J1143"/>
      <c r="K1143"/>
      <c r="L1143"/>
      <c r="M1143"/>
      <c r="N1143"/>
      <c r="O1143"/>
      <c r="S1143"/>
      <c r="T1143"/>
      <c r="U1143"/>
      <c r="V1143"/>
      <c r="Y1143"/>
      <c r="Z1143"/>
      <c r="AA1143"/>
      <c r="AB1143"/>
      <c r="AC1143"/>
      <c r="AD1143"/>
      <c r="AE1143"/>
      <c r="AF1143"/>
      <c r="AG1143"/>
      <c r="AH1143"/>
      <c r="AI1143"/>
      <c r="AJ1143"/>
      <c r="AK1143"/>
      <c r="AL1143"/>
    </row>
    <row r="1144" spans="3:38" ht="15" customHeight="1" x14ac:dyDescent="0.35">
      <c r="C1144"/>
      <c r="D1144"/>
      <c r="E1144"/>
      <c r="F1144"/>
      <c r="G1144"/>
      <c r="H1144"/>
      <c r="I1144"/>
      <c r="J1144"/>
      <c r="K1144"/>
      <c r="L1144"/>
      <c r="M1144"/>
      <c r="N1144"/>
      <c r="O1144"/>
      <c r="S1144"/>
      <c r="T1144"/>
      <c r="U1144"/>
      <c r="V1144"/>
      <c r="Y1144"/>
      <c r="Z1144"/>
      <c r="AA1144"/>
      <c r="AB1144"/>
      <c r="AC1144"/>
      <c r="AD1144"/>
      <c r="AE1144"/>
      <c r="AF1144"/>
      <c r="AG1144"/>
      <c r="AH1144"/>
      <c r="AI1144"/>
      <c r="AJ1144"/>
      <c r="AK1144"/>
      <c r="AL1144"/>
    </row>
    <row r="1145" spans="3:38" ht="15" customHeight="1" x14ac:dyDescent="0.35">
      <c r="C1145"/>
      <c r="D1145"/>
      <c r="E1145"/>
      <c r="F1145"/>
      <c r="G1145"/>
      <c r="H1145"/>
      <c r="I1145"/>
      <c r="J1145"/>
      <c r="K1145"/>
      <c r="L1145"/>
      <c r="M1145"/>
      <c r="N1145"/>
      <c r="O1145"/>
      <c r="S1145"/>
      <c r="T1145"/>
      <c r="U1145"/>
      <c r="V1145"/>
      <c r="Y1145"/>
      <c r="Z1145"/>
      <c r="AA1145"/>
      <c r="AB1145"/>
      <c r="AC1145"/>
      <c r="AD1145"/>
      <c r="AE1145"/>
      <c r="AF1145"/>
      <c r="AG1145"/>
      <c r="AH1145"/>
      <c r="AI1145"/>
      <c r="AJ1145"/>
      <c r="AK1145"/>
      <c r="AL1145"/>
    </row>
    <row r="1146" spans="3:38" ht="15" customHeight="1" x14ac:dyDescent="0.35">
      <c r="C1146"/>
      <c r="D1146"/>
      <c r="E1146"/>
      <c r="F1146"/>
      <c r="G1146"/>
      <c r="H1146"/>
      <c r="I1146"/>
      <c r="J1146"/>
      <c r="K1146"/>
      <c r="L1146"/>
      <c r="M1146"/>
      <c r="N1146"/>
      <c r="O1146"/>
      <c r="S1146"/>
      <c r="T1146"/>
      <c r="U1146"/>
      <c r="V1146"/>
      <c r="Y1146"/>
      <c r="Z1146"/>
      <c r="AA1146"/>
      <c r="AB1146"/>
      <c r="AC1146"/>
      <c r="AD1146"/>
      <c r="AE1146"/>
      <c r="AF1146"/>
      <c r="AG1146"/>
      <c r="AH1146"/>
      <c r="AI1146"/>
      <c r="AJ1146"/>
      <c r="AK1146"/>
      <c r="AL1146"/>
    </row>
    <row r="1147" spans="3:38" ht="15" customHeight="1" x14ac:dyDescent="0.35">
      <c r="C1147"/>
      <c r="D1147"/>
      <c r="E1147"/>
      <c r="F1147"/>
      <c r="G1147"/>
      <c r="H1147"/>
      <c r="I1147"/>
      <c r="J1147"/>
      <c r="K1147"/>
      <c r="L1147"/>
      <c r="M1147"/>
      <c r="N1147"/>
      <c r="O1147"/>
      <c r="S1147"/>
      <c r="T1147"/>
      <c r="U1147"/>
      <c r="V1147"/>
      <c r="Y1147"/>
      <c r="Z1147"/>
      <c r="AA1147"/>
      <c r="AB1147"/>
      <c r="AC1147"/>
      <c r="AD1147"/>
      <c r="AE1147"/>
      <c r="AF1147"/>
      <c r="AG1147"/>
      <c r="AH1147"/>
      <c r="AI1147"/>
      <c r="AJ1147"/>
      <c r="AK1147"/>
      <c r="AL1147"/>
    </row>
    <row r="1148" spans="3:38" ht="15" customHeight="1" x14ac:dyDescent="0.35">
      <c r="C1148"/>
      <c r="D1148"/>
      <c r="E1148"/>
      <c r="F1148"/>
      <c r="G1148"/>
      <c r="H1148"/>
      <c r="I1148"/>
      <c r="J1148"/>
      <c r="K1148"/>
      <c r="L1148"/>
      <c r="M1148"/>
      <c r="N1148"/>
      <c r="O1148"/>
      <c r="S1148"/>
      <c r="T1148"/>
      <c r="U1148"/>
      <c r="V1148"/>
      <c r="Y1148"/>
      <c r="Z1148"/>
      <c r="AA1148"/>
      <c r="AB1148"/>
      <c r="AC1148"/>
      <c r="AD1148"/>
      <c r="AE1148"/>
      <c r="AF1148"/>
      <c r="AG1148"/>
      <c r="AH1148"/>
      <c r="AI1148"/>
      <c r="AJ1148"/>
      <c r="AK1148"/>
      <c r="AL1148"/>
    </row>
    <row r="1149" spans="3:38" ht="15" customHeight="1" x14ac:dyDescent="0.35">
      <c r="C1149"/>
      <c r="D1149"/>
      <c r="E1149"/>
      <c r="F1149"/>
      <c r="G1149"/>
      <c r="H1149"/>
      <c r="I1149"/>
      <c r="J1149"/>
      <c r="K1149"/>
      <c r="L1149"/>
      <c r="M1149"/>
      <c r="N1149"/>
      <c r="O1149"/>
      <c r="S1149"/>
      <c r="T1149"/>
      <c r="U1149"/>
      <c r="V1149"/>
      <c r="Y1149"/>
      <c r="Z1149"/>
      <c r="AA1149"/>
      <c r="AB1149"/>
      <c r="AC1149"/>
      <c r="AD1149"/>
      <c r="AE1149"/>
      <c r="AF1149"/>
      <c r="AG1149"/>
      <c r="AH1149"/>
      <c r="AI1149"/>
      <c r="AJ1149"/>
      <c r="AK1149"/>
      <c r="AL1149"/>
    </row>
    <row r="1150" spans="3:38" ht="15" customHeight="1" x14ac:dyDescent="0.35">
      <c r="C1150"/>
      <c r="D1150"/>
      <c r="E1150"/>
      <c r="F1150"/>
      <c r="G1150"/>
      <c r="H1150"/>
      <c r="I1150"/>
      <c r="J1150"/>
      <c r="K1150"/>
      <c r="L1150"/>
      <c r="M1150"/>
      <c r="N1150"/>
      <c r="O1150"/>
      <c r="S1150"/>
      <c r="T1150"/>
      <c r="U1150"/>
      <c r="V1150"/>
      <c r="Y1150"/>
      <c r="Z1150"/>
      <c r="AA1150"/>
      <c r="AB1150"/>
      <c r="AC1150"/>
      <c r="AD1150"/>
      <c r="AE1150"/>
      <c r="AF1150"/>
      <c r="AG1150"/>
      <c r="AH1150"/>
      <c r="AI1150"/>
      <c r="AJ1150"/>
      <c r="AK1150"/>
      <c r="AL1150"/>
    </row>
    <row r="1151" spans="3:38" ht="15" customHeight="1" x14ac:dyDescent="0.35">
      <c r="C1151"/>
      <c r="D1151"/>
      <c r="E1151"/>
      <c r="F1151"/>
      <c r="G1151"/>
      <c r="H1151"/>
      <c r="I1151"/>
      <c r="J1151"/>
      <c r="K1151"/>
      <c r="L1151"/>
      <c r="M1151"/>
      <c r="N1151"/>
      <c r="O1151"/>
      <c r="S1151"/>
      <c r="T1151"/>
      <c r="U1151"/>
      <c r="V1151"/>
      <c r="Y1151"/>
      <c r="Z1151"/>
      <c r="AA1151"/>
      <c r="AB1151"/>
      <c r="AC1151"/>
      <c r="AD1151"/>
      <c r="AE1151"/>
      <c r="AF1151"/>
      <c r="AG1151"/>
      <c r="AH1151"/>
      <c r="AI1151"/>
      <c r="AJ1151"/>
      <c r="AK1151"/>
      <c r="AL1151"/>
    </row>
    <row r="1152" spans="3:38" ht="15" customHeight="1" x14ac:dyDescent="0.35">
      <c r="C1152"/>
      <c r="D1152"/>
      <c r="E1152"/>
      <c r="F1152"/>
      <c r="G1152"/>
      <c r="H1152"/>
      <c r="I1152"/>
      <c r="J1152"/>
      <c r="K1152"/>
      <c r="L1152"/>
      <c r="M1152"/>
      <c r="N1152"/>
      <c r="O1152"/>
      <c r="S1152"/>
      <c r="T1152"/>
      <c r="U1152"/>
      <c r="V1152"/>
      <c r="Y1152"/>
      <c r="Z1152"/>
      <c r="AA1152"/>
      <c r="AB1152"/>
      <c r="AC1152"/>
      <c r="AD1152"/>
      <c r="AE1152"/>
      <c r="AF1152"/>
      <c r="AG1152"/>
      <c r="AH1152"/>
      <c r="AI1152"/>
      <c r="AJ1152"/>
      <c r="AK1152"/>
      <c r="AL1152"/>
    </row>
    <row r="1153" spans="3:38" ht="15" customHeight="1" x14ac:dyDescent="0.35">
      <c r="C1153"/>
      <c r="D1153"/>
      <c r="E1153"/>
      <c r="F1153"/>
      <c r="G1153"/>
      <c r="H1153"/>
      <c r="I1153"/>
      <c r="J1153"/>
      <c r="K1153"/>
      <c r="L1153"/>
      <c r="M1153"/>
      <c r="N1153"/>
      <c r="O1153"/>
      <c r="S1153"/>
      <c r="T1153"/>
      <c r="U1153"/>
      <c r="V1153"/>
      <c r="Y1153"/>
      <c r="Z1153"/>
      <c r="AA1153"/>
      <c r="AB1153"/>
      <c r="AC1153"/>
      <c r="AD1153"/>
      <c r="AE1153"/>
      <c r="AF1153"/>
      <c r="AG1153"/>
      <c r="AH1153"/>
      <c r="AI1153"/>
      <c r="AJ1153"/>
      <c r="AK1153"/>
      <c r="AL1153"/>
    </row>
    <row r="1154" spans="3:38" ht="15" customHeight="1" x14ac:dyDescent="0.35">
      <c r="C1154"/>
      <c r="D1154"/>
      <c r="E1154"/>
      <c r="F1154"/>
      <c r="G1154"/>
      <c r="H1154"/>
      <c r="I1154"/>
      <c r="J1154"/>
      <c r="K1154"/>
      <c r="L1154"/>
      <c r="M1154"/>
      <c r="N1154"/>
      <c r="O1154"/>
      <c r="S1154"/>
      <c r="T1154"/>
      <c r="U1154"/>
      <c r="V1154"/>
      <c r="Y1154"/>
      <c r="Z1154"/>
      <c r="AA1154"/>
      <c r="AB1154"/>
      <c r="AC1154"/>
      <c r="AD1154"/>
      <c r="AE1154"/>
      <c r="AF1154"/>
      <c r="AG1154"/>
      <c r="AH1154"/>
      <c r="AI1154"/>
      <c r="AJ1154"/>
      <c r="AK1154"/>
      <c r="AL1154"/>
    </row>
    <row r="1155" spans="3:38" ht="15" customHeight="1" x14ac:dyDescent="0.35">
      <c r="C1155"/>
      <c r="D1155"/>
      <c r="E1155"/>
      <c r="F1155"/>
      <c r="G1155"/>
      <c r="H1155"/>
      <c r="I1155"/>
      <c r="J1155"/>
      <c r="K1155"/>
      <c r="L1155"/>
      <c r="M1155"/>
      <c r="N1155"/>
      <c r="O1155"/>
      <c r="S1155"/>
      <c r="T1155"/>
      <c r="U1155"/>
      <c r="V1155"/>
      <c r="Y1155"/>
      <c r="Z1155"/>
      <c r="AA1155"/>
      <c r="AB1155"/>
      <c r="AC1155"/>
      <c r="AD1155"/>
      <c r="AE1155"/>
      <c r="AF1155"/>
      <c r="AG1155"/>
      <c r="AH1155"/>
      <c r="AI1155"/>
      <c r="AJ1155"/>
      <c r="AK1155"/>
      <c r="AL1155"/>
    </row>
    <row r="1156" spans="3:38" ht="15" customHeight="1" x14ac:dyDescent="0.35">
      <c r="C1156"/>
      <c r="D1156"/>
      <c r="E1156"/>
      <c r="F1156"/>
      <c r="G1156"/>
      <c r="H1156"/>
      <c r="I1156"/>
      <c r="J1156"/>
      <c r="K1156"/>
      <c r="L1156"/>
      <c r="M1156"/>
      <c r="N1156"/>
      <c r="O1156"/>
      <c r="S1156"/>
      <c r="T1156"/>
      <c r="U1156"/>
      <c r="V1156"/>
      <c r="Y1156"/>
      <c r="Z1156"/>
      <c r="AA1156"/>
      <c r="AB1156"/>
      <c r="AC1156"/>
      <c r="AD1156"/>
      <c r="AE1156"/>
      <c r="AF1156"/>
      <c r="AG1156"/>
      <c r="AH1156"/>
      <c r="AI1156"/>
      <c r="AJ1156"/>
      <c r="AK1156"/>
      <c r="AL1156"/>
    </row>
    <row r="1157" spans="3:38" ht="15" customHeight="1" x14ac:dyDescent="0.35">
      <c r="C1157"/>
      <c r="D1157"/>
      <c r="E1157"/>
      <c r="F1157"/>
      <c r="G1157"/>
      <c r="H1157"/>
      <c r="I1157"/>
      <c r="J1157"/>
      <c r="K1157"/>
      <c r="L1157"/>
      <c r="M1157"/>
      <c r="N1157"/>
      <c r="O1157"/>
      <c r="S1157"/>
      <c r="T1157"/>
      <c r="U1157"/>
      <c r="V1157"/>
      <c r="Y1157"/>
      <c r="Z1157"/>
      <c r="AA1157"/>
      <c r="AB1157"/>
      <c r="AC1157"/>
      <c r="AD1157"/>
      <c r="AE1157"/>
      <c r="AF1157"/>
      <c r="AG1157"/>
      <c r="AH1157"/>
      <c r="AI1157"/>
      <c r="AJ1157"/>
      <c r="AK1157"/>
      <c r="AL1157"/>
    </row>
    <row r="1158" spans="3:38" ht="15" customHeight="1" x14ac:dyDescent="0.35">
      <c r="C1158"/>
      <c r="D1158"/>
      <c r="E1158"/>
      <c r="F1158"/>
      <c r="G1158"/>
      <c r="H1158"/>
      <c r="I1158"/>
      <c r="J1158"/>
      <c r="K1158"/>
      <c r="L1158"/>
      <c r="M1158"/>
      <c r="N1158"/>
      <c r="O1158"/>
      <c r="S1158"/>
      <c r="T1158"/>
      <c r="U1158"/>
      <c r="V1158"/>
      <c r="Y1158"/>
      <c r="Z1158"/>
      <c r="AA1158"/>
      <c r="AB1158"/>
      <c r="AC1158"/>
      <c r="AD1158"/>
      <c r="AE1158"/>
      <c r="AF1158"/>
      <c r="AG1158"/>
      <c r="AH1158"/>
      <c r="AI1158"/>
      <c r="AJ1158"/>
      <c r="AK1158"/>
      <c r="AL1158"/>
    </row>
    <row r="1159" spans="3:38" ht="15" customHeight="1" x14ac:dyDescent="0.35">
      <c r="C1159"/>
      <c r="D1159"/>
      <c r="E1159"/>
      <c r="F1159"/>
      <c r="G1159"/>
      <c r="H1159"/>
      <c r="I1159"/>
      <c r="J1159"/>
      <c r="K1159"/>
      <c r="L1159"/>
      <c r="M1159"/>
      <c r="N1159"/>
      <c r="O1159"/>
      <c r="S1159"/>
      <c r="T1159"/>
      <c r="U1159"/>
      <c r="V1159"/>
      <c r="Y1159"/>
      <c r="Z1159"/>
      <c r="AA1159"/>
      <c r="AB1159"/>
      <c r="AC1159"/>
      <c r="AD1159"/>
      <c r="AE1159"/>
      <c r="AF1159"/>
      <c r="AG1159"/>
      <c r="AH1159"/>
      <c r="AI1159"/>
      <c r="AJ1159"/>
      <c r="AK1159"/>
      <c r="AL1159"/>
    </row>
    <row r="1160" spans="3:38" ht="15" customHeight="1" x14ac:dyDescent="0.35">
      <c r="C1160"/>
      <c r="D1160"/>
      <c r="E1160"/>
      <c r="F1160"/>
      <c r="G1160"/>
      <c r="H1160"/>
      <c r="I1160"/>
      <c r="J1160"/>
      <c r="K1160"/>
      <c r="L1160"/>
      <c r="M1160"/>
      <c r="N1160"/>
      <c r="O1160"/>
      <c r="S1160"/>
      <c r="T1160"/>
      <c r="U1160"/>
      <c r="V1160"/>
      <c r="Y1160"/>
      <c r="Z1160"/>
      <c r="AA1160"/>
      <c r="AB1160"/>
      <c r="AC1160"/>
      <c r="AD1160"/>
      <c r="AE1160"/>
      <c r="AF1160"/>
      <c r="AG1160"/>
      <c r="AH1160"/>
      <c r="AI1160"/>
      <c r="AJ1160"/>
      <c r="AK1160"/>
      <c r="AL1160"/>
    </row>
    <row r="1161" spans="3:38" ht="15" customHeight="1" x14ac:dyDescent="0.35">
      <c r="C1161"/>
      <c r="D1161"/>
      <c r="E1161"/>
      <c r="F1161"/>
      <c r="G1161"/>
      <c r="H1161"/>
      <c r="I1161"/>
      <c r="J1161"/>
      <c r="K1161"/>
      <c r="L1161"/>
      <c r="M1161"/>
      <c r="N1161"/>
      <c r="O1161"/>
      <c r="S1161"/>
      <c r="T1161"/>
      <c r="U1161"/>
      <c r="V1161"/>
      <c r="Y1161"/>
      <c r="Z1161"/>
      <c r="AA1161"/>
      <c r="AB1161"/>
      <c r="AC1161"/>
      <c r="AD1161"/>
      <c r="AE1161"/>
      <c r="AF1161"/>
      <c r="AG1161"/>
      <c r="AH1161"/>
      <c r="AI1161"/>
      <c r="AJ1161"/>
      <c r="AK1161"/>
      <c r="AL1161"/>
    </row>
    <row r="1162" spans="3:38" ht="15" customHeight="1" x14ac:dyDescent="0.35">
      <c r="C1162"/>
      <c r="D1162"/>
      <c r="E1162"/>
      <c r="F1162"/>
      <c r="G1162"/>
      <c r="H1162"/>
      <c r="I1162"/>
      <c r="J1162"/>
      <c r="K1162"/>
      <c r="L1162"/>
      <c r="M1162"/>
      <c r="N1162"/>
      <c r="O1162"/>
      <c r="S1162"/>
      <c r="T1162"/>
      <c r="U1162"/>
      <c r="V1162"/>
      <c r="Y1162"/>
      <c r="Z1162"/>
      <c r="AA1162"/>
      <c r="AB1162"/>
      <c r="AC1162"/>
      <c r="AD1162"/>
      <c r="AE1162"/>
      <c r="AF1162"/>
      <c r="AG1162"/>
      <c r="AH1162"/>
      <c r="AI1162"/>
      <c r="AJ1162"/>
      <c r="AK1162"/>
      <c r="AL1162"/>
    </row>
    <row r="1163" spans="3:38" ht="15" customHeight="1" x14ac:dyDescent="0.35">
      <c r="C1163"/>
      <c r="D1163"/>
      <c r="E1163"/>
      <c r="F1163"/>
      <c r="G1163"/>
      <c r="H1163"/>
      <c r="I1163"/>
      <c r="J1163"/>
      <c r="K1163"/>
      <c r="L1163"/>
      <c r="M1163"/>
      <c r="N1163"/>
      <c r="O1163"/>
      <c r="S1163"/>
      <c r="T1163"/>
      <c r="U1163"/>
      <c r="V1163"/>
      <c r="Y1163"/>
      <c r="Z1163"/>
      <c r="AA1163"/>
      <c r="AB1163"/>
      <c r="AC1163"/>
      <c r="AD1163"/>
      <c r="AE1163"/>
      <c r="AF1163"/>
      <c r="AG1163"/>
      <c r="AH1163"/>
      <c r="AI1163"/>
      <c r="AJ1163"/>
      <c r="AK1163"/>
      <c r="AL1163"/>
    </row>
    <row r="1164" spans="3:38" ht="15" customHeight="1" x14ac:dyDescent="0.35">
      <c r="C1164"/>
      <c r="D1164"/>
      <c r="E1164"/>
      <c r="F1164"/>
      <c r="G1164"/>
      <c r="H1164"/>
      <c r="I1164"/>
      <c r="J1164"/>
      <c r="K1164"/>
      <c r="L1164"/>
      <c r="M1164"/>
      <c r="N1164"/>
      <c r="O1164"/>
      <c r="S1164"/>
      <c r="T1164"/>
      <c r="U1164"/>
      <c r="V1164"/>
      <c r="Y1164"/>
      <c r="Z1164"/>
      <c r="AA1164"/>
      <c r="AB1164"/>
      <c r="AC1164"/>
      <c r="AD1164"/>
      <c r="AE1164"/>
      <c r="AF1164"/>
      <c r="AG1164"/>
      <c r="AH1164"/>
      <c r="AI1164"/>
      <c r="AJ1164"/>
      <c r="AK1164"/>
      <c r="AL1164"/>
    </row>
    <row r="1165" spans="3:38" ht="15" customHeight="1" x14ac:dyDescent="0.35">
      <c r="C1165"/>
      <c r="D1165"/>
      <c r="E1165"/>
      <c r="F1165"/>
      <c r="G1165"/>
      <c r="H1165"/>
      <c r="I1165"/>
      <c r="J1165"/>
      <c r="K1165"/>
      <c r="L1165"/>
      <c r="M1165"/>
      <c r="N1165"/>
      <c r="O1165"/>
      <c r="S1165"/>
      <c r="T1165"/>
      <c r="U1165"/>
      <c r="V1165"/>
      <c r="Y1165"/>
      <c r="Z1165"/>
      <c r="AA1165"/>
      <c r="AB1165"/>
      <c r="AC1165"/>
      <c r="AD1165"/>
      <c r="AE1165"/>
      <c r="AF1165"/>
      <c r="AG1165"/>
      <c r="AH1165"/>
      <c r="AI1165"/>
      <c r="AJ1165"/>
      <c r="AK1165"/>
      <c r="AL1165"/>
    </row>
    <row r="1166" spans="3:38" ht="15" customHeight="1" x14ac:dyDescent="0.35">
      <c r="C1166"/>
      <c r="D1166"/>
      <c r="E1166"/>
      <c r="F1166"/>
      <c r="G1166"/>
      <c r="H1166"/>
      <c r="I1166"/>
      <c r="J1166"/>
      <c r="K1166"/>
      <c r="L1166"/>
      <c r="M1166"/>
      <c r="N1166"/>
      <c r="O1166"/>
      <c r="S1166"/>
      <c r="T1166"/>
      <c r="U1166"/>
      <c r="V1166"/>
      <c r="Y1166"/>
      <c r="Z1166"/>
      <c r="AA1166"/>
      <c r="AB1166"/>
      <c r="AC1166"/>
      <c r="AD1166"/>
      <c r="AE1166"/>
      <c r="AF1166"/>
      <c r="AG1166"/>
      <c r="AH1166"/>
      <c r="AI1166"/>
      <c r="AJ1166"/>
      <c r="AK1166"/>
      <c r="AL1166"/>
    </row>
    <row r="1167" spans="3:38" ht="15" customHeight="1" x14ac:dyDescent="0.35">
      <c r="C1167"/>
      <c r="D1167"/>
      <c r="E1167"/>
      <c r="F1167"/>
      <c r="G1167"/>
      <c r="H1167"/>
      <c r="I1167"/>
      <c r="J1167"/>
      <c r="K1167"/>
      <c r="L1167"/>
      <c r="M1167"/>
      <c r="N1167"/>
      <c r="O1167"/>
      <c r="S1167"/>
      <c r="T1167"/>
      <c r="U1167"/>
      <c r="V1167"/>
      <c r="Y1167"/>
      <c r="Z1167"/>
      <c r="AA1167"/>
      <c r="AB1167"/>
      <c r="AC1167"/>
      <c r="AD1167"/>
      <c r="AE1167"/>
      <c r="AF1167"/>
      <c r="AG1167"/>
      <c r="AH1167"/>
      <c r="AI1167"/>
      <c r="AJ1167"/>
      <c r="AK1167"/>
      <c r="AL1167"/>
    </row>
    <row r="1168" spans="3:38" ht="15" customHeight="1" x14ac:dyDescent="0.35">
      <c r="C1168"/>
      <c r="D1168"/>
      <c r="E1168"/>
      <c r="F1168"/>
      <c r="G1168"/>
      <c r="H1168"/>
      <c r="I1168"/>
      <c r="J1168"/>
      <c r="K1168"/>
      <c r="L1168"/>
      <c r="M1168"/>
      <c r="N1168"/>
      <c r="O1168"/>
      <c r="S1168"/>
      <c r="T1168"/>
      <c r="U1168"/>
      <c r="V1168"/>
      <c r="Y1168"/>
      <c r="Z1168"/>
      <c r="AA1168"/>
      <c r="AB1168"/>
      <c r="AC1168"/>
      <c r="AD1168"/>
      <c r="AE1168"/>
      <c r="AF1168"/>
      <c r="AG1168"/>
      <c r="AH1168"/>
      <c r="AI1168"/>
      <c r="AJ1168"/>
      <c r="AK1168"/>
      <c r="AL1168"/>
    </row>
    <row r="1169" spans="3:38" ht="15" customHeight="1" x14ac:dyDescent="0.35">
      <c r="C1169"/>
      <c r="D1169"/>
      <c r="E1169"/>
      <c r="F1169"/>
      <c r="G1169"/>
      <c r="H1169"/>
      <c r="I1169"/>
      <c r="J1169"/>
      <c r="K1169"/>
      <c r="L1169"/>
      <c r="M1169"/>
      <c r="N1169"/>
      <c r="O1169"/>
      <c r="S1169"/>
      <c r="T1169"/>
      <c r="U1169"/>
      <c r="V1169"/>
      <c r="Y1169"/>
      <c r="Z1169"/>
      <c r="AA1169"/>
      <c r="AB1169"/>
      <c r="AC1169"/>
      <c r="AD1169"/>
      <c r="AE1169"/>
      <c r="AF1169"/>
      <c r="AG1169"/>
      <c r="AH1169"/>
      <c r="AI1169"/>
      <c r="AJ1169"/>
      <c r="AK1169"/>
      <c r="AL1169"/>
    </row>
    <row r="1170" spans="3:38" ht="15" customHeight="1" x14ac:dyDescent="0.35">
      <c r="C1170"/>
      <c r="D1170"/>
      <c r="E1170"/>
      <c r="F1170"/>
      <c r="G1170"/>
      <c r="H1170"/>
      <c r="I1170"/>
      <c r="J1170"/>
      <c r="K1170"/>
      <c r="L1170"/>
      <c r="M1170"/>
      <c r="N1170"/>
      <c r="O1170"/>
      <c r="S1170"/>
      <c r="T1170"/>
      <c r="U1170"/>
      <c r="V1170"/>
      <c r="Y1170"/>
      <c r="Z1170"/>
      <c r="AA1170"/>
      <c r="AB1170"/>
      <c r="AC1170"/>
      <c r="AD1170"/>
      <c r="AE1170"/>
      <c r="AF1170"/>
      <c r="AG1170"/>
      <c r="AH1170"/>
      <c r="AI1170"/>
      <c r="AJ1170"/>
      <c r="AK1170"/>
      <c r="AL1170"/>
    </row>
    <row r="1171" spans="3:38" ht="15" customHeight="1" x14ac:dyDescent="0.35">
      <c r="C1171"/>
      <c r="D1171"/>
      <c r="E1171"/>
      <c r="F1171"/>
      <c r="G1171"/>
      <c r="H1171"/>
      <c r="I1171"/>
      <c r="J1171"/>
      <c r="K1171"/>
      <c r="L1171"/>
      <c r="M1171"/>
      <c r="N1171"/>
      <c r="O1171"/>
      <c r="S1171"/>
      <c r="T1171"/>
      <c r="U1171"/>
      <c r="V1171"/>
      <c r="Y1171"/>
      <c r="Z1171"/>
      <c r="AA1171"/>
      <c r="AB1171"/>
      <c r="AC1171"/>
      <c r="AD1171"/>
      <c r="AE1171"/>
      <c r="AF1171"/>
      <c r="AG1171"/>
      <c r="AH1171"/>
      <c r="AI1171"/>
      <c r="AJ1171"/>
      <c r="AK1171"/>
      <c r="AL1171"/>
    </row>
    <row r="1172" spans="3:38" ht="15" customHeight="1" x14ac:dyDescent="0.35">
      <c r="C1172"/>
      <c r="D1172"/>
      <c r="E1172"/>
      <c r="F1172"/>
      <c r="G1172"/>
      <c r="H1172"/>
      <c r="I1172"/>
      <c r="J1172"/>
      <c r="K1172"/>
      <c r="L1172"/>
      <c r="M1172"/>
      <c r="N1172"/>
      <c r="O1172"/>
      <c r="S1172"/>
      <c r="T1172"/>
      <c r="U1172"/>
      <c r="V1172"/>
      <c r="Y1172"/>
      <c r="Z1172"/>
      <c r="AA1172"/>
      <c r="AB1172"/>
      <c r="AC1172"/>
      <c r="AD1172"/>
      <c r="AE1172"/>
      <c r="AF1172"/>
      <c r="AG1172"/>
      <c r="AH1172"/>
      <c r="AI1172"/>
      <c r="AJ1172"/>
      <c r="AK1172"/>
      <c r="AL1172"/>
    </row>
    <row r="1173" spans="3:38" ht="15" customHeight="1" x14ac:dyDescent="0.35">
      <c r="C1173"/>
      <c r="D1173"/>
      <c r="E1173"/>
      <c r="F1173"/>
      <c r="G1173"/>
      <c r="H1173"/>
      <c r="I1173"/>
      <c r="J1173"/>
      <c r="K1173"/>
      <c r="L1173"/>
      <c r="M1173"/>
      <c r="N1173"/>
      <c r="O1173"/>
      <c r="S1173"/>
      <c r="T1173"/>
      <c r="U1173"/>
      <c r="V1173"/>
      <c r="Y1173"/>
      <c r="Z1173"/>
      <c r="AA1173"/>
      <c r="AB1173"/>
      <c r="AC1173"/>
      <c r="AD1173"/>
      <c r="AE1173"/>
      <c r="AF1173"/>
      <c r="AG1173"/>
      <c r="AH1173"/>
      <c r="AI1173"/>
      <c r="AJ1173"/>
      <c r="AK1173"/>
      <c r="AL1173"/>
    </row>
    <row r="1174" spans="3:38" ht="15" customHeight="1" x14ac:dyDescent="0.35">
      <c r="C1174"/>
      <c r="D1174"/>
      <c r="E1174"/>
      <c r="F1174"/>
      <c r="G1174"/>
      <c r="H1174"/>
      <c r="I1174"/>
      <c r="J1174"/>
      <c r="K1174"/>
      <c r="L1174"/>
      <c r="M1174"/>
      <c r="N1174"/>
      <c r="O1174"/>
      <c r="S1174"/>
      <c r="T1174"/>
      <c r="U1174"/>
      <c r="V1174"/>
      <c r="Y1174"/>
      <c r="Z1174"/>
      <c r="AA1174"/>
      <c r="AB1174"/>
      <c r="AC1174"/>
      <c r="AD1174"/>
      <c r="AE1174"/>
      <c r="AF1174"/>
      <c r="AG1174"/>
      <c r="AH1174"/>
      <c r="AI1174"/>
      <c r="AJ1174"/>
      <c r="AK1174"/>
      <c r="AL1174"/>
    </row>
    <row r="1175" spans="3:38" ht="15" customHeight="1" x14ac:dyDescent="0.35">
      <c r="C1175"/>
      <c r="D1175"/>
      <c r="E1175"/>
      <c r="F1175"/>
      <c r="G1175"/>
      <c r="H1175"/>
      <c r="I1175"/>
      <c r="J1175"/>
      <c r="K1175"/>
      <c r="L1175"/>
      <c r="M1175"/>
      <c r="N1175"/>
      <c r="O1175"/>
      <c r="S1175"/>
      <c r="T1175"/>
      <c r="U1175"/>
      <c r="V1175"/>
      <c r="Y1175"/>
      <c r="Z1175"/>
      <c r="AA1175"/>
      <c r="AB1175"/>
      <c r="AC1175"/>
      <c r="AD1175"/>
      <c r="AE1175"/>
      <c r="AF1175"/>
      <c r="AG1175"/>
      <c r="AH1175"/>
      <c r="AI1175"/>
      <c r="AJ1175"/>
      <c r="AK1175"/>
      <c r="AL1175"/>
    </row>
    <row r="1176" spans="3:38" ht="15" customHeight="1" x14ac:dyDescent="0.35">
      <c r="C1176"/>
      <c r="D1176"/>
      <c r="E1176"/>
      <c r="F1176"/>
      <c r="G1176"/>
      <c r="H1176"/>
      <c r="I1176"/>
      <c r="J1176"/>
      <c r="K1176"/>
      <c r="L1176"/>
      <c r="M1176"/>
      <c r="N1176"/>
      <c r="O1176"/>
      <c r="S1176"/>
      <c r="T1176"/>
      <c r="U1176"/>
      <c r="V1176"/>
      <c r="Y1176"/>
      <c r="Z1176"/>
      <c r="AA1176"/>
      <c r="AB1176"/>
      <c r="AC1176"/>
      <c r="AD1176"/>
      <c r="AE1176"/>
      <c r="AF1176"/>
      <c r="AG1176"/>
      <c r="AH1176"/>
      <c r="AI1176"/>
      <c r="AJ1176"/>
      <c r="AK1176"/>
      <c r="AL1176"/>
    </row>
    <row r="1177" spans="3:38" ht="15" customHeight="1" x14ac:dyDescent="0.35">
      <c r="C1177"/>
      <c r="D1177"/>
      <c r="E1177"/>
      <c r="F1177"/>
      <c r="G1177"/>
      <c r="H1177"/>
      <c r="I1177"/>
      <c r="J1177"/>
      <c r="K1177"/>
      <c r="L1177"/>
      <c r="M1177"/>
      <c r="N1177"/>
      <c r="O1177"/>
      <c r="S1177"/>
      <c r="T1177"/>
      <c r="U1177"/>
      <c r="V1177"/>
      <c r="Y1177"/>
      <c r="Z1177"/>
      <c r="AA1177"/>
      <c r="AB1177"/>
      <c r="AC1177"/>
      <c r="AD1177"/>
      <c r="AE1177"/>
      <c r="AF1177"/>
      <c r="AG1177"/>
      <c r="AH1177"/>
      <c r="AI1177"/>
      <c r="AJ1177"/>
      <c r="AK1177"/>
      <c r="AL1177"/>
    </row>
    <row r="1178" spans="3:38" ht="15" customHeight="1" x14ac:dyDescent="0.35">
      <c r="C1178"/>
      <c r="D1178"/>
      <c r="E1178"/>
      <c r="F1178"/>
      <c r="G1178"/>
      <c r="H1178"/>
      <c r="I1178"/>
      <c r="J1178"/>
      <c r="K1178"/>
      <c r="L1178"/>
      <c r="M1178"/>
      <c r="N1178"/>
      <c r="O1178"/>
      <c r="S1178"/>
      <c r="T1178"/>
      <c r="U1178"/>
      <c r="V1178"/>
      <c r="Y1178"/>
      <c r="Z1178"/>
      <c r="AA1178"/>
      <c r="AB1178"/>
      <c r="AC1178"/>
      <c r="AD1178"/>
      <c r="AE1178"/>
      <c r="AF1178"/>
      <c r="AG1178"/>
      <c r="AH1178"/>
      <c r="AI1178"/>
      <c r="AJ1178"/>
      <c r="AK1178"/>
      <c r="AL1178"/>
    </row>
    <row r="1179" spans="3:38" ht="15" customHeight="1" x14ac:dyDescent="0.35">
      <c r="C1179"/>
      <c r="D1179"/>
      <c r="E1179"/>
      <c r="F1179"/>
      <c r="G1179"/>
      <c r="H1179"/>
      <c r="I1179"/>
      <c r="J1179"/>
      <c r="K1179"/>
      <c r="L1179"/>
      <c r="M1179"/>
      <c r="N1179"/>
      <c r="O1179"/>
      <c r="S1179"/>
      <c r="T1179"/>
      <c r="U1179"/>
      <c r="V1179"/>
      <c r="Y1179"/>
      <c r="Z1179"/>
      <c r="AA1179"/>
      <c r="AB1179"/>
      <c r="AC1179"/>
      <c r="AD1179"/>
      <c r="AE1179"/>
      <c r="AF1179"/>
      <c r="AG1179"/>
      <c r="AH1179"/>
      <c r="AI1179"/>
      <c r="AJ1179"/>
      <c r="AK1179"/>
      <c r="AL1179"/>
    </row>
    <row r="1180" spans="3:38" ht="15" customHeight="1" x14ac:dyDescent="0.35">
      <c r="C1180"/>
      <c r="D1180"/>
      <c r="E1180"/>
      <c r="F1180"/>
      <c r="G1180"/>
      <c r="H1180"/>
      <c r="I1180"/>
      <c r="J1180"/>
      <c r="K1180"/>
      <c r="L1180"/>
      <c r="M1180"/>
      <c r="N1180"/>
      <c r="O1180"/>
      <c r="S1180"/>
      <c r="T1180"/>
      <c r="U1180"/>
      <c r="V1180"/>
      <c r="Y1180"/>
      <c r="Z1180"/>
      <c r="AA1180"/>
      <c r="AB1180"/>
      <c r="AC1180"/>
      <c r="AD1180"/>
      <c r="AE1180"/>
      <c r="AF1180"/>
      <c r="AG1180"/>
      <c r="AH1180"/>
      <c r="AI1180"/>
      <c r="AJ1180"/>
      <c r="AK1180"/>
      <c r="AL1180"/>
    </row>
    <row r="1181" spans="3:38" ht="15" customHeight="1" x14ac:dyDescent="0.35">
      <c r="C1181"/>
      <c r="D1181"/>
      <c r="E1181"/>
      <c r="F1181"/>
      <c r="G1181"/>
      <c r="H1181"/>
      <c r="I1181"/>
      <c r="J1181"/>
      <c r="K1181"/>
      <c r="L1181"/>
      <c r="M1181"/>
      <c r="N1181"/>
      <c r="O1181"/>
      <c r="S1181"/>
      <c r="T1181"/>
      <c r="U1181"/>
      <c r="V1181"/>
      <c r="Y1181"/>
      <c r="Z1181"/>
      <c r="AA1181"/>
      <c r="AB1181"/>
      <c r="AC1181"/>
      <c r="AD1181"/>
      <c r="AE1181"/>
      <c r="AF1181"/>
      <c r="AG1181"/>
      <c r="AH1181"/>
      <c r="AI1181"/>
      <c r="AJ1181"/>
      <c r="AK1181"/>
      <c r="AL1181"/>
    </row>
    <row r="1182" spans="3:38" ht="15" customHeight="1" x14ac:dyDescent="0.35">
      <c r="C1182"/>
      <c r="D1182"/>
      <c r="E1182"/>
      <c r="F1182"/>
      <c r="G1182"/>
      <c r="H1182"/>
      <c r="I1182"/>
      <c r="J1182"/>
      <c r="K1182"/>
      <c r="L1182"/>
      <c r="M1182"/>
      <c r="N1182"/>
      <c r="O1182"/>
      <c r="S1182"/>
      <c r="T1182"/>
      <c r="U1182"/>
      <c r="V1182"/>
      <c r="Y1182"/>
      <c r="Z1182"/>
      <c r="AA1182"/>
      <c r="AB1182"/>
      <c r="AC1182"/>
      <c r="AD1182"/>
      <c r="AE1182"/>
      <c r="AF1182"/>
      <c r="AG1182"/>
      <c r="AH1182"/>
      <c r="AI1182"/>
      <c r="AJ1182"/>
      <c r="AK1182"/>
      <c r="AL1182"/>
    </row>
    <row r="1183" spans="3:38" ht="15" customHeight="1" x14ac:dyDescent="0.35">
      <c r="C1183"/>
      <c r="D1183"/>
      <c r="E1183"/>
      <c r="F1183"/>
      <c r="G1183"/>
      <c r="H1183"/>
      <c r="I1183"/>
      <c r="J1183"/>
      <c r="K1183"/>
      <c r="L1183"/>
      <c r="M1183"/>
      <c r="N1183"/>
      <c r="O1183"/>
      <c r="S1183"/>
      <c r="T1183"/>
      <c r="U1183"/>
      <c r="V1183"/>
      <c r="Y1183"/>
      <c r="Z1183"/>
      <c r="AA1183"/>
      <c r="AB1183"/>
      <c r="AC1183"/>
      <c r="AD1183"/>
      <c r="AE1183"/>
      <c r="AF1183"/>
      <c r="AG1183"/>
      <c r="AH1183"/>
      <c r="AI1183"/>
      <c r="AJ1183"/>
      <c r="AK1183"/>
      <c r="AL1183"/>
    </row>
    <row r="1184" spans="3:38" ht="15" customHeight="1" x14ac:dyDescent="0.35">
      <c r="C1184"/>
      <c r="D1184"/>
      <c r="E1184"/>
      <c r="F1184"/>
      <c r="G1184"/>
      <c r="H1184"/>
      <c r="I1184"/>
      <c r="J1184"/>
      <c r="K1184"/>
      <c r="L1184"/>
      <c r="M1184"/>
      <c r="N1184"/>
      <c r="O1184"/>
      <c r="S1184"/>
      <c r="T1184"/>
      <c r="U1184"/>
      <c r="V1184"/>
      <c r="Y1184"/>
      <c r="Z1184"/>
      <c r="AA1184"/>
      <c r="AB1184"/>
      <c r="AC1184"/>
      <c r="AD1184"/>
      <c r="AE1184"/>
      <c r="AF1184"/>
      <c r="AG1184"/>
      <c r="AH1184"/>
      <c r="AI1184"/>
      <c r="AJ1184"/>
      <c r="AK1184"/>
      <c r="AL1184"/>
    </row>
    <row r="1185" spans="3:38" ht="15" customHeight="1" x14ac:dyDescent="0.35">
      <c r="C1185"/>
      <c r="D1185"/>
      <c r="E1185"/>
      <c r="F1185"/>
      <c r="G1185"/>
      <c r="H1185"/>
      <c r="I1185"/>
      <c r="J1185"/>
      <c r="K1185"/>
      <c r="L1185"/>
      <c r="M1185"/>
      <c r="N1185"/>
      <c r="O1185"/>
      <c r="S1185"/>
      <c r="T1185"/>
      <c r="U1185"/>
      <c r="V1185"/>
      <c r="Y1185"/>
      <c r="Z1185"/>
      <c r="AA1185"/>
      <c r="AB1185"/>
      <c r="AC1185"/>
      <c r="AD1185"/>
      <c r="AE1185"/>
      <c r="AF1185"/>
      <c r="AG1185"/>
      <c r="AH1185"/>
      <c r="AI1185"/>
      <c r="AJ1185"/>
      <c r="AK1185"/>
      <c r="AL1185"/>
    </row>
    <row r="1186" spans="3:38" ht="15" customHeight="1" x14ac:dyDescent="0.35">
      <c r="C1186"/>
      <c r="D1186"/>
      <c r="E1186"/>
      <c r="F1186"/>
      <c r="G1186"/>
      <c r="H1186"/>
      <c r="I1186"/>
      <c r="J1186"/>
      <c r="K1186"/>
      <c r="L1186"/>
      <c r="M1186"/>
      <c r="N1186"/>
      <c r="O1186"/>
      <c r="S1186"/>
      <c r="T1186"/>
      <c r="U1186"/>
      <c r="V1186"/>
      <c r="Y1186"/>
      <c r="Z1186"/>
      <c r="AA1186"/>
      <c r="AB1186"/>
      <c r="AC1186"/>
      <c r="AD1186"/>
      <c r="AE1186"/>
      <c r="AF1186"/>
      <c r="AG1186"/>
      <c r="AH1186"/>
      <c r="AI1186"/>
      <c r="AJ1186"/>
      <c r="AK1186"/>
      <c r="AL1186"/>
    </row>
    <row r="1187" spans="3:38" ht="15" customHeight="1" x14ac:dyDescent="0.35">
      <c r="C1187"/>
      <c r="D1187"/>
      <c r="E1187"/>
      <c r="F1187"/>
      <c r="G1187"/>
      <c r="H1187"/>
      <c r="I1187"/>
      <c r="J1187"/>
      <c r="K1187"/>
      <c r="L1187"/>
      <c r="M1187"/>
      <c r="N1187"/>
      <c r="O1187"/>
      <c r="S1187"/>
      <c r="T1187"/>
      <c r="U1187"/>
      <c r="V1187"/>
      <c r="Y1187"/>
      <c r="Z1187"/>
      <c r="AA1187"/>
      <c r="AB1187"/>
      <c r="AC1187"/>
      <c r="AD1187"/>
      <c r="AE1187"/>
      <c r="AF1187"/>
      <c r="AG1187"/>
      <c r="AH1187"/>
      <c r="AI1187"/>
      <c r="AJ1187"/>
      <c r="AK1187"/>
      <c r="AL1187"/>
    </row>
    <row r="1188" spans="3:38" ht="15" customHeight="1" x14ac:dyDescent="0.35">
      <c r="C1188"/>
      <c r="D1188"/>
      <c r="E1188"/>
      <c r="F1188"/>
      <c r="G1188"/>
      <c r="H1188"/>
      <c r="I1188"/>
      <c r="J1188"/>
      <c r="K1188"/>
      <c r="L1188"/>
      <c r="M1188"/>
      <c r="N1188"/>
      <c r="O1188"/>
      <c r="S1188"/>
      <c r="T1188"/>
      <c r="U1188"/>
      <c r="V1188"/>
      <c r="Y1188"/>
      <c r="Z1188"/>
      <c r="AA1188"/>
      <c r="AB1188"/>
      <c r="AC1188"/>
      <c r="AD1188"/>
      <c r="AE1188"/>
      <c r="AF1188"/>
      <c r="AG1188"/>
      <c r="AH1188"/>
      <c r="AI1188"/>
      <c r="AJ1188"/>
      <c r="AK1188"/>
      <c r="AL1188"/>
    </row>
    <row r="1189" spans="3:38" ht="15" customHeight="1" x14ac:dyDescent="0.35">
      <c r="C1189"/>
      <c r="D1189"/>
      <c r="E1189"/>
      <c r="F1189"/>
      <c r="G1189"/>
      <c r="H1189"/>
      <c r="I1189"/>
      <c r="J1189"/>
      <c r="K1189"/>
      <c r="L1189"/>
      <c r="M1189"/>
      <c r="N1189"/>
      <c r="O1189"/>
      <c r="S1189"/>
      <c r="T1189"/>
      <c r="U1189"/>
      <c r="V1189"/>
      <c r="Y1189"/>
      <c r="Z1189"/>
      <c r="AA1189"/>
      <c r="AB1189"/>
      <c r="AC1189"/>
      <c r="AD1189"/>
      <c r="AE1189"/>
      <c r="AF1189"/>
      <c r="AG1189"/>
      <c r="AH1189"/>
      <c r="AI1189"/>
      <c r="AJ1189"/>
      <c r="AK1189"/>
      <c r="AL1189"/>
    </row>
    <row r="1190" spans="3:38" ht="15" customHeight="1" x14ac:dyDescent="0.35">
      <c r="C1190"/>
      <c r="D1190"/>
      <c r="E1190"/>
      <c r="F1190"/>
      <c r="G1190"/>
      <c r="H1190"/>
      <c r="I1190"/>
      <c r="J1190"/>
      <c r="K1190"/>
      <c r="L1190"/>
      <c r="M1190"/>
      <c r="N1190"/>
      <c r="O1190"/>
      <c r="S1190"/>
      <c r="T1190"/>
      <c r="U1190"/>
      <c r="V1190"/>
      <c r="Y1190"/>
      <c r="Z1190"/>
      <c r="AA1190"/>
      <c r="AB1190"/>
      <c r="AC1190"/>
      <c r="AD1190"/>
      <c r="AE1190"/>
      <c r="AF1190"/>
      <c r="AG1190"/>
      <c r="AH1190"/>
      <c r="AI1190"/>
      <c r="AJ1190"/>
      <c r="AK1190"/>
      <c r="AL1190"/>
    </row>
    <row r="1191" spans="3:38" ht="15" customHeight="1" x14ac:dyDescent="0.35">
      <c r="C1191"/>
      <c r="D1191"/>
      <c r="E1191"/>
      <c r="F1191"/>
      <c r="G1191"/>
      <c r="H1191"/>
      <c r="I1191"/>
      <c r="J1191"/>
      <c r="K1191"/>
      <c r="L1191"/>
      <c r="M1191"/>
      <c r="N1191"/>
      <c r="O1191"/>
      <c r="S1191"/>
      <c r="T1191"/>
      <c r="U1191"/>
      <c r="V1191"/>
      <c r="Y1191"/>
      <c r="Z1191"/>
      <c r="AA1191"/>
      <c r="AB1191"/>
      <c r="AC1191"/>
      <c r="AD1191"/>
      <c r="AE1191"/>
      <c r="AF1191"/>
      <c r="AG1191"/>
      <c r="AH1191"/>
      <c r="AI1191"/>
      <c r="AJ1191"/>
      <c r="AK1191"/>
      <c r="AL1191"/>
    </row>
    <row r="1192" spans="3:38" ht="15" customHeight="1" x14ac:dyDescent="0.35">
      <c r="C1192"/>
      <c r="D1192"/>
      <c r="E1192"/>
      <c r="F1192"/>
      <c r="G1192"/>
      <c r="H1192"/>
      <c r="I1192"/>
      <c r="J1192"/>
      <c r="K1192"/>
      <c r="L1192"/>
      <c r="M1192"/>
      <c r="N1192"/>
      <c r="O1192"/>
      <c r="S1192"/>
      <c r="T1192"/>
      <c r="U1192"/>
      <c r="V1192"/>
      <c r="Y1192"/>
      <c r="Z1192"/>
      <c r="AA1192"/>
      <c r="AB1192"/>
      <c r="AC1192"/>
      <c r="AD1192"/>
      <c r="AE1192"/>
      <c r="AF1192"/>
      <c r="AG1192"/>
      <c r="AH1192"/>
      <c r="AI1192"/>
      <c r="AJ1192"/>
      <c r="AK1192"/>
      <c r="AL1192"/>
    </row>
    <row r="1193" spans="3:38" ht="15" customHeight="1" x14ac:dyDescent="0.35">
      <c r="C1193"/>
      <c r="D1193"/>
      <c r="E1193"/>
      <c r="F1193"/>
      <c r="G1193"/>
      <c r="H1193"/>
      <c r="I1193"/>
      <c r="J1193"/>
      <c r="K1193"/>
      <c r="L1193"/>
      <c r="M1193"/>
      <c r="N1193"/>
      <c r="O1193"/>
      <c r="S1193"/>
      <c r="T1193"/>
      <c r="U1193"/>
      <c r="V1193"/>
      <c r="Y1193"/>
      <c r="Z1193"/>
      <c r="AA1193"/>
      <c r="AB1193"/>
      <c r="AC1193"/>
      <c r="AD1193"/>
      <c r="AE1193"/>
      <c r="AF1193"/>
      <c r="AG1193"/>
      <c r="AH1193"/>
      <c r="AI1193"/>
      <c r="AJ1193"/>
      <c r="AK1193"/>
      <c r="AL1193"/>
    </row>
    <row r="1194" spans="3:38" ht="15" customHeight="1" x14ac:dyDescent="0.35">
      <c r="C1194"/>
      <c r="D1194"/>
      <c r="E1194"/>
      <c r="F1194"/>
      <c r="G1194"/>
      <c r="H1194"/>
      <c r="I1194"/>
      <c r="J1194"/>
      <c r="K1194"/>
      <c r="L1194"/>
      <c r="M1194"/>
      <c r="N1194"/>
      <c r="O1194"/>
      <c r="S1194"/>
      <c r="T1194"/>
      <c r="U1194"/>
      <c r="V1194"/>
      <c r="Y1194"/>
      <c r="Z1194"/>
      <c r="AA1194"/>
      <c r="AB1194"/>
      <c r="AC1194"/>
      <c r="AD1194"/>
      <c r="AE1194"/>
      <c r="AF1194"/>
      <c r="AG1194"/>
      <c r="AH1194"/>
      <c r="AI1194"/>
      <c r="AJ1194"/>
      <c r="AK1194"/>
      <c r="AL1194"/>
    </row>
    <row r="1195" spans="3:38" ht="15" customHeight="1" x14ac:dyDescent="0.35">
      <c r="C1195"/>
      <c r="D1195"/>
      <c r="E1195"/>
      <c r="F1195"/>
      <c r="G1195"/>
      <c r="H1195"/>
      <c r="I1195"/>
      <c r="J1195"/>
      <c r="K1195"/>
      <c r="L1195"/>
      <c r="M1195"/>
      <c r="N1195"/>
      <c r="O1195"/>
      <c r="S1195"/>
      <c r="T1195"/>
      <c r="U1195"/>
      <c r="V1195"/>
      <c r="Y1195"/>
      <c r="Z1195"/>
      <c r="AA1195"/>
      <c r="AB1195"/>
      <c r="AC1195"/>
      <c r="AD1195"/>
      <c r="AE1195"/>
      <c r="AF1195"/>
      <c r="AG1195"/>
      <c r="AH1195"/>
      <c r="AI1195"/>
      <c r="AJ1195"/>
      <c r="AK1195"/>
      <c r="AL1195"/>
    </row>
    <row r="1196" spans="3:38" ht="15" customHeight="1" x14ac:dyDescent="0.35">
      <c r="C1196"/>
      <c r="D1196"/>
      <c r="E1196"/>
      <c r="F1196"/>
      <c r="G1196"/>
      <c r="H1196"/>
      <c r="I1196"/>
      <c r="J1196"/>
      <c r="K1196"/>
      <c r="L1196"/>
      <c r="M1196"/>
      <c r="N1196"/>
      <c r="O1196"/>
      <c r="S1196"/>
      <c r="T1196"/>
      <c r="U1196"/>
      <c r="V1196"/>
      <c r="Y1196"/>
      <c r="Z1196"/>
      <c r="AA1196"/>
      <c r="AB1196"/>
      <c r="AC1196"/>
      <c r="AD1196"/>
      <c r="AE1196"/>
      <c r="AF1196"/>
      <c r="AG1196"/>
      <c r="AH1196"/>
      <c r="AI1196"/>
      <c r="AJ1196"/>
      <c r="AK1196"/>
      <c r="AL1196"/>
    </row>
    <row r="1197" spans="3:38" ht="15" customHeight="1" x14ac:dyDescent="0.35">
      <c r="C1197"/>
      <c r="D1197"/>
      <c r="E1197"/>
      <c r="F1197"/>
      <c r="G1197"/>
      <c r="H1197"/>
      <c r="I1197"/>
      <c r="J1197"/>
      <c r="K1197"/>
      <c r="L1197"/>
      <c r="M1197"/>
      <c r="N1197"/>
      <c r="O1197"/>
      <c r="S1197"/>
      <c r="T1197"/>
      <c r="U1197"/>
      <c r="V1197"/>
      <c r="Y1197"/>
      <c r="Z1197"/>
      <c r="AA1197"/>
      <c r="AB1197"/>
      <c r="AC1197"/>
      <c r="AD1197"/>
      <c r="AE1197"/>
      <c r="AF1197"/>
      <c r="AG1197"/>
      <c r="AH1197"/>
      <c r="AI1197"/>
      <c r="AJ1197"/>
      <c r="AK1197"/>
      <c r="AL1197"/>
    </row>
    <row r="1198" spans="3:38" ht="15" customHeight="1" x14ac:dyDescent="0.35">
      <c r="C1198"/>
      <c r="D1198"/>
      <c r="E1198"/>
      <c r="F1198"/>
      <c r="G1198"/>
      <c r="H1198"/>
      <c r="I1198"/>
      <c r="J1198"/>
      <c r="K1198"/>
      <c r="L1198"/>
      <c r="M1198"/>
      <c r="N1198"/>
      <c r="O1198"/>
      <c r="S1198"/>
      <c r="T1198"/>
      <c r="U1198"/>
      <c r="V1198"/>
      <c r="Y1198"/>
      <c r="Z1198"/>
      <c r="AA1198"/>
      <c r="AB1198"/>
      <c r="AC1198"/>
      <c r="AD1198"/>
      <c r="AE1198"/>
      <c r="AF1198"/>
      <c r="AG1198"/>
      <c r="AH1198"/>
      <c r="AI1198"/>
      <c r="AJ1198"/>
      <c r="AK1198"/>
      <c r="AL1198"/>
    </row>
    <row r="1199" spans="3:38" ht="15" customHeight="1" x14ac:dyDescent="0.35">
      <c r="C1199"/>
      <c r="D1199"/>
      <c r="E1199"/>
      <c r="F1199"/>
      <c r="G1199"/>
      <c r="H1199"/>
      <c r="I1199"/>
      <c r="J1199"/>
      <c r="K1199"/>
      <c r="L1199"/>
      <c r="M1199"/>
      <c r="N1199"/>
      <c r="O1199"/>
      <c r="S1199"/>
      <c r="T1199"/>
      <c r="U1199"/>
      <c r="V1199"/>
      <c r="Y1199"/>
      <c r="Z1199"/>
      <c r="AA1199"/>
      <c r="AB1199"/>
      <c r="AC1199"/>
      <c r="AD1199"/>
      <c r="AE1199"/>
      <c r="AF1199"/>
      <c r="AG1199"/>
      <c r="AH1199"/>
      <c r="AI1199"/>
      <c r="AJ1199"/>
      <c r="AK1199"/>
      <c r="AL1199"/>
    </row>
    <row r="1200" spans="3:38" ht="15" customHeight="1" x14ac:dyDescent="0.35">
      <c r="C1200"/>
      <c r="D1200"/>
      <c r="E1200"/>
      <c r="F1200"/>
      <c r="G1200"/>
      <c r="H1200"/>
      <c r="I1200"/>
      <c r="J1200"/>
      <c r="K1200"/>
      <c r="L1200"/>
      <c r="M1200"/>
      <c r="N1200"/>
      <c r="O1200"/>
      <c r="S1200"/>
      <c r="T1200"/>
      <c r="U1200"/>
      <c r="V1200"/>
      <c r="Y1200"/>
      <c r="Z1200"/>
      <c r="AA1200"/>
      <c r="AB1200"/>
      <c r="AC1200"/>
      <c r="AD1200"/>
      <c r="AE1200"/>
      <c r="AF1200"/>
      <c r="AG1200"/>
      <c r="AH1200"/>
      <c r="AI1200"/>
      <c r="AJ1200"/>
      <c r="AK1200"/>
      <c r="AL1200"/>
    </row>
    <row r="1201" spans="3:38" ht="15" customHeight="1" x14ac:dyDescent="0.35">
      <c r="C1201"/>
      <c r="D1201"/>
      <c r="E1201"/>
      <c r="F1201"/>
      <c r="G1201"/>
      <c r="H1201"/>
      <c r="I1201"/>
      <c r="J1201"/>
      <c r="K1201"/>
      <c r="L1201"/>
      <c r="M1201"/>
      <c r="N1201"/>
      <c r="O1201"/>
      <c r="S1201"/>
      <c r="T1201"/>
      <c r="U1201"/>
      <c r="V1201"/>
      <c r="Y1201"/>
      <c r="Z1201"/>
      <c r="AA1201"/>
      <c r="AB1201"/>
      <c r="AC1201"/>
      <c r="AD1201"/>
      <c r="AE1201"/>
      <c r="AF1201"/>
      <c r="AG1201"/>
      <c r="AH1201"/>
      <c r="AI1201"/>
      <c r="AJ1201"/>
      <c r="AK1201"/>
      <c r="AL1201"/>
    </row>
    <row r="1202" spans="3:38" ht="15" customHeight="1" x14ac:dyDescent="0.35">
      <c r="C1202"/>
      <c r="D1202"/>
      <c r="E1202"/>
      <c r="F1202"/>
      <c r="G1202"/>
      <c r="H1202"/>
      <c r="I1202"/>
      <c r="J1202"/>
      <c r="K1202"/>
      <c r="L1202"/>
      <c r="M1202"/>
      <c r="N1202"/>
      <c r="O1202"/>
      <c r="S1202"/>
      <c r="T1202"/>
      <c r="U1202"/>
      <c r="V1202"/>
      <c r="Y1202"/>
      <c r="Z1202"/>
      <c r="AA1202"/>
      <c r="AB1202"/>
      <c r="AC1202"/>
      <c r="AD1202"/>
      <c r="AE1202"/>
      <c r="AF1202"/>
      <c r="AG1202"/>
      <c r="AH1202"/>
      <c r="AI1202"/>
      <c r="AJ1202"/>
      <c r="AK1202"/>
      <c r="AL1202"/>
    </row>
    <row r="1203" spans="3:38" ht="15" customHeight="1" x14ac:dyDescent="0.35">
      <c r="C1203"/>
      <c r="D1203"/>
      <c r="E1203"/>
      <c r="F1203"/>
      <c r="G1203"/>
      <c r="H1203"/>
      <c r="I1203"/>
      <c r="J1203"/>
      <c r="K1203"/>
      <c r="L1203"/>
      <c r="M1203"/>
      <c r="N1203"/>
      <c r="O1203"/>
      <c r="S1203"/>
      <c r="T1203"/>
      <c r="U1203"/>
      <c r="V1203"/>
      <c r="Y1203"/>
      <c r="Z1203"/>
      <c r="AA1203"/>
      <c r="AB1203"/>
      <c r="AC1203"/>
      <c r="AD1203"/>
      <c r="AE1203"/>
      <c r="AF1203"/>
      <c r="AG1203"/>
      <c r="AH1203"/>
      <c r="AI1203"/>
      <c r="AJ1203"/>
      <c r="AK1203"/>
      <c r="AL1203"/>
    </row>
    <row r="1204" spans="3:38" ht="15" customHeight="1" x14ac:dyDescent="0.35">
      <c r="C1204"/>
      <c r="D1204"/>
      <c r="E1204"/>
      <c r="F1204"/>
      <c r="G1204"/>
      <c r="H1204"/>
      <c r="I1204"/>
      <c r="J1204"/>
      <c r="K1204"/>
      <c r="L1204"/>
      <c r="M1204"/>
      <c r="N1204"/>
      <c r="O1204"/>
      <c r="S1204"/>
      <c r="T1204"/>
      <c r="U1204"/>
      <c r="V1204"/>
      <c r="Y1204"/>
      <c r="Z1204"/>
      <c r="AA1204"/>
      <c r="AB1204"/>
      <c r="AC1204"/>
      <c r="AD1204"/>
      <c r="AE1204"/>
      <c r="AF1204"/>
      <c r="AG1204"/>
      <c r="AH1204"/>
      <c r="AI1204"/>
      <c r="AJ1204"/>
      <c r="AK1204"/>
      <c r="AL1204"/>
    </row>
    <row r="1205" spans="3:38" ht="15" customHeight="1" x14ac:dyDescent="0.35">
      <c r="C1205"/>
      <c r="D1205"/>
      <c r="E1205"/>
      <c r="F1205"/>
      <c r="G1205"/>
      <c r="H1205"/>
      <c r="I1205"/>
      <c r="J1205"/>
      <c r="K1205"/>
      <c r="L1205"/>
      <c r="M1205"/>
      <c r="N1205"/>
      <c r="O1205"/>
      <c r="S1205"/>
      <c r="T1205"/>
      <c r="U1205"/>
      <c r="V1205"/>
      <c r="Y1205"/>
      <c r="Z1205"/>
      <c r="AA1205"/>
      <c r="AB1205"/>
      <c r="AC1205"/>
      <c r="AD1205"/>
      <c r="AE1205"/>
      <c r="AF1205"/>
      <c r="AG1205"/>
      <c r="AH1205"/>
      <c r="AI1205"/>
      <c r="AJ1205"/>
      <c r="AK1205"/>
      <c r="AL1205"/>
    </row>
    <row r="1206" spans="3:38" ht="15" customHeight="1" x14ac:dyDescent="0.35">
      <c r="C1206"/>
      <c r="D1206"/>
      <c r="E1206"/>
      <c r="F1206"/>
      <c r="G1206"/>
      <c r="H1206"/>
      <c r="I1206"/>
      <c r="J1206"/>
      <c r="K1206"/>
      <c r="L1206"/>
      <c r="M1206"/>
      <c r="N1206"/>
      <c r="O1206"/>
      <c r="S1206"/>
      <c r="T1206"/>
      <c r="U1206"/>
      <c r="V1206"/>
      <c r="Y1206"/>
      <c r="Z1206"/>
      <c r="AA1206"/>
      <c r="AB1206"/>
      <c r="AC1206"/>
      <c r="AD1206"/>
      <c r="AE1206"/>
      <c r="AF1206"/>
      <c r="AG1206"/>
      <c r="AH1206"/>
      <c r="AI1206"/>
      <c r="AJ1206"/>
      <c r="AK1206"/>
      <c r="AL1206"/>
    </row>
    <row r="1207" spans="3:38" ht="15" customHeight="1" x14ac:dyDescent="0.35">
      <c r="C1207"/>
      <c r="D1207"/>
      <c r="E1207"/>
      <c r="F1207"/>
      <c r="G1207"/>
      <c r="H1207"/>
      <c r="I1207"/>
      <c r="J1207"/>
      <c r="K1207"/>
      <c r="L1207"/>
      <c r="M1207"/>
      <c r="N1207"/>
      <c r="O1207"/>
      <c r="S1207"/>
      <c r="T1207"/>
      <c r="U1207"/>
      <c r="V1207"/>
      <c r="Y1207"/>
      <c r="Z1207"/>
      <c r="AA1207"/>
      <c r="AB1207"/>
      <c r="AC1207"/>
      <c r="AD1207"/>
      <c r="AE1207"/>
      <c r="AF1207"/>
      <c r="AG1207"/>
      <c r="AH1207"/>
      <c r="AI1207"/>
      <c r="AJ1207"/>
      <c r="AK1207"/>
      <c r="AL1207"/>
    </row>
    <row r="1208" spans="3:38" ht="15" customHeight="1" x14ac:dyDescent="0.35">
      <c r="C1208"/>
      <c r="D1208"/>
      <c r="E1208"/>
      <c r="F1208"/>
      <c r="G1208"/>
      <c r="H1208"/>
      <c r="I1208"/>
      <c r="J1208"/>
      <c r="K1208"/>
      <c r="L1208"/>
      <c r="M1208"/>
      <c r="N1208"/>
      <c r="O1208"/>
      <c r="S1208"/>
      <c r="T1208"/>
      <c r="U1208"/>
      <c r="V1208"/>
      <c r="Y1208"/>
      <c r="Z1208"/>
      <c r="AA1208"/>
      <c r="AB1208"/>
      <c r="AC1208"/>
      <c r="AD1208"/>
      <c r="AE1208"/>
      <c r="AF1208"/>
      <c r="AG1208"/>
      <c r="AH1208"/>
      <c r="AI1208"/>
      <c r="AJ1208"/>
      <c r="AK1208"/>
      <c r="AL1208"/>
    </row>
    <row r="1209" spans="3:38" ht="15" customHeight="1" x14ac:dyDescent="0.35">
      <c r="C1209"/>
      <c r="D1209"/>
      <c r="E1209"/>
      <c r="F1209"/>
      <c r="G1209"/>
      <c r="H1209"/>
      <c r="I1209"/>
      <c r="J1209"/>
      <c r="K1209"/>
      <c r="L1209"/>
      <c r="M1209"/>
      <c r="N1209"/>
      <c r="O1209"/>
      <c r="S1209"/>
      <c r="T1209"/>
      <c r="U1209"/>
      <c r="V1209"/>
      <c r="Y1209"/>
      <c r="Z1209"/>
      <c r="AA1209"/>
      <c r="AB1209"/>
      <c r="AC1209"/>
      <c r="AD1209"/>
      <c r="AE1209"/>
      <c r="AF1209"/>
      <c r="AG1209"/>
      <c r="AH1209"/>
      <c r="AI1209"/>
      <c r="AJ1209"/>
      <c r="AK1209"/>
      <c r="AL1209"/>
    </row>
    <row r="1210" spans="3:38" ht="15" customHeight="1" x14ac:dyDescent="0.35">
      <c r="C1210"/>
      <c r="D1210"/>
      <c r="E1210"/>
      <c r="F1210"/>
      <c r="G1210"/>
      <c r="H1210"/>
      <c r="I1210"/>
      <c r="J1210"/>
      <c r="K1210"/>
      <c r="L1210"/>
      <c r="M1210"/>
      <c r="N1210"/>
      <c r="O1210"/>
      <c r="S1210"/>
      <c r="T1210"/>
      <c r="U1210"/>
      <c r="V1210"/>
      <c r="Y1210"/>
      <c r="Z1210"/>
      <c r="AA1210"/>
      <c r="AB1210"/>
      <c r="AC1210"/>
      <c r="AD1210"/>
      <c r="AE1210"/>
      <c r="AF1210"/>
      <c r="AG1210"/>
      <c r="AH1210"/>
      <c r="AI1210"/>
      <c r="AJ1210"/>
      <c r="AK1210"/>
      <c r="AL1210"/>
    </row>
    <row r="1211" spans="3:38" ht="15" customHeight="1" x14ac:dyDescent="0.35">
      <c r="C1211"/>
      <c r="D1211"/>
      <c r="E1211"/>
      <c r="F1211"/>
      <c r="G1211"/>
      <c r="H1211"/>
      <c r="I1211"/>
      <c r="J1211"/>
      <c r="K1211"/>
      <c r="L1211"/>
      <c r="M1211"/>
      <c r="N1211"/>
      <c r="O1211"/>
      <c r="S1211"/>
      <c r="T1211"/>
      <c r="U1211"/>
      <c r="V1211"/>
      <c r="Y1211"/>
      <c r="Z1211"/>
      <c r="AA1211"/>
      <c r="AB1211"/>
      <c r="AC1211"/>
      <c r="AD1211"/>
      <c r="AE1211"/>
      <c r="AF1211"/>
      <c r="AG1211"/>
      <c r="AH1211"/>
      <c r="AI1211"/>
      <c r="AJ1211"/>
      <c r="AK1211"/>
      <c r="AL1211"/>
    </row>
    <row r="1212" spans="3:38" ht="15" customHeight="1" x14ac:dyDescent="0.35">
      <c r="C1212"/>
      <c r="D1212"/>
      <c r="E1212"/>
      <c r="F1212"/>
      <c r="G1212"/>
      <c r="H1212"/>
      <c r="I1212"/>
      <c r="J1212"/>
      <c r="K1212"/>
      <c r="L1212"/>
      <c r="M1212"/>
      <c r="N1212"/>
      <c r="O1212"/>
      <c r="S1212"/>
      <c r="T1212"/>
      <c r="U1212"/>
      <c r="V1212"/>
      <c r="Y1212"/>
      <c r="Z1212"/>
      <c r="AA1212"/>
      <c r="AB1212"/>
      <c r="AC1212"/>
      <c r="AD1212"/>
      <c r="AE1212"/>
      <c r="AF1212"/>
      <c r="AG1212"/>
      <c r="AH1212"/>
      <c r="AI1212"/>
      <c r="AJ1212"/>
      <c r="AK1212"/>
      <c r="AL1212"/>
    </row>
    <row r="1213" spans="3:38" ht="15" customHeight="1" x14ac:dyDescent="0.35">
      <c r="C1213"/>
      <c r="D1213"/>
      <c r="E1213"/>
      <c r="F1213"/>
      <c r="G1213"/>
      <c r="H1213"/>
      <c r="I1213"/>
      <c r="J1213"/>
      <c r="K1213"/>
      <c r="L1213"/>
      <c r="M1213"/>
      <c r="N1213"/>
      <c r="O1213"/>
      <c r="S1213"/>
      <c r="T1213"/>
      <c r="U1213"/>
      <c r="V1213"/>
      <c r="Y1213"/>
      <c r="Z1213"/>
      <c r="AA1213"/>
      <c r="AB1213"/>
      <c r="AC1213"/>
      <c r="AD1213"/>
      <c r="AE1213"/>
      <c r="AF1213"/>
      <c r="AG1213"/>
      <c r="AH1213"/>
      <c r="AI1213"/>
      <c r="AJ1213"/>
      <c r="AK1213"/>
      <c r="AL1213"/>
    </row>
    <row r="1214" spans="3:38" ht="15" customHeight="1" x14ac:dyDescent="0.35">
      <c r="C1214"/>
      <c r="D1214"/>
      <c r="E1214"/>
      <c r="F1214"/>
      <c r="G1214"/>
      <c r="H1214"/>
      <c r="I1214"/>
      <c r="J1214"/>
      <c r="K1214"/>
      <c r="L1214"/>
      <c r="M1214"/>
      <c r="N1214"/>
      <c r="O1214"/>
      <c r="S1214"/>
      <c r="T1214"/>
      <c r="U1214"/>
      <c r="V1214"/>
      <c r="Y1214"/>
      <c r="Z1214"/>
      <c r="AA1214"/>
      <c r="AB1214"/>
      <c r="AC1214"/>
      <c r="AD1214"/>
      <c r="AE1214"/>
      <c r="AF1214"/>
      <c r="AG1214"/>
      <c r="AH1214"/>
      <c r="AI1214"/>
      <c r="AJ1214"/>
      <c r="AK1214"/>
      <c r="AL1214"/>
    </row>
    <row r="1215" spans="3:38" ht="15" customHeight="1" x14ac:dyDescent="0.35">
      <c r="C1215"/>
      <c r="D1215"/>
      <c r="E1215"/>
      <c r="F1215"/>
      <c r="G1215"/>
      <c r="H1215"/>
      <c r="I1215"/>
      <c r="J1215"/>
      <c r="K1215"/>
      <c r="L1215"/>
      <c r="M1215"/>
      <c r="N1215"/>
      <c r="O1215"/>
      <c r="S1215"/>
      <c r="T1215"/>
      <c r="U1215"/>
      <c r="V1215"/>
      <c r="Y1215"/>
      <c r="Z1215"/>
      <c r="AA1215"/>
      <c r="AB1215"/>
      <c r="AC1215"/>
      <c r="AD1215"/>
      <c r="AE1215"/>
      <c r="AF1215"/>
      <c r="AG1215"/>
      <c r="AH1215"/>
      <c r="AI1215"/>
      <c r="AJ1215"/>
      <c r="AK1215"/>
      <c r="AL1215"/>
    </row>
    <row r="1216" spans="3:38" ht="15" customHeight="1" x14ac:dyDescent="0.35">
      <c r="C1216"/>
      <c r="D1216"/>
      <c r="E1216"/>
      <c r="F1216"/>
      <c r="G1216"/>
      <c r="H1216"/>
      <c r="I1216"/>
      <c r="J1216"/>
      <c r="K1216"/>
      <c r="L1216"/>
      <c r="M1216"/>
      <c r="N1216"/>
      <c r="O1216"/>
      <c r="S1216"/>
      <c r="T1216"/>
      <c r="U1216"/>
      <c r="V1216"/>
      <c r="Y1216"/>
      <c r="Z1216"/>
      <c r="AA1216"/>
      <c r="AB1216"/>
      <c r="AC1216"/>
      <c r="AD1216"/>
      <c r="AE1216"/>
      <c r="AF1216"/>
      <c r="AG1216"/>
      <c r="AH1216"/>
      <c r="AI1216"/>
      <c r="AJ1216"/>
      <c r="AK1216"/>
      <c r="AL1216"/>
    </row>
    <row r="1217" spans="3:38" ht="15" customHeight="1" x14ac:dyDescent="0.35">
      <c r="C1217"/>
      <c r="D1217"/>
      <c r="E1217"/>
      <c r="F1217"/>
      <c r="G1217"/>
      <c r="H1217"/>
      <c r="I1217"/>
      <c r="J1217"/>
      <c r="K1217"/>
      <c r="L1217"/>
      <c r="M1217"/>
      <c r="N1217"/>
      <c r="O1217"/>
      <c r="S1217"/>
      <c r="T1217"/>
      <c r="U1217"/>
      <c r="V1217"/>
      <c r="Y1217"/>
      <c r="Z1217"/>
      <c r="AA1217"/>
      <c r="AB1217"/>
      <c r="AC1217"/>
      <c r="AD1217"/>
      <c r="AE1217"/>
      <c r="AF1217"/>
      <c r="AG1217"/>
      <c r="AH1217"/>
      <c r="AI1217"/>
      <c r="AJ1217"/>
      <c r="AK1217"/>
      <c r="AL1217"/>
    </row>
    <row r="1218" spans="3:38" ht="15" customHeight="1" x14ac:dyDescent="0.35">
      <c r="C1218"/>
      <c r="D1218"/>
      <c r="E1218"/>
      <c r="F1218"/>
      <c r="G1218"/>
      <c r="H1218"/>
      <c r="I1218"/>
      <c r="J1218"/>
      <c r="K1218"/>
      <c r="L1218"/>
      <c r="M1218"/>
      <c r="N1218"/>
      <c r="O1218"/>
      <c r="S1218"/>
      <c r="T1218"/>
      <c r="U1218"/>
      <c r="V1218"/>
      <c r="Y1218"/>
      <c r="Z1218"/>
      <c r="AA1218"/>
      <c r="AB1218"/>
      <c r="AC1218"/>
      <c r="AD1218"/>
      <c r="AE1218"/>
      <c r="AF1218"/>
      <c r="AG1218"/>
      <c r="AH1218"/>
      <c r="AI1218"/>
      <c r="AJ1218"/>
      <c r="AK1218"/>
      <c r="AL1218"/>
    </row>
    <row r="1219" spans="3:38" ht="15" customHeight="1" x14ac:dyDescent="0.35">
      <c r="C1219"/>
      <c r="D1219"/>
      <c r="E1219"/>
      <c r="F1219"/>
      <c r="G1219"/>
      <c r="H1219"/>
      <c r="I1219"/>
      <c r="J1219"/>
      <c r="K1219"/>
      <c r="L1219"/>
      <c r="M1219"/>
      <c r="N1219"/>
      <c r="O1219"/>
      <c r="S1219"/>
      <c r="T1219"/>
      <c r="U1219"/>
      <c r="V1219"/>
      <c r="Y1219"/>
      <c r="Z1219"/>
      <c r="AA1219"/>
      <c r="AB1219"/>
      <c r="AC1219"/>
      <c r="AD1219"/>
      <c r="AE1219"/>
      <c r="AF1219"/>
      <c r="AG1219"/>
      <c r="AH1219"/>
      <c r="AI1219"/>
      <c r="AJ1219"/>
      <c r="AK1219"/>
      <c r="AL1219"/>
    </row>
    <row r="1220" spans="3:38" ht="15" customHeight="1" x14ac:dyDescent="0.35">
      <c r="C1220"/>
      <c r="D1220"/>
      <c r="E1220"/>
      <c r="F1220"/>
      <c r="G1220"/>
      <c r="H1220"/>
      <c r="I1220"/>
      <c r="J1220"/>
      <c r="K1220"/>
      <c r="L1220"/>
      <c r="M1220"/>
      <c r="N1220"/>
      <c r="O1220"/>
      <c r="S1220"/>
      <c r="T1220"/>
      <c r="U1220"/>
      <c r="V1220"/>
      <c r="Y1220"/>
      <c r="Z1220"/>
      <c r="AA1220"/>
      <c r="AB1220"/>
      <c r="AC1220"/>
      <c r="AD1220"/>
      <c r="AE1220"/>
      <c r="AF1220"/>
      <c r="AG1220"/>
      <c r="AH1220"/>
      <c r="AI1220"/>
      <c r="AJ1220"/>
      <c r="AK1220"/>
      <c r="AL1220"/>
    </row>
    <row r="1221" spans="3:38" ht="15" customHeight="1" x14ac:dyDescent="0.35">
      <c r="C1221"/>
      <c r="D1221"/>
      <c r="E1221"/>
      <c r="F1221"/>
      <c r="G1221"/>
      <c r="H1221"/>
      <c r="I1221"/>
      <c r="J1221"/>
      <c r="K1221"/>
      <c r="L1221"/>
      <c r="M1221"/>
      <c r="N1221"/>
      <c r="O1221"/>
      <c r="S1221"/>
      <c r="T1221"/>
      <c r="U1221"/>
      <c r="V1221"/>
      <c r="Y1221"/>
      <c r="Z1221"/>
      <c r="AA1221"/>
      <c r="AB1221"/>
      <c r="AC1221"/>
      <c r="AD1221"/>
      <c r="AE1221"/>
      <c r="AF1221"/>
      <c r="AG1221"/>
      <c r="AH1221"/>
      <c r="AI1221"/>
      <c r="AJ1221"/>
      <c r="AK1221"/>
      <c r="AL1221"/>
    </row>
    <row r="1222" spans="3:38" ht="15" customHeight="1" x14ac:dyDescent="0.35">
      <c r="C1222"/>
      <c r="D1222"/>
      <c r="E1222"/>
      <c r="F1222"/>
      <c r="G1222"/>
      <c r="H1222"/>
      <c r="I1222"/>
      <c r="J1222"/>
      <c r="K1222"/>
      <c r="L1222"/>
      <c r="M1222"/>
      <c r="N1222"/>
      <c r="O1222"/>
      <c r="S1222"/>
      <c r="T1222"/>
      <c r="U1222"/>
      <c r="V1222"/>
      <c r="Y1222"/>
      <c r="Z1222"/>
      <c r="AA1222"/>
      <c r="AB1222"/>
      <c r="AC1222"/>
      <c r="AD1222"/>
      <c r="AE1222"/>
      <c r="AF1222"/>
      <c r="AG1222"/>
      <c r="AH1222"/>
      <c r="AI1222"/>
      <c r="AJ1222"/>
      <c r="AK1222"/>
      <c r="AL1222"/>
    </row>
    <row r="1223" spans="3:38" ht="15" customHeight="1" x14ac:dyDescent="0.35">
      <c r="C1223"/>
      <c r="D1223"/>
      <c r="E1223"/>
      <c r="F1223"/>
      <c r="G1223"/>
      <c r="H1223"/>
      <c r="I1223"/>
      <c r="J1223"/>
      <c r="K1223"/>
      <c r="L1223"/>
      <c r="M1223"/>
      <c r="N1223"/>
      <c r="O1223"/>
      <c r="S1223"/>
      <c r="T1223"/>
      <c r="U1223"/>
      <c r="V1223"/>
      <c r="Y1223"/>
      <c r="Z1223"/>
      <c r="AA1223"/>
      <c r="AB1223"/>
      <c r="AC1223"/>
      <c r="AD1223"/>
      <c r="AE1223"/>
      <c r="AF1223"/>
      <c r="AG1223"/>
      <c r="AH1223"/>
      <c r="AI1223"/>
      <c r="AJ1223"/>
      <c r="AK1223"/>
      <c r="AL1223"/>
    </row>
    <row r="1224" spans="3:38" ht="15" customHeight="1" x14ac:dyDescent="0.35">
      <c r="C1224"/>
      <c r="D1224"/>
      <c r="E1224"/>
      <c r="F1224"/>
      <c r="G1224"/>
      <c r="H1224"/>
      <c r="I1224"/>
      <c r="J1224"/>
      <c r="K1224"/>
      <c r="L1224"/>
      <c r="M1224"/>
      <c r="N1224"/>
      <c r="O1224"/>
      <c r="S1224"/>
      <c r="T1224"/>
      <c r="U1224"/>
      <c r="V1224"/>
      <c r="Y1224"/>
      <c r="Z1224"/>
      <c r="AA1224"/>
      <c r="AB1224"/>
      <c r="AC1224"/>
      <c r="AD1224"/>
      <c r="AE1224"/>
      <c r="AF1224"/>
      <c r="AG1224"/>
      <c r="AH1224"/>
      <c r="AI1224"/>
      <c r="AJ1224"/>
      <c r="AK1224"/>
      <c r="AL1224"/>
    </row>
    <row r="1225" spans="3:38" ht="15" customHeight="1" x14ac:dyDescent="0.35">
      <c r="C1225"/>
      <c r="D1225"/>
      <c r="E1225"/>
      <c r="F1225"/>
      <c r="G1225"/>
      <c r="H1225"/>
      <c r="I1225"/>
      <c r="J1225"/>
      <c r="K1225"/>
      <c r="L1225"/>
      <c r="M1225"/>
      <c r="N1225"/>
      <c r="O1225"/>
      <c r="S1225"/>
      <c r="T1225"/>
      <c r="U1225"/>
      <c r="V1225"/>
      <c r="Y1225"/>
      <c r="Z1225"/>
      <c r="AA1225"/>
      <c r="AB1225"/>
      <c r="AC1225"/>
      <c r="AD1225"/>
      <c r="AE1225"/>
      <c r="AF1225"/>
      <c r="AG1225"/>
      <c r="AH1225"/>
      <c r="AI1225"/>
      <c r="AJ1225"/>
      <c r="AK1225"/>
      <c r="AL1225"/>
    </row>
    <row r="1226" spans="3:38" ht="15" customHeight="1" x14ac:dyDescent="0.35">
      <c r="C1226"/>
      <c r="D1226"/>
      <c r="E1226"/>
      <c r="F1226"/>
      <c r="G1226"/>
      <c r="H1226"/>
      <c r="I1226"/>
      <c r="J1226"/>
      <c r="K1226"/>
      <c r="L1226"/>
      <c r="M1226"/>
      <c r="N1226"/>
      <c r="O1226"/>
      <c r="S1226"/>
      <c r="T1226"/>
      <c r="U1226"/>
      <c r="V1226"/>
      <c r="Y1226"/>
      <c r="Z1226"/>
      <c r="AA1226"/>
      <c r="AB1226"/>
      <c r="AC1226"/>
      <c r="AD1226"/>
      <c r="AE1226"/>
      <c r="AF1226"/>
      <c r="AG1226"/>
      <c r="AH1226"/>
      <c r="AI1226"/>
      <c r="AJ1226"/>
      <c r="AK1226"/>
      <c r="AL1226"/>
    </row>
    <row r="1227" spans="3:38" ht="15" customHeight="1" x14ac:dyDescent="0.35">
      <c r="C1227"/>
      <c r="D1227"/>
      <c r="E1227"/>
      <c r="F1227"/>
      <c r="G1227"/>
      <c r="H1227"/>
      <c r="I1227"/>
      <c r="J1227"/>
      <c r="K1227"/>
      <c r="L1227"/>
      <c r="M1227"/>
      <c r="N1227"/>
      <c r="O1227"/>
      <c r="S1227"/>
      <c r="T1227"/>
      <c r="U1227"/>
      <c r="V1227"/>
      <c r="Y1227"/>
      <c r="Z1227"/>
      <c r="AA1227"/>
      <c r="AB1227"/>
      <c r="AC1227"/>
      <c r="AD1227"/>
      <c r="AE1227"/>
      <c r="AF1227"/>
      <c r="AG1227"/>
      <c r="AH1227"/>
      <c r="AI1227"/>
      <c r="AJ1227"/>
      <c r="AK1227"/>
      <c r="AL1227"/>
    </row>
    <row r="1228" spans="3:38" ht="15" customHeight="1" x14ac:dyDescent="0.35">
      <c r="C1228"/>
      <c r="D1228"/>
      <c r="E1228"/>
      <c r="F1228"/>
      <c r="G1228"/>
      <c r="H1228"/>
      <c r="I1228"/>
      <c r="J1228"/>
      <c r="K1228"/>
      <c r="L1228"/>
      <c r="M1228"/>
      <c r="N1228"/>
      <c r="O1228"/>
      <c r="S1228"/>
      <c r="T1228"/>
      <c r="U1228"/>
      <c r="V1228"/>
      <c r="Y1228"/>
      <c r="Z1228"/>
      <c r="AA1228"/>
      <c r="AB1228"/>
      <c r="AC1228"/>
      <c r="AD1228"/>
      <c r="AE1228"/>
      <c r="AF1228"/>
      <c r="AG1228"/>
      <c r="AH1228"/>
      <c r="AI1228"/>
      <c r="AJ1228"/>
      <c r="AK1228"/>
      <c r="AL1228"/>
    </row>
    <row r="1229" spans="3:38" ht="15" customHeight="1" x14ac:dyDescent="0.35">
      <c r="C1229"/>
      <c r="D1229"/>
      <c r="E1229"/>
      <c r="F1229"/>
      <c r="G1229"/>
      <c r="H1229"/>
      <c r="I1229"/>
      <c r="J1229"/>
      <c r="K1229"/>
      <c r="L1229"/>
      <c r="M1229"/>
      <c r="N1229"/>
      <c r="O1229"/>
      <c r="S1229"/>
      <c r="T1229"/>
      <c r="U1229"/>
      <c r="V1229"/>
      <c r="Y1229"/>
      <c r="Z1229"/>
      <c r="AA1229"/>
      <c r="AB1229"/>
      <c r="AC1229"/>
      <c r="AD1229"/>
      <c r="AE1229"/>
      <c r="AF1229"/>
      <c r="AG1229"/>
      <c r="AH1229"/>
      <c r="AI1229"/>
      <c r="AJ1229"/>
      <c r="AK1229"/>
      <c r="AL1229"/>
    </row>
    <row r="1230" spans="3:38" ht="15" customHeight="1" x14ac:dyDescent="0.35">
      <c r="C1230"/>
      <c r="D1230"/>
      <c r="E1230"/>
      <c r="F1230"/>
      <c r="G1230"/>
      <c r="H1230"/>
      <c r="I1230"/>
      <c r="J1230"/>
      <c r="K1230"/>
      <c r="L1230"/>
      <c r="M1230"/>
      <c r="N1230"/>
      <c r="O1230"/>
      <c r="S1230"/>
      <c r="T1230"/>
      <c r="U1230"/>
      <c r="V1230"/>
      <c r="Y1230"/>
      <c r="Z1230"/>
      <c r="AA1230"/>
      <c r="AB1230"/>
      <c r="AC1230"/>
      <c r="AD1230"/>
      <c r="AE1230"/>
      <c r="AF1230"/>
      <c r="AG1230"/>
      <c r="AH1230"/>
      <c r="AI1230"/>
      <c r="AJ1230"/>
      <c r="AK1230"/>
      <c r="AL1230"/>
    </row>
    <row r="1231" spans="3:38" ht="15" customHeight="1" x14ac:dyDescent="0.35">
      <c r="C1231"/>
      <c r="D1231"/>
      <c r="E1231"/>
      <c r="F1231"/>
      <c r="G1231"/>
      <c r="H1231"/>
      <c r="I1231"/>
      <c r="J1231"/>
      <c r="K1231"/>
      <c r="L1231"/>
      <c r="M1231"/>
      <c r="N1231"/>
      <c r="O1231"/>
      <c r="S1231"/>
      <c r="T1231"/>
      <c r="U1231"/>
      <c r="V1231"/>
      <c r="Y1231"/>
      <c r="Z1231"/>
      <c r="AA1231"/>
      <c r="AB1231"/>
      <c r="AC1231"/>
      <c r="AD1231"/>
      <c r="AE1231"/>
      <c r="AF1231"/>
      <c r="AG1231"/>
      <c r="AH1231"/>
      <c r="AI1231"/>
      <c r="AJ1231"/>
      <c r="AK1231"/>
      <c r="AL1231"/>
    </row>
    <row r="1232" spans="3:38" ht="15" customHeight="1" x14ac:dyDescent="0.35">
      <c r="C1232"/>
      <c r="D1232"/>
      <c r="E1232"/>
      <c r="F1232"/>
      <c r="G1232"/>
      <c r="H1232"/>
      <c r="I1232"/>
      <c r="J1232"/>
      <c r="K1232"/>
      <c r="L1232"/>
      <c r="M1232"/>
      <c r="N1232"/>
      <c r="O1232"/>
      <c r="S1232"/>
      <c r="T1232"/>
      <c r="U1232"/>
      <c r="V1232"/>
      <c r="Y1232"/>
      <c r="Z1232"/>
      <c r="AA1232"/>
      <c r="AB1232"/>
      <c r="AC1232"/>
      <c r="AD1232"/>
      <c r="AE1232"/>
      <c r="AF1232"/>
      <c r="AG1232"/>
      <c r="AH1232"/>
      <c r="AI1232"/>
      <c r="AJ1232"/>
      <c r="AK1232"/>
      <c r="AL1232"/>
    </row>
    <row r="1233" spans="3:38" ht="15" customHeight="1" x14ac:dyDescent="0.35">
      <c r="C1233"/>
      <c r="D1233"/>
      <c r="E1233"/>
      <c r="F1233"/>
      <c r="G1233"/>
      <c r="H1233"/>
      <c r="I1233"/>
      <c r="J1233"/>
      <c r="K1233"/>
      <c r="L1233"/>
      <c r="M1233"/>
      <c r="N1233"/>
      <c r="O1233"/>
      <c r="S1233"/>
      <c r="T1233"/>
      <c r="U1233"/>
      <c r="V1233"/>
      <c r="Y1233"/>
      <c r="Z1233"/>
      <c r="AA1233"/>
      <c r="AB1233"/>
      <c r="AC1233"/>
      <c r="AD1233"/>
      <c r="AE1233"/>
      <c r="AF1233"/>
      <c r="AG1233"/>
      <c r="AH1233"/>
      <c r="AI1233"/>
      <c r="AJ1233"/>
      <c r="AK1233"/>
      <c r="AL1233"/>
    </row>
    <row r="1234" spans="3:38" ht="15" customHeight="1" x14ac:dyDescent="0.35">
      <c r="C1234"/>
      <c r="D1234"/>
      <c r="E1234"/>
      <c r="F1234"/>
      <c r="G1234"/>
      <c r="H1234"/>
      <c r="I1234"/>
      <c r="J1234"/>
      <c r="K1234"/>
      <c r="L1234"/>
      <c r="M1234"/>
      <c r="N1234"/>
      <c r="O1234"/>
      <c r="S1234"/>
      <c r="T1234"/>
      <c r="U1234"/>
      <c r="V1234"/>
      <c r="Y1234"/>
      <c r="Z1234"/>
      <c r="AA1234"/>
      <c r="AB1234"/>
      <c r="AC1234"/>
      <c r="AD1234"/>
      <c r="AE1234"/>
      <c r="AF1234"/>
      <c r="AG1234"/>
      <c r="AH1234"/>
      <c r="AI1234"/>
      <c r="AJ1234"/>
      <c r="AK1234"/>
      <c r="AL1234"/>
    </row>
    <row r="1235" spans="3:38" ht="15" customHeight="1" x14ac:dyDescent="0.35">
      <c r="C1235"/>
      <c r="D1235"/>
      <c r="E1235"/>
      <c r="F1235"/>
      <c r="G1235"/>
      <c r="H1235"/>
      <c r="I1235"/>
      <c r="J1235"/>
      <c r="K1235"/>
      <c r="L1235"/>
      <c r="M1235"/>
      <c r="N1235"/>
      <c r="O1235"/>
      <c r="S1235"/>
      <c r="T1235"/>
      <c r="U1235"/>
      <c r="V1235"/>
      <c r="Y1235"/>
      <c r="Z1235"/>
      <c r="AA1235"/>
      <c r="AB1235"/>
      <c r="AC1235"/>
      <c r="AD1235"/>
      <c r="AE1235"/>
      <c r="AF1235"/>
      <c r="AG1235"/>
      <c r="AH1235"/>
      <c r="AI1235"/>
      <c r="AJ1235"/>
      <c r="AK1235"/>
      <c r="AL1235"/>
    </row>
    <row r="1236" spans="3:38" ht="15" customHeight="1" x14ac:dyDescent="0.35">
      <c r="C1236"/>
      <c r="D1236"/>
      <c r="E1236"/>
      <c r="F1236"/>
      <c r="G1236"/>
      <c r="H1236"/>
      <c r="I1236"/>
      <c r="J1236"/>
      <c r="K1236"/>
      <c r="L1236"/>
      <c r="M1236"/>
      <c r="N1236"/>
      <c r="O1236"/>
      <c r="S1236"/>
      <c r="T1236"/>
      <c r="U1236"/>
      <c r="V1236"/>
      <c r="Y1236"/>
      <c r="Z1236"/>
      <c r="AA1236"/>
      <c r="AB1236"/>
      <c r="AC1236"/>
      <c r="AD1236"/>
      <c r="AE1236"/>
      <c r="AF1236"/>
      <c r="AG1236"/>
      <c r="AH1236"/>
      <c r="AI1236"/>
      <c r="AJ1236"/>
      <c r="AK1236"/>
      <c r="AL1236"/>
    </row>
    <row r="1237" spans="3:38" ht="15" customHeight="1" x14ac:dyDescent="0.35">
      <c r="C1237"/>
      <c r="D1237"/>
      <c r="E1237"/>
      <c r="F1237"/>
      <c r="G1237"/>
      <c r="H1237"/>
      <c r="I1237"/>
      <c r="J1237"/>
      <c r="K1237"/>
      <c r="L1237"/>
      <c r="M1237"/>
      <c r="N1237"/>
      <c r="O1237"/>
      <c r="S1237"/>
      <c r="T1237"/>
      <c r="U1237"/>
      <c r="V1237"/>
      <c r="Y1237"/>
      <c r="Z1237"/>
      <c r="AA1237"/>
      <c r="AB1237"/>
      <c r="AC1237"/>
      <c r="AD1237"/>
      <c r="AE1237"/>
      <c r="AF1237"/>
      <c r="AG1237"/>
      <c r="AH1237"/>
      <c r="AI1237"/>
      <c r="AJ1237"/>
      <c r="AK1237"/>
      <c r="AL1237"/>
    </row>
    <row r="1238" spans="3:38" ht="15" customHeight="1" x14ac:dyDescent="0.35">
      <c r="C1238"/>
      <c r="D1238"/>
      <c r="E1238"/>
      <c r="F1238"/>
      <c r="G1238"/>
      <c r="H1238"/>
      <c r="I1238"/>
      <c r="J1238"/>
      <c r="K1238"/>
      <c r="L1238"/>
      <c r="M1238"/>
      <c r="N1238"/>
      <c r="O1238"/>
      <c r="S1238"/>
      <c r="T1238"/>
      <c r="U1238"/>
      <c r="V1238"/>
      <c r="Y1238"/>
      <c r="Z1238"/>
      <c r="AA1238"/>
      <c r="AB1238"/>
      <c r="AC1238"/>
      <c r="AD1238"/>
      <c r="AE1238"/>
      <c r="AF1238"/>
      <c r="AG1238"/>
      <c r="AH1238"/>
      <c r="AI1238"/>
      <c r="AJ1238"/>
      <c r="AK1238"/>
      <c r="AL1238"/>
    </row>
    <row r="1239" spans="3:38" ht="15" customHeight="1" x14ac:dyDescent="0.35">
      <c r="C1239"/>
      <c r="D1239"/>
      <c r="E1239"/>
      <c r="F1239"/>
      <c r="G1239"/>
      <c r="H1239"/>
      <c r="I1239"/>
      <c r="J1239"/>
      <c r="K1239"/>
      <c r="L1239"/>
      <c r="M1239"/>
      <c r="N1239"/>
      <c r="O1239"/>
      <c r="S1239"/>
      <c r="T1239"/>
      <c r="U1239"/>
      <c r="V1239"/>
      <c r="Y1239"/>
      <c r="Z1239"/>
      <c r="AA1239"/>
      <c r="AB1239"/>
      <c r="AC1239"/>
      <c r="AD1239"/>
      <c r="AE1239"/>
      <c r="AF1239"/>
      <c r="AG1239"/>
      <c r="AH1239"/>
      <c r="AI1239"/>
      <c r="AJ1239"/>
      <c r="AK1239"/>
      <c r="AL1239"/>
    </row>
    <row r="1240" spans="3:38" ht="15" customHeight="1" x14ac:dyDescent="0.35">
      <c r="C1240"/>
      <c r="D1240"/>
      <c r="E1240"/>
      <c r="F1240"/>
      <c r="G1240"/>
      <c r="H1240"/>
      <c r="I1240"/>
      <c r="J1240"/>
      <c r="K1240"/>
      <c r="L1240"/>
      <c r="M1240"/>
      <c r="N1240"/>
      <c r="O1240"/>
      <c r="S1240"/>
      <c r="T1240"/>
      <c r="U1240"/>
      <c r="V1240"/>
      <c r="Y1240"/>
      <c r="Z1240"/>
      <c r="AA1240"/>
      <c r="AB1240"/>
      <c r="AC1240"/>
      <c r="AD1240"/>
      <c r="AE1240"/>
      <c r="AF1240"/>
      <c r="AG1240"/>
      <c r="AH1240"/>
      <c r="AI1240"/>
      <c r="AJ1240"/>
      <c r="AK1240"/>
      <c r="AL1240"/>
    </row>
    <row r="1241" spans="3:38" ht="15" customHeight="1" x14ac:dyDescent="0.35">
      <c r="C1241"/>
      <c r="D1241"/>
      <c r="E1241"/>
      <c r="F1241"/>
      <c r="G1241"/>
      <c r="H1241"/>
      <c r="I1241"/>
      <c r="J1241"/>
      <c r="K1241"/>
      <c r="L1241"/>
      <c r="M1241"/>
      <c r="N1241"/>
      <c r="O1241"/>
      <c r="S1241"/>
      <c r="T1241"/>
      <c r="U1241"/>
      <c r="V1241"/>
      <c r="Y1241"/>
      <c r="Z1241"/>
      <c r="AA1241"/>
      <c r="AB1241"/>
      <c r="AC1241"/>
      <c r="AD1241"/>
      <c r="AE1241"/>
      <c r="AF1241"/>
      <c r="AG1241"/>
      <c r="AH1241"/>
      <c r="AI1241"/>
      <c r="AJ1241"/>
      <c r="AK1241"/>
      <c r="AL1241"/>
    </row>
    <row r="1242" spans="3:38" ht="15" customHeight="1" x14ac:dyDescent="0.35">
      <c r="C1242"/>
      <c r="D1242"/>
      <c r="E1242"/>
      <c r="F1242"/>
      <c r="G1242"/>
      <c r="H1242"/>
      <c r="I1242"/>
      <c r="J1242"/>
      <c r="K1242"/>
      <c r="L1242"/>
      <c r="M1242"/>
      <c r="N1242"/>
      <c r="O1242"/>
      <c r="S1242"/>
      <c r="T1242"/>
      <c r="U1242"/>
      <c r="V1242"/>
      <c r="Y1242"/>
      <c r="Z1242"/>
      <c r="AA1242"/>
      <c r="AB1242"/>
      <c r="AC1242"/>
      <c r="AD1242"/>
      <c r="AE1242"/>
      <c r="AF1242"/>
      <c r="AG1242"/>
      <c r="AH1242"/>
      <c r="AI1242"/>
      <c r="AJ1242"/>
      <c r="AK1242"/>
      <c r="AL1242"/>
    </row>
    <row r="1243" spans="3:38" ht="15" customHeight="1" x14ac:dyDescent="0.35">
      <c r="C1243"/>
      <c r="D1243"/>
      <c r="E1243"/>
      <c r="F1243"/>
      <c r="G1243"/>
      <c r="H1243"/>
      <c r="I1243"/>
      <c r="J1243"/>
      <c r="K1243"/>
      <c r="L1243"/>
      <c r="M1243"/>
      <c r="N1243"/>
      <c r="O1243"/>
      <c r="S1243"/>
      <c r="T1243"/>
      <c r="U1243"/>
      <c r="V1243"/>
      <c r="Y1243"/>
      <c r="Z1243"/>
      <c r="AA1243"/>
      <c r="AB1243"/>
      <c r="AC1243"/>
      <c r="AD1243"/>
      <c r="AE1243"/>
      <c r="AF1243"/>
      <c r="AG1243"/>
      <c r="AH1243"/>
      <c r="AI1243"/>
      <c r="AJ1243"/>
      <c r="AK1243"/>
      <c r="AL1243"/>
    </row>
    <row r="1244" spans="3:38" ht="15" customHeight="1" x14ac:dyDescent="0.35">
      <c r="C1244"/>
      <c r="D1244"/>
      <c r="E1244"/>
      <c r="F1244"/>
      <c r="G1244"/>
      <c r="H1244"/>
      <c r="I1244"/>
      <c r="J1244"/>
      <c r="K1244"/>
      <c r="L1244"/>
      <c r="M1244"/>
      <c r="N1244"/>
      <c r="O1244"/>
      <c r="S1244"/>
      <c r="T1244"/>
      <c r="U1244"/>
      <c r="V1244"/>
      <c r="Y1244"/>
      <c r="Z1244"/>
      <c r="AA1244"/>
      <c r="AB1244"/>
      <c r="AC1244"/>
      <c r="AD1244"/>
      <c r="AE1244"/>
      <c r="AF1244"/>
      <c r="AG1244"/>
      <c r="AH1244"/>
      <c r="AI1244"/>
      <c r="AJ1244"/>
      <c r="AK1244"/>
      <c r="AL1244"/>
    </row>
    <row r="1245" spans="3:38" ht="15" customHeight="1" x14ac:dyDescent="0.35">
      <c r="C1245"/>
      <c r="D1245"/>
      <c r="E1245"/>
      <c r="F1245"/>
      <c r="G1245"/>
      <c r="H1245"/>
      <c r="I1245"/>
      <c r="J1245"/>
      <c r="K1245"/>
      <c r="L1245"/>
      <c r="M1245"/>
      <c r="N1245"/>
      <c r="O1245"/>
      <c r="S1245"/>
      <c r="T1245"/>
      <c r="U1245"/>
      <c r="V1245"/>
      <c r="Y1245"/>
      <c r="Z1245"/>
      <c r="AA1245"/>
      <c r="AB1245"/>
      <c r="AC1245"/>
      <c r="AD1245"/>
      <c r="AE1245"/>
      <c r="AF1245"/>
      <c r="AG1245"/>
      <c r="AH1245"/>
      <c r="AI1245"/>
      <c r="AJ1245"/>
      <c r="AK1245"/>
      <c r="AL1245"/>
    </row>
    <row r="1246" spans="3:38" ht="15" customHeight="1" x14ac:dyDescent="0.35">
      <c r="C1246"/>
      <c r="D1246"/>
      <c r="E1246"/>
      <c r="F1246"/>
      <c r="G1246"/>
      <c r="H1246"/>
      <c r="I1246"/>
      <c r="J1246"/>
      <c r="K1246"/>
      <c r="L1246"/>
      <c r="M1246"/>
      <c r="N1246"/>
      <c r="O1246"/>
      <c r="S1246"/>
      <c r="T1246"/>
      <c r="U1246"/>
      <c r="V1246"/>
      <c r="Y1246"/>
      <c r="Z1246"/>
      <c r="AA1246"/>
      <c r="AB1246"/>
      <c r="AC1246"/>
      <c r="AD1246"/>
      <c r="AE1246"/>
      <c r="AF1246"/>
      <c r="AG1246"/>
      <c r="AH1246"/>
      <c r="AI1246"/>
      <c r="AJ1246"/>
      <c r="AK1246"/>
      <c r="AL1246"/>
    </row>
    <row r="1247" spans="3:38" ht="15" customHeight="1" x14ac:dyDescent="0.35">
      <c r="C1247"/>
      <c r="D1247"/>
      <c r="E1247"/>
      <c r="F1247"/>
      <c r="G1247"/>
      <c r="H1247"/>
      <c r="I1247"/>
      <c r="J1247"/>
      <c r="K1247"/>
      <c r="L1247"/>
      <c r="M1247"/>
      <c r="N1247"/>
      <c r="O1247"/>
      <c r="S1247"/>
      <c r="T1247"/>
      <c r="U1247"/>
      <c r="V1247"/>
      <c r="Y1247"/>
      <c r="Z1247"/>
      <c r="AA1247"/>
      <c r="AB1247"/>
      <c r="AC1247"/>
      <c r="AD1247"/>
      <c r="AE1247"/>
      <c r="AF1247"/>
      <c r="AG1247"/>
      <c r="AH1247"/>
      <c r="AI1247"/>
      <c r="AJ1247"/>
      <c r="AK1247"/>
      <c r="AL1247"/>
    </row>
    <row r="1248" spans="3:38" ht="15" customHeight="1" x14ac:dyDescent="0.35">
      <c r="C1248"/>
      <c r="D1248"/>
      <c r="E1248"/>
      <c r="F1248"/>
      <c r="G1248"/>
      <c r="H1248"/>
      <c r="I1248"/>
      <c r="J1248"/>
      <c r="K1248"/>
      <c r="L1248"/>
      <c r="M1248"/>
      <c r="N1248"/>
      <c r="O1248"/>
      <c r="S1248"/>
      <c r="T1248"/>
      <c r="U1248"/>
      <c r="V1248"/>
      <c r="Y1248"/>
      <c r="Z1248"/>
      <c r="AA1248"/>
      <c r="AB1248"/>
      <c r="AC1248"/>
      <c r="AD1248"/>
      <c r="AE1248"/>
      <c r="AF1248"/>
      <c r="AG1248"/>
      <c r="AH1248"/>
      <c r="AI1248"/>
      <c r="AJ1248"/>
      <c r="AK1248"/>
      <c r="AL1248"/>
    </row>
    <row r="1249" spans="3:38" ht="15" customHeight="1" x14ac:dyDescent="0.35">
      <c r="C1249"/>
      <c r="D1249"/>
      <c r="E1249"/>
      <c r="F1249"/>
      <c r="G1249"/>
      <c r="H1249"/>
      <c r="I1249"/>
      <c r="J1249"/>
      <c r="K1249"/>
      <c r="L1249"/>
      <c r="M1249"/>
      <c r="N1249"/>
      <c r="O1249"/>
      <c r="S1249"/>
      <c r="T1249"/>
      <c r="U1249"/>
      <c r="V1249"/>
      <c r="Y1249"/>
      <c r="Z1249"/>
      <c r="AA1249"/>
      <c r="AB1249"/>
      <c r="AC1249"/>
      <c r="AD1249"/>
      <c r="AE1249"/>
      <c r="AF1249"/>
      <c r="AG1249"/>
      <c r="AH1249"/>
      <c r="AI1249"/>
      <c r="AJ1249"/>
      <c r="AK1249"/>
      <c r="AL1249"/>
    </row>
    <row r="1250" spans="3:38" ht="15" customHeight="1" x14ac:dyDescent="0.35">
      <c r="C1250"/>
      <c r="D1250"/>
      <c r="E1250"/>
      <c r="F1250"/>
      <c r="G1250"/>
      <c r="H1250"/>
      <c r="I1250"/>
      <c r="J1250"/>
      <c r="K1250"/>
      <c r="L1250"/>
      <c r="M1250"/>
      <c r="N1250"/>
      <c r="O1250"/>
      <c r="S1250"/>
      <c r="T1250"/>
      <c r="U1250"/>
      <c r="V1250"/>
      <c r="Y1250"/>
      <c r="Z1250"/>
      <c r="AA1250"/>
      <c r="AB1250"/>
      <c r="AC1250"/>
      <c r="AD1250"/>
      <c r="AE1250"/>
      <c r="AF1250"/>
      <c r="AG1250"/>
      <c r="AH1250"/>
      <c r="AI1250"/>
      <c r="AJ1250"/>
      <c r="AK1250"/>
      <c r="AL1250"/>
    </row>
    <row r="1251" spans="3:38" ht="15" customHeight="1" x14ac:dyDescent="0.35">
      <c r="C1251"/>
      <c r="D1251"/>
      <c r="E1251"/>
      <c r="F1251"/>
      <c r="G1251"/>
      <c r="H1251"/>
      <c r="I1251"/>
      <c r="J1251"/>
      <c r="K1251"/>
      <c r="L1251"/>
      <c r="M1251"/>
      <c r="N1251"/>
      <c r="O1251"/>
      <c r="S1251"/>
      <c r="T1251"/>
      <c r="U1251"/>
      <c r="V1251"/>
      <c r="Y1251"/>
      <c r="Z1251"/>
      <c r="AA1251"/>
      <c r="AB1251"/>
      <c r="AC1251"/>
      <c r="AD1251"/>
      <c r="AE1251"/>
      <c r="AF1251"/>
      <c r="AG1251"/>
      <c r="AH1251"/>
      <c r="AI1251"/>
      <c r="AJ1251"/>
      <c r="AK1251"/>
      <c r="AL1251"/>
    </row>
    <row r="1252" spans="3:38" ht="15" customHeight="1" x14ac:dyDescent="0.35">
      <c r="C1252"/>
      <c r="D1252"/>
      <c r="E1252"/>
      <c r="F1252"/>
      <c r="G1252"/>
      <c r="H1252"/>
      <c r="I1252"/>
      <c r="J1252"/>
      <c r="K1252"/>
      <c r="L1252"/>
      <c r="M1252"/>
      <c r="N1252"/>
      <c r="O1252"/>
      <c r="S1252"/>
      <c r="T1252"/>
      <c r="U1252"/>
      <c r="V1252"/>
      <c r="Y1252"/>
      <c r="Z1252"/>
      <c r="AA1252"/>
      <c r="AB1252"/>
      <c r="AC1252"/>
      <c r="AD1252"/>
      <c r="AE1252"/>
      <c r="AF1252"/>
      <c r="AG1252"/>
      <c r="AH1252"/>
      <c r="AI1252"/>
      <c r="AJ1252"/>
      <c r="AK1252"/>
      <c r="AL1252"/>
    </row>
    <row r="1253" spans="3:38" ht="15" customHeight="1" x14ac:dyDescent="0.35">
      <c r="C1253"/>
      <c r="D1253"/>
      <c r="E1253"/>
      <c r="F1253"/>
      <c r="G1253"/>
      <c r="H1253"/>
      <c r="I1253"/>
      <c r="J1253"/>
      <c r="K1253"/>
      <c r="L1253"/>
      <c r="M1253"/>
      <c r="N1253"/>
      <c r="O1253"/>
      <c r="S1253"/>
      <c r="T1253"/>
      <c r="U1253"/>
      <c r="V1253"/>
      <c r="Y1253"/>
      <c r="Z1253"/>
      <c r="AA1253"/>
      <c r="AB1253"/>
      <c r="AC1253"/>
      <c r="AD1253"/>
      <c r="AE1253"/>
      <c r="AF1253"/>
      <c r="AG1253"/>
      <c r="AH1253"/>
      <c r="AI1253"/>
      <c r="AJ1253"/>
      <c r="AK1253"/>
      <c r="AL1253"/>
    </row>
    <row r="1254" spans="3:38" ht="15" customHeight="1" x14ac:dyDescent="0.35">
      <c r="C1254"/>
      <c r="D1254"/>
      <c r="E1254"/>
      <c r="F1254"/>
      <c r="G1254"/>
      <c r="H1254"/>
      <c r="I1254"/>
      <c r="J1254"/>
      <c r="K1254"/>
      <c r="L1254"/>
      <c r="M1254"/>
      <c r="N1254"/>
      <c r="O1254"/>
      <c r="S1254"/>
      <c r="T1254"/>
      <c r="U1254"/>
      <c r="V1254"/>
      <c r="Y1254"/>
      <c r="Z1254"/>
      <c r="AA1254"/>
      <c r="AB1254"/>
      <c r="AC1254"/>
      <c r="AD1254"/>
      <c r="AE1254"/>
      <c r="AF1254"/>
      <c r="AG1254"/>
      <c r="AH1254"/>
      <c r="AI1254"/>
      <c r="AJ1254"/>
      <c r="AK1254"/>
      <c r="AL1254"/>
    </row>
    <row r="1255" spans="3:38" ht="15" customHeight="1" x14ac:dyDescent="0.35">
      <c r="C1255"/>
      <c r="D1255"/>
      <c r="E1255"/>
      <c r="F1255"/>
      <c r="G1255"/>
      <c r="H1255"/>
      <c r="I1255"/>
      <c r="J1255"/>
      <c r="K1255"/>
      <c r="L1255"/>
      <c r="M1255"/>
      <c r="N1255"/>
      <c r="O1255"/>
      <c r="S1255"/>
      <c r="T1255"/>
      <c r="U1255"/>
      <c r="V1255"/>
      <c r="Y1255"/>
      <c r="Z1255"/>
      <c r="AA1255"/>
      <c r="AB1255"/>
      <c r="AC1255"/>
      <c r="AD1255"/>
      <c r="AE1255"/>
      <c r="AF1255"/>
      <c r="AG1255"/>
      <c r="AH1255"/>
      <c r="AI1255"/>
      <c r="AJ1255"/>
      <c r="AK1255"/>
      <c r="AL1255"/>
    </row>
    <row r="1256" spans="3:38" ht="15" customHeight="1" x14ac:dyDescent="0.35">
      <c r="C1256"/>
      <c r="D1256"/>
      <c r="E1256"/>
      <c r="F1256"/>
      <c r="G1256"/>
      <c r="H1256"/>
      <c r="I1256"/>
      <c r="J1256"/>
      <c r="K1256"/>
      <c r="L1256"/>
      <c r="M1256"/>
      <c r="N1256"/>
      <c r="O1256"/>
      <c r="S1256"/>
      <c r="T1256"/>
      <c r="U1256"/>
      <c r="V1256"/>
      <c r="Y1256"/>
      <c r="Z1256"/>
      <c r="AA1256"/>
      <c r="AB1256"/>
      <c r="AC1256"/>
      <c r="AD1256"/>
      <c r="AE1256"/>
      <c r="AF1256"/>
      <c r="AG1256"/>
      <c r="AH1256"/>
      <c r="AI1256"/>
      <c r="AJ1256"/>
      <c r="AK1256"/>
      <c r="AL1256"/>
    </row>
    <row r="1257" spans="3:38" ht="15" customHeight="1" x14ac:dyDescent="0.35">
      <c r="C1257"/>
      <c r="D1257"/>
      <c r="E1257"/>
      <c r="F1257"/>
      <c r="G1257"/>
      <c r="H1257"/>
      <c r="I1257"/>
      <c r="J1257"/>
      <c r="K1257"/>
      <c r="L1257"/>
      <c r="M1257"/>
      <c r="N1257"/>
      <c r="O1257"/>
      <c r="S1257"/>
      <c r="T1257"/>
      <c r="U1257"/>
      <c r="V1257"/>
      <c r="Y1257"/>
      <c r="Z1257"/>
      <c r="AA1257"/>
      <c r="AB1257"/>
      <c r="AC1257"/>
      <c r="AD1257"/>
      <c r="AE1257"/>
      <c r="AF1257"/>
      <c r="AG1257"/>
      <c r="AH1257"/>
      <c r="AI1257"/>
      <c r="AJ1257"/>
      <c r="AK1257"/>
      <c r="AL1257"/>
    </row>
    <row r="1258" spans="3:38" ht="15" customHeight="1" x14ac:dyDescent="0.35">
      <c r="C1258"/>
      <c r="D1258"/>
      <c r="E1258"/>
      <c r="F1258"/>
      <c r="G1258"/>
      <c r="H1258"/>
      <c r="I1258"/>
      <c r="J1258"/>
      <c r="K1258"/>
      <c r="L1258"/>
      <c r="M1258"/>
      <c r="N1258"/>
      <c r="O1258"/>
      <c r="S1258"/>
      <c r="T1258"/>
      <c r="U1258"/>
      <c r="V1258"/>
      <c r="Y1258"/>
      <c r="Z1258"/>
      <c r="AA1258"/>
      <c r="AB1258"/>
      <c r="AC1258"/>
      <c r="AD1258"/>
      <c r="AE1258"/>
      <c r="AF1258"/>
      <c r="AG1258"/>
      <c r="AH1258"/>
      <c r="AI1258"/>
      <c r="AJ1258"/>
      <c r="AK1258"/>
      <c r="AL1258"/>
    </row>
    <row r="1259" spans="3:38" ht="15" customHeight="1" x14ac:dyDescent="0.35">
      <c r="C1259"/>
      <c r="D1259"/>
      <c r="E1259"/>
      <c r="F1259"/>
      <c r="G1259"/>
      <c r="H1259"/>
      <c r="I1259"/>
      <c r="J1259"/>
      <c r="K1259"/>
      <c r="L1259"/>
      <c r="M1259"/>
      <c r="N1259"/>
      <c r="O1259"/>
      <c r="S1259"/>
      <c r="T1259"/>
      <c r="U1259"/>
      <c r="V1259"/>
      <c r="Y1259"/>
      <c r="Z1259"/>
      <c r="AA1259"/>
      <c r="AB1259"/>
      <c r="AC1259"/>
      <c r="AD1259"/>
      <c r="AE1259"/>
      <c r="AF1259"/>
      <c r="AG1259"/>
      <c r="AH1259"/>
      <c r="AI1259"/>
      <c r="AJ1259"/>
      <c r="AK1259"/>
      <c r="AL1259"/>
    </row>
    <row r="1260" spans="3:38" ht="15" customHeight="1" x14ac:dyDescent="0.35">
      <c r="C1260"/>
      <c r="D1260"/>
      <c r="E1260"/>
      <c r="F1260"/>
      <c r="G1260"/>
      <c r="H1260"/>
      <c r="I1260"/>
      <c r="J1260"/>
      <c r="K1260"/>
      <c r="L1260"/>
      <c r="M1260"/>
      <c r="N1260"/>
      <c r="O1260"/>
      <c r="S1260"/>
      <c r="T1260"/>
      <c r="U1260"/>
      <c r="V1260"/>
      <c r="Y1260"/>
      <c r="Z1260"/>
      <c r="AA1260"/>
      <c r="AB1260"/>
      <c r="AC1260"/>
      <c r="AD1260"/>
      <c r="AE1260"/>
      <c r="AF1260"/>
      <c r="AG1260"/>
      <c r="AH1260"/>
      <c r="AI1260"/>
      <c r="AJ1260"/>
      <c r="AK1260"/>
      <c r="AL1260"/>
    </row>
    <row r="1261" spans="3:38" ht="15" customHeight="1" x14ac:dyDescent="0.35">
      <c r="C1261"/>
      <c r="D1261"/>
      <c r="E1261"/>
      <c r="F1261"/>
      <c r="G1261"/>
      <c r="H1261"/>
      <c r="I1261"/>
      <c r="J1261"/>
      <c r="K1261"/>
      <c r="L1261"/>
      <c r="M1261"/>
      <c r="N1261"/>
      <c r="O1261"/>
      <c r="S1261"/>
      <c r="T1261"/>
      <c r="U1261"/>
      <c r="V1261"/>
      <c r="Y1261"/>
      <c r="Z1261"/>
      <c r="AA1261"/>
      <c r="AB1261"/>
      <c r="AC1261"/>
      <c r="AD1261"/>
      <c r="AE1261"/>
      <c r="AF1261"/>
      <c r="AG1261"/>
      <c r="AH1261"/>
      <c r="AI1261"/>
      <c r="AJ1261"/>
      <c r="AK1261"/>
      <c r="AL1261"/>
    </row>
    <row r="1262" spans="3:38" ht="15" customHeight="1" x14ac:dyDescent="0.35">
      <c r="C1262"/>
      <c r="D1262"/>
      <c r="E1262"/>
      <c r="F1262"/>
      <c r="G1262"/>
      <c r="H1262"/>
      <c r="I1262"/>
      <c r="J1262"/>
      <c r="K1262"/>
      <c r="L1262"/>
      <c r="M1262"/>
      <c r="N1262"/>
      <c r="O1262"/>
      <c r="S1262"/>
      <c r="T1262"/>
      <c r="U1262"/>
      <c r="V1262"/>
      <c r="Y1262"/>
      <c r="Z1262"/>
      <c r="AA1262"/>
      <c r="AB1262"/>
      <c r="AC1262"/>
      <c r="AD1262"/>
      <c r="AE1262"/>
      <c r="AF1262"/>
      <c r="AG1262"/>
      <c r="AH1262"/>
      <c r="AI1262"/>
      <c r="AJ1262"/>
      <c r="AK1262"/>
      <c r="AL1262"/>
    </row>
    <row r="1263" spans="3:38" ht="15" customHeight="1" x14ac:dyDescent="0.35">
      <c r="C1263"/>
      <c r="D1263"/>
      <c r="E1263"/>
      <c r="F1263"/>
      <c r="G1263"/>
      <c r="H1263"/>
      <c r="I1263"/>
      <c r="J1263"/>
      <c r="K1263"/>
      <c r="L1263"/>
      <c r="M1263"/>
      <c r="N1263"/>
      <c r="O1263"/>
      <c r="S1263"/>
      <c r="T1263"/>
      <c r="U1263"/>
      <c r="V1263"/>
      <c r="Y1263"/>
      <c r="Z1263"/>
      <c r="AA1263"/>
      <c r="AB1263"/>
      <c r="AC1263"/>
      <c r="AD1263"/>
      <c r="AE1263"/>
      <c r="AF1263"/>
      <c r="AG1263"/>
      <c r="AH1263"/>
      <c r="AI1263"/>
      <c r="AJ1263"/>
      <c r="AK1263"/>
      <c r="AL1263"/>
    </row>
    <row r="1264" spans="3:38" ht="15" customHeight="1" x14ac:dyDescent="0.35">
      <c r="C1264"/>
      <c r="D1264"/>
      <c r="E1264"/>
      <c r="F1264"/>
      <c r="G1264"/>
      <c r="H1264"/>
      <c r="I1264"/>
      <c r="J1264"/>
      <c r="K1264"/>
      <c r="L1264"/>
      <c r="M1264"/>
      <c r="N1264"/>
      <c r="O1264"/>
      <c r="S1264"/>
      <c r="T1264"/>
      <c r="U1264"/>
      <c r="V1264"/>
      <c r="Y1264"/>
      <c r="Z1264"/>
      <c r="AA1264"/>
      <c r="AB1264"/>
      <c r="AC1264"/>
      <c r="AD1264"/>
      <c r="AE1264"/>
      <c r="AF1264"/>
      <c r="AG1264"/>
      <c r="AH1264"/>
      <c r="AI1264"/>
      <c r="AJ1264"/>
      <c r="AK1264"/>
      <c r="AL1264"/>
    </row>
    <row r="1265" spans="3:38" ht="15" customHeight="1" x14ac:dyDescent="0.35">
      <c r="C1265"/>
      <c r="D1265"/>
      <c r="E1265"/>
      <c r="F1265"/>
      <c r="G1265"/>
      <c r="H1265"/>
      <c r="I1265"/>
      <c r="J1265"/>
      <c r="K1265"/>
      <c r="L1265"/>
      <c r="M1265"/>
      <c r="N1265"/>
      <c r="O1265"/>
      <c r="S1265"/>
      <c r="T1265"/>
      <c r="U1265"/>
      <c r="V1265"/>
      <c r="Y1265"/>
      <c r="Z1265"/>
      <c r="AA1265"/>
      <c r="AB1265"/>
      <c r="AC1265"/>
      <c r="AD1265"/>
      <c r="AE1265"/>
      <c r="AF1265"/>
      <c r="AG1265"/>
      <c r="AH1265"/>
      <c r="AI1265"/>
      <c r="AJ1265"/>
      <c r="AK1265"/>
      <c r="AL1265"/>
    </row>
    <row r="1266" spans="3:38" ht="15" customHeight="1" x14ac:dyDescent="0.35">
      <c r="C1266"/>
      <c r="D1266"/>
      <c r="E1266"/>
      <c r="F1266"/>
      <c r="G1266"/>
      <c r="H1266"/>
      <c r="I1266"/>
      <c r="J1266"/>
      <c r="K1266"/>
      <c r="L1266"/>
      <c r="M1266"/>
      <c r="N1266"/>
      <c r="O1266"/>
      <c r="S1266"/>
      <c r="T1266"/>
      <c r="U1266"/>
      <c r="V1266"/>
      <c r="Y1266"/>
      <c r="Z1266"/>
      <c r="AA1266"/>
      <c r="AB1266"/>
      <c r="AC1266"/>
      <c r="AD1266"/>
      <c r="AE1266"/>
      <c r="AF1266"/>
      <c r="AG1266"/>
      <c r="AH1266"/>
      <c r="AI1266"/>
      <c r="AJ1266"/>
      <c r="AK1266"/>
      <c r="AL1266"/>
    </row>
    <row r="1267" spans="3:38" ht="15" customHeight="1" x14ac:dyDescent="0.35">
      <c r="C1267"/>
      <c r="D1267"/>
      <c r="E1267"/>
      <c r="F1267"/>
      <c r="G1267"/>
      <c r="H1267"/>
      <c r="I1267"/>
      <c r="J1267"/>
      <c r="K1267"/>
      <c r="L1267"/>
      <c r="M1267"/>
      <c r="N1267"/>
      <c r="O1267"/>
      <c r="S1267"/>
      <c r="T1267"/>
      <c r="U1267"/>
      <c r="V1267"/>
      <c r="Y1267"/>
      <c r="Z1267"/>
      <c r="AA1267"/>
      <c r="AB1267"/>
      <c r="AC1267"/>
      <c r="AD1267"/>
      <c r="AE1267"/>
      <c r="AF1267"/>
      <c r="AG1267"/>
      <c r="AH1267"/>
      <c r="AI1267"/>
      <c r="AJ1267"/>
      <c r="AK1267"/>
      <c r="AL1267"/>
    </row>
    <row r="1268" spans="3:38" ht="15" customHeight="1" x14ac:dyDescent="0.35">
      <c r="C1268"/>
      <c r="D1268"/>
      <c r="E1268"/>
      <c r="F1268"/>
      <c r="G1268"/>
      <c r="H1268"/>
      <c r="I1268"/>
      <c r="J1268"/>
      <c r="K1268"/>
      <c r="L1268"/>
      <c r="M1268"/>
      <c r="N1268"/>
      <c r="O1268"/>
      <c r="S1268"/>
      <c r="T1268"/>
      <c r="U1268"/>
      <c r="V1268"/>
      <c r="Y1268"/>
      <c r="Z1268"/>
      <c r="AA1268"/>
      <c r="AB1268"/>
      <c r="AC1268"/>
      <c r="AD1268"/>
      <c r="AE1268"/>
      <c r="AF1268"/>
      <c r="AG1268"/>
      <c r="AH1268"/>
      <c r="AI1268"/>
      <c r="AJ1268"/>
      <c r="AK1268"/>
      <c r="AL1268"/>
    </row>
    <row r="1269" spans="3:38" ht="15" customHeight="1" x14ac:dyDescent="0.35">
      <c r="C1269"/>
      <c r="D1269"/>
      <c r="E1269"/>
      <c r="F1269"/>
      <c r="G1269"/>
      <c r="H1269"/>
      <c r="I1269"/>
      <c r="J1269"/>
      <c r="K1269"/>
      <c r="L1269"/>
      <c r="M1269"/>
      <c r="N1269"/>
      <c r="O1269"/>
      <c r="S1269"/>
      <c r="T1269"/>
      <c r="U1269"/>
      <c r="V1269"/>
      <c r="Y1269"/>
      <c r="Z1269"/>
      <c r="AA1269"/>
      <c r="AB1269"/>
      <c r="AC1269"/>
      <c r="AD1269"/>
      <c r="AE1269"/>
      <c r="AF1269"/>
      <c r="AG1269"/>
      <c r="AH1269"/>
      <c r="AI1269"/>
      <c r="AJ1269"/>
      <c r="AK1269"/>
      <c r="AL1269"/>
    </row>
    <row r="1270" spans="3:38" ht="15" customHeight="1" x14ac:dyDescent="0.35">
      <c r="C1270"/>
      <c r="D1270"/>
      <c r="E1270"/>
      <c r="F1270"/>
      <c r="G1270"/>
      <c r="H1270"/>
      <c r="I1270"/>
      <c r="J1270"/>
      <c r="K1270"/>
      <c r="L1270"/>
      <c r="M1270"/>
      <c r="N1270"/>
      <c r="O1270"/>
      <c r="S1270"/>
      <c r="T1270"/>
      <c r="U1270"/>
      <c r="V1270"/>
      <c r="Y1270"/>
      <c r="Z1270"/>
      <c r="AA1270"/>
      <c r="AB1270"/>
      <c r="AC1270"/>
      <c r="AD1270"/>
      <c r="AE1270"/>
      <c r="AF1270"/>
      <c r="AG1270"/>
      <c r="AH1270"/>
      <c r="AI1270"/>
      <c r="AJ1270"/>
      <c r="AK1270"/>
      <c r="AL1270"/>
    </row>
    <row r="1271" spans="3:38" ht="15" customHeight="1" x14ac:dyDescent="0.35">
      <c r="C1271"/>
      <c r="D1271"/>
      <c r="E1271"/>
      <c r="F1271"/>
      <c r="G1271"/>
      <c r="H1271"/>
      <c r="I1271"/>
      <c r="J1271"/>
      <c r="K1271"/>
      <c r="L1271"/>
      <c r="M1271"/>
      <c r="N1271"/>
      <c r="O1271"/>
      <c r="S1271"/>
      <c r="T1271"/>
      <c r="U1271"/>
      <c r="V1271"/>
      <c r="Y1271"/>
      <c r="Z1271"/>
      <c r="AA1271"/>
      <c r="AB1271"/>
      <c r="AC1271"/>
      <c r="AD1271"/>
      <c r="AE1271"/>
      <c r="AF1271"/>
      <c r="AG1271"/>
      <c r="AH1271"/>
      <c r="AI1271"/>
      <c r="AJ1271"/>
      <c r="AK1271"/>
      <c r="AL1271"/>
    </row>
    <row r="1272" spans="3:38" ht="15" customHeight="1" x14ac:dyDescent="0.35">
      <c r="C1272"/>
      <c r="D1272"/>
      <c r="E1272"/>
      <c r="F1272"/>
      <c r="G1272"/>
      <c r="H1272"/>
      <c r="I1272"/>
      <c r="J1272"/>
      <c r="K1272"/>
      <c r="L1272"/>
      <c r="M1272"/>
      <c r="N1272"/>
      <c r="O1272"/>
      <c r="S1272"/>
      <c r="T1272"/>
      <c r="U1272"/>
      <c r="V1272"/>
      <c r="Y1272"/>
      <c r="Z1272"/>
      <c r="AA1272"/>
      <c r="AB1272"/>
      <c r="AC1272"/>
      <c r="AD1272"/>
      <c r="AE1272"/>
      <c r="AF1272"/>
      <c r="AG1272"/>
      <c r="AH1272"/>
      <c r="AI1272"/>
      <c r="AJ1272"/>
      <c r="AK1272"/>
      <c r="AL1272"/>
    </row>
    <row r="1273" spans="3:38" ht="15" customHeight="1" x14ac:dyDescent="0.35">
      <c r="C1273"/>
      <c r="D1273"/>
      <c r="E1273"/>
      <c r="F1273"/>
      <c r="G1273"/>
      <c r="H1273"/>
      <c r="I1273"/>
      <c r="J1273"/>
      <c r="K1273"/>
      <c r="L1273"/>
      <c r="M1273"/>
      <c r="N1273"/>
      <c r="O1273"/>
      <c r="S1273"/>
      <c r="T1273"/>
      <c r="U1273"/>
      <c r="V1273"/>
      <c r="Y1273"/>
      <c r="Z1273"/>
      <c r="AA1273"/>
      <c r="AB1273"/>
      <c r="AC1273"/>
      <c r="AD1273"/>
      <c r="AE1273"/>
      <c r="AF1273"/>
      <c r="AG1273"/>
      <c r="AH1273"/>
      <c r="AI1273"/>
      <c r="AJ1273"/>
      <c r="AK1273"/>
      <c r="AL1273"/>
    </row>
    <row r="1274" spans="3:38" ht="15" customHeight="1" x14ac:dyDescent="0.35">
      <c r="C1274"/>
      <c r="D1274"/>
      <c r="E1274"/>
      <c r="F1274"/>
      <c r="G1274"/>
      <c r="H1274"/>
      <c r="I1274"/>
      <c r="J1274"/>
      <c r="K1274"/>
      <c r="L1274"/>
      <c r="M1274"/>
      <c r="N1274"/>
      <c r="O1274"/>
      <c r="S1274"/>
      <c r="T1274"/>
      <c r="U1274"/>
      <c r="V1274"/>
      <c r="Y1274"/>
      <c r="Z1274"/>
      <c r="AA1274"/>
      <c r="AB1274"/>
      <c r="AC1274"/>
      <c r="AD1274"/>
      <c r="AE1274"/>
      <c r="AF1274"/>
      <c r="AG1274"/>
      <c r="AH1274"/>
      <c r="AI1274"/>
      <c r="AJ1274"/>
      <c r="AK1274"/>
      <c r="AL1274"/>
    </row>
    <row r="1275" spans="3:38" ht="15" customHeight="1" x14ac:dyDescent="0.35">
      <c r="C1275"/>
      <c r="D1275"/>
      <c r="E1275"/>
      <c r="F1275"/>
      <c r="G1275"/>
      <c r="H1275"/>
      <c r="I1275"/>
      <c r="J1275"/>
      <c r="K1275"/>
      <c r="L1275"/>
      <c r="M1275"/>
      <c r="N1275"/>
      <c r="O1275"/>
      <c r="S1275"/>
      <c r="T1275"/>
      <c r="U1275"/>
      <c r="V1275"/>
      <c r="Y1275"/>
      <c r="Z1275"/>
      <c r="AA1275"/>
      <c r="AB1275"/>
      <c r="AC1275"/>
      <c r="AD1275"/>
      <c r="AE1275"/>
      <c r="AF1275"/>
      <c r="AG1275"/>
      <c r="AH1275"/>
      <c r="AI1275"/>
      <c r="AJ1275"/>
      <c r="AK1275"/>
      <c r="AL1275"/>
    </row>
    <row r="1276" spans="3:38" ht="15" customHeight="1" x14ac:dyDescent="0.35">
      <c r="C1276"/>
      <c r="D1276"/>
      <c r="E1276"/>
      <c r="F1276"/>
      <c r="G1276"/>
      <c r="H1276"/>
      <c r="I1276"/>
      <c r="J1276"/>
      <c r="K1276"/>
      <c r="L1276"/>
      <c r="M1276"/>
      <c r="N1276"/>
      <c r="O1276"/>
      <c r="S1276"/>
      <c r="T1276"/>
      <c r="U1276"/>
      <c r="V1276"/>
      <c r="Y1276"/>
      <c r="Z1276"/>
      <c r="AA1276"/>
      <c r="AB1276"/>
      <c r="AC1276"/>
      <c r="AD1276"/>
      <c r="AE1276"/>
      <c r="AF1276"/>
      <c r="AG1276"/>
      <c r="AH1276"/>
      <c r="AI1276"/>
      <c r="AJ1276"/>
      <c r="AK1276"/>
      <c r="AL1276"/>
    </row>
    <row r="1277" spans="3:38" ht="15" customHeight="1" x14ac:dyDescent="0.35">
      <c r="C1277"/>
      <c r="D1277"/>
      <c r="E1277"/>
      <c r="F1277"/>
      <c r="G1277"/>
      <c r="H1277"/>
      <c r="I1277"/>
      <c r="J1277"/>
      <c r="K1277"/>
      <c r="L1277"/>
      <c r="M1277"/>
      <c r="N1277"/>
      <c r="O1277"/>
      <c r="S1277"/>
      <c r="T1277"/>
      <c r="U1277"/>
      <c r="V1277"/>
      <c r="Y1277"/>
      <c r="Z1277"/>
      <c r="AA1277"/>
      <c r="AB1277"/>
      <c r="AC1277"/>
      <c r="AD1277"/>
      <c r="AE1277"/>
      <c r="AF1277"/>
      <c r="AG1277"/>
      <c r="AH1277"/>
      <c r="AI1277"/>
      <c r="AJ1277"/>
      <c r="AK1277"/>
      <c r="AL1277"/>
    </row>
    <row r="1278" spans="3:38" ht="15" customHeight="1" x14ac:dyDescent="0.35">
      <c r="C1278"/>
      <c r="D1278"/>
      <c r="E1278"/>
      <c r="F1278"/>
      <c r="G1278"/>
      <c r="H1278"/>
      <c r="I1278"/>
      <c r="J1278"/>
      <c r="K1278"/>
      <c r="L1278"/>
      <c r="M1278"/>
      <c r="N1278"/>
      <c r="O1278"/>
      <c r="S1278"/>
      <c r="T1278"/>
      <c r="U1278"/>
      <c r="V1278"/>
      <c r="Y1278"/>
      <c r="Z1278"/>
      <c r="AA1278"/>
      <c r="AB1278"/>
      <c r="AC1278"/>
      <c r="AD1278"/>
      <c r="AE1278"/>
      <c r="AF1278"/>
      <c r="AG1278"/>
      <c r="AH1278"/>
      <c r="AI1278"/>
      <c r="AJ1278"/>
      <c r="AK1278"/>
      <c r="AL1278"/>
    </row>
    <row r="1279" spans="3:38" ht="15" customHeight="1" x14ac:dyDescent="0.35">
      <c r="C1279"/>
      <c r="D1279"/>
      <c r="E1279"/>
      <c r="F1279"/>
      <c r="G1279"/>
      <c r="H1279"/>
      <c r="I1279"/>
      <c r="J1279"/>
      <c r="K1279"/>
      <c r="L1279"/>
      <c r="M1279"/>
      <c r="N1279"/>
      <c r="O1279"/>
      <c r="S1279"/>
      <c r="T1279"/>
      <c r="U1279"/>
      <c r="V1279"/>
      <c r="Y1279"/>
      <c r="Z1279"/>
      <c r="AA1279"/>
      <c r="AB1279"/>
      <c r="AC1279"/>
      <c r="AD1279"/>
      <c r="AE1279"/>
      <c r="AF1279"/>
      <c r="AG1279"/>
      <c r="AH1279"/>
      <c r="AI1279"/>
      <c r="AJ1279"/>
      <c r="AK1279"/>
      <c r="AL1279"/>
    </row>
    <row r="1280" spans="3:38" ht="15" customHeight="1" x14ac:dyDescent="0.35">
      <c r="C1280"/>
      <c r="D1280"/>
      <c r="E1280"/>
      <c r="F1280"/>
      <c r="G1280"/>
      <c r="H1280"/>
      <c r="I1280"/>
      <c r="J1280"/>
      <c r="K1280"/>
      <c r="L1280"/>
      <c r="M1280"/>
      <c r="N1280"/>
      <c r="O1280"/>
      <c r="S1280"/>
      <c r="T1280"/>
      <c r="U1280"/>
      <c r="V1280"/>
      <c r="Y1280"/>
      <c r="Z1280"/>
      <c r="AA1280"/>
      <c r="AB1280"/>
      <c r="AC1280"/>
      <c r="AD1280"/>
      <c r="AE1280"/>
      <c r="AF1280"/>
      <c r="AG1280"/>
      <c r="AH1280"/>
      <c r="AI1280"/>
      <c r="AJ1280"/>
      <c r="AK1280"/>
      <c r="AL1280"/>
    </row>
    <row r="1281" spans="3:38" ht="15" customHeight="1" x14ac:dyDescent="0.35">
      <c r="C1281"/>
      <c r="D1281"/>
      <c r="E1281"/>
      <c r="F1281"/>
      <c r="G1281"/>
      <c r="H1281"/>
      <c r="I1281"/>
      <c r="J1281"/>
      <c r="K1281"/>
      <c r="L1281"/>
      <c r="M1281"/>
      <c r="N1281"/>
      <c r="O1281"/>
      <c r="S1281"/>
      <c r="T1281"/>
      <c r="U1281"/>
      <c r="V1281"/>
      <c r="Y1281"/>
      <c r="Z1281"/>
      <c r="AA1281"/>
      <c r="AB1281"/>
      <c r="AC1281"/>
      <c r="AD1281"/>
      <c r="AE1281"/>
      <c r="AF1281"/>
      <c r="AG1281"/>
      <c r="AH1281"/>
      <c r="AI1281"/>
      <c r="AJ1281"/>
      <c r="AK1281"/>
      <c r="AL1281"/>
    </row>
    <row r="1282" spans="3:38" ht="15" customHeight="1" x14ac:dyDescent="0.35">
      <c r="C1282"/>
      <c r="D1282"/>
      <c r="E1282"/>
      <c r="F1282"/>
      <c r="G1282"/>
      <c r="H1282"/>
      <c r="I1282"/>
      <c r="J1282"/>
      <c r="K1282"/>
      <c r="L1282"/>
      <c r="M1282"/>
      <c r="N1282"/>
      <c r="O1282"/>
      <c r="S1282"/>
      <c r="T1282"/>
      <c r="U1282"/>
      <c r="V1282"/>
      <c r="Y1282"/>
      <c r="Z1282"/>
      <c r="AA1282"/>
      <c r="AB1282"/>
      <c r="AC1282"/>
      <c r="AD1282"/>
      <c r="AE1282"/>
      <c r="AF1282"/>
      <c r="AG1282"/>
      <c r="AH1282"/>
      <c r="AI1282"/>
      <c r="AJ1282"/>
      <c r="AK1282"/>
      <c r="AL1282"/>
    </row>
    <row r="1283" spans="3:38" ht="15" customHeight="1" x14ac:dyDescent="0.35">
      <c r="C1283"/>
      <c r="D1283"/>
      <c r="E1283"/>
      <c r="F1283"/>
      <c r="G1283"/>
      <c r="H1283"/>
      <c r="I1283"/>
      <c r="J1283"/>
      <c r="K1283"/>
      <c r="L1283"/>
      <c r="M1283"/>
      <c r="N1283"/>
      <c r="O1283"/>
      <c r="S1283"/>
      <c r="T1283"/>
      <c r="U1283"/>
      <c r="V1283"/>
      <c r="Y1283"/>
      <c r="Z1283"/>
      <c r="AA1283"/>
      <c r="AB1283"/>
      <c r="AC1283"/>
      <c r="AD1283"/>
      <c r="AE1283"/>
      <c r="AF1283"/>
      <c r="AG1283"/>
      <c r="AH1283"/>
      <c r="AI1283"/>
      <c r="AJ1283"/>
      <c r="AK1283"/>
      <c r="AL1283"/>
    </row>
    <row r="1284" spans="3:38" ht="15" customHeight="1" x14ac:dyDescent="0.35">
      <c r="C1284"/>
      <c r="D1284"/>
      <c r="E1284"/>
      <c r="F1284"/>
      <c r="G1284"/>
      <c r="H1284"/>
      <c r="I1284"/>
      <c r="J1284"/>
      <c r="K1284"/>
      <c r="L1284"/>
      <c r="M1284"/>
      <c r="N1284"/>
      <c r="O1284"/>
      <c r="S1284"/>
      <c r="T1284"/>
      <c r="U1284"/>
      <c r="V1284"/>
      <c r="Y1284"/>
      <c r="Z1284"/>
      <c r="AA1284"/>
      <c r="AB1284"/>
      <c r="AC1284"/>
      <c r="AD1284"/>
      <c r="AE1284"/>
      <c r="AF1284"/>
      <c r="AG1284"/>
      <c r="AH1284"/>
      <c r="AI1284"/>
      <c r="AJ1284"/>
      <c r="AK1284"/>
      <c r="AL1284"/>
    </row>
    <row r="1285" spans="3:38" ht="15" customHeight="1" x14ac:dyDescent="0.35">
      <c r="C1285"/>
      <c r="D1285"/>
      <c r="E1285"/>
      <c r="F1285"/>
      <c r="G1285"/>
      <c r="H1285"/>
      <c r="I1285"/>
      <c r="J1285"/>
      <c r="K1285"/>
      <c r="L1285"/>
      <c r="M1285"/>
      <c r="N1285"/>
      <c r="O1285"/>
      <c r="S1285"/>
      <c r="T1285"/>
      <c r="U1285"/>
      <c r="V1285"/>
      <c r="Y1285"/>
      <c r="Z1285"/>
      <c r="AA1285"/>
      <c r="AB1285"/>
      <c r="AC1285"/>
      <c r="AD1285"/>
      <c r="AE1285"/>
      <c r="AF1285"/>
      <c r="AG1285"/>
      <c r="AH1285"/>
      <c r="AI1285"/>
      <c r="AJ1285"/>
      <c r="AK1285"/>
      <c r="AL1285"/>
    </row>
    <row r="1286" spans="3:38" ht="15" customHeight="1" x14ac:dyDescent="0.35">
      <c r="C1286"/>
      <c r="D1286"/>
      <c r="E1286"/>
      <c r="F1286"/>
      <c r="G1286"/>
      <c r="H1286"/>
      <c r="I1286"/>
      <c r="J1286"/>
      <c r="K1286"/>
      <c r="L1286"/>
      <c r="M1286"/>
      <c r="N1286"/>
      <c r="O1286"/>
      <c r="S1286"/>
      <c r="T1286"/>
      <c r="U1286"/>
      <c r="V1286"/>
      <c r="Y1286"/>
      <c r="Z1286"/>
      <c r="AA1286"/>
      <c r="AB1286"/>
      <c r="AC1286"/>
      <c r="AD1286"/>
      <c r="AE1286"/>
      <c r="AF1286"/>
      <c r="AG1286"/>
      <c r="AH1286"/>
      <c r="AI1286"/>
      <c r="AJ1286"/>
      <c r="AK1286"/>
      <c r="AL1286"/>
    </row>
    <row r="1287" spans="3:38" ht="15" customHeight="1" x14ac:dyDescent="0.35">
      <c r="C1287"/>
      <c r="D1287"/>
      <c r="E1287"/>
      <c r="F1287"/>
      <c r="G1287"/>
      <c r="H1287"/>
      <c r="I1287"/>
      <c r="J1287"/>
      <c r="K1287"/>
      <c r="L1287"/>
      <c r="M1287"/>
      <c r="N1287"/>
      <c r="O1287"/>
      <c r="S1287"/>
      <c r="T1287"/>
      <c r="U1287"/>
      <c r="V1287"/>
      <c r="Y1287"/>
      <c r="Z1287"/>
      <c r="AA1287"/>
      <c r="AB1287"/>
      <c r="AC1287"/>
      <c r="AD1287"/>
      <c r="AE1287"/>
      <c r="AF1287"/>
      <c r="AG1287"/>
      <c r="AH1287"/>
      <c r="AI1287"/>
      <c r="AJ1287"/>
      <c r="AK1287"/>
      <c r="AL1287"/>
    </row>
    <row r="1288" spans="3:38" ht="15" customHeight="1" x14ac:dyDescent="0.35">
      <c r="C1288"/>
      <c r="D1288"/>
      <c r="E1288"/>
      <c r="F1288"/>
      <c r="G1288"/>
      <c r="H1288"/>
      <c r="I1288"/>
      <c r="J1288"/>
      <c r="K1288"/>
      <c r="L1288"/>
      <c r="M1288"/>
      <c r="N1288"/>
      <c r="O1288"/>
      <c r="S1288"/>
      <c r="T1288"/>
      <c r="U1288"/>
      <c r="V1288"/>
      <c r="Y1288"/>
      <c r="Z1288"/>
      <c r="AA1288"/>
      <c r="AB1288"/>
      <c r="AC1288"/>
      <c r="AD1288"/>
      <c r="AE1288"/>
      <c r="AF1288"/>
      <c r="AG1288"/>
      <c r="AH1288"/>
      <c r="AI1288"/>
      <c r="AJ1288"/>
      <c r="AK1288"/>
      <c r="AL1288"/>
    </row>
    <row r="1289" spans="3:38" ht="15" customHeight="1" x14ac:dyDescent="0.35">
      <c r="C1289"/>
      <c r="D1289"/>
      <c r="E1289"/>
      <c r="F1289"/>
      <c r="G1289"/>
      <c r="H1289"/>
      <c r="I1289"/>
      <c r="J1289"/>
      <c r="K1289"/>
      <c r="L1289"/>
      <c r="M1289"/>
      <c r="N1289"/>
      <c r="O1289"/>
      <c r="S1289"/>
      <c r="T1289"/>
      <c r="U1289"/>
      <c r="V1289"/>
      <c r="Y1289"/>
      <c r="Z1289"/>
      <c r="AA1289"/>
      <c r="AB1289"/>
      <c r="AC1289"/>
      <c r="AD1289"/>
      <c r="AE1289"/>
      <c r="AF1289"/>
      <c r="AG1289"/>
      <c r="AH1289"/>
      <c r="AI1289"/>
      <c r="AJ1289"/>
      <c r="AK1289"/>
      <c r="AL1289"/>
    </row>
    <row r="1290" spans="3:38" ht="15" customHeight="1" x14ac:dyDescent="0.35">
      <c r="C1290"/>
      <c r="D1290"/>
      <c r="E1290"/>
      <c r="F1290"/>
      <c r="G1290"/>
      <c r="H1290"/>
      <c r="I1290"/>
      <c r="J1290"/>
      <c r="K1290"/>
      <c r="L1290"/>
      <c r="M1290"/>
      <c r="N1290"/>
      <c r="O1290"/>
      <c r="S1290"/>
      <c r="T1290"/>
      <c r="U1290"/>
      <c r="V1290"/>
      <c r="Y1290"/>
      <c r="Z1290"/>
      <c r="AA1290"/>
      <c r="AB1290"/>
      <c r="AC1290"/>
      <c r="AD1290"/>
      <c r="AE1290"/>
      <c r="AF1290"/>
      <c r="AG1290"/>
      <c r="AH1290"/>
      <c r="AI1290"/>
      <c r="AJ1290"/>
      <c r="AK1290"/>
      <c r="AL1290"/>
    </row>
    <row r="1291" spans="3:38" ht="15" customHeight="1" x14ac:dyDescent="0.35">
      <c r="C1291"/>
      <c r="D1291"/>
      <c r="E1291"/>
      <c r="F1291"/>
      <c r="G1291"/>
      <c r="H1291"/>
      <c r="I1291"/>
      <c r="J1291"/>
      <c r="K1291"/>
      <c r="L1291"/>
      <c r="M1291"/>
      <c r="N1291"/>
      <c r="O1291"/>
      <c r="S1291"/>
      <c r="T1291"/>
      <c r="U1291"/>
      <c r="V1291"/>
      <c r="Y1291"/>
      <c r="Z1291"/>
      <c r="AA1291"/>
      <c r="AB1291"/>
      <c r="AC1291"/>
      <c r="AD1291"/>
      <c r="AE1291"/>
      <c r="AF1291"/>
      <c r="AG1291"/>
      <c r="AH1291"/>
      <c r="AI1291"/>
      <c r="AJ1291"/>
      <c r="AK1291"/>
      <c r="AL1291"/>
    </row>
    <row r="1292" spans="3:38" ht="15" customHeight="1" x14ac:dyDescent="0.35">
      <c r="C1292"/>
      <c r="D1292"/>
      <c r="E1292"/>
      <c r="F1292"/>
      <c r="G1292"/>
      <c r="H1292"/>
      <c r="I1292"/>
      <c r="J1292"/>
      <c r="K1292"/>
      <c r="L1292"/>
      <c r="M1292"/>
      <c r="N1292"/>
      <c r="O1292"/>
      <c r="S1292"/>
      <c r="T1292"/>
      <c r="U1292"/>
      <c r="V1292"/>
      <c r="Y1292"/>
      <c r="Z1292"/>
      <c r="AA1292"/>
      <c r="AB1292"/>
      <c r="AC1292"/>
      <c r="AD1292"/>
      <c r="AE1292"/>
      <c r="AF1292"/>
      <c r="AG1292"/>
      <c r="AH1292"/>
      <c r="AI1292"/>
      <c r="AJ1292"/>
      <c r="AK1292"/>
      <c r="AL1292"/>
    </row>
    <row r="1293" spans="3:38" ht="15" customHeight="1" x14ac:dyDescent="0.35">
      <c r="C1293"/>
      <c r="D1293"/>
      <c r="E1293"/>
      <c r="F1293"/>
      <c r="G1293"/>
      <c r="H1293"/>
      <c r="I1293"/>
      <c r="J1293"/>
      <c r="K1293"/>
      <c r="L1293"/>
      <c r="M1293"/>
      <c r="N1293"/>
      <c r="O1293"/>
      <c r="S1293"/>
      <c r="T1293"/>
      <c r="U1293"/>
      <c r="V1293"/>
      <c r="Y1293"/>
      <c r="Z1293"/>
      <c r="AA1293"/>
      <c r="AB1293"/>
      <c r="AC1293"/>
      <c r="AD1293"/>
      <c r="AE1293"/>
      <c r="AF1293"/>
      <c r="AG1293"/>
      <c r="AH1293"/>
      <c r="AI1293"/>
      <c r="AJ1293"/>
      <c r="AK1293"/>
      <c r="AL1293"/>
    </row>
    <row r="1294" spans="3:38" ht="15" customHeight="1" x14ac:dyDescent="0.35">
      <c r="C1294"/>
      <c r="D1294"/>
      <c r="E1294"/>
      <c r="F1294"/>
      <c r="G1294"/>
      <c r="H1294"/>
      <c r="I1294"/>
      <c r="J1294"/>
      <c r="K1294"/>
      <c r="L1294"/>
      <c r="M1294"/>
      <c r="N1294"/>
      <c r="O1294"/>
      <c r="S1294"/>
      <c r="T1294"/>
      <c r="U1294"/>
      <c r="V1294"/>
      <c r="Y1294"/>
      <c r="Z1294"/>
      <c r="AA1294"/>
      <c r="AB1294"/>
      <c r="AC1294"/>
      <c r="AD1294"/>
      <c r="AE1294"/>
      <c r="AF1294"/>
      <c r="AG1294"/>
      <c r="AH1294"/>
      <c r="AI1294"/>
      <c r="AJ1294"/>
      <c r="AK1294"/>
      <c r="AL1294"/>
    </row>
    <row r="1295" spans="3:38" ht="15" customHeight="1" x14ac:dyDescent="0.35">
      <c r="C1295"/>
      <c r="D1295"/>
      <c r="E1295"/>
      <c r="F1295"/>
      <c r="G1295"/>
      <c r="H1295"/>
      <c r="I1295"/>
      <c r="J1295"/>
      <c r="K1295"/>
      <c r="L1295"/>
      <c r="M1295"/>
      <c r="N1295"/>
      <c r="O1295"/>
      <c r="S1295"/>
      <c r="T1295"/>
      <c r="U1295"/>
      <c r="V1295"/>
      <c r="Y1295"/>
      <c r="Z1295"/>
      <c r="AA1295"/>
      <c r="AB1295"/>
      <c r="AC1295"/>
      <c r="AD1295"/>
      <c r="AE1295"/>
      <c r="AF1295"/>
      <c r="AG1295"/>
      <c r="AH1295"/>
      <c r="AI1295"/>
      <c r="AJ1295"/>
      <c r="AK1295"/>
      <c r="AL1295"/>
    </row>
    <row r="1296" spans="3:38" ht="15" customHeight="1" x14ac:dyDescent="0.35">
      <c r="C1296"/>
      <c r="D1296"/>
      <c r="E1296"/>
      <c r="F1296"/>
      <c r="G1296"/>
      <c r="H1296"/>
      <c r="I1296"/>
      <c r="J1296"/>
      <c r="K1296"/>
      <c r="L1296"/>
      <c r="M1296"/>
      <c r="N1296"/>
      <c r="O1296"/>
      <c r="S1296"/>
      <c r="T1296"/>
      <c r="U1296"/>
      <c r="V1296"/>
      <c r="Y1296"/>
      <c r="Z1296"/>
      <c r="AA1296"/>
      <c r="AB1296"/>
      <c r="AC1296"/>
      <c r="AD1296"/>
      <c r="AE1296"/>
      <c r="AF1296"/>
      <c r="AG1296"/>
      <c r="AH1296"/>
      <c r="AI1296"/>
      <c r="AJ1296"/>
      <c r="AK1296"/>
      <c r="AL1296"/>
    </row>
    <row r="1297" spans="3:38" ht="15" customHeight="1" x14ac:dyDescent="0.35">
      <c r="C1297"/>
      <c r="D1297"/>
      <c r="E1297"/>
      <c r="F1297"/>
      <c r="G1297"/>
      <c r="H1297"/>
      <c r="I1297"/>
      <c r="J1297"/>
      <c r="K1297"/>
      <c r="L1297"/>
      <c r="M1297"/>
      <c r="N1297"/>
      <c r="O1297"/>
      <c r="S1297"/>
      <c r="T1297"/>
      <c r="U1297"/>
      <c r="V1297"/>
      <c r="Y1297"/>
      <c r="Z1297"/>
      <c r="AA1297"/>
      <c r="AB1297"/>
      <c r="AC1297"/>
      <c r="AD1297"/>
      <c r="AE1297"/>
      <c r="AF1297"/>
      <c r="AG1297"/>
      <c r="AH1297"/>
      <c r="AI1297"/>
      <c r="AJ1297"/>
      <c r="AK1297"/>
      <c r="AL1297"/>
    </row>
    <row r="1298" spans="3:38" ht="15" customHeight="1" x14ac:dyDescent="0.35">
      <c r="C1298"/>
      <c r="D1298"/>
      <c r="E1298"/>
      <c r="F1298"/>
      <c r="G1298"/>
      <c r="H1298"/>
      <c r="I1298"/>
      <c r="J1298"/>
      <c r="K1298"/>
      <c r="L1298"/>
      <c r="M1298"/>
      <c r="N1298"/>
      <c r="O1298"/>
      <c r="S1298"/>
      <c r="T1298"/>
      <c r="U1298"/>
      <c r="V1298"/>
      <c r="Y1298"/>
      <c r="Z1298"/>
      <c r="AA1298"/>
      <c r="AB1298"/>
      <c r="AC1298"/>
      <c r="AD1298"/>
      <c r="AE1298"/>
      <c r="AF1298"/>
      <c r="AG1298"/>
      <c r="AH1298"/>
      <c r="AI1298"/>
      <c r="AJ1298"/>
      <c r="AK1298"/>
      <c r="AL1298"/>
    </row>
    <row r="1299" spans="3:38" ht="15" customHeight="1" x14ac:dyDescent="0.35">
      <c r="C1299"/>
      <c r="D1299"/>
      <c r="E1299"/>
      <c r="F1299"/>
      <c r="G1299"/>
      <c r="H1299"/>
      <c r="I1299"/>
      <c r="J1299"/>
      <c r="K1299"/>
      <c r="L1299"/>
      <c r="M1299"/>
      <c r="N1299"/>
      <c r="O1299"/>
      <c r="S1299"/>
      <c r="T1299"/>
      <c r="U1299"/>
      <c r="V1299"/>
      <c r="Y1299"/>
      <c r="Z1299"/>
      <c r="AA1299"/>
      <c r="AB1299"/>
      <c r="AC1299"/>
      <c r="AD1299"/>
      <c r="AE1299"/>
      <c r="AF1299"/>
      <c r="AG1299"/>
      <c r="AH1299"/>
      <c r="AI1299"/>
      <c r="AJ1299"/>
      <c r="AK1299"/>
      <c r="AL1299"/>
    </row>
    <row r="1300" spans="3:38" ht="15" customHeight="1" x14ac:dyDescent="0.35">
      <c r="C1300"/>
      <c r="D1300"/>
      <c r="E1300"/>
      <c r="F1300"/>
      <c r="G1300"/>
      <c r="H1300"/>
      <c r="I1300"/>
      <c r="J1300"/>
      <c r="K1300"/>
      <c r="L1300"/>
      <c r="M1300"/>
      <c r="N1300"/>
      <c r="O1300"/>
      <c r="S1300"/>
      <c r="T1300"/>
      <c r="U1300"/>
      <c r="V1300"/>
      <c r="Y1300"/>
      <c r="Z1300"/>
      <c r="AA1300"/>
      <c r="AB1300"/>
      <c r="AC1300"/>
      <c r="AD1300"/>
      <c r="AE1300"/>
      <c r="AF1300"/>
      <c r="AG1300"/>
      <c r="AH1300"/>
      <c r="AI1300"/>
      <c r="AJ1300"/>
      <c r="AK1300"/>
      <c r="AL1300"/>
    </row>
    <row r="1301" spans="3:38" ht="15" customHeight="1" x14ac:dyDescent="0.35">
      <c r="C1301"/>
      <c r="D1301"/>
      <c r="E1301"/>
      <c r="F1301"/>
      <c r="G1301"/>
      <c r="H1301"/>
      <c r="I1301"/>
      <c r="J1301"/>
      <c r="K1301"/>
      <c r="L1301"/>
      <c r="M1301"/>
      <c r="N1301"/>
      <c r="O1301"/>
      <c r="S1301"/>
      <c r="T1301"/>
      <c r="U1301"/>
      <c r="V1301"/>
      <c r="Y1301"/>
      <c r="Z1301"/>
      <c r="AA1301"/>
      <c r="AB1301"/>
      <c r="AC1301"/>
      <c r="AD1301"/>
      <c r="AE1301"/>
      <c r="AF1301"/>
      <c r="AG1301"/>
      <c r="AH1301"/>
      <c r="AI1301"/>
      <c r="AJ1301"/>
      <c r="AK1301"/>
      <c r="AL1301"/>
    </row>
    <row r="1302" spans="3:38" ht="15" customHeight="1" x14ac:dyDescent="0.35">
      <c r="C1302"/>
      <c r="D1302"/>
      <c r="E1302"/>
      <c r="F1302"/>
      <c r="G1302"/>
      <c r="H1302"/>
      <c r="I1302"/>
      <c r="J1302"/>
      <c r="K1302"/>
      <c r="L1302"/>
      <c r="M1302"/>
      <c r="N1302"/>
      <c r="O1302"/>
      <c r="S1302"/>
      <c r="T1302"/>
      <c r="U1302"/>
      <c r="V1302"/>
      <c r="Y1302"/>
      <c r="Z1302"/>
      <c r="AA1302"/>
      <c r="AB1302"/>
      <c r="AC1302"/>
      <c r="AD1302"/>
      <c r="AE1302"/>
      <c r="AF1302"/>
      <c r="AG1302"/>
      <c r="AH1302"/>
      <c r="AI1302"/>
      <c r="AJ1302"/>
      <c r="AK1302"/>
      <c r="AL1302"/>
    </row>
    <row r="1303" spans="3:38" ht="15" customHeight="1" x14ac:dyDescent="0.35">
      <c r="C1303"/>
      <c r="D1303"/>
      <c r="E1303"/>
      <c r="F1303"/>
      <c r="G1303"/>
      <c r="H1303"/>
      <c r="I1303"/>
      <c r="J1303"/>
      <c r="K1303"/>
      <c r="L1303"/>
      <c r="M1303"/>
      <c r="N1303"/>
      <c r="O1303"/>
      <c r="S1303"/>
      <c r="T1303"/>
      <c r="U1303"/>
      <c r="V1303"/>
      <c r="Y1303"/>
      <c r="Z1303"/>
      <c r="AA1303"/>
      <c r="AB1303"/>
      <c r="AC1303"/>
      <c r="AD1303"/>
      <c r="AE1303"/>
      <c r="AF1303"/>
      <c r="AG1303"/>
      <c r="AH1303"/>
      <c r="AI1303"/>
      <c r="AJ1303"/>
      <c r="AK1303"/>
      <c r="AL1303"/>
    </row>
    <row r="1304" spans="3:38" ht="15" customHeight="1" x14ac:dyDescent="0.35">
      <c r="C1304"/>
      <c r="D1304"/>
      <c r="E1304"/>
      <c r="F1304"/>
      <c r="G1304"/>
      <c r="H1304"/>
      <c r="I1304"/>
      <c r="J1304"/>
      <c r="K1304"/>
      <c r="L1304"/>
      <c r="M1304"/>
      <c r="N1304"/>
      <c r="O1304"/>
      <c r="S1304"/>
      <c r="T1304"/>
      <c r="U1304"/>
      <c r="V1304"/>
      <c r="Y1304"/>
      <c r="Z1304"/>
      <c r="AA1304"/>
      <c r="AB1304"/>
      <c r="AC1304"/>
      <c r="AD1304"/>
      <c r="AE1304"/>
      <c r="AF1304"/>
      <c r="AG1304"/>
      <c r="AH1304"/>
      <c r="AI1304"/>
      <c r="AJ1304"/>
      <c r="AK1304"/>
      <c r="AL1304"/>
    </row>
    <row r="1305" spans="3:38" ht="15" customHeight="1" x14ac:dyDescent="0.35">
      <c r="C1305"/>
      <c r="D1305"/>
      <c r="E1305"/>
      <c r="F1305"/>
      <c r="G1305"/>
      <c r="H1305"/>
      <c r="I1305"/>
      <c r="J1305"/>
      <c r="K1305"/>
      <c r="L1305"/>
      <c r="M1305"/>
      <c r="N1305"/>
      <c r="O1305"/>
      <c r="S1305"/>
      <c r="T1305"/>
      <c r="U1305"/>
      <c r="V1305"/>
      <c r="Y1305"/>
      <c r="Z1305"/>
      <c r="AA1305"/>
      <c r="AB1305"/>
      <c r="AC1305"/>
      <c r="AD1305"/>
      <c r="AE1305"/>
      <c r="AF1305"/>
      <c r="AG1305"/>
      <c r="AH1305"/>
      <c r="AI1305"/>
      <c r="AJ1305"/>
      <c r="AK1305"/>
      <c r="AL1305"/>
    </row>
    <row r="1306" spans="3:38" ht="15" customHeight="1" x14ac:dyDescent="0.35">
      <c r="C1306"/>
      <c r="D1306"/>
      <c r="E1306"/>
      <c r="F1306"/>
      <c r="G1306"/>
      <c r="H1306"/>
      <c r="I1306"/>
      <c r="J1306"/>
      <c r="K1306"/>
      <c r="L1306"/>
      <c r="M1306"/>
      <c r="N1306"/>
      <c r="O1306"/>
      <c r="S1306"/>
      <c r="T1306"/>
      <c r="U1306"/>
      <c r="V1306"/>
      <c r="Y1306"/>
      <c r="Z1306"/>
      <c r="AA1306"/>
      <c r="AB1306"/>
      <c r="AC1306"/>
      <c r="AD1306"/>
      <c r="AE1306"/>
      <c r="AF1306"/>
      <c r="AG1306"/>
      <c r="AH1306"/>
      <c r="AI1306"/>
      <c r="AJ1306"/>
      <c r="AK1306"/>
      <c r="AL1306"/>
    </row>
    <row r="1307" spans="3:38" ht="15" customHeight="1" x14ac:dyDescent="0.35">
      <c r="C1307"/>
      <c r="D1307"/>
      <c r="E1307"/>
      <c r="F1307"/>
      <c r="G1307"/>
      <c r="H1307"/>
      <c r="I1307"/>
      <c r="J1307"/>
      <c r="K1307"/>
      <c r="L1307"/>
      <c r="M1307"/>
      <c r="N1307"/>
      <c r="O1307"/>
      <c r="S1307"/>
      <c r="T1307"/>
      <c r="U1307"/>
      <c r="V1307"/>
      <c r="Y1307"/>
      <c r="Z1307"/>
      <c r="AA1307"/>
      <c r="AB1307"/>
      <c r="AC1307"/>
      <c r="AD1307"/>
      <c r="AE1307"/>
      <c r="AF1307"/>
      <c r="AG1307"/>
      <c r="AH1307"/>
      <c r="AI1307"/>
      <c r="AJ1307"/>
      <c r="AK1307"/>
      <c r="AL1307"/>
    </row>
    <row r="1308" spans="3:38" ht="15" customHeight="1" x14ac:dyDescent="0.35">
      <c r="C1308"/>
      <c r="D1308"/>
      <c r="E1308"/>
      <c r="F1308"/>
      <c r="G1308"/>
      <c r="H1308"/>
      <c r="I1308"/>
      <c r="J1308"/>
      <c r="K1308"/>
      <c r="L1308"/>
      <c r="M1308"/>
      <c r="N1308"/>
      <c r="O1308"/>
      <c r="S1308"/>
      <c r="T1308"/>
      <c r="U1308"/>
      <c r="V1308"/>
      <c r="Y1308"/>
      <c r="Z1308"/>
      <c r="AA1308"/>
      <c r="AB1308"/>
      <c r="AC1308"/>
      <c r="AD1308"/>
      <c r="AE1308"/>
      <c r="AF1308"/>
      <c r="AG1308"/>
      <c r="AH1308"/>
      <c r="AI1308"/>
      <c r="AJ1308"/>
      <c r="AK1308"/>
      <c r="AL1308"/>
    </row>
    <row r="1309" spans="3:38" ht="15" customHeight="1" x14ac:dyDescent="0.35">
      <c r="C1309"/>
      <c r="D1309"/>
      <c r="E1309"/>
      <c r="F1309"/>
      <c r="G1309"/>
      <c r="H1309"/>
      <c r="I1309"/>
      <c r="J1309"/>
      <c r="K1309"/>
      <c r="L1309"/>
      <c r="M1309"/>
      <c r="N1309"/>
      <c r="O1309"/>
      <c r="S1309"/>
      <c r="T1309"/>
      <c r="U1309"/>
      <c r="V1309"/>
      <c r="Y1309"/>
      <c r="Z1309"/>
      <c r="AA1309"/>
      <c r="AB1309"/>
      <c r="AC1309"/>
      <c r="AD1309"/>
      <c r="AE1309"/>
      <c r="AF1309"/>
      <c r="AG1309"/>
      <c r="AH1309"/>
      <c r="AI1309"/>
      <c r="AJ1309"/>
      <c r="AK1309"/>
      <c r="AL1309"/>
    </row>
    <row r="1310" spans="3:38" ht="15" customHeight="1" x14ac:dyDescent="0.35">
      <c r="C1310"/>
      <c r="D1310"/>
      <c r="E1310"/>
      <c r="F1310"/>
      <c r="G1310"/>
      <c r="H1310"/>
      <c r="I1310"/>
      <c r="J1310"/>
      <c r="K1310"/>
      <c r="L1310"/>
      <c r="M1310"/>
      <c r="N1310"/>
      <c r="O1310"/>
      <c r="S1310"/>
      <c r="T1310"/>
      <c r="U1310"/>
      <c r="V1310"/>
      <c r="Y1310"/>
      <c r="Z1310"/>
      <c r="AA1310"/>
      <c r="AB1310"/>
      <c r="AC1310"/>
      <c r="AD1310"/>
      <c r="AE1310"/>
      <c r="AF1310"/>
      <c r="AG1310"/>
      <c r="AH1310"/>
      <c r="AI1310"/>
      <c r="AJ1310"/>
      <c r="AK1310"/>
      <c r="AL1310"/>
    </row>
    <row r="1311" spans="3:38" ht="15" customHeight="1" x14ac:dyDescent="0.35">
      <c r="C1311"/>
      <c r="D1311"/>
      <c r="E1311"/>
      <c r="F1311"/>
      <c r="G1311"/>
      <c r="H1311"/>
      <c r="I1311"/>
      <c r="J1311"/>
      <c r="K1311"/>
      <c r="L1311"/>
      <c r="M1311"/>
      <c r="N1311"/>
      <c r="O1311"/>
      <c r="S1311"/>
      <c r="T1311"/>
      <c r="U1311"/>
      <c r="V1311"/>
      <c r="Y1311"/>
      <c r="Z1311"/>
      <c r="AA1311"/>
      <c r="AB1311"/>
      <c r="AC1311"/>
      <c r="AD1311"/>
      <c r="AE1311"/>
      <c r="AF1311"/>
      <c r="AG1311"/>
      <c r="AH1311"/>
      <c r="AI1311"/>
      <c r="AJ1311"/>
      <c r="AK1311"/>
      <c r="AL1311"/>
    </row>
    <row r="1312" spans="3:38" ht="15" customHeight="1" x14ac:dyDescent="0.35">
      <c r="C1312"/>
      <c r="D1312"/>
      <c r="E1312"/>
      <c r="F1312"/>
      <c r="G1312"/>
      <c r="H1312"/>
      <c r="I1312"/>
      <c r="J1312"/>
      <c r="K1312"/>
      <c r="L1312"/>
      <c r="M1312"/>
      <c r="N1312"/>
      <c r="O1312"/>
      <c r="S1312"/>
      <c r="T1312"/>
      <c r="U1312"/>
      <c r="V1312"/>
      <c r="Y1312"/>
      <c r="Z1312"/>
      <c r="AA1312"/>
      <c r="AB1312"/>
      <c r="AC1312"/>
      <c r="AD1312"/>
      <c r="AE1312"/>
      <c r="AF1312"/>
      <c r="AG1312"/>
      <c r="AH1312"/>
      <c r="AI1312"/>
      <c r="AJ1312"/>
      <c r="AK1312"/>
      <c r="AL1312"/>
    </row>
    <row r="1313" spans="3:38" ht="15" customHeight="1" x14ac:dyDescent="0.35">
      <c r="C1313"/>
      <c r="D1313"/>
      <c r="E1313"/>
      <c r="F1313"/>
      <c r="G1313"/>
      <c r="H1313"/>
      <c r="I1313"/>
      <c r="J1313"/>
      <c r="K1313"/>
      <c r="L1313"/>
      <c r="M1313"/>
      <c r="N1313"/>
      <c r="O1313"/>
      <c r="S1313"/>
      <c r="T1313"/>
      <c r="U1313"/>
      <c r="V1313"/>
      <c r="Y1313"/>
      <c r="Z1313"/>
      <c r="AA1313"/>
      <c r="AB1313"/>
      <c r="AC1313"/>
      <c r="AD1313"/>
      <c r="AE1313"/>
      <c r="AF1313"/>
      <c r="AG1313"/>
      <c r="AH1313"/>
      <c r="AI1313"/>
      <c r="AJ1313"/>
      <c r="AK1313"/>
      <c r="AL1313"/>
    </row>
    <row r="1314" spans="3:38" ht="15" customHeight="1" x14ac:dyDescent="0.35">
      <c r="C1314"/>
      <c r="D1314"/>
      <c r="E1314"/>
      <c r="F1314"/>
      <c r="G1314"/>
      <c r="H1314"/>
      <c r="I1314"/>
      <c r="J1314"/>
      <c r="K1314"/>
      <c r="L1314"/>
      <c r="M1314"/>
      <c r="N1314"/>
      <c r="O1314"/>
      <c r="S1314"/>
      <c r="T1314"/>
      <c r="U1314"/>
      <c r="V1314"/>
      <c r="Y1314"/>
      <c r="Z1314"/>
      <c r="AA1314"/>
      <c r="AB1314"/>
      <c r="AC1314"/>
      <c r="AD1314"/>
      <c r="AE1314"/>
      <c r="AF1314"/>
      <c r="AG1314"/>
      <c r="AH1314"/>
      <c r="AI1314"/>
      <c r="AJ1314"/>
      <c r="AK1314"/>
      <c r="AL1314"/>
    </row>
    <row r="1315" spans="3:38" ht="15" customHeight="1" x14ac:dyDescent="0.35">
      <c r="C1315"/>
      <c r="D1315"/>
      <c r="E1315"/>
      <c r="F1315"/>
      <c r="G1315"/>
      <c r="H1315"/>
      <c r="I1315"/>
      <c r="J1315"/>
      <c r="K1315"/>
      <c r="L1315"/>
      <c r="M1315"/>
      <c r="N1315"/>
      <c r="O1315"/>
      <c r="S1315"/>
      <c r="T1315"/>
      <c r="U1315"/>
      <c r="V1315"/>
      <c r="Y1315"/>
      <c r="Z1315"/>
      <c r="AA1315"/>
      <c r="AB1315"/>
      <c r="AC1315"/>
      <c r="AD1315"/>
      <c r="AE1315"/>
      <c r="AF1315"/>
      <c r="AG1315"/>
      <c r="AH1315"/>
      <c r="AI1315"/>
      <c r="AJ1315"/>
      <c r="AK1315"/>
      <c r="AL1315"/>
    </row>
    <row r="1316" spans="3:38" ht="15" customHeight="1" x14ac:dyDescent="0.35">
      <c r="C1316"/>
      <c r="D1316"/>
      <c r="E1316"/>
      <c r="F1316"/>
      <c r="G1316"/>
      <c r="H1316"/>
      <c r="I1316"/>
      <c r="J1316"/>
      <c r="K1316"/>
      <c r="L1316"/>
      <c r="M1316"/>
      <c r="N1316"/>
      <c r="O1316"/>
      <c r="S1316"/>
      <c r="T1316"/>
      <c r="U1316"/>
      <c r="V1316"/>
      <c r="Y1316"/>
      <c r="Z1316"/>
      <c r="AA1316"/>
      <c r="AB1316"/>
      <c r="AC1316"/>
      <c r="AD1316"/>
      <c r="AE1316"/>
      <c r="AF1316"/>
      <c r="AG1316"/>
      <c r="AH1316"/>
      <c r="AI1316"/>
      <c r="AJ1316"/>
      <c r="AK1316"/>
      <c r="AL1316"/>
    </row>
    <row r="1317" spans="3:38" ht="15" customHeight="1" x14ac:dyDescent="0.35">
      <c r="C1317"/>
      <c r="D1317"/>
      <c r="E1317"/>
      <c r="F1317"/>
      <c r="G1317"/>
      <c r="H1317"/>
      <c r="I1317"/>
      <c r="J1317"/>
      <c r="K1317"/>
      <c r="L1317"/>
      <c r="M1317"/>
      <c r="N1317"/>
      <c r="O1317"/>
      <c r="S1317"/>
      <c r="T1317"/>
      <c r="U1317"/>
      <c r="V1317"/>
      <c r="Y1317"/>
      <c r="Z1317"/>
      <c r="AA1317"/>
      <c r="AB1317"/>
      <c r="AC1317"/>
      <c r="AD1317"/>
      <c r="AE1317"/>
      <c r="AF1317"/>
      <c r="AG1317"/>
      <c r="AH1317"/>
      <c r="AI1317"/>
      <c r="AJ1317"/>
      <c r="AK1317"/>
      <c r="AL1317"/>
    </row>
    <row r="1318" spans="3:38" ht="15" customHeight="1" x14ac:dyDescent="0.35">
      <c r="C1318"/>
      <c r="D1318"/>
      <c r="E1318"/>
      <c r="F1318"/>
      <c r="G1318"/>
      <c r="H1318"/>
      <c r="I1318"/>
      <c r="J1318"/>
      <c r="K1318"/>
      <c r="L1318"/>
      <c r="M1318"/>
      <c r="N1318"/>
      <c r="O1318"/>
      <c r="S1318"/>
      <c r="T1318"/>
      <c r="U1318"/>
      <c r="V1318"/>
      <c r="Y1318"/>
      <c r="Z1318"/>
      <c r="AA1318"/>
      <c r="AB1318"/>
      <c r="AC1318"/>
      <c r="AD1318"/>
      <c r="AE1318"/>
      <c r="AF1318"/>
      <c r="AG1318"/>
      <c r="AH1318"/>
      <c r="AI1318"/>
      <c r="AJ1318"/>
      <c r="AK1318"/>
      <c r="AL1318"/>
    </row>
    <row r="1319" spans="3:38" ht="15" customHeight="1" x14ac:dyDescent="0.35">
      <c r="C1319"/>
      <c r="D1319"/>
      <c r="E1319"/>
      <c r="F1319"/>
      <c r="G1319"/>
      <c r="H1319"/>
      <c r="I1319"/>
      <c r="J1319"/>
      <c r="K1319"/>
      <c r="L1319"/>
      <c r="M1319"/>
      <c r="N1319"/>
      <c r="O1319"/>
      <c r="S1319"/>
      <c r="T1319"/>
      <c r="U1319"/>
      <c r="V1319"/>
      <c r="Y1319"/>
      <c r="Z1319"/>
      <c r="AA1319"/>
      <c r="AB1319"/>
      <c r="AC1319"/>
      <c r="AD1319"/>
      <c r="AE1319"/>
      <c r="AF1319"/>
      <c r="AG1319"/>
      <c r="AH1319"/>
      <c r="AI1319"/>
      <c r="AJ1319"/>
      <c r="AK1319"/>
      <c r="AL1319"/>
    </row>
    <row r="1320" spans="3:38" ht="15" customHeight="1" x14ac:dyDescent="0.35">
      <c r="C1320"/>
      <c r="D1320"/>
      <c r="E1320"/>
      <c r="F1320"/>
      <c r="G1320"/>
      <c r="H1320"/>
      <c r="I1320"/>
      <c r="J1320"/>
      <c r="K1320"/>
      <c r="L1320"/>
      <c r="M1320"/>
      <c r="N1320"/>
      <c r="O1320"/>
      <c r="S1320"/>
      <c r="T1320"/>
      <c r="U1320"/>
      <c r="V1320"/>
      <c r="Y1320"/>
      <c r="Z1320"/>
      <c r="AA1320"/>
      <c r="AB1320"/>
      <c r="AC1320"/>
      <c r="AD1320"/>
      <c r="AE1320"/>
      <c r="AF1320"/>
      <c r="AG1320"/>
      <c r="AH1320"/>
      <c r="AI1320"/>
      <c r="AJ1320"/>
      <c r="AK1320"/>
      <c r="AL1320"/>
    </row>
    <row r="1321" spans="3:38" ht="15" customHeight="1" x14ac:dyDescent="0.35">
      <c r="C1321"/>
      <c r="D1321"/>
      <c r="E1321"/>
      <c r="F1321"/>
      <c r="G1321"/>
      <c r="H1321"/>
      <c r="I1321"/>
      <c r="J1321"/>
      <c r="K1321"/>
      <c r="L1321"/>
      <c r="M1321"/>
      <c r="N1321"/>
      <c r="O1321"/>
      <c r="S1321"/>
      <c r="T1321"/>
      <c r="U1321"/>
      <c r="V1321"/>
      <c r="Y1321"/>
      <c r="Z1321"/>
      <c r="AA1321"/>
      <c r="AB1321"/>
      <c r="AC1321"/>
      <c r="AD1321"/>
      <c r="AE1321"/>
      <c r="AF1321"/>
      <c r="AG1321"/>
      <c r="AH1321"/>
      <c r="AI1321"/>
      <c r="AJ1321"/>
      <c r="AK1321"/>
      <c r="AL1321"/>
    </row>
    <row r="1322" spans="3:38" ht="15" customHeight="1" x14ac:dyDescent="0.35">
      <c r="C1322"/>
      <c r="D1322"/>
      <c r="E1322"/>
      <c r="F1322"/>
      <c r="G1322"/>
      <c r="H1322"/>
      <c r="I1322"/>
      <c r="J1322"/>
      <c r="K1322"/>
      <c r="L1322"/>
      <c r="M1322"/>
      <c r="N1322"/>
      <c r="O1322"/>
      <c r="S1322"/>
      <c r="T1322"/>
      <c r="U1322"/>
      <c r="V1322"/>
      <c r="Y1322"/>
      <c r="Z1322"/>
      <c r="AA1322"/>
      <c r="AB1322"/>
      <c r="AC1322"/>
      <c r="AD1322"/>
      <c r="AE1322"/>
      <c r="AF1322"/>
      <c r="AG1322"/>
      <c r="AH1322"/>
      <c r="AI1322"/>
      <c r="AJ1322"/>
      <c r="AK1322"/>
      <c r="AL1322"/>
    </row>
    <row r="1323" spans="3:38" ht="15" customHeight="1" x14ac:dyDescent="0.35">
      <c r="C1323"/>
      <c r="D1323"/>
      <c r="E1323"/>
      <c r="F1323"/>
      <c r="G1323"/>
      <c r="H1323"/>
      <c r="I1323"/>
      <c r="J1323"/>
      <c r="K1323"/>
      <c r="L1323"/>
      <c r="M1323"/>
      <c r="N1323"/>
      <c r="O1323"/>
      <c r="S1323"/>
      <c r="T1323"/>
      <c r="U1323"/>
      <c r="V1323"/>
      <c r="Y1323"/>
      <c r="Z1323"/>
      <c r="AA1323"/>
      <c r="AB1323"/>
      <c r="AC1323"/>
      <c r="AD1323"/>
      <c r="AE1323"/>
      <c r="AF1323"/>
      <c r="AG1323"/>
      <c r="AH1323"/>
      <c r="AI1323"/>
      <c r="AJ1323"/>
      <c r="AK1323"/>
      <c r="AL1323"/>
    </row>
    <row r="1324" spans="3:38" ht="15" customHeight="1" x14ac:dyDescent="0.35">
      <c r="C1324"/>
      <c r="D1324"/>
      <c r="E1324"/>
      <c r="F1324"/>
      <c r="G1324"/>
      <c r="H1324"/>
      <c r="I1324"/>
      <c r="J1324"/>
      <c r="K1324"/>
      <c r="L1324"/>
      <c r="M1324"/>
      <c r="N1324"/>
      <c r="O1324"/>
      <c r="S1324"/>
      <c r="T1324"/>
      <c r="U1324"/>
      <c r="V1324"/>
      <c r="Y1324"/>
      <c r="Z1324"/>
      <c r="AA1324"/>
      <c r="AB1324"/>
      <c r="AC1324"/>
      <c r="AD1324"/>
      <c r="AE1324"/>
      <c r="AF1324"/>
      <c r="AG1324"/>
      <c r="AH1324"/>
      <c r="AI1324"/>
      <c r="AJ1324"/>
      <c r="AK1324"/>
      <c r="AL1324"/>
    </row>
    <row r="1325" spans="3:38" ht="15" customHeight="1" x14ac:dyDescent="0.35">
      <c r="C1325"/>
      <c r="D1325"/>
      <c r="E1325"/>
      <c r="F1325"/>
      <c r="G1325"/>
      <c r="H1325"/>
      <c r="I1325"/>
      <c r="J1325"/>
      <c r="K1325"/>
      <c r="L1325"/>
      <c r="M1325"/>
      <c r="N1325"/>
      <c r="O1325"/>
      <c r="S1325"/>
      <c r="T1325"/>
      <c r="U1325"/>
      <c r="V1325"/>
      <c r="Y1325"/>
      <c r="Z1325"/>
      <c r="AA1325"/>
      <c r="AB1325"/>
      <c r="AC1325"/>
      <c r="AD1325"/>
      <c r="AE1325"/>
      <c r="AF1325"/>
      <c r="AG1325"/>
      <c r="AH1325"/>
      <c r="AI1325"/>
      <c r="AJ1325"/>
      <c r="AK1325"/>
      <c r="AL1325"/>
    </row>
    <row r="1326" spans="3:38" ht="15" customHeight="1" x14ac:dyDescent="0.35">
      <c r="C1326"/>
      <c r="D1326"/>
      <c r="E1326"/>
      <c r="F1326"/>
      <c r="G1326"/>
      <c r="H1326"/>
      <c r="I1326"/>
      <c r="J1326"/>
      <c r="K1326"/>
      <c r="L1326"/>
      <c r="M1326"/>
      <c r="N1326"/>
      <c r="O1326"/>
      <c r="S1326"/>
      <c r="T1326"/>
      <c r="U1326"/>
      <c r="V1326"/>
      <c r="Y1326"/>
      <c r="Z1326"/>
      <c r="AA1326"/>
      <c r="AB1326"/>
      <c r="AC1326"/>
      <c r="AD1326"/>
      <c r="AE1326"/>
      <c r="AF1326"/>
      <c r="AG1326"/>
      <c r="AH1326"/>
      <c r="AI1326"/>
      <c r="AJ1326"/>
      <c r="AK1326"/>
      <c r="AL1326"/>
    </row>
    <row r="1327" spans="3:38" ht="15" customHeight="1" x14ac:dyDescent="0.35">
      <c r="C1327"/>
      <c r="D1327"/>
      <c r="E1327"/>
      <c r="F1327"/>
      <c r="G1327"/>
      <c r="H1327"/>
      <c r="I1327"/>
      <c r="J1327"/>
      <c r="K1327"/>
      <c r="L1327"/>
      <c r="M1327"/>
      <c r="N1327"/>
      <c r="O1327"/>
      <c r="S1327"/>
      <c r="T1327"/>
      <c r="U1327"/>
      <c r="V1327"/>
      <c r="Y1327"/>
      <c r="Z1327"/>
      <c r="AA1327"/>
      <c r="AB1327"/>
      <c r="AC1327"/>
      <c r="AD1327"/>
      <c r="AE1327"/>
      <c r="AF1327"/>
      <c r="AG1327"/>
      <c r="AH1327"/>
      <c r="AI1327"/>
      <c r="AJ1327"/>
      <c r="AK1327"/>
      <c r="AL1327"/>
    </row>
    <row r="1328" spans="3:38" ht="15" customHeight="1" x14ac:dyDescent="0.35">
      <c r="C1328"/>
      <c r="D1328"/>
      <c r="E1328"/>
      <c r="F1328"/>
      <c r="G1328"/>
      <c r="H1328"/>
      <c r="I1328"/>
      <c r="J1328"/>
      <c r="K1328"/>
      <c r="L1328"/>
      <c r="M1328"/>
      <c r="N1328"/>
      <c r="O1328"/>
      <c r="S1328"/>
      <c r="T1328"/>
      <c r="U1328"/>
      <c r="V1328"/>
      <c r="Y1328"/>
      <c r="Z1328"/>
      <c r="AA1328"/>
      <c r="AB1328"/>
      <c r="AC1328"/>
      <c r="AD1328"/>
      <c r="AE1328"/>
      <c r="AF1328"/>
      <c r="AG1328"/>
      <c r="AH1328"/>
      <c r="AI1328"/>
      <c r="AJ1328"/>
      <c r="AK1328"/>
      <c r="AL1328"/>
    </row>
    <row r="1329" spans="3:38" ht="15" customHeight="1" x14ac:dyDescent="0.35">
      <c r="C1329"/>
      <c r="D1329"/>
      <c r="E1329"/>
      <c r="F1329"/>
      <c r="G1329"/>
      <c r="H1329"/>
      <c r="I1329"/>
      <c r="J1329"/>
      <c r="K1329"/>
      <c r="L1329"/>
      <c r="M1329"/>
      <c r="N1329"/>
      <c r="O1329"/>
      <c r="S1329"/>
      <c r="T1329"/>
      <c r="U1329"/>
      <c r="V1329"/>
      <c r="Y1329"/>
      <c r="Z1329"/>
      <c r="AA1329"/>
      <c r="AB1329"/>
      <c r="AC1329"/>
      <c r="AD1329"/>
      <c r="AE1329"/>
      <c r="AF1329"/>
      <c r="AG1329"/>
      <c r="AH1329"/>
      <c r="AI1329"/>
      <c r="AJ1329"/>
      <c r="AK1329"/>
      <c r="AL1329"/>
    </row>
    <row r="1330" spans="3:38" ht="15" customHeight="1" x14ac:dyDescent="0.35">
      <c r="C1330"/>
      <c r="D1330"/>
      <c r="E1330"/>
      <c r="F1330"/>
      <c r="G1330"/>
      <c r="H1330"/>
      <c r="I1330"/>
      <c r="J1330"/>
      <c r="K1330"/>
      <c r="L1330"/>
      <c r="M1330"/>
      <c r="N1330"/>
      <c r="O1330"/>
      <c r="S1330"/>
      <c r="T1330"/>
      <c r="U1330"/>
      <c r="V1330"/>
      <c r="Y1330"/>
      <c r="Z1330"/>
      <c r="AA1330"/>
      <c r="AB1330"/>
      <c r="AC1330"/>
      <c r="AD1330"/>
      <c r="AE1330"/>
      <c r="AF1330"/>
      <c r="AG1330"/>
      <c r="AH1330"/>
      <c r="AI1330"/>
      <c r="AJ1330"/>
      <c r="AK1330"/>
      <c r="AL1330"/>
    </row>
    <row r="1331" spans="3:38" ht="15" customHeight="1" x14ac:dyDescent="0.35">
      <c r="C1331"/>
      <c r="D1331"/>
      <c r="E1331"/>
      <c r="F1331"/>
      <c r="G1331"/>
      <c r="H1331"/>
      <c r="I1331"/>
      <c r="J1331"/>
      <c r="K1331"/>
      <c r="L1331"/>
      <c r="M1331"/>
      <c r="N1331"/>
      <c r="O1331"/>
      <c r="S1331"/>
      <c r="T1331"/>
      <c r="U1331"/>
      <c r="V1331"/>
      <c r="Y1331"/>
      <c r="Z1331"/>
      <c r="AA1331"/>
      <c r="AB1331"/>
      <c r="AC1331"/>
      <c r="AD1331"/>
      <c r="AE1331"/>
      <c r="AF1331"/>
      <c r="AG1331"/>
      <c r="AH1331"/>
      <c r="AI1331"/>
      <c r="AJ1331"/>
      <c r="AK1331"/>
      <c r="AL1331"/>
    </row>
    <row r="1332" spans="3:38" ht="15" customHeight="1" x14ac:dyDescent="0.35">
      <c r="C1332"/>
      <c r="D1332"/>
      <c r="E1332"/>
      <c r="F1332"/>
      <c r="G1332"/>
      <c r="H1332"/>
      <c r="I1332"/>
      <c r="J1332"/>
      <c r="K1332"/>
      <c r="L1332"/>
      <c r="M1332"/>
      <c r="N1332"/>
      <c r="O1332"/>
      <c r="S1332"/>
      <c r="T1332"/>
      <c r="U1332"/>
      <c r="V1332"/>
      <c r="Y1332"/>
      <c r="Z1332"/>
      <c r="AA1332"/>
      <c r="AB1332"/>
      <c r="AC1332"/>
      <c r="AD1332"/>
      <c r="AE1332"/>
      <c r="AF1332"/>
      <c r="AG1332"/>
      <c r="AH1332"/>
      <c r="AI1332"/>
      <c r="AJ1332"/>
      <c r="AK1332"/>
      <c r="AL1332"/>
    </row>
    <row r="1333" spans="3:38" ht="15" customHeight="1" x14ac:dyDescent="0.35">
      <c r="C1333"/>
      <c r="D1333"/>
      <c r="E1333"/>
      <c r="F1333"/>
      <c r="G1333"/>
      <c r="H1333"/>
      <c r="I1333"/>
      <c r="J1333"/>
      <c r="K1333"/>
      <c r="L1333"/>
      <c r="M1333"/>
      <c r="N1333"/>
      <c r="O1333"/>
      <c r="S1333"/>
      <c r="T1333"/>
      <c r="U1333"/>
      <c r="V1333"/>
      <c r="Y1333"/>
      <c r="Z1333"/>
      <c r="AA1333"/>
      <c r="AB1333"/>
      <c r="AC1333"/>
      <c r="AD1333"/>
      <c r="AE1333"/>
      <c r="AF1333"/>
      <c r="AG1333"/>
      <c r="AH1333"/>
      <c r="AI1333"/>
      <c r="AJ1333"/>
      <c r="AK1333"/>
      <c r="AL1333"/>
    </row>
    <row r="1334" spans="3:38" ht="15" customHeight="1" x14ac:dyDescent="0.35">
      <c r="C1334"/>
      <c r="D1334"/>
      <c r="E1334"/>
      <c r="F1334"/>
      <c r="G1334"/>
      <c r="H1334"/>
      <c r="I1334"/>
      <c r="J1334"/>
      <c r="K1334"/>
      <c r="L1334"/>
      <c r="M1334"/>
      <c r="N1334"/>
      <c r="O1334"/>
      <c r="S1334"/>
      <c r="T1334"/>
      <c r="U1334"/>
      <c r="V1334"/>
      <c r="Y1334"/>
      <c r="Z1334"/>
      <c r="AA1334"/>
      <c r="AB1334"/>
      <c r="AC1334"/>
      <c r="AD1334"/>
      <c r="AE1334"/>
      <c r="AF1334"/>
      <c r="AG1334"/>
      <c r="AH1334"/>
      <c r="AI1334"/>
      <c r="AJ1334"/>
      <c r="AK1334"/>
      <c r="AL1334"/>
    </row>
    <row r="1335" spans="3:38" ht="15" customHeight="1" x14ac:dyDescent="0.35">
      <c r="C1335"/>
      <c r="D1335"/>
      <c r="E1335"/>
      <c r="F1335"/>
      <c r="G1335"/>
      <c r="H1335"/>
      <c r="I1335"/>
      <c r="J1335"/>
      <c r="K1335"/>
      <c r="L1335"/>
      <c r="M1335"/>
      <c r="N1335"/>
      <c r="O1335"/>
      <c r="S1335"/>
      <c r="T1335"/>
      <c r="U1335"/>
      <c r="V1335"/>
      <c r="Y1335"/>
      <c r="Z1335"/>
      <c r="AA1335"/>
      <c r="AB1335"/>
      <c r="AC1335"/>
      <c r="AD1335"/>
      <c r="AE1335"/>
      <c r="AF1335"/>
      <c r="AG1335"/>
      <c r="AH1335"/>
      <c r="AI1335"/>
      <c r="AJ1335"/>
      <c r="AK1335"/>
      <c r="AL1335"/>
    </row>
    <row r="1336" spans="3:38" ht="15" customHeight="1" x14ac:dyDescent="0.35">
      <c r="C1336"/>
      <c r="D1336"/>
      <c r="E1336"/>
      <c r="F1336"/>
      <c r="G1336"/>
      <c r="H1336"/>
      <c r="I1336"/>
      <c r="J1336"/>
      <c r="K1336"/>
      <c r="L1336"/>
      <c r="M1336"/>
      <c r="N1336"/>
      <c r="O1336"/>
      <c r="S1336"/>
      <c r="T1336"/>
      <c r="U1336"/>
      <c r="V1336"/>
      <c r="Y1336"/>
      <c r="Z1336"/>
      <c r="AA1336"/>
      <c r="AB1336"/>
      <c r="AC1336"/>
      <c r="AD1336"/>
      <c r="AE1336"/>
      <c r="AF1336"/>
      <c r="AG1336"/>
      <c r="AH1336"/>
      <c r="AI1336"/>
      <c r="AJ1336"/>
      <c r="AK1336"/>
      <c r="AL1336"/>
    </row>
    <row r="1337" spans="3:38" ht="15" customHeight="1" x14ac:dyDescent="0.35">
      <c r="C1337"/>
      <c r="D1337"/>
      <c r="E1337"/>
      <c r="F1337"/>
      <c r="G1337"/>
      <c r="H1337"/>
      <c r="I1337"/>
      <c r="J1337"/>
      <c r="K1337"/>
      <c r="L1337"/>
      <c r="M1337"/>
      <c r="N1337"/>
      <c r="O1337"/>
      <c r="S1337"/>
      <c r="T1337"/>
      <c r="U1337"/>
      <c r="V1337"/>
      <c r="Y1337"/>
      <c r="Z1337"/>
      <c r="AA1337"/>
      <c r="AB1337"/>
      <c r="AC1337"/>
      <c r="AD1337"/>
      <c r="AE1337"/>
      <c r="AF1337"/>
      <c r="AG1337"/>
      <c r="AH1337"/>
      <c r="AI1337"/>
      <c r="AJ1337"/>
      <c r="AK1337"/>
      <c r="AL1337"/>
    </row>
    <row r="1338" spans="3:38" ht="15" customHeight="1" x14ac:dyDescent="0.35">
      <c r="C1338"/>
      <c r="D1338"/>
      <c r="E1338"/>
      <c r="F1338"/>
      <c r="G1338"/>
      <c r="H1338"/>
      <c r="I1338"/>
      <c r="J1338"/>
      <c r="K1338"/>
      <c r="L1338"/>
      <c r="M1338"/>
      <c r="N1338"/>
      <c r="O1338"/>
      <c r="S1338"/>
      <c r="T1338"/>
      <c r="U1338"/>
      <c r="V1338"/>
      <c r="Y1338"/>
      <c r="Z1338"/>
      <c r="AA1338"/>
      <c r="AB1338"/>
      <c r="AC1338"/>
      <c r="AD1338"/>
      <c r="AE1338"/>
      <c r="AF1338"/>
      <c r="AG1338"/>
      <c r="AH1338"/>
      <c r="AI1338"/>
      <c r="AJ1338"/>
      <c r="AK1338"/>
      <c r="AL1338"/>
    </row>
    <row r="1339" spans="3:38" ht="15" customHeight="1" x14ac:dyDescent="0.35">
      <c r="C1339"/>
      <c r="D1339"/>
      <c r="E1339"/>
      <c r="F1339"/>
      <c r="G1339"/>
      <c r="H1339"/>
      <c r="I1339"/>
      <c r="J1339"/>
      <c r="K1339"/>
      <c r="L1339"/>
      <c r="M1339"/>
      <c r="N1339"/>
      <c r="O1339"/>
      <c r="S1339"/>
      <c r="T1339"/>
      <c r="U1339"/>
      <c r="V1339"/>
      <c r="Y1339"/>
      <c r="Z1339"/>
      <c r="AA1339"/>
      <c r="AB1339"/>
      <c r="AC1339"/>
      <c r="AD1339"/>
      <c r="AE1339"/>
      <c r="AF1339"/>
      <c r="AG1339"/>
      <c r="AH1339"/>
      <c r="AI1339"/>
      <c r="AJ1339"/>
      <c r="AK1339"/>
      <c r="AL1339"/>
    </row>
    <row r="1340" spans="3:38" ht="15" customHeight="1" x14ac:dyDescent="0.35">
      <c r="C1340"/>
      <c r="D1340"/>
      <c r="E1340"/>
      <c r="F1340"/>
      <c r="G1340"/>
      <c r="H1340"/>
      <c r="I1340"/>
      <c r="J1340"/>
      <c r="K1340"/>
      <c r="L1340"/>
      <c r="M1340"/>
      <c r="N1340"/>
      <c r="O1340"/>
      <c r="S1340"/>
      <c r="T1340"/>
      <c r="U1340"/>
      <c r="V1340"/>
      <c r="Y1340"/>
      <c r="Z1340"/>
      <c r="AA1340"/>
      <c r="AB1340"/>
      <c r="AC1340"/>
      <c r="AD1340"/>
      <c r="AE1340"/>
      <c r="AF1340"/>
      <c r="AG1340"/>
      <c r="AH1340"/>
      <c r="AI1340"/>
      <c r="AJ1340"/>
      <c r="AK1340"/>
      <c r="AL1340"/>
    </row>
    <row r="1341" spans="3:38" ht="15" customHeight="1" x14ac:dyDescent="0.35">
      <c r="C1341"/>
      <c r="D1341"/>
      <c r="E1341"/>
      <c r="F1341"/>
      <c r="G1341"/>
      <c r="H1341"/>
      <c r="I1341"/>
      <c r="J1341"/>
      <c r="K1341"/>
      <c r="L1341"/>
      <c r="M1341"/>
      <c r="N1341"/>
      <c r="O1341"/>
      <c r="S1341"/>
      <c r="T1341"/>
      <c r="U1341"/>
      <c r="V1341"/>
      <c r="Y1341"/>
      <c r="Z1341"/>
      <c r="AA1341"/>
      <c r="AB1341"/>
      <c r="AC1341"/>
      <c r="AD1341"/>
      <c r="AE1341"/>
      <c r="AF1341"/>
      <c r="AG1341"/>
      <c r="AH1341"/>
      <c r="AI1341"/>
      <c r="AJ1341"/>
      <c r="AK1341"/>
      <c r="AL1341"/>
    </row>
    <row r="1342" spans="3:38" ht="15" customHeight="1" x14ac:dyDescent="0.35">
      <c r="C1342"/>
      <c r="D1342"/>
      <c r="E1342"/>
      <c r="F1342"/>
      <c r="G1342"/>
      <c r="H1342"/>
      <c r="I1342"/>
      <c r="J1342"/>
      <c r="K1342"/>
      <c r="L1342"/>
      <c r="M1342"/>
      <c r="N1342"/>
      <c r="O1342"/>
      <c r="S1342"/>
      <c r="T1342"/>
      <c r="U1342"/>
      <c r="V1342"/>
      <c r="Y1342"/>
      <c r="Z1342"/>
      <c r="AA1342"/>
      <c r="AB1342"/>
      <c r="AC1342"/>
      <c r="AD1342"/>
      <c r="AE1342"/>
      <c r="AF1342"/>
      <c r="AG1342"/>
      <c r="AH1342"/>
      <c r="AI1342"/>
      <c r="AJ1342"/>
      <c r="AK1342"/>
      <c r="AL1342"/>
    </row>
    <row r="1343" spans="3:38" ht="15" customHeight="1" x14ac:dyDescent="0.35">
      <c r="C1343"/>
      <c r="D1343"/>
      <c r="E1343"/>
      <c r="F1343"/>
      <c r="G1343"/>
      <c r="H1343"/>
      <c r="I1343"/>
      <c r="J1343"/>
      <c r="K1343"/>
      <c r="L1343"/>
      <c r="M1343"/>
      <c r="N1343"/>
      <c r="O1343"/>
      <c r="S1343"/>
      <c r="T1343"/>
      <c r="U1343"/>
      <c r="V1343"/>
      <c r="Y1343"/>
      <c r="Z1343"/>
      <c r="AA1343"/>
      <c r="AB1343"/>
      <c r="AC1343"/>
      <c r="AD1343"/>
      <c r="AE1343"/>
      <c r="AF1343"/>
      <c r="AG1343"/>
      <c r="AH1343"/>
      <c r="AI1343"/>
      <c r="AJ1343"/>
      <c r="AK1343"/>
      <c r="AL1343"/>
    </row>
    <row r="1344" spans="3:38" ht="15" customHeight="1" x14ac:dyDescent="0.35">
      <c r="C1344"/>
      <c r="D1344"/>
      <c r="E1344"/>
      <c r="F1344"/>
      <c r="G1344"/>
      <c r="H1344"/>
      <c r="I1344"/>
      <c r="J1344"/>
      <c r="K1344"/>
      <c r="L1344"/>
      <c r="M1344"/>
      <c r="N1344"/>
      <c r="O1344"/>
      <c r="S1344"/>
      <c r="T1344"/>
      <c r="U1344"/>
      <c r="V1344"/>
      <c r="Y1344"/>
      <c r="Z1344"/>
      <c r="AA1344"/>
      <c r="AB1344"/>
      <c r="AC1344"/>
      <c r="AD1344"/>
      <c r="AE1344"/>
      <c r="AF1344"/>
      <c r="AG1344"/>
      <c r="AH1344"/>
      <c r="AI1344"/>
      <c r="AJ1344"/>
      <c r="AK1344"/>
      <c r="AL1344"/>
    </row>
    <row r="1345" spans="3:38" ht="15" customHeight="1" x14ac:dyDescent="0.35">
      <c r="C1345"/>
      <c r="D1345"/>
      <c r="E1345"/>
      <c r="F1345"/>
      <c r="G1345"/>
      <c r="H1345"/>
      <c r="I1345"/>
      <c r="J1345"/>
      <c r="K1345"/>
      <c r="L1345"/>
      <c r="M1345"/>
      <c r="N1345"/>
      <c r="O1345"/>
      <c r="S1345"/>
      <c r="T1345"/>
      <c r="U1345"/>
      <c r="V1345"/>
      <c r="Y1345"/>
      <c r="Z1345"/>
      <c r="AA1345"/>
      <c r="AB1345"/>
      <c r="AC1345"/>
      <c r="AD1345"/>
      <c r="AE1345"/>
      <c r="AF1345"/>
      <c r="AG1345"/>
      <c r="AH1345"/>
      <c r="AI1345"/>
      <c r="AJ1345"/>
      <c r="AK1345"/>
      <c r="AL1345"/>
    </row>
    <row r="1346" spans="3:38" ht="15" customHeight="1" x14ac:dyDescent="0.35">
      <c r="C1346"/>
      <c r="D1346"/>
      <c r="E1346"/>
      <c r="F1346"/>
      <c r="G1346"/>
      <c r="H1346"/>
      <c r="I1346"/>
      <c r="J1346"/>
      <c r="K1346"/>
      <c r="L1346"/>
      <c r="M1346"/>
      <c r="N1346"/>
      <c r="O1346"/>
      <c r="S1346"/>
      <c r="T1346"/>
      <c r="U1346"/>
      <c r="V1346"/>
      <c r="Y1346"/>
      <c r="Z1346"/>
      <c r="AA1346"/>
      <c r="AB1346"/>
      <c r="AC1346"/>
      <c r="AD1346"/>
      <c r="AE1346"/>
      <c r="AF1346"/>
      <c r="AG1346"/>
      <c r="AH1346"/>
      <c r="AI1346"/>
      <c r="AJ1346"/>
      <c r="AK1346"/>
      <c r="AL1346"/>
    </row>
    <row r="1347" spans="3:38" ht="15" customHeight="1" x14ac:dyDescent="0.35">
      <c r="C1347"/>
      <c r="D1347"/>
      <c r="E1347"/>
      <c r="F1347"/>
      <c r="G1347"/>
      <c r="H1347"/>
      <c r="I1347"/>
      <c r="J1347"/>
      <c r="K1347"/>
      <c r="L1347"/>
      <c r="M1347"/>
      <c r="N1347"/>
      <c r="O1347"/>
      <c r="S1347"/>
      <c r="T1347"/>
      <c r="U1347"/>
      <c r="V1347"/>
      <c r="Y1347"/>
      <c r="Z1347"/>
      <c r="AA1347"/>
      <c r="AB1347"/>
      <c r="AC1347"/>
      <c r="AD1347"/>
      <c r="AE1347"/>
      <c r="AF1347"/>
      <c r="AG1347"/>
      <c r="AH1347"/>
      <c r="AI1347"/>
      <c r="AJ1347"/>
      <c r="AK1347"/>
      <c r="AL1347"/>
    </row>
    <row r="1348" spans="3:38" ht="15" customHeight="1" x14ac:dyDescent="0.35">
      <c r="C1348"/>
      <c r="D1348"/>
      <c r="E1348"/>
      <c r="F1348"/>
      <c r="G1348"/>
      <c r="H1348"/>
      <c r="I1348"/>
      <c r="J1348"/>
      <c r="K1348"/>
      <c r="L1348"/>
      <c r="M1348"/>
      <c r="N1348"/>
      <c r="O1348"/>
      <c r="S1348"/>
      <c r="T1348"/>
      <c r="U1348"/>
      <c r="V1348"/>
      <c r="Y1348"/>
      <c r="Z1348"/>
      <c r="AA1348"/>
      <c r="AB1348"/>
      <c r="AC1348"/>
      <c r="AD1348"/>
      <c r="AE1348"/>
      <c r="AF1348"/>
      <c r="AG1348"/>
      <c r="AH1348"/>
      <c r="AI1348"/>
      <c r="AJ1348"/>
      <c r="AK1348"/>
      <c r="AL1348"/>
    </row>
    <row r="1349" spans="3:38" ht="15" customHeight="1" x14ac:dyDescent="0.35">
      <c r="C1349"/>
      <c r="D1349"/>
      <c r="E1349"/>
      <c r="F1349"/>
      <c r="G1349"/>
      <c r="H1349"/>
      <c r="I1349"/>
      <c r="J1349"/>
      <c r="K1349"/>
      <c r="L1349"/>
      <c r="M1349"/>
      <c r="N1349"/>
      <c r="O1349"/>
      <c r="S1349"/>
      <c r="T1349"/>
      <c r="U1349"/>
      <c r="V1349"/>
      <c r="Y1349"/>
      <c r="Z1349"/>
      <c r="AA1349"/>
      <c r="AB1349"/>
      <c r="AC1349"/>
      <c r="AD1349"/>
      <c r="AE1349"/>
      <c r="AF1349"/>
      <c r="AG1349"/>
      <c r="AH1349"/>
      <c r="AI1349"/>
      <c r="AJ1349"/>
      <c r="AK1349"/>
      <c r="AL1349"/>
    </row>
    <row r="1350" spans="3:38" ht="15" customHeight="1" x14ac:dyDescent="0.35">
      <c r="C1350"/>
      <c r="D1350"/>
      <c r="E1350"/>
      <c r="F1350"/>
      <c r="G1350"/>
      <c r="H1350"/>
      <c r="I1350"/>
      <c r="J1350"/>
      <c r="K1350"/>
      <c r="L1350"/>
      <c r="M1350"/>
      <c r="N1350"/>
      <c r="O1350"/>
      <c r="S1350"/>
      <c r="T1350"/>
      <c r="U1350"/>
      <c r="V1350"/>
      <c r="Y1350"/>
      <c r="Z1350"/>
      <c r="AA1350"/>
      <c r="AB1350"/>
      <c r="AC1350"/>
      <c r="AD1350"/>
      <c r="AE1350"/>
      <c r="AF1350"/>
      <c r="AG1350"/>
      <c r="AH1350"/>
      <c r="AI1350"/>
      <c r="AJ1350"/>
      <c r="AK1350"/>
      <c r="AL1350"/>
    </row>
    <row r="1351" spans="3:38" ht="15" customHeight="1" x14ac:dyDescent="0.35">
      <c r="C1351"/>
      <c r="D1351"/>
      <c r="E1351"/>
      <c r="F1351"/>
      <c r="G1351"/>
      <c r="H1351"/>
      <c r="I1351"/>
      <c r="J1351"/>
      <c r="K1351"/>
      <c r="L1351"/>
      <c r="M1351"/>
      <c r="N1351"/>
      <c r="O1351"/>
      <c r="S1351"/>
      <c r="T1351"/>
      <c r="U1351"/>
      <c r="V1351"/>
      <c r="Y1351"/>
      <c r="Z1351"/>
      <c r="AA1351"/>
      <c r="AB1351"/>
      <c r="AC1351"/>
      <c r="AD1351"/>
      <c r="AE1351"/>
      <c r="AF1351"/>
      <c r="AG1351"/>
      <c r="AH1351"/>
      <c r="AI1351"/>
      <c r="AJ1351"/>
      <c r="AK1351"/>
      <c r="AL1351"/>
    </row>
    <row r="1352" spans="3:38" ht="15" customHeight="1" x14ac:dyDescent="0.35">
      <c r="C1352"/>
      <c r="D1352"/>
      <c r="E1352"/>
      <c r="F1352"/>
      <c r="G1352"/>
      <c r="H1352"/>
      <c r="I1352"/>
      <c r="J1352"/>
      <c r="K1352"/>
      <c r="L1352"/>
      <c r="M1352"/>
      <c r="N1352"/>
      <c r="O1352"/>
      <c r="S1352"/>
      <c r="T1352"/>
      <c r="U1352"/>
      <c r="V1352"/>
      <c r="Y1352"/>
      <c r="Z1352"/>
      <c r="AA1352"/>
      <c r="AB1352"/>
      <c r="AC1352"/>
      <c r="AD1352"/>
      <c r="AE1352"/>
      <c r="AF1352"/>
      <c r="AG1352"/>
      <c r="AH1352"/>
      <c r="AI1352"/>
      <c r="AJ1352"/>
      <c r="AK1352"/>
      <c r="AL1352"/>
    </row>
    <row r="1353" spans="3:38" ht="15" customHeight="1" x14ac:dyDescent="0.35">
      <c r="C1353"/>
      <c r="D1353"/>
      <c r="E1353"/>
      <c r="F1353"/>
      <c r="G1353"/>
      <c r="H1353"/>
      <c r="I1353"/>
      <c r="J1353"/>
      <c r="K1353"/>
      <c r="L1353"/>
      <c r="M1353"/>
      <c r="N1353"/>
      <c r="O1353"/>
      <c r="S1353"/>
      <c r="T1353"/>
      <c r="U1353"/>
      <c r="V1353"/>
      <c r="Y1353"/>
      <c r="Z1353"/>
      <c r="AA1353"/>
      <c r="AB1353"/>
      <c r="AC1353"/>
      <c r="AD1353"/>
      <c r="AE1353"/>
      <c r="AF1353"/>
      <c r="AG1353"/>
      <c r="AH1353"/>
      <c r="AI1353"/>
      <c r="AJ1353"/>
      <c r="AK1353"/>
      <c r="AL1353"/>
    </row>
    <row r="1354" spans="3:38" ht="15" customHeight="1" x14ac:dyDescent="0.35">
      <c r="C1354"/>
      <c r="D1354"/>
      <c r="E1354"/>
      <c r="F1354"/>
      <c r="G1354"/>
      <c r="H1354"/>
      <c r="I1354"/>
      <c r="J1354"/>
      <c r="K1354"/>
      <c r="L1354"/>
      <c r="M1354"/>
      <c r="N1354"/>
      <c r="O1354"/>
      <c r="S1354"/>
      <c r="T1354"/>
      <c r="U1354"/>
      <c r="V1354"/>
      <c r="Y1354"/>
      <c r="Z1354"/>
      <c r="AA1354"/>
      <c r="AB1354"/>
      <c r="AC1354"/>
      <c r="AD1354"/>
      <c r="AE1354"/>
      <c r="AF1354"/>
      <c r="AG1354"/>
      <c r="AH1354"/>
      <c r="AI1354"/>
      <c r="AJ1354"/>
      <c r="AK1354"/>
      <c r="AL1354"/>
    </row>
    <row r="1355" spans="3:38" ht="15" customHeight="1" x14ac:dyDescent="0.35">
      <c r="C1355"/>
      <c r="D1355"/>
      <c r="E1355"/>
      <c r="F1355"/>
      <c r="G1355"/>
      <c r="H1355"/>
      <c r="I1355"/>
      <c r="J1355"/>
      <c r="K1355"/>
      <c r="L1355"/>
      <c r="M1355"/>
      <c r="N1355"/>
      <c r="O1355"/>
      <c r="S1355"/>
      <c r="T1355"/>
      <c r="U1355"/>
      <c r="V1355"/>
      <c r="Y1355"/>
      <c r="Z1355"/>
      <c r="AA1355"/>
      <c r="AB1355"/>
      <c r="AC1355"/>
      <c r="AD1355"/>
      <c r="AE1355"/>
      <c r="AF1355"/>
      <c r="AG1355"/>
      <c r="AH1355"/>
      <c r="AI1355"/>
      <c r="AJ1355"/>
      <c r="AK1355"/>
      <c r="AL1355"/>
    </row>
    <row r="1356" spans="3:38" ht="15" customHeight="1" x14ac:dyDescent="0.35">
      <c r="C1356"/>
      <c r="D1356"/>
      <c r="E1356"/>
      <c r="F1356"/>
      <c r="G1356"/>
      <c r="H1356"/>
      <c r="I1356"/>
      <c r="J1356"/>
      <c r="K1356"/>
      <c r="L1356"/>
      <c r="M1356"/>
      <c r="N1356"/>
      <c r="O1356"/>
      <c r="S1356"/>
      <c r="T1356"/>
      <c r="U1356"/>
      <c r="V1356"/>
      <c r="Y1356"/>
      <c r="Z1356"/>
      <c r="AA1356"/>
      <c r="AB1356"/>
      <c r="AC1356"/>
      <c r="AD1356"/>
      <c r="AE1356"/>
      <c r="AF1356"/>
      <c r="AG1356"/>
      <c r="AH1356"/>
      <c r="AI1356"/>
      <c r="AJ1356"/>
      <c r="AK1356"/>
      <c r="AL1356"/>
    </row>
    <row r="1357" spans="3:38" ht="15" customHeight="1" x14ac:dyDescent="0.35">
      <c r="C1357"/>
      <c r="D1357"/>
      <c r="E1357"/>
      <c r="F1357"/>
      <c r="G1357"/>
      <c r="H1357"/>
      <c r="I1357"/>
      <c r="J1357"/>
      <c r="K1357"/>
      <c r="L1357"/>
      <c r="M1357"/>
      <c r="N1357"/>
      <c r="O1357"/>
      <c r="S1357"/>
      <c r="T1357"/>
      <c r="U1357"/>
      <c r="V1357"/>
      <c r="Y1357"/>
      <c r="Z1357"/>
      <c r="AA1357"/>
      <c r="AB1357"/>
      <c r="AC1357"/>
      <c r="AD1357"/>
      <c r="AE1357"/>
      <c r="AF1357"/>
      <c r="AG1357"/>
      <c r="AH1357"/>
      <c r="AI1357"/>
      <c r="AJ1357"/>
      <c r="AK1357"/>
      <c r="AL1357"/>
    </row>
    <row r="1358" spans="3:38" ht="15" customHeight="1" x14ac:dyDescent="0.35">
      <c r="C1358"/>
      <c r="D1358"/>
      <c r="E1358"/>
      <c r="F1358"/>
      <c r="G1358"/>
      <c r="H1358"/>
      <c r="I1358"/>
      <c r="J1358"/>
      <c r="K1358"/>
      <c r="L1358"/>
      <c r="M1358"/>
      <c r="N1358"/>
      <c r="O1358"/>
      <c r="S1358"/>
      <c r="T1358"/>
      <c r="U1358"/>
      <c r="V1358"/>
      <c r="Y1358"/>
      <c r="Z1358"/>
      <c r="AA1358"/>
      <c r="AB1358"/>
      <c r="AC1358"/>
      <c r="AD1358"/>
      <c r="AE1358"/>
      <c r="AF1358"/>
      <c r="AG1358"/>
      <c r="AH1358"/>
      <c r="AI1358"/>
      <c r="AJ1358"/>
      <c r="AK1358"/>
      <c r="AL1358"/>
    </row>
    <row r="1359" spans="3:38" ht="15" customHeight="1" x14ac:dyDescent="0.35">
      <c r="C1359"/>
      <c r="D1359"/>
      <c r="E1359"/>
      <c r="F1359"/>
      <c r="G1359"/>
      <c r="H1359"/>
      <c r="I1359"/>
      <c r="J1359"/>
      <c r="K1359"/>
      <c r="L1359"/>
      <c r="M1359"/>
      <c r="N1359"/>
      <c r="O1359"/>
      <c r="S1359"/>
      <c r="T1359"/>
      <c r="U1359"/>
      <c r="V1359"/>
      <c r="Y1359"/>
      <c r="Z1359"/>
      <c r="AA1359"/>
      <c r="AB1359"/>
      <c r="AC1359"/>
      <c r="AD1359"/>
      <c r="AE1359"/>
      <c r="AF1359"/>
      <c r="AG1359"/>
      <c r="AH1359"/>
      <c r="AI1359"/>
      <c r="AJ1359"/>
      <c r="AK1359"/>
      <c r="AL1359"/>
    </row>
    <row r="1360" spans="3:38" ht="15" customHeight="1" x14ac:dyDescent="0.35">
      <c r="C1360"/>
      <c r="D1360"/>
      <c r="E1360"/>
      <c r="F1360"/>
      <c r="G1360"/>
      <c r="H1360"/>
      <c r="I1360"/>
      <c r="J1360"/>
      <c r="K1360"/>
      <c r="L1360"/>
      <c r="M1360"/>
      <c r="N1360"/>
      <c r="O1360"/>
      <c r="S1360"/>
      <c r="T1360"/>
      <c r="U1360"/>
      <c r="V1360"/>
      <c r="Y1360"/>
      <c r="Z1360"/>
      <c r="AA1360"/>
      <c r="AB1360"/>
      <c r="AC1360"/>
      <c r="AD1360"/>
      <c r="AE1360"/>
      <c r="AF1360"/>
      <c r="AG1360"/>
      <c r="AH1360"/>
      <c r="AI1360"/>
      <c r="AJ1360"/>
      <c r="AK1360"/>
      <c r="AL1360"/>
    </row>
    <row r="1361" spans="3:38" ht="15" customHeight="1" x14ac:dyDescent="0.35">
      <c r="C1361"/>
      <c r="D1361"/>
      <c r="E1361"/>
      <c r="F1361"/>
      <c r="G1361"/>
      <c r="H1361"/>
      <c r="I1361"/>
      <c r="J1361"/>
      <c r="K1361"/>
      <c r="L1361"/>
      <c r="M1361"/>
      <c r="N1361"/>
      <c r="O1361"/>
      <c r="S1361"/>
      <c r="T1361"/>
      <c r="U1361"/>
      <c r="V1361"/>
      <c r="Y1361"/>
      <c r="Z1361"/>
      <c r="AA1361"/>
      <c r="AB1361"/>
      <c r="AC1361"/>
      <c r="AD1361"/>
      <c r="AE1361"/>
      <c r="AF1361"/>
      <c r="AG1361"/>
      <c r="AH1361"/>
      <c r="AI1361"/>
      <c r="AJ1361"/>
      <c r="AK1361"/>
      <c r="AL1361"/>
    </row>
    <row r="1362" spans="3:38" ht="15" customHeight="1" x14ac:dyDescent="0.35">
      <c r="C1362"/>
      <c r="D1362"/>
      <c r="E1362"/>
      <c r="F1362"/>
      <c r="G1362"/>
      <c r="H1362"/>
      <c r="I1362"/>
      <c r="J1362"/>
      <c r="K1362"/>
      <c r="L1362"/>
      <c r="M1362"/>
      <c r="N1362"/>
      <c r="O1362"/>
      <c r="S1362"/>
      <c r="T1362"/>
      <c r="U1362"/>
      <c r="V1362"/>
      <c r="Y1362"/>
      <c r="Z1362"/>
      <c r="AA1362"/>
      <c r="AB1362"/>
      <c r="AC1362"/>
      <c r="AD1362"/>
      <c r="AE1362"/>
      <c r="AF1362"/>
      <c r="AG1362"/>
      <c r="AH1362"/>
      <c r="AI1362"/>
      <c r="AJ1362"/>
      <c r="AK1362"/>
      <c r="AL1362"/>
    </row>
    <row r="1363" spans="3:38" ht="15" customHeight="1" x14ac:dyDescent="0.35">
      <c r="C1363"/>
      <c r="D1363"/>
      <c r="E1363"/>
      <c r="F1363"/>
      <c r="G1363"/>
      <c r="H1363"/>
      <c r="I1363"/>
      <c r="J1363"/>
      <c r="K1363"/>
      <c r="L1363"/>
      <c r="M1363"/>
      <c r="N1363"/>
      <c r="O1363"/>
      <c r="S1363"/>
      <c r="T1363"/>
      <c r="U1363"/>
      <c r="V1363"/>
      <c r="Y1363"/>
      <c r="Z1363"/>
      <c r="AA1363"/>
      <c r="AB1363"/>
      <c r="AC1363"/>
      <c r="AD1363"/>
      <c r="AE1363"/>
      <c r="AF1363"/>
      <c r="AG1363"/>
      <c r="AH1363"/>
      <c r="AI1363"/>
      <c r="AJ1363"/>
      <c r="AK1363"/>
      <c r="AL1363"/>
    </row>
    <row r="1364" spans="3:38" ht="15" customHeight="1" x14ac:dyDescent="0.35">
      <c r="C1364"/>
      <c r="D1364"/>
      <c r="E1364"/>
      <c r="F1364"/>
      <c r="G1364"/>
      <c r="H1364"/>
      <c r="I1364"/>
      <c r="J1364"/>
      <c r="K1364"/>
      <c r="L1364"/>
      <c r="M1364"/>
      <c r="N1364"/>
      <c r="O1364"/>
      <c r="S1364"/>
      <c r="T1364"/>
      <c r="U1364"/>
      <c r="V1364"/>
      <c r="Y1364"/>
      <c r="Z1364"/>
      <c r="AA1364"/>
      <c r="AB1364"/>
      <c r="AC1364"/>
      <c r="AD1364"/>
      <c r="AE1364"/>
      <c r="AF1364"/>
      <c r="AG1364"/>
      <c r="AH1364"/>
      <c r="AI1364"/>
      <c r="AJ1364"/>
      <c r="AK1364"/>
      <c r="AL1364"/>
    </row>
    <row r="1365" spans="3:38" ht="15" customHeight="1" x14ac:dyDescent="0.35">
      <c r="C1365"/>
      <c r="D1365"/>
      <c r="E1365"/>
      <c r="F1365"/>
      <c r="G1365"/>
      <c r="H1365"/>
      <c r="I1365"/>
      <c r="J1365"/>
      <c r="K1365"/>
      <c r="L1365"/>
      <c r="M1365"/>
      <c r="N1365"/>
      <c r="O1365"/>
      <c r="S1365"/>
      <c r="T1365"/>
      <c r="U1365"/>
      <c r="V1365"/>
      <c r="Y1365"/>
      <c r="Z1365"/>
      <c r="AA1365"/>
      <c r="AB1365"/>
      <c r="AC1365"/>
      <c r="AD1365"/>
      <c r="AE1365"/>
      <c r="AF1365"/>
      <c r="AG1365"/>
      <c r="AH1365"/>
      <c r="AI1365"/>
      <c r="AJ1365"/>
      <c r="AK1365"/>
      <c r="AL1365"/>
    </row>
    <row r="1366" spans="3:38" ht="15" customHeight="1" x14ac:dyDescent="0.35">
      <c r="C1366"/>
      <c r="D1366"/>
      <c r="E1366"/>
      <c r="F1366"/>
      <c r="G1366"/>
      <c r="H1366"/>
      <c r="I1366"/>
      <c r="J1366"/>
      <c r="K1366"/>
      <c r="L1366"/>
      <c r="M1366"/>
      <c r="N1366"/>
      <c r="O1366"/>
      <c r="S1366"/>
      <c r="T1366"/>
      <c r="U1366"/>
      <c r="V1366"/>
      <c r="Y1366"/>
      <c r="Z1366"/>
      <c r="AA1366"/>
      <c r="AB1366"/>
      <c r="AC1366"/>
      <c r="AD1366"/>
      <c r="AE1366"/>
      <c r="AF1366"/>
      <c r="AG1366"/>
      <c r="AH1366"/>
      <c r="AI1366"/>
      <c r="AJ1366"/>
      <c r="AK1366"/>
      <c r="AL1366"/>
    </row>
    <row r="1367" spans="3:38" ht="15" customHeight="1" x14ac:dyDescent="0.35">
      <c r="C1367"/>
      <c r="D1367"/>
      <c r="E1367"/>
      <c r="F1367"/>
      <c r="G1367"/>
      <c r="H1367"/>
      <c r="I1367"/>
      <c r="J1367"/>
      <c r="K1367"/>
      <c r="L1367"/>
      <c r="M1367"/>
      <c r="N1367"/>
      <c r="O1367"/>
      <c r="S1367"/>
      <c r="T1367"/>
      <c r="U1367"/>
      <c r="V1367"/>
      <c r="Y1367"/>
      <c r="Z1367"/>
      <c r="AA1367"/>
      <c r="AB1367"/>
      <c r="AC1367"/>
      <c r="AD1367"/>
      <c r="AE1367"/>
      <c r="AF1367"/>
      <c r="AG1367"/>
      <c r="AH1367"/>
      <c r="AI1367"/>
      <c r="AJ1367"/>
      <c r="AK1367"/>
      <c r="AL1367"/>
    </row>
    <row r="1368" spans="3:38" ht="15" customHeight="1" x14ac:dyDescent="0.35">
      <c r="C1368"/>
      <c r="D1368"/>
      <c r="E1368"/>
      <c r="F1368"/>
      <c r="G1368"/>
      <c r="H1368"/>
      <c r="I1368"/>
      <c r="J1368"/>
      <c r="K1368"/>
      <c r="L1368"/>
      <c r="M1368"/>
      <c r="N1368"/>
      <c r="O1368"/>
      <c r="S1368"/>
      <c r="T1368"/>
      <c r="U1368"/>
      <c r="V1368"/>
      <c r="Y1368"/>
      <c r="Z1368"/>
      <c r="AA1368"/>
      <c r="AB1368"/>
      <c r="AC1368"/>
      <c r="AD1368"/>
      <c r="AE1368"/>
      <c r="AF1368"/>
      <c r="AG1368"/>
      <c r="AH1368"/>
      <c r="AI1368"/>
      <c r="AJ1368"/>
      <c r="AK1368"/>
      <c r="AL1368"/>
    </row>
    <row r="1369" spans="3:38" ht="15" customHeight="1" x14ac:dyDescent="0.35">
      <c r="C1369"/>
      <c r="D1369"/>
      <c r="E1369"/>
      <c r="F1369"/>
      <c r="G1369"/>
      <c r="H1369"/>
      <c r="I1369"/>
      <c r="J1369"/>
      <c r="K1369"/>
      <c r="L1369"/>
      <c r="M1369"/>
      <c r="N1369"/>
      <c r="O1369"/>
      <c r="S1369"/>
      <c r="T1369"/>
      <c r="U1369"/>
      <c r="V1369"/>
      <c r="Y1369"/>
      <c r="Z1369"/>
      <c r="AA1369"/>
      <c r="AB1369"/>
      <c r="AC1369"/>
      <c r="AD1369"/>
      <c r="AE1369"/>
      <c r="AF1369"/>
      <c r="AG1369"/>
      <c r="AH1369"/>
      <c r="AI1369"/>
      <c r="AJ1369"/>
      <c r="AK1369"/>
      <c r="AL1369"/>
    </row>
    <row r="1370" spans="3:38" ht="15" customHeight="1" x14ac:dyDescent="0.35">
      <c r="C1370"/>
      <c r="D1370"/>
      <c r="E1370"/>
      <c r="F1370"/>
      <c r="G1370"/>
      <c r="H1370"/>
      <c r="I1370"/>
      <c r="J1370"/>
      <c r="K1370"/>
      <c r="L1370"/>
      <c r="M1370"/>
      <c r="N1370"/>
      <c r="O1370"/>
      <c r="S1370"/>
      <c r="T1370"/>
      <c r="U1370"/>
      <c r="V1370"/>
      <c r="Y1370"/>
      <c r="Z1370"/>
      <c r="AA1370"/>
      <c r="AB1370"/>
      <c r="AC1370"/>
      <c r="AD1370"/>
      <c r="AE1370"/>
      <c r="AF1370"/>
      <c r="AG1370"/>
      <c r="AH1370"/>
      <c r="AI1370"/>
      <c r="AJ1370"/>
      <c r="AK1370"/>
      <c r="AL1370"/>
    </row>
    <row r="1371" spans="3:38" ht="15" customHeight="1" x14ac:dyDescent="0.35">
      <c r="C1371"/>
      <c r="D1371"/>
      <c r="E1371"/>
      <c r="F1371"/>
      <c r="G1371"/>
      <c r="H1371"/>
      <c r="I1371"/>
      <c r="J1371"/>
      <c r="K1371"/>
      <c r="L1371"/>
      <c r="M1371"/>
      <c r="N1371"/>
      <c r="O1371"/>
      <c r="S1371"/>
      <c r="T1371"/>
      <c r="U1371"/>
      <c r="V1371"/>
      <c r="Y1371"/>
      <c r="Z1371"/>
      <c r="AA1371"/>
      <c r="AB1371"/>
      <c r="AC1371"/>
      <c r="AD1371"/>
      <c r="AE1371"/>
      <c r="AF1371"/>
      <c r="AG1371"/>
      <c r="AH1371"/>
      <c r="AI1371"/>
      <c r="AJ1371"/>
      <c r="AK1371"/>
      <c r="AL1371"/>
    </row>
    <row r="1372" spans="3:38" ht="15" customHeight="1" x14ac:dyDescent="0.35">
      <c r="C1372"/>
      <c r="D1372"/>
      <c r="E1372"/>
      <c r="F1372"/>
      <c r="G1372"/>
      <c r="H1372"/>
      <c r="I1372"/>
      <c r="J1372"/>
      <c r="K1372"/>
      <c r="L1372"/>
      <c r="M1372"/>
      <c r="N1372"/>
      <c r="O1372"/>
      <c r="S1372"/>
      <c r="T1372"/>
      <c r="U1372"/>
      <c r="V1372"/>
      <c r="Y1372"/>
      <c r="Z1372"/>
      <c r="AA1372"/>
      <c r="AB1372"/>
      <c r="AC1372"/>
      <c r="AD1372"/>
      <c r="AE1372"/>
      <c r="AF1372"/>
      <c r="AG1372"/>
      <c r="AH1372"/>
      <c r="AI1372"/>
      <c r="AJ1372"/>
      <c r="AK1372"/>
      <c r="AL1372"/>
    </row>
    <row r="1373" spans="3:38" ht="15" customHeight="1" x14ac:dyDescent="0.35">
      <c r="C1373"/>
      <c r="D1373"/>
      <c r="E1373"/>
      <c r="F1373"/>
      <c r="G1373"/>
      <c r="H1373"/>
      <c r="I1373"/>
      <c r="J1373"/>
      <c r="K1373"/>
      <c r="L1373"/>
      <c r="M1373"/>
      <c r="N1373"/>
      <c r="O1373"/>
      <c r="S1373"/>
      <c r="T1373"/>
      <c r="U1373"/>
      <c r="V1373"/>
      <c r="Y1373"/>
      <c r="Z1373"/>
      <c r="AA1373"/>
      <c r="AB1373"/>
      <c r="AC1373"/>
      <c r="AD1373"/>
      <c r="AE1373"/>
      <c r="AF1373"/>
      <c r="AG1373"/>
      <c r="AH1373"/>
      <c r="AI1373"/>
      <c r="AJ1373"/>
      <c r="AK1373"/>
      <c r="AL1373"/>
    </row>
    <row r="1374" spans="3:38" ht="15" customHeight="1" x14ac:dyDescent="0.35">
      <c r="C1374"/>
      <c r="D1374"/>
      <c r="E1374"/>
      <c r="F1374"/>
      <c r="G1374"/>
      <c r="H1374"/>
      <c r="I1374"/>
      <c r="J1374"/>
      <c r="K1374"/>
      <c r="L1374"/>
      <c r="M1374"/>
      <c r="N1374"/>
      <c r="O1374"/>
      <c r="S1374"/>
      <c r="T1374"/>
      <c r="U1374"/>
      <c r="V1374"/>
      <c r="Y1374"/>
      <c r="Z1374"/>
      <c r="AA1374"/>
      <c r="AB1374"/>
      <c r="AC1374"/>
      <c r="AD1374"/>
      <c r="AE1374"/>
      <c r="AF1374"/>
      <c r="AG1374"/>
      <c r="AH1374"/>
      <c r="AI1374"/>
      <c r="AJ1374"/>
      <c r="AK1374"/>
      <c r="AL1374"/>
    </row>
    <row r="1375" spans="3:38" ht="15" customHeight="1" x14ac:dyDescent="0.35">
      <c r="C1375"/>
      <c r="D1375"/>
      <c r="E1375"/>
      <c r="F1375"/>
      <c r="G1375"/>
      <c r="H1375"/>
      <c r="I1375"/>
      <c r="J1375"/>
      <c r="K1375"/>
      <c r="L1375"/>
      <c r="M1375"/>
      <c r="N1375"/>
      <c r="O1375"/>
      <c r="S1375"/>
      <c r="T1375"/>
      <c r="U1375"/>
      <c r="V1375"/>
      <c r="Y1375"/>
      <c r="Z1375"/>
      <c r="AA1375"/>
      <c r="AB1375"/>
      <c r="AC1375"/>
      <c r="AD1375"/>
      <c r="AE1375"/>
      <c r="AF1375"/>
      <c r="AG1375"/>
      <c r="AH1375"/>
      <c r="AI1375"/>
      <c r="AJ1375"/>
      <c r="AK1375"/>
      <c r="AL1375"/>
    </row>
    <row r="1376" spans="3:38" ht="15" customHeight="1" x14ac:dyDescent="0.35">
      <c r="C1376"/>
      <c r="D1376"/>
      <c r="E1376"/>
      <c r="F1376"/>
      <c r="G1376"/>
      <c r="H1376"/>
      <c r="I1376"/>
      <c r="J1376"/>
      <c r="K1376"/>
      <c r="L1376"/>
      <c r="M1376"/>
      <c r="N1376"/>
      <c r="O1376"/>
      <c r="S1376"/>
      <c r="T1376"/>
      <c r="U1376"/>
      <c r="V1376"/>
      <c r="Y1376"/>
      <c r="Z1376"/>
      <c r="AA1376"/>
      <c r="AB1376"/>
      <c r="AC1376"/>
      <c r="AD1376"/>
      <c r="AE1376"/>
      <c r="AF1376"/>
      <c r="AG1376"/>
      <c r="AH1376"/>
      <c r="AI1376"/>
      <c r="AJ1376"/>
      <c r="AK1376"/>
      <c r="AL1376"/>
    </row>
    <row r="1377" spans="3:38" ht="15" customHeight="1" x14ac:dyDescent="0.35">
      <c r="C1377"/>
      <c r="D1377"/>
      <c r="E1377"/>
      <c r="F1377"/>
      <c r="G1377"/>
      <c r="H1377"/>
      <c r="I1377"/>
      <c r="J1377"/>
      <c r="K1377"/>
      <c r="L1377"/>
      <c r="M1377"/>
      <c r="N1377"/>
      <c r="O1377"/>
      <c r="S1377"/>
      <c r="T1377"/>
      <c r="U1377"/>
      <c r="V1377"/>
      <c r="Y1377"/>
      <c r="Z1377"/>
      <c r="AA1377"/>
      <c r="AB1377"/>
      <c r="AC1377"/>
      <c r="AD1377"/>
      <c r="AE1377"/>
      <c r="AF1377"/>
      <c r="AG1377"/>
      <c r="AH1377"/>
      <c r="AI1377"/>
      <c r="AJ1377"/>
      <c r="AK1377"/>
      <c r="AL1377"/>
    </row>
    <row r="1378" spans="3:38" ht="15" customHeight="1" x14ac:dyDescent="0.35">
      <c r="C1378"/>
      <c r="D1378"/>
      <c r="E1378"/>
      <c r="F1378"/>
      <c r="G1378"/>
      <c r="H1378"/>
      <c r="I1378"/>
      <c r="J1378"/>
      <c r="K1378"/>
      <c r="L1378"/>
      <c r="M1378"/>
      <c r="N1378"/>
      <c r="O1378"/>
      <c r="S1378"/>
      <c r="T1378"/>
      <c r="U1378"/>
      <c r="V1378"/>
      <c r="Y1378"/>
      <c r="Z1378"/>
      <c r="AA1378"/>
      <c r="AB1378"/>
      <c r="AC1378"/>
      <c r="AD1378"/>
      <c r="AE1378"/>
      <c r="AF1378"/>
      <c r="AG1378"/>
      <c r="AH1378"/>
      <c r="AI1378"/>
      <c r="AJ1378"/>
      <c r="AK1378"/>
      <c r="AL1378"/>
    </row>
    <row r="1379" spans="3:38" ht="15" customHeight="1" x14ac:dyDescent="0.35">
      <c r="C1379"/>
      <c r="D1379"/>
      <c r="E1379"/>
      <c r="F1379"/>
      <c r="G1379"/>
      <c r="H1379"/>
      <c r="I1379"/>
      <c r="J1379"/>
      <c r="K1379"/>
      <c r="L1379"/>
      <c r="M1379"/>
      <c r="N1379"/>
      <c r="O1379"/>
      <c r="S1379"/>
      <c r="T1379"/>
      <c r="U1379"/>
      <c r="V1379"/>
      <c r="Y1379"/>
      <c r="Z1379"/>
      <c r="AA1379"/>
      <c r="AB1379"/>
      <c r="AC1379"/>
      <c r="AD1379"/>
      <c r="AE1379"/>
      <c r="AF1379"/>
      <c r="AG1379"/>
      <c r="AH1379"/>
      <c r="AI1379"/>
      <c r="AJ1379"/>
      <c r="AK1379"/>
      <c r="AL1379"/>
    </row>
    <row r="1380" spans="3:38" ht="15" customHeight="1" x14ac:dyDescent="0.35">
      <c r="C1380"/>
      <c r="D1380"/>
      <c r="E1380"/>
      <c r="F1380"/>
      <c r="G1380"/>
      <c r="H1380"/>
      <c r="I1380"/>
      <c r="J1380"/>
      <c r="K1380"/>
      <c r="L1380"/>
      <c r="M1380"/>
      <c r="N1380"/>
      <c r="O1380"/>
      <c r="S1380"/>
      <c r="T1380"/>
      <c r="U1380"/>
      <c r="V1380"/>
      <c r="Y1380"/>
      <c r="Z1380"/>
      <c r="AA1380"/>
      <c r="AB1380"/>
      <c r="AC1380"/>
      <c r="AD1380"/>
      <c r="AE1380"/>
      <c r="AF1380"/>
      <c r="AG1380"/>
      <c r="AH1380"/>
      <c r="AI1380"/>
      <c r="AJ1380"/>
      <c r="AK1380"/>
      <c r="AL1380"/>
    </row>
    <row r="1381" spans="3:38" ht="15" customHeight="1" x14ac:dyDescent="0.35">
      <c r="C1381"/>
      <c r="D1381"/>
      <c r="E1381"/>
      <c r="F1381"/>
      <c r="G1381"/>
      <c r="H1381"/>
      <c r="I1381"/>
      <c r="J1381"/>
      <c r="K1381"/>
      <c r="L1381"/>
      <c r="M1381"/>
      <c r="N1381"/>
      <c r="O1381"/>
      <c r="S1381"/>
      <c r="T1381"/>
      <c r="U1381"/>
      <c r="V1381"/>
      <c r="Y1381"/>
      <c r="Z1381"/>
      <c r="AA1381"/>
      <c r="AB1381"/>
      <c r="AC1381"/>
      <c r="AD1381"/>
      <c r="AE1381"/>
      <c r="AF1381"/>
      <c r="AG1381"/>
      <c r="AH1381"/>
      <c r="AI1381"/>
      <c r="AJ1381"/>
      <c r="AK1381"/>
      <c r="AL1381"/>
    </row>
    <row r="1382" spans="3:38" ht="15" customHeight="1" x14ac:dyDescent="0.35">
      <c r="C1382"/>
      <c r="D1382"/>
      <c r="E1382"/>
      <c r="F1382"/>
      <c r="G1382"/>
      <c r="H1382"/>
      <c r="I1382"/>
      <c r="J1382"/>
      <c r="K1382"/>
      <c r="L1382"/>
      <c r="M1382"/>
      <c r="N1382"/>
      <c r="O1382"/>
      <c r="S1382"/>
      <c r="T1382"/>
      <c r="U1382"/>
      <c r="V1382"/>
      <c r="Y1382"/>
      <c r="Z1382"/>
      <c r="AA1382"/>
      <c r="AB1382"/>
      <c r="AC1382"/>
      <c r="AD1382"/>
      <c r="AE1382"/>
      <c r="AF1382"/>
      <c r="AG1382"/>
      <c r="AH1382"/>
      <c r="AI1382"/>
      <c r="AJ1382"/>
      <c r="AK1382"/>
      <c r="AL1382"/>
    </row>
    <row r="1383" spans="3:38" ht="15" customHeight="1" x14ac:dyDescent="0.35">
      <c r="C1383"/>
      <c r="D1383"/>
      <c r="E1383"/>
      <c r="F1383"/>
      <c r="G1383"/>
      <c r="H1383"/>
      <c r="I1383"/>
      <c r="J1383"/>
      <c r="K1383"/>
      <c r="L1383"/>
      <c r="M1383"/>
      <c r="N1383"/>
      <c r="O1383"/>
      <c r="S1383"/>
      <c r="T1383"/>
      <c r="U1383"/>
      <c r="V1383"/>
      <c r="Y1383"/>
      <c r="Z1383"/>
      <c r="AA1383"/>
      <c r="AB1383"/>
      <c r="AC1383"/>
      <c r="AD1383"/>
      <c r="AE1383"/>
      <c r="AF1383"/>
      <c r="AG1383"/>
      <c r="AH1383"/>
      <c r="AI1383"/>
      <c r="AJ1383"/>
      <c r="AK1383"/>
      <c r="AL1383"/>
    </row>
    <row r="1384" spans="3:38" ht="15" customHeight="1" x14ac:dyDescent="0.35">
      <c r="C1384"/>
      <c r="D1384"/>
      <c r="E1384"/>
      <c r="F1384"/>
      <c r="G1384"/>
      <c r="H1384"/>
      <c r="I1384"/>
      <c r="J1384"/>
      <c r="K1384"/>
      <c r="L1384"/>
      <c r="M1384"/>
      <c r="N1384"/>
      <c r="O1384"/>
      <c r="S1384"/>
      <c r="T1384"/>
      <c r="U1384"/>
      <c r="V1384"/>
      <c r="Y1384"/>
      <c r="Z1384"/>
      <c r="AA1384"/>
      <c r="AB1384"/>
      <c r="AC1384"/>
      <c r="AD1384"/>
      <c r="AE1384"/>
      <c r="AF1384"/>
      <c r="AG1384"/>
      <c r="AH1384"/>
      <c r="AI1384"/>
      <c r="AJ1384"/>
      <c r="AK1384"/>
      <c r="AL1384"/>
    </row>
    <row r="1385" spans="3:38" ht="15" customHeight="1" x14ac:dyDescent="0.35">
      <c r="C1385"/>
      <c r="D1385"/>
      <c r="E1385"/>
      <c r="F1385"/>
      <c r="G1385"/>
      <c r="H1385"/>
      <c r="I1385"/>
      <c r="J1385"/>
      <c r="K1385"/>
      <c r="L1385"/>
      <c r="M1385"/>
      <c r="N1385"/>
      <c r="O1385"/>
      <c r="S1385"/>
      <c r="T1385"/>
      <c r="U1385"/>
      <c r="V1385"/>
      <c r="Y1385"/>
      <c r="Z1385"/>
      <c r="AA1385"/>
      <c r="AB1385"/>
      <c r="AC1385"/>
      <c r="AD1385"/>
      <c r="AE1385"/>
      <c r="AF1385"/>
      <c r="AG1385"/>
      <c r="AH1385"/>
      <c r="AI1385"/>
      <c r="AJ1385"/>
      <c r="AK1385"/>
      <c r="AL1385"/>
    </row>
    <row r="1386" spans="3:38" ht="15" customHeight="1" x14ac:dyDescent="0.35">
      <c r="C1386"/>
      <c r="D1386"/>
      <c r="E1386"/>
      <c r="F1386"/>
      <c r="G1386"/>
      <c r="H1386"/>
      <c r="I1386"/>
      <c r="J1386"/>
      <c r="K1386"/>
      <c r="L1386"/>
      <c r="M1386"/>
      <c r="N1386"/>
      <c r="O1386"/>
      <c r="S1386"/>
      <c r="T1386"/>
      <c r="U1386"/>
      <c r="V1386"/>
      <c r="Y1386"/>
      <c r="Z1386"/>
      <c r="AA1386"/>
      <c r="AB1386"/>
      <c r="AC1386"/>
      <c r="AD1386"/>
      <c r="AE1386"/>
      <c r="AF1386"/>
      <c r="AG1386"/>
      <c r="AH1386"/>
      <c r="AI1386"/>
      <c r="AJ1386"/>
      <c r="AK1386"/>
      <c r="AL1386"/>
    </row>
    <row r="1387" spans="3:38" ht="15" customHeight="1" x14ac:dyDescent="0.35">
      <c r="C1387"/>
      <c r="D1387"/>
      <c r="E1387"/>
      <c r="F1387"/>
      <c r="G1387"/>
      <c r="H1387"/>
      <c r="I1387"/>
      <c r="J1387"/>
      <c r="K1387"/>
      <c r="L1387"/>
      <c r="M1387"/>
      <c r="N1387"/>
      <c r="O1387"/>
      <c r="S1387"/>
      <c r="T1387"/>
      <c r="U1387"/>
      <c r="V1387"/>
      <c r="Y1387"/>
      <c r="Z1387"/>
      <c r="AA1387"/>
      <c r="AB1387"/>
      <c r="AC1387"/>
      <c r="AD1387"/>
      <c r="AE1387"/>
      <c r="AF1387"/>
      <c r="AG1387"/>
      <c r="AH1387"/>
      <c r="AI1387"/>
      <c r="AJ1387"/>
      <c r="AK1387"/>
      <c r="AL1387"/>
    </row>
    <row r="1388" spans="3:38" ht="15" customHeight="1" x14ac:dyDescent="0.35">
      <c r="C1388"/>
      <c r="D1388"/>
      <c r="E1388"/>
      <c r="F1388"/>
      <c r="G1388"/>
      <c r="H1388"/>
      <c r="I1388"/>
      <c r="J1388"/>
      <c r="K1388"/>
      <c r="L1388"/>
      <c r="M1388"/>
      <c r="N1388"/>
      <c r="O1388"/>
      <c r="S1388"/>
      <c r="T1388"/>
      <c r="U1388"/>
      <c r="V1388"/>
      <c r="Y1388"/>
      <c r="Z1388"/>
      <c r="AA1388"/>
      <c r="AB1388"/>
      <c r="AC1388"/>
      <c r="AD1388"/>
      <c r="AE1388"/>
      <c r="AF1388"/>
      <c r="AG1388"/>
      <c r="AH1388"/>
      <c r="AI1388"/>
      <c r="AJ1388"/>
      <c r="AK1388"/>
      <c r="AL1388"/>
    </row>
    <row r="1389" spans="3:38" ht="15" customHeight="1" x14ac:dyDescent="0.35">
      <c r="C1389"/>
      <c r="D1389"/>
      <c r="E1389"/>
      <c r="F1389"/>
      <c r="G1389"/>
      <c r="H1389"/>
      <c r="I1389"/>
      <c r="J1389"/>
      <c r="K1389"/>
      <c r="L1389"/>
      <c r="M1389"/>
      <c r="N1389"/>
      <c r="O1389"/>
      <c r="S1389"/>
      <c r="T1389"/>
      <c r="U1389"/>
      <c r="V1389"/>
      <c r="Y1389"/>
      <c r="Z1389"/>
      <c r="AA1389"/>
      <c r="AB1389"/>
      <c r="AC1389"/>
      <c r="AD1389"/>
      <c r="AE1389"/>
      <c r="AF1389"/>
      <c r="AG1389"/>
      <c r="AH1389"/>
      <c r="AI1389"/>
      <c r="AJ1389"/>
      <c r="AK1389"/>
      <c r="AL1389"/>
    </row>
    <row r="1390" spans="3:38" ht="15" customHeight="1" x14ac:dyDescent="0.35">
      <c r="C1390"/>
      <c r="D1390"/>
      <c r="E1390"/>
      <c r="F1390"/>
      <c r="G1390"/>
      <c r="H1390"/>
      <c r="I1390"/>
      <c r="J1390"/>
      <c r="K1390"/>
      <c r="L1390"/>
      <c r="M1390"/>
      <c r="N1390"/>
      <c r="O1390"/>
      <c r="S1390"/>
      <c r="T1390"/>
      <c r="U1390"/>
      <c r="V1390"/>
      <c r="Y1390"/>
      <c r="Z1390"/>
      <c r="AA1390"/>
      <c r="AB1390"/>
      <c r="AC1390"/>
      <c r="AD1390"/>
      <c r="AE1390"/>
      <c r="AF1390"/>
      <c r="AG1390"/>
      <c r="AH1390"/>
      <c r="AI1390"/>
      <c r="AJ1390"/>
      <c r="AK1390"/>
      <c r="AL1390"/>
    </row>
    <row r="1391" spans="3:38" ht="15" customHeight="1" x14ac:dyDescent="0.35">
      <c r="C1391"/>
      <c r="D1391"/>
      <c r="E1391"/>
      <c r="F1391"/>
      <c r="G1391"/>
      <c r="H1391"/>
      <c r="I1391"/>
      <c r="J1391"/>
      <c r="K1391"/>
      <c r="L1391"/>
      <c r="M1391"/>
      <c r="N1391"/>
      <c r="O1391"/>
      <c r="S1391"/>
      <c r="T1391"/>
      <c r="U1391"/>
      <c r="V1391"/>
      <c r="Y1391"/>
      <c r="Z1391"/>
      <c r="AA1391"/>
      <c r="AB1391"/>
      <c r="AC1391"/>
      <c r="AD1391"/>
      <c r="AE1391"/>
      <c r="AF1391"/>
      <c r="AG1391"/>
      <c r="AH1391"/>
      <c r="AI1391"/>
      <c r="AJ1391"/>
      <c r="AK1391"/>
      <c r="AL1391"/>
    </row>
    <row r="1392" spans="3:38" ht="15" customHeight="1" x14ac:dyDescent="0.35">
      <c r="C1392"/>
      <c r="D1392"/>
      <c r="E1392"/>
      <c r="F1392"/>
      <c r="G1392"/>
      <c r="H1392"/>
      <c r="I1392"/>
      <c r="J1392"/>
      <c r="K1392"/>
      <c r="L1392"/>
      <c r="M1392"/>
      <c r="N1392"/>
      <c r="O1392"/>
      <c r="S1392"/>
      <c r="T1392"/>
      <c r="U1392"/>
      <c r="V1392"/>
      <c r="Y1392"/>
      <c r="Z1392"/>
      <c r="AA1392"/>
      <c r="AB1392"/>
      <c r="AC1392"/>
      <c r="AD1392"/>
      <c r="AE1392"/>
      <c r="AF1392"/>
      <c r="AG1392"/>
      <c r="AH1392"/>
      <c r="AI1392"/>
      <c r="AJ1392"/>
      <c r="AK1392"/>
      <c r="AL1392"/>
    </row>
    <row r="1393" spans="3:38" ht="15" customHeight="1" x14ac:dyDescent="0.35">
      <c r="C1393"/>
      <c r="D1393"/>
      <c r="E1393"/>
      <c r="F1393"/>
      <c r="G1393"/>
      <c r="H1393"/>
      <c r="I1393"/>
      <c r="J1393"/>
      <c r="K1393"/>
      <c r="L1393"/>
      <c r="M1393"/>
      <c r="N1393"/>
      <c r="O1393"/>
      <c r="S1393"/>
      <c r="T1393"/>
      <c r="U1393"/>
      <c r="V1393"/>
      <c r="Y1393"/>
      <c r="Z1393"/>
      <c r="AA1393"/>
      <c r="AB1393"/>
      <c r="AC1393"/>
      <c r="AD1393"/>
      <c r="AE1393"/>
      <c r="AF1393"/>
      <c r="AG1393"/>
      <c r="AH1393"/>
      <c r="AI1393"/>
      <c r="AJ1393"/>
      <c r="AK1393"/>
      <c r="AL1393"/>
    </row>
    <row r="1394" spans="3:38" ht="15" customHeight="1" x14ac:dyDescent="0.35">
      <c r="C1394"/>
      <c r="D1394"/>
      <c r="E1394"/>
      <c r="F1394"/>
      <c r="G1394"/>
      <c r="H1394"/>
      <c r="I1394"/>
      <c r="J1394"/>
      <c r="K1394"/>
      <c r="L1394"/>
      <c r="M1394"/>
      <c r="N1394"/>
      <c r="O1394"/>
      <c r="S1394"/>
      <c r="T1394"/>
      <c r="U1394"/>
      <c r="V1394"/>
      <c r="Y1394"/>
      <c r="Z1394"/>
      <c r="AA1394"/>
      <c r="AB1394"/>
      <c r="AC1394"/>
      <c r="AD1394"/>
      <c r="AE1394"/>
      <c r="AF1394"/>
      <c r="AG1394"/>
      <c r="AH1394"/>
      <c r="AI1394"/>
      <c r="AJ1394"/>
      <c r="AK1394"/>
      <c r="AL1394"/>
    </row>
    <row r="1395" spans="3:38" ht="15" customHeight="1" x14ac:dyDescent="0.35">
      <c r="C1395"/>
      <c r="D1395"/>
      <c r="E1395"/>
      <c r="F1395"/>
      <c r="G1395"/>
      <c r="H1395"/>
      <c r="I1395"/>
      <c r="J1395"/>
      <c r="K1395"/>
      <c r="L1395"/>
      <c r="M1395"/>
      <c r="N1395"/>
      <c r="O1395"/>
      <c r="S1395"/>
      <c r="T1395"/>
      <c r="U1395"/>
      <c r="V1395"/>
      <c r="Y1395"/>
      <c r="Z1395"/>
      <c r="AA1395"/>
      <c r="AB1395"/>
      <c r="AC1395"/>
      <c r="AD1395"/>
      <c r="AE1395"/>
      <c r="AF1395"/>
      <c r="AG1395"/>
      <c r="AH1395"/>
      <c r="AI1395"/>
      <c r="AJ1395"/>
      <c r="AK1395"/>
      <c r="AL1395"/>
    </row>
    <row r="1396" spans="3:38" ht="15" customHeight="1" x14ac:dyDescent="0.35">
      <c r="C1396"/>
      <c r="D1396"/>
      <c r="E1396"/>
      <c r="F1396"/>
      <c r="G1396"/>
      <c r="H1396"/>
      <c r="I1396"/>
      <c r="J1396"/>
      <c r="K1396"/>
      <c r="L1396"/>
      <c r="M1396"/>
      <c r="N1396"/>
      <c r="O1396"/>
      <c r="S1396"/>
      <c r="T1396"/>
      <c r="U1396"/>
      <c r="V1396"/>
      <c r="Y1396"/>
      <c r="Z1396"/>
      <c r="AA1396"/>
      <c r="AB1396"/>
      <c r="AC1396"/>
      <c r="AD1396"/>
      <c r="AE1396"/>
      <c r="AF1396"/>
      <c r="AG1396"/>
      <c r="AH1396"/>
      <c r="AI1396"/>
      <c r="AJ1396"/>
      <c r="AK1396"/>
      <c r="AL1396"/>
    </row>
    <row r="1397" spans="3:38" ht="15" customHeight="1" x14ac:dyDescent="0.35">
      <c r="C1397"/>
      <c r="D1397"/>
      <c r="E1397"/>
      <c r="F1397"/>
      <c r="G1397"/>
      <c r="H1397"/>
      <c r="I1397"/>
      <c r="J1397"/>
      <c r="K1397"/>
      <c r="L1397"/>
      <c r="M1397"/>
      <c r="N1397"/>
      <c r="O1397"/>
      <c r="S1397"/>
      <c r="T1397"/>
      <c r="U1397"/>
      <c r="V1397"/>
      <c r="Y1397"/>
      <c r="Z1397"/>
      <c r="AA1397"/>
      <c r="AB1397"/>
      <c r="AC1397"/>
      <c r="AD1397"/>
      <c r="AE1397"/>
      <c r="AF1397"/>
      <c r="AG1397"/>
      <c r="AH1397"/>
      <c r="AI1397"/>
      <c r="AJ1397"/>
      <c r="AK1397"/>
      <c r="AL1397"/>
    </row>
    <row r="1398" spans="3:38" ht="15" customHeight="1" x14ac:dyDescent="0.35">
      <c r="C1398"/>
      <c r="D1398"/>
      <c r="E1398"/>
      <c r="F1398"/>
      <c r="G1398"/>
      <c r="H1398"/>
      <c r="I1398"/>
      <c r="J1398"/>
      <c r="K1398"/>
      <c r="L1398"/>
      <c r="M1398"/>
      <c r="N1398"/>
      <c r="O1398"/>
      <c r="S1398"/>
      <c r="T1398"/>
      <c r="U1398"/>
      <c r="V1398"/>
      <c r="Y1398"/>
      <c r="Z1398"/>
      <c r="AA1398"/>
      <c r="AB1398"/>
      <c r="AC1398"/>
      <c r="AD1398"/>
      <c r="AE1398"/>
      <c r="AF1398"/>
      <c r="AG1398"/>
      <c r="AH1398"/>
      <c r="AI1398"/>
      <c r="AJ1398"/>
      <c r="AK1398"/>
      <c r="AL1398"/>
    </row>
    <row r="1399" spans="3:38" ht="15" customHeight="1" x14ac:dyDescent="0.35">
      <c r="C1399"/>
      <c r="D1399"/>
      <c r="E1399"/>
      <c r="F1399"/>
      <c r="G1399"/>
      <c r="H1399"/>
      <c r="I1399"/>
      <c r="J1399"/>
      <c r="K1399"/>
      <c r="L1399"/>
      <c r="M1399"/>
      <c r="N1399"/>
      <c r="O1399"/>
      <c r="S1399"/>
      <c r="T1399"/>
      <c r="U1399"/>
      <c r="V1399"/>
      <c r="Y1399"/>
      <c r="Z1399"/>
      <c r="AA1399"/>
      <c r="AB1399"/>
      <c r="AC1399"/>
      <c r="AD1399"/>
      <c r="AE1399"/>
      <c r="AF1399"/>
      <c r="AG1399"/>
      <c r="AH1399"/>
      <c r="AI1399"/>
      <c r="AJ1399"/>
      <c r="AK1399"/>
      <c r="AL1399"/>
    </row>
    <row r="1400" spans="3:38" ht="15" customHeight="1" x14ac:dyDescent="0.35">
      <c r="C1400"/>
      <c r="D1400"/>
      <c r="E1400"/>
      <c r="F1400"/>
      <c r="G1400"/>
      <c r="H1400"/>
      <c r="I1400"/>
      <c r="J1400"/>
      <c r="K1400"/>
      <c r="L1400"/>
      <c r="M1400"/>
      <c r="N1400"/>
      <c r="O1400"/>
      <c r="S1400"/>
      <c r="T1400"/>
      <c r="U1400"/>
      <c r="V1400"/>
      <c r="Y1400"/>
      <c r="Z1400"/>
      <c r="AA1400"/>
      <c r="AB1400"/>
      <c r="AC1400"/>
      <c r="AD1400"/>
      <c r="AE1400"/>
      <c r="AF1400"/>
      <c r="AG1400"/>
      <c r="AH1400"/>
      <c r="AI1400"/>
      <c r="AJ1400"/>
      <c r="AK1400"/>
      <c r="AL1400"/>
    </row>
    <row r="1401" spans="3:38" ht="15" customHeight="1" x14ac:dyDescent="0.35">
      <c r="C1401"/>
      <c r="D1401"/>
      <c r="E1401"/>
      <c r="F1401"/>
      <c r="G1401"/>
      <c r="H1401"/>
      <c r="I1401"/>
      <c r="J1401"/>
      <c r="K1401"/>
      <c r="L1401"/>
      <c r="M1401"/>
      <c r="N1401"/>
      <c r="O1401"/>
      <c r="S1401"/>
      <c r="T1401"/>
      <c r="U1401"/>
      <c r="V1401"/>
      <c r="Y1401"/>
      <c r="Z1401"/>
      <c r="AA1401"/>
      <c r="AB1401"/>
      <c r="AC1401"/>
      <c r="AD1401"/>
      <c r="AE1401"/>
      <c r="AF1401"/>
      <c r="AG1401"/>
      <c r="AH1401"/>
      <c r="AI1401"/>
      <c r="AJ1401"/>
      <c r="AK1401"/>
      <c r="AL1401"/>
    </row>
    <row r="1402" spans="3:38" ht="15" customHeight="1" x14ac:dyDescent="0.35">
      <c r="C1402"/>
      <c r="D1402"/>
      <c r="E1402"/>
      <c r="F1402"/>
      <c r="G1402"/>
      <c r="H1402"/>
      <c r="I1402"/>
      <c r="J1402"/>
      <c r="K1402"/>
      <c r="L1402"/>
      <c r="M1402"/>
      <c r="N1402"/>
      <c r="O1402"/>
      <c r="S1402"/>
      <c r="T1402"/>
      <c r="U1402"/>
      <c r="V1402"/>
      <c r="Y1402"/>
      <c r="Z1402"/>
      <c r="AA1402"/>
      <c r="AB1402"/>
      <c r="AC1402"/>
      <c r="AD1402"/>
      <c r="AE1402"/>
      <c r="AF1402"/>
      <c r="AG1402"/>
      <c r="AH1402"/>
      <c r="AI1402"/>
      <c r="AJ1402"/>
      <c r="AK1402"/>
      <c r="AL1402"/>
    </row>
    <row r="1403" spans="3:38" ht="15" customHeight="1" x14ac:dyDescent="0.35">
      <c r="C1403"/>
      <c r="D1403"/>
      <c r="E1403"/>
      <c r="F1403"/>
      <c r="G1403"/>
      <c r="H1403"/>
      <c r="I1403"/>
      <c r="J1403"/>
      <c r="K1403"/>
      <c r="L1403"/>
      <c r="M1403"/>
      <c r="N1403"/>
      <c r="O1403"/>
      <c r="S1403"/>
      <c r="T1403"/>
      <c r="U1403"/>
      <c r="V1403"/>
      <c r="Y1403"/>
      <c r="Z1403"/>
      <c r="AA1403"/>
      <c r="AB1403"/>
      <c r="AC1403"/>
      <c r="AD1403"/>
      <c r="AE1403"/>
      <c r="AF1403"/>
      <c r="AG1403"/>
      <c r="AH1403"/>
      <c r="AI1403"/>
      <c r="AJ1403"/>
      <c r="AK1403"/>
      <c r="AL1403"/>
    </row>
    <row r="1404" spans="3:38" ht="15" customHeight="1" x14ac:dyDescent="0.35">
      <c r="C1404"/>
      <c r="D1404"/>
      <c r="E1404"/>
      <c r="F1404"/>
      <c r="G1404"/>
      <c r="H1404"/>
      <c r="I1404"/>
      <c r="J1404"/>
      <c r="K1404"/>
      <c r="L1404"/>
      <c r="M1404"/>
      <c r="N1404"/>
      <c r="O1404"/>
      <c r="S1404"/>
      <c r="T1404"/>
      <c r="U1404"/>
      <c r="V1404"/>
      <c r="Y1404"/>
      <c r="Z1404"/>
      <c r="AA1404"/>
      <c r="AB1404"/>
      <c r="AC1404"/>
      <c r="AD1404"/>
      <c r="AE1404"/>
      <c r="AF1404"/>
      <c r="AG1404"/>
      <c r="AH1404"/>
      <c r="AI1404"/>
      <c r="AJ1404"/>
      <c r="AK1404"/>
      <c r="AL1404"/>
    </row>
    <row r="1405" spans="3:38" ht="15" customHeight="1" x14ac:dyDescent="0.35">
      <c r="C1405"/>
      <c r="D1405"/>
      <c r="E1405"/>
      <c r="F1405"/>
      <c r="G1405"/>
      <c r="H1405"/>
      <c r="I1405"/>
      <c r="J1405"/>
      <c r="K1405"/>
      <c r="L1405"/>
      <c r="M1405"/>
      <c r="N1405"/>
      <c r="O1405"/>
      <c r="S1405"/>
      <c r="T1405"/>
      <c r="U1405"/>
      <c r="V1405"/>
      <c r="Y1405"/>
      <c r="Z1405"/>
      <c r="AA1405"/>
      <c r="AB1405"/>
      <c r="AC1405"/>
      <c r="AD1405"/>
      <c r="AE1405"/>
      <c r="AF1405"/>
      <c r="AG1405"/>
      <c r="AH1405"/>
      <c r="AI1405"/>
      <c r="AJ1405"/>
      <c r="AK1405"/>
      <c r="AL1405"/>
    </row>
    <row r="1406" spans="3:38" ht="15" customHeight="1" x14ac:dyDescent="0.35">
      <c r="C1406"/>
      <c r="D1406"/>
      <c r="E1406"/>
      <c r="F1406"/>
      <c r="G1406"/>
      <c r="H1406"/>
      <c r="I1406"/>
      <c r="J1406"/>
      <c r="K1406"/>
      <c r="L1406"/>
      <c r="M1406"/>
      <c r="N1406"/>
      <c r="O1406"/>
      <c r="S1406"/>
      <c r="T1406"/>
      <c r="U1406"/>
      <c r="V1406"/>
      <c r="Y1406"/>
      <c r="Z1406"/>
      <c r="AA1406"/>
      <c r="AB1406"/>
      <c r="AC1406"/>
      <c r="AD1406"/>
      <c r="AE1406"/>
      <c r="AF1406"/>
      <c r="AG1406"/>
      <c r="AH1406"/>
      <c r="AI1406"/>
      <c r="AJ1406"/>
      <c r="AK1406"/>
      <c r="AL1406"/>
    </row>
    <row r="1407" spans="3:38" ht="15" customHeight="1" x14ac:dyDescent="0.35">
      <c r="C1407"/>
      <c r="D1407"/>
      <c r="E1407"/>
      <c r="F1407"/>
      <c r="G1407"/>
      <c r="H1407"/>
      <c r="I1407"/>
      <c r="J1407"/>
      <c r="K1407"/>
      <c r="L1407"/>
      <c r="M1407"/>
      <c r="N1407"/>
      <c r="O1407"/>
      <c r="S1407"/>
      <c r="T1407"/>
      <c r="U1407"/>
      <c r="V1407"/>
      <c r="Y1407"/>
      <c r="Z1407"/>
      <c r="AA1407"/>
      <c r="AB1407"/>
      <c r="AC1407"/>
      <c r="AD1407"/>
      <c r="AE1407"/>
      <c r="AF1407"/>
      <c r="AG1407"/>
      <c r="AH1407"/>
      <c r="AI1407"/>
      <c r="AJ1407"/>
      <c r="AK1407"/>
      <c r="AL1407"/>
    </row>
    <row r="1408" spans="3:38" ht="15" customHeight="1" x14ac:dyDescent="0.35">
      <c r="C1408"/>
      <c r="D1408"/>
      <c r="E1408"/>
      <c r="F1408"/>
      <c r="G1408"/>
      <c r="H1408"/>
      <c r="I1408"/>
      <c r="J1408"/>
      <c r="K1408"/>
      <c r="L1408"/>
      <c r="M1408"/>
      <c r="N1408"/>
      <c r="O1408"/>
      <c r="S1408"/>
      <c r="T1408"/>
      <c r="U1408"/>
      <c r="V1408"/>
      <c r="Y1408"/>
      <c r="Z1408"/>
      <c r="AA1408"/>
      <c r="AB1408"/>
      <c r="AC1408"/>
      <c r="AD1408"/>
      <c r="AE1408"/>
      <c r="AF1408"/>
      <c r="AG1408"/>
      <c r="AH1408"/>
      <c r="AI1408"/>
      <c r="AJ1408"/>
      <c r="AK1408"/>
      <c r="AL1408"/>
    </row>
    <row r="1409" spans="3:38" ht="15" customHeight="1" x14ac:dyDescent="0.35">
      <c r="C1409"/>
      <c r="D1409"/>
      <c r="E1409"/>
      <c r="F1409"/>
      <c r="G1409"/>
      <c r="H1409"/>
      <c r="I1409"/>
      <c r="J1409"/>
      <c r="K1409"/>
      <c r="L1409"/>
      <c r="M1409"/>
      <c r="N1409"/>
      <c r="O1409"/>
      <c r="S1409"/>
      <c r="T1409"/>
      <c r="U1409"/>
      <c r="V1409"/>
      <c r="Y1409"/>
      <c r="Z1409"/>
      <c r="AA1409"/>
      <c r="AB1409"/>
      <c r="AC1409"/>
      <c r="AD1409"/>
      <c r="AE1409"/>
      <c r="AF1409"/>
      <c r="AG1409"/>
      <c r="AH1409"/>
      <c r="AI1409"/>
      <c r="AJ1409"/>
      <c r="AK1409"/>
      <c r="AL1409"/>
    </row>
    <row r="1410" spans="3:38" ht="15" customHeight="1" x14ac:dyDescent="0.35">
      <c r="C1410"/>
      <c r="D1410"/>
      <c r="E1410"/>
      <c r="F1410"/>
      <c r="G1410"/>
      <c r="H1410"/>
      <c r="I1410"/>
      <c r="J1410"/>
      <c r="K1410"/>
      <c r="L1410"/>
      <c r="M1410"/>
      <c r="N1410"/>
      <c r="O1410"/>
      <c r="S1410"/>
      <c r="T1410"/>
      <c r="U1410"/>
      <c r="V1410"/>
      <c r="Y1410"/>
      <c r="Z1410"/>
      <c r="AA1410"/>
      <c r="AB1410"/>
      <c r="AC1410"/>
      <c r="AD1410"/>
      <c r="AE1410"/>
      <c r="AF1410"/>
      <c r="AG1410"/>
      <c r="AH1410"/>
      <c r="AI1410"/>
      <c r="AJ1410"/>
      <c r="AK1410"/>
      <c r="AL1410"/>
    </row>
    <row r="1411" spans="3:38" ht="15" customHeight="1" x14ac:dyDescent="0.35">
      <c r="C1411"/>
      <c r="D1411"/>
      <c r="E1411"/>
      <c r="F1411"/>
      <c r="G1411"/>
      <c r="H1411"/>
      <c r="I1411"/>
      <c r="J1411"/>
      <c r="K1411"/>
      <c r="L1411"/>
      <c r="M1411"/>
      <c r="N1411"/>
      <c r="O1411"/>
      <c r="S1411"/>
      <c r="T1411"/>
      <c r="U1411"/>
      <c r="V1411"/>
      <c r="Y1411"/>
      <c r="Z1411"/>
      <c r="AA1411"/>
      <c r="AB1411"/>
      <c r="AC1411"/>
      <c r="AD1411"/>
      <c r="AE1411"/>
      <c r="AF1411"/>
      <c r="AG1411"/>
      <c r="AH1411"/>
      <c r="AI1411"/>
      <c r="AJ1411"/>
      <c r="AK1411"/>
      <c r="AL1411"/>
    </row>
    <row r="1412" spans="3:38" ht="15" customHeight="1" x14ac:dyDescent="0.35">
      <c r="C1412"/>
      <c r="D1412"/>
      <c r="E1412"/>
      <c r="F1412"/>
      <c r="G1412"/>
      <c r="H1412"/>
      <c r="I1412"/>
      <c r="J1412"/>
      <c r="K1412"/>
      <c r="L1412"/>
      <c r="M1412"/>
      <c r="N1412"/>
      <c r="O1412"/>
      <c r="S1412"/>
      <c r="T1412"/>
      <c r="U1412"/>
      <c r="V1412"/>
      <c r="Y1412"/>
      <c r="Z1412"/>
      <c r="AA1412"/>
      <c r="AB1412"/>
      <c r="AC1412"/>
      <c r="AD1412"/>
      <c r="AE1412"/>
      <c r="AF1412"/>
      <c r="AG1412"/>
      <c r="AH1412"/>
      <c r="AI1412"/>
      <c r="AJ1412"/>
      <c r="AK1412"/>
      <c r="AL1412"/>
    </row>
    <row r="1413" spans="3:38" ht="15" customHeight="1" x14ac:dyDescent="0.35">
      <c r="C1413"/>
      <c r="D1413"/>
      <c r="E1413"/>
      <c r="F1413"/>
      <c r="G1413"/>
      <c r="H1413"/>
      <c r="I1413"/>
      <c r="J1413"/>
      <c r="K1413"/>
      <c r="L1413"/>
      <c r="M1413"/>
      <c r="N1413"/>
      <c r="O1413"/>
      <c r="S1413"/>
      <c r="T1413"/>
      <c r="U1413"/>
      <c r="V1413"/>
      <c r="Y1413"/>
      <c r="Z1413"/>
      <c r="AA1413"/>
      <c r="AB1413"/>
      <c r="AC1413"/>
      <c r="AD1413"/>
      <c r="AE1413"/>
      <c r="AF1413"/>
      <c r="AG1413"/>
      <c r="AH1413"/>
      <c r="AI1413"/>
      <c r="AJ1413"/>
      <c r="AK1413"/>
      <c r="AL1413"/>
    </row>
    <row r="1414" spans="3:38" ht="15" customHeight="1" x14ac:dyDescent="0.35">
      <c r="C1414"/>
      <c r="D1414"/>
      <c r="E1414"/>
      <c r="F1414"/>
      <c r="G1414"/>
      <c r="H1414"/>
      <c r="I1414"/>
      <c r="J1414"/>
      <c r="K1414"/>
      <c r="L1414"/>
      <c r="M1414"/>
      <c r="N1414"/>
      <c r="O1414"/>
      <c r="S1414"/>
      <c r="T1414"/>
      <c r="U1414"/>
      <c r="V1414"/>
      <c r="Y1414"/>
      <c r="Z1414"/>
      <c r="AA1414"/>
      <c r="AB1414"/>
      <c r="AC1414"/>
      <c r="AD1414"/>
      <c r="AE1414"/>
      <c r="AF1414"/>
      <c r="AG1414"/>
      <c r="AH1414"/>
      <c r="AI1414"/>
      <c r="AJ1414"/>
      <c r="AK1414"/>
      <c r="AL1414"/>
    </row>
    <row r="1415" spans="3:38" ht="15" customHeight="1" x14ac:dyDescent="0.35">
      <c r="C1415"/>
      <c r="D1415"/>
      <c r="E1415"/>
      <c r="F1415"/>
      <c r="G1415"/>
      <c r="H1415"/>
      <c r="I1415"/>
      <c r="J1415"/>
      <c r="K1415"/>
      <c r="L1415"/>
      <c r="M1415"/>
      <c r="N1415"/>
      <c r="O1415"/>
      <c r="S1415"/>
      <c r="T1415"/>
      <c r="U1415"/>
      <c r="V1415"/>
      <c r="Y1415"/>
      <c r="Z1415"/>
      <c r="AA1415"/>
      <c r="AB1415"/>
      <c r="AC1415"/>
      <c r="AD1415"/>
      <c r="AE1415"/>
      <c r="AF1415"/>
      <c r="AG1415"/>
      <c r="AH1415"/>
      <c r="AI1415"/>
      <c r="AJ1415"/>
      <c r="AK1415"/>
      <c r="AL1415"/>
    </row>
    <row r="1416" spans="3:38" ht="15" customHeight="1" x14ac:dyDescent="0.35">
      <c r="C1416"/>
      <c r="D1416"/>
      <c r="E1416"/>
      <c r="F1416"/>
      <c r="G1416"/>
      <c r="H1416"/>
      <c r="I1416"/>
      <c r="J1416"/>
      <c r="K1416"/>
      <c r="L1416"/>
      <c r="M1416"/>
      <c r="N1416"/>
      <c r="O1416"/>
      <c r="S1416"/>
      <c r="T1416"/>
      <c r="U1416"/>
      <c r="V1416"/>
      <c r="Y1416"/>
      <c r="Z1416"/>
      <c r="AA1416"/>
      <c r="AB1416"/>
      <c r="AC1416"/>
      <c r="AD1416"/>
      <c r="AE1416"/>
      <c r="AF1416"/>
      <c r="AG1416"/>
      <c r="AH1416"/>
      <c r="AI1416"/>
      <c r="AJ1416"/>
      <c r="AK1416"/>
      <c r="AL1416"/>
    </row>
    <row r="1417" spans="3:38" ht="15" customHeight="1" x14ac:dyDescent="0.35">
      <c r="C1417"/>
      <c r="D1417"/>
      <c r="E1417"/>
      <c r="F1417"/>
      <c r="G1417"/>
      <c r="H1417"/>
      <c r="I1417"/>
      <c r="J1417"/>
      <c r="K1417"/>
      <c r="L1417"/>
      <c r="M1417"/>
      <c r="N1417"/>
      <c r="O1417"/>
      <c r="S1417"/>
      <c r="T1417"/>
      <c r="U1417"/>
      <c r="V1417"/>
      <c r="Y1417"/>
      <c r="Z1417"/>
      <c r="AA1417"/>
      <c r="AB1417"/>
      <c r="AC1417"/>
      <c r="AD1417"/>
      <c r="AE1417"/>
      <c r="AF1417"/>
      <c r="AG1417"/>
      <c r="AH1417"/>
      <c r="AI1417"/>
      <c r="AJ1417"/>
      <c r="AK1417"/>
      <c r="AL1417"/>
    </row>
    <row r="1418" spans="3:38" ht="15" customHeight="1" x14ac:dyDescent="0.35">
      <c r="C1418"/>
      <c r="D1418"/>
      <c r="E1418"/>
      <c r="F1418"/>
      <c r="G1418"/>
      <c r="H1418"/>
      <c r="I1418"/>
      <c r="J1418"/>
      <c r="K1418"/>
      <c r="L1418"/>
      <c r="M1418"/>
      <c r="N1418"/>
      <c r="O1418"/>
      <c r="S1418"/>
      <c r="T1418"/>
      <c r="U1418"/>
      <c r="V1418"/>
      <c r="Y1418"/>
      <c r="Z1418"/>
      <c r="AA1418"/>
      <c r="AB1418"/>
      <c r="AC1418"/>
      <c r="AD1418"/>
      <c r="AE1418"/>
      <c r="AF1418"/>
      <c r="AG1418"/>
      <c r="AH1418"/>
      <c r="AI1418"/>
      <c r="AJ1418"/>
      <c r="AK1418"/>
      <c r="AL1418"/>
    </row>
    <row r="1419" spans="3:38" ht="15" customHeight="1" x14ac:dyDescent="0.35">
      <c r="C1419"/>
      <c r="D1419"/>
      <c r="E1419"/>
      <c r="F1419"/>
      <c r="G1419"/>
      <c r="H1419"/>
      <c r="I1419"/>
      <c r="J1419"/>
      <c r="K1419"/>
      <c r="L1419"/>
      <c r="M1419"/>
      <c r="N1419"/>
      <c r="O1419"/>
      <c r="S1419"/>
      <c r="T1419"/>
      <c r="U1419"/>
      <c r="V1419"/>
      <c r="Y1419"/>
      <c r="Z1419"/>
      <c r="AA1419"/>
      <c r="AB1419"/>
      <c r="AC1419"/>
      <c r="AD1419"/>
      <c r="AE1419"/>
      <c r="AF1419"/>
      <c r="AG1419"/>
      <c r="AH1419"/>
      <c r="AI1419"/>
      <c r="AJ1419"/>
      <c r="AK1419"/>
      <c r="AL1419"/>
    </row>
    <row r="1420" spans="3:38" ht="15" customHeight="1" x14ac:dyDescent="0.35">
      <c r="C1420"/>
      <c r="D1420"/>
      <c r="E1420"/>
      <c r="F1420"/>
      <c r="G1420"/>
      <c r="H1420"/>
      <c r="I1420"/>
      <c r="J1420"/>
      <c r="K1420"/>
      <c r="L1420"/>
      <c r="M1420"/>
      <c r="N1420"/>
      <c r="O1420"/>
      <c r="S1420"/>
      <c r="T1420"/>
      <c r="U1420"/>
      <c r="V1420"/>
      <c r="Y1420"/>
      <c r="Z1420"/>
      <c r="AA1420"/>
      <c r="AB1420"/>
      <c r="AC1420"/>
      <c r="AD1420"/>
      <c r="AE1420"/>
      <c r="AF1420"/>
      <c r="AG1420"/>
      <c r="AH1420"/>
      <c r="AI1420"/>
      <c r="AJ1420"/>
      <c r="AK1420"/>
      <c r="AL1420"/>
    </row>
    <row r="1421" spans="3:38" ht="15" customHeight="1" x14ac:dyDescent="0.35">
      <c r="C1421"/>
      <c r="D1421"/>
      <c r="E1421"/>
      <c r="F1421"/>
      <c r="G1421"/>
      <c r="H1421"/>
      <c r="I1421"/>
      <c r="J1421"/>
      <c r="K1421"/>
      <c r="L1421"/>
      <c r="M1421"/>
      <c r="N1421"/>
      <c r="O1421"/>
      <c r="S1421"/>
      <c r="T1421"/>
      <c r="U1421"/>
      <c r="V1421"/>
      <c r="Y1421"/>
      <c r="Z1421"/>
      <c r="AA1421"/>
      <c r="AB1421"/>
      <c r="AC1421"/>
      <c r="AD1421"/>
      <c r="AE1421"/>
      <c r="AF1421"/>
      <c r="AG1421"/>
      <c r="AH1421"/>
      <c r="AI1421"/>
      <c r="AJ1421"/>
      <c r="AK1421"/>
      <c r="AL1421"/>
    </row>
    <row r="1422" spans="3:38" ht="15" customHeight="1" x14ac:dyDescent="0.35">
      <c r="C1422"/>
      <c r="D1422"/>
      <c r="E1422"/>
      <c r="F1422"/>
      <c r="G1422"/>
      <c r="H1422"/>
      <c r="I1422"/>
      <c r="J1422"/>
      <c r="K1422"/>
      <c r="L1422"/>
      <c r="M1422"/>
      <c r="N1422"/>
      <c r="O1422"/>
      <c r="S1422"/>
      <c r="T1422"/>
      <c r="U1422"/>
      <c r="V1422"/>
      <c r="Y1422"/>
      <c r="Z1422"/>
      <c r="AA1422"/>
      <c r="AB1422"/>
      <c r="AC1422"/>
      <c r="AD1422"/>
      <c r="AE1422"/>
      <c r="AF1422"/>
      <c r="AG1422"/>
      <c r="AH1422"/>
      <c r="AI1422"/>
      <c r="AJ1422"/>
      <c r="AK1422"/>
      <c r="AL1422"/>
    </row>
    <row r="1423" spans="3:38" ht="15" customHeight="1" x14ac:dyDescent="0.35">
      <c r="C1423"/>
      <c r="D1423"/>
      <c r="E1423"/>
      <c r="F1423"/>
      <c r="G1423"/>
      <c r="H1423"/>
      <c r="I1423"/>
      <c r="J1423"/>
      <c r="K1423"/>
      <c r="L1423"/>
      <c r="M1423"/>
      <c r="N1423"/>
      <c r="O1423"/>
      <c r="S1423"/>
      <c r="T1423"/>
      <c r="U1423"/>
      <c r="V1423"/>
      <c r="Y1423"/>
      <c r="Z1423"/>
      <c r="AA1423"/>
      <c r="AB1423"/>
      <c r="AC1423"/>
      <c r="AD1423"/>
      <c r="AE1423"/>
      <c r="AF1423"/>
      <c r="AG1423"/>
      <c r="AH1423"/>
      <c r="AI1423"/>
      <c r="AJ1423"/>
      <c r="AK1423"/>
      <c r="AL1423"/>
    </row>
    <row r="1424" spans="3:38" ht="15" customHeight="1" x14ac:dyDescent="0.35">
      <c r="C1424"/>
      <c r="D1424"/>
      <c r="E1424"/>
      <c r="F1424"/>
      <c r="G1424"/>
      <c r="H1424"/>
      <c r="I1424"/>
      <c r="J1424"/>
      <c r="K1424"/>
      <c r="L1424"/>
      <c r="M1424"/>
      <c r="N1424"/>
      <c r="O1424"/>
      <c r="S1424"/>
      <c r="T1424"/>
      <c r="U1424"/>
      <c r="V1424"/>
      <c r="Y1424"/>
      <c r="Z1424"/>
      <c r="AA1424"/>
      <c r="AB1424"/>
      <c r="AC1424"/>
      <c r="AD1424"/>
      <c r="AE1424"/>
      <c r="AF1424"/>
      <c r="AG1424"/>
      <c r="AH1424"/>
      <c r="AI1424"/>
      <c r="AJ1424"/>
      <c r="AK1424"/>
      <c r="AL1424"/>
    </row>
    <row r="1425" spans="3:38" ht="15" customHeight="1" x14ac:dyDescent="0.35">
      <c r="C1425"/>
      <c r="D1425"/>
      <c r="E1425"/>
      <c r="F1425"/>
      <c r="G1425"/>
      <c r="H1425"/>
      <c r="I1425"/>
      <c r="J1425"/>
      <c r="K1425"/>
      <c r="L1425"/>
      <c r="M1425"/>
      <c r="N1425"/>
      <c r="O1425"/>
      <c r="S1425"/>
      <c r="T1425"/>
      <c r="U1425"/>
      <c r="V1425"/>
      <c r="Y1425"/>
      <c r="Z1425"/>
      <c r="AA1425"/>
      <c r="AB1425"/>
      <c r="AC1425"/>
      <c r="AD1425"/>
      <c r="AE1425"/>
      <c r="AF1425"/>
      <c r="AG1425"/>
      <c r="AH1425"/>
      <c r="AI1425"/>
      <c r="AJ1425"/>
      <c r="AK1425"/>
      <c r="AL1425"/>
    </row>
    <row r="1426" spans="3:38" ht="15" customHeight="1" x14ac:dyDescent="0.35">
      <c r="C1426"/>
      <c r="D1426"/>
      <c r="E1426"/>
      <c r="F1426"/>
      <c r="G1426"/>
      <c r="H1426"/>
      <c r="I1426"/>
      <c r="J1426"/>
      <c r="K1426"/>
      <c r="L1426"/>
      <c r="M1426"/>
      <c r="N1426"/>
      <c r="O1426"/>
      <c r="S1426"/>
      <c r="T1426"/>
      <c r="U1426"/>
      <c r="V1426"/>
      <c r="Y1426"/>
      <c r="Z1426"/>
      <c r="AA1426"/>
      <c r="AB1426"/>
      <c r="AC1426"/>
      <c r="AD1426"/>
      <c r="AE1426"/>
      <c r="AF1426"/>
      <c r="AG1426"/>
      <c r="AH1426"/>
      <c r="AI1426"/>
      <c r="AJ1426"/>
      <c r="AK1426"/>
      <c r="AL1426"/>
    </row>
    <row r="1427" spans="3:38" ht="15" customHeight="1" x14ac:dyDescent="0.35">
      <c r="C1427"/>
      <c r="D1427"/>
      <c r="E1427"/>
      <c r="F1427"/>
      <c r="G1427"/>
      <c r="H1427"/>
      <c r="I1427"/>
      <c r="J1427"/>
      <c r="K1427"/>
      <c r="L1427"/>
      <c r="M1427"/>
      <c r="N1427"/>
      <c r="O1427"/>
      <c r="S1427"/>
      <c r="T1427"/>
      <c r="U1427"/>
      <c r="V1427"/>
      <c r="Y1427"/>
      <c r="Z1427"/>
      <c r="AA1427"/>
      <c r="AB1427"/>
      <c r="AC1427"/>
      <c r="AD1427"/>
      <c r="AE1427"/>
      <c r="AF1427"/>
      <c r="AG1427"/>
      <c r="AH1427"/>
      <c r="AI1427"/>
      <c r="AJ1427"/>
      <c r="AK1427"/>
      <c r="AL1427"/>
    </row>
    <row r="1428" spans="3:38" ht="15" customHeight="1" x14ac:dyDescent="0.35">
      <c r="C1428"/>
      <c r="D1428"/>
      <c r="E1428"/>
      <c r="F1428"/>
      <c r="G1428"/>
      <c r="H1428"/>
      <c r="I1428"/>
      <c r="J1428"/>
      <c r="K1428"/>
      <c r="L1428"/>
      <c r="M1428"/>
      <c r="N1428"/>
      <c r="O1428"/>
      <c r="S1428"/>
      <c r="T1428"/>
      <c r="U1428"/>
      <c r="V1428"/>
      <c r="Y1428"/>
      <c r="Z1428"/>
      <c r="AA1428"/>
      <c r="AB1428"/>
      <c r="AC1428"/>
      <c r="AD1428"/>
      <c r="AE1428"/>
      <c r="AF1428"/>
      <c r="AG1428"/>
      <c r="AH1428"/>
      <c r="AI1428"/>
      <c r="AJ1428"/>
      <c r="AK1428"/>
      <c r="AL1428"/>
    </row>
    <row r="1429" spans="3:38" ht="15" customHeight="1" x14ac:dyDescent="0.35">
      <c r="C1429"/>
      <c r="D1429"/>
      <c r="E1429"/>
      <c r="F1429"/>
      <c r="G1429"/>
      <c r="H1429"/>
      <c r="I1429"/>
      <c r="J1429"/>
      <c r="K1429"/>
      <c r="L1429"/>
      <c r="M1429"/>
      <c r="N1429"/>
      <c r="O1429"/>
      <c r="S1429"/>
      <c r="T1429"/>
      <c r="U1429"/>
      <c r="V1429"/>
      <c r="Y1429"/>
      <c r="Z1429"/>
      <c r="AA1429"/>
      <c r="AB1429"/>
      <c r="AC1429"/>
      <c r="AD1429"/>
      <c r="AE1429"/>
      <c r="AF1429"/>
      <c r="AG1429"/>
      <c r="AH1429"/>
      <c r="AI1429"/>
      <c r="AJ1429"/>
      <c r="AK1429"/>
      <c r="AL1429"/>
    </row>
    <row r="1430" spans="3:38" ht="15" customHeight="1" x14ac:dyDescent="0.35">
      <c r="C1430"/>
      <c r="D1430"/>
      <c r="E1430"/>
      <c r="F1430"/>
      <c r="G1430"/>
      <c r="H1430"/>
      <c r="I1430"/>
      <c r="J1430"/>
      <c r="K1430"/>
      <c r="L1430"/>
      <c r="M1430"/>
      <c r="N1430"/>
      <c r="O1430"/>
      <c r="S1430"/>
      <c r="T1430"/>
      <c r="U1430"/>
      <c r="V1430"/>
      <c r="Y1430"/>
      <c r="Z1430"/>
      <c r="AA1430"/>
      <c r="AB1430"/>
      <c r="AC1430"/>
      <c r="AD1430"/>
      <c r="AE1430"/>
      <c r="AF1430"/>
      <c r="AG1430"/>
      <c r="AH1430"/>
      <c r="AI1430"/>
      <c r="AJ1430"/>
      <c r="AK1430"/>
      <c r="AL1430"/>
    </row>
    <row r="1431" spans="3:38" ht="15" customHeight="1" x14ac:dyDescent="0.35">
      <c r="C1431"/>
      <c r="D1431"/>
      <c r="E1431"/>
      <c r="F1431"/>
      <c r="G1431"/>
      <c r="H1431"/>
      <c r="I1431"/>
      <c r="J1431"/>
      <c r="K1431"/>
      <c r="L1431"/>
      <c r="M1431"/>
      <c r="N1431"/>
      <c r="O1431"/>
      <c r="S1431"/>
      <c r="T1431"/>
      <c r="U1431"/>
      <c r="V1431"/>
      <c r="Y1431"/>
      <c r="Z1431"/>
      <c r="AA1431"/>
      <c r="AB1431"/>
      <c r="AC1431"/>
      <c r="AD1431"/>
      <c r="AE1431"/>
      <c r="AF1431"/>
      <c r="AG1431"/>
      <c r="AH1431"/>
      <c r="AI1431"/>
      <c r="AJ1431"/>
      <c r="AK1431"/>
      <c r="AL1431"/>
    </row>
    <row r="1432" spans="3:38" ht="15" customHeight="1" x14ac:dyDescent="0.35">
      <c r="C1432"/>
      <c r="D1432"/>
      <c r="E1432"/>
      <c r="F1432"/>
      <c r="G1432"/>
      <c r="H1432"/>
      <c r="I1432"/>
      <c r="J1432"/>
      <c r="K1432"/>
      <c r="L1432"/>
      <c r="M1432"/>
      <c r="N1432"/>
      <c r="O1432"/>
      <c r="S1432"/>
      <c r="T1432"/>
      <c r="U1432"/>
      <c r="V1432"/>
      <c r="Y1432"/>
      <c r="Z1432"/>
      <c r="AA1432"/>
      <c r="AB1432"/>
      <c r="AC1432"/>
      <c r="AD1432"/>
      <c r="AE1432"/>
      <c r="AF1432"/>
      <c r="AG1432"/>
      <c r="AH1432"/>
      <c r="AI1432"/>
      <c r="AJ1432"/>
      <c r="AK1432"/>
      <c r="AL1432"/>
    </row>
    <row r="1433" spans="3:38" ht="15" customHeight="1" x14ac:dyDescent="0.35">
      <c r="C1433"/>
      <c r="D1433"/>
      <c r="E1433"/>
      <c r="F1433"/>
      <c r="G1433"/>
      <c r="H1433"/>
      <c r="I1433"/>
      <c r="J1433"/>
      <c r="K1433"/>
      <c r="L1433"/>
      <c r="M1433"/>
      <c r="N1433"/>
      <c r="O1433"/>
      <c r="S1433"/>
      <c r="T1433"/>
      <c r="U1433"/>
      <c r="V1433"/>
      <c r="Y1433"/>
      <c r="Z1433"/>
      <c r="AA1433"/>
      <c r="AB1433"/>
      <c r="AC1433"/>
      <c r="AD1433"/>
      <c r="AE1433"/>
      <c r="AF1433"/>
      <c r="AG1433"/>
      <c r="AH1433"/>
      <c r="AI1433"/>
      <c r="AJ1433"/>
      <c r="AK1433"/>
      <c r="AL1433"/>
    </row>
    <row r="1434" spans="3:38" ht="15" customHeight="1" x14ac:dyDescent="0.35">
      <c r="C1434"/>
      <c r="D1434"/>
      <c r="E1434"/>
      <c r="F1434"/>
      <c r="G1434"/>
      <c r="H1434"/>
      <c r="I1434"/>
      <c r="J1434"/>
      <c r="K1434"/>
      <c r="L1434"/>
      <c r="M1434"/>
      <c r="N1434"/>
      <c r="O1434"/>
      <c r="S1434"/>
      <c r="T1434"/>
      <c r="U1434"/>
      <c r="V1434"/>
      <c r="Y1434"/>
      <c r="Z1434"/>
      <c r="AA1434"/>
      <c r="AB1434"/>
      <c r="AC1434"/>
      <c r="AD1434"/>
      <c r="AE1434"/>
      <c r="AF1434"/>
      <c r="AG1434"/>
      <c r="AH1434"/>
      <c r="AI1434"/>
      <c r="AJ1434"/>
      <c r="AK1434"/>
      <c r="AL1434"/>
    </row>
    <row r="1435" spans="3:38" ht="15" customHeight="1" x14ac:dyDescent="0.35">
      <c r="C1435"/>
      <c r="D1435"/>
      <c r="E1435"/>
      <c r="F1435"/>
      <c r="G1435"/>
      <c r="H1435"/>
      <c r="I1435"/>
      <c r="J1435"/>
      <c r="K1435"/>
      <c r="L1435"/>
      <c r="M1435"/>
      <c r="N1435"/>
      <c r="O1435"/>
      <c r="S1435"/>
      <c r="T1435"/>
      <c r="U1435"/>
      <c r="V1435"/>
      <c r="Y1435"/>
      <c r="Z1435"/>
      <c r="AA1435"/>
      <c r="AB1435"/>
      <c r="AC1435"/>
      <c r="AD1435"/>
      <c r="AE1435"/>
      <c r="AF1435"/>
      <c r="AG1435"/>
      <c r="AH1435"/>
      <c r="AI1435"/>
      <c r="AJ1435"/>
      <c r="AK1435"/>
      <c r="AL1435"/>
    </row>
    <row r="1436" spans="3:38" ht="15" customHeight="1" x14ac:dyDescent="0.35">
      <c r="C1436"/>
      <c r="D1436"/>
      <c r="E1436"/>
      <c r="F1436"/>
      <c r="G1436"/>
      <c r="H1436"/>
      <c r="I1436"/>
      <c r="J1436"/>
      <c r="K1436"/>
      <c r="L1436"/>
      <c r="M1436"/>
      <c r="N1436"/>
      <c r="O1436"/>
      <c r="S1436"/>
      <c r="T1436"/>
      <c r="U1436"/>
      <c r="V1436"/>
      <c r="Y1436"/>
      <c r="Z1436"/>
      <c r="AA1436"/>
      <c r="AB1436"/>
      <c r="AC1436"/>
      <c r="AD1436"/>
      <c r="AE1436"/>
      <c r="AF1436"/>
      <c r="AG1436"/>
      <c r="AH1436"/>
      <c r="AI1436"/>
      <c r="AJ1436"/>
      <c r="AK1436"/>
      <c r="AL1436"/>
    </row>
    <row r="1437" spans="3:38" ht="15" customHeight="1" x14ac:dyDescent="0.35">
      <c r="C1437"/>
      <c r="D1437"/>
      <c r="E1437"/>
      <c r="F1437"/>
      <c r="G1437"/>
      <c r="H1437"/>
      <c r="I1437"/>
      <c r="J1437"/>
      <c r="K1437"/>
      <c r="L1437"/>
      <c r="M1437"/>
      <c r="N1437"/>
      <c r="O1437"/>
      <c r="S1437"/>
      <c r="T1437"/>
      <c r="U1437"/>
      <c r="V1437"/>
      <c r="Y1437"/>
      <c r="Z1437"/>
      <c r="AA1437"/>
      <c r="AB1437"/>
      <c r="AC1437"/>
      <c r="AD1437"/>
      <c r="AE1437"/>
      <c r="AF1437"/>
      <c r="AG1437"/>
      <c r="AH1437"/>
      <c r="AI1437"/>
      <c r="AJ1437"/>
      <c r="AK1437"/>
      <c r="AL1437"/>
    </row>
    <row r="1438" spans="3:38" ht="15" customHeight="1" x14ac:dyDescent="0.35">
      <c r="C1438"/>
      <c r="D1438"/>
      <c r="E1438"/>
      <c r="F1438"/>
      <c r="G1438"/>
      <c r="H1438"/>
      <c r="I1438"/>
      <c r="J1438"/>
      <c r="K1438"/>
      <c r="L1438"/>
      <c r="M1438"/>
      <c r="N1438"/>
      <c r="O1438"/>
      <c r="S1438"/>
      <c r="T1438"/>
      <c r="U1438"/>
      <c r="V1438"/>
      <c r="Y1438"/>
      <c r="Z1438"/>
      <c r="AA1438"/>
      <c r="AB1438"/>
      <c r="AC1438"/>
      <c r="AD1438"/>
      <c r="AE1438"/>
      <c r="AF1438"/>
      <c r="AG1438"/>
      <c r="AH1438"/>
      <c r="AI1438"/>
      <c r="AJ1438"/>
      <c r="AK1438"/>
      <c r="AL1438"/>
    </row>
    <row r="1439" spans="3:38" ht="15" customHeight="1" x14ac:dyDescent="0.35">
      <c r="C1439"/>
      <c r="D1439"/>
      <c r="E1439"/>
      <c r="F1439"/>
      <c r="G1439"/>
      <c r="H1439"/>
      <c r="I1439"/>
      <c r="J1439"/>
      <c r="K1439"/>
      <c r="L1439"/>
      <c r="M1439"/>
      <c r="N1439"/>
      <c r="O1439"/>
      <c r="S1439"/>
      <c r="T1439"/>
      <c r="U1439"/>
      <c r="V1439"/>
      <c r="Y1439"/>
      <c r="Z1439"/>
      <c r="AA1439"/>
      <c r="AB1439"/>
      <c r="AC1439"/>
      <c r="AD1439"/>
      <c r="AE1439"/>
      <c r="AF1439"/>
      <c r="AG1439"/>
      <c r="AH1439"/>
      <c r="AI1439"/>
      <c r="AJ1439"/>
      <c r="AK1439"/>
      <c r="AL1439"/>
    </row>
    <row r="1440" spans="3:38" ht="15" customHeight="1" x14ac:dyDescent="0.35">
      <c r="C1440"/>
      <c r="D1440"/>
      <c r="E1440"/>
      <c r="F1440"/>
      <c r="G1440"/>
      <c r="H1440"/>
      <c r="I1440"/>
      <c r="J1440"/>
      <c r="K1440"/>
      <c r="L1440"/>
      <c r="M1440"/>
      <c r="N1440"/>
      <c r="O1440"/>
      <c r="S1440"/>
      <c r="T1440"/>
      <c r="U1440"/>
      <c r="V1440"/>
      <c r="Y1440"/>
      <c r="Z1440"/>
      <c r="AA1440"/>
      <c r="AB1440"/>
      <c r="AC1440"/>
      <c r="AD1440"/>
      <c r="AE1440"/>
      <c r="AF1440"/>
      <c r="AG1440"/>
      <c r="AH1440"/>
      <c r="AI1440"/>
      <c r="AJ1440"/>
      <c r="AK1440"/>
      <c r="AL1440"/>
    </row>
    <row r="1441" spans="3:38" ht="15" customHeight="1" x14ac:dyDescent="0.35">
      <c r="C1441"/>
      <c r="D1441"/>
      <c r="E1441"/>
      <c r="F1441"/>
      <c r="G1441"/>
      <c r="H1441"/>
      <c r="I1441"/>
      <c r="J1441"/>
      <c r="K1441"/>
      <c r="L1441"/>
      <c r="M1441"/>
      <c r="N1441"/>
      <c r="O1441"/>
      <c r="S1441"/>
      <c r="T1441"/>
      <c r="U1441"/>
      <c r="V1441"/>
      <c r="Y1441"/>
      <c r="Z1441"/>
      <c r="AA1441"/>
      <c r="AB1441"/>
      <c r="AC1441"/>
      <c r="AD1441"/>
      <c r="AE1441"/>
      <c r="AF1441"/>
      <c r="AG1441"/>
      <c r="AH1441"/>
      <c r="AI1441"/>
      <c r="AJ1441"/>
      <c r="AK1441"/>
      <c r="AL1441"/>
    </row>
    <row r="1442" spans="3:38" ht="15" customHeight="1" x14ac:dyDescent="0.35">
      <c r="C1442"/>
      <c r="D1442"/>
      <c r="E1442"/>
      <c r="F1442"/>
      <c r="G1442"/>
      <c r="H1442"/>
      <c r="I1442"/>
      <c r="J1442"/>
      <c r="K1442"/>
      <c r="L1442"/>
      <c r="M1442"/>
      <c r="N1442"/>
      <c r="O1442"/>
      <c r="S1442"/>
      <c r="T1442"/>
      <c r="U1442"/>
      <c r="V1442"/>
      <c r="Y1442"/>
      <c r="Z1442"/>
      <c r="AA1442"/>
      <c r="AB1442"/>
      <c r="AC1442"/>
      <c r="AD1442"/>
      <c r="AE1442"/>
      <c r="AF1442"/>
      <c r="AG1442"/>
      <c r="AH1442"/>
      <c r="AI1442"/>
      <c r="AJ1442"/>
      <c r="AK1442"/>
      <c r="AL1442"/>
    </row>
    <row r="1443" spans="3:38" ht="15" customHeight="1" x14ac:dyDescent="0.35">
      <c r="C1443"/>
      <c r="D1443"/>
      <c r="E1443"/>
      <c r="F1443"/>
      <c r="G1443"/>
      <c r="H1443"/>
      <c r="I1443"/>
      <c r="J1443"/>
      <c r="K1443"/>
      <c r="L1443"/>
      <c r="M1443"/>
      <c r="N1443"/>
      <c r="O1443"/>
      <c r="S1443"/>
      <c r="T1443"/>
      <c r="U1443"/>
      <c r="V1443"/>
      <c r="Y1443"/>
      <c r="Z1443"/>
      <c r="AA1443"/>
      <c r="AB1443"/>
      <c r="AC1443"/>
      <c r="AD1443"/>
      <c r="AE1443"/>
      <c r="AF1443"/>
      <c r="AG1443"/>
      <c r="AH1443"/>
      <c r="AI1443"/>
      <c r="AJ1443"/>
      <c r="AK1443"/>
      <c r="AL1443"/>
    </row>
    <row r="1444" spans="3:38" ht="15" customHeight="1" x14ac:dyDescent="0.35">
      <c r="C1444"/>
      <c r="D1444"/>
      <c r="E1444"/>
      <c r="F1444"/>
      <c r="G1444"/>
      <c r="H1444"/>
      <c r="I1444"/>
      <c r="J1444"/>
      <c r="K1444"/>
      <c r="L1444"/>
      <c r="M1444"/>
      <c r="N1444"/>
      <c r="O1444"/>
      <c r="S1444"/>
      <c r="T1444"/>
      <c r="U1444"/>
      <c r="V1444"/>
      <c r="Y1444"/>
      <c r="Z1444"/>
      <c r="AA1444"/>
      <c r="AB1444"/>
      <c r="AC1444"/>
      <c r="AD1444"/>
      <c r="AE1444"/>
      <c r="AF1444"/>
      <c r="AG1444"/>
      <c r="AH1444"/>
      <c r="AI1444"/>
      <c r="AJ1444"/>
      <c r="AK1444"/>
      <c r="AL1444"/>
    </row>
    <row r="1445" spans="3:38" ht="15" customHeight="1" x14ac:dyDescent="0.35">
      <c r="C1445"/>
      <c r="D1445"/>
      <c r="E1445"/>
      <c r="F1445"/>
      <c r="G1445"/>
      <c r="H1445"/>
      <c r="I1445"/>
      <c r="J1445"/>
      <c r="K1445"/>
      <c r="L1445"/>
      <c r="M1445"/>
      <c r="N1445"/>
      <c r="O1445"/>
      <c r="S1445"/>
      <c r="T1445"/>
      <c r="U1445"/>
      <c r="V1445"/>
      <c r="Y1445"/>
      <c r="Z1445"/>
      <c r="AA1445"/>
      <c r="AB1445"/>
      <c r="AC1445"/>
      <c r="AD1445"/>
      <c r="AE1445"/>
      <c r="AF1445"/>
      <c r="AG1445"/>
      <c r="AH1445"/>
      <c r="AI1445"/>
      <c r="AJ1445"/>
      <c r="AK1445"/>
      <c r="AL1445"/>
    </row>
    <row r="1446" spans="3:38" ht="15" customHeight="1" x14ac:dyDescent="0.35">
      <c r="C1446"/>
      <c r="D1446"/>
      <c r="E1446"/>
      <c r="F1446"/>
      <c r="G1446"/>
      <c r="H1446"/>
      <c r="I1446"/>
      <c r="J1446"/>
      <c r="K1446"/>
      <c r="L1446"/>
      <c r="M1446"/>
      <c r="N1446"/>
      <c r="O1446"/>
      <c r="S1446"/>
      <c r="T1446"/>
      <c r="U1446"/>
      <c r="V1446"/>
      <c r="Y1446"/>
      <c r="Z1446"/>
      <c r="AA1446"/>
      <c r="AB1446"/>
      <c r="AC1446"/>
      <c r="AD1446"/>
      <c r="AE1446"/>
      <c r="AF1446"/>
      <c r="AG1446"/>
      <c r="AH1446"/>
      <c r="AI1446"/>
      <c r="AJ1446"/>
      <c r="AK1446"/>
      <c r="AL1446"/>
    </row>
    <row r="1447" spans="3:38" ht="15" customHeight="1" x14ac:dyDescent="0.35">
      <c r="C1447"/>
      <c r="D1447"/>
      <c r="E1447"/>
      <c r="F1447"/>
      <c r="G1447"/>
      <c r="H1447"/>
      <c r="I1447"/>
      <c r="J1447"/>
      <c r="K1447"/>
      <c r="L1447"/>
      <c r="M1447"/>
      <c r="N1447"/>
      <c r="O1447"/>
      <c r="S1447"/>
      <c r="T1447"/>
      <c r="U1447"/>
      <c r="V1447"/>
      <c r="Y1447"/>
      <c r="Z1447"/>
      <c r="AA1447"/>
      <c r="AB1447"/>
      <c r="AC1447"/>
      <c r="AD1447"/>
      <c r="AE1447"/>
      <c r="AF1447"/>
      <c r="AG1447"/>
      <c r="AH1447"/>
      <c r="AI1447"/>
      <c r="AJ1447"/>
      <c r="AK1447"/>
      <c r="AL1447"/>
    </row>
    <row r="1448" spans="3:38" ht="15" customHeight="1" x14ac:dyDescent="0.35">
      <c r="C1448"/>
      <c r="D1448"/>
      <c r="E1448"/>
      <c r="F1448"/>
      <c r="G1448"/>
      <c r="H1448"/>
      <c r="I1448"/>
      <c r="J1448"/>
      <c r="K1448"/>
      <c r="L1448"/>
      <c r="M1448"/>
      <c r="N1448"/>
      <c r="O1448"/>
      <c r="S1448"/>
      <c r="T1448"/>
      <c r="U1448"/>
      <c r="V1448"/>
      <c r="Y1448"/>
      <c r="Z1448"/>
      <c r="AA1448"/>
      <c r="AB1448"/>
      <c r="AC1448"/>
      <c r="AD1448"/>
      <c r="AE1448"/>
      <c r="AF1448"/>
      <c r="AG1448"/>
      <c r="AH1448"/>
      <c r="AI1448"/>
      <c r="AJ1448"/>
      <c r="AK1448"/>
      <c r="AL1448"/>
    </row>
    <row r="1449" spans="3:38" ht="15" customHeight="1" x14ac:dyDescent="0.35">
      <c r="C1449"/>
      <c r="D1449"/>
      <c r="E1449"/>
      <c r="F1449"/>
      <c r="G1449"/>
      <c r="H1449"/>
      <c r="I1449"/>
      <c r="J1449"/>
      <c r="K1449"/>
      <c r="L1449"/>
      <c r="M1449"/>
      <c r="N1449"/>
      <c r="O1449"/>
      <c r="S1449"/>
      <c r="T1449"/>
      <c r="U1449"/>
      <c r="V1449"/>
      <c r="Y1449"/>
      <c r="Z1449"/>
      <c r="AA1449"/>
      <c r="AB1449"/>
      <c r="AC1449"/>
      <c r="AD1449"/>
      <c r="AE1449"/>
      <c r="AF1449"/>
      <c r="AG1449"/>
      <c r="AH1449"/>
      <c r="AI1449"/>
      <c r="AJ1449"/>
      <c r="AK1449"/>
      <c r="AL1449"/>
    </row>
    <row r="1450" spans="3:38" ht="15" customHeight="1" x14ac:dyDescent="0.35">
      <c r="C1450"/>
      <c r="D1450"/>
      <c r="E1450"/>
      <c r="F1450"/>
      <c r="G1450"/>
      <c r="H1450"/>
      <c r="I1450"/>
      <c r="J1450"/>
      <c r="K1450"/>
      <c r="L1450"/>
      <c r="M1450"/>
      <c r="N1450"/>
      <c r="O1450"/>
      <c r="S1450"/>
      <c r="T1450"/>
      <c r="U1450"/>
      <c r="V1450"/>
      <c r="Y1450"/>
      <c r="Z1450"/>
      <c r="AA1450"/>
      <c r="AB1450"/>
      <c r="AC1450"/>
      <c r="AD1450"/>
      <c r="AE1450"/>
      <c r="AF1450"/>
      <c r="AG1450"/>
      <c r="AH1450"/>
      <c r="AI1450"/>
      <c r="AJ1450"/>
      <c r="AK1450"/>
      <c r="AL1450"/>
    </row>
    <row r="1451" spans="3:38" ht="15" customHeight="1" x14ac:dyDescent="0.35">
      <c r="C1451"/>
      <c r="D1451"/>
      <c r="E1451"/>
      <c r="F1451"/>
      <c r="G1451"/>
      <c r="H1451"/>
      <c r="I1451"/>
      <c r="J1451"/>
      <c r="K1451"/>
      <c r="L1451"/>
      <c r="M1451"/>
      <c r="N1451"/>
      <c r="O1451"/>
      <c r="S1451"/>
      <c r="T1451"/>
      <c r="U1451"/>
      <c r="V1451"/>
      <c r="Y1451"/>
      <c r="Z1451"/>
      <c r="AA1451"/>
      <c r="AB1451"/>
      <c r="AC1451"/>
      <c r="AD1451"/>
      <c r="AE1451"/>
      <c r="AF1451"/>
      <c r="AG1451"/>
      <c r="AH1451"/>
      <c r="AI1451"/>
      <c r="AJ1451"/>
      <c r="AK1451"/>
      <c r="AL1451"/>
    </row>
    <row r="1452" spans="3:38" ht="15" customHeight="1" x14ac:dyDescent="0.35">
      <c r="C1452"/>
      <c r="D1452"/>
      <c r="E1452"/>
      <c r="F1452"/>
      <c r="G1452"/>
      <c r="H1452"/>
      <c r="I1452"/>
      <c r="J1452"/>
      <c r="K1452"/>
      <c r="L1452"/>
      <c r="M1452"/>
      <c r="N1452"/>
      <c r="O1452"/>
      <c r="S1452"/>
      <c r="T1452"/>
      <c r="U1452"/>
      <c r="V1452"/>
      <c r="Y1452"/>
      <c r="Z1452"/>
      <c r="AA1452"/>
      <c r="AB1452"/>
      <c r="AC1452"/>
      <c r="AD1452"/>
      <c r="AE1452"/>
      <c r="AF1452"/>
      <c r="AG1452"/>
      <c r="AH1452"/>
      <c r="AI1452"/>
      <c r="AJ1452"/>
      <c r="AK1452"/>
      <c r="AL1452"/>
    </row>
    <row r="1453" spans="3:38" ht="15" customHeight="1" x14ac:dyDescent="0.35">
      <c r="C1453"/>
      <c r="D1453"/>
      <c r="E1453"/>
      <c r="F1453"/>
      <c r="G1453"/>
      <c r="H1453"/>
      <c r="I1453"/>
      <c r="J1453"/>
      <c r="K1453"/>
      <c r="L1453"/>
      <c r="M1453"/>
      <c r="N1453"/>
      <c r="O1453"/>
      <c r="S1453"/>
      <c r="T1453"/>
      <c r="U1453"/>
      <c r="V1453"/>
      <c r="Y1453"/>
      <c r="Z1453"/>
      <c r="AA1453"/>
      <c r="AB1453"/>
      <c r="AC1453"/>
      <c r="AD1453"/>
      <c r="AE1453"/>
      <c r="AF1453"/>
      <c r="AG1453"/>
      <c r="AH1453"/>
      <c r="AI1453"/>
      <c r="AJ1453"/>
      <c r="AK1453"/>
      <c r="AL1453"/>
    </row>
    <row r="1454" spans="3:38" ht="15" customHeight="1" x14ac:dyDescent="0.35">
      <c r="C1454"/>
      <c r="D1454"/>
      <c r="E1454"/>
      <c r="F1454"/>
      <c r="G1454"/>
      <c r="H1454"/>
      <c r="I1454"/>
      <c r="J1454"/>
      <c r="K1454"/>
      <c r="L1454"/>
      <c r="M1454"/>
      <c r="N1454"/>
      <c r="O1454"/>
      <c r="S1454"/>
      <c r="T1454"/>
      <c r="U1454"/>
      <c r="V1454"/>
      <c r="Y1454"/>
      <c r="Z1454"/>
      <c r="AA1454"/>
      <c r="AB1454"/>
      <c r="AC1454"/>
      <c r="AD1454"/>
      <c r="AE1454"/>
      <c r="AF1454"/>
      <c r="AG1454"/>
      <c r="AH1454"/>
      <c r="AI1454"/>
      <c r="AJ1454"/>
      <c r="AK1454"/>
      <c r="AL1454"/>
    </row>
    <row r="1455" spans="3:38" ht="15" customHeight="1" x14ac:dyDescent="0.35">
      <c r="C1455"/>
      <c r="D1455"/>
      <c r="E1455"/>
      <c r="F1455"/>
      <c r="G1455"/>
      <c r="H1455"/>
      <c r="I1455"/>
      <c r="J1455"/>
      <c r="K1455"/>
      <c r="L1455"/>
      <c r="M1455"/>
      <c r="N1455"/>
      <c r="O1455"/>
      <c r="S1455"/>
      <c r="T1455"/>
      <c r="U1455"/>
      <c r="V1455"/>
      <c r="Y1455"/>
      <c r="Z1455"/>
      <c r="AA1455"/>
      <c r="AB1455"/>
      <c r="AC1455"/>
      <c r="AD1455"/>
      <c r="AE1455"/>
      <c r="AF1455"/>
      <c r="AG1455"/>
      <c r="AH1455"/>
      <c r="AI1455"/>
      <c r="AJ1455"/>
      <c r="AK1455"/>
      <c r="AL1455"/>
    </row>
    <row r="1456" spans="3:38" ht="15" customHeight="1" x14ac:dyDescent="0.35">
      <c r="C1456"/>
      <c r="D1456"/>
      <c r="E1456"/>
      <c r="F1456"/>
      <c r="G1456"/>
      <c r="H1456"/>
      <c r="I1456"/>
      <c r="J1456"/>
      <c r="K1456"/>
      <c r="L1456"/>
      <c r="M1456"/>
      <c r="N1456"/>
      <c r="O1456"/>
      <c r="S1456"/>
      <c r="T1456"/>
      <c r="U1456"/>
      <c r="V1456"/>
      <c r="Y1456"/>
      <c r="Z1456"/>
      <c r="AA1456"/>
      <c r="AB1456"/>
      <c r="AC1456"/>
      <c r="AD1456"/>
      <c r="AE1456"/>
      <c r="AF1456"/>
      <c r="AG1456"/>
      <c r="AH1456"/>
      <c r="AI1456"/>
      <c r="AJ1456"/>
      <c r="AK1456"/>
      <c r="AL1456"/>
    </row>
    <row r="1457" spans="3:38" ht="15" customHeight="1" x14ac:dyDescent="0.35">
      <c r="C1457"/>
      <c r="D1457"/>
      <c r="E1457"/>
      <c r="F1457"/>
      <c r="G1457"/>
      <c r="H1457"/>
      <c r="I1457"/>
      <c r="J1457"/>
      <c r="K1457"/>
      <c r="L1457"/>
      <c r="M1457"/>
      <c r="N1457"/>
      <c r="O1457"/>
      <c r="S1457"/>
      <c r="T1457"/>
      <c r="U1457"/>
      <c r="V1457"/>
      <c r="Y1457"/>
      <c r="Z1457"/>
      <c r="AA1457"/>
      <c r="AB1457"/>
      <c r="AC1457"/>
      <c r="AD1457"/>
      <c r="AE1457"/>
      <c r="AF1457"/>
      <c r="AG1457"/>
      <c r="AH1457"/>
      <c r="AI1457"/>
      <c r="AJ1457"/>
      <c r="AK1457"/>
      <c r="AL1457"/>
    </row>
    <row r="1458" spans="3:38" ht="15" customHeight="1" x14ac:dyDescent="0.35">
      <c r="C1458"/>
      <c r="D1458"/>
      <c r="E1458"/>
      <c r="F1458"/>
      <c r="G1458"/>
      <c r="H1458"/>
      <c r="I1458"/>
      <c r="J1458"/>
      <c r="K1458"/>
      <c r="L1458"/>
      <c r="M1458"/>
      <c r="N1458"/>
      <c r="O1458"/>
      <c r="S1458"/>
      <c r="T1458"/>
      <c r="U1458"/>
      <c r="V1458"/>
      <c r="Y1458"/>
      <c r="Z1458"/>
      <c r="AA1458"/>
      <c r="AB1458"/>
      <c r="AC1458"/>
      <c r="AD1458"/>
      <c r="AE1458"/>
      <c r="AF1458"/>
      <c r="AG1458"/>
      <c r="AH1458"/>
      <c r="AI1458"/>
      <c r="AJ1458"/>
      <c r="AK1458"/>
      <c r="AL1458"/>
    </row>
    <row r="1459" spans="3:38" ht="15" customHeight="1" x14ac:dyDescent="0.35">
      <c r="C1459"/>
      <c r="D1459"/>
      <c r="E1459"/>
      <c r="F1459"/>
      <c r="G1459"/>
      <c r="H1459"/>
      <c r="I1459"/>
      <c r="J1459"/>
      <c r="K1459"/>
      <c r="L1459"/>
      <c r="M1459"/>
      <c r="N1459"/>
      <c r="O1459"/>
      <c r="S1459"/>
      <c r="T1459"/>
      <c r="U1459"/>
      <c r="V1459"/>
      <c r="Y1459"/>
      <c r="Z1459"/>
      <c r="AA1459"/>
      <c r="AB1459"/>
      <c r="AC1459"/>
      <c r="AD1459"/>
      <c r="AE1459"/>
      <c r="AF1459"/>
      <c r="AG1459"/>
      <c r="AH1459"/>
      <c r="AI1459"/>
      <c r="AJ1459"/>
      <c r="AK1459"/>
      <c r="AL1459"/>
    </row>
    <row r="1460" spans="3:38" ht="15" customHeight="1" x14ac:dyDescent="0.35">
      <c r="C1460"/>
      <c r="D1460"/>
      <c r="E1460"/>
      <c r="F1460"/>
      <c r="G1460"/>
      <c r="H1460"/>
      <c r="I1460"/>
      <c r="J1460"/>
      <c r="K1460"/>
      <c r="L1460"/>
      <c r="M1460"/>
      <c r="N1460"/>
      <c r="O1460"/>
      <c r="S1460"/>
      <c r="T1460"/>
      <c r="U1460"/>
      <c r="V1460"/>
      <c r="Y1460"/>
      <c r="Z1460"/>
      <c r="AA1460"/>
      <c r="AB1460"/>
      <c r="AC1460"/>
      <c r="AD1460"/>
      <c r="AE1460"/>
      <c r="AF1460"/>
      <c r="AG1460"/>
      <c r="AH1460"/>
      <c r="AI1460"/>
      <c r="AJ1460"/>
      <c r="AK1460"/>
      <c r="AL1460"/>
    </row>
    <row r="1461" spans="3:38" ht="15" customHeight="1" x14ac:dyDescent="0.35">
      <c r="C1461"/>
      <c r="D1461"/>
      <c r="E1461"/>
      <c r="F1461"/>
      <c r="G1461"/>
      <c r="H1461"/>
      <c r="I1461"/>
      <c r="J1461"/>
      <c r="K1461"/>
      <c r="L1461"/>
      <c r="M1461"/>
      <c r="N1461"/>
      <c r="O1461"/>
      <c r="S1461"/>
      <c r="T1461"/>
      <c r="U1461"/>
      <c r="V1461"/>
      <c r="Y1461"/>
      <c r="Z1461"/>
      <c r="AA1461"/>
      <c r="AB1461"/>
      <c r="AC1461"/>
      <c r="AD1461"/>
      <c r="AE1461"/>
      <c r="AF1461"/>
      <c r="AG1461"/>
      <c r="AH1461"/>
      <c r="AI1461"/>
      <c r="AJ1461"/>
      <c r="AK1461"/>
      <c r="AL1461"/>
    </row>
    <row r="1462" spans="3:38" ht="15" customHeight="1" x14ac:dyDescent="0.35">
      <c r="C1462"/>
      <c r="D1462"/>
      <c r="E1462"/>
      <c r="F1462"/>
      <c r="G1462"/>
      <c r="H1462"/>
      <c r="I1462"/>
      <c r="J1462"/>
      <c r="K1462"/>
      <c r="L1462"/>
      <c r="M1462"/>
      <c r="N1462"/>
      <c r="O1462"/>
      <c r="S1462"/>
      <c r="T1462"/>
      <c r="U1462"/>
      <c r="V1462"/>
      <c r="Y1462"/>
      <c r="Z1462"/>
      <c r="AA1462"/>
      <c r="AB1462"/>
      <c r="AC1462"/>
      <c r="AD1462"/>
      <c r="AE1462"/>
      <c r="AF1462"/>
      <c r="AG1462"/>
      <c r="AH1462"/>
      <c r="AI1462"/>
      <c r="AJ1462"/>
      <c r="AK1462"/>
      <c r="AL1462"/>
    </row>
    <row r="1463" spans="3:38" ht="15" customHeight="1" x14ac:dyDescent="0.35">
      <c r="C1463"/>
      <c r="D1463"/>
      <c r="E1463"/>
      <c r="F1463"/>
      <c r="G1463"/>
      <c r="H1463"/>
      <c r="I1463"/>
      <c r="J1463"/>
      <c r="K1463"/>
      <c r="L1463"/>
      <c r="M1463"/>
      <c r="N1463"/>
      <c r="O1463"/>
      <c r="S1463"/>
      <c r="T1463"/>
      <c r="U1463"/>
      <c r="V1463"/>
      <c r="Y1463"/>
      <c r="Z1463"/>
      <c r="AA1463"/>
      <c r="AB1463"/>
      <c r="AC1463"/>
      <c r="AD1463"/>
      <c r="AE1463"/>
      <c r="AF1463"/>
      <c r="AG1463"/>
      <c r="AH1463"/>
      <c r="AI1463"/>
      <c r="AJ1463"/>
      <c r="AK1463"/>
      <c r="AL1463"/>
    </row>
    <row r="1464" spans="3:38" ht="15" customHeight="1" x14ac:dyDescent="0.35">
      <c r="C1464"/>
      <c r="D1464"/>
      <c r="E1464"/>
      <c r="F1464"/>
      <c r="G1464"/>
      <c r="H1464"/>
      <c r="I1464"/>
      <c r="J1464"/>
      <c r="K1464"/>
      <c r="L1464"/>
      <c r="M1464"/>
      <c r="N1464"/>
      <c r="O1464"/>
      <c r="S1464"/>
      <c r="T1464"/>
      <c r="U1464"/>
      <c r="V1464"/>
      <c r="Y1464"/>
      <c r="Z1464"/>
      <c r="AA1464"/>
      <c r="AB1464"/>
      <c r="AC1464"/>
      <c r="AD1464"/>
      <c r="AE1464"/>
      <c r="AF1464"/>
      <c r="AG1464"/>
      <c r="AH1464"/>
      <c r="AI1464"/>
      <c r="AJ1464"/>
      <c r="AK1464"/>
      <c r="AL1464"/>
    </row>
    <row r="1465" spans="3:38" ht="15" customHeight="1" x14ac:dyDescent="0.35">
      <c r="C1465"/>
      <c r="D1465"/>
      <c r="E1465"/>
      <c r="F1465"/>
      <c r="G1465"/>
      <c r="H1465"/>
      <c r="I1465"/>
      <c r="J1465"/>
      <c r="K1465"/>
      <c r="L1465"/>
      <c r="M1465"/>
      <c r="N1465"/>
      <c r="O1465"/>
      <c r="S1465"/>
      <c r="T1465"/>
      <c r="U1465"/>
      <c r="V1465"/>
      <c r="Y1465"/>
      <c r="Z1465"/>
      <c r="AA1465"/>
      <c r="AB1465"/>
      <c r="AC1465"/>
      <c r="AD1465"/>
      <c r="AE1465"/>
      <c r="AF1465"/>
      <c r="AG1465"/>
      <c r="AH1465"/>
      <c r="AI1465"/>
      <c r="AJ1465"/>
      <c r="AK1465"/>
      <c r="AL1465"/>
    </row>
    <row r="1466" spans="3:38" ht="15" customHeight="1" x14ac:dyDescent="0.35">
      <c r="C1466"/>
      <c r="D1466"/>
      <c r="E1466"/>
      <c r="F1466"/>
      <c r="G1466"/>
      <c r="H1466"/>
      <c r="I1466"/>
      <c r="J1466"/>
      <c r="K1466"/>
      <c r="L1466"/>
      <c r="M1466"/>
      <c r="N1466"/>
      <c r="O1466"/>
      <c r="S1466"/>
      <c r="T1466"/>
      <c r="U1466"/>
      <c r="V1466"/>
      <c r="Y1466"/>
      <c r="Z1466"/>
      <c r="AA1466"/>
      <c r="AB1466"/>
      <c r="AC1466"/>
      <c r="AD1466"/>
      <c r="AE1466"/>
      <c r="AF1466"/>
      <c r="AG1466"/>
      <c r="AH1466"/>
      <c r="AI1466"/>
      <c r="AJ1466"/>
      <c r="AK1466"/>
      <c r="AL1466"/>
    </row>
    <row r="1467" spans="3:38" ht="15" customHeight="1" x14ac:dyDescent="0.35">
      <c r="C1467"/>
      <c r="D1467"/>
      <c r="E1467"/>
      <c r="F1467"/>
      <c r="G1467"/>
      <c r="H1467"/>
      <c r="I1467"/>
      <c r="J1467"/>
      <c r="K1467"/>
      <c r="L1467"/>
      <c r="M1467"/>
      <c r="N1467"/>
      <c r="O1467"/>
      <c r="S1467"/>
      <c r="T1467"/>
      <c r="U1467"/>
      <c r="V1467"/>
      <c r="Y1467"/>
      <c r="Z1467"/>
      <c r="AA1467"/>
      <c r="AB1467"/>
      <c r="AC1467"/>
      <c r="AD1467"/>
      <c r="AE1467"/>
      <c r="AF1467"/>
      <c r="AG1467"/>
      <c r="AH1467"/>
      <c r="AI1467"/>
      <c r="AJ1467"/>
      <c r="AK1467"/>
      <c r="AL1467"/>
    </row>
    <row r="1468" spans="3:38" ht="15" customHeight="1" x14ac:dyDescent="0.35">
      <c r="C1468"/>
      <c r="D1468"/>
      <c r="E1468"/>
      <c r="F1468"/>
      <c r="G1468"/>
      <c r="H1468"/>
      <c r="I1468"/>
      <c r="J1468"/>
      <c r="K1468"/>
      <c r="L1468"/>
      <c r="M1468"/>
      <c r="N1468"/>
      <c r="O1468"/>
      <c r="S1468"/>
      <c r="T1468"/>
      <c r="U1468"/>
      <c r="V1468"/>
      <c r="Y1468"/>
      <c r="Z1468"/>
      <c r="AA1468"/>
      <c r="AB1468"/>
      <c r="AC1468"/>
      <c r="AD1468"/>
      <c r="AE1468"/>
      <c r="AF1468"/>
      <c r="AG1468"/>
      <c r="AH1468"/>
      <c r="AI1468"/>
      <c r="AJ1468"/>
      <c r="AK1468"/>
      <c r="AL1468"/>
    </row>
    <row r="1469" spans="3:38" ht="15" customHeight="1" x14ac:dyDescent="0.35">
      <c r="C1469"/>
      <c r="D1469"/>
      <c r="E1469"/>
      <c r="F1469"/>
      <c r="G1469"/>
      <c r="H1469"/>
      <c r="I1469"/>
      <c r="J1469"/>
      <c r="K1469"/>
      <c r="L1469"/>
      <c r="M1469"/>
      <c r="N1469"/>
      <c r="O1469"/>
      <c r="S1469"/>
      <c r="T1469"/>
      <c r="U1469"/>
      <c r="V1469"/>
      <c r="Y1469"/>
      <c r="Z1469"/>
      <c r="AA1469"/>
      <c r="AB1469"/>
      <c r="AC1469"/>
      <c r="AD1469"/>
      <c r="AE1469"/>
      <c r="AF1469"/>
      <c r="AG1469"/>
      <c r="AH1469"/>
      <c r="AI1469"/>
      <c r="AJ1469"/>
      <c r="AK1469"/>
      <c r="AL1469"/>
    </row>
    <row r="1470" spans="3:38" ht="15" customHeight="1" x14ac:dyDescent="0.35">
      <c r="C1470"/>
      <c r="D1470"/>
      <c r="E1470"/>
      <c r="F1470"/>
      <c r="G1470"/>
      <c r="H1470"/>
      <c r="I1470"/>
      <c r="J1470"/>
      <c r="K1470"/>
      <c r="L1470"/>
      <c r="M1470"/>
      <c r="N1470"/>
      <c r="O1470"/>
      <c r="S1470"/>
      <c r="T1470"/>
      <c r="U1470"/>
      <c r="V1470"/>
      <c r="Y1470"/>
      <c r="Z1470"/>
      <c r="AA1470"/>
      <c r="AB1470"/>
      <c r="AC1470"/>
      <c r="AD1470"/>
      <c r="AE1470"/>
      <c r="AF1470"/>
      <c r="AG1470"/>
      <c r="AH1470"/>
      <c r="AI1470"/>
      <c r="AJ1470"/>
      <c r="AK1470"/>
      <c r="AL1470"/>
    </row>
    <row r="1471" spans="3:38" ht="15" customHeight="1" x14ac:dyDescent="0.35">
      <c r="C1471"/>
      <c r="D1471"/>
      <c r="E1471"/>
      <c r="F1471"/>
      <c r="G1471"/>
      <c r="H1471"/>
      <c r="I1471"/>
      <c r="J1471"/>
      <c r="K1471"/>
      <c r="L1471"/>
      <c r="M1471"/>
      <c r="N1471"/>
      <c r="O1471"/>
      <c r="S1471"/>
      <c r="T1471"/>
      <c r="U1471"/>
      <c r="V1471"/>
      <c r="Y1471"/>
      <c r="Z1471"/>
      <c r="AA1471"/>
      <c r="AB1471"/>
      <c r="AC1471"/>
      <c r="AD1471"/>
      <c r="AE1471"/>
      <c r="AF1471"/>
      <c r="AG1471"/>
      <c r="AH1471"/>
      <c r="AI1471"/>
      <c r="AJ1471"/>
      <c r="AK1471"/>
      <c r="AL1471"/>
    </row>
    <row r="1472" spans="3:38" ht="15" customHeight="1" x14ac:dyDescent="0.35">
      <c r="C1472"/>
      <c r="D1472"/>
      <c r="E1472"/>
      <c r="F1472"/>
      <c r="G1472"/>
      <c r="H1472"/>
      <c r="I1472"/>
      <c r="J1472"/>
      <c r="K1472"/>
      <c r="L1472"/>
      <c r="M1472"/>
      <c r="N1472"/>
      <c r="O1472"/>
      <c r="S1472"/>
      <c r="T1472"/>
      <c r="U1472"/>
      <c r="V1472"/>
      <c r="Y1472"/>
      <c r="Z1472"/>
      <c r="AA1472"/>
      <c r="AB1472"/>
      <c r="AC1472"/>
      <c r="AD1472"/>
      <c r="AE1472"/>
      <c r="AF1472"/>
      <c r="AG1472"/>
      <c r="AH1472"/>
      <c r="AI1472"/>
      <c r="AJ1472"/>
      <c r="AK1472"/>
      <c r="AL1472"/>
    </row>
    <row r="1473" spans="3:38" ht="15" customHeight="1" x14ac:dyDescent="0.35">
      <c r="C1473"/>
      <c r="D1473"/>
      <c r="E1473"/>
      <c r="F1473"/>
      <c r="G1473"/>
      <c r="H1473"/>
      <c r="I1473"/>
      <c r="J1473"/>
      <c r="K1473"/>
      <c r="L1473"/>
      <c r="M1473"/>
      <c r="N1473"/>
      <c r="O1473"/>
      <c r="S1473"/>
      <c r="T1473"/>
      <c r="U1473"/>
      <c r="V1473"/>
      <c r="Y1473"/>
      <c r="Z1473"/>
      <c r="AA1473"/>
      <c r="AB1473"/>
      <c r="AC1473"/>
      <c r="AD1473"/>
      <c r="AE1473"/>
      <c r="AF1473"/>
      <c r="AG1473"/>
      <c r="AH1473"/>
      <c r="AI1473"/>
      <c r="AJ1473"/>
      <c r="AK1473"/>
      <c r="AL1473"/>
    </row>
    <row r="1474" spans="3:38" ht="15" customHeight="1" x14ac:dyDescent="0.35">
      <c r="C1474"/>
      <c r="D1474"/>
      <c r="E1474"/>
      <c r="F1474"/>
      <c r="G1474"/>
      <c r="H1474"/>
      <c r="I1474"/>
      <c r="J1474"/>
      <c r="K1474"/>
      <c r="L1474"/>
      <c r="M1474"/>
      <c r="N1474"/>
      <c r="O1474"/>
      <c r="S1474"/>
      <c r="T1474"/>
      <c r="U1474"/>
      <c r="V1474"/>
      <c r="Y1474"/>
      <c r="Z1474"/>
      <c r="AA1474"/>
      <c r="AB1474"/>
      <c r="AC1474"/>
      <c r="AD1474"/>
      <c r="AE1474"/>
      <c r="AF1474"/>
      <c r="AG1474"/>
      <c r="AH1474"/>
      <c r="AI1474"/>
      <c r="AJ1474"/>
      <c r="AK1474"/>
      <c r="AL1474"/>
    </row>
    <row r="1475" spans="3:38" ht="15" customHeight="1" x14ac:dyDescent="0.35">
      <c r="C1475"/>
      <c r="D1475"/>
      <c r="E1475"/>
      <c r="F1475"/>
      <c r="G1475"/>
      <c r="H1475"/>
      <c r="I1475"/>
      <c r="J1475"/>
      <c r="K1475"/>
      <c r="L1475"/>
      <c r="M1475"/>
      <c r="N1475"/>
      <c r="O1475"/>
      <c r="S1475"/>
      <c r="T1475"/>
      <c r="U1475"/>
      <c r="V1475"/>
      <c r="Y1475"/>
      <c r="Z1475"/>
      <c r="AA1475"/>
      <c r="AB1475"/>
      <c r="AC1475"/>
      <c r="AD1475"/>
      <c r="AE1475"/>
      <c r="AF1475"/>
      <c r="AG1475"/>
      <c r="AH1475"/>
      <c r="AI1475"/>
      <c r="AJ1475"/>
      <c r="AK1475"/>
      <c r="AL1475"/>
    </row>
    <row r="1476" spans="3:38" ht="15" customHeight="1" x14ac:dyDescent="0.35">
      <c r="C1476"/>
      <c r="D1476"/>
      <c r="E1476"/>
      <c r="F1476"/>
      <c r="G1476"/>
      <c r="H1476"/>
      <c r="I1476"/>
      <c r="J1476"/>
      <c r="K1476"/>
      <c r="L1476"/>
      <c r="M1476"/>
      <c r="N1476"/>
      <c r="O1476"/>
      <c r="S1476"/>
      <c r="T1476"/>
      <c r="U1476"/>
      <c r="V1476"/>
      <c r="Y1476"/>
      <c r="Z1476"/>
      <c r="AA1476"/>
      <c r="AB1476"/>
      <c r="AC1476"/>
      <c r="AD1476"/>
      <c r="AE1476"/>
      <c r="AF1476"/>
      <c r="AG1476"/>
      <c r="AH1476"/>
      <c r="AI1476"/>
      <c r="AJ1476"/>
      <c r="AK1476"/>
      <c r="AL1476"/>
    </row>
    <row r="1477" spans="3:38" ht="15" customHeight="1" x14ac:dyDescent="0.35">
      <c r="C1477"/>
      <c r="D1477"/>
      <c r="E1477"/>
      <c r="F1477"/>
      <c r="G1477"/>
      <c r="H1477"/>
      <c r="I1477"/>
      <c r="J1477"/>
      <c r="K1477"/>
      <c r="L1477"/>
      <c r="M1477"/>
      <c r="N1477"/>
      <c r="O1477"/>
      <c r="S1477"/>
      <c r="T1477"/>
      <c r="U1477"/>
      <c r="V1477"/>
      <c r="Y1477"/>
      <c r="Z1477"/>
      <c r="AA1477"/>
      <c r="AB1477"/>
      <c r="AC1477"/>
      <c r="AD1477"/>
      <c r="AE1477"/>
      <c r="AF1477"/>
      <c r="AG1477"/>
      <c r="AH1477"/>
      <c r="AI1477"/>
      <c r="AJ1477"/>
      <c r="AK1477"/>
      <c r="AL1477"/>
    </row>
    <row r="1478" spans="3:38" ht="15" customHeight="1" x14ac:dyDescent="0.35">
      <c r="C1478"/>
      <c r="D1478"/>
      <c r="E1478"/>
      <c r="F1478"/>
      <c r="G1478"/>
      <c r="H1478"/>
      <c r="I1478"/>
      <c r="J1478"/>
      <c r="K1478"/>
      <c r="L1478"/>
      <c r="M1478"/>
      <c r="N1478"/>
      <c r="O1478"/>
      <c r="S1478"/>
      <c r="T1478"/>
      <c r="U1478"/>
      <c r="V1478"/>
      <c r="Y1478"/>
      <c r="Z1478"/>
      <c r="AA1478"/>
      <c r="AB1478"/>
      <c r="AC1478"/>
      <c r="AD1478"/>
      <c r="AE1478"/>
      <c r="AF1478"/>
      <c r="AG1478"/>
      <c r="AH1478"/>
      <c r="AI1478"/>
      <c r="AJ1478"/>
      <c r="AK1478"/>
      <c r="AL1478"/>
    </row>
    <row r="1479" spans="3:38" ht="15" customHeight="1" x14ac:dyDescent="0.35">
      <c r="C1479"/>
      <c r="D1479"/>
      <c r="E1479"/>
      <c r="F1479"/>
      <c r="G1479"/>
      <c r="H1479"/>
      <c r="I1479"/>
      <c r="J1479"/>
      <c r="K1479"/>
      <c r="L1479"/>
      <c r="M1479"/>
      <c r="N1479"/>
      <c r="O1479"/>
      <c r="S1479"/>
      <c r="T1479"/>
      <c r="U1479"/>
      <c r="V1479"/>
      <c r="Y1479"/>
      <c r="Z1479"/>
      <c r="AA1479"/>
      <c r="AB1479"/>
      <c r="AC1479"/>
      <c r="AD1479"/>
      <c r="AE1479"/>
      <c r="AF1479"/>
      <c r="AG1479"/>
      <c r="AH1479"/>
      <c r="AI1479"/>
      <c r="AJ1479"/>
      <c r="AK1479"/>
      <c r="AL1479"/>
    </row>
    <row r="1480" spans="3:38" ht="15" customHeight="1" x14ac:dyDescent="0.35">
      <c r="C1480"/>
      <c r="D1480"/>
      <c r="E1480"/>
      <c r="F1480"/>
      <c r="G1480"/>
      <c r="H1480"/>
      <c r="I1480"/>
      <c r="J1480"/>
      <c r="K1480"/>
      <c r="L1480"/>
      <c r="M1480"/>
      <c r="N1480"/>
      <c r="O1480"/>
      <c r="S1480"/>
      <c r="T1480"/>
      <c r="U1480"/>
      <c r="V1480"/>
      <c r="Y1480"/>
      <c r="Z1480"/>
      <c r="AA1480"/>
      <c r="AB1480"/>
      <c r="AC1480"/>
      <c r="AD1480"/>
      <c r="AE1480"/>
      <c r="AF1480"/>
      <c r="AG1480"/>
      <c r="AH1480"/>
      <c r="AI1480"/>
      <c r="AJ1480"/>
      <c r="AK1480"/>
      <c r="AL1480"/>
    </row>
    <row r="1481" spans="3:38" ht="15" customHeight="1" x14ac:dyDescent="0.35">
      <c r="C1481"/>
      <c r="D1481"/>
      <c r="E1481"/>
      <c r="F1481"/>
      <c r="G1481"/>
      <c r="H1481"/>
      <c r="I1481"/>
      <c r="J1481"/>
      <c r="K1481"/>
      <c r="L1481"/>
      <c r="M1481"/>
      <c r="N1481"/>
      <c r="O1481"/>
      <c r="S1481"/>
      <c r="T1481"/>
      <c r="U1481"/>
      <c r="V1481"/>
      <c r="Y1481"/>
      <c r="Z1481"/>
      <c r="AA1481"/>
      <c r="AB1481"/>
      <c r="AC1481"/>
      <c r="AD1481"/>
      <c r="AE1481"/>
      <c r="AF1481"/>
      <c r="AG1481"/>
      <c r="AH1481"/>
      <c r="AI1481"/>
      <c r="AJ1481"/>
      <c r="AK1481"/>
      <c r="AL1481"/>
    </row>
    <row r="1482" spans="3:38" ht="15" customHeight="1" x14ac:dyDescent="0.35">
      <c r="C1482"/>
      <c r="D1482"/>
      <c r="E1482"/>
      <c r="F1482"/>
      <c r="G1482"/>
      <c r="H1482"/>
      <c r="I1482"/>
      <c r="J1482"/>
      <c r="K1482"/>
      <c r="L1482"/>
      <c r="M1482"/>
      <c r="N1482"/>
      <c r="O1482"/>
      <c r="S1482"/>
      <c r="T1482"/>
      <c r="U1482"/>
      <c r="V1482"/>
      <c r="Y1482"/>
      <c r="Z1482"/>
      <c r="AA1482"/>
      <c r="AB1482"/>
      <c r="AC1482"/>
      <c r="AD1482"/>
      <c r="AE1482"/>
      <c r="AF1482"/>
      <c r="AG1482"/>
      <c r="AH1482"/>
      <c r="AI1482"/>
      <c r="AJ1482"/>
      <c r="AK1482"/>
      <c r="AL1482"/>
    </row>
    <row r="1483" spans="3:38" ht="15" customHeight="1" x14ac:dyDescent="0.35">
      <c r="C1483"/>
      <c r="D1483"/>
      <c r="E1483"/>
      <c r="F1483"/>
      <c r="G1483"/>
      <c r="H1483"/>
      <c r="I1483"/>
      <c r="J1483"/>
      <c r="K1483"/>
      <c r="L1483"/>
      <c r="M1483"/>
      <c r="N1483"/>
      <c r="O1483"/>
      <c r="S1483"/>
      <c r="T1483"/>
      <c r="U1483"/>
      <c r="V1483"/>
      <c r="Y1483"/>
      <c r="Z1483"/>
      <c r="AA1483"/>
      <c r="AB1483"/>
      <c r="AC1483"/>
      <c r="AD1483"/>
      <c r="AE1483"/>
      <c r="AF1483"/>
      <c r="AG1483"/>
      <c r="AH1483"/>
      <c r="AI1483"/>
      <c r="AJ1483"/>
      <c r="AK1483"/>
      <c r="AL1483"/>
    </row>
    <row r="1484" spans="3:38" ht="15" customHeight="1" x14ac:dyDescent="0.35">
      <c r="C1484"/>
      <c r="D1484"/>
      <c r="E1484"/>
      <c r="F1484"/>
      <c r="G1484"/>
      <c r="H1484"/>
      <c r="I1484"/>
      <c r="J1484"/>
      <c r="K1484"/>
      <c r="L1484"/>
      <c r="M1484"/>
      <c r="N1484"/>
      <c r="O1484"/>
      <c r="S1484"/>
      <c r="T1484"/>
      <c r="U1484"/>
      <c r="V1484"/>
      <c r="Y1484"/>
      <c r="Z1484"/>
      <c r="AA1484"/>
      <c r="AB1484"/>
      <c r="AC1484"/>
      <c r="AD1484"/>
      <c r="AE1484"/>
      <c r="AF1484"/>
      <c r="AG1484"/>
      <c r="AH1484"/>
      <c r="AI1484"/>
      <c r="AJ1484"/>
      <c r="AK1484"/>
      <c r="AL1484"/>
    </row>
    <row r="1485" spans="3:38" ht="15" customHeight="1" x14ac:dyDescent="0.35">
      <c r="C1485"/>
      <c r="D1485"/>
      <c r="E1485"/>
      <c r="F1485"/>
      <c r="G1485"/>
      <c r="H1485"/>
      <c r="I1485"/>
      <c r="J1485"/>
      <c r="K1485"/>
      <c r="L1485"/>
      <c r="M1485"/>
      <c r="N1485"/>
      <c r="O1485"/>
      <c r="S1485"/>
      <c r="T1485"/>
      <c r="U1485"/>
      <c r="V1485"/>
      <c r="Y1485"/>
      <c r="Z1485"/>
      <c r="AA1485"/>
      <c r="AB1485"/>
      <c r="AC1485"/>
      <c r="AD1485"/>
      <c r="AE1485"/>
      <c r="AF1485"/>
      <c r="AG1485"/>
      <c r="AH1485"/>
      <c r="AI1485"/>
      <c r="AJ1485"/>
      <c r="AK1485"/>
      <c r="AL1485"/>
    </row>
    <row r="1486" spans="3:38" ht="15" customHeight="1" x14ac:dyDescent="0.35">
      <c r="C1486"/>
      <c r="D1486"/>
      <c r="E1486"/>
      <c r="F1486"/>
      <c r="G1486"/>
      <c r="H1486"/>
      <c r="I1486"/>
      <c r="J1486"/>
      <c r="K1486"/>
      <c r="L1486"/>
      <c r="M1486"/>
      <c r="N1486"/>
      <c r="O1486"/>
      <c r="S1486"/>
      <c r="T1486"/>
      <c r="U1486"/>
      <c r="V1486"/>
      <c r="Y1486"/>
      <c r="Z1486"/>
      <c r="AA1486"/>
      <c r="AB1486"/>
      <c r="AC1486"/>
      <c r="AD1486"/>
      <c r="AE1486"/>
      <c r="AF1486"/>
      <c r="AG1486"/>
      <c r="AH1486"/>
      <c r="AI1486"/>
      <c r="AJ1486"/>
      <c r="AK1486"/>
      <c r="AL1486"/>
    </row>
    <row r="1487" spans="3:38" ht="15" customHeight="1" x14ac:dyDescent="0.35">
      <c r="C1487"/>
      <c r="D1487"/>
      <c r="E1487"/>
      <c r="F1487"/>
      <c r="G1487"/>
      <c r="H1487"/>
      <c r="I1487"/>
      <c r="J1487"/>
      <c r="K1487"/>
      <c r="L1487"/>
      <c r="M1487"/>
      <c r="N1487"/>
      <c r="O1487"/>
      <c r="S1487"/>
      <c r="T1487"/>
      <c r="U1487"/>
      <c r="V1487"/>
      <c r="Y1487"/>
      <c r="Z1487"/>
      <c r="AA1487"/>
      <c r="AB1487"/>
      <c r="AC1487"/>
      <c r="AD1487"/>
      <c r="AE1487"/>
      <c r="AF1487"/>
      <c r="AG1487"/>
      <c r="AH1487"/>
      <c r="AI1487"/>
      <c r="AJ1487"/>
      <c r="AK1487"/>
      <c r="AL1487"/>
    </row>
    <row r="1488" spans="3:38" ht="15" customHeight="1" x14ac:dyDescent="0.35">
      <c r="C1488"/>
      <c r="D1488"/>
      <c r="E1488"/>
      <c r="F1488"/>
      <c r="G1488"/>
      <c r="H1488"/>
      <c r="I1488"/>
      <c r="J1488"/>
      <c r="K1488"/>
      <c r="L1488"/>
      <c r="M1488"/>
      <c r="N1488"/>
      <c r="O1488"/>
      <c r="S1488"/>
      <c r="T1488"/>
      <c r="U1488"/>
      <c r="V1488"/>
      <c r="Y1488"/>
      <c r="Z1488"/>
      <c r="AA1488"/>
      <c r="AB1488"/>
      <c r="AC1488"/>
      <c r="AD1488"/>
      <c r="AE1488"/>
      <c r="AF1488"/>
      <c r="AG1488"/>
      <c r="AH1488"/>
      <c r="AI1488"/>
      <c r="AJ1488"/>
      <c r="AK1488"/>
      <c r="AL1488"/>
    </row>
    <row r="1489" spans="3:38" ht="15" customHeight="1" x14ac:dyDescent="0.35">
      <c r="C1489"/>
      <c r="D1489"/>
      <c r="E1489"/>
      <c r="F1489"/>
      <c r="G1489"/>
      <c r="H1489"/>
      <c r="I1489"/>
      <c r="J1489"/>
      <c r="K1489"/>
      <c r="L1489"/>
      <c r="M1489"/>
      <c r="N1489"/>
      <c r="O1489"/>
      <c r="S1489"/>
      <c r="T1489"/>
      <c r="U1489"/>
      <c r="V1489"/>
      <c r="Y1489"/>
      <c r="Z1489"/>
      <c r="AA1489"/>
      <c r="AB1489"/>
      <c r="AC1489"/>
      <c r="AD1489"/>
      <c r="AE1489"/>
      <c r="AF1489"/>
      <c r="AG1489"/>
      <c r="AH1489"/>
      <c r="AI1489"/>
      <c r="AJ1489"/>
      <c r="AK1489"/>
      <c r="AL1489"/>
    </row>
    <row r="1490" spans="3:38" ht="15" customHeight="1" x14ac:dyDescent="0.35">
      <c r="C1490"/>
      <c r="D1490"/>
      <c r="E1490"/>
      <c r="F1490"/>
      <c r="G1490"/>
      <c r="H1490"/>
      <c r="I1490"/>
      <c r="J1490"/>
      <c r="K1490"/>
      <c r="L1490"/>
      <c r="M1490"/>
      <c r="N1490"/>
      <c r="O1490"/>
      <c r="S1490"/>
      <c r="T1490"/>
      <c r="U1490"/>
      <c r="V1490"/>
      <c r="Y1490"/>
      <c r="Z1490"/>
      <c r="AA1490"/>
      <c r="AB1490"/>
      <c r="AC1490"/>
      <c r="AD1490"/>
      <c r="AE1490"/>
      <c r="AF1490"/>
      <c r="AG1490"/>
      <c r="AH1490"/>
      <c r="AI1490"/>
      <c r="AJ1490"/>
      <c r="AK1490"/>
      <c r="AL1490"/>
    </row>
    <row r="1491" spans="3:38" ht="15" customHeight="1" x14ac:dyDescent="0.35">
      <c r="C1491"/>
      <c r="D1491"/>
      <c r="E1491"/>
      <c r="F1491"/>
      <c r="G1491"/>
      <c r="H1491"/>
      <c r="I1491"/>
      <c r="J1491"/>
      <c r="K1491"/>
      <c r="L1491"/>
      <c r="M1491"/>
      <c r="N1491"/>
      <c r="O1491"/>
      <c r="S1491"/>
      <c r="T1491"/>
      <c r="U1491"/>
      <c r="V1491"/>
      <c r="Y1491"/>
      <c r="Z1491"/>
      <c r="AA1491"/>
      <c r="AB1491"/>
      <c r="AC1491"/>
      <c r="AD1491"/>
      <c r="AE1491"/>
      <c r="AF1491"/>
      <c r="AG1491"/>
      <c r="AH1491"/>
      <c r="AI1491"/>
      <c r="AJ1491"/>
      <c r="AK1491"/>
      <c r="AL1491"/>
    </row>
    <row r="1492" spans="3:38" ht="15" customHeight="1" x14ac:dyDescent="0.35">
      <c r="C1492"/>
      <c r="D1492"/>
      <c r="E1492"/>
      <c r="F1492"/>
      <c r="G1492"/>
      <c r="H1492"/>
      <c r="I1492"/>
      <c r="J1492"/>
      <c r="K1492"/>
      <c r="L1492"/>
      <c r="M1492"/>
      <c r="N1492"/>
      <c r="O1492"/>
      <c r="S1492"/>
      <c r="T1492"/>
      <c r="U1492"/>
      <c r="V1492"/>
      <c r="Y1492"/>
      <c r="Z1492"/>
      <c r="AA1492"/>
      <c r="AB1492"/>
      <c r="AC1492"/>
      <c r="AD1492"/>
      <c r="AE1492"/>
      <c r="AF1492"/>
      <c r="AG1492"/>
      <c r="AH1492"/>
      <c r="AI1492"/>
      <c r="AJ1492"/>
      <c r="AK1492"/>
      <c r="AL1492"/>
    </row>
    <row r="1493" spans="3:38" ht="15" customHeight="1" x14ac:dyDescent="0.35">
      <c r="C1493"/>
      <c r="D1493"/>
      <c r="E1493"/>
      <c r="F1493"/>
      <c r="G1493"/>
      <c r="H1493"/>
      <c r="I1493"/>
      <c r="J1493"/>
      <c r="K1493"/>
      <c r="L1493"/>
      <c r="M1493"/>
      <c r="N1493"/>
      <c r="O1493"/>
      <c r="S1493"/>
      <c r="T1493"/>
      <c r="U1493"/>
      <c r="V1493"/>
      <c r="Y1493"/>
      <c r="Z1493"/>
      <c r="AA1493"/>
      <c r="AB1493"/>
      <c r="AC1493"/>
      <c r="AD1493"/>
      <c r="AE1493"/>
      <c r="AF1493"/>
      <c r="AG1493"/>
      <c r="AH1493"/>
      <c r="AI1493"/>
      <c r="AJ1493"/>
      <c r="AK1493"/>
      <c r="AL1493"/>
    </row>
    <row r="1494" spans="3:38" ht="15" customHeight="1" x14ac:dyDescent="0.35">
      <c r="C1494"/>
      <c r="D1494"/>
      <c r="E1494"/>
      <c r="F1494"/>
      <c r="G1494"/>
      <c r="H1494"/>
      <c r="I1494"/>
      <c r="J1494"/>
      <c r="K1494"/>
      <c r="L1494"/>
      <c r="M1494"/>
      <c r="N1494"/>
      <c r="O1494"/>
      <c r="S1494"/>
      <c r="T1494"/>
      <c r="U1494"/>
      <c r="V1494"/>
      <c r="Y1494"/>
      <c r="Z1494"/>
      <c r="AA1494"/>
      <c r="AB1494"/>
      <c r="AC1494"/>
      <c r="AD1494"/>
      <c r="AE1494"/>
      <c r="AF1494"/>
      <c r="AG1494"/>
      <c r="AH1494"/>
      <c r="AI1494"/>
      <c r="AJ1494"/>
      <c r="AK1494"/>
      <c r="AL1494"/>
    </row>
    <row r="1495" spans="3:38" ht="15" customHeight="1" x14ac:dyDescent="0.35">
      <c r="C1495"/>
      <c r="D1495"/>
      <c r="E1495"/>
      <c r="F1495"/>
      <c r="G1495"/>
      <c r="H1495"/>
      <c r="I1495"/>
      <c r="J1495"/>
      <c r="K1495"/>
      <c r="L1495"/>
      <c r="M1495"/>
      <c r="N1495"/>
      <c r="O1495"/>
      <c r="S1495"/>
      <c r="T1495"/>
      <c r="U1495"/>
      <c r="V1495"/>
      <c r="Y1495"/>
      <c r="Z1495"/>
      <c r="AA1495"/>
      <c r="AB1495"/>
      <c r="AC1495"/>
      <c r="AD1495"/>
      <c r="AE1495"/>
      <c r="AF1495"/>
      <c r="AG1495"/>
      <c r="AH1495"/>
      <c r="AI1495"/>
      <c r="AJ1495"/>
      <c r="AK1495"/>
      <c r="AL1495"/>
    </row>
    <row r="1496" spans="3:38" ht="15" customHeight="1" x14ac:dyDescent="0.35">
      <c r="C1496"/>
      <c r="D1496"/>
      <c r="E1496"/>
      <c r="F1496"/>
      <c r="G1496"/>
      <c r="H1496"/>
      <c r="I1496"/>
      <c r="J1496"/>
      <c r="K1496"/>
      <c r="L1496"/>
      <c r="M1496"/>
      <c r="N1496"/>
      <c r="O1496"/>
      <c r="S1496"/>
      <c r="T1496"/>
      <c r="U1496"/>
      <c r="V1496"/>
      <c r="Y1496"/>
      <c r="Z1496"/>
      <c r="AA1496"/>
      <c r="AB1496"/>
      <c r="AC1496"/>
      <c r="AD1496"/>
      <c r="AE1496"/>
      <c r="AF1496"/>
      <c r="AG1496"/>
      <c r="AH1496"/>
      <c r="AI1496"/>
      <c r="AJ1496"/>
      <c r="AK1496"/>
      <c r="AL1496"/>
    </row>
    <row r="1497" spans="3:38" ht="15" customHeight="1" x14ac:dyDescent="0.35">
      <c r="C1497"/>
      <c r="D1497"/>
      <c r="E1497"/>
      <c r="F1497"/>
      <c r="G1497"/>
      <c r="H1497"/>
      <c r="I1497"/>
      <c r="J1497"/>
      <c r="K1497"/>
      <c r="L1497"/>
      <c r="M1497"/>
      <c r="N1497"/>
      <c r="O1497"/>
      <c r="S1497"/>
      <c r="T1497"/>
      <c r="U1497"/>
      <c r="V1497"/>
      <c r="Y1497"/>
      <c r="Z1497"/>
      <c r="AA1497"/>
      <c r="AB1497"/>
      <c r="AC1497"/>
      <c r="AD1497"/>
      <c r="AE1497"/>
      <c r="AF1497"/>
      <c r="AG1497"/>
      <c r="AH1497"/>
      <c r="AI1497"/>
      <c r="AJ1497"/>
      <c r="AK1497"/>
      <c r="AL1497"/>
    </row>
    <row r="1498" spans="3:38" ht="15" customHeight="1" x14ac:dyDescent="0.35">
      <c r="C1498"/>
      <c r="D1498"/>
      <c r="E1498"/>
      <c r="F1498"/>
      <c r="G1498"/>
      <c r="H1498"/>
      <c r="I1498"/>
      <c r="J1498"/>
      <c r="K1498"/>
      <c r="L1498"/>
      <c r="M1498"/>
      <c r="N1498"/>
      <c r="O1498"/>
      <c r="S1498"/>
      <c r="T1498"/>
      <c r="U1498"/>
      <c r="V1498"/>
      <c r="Y1498"/>
      <c r="Z1498"/>
      <c r="AA1498"/>
      <c r="AB1498"/>
      <c r="AC1498"/>
      <c r="AD1498"/>
      <c r="AE1498"/>
      <c r="AF1498"/>
      <c r="AG1498"/>
      <c r="AH1498"/>
      <c r="AI1498"/>
      <c r="AJ1498"/>
      <c r="AK1498"/>
      <c r="AL1498"/>
    </row>
    <row r="1499" spans="3:38" ht="15" customHeight="1" x14ac:dyDescent="0.35">
      <c r="C1499"/>
      <c r="D1499"/>
      <c r="E1499"/>
      <c r="F1499"/>
      <c r="G1499"/>
      <c r="H1499"/>
      <c r="I1499"/>
      <c r="J1499"/>
      <c r="K1499"/>
      <c r="L1499"/>
      <c r="M1499"/>
      <c r="N1499"/>
      <c r="O1499"/>
      <c r="S1499"/>
      <c r="T1499"/>
      <c r="U1499"/>
      <c r="V1499"/>
      <c r="Y1499"/>
      <c r="Z1499"/>
      <c r="AA1499"/>
      <c r="AB1499"/>
      <c r="AC1499"/>
      <c r="AD1499"/>
      <c r="AE1499"/>
      <c r="AF1499"/>
      <c r="AG1499"/>
      <c r="AH1499"/>
      <c r="AI1499"/>
      <c r="AJ1499"/>
      <c r="AK1499"/>
      <c r="AL1499"/>
    </row>
    <row r="1500" spans="3:38" ht="15" customHeight="1" x14ac:dyDescent="0.35">
      <c r="C1500"/>
      <c r="D1500"/>
      <c r="E1500"/>
      <c r="F1500"/>
      <c r="G1500"/>
      <c r="H1500"/>
      <c r="I1500"/>
      <c r="J1500"/>
      <c r="K1500"/>
      <c r="L1500"/>
      <c r="M1500"/>
      <c r="N1500"/>
      <c r="O1500"/>
      <c r="S1500"/>
      <c r="T1500"/>
      <c r="U1500"/>
      <c r="V1500"/>
      <c r="Y1500"/>
      <c r="Z1500"/>
      <c r="AA1500"/>
      <c r="AB1500"/>
      <c r="AC1500"/>
      <c r="AD1500"/>
      <c r="AE1500"/>
      <c r="AF1500"/>
      <c r="AG1500"/>
      <c r="AH1500"/>
      <c r="AI1500"/>
      <c r="AJ1500"/>
      <c r="AK1500"/>
      <c r="AL1500"/>
    </row>
    <row r="1501" spans="3:38" ht="15" customHeight="1" x14ac:dyDescent="0.35">
      <c r="C1501"/>
      <c r="D1501"/>
      <c r="E1501"/>
      <c r="F1501"/>
      <c r="G1501"/>
      <c r="H1501"/>
      <c r="I1501"/>
      <c r="J1501"/>
      <c r="K1501"/>
      <c r="L1501"/>
      <c r="M1501"/>
      <c r="N1501"/>
      <c r="O1501"/>
      <c r="S1501"/>
      <c r="T1501"/>
      <c r="U1501"/>
      <c r="V1501"/>
      <c r="Y1501"/>
      <c r="Z1501"/>
      <c r="AA1501"/>
      <c r="AB1501"/>
      <c r="AC1501"/>
      <c r="AD1501"/>
      <c r="AE1501"/>
      <c r="AF1501"/>
      <c r="AG1501"/>
      <c r="AH1501"/>
      <c r="AI1501"/>
      <c r="AJ1501"/>
      <c r="AK1501"/>
      <c r="AL1501"/>
    </row>
    <row r="1502" spans="3:38" ht="15" customHeight="1" x14ac:dyDescent="0.35">
      <c r="C1502"/>
      <c r="D1502"/>
      <c r="E1502"/>
      <c r="F1502"/>
      <c r="G1502"/>
      <c r="H1502"/>
      <c r="I1502"/>
      <c r="J1502"/>
      <c r="K1502"/>
      <c r="L1502"/>
      <c r="M1502"/>
      <c r="N1502"/>
      <c r="O1502"/>
      <c r="S1502"/>
      <c r="T1502"/>
      <c r="U1502"/>
      <c r="V1502"/>
      <c r="Y1502"/>
      <c r="Z1502"/>
      <c r="AA1502"/>
      <c r="AB1502"/>
      <c r="AC1502"/>
      <c r="AD1502"/>
      <c r="AE1502"/>
      <c r="AF1502"/>
      <c r="AG1502"/>
      <c r="AH1502"/>
      <c r="AI1502"/>
      <c r="AJ1502"/>
      <c r="AK1502"/>
      <c r="AL1502"/>
    </row>
    <row r="1503" spans="3:38" ht="15" customHeight="1" x14ac:dyDescent="0.35">
      <c r="C1503"/>
      <c r="D1503"/>
      <c r="E1503"/>
      <c r="F1503"/>
      <c r="G1503"/>
      <c r="H1503"/>
      <c r="I1503"/>
      <c r="J1503"/>
      <c r="K1503"/>
      <c r="L1503"/>
      <c r="M1503"/>
      <c r="N1503"/>
      <c r="O1503"/>
      <c r="S1503"/>
      <c r="T1503"/>
      <c r="U1503"/>
      <c r="V1503"/>
      <c r="Y1503"/>
      <c r="Z1503"/>
      <c r="AA1503"/>
      <c r="AB1503"/>
      <c r="AC1503"/>
      <c r="AD1503"/>
      <c r="AE1503"/>
      <c r="AF1503"/>
      <c r="AG1503"/>
      <c r="AH1503"/>
      <c r="AI1503"/>
      <c r="AJ1503"/>
      <c r="AK1503"/>
      <c r="AL1503"/>
    </row>
    <row r="1504" spans="3:38" ht="15" customHeight="1" x14ac:dyDescent="0.35">
      <c r="C1504"/>
      <c r="D1504"/>
      <c r="E1504"/>
      <c r="F1504"/>
      <c r="G1504"/>
      <c r="H1504"/>
      <c r="I1504"/>
      <c r="J1504"/>
      <c r="K1504"/>
      <c r="L1504"/>
      <c r="M1504"/>
      <c r="N1504"/>
      <c r="O1504"/>
      <c r="S1504"/>
      <c r="T1504"/>
      <c r="U1504"/>
      <c r="V1504"/>
      <c r="Y1504"/>
      <c r="Z1504"/>
      <c r="AA1504"/>
      <c r="AB1504"/>
      <c r="AC1504"/>
      <c r="AD1504"/>
      <c r="AE1504"/>
      <c r="AF1504"/>
      <c r="AG1504"/>
      <c r="AH1504"/>
      <c r="AI1504"/>
      <c r="AJ1504"/>
      <c r="AK1504"/>
      <c r="AL1504"/>
    </row>
    <row r="1505" spans="3:38" ht="15" customHeight="1" x14ac:dyDescent="0.35">
      <c r="C1505"/>
      <c r="D1505"/>
      <c r="E1505"/>
      <c r="F1505"/>
      <c r="G1505"/>
      <c r="H1505"/>
      <c r="I1505"/>
      <c r="J1505"/>
      <c r="K1505"/>
      <c r="L1505"/>
      <c r="M1505"/>
      <c r="N1505"/>
      <c r="O1505"/>
      <c r="S1505"/>
      <c r="T1505"/>
      <c r="U1505"/>
      <c r="V1505"/>
      <c r="Y1505"/>
      <c r="Z1505"/>
      <c r="AA1505"/>
      <c r="AB1505"/>
      <c r="AC1505"/>
      <c r="AD1505"/>
      <c r="AE1505"/>
      <c r="AF1505"/>
      <c r="AG1505"/>
      <c r="AH1505"/>
      <c r="AI1505"/>
      <c r="AJ1505"/>
      <c r="AK1505"/>
      <c r="AL1505"/>
    </row>
    <row r="1506" spans="3:38" ht="15" customHeight="1" x14ac:dyDescent="0.35">
      <c r="C1506"/>
      <c r="D1506"/>
      <c r="E1506"/>
      <c r="F1506"/>
      <c r="G1506"/>
      <c r="H1506"/>
      <c r="I1506"/>
      <c r="J1506"/>
      <c r="K1506"/>
      <c r="L1506"/>
      <c r="M1506"/>
      <c r="N1506"/>
      <c r="O1506"/>
      <c r="S1506"/>
      <c r="T1506"/>
      <c r="U1506"/>
      <c r="V1506"/>
      <c r="Y1506"/>
      <c r="Z1506"/>
      <c r="AA1506"/>
      <c r="AB1506"/>
      <c r="AC1506"/>
      <c r="AD1506"/>
      <c r="AE1506"/>
      <c r="AF1506"/>
      <c r="AG1506"/>
      <c r="AH1506"/>
      <c r="AI1506"/>
      <c r="AJ1506"/>
      <c r="AK1506"/>
      <c r="AL1506"/>
    </row>
    <row r="1507" spans="3:38" ht="15" customHeight="1" x14ac:dyDescent="0.35">
      <c r="C1507"/>
      <c r="D1507"/>
      <c r="E1507"/>
      <c r="F1507"/>
      <c r="G1507"/>
      <c r="H1507"/>
      <c r="I1507"/>
      <c r="J1507"/>
      <c r="K1507"/>
      <c r="L1507"/>
      <c r="M1507"/>
      <c r="N1507"/>
      <c r="O1507"/>
      <c r="S1507"/>
      <c r="T1507"/>
      <c r="U1507"/>
      <c r="V1507"/>
      <c r="Y1507"/>
      <c r="Z1507"/>
      <c r="AA1507"/>
      <c r="AB1507"/>
      <c r="AC1507"/>
      <c r="AD1507"/>
      <c r="AE1507"/>
      <c r="AF1507"/>
      <c r="AG1507"/>
      <c r="AH1507"/>
      <c r="AI1507"/>
      <c r="AJ1507"/>
      <c r="AK1507"/>
      <c r="AL1507"/>
    </row>
    <row r="1508" spans="3:38" ht="15" customHeight="1" x14ac:dyDescent="0.35">
      <c r="C1508"/>
      <c r="D1508"/>
      <c r="E1508"/>
      <c r="F1508"/>
      <c r="G1508"/>
      <c r="H1508"/>
      <c r="I1508"/>
      <c r="J1508"/>
      <c r="K1508"/>
      <c r="L1508"/>
      <c r="M1508"/>
      <c r="N1508"/>
      <c r="O1508"/>
      <c r="S1508"/>
      <c r="T1508"/>
      <c r="U1508"/>
      <c r="V1508"/>
      <c r="Y1508"/>
      <c r="Z1508"/>
      <c r="AA1508"/>
      <c r="AB1508"/>
      <c r="AC1508"/>
      <c r="AD1508"/>
      <c r="AE1508"/>
      <c r="AF1508"/>
      <c r="AG1508"/>
      <c r="AH1508"/>
      <c r="AI1508"/>
      <c r="AJ1508"/>
      <c r="AK1508"/>
      <c r="AL1508"/>
    </row>
    <row r="1509" spans="3:38" ht="15" customHeight="1" x14ac:dyDescent="0.35">
      <c r="C1509"/>
      <c r="D1509"/>
      <c r="E1509"/>
      <c r="F1509"/>
      <c r="G1509"/>
      <c r="H1509"/>
      <c r="I1509"/>
      <c r="J1509"/>
      <c r="K1509"/>
      <c r="L1509"/>
      <c r="M1509"/>
      <c r="N1509"/>
      <c r="O1509"/>
      <c r="S1509"/>
      <c r="T1509"/>
      <c r="U1509"/>
      <c r="V1509"/>
      <c r="Y1509"/>
      <c r="Z1509"/>
      <c r="AA1509"/>
      <c r="AB1509"/>
      <c r="AC1509"/>
      <c r="AD1509"/>
      <c r="AE1509"/>
      <c r="AF1509"/>
      <c r="AG1509"/>
      <c r="AH1509"/>
      <c r="AI1509"/>
      <c r="AJ1509"/>
      <c r="AK1509"/>
      <c r="AL1509"/>
    </row>
    <row r="1510" spans="3:38" ht="15" customHeight="1" x14ac:dyDescent="0.35">
      <c r="C1510"/>
      <c r="D1510"/>
      <c r="E1510"/>
      <c r="F1510"/>
      <c r="G1510"/>
      <c r="H1510"/>
      <c r="I1510"/>
      <c r="J1510"/>
      <c r="K1510"/>
      <c r="L1510"/>
      <c r="M1510"/>
      <c r="N1510"/>
      <c r="O1510"/>
      <c r="S1510"/>
      <c r="T1510"/>
      <c r="U1510"/>
      <c r="V1510"/>
      <c r="Y1510"/>
      <c r="Z1510"/>
      <c r="AA1510"/>
      <c r="AB1510"/>
      <c r="AC1510"/>
      <c r="AD1510"/>
      <c r="AE1510"/>
      <c r="AF1510"/>
      <c r="AG1510"/>
      <c r="AH1510"/>
      <c r="AI1510"/>
      <c r="AJ1510"/>
      <c r="AK1510"/>
      <c r="AL1510"/>
    </row>
    <row r="1511" spans="3:38" ht="15" customHeight="1" x14ac:dyDescent="0.35">
      <c r="C1511"/>
      <c r="D1511"/>
      <c r="E1511"/>
      <c r="F1511"/>
      <c r="G1511"/>
      <c r="H1511"/>
      <c r="I1511"/>
      <c r="J1511"/>
      <c r="K1511"/>
      <c r="L1511"/>
      <c r="M1511"/>
      <c r="N1511"/>
      <c r="O1511"/>
      <c r="S1511"/>
      <c r="T1511"/>
      <c r="U1511"/>
      <c r="V1511"/>
      <c r="Y1511"/>
      <c r="Z1511"/>
      <c r="AA1511"/>
      <c r="AB1511"/>
      <c r="AC1511"/>
      <c r="AD1511"/>
      <c r="AE1511"/>
      <c r="AF1511"/>
      <c r="AG1511"/>
      <c r="AH1511"/>
      <c r="AI1511"/>
      <c r="AJ1511"/>
      <c r="AK1511"/>
      <c r="AL1511"/>
    </row>
    <row r="1512" spans="3:38" ht="15" customHeight="1" x14ac:dyDescent="0.35">
      <c r="C1512"/>
      <c r="D1512"/>
      <c r="E1512"/>
      <c r="F1512"/>
      <c r="G1512"/>
      <c r="H1512"/>
      <c r="I1512"/>
      <c r="J1512"/>
      <c r="K1512"/>
      <c r="L1512"/>
      <c r="M1512"/>
      <c r="N1512"/>
      <c r="O1512"/>
      <c r="S1512"/>
      <c r="T1512"/>
      <c r="U1512"/>
      <c r="V1512"/>
      <c r="Y1512"/>
      <c r="Z1512"/>
      <c r="AA1512"/>
      <c r="AB1512"/>
      <c r="AC1512"/>
      <c r="AD1512"/>
      <c r="AE1512"/>
      <c r="AF1512"/>
      <c r="AG1512"/>
      <c r="AH1512"/>
      <c r="AI1512"/>
      <c r="AJ1512"/>
      <c r="AK1512"/>
      <c r="AL1512"/>
    </row>
    <row r="1513" spans="3:38" ht="15" customHeight="1" x14ac:dyDescent="0.35">
      <c r="C1513"/>
      <c r="D1513"/>
      <c r="E1513"/>
      <c r="F1513"/>
      <c r="G1513"/>
      <c r="H1513"/>
      <c r="I1513"/>
      <c r="J1513"/>
      <c r="K1513"/>
      <c r="L1513"/>
      <c r="M1513"/>
      <c r="N1513"/>
      <c r="O1513"/>
      <c r="S1513"/>
      <c r="T1513"/>
      <c r="U1513"/>
      <c r="V1513"/>
      <c r="Y1513"/>
      <c r="Z1513"/>
      <c r="AA1513"/>
      <c r="AB1513"/>
      <c r="AC1513"/>
      <c r="AD1513"/>
      <c r="AE1513"/>
      <c r="AF1513"/>
      <c r="AG1513"/>
      <c r="AH1513"/>
      <c r="AI1513"/>
      <c r="AJ1513"/>
      <c r="AK1513"/>
      <c r="AL1513"/>
    </row>
    <row r="1514" spans="3:38" ht="15" customHeight="1" x14ac:dyDescent="0.35">
      <c r="C1514"/>
      <c r="D1514"/>
      <c r="E1514"/>
      <c r="F1514"/>
      <c r="G1514"/>
      <c r="H1514"/>
      <c r="I1514"/>
      <c r="J1514"/>
      <c r="K1514"/>
      <c r="L1514"/>
      <c r="M1514"/>
      <c r="N1514"/>
      <c r="O1514"/>
      <c r="S1514"/>
      <c r="T1514"/>
      <c r="U1514"/>
      <c r="V1514"/>
      <c r="Y1514"/>
      <c r="Z1514"/>
      <c r="AA1514"/>
      <c r="AB1514"/>
      <c r="AC1514"/>
      <c r="AD1514"/>
      <c r="AE1514"/>
      <c r="AF1514"/>
      <c r="AG1514"/>
      <c r="AH1514"/>
      <c r="AI1514"/>
      <c r="AJ1514"/>
      <c r="AK1514"/>
      <c r="AL1514"/>
    </row>
    <row r="1515" spans="3:38" ht="15" customHeight="1" x14ac:dyDescent="0.35">
      <c r="C1515"/>
      <c r="D1515"/>
      <c r="E1515"/>
      <c r="F1515"/>
      <c r="G1515"/>
      <c r="H1515"/>
      <c r="I1515"/>
      <c r="J1515"/>
      <c r="K1515"/>
      <c r="L1515"/>
      <c r="M1515"/>
      <c r="N1515"/>
      <c r="O1515"/>
      <c r="S1515"/>
      <c r="T1515"/>
      <c r="U1515"/>
      <c r="V1515"/>
      <c r="Y1515"/>
      <c r="Z1515"/>
      <c r="AA1515"/>
      <c r="AB1515"/>
      <c r="AC1515"/>
      <c r="AD1515"/>
      <c r="AE1515"/>
      <c r="AF1515"/>
      <c r="AG1515"/>
      <c r="AH1515"/>
      <c r="AI1515"/>
      <c r="AJ1515"/>
      <c r="AK1515"/>
      <c r="AL1515"/>
    </row>
    <row r="1516" spans="3:38" ht="15" customHeight="1" x14ac:dyDescent="0.35">
      <c r="C1516"/>
      <c r="D1516"/>
      <c r="E1516"/>
      <c r="F1516"/>
      <c r="G1516"/>
      <c r="H1516"/>
      <c r="I1516"/>
      <c r="J1516"/>
      <c r="K1516"/>
      <c r="L1516"/>
      <c r="M1516"/>
      <c r="N1516"/>
      <c r="O1516"/>
      <c r="S1516"/>
      <c r="T1516"/>
      <c r="U1516"/>
      <c r="V1516"/>
      <c r="Y1516"/>
      <c r="Z1516"/>
      <c r="AA1516"/>
      <c r="AB1516"/>
      <c r="AC1516"/>
      <c r="AD1516"/>
      <c r="AE1516"/>
      <c r="AF1516"/>
      <c r="AG1516"/>
      <c r="AH1516"/>
      <c r="AI1516"/>
      <c r="AJ1516"/>
      <c r="AK1516"/>
      <c r="AL1516"/>
    </row>
    <row r="1517" spans="3:38" ht="15" customHeight="1" x14ac:dyDescent="0.35">
      <c r="C1517"/>
      <c r="D1517"/>
      <c r="E1517"/>
      <c r="F1517"/>
      <c r="G1517"/>
      <c r="H1517"/>
      <c r="I1517"/>
      <c r="J1517"/>
      <c r="K1517"/>
      <c r="L1517"/>
      <c r="M1517"/>
      <c r="N1517"/>
      <c r="O1517"/>
      <c r="S1517"/>
      <c r="T1517"/>
      <c r="U1517"/>
      <c r="V1517"/>
      <c r="Y1517"/>
      <c r="Z1517"/>
      <c r="AA1517"/>
      <c r="AB1517"/>
      <c r="AC1517"/>
      <c r="AD1517"/>
      <c r="AE1517"/>
      <c r="AF1517"/>
      <c r="AG1517"/>
      <c r="AH1517"/>
      <c r="AI1517"/>
      <c r="AJ1517"/>
      <c r="AK1517"/>
      <c r="AL1517"/>
    </row>
    <row r="1518" spans="3:38" ht="15" customHeight="1" x14ac:dyDescent="0.35">
      <c r="C1518"/>
      <c r="D1518"/>
      <c r="E1518"/>
      <c r="F1518"/>
      <c r="G1518"/>
      <c r="H1518"/>
      <c r="I1518"/>
      <c r="J1518"/>
      <c r="K1518"/>
      <c r="L1518"/>
      <c r="M1518"/>
      <c r="N1518"/>
      <c r="O1518"/>
      <c r="S1518"/>
      <c r="T1518"/>
      <c r="U1518"/>
      <c r="V1518"/>
      <c r="Y1518"/>
      <c r="Z1518"/>
      <c r="AA1518"/>
      <c r="AB1518"/>
      <c r="AC1518"/>
      <c r="AD1518"/>
      <c r="AE1518"/>
      <c r="AF1518"/>
      <c r="AG1518"/>
      <c r="AH1518"/>
      <c r="AI1518"/>
      <c r="AJ1518"/>
      <c r="AK1518"/>
      <c r="AL1518"/>
    </row>
    <row r="1519" spans="3:38" ht="15" customHeight="1" x14ac:dyDescent="0.35">
      <c r="C1519"/>
      <c r="D1519"/>
      <c r="E1519"/>
      <c r="F1519"/>
      <c r="G1519"/>
      <c r="H1519"/>
      <c r="I1519"/>
      <c r="J1519"/>
      <c r="K1519"/>
      <c r="L1519"/>
      <c r="M1519"/>
      <c r="N1519"/>
      <c r="O1519"/>
      <c r="S1519"/>
      <c r="T1519"/>
      <c r="U1519"/>
      <c r="V1519"/>
      <c r="Y1519"/>
      <c r="Z1519"/>
      <c r="AA1519"/>
      <c r="AB1519"/>
      <c r="AC1519"/>
      <c r="AD1519"/>
      <c r="AE1519"/>
      <c r="AF1519"/>
      <c r="AG1519"/>
      <c r="AH1519"/>
      <c r="AI1519"/>
      <c r="AJ1519"/>
      <c r="AK1519"/>
      <c r="AL1519"/>
    </row>
    <row r="1520" spans="3:38" ht="15" customHeight="1" x14ac:dyDescent="0.35">
      <c r="C1520"/>
      <c r="D1520"/>
      <c r="E1520"/>
      <c r="F1520"/>
      <c r="G1520"/>
      <c r="H1520"/>
      <c r="I1520"/>
      <c r="J1520"/>
      <c r="K1520"/>
      <c r="L1520"/>
      <c r="M1520"/>
      <c r="N1520"/>
      <c r="O1520"/>
      <c r="S1520"/>
      <c r="T1520"/>
      <c r="U1520"/>
      <c r="V1520"/>
      <c r="Y1520"/>
      <c r="Z1520"/>
      <c r="AA1520"/>
      <c r="AB1520"/>
      <c r="AC1520"/>
      <c r="AD1520"/>
      <c r="AE1520"/>
      <c r="AF1520"/>
      <c r="AG1520"/>
      <c r="AH1520"/>
      <c r="AI1520"/>
      <c r="AJ1520"/>
      <c r="AK1520"/>
      <c r="AL1520"/>
    </row>
    <row r="1521" spans="3:38" ht="15" customHeight="1" x14ac:dyDescent="0.35">
      <c r="C1521"/>
      <c r="D1521"/>
      <c r="E1521"/>
      <c r="F1521"/>
      <c r="G1521"/>
      <c r="H1521"/>
      <c r="I1521"/>
      <c r="J1521"/>
      <c r="K1521"/>
      <c r="L1521"/>
      <c r="M1521"/>
      <c r="N1521"/>
      <c r="O1521"/>
      <c r="S1521"/>
      <c r="T1521"/>
      <c r="U1521"/>
      <c r="V1521"/>
      <c r="Y1521"/>
      <c r="Z1521"/>
      <c r="AA1521"/>
      <c r="AB1521"/>
      <c r="AC1521"/>
      <c r="AD1521"/>
      <c r="AE1521"/>
      <c r="AF1521"/>
      <c r="AG1521"/>
      <c r="AH1521"/>
      <c r="AI1521"/>
      <c r="AJ1521"/>
      <c r="AK1521"/>
      <c r="AL1521"/>
    </row>
    <row r="1522" spans="3:38" ht="15" customHeight="1" x14ac:dyDescent="0.35">
      <c r="C1522"/>
      <c r="D1522"/>
      <c r="E1522"/>
      <c r="F1522"/>
      <c r="G1522"/>
      <c r="H1522"/>
      <c r="I1522"/>
      <c r="J1522"/>
      <c r="K1522"/>
      <c r="L1522"/>
      <c r="M1522"/>
      <c r="N1522"/>
      <c r="O1522"/>
      <c r="S1522"/>
      <c r="T1522"/>
      <c r="U1522"/>
      <c r="V1522"/>
      <c r="Y1522"/>
      <c r="Z1522"/>
      <c r="AA1522"/>
      <c r="AB1522"/>
      <c r="AC1522"/>
      <c r="AD1522"/>
      <c r="AE1522"/>
      <c r="AF1522"/>
      <c r="AG1522"/>
      <c r="AH1522"/>
      <c r="AI1522"/>
      <c r="AJ1522"/>
      <c r="AK1522"/>
      <c r="AL1522"/>
    </row>
    <row r="1523" spans="3:38" ht="15" customHeight="1" x14ac:dyDescent="0.35">
      <c r="C1523"/>
      <c r="D1523"/>
      <c r="E1523"/>
      <c r="F1523"/>
      <c r="G1523"/>
      <c r="H1523"/>
      <c r="I1523"/>
      <c r="J1523"/>
      <c r="K1523"/>
      <c r="L1523"/>
      <c r="M1523"/>
      <c r="N1523"/>
      <c r="O1523"/>
      <c r="S1523"/>
      <c r="T1523"/>
      <c r="U1523"/>
      <c r="V1523"/>
      <c r="Y1523"/>
      <c r="Z1523"/>
      <c r="AA1523"/>
      <c r="AB1523"/>
      <c r="AC1523"/>
      <c r="AD1523"/>
      <c r="AE1523"/>
      <c r="AF1523"/>
      <c r="AG1523"/>
      <c r="AH1523"/>
      <c r="AI1523"/>
      <c r="AJ1523"/>
      <c r="AK1523"/>
      <c r="AL1523"/>
    </row>
    <row r="1524" spans="3:38" ht="15" customHeight="1" x14ac:dyDescent="0.35">
      <c r="C1524"/>
      <c r="D1524"/>
      <c r="E1524"/>
      <c r="F1524"/>
      <c r="G1524"/>
      <c r="H1524"/>
      <c r="I1524"/>
      <c r="J1524"/>
      <c r="K1524"/>
      <c r="L1524"/>
      <c r="M1524"/>
      <c r="N1524"/>
      <c r="O1524"/>
      <c r="S1524"/>
      <c r="T1524"/>
      <c r="U1524"/>
      <c r="V1524"/>
      <c r="Y1524"/>
      <c r="Z1524"/>
      <c r="AA1524"/>
      <c r="AB1524"/>
      <c r="AC1524"/>
      <c r="AD1524"/>
      <c r="AE1524"/>
      <c r="AF1524"/>
      <c r="AG1524"/>
      <c r="AH1524"/>
      <c r="AI1524"/>
      <c r="AJ1524"/>
      <c r="AK1524"/>
      <c r="AL1524"/>
    </row>
    <row r="1525" spans="3:38" ht="15" customHeight="1" x14ac:dyDescent="0.35">
      <c r="C1525"/>
      <c r="D1525"/>
      <c r="E1525"/>
      <c r="F1525"/>
      <c r="G1525"/>
      <c r="H1525"/>
      <c r="I1525"/>
      <c r="J1525"/>
      <c r="K1525"/>
      <c r="L1525"/>
      <c r="M1525"/>
      <c r="N1525"/>
      <c r="O1525"/>
      <c r="S1525"/>
      <c r="T1525"/>
      <c r="U1525"/>
      <c r="V1525"/>
      <c r="Y1525"/>
      <c r="Z1525"/>
      <c r="AA1525"/>
      <c r="AB1525"/>
      <c r="AC1525"/>
      <c r="AD1525"/>
      <c r="AE1525"/>
      <c r="AF1525"/>
      <c r="AG1525"/>
      <c r="AH1525"/>
      <c r="AI1525"/>
      <c r="AJ1525"/>
      <c r="AK1525"/>
      <c r="AL1525"/>
    </row>
    <row r="1526" spans="3:38" ht="15" customHeight="1" x14ac:dyDescent="0.35">
      <c r="C1526"/>
      <c r="D1526"/>
      <c r="E1526"/>
      <c r="F1526"/>
      <c r="G1526"/>
      <c r="H1526"/>
      <c r="I1526"/>
      <c r="J1526"/>
      <c r="K1526"/>
      <c r="L1526"/>
      <c r="M1526"/>
      <c r="N1526"/>
      <c r="O1526"/>
      <c r="S1526"/>
      <c r="T1526"/>
      <c r="U1526"/>
      <c r="V1526"/>
      <c r="Y1526"/>
      <c r="Z1526"/>
      <c r="AA1526"/>
      <c r="AB1526"/>
      <c r="AC1526"/>
      <c r="AD1526"/>
      <c r="AE1526"/>
      <c r="AF1526"/>
      <c r="AG1526"/>
      <c r="AH1526"/>
      <c r="AI1526"/>
      <c r="AJ1526"/>
      <c r="AK1526"/>
      <c r="AL1526"/>
    </row>
    <row r="1527" spans="3:38" ht="15" customHeight="1" x14ac:dyDescent="0.35">
      <c r="C1527"/>
      <c r="D1527"/>
      <c r="E1527"/>
      <c r="F1527"/>
      <c r="G1527"/>
      <c r="H1527"/>
      <c r="I1527"/>
      <c r="J1527"/>
      <c r="K1527"/>
      <c r="L1527"/>
      <c r="M1527"/>
      <c r="N1527"/>
      <c r="O1527"/>
      <c r="S1527"/>
      <c r="T1527"/>
      <c r="U1527"/>
      <c r="V1527"/>
      <c r="Y1527"/>
      <c r="Z1527"/>
      <c r="AA1527"/>
      <c r="AB1527"/>
      <c r="AC1527"/>
      <c r="AD1527"/>
      <c r="AE1527"/>
      <c r="AF1527"/>
      <c r="AG1527"/>
      <c r="AH1527"/>
      <c r="AI1527"/>
      <c r="AJ1527"/>
      <c r="AK1527"/>
      <c r="AL1527"/>
    </row>
    <row r="1528" spans="3:38" ht="15" customHeight="1" x14ac:dyDescent="0.35">
      <c r="C1528"/>
      <c r="D1528"/>
      <c r="E1528"/>
      <c r="F1528"/>
      <c r="G1528"/>
      <c r="H1528"/>
      <c r="I1528"/>
      <c r="J1528"/>
      <c r="K1528"/>
      <c r="L1528"/>
      <c r="M1528"/>
      <c r="N1528"/>
      <c r="O1528"/>
      <c r="S1528"/>
      <c r="T1528"/>
      <c r="U1528"/>
      <c r="V1528"/>
      <c r="Y1528"/>
      <c r="Z1528"/>
      <c r="AA1528"/>
      <c r="AB1528"/>
      <c r="AC1528"/>
      <c r="AD1528"/>
      <c r="AE1528"/>
      <c r="AF1528"/>
      <c r="AG1528"/>
      <c r="AH1528"/>
      <c r="AI1528"/>
      <c r="AJ1528"/>
      <c r="AK1528"/>
      <c r="AL1528"/>
    </row>
    <row r="1529" spans="3:38" ht="15" customHeight="1" x14ac:dyDescent="0.35">
      <c r="C1529"/>
      <c r="D1529"/>
      <c r="E1529"/>
      <c r="F1529"/>
      <c r="G1529"/>
      <c r="H1529"/>
      <c r="I1529"/>
      <c r="J1529"/>
      <c r="K1529"/>
      <c r="L1529"/>
      <c r="M1529"/>
      <c r="N1529"/>
      <c r="O1529"/>
      <c r="S1529"/>
      <c r="T1529"/>
      <c r="U1529"/>
      <c r="V1529"/>
      <c r="Y1529"/>
      <c r="Z1529"/>
      <c r="AA1529"/>
      <c r="AB1529"/>
      <c r="AC1529"/>
      <c r="AD1529"/>
      <c r="AE1529"/>
      <c r="AF1529"/>
      <c r="AG1529"/>
      <c r="AH1529"/>
      <c r="AI1529"/>
      <c r="AJ1529"/>
      <c r="AK1529"/>
      <c r="AL1529"/>
    </row>
    <row r="1530" spans="3:38" ht="15" customHeight="1" x14ac:dyDescent="0.35">
      <c r="C1530"/>
      <c r="D1530"/>
      <c r="E1530"/>
      <c r="F1530"/>
      <c r="G1530"/>
      <c r="H1530"/>
      <c r="I1530"/>
      <c r="J1530"/>
      <c r="K1530"/>
      <c r="L1530"/>
      <c r="M1530"/>
      <c r="N1530"/>
      <c r="O1530"/>
      <c r="S1530"/>
      <c r="T1530"/>
      <c r="U1530"/>
      <c r="V1530"/>
      <c r="Y1530"/>
      <c r="Z1530"/>
      <c r="AA1530"/>
      <c r="AB1530"/>
      <c r="AC1530"/>
      <c r="AD1530"/>
      <c r="AE1530"/>
      <c r="AF1530"/>
      <c r="AG1530"/>
      <c r="AH1530"/>
      <c r="AI1530"/>
      <c r="AJ1530"/>
      <c r="AK1530"/>
      <c r="AL1530"/>
    </row>
    <row r="1531" spans="3:38" ht="15" customHeight="1" x14ac:dyDescent="0.35">
      <c r="C1531"/>
      <c r="D1531"/>
      <c r="E1531"/>
      <c r="F1531"/>
      <c r="G1531"/>
      <c r="H1531"/>
      <c r="I1531"/>
      <c r="J1531"/>
      <c r="K1531"/>
      <c r="L1531"/>
      <c r="M1531"/>
      <c r="N1531"/>
      <c r="O1531"/>
      <c r="S1531"/>
      <c r="T1531"/>
      <c r="U1531"/>
      <c r="V1531"/>
      <c r="Y1531"/>
      <c r="Z1531"/>
      <c r="AA1531"/>
      <c r="AB1531"/>
      <c r="AC1531"/>
      <c r="AD1531"/>
      <c r="AE1531"/>
      <c r="AF1531"/>
      <c r="AG1531"/>
      <c r="AH1531"/>
      <c r="AI1531"/>
      <c r="AJ1531"/>
      <c r="AK1531"/>
      <c r="AL1531"/>
    </row>
    <row r="1532" spans="3:38" ht="15" customHeight="1" x14ac:dyDescent="0.35">
      <c r="C1532"/>
      <c r="D1532"/>
      <c r="E1532"/>
      <c r="F1532"/>
      <c r="G1532"/>
      <c r="H1532"/>
      <c r="I1532"/>
      <c r="J1532"/>
      <c r="K1532"/>
      <c r="L1532"/>
      <c r="M1532"/>
      <c r="N1532"/>
      <c r="O1532"/>
      <c r="S1532"/>
      <c r="T1532"/>
      <c r="U1532"/>
      <c r="V1532"/>
      <c r="Y1532"/>
      <c r="Z1532"/>
      <c r="AA1532"/>
      <c r="AB1532"/>
      <c r="AC1532"/>
      <c r="AD1532"/>
      <c r="AE1532"/>
      <c r="AF1532"/>
      <c r="AG1532"/>
      <c r="AH1532"/>
      <c r="AI1532"/>
      <c r="AJ1532"/>
      <c r="AK1532"/>
      <c r="AL1532"/>
    </row>
    <row r="1533" spans="3:38" ht="15" customHeight="1" x14ac:dyDescent="0.35">
      <c r="C1533"/>
      <c r="D1533"/>
      <c r="E1533"/>
      <c r="F1533"/>
      <c r="G1533"/>
      <c r="H1533"/>
      <c r="I1533"/>
      <c r="J1533"/>
      <c r="K1533"/>
      <c r="L1533"/>
      <c r="M1533"/>
      <c r="N1533"/>
      <c r="O1533"/>
      <c r="S1533"/>
      <c r="T1533"/>
      <c r="U1533"/>
      <c r="V1533"/>
      <c r="Y1533"/>
      <c r="Z1533"/>
      <c r="AA1533"/>
      <c r="AB1533"/>
      <c r="AC1533"/>
      <c r="AD1533"/>
      <c r="AE1533"/>
      <c r="AF1533"/>
      <c r="AG1533"/>
      <c r="AH1533"/>
      <c r="AI1533"/>
      <c r="AJ1533"/>
      <c r="AK1533"/>
      <c r="AL1533"/>
    </row>
    <row r="1534" spans="3:38" ht="15" customHeight="1" x14ac:dyDescent="0.35">
      <c r="C1534"/>
      <c r="D1534"/>
      <c r="E1534"/>
      <c r="F1534"/>
      <c r="G1534"/>
      <c r="H1534"/>
      <c r="I1534"/>
      <c r="J1534"/>
      <c r="K1534"/>
      <c r="L1534"/>
      <c r="M1534"/>
      <c r="N1534"/>
      <c r="O1534"/>
      <c r="S1534"/>
      <c r="T1534"/>
      <c r="U1534"/>
      <c r="V1534"/>
      <c r="Y1534"/>
      <c r="Z1534"/>
      <c r="AA1534"/>
      <c r="AB1534"/>
      <c r="AC1534"/>
      <c r="AD1534"/>
      <c r="AE1534"/>
      <c r="AF1534"/>
      <c r="AG1534"/>
      <c r="AH1534"/>
      <c r="AI1534"/>
      <c r="AJ1534"/>
      <c r="AK1534"/>
      <c r="AL1534"/>
    </row>
    <row r="1535" spans="3:38" ht="15" customHeight="1" x14ac:dyDescent="0.35">
      <c r="C1535"/>
      <c r="D1535"/>
      <c r="E1535"/>
      <c r="F1535"/>
      <c r="G1535"/>
      <c r="H1535"/>
      <c r="I1535"/>
      <c r="J1535"/>
      <c r="K1535"/>
      <c r="L1535"/>
      <c r="M1535"/>
      <c r="N1535"/>
      <c r="O1535"/>
      <c r="S1535"/>
      <c r="T1535"/>
      <c r="U1535"/>
      <c r="V1535"/>
      <c r="Y1535"/>
      <c r="Z1535"/>
      <c r="AA1535"/>
      <c r="AB1535"/>
      <c r="AC1535"/>
      <c r="AD1535"/>
      <c r="AE1535"/>
      <c r="AF1535"/>
      <c r="AG1535"/>
      <c r="AH1535"/>
      <c r="AI1535"/>
      <c r="AJ1535"/>
      <c r="AK1535"/>
      <c r="AL1535"/>
    </row>
    <row r="1536" spans="3:38" ht="15" customHeight="1" x14ac:dyDescent="0.35">
      <c r="C1536"/>
      <c r="D1536"/>
      <c r="E1536"/>
      <c r="F1536"/>
      <c r="G1536"/>
      <c r="H1536"/>
      <c r="I1536"/>
      <c r="J1536"/>
      <c r="K1536"/>
      <c r="L1536"/>
      <c r="M1536"/>
      <c r="N1536"/>
      <c r="O1536"/>
      <c r="S1536"/>
      <c r="T1536"/>
      <c r="U1536"/>
      <c r="V1536"/>
      <c r="Y1536"/>
      <c r="Z1536"/>
      <c r="AA1536"/>
      <c r="AB1536"/>
      <c r="AC1536"/>
      <c r="AD1536"/>
      <c r="AE1536"/>
      <c r="AF1536"/>
      <c r="AG1536"/>
      <c r="AH1536"/>
      <c r="AI1536"/>
      <c r="AJ1536"/>
      <c r="AK1536"/>
      <c r="AL1536"/>
    </row>
    <row r="1537" spans="3:38" ht="15" customHeight="1" x14ac:dyDescent="0.35">
      <c r="C1537"/>
      <c r="D1537"/>
      <c r="E1537"/>
      <c r="F1537"/>
      <c r="G1537"/>
      <c r="H1537"/>
      <c r="I1537"/>
      <c r="J1537"/>
      <c r="K1537"/>
      <c r="L1537"/>
      <c r="M1537"/>
      <c r="N1537"/>
      <c r="O1537"/>
      <c r="S1537"/>
      <c r="T1537"/>
      <c r="U1537"/>
      <c r="V1537"/>
      <c r="Y1537"/>
      <c r="Z1537"/>
      <c r="AA1537"/>
      <c r="AB1537"/>
      <c r="AC1537"/>
      <c r="AD1537"/>
      <c r="AE1537"/>
      <c r="AF1537"/>
      <c r="AG1537"/>
      <c r="AH1537"/>
      <c r="AI1537"/>
      <c r="AJ1537"/>
      <c r="AK1537"/>
      <c r="AL1537"/>
    </row>
    <row r="1538" spans="3:38" ht="15" customHeight="1" x14ac:dyDescent="0.35">
      <c r="C1538"/>
      <c r="D1538"/>
      <c r="E1538"/>
      <c r="F1538"/>
      <c r="G1538"/>
      <c r="H1538"/>
      <c r="I1538"/>
      <c r="J1538"/>
      <c r="K1538"/>
      <c r="L1538"/>
      <c r="M1538"/>
      <c r="N1538"/>
      <c r="O1538"/>
      <c r="S1538"/>
      <c r="T1538"/>
      <c r="U1538"/>
      <c r="V1538"/>
      <c r="Y1538"/>
      <c r="Z1538"/>
      <c r="AA1538"/>
      <c r="AB1538"/>
      <c r="AC1538"/>
      <c r="AD1538"/>
      <c r="AE1538"/>
      <c r="AF1538"/>
      <c r="AG1538"/>
      <c r="AH1538"/>
      <c r="AI1538"/>
      <c r="AJ1538"/>
      <c r="AK1538"/>
      <c r="AL1538"/>
    </row>
    <row r="1539" spans="3:38" ht="15" customHeight="1" x14ac:dyDescent="0.35">
      <c r="C1539"/>
      <c r="D1539"/>
      <c r="E1539"/>
      <c r="F1539"/>
      <c r="G1539"/>
      <c r="H1539"/>
      <c r="I1539"/>
      <c r="J1539"/>
      <c r="K1539"/>
      <c r="L1539"/>
      <c r="M1539"/>
      <c r="N1539"/>
      <c r="O1539"/>
      <c r="S1539"/>
      <c r="T1539"/>
      <c r="U1539"/>
      <c r="V1539"/>
      <c r="Y1539"/>
      <c r="Z1539"/>
      <c r="AA1539"/>
      <c r="AB1539"/>
      <c r="AC1539"/>
      <c r="AD1539"/>
      <c r="AE1539"/>
      <c r="AF1539"/>
      <c r="AG1539"/>
      <c r="AH1539"/>
      <c r="AI1539"/>
      <c r="AJ1539"/>
      <c r="AK1539"/>
      <c r="AL1539"/>
    </row>
    <row r="1540" spans="3:38" ht="15" customHeight="1" x14ac:dyDescent="0.35">
      <c r="C1540"/>
      <c r="D1540"/>
      <c r="E1540"/>
      <c r="F1540"/>
      <c r="G1540"/>
      <c r="H1540"/>
      <c r="I1540"/>
      <c r="J1540"/>
      <c r="K1540"/>
      <c r="L1540"/>
      <c r="M1540"/>
      <c r="N1540"/>
      <c r="O1540"/>
      <c r="S1540"/>
      <c r="T1540"/>
      <c r="U1540"/>
      <c r="V1540"/>
      <c r="Y1540"/>
      <c r="Z1540"/>
      <c r="AA1540"/>
      <c r="AB1540"/>
      <c r="AC1540"/>
      <c r="AD1540"/>
      <c r="AE1540"/>
      <c r="AF1540"/>
      <c r="AG1540"/>
      <c r="AH1540"/>
      <c r="AI1540"/>
      <c r="AJ1540"/>
      <c r="AK1540"/>
      <c r="AL1540"/>
    </row>
    <row r="1541" spans="3:38" ht="15" customHeight="1" x14ac:dyDescent="0.35">
      <c r="C1541"/>
      <c r="D1541"/>
      <c r="E1541"/>
      <c r="F1541"/>
      <c r="G1541"/>
      <c r="H1541"/>
      <c r="I1541"/>
      <c r="J1541"/>
      <c r="K1541"/>
      <c r="L1541"/>
      <c r="M1541"/>
      <c r="N1541"/>
      <c r="O1541"/>
      <c r="S1541"/>
      <c r="T1541"/>
      <c r="U1541"/>
      <c r="V1541"/>
      <c r="Y1541"/>
      <c r="Z1541"/>
      <c r="AA1541"/>
      <c r="AB1541"/>
      <c r="AC1541"/>
      <c r="AD1541"/>
      <c r="AE1541"/>
      <c r="AF1541"/>
      <c r="AG1541"/>
      <c r="AH1541"/>
      <c r="AI1541"/>
      <c r="AJ1541"/>
      <c r="AK1541"/>
      <c r="AL1541"/>
    </row>
    <row r="1542" spans="3:38" ht="15" customHeight="1" x14ac:dyDescent="0.35">
      <c r="C1542"/>
      <c r="D1542"/>
      <c r="E1542"/>
      <c r="F1542"/>
      <c r="G1542"/>
      <c r="H1542"/>
      <c r="I1542"/>
      <c r="J1542"/>
      <c r="K1542"/>
      <c r="L1542"/>
      <c r="M1542"/>
      <c r="N1542"/>
      <c r="O1542"/>
      <c r="S1542"/>
      <c r="T1542"/>
      <c r="U1542"/>
      <c r="V1542"/>
      <c r="Y1542"/>
      <c r="Z1542"/>
      <c r="AA1542"/>
      <c r="AB1542"/>
      <c r="AC1542"/>
      <c r="AD1542"/>
      <c r="AE1542"/>
      <c r="AF1542"/>
      <c r="AG1542"/>
      <c r="AH1542"/>
      <c r="AI1542"/>
      <c r="AJ1542"/>
      <c r="AK1542"/>
      <c r="AL1542"/>
    </row>
    <row r="1543" spans="3:38" ht="15" customHeight="1" x14ac:dyDescent="0.35">
      <c r="C1543"/>
      <c r="D1543"/>
      <c r="E1543"/>
      <c r="F1543"/>
      <c r="G1543"/>
      <c r="H1543"/>
      <c r="I1543"/>
      <c r="J1543"/>
      <c r="K1543"/>
      <c r="L1543"/>
      <c r="M1543"/>
      <c r="N1543"/>
      <c r="O1543"/>
      <c r="S1543"/>
      <c r="T1543"/>
      <c r="U1543"/>
      <c r="V1543"/>
      <c r="Y1543"/>
      <c r="Z1543"/>
      <c r="AA1543"/>
      <c r="AB1543"/>
      <c r="AC1543"/>
      <c r="AD1543"/>
      <c r="AE1543"/>
      <c r="AF1543"/>
      <c r="AG1543"/>
      <c r="AH1543"/>
      <c r="AI1543"/>
      <c r="AJ1543"/>
      <c r="AK1543"/>
      <c r="AL1543"/>
    </row>
    <row r="1544" spans="3:38" ht="15" customHeight="1" x14ac:dyDescent="0.35">
      <c r="C1544"/>
      <c r="D1544"/>
      <c r="E1544"/>
      <c r="F1544"/>
      <c r="G1544"/>
      <c r="H1544"/>
      <c r="I1544"/>
      <c r="J1544"/>
      <c r="K1544"/>
      <c r="L1544"/>
      <c r="M1544"/>
      <c r="N1544"/>
      <c r="O1544"/>
      <c r="S1544"/>
      <c r="T1544"/>
      <c r="U1544"/>
      <c r="V1544"/>
      <c r="Y1544"/>
      <c r="Z1544"/>
      <c r="AA1544"/>
      <c r="AB1544"/>
      <c r="AC1544"/>
      <c r="AD1544"/>
      <c r="AE1544"/>
      <c r="AF1544"/>
      <c r="AG1544"/>
      <c r="AH1544"/>
      <c r="AI1544"/>
      <c r="AJ1544"/>
      <c r="AK1544"/>
      <c r="AL1544"/>
    </row>
    <row r="1545" spans="3:38" ht="15" customHeight="1" x14ac:dyDescent="0.35">
      <c r="C1545"/>
      <c r="D1545"/>
      <c r="E1545"/>
      <c r="F1545"/>
      <c r="G1545"/>
      <c r="H1545"/>
      <c r="I1545"/>
      <c r="J1545"/>
      <c r="K1545"/>
      <c r="L1545"/>
      <c r="M1545"/>
      <c r="N1545"/>
      <c r="O1545"/>
      <c r="S1545"/>
      <c r="T1545"/>
      <c r="U1545"/>
      <c r="V1545"/>
      <c r="Y1545"/>
      <c r="Z1545"/>
      <c r="AA1545"/>
      <c r="AB1545"/>
      <c r="AC1545"/>
      <c r="AD1545"/>
      <c r="AE1545"/>
      <c r="AF1545"/>
      <c r="AG1545"/>
      <c r="AH1545"/>
      <c r="AI1545"/>
      <c r="AJ1545"/>
      <c r="AK1545"/>
      <c r="AL1545"/>
    </row>
    <row r="1546" spans="3:38" ht="15" customHeight="1" x14ac:dyDescent="0.35">
      <c r="C1546"/>
      <c r="D1546"/>
      <c r="E1546"/>
      <c r="F1546"/>
      <c r="G1546"/>
      <c r="H1546"/>
      <c r="I1546"/>
      <c r="J1546"/>
      <c r="K1546"/>
      <c r="L1546"/>
      <c r="M1546"/>
      <c r="N1546"/>
      <c r="O1546"/>
      <c r="S1546"/>
      <c r="T1546"/>
      <c r="U1546"/>
      <c r="V1546"/>
      <c r="Y1546"/>
      <c r="Z1546"/>
      <c r="AA1546"/>
      <c r="AB1546"/>
      <c r="AC1546"/>
      <c r="AD1546"/>
      <c r="AE1546"/>
      <c r="AF1546"/>
      <c r="AG1546"/>
      <c r="AH1546"/>
      <c r="AI1546"/>
      <c r="AJ1546"/>
      <c r="AK1546"/>
      <c r="AL1546"/>
    </row>
    <row r="1547" spans="3:38" ht="15" customHeight="1" x14ac:dyDescent="0.35">
      <c r="C1547"/>
      <c r="D1547"/>
      <c r="E1547"/>
      <c r="F1547"/>
      <c r="G1547"/>
      <c r="H1547"/>
      <c r="I1547"/>
      <c r="J1547"/>
      <c r="K1547"/>
      <c r="L1547"/>
      <c r="M1547"/>
      <c r="N1547"/>
      <c r="O1547"/>
      <c r="S1547"/>
      <c r="T1547"/>
      <c r="U1547"/>
      <c r="V1547"/>
      <c r="Y1547"/>
      <c r="Z1547"/>
      <c r="AA1547"/>
      <c r="AB1547"/>
      <c r="AC1547"/>
      <c r="AD1547"/>
      <c r="AE1547"/>
      <c r="AF1547"/>
      <c r="AG1547"/>
      <c r="AH1547"/>
      <c r="AI1547"/>
      <c r="AJ1547"/>
      <c r="AK1547"/>
      <c r="AL1547"/>
    </row>
    <row r="1548" spans="3:38" ht="15" customHeight="1" x14ac:dyDescent="0.35">
      <c r="C1548"/>
      <c r="D1548"/>
      <c r="E1548"/>
      <c r="F1548"/>
      <c r="G1548"/>
      <c r="H1548"/>
      <c r="I1548"/>
      <c r="J1548"/>
      <c r="K1548"/>
      <c r="L1548"/>
      <c r="M1548"/>
      <c r="N1548"/>
      <c r="O1548"/>
      <c r="S1548"/>
      <c r="T1548"/>
      <c r="U1548"/>
      <c r="V1548"/>
      <c r="Y1548"/>
      <c r="Z1548"/>
      <c r="AA1548"/>
      <c r="AB1548"/>
      <c r="AC1548"/>
      <c r="AD1548"/>
      <c r="AE1548"/>
      <c r="AF1548"/>
      <c r="AG1548"/>
      <c r="AH1548"/>
      <c r="AI1548"/>
      <c r="AJ1548"/>
      <c r="AK1548"/>
      <c r="AL1548"/>
    </row>
    <row r="1549" spans="3:38" ht="15" customHeight="1" x14ac:dyDescent="0.35">
      <c r="C1549"/>
      <c r="D1549"/>
      <c r="E1549"/>
      <c r="F1549"/>
      <c r="G1549"/>
      <c r="H1549"/>
      <c r="I1549"/>
      <c r="J1549"/>
      <c r="K1549"/>
      <c r="L1549"/>
      <c r="M1549"/>
      <c r="N1549"/>
      <c r="O1549"/>
      <c r="S1549"/>
      <c r="T1549"/>
      <c r="U1549"/>
      <c r="V1549"/>
      <c r="Y1549"/>
      <c r="Z1549"/>
      <c r="AA1549"/>
      <c r="AB1549"/>
      <c r="AC1549"/>
      <c r="AD1549"/>
      <c r="AE1549"/>
      <c r="AF1549"/>
      <c r="AG1549"/>
      <c r="AH1549"/>
      <c r="AI1549"/>
      <c r="AJ1549"/>
      <c r="AK1549"/>
      <c r="AL1549"/>
    </row>
    <row r="1550" spans="3:38" ht="15" customHeight="1" x14ac:dyDescent="0.35">
      <c r="C1550"/>
      <c r="D1550"/>
      <c r="E1550"/>
      <c r="F1550"/>
      <c r="G1550"/>
      <c r="H1550"/>
      <c r="I1550"/>
      <c r="J1550"/>
      <c r="K1550"/>
      <c r="L1550"/>
      <c r="M1550"/>
      <c r="N1550"/>
      <c r="O1550"/>
      <c r="S1550"/>
      <c r="T1550"/>
      <c r="U1550"/>
      <c r="V1550"/>
      <c r="Y1550"/>
      <c r="Z1550"/>
      <c r="AA1550"/>
      <c r="AB1550"/>
      <c r="AC1550"/>
      <c r="AD1550"/>
      <c r="AE1550"/>
      <c r="AF1550"/>
      <c r="AG1550"/>
      <c r="AH1550"/>
      <c r="AI1550"/>
      <c r="AJ1550"/>
      <c r="AK1550"/>
      <c r="AL1550"/>
    </row>
    <row r="1551" spans="3:38" ht="15" customHeight="1" x14ac:dyDescent="0.35">
      <c r="C1551"/>
      <c r="D1551"/>
      <c r="E1551"/>
      <c r="F1551"/>
      <c r="G1551"/>
      <c r="H1551"/>
      <c r="I1551"/>
      <c r="J1551"/>
      <c r="K1551"/>
      <c r="L1551"/>
      <c r="M1551"/>
      <c r="N1551"/>
      <c r="O1551"/>
      <c r="S1551"/>
      <c r="T1551"/>
      <c r="U1551"/>
      <c r="V1551"/>
      <c r="Y1551"/>
      <c r="Z1551"/>
      <c r="AA1551"/>
      <c r="AB1551"/>
      <c r="AC1551"/>
      <c r="AD1551"/>
      <c r="AE1551"/>
      <c r="AF1551"/>
      <c r="AG1551"/>
      <c r="AH1551"/>
      <c r="AI1551"/>
      <c r="AJ1551"/>
      <c r="AK1551"/>
      <c r="AL1551"/>
    </row>
    <row r="1552" spans="3:38" ht="15" customHeight="1" x14ac:dyDescent="0.35">
      <c r="C1552"/>
      <c r="D1552"/>
      <c r="E1552"/>
      <c r="F1552"/>
      <c r="G1552"/>
      <c r="H1552"/>
      <c r="I1552"/>
      <c r="J1552"/>
      <c r="K1552"/>
      <c r="L1552"/>
      <c r="M1552"/>
      <c r="N1552"/>
      <c r="O1552"/>
      <c r="S1552"/>
      <c r="T1552"/>
      <c r="U1552"/>
      <c r="V1552"/>
      <c r="Y1552"/>
      <c r="Z1552"/>
      <c r="AA1552"/>
      <c r="AB1552"/>
      <c r="AC1552"/>
      <c r="AD1552"/>
      <c r="AE1552"/>
      <c r="AF1552"/>
      <c r="AG1552"/>
      <c r="AH1552"/>
      <c r="AI1552"/>
      <c r="AJ1552"/>
      <c r="AK1552"/>
      <c r="AL1552"/>
    </row>
    <row r="1553" spans="3:38" ht="15" customHeight="1" x14ac:dyDescent="0.35">
      <c r="C1553"/>
      <c r="D1553"/>
      <c r="E1553"/>
      <c r="F1553"/>
      <c r="G1553"/>
      <c r="H1553"/>
      <c r="I1553"/>
      <c r="J1553"/>
      <c r="K1553"/>
      <c r="L1553"/>
      <c r="M1553"/>
      <c r="N1553"/>
      <c r="O1553"/>
      <c r="S1553"/>
      <c r="T1553"/>
      <c r="U1553"/>
      <c r="V1553"/>
      <c r="Y1553"/>
      <c r="Z1553"/>
      <c r="AA1553"/>
      <c r="AB1553"/>
      <c r="AC1553"/>
      <c r="AD1553"/>
      <c r="AE1553"/>
      <c r="AF1553"/>
      <c r="AG1553"/>
      <c r="AH1553"/>
      <c r="AI1553"/>
      <c r="AJ1553"/>
      <c r="AK1553"/>
      <c r="AL1553"/>
    </row>
    <row r="1554" spans="3:38" ht="15" customHeight="1" x14ac:dyDescent="0.35">
      <c r="C1554"/>
      <c r="D1554"/>
      <c r="E1554"/>
      <c r="F1554"/>
      <c r="G1554"/>
      <c r="H1554"/>
      <c r="I1554"/>
      <c r="J1554"/>
      <c r="K1554"/>
      <c r="L1554"/>
      <c r="M1554"/>
      <c r="N1554"/>
      <c r="O1554"/>
      <c r="S1554"/>
      <c r="T1554"/>
      <c r="U1554"/>
      <c r="V1554"/>
      <c r="Y1554"/>
      <c r="Z1554"/>
      <c r="AA1554"/>
      <c r="AB1554"/>
      <c r="AC1554"/>
      <c r="AD1554"/>
      <c r="AE1554"/>
      <c r="AF1554"/>
      <c r="AG1554"/>
      <c r="AH1554"/>
      <c r="AI1554"/>
      <c r="AJ1554"/>
      <c r="AK1554"/>
      <c r="AL1554"/>
    </row>
    <row r="1555" spans="3:38" ht="15" customHeight="1" x14ac:dyDescent="0.35">
      <c r="C1555"/>
      <c r="D1555"/>
      <c r="E1555"/>
      <c r="F1555"/>
      <c r="G1555"/>
      <c r="H1555"/>
      <c r="I1555"/>
      <c r="J1555"/>
      <c r="K1555"/>
      <c r="L1555"/>
      <c r="M1555"/>
      <c r="N1555"/>
      <c r="O1555"/>
      <c r="S1555"/>
      <c r="T1555"/>
      <c r="U1555"/>
      <c r="V1555"/>
      <c r="Y1555"/>
      <c r="Z1555"/>
      <c r="AA1555"/>
      <c r="AB1555"/>
      <c r="AC1555"/>
      <c r="AD1555"/>
      <c r="AE1555"/>
      <c r="AF1555"/>
      <c r="AG1555"/>
      <c r="AH1555"/>
      <c r="AI1555"/>
      <c r="AJ1555"/>
      <c r="AK1555"/>
      <c r="AL1555"/>
    </row>
    <row r="1556" spans="3:38" ht="15" customHeight="1" x14ac:dyDescent="0.35">
      <c r="C1556"/>
      <c r="D1556"/>
      <c r="E1556"/>
      <c r="F1556"/>
      <c r="G1556"/>
      <c r="H1556"/>
      <c r="I1556"/>
      <c r="J1556"/>
      <c r="K1556"/>
      <c r="L1556"/>
      <c r="M1556"/>
      <c r="N1556"/>
      <c r="O1556"/>
      <c r="S1556"/>
      <c r="T1556"/>
      <c r="U1556"/>
      <c r="V1556"/>
      <c r="Y1556"/>
      <c r="Z1556"/>
      <c r="AA1556"/>
      <c r="AB1556"/>
      <c r="AC1556"/>
      <c r="AD1556"/>
      <c r="AE1556"/>
      <c r="AF1556"/>
      <c r="AG1556"/>
      <c r="AH1556"/>
      <c r="AI1556"/>
      <c r="AJ1556"/>
      <c r="AK1556"/>
      <c r="AL1556"/>
    </row>
    <row r="1557" spans="3:38" ht="15" customHeight="1" x14ac:dyDescent="0.35">
      <c r="C1557"/>
      <c r="D1557"/>
      <c r="E1557"/>
      <c r="F1557"/>
      <c r="G1557"/>
      <c r="H1557"/>
      <c r="I1557"/>
      <c r="J1557"/>
      <c r="K1557"/>
      <c r="L1557"/>
      <c r="M1557"/>
      <c r="N1557"/>
      <c r="O1557"/>
      <c r="S1557"/>
      <c r="T1557"/>
      <c r="U1557"/>
      <c r="V1557"/>
      <c r="Y1557"/>
      <c r="Z1557"/>
      <c r="AA1557"/>
      <c r="AB1557"/>
      <c r="AC1557"/>
      <c r="AD1557"/>
      <c r="AE1557"/>
      <c r="AF1557"/>
      <c r="AG1557"/>
      <c r="AH1557"/>
      <c r="AI1557"/>
      <c r="AJ1557"/>
      <c r="AK1557"/>
      <c r="AL1557"/>
    </row>
    <row r="1558" spans="3:38" ht="15" customHeight="1" x14ac:dyDescent="0.35">
      <c r="C1558"/>
      <c r="D1558"/>
      <c r="E1558"/>
      <c r="F1558"/>
      <c r="G1558"/>
      <c r="H1558"/>
      <c r="I1558"/>
      <c r="J1558"/>
      <c r="K1558"/>
      <c r="L1558"/>
      <c r="M1558"/>
      <c r="N1558"/>
      <c r="O1558"/>
      <c r="S1558"/>
      <c r="T1558"/>
      <c r="U1558"/>
      <c r="V1558"/>
      <c r="Y1558"/>
      <c r="Z1558"/>
      <c r="AA1558"/>
      <c r="AB1558"/>
      <c r="AC1558"/>
      <c r="AD1558"/>
      <c r="AE1558"/>
      <c r="AF1558"/>
      <c r="AG1558"/>
      <c r="AH1558"/>
      <c r="AI1558"/>
      <c r="AJ1558"/>
      <c r="AK1558"/>
      <c r="AL1558"/>
    </row>
    <row r="1559" spans="3:38" ht="15" customHeight="1" x14ac:dyDescent="0.35">
      <c r="C1559"/>
      <c r="D1559"/>
      <c r="E1559"/>
      <c r="F1559"/>
      <c r="G1559"/>
      <c r="H1559"/>
      <c r="I1559"/>
      <c r="J1559"/>
      <c r="K1559"/>
      <c r="L1559"/>
      <c r="M1559"/>
      <c r="N1559"/>
      <c r="O1559"/>
      <c r="S1559"/>
      <c r="T1559"/>
      <c r="U1559"/>
      <c r="V1559"/>
      <c r="Y1559"/>
      <c r="Z1559"/>
      <c r="AA1559"/>
      <c r="AB1559"/>
      <c r="AC1559"/>
      <c r="AD1559"/>
      <c r="AE1559"/>
      <c r="AF1559"/>
      <c r="AG1559"/>
      <c r="AH1559"/>
      <c r="AI1559"/>
      <c r="AJ1559"/>
      <c r="AK1559"/>
      <c r="AL1559"/>
    </row>
    <row r="1560" spans="3:38" ht="15" customHeight="1" x14ac:dyDescent="0.35">
      <c r="C1560"/>
      <c r="D1560"/>
      <c r="E1560"/>
      <c r="F1560"/>
      <c r="G1560"/>
      <c r="H1560"/>
      <c r="I1560"/>
      <c r="J1560"/>
      <c r="K1560"/>
      <c r="L1560"/>
      <c r="M1560"/>
      <c r="N1560"/>
      <c r="O1560"/>
      <c r="S1560"/>
      <c r="T1560"/>
      <c r="U1560"/>
      <c r="V1560"/>
      <c r="Y1560"/>
      <c r="Z1560"/>
      <c r="AA1560"/>
      <c r="AB1560"/>
      <c r="AC1560"/>
      <c r="AD1560"/>
      <c r="AE1560"/>
      <c r="AF1560"/>
      <c r="AG1560"/>
      <c r="AH1560"/>
      <c r="AI1560"/>
      <c r="AJ1560"/>
      <c r="AK1560"/>
      <c r="AL1560"/>
    </row>
    <row r="1561" spans="3:38" ht="15" customHeight="1" x14ac:dyDescent="0.35">
      <c r="C1561"/>
      <c r="D1561"/>
      <c r="E1561"/>
      <c r="F1561"/>
      <c r="G1561"/>
      <c r="H1561"/>
      <c r="I1561"/>
      <c r="J1561"/>
      <c r="K1561"/>
      <c r="L1561"/>
      <c r="M1561"/>
      <c r="N1561"/>
      <c r="O1561"/>
      <c r="S1561"/>
      <c r="T1561"/>
      <c r="U1561"/>
      <c r="V1561"/>
      <c r="Y1561"/>
      <c r="Z1561"/>
      <c r="AA1561"/>
      <c r="AB1561"/>
      <c r="AC1561"/>
      <c r="AD1561"/>
      <c r="AE1561"/>
      <c r="AF1561"/>
      <c r="AG1561"/>
      <c r="AH1561"/>
      <c r="AI1561"/>
      <c r="AJ1561"/>
      <c r="AK1561"/>
      <c r="AL1561"/>
    </row>
    <row r="1562" spans="3:38" ht="15" customHeight="1" x14ac:dyDescent="0.35">
      <c r="C1562"/>
      <c r="D1562"/>
      <c r="E1562"/>
      <c r="F1562"/>
      <c r="G1562"/>
      <c r="H1562"/>
      <c r="I1562"/>
      <c r="J1562"/>
      <c r="K1562"/>
      <c r="L1562"/>
      <c r="M1562"/>
      <c r="N1562"/>
      <c r="O1562"/>
      <c r="S1562"/>
      <c r="T1562"/>
      <c r="U1562"/>
      <c r="V1562"/>
      <c r="Y1562"/>
      <c r="Z1562"/>
      <c r="AA1562"/>
      <c r="AB1562"/>
      <c r="AC1562"/>
      <c r="AD1562"/>
      <c r="AE1562"/>
      <c r="AF1562"/>
      <c r="AG1562"/>
      <c r="AH1562"/>
      <c r="AI1562"/>
      <c r="AJ1562"/>
      <c r="AK1562"/>
      <c r="AL1562"/>
    </row>
    <row r="1563" spans="3:38" ht="15" customHeight="1" x14ac:dyDescent="0.35">
      <c r="C1563"/>
      <c r="D1563"/>
      <c r="E1563"/>
      <c r="F1563"/>
      <c r="G1563"/>
      <c r="H1563"/>
      <c r="I1563"/>
      <c r="J1563"/>
      <c r="K1563"/>
      <c r="L1563"/>
      <c r="M1563"/>
      <c r="N1563"/>
      <c r="O1563"/>
      <c r="S1563"/>
      <c r="T1563"/>
      <c r="U1563"/>
      <c r="V1563"/>
      <c r="Y1563"/>
      <c r="Z1563"/>
      <c r="AA1563"/>
      <c r="AB1563"/>
      <c r="AC1563"/>
      <c r="AD1563"/>
      <c r="AE1563"/>
      <c r="AF1563"/>
      <c r="AG1563"/>
      <c r="AH1563"/>
      <c r="AI1563"/>
      <c r="AJ1563"/>
      <c r="AK1563"/>
      <c r="AL1563"/>
    </row>
    <row r="1564" spans="3:38" ht="15" customHeight="1" x14ac:dyDescent="0.35">
      <c r="C1564"/>
      <c r="D1564"/>
      <c r="E1564"/>
      <c r="F1564"/>
      <c r="G1564"/>
      <c r="H1564"/>
      <c r="I1564"/>
      <c r="J1564"/>
      <c r="K1564"/>
      <c r="L1564"/>
      <c r="M1564"/>
      <c r="N1564"/>
      <c r="O1564"/>
      <c r="S1564"/>
      <c r="T1564"/>
      <c r="U1564"/>
      <c r="V1564"/>
      <c r="Y1564"/>
      <c r="Z1564"/>
      <c r="AA1564"/>
      <c r="AB1564"/>
      <c r="AC1564"/>
      <c r="AD1564"/>
      <c r="AE1564"/>
      <c r="AF1564"/>
      <c r="AG1564"/>
      <c r="AH1564"/>
      <c r="AI1564"/>
      <c r="AJ1564"/>
      <c r="AK1564"/>
      <c r="AL1564"/>
    </row>
    <row r="1565" spans="3:38" ht="15" customHeight="1" x14ac:dyDescent="0.35">
      <c r="C1565"/>
      <c r="D1565"/>
      <c r="E1565"/>
      <c r="F1565"/>
      <c r="G1565"/>
      <c r="H1565"/>
      <c r="I1565"/>
      <c r="J1565"/>
      <c r="K1565"/>
      <c r="L1565"/>
      <c r="M1565"/>
      <c r="N1565"/>
      <c r="O1565"/>
      <c r="S1565"/>
      <c r="T1565"/>
      <c r="U1565"/>
      <c r="V1565"/>
      <c r="Y1565"/>
      <c r="Z1565"/>
      <c r="AA1565"/>
      <c r="AB1565"/>
      <c r="AC1565"/>
      <c r="AD1565"/>
      <c r="AE1565"/>
      <c r="AF1565"/>
      <c r="AG1565"/>
      <c r="AH1565"/>
      <c r="AI1565"/>
      <c r="AJ1565"/>
      <c r="AK1565"/>
      <c r="AL1565"/>
    </row>
    <row r="1566" spans="3:38" ht="15" customHeight="1" x14ac:dyDescent="0.35">
      <c r="C1566"/>
      <c r="D1566"/>
      <c r="E1566"/>
      <c r="F1566"/>
      <c r="G1566"/>
      <c r="H1566"/>
      <c r="I1566"/>
      <c r="J1566"/>
      <c r="K1566"/>
      <c r="L1566"/>
      <c r="M1566"/>
      <c r="N1566"/>
      <c r="O1566"/>
      <c r="S1566"/>
      <c r="T1566"/>
      <c r="U1566"/>
      <c r="V1566"/>
      <c r="Y1566"/>
      <c r="Z1566"/>
      <c r="AA1566"/>
      <c r="AB1566"/>
      <c r="AC1566"/>
      <c r="AD1566"/>
      <c r="AE1566"/>
      <c r="AF1566"/>
      <c r="AG1566"/>
      <c r="AH1566"/>
      <c r="AI1566"/>
      <c r="AJ1566"/>
      <c r="AK1566"/>
      <c r="AL1566"/>
    </row>
    <row r="1567" spans="3:38" ht="15" customHeight="1" x14ac:dyDescent="0.35">
      <c r="C1567"/>
      <c r="D1567"/>
      <c r="E1567"/>
      <c r="F1567"/>
      <c r="G1567"/>
      <c r="H1567"/>
      <c r="I1567"/>
      <c r="J1567"/>
      <c r="K1567"/>
      <c r="L1567"/>
      <c r="M1567"/>
      <c r="N1567"/>
      <c r="O1567"/>
      <c r="S1567"/>
      <c r="T1567"/>
      <c r="U1567"/>
      <c r="V1567"/>
      <c r="Y1567"/>
      <c r="Z1567"/>
      <c r="AA1567"/>
      <c r="AB1567"/>
      <c r="AC1567"/>
      <c r="AD1567"/>
      <c r="AE1567"/>
      <c r="AF1567"/>
      <c r="AG1567"/>
      <c r="AH1567"/>
      <c r="AI1567"/>
      <c r="AJ1567"/>
      <c r="AK1567"/>
      <c r="AL1567"/>
    </row>
    <row r="1568" spans="3:38" ht="15" customHeight="1" x14ac:dyDescent="0.35">
      <c r="C1568"/>
      <c r="D1568"/>
      <c r="E1568"/>
      <c r="F1568"/>
      <c r="G1568"/>
      <c r="H1568"/>
      <c r="I1568"/>
      <c r="J1568"/>
      <c r="K1568"/>
      <c r="L1568"/>
      <c r="M1568"/>
      <c r="N1568"/>
      <c r="O1568"/>
      <c r="S1568"/>
      <c r="T1568"/>
      <c r="U1568"/>
      <c r="V1568"/>
      <c r="Y1568"/>
      <c r="Z1568"/>
      <c r="AA1568"/>
      <c r="AB1568"/>
      <c r="AC1568"/>
      <c r="AD1568"/>
      <c r="AE1568"/>
      <c r="AF1568"/>
      <c r="AG1568"/>
      <c r="AH1568"/>
      <c r="AI1568"/>
      <c r="AJ1568"/>
      <c r="AK1568"/>
      <c r="AL1568"/>
    </row>
    <row r="1569" spans="3:38" ht="15" customHeight="1" x14ac:dyDescent="0.35">
      <c r="C1569"/>
      <c r="D1569"/>
      <c r="E1569"/>
      <c r="F1569"/>
      <c r="G1569"/>
      <c r="H1569"/>
      <c r="I1569"/>
      <c r="J1569"/>
      <c r="K1569"/>
      <c r="L1569"/>
      <c r="M1569"/>
      <c r="N1569"/>
      <c r="O1569"/>
      <c r="S1569"/>
      <c r="T1569"/>
      <c r="U1569"/>
      <c r="V1569"/>
      <c r="Y1569"/>
      <c r="Z1569"/>
      <c r="AA1569"/>
      <c r="AB1569"/>
      <c r="AC1569"/>
      <c r="AD1569"/>
      <c r="AE1569"/>
      <c r="AF1569"/>
      <c r="AG1569"/>
      <c r="AH1569"/>
      <c r="AI1569"/>
      <c r="AJ1569"/>
      <c r="AK1569"/>
      <c r="AL1569"/>
    </row>
    <row r="1570" spans="3:38" ht="15" customHeight="1" x14ac:dyDescent="0.35">
      <c r="C1570"/>
      <c r="D1570"/>
      <c r="E1570"/>
      <c r="F1570"/>
      <c r="G1570"/>
      <c r="H1570"/>
      <c r="I1570"/>
      <c r="J1570"/>
      <c r="K1570"/>
      <c r="L1570"/>
      <c r="M1570"/>
      <c r="N1570"/>
      <c r="O1570"/>
      <c r="S1570"/>
      <c r="T1570"/>
      <c r="U1570"/>
      <c r="V1570"/>
      <c r="Y1570"/>
      <c r="Z1570"/>
      <c r="AA1570"/>
      <c r="AB1570"/>
      <c r="AC1570"/>
      <c r="AD1570"/>
      <c r="AE1570"/>
      <c r="AF1570"/>
      <c r="AG1570"/>
      <c r="AH1570"/>
      <c r="AI1570"/>
      <c r="AJ1570"/>
      <c r="AK1570"/>
      <c r="AL1570"/>
    </row>
    <row r="1571" spans="3:38" ht="15" customHeight="1" x14ac:dyDescent="0.35">
      <c r="C1571"/>
      <c r="D1571"/>
      <c r="E1571"/>
      <c r="F1571"/>
      <c r="G1571"/>
      <c r="H1571"/>
      <c r="I1571"/>
      <c r="J1571"/>
      <c r="K1571"/>
      <c r="L1571"/>
      <c r="M1571"/>
      <c r="N1571"/>
      <c r="O1571"/>
      <c r="S1571"/>
      <c r="T1571"/>
      <c r="U1571"/>
      <c r="V1571"/>
      <c r="Y1571"/>
      <c r="Z1571"/>
      <c r="AA1571"/>
      <c r="AB1571"/>
      <c r="AC1571"/>
      <c r="AD1571"/>
      <c r="AE1571"/>
      <c r="AF1571"/>
      <c r="AG1571"/>
      <c r="AH1571"/>
      <c r="AI1571"/>
      <c r="AJ1571"/>
      <c r="AK1571"/>
      <c r="AL1571"/>
    </row>
    <row r="1572" spans="3:38" ht="15" customHeight="1" x14ac:dyDescent="0.35">
      <c r="C1572"/>
      <c r="D1572"/>
      <c r="E1572"/>
      <c r="F1572"/>
      <c r="G1572"/>
      <c r="H1572"/>
      <c r="I1572"/>
      <c r="J1572"/>
      <c r="K1572"/>
      <c r="L1572"/>
      <c r="M1572"/>
      <c r="N1572"/>
      <c r="O1572"/>
      <c r="S1572"/>
      <c r="T1572"/>
      <c r="U1572"/>
      <c r="V1572"/>
      <c r="Y1572"/>
      <c r="Z1572"/>
      <c r="AA1572"/>
      <c r="AB1572"/>
      <c r="AC1572"/>
      <c r="AD1572"/>
      <c r="AE1572"/>
      <c r="AF1572"/>
      <c r="AG1572"/>
      <c r="AH1572"/>
      <c r="AI1572"/>
      <c r="AJ1572"/>
      <c r="AK1572"/>
      <c r="AL1572"/>
    </row>
    <row r="1573" spans="3:38" ht="15" customHeight="1" x14ac:dyDescent="0.35">
      <c r="C1573"/>
      <c r="D1573"/>
      <c r="E1573"/>
      <c r="F1573"/>
      <c r="G1573"/>
      <c r="H1573"/>
      <c r="I1573"/>
      <c r="J1573"/>
      <c r="K1573"/>
      <c r="L1573"/>
      <c r="M1573"/>
      <c r="N1573"/>
      <c r="O1573"/>
      <c r="S1573"/>
      <c r="T1573"/>
      <c r="U1573"/>
      <c r="V1573"/>
      <c r="Y1573"/>
      <c r="Z1573"/>
      <c r="AA1573"/>
      <c r="AB1573"/>
      <c r="AC1573"/>
      <c r="AD1573"/>
      <c r="AE1573"/>
      <c r="AF1573"/>
      <c r="AG1573"/>
      <c r="AH1573"/>
      <c r="AI1573"/>
      <c r="AJ1573"/>
      <c r="AK1573"/>
      <c r="AL1573"/>
    </row>
    <row r="1574" spans="3:38" ht="15" customHeight="1" x14ac:dyDescent="0.35">
      <c r="C1574"/>
      <c r="D1574"/>
      <c r="E1574"/>
      <c r="F1574"/>
      <c r="G1574"/>
      <c r="H1574"/>
      <c r="I1574"/>
      <c r="J1574"/>
      <c r="K1574"/>
      <c r="L1574"/>
      <c r="M1574"/>
      <c r="N1574"/>
      <c r="O1574"/>
      <c r="S1574"/>
      <c r="T1574"/>
      <c r="U1574"/>
      <c r="V1574"/>
      <c r="Y1574"/>
      <c r="Z1574"/>
      <c r="AA1574"/>
      <c r="AB1574"/>
      <c r="AC1574"/>
      <c r="AD1574"/>
      <c r="AE1574"/>
      <c r="AF1574"/>
      <c r="AG1574"/>
      <c r="AH1574"/>
      <c r="AI1574"/>
      <c r="AJ1574"/>
      <c r="AK1574"/>
      <c r="AL1574"/>
    </row>
    <row r="1575" spans="3:38" ht="15" customHeight="1" x14ac:dyDescent="0.35">
      <c r="C1575"/>
      <c r="D1575"/>
      <c r="E1575"/>
      <c r="F1575"/>
      <c r="G1575"/>
      <c r="H1575"/>
      <c r="I1575"/>
      <c r="J1575"/>
      <c r="K1575"/>
      <c r="L1575"/>
      <c r="M1575"/>
      <c r="N1575"/>
      <c r="O1575"/>
      <c r="S1575"/>
      <c r="T1575"/>
      <c r="U1575"/>
      <c r="V1575"/>
      <c r="Y1575"/>
      <c r="Z1575"/>
      <c r="AA1575"/>
      <c r="AB1575"/>
      <c r="AC1575"/>
      <c r="AD1575"/>
      <c r="AE1575"/>
      <c r="AF1575"/>
      <c r="AG1575"/>
      <c r="AH1575"/>
      <c r="AI1575"/>
      <c r="AJ1575"/>
      <c r="AK1575"/>
      <c r="AL1575"/>
    </row>
    <row r="1576" spans="3:38" ht="15" customHeight="1" x14ac:dyDescent="0.35">
      <c r="C1576"/>
      <c r="D1576"/>
      <c r="E1576"/>
      <c r="F1576"/>
      <c r="G1576"/>
      <c r="H1576"/>
      <c r="I1576"/>
      <c r="J1576"/>
      <c r="K1576"/>
      <c r="L1576"/>
      <c r="M1576"/>
      <c r="N1576"/>
      <c r="O1576"/>
      <c r="S1576"/>
      <c r="T1576"/>
      <c r="U1576"/>
      <c r="V1576"/>
      <c r="Y1576"/>
      <c r="Z1576"/>
      <c r="AA1576"/>
      <c r="AB1576"/>
      <c r="AC1576"/>
      <c r="AD1576"/>
      <c r="AE1576"/>
      <c r="AF1576"/>
      <c r="AG1576"/>
      <c r="AH1576"/>
      <c r="AI1576"/>
      <c r="AJ1576"/>
      <c r="AK1576"/>
      <c r="AL1576"/>
    </row>
    <row r="1577" spans="3:38" ht="15" customHeight="1" x14ac:dyDescent="0.35">
      <c r="C1577"/>
      <c r="D1577"/>
      <c r="E1577"/>
      <c r="F1577"/>
      <c r="G1577"/>
      <c r="H1577"/>
      <c r="I1577"/>
      <c r="J1577"/>
      <c r="K1577"/>
      <c r="L1577"/>
      <c r="M1577"/>
      <c r="N1577"/>
      <c r="O1577"/>
      <c r="S1577"/>
      <c r="T1577"/>
      <c r="U1577"/>
      <c r="V1577"/>
      <c r="Y1577"/>
      <c r="Z1577"/>
      <c r="AA1577"/>
      <c r="AB1577"/>
      <c r="AC1577"/>
      <c r="AD1577"/>
      <c r="AE1577"/>
      <c r="AF1577"/>
      <c r="AG1577"/>
      <c r="AH1577"/>
      <c r="AI1577"/>
      <c r="AJ1577"/>
      <c r="AK1577"/>
      <c r="AL1577"/>
    </row>
    <row r="1578" spans="3:38" ht="15" customHeight="1" x14ac:dyDescent="0.35">
      <c r="C1578"/>
      <c r="D1578"/>
      <c r="E1578"/>
      <c r="F1578"/>
      <c r="G1578"/>
      <c r="H1578"/>
      <c r="I1578"/>
      <c r="J1578"/>
      <c r="K1578"/>
      <c r="L1578"/>
      <c r="M1578"/>
      <c r="N1578"/>
      <c r="O1578"/>
      <c r="S1578"/>
      <c r="T1578"/>
      <c r="U1578"/>
      <c r="V1578"/>
      <c r="Y1578"/>
      <c r="Z1578"/>
      <c r="AA1578"/>
      <c r="AB1578"/>
      <c r="AC1578"/>
      <c r="AD1578"/>
      <c r="AE1578"/>
      <c r="AF1578"/>
      <c r="AG1578"/>
      <c r="AH1578"/>
      <c r="AI1578"/>
      <c r="AJ1578"/>
      <c r="AK1578"/>
      <c r="AL1578"/>
    </row>
    <row r="1579" spans="3:38" ht="15" customHeight="1" x14ac:dyDescent="0.35">
      <c r="C1579"/>
      <c r="D1579"/>
      <c r="E1579"/>
      <c r="F1579"/>
      <c r="G1579"/>
      <c r="H1579"/>
      <c r="I1579"/>
      <c r="J1579"/>
      <c r="K1579"/>
      <c r="L1579"/>
      <c r="M1579"/>
      <c r="N1579"/>
      <c r="O1579"/>
      <c r="S1579"/>
      <c r="T1579"/>
      <c r="U1579"/>
      <c r="V1579"/>
      <c r="Y1579"/>
      <c r="Z1579"/>
      <c r="AA1579"/>
      <c r="AB1579"/>
      <c r="AC1579"/>
      <c r="AD1579"/>
      <c r="AE1579"/>
      <c r="AF1579"/>
      <c r="AG1579"/>
      <c r="AH1579"/>
      <c r="AI1579"/>
      <c r="AJ1579"/>
      <c r="AK1579"/>
      <c r="AL1579"/>
    </row>
    <row r="1580" spans="3:38" ht="15" customHeight="1" x14ac:dyDescent="0.35">
      <c r="C1580"/>
      <c r="D1580"/>
      <c r="E1580"/>
      <c r="F1580"/>
      <c r="G1580"/>
      <c r="H1580"/>
      <c r="I1580"/>
      <c r="J1580"/>
      <c r="K1580"/>
      <c r="L1580"/>
      <c r="M1580"/>
      <c r="N1580"/>
      <c r="O1580"/>
      <c r="S1580"/>
      <c r="T1580"/>
      <c r="U1580"/>
      <c r="V1580"/>
      <c r="Y1580"/>
      <c r="Z1580"/>
      <c r="AA1580"/>
      <c r="AB1580"/>
      <c r="AC1580"/>
      <c r="AD1580"/>
      <c r="AE1580"/>
      <c r="AF1580"/>
      <c r="AG1580"/>
      <c r="AH1580"/>
      <c r="AI1580"/>
      <c r="AJ1580"/>
      <c r="AK1580"/>
      <c r="AL1580"/>
    </row>
    <row r="1581" spans="3:38" ht="15" customHeight="1" x14ac:dyDescent="0.35">
      <c r="C1581"/>
      <c r="D1581"/>
      <c r="E1581"/>
      <c r="F1581"/>
      <c r="G1581"/>
      <c r="H1581"/>
      <c r="I1581"/>
      <c r="J1581"/>
      <c r="K1581"/>
      <c r="L1581"/>
      <c r="M1581"/>
      <c r="N1581"/>
      <c r="O1581"/>
      <c r="S1581"/>
      <c r="T1581"/>
      <c r="U1581"/>
      <c r="V1581"/>
      <c r="Y1581"/>
      <c r="Z1581"/>
      <c r="AA1581"/>
      <c r="AB1581"/>
      <c r="AC1581"/>
      <c r="AD1581"/>
      <c r="AE1581"/>
      <c r="AF1581"/>
      <c r="AG1581"/>
      <c r="AH1581"/>
      <c r="AI1581"/>
      <c r="AJ1581"/>
      <c r="AK1581"/>
      <c r="AL1581"/>
    </row>
    <row r="1582" spans="3:38" ht="15" customHeight="1" x14ac:dyDescent="0.35">
      <c r="C1582"/>
      <c r="D1582"/>
      <c r="E1582"/>
      <c r="F1582"/>
      <c r="G1582"/>
      <c r="H1582"/>
      <c r="I1582"/>
      <c r="J1582"/>
      <c r="K1582"/>
      <c r="L1582"/>
      <c r="M1582"/>
      <c r="N1582"/>
      <c r="O1582"/>
      <c r="S1582"/>
      <c r="T1582"/>
      <c r="U1582"/>
      <c r="V1582"/>
      <c r="Y1582"/>
      <c r="Z1582"/>
      <c r="AA1582"/>
      <c r="AB1582"/>
      <c r="AC1582"/>
      <c r="AD1582"/>
      <c r="AE1582"/>
      <c r="AF1582"/>
      <c r="AG1582"/>
      <c r="AH1582"/>
      <c r="AI1582"/>
      <c r="AJ1582"/>
      <c r="AK1582"/>
      <c r="AL1582"/>
    </row>
    <row r="1583" spans="3:38" ht="15" customHeight="1" x14ac:dyDescent="0.35">
      <c r="C1583"/>
      <c r="D1583"/>
      <c r="E1583"/>
      <c r="F1583"/>
      <c r="G1583"/>
      <c r="H1583"/>
      <c r="I1583"/>
      <c r="J1583"/>
      <c r="K1583"/>
      <c r="L1583"/>
      <c r="M1583"/>
      <c r="N1583"/>
      <c r="O1583"/>
      <c r="S1583"/>
      <c r="T1583"/>
      <c r="U1583"/>
      <c r="V1583"/>
      <c r="Y1583"/>
      <c r="Z1583"/>
      <c r="AA1583"/>
      <c r="AB1583"/>
      <c r="AC1583"/>
      <c r="AD1583"/>
      <c r="AE1583"/>
      <c r="AF1583"/>
      <c r="AG1583"/>
      <c r="AH1583"/>
      <c r="AI1583"/>
      <c r="AJ1583"/>
      <c r="AK1583"/>
      <c r="AL1583"/>
    </row>
    <row r="1584" spans="3:38" ht="15" customHeight="1" x14ac:dyDescent="0.35">
      <c r="C1584"/>
      <c r="D1584"/>
      <c r="E1584"/>
      <c r="F1584"/>
      <c r="G1584"/>
      <c r="H1584"/>
      <c r="I1584"/>
      <c r="J1584"/>
      <c r="K1584"/>
      <c r="L1584"/>
      <c r="M1584"/>
      <c r="N1584"/>
      <c r="O1584"/>
      <c r="S1584"/>
      <c r="T1584"/>
      <c r="U1584"/>
      <c r="V1584"/>
      <c r="Y1584"/>
      <c r="Z1584"/>
      <c r="AA1584"/>
      <c r="AB1584"/>
      <c r="AC1584"/>
      <c r="AD1584"/>
      <c r="AE1584"/>
      <c r="AF1584"/>
      <c r="AG1584"/>
      <c r="AH1584"/>
      <c r="AI1584"/>
      <c r="AJ1584"/>
      <c r="AK1584"/>
      <c r="AL1584"/>
    </row>
    <row r="1585" spans="3:38" ht="15" customHeight="1" x14ac:dyDescent="0.35">
      <c r="C1585"/>
      <c r="D1585"/>
      <c r="E1585"/>
      <c r="F1585"/>
      <c r="G1585"/>
      <c r="H1585"/>
      <c r="I1585"/>
      <c r="J1585"/>
      <c r="K1585"/>
      <c r="L1585"/>
      <c r="M1585"/>
      <c r="N1585"/>
      <c r="O1585"/>
      <c r="S1585"/>
      <c r="T1585"/>
      <c r="U1585"/>
      <c r="V1585"/>
      <c r="Y1585"/>
      <c r="Z1585"/>
      <c r="AA1585"/>
      <c r="AB1585"/>
      <c r="AC1585"/>
      <c r="AD1585"/>
      <c r="AE1585"/>
      <c r="AF1585"/>
      <c r="AG1585"/>
      <c r="AH1585"/>
      <c r="AI1585"/>
      <c r="AJ1585"/>
      <c r="AK1585"/>
      <c r="AL1585"/>
    </row>
    <row r="1586" spans="3:38" ht="15" customHeight="1" x14ac:dyDescent="0.35">
      <c r="C1586"/>
      <c r="D1586"/>
      <c r="E1586"/>
      <c r="F1586"/>
      <c r="G1586"/>
      <c r="H1586"/>
      <c r="I1586"/>
      <c r="J1586"/>
      <c r="K1586"/>
      <c r="L1586"/>
      <c r="M1586"/>
      <c r="N1586"/>
      <c r="O1586"/>
      <c r="S1586"/>
      <c r="T1586"/>
      <c r="U1586"/>
      <c r="V1586"/>
      <c r="Y1586"/>
      <c r="Z1586"/>
      <c r="AA1586"/>
      <c r="AB1586"/>
      <c r="AC1586"/>
      <c r="AD1586"/>
      <c r="AE1586"/>
      <c r="AF1586"/>
      <c r="AG1586"/>
      <c r="AH1586"/>
      <c r="AI1586"/>
      <c r="AJ1586"/>
      <c r="AK1586"/>
      <c r="AL1586"/>
    </row>
    <row r="1587" spans="3:38" ht="15" customHeight="1" x14ac:dyDescent="0.35">
      <c r="C1587"/>
      <c r="D1587"/>
      <c r="E1587"/>
      <c r="F1587"/>
      <c r="G1587"/>
      <c r="H1587"/>
      <c r="I1587"/>
      <c r="J1587"/>
      <c r="K1587"/>
      <c r="L1587"/>
      <c r="M1587"/>
      <c r="N1587"/>
      <c r="O1587"/>
      <c r="S1587"/>
      <c r="T1587"/>
      <c r="U1587"/>
      <c r="V1587"/>
      <c r="Y1587"/>
      <c r="Z1587"/>
      <c r="AA1587"/>
      <c r="AB1587"/>
      <c r="AC1587"/>
      <c r="AD1587"/>
      <c r="AE1587"/>
      <c r="AF1587"/>
      <c r="AG1587"/>
      <c r="AH1587"/>
      <c r="AI1587"/>
      <c r="AJ1587"/>
      <c r="AK1587"/>
      <c r="AL1587"/>
    </row>
    <row r="1588" spans="3:38" ht="15" customHeight="1" x14ac:dyDescent="0.35">
      <c r="C1588"/>
      <c r="D1588"/>
      <c r="E1588"/>
      <c r="F1588"/>
      <c r="G1588"/>
      <c r="H1588"/>
      <c r="I1588"/>
      <c r="J1588"/>
      <c r="K1588"/>
      <c r="L1588"/>
      <c r="M1588"/>
      <c r="N1588"/>
      <c r="O1588"/>
      <c r="S1588"/>
      <c r="T1588"/>
      <c r="U1588"/>
      <c r="V1588"/>
      <c r="Y1588"/>
      <c r="Z1588"/>
      <c r="AA1588"/>
      <c r="AB1588"/>
      <c r="AC1588"/>
      <c r="AD1588"/>
      <c r="AE1588"/>
      <c r="AF1588"/>
      <c r="AG1588"/>
      <c r="AH1588"/>
      <c r="AI1588"/>
      <c r="AJ1588"/>
      <c r="AK1588"/>
      <c r="AL1588"/>
    </row>
    <row r="1589" spans="3:38" ht="15" customHeight="1" x14ac:dyDescent="0.35">
      <c r="C1589"/>
      <c r="D1589"/>
      <c r="E1589"/>
      <c r="F1589"/>
      <c r="G1589"/>
      <c r="H1589"/>
      <c r="I1589"/>
      <c r="J1589"/>
      <c r="K1589"/>
      <c r="L1589"/>
      <c r="M1589"/>
      <c r="N1589"/>
      <c r="O1589"/>
      <c r="S1589"/>
      <c r="T1589"/>
      <c r="U1589"/>
      <c r="V1589"/>
      <c r="Y1589"/>
      <c r="Z1589"/>
      <c r="AA1589"/>
      <c r="AB1589"/>
      <c r="AC1589"/>
      <c r="AD1589"/>
      <c r="AE1589"/>
      <c r="AF1589"/>
      <c r="AG1589"/>
      <c r="AH1589"/>
      <c r="AI1589"/>
      <c r="AJ1589"/>
      <c r="AK1589"/>
      <c r="AL1589"/>
    </row>
    <row r="1590" spans="3:38" ht="15" customHeight="1" x14ac:dyDescent="0.35">
      <c r="C1590"/>
      <c r="D1590"/>
      <c r="E1590"/>
      <c r="F1590"/>
      <c r="G1590"/>
      <c r="H1590"/>
      <c r="I1590"/>
      <c r="J1590"/>
      <c r="K1590"/>
      <c r="L1590"/>
      <c r="M1590"/>
      <c r="N1590"/>
      <c r="O1590"/>
      <c r="S1590"/>
      <c r="T1590"/>
      <c r="U1590"/>
      <c r="V1590"/>
      <c r="Y1590"/>
      <c r="Z1590"/>
      <c r="AA1590"/>
      <c r="AB1590"/>
      <c r="AC1590"/>
      <c r="AD1590"/>
      <c r="AE1590"/>
      <c r="AF1590"/>
      <c r="AG1590"/>
      <c r="AH1590"/>
      <c r="AI1590"/>
      <c r="AJ1590"/>
      <c r="AK1590"/>
      <c r="AL1590"/>
    </row>
    <row r="1591" spans="3:38" ht="15" customHeight="1" x14ac:dyDescent="0.35">
      <c r="C1591"/>
      <c r="D1591"/>
      <c r="E1591"/>
      <c r="F1591"/>
      <c r="G1591"/>
      <c r="H1591"/>
      <c r="I1591"/>
      <c r="J1591"/>
      <c r="K1591"/>
      <c r="L1591"/>
      <c r="M1591"/>
      <c r="N1591"/>
      <c r="O1591"/>
      <c r="S1591"/>
      <c r="T1591"/>
      <c r="U1591"/>
      <c r="V1591"/>
      <c r="Y1591"/>
      <c r="Z1591"/>
      <c r="AA1591"/>
      <c r="AB1591"/>
      <c r="AC1591"/>
      <c r="AD1591"/>
      <c r="AE1591"/>
      <c r="AF1591"/>
      <c r="AG1591"/>
      <c r="AH1591"/>
      <c r="AI1591"/>
      <c r="AJ1591"/>
      <c r="AK1591"/>
      <c r="AL1591"/>
    </row>
    <row r="1592" spans="3:38" ht="15" customHeight="1" x14ac:dyDescent="0.35">
      <c r="C1592"/>
      <c r="D1592"/>
      <c r="E1592"/>
      <c r="F1592"/>
      <c r="G1592"/>
      <c r="H1592"/>
      <c r="I1592"/>
      <c r="J1592"/>
      <c r="K1592"/>
      <c r="L1592"/>
      <c r="M1592"/>
      <c r="N1592"/>
      <c r="O1592"/>
      <c r="S1592"/>
      <c r="T1592"/>
      <c r="U1592"/>
      <c r="V1592"/>
      <c r="Y1592"/>
      <c r="Z1592"/>
      <c r="AA1592"/>
      <c r="AB1592"/>
      <c r="AC1592"/>
      <c r="AD1592"/>
      <c r="AE1592"/>
      <c r="AF1592"/>
      <c r="AG1592"/>
      <c r="AH1592"/>
      <c r="AI1592"/>
      <c r="AJ1592"/>
      <c r="AK1592"/>
      <c r="AL1592"/>
    </row>
    <row r="1593" spans="3:38" ht="15" customHeight="1" x14ac:dyDescent="0.35">
      <c r="C1593"/>
      <c r="D1593"/>
      <c r="E1593"/>
      <c r="F1593"/>
      <c r="G1593"/>
      <c r="H1593"/>
      <c r="I1593"/>
      <c r="J1593"/>
      <c r="K1593"/>
      <c r="L1593"/>
      <c r="M1593"/>
      <c r="N1593"/>
      <c r="O1593"/>
      <c r="S1593"/>
      <c r="T1593"/>
      <c r="U1593"/>
      <c r="V1593"/>
      <c r="Y1593"/>
      <c r="Z1593"/>
      <c r="AA1593"/>
      <c r="AB1593"/>
      <c r="AC1593"/>
      <c r="AD1593"/>
      <c r="AE1593"/>
      <c r="AF1593"/>
      <c r="AG1593"/>
      <c r="AH1593"/>
      <c r="AI1593"/>
      <c r="AJ1593"/>
      <c r="AK1593"/>
      <c r="AL1593"/>
    </row>
    <row r="1594" spans="3:38" ht="15" customHeight="1" x14ac:dyDescent="0.35">
      <c r="C1594"/>
      <c r="D1594"/>
      <c r="E1594"/>
      <c r="F1594"/>
      <c r="G1594"/>
      <c r="H1594"/>
      <c r="I1594"/>
      <c r="J1594"/>
      <c r="K1594"/>
      <c r="L1594"/>
      <c r="M1594"/>
      <c r="N1594"/>
      <c r="O1594"/>
      <c r="S1594"/>
      <c r="T1594"/>
      <c r="U1594"/>
      <c r="V1594"/>
      <c r="Y1594"/>
      <c r="Z1594"/>
      <c r="AA1594"/>
      <c r="AB1594"/>
      <c r="AC1594"/>
      <c r="AD1594"/>
      <c r="AE1594"/>
      <c r="AF1594"/>
      <c r="AG1594"/>
      <c r="AH1594"/>
      <c r="AI1594"/>
      <c r="AJ1594"/>
      <c r="AK1594"/>
      <c r="AL1594"/>
    </row>
    <row r="1595" spans="3:38" ht="15" customHeight="1" x14ac:dyDescent="0.35">
      <c r="C1595"/>
      <c r="D1595"/>
      <c r="E1595"/>
      <c r="F1595"/>
      <c r="G1595"/>
      <c r="H1595"/>
      <c r="I1595"/>
      <c r="J1595"/>
      <c r="K1595"/>
      <c r="L1595"/>
      <c r="M1595"/>
      <c r="N1595"/>
      <c r="O1595"/>
      <c r="S1595"/>
      <c r="T1595"/>
      <c r="U1595"/>
      <c r="V1595"/>
      <c r="Y1595"/>
      <c r="Z1595"/>
      <c r="AA1595"/>
      <c r="AB1595"/>
      <c r="AC1595"/>
      <c r="AD1595"/>
      <c r="AE1595"/>
      <c r="AF1595"/>
      <c r="AG1595"/>
      <c r="AH1595"/>
      <c r="AI1595"/>
      <c r="AJ1595"/>
      <c r="AK1595"/>
      <c r="AL1595"/>
    </row>
    <row r="1596" spans="3:38" ht="15" customHeight="1" x14ac:dyDescent="0.35">
      <c r="C1596"/>
      <c r="D1596"/>
      <c r="E1596"/>
      <c r="F1596"/>
      <c r="G1596"/>
      <c r="H1596"/>
      <c r="I1596"/>
      <c r="J1596"/>
      <c r="K1596"/>
      <c r="L1596"/>
      <c r="M1596"/>
      <c r="N1596"/>
      <c r="O1596"/>
      <c r="S1596"/>
      <c r="T1596"/>
      <c r="U1596"/>
      <c r="V1596"/>
      <c r="Y1596"/>
      <c r="Z1596"/>
      <c r="AA1596"/>
      <c r="AB1596"/>
      <c r="AC1596"/>
      <c r="AD1596"/>
      <c r="AE1596"/>
      <c r="AF1596"/>
      <c r="AG1596"/>
      <c r="AH1596"/>
      <c r="AI1596"/>
      <c r="AJ1596"/>
      <c r="AK1596"/>
      <c r="AL1596"/>
    </row>
    <row r="1597" spans="3:38" ht="15" customHeight="1" x14ac:dyDescent="0.35">
      <c r="C1597"/>
      <c r="D1597"/>
      <c r="E1597"/>
      <c r="F1597"/>
      <c r="G1597"/>
      <c r="H1597"/>
      <c r="I1597"/>
      <c r="J1597"/>
      <c r="K1597"/>
      <c r="L1597"/>
      <c r="M1597"/>
      <c r="N1597"/>
      <c r="O1597"/>
      <c r="S1597"/>
      <c r="T1597"/>
      <c r="U1597"/>
      <c r="V1597"/>
      <c r="Y1597"/>
      <c r="Z1597"/>
      <c r="AA1597"/>
      <c r="AB1597"/>
      <c r="AC1597"/>
      <c r="AD1597"/>
      <c r="AE1597"/>
      <c r="AF1597"/>
      <c r="AG1597"/>
      <c r="AH1597"/>
      <c r="AI1597"/>
      <c r="AJ1597"/>
      <c r="AK1597"/>
      <c r="AL1597"/>
    </row>
    <row r="1598" spans="3:38" ht="15" customHeight="1" x14ac:dyDescent="0.35">
      <c r="C1598"/>
      <c r="D1598"/>
      <c r="E1598"/>
      <c r="F1598"/>
      <c r="G1598"/>
      <c r="H1598"/>
      <c r="I1598"/>
      <c r="J1598"/>
      <c r="K1598"/>
      <c r="L1598"/>
      <c r="M1598"/>
      <c r="N1598"/>
      <c r="O1598"/>
      <c r="S1598"/>
      <c r="T1598"/>
      <c r="U1598"/>
      <c r="V1598"/>
      <c r="Y1598"/>
      <c r="Z1598"/>
      <c r="AA1598"/>
      <c r="AB1598"/>
      <c r="AC1598"/>
      <c r="AD1598"/>
      <c r="AE1598"/>
      <c r="AF1598"/>
      <c r="AG1598"/>
      <c r="AH1598"/>
      <c r="AI1598"/>
      <c r="AJ1598"/>
      <c r="AK1598"/>
      <c r="AL1598"/>
    </row>
    <row r="1599" spans="3:38" ht="15" customHeight="1" x14ac:dyDescent="0.35">
      <c r="C1599"/>
      <c r="D1599"/>
      <c r="E1599"/>
      <c r="F1599"/>
      <c r="G1599"/>
      <c r="H1599"/>
      <c r="I1599"/>
      <c r="J1599"/>
      <c r="K1599"/>
      <c r="L1599"/>
      <c r="M1599"/>
      <c r="N1599"/>
      <c r="O1599"/>
      <c r="S1599"/>
      <c r="T1599"/>
      <c r="U1599"/>
      <c r="V1599"/>
      <c r="Y1599"/>
      <c r="Z1599"/>
      <c r="AA1599"/>
      <c r="AB1599"/>
      <c r="AC1599"/>
      <c r="AD1599"/>
      <c r="AE1599"/>
      <c r="AF1599"/>
      <c r="AG1599"/>
      <c r="AH1599"/>
      <c r="AI1599"/>
      <c r="AJ1599"/>
      <c r="AK1599"/>
      <c r="AL1599"/>
    </row>
    <row r="1600" spans="3:38" ht="15" customHeight="1" x14ac:dyDescent="0.35">
      <c r="C1600"/>
      <c r="D1600"/>
      <c r="E1600"/>
      <c r="F1600"/>
      <c r="G1600"/>
      <c r="H1600"/>
      <c r="I1600"/>
      <c r="J1600"/>
      <c r="K1600"/>
      <c r="L1600"/>
      <c r="M1600"/>
      <c r="N1600"/>
      <c r="O1600"/>
      <c r="S1600"/>
      <c r="T1600"/>
      <c r="U1600"/>
      <c r="V1600"/>
      <c r="Y1600"/>
      <c r="Z1600"/>
      <c r="AA1600"/>
      <c r="AB1600"/>
      <c r="AC1600"/>
      <c r="AD1600"/>
      <c r="AE1600"/>
      <c r="AF1600"/>
      <c r="AG1600"/>
      <c r="AH1600"/>
      <c r="AI1600"/>
      <c r="AJ1600"/>
      <c r="AK1600"/>
      <c r="AL1600"/>
    </row>
    <row r="1601" spans="3:38" ht="15" customHeight="1" x14ac:dyDescent="0.35">
      <c r="C1601"/>
      <c r="D1601"/>
      <c r="E1601"/>
      <c r="F1601"/>
      <c r="G1601"/>
      <c r="H1601"/>
      <c r="I1601"/>
      <c r="J1601"/>
      <c r="K1601"/>
      <c r="L1601"/>
      <c r="M1601"/>
      <c r="N1601"/>
      <c r="O1601"/>
      <c r="S1601"/>
      <c r="T1601"/>
      <c r="U1601"/>
      <c r="V1601"/>
      <c r="Y1601"/>
      <c r="Z1601"/>
      <c r="AA1601"/>
      <c r="AB1601"/>
      <c r="AC1601"/>
      <c r="AD1601"/>
      <c r="AE1601"/>
      <c r="AF1601"/>
      <c r="AG1601"/>
      <c r="AH1601"/>
      <c r="AI1601"/>
      <c r="AJ1601"/>
      <c r="AK1601"/>
      <c r="AL1601"/>
    </row>
    <row r="1602" spans="3:38" ht="15" customHeight="1" x14ac:dyDescent="0.35">
      <c r="C1602"/>
      <c r="D1602"/>
      <c r="E1602"/>
      <c r="F1602"/>
      <c r="G1602"/>
      <c r="H1602"/>
      <c r="I1602"/>
      <c r="J1602"/>
      <c r="K1602"/>
      <c r="L1602"/>
      <c r="M1602"/>
      <c r="N1602"/>
      <c r="O1602"/>
      <c r="S1602"/>
      <c r="T1602"/>
      <c r="U1602"/>
      <c r="V1602"/>
      <c r="Y1602"/>
      <c r="Z1602"/>
      <c r="AA1602"/>
      <c r="AB1602"/>
      <c r="AC1602"/>
      <c r="AD1602"/>
      <c r="AE1602"/>
      <c r="AF1602"/>
      <c r="AG1602"/>
      <c r="AH1602"/>
      <c r="AI1602"/>
      <c r="AJ1602"/>
      <c r="AK1602"/>
      <c r="AL1602"/>
    </row>
    <row r="1603" spans="3:38" ht="15" customHeight="1" x14ac:dyDescent="0.35">
      <c r="C1603"/>
      <c r="D1603"/>
      <c r="E1603"/>
      <c r="F1603"/>
      <c r="G1603"/>
      <c r="H1603"/>
      <c r="I1603"/>
      <c r="J1603"/>
      <c r="K1603"/>
      <c r="L1603"/>
      <c r="M1603"/>
      <c r="N1603"/>
      <c r="O1603"/>
      <c r="S1603"/>
      <c r="T1603"/>
      <c r="U1603"/>
      <c r="V1603"/>
      <c r="Y1603"/>
      <c r="Z1603"/>
      <c r="AA1603"/>
      <c r="AB1603"/>
      <c r="AC1603"/>
      <c r="AD1603"/>
      <c r="AE1603"/>
      <c r="AF1603"/>
      <c r="AG1603"/>
      <c r="AH1603"/>
      <c r="AI1603"/>
      <c r="AJ1603"/>
      <c r="AK1603"/>
      <c r="AL1603"/>
    </row>
    <row r="1604" spans="3:38" ht="15" customHeight="1" x14ac:dyDescent="0.35">
      <c r="C1604"/>
      <c r="D1604"/>
      <c r="E1604"/>
      <c r="F1604"/>
      <c r="G1604"/>
      <c r="H1604"/>
      <c r="I1604"/>
      <c r="J1604"/>
      <c r="K1604"/>
      <c r="L1604"/>
      <c r="M1604"/>
      <c r="N1604"/>
      <c r="O1604"/>
      <c r="S1604"/>
      <c r="T1604"/>
      <c r="U1604"/>
      <c r="V1604"/>
      <c r="Y1604"/>
      <c r="Z1604"/>
      <c r="AA1604"/>
      <c r="AB1604"/>
      <c r="AC1604"/>
      <c r="AD1604"/>
      <c r="AE1604"/>
      <c r="AF1604"/>
      <c r="AG1604"/>
      <c r="AH1604"/>
      <c r="AI1604"/>
      <c r="AJ1604"/>
      <c r="AK1604"/>
      <c r="AL1604"/>
    </row>
    <row r="1605" spans="3:38" ht="15" customHeight="1" x14ac:dyDescent="0.35">
      <c r="C1605"/>
      <c r="D1605"/>
      <c r="E1605"/>
      <c r="F1605"/>
      <c r="G1605"/>
      <c r="H1605"/>
      <c r="I1605"/>
      <c r="J1605"/>
      <c r="K1605"/>
      <c r="L1605"/>
      <c r="M1605"/>
      <c r="N1605"/>
      <c r="O1605"/>
      <c r="S1605"/>
      <c r="T1605"/>
      <c r="U1605"/>
      <c r="V1605"/>
      <c r="Y1605"/>
      <c r="Z1605"/>
      <c r="AA1605"/>
      <c r="AB1605"/>
      <c r="AC1605"/>
      <c r="AD1605"/>
      <c r="AE1605"/>
      <c r="AF1605"/>
      <c r="AG1605"/>
      <c r="AH1605"/>
      <c r="AI1605"/>
      <c r="AJ1605"/>
      <c r="AK1605"/>
      <c r="AL1605"/>
    </row>
    <row r="1606" spans="3:38" ht="15" customHeight="1" x14ac:dyDescent="0.35">
      <c r="C1606"/>
      <c r="D1606"/>
      <c r="E1606"/>
      <c r="F1606"/>
      <c r="G1606"/>
      <c r="H1606"/>
      <c r="I1606"/>
      <c r="J1606"/>
      <c r="K1606"/>
      <c r="L1606"/>
      <c r="M1606"/>
      <c r="N1606"/>
      <c r="O1606"/>
      <c r="S1606"/>
      <c r="T1606"/>
      <c r="U1606"/>
      <c r="V1606"/>
      <c r="Y1606"/>
      <c r="Z1606"/>
      <c r="AA1606"/>
      <c r="AB1606"/>
      <c r="AC1606"/>
      <c r="AD1606"/>
      <c r="AE1606"/>
      <c r="AF1606"/>
      <c r="AG1606"/>
      <c r="AH1606"/>
      <c r="AI1606"/>
      <c r="AJ1606"/>
      <c r="AK1606"/>
      <c r="AL1606"/>
    </row>
    <row r="1607" spans="3:38" ht="15" customHeight="1" x14ac:dyDescent="0.35">
      <c r="C1607"/>
      <c r="D1607"/>
      <c r="E1607"/>
      <c r="F1607"/>
      <c r="G1607"/>
      <c r="H1607"/>
      <c r="I1607"/>
      <c r="J1607"/>
      <c r="K1607"/>
      <c r="L1607"/>
      <c r="M1607"/>
      <c r="N1607"/>
      <c r="O1607"/>
      <c r="S1607"/>
      <c r="T1607"/>
      <c r="U1607"/>
      <c r="V1607"/>
      <c r="Y1607"/>
      <c r="Z1607"/>
      <c r="AA1607"/>
      <c r="AB1607"/>
      <c r="AC1607"/>
      <c r="AD1607"/>
      <c r="AE1607"/>
      <c r="AF1607"/>
      <c r="AG1607"/>
      <c r="AH1607"/>
      <c r="AI1607"/>
      <c r="AJ1607"/>
      <c r="AK1607"/>
      <c r="AL1607"/>
    </row>
    <row r="1608" spans="3:38" ht="15" customHeight="1" x14ac:dyDescent="0.35">
      <c r="C1608"/>
      <c r="D1608"/>
      <c r="E1608"/>
      <c r="F1608"/>
      <c r="G1608"/>
      <c r="H1608"/>
      <c r="I1608"/>
      <c r="J1608"/>
      <c r="K1608"/>
      <c r="L1608"/>
      <c r="M1608"/>
      <c r="N1608"/>
      <c r="O1608"/>
      <c r="S1608"/>
      <c r="T1608"/>
      <c r="U1608"/>
      <c r="V1608"/>
      <c r="Y1608"/>
      <c r="Z1608"/>
      <c r="AA1608"/>
      <c r="AB1608"/>
      <c r="AC1608"/>
      <c r="AD1608"/>
      <c r="AE1608"/>
      <c r="AF1608"/>
      <c r="AG1608"/>
      <c r="AH1608"/>
      <c r="AI1608"/>
      <c r="AJ1608"/>
      <c r="AK1608"/>
      <c r="AL1608"/>
    </row>
    <row r="1609" spans="3:38" ht="15" customHeight="1" x14ac:dyDescent="0.35">
      <c r="C1609"/>
      <c r="D1609"/>
      <c r="E1609"/>
      <c r="F1609"/>
      <c r="G1609"/>
      <c r="H1609"/>
      <c r="I1609"/>
      <c r="J1609"/>
      <c r="K1609"/>
      <c r="L1609"/>
      <c r="M1609"/>
      <c r="N1609"/>
      <c r="O1609"/>
      <c r="S1609"/>
      <c r="T1609"/>
      <c r="U1609"/>
      <c r="V1609"/>
      <c r="Y1609"/>
      <c r="Z1609"/>
      <c r="AA1609"/>
      <c r="AB1609"/>
      <c r="AC1609"/>
      <c r="AD1609"/>
      <c r="AE1609"/>
      <c r="AF1609"/>
      <c r="AG1609"/>
      <c r="AH1609"/>
      <c r="AI1609"/>
      <c r="AJ1609"/>
      <c r="AK1609"/>
      <c r="AL1609"/>
    </row>
    <row r="1610" spans="3:38" ht="15" customHeight="1" x14ac:dyDescent="0.35">
      <c r="C1610"/>
      <c r="D1610"/>
      <c r="E1610"/>
      <c r="F1610"/>
      <c r="G1610"/>
      <c r="H1610"/>
      <c r="I1610"/>
      <c r="J1610"/>
      <c r="K1610"/>
      <c r="L1610"/>
      <c r="M1610"/>
      <c r="N1610"/>
      <c r="O1610"/>
      <c r="S1610"/>
      <c r="T1610"/>
      <c r="U1610"/>
      <c r="V1610"/>
      <c r="Y1610"/>
      <c r="Z1610"/>
      <c r="AA1610"/>
      <c r="AB1610"/>
      <c r="AC1610"/>
      <c r="AD1610"/>
      <c r="AE1610"/>
      <c r="AF1610"/>
      <c r="AG1610"/>
      <c r="AH1610"/>
      <c r="AI1610"/>
      <c r="AJ1610"/>
      <c r="AK1610"/>
      <c r="AL1610"/>
    </row>
    <row r="1611" spans="3:38" ht="15" customHeight="1" x14ac:dyDescent="0.35">
      <c r="C1611"/>
      <c r="D1611"/>
      <c r="E1611"/>
      <c r="F1611"/>
      <c r="G1611"/>
      <c r="H1611"/>
      <c r="I1611"/>
      <c r="J1611"/>
      <c r="K1611"/>
      <c r="L1611"/>
      <c r="M1611"/>
      <c r="N1611"/>
      <c r="O1611"/>
      <c r="S1611"/>
      <c r="T1611"/>
      <c r="U1611"/>
      <c r="V1611"/>
      <c r="Y1611"/>
      <c r="Z1611"/>
      <c r="AA1611"/>
      <c r="AB1611"/>
      <c r="AC1611"/>
      <c r="AD1611"/>
      <c r="AE1611"/>
      <c r="AF1611"/>
      <c r="AG1611"/>
      <c r="AH1611"/>
      <c r="AI1611"/>
      <c r="AJ1611"/>
      <c r="AK1611"/>
      <c r="AL1611"/>
    </row>
    <row r="1612" spans="3:38" ht="15" customHeight="1" x14ac:dyDescent="0.35">
      <c r="C1612"/>
      <c r="D1612"/>
      <c r="E1612"/>
      <c r="F1612"/>
      <c r="G1612"/>
      <c r="H1612"/>
      <c r="I1612"/>
      <c r="J1612"/>
      <c r="K1612"/>
      <c r="L1612"/>
      <c r="M1612"/>
      <c r="N1612"/>
      <c r="O1612"/>
      <c r="S1612"/>
      <c r="T1612"/>
      <c r="U1612"/>
      <c r="V1612"/>
      <c r="Y1612"/>
      <c r="Z1612"/>
      <c r="AA1612"/>
      <c r="AB1612"/>
      <c r="AC1612"/>
      <c r="AD1612"/>
      <c r="AE1612"/>
      <c r="AF1612"/>
      <c r="AG1612"/>
      <c r="AH1612"/>
      <c r="AI1612"/>
      <c r="AJ1612"/>
      <c r="AK1612"/>
      <c r="AL1612"/>
    </row>
    <row r="1613" spans="3:38" ht="15" customHeight="1" x14ac:dyDescent="0.35">
      <c r="C1613"/>
      <c r="D1613"/>
      <c r="E1613"/>
      <c r="F1613"/>
      <c r="G1613"/>
      <c r="H1613"/>
      <c r="I1613"/>
      <c r="J1613"/>
      <c r="K1613"/>
      <c r="L1613"/>
      <c r="M1613"/>
      <c r="N1613"/>
      <c r="O1613"/>
      <c r="S1613"/>
      <c r="T1613"/>
      <c r="U1613"/>
      <c r="V1613"/>
      <c r="Y1613"/>
      <c r="Z1613"/>
      <c r="AA1613"/>
      <c r="AB1613"/>
      <c r="AC1613"/>
      <c r="AD1613"/>
      <c r="AE1613"/>
      <c r="AF1613"/>
      <c r="AG1613"/>
      <c r="AH1613"/>
      <c r="AI1613"/>
      <c r="AJ1613"/>
      <c r="AK1613"/>
      <c r="AL1613"/>
    </row>
    <row r="1614" spans="3:38" ht="15" customHeight="1" x14ac:dyDescent="0.35">
      <c r="C1614"/>
      <c r="D1614"/>
      <c r="E1614"/>
      <c r="F1614"/>
      <c r="G1614"/>
      <c r="H1614"/>
      <c r="I1614"/>
      <c r="J1614"/>
      <c r="K1614"/>
      <c r="L1614"/>
      <c r="M1614"/>
      <c r="N1614"/>
      <c r="O1614"/>
      <c r="S1614"/>
      <c r="T1614"/>
      <c r="U1614"/>
      <c r="V1614"/>
      <c r="Y1614"/>
      <c r="Z1614"/>
      <c r="AA1614"/>
      <c r="AB1614"/>
      <c r="AC1614"/>
      <c r="AD1614"/>
      <c r="AE1614"/>
      <c r="AF1614"/>
      <c r="AG1614"/>
      <c r="AH1614"/>
      <c r="AI1614"/>
      <c r="AJ1614"/>
      <c r="AK1614"/>
      <c r="AL1614"/>
    </row>
    <row r="1615" spans="3:38" ht="15" customHeight="1" x14ac:dyDescent="0.35">
      <c r="C1615"/>
      <c r="D1615"/>
      <c r="E1615"/>
      <c r="F1615"/>
      <c r="G1615"/>
      <c r="H1615"/>
      <c r="I1615"/>
      <c r="J1615"/>
      <c r="K1615"/>
      <c r="L1615"/>
      <c r="M1615"/>
      <c r="N1615"/>
      <c r="O1615"/>
      <c r="S1615"/>
      <c r="T1615"/>
      <c r="U1615"/>
      <c r="V1615"/>
      <c r="Y1615"/>
      <c r="Z1615"/>
      <c r="AA1615"/>
      <c r="AB1615"/>
      <c r="AC1615"/>
      <c r="AD1615"/>
      <c r="AE1615"/>
      <c r="AF1615"/>
      <c r="AG1615"/>
      <c r="AH1615"/>
      <c r="AI1615"/>
      <c r="AJ1615"/>
      <c r="AK1615"/>
      <c r="AL1615"/>
    </row>
    <row r="1616" spans="3:38" ht="15" customHeight="1" x14ac:dyDescent="0.35">
      <c r="C1616"/>
      <c r="D1616"/>
      <c r="E1616"/>
      <c r="F1616"/>
      <c r="G1616"/>
      <c r="H1616"/>
      <c r="I1616"/>
      <c r="J1616"/>
      <c r="K1616"/>
      <c r="L1616"/>
      <c r="M1616"/>
      <c r="N1616"/>
      <c r="O1616"/>
      <c r="S1616"/>
      <c r="T1616"/>
      <c r="U1616"/>
      <c r="V1616"/>
      <c r="Y1616"/>
      <c r="Z1616"/>
      <c r="AA1616"/>
      <c r="AB1616"/>
      <c r="AC1616"/>
      <c r="AD1616"/>
      <c r="AE1616"/>
      <c r="AF1616"/>
      <c r="AG1616"/>
      <c r="AH1616"/>
      <c r="AI1616"/>
      <c r="AJ1616"/>
      <c r="AK1616"/>
      <c r="AL1616"/>
    </row>
    <row r="1617" spans="3:38" ht="15" customHeight="1" x14ac:dyDescent="0.35">
      <c r="C1617"/>
      <c r="D1617"/>
      <c r="E1617"/>
      <c r="F1617"/>
      <c r="G1617"/>
      <c r="H1617"/>
      <c r="I1617"/>
      <c r="J1617"/>
      <c r="K1617"/>
      <c r="L1617"/>
      <c r="M1617"/>
      <c r="N1617"/>
      <c r="O1617"/>
      <c r="S1617"/>
      <c r="T1617"/>
      <c r="U1617"/>
      <c r="V1617"/>
      <c r="Y1617"/>
      <c r="Z1617"/>
      <c r="AA1617"/>
      <c r="AB1617"/>
      <c r="AC1617"/>
      <c r="AD1617"/>
      <c r="AE1617"/>
      <c r="AF1617"/>
      <c r="AG1617"/>
      <c r="AH1617"/>
      <c r="AI1617"/>
      <c r="AJ1617"/>
      <c r="AK1617"/>
      <c r="AL1617"/>
    </row>
    <row r="1618" spans="3:38" ht="15" customHeight="1" x14ac:dyDescent="0.35">
      <c r="C1618"/>
      <c r="D1618"/>
      <c r="E1618"/>
      <c r="F1618"/>
      <c r="G1618"/>
      <c r="H1618"/>
      <c r="I1618"/>
      <c r="J1618"/>
      <c r="K1618"/>
      <c r="L1618"/>
      <c r="M1618"/>
      <c r="N1618"/>
      <c r="O1618"/>
      <c r="S1618"/>
      <c r="T1618"/>
      <c r="U1618"/>
      <c r="V1618"/>
      <c r="Y1618"/>
      <c r="Z1618"/>
      <c r="AA1618"/>
      <c r="AB1618"/>
      <c r="AC1618"/>
      <c r="AD1618"/>
      <c r="AE1618"/>
      <c r="AF1618"/>
      <c r="AG1618"/>
      <c r="AH1618"/>
      <c r="AI1618"/>
      <c r="AJ1618"/>
      <c r="AK1618"/>
      <c r="AL1618"/>
    </row>
    <row r="1619" spans="3:38" ht="15" customHeight="1" x14ac:dyDescent="0.35">
      <c r="C1619"/>
      <c r="D1619"/>
      <c r="E1619"/>
      <c r="F1619"/>
      <c r="G1619"/>
      <c r="H1619"/>
      <c r="I1619"/>
      <c r="J1619"/>
      <c r="K1619"/>
      <c r="L1619"/>
      <c r="M1619"/>
      <c r="N1619"/>
      <c r="O1619"/>
      <c r="S1619"/>
      <c r="T1619"/>
      <c r="U1619"/>
      <c r="V1619"/>
      <c r="Y1619"/>
      <c r="Z1619"/>
      <c r="AA1619"/>
      <c r="AB1619"/>
      <c r="AC1619"/>
      <c r="AD1619"/>
      <c r="AE1619"/>
      <c r="AF1619"/>
      <c r="AG1619"/>
      <c r="AH1619"/>
      <c r="AI1619"/>
      <c r="AJ1619"/>
      <c r="AK1619"/>
      <c r="AL1619"/>
    </row>
    <row r="1620" spans="3:38" ht="15" customHeight="1" x14ac:dyDescent="0.35">
      <c r="C1620"/>
      <c r="D1620"/>
      <c r="E1620"/>
      <c r="F1620"/>
      <c r="G1620"/>
      <c r="H1620"/>
      <c r="I1620"/>
      <c r="J1620"/>
      <c r="K1620"/>
      <c r="L1620"/>
      <c r="M1620"/>
      <c r="N1620"/>
      <c r="O1620"/>
      <c r="S1620"/>
      <c r="T1620"/>
      <c r="U1620"/>
      <c r="V1620"/>
      <c r="Y1620"/>
      <c r="Z1620"/>
      <c r="AA1620"/>
      <c r="AB1620"/>
      <c r="AC1620"/>
      <c r="AD1620"/>
      <c r="AE1620"/>
      <c r="AF1620"/>
      <c r="AG1620"/>
      <c r="AH1620"/>
      <c r="AI1620"/>
      <c r="AJ1620"/>
      <c r="AK1620"/>
      <c r="AL1620"/>
    </row>
    <row r="1621" spans="3:38" ht="15" customHeight="1" x14ac:dyDescent="0.35">
      <c r="C1621"/>
      <c r="D1621"/>
      <c r="E1621"/>
      <c r="F1621"/>
      <c r="G1621"/>
      <c r="H1621"/>
      <c r="I1621"/>
      <c r="J1621"/>
      <c r="K1621"/>
      <c r="L1621"/>
      <c r="M1621"/>
      <c r="N1621"/>
      <c r="O1621"/>
      <c r="S1621"/>
      <c r="T1621"/>
      <c r="U1621"/>
      <c r="V1621"/>
      <c r="Y1621"/>
      <c r="Z1621"/>
      <c r="AA1621"/>
      <c r="AB1621"/>
      <c r="AC1621"/>
      <c r="AD1621"/>
      <c r="AE1621"/>
      <c r="AF1621"/>
      <c r="AG1621"/>
      <c r="AH1621"/>
      <c r="AI1621"/>
      <c r="AJ1621"/>
      <c r="AK1621"/>
      <c r="AL1621"/>
    </row>
    <row r="1622" spans="3:38" ht="15" customHeight="1" x14ac:dyDescent="0.35">
      <c r="C1622"/>
      <c r="D1622"/>
      <c r="E1622"/>
      <c r="F1622"/>
      <c r="G1622"/>
      <c r="H1622"/>
      <c r="I1622"/>
      <c r="J1622"/>
      <c r="K1622"/>
      <c r="L1622"/>
      <c r="M1622"/>
      <c r="N1622"/>
      <c r="O1622"/>
      <c r="S1622"/>
      <c r="T1622"/>
      <c r="U1622"/>
      <c r="V1622"/>
      <c r="Y1622"/>
      <c r="Z1622"/>
      <c r="AA1622"/>
      <c r="AB1622"/>
      <c r="AC1622"/>
      <c r="AD1622"/>
      <c r="AE1622"/>
      <c r="AF1622"/>
      <c r="AG1622"/>
      <c r="AH1622"/>
      <c r="AI1622"/>
      <c r="AJ1622"/>
      <c r="AK1622"/>
      <c r="AL1622"/>
    </row>
    <row r="1623" spans="3:38" ht="15" customHeight="1" x14ac:dyDescent="0.35">
      <c r="C1623"/>
      <c r="D1623"/>
      <c r="E1623"/>
      <c r="F1623"/>
      <c r="G1623"/>
      <c r="H1623"/>
      <c r="I1623"/>
      <c r="J1623"/>
      <c r="K1623"/>
      <c r="L1623"/>
      <c r="M1623"/>
      <c r="N1623"/>
      <c r="O1623"/>
      <c r="S1623"/>
      <c r="T1623"/>
      <c r="U1623"/>
      <c r="V1623"/>
      <c r="Y1623"/>
      <c r="Z1623"/>
      <c r="AA1623"/>
      <c r="AB1623"/>
      <c r="AC1623"/>
      <c r="AD1623"/>
      <c r="AE1623"/>
      <c r="AF1623"/>
      <c r="AG1623"/>
      <c r="AH1623"/>
      <c r="AI1623"/>
      <c r="AJ1623"/>
      <c r="AK1623"/>
      <c r="AL1623"/>
    </row>
    <row r="1624" spans="3:38" ht="15" customHeight="1" x14ac:dyDescent="0.35">
      <c r="C1624"/>
      <c r="D1624"/>
      <c r="E1624"/>
      <c r="F1624"/>
      <c r="G1624"/>
      <c r="H1624"/>
      <c r="I1624"/>
      <c r="J1624"/>
      <c r="K1624"/>
      <c r="L1624"/>
      <c r="M1624"/>
      <c r="N1624"/>
      <c r="O1624"/>
      <c r="S1624"/>
      <c r="T1624"/>
      <c r="U1624"/>
      <c r="V1624"/>
      <c r="Y1624"/>
      <c r="Z1624"/>
      <c r="AA1624"/>
      <c r="AB1624"/>
      <c r="AC1624"/>
      <c r="AD1624"/>
      <c r="AE1624"/>
      <c r="AF1624"/>
      <c r="AG1624"/>
      <c r="AH1624"/>
      <c r="AI1624"/>
      <c r="AJ1624"/>
      <c r="AK1624"/>
      <c r="AL1624"/>
    </row>
    <row r="1625" spans="3:38" ht="15" customHeight="1" x14ac:dyDescent="0.35">
      <c r="C1625"/>
      <c r="D1625"/>
      <c r="E1625"/>
      <c r="F1625"/>
      <c r="G1625"/>
      <c r="H1625"/>
      <c r="I1625"/>
      <c r="J1625"/>
      <c r="K1625"/>
      <c r="L1625"/>
      <c r="M1625"/>
      <c r="N1625"/>
      <c r="O1625"/>
      <c r="S1625"/>
      <c r="T1625"/>
      <c r="U1625"/>
      <c r="V1625"/>
      <c r="Y1625"/>
      <c r="Z1625"/>
      <c r="AA1625"/>
      <c r="AB1625"/>
      <c r="AC1625"/>
      <c r="AD1625"/>
      <c r="AE1625"/>
      <c r="AF1625"/>
      <c r="AG1625"/>
      <c r="AH1625"/>
      <c r="AI1625"/>
      <c r="AJ1625"/>
      <c r="AK1625"/>
      <c r="AL1625"/>
    </row>
    <row r="1626" spans="3:38" ht="15" customHeight="1" x14ac:dyDescent="0.35">
      <c r="C1626"/>
      <c r="D1626"/>
      <c r="E1626"/>
      <c r="F1626"/>
      <c r="G1626"/>
      <c r="H1626"/>
      <c r="I1626"/>
      <c r="J1626"/>
      <c r="K1626"/>
      <c r="L1626"/>
      <c r="M1626"/>
      <c r="N1626"/>
      <c r="O1626"/>
      <c r="S1626"/>
      <c r="T1626"/>
      <c r="U1626"/>
      <c r="V1626"/>
      <c r="Y1626"/>
      <c r="Z1626"/>
      <c r="AA1626"/>
      <c r="AB1626"/>
      <c r="AC1626"/>
      <c r="AD1626"/>
      <c r="AE1626"/>
      <c r="AF1626"/>
      <c r="AG1626"/>
      <c r="AH1626"/>
      <c r="AI1626"/>
      <c r="AJ1626"/>
      <c r="AK1626"/>
      <c r="AL1626"/>
    </row>
    <row r="1627" spans="3:38" ht="15" customHeight="1" x14ac:dyDescent="0.35">
      <c r="C1627"/>
      <c r="D1627"/>
      <c r="E1627"/>
      <c r="F1627"/>
      <c r="G1627"/>
      <c r="H1627"/>
      <c r="I1627"/>
      <c r="J1627"/>
      <c r="K1627"/>
      <c r="L1627"/>
      <c r="M1627"/>
      <c r="N1627"/>
      <c r="O1627"/>
      <c r="S1627"/>
      <c r="T1627"/>
      <c r="U1627"/>
      <c r="V1627"/>
      <c r="Y1627"/>
      <c r="Z1627"/>
      <c r="AA1627"/>
      <c r="AB1627"/>
      <c r="AC1627"/>
      <c r="AD1627"/>
      <c r="AE1627"/>
      <c r="AF1627"/>
      <c r="AG1627"/>
      <c r="AH1627"/>
      <c r="AI1627"/>
      <c r="AJ1627"/>
      <c r="AK1627"/>
      <c r="AL1627"/>
    </row>
    <row r="1628" spans="3:38" ht="15" customHeight="1" x14ac:dyDescent="0.35">
      <c r="C1628"/>
      <c r="D1628"/>
      <c r="E1628"/>
      <c r="F1628"/>
      <c r="G1628"/>
      <c r="H1628"/>
      <c r="I1628"/>
      <c r="J1628"/>
      <c r="K1628"/>
      <c r="L1628"/>
      <c r="M1628"/>
      <c r="N1628"/>
      <c r="O1628"/>
      <c r="S1628"/>
      <c r="T1628"/>
      <c r="U1628"/>
      <c r="V1628"/>
      <c r="Y1628"/>
      <c r="Z1628"/>
      <c r="AA1628"/>
      <c r="AB1628"/>
      <c r="AC1628"/>
      <c r="AD1628"/>
      <c r="AE1628"/>
      <c r="AF1628"/>
      <c r="AG1628"/>
      <c r="AH1628"/>
      <c r="AI1628"/>
      <c r="AJ1628"/>
      <c r="AK1628"/>
      <c r="AL1628"/>
    </row>
    <row r="1629" spans="3:38" ht="15" customHeight="1" x14ac:dyDescent="0.35">
      <c r="C1629"/>
      <c r="D1629"/>
      <c r="E1629"/>
      <c r="F1629"/>
      <c r="G1629"/>
      <c r="H1629"/>
      <c r="I1629"/>
      <c r="J1629"/>
      <c r="K1629"/>
      <c r="L1629"/>
      <c r="M1629"/>
      <c r="N1629"/>
      <c r="O1629"/>
      <c r="S1629"/>
      <c r="T1629"/>
      <c r="U1629"/>
      <c r="V1629"/>
      <c r="Y1629"/>
      <c r="Z1629"/>
      <c r="AA1629"/>
      <c r="AB1629"/>
      <c r="AC1629"/>
      <c r="AD1629"/>
      <c r="AE1629"/>
      <c r="AF1629"/>
      <c r="AG1629"/>
      <c r="AH1629"/>
      <c r="AI1629"/>
      <c r="AJ1629"/>
      <c r="AK1629"/>
      <c r="AL1629"/>
    </row>
    <row r="1630" spans="3:38" ht="15" customHeight="1" x14ac:dyDescent="0.35">
      <c r="C1630"/>
      <c r="D1630"/>
      <c r="E1630"/>
      <c r="F1630"/>
      <c r="G1630"/>
      <c r="H1630"/>
      <c r="I1630"/>
      <c r="J1630"/>
      <c r="K1630"/>
      <c r="L1630"/>
      <c r="M1630"/>
      <c r="N1630"/>
      <c r="O1630"/>
      <c r="S1630"/>
      <c r="T1630"/>
      <c r="U1630"/>
      <c r="V1630"/>
      <c r="Y1630"/>
      <c r="Z1630"/>
      <c r="AA1630"/>
      <c r="AB1630"/>
      <c r="AC1630"/>
      <c r="AD1630"/>
      <c r="AE1630"/>
      <c r="AF1630"/>
      <c r="AG1630"/>
      <c r="AH1630"/>
      <c r="AI1630"/>
      <c r="AJ1630"/>
      <c r="AK1630"/>
      <c r="AL1630"/>
    </row>
    <row r="1631" spans="3:38" ht="15" customHeight="1" x14ac:dyDescent="0.35">
      <c r="C1631"/>
      <c r="D1631"/>
      <c r="E1631"/>
      <c r="F1631"/>
      <c r="G1631"/>
      <c r="H1631"/>
      <c r="I1631"/>
      <c r="J1631"/>
      <c r="K1631"/>
      <c r="L1631"/>
      <c r="M1631"/>
      <c r="N1631"/>
      <c r="O1631"/>
      <c r="S1631"/>
      <c r="T1631"/>
      <c r="U1631"/>
      <c r="V1631"/>
      <c r="Y1631"/>
      <c r="Z1631"/>
      <c r="AA1631"/>
      <c r="AB1631"/>
      <c r="AC1631"/>
      <c r="AD1631"/>
      <c r="AE1631"/>
      <c r="AF1631"/>
      <c r="AG1631"/>
      <c r="AH1631"/>
      <c r="AI1631"/>
      <c r="AJ1631"/>
      <c r="AK1631"/>
      <c r="AL1631"/>
    </row>
    <row r="1632" spans="3:38" ht="15" customHeight="1" x14ac:dyDescent="0.35">
      <c r="C1632"/>
      <c r="D1632"/>
      <c r="E1632"/>
      <c r="F1632"/>
      <c r="G1632"/>
      <c r="H1632"/>
      <c r="I1632"/>
      <c r="J1632"/>
      <c r="K1632"/>
      <c r="L1632"/>
      <c r="M1632"/>
      <c r="N1632"/>
      <c r="O1632"/>
      <c r="S1632"/>
      <c r="T1632"/>
      <c r="U1632"/>
      <c r="V1632"/>
      <c r="Y1632"/>
      <c r="Z1632"/>
      <c r="AA1632"/>
      <c r="AB1632"/>
      <c r="AC1632"/>
      <c r="AD1632"/>
      <c r="AE1632"/>
      <c r="AF1632"/>
      <c r="AG1632"/>
      <c r="AH1632"/>
      <c r="AI1632"/>
      <c r="AJ1632"/>
      <c r="AK1632"/>
      <c r="AL1632"/>
    </row>
    <row r="1633" spans="3:38" ht="15" customHeight="1" x14ac:dyDescent="0.35">
      <c r="C1633"/>
      <c r="D1633"/>
      <c r="E1633"/>
      <c r="F1633"/>
      <c r="G1633"/>
      <c r="H1633"/>
      <c r="I1633"/>
      <c r="J1633"/>
      <c r="K1633"/>
      <c r="L1633"/>
      <c r="M1633"/>
      <c r="N1633"/>
      <c r="O1633"/>
      <c r="S1633"/>
      <c r="T1633"/>
      <c r="U1633"/>
      <c r="V1633"/>
      <c r="Y1633"/>
      <c r="Z1633"/>
      <c r="AA1633"/>
      <c r="AB1633"/>
      <c r="AC1633"/>
      <c r="AD1633"/>
      <c r="AE1633"/>
      <c r="AF1633"/>
      <c r="AG1633"/>
      <c r="AH1633"/>
      <c r="AI1633"/>
      <c r="AJ1633"/>
      <c r="AK1633"/>
      <c r="AL1633"/>
    </row>
    <row r="1634" spans="3:38" ht="15" customHeight="1" x14ac:dyDescent="0.35">
      <c r="C1634"/>
      <c r="D1634"/>
      <c r="E1634"/>
      <c r="F1634"/>
      <c r="G1634"/>
      <c r="H1634"/>
      <c r="I1634"/>
      <c r="J1634"/>
      <c r="K1634"/>
      <c r="L1634"/>
      <c r="M1634"/>
      <c r="N1634"/>
      <c r="O1634"/>
      <c r="S1634"/>
      <c r="T1634"/>
      <c r="U1634"/>
      <c r="V1634"/>
      <c r="Y1634"/>
      <c r="Z1634"/>
      <c r="AA1634"/>
      <c r="AB1634"/>
      <c r="AC1634"/>
      <c r="AD1634"/>
      <c r="AE1634"/>
      <c r="AF1634"/>
      <c r="AG1634"/>
      <c r="AH1634"/>
      <c r="AI1634"/>
      <c r="AJ1634"/>
      <c r="AK1634"/>
      <c r="AL1634"/>
    </row>
    <row r="1635" spans="3:38" ht="15" customHeight="1" x14ac:dyDescent="0.35">
      <c r="C1635"/>
      <c r="D1635"/>
      <c r="E1635"/>
      <c r="F1635"/>
      <c r="G1635"/>
      <c r="H1635"/>
      <c r="I1635"/>
      <c r="J1635"/>
      <c r="K1635"/>
      <c r="L1635"/>
      <c r="M1635"/>
      <c r="N1635"/>
      <c r="O1635"/>
      <c r="S1635"/>
      <c r="T1635"/>
      <c r="U1635"/>
      <c r="V1635"/>
      <c r="Y1635"/>
      <c r="Z1635"/>
      <c r="AA1635"/>
      <c r="AB1635"/>
      <c r="AC1635"/>
      <c r="AD1635"/>
      <c r="AE1635"/>
      <c r="AF1635"/>
      <c r="AG1635"/>
      <c r="AH1635"/>
      <c r="AI1635"/>
      <c r="AJ1635"/>
      <c r="AK1635"/>
      <c r="AL1635"/>
    </row>
    <row r="1636" spans="3:38" ht="15" customHeight="1" x14ac:dyDescent="0.35">
      <c r="C1636"/>
      <c r="D1636"/>
      <c r="E1636"/>
      <c r="F1636"/>
      <c r="G1636"/>
      <c r="H1636"/>
      <c r="I1636"/>
      <c r="J1636"/>
      <c r="K1636"/>
      <c r="L1636"/>
      <c r="M1636"/>
      <c r="N1636"/>
      <c r="O1636"/>
      <c r="S1636"/>
      <c r="T1636"/>
      <c r="U1636"/>
      <c r="V1636"/>
      <c r="Y1636"/>
      <c r="Z1636"/>
      <c r="AA1636"/>
      <c r="AB1636"/>
      <c r="AC1636"/>
      <c r="AD1636"/>
      <c r="AE1636"/>
      <c r="AF1636"/>
      <c r="AG1636"/>
      <c r="AH1636"/>
      <c r="AI1636"/>
      <c r="AJ1636"/>
      <c r="AK1636"/>
      <c r="AL1636"/>
    </row>
    <row r="1637" spans="3:38" ht="15" customHeight="1" x14ac:dyDescent="0.35">
      <c r="C1637"/>
      <c r="D1637"/>
      <c r="E1637"/>
      <c r="F1637"/>
      <c r="G1637"/>
      <c r="H1637"/>
      <c r="I1637"/>
      <c r="J1637"/>
      <c r="K1637"/>
      <c r="L1637"/>
      <c r="M1637"/>
      <c r="N1637"/>
      <c r="O1637"/>
      <c r="S1637"/>
      <c r="T1637"/>
      <c r="U1637"/>
      <c r="V1637"/>
      <c r="Y1637"/>
      <c r="Z1637"/>
      <c r="AA1637"/>
      <c r="AB1637"/>
      <c r="AC1637"/>
      <c r="AD1637"/>
      <c r="AE1637"/>
      <c r="AF1637"/>
      <c r="AG1637"/>
      <c r="AH1637"/>
      <c r="AI1637"/>
      <c r="AJ1637"/>
      <c r="AK1637"/>
      <c r="AL1637"/>
    </row>
    <row r="1638" spans="3:38" ht="15" customHeight="1" x14ac:dyDescent="0.35">
      <c r="C1638"/>
      <c r="D1638"/>
      <c r="E1638"/>
      <c r="F1638"/>
      <c r="G1638"/>
      <c r="H1638"/>
      <c r="I1638"/>
      <c r="J1638"/>
      <c r="K1638"/>
      <c r="L1638"/>
      <c r="M1638"/>
      <c r="N1638"/>
      <c r="O1638"/>
      <c r="S1638"/>
      <c r="T1638"/>
      <c r="U1638"/>
      <c r="V1638"/>
      <c r="Y1638"/>
      <c r="Z1638"/>
      <c r="AA1638"/>
      <c r="AB1638"/>
      <c r="AC1638"/>
      <c r="AD1638"/>
      <c r="AE1638"/>
      <c r="AF1638"/>
      <c r="AG1638"/>
      <c r="AH1638"/>
      <c r="AI1638"/>
      <c r="AJ1638"/>
      <c r="AK1638"/>
      <c r="AL1638"/>
    </row>
    <row r="1639" spans="3:38" ht="15" customHeight="1" x14ac:dyDescent="0.35">
      <c r="C1639"/>
      <c r="D1639"/>
      <c r="E1639"/>
      <c r="F1639"/>
      <c r="G1639"/>
      <c r="H1639"/>
      <c r="I1639"/>
      <c r="J1639"/>
      <c r="K1639"/>
      <c r="L1639"/>
      <c r="M1639"/>
      <c r="N1639"/>
      <c r="O1639"/>
      <c r="S1639"/>
      <c r="T1639"/>
      <c r="U1639"/>
      <c r="V1639"/>
      <c r="Y1639"/>
      <c r="Z1639"/>
      <c r="AA1639"/>
      <c r="AB1639"/>
      <c r="AC1639"/>
      <c r="AD1639"/>
      <c r="AE1639"/>
      <c r="AF1639"/>
      <c r="AG1639"/>
      <c r="AH1639"/>
      <c r="AI1639"/>
      <c r="AJ1639"/>
      <c r="AK1639"/>
      <c r="AL1639"/>
    </row>
    <row r="1640" spans="3:38" ht="15" customHeight="1" x14ac:dyDescent="0.35">
      <c r="C1640"/>
      <c r="D1640"/>
      <c r="E1640"/>
      <c r="F1640"/>
      <c r="G1640"/>
      <c r="H1640"/>
      <c r="I1640"/>
      <c r="J1640"/>
      <c r="K1640"/>
      <c r="L1640"/>
      <c r="M1640"/>
      <c r="N1640"/>
      <c r="O1640"/>
      <c r="S1640"/>
      <c r="T1640"/>
      <c r="U1640"/>
      <c r="V1640"/>
      <c r="Y1640"/>
      <c r="Z1640"/>
      <c r="AA1640"/>
      <c r="AB1640"/>
      <c r="AC1640"/>
      <c r="AD1640"/>
      <c r="AE1640"/>
      <c r="AF1640"/>
      <c r="AG1640"/>
      <c r="AH1640"/>
      <c r="AI1640"/>
      <c r="AJ1640"/>
      <c r="AK1640"/>
      <c r="AL1640"/>
    </row>
    <row r="1641" spans="3:38" ht="15" customHeight="1" x14ac:dyDescent="0.35">
      <c r="C1641"/>
      <c r="D1641"/>
      <c r="E1641"/>
      <c r="F1641"/>
      <c r="G1641"/>
      <c r="H1641"/>
      <c r="I1641"/>
      <c r="J1641"/>
      <c r="K1641"/>
      <c r="L1641"/>
      <c r="M1641"/>
      <c r="N1641"/>
      <c r="O1641"/>
      <c r="S1641"/>
      <c r="T1641"/>
      <c r="U1641"/>
      <c r="V1641"/>
      <c r="Y1641"/>
      <c r="Z1641"/>
      <c r="AA1641"/>
      <c r="AB1641"/>
      <c r="AC1641"/>
      <c r="AD1641"/>
      <c r="AE1641"/>
      <c r="AF1641"/>
      <c r="AG1641"/>
      <c r="AH1641"/>
      <c r="AI1641"/>
      <c r="AJ1641"/>
      <c r="AK1641"/>
      <c r="AL1641"/>
    </row>
    <row r="1642" spans="3:38" ht="15" customHeight="1" x14ac:dyDescent="0.35">
      <c r="C1642"/>
      <c r="D1642"/>
      <c r="E1642"/>
      <c r="F1642"/>
      <c r="G1642"/>
      <c r="H1642"/>
      <c r="I1642"/>
      <c r="J1642"/>
      <c r="K1642"/>
      <c r="L1642"/>
      <c r="M1642"/>
      <c r="N1642"/>
      <c r="O1642"/>
      <c r="S1642"/>
      <c r="T1642"/>
      <c r="U1642"/>
      <c r="V1642"/>
      <c r="Y1642"/>
      <c r="Z1642"/>
      <c r="AA1642"/>
      <c r="AB1642"/>
      <c r="AC1642"/>
      <c r="AD1642"/>
      <c r="AE1642"/>
      <c r="AF1642"/>
      <c r="AG1642"/>
      <c r="AH1642"/>
      <c r="AI1642"/>
      <c r="AJ1642"/>
      <c r="AK1642"/>
      <c r="AL1642"/>
    </row>
    <row r="1643" spans="3:38" ht="15" customHeight="1" x14ac:dyDescent="0.35">
      <c r="C1643"/>
      <c r="D1643"/>
      <c r="E1643"/>
      <c r="F1643"/>
      <c r="G1643"/>
      <c r="H1643"/>
      <c r="I1643"/>
      <c r="J1643"/>
      <c r="K1643"/>
      <c r="L1643"/>
      <c r="M1643"/>
      <c r="N1643"/>
      <c r="O1643"/>
      <c r="S1643"/>
      <c r="T1643"/>
      <c r="U1643"/>
      <c r="V1643"/>
      <c r="Y1643"/>
      <c r="Z1643"/>
      <c r="AA1643"/>
      <c r="AB1643"/>
      <c r="AC1643"/>
      <c r="AD1643"/>
      <c r="AE1643"/>
      <c r="AF1643"/>
      <c r="AG1643"/>
      <c r="AH1643"/>
      <c r="AI1643"/>
      <c r="AJ1643"/>
      <c r="AK1643"/>
      <c r="AL1643"/>
    </row>
    <row r="1644" spans="3:38" ht="15" customHeight="1" x14ac:dyDescent="0.35">
      <c r="C1644"/>
      <c r="D1644"/>
      <c r="E1644"/>
      <c r="F1644"/>
      <c r="G1644"/>
      <c r="H1644"/>
      <c r="I1644"/>
      <c r="J1644"/>
      <c r="K1644"/>
      <c r="L1644"/>
      <c r="M1644"/>
      <c r="N1644"/>
      <c r="O1644"/>
      <c r="S1644"/>
      <c r="T1644"/>
      <c r="U1644"/>
      <c r="V1644"/>
      <c r="Y1644"/>
      <c r="Z1644"/>
      <c r="AA1644"/>
      <c r="AB1644"/>
      <c r="AC1644"/>
      <c r="AD1644"/>
      <c r="AE1644"/>
      <c r="AF1644"/>
      <c r="AG1644"/>
      <c r="AH1644"/>
      <c r="AI1644"/>
      <c r="AJ1644"/>
      <c r="AK1644"/>
      <c r="AL1644"/>
    </row>
    <row r="1645" spans="3:38" ht="15" customHeight="1" x14ac:dyDescent="0.35">
      <c r="C1645"/>
      <c r="D1645"/>
      <c r="E1645"/>
      <c r="F1645"/>
      <c r="G1645"/>
      <c r="H1645"/>
      <c r="I1645"/>
      <c r="J1645"/>
      <c r="K1645"/>
      <c r="L1645"/>
      <c r="M1645"/>
      <c r="N1645"/>
      <c r="O1645"/>
      <c r="S1645"/>
      <c r="T1645"/>
      <c r="U1645"/>
      <c r="V1645"/>
      <c r="Y1645"/>
      <c r="Z1645"/>
      <c r="AA1645"/>
      <c r="AB1645"/>
      <c r="AC1645"/>
      <c r="AD1645"/>
      <c r="AE1645"/>
      <c r="AF1645"/>
      <c r="AG1645"/>
      <c r="AH1645"/>
      <c r="AI1645"/>
      <c r="AJ1645"/>
      <c r="AK1645"/>
      <c r="AL1645"/>
    </row>
    <row r="1646" spans="3:38" ht="15" customHeight="1" x14ac:dyDescent="0.35">
      <c r="C1646"/>
      <c r="D1646"/>
      <c r="E1646"/>
      <c r="F1646"/>
      <c r="G1646"/>
      <c r="H1646"/>
      <c r="I1646"/>
      <c r="J1646"/>
      <c r="K1646"/>
      <c r="L1646"/>
      <c r="M1646"/>
      <c r="N1646"/>
      <c r="O1646"/>
      <c r="S1646"/>
      <c r="T1646"/>
      <c r="U1646"/>
      <c r="V1646"/>
      <c r="Y1646"/>
      <c r="Z1646"/>
      <c r="AA1646"/>
      <c r="AB1646"/>
      <c r="AC1646"/>
      <c r="AD1646"/>
      <c r="AE1646"/>
      <c r="AF1646"/>
      <c r="AG1646"/>
      <c r="AH1646"/>
      <c r="AI1646"/>
      <c r="AJ1646"/>
      <c r="AK1646"/>
      <c r="AL1646"/>
    </row>
    <row r="1647" spans="3:38" ht="15" customHeight="1" x14ac:dyDescent="0.35">
      <c r="C1647"/>
      <c r="D1647"/>
      <c r="E1647"/>
      <c r="F1647"/>
      <c r="G1647"/>
      <c r="H1647"/>
      <c r="I1647"/>
      <c r="J1647"/>
      <c r="K1647"/>
      <c r="L1647"/>
      <c r="M1647"/>
      <c r="N1647"/>
      <c r="O1647"/>
      <c r="S1647"/>
      <c r="T1647"/>
      <c r="U1647"/>
      <c r="V1647"/>
      <c r="Y1647"/>
      <c r="Z1647"/>
      <c r="AA1647"/>
      <c r="AB1647"/>
      <c r="AC1647"/>
      <c r="AD1647"/>
      <c r="AE1647"/>
      <c r="AF1647"/>
      <c r="AG1647"/>
      <c r="AH1647"/>
      <c r="AI1647"/>
      <c r="AJ1647"/>
      <c r="AK1647"/>
      <c r="AL1647"/>
    </row>
    <row r="1648" spans="3:38" ht="15" customHeight="1" x14ac:dyDescent="0.35">
      <c r="C1648"/>
      <c r="D1648"/>
      <c r="E1648"/>
      <c r="F1648"/>
      <c r="G1648"/>
      <c r="H1648"/>
      <c r="I1648"/>
      <c r="J1648"/>
      <c r="K1648"/>
      <c r="L1648"/>
      <c r="M1648"/>
      <c r="N1648"/>
      <c r="O1648"/>
      <c r="S1648"/>
      <c r="T1648"/>
      <c r="U1648"/>
      <c r="V1648"/>
      <c r="Y1648"/>
      <c r="Z1648"/>
      <c r="AA1648"/>
      <c r="AB1648"/>
      <c r="AC1648"/>
      <c r="AD1648"/>
      <c r="AE1648"/>
      <c r="AF1648"/>
      <c r="AG1648"/>
      <c r="AH1648"/>
      <c r="AI1648"/>
      <c r="AJ1648"/>
      <c r="AK1648"/>
      <c r="AL1648"/>
    </row>
    <row r="1649" spans="3:38" ht="15" customHeight="1" x14ac:dyDescent="0.35">
      <c r="C1649"/>
      <c r="D1649"/>
      <c r="E1649"/>
      <c r="F1649"/>
      <c r="G1649"/>
      <c r="H1649"/>
      <c r="I1649"/>
      <c r="J1649"/>
      <c r="K1649"/>
      <c r="L1649"/>
      <c r="M1649"/>
      <c r="N1649"/>
      <c r="O1649"/>
      <c r="S1649"/>
      <c r="T1649"/>
      <c r="U1649"/>
      <c r="V1649"/>
      <c r="Y1649"/>
      <c r="Z1649"/>
      <c r="AA1649"/>
      <c r="AB1649"/>
      <c r="AC1649"/>
      <c r="AD1649"/>
      <c r="AE1649"/>
      <c r="AF1649"/>
      <c r="AG1649"/>
      <c r="AH1649"/>
      <c r="AI1649"/>
      <c r="AJ1649"/>
      <c r="AK1649"/>
      <c r="AL1649"/>
    </row>
    <row r="1650" spans="3:38" ht="15" customHeight="1" x14ac:dyDescent="0.35">
      <c r="C1650"/>
      <c r="D1650"/>
      <c r="E1650"/>
      <c r="F1650"/>
      <c r="G1650"/>
      <c r="H1650"/>
      <c r="I1650"/>
      <c r="J1650"/>
      <c r="K1650"/>
      <c r="L1650"/>
      <c r="M1650"/>
      <c r="N1650"/>
      <c r="O1650"/>
      <c r="S1650"/>
      <c r="T1650"/>
      <c r="U1650"/>
      <c r="V1650"/>
      <c r="Y1650"/>
      <c r="Z1650"/>
      <c r="AA1650"/>
      <c r="AB1650"/>
      <c r="AC1650"/>
      <c r="AD1650"/>
      <c r="AE1650"/>
      <c r="AF1650"/>
      <c r="AG1650"/>
      <c r="AH1650"/>
      <c r="AI1650"/>
      <c r="AJ1650"/>
      <c r="AK1650"/>
      <c r="AL1650"/>
    </row>
    <row r="1651" spans="3:38" ht="15" customHeight="1" x14ac:dyDescent="0.35">
      <c r="C1651"/>
      <c r="D1651"/>
      <c r="E1651"/>
      <c r="F1651"/>
      <c r="G1651"/>
      <c r="H1651"/>
      <c r="I1651"/>
      <c r="J1651"/>
      <c r="K1651"/>
      <c r="L1651"/>
      <c r="M1651"/>
      <c r="N1651"/>
      <c r="O1651"/>
      <c r="S1651"/>
      <c r="T1651"/>
      <c r="U1651"/>
      <c r="V1651"/>
      <c r="Y1651"/>
      <c r="Z1651"/>
      <c r="AA1651"/>
      <c r="AB1651"/>
      <c r="AC1651"/>
      <c r="AD1651"/>
      <c r="AE1651"/>
      <c r="AF1651"/>
      <c r="AG1651"/>
      <c r="AH1651"/>
      <c r="AI1651"/>
      <c r="AJ1651"/>
      <c r="AK1651"/>
      <c r="AL1651"/>
    </row>
    <row r="1652" spans="3:38" ht="15" customHeight="1" x14ac:dyDescent="0.35">
      <c r="C1652"/>
      <c r="D1652"/>
      <c r="E1652"/>
      <c r="F1652"/>
      <c r="G1652"/>
      <c r="H1652"/>
      <c r="I1652"/>
      <c r="J1652"/>
      <c r="K1652"/>
      <c r="L1652"/>
      <c r="M1652"/>
      <c r="N1652"/>
      <c r="O1652"/>
      <c r="S1652"/>
      <c r="T1652"/>
      <c r="U1652"/>
      <c r="V1652"/>
      <c r="Y1652"/>
      <c r="Z1652"/>
      <c r="AA1652"/>
      <c r="AB1652"/>
      <c r="AC1652"/>
      <c r="AD1652"/>
      <c r="AE1652"/>
      <c r="AF1652"/>
      <c r="AG1652"/>
      <c r="AH1652"/>
      <c r="AI1652"/>
      <c r="AJ1652"/>
      <c r="AK1652"/>
      <c r="AL1652"/>
    </row>
    <row r="1653" spans="3:38" ht="15" customHeight="1" x14ac:dyDescent="0.35">
      <c r="C1653"/>
      <c r="D1653"/>
      <c r="E1653"/>
      <c r="F1653"/>
      <c r="G1653"/>
      <c r="H1653"/>
      <c r="I1653"/>
      <c r="J1653"/>
      <c r="K1653"/>
      <c r="L1653"/>
      <c r="M1653"/>
      <c r="N1653"/>
      <c r="O1653"/>
      <c r="S1653"/>
      <c r="T1653"/>
      <c r="U1653"/>
      <c r="V1653"/>
      <c r="Y1653"/>
      <c r="Z1653"/>
      <c r="AA1653"/>
      <c r="AB1653"/>
      <c r="AC1653"/>
      <c r="AD1653"/>
      <c r="AE1653"/>
      <c r="AF1653"/>
      <c r="AG1653"/>
      <c r="AH1653"/>
      <c r="AI1653"/>
      <c r="AJ1653"/>
      <c r="AK1653"/>
      <c r="AL1653"/>
    </row>
    <row r="1654" spans="3:38" ht="15" customHeight="1" x14ac:dyDescent="0.35">
      <c r="C1654"/>
      <c r="D1654"/>
      <c r="E1654"/>
      <c r="F1654"/>
      <c r="G1654"/>
      <c r="H1654"/>
      <c r="I1654"/>
      <c r="J1654"/>
      <c r="K1654"/>
      <c r="L1654"/>
      <c r="M1654"/>
      <c r="N1654"/>
      <c r="O1654"/>
      <c r="S1654"/>
      <c r="T1654"/>
      <c r="U1654"/>
      <c r="V1654"/>
      <c r="Y1654"/>
      <c r="Z1654"/>
      <c r="AA1654"/>
      <c r="AB1654"/>
      <c r="AC1654"/>
      <c r="AD1654"/>
      <c r="AE1654"/>
      <c r="AF1654"/>
      <c r="AG1654"/>
      <c r="AH1654"/>
      <c r="AI1654"/>
      <c r="AJ1654"/>
      <c r="AK1654"/>
      <c r="AL1654"/>
    </row>
    <row r="1655" spans="3:38" ht="15" customHeight="1" x14ac:dyDescent="0.35">
      <c r="C1655"/>
      <c r="D1655"/>
      <c r="E1655"/>
      <c r="F1655"/>
      <c r="G1655"/>
      <c r="H1655"/>
      <c r="I1655"/>
      <c r="J1655"/>
      <c r="K1655"/>
      <c r="L1655"/>
      <c r="M1655"/>
      <c r="N1655"/>
      <c r="O1655"/>
      <c r="S1655"/>
      <c r="T1655"/>
      <c r="U1655"/>
      <c r="V1655"/>
      <c r="Y1655"/>
      <c r="Z1655"/>
      <c r="AA1655"/>
      <c r="AB1655"/>
      <c r="AC1655"/>
      <c r="AD1655"/>
      <c r="AE1655"/>
      <c r="AF1655"/>
      <c r="AG1655"/>
      <c r="AH1655"/>
      <c r="AI1655"/>
      <c r="AJ1655"/>
      <c r="AK1655"/>
      <c r="AL1655"/>
    </row>
    <row r="1656" spans="3:38" ht="15" customHeight="1" x14ac:dyDescent="0.35">
      <c r="C1656"/>
      <c r="D1656"/>
      <c r="E1656"/>
      <c r="F1656"/>
      <c r="G1656"/>
      <c r="H1656"/>
      <c r="I1656"/>
      <c r="J1656"/>
      <c r="K1656"/>
      <c r="L1656"/>
      <c r="M1656"/>
      <c r="N1656"/>
      <c r="O1656"/>
      <c r="S1656"/>
      <c r="T1656"/>
      <c r="U1656"/>
      <c r="V1656"/>
      <c r="Y1656"/>
      <c r="Z1656"/>
      <c r="AA1656"/>
      <c r="AB1656"/>
      <c r="AC1656"/>
      <c r="AD1656"/>
      <c r="AE1656"/>
      <c r="AF1656"/>
      <c r="AG1656"/>
      <c r="AH1656"/>
      <c r="AI1656"/>
      <c r="AJ1656"/>
      <c r="AK1656"/>
      <c r="AL1656"/>
    </row>
    <row r="1657" spans="3:38" ht="15" customHeight="1" x14ac:dyDescent="0.35">
      <c r="C1657"/>
      <c r="D1657"/>
      <c r="E1657"/>
      <c r="F1657"/>
      <c r="G1657"/>
      <c r="H1657"/>
      <c r="I1657"/>
      <c r="J1657"/>
      <c r="K1657"/>
      <c r="L1657"/>
      <c r="M1657"/>
      <c r="N1657"/>
      <c r="O1657"/>
      <c r="S1657"/>
      <c r="T1657"/>
      <c r="U1657"/>
      <c r="V1657"/>
      <c r="Y1657"/>
      <c r="Z1657"/>
      <c r="AA1657"/>
      <c r="AB1657"/>
      <c r="AC1657"/>
      <c r="AD1657"/>
      <c r="AE1657"/>
      <c r="AF1657"/>
      <c r="AG1657"/>
      <c r="AH1657"/>
      <c r="AI1657"/>
      <c r="AJ1657"/>
      <c r="AK1657"/>
      <c r="AL1657"/>
    </row>
    <row r="1658" spans="3:38" ht="15" customHeight="1" x14ac:dyDescent="0.35">
      <c r="C1658"/>
      <c r="D1658"/>
      <c r="E1658"/>
      <c r="F1658"/>
      <c r="G1658"/>
      <c r="H1658"/>
      <c r="I1658"/>
      <c r="J1658"/>
      <c r="K1658"/>
      <c r="L1658"/>
      <c r="M1658"/>
      <c r="N1658"/>
      <c r="O1658"/>
      <c r="S1658"/>
      <c r="T1658"/>
      <c r="U1658"/>
      <c r="V1658"/>
      <c r="Y1658"/>
      <c r="Z1658"/>
      <c r="AA1658"/>
      <c r="AB1658"/>
      <c r="AC1658"/>
      <c r="AD1658"/>
      <c r="AE1658"/>
      <c r="AF1658"/>
      <c r="AG1658"/>
      <c r="AH1658"/>
      <c r="AI1658"/>
      <c r="AJ1658"/>
      <c r="AK1658"/>
      <c r="AL1658"/>
    </row>
    <row r="1659" spans="3:38" ht="15" customHeight="1" x14ac:dyDescent="0.35">
      <c r="C1659"/>
      <c r="D1659"/>
      <c r="E1659"/>
      <c r="F1659"/>
      <c r="G1659"/>
      <c r="H1659"/>
      <c r="I1659"/>
      <c r="J1659"/>
      <c r="K1659"/>
      <c r="L1659"/>
      <c r="M1659"/>
      <c r="N1659"/>
      <c r="O1659"/>
      <c r="S1659"/>
      <c r="T1659"/>
      <c r="U1659"/>
      <c r="V1659"/>
      <c r="Y1659"/>
      <c r="Z1659"/>
      <c r="AA1659"/>
      <c r="AB1659"/>
      <c r="AC1659"/>
      <c r="AD1659"/>
      <c r="AE1659"/>
      <c r="AF1659"/>
      <c r="AG1659"/>
      <c r="AH1659"/>
      <c r="AI1659"/>
      <c r="AJ1659"/>
      <c r="AK1659"/>
      <c r="AL1659"/>
    </row>
    <row r="1660" spans="3:38" ht="15" customHeight="1" x14ac:dyDescent="0.35">
      <c r="C1660"/>
      <c r="D1660"/>
      <c r="E1660"/>
      <c r="F1660"/>
      <c r="G1660"/>
      <c r="H1660"/>
      <c r="I1660"/>
      <c r="J1660"/>
      <c r="K1660"/>
      <c r="L1660"/>
      <c r="M1660"/>
      <c r="N1660"/>
      <c r="O1660"/>
      <c r="S1660"/>
      <c r="T1660"/>
      <c r="U1660"/>
      <c r="V1660"/>
      <c r="Y1660"/>
      <c r="Z1660"/>
      <c r="AA1660"/>
      <c r="AB1660"/>
      <c r="AC1660"/>
      <c r="AD1660"/>
      <c r="AE1660"/>
      <c r="AF1660"/>
      <c r="AG1660"/>
      <c r="AH1660"/>
      <c r="AI1660"/>
      <c r="AJ1660"/>
      <c r="AK1660"/>
      <c r="AL1660"/>
    </row>
    <row r="1661" spans="3:38" ht="15" customHeight="1" x14ac:dyDescent="0.35">
      <c r="C1661"/>
      <c r="D1661"/>
      <c r="E1661"/>
      <c r="F1661"/>
      <c r="G1661"/>
      <c r="H1661"/>
      <c r="I1661"/>
      <c r="J1661"/>
      <c r="K1661"/>
      <c r="L1661"/>
      <c r="M1661"/>
      <c r="N1661"/>
      <c r="O1661"/>
      <c r="S1661"/>
      <c r="T1661"/>
      <c r="U1661"/>
      <c r="V1661"/>
      <c r="Y1661"/>
      <c r="Z1661"/>
      <c r="AA1661"/>
      <c r="AB1661"/>
      <c r="AC1661"/>
      <c r="AD1661"/>
      <c r="AE1661"/>
      <c r="AF1661"/>
      <c r="AG1661"/>
      <c r="AH1661"/>
      <c r="AI1661"/>
      <c r="AJ1661"/>
      <c r="AK1661"/>
      <c r="AL1661"/>
    </row>
    <row r="1662" spans="3:38" ht="15" customHeight="1" x14ac:dyDescent="0.35">
      <c r="C1662"/>
      <c r="D1662"/>
      <c r="E1662"/>
      <c r="F1662"/>
      <c r="G1662"/>
      <c r="H1662"/>
      <c r="I1662"/>
      <c r="J1662"/>
      <c r="K1662"/>
      <c r="L1662"/>
      <c r="M1662"/>
      <c r="N1662"/>
      <c r="O1662"/>
      <c r="S1662"/>
      <c r="T1662"/>
      <c r="U1662"/>
      <c r="V1662"/>
      <c r="Y1662"/>
      <c r="Z1662"/>
      <c r="AA1662"/>
      <c r="AB1662"/>
      <c r="AC1662"/>
      <c r="AD1662"/>
      <c r="AE1662"/>
      <c r="AF1662"/>
      <c r="AG1662"/>
      <c r="AH1662"/>
      <c r="AI1662"/>
      <c r="AJ1662"/>
      <c r="AK1662"/>
      <c r="AL1662"/>
    </row>
    <row r="1663" spans="3:38" ht="15" customHeight="1" x14ac:dyDescent="0.35">
      <c r="C1663"/>
      <c r="D1663"/>
      <c r="E1663"/>
      <c r="F1663"/>
      <c r="G1663"/>
      <c r="H1663"/>
      <c r="I1663"/>
      <c r="J1663"/>
      <c r="K1663"/>
      <c r="L1663"/>
      <c r="M1663"/>
      <c r="N1663"/>
      <c r="O1663"/>
      <c r="S1663"/>
      <c r="T1663"/>
      <c r="U1663"/>
      <c r="V1663"/>
      <c r="Y1663"/>
      <c r="Z1663"/>
      <c r="AA1663"/>
      <c r="AB1663"/>
      <c r="AC1663"/>
      <c r="AD1663"/>
      <c r="AE1663"/>
      <c r="AF1663"/>
      <c r="AG1663"/>
      <c r="AH1663"/>
      <c r="AI1663"/>
      <c r="AJ1663"/>
      <c r="AK1663"/>
      <c r="AL1663"/>
    </row>
    <row r="1664" spans="3:38" ht="15" customHeight="1" x14ac:dyDescent="0.35">
      <c r="C1664"/>
      <c r="D1664"/>
      <c r="E1664"/>
      <c r="F1664"/>
      <c r="G1664"/>
      <c r="H1664"/>
      <c r="I1664"/>
      <c r="J1664"/>
      <c r="K1664"/>
      <c r="L1664"/>
      <c r="M1664"/>
      <c r="N1664"/>
      <c r="O1664"/>
      <c r="S1664"/>
      <c r="T1664"/>
      <c r="U1664"/>
      <c r="V1664"/>
      <c r="Y1664"/>
      <c r="Z1664"/>
      <c r="AA1664"/>
      <c r="AB1664"/>
      <c r="AC1664"/>
      <c r="AD1664"/>
      <c r="AE1664"/>
      <c r="AF1664"/>
      <c r="AG1664"/>
      <c r="AH1664"/>
      <c r="AI1664"/>
      <c r="AJ1664"/>
      <c r="AK1664"/>
      <c r="AL1664"/>
    </row>
    <row r="1665" spans="3:38" ht="15" customHeight="1" x14ac:dyDescent="0.35">
      <c r="C1665"/>
      <c r="D1665"/>
      <c r="E1665"/>
      <c r="F1665"/>
      <c r="G1665"/>
      <c r="H1665"/>
      <c r="I1665"/>
      <c r="J1665"/>
      <c r="K1665"/>
      <c r="L1665"/>
      <c r="M1665"/>
      <c r="N1665"/>
      <c r="O1665"/>
      <c r="S1665"/>
      <c r="T1665"/>
      <c r="U1665"/>
      <c r="V1665"/>
      <c r="Y1665"/>
      <c r="Z1665"/>
      <c r="AA1665"/>
      <c r="AB1665"/>
      <c r="AC1665"/>
      <c r="AD1665"/>
      <c r="AE1665"/>
      <c r="AF1665"/>
      <c r="AG1665"/>
      <c r="AH1665"/>
      <c r="AI1665"/>
      <c r="AJ1665"/>
      <c r="AK1665"/>
      <c r="AL1665"/>
    </row>
    <row r="1666" spans="3:38" ht="15" customHeight="1" x14ac:dyDescent="0.35">
      <c r="C1666"/>
      <c r="D1666"/>
      <c r="E1666"/>
      <c r="F1666"/>
      <c r="G1666"/>
      <c r="H1666"/>
      <c r="I1666"/>
      <c r="J1666"/>
      <c r="K1666"/>
      <c r="L1666"/>
      <c r="M1666"/>
      <c r="N1666"/>
      <c r="O1666"/>
      <c r="S1666"/>
      <c r="T1666"/>
      <c r="U1666"/>
      <c r="V1666"/>
      <c r="Y1666"/>
      <c r="Z1666"/>
      <c r="AA1666"/>
      <c r="AB1666"/>
      <c r="AC1666"/>
      <c r="AD1666"/>
      <c r="AE1666"/>
      <c r="AF1666"/>
      <c r="AG1666"/>
      <c r="AH1666"/>
      <c r="AI1666"/>
      <c r="AJ1666"/>
      <c r="AK1666"/>
      <c r="AL1666"/>
    </row>
    <row r="1667" spans="3:38" ht="15" customHeight="1" x14ac:dyDescent="0.35">
      <c r="C1667"/>
      <c r="D1667"/>
      <c r="E1667"/>
      <c r="F1667"/>
      <c r="G1667"/>
      <c r="H1667"/>
      <c r="I1667"/>
      <c r="J1667"/>
      <c r="K1667"/>
      <c r="L1667"/>
      <c r="M1667"/>
      <c r="N1667"/>
      <c r="O1667"/>
      <c r="S1667"/>
      <c r="T1667"/>
      <c r="U1667"/>
      <c r="V1667"/>
      <c r="Y1667"/>
      <c r="Z1667"/>
      <c r="AA1667"/>
      <c r="AB1667"/>
      <c r="AC1667"/>
      <c r="AD1667"/>
      <c r="AE1667"/>
      <c r="AF1667"/>
      <c r="AG1667"/>
      <c r="AH1667"/>
      <c r="AI1667"/>
      <c r="AJ1667"/>
      <c r="AK1667"/>
      <c r="AL1667"/>
    </row>
    <row r="1668" spans="3:38" ht="15" customHeight="1" x14ac:dyDescent="0.35">
      <c r="C1668"/>
      <c r="D1668"/>
      <c r="E1668"/>
      <c r="F1668"/>
      <c r="G1668"/>
      <c r="H1668"/>
      <c r="I1668"/>
      <c r="J1668"/>
      <c r="K1668"/>
      <c r="L1668"/>
      <c r="M1668"/>
      <c r="N1668"/>
      <c r="O1668"/>
      <c r="S1668"/>
      <c r="T1668"/>
      <c r="U1668"/>
      <c r="V1668"/>
      <c r="Y1668"/>
      <c r="Z1668"/>
      <c r="AA1668"/>
      <c r="AB1668"/>
      <c r="AC1668"/>
      <c r="AD1668"/>
      <c r="AE1668"/>
      <c r="AF1668"/>
      <c r="AG1668"/>
      <c r="AH1668"/>
      <c r="AI1668"/>
      <c r="AJ1668"/>
      <c r="AK1668"/>
      <c r="AL1668"/>
    </row>
    <row r="1669" spans="3:38" ht="15" customHeight="1" x14ac:dyDescent="0.35">
      <c r="C1669"/>
      <c r="D1669"/>
      <c r="E1669"/>
      <c r="F1669"/>
      <c r="G1669"/>
      <c r="H1669"/>
      <c r="I1669"/>
      <c r="J1669"/>
      <c r="K1669"/>
      <c r="L1669"/>
      <c r="M1669"/>
      <c r="N1669"/>
      <c r="O1669"/>
      <c r="S1669"/>
      <c r="T1669"/>
      <c r="U1669"/>
      <c r="V1669"/>
      <c r="Y1669"/>
      <c r="Z1669"/>
      <c r="AA1669"/>
      <c r="AB1669"/>
      <c r="AC1669"/>
      <c r="AD1669"/>
      <c r="AE1669"/>
      <c r="AF1669"/>
      <c r="AG1669"/>
      <c r="AH1669"/>
      <c r="AI1669"/>
      <c r="AJ1669"/>
      <c r="AK1669"/>
      <c r="AL1669"/>
    </row>
    <row r="1670" spans="3:38" ht="15" customHeight="1" x14ac:dyDescent="0.35">
      <c r="C1670"/>
      <c r="D1670"/>
      <c r="E1670"/>
      <c r="F1670"/>
      <c r="G1670"/>
      <c r="H1670"/>
      <c r="I1670"/>
      <c r="J1670"/>
      <c r="K1670"/>
      <c r="L1670"/>
      <c r="M1670"/>
      <c r="N1670"/>
      <c r="O1670"/>
      <c r="S1670"/>
      <c r="T1670"/>
      <c r="U1670"/>
      <c r="V1670"/>
      <c r="Y1670"/>
      <c r="Z1670"/>
      <c r="AA1670"/>
      <c r="AB1670"/>
      <c r="AC1670"/>
      <c r="AD1670"/>
      <c r="AE1670"/>
      <c r="AF1670"/>
      <c r="AG1670"/>
      <c r="AH1670"/>
      <c r="AI1670"/>
      <c r="AJ1670"/>
      <c r="AK1670"/>
      <c r="AL1670"/>
    </row>
    <row r="1671" spans="3:38" ht="15" customHeight="1" x14ac:dyDescent="0.35">
      <c r="C1671"/>
      <c r="D1671"/>
      <c r="E1671"/>
      <c r="F1671"/>
      <c r="G1671"/>
      <c r="H1671"/>
      <c r="I1671"/>
      <c r="J1671"/>
      <c r="K1671"/>
      <c r="L1671"/>
      <c r="M1671"/>
      <c r="N1671"/>
      <c r="O1671"/>
      <c r="S1671"/>
      <c r="T1671"/>
      <c r="U1671"/>
      <c r="V1671"/>
      <c r="Y1671"/>
      <c r="Z1671"/>
      <c r="AA1671"/>
      <c r="AB1671"/>
      <c r="AC1671"/>
      <c r="AD1671"/>
      <c r="AE1671"/>
      <c r="AF1671"/>
      <c r="AG1671"/>
      <c r="AH1671"/>
      <c r="AI1671"/>
      <c r="AJ1671"/>
      <c r="AK1671"/>
      <c r="AL1671"/>
    </row>
    <row r="1672" spans="3:38" ht="15" customHeight="1" x14ac:dyDescent="0.35">
      <c r="C1672"/>
      <c r="D1672"/>
      <c r="E1672"/>
      <c r="F1672"/>
      <c r="G1672"/>
      <c r="H1672"/>
      <c r="I1672"/>
      <c r="J1672"/>
      <c r="K1672"/>
      <c r="L1672"/>
      <c r="M1672"/>
      <c r="N1672"/>
      <c r="O1672"/>
      <c r="S1672"/>
      <c r="T1672"/>
      <c r="U1672"/>
      <c r="V1672"/>
      <c r="Y1672"/>
      <c r="Z1672"/>
      <c r="AA1672"/>
      <c r="AB1672"/>
      <c r="AC1672"/>
      <c r="AD1672"/>
      <c r="AE1672"/>
      <c r="AF1672"/>
      <c r="AG1672"/>
      <c r="AH1672"/>
      <c r="AI1672"/>
      <c r="AJ1672"/>
      <c r="AK1672"/>
      <c r="AL1672"/>
    </row>
    <row r="1673" spans="3:38" ht="15" customHeight="1" x14ac:dyDescent="0.35">
      <c r="C1673"/>
      <c r="D1673"/>
      <c r="E1673"/>
      <c r="F1673"/>
      <c r="G1673"/>
      <c r="H1673"/>
      <c r="I1673"/>
      <c r="J1673"/>
      <c r="K1673"/>
      <c r="L1673"/>
      <c r="M1673"/>
      <c r="N1673"/>
      <c r="O1673"/>
      <c r="S1673"/>
      <c r="T1673"/>
      <c r="U1673"/>
      <c r="V1673"/>
      <c r="Y1673"/>
      <c r="Z1673"/>
      <c r="AA1673"/>
      <c r="AB1673"/>
      <c r="AC1673"/>
      <c r="AD1673"/>
      <c r="AE1673"/>
      <c r="AF1673"/>
      <c r="AG1673"/>
      <c r="AH1673"/>
      <c r="AI1673"/>
      <c r="AJ1673"/>
      <c r="AK1673"/>
      <c r="AL1673"/>
    </row>
    <row r="1674" spans="3:38" ht="15" customHeight="1" x14ac:dyDescent="0.35">
      <c r="C1674"/>
      <c r="D1674"/>
      <c r="E1674"/>
      <c r="F1674"/>
      <c r="G1674"/>
      <c r="H1674"/>
      <c r="I1674"/>
      <c r="J1674"/>
      <c r="K1674"/>
      <c r="L1674"/>
      <c r="M1674"/>
      <c r="N1674"/>
      <c r="O1674"/>
      <c r="S1674"/>
      <c r="T1674"/>
      <c r="U1674"/>
      <c r="V1674"/>
      <c r="Y1674"/>
      <c r="Z1674"/>
      <c r="AA1674"/>
      <c r="AB1674"/>
      <c r="AC1674"/>
      <c r="AD1674"/>
      <c r="AE1674"/>
      <c r="AF1674"/>
      <c r="AG1674"/>
      <c r="AH1674"/>
      <c r="AI1674"/>
      <c r="AJ1674"/>
      <c r="AK1674"/>
      <c r="AL1674"/>
    </row>
    <row r="1675" spans="3:38" ht="15" customHeight="1" x14ac:dyDescent="0.35">
      <c r="C1675"/>
      <c r="D1675"/>
      <c r="E1675"/>
      <c r="F1675"/>
      <c r="G1675"/>
      <c r="H1675"/>
      <c r="I1675"/>
      <c r="J1675"/>
      <c r="K1675"/>
      <c r="L1675"/>
      <c r="M1675"/>
      <c r="N1675"/>
      <c r="O1675"/>
      <c r="S1675"/>
      <c r="T1675"/>
      <c r="U1675"/>
      <c r="V1675"/>
      <c r="Y1675"/>
      <c r="Z1675"/>
      <c r="AA1675"/>
      <c r="AB1675"/>
      <c r="AC1675"/>
      <c r="AD1675"/>
      <c r="AE1675"/>
      <c r="AF1675"/>
      <c r="AG1675"/>
      <c r="AH1675"/>
      <c r="AI1675"/>
      <c r="AJ1675"/>
      <c r="AK1675"/>
      <c r="AL1675"/>
    </row>
    <row r="1676" spans="3:38" ht="15" customHeight="1" x14ac:dyDescent="0.35">
      <c r="C1676"/>
      <c r="D1676"/>
      <c r="E1676"/>
      <c r="F1676"/>
      <c r="G1676"/>
      <c r="H1676"/>
      <c r="I1676"/>
      <c r="J1676"/>
      <c r="K1676"/>
      <c r="L1676"/>
      <c r="M1676"/>
      <c r="N1676"/>
      <c r="O1676"/>
      <c r="S1676"/>
      <c r="T1676"/>
      <c r="U1676"/>
      <c r="V1676"/>
      <c r="Y1676"/>
      <c r="Z1676"/>
      <c r="AA1676"/>
      <c r="AB1676"/>
      <c r="AC1676"/>
      <c r="AD1676"/>
      <c r="AE1676"/>
      <c r="AF1676"/>
      <c r="AG1676"/>
      <c r="AH1676"/>
      <c r="AI1676"/>
      <c r="AJ1676"/>
      <c r="AK1676"/>
      <c r="AL1676"/>
    </row>
    <row r="1677" spans="3:38" ht="15" customHeight="1" x14ac:dyDescent="0.35">
      <c r="C1677"/>
      <c r="D1677"/>
      <c r="E1677"/>
      <c r="F1677"/>
      <c r="G1677"/>
      <c r="H1677"/>
      <c r="I1677"/>
      <c r="J1677"/>
      <c r="K1677"/>
      <c r="L1677"/>
      <c r="M1677"/>
      <c r="N1677"/>
      <c r="O1677"/>
      <c r="S1677"/>
      <c r="T1677"/>
      <c r="U1677"/>
      <c r="V1677"/>
      <c r="Y1677"/>
      <c r="Z1677"/>
      <c r="AA1677"/>
      <c r="AB1677"/>
      <c r="AC1677"/>
      <c r="AD1677"/>
      <c r="AE1677"/>
      <c r="AF1677"/>
      <c r="AG1677"/>
      <c r="AH1677"/>
      <c r="AI1677"/>
      <c r="AJ1677"/>
      <c r="AK1677"/>
      <c r="AL1677"/>
    </row>
    <row r="1678" spans="3:38" ht="15" customHeight="1" x14ac:dyDescent="0.35">
      <c r="C1678"/>
      <c r="D1678"/>
      <c r="E1678"/>
      <c r="F1678"/>
      <c r="G1678"/>
      <c r="H1678"/>
      <c r="I1678"/>
      <c r="J1678"/>
      <c r="K1678"/>
      <c r="L1678"/>
      <c r="M1678"/>
      <c r="N1678"/>
      <c r="O1678"/>
      <c r="S1678"/>
      <c r="T1678"/>
      <c r="U1678"/>
      <c r="V1678"/>
      <c r="Y1678"/>
      <c r="Z1678"/>
      <c r="AA1678"/>
      <c r="AB1678"/>
      <c r="AC1678"/>
      <c r="AD1678"/>
      <c r="AE1678"/>
      <c r="AF1678"/>
      <c r="AG1678"/>
      <c r="AH1678"/>
      <c r="AI1678"/>
      <c r="AJ1678"/>
      <c r="AK1678"/>
      <c r="AL1678"/>
    </row>
    <row r="1679" spans="3:38" ht="15" customHeight="1" x14ac:dyDescent="0.35">
      <c r="C1679"/>
      <c r="D1679"/>
      <c r="E1679"/>
      <c r="F1679"/>
      <c r="G1679"/>
      <c r="H1679"/>
      <c r="I1679"/>
      <c r="J1679"/>
      <c r="K1679"/>
      <c r="L1679"/>
      <c r="M1679"/>
      <c r="N1679"/>
      <c r="O1679"/>
      <c r="S1679"/>
      <c r="T1679"/>
      <c r="U1679"/>
      <c r="V1679"/>
      <c r="Y1679"/>
      <c r="Z1679"/>
      <c r="AA1679"/>
      <c r="AB1679"/>
      <c r="AC1679"/>
      <c r="AD1679"/>
      <c r="AE1679"/>
      <c r="AF1679"/>
      <c r="AG1679"/>
      <c r="AH1679"/>
      <c r="AI1679"/>
      <c r="AJ1679"/>
      <c r="AK1679"/>
      <c r="AL1679"/>
    </row>
    <row r="1680" spans="3:38" ht="15" customHeight="1" x14ac:dyDescent="0.35">
      <c r="C1680"/>
      <c r="D1680"/>
      <c r="E1680"/>
      <c r="F1680"/>
      <c r="G1680"/>
      <c r="H1680"/>
      <c r="I1680"/>
      <c r="J1680"/>
      <c r="K1680"/>
      <c r="L1680"/>
      <c r="M1680"/>
      <c r="N1680"/>
      <c r="O1680"/>
      <c r="S1680"/>
      <c r="T1680"/>
      <c r="U1680"/>
      <c r="V1680"/>
      <c r="Y1680"/>
      <c r="Z1680"/>
      <c r="AA1680"/>
      <c r="AB1680"/>
      <c r="AC1680"/>
      <c r="AD1680"/>
      <c r="AE1680"/>
      <c r="AF1680"/>
      <c r="AG1680"/>
      <c r="AH1680"/>
      <c r="AI1680"/>
      <c r="AJ1680"/>
      <c r="AK1680"/>
      <c r="AL1680"/>
    </row>
    <row r="1681" spans="3:38" ht="15" customHeight="1" x14ac:dyDescent="0.35">
      <c r="C1681"/>
      <c r="D1681"/>
      <c r="E1681"/>
      <c r="F1681"/>
      <c r="G1681"/>
      <c r="H1681"/>
      <c r="I1681"/>
      <c r="J1681"/>
      <c r="K1681"/>
      <c r="L1681"/>
      <c r="M1681"/>
      <c r="N1681"/>
      <c r="O1681"/>
      <c r="S1681"/>
      <c r="T1681"/>
      <c r="U1681"/>
      <c r="V1681"/>
      <c r="Y1681"/>
      <c r="Z1681"/>
      <c r="AA1681"/>
      <c r="AB1681"/>
      <c r="AC1681"/>
      <c r="AD1681"/>
      <c r="AE1681"/>
      <c r="AF1681"/>
      <c r="AG1681"/>
      <c r="AH1681"/>
      <c r="AI1681"/>
      <c r="AJ1681"/>
      <c r="AK1681"/>
      <c r="AL1681"/>
    </row>
    <row r="1682" spans="3:38" ht="15" customHeight="1" x14ac:dyDescent="0.35">
      <c r="C1682"/>
      <c r="D1682"/>
      <c r="E1682"/>
      <c r="F1682"/>
      <c r="G1682"/>
      <c r="H1682"/>
      <c r="I1682"/>
      <c r="J1682"/>
      <c r="K1682"/>
      <c r="L1682"/>
      <c r="M1682"/>
      <c r="N1682"/>
      <c r="O1682"/>
      <c r="S1682"/>
      <c r="T1682"/>
      <c r="U1682"/>
      <c r="V1682"/>
      <c r="Y1682"/>
      <c r="Z1682"/>
      <c r="AA1682"/>
      <c r="AB1682"/>
      <c r="AC1682"/>
      <c r="AD1682"/>
      <c r="AE1682"/>
      <c r="AF1682"/>
      <c r="AG1682"/>
      <c r="AH1682"/>
      <c r="AI1682"/>
      <c r="AJ1682"/>
      <c r="AK1682"/>
      <c r="AL1682"/>
    </row>
    <row r="1683" spans="3:38" ht="15" customHeight="1" x14ac:dyDescent="0.35">
      <c r="C1683"/>
      <c r="D1683"/>
      <c r="E1683"/>
      <c r="F1683"/>
      <c r="G1683"/>
      <c r="H1683"/>
      <c r="I1683"/>
      <c r="J1683"/>
      <c r="K1683"/>
      <c r="L1683"/>
      <c r="M1683"/>
      <c r="N1683"/>
      <c r="O1683"/>
      <c r="S1683"/>
      <c r="T1683"/>
      <c r="U1683"/>
      <c r="V1683"/>
      <c r="Y1683"/>
      <c r="Z1683"/>
      <c r="AA1683"/>
      <c r="AB1683"/>
      <c r="AC1683"/>
      <c r="AD1683"/>
      <c r="AE1683"/>
      <c r="AF1683"/>
      <c r="AG1683"/>
      <c r="AH1683"/>
      <c r="AI1683"/>
      <c r="AJ1683"/>
      <c r="AK1683"/>
      <c r="AL1683"/>
    </row>
    <row r="1684" spans="3:38" ht="15" customHeight="1" x14ac:dyDescent="0.35">
      <c r="C1684"/>
      <c r="D1684"/>
      <c r="E1684"/>
      <c r="F1684"/>
      <c r="G1684"/>
      <c r="H1684"/>
      <c r="I1684"/>
      <c r="J1684"/>
      <c r="K1684"/>
      <c r="L1684"/>
      <c r="M1684"/>
      <c r="N1684"/>
      <c r="O1684"/>
      <c r="S1684"/>
      <c r="T1684"/>
      <c r="U1684"/>
      <c r="V1684"/>
      <c r="Y1684"/>
      <c r="Z1684"/>
      <c r="AA1684"/>
      <c r="AB1684"/>
      <c r="AC1684"/>
      <c r="AD1684"/>
      <c r="AE1684"/>
      <c r="AF1684"/>
      <c r="AG1684"/>
      <c r="AH1684"/>
      <c r="AI1684"/>
      <c r="AJ1684"/>
      <c r="AK1684"/>
      <c r="AL1684"/>
    </row>
    <row r="1685" spans="3:38" ht="15" customHeight="1" x14ac:dyDescent="0.35">
      <c r="C1685"/>
      <c r="D1685"/>
      <c r="E1685"/>
      <c r="F1685"/>
      <c r="G1685"/>
      <c r="H1685"/>
      <c r="I1685"/>
      <c r="J1685"/>
      <c r="K1685"/>
      <c r="L1685"/>
      <c r="M1685"/>
      <c r="N1685"/>
      <c r="O1685"/>
      <c r="S1685"/>
      <c r="T1685"/>
      <c r="U1685"/>
      <c r="V1685"/>
      <c r="Y1685"/>
      <c r="Z1685"/>
      <c r="AA1685"/>
      <c r="AB1685"/>
      <c r="AC1685"/>
      <c r="AD1685"/>
      <c r="AE1685"/>
      <c r="AF1685"/>
      <c r="AG1685"/>
      <c r="AH1685"/>
      <c r="AI1685"/>
      <c r="AJ1685"/>
      <c r="AK1685"/>
      <c r="AL1685"/>
    </row>
    <row r="1686" spans="3:38" ht="15" customHeight="1" x14ac:dyDescent="0.35">
      <c r="C1686"/>
      <c r="D1686"/>
      <c r="E1686"/>
      <c r="F1686"/>
      <c r="G1686"/>
      <c r="H1686"/>
      <c r="I1686"/>
      <c r="J1686"/>
      <c r="K1686"/>
      <c r="L1686"/>
      <c r="M1686"/>
      <c r="N1686"/>
      <c r="O1686"/>
      <c r="S1686"/>
      <c r="T1686"/>
      <c r="U1686"/>
      <c r="V1686"/>
      <c r="Y1686"/>
      <c r="Z1686"/>
      <c r="AA1686"/>
      <c r="AB1686"/>
      <c r="AC1686"/>
      <c r="AD1686"/>
      <c r="AE1686"/>
      <c r="AF1686"/>
      <c r="AG1686"/>
      <c r="AH1686"/>
      <c r="AI1686"/>
      <c r="AJ1686"/>
      <c r="AK1686"/>
      <c r="AL1686"/>
    </row>
    <row r="1687" spans="3:38" ht="15" customHeight="1" x14ac:dyDescent="0.35">
      <c r="C1687"/>
      <c r="D1687"/>
      <c r="E1687"/>
      <c r="F1687"/>
      <c r="G1687"/>
      <c r="H1687"/>
      <c r="I1687"/>
      <c r="J1687"/>
      <c r="K1687"/>
      <c r="L1687"/>
      <c r="M1687"/>
      <c r="N1687"/>
      <c r="O1687"/>
      <c r="S1687"/>
      <c r="T1687"/>
      <c r="U1687"/>
      <c r="V1687"/>
      <c r="Y1687"/>
      <c r="Z1687"/>
      <c r="AA1687"/>
      <c r="AB1687"/>
      <c r="AC1687"/>
      <c r="AD1687"/>
      <c r="AE1687"/>
      <c r="AF1687"/>
      <c r="AG1687"/>
      <c r="AH1687"/>
      <c r="AI1687"/>
      <c r="AJ1687"/>
      <c r="AK1687"/>
      <c r="AL1687"/>
    </row>
    <row r="1688" spans="3:38" ht="15" customHeight="1" x14ac:dyDescent="0.35">
      <c r="C1688"/>
      <c r="D1688"/>
      <c r="E1688"/>
      <c r="F1688"/>
      <c r="G1688"/>
      <c r="H1688"/>
      <c r="I1688"/>
      <c r="J1688"/>
      <c r="K1688"/>
      <c r="L1688"/>
      <c r="M1688"/>
      <c r="N1688"/>
      <c r="O1688"/>
      <c r="S1688"/>
      <c r="T1688"/>
      <c r="U1688"/>
      <c r="V1688"/>
      <c r="Y1688"/>
      <c r="Z1688"/>
      <c r="AA1688"/>
      <c r="AB1688"/>
      <c r="AC1688"/>
      <c r="AD1688"/>
      <c r="AE1688"/>
      <c r="AF1688"/>
      <c r="AG1688"/>
      <c r="AH1688"/>
      <c r="AI1688"/>
      <c r="AJ1688"/>
      <c r="AK1688"/>
      <c r="AL1688"/>
    </row>
    <row r="1689" spans="3:38" ht="15" customHeight="1" x14ac:dyDescent="0.35">
      <c r="C1689"/>
      <c r="D1689"/>
      <c r="E1689"/>
      <c r="F1689"/>
      <c r="G1689"/>
      <c r="H1689"/>
      <c r="I1689"/>
      <c r="J1689"/>
      <c r="K1689"/>
      <c r="L1689"/>
      <c r="M1689"/>
      <c r="N1689"/>
      <c r="O1689"/>
      <c r="S1689"/>
      <c r="T1689"/>
      <c r="U1689"/>
      <c r="V1689"/>
      <c r="Y1689"/>
      <c r="Z1689"/>
      <c r="AA1689"/>
      <c r="AB1689"/>
      <c r="AC1689"/>
      <c r="AD1689"/>
      <c r="AE1689"/>
      <c r="AF1689"/>
      <c r="AG1689"/>
      <c r="AH1689"/>
      <c r="AI1689"/>
      <c r="AJ1689"/>
      <c r="AK1689"/>
      <c r="AL1689"/>
    </row>
    <row r="1690" spans="3:38" ht="15" customHeight="1" x14ac:dyDescent="0.35">
      <c r="C1690"/>
      <c r="D1690"/>
      <c r="E1690"/>
      <c r="F1690"/>
      <c r="G1690"/>
      <c r="H1690"/>
      <c r="I1690"/>
      <c r="J1690"/>
      <c r="K1690"/>
      <c r="L1690"/>
      <c r="M1690"/>
      <c r="N1690"/>
      <c r="O1690"/>
      <c r="S1690"/>
      <c r="T1690"/>
      <c r="U1690"/>
      <c r="V1690"/>
      <c r="Y1690"/>
      <c r="Z1690"/>
      <c r="AA1690"/>
      <c r="AB1690"/>
      <c r="AC1690"/>
      <c r="AD1690"/>
      <c r="AE1690"/>
      <c r="AF1690"/>
      <c r="AG1690"/>
      <c r="AH1690"/>
      <c r="AI1690"/>
      <c r="AJ1690"/>
      <c r="AK1690"/>
      <c r="AL1690"/>
    </row>
    <row r="1691" spans="3:38" ht="15" customHeight="1" x14ac:dyDescent="0.35">
      <c r="C1691"/>
      <c r="D1691"/>
      <c r="E1691"/>
      <c r="F1691"/>
      <c r="G1691"/>
      <c r="H1691"/>
      <c r="I1691"/>
      <c r="J1691"/>
      <c r="K1691"/>
      <c r="L1691"/>
      <c r="M1691"/>
      <c r="N1691"/>
      <c r="O1691"/>
      <c r="S1691"/>
      <c r="T1691"/>
      <c r="U1691"/>
      <c r="V1691"/>
      <c r="Y1691"/>
      <c r="Z1691"/>
      <c r="AA1691"/>
      <c r="AB1691"/>
      <c r="AC1691"/>
      <c r="AD1691"/>
      <c r="AE1691"/>
      <c r="AF1691"/>
      <c r="AG1691"/>
      <c r="AH1691"/>
      <c r="AI1691"/>
      <c r="AJ1691"/>
      <c r="AK1691"/>
      <c r="AL1691"/>
    </row>
    <row r="1692" spans="3:38" ht="15" customHeight="1" x14ac:dyDescent="0.35">
      <c r="C1692"/>
      <c r="D1692"/>
      <c r="E1692"/>
      <c r="F1692"/>
      <c r="G1692"/>
      <c r="H1692"/>
      <c r="I1692"/>
      <c r="J1692"/>
      <c r="K1692"/>
      <c r="L1692"/>
      <c r="M1692"/>
      <c r="N1692"/>
      <c r="O1692"/>
      <c r="S1692"/>
      <c r="T1692"/>
      <c r="U1692"/>
      <c r="V1692"/>
      <c r="Y1692"/>
      <c r="Z1692"/>
      <c r="AA1692"/>
      <c r="AB1692"/>
      <c r="AC1692"/>
      <c r="AD1692"/>
      <c r="AE1692"/>
      <c r="AF1692"/>
      <c r="AG1692"/>
      <c r="AH1692"/>
      <c r="AI1692"/>
      <c r="AJ1692"/>
      <c r="AK1692"/>
      <c r="AL1692"/>
    </row>
    <row r="1693" spans="3:38" ht="15" customHeight="1" x14ac:dyDescent="0.35">
      <c r="C1693"/>
      <c r="D1693"/>
      <c r="E1693"/>
      <c r="F1693"/>
      <c r="G1693"/>
      <c r="H1693"/>
      <c r="I1693"/>
      <c r="J1693"/>
      <c r="K1693"/>
      <c r="L1693"/>
      <c r="M1693"/>
      <c r="N1693"/>
      <c r="O1693"/>
      <c r="S1693"/>
      <c r="T1693"/>
      <c r="U1693"/>
      <c r="V1693"/>
      <c r="Y1693"/>
      <c r="Z1693"/>
      <c r="AA1693"/>
      <c r="AB1693"/>
      <c r="AC1693"/>
      <c r="AD1693"/>
      <c r="AE1693"/>
      <c r="AF1693"/>
      <c r="AG1693"/>
      <c r="AH1693"/>
      <c r="AI1693"/>
      <c r="AJ1693"/>
      <c r="AK1693"/>
      <c r="AL1693"/>
    </row>
    <row r="1694" spans="3:38" ht="15" customHeight="1" x14ac:dyDescent="0.35">
      <c r="C1694"/>
      <c r="D1694"/>
      <c r="E1694"/>
      <c r="F1694"/>
      <c r="G1694"/>
      <c r="H1694"/>
      <c r="I1694"/>
      <c r="J1694"/>
      <c r="K1694"/>
      <c r="L1694"/>
      <c r="M1694"/>
      <c r="N1694"/>
      <c r="O1694"/>
      <c r="S1694"/>
      <c r="T1694"/>
      <c r="U1694"/>
      <c r="V1694"/>
      <c r="Y1694"/>
      <c r="Z1694"/>
      <c r="AA1694"/>
      <c r="AB1694"/>
      <c r="AC1694"/>
      <c r="AD1694"/>
      <c r="AE1694"/>
      <c r="AF1694"/>
      <c r="AG1694"/>
      <c r="AH1694"/>
      <c r="AI1694"/>
      <c r="AJ1694"/>
      <c r="AK1694"/>
      <c r="AL1694"/>
    </row>
    <row r="1695" spans="3:38" ht="15" customHeight="1" x14ac:dyDescent="0.35">
      <c r="C1695"/>
      <c r="D1695"/>
      <c r="E1695"/>
      <c r="F1695"/>
      <c r="G1695"/>
      <c r="H1695"/>
      <c r="I1695"/>
      <c r="J1695"/>
      <c r="K1695"/>
      <c r="L1695"/>
      <c r="M1695"/>
      <c r="N1695"/>
      <c r="O1695"/>
      <c r="S1695"/>
      <c r="T1695"/>
      <c r="U1695"/>
      <c r="V1695"/>
      <c r="Y1695"/>
      <c r="Z1695"/>
      <c r="AA1695"/>
      <c r="AB1695"/>
      <c r="AC1695"/>
      <c r="AD1695"/>
      <c r="AE1695"/>
      <c r="AF1695"/>
      <c r="AG1695"/>
      <c r="AH1695"/>
      <c r="AI1695"/>
      <c r="AJ1695"/>
      <c r="AK1695"/>
      <c r="AL1695"/>
    </row>
    <row r="1696" spans="3:38" ht="15" customHeight="1" x14ac:dyDescent="0.35">
      <c r="C1696"/>
      <c r="D1696"/>
      <c r="E1696"/>
      <c r="F1696"/>
      <c r="G1696"/>
      <c r="H1696"/>
      <c r="I1696"/>
      <c r="J1696"/>
      <c r="K1696"/>
      <c r="L1696"/>
      <c r="M1696"/>
      <c r="N1696"/>
      <c r="O1696"/>
      <c r="S1696"/>
      <c r="T1696"/>
      <c r="U1696"/>
      <c r="V1696"/>
      <c r="Y1696"/>
      <c r="Z1696"/>
      <c r="AA1696"/>
      <c r="AB1696"/>
      <c r="AC1696"/>
      <c r="AD1696"/>
      <c r="AE1696"/>
      <c r="AF1696"/>
      <c r="AG1696"/>
      <c r="AH1696"/>
      <c r="AI1696"/>
      <c r="AJ1696"/>
      <c r="AK1696"/>
      <c r="AL1696"/>
    </row>
    <row r="1697" spans="3:38" ht="15" customHeight="1" x14ac:dyDescent="0.35">
      <c r="C1697"/>
      <c r="D1697"/>
      <c r="E1697"/>
      <c r="F1697"/>
      <c r="G1697"/>
      <c r="H1697"/>
      <c r="I1697"/>
      <c r="J1697"/>
      <c r="K1697"/>
      <c r="L1697"/>
      <c r="M1697"/>
      <c r="N1697"/>
      <c r="O1697"/>
      <c r="S1697"/>
      <c r="T1697"/>
      <c r="U1697"/>
      <c r="V1697"/>
      <c r="Y1697"/>
      <c r="Z1697"/>
      <c r="AA1697"/>
      <c r="AB1697"/>
      <c r="AC1697"/>
      <c r="AD1697"/>
      <c r="AE1697"/>
      <c r="AF1697"/>
      <c r="AG1697"/>
      <c r="AH1697"/>
      <c r="AI1697"/>
      <c r="AJ1697"/>
      <c r="AK1697"/>
      <c r="AL1697"/>
    </row>
    <row r="1698" spans="3:38" ht="15" customHeight="1" x14ac:dyDescent="0.35">
      <c r="C1698"/>
      <c r="D1698"/>
      <c r="E1698"/>
      <c r="F1698"/>
      <c r="G1698"/>
      <c r="H1698"/>
      <c r="I1698"/>
      <c r="J1698"/>
      <c r="K1698"/>
      <c r="L1698"/>
      <c r="M1698"/>
      <c r="N1698"/>
      <c r="O1698"/>
      <c r="S1698"/>
      <c r="T1698"/>
      <c r="U1698"/>
      <c r="V1698"/>
      <c r="Y1698"/>
      <c r="Z1698"/>
      <c r="AA1698"/>
      <c r="AB1698"/>
      <c r="AC1698"/>
      <c r="AD1698"/>
      <c r="AE1698"/>
      <c r="AF1698"/>
      <c r="AG1698"/>
      <c r="AH1698"/>
      <c r="AI1698"/>
      <c r="AJ1698"/>
      <c r="AK1698"/>
      <c r="AL1698"/>
    </row>
    <row r="1699" spans="3:38" ht="15" customHeight="1" x14ac:dyDescent="0.35">
      <c r="C1699"/>
      <c r="D1699"/>
      <c r="E1699"/>
      <c r="F1699"/>
      <c r="G1699"/>
      <c r="H1699"/>
      <c r="I1699"/>
      <c r="J1699"/>
      <c r="K1699"/>
      <c r="L1699"/>
      <c r="M1699"/>
      <c r="N1699"/>
      <c r="O1699"/>
      <c r="S1699"/>
      <c r="T1699"/>
      <c r="U1699"/>
      <c r="V1699"/>
      <c r="Y1699"/>
      <c r="Z1699"/>
      <c r="AA1699"/>
      <c r="AB1699"/>
      <c r="AC1699"/>
      <c r="AD1699"/>
      <c r="AE1699"/>
      <c r="AF1699"/>
      <c r="AG1699"/>
      <c r="AH1699"/>
      <c r="AI1699"/>
      <c r="AJ1699"/>
      <c r="AK1699"/>
      <c r="AL1699"/>
    </row>
    <row r="1700" spans="3:38" ht="15" customHeight="1" x14ac:dyDescent="0.35">
      <c r="C1700"/>
      <c r="D1700"/>
      <c r="E1700"/>
      <c r="F1700"/>
      <c r="G1700"/>
      <c r="H1700"/>
      <c r="I1700"/>
      <c r="J1700"/>
      <c r="K1700"/>
      <c r="L1700"/>
      <c r="M1700"/>
      <c r="N1700"/>
      <c r="O1700"/>
      <c r="S1700"/>
      <c r="T1700"/>
      <c r="U1700"/>
      <c r="V1700"/>
      <c r="Y1700"/>
      <c r="Z1700"/>
      <c r="AA1700"/>
      <c r="AB1700"/>
      <c r="AC1700"/>
      <c r="AD1700"/>
      <c r="AE1700"/>
      <c r="AF1700"/>
      <c r="AG1700"/>
      <c r="AH1700"/>
      <c r="AI1700"/>
      <c r="AJ1700"/>
      <c r="AK1700"/>
      <c r="AL1700"/>
    </row>
    <row r="1701" spans="3:38" ht="15" customHeight="1" x14ac:dyDescent="0.35">
      <c r="C1701"/>
      <c r="D1701"/>
      <c r="E1701"/>
      <c r="F1701"/>
      <c r="G1701"/>
      <c r="H1701"/>
      <c r="I1701"/>
      <c r="J1701"/>
      <c r="K1701"/>
      <c r="L1701"/>
      <c r="M1701"/>
      <c r="N1701"/>
      <c r="O1701"/>
      <c r="S1701"/>
      <c r="T1701"/>
      <c r="U1701"/>
      <c r="V1701"/>
      <c r="Y1701"/>
      <c r="Z1701"/>
      <c r="AA1701"/>
      <c r="AB1701"/>
      <c r="AC1701"/>
      <c r="AD1701"/>
      <c r="AE1701"/>
      <c r="AF1701"/>
      <c r="AG1701"/>
      <c r="AH1701"/>
      <c r="AI1701"/>
      <c r="AJ1701"/>
      <c r="AK1701"/>
      <c r="AL1701"/>
    </row>
    <row r="1702" spans="3:38" ht="15" customHeight="1" x14ac:dyDescent="0.35">
      <c r="C1702"/>
      <c r="D1702"/>
      <c r="E1702"/>
      <c r="F1702"/>
      <c r="G1702"/>
      <c r="H1702"/>
      <c r="I1702"/>
      <c r="J1702"/>
      <c r="K1702"/>
      <c r="L1702"/>
      <c r="M1702"/>
      <c r="N1702"/>
      <c r="O1702"/>
      <c r="S1702"/>
      <c r="T1702"/>
      <c r="U1702"/>
      <c r="V1702"/>
      <c r="Y1702"/>
      <c r="Z1702"/>
      <c r="AA1702"/>
      <c r="AB1702"/>
      <c r="AC1702"/>
      <c r="AD1702"/>
      <c r="AE1702"/>
      <c r="AF1702"/>
      <c r="AG1702"/>
      <c r="AH1702"/>
      <c r="AI1702"/>
      <c r="AJ1702"/>
      <c r="AK1702"/>
      <c r="AL1702"/>
    </row>
    <row r="1703" spans="3:38" ht="15" customHeight="1" x14ac:dyDescent="0.35">
      <c r="C1703"/>
      <c r="D1703"/>
      <c r="E1703"/>
      <c r="F1703"/>
      <c r="G1703"/>
      <c r="H1703"/>
      <c r="I1703"/>
      <c r="J1703"/>
      <c r="K1703"/>
      <c r="L1703"/>
      <c r="M1703"/>
      <c r="N1703"/>
      <c r="O1703"/>
      <c r="S1703"/>
      <c r="T1703"/>
      <c r="U1703"/>
      <c r="V1703"/>
      <c r="Y1703"/>
      <c r="Z1703"/>
      <c r="AA1703"/>
      <c r="AB1703"/>
      <c r="AC1703"/>
      <c r="AD1703"/>
      <c r="AE1703"/>
      <c r="AF1703"/>
      <c r="AG1703"/>
      <c r="AH1703"/>
      <c r="AI1703"/>
      <c r="AJ1703"/>
      <c r="AK1703"/>
      <c r="AL1703"/>
    </row>
    <row r="1704" spans="3:38" ht="15" customHeight="1" x14ac:dyDescent="0.35">
      <c r="C1704"/>
      <c r="D1704"/>
      <c r="E1704"/>
      <c r="F1704"/>
      <c r="G1704"/>
      <c r="H1704"/>
      <c r="I1704"/>
      <c r="J1704"/>
      <c r="K1704"/>
      <c r="L1704"/>
      <c r="M1704"/>
      <c r="N1704"/>
      <c r="O1704"/>
      <c r="S1704"/>
      <c r="T1704"/>
      <c r="U1704"/>
      <c r="V1704"/>
      <c r="Y1704"/>
      <c r="Z1704"/>
      <c r="AA1704"/>
      <c r="AB1704"/>
      <c r="AC1704"/>
      <c r="AD1704"/>
      <c r="AE1704"/>
      <c r="AF1704"/>
      <c r="AG1704"/>
      <c r="AH1704"/>
      <c r="AI1704"/>
      <c r="AJ1704"/>
      <c r="AK1704"/>
      <c r="AL1704"/>
    </row>
    <row r="1705" spans="3:38" ht="15" customHeight="1" x14ac:dyDescent="0.35">
      <c r="C1705"/>
      <c r="D1705"/>
      <c r="E1705"/>
      <c r="F1705"/>
      <c r="G1705"/>
      <c r="H1705"/>
      <c r="I1705"/>
      <c r="J1705"/>
      <c r="K1705"/>
      <c r="L1705"/>
      <c r="M1705"/>
      <c r="N1705"/>
      <c r="O1705"/>
      <c r="S1705"/>
      <c r="T1705"/>
      <c r="U1705"/>
      <c r="V1705"/>
      <c r="Y1705"/>
      <c r="Z1705"/>
      <c r="AA1705"/>
      <c r="AB1705"/>
      <c r="AC1705"/>
      <c r="AD1705"/>
      <c r="AE1705"/>
      <c r="AF1705"/>
      <c r="AG1705"/>
      <c r="AH1705"/>
      <c r="AI1705"/>
      <c r="AJ1705"/>
      <c r="AK1705"/>
      <c r="AL1705"/>
    </row>
    <row r="1706" spans="3:38" ht="15" customHeight="1" x14ac:dyDescent="0.35">
      <c r="C1706"/>
      <c r="D1706"/>
      <c r="E1706"/>
      <c r="F1706"/>
      <c r="G1706"/>
      <c r="H1706"/>
      <c r="I1706"/>
      <c r="J1706"/>
      <c r="K1706"/>
      <c r="L1706"/>
      <c r="M1706"/>
      <c r="N1706"/>
      <c r="O1706"/>
      <c r="S1706"/>
      <c r="T1706"/>
      <c r="U1706"/>
      <c r="V1706"/>
      <c r="Y1706"/>
      <c r="Z1706"/>
      <c r="AA1706"/>
      <c r="AB1706"/>
      <c r="AC1706"/>
      <c r="AD1706"/>
      <c r="AE1706"/>
      <c r="AF1706"/>
      <c r="AG1706"/>
      <c r="AH1706"/>
      <c r="AI1706"/>
      <c r="AJ1706"/>
      <c r="AK1706"/>
      <c r="AL1706"/>
    </row>
    <row r="1707" spans="3:38" ht="15" customHeight="1" x14ac:dyDescent="0.35">
      <c r="C1707"/>
      <c r="D1707"/>
      <c r="E1707"/>
      <c r="F1707"/>
      <c r="G1707"/>
      <c r="H1707"/>
      <c r="I1707"/>
      <c r="J1707"/>
      <c r="K1707"/>
      <c r="L1707"/>
      <c r="M1707"/>
      <c r="N1707"/>
      <c r="O1707"/>
      <c r="S1707"/>
      <c r="T1707"/>
      <c r="U1707"/>
      <c r="V1707"/>
      <c r="Y1707"/>
      <c r="Z1707"/>
      <c r="AA1707"/>
      <c r="AB1707"/>
      <c r="AC1707"/>
      <c r="AD1707"/>
      <c r="AE1707"/>
      <c r="AF1707"/>
      <c r="AG1707"/>
      <c r="AH1707"/>
      <c r="AI1707"/>
      <c r="AJ1707"/>
      <c r="AK1707"/>
      <c r="AL1707"/>
    </row>
    <row r="1708" spans="3:38" ht="15" customHeight="1" x14ac:dyDescent="0.35">
      <c r="C1708"/>
      <c r="D1708"/>
      <c r="E1708"/>
      <c r="F1708"/>
      <c r="G1708"/>
      <c r="H1708"/>
      <c r="I1708"/>
      <c r="J1708"/>
      <c r="K1708"/>
      <c r="L1708"/>
      <c r="M1708"/>
      <c r="N1708"/>
      <c r="O1708"/>
      <c r="S1708"/>
      <c r="T1708"/>
      <c r="U1708"/>
      <c r="V1708"/>
      <c r="Y1708"/>
      <c r="Z1708"/>
      <c r="AA1708"/>
      <c r="AB1708"/>
      <c r="AC1708"/>
      <c r="AD1708"/>
      <c r="AE1708"/>
      <c r="AF1708"/>
      <c r="AG1708"/>
      <c r="AH1708"/>
      <c r="AI1708"/>
      <c r="AJ1708"/>
      <c r="AK1708"/>
      <c r="AL1708"/>
    </row>
    <row r="1709" spans="3:38" ht="15" customHeight="1" x14ac:dyDescent="0.35">
      <c r="C1709"/>
      <c r="D1709"/>
      <c r="E1709"/>
      <c r="F1709"/>
      <c r="G1709"/>
      <c r="H1709"/>
      <c r="I1709"/>
      <c r="J1709"/>
      <c r="K1709"/>
      <c r="L1709"/>
      <c r="M1709"/>
      <c r="N1709"/>
      <c r="O1709"/>
      <c r="S1709"/>
      <c r="T1709"/>
      <c r="U1709"/>
      <c r="V1709"/>
      <c r="Y1709"/>
      <c r="Z1709"/>
      <c r="AA1709"/>
      <c r="AB1709"/>
      <c r="AC1709"/>
      <c r="AD1709"/>
      <c r="AE1709"/>
      <c r="AF1709"/>
      <c r="AG1709"/>
      <c r="AH1709"/>
      <c r="AI1709"/>
      <c r="AJ1709"/>
      <c r="AK1709"/>
      <c r="AL1709"/>
    </row>
    <row r="1710" spans="3:38" ht="15" customHeight="1" x14ac:dyDescent="0.35">
      <c r="C1710"/>
      <c r="D1710"/>
      <c r="E1710"/>
      <c r="F1710"/>
      <c r="G1710"/>
      <c r="H1710"/>
      <c r="I1710"/>
      <c r="J1710"/>
      <c r="K1710"/>
      <c r="L1710"/>
      <c r="M1710"/>
      <c r="N1710"/>
      <c r="O1710"/>
      <c r="S1710"/>
      <c r="T1710"/>
      <c r="U1710"/>
      <c r="V1710"/>
      <c r="Y1710"/>
      <c r="Z1710"/>
      <c r="AA1710"/>
      <c r="AB1710"/>
      <c r="AC1710"/>
      <c r="AD1710"/>
      <c r="AE1710"/>
      <c r="AF1710"/>
      <c r="AG1710"/>
      <c r="AH1710"/>
      <c r="AI1710"/>
      <c r="AJ1710"/>
      <c r="AK1710"/>
      <c r="AL1710"/>
    </row>
    <row r="1711" spans="3:38" ht="15" customHeight="1" x14ac:dyDescent="0.35">
      <c r="C1711"/>
      <c r="D1711"/>
      <c r="E1711"/>
      <c r="F1711"/>
      <c r="G1711"/>
      <c r="H1711"/>
      <c r="I1711"/>
      <c r="J1711"/>
      <c r="K1711"/>
      <c r="L1711"/>
      <c r="M1711"/>
      <c r="N1711"/>
      <c r="O1711"/>
      <c r="S1711"/>
      <c r="T1711"/>
      <c r="U1711"/>
      <c r="V1711"/>
      <c r="Y1711"/>
      <c r="Z1711"/>
      <c r="AA1711"/>
      <c r="AB1711"/>
      <c r="AC1711"/>
      <c r="AD1711"/>
      <c r="AE1711"/>
      <c r="AF1711"/>
      <c r="AG1711"/>
      <c r="AH1711"/>
      <c r="AI1711"/>
      <c r="AJ1711"/>
      <c r="AK1711"/>
      <c r="AL1711"/>
    </row>
    <row r="1712" spans="3:38" ht="15" customHeight="1" x14ac:dyDescent="0.35">
      <c r="C1712"/>
      <c r="D1712"/>
      <c r="E1712"/>
      <c r="F1712"/>
      <c r="G1712"/>
      <c r="H1712"/>
      <c r="I1712"/>
      <c r="J1712"/>
      <c r="K1712"/>
      <c r="L1712"/>
      <c r="M1712"/>
      <c r="N1712"/>
      <c r="O1712"/>
      <c r="S1712"/>
      <c r="T1712"/>
      <c r="U1712"/>
      <c r="V1712"/>
      <c r="Y1712"/>
      <c r="Z1712"/>
      <c r="AA1712"/>
      <c r="AB1712"/>
      <c r="AC1712"/>
      <c r="AD1712"/>
      <c r="AE1712"/>
      <c r="AF1712"/>
      <c r="AG1712"/>
      <c r="AH1712"/>
      <c r="AI1712"/>
      <c r="AJ1712"/>
      <c r="AK1712"/>
      <c r="AL1712"/>
    </row>
    <row r="1713" spans="3:38" ht="15" customHeight="1" x14ac:dyDescent="0.35">
      <c r="C1713"/>
      <c r="D1713"/>
      <c r="E1713"/>
      <c r="F1713"/>
      <c r="G1713"/>
      <c r="H1713"/>
      <c r="I1713"/>
      <c r="J1713"/>
      <c r="K1713"/>
      <c r="L1713"/>
      <c r="M1713"/>
      <c r="N1713"/>
      <c r="O1713"/>
      <c r="S1713"/>
      <c r="T1713"/>
      <c r="U1713"/>
      <c r="V1713"/>
      <c r="Y1713"/>
      <c r="Z1713"/>
      <c r="AA1713"/>
      <c r="AB1713"/>
      <c r="AC1713"/>
      <c r="AD1713"/>
      <c r="AE1713"/>
      <c r="AF1713"/>
      <c r="AG1713"/>
      <c r="AH1713"/>
      <c r="AI1713"/>
      <c r="AJ1713"/>
      <c r="AK1713"/>
      <c r="AL1713"/>
    </row>
    <row r="1714" spans="3:38" ht="15" customHeight="1" x14ac:dyDescent="0.35">
      <c r="C1714"/>
      <c r="D1714"/>
      <c r="E1714"/>
      <c r="F1714"/>
      <c r="G1714"/>
      <c r="H1714"/>
      <c r="I1714"/>
      <c r="J1714"/>
      <c r="K1714"/>
      <c r="L1714"/>
      <c r="M1714"/>
      <c r="N1714"/>
      <c r="O1714"/>
      <c r="S1714"/>
      <c r="T1714"/>
      <c r="U1714"/>
      <c r="V1714"/>
      <c r="Y1714"/>
      <c r="Z1714"/>
      <c r="AA1714"/>
      <c r="AB1714"/>
      <c r="AC1714"/>
      <c r="AD1714"/>
      <c r="AE1714"/>
      <c r="AF1714"/>
      <c r="AG1714"/>
      <c r="AH1714"/>
      <c r="AI1714"/>
      <c r="AJ1714"/>
      <c r="AK1714"/>
      <c r="AL1714"/>
    </row>
    <row r="1715" spans="3:38" ht="15" customHeight="1" x14ac:dyDescent="0.35">
      <c r="C1715"/>
      <c r="D1715"/>
      <c r="E1715"/>
      <c r="F1715"/>
      <c r="G1715"/>
      <c r="H1715"/>
      <c r="I1715"/>
      <c r="J1715"/>
      <c r="K1715"/>
      <c r="L1715"/>
      <c r="M1715"/>
      <c r="N1715"/>
      <c r="O1715"/>
      <c r="S1715"/>
      <c r="T1715"/>
      <c r="U1715"/>
      <c r="V1715"/>
      <c r="Y1715"/>
      <c r="Z1715"/>
      <c r="AA1715"/>
      <c r="AB1715"/>
      <c r="AC1715"/>
      <c r="AD1715"/>
      <c r="AE1715"/>
      <c r="AF1715"/>
      <c r="AG1715"/>
      <c r="AH1715"/>
      <c r="AI1715"/>
      <c r="AJ1715"/>
      <c r="AK1715"/>
      <c r="AL1715"/>
    </row>
    <row r="1716" spans="3:38" ht="15" customHeight="1" x14ac:dyDescent="0.35">
      <c r="C1716"/>
      <c r="D1716"/>
      <c r="E1716"/>
      <c r="F1716"/>
      <c r="G1716"/>
      <c r="H1716"/>
      <c r="I1716"/>
      <c r="J1716"/>
      <c r="K1716"/>
      <c r="L1716"/>
      <c r="M1716"/>
      <c r="N1716"/>
      <c r="O1716"/>
      <c r="S1716"/>
      <c r="T1716"/>
      <c r="U1716"/>
      <c r="V1716"/>
      <c r="Y1716"/>
      <c r="Z1716"/>
      <c r="AA1716"/>
      <c r="AB1716"/>
      <c r="AC1716"/>
      <c r="AD1716"/>
      <c r="AE1716"/>
      <c r="AF1716"/>
      <c r="AG1716"/>
      <c r="AH1716"/>
      <c r="AI1716"/>
      <c r="AJ1716"/>
      <c r="AK1716"/>
      <c r="AL1716"/>
    </row>
    <row r="1717" spans="3:38" ht="15" customHeight="1" x14ac:dyDescent="0.35">
      <c r="C1717"/>
      <c r="D1717"/>
      <c r="E1717"/>
      <c r="F1717"/>
      <c r="G1717"/>
      <c r="H1717"/>
      <c r="I1717"/>
      <c r="J1717"/>
      <c r="K1717"/>
      <c r="L1717"/>
      <c r="M1717"/>
      <c r="N1717"/>
      <c r="O1717"/>
      <c r="S1717"/>
      <c r="T1717"/>
      <c r="U1717"/>
      <c r="V1717"/>
      <c r="Y1717"/>
      <c r="Z1717"/>
      <c r="AA1717"/>
      <c r="AB1717"/>
      <c r="AC1717"/>
      <c r="AD1717"/>
      <c r="AE1717"/>
      <c r="AF1717"/>
      <c r="AG1717"/>
      <c r="AH1717"/>
      <c r="AI1717"/>
      <c r="AJ1717"/>
      <c r="AK1717"/>
      <c r="AL1717"/>
    </row>
    <row r="1718" spans="3:38" ht="15" customHeight="1" x14ac:dyDescent="0.35">
      <c r="C1718"/>
      <c r="D1718"/>
      <c r="E1718"/>
      <c r="F1718"/>
      <c r="G1718"/>
      <c r="H1718"/>
      <c r="I1718"/>
      <c r="J1718"/>
      <c r="K1718"/>
      <c r="L1718"/>
      <c r="M1718"/>
      <c r="N1718"/>
      <c r="O1718"/>
      <c r="S1718"/>
      <c r="T1718"/>
      <c r="U1718"/>
      <c r="V1718"/>
      <c r="Y1718"/>
      <c r="Z1718"/>
      <c r="AA1718"/>
      <c r="AB1718"/>
      <c r="AC1718"/>
      <c r="AD1718"/>
      <c r="AE1718"/>
      <c r="AF1718"/>
      <c r="AG1718"/>
      <c r="AH1718"/>
      <c r="AI1718"/>
      <c r="AJ1718"/>
      <c r="AK1718"/>
      <c r="AL1718"/>
    </row>
    <row r="1719" spans="3:38" ht="15" customHeight="1" x14ac:dyDescent="0.35">
      <c r="C1719"/>
      <c r="D1719"/>
      <c r="E1719"/>
      <c r="F1719"/>
      <c r="G1719"/>
      <c r="H1719"/>
      <c r="I1719"/>
      <c r="J1719"/>
      <c r="K1719"/>
      <c r="L1719"/>
      <c r="M1719"/>
      <c r="N1719"/>
      <c r="O1719"/>
      <c r="S1719"/>
      <c r="T1719"/>
      <c r="U1719"/>
      <c r="V1719"/>
      <c r="Y1719"/>
      <c r="Z1719"/>
      <c r="AA1719"/>
      <c r="AB1719"/>
      <c r="AC1719"/>
      <c r="AD1719"/>
      <c r="AE1719"/>
      <c r="AF1719"/>
      <c r="AG1719"/>
      <c r="AH1719"/>
      <c r="AI1719"/>
      <c r="AJ1719"/>
      <c r="AK1719"/>
      <c r="AL1719"/>
    </row>
    <row r="1720" spans="3:38" ht="15" customHeight="1" x14ac:dyDescent="0.35">
      <c r="C1720"/>
      <c r="D1720"/>
      <c r="E1720"/>
      <c r="F1720"/>
      <c r="G1720"/>
      <c r="H1720"/>
      <c r="I1720"/>
      <c r="J1720"/>
      <c r="K1720"/>
      <c r="L1720"/>
      <c r="M1720"/>
      <c r="N1720"/>
      <c r="O1720"/>
      <c r="S1720"/>
      <c r="T1720"/>
      <c r="U1720"/>
      <c r="V1720"/>
      <c r="Y1720"/>
      <c r="Z1720"/>
      <c r="AA1720"/>
      <c r="AB1720"/>
      <c r="AC1720"/>
      <c r="AD1720"/>
      <c r="AE1720"/>
      <c r="AF1720"/>
      <c r="AG1720"/>
      <c r="AH1720"/>
      <c r="AI1720"/>
      <c r="AJ1720"/>
      <c r="AK1720"/>
      <c r="AL1720"/>
    </row>
    <row r="1721" spans="3:38" ht="15" customHeight="1" x14ac:dyDescent="0.35">
      <c r="C1721"/>
      <c r="D1721"/>
      <c r="E1721"/>
      <c r="F1721"/>
      <c r="G1721"/>
      <c r="H1721"/>
      <c r="I1721"/>
      <c r="J1721"/>
      <c r="K1721"/>
      <c r="L1721"/>
      <c r="M1721"/>
      <c r="N1721"/>
      <c r="O1721"/>
      <c r="S1721"/>
      <c r="T1721"/>
      <c r="U1721"/>
      <c r="V1721"/>
      <c r="Y1721"/>
      <c r="Z1721"/>
      <c r="AA1721"/>
      <c r="AB1721"/>
      <c r="AC1721"/>
      <c r="AD1721"/>
      <c r="AE1721"/>
      <c r="AF1721"/>
      <c r="AG1721"/>
      <c r="AH1721"/>
      <c r="AI1721"/>
      <c r="AJ1721"/>
      <c r="AK1721"/>
      <c r="AL1721"/>
    </row>
    <row r="1722" spans="3:38" ht="15" customHeight="1" x14ac:dyDescent="0.35">
      <c r="C1722"/>
      <c r="D1722"/>
      <c r="E1722"/>
      <c r="F1722"/>
      <c r="G1722"/>
      <c r="H1722"/>
      <c r="I1722"/>
      <c r="J1722"/>
      <c r="K1722"/>
      <c r="L1722"/>
      <c r="M1722"/>
      <c r="N1722"/>
      <c r="O1722"/>
      <c r="S1722"/>
      <c r="T1722"/>
      <c r="U1722"/>
      <c r="V1722"/>
      <c r="Y1722"/>
      <c r="Z1722"/>
      <c r="AA1722"/>
      <c r="AB1722"/>
      <c r="AC1722"/>
      <c r="AD1722"/>
      <c r="AE1722"/>
      <c r="AF1722"/>
      <c r="AG1722"/>
      <c r="AH1722"/>
      <c r="AI1722"/>
      <c r="AJ1722"/>
      <c r="AK1722"/>
      <c r="AL1722"/>
    </row>
    <row r="1723" spans="3:38" ht="15" customHeight="1" x14ac:dyDescent="0.35">
      <c r="C1723"/>
      <c r="D1723"/>
      <c r="E1723"/>
      <c r="F1723"/>
      <c r="G1723"/>
      <c r="H1723"/>
      <c r="I1723"/>
      <c r="J1723"/>
      <c r="K1723"/>
      <c r="L1723"/>
      <c r="M1723"/>
      <c r="N1723"/>
      <c r="O1723"/>
      <c r="S1723"/>
      <c r="T1723"/>
      <c r="U1723"/>
      <c r="V1723"/>
      <c r="Y1723"/>
      <c r="Z1723"/>
      <c r="AA1723"/>
      <c r="AB1723"/>
      <c r="AC1723"/>
      <c r="AD1723"/>
      <c r="AE1723"/>
      <c r="AF1723"/>
      <c r="AG1723"/>
      <c r="AH1723"/>
      <c r="AI1723"/>
      <c r="AJ1723"/>
      <c r="AK1723"/>
      <c r="AL1723"/>
    </row>
    <row r="1724" spans="3:38" ht="15" customHeight="1" x14ac:dyDescent="0.35">
      <c r="C1724"/>
      <c r="D1724"/>
      <c r="E1724"/>
      <c r="F1724"/>
      <c r="G1724"/>
      <c r="H1724"/>
      <c r="I1724"/>
      <c r="J1724"/>
      <c r="K1724"/>
      <c r="L1724"/>
      <c r="M1724"/>
      <c r="N1724"/>
      <c r="O1724"/>
      <c r="S1724"/>
      <c r="T1724"/>
      <c r="U1724"/>
      <c r="V1724"/>
      <c r="Y1724"/>
      <c r="Z1724"/>
      <c r="AA1724"/>
      <c r="AB1724"/>
      <c r="AC1724"/>
      <c r="AD1724"/>
      <c r="AE1724"/>
      <c r="AF1724"/>
      <c r="AG1724"/>
      <c r="AH1724"/>
      <c r="AI1724"/>
      <c r="AJ1724"/>
      <c r="AK1724"/>
      <c r="AL1724"/>
    </row>
    <row r="1725" spans="3:38" ht="15" customHeight="1" x14ac:dyDescent="0.35">
      <c r="C1725"/>
      <c r="D1725"/>
      <c r="E1725"/>
      <c r="F1725"/>
      <c r="G1725"/>
      <c r="H1725"/>
      <c r="I1725"/>
      <c r="J1725"/>
      <c r="K1725"/>
      <c r="L1725"/>
      <c r="M1725"/>
      <c r="N1725"/>
      <c r="O1725"/>
      <c r="S1725"/>
      <c r="T1725"/>
      <c r="U1725"/>
      <c r="V1725"/>
      <c r="Y1725"/>
      <c r="Z1725"/>
      <c r="AA1725"/>
      <c r="AB1725"/>
      <c r="AC1725"/>
      <c r="AD1725"/>
      <c r="AE1725"/>
      <c r="AF1725"/>
      <c r="AG1725"/>
      <c r="AH1725"/>
      <c r="AI1725"/>
      <c r="AJ1725"/>
      <c r="AK1725"/>
      <c r="AL1725"/>
    </row>
    <row r="1726" spans="3:38" ht="15" customHeight="1" x14ac:dyDescent="0.35">
      <c r="C1726"/>
      <c r="D1726"/>
      <c r="E1726"/>
      <c r="F1726"/>
      <c r="G1726"/>
      <c r="H1726"/>
      <c r="I1726"/>
      <c r="J1726"/>
      <c r="K1726"/>
      <c r="L1726"/>
      <c r="M1726"/>
      <c r="N1726"/>
      <c r="O1726"/>
      <c r="S1726"/>
      <c r="T1726"/>
      <c r="U1726"/>
      <c r="V1726"/>
      <c r="Y1726"/>
      <c r="Z1726"/>
      <c r="AA1726"/>
      <c r="AB1726"/>
      <c r="AC1726"/>
      <c r="AD1726"/>
      <c r="AE1726"/>
      <c r="AF1726"/>
      <c r="AG1726"/>
      <c r="AH1726"/>
      <c r="AI1726"/>
      <c r="AJ1726"/>
      <c r="AK1726"/>
      <c r="AL1726"/>
    </row>
    <row r="1727" spans="3:38" ht="15" customHeight="1" x14ac:dyDescent="0.35">
      <c r="C1727"/>
      <c r="D1727"/>
      <c r="E1727"/>
      <c r="F1727"/>
      <c r="G1727"/>
      <c r="H1727"/>
      <c r="I1727"/>
      <c r="J1727"/>
      <c r="K1727"/>
      <c r="L1727"/>
      <c r="M1727"/>
      <c r="N1727"/>
      <c r="O1727"/>
      <c r="S1727"/>
      <c r="T1727"/>
      <c r="U1727"/>
      <c r="V1727"/>
      <c r="Y1727"/>
      <c r="Z1727"/>
      <c r="AA1727"/>
      <c r="AB1727"/>
      <c r="AC1727"/>
      <c r="AD1727"/>
      <c r="AE1727"/>
      <c r="AF1727"/>
      <c r="AG1727"/>
      <c r="AH1727"/>
      <c r="AI1727"/>
      <c r="AJ1727"/>
      <c r="AK1727"/>
      <c r="AL1727"/>
    </row>
    <row r="1728" spans="3:38" ht="15" customHeight="1" x14ac:dyDescent="0.35">
      <c r="C1728"/>
      <c r="D1728"/>
      <c r="E1728"/>
      <c r="F1728"/>
      <c r="G1728"/>
      <c r="H1728"/>
      <c r="I1728"/>
      <c r="J1728"/>
      <c r="K1728"/>
      <c r="L1728"/>
      <c r="M1728"/>
      <c r="N1728"/>
      <c r="O1728"/>
      <c r="S1728"/>
      <c r="T1728"/>
      <c r="U1728"/>
      <c r="V1728"/>
      <c r="Y1728"/>
      <c r="Z1728"/>
      <c r="AA1728"/>
      <c r="AB1728"/>
      <c r="AC1728"/>
      <c r="AD1728"/>
      <c r="AE1728"/>
      <c r="AF1728"/>
      <c r="AG1728"/>
      <c r="AH1728"/>
      <c r="AI1728"/>
      <c r="AJ1728"/>
      <c r="AK1728"/>
      <c r="AL1728"/>
    </row>
    <row r="1729" spans="3:38" ht="15" customHeight="1" x14ac:dyDescent="0.35">
      <c r="C1729"/>
      <c r="D1729"/>
      <c r="E1729"/>
      <c r="F1729"/>
      <c r="G1729"/>
      <c r="H1729"/>
      <c r="I1729"/>
      <c r="J1729"/>
      <c r="K1729"/>
      <c r="L1729"/>
      <c r="M1729"/>
      <c r="N1729"/>
      <c r="O1729"/>
      <c r="S1729"/>
      <c r="T1729"/>
      <c r="U1729"/>
      <c r="V1729"/>
      <c r="Y1729"/>
      <c r="Z1729"/>
      <c r="AA1729"/>
      <c r="AB1729"/>
      <c r="AC1729"/>
      <c r="AD1729"/>
      <c r="AE1729"/>
      <c r="AF1729"/>
      <c r="AG1729"/>
      <c r="AH1729"/>
      <c r="AI1729"/>
      <c r="AJ1729"/>
      <c r="AK1729"/>
      <c r="AL1729"/>
    </row>
    <row r="1730" spans="3:38" ht="15" customHeight="1" x14ac:dyDescent="0.35">
      <c r="C1730"/>
      <c r="D1730"/>
      <c r="E1730"/>
      <c r="F1730"/>
      <c r="G1730"/>
      <c r="H1730"/>
      <c r="I1730"/>
      <c r="J1730"/>
      <c r="K1730"/>
      <c r="L1730"/>
      <c r="M1730"/>
      <c r="N1730"/>
      <c r="O1730"/>
      <c r="S1730"/>
      <c r="T1730"/>
      <c r="U1730"/>
      <c r="V1730"/>
      <c r="Y1730"/>
      <c r="Z1730"/>
      <c r="AA1730"/>
      <c r="AB1730"/>
      <c r="AC1730"/>
      <c r="AD1730"/>
      <c r="AE1730"/>
      <c r="AF1730"/>
      <c r="AG1730"/>
      <c r="AH1730"/>
      <c r="AI1730"/>
      <c r="AJ1730"/>
      <c r="AK1730"/>
      <c r="AL1730"/>
    </row>
    <row r="1731" spans="3:38" ht="15" customHeight="1" x14ac:dyDescent="0.35">
      <c r="C1731"/>
      <c r="D1731"/>
      <c r="E1731"/>
      <c r="F1731"/>
      <c r="G1731"/>
      <c r="H1731"/>
      <c r="I1731"/>
      <c r="J1731"/>
      <c r="K1731"/>
      <c r="L1731"/>
      <c r="M1731"/>
      <c r="N1731"/>
      <c r="O1731"/>
      <c r="S1731"/>
      <c r="T1731"/>
      <c r="U1731"/>
      <c r="V1731"/>
      <c r="Y1731"/>
      <c r="Z1731"/>
      <c r="AA1731"/>
      <c r="AB1731"/>
      <c r="AC1731"/>
      <c r="AD1731"/>
      <c r="AE1731"/>
      <c r="AF1731"/>
      <c r="AG1731"/>
      <c r="AH1731"/>
      <c r="AI1731"/>
      <c r="AJ1731"/>
      <c r="AK1731"/>
      <c r="AL1731"/>
    </row>
    <row r="1732" spans="3:38" ht="15" customHeight="1" x14ac:dyDescent="0.35">
      <c r="C1732"/>
      <c r="D1732"/>
      <c r="E1732"/>
      <c r="F1732"/>
      <c r="G1732"/>
      <c r="H1732"/>
      <c r="I1732"/>
      <c r="J1732"/>
      <c r="K1732"/>
      <c r="L1732"/>
      <c r="M1732"/>
      <c r="N1732"/>
      <c r="O1732"/>
      <c r="S1732"/>
      <c r="T1732"/>
      <c r="U1732"/>
      <c r="V1732"/>
      <c r="Y1732"/>
      <c r="Z1732"/>
      <c r="AA1732"/>
      <c r="AB1732"/>
      <c r="AC1732"/>
      <c r="AD1732"/>
      <c r="AE1732"/>
      <c r="AF1732"/>
      <c r="AG1732"/>
      <c r="AH1732"/>
      <c r="AI1732"/>
      <c r="AJ1732"/>
      <c r="AK1732"/>
      <c r="AL1732"/>
    </row>
    <row r="1733" spans="3:38" ht="15" customHeight="1" x14ac:dyDescent="0.35">
      <c r="C1733"/>
      <c r="D1733"/>
      <c r="E1733"/>
      <c r="F1733"/>
      <c r="G1733"/>
      <c r="H1733"/>
      <c r="I1733"/>
      <c r="J1733"/>
      <c r="K1733"/>
      <c r="L1733"/>
      <c r="M1733"/>
      <c r="N1733"/>
      <c r="O1733"/>
      <c r="S1733"/>
      <c r="T1733"/>
      <c r="U1733"/>
      <c r="V1733"/>
      <c r="Y1733"/>
      <c r="Z1733"/>
      <c r="AA1733"/>
      <c r="AB1733"/>
      <c r="AC1733"/>
      <c r="AD1733"/>
      <c r="AE1733"/>
      <c r="AF1733"/>
      <c r="AG1733"/>
      <c r="AH1733"/>
      <c r="AI1733"/>
      <c r="AJ1733"/>
      <c r="AK1733"/>
      <c r="AL1733"/>
    </row>
    <row r="1734" spans="3:38" ht="15" customHeight="1" x14ac:dyDescent="0.35">
      <c r="C1734"/>
      <c r="D1734"/>
      <c r="E1734"/>
      <c r="F1734"/>
      <c r="G1734"/>
      <c r="H1734"/>
      <c r="I1734"/>
      <c r="J1734"/>
      <c r="K1734"/>
      <c r="L1734"/>
      <c r="M1734"/>
      <c r="N1734"/>
      <c r="O1734"/>
      <c r="S1734"/>
      <c r="T1734"/>
      <c r="U1734"/>
      <c r="V1734"/>
      <c r="Y1734"/>
      <c r="Z1734"/>
      <c r="AA1734"/>
      <c r="AB1734"/>
      <c r="AC1734"/>
      <c r="AD1734"/>
      <c r="AE1734"/>
      <c r="AF1734"/>
      <c r="AG1734"/>
      <c r="AH1734"/>
      <c r="AI1734"/>
      <c r="AJ1734"/>
      <c r="AK1734"/>
      <c r="AL1734"/>
    </row>
    <row r="1735" spans="3:38" ht="15" customHeight="1" x14ac:dyDescent="0.35">
      <c r="C1735"/>
      <c r="D1735"/>
      <c r="E1735"/>
      <c r="F1735"/>
      <c r="G1735"/>
      <c r="H1735"/>
      <c r="I1735"/>
      <c r="J1735"/>
      <c r="K1735"/>
      <c r="L1735"/>
      <c r="M1735"/>
      <c r="N1735"/>
      <c r="O1735"/>
      <c r="S1735"/>
      <c r="T1735"/>
      <c r="U1735"/>
      <c r="V1735"/>
      <c r="Y1735"/>
      <c r="Z1735"/>
      <c r="AA1735"/>
      <c r="AB1735"/>
      <c r="AC1735"/>
      <c r="AD1735"/>
      <c r="AE1735"/>
      <c r="AF1735"/>
      <c r="AG1735"/>
      <c r="AH1735"/>
      <c r="AI1735"/>
      <c r="AJ1735"/>
      <c r="AK1735"/>
      <c r="AL1735"/>
    </row>
    <row r="1736" spans="3:38" ht="15" customHeight="1" x14ac:dyDescent="0.35">
      <c r="C1736"/>
      <c r="D1736"/>
      <c r="E1736"/>
      <c r="F1736"/>
      <c r="G1736"/>
      <c r="H1736"/>
      <c r="I1736"/>
      <c r="J1736"/>
      <c r="K1736"/>
      <c r="L1736"/>
      <c r="M1736"/>
      <c r="N1736"/>
      <c r="O1736"/>
      <c r="S1736"/>
      <c r="T1736"/>
      <c r="U1736"/>
      <c r="V1736"/>
      <c r="Y1736"/>
      <c r="Z1736"/>
      <c r="AA1736"/>
      <c r="AB1736"/>
      <c r="AC1736"/>
      <c r="AD1736"/>
      <c r="AE1736"/>
      <c r="AF1736"/>
      <c r="AG1736"/>
      <c r="AH1736"/>
      <c r="AI1736"/>
      <c r="AJ1736"/>
      <c r="AK1736"/>
      <c r="AL1736"/>
    </row>
    <row r="1737" spans="3:38" ht="15" customHeight="1" x14ac:dyDescent="0.35">
      <c r="C1737"/>
      <c r="D1737"/>
      <c r="E1737"/>
      <c r="F1737"/>
      <c r="G1737"/>
      <c r="H1737"/>
      <c r="I1737"/>
      <c r="J1737"/>
      <c r="K1737"/>
      <c r="L1737"/>
      <c r="M1737"/>
      <c r="N1737"/>
      <c r="O1737"/>
      <c r="S1737"/>
      <c r="T1737"/>
      <c r="U1737"/>
      <c r="V1737"/>
      <c r="Y1737"/>
      <c r="Z1737"/>
      <c r="AA1737"/>
      <c r="AB1737"/>
      <c r="AC1737"/>
      <c r="AD1737"/>
      <c r="AE1737"/>
      <c r="AF1737"/>
      <c r="AG1737"/>
      <c r="AH1737"/>
      <c r="AI1737"/>
      <c r="AJ1737"/>
      <c r="AK1737"/>
      <c r="AL1737"/>
    </row>
    <row r="1738" spans="3:38" ht="15" customHeight="1" x14ac:dyDescent="0.35">
      <c r="C1738"/>
      <c r="D1738"/>
      <c r="E1738"/>
      <c r="F1738"/>
      <c r="G1738"/>
      <c r="H1738"/>
      <c r="I1738"/>
      <c r="J1738"/>
      <c r="K1738"/>
      <c r="L1738"/>
      <c r="M1738"/>
      <c r="N1738"/>
      <c r="O1738"/>
      <c r="S1738"/>
      <c r="T1738"/>
      <c r="U1738"/>
      <c r="V1738"/>
      <c r="Y1738"/>
      <c r="Z1738"/>
      <c r="AA1738"/>
      <c r="AB1738"/>
      <c r="AC1738"/>
      <c r="AD1738"/>
      <c r="AE1738"/>
      <c r="AF1738"/>
      <c r="AG1738"/>
      <c r="AH1738"/>
      <c r="AI1738"/>
      <c r="AJ1738"/>
      <c r="AK1738"/>
      <c r="AL1738"/>
    </row>
    <row r="1739" spans="3:38" ht="15" customHeight="1" x14ac:dyDescent="0.35">
      <c r="C1739"/>
      <c r="D1739"/>
      <c r="E1739"/>
      <c r="F1739"/>
      <c r="G1739"/>
      <c r="H1739"/>
      <c r="I1739"/>
      <c r="J1739"/>
      <c r="K1739"/>
      <c r="L1739"/>
      <c r="M1739"/>
      <c r="N1739"/>
      <c r="O1739"/>
      <c r="S1739"/>
      <c r="T1739"/>
      <c r="U1739"/>
      <c r="V1739"/>
      <c r="Y1739"/>
      <c r="Z1739"/>
      <c r="AA1739"/>
      <c r="AB1739"/>
      <c r="AC1739"/>
      <c r="AD1739"/>
      <c r="AE1739"/>
      <c r="AF1739"/>
      <c r="AG1739"/>
      <c r="AH1739"/>
      <c r="AI1739"/>
      <c r="AJ1739"/>
      <c r="AK1739"/>
      <c r="AL1739"/>
    </row>
    <row r="1740" spans="3:38" ht="15" customHeight="1" x14ac:dyDescent="0.35">
      <c r="C1740"/>
      <c r="D1740"/>
      <c r="E1740"/>
      <c r="F1740"/>
      <c r="G1740"/>
      <c r="H1740"/>
      <c r="I1740"/>
      <c r="J1740"/>
      <c r="K1740"/>
      <c r="L1740"/>
      <c r="M1740"/>
      <c r="N1740"/>
      <c r="O1740"/>
      <c r="S1740"/>
      <c r="T1740"/>
      <c r="U1740"/>
      <c r="V1740"/>
      <c r="Y1740"/>
      <c r="Z1740"/>
      <c r="AA1740"/>
      <c r="AB1740"/>
      <c r="AC1740"/>
      <c r="AD1740"/>
      <c r="AE1740"/>
      <c r="AF1740"/>
      <c r="AG1740"/>
      <c r="AH1740"/>
      <c r="AI1740"/>
      <c r="AJ1740"/>
      <c r="AK1740"/>
      <c r="AL1740"/>
    </row>
    <row r="1741" spans="3:38" ht="15" customHeight="1" x14ac:dyDescent="0.35">
      <c r="C1741"/>
      <c r="D1741"/>
      <c r="E1741"/>
      <c r="F1741"/>
      <c r="G1741"/>
      <c r="H1741"/>
      <c r="I1741"/>
      <c r="J1741"/>
      <c r="K1741"/>
      <c r="L1741"/>
      <c r="M1741"/>
      <c r="N1741"/>
      <c r="O1741"/>
      <c r="S1741"/>
      <c r="T1741"/>
      <c r="U1741"/>
      <c r="V1741"/>
      <c r="Y1741"/>
      <c r="Z1741"/>
      <c r="AA1741"/>
      <c r="AB1741"/>
      <c r="AC1741"/>
      <c r="AD1741"/>
      <c r="AE1741"/>
      <c r="AF1741"/>
      <c r="AG1741"/>
      <c r="AH1741"/>
      <c r="AI1741"/>
      <c r="AJ1741"/>
      <c r="AK1741"/>
      <c r="AL1741"/>
    </row>
    <row r="1742" spans="3:38" ht="15" customHeight="1" x14ac:dyDescent="0.35">
      <c r="C1742"/>
      <c r="D1742"/>
      <c r="E1742"/>
      <c r="F1742"/>
      <c r="G1742"/>
      <c r="H1742"/>
      <c r="I1742"/>
      <c r="J1742"/>
      <c r="K1742"/>
      <c r="L1742"/>
      <c r="M1742"/>
      <c r="N1742"/>
      <c r="O1742"/>
      <c r="S1742"/>
      <c r="T1742"/>
      <c r="U1742"/>
      <c r="V1742"/>
      <c r="Y1742"/>
      <c r="Z1742"/>
      <c r="AA1742"/>
      <c r="AB1742"/>
      <c r="AC1742"/>
      <c r="AD1742"/>
      <c r="AE1742"/>
      <c r="AF1742"/>
      <c r="AG1742"/>
      <c r="AH1742"/>
      <c r="AI1742"/>
      <c r="AJ1742"/>
      <c r="AK1742"/>
      <c r="AL1742"/>
    </row>
    <row r="1743" spans="3:38" ht="15" customHeight="1" x14ac:dyDescent="0.35">
      <c r="C1743"/>
      <c r="D1743"/>
      <c r="E1743"/>
      <c r="F1743"/>
      <c r="G1743"/>
      <c r="H1743"/>
      <c r="I1743"/>
      <c r="J1743"/>
      <c r="K1743"/>
      <c r="L1743"/>
      <c r="M1743"/>
      <c r="N1743"/>
      <c r="O1743"/>
      <c r="S1743"/>
      <c r="T1743"/>
      <c r="U1743"/>
      <c r="V1743"/>
      <c r="Y1743"/>
      <c r="Z1743"/>
      <c r="AA1743"/>
      <c r="AB1743"/>
      <c r="AC1743"/>
      <c r="AD1743"/>
      <c r="AE1743"/>
      <c r="AF1743"/>
      <c r="AG1743"/>
      <c r="AH1743"/>
      <c r="AI1743"/>
      <c r="AJ1743"/>
      <c r="AK1743"/>
      <c r="AL1743"/>
    </row>
    <row r="1744" spans="3:38" ht="15" customHeight="1" x14ac:dyDescent="0.35">
      <c r="C1744"/>
      <c r="D1744"/>
      <c r="E1744"/>
      <c r="F1744"/>
      <c r="G1744"/>
      <c r="H1744"/>
      <c r="I1744"/>
      <c r="J1744"/>
      <c r="K1744"/>
      <c r="L1744"/>
      <c r="M1744"/>
      <c r="N1744"/>
      <c r="O1744"/>
      <c r="S1744"/>
      <c r="T1744"/>
      <c r="U1744"/>
      <c r="V1744"/>
      <c r="Y1744"/>
      <c r="Z1744"/>
      <c r="AA1744"/>
      <c r="AB1744"/>
      <c r="AC1744"/>
      <c r="AD1744"/>
      <c r="AE1744"/>
      <c r="AF1744"/>
      <c r="AG1744"/>
      <c r="AH1744"/>
      <c r="AI1744"/>
      <c r="AJ1744"/>
      <c r="AK1744"/>
      <c r="AL1744"/>
    </row>
    <row r="1745" spans="3:38" ht="15" customHeight="1" x14ac:dyDescent="0.35">
      <c r="C1745"/>
      <c r="D1745"/>
      <c r="E1745"/>
      <c r="F1745"/>
      <c r="G1745"/>
      <c r="H1745"/>
      <c r="I1745"/>
      <c r="J1745"/>
      <c r="K1745"/>
      <c r="L1745"/>
      <c r="M1745"/>
      <c r="N1745"/>
      <c r="O1745"/>
      <c r="S1745"/>
      <c r="T1745"/>
      <c r="U1745"/>
      <c r="V1745"/>
      <c r="Y1745"/>
      <c r="Z1745"/>
      <c r="AA1745"/>
      <c r="AB1745"/>
      <c r="AC1745"/>
      <c r="AD1745"/>
      <c r="AE1745"/>
      <c r="AF1745"/>
      <c r="AG1745"/>
      <c r="AH1745"/>
      <c r="AI1745"/>
      <c r="AJ1745"/>
      <c r="AK1745"/>
      <c r="AL1745"/>
    </row>
    <row r="1746" spans="3:38" ht="15" customHeight="1" x14ac:dyDescent="0.35">
      <c r="C1746"/>
      <c r="D1746"/>
      <c r="E1746"/>
      <c r="F1746"/>
      <c r="G1746"/>
      <c r="H1746"/>
      <c r="I1746"/>
      <c r="J1746"/>
      <c r="K1746"/>
      <c r="L1746"/>
      <c r="M1746"/>
      <c r="N1746"/>
      <c r="O1746"/>
      <c r="S1746"/>
      <c r="T1746"/>
      <c r="U1746"/>
      <c r="V1746"/>
      <c r="Y1746"/>
      <c r="Z1746"/>
      <c r="AA1746"/>
      <c r="AB1746"/>
      <c r="AC1746"/>
      <c r="AD1746"/>
      <c r="AE1746"/>
      <c r="AF1746"/>
      <c r="AG1746"/>
      <c r="AH1746"/>
      <c r="AI1746"/>
      <c r="AJ1746"/>
      <c r="AK1746"/>
      <c r="AL1746"/>
    </row>
    <row r="1747" spans="3:38" ht="15" customHeight="1" x14ac:dyDescent="0.35">
      <c r="C1747"/>
      <c r="D1747"/>
      <c r="E1747"/>
      <c r="F1747"/>
      <c r="G1747"/>
      <c r="H1747"/>
      <c r="I1747"/>
      <c r="J1747"/>
      <c r="K1747"/>
      <c r="L1747"/>
      <c r="M1747"/>
      <c r="N1747"/>
      <c r="O1747"/>
      <c r="S1747"/>
      <c r="T1747"/>
      <c r="U1747"/>
      <c r="V1747"/>
      <c r="Y1747"/>
      <c r="Z1747"/>
      <c r="AA1747"/>
      <c r="AB1747"/>
      <c r="AC1747"/>
      <c r="AD1747"/>
      <c r="AE1747"/>
      <c r="AF1747"/>
      <c r="AG1747"/>
      <c r="AH1747"/>
      <c r="AI1747"/>
      <c r="AJ1747"/>
      <c r="AK1747"/>
      <c r="AL1747"/>
    </row>
    <row r="1748" spans="3:38" ht="15" customHeight="1" x14ac:dyDescent="0.35">
      <c r="C1748"/>
      <c r="D1748"/>
      <c r="E1748"/>
      <c r="F1748"/>
      <c r="G1748"/>
      <c r="H1748"/>
      <c r="I1748"/>
      <c r="J1748"/>
      <c r="K1748"/>
      <c r="L1748"/>
      <c r="M1748"/>
      <c r="N1748"/>
      <c r="O1748"/>
      <c r="S1748"/>
      <c r="T1748"/>
      <c r="U1748"/>
      <c r="V1748"/>
      <c r="Y1748"/>
      <c r="Z1748"/>
      <c r="AA1748"/>
      <c r="AB1748"/>
      <c r="AC1748"/>
      <c r="AD1748"/>
      <c r="AE1748"/>
      <c r="AF1748"/>
      <c r="AG1748"/>
      <c r="AH1748"/>
      <c r="AI1748"/>
      <c r="AJ1748"/>
      <c r="AK1748"/>
      <c r="AL1748"/>
    </row>
    <row r="1749" spans="3:38" ht="15" customHeight="1" x14ac:dyDescent="0.35">
      <c r="C1749"/>
      <c r="D1749"/>
      <c r="E1749"/>
      <c r="F1749"/>
      <c r="G1749"/>
      <c r="H1749"/>
      <c r="I1749"/>
      <c r="J1749"/>
      <c r="K1749"/>
      <c r="L1749"/>
      <c r="M1749"/>
      <c r="N1749"/>
      <c r="O1749"/>
      <c r="S1749"/>
      <c r="T1749"/>
      <c r="U1749"/>
      <c r="V1749"/>
      <c r="Y1749"/>
      <c r="Z1749"/>
      <c r="AA1749"/>
      <c r="AB1749"/>
      <c r="AC1749"/>
      <c r="AD1749"/>
      <c r="AE1749"/>
      <c r="AF1749"/>
      <c r="AG1749"/>
      <c r="AH1749"/>
      <c r="AI1749"/>
      <c r="AJ1749"/>
      <c r="AK1749"/>
      <c r="AL1749"/>
    </row>
    <row r="1750" spans="3:38" ht="15" customHeight="1" x14ac:dyDescent="0.35">
      <c r="C1750"/>
      <c r="D1750"/>
      <c r="E1750"/>
      <c r="F1750"/>
      <c r="G1750"/>
      <c r="H1750"/>
      <c r="I1750"/>
      <c r="J1750"/>
      <c r="K1750"/>
      <c r="L1750"/>
      <c r="M1750"/>
      <c r="N1750"/>
      <c r="O1750"/>
      <c r="S1750"/>
      <c r="T1750"/>
      <c r="U1750"/>
      <c r="V1750"/>
      <c r="Y1750"/>
      <c r="Z1750"/>
      <c r="AA1750"/>
      <c r="AB1750"/>
      <c r="AC1750"/>
      <c r="AD1750"/>
      <c r="AE1750"/>
      <c r="AF1750"/>
      <c r="AG1750"/>
      <c r="AH1750"/>
      <c r="AI1750"/>
      <c r="AJ1750"/>
      <c r="AK1750"/>
      <c r="AL1750"/>
    </row>
    <row r="1751" spans="3:38" ht="15" customHeight="1" x14ac:dyDescent="0.35">
      <c r="C1751"/>
      <c r="D1751"/>
      <c r="E1751"/>
      <c r="F1751"/>
      <c r="G1751"/>
      <c r="H1751"/>
      <c r="I1751"/>
      <c r="J1751"/>
      <c r="K1751"/>
      <c r="L1751"/>
      <c r="M1751"/>
      <c r="N1751"/>
      <c r="O1751"/>
      <c r="S1751"/>
      <c r="T1751"/>
      <c r="U1751"/>
      <c r="V1751"/>
      <c r="Y1751"/>
      <c r="Z1751"/>
      <c r="AA1751"/>
      <c r="AB1751"/>
      <c r="AC1751"/>
      <c r="AD1751"/>
      <c r="AE1751"/>
      <c r="AF1751"/>
      <c r="AG1751"/>
      <c r="AH1751"/>
      <c r="AI1751"/>
      <c r="AJ1751"/>
      <c r="AK1751"/>
      <c r="AL1751"/>
    </row>
    <row r="1752" spans="3:38" ht="15" customHeight="1" x14ac:dyDescent="0.35">
      <c r="C1752"/>
      <c r="D1752"/>
      <c r="E1752"/>
      <c r="F1752"/>
      <c r="G1752"/>
      <c r="H1752"/>
      <c r="I1752"/>
      <c r="J1752"/>
      <c r="K1752"/>
      <c r="L1752"/>
      <c r="M1752"/>
      <c r="N1752"/>
      <c r="O1752"/>
      <c r="S1752"/>
      <c r="T1752"/>
      <c r="U1752"/>
      <c r="V1752"/>
      <c r="Y1752"/>
      <c r="Z1752"/>
      <c r="AA1752"/>
      <c r="AB1752"/>
      <c r="AC1752"/>
      <c r="AD1752"/>
      <c r="AE1752"/>
      <c r="AF1752"/>
      <c r="AG1752"/>
      <c r="AH1752"/>
      <c r="AI1752"/>
      <c r="AJ1752"/>
      <c r="AK1752"/>
      <c r="AL1752"/>
    </row>
    <row r="1753" spans="3:38" ht="15" customHeight="1" x14ac:dyDescent="0.35">
      <c r="C1753"/>
      <c r="D1753"/>
      <c r="E1753"/>
      <c r="F1753"/>
      <c r="G1753"/>
      <c r="H1753"/>
      <c r="I1753"/>
      <c r="J1753"/>
      <c r="K1753"/>
      <c r="L1753"/>
      <c r="M1753"/>
      <c r="N1753"/>
      <c r="O1753"/>
      <c r="S1753"/>
      <c r="T1753"/>
      <c r="U1753"/>
      <c r="V1753"/>
      <c r="Y1753"/>
      <c r="Z1753"/>
      <c r="AA1753"/>
      <c r="AB1753"/>
      <c r="AC1753"/>
      <c r="AD1753"/>
      <c r="AE1753"/>
      <c r="AF1753"/>
      <c r="AG1753"/>
      <c r="AH1753"/>
      <c r="AI1753"/>
      <c r="AJ1753"/>
      <c r="AK1753"/>
      <c r="AL1753"/>
    </row>
    <row r="1754" spans="3:38" ht="15" customHeight="1" x14ac:dyDescent="0.35">
      <c r="C1754"/>
      <c r="D1754"/>
      <c r="E1754"/>
      <c r="F1754"/>
      <c r="G1754"/>
      <c r="H1754"/>
      <c r="I1754"/>
      <c r="J1754"/>
      <c r="K1754"/>
      <c r="L1754"/>
      <c r="M1754"/>
      <c r="N1754"/>
      <c r="O1754"/>
      <c r="S1754"/>
      <c r="T1754"/>
      <c r="U1754"/>
      <c r="V1754"/>
      <c r="Y1754"/>
      <c r="Z1754"/>
      <c r="AA1754"/>
      <c r="AB1754"/>
      <c r="AC1754"/>
      <c r="AD1754"/>
      <c r="AE1754"/>
      <c r="AF1754"/>
      <c r="AG1754"/>
      <c r="AH1754"/>
      <c r="AI1754"/>
      <c r="AJ1754"/>
      <c r="AK1754"/>
      <c r="AL1754"/>
    </row>
    <row r="1755" spans="3:38" ht="15" customHeight="1" x14ac:dyDescent="0.35">
      <c r="C1755"/>
      <c r="D1755"/>
      <c r="E1755"/>
      <c r="F1755"/>
      <c r="G1755"/>
      <c r="H1755"/>
      <c r="I1755"/>
      <c r="J1755"/>
      <c r="K1755"/>
      <c r="L1755"/>
      <c r="M1755"/>
      <c r="N1755"/>
      <c r="O1755"/>
      <c r="S1755"/>
      <c r="T1755"/>
      <c r="U1755"/>
      <c r="V1755"/>
      <c r="Y1755"/>
      <c r="Z1755"/>
      <c r="AA1755"/>
      <c r="AB1755"/>
      <c r="AC1755"/>
      <c r="AD1755"/>
      <c r="AE1755"/>
      <c r="AF1755"/>
      <c r="AG1755"/>
      <c r="AH1755"/>
      <c r="AI1755"/>
      <c r="AJ1755"/>
      <c r="AK1755"/>
      <c r="AL1755"/>
    </row>
    <row r="1756" spans="3:38" ht="15" customHeight="1" x14ac:dyDescent="0.35">
      <c r="C1756"/>
      <c r="D1756"/>
      <c r="E1756"/>
      <c r="F1756"/>
      <c r="G1756"/>
      <c r="H1756"/>
      <c r="I1756"/>
      <c r="J1756"/>
      <c r="K1756"/>
      <c r="L1756"/>
      <c r="M1756"/>
      <c r="N1756"/>
      <c r="O1756"/>
      <c r="S1756"/>
      <c r="T1756"/>
      <c r="U1756"/>
      <c r="V1756"/>
      <c r="Y1756"/>
      <c r="Z1756"/>
      <c r="AA1756"/>
      <c r="AB1756"/>
      <c r="AC1756"/>
      <c r="AD1756"/>
      <c r="AE1756"/>
      <c r="AF1756"/>
      <c r="AG1756"/>
      <c r="AH1756"/>
      <c r="AI1756"/>
      <c r="AJ1756"/>
      <c r="AK1756"/>
      <c r="AL1756"/>
    </row>
    <row r="1757" spans="3:38" ht="15" customHeight="1" x14ac:dyDescent="0.35">
      <c r="C1757"/>
      <c r="D1757"/>
      <c r="E1757"/>
      <c r="F1757"/>
      <c r="G1757"/>
      <c r="H1757"/>
      <c r="I1757"/>
      <c r="J1757"/>
      <c r="K1757"/>
      <c r="L1757"/>
      <c r="M1757"/>
      <c r="N1757"/>
      <c r="O1757"/>
      <c r="S1757"/>
      <c r="T1757"/>
      <c r="U1757"/>
      <c r="V1757"/>
      <c r="Y1757"/>
      <c r="Z1757"/>
      <c r="AA1757"/>
      <c r="AB1757"/>
      <c r="AC1757"/>
      <c r="AD1757"/>
      <c r="AE1757"/>
      <c r="AF1757"/>
      <c r="AG1757"/>
      <c r="AH1757"/>
      <c r="AI1757"/>
      <c r="AJ1757"/>
      <c r="AK1757"/>
      <c r="AL1757"/>
    </row>
    <row r="1758" spans="3:38" ht="15" customHeight="1" x14ac:dyDescent="0.35">
      <c r="C1758"/>
      <c r="D1758"/>
      <c r="E1758"/>
      <c r="F1758"/>
      <c r="G1758"/>
      <c r="H1758"/>
      <c r="I1758"/>
      <c r="J1758"/>
      <c r="K1758"/>
      <c r="L1758"/>
      <c r="M1758"/>
      <c r="N1758"/>
      <c r="O1758"/>
      <c r="S1758"/>
      <c r="T1758"/>
      <c r="U1758"/>
      <c r="V1758"/>
      <c r="Y1758"/>
      <c r="Z1758"/>
      <c r="AA1758"/>
      <c r="AB1758"/>
      <c r="AC1758"/>
      <c r="AD1758"/>
      <c r="AE1758"/>
      <c r="AF1758"/>
      <c r="AG1758"/>
      <c r="AH1758"/>
      <c r="AI1758"/>
      <c r="AJ1758"/>
      <c r="AK1758"/>
      <c r="AL1758"/>
    </row>
    <row r="1759" spans="3:38" ht="15" customHeight="1" x14ac:dyDescent="0.35">
      <c r="C1759"/>
      <c r="D1759"/>
      <c r="E1759"/>
      <c r="F1759"/>
      <c r="G1759"/>
      <c r="H1759"/>
      <c r="I1759"/>
      <c r="J1759"/>
      <c r="K1759"/>
      <c r="L1759"/>
      <c r="M1759"/>
      <c r="N1759"/>
      <c r="O1759"/>
      <c r="S1759"/>
      <c r="T1759"/>
      <c r="U1759"/>
      <c r="V1759"/>
      <c r="Y1759"/>
      <c r="Z1759"/>
      <c r="AA1759"/>
      <c r="AB1759"/>
      <c r="AC1759"/>
      <c r="AD1759"/>
      <c r="AE1759"/>
      <c r="AF1759"/>
      <c r="AG1759"/>
      <c r="AH1759"/>
      <c r="AI1759"/>
      <c r="AJ1759"/>
      <c r="AK1759"/>
      <c r="AL1759"/>
    </row>
    <row r="1760" spans="3:38" ht="15" customHeight="1" x14ac:dyDescent="0.35">
      <c r="C1760"/>
      <c r="D1760"/>
      <c r="E1760"/>
      <c r="F1760"/>
      <c r="G1760"/>
      <c r="H1760"/>
      <c r="I1760"/>
      <c r="J1760"/>
      <c r="K1760"/>
      <c r="L1760"/>
      <c r="M1760"/>
      <c r="N1760"/>
      <c r="O1760"/>
      <c r="S1760"/>
      <c r="T1760"/>
      <c r="U1760"/>
      <c r="V1760"/>
      <c r="Y1760"/>
      <c r="Z1760"/>
      <c r="AA1760"/>
      <c r="AB1760"/>
      <c r="AC1760"/>
      <c r="AD1760"/>
      <c r="AE1760"/>
      <c r="AF1760"/>
      <c r="AG1760"/>
      <c r="AH1760"/>
      <c r="AI1760"/>
      <c r="AJ1760"/>
      <c r="AK1760"/>
      <c r="AL1760"/>
    </row>
    <row r="1761" spans="3:38" ht="15" customHeight="1" x14ac:dyDescent="0.35">
      <c r="C1761"/>
      <c r="D1761"/>
      <c r="E1761"/>
      <c r="F1761"/>
      <c r="G1761"/>
      <c r="H1761"/>
      <c r="I1761"/>
      <c r="J1761"/>
      <c r="K1761"/>
      <c r="L1761"/>
      <c r="M1761"/>
      <c r="N1761"/>
      <c r="O1761"/>
      <c r="S1761"/>
      <c r="T1761"/>
      <c r="U1761"/>
      <c r="V1761"/>
      <c r="Y1761"/>
      <c r="Z1761"/>
      <c r="AA1761"/>
      <c r="AB1761"/>
      <c r="AC1761"/>
      <c r="AD1761"/>
      <c r="AE1761"/>
      <c r="AF1761"/>
      <c r="AG1761"/>
      <c r="AH1761"/>
      <c r="AI1761"/>
      <c r="AJ1761"/>
      <c r="AK1761"/>
      <c r="AL1761"/>
    </row>
    <row r="1762" spans="3:38" ht="15" customHeight="1" x14ac:dyDescent="0.35">
      <c r="C1762"/>
      <c r="D1762"/>
      <c r="E1762"/>
      <c r="F1762"/>
      <c r="G1762"/>
      <c r="H1762"/>
      <c r="I1762"/>
      <c r="J1762"/>
      <c r="K1762"/>
      <c r="L1762"/>
      <c r="M1762"/>
      <c r="N1762"/>
      <c r="O1762"/>
      <c r="S1762"/>
      <c r="T1762"/>
      <c r="U1762"/>
      <c r="V1762"/>
      <c r="Y1762"/>
      <c r="Z1762"/>
      <c r="AA1762"/>
      <c r="AB1762"/>
      <c r="AC1762"/>
      <c r="AD1762"/>
      <c r="AE1762"/>
      <c r="AF1762"/>
      <c r="AG1762"/>
      <c r="AH1762"/>
      <c r="AI1762"/>
      <c r="AJ1762"/>
      <c r="AK1762"/>
      <c r="AL1762"/>
    </row>
    <row r="1763" spans="3:38" ht="15" customHeight="1" x14ac:dyDescent="0.35">
      <c r="C1763"/>
      <c r="D1763"/>
      <c r="E1763"/>
      <c r="F1763"/>
      <c r="G1763"/>
      <c r="H1763"/>
      <c r="I1763"/>
      <c r="J1763"/>
      <c r="K1763"/>
      <c r="L1763"/>
      <c r="M1763"/>
      <c r="N1763"/>
      <c r="O1763"/>
      <c r="S1763"/>
      <c r="T1763"/>
      <c r="U1763"/>
      <c r="V1763"/>
      <c r="Y1763"/>
      <c r="Z1763"/>
      <c r="AA1763"/>
      <c r="AB1763"/>
      <c r="AC1763"/>
      <c r="AD1763"/>
      <c r="AE1763"/>
      <c r="AF1763"/>
      <c r="AG1763"/>
      <c r="AH1763"/>
      <c r="AI1763"/>
      <c r="AJ1763"/>
      <c r="AK1763"/>
      <c r="AL1763"/>
    </row>
    <row r="1764" spans="3:38" ht="15" customHeight="1" x14ac:dyDescent="0.35">
      <c r="C1764"/>
      <c r="D1764"/>
      <c r="E1764"/>
      <c r="F1764"/>
      <c r="G1764"/>
      <c r="H1764"/>
      <c r="I1764"/>
      <c r="J1764"/>
      <c r="K1764"/>
      <c r="L1764"/>
      <c r="M1764"/>
      <c r="N1764"/>
      <c r="O1764"/>
      <c r="S1764"/>
      <c r="T1764"/>
      <c r="U1764"/>
      <c r="V1764"/>
      <c r="Y1764"/>
      <c r="Z1764"/>
      <c r="AA1764"/>
      <c r="AB1764"/>
      <c r="AC1764"/>
      <c r="AD1764"/>
      <c r="AE1764"/>
      <c r="AF1764"/>
      <c r="AG1764"/>
      <c r="AH1764"/>
      <c r="AI1764"/>
      <c r="AJ1764"/>
      <c r="AK1764"/>
      <c r="AL1764"/>
    </row>
    <row r="1765" spans="3:38" ht="15" customHeight="1" x14ac:dyDescent="0.35">
      <c r="C1765"/>
      <c r="D1765"/>
      <c r="E1765"/>
      <c r="F1765"/>
      <c r="G1765"/>
      <c r="H1765"/>
      <c r="I1765"/>
      <c r="J1765"/>
      <c r="K1765"/>
      <c r="L1765"/>
      <c r="M1765"/>
      <c r="N1765"/>
      <c r="O1765"/>
      <c r="S1765"/>
      <c r="T1765"/>
      <c r="U1765"/>
      <c r="V1765"/>
      <c r="Y1765"/>
      <c r="Z1765"/>
      <c r="AA1765"/>
      <c r="AB1765"/>
      <c r="AC1765"/>
      <c r="AD1765"/>
      <c r="AE1765"/>
      <c r="AF1765"/>
      <c r="AG1765"/>
      <c r="AH1765"/>
      <c r="AI1765"/>
      <c r="AJ1765"/>
      <c r="AK1765"/>
      <c r="AL1765"/>
    </row>
    <row r="1766" spans="3:38" ht="15" customHeight="1" x14ac:dyDescent="0.35">
      <c r="C1766"/>
      <c r="D1766"/>
      <c r="E1766"/>
      <c r="F1766"/>
      <c r="G1766"/>
      <c r="H1766"/>
      <c r="I1766"/>
      <c r="J1766"/>
      <c r="K1766"/>
      <c r="L1766"/>
      <c r="M1766"/>
      <c r="N1766"/>
      <c r="O1766"/>
      <c r="S1766"/>
      <c r="T1766"/>
      <c r="U1766"/>
      <c r="V1766"/>
      <c r="Y1766"/>
      <c r="Z1766"/>
      <c r="AA1766"/>
      <c r="AB1766"/>
      <c r="AC1766"/>
      <c r="AD1766"/>
      <c r="AE1766"/>
      <c r="AF1766"/>
      <c r="AG1766"/>
      <c r="AH1766"/>
      <c r="AI1766"/>
      <c r="AJ1766"/>
      <c r="AK1766"/>
      <c r="AL1766"/>
    </row>
    <row r="1767" spans="3:38" ht="15" customHeight="1" x14ac:dyDescent="0.35">
      <c r="C1767"/>
      <c r="D1767"/>
      <c r="E1767"/>
      <c r="F1767"/>
      <c r="G1767"/>
      <c r="H1767"/>
      <c r="I1767"/>
      <c r="J1767"/>
      <c r="K1767"/>
      <c r="L1767"/>
      <c r="M1767"/>
      <c r="N1767"/>
      <c r="O1767"/>
      <c r="S1767"/>
      <c r="T1767"/>
      <c r="U1767"/>
      <c r="V1767"/>
      <c r="Y1767"/>
      <c r="Z1767"/>
      <c r="AA1767"/>
      <c r="AB1767"/>
      <c r="AC1767"/>
      <c r="AD1767"/>
      <c r="AE1767"/>
      <c r="AF1767"/>
      <c r="AG1767"/>
      <c r="AH1767"/>
      <c r="AI1767"/>
      <c r="AJ1767"/>
      <c r="AK1767"/>
      <c r="AL1767"/>
    </row>
    <row r="1768" spans="3:38" ht="15" customHeight="1" x14ac:dyDescent="0.35">
      <c r="C1768"/>
      <c r="D1768"/>
      <c r="E1768"/>
      <c r="F1768"/>
      <c r="G1768"/>
      <c r="H1768"/>
      <c r="I1768"/>
      <c r="J1768"/>
      <c r="K1768"/>
      <c r="L1768"/>
      <c r="M1768"/>
      <c r="N1768"/>
      <c r="O1768"/>
      <c r="S1768"/>
      <c r="T1768"/>
      <c r="U1768"/>
      <c r="V1768"/>
      <c r="Y1768"/>
      <c r="Z1768"/>
      <c r="AA1768"/>
      <c r="AB1768"/>
      <c r="AC1768"/>
      <c r="AD1768"/>
      <c r="AE1768"/>
      <c r="AF1768"/>
      <c r="AG1768"/>
      <c r="AH1768"/>
      <c r="AI1768"/>
      <c r="AJ1768"/>
      <c r="AK1768"/>
      <c r="AL1768"/>
    </row>
    <row r="1769" spans="3:38" ht="15" customHeight="1" x14ac:dyDescent="0.35">
      <c r="C1769"/>
      <c r="D1769"/>
      <c r="E1769"/>
      <c r="F1769"/>
      <c r="G1769"/>
      <c r="H1769"/>
      <c r="I1769"/>
      <c r="J1769"/>
      <c r="K1769"/>
      <c r="L1769"/>
      <c r="M1769"/>
      <c r="N1769"/>
      <c r="O1769"/>
      <c r="S1769"/>
      <c r="T1769"/>
      <c r="U1769"/>
      <c r="V1769"/>
      <c r="Y1769"/>
      <c r="Z1769"/>
      <c r="AA1769"/>
      <c r="AB1769"/>
      <c r="AC1769"/>
      <c r="AD1769"/>
      <c r="AE1769"/>
      <c r="AF1769"/>
      <c r="AG1769"/>
      <c r="AH1769"/>
      <c r="AI1769"/>
      <c r="AJ1769"/>
      <c r="AK1769"/>
      <c r="AL1769"/>
    </row>
    <row r="1770" spans="3:38" ht="15" customHeight="1" x14ac:dyDescent="0.35">
      <c r="C1770"/>
      <c r="D1770"/>
      <c r="E1770"/>
      <c r="F1770"/>
      <c r="G1770"/>
      <c r="H1770"/>
      <c r="I1770"/>
      <c r="J1770"/>
      <c r="K1770"/>
      <c r="L1770"/>
      <c r="M1770"/>
      <c r="N1770"/>
      <c r="O1770"/>
      <c r="S1770"/>
      <c r="T1770"/>
      <c r="U1770"/>
      <c r="V1770"/>
      <c r="Y1770"/>
      <c r="Z1770"/>
      <c r="AA1770"/>
      <c r="AB1770"/>
      <c r="AC1770"/>
      <c r="AD1770"/>
      <c r="AE1770"/>
      <c r="AF1770"/>
      <c r="AG1770"/>
      <c r="AH1770"/>
      <c r="AI1770"/>
      <c r="AJ1770"/>
      <c r="AK1770"/>
      <c r="AL1770"/>
    </row>
    <row r="1771" spans="3:38" ht="15" customHeight="1" x14ac:dyDescent="0.35">
      <c r="C1771"/>
      <c r="D1771"/>
      <c r="E1771"/>
      <c r="F1771"/>
      <c r="G1771"/>
      <c r="H1771"/>
      <c r="I1771"/>
      <c r="J1771"/>
      <c r="K1771"/>
      <c r="L1771"/>
      <c r="M1771"/>
      <c r="N1771"/>
      <c r="O1771"/>
      <c r="S1771"/>
      <c r="T1771"/>
      <c r="U1771"/>
      <c r="V1771"/>
      <c r="Y1771"/>
      <c r="Z1771"/>
      <c r="AA1771"/>
      <c r="AB1771"/>
      <c r="AC1771"/>
      <c r="AD1771"/>
      <c r="AE1771"/>
      <c r="AF1771"/>
      <c r="AG1771"/>
      <c r="AH1771"/>
      <c r="AI1771"/>
      <c r="AJ1771"/>
      <c r="AK1771"/>
      <c r="AL1771"/>
    </row>
    <row r="1772" spans="3:38" ht="15" customHeight="1" x14ac:dyDescent="0.35">
      <c r="C1772"/>
      <c r="D1772"/>
      <c r="E1772"/>
      <c r="F1772"/>
      <c r="G1772"/>
      <c r="H1772"/>
      <c r="I1772"/>
      <c r="J1772"/>
      <c r="K1772"/>
      <c r="L1772"/>
      <c r="M1772"/>
      <c r="N1772"/>
      <c r="O1772"/>
      <c r="S1772"/>
      <c r="T1772"/>
      <c r="U1772"/>
      <c r="V1772"/>
      <c r="Y1772"/>
      <c r="Z1772"/>
      <c r="AA1772"/>
      <c r="AB1772"/>
      <c r="AC1772"/>
      <c r="AD1772"/>
      <c r="AE1772"/>
      <c r="AF1772"/>
      <c r="AG1772"/>
      <c r="AH1772"/>
      <c r="AI1772"/>
      <c r="AJ1772"/>
      <c r="AK1772"/>
      <c r="AL1772"/>
    </row>
    <row r="1773" spans="3:38" ht="15" customHeight="1" x14ac:dyDescent="0.35">
      <c r="C1773"/>
      <c r="D1773"/>
      <c r="E1773"/>
      <c r="F1773"/>
      <c r="G1773"/>
      <c r="H1773"/>
      <c r="I1773"/>
      <c r="J1773"/>
      <c r="K1773"/>
      <c r="L1773"/>
      <c r="M1773"/>
      <c r="N1773"/>
      <c r="O1773"/>
      <c r="S1773"/>
      <c r="T1773"/>
      <c r="U1773"/>
      <c r="V1773"/>
      <c r="Y1773"/>
      <c r="Z1773"/>
      <c r="AA1773"/>
      <c r="AB1773"/>
      <c r="AC1773"/>
      <c r="AD1773"/>
      <c r="AE1773"/>
      <c r="AF1773"/>
      <c r="AG1773"/>
      <c r="AH1773"/>
      <c r="AI1773"/>
      <c r="AJ1773"/>
      <c r="AK1773"/>
      <c r="AL1773"/>
    </row>
    <row r="1774" spans="3:38" ht="15" customHeight="1" x14ac:dyDescent="0.35">
      <c r="C1774"/>
      <c r="D1774"/>
      <c r="E1774"/>
      <c r="F1774"/>
      <c r="G1774"/>
      <c r="H1774"/>
      <c r="I1774"/>
      <c r="J1774"/>
      <c r="K1774"/>
      <c r="L1774"/>
      <c r="M1774"/>
      <c r="N1774"/>
      <c r="O1774"/>
      <c r="S1774"/>
      <c r="T1774"/>
      <c r="U1774"/>
      <c r="V1774"/>
      <c r="Y1774"/>
      <c r="Z1774"/>
      <c r="AA1774"/>
      <c r="AB1774"/>
      <c r="AC1774"/>
      <c r="AD1774"/>
      <c r="AE1774"/>
      <c r="AF1774"/>
      <c r="AG1774"/>
      <c r="AH1774"/>
      <c r="AI1774"/>
      <c r="AJ1774"/>
      <c r="AK1774"/>
      <c r="AL1774"/>
    </row>
    <row r="1775" spans="3:38" ht="15" customHeight="1" x14ac:dyDescent="0.35">
      <c r="C1775"/>
      <c r="D1775"/>
      <c r="E1775"/>
      <c r="F1775"/>
      <c r="G1775"/>
      <c r="H1775"/>
      <c r="I1775"/>
      <c r="J1775"/>
      <c r="K1775"/>
      <c r="L1775"/>
      <c r="M1775"/>
      <c r="N1775"/>
      <c r="O1775"/>
      <c r="S1775"/>
      <c r="T1775"/>
      <c r="U1775"/>
      <c r="V1775"/>
      <c r="Y1775"/>
      <c r="Z1775"/>
      <c r="AA1775"/>
      <c r="AB1775"/>
      <c r="AC1775"/>
      <c r="AD1775"/>
      <c r="AE1775"/>
      <c r="AF1775"/>
      <c r="AG1775"/>
      <c r="AH1775"/>
      <c r="AI1775"/>
      <c r="AJ1775"/>
      <c r="AK1775"/>
      <c r="AL1775"/>
    </row>
    <row r="1776" spans="3:38" ht="15" customHeight="1" x14ac:dyDescent="0.35">
      <c r="C1776"/>
      <c r="D1776"/>
      <c r="E1776"/>
      <c r="F1776"/>
      <c r="G1776"/>
      <c r="H1776"/>
      <c r="I1776"/>
      <c r="J1776"/>
      <c r="K1776"/>
      <c r="L1776"/>
      <c r="M1776"/>
      <c r="N1776"/>
      <c r="O1776"/>
      <c r="S1776"/>
      <c r="T1776"/>
      <c r="U1776"/>
      <c r="V1776"/>
      <c r="Y1776"/>
      <c r="Z1776"/>
      <c r="AA1776"/>
      <c r="AB1776"/>
      <c r="AC1776"/>
      <c r="AD1776"/>
      <c r="AE1776"/>
      <c r="AF1776"/>
      <c r="AG1776"/>
      <c r="AH1776"/>
      <c r="AI1776"/>
      <c r="AJ1776"/>
      <c r="AK1776"/>
      <c r="AL1776"/>
    </row>
    <row r="1777" spans="3:38" ht="15" customHeight="1" x14ac:dyDescent="0.35">
      <c r="C1777"/>
      <c r="D1777"/>
      <c r="E1777"/>
      <c r="F1777"/>
      <c r="G1777"/>
      <c r="H1777"/>
      <c r="I1777"/>
      <c r="J1777"/>
      <c r="K1777"/>
      <c r="L1777"/>
      <c r="M1777"/>
      <c r="N1777"/>
      <c r="O1777"/>
      <c r="S1777"/>
      <c r="T1777"/>
      <c r="U1777"/>
      <c r="V1777"/>
      <c r="Y1777"/>
      <c r="Z1777"/>
      <c r="AA1777"/>
      <c r="AB1777"/>
      <c r="AC1777"/>
      <c r="AD1777"/>
      <c r="AE1777"/>
      <c r="AF1777"/>
      <c r="AG1777"/>
      <c r="AH1777"/>
      <c r="AI1777"/>
      <c r="AJ1777"/>
      <c r="AK1777"/>
      <c r="AL1777"/>
    </row>
    <row r="1778" spans="3:38" ht="15" customHeight="1" x14ac:dyDescent="0.35">
      <c r="C1778"/>
      <c r="D1778"/>
      <c r="E1778"/>
      <c r="F1778"/>
      <c r="G1778"/>
      <c r="H1778"/>
      <c r="I1778"/>
      <c r="J1778"/>
      <c r="K1778"/>
      <c r="L1778"/>
      <c r="M1778"/>
      <c r="N1778"/>
      <c r="O1778"/>
      <c r="S1778"/>
      <c r="T1778"/>
      <c r="U1778"/>
      <c r="V1778"/>
      <c r="Y1778"/>
      <c r="Z1778"/>
      <c r="AA1778"/>
      <c r="AB1778"/>
      <c r="AC1778"/>
      <c r="AD1778"/>
      <c r="AE1778"/>
      <c r="AF1778"/>
      <c r="AG1778"/>
      <c r="AH1778"/>
      <c r="AI1778"/>
      <c r="AJ1778"/>
      <c r="AK1778"/>
      <c r="AL1778"/>
    </row>
    <row r="1779" spans="3:38" ht="15" customHeight="1" x14ac:dyDescent="0.35">
      <c r="C1779"/>
      <c r="D1779"/>
      <c r="E1779"/>
      <c r="F1779"/>
      <c r="G1779"/>
      <c r="H1779"/>
      <c r="I1779"/>
      <c r="J1779"/>
      <c r="K1779"/>
      <c r="L1779"/>
      <c r="M1779"/>
      <c r="N1779"/>
      <c r="O1779"/>
      <c r="S1779"/>
      <c r="T1779"/>
      <c r="U1779"/>
      <c r="V1779"/>
      <c r="Y1779"/>
      <c r="Z1779"/>
      <c r="AA1779"/>
      <c r="AB1779"/>
      <c r="AC1779"/>
      <c r="AD1779"/>
      <c r="AE1779"/>
      <c r="AF1779"/>
      <c r="AG1779"/>
      <c r="AH1779"/>
      <c r="AI1779"/>
      <c r="AJ1779"/>
      <c r="AK1779"/>
      <c r="AL1779"/>
    </row>
    <row r="1780" spans="3:38" ht="15" customHeight="1" x14ac:dyDescent="0.35">
      <c r="C1780"/>
      <c r="D1780"/>
      <c r="E1780"/>
      <c r="F1780"/>
      <c r="G1780"/>
      <c r="H1780"/>
      <c r="I1780"/>
      <c r="J1780"/>
      <c r="K1780"/>
      <c r="L1780"/>
      <c r="M1780"/>
      <c r="N1780"/>
      <c r="O1780"/>
      <c r="S1780"/>
      <c r="T1780"/>
      <c r="U1780"/>
      <c r="V1780"/>
      <c r="Y1780"/>
      <c r="Z1780"/>
      <c r="AA1780"/>
      <c r="AB1780"/>
      <c r="AC1780"/>
      <c r="AD1780"/>
      <c r="AE1780"/>
      <c r="AF1780"/>
      <c r="AG1780"/>
      <c r="AH1780"/>
      <c r="AI1780"/>
      <c r="AJ1780"/>
      <c r="AK1780"/>
      <c r="AL1780"/>
    </row>
    <row r="1781" spans="3:38" ht="15" customHeight="1" x14ac:dyDescent="0.35">
      <c r="C1781"/>
      <c r="D1781"/>
      <c r="E1781"/>
      <c r="F1781"/>
      <c r="G1781"/>
      <c r="H1781"/>
      <c r="I1781"/>
      <c r="J1781"/>
      <c r="K1781"/>
      <c r="L1781"/>
      <c r="M1781"/>
      <c r="N1781"/>
      <c r="O1781"/>
      <c r="S1781"/>
      <c r="T1781"/>
      <c r="U1781"/>
      <c r="V1781"/>
      <c r="Y1781"/>
      <c r="Z1781"/>
      <c r="AA1781"/>
      <c r="AB1781"/>
      <c r="AC1781"/>
      <c r="AD1781"/>
      <c r="AE1781"/>
      <c r="AF1781"/>
      <c r="AG1781"/>
      <c r="AH1781"/>
      <c r="AI1781"/>
      <c r="AJ1781"/>
      <c r="AK1781"/>
      <c r="AL1781"/>
    </row>
    <row r="1782" spans="3:38" ht="15" customHeight="1" x14ac:dyDescent="0.35">
      <c r="C1782"/>
      <c r="D1782"/>
      <c r="E1782"/>
      <c r="F1782"/>
      <c r="G1782"/>
      <c r="H1782"/>
      <c r="I1782"/>
      <c r="J1782"/>
      <c r="K1782"/>
      <c r="L1782"/>
      <c r="M1782"/>
      <c r="N1782"/>
      <c r="O1782"/>
      <c r="S1782"/>
      <c r="T1782"/>
      <c r="U1782"/>
      <c r="V1782"/>
      <c r="Y1782"/>
      <c r="Z1782"/>
      <c r="AA1782"/>
      <c r="AB1782"/>
      <c r="AC1782"/>
      <c r="AD1782"/>
      <c r="AE1782"/>
      <c r="AF1782"/>
      <c r="AG1782"/>
      <c r="AH1782"/>
      <c r="AI1782"/>
      <c r="AJ1782"/>
      <c r="AK1782"/>
      <c r="AL1782"/>
    </row>
    <row r="1783" spans="3:38" ht="15" customHeight="1" x14ac:dyDescent="0.35">
      <c r="C1783"/>
      <c r="D1783"/>
      <c r="E1783"/>
      <c r="F1783"/>
      <c r="G1783"/>
      <c r="H1783"/>
      <c r="I1783"/>
      <c r="J1783"/>
      <c r="K1783"/>
      <c r="L1783"/>
      <c r="M1783"/>
      <c r="N1783"/>
      <c r="O1783"/>
      <c r="S1783"/>
      <c r="T1783"/>
      <c r="U1783"/>
      <c r="V1783"/>
      <c r="Y1783"/>
      <c r="Z1783"/>
      <c r="AA1783"/>
      <c r="AB1783"/>
      <c r="AC1783"/>
      <c r="AD1783"/>
      <c r="AE1783"/>
      <c r="AF1783"/>
      <c r="AG1783"/>
      <c r="AH1783"/>
      <c r="AI1783"/>
      <c r="AJ1783"/>
      <c r="AK1783"/>
      <c r="AL1783"/>
    </row>
    <row r="1784" spans="3:38" ht="15" customHeight="1" x14ac:dyDescent="0.35">
      <c r="C1784"/>
      <c r="D1784"/>
      <c r="E1784"/>
      <c r="F1784"/>
      <c r="G1784"/>
      <c r="H1784"/>
      <c r="I1784"/>
      <c r="J1784"/>
      <c r="K1784"/>
      <c r="L1784"/>
      <c r="M1784"/>
      <c r="N1784"/>
      <c r="O1784"/>
      <c r="S1784"/>
      <c r="T1784"/>
      <c r="U1784"/>
      <c r="V1784"/>
      <c r="Y1784"/>
      <c r="Z1784"/>
      <c r="AA1784"/>
      <c r="AB1784"/>
      <c r="AC1784"/>
      <c r="AD1784"/>
      <c r="AE1784"/>
      <c r="AF1784"/>
      <c r="AG1784"/>
      <c r="AH1784"/>
      <c r="AI1784"/>
      <c r="AJ1784"/>
      <c r="AK1784"/>
      <c r="AL1784"/>
    </row>
    <row r="1785" spans="3:38" ht="15" customHeight="1" x14ac:dyDescent="0.35">
      <c r="C1785"/>
      <c r="D1785"/>
      <c r="E1785"/>
      <c r="F1785"/>
      <c r="G1785"/>
      <c r="H1785"/>
      <c r="I1785"/>
      <c r="J1785"/>
      <c r="K1785"/>
      <c r="L1785"/>
      <c r="M1785"/>
      <c r="N1785"/>
      <c r="O1785"/>
      <c r="S1785"/>
      <c r="T1785"/>
      <c r="U1785"/>
      <c r="V1785"/>
      <c r="Y1785"/>
      <c r="Z1785"/>
      <c r="AA1785"/>
      <c r="AB1785"/>
      <c r="AC1785"/>
      <c r="AD1785"/>
      <c r="AE1785"/>
      <c r="AF1785"/>
      <c r="AG1785"/>
      <c r="AH1785"/>
      <c r="AI1785"/>
      <c r="AJ1785"/>
      <c r="AK1785"/>
      <c r="AL1785"/>
    </row>
    <row r="1786" spans="3:38" ht="15" customHeight="1" x14ac:dyDescent="0.35">
      <c r="C1786"/>
      <c r="D1786"/>
      <c r="E1786"/>
      <c r="F1786"/>
      <c r="G1786"/>
      <c r="H1786"/>
      <c r="I1786"/>
      <c r="J1786"/>
      <c r="K1786"/>
      <c r="L1786"/>
      <c r="M1786"/>
      <c r="N1786"/>
      <c r="O1786"/>
      <c r="S1786"/>
      <c r="T1786"/>
      <c r="U1786"/>
      <c r="V1786"/>
      <c r="Y1786"/>
      <c r="Z1786"/>
      <c r="AA1786"/>
      <c r="AB1786"/>
      <c r="AC1786"/>
      <c r="AD1786"/>
      <c r="AE1786"/>
      <c r="AF1786"/>
      <c r="AG1786"/>
      <c r="AH1786"/>
      <c r="AI1786"/>
      <c r="AJ1786"/>
      <c r="AK1786"/>
      <c r="AL1786"/>
    </row>
    <row r="1787" spans="3:38" ht="15" customHeight="1" x14ac:dyDescent="0.35">
      <c r="C1787"/>
      <c r="D1787"/>
      <c r="E1787"/>
      <c r="F1787"/>
      <c r="G1787"/>
      <c r="H1787"/>
      <c r="I1787"/>
      <c r="J1787"/>
      <c r="K1787"/>
      <c r="L1787"/>
      <c r="M1787"/>
      <c r="N1787"/>
      <c r="O1787"/>
      <c r="S1787"/>
      <c r="T1787"/>
      <c r="U1787"/>
      <c r="V1787"/>
      <c r="Y1787"/>
      <c r="Z1787"/>
      <c r="AA1787"/>
      <c r="AB1787"/>
      <c r="AC1787"/>
      <c r="AD1787"/>
      <c r="AE1787"/>
      <c r="AF1787"/>
      <c r="AG1787"/>
      <c r="AH1787"/>
      <c r="AI1787"/>
      <c r="AJ1787"/>
      <c r="AK1787"/>
      <c r="AL1787"/>
    </row>
    <row r="1788" spans="3:38" ht="15" customHeight="1" x14ac:dyDescent="0.35">
      <c r="C1788"/>
      <c r="D1788"/>
      <c r="E1788"/>
      <c r="F1788"/>
      <c r="G1788"/>
      <c r="H1788"/>
      <c r="I1788"/>
      <c r="J1788"/>
      <c r="K1788"/>
      <c r="L1788"/>
      <c r="M1788"/>
      <c r="N1788"/>
      <c r="O1788"/>
      <c r="S1788"/>
      <c r="T1788"/>
      <c r="U1788"/>
      <c r="V1788"/>
      <c r="Y1788"/>
      <c r="Z1788"/>
      <c r="AA1788"/>
      <c r="AB1788"/>
      <c r="AC1788"/>
      <c r="AD1788"/>
      <c r="AE1788"/>
      <c r="AF1788"/>
      <c r="AG1788"/>
      <c r="AH1788"/>
      <c r="AI1788"/>
      <c r="AJ1788"/>
      <c r="AK1788"/>
      <c r="AL1788"/>
    </row>
    <row r="1789" spans="3:38" ht="15" customHeight="1" x14ac:dyDescent="0.35">
      <c r="C1789"/>
      <c r="D1789"/>
      <c r="E1789"/>
      <c r="F1789"/>
      <c r="G1789"/>
      <c r="H1789"/>
      <c r="I1789"/>
      <c r="J1789"/>
      <c r="K1789"/>
      <c r="L1789"/>
      <c r="M1789"/>
      <c r="N1789"/>
      <c r="O1789"/>
      <c r="S1789"/>
      <c r="T1789"/>
      <c r="U1789"/>
      <c r="V1789"/>
      <c r="Y1789"/>
      <c r="Z1789"/>
      <c r="AA1789"/>
      <c r="AB1789"/>
      <c r="AC1789"/>
      <c r="AD1789"/>
      <c r="AE1789"/>
      <c r="AF1789"/>
      <c r="AG1789"/>
      <c r="AH1789"/>
      <c r="AI1789"/>
      <c r="AJ1789"/>
      <c r="AK1789"/>
      <c r="AL1789"/>
    </row>
    <row r="1790" spans="3:38" ht="15" customHeight="1" x14ac:dyDescent="0.35">
      <c r="C1790"/>
      <c r="D1790"/>
      <c r="E1790"/>
      <c r="F1790"/>
      <c r="G1790"/>
      <c r="H1790"/>
      <c r="I1790"/>
      <c r="J1790"/>
      <c r="K1790"/>
      <c r="L1790"/>
      <c r="M1790"/>
      <c r="N1790"/>
      <c r="O1790"/>
      <c r="S1790"/>
      <c r="T1790"/>
      <c r="U1790"/>
      <c r="V1790"/>
      <c r="Y1790"/>
      <c r="Z1790"/>
      <c r="AA1790"/>
      <c r="AB1790"/>
      <c r="AC1790"/>
      <c r="AD1790"/>
      <c r="AE1790"/>
      <c r="AF1790"/>
      <c r="AG1790"/>
      <c r="AH1790"/>
      <c r="AI1790"/>
      <c r="AJ1790"/>
      <c r="AK1790"/>
      <c r="AL1790"/>
    </row>
    <row r="1791" spans="3:38" ht="15" customHeight="1" x14ac:dyDescent="0.35">
      <c r="C1791"/>
      <c r="D1791"/>
      <c r="E1791"/>
      <c r="F1791"/>
      <c r="G1791"/>
      <c r="H1791"/>
      <c r="I1791"/>
      <c r="J1791"/>
      <c r="K1791"/>
      <c r="L1791"/>
      <c r="M1791"/>
      <c r="N1791"/>
      <c r="O1791"/>
      <c r="S1791"/>
      <c r="T1791"/>
      <c r="U1791"/>
      <c r="V1791"/>
      <c r="Y1791"/>
      <c r="Z1791"/>
      <c r="AA1791"/>
      <c r="AB1791"/>
      <c r="AC1791"/>
      <c r="AD1791"/>
      <c r="AE1791"/>
      <c r="AF1791"/>
      <c r="AG1791"/>
      <c r="AH1791"/>
      <c r="AI1791"/>
      <c r="AJ1791"/>
      <c r="AK1791"/>
      <c r="AL1791"/>
    </row>
    <row r="1792" spans="3:38" ht="15" customHeight="1" x14ac:dyDescent="0.35">
      <c r="C1792"/>
      <c r="D1792"/>
      <c r="E1792"/>
      <c r="F1792"/>
      <c r="G1792"/>
      <c r="H1792"/>
      <c r="I1792"/>
      <c r="J1792"/>
      <c r="K1792"/>
      <c r="L1792"/>
      <c r="M1792"/>
      <c r="N1792"/>
      <c r="O1792"/>
      <c r="S1792"/>
      <c r="T1792"/>
      <c r="U1792"/>
      <c r="V1792"/>
      <c r="Y1792"/>
      <c r="Z1792"/>
      <c r="AA1792"/>
      <c r="AB1792"/>
      <c r="AC1792"/>
      <c r="AD1792"/>
      <c r="AE1792"/>
      <c r="AF1792"/>
      <c r="AG1792"/>
      <c r="AH1792"/>
      <c r="AI1792"/>
      <c r="AJ1792"/>
      <c r="AK1792"/>
      <c r="AL1792"/>
    </row>
    <row r="1793" spans="3:38" ht="15" customHeight="1" x14ac:dyDescent="0.35">
      <c r="C1793"/>
      <c r="D1793"/>
      <c r="E1793"/>
      <c r="F1793"/>
      <c r="G1793"/>
      <c r="H1793"/>
      <c r="I1793"/>
      <c r="J1793"/>
      <c r="K1793"/>
      <c r="L1793"/>
      <c r="M1793"/>
      <c r="N1793"/>
      <c r="O1793"/>
      <c r="S1793"/>
      <c r="T1793"/>
      <c r="U1793"/>
      <c r="V1793"/>
      <c r="Y1793"/>
      <c r="Z1793"/>
      <c r="AA1793"/>
      <c r="AB1793"/>
      <c r="AC1793"/>
      <c r="AD1793"/>
      <c r="AE1793"/>
      <c r="AF1793"/>
      <c r="AG1793"/>
      <c r="AH1793"/>
      <c r="AI1793"/>
      <c r="AJ1793"/>
      <c r="AK1793"/>
      <c r="AL1793"/>
    </row>
    <row r="1794" spans="3:38" ht="15" customHeight="1" x14ac:dyDescent="0.35">
      <c r="C1794"/>
      <c r="D1794"/>
      <c r="E1794"/>
      <c r="F1794"/>
      <c r="G1794"/>
      <c r="H1794"/>
      <c r="I1794"/>
      <c r="J1794"/>
      <c r="K1794"/>
      <c r="L1794"/>
      <c r="M1794"/>
      <c r="N1794"/>
      <c r="O1794"/>
      <c r="S1794"/>
      <c r="T1794"/>
      <c r="U1794"/>
      <c r="V1794"/>
      <c r="Y1794"/>
      <c r="Z1794"/>
      <c r="AA1794"/>
      <c r="AB1794"/>
      <c r="AC1794"/>
      <c r="AD1794"/>
      <c r="AE1794"/>
      <c r="AF1794"/>
      <c r="AG1794"/>
      <c r="AH1794"/>
      <c r="AI1794"/>
      <c r="AJ1794"/>
      <c r="AK1794"/>
      <c r="AL1794"/>
    </row>
    <row r="1795" spans="3:38" ht="15" customHeight="1" x14ac:dyDescent="0.35">
      <c r="C1795"/>
      <c r="D1795"/>
      <c r="E1795"/>
      <c r="F1795"/>
      <c r="G1795"/>
      <c r="H1795"/>
      <c r="I1795"/>
      <c r="J1795"/>
      <c r="K1795"/>
      <c r="L1795"/>
      <c r="M1795"/>
      <c r="N1795"/>
      <c r="O1795"/>
      <c r="S1795"/>
      <c r="T1795"/>
      <c r="U1795"/>
      <c r="V1795"/>
      <c r="Y1795"/>
      <c r="Z1795"/>
      <c r="AA1795"/>
      <c r="AB1795"/>
      <c r="AC1795"/>
      <c r="AD1795"/>
      <c r="AE1795"/>
      <c r="AF1795"/>
      <c r="AG1795"/>
      <c r="AH1795"/>
      <c r="AI1795"/>
      <c r="AJ1795"/>
      <c r="AK1795"/>
      <c r="AL1795"/>
    </row>
    <row r="1796" spans="3:38" ht="15" customHeight="1" x14ac:dyDescent="0.35">
      <c r="C1796"/>
      <c r="D1796"/>
      <c r="E1796"/>
      <c r="F1796"/>
      <c r="G1796"/>
      <c r="H1796"/>
      <c r="I1796"/>
      <c r="J1796"/>
      <c r="K1796"/>
      <c r="L1796"/>
      <c r="M1796"/>
      <c r="N1796"/>
      <c r="O1796"/>
      <c r="S1796"/>
      <c r="T1796"/>
      <c r="U1796"/>
      <c r="V1796"/>
      <c r="Y1796"/>
      <c r="Z1796"/>
      <c r="AA1796"/>
      <c r="AB1796"/>
      <c r="AC1796"/>
      <c r="AD1796"/>
      <c r="AE1796"/>
      <c r="AF1796"/>
      <c r="AG1796"/>
      <c r="AH1796"/>
      <c r="AI1796"/>
      <c r="AJ1796"/>
      <c r="AK1796"/>
      <c r="AL1796"/>
    </row>
    <row r="1797" spans="3:38" ht="15" customHeight="1" x14ac:dyDescent="0.35">
      <c r="C1797"/>
      <c r="D1797"/>
      <c r="E1797"/>
      <c r="F1797"/>
      <c r="G1797"/>
      <c r="H1797"/>
      <c r="I1797"/>
      <c r="J1797"/>
      <c r="K1797"/>
      <c r="L1797"/>
      <c r="M1797"/>
      <c r="N1797"/>
      <c r="O1797"/>
      <c r="S1797"/>
      <c r="T1797"/>
      <c r="U1797"/>
      <c r="V1797"/>
      <c r="Y1797"/>
      <c r="Z1797"/>
      <c r="AA1797"/>
      <c r="AB1797"/>
      <c r="AC1797"/>
      <c r="AD1797"/>
      <c r="AE1797"/>
      <c r="AF1797"/>
      <c r="AG1797"/>
      <c r="AH1797"/>
      <c r="AI1797"/>
      <c r="AJ1797"/>
      <c r="AK1797"/>
      <c r="AL1797"/>
    </row>
    <row r="1798" spans="3:38" ht="15" customHeight="1" x14ac:dyDescent="0.35">
      <c r="C1798"/>
      <c r="D1798"/>
      <c r="E1798"/>
      <c r="F1798"/>
      <c r="G1798"/>
      <c r="H1798"/>
      <c r="I1798"/>
      <c r="J1798"/>
      <c r="K1798"/>
      <c r="L1798"/>
      <c r="M1798"/>
      <c r="N1798"/>
      <c r="O1798"/>
      <c r="S1798"/>
      <c r="T1798"/>
      <c r="U1798"/>
      <c r="V1798"/>
      <c r="Y1798"/>
      <c r="Z1798"/>
      <c r="AA1798"/>
      <c r="AB1798"/>
      <c r="AC1798"/>
      <c r="AD1798"/>
      <c r="AE1798"/>
      <c r="AF1798"/>
      <c r="AG1798"/>
      <c r="AH1798"/>
      <c r="AI1798"/>
      <c r="AJ1798"/>
      <c r="AK1798"/>
      <c r="AL1798"/>
    </row>
    <row r="1799" spans="3:38" ht="15" customHeight="1" x14ac:dyDescent="0.35">
      <c r="C1799"/>
      <c r="D1799"/>
      <c r="E1799"/>
      <c r="F1799"/>
      <c r="G1799"/>
      <c r="H1799"/>
      <c r="I1799"/>
      <c r="J1799"/>
      <c r="K1799"/>
      <c r="L1799"/>
      <c r="M1799"/>
      <c r="N1799"/>
      <c r="O1799"/>
      <c r="S1799"/>
      <c r="T1799"/>
      <c r="U1799"/>
      <c r="V1799"/>
      <c r="Y1799"/>
      <c r="Z1799"/>
      <c r="AA1799"/>
      <c r="AB1799"/>
      <c r="AC1799"/>
      <c r="AD1799"/>
      <c r="AE1799"/>
      <c r="AF1799"/>
      <c r="AG1799"/>
      <c r="AH1799"/>
      <c r="AI1799"/>
      <c r="AJ1799"/>
      <c r="AK1799"/>
      <c r="AL1799"/>
    </row>
    <row r="1800" spans="3:38" ht="15" customHeight="1" x14ac:dyDescent="0.35">
      <c r="C1800"/>
      <c r="D1800"/>
      <c r="E1800"/>
      <c r="F1800"/>
      <c r="G1800"/>
      <c r="H1800"/>
      <c r="I1800"/>
      <c r="J1800"/>
      <c r="K1800"/>
      <c r="L1800"/>
      <c r="M1800"/>
      <c r="N1800"/>
      <c r="O1800"/>
      <c r="S1800"/>
      <c r="T1800"/>
      <c r="U1800"/>
      <c r="V1800"/>
      <c r="Y1800"/>
      <c r="Z1800"/>
      <c r="AA1800"/>
      <c r="AB1800"/>
      <c r="AC1800"/>
      <c r="AD1800"/>
      <c r="AE1800"/>
      <c r="AF1800"/>
      <c r="AG1800"/>
      <c r="AH1800"/>
      <c r="AI1800"/>
      <c r="AJ1800"/>
      <c r="AK1800"/>
      <c r="AL1800"/>
    </row>
    <row r="1801" spans="3:38" ht="15" customHeight="1" x14ac:dyDescent="0.35">
      <c r="C1801"/>
      <c r="D1801"/>
      <c r="E1801"/>
      <c r="F1801"/>
      <c r="G1801"/>
      <c r="H1801"/>
      <c r="I1801"/>
      <c r="J1801"/>
      <c r="K1801"/>
      <c r="L1801"/>
      <c r="M1801"/>
      <c r="N1801"/>
      <c r="O1801"/>
      <c r="S1801"/>
      <c r="T1801"/>
      <c r="U1801"/>
      <c r="V1801"/>
      <c r="Y1801"/>
      <c r="Z1801"/>
      <c r="AA1801"/>
      <c r="AB1801"/>
      <c r="AC1801"/>
      <c r="AD1801"/>
      <c r="AE1801"/>
      <c r="AF1801"/>
      <c r="AG1801"/>
      <c r="AH1801"/>
      <c r="AI1801"/>
      <c r="AJ1801"/>
      <c r="AK1801"/>
      <c r="AL1801"/>
    </row>
    <row r="1802" spans="3:38" ht="15" customHeight="1" x14ac:dyDescent="0.35">
      <c r="C1802"/>
      <c r="D1802"/>
      <c r="E1802"/>
      <c r="F1802"/>
      <c r="G1802"/>
      <c r="H1802"/>
      <c r="I1802"/>
      <c r="J1802"/>
      <c r="K1802"/>
      <c r="L1802"/>
      <c r="M1802"/>
      <c r="N1802"/>
      <c r="O1802"/>
      <c r="S1802"/>
      <c r="T1802"/>
      <c r="U1802"/>
      <c r="V1802"/>
      <c r="Y1802"/>
      <c r="Z1802"/>
      <c r="AA1802"/>
      <c r="AB1802"/>
      <c r="AC1802"/>
      <c r="AD1802"/>
      <c r="AE1802"/>
      <c r="AF1802"/>
      <c r="AG1802"/>
      <c r="AH1802"/>
      <c r="AI1802"/>
      <c r="AJ1802"/>
      <c r="AK1802"/>
      <c r="AL1802"/>
    </row>
    <row r="1803" spans="3:38" ht="15" customHeight="1" x14ac:dyDescent="0.35">
      <c r="C1803"/>
      <c r="D1803"/>
      <c r="E1803"/>
      <c r="F1803"/>
      <c r="G1803"/>
      <c r="H1803"/>
      <c r="I1803"/>
      <c r="J1803"/>
      <c r="K1803"/>
      <c r="L1803"/>
      <c r="M1803"/>
      <c r="N1803"/>
      <c r="O1803"/>
      <c r="S1803"/>
      <c r="T1803"/>
      <c r="U1803"/>
      <c r="V1803"/>
      <c r="Y1803"/>
      <c r="Z1803"/>
      <c r="AA1803"/>
      <c r="AB1803"/>
      <c r="AC1803"/>
      <c r="AD1803"/>
      <c r="AE1803"/>
      <c r="AF1803"/>
      <c r="AG1803"/>
      <c r="AH1803"/>
      <c r="AI1803"/>
      <c r="AJ1803"/>
      <c r="AK1803"/>
      <c r="AL1803"/>
    </row>
    <row r="1804" spans="3:38" ht="15" customHeight="1" x14ac:dyDescent="0.35">
      <c r="C1804"/>
      <c r="D1804"/>
      <c r="E1804"/>
      <c r="F1804"/>
      <c r="G1804"/>
      <c r="H1804"/>
      <c r="I1804"/>
      <c r="J1804"/>
      <c r="K1804"/>
      <c r="L1804"/>
      <c r="M1804"/>
      <c r="N1804"/>
      <c r="O1804"/>
      <c r="S1804"/>
      <c r="T1804"/>
      <c r="U1804"/>
      <c r="V1804"/>
      <c r="Y1804"/>
      <c r="Z1804"/>
      <c r="AA1804"/>
      <c r="AB1804"/>
      <c r="AC1804"/>
      <c r="AD1804"/>
      <c r="AE1804"/>
      <c r="AF1804"/>
      <c r="AG1804"/>
      <c r="AH1804"/>
      <c r="AI1804"/>
      <c r="AJ1804"/>
      <c r="AK1804"/>
      <c r="AL1804"/>
    </row>
    <row r="1805" spans="3:38" ht="15" customHeight="1" x14ac:dyDescent="0.35">
      <c r="C1805"/>
      <c r="D1805"/>
      <c r="E1805"/>
      <c r="F1805"/>
      <c r="G1805"/>
      <c r="H1805"/>
      <c r="I1805"/>
      <c r="J1805"/>
      <c r="K1805"/>
      <c r="L1805"/>
      <c r="M1805"/>
      <c r="N1805"/>
      <c r="O1805"/>
      <c r="S1805"/>
      <c r="T1805"/>
      <c r="U1805"/>
      <c r="V1805"/>
      <c r="Y1805"/>
      <c r="Z1805"/>
      <c r="AA1805"/>
      <c r="AB1805"/>
      <c r="AC1805"/>
      <c r="AD1805"/>
      <c r="AE1805"/>
      <c r="AF1805"/>
      <c r="AG1805"/>
      <c r="AH1805"/>
      <c r="AI1805"/>
      <c r="AJ1805"/>
      <c r="AK1805"/>
      <c r="AL1805"/>
    </row>
    <row r="1806" spans="3:38" ht="15" customHeight="1" x14ac:dyDescent="0.35">
      <c r="C1806"/>
      <c r="D1806"/>
      <c r="E1806"/>
      <c r="F1806"/>
      <c r="G1806"/>
      <c r="H1806"/>
      <c r="I1806"/>
      <c r="J1806"/>
      <c r="K1806"/>
      <c r="L1806"/>
      <c r="M1806"/>
      <c r="N1806"/>
      <c r="O1806"/>
      <c r="S1806"/>
      <c r="T1806"/>
      <c r="U1806"/>
      <c r="V1806"/>
      <c r="Y1806"/>
      <c r="Z1806"/>
      <c r="AA1806"/>
      <c r="AB1806"/>
      <c r="AC1806"/>
      <c r="AD1806"/>
      <c r="AE1806"/>
      <c r="AF1806"/>
      <c r="AG1806"/>
      <c r="AH1806"/>
      <c r="AI1806"/>
      <c r="AJ1806"/>
      <c r="AK1806"/>
      <c r="AL1806"/>
    </row>
    <row r="1807" spans="3:38" ht="15" customHeight="1" x14ac:dyDescent="0.35">
      <c r="C1807"/>
      <c r="D1807"/>
      <c r="E1807"/>
      <c r="F1807"/>
      <c r="G1807"/>
      <c r="H1807"/>
      <c r="I1807"/>
      <c r="J1807"/>
      <c r="K1807"/>
      <c r="L1807"/>
      <c r="M1807"/>
      <c r="N1807"/>
      <c r="O1807"/>
      <c r="S1807"/>
      <c r="T1807"/>
      <c r="U1807"/>
      <c r="V1807"/>
      <c r="Y1807"/>
      <c r="Z1807"/>
      <c r="AA1807"/>
      <c r="AB1807"/>
      <c r="AC1807"/>
      <c r="AD1807"/>
      <c r="AE1807"/>
      <c r="AF1807"/>
      <c r="AG1807"/>
      <c r="AH1807"/>
      <c r="AI1807"/>
      <c r="AJ1807"/>
      <c r="AK1807"/>
      <c r="AL1807"/>
    </row>
    <row r="1808" spans="3:38" ht="15" customHeight="1" x14ac:dyDescent="0.35">
      <c r="C1808"/>
      <c r="D1808"/>
      <c r="E1808"/>
      <c r="F1808"/>
      <c r="G1808"/>
      <c r="H1808"/>
      <c r="I1808"/>
      <c r="J1808"/>
      <c r="K1808"/>
      <c r="L1808"/>
      <c r="M1808"/>
      <c r="N1808"/>
      <c r="O1808"/>
      <c r="S1808"/>
      <c r="T1808"/>
      <c r="U1808"/>
      <c r="V1808"/>
      <c r="Y1808"/>
      <c r="Z1808"/>
      <c r="AA1808"/>
      <c r="AB1808"/>
      <c r="AC1808"/>
      <c r="AD1808"/>
      <c r="AE1808"/>
      <c r="AF1808"/>
      <c r="AG1808"/>
      <c r="AH1808"/>
      <c r="AI1808"/>
      <c r="AJ1808"/>
      <c r="AK1808"/>
      <c r="AL1808"/>
    </row>
    <row r="1809" spans="3:38" ht="15" customHeight="1" x14ac:dyDescent="0.35">
      <c r="C1809"/>
      <c r="D1809"/>
      <c r="E1809"/>
      <c r="F1809"/>
      <c r="G1809"/>
      <c r="H1809"/>
      <c r="I1809"/>
      <c r="J1809"/>
      <c r="K1809"/>
      <c r="L1809"/>
      <c r="M1809"/>
      <c r="N1809"/>
      <c r="O1809"/>
      <c r="S1809"/>
      <c r="T1809"/>
      <c r="U1809"/>
      <c r="V1809"/>
      <c r="Y1809"/>
      <c r="Z1809"/>
      <c r="AA1809"/>
      <c r="AB1809"/>
      <c r="AC1809"/>
      <c r="AD1809"/>
      <c r="AE1809"/>
      <c r="AF1809"/>
      <c r="AG1809"/>
      <c r="AH1809"/>
      <c r="AI1809"/>
      <c r="AJ1809"/>
      <c r="AK1809"/>
      <c r="AL1809"/>
    </row>
    <row r="1810" spans="3:38" ht="15" customHeight="1" x14ac:dyDescent="0.35">
      <c r="C1810"/>
      <c r="D1810"/>
      <c r="E1810"/>
      <c r="F1810"/>
      <c r="G1810"/>
      <c r="H1810"/>
      <c r="I1810"/>
      <c r="J1810"/>
      <c r="K1810"/>
      <c r="L1810"/>
      <c r="M1810"/>
      <c r="N1810"/>
      <c r="O1810"/>
      <c r="S1810"/>
      <c r="T1810"/>
      <c r="U1810"/>
      <c r="V1810"/>
      <c r="Y1810"/>
      <c r="Z1810"/>
      <c r="AA1810"/>
      <c r="AB1810"/>
      <c r="AC1810"/>
      <c r="AD1810"/>
      <c r="AE1810"/>
      <c r="AF1810"/>
      <c r="AG1810"/>
      <c r="AH1810"/>
      <c r="AI1810"/>
      <c r="AJ1810"/>
      <c r="AK1810"/>
      <c r="AL1810"/>
    </row>
    <row r="1811" spans="3:38" ht="15" customHeight="1" x14ac:dyDescent="0.35">
      <c r="C1811"/>
      <c r="D1811"/>
      <c r="E1811"/>
      <c r="F1811"/>
      <c r="G1811"/>
      <c r="H1811"/>
      <c r="I1811"/>
      <c r="J1811"/>
      <c r="K1811"/>
      <c r="L1811"/>
      <c r="M1811"/>
      <c r="N1811"/>
      <c r="O1811"/>
      <c r="S1811"/>
      <c r="T1811"/>
      <c r="U1811"/>
      <c r="V1811"/>
      <c r="Y1811"/>
      <c r="Z1811"/>
      <c r="AA1811"/>
      <c r="AB1811"/>
      <c r="AC1811"/>
      <c r="AD1811"/>
      <c r="AE1811"/>
      <c r="AF1811"/>
      <c r="AG1811"/>
      <c r="AH1811"/>
      <c r="AI1811"/>
      <c r="AJ1811"/>
      <c r="AK1811"/>
      <c r="AL1811"/>
    </row>
    <row r="1812" spans="3:38" ht="15" customHeight="1" x14ac:dyDescent="0.35">
      <c r="C1812"/>
      <c r="D1812"/>
      <c r="E1812"/>
      <c r="F1812"/>
      <c r="G1812"/>
      <c r="H1812"/>
      <c r="I1812"/>
      <c r="J1812"/>
      <c r="K1812"/>
      <c r="L1812"/>
      <c r="M1812"/>
      <c r="N1812"/>
      <c r="O1812"/>
      <c r="S1812"/>
      <c r="T1812"/>
      <c r="U1812"/>
      <c r="V1812"/>
      <c r="Y1812"/>
      <c r="Z1812"/>
      <c r="AA1812"/>
      <c r="AB1812"/>
      <c r="AC1812"/>
      <c r="AD1812"/>
      <c r="AE1812"/>
      <c r="AF1812"/>
      <c r="AG1812"/>
      <c r="AH1812"/>
      <c r="AI1812"/>
      <c r="AJ1812"/>
      <c r="AK1812"/>
      <c r="AL1812"/>
    </row>
    <row r="1813" spans="3:38" ht="15" customHeight="1" x14ac:dyDescent="0.35">
      <c r="C1813"/>
      <c r="D1813"/>
      <c r="E1813"/>
      <c r="F1813"/>
      <c r="G1813"/>
      <c r="H1813"/>
      <c r="I1813"/>
      <c r="J1813"/>
      <c r="K1813"/>
      <c r="L1813"/>
      <c r="M1813"/>
      <c r="N1813"/>
      <c r="O1813"/>
      <c r="S1813"/>
      <c r="T1813"/>
      <c r="U1813"/>
      <c r="V1813"/>
      <c r="Y1813"/>
      <c r="Z1813"/>
      <c r="AA1813"/>
      <c r="AB1813"/>
      <c r="AC1813"/>
      <c r="AD1813"/>
      <c r="AE1813"/>
      <c r="AF1813"/>
      <c r="AG1813"/>
      <c r="AH1813"/>
      <c r="AI1813"/>
      <c r="AJ1813"/>
      <c r="AK1813"/>
      <c r="AL1813"/>
    </row>
    <row r="1814" spans="3:38" ht="15" customHeight="1" x14ac:dyDescent="0.35">
      <c r="C1814"/>
      <c r="D1814"/>
      <c r="E1814"/>
      <c r="F1814"/>
      <c r="G1814"/>
      <c r="H1814"/>
      <c r="I1814"/>
      <c r="J1814"/>
      <c r="K1814"/>
      <c r="L1814"/>
      <c r="M1814"/>
      <c r="N1814"/>
      <c r="O1814"/>
      <c r="S1814"/>
      <c r="T1814"/>
      <c r="U1814"/>
      <c r="V1814"/>
      <c r="Y1814"/>
      <c r="Z1814"/>
      <c r="AA1814"/>
      <c r="AB1814"/>
      <c r="AC1814"/>
      <c r="AD1814"/>
      <c r="AE1814"/>
      <c r="AF1814"/>
      <c r="AG1814"/>
      <c r="AH1814"/>
      <c r="AI1814"/>
      <c r="AJ1814"/>
      <c r="AK1814"/>
      <c r="AL1814"/>
    </row>
    <row r="1815" spans="3:38" ht="15" customHeight="1" x14ac:dyDescent="0.35">
      <c r="C1815"/>
      <c r="D1815"/>
      <c r="E1815"/>
      <c r="F1815"/>
      <c r="G1815"/>
      <c r="H1815"/>
      <c r="I1815"/>
      <c r="J1815"/>
      <c r="K1815"/>
      <c r="L1815"/>
      <c r="M1815"/>
      <c r="N1815"/>
      <c r="O1815"/>
      <c r="S1815"/>
      <c r="T1815"/>
      <c r="U1815"/>
      <c r="V1815"/>
      <c r="Y1815"/>
      <c r="Z1815"/>
      <c r="AA1815"/>
      <c r="AB1815"/>
      <c r="AC1815"/>
      <c r="AD1815"/>
      <c r="AE1815"/>
      <c r="AF1815"/>
      <c r="AG1815"/>
      <c r="AH1815"/>
      <c r="AI1815"/>
      <c r="AJ1815"/>
      <c r="AK1815"/>
      <c r="AL1815"/>
    </row>
    <row r="1816" spans="3:38" ht="15" customHeight="1" x14ac:dyDescent="0.35">
      <c r="C1816"/>
      <c r="D1816"/>
      <c r="E1816"/>
      <c r="F1816"/>
      <c r="G1816"/>
      <c r="H1816"/>
      <c r="I1816"/>
      <c r="J1816"/>
      <c r="K1816"/>
      <c r="L1816"/>
      <c r="M1816"/>
      <c r="N1816"/>
      <c r="O1816"/>
      <c r="S1816"/>
      <c r="T1816"/>
      <c r="U1816"/>
      <c r="V1816"/>
      <c r="Y1816"/>
      <c r="Z1816"/>
      <c r="AA1816"/>
      <c r="AB1816"/>
      <c r="AC1816"/>
      <c r="AD1816"/>
      <c r="AE1816"/>
      <c r="AF1816"/>
      <c r="AG1816"/>
      <c r="AH1816"/>
      <c r="AI1816"/>
      <c r="AJ1816"/>
      <c r="AK1816"/>
      <c r="AL1816"/>
    </row>
    <row r="1817" spans="3:38" ht="15" customHeight="1" x14ac:dyDescent="0.35">
      <c r="C1817"/>
      <c r="D1817"/>
      <c r="E1817"/>
      <c r="F1817"/>
      <c r="G1817"/>
      <c r="H1817"/>
      <c r="I1817"/>
      <c r="J1817"/>
      <c r="K1817"/>
      <c r="L1817"/>
      <c r="M1817"/>
      <c r="N1817"/>
      <c r="O1817"/>
      <c r="S1817"/>
      <c r="T1817"/>
      <c r="U1817"/>
      <c r="V1817"/>
      <c r="Y1817"/>
      <c r="Z1817"/>
      <c r="AA1817"/>
      <c r="AB1817"/>
      <c r="AC1817"/>
      <c r="AD1817"/>
      <c r="AE1817"/>
      <c r="AF1817"/>
      <c r="AG1817"/>
      <c r="AH1817"/>
      <c r="AI1817"/>
      <c r="AJ1817"/>
      <c r="AK1817"/>
      <c r="AL1817"/>
    </row>
    <row r="1818" spans="3:38" ht="15" customHeight="1" x14ac:dyDescent="0.35">
      <c r="C1818"/>
      <c r="D1818"/>
      <c r="E1818"/>
      <c r="F1818"/>
      <c r="G1818"/>
      <c r="H1818"/>
      <c r="I1818"/>
      <c r="J1818"/>
      <c r="K1818"/>
      <c r="L1818"/>
      <c r="M1818"/>
      <c r="N1818"/>
      <c r="O1818"/>
      <c r="S1818"/>
      <c r="T1818"/>
      <c r="U1818"/>
      <c r="V1818"/>
      <c r="Y1818"/>
      <c r="Z1818"/>
      <c r="AA1818"/>
      <c r="AB1818"/>
      <c r="AC1818"/>
      <c r="AD1818"/>
      <c r="AE1818"/>
      <c r="AF1818"/>
      <c r="AG1818"/>
      <c r="AH1818"/>
      <c r="AI1818"/>
      <c r="AJ1818"/>
      <c r="AK1818"/>
      <c r="AL1818"/>
    </row>
    <row r="1819" spans="3:38" ht="15" customHeight="1" x14ac:dyDescent="0.35">
      <c r="C1819"/>
      <c r="D1819"/>
      <c r="E1819"/>
      <c r="F1819"/>
      <c r="G1819"/>
      <c r="H1819"/>
      <c r="I1819"/>
      <c r="J1819"/>
      <c r="K1819"/>
      <c r="L1819"/>
      <c r="M1819"/>
      <c r="N1819"/>
      <c r="O1819"/>
      <c r="S1819"/>
      <c r="T1819"/>
      <c r="U1819"/>
      <c r="V1819"/>
      <c r="Y1819"/>
      <c r="Z1819"/>
      <c r="AA1819"/>
      <c r="AB1819"/>
      <c r="AC1819"/>
      <c r="AD1819"/>
      <c r="AE1819"/>
      <c r="AF1819"/>
      <c r="AG1819"/>
      <c r="AH1819"/>
      <c r="AI1819"/>
      <c r="AJ1819"/>
      <c r="AK1819"/>
      <c r="AL1819"/>
    </row>
    <row r="1820" spans="3:38" ht="15" customHeight="1" x14ac:dyDescent="0.35">
      <c r="C1820"/>
      <c r="D1820"/>
      <c r="E1820"/>
      <c r="F1820"/>
      <c r="G1820"/>
      <c r="H1820"/>
      <c r="I1820"/>
      <c r="J1820"/>
      <c r="K1820"/>
      <c r="L1820"/>
      <c r="M1820"/>
      <c r="N1820"/>
      <c r="O1820"/>
      <c r="S1820"/>
      <c r="T1820"/>
      <c r="U1820"/>
      <c r="V1820"/>
      <c r="Y1820"/>
      <c r="Z1820"/>
      <c r="AA1820"/>
      <c r="AB1820"/>
      <c r="AC1820"/>
      <c r="AD1820"/>
      <c r="AE1820"/>
      <c r="AF1820"/>
      <c r="AG1820"/>
      <c r="AH1820"/>
      <c r="AI1820"/>
      <c r="AJ1820"/>
      <c r="AK1820"/>
      <c r="AL1820"/>
    </row>
    <row r="1821" spans="3:38" ht="15" customHeight="1" x14ac:dyDescent="0.35">
      <c r="C1821"/>
      <c r="D1821"/>
      <c r="E1821"/>
      <c r="F1821"/>
      <c r="G1821"/>
      <c r="H1821"/>
      <c r="I1821"/>
      <c r="J1821"/>
      <c r="K1821"/>
      <c r="L1821"/>
      <c r="M1821"/>
      <c r="N1821"/>
      <c r="O1821"/>
      <c r="S1821"/>
      <c r="T1821"/>
      <c r="U1821"/>
      <c r="V1821"/>
      <c r="Y1821"/>
      <c r="Z1821"/>
      <c r="AA1821"/>
      <c r="AB1821"/>
      <c r="AC1821"/>
      <c r="AD1821"/>
      <c r="AE1821"/>
      <c r="AF1821"/>
      <c r="AG1821"/>
      <c r="AH1821"/>
      <c r="AI1821"/>
      <c r="AJ1821"/>
      <c r="AK1821"/>
      <c r="AL1821"/>
    </row>
    <row r="1822" spans="3:38" ht="15" customHeight="1" x14ac:dyDescent="0.35">
      <c r="C1822"/>
      <c r="D1822"/>
      <c r="E1822"/>
      <c r="F1822"/>
      <c r="G1822"/>
      <c r="H1822"/>
      <c r="I1822"/>
      <c r="J1822"/>
      <c r="K1822"/>
      <c r="L1822"/>
      <c r="M1822"/>
      <c r="N1822"/>
      <c r="O1822"/>
      <c r="S1822"/>
      <c r="T1822"/>
      <c r="U1822"/>
      <c r="V1822"/>
      <c r="Y1822"/>
      <c r="Z1822"/>
      <c r="AA1822"/>
      <c r="AB1822"/>
      <c r="AC1822"/>
      <c r="AD1822"/>
      <c r="AE1822"/>
      <c r="AF1822"/>
      <c r="AG1822"/>
      <c r="AH1822"/>
      <c r="AI1822"/>
      <c r="AJ1822"/>
      <c r="AK1822"/>
      <c r="AL1822"/>
    </row>
    <row r="1823" spans="3:38" ht="15" customHeight="1" x14ac:dyDescent="0.35">
      <c r="C1823"/>
      <c r="D1823"/>
      <c r="E1823"/>
      <c r="F1823"/>
      <c r="G1823"/>
      <c r="H1823"/>
      <c r="I1823"/>
      <c r="J1823"/>
      <c r="K1823"/>
      <c r="L1823"/>
      <c r="M1823"/>
      <c r="N1823"/>
      <c r="O1823"/>
      <c r="S1823"/>
      <c r="T1823"/>
      <c r="U1823"/>
      <c r="V1823"/>
      <c r="Y1823"/>
      <c r="Z1823"/>
      <c r="AA1823"/>
      <c r="AB1823"/>
      <c r="AC1823"/>
      <c r="AD1823"/>
      <c r="AE1823"/>
      <c r="AF1823"/>
      <c r="AG1823"/>
      <c r="AH1823"/>
      <c r="AI1823"/>
      <c r="AJ1823"/>
      <c r="AK1823"/>
      <c r="AL1823"/>
    </row>
    <row r="1824" spans="3:38" ht="15" customHeight="1" x14ac:dyDescent="0.35">
      <c r="C1824"/>
      <c r="D1824"/>
      <c r="E1824"/>
      <c r="F1824"/>
      <c r="G1824"/>
      <c r="H1824"/>
      <c r="I1824"/>
      <c r="J1824"/>
      <c r="K1824"/>
      <c r="L1824"/>
      <c r="M1824"/>
      <c r="N1824"/>
      <c r="O1824"/>
      <c r="S1824"/>
      <c r="T1824"/>
      <c r="U1824"/>
      <c r="V1824"/>
      <c r="Y1824"/>
      <c r="Z1824"/>
      <c r="AA1824"/>
      <c r="AB1824"/>
      <c r="AC1824"/>
      <c r="AD1824"/>
      <c r="AE1824"/>
      <c r="AF1824"/>
      <c r="AG1824"/>
      <c r="AH1824"/>
      <c r="AI1824"/>
      <c r="AJ1824"/>
      <c r="AK1824"/>
      <c r="AL1824"/>
    </row>
    <row r="1825" spans="3:38" ht="15" customHeight="1" x14ac:dyDescent="0.35">
      <c r="C1825"/>
      <c r="D1825"/>
      <c r="E1825"/>
      <c r="F1825"/>
      <c r="G1825"/>
      <c r="H1825"/>
      <c r="I1825"/>
      <c r="J1825"/>
      <c r="K1825"/>
      <c r="L1825"/>
      <c r="M1825"/>
      <c r="N1825"/>
      <c r="O1825"/>
      <c r="S1825"/>
      <c r="T1825"/>
      <c r="U1825"/>
      <c r="V1825"/>
      <c r="Y1825"/>
      <c r="Z1825"/>
      <c r="AA1825"/>
      <c r="AB1825"/>
      <c r="AC1825"/>
      <c r="AD1825"/>
      <c r="AE1825"/>
      <c r="AF1825"/>
      <c r="AG1825"/>
      <c r="AH1825"/>
      <c r="AI1825"/>
      <c r="AJ1825"/>
      <c r="AK1825"/>
      <c r="AL1825"/>
    </row>
    <row r="1826" spans="3:38" ht="15" customHeight="1" x14ac:dyDescent="0.35">
      <c r="C1826"/>
      <c r="D1826"/>
      <c r="E1826"/>
      <c r="F1826"/>
      <c r="G1826"/>
      <c r="H1826"/>
      <c r="I1826"/>
      <c r="J1826"/>
      <c r="K1826"/>
      <c r="L1826"/>
      <c r="M1826"/>
      <c r="N1826"/>
      <c r="O1826"/>
      <c r="S1826"/>
      <c r="T1826"/>
      <c r="U1826"/>
      <c r="V1826"/>
      <c r="Y1826"/>
      <c r="Z1826"/>
      <c r="AA1826"/>
      <c r="AB1826"/>
      <c r="AC1826"/>
      <c r="AD1826"/>
      <c r="AE1826"/>
      <c r="AF1826"/>
      <c r="AG1826"/>
      <c r="AH1826"/>
      <c r="AI1826"/>
      <c r="AJ1826"/>
      <c r="AK1826"/>
      <c r="AL1826"/>
    </row>
    <row r="1827" spans="3:38" ht="15" customHeight="1" x14ac:dyDescent="0.35">
      <c r="C1827"/>
      <c r="D1827"/>
      <c r="E1827"/>
      <c r="F1827"/>
      <c r="G1827"/>
      <c r="H1827"/>
      <c r="I1827"/>
      <c r="J1827"/>
      <c r="K1827"/>
      <c r="L1827"/>
      <c r="M1827"/>
      <c r="N1827"/>
      <c r="O1827"/>
      <c r="S1827"/>
      <c r="T1827"/>
      <c r="U1827"/>
      <c r="V1827"/>
      <c r="Y1827"/>
      <c r="Z1827"/>
      <c r="AA1827"/>
      <c r="AB1827"/>
      <c r="AC1827"/>
      <c r="AD1827"/>
      <c r="AE1827"/>
      <c r="AF1827"/>
      <c r="AG1827"/>
      <c r="AH1827"/>
      <c r="AI1827"/>
      <c r="AJ1827"/>
      <c r="AK1827"/>
      <c r="AL1827"/>
    </row>
    <row r="1828" spans="3:38" ht="15" customHeight="1" x14ac:dyDescent="0.35">
      <c r="C1828"/>
      <c r="D1828"/>
      <c r="E1828"/>
      <c r="F1828"/>
      <c r="G1828"/>
      <c r="H1828"/>
      <c r="I1828"/>
      <c r="J1828"/>
      <c r="K1828"/>
      <c r="L1828"/>
      <c r="M1828"/>
      <c r="N1828"/>
      <c r="O1828"/>
      <c r="S1828"/>
      <c r="T1828"/>
      <c r="U1828"/>
      <c r="V1828"/>
      <c r="Y1828"/>
      <c r="Z1828"/>
      <c r="AA1828"/>
      <c r="AB1828"/>
      <c r="AC1828"/>
      <c r="AD1828"/>
      <c r="AE1828"/>
      <c r="AF1828"/>
      <c r="AG1828"/>
      <c r="AH1828"/>
      <c r="AI1828"/>
      <c r="AJ1828"/>
      <c r="AK1828"/>
      <c r="AL1828"/>
    </row>
    <row r="1829" spans="3:38" ht="15" customHeight="1" x14ac:dyDescent="0.35">
      <c r="C1829"/>
      <c r="D1829"/>
      <c r="E1829"/>
      <c r="F1829"/>
      <c r="G1829"/>
      <c r="H1829"/>
      <c r="I1829"/>
      <c r="J1829"/>
      <c r="K1829"/>
      <c r="L1829"/>
      <c r="M1829"/>
      <c r="N1829"/>
      <c r="O1829"/>
      <c r="S1829"/>
      <c r="T1829"/>
      <c r="U1829"/>
      <c r="V1829"/>
      <c r="Y1829"/>
      <c r="Z1829"/>
      <c r="AA1829"/>
      <c r="AB1829"/>
      <c r="AC1829"/>
      <c r="AD1829"/>
      <c r="AE1829"/>
      <c r="AF1829"/>
      <c r="AG1829"/>
      <c r="AH1829"/>
      <c r="AI1829"/>
      <c r="AJ1829"/>
      <c r="AK1829"/>
      <c r="AL1829"/>
    </row>
    <row r="1830" spans="3:38" ht="15" customHeight="1" x14ac:dyDescent="0.35">
      <c r="C1830"/>
      <c r="D1830"/>
      <c r="E1830"/>
      <c r="F1830"/>
      <c r="G1830"/>
      <c r="H1830"/>
      <c r="I1830"/>
      <c r="J1830"/>
      <c r="K1830"/>
      <c r="L1830"/>
      <c r="M1830"/>
      <c r="N1830"/>
      <c r="O1830"/>
      <c r="S1830"/>
      <c r="T1830"/>
      <c r="U1830"/>
      <c r="V1830"/>
      <c r="Y1830"/>
      <c r="Z1830"/>
      <c r="AA1830"/>
      <c r="AB1830"/>
      <c r="AC1830"/>
      <c r="AD1830"/>
      <c r="AE1830"/>
      <c r="AF1830"/>
      <c r="AG1830"/>
      <c r="AH1830"/>
      <c r="AI1830"/>
      <c r="AJ1830"/>
      <c r="AK1830"/>
      <c r="AL1830"/>
    </row>
    <row r="1831" spans="3:38" ht="15" customHeight="1" x14ac:dyDescent="0.35">
      <c r="C1831"/>
      <c r="D1831"/>
      <c r="E1831"/>
      <c r="F1831"/>
      <c r="G1831"/>
      <c r="H1831"/>
      <c r="I1831"/>
      <c r="J1831"/>
      <c r="K1831"/>
      <c r="L1831"/>
      <c r="M1831"/>
      <c r="N1831"/>
      <c r="O1831"/>
      <c r="S1831"/>
      <c r="T1831"/>
      <c r="U1831"/>
      <c r="V1831"/>
      <c r="Y1831"/>
      <c r="Z1831"/>
      <c r="AA1831"/>
      <c r="AB1831"/>
      <c r="AC1831"/>
      <c r="AD1831"/>
      <c r="AE1831"/>
      <c r="AF1831"/>
      <c r="AG1831"/>
      <c r="AH1831"/>
      <c r="AI1831"/>
      <c r="AJ1831"/>
      <c r="AK1831"/>
      <c r="AL1831"/>
    </row>
    <row r="1832" spans="3:38" ht="15" customHeight="1" x14ac:dyDescent="0.35">
      <c r="C1832"/>
      <c r="D1832"/>
      <c r="E1832"/>
      <c r="F1832"/>
      <c r="G1832"/>
      <c r="H1832"/>
      <c r="I1832"/>
      <c r="J1832"/>
      <c r="K1832"/>
      <c r="L1832"/>
      <c r="M1832"/>
      <c r="N1832"/>
      <c r="O1832"/>
      <c r="S1832"/>
      <c r="T1832"/>
      <c r="U1832"/>
      <c r="V1832"/>
      <c r="Y1832"/>
      <c r="Z1832"/>
      <c r="AA1832"/>
      <c r="AB1832"/>
      <c r="AC1832"/>
      <c r="AD1832"/>
      <c r="AE1832"/>
      <c r="AF1832"/>
      <c r="AG1832"/>
      <c r="AH1832"/>
      <c r="AI1832"/>
      <c r="AJ1832"/>
      <c r="AK1832"/>
      <c r="AL1832"/>
    </row>
    <row r="1833" spans="3:38" ht="15" customHeight="1" x14ac:dyDescent="0.35">
      <c r="C1833"/>
      <c r="D1833"/>
      <c r="E1833"/>
      <c r="F1833"/>
      <c r="G1833"/>
      <c r="H1833"/>
      <c r="I1833"/>
      <c r="J1833"/>
      <c r="K1833"/>
      <c r="L1833"/>
      <c r="M1833"/>
      <c r="N1833"/>
      <c r="O1833"/>
      <c r="S1833"/>
      <c r="T1833"/>
      <c r="U1833"/>
      <c r="V1833"/>
      <c r="Y1833"/>
      <c r="Z1833"/>
      <c r="AA1833"/>
      <c r="AB1833"/>
      <c r="AC1833"/>
      <c r="AD1833"/>
      <c r="AE1833"/>
      <c r="AF1833"/>
      <c r="AG1833"/>
      <c r="AH1833"/>
      <c r="AI1833"/>
      <c r="AJ1833"/>
      <c r="AK1833"/>
      <c r="AL1833"/>
    </row>
    <row r="1834" spans="3:38" ht="15" customHeight="1" x14ac:dyDescent="0.35">
      <c r="C1834"/>
      <c r="D1834"/>
      <c r="E1834"/>
      <c r="F1834"/>
      <c r="G1834"/>
      <c r="H1834"/>
      <c r="I1834"/>
      <c r="J1834"/>
      <c r="K1834"/>
      <c r="L1834"/>
      <c r="M1834"/>
      <c r="N1834"/>
      <c r="O1834"/>
      <c r="S1834"/>
      <c r="T1834"/>
      <c r="U1834"/>
      <c r="V1834"/>
      <c r="Y1834"/>
      <c r="Z1834"/>
      <c r="AA1834"/>
      <c r="AB1834"/>
      <c r="AC1834"/>
      <c r="AD1834"/>
      <c r="AE1834"/>
      <c r="AF1834"/>
      <c r="AG1834"/>
      <c r="AH1834"/>
      <c r="AI1834"/>
      <c r="AJ1834"/>
      <c r="AK1834"/>
      <c r="AL1834"/>
    </row>
    <row r="1835" spans="3:38" ht="15" customHeight="1" x14ac:dyDescent="0.35">
      <c r="C1835"/>
      <c r="D1835"/>
      <c r="E1835"/>
      <c r="F1835"/>
      <c r="G1835"/>
      <c r="H1835"/>
      <c r="I1835"/>
      <c r="J1835"/>
      <c r="K1835"/>
      <c r="L1835"/>
      <c r="M1835"/>
      <c r="N1835"/>
      <c r="O1835"/>
      <c r="S1835"/>
      <c r="T1835"/>
      <c r="U1835"/>
      <c r="V1835"/>
      <c r="Y1835"/>
      <c r="Z1835"/>
      <c r="AA1835"/>
      <c r="AB1835"/>
      <c r="AC1835"/>
      <c r="AD1835"/>
      <c r="AE1835"/>
      <c r="AF1835"/>
      <c r="AG1835"/>
      <c r="AH1835"/>
      <c r="AI1835"/>
      <c r="AJ1835"/>
      <c r="AK1835"/>
      <c r="AL1835"/>
    </row>
    <row r="1836" spans="3:38" ht="15" customHeight="1" x14ac:dyDescent="0.35">
      <c r="C1836"/>
      <c r="D1836"/>
      <c r="E1836"/>
      <c r="F1836"/>
      <c r="G1836"/>
      <c r="H1836"/>
      <c r="I1836"/>
      <c r="J1836"/>
      <c r="K1836"/>
      <c r="L1836"/>
      <c r="M1836"/>
      <c r="N1836"/>
      <c r="O1836"/>
      <c r="S1836"/>
      <c r="T1836"/>
      <c r="U1836"/>
      <c r="V1836"/>
      <c r="Y1836"/>
      <c r="Z1836"/>
      <c r="AA1836"/>
      <c r="AB1836"/>
      <c r="AC1836"/>
      <c r="AD1836"/>
      <c r="AE1836"/>
      <c r="AF1836"/>
      <c r="AG1836"/>
      <c r="AH1836"/>
      <c r="AI1836"/>
      <c r="AJ1836"/>
      <c r="AK1836"/>
      <c r="AL1836"/>
    </row>
    <row r="1837" spans="3:38" ht="15" customHeight="1" x14ac:dyDescent="0.35">
      <c r="C1837"/>
      <c r="D1837"/>
      <c r="E1837"/>
      <c r="F1837"/>
      <c r="G1837"/>
      <c r="H1837"/>
      <c r="I1837"/>
      <c r="J1837"/>
      <c r="K1837"/>
      <c r="L1837"/>
      <c r="M1837"/>
      <c r="N1837"/>
      <c r="O1837"/>
      <c r="S1837"/>
      <c r="T1837"/>
      <c r="U1837"/>
      <c r="V1837"/>
      <c r="Y1837"/>
      <c r="Z1837"/>
      <c r="AA1837"/>
      <c r="AB1837"/>
      <c r="AC1837"/>
      <c r="AD1837"/>
      <c r="AE1837"/>
      <c r="AF1837"/>
      <c r="AG1837"/>
      <c r="AH1837"/>
      <c r="AI1837"/>
      <c r="AJ1837"/>
      <c r="AK1837"/>
      <c r="AL1837"/>
    </row>
    <row r="1838" spans="3:38" ht="15" customHeight="1" x14ac:dyDescent="0.35">
      <c r="C1838"/>
      <c r="D1838"/>
      <c r="E1838"/>
      <c r="F1838"/>
      <c r="G1838"/>
      <c r="H1838"/>
      <c r="I1838"/>
      <c r="J1838"/>
      <c r="K1838"/>
      <c r="L1838"/>
      <c r="M1838"/>
      <c r="N1838"/>
      <c r="O1838"/>
      <c r="S1838"/>
      <c r="T1838"/>
      <c r="U1838"/>
      <c r="V1838"/>
      <c r="Y1838"/>
      <c r="Z1838"/>
      <c r="AA1838"/>
      <c r="AB1838"/>
      <c r="AC1838"/>
      <c r="AD1838"/>
      <c r="AE1838"/>
      <c r="AF1838"/>
      <c r="AG1838"/>
      <c r="AH1838"/>
      <c r="AI1838"/>
      <c r="AJ1838"/>
      <c r="AK1838"/>
      <c r="AL1838"/>
    </row>
    <row r="1839" spans="3:38" ht="15" customHeight="1" x14ac:dyDescent="0.35">
      <c r="C1839"/>
      <c r="D1839"/>
      <c r="E1839"/>
      <c r="F1839"/>
      <c r="G1839"/>
      <c r="H1839"/>
      <c r="I1839"/>
      <c r="J1839"/>
      <c r="K1839"/>
      <c r="L1839"/>
      <c r="M1839"/>
      <c r="N1839"/>
      <c r="O1839"/>
      <c r="S1839"/>
      <c r="T1839"/>
      <c r="U1839"/>
      <c r="V1839"/>
      <c r="Y1839"/>
      <c r="Z1839"/>
      <c r="AA1839"/>
      <c r="AB1839"/>
      <c r="AC1839"/>
      <c r="AD1839"/>
      <c r="AE1839"/>
      <c r="AF1839"/>
      <c r="AG1839"/>
      <c r="AH1839"/>
      <c r="AI1839"/>
      <c r="AJ1839"/>
      <c r="AK1839"/>
      <c r="AL1839"/>
    </row>
    <row r="1840" spans="3:38" ht="15" customHeight="1" x14ac:dyDescent="0.35">
      <c r="C1840"/>
      <c r="D1840"/>
      <c r="E1840"/>
      <c r="F1840"/>
      <c r="G1840"/>
      <c r="H1840"/>
      <c r="I1840"/>
      <c r="J1840"/>
      <c r="K1840"/>
      <c r="L1840"/>
      <c r="M1840"/>
      <c r="N1840"/>
      <c r="O1840"/>
      <c r="S1840"/>
      <c r="T1840"/>
      <c r="U1840"/>
      <c r="V1840"/>
      <c r="Y1840"/>
      <c r="Z1840"/>
      <c r="AA1840"/>
      <c r="AB1840"/>
      <c r="AC1840"/>
      <c r="AD1840"/>
      <c r="AE1840"/>
      <c r="AF1840"/>
      <c r="AG1840"/>
      <c r="AH1840"/>
      <c r="AI1840"/>
      <c r="AJ1840"/>
      <c r="AK1840"/>
      <c r="AL1840"/>
    </row>
    <row r="1841" spans="3:38" ht="15" customHeight="1" x14ac:dyDescent="0.35">
      <c r="C1841"/>
      <c r="D1841"/>
      <c r="E1841"/>
      <c r="F1841"/>
      <c r="G1841"/>
      <c r="H1841"/>
      <c r="I1841"/>
      <c r="J1841"/>
      <c r="K1841"/>
      <c r="L1841"/>
      <c r="M1841"/>
      <c r="N1841"/>
      <c r="O1841"/>
      <c r="S1841"/>
      <c r="T1841"/>
      <c r="U1841"/>
      <c r="V1841"/>
      <c r="Y1841"/>
      <c r="Z1841"/>
      <c r="AA1841"/>
      <c r="AB1841"/>
      <c r="AC1841"/>
      <c r="AD1841"/>
      <c r="AE1841"/>
      <c r="AF1841"/>
      <c r="AG1841"/>
      <c r="AH1841"/>
      <c r="AI1841"/>
      <c r="AJ1841"/>
      <c r="AK1841"/>
      <c r="AL1841"/>
    </row>
    <row r="1842" spans="3:38" ht="15" customHeight="1" x14ac:dyDescent="0.35">
      <c r="C1842"/>
      <c r="D1842"/>
      <c r="E1842"/>
      <c r="F1842"/>
      <c r="G1842"/>
      <c r="H1842"/>
      <c r="I1842"/>
      <c r="J1842"/>
      <c r="K1842"/>
      <c r="L1842"/>
      <c r="M1842"/>
      <c r="N1842"/>
      <c r="O1842"/>
      <c r="S1842"/>
      <c r="T1842"/>
      <c r="U1842"/>
      <c r="V1842"/>
      <c r="Y1842"/>
      <c r="Z1842"/>
      <c r="AA1842"/>
      <c r="AB1842"/>
      <c r="AC1842"/>
      <c r="AD1842"/>
      <c r="AE1842"/>
      <c r="AF1842"/>
      <c r="AG1842"/>
      <c r="AH1842"/>
      <c r="AI1842"/>
      <c r="AJ1842"/>
      <c r="AK1842"/>
      <c r="AL1842"/>
    </row>
    <row r="1843" spans="3:38" ht="15" customHeight="1" x14ac:dyDescent="0.35">
      <c r="C1843"/>
      <c r="D1843"/>
      <c r="E1843"/>
      <c r="F1843"/>
      <c r="G1843"/>
      <c r="H1843"/>
      <c r="I1843"/>
      <c r="J1843"/>
      <c r="K1843"/>
      <c r="L1843"/>
      <c r="M1843"/>
      <c r="N1843"/>
      <c r="O1843"/>
      <c r="S1843"/>
      <c r="T1843"/>
      <c r="U1843"/>
      <c r="V1843"/>
      <c r="Y1843"/>
      <c r="Z1843"/>
      <c r="AA1843"/>
      <c r="AB1843"/>
      <c r="AC1843"/>
      <c r="AD1843"/>
      <c r="AE1843"/>
      <c r="AF1843"/>
      <c r="AG1843"/>
      <c r="AH1843"/>
      <c r="AI1843"/>
      <c r="AJ1843"/>
      <c r="AK1843"/>
      <c r="AL1843"/>
    </row>
    <row r="1844" spans="3:38" ht="15" customHeight="1" x14ac:dyDescent="0.35">
      <c r="C1844"/>
      <c r="D1844"/>
      <c r="E1844"/>
      <c r="F1844"/>
      <c r="G1844"/>
      <c r="H1844"/>
      <c r="I1844"/>
      <c r="J1844"/>
      <c r="K1844"/>
      <c r="L1844"/>
      <c r="M1844"/>
      <c r="N1844"/>
      <c r="O1844"/>
      <c r="S1844"/>
      <c r="T1844"/>
      <c r="U1844"/>
      <c r="V1844"/>
      <c r="Y1844"/>
      <c r="Z1844"/>
      <c r="AA1844"/>
      <c r="AB1844"/>
      <c r="AC1844"/>
      <c r="AD1844"/>
      <c r="AE1844"/>
      <c r="AF1844"/>
      <c r="AG1844"/>
      <c r="AH1844"/>
      <c r="AI1844"/>
      <c r="AJ1844"/>
      <c r="AK1844"/>
      <c r="AL1844"/>
    </row>
    <row r="1845" spans="3:38" ht="15" customHeight="1" x14ac:dyDescent="0.35">
      <c r="C1845"/>
      <c r="D1845"/>
      <c r="E1845"/>
      <c r="F1845"/>
      <c r="G1845"/>
      <c r="H1845"/>
      <c r="I1845"/>
      <c r="J1845"/>
      <c r="K1845"/>
      <c r="L1845"/>
      <c r="M1845"/>
      <c r="N1845"/>
      <c r="O1845"/>
      <c r="S1845"/>
      <c r="T1845"/>
      <c r="U1845"/>
      <c r="V1845"/>
      <c r="Y1845"/>
      <c r="Z1845"/>
      <c r="AA1845"/>
      <c r="AB1845"/>
      <c r="AC1845"/>
      <c r="AD1845"/>
      <c r="AE1845"/>
      <c r="AF1845"/>
      <c r="AG1845"/>
      <c r="AH1845"/>
      <c r="AI1845"/>
      <c r="AJ1845"/>
      <c r="AK1845"/>
      <c r="AL1845"/>
    </row>
    <row r="1846" spans="3:38" ht="15" customHeight="1" x14ac:dyDescent="0.35">
      <c r="C1846"/>
      <c r="D1846"/>
      <c r="E1846"/>
      <c r="F1846"/>
      <c r="G1846"/>
      <c r="H1846"/>
      <c r="I1846"/>
      <c r="J1846"/>
      <c r="K1846"/>
      <c r="L1846"/>
      <c r="M1846"/>
      <c r="N1846"/>
      <c r="O1846"/>
      <c r="S1846"/>
      <c r="T1846"/>
      <c r="U1846"/>
      <c r="V1846"/>
      <c r="Y1846"/>
      <c r="Z1846"/>
      <c r="AA1846"/>
      <c r="AB1846"/>
      <c r="AC1846"/>
      <c r="AD1846"/>
      <c r="AE1846"/>
      <c r="AF1846"/>
      <c r="AG1846"/>
      <c r="AH1846"/>
      <c r="AI1846"/>
      <c r="AJ1846"/>
      <c r="AK1846"/>
      <c r="AL1846"/>
    </row>
    <row r="1847" spans="3:38" ht="15" customHeight="1" x14ac:dyDescent="0.35">
      <c r="C1847"/>
      <c r="D1847"/>
      <c r="E1847"/>
      <c r="F1847"/>
      <c r="G1847"/>
      <c r="H1847"/>
      <c r="I1847"/>
      <c r="J1847"/>
      <c r="K1847"/>
      <c r="L1847"/>
      <c r="M1847"/>
      <c r="N1847"/>
      <c r="O1847"/>
      <c r="S1847"/>
      <c r="T1847"/>
      <c r="U1847"/>
      <c r="V1847"/>
      <c r="Y1847"/>
      <c r="Z1847"/>
      <c r="AA1847"/>
      <c r="AB1847"/>
      <c r="AC1847"/>
      <c r="AD1847"/>
      <c r="AE1847"/>
      <c r="AF1847"/>
      <c r="AG1847"/>
      <c r="AH1847"/>
      <c r="AI1847"/>
      <c r="AJ1847"/>
      <c r="AK1847"/>
      <c r="AL1847"/>
    </row>
    <row r="1848" spans="3:38" ht="15" customHeight="1" x14ac:dyDescent="0.35">
      <c r="C1848"/>
      <c r="D1848"/>
      <c r="E1848"/>
      <c r="F1848"/>
      <c r="G1848"/>
      <c r="H1848"/>
      <c r="I1848"/>
      <c r="J1848"/>
      <c r="K1848"/>
      <c r="L1848"/>
      <c r="M1848"/>
      <c r="N1848"/>
      <c r="O1848"/>
      <c r="S1848"/>
      <c r="T1848"/>
      <c r="U1848"/>
      <c r="V1848"/>
      <c r="Y1848"/>
      <c r="Z1848"/>
      <c r="AA1848"/>
      <c r="AB1848"/>
      <c r="AC1848"/>
      <c r="AD1848"/>
      <c r="AE1848"/>
      <c r="AF1848"/>
      <c r="AG1848"/>
      <c r="AH1848"/>
      <c r="AI1848"/>
      <c r="AJ1848"/>
      <c r="AK1848"/>
      <c r="AL1848"/>
    </row>
    <row r="1849" spans="3:38" ht="15" customHeight="1" x14ac:dyDescent="0.35">
      <c r="C1849"/>
      <c r="D1849"/>
      <c r="E1849"/>
      <c r="F1849"/>
      <c r="G1849"/>
      <c r="H1849"/>
      <c r="I1849"/>
      <c r="J1849"/>
      <c r="K1849"/>
      <c r="L1849"/>
      <c r="M1849"/>
      <c r="N1849"/>
      <c r="O1849"/>
      <c r="S1849"/>
      <c r="T1849"/>
      <c r="U1849"/>
      <c r="V1849"/>
      <c r="Y1849"/>
      <c r="Z1849"/>
      <c r="AA1849"/>
      <c r="AB1849"/>
      <c r="AC1849"/>
      <c r="AD1849"/>
      <c r="AE1849"/>
      <c r="AF1849"/>
      <c r="AG1849"/>
      <c r="AH1849"/>
      <c r="AI1849"/>
      <c r="AJ1849"/>
      <c r="AK1849"/>
      <c r="AL1849"/>
    </row>
    <row r="1850" spans="3:38" ht="15" customHeight="1" x14ac:dyDescent="0.35">
      <c r="C1850"/>
      <c r="D1850"/>
      <c r="E1850"/>
      <c r="F1850"/>
      <c r="G1850"/>
      <c r="H1850"/>
      <c r="I1850"/>
      <c r="J1850"/>
      <c r="K1850"/>
      <c r="L1850"/>
      <c r="M1850"/>
      <c r="N1850"/>
      <c r="O1850"/>
      <c r="S1850"/>
      <c r="T1850"/>
      <c r="U1850"/>
      <c r="V1850"/>
      <c r="Y1850"/>
      <c r="Z1850"/>
      <c r="AA1850"/>
      <c r="AB1850"/>
      <c r="AC1850"/>
      <c r="AD1850"/>
      <c r="AE1850"/>
      <c r="AF1850"/>
      <c r="AG1850"/>
      <c r="AH1850"/>
      <c r="AI1850"/>
      <c r="AJ1850"/>
      <c r="AK1850"/>
      <c r="AL1850"/>
    </row>
    <row r="1851" spans="3:38" ht="15" customHeight="1" x14ac:dyDescent="0.35">
      <c r="C1851"/>
      <c r="D1851"/>
      <c r="E1851"/>
      <c r="F1851"/>
      <c r="G1851"/>
      <c r="H1851"/>
      <c r="I1851"/>
      <c r="J1851"/>
      <c r="K1851"/>
      <c r="L1851"/>
      <c r="M1851"/>
      <c r="N1851"/>
      <c r="O1851"/>
      <c r="S1851"/>
      <c r="T1851"/>
      <c r="U1851"/>
      <c r="V1851"/>
      <c r="Y1851"/>
      <c r="Z1851"/>
      <c r="AA1851"/>
      <c r="AB1851"/>
      <c r="AC1851"/>
      <c r="AD1851"/>
      <c r="AE1851"/>
      <c r="AF1851"/>
      <c r="AG1851"/>
      <c r="AH1851"/>
      <c r="AI1851"/>
      <c r="AJ1851"/>
      <c r="AK1851"/>
      <c r="AL1851"/>
    </row>
    <row r="1852" spans="3:38" ht="15" customHeight="1" x14ac:dyDescent="0.35">
      <c r="C1852"/>
      <c r="D1852"/>
      <c r="E1852"/>
      <c r="F1852"/>
      <c r="G1852"/>
      <c r="H1852"/>
      <c r="I1852"/>
      <c r="J1852"/>
      <c r="K1852"/>
      <c r="L1852"/>
      <c r="M1852"/>
      <c r="N1852"/>
      <c r="O1852"/>
      <c r="S1852"/>
      <c r="T1852"/>
      <c r="U1852"/>
      <c r="V1852"/>
      <c r="Y1852"/>
      <c r="Z1852"/>
      <c r="AA1852"/>
      <c r="AB1852"/>
      <c r="AC1852"/>
      <c r="AD1852"/>
      <c r="AE1852"/>
      <c r="AF1852"/>
      <c r="AG1852"/>
      <c r="AH1852"/>
      <c r="AI1852"/>
      <c r="AJ1852"/>
      <c r="AK1852"/>
      <c r="AL1852"/>
    </row>
    <row r="1853" spans="3:38" ht="15" customHeight="1" x14ac:dyDescent="0.35">
      <c r="C1853"/>
      <c r="D1853"/>
      <c r="E1853"/>
      <c r="F1853"/>
      <c r="G1853"/>
      <c r="H1853"/>
      <c r="I1853"/>
      <c r="J1853"/>
      <c r="K1853"/>
      <c r="L1853"/>
      <c r="M1853"/>
      <c r="N1853"/>
      <c r="O1853"/>
      <c r="S1853"/>
      <c r="T1853"/>
      <c r="U1853"/>
      <c r="V1853"/>
      <c r="Y1853"/>
      <c r="Z1853"/>
      <c r="AA1853"/>
      <c r="AB1853"/>
      <c r="AC1853"/>
      <c r="AD1853"/>
      <c r="AE1853"/>
      <c r="AF1853"/>
      <c r="AG1853"/>
      <c r="AH1853"/>
      <c r="AI1853"/>
      <c r="AJ1853"/>
      <c r="AK1853"/>
      <c r="AL1853"/>
    </row>
    <row r="1854" spans="3:38" ht="15" customHeight="1" x14ac:dyDescent="0.35">
      <c r="C1854"/>
      <c r="D1854"/>
      <c r="E1854"/>
      <c r="F1854"/>
      <c r="G1854"/>
      <c r="H1854"/>
      <c r="I1854"/>
      <c r="J1854"/>
      <c r="K1854"/>
      <c r="L1854"/>
      <c r="M1854"/>
      <c r="N1854"/>
      <c r="O1854"/>
      <c r="S1854"/>
      <c r="T1854"/>
      <c r="U1854"/>
      <c r="V1854"/>
      <c r="Y1854"/>
      <c r="Z1854"/>
      <c r="AA1854"/>
      <c r="AB1854"/>
      <c r="AC1854"/>
      <c r="AD1854"/>
      <c r="AE1854"/>
      <c r="AF1854"/>
      <c r="AG1854"/>
      <c r="AH1854"/>
      <c r="AI1854"/>
      <c r="AJ1854"/>
      <c r="AK1854"/>
      <c r="AL1854"/>
    </row>
    <row r="1855" spans="3:38" ht="15" customHeight="1" x14ac:dyDescent="0.35">
      <c r="C1855"/>
      <c r="D1855"/>
      <c r="E1855"/>
      <c r="F1855"/>
      <c r="G1855"/>
      <c r="H1855"/>
      <c r="I1855"/>
      <c r="J1855"/>
      <c r="K1855"/>
      <c r="L1855"/>
      <c r="M1855"/>
      <c r="N1855"/>
      <c r="O1855"/>
      <c r="S1855"/>
      <c r="T1855"/>
      <c r="U1855"/>
      <c r="V1855"/>
      <c r="Y1855"/>
      <c r="Z1855"/>
      <c r="AA1855"/>
      <c r="AB1855"/>
      <c r="AC1855"/>
      <c r="AD1855"/>
      <c r="AE1855"/>
      <c r="AF1855"/>
      <c r="AG1855"/>
      <c r="AH1855"/>
      <c r="AI1855"/>
      <c r="AJ1855"/>
      <c r="AK1855"/>
      <c r="AL1855"/>
    </row>
    <row r="1856" spans="3:38" ht="15" customHeight="1" x14ac:dyDescent="0.35">
      <c r="C1856"/>
      <c r="D1856"/>
      <c r="E1856"/>
      <c r="F1856"/>
      <c r="G1856"/>
      <c r="H1856"/>
      <c r="I1856"/>
      <c r="J1856"/>
      <c r="K1856"/>
      <c r="L1856"/>
      <c r="M1856"/>
      <c r="N1856"/>
      <c r="O1856"/>
      <c r="S1856"/>
      <c r="T1856"/>
      <c r="U1856"/>
      <c r="V1856"/>
      <c r="Y1856"/>
      <c r="Z1856"/>
      <c r="AA1856"/>
      <c r="AB1856"/>
      <c r="AC1856"/>
      <c r="AD1856"/>
      <c r="AE1856"/>
      <c r="AF1856"/>
      <c r="AG1856"/>
      <c r="AH1856"/>
      <c r="AI1856"/>
      <c r="AJ1856"/>
      <c r="AK1856"/>
      <c r="AL1856"/>
    </row>
    <row r="1857" spans="3:38" ht="15" customHeight="1" x14ac:dyDescent="0.35">
      <c r="C1857"/>
      <c r="D1857"/>
      <c r="E1857"/>
      <c r="F1857"/>
      <c r="G1857"/>
      <c r="H1857"/>
      <c r="I1857"/>
      <c r="J1857"/>
      <c r="K1857"/>
      <c r="L1857"/>
      <c r="M1857"/>
      <c r="N1857"/>
      <c r="O1857"/>
      <c r="S1857"/>
      <c r="T1857"/>
      <c r="U1857"/>
      <c r="V1857"/>
      <c r="Y1857"/>
      <c r="Z1857"/>
      <c r="AA1857"/>
      <c r="AB1857"/>
      <c r="AC1857"/>
      <c r="AD1857"/>
      <c r="AE1857"/>
      <c r="AF1857"/>
      <c r="AG1857"/>
      <c r="AH1857"/>
      <c r="AI1857"/>
      <c r="AJ1857"/>
      <c r="AK1857"/>
      <c r="AL1857"/>
    </row>
    <row r="1858" spans="3:38" ht="15" customHeight="1" x14ac:dyDescent="0.35">
      <c r="C1858"/>
      <c r="D1858"/>
      <c r="E1858"/>
      <c r="F1858"/>
      <c r="G1858"/>
      <c r="H1858"/>
      <c r="I1858"/>
      <c r="J1858"/>
      <c r="K1858"/>
      <c r="L1858"/>
      <c r="M1858"/>
      <c r="N1858"/>
      <c r="O1858"/>
      <c r="S1858"/>
      <c r="T1858"/>
      <c r="U1858"/>
      <c r="V1858"/>
      <c r="Y1858"/>
      <c r="Z1858"/>
      <c r="AA1858"/>
      <c r="AB1858"/>
      <c r="AC1858"/>
      <c r="AD1858"/>
      <c r="AE1858"/>
      <c r="AF1858"/>
      <c r="AG1858"/>
      <c r="AH1858"/>
      <c r="AI1858"/>
      <c r="AJ1858"/>
      <c r="AK1858"/>
      <c r="AL1858"/>
    </row>
    <row r="1859" spans="3:38" ht="15" customHeight="1" x14ac:dyDescent="0.35">
      <c r="C1859"/>
      <c r="D1859"/>
      <c r="E1859"/>
      <c r="F1859"/>
      <c r="G1859"/>
      <c r="H1859"/>
      <c r="I1859"/>
      <c r="J1859"/>
      <c r="K1859"/>
      <c r="L1859"/>
      <c r="M1859"/>
      <c r="N1859"/>
      <c r="O1859"/>
      <c r="S1859"/>
      <c r="T1859"/>
      <c r="U1859"/>
      <c r="V1859"/>
      <c r="Y1859"/>
      <c r="Z1859"/>
      <c r="AA1859"/>
      <c r="AB1859"/>
      <c r="AC1859"/>
      <c r="AD1859"/>
      <c r="AE1859"/>
      <c r="AF1859"/>
      <c r="AG1859"/>
      <c r="AH1859"/>
      <c r="AI1859"/>
      <c r="AJ1859"/>
      <c r="AK1859"/>
      <c r="AL1859"/>
    </row>
    <row r="1860" spans="3:38" ht="15" customHeight="1" x14ac:dyDescent="0.35">
      <c r="C1860"/>
      <c r="D1860"/>
      <c r="E1860"/>
      <c r="F1860"/>
      <c r="G1860"/>
      <c r="H1860"/>
      <c r="I1860"/>
      <c r="J1860"/>
      <c r="K1860"/>
      <c r="L1860"/>
      <c r="M1860"/>
      <c r="N1860"/>
      <c r="O1860"/>
      <c r="S1860"/>
      <c r="T1860"/>
      <c r="U1860"/>
      <c r="V1860"/>
      <c r="Y1860"/>
      <c r="Z1860"/>
      <c r="AA1860"/>
      <c r="AB1860"/>
      <c r="AC1860"/>
      <c r="AD1860"/>
      <c r="AE1860"/>
      <c r="AF1860"/>
      <c r="AG1860"/>
      <c r="AH1860"/>
      <c r="AI1860"/>
      <c r="AJ1860"/>
      <c r="AK1860"/>
      <c r="AL1860"/>
    </row>
    <row r="1861" spans="3:38" ht="15" customHeight="1" x14ac:dyDescent="0.35">
      <c r="C1861"/>
      <c r="D1861"/>
      <c r="E1861"/>
      <c r="F1861"/>
      <c r="G1861"/>
      <c r="H1861"/>
      <c r="I1861"/>
      <c r="J1861"/>
      <c r="K1861"/>
      <c r="L1861"/>
      <c r="M1861"/>
      <c r="N1861"/>
      <c r="O1861"/>
      <c r="S1861"/>
      <c r="T1861"/>
      <c r="U1861"/>
      <c r="V1861"/>
      <c r="Y1861"/>
      <c r="Z1861"/>
      <c r="AA1861"/>
      <c r="AB1861"/>
      <c r="AC1861"/>
      <c r="AD1861"/>
      <c r="AE1861"/>
      <c r="AF1861"/>
      <c r="AG1861"/>
      <c r="AH1861"/>
      <c r="AI1861"/>
      <c r="AJ1861"/>
      <c r="AK1861"/>
      <c r="AL1861"/>
    </row>
    <row r="1862" spans="3:38" ht="15" customHeight="1" x14ac:dyDescent="0.35">
      <c r="C1862"/>
      <c r="D1862"/>
      <c r="E1862"/>
      <c r="F1862"/>
      <c r="G1862"/>
      <c r="H1862"/>
      <c r="I1862"/>
      <c r="J1862"/>
      <c r="K1862"/>
      <c r="L1862"/>
      <c r="M1862"/>
      <c r="N1862"/>
      <c r="O1862"/>
      <c r="S1862"/>
      <c r="T1862"/>
      <c r="U1862"/>
      <c r="V1862"/>
      <c r="Y1862"/>
      <c r="Z1862"/>
      <c r="AA1862"/>
      <c r="AB1862"/>
      <c r="AC1862"/>
      <c r="AD1862"/>
      <c r="AE1862"/>
      <c r="AF1862"/>
      <c r="AG1862"/>
      <c r="AH1862"/>
      <c r="AI1862"/>
      <c r="AJ1862"/>
      <c r="AK1862"/>
      <c r="AL1862"/>
    </row>
    <row r="1863" spans="3:38" ht="15" customHeight="1" x14ac:dyDescent="0.35">
      <c r="C1863"/>
      <c r="D1863"/>
      <c r="E1863"/>
      <c r="F1863"/>
      <c r="G1863"/>
      <c r="H1863"/>
      <c r="I1863"/>
      <c r="J1863"/>
      <c r="K1863"/>
      <c r="L1863"/>
      <c r="M1863"/>
      <c r="N1863"/>
      <c r="O1863"/>
      <c r="S1863"/>
      <c r="T1863"/>
      <c r="U1863"/>
      <c r="V1863"/>
      <c r="Y1863"/>
      <c r="Z1863"/>
      <c r="AA1863"/>
      <c r="AB1863"/>
      <c r="AC1863"/>
      <c r="AD1863"/>
      <c r="AE1863"/>
      <c r="AF1863"/>
      <c r="AG1863"/>
      <c r="AH1863"/>
      <c r="AI1863"/>
      <c r="AJ1863"/>
      <c r="AK1863"/>
      <c r="AL1863"/>
    </row>
    <row r="1864" spans="3:38" ht="15" customHeight="1" x14ac:dyDescent="0.35">
      <c r="C1864"/>
      <c r="D1864"/>
      <c r="E1864"/>
      <c r="F1864"/>
      <c r="G1864"/>
      <c r="H1864"/>
      <c r="I1864"/>
      <c r="J1864"/>
      <c r="K1864"/>
      <c r="L1864"/>
      <c r="M1864"/>
      <c r="N1864"/>
      <c r="O1864"/>
      <c r="S1864"/>
      <c r="T1864"/>
      <c r="U1864"/>
      <c r="V1864"/>
      <c r="Y1864"/>
      <c r="Z1864"/>
      <c r="AA1864"/>
      <c r="AB1864"/>
      <c r="AC1864"/>
      <c r="AD1864"/>
      <c r="AE1864"/>
      <c r="AF1864"/>
      <c r="AG1864"/>
      <c r="AH1864"/>
      <c r="AI1864"/>
      <c r="AJ1864"/>
      <c r="AK1864"/>
      <c r="AL1864"/>
    </row>
    <row r="1865" spans="3:38" ht="15" customHeight="1" x14ac:dyDescent="0.35">
      <c r="C1865"/>
      <c r="D1865"/>
      <c r="E1865"/>
      <c r="F1865"/>
      <c r="G1865"/>
      <c r="H1865"/>
      <c r="I1865"/>
      <c r="J1865"/>
      <c r="K1865"/>
      <c r="L1865"/>
      <c r="M1865"/>
      <c r="N1865"/>
      <c r="O1865"/>
      <c r="S1865"/>
      <c r="T1865"/>
      <c r="U1865"/>
      <c r="V1865"/>
      <c r="Y1865"/>
      <c r="Z1865"/>
      <c r="AA1865"/>
      <c r="AB1865"/>
      <c r="AC1865"/>
      <c r="AD1865"/>
      <c r="AE1865"/>
      <c r="AF1865"/>
      <c r="AG1865"/>
      <c r="AH1865"/>
      <c r="AI1865"/>
      <c r="AJ1865"/>
      <c r="AK1865"/>
      <c r="AL1865"/>
    </row>
    <row r="1866" spans="3:38" ht="15" customHeight="1" x14ac:dyDescent="0.35">
      <c r="C1866"/>
      <c r="D1866"/>
      <c r="E1866"/>
      <c r="F1866"/>
      <c r="G1866"/>
      <c r="H1866"/>
      <c r="I1866"/>
      <c r="J1866"/>
      <c r="K1866"/>
      <c r="L1866"/>
      <c r="M1866"/>
      <c r="N1866"/>
      <c r="O1866"/>
      <c r="S1866"/>
      <c r="T1866"/>
      <c r="U1866"/>
      <c r="V1866"/>
      <c r="Y1866"/>
      <c r="Z1866"/>
      <c r="AA1866"/>
      <c r="AB1866"/>
      <c r="AC1866"/>
      <c r="AD1866"/>
      <c r="AE1866"/>
      <c r="AF1866"/>
      <c r="AG1866"/>
      <c r="AH1866"/>
      <c r="AI1866"/>
      <c r="AJ1866"/>
      <c r="AK1866"/>
      <c r="AL1866"/>
    </row>
    <row r="1867" spans="3:38" ht="15" customHeight="1" x14ac:dyDescent="0.35">
      <c r="C1867"/>
      <c r="D1867"/>
      <c r="E1867"/>
      <c r="F1867"/>
      <c r="G1867"/>
      <c r="H1867"/>
      <c r="I1867"/>
      <c r="J1867"/>
      <c r="K1867"/>
      <c r="L1867"/>
      <c r="M1867"/>
      <c r="N1867"/>
      <c r="O1867"/>
      <c r="S1867"/>
      <c r="T1867"/>
      <c r="U1867"/>
      <c r="V1867"/>
      <c r="Y1867"/>
      <c r="Z1867"/>
      <c r="AA1867"/>
      <c r="AB1867"/>
      <c r="AC1867"/>
      <c r="AD1867"/>
      <c r="AE1867"/>
      <c r="AF1867"/>
      <c r="AG1867"/>
      <c r="AH1867"/>
      <c r="AI1867"/>
      <c r="AJ1867"/>
      <c r="AK1867"/>
      <c r="AL1867"/>
    </row>
    <row r="1868" spans="3:38" ht="15" customHeight="1" x14ac:dyDescent="0.35">
      <c r="C1868"/>
      <c r="D1868"/>
      <c r="E1868"/>
      <c r="F1868"/>
      <c r="G1868"/>
      <c r="H1868"/>
      <c r="I1868"/>
      <c r="J1868"/>
      <c r="K1868"/>
      <c r="L1868"/>
      <c r="M1868"/>
      <c r="N1868"/>
      <c r="O1868"/>
      <c r="S1868"/>
      <c r="T1868"/>
      <c r="U1868"/>
      <c r="V1868"/>
      <c r="Y1868"/>
      <c r="Z1868"/>
      <c r="AA1868"/>
      <c r="AB1868"/>
      <c r="AC1868"/>
      <c r="AD1868"/>
      <c r="AE1868"/>
      <c r="AF1868"/>
      <c r="AG1868"/>
      <c r="AH1868"/>
      <c r="AI1868"/>
      <c r="AJ1868"/>
      <c r="AK1868"/>
      <c r="AL1868"/>
    </row>
    <row r="1869" spans="3:38" ht="15" customHeight="1" x14ac:dyDescent="0.35">
      <c r="C1869"/>
      <c r="D1869"/>
      <c r="E1869"/>
      <c r="F1869"/>
      <c r="G1869"/>
      <c r="H1869"/>
      <c r="I1869"/>
      <c r="J1869"/>
      <c r="K1869"/>
      <c r="L1869"/>
      <c r="M1869"/>
      <c r="N1869"/>
      <c r="O1869"/>
      <c r="S1869"/>
      <c r="T1869"/>
      <c r="U1869"/>
      <c r="V1869"/>
      <c r="Y1869"/>
      <c r="Z1869"/>
      <c r="AA1869"/>
      <c r="AB1869"/>
      <c r="AC1869"/>
      <c r="AD1869"/>
      <c r="AE1869"/>
      <c r="AF1869"/>
      <c r="AG1869"/>
      <c r="AH1869"/>
      <c r="AI1869"/>
      <c r="AJ1869"/>
      <c r="AK1869"/>
      <c r="AL1869"/>
    </row>
    <row r="1870" spans="3:38" ht="15" customHeight="1" x14ac:dyDescent="0.35">
      <c r="C1870"/>
      <c r="D1870"/>
      <c r="E1870"/>
      <c r="F1870"/>
      <c r="G1870"/>
      <c r="H1870"/>
      <c r="I1870"/>
      <c r="J1870"/>
      <c r="K1870"/>
      <c r="L1870"/>
      <c r="M1870"/>
      <c r="N1870"/>
      <c r="O1870"/>
      <c r="S1870"/>
      <c r="T1870"/>
      <c r="U1870"/>
      <c r="V1870"/>
      <c r="Y1870"/>
      <c r="Z1870"/>
      <c r="AA1870"/>
      <c r="AB1870"/>
      <c r="AC1870"/>
      <c r="AD1870"/>
      <c r="AE1870"/>
      <c r="AF1870"/>
      <c r="AG1870"/>
      <c r="AH1870"/>
      <c r="AI1870"/>
      <c r="AJ1870"/>
      <c r="AK1870"/>
      <c r="AL1870"/>
    </row>
    <row r="1871" spans="3:38" ht="15" customHeight="1" x14ac:dyDescent="0.35">
      <c r="C1871"/>
      <c r="D1871"/>
      <c r="E1871"/>
      <c r="F1871"/>
      <c r="G1871"/>
      <c r="H1871"/>
      <c r="I1871"/>
      <c r="J1871"/>
      <c r="K1871"/>
      <c r="L1871"/>
      <c r="M1871"/>
      <c r="N1871"/>
      <c r="O1871"/>
      <c r="S1871"/>
      <c r="T1871"/>
      <c r="U1871"/>
      <c r="V1871"/>
      <c r="Y1871"/>
      <c r="Z1871"/>
      <c r="AA1871"/>
      <c r="AB1871"/>
      <c r="AC1871"/>
      <c r="AD1871"/>
      <c r="AE1871"/>
      <c r="AF1871"/>
      <c r="AG1871"/>
      <c r="AH1871"/>
      <c r="AI1871"/>
      <c r="AJ1871"/>
      <c r="AK1871"/>
      <c r="AL1871"/>
    </row>
    <row r="1872" spans="3:38" ht="15" customHeight="1" x14ac:dyDescent="0.35">
      <c r="C1872"/>
      <c r="D1872"/>
      <c r="E1872"/>
      <c r="F1872"/>
      <c r="G1872"/>
      <c r="H1872"/>
      <c r="I1872"/>
      <c r="J1872"/>
      <c r="K1872"/>
      <c r="L1872"/>
      <c r="M1872"/>
      <c r="N1872"/>
      <c r="O1872"/>
      <c r="S1872"/>
      <c r="T1872"/>
      <c r="U1872"/>
      <c r="V1872"/>
      <c r="Y1872"/>
      <c r="Z1872"/>
      <c r="AA1872"/>
      <c r="AB1872"/>
      <c r="AC1872"/>
      <c r="AD1872"/>
      <c r="AE1872"/>
      <c r="AF1872"/>
      <c r="AG1872"/>
      <c r="AH1872"/>
      <c r="AI1872"/>
      <c r="AJ1872"/>
      <c r="AK1872"/>
      <c r="AL1872"/>
    </row>
    <row r="1873" spans="3:38" ht="15" customHeight="1" x14ac:dyDescent="0.35">
      <c r="C1873"/>
      <c r="D1873"/>
      <c r="E1873"/>
      <c r="F1873"/>
      <c r="G1873"/>
      <c r="H1873"/>
      <c r="I1873"/>
      <c r="J1873"/>
      <c r="K1873"/>
      <c r="L1873"/>
      <c r="M1873"/>
      <c r="N1873"/>
      <c r="O1873"/>
      <c r="S1873"/>
      <c r="T1873"/>
      <c r="U1873"/>
      <c r="V1873"/>
      <c r="Y1873"/>
      <c r="Z1873"/>
      <c r="AA1873"/>
      <c r="AB1873"/>
      <c r="AC1873"/>
      <c r="AD1873"/>
      <c r="AE1873"/>
      <c r="AF1873"/>
      <c r="AG1873"/>
      <c r="AH1873"/>
      <c r="AI1873"/>
      <c r="AJ1873"/>
      <c r="AK1873"/>
      <c r="AL1873"/>
    </row>
    <row r="1874" spans="3:38" ht="15" customHeight="1" x14ac:dyDescent="0.35">
      <c r="C1874"/>
      <c r="D1874"/>
      <c r="E1874"/>
      <c r="F1874"/>
      <c r="G1874"/>
      <c r="H1874"/>
      <c r="I1874"/>
      <c r="J1874"/>
      <c r="K1874"/>
      <c r="L1874"/>
      <c r="M1874"/>
      <c r="N1874"/>
      <c r="O1874"/>
      <c r="S1874"/>
      <c r="T1874"/>
      <c r="U1874"/>
      <c r="V1874"/>
      <c r="Y1874"/>
      <c r="Z1874"/>
      <c r="AA1874"/>
      <c r="AB1874"/>
      <c r="AC1874"/>
      <c r="AD1874"/>
      <c r="AE1874"/>
      <c r="AF1874"/>
      <c r="AG1874"/>
      <c r="AH1874"/>
      <c r="AI1874"/>
      <c r="AJ1874"/>
      <c r="AK1874"/>
      <c r="AL1874"/>
    </row>
    <row r="1875" spans="3:38" ht="15" customHeight="1" x14ac:dyDescent="0.35">
      <c r="C1875"/>
      <c r="D1875"/>
      <c r="E1875"/>
      <c r="F1875"/>
      <c r="G1875"/>
      <c r="H1875"/>
      <c r="I1875"/>
      <c r="J1875"/>
      <c r="K1875"/>
      <c r="L1875"/>
      <c r="M1875"/>
      <c r="N1875"/>
      <c r="O1875"/>
      <c r="S1875"/>
      <c r="T1875"/>
      <c r="U1875"/>
      <c r="V1875"/>
      <c r="Y1875"/>
      <c r="Z1875"/>
      <c r="AA1875"/>
      <c r="AB1875"/>
      <c r="AC1875"/>
      <c r="AD1875"/>
      <c r="AE1875"/>
      <c r="AF1875"/>
      <c r="AG1875"/>
      <c r="AH1875"/>
      <c r="AI1875"/>
      <c r="AJ1875"/>
      <c r="AK1875"/>
      <c r="AL1875"/>
    </row>
    <row r="1876" spans="3:38" ht="15" customHeight="1" x14ac:dyDescent="0.35">
      <c r="C1876"/>
      <c r="D1876"/>
      <c r="E1876"/>
      <c r="F1876"/>
      <c r="G1876"/>
      <c r="H1876"/>
      <c r="I1876"/>
      <c r="J1876"/>
      <c r="K1876"/>
      <c r="L1876"/>
      <c r="M1876"/>
      <c r="N1876"/>
      <c r="O1876"/>
      <c r="S1876"/>
      <c r="T1876"/>
      <c r="U1876"/>
      <c r="V1876"/>
      <c r="Y1876"/>
      <c r="Z1876"/>
      <c r="AA1876"/>
      <c r="AB1876"/>
      <c r="AC1876"/>
      <c r="AD1876"/>
      <c r="AE1876"/>
      <c r="AF1876"/>
      <c r="AG1876"/>
      <c r="AH1876"/>
      <c r="AI1876"/>
      <c r="AJ1876"/>
      <c r="AK1876"/>
      <c r="AL1876"/>
    </row>
    <row r="1877" spans="3:38" ht="15" customHeight="1" x14ac:dyDescent="0.35">
      <c r="C1877"/>
      <c r="D1877"/>
      <c r="E1877"/>
      <c r="F1877"/>
      <c r="G1877"/>
      <c r="H1877"/>
      <c r="I1877"/>
      <c r="J1877"/>
      <c r="K1877"/>
      <c r="L1877"/>
      <c r="M1877"/>
      <c r="N1877"/>
      <c r="O1877"/>
      <c r="S1877"/>
      <c r="T1877"/>
      <c r="U1877"/>
      <c r="V1877"/>
      <c r="Y1877"/>
      <c r="Z1877"/>
      <c r="AA1877"/>
      <c r="AB1877"/>
      <c r="AC1877"/>
      <c r="AD1877"/>
      <c r="AE1877"/>
      <c r="AF1877"/>
      <c r="AG1877"/>
      <c r="AH1877"/>
      <c r="AI1877"/>
      <c r="AJ1877"/>
      <c r="AK1877"/>
      <c r="AL1877"/>
    </row>
    <row r="1878" spans="3:38" ht="15" customHeight="1" x14ac:dyDescent="0.35">
      <c r="C1878"/>
      <c r="D1878"/>
      <c r="E1878"/>
      <c r="F1878"/>
      <c r="G1878"/>
      <c r="H1878"/>
      <c r="I1878"/>
      <c r="J1878"/>
      <c r="K1878"/>
      <c r="L1878"/>
      <c r="M1878"/>
      <c r="N1878"/>
      <c r="O1878"/>
      <c r="S1878"/>
      <c r="T1878"/>
      <c r="U1878"/>
      <c r="V1878"/>
      <c r="Y1878"/>
      <c r="Z1878"/>
      <c r="AA1878"/>
      <c r="AB1878"/>
      <c r="AC1878"/>
      <c r="AD1878"/>
      <c r="AE1878"/>
      <c r="AF1878"/>
      <c r="AG1878"/>
      <c r="AH1878"/>
      <c r="AI1878"/>
      <c r="AJ1878"/>
      <c r="AK1878"/>
      <c r="AL1878"/>
    </row>
    <row r="1879" spans="3:38" ht="15" customHeight="1" x14ac:dyDescent="0.35">
      <c r="C1879"/>
      <c r="D1879"/>
      <c r="E1879"/>
      <c r="F1879"/>
      <c r="G1879"/>
      <c r="H1879"/>
      <c r="I1879"/>
      <c r="J1879"/>
      <c r="K1879"/>
      <c r="L1879"/>
      <c r="M1879"/>
      <c r="N1879"/>
      <c r="O1879"/>
      <c r="S1879"/>
      <c r="T1879"/>
      <c r="U1879"/>
      <c r="V1879"/>
      <c r="Y1879"/>
      <c r="Z1879"/>
      <c r="AA1879"/>
      <c r="AB1879"/>
      <c r="AC1879"/>
      <c r="AD1879"/>
      <c r="AE1879"/>
      <c r="AF1879"/>
      <c r="AG1879"/>
      <c r="AH1879"/>
      <c r="AI1879"/>
      <c r="AJ1879"/>
      <c r="AK1879"/>
      <c r="AL1879"/>
    </row>
    <row r="1880" spans="3:38" ht="15" customHeight="1" x14ac:dyDescent="0.35">
      <c r="C1880"/>
      <c r="D1880"/>
      <c r="E1880"/>
      <c r="F1880"/>
      <c r="G1880"/>
      <c r="H1880"/>
      <c r="I1880"/>
      <c r="J1880"/>
      <c r="K1880"/>
      <c r="L1880"/>
      <c r="M1880"/>
      <c r="N1880"/>
      <c r="O1880"/>
      <c r="S1880"/>
      <c r="T1880"/>
      <c r="U1880"/>
      <c r="V1880"/>
      <c r="Y1880"/>
      <c r="Z1880"/>
      <c r="AA1880"/>
      <c r="AB1880"/>
      <c r="AC1880"/>
      <c r="AD1880"/>
      <c r="AE1880"/>
      <c r="AF1880"/>
      <c r="AG1880"/>
      <c r="AH1880"/>
      <c r="AI1880"/>
      <c r="AJ1880"/>
      <c r="AK1880"/>
      <c r="AL1880"/>
    </row>
    <row r="1881" spans="3:38" ht="15" customHeight="1" x14ac:dyDescent="0.35">
      <c r="C1881"/>
      <c r="D1881"/>
      <c r="E1881"/>
      <c r="F1881"/>
      <c r="G1881"/>
      <c r="H1881"/>
      <c r="I1881"/>
      <c r="J1881"/>
      <c r="K1881"/>
      <c r="L1881"/>
      <c r="M1881"/>
      <c r="N1881"/>
      <c r="O1881"/>
      <c r="S1881"/>
      <c r="T1881"/>
      <c r="U1881"/>
      <c r="V1881"/>
      <c r="Y1881"/>
      <c r="Z1881"/>
      <c r="AA1881"/>
      <c r="AB1881"/>
      <c r="AC1881"/>
      <c r="AD1881"/>
      <c r="AE1881"/>
      <c r="AF1881"/>
      <c r="AG1881"/>
      <c r="AH1881"/>
      <c r="AI1881"/>
      <c r="AJ1881"/>
      <c r="AK1881"/>
      <c r="AL1881"/>
    </row>
    <row r="1882" spans="3:38" ht="15" customHeight="1" x14ac:dyDescent="0.35">
      <c r="C1882"/>
      <c r="D1882"/>
      <c r="E1882"/>
      <c r="F1882"/>
      <c r="G1882"/>
      <c r="H1882"/>
      <c r="I1882"/>
      <c r="J1882"/>
      <c r="K1882"/>
      <c r="L1882"/>
      <c r="M1882"/>
      <c r="N1882"/>
      <c r="O1882"/>
      <c r="S1882"/>
      <c r="T1882"/>
      <c r="U1882"/>
      <c r="V1882"/>
      <c r="Y1882"/>
      <c r="Z1882"/>
      <c r="AA1882"/>
      <c r="AB1882"/>
      <c r="AC1882"/>
      <c r="AD1882"/>
      <c r="AE1882"/>
      <c r="AF1882"/>
      <c r="AG1882"/>
      <c r="AH1882"/>
      <c r="AI1882"/>
      <c r="AJ1882"/>
      <c r="AK1882"/>
      <c r="AL1882"/>
    </row>
    <row r="1883" spans="3:38" ht="15" customHeight="1" x14ac:dyDescent="0.35">
      <c r="C1883"/>
      <c r="D1883"/>
      <c r="E1883"/>
      <c r="F1883"/>
      <c r="G1883"/>
      <c r="H1883"/>
      <c r="I1883"/>
      <c r="J1883"/>
      <c r="K1883"/>
      <c r="L1883"/>
      <c r="M1883"/>
      <c r="N1883"/>
      <c r="O1883"/>
      <c r="S1883"/>
      <c r="T1883"/>
      <c r="U1883"/>
      <c r="V1883"/>
      <c r="Y1883"/>
      <c r="Z1883"/>
      <c r="AA1883"/>
      <c r="AB1883"/>
      <c r="AC1883"/>
      <c r="AD1883"/>
      <c r="AE1883"/>
      <c r="AF1883"/>
      <c r="AG1883"/>
      <c r="AH1883"/>
      <c r="AI1883"/>
      <c r="AJ1883"/>
      <c r="AK1883"/>
      <c r="AL1883"/>
    </row>
    <row r="1884" spans="3:38" ht="15" customHeight="1" x14ac:dyDescent="0.35">
      <c r="C1884"/>
      <c r="D1884"/>
      <c r="E1884"/>
      <c r="F1884"/>
      <c r="G1884"/>
      <c r="H1884"/>
      <c r="I1884"/>
      <c r="J1884"/>
      <c r="K1884"/>
      <c r="L1884"/>
      <c r="M1884"/>
      <c r="N1884"/>
      <c r="O1884"/>
      <c r="S1884"/>
      <c r="T1884"/>
      <c r="U1884"/>
      <c r="V1884"/>
      <c r="Y1884"/>
      <c r="Z1884"/>
      <c r="AA1884"/>
      <c r="AB1884"/>
      <c r="AC1884"/>
      <c r="AD1884"/>
      <c r="AE1884"/>
      <c r="AF1884"/>
      <c r="AG1884"/>
      <c r="AH1884"/>
      <c r="AI1884"/>
      <c r="AJ1884"/>
      <c r="AK1884"/>
      <c r="AL1884"/>
    </row>
    <row r="1885" spans="3:38" ht="15" customHeight="1" x14ac:dyDescent="0.35">
      <c r="C1885"/>
      <c r="D1885"/>
      <c r="E1885"/>
      <c r="F1885"/>
      <c r="G1885"/>
      <c r="H1885"/>
      <c r="I1885"/>
      <c r="J1885"/>
      <c r="K1885"/>
      <c r="L1885"/>
      <c r="M1885"/>
      <c r="N1885"/>
      <c r="O1885"/>
      <c r="S1885"/>
      <c r="T1885"/>
      <c r="U1885"/>
      <c r="V1885"/>
      <c r="Y1885"/>
      <c r="Z1885"/>
      <c r="AA1885"/>
      <c r="AB1885"/>
      <c r="AC1885"/>
      <c r="AD1885"/>
      <c r="AE1885"/>
      <c r="AF1885"/>
      <c r="AG1885"/>
      <c r="AH1885"/>
      <c r="AI1885"/>
      <c r="AJ1885"/>
      <c r="AK1885"/>
      <c r="AL1885"/>
    </row>
    <row r="1886" spans="3:38" ht="15" customHeight="1" x14ac:dyDescent="0.35">
      <c r="C1886"/>
      <c r="D1886"/>
      <c r="E1886"/>
      <c r="F1886"/>
      <c r="G1886"/>
      <c r="H1886"/>
      <c r="I1886"/>
      <c r="J1886"/>
      <c r="K1886"/>
      <c r="L1886"/>
      <c r="M1886"/>
      <c r="N1886"/>
      <c r="O1886"/>
      <c r="S1886"/>
      <c r="T1886"/>
      <c r="U1886"/>
      <c r="V1886"/>
      <c r="Y1886"/>
      <c r="Z1886"/>
      <c r="AA1886"/>
      <c r="AB1886"/>
      <c r="AC1886"/>
      <c r="AD1886"/>
      <c r="AE1886"/>
      <c r="AF1886"/>
      <c r="AG1886"/>
      <c r="AH1886"/>
      <c r="AI1886"/>
      <c r="AJ1886"/>
      <c r="AK1886"/>
      <c r="AL1886"/>
    </row>
    <row r="1887" spans="3:38" ht="15" customHeight="1" x14ac:dyDescent="0.35">
      <c r="C1887"/>
      <c r="D1887"/>
      <c r="E1887"/>
      <c r="F1887"/>
      <c r="G1887"/>
      <c r="H1887"/>
      <c r="I1887"/>
      <c r="J1887"/>
      <c r="K1887"/>
      <c r="L1887"/>
      <c r="M1887"/>
      <c r="N1887"/>
      <c r="O1887"/>
      <c r="S1887"/>
      <c r="T1887"/>
      <c r="U1887"/>
      <c r="V1887"/>
      <c r="Y1887"/>
      <c r="Z1887"/>
      <c r="AA1887"/>
      <c r="AB1887"/>
      <c r="AC1887"/>
      <c r="AD1887"/>
      <c r="AE1887"/>
      <c r="AF1887"/>
      <c r="AG1887"/>
      <c r="AH1887"/>
      <c r="AI1887"/>
      <c r="AJ1887"/>
      <c r="AK1887"/>
      <c r="AL1887"/>
    </row>
    <row r="1888" spans="3:38" ht="15" customHeight="1" x14ac:dyDescent="0.35">
      <c r="C1888"/>
      <c r="D1888"/>
      <c r="E1888"/>
      <c r="F1888"/>
      <c r="G1888"/>
      <c r="H1888"/>
      <c r="I1888"/>
      <c r="J1888"/>
      <c r="K1888"/>
      <c r="L1888"/>
      <c r="M1888"/>
      <c r="N1888"/>
      <c r="O1888"/>
      <c r="S1888"/>
      <c r="T1888"/>
      <c r="U1888"/>
      <c r="V1888"/>
      <c r="Y1888"/>
      <c r="Z1888"/>
      <c r="AA1888"/>
      <c r="AB1888"/>
      <c r="AC1888"/>
      <c r="AD1888"/>
      <c r="AE1888"/>
      <c r="AF1888"/>
      <c r="AG1888"/>
      <c r="AH1888"/>
      <c r="AI1888"/>
      <c r="AJ1888"/>
      <c r="AK1888"/>
      <c r="AL1888"/>
    </row>
    <row r="1889" spans="3:38" ht="15" customHeight="1" x14ac:dyDescent="0.35">
      <c r="C1889"/>
      <c r="D1889"/>
      <c r="E1889"/>
      <c r="F1889"/>
      <c r="G1889"/>
      <c r="H1889"/>
      <c r="I1889"/>
      <c r="J1889"/>
      <c r="K1889"/>
      <c r="L1889"/>
      <c r="M1889"/>
      <c r="N1889"/>
      <c r="O1889"/>
      <c r="S1889"/>
      <c r="T1889"/>
      <c r="U1889"/>
      <c r="V1889"/>
      <c r="Y1889"/>
      <c r="Z1889"/>
      <c r="AA1889"/>
      <c r="AB1889"/>
      <c r="AC1889"/>
      <c r="AD1889"/>
      <c r="AE1889"/>
      <c r="AF1889"/>
      <c r="AG1889"/>
      <c r="AH1889"/>
      <c r="AI1889"/>
      <c r="AJ1889"/>
      <c r="AK1889"/>
      <c r="AL1889"/>
    </row>
    <row r="1890" spans="3:38" ht="15" customHeight="1" x14ac:dyDescent="0.35">
      <c r="C1890"/>
      <c r="D1890"/>
      <c r="E1890"/>
      <c r="F1890"/>
      <c r="G1890"/>
      <c r="H1890"/>
      <c r="I1890"/>
      <c r="J1890"/>
      <c r="K1890"/>
      <c r="L1890"/>
      <c r="M1890"/>
      <c r="N1890"/>
      <c r="O1890"/>
      <c r="S1890"/>
      <c r="T1890"/>
      <c r="U1890"/>
      <c r="V1890"/>
      <c r="Y1890"/>
      <c r="Z1890"/>
      <c r="AA1890"/>
      <c r="AB1890"/>
      <c r="AC1890"/>
      <c r="AD1890"/>
      <c r="AE1890"/>
      <c r="AF1890"/>
      <c r="AG1890"/>
      <c r="AH1890"/>
      <c r="AI1890"/>
      <c r="AJ1890"/>
      <c r="AK1890"/>
      <c r="AL1890"/>
    </row>
    <row r="1891" spans="3:38" ht="15" customHeight="1" x14ac:dyDescent="0.35">
      <c r="C1891"/>
      <c r="D1891"/>
      <c r="E1891"/>
      <c r="F1891"/>
      <c r="G1891"/>
      <c r="H1891"/>
      <c r="I1891"/>
      <c r="J1891"/>
      <c r="K1891"/>
      <c r="L1891"/>
      <c r="M1891"/>
      <c r="N1891"/>
      <c r="O1891"/>
      <c r="S1891"/>
      <c r="T1891"/>
      <c r="U1891"/>
      <c r="V1891"/>
      <c r="Y1891"/>
      <c r="Z1891"/>
      <c r="AA1891"/>
      <c r="AB1891"/>
      <c r="AC1891"/>
      <c r="AD1891"/>
      <c r="AE1891"/>
      <c r="AF1891"/>
      <c r="AG1891"/>
      <c r="AH1891"/>
      <c r="AI1891"/>
      <c r="AJ1891"/>
      <c r="AK1891"/>
      <c r="AL1891"/>
    </row>
    <row r="1892" spans="3:38" ht="15" customHeight="1" x14ac:dyDescent="0.35">
      <c r="C1892"/>
      <c r="D1892"/>
      <c r="E1892"/>
      <c r="F1892"/>
      <c r="G1892"/>
      <c r="H1892"/>
      <c r="I1892"/>
      <c r="J1892"/>
      <c r="K1892"/>
      <c r="L1892"/>
      <c r="M1892"/>
      <c r="N1892"/>
      <c r="O1892"/>
      <c r="S1892"/>
      <c r="T1892"/>
      <c r="U1892"/>
      <c r="V1892"/>
      <c r="Y1892"/>
      <c r="Z1892"/>
      <c r="AA1892"/>
      <c r="AB1892"/>
      <c r="AC1892"/>
      <c r="AD1892"/>
      <c r="AE1892"/>
      <c r="AF1892"/>
      <c r="AG1892"/>
      <c r="AH1892"/>
      <c r="AI1892"/>
      <c r="AJ1892"/>
      <c r="AK1892"/>
      <c r="AL1892"/>
    </row>
    <row r="1893" spans="3:38" ht="15" customHeight="1" x14ac:dyDescent="0.35">
      <c r="C1893"/>
      <c r="D1893"/>
      <c r="E1893"/>
      <c r="F1893"/>
      <c r="G1893"/>
      <c r="H1893"/>
      <c r="I1893"/>
      <c r="J1893"/>
      <c r="K1893"/>
      <c r="L1893"/>
      <c r="M1893"/>
      <c r="N1893"/>
      <c r="O1893"/>
      <c r="S1893"/>
      <c r="T1893"/>
      <c r="U1893"/>
      <c r="V1893"/>
      <c r="Y1893"/>
      <c r="Z1893"/>
      <c r="AA1893"/>
      <c r="AB1893"/>
      <c r="AC1893"/>
      <c r="AD1893"/>
      <c r="AE1893"/>
      <c r="AF1893"/>
      <c r="AG1893"/>
      <c r="AH1893"/>
      <c r="AI1893"/>
      <c r="AJ1893"/>
      <c r="AK1893"/>
      <c r="AL1893"/>
    </row>
    <row r="1894" spans="3:38" ht="15" customHeight="1" x14ac:dyDescent="0.35">
      <c r="C1894"/>
      <c r="D1894"/>
      <c r="E1894"/>
      <c r="F1894"/>
      <c r="G1894"/>
      <c r="H1894"/>
      <c r="I1894"/>
      <c r="J1894"/>
      <c r="K1894"/>
      <c r="L1894"/>
      <c r="M1894"/>
      <c r="N1894"/>
      <c r="O1894"/>
      <c r="S1894"/>
      <c r="T1894"/>
      <c r="U1894"/>
      <c r="V1894"/>
      <c r="Y1894"/>
      <c r="Z1894"/>
      <c r="AA1894"/>
      <c r="AB1894"/>
      <c r="AC1894"/>
      <c r="AD1894"/>
      <c r="AE1894"/>
      <c r="AF1894"/>
      <c r="AG1894"/>
      <c r="AH1894"/>
      <c r="AI1894"/>
      <c r="AJ1894"/>
      <c r="AK1894"/>
      <c r="AL1894"/>
    </row>
    <row r="1895" spans="3:38" ht="15" customHeight="1" x14ac:dyDescent="0.35">
      <c r="C1895"/>
      <c r="D1895"/>
      <c r="E1895"/>
      <c r="F1895"/>
      <c r="G1895"/>
      <c r="H1895"/>
      <c r="I1895"/>
      <c r="J1895"/>
      <c r="K1895"/>
      <c r="L1895"/>
      <c r="M1895"/>
      <c r="N1895"/>
      <c r="O1895"/>
      <c r="S1895"/>
      <c r="T1895"/>
      <c r="U1895"/>
      <c r="V1895"/>
      <c r="Y1895"/>
      <c r="Z1895"/>
      <c r="AA1895"/>
      <c r="AB1895"/>
      <c r="AC1895"/>
      <c r="AD1895"/>
      <c r="AE1895"/>
      <c r="AF1895"/>
      <c r="AG1895"/>
      <c r="AH1895"/>
      <c r="AI1895"/>
      <c r="AJ1895"/>
      <c r="AK1895"/>
      <c r="AL1895"/>
    </row>
    <row r="1896" spans="3:38" ht="15" customHeight="1" x14ac:dyDescent="0.35">
      <c r="C1896"/>
      <c r="D1896"/>
      <c r="E1896"/>
      <c r="F1896"/>
      <c r="G1896"/>
      <c r="H1896"/>
      <c r="I1896"/>
      <c r="J1896"/>
      <c r="K1896"/>
      <c r="L1896"/>
      <c r="M1896"/>
      <c r="N1896"/>
      <c r="O1896"/>
      <c r="S1896"/>
      <c r="T1896"/>
      <c r="U1896"/>
      <c r="V1896"/>
      <c r="Y1896"/>
      <c r="Z1896"/>
      <c r="AA1896"/>
      <c r="AB1896"/>
      <c r="AC1896"/>
      <c r="AD1896"/>
      <c r="AE1896"/>
      <c r="AF1896"/>
      <c r="AG1896"/>
      <c r="AH1896"/>
      <c r="AI1896"/>
      <c r="AJ1896"/>
      <c r="AK1896"/>
      <c r="AL1896"/>
    </row>
    <row r="1897" spans="3:38" ht="15" customHeight="1" x14ac:dyDescent="0.35">
      <c r="C1897"/>
      <c r="D1897"/>
      <c r="E1897"/>
      <c r="F1897"/>
      <c r="G1897"/>
      <c r="H1897"/>
      <c r="I1897"/>
      <c r="J1897"/>
      <c r="K1897"/>
      <c r="L1897"/>
      <c r="M1897"/>
      <c r="N1897"/>
      <c r="O1897"/>
      <c r="S1897"/>
      <c r="T1897"/>
      <c r="U1897"/>
      <c r="V1897"/>
      <c r="Y1897"/>
      <c r="Z1897"/>
      <c r="AA1897"/>
      <c r="AB1897"/>
      <c r="AC1897"/>
      <c r="AD1897"/>
      <c r="AE1897"/>
      <c r="AF1897"/>
      <c r="AG1897"/>
      <c r="AH1897"/>
      <c r="AI1897"/>
      <c r="AJ1897"/>
      <c r="AK1897"/>
      <c r="AL1897"/>
    </row>
    <row r="1898" spans="3:38" ht="15" customHeight="1" x14ac:dyDescent="0.35">
      <c r="C1898"/>
      <c r="D1898"/>
      <c r="E1898"/>
      <c r="F1898"/>
      <c r="G1898"/>
      <c r="H1898"/>
      <c r="I1898"/>
      <c r="J1898"/>
      <c r="K1898"/>
      <c r="L1898"/>
      <c r="M1898"/>
      <c r="N1898"/>
      <c r="O1898"/>
      <c r="S1898"/>
      <c r="T1898"/>
      <c r="U1898"/>
      <c r="V1898"/>
      <c r="Y1898"/>
      <c r="Z1898"/>
      <c r="AA1898"/>
      <c r="AB1898"/>
      <c r="AC1898"/>
      <c r="AD1898"/>
      <c r="AE1898"/>
      <c r="AF1898"/>
      <c r="AG1898"/>
      <c r="AH1898"/>
      <c r="AI1898"/>
      <c r="AJ1898"/>
      <c r="AK1898"/>
      <c r="AL1898"/>
    </row>
    <row r="1899" spans="3:38" ht="15" customHeight="1" x14ac:dyDescent="0.35">
      <c r="C1899"/>
      <c r="D1899"/>
      <c r="E1899"/>
      <c r="F1899"/>
      <c r="G1899"/>
      <c r="H1899"/>
      <c r="I1899"/>
      <c r="J1899"/>
      <c r="K1899"/>
      <c r="L1899"/>
      <c r="M1899"/>
      <c r="N1899"/>
      <c r="O1899"/>
      <c r="S1899"/>
      <c r="T1899"/>
      <c r="U1899"/>
      <c r="V1899"/>
      <c r="Y1899"/>
      <c r="Z1899"/>
      <c r="AA1899"/>
      <c r="AB1899"/>
      <c r="AC1899"/>
      <c r="AD1899"/>
      <c r="AE1899"/>
      <c r="AF1899"/>
      <c r="AG1899"/>
      <c r="AH1899"/>
      <c r="AI1899"/>
      <c r="AJ1899"/>
      <c r="AK1899"/>
      <c r="AL1899"/>
    </row>
    <row r="1900" spans="3:38" ht="15" customHeight="1" x14ac:dyDescent="0.35">
      <c r="C1900"/>
      <c r="D1900"/>
      <c r="E1900"/>
      <c r="F1900"/>
      <c r="G1900"/>
      <c r="H1900"/>
      <c r="I1900"/>
      <c r="J1900"/>
      <c r="K1900"/>
      <c r="L1900"/>
      <c r="M1900"/>
      <c r="N1900"/>
      <c r="O1900"/>
      <c r="S1900"/>
      <c r="T1900"/>
      <c r="U1900"/>
      <c r="V1900"/>
      <c r="Y1900"/>
      <c r="Z1900"/>
      <c r="AA1900"/>
      <c r="AB1900"/>
      <c r="AC1900"/>
      <c r="AD1900"/>
      <c r="AE1900"/>
      <c r="AF1900"/>
      <c r="AG1900"/>
      <c r="AH1900"/>
      <c r="AI1900"/>
      <c r="AJ1900"/>
      <c r="AK1900"/>
      <c r="AL1900"/>
    </row>
    <row r="1901" spans="3:38" ht="15" customHeight="1" x14ac:dyDescent="0.35">
      <c r="C1901"/>
      <c r="D1901"/>
      <c r="E1901"/>
      <c r="F1901"/>
      <c r="G1901"/>
      <c r="H1901"/>
      <c r="I1901"/>
      <c r="J1901"/>
      <c r="K1901"/>
      <c r="L1901"/>
      <c r="M1901"/>
      <c r="N1901"/>
      <c r="O1901"/>
      <c r="S1901"/>
      <c r="T1901"/>
      <c r="U1901"/>
      <c r="V1901"/>
      <c r="Y1901"/>
      <c r="Z1901"/>
      <c r="AA1901"/>
      <c r="AB1901"/>
      <c r="AC1901"/>
      <c r="AD1901"/>
      <c r="AE1901"/>
      <c r="AF1901"/>
      <c r="AG1901"/>
      <c r="AH1901"/>
      <c r="AI1901"/>
      <c r="AJ1901"/>
      <c r="AK1901"/>
      <c r="AL1901"/>
    </row>
    <row r="1902" spans="3:38" ht="15" customHeight="1" x14ac:dyDescent="0.35">
      <c r="C1902"/>
      <c r="D1902"/>
      <c r="E1902"/>
      <c r="F1902"/>
      <c r="G1902"/>
      <c r="H1902"/>
      <c r="I1902"/>
      <c r="J1902"/>
      <c r="K1902"/>
      <c r="L1902"/>
      <c r="M1902"/>
      <c r="N1902"/>
      <c r="O1902"/>
      <c r="S1902"/>
      <c r="T1902"/>
      <c r="U1902"/>
      <c r="V1902"/>
      <c r="Y1902"/>
      <c r="Z1902"/>
      <c r="AA1902"/>
      <c r="AB1902"/>
      <c r="AC1902"/>
      <c r="AD1902"/>
      <c r="AE1902"/>
      <c r="AF1902"/>
      <c r="AG1902"/>
      <c r="AH1902"/>
      <c r="AI1902"/>
      <c r="AJ1902"/>
      <c r="AK1902"/>
      <c r="AL1902"/>
    </row>
    <row r="1903" spans="3:38" ht="15" customHeight="1" x14ac:dyDescent="0.35">
      <c r="C1903"/>
      <c r="D1903"/>
      <c r="E1903"/>
      <c r="F1903"/>
      <c r="G1903"/>
      <c r="H1903"/>
      <c r="I1903"/>
      <c r="J1903"/>
      <c r="K1903"/>
      <c r="L1903"/>
      <c r="M1903"/>
      <c r="N1903"/>
      <c r="O1903"/>
      <c r="S1903"/>
      <c r="T1903"/>
      <c r="U1903"/>
      <c r="V1903"/>
      <c r="Y1903"/>
      <c r="Z1903"/>
      <c r="AA1903"/>
      <c r="AB1903"/>
      <c r="AC1903"/>
      <c r="AD1903"/>
      <c r="AE1903"/>
      <c r="AF1903"/>
      <c r="AG1903"/>
      <c r="AH1903"/>
      <c r="AI1903"/>
      <c r="AJ1903"/>
      <c r="AK1903"/>
      <c r="AL1903"/>
    </row>
    <row r="1904" spans="3:38" ht="15" customHeight="1" x14ac:dyDescent="0.35">
      <c r="C1904"/>
      <c r="D1904"/>
      <c r="E1904"/>
      <c r="F1904"/>
      <c r="G1904"/>
      <c r="H1904"/>
      <c r="I1904"/>
      <c r="J1904"/>
      <c r="K1904"/>
      <c r="L1904"/>
      <c r="M1904"/>
      <c r="N1904"/>
      <c r="O1904"/>
      <c r="S1904"/>
      <c r="T1904"/>
      <c r="U1904"/>
      <c r="V1904"/>
      <c r="Y1904"/>
      <c r="Z1904"/>
      <c r="AA1904"/>
      <c r="AB1904"/>
      <c r="AC1904"/>
      <c r="AD1904"/>
      <c r="AE1904"/>
      <c r="AF1904"/>
      <c r="AG1904"/>
      <c r="AH1904"/>
      <c r="AI1904"/>
      <c r="AJ1904"/>
      <c r="AK1904"/>
      <c r="AL1904"/>
    </row>
    <row r="1905" spans="3:38" ht="15" customHeight="1" x14ac:dyDescent="0.35">
      <c r="C1905"/>
      <c r="D1905"/>
      <c r="E1905"/>
      <c r="F1905"/>
      <c r="G1905"/>
      <c r="H1905"/>
      <c r="I1905"/>
      <c r="J1905"/>
      <c r="K1905"/>
      <c r="L1905"/>
      <c r="M1905"/>
      <c r="N1905"/>
      <c r="O1905"/>
      <c r="S1905"/>
      <c r="T1905"/>
      <c r="U1905"/>
      <c r="V1905"/>
      <c r="Y1905"/>
      <c r="Z1905"/>
      <c r="AA1905"/>
      <c r="AB1905"/>
      <c r="AC1905"/>
      <c r="AD1905"/>
      <c r="AE1905"/>
      <c r="AF1905"/>
      <c r="AG1905"/>
      <c r="AH1905"/>
      <c r="AI1905"/>
      <c r="AJ1905"/>
      <c r="AK1905"/>
      <c r="AL1905"/>
    </row>
    <row r="1906" spans="3:38" ht="15" customHeight="1" x14ac:dyDescent="0.35">
      <c r="C1906"/>
      <c r="D1906"/>
      <c r="E1906"/>
      <c r="F1906"/>
      <c r="G1906"/>
      <c r="H1906"/>
      <c r="I1906"/>
      <c r="J1906"/>
      <c r="K1906"/>
      <c r="L1906"/>
      <c r="M1906"/>
      <c r="N1906"/>
      <c r="O1906"/>
      <c r="S1906"/>
      <c r="T1906"/>
      <c r="U1906"/>
      <c r="V1906"/>
      <c r="Y1906"/>
      <c r="Z1906"/>
      <c r="AA1906"/>
      <c r="AB1906"/>
      <c r="AC1906"/>
      <c r="AD1906"/>
      <c r="AE1906"/>
      <c r="AF1906"/>
      <c r="AG1906"/>
      <c r="AH1906"/>
      <c r="AI1906"/>
      <c r="AJ1906"/>
      <c r="AK1906"/>
      <c r="AL1906"/>
    </row>
    <row r="1907" spans="3:38" ht="15" customHeight="1" x14ac:dyDescent="0.35">
      <c r="C1907"/>
      <c r="D1907"/>
      <c r="E1907"/>
      <c r="F1907"/>
      <c r="G1907"/>
      <c r="H1907"/>
      <c r="I1907"/>
      <c r="J1907"/>
      <c r="K1907"/>
      <c r="L1907"/>
      <c r="M1907"/>
      <c r="N1907"/>
      <c r="O1907"/>
      <c r="S1907"/>
      <c r="T1907"/>
      <c r="U1907"/>
      <c r="V1907"/>
      <c r="Y1907"/>
      <c r="Z1907"/>
      <c r="AA1907"/>
      <c r="AB1907"/>
      <c r="AC1907"/>
      <c r="AD1907"/>
      <c r="AE1907"/>
      <c r="AF1907"/>
      <c r="AG1907"/>
      <c r="AH1907"/>
      <c r="AI1907"/>
      <c r="AJ1907"/>
      <c r="AK1907"/>
      <c r="AL1907"/>
    </row>
    <row r="1908" spans="3:38" ht="15" customHeight="1" x14ac:dyDescent="0.35">
      <c r="C1908"/>
      <c r="D1908"/>
      <c r="E1908"/>
      <c r="F1908"/>
      <c r="G1908"/>
      <c r="H1908"/>
      <c r="I1908"/>
      <c r="J1908"/>
      <c r="K1908"/>
      <c r="L1908"/>
      <c r="M1908"/>
      <c r="N1908"/>
      <c r="O1908"/>
      <c r="S1908"/>
      <c r="T1908"/>
      <c r="U1908"/>
      <c r="V1908"/>
      <c r="Y1908"/>
      <c r="Z1908"/>
      <c r="AA1908"/>
      <c r="AB1908"/>
      <c r="AC1908"/>
      <c r="AD1908"/>
      <c r="AE1908"/>
      <c r="AF1908"/>
      <c r="AG1908"/>
      <c r="AH1908"/>
      <c r="AI1908"/>
      <c r="AJ1908"/>
      <c r="AK1908"/>
      <c r="AL1908"/>
    </row>
    <row r="1909" spans="3:38" ht="15" customHeight="1" x14ac:dyDescent="0.35">
      <c r="C1909"/>
      <c r="D1909"/>
      <c r="E1909"/>
      <c r="F1909"/>
      <c r="G1909"/>
      <c r="H1909"/>
      <c r="I1909"/>
      <c r="J1909"/>
      <c r="K1909"/>
      <c r="L1909"/>
      <c r="M1909"/>
      <c r="N1909"/>
      <c r="O1909"/>
      <c r="S1909"/>
      <c r="T1909"/>
      <c r="U1909"/>
      <c r="V1909"/>
      <c r="Y1909"/>
      <c r="Z1909"/>
      <c r="AA1909"/>
      <c r="AB1909"/>
      <c r="AC1909"/>
      <c r="AD1909"/>
      <c r="AE1909"/>
      <c r="AF1909"/>
      <c r="AG1909"/>
      <c r="AH1909"/>
      <c r="AI1909"/>
      <c r="AJ1909"/>
      <c r="AK1909"/>
      <c r="AL1909"/>
    </row>
    <row r="1910" spans="3:38" ht="15" customHeight="1" x14ac:dyDescent="0.35">
      <c r="C1910"/>
      <c r="D1910"/>
      <c r="E1910"/>
      <c r="F1910"/>
      <c r="G1910"/>
      <c r="H1910"/>
      <c r="I1910"/>
      <c r="J1910"/>
      <c r="K1910"/>
      <c r="L1910"/>
      <c r="M1910"/>
      <c r="N1910"/>
      <c r="O1910"/>
      <c r="S1910"/>
      <c r="T1910"/>
      <c r="U1910"/>
      <c r="V1910"/>
      <c r="Y1910"/>
      <c r="Z1910"/>
      <c r="AA1910"/>
      <c r="AB1910"/>
      <c r="AC1910"/>
      <c r="AD1910"/>
      <c r="AE1910"/>
      <c r="AF1910"/>
      <c r="AG1910"/>
      <c r="AH1910"/>
      <c r="AI1910"/>
      <c r="AJ1910"/>
      <c r="AK1910"/>
      <c r="AL1910"/>
    </row>
    <row r="1911" spans="3:38" ht="15" customHeight="1" x14ac:dyDescent="0.35">
      <c r="C1911"/>
      <c r="D1911"/>
      <c r="E1911"/>
      <c r="F1911"/>
      <c r="G1911"/>
      <c r="H1911"/>
      <c r="I1911"/>
      <c r="J1911"/>
      <c r="K1911"/>
      <c r="L1911"/>
      <c r="M1911"/>
      <c r="N1911"/>
      <c r="O1911"/>
      <c r="S1911"/>
      <c r="T1911"/>
      <c r="U1911"/>
      <c r="V1911"/>
      <c r="Y1911"/>
      <c r="Z1911"/>
      <c r="AA1911"/>
      <c r="AB1911"/>
      <c r="AC1911"/>
      <c r="AD1911"/>
      <c r="AE1911"/>
      <c r="AF1911"/>
      <c r="AG1911"/>
      <c r="AH1911"/>
      <c r="AI1911"/>
      <c r="AJ1911"/>
      <c r="AK1911"/>
      <c r="AL1911"/>
    </row>
    <row r="1912" spans="3:38" ht="15" customHeight="1" x14ac:dyDescent="0.35">
      <c r="C1912"/>
      <c r="D1912"/>
      <c r="E1912"/>
      <c r="F1912"/>
      <c r="G1912"/>
      <c r="H1912"/>
      <c r="I1912"/>
      <c r="J1912"/>
      <c r="K1912"/>
      <c r="L1912"/>
      <c r="M1912"/>
      <c r="N1912"/>
      <c r="O1912"/>
      <c r="S1912"/>
      <c r="T1912"/>
      <c r="U1912"/>
      <c r="V1912"/>
      <c r="Y1912"/>
      <c r="Z1912"/>
      <c r="AA1912"/>
      <c r="AB1912"/>
      <c r="AC1912"/>
      <c r="AD1912"/>
      <c r="AE1912"/>
      <c r="AF1912"/>
      <c r="AG1912"/>
      <c r="AH1912"/>
      <c r="AI1912"/>
      <c r="AJ1912"/>
      <c r="AK1912"/>
      <c r="AL1912"/>
    </row>
    <row r="1913" spans="3:38" ht="15" customHeight="1" x14ac:dyDescent="0.35">
      <c r="C1913"/>
      <c r="D1913"/>
      <c r="E1913"/>
      <c r="F1913"/>
      <c r="G1913"/>
      <c r="H1913"/>
      <c r="I1913"/>
      <c r="J1913"/>
      <c r="K1913"/>
      <c r="L1913"/>
      <c r="M1913"/>
      <c r="N1913"/>
      <c r="O1913"/>
      <c r="S1913"/>
      <c r="T1913"/>
      <c r="U1913"/>
      <c r="V1913"/>
      <c r="Y1913"/>
      <c r="Z1913"/>
      <c r="AA1913"/>
      <c r="AB1913"/>
      <c r="AC1913"/>
      <c r="AD1913"/>
      <c r="AE1913"/>
      <c r="AF1913"/>
      <c r="AG1913"/>
      <c r="AH1913"/>
      <c r="AI1913"/>
      <c r="AJ1913"/>
      <c r="AK1913"/>
      <c r="AL1913"/>
    </row>
    <row r="1914" spans="3:38" ht="15" customHeight="1" x14ac:dyDescent="0.35">
      <c r="C1914"/>
      <c r="D1914"/>
      <c r="E1914"/>
      <c r="F1914"/>
      <c r="G1914"/>
      <c r="H1914"/>
      <c r="I1914"/>
      <c r="J1914"/>
      <c r="K1914"/>
      <c r="L1914"/>
      <c r="M1914"/>
      <c r="N1914"/>
      <c r="O1914"/>
      <c r="S1914"/>
      <c r="T1914"/>
      <c r="U1914"/>
      <c r="V1914"/>
      <c r="Y1914"/>
      <c r="Z1914"/>
      <c r="AA1914"/>
      <c r="AB1914"/>
      <c r="AC1914"/>
      <c r="AD1914"/>
      <c r="AE1914"/>
      <c r="AF1914"/>
      <c r="AG1914"/>
      <c r="AH1914"/>
      <c r="AI1914"/>
      <c r="AJ1914"/>
      <c r="AK1914"/>
      <c r="AL1914"/>
    </row>
    <row r="1915" spans="3:38" ht="15" customHeight="1" x14ac:dyDescent="0.35">
      <c r="C1915"/>
      <c r="D1915"/>
      <c r="E1915"/>
      <c r="F1915"/>
      <c r="G1915"/>
      <c r="H1915"/>
      <c r="I1915"/>
      <c r="J1915"/>
      <c r="K1915"/>
      <c r="L1915"/>
      <c r="M1915"/>
      <c r="N1915"/>
      <c r="O1915"/>
      <c r="S1915"/>
      <c r="T1915"/>
      <c r="U1915"/>
      <c r="V1915"/>
      <c r="Y1915"/>
      <c r="Z1915"/>
      <c r="AA1915"/>
      <c r="AB1915"/>
      <c r="AC1915"/>
      <c r="AD1915"/>
      <c r="AE1915"/>
      <c r="AF1915"/>
      <c r="AG1915"/>
      <c r="AH1915"/>
      <c r="AI1915"/>
      <c r="AJ1915"/>
      <c r="AK1915"/>
      <c r="AL1915"/>
    </row>
    <row r="1916" spans="3:38" ht="15" customHeight="1" x14ac:dyDescent="0.35">
      <c r="C1916"/>
      <c r="D1916"/>
      <c r="E1916"/>
      <c r="F1916"/>
      <c r="G1916"/>
      <c r="H1916"/>
      <c r="I1916"/>
      <c r="J1916"/>
      <c r="K1916"/>
      <c r="L1916"/>
      <c r="M1916"/>
      <c r="N1916"/>
      <c r="O1916"/>
      <c r="S1916"/>
      <c r="T1916"/>
      <c r="U1916"/>
      <c r="V1916"/>
      <c r="Y1916"/>
      <c r="Z1916"/>
      <c r="AA1916"/>
      <c r="AB1916"/>
      <c r="AC1916"/>
      <c r="AD1916"/>
      <c r="AE1916"/>
      <c r="AF1916"/>
      <c r="AG1916"/>
      <c r="AH1916"/>
      <c r="AI1916"/>
      <c r="AJ1916"/>
      <c r="AK1916"/>
      <c r="AL1916"/>
    </row>
    <row r="1917" spans="3:38" ht="15" customHeight="1" x14ac:dyDescent="0.35">
      <c r="C1917"/>
      <c r="D1917"/>
      <c r="E1917"/>
      <c r="F1917"/>
      <c r="G1917"/>
      <c r="H1917"/>
      <c r="I1917"/>
      <c r="J1917"/>
      <c r="K1917"/>
      <c r="L1917"/>
      <c r="M1917"/>
      <c r="N1917"/>
      <c r="O1917"/>
      <c r="S1917"/>
      <c r="T1917"/>
      <c r="U1917"/>
      <c r="V1917"/>
      <c r="Y1917"/>
      <c r="Z1917"/>
      <c r="AA1917"/>
      <c r="AB1917"/>
      <c r="AC1917"/>
      <c r="AD1917"/>
      <c r="AE1917"/>
      <c r="AF1917"/>
      <c r="AG1917"/>
      <c r="AH1917"/>
      <c r="AI1917"/>
      <c r="AJ1917"/>
      <c r="AK1917"/>
      <c r="AL1917"/>
    </row>
    <row r="1918" spans="3:38" ht="15" customHeight="1" x14ac:dyDescent="0.35">
      <c r="C1918"/>
      <c r="D1918"/>
      <c r="E1918"/>
      <c r="F1918"/>
      <c r="G1918"/>
      <c r="H1918"/>
      <c r="I1918"/>
      <c r="J1918"/>
      <c r="K1918"/>
      <c r="L1918"/>
      <c r="M1918"/>
      <c r="N1918"/>
      <c r="O1918"/>
      <c r="S1918"/>
      <c r="T1918"/>
      <c r="U1918"/>
      <c r="V1918"/>
      <c r="Y1918"/>
      <c r="Z1918"/>
      <c r="AA1918"/>
      <c r="AB1918"/>
      <c r="AC1918"/>
      <c r="AD1918"/>
      <c r="AE1918"/>
      <c r="AF1918"/>
      <c r="AG1918"/>
      <c r="AH1918"/>
      <c r="AI1918"/>
      <c r="AJ1918"/>
      <c r="AK1918"/>
      <c r="AL1918"/>
    </row>
    <row r="1919" spans="3:38" ht="15" customHeight="1" x14ac:dyDescent="0.35">
      <c r="C1919"/>
      <c r="D1919"/>
      <c r="E1919"/>
      <c r="F1919"/>
      <c r="G1919"/>
      <c r="H1919"/>
      <c r="I1919"/>
      <c r="J1919"/>
      <c r="K1919"/>
      <c r="L1919"/>
      <c r="M1919"/>
      <c r="N1919"/>
      <c r="O1919"/>
      <c r="S1919"/>
      <c r="T1919"/>
      <c r="U1919"/>
      <c r="V1919"/>
      <c r="Y1919"/>
      <c r="Z1919"/>
      <c r="AA1919"/>
      <c r="AB1919"/>
      <c r="AC1919"/>
      <c r="AD1919"/>
      <c r="AE1919"/>
      <c r="AF1919"/>
      <c r="AG1919"/>
      <c r="AH1919"/>
      <c r="AI1919"/>
      <c r="AJ1919"/>
      <c r="AK1919"/>
      <c r="AL1919"/>
    </row>
    <row r="1920" spans="3:38" ht="15" customHeight="1" x14ac:dyDescent="0.35">
      <c r="C1920"/>
      <c r="D1920"/>
      <c r="E1920"/>
      <c r="F1920"/>
      <c r="G1920"/>
      <c r="H1920"/>
      <c r="I1920"/>
      <c r="J1920"/>
      <c r="K1920"/>
      <c r="L1920"/>
      <c r="M1920"/>
      <c r="N1920"/>
      <c r="O1920"/>
      <c r="S1920"/>
      <c r="T1920"/>
      <c r="U1920"/>
      <c r="V1920"/>
      <c r="Y1920"/>
      <c r="Z1920"/>
      <c r="AA1920"/>
      <c r="AB1920"/>
      <c r="AC1920"/>
      <c r="AD1920"/>
      <c r="AE1920"/>
      <c r="AF1920"/>
      <c r="AG1920"/>
      <c r="AH1920"/>
      <c r="AI1920"/>
      <c r="AJ1920"/>
      <c r="AK1920"/>
      <c r="AL1920"/>
    </row>
    <row r="1921" spans="3:38" ht="15" customHeight="1" x14ac:dyDescent="0.35">
      <c r="C1921"/>
      <c r="D1921"/>
      <c r="E1921"/>
      <c r="F1921"/>
      <c r="G1921"/>
      <c r="H1921"/>
      <c r="I1921"/>
      <c r="J1921"/>
      <c r="K1921"/>
      <c r="L1921"/>
      <c r="M1921"/>
      <c r="N1921"/>
      <c r="O1921"/>
      <c r="S1921"/>
      <c r="T1921"/>
      <c r="U1921"/>
      <c r="V1921"/>
      <c r="Y1921"/>
      <c r="Z1921"/>
      <c r="AA1921"/>
      <c r="AB1921"/>
      <c r="AC1921"/>
      <c r="AD1921"/>
      <c r="AE1921"/>
      <c r="AF1921"/>
      <c r="AG1921"/>
      <c r="AH1921"/>
      <c r="AI1921"/>
      <c r="AJ1921"/>
      <c r="AK1921"/>
      <c r="AL1921"/>
    </row>
    <row r="1922" spans="3:38" ht="15" customHeight="1" x14ac:dyDescent="0.35">
      <c r="C1922"/>
      <c r="D1922"/>
      <c r="E1922"/>
      <c r="F1922"/>
      <c r="G1922"/>
      <c r="H1922"/>
      <c r="I1922"/>
      <c r="J1922"/>
      <c r="K1922"/>
      <c r="L1922"/>
      <c r="M1922"/>
      <c r="N1922"/>
      <c r="O1922"/>
      <c r="S1922"/>
      <c r="T1922"/>
      <c r="U1922"/>
      <c r="V1922"/>
      <c r="Y1922"/>
      <c r="Z1922"/>
      <c r="AA1922"/>
      <c r="AB1922"/>
      <c r="AC1922"/>
      <c r="AD1922"/>
      <c r="AE1922"/>
      <c r="AF1922"/>
      <c r="AG1922"/>
      <c r="AH1922"/>
      <c r="AI1922"/>
      <c r="AJ1922"/>
      <c r="AK1922"/>
      <c r="AL1922"/>
    </row>
    <row r="1923" spans="3:38" ht="15" customHeight="1" x14ac:dyDescent="0.35">
      <c r="C1923"/>
      <c r="D1923"/>
      <c r="E1923"/>
      <c r="F1923"/>
      <c r="G1923"/>
      <c r="H1923"/>
      <c r="I1923"/>
      <c r="J1923"/>
      <c r="K1923"/>
      <c r="L1923"/>
      <c r="M1923"/>
      <c r="N1923"/>
      <c r="O1923"/>
      <c r="S1923"/>
      <c r="T1923"/>
      <c r="U1923"/>
      <c r="V1923"/>
      <c r="Y1923"/>
      <c r="Z1923"/>
      <c r="AA1923"/>
      <c r="AB1923"/>
      <c r="AC1923"/>
      <c r="AD1923"/>
      <c r="AE1923"/>
      <c r="AF1923"/>
      <c r="AG1923"/>
      <c r="AH1923"/>
      <c r="AI1923"/>
      <c r="AJ1923"/>
      <c r="AK1923"/>
      <c r="AL1923"/>
    </row>
    <row r="1924" spans="3:38" ht="15" customHeight="1" x14ac:dyDescent="0.35">
      <c r="C1924"/>
      <c r="D1924"/>
      <c r="E1924"/>
      <c r="F1924"/>
      <c r="G1924"/>
      <c r="H1924"/>
      <c r="I1924"/>
      <c r="J1924"/>
      <c r="K1924"/>
      <c r="L1924"/>
      <c r="M1924"/>
      <c r="N1924"/>
      <c r="O1924"/>
      <c r="S1924"/>
      <c r="T1924"/>
      <c r="U1924"/>
      <c r="V1924"/>
      <c r="Y1924"/>
      <c r="Z1924"/>
      <c r="AA1924"/>
      <c r="AB1924"/>
      <c r="AC1924"/>
      <c r="AD1924"/>
      <c r="AE1924"/>
      <c r="AF1924"/>
      <c r="AG1924"/>
      <c r="AH1924"/>
      <c r="AI1924"/>
      <c r="AJ1924"/>
      <c r="AK1924"/>
      <c r="AL1924"/>
    </row>
    <row r="1925" spans="3:38" ht="15" customHeight="1" x14ac:dyDescent="0.35">
      <c r="C1925"/>
      <c r="D1925"/>
      <c r="E1925"/>
      <c r="F1925"/>
      <c r="G1925"/>
      <c r="H1925"/>
      <c r="I1925"/>
      <c r="J1925"/>
      <c r="K1925"/>
      <c r="L1925"/>
      <c r="M1925"/>
      <c r="N1925"/>
      <c r="O1925"/>
      <c r="S1925"/>
      <c r="T1925"/>
      <c r="U1925"/>
      <c r="V1925"/>
      <c r="Y1925"/>
      <c r="Z1925"/>
      <c r="AA1925"/>
      <c r="AB1925"/>
      <c r="AC1925"/>
      <c r="AD1925"/>
      <c r="AE1925"/>
      <c r="AF1925"/>
      <c r="AG1925"/>
      <c r="AH1925"/>
      <c r="AI1925"/>
      <c r="AJ1925"/>
      <c r="AK1925"/>
      <c r="AL1925"/>
    </row>
    <row r="1926" spans="3:38" ht="15" customHeight="1" x14ac:dyDescent="0.35">
      <c r="C1926"/>
      <c r="D1926"/>
      <c r="E1926"/>
      <c r="F1926"/>
      <c r="G1926"/>
      <c r="H1926"/>
      <c r="I1926"/>
      <c r="J1926"/>
      <c r="K1926"/>
      <c r="L1926"/>
      <c r="M1926"/>
      <c r="N1926"/>
      <c r="O1926"/>
      <c r="S1926"/>
      <c r="T1926"/>
      <c r="U1926"/>
      <c r="V1926"/>
      <c r="Y1926"/>
      <c r="Z1926"/>
      <c r="AA1926"/>
      <c r="AB1926"/>
      <c r="AC1926"/>
      <c r="AD1926"/>
      <c r="AE1926"/>
      <c r="AF1926"/>
      <c r="AG1926"/>
      <c r="AH1926"/>
      <c r="AI1926"/>
      <c r="AJ1926"/>
      <c r="AK1926"/>
      <c r="AL1926"/>
    </row>
    <row r="1927" spans="3:38" ht="15" customHeight="1" x14ac:dyDescent="0.35">
      <c r="C1927"/>
      <c r="D1927"/>
      <c r="E1927"/>
      <c r="F1927"/>
      <c r="G1927"/>
      <c r="H1927"/>
      <c r="I1927"/>
      <c r="J1927"/>
      <c r="K1927"/>
      <c r="L1927"/>
      <c r="M1927"/>
      <c r="N1927"/>
      <c r="O1927"/>
      <c r="S1927"/>
      <c r="T1927"/>
      <c r="U1927"/>
      <c r="V1927"/>
      <c r="Y1927"/>
      <c r="Z1927"/>
      <c r="AA1927"/>
      <c r="AB1927"/>
      <c r="AC1927"/>
      <c r="AD1927"/>
      <c r="AE1927"/>
      <c r="AF1927"/>
      <c r="AG1927"/>
      <c r="AH1927"/>
      <c r="AI1927"/>
      <c r="AJ1927"/>
      <c r="AK1927"/>
      <c r="AL1927"/>
    </row>
    <row r="1928" spans="3:38" ht="15" customHeight="1" x14ac:dyDescent="0.35">
      <c r="C1928"/>
      <c r="D1928"/>
      <c r="E1928"/>
      <c r="F1928"/>
      <c r="G1928"/>
      <c r="H1928"/>
      <c r="I1928"/>
      <c r="J1928"/>
      <c r="K1928"/>
      <c r="L1928"/>
      <c r="M1928"/>
      <c r="N1928"/>
      <c r="O1928"/>
      <c r="S1928"/>
      <c r="T1928"/>
      <c r="U1928"/>
      <c r="V1928"/>
      <c r="Y1928"/>
      <c r="Z1928"/>
      <c r="AA1928"/>
      <c r="AB1928"/>
      <c r="AC1928"/>
      <c r="AD1928"/>
      <c r="AE1928"/>
      <c r="AF1928"/>
      <c r="AG1928"/>
      <c r="AH1928"/>
      <c r="AI1928"/>
      <c r="AJ1928"/>
      <c r="AK1928"/>
      <c r="AL1928"/>
    </row>
    <row r="1929" spans="3:38" ht="15" customHeight="1" x14ac:dyDescent="0.35">
      <c r="C1929"/>
      <c r="D1929"/>
      <c r="E1929"/>
      <c r="F1929"/>
      <c r="G1929"/>
      <c r="H1929"/>
      <c r="I1929"/>
      <c r="J1929"/>
      <c r="K1929"/>
      <c r="L1929"/>
      <c r="M1929"/>
      <c r="N1929"/>
      <c r="O1929"/>
      <c r="S1929"/>
      <c r="T1929"/>
      <c r="U1929"/>
      <c r="V1929"/>
      <c r="Y1929"/>
      <c r="Z1929"/>
      <c r="AA1929"/>
      <c r="AB1929"/>
      <c r="AC1929"/>
      <c r="AD1929"/>
      <c r="AE1929"/>
      <c r="AF1929"/>
      <c r="AG1929"/>
      <c r="AH1929"/>
      <c r="AI1929"/>
      <c r="AJ1929"/>
      <c r="AK1929"/>
      <c r="AL1929"/>
    </row>
    <row r="1930" spans="3:38" ht="15" customHeight="1" x14ac:dyDescent="0.35">
      <c r="C1930"/>
      <c r="D1930"/>
      <c r="E1930"/>
      <c r="F1930"/>
      <c r="G1930"/>
      <c r="H1930"/>
      <c r="I1930"/>
      <c r="J1930"/>
      <c r="K1930"/>
      <c r="L1930"/>
      <c r="M1930"/>
      <c r="N1930"/>
      <c r="O1930"/>
      <c r="S1930"/>
      <c r="T1930"/>
      <c r="U1930"/>
      <c r="V1930"/>
      <c r="Y1930"/>
      <c r="Z1930"/>
      <c r="AA1930"/>
      <c r="AB1930"/>
      <c r="AC1930"/>
      <c r="AD1930"/>
      <c r="AE1930"/>
      <c r="AF1930"/>
      <c r="AG1930"/>
      <c r="AH1930"/>
      <c r="AI1930"/>
      <c r="AJ1930"/>
      <c r="AK1930"/>
      <c r="AL1930"/>
    </row>
    <row r="1931" spans="3:38" ht="15" customHeight="1" x14ac:dyDescent="0.35">
      <c r="C1931"/>
      <c r="D1931"/>
      <c r="E1931"/>
      <c r="F1931"/>
      <c r="G1931"/>
      <c r="H1931"/>
      <c r="I1931"/>
      <c r="J1931"/>
      <c r="K1931"/>
      <c r="L1931"/>
      <c r="M1931"/>
      <c r="N1931"/>
      <c r="O1931"/>
      <c r="S1931"/>
      <c r="T1931"/>
      <c r="U1931"/>
      <c r="V1931"/>
      <c r="Y1931"/>
      <c r="Z1931"/>
      <c r="AA1931"/>
      <c r="AB1931"/>
      <c r="AC1931"/>
      <c r="AD1931"/>
      <c r="AE1931"/>
      <c r="AF1931"/>
      <c r="AG1931"/>
      <c r="AH1931"/>
      <c r="AI1931"/>
      <c r="AJ1931"/>
      <c r="AK1931"/>
      <c r="AL1931"/>
    </row>
    <row r="1932" spans="3:38" ht="15" customHeight="1" x14ac:dyDescent="0.35">
      <c r="C1932"/>
      <c r="D1932"/>
      <c r="E1932"/>
      <c r="F1932"/>
      <c r="G1932"/>
      <c r="H1932"/>
      <c r="I1932"/>
      <c r="J1932"/>
      <c r="K1932"/>
      <c r="L1932"/>
      <c r="M1932"/>
      <c r="N1932"/>
      <c r="O1932"/>
      <c r="S1932"/>
      <c r="T1932"/>
      <c r="U1932"/>
      <c r="V1932"/>
      <c r="Y1932"/>
      <c r="Z1932"/>
      <c r="AA1932"/>
      <c r="AB1932"/>
      <c r="AC1932"/>
      <c r="AD1932"/>
      <c r="AE1932"/>
      <c r="AF1932"/>
      <c r="AG1932"/>
      <c r="AH1932"/>
      <c r="AI1932"/>
      <c r="AJ1932"/>
      <c r="AK1932"/>
      <c r="AL1932"/>
    </row>
    <row r="1933" spans="3:38" ht="15" customHeight="1" x14ac:dyDescent="0.35">
      <c r="C1933"/>
      <c r="D1933"/>
      <c r="E1933"/>
      <c r="F1933"/>
      <c r="G1933"/>
      <c r="H1933"/>
      <c r="I1933"/>
      <c r="J1933"/>
      <c r="K1933"/>
      <c r="L1933"/>
      <c r="M1933"/>
      <c r="N1933"/>
      <c r="O1933"/>
      <c r="S1933"/>
      <c r="T1933"/>
      <c r="U1933"/>
      <c r="V1933"/>
      <c r="Y1933"/>
      <c r="Z1933"/>
      <c r="AA1933"/>
      <c r="AB1933"/>
      <c r="AC1933"/>
      <c r="AD1933"/>
      <c r="AE1933"/>
      <c r="AF1933"/>
      <c r="AG1933"/>
      <c r="AH1933"/>
      <c r="AI1933"/>
      <c r="AJ1933"/>
      <c r="AK1933"/>
      <c r="AL1933"/>
    </row>
    <row r="1934" spans="3:38" ht="15" customHeight="1" x14ac:dyDescent="0.35">
      <c r="C1934"/>
      <c r="D1934"/>
      <c r="E1934"/>
      <c r="F1934"/>
      <c r="G1934"/>
      <c r="H1934"/>
      <c r="I1934"/>
      <c r="J1934"/>
      <c r="K1934"/>
      <c r="L1934"/>
      <c r="M1934"/>
      <c r="N1934"/>
      <c r="O1934"/>
      <c r="S1934"/>
      <c r="T1934"/>
      <c r="U1934"/>
      <c r="V1934"/>
      <c r="Y1934"/>
      <c r="Z1934"/>
      <c r="AA1934"/>
      <c r="AB1934"/>
      <c r="AC1934"/>
      <c r="AD1934"/>
      <c r="AE1934"/>
      <c r="AF1934"/>
      <c r="AG1934"/>
      <c r="AH1934"/>
      <c r="AI1934"/>
      <c r="AJ1934"/>
      <c r="AK1934"/>
      <c r="AL1934"/>
    </row>
    <row r="1935" spans="3:38" ht="15" customHeight="1" x14ac:dyDescent="0.35">
      <c r="C1935"/>
      <c r="D1935"/>
      <c r="E1935"/>
      <c r="F1935"/>
      <c r="G1935"/>
      <c r="H1935"/>
      <c r="I1935"/>
      <c r="J1935"/>
      <c r="K1935"/>
      <c r="L1935"/>
      <c r="M1935"/>
      <c r="N1935"/>
      <c r="O1935"/>
      <c r="S1935"/>
      <c r="T1935"/>
      <c r="U1935"/>
      <c r="V1935"/>
      <c r="Y1935"/>
      <c r="Z1935"/>
      <c r="AA1935"/>
      <c r="AB1935"/>
      <c r="AC1935"/>
      <c r="AD1935"/>
      <c r="AE1935"/>
      <c r="AF1935"/>
      <c r="AG1935"/>
      <c r="AH1935"/>
      <c r="AI1935"/>
      <c r="AJ1935"/>
      <c r="AK1935"/>
      <c r="AL1935"/>
    </row>
    <row r="1936" spans="3:38" ht="15" customHeight="1" x14ac:dyDescent="0.35">
      <c r="C1936"/>
      <c r="D1936"/>
      <c r="E1936"/>
      <c r="F1936"/>
      <c r="G1936"/>
      <c r="H1936"/>
      <c r="I1936"/>
      <c r="J1936"/>
      <c r="K1936"/>
      <c r="L1936"/>
      <c r="M1936"/>
      <c r="N1936"/>
      <c r="O1936"/>
      <c r="S1936"/>
      <c r="T1936"/>
      <c r="U1936"/>
      <c r="V1936"/>
      <c r="Y1936"/>
      <c r="Z1936"/>
      <c r="AA1936"/>
      <c r="AB1936"/>
      <c r="AC1936"/>
      <c r="AD1936"/>
      <c r="AE1936"/>
      <c r="AF1936"/>
      <c r="AG1936"/>
      <c r="AH1936"/>
      <c r="AI1936"/>
      <c r="AJ1936"/>
      <c r="AK1936"/>
      <c r="AL1936"/>
    </row>
    <row r="1937" spans="3:38" ht="15" customHeight="1" x14ac:dyDescent="0.35">
      <c r="C1937"/>
      <c r="D1937"/>
      <c r="E1937"/>
      <c r="F1937"/>
      <c r="G1937"/>
      <c r="H1937"/>
      <c r="I1937"/>
      <c r="J1937"/>
      <c r="K1937"/>
      <c r="L1937"/>
      <c r="M1937"/>
      <c r="N1937"/>
      <c r="O1937"/>
      <c r="S1937"/>
      <c r="T1937"/>
      <c r="U1937"/>
      <c r="V1937"/>
      <c r="Y1937"/>
      <c r="Z1937"/>
      <c r="AA1937"/>
      <c r="AB1937"/>
      <c r="AC1937"/>
      <c r="AD1937"/>
      <c r="AE1937"/>
      <c r="AF1937"/>
      <c r="AG1937"/>
      <c r="AH1937"/>
      <c r="AI1937"/>
      <c r="AJ1937"/>
      <c r="AK1937"/>
      <c r="AL1937"/>
    </row>
    <row r="1938" spans="3:38" ht="15" customHeight="1" x14ac:dyDescent="0.35">
      <c r="C1938"/>
      <c r="D1938"/>
      <c r="E1938"/>
      <c r="F1938"/>
      <c r="G1938"/>
      <c r="H1938"/>
      <c r="I1938"/>
      <c r="J1938"/>
      <c r="K1938"/>
      <c r="L1938"/>
      <c r="M1938"/>
      <c r="N1938"/>
      <c r="O1938"/>
      <c r="S1938"/>
      <c r="T1938"/>
      <c r="U1938"/>
      <c r="V1938"/>
      <c r="Y1938"/>
      <c r="Z1938"/>
      <c r="AA1938"/>
      <c r="AB1938"/>
      <c r="AC1938"/>
      <c r="AD1938"/>
      <c r="AE1938"/>
      <c r="AF1938"/>
      <c r="AG1938"/>
      <c r="AH1938"/>
      <c r="AI1938"/>
      <c r="AJ1938"/>
      <c r="AK1938"/>
      <c r="AL1938"/>
    </row>
    <row r="1939" spans="3:38" ht="15" customHeight="1" x14ac:dyDescent="0.35">
      <c r="C1939"/>
      <c r="D1939"/>
      <c r="E1939"/>
      <c r="F1939"/>
      <c r="G1939"/>
      <c r="H1939"/>
      <c r="I1939"/>
      <c r="J1939"/>
      <c r="K1939"/>
      <c r="L1939"/>
      <c r="M1939"/>
      <c r="N1939"/>
      <c r="O1939"/>
      <c r="S1939"/>
      <c r="T1939"/>
      <c r="U1939"/>
      <c r="V1939"/>
      <c r="Y1939"/>
      <c r="Z1939"/>
      <c r="AA1939"/>
      <c r="AB1939"/>
      <c r="AC1939"/>
      <c r="AD1939"/>
      <c r="AE1939"/>
      <c r="AF1939"/>
      <c r="AG1939"/>
      <c r="AH1939"/>
      <c r="AI1939"/>
      <c r="AJ1939"/>
      <c r="AK1939"/>
      <c r="AL1939"/>
    </row>
    <row r="1940" spans="3:38" ht="15" customHeight="1" x14ac:dyDescent="0.35">
      <c r="C1940"/>
      <c r="D1940"/>
      <c r="E1940"/>
      <c r="F1940"/>
      <c r="G1940"/>
      <c r="H1940"/>
      <c r="I1940"/>
      <c r="J1940"/>
      <c r="K1940"/>
      <c r="L1940"/>
      <c r="M1940"/>
      <c r="N1940"/>
      <c r="O1940"/>
      <c r="S1940"/>
      <c r="T1940"/>
      <c r="U1940"/>
      <c r="V1940"/>
      <c r="Y1940"/>
      <c r="Z1940"/>
      <c r="AA1940"/>
      <c r="AB1940"/>
      <c r="AC1940"/>
      <c r="AD1940"/>
      <c r="AE1940"/>
      <c r="AF1940"/>
      <c r="AG1940"/>
      <c r="AH1940"/>
      <c r="AI1940"/>
      <c r="AJ1940"/>
      <c r="AK1940"/>
      <c r="AL1940"/>
    </row>
    <row r="1941" spans="3:38" ht="15" customHeight="1" x14ac:dyDescent="0.35">
      <c r="C1941"/>
      <c r="D1941"/>
      <c r="E1941"/>
      <c r="F1941"/>
      <c r="G1941"/>
      <c r="H1941"/>
      <c r="I1941"/>
      <c r="J1941"/>
      <c r="K1941"/>
      <c r="L1941"/>
      <c r="M1941"/>
      <c r="N1941"/>
      <c r="O1941"/>
      <c r="S1941"/>
      <c r="T1941"/>
      <c r="U1941"/>
      <c r="V1941"/>
      <c r="Y1941"/>
      <c r="Z1941"/>
      <c r="AA1941"/>
      <c r="AB1941"/>
      <c r="AC1941"/>
      <c r="AD1941"/>
      <c r="AE1941"/>
      <c r="AF1941"/>
      <c r="AG1941"/>
      <c r="AH1941"/>
      <c r="AI1941"/>
      <c r="AJ1941"/>
      <c r="AK1941"/>
      <c r="AL1941"/>
    </row>
    <row r="1942" spans="3:38" ht="15" customHeight="1" x14ac:dyDescent="0.35">
      <c r="C1942"/>
      <c r="D1942"/>
      <c r="E1942"/>
      <c r="F1942"/>
      <c r="G1942"/>
      <c r="H1942"/>
      <c r="I1942"/>
      <c r="J1942"/>
      <c r="K1942"/>
      <c r="L1942"/>
      <c r="M1942"/>
      <c r="N1942"/>
      <c r="O1942"/>
      <c r="S1942"/>
      <c r="T1942"/>
      <c r="U1942"/>
      <c r="V1942"/>
      <c r="Y1942"/>
      <c r="Z1942"/>
      <c r="AA1942"/>
      <c r="AB1942"/>
      <c r="AC1942"/>
      <c r="AD1942"/>
      <c r="AE1942"/>
      <c r="AF1942"/>
      <c r="AG1942"/>
      <c r="AH1942"/>
      <c r="AI1942"/>
      <c r="AJ1942"/>
      <c r="AK1942"/>
      <c r="AL1942"/>
    </row>
    <row r="1943" spans="3:38" ht="15" customHeight="1" x14ac:dyDescent="0.35">
      <c r="C1943"/>
      <c r="D1943"/>
      <c r="E1943"/>
      <c r="F1943"/>
      <c r="G1943"/>
      <c r="H1943"/>
      <c r="I1943"/>
      <c r="J1943"/>
      <c r="K1943"/>
      <c r="L1943"/>
      <c r="M1943"/>
      <c r="N1943"/>
      <c r="O1943"/>
      <c r="S1943"/>
      <c r="T1943"/>
      <c r="U1943"/>
      <c r="V1943"/>
      <c r="Y1943"/>
      <c r="Z1943"/>
      <c r="AA1943"/>
      <c r="AB1943"/>
      <c r="AC1943"/>
      <c r="AD1943"/>
      <c r="AE1943"/>
      <c r="AF1943"/>
      <c r="AG1943"/>
      <c r="AH1943"/>
      <c r="AI1943"/>
      <c r="AJ1943"/>
      <c r="AK1943"/>
      <c r="AL1943"/>
    </row>
    <row r="1944" spans="3:38" ht="15" customHeight="1" x14ac:dyDescent="0.35">
      <c r="C1944"/>
      <c r="D1944"/>
      <c r="E1944"/>
      <c r="F1944"/>
      <c r="G1944"/>
      <c r="H1944"/>
      <c r="I1944"/>
      <c r="J1944"/>
      <c r="K1944"/>
      <c r="L1944"/>
      <c r="M1944"/>
      <c r="N1944"/>
      <c r="O1944"/>
      <c r="S1944"/>
      <c r="T1944"/>
      <c r="U1944"/>
      <c r="V1944"/>
      <c r="Y1944"/>
      <c r="Z1944"/>
      <c r="AA1944"/>
      <c r="AB1944"/>
      <c r="AC1944"/>
      <c r="AD1944"/>
      <c r="AE1944"/>
      <c r="AF1944"/>
      <c r="AG1944"/>
      <c r="AH1944"/>
      <c r="AI1944"/>
      <c r="AJ1944"/>
      <c r="AK1944"/>
      <c r="AL1944"/>
    </row>
    <row r="1945" spans="3:38" ht="15" customHeight="1" x14ac:dyDescent="0.35">
      <c r="C1945"/>
      <c r="D1945"/>
      <c r="E1945"/>
      <c r="F1945"/>
      <c r="G1945"/>
      <c r="H1945"/>
      <c r="I1945"/>
      <c r="J1945"/>
      <c r="K1945"/>
      <c r="L1945"/>
      <c r="M1945"/>
      <c r="N1945"/>
      <c r="O1945"/>
      <c r="S1945"/>
      <c r="T1945"/>
      <c r="U1945"/>
      <c r="V1945"/>
      <c r="Y1945"/>
      <c r="Z1945"/>
      <c r="AA1945"/>
      <c r="AB1945"/>
      <c r="AC1945"/>
      <c r="AD1945"/>
      <c r="AE1945"/>
      <c r="AF1945"/>
      <c r="AG1945"/>
      <c r="AH1945"/>
      <c r="AI1945"/>
      <c r="AJ1945"/>
      <c r="AK1945"/>
      <c r="AL1945"/>
    </row>
    <row r="1946" spans="3:38" ht="15" customHeight="1" x14ac:dyDescent="0.35">
      <c r="C1946"/>
      <c r="D1946"/>
      <c r="E1946"/>
      <c r="F1946"/>
      <c r="G1946"/>
      <c r="H1946"/>
      <c r="I1946"/>
      <c r="J1946"/>
      <c r="K1946"/>
      <c r="L1946"/>
      <c r="M1946"/>
      <c r="N1946"/>
      <c r="O1946"/>
      <c r="S1946"/>
      <c r="T1946"/>
      <c r="U1946"/>
      <c r="V1946"/>
      <c r="Y1946"/>
      <c r="Z1946"/>
      <c r="AA1946"/>
      <c r="AB1946"/>
      <c r="AC1946"/>
      <c r="AD1946"/>
      <c r="AE1946"/>
      <c r="AF1946"/>
      <c r="AG1946"/>
      <c r="AH1946"/>
      <c r="AI1946"/>
      <c r="AJ1946"/>
      <c r="AK1946"/>
      <c r="AL1946"/>
    </row>
    <row r="1947" spans="3:38" ht="15" customHeight="1" x14ac:dyDescent="0.35">
      <c r="C1947"/>
      <c r="D1947"/>
      <c r="E1947"/>
      <c r="F1947"/>
      <c r="G1947"/>
      <c r="H1947"/>
      <c r="I1947"/>
      <c r="J1947"/>
      <c r="K1947"/>
      <c r="L1947"/>
      <c r="M1947"/>
      <c r="N1947"/>
      <c r="O1947"/>
      <c r="S1947"/>
      <c r="T1947"/>
      <c r="U1947"/>
      <c r="V1947"/>
      <c r="Y1947"/>
      <c r="Z1947"/>
      <c r="AA1947"/>
      <c r="AB1947"/>
      <c r="AC1947"/>
      <c r="AD1947"/>
      <c r="AE1947"/>
      <c r="AF1947"/>
      <c r="AG1947"/>
      <c r="AH1947"/>
      <c r="AI1947"/>
      <c r="AJ1947"/>
      <c r="AK1947"/>
      <c r="AL1947"/>
    </row>
    <row r="1948" spans="3:38" ht="15" customHeight="1" x14ac:dyDescent="0.35">
      <c r="C1948"/>
      <c r="D1948"/>
      <c r="E1948"/>
      <c r="F1948"/>
      <c r="G1948"/>
      <c r="H1948"/>
      <c r="I1948"/>
      <c r="J1948"/>
      <c r="K1948"/>
      <c r="L1948"/>
      <c r="M1948"/>
      <c r="N1948"/>
      <c r="O1948"/>
      <c r="S1948"/>
      <c r="T1948"/>
      <c r="U1948"/>
      <c r="V1948"/>
      <c r="Y1948"/>
      <c r="Z1948"/>
      <c r="AA1948"/>
      <c r="AB1948"/>
      <c r="AC1948"/>
      <c r="AD1948"/>
      <c r="AE1948"/>
      <c r="AF1948"/>
      <c r="AG1948"/>
      <c r="AH1948"/>
      <c r="AI1948"/>
      <c r="AJ1948"/>
      <c r="AK1948"/>
      <c r="AL1948"/>
    </row>
    <row r="1949" spans="3:38" ht="15" customHeight="1" x14ac:dyDescent="0.35">
      <c r="C1949"/>
      <c r="D1949"/>
      <c r="E1949"/>
      <c r="F1949"/>
      <c r="G1949"/>
      <c r="H1949"/>
      <c r="I1949"/>
      <c r="J1949"/>
      <c r="K1949"/>
      <c r="L1949"/>
      <c r="M1949"/>
      <c r="N1949"/>
      <c r="O1949"/>
      <c r="S1949"/>
      <c r="T1949"/>
      <c r="U1949"/>
      <c r="V1949"/>
      <c r="Y1949"/>
      <c r="Z1949"/>
      <c r="AA1949"/>
      <c r="AB1949"/>
      <c r="AC1949"/>
      <c r="AD1949"/>
      <c r="AE1949"/>
      <c r="AF1949"/>
      <c r="AG1949"/>
      <c r="AH1949"/>
      <c r="AI1949"/>
      <c r="AJ1949"/>
      <c r="AK1949"/>
      <c r="AL1949"/>
    </row>
    <row r="1950" spans="3:38" ht="15" customHeight="1" x14ac:dyDescent="0.35">
      <c r="C1950"/>
      <c r="D1950"/>
      <c r="E1950"/>
      <c r="F1950"/>
      <c r="G1950"/>
      <c r="H1950"/>
      <c r="I1950"/>
      <c r="J1950"/>
      <c r="K1950"/>
      <c r="L1950"/>
      <c r="M1950"/>
      <c r="N1950"/>
      <c r="O1950"/>
      <c r="S1950"/>
      <c r="T1950"/>
      <c r="U1950"/>
      <c r="V1950"/>
      <c r="Y1950"/>
      <c r="Z1950"/>
      <c r="AA1950"/>
      <c r="AB1950"/>
      <c r="AC1950"/>
      <c r="AD1950"/>
      <c r="AE1950"/>
      <c r="AF1950"/>
      <c r="AG1950"/>
      <c r="AH1950"/>
      <c r="AI1950"/>
      <c r="AJ1950"/>
      <c r="AK1950"/>
      <c r="AL1950"/>
    </row>
    <row r="1951" spans="3:38" ht="15" customHeight="1" x14ac:dyDescent="0.35">
      <c r="C1951"/>
      <c r="D1951"/>
      <c r="E1951"/>
      <c r="F1951"/>
      <c r="G1951"/>
      <c r="H1951"/>
      <c r="I1951"/>
      <c r="J1951"/>
      <c r="K1951"/>
      <c r="L1951"/>
      <c r="M1951"/>
      <c r="N1951"/>
      <c r="O1951"/>
      <c r="S1951"/>
      <c r="T1951"/>
      <c r="U1951"/>
      <c r="V1951"/>
      <c r="Y1951"/>
      <c r="Z1951"/>
      <c r="AA1951"/>
      <c r="AB1951"/>
      <c r="AC1951"/>
      <c r="AD1951"/>
      <c r="AE1951"/>
      <c r="AF1951"/>
      <c r="AG1951"/>
      <c r="AH1951"/>
      <c r="AI1951"/>
      <c r="AJ1951"/>
      <c r="AK1951"/>
      <c r="AL1951"/>
    </row>
    <row r="1952" spans="3:38" ht="15" customHeight="1" x14ac:dyDescent="0.35">
      <c r="C1952"/>
      <c r="D1952"/>
      <c r="E1952"/>
      <c r="F1952"/>
      <c r="G1952"/>
      <c r="H1952"/>
      <c r="I1952"/>
      <c r="J1952"/>
      <c r="K1952"/>
      <c r="L1952"/>
      <c r="M1952"/>
      <c r="N1952"/>
      <c r="O1952"/>
      <c r="S1952"/>
      <c r="T1952"/>
      <c r="U1952"/>
      <c r="V1952"/>
      <c r="Y1952"/>
      <c r="Z1952"/>
      <c r="AA1952"/>
      <c r="AB1952"/>
      <c r="AC1952"/>
      <c r="AD1952"/>
      <c r="AE1952"/>
      <c r="AF1952"/>
      <c r="AG1952"/>
      <c r="AH1952"/>
      <c r="AI1952"/>
      <c r="AJ1952"/>
      <c r="AK1952"/>
      <c r="AL1952"/>
    </row>
    <row r="1953" spans="3:38" ht="15" customHeight="1" x14ac:dyDescent="0.35">
      <c r="C1953"/>
      <c r="D1953"/>
      <c r="E1953"/>
      <c r="F1953"/>
      <c r="G1953"/>
      <c r="H1953"/>
      <c r="I1953"/>
      <c r="J1953"/>
      <c r="K1953"/>
      <c r="L1953"/>
      <c r="M1953"/>
      <c r="N1953"/>
      <c r="O1953"/>
      <c r="S1953"/>
      <c r="T1953"/>
      <c r="U1953"/>
      <c r="V1953"/>
      <c r="Y1953"/>
      <c r="Z1953"/>
      <c r="AA1953"/>
      <c r="AB1953"/>
      <c r="AC1953"/>
      <c r="AD1953"/>
      <c r="AE1953"/>
      <c r="AF1953"/>
      <c r="AG1953"/>
      <c r="AH1953"/>
      <c r="AI1953"/>
      <c r="AJ1953"/>
      <c r="AK1953"/>
      <c r="AL1953"/>
    </row>
    <row r="1954" spans="3:38" ht="15" customHeight="1" x14ac:dyDescent="0.35">
      <c r="C1954"/>
      <c r="D1954"/>
      <c r="E1954"/>
      <c r="F1954"/>
      <c r="G1954"/>
      <c r="H1954"/>
      <c r="I1954"/>
      <c r="J1954"/>
      <c r="K1954"/>
      <c r="L1954"/>
      <c r="M1954"/>
      <c r="N1954"/>
      <c r="O1954"/>
      <c r="S1954"/>
      <c r="T1954"/>
      <c r="U1954"/>
      <c r="V1954"/>
      <c r="Y1954"/>
      <c r="Z1954"/>
      <c r="AA1954"/>
      <c r="AB1954"/>
      <c r="AC1954"/>
      <c r="AD1954"/>
      <c r="AE1954"/>
      <c r="AF1954"/>
      <c r="AG1954"/>
      <c r="AH1954"/>
      <c r="AI1954"/>
      <c r="AJ1954"/>
      <c r="AK1954"/>
      <c r="AL1954"/>
    </row>
    <row r="1955" spans="3:38" ht="15" customHeight="1" x14ac:dyDescent="0.35">
      <c r="C1955"/>
      <c r="D1955"/>
      <c r="E1955"/>
      <c r="F1955"/>
      <c r="G1955"/>
      <c r="H1955"/>
      <c r="I1955"/>
      <c r="J1955"/>
      <c r="K1955"/>
      <c r="L1955"/>
      <c r="M1955"/>
      <c r="N1955"/>
      <c r="O1955"/>
      <c r="S1955"/>
      <c r="T1955"/>
      <c r="U1955"/>
      <c r="V1955"/>
      <c r="Y1955"/>
      <c r="Z1955"/>
      <c r="AA1955"/>
      <c r="AB1955"/>
      <c r="AC1955"/>
      <c r="AD1955"/>
      <c r="AE1955"/>
      <c r="AF1955"/>
      <c r="AG1955"/>
      <c r="AH1955"/>
      <c r="AI1955"/>
      <c r="AJ1955"/>
      <c r="AK1955"/>
      <c r="AL1955"/>
    </row>
    <row r="1956" spans="3:38" ht="15" customHeight="1" x14ac:dyDescent="0.35">
      <c r="C1956"/>
      <c r="D1956"/>
      <c r="E1956"/>
      <c r="F1956"/>
      <c r="G1956"/>
      <c r="H1956"/>
      <c r="I1956"/>
      <c r="J1956"/>
      <c r="K1956"/>
      <c r="L1956"/>
      <c r="M1956"/>
      <c r="N1956"/>
      <c r="O1956"/>
      <c r="S1956"/>
      <c r="T1956"/>
      <c r="U1956"/>
      <c r="V1956"/>
      <c r="Y1956"/>
      <c r="Z1956"/>
      <c r="AA1956"/>
      <c r="AB1956"/>
      <c r="AC1956"/>
      <c r="AD1956"/>
      <c r="AE1956"/>
      <c r="AF1956"/>
      <c r="AG1956"/>
      <c r="AH1956"/>
      <c r="AI1956"/>
      <c r="AJ1956"/>
      <c r="AK1956"/>
      <c r="AL1956"/>
    </row>
    <row r="1957" spans="3:38" ht="15" customHeight="1" x14ac:dyDescent="0.35">
      <c r="C1957"/>
      <c r="D1957"/>
      <c r="E1957"/>
      <c r="F1957"/>
      <c r="G1957"/>
      <c r="H1957"/>
      <c r="I1957"/>
      <c r="J1957"/>
      <c r="K1957"/>
      <c r="L1957"/>
      <c r="M1957"/>
      <c r="N1957"/>
      <c r="O1957"/>
      <c r="S1957"/>
      <c r="T1957"/>
      <c r="U1957"/>
      <c r="V1957"/>
      <c r="Y1957"/>
      <c r="Z1957"/>
      <c r="AA1957"/>
      <c r="AB1957"/>
      <c r="AC1957"/>
      <c r="AD1957"/>
      <c r="AE1957"/>
      <c r="AF1957"/>
      <c r="AG1957"/>
      <c r="AH1957"/>
      <c r="AI1957"/>
      <c r="AJ1957"/>
      <c r="AK1957"/>
      <c r="AL1957"/>
    </row>
    <row r="1958" spans="3:38" ht="15" customHeight="1" x14ac:dyDescent="0.35">
      <c r="C1958"/>
      <c r="D1958"/>
      <c r="E1958"/>
      <c r="F1958"/>
      <c r="G1958"/>
      <c r="H1958"/>
      <c r="I1958"/>
      <c r="J1958"/>
      <c r="K1958"/>
      <c r="L1958"/>
      <c r="M1958"/>
      <c r="N1958"/>
      <c r="O1958"/>
      <c r="S1958"/>
      <c r="T1958"/>
      <c r="U1958"/>
      <c r="V1958"/>
      <c r="Y1958"/>
      <c r="Z1958"/>
      <c r="AA1958"/>
      <c r="AB1958"/>
      <c r="AC1958"/>
      <c r="AD1958"/>
      <c r="AE1958"/>
      <c r="AF1958"/>
      <c r="AG1958"/>
      <c r="AH1958"/>
      <c r="AI1958"/>
      <c r="AJ1958"/>
      <c r="AK1958"/>
      <c r="AL1958"/>
    </row>
    <row r="1959" spans="3:38" ht="15" customHeight="1" x14ac:dyDescent="0.35">
      <c r="C1959"/>
      <c r="D1959"/>
      <c r="E1959"/>
      <c r="F1959"/>
      <c r="G1959"/>
      <c r="H1959"/>
      <c r="I1959"/>
      <c r="J1959"/>
      <c r="K1959"/>
      <c r="L1959"/>
      <c r="M1959"/>
      <c r="N1959"/>
      <c r="O1959"/>
      <c r="S1959"/>
      <c r="T1959"/>
      <c r="U1959"/>
      <c r="V1959"/>
      <c r="Y1959"/>
      <c r="Z1959"/>
      <c r="AA1959"/>
      <c r="AB1959"/>
      <c r="AC1959"/>
      <c r="AD1959"/>
      <c r="AE1959"/>
      <c r="AF1959"/>
      <c r="AG1959"/>
      <c r="AH1959"/>
      <c r="AI1959"/>
      <c r="AJ1959"/>
      <c r="AK1959"/>
      <c r="AL1959"/>
    </row>
    <row r="1960" spans="3:38" ht="15" customHeight="1" x14ac:dyDescent="0.35">
      <c r="C1960"/>
      <c r="D1960"/>
      <c r="E1960"/>
      <c r="F1960"/>
      <c r="G1960"/>
      <c r="H1960"/>
      <c r="I1960"/>
      <c r="J1960"/>
      <c r="K1960"/>
      <c r="L1960"/>
      <c r="M1960"/>
      <c r="N1960"/>
      <c r="O1960"/>
      <c r="S1960"/>
      <c r="T1960"/>
      <c r="U1960"/>
      <c r="V1960"/>
      <c r="Y1960"/>
      <c r="Z1960"/>
      <c r="AA1960"/>
      <c r="AB1960"/>
      <c r="AC1960"/>
      <c r="AD1960"/>
      <c r="AE1960"/>
      <c r="AF1960"/>
      <c r="AG1960"/>
      <c r="AH1960"/>
      <c r="AI1960"/>
      <c r="AJ1960"/>
      <c r="AK1960"/>
      <c r="AL1960"/>
    </row>
    <row r="1961" spans="3:38" ht="15" customHeight="1" x14ac:dyDescent="0.35">
      <c r="C1961"/>
      <c r="D1961"/>
      <c r="E1961"/>
      <c r="F1961"/>
      <c r="G1961"/>
      <c r="H1961"/>
      <c r="I1961"/>
      <c r="J1961"/>
      <c r="K1961"/>
      <c r="L1961"/>
      <c r="M1961"/>
      <c r="N1961"/>
      <c r="O1961"/>
      <c r="S1961"/>
      <c r="T1961"/>
      <c r="U1961"/>
      <c r="V1961"/>
      <c r="Y1961"/>
      <c r="Z1961"/>
      <c r="AA1961"/>
      <c r="AB1961"/>
      <c r="AC1961"/>
      <c r="AD1961"/>
      <c r="AE1961"/>
      <c r="AF1961"/>
      <c r="AG1961"/>
      <c r="AH1961"/>
      <c r="AI1961"/>
      <c r="AJ1961"/>
      <c r="AK1961"/>
      <c r="AL1961"/>
    </row>
    <row r="1962" spans="3:38" ht="15" customHeight="1" x14ac:dyDescent="0.35">
      <c r="C1962"/>
      <c r="D1962"/>
      <c r="E1962"/>
      <c r="F1962"/>
      <c r="G1962"/>
      <c r="H1962"/>
      <c r="I1962"/>
      <c r="J1962"/>
      <c r="K1962"/>
      <c r="L1962"/>
      <c r="M1962"/>
      <c r="N1962"/>
      <c r="O1962"/>
      <c r="S1962"/>
      <c r="T1962"/>
      <c r="U1962"/>
      <c r="V1962"/>
      <c r="Y1962"/>
      <c r="Z1962"/>
      <c r="AA1962"/>
      <c r="AB1962"/>
      <c r="AC1962"/>
      <c r="AD1962"/>
      <c r="AE1962"/>
      <c r="AF1962"/>
      <c r="AG1962"/>
      <c r="AH1962"/>
      <c r="AI1962"/>
      <c r="AJ1962"/>
      <c r="AK1962"/>
      <c r="AL1962"/>
    </row>
    <row r="1963" spans="3:38" ht="15" customHeight="1" x14ac:dyDescent="0.35">
      <c r="C1963"/>
      <c r="D1963"/>
      <c r="E1963"/>
      <c r="F1963"/>
      <c r="G1963"/>
      <c r="H1963"/>
      <c r="I1963"/>
      <c r="J1963"/>
      <c r="K1963"/>
      <c r="L1963"/>
      <c r="M1963"/>
      <c r="N1963"/>
      <c r="O1963"/>
      <c r="S1963"/>
      <c r="T1963"/>
      <c r="U1963"/>
      <c r="V1963"/>
      <c r="Y1963"/>
      <c r="Z1963"/>
      <c r="AA1963"/>
      <c r="AB1963"/>
      <c r="AC1963"/>
      <c r="AD1963"/>
      <c r="AE1963"/>
      <c r="AF1963"/>
      <c r="AG1963"/>
      <c r="AH1963"/>
      <c r="AI1963"/>
      <c r="AJ1963"/>
      <c r="AK1963"/>
      <c r="AL1963"/>
    </row>
    <row r="1964" spans="3:38" ht="15" customHeight="1" x14ac:dyDescent="0.35">
      <c r="C1964"/>
      <c r="D1964"/>
      <c r="E1964"/>
      <c r="F1964"/>
      <c r="G1964"/>
      <c r="H1964"/>
      <c r="I1964"/>
      <c r="J1964"/>
      <c r="K1964"/>
      <c r="L1964"/>
      <c r="M1964"/>
      <c r="N1964"/>
      <c r="O1964"/>
      <c r="S1964"/>
      <c r="T1964"/>
      <c r="U1964"/>
      <c r="V1964"/>
      <c r="Y1964"/>
      <c r="Z1964"/>
      <c r="AA1964"/>
      <c r="AB1964"/>
      <c r="AC1964"/>
      <c r="AD1964"/>
      <c r="AE1964"/>
      <c r="AF1964"/>
      <c r="AG1964"/>
      <c r="AH1964"/>
      <c r="AI1964"/>
      <c r="AJ1964"/>
      <c r="AK1964"/>
      <c r="AL1964"/>
    </row>
    <row r="1965" spans="3:38" ht="15" customHeight="1" x14ac:dyDescent="0.35">
      <c r="C1965"/>
      <c r="D1965"/>
      <c r="E1965"/>
      <c r="F1965"/>
      <c r="G1965"/>
      <c r="H1965"/>
      <c r="I1965"/>
      <c r="J1965"/>
      <c r="K1965"/>
      <c r="L1965"/>
      <c r="M1965"/>
      <c r="N1965"/>
      <c r="O1965"/>
      <c r="S1965"/>
      <c r="T1965"/>
      <c r="U1965"/>
      <c r="V1965"/>
      <c r="Y1965"/>
      <c r="Z1965"/>
      <c r="AA1965"/>
      <c r="AB1965"/>
      <c r="AC1965"/>
      <c r="AD1965"/>
      <c r="AE1965"/>
      <c r="AF1965"/>
      <c r="AG1965"/>
      <c r="AH1965"/>
      <c r="AI1965"/>
      <c r="AJ1965"/>
      <c r="AK1965"/>
      <c r="AL1965"/>
    </row>
    <row r="1966" spans="3:38" ht="15" customHeight="1" x14ac:dyDescent="0.35">
      <c r="C1966"/>
      <c r="D1966"/>
      <c r="E1966"/>
      <c r="F1966"/>
      <c r="G1966"/>
      <c r="H1966"/>
      <c r="I1966"/>
      <c r="J1966"/>
      <c r="K1966"/>
      <c r="L1966"/>
      <c r="M1966"/>
      <c r="N1966"/>
      <c r="O1966"/>
      <c r="S1966"/>
      <c r="T1966"/>
      <c r="U1966"/>
      <c r="V1966"/>
      <c r="Y1966"/>
      <c r="Z1966"/>
      <c r="AA1966"/>
      <c r="AB1966"/>
      <c r="AC1966"/>
      <c r="AD1966"/>
      <c r="AE1966"/>
      <c r="AF1966"/>
      <c r="AG1966"/>
      <c r="AH1966"/>
      <c r="AI1966"/>
      <c r="AJ1966"/>
      <c r="AK1966"/>
      <c r="AL1966"/>
    </row>
    <row r="1967" spans="3:38" ht="15" customHeight="1" x14ac:dyDescent="0.35">
      <c r="C1967"/>
      <c r="D1967"/>
      <c r="E1967"/>
      <c r="F1967"/>
      <c r="G1967"/>
      <c r="H1967"/>
      <c r="I1967"/>
      <c r="J1967"/>
      <c r="K1967"/>
      <c r="L1967"/>
      <c r="M1967"/>
      <c r="N1967"/>
      <c r="O1967"/>
      <c r="S1967"/>
      <c r="T1967"/>
      <c r="U1967"/>
      <c r="V1967"/>
      <c r="Y1967"/>
      <c r="Z1967"/>
      <c r="AA1967"/>
      <c r="AB1967"/>
      <c r="AC1967"/>
      <c r="AD1967"/>
      <c r="AE1967"/>
      <c r="AF1967"/>
      <c r="AG1967"/>
      <c r="AH1967"/>
      <c r="AI1967"/>
      <c r="AJ1967"/>
      <c r="AK1967"/>
      <c r="AL1967"/>
    </row>
    <row r="1968" spans="3:38" ht="15" customHeight="1" x14ac:dyDescent="0.35">
      <c r="C1968"/>
      <c r="D1968"/>
      <c r="E1968"/>
      <c r="F1968"/>
      <c r="G1968"/>
      <c r="H1968"/>
      <c r="I1968"/>
      <c r="J1968"/>
      <c r="K1968"/>
      <c r="L1968"/>
      <c r="M1968"/>
      <c r="N1968"/>
      <c r="O1968"/>
      <c r="S1968"/>
      <c r="T1968"/>
      <c r="U1968"/>
      <c r="V1968"/>
      <c r="Y1968"/>
      <c r="Z1968"/>
      <c r="AA1968"/>
      <c r="AB1968"/>
      <c r="AC1968"/>
      <c r="AD1968"/>
      <c r="AE1968"/>
      <c r="AF1968"/>
      <c r="AG1968"/>
      <c r="AH1968"/>
      <c r="AI1968"/>
      <c r="AJ1968"/>
      <c r="AK1968"/>
      <c r="AL1968"/>
    </row>
    <row r="1969" spans="3:38" ht="15" customHeight="1" x14ac:dyDescent="0.35">
      <c r="C1969"/>
      <c r="D1969"/>
      <c r="E1969"/>
      <c r="F1969"/>
      <c r="G1969"/>
      <c r="H1969"/>
      <c r="I1969"/>
      <c r="J1969"/>
      <c r="K1969"/>
      <c r="L1969"/>
      <c r="M1969"/>
      <c r="N1969"/>
      <c r="O1969"/>
      <c r="S1969"/>
      <c r="T1969"/>
      <c r="U1969"/>
      <c r="V1969"/>
      <c r="Y1969"/>
      <c r="Z1969"/>
      <c r="AA1969"/>
      <c r="AB1969"/>
      <c r="AC1969"/>
      <c r="AD1969"/>
      <c r="AE1969"/>
      <c r="AF1969"/>
      <c r="AG1969"/>
      <c r="AH1969"/>
      <c r="AI1969"/>
      <c r="AJ1969"/>
      <c r="AK1969"/>
      <c r="AL1969"/>
    </row>
    <row r="1970" spans="3:38" ht="15" customHeight="1" x14ac:dyDescent="0.35">
      <c r="C1970"/>
      <c r="D1970"/>
      <c r="E1970"/>
      <c r="F1970"/>
      <c r="G1970"/>
      <c r="H1970"/>
      <c r="I1970"/>
      <c r="J1970"/>
      <c r="K1970"/>
      <c r="L1970"/>
      <c r="M1970"/>
      <c r="N1970"/>
      <c r="O1970"/>
      <c r="S1970"/>
      <c r="T1970"/>
      <c r="U1970"/>
      <c r="V1970"/>
      <c r="Y1970"/>
      <c r="Z1970"/>
      <c r="AA1970"/>
      <c r="AB1970"/>
      <c r="AC1970"/>
      <c r="AD1970"/>
      <c r="AE1970"/>
      <c r="AF1970"/>
      <c r="AG1970"/>
      <c r="AH1970"/>
      <c r="AI1970"/>
      <c r="AJ1970"/>
      <c r="AK1970"/>
      <c r="AL1970"/>
    </row>
    <row r="1971" spans="3:38" ht="15" customHeight="1" x14ac:dyDescent="0.35">
      <c r="C1971"/>
      <c r="D1971"/>
      <c r="E1971"/>
      <c r="F1971"/>
      <c r="G1971"/>
      <c r="H1971"/>
      <c r="I1971"/>
      <c r="J1971"/>
      <c r="K1971"/>
      <c r="L1971"/>
      <c r="M1971"/>
      <c r="N1971"/>
      <c r="O1971"/>
      <c r="S1971"/>
      <c r="T1971"/>
      <c r="U1971"/>
      <c r="V1971"/>
      <c r="Y1971"/>
      <c r="Z1971"/>
      <c r="AA1971"/>
      <c r="AB1971"/>
      <c r="AC1971"/>
      <c r="AD1971"/>
      <c r="AE1971"/>
      <c r="AF1971"/>
      <c r="AG1971"/>
      <c r="AH1971"/>
      <c r="AI1971"/>
      <c r="AJ1971"/>
      <c r="AK1971"/>
      <c r="AL1971"/>
    </row>
    <row r="1972" spans="3:38" ht="15" customHeight="1" x14ac:dyDescent="0.35">
      <c r="C1972"/>
      <c r="D1972"/>
      <c r="E1972"/>
      <c r="F1972"/>
      <c r="G1972"/>
      <c r="H1972"/>
      <c r="I1972"/>
      <c r="J1972"/>
      <c r="K1972"/>
      <c r="L1972"/>
      <c r="M1972"/>
      <c r="N1972"/>
      <c r="O1972"/>
      <c r="S1972"/>
      <c r="T1972"/>
      <c r="U1972"/>
      <c r="V1972"/>
      <c r="Y1972"/>
      <c r="Z1972"/>
      <c r="AA1972"/>
      <c r="AB1972"/>
      <c r="AC1972"/>
      <c r="AD1972"/>
      <c r="AE1972"/>
      <c r="AF1972"/>
      <c r="AG1972"/>
      <c r="AH1972"/>
      <c r="AI1972"/>
      <c r="AJ1972"/>
      <c r="AK1972"/>
      <c r="AL1972"/>
    </row>
    <row r="1973" spans="3:38" ht="15" customHeight="1" x14ac:dyDescent="0.35">
      <c r="C1973"/>
      <c r="D1973"/>
      <c r="E1973"/>
      <c r="F1973"/>
      <c r="G1973"/>
      <c r="H1973"/>
      <c r="I1973"/>
      <c r="J1973"/>
      <c r="K1973"/>
      <c r="L1973"/>
      <c r="M1973"/>
      <c r="N1973"/>
      <c r="O1973"/>
      <c r="S1973"/>
      <c r="T1973"/>
      <c r="U1973"/>
      <c r="V1973"/>
      <c r="Y1973"/>
      <c r="Z1973"/>
      <c r="AA1973"/>
      <c r="AB1973"/>
      <c r="AC1973"/>
      <c r="AD1973"/>
      <c r="AE1973"/>
      <c r="AF1973"/>
      <c r="AG1973"/>
      <c r="AH1973"/>
      <c r="AI1973"/>
      <c r="AJ1973"/>
      <c r="AK1973"/>
      <c r="AL1973"/>
    </row>
    <row r="1974" spans="3:38" ht="15" customHeight="1" x14ac:dyDescent="0.35">
      <c r="C1974"/>
      <c r="D1974"/>
      <c r="E1974"/>
      <c r="F1974"/>
      <c r="G1974"/>
      <c r="H1974"/>
      <c r="I1974"/>
      <c r="J1974"/>
      <c r="K1974"/>
      <c r="L1974"/>
      <c r="M1974"/>
      <c r="N1974"/>
      <c r="O1974"/>
      <c r="S1974"/>
      <c r="T1974"/>
      <c r="U1974"/>
      <c r="V1974"/>
      <c r="Y1974"/>
      <c r="Z1974"/>
      <c r="AA1974"/>
      <c r="AB1974"/>
      <c r="AC1974"/>
      <c r="AD1974"/>
      <c r="AE1974"/>
      <c r="AF1974"/>
      <c r="AG1974"/>
      <c r="AH1974"/>
      <c r="AI1974"/>
      <c r="AJ1974"/>
      <c r="AK1974"/>
      <c r="AL1974"/>
    </row>
    <row r="1975" spans="3:38" ht="15" customHeight="1" x14ac:dyDescent="0.35">
      <c r="C1975"/>
      <c r="D1975"/>
      <c r="E1975"/>
      <c r="F1975"/>
      <c r="G1975"/>
      <c r="H1975"/>
      <c r="I1975"/>
      <c r="J1975"/>
      <c r="K1975"/>
      <c r="L1975"/>
      <c r="M1975"/>
      <c r="N1975"/>
      <c r="O1975"/>
      <c r="S1975"/>
      <c r="T1975"/>
      <c r="U1975"/>
      <c r="V1975"/>
      <c r="Y1975"/>
      <c r="Z1975"/>
      <c r="AA1975"/>
      <c r="AB1975"/>
      <c r="AC1975"/>
      <c r="AD1975"/>
      <c r="AE1975"/>
      <c r="AF1975"/>
      <c r="AG1975"/>
      <c r="AH1975"/>
      <c r="AI1975"/>
      <c r="AJ1975"/>
      <c r="AK1975"/>
      <c r="AL1975"/>
    </row>
    <row r="1976" spans="3:38" ht="15" customHeight="1" x14ac:dyDescent="0.35">
      <c r="C1976"/>
      <c r="D1976"/>
      <c r="E1976"/>
      <c r="F1976"/>
      <c r="G1976"/>
      <c r="H1976"/>
      <c r="I1976"/>
      <c r="J1976"/>
      <c r="K1976"/>
      <c r="L1976"/>
      <c r="M1976"/>
      <c r="N1976"/>
      <c r="O1976"/>
      <c r="S1976"/>
      <c r="T1976"/>
      <c r="U1976"/>
      <c r="V1976"/>
      <c r="Y1976"/>
      <c r="Z1976"/>
      <c r="AA1976"/>
      <c r="AB1976"/>
      <c r="AC1976"/>
      <c r="AD1976"/>
      <c r="AE1976"/>
      <c r="AF1976"/>
      <c r="AG1976"/>
      <c r="AH1976"/>
      <c r="AI1976"/>
      <c r="AJ1976"/>
      <c r="AK1976"/>
      <c r="AL1976"/>
    </row>
    <row r="1977" spans="3:38" ht="15" customHeight="1" x14ac:dyDescent="0.35">
      <c r="C1977"/>
      <c r="D1977"/>
      <c r="E1977"/>
      <c r="F1977"/>
      <c r="G1977"/>
      <c r="H1977"/>
      <c r="I1977"/>
      <c r="J1977"/>
      <c r="K1977"/>
      <c r="L1977"/>
      <c r="M1977"/>
      <c r="N1977"/>
      <c r="O1977"/>
      <c r="S1977"/>
      <c r="T1977"/>
      <c r="U1977"/>
      <c r="V1977"/>
      <c r="Y1977"/>
      <c r="Z1977"/>
      <c r="AA1977"/>
      <c r="AB1977"/>
      <c r="AC1977"/>
      <c r="AD1977"/>
      <c r="AE1977"/>
      <c r="AF1977"/>
      <c r="AG1977"/>
      <c r="AH1977"/>
      <c r="AI1977"/>
      <c r="AJ1977"/>
      <c r="AK1977"/>
      <c r="AL1977"/>
    </row>
    <row r="1978" spans="3:38" ht="15" customHeight="1" x14ac:dyDescent="0.35">
      <c r="C1978"/>
      <c r="D1978"/>
      <c r="E1978"/>
      <c r="F1978"/>
      <c r="G1978"/>
      <c r="H1978"/>
      <c r="I1978"/>
      <c r="J1978"/>
      <c r="K1978"/>
      <c r="L1978"/>
      <c r="M1978"/>
      <c r="N1978"/>
      <c r="O1978"/>
      <c r="S1978"/>
      <c r="T1978"/>
      <c r="U1978"/>
      <c r="V1978"/>
      <c r="Y1978"/>
      <c r="Z1978"/>
      <c r="AA1978"/>
      <c r="AB1978"/>
      <c r="AC1978"/>
      <c r="AD1978"/>
      <c r="AE1978"/>
      <c r="AF1978"/>
      <c r="AG1978"/>
      <c r="AH1978"/>
      <c r="AI1978"/>
      <c r="AJ1978"/>
      <c r="AK1978"/>
      <c r="AL1978"/>
    </row>
    <row r="1979" spans="3:38" ht="15" customHeight="1" x14ac:dyDescent="0.35">
      <c r="C1979"/>
      <c r="D1979"/>
      <c r="E1979"/>
      <c r="F1979"/>
      <c r="G1979"/>
      <c r="H1979"/>
      <c r="I1979"/>
      <c r="J1979"/>
      <c r="K1979"/>
      <c r="L1979"/>
      <c r="M1979"/>
      <c r="N1979"/>
      <c r="O1979"/>
      <c r="S1979"/>
      <c r="T1979"/>
      <c r="U1979"/>
      <c r="V1979"/>
      <c r="Y1979"/>
      <c r="Z1979"/>
      <c r="AA1979"/>
      <c r="AB1979"/>
      <c r="AC1979"/>
      <c r="AD1979"/>
      <c r="AE1979"/>
      <c r="AF1979"/>
      <c r="AG1979"/>
      <c r="AH1979"/>
      <c r="AI1979"/>
      <c r="AJ1979"/>
      <c r="AK1979"/>
      <c r="AL1979"/>
    </row>
    <row r="1980" spans="3:38" ht="15" customHeight="1" x14ac:dyDescent="0.35">
      <c r="C1980"/>
      <c r="D1980"/>
      <c r="E1980"/>
      <c r="F1980"/>
      <c r="G1980"/>
      <c r="H1980"/>
      <c r="I1980"/>
      <c r="J1980"/>
      <c r="K1980"/>
      <c r="L1980"/>
      <c r="M1980"/>
      <c r="N1980"/>
      <c r="O1980"/>
      <c r="S1980"/>
      <c r="T1980"/>
      <c r="U1980"/>
      <c r="V1980"/>
      <c r="Y1980"/>
      <c r="Z1980"/>
      <c r="AA1980"/>
      <c r="AB1980"/>
      <c r="AC1980"/>
      <c r="AD1980"/>
      <c r="AE1980"/>
      <c r="AF1980"/>
      <c r="AG1980"/>
      <c r="AH1980"/>
      <c r="AI1980"/>
      <c r="AJ1980"/>
      <c r="AK1980"/>
      <c r="AL1980"/>
    </row>
    <row r="1981" spans="3:38" ht="15" customHeight="1" x14ac:dyDescent="0.35">
      <c r="C1981"/>
      <c r="D1981"/>
      <c r="E1981"/>
      <c r="F1981"/>
      <c r="G1981"/>
      <c r="H1981"/>
      <c r="I1981"/>
      <c r="J1981"/>
      <c r="K1981"/>
      <c r="L1981"/>
      <c r="M1981"/>
      <c r="N1981"/>
      <c r="O1981"/>
      <c r="S1981"/>
      <c r="T1981"/>
      <c r="U1981"/>
      <c r="V1981"/>
      <c r="Y1981"/>
      <c r="Z1981"/>
      <c r="AA1981"/>
      <c r="AB1981"/>
      <c r="AC1981"/>
      <c r="AD1981"/>
      <c r="AE1981"/>
      <c r="AF1981"/>
      <c r="AG1981"/>
      <c r="AH1981"/>
      <c r="AI1981"/>
      <c r="AJ1981"/>
      <c r="AK1981"/>
      <c r="AL1981"/>
    </row>
    <row r="1982" spans="3:38" ht="15" customHeight="1" x14ac:dyDescent="0.35">
      <c r="C1982"/>
      <c r="D1982"/>
      <c r="E1982"/>
      <c r="F1982"/>
      <c r="G1982"/>
      <c r="H1982"/>
      <c r="I1982"/>
      <c r="J1982"/>
      <c r="K1982"/>
      <c r="L1982"/>
      <c r="M1982"/>
      <c r="N1982"/>
      <c r="O1982"/>
      <c r="S1982"/>
      <c r="T1982"/>
      <c r="U1982"/>
      <c r="V1982"/>
      <c r="Y1982"/>
      <c r="Z1982"/>
      <c r="AA1982"/>
      <c r="AB1982"/>
      <c r="AC1982"/>
      <c r="AD1982"/>
      <c r="AE1982"/>
      <c r="AF1982"/>
      <c r="AG1982"/>
      <c r="AH1982"/>
      <c r="AI1982"/>
      <c r="AJ1982"/>
      <c r="AK1982"/>
      <c r="AL1982"/>
    </row>
    <row r="1983" spans="3:38" ht="15" customHeight="1" x14ac:dyDescent="0.35">
      <c r="C1983"/>
      <c r="D1983"/>
      <c r="E1983"/>
      <c r="F1983"/>
      <c r="G1983"/>
      <c r="H1983"/>
      <c r="I1983"/>
      <c r="J1983"/>
      <c r="K1983"/>
      <c r="L1983"/>
      <c r="M1983"/>
      <c r="N1983"/>
      <c r="O1983"/>
      <c r="S1983"/>
      <c r="T1983"/>
      <c r="U1983"/>
      <c r="V1983"/>
      <c r="Y1983"/>
      <c r="Z1983"/>
      <c r="AA1983"/>
      <c r="AB1983"/>
      <c r="AC1983"/>
      <c r="AD1983"/>
      <c r="AE1983"/>
      <c r="AF1983"/>
      <c r="AG1983"/>
      <c r="AH1983"/>
      <c r="AI1983"/>
      <c r="AJ1983"/>
      <c r="AK1983"/>
      <c r="AL1983"/>
    </row>
    <row r="1984" spans="3:38" ht="15" customHeight="1" x14ac:dyDescent="0.35">
      <c r="C1984"/>
      <c r="D1984"/>
      <c r="E1984"/>
      <c r="F1984"/>
      <c r="G1984"/>
      <c r="H1984"/>
      <c r="I1984"/>
      <c r="J1984"/>
      <c r="K1984"/>
      <c r="L1984"/>
      <c r="M1984"/>
      <c r="N1984"/>
      <c r="O1984"/>
      <c r="S1984"/>
      <c r="T1984"/>
      <c r="U1984"/>
      <c r="V1984"/>
      <c r="Y1984"/>
      <c r="Z1984"/>
      <c r="AA1984"/>
      <c r="AB1984"/>
      <c r="AC1984"/>
      <c r="AD1984"/>
      <c r="AE1984"/>
      <c r="AF1984"/>
      <c r="AG1984"/>
      <c r="AH1984"/>
      <c r="AI1984"/>
      <c r="AJ1984"/>
      <c r="AK1984"/>
      <c r="AL1984"/>
    </row>
    <row r="1985" spans="3:38" ht="15" customHeight="1" x14ac:dyDescent="0.35">
      <c r="C1985"/>
      <c r="D1985"/>
      <c r="E1985"/>
      <c r="F1985"/>
      <c r="G1985"/>
      <c r="H1985"/>
      <c r="I1985"/>
      <c r="J1985"/>
      <c r="K1985"/>
      <c r="L1985"/>
      <c r="M1985"/>
      <c r="N1985"/>
      <c r="O1985"/>
      <c r="S1985"/>
      <c r="T1985"/>
      <c r="U1985"/>
      <c r="V1985"/>
      <c r="Y1985"/>
      <c r="Z1985"/>
      <c r="AA1985"/>
      <c r="AB1985"/>
      <c r="AC1985"/>
      <c r="AD1985"/>
      <c r="AE1985"/>
      <c r="AF1985"/>
      <c r="AG1985"/>
      <c r="AH1985"/>
      <c r="AI1985"/>
      <c r="AJ1985"/>
      <c r="AK1985"/>
      <c r="AL1985"/>
    </row>
    <row r="1986" spans="3:38" ht="15" customHeight="1" x14ac:dyDescent="0.35">
      <c r="C1986"/>
      <c r="D1986"/>
      <c r="E1986"/>
      <c r="F1986"/>
      <c r="G1986"/>
      <c r="H1986"/>
      <c r="I1986"/>
      <c r="J1986"/>
      <c r="K1986"/>
      <c r="L1986"/>
      <c r="M1986"/>
      <c r="N1986"/>
      <c r="O1986"/>
      <c r="S1986"/>
      <c r="T1986"/>
      <c r="U1986"/>
      <c r="V1986"/>
      <c r="Y1986"/>
      <c r="Z1986"/>
      <c r="AA1986"/>
      <c r="AB1986"/>
      <c r="AC1986"/>
      <c r="AD1986"/>
      <c r="AE1986"/>
      <c r="AF1986"/>
      <c r="AG1986"/>
      <c r="AH1986"/>
      <c r="AI1986"/>
      <c r="AJ1986"/>
      <c r="AK1986"/>
      <c r="AL1986"/>
    </row>
    <row r="1987" spans="3:38" ht="15" customHeight="1" x14ac:dyDescent="0.35">
      <c r="C1987"/>
      <c r="D1987"/>
      <c r="E1987"/>
      <c r="F1987"/>
      <c r="G1987"/>
      <c r="H1987"/>
      <c r="I1987"/>
      <c r="J1987"/>
      <c r="K1987"/>
      <c r="L1987"/>
      <c r="M1987"/>
      <c r="N1987"/>
      <c r="O1987"/>
      <c r="S1987"/>
      <c r="T1987"/>
      <c r="U1987"/>
      <c r="V1987"/>
      <c r="Y1987"/>
      <c r="Z1987"/>
      <c r="AA1987"/>
      <c r="AB1987"/>
      <c r="AC1987"/>
      <c r="AD1987"/>
      <c r="AE1987"/>
      <c r="AF1987"/>
      <c r="AG1987"/>
      <c r="AH1987"/>
      <c r="AI1987"/>
      <c r="AJ1987"/>
      <c r="AK1987"/>
      <c r="AL1987"/>
    </row>
    <row r="1988" spans="3:38" ht="15" customHeight="1" x14ac:dyDescent="0.35">
      <c r="C1988"/>
      <c r="D1988"/>
      <c r="E1988"/>
      <c r="F1988"/>
      <c r="G1988"/>
      <c r="H1988"/>
      <c r="I1988"/>
      <c r="J1988"/>
      <c r="K1988"/>
      <c r="L1988"/>
      <c r="M1988"/>
      <c r="N1988"/>
      <c r="O1988"/>
      <c r="S1988"/>
      <c r="T1988"/>
      <c r="U1988"/>
      <c r="V1988"/>
      <c r="Y1988"/>
      <c r="Z1988"/>
      <c r="AA1988"/>
      <c r="AB1988"/>
      <c r="AC1988"/>
      <c r="AD1988"/>
      <c r="AE1988"/>
      <c r="AF1988"/>
      <c r="AG1988"/>
      <c r="AH1988"/>
      <c r="AI1988"/>
      <c r="AJ1988"/>
      <c r="AK1988"/>
      <c r="AL1988"/>
    </row>
    <row r="1989" spans="3:38" ht="15" customHeight="1" x14ac:dyDescent="0.35">
      <c r="C1989"/>
      <c r="D1989"/>
      <c r="E1989"/>
      <c r="F1989"/>
      <c r="G1989"/>
      <c r="H1989"/>
      <c r="I1989"/>
      <c r="J1989"/>
      <c r="K1989"/>
      <c r="L1989"/>
      <c r="M1989"/>
      <c r="N1989"/>
      <c r="O1989"/>
      <c r="S1989"/>
      <c r="T1989"/>
      <c r="U1989"/>
      <c r="V1989"/>
      <c r="Y1989"/>
      <c r="Z1989"/>
      <c r="AA1989"/>
      <c r="AB1989"/>
      <c r="AC1989"/>
      <c r="AD1989"/>
      <c r="AE1989"/>
      <c r="AF1989"/>
      <c r="AG1989"/>
      <c r="AH1989"/>
      <c r="AI1989"/>
      <c r="AJ1989"/>
      <c r="AK1989"/>
      <c r="AL1989"/>
    </row>
    <row r="1990" spans="3:38" ht="15" customHeight="1" x14ac:dyDescent="0.35">
      <c r="C1990"/>
      <c r="D1990"/>
      <c r="E1990"/>
      <c r="F1990"/>
      <c r="G1990"/>
      <c r="H1990"/>
      <c r="I1990"/>
      <c r="J1990"/>
      <c r="K1990"/>
      <c r="L1990"/>
      <c r="M1990"/>
      <c r="N1990"/>
      <c r="O1990"/>
      <c r="S1990"/>
      <c r="T1990"/>
      <c r="U1990"/>
      <c r="V1990"/>
      <c r="Y1990"/>
      <c r="Z1990"/>
      <c r="AA1990"/>
      <c r="AB1990"/>
      <c r="AC1990"/>
      <c r="AD1990"/>
      <c r="AE1990"/>
      <c r="AF1990"/>
      <c r="AG1990"/>
      <c r="AH1990"/>
      <c r="AI1990"/>
      <c r="AJ1990"/>
      <c r="AK1990"/>
      <c r="AL1990"/>
    </row>
    <row r="1991" spans="3:38" ht="15" customHeight="1" x14ac:dyDescent="0.35">
      <c r="C1991"/>
      <c r="D1991"/>
      <c r="E1991"/>
      <c r="F1991"/>
      <c r="G1991"/>
      <c r="H1991"/>
      <c r="I1991"/>
      <c r="J1991"/>
      <c r="K1991"/>
      <c r="L1991"/>
      <c r="M1991"/>
      <c r="N1991"/>
      <c r="O1991"/>
      <c r="S1991"/>
      <c r="T1991"/>
      <c r="U1991"/>
      <c r="V1991"/>
      <c r="Y1991"/>
      <c r="Z1991"/>
      <c r="AA1991"/>
      <c r="AB1991"/>
      <c r="AC1991"/>
      <c r="AD1991"/>
      <c r="AE1991"/>
      <c r="AF1991"/>
      <c r="AG1991"/>
      <c r="AH1991"/>
      <c r="AI1991"/>
      <c r="AJ1991"/>
      <c r="AK1991"/>
      <c r="AL1991"/>
    </row>
    <row r="1992" spans="3:38" ht="15" customHeight="1" x14ac:dyDescent="0.35">
      <c r="C1992"/>
      <c r="D1992"/>
      <c r="E1992"/>
      <c r="F1992"/>
      <c r="G1992"/>
      <c r="H1992"/>
      <c r="I1992"/>
      <c r="J1992"/>
      <c r="K1992"/>
      <c r="L1992"/>
      <c r="M1992"/>
      <c r="N1992"/>
      <c r="O1992"/>
      <c r="S1992"/>
      <c r="T1992"/>
      <c r="U1992"/>
      <c r="V1992"/>
      <c r="Y1992"/>
      <c r="Z1992"/>
      <c r="AA1992"/>
      <c r="AB1992"/>
      <c r="AC1992"/>
      <c r="AD1992"/>
      <c r="AE1992"/>
      <c r="AF1992"/>
      <c r="AG1992"/>
      <c r="AH1992"/>
      <c r="AI1992"/>
      <c r="AJ1992"/>
      <c r="AK1992"/>
      <c r="AL1992"/>
    </row>
    <row r="1993" spans="3:38" ht="15" customHeight="1" x14ac:dyDescent="0.35">
      <c r="C1993"/>
      <c r="D1993"/>
      <c r="E1993"/>
      <c r="F1993"/>
      <c r="G1993"/>
      <c r="H1993"/>
      <c r="I1993"/>
      <c r="J1993"/>
      <c r="K1993"/>
      <c r="L1993"/>
      <c r="M1993"/>
      <c r="N1993"/>
      <c r="O1993"/>
      <c r="S1993"/>
      <c r="T1993"/>
      <c r="U1993"/>
      <c r="V1993"/>
      <c r="Y1993"/>
      <c r="Z1993"/>
      <c r="AA1993"/>
      <c r="AB1993"/>
      <c r="AC1993"/>
      <c r="AD1993"/>
      <c r="AE1993"/>
      <c r="AF1993"/>
      <c r="AG1993"/>
      <c r="AH1993"/>
      <c r="AI1993"/>
      <c r="AJ1993"/>
      <c r="AK1993"/>
      <c r="AL1993"/>
    </row>
    <row r="1994" spans="3:38" ht="15" customHeight="1" x14ac:dyDescent="0.35">
      <c r="C1994"/>
      <c r="D1994"/>
      <c r="E1994"/>
      <c r="F1994"/>
      <c r="G1994"/>
      <c r="H1994"/>
      <c r="I1994"/>
      <c r="J1994"/>
      <c r="K1994"/>
      <c r="L1994"/>
      <c r="M1994"/>
      <c r="N1994"/>
      <c r="O1994"/>
      <c r="S1994"/>
      <c r="T1994"/>
      <c r="U1994"/>
      <c r="V1994"/>
      <c r="Y1994"/>
      <c r="Z1994"/>
      <c r="AA1994"/>
      <c r="AB1994"/>
      <c r="AC1994"/>
      <c r="AD1994"/>
      <c r="AE1994"/>
      <c r="AF1994"/>
      <c r="AG1994"/>
      <c r="AH1994"/>
      <c r="AI1994"/>
      <c r="AJ1994"/>
      <c r="AK1994"/>
      <c r="AL1994"/>
    </row>
    <row r="1995" spans="3:38" ht="15" customHeight="1" x14ac:dyDescent="0.35">
      <c r="C1995"/>
      <c r="D1995"/>
      <c r="E1995"/>
      <c r="F1995"/>
      <c r="G1995"/>
      <c r="H1995"/>
      <c r="I1995"/>
      <c r="J1995"/>
      <c r="K1995"/>
      <c r="L1995"/>
      <c r="M1995"/>
      <c r="N1995"/>
      <c r="O1995"/>
      <c r="S1995"/>
      <c r="T1995"/>
      <c r="U1995"/>
      <c r="V1995"/>
      <c r="Y1995"/>
      <c r="Z1995"/>
      <c r="AA1995"/>
      <c r="AB1995"/>
      <c r="AC1995"/>
      <c r="AD1995"/>
      <c r="AE1995"/>
      <c r="AF1995"/>
      <c r="AG1995"/>
      <c r="AH1995"/>
      <c r="AI1995"/>
      <c r="AJ1995"/>
      <c r="AK1995"/>
      <c r="AL1995"/>
    </row>
    <row r="1996" spans="3:38" ht="15" customHeight="1" x14ac:dyDescent="0.35">
      <c r="C1996"/>
      <c r="D1996"/>
      <c r="E1996"/>
      <c r="F1996"/>
      <c r="G1996"/>
      <c r="H1996"/>
      <c r="I1996"/>
      <c r="J1996"/>
      <c r="K1996"/>
      <c r="L1996"/>
      <c r="M1996"/>
      <c r="N1996"/>
      <c r="O1996"/>
      <c r="S1996"/>
      <c r="T1996"/>
      <c r="U1996"/>
      <c r="V1996"/>
      <c r="Y1996"/>
      <c r="Z1996"/>
      <c r="AA1996"/>
      <c r="AB1996"/>
      <c r="AC1996"/>
      <c r="AD1996"/>
      <c r="AE1996"/>
      <c r="AF1996"/>
      <c r="AG1996"/>
      <c r="AH1996"/>
      <c r="AI1996"/>
      <c r="AJ1996"/>
      <c r="AK1996"/>
      <c r="AL1996"/>
    </row>
    <row r="1997" spans="3:38" ht="15" customHeight="1" x14ac:dyDescent="0.35">
      <c r="C1997"/>
      <c r="D1997"/>
      <c r="E1997"/>
      <c r="F1997"/>
      <c r="G1997"/>
      <c r="H1997"/>
      <c r="I1997"/>
      <c r="J1997"/>
      <c r="K1997"/>
      <c r="L1997"/>
      <c r="M1997"/>
      <c r="N1997"/>
      <c r="O1997"/>
      <c r="S1997"/>
      <c r="T1997"/>
      <c r="U1997"/>
      <c r="V1997"/>
      <c r="Y1997"/>
      <c r="Z1997"/>
      <c r="AA1997"/>
      <c r="AB1997"/>
      <c r="AC1997"/>
      <c r="AD1997"/>
      <c r="AE1997"/>
      <c r="AF1997"/>
      <c r="AG1997"/>
      <c r="AH1997"/>
      <c r="AI1997"/>
      <c r="AJ1997"/>
      <c r="AK1997"/>
      <c r="AL1997"/>
    </row>
    <row r="1998" spans="3:38" ht="15" customHeight="1" x14ac:dyDescent="0.35">
      <c r="C1998"/>
      <c r="D1998"/>
      <c r="E1998"/>
      <c r="F1998"/>
      <c r="G1998"/>
      <c r="H1998"/>
      <c r="I1998"/>
      <c r="J1998"/>
      <c r="K1998"/>
      <c r="L1998"/>
      <c r="M1998"/>
      <c r="N1998"/>
      <c r="O1998"/>
      <c r="S1998"/>
      <c r="T1998"/>
      <c r="U1998"/>
      <c r="V1998"/>
      <c r="Y1998"/>
      <c r="Z1998"/>
      <c r="AA1998"/>
      <c r="AB1998"/>
      <c r="AC1998"/>
      <c r="AD1998"/>
      <c r="AE1998"/>
      <c r="AF1998"/>
      <c r="AG1998"/>
      <c r="AH1998"/>
      <c r="AI1998"/>
      <c r="AJ1998"/>
      <c r="AK1998"/>
      <c r="AL1998"/>
    </row>
    <row r="1999" spans="3:38" ht="15" customHeight="1" x14ac:dyDescent="0.35">
      <c r="C1999"/>
      <c r="D1999"/>
      <c r="E1999"/>
      <c r="F1999"/>
      <c r="G1999"/>
      <c r="H1999"/>
      <c r="I1999"/>
      <c r="J1999"/>
      <c r="K1999"/>
      <c r="L1999"/>
      <c r="M1999"/>
      <c r="N1999"/>
      <c r="O1999"/>
      <c r="S1999"/>
      <c r="T1999"/>
      <c r="U1999"/>
      <c r="V1999"/>
      <c r="Y1999"/>
      <c r="Z1999"/>
      <c r="AA1999"/>
      <c r="AB1999"/>
      <c r="AC1999"/>
      <c r="AD1999"/>
      <c r="AE1999"/>
      <c r="AF1999"/>
      <c r="AG1999"/>
      <c r="AH1999"/>
      <c r="AI1999"/>
      <c r="AJ1999"/>
      <c r="AK1999"/>
      <c r="AL1999"/>
    </row>
    <row r="2000" spans="3:38" ht="15" customHeight="1" x14ac:dyDescent="0.35">
      <c r="C2000"/>
      <c r="D2000"/>
      <c r="E2000"/>
      <c r="F2000"/>
      <c r="G2000"/>
      <c r="H2000"/>
      <c r="I2000"/>
      <c r="J2000"/>
      <c r="K2000"/>
      <c r="L2000"/>
      <c r="M2000"/>
      <c r="N2000"/>
      <c r="O2000"/>
      <c r="S2000"/>
      <c r="T2000"/>
      <c r="U2000"/>
      <c r="V2000"/>
      <c r="Y2000"/>
      <c r="Z2000"/>
      <c r="AA2000"/>
      <c r="AB2000"/>
      <c r="AC2000"/>
      <c r="AD2000"/>
      <c r="AE2000"/>
      <c r="AF2000"/>
      <c r="AG2000"/>
      <c r="AH2000"/>
      <c r="AI2000"/>
      <c r="AJ2000"/>
      <c r="AK2000"/>
      <c r="AL2000"/>
    </row>
    <row r="2001" spans="3:38" ht="15" customHeight="1" x14ac:dyDescent="0.35">
      <c r="C2001"/>
      <c r="D2001"/>
      <c r="E2001"/>
      <c r="F2001"/>
      <c r="G2001"/>
      <c r="H2001"/>
      <c r="I2001"/>
      <c r="J2001"/>
      <c r="K2001"/>
      <c r="L2001"/>
      <c r="M2001"/>
      <c r="N2001"/>
      <c r="O2001"/>
      <c r="S2001"/>
      <c r="T2001"/>
      <c r="U2001"/>
      <c r="V2001"/>
      <c r="Y2001"/>
      <c r="Z2001"/>
      <c r="AA2001"/>
      <c r="AB2001"/>
      <c r="AC2001"/>
      <c r="AD2001"/>
      <c r="AE2001"/>
      <c r="AF2001"/>
      <c r="AG2001"/>
      <c r="AH2001"/>
      <c r="AI2001"/>
      <c r="AJ2001"/>
      <c r="AK2001"/>
      <c r="AL2001"/>
    </row>
    <row r="2002" spans="3:38" ht="15" customHeight="1" x14ac:dyDescent="0.35">
      <c r="C2002"/>
      <c r="D2002"/>
      <c r="E2002"/>
      <c r="F2002"/>
      <c r="G2002"/>
      <c r="H2002"/>
      <c r="I2002"/>
      <c r="J2002"/>
      <c r="K2002"/>
      <c r="L2002"/>
      <c r="M2002"/>
      <c r="N2002"/>
      <c r="O2002"/>
      <c r="S2002"/>
      <c r="T2002"/>
      <c r="U2002"/>
      <c r="V2002"/>
      <c r="Y2002"/>
      <c r="Z2002"/>
      <c r="AA2002"/>
      <c r="AB2002"/>
      <c r="AC2002"/>
      <c r="AD2002"/>
      <c r="AE2002"/>
      <c r="AF2002"/>
      <c r="AG2002"/>
      <c r="AH2002"/>
      <c r="AI2002"/>
      <c r="AJ2002"/>
      <c r="AK2002"/>
      <c r="AL2002"/>
    </row>
    <row r="2003" spans="3:38" ht="15" customHeight="1" x14ac:dyDescent="0.35">
      <c r="C2003"/>
      <c r="D2003"/>
      <c r="E2003"/>
      <c r="F2003"/>
      <c r="G2003"/>
      <c r="H2003"/>
      <c r="I2003"/>
      <c r="J2003"/>
      <c r="K2003"/>
      <c r="L2003"/>
      <c r="M2003"/>
      <c r="N2003"/>
      <c r="O2003"/>
      <c r="S2003"/>
      <c r="T2003"/>
      <c r="U2003"/>
      <c r="V2003"/>
      <c r="Y2003"/>
      <c r="Z2003"/>
      <c r="AA2003"/>
      <c r="AB2003"/>
      <c r="AC2003"/>
      <c r="AD2003"/>
      <c r="AE2003"/>
      <c r="AF2003"/>
      <c r="AG2003"/>
      <c r="AH2003"/>
      <c r="AI2003"/>
      <c r="AJ2003"/>
      <c r="AK2003"/>
      <c r="AL2003"/>
    </row>
    <row r="2004" spans="3:38" ht="15" customHeight="1" x14ac:dyDescent="0.35">
      <c r="C2004"/>
      <c r="D2004"/>
      <c r="E2004"/>
      <c r="F2004"/>
      <c r="G2004"/>
      <c r="H2004"/>
      <c r="I2004"/>
      <c r="J2004"/>
      <c r="K2004"/>
      <c r="L2004"/>
      <c r="M2004"/>
      <c r="N2004"/>
      <c r="O2004"/>
      <c r="S2004"/>
      <c r="T2004"/>
      <c r="U2004"/>
      <c r="V2004"/>
      <c r="Y2004"/>
      <c r="Z2004"/>
      <c r="AA2004"/>
      <c r="AB2004"/>
      <c r="AC2004"/>
      <c r="AD2004"/>
      <c r="AE2004"/>
      <c r="AF2004"/>
      <c r="AG2004"/>
      <c r="AH2004"/>
      <c r="AI2004"/>
      <c r="AJ2004"/>
      <c r="AK2004"/>
      <c r="AL2004"/>
    </row>
    <row r="2005" spans="3:38" ht="15" customHeight="1" x14ac:dyDescent="0.35">
      <c r="C2005"/>
      <c r="D2005"/>
      <c r="E2005"/>
      <c r="F2005"/>
      <c r="G2005"/>
      <c r="H2005"/>
      <c r="I2005"/>
      <c r="J2005"/>
      <c r="K2005"/>
      <c r="L2005"/>
      <c r="M2005"/>
      <c r="N2005"/>
      <c r="O2005"/>
      <c r="S2005"/>
      <c r="T2005"/>
      <c r="U2005"/>
      <c r="V2005"/>
      <c r="Y2005"/>
      <c r="Z2005"/>
      <c r="AA2005"/>
      <c r="AB2005"/>
      <c r="AC2005"/>
      <c r="AD2005"/>
      <c r="AE2005"/>
      <c r="AF2005"/>
      <c r="AG2005"/>
      <c r="AH2005"/>
      <c r="AI2005"/>
      <c r="AJ2005"/>
      <c r="AK2005"/>
      <c r="AL2005"/>
    </row>
    <row r="2006" spans="3:38" ht="15" customHeight="1" x14ac:dyDescent="0.35">
      <c r="C2006"/>
      <c r="D2006"/>
      <c r="E2006"/>
      <c r="F2006"/>
      <c r="G2006"/>
      <c r="H2006"/>
      <c r="I2006"/>
      <c r="J2006"/>
      <c r="K2006"/>
      <c r="L2006"/>
      <c r="M2006"/>
      <c r="N2006"/>
      <c r="O2006"/>
      <c r="S2006"/>
      <c r="T2006"/>
      <c r="U2006"/>
      <c r="V2006"/>
      <c r="Y2006"/>
      <c r="Z2006"/>
      <c r="AA2006"/>
      <c r="AB2006"/>
      <c r="AC2006"/>
      <c r="AD2006"/>
      <c r="AE2006"/>
      <c r="AF2006"/>
      <c r="AG2006"/>
      <c r="AH2006"/>
      <c r="AI2006"/>
      <c r="AJ2006"/>
      <c r="AK2006"/>
      <c r="AL2006"/>
    </row>
    <row r="2007" spans="3:38" ht="15" customHeight="1" x14ac:dyDescent="0.35">
      <c r="C2007"/>
      <c r="D2007"/>
      <c r="E2007"/>
      <c r="F2007"/>
      <c r="G2007"/>
      <c r="H2007"/>
      <c r="I2007"/>
      <c r="J2007"/>
      <c r="K2007"/>
      <c r="L2007"/>
      <c r="M2007"/>
      <c r="N2007"/>
      <c r="O2007"/>
      <c r="S2007"/>
      <c r="T2007"/>
      <c r="U2007"/>
      <c r="V2007"/>
      <c r="Y2007"/>
      <c r="Z2007"/>
      <c r="AA2007"/>
      <c r="AB2007"/>
      <c r="AC2007"/>
      <c r="AD2007"/>
      <c r="AE2007"/>
      <c r="AF2007"/>
      <c r="AG2007"/>
      <c r="AH2007"/>
      <c r="AI2007"/>
      <c r="AJ2007"/>
      <c r="AK2007"/>
      <c r="AL2007"/>
    </row>
    <row r="2008" spans="3:38" ht="15" customHeight="1" x14ac:dyDescent="0.35">
      <c r="C2008"/>
      <c r="D2008"/>
      <c r="E2008"/>
      <c r="F2008"/>
      <c r="G2008"/>
      <c r="H2008"/>
      <c r="I2008"/>
      <c r="J2008"/>
      <c r="K2008"/>
      <c r="L2008"/>
      <c r="M2008"/>
      <c r="N2008"/>
      <c r="O2008"/>
      <c r="S2008"/>
      <c r="T2008"/>
      <c r="U2008"/>
      <c r="V2008"/>
      <c r="Y2008"/>
      <c r="Z2008"/>
      <c r="AA2008"/>
      <c r="AB2008"/>
      <c r="AC2008"/>
      <c r="AD2008"/>
      <c r="AE2008"/>
      <c r="AF2008"/>
      <c r="AG2008"/>
      <c r="AH2008"/>
      <c r="AI2008"/>
      <c r="AJ2008"/>
      <c r="AK2008"/>
      <c r="AL2008"/>
    </row>
    <row r="2009" spans="3:38" ht="15" customHeight="1" x14ac:dyDescent="0.35">
      <c r="C2009"/>
      <c r="D2009"/>
      <c r="E2009"/>
      <c r="F2009"/>
      <c r="G2009"/>
      <c r="H2009"/>
      <c r="I2009"/>
      <c r="J2009"/>
      <c r="K2009"/>
      <c r="L2009"/>
      <c r="M2009"/>
      <c r="N2009"/>
      <c r="O2009"/>
      <c r="S2009"/>
      <c r="T2009"/>
      <c r="U2009"/>
      <c r="V2009"/>
      <c r="Y2009"/>
      <c r="Z2009"/>
      <c r="AA2009"/>
      <c r="AB2009"/>
      <c r="AC2009"/>
      <c r="AD2009"/>
      <c r="AE2009"/>
      <c r="AF2009"/>
      <c r="AG2009"/>
      <c r="AH2009"/>
      <c r="AI2009"/>
      <c r="AJ2009"/>
      <c r="AK2009"/>
      <c r="AL2009"/>
    </row>
    <row r="2010" spans="3:38" ht="15" customHeight="1" x14ac:dyDescent="0.35">
      <c r="C2010"/>
      <c r="D2010"/>
      <c r="E2010"/>
      <c r="F2010"/>
      <c r="G2010"/>
      <c r="H2010"/>
      <c r="I2010"/>
      <c r="J2010"/>
      <c r="K2010"/>
      <c r="L2010"/>
      <c r="M2010"/>
      <c r="N2010"/>
      <c r="O2010"/>
      <c r="S2010"/>
      <c r="T2010"/>
      <c r="U2010"/>
      <c r="V2010"/>
      <c r="Y2010"/>
      <c r="Z2010"/>
      <c r="AA2010"/>
      <c r="AB2010"/>
      <c r="AC2010"/>
      <c r="AD2010"/>
      <c r="AE2010"/>
      <c r="AF2010"/>
      <c r="AG2010"/>
      <c r="AH2010"/>
      <c r="AI2010"/>
      <c r="AJ2010"/>
      <c r="AK2010"/>
      <c r="AL2010"/>
    </row>
    <row r="2011" spans="3:38" ht="15" customHeight="1" x14ac:dyDescent="0.35">
      <c r="C2011"/>
      <c r="D2011"/>
      <c r="E2011"/>
      <c r="F2011"/>
      <c r="G2011"/>
      <c r="H2011"/>
      <c r="I2011"/>
      <c r="J2011"/>
      <c r="K2011"/>
      <c r="L2011"/>
      <c r="M2011"/>
      <c r="N2011"/>
      <c r="O2011"/>
      <c r="S2011"/>
      <c r="T2011"/>
      <c r="U2011"/>
      <c r="V2011"/>
      <c r="Y2011"/>
      <c r="Z2011"/>
      <c r="AA2011"/>
      <c r="AB2011"/>
      <c r="AC2011"/>
      <c r="AD2011"/>
      <c r="AE2011"/>
      <c r="AF2011"/>
      <c r="AG2011"/>
      <c r="AH2011"/>
      <c r="AI2011"/>
      <c r="AJ2011"/>
      <c r="AK2011"/>
      <c r="AL2011"/>
    </row>
    <row r="2012" spans="3:38" ht="15" customHeight="1" x14ac:dyDescent="0.35">
      <c r="C2012"/>
      <c r="D2012"/>
      <c r="E2012"/>
      <c r="F2012"/>
      <c r="G2012"/>
      <c r="H2012"/>
      <c r="I2012"/>
      <c r="J2012"/>
      <c r="K2012"/>
      <c r="L2012"/>
      <c r="M2012"/>
      <c r="N2012"/>
      <c r="O2012"/>
      <c r="S2012"/>
      <c r="T2012"/>
      <c r="U2012"/>
      <c r="V2012"/>
      <c r="Y2012"/>
      <c r="Z2012"/>
      <c r="AA2012"/>
      <c r="AB2012"/>
      <c r="AC2012"/>
      <c r="AD2012"/>
      <c r="AE2012"/>
      <c r="AF2012"/>
      <c r="AG2012"/>
      <c r="AH2012"/>
      <c r="AI2012"/>
      <c r="AJ2012"/>
      <c r="AK2012"/>
      <c r="AL2012"/>
    </row>
    <row r="2013" spans="3:38" ht="15" customHeight="1" x14ac:dyDescent="0.35">
      <c r="C2013"/>
      <c r="D2013"/>
      <c r="E2013"/>
      <c r="F2013"/>
      <c r="G2013"/>
      <c r="H2013"/>
      <c r="I2013"/>
      <c r="J2013"/>
      <c r="K2013"/>
      <c r="L2013"/>
      <c r="M2013"/>
      <c r="N2013"/>
      <c r="O2013"/>
      <c r="S2013"/>
      <c r="T2013"/>
      <c r="U2013"/>
      <c r="V2013"/>
      <c r="Y2013"/>
      <c r="Z2013"/>
      <c r="AA2013"/>
      <c r="AB2013"/>
      <c r="AC2013"/>
      <c r="AD2013"/>
      <c r="AE2013"/>
      <c r="AF2013"/>
      <c r="AG2013"/>
      <c r="AH2013"/>
      <c r="AI2013"/>
      <c r="AJ2013"/>
      <c r="AK2013"/>
      <c r="AL2013"/>
    </row>
    <row r="2014" spans="3:38" ht="15" customHeight="1" x14ac:dyDescent="0.35">
      <c r="C2014"/>
      <c r="D2014"/>
      <c r="E2014"/>
      <c r="F2014"/>
      <c r="G2014"/>
      <c r="H2014"/>
      <c r="I2014"/>
      <c r="J2014"/>
      <c r="K2014"/>
      <c r="L2014"/>
      <c r="M2014"/>
      <c r="N2014"/>
      <c r="O2014"/>
      <c r="S2014"/>
      <c r="T2014"/>
      <c r="U2014"/>
      <c r="V2014"/>
      <c r="Y2014"/>
      <c r="Z2014"/>
      <c r="AA2014"/>
      <c r="AB2014"/>
      <c r="AC2014"/>
      <c r="AD2014"/>
      <c r="AE2014"/>
      <c r="AF2014"/>
      <c r="AG2014"/>
      <c r="AH2014"/>
      <c r="AI2014"/>
      <c r="AJ2014"/>
      <c r="AK2014"/>
      <c r="AL2014"/>
    </row>
    <row r="2015" spans="3:38" ht="15" customHeight="1" x14ac:dyDescent="0.35">
      <c r="C2015"/>
      <c r="D2015"/>
      <c r="E2015"/>
      <c r="F2015"/>
      <c r="G2015"/>
      <c r="H2015"/>
      <c r="I2015"/>
      <c r="J2015"/>
      <c r="K2015"/>
      <c r="L2015"/>
      <c r="M2015"/>
      <c r="N2015"/>
      <c r="O2015"/>
      <c r="S2015"/>
      <c r="T2015"/>
      <c r="U2015"/>
      <c r="V2015"/>
      <c r="Y2015"/>
      <c r="Z2015"/>
      <c r="AA2015"/>
      <c r="AB2015"/>
      <c r="AC2015"/>
      <c r="AD2015"/>
      <c r="AE2015"/>
      <c r="AF2015"/>
      <c r="AG2015"/>
      <c r="AH2015"/>
      <c r="AI2015"/>
      <c r="AJ2015"/>
      <c r="AK2015"/>
      <c r="AL2015"/>
    </row>
    <row r="2016" spans="3:38" ht="15" customHeight="1" x14ac:dyDescent="0.35">
      <c r="C2016"/>
      <c r="D2016"/>
      <c r="E2016"/>
      <c r="F2016"/>
      <c r="G2016"/>
      <c r="H2016"/>
      <c r="I2016"/>
      <c r="J2016"/>
      <c r="K2016"/>
      <c r="L2016"/>
      <c r="M2016"/>
      <c r="N2016"/>
      <c r="O2016"/>
      <c r="S2016"/>
      <c r="T2016"/>
      <c r="U2016"/>
      <c r="V2016"/>
      <c r="Y2016"/>
      <c r="Z2016"/>
      <c r="AA2016"/>
      <c r="AB2016"/>
      <c r="AC2016"/>
      <c r="AD2016"/>
      <c r="AE2016"/>
      <c r="AF2016"/>
      <c r="AG2016"/>
      <c r="AH2016"/>
      <c r="AI2016"/>
      <c r="AJ2016"/>
      <c r="AK2016"/>
      <c r="AL2016"/>
    </row>
    <row r="2017" spans="3:38" ht="15" customHeight="1" x14ac:dyDescent="0.35">
      <c r="C2017"/>
      <c r="D2017"/>
      <c r="E2017"/>
      <c r="F2017"/>
      <c r="G2017"/>
      <c r="H2017"/>
      <c r="I2017"/>
      <c r="J2017"/>
      <c r="K2017"/>
      <c r="L2017"/>
      <c r="M2017"/>
      <c r="N2017"/>
      <c r="O2017"/>
      <c r="S2017"/>
      <c r="T2017"/>
      <c r="U2017"/>
      <c r="V2017"/>
      <c r="Y2017"/>
      <c r="Z2017"/>
      <c r="AA2017"/>
      <c r="AB2017"/>
      <c r="AC2017"/>
      <c r="AD2017"/>
      <c r="AE2017"/>
      <c r="AF2017"/>
      <c r="AG2017"/>
      <c r="AH2017"/>
      <c r="AI2017"/>
      <c r="AJ2017"/>
      <c r="AK2017"/>
      <c r="AL2017"/>
    </row>
    <row r="2018" spans="3:38" ht="15" customHeight="1" x14ac:dyDescent="0.35">
      <c r="C2018"/>
      <c r="D2018"/>
      <c r="E2018"/>
      <c r="F2018"/>
      <c r="G2018"/>
      <c r="H2018"/>
      <c r="I2018"/>
      <c r="J2018"/>
      <c r="K2018"/>
      <c r="L2018"/>
      <c r="M2018"/>
      <c r="N2018"/>
      <c r="O2018"/>
      <c r="S2018"/>
      <c r="T2018"/>
      <c r="U2018"/>
      <c r="V2018"/>
      <c r="Y2018"/>
      <c r="Z2018"/>
      <c r="AA2018"/>
      <c r="AB2018"/>
      <c r="AC2018"/>
      <c r="AD2018"/>
      <c r="AE2018"/>
      <c r="AF2018"/>
      <c r="AG2018"/>
      <c r="AH2018"/>
      <c r="AI2018"/>
      <c r="AJ2018"/>
      <c r="AK2018"/>
      <c r="AL2018"/>
    </row>
    <row r="2019" spans="3:38" ht="15" customHeight="1" x14ac:dyDescent="0.35">
      <c r="C2019"/>
      <c r="D2019"/>
      <c r="E2019"/>
      <c r="F2019"/>
      <c r="G2019"/>
      <c r="H2019"/>
      <c r="I2019"/>
      <c r="J2019"/>
      <c r="K2019"/>
      <c r="L2019"/>
      <c r="M2019"/>
      <c r="N2019"/>
      <c r="O2019"/>
      <c r="S2019"/>
      <c r="T2019"/>
      <c r="U2019"/>
      <c r="V2019"/>
      <c r="Y2019"/>
      <c r="Z2019"/>
      <c r="AA2019"/>
      <c r="AB2019"/>
      <c r="AC2019"/>
      <c r="AD2019"/>
      <c r="AE2019"/>
      <c r="AF2019"/>
      <c r="AG2019"/>
      <c r="AH2019"/>
      <c r="AI2019"/>
      <c r="AJ2019"/>
      <c r="AK2019"/>
      <c r="AL2019"/>
    </row>
    <row r="2020" spans="3:38" ht="15" customHeight="1" x14ac:dyDescent="0.35">
      <c r="C2020"/>
      <c r="D2020"/>
      <c r="E2020"/>
      <c r="F2020"/>
      <c r="G2020"/>
      <c r="H2020"/>
      <c r="I2020"/>
      <c r="J2020"/>
      <c r="K2020"/>
      <c r="L2020"/>
      <c r="M2020"/>
      <c r="N2020"/>
      <c r="O2020"/>
      <c r="S2020"/>
      <c r="T2020"/>
      <c r="U2020"/>
      <c r="V2020"/>
      <c r="Y2020"/>
      <c r="Z2020"/>
      <c r="AA2020"/>
      <c r="AB2020"/>
      <c r="AC2020"/>
      <c r="AD2020"/>
      <c r="AE2020"/>
      <c r="AF2020"/>
      <c r="AG2020"/>
      <c r="AH2020"/>
      <c r="AI2020"/>
      <c r="AJ2020"/>
      <c r="AK2020"/>
      <c r="AL2020"/>
    </row>
    <row r="2021" spans="3:38" ht="15" customHeight="1" x14ac:dyDescent="0.35">
      <c r="C2021"/>
      <c r="D2021"/>
      <c r="E2021"/>
      <c r="F2021"/>
      <c r="G2021"/>
      <c r="H2021"/>
      <c r="I2021"/>
      <c r="J2021"/>
      <c r="K2021"/>
      <c r="L2021"/>
      <c r="M2021"/>
      <c r="N2021"/>
      <c r="O2021"/>
      <c r="S2021"/>
      <c r="T2021"/>
      <c r="U2021"/>
      <c r="V2021"/>
      <c r="Y2021"/>
      <c r="Z2021"/>
      <c r="AA2021"/>
      <c r="AB2021"/>
      <c r="AC2021"/>
      <c r="AD2021"/>
      <c r="AE2021"/>
      <c r="AF2021"/>
      <c r="AG2021"/>
      <c r="AH2021"/>
      <c r="AI2021"/>
      <c r="AJ2021"/>
      <c r="AK2021"/>
      <c r="AL2021"/>
    </row>
    <row r="2022" spans="3:38" ht="15" customHeight="1" x14ac:dyDescent="0.35">
      <c r="C2022"/>
      <c r="D2022"/>
      <c r="E2022"/>
      <c r="F2022"/>
      <c r="G2022"/>
      <c r="H2022"/>
      <c r="I2022"/>
      <c r="J2022"/>
      <c r="K2022"/>
      <c r="L2022"/>
      <c r="M2022"/>
      <c r="N2022"/>
      <c r="O2022"/>
      <c r="S2022"/>
      <c r="T2022"/>
      <c r="U2022"/>
      <c r="V2022"/>
      <c r="Y2022"/>
      <c r="Z2022"/>
      <c r="AA2022"/>
      <c r="AB2022"/>
      <c r="AC2022"/>
      <c r="AD2022"/>
      <c r="AE2022"/>
      <c r="AF2022"/>
      <c r="AG2022"/>
      <c r="AH2022"/>
      <c r="AI2022"/>
      <c r="AJ2022"/>
      <c r="AK2022"/>
      <c r="AL2022"/>
    </row>
    <row r="2023" spans="3:38" ht="15" customHeight="1" x14ac:dyDescent="0.35">
      <c r="C2023"/>
      <c r="D2023"/>
      <c r="E2023"/>
      <c r="F2023"/>
      <c r="G2023"/>
      <c r="H2023"/>
      <c r="I2023"/>
      <c r="J2023"/>
      <c r="K2023"/>
      <c r="L2023"/>
      <c r="M2023"/>
      <c r="N2023"/>
      <c r="O2023"/>
      <c r="S2023"/>
      <c r="T2023"/>
      <c r="U2023"/>
      <c r="V2023"/>
      <c r="Y2023"/>
      <c r="Z2023"/>
      <c r="AA2023"/>
      <c r="AB2023"/>
      <c r="AC2023"/>
      <c r="AD2023"/>
      <c r="AE2023"/>
      <c r="AF2023"/>
      <c r="AG2023"/>
      <c r="AH2023"/>
      <c r="AI2023"/>
      <c r="AJ2023"/>
      <c r="AK2023"/>
      <c r="AL2023"/>
    </row>
    <row r="2024" spans="3:38" ht="15" customHeight="1" x14ac:dyDescent="0.35">
      <c r="C2024"/>
      <c r="D2024"/>
      <c r="E2024"/>
      <c r="F2024"/>
      <c r="G2024"/>
      <c r="H2024"/>
      <c r="I2024"/>
      <c r="J2024"/>
      <c r="K2024"/>
      <c r="L2024"/>
      <c r="M2024"/>
      <c r="N2024"/>
      <c r="O2024"/>
      <c r="S2024"/>
      <c r="T2024"/>
      <c r="U2024"/>
      <c r="V2024"/>
      <c r="Y2024"/>
      <c r="Z2024"/>
      <c r="AA2024"/>
      <c r="AB2024"/>
      <c r="AC2024"/>
      <c r="AD2024"/>
      <c r="AE2024"/>
      <c r="AF2024"/>
      <c r="AG2024"/>
      <c r="AH2024"/>
      <c r="AI2024"/>
      <c r="AJ2024"/>
      <c r="AK2024"/>
      <c r="AL2024"/>
    </row>
    <row r="2025" spans="3:38" ht="15" customHeight="1" x14ac:dyDescent="0.35">
      <c r="C2025"/>
      <c r="D2025"/>
      <c r="E2025"/>
      <c r="F2025"/>
      <c r="G2025"/>
      <c r="H2025"/>
      <c r="I2025"/>
      <c r="J2025"/>
      <c r="K2025"/>
      <c r="L2025"/>
      <c r="M2025"/>
      <c r="N2025"/>
      <c r="O2025"/>
      <c r="S2025"/>
      <c r="T2025"/>
      <c r="U2025"/>
      <c r="V2025"/>
      <c r="Y2025"/>
      <c r="Z2025"/>
      <c r="AA2025"/>
      <c r="AB2025"/>
      <c r="AC2025"/>
      <c r="AD2025"/>
      <c r="AE2025"/>
      <c r="AF2025"/>
      <c r="AG2025"/>
      <c r="AH2025"/>
      <c r="AI2025"/>
      <c r="AJ2025"/>
      <c r="AK2025"/>
      <c r="AL2025"/>
    </row>
    <row r="2026" spans="3:38" ht="15" customHeight="1" x14ac:dyDescent="0.35">
      <c r="C2026"/>
      <c r="D2026"/>
      <c r="E2026"/>
      <c r="F2026"/>
      <c r="G2026"/>
      <c r="H2026"/>
      <c r="I2026"/>
      <c r="J2026"/>
      <c r="K2026"/>
      <c r="L2026"/>
      <c r="M2026"/>
      <c r="N2026"/>
      <c r="O2026"/>
      <c r="S2026"/>
      <c r="T2026"/>
      <c r="U2026"/>
      <c r="V2026"/>
      <c r="Y2026"/>
      <c r="Z2026"/>
      <c r="AA2026"/>
      <c r="AB2026"/>
      <c r="AC2026"/>
      <c r="AD2026"/>
      <c r="AE2026"/>
      <c r="AF2026"/>
      <c r="AG2026"/>
      <c r="AH2026"/>
      <c r="AI2026"/>
      <c r="AJ2026"/>
      <c r="AK2026"/>
      <c r="AL2026"/>
    </row>
    <row r="2027" spans="3:38" ht="15" customHeight="1" x14ac:dyDescent="0.35">
      <c r="C2027"/>
      <c r="D2027"/>
      <c r="E2027"/>
      <c r="F2027"/>
      <c r="G2027"/>
      <c r="H2027"/>
      <c r="I2027"/>
      <c r="J2027"/>
      <c r="K2027"/>
      <c r="L2027"/>
      <c r="M2027"/>
      <c r="N2027"/>
      <c r="O2027"/>
      <c r="S2027"/>
      <c r="T2027"/>
      <c r="U2027"/>
      <c r="V2027"/>
      <c r="Y2027"/>
      <c r="Z2027"/>
      <c r="AA2027"/>
      <c r="AB2027"/>
      <c r="AC2027"/>
      <c r="AD2027"/>
      <c r="AE2027"/>
      <c r="AF2027"/>
      <c r="AG2027"/>
      <c r="AH2027"/>
      <c r="AI2027"/>
      <c r="AJ2027"/>
      <c r="AK2027"/>
      <c r="AL2027"/>
    </row>
    <row r="2028" spans="3:38" ht="15" customHeight="1" x14ac:dyDescent="0.35">
      <c r="C2028"/>
      <c r="D2028"/>
      <c r="E2028"/>
      <c r="F2028"/>
      <c r="G2028"/>
      <c r="H2028"/>
      <c r="I2028"/>
      <c r="J2028"/>
      <c r="K2028"/>
      <c r="L2028"/>
      <c r="M2028"/>
      <c r="N2028"/>
      <c r="O2028"/>
      <c r="S2028"/>
      <c r="T2028"/>
      <c r="U2028"/>
      <c r="V2028"/>
      <c r="Y2028"/>
      <c r="Z2028"/>
      <c r="AA2028"/>
      <c r="AB2028"/>
      <c r="AC2028"/>
      <c r="AD2028"/>
      <c r="AE2028"/>
      <c r="AF2028"/>
      <c r="AG2028"/>
      <c r="AH2028"/>
      <c r="AI2028"/>
      <c r="AJ2028"/>
      <c r="AK2028"/>
      <c r="AL2028"/>
    </row>
    <row r="2029" spans="3:38" ht="15" customHeight="1" x14ac:dyDescent="0.35">
      <c r="C2029"/>
      <c r="D2029"/>
      <c r="E2029"/>
      <c r="F2029"/>
      <c r="G2029"/>
      <c r="H2029"/>
      <c r="I2029"/>
      <c r="J2029"/>
      <c r="K2029"/>
      <c r="L2029"/>
      <c r="M2029"/>
      <c r="N2029"/>
      <c r="O2029"/>
      <c r="S2029"/>
      <c r="T2029"/>
      <c r="U2029"/>
      <c r="V2029"/>
      <c r="Y2029"/>
      <c r="Z2029"/>
      <c r="AA2029"/>
      <c r="AB2029"/>
      <c r="AC2029"/>
      <c r="AD2029"/>
      <c r="AE2029"/>
      <c r="AF2029"/>
      <c r="AG2029"/>
      <c r="AH2029"/>
      <c r="AI2029"/>
      <c r="AJ2029"/>
      <c r="AK2029"/>
      <c r="AL2029"/>
    </row>
    <row r="2030" spans="3:38" ht="15" customHeight="1" x14ac:dyDescent="0.35">
      <c r="C2030"/>
      <c r="D2030"/>
      <c r="E2030"/>
      <c r="F2030"/>
      <c r="G2030"/>
      <c r="H2030"/>
      <c r="I2030"/>
      <c r="J2030"/>
      <c r="K2030"/>
      <c r="L2030"/>
      <c r="M2030"/>
      <c r="N2030"/>
      <c r="O2030"/>
      <c r="S2030"/>
      <c r="T2030"/>
      <c r="U2030"/>
      <c r="V2030"/>
      <c r="Y2030"/>
      <c r="Z2030"/>
      <c r="AA2030"/>
      <c r="AB2030"/>
      <c r="AC2030"/>
      <c r="AD2030"/>
      <c r="AE2030"/>
      <c r="AF2030"/>
      <c r="AG2030"/>
      <c r="AH2030"/>
      <c r="AI2030"/>
      <c r="AJ2030"/>
      <c r="AK2030"/>
      <c r="AL2030"/>
    </row>
    <row r="2031" spans="3:38" ht="15" customHeight="1" x14ac:dyDescent="0.35">
      <c r="C2031"/>
      <c r="D2031"/>
      <c r="E2031"/>
      <c r="F2031"/>
      <c r="G2031"/>
      <c r="H2031"/>
      <c r="I2031"/>
      <c r="J2031"/>
      <c r="K2031"/>
      <c r="L2031"/>
      <c r="M2031"/>
      <c r="N2031"/>
      <c r="O2031"/>
      <c r="S2031"/>
      <c r="T2031"/>
      <c r="U2031"/>
      <c r="V2031"/>
      <c r="Y2031"/>
      <c r="Z2031"/>
      <c r="AA2031"/>
      <c r="AB2031"/>
      <c r="AC2031"/>
      <c r="AD2031"/>
      <c r="AE2031"/>
      <c r="AF2031"/>
      <c r="AG2031"/>
      <c r="AH2031"/>
      <c r="AI2031"/>
      <c r="AJ2031"/>
      <c r="AK2031"/>
      <c r="AL2031"/>
    </row>
    <row r="2032" spans="3:38" ht="15" customHeight="1" x14ac:dyDescent="0.35">
      <c r="C2032"/>
      <c r="D2032"/>
      <c r="E2032"/>
      <c r="F2032"/>
      <c r="G2032"/>
      <c r="H2032"/>
      <c r="I2032"/>
      <c r="J2032"/>
      <c r="K2032"/>
      <c r="L2032"/>
      <c r="M2032"/>
      <c r="N2032"/>
      <c r="O2032"/>
      <c r="S2032"/>
      <c r="T2032"/>
      <c r="U2032"/>
      <c r="V2032"/>
      <c r="Y2032"/>
      <c r="Z2032"/>
      <c r="AA2032"/>
      <c r="AB2032"/>
      <c r="AC2032"/>
      <c r="AD2032"/>
      <c r="AE2032"/>
      <c r="AF2032"/>
      <c r="AG2032"/>
      <c r="AH2032"/>
      <c r="AI2032"/>
      <c r="AJ2032"/>
      <c r="AK2032"/>
      <c r="AL2032"/>
    </row>
    <row r="2033" spans="3:38" ht="15" customHeight="1" x14ac:dyDescent="0.35">
      <c r="C2033"/>
      <c r="D2033"/>
      <c r="E2033"/>
      <c r="F2033"/>
      <c r="G2033"/>
      <c r="H2033"/>
      <c r="I2033"/>
      <c r="J2033"/>
      <c r="K2033"/>
      <c r="L2033"/>
      <c r="M2033"/>
      <c r="N2033"/>
      <c r="O2033"/>
      <c r="S2033"/>
      <c r="T2033"/>
      <c r="U2033"/>
      <c r="V2033"/>
      <c r="Y2033"/>
      <c r="Z2033"/>
      <c r="AA2033"/>
      <c r="AB2033"/>
      <c r="AC2033"/>
      <c r="AD2033"/>
      <c r="AE2033"/>
      <c r="AF2033"/>
      <c r="AG2033"/>
      <c r="AH2033"/>
      <c r="AI2033"/>
      <c r="AJ2033"/>
      <c r="AK2033"/>
      <c r="AL2033"/>
    </row>
    <row r="2034" spans="3:38" ht="15" customHeight="1" x14ac:dyDescent="0.35">
      <c r="C2034"/>
      <c r="D2034"/>
      <c r="E2034"/>
      <c r="F2034"/>
      <c r="G2034"/>
      <c r="H2034"/>
      <c r="I2034"/>
      <c r="J2034"/>
      <c r="K2034"/>
      <c r="L2034"/>
      <c r="M2034"/>
      <c r="N2034"/>
      <c r="O2034"/>
      <c r="S2034"/>
      <c r="T2034"/>
      <c r="U2034"/>
      <c r="V2034"/>
      <c r="Y2034"/>
      <c r="Z2034"/>
      <c r="AA2034"/>
      <c r="AB2034"/>
      <c r="AC2034"/>
      <c r="AD2034"/>
      <c r="AE2034"/>
      <c r="AF2034"/>
      <c r="AG2034"/>
      <c r="AH2034"/>
      <c r="AI2034"/>
      <c r="AJ2034"/>
      <c r="AK2034"/>
      <c r="AL2034"/>
    </row>
    <row r="2035" spans="3:38" ht="15" customHeight="1" x14ac:dyDescent="0.35">
      <c r="C2035"/>
      <c r="D2035"/>
      <c r="E2035"/>
      <c r="F2035"/>
      <c r="G2035"/>
      <c r="H2035"/>
      <c r="I2035"/>
      <c r="J2035"/>
      <c r="K2035"/>
      <c r="L2035"/>
      <c r="M2035"/>
      <c r="N2035"/>
      <c r="O2035"/>
      <c r="S2035"/>
      <c r="T2035"/>
      <c r="U2035"/>
      <c r="V2035"/>
      <c r="Y2035"/>
      <c r="Z2035"/>
      <c r="AA2035"/>
      <c r="AB2035"/>
      <c r="AC2035"/>
      <c r="AD2035"/>
      <c r="AE2035"/>
      <c r="AF2035"/>
      <c r="AG2035"/>
      <c r="AH2035"/>
      <c r="AI2035"/>
      <c r="AJ2035"/>
      <c r="AK2035"/>
      <c r="AL2035"/>
    </row>
    <row r="2036" spans="3:38" ht="15" customHeight="1" x14ac:dyDescent="0.35">
      <c r="C2036"/>
      <c r="D2036"/>
      <c r="E2036"/>
      <c r="F2036"/>
      <c r="G2036"/>
      <c r="H2036"/>
      <c r="I2036"/>
      <c r="J2036"/>
      <c r="K2036"/>
      <c r="L2036"/>
      <c r="M2036"/>
      <c r="N2036"/>
      <c r="O2036"/>
      <c r="S2036"/>
      <c r="T2036"/>
      <c r="U2036"/>
      <c r="V2036"/>
      <c r="Y2036"/>
      <c r="Z2036"/>
      <c r="AA2036"/>
      <c r="AB2036"/>
      <c r="AC2036"/>
      <c r="AD2036"/>
      <c r="AE2036"/>
      <c r="AF2036"/>
      <c r="AG2036"/>
      <c r="AH2036"/>
      <c r="AI2036"/>
      <c r="AJ2036"/>
      <c r="AK2036"/>
      <c r="AL2036"/>
    </row>
    <row r="2037" spans="3:38" ht="15" customHeight="1" x14ac:dyDescent="0.35">
      <c r="C2037"/>
      <c r="D2037"/>
      <c r="E2037"/>
      <c r="F2037"/>
      <c r="G2037"/>
      <c r="H2037"/>
      <c r="I2037"/>
      <c r="J2037"/>
      <c r="K2037"/>
      <c r="L2037"/>
      <c r="M2037"/>
      <c r="N2037"/>
      <c r="O2037"/>
      <c r="S2037"/>
      <c r="T2037"/>
      <c r="U2037"/>
      <c r="V2037"/>
      <c r="Y2037"/>
      <c r="Z2037"/>
      <c r="AA2037"/>
      <c r="AB2037"/>
      <c r="AC2037"/>
      <c r="AD2037"/>
      <c r="AE2037"/>
      <c r="AF2037"/>
      <c r="AG2037"/>
      <c r="AH2037"/>
      <c r="AI2037"/>
      <c r="AJ2037"/>
      <c r="AK2037"/>
      <c r="AL2037"/>
    </row>
    <row r="2038" spans="3:38" ht="15" customHeight="1" x14ac:dyDescent="0.35">
      <c r="C2038"/>
      <c r="D2038"/>
      <c r="E2038"/>
      <c r="F2038"/>
      <c r="G2038"/>
      <c r="H2038"/>
      <c r="I2038"/>
      <c r="J2038"/>
      <c r="K2038"/>
      <c r="L2038"/>
      <c r="M2038"/>
      <c r="N2038"/>
      <c r="O2038"/>
      <c r="S2038"/>
      <c r="T2038"/>
      <c r="U2038"/>
      <c r="V2038"/>
      <c r="Y2038"/>
      <c r="Z2038"/>
      <c r="AA2038"/>
      <c r="AB2038"/>
      <c r="AC2038"/>
      <c r="AD2038"/>
      <c r="AE2038"/>
      <c r="AF2038"/>
      <c r="AG2038"/>
      <c r="AH2038"/>
      <c r="AI2038"/>
      <c r="AJ2038"/>
      <c r="AK2038"/>
      <c r="AL2038"/>
    </row>
    <row r="2039" spans="3:38" ht="15" customHeight="1" x14ac:dyDescent="0.35">
      <c r="C2039"/>
      <c r="D2039"/>
      <c r="E2039"/>
      <c r="F2039"/>
      <c r="G2039"/>
      <c r="H2039"/>
      <c r="I2039"/>
      <c r="J2039"/>
      <c r="K2039"/>
      <c r="L2039"/>
      <c r="M2039"/>
      <c r="N2039"/>
      <c r="O2039"/>
      <c r="S2039"/>
      <c r="T2039"/>
      <c r="U2039"/>
      <c r="V2039"/>
      <c r="Y2039"/>
      <c r="Z2039"/>
      <c r="AA2039"/>
      <c r="AB2039"/>
      <c r="AC2039"/>
      <c r="AD2039"/>
      <c r="AE2039"/>
      <c r="AF2039"/>
      <c r="AG2039"/>
      <c r="AH2039"/>
      <c r="AI2039"/>
      <c r="AJ2039"/>
      <c r="AK2039"/>
      <c r="AL2039"/>
    </row>
    <row r="2040" spans="3:38" ht="15" customHeight="1" x14ac:dyDescent="0.35">
      <c r="C2040"/>
      <c r="D2040"/>
      <c r="E2040"/>
      <c r="F2040"/>
      <c r="G2040"/>
      <c r="H2040"/>
      <c r="I2040"/>
      <c r="J2040"/>
      <c r="K2040"/>
      <c r="L2040"/>
      <c r="M2040"/>
      <c r="N2040"/>
      <c r="O2040"/>
      <c r="S2040"/>
      <c r="T2040"/>
      <c r="U2040"/>
      <c r="V2040"/>
      <c r="Y2040"/>
      <c r="Z2040"/>
      <c r="AA2040"/>
      <c r="AB2040"/>
      <c r="AC2040"/>
      <c r="AD2040"/>
      <c r="AE2040"/>
      <c r="AF2040"/>
      <c r="AG2040"/>
      <c r="AH2040"/>
      <c r="AI2040"/>
      <c r="AJ2040"/>
      <c r="AK2040"/>
      <c r="AL2040"/>
    </row>
    <row r="2041" spans="3:38" ht="15" customHeight="1" x14ac:dyDescent="0.35">
      <c r="C2041"/>
      <c r="D2041"/>
      <c r="E2041"/>
      <c r="F2041"/>
      <c r="G2041"/>
      <c r="H2041"/>
      <c r="I2041"/>
      <c r="J2041"/>
      <c r="K2041"/>
      <c r="L2041"/>
      <c r="M2041"/>
      <c r="N2041"/>
      <c r="O2041"/>
      <c r="S2041"/>
      <c r="T2041"/>
      <c r="U2041"/>
      <c r="V2041"/>
      <c r="Y2041"/>
      <c r="Z2041"/>
      <c r="AA2041"/>
      <c r="AB2041"/>
      <c r="AC2041"/>
      <c r="AD2041"/>
      <c r="AE2041"/>
      <c r="AF2041"/>
      <c r="AG2041"/>
      <c r="AH2041"/>
      <c r="AI2041"/>
      <c r="AJ2041"/>
      <c r="AK2041"/>
      <c r="AL2041"/>
    </row>
    <row r="2042" spans="3:38" ht="15" customHeight="1" x14ac:dyDescent="0.35">
      <c r="C2042"/>
      <c r="D2042"/>
      <c r="E2042"/>
      <c r="F2042"/>
      <c r="G2042"/>
      <c r="H2042"/>
      <c r="I2042"/>
      <c r="J2042"/>
      <c r="K2042"/>
      <c r="L2042"/>
      <c r="M2042"/>
      <c r="N2042"/>
      <c r="O2042"/>
      <c r="S2042"/>
      <c r="T2042"/>
      <c r="U2042"/>
      <c r="V2042"/>
      <c r="Y2042"/>
      <c r="Z2042"/>
      <c r="AA2042"/>
      <c r="AB2042"/>
      <c r="AC2042"/>
      <c r="AD2042"/>
      <c r="AE2042"/>
      <c r="AF2042"/>
      <c r="AG2042"/>
      <c r="AH2042"/>
      <c r="AI2042"/>
      <c r="AJ2042"/>
      <c r="AK2042"/>
      <c r="AL2042"/>
    </row>
    <row r="2043" spans="3:38" ht="15" customHeight="1" x14ac:dyDescent="0.35">
      <c r="C2043"/>
      <c r="D2043"/>
      <c r="E2043"/>
      <c r="F2043"/>
      <c r="G2043"/>
      <c r="H2043"/>
      <c r="I2043"/>
      <c r="J2043"/>
      <c r="K2043"/>
      <c r="L2043"/>
      <c r="M2043"/>
      <c r="N2043"/>
      <c r="O2043"/>
      <c r="S2043"/>
      <c r="T2043"/>
      <c r="U2043"/>
      <c r="V2043"/>
      <c r="Y2043"/>
      <c r="Z2043"/>
      <c r="AA2043"/>
      <c r="AB2043"/>
      <c r="AC2043"/>
      <c r="AD2043"/>
      <c r="AE2043"/>
      <c r="AF2043"/>
      <c r="AG2043"/>
      <c r="AH2043"/>
      <c r="AI2043"/>
      <c r="AJ2043"/>
      <c r="AK2043"/>
      <c r="AL2043"/>
    </row>
    <row r="2044" spans="3:38" ht="15" customHeight="1" x14ac:dyDescent="0.35">
      <c r="C2044"/>
      <c r="D2044"/>
      <c r="E2044"/>
      <c r="F2044"/>
      <c r="G2044"/>
      <c r="H2044"/>
      <c r="I2044"/>
      <c r="J2044"/>
      <c r="K2044"/>
      <c r="L2044"/>
      <c r="M2044"/>
      <c r="N2044"/>
      <c r="O2044"/>
      <c r="S2044"/>
      <c r="T2044"/>
      <c r="U2044"/>
      <c r="V2044"/>
      <c r="Y2044"/>
      <c r="Z2044"/>
      <c r="AA2044"/>
      <c r="AB2044"/>
      <c r="AC2044"/>
      <c r="AD2044"/>
      <c r="AE2044"/>
      <c r="AF2044"/>
      <c r="AG2044"/>
      <c r="AH2044"/>
      <c r="AI2044"/>
      <c r="AJ2044"/>
      <c r="AK2044"/>
      <c r="AL2044"/>
    </row>
    <row r="2045" spans="3:38" ht="15" customHeight="1" x14ac:dyDescent="0.35">
      <c r="C2045"/>
      <c r="D2045"/>
      <c r="E2045"/>
      <c r="F2045"/>
      <c r="G2045"/>
      <c r="H2045"/>
      <c r="I2045"/>
      <c r="J2045"/>
      <c r="K2045"/>
      <c r="L2045"/>
      <c r="M2045"/>
      <c r="N2045"/>
      <c r="O2045"/>
      <c r="S2045"/>
      <c r="T2045"/>
      <c r="U2045"/>
      <c r="V2045"/>
      <c r="Y2045"/>
      <c r="Z2045"/>
      <c r="AA2045"/>
      <c r="AB2045"/>
      <c r="AC2045"/>
      <c r="AD2045"/>
      <c r="AE2045"/>
      <c r="AF2045"/>
      <c r="AG2045"/>
      <c r="AH2045"/>
      <c r="AI2045"/>
      <c r="AJ2045"/>
      <c r="AK2045"/>
      <c r="AL2045"/>
    </row>
    <row r="2046" spans="3:38" ht="15" customHeight="1" x14ac:dyDescent="0.35">
      <c r="C2046"/>
      <c r="D2046"/>
      <c r="E2046"/>
      <c r="F2046"/>
      <c r="G2046"/>
      <c r="H2046"/>
      <c r="I2046"/>
      <c r="J2046"/>
      <c r="K2046"/>
      <c r="L2046"/>
      <c r="M2046"/>
      <c r="N2046"/>
      <c r="O2046"/>
      <c r="S2046"/>
      <c r="T2046"/>
      <c r="U2046"/>
      <c r="V2046"/>
      <c r="Y2046"/>
      <c r="Z2046"/>
      <c r="AA2046"/>
      <c r="AB2046"/>
      <c r="AC2046"/>
      <c r="AD2046"/>
      <c r="AE2046"/>
      <c r="AF2046"/>
      <c r="AG2046"/>
      <c r="AH2046"/>
      <c r="AI2046"/>
      <c r="AJ2046"/>
      <c r="AK2046"/>
      <c r="AL2046"/>
    </row>
    <row r="2047" spans="3:38" ht="15" customHeight="1" x14ac:dyDescent="0.35">
      <c r="C2047"/>
      <c r="D2047"/>
      <c r="E2047"/>
      <c r="F2047"/>
      <c r="G2047"/>
      <c r="H2047"/>
      <c r="I2047"/>
      <c r="J2047"/>
      <c r="K2047"/>
      <c r="L2047"/>
      <c r="M2047"/>
      <c r="N2047"/>
      <c r="O2047"/>
      <c r="S2047"/>
      <c r="T2047"/>
      <c r="U2047"/>
      <c r="V2047"/>
      <c r="Y2047"/>
      <c r="Z2047"/>
      <c r="AA2047"/>
      <c r="AB2047"/>
      <c r="AC2047"/>
      <c r="AD2047"/>
      <c r="AE2047"/>
      <c r="AF2047"/>
      <c r="AG2047"/>
      <c r="AH2047"/>
      <c r="AI2047"/>
      <c r="AJ2047"/>
      <c r="AK2047"/>
      <c r="AL2047"/>
    </row>
    <row r="2048" spans="3:38" ht="15" customHeight="1" x14ac:dyDescent="0.35">
      <c r="C2048"/>
      <c r="D2048"/>
      <c r="E2048"/>
      <c r="F2048"/>
      <c r="G2048"/>
      <c r="H2048"/>
      <c r="I2048"/>
      <c r="J2048"/>
      <c r="K2048"/>
      <c r="L2048"/>
      <c r="M2048"/>
      <c r="N2048"/>
      <c r="O2048"/>
      <c r="S2048"/>
      <c r="T2048"/>
      <c r="U2048"/>
      <c r="V2048"/>
      <c r="Y2048"/>
      <c r="Z2048"/>
      <c r="AA2048"/>
      <c r="AB2048"/>
      <c r="AC2048"/>
      <c r="AD2048"/>
      <c r="AE2048"/>
      <c r="AF2048"/>
      <c r="AG2048"/>
      <c r="AH2048"/>
      <c r="AI2048"/>
      <c r="AJ2048"/>
      <c r="AK2048"/>
      <c r="AL2048"/>
    </row>
    <row r="2049" spans="3:38" ht="15" customHeight="1" x14ac:dyDescent="0.35">
      <c r="C2049"/>
      <c r="D2049"/>
      <c r="E2049"/>
      <c r="F2049"/>
      <c r="G2049"/>
      <c r="H2049"/>
      <c r="I2049"/>
      <c r="J2049"/>
      <c r="K2049"/>
      <c r="L2049"/>
      <c r="M2049"/>
      <c r="N2049"/>
      <c r="O2049"/>
      <c r="S2049"/>
      <c r="T2049"/>
      <c r="U2049"/>
      <c r="V2049"/>
      <c r="Y2049"/>
      <c r="Z2049"/>
      <c r="AA2049"/>
      <c r="AB2049"/>
      <c r="AC2049"/>
      <c r="AD2049"/>
      <c r="AE2049"/>
      <c r="AF2049"/>
      <c r="AG2049"/>
      <c r="AH2049"/>
      <c r="AI2049"/>
      <c r="AJ2049"/>
      <c r="AK2049"/>
      <c r="AL2049"/>
    </row>
    <row r="2050" spans="3:38" ht="15" customHeight="1" x14ac:dyDescent="0.35">
      <c r="C2050"/>
      <c r="D2050"/>
      <c r="E2050"/>
      <c r="F2050"/>
      <c r="G2050"/>
      <c r="H2050"/>
      <c r="I2050"/>
      <c r="J2050"/>
      <c r="K2050"/>
      <c r="L2050"/>
      <c r="M2050"/>
      <c r="N2050"/>
      <c r="O2050"/>
      <c r="S2050"/>
      <c r="T2050"/>
      <c r="U2050"/>
      <c r="V2050"/>
      <c r="Y2050"/>
      <c r="Z2050"/>
      <c r="AA2050"/>
      <c r="AB2050"/>
      <c r="AC2050"/>
      <c r="AD2050"/>
      <c r="AE2050"/>
      <c r="AF2050"/>
      <c r="AG2050"/>
      <c r="AH2050"/>
      <c r="AI2050"/>
      <c r="AJ2050"/>
      <c r="AK2050"/>
      <c r="AL2050"/>
    </row>
    <row r="2051" spans="3:38" ht="15" customHeight="1" x14ac:dyDescent="0.35">
      <c r="C2051"/>
      <c r="D2051"/>
      <c r="E2051"/>
      <c r="F2051"/>
      <c r="G2051"/>
      <c r="H2051"/>
      <c r="I2051"/>
      <c r="J2051"/>
      <c r="K2051"/>
      <c r="L2051"/>
      <c r="M2051"/>
      <c r="N2051"/>
      <c r="O2051"/>
      <c r="S2051"/>
      <c r="T2051"/>
      <c r="U2051"/>
      <c r="V2051"/>
      <c r="Y2051"/>
      <c r="Z2051"/>
      <c r="AA2051"/>
      <c r="AB2051"/>
      <c r="AC2051"/>
      <c r="AD2051"/>
      <c r="AE2051"/>
      <c r="AF2051"/>
      <c r="AG2051"/>
      <c r="AH2051"/>
      <c r="AI2051"/>
      <c r="AJ2051"/>
      <c r="AK2051"/>
      <c r="AL2051"/>
    </row>
    <row r="2052" spans="3:38" ht="15" customHeight="1" x14ac:dyDescent="0.35">
      <c r="C2052"/>
      <c r="D2052"/>
      <c r="E2052"/>
      <c r="F2052"/>
      <c r="G2052"/>
      <c r="H2052"/>
      <c r="I2052"/>
      <c r="J2052"/>
      <c r="K2052"/>
      <c r="L2052"/>
      <c r="M2052"/>
      <c r="N2052"/>
      <c r="O2052"/>
      <c r="S2052"/>
      <c r="T2052"/>
      <c r="U2052"/>
      <c r="V2052"/>
      <c r="Y2052"/>
      <c r="Z2052"/>
      <c r="AA2052"/>
      <c r="AB2052"/>
      <c r="AC2052"/>
      <c r="AD2052"/>
      <c r="AE2052"/>
      <c r="AF2052"/>
      <c r="AG2052"/>
      <c r="AH2052"/>
      <c r="AI2052"/>
      <c r="AJ2052"/>
      <c r="AK2052"/>
      <c r="AL2052"/>
    </row>
    <row r="2053" spans="3:38" ht="15" customHeight="1" x14ac:dyDescent="0.35">
      <c r="C2053"/>
      <c r="D2053"/>
      <c r="E2053"/>
      <c r="F2053"/>
      <c r="G2053"/>
      <c r="H2053"/>
      <c r="I2053"/>
      <c r="J2053"/>
      <c r="K2053"/>
      <c r="L2053"/>
      <c r="M2053"/>
      <c r="N2053"/>
      <c r="O2053"/>
      <c r="S2053"/>
      <c r="T2053"/>
      <c r="U2053"/>
      <c r="V2053"/>
      <c r="Y2053"/>
      <c r="Z2053"/>
      <c r="AA2053"/>
      <c r="AB2053"/>
      <c r="AC2053"/>
      <c r="AD2053"/>
      <c r="AE2053"/>
      <c r="AF2053"/>
      <c r="AG2053"/>
      <c r="AH2053"/>
      <c r="AI2053"/>
      <c r="AJ2053"/>
      <c r="AK2053"/>
      <c r="AL2053"/>
    </row>
    <row r="2054" spans="3:38" ht="15" customHeight="1" x14ac:dyDescent="0.35">
      <c r="C2054"/>
      <c r="D2054"/>
      <c r="E2054"/>
      <c r="F2054"/>
      <c r="G2054"/>
      <c r="H2054"/>
      <c r="I2054"/>
      <c r="J2054"/>
      <c r="K2054"/>
      <c r="L2054"/>
      <c r="M2054"/>
      <c r="N2054"/>
      <c r="O2054"/>
      <c r="S2054"/>
      <c r="T2054"/>
      <c r="U2054"/>
      <c r="V2054"/>
      <c r="Y2054"/>
      <c r="Z2054"/>
      <c r="AA2054"/>
      <c r="AB2054"/>
      <c r="AC2054"/>
      <c r="AD2054"/>
      <c r="AE2054"/>
      <c r="AF2054"/>
      <c r="AG2054"/>
      <c r="AH2054"/>
      <c r="AI2054"/>
      <c r="AJ2054"/>
      <c r="AK2054"/>
      <c r="AL2054"/>
    </row>
    <row r="2055" spans="3:38" ht="15" customHeight="1" x14ac:dyDescent="0.35">
      <c r="C2055"/>
      <c r="D2055"/>
      <c r="E2055"/>
      <c r="F2055"/>
      <c r="G2055"/>
      <c r="H2055"/>
      <c r="I2055"/>
      <c r="J2055"/>
      <c r="K2055"/>
      <c r="L2055"/>
      <c r="M2055"/>
      <c r="N2055"/>
      <c r="O2055"/>
      <c r="S2055"/>
      <c r="T2055"/>
      <c r="U2055"/>
      <c r="V2055"/>
      <c r="Y2055"/>
      <c r="Z2055"/>
      <c r="AA2055"/>
      <c r="AB2055"/>
      <c r="AC2055"/>
      <c r="AD2055"/>
      <c r="AE2055"/>
      <c r="AF2055"/>
      <c r="AG2055"/>
      <c r="AH2055"/>
      <c r="AI2055"/>
      <c r="AJ2055"/>
      <c r="AK2055"/>
      <c r="AL2055"/>
    </row>
    <row r="2056" spans="3:38" ht="15" customHeight="1" x14ac:dyDescent="0.35">
      <c r="C2056"/>
      <c r="D2056"/>
      <c r="E2056"/>
      <c r="F2056"/>
      <c r="G2056"/>
      <c r="H2056"/>
      <c r="I2056"/>
      <c r="J2056"/>
      <c r="K2056"/>
      <c r="L2056"/>
      <c r="M2056"/>
      <c r="N2056"/>
      <c r="O2056"/>
      <c r="S2056"/>
      <c r="T2056"/>
      <c r="U2056"/>
      <c r="V2056"/>
      <c r="Y2056"/>
      <c r="Z2056"/>
      <c r="AA2056"/>
      <c r="AB2056"/>
      <c r="AC2056"/>
      <c r="AD2056"/>
      <c r="AE2056"/>
      <c r="AF2056"/>
      <c r="AG2056"/>
      <c r="AH2056"/>
      <c r="AI2056"/>
      <c r="AJ2056"/>
      <c r="AK2056"/>
      <c r="AL2056"/>
    </row>
    <row r="2057" spans="3:38" ht="15" customHeight="1" x14ac:dyDescent="0.35">
      <c r="C2057"/>
      <c r="D2057"/>
      <c r="E2057"/>
      <c r="F2057"/>
      <c r="G2057"/>
      <c r="H2057"/>
      <c r="I2057"/>
      <c r="J2057"/>
      <c r="K2057"/>
      <c r="L2057"/>
      <c r="M2057"/>
      <c r="N2057"/>
      <c r="O2057"/>
      <c r="S2057"/>
      <c r="T2057"/>
      <c r="U2057"/>
      <c r="V2057"/>
      <c r="Y2057"/>
      <c r="Z2057"/>
      <c r="AA2057"/>
      <c r="AB2057"/>
      <c r="AC2057"/>
      <c r="AD2057"/>
      <c r="AE2057"/>
      <c r="AF2057"/>
      <c r="AG2057"/>
      <c r="AH2057"/>
      <c r="AI2057"/>
      <c r="AJ2057"/>
      <c r="AK2057"/>
      <c r="AL2057"/>
    </row>
    <row r="2058" spans="3:38" ht="15" customHeight="1" x14ac:dyDescent="0.35">
      <c r="C2058"/>
      <c r="D2058"/>
      <c r="E2058"/>
      <c r="F2058"/>
      <c r="G2058"/>
      <c r="H2058"/>
      <c r="I2058"/>
      <c r="J2058"/>
      <c r="K2058"/>
      <c r="L2058"/>
      <c r="M2058"/>
      <c r="N2058"/>
      <c r="O2058"/>
      <c r="S2058"/>
      <c r="T2058"/>
      <c r="U2058"/>
      <c r="V2058"/>
      <c r="Y2058"/>
      <c r="Z2058"/>
      <c r="AA2058"/>
      <c r="AB2058"/>
      <c r="AC2058"/>
      <c r="AD2058"/>
      <c r="AE2058"/>
      <c r="AF2058"/>
      <c r="AG2058"/>
      <c r="AH2058"/>
      <c r="AI2058"/>
      <c r="AJ2058"/>
      <c r="AK2058"/>
      <c r="AL2058"/>
    </row>
    <row r="2059" spans="3:38" ht="15" customHeight="1" x14ac:dyDescent="0.35">
      <c r="C2059"/>
      <c r="D2059"/>
      <c r="E2059"/>
      <c r="F2059"/>
      <c r="G2059"/>
      <c r="H2059"/>
      <c r="I2059"/>
      <c r="J2059"/>
      <c r="K2059"/>
      <c r="L2059"/>
      <c r="M2059"/>
      <c r="N2059"/>
      <c r="O2059"/>
      <c r="S2059"/>
      <c r="T2059"/>
      <c r="U2059"/>
      <c r="V2059"/>
      <c r="Y2059"/>
      <c r="Z2059"/>
      <c r="AA2059"/>
      <c r="AB2059"/>
      <c r="AC2059"/>
      <c r="AD2059"/>
      <c r="AE2059"/>
      <c r="AF2059"/>
      <c r="AG2059"/>
      <c r="AH2059"/>
      <c r="AI2059"/>
      <c r="AJ2059"/>
      <c r="AK2059"/>
      <c r="AL2059"/>
    </row>
    <row r="2060" spans="3:38" ht="15" customHeight="1" x14ac:dyDescent="0.35">
      <c r="C2060"/>
      <c r="D2060"/>
      <c r="E2060"/>
      <c r="F2060"/>
      <c r="G2060"/>
      <c r="H2060"/>
      <c r="I2060"/>
      <c r="J2060"/>
      <c r="K2060"/>
      <c r="L2060"/>
      <c r="M2060"/>
      <c r="N2060"/>
      <c r="O2060"/>
      <c r="S2060"/>
      <c r="T2060"/>
      <c r="U2060"/>
      <c r="V2060"/>
      <c r="Y2060"/>
      <c r="Z2060"/>
      <c r="AA2060"/>
      <c r="AB2060"/>
      <c r="AC2060"/>
      <c r="AD2060"/>
      <c r="AE2060"/>
      <c r="AF2060"/>
      <c r="AG2060"/>
      <c r="AH2060"/>
      <c r="AI2060"/>
      <c r="AJ2060"/>
      <c r="AK2060"/>
      <c r="AL2060"/>
    </row>
    <row r="2061" spans="3:38" ht="15" customHeight="1" x14ac:dyDescent="0.35">
      <c r="C2061"/>
      <c r="D2061"/>
      <c r="E2061"/>
      <c r="F2061"/>
      <c r="G2061"/>
      <c r="H2061"/>
      <c r="I2061"/>
      <c r="J2061"/>
      <c r="K2061"/>
      <c r="L2061"/>
      <c r="M2061"/>
      <c r="N2061"/>
      <c r="O2061"/>
      <c r="S2061"/>
      <c r="T2061"/>
      <c r="U2061"/>
      <c r="V2061"/>
      <c r="Y2061"/>
      <c r="Z2061"/>
      <c r="AA2061"/>
      <c r="AB2061"/>
      <c r="AC2061"/>
      <c r="AD2061"/>
      <c r="AE2061"/>
      <c r="AF2061"/>
      <c r="AG2061"/>
      <c r="AH2061"/>
      <c r="AI2061"/>
      <c r="AJ2061"/>
      <c r="AK2061"/>
      <c r="AL2061"/>
    </row>
    <row r="2062" spans="3:38" ht="15" customHeight="1" x14ac:dyDescent="0.35">
      <c r="C2062"/>
      <c r="D2062"/>
      <c r="E2062"/>
      <c r="F2062"/>
      <c r="G2062"/>
      <c r="H2062"/>
      <c r="I2062"/>
      <c r="J2062"/>
      <c r="K2062"/>
      <c r="L2062"/>
      <c r="M2062"/>
      <c r="N2062"/>
      <c r="O2062"/>
      <c r="S2062"/>
      <c r="T2062"/>
      <c r="U2062"/>
      <c r="V2062"/>
      <c r="Y2062"/>
      <c r="Z2062"/>
      <c r="AA2062"/>
      <c r="AB2062"/>
      <c r="AC2062"/>
      <c r="AD2062"/>
      <c r="AE2062"/>
      <c r="AF2062"/>
      <c r="AG2062"/>
      <c r="AH2062"/>
      <c r="AI2062"/>
      <c r="AJ2062"/>
      <c r="AK2062"/>
      <c r="AL2062"/>
    </row>
    <row r="2063" spans="3:38" ht="15" customHeight="1" x14ac:dyDescent="0.35">
      <c r="C2063"/>
      <c r="D2063"/>
      <c r="E2063"/>
      <c r="F2063"/>
      <c r="G2063"/>
      <c r="H2063"/>
      <c r="I2063"/>
      <c r="J2063"/>
      <c r="K2063"/>
      <c r="L2063"/>
      <c r="M2063"/>
      <c r="N2063"/>
      <c r="O2063"/>
      <c r="S2063"/>
      <c r="T2063"/>
      <c r="U2063"/>
      <c r="V2063"/>
      <c r="Y2063"/>
      <c r="Z2063"/>
      <c r="AA2063"/>
      <c r="AB2063"/>
      <c r="AC2063"/>
      <c r="AD2063"/>
      <c r="AE2063"/>
      <c r="AF2063"/>
      <c r="AG2063"/>
      <c r="AH2063"/>
      <c r="AI2063"/>
      <c r="AJ2063"/>
      <c r="AK2063"/>
      <c r="AL2063"/>
    </row>
    <row r="2064" spans="3:38" ht="15" customHeight="1" x14ac:dyDescent="0.35">
      <c r="C2064"/>
      <c r="D2064"/>
      <c r="E2064"/>
      <c r="F2064"/>
      <c r="G2064"/>
      <c r="H2064"/>
      <c r="I2064"/>
      <c r="J2064"/>
      <c r="K2064"/>
      <c r="L2064"/>
      <c r="M2064"/>
      <c r="N2064"/>
      <c r="O2064"/>
      <c r="S2064"/>
      <c r="T2064"/>
      <c r="U2064"/>
      <c r="V2064"/>
      <c r="Y2064"/>
      <c r="Z2064"/>
      <c r="AA2064"/>
      <c r="AB2064"/>
      <c r="AC2064"/>
      <c r="AD2064"/>
      <c r="AE2064"/>
      <c r="AF2064"/>
      <c r="AG2064"/>
      <c r="AH2064"/>
      <c r="AI2064"/>
      <c r="AJ2064"/>
      <c r="AK2064"/>
      <c r="AL2064"/>
    </row>
    <row r="2065" spans="3:38" ht="15" customHeight="1" x14ac:dyDescent="0.35">
      <c r="C2065"/>
      <c r="D2065"/>
      <c r="E2065"/>
      <c r="F2065"/>
      <c r="G2065"/>
      <c r="H2065"/>
      <c r="I2065"/>
      <c r="J2065"/>
      <c r="K2065"/>
      <c r="L2065"/>
      <c r="M2065"/>
      <c r="N2065"/>
      <c r="O2065"/>
      <c r="S2065"/>
      <c r="T2065"/>
      <c r="U2065"/>
      <c r="V2065"/>
      <c r="Y2065"/>
      <c r="Z2065"/>
      <c r="AA2065"/>
      <c r="AB2065"/>
      <c r="AC2065"/>
      <c r="AD2065"/>
      <c r="AE2065"/>
      <c r="AF2065"/>
      <c r="AG2065"/>
      <c r="AH2065"/>
      <c r="AI2065"/>
      <c r="AJ2065"/>
      <c r="AK2065"/>
      <c r="AL2065"/>
    </row>
    <row r="2066" spans="3:38" ht="15" customHeight="1" x14ac:dyDescent="0.35">
      <c r="C2066"/>
      <c r="D2066"/>
      <c r="E2066"/>
      <c r="F2066"/>
      <c r="G2066"/>
      <c r="H2066"/>
      <c r="I2066"/>
      <c r="J2066"/>
      <c r="K2066"/>
      <c r="L2066"/>
      <c r="M2066"/>
      <c r="N2066"/>
      <c r="O2066"/>
      <c r="S2066"/>
      <c r="T2066"/>
      <c r="U2066"/>
      <c r="V2066"/>
      <c r="Y2066"/>
      <c r="Z2066"/>
      <c r="AA2066"/>
      <c r="AB2066"/>
      <c r="AC2066"/>
      <c r="AD2066"/>
      <c r="AE2066"/>
      <c r="AF2066"/>
      <c r="AG2066"/>
      <c r="AH2066"/>
      <c r="AI2066"/>
      <c r="AJ2066"/>
      <c r="AK2066"/>
      <c r="AL2066"/>
    </row>
    <row r="2067" spans="3:38" ht="15" customHeight="1" x14ac:dyDescent="0.35">
      <c r="C2067"/>
      <c r="D2067"/>
      <c r="E2067"/>
      <c r="F2067"/>
      <c r="G2067"/>
      <c r="H2067"/>
      <c r="I2067"/>
      <c r="J2067"/>
      <c r="K2067"/>
      <c r="L2067"/>
      <c r="M2067"/>
      <c r="N2067"/>
      <c r="O2067"/>
      <c r="S2067"/>
      <c r="T2067"/>
      <c r="U2067"/>
      <c r="V2067"/>
      <c r="Y2067"/>
      <c r="Z2067"/>
      <c r="AA2067"/>
      <c r="AB2067"/>
      <c r="AC2067"/>
      <c r="AD2067"/>
      <c r="AE2067"/>
      <c r="AF2067"/>
      <c r="AG2067"/>
      <c r="AH2067"/>
      <c r="AI2067"/>
      <c r="AJ2067"/>
      <c r="AK2067"/>
      <c r="AL2067"/>
    </row>
    <row r="2068" spans="3:38" ht="15" customHeight="1" x14ac:dyDescent="0.35">
      <c r="C2068"/>
      <c r="D2068"/>
      <c r="E2068"/>
      <c r="F2068"/>
      <c r="G2068"/>
      <c r="H2068"/>
      <c r="I2068"/>
      <c r="J2068"/>
      <c r="K2068"/>
      <c r="L2068"/>
      <c r="M2068"/>
      <c r="N2068"/>
      <c r="O2068"/>
      <c r="S2068"/>
      <c r="T2068"/>
      <c r="U2068"/>
      <c r="V2068"/>
      <c r="Y2068"/>
      <c r="Z2068"/>
      <c r="AA2068"/>
      <c r="AB2068"/>
      <c r="AC2068"/>
      <c r="AD2068"/>
      <c r="AE2068"/>
      <c r="AF2068"/>
      <c r="AG2068"/>
      <c r="AH2068"/>
      <c r="AI2068"/>
      <c r="AJ2068"/>
      <c r="AK2068"/>
      <c r="AL2068"/>
    </row>
    <row r="2069" spans="3:38" ht="15" customHeight="1" x14ac:dyDescent="0.35">
      <c r="C2069"/>
      <c r="D2069"/>
      <c r="E2069"/>
      <c r="F2069"/>
      <c r="G2069"/>
      <c r="H2069"/>
      <c r="I2069"/>
      <c r="J2069"/>
      <c r="K2069"/>
      <c r="L2069"/>
      <c r="M2069"/>
      <c r="N2069"/>
      <c r="O2069"/>
      <c r="S2069"/>
      <c r="T2069"/>
      <c r="U2069"/>
      <c r="V2069"/>
      <c r="Y2069"/>
      <c r="Z2069"/>
      <c r="AA2069"/>
      <c r="AB2069"/>
      <c r="AC2069"/>
      <c r="AD2069"/>
      <c r="AE2069"/>
      <c r="AF2069"/>
      <c r="AG2069"/>
      <c r="AH2069"/>
      <c r="AI2069"/>
      <c r="AJ2069"/>
      <c r="AK2069"/>
      <c r="AL2069"/>
    </row>
    <row r="2070" spans="3:38" ht="15" customHeight="1" x14ac:dyDescent="0.35">
      <c r="C2070"/>
      <c r="D2070"/>
      <c r="E2070"/>
      <c r="F2070"/>
      <c r="G2070"/>
      <c r="H2070"/>
      <c r="I2070"/>
      <c r="J2070"/>
      <c r="K2070"/>
      <c r="L2070"/>
      <c r="M2070"/>
      <c r="N2070"/>
      <c r="O2070"/>
      <c r="S2070"/>
      <c r="T2070"/>
      <c r="U2070"/>
      <c r="V2070"/>
      <c r="Y2070"/>
      <c r="Z2070"/>
      <c r="AA2070"/>
      <c r="AB2070"/>
      <c r="AC2070"/>
      <c r="AD2070"/>
      <c r="AE2070"/>
      <c r="AF2070"/>
      <c r="AG2070"/>
      <c r="AH2070"/>
      <c r="AI2070"/>
      <c r="AJ2070"/>
      <c r="AK2070"/>
      <c r="AL2070"/>
    </row>
    <row r="2071" spans="3:38" ht="15" customHeight="1" x14ac:dyDescent="0.35">
      <c r="C2071"/>
      <c r="D2071"/>
      <c r="E2071"/>
      <c r="F2071"/>
      <c r="G2071"/>
      <c r="H2071"/>
      <c r="I2071"/>
      <c r="J2071"/>
      <c r="K2071"/>
      <c r="L2071"/>
      <c r="M2071"/>
      <c r="N2071"/>
      <c r="O2071"/>
      <c r="S2071"/>
      <c r="T2071"/>
      <c r="U2071"/>
      <c r="V2071"/>
      <c r="Y2071"/>
      <c r="Z2071"/>
      <c r="AA2071"/>
      <c r="AB2071"/>
      <c r="AC2071"/>
      <c r="AD2071"/>
      <c r="AE2071"/>
      <c r="AF2071"/>
      <c r="AG2071"/>
      <c r="AH2071"/>
      <c r="AI2071"/>
      <c r="AJ2071"/>
      <c r="AK2071"/>
      <c r="AL2071"/>
    </row>
    <row r="2072" spans="3:38" ht="15" customHeight="1" x14ac:dyDescent="0.35">
      <c r="C2072"/>
      <c r="D2072"/>
      <c r="E2072"/>
      <c r="F2072"/>
      <c r="G2072"/>
      <c r="H2072"/>
      <c r="I2072"/>
      <c r="J2072"/>
      <c r="K2072"/>
      <c r="L2072"/>
      <c r="M2072"/>
      <c r="N2072"/>
      <c r="O2072"/>
      <c r="S2072"/>
      <c r="T2072"/>
      <c r="U2072"/>
      <c r="V2072"/>
      <c r="Y2072"/>
      <c r="Z2072"/>
      <c r="AA2072"/>
      <c r="AB2072"/>
      <c r="AC2072"/>
      <c r="AD2072"/>
      <c r="AE2072"/>
      <c r="AF2072"/>
      <c r="AG2072"/>
      <c r="AH2072"/>
      <c r="AI2072"/>
      <c r="AJ2072"/>
      <c r="AK2072"/>
      <c r="AL2072"/>
    </row>
    <row r="2073" spans="3:38" ht="15" customHeight="1" x14ac:dyDescent="0.35">
      <c r="C2073"/>
      <c r="D2073"/>
      <c r="E2073"/>
      <c r="F2073"/>
      <c r="G2073"/>
      <c r="H2073"/>
      <c r="I2073"/>
      <c r="J2073"/>
      <c r="K2073"/>
      <c r="L2073"/>
      <c r="M2073"/>
      <c r="N2073"/>
      <c r="O2073"/>
      <c r="S2073"/>
      <c r="T2073"/>
      <c r="U2073"/>
      <c r="V2073"/>
      <c r="Y2073"/>
      <c r="Z2073"/>
      <c r="AA2073"/>
      <c r="AB2073"/>
      <c r="AC2073"/>
      <c r="AD2073"/>
      <c r="AE2073"/>
      <c r="AF2073"/>
      <c r="AG2073"/>
      <c r="AH2073"/>
      <c r="AI2073"/>
      <c r="AJ2073"/>
      <c r="AK2073"/>
      <c r="AL2073"/>
    </row>
    <row r="2074" spans="3:38" ht="15" customHeight="1" x14ac:dyDescent="0.35">
      <c r="C2074"/>
      <c r="D2074"/>
      <c r="E2074"/>
      <c r="F2074"/>
      <c r="G2074"/>
      <c r="H2074"/>
      <c r="I2074"/>
      <c r="J2074"/>
      <c r="K2074"/>
      <c r="L2074"/>
      <c r="M2074"/>
      <c r="N2074"/>
      <c r="O2074"/>
      <c r="S2074"/>
      <c r="T2074"/>
      <c r="U2074"/>
      <c r="V2074"/>
      <c r="Y2074"/>
      <c r="Z2074"/>
      <c r="AA2074"/>
      <c r="AB2074"/>
      <c r="AC2074"/>
      <c r="AD2074"/>
      <c r="AE2074"/>
      <c r="AF2074"/>
      <c r="AG2074"/>
      <c r="AH2074"/>
      <c r="AI2074"/>
      <c r="AJ2074"/>
      <c r="AK2074"/>
      <c r="AL2074"/>
    </row>
    <row r="2075" spans="3:38" ht="15" customHeight="1" x14ac:dyDescent="0.35">
      <c r="C2075"/>
      <c r="D2075"/>
      <c r="E2075"/>
      <c r="F2075"/>
      <c r="G2075"/>
      <c r="H2075"/>
      <c r="I2075"/>
      <c r="J2075"/>
      <c r="K2075"/>
      <c r="L2075"/>
      <c r="M2075"/>
      <c r="N2075"/>
      <c r="O2075"/>
      <c r="S2075"/>
      <c r="T2075"/>
      <c r="U2075"/>
      <c r="V2075"/>
      <c r="Y2075"/>
      <c r="Z2075"/>
      <c r="AA2075"/>
      <c r="AB2075"/>
      <c r="AC2075"/>
      <c r="AD2075"/>
      <c r="AE2075"/>
      <c r="AF2075"/>
      <c r="AG2075"/>
      <c r="AH2075"/>
      <c r="AI2075"/>
      <c r="AJ2075"/>
      <c r="AK2075"/>
      <c r="AL2075"/>
    </row>
    <row r="2076" spans="3:38" ht="15" customHeight="1" x14ac:dyDescent="0.35">
      <c r="C2076"/>
      <c r="D2076"/>
      <c r="E2076"/>
      <c r="F2076"/>
      <c r="G2076"/>
      <c r="H2076"/>
      <c r="I2076"/>
      <c r="J2076"/>
      <c r="K2076"/>
      <c r="L2076"/>
      <c r="M2076"/>
      <c r="N2076"/>
      <c r="O2076"/>
      <c r="S2076"/>
      <c r="T2076"/>
      <c r="U2076"/>
      <c r="V2076"/>
      <c r="Y2076"/>
      <c r="Z2076"/>
      <c r="AA2076"/>
      <c r="AB2076"/>
      <c r="AC2076"/>
      <c r="AD2076"/>
      <c r="AE2076"/>
      <c r="AF2076"/>
      <c r="AG2076"/>
      <c r="AH2076"/>
      <c r="AI2076"/>
      <c r="AJ2076"/>
      <c r="AK2076"/>
      <c r="AL2076"/>
    </row>
    <row r="2077" spans="3:38" ht="15" customHeight="1" x14ac:dyDescent="0.35">
      <c r="C2077"/>
      <c r="D2077"/>
      <c r="E2077"/>
      <c r="F2077"/>
      <c r="G2077"/>
      <c r="H2077"/>
      <c r="I2077"/>
      <c r="J2077"/>
      <c r="K2077"/>
      <c r="L2077"/>
      <c r="M2077"/>
      <c r="N2077"/>
      <c r="O2077"/>
      <c r="S2077"/>
      <c r="T2077"/>
      <c r="U2077"/>
      <c r="V2077"/>
      <c r="Y2077"/>
      <c r="Z2077"/>
      <c r="AA2077"/>
      <c r="AB2077"/>
      <c r="AC2077"/>
      <c r="AD2077"/>
      <c r="AE2077"/>
      <c r="AF2077"/>
      <c r="AG2077"/>
      <c r="AH2077"/>
      <c r="AI2077"/>
      <c r="AJ2077"/>
      <c r="AK2077"/>
      <c r="AL2077"/>
    </row>
    <row r="2078" spans="3:38" ht="15" customHeight="1" x14ac:dyDescent="0.35">
      <c r="C2078"/>
      <c r="D2078"/>
      <c r="E2078"/>
      <c r="F2078"/>
      <c r="G2078"/>
      <c r="H2078"/>
      <c r="I2078"/>
      <c r="J2078"/>
      <c r="K2078"/>
      <c r="L2078"/>
      <c r="M2078"/>
      <c r="N2078"/>
      <c r="O2078"/>
      <c r="S2078"/>
      <c r="T2078"/>
      <c r="U2078"/>
      <c r="V2078"/>
      <c r="Y2078"/>
      <c r="Z2078"/>
      <c r="AA2078"/>
      <c r="AB2078"/>
      <c r="AC2078"/>
      <c r="AD2078"/>
      <c r="AE2078"/>
      <c r="AF2078"/>
      <c r="AG2078"/>
      <c r="AH2078"/>
      <c r="AI2078"/>
      <c r="AJ2078"/>
      <c r="AK2078"/>
      <c r="AL2078"/>
    </row>
    <row r="2079" spans="3:38" ht="15" customHeight="1" x14ac:dyDescent="0.35">
      <c r="C2079"/>
      <c r="D2079"/>
      <c r="E2079"/>
      <c r="F2079"/>
      <c r="G2079"/>
      <c r="H2079"/>
      <c r="I2079"/>
      <c r="J2079"/>
      <c r="K2079"/>
      <c r="L2079"/>
      <c r="M2079"/>
      <c r="N2079"/>
      <c r="O2079"/>
      <c r="S2079"/>
      <c r="T2079"/>
      <c r="U2079"/>
      <c r="V2079"/>
      <c r="Y2079"/>
      <c r="Z2079"/>
      <c r="AA2079"/>
      <c r="AB2079"/>
      <c r="AC2079"/>
      <c r="AD2079"/>
      <c r="AE2079"/>
      <c r="AF2079"/>
      <c r="AG2079"/>
      <c r="AH2079"/>
      <c r="AI2079"/>
      <c r="AJ2079"/>
      <c r="AK2079"/>
      <c r="AL2079"/>
    </row>
    <row r="2080" spans="3:38" ht="15" customHeight="1" x14ac:dyDescent="0.35">
      <c r="C2080"/>
      <c r="D2080"/>
      <c r="E2080"/>
      <c r="F2080"/>
      <c r="G2080"/>
      <c r="H2080"/>
      <c r="I2080"/>
      <c r="J2080"/>
      <c r="K2080"/>
      <c r="L2080"/>
      <c r="M2080"/>
      <c r="N2080"/>
      <c r="O2080"/>
      <c r="S2080"/>
      <c r="T2080"/>
      <c r="U2080"/>
      <c r="V2080"/>
      <c r="Y2080"/>
      <c r="Z2080"/>
      <c r="AA2080"/>
      <c r="AB2080"/>
      <c r="AC2080"/>
      <c r="AD2080"/>
      <c r="AE2080"/>
      <c r="AF2080"/>
      <c r="AG2080"/>
      <c r="AH2080"/>
      <c r="AI2080"/>
      <c r="AJ2080"/>
      <c r="AK2080"/>
      <c r="AL2080"/>
    </row>
    <row r="2081" spans="3:38" ht="15" customHeight="1" x14ac:dyDescent="0.35">
      <c r="C2081"/>
      <c r="D2081"/>
      <c r="E2081"/>
      <c r="F2081"/>
      <c r="G2081"/>
      <c r="H2081"/>
      <c r="I2081"/>
      <c r="J2081"/>
      <c r="K2081"/>
      <c r="L2081"/>
      <c r="M2081"/>
      <c r="N2081"/>
      <c r="O2081"/>
      <c r="S2081"/>
      <c r="T2081"/>
      <c r="U2081"/>
      <c r="V2081"/>
      <c r="Y2081"/>
      <c r="Z2081"/>
      <c r="AA2081"/>
      <c r="AB2081"/>
      <c r="AC2081"/>
      <c r="AD2081"/>
      <c r="AE2081"/>
      <c r="AF2081"/>
      <c r="AG2081"/>
      <c r="AH2081"/>
      <c r="AI2081"/>
      <c r="AJ2081"/>
      <c r="AK2081"/>
      <c r="AL2081"/>
    </row>
    <row r="2082" spans="3:38" ht="15" customHeight="1" x14ac:dyDescent="0.35">
      <c r="C2082"/>
      <c r="D2082"/>
      <c r="E2082"/>
      <c r="F2082"/>
      <c r="G2082"/>
      <c r="H2082"/>
      <c r="I2082"/>
      <c r="J2082"/>
      <c r="K2082"/>
      <c r="L2082"/>
      <c r="M2082"/>
      <c r="N2082"/>
      <c r="O2082"/>
      <c r="S2082"/>
      <c r="T2082"/>
      <c r="U2082"/>
      <c r="V2082"/>
      <c r="Y2082"/>
      <c r="Z2082"/>
      <c r="AA2082"/>
      <c r="AB2082"/>
      <c r="AC2082"/>
      <c r="AD2082"/>
      <c r="AE2082"/>
      <c r="AF2082"/>
      <c r="AG2082"/>
      <c r="AH2082"/>
      <c r="AI2082"/>
      <c r="AJ2082"/>
      <c r="AK2082"/>
      <c r="AL2082"/>
    </row>
    <row r="2083" spans="3:38" ht="15" customHeight="1" x14ac:dyDescent="0.35">
      <c r="C2083"/>
      <c r="D2083"/>
      <c r="E2083"/>
      <c r="F2083"/>
      <c r="G2083"/>
      <c r="H2083"/>
      <c r="I2083"/>
      <c r="J2083"/>
      <c r="K2083"/>
      <c r="L2083"/>
      <c r="M2083"/>
      <c r="N2083"/>
      <c r="O2083"/>
      <c r="S2083"/>
      <c r="T2083"/>
      <c r="U2083"/>
      <c r="V2083"/>
      <c r="Y2083"/>
      <c r="Z2083"/>
      <c r="AA2083"/>
      <c r="AB2083"/>
      <c r="AC2083"/>
      <c r="AD2083"/>
      <c r="AE2083"/>
      <c r="AF2083"/>
      <c r="AG2083"/>
      <c r="AH2083"/>
      <c r="AI2083"/>
      <c r="AJ2083"/>
      <c r="AK2083"/>
      <c r="AL2083"/>
    </row>
    <row r="2084" spans="3:38" ht="15" customHeight="1" x14ac:dyDescent="0.35">
      <c r="C2084"/>
      <c r="D2084"/>
      <c r="E2084"/>
      <c r="F2084"/>
      <c r="G2084"/>
      <c r="H2084"/>
      <c r="I2084"/>
      <c r="J2084"/>
      <c r="K2084"/>
      <c r="L2084"/>
      <c r="M2084"/>
      <c r="N2084"/>
      <c r="O2084"/>
      <c r="S2084"/>
      <c r="T2084"/>
      <c r="U2084"/>
      <c r="V2084"/>
      <c r="Y2084"/>
      <c r="Z2084"/>
      <c r="AA2084"/>
      <c r="AB2084"/>
      <c r="AC2084"/>
      <c r="AD2084"/>
      <c r="AE2084"/>
      <c r="AF2084"/>
      <c r="AG2084"/>
      <c r="AH2084"/>
      <c r="AI2084"/>
      <c r="AJ2084"/>
      <c r="AK2084"/>
      <c r="AL2084"/>
    </row>
    <row r="2085" spans="3:38" ht="15" customHeight="1" x14ac:dyDescent="0.35">
      <c r="C2085"/>
      <c r="D2085"/>
      <c r="E2085"/>
      <c r="F2085"/>
      <c r="G2085"/>
      <c r="H2085"/>
      <c r="I2085"/>
      <c r="J2085"/>
      <c r="K2085"/>
      <c r="L2085"/>
      <c r="M2085"/>
      <c r="N2085"/>
      <c r="O2085"/>
      <c r="S2085"/>
      <c r="T2085"/>
      <c r="U2085"/>
      <c r="V2085"/>
      <c r="Y2085"/>
      <c r="Z2085"/>
      <c r="AA2085"/>
      <c r="AB2085"/>
      <c r="AC2085"/>
      <c r="AD2085"/>
      <c r="AE2085"/>
      <c r="AF2085"/>
      <c r="AG2085"/>
      <c r="AH2085"/>
      <c r="AI2085"/>
      <c r="AJ2085"/>
      <c r="AK2085"/>
      <c r="AL2085"/>
    </row>
    <row r="2086" spans="3:38" ht="15" customHeight="1" x14ac:dyDescent="0.35">
      <c r="C2086"/>
      <c r="D2086"/>
      <c r="E2086"/>
      <c r="F2086"/>
      <c r="G2086"/>
      <c r="H2086"/>
      <c r="I2086"/>
      <c r="J2086"/>
      <c r="K2086"/>
      <c r="L2086"/>
      <c r="M2086"/>
      <c r="N2086"/>
      <c r="O2086"/>
      <c r="S2086"/>
      <c r="T2086"/>
      <c r="U2086"/>
      <c r="V2086"/>
      <c r="Y2086"/>
      <c r="Z2086"/>
      <c r="AA2086"/>
      <c r="AB2086"/>
      <c r="AC2086"/>
      <c r="AD2086"/>
      <c r="AE2086"/>
      <c r="AF2086"/>
      <c r="AG2086"/>
      <c r="AH2086"/>
      <c r="AI2086"/>
      <c r="AJ2086"/>
      <c r="AK2086"/>
      <c r="AL2086"/>
    </row>
    <row r="2087" spans="3:38" ht="15" customHeight="1" x14ac:dyDescent="0.35">
      <c r="C2087"/>
      <c r="D2087"/>
      <c r="E2087"/>
      <c r="F2087"/>
      <c r="G2087"/>
      <c r="H2087"/>
      <c r="I2087"/>
      <c r="J2087"/>
      <c r="K2087"/>
      <c r="L2087"/>
      <c r="M2087"/>
      <c r="N2087"/>
      <c r="O2087"/>
      <c r="S2087"/>
      <c r="T2087"/>
      <c r="U2087"/>
      <c r="V2087"/>
      <c r="Y2087"/>
      <c r="Z2087"/>
      <c r="AA2087"/>
      <c r="AB2087"/>
      <c r="AC2087"/>
      <c r="AD2087"/>
      <c r="AE2087"/>
      <c r="AF2087"/>
      <c r="AG2087"/>
      <c r="AH2087"/>
      <c r="AI2087"/>
      <c r="AJ2087"/>
      <c r="AK2087"/>
      <c r="AL2087"/>
    </row>
    <row r="2088" spans="3:38" ht="15" customHeight="1" x14ac:dyDescent="0.35">
      <c r="C2088"/>
      <c r="D2088"/>
      <c r="E2088"/>
      <c r="F2088"/>
      <c r="G2088"/>
      <c r="H2088"/>
      <c r="I2088"/>
      <c r="J2088"/>
      <c r="K2088"/>
      <c r="L2088"/>
      <c r="M2088"/>
      <c r="N2088"/>
      <c r="O2088"/>
      <c r="S2088"/>
      <c r="T2088"/>
      <c r="U2088"/>
      <c r="V2088"/>
      <c r="Y2088"/>
      <c r="Z2088"/>
      <c r="AA2088"/>
      <c r="AB2088"/>
      <c r="AC2088"/>
      <c r="AD2088"/>
      <c r="AE2088"/>
      <c r="AF2088"/>
      <c r="AG2088"/>
      <c r="AH2088"/>
      <c r="AI2088"/>
      <c r="AJ2088"/>
      <c r="AK2088"/>
      <c r="AL2088"/>
    </row>
    <row r="2089" spans="3:38" ht="15" customHeight="1" x14ac:dyDescent="0.35">
      <c r="C2089"/>
      <c r="D2089"/>
      <c r="E2089"/>
      <c r="F2089"/>
      <c r="G2089"/>
      <c r="H2089"/>
      <c r="I2089"/>
      <c r="J2089"/>
      <c r="K2089"/>
      <c r="L2089"/>
      <c r="M2089"/>
      <c r="N2089"/>
      <c r="O2089"/>
      <c r="S2089"/>
      <c r="T2089"/>
      <c r="U2089"/>
      <c r="V2089"/>
      <c r="Y2089"/>
      <c r="Z2089"/>
      <c r="AA2089"/>
      <c r="AB2089"/>
      <c r="AC2089"/>
      <c r="AD2089"/>
      <c r="AE2089"/>
      <c r="AF2089"/>
      <c r="AG2089"/>
      <c r="AH2089"/>
      <c r="AI2089"/>
      <c r="AJ2089"/>
      <c r="AK2089"/>
      <c r="AL2089"/>
    </row>
    <row r="2090" spans="3:38" ht="15" customHeight="1" x14ac:dyDescent="0.35">
      <c r="C2090"/>
      <c r="D2090"/>
      <c r="E2090"/>
      <c r="F2090"/>
      <c r="G2090"/>
      <c r="H2090"/>
      <c r="I2090"/>
      <c r="J2090"/>
      <c r="K2090"/>
      <c r="L2090"/>
      <c r="M2090"/>
      <c r="N2090"/>
      <c r="O2090"/>
      <c r="S2090"/>
      <c r="T2090"/>
      <c r="U2090"/>
      <c r="V2090"/>
      <c r="Y2090"/>
      <c r="Z2090"/>
      <c r="AA2090"/>
      <c r="AB2090"/>
      <c r="AC2090"/>
      <c r="AD2090"/>
      <c r="AE2090"/>
      <c r="AF2090"/>
      <c r="AG2090"/>
      <c r="AH2090"/>
      <c r="AI2090"/>
      <c r="AJ2090"/>
      <c r="AK2090"/>
      <c r="AL2090"/>
    </row>
    <row r="2091" spans="3:38" ht="15" customHeight="1" x14ac:dyDescent="0.35">
      <c r="C2091"/>
      <c r="D2091"/>
      <c r="E2091"/>
      <c r="F2091"/>
      <c r="G2091"/>
      <c r="H2091"/>
      <c r="I2091"/>
      <c r="J2091"/>
      <c r="K2091"/>
      <c r="L2091"/>
      <c r="M2091"/>
      <c r="N2091"/>
      <c r="O2091"/>
      <c r="S2091"/>
      <c r="T2091"/>
      <c r="U2091"/>
      <c r="V2091"/>
      <c r="Y2091"/>
      <c r="Z2091"/>
      <c r="AA2091"/>
      <c r="AB2091"/>
      <c r="AC2091"/>
      <c r="AD2091"/>
      <c r="AE2091"/>
      <c r="AF2091"/>
      <c r="AG2091"/>
      <c r="AH2091"/>
      <c r="AI2091"/>
      <c r="AJ2091"/>
      <c r="AK2091"/>
      <c r="AL2091"/>
    </row>
    <row r="2092" spans="3:38" ht="15" customHeight="1" x14ac:dyDescent="0.35">
      <c r="C2092"/>
      <c r="D2092"/>
      <c r="E2092"/>
      <c r="F2092"/>
      <c r="G2092"/>
      <c r="H2092"/>
      <c r="I2092"/>
      <c r="J2092"/>
      <c r="K2092"/>
      <c r="L2092"/>
      <c r="M2092"/>
      <c r="N2092"/>
      <c r="O2092"/>
      <c r="S2092"/>
      <c r="T2092"/>
      <c r="U2092"/>
      <c r="V2092"/>
      <c r="Y2092"/>
      <c r="Z2092"/>
      <c r="AA2092"/>
      <c r="AB2092"/>
      <c r="AC2092"/>
      <c r="AD2092"/>
      <c r="AE2092"/>
      <c r="AF2092"/>
      <c r="AG2092"/>
      <c r="AH2092"/>
      <c r="AI2092"/>
      <c r="AJ2092"/>
      <c r="AK2092"/>
      <c r="AL2092"/>
    </row>
    <row r="2093" spans="3:38" ht="15" customHeight="1" x14ac:dyDescent="0.35">
      <c r="C2093"/>
      <c r="D2093"/>
      <c r="E2093"/>
      <c r="F2093"/>
      <c r="G2093"/>
      <c r="H2093"/>
      <c r="I2093"/>
      <c r="J2093"/>
      <c r="K2093"/>
      <c r="L2093"/>
      <c r="M2093"/>
      <c r="N2093"/>
      <c r="O2093"/>
      <c r="S2093"/>
      <c r="T2093"/>
      <c r="U2093"/>
      <c r="V2093"/>
      <c r="Y2093"/>
      <c r="Z2093"/>
      <c r="AA2093"/>
      <c r="AB2093"/>
      <c r="AC2093"/>
      <c r="AD2093"/>
      <c r="AE2093"/>
      <c r="AF2093"/>
      <c r="AG2093"/>
      <c r="AH2093"/>
      <c r="AI2093"/>
      <c r="AJ2093"/>
      <c r="AK2093"/>
      <c r="AL2093"/>
    </row>
    <row r="2094" spans="3:38" ht="15" customHeight="1" x14ac:dyDescent="0.35">
      <c r="C2094"/>
      <c r="D2094"/>
      <c r="E2094"/>
      <c r="F2094"/>
      <c r="G2094"/>
      <c r="H2094"/>
      <c r="I2094"/>
      <c r="J2094"/>
      <c r="K2094"/>
      <c r="L2094"/>
      <c r="M2094"/>
      <c r="N2094"/>
      <c r="O2094"/>
      <c r="S2094"/>
      <c r="T2094"/>
      <c r="U2094"/>
      <c r="V2094"/>
      <c r="Y2094"/>
      <c r="Z2094"/>
      <c r="AA2094"/>
      <c r="AB2094"/>
      <c r="AC2094"/>
      <c r="AD2094"/>
      <c r="AE2094"/>
      <c r="AF2094"/>
      <c r="AG2094"/>
      <c r="AH2094"/>
      <c r="AI2094"/>
      <c r="AJ2094"/>
      <c r="AK2094"/>
      <c r="AL2094"/>
    </row>
    <row r="2095" spans="3:38" ht="15" customHeight="1" x14ac:dyDescent="0.35">
      <c r="C2095"/>
      <c r="D2095"/>
      <c r="E2095"/>
      <c r="F2095"/>
      <c r="G2095"/>
      <c r="H2095"/>
      <c r="I2095"/>
      <c r="J2095"/>
      <c r="K2095"/>
      <c r="L2095"/>
      <c r="M2095"/>
      <c r="N2095"/>
      <c r="O2095"/>
      <c r="S2095"/>
      <c r="T2095"/>
      <c r="U2095"/>
      <c r="V2095"/>
      <c r="Y2095"/>
      <c r="Z2095"/>
      <c r="AA2095"/>
      <c r="AB2095"/>
      <c r="AC2095"/>
      <c r="AD2095"/>
      <c r="AE2095"/>
      <c r="AF2095"/>
      <c r="AG2095"/>
      <c r="AH2095"/>
      <c r="AI2095"/>
      <c r="AJ2095"/>
      <c r="AK2095"/>
      <c r="AL2095"/>
    </row>
    <row r="2096" spans="3:38" ht="15" customHeight="1" x14ac:dyDescent="0.35">
      <c r="C2096"/>
      <c r="D2096"/>
      <c r="E2096"/>
      <c r="F2096"/>
      <c r="G2096"/>
      <c r="H2096"/>
      <c r="I2096"/>
      <c r="J2096"/>
      <c r="K2096"/>
      <c r="L2096"/>
      <c r="M2096"/>
      <c r="N2096"/>
      <c r="O2096"/>
      <c r="S2096"/>
      <c r="T2096"/>
      <c r="U2096"/>
      <c r="V2096"/>
      <c r="Y2096"/>
      <c r="Z2096"/>
      <c r="AA2096"/>
      <c r="AB2096"/>
      <c r="AC2096"/>
      <c r="AD2096"/>
      <c r="AE2096"/>
      <c r="AF2096"/>
      <c r="AG2096"/>
      <c r="AH2096"/>
      <c r="AI2096"/>
      <c r="AJ2096"/>
      <c r="AK2096"/>
      <c r="AL2096"/>
    </row>
    <row r="2097" spans="3:38" ht="15" customHeight="1" x14ac:dyDescent="0.35">
      <c r="C2097"/>
      <c r="D2097"/>
      <c r="E2097"/>
      <c r="F2097"/>
      <c r="G2097"/>
      <c r="H2097"/>
      <c r="I2097"/>
      <c r="J2097"/>
      <c r="K2097"/>
      <c r="L2097"/>
      <c r="M2097"/>
      <c r="N2097"/>
      <c r="O2097"/>
      <c r="S2097"/>
      <c r="T2097"/>
      <c r="U2097"/>
      <c r="V2097"/>
      <c r="Y2097"/>
      <c r="Z2097"/>
      <c r="AA2097"/>
      <c r="AB2097"/>
      <c r="AC2097"/>
      <c r="AD2097"/>
      <c r="AE2097"/>
      <c r="AF2097"/>
      <c r="AG2097"/>
      <c r="AH2097"/>
      <c r="AI2097"/>
      <c r="AJ2097"/>
      <c r="AK2097"/>
      <c r="AL2097"/>
    </row>
    <row r="2098" spans="3:38" ht="15" customHeight="1" x14ac:dyDescent="0.35">
      <c r="C2098"/>
      <c r="D2098"/>
      <c r="E2098"/>
      <c r="F2098"/>
      <c r="G2098"/>
      <c r="H2098"/>
      <c r="I2098"/>
      <c r="J2098"/>
      <c r="K2098"/>
      <c r="L2098"/>
      <c r="M2098"/>
      <c r="N2098"/>
      <c r="O2098"/>
      <c r="S2098"/>
      <c r="T2098"/>
      <c r="U2098"/>
      <c r="V2098"/>
      <c r="Y2098"/>
      <c r="Z2098"/>
      <c r="AA2098"/>
      <c r="AB2098"/>
      <c r="AC2098"/>
      <c r="AD2098"/>
      <c r="AE2098"/>
      <c r="AF2098"/>
      <c r="AG2098"/>
      <c r="AH2098"/>
      <c r="AI2098"/>
      <c r="AJ2098"/>
      <c r="AK2098"/>
      <c r="AL2098"/>
    </row>
    <row r="2099" spans="3:38" ht="15" customHeight="1" x14ac:dyDescent="0.35">
      <c r="C2099"/>
      <c r="D2099"/>
      <c r="E2099"/>
      <c r="F2099"/>
      <c r="G2099"/>
      <c r="H2099"/>
      <c r="I2099"/>
      <c r="J2099"/>
      <c r="K2099"/>
      <c r="L2099"/>
      <c r="M2099"/>
      <c r="N2099"/>
      <c r="O2099"/>
      <c r="S2099"/>
      <c r="T2099"/>
      <c r="U2099"/>
      <c r="V2099"/>
      <c r="Y2099"/>
      <c r="Z2099"/>
      <c r="AA2099"/>
      <c r="AB2099"/>
      <c r="AC2099"/>
      <c r="AD2099"/>
      <c r="AE2099"/>
      <c r="AF2099"/>
      <c r="AG2099"/>
      <c r="AH2099"/>
      <c r="AI2099"/>
      <c r="AJ2099"/>
      <c r="AK2099"/>
      <c r="AL2099"/>
    </row>
    <row r="2100" spans="3:38" ht="15" customHeight="1" x14ac:dyDescent="0.35">
      <c r="C2100"/>
      <c r="D2100"/>
      <c r="E2100"/>
      <c r="F2100"/>
      <c r="G2100"/>
      <c r="H2100"/>
      <c r="I2100"/>
      <c r="J2100"/>
      <c r="K2100"/>
      <c r="L2100"/>
      <c r="M2100"/>
      <c r="N2100"/>
      <c r="O2100"/>
      <c r="S2100"/>
      <c r="T2100"/>
      <c r="U2100"/>
      <c r="V2100"/>
      <c r="Y2100"/>
      <c r="Z2100"/>
      <c r="AA2100"/>
      <c r="AB2100"/>
      <c r="AC2100"/>
      <c r="AD2100"/>
      <c r="AE2100"/>
      <c r="AF2100"/>
      <c r="AG2100"/>
      <c r="AH2100"/>
      <c r="AI2100"/>
      <c r="AJ2100"/>
      <c r="AK2100"/>
      <c r="AL2100"/>
    </row>
    <row r="2101" spans="3:38" ht="15" customHeight="1" x14ac:dyDescent="0.35">
      <c r="C2101"/>
      <c r="D2101"/>
      <c r="E2101"/>
      <c r="F2101"/>
      <c r="G2101"/>
      <c r="H2101"/>
      <c r="I2101"/>
      <c r="J2101"/>
      <c r="K2101"/>
      <c r="L2101"/>
      <c r="M2101"/>
      <c r="N2101"/>
      <c r="O2101"/>
      <c r="S2101"/>
      <c r="T2101"/>
      <c r="U2101"/>
      <c r="V2101"/>
      <c r="Y2101"/>
      <c r="Z2101"/>
      <c r="AA2101"/>
      <c r="AB2101"/>
      <c r="AC2101"/>
      <c r="AD2101"/>
      <c r="AE2101"/>
      <c r="AF2101"/>
      <c r="AG2101"/>
      <c r="AH2101"/>
      <c r="AI2101"/>
      <c r="AJ2101"/>
      <c r="AK2101"/>
      <c r="AL2101"/>
    </row>
    <row r="2102" spans="3:38" ht="15" customHeight="1" x14ac:dyDescent="0.35">
      <c r="C2102"/>
      <c r="D2102"/>
      <c r="E2102"/>
      <c r="F2102"/>
      <c r="G2102"/>
      <c r="H2102"/>
      <c r="I2102"/>
      <c r="J2102"/>
      <c r="K2102"/>
      <c r="L2102"/>
      <c r="M2102"/>
      <c r="N2102"/>
      <c r="O2102"/>
      <c r="S2102"/>
      <c r="T2102"/>
      <c r="U2102"/>
      <c r="V2102"/>
      <c r="Y2102"/>
      <c r="Z2102"/>
      <c r="AA2102"/>
      <c r="AB2102"/>
      <c r="AC2102"/>
      <c r="AD2102"/>
      <c r="AE2102"/>
      <c r="AF2102"/>
      <c r="AG2102"/>
      <c r="AH2102"/>
      <c r="AI2102"/>
      <c r="AJ2102"/>
      <c r="AK2102"/>
      <c r="AL2102"/>
    </row>
    <row r="2103" spans="3:38" ht="15" customHeight="1" x14ac:dyDescent="0.35">
      <c r="C2103"/>
      <c r="D2103"/>
      <c r="E2103"/>
      <c r="F2103"/>
      <c r="G2103"/>
      <c r="H2103"/>
      <c r="I2103"/>
      <c r="J2103"/>
      <c r="K2103"/>
      <c r="L2103"/>
      <c r="M2103"/>
      <c r="N2103"/>
      <c r="O2103"/>
      <c r="S2103"/>
      <c r="T2103"/>
      <c r="U2103"/>
      <c r="V2103"/>
      <c r="Y2103"/>
      <c r="Z2103"/>
      <c r="AA2103"/>
      <c r="AB2103"/>
      <c r="AC2103"/>
      <c r="AD2103"/>
      <c r="AE2103"/>
      <c r="AF2103"/>
      <c r="AG2103"/>
      <c r="AH2103"/>
      <c r="AI2103"/>
      <c r="AJ2103"/>
      <c r="AK2103"/>
      <c r="AL2103"/>
    </row>
    <row r="2104" spans="3:38" ht="15" customHeight="1" x14ac:dyDescent="0.35">
      <c r="C2104"/>
      <c r="D2104"/>
      <c r="E2104"/>
      <c r="F2104"/>
      <c r="G2104"/>
      <c r="H2104"/>
      <c r="I2104"/>
      <c r="J2104"/>
      <c r="K2104"/>
      <c r="L2104"/>
      <c r="M2104"/>
      <c r="N2104"/>
      <c r="O2104"/>
      <c r="S2104"/>
      <c r="T2104"/>
      <c r="U2104"/>
      <c r="V2104"/>
      <c r="Y2104"/>
      <c r="Z2104"/>
      <c r="AA2104"/>
      <c r="AB2104"/>
      <c r="AC2104"/>
      <c r="AD2104"/>
      <c r="AE2104"/>
      <c r="AF2104"/>
      <c r="AG2104"/>
      <c r="AH2104"/>
      <c r="AI2104"/>
      <c r="AJ2104"/>
      <c r="AK2104"/>
      <c r="AL2104"/>
    </row>
    <row r="2105" spans="3:38" ht="15" customHeight="1" x14ac:dyDescent="0.35">
      <c r="C2105"/>
      <c r="D2105"/>
      <c r="E2105"/>
      <c r="F2105"/>
      <c r="G2105"/>
      <c r="H2105"/>
      <c r="I2105"/>
      <c r="J2105"/>
      <c r="K2105"/>
      <c r="L2105"/>
      <c r="M2105"/>
      <c r="N2105"/>
      <c r="O2105"/>
      <c r="S2105"/>
      <c r="T2105"/>
      <c r="U2105"/>
      <c r="V2105"/>
      <c r="Y2105"/>
      <c r="Z2105"/>
      <c r="AA2105"/>
      <c r="AB2105"/>
      <c r="AC2105"/>
      <c r="AD2105"/>
      <c r="AE2105"/>
      <c r="AF2105"/>
      <c r="AG2105"/>
      <c r="AH2105"/>
      <c r="AI2105"/>
      <c r="AJ2105"/>
      <c r="AK2105"/>
      <c r="AL2105"/>
    </row>
    <row r="2106" spans="3:38" ht="15" customHeight="1" x14ac:dyDescent="0.35">
      <c r="C2106"/>
      <c r="D2106"/>
      <c r="E2106"/>
      <c r="F2106"/>
      <c r="G2106"/>
      <c r="H2106"/>
      <c r="I2106"/>
      <c r="J2106"/>
      <c r="K2106"/>
      <c r="L2106"/>
      <c r="M2106"/>
      <c r="N2106"/>
      <c r="O2106"/>
      <c r="S2106"/>
      <c r="T2106"/>
      <c r="U2106"/>
      <c r="V2106"/>
      <c r="Y2106"/>
      <c r="Z2106"/>
      <c r="AA2106"/>
      <c r="AB2106"/>
      <c r="AC2106"/>
      <c r="AD2106"/>
      <c r="AE2106"/>
      <c r="AF2106"/>
      <c r="AG2106"/>
      <c r="AH2106"/>
      <c r="AI2106"/>
      <c r="AJ2106"/>
      <c r="AK2106"/>
      <c r="AL2106"/>
    </row>
    <row r="2107" spans="3:38" ht="15" customHeight="1" x14ac:dyDescent="0.35">
      <c r="C2107"/>
      <c r="D2107"/>
      <c r="E2107"/>
      <c r="F2107"/>
      <c r="G2107"/>
      <c r="H2107"/>
      <c r="I2107"/>
      <c r="J2107"/>
      <c r="K2107"/>
      <c r="L2107"/>
      <c r="M2107"/>
      <c r="N2107"/>
      <c r="O2107"/>
      <c r="S2107"/>
      <c r="T2107"/>
      <c r="U2107"/>
      <c r="V2107"/>
      <c r="Y2107"/>
      <c r="Z2107"/>
      <c r="AA2107"/>
      <c r="AB2107"/>
      <c r="AC2107"/>
      <c r="AD2107"/>
      <c r="AE2107"/>
      <c r="AF2107"/>
      <c r="AG2107"/>
      <c r="AH2107"/>
      <c r="AI2107"/>
      <c r="AJ2107"/>
      <c r="AK2107"/>
      <c r="AL2107"/>
    </row>
    <row r="2108" spans="3:38" ht="15" customHeight="1" x14ac:dyDescent="0.35">
      <c r="C2108"/>
      <c r="D2108"/>
      <c r="E2108"/>
      <c r="F2108"/>
      <c r="G2108"/>
      <c r="H2108"/>
      <c r="I2108"/>
      <c r="J2108"/>
      <c r="K2108"/>
      <c r="L2108"/>
      <c r="M2108"/>
      <c r="N2108"/>
      <c r="O2108"/>
      <c r="S2108"/>
      <c r="T2108"/>
      <c r="U2108"/>
      <c r="V2108"/>
      <c r="Y2108"/>
      <c r="Z2108"/>
      <c r="AA2108"/>
      <c r="AB2108"/>
      <c r="AC2108"/>
      <c r="AD2108"/>
      <c r="AE2108"/>
      <c r="AF2108"/>
      <c r="AG2108"/>
      <c r="AH2108"/>
      <c r="AI2108"/>
      <c r="AJ2108"/>
      <c r="AK2108"/>
      <c r="AL2108"/>
    </row>
    <row r="2109" spans="3:38" ht="15" customHeight="1" x14ac:dyDescent="0.35">
      <c r="C2109"/>
      <c r="D2109"/>
      <c r="E2109"/>
      <c r="F2109"/>
      <c r="G2109"/>
      <c r="H2109"/>
      <c r="I2109"/>
      <c r="J2109"/>
      <c r="K2109"/>
      <c r="L2109"/>
      <c r="M2109"/>
      <c r="N2109"/>
      <c r="O2109"/>
      <c r="S2109"/>
      <c r="T2109"/>
      <c r="U2109"/>
      <c r="V2109"/>
      <c r="Y2109"/>
      <c r="Z2109"/>
      <c r="AA2109"/>
      <c r="AB2109"/>
      <c r="AC2109"/>
      <c r="AD2109"/>
      <c r="AE2109"/>
      <c r="AF2109"/>
      <c r="AG2109"/>
      <c r="AH2109"/>
      <c r="AI2109"/>
      <c r="AJ2109"/>
      <c r="AK2109"/>
      <c r="AL2109"/>
    </row>
    <row r="2110" spans="3:38" ht="15" customHeight="1" x14ac:dyDescent="0.35">
      <c r="C2110"/>
      <c r="D2110"/>
      <c r="E2110"/>
      <c r="F2110"/>
      <c r="G2110"/>
      <c r="H2110"/>
      <c r="I2110"/>
      <c r="J2110"/>
      <c r="K2110"/>
      <c r="L2110"/>
      <c r="M2110"/>
      <c r="N2110"/>
      <c r="O2110"/>
      <c r="S2110"/>
      <c r="T2110"/>
      <c r="U2110"/>
      <c r="V2110"/>
      <c r="Y2110"/>
      <c r="Z2110"/>
      <c r="AA2110"/>
      <c r="AB2110"/>
      <c r="AC2110"/>
      <c r="AD2110"/>
      <c r="AE2110"/>
      <c r="AF2110"/>
      <c r="AG2110"/>
      <c r="AH2110"/>
      <c r="AI2110"/>
      <c r="AJ2110"/>
      <c r="AK2110"/>
      <c r="AL2110"/>
    </row>
    <row r="2111" spans="3:38" ht="15" customHeight="1" x14ac:dyDescent="0.35">
      <c r="C2111"/>
      <c r="D2111"/>
      <c r="E2111"/>
      <c r="F2111"/>
      <c r="G2111"/>
      <c r="H2111"/>
      <c r="I2111"/>
      <c r="J2111"/>
      <c r="K2111"/>
      <c r="L2111"/>
      <c r="M2111"/>
      <c r="N2111"/>
      <c r="O2111"/>
      <c r="S2111"/>
      <c r="T2111"/>
      <c r="U2111"/>
      <c r="V2111"/>
      <c r="Y2111"/>
      <c r="Z2111"/>
      <c r="AA2111"/>
      <c r="AB2111"/>
      <c r="AC2111"/>
      <c r="AD2111"/>
      <c r="AE2111"/>
      <c r="AF2111"/>
      <c r="AG2111"/>
      <c r="AH2111"/>
      <c r="AI2111"/>
      <c r="AJ2111"/>
      <c r="AK2111"/>
      <c r="AL2111"/>
    </row>
    <row r="2112" spans="3:38" ht="15" customHeight="1" x14ac:dyDescent="0.35">
      <c r="C2112"/>
      <c r="D2112"/>
      <c r="E2112"/>
      <c r="F2112"/>
      <c r="G2112"/>
      <c r="H2112"/>
      <c r="I2112"/>
      <c r="J2112"/>
      <c r="K2112"/>
      <c r="L2112"/>
      <c r="M2112"/>
      <c r="N2112"/>
      <c r="O2112"/>
      <c r="S2112"/>
      <c r="T2112"/>
      <c r="U2112"/>
      <c r="V2112"/>
      <c r="Y2112"/>
      <c r="Z2112"/>
      <c r="AA2112"/>
      <c r="AB2112"/>
      <c r="AC2112"/>
      <c r="AD2112"/>
      <c r="AE2112"/>
      <c r="AF2112"/>
      <c r="AG2112"/>
      <c r="AH2112"/>
      <c r="AI2112"/>
      <c r="AJ2112"/>
      <c r="AK2112"/>
      <c r="AL2112"/>
    </row>
    <row r="2113" spans="3:38" ht="15" customHeight="1" x14ac:dyDescent="0.35">
      <c r="C2113"/>
      <c r="D2113"/>
      <c r="E2113"/>
      <c r="F2113"/>
      <c r="G2113"/>
      <c r="H2113"/>
      <c r="I2113"/>
      <c r="J2113"/>
      <c r="K2113"/>
      <c r="L2113"/>
      <c r="M2113"/>
      <c r="N2113"/>
      <c r="O2113"/>
      <c r="S2113"/>
      <c r="T2113"/>
      <c r="U2113"/>
      <c r="V2113"/>
      <c r="Y2113"/>
      <c r="Z2113"/>
      <c r="AA2113"/>
      <c r="AB2113"/>
      <c r="AC2113"/>
      <c r="AD2113"/>
      <c r="AE2113"/>
      <c r="AF2113"/>
      <c r="AG2113"/>
      <c r="AH2113"/>
      <c r="AI2113"/>
      <c r="AJ2113"/>
      <c r="AK2113"/>
      <c r="AL2113"/>
    </row>
    <row r="2114" spans="3:38" ht="15" customHeight="1" x14ac:dyDescent="0.35">
      <c r="C2114"/>
      <c r="D2114"/>
      <c r="E2114"/>
      <c r="F2114"/>
      <c r="G2114"/>
      <c r="H2114"/>
      <c r="I2114"/>
      <c r="J2114"/>
      <c r="K2114"/>
      <c r="L2114"/>
      <c r="M2114"/>
      <c r="N2114"/>
      <c r="O2114"/>
      <c r="S2114"/>
      <c r="T2114"/>
      <c r="U2114"/>
      <c r="V2114"/>
      <c r="Y2114"/>
      <c r="Z2114"/>
      <c r="AA2114"/>
      <c r="AB2114"/>
      <c r="AC2114"/>
      <c r="AD2114"/>
      <c r="AE2114"/>
      <c r="AF2114"/>
      <c r="AG2114"/>
      <c r="AH2114"/>
      <c r="AI2114"/>
      <c r="AJ2114"/>
      <c r="AK2114"/>
      <c r="AL2114"/>
    </row>
    <row r="2115" spans="3:38" ht="15" customHeight="1" x14ac:dyDescent="0.35">
      <c r="C2115"/>
      <c r="D2115"/>
      <c r="E2115"/>
      <c r="F2115"/>
      <c r="G2115"/>
      <c r="H2115"/>
      <c r="I2115"/>
      <c r="J2115"/>
      <c r="K2115"/>
      <c r="L2115"/>
      <c r="M2115"/>
      <c r="N2115"/>
      <c r="O2115"/>
      <c r="S2115"/>
      <c r="T2115"/>
      <c r="U2115"/>
      <c r="V2115"/>
      <c r="Y2115"/>
      <c r="Z2115"/>
      <c r="AA2115"/>
      <c r="AB2115"/>
      <c r="AC2115"/>
      <c r="AD2115"/>
      <c r="AE2115"/>
      <c r="AF2115"/>
      <c r="AG2115"/>
      <c r="AH2115"/>
      <c r="AI2115"/>
      <c r="AJ2115"/>
      <c r="AK2115"/>
      <c r="AL2115"/>
    </row>
    <row r="2116" spans="3:38" ht="15" customHeight="1" x14ac:dyDescent="0.35">
      <c r="C2116"/>
      <c r="D2116"/>
      <c r="E2116"/>
      <c r="F2116"/>
      <c r="G2116"/>
      <c r="H2116"/>
      <c r="I2116"/>
      <c r="J2116"/>
      <c r="K2116"/>
      <c r="L2116"/>
      <c r="M2116"/>
      <c r="N2116"/>
      <c r="O2116"/>
      <c r="S2116"/>
      <c r="T2116"/>
      <c r="U2116"/>
      <c r="V2116"/>
      <c r="Y2116"/>
      <c r="Z2116"/>
      <c r="AA2116"/>
      <c r="AB2116"/>
      <c r="AC2116"/>
      <c r="AD2116"/>
      <c r="AE2116"/>
      <c r="AF2116"/>
      <c r="AG2116"/>
      <c r="AH2116"/>
      <c r="AI2116"/>
      <c r="AJ2116"/>
      <c r="AK2116"/>
      <c r="AL2116"/>
    </row>
    <row r="2117" spans="3:38" ht="15" customHeight="1" x14ac:dyDescent="0.35">
      <c r="C2117"/>
      <c r="D2117"/>
      <c r="E2117"/>
      <c r="F2117"/>
      <c r="G2117"/>
      <c r="H2117"/>
      <c r="I2117"/>
      <c r="J2117"/>
      <c r="K2117"/>
      <c r="L2117"/>
      <c r="M2117"/>
      <c r="N2117"/>
      <c r="O2117"/>
      <c r="S2117"/>
      <c r="T2117"/>
      <c r="U2117"/>
      <c r="V2117"/>
      <c r="Y2117"/>
      <c r="Z2117"/>
      <c r="AA2117"/>
      <c r="AB2117"/>
      <c r="AC2117"/>
      <c r="AD2117"/>
      <c r="AE2117"/>
      <c r="AF2117"/>
      <c r="AG2117"/>
      <c r="AH2117"/>
      <c r="AI2117"/>
      <c r="AJ2117"/>
      <c r="AK2117"/>
      <c r="AL2117"/>
    </row>
    <row r="2118" spans="3:38" ht="15" customHeight="1" x14ac:dyDescent="0.35">
      <c r="C2118"/>
      <c r="D2118"/>
      <c r="E2118"/>
      <c r="F2118"/>
      <c r="G2118"/>
      <c r="H2118"/>
      <c r="I2118"/>
      <c r="J2118"/>
      <c r="K2118"/>
      <c r="L2118"/>
      <c r="M2118"/>
      <c r="N2118"/>
      <c r="O2118"/>
      <c r="S2118"/>
      <c r="T2118"/>
      <c r="U2118"/>
      <c r="V2118"/>
      <c r="Y2118"/>
      <c r="Z2118"/>
      <c r="AA2118"/>
      <c r="AB2118"/>
      <c r="AC2118"/>
      <c r="AD2118"/>
      <c r="AE2118"/>
      <c r="AF2118"/>
      <c r="AG2118"/>
      <c r="AH2118"/>
      <c r="AI2118"/>
      <c r="AJ2118"/>
      <c r="AK2118"/>
      <c r="AL2118"/>
    </row>
    <row r="2119" spans="3:38" ht="15" customHeight="1" x14ac:dyDescent="0.35">
      <c r="C2119"/>
      <c r="D2119"/>
      <c r="E2119"/>
      <c r="F2119"/>
      <c r="G2119"/>
      <c r="H2119"/>
      <c r="I2119"/>
      <c r="J2119"/>
      <c r="K2119"/>
      <c r="L2119"/>
      <c r="M2119"/>
      <c r="N2119"/>
      <c r="O2119"/>
      <c r="S2119"/>
      <c r="T2119"/>
      <c r="U2119"/>
      <c r="V2119"/>
      <c r="Y2119"/>
      <c r="Z2119"/>
      <c r="AA2119"/>
      <c r="AB2119"/>
      <c r="AC2119"/>
      <c r="AD2119"/>
      <c r="AE2119"/>
      <c r="AF2119"/>
      <c r="AG2119"/>
      <c r="AH2119"/>
      <c r="AI2119"/>
      <c r="AJ2119"/>
      <c r="AK2119"/>
      <c r="AL2119"/>
    </row>
    <row r="2120" spans="3:38" ht="15" customHeight="1" x14ac:dyDescent="0.35">
      <c r="C2120"/>
      <c r="D2120"/>
      <c r="E2120"/>
      <c r="F2120"/>
      <c r="G2120"/>
      <c r="H2120"/>
      <c r="I2120"/>
      <c r="J2120"/>
      <c r="K2120"/>
      <c r="L2120"/>
      <c r="M2120"/>
      <c r="N2120"/>
      <c r="O2120"/>
      <c r="S2120"/>
      <c r="T2120"/>
      <c r="U2120"/>
      <c r="V2120"/>
      <c r="Y2120"/>
      <c r="Z2120"/>
      <c r="AA2120"/>
      <c r="AB2120"/>
      <c r="AC2120"/>
      <c r="AD2120"/>
      <c r="AE2120"/>
      <c r="AF2120"/>
      <c r="AG2120"/>
      <c r="AH2120"/>
      <c r="AI2120"/>
      <c r="AJ2120"/>
      <c r="AK2120"/>
      <c r="AL2120"/>
    </row>
    <row r="2121" spans="3:38" ht="15" customHeight="1" x14ac:dyDescent="0.35">
      <c r="C2121"/>
      <c r="D2121"/>
      <c r="E2121"/>
      <c r="F2121"/>
      <c r="G2121"/>
      <c r="H2121"/>
      <c r="I2121"/>
      <c r="J2121"/>
      <c r="K2121"/>
      <c r="L2121"/>
      <c r="M2121"/>
      <c r="N2121"/>
      <c r="O2121"/>
      <c r="S2121"/>
      <c r="T2121"/>
      <c r="U2121"/>
      <c r="V2121"/>
      <c r="Y2121"/>
      <c r="Z2121"/>
      <c r="AA2121"/>
      <c r="AB2121"/>
      <c r="AC2121"/>
      <c r="AD2121"/>
      <c r="AE2121"/>
      <c r="AF2121"/>
      <c r="AG2121"/>
      <c r="AH2121"/>
      <c r="AI2121"/>
      <c r="AJ2121"/>
      <c r="AK2121"/>
      <c r="AL2121"/>
    </row>
    <row r="2122" spans="3:38" ht="15" customHeight="1" x14ac:dyDescent="0.35">
      <c r="C2122"/>
      <c r="D2122"/>
      <c r="E2122"/>
      <c r="F2122"/>
      <c r="G2122"/>
      <c r="H2122"/>
      <c r="I2122"/>
      <c r="J2122"/>
      <c r="K2122"/>
      <c r="L2122"/>
      <c r="M2122"/>
      <c r="N2122"/>
      <c r="O2122"/>
      <c r="S2122"/>
      <c r="T2122"/>
      <c r="U2122"/>
      <c r="V2122"/>
      <c r="Y2122"/>
      <c r="Z2122"/>
      <c r="AA2122"/>
      <c r="AB2122"/>
      <c r="AC2122"/>
      <c r="AD2122"/>
      <c r="AE2122"/>
      <c r="AF2122"/>
      <c r="AG2122"/>
      <c r="AH2122"/>
      <c r="AI2122"/>
      <c r="AJ2122"/>
      <c r="AK2122"/>
      <c r="AL2122"/>
    </row>
    <row r="2123" spans="3:38" ht="15" customHeight="1" x14ac:dyDescent="0.35">
      <c r="C2123"/>
      <c r="D2123"/>
      <c r="E2123"/>
      <c r="F2123"/>
      <c r="G2123"/>
      <c r="H2123"/>
      <c r="I2123"/>
      <c r="J2123"/>
      <c r="K2123"/>
      <c r="L2123"/>
      <c r="M2123"/>
      <c r="N2123"/>
      <c r="O2123"/>
      <c r="S2123"/>
      <c r="T2123"/>
      <c r="U2123"/>
      <c r="V2123"/>
      <c r="Y2123"/>
      <c r="Z2123"/>
      <c r="AA2123"/>
      <c r="AB2123"/>
      <c r="AC2123"/>
      <c r="AD2123"/>
      <c r="AE2123"/>
      <c r="AF2123"/>
      <c r="AG2123"/>
      <c r="AH2123"/>
      <c r="AI2123"/>
      <c r="AJ2123"/>
      <c r="AK2123"/>
      <c r="AL2123"/>
    </row>
    <row r="2124" spans="3:38" ht="15" customHeight="1" x14ac:dyDescent="0.35">
      <c r="C2124"/>
      <c r="D2124"/>
      <c r="E2124"/>
      <c r="F2124"/>
      <c r="G2124"/>
      <c r="H2124"/>
      <c r="I2124"/>
      <c r="J2124"/>
      <c r="K2124"/>
      <c r="L2124"/>
      <c r="M2124"/>
      <c r="N2124"/>
      <c r="O2124"/>
      <c r="S2124"/>
      <c r="T2124"/>
      <c r="U2124"/>
      <c r="V2124"/>
      <c r="Y2124"/>
      <c r="Z2124"/>
      <c r="AA2124"/>
      <c r="AB2124"/>
      <c r="AC2124"/>
      <c r="AD2124"/>
      <c r="AE2124"/>
      <c r="AF2124"/>
      <c r="AG2124"/>
      <c r="AH2124"/>
      <c r="AI2124"/>
      <c r="AJ2124"/>
      <c r="AK2124"/>
      <c r="AL2124"/>
    </row>
    <row r="2125" spans="3:38" ht="15" customHeight="1" x14ac:dyDescent="0.35">
      <c r="C2125"/>
      <c r="D2125"/>
      <c r="E2125"/>
      <c r="F2125"/>
      <c r="G2125"/>
      <c r="H2125"/>
      <c r="I2125"/>
      <c r="J2125"/>
      <c r="K2125"/>
      <c r="L2125"/>
      <c r="M2125"/>
      <c r="N2125"/>
      <c r="O2125"/>
      <c r="S2125"/>
      <c r="T2125"/>
      <c r="U2125"/>
      <c r="V2125"/>
      <c r="Y2125"/>
      <c r="Z2125"/>
      <c r="AA2125"/>
      <c r="AB2125"/>
      <c r="AC2125"/>
      <c r="AD2125"/>
      <c r="AE2125"/>
      <c r="AF2125"/>
      <c r="AG2125"/>
      <c r="AH2125"/>
      <c r="AI2125"/>
      <c r="AJ2125"/>
      <c r="AK2125"/>
      <c r="AL2125"/>
    </row>
    <row r="2126" spans="3:38" ht="15" customHeight="1" x14ac:dyDescent="0.35">
      <c r="C2126"/>
      <c r="D2126"/>
      <c r="E2126"/>
      <c r="F2126"/>
      <c r="G2126"/>
      <c r="H2126"/>
      <c r="I2126"/>
      <c r="J2126"/>
      <c r="K2126"/>
      <c r="L2126"/>
      <c r="M2126"/>
      <c r="N2126"/>
      <c r="O2126"/>
      <c r="S2126"/>
      <c r="T2126"/>
      <c r="U2126"/>
      <c r="V2126"/>
      <c r="Y2126"/>
      <c r="Z2126"/>
      <c r="AA2126"/>
      <c r="AB2126"/>
      <c r="AC2126"/>
      <c r="AD2126"/>
      <c r="AE2126"/>
      <c r="AF2126"/>
      <c r="AG2126"/>
      <c r="AH2126"/>
      <c r="AI2126"/>
      <c r="AJ2126"/>
      <c r="AK2126"/>
      <c r="AL2126"/>
    </row>
    <row r="2127" spans="3:38" ht="15" customHeight="1" x14ac:dyDescent="0.35">
      <c r="C2127"/>
      <c r="D2127"/>
      <c r="E2127"/>
      <c r="F2127"/>
      <c r="G2127"/>
      <c r="H2127"/>
      <c r="I2127"/>
      <c r="J2127"/>
      <c r="K2127"/>
      <c r="L2127"/>
      <c r="M2127"/>
      <c r="N2127"/>
      <c r="O2127"/>
      <c r="S2127"/>
      <c r="T2127"/>
      <c r="U2127"/>
      <c r="V2127"/>
      <c r="Y2127"/>
      <c r="Z2127"/>
      <c r="AA2127"/>
      <c r="AB2127"/>
      <c r="AC2127"/>
      <c r="AD2127"/>
      <c r="AE2127"/>
      <c r="AF2127"/>
      <c r="AG2127"/>
      <c r="AH2127"/>
      <c r="AI2127"/>
      <c r="AJ2127"/>
      <c r="AK2127"/>
      <c r="AL2127"/>
    </row>
    <row r="2128" spans="3:38" ht="15" customHeight="1" x14ac:dyDescent="0.35">
      <c r="C2128"/>
      <c r="D2128"/>
      <c r="E2128"/>
      <c r="F2128"/>
      <c r="G2128"/>
      <c r="H2128"/>
      <c r="I2128"/>
      <c r="J2128"/>
      <c r="K2128"/>
      <c r="L2128"/>
      <c r="M2128"/>
      <c r="N2128"/>
      <c r="O2128"/>
      <c r="S2128"/>
      <c r="T2128"/>
      <c r="U2128"/>
      <c r="V2128"/>
      <c r="Y2128"/>
      <c r="Z2128"/>
      <c r="AA2128"/>
      <c r="AB2128"/>
      <c r="AC2128"/>
      <c r="AD2128"/>
      <c r="AE2128"/>
      <c r="AF2128"/>
      <c r="AG2128"/>
      <c r="AH2128"/>
      <c r="AI2128"/>
      <c r="AJ2128"/>
      <c r="AK2128"/>
      <c r="AL2128"/>
    </row>
    <row r="2129" spans="3:38" ht="15" customHeight="1" x14ac:dyDescent="0.35">
      <c r="C2129"/>
      <c r="D2129"/>
      <c r="E2129"/>
      <c r="F2129"/>
      <c r="G2129"/>
      <c r="H2129"/>
      <c r="I2129"/>
      <c r="J2129"/>
      <c r="K2129"/>
      <c r="L2129"/>
      <c r="M2129"/>
      <c r="N2129"/>
      <c r="O2129"/>
      <c r="S2129"/>
      <c r="T2129"/>
      <c r="U2129"/>
      <c r="V2129"/>
      <c r="Y2129"/>
      <c r="Z2129"/>
      <c r="AA2129"/>
      <c r="AB2129"/>
      <c r="AC2129"/>
      <c r="AD2129"/>
      <c r="AE2129"/>
      <c r="AF2129"/>
      <c r="AG2129"/>
      <c r="AH2129"/>
      <c r="AI2129"/>
      <c r="AJ2129"/>
      <c r="AK2129"/>
      <c r="AL2129"/>
    </row>
    <row r="2130" spans="3:38" ht="15" customHeight="1" x14ac:dyDescent="0.35">
      <c r="C2130"/>
      <c r="D2130"/>
      <c r="E2130"/>
      <c r="F2130"/>
      <c r="G2130"/>
      <c r="H2130"/>
      <c r="I2130"/>
      <c r="J2130"/>
      <c r="K2130"/>
      <c r="L2130"/>
      <c r="M2130"/>
      <c r="N2130"/>
      <c r="O2130"/>
      <c r="S2130"/>
      <c r="T2130"/>
      <c r="U2130"/>
      <c r="V2130"/>
      <c r="Y2130"/>
      <c r="Z2130"/>
      <c r="AA2130"/>
      <c r="AB2130"/>
      <c r="AC2130"/>
      <c r="AD2130"/>
      <c r="AE2130"/>
      <c r="AF2130"/>
      <c r="AG2130"/>
      <c r="AH2130"/>
      <c r="AI2130"/>
      <c r="AJ2130"/>
      <c r="AK2130"/>
      <c r="AL2130"/>
    </row>
    <row r="2131" spans="3:38" ht="15" customHeight="1" x14ac:dyDescent="0.35">
      <c r="C2131"/>
      <c r="D2131"/>
      <c r="E2131"/>
      <c r="F2131"/>
      <c r="G2131"/>
      <c r="H2131"/>
      <c r="I2131"/>
      <c r="J2131"/>
      <c r="K2131"/>
      <c r="L2131"/>
      <c r="M2131"/>
      <c r="N2131"/>
      <c r="O2131"/>
      <c r="S2131"/>
      <c r="T2131"/>
      <c r="U2131"/>
      <c r="V2131"/>
      <c r="Y2131"/>
      <c r="Z2131"/>
      <c r="AA2131"/>
      <c r="AB2131"/>
      <c r="AC2131"/>
      <c r="AD2131"/>
      <c r="AE2131"/>
      <c r="AF2131"/>
      <c r="AG2131"/>
      <c r="AH2131"/>
      <c r="AI2131"/>
      <c r="AJ2131"/>
      <c r="AK2131"/>
      <c r="AL2131"/>
    </row>
    <row r="2132" spans="3:38" ht="15" customHeight="1" x14ac:dyDescent="0.35">
      <c r="C2132"/>
      <c r="D2132"/>
      <c r="E2132"/>
      <c r="F2132"/>
      <c r="G2132"/>
      <c r="H2132"/>
      <c r="I2132"/>
      <c r="J2132"/>
      <c r="K2132"/>
      <c r="L2132"/>
      <c r="M2132"/>
      <c r="N2132"/>
      <c r="O2132"/>
      <c r="S2132"/>
      <c r="T2132"/>
      <c r="U2132"/>
      <c r="V2132"/>
      <c r="Y2132"/>
      <c r="Z2132"/>
      <c r="AA2132"/>
      <c r="AB2132"/>
      <c r="AC2132"/>
      <c r="AD2132"/>
      <c r="AE2132"/>
      <c r="AF2132"/>
      <c r="AG2132"/>
      <c r="AH2132"/>
      <c r="AI2132"/>
      <c r="AJ2132"/>
      <c r="AK2132"/>
      <c r="AL2132"/>
    </row>
    <row r="2133" spans="3:38" ht="15" customHeight="1" x14ac:dyDescent="0.35">
      <c r="C2133"/>
      <c r="D2133"/>
      <c r="E2133"/>
      <c r="F2133"/>
      <c r="G2133"/>
      <c r="H2133"/>
      <c r="I2133"/>
      <c r="J2133"/>
      <c r="K2133"/>
      <c r="L2133"/>
      <c r="M2133"/>
      <c r="N2133"/>
      <c r="O2133"/>
      <c r="S2133"/>
      <c r="T2133"/>
      <c r="U2133"/>
      <c r="V2133"/>
      <c r="Y2133"/>
      <c r="Z2133"/>
      <c r="AA2133"/>
      <c r="AB2133"/>
      <c r="AC2133"/>
      <c r="AD2133"/>
      <c r="AE2133"/>
      <c r="AF2133"/>
      <c r="AG2133"/>
      <c r="AH2133"/>
      <c r="AI2133"/>
      <c r="AJ2133"/>
      <c r="AK2133"/>
      <c r="AL2133"/>
    </row>
    <row r="2134" spans="3:38" ht="15" customHeight="1" x14ac:dyDescent="0.35">
      <c r="C2134"/>
      <c r="D2134"/>
      <c r="E2134"/>
      <c r="F2134"/>
      <c r="G2134"/>
      <c r="H2134"/>
      <c r="I2134"/>
      <c r="J2134"/>
      <c r="K2134"/>
      <c r="L2134"/>
      <c r="M2134"/>
      <c r="N2134"/>
      <c r="O2134"/>
      <c r="S2134"/>
      <c r="T2134"/>
      <c r="U2134"/>
      <c r="V2134"/>
      <c r="Y2134"/>
      <c r="Z2134"/>
      <c r="AA2134"/>
      <c r="AB2134"/>
      <c r="AC2134"/>
      <c r="AD2134"/>
      <c r="AE2134"/>
      <c r="AF2134"/>
      <c r="AG2134"/>
      <c r="AH2134"/>
      <c r="AI2134"/>
      <c r="AJ2134"/>
      <c r="AK2134"/>
      <c r="AL2134"/>
    </row>
    <row r="2135" spans="3:38" ht="15" customHeight="1" x14ac:dyDescent="0.35">
      <c r="C2135"/>
      <c r="D2135"/>
      <c r="E2135"/>
      <c r="F2135"/>
      <c r="G2135"/>
      <c r="H2135"/>
      <c r="I2135"/>
      <c r="J2135"/>
      <c r="K2135"/>
      <c r="L2135"/>
      <c r="M2135"/>
      <c r="N2135"/>
      <c r="O2135"/>
      <c r="S2135"/>
      <c r="T2135"/>
      <c r="U2135"/>
      <c r="V2135"/>
      <c r="Y2135"/>
      <c r="Z2135"/>
      <c r="AA2135"/>
      <c r="AB2135"/>
      <c r="AC2135"/>
      <c r="AD2135"/>
      <c r="AE2135"/>
      <c r="AF2135"/>
      <c r="AG2135"/>
      <c r="AH2135"/>
      <c r="AI2135"/>
      <c r="AJ2135"/>
      <c r="AK2135"/>
      <c r="AL2135"/>
    </row>
    <row r="2136" spans="3:38" ht="15" customHeight="1" x14ac:dyDescent="0.35">
      <c r="C2136"/>
      <c r="D2136"/>
      <c r="E2136"/>
      <c r="F2136"/>
      <c r="G2136"/>
      <c r="H2136"/>
      <c r="I2136"/>
      <c r="J2136"/>
      <c r="K2136"/>
      <c r="L2136"/>
      <c r="M2136"/>
      <c r="N2136"/>
      <c r="O2136"/>
      <c r="S2136"/>
      <c r="T2136"/>
      <c r="U2136"/>
      <c r="V2136"/>
      <c r="Y2136"/>
      <c r="Z2136"/>
      <c r="AA2136"/>
      <c r="AB2136"/>
      <c r="AC2136"/>
      <c r="AD2136"/>
      <c r="AE2136"/>
      <c r="AF2136"/>
      <c r="AG2136"/>
      <c r="AH2136"/>
      <c r="AI2136"/>
      <c r="AJ2136"/>
      <c r="AK2136"/>
      <c r="AL2136"/>
    </row>
    <row r="2137" spans="3:38" ht="15" customHeight="1" x14ac:dyDescent="0.35">
      <c r="C2137"/>
      <c r="D2137"/>
      <c r="E2137"/>
      <c r="F2137"/>
      <c r="G2137"/>
      <c r="H2137"/>
      <c r="I2137"/>
      <c r="J2137"/>
      <c r="K2137"/>
      <c r="L2137"/>
      <c r="M2137"/>
      <c r="N2137"/>
      <c r="O2137"/>
      <c r="S2137"/>
      <c r="T2137"/>
      <c r="U2137"/>
      <c r="V2137"/>
      <c r="Y2137"/>
      <c r="Z2137"/>
      <c r="AA2137"/>
      <c r="AB2137"/>
      <c r="AC2137"/>
      <c r="AD2137"/>
      <c r="AE2137"/>
      <c r="AF2137"/>
      <c r="AG2137"/>
      <c r="AH2137"/>
      <c r="AI2137"/>
      <c r="AJ2137"/>
      <c r="AK2137"/>
      <c r="AL2137"/>
    </row>
    <row r="2138" spans="3:38" ht="15" customHeight="1" x14ac:dyDescent="0.35">
      <c r="C2138"/>
      <c r="D2138"/>
      <c r="E2138"/>
      <c r="F2138"/>
      <c r="G2138"/>
      <c r="H2138"/>
      <c r="I2138"/>
      <c r="J2138"/>
      <c r="K2138"/>
      <c r="L2138"/>
      <c r="M2138"/>
      <c r="N2138"/>
      <c r="O2138"/>
      <c r="S2138"/>
      <c r="T2138"/>
      <c r="U2138"/>
      <c r="V2138"/>
      <c r="Y2138"/>
      <c r="Z2138"/>
      <c r="AA2138"/>
      <c r="AB2138"/>
      <c r="AC2138"/>
      <c r="AD2138"/>
      <c r="AE2138"/>
      <c r="AF2138"/>
      <c r="AG2138"/>
      <c r="AH2138"/>
      <c r="AI2138"/>
      <c r="AJ2138"/>
      <c r="AK2138"/>
      <c r="AL2138"/>
    </row>
    <row r="2139" spans="3:38" ht="15" customHeight="1" x14ac:dyDescent="0.35">
      <c r="C2139"/>
      <c r="D2139"/>
      <c r="E2139"/>
      <c r="F2139"/>
      <c r="G2139"/>
      <c r="H2139"/>
      <c r="I2139"/>
      <c r="J2139"/>
      <c r="K2139"/>
      <c r="L2139"/>
      <c r="M2139"/>
      <c r="N2139"/>
      <c r="O2139"/>
      <c r="S2139"/>
      <c r="T2139"/>
      <c r="U2139"/>
      <c r="V2139"/>
      <c r="Y2139"/>
      <c r="Z2139"/>
      <c r="AA2139"/>
      <c r="AB2139"/>
      <c r="AC2139"/>
      <c r="AD2139"/>
      <c r="AE2139"/>
      <c r="AF2139"/>
      <c r="AG2139"/>
      <c r="AH2139"/>
      <c r="AI2139"/>
      <c r="AJ2139"/>
      <c r="AK2139"/>
      <c r="AL2139"/>
    </row>
    <row r="2140" spans="3:38" ht="15" customHeight="1" x14ac:dyDescent="0.35">
      <c r="C2140"/>
      <c r="D2140"/>
      <c r="E2140"/>
      <c r="F2140"/>
      <c r="G2140"/>
      <c r="H2140"/>
      <c r="I2140"/>
      <c r="J2140"/>
      <c r="K2140"/>
      <c r="L2140"/>
      <c r="M2140"/>
      <c r="N2140"/>
      <c r="O2140"/>
      <c r="S2140"/>
      <c r="T2140"/>
      <c r="U2140"/>
      <c r="V2140"/>
      <c r="Y2140"/>
      <c r="Z2140"/>
      <c r="AA2140"/>
      <c r="AB2140"/>
      <c r="AC2140"/>
      <c r="AD2140"/>
      <c r="AE2140"/>
      <c r="AF2140"/>
      <c r="AG2140"/>
      <c r="AH2140"/>
      <c r="AI2140"/>
      <c r="AJ2140"/>
      <c r="AK2140"/>
      <c r="AL2140"/>
    </row>
    <row r="2141" spans="3:38" ht="15" customHeight="1" x14ac:dyDescent="0.35">
      <c r="C2141"/>
      <c r="D2141"/>
      <c r="E2141"/>
      <c r="F2141"/>
      <c r="G2141"/>
      <c r="H2141"/>
      <c r="I2141"/>
      <c r="J2141"/>
      <c r="K2141"/>
      <c r="L2141"/>
      <c r="M2141"/>
      <c r="N2141"/>
      <c r="O2141"/>
      <c r="S2141"/>
      <c r="T2141"/>
      <c r="U2141"/>
      <c r="V2141"/>
      <c r="Y2141"/>
      <c r="Z2141"/>
      <c r="AA2141"/>
      <c r="AB2141"/>
      <c r="AC2141"/>
      <c r="AD2141"/>
      <c r="AE2141"/>
      <c r="AF2141"/>
      <c r="AG2141"/>
      <c r="AH2141"/>
      <c r="AI2141"/>
      <c r="AJ2141"/>
      <c r="AK2141"/>
      <c r="AL2141"/>
    </row>
    <row r="2142" spans="3:38" ht="15" customHeight="1" x14ac:dyDescent="0.35">
      <c r="C2142"/>
      <c r="D2142"/>
      <c r="E2142"/>
      <c r="F2142"/>
      <c r="G2142"/>
      <c r="H2142"/>
      <c r="I2142"/>
      <c r="J2142"/>
      <c r="K2142"/>
      <c r="L2142"/>
      <c r="M2142"/>
      <c r="N2142"/>
      <c r="O2142"/>
      <c r="S2142"/>
      <c r="T2142"/>
      <c r="U2142"/>
      <c r="V2142"/>
      <c r="Y2142"/>
      <c r="Z2142"/>
      <c r="AA2142"/>
      <c r="AB2142"/>
      <c r="AC2142"/>
      <c r="AD2142"/>
      <c r="AE2142"/>
      <c r="AF2142"/>
      <c r="AG2142"/>
      <c r="AH2142"/>
      <c r="AI2142"/>
      <c r="AJ2142"/>
      <c r="AK2142"/>
      <c r="AL2142"/>
    </row>
    <row r="2143" spans="3:38" ht="15" customHeight="1" x14ac:dyDescent="0.35">
      <c r="C2143"/>
      <c r="D2143"/>
      <c r="E2143"/>
      <c r="F2143"/>
      <c r="G2143"/>
      <c r="H2143"/>
      <c r="I2143"/>
      <c r="J2143"/>
      <c r="K2143"/>
      <c r="L2143"/>
      <c r="M2143"/>
      <c r="N2143"/>
      <c r="O2143"/>
      <c r="S2143"/>
      <c r="T2143"/>
      <c r="U2143"/>
      <c r="V2143"/>
      <c r="Y2143"/>
      <c r="Z2143"/>
      <c r="AA2143"/>
      <c r="AB2143"/>
      <c r="AC2143"/>
      <c r="AD2143"/>
      <c r="AE2143"/>
      <c r="AF2143"/>
      <c r="AG2143"/>
      <c r="AH2143"/>
      <c r="AI2143"/>
      <c r="AJ2143"/>
      <c r="AK2143"/>
      <c r="AL2143"/>
    </row>
    <row r="2144" spans="3:38" ht="15" customHeight="1" x14ac:dyDescent="0.35">
      <c r="C2144"/>
      <c r="D2144"/>
      <c r="E2144"/>
      <c r="F2144"/>
      <c r="G2144"/>
      <c r="H2144"/>
      <c r="I2144"/>
      <c r="J2144"/>
      <c r="K2144"/>
      <c r="L2144"/>
      <c r="M2144"/>
      <c r="N2144"/>
      <c r="O2144"/>
      <c r="S2144"/>
      <c r="T2144"/>
      <c r="U2144"/>
      <c r="V2144"/>
      <c r="Y2144"/>
      <c r="Z2144"/>
      <c r="AA2144"/>
      <c r="AB2144"/>
      <c r="AC2144"/>
      <c r="AD2144"/>
      <c r="AE2144"/>
      <c r="AF2144"/>
      <c r="AG2144"/>
      <c r="AH2144"/>
      <c r="AI2144"/>
      <c r="AJ2144"/>
      <c r="AK2144"/>
      <c r="AL2144"/>
    </row>
    <row r="2145" spans="3:38" ht="15" customHeight="1" x14ac:dyDescent="0.35">
      <c r="C2145"/>
      <c r="D2145"/>
      <c r="E2145"/>
      <c r="F2145"/>
      <c r="G2145"/>
      <c r="H2145"/>
      <c r="I2145"/>
      <c r="J2145"/>
      <c r="K2145"/>
      <c r="L2145"/>
      <c r="M2145"/>
      <c r="N2145"/>
      <c r="O2145"/>
      <c r="S2145"/>
      <c r="T2145"/>
      <c r="U2145"/>
      <c r="V2145"/>
      <c r="Y2145"/>
      <c r="Z2145"/>
      <c r="AA2145"/>
      <c r="AB2145"/>
      <c r="AC2145"/>
      <c r="AD2145"/>
      <c r="AE2145"/>
      <c r="AF2145"/>
      <c r="AG2145"/>
      <c r="AH2145"/>
      <c r="AI2145"/>
      <c r="AJ2145"/>
      <c r="AK2145"/>
      <c r="AL2145"/>
    </row>
    <row r="2146" spans="3:38" ht="15" customHeight="1" x14ac:dyDescent="0.35">
      <c r="C2146"/>
      <c r="D2146"/>
      <c r="E2146"/>
      <c r="F2146"/>
      <c r="G2146"/>
      <c r="H2146"/>
      <c r="I2146"/>
      <c r="J2146"/>
      <c r="K2146"/>
      <c r="L2146"/>
      <c r="M2146"/>
      <c r="N2146"/>
      <c r="O2146"/>
      <c r="S2146"/>
      <c r="T2146"/>
      <c r="U2146"/>
      <c r="V2146"/>
      <c r="Y2146"/>
      <c r="Z2146"/>
      <c r="AA2146"/>
      <c r="AB2146"/>
      <c r="AC2146"/>
      <c r="AD2146"/>
      <c r="AE2146"/>
      <c r="AF2146"/>
      <c r="AG2146"/>
      <c r="AH2146"/>
      <c r="AI2146"/>
      <c r="AJ2146"/>
      <c r="AK2146"/>
      <c r="AL2146"/>
    </row>
    <row r="2147" spans="3:38" ht="15" customHeight="1" x14ac:dyDescent="0.35">
      <c r="C2147"/>
      <c r="D2147"/>
      <c r="E2147"/>
      <c r="F2147"/>
      <c r="G2147"/>
      <c r="H2147"/>
      <c r="I2147"/>
      <c r="J2147"/>
      <c r="K2147"/>
      <c r="L2147"/>
      <c r="M2147"/>
      <c r="N2147"/>
      <c r="O2147"/>
      <c r="S2147"/>
      <c r="T2147"/>
      <c r="U2147"/>
      <c r="V2147"/>
      <c r="Y2147"/>
      <c r="Z2147"/>
      <c r="AA2147"/>
      <c r="AB2147"/>
      <c r="AC2147"/>
      <c r="AD2147"/>
      <c r="AE2147"/>
      <c r="AF2147"/>
      <c r="AG2147"/>
      <c r="AH2147"/>
      <c r="AI2147"/>
      <c r="AJ2147"/>
      <c r="AK2147"/>
      <c r="AL2147"/>
    </row>
    <row r="2148" spans="3:38" ht="15" customHeight="1" x14ac:dyDescent="0.35">
      <c r="C2148"/>
      <c r="D2148"/>
      <c r="E2148"/>
      <c r="F2148"/>
      <c r="G2148"/>
      <c r="H2148"/>
      <c r="I2148"/>
      <c r="J2148"/>
      <c r="K2148"/>
      <c r="L2148"/>
      <c r="M2148"/>
      <c r="N2148"/>
      <c r="O2148"/>
      <c r="S2148"/>
      <c r="T2148"/>
      <c r="U2148"/>
      <c r="V2148"/>
      <c r="Y2148"/>
      <c r="Z2148"/>
      <c r="AA2148"/>
      <c r="AB2148"/>
      <c r="AC2148"/>
      <c r="AD2148"/>
      <c r="AE2148"/>
      <c r="AF2148"/>
      <c r="AG2148"/>
      <c r="AH2148"/>
      <c r="AI2148"/>
      <c r="AJ2148"/>
      <c r="AK2148"/>
      <c r="AL2148"/>
    </row>
    <row r="2149" spans="3:38" ht="15" customHeight="1" x14ac:dyDescent="0.35">
      <c r="C2149"/>
      <c r="D2149"/>
      <c r="E2149"/>
      <c r="F2149"/>
      <c r="G2149"/>
      <c r="H2149"/>
      <c r="I2149"/>
      <c r="J2149"/>
      <c r="K2149"/>
      <c r="L2149"/>
      <c r="M2149"/>
      <c r="N2149"/>
      <c r="O2149"/>
      <c r="S2149"/>
      <c r="T2149"/>
      <c r="U2149"/>
      <c r="V2149"/>
      <c r="Y2149"/>
      <c r="Z2149"/>
      <c r="AA2149"/>
      <c r="AB2149"/>
      <c r="AC2149"/>
      <c r="AD2149"/>
      <c r="AE2149"/>
      <c r="AF2149"/>
      <c r="AG2149"/>
      <c r="AH2149"/>
      <c r="AI2149"/>
      <c r="AJ2149"/>
      <c r="AK2149"/>
      <c r="AL2149"/>
    </row>
    <row r="2150" spans="3:38" ht="15" customHeight="1" x14ac:dyDescent="0.35">
      <c r="C2150"/>
      <c r="D2150"/>
      <c r="E2150"/>
      <c r="F2150"/>
      <c r="G2150"/>
      <c r="H2150"/>
      <c r="I2150"/>
      <c r="J2150"/>
      <c r="K2150"/>
      <c r="L2150"/>
      <c r="M2150"/>
      <c r="N2150"/>
      <c r="O2150"/>
      <c r="S2150"/>
      <c r="T2150"/>
      <c r="U2150"/>
      <c r="V2150"/>
      <c r="Y2150"/>
      <c r="Z2150"/>
      <c r="AA2150"/>
      <c r="AB2150"/>
      <c r="AC2150"/>
      <c r="AD2150"/>
      <c r="AE2150"/>
      <c r="AF2150"/>
      <c r="AG2150"/>
      <c r="AH2150"/>
      <c r="AI2150"/>
      <c r="AJ2150"/>
      <c r="AK2150"/>
      <c r="AL2150"/>
    </row>
    <row r="2151" spans="3:38" ht="15" customHeight="1" x14ac:dyDescent="0.35">
      <c r="C2151"/>
      <c r="D2151"/>
      <c r="E2151"/>
      <c r="F2151"/>
      <c r="G2151"/>
      <c r="H2151"/>
      <c r="I2151"/>
      <c r="J2151"/>
      <c r="K2151"/>
      <c r="L2151"/>
      <c r="M2151"/>
      <c r="N2151"/>
      <c r="O2151"/>
      <c r="S2151"/>
      <c r="T2151"/>
      <c r="U2151"/>
      <c r="V2151"/>
      <c r="Y2151"/>
      <c r="Z2151"/>
      <c r="AA2151"/>
      <c r="AB2151"/>
      <c r="AC2151"/>
      <c r="AD2151"/>
      <c r="AE2151"/>
      <c r="AF2151"/>
      <c r="AG2151"/>
      <c r="AH2151"/>
      <c r="AI2151"/>
      <c r="AJ2151"/>
      <c r="AK2151"/>
      <c r="AL2151"/>
    </row>
    <row r="2152" spans="3:38" ht="15" customHeight="1" x14ac:dyDescent="0.35">
      <c r="C2152"/>
      <c r="D2152"/>
      <c r="E2152"/>
      <c r="F2152"/>
      <c r="G2152"/>
      <c r="H2152"/>
      <c r="I2152"/>
      <c r="J2152"/>
      <c r="K2152"/>
      <c r="L2152"/>
      <c r="M2152"/>
      <c r="N2152"/>
      <c r="O2152"/>
      <c r="S2152"/>
      <c r="T2152"/>
      <c r="U2152"/>
      <c r="V2152"/>
      <c r="Y2152"/>
      <c r="Z2152"/>
      <c r="AA2152"/>
      <c r="AB2152"/>
      <c r="AC2152"/>
      <c r="AD2152"/>
      <c r="AE2152"/>
      <c r="AF2152"/>
      <c r="AG2152"/>
      <c r="AH2152"/>
      <c r="AI2152"/>
      <c r="AJ2152"/>
      <c r="AK2152"/>
      <c r="AL2152"/>
    </row>
    <row r="2153" spans="3:38" ht="15" customHeight="1" x14ac:dyDescent="0.35">
      <c r="C2153"/>
      <c r="D2153"/>
      <c r="E2153"/>
      <c r="F2153"/>
      <c r="G2153"/>
      <c r="H2153"/>
      <c r="I2153"/>
      <c r="J2153"/>
      <c r="K2153"/>
      <c r="L2153"/>
      <c r="M2153"/>
      <c r="N2153"/>
      <c r="O2153"/>
      <c r="S2153"/>
      <c r="T2153"/>
      <c r="U2153"/>
      <c r="V2153"/>
      <c r="Y2153"/>
      <c r="Z2153"/>
      <c r="AA2153"/>
      <c r="AB2153"/>
      <c r="AC2153"/>
      <c r="AD2153"/>
      <c r="AE2153"/>
      <c r="AF2153"/>
      <c r="AG2153"/>
      <c r="AH2153"/>
      <c r="AI2153"/>
      <c r="AJ2153"/>
      <c r="AK2153"/>
      <c r="AL2153"/>
    </row>
    <row r="2154" spans="3:38" ht="15" customHeight="1" x14ac:dyDescent="0.35">
      <c r="C2154"/>
      <c r="D2154"/>
      <c r="E2154"/>
      <c r="F2154"/>
      <c r="G2154"/>
      <c r="H2154"/>
      <c r="I2154"/>
      <c r="J2154"/>
      <c r="K2154"/>
      <c r="L2154"/>
      <c r="M2154"/>
      <c r="N2154"/>
      <c r="O2154"/>
      <c r="S2154"/>
      <c r="T2154"/>
      <c r="U2154"/>
      <c r="V2154"/>
      <c r="Y2154"/>
      <c r="Z2154"/>
      <c r="AA2154"/>
      <c r="AB2154"/>
      <c r="AC2154"/>
      <c r="AD2154"/>
      <c r="AE2154"/>
      <c r="AF2154"/>
      <c r="AG2154"/>
      <c r="AH2154"/>
      <c r="AI2154"/>
      <c r="AJ2154"/>
      <c r="AK2154"/>
      <c r="AL2154"/>
    </row>
    <row r="2155" spans="3:38" ht="15" customHeight="1" x14ac:dyDescent="0.35">
      <c r="C2155"/>
      <c r="D2155"/>
      <c r="E2155"/>
      <c r="F2155"/>
      <c r="G2155"/>
      <c r="H2155"/>
      <c r="I2155"/>
      <c r="J2155"/>
      <c r="K2155"/>
      <c r="L2155"/>
      <c r="M2155"/>
      <c r="N2155"/>
      <c r="O2155"/>
      <c r="S2155"/>
      <c r="T2155"/>
      <c r="U2155"/>
      <c r="V2155"/>
      <c r="Y2155"/>
      <c r="Z2155"/>
      <c r="AA2155"/>
      <c r="AB2155"/>
      <c r="AC2155"/>
      <c r="AD2155"/>
      <c r="AE2155"/>
      <c r="AF2155"/>
      <c r="AG2155"/>
      <c r="AH2155"/>
      <c r="AI2155"/>
      <c r="AJ2155"/>
      <c r="AK2155"/>
      <c r="AL2155"/>
    </row>
    <row r="2156" spans="3:38" ht="15" customHeight="1" x14ac:dyDescent="0.35">
      <c r="C2156"/>
      <c r="D2156"/>
      <c r="E2156"/>
      <c r="F2156"/>
      <c r="G2156"/>
      <c r="H2156"/>
      <c r="I2156"/>
      <c r="J2156"/>
      <c r="K2156"/>
      <c r="L2156"/>
      <c r="M2156"/>
      <c r="N2156"/>
      <c r="O2156"/>
      <c r="S2156"/>
      <c r="T2156"/>
      <c r="U2156"/>
      <c r="V2156"/>
      <c r="Y2156"/>
      <c r="Z2156"/>
      <c r="AA2156"/>
      <c r="AB2156"/>
      <c r="AC2156"/>
      <c r="AD2156"/>
      <c r="AE2156"/>
      <c r="AF2156"/>
      <c r="AG2156"/>
      <c r="AH2156"/>
      <c r="AI2156"/>
      <c r="AJ2156"/>
      <c r="AK2156"/>
      <c r="AL2156"/>
    </row>
    <row r="2157" spans="3:38" ht="15" customHeight="1" x14ac:dyDescent="0.35">
      <c r="C2157"/>
      <c r="D2157"/>
      <c r="E2157"/>
      <c r="F2157"/>
      <c r="G2157"/>
      <c r="H2157"/>
      <c r="I2157"/>
      <c r="J2157"/>
      <c r="K2157"/>
      <c r="L2157"/>
      <c r="M2157"/>
      <c r="N2157"/>
      <c r="O2157"/>
      <c r="S2157"/>
      <c r="T2157"/>
      <c r="U2157"/>
      <c r="V2157"/>
      <c r="Y2157"/>
      <c r="Z2157"/>
      <c r="AA2157"/>
      <c r="AB2157"/>
      <c r="AC2157"/>
      <c r="AD2157"/>
      <c r="AE2157"/>
      <c r="AF2157"/>
      <c r="AG2157"/>
      <c r="AH2157"/>
      <c r="AI2157"/>
      <c r="AJ2157"/>
      <c r="AK2157"/>
      <c r="AL2157"/>
    </row>
    <row r="2158" spans="3:38" ht="15" customHeight="1" x14ac:dyDescent="0.35">
      <c r="C2158"/>
      <c r="D2158"/>
      <c r="E2158"/>
      <c r="F2158"/>
      <c r="G2158"/>
      <c r="H2158"/>
      <c r="I2158"/>
      <c r="J2158"/>
      <c r="K2158"/>
      <c r="L2158"/>
      <c r="M2158"/>
      <c r="N2158"/>
      <c r="O2158"/>
      <c r="S2158"/>
      <c r="T2158"/>
      <c r="U2158"/>
      <c r="V2158"/>
      <c r="Y2158"/>
      <c r="Z2158"/>
      <c r="AA2158"/>
      <c r="AB2158"/>
      <c r="AC2158"/>
      <c r="AD2158"/>
      <c r="AE2158"/>
      <c r="AF2158"/>
      <c r="AG2158"/>
      <c r="AH2158"/>
      <c r="AI2158"/>
      <c r="AJ2158"/>
      <c r="AK2158"/>
      <c r="AL2158"/>
    </row>
    <row r="2159" spans="3:38" ht="15" customHeight="1" x14ac:dyDescent="0.35">
      <c r="C2159"/>
      <c r="D2159"/>
      <c r="E2159"/>
      <c r="F2159"/>
      <c r="G2159"/>
      <c r="H2159"/>
      <c r="I2159"/>
      <c r="J2159"/>
      <c r="K2159"/>
      <c r="L2159"/>
      <c r="M2159"/>
      <c r="N2159"/>
      <c r="O2159"/>
      <c r="S2159"/>
      <c r="T2159"/>
      <c r="U2159"/>
      <c r="V2159"/>
      <c r="Y2159"/>
      <c r="Z2159"/>
      <c r="AA2159"/>
      <c r="AB2159"/>
      <c r="AC2159"/>
      <c r="AD2159"/>
      <c r="AE2159"/>
      <c r="AF2159"/>
      <c r="AG2159"/>
      <c r="AH2159"/>
      <c r="AI2159"/>
      <c r="AJ2159"/>
      <c r="AK2159"/>
      <c r="AL2159"/>
    </row>
    <row r="2160" spans="3:38" ht="15" customHeight="1" x14ac:dyDescent="0.35">
      <c r="C2160"/>
      <c r="D2160"/>
      <c r="E2160"/>
      <c r="F2160"/>
      <c r="G2160"/>
      <c r="H2160"/>
      <c r="I2160"/>
      <c r="J2160"/>
      <c r="K2160"/>
      <c r="L2160"/>
      <c r="M2160"/>
      <c r="N2160"/>
      <c r="O2160"/>
      <c r="S2160"/>
      <c r="T2160"/>
      <c r="U2160"/>
      <c r="V2160"/>
      <c r="Y2160"/>
      <c r="Z2160"/>
      <c r="AA2160"/>
      <c r="AB2160"/>
      <c r="AC2160"/>
      <c r="AD2160"/>
      <c r="AE2160"/>
      <c r="AF2160"/>
      <c r="AG2160"/>
      <c r="AH2160"/>
      <c r="AI2160"/>
      <c r="AJ2160"/>
      <c r="AK2160"/>
      <c r="AL2160"/>
    </row>
    <row r="2161" spans="3:38" ht="15" customHeight="1" x14ac:dyDescent="0.35">
      <c r="C2161"/>
      <c r="D2161"/>
      <c r="E2161"/>
      <c r="F2161"/>
      <c r="G2161"/>
      <c r="H2161"/>
      <c r="I2161"/>
      <c r="J2161"/>
      <c r="K2161"/>
      <c r="L2161"/>
      <c r="M2161"/>
      <c r="N2161"/>
      <c r="O2161"/>
      <c r="S2161"/>
      <c r="T2161"/>
      <c r="U2161"/>
      <c r="V2161"/>
      <c r="Y2161"/>
      <c r="Z2161"/>
      <c r="AA2161"/>
      <c r="AB2161"/>
      <c r="AC2161"/>
      <c r="AD2161"/>
      <c r="AE2161"/>
      <c r="AF2161"/>
      <c r="AG2161"/>
      <c r="AH2161"/>
      <c r="AI2161"/>
      <c r="AJ2161"/>
      <c r="AK2161"/>
      <c r="AL2161"/>
    </row>
    <row r="2162" spans="3:38" ht="15" customHeight="1" x14ac:dyDescent="0.35">
      <c r="C2162"/>
      <c r="D2162"/>
      <c r="E2162"/>
      <c r="F2162"/>
      <c r="G2162"/>
      <c r="H2162"/>
      <c r="I2162"/>
      <c r="J2162"/>
      <c r="K2162"/>
      <c r="L2162"/>
      <c r="M2162"/>
      <c r="N2162"/>
      <c r="O2162"/>
      <c r="S2162"/>
      <c r="T2162"/>
      <c r="U2162"/>
      <c r="V2162"/>
      <c r="Y2162"/>
      <c r="Z2162"/>
      <c r="AA2162"/>
      <c r="AB2162"/>
      <c r="AC2162"/>
      <c r="AD2162"/>
      <c r="AE2162"/>
      <c r="AF2162"/>
      <c r="AG2162"/>
      <c r="AH2162"/>
      <c r="AI2162"/>
      <c r="AJ2162"/>
      <c r="AK2162"/>
      <c r="AL2162"/>
    </row>
    <row r="2163" spans="3:38" ht="15" customHeight="1" x14ac:dyDescent="0.35">
      <c r="C2163"/>
      <c r="D2163"/>
      <c r="E2163"/>
      <c r="F2163"/>
      <c r="G2163"/>
      <c r="H2163"/>
      <c r="I2163"/>
      <c r="J2163"/>
      <c r="K2163"/>
      <c r="L2163"/>
      <c r="M2163"/>
      <c r="N2163"/>
      <c r="O2163"/>
      <c r="S2163"/>
      <c r="T2163"/>
      <c r="U2163"/>
      <c r="V2163"/>
      <c r="Y2163"/>
      <c r="Z2163"/>
      <c r="AA2163"/>
      <c r="AB2163"/>
      <c r="AC2163"/>
      <c r="AD2163"/>
      <c r="AE2163"/>
      <c r="AF2163"/>
      <c r="AG2163"/>
      <c r="AH2163"/>
      <c r="AI2163"/>
      <c r="AJ2163"/>
      <c r="AK2163"/>
      <c r="AL2163"/>
    </row>
    <row r="2164" spans="3:38" ht="15" customHeight="1" x14ac:dyDescent="0.35">
      <c r="C2164"/>
      <c r="D2164"/>
      <c r="E2164"/>
      <c r="F2164"/>
      <c r="G2164"/>
      <c r="H2164"/>
      <c r="I2164"/>
      <c r="J2164"/>
      <c r="K2164"/>
      <c r="L2164"/>
      <c r="M2164"/>
      <c r="N2164"/>
      <c r="O2164"/>
      <c r="S2164"/>
      <c r="T2164"/>
      <c r="U2164"/>
      <c r="V2164"/>
      <c r="Y2164"/>
      <c r="Z2164"/>
      <c r="AA2164"/>
      <c r="AB2164"/>
      <c r="AC2164"/>
      <c r="AD2164"/>
      <c r="AE2164"/>
      <c r="AF2164"/>
      <c r="AG2164"/>
      <c r="AH2164"/>
      <c r="AI2164"/>
      <c r="AJ2164"/>
      <c r="AK2164"/>
      <c r="AL2164"/>
    </row>
    <row r="2165" spans="3:38" ht="15" customHeight="1" x14ac:dyDescent="0.35">
      <c r="C2165"/>
      <c r="D2165"/>
      <c r="E2165"/>
      <c r="F2165"/>
      <c r="G2165"/>
      <c r="H2165"/>
      <c r="I2165"/>
      <c r="J2165"/>
      <c r="K2165"/>
      <c r="L2165"/>
      <c r="M2165"/>
      <c r="N2165"/>
      <c r="O2165"/>
      <c r="S2165"/>
      <c r="T2165"/>
      <c r="U2165"/>
      <c r="V2165"/>
      <c r="Y2165"/>
      <c r="Z2165"/>
      <c r="AA2165"/>
      <c r="AB2165"/>
      <c r="AC2165"/>
      <c r="AD2165"/>
      <c r="AE2165"/>
      <c r="AF2165"/>
      <c r="AG2165"/>
      <c r="AH2165"/>
      <c r="AI2165"/>
      <c r="AJ2165"/>
      <c r="AK2165"/>
      <c r="AL2165"/>
    </row>
    <row r="2166" spans="3:38" ht="15" customHeight="1" x14ac:dyDescent="0.35">
      <c r="C2166"/>
      <c r="D2166"/>
      <c r="E2166"/>
      <c r="F2166"/>
      <c r="G2166"/>
      <c r="H2166"/>
      <c r="I2166"/>
      <c r="J2166"/>
      <c r="K2166"/>
      <c r="L2166"/>
      <c r="M2166"/>
      <c r="N2166"/>
      <c r="O2166"/>
      <c r="S2166"/>
      <c r="T2166"/>
      <c r="U2166"/>
      <c r="V2166"/>
      <c r="Y2166"/>
      <c r="Z2166"/>
      <c r="AA2166"/>
      <c r="AB2166"/>
      <c r="AC2166"/>
      <c r="AD2166"/>
      <c r="AE2166"/>
      <c r="AF2166"/>
      <c r="AG2166"/>
      <c r="AH2166"/>
      <c r="AI2166"/>
      <c r="AJ2166"/>
      <c r="AK2166"/>
      <c r="AL2166"/>
    </row>
    <row r="2167" spans="3:38" ht="15" customHeight="1" x14ac:dyDescent="0.35">
      <c r="C2167"/>
      <c r="D2167"/>
      <c r="E2167"/>
      <c r="F2167"/>
      <c r="G2167"/>
      <c r="H2167"/>
      <c r="I2167"/>
      <c r="J2167"/>
      <c r="K2167"/>
      <c r="L2167"/>
      <c r="M2167"/>
      <c r="N2167"/>
      <c r="O2167"/>
      <c r="S2167"/>
      <c r="T2167"/>
      <c r="U2167"/>
      <c r="V2167"/>
      <c r="Y2167"/>
      <c r="Z2167"/>
      <c r="AA2167"/>
      <c r="AB2167"/>
      <c r="AC2167"/>
      <c r="AD2167"/>
      <c r="AE2167"/>
      <c r="AF2167"/>
      <c r="AG2167"/>
      <c r="AH2167"/>
      <c r="AI2167"/>
      <c r="AJ2167"/>
      <c r="AK2167"/>
      <c r="AL2167"/>
    </row>
    <row r="2168" spans="3:38" ht="15" customHeight="1" x14ac:dyDescent="0.35">
      <c r="C2168"/>
      <c r="D2168"/>
      <c r="E2168"/>
      <c r="F2168"/>
      <c r="G2168"/>
      <c r="H2168"/>
      <c r="I2168"/>
      <c r="J2168"/>
      <c r="K2168"/>
      <c r="L2168"/>
      <c r="M2168"/>
      <c r="N2168"/>
      <c r="O2168"/>
      <c r="S2168"/>
      <c r="T2168"/>
      <c r="U2168"/>
      <c r="V2168"/>
      <c r="Y2168"/>
      <c r="Z2168"/>
      <c r="AA2168"/>
      <c r="AB2168"/>
      <c r="AC2168"/>
      <c r="AD2168"/>
      <c r="AE2168"/>
      <c r="AF2168"/>
      <c r="AG2168"/>
      <c r="AH2168"/>
      <c r="AI2168"/>
      <c r="AJ2168"/>
      <c r="AK2168"/>
      <c r="AL2168"/>
    </row>
    <row r="2169" spans="3:38" ht="15" customHeight="1" x14ac:dyDescent="0.35">
      <c r="C2169"/>
      <c r="D2169"/>
      <c r="E2169"/>
      <c r="F2169"/>
      <c r="G2169"/>
      <c r="H2169"/>
      <c r="I2169"/>
      <c r="J2169"/>
      <c r="K2169"/>
      <c r="L2169"/>
      <c r="M2169"/>
      <c r="N2169"/>
      <c r="O2169"/>
      <c r="S2169"/>
      <c r="T2169"/>
      <c r="U2169"/>
      <c r="V2169"/>
      <c r="Y2169"/>
      <c r="Z2169"/>
      <c r="AA2169"/>
      <c r="AB2169"/>
      <c r="AC2169"/>
      <c r="AD2169"/>
      <c r="AE2169"/>
      <c r="AF2169"/>
      <c r="AG2169"/>
      <c r="AH2169"/>
      <c r="AI2169"/>
      <c r="AJ2169"/>
      <c r="AK2169"/>
      <c r="AL2169"/>
    </row>
    <row r="2170" spans="3:38" ht="15" customHeight="1" x14ac:dyDescent="0.35">
      <c r="C2170"/>
      <c r="D2170"/>
      <c r="E2170"/>
      <c r="F2170"/>
      <c r="G2170"/>
      <c r="H2170"/>
      <c r="I2170"/>
      <c r="J2170"/>
      <c r="K2170"/>
      <c r="L2170"/>
      <c r="M2170"/>
      <c r="N2170"/>
      <c r="O2170"/>
      <c r="S2170"/>
      <c r="T2170"/>
      <c r="U2170"/>
      <c r="V2170"/>
      <c r="Y2170"/>
      <c r="Z2170"/>
      <c r="AA2170"/>
      <c r="AB2170"/>
      <c r="AC2170"/>
      <c r="AD2170"/>
      <c r="AE2170"/>
      <c r="AF2170"/>
      <c r="AG2170"/>
      <c r="AH2170"/>
      <c r="AI2170"/>
      <c r="AJ2170"/>
      <c r="AK2170"/>
      <c r="AL2170"/>
    </row>
    <row r="2171" spans="3:38" ht="15" customHeight="1" x14ac:dyDescent="0.35">
      <c r="C2171"/>
      <c r="D2171"/>
      <c r="E2171"/>
      <c r="F2171"/>
      <c r="G2171"/>
      <c r="H2171"/>
      <c r="I2171"/>
      <c r="J2171"/>
      <c r="K2171"/>
      <c r="L2171"/>
      <c r="M2171"/>
      <c r="N2171"/>
      <c r="O2171"/>
      <c r="S2171"/>
      <c r="T2171"/>
      <c r="U2171"/>
      <c r="V2171"/>
      <c r="Y2171"/>
      <c r="Z2171"/>
      <c r="AA2171"/>
      <c r="AB2171"/>
      <c r="AC2171"/>
      <c r="AD2171"/>
      <c r="AE2171"/>
      <c r="AF2171"/>
      <c r="AG2171"/>
      <c r="AH2171"/>
      <c r="AI2171"/>
      <c r="AJ2171"/>
      <c r="AK2171"/>
      <c r="AL2171"/>
    </row>
    <row r="2172" spans="3:38" ht="15" customHeight="1" x14ac:dyDescent="0.35">
      <c r="C2172"/>
      <c r="D2172"/>
      <c r="E2172"/>
      <c r="F2172"/>
      <c r="G2172"/>
      <c r="H2172"/>
      <c r="I2172"/>
      <c r="J2172"/>
      <c r="K2172"/>
      <c r="L2172"/>
      <c r="M2172"/>
      <c r="N2172"/>
      <c r="O2172"/>
      <c r="S2172"/>
      <c r="T2172"/>
      <c r="U2172"/>
      <c r="V2172"/>
      <c r="Y2172"/>
      <c r="Z2172"/>
      <c r="AA2172"/>
      <c r="AB2172"/>
      <c r="AC2172"/>
      <c r="AD2172"/>
      <c r="AE2172"/>
      <c r="AF2172"/>
      <c r="AG2172"/>
      <c r="AH2172"/>
      <c r="AI2172"/>
      <c r="AJ2172"/>
      <c r="AK2172"/>
      <c r="AL2172"/>
    </row>
    <row r="2173" spans="3:38" ht="15" customHeight="1" x14ac:dyDescent="0.35">
      <c r="C2173"/>
      <c r="D2173"/>
      <c r="E2173"/>
      <c r="F2173"/>
      <c r="G2173"/>
      <c r="H2173"/>
      <c r="I2173"/>
      <c r="J2173"/>
      <c r="K2173"/>
      <c r="L2173"/>
      <c r="M2173"/>
      <c r="N2173"/>
      <c r="O2173"/>
      <c r="S2173"/>
      <c r="T2173"/>
      <c r="U2173"/>
      <c r="V2173"/>
      <c r="Y2173"/>
      <c r="Z2173"/>
      <c r="AA2173"/>
      <c r="AB2173"/>
      <c r="AC2173"/>
      <c r="AD2173"/>
      <c r="AE2173"/>
      <c r="AF2173"/>
      <c r="AG2173"/>
      <c r="AH2173"/>
      <c r="AI2173"/>
      <c r="AJ2173"/>
      <c r="AK2173"/>
      <c r="AL2173"/>
    </row>
    <row r="2174" spans="3:38" ht="15" customHeight="1" x14ac:dyDescent="0.35">
      <c r="C2174"/>
      <c r="D2174"/>
      <c r="E2174"/>
      <c r="F2174"/>
      <c r="G2174"/>
      <c r="H2174"/>
      <c r="I2174"/>
      <c r="J2174"/>
      <c r="K2174"/>
      <c r="L2174"/>
      <c r="M2174"/>
      <c r="N2174"/>
      <c r="O2174"/>
      <c r="S2174"/>
      <c r="T2174"/>
      <c r="U2174"/>
      <c r="V2174"/>
      <c r="Y2174"/>
      <c r="Z2174"/>
      <c r="AA2174"/>
      <c r="AB2174"/>
      <c r="AC2174"/>
      <c r="AD2174"/>
      <c r="AE2174"/>
      <c r="AF2174"/>
      <c r="AG2174"/>
      <c r="AH2174"/>
      <c r="AI2174"/>
      <c r="AJ2174"/>
      <c r="AK2174"/>
      <c r="AL2174"/>
    </row>
    <row r="2175" spans="3:38" ht="15" customHeight="1" x14ac:dyDescent="0.35">
      <c r="C2175"/>
      <c r="D2175"/>
      <c r="E2175"/>
      <c r="F2175"/>
      <c r="G2175"/>
      <c r="H2175"/>
      <c r="I2175"/>
      <c r="J2175"/>
      <c r="K2175"/>
      <c r="L2175"/>
      <c r="M2175"/>
      <c r="N2175"/>
      <c r="O2175"/>
      <c r="S2175"/>
      <c r="T2175"/>
      <c r="U2175"/>
      <c r="V2175"/>
      <c r="Y2175"/>
      <c r="Z2175"/>
      <c r="AA2175"/>
      <c r="AB2175"/>
      <c r="AC2175"/>
      <c r="AD2175"/>
      <c r="AE2175"/>
      <c r="AF2175"/>
      <c r="AG2175"/>
      <c r="AH2175"/>
      <c r="AI2175"/>
      <c r="AJ2175"/>
      <c r="AK2175"/>
      <c r="AL2175"/>
    </row>
    <row r="2176" spans="3:38" ht="15" customHeight="1" x14ac:dyDescent="0.35">
      <c r="C2176"/>
      <c r="D2176"/>
      <c r="E2176"/>
      <c r="F2176"/>
      <c r="G2176"/>
      <c r="H2176"/>
      <c r="I2176"/>
      <c r="J2176"/>
      <c r="K2176"/>
      <c r="L2176"/>
      <c r="M2176"/>
      <c r="N2176"/>
      <c r="O2176"/>
      <c r="S2176"/>
      <c r="T2176"/>
      <c r="U2176"/>
      <c r="V2176"/>
      <c r="Y2176"/>
      <c r="Z2176"/>
      <c r="AA2176"/>
      <c r="AB2176"/>
      <c r="AC2176"/>
      <c r="AD2176"/>
      <c r="AE2176"/>
      <c r="AF2176"/>
      <c r="AG2176"/>
      <c r="AH2176"/>
      <c r="AI2176"/>
      <c r="AJ2176"/>
      <c r="AK2176"/>
      <c r="AL2176"/>
    </row>
    <row r="2177" spans="3:38" ht="15" customHeight="1" x14ac:dyDescent="0.35">
      <c r="C2177"/>
      <c r="D2177"/>
      <c r="E2177"/>
      <c r="F2177"/>
      <c r="G2177"/>
      <c r="H2177"/>
      <c r="I2177"/>
      <c r="J2177"/>
      <c r="K2177"/>
      <c r="L2177"/>
      <c r="M2177"/>
      <c r="N2177"/>
      <c r="O2177"/>
      <c r="S2177"/>
      <c r="T2177"/>
      <c r="U2177"/>
      <c r="V2177"/>
      <c r="Y2177"/>
      <c r="Z2177"/>
      <c r="AA2177"/>
      <c r="AB2177"/>
      <c r="AC2177"/>
      <c r="AD2177"/>
      <c r="AE2177"/>
      <c r="AF2177"/>
      <c r="AG2177"/>
      <c r="AH2177"/>
      <c r="AI2177"/>
      <c r="AJ2177"/>
      <c r="AK2177"/>
      <c r="AL2177"/>
    </row>
    <row r="2178" spans="3:38" ht="15" customHeight="1" x14ac:dyDescent="0.35">
      <c r="C2178"/>
      <c r="D2178"/>
      <c r="E2178"/>
      <c r="F2178"/>
      <c r="G2178"/>
      <c r="H2178"/>
      <c r="I2178"/>
      <c r="J2178"/>
      <c r="K2178"/>
      <c r="L2178"/>
      <c r="M2178"/>
      <c r="N2178"/>
      <c r="O2178"/>
      <c r="S2178"/>
      <c r="T2178"/>
      <c r="U2178"/>
      <c r="V2178"/>
      <c r="Y2178"/>
      <c r="Z2178"/>
      <c r="AA2178"/>
      <c r="AB2178"/>
      <c r="AC2178"/>
      <c r="AD2178"/>
      <c r="AE2178"/>
      <c r="AF2178"/>
      <c r="AG2178"/>
      <c r="AH2178"/>
      <c r="AI2178"/>
      <c r="AJ2178"/>
      <c r="AK2178"/>
      <c r="AL2178"/>
    </row>
    <row r="2179" spans="3:38" ht="15" customHeight="1" x14ac:dyDescent="0.35">
      <c r="C2179"/>
      <c r="D2179"/>
      <c r="E2179"/>
      <c r="F2179"/>
      <c r="G2179"/>
      <c r="H2179"/>
      <c r="I2179"/>
      <c r="J2179"/>
      <c r="K2179"/>
      <c r="L2179"/>
      <c r="M2179"/>
      <c r="N2179"/>
      <c r="O2179"/>
      <c r="S2179"/>
      <c r="T2179"/>
      <c r="U2179"/>
      <c r="V2179"/>
      <c r="Y2179"/>
      <c r="Z2179"/>
      <c r="AA2179"/>
      <c r="AB2179"/>
      <c r="AC2179"/>
      <c r="AD2179"/>
      <c r="AE2179"/>
      <c r="AF2179"/>
      <c r="AG2179"/>
      <c r="AH2179"/>
      <c r="AI2179"/>
      <c r="AJ2179"/>
      <c r="AK2179"/>
      <c r="AL2179"/>
    </row>
    <row r="2180" spans="3:38" ht="15" customHeight="1" x14ac:dyDescent="0.35">
      <c r="C2180"/>
      <c r="D2180"/>
      <c r="E2180"/>
      <c r="F2180"/>
      <c r="G2180"/>
      <c r="H2180"/>
      <c r="I2180"/>
      <c r="J2180"/>
      <c r="K2180"/>
      <c r="L2180"/>
      <c r="M2180"/>
      <c r="N2180"/>
      <c r="O2180"/>
      <c r="S2180"/>
      <c r="T2180"/>
      <c r="U2180"/>
      <c r="V2180"/>
      <c r="Y2180"/>
      <c r="Z2180"/>
      <c r="AA2180"/>
      <c r="AB2180"/>
      <c r="AC2180"/>
      <c r="AD2180"/>
      <c r="AE2180"/>
      <c r="AF2180"/>
      <c r="AG2180"/>
      <c r="AH2180"/>
      <c r="AI2180"/>
      <c r="AJ2180"/>
      <c r="AK2180"/>
      <c r="AL2180"/>
    </row>
    <row r="2181" spans="3:38" ht="15" customHeight="1" x14ac:dyDescent="0.35">
      <c r="C2181"/>
      <c r="D2181"/>
      <c r="E2181"/>
      <c r="F2181"/>
      <c r="G2181"/>
      <c r="H2181"/>
      <c r="I2181"/>
      <c r="J2181"/>
      <c r="K2181"/>
      <c r="L2181"/>
      <c r="M2181"/>
      <c r="N2181"/>
      <c r="O2181"/>
      <c r="S2181"/>
      <c r="T2181"/>
      <c r="U2181"/>
      <c r="V2181"/>
      <c r="Y2181"/>
      <c r="Z2181"/>
      <c r="AA2181"/>
      <c r="AB2181"/>
      <c r="AC2181"/>
      <c r="AD2181"/>
      <c r="AE2181"/>
      <c r="AF2181"/>
      <c r="AG2181"/>
      <c r="AH2181"/>
      <c r="AI2181"/>
      <c r="AJ2181"/>
      <c r="AK2181"/>
      <c r="AL2181"/>
    </row>
    <row r="2182" spans="3:38" ht="15" customHeight="1" x14ac:dyDescent="0.35">
      <c r="C2182"/>
      <c r="D2182"/>
      <c r="E2182"/>
      <c r="F2182"/>
      <c r="G2182"/>
      <c r="H2182"/>
      <c r="I2182"/>
      <c r="J2182"/>
      <c r="K2182"/>
      <c r="L2182"/>
      <c r="M2182"/>
      <c r="N2182"/>
      <c r="O2182"/>
      <c r="S2182"/>
      <c r="T2182"/>
      <c r="U2182"/>
      <c r="V2182"/>
      <c r="Y2182"/>
      <c r="Z2182"/>
      <c r="AA2182"/>
      <c r="AB2182"/>
      <c r="AC2182"/>
      <c r="AD2182"/>
      <c r="AE2182"/>
      <c r="AF2182"/>
      <c r="AG2182"/>
      <c r="AH2182"/>
      <c r="AI2182"/>
      <c r="AJ2182"/>
      <c r="AK2182"/>
      <c r="AL2182"/>
    </row>
    <row r="2183" spans="3:38" ht="15" customHeight="1" x14ac:dyDescent="0.35">
      <c r="C2183"/>
      <c r="D2183"/>
      <c r="E2183"/>
      <c r="F2183"/>
      <c r="G2183"/>
      <c r="H2183"/>
      <c r="I2183"/>
      <c r="J2183"/>
      <c r="K2183"/>
      <c r="L2183"/>
      <c r="M2183"/>
      <c r="N2183"/>
      <c r="O2183"/>
      <c r="S2183"/>
      <c r="T2183"/>
      <c r="U2183"/>
      <c r="V2183"/>
      <c r="Y2183"/>
      <c r="Z2183"/>
      <c r="AA2183"/>
      <c r="AB2183"/>
      <c r="AC2183"/>
      <c r="AD2183"/>
      <c r="AE2183"/>
      <c r="AF2183"/>
      <c r="AG2183"/>
      <c r="AH2183"/>
      <c r="AI2183"/>
      <c r="AJ2183"/>
      <c r="AK2183"/>
      <c r="AL2183"/>
    </row>
    <row r="2184" spans="3:38" ht="15" customHeight="1" x14ac:dyDescent="0.35">
      <c r="C2184"/>
      <c r="D2184"/>
      <c r="E2184"/>
      <c r="F2184"/>
      <c r="G2184"/>
      <c r="H2184"/>
      <c r="I2184"/>
      <c r="J2184"/>
      <c r="K2184"/>
      <c r="L2184"/>
      <c r="M2184"/>
      <c r="N2184"/>
      <c r="O2184"/>
      <c r="S2184"/>
      <c r="T2184"/>
      <c r="U2184"/>
      <c r="V2184"/>
      <c r="Y2184"/>
      <c r="Z2184"/>
      <c r="AA2184"/>
      <c r="AB2184"/>
      <c r="AC2184"/>
      <c r="AD2184"/>
      <c r="AE2184"/>
      <c r="AF2184"/>
      <c r="AG2184"/>
      <c r="AH2184"/>
      <c r="AI2184"/>
      <c r="AJ2184"/>
      <c r="AK2184"/>
      <c r="AL2184"/>
    </row>
    <row r="2185" spans="3:38" ht="15" customHeight="1" x14ac:dyDescent="0.35">
      <c r="C2185"/>
      <c r="D2185"/>
      <c r="E2185"/>
      <c r="F2185"/>
      <c r="G2185"/>
      <c r="H2185"/>
      <c r="I2185"/>
      <c r="J2185"/>
      <c r="K2185"/>
      <c r="L2185"/>
      <c r="M2185"/>
      <c r="N2185"/>
      <c r="O2185"/>
      <c r="S2185"/>
      <c r="T2185"/>
      <c r="U2185"/>
      <c r="V2185"/>
      <c r="Y2185"/>
      <c r="Z2185"/>
      <c r="AA2185"/>
      <c r="AB2185"/>
      <c r="AC2185"/>
      <c r="AD2185"/>
      <c r="AE2185"/>
      <c r="AF2185"/>
      <c r="AG2185"/>
      <c r="AH2185"/>
      <c r="AI2185"/>
      <c r="AJ2185"/>
      <c r="AK2185"/>
      <c r="AL2185"/>
    </row>
    <row r="2186" spans="3:38" ht="15" customHeight="1" x14ac:dyDescent="0.35">
      <c r="C2186"/>
      <c r="D2186"/>
      <c r="E2186"/>
      <c r="F2186"/>
      <c r="G2186"/>
      <c r="H2186"/>
      <c r="I2186"/>
      <c r="J2186"/>
      <c r="K2186"/>
      <c r="L2186"/>
      <c r="M2186"/>
      <c r="N2186"/>
      <c r="O2186"/>
      <c r="S2186"/>
      <c r="T2186"/>
      <c r="U2186"/>
      <c r="V2186"/>
      <c r="Y2186"/>
      <c r="Z2186"/>
      <c r="AA2186"/>
      <c r="AB2186"/>
      <c r="AC2186"/>
      <c r="AD2186"/>
      <c r="AE2186"/>
      <c r="AF2186"/>
      <c r="AG2186"/>
      <c r="AH2186"/>
      <c r="AI2186"/>
      <c r="AJ2186"/>
      <c r="AK2186"/>
      <c r="AL2186"/>
    </row>
    <row r="2187" spans="3:38" ht="15" customHeight="1" x14ac:dyDescent="0.35">
      <c r="C2187"/>
      <c r="D2187"/>
      <c r="E2187"/>
      <c r="F2187"/>
      <c r="G2187"/>
      <c r="H2187"/>
      <c r="I2187"/>
      <c r="J2187"/>
      <c r="K2187"/>
      <c r="L2187"/>
      <c r="M2187"/>
      <c r="N2187"/>
      <c r="O2187"/>
      <c r="S2187"/>
      <c r="T2187"/>
      <c r="U2187"/>
      <c r="V2187"/>
      <c r="Y2187"/>
      <c r="Z2187"/>
      <c r="AA2187"/>
      <c r="AB2187"/>
      <c r="AC2187"/>
      <c r="AD2187"/>
      <c r="AE2187"/>
      <c r="AF2187"/>
      <c r="AG2187"/>
      <c r="AH2187"/>
      <c r="AI2187"/>
      <c r="AJ2187"/>
      <c r="AK2187"/>
      <c r="AL2187"/>
    </row>
    <row r="2188" spans="3:38" ht="15" customHeight="1" x14ac:dyDescent="0.35">
      <c r="C2188"/>
      <c r="D2188"/>
      <c r="E2188"/>
      <c r="F2188"/>
      <c r="G2188"/>
      <c r="H2188"/>
      <c r="I2188"/>
      <c r="J2188"/>
      <c r="K2188"/>
      <c r="L2188"/>
      <c r="M2188"/>
      <c r="N2188"/>
      <c r="O2188"/>
      <c r="S2188"/>
      <c r="T2188"/>
      <c r="U2188"/>
      <c r="V2188"/>
      <c r="Y2188"/>
      <c r="Z2188"/>
      <c r="AA2188"/>
      <c r="AB2188"/>
      <c r="AC2188"/>
      <c r="AD2188"/>
      <c r="AE2188"/>
      <c r="AF2188"/>
      <c r="AG2188"/>
      <c r="AH2188"/>
      <c r="AI2188"/>
      <c r="AJ2188"/>
      <c r="AK2188"/>
      <c r="AL2188"/>
    </row>
    <row r="2189" spans="3:38" ht="15" customHeight="1" x14ac:dyDescent="0.35">
      <c r="C2189"/>
      <c r="D2189"/>
      <c r="E2189"/>
      <c r="F2189"/>
      <c r="G2189"/>
      <c r="H2189"/>
      <c r="I2189"/>
      <c r="J2189"/>
      <c r="K2189"/>
      <c r="L2189"/>
      <c r="M2189"/>
      <c r="N2189"/>
      <c r="O2189"/>
      <c r="S2189"/>
      <c r="T2189"/>
      <c r="U2189"/>
      <c r="V2189"/>
      <c r="Y2189"/>
      <c r="Z2189"/>
      <c r="AA2189"/>
      <c r="AB2189"/>
      <c r="AC2189"/>
      <c r="AD2189"/>
      <c r="AE2189"/>
      <c r="AF2189"/>
      <c r="AG2189"/>
      <c r="AH2189"/>
      <c r="AI2189"/>
      <c r="AJ2189"/>
      <c r="AK2189"/>
      <c r="AL2189"/>
    </row>
    <row r="2190" spans="3:38" ht="15" customHeight="1" x14ac:dyDescent="0.35">
      <c r="C2190"/>
      <c r="D2190"/>
      <c r="E2190"/>
      <c r="F2190"/>
      <c r="G2190"/>
      <c r="H2190"/>
      <c r="I2190"/>
      <c r="J2190"/>
      <c r="K2190"/>
      <c r="L2190"/>
      <c r="M2190"/>
      <c r="N2190"/>
      <c r="O2190"/>
      <c r="S2190"/>
      <c r="T2190"/>
      <c r="U2190"/>
      <c r="V2190"/>
      <c r="Y2190"/>
      <c r="Z2190"/>
      <c r="AA2190"/>
      <c r="AB2190"/>
      <c r="AC2190"/>
      <c r="AD2190"/>
      <c r="AE2190"/>
      <c r="AF2190"/>
      <c r="AG2190"/>
      <c r="AH2190"/>
      <c r="AI2190"/>
      <c r="AJ2190"/>
      <c r="AK2190"/>
      <c r="AL2190"/>
    </row>
    <row r="2191" spans="3:38" ht="15" customHeight="1" x14ac:dyDescent="0.35">
      <c r="C2191"/>
      <c r="D2191"/>
      <c r="E2191"/>
      <c r="F2191"/>
      <c r="G2191"/>
      <c r="H2191"/>
      <c r="I2191"/>
      <c r="J2191"/>
      <c r="K2191"/>
      <c r="L2191"/>
      <c r="M2191"/>
      <c r="N2191"/>
      <c r="O2191"/>
      <c r="S2191"/>
      <c r="T2191"/>
      <c r="U2191"/>
      <c r="V2191"/>
      <c r="Y2191"/>
      <c r="Z2191"/>
      <c r="AA2191"/>
      <c r="AB2191"/>
      <c r="AC2191"/>
      <c r="AD2191"/>
      <c r="AE2191"/>
      <c r="AF2191"/>
      <c r="AG2191"/>
      <c r="AH2191"/>
      <c r="AI2191"/>
      <c r="AJ2191"/>
      <c r="AK2191"/>
      <c r="AL2191"/>
    </row>
    <row r="2192" spans="3:38" ht="15" customHeight="1" x14ac:dyDescent="0.35">
      <c r="C2192"/>
      <c r="D2192"/>
      <c r="E2192"/>
      <c r="F2192"/>
      <c r="G2192"/>
      <c r="H2192"/>
      <c r="I2192"/>
      <c r="J2192"/>
      <c r="K2192"/>
      <c r="L2192"/>
      <c r="M2192"/>
      <c r="N2192"/>
      <c r="O2192"/>
      <c r="S2192"/>
      <c r="T2192"/>
      <c r="U2192"/>
      <c r="V2192"/>
      <c r="Y2192"/>
      <c r="Z2192"/>
      <c r="AA2192"/>
      <c r="AB2192"/>
      <c r="AC2192"/>
      <c r="AD2192"/>
      <c r="AE2192"/>
      <c r="AF2192"/>
      <c r="AG2192"/>
      <c r="AH2192"/>
      <c r="AI2192"/>
      <c r="AJ2192"/>
      <c r="AK2192"/>
      <c r="AL2192"/>
    </row>
    <row r="2193" spans="3:38" ht="15" customHeight="1" x14ac:dyDescent="0.35">
      <c r="C2193"/>
      <c r="D2193"/>
      <c r="E2193"/>
      <c r="F2193"/>
      <c r="G2193"/>
      <c r="H2193"/>
      <c r="I2193"/>
      <c r="J2193"/>
      <c r="K2193"/>
      <c r="L2193"/>
      <c r="M2193"/>
      <c r="N2193"/>
      <c r="O2193"/>
      <c r="S2193"/>
      <c r="T2193"/>
      <c r="U2193"/>
      <c r="V2193"/>
      <c r="Y2193"/>
      <c r="Z2193"/>
      <c r="AA2193"/>
      <c r="AB2193"/>
      <c r="AC2193"/>
      <c r="AD2193"/>
      <c r="AE2193"/>
      <c r="AF2193"/>
      <c r="AG2193"/>
      <c r="AH2193"/>
      <c r="AI2193"/>
      <c r="AJ2193"/>
      <c r="AK2193"/>
      <c r="AL2193"/>
    </row>
    <row r="2194" spans="3:38" ht="15" customHeight="1" x14ac:dyDescent="0.35">
      <c r="C2194"/>
      <c r="D2194"/>
      <c r="E2194"/>
      <c r="F2194"/>
      <c r="G2194"/>
      <c r="H2194"/>
      <c r="I2194"/>
      <c r="J2194"/>
      <c r="K2194"/>
      <c r="L2194"/>
      <c r="M2194"/>
      <c r="N2194"/>
      <c r="O2194"/>
      <c r="S2194"/>
      <c r="T2194"/>
      <c r="U2194"/>
      <c r="V2194"/>
      <c r="Y2194"/>
      <c r="Z2194"/>
      <c r="AA2194"/>
      <c r="AB2194"/>
      <c r="AC2194"/>
      <c r="AD2194"/>
      <c r="AE2194"/>
      <c r="AF2194"/>
      <c r="AG2194"/>
      <c r="AH2194"/>
      <c r="AI2194"/>
      <c r="AJ2194"/>
      <c r="AK2194"/>
      <c r="AL2194"/>
    </row>
    <row r="2195" spans="3:38" ht="15" customHeight="1" x14ac:dyDescent="0.35">
      <c r="C2195"/>
      <c r="D2195"/>
      <c r="E2195"/>
      <c r="F2195"/>
      <c r="G2195"/>
      <c r="H2195"/>
      <c r="I2195"/>
      <c r="J2195"/>
      <c r="K2195"/>
      <c r="L2195"/>
      <c r="M2195"/>
      <c r="N2195"/>
      <c r="O2195"/>
      <c r="S2195"/>
      <c r="T2195"/>
      <c r="U2195"/>
      <c r="V2195"/>
      <c r="Y2195"/>
      <c r="Z2195"/>
      <c r="AA2195"/>
      <c r="AB2195"/>
      <c r="AC2195"/>
      <c r="AD2195"/>
      <c r="AE2195"/>
      <c r="AF2195"/>
      <c r="AG2195"/>
      <c r="AH2195"/>
      <c r="AI2195"/>
      <c r="AJ2195"/>
      <c r="AK2195"/>
      <c r="AL2195"/>
    </row>
    <row r="2196" spans="3:38" ht="15" customHeight="1" x14ac:dyDescent="0.35">
      <c r="C2196"/>
      <c r="D2196"/>
      <c r="E2196"/>
      <c r="F2196"/>
      <c r="G2196"/>
      <c r="H2196"/>
      <c r="I2196"/>
      <c r="J2196"/>
      <c r="K2196"/>
      <c r="L2196"/>
      <c r="M2196"/>
      <c r="N2196"/>
      <c r="O2196"/>
      <c r="S2196"/>
      <c r="T2196"/>
      <c r="U2196"/>
      <c r="V2196"/>
      <c r="Y2196"/>
      <c r="Z2196"/>
      <c r="AA2196"/>
      <c r="AB2196"/>
      <c r="AC2196"/>
      <c r="AD2196"/>
      <c r="AE2196"/>
      <c r="AF2196"/>
      <c r="AG2196"/>
      <c r="AH2196"/>
      <c r="AI2196"/>
      <c r="AJ2196"/>
      <c r="AK2196"/>
      <c r="AL2196"/>
    </row>
    <row r="2197" spans="3:38" ht="15" customHeight="1" x14ac:dyDescent="0.35">
      <c r="C2197"/>
      <c r="D2197"/>
      <c r="E2197"/>
      <c r="F2197"/>
      <c r="G2197"/>
      <c r="H2197"/>
      <c r="I2197"/>
      <c r="J2197"/>
      <c r="K2197"/>
      <c r="L2197"/>
      <c r="M2197"/>
      <c r="N2197"/>
      <c r="O2197"/>
      <c r="S2197"/>
      <c r="T2197"/>
      <c r="U2197"/>
      <c r="V2197"/>
      <c r="Y2197"/>
      <c r="Z2197"/>
      <c r="AA2197"/>
      <c r="AB2197"/>
      <c r="AC2197"/>
      <c r="AD2197"/>
      <c r="AE2197"/>
      <c r="AF2197"/>
      <c r="AG2197"/>
      <c r="AH2197"/>
      <c r="AI2197"/>
      <c r="AJ2197"/>
      <c r="AK2197"/>
      <c r="AL2197"/>
    </row>
    <row r="2198" spans="3:38" ht="15" customHeight="1" x14ac:dyDescent="0.35">
      <c r="C2198"/>
      <c r="D2198"/>
      <c r="E2198"/>
      <c r="F2198"/>
      <c r="G2198"/>
      <c r="H2198"/>
      <c r="I2198"/>
      <c r="J2198"/>
      <c r="K2198"/>
      <c r="L2198"/>
      <c r="M2198"/>
      <c r="N2198"/>
      <c r="O2198"/>
      <c r="S2198"/>
      <c r="T2198"/>
      <c r="U2198"/>
      <c r="V2198"/>
      <c r="Y2198"/>
      <c r="Z2198"/>
      <c r="AA2198"/>
      <c r="AB2198"/>
      <c r="AC2198"/>
      <c r="AD2198"/>
      <c r="AE2198"/>
      <c r="AF2198"/>
      <c r="AG2198"/>
      <c r="AH2198"/>
      <c r="AI2198"/>
      <c r="AJ2198"/>
      <c r="AK2198"/>
      <c r="AL2198"/>
    </row>
    <row r="2199" spans="3:38" ht="15" customHeight="1" x14ac:dyDescent="0.35">
      <c r="C2199"/>
      <c r="D2199"/>
      <c r="E2199"/>
      <c r="F2199"/>
      <c r="G2199"/>
      <c r="H2199"/>
      <c r="I2199"/>
      <c r="J2199"/>
      <c r="K2199"/>
      <c r="L2199"/>
      <c r="M2199"/>
      <c r="N2199"/>
      <c r="O2199"/>
      <c r="S2199"/>
      <c r="T2199"/>
      <c r="U2199"/>
      <c r="V2199"/>
      <c r="Y2199"/>
      <c r="Z2199"/>
      <c r="AA2199"/>
      <c r="AB2199"/>
      <c r="AC2199"/>
      <c r="AD2199"/>
      <c r="AE2199"/>
      <c r="AF2199"/>
      <c r="AG2199"/>
      <c r="AH2199"/>
      <c r="AI2199"/>
      <c r="AJ2199"/>
      <c r="AK2199"/>
      <c r="AL2199"/>
    </row>
    <row r="2200" spans="3:38" ht="15" customHeight="1" x14ac:dyDescent="0.35">
      <c r="C2200"/>
      <c r="D2200"/>
      <c r="E2200"/>
      <c r="F2200"/>
      <c r="G2200"/>
      <c r="H2200"/>
      <c r="I2200"/>
      <c r="J2200"/>
      <c r="K2200"/>
      <c r="L2200"/>
      <c r="M2200"/>
      <c r="N2200"/>
      <c r="O2200"/>
      <c r="S2200"/>
      <c r="T2200"/>
      <c r="U2200"/>
      <c r="V2200"/>
      <c r="Y2200"/>
      <c r="Z2200"/>
      <c r="AA2200"/>
      <c r="AB2200"/>
      <c r="AC2200"/>
      <c r="AD2200"/>
      <c r="AE2200"/>
      <c r="AF2200"/>
      <c r="AG2200"/>
      <c r="AH2200"/>
      <c r="AI2200"/>
      <c r="AJ2200"/>
      <c r="AK2200"/>
      <c r="AL2200"/>
    </row>
    <row r="2201" spans="3:38" ht="15" customHeight="1" x14ac:dyDescent="0.35">
      <c r="C2201"/>
      <c r="D2201"/>
      <c r="E2201"/>
      <c r="F2201"/>
      <c r="G2201"/>
      <c r="H2201"/>
      <c r="I2201"/>
      <c r="J2201"/>
      <c r="K2201"/>
      <c r="L2201"/>
      <c r="M2201"/>
      <c r="N2201"/>
      <c r="O2201"/>
      <c r="S2201"/>
      <c r="T2201"/>
      <c r="U2201"/>
      <c r="V2201"/>
      <c r="Y2201"/>
      <c r="Z2201"/>
      <c r="AA2201"/>
      <c r="AB2201"/>
      <c r="AC2201"/>
      <c r="AD2201"/>
      <c r="AE2201"/>
      <c r="AF2201"/>
      <c r="AG2201"/>
      <c r="AH2201"/>
      <c r="AI2201"/>
      <c r="AJ2201"/>
      <c r="AK2201"/>
      <c r="AL2201"/>
    </row>
    <row r="2202" spans="3:38" ht="15" customHeight="1" x14ac:dyDescent="0.35">
      <c r="C2202"/>
      <c r="D2202"/>
      <c r="E2202"/>
      <c r="F2202"/>
      <c r="G2202"/>
      <c r="H2202"/>
      <c r="I2202"/>
      <c r="J2202"/>
      <c r="K2202"/>
      <c r="L2202"/>
      <c r="M2202"/>
      <c r="N2202"/>
      <c r="O2202"/>
      <c r="S2202"/>
      <c r="T2202"/>
      <c r="U2202"/>
      <c r="V2202"/>
      <c r="Y2202"/>
      <c r="Z2202"/>
      <c r="AA2202"/>
      <c r="AB2202"/>
      <c r="AC2202"/>
      <c r="AD2202"/>
      <c r="AE2202"/>
      <c r="AF2202"/>
      <c r="AG2202"/>
      <c r="AH2202"/>
      <c r="AI2202"/>
      <c r="AJ2202"/>
      <c r="AK2202"/>
      <c r="AL2202"/>
    </row>
    <row r="2203" spans="3:38" ht="15" customHeight="1" x14ac:dyDescent="0.35">
      <c r="C2203"/>
      <c r="D2203"/>
      <c r="E2203"/>
      <c r="F2203"/>
      <c r="G2203"/>
      <c r="H2203"/>
      <c r="I2203"/>
      <c r="J2203"/>
      <c r="K2203"/>
      <c r="L2203"/>
      <c r="M2203"/>
      <c r="N2203"/>
      <c r="O2203"/>
      <c r="S2203"/>
      <c r="T2203"/>
      <c r="U2203"/>
      <c r="V2203"/>
      <c r="Y2203"/>
      <c r="Z2203"/>
      <c r="AA2203"/>
      <c r="AB2203"/>
      <c r="AC2203"/>
      <c r="AD2203"/>
      <c r="AE2203"/>
      <c r="AF2203"/>
      <c r="AG2203"/>
      <c r="AH2203"/>
      <c r="AI2203"/>
      <c r="AJ2203"/>
      <c r="AK2203"/>
      <c r="AL2203"/>
    </row>
    <row r="2204" spans="3:38" ht="15" customHeight="1" x14ac:dyDescent="0.35">
      <c r="C2204"/>
      <c r="D2204"/>
      <c r="E2204"/>
      <c r="F2204"/>
      <c r="G2204"/>
      <c r="H2204"/>
      <c r="I2204"/>
      <c r="J2204"/>
      <c r="K2204"/>
      <c r="L2204"/>
      <c r="M2204"/>
      <c r="N2204"/>
      <c r="O2204"/>
      <c r="S2204"/>
      <c r="T2204"/>
      <c r="U2204"/>
      <c r="V2204"/>
      <c r="Y2204"/>
      <c r="Z2204"/>
      <c r="AA2204"/>
      <c r="AB2204"/>
      <c r="AC2204"/>
      <c r="AD2204"/>
      <c r="AE2204"/>
      <c r="AF2204"/>
      <c r="AG2204"/>
      <c r="AH2204"/>
      <c r="AI2204"/>
      <c r="AJ2204"/>
      <c r="AK2204"/>
      <c r="AL2204"/>
    </row>
    <row r="2205" spans="3:38" ht="15" customHeight="1" x14ac:dyDescent="0.35">
      <c r="C2205"/>
      <c r="D2205"/>
      <c r="E2205"/>
      <c r="F2205"/>
      <c r="G2205"/>
      <c r="H2205"/>
      <c r="I2205"/>
      <c r="J2205"/>
      <c r="K2205"/>
      <c r="L2205"/>
      <c r="M2205"/>
      <c r="N2205"/>
      <c r="O2205"/>
      <c r="S2205"/>
      <c r="T2205"/>
      <c r="U2205"/>
      <c r="V2205"/>
      <c r="Y2205"/>
      <c r="Z2205"/>
      <c r="AA2205"/>
      <c r="AB2205"/>
      <c r="AC2205"/>
      <c r="AD2205"/>
      <c r="AE2205"/>
      <c r="AF2205"/>
      <c r="AG2205"/>
      <c r="AH2205"/>
      <c r="AI2205"/>
      <c r="AJ2205"/>
      <c r="AK2205"/>
      <c r="AL2205"/>
    </row>
    <row r="2206" spans="3:38" ht="15" customHeight="1" x14ac:dyDescent="0.35">
      <c r="C2206"/>
      <c r="D2206"/>
      <c r="E2206"/>
      <c r="F2206"/>
      <c r="G2206"/>
      <c r="H2206"/>
      <c r="I2206"/>
      <c r="J2206"/>
      <c r="K2206"/>
      <c r="L2206"/>
      <c r="M2206"/>
      <c r="N2206"/>
      <c r="O2206"/>
      <c r="S2206"/>
      <c r="T2206"/>
      <c r="U2206"/>
      <c r="V2206"/>
      <c r="Y2206"/>
      <c r="Z2206"/>
      <c r="AA2206"/>
      <c r="AB2206"/>
      <c r="AC2206"/>
      <c r="AD2206"/>
      <c r="AE2206"/>
      <c r="AF2206"/>
      <c r="AG2206"/>
      <c r="AH2206"/>
      <c r="AI2206"/>
      <c r="AJ2206"/>
      <c r="AK2206"/>
      <c r="AL2206"/>
    </row>
    <row r="2207" spans="3:38" ht="15" customHeight="1" x14ac:dyDescent="0.35">
      <c r="C2207"/>
      <c r="D2207"/>
      <c r="E2207"/>
      <c r="F2207"/>
      <c r="G2207"/>
      <c r="H2207"/>
      <c r="I2207"/>
      <c r="J2207"/>
      <c r="K2207"/>
      <c r="L2207"/>
      <c r="M2207"/>
      <c r="N2207"/>
      <c r="O2207"/>
      <c r="S2207"/>
      <c r="T2207"/>
      <c r="U2207"/>
      <c r="V2207"/>
      <c r="Y2207"/>
      <c r="Z2207"/>
      <c r="AA2207"/>
      <c r="AB2207"/>
      <c r="AC2207"/>
      <c r="AD2207"/>
      <c r="AE2207"/>
      <c r="AF2207"/>
      <c r="AG2207"/>
      <c r="AH2207"/>
      <c r="AI2207"/>
      <c r="AJ2207"/>
      <c r="AK2207"/>
      <c r="AL2207"/>
    </row>
    <row r="2208" spans="3:38" ht="15" customHeight="1" x14ac:dyDescent="0.35">
      <c r="C2208"/>
      <c r="D2208"/>
      <c r="E2208"/>
      <c r="F2208"/>
      <c r="G2208"/>
      <c r="H2208"/>
      <c r="I2208"/>
      <c r="J2208"/>
      <c r="K2208"/>
      <c r="L2208"/>
      <c r="M2208"/>
      <c r="N2208"/>
      <c r="O2208"/>
      <c r="S2208"/>
      <c r="T2208"/>
      <c r="U2208"/>
      <c r="V2208"/>
      <c r="Y2208"/>
      <c r="Z2208"/>
      <c r="AA2208"/>
      <c r="AB2208"/>
      <c r="AC2208"/>
      <c r="AD2208"/>
      <c r="AE2208"/>
      <c r="AF2208"/>
      <c r="AG2208"/>
      <c r="AH2208"/>
      <c r="AI2208"/>
      <c r="AJ2208"/>
      <c r="AK2208"/>
      <c r="AL2208"/>
    </row>
    <row r="2209" spans="3:38" ht="15" customHeight="1" x14ac:dyDescent="0.35">
      <c r="C2209"/>
      <c r="D2209"/>
      <c r="E2209"/>
      <c r="F2209"/>
      <c r="G2209"/>
      <c r="H2209"/>
      <c r="I2209"/>
      <c r="J2209"/>
      <c r="K2209"/>
      <c r="L2209"/>
      <c r="M2209"/>
      <c r="N2209"/>
      <c r="O2209"/>
      <c r="S2209"/>
      <c r="T2209"/>
      <c r="U2209"/>
      <c r="V2209"/>
      <c r="Y2209"/>
      <c r="Z2209"/>
      <c r="AA2209"/>
      <c r="AB2209"/>
      <c r="AC2209"/>
      <c r="AD2209"/>
      <c r="AE2209"/>
      <c r="AF2209"/>
      <c r="AG2209"/>
      <c r="AH2209"/>
      <c r="AI2209"/>
      <c r="AJ2209"/>
      <c r="AK2209"/>
      <c r="AL2209"/>
    </row>
    <row r="2210" spans="3:38" ht="15" customHeight="1" x14ac:dyDescent="0.35">
      <c r="C2210"/>
      <c r="D2210"/>
      <c r="E2210"/>
      <c r="F2210"/>
      <c r="G2210"/>
      <c r="H2210"/>
      <c r="I2210"/>
      <c r="J2210"/>
      <c r="K2210"/>
      <c r="L2210"/>
      <c r="M2210"/>
      <c r="N2210"/>
      <c r="O2210"/>
      <c r="S2210"/>
      <c r="T2210"/>
      <c r="U2210"/>
      <c r="V2210"/>
      <c r="Y2210"/>
      <c r="Z2210"/>
      <c r="AA2210"/>
      <c r="AB2210"/>
      <c r="AC2210"/>
      <c r="AD2210"/>
      <c r="AE2210"/>
      <c r="AF2210"/>
      <c r="AG2210"/>
      <c r="AH2210"/>
      <c r="AI2210"/>
      <c r="AJ2210"/>
      <c r="AK2210"/>
      <c r="AL2210"/>
    </row>
    <row r="2211" spans="3:38" ht="15" customHeight="1" x14ac:dyDescent="0.35">
      <c r="C2211"/>
      <c r="D2211"/>
      <c r="E2211"/>
      <c r="F2211"/>
      <c r="G2211"/>
      <c r="H2211"/>
      <c r="I2211"/>
      <c r="J2211"/>
      <c r="K2211"/>
      <c r="L2211"/>
      <c r="M2211"/>
      <c r="N2211"/>
      <c r="O2211"/>
      <c r="S2211"/>
      <c r="T2211"/>
      <c r="U2211"/>
      <c r="V2211"/>
      <c r="Y2211"/>
      <c r="Z2211"/>
      <c r="AA2211"/>
      <c r="AB2211"/>
      <c r="AC2211"/>
      <c r="AD2211"/>
      <c r="AE2211"/>
      <c r="AF2211"/>
      <c r="AG2211"/>
      <c r="AH2211"/>
      <c r="AI2211"/>
      <c r="AJ2211"/>
      <c r="AK2211"/>
      <c r="AL2211"/>
    </row>
    <row r="2212" spans="3:38" ht="15" customHeight="1" x14ac:dyDescent="0.35">
      <c r="C2212"/>
      <c r="D2212"/>
      <c r="E2212"/>
      <c r="F2212"/>
      <c r="G2212"/>
      <c r="H2212"/>
      <c r="I2212"/>
      <c r="J2212"/>
      <c r="K2212"/>
      <c r="L2212"/>
      <c r="M2212"/>
      <c r="N2212"/>
      <c r="O2212"/>
      <c r="S2212"/>
      <c r="T2212"/>
      <c r="U2212"/>
      <c r="V2212"/>
      <c r="Y2212"/>
      <c r="Z2212"/>
      <c r="AA2212"/>
      <c r="AB2212"/>
      <c r="AC2212"/>
      <c r="AD2212"/>
      <c r="AE2212"/>
      <c r="AF2212"/>
      <c r="AG2212"/>
      <c r="AH2212"/>
      <c r="AI2212"/>
      <c r="AJ2212"/>
      <c r="AK2212"/>
      <c r="AL2212"/>
    </row>
    <row r="2213" spans="3:38" ht="15" customHeight="1" x14ac:dyDescent="0.35">
      <c r="C2213"/>
      <c r="D2213"/>
      <c r="E2213"/>
      <c r="F2213"/>
      <c r="G2213"/>
      <c r="H2213"/>
      <c r="I2213"/>
      <c r="J2213"/>
      <c r="K2213"/>
      <c r="L2213"/>
      <c r="M2213"/>
      <c r="N2213"/>
      <c r="O2213"/>
      <c r="S2213"/>
      <c r="T2213"/>
      <c r="U2213"/>
      <c r="V2213"/>
      <c r="Y2213"/>
      <c r="Z2213"/>
      <c r="AA2213"/>
      <c r="AB2213"/>
      <c r="AC2213"/>
      <c r="AD2213"/>
      <c r="AE2213"/>
      <c r="AF2213"/>
      <c r="AG2213"/>
      <c r="AH2213"/>
      <c r="AI2213"/>
      <c r="AJ2213"/>
      <c r="AK2213"/>
      <c r="AL2213"/>
    </row>
    <row r="2214" spans="3:38" ht="15" customHeight="1" x14ac:dyDescent="0.35">
      <c r="C2214"/>
      <c r="D2214"/>
      <c r="E2214"/>
      <c r="F2214"/>
      <c r="G2214"/>
      <c r="H2214"/>
      <c r="I2214"/>
      <c r="J2214"/>
      <c r="K2214"/>
      <c r="L2214"/>
      <c r="M2214"/>
      <c r="N2214"/>
      <c r="O2214"/>
      <c r="S2214"/>
      <c r="T2214"/>
      <c r="U2214"/>
      <c r="V2214"/>
      <c r="Y2214"/>
      <c r="Z2214"/>
      <c r="AA2214"/>
      <c r="AB2214"/>
      <c r="AC2214"/>
      <c r="AD2214"/>
      <c r="AE2214"/>
      <c r="AF2214"/>
      <c r="AG2214"/>
      <c r="AH2214"/>
      <c r="AI2214"/>
      <c r="AJ2214"/>
      <c r="AK2214"/>
      <c r="AL2214"/>
    </row>
    <row r="2215" spans="3:38" ht="15" customHeight="1" x14ac:dyDescent="0.35">
      <c r="C2215"/>
      <c r="D2215"/>
      <c r="E2215"/>
      <c r="F2215"/>
      <c r="G2215"/>
      <c r="H2215"/>
      <c r="I2215"/>
      <c r="J2215"/>
      <c r="K2215"/>
      <c r="L2215"/>
      <c r="M2215"/>
      <c r="N2215"/>
      <c r="O2215"/>
      <c r="S2215"/>
      <c r="T2215"/>
      <c r="U2215"/>
      <c r="V2215"/>
      <c r="Y2215"/>
      <c r="Z2215"/>
      <c r="AA2215"/>
      <c r="AB2215"/>
      <c r="AC2215"/>
      <c r="AD2215"/>
      <c r="AE2215"/>
      <c r="AF2215"/>
      <c r="AG2215"/>
      <c r="AH2215"/>
      <c r="AI2215"/>
      <c r="AJ2215"/>
      <c r="AK2215"/>
      <c r="AL2215"/>
    </row>
    <row r="2216" spans="3:38" ht="15" customHeight="1" x14ac:dyDescent="0.35">
      <c r="C2216"/>
      <c r="D2216"/>
      <c r="E2216"/>
      <c r="F2216"/>
      <c r="G2216"/>
      <c r="H2216"/>
      <c r="I2216"/>
      <c r="J2216"/>
      <c r="K2216"/>
      <c r="L2216"/>
      <c r="M2216"/>
      <c r="N2216"/>
      <c r="O2216"/>
      <c r="S2216"/>
      <c r="T2216"/>
      <c r="U2216"/>
      <c r="V2216"/>
      <c r="Y2216"/>
      <c r="Z2216"/>
      <c r="AA2216"/>
      <c r="AB2216"/>
      <c r="AC2216"/>
      <c r="AD2216"/>
      <c r="AE2216"/>
      <c r="AF2216"/>
      <c r="AG2216"/>
      <c r="AH2216"/>
      <c r="AI2216"/>
      <c r="AJ2216"/>
      <c r="AK2216"/>
      <c r="AL2216"/>
    </row>
    <row r="2217" spans="3:38" ht="15" customHeight="1" x14ac:dyDescent="0.35">
      <c r="C2217"/>
      <c r="D2217"/>
      <c r="E2217"/>
      <c r="F2217"/>
      <c r="G2217"/>
      <c r="H2217"/>
      <c r="I2217"/>
      <c r="J2217"/>
      <c r="K2217"/>
      <c r="L2217"/>
      <c r="M2217"/>
      <c r="N2217"/>
      <c r="O2217"/>
      <c r="S2217"/>
      <c r="T2217"/>
      <c r="U2217"/>
      <c r="V2217"/>
      <c r="Y2217"/>
      <c r="Z2217"/>
      <c r="AA2217"/>
      <c r="AB2217"/>
      <c r="AC2217"/>
      <c r="AD2217"/>
      <c r="AE2217"/>
      <c r="AF2217"/>
      <c r="AG2217"/>
      <c r="AH2217"/>
      <c r="AI2217"/>
      <c r="AJ2217"/>
      <c r="AK2217"/>
      <c r="AL2217"/>
    </row>
    <row r="2218" spans="3:38" ht="15" customHeight="1" x14ac:dyDescent="0.35">
      <c r="C2218"/>
      <c r="D2218"/>
      <c r="E2218"/>
      <c r="F2218"/>
      <c r="G2218"/>
      <c r="H2218"/>
      <c r="I2218"/>
      <c r="J2218"/>
      <c r="K2218"/>
      <c r="L2218"/>
      <c r="M2218"/>
      <c r="N2218"/>
      <c r="O2218"/>
      <c r="S2218"/>
      <c r="T2218"/>
      <c r="U2218"/>
      <c r="V2218"/>
      <c r="Y2218"/>
      <c r="Z2218"/>
      <c r="AA2218"/>
      <c r="AB2218"/>
      <c r="AC2218"/>
      <c r="AD2218"/>
      <c r="AE2218"/>
      <c r="AF2218"/>
      <c r="AG2218"/>
      <c r="AH2218"/>
      <c r="AI2218"/>
      <c r="AJ2218"/>
      <c r="AK2218"/>
      <c r="AL2218"/>
    </row>
    <row r="2219" spans="3:38" ht="15" customHeight="1" x14ac:dyDescent="0.35">
      <c r="C2219"/>
      <c r="D2219"/>
      <c r="E2219"/>
      <c r="F2219"/>
      <c r="G2219"/>
      <c r="H2219"/>
      <c r="I2219"/>
      <c r="J2219"/>
      <c r="K2219"/>
      <c r="L2219"/>
      <c r="M2219"/>
      <c r="N2219"/>
      <c r="O2219"/>
      <c r="S2219"/>
      <c r="T2219"/>
      <c r="U2219"/>
      <c r="V2219"/>
      <c r="Y2219"/>
      <c r="Z2219"/>
      <c r="AA2219"/>
      <c r="AB2219"/>
      <c r="AC2219"/>
      <c r="AD2219"/>
      <c r="AE2219"/>
      <c r="AF2219"/>
      <c r="AG2219"/>
      <c r="AH2219"/>
      <c r="AI2219"/>
      <c r="AJ2219"/>
      <c r="AK2219"/>
      <c r="AL2219"/>
    </row>
    <row r="2220" spans="3:38" ht="15" customHeight="1" x14ac:dyDescent="0.35">
      <c r="C2220"/>
      <c r="D2220"/>
      <c r="E2220"/>
      <c r="F2220"/>
      <c r="G2220"/>
      <c r="H2220"/>
      <c r="I2220"/>
      <c r="J2220"/>
      <c r="K2220"/>
      <c r="L2220"/>
      <c r="M2220"/>
      <c r="N2220"/>
      <c r="O2220"/>
      <c r="S2220"/>
      <c r="T2220"/>
      <c r="U2220"/>
      <c r="V2220"/>
      <c r="Y2220"/>
      <c r="Z2220"/>
      <c r="AA2220"/>
      <c r="AB2220"/>
      <c r="AC2220"/>
      <c r="AD2220"/>
      <c r="AE2220"/>
      <c r="AF2220"/>
      <c r="AG2220"/>
      <c r="AH2220"/>
      <c r="AI2220"/>
      <c r="AJ2220"/>
      <c r="AK2220"/>
      <c r="AL2220"/>
    </row>
    <row r="2221" spans="3:38" ht="15" customHeight="1" x14ac:dyDescent="0.35">
      <c r="C2221"/>
      <c r="D2221"/>
      <c r="E2221"/>
      <c r="F2221"/>
      <c r="G2221"/>
      <c r="H2221"/>
      <c r="I2221"/>
      <c r="J2221"/>
      <c r="K2221"/>
      <c r="L2221"/>
      <c r="M2221"/>
      <c r="N2221"/>
      <c r="O2221"/>
      <c r="S2221"/>
      <c r="T2221"/>
      <c r="U2221"/>
      <c r="V2221"/>
      <c r="Y2221"/>
      <c r="Z2221"/>
      <c r="AA2221"/>
      <c r="AB2221"/>
      <c r="AC2221"/>
      <c r="AD2221"/>
      <c r="AE2221"/>
      <c r="AF2221"/>
      <c r="AG2221"/>
      <c r="AH2221"/>
      <c r="AI2221"/>
      <c r="AJ2221"/>
      <c r="AK2221"/>
      <c r="AL2221"/>
    </row>
    <row r="2222" spans="3:38" ht="15" customHeight="1" x14ac:dyDescent="0.35">
      <c r="C2222"/>
      <c r="D2222"/>
      <c r="E2222"/>
      <c r="F2222"/>
      <c r="G2222"/>
      <c r="H2222"/>
      <c r="I2222"/>
      <c r="J2222"/>
      <c r="K2222"/>
      <c r="L2222"/>
      <c r="M2222"/>
      <c r="N2222"/>
      <c r="O2222"/>
      <c r="S2222"/>
      <c r="T2222"/>
      <c r="U2222"/>
      <c r="V2222"/>
      <c r="Y2222"/>
      <c r="Z2222"/>
      <c r="AA2222"/>
      <c r="AB2222"/>
      <c r="AC2222"/>
      <c r="AD2222"/>
      <c r="AE2222"/>
      <c r="AF2222"/>
      <c r="AG2222"/>
      <c r="AH2222"/>
      <c r="AI2222"/>
      <c r="AJ2222"/>
      <c r="AK2222"/>
      <c r="AL2222"/>
    </row>
    <row r="2223" spans="3:38" ht="15" customHeight="1" x14ac:dyDescent="0.35">
      <c r="C2223"/>
      <c r="D2223"/>
      <c r="E2223"/>
      <c r="F2223"/>
      <c r="G2223"/>
      <c r="H2223"/>
      <c r="I2223"/>
      <c r="J2223"/>
      <c r="K2223"/>
      <c r="L2223"/>
      <c r="M2223"/>
      <c r="N2223"/>
      <c r="O2223"/>
      <c r="S2223"/>
      <c r="T2223"/>
      <c r="U2223"/>
      <c r="V2223"/>
      <c r="Y2223"/>
      <c r="Z2223"/>
      <c r="AA2223"/>
      <c r="AB2223"/>
      <c r="AC2223"/>
      <c r="AD2223"/>
      <c r="AE2223"/>
      <c r="AF2223"/>
      <c r="AG2223"/>
      <c r="AH2223"/>
      <c r="AI2223"/>
      <c r="AJ2223"/>
      <c r="AK2223"/>
      <c r="AL2223"/>
    </row>
    <row r="2224" spans="3:38" ht="15" customHeight="1" x14ac:dyDescent="0.35">
      <c r="C2224"/>
      <c r="D2224"/>
      <c r="E2224"/>
      <c r="F2224"/>
      <c r="G2224"/>
      <c r="H2224"/>
      <c r="I2224"/>
      <c r="J2224"/>
      <c r="K2224"/>
      <c r="L2224"/>
      <c r="M2224"/>
      <c r="N2224"/>
      <c r="O2224"/>
      <c r="S2224"/>
      <c r="T2224"/>
      <c r="U2224"/>
      <c r="V2224"/>
      <c r="Y2224"/>
      <c r="Z2224"/>
      <c r="AA2224"/>
      <c r="AB2224"/>
      <c r="AC2224"/>
      <c r="AD2224"/>
      <c r="AE2224"/>
      <c r="AF2224"/>
      <c r="AG2224"/>
      <c r="AH2224"/>
      <c r="AI2224"/>
      <c r="AJ2224"/>
      <c r="AK2224"/>
      <c r="AL2224"/>
    </row>
    <row r="2225" spans="3:38" ht="15" customHeight="1" x14ac:dyDescent="0.35">
      <c r="C2225"/>
      <c r="D2225"/>
      <c r="E2225"/>
      <c r="F2225"/>
      <c r="G2225"/>
      <c r="H2225"/>
      <c r="I2225"/>
      <c r="J2225"/>
      <c r="K2225"/>
      <c r="L2225"/>
      <c r="M2225"/>
      <c r="N2225"/>
      <c r="O2225"/>
      <c r="S2225"/>
      <c r="T2225"/>
      <c r="U2225"/>
      <c r="V2225"/>
      <c r="Y2225"/>
      <c r="Z2225"/>
      <c r="AA2225"/>
      <c r="AB2225"/>
      <c r="AC2225"/>
      <c r="AD2225"/>
      <c r="AE2225"/>
      <c r="AF2225"/>
      <c r="AG2225"/>
      <c r="AH2225"/>
      <c r="AI2225"/>
      <c r="AJ2225"/>
      <c r="AK2225"/>
      <c r="AL2225"/>
    </row>
    <row r="2226" spans="3:38" ht="15" customHeight="1" x14ac:dyDescent="0.35">
      <c r="C2226"/>
      <c r="D2226"/>
      <c r="E2226"/>
      <c r="F2226"/>
      <c r="G2226"/>
      <c r="H2226"/>
      <c r="I2226"/>
      <c r="J2226"/>
      <c r="K2226"/>
      <c r="L2226"/>
      <c r="M2226"/>
      <c r="N2226"/>
      <c r="O2226"/>
      <c r="S2226"/>
      <c r="T2226"/>
      <c r="U2226"/>
      <c r="V2226"/>
      <c r="Y2226"/>
      <c r="Z2226"/>
      <c r="AA2226"/>
      <c r="AB2226"/>
      <c r="AC2226"/>
      <c r="AD2226"/>
      <c r="AE2226"/>
      <c r="AF2226"/>
      <c r="AG2226"/>
      <c r="AH2226"/>
      <c r="AI2226"/>
      <c r="AJ2226"/>
      <c r="AK2226"/>
      <c r="AL2226"/>
    </row>
    <row r="2227" spans="3:38" ht="15" customHeight="1" x14ac:dyDescent="0.35">
      <c r="C2227"/>
      <c r="D2227"/>
      <c r="E2227"/>
      <c r="F2227"/>
      <c r="G2227"/>
      <c r="H2227"/>
      <c r="I2227"/>
      <c r="J2227"/>
      <c r="K2227"/>
      <c r="L2227"/>
      <c r="M2227"/>
      <c r="N2227"/>
      <c r="O2227"/>
      <c r="S2227"/>
      <c r="T2227"/>
      <c r="U2227"/>
      <c r="V2227"/>
      <c r="Y2227"/>
      <c r="Z2227"/>
      <c r="AA2227"/>
      <c r="AB2227"/>
      <c r="AC2227"/>
      <c r="AD2227"/>
      <c r="AE2227"/>
      <c r="AF2227"/>
      <c r="AG2227"/>
      <c r="AH2227"/>
      <c r="AI2227"/>
      <c r="AJ2227"/>
      <c r="AK2227"/>
      <c r="AL2227"/>
    </row>
    <row r="2228" spans="3:38" ht="15" customHeight="1" x14ac:dyDescent="0.35">
      <c r="C2228"/>
      <c r="D2228"/>
      <c r="E2228"/>
      <c r="F2228"/>
      <c r="G2228"/>
      <c r="H2228"/>
      <c r="I2228"/>
      <c r="J2228"/>
      <c r="K2228"/>
      <c r="L2228"/>
      <c r="M2228"/>
      <c r="N2228"/>
      <c r="O2228"/>
      <c r="S2228"/>
      <c r="T2228"/>
      <c r="U2228"/>
      <c r="V2228"/>
      <c r="Y2228"/>
      <c r="Z2228"/>
      <c r="AA2228"/>
      <c r="AB2228"/>
      <c r="AC2228"/>
      <c r="AD2228"/>
      <c r="AE2228"/>
      <c r="AF2228"/>
      <c r="AG2228"/>
      <c r="AH2228"/>
      <c r="AI2228"/>
      <c r="AJ2228"/>
      <c r="AK2228"/>
      <c r="AL2228"/>
    </row>
    <row r="2229" spans="3:38" ht="15" customHeight="1" x14ac:dyDescent="0.35">
      <c r="C2229"/>
      <c r="D2229"/>
      <c r="E2229"/>
      <c r="F2229"/>
      <c r="G2229"/>
      <c r="H2229"/>
      <c r="I2229"/>
      <c r="J2229"/>
      <c r="K2229"/>
      <c r="L2229"/>
      <c r="M2229"/>
      <c r="N2229"/>
      <c r="O2229"/>
      <c r="S2229"/>
      <c r="T2229"/>
      <c r="U2229"/>
      <c r="V2229"/>
      <c r="Y2229"/>
      <c r="Z2229"/>
      <c r="AA2229"/>
      <c r="AB2229"/>
      <c r="AC2229"/>
      <c r="AD2229"/>
      <c r="AE2229"/>
      <c r="AF2229"/>
      <c r="AG2229"/>
      <c r="AH2229"/>
      <c r="AI2229"/>
      <c r="AJ2229"/>
      <c r="AK2229"/>
      <c r="AL2229"/>
    </row>
    <row r="2230" spans="3:38" ht="15" customHeight="1" x14ac:dyDescent="0.35">
      <c r="C2230"/>
      <c r="D2230"/>
      <c r="E2230"/>
      <c r="F2230"/>
      <c r="G2230"/>
      <c r="H2230"/>
      <c r="I2230"/>
      <c r="J2230"/>
      <c r="K2230"/>
      <c r="L2230"/>
      <c r="M2230"/>
      <c r="N2230"/>
      <c r="O2230"/>
      <c r="S2230"/>
      <c r="T2230"/>
      <c r="U2230"/>
      <c r="V2230"/>
      <c r="Y2230"/>
      <c r="Z2230"/>
      <c r="AA2230"/>
      <c r="AB2230"/>
      <c r="AC2230"/>
      <c r="AD2230"/>
      <c r="AE2230"/>
      <c r="AF2230"/>
      <c r="AG2230"/>
      <c r="AH2230"/>
      <c r="AI2230"/>
      <c r="AJ2230"/>
      <c r="AK2230"/>
      <c r="AL2230"/>
    </row>
    <row r="2231" spans="3:38" ht="15" customHeight="1" x14ac:dyDescent="0.35">
      <c r="C2231"/>
      <c r="D2231"/>
      <c r="E2231"/>
      <c r="F2231"/>
      <c r="G2231"/>
      <c r="H2231"/>
      <c r="I2231"/>
      <c r="J2231"/>
      <c r="K2231"/>
      <c r="L2231"/>
      <c r="M2231"/>
      <c r="N2231"/>
      <c r="O2231"/>
      <c r="S2231"/>
      <c r="T2231"/>
      <c r="U2231"/>
      <c r="V2231"/>
      <c r="Y2231"/>
      <c r="Z2231"/>
      <c r="AA2231"/>
      <c r="AB2231"/>
      <c r="AC2231"/>
      <c r="AD2231"/>
      <c r="AE2231"/>
      <c r="AF2231"/>
      <c r="AG2231"/>
      <c r="AH2231"/>
      <c r="AI2231"/>
      <c r="AJ2231"/>
      <c r="AK2231"/>
      <c r="AL2231"/>
    </row>
    <row r="2232" spans="3:38" ht="15" customHeight="1" x14ac:dyDescent="0.35">
      <c r="C2232"/>
      <c r="D2232"/>
      <c r="E2232"/>
      <c r="F2232"/>
      <c r="G2232"/>
      <c r="H2232"/>
      <c r="I2232"/>
      <c r="J2232"/>
      <c r="K2232"/>
      <c r="L2232"/>
      <c r="M2232"/>
      <c r="N2232"/>
      <c r="O2232"/>
      <c r="S2232"/>
      <c r="T2232"/>
      <c r="U2232"/>
      <c r="V2232"/>
      <c r="Y2232"/>
      <c r="Z2232"/>
      <c r="AA2232"/>
      <c r="AB2232"/>
      <c r="AC2232"/>
      <c r="AD2232"/>
      <c r="AE2232"/>
      <c r="AF2232"/>
      <c r="AG2232"/>
      <c r="AH2232"/>
      <c r="AI2232"/>
      <c r="AJ2232"/>
      <c r="AK2232"/>
      <c r="AL2232"/>
    </row>
    <row r="2233" spans="3:38" ht="15" customHeight="1" x14ac:dyDescent="0.35">
      <c r="C2233"/>
      <c r="D2233"/>
      <c r="E2233"/>
      <c r="F2233"/>
      <c r="G2233"/>
      <c r="H2233"/>
      <c r="I2233"/>
      <c r="J2233"/>
      <c r="K2233"/>
      <c r="L2233"/>
      <c r="M2233"/>
      <c r="N2233"/>
      <c r="O2233"/>
      <c r="S2233"/>
      <c r="T2233"/>
      <c r="U2233"/>
      <c r="V2233"/>
      <c r="Y2233"/>
      <c r="Z2233"/>
      <c r="AA2233"/>
      <c r="AB2233"/>
      <c r="AC2233"/>
      <c r="AD2233"/>
      <c r="AE2233"/>
      <c r="AF2233"/>
      <c r="AG2233"/>
      <c r="AH2233"/>
      <c r="AI2233"/>
      <c r="AJ2233"/>
      <c r="AK2233"/>
      <c r="AL2233"/>
    </row>
    <row r="2234" spans="3:38" ht="15" customHeight="1" x14ac:dyDescent="0.35">
      <c r="C2234"/>
      <c r="D2234"/>
      <c r="E2234"/>
      <c r="F2234"/>
      <c r="G2234"/>
      <c r="H2234"/>
      <c r="I2234"/>
      <c r="J2234"/>
      <c r="K2234"/>
      <c r="L2234"/>
      <c r="M2234"/>
      <c r="N2234"/>
      <c r="O2234"/>
      <c r="S2234"/>
      <c r="T2234"/>
      <c r="U2234"/>
      <c r="V2234"/>
      <c r="Y2234"/>
      <c r="Z2234"/>
      <c r="AA2234"/>
      <c r="AB2234"/>
      <c r="AC2234"/>
      <c r="AD2234"/>
      <c r="AE2234"/>
      <c r="AF2234"/>
      <c r="AG2234"/>
      <c r="AH2234"/>
      <c r="AI2234"/>
      <c r="AJ2234"/>
      <c r="AK2234"/>
      <c r="AL2234"/>
    </row>
    <row r="2235" spans="3:38" ht="15" customHeight="1" x14ac:dyDescent="0.35">
      <c r="C2235"/>
      <c r="D2235"/>
      <c r="E2235"/>
      <c r="F2235"/>
      <c r="G2235"/>
      <c r="H2235"/>
      <c r="I2235"/>
      <c r="J2235"/>
      <c r="K2235"/>
      <c r="L2235"/>
      <c r="M2235"/>
      <c r="N2235"/>
      <c r="O2235"/>
      <c r="S2235"/>
      <c r="T2235"/>
      <c r="U2235"/>
      <c r="V2235"/>
      <c r="Y2235"/>
      <c r="Z2235"/>
      <c r="AA2235"/>
      <c r="AB2235"/>
      <c r="AC2235"/>
      <c r="AD2235"/>
      <c r="AE2235"/>
      <c r="AF2235"/>
      <c r="AG2235"/>
      <c r="AH2235"/>
      <c r="AI2235"/>
      <c r="AJ2235"/>
      <c r="AK2235"/>
      <c r="AL2235"/>
    </row>
    <row r="2236" spans="3:38" ht="15" customHeight="1" x14ac:dyDescent="0.35">
      <c r="C2236"/>
      <c r="D2236"/>
      <c r="E2236"/>
      <c r="F2236"/>
      <c r="G2236"/>
      <c r="H2236"/>
      <c r="I2236"/>
      <c r="J2236"/>
      <c r="K2236"/>
      <c r="L2236"/>
      <c r="M2236"/>
      <c r="N2236"/>
      <c r="O2236"/>
      <c r="S2236"/>
      <c r="T2236"/>
      <c r="U2236"/>
      <c r="V2236"/>
      <c r="Y2236"/>
      <c r="Z2236"/>
      <c r="AA2236"/>
      <c r="AB2236"/>
      <c r="AC2236"/>
      <c r="AD2236"/>
      <c r="AE2236"/>
      <c r="AF2236"/>
      <c r="AG2236"/>
      <c r="AH2236"/>
      <c r="AI2236"/>
      <c r="AJ2236"/>
      <c r="AK2236"/>
      <c r="AL2236"/>
    </row>
    <row r="2237" spans="3:38" ht="15" customHeight="1" x14ac:dyDescent="0.35">
      <c r="C2237"/>
      <c r="D2237"/>
      <c r="E2237"/>
      <c r="F2237"/>
      <c r="G2237"/>
      <c r="H2237"/>
      <c r="I2237"/>
      <c r="J2237"/>
      <c r="K2237"/>
      <c r="L2237"/>
      <c r="M2237"/>
      <c r="N2237"/>
      <c r="O2237"/>
      <c r="S2237"/>
      <c r="T2237"/>
      <c r="U2237"/>
      <c r="V2237"/>
      <c r="Y2237"/>
      <c r="Z2237"/>
      <c r="AA2237"/>
      <c r="AB2237"/>
      <c r="AC2237"/>
      <c r="AD2237"/>
      <c r="AE2237"/>
      <c r="AF2237"/>
      <c r="AG2237"/>
      <c r="AH2237"/>
      <c r="AI2237"/>
      <c r="AJ2237"/>
      <c r="AK2237"/>
      <c r="AL2237"/>
    </row>
    <row r="2238" spans="3:38" ht="15" customHeight="1" x14ac:dyDescent="0.35">
      <c r="C2238"/>
      <c r="D2238"/>
      <c r="E2238"/>
      <c r="F2238"/>
      <c r="G2238"/>
      <c r="H2238"/>
      <c r="I2238"/>
      <c r="J2238"/>
      <c r="K2238"/>
      <c r="L2238"/>
      <c r="M2238"/>
      <c r="N2238"/>
      <c r="O2238"/>
      <c r="S2238"/>
      <c r="T2238"/>
      <c r="U2238"/>
      <c r="V2238"/>
      <c r="Y2238"/>
      <c r="Z2238"/>
      <c r="AA2238"/>
      <c r="AB2238"/>
      <c r="AC2238"/>
      <c r="AD2238"/>
      <c r="AE2238"/>
      <c r="AF2238"/>
      <c r="AG2238"/>
      <c r="AH2238"/>
      <c r="AI2238"/>
      <c r="AJ2238"/>
      <c r="AK2238"/>
      <c r="AL2238"/>
    </row>
    <row r="2239" spans="3:38" ht="15" customHeight="1" x14ac:dyDescent="0.35">
      <c r="C2239"/>
      <c r="D2239"/>
      <c r="E2239"/>
      <c r="F2239"/>
      <c r="G2239"/>
      <c r="H2239"/>
      <c r="I2239"/>
      <c r="J2239"/>
      <c r="K2239"/>
      <c r="L2239"/>
      <c r="M2239"/>
      <c r="N2239"/>
      <c r="O2239"/>
      <c r="S2239"/>
      <c r="T2239"/>
      <c r="U2239"/>
      <c r="V2239"/>
      <c r="Y2239"/>
      <c r="Z2239"/>
      <c r="AA2239"/>
      <c r="AB2239"/>
      <c r="AC2239"/>
      <c r="AD2239"/>
      <c r="AE2239"/>
      <c r="AF2239"/>
      <c r="AG2239"/>
      <c r="AH2239"/>
      <c r="AI2239"/>
      <c r="AJ2239"/>
      <c r="AK2239"/>
      <c r="AL2239"/>
    </row>
    <row r="2240" spans="3:38" ht="15" customHeight="1" x14ac:dyDescent="0.35">
      <c r="C2240"/>
      <c r="D2240"/>
      <c r="E2240"/>
      <c r="F2240"/>
      <c r="G2240"/>
      <c r="H2240"/>
      <c r="I2240"/>
      <c r="J2240"/>
      <c r="K2240"/>
      <c r="L2240"/>
      <c r="M2240"/>
      <c r="N2240"/>
      <c r="O2240"/>
      <c r="S2240"/>
      <c r="T2240"/>
      <c r="U2240"/>
      <c r="V2240"/>
      <c r="Y2240"/>
      <c r="Z2240"/>
      <c r="AA2240"/>
      <c r="AB2240"/>
      <c r="AC2240"/>
      <c r="AD2240"/>
      <c r="AE2240"/>
      <c r="AF2240"/>
      <c r="AG2240"/>
      <c r="AH2240"/>
      <c r="AI2240"/>
      <c r="AJ2240"/>
      <c r="AK2240"/>
      <c r="AL2240"/>
    </row>
    <row r="2241" spans="3:38" ht="15" customHeight="1" x14ac:dyDescent="0.35">
      <c r="C2241"/>
      <c r="D2241"/>
      <c r="E2241"/>
      <c r="F2241"/>
      <c r="G2241"/>
      <c r="H2241"/>
      <c r="I2241"/>
      <c r="J2241"/>
      <c r="K2241"/>
      <c r="L2241"/>
      <c r="M2241"/>
      <c r="N2241"/>
      <c r="O2241"/>
      <c r="S2241"/>
      <c r="T2241"/>
      <c r="U2241"/>
      <c r="V2241"/>
      <c r="Y2241"/>
      <c r="Z2241"/>
      <c r="AA2241"/>
      <c r="AB2241"/>
      <c r="AC2241"/>
      <c r="AD2241"/>
      <c r="AE2241"/>
      <c r="AF2241"/>
      <c r="AG2241"/>
      <c r="AH2241"/>
      <c r="AI2241"/>
      <c r="AJ2241"/>
      <c r="AK2241"/>
      <c r="AL2241"/>
    </row>
    <row r="2242" spans="3:38" ht="15" customHeight="1" x14ac:dyDescent="0.35">
      <c r="C2242"/>
      <c r="D2242"/>
      <c r="E2242"/>
      <c r="F2242"/>
      <c r="G2242"/>
      <c r="H2242"/>
      <c r="I2242"/>
      <c r="J2242"/>
      <c r="K2242"/>
      <c r="L2242"/>
      <c r="M2242"/>
      <c r="N2242"/>
      <c r="O2242"/>
      <c r="S2242"/>
      <c r="T2242"/>
      <c r="U2242"/>
      <c r="V2242"/>
      <c r="Y2242"/>
      <c r="Z2242"/>
      <c r="AA2242"/>
      <c r="AB2242"/>
      <c r="AC2242"/>
      <c r="AD2242"/>
      <c r="AE2242"/>
      <c r="AF2242"/>
      <c r="AG2242"/>
      <c r="AH2242"/>
      <c r="AI2242"/>
      <c r="AJ2242"/>
      <c r="AK2242"/>
      <c r="AL2242"/>
    </row>
    <row r="2243" spans="3:38" ht="15" customHeight="1" x14ac:dyDescent="0.35">
      <c r="C2243"/>
      <c r="D2243"/>
      <c r="E2243"/>
      <c r="F2243"/>
      <c r="G2243"/>
      <c r="H2243"/>
      <c r="I2243"/>
      <c r="J2243"/>
      <c r="K2243"/>
      <c r="L2243"/>
      <c r="M2243"/>
      <c r="N2243"/>
      <c r="O2243"/>
      <c r="S2243"/>
      <c r="T2243"/>
      <c r="U2243"/>
      <c r="V2243"/>
      <c r="Y2243"/>
      <c r="Z2243"/>
      <c r="AA2243"/>
      <c r="AB2243"/>
      <c r="AC2243"/>
      <c r="AD2243"/>
      <c r="AE2243"/>
      <c r="AF2243"/>
      <c r="AG2243"/>
      <c r="AH2243"/>
      <c r="AI2243"/>
      <c r="AJ2243"/>
      <c r="AK2243"/>
      <c r="AL2243"/>
    </row>
    <row r="2244" spans="3:38" ht="15" customHeight="1" x14ac:dyDescent="0.35">
      <c r="C2244"/>
      <c r="D2244"/>
      <c r="E2244"/>
      <c r="F2244"/>
      <c r="G2244"/>
      <c r="H2244"/>
      <c r="I2244"/>
      <c r="J2244"/>
      <c r="K2244"/>
      <c r="L2244"/>
      <c r="M2244"/>
      <c r="N2244"/>
      <c r="O2244"/>
      <c r="S2244"/>
      <c r="T2244"/>
      <c r="U2244"/>
      <c r="V2244"/>
      <c r="Y2244"/>
      <c r="Z2244"/>
      <c r="AA2244"/>
      <c r="AB2244"/>
      <c r="AC2244"/>
      <c r="AD2244"/>
      <c r="AE2244"/>
      <c r="AF2244"/>
      <c r="AG2244"/>
      <c r="AH2244"/>
      <c r="AI2244"/>
      <c r="AJ2244"/>
      <c r="AK2244"/>
      <c r="AL2244"/>
    </row>
    <row r="2245" spans="3:38" ht="15" customHeight="1" x14ac:dyDescent="0.35">
      <c r="C2245"/>
      <c r="D2245"/>
      <c r="E2245"/>
      <c r="F2245"/>
      <c r="G2245"/>
      <c r="H2245"/>
      <c r="I2245"/>
      <c r="J2245"/>
      <c r="K2245"/>
      <c r="L2245"/>
      <c r="M2245"/>
      <c r="N2245"/>
      <c r="O2245"/>
      <c r="S2245"/>
      <c r="T2245"/>
      <c r="U2245"/>
      <c r="V2245"/>
      <c r="Y2245"/>
      <c r="Z2245"/>
      <c r="AA2245"/>
      <c r="AB2245"/>
      <c r="AC2245"/>
      <c r="AD2245"/>
      <c r="AE2245"/>
      <c r="AF2245"/>
      <c r="AG2245"/>
      <c r="AH2245"/>
      <c r="AI2245"/>
      <c r="AJ2245"/>
      <c r="AK2245"/>
      <c r="AL2245"/>
    </row>
    <row r="2246" spans="3:38" ht="15" customHeight="1" x14ac:dyDescent="0.35">
      <c r="C2246"/>
      <c r="D2246"/>
      <c r="E2246"/>
      <c r="F2246"/>
      <c r="G2246"/>
      <c r="H2246"/>
      <c r="I2246"/>
      <c r="J2246"/>
      <c r="K2246"/>
      <c r="L2246"/>
      <c r="M2246"/>
      <c r="N2246"/>
      <c r="O2246"/>
      <c r="S2246"/>
      <c r="T2246"/>
      <c r="U2246"/>
      <c r="V2246"/>
      <c r="Y2246"/>
      <c r="Z2246"/>
      <c r="AA2246"/>
      <c r="AB2246"/>
      <c r="AC2246"/>
      <c r="AD2246"/>
      <c r="AE2246"/>
      <c r="AF2246"/>
      <c r="AG2246"/>
      <c r="AH2246"/>
      <c r="AI2246"/>
      <c r="AJ2246"/>
      <c r="AK2246"/>
      <c r="AL2246"/>
    </row>
    <row r="2247" spans="3:38" ht="15" customHeight="1" x14ac:dyDescent="0.35">
      <c r="C2247"/>
      <c r="D2247"/>
      <c r="E2247"/>
      <c r="F2247"/>
      <c r="G2247"/>
      <c r="H2247"/>
      <c r="I2247"/>
      <c r="J2247"/>
      <c r="K2247"/>
      <c r="L2247"/>
      <c r="M2247"/>
      <c r="N2247"/>
      <c r="O2247"/>
      <c r="S2247"/>
      <c r="T2247"/>
      <c r="U2247"/>
      <c r="V2247"/>
      <c r="Y2247"/>
      <c r="Z2247"/>
      <c r="AA2247"/>
      <c r="AB2247"/>
      <c r="AC2247"/>
      <c r="AD2247"/>
      <c r="AE2247"/>
      <c r="AF2247"/>
      <c r="AG2247"/>
      <c r="AH2247"/>
      <c r="AI2247"/>
      <c r="AJ2247"/>
      <c r="AK2247"/>
      <c r="AL2247"/>
    </row>
    <row r="2248" spans="3:38" ht="15" customHeight="1" x14ac:dyDescent="0.35">
      <c r="C2248"/>
      <c r="D2248"/>
      <c r="E2248"/>
      <c r="F2248"/>
      <c r="G2248"/>
      <c r="H2248"/>
      <c r="I2248"/>
      <c r="J2248"/>
      <c r="K2248"/>
      <c r="L2248"/>
      <c r="M2248"/>
      <c r="N2248"/>
      <c r="O2248"/>
      <c r="S2248"/>
      <c r="T2248"/>
      <c r="U2248"/>
      <c r="V2248"/>
      <c r="Y2248"/>
      <c r="Z2248"/>
      <c r="AA2248"/>
      <c r="AB2248"/>
      <c r="AC2248"/>
      <c r="AD2248"/>
      <c r="AE2248"/>
      <c r="AF2248"/>
      <c r="AG2248"/>
      <c r="AH2248"/>
      <c r="AI2248"/>
      <c r="AJ2248"/>
      <c r="AK2248"/>
      <c r="AL2248"/>
    </row>
    <row r="2249" spans="3:38" ht="15" customHeight="1" x14ac:dyDescent="0.35">
      <c r="C2249"/>
      <c r="D2249"/>
      <c r="E2249"/>
      <c r="F2249"/>
      <c r="G2249"/>
      <c r="H2249"/>
      <c r="I2249"/>
      <c r="J2249"/>
      <c r="K2249"/>
      <c r="L2249"/>
      <c r="M2249"/>
      <c r="N2249"/>
      <c r="O2249"/>
      <c r="S2249"/>
      <c r="T2249"/>
      <c r="U2249"/>
      <c r="V2249"/>
      <c r="Y2249"/>
      <c r="Z2249"/>
      <c r="AA2249"/>
      <c r="AB2249"/>
      <c r="AC2249"/>
      <c r="AD2249"/>
      <c r="AE2249"/>
      <c r="AF2249"/>
      <c r="AG2249"/>
      <c r="AH2249"/>
      <c r="AI2249"/>
      <c r="AJ2249"/>
      <c r="AK2249"/>
      <c r="AL2249"/>
    </row>
    <row r="2250" spans="3:38" ht="15" customHeight="1" x14ac:dyDescent="0.35">
      <c r="C2250"/>
      <c r="D2250"/>
      <c r="E2250"/>
      <c r="F2250"/>
      <c r="G2250"/>
      <c r="H2250"/>
      <c r="I2250"/>
      <c r="J2250"/>
      <c r="K2250"/>
      <c r="L2250"/>
      <c r="M2250"/>
      <c r="N2250"/>
      <c r="O2250"/>
      <c r="S2250"/>
      <c r="T2250"/>
      <c r="U2250"/>
      <c r="V2250"/>
      <c r="Y2250"/>
      <c r="Z2250"/>
      <c r="AA2250"/>
      <c r="AB2250"/>
      <c r="AC2250"/>
      <c r="AD2250"/>
      <c r="AE2250"/>
      <c r="AF2250"/>
      <c r="AG2250"/>
      <c r="AH2250"/>
      <c r="AI2250"/>
      <c r="AJ2250"/>
      <c r="AK2250"/>
      <c r="AL2250"/>
    </row>
    <row r="2251" spans="3:38" ht="15" customHeight="1" x14ac:dyDescent="0.35">
      <c r="C2251"/>
      <c r="D2251"/>
      <c r="E2251"/>
      <c r="F2251"/>
      <c r="G2251"/>
      <c r="H2251"/>
      <c r="I2251"/>
      <c r="J2251"/>
      <c r="K2251"/>
      <c r="L2251"/>
      <c r="M2251"/>
      <c r="N2251"/>
      <c r="O2251"/>
      <c r="S2251"/>
      <c r="T2251"/>
      <c r="U2251"/>
      <c r="V2251"/>
      <c r="Y2251"/>
      <c r="Z2251"/>
      <c r="AA2251"/>
      <c r="AB2251"/>
      <c r="AC2251"/>
      <c r="AD2251"/>
      <c r="AE2251"/>
      <c r="AF2251"/>
      <c r="AG2251"/>
      <c r="AH2251"/>
      <c r="AI2251"/>
      <c r="AJ2251"/>
      <c r="AK2251"/>
      <c r="AL2251"/>
    </row>
    <row r="2252" spans="3:38" ht="15" customHeight="1" x14ac:dyDescent="0.35">
      <c r="C2252"/>
      <c r="D2252"/>
      <c r="E2252"/>
      <c r="F2252"/>
      <c r="G2252"/>
      <c r="H2252"/>
      <c r="I2252"/>
      <c r="J2252"/>
      <c r="K2252"/>
      <c r="L2252"/>
      <c r="M2252"/>
      <c r="N2252"/>
      <c r="O2252"/>
      <c r="S2252"/>
      <c r="T2252"/>
      <c r="U2252"/>
      <c r="V2252"/>
      <c r="Y2252"/>
      <c r="Z2252"/>
      <c r="AA2252"/>
      <c r="AB2252"/>
      <c r="AC2252"/>
      <c r="AD2252"/>
      <c r="AE2252"/>
      <c r="AF2252"/>
      <c r="AG2252"/>
      <c r="AH2252"/>
      <c r="AI2252"/>
      <c r="AJ2252"/>
      <c r="AK2252"/>
      <c r="AL2252"/>
    </row>
    <row r="2253" spans="3:38" ht="15" customHeight="1" x14ac:dyDescent="0.35">
      <c r="C2253"/>
      <c r="D2253"/>
      <c r="E2253"/>
      <c r="F2253"/>
      <c r="G2253"/>
      <c r="H2253"/>
      <c r="I2253"/>
      <c r="J2253"/>
      <c r="K2253"/>
      <c r="L2253"/>
      <c r="M2253"/>
      <c r="N2253"/>
      <c r="O2253"/>
      <c r="S2253"/>
      <c r="T2253"/>
      <c r="U2253"/>
      <c r="V2253"/>
      <c r="Y2253"/>
      <c r="Z2253"/>
      <c r="AA2253"/>
      <c r="AB2253"/>
      <c r="AC2253"/>
      <c r="AD2253"/>
      <c r="AE2253"/>
      <c r="AF2253"/>
      <c r="AG2253"/>
      <c r="AH2253"/>
      <c r="AI2253"/>
      <c r="AJ2253"/>
      <c r="AK2253"/>
      <c r="AL2253"/>
    </row>
    <row r="2254" spans="3:38" ht="15" customHeight="1" x14ac:dyDescent="0.35">
      <c r="C2254"/>
      <c r="D2254"/>
      <c r="E2254"/>
      <c r="F2254"/>
      <c r="G2254"/>
      <c r="H2254"/>
      <c r="I2254"/>
      <c r="J2254"/>
      <c r="K2254"/>
      <c r="L2254"/>
      <c r="M2254"/>
      <c r="N2254"/>
      <c r="O2254"/>
      <c r="S2254"/>
      <c r="T2254"/>
      <c r="U2254"/>
      <c r="V2254"/>
      <c r="Y2254"/>
      <c r="Z2254"/>
      <c r="AA2254"/>
      <c r="AB2254"/>
      <c r="AC2254"/>
      <c r="AD2254"/>
      <c r="AE2254"/>
      <c r="AF2254"/>
      <c r="AG2254"/>
      <c r="AH2254"/>
      <c r="AI2254"/>
      <c r="AJ2254"/>
      <c r="AK2254"/>
      <c r="AL2254"/>
    </row>
    <row r="2255" spans="3:38" ht="15" customHeight="1" x14ac:dyDescent="0.35">
      <c r="C2255"/>
      <c r="D2255"/>
      <c r="E2255"/>
      <c r="F2255"/>
      <c r="G2255"/>
      <c r="H2255"/>
      <c r="I2255"/>
      <c r="J2255"/>
      <c r="K2255"/>
      <c r="L2255"/>
      <c r="M2255"/>
      <c r="N2255"/>
      <c r="O2255"/>
      <c r="S2255"/>
      <c r="T2255"/>
      <c r="U2255"/>
      <c r="V2255"/>
      <c r="Y2255"/>
      <c r="Z2255"/>
      <c r="AA2255"/>
      <c r="AB2255"/>
      <c r="AC2255"/>
      <c r="AD2255"/>
      <c r="AE2255"/>
      <c r="AF2255"/>
      <c r="AG2255"/>
      <c r="AH2255"/>
      <c r="AI2255"/>
      <c r="AJ2255"/>
      <c r="AK2255"/>
      <c r="AL2255"/>
    </row>
    <row r="2256" spans="3:38" ht="15" customHeight="1" x14ac:dyDescent="0.35">
      <c r="C2256"/>
      <c r="D2256"/>
      <c r="E2256"/>
      <c r="F2256"/>
      <c r="G2256"/>
      <c r="H2256"/>
      <c r="I2256"/>
      <c r="J2256"/>
      <c r="K2256"/>
      <c r="L2256"/>
      <c r="M2256"/>
      <c r="N2256"/>
      <c r="O2256"/>
      <c r="S2256"/>
      <c r="T2256"/>
      <c r="U2256"/>
      <c r="V2256"/>
      <c r="Y2256"/>
      <c r="Z2256"/>
      <c r="AA2256"/>
      <c r="AB2256"/>
      <c r="AC2256"/>
      <c r="AD2256"/>
      <c r="AE2256"/>
      <c r="AF2256"/>
      <c r="AG2256"/>
      <c r="AH2256"/>
      <c r="AI2256"/>
      <c r="AJ2256"/>
      <c r="AK2256"/>
      <c r="AL2256"/>
    </row>
    <row r="2257" spans="3:38" ht="15" customHeight="1" x14ac:dyDescent="0.35">
      <c r="C2257"/>
      <c r="D2257"/>
      <c r="E2257"/>
      <c r="F2257"/>
      <c r="G2257"/>
      <c r="H2257"/>
      <c r="I2257"/>
      <c r="J2257"/>
      <c r="K2257"/>
      <c r="L2257"/>
      <c r="M2257"/>
      <c r="N2257"/>
      <c r="O2257"/>
      <c r="S2257"/>
      <c r="T2257"/>
      <c r="U2257"/>
      <c r="V2257"/>
      <c r="Y2257"/>
      <c r="Z2257"/>
      <c r="AA2257"/>
      <c r="AB2257"/>
      <c r="AC2257"/>
      <c r="AD2257"/>
      <c r="AE2257"/>
      <c r="AF2257"/>
      <c r="AG2257"/>
      <c r="AH2257"/>
      <c r="AI2257"/>
      <c r="AJ2257"/>
      <c r="AK2257"/>
      <c r="AL2257"/>
    </row>
    <row r="2258" spans="3:38" ht="15" customHeight="1" x14ac:dyDescent="0.35">
      <c r="C2258"/>
      <c r="D2258"/>
      <c r="E2258"/>
      <c r="F2258"/>
      <c r="G2258"/>
      <c r="H2258"/>
      <c r="I2258"/>
      <c r="J2258"/>
      <c r="K2258"/>
      <c r="L2258"/>
      <c r="M2258"/>
      <c r="N2258"/>
      <c r="O2258"/>
      <c r="S2258"/>
      <c r="T2258"/>
      <c r="U2258"/>
      <c r="V2258"/>
      <c r="Y2258"/>
      <c r="Z2258"/>
      <c r="AA2258"/>
      <c r="AB2258"/>
      <c r="AC2258"/>
      <c r="AD2258"/>
      <c r="AE2258"/>
      <c r="AF2258"/>
      <c r="AG2258"/>
      <c r="AH2258"/>
      <c r="AI2258"/>
      <c r="AJ2258"/>
      <c r="AK2258"/>
      <c r="AL2258"/>
    </row>
    <row r="2259" spans="3:38" ht="15" customHeight="1" x14ac:dyDescent="0.35">
      <c r="C2259"/>
      <c r="D2259"/>
      <c r="E2259"/>
      <c r="F2259"/>
      <c r="G2259"/>
      <c r="H2259"/>
      <c r="I2259"/>
      <c r="J2259"/>
      <c r="K2259"/>
      <c r="L2259"/>
      <c r="M2259"/>
      <c r="N2259"/>
      <c r="O2259"/>
      <c r="S2259"/>
      <c r="T2259"/>
      <c r="U2259"/>
      <c r="V2259"/>
      <c r="Y2259"/>
      <c r="Z2259"/>
      <c r="AA2259"/>
      <c r="AB2259"/>
      <c r="AC2259"/>
      <c r="AD2259"/>
      <c r="AE2259"/>
      <c r="AF2259"/>
      <c r="AG2259"/>
      <c r="AH2259"/>
      <c r="AI2259"/>
      <c r="AJ2259"/>
      <c r="AK2259"/>
      <c r="AL2259"/>
    </row>
    <row r="2260" spans="3:38" ht="15" customHeight="1" x14ac:dyDescent="0.35">
      <c r="C2260"/>
      <c r="D2260"/>
      <c r="E2260"/>
      <c r="F2260"/>
      <c r="G2260"/>
      <c r="H2260"/>
      <c r="I2260"/>
      <c r="J2260"/>
      <c r="K2260"/>
      <c r="L2260"/>
      <c r="M2260"/>
      <c r="N2260"/>
      <c r="O2260"/>
      <c r="S2260"/>
      <c r="T2260"/>
      <c r="U2260"/>
      <c r="V2260"/>
      <c r="Y2260"/>
      <c r="Z2260"/>
      <c r="AA2260"/>
      <c r="AB2260"/>
      <c r="AC2260"/>
      <c r="AD2260"/>
      <c r="AE2260"/>
      <c r="AF2260"/>
      <c r="AG2260"/>
      <c r="AH2260"/>
      <c r="AI2260"/>
      <c r="AJ2260"/>
      <c r="AK2260"/>
      <c r="AL2260"/>
    </row>
    <row r="2261" spans="3:38" ht="15" customHeight="1" x14ac:dyDescent="0.35">
      <c r="C2261"/>
      <c r="D2261"/>
      <c r="E2261"/>
      <c r="F2261"/>
      <c r="G2261"/>
      <c r="H2261"/>
      <c r="I2261"/>
      <c r="J2261"/>
      <c r="K2261"/>
      <c r="L2261"/>
      <c r="M2261"/>
      <c r="N2261"/>
      <c r="O2261"/>
      <c r="S2261"/>
      <c r="T2261"/>
      <c r="U2261"/>
      <c r="V2261"/>
      <c r="Y2261"/>
      <c r="Z2261"/>
      <c r="AA2261"/>
      <c r="AB2261"/>
      <c r="AC2261"/>
      <c r="AD2261"/>
      <c r="AE2261"/>
      <c r="AF2261"/>
      <c r="AG2261"/>
      <c r="AH2261"/>
      <c r="AI2261"/>
      <c r="AJ2261"/>
      <c r="AK2261"/>
      <c r="AL2261"/>
    </row>
    <row r="2262" spans="3:38" ht="15" customHeight="1" x14ac:dyDescent="0.35">
      <c r="C2262"/>
      <c r="D2262"/>
      <c r="E2262"/>
      <c r="F2262"/>
      <c r="G2262"/>
      <c r="H2262"/>
      <c r="I2262"/>
      <c r="J2262"/>
      <c r="K2262"/>
      <c r="L2262"/>
      <c r="M2262"/>
      <c r="N2262"/>
      <c r="O2262"/>
      <c r="S2262"/>
      <c r="T2262"/>
      <c r="U2262"/>
      <c r="V2262"/>
      <c r="Y2262"/>
      <c r="Z2262"/>
      <c r="AA2262"/>
      <c r="AB2262"/>
      <c r="AC2262"/>
      <c r="AD2262"/>
      <c r="AE2262"/>
      <c r="AF2262"/>
      <c r="AG2262"/>
      <c r="AH2262"/>
      <c r="AI2262"/>
      <c r="AJ2262"/>
      <c r="AK2262"/>
      <c r="AL2262"/>
    </row>
    <row r="2263" spans="3:38" ht="15" customHeight="1" x14ac:dyDescent="0.35">
      <c r="C2263"/>
      <c r="D2263"/>
      <c r="E2263"/>
      <c r="F2263"/>
      <c r="G2263"/>
      <c r="H2263"/>
      <c r="I2263"/>
      <c r="J2263"/>
      <c r="K2263"/>
      <c r="L2263"/>
      <c r="M2263"/>
      <c r="N2263"/>
      <c r="O2263"/>
      <c r="S2263"/>
      <c r="T2263"/>
      <c r="U2263"/>
      <c r="V2263"/>
      <c r="Y2263"/>
      <c r="Z2263"/>
      <c r="AA2263"/>
      <c r="AB2263"/>
      <c r="AC2263"/>
      <c r="AD2263"/>
      <c r="AE2263"/>
      <c r="AF2263"/>
      <c r="AG2263"/>
      <c r="AH2263"/>
      <c r="AI2263"/>
      <c r="AJ2263"/>
      <c r="AK2263"/>
      <c r="AL2263"/>
    </row>
    <row r="2264" spans="3:38" ht="15" customHeight="1" x14ac:dyDescent="0.35">
      <c r="C2264"/>
      <c r="D2264"/>
      <c r="E2264"/>
      <c r="F2264"/>
      <c r="G2264"/>
      <c r="H2264"/>
      <c r="I2264"/>
      <c r="J2264"/>
      <c r="K2264"/>
      <c r="L2264"/>
      <c r="M2264"/>
      <c r="N2264"/>
      <c r="O2264"/>
      <c r="S2264"/>
      <c r="T2264"/>
      <c r="U2264"/>
      <c r="V2264"/>
      <c r="Y2264"/>
      <c r="Z2264"/>
      <c r="AA2264"/>
      <c r="AB2264"/>
      <c r="AC2264"/>
      <c r="AD2264"/>
      <c r="AE2264"/>
      <c r="AF2264"/>
      <c r="AG2264"/>
      <c r="AH2264"/>
      <c r="AI2264"/>
      <c r="AJ2264"/>
      <c r="AK2264"/>
      <c r="AL2264"/>
    </row>
    <row r="2265" spans="3:38" ht="15" customHeight="1" x14ac:dyDescent="0.35">
      <c r="C2265"/>
      <c r="D2265"/>
      <c r="E2265"/>
      <c r="F2265"/>
      <c r="G2265"/>
      <c r="H2265"/>
      <c r="I2265"/>
      <c r="J2265"/>
      <c r="K2265"/>
      <c r="L2265"/>
      <c r="M2265"/>
      <c r="N2265"/>
      <c r="O2265"/>
      <c r="S2265"/>
      <c r="T2265"/>
      <c r="U2265"/>
      <c r="V2265"/>
      <c r="Y2265"/>
      <c r="Z2265"/>
      <c r="AA2265"/>
      <c r="AB2265"/>
      <c r="AC2265"/>
      <c r="AD2265"/>
      <c r="AE2265"/>
      <c r="AF2265"/>
      <c r="AG2265"/>
      <c r="AH2265"/>
      <c r="AI2265"/>
      <c r="AJ2265"/>
      <c r="AK2265"/>
      <c r="AL2265"/>
    </row>
    <row r="2266" spans="3:38" ht="15" customHeight="1" x14ac:dyDescent="0.35">
      <c r="C2266"/>
      <c r="D2266"/>
      <c r="E2266"/>
      <c r="F2266"/>
      <c r="G2266"/>
      <c r="H2266"/>
      <c r="I2266"/>
      <c r="J2266"/>
      <c r="K2266"/>
      <c r="L2266"/>
      <c r="M2266"/>
      <c r="N2266"/>
      <c r="O2266"/>
      <c r="S2266"/>
      <c r="T2266"/>
      <c r="U2266"/>
      <c r="V2266"/>
      <c r="Y2266"/>
      <c r="Z2266"/>
      <c r="AA2266"/>
      <c r="AB2266"/>
      <c r="AC2266"/>
      <c r="AD2266"/>
      <c r="AE2266"/>
      <c r="AF2266"/>
      <c r="AG2266"/>
      <c r="AH2266"/>
      <c r="AI2266"/>
      <c r="AJ2266"/>
      <c r="AK2266"/>
      <c r="AL2266"/>
    </row>
    <row r="2267" spans="3:38" ht="15" customHeight="1" x14ac:dyDescent="0.35">
      <c r="C2267"/>
      <c r="D2267"/>
      <c r="E2267"/>
      <c r="F2267"/>
      <c r="G2267"/>
      <c r="H2267"/>
      <c r="I2267"/>
      <c r="J2267"/>
      <c r="K2267"/>
      <c r="L2267"/>
      <c r="M2267"/>
      <c r="N2267"/>
      <c r="O2267"/>
      <c r="S2267"/>
      <c r="T2267"/>
      <c r="U2267"/>
      <c r="V2267"/>
      <c r="Y2267"/>
      <c r="Z2267"/>
      <c r="AA2267"/>
      <c r="AB2267"/>
      <c r="AC2267"/>
      <c r="AD2267"/>
      <c r="AE2267"/>
      <c r="AF2267"/>
      <c r="AG2267"/>
      <c r="AH2267"/>
      <c r="AI2267"/>
      <c r="AJ2267"/>
      <c r="AK2267"/>
      <c r="AL2267"/>
    </row>
    <row r="2268" spans="3:38" ht="15" customHeight="1" x14ac:dyDescent="0.35">
      <c r="C2268"/>
      <c r="D2268"/>
      <c r="E2268"/>
      <c r="F2268"/>
      <c r="G2268"/>
      <c r="H2268"/>
      <c r="I2268"/>
      <c r="J2268"/>
      <c r="K2268"/>
      <c r="L2268"/>
      <c r="M2268"/>
      <c r="N2268"/>
      <c r="O2268"/>
      <c r="S2268"/>
      <c r="T2268"/>
      <c r="U2268"/>
      <c r="V2268"/>
      <c r="Y2268"/>
      <c r="Z2268"/>
      <c r="AA2268"/>
      <c r="AB2268"/>
      <c r="AC2268"/>
      <c r="AD2268"/>
      <c r="AE2268"/>
      <c r="AF2268"/>
      <c r="AG2268"/>
      <c r="AH2268"/>
      <c r="AI2268"/>
      <c r="AJ2268"/>
      <c r="AK2268"/>
      <c r="AL2268"/>
    </row>
    <row r="2269" spans="3:38" ht="15" customHeight="1" x14ac:dyDescent="0.35">
      <c r="C2269"/>
      <c r="D2269"/>
      <c r="E2269"/>
      <c r="F2269"/>
      <c r="G2269"/>
      <c r="H2269"/>
      <c r="I2269"/>
      <c r="J2269"/>
      <c r="K2269"/>
      <c r="L2269"/>
      <c r="M2269"/>
      <c r="N2269"/>
      <c r="O2269"/>
      <c r="S2269"/>
      <c r="T2269"/>
      <c r="U2269"/>
      <c r="V2269"/>
      <c r="Y2269"/>
      <c r="Z2269"/>
      <c r="AA2269"/>
      <c r="AB2269"/>
      <c r="AC2269"/>
      <c r="AD2269"/>
      <c r="AE2269"/>
      <c r="AF2269"/>
      <c r="AG2269"/>
      <c r="AH2269"/>
      <c r="AI2269"/>
      <c r="AJ2269"/>
      <c r="AK2269"/>
      <c r="AL2269"/>
    </row>
    <row r="2270" spans="3:38" ht="15" customHeight="1" x14ac:dyDescent="0.35">
      <c r="C2270"/>
      <c r="D2270"/>
      <c r="E2270"/>
      <c r="F2270"/>
      <c r="G2270"/>
      <c r="H2270"/>
      <c r="I2270"/>
      <c r="J2270"/>
      <c r="K2270"/>
      <c r="L2270"/>
      <c r="M2270"/>
      <c r="N2270"/>
      <c r="O2270"/>
      <c r="S2270"/>
      <c r="T2270"/>
      <c r="U2270"/>
      <c r="V2270"/>
      <c r="Y2270"/>
      <c r="Z2270"/>
      <c r="AA2270"/>
      <c r="AB2270"/>
      <c r="AC2270"/>
      <c r="AD2270"/>
      <c r="AE2270"/>
      <c r="AF2270"/>
      <c r="AG2270"/>
      <c r="AH2270"/>
      <c r="AI2270"/>
      <c r="AJ2270"/>
      <c r="AK2270"/>
      <c r="AL2270"/>
    </row>
    <row r="2271" spans="3:38" ht="15" customHeight="1" x14ac:dyDescent="0.35">
      <c r="C2271"/>
      <c r="D2271"/>
      <c r="E2271"/>
      <c r="F2271"/>
      <c r="G2271"/>
      <c r="H2271"/>
      <c r="I2271"/>
      <c r="J2271"/>
      <c r="K2271"/>
      <c r="L2271"/>
      <c r="M2271"/>
      <c r="N2271"/>
      <c r="O2271"/>
      <c r="S2271"/>
      <c r="T2271"/>
      <c r="U2271"/>
      <c r="V2271"/>
      <c r="Y2271"/>
      <c r="Z2271"/>
      <c r="AA2271"/>
      <c r="AB2271"/>
      <c r="AC2271"/>
      <c r="AD2271"/>
      <c r="AE2271"/>
      <c r="AF2271"/>
      <c r="AG2271"/>
      <c r="AH2271"/>
      <c r="AI2271"/>
      <c r="AJ2271"/>
      <c r="AK2271"/>
      <c r="AL2271"/>
    </row>
    <row r="2272" spans="3:38" ht="15" customHeight="1" x14ac:dyDescent="0.35">
      <c r="C2272"/>
      <c r="D2272"/>
      <c r="E2272"/>
      <c r="F2272"/>
      <c r="G2272"/>
      <c r="H2272"/>
      <c r="I2272"/>
      <c r="J2272"/>
      <c r="K2272"/>
      <c r="L2272"/>
      <c r="M2272"/>
      <c r="N2272"/>
      <c r="O2272"/>
      <c r="S2272"/>
      <c r="T2272"/>
      <c r="U2272"/>
      <c r="V2272"/>
      <c r="Y2272"/>
      <c r="Z2272"/>
      <c r="AA2272"/>
      <c r="AB2272"/>
      <c r="AC2272"/>
      <c r="AD2272"/>
      <c r="AE2272"/>
      <c r="AF2272"/>
      <c r="AG2272"/>
      <c r="AH2272"/>
      <c r="AI2272"/>
      <c r="AJ2272"/>
      <c r="AK2272"/>
      <c r="AL2272"/>
    </row>
    <row r="2273" spans="3:38" ht="15" customHeight="1" x14ac:dyDescent="0.35">
      <c r="C2273"/>
      <c r="D2273"/>
      <c r="E2273"/>
      <c r="F2273"/>
      <c r="G2273"/>
      <c r="H2273"/>
      <c r="I2273"/>
      <c r="J2273"/>
      <c r="K2273"/>
      <c r="L2273"/>
      <c r="M2273"/>
      <c r="N2273"/>
      <c r="O2273"/>
      <c r="S2273"/>
      <c r="T2273"/>
      <c r="U2273"/>
      <c r="V2273"/>
      <c r="Y2273"/>
      <c r="Z2273"/>
      <c r="AA2273"/>
      <c r="AB2273"/>
      <c r="AC2273"/>
      <c r="AD2273"/>
      <c r="AE2273"/>
      <c r="AF2273"/>
      <c r="AG2273"/>
      <c r="AH2273"/>
      <c r="AI2273"/>
      <c r="AJ2273"/>
      <c r="AK2273"/>
      <c r="AL2273"/>
    </row>
    <row r="2274" spans="3:38" ht="15" customHeight="1" x14ac:dyDescent="0.35">
      <c r="C2274"/>
      <c r="D2274"/>
      <c r="E2274"/>
      <c r="F2274"/>
      <c r="G2274"/>
      <c r="H2274"/>
      <c r="I2274"/>
      <c r="J2274"/>
      <c r="K2274"/>
      <c r="L2274"/>
      <c r="M2274"/>
      <c r="N2274"/>
      <c r="O2274"/>
      <c r="S2274"/>
      <c r="T2274"/>
      <c r="U2274"/>
      <c r="V2274"/>
      <c r="Y2274"/>
      <c r="Z2274"/>
      <c r="AA2274"/>
      <c r="AB2274"/>
      <c r="AC2274"/>
      <c r="AD2274"/>
      <c r="AE2274"/>
      <c r="AF2274"/>
      <c r="AG2274"/>
      <c r="AH2274"/>
      <c r="AI2274"/>
      <c r="AJ2274"/>
      <c r="AK2274"/>
      <c r="AL2274"/>
    </row>
    <row r="2275" spans="3:38" ht="15" customHeight="1" x14ac:dyDescent="0.35">
      <c r="C2275"/>
      <c r="D2275"/>
      <c r="E2275"/>
      <c r="F2275"/>
      <c r="G2275"/>
      <c r="H2275"/>
      <c r="I2275"/>
      <c r="J2275"/>
      <c r="K2275"/>
      <c r="L2275"/>
      <c r="M2275"/>
      <c r="N2275"/>
      <c r="O2275"/>
      <c r="S2275"/>
      <c r="T2275"/>
      <c r="U2275"/>
      <c r="V2275"/>
      <c r="Y2275"/>
      <c r="Z2275"/>
      <c r="AA2275"/>
      <c r="AB2275"/>
      <c r="AC2275"/>
      <c r="AD2275"/>
      <c r="AE2275"/>
      <c r="AF2275"/>
      <c r="AG2275"/>
      <c r="AH2275"/>
      <c r="AI2275"/>
      <c r="AJ2275"/>
      <c r="AK2275"/>
      <c r="AL2275"/>
    </row>
    <row r="2276" spans="3:38" ht="15" customHeight="1" x14ac:dyDescent="0.35">
      <c r="C2276"/>
      <c r="D2276"/>
      <c r="E2276"/>
      <c r="F2276"/>
      <c r="G2276"/>
      <c r="H2276"/>
      <c r="I2276"/>
      <c r="J2276"/>
      <c r="K2276"/>
      <c r="L2276"/>
      <c r="M2276"/>
      <c r="N2276"/>
      <c r="O2276"/>
      <c r="S2276"/>
      <c r="T2276"/>
      <c r="U2276"/>
      <c r="V2276"/>
      <c r="Y2276"/>
      <c r="Z2276"/>
      <c r="AA2276"/>
      <c r="AB2276"/>
      <c r="AC2276"/>
      <c r="AD2276"/>
      <c r="AE2276"/>
      <c r="AF2276"/>
      <c r="AG2276"/>
      <c r="AH2276"/>
      <c r="AI2276"/>
      <c r="AJ2276"/>
      <c r="AK2276"/>
      <c r="AL2276"/>
    </row>
    <row r="2277" spans="3:38" ht="15" customHeight="1" x14ac:dyDescent="0.35">
      <c r="C2277"/>
      <c r="D2277"/>
      <c r="E2277"/>
      <c r="F2277"/>
      <c r="G2277"/>
      <c r="H2277"/>
      <c r="I2277"/>
      <c r="J2277"/>
      <c r="K2277"/>
      <c r="L2277"/>
      <c r="M2277"/>
      <c r="N2277"/>
      <c r="O2277"/>
      <c r="S2277"/>
      <c r="T2277"/>
      <c r="U2277"/>
      <c r="V2277"/>
      <c r="Y2277"/>
      <c r="Z2277"/>
      <c r="AA2277"/>
      <c r="AB2277"/>
      <c r="AC2277"/>
      <c r="AD2277"/>
      <c r="AE2277"/>
      <c r="AF2277"/>
      <c r="AG2277"/>
      <c r="AH2277"/>
      <c r="AI2277"/>
      <c r="AJ2277"/>
      <c r="AK2277"/>
      <c r="AL2277"/>
    </row>
    <row r="2278" spans="3:38" ht="15" customHeight="1" x14ac:dyDescent="0.35">
      <c r="C2278"/>
      <c r="D2278"/>
      <c r="E2278"/>
      <c r="F2278"/>
      <c r="G2278"/>
      <c r="H2278"/>
      <c r="I2278"/>
      <c r="J2278"/>
      <c r="K2278"/>
      <c r="L2278"/>
      <c r="M2278"/>
      <c r="N2278"/>
      <c r="O2278"/>
      <c r="S2278"/>
      <c r="T2278"/>
      <c r="U2278"/>
      <c r="V2278"/>
      <c r="Y2278"/>
      <c r="Z2278"/>
      <c r="AA2278"/>
      <c r="AB2278"/>
      <c r="AC2278"/>
      <c r="AD2278"/>
      <c r="AE2278"/>
      <c r="AF2278"/>
      <c r="AG2278"/>
      <c r="AH2278"/>
      <c r="AI2278"/>
      <c r="AJ2278"/>
      <c r="AK2278"/>
      <c r="AL2278"/>
    </row>
    <row r="2279" spans="3:38" ht="15" customHeight="1" x14ac:dyDescent="0.35">
      <c r="C2279"/>
      <c r="D2279"/>
      <c r="E2279"/>
      <c r="F2279"/>
      <c r="G2279"/>
      <c r="H2279"/>
      <c r="I2279"/>
      <c r="J2279"/>
      <c r="K2279"/>
      <c r="L2279"/>
      <c r="M2279"/>
      <c r="N2279"/>
      <c r="O2279"/>
      <c r="S2279"/>
      <c r="T2279"/>
      <c r="U2279"/>
      <c r="V2279"/>
      <c r="Y2279"/>
      <c r="Z2279"/>
      <c r="AA2279"/>
      <c r="AB2279"/>
      <c r="AC2279"/>
      <c r="AD2279"/>
      <c r="AE2279"/>
      <c r="AF2279"/>
      <c r="AG2279"/>
      <c r="AH2279"/>
      <c r="AI2279"/>
      <c r="AJ2279"/>
      <c r="AK2279"/>
      <c r="AL2279"/>
    </row>
    <row r="2280" spans="3:38" ht="15" customHeight="1" x14ac:dyDescent="0.35">
      <c r="C2280"/>
      <c r="D2280"/>
      <c r="E2280"/>
      <c r="F2280"/>
      <c r="G2280"/>
      <c r="H2280"/>
      <c r="I2280"/>
      <c r="J2280"/>
      <c r="K2280"/>
      <c r="L2280"/>
      <c r="M2280"/>
      <c r="N2280"/>
      <c r="O2280"/>
      <c r="S2280"/>
      <c r="T2280"/>
      <c r="U2280"/>
      <c r="V2280"/>
      <c r="Y2280"/>
      <c r="Z2280"/>
      <c r="AA2280"/>
      <c r="AB2280"/>
      <c r="AC2280"/>
      <c r="AD2280"/>
      <c r="AE2280"/>
      <c r="AF2280"/>
      <c r="AG2280"/>
      <c r="AH2280"/>
      <c r="AI2280"/>
      <c r="AJ2280"/>
      <c r="AK2280"/>
      <c r="AL2280"/>
    </row>
    <row r="2281" spans="3:38" ht="15" customHeight="1" x14ac:dyDescent="0.35">
      <c r="C2281"/>
      <c r="D2281"/>
      <c r="E2281"/>
      <c r="F2281"/>
      <c r="G2281"/>
      <c r="H2281"/>
      <c r="I2281"/>
      <c r="J2281"/>
      <c r="K2281"/>
      <c r="L2281"/>
      <c r="M2281"/>
      <c r="N2281"/>
      <c r="O2281"/>
      <c r="S2281"/>
      <c r="T2281"/>
      <c r="U2281"/>
      <c r="V2281"/>
      <c r="Y2281"/>
      <c r="Z2281"/>
      <c r="AA2281"/>
      <c r="AB2281"/>
      <c r="AC2281"/>
      <c r="AD2281"/>
      <c r="AE2281"/>
      <c r="AF2281"/>
      <c r="AG2281"/>
      <c r="AH2281"/>
      <c r="AI2281"/>
      <c r="AJ2281"/>
      <c r="AK2281"/>
      <c r="AL2281"/>
    </row>
    <row r="2282" spans="3:38" ht="15" customHeight="1" x14ac:dyDescent="0.35">
      <c r="C2282"/>
      <c r="D2282"/>
      <c r="E2282"/>
      <c r="F2282"/>
      <c r="G2282"/>
      <c r="H2282"/>
      <c r="I2282"/>
      <c r="J2282"/>
      <c r="K2282"/>
      <c r="L2282"/>
      <c r="M2282"/>
      <c r="N2282"/>
      <c r="O2282"/>
      <c r="S2282"/>
      <c r="T2282"/>
      <c r="U2282"/>
      <c r="V2282"/>
      <c r="Y2282"/>
      <c r="Z2282"/>
      <c r="AA2282"/>
      <c r="AB2282"/>
      <c r="AC2282"/>
      <c r="AD2282"/>
      <c r="AE2282"/>
      <c r="AF2282"/>
      <c r="AG2282"/>
      <c r="AH2282"/>
      <c r="AI2282"/>
      <c r="AJ2282"/>
      <c r="AK2282"/>
      <c r="AL2282"/>
    </row>
    <row r="2283" spans="3:38" ht="15" customHeight="1" x14ac:dyDescent="0.35">
      <c r="C2283"/>
      <c r="D2283"/>
      <c r="E2283"/>
      <c r="F2283"/>
      <c r="G2283"/>
      <c r="H2283"/>
      <c r="I2283"/>
      <c r="J2283"/>
      <c r="K2283"/>
      <c r="L2283"/>
      <c r="M2283"/>
      <c r="N2283"/>
      <c r="O2283"/>
      <c r="S2283"/>
      <c r="T2283"/>
      <c r="U2283"/>
      <c r="V2283"/>
      <c r="Y2283"/>
      <c r="Z2283"/>
      <c r="AA2283"/>
      <c r="AB2283"/>
      <c r="AC2283"/>
      <c r="AD2283"/>
      <c r="AE2283"/>
      <c r="AF2283"/>
      <c r="AG2283"/>
      <c r="AH2283"/>
      <c r="AI2283"/>
      <c r="AJ2283"/>
      <c r="AK2283"/>
      <c r="AL2283"/>
    </row>
    <row r="2284" spans="3:38" ht="15" customHeight="1" x14ac:dyDescent="0.35">
      <c r="C2284"/>
      <c r="D2284"/>
      <c r="E2284"/>
      <c r="F2284"/>
      <c r="G2284"/>
      <c r="H2284"/>
      <c r="I2284"/>
      <c r="J2284"/>
      <c r="K2284"/>
      <c r="L2284"/>
      <c r="M2284"/>
      <c r="N2284"/>
      <c r="O2284"/>
      <c r="S2284"/>
      <c r="T2284"/>
      <c r="U2284"/>
      <c r="V2284"/>
      <c r="Y2284"/>
      <c r="Z2284"/>
      <c r="AA2284"/>
      <c r="AB2284"/>
      <c r="AC2284"/>
      <c r="AD2284"/>
      <c r="AE2284"/>
      <c r="AF2284"/>
      <c r="AG2284"/>
      <c r="AH2284"/>
      <c r="AI2284"/>
      <c r="AJ2284"/>
      <c r="AK2284"/>
      <c r="AL2284"/>
    </row>
    <row r="2285" spans="3:38" ht="15" customHeight="1" x14ac:dyDescent="0.35">
      <c r="C2285"/>
      <c r="D2285"/>
      <c r="E2285"/>
      <c r="F2285"/>
      <c r="G2285"/>
      <c r="H2285"/>
      <c r="I2285"/>
      <c r="J2285"/>
      <c r="K2285"/>
      <c r="L2285"/>
      <c r="M2285"/>
      <c r="N2285"/>
      <c r="O2285"/>
      <c r="S2285"/>
      <c r="T2285"/>
      <c r="U2285"/>
      <c r="V2285"/>
      <c r="Y2285"/>
      <c r="Z2285"/>
      <c r="AA2285"/>
      <c r="AB2285"/>
      <c r="AC2285"/>
      <c r="AD2285"/>
      <c r="AE2285"/>
      <c r="AF2285"/>
      <c r="AG2285"/>
      <c r="AH2285"/>
      <c r="AI2285"/>
      <c r="AJ2285"/>
      <c r="AK2285"/>
      <c r="AL2285"/>
    </row>
    <row r="2286" spans="3:38" ht="15" customHeight="1" x14ac:dyDescent="0.35">
      <c r="C2286"/>
      <c r="D2286"/>
      <c r="E2286"/>
      <c r="F2286"/>
      <c r="G2286"/>
      <c r="H2286"/>
      <c r="I2286"/>
      <c r="J2286"/>
      <c r="K2286"/>
      <c r="L2286"/>
      <c r="M2286"/>
      <c r="N2286"/>
      <c r="O2286"/>
      <c r="S2286"/>
      <c r="T2286"/>
      <c r="U2286"/>
      <c r="V2286"/>
      <c r="Y2286"/>
      <c r="Z2286"/>
      <c r="AA2286"/>
      <c r="AB2286"/>
      <c r="AC2286"/>
      <c r="AD2286"/>
      <c r="AE2286"/>
      <c r="AF2286"/>
      <c r="AG2286"/>
      <c r="AH2286"/>
      <c r="AI2286"/>
      <c r="AJ2286"/>
      <c r="AK2286"/>
      <c r="AL2286"/>
    </row>
    <row r="2287" spans="3:38" ht="15" customHeight="1" x14ac:dyDescent="0.35">
      <c r="C2287"/>
      <c r="D2287"/>
      <c r="E2287"/>
      <c r="F2287"/>
      <c r="G2287"/>
      <c r="H2287"/>
      <c r="I2287"/>
      <c r="J2287"/>
      <c r="K2287"/>
      <c r="L2287"/>
      <c r="M2287"/>
      <c r="N2287"/>
      <c r="O2287"/>
      <c r="S2287"/>
      <c r="T2287"/>
      <c r="U2287"/>
      <c r="V2287"/>
      <c r="Y2287"/>
      <c r="Z2287"/>
      <c r="AA2287"/>
      <c r="AB2287"/>
      <c r="AC2287"/>
      <c r="AD2287"/>
      <c r="AE2287"/>
      <c r="AF2287"/>
      <c r="AG2287"/>
      <c r="AH2287"/>
      <c r="AI2287"/>
      <c r="AJ2287"/>
      <c r="AK2287"/>
      <c r="AL2287"/>
    </row>
    <row r="2288" spans="3:38" ht="15" customHeight="1" x14ac:dyDescent="0.35">
      <c r="C2288"/>
      <c r="D2288"/>
      <c r="E2288"/>
      <c r="F2288"/>
      <c r="G2288"/>
      <c r="H2288"/>
      <c r="I2288"/>
      <c r="J2288"/>
      <c r="K2288"/>
      <c r="L2288"/>
      <c r="M2288"/>
      <c r="N2288"/>
      <c r="O2288"/>
      <c r="S2288"/>
      <c r="T2288"/>
      <c r="U2288"/>
      <c r="V2288"/>
      <c r="Y2288"/>
      <c r="Z2288"/>
      <c r="AA2288"/>
      <c r="AB2288"/>
      <c r="AC2288"/>
      <c r="AD2288"/>
      <c r="AE2288"/>
      <c r="AF2288"/>
      <c r="AG2288"/>
      <c r="AH2288"/>
      <c r="AI2288"/>
      <c r="AJ2288"/>
      <c r="AK2288"/>
      <c r="AL2288"/>
    </row>
    <row r="2289" spans="3:38" ht="15" customHeight="1" x14ac:dyDescent="0.35">
      <c r="C2289"/>
      <c r="D2289"/>
      <c r="E2289"/>
      <c r="F2289"/>
      <c r="G2289"/>
      <c r="H2289"/>
      <c r="I2289"/>
      <c r="J2289"/>
      <c r="K2289"/>
      <c r="L2289"/>
      <c r="M2289"/>
      <c r="N2289"/>
      <c r="O2289"/>
      <c r="S2289"/>
      <c r="T2289"/>
      <c r="U2289"/>
      <c r="V2289"/>
      <c r="Y2289"/>
      <c r="Z2289"/>
      <c r="AA2289"/>
      <c r="AB2289"/>
      <c r="AC2289"/>
      <c r="AD2289"/>
      <c r="AE2289"/>
      <c r="AF2289"/>
      <c r="AG2289"/>
      <c r="AH2289"/>
      <c r="AI2289"/>
      <c r="AJ2289"/>
      <c r="AK2289"/>
      <c r="AL2289"/>
    </row>
    <row r="2290" spans="3:38" ht="15" customHeight="1" x14ac:dyDescent="0.35">
      <c r="C2290"/>
      <c r="D2290"/>
      <c r="E2290"/>
      <c r="F2290"/>
      <c r="G2290"/>
      <c r="H2290"/>
      <c r="I2290"/>
      <c r="J2290"/>
      <c r="K2290"/>
      <c r="L2290"/>
      <c r="M2290"/>
      <c r="N2290"/>
      <c r="O2290"/>
      <c r="S2290"/>
      <c r="T2290"/>
      <c r="U2290"/>
      <c r="V2290"/>
      <c r="Y2290"/>
      <c r="Z2290"/>
      <c r="AA2290"/>
      <c r="AB2290"/>
      <c r="AC2290"/>
      <c r="AD2290"/>
      <c r="AE2290"/>
      <c r="AF2290"/>
      <c r="AG2290"/>
      <c r="AH2290"/>
      <c r="AI2290"/>
      <c r="AJ2290"/>
      <c r="AK2290"/>
      <c r="AL2290"/>
    </row>
    <row r="2291" spans="3:38" ht="15" customHeight="1" x14ac:dyDescent="0.35">
      <c r="C2291"/>
      <c r="D2291"/>
      <c r="E2291"/>
      <c r="F2291"/>
      <c r="G2291"/>
      <c r="H2291"/>
      <c r="I2291"/>
      <c r="J2291"/>
      <c r="K2291"/>
      <c r="L2291"/>
      <c r="M2291"/>
      <c r="N2291"/>
      <c r="O2291"/>
      <c r="S2291"/>
      <c r="T2291"/>
      <c r="U2291"/>
      <c r="V2291"/>
      <c r="Y2291"/>
      <c r="Z2291"/>
      <c r="AA2291"/>
      <c r="AB2291"/>
      <c r="AC2291"/>
      <c r="AD2291"/>
      <c r="AE2291"/>
      <c r="AF2291"/>
      <c r="AG2291"/>
      <c r="AH2291"/>
      <c r="AI2291"/>
      <c r="AJ2291"/>
      <c r="AK2291"/>
      <c r="AL2291"/>
    </row>
    <row r="2292" spans="3:38" ht="15" customHeight="1" x14ac:dyDescent="0.35">
      <c r="C2292"/>
      <c r="D2292"/>
      <c r="E2292"/>
      <c r="F2292"/>
      <c r="G2292"/>
      <c r="H2292"/>
      <c r="I2292"/>
      <c r="J2292"/>
      <c r="K2292"/>
      <c r="L2292"/>
      <c r="M2292"/>
      <c r="N2292"/>
      <c r="O2292"/>
      <c r="S2292"/>
      <c r="T2292"/>
      <c r="U2292"/>
      <c r="V2292"/>
      <c r="Y2292"/>
      <c r="Z2292"/>
      <c r="AA2292"/>
      <c r="AB2292"/>
      <c r="AC2292"/>
      <c r="AD2292"/>
      <c r="AE2292"/>
      <c r="AF2292"/>
      <c r="AG2292"/>
      <c r="AH2292"/>
      <c r="AI2292"/>
      <c r="AJ2292"/>
      <c r="AK2292"/>
      <c r="AL2292"/>
    </row>
    <row r="2293" spans="3:38" ht="15" customHeight="1" x14ac:dyDescent="0.35">
      <c r="C2293"/>
      <c r="D2293"/>
      <c r="E2293"/>
      <c r="F2293"/>
      <c r="G2293"/>
      <c r="H2293"/>
      <c r="I2293"/>
      <c r="J2293"/>
      <c r="K2293"/>
      <c r="L2293"/>
      <c r="M2293"/>
      <c r="N2293"/>
      <c r="O2293"/>
      <c r="S2293"/>
      <c r="T2293"/>
      <c r="U2293"/>
      <c r="V2293"/>
      <c r="Y2293"/>
      <c r="Z2293"/>
      <c r="AA2293"/>
      <c r="AB2293"/>
      <c r="AC2293"/>
      <c r="AD2293"/>
      <c r="AE2293"/>
      <c r="AF2293"/>
      <c r="AG2293"/>
      <c r="AH2293"/>
      <c r="AI2293"/>
      <c r="AJ2293"/>
      <c r="AK2293"/>
      <c r="AL2293"/>
    </row>
    <row r="2294" spans="3:38" ht="15" customHeight="1" x14ac:dyDescent="0.35">
      <c r="C2294"/>
      <c r="D2294"/>
      <c r="E2294"/>
      <c r="F2294"/>
      <c r="G2294"/>
      <c r="H2294"/>
      <c r="I2294"/>
      <c r="J2294"/>
      <c r="K2294"/>
      <c r="L2294"/>
      <c r="M2294"/>
      <c r="N2294"/>
      <c r="O2294"/>
      <c r="S2294"/>
      <c r="T2294"/>
      <c r="U2294"/>
      <c r="V2294"/>
      <c r="Y2294"/>
      <c r="Z2294"/>
      <c r="AA2294"/>
      <c r="AB2294"/>
      <c r="AC2294"/>
      <c r="AD2294"/>
      <c r="AE2294"/>
      <c r="AF2294"/>
      <c r="AG2294"/>
      <c r="AH2294"/>
      <c r="AI2294"/>
      <c r="AJ2294"/>
      <c r="AK2294"/>
      <c r="AL2294"/>
    </row>
    <row r="2295" spans="3:38" ht="15" customHeight="1" x14ac:dyDescent="0.35">
      <c r="C2295"/>
      <c r="D2295"/>
      <c r="E2295"/>
      <c r="F2295"/>
      <c r="G2295"/>
      <c r="H2295"/>
      <c r="I2295"/>
      <c r="J2295"/>
      <c r="K2295"/>
      <c r="L2295"/>
      <c r="M2295"/>
      <c r="N2295"/>
      <c r="O2295"/>
      <c r="S2295"/>
      <c r="T2295"/>
      <c r="U2295"/>
      <c r="V2295"/>
      <c r="Y2295"/>
      <c r="Z2295"/>
      <c r="AA2295"/>
      <c r="AB2295"/>
      <c r="AC2295"/>
      <c r="AD2295"/>
      <c r="AE2295"/>
      <c r="AF2295"/>
      <c r="AG2295"/>
      <c r="AH2295"/>
      <c r="AI2295"/>
      <c r="AJ2295"/>
      <c r="AK2295"/>
      <c r="AL2295"/>
    </row>
    <row r="2296" spans="3:38" ht="15" customHeight="1" x14ac:dyDescent="0.35">
      <c r="C2296"/>
      <c r="D2296"/>
      <c r="E2296"/>
      <c r="F2296"/>
      <c r="G2296"/>
      <c r="H2296"/>
      <c r="I2296"/>
      <c r="J2296"/>
      <c r="K2296"/>
      <c r="L2296"/>
      <c r="M2296"/>
      <c r="N2296"/>
      <c r="O2296"/>
      <c r="S2296"/>
      <c r="T2296"/>
      <c r="U2296"/>
      <c r="V2296"/>
      <c r="Y2296"/>
      <c r="Z2296"/>
      <c r="AA2296"/>
      <c r="AB2296"/>
      <c r="AC2296"/>
      <c r="AD2296"/>
      <c r="AE2296"/>
      <c r="AF2296"/>
      <c r="AG2296"/>
      <c r="AH2296"/>
      <c r="AI2296"/>
      <c r="AJ2296"/>
      <c r="AK2296"/>
      <c r="AL2296"/>
    </row>
    <row r="2297" spans="3:38" ht="15" customHeight="1" x14ac:dyDescent="0.35">
      <c r="C2297"/>
      <c r="D2297"/>
      <c r="E2297"/>
      <c r="F2297"/>
      <c r="G2297"/>
      <c r="H2297"/>
      <c r="I2297"/>
      <c r="J2297"/>
      <c r="K2297"/>
      <c r="L2297"/>
      <c r="M2297"/>
      <c r="N2297"/>
      <c r="O2297"/>
      <c r="S2297"/>
      <c r="T2297"/>
      <c r="U2297"/>
      <c r="V2297"/>
      <c r="Y2297"/>
      <c r="Z2297"/>
      <c r="AA2297"/>
      <c r="AB2297"/>
      <c r="AC2297"/>
      <c r="AD2297"/>
      <c r="AE2297"/>
      <c r="AF2297"/>
      <c r="AG2297"/>
      <c r="AH2297"/>
      <c r="AI2297"/>
      <c r="AJ2297"/>
      <c r="AK2297"/>
      <c r="AL2297"/>
    </row>
    <row r="2298" spans="3:38" ht="15" customHeight="1" x14ac:dyDescent="0.35">
      <c r="C2298"/>
      <c r="D2298"/>
      <c r="E2298"/>
      <c r="F2298"/>
      <c r="G2298"/>
      <c r="H2298"/>
      <c r="I2298"/>
      <c r="J2298"/>
      <c r="K2298"/>
      <c r="L2298"/>
      <c r="M2298"/>
      <c r="N2298"/>
      <c r="O2298"/>
      <c r="S2298"/>
      <c r="T2298"/>
      <c r="U2298"/>
      <c r="V2298"/>
      <c r="Y2298"/>
      <c r="Z2298"/>
      <c r="AA2298"/>
      <c r="AB2298"/>
      <c r="AC2298"/>
      <c r="AD2298"/>
      <c r="AE2298"/>
      <c r="AF2298"/>
      <c r="AG2298"/>
      <c r="AH2298"/>
      <c r="AI2298"/>
      <c r="AJ2298"/>
      <c r="AK2298"/>
      <c r="AL2298"/>
    </row>
    <row r="2299" spans="3:38" ht="15" customHeight="1" x14ac:dyDescent="0.35">
      <c r="C2299"/>
      <c r="D2299"/>
      <c r="E2299"/>
      <c r="F2299"/>
      <c r="G2299"/>
      <c r="H2299"/>
      <c r="I2299"/>
      <c r="J2299"/>
      <c r="K2299"/>
      <c r="L2299"/>
      <c r="M2299"/>
      <c r="N2299"/>
      <c r="O2299"/>
      <c r="S2299"/>
      <c r="T2299"/>
      <c r="U2299"/>
      <c r="V2299"/>
      <c r="Y2299"/>
      <c r="Z2299"/>
      <c r="AA2299"/>
      <c r="AB2299"/>
      <c r="AC2299"/>
      <c r="AD2299"/>
      <c r="AE2299"/>
      <c r="AF2299"/>
      <c r="AG2299"/>
      <c r="AH2299"/>
      <c r="AI2299"/>
      <c r="AJ2299"/>
      <c r="AK2299"/>
      <c r="AL2299"/>
    </row>
    <row r="2300" spans="3:38" ht="15" customHeight="1" x14ac:dyDescent="0.35">
      <c r="C2300"/>
      <c r="D2300"/>
      <c r="E2300"/>
      <c r="F2300"/>
      <c r="G2300"/>
      <c r="H2300"/>
      <c r="I2300"/>
      <c r="J2300"/>
      <c r="K2300"/>
      <c r="L2300"/>
      <c r="M2300"/>
      <c r="N2300"/>
      <c r="O2300"/>
      <c r="S2300"/>
      <c r="T2300"/>
      <c r="U2300"/>
      <c r="V2300"/>
      <c r="Y2300"/>
      <c r="Z2300"/>
      <c r="AA2300"/>
      <c r="AB2300"/>
      <c r="AC2300"/>
      <c r="AD2300"/>
      <c r="AE2300"/>
      <c r="AF2300"/>
      <c r="AG2300"/>
      <c r="AH2300"/>
      <c r="AI2300"/>
      <c r="AJ2300"/>
      <c r="AK2300"/>
      <c r="AL2300"/>
    </row>
    <row r="2301" spans="3:38" ht="15" customHeight="1" x14ac:dyDescent="0.35">
      <c r="C2301"/>
      <c r="D2301"/>
      <c r="E2301"/>
      <c r="F2301"/>
      <c r="G2301"/>
      <c r="H2301"/>
      <c r="I2301"/>
      <c r="J2301"/>
      <c r="K2301"/>
      <c r="L2301"/>
      <c r="M2301"/>
      <c r="N2301"/>
      <c r="O2301"/>
      <c r="S2301"/>
      <c r="T2301"/>
      <c r="U2301"/>
      <c r="V2301"/>
      <c r="Y2301"/>
      <c r="Z2301"/>
      <c r="AA2301"/>
      <c r="AB2301"/>
      <c r="AC2301"/>
      <c r="AD2301"/>
      <c r="AE2301"/>
      <c r="AF2301"/>
      <c r="AG2301"/>
      <c r="AH2301"/>
      <c r="AI2301"/>
      <c r="AJ2301"/>
      <c r="AK2301"/>
      <c r="AL2301"/>
    </row>
    <row r="2302" spans="3:38" ht="15" customHeight="1" x14ac:dyDescent="0.35">
      <c r="C2302"/>
      <c r="D2302"/>
      <c r="E2302"/>
      <c r="F2302"/>
      <c r="G2302"/>
      <c r="H2302"/>
      <c r="I2302"/>
      <c r="J2302"/>
      <c r="K2302"/>
      <c r="L2302"/>
      <c r="M2302"/>
      <c r="N2302"/>
      <c r="O2302"/>
      <c r="S2302"/>
      <c r="T2302"/>
      <c r="U2302"/>
      <c r="V2302"/>
      <c r="Y2302"/>
      <c r="Z2302"/>
      <c r="AA2302"/>
      <c r="AB2302"/>
      <c r="AC2302"/>
      <c r="AD2302"/>
      <c r="AE2302"/>
      <c r="AF2302"/>
      <c r="AG2302"/>
      <c r="AH2302"/>
      <c r="AI2302"/>
      <c r="AJ2302"/>
      <c r="AK2302"/>
      <c r="AL2302"/>
    </row>
    <row r="2303" spans="3:38" ht="15" customHeight="1" x14ac:dyDescent="0.35">
      <c r="C2303"/>
      <c r="D2303"/>
      <c r="E2303"/>
      <c r="F2303"/>
      <c r="G2303"/>
      <c r="H2303"/>
      <c r="I2303"/>
      <c r="J2303"/>
      <c r="K2303"/>
      <c r="L2303"/>
      <c r="M2303"/>
      <c r="N2303"/>
      <c r="O2303"/>
      <c r="S2303"/>
      <c r="T2303"/>
      <c r="U2303"/>
      <c r="V2303"/>
      <c r="Y2303"/>
      <c r="Z2303"/>
      <c r="AA2303"/>
      <c r="AB2303"/>
      <c r="AC2303"/>
      <c r="AD2303"/>
      <c r="AE2303"/>
      <c r="AF2303"/>
      <c r="AG2303"/>
      <c r="AH2303"/>
      <c r="AI2303"/>
      <c r="AJ2303"/>
      <c r="AK2303"/>
      <c r="AL2303"/>
    </row>
    <row r="2304" spans="3:38" ht="15" customHeight="1" x14ac:dyDescent="0.35">
      <c r="C2304"/>
      <c r="D2304"/>
      <c r="E2304"/>
      <c r="F2304"/>
      <c r="G2304"/>
      <c r="H2304"/>
      <c r="I2304"/>
      <c r="J2304"/>
      <c r="K2304"/>
      <c r="L2304"/>
      <c r="M2304"/>
      <c r="N2304"/>
      <c r="O2304"/>
      <c r="S2304"/>
      <c r="T2304"/>
      <c r="U2304"/>
      <c r="V2304"/>
      <c r="Y2304"/>
      <c r="Z2304"/>
      <c r="AA2304"/>
      <c r="AB2304"/>
      <c r="AC2304"/>
      <c r="AD2304"/>
      <c r="AE2304"/>
      <c r="AF2304"/>
      <c r="AG2304"/>
      <c r="AH2304"/>
      <c r="AI2304"/>
      <c r="AJ2304"/>
      <c r="AK2304"/>
      <c r="AL2304"/>
    </row>
    <row r="2305" spans="3:38" ht="15" customHeight="1" x14ac:dyDescent="0.35">
      <c r="C2305"/>
      <c r="D2305"/>
      <c r="E2305"/>
      <c r="F2305"/>
      <c r="G2305"/>
      <c r="H2305"/>
      <c r="I2305"/>
      <c r="J2305"/>
      <c r="K2305"/>
      <c r="L2305"/>
      <c r="M2305"/>
      <c r="N2305"/>
      <c r="O2305"/>
      <c r="S2305"/>
      <c r="T2305"/>
      <c r="U2305"/>
      <c r="V2305"/>
      <c r="Y2305"/>
      <c r="Z2305"/>
      <c r="AA2305"/>
      <c r="AB2305"/>
      <c r="AC2305"/>
      <c r="AD2305"/>
      <c r="AE2305"/>
      <c r="AF2305"/>
      <c r="AG2305"/>
      <c r="AH2305"/>
      <c r="AI2305"/>
      <c r="AJ2305"/>
      <c r="AK2305"/>
      <c r="AL2305"/>
    </row>
    <row r="2306" spans="3:38" ht="15" customHeight="1" x14ac:dyDescent="0.35">
      <c r="C2306"/>
      <c r="D2306"/>
      <c r="E2306"/>
      <c r="F2306"/>
      <c r="G2306"/>
      <c r="H2306"/>
      <c r="I2306"/>
      <c r="J2306"/>
      <c r="K2306"/>
      <c r="L2306"/>
      <c r="M2306"/>
      <c r="N2306"/>
      <c r="O2306"/>
      <c r="S2306"/>
      <c r="T2306"/>
      <c r="U2306"/>
      <c r="V2306"/>
      <c r="Y2306"/>
      <c r="Z2306"/>
      <c r="AA2306"/>
      <c r="AB2306"/>
      <c r="AC2306"/>
      <c r="AD2306"/>
      <c r="AE2306"/>
      <c r="AF2306"/>
      <c r="AG2306"/>
      <c r="AH2306"/>
      <c r="AI2306"/>
      <c r="AJ2306"/>
      <c r="AK2306"/>
      <c r="AL2306"/>
    </row>
    <row r="2307" spans="3:38" ht="15" customHeight="1" x14ac:dyDescent="0.35">
      <c r="C2307"/>
      <c r="D2307"/>
      <c r="E2307"/>
      <c r="F2307"/>
      <c r="G2307"/>
      <c r="H2307"/>
      <c r="I2307"/>
      <c r="J2307"/>
      <c r="K2307"/>
      <c r="L2307"/>
      <c r="M2307"/>
      <c r="N2307"/>
      <c r="O2307"/>
      <c r="S2307"/>
      <c r="T2307"/>
      <c r="U2307"/>
      <c r="V2307"/>
      <c r="Y2307"/>
      <c r="Z2307"/>
      <c r="AA2307"/>
      <c r="AB2307"/>
      <c r="AC2307"/>
      <c r="AD2307"/>
      <c r="AE2307"/>
      <c r="AF2307"/>
      <c r="AG2307"/>
      <c r="AH2307"/>
      <c r="AI2307"/>
      <c r="AJ2307"/>
      <c r="AK2307"/>
      <c r="AL2307"/>
    </row>
    <row r="2308" spans="3:38" ht="15" customHeight="1" x14ac:dyDescent="0.35">
      <c r="C2308"/>
      <c r="D2308"/>
      <c r="E2308"/>
      <c r="F2308"/>
      <c r="G2308"/>
      <c r="H2308"/>
      <c r="I2308"/>
      <c r="J2308"/>
      <c r="K2308"/>
      <c r="L2308"/>
      <c r="M2308"/>
      <c r="N2308"/>
      <c r="O2308"/>
      <c r="S2308"/>
      <c r="T2308"/>
      <c r="U2308"/>
      <c r="V2308"/>
      <c r="Y2308"/>
      <c r="Z2308"/>
      <c r="AA2308"/>
      <c r="AB2308"/>
      <c r="AC2308"/>
      <c r="AD2308"/>
      <c r="AE2308"/>
      <c r="AF2308"/>
      <c r="AG2308"/>
      <c r="AH2308"/>
      <c r="AI2308"/>
      <c r="AJ2308"/>
      <c r="AK2308"/>
      <c r="AL2308"/>
    </row>
    <row r="2309" spans="3:38" ht="15" customHeight="1" x14ac:dyDescent="0.35">
      <c r="C2309"/>
      <c r="D2309"/>
      <c r="E2309"/>
      <c r="F2309"/>
      <c r="G2309"/>
      <c r="H2309"/>
      <c r="I2309"/>
      <c r="J2309"/>
      <c r="K2309"/>
      <c r="L2309"/>
      <c r="M2309"/>
      <c r="N2309"/>
      <c r="O2309"/>
      <c r="S2309"/>
      <c r="T2309"/>
      <c r="U2309"/>
      <c r="V2309"/>
      <c r="Y2309"/>
      <c r="Z2309"/>
      <c r="AA2309"/>
      <c r="AB2309"/>
      <c r="AC2309"/>
      <c r="AD2309"/>
      <c r="AE2309"/>
      <c r="AF2309"/>
      <c r="AG2309"/>
      <c r="AH2309"/>
      <c r="AI2309"/>
      <c r="AJ2309"/>
      <c r="AK2309"/>
      <c r="AL2309"/>
    </row>
    <row r="2310" spans="3:38" ht="15" customHeight="1" x14ac:dyDescent="0.35">
      <c r="C2310"/>
      <c r="D2310"/>
      <c r="E2310"/>
      <c r="F2310"/>
      <c r="G2310"/>
      <c r="H2310"/>
      <c r="I2310"/>
      <c r="J2310"/>
      <c r="K2310"/>
      <c r="L2310"/>
      <c r="M2310"/>
      <c r="N2310"/>
      <c r="O2310"/>
      <c r="S2310"/>
      <c r="T2310"/>
      <c r="U2310"/>
      <c r="V2310"/>
      <c r="Y2310"/>
      <c r="Z2310"/>
      <c r="AA2310"/>
      <c r="AB2310"/>
      <c r="AC2310"/>
      <c r="AD2310"/>
      <c r="AE2310"/>
      <c r="AF2310"/>
      <c r="AG2310"/>
      <c r="AH2310"/>
      <c r="AI2310"/>
      <c r="AJ2310"/>
      <c r="AK2310"/>
      <c r="AL2310"/>
    </row>
    <row r="2311" spans="3:38" ht="15" customHeight="1" x14ac:dyDescent="0.35">
      <c r="C2311"/>
      <c r="D2311"/>
      <c r="E2311"/>
      <c r="F2311"/>
      <c r="G2311"/>
      <c r="H2311"/>
      <c r="I2311"/>
      <c r="J2311"/>
      <c r="K2311"/>
      <c r="L2311"/>
      <c r="M2311"/>
      <c r="N2311"/>
      <c r="O2311"/>
      <c r="S2311"/>
      <c r="T2311"/>
      <c r="U2311"/>
      <c r="V2311"/>
      <c r="Y2311"/>
      <c r="Z2311"/>
      <c r="AA2311"/>
      <c r="AB2311"/>
      <c r="AC2311"/>
      <c r="AD2311"/>
      <c r="AE2311"/>
      <c r="AF2311"/>
      <c r="AG2311"/>
      <c r="AH2311"/>
      <c r="AI2311"/>
      <c r="AJ2311"/>
      <c r="AK2311"/>
      <c r="AL2311"/>
    </row>
    <row r="2312" spans="3:38" ht="15" customHeight="1" x14ac:dyDescent="0.35">
      <c r="C2312"/>
      <c r="D2312"/>
      <c r="E2312"/>
      <c r="F2312"/>
      <c r="G2312"/>
      <c r="H2312"/>
      <c r="I2312"/>
      <c r="J2312"/>
      <c r="K2312"/>
      <c r="L2312"/>
      <c r="M2312"/>
      <c r="N2312"/>
      <c r="O2312"/>
      <c r="S2312"/>
      <c r="T2312"/>
      <c r="U2312"/>
      <c r="V2312"/>
      <c r="Y2312"/>
      <c r="Z2312"/>
      <c r="AA2312"/>
      <c r="AB2312"/>
      <c r="AC2312"/>
      <c r="AD2312"/>
      <c r="AE2312"/>
      <c r="AF2312"/>
      <c r="AG2312"/>
      <c r="AH2312"/>
      <c r="AI2312"/>
      <c r="AJ2312"/>
      <c r="AK2312"/>
      <c r="AL2312"/>
    </row>
    <row r="2313" spans="3:38" ht="15" customHeight="1" x14ac:dyDescent="0.35">
      <c r="C2313"/>
      <c r="D2313"/>
      <c r="E2313"/>
      <c r="F2313"/>
      <c r="G2313"/>
      <c r="H2313"/>
      <c r="I2313"/>
      <c r="J2313"/>
      <c r="K2313"/>
      <c r="L2313"/>
      <c r="M2313"/>
      <c r="N2313"/>
      <c r="O2313"/>
      <c r="S2313"/>
      <c r="T2313"/>
      <c r="U2313"/>
      <c r="V2313"/>
      <c r="Y2313"/>
      <c r="Z2313"/>
      <c r="AA2313"/>
      <c r="AB2313"/>
      <c r="AC2313"/>
      <c r="AD2313"/>
      <c r="AE2313"/>
      <c r="AF2313"/>
      <c r="AG2313"/>
      <c r="AH2313"/>
      <c r="AI2313"/>
      <c r="AJ2313"/>
      <c r="AK2313"/>
      <c r="AL2313"/>
    </row>
    <row r="2314" spans="3:38" ht="15" customHeight="1" x14ac:dyDescent="0.35">
      <c r="C2314"/>
      <c r="D2314"/>
      <c r="E2314"/>
      <c r="F2314"/>
      <c r="G2314"/>
      <c r="H2314"/>
      <c r="I2314"/>
      <c r="J2314"/>
      <c r="K2314"/>
      <c r="L2314"/>
      <c r="M2314"/>
      <c r="N2314"/>
      <c r="O2314"/>
      <c r="S2314"/>
      <c r="T2314"/>
      <c r="U2314"/>
      <c r="V2314"/>
      <c r="Y2314"/>
      <c r="Z2314"/>
      <c r="AA2314"/>
      <c r="AB2314"/>
      <c r="AC2314"/>
      <c r="AD2314"/>
      <c r="AE2314"/>
      <c r="AF2314"/>
      <c r="AG2314"/>
      <c r="AH2314"/>
      <c r="AI2314"/>
      <c r="AJ2314"/>
      <c r="AK2314"/>
      <c r="AL2314"/>
    </row>
    <row r="2315" spans="3:38" ht="15" customHeight="1" x14ac:dyDescent="0.35">
      <c r="C2315"/>
      <c r="D2315"/>
      <c r="E2315"/>
      <c r="F2315"/>
      <c r="G2315"/>
      <c r="H2315"/>
      <c r="I2315"/>
      <c r="J2315"/>
      <c r="K2315"/>
      <c r="L2315"/>
      <c r="M2315"/>
      <c r="N2315"/>
      <c r="O2315"/>
      <c r="S2315"/>
      <c r="T2315"/>
      <c r="U2315"/>
      <c r="V2315"/>
      <c r="Y2315"/>
      <c r="Z2315"/>
      <c r="AA2315"/>
      <c r="AB2315"/>
      <c r="AC2315"/>
      <c r="AD2315"/>
      <c r="AE2315"/>
      <c r="AF2315"/>
      <c r="AG2315"/>
      <c r="AH2315"/>
      <c r="AI2315"/>
      <c r="AJ2315"/>
      <c r="AK2315"/>
      <c r="AL2315"/>
    </row>
    <row r="2316" spans="3:38" ht="15" customHeight="1" x14ac:dyDescent="0.35">
      <c r="C2316"/>
      <c r="D2316"/>
      <c r="E2316"/>
      <c r="F2316"/>
      <c r="G2316"/>
      <c r="H2316"/>
      <c r="I2316"/>
      <c r="J2316"/>
      <c r="K2316"/>
      <c r="L2316"/>
      <c r="M2316"/>
      <c r="N2316"/>
      <c r="O2316"/>
      <c r="S2316"/>
      <c r="T2316"/>
      <c r="U2316"/>
      <c r="V2316"/>
      <c r="Y2316"/>
      <c r="Z2316"/>
      <c r="AA2316"/>
      <c r="AB2316"/>
      <c r="AC2316"/>
      <c r="AD2316"/>
      <c r="AE2316"/>
      <c r="AF2316"/>
      <c r="AG2316"/>
      <c r="AH2316"/>
      <c r="AI2316"/>
      <c r="AJ2316"/>
      <c r="AK2316"/>
      <c r="AL2316"/>
    </row>
    <row r="2317" spans="3:38" ht="15" customHeight="1" x14ac:dyDescent="0.35">
      <c r="C2317"/>
      <c r="D2317"/>
      <c r="E2317"/>
      <c r="F2317"/>
      <c r="G2317"/>
      <c r="H2317"/>
      <c r="I2317"/>
      <c r="J2317"/>
      <c r="K2317"/>
      <c r="L2317"/>
      <c r="M2317"/>
      <c r="N2317"/>
      <c r="O2317"/>
      <c r="S2317"/>
      <c r="T2317"/>
      <c r="U2317"/>
      <c r="V2317"/>
      <c r="Y2317"/>
      <c r="Z2317"/>
      <c r="AA2317"/>
      <c r="AB2317"/>
      <c r="AC2317"/>
      <c r="AD2317"/>
      <c r="AE2317"/>
      <c r="AF2317"/>
      <c r="AG2317"/>
      <c r="AH2317"/>
      <c r="AI2317"/>
      <c r="AJ2317"/>
      <c r="AK2317"/>
      <c r="AL2317"/>
    </row>
    <row r="2318" spans="3:38" ht="15" customHeight="1" x14ac:dyDescent="0.35">
      <c r="C2318"/>
      <c r="D2318"/>
      <c r="E2318"/>
      <c r="F2318"/>
      <c r="G2318"/>
      <c r="H2318"/>
      <c r="I2318"/>
      <c r="J2318"/>
      <c r="K2318"/>
      <c r="L2318"/>
      <c r="M2318"/>
      <c r="N2318"/>
      <c r="O2318"/>
      <c r="S2318"/>
      <c r="T2318"/>
      <c r="U2318"/>
      <c r="V2318"/>
      <c r="Y2318"/>
      <c r="Z2318"/>
      <c r="AA2318"/>
      <c r="AB2318"/>
      <c r="AC2318"/>
      <c r="AD2318"/>
      <c r="AE2318"/>
      <c r="AF2318"/>
      <c r="AG2318"/>
      <c r="AH2318"/>
      <c r="AI2318"/>
      <c r="AJ2318"/>
      <c r="AK2318"/>
      <c r="AL2318"/>
    </row>
    <row r="2319" spans="3:38" ht="15" customHeight="1" x14ac:dyDescent="0.35">
      <c r="C2319"/>
      <c r="D2319"/>
      <c r="E2319"/>
      <c r="F2319"/>
      <c r="G2319"/>
      <c r="H2319"/>
      <c r="I2319"/>
      <c r="J2319"/>
      <c r="K2319"/>
      <c r="L2319"/>
      <c r="M2319"/>
      <c r="N2319"/>
      <c r="O2319"/>
      <c r="S2319"/>
      <c r="T2319"/>
      <c r="U2319"/>
      <c r="V2319"/>
      <c r="Y2319"/>
      <c r="Z2319"/>
      <c r="AA2319"/>
      <c r="AB2319"/>
      <c r="AC2319"/>
      <c r="AD2319"/>
      <c r="AE2319"/>
      <c r="AF2319"/>
      <c r="AG2319"/>
      <c r="AH2319"/>
      <c r="AI2319"/>
      <c r="AJ2319"/>
      <c r="AK2319"/>
      <c r="AL2319"/>
    </row>
    <row r="2320" spans="3:38" ht="15" customHeight="1" x14ac:dyDescent="0.35">
      <c r="C2320"/>
      <c r="D2320"/>
      <c r="E2320"/>
      <c r="F2320"/>
      <c r="G2320"/>
      <c r="H2320"/>
      <c r="I2320"/>
      <c r="J2320"/>
      <c r="K2320"/>
      <c r="L2320"/>
      <c r="M2320"/>
      <c r="N2320"/>
      <c r="O2320"/>
      <c r="S2320"/>
      <c r="T2320"/>
      <c r="U2320"/>
      <c r="V2320"/>
      <c r="Y2320"/>
      <c r="Z2320"/>
      <c r="AA2320"/>
      <c r="AB2320"/>
      <c r="AC2320"/>
      <c r="AD2320"/>
      <c r="AE2320"/>
      <c r="AF2320"/>
      <c r="AG2320"/>
      <c r="AH2320"/>
      <c r="AI2320"/>
      <c r="AJ2320"/>
      <c r="AK2320"/>
      <c r="AL2320"/>
    </row>
    <row r="2321" spans="3:38" ht="15" customHeight="1" x14ac:dyDescent="0.35">
      <c r="C2321"/>
      <c r="D2321"/>
      <c r="E2321"/>
      <c r="F2321"/>
      <c r="G2321"/>
      <c r="H2321"/>
      <c r="I2321"/>
      <c r="J2321"/>
      <c r="K2321"/>
      <c r="L2321"/>
      <c r="M2321"/>
      <c r="N2321"/>
      <c r="O2321"/>
      <c r="S2321"/>
      <c r="T2321"/>
      <c r="U2321"/>
      <c r="V2321"/>
      <c r="Y2321"/>
      <c r="Z2321"/>
      <c r="AA2321"/>
      <c r="AB2321"/>
      <c r="AC2321"/>
      <c r="AD2321"/>
      <c r="AE2321"/>
      <c r="AF2321"/>
      <c r="AG2321"/>
      <c r="AH2321"/>
      <c r="AI2321"/>
      <c r="AJ2321"/>
      <c r="AK2321"/>
      <c r="AL2321"/>
    </row>
    <row r="2322" spans="3:38" ht="15" customHeight="1" x14ac:dyDescent="0.35">
      <c r="C2322"/>
      <c r="D2322"/>
      <c r="E2322"/>
      <c r="F2322"/>
      <c r="G2322"/>
      <c r="H2322"/>
      <c r="I2322"/>
      <c r="J2322"/>
      <c r="K2322"/>
      <c r="L2322"/>
      <c r="M2322"/>
      <c r="N2322"/>
      <c r="O2322"/>
      <c r="S2322"/>
      <c r="T2322"/>
      <c r="U2322"/>
      <c r="V2322"/>
      <c r="Y2322"/>
      <c r="Z2322"/>
      <c r="AA2322"/>
      <c r="AB2322"/>
      <c r="AC2322"/>
      <c r="AD2322"/>
      <c r="AE2322"/>
      <c r="AF2322"/>
      <c r="AG2322"/>
      <c r="AH2322"/>
      <c r="AI2322"/>
      <c r="AJ2322"/>
      <c r="AK2322"/>
      <c r="AL2322"/>
    </row>
    <row r="2323" spans="3:38" ht="15" customHeight="1" x14ac:dyDescent="0.35">
      <c r="C2323"/>
      <c r="D2323"/>
      <c r="E2323"/>
      <c r="F2323"/>
      <c r="G2323"/>
      <c r="H2323"/>
      <c r="I2323"/>
      <c r="J2323"/>
      <c r="K2323"/>
      <c r="L2323"/>
      <c r="M2323"/>
      <c r="N2323"/>
      <c r="O2323"/>
      <c r="S2323"/>
      <c r="T2323"/>
      <c r="U2323"/>
      <c r="V2323"/>
      <c r="Y2323"/>
      <c r="Z2323"/>
      <c r="AA2323"/>
      <c r="AB2323"/>
      <c r="AC2323"/>
      <c r="AD2323"/>
      <c r="AE2323"/>
      <c r="AF2323"/>
      <c r="AG2323"/>
      <c r="AH2323"/>
      <c r="AI2323"/>
      <c r="AJ2323"/>
      <c r="AK2323"/>
      <c r="AL2323"/>
    </row>
    <row r="2324" spans="3:38" ht="15" customHeight="1" x14ac:dyDescent="0.35">
      <c r="C2324"/>
      <c r="D2324"/>
      <c r="E2324"/>
      <c r="F2324"/>
      <c r="G2324"/>
      <c r="H2324"/>
      <c r="I2324"/>
      <c r="J2324"/>
      <c r="K2324"/>
      <c r="L2324"/>
      <c r="M2324"/>
      <c r="N2324"/>
      <c r="O2324"/>
      <c r="S2324"/>
      <c r="T2324"/>
      <c r="U2324"/>
      <c r="V2324"/>
      <c r="Y2324"/>
      <c r="Z2324"/>
      <c r="AA2324"/>
      <c r="AB2324"/>
      <c r="AC2324"/>
      <c r="AD2324"/>
      <c r="AE2324"/>
      <c r="AF2324"/>
      <c r="AG2324"/>
      <c r="AH2324"/>
      <c r="AI2324"/>
      <c r="AJ2324"/>
      <c r="AK2324"/>
      <c r="AL2324"/>
    </row>
    <row r="2325" spans="3:38" ht="15" customHeight="1" x14ac:dyDescent="0.35">
      <c r="C2325"/>
      <c r="D2325"/>
      <c r="E2325"/>
      <c r="F2325"/>
      <c r="G2325"/>
      <c r="H2325"/>
      <c r="I2325"/>
      <c r="J2325"/>
      <c r="K2325"/>
      <c r="L2325"/>
      <c r="M2325"/>
      <c r="N2325"/>
      <c r="O2325"/>
      <c r="S2325"/>
      <c r="T2325"/>
      <c r="U2325"/>
      <c r="V2325"/>
      <c r="Y2325"/>
      <c r="Z2325"/>
      <c r="AA2325"/>
      <c r="AB2325"/>
      <c r="AC2325"/>
      <c r="AD2325"/>
      <c r="AE2325"/>
      <c r="AF2325"/>
      <c r="AG2325"/>
      <c r="AH2325"/>
      <c r="AI2325"/>
      <c r="AJ2325"/>
      <c r="AK2325"/>
      <c r="AL2325"/>
    </row>
    <row r="2326" spans="3:38" ht="15" customHeight="1" x14ac:dyDescent="0.35">
      <c r="C2326"/>
      <c r="D2326"/>
      <c r="E2326"/>
      <c r="F2326"/>
      <c r="G2326"/>
      <c r="H2326"/>
      <c r="I2326"/>
      <c r="J2326"/>
      <c r="K2326"/>
      <c r="L2326"/>
      <c r="M2326"/>
      <c r="N2326"/>
      <c r="O2326"/>
      <c r="S2326"/>
      <c r="T2326"/>
      <c r="U2326"/>
      <c r="V2326"/>
      <c r="Y2326"/>
      <c r="Z2326"/>
      <c r="AA2326"/>
      <c r="AB2326"/>
      <c r="AC2326"/>
      <c r="AD2326"/>
      <c r="AE2326"/>
      <c r="AF2326"/>
      <c r="AG2326"/>
      <c r="AH2326"/>
      <c r="AI2326"/>
      <c r="AJ2326"/>
      <c r="AK2326"/>
      <c r="AL2326"/>
    </row>
    <row r="2327" spans="3:38" ht="15" customHeight="1" x14ac:dyDescent="0.35">
      <c r="C2327"/>
      <c r="D2327"/>
      <c r="E2327"/>
      <c r="F2327"/>
      <c r="G2327"/>
      <c r="H2327"/>
      <c r="I2327"/>
      <c r="J2327"/>
      <c r="K2327"/>
      <c r="L2327"/>
      <c r="M2327"/>
      <c r="N2327"/>
      <c r="O2327"/>
      <c r="S2327"/>
      <c r="T2327"/>
      <c r="U2327"/>
      <c r="V2327"/>
      <c r="Y2327"/>
      <c r="Z2327"/>
      <c r="AA2327"/>
      <c r="AB2327"/>
      <c r="AC2327"/>
      <c r="AD2327"/>
      <c r="AE2327"/>
      <c r="AF2327"/>
      <c r="AG2327"/>
      <c r="AH2327"/>
      <c r="AI2327"/>
      <c r="AJ2327"/>
      <c r="AK2327"/>
      <c r="AL2327"/>
    </row>
    <row r="2328" spans="3:38" ht="15" customHeight="1" x14ac:dyDescent="0.35">
      <c r="C2328"/>
      <c r="D2328"/>
      <c r="E2328"/>
      <c r="F2328"/>
      <c r="G2328"/>
      <c r="H2328"/>
      <c r="I2328"/>
      <c r="J2328"/>
      <c r="K2328"/>
      <c r="L2328"/>
      <c r="M2328"/>
      <c r="N2328"/>
      <c r="O2328"/>
      <c r="S2328"/>
      <c r="T2328"/>
      <c r="U2328"/>
      <c r="V2328"/>
      <c r="Y2328"/>
      <c r="Z2328"/>
      <c r="AA2328"/>
      <c r="AB2328"/>
      <c r="AC2328"/>
      <c r="AD2328"/>
      <c r="AE2328"/>
      <c r="AF2328"/>
      <c r="AG2328"/>
      <c r="AH2328"/>
      <c r="AI2328"/>
      <c r="AJ2328"/>
      <c r="AK2328"/>
      <c r="AL2328"/>
    </row>
    <row r="2329" spans="3:38" ht="15" customHeight="1" x14ac:dyDescent="0.35">
      <c r="C2329"/>
      <c r="D2329"/>
      <c r="E2329"/>
      <c r="F2329"/>
      <c r="G2329"/>
      <c r="H2329"/>
      <c r="I2329"/>
      <c r="J2329"/>
      <c r="K2329"/>
      <c r="L2329"/>
      <c r="M2329"/>
      <c r="N2329"/>
      <c r="O2329"/>
      <c r="S2329"/>
      <c r="T2329"/>
      <c r="U2329"/>
      <c r="V2329"/>
      <c r="Y2329"/>
      <c r="Z2329"/>
      <c r="AA2329"/>
      <c r="AB2329"/>
      <c r="AC2329"/>
      <c r="AD2329"/>
      <c r="AE2329"/>
      <c r="AF2329"/>
      <c r="AG2329"/>
      <c r="AH2329"/>
      <c r="AI2329"/>
      <c r="AJ2329"/>
      <c r="AK2329"/>
      <c r="AL2329"/>
    </row>
    <row r="2330" spans="3:38" ht="15" customHeight="1" x14ac:dyDescent="0.35">
      <c r="C2330"/>
      <c r="D2330"/>
      <c r="E2330"/>
      <c r="F2330"/>
      <c r="G2330"/>
      <c r="H2330"/>
      <c r="I2330"/>
      <c r="J2330"/>
      <c r="K2330"/>
      <c r="L2330"/>
      <c r="M2330"/>
      <c r="N2330"/>
      <c r="O2330"/>
      <c r="S2330"/>
      <c r="T2330"/>
      <c r="U2330"/>
      <c r="V2330"/>
      <c r="Y2330"/>
      <c r="Z2330"/>
      <c r="AA2330"/>
      <c r="AB2330"/>
      <c r="AC2330"/>
      <c r="AD2330"/>
      <c r="AE2330"/>
      <c r="AF2330"/>
      <c r="AG2330"/>
      <c r="AH2330"/>
      <c r="AI2330"/>
      <c r="AJ2330"/>
      <c r="AK2330"/>
      <c r="AL2330"/>
    </row>
    <row r="2331" spans="3:38" ht="15" customHeight="1" x14ac:dyDescent="0.35">
      <c r="C2331"/>
      <c r="D2331"/>
      <c r="E2331"/>
      <c r="F2331"/>
      <c r="G2331"/>
      <c r="H2331"/>
      <c r="I2331"/>
      <c r="J2331"/>
      <c r="K2331"/>
      <c r="L2331"/>
      <c r="M2331"/>
      <c r="N2331"/>
      <c r="O2331"/>
      <c r="S2331"/>
      <c r="T2331"/>
      <c r="U2331"/>
      <c r="V2331"/>
      <c r="Y2331"/>
      <c r="Z2331"/>
      <c r="AA2331"/>
      <c r="AB2331"/>
      <c r="AC2331"/>
      <c r="AD2331"/>
      <c r="AE2331"/>
      <c r="AF2331"/>
      <c r="AG2331"/>
      <c r="AH2331"/>
      <c r="AI2331"/>
      <c r="AJ2331"/>
      <c r="AK2331"/>
      <c r="AL2331"/>
    </row>
    <row r="2332" spans="3:38" ht="15" customHeight="1" x14ac:dyDescent="0.35">
      <c r="C2332"/>
      <c r="D2332"/>
      <c r="E2332"/>
      <c r="F2332"/>
      <c r="G2332"/>
      <c r="H2332"/>
      <c r="I2332"/>
      <c r="J2332"/>
      <c r="K2332"/>
      <c r="L2332"/>
      <c r="M2332"/>
      <c r="N2332"/>
      <c r="O2332"/>
      <c r="S2332"/>
      <c r="T2332"/>
      <c r="U2332"/>
      <c r="V2332"/>
      <c r="Y2332"/>
      <c r="Z2332"/>
      <c r="AA2332"/>
      <c r="AB2332"/>
      <c r="AC2332"/>
      <c r="AD2332"/>
      <c r="AE2332"/>
      <c r="AF2332"/>
      <c r="AG2332"/>
      <c r="AH2332"/>
      <c r="AI2332"/>
      <c r="AJ2332"/>
      <c r="AK2332"/>
      <c r="AL2332"/>
    </row>
    <row r="2333" spans="3:38" ht="15" customHeight="1" x14ac:dyDescent="0.35">
      <c r="C2333"/>
      <c r="D2333"/>
      <c r="E2333"/>
      <c r="F2333"/>
      <c r="G2333"/>
      <c r="H2333"/>
      <c r="I2333"/>
      <c r="J2333"/>
      <c r="K2333"/>
      <c r="L2333"/>
      <c r="M2333"/>
      <c r="N2333"/>
      <c r="O2333"/>
      <c r="S2333"/>
      <c r="T2333"/>
      <c r="U2333"/>
      <c r="V2333"/>
      <c r="Y2333"/>
      <c r="Z2333"/>
      <c r="AA2333"/>
      <c r="AB2333"/>
      <c r="AC2333"/>
      <c r="AD2333"/>
      <c r="AE2333"/>
      <c r="AF2333"/>
      <c r="AG2333"/>
      <c r="AH2333"/>
      <c r="AI2333"/>
      <c r="AJ2333"/>
      <c r="AK2333"/>
      <c r="AL2333"/>
    </row>
    <row r="2334" spans="3:38" ht="15" customHeight="1" x14ac:dyDescent="0.35">
      <c r="C2334"/>
      <c r="D2334"/>
      <c r="E2334"/>
      <c r="F2334"/>
      <c r="G2334"/>
      <c r="H2334"/>
      <c r="I2334"/>
      <c r="J2334"/>
      <c r="K2334"/>
      <c r="L2334"/>
      <c r="M2334"/>
      <c r="N2334"/>
      <c r="O2334"/>
      <c r="S2334"/>
      <c r="T2334"/>
      <c r="U2334"/>
      <c r="V2334"/>
      <c r="Y2334"/>
      <c r="Z2334"/>
      <c r="AA2334"/>
      <c r="AB2334"/>
      <c r="AC2334"/>
      <c r="AD2334"/>
      <c r="AE2334"/>
      <c r="AF2334"/>
      <c r="AG2334"/>
      <c r="AH2334"/>
      <c r="AI2334"/>
      <c r="AJ2334"/>
      <c r="AK2334"/>
      <c r="AL2334"/>
    </row>
    <row r="2335" spans="3:38" ht="15" customHeight="1" x14ac:dyDescent="0.35">
      <c r="C2335"/>
      <c r="D2335"/>
      <c r="E2335"/>
      <c r="F2335"/>
      <c r="G2335"/>
      <c r="H2335"/>
      <c r="I2335"/>
      <c r="J2335"/>
      <c r="K2335"/>
      <c r="L2335"/>
      <c r="M2335"/>
      <c r="N2335"/>
      <c r="O2335"/>
      <c r="S2335"/>
      <c r="T2335"/>
      <c r="U2335"/>
      <c r="V2335"/>
      <c r="Y2335"/>
      <c r="Z2335"/>
      <c r="AA2335"/>
      <c r="AB2335"/>
      <c r="AC2335"/>
      <c r="AD2335"/>
      <c r="AE2335"/>
      <c r="AF2335"/>
      <c r="AG2335"/>
      <c r="AH2335"/>
      <c r="AI2335"/>
      <c r="AJ2335"/>
      <c r="AK2335"/>
      <c r="AL2335"/>
    </row>
    <row r="2336" spans="3:38" ht="15" customHeight="1" x14ac:dyDescent="0.35">
      <c r="C2336"/>
      <c r="D2336"/>
      <c r="E2336"/>
      <c r="F2336"/>
      <c r="G2336"/>
      <c r="H2336"/>
      <c r="I2336"/>
      <c r="J2336"/>
      <c r="K2336"/>
      <c r="L2336"/>
      <c r="M2336"/>
      <c r="N2336"/>
      <c r="O2336"/>
      <c r="S2336"/>
      <c r="T2336"/>
      <c r="U2336"/>
      <c r="V2336"/>
      <c r="Y2336"/>
      <c r="Z2336"/>
      <c r="AA2336"/>
      <c r="AB2336"/>
      <c r="AC2336"/>
      <c r="AD2336"/>
      <c r="AE2336"/>
      <c r="AF2336"/>
      <c r="AG2336"/>
      <c r="AH2336"/>
      <c r="AI2336"/>
      <c r="AJ2336"/>
      <c r="AK2336"/>
      <c r="AL2336"/>
    </row>
    <row r="2337" spans="3:38" ht="15" customHeight="1" x14ac:dyDescent="0.35">
      <c r="C2337"/>
      <c r="D2337"/>
      <c r="E2337"/>
      <c r="F2337"/>
      <c r="G2337"/>
      <c r="H2337"/>
      <c r="I2337"/>
      <c r="J2337"/>
      <c r="K2337"/>
      <c r="L2337"/>
      <c r="M2337"/>
      <c r="N2337"/>
      <c r="O2337"/>
      <c r="S2337"/>
      <c r="T2337"/>
      <c r="U2337"/>
      <c r="V2337"/>
      <c r="Y2337"/>
      <c r="Z2337"/>
      <c r="AA2337"/>
      <c r="AB2337"/>
      <c r="AC2337"/>
      <c r="AD2337"/>
      <c r="AE2337"/>
      <c r="AF2337"/>
      <c r="AG2337"/>
      <c r="AH2337"/>
      <c r="AI2337"/>
      <c r="AJ2337"/>
      <c r="AK2337"/>
      <c r="AL2337"/>
    </row>
    <row r="2338" spans="3:38" ht="15" customHeight="1" x14ac:dyDescent="0.35">
      <c r="C2338"/>
      <c r="D2338"/>
      <c r="E2338"/>
      <c r="F2338"/>
      <c r="G2338"/>
      <c r="H2338"/>
      <c r="I2338"/>
      <c r="J2338"/>
      <c r="K2338"/>
      <c r="L2338"/>
      <c r="M2338"/>
      <c r="N2338"/>
      <c r="O2338"/>
      <c r="S2338"/>
      <c r="T2338"/>
      <c r="U2338"/>
      <c r="V2338"/>
      <c r="Y2338"/>
      <c r="Z2338"/>
      <c r="AA2338"/>
      <c r="AB2338"/>
      <c r="AC2338"/>
      <c r="AD2338"/>
      <c r="AE2338"/>
      <c r="AF2338"/>
      <c r="AG2338"/>
      <c r="AH2338"/>
      <c r="AI2338"/>
      <c r="AJ2338"/>
      <c r="AK2338"/>
      <c r="AL2338"/>
    </row>
    <row r="2339" spans="3:38" ht="15" customHeight="1" x14ac:dyDescent="0.35">
      <c r="C2339"/>
      <c r="D2339"/>
      <c r="E2339"/>
      <c r="F2339"/>
      <c r="G2339"/>
      <c r="H2339"/>
      <c r="I2339"/>
      <c r="J2339"/>
      <c r="K2339"/>
      <c r="L2339"/>
      <c r="M2339"/>
      <c r="N2339"/>
      <c r="O2339"/>
      <c r="S2339"/>
      <c r="T2339"/>
      <c r="U2339"/>
      <c r="V2339"/>
      <c r="Y2339"/>
      <c r="Z2339"/>
      <c r="AA2339"/>
      <c r="AB2339"/>
      <c r="AC2339"/>
      <c r="AD2339"/>
      <c r="AE2339"/>
      <c r="AF2339"/>
      <c r="AG2339"/>
      <c r="AH2339"/>
      <c r="AI2339"/>
      <c r="AJ2339"/>
      <c r="AK2339"/>
      <c r="AL2339"/>
    </row>
    <row r="2340" spans="3:38" ht="15" customHeight="1" x14ac:dyDescent="0.35">
      <c r="C2340"/>
      <c r="D2340"/>
      <c r="E2340"/>
      <c r="F2340"/>
      <c r="G2340"/>
      <c r="H2340"/>
      <c r="I2340"/>
      <c r="J2340"/>
      <c r="K2340"/>
      <c r="L2340"/>
      <c r="M2340"/>
      <c r="N2340"/>
      <c r="O2340"/>
      <c r="S2340"/>
      <c r="T2340"/>
      <c r="U2340"/>
      <c r="V2340"/>
      <c r="Y2340"/>
      <c r="Z2340"/>
      <c r="AA2340"/>
      <c r="AB2340"/>
      <c r="AC2340"/>
      <c r="AD2340"/>
      <c r="AE2340"/>
      <c r="AF2340"/>
      <c r="AG2340"/>
      <c r="AH2340"/>
      <c r="AI2340"/>
      <c r="AJ2340"/>
      <c r="AK2340"/>
      <c r="AL2340"/>
    </row>
    <row r="2341" spans="3:38" ht="15" customHeight="1" x14ac:dyDescent="0.35">
      <c r="C2341"/>
      <c r="D2341"/>
      <c r="E2341"/>
      <c r="F2341"/>
      <c r="G2341"/>
      <c r="H2341"/>
      <c r="I2341"/>
      <c r="J2341"/>
      <c r="K2341"/>
      <c r="L2341"/>
      <c r="M2341"/>
      <c r="N2341"/>
      <c r="O2341"/>
      <c r="S2341"/>
      <c r="T2341"/>
      <c r="U2341"/>
      <c r="V2341"/>
      <c r="Y2341"/>
      <c r="Z2341"/>
      <c r="AA2341"/>
      <c r="AB2341"/>
      <c r="AC2341"/>
      <c r="AD2341"/>
      <c r="AE2341"/>
      <c r="AF2341"/>
      <c r="AG2341"/>
      <c r="AH2341"/>
      <c r="AI2341"/>
      <c r="AJ2341"/>
      <c r="AK2341"/>
      <c r="AL2341"/>
    </row>
    <row r="2342" spans="3:38" ht="15" customHeight="1" x14ac:dyDescent="0.35">
      <c r="C2342"/>
      <c r="D2342"/>
      <c r="E2342"/>
      <c r="F2342"/>
      <c r="G2342"/>
      <c r="H2342"/>
      <c r="I2342"/>
      <c r="J2342"/>
      <c r="K2342"/>
      <c r="L2342"/>
      <c r="M2342"/>
      <c r="N2342"/>
      <c r="O2342"/>
      <c r="S2342"/>
      <c r="T2342"/>
      <c r="U2342"/>
      <c r="V2342"/>
      <c r="Y2342"/>
      <c r="Z2342"/>
      <c r="AA2342"/>
      <c r="AB2342"/>
      <c r="AC2342"/>
      <c r="AD2342"/>
      <c r="AE2342"/>
      <c r="AF2342"/>
      <c r="AG2342"/>
      <c r="AH2342"/>
      <c r="AI2342"/>
      <c r="AJ2342"/>
      <c r="AK2342"/>
      <c r="AL2342"/>
    </row>
    <row r="2343" spans="3:38" ht="15" customHeight="1" x14ac:dyDescent="0.35">
      <c r="C2343"/>
      <c r="D2343"/>
      <c r="E2343"/>
      <c r="F2343"/>
      <c r="G2343"/>
      <c r="H2343"/>
      <c r="I2343"/>
      <c r="J2343"/>
      <c r="K2343"/>
      <c r="L2343"/>
      <c r="M2343"/>
      <c r="N2343"/>
      <c r="O2343"/>
      <c r="S2343"/>
      <c r="T2343"/>
      <c r="U2343"/>
      <c r="V2343"/>
      <c r="Y2343"/>
      <c r="Z2343"/>
      <c r="AA2343"/>
      <c r="AB2343"/>
      <c r="AC2343"/>
      <c r="AD2343"/>
      <c r="AE2343"/>
      <c r="AF2343"/>
      <c r="AG2343"/>
      <c r="AH2343"/>
      <c r="AI2343"/>
      <c r="AJ2343"/>
      <c r="AK2343"/>
      <c r="AL2343"/>
    </row>
    <row r="2344" spans="3:38" ht="15" customHeight="1" x14ac:dyDescent="0.35">
      <c r="C2344"/>
      <c r="D2344"/>
      <c r="E2344"/>
      <c r="F2344"/>
      <c r="G2344"/>
      <c r="H2344"/>
      <c r="I2344"/>
      <c r="J2344"/>
      <c r="K2344"/>
      <c r="L2344"/>
      <c r="M2344"/>
      <c r="N2344"/>
      <c r="O2344"/>
      <c r="S2344"/>
      <c r="T2344"/>
      <c r="U2344"/>
      <c r="V2344"/>
      <c r="Y2344"/>
      <c r="Z2344"/>
      <c r="AA2344"/>
      <c r="AB2344"/>
      <c r="AC2344"/>
      <c r="AD2344"/>
      <c r="AE2344"/>
      <c r="AF2344"/>
      <c r="AG2344"/>
      <c r="AH2344"/>
      <c r="AI2344"/>
      <c r="AJ2344"/>
      <c r="AK2344"/>
      <c r="AL2344"/>
    </row>
    <row r="2345" spans="3:38" ht="15" customHeight="1" x14ac:dyDescent="0.35">
      <c r="C2345"/>
      <c r="D2345"/>
      <c r="E2345"/>
      <c r="F2345"/>
      <c r="G2345"/>
      <c r="H2345"/>
      <c r="I2345"/>
      <c r="J2345"/>
      <c r="K2345"/>
      <c r="L2345"/>
      <c r="M2345"/>
      <c r="N2345"/>
      <c r="O2345"/>
      <c r="S2345"/>
      <c r="T2345"/>
      <c r="U2345"/>
      <c r="V2345"/>
      <c r="Y2345"/>
      <c r="Z2345"/>
      <c r="AA2345"/>
      <c r="AB2345"/>
      <c r="AC2345"/>
      <c r="AD2345"/>
      <c r="AE2345"/>
      <c r="AF2345"/>
      <c r="AG2345"/>
      <c r="AH2345"/>
      <c r="AI2345"/>
      <c r="AJ2345"/>
      <c r="AK2345"/>
      <c r="AL2345"/>
    </row>
    <row r="2346" spans="3:38" ht="15" customHeight="1" x14ac:dyDescent="0.35">
      <c r="C2346"/>
      <c r="D2346"/>
      <c r="E2346"/>
      <c r="F2346"/>
      <c r="G2346"/>
      <c r="H2346"/>
      <c r="I2346"/>
      <c r="J2346"/>
      <c r="K2346"/>
      <c r="L2346"/>
      <c r="M2346"/>
      <c r="N2346"/>
      <c r="O2346"/>
      <c r="S2346"/>
      <c r="T2346"/>
      <c r="U2346"/>
      <c r="V2346"/>
      <c r="Y2346"/>
      <c r="Z2346"/>
      <c r="AA2346"/>
      <c r="AB2346"/>
      <c r="AC2346"/>
      <c r="AD2346"/>
      <c r="AE2346"/>
      <c r="AF2346"/>
      <c r="AG2346"/>
      <c r="AH2346"/>
      <c r="AI2346"/>
      <c r="AJ2346"/>
      <c r="AK2346"/>
      <c r="AL2346"/>
    </row>
    <row r="2347" spans="3:38" ht="15" customHeight="1" x14ac:dyDescent="0.35">
      <c r="C2347"/>
      <c r="D2347"/>
      <c r="E2347"/>
      <c r="F2347"/>
      <c r="G2347"/>
      <c r="H2347"/>
      <c r="I2347"/>
      <c r="J2347"/>
      <c r="K2347"/>
      <c r="L2347"/>
      <c r="M2347"/>
      <c r="N2347"/>
      <c r="O2347"/>
      <c r="S2347"/>
      <c r="T2347"/>
      <c r="U2347"/>
      <c r="V2347"/>
      <c r="Y2347"/>
      <c r="Z2347"/>
      <c r="AA2347"/>
      <c r="AB2347"/>
      <c r="AC2347"/>
      <c r="AD2347"/>
      <c r="AE2347"/>
      <c r="AF2347"/>
      <c r="AG2347"/>
      <c r="AH2347"/>
      <c r="AI2347"/>
      <c r="AJ2347"/>
      <c r="AK2347"/>
      <c r="AL2347"/>
    </row>
    <row r="2348" spans="3:38" ht="15" customHeight="1" x14ac:dyDescent="0.35">
      <c r="C2348"/>
      <c r="D2348"/>
      <c r="E2348"/>
      <c r="F2348"/>
      <c r="G2348"/>
      <c r="H2348"/>
      <c r="I2348"/>
      <c r="J2348"/>
      <c r="K2348"/>
      <c r="L2348"/>
      <c r="M2348"/>
      <c r="N2348"/>
      <c r="O2348"/>
      <c r="S2348"/>
      <c r="T2348"/>
      <c r="U2348"/>
      <c r="V2348"/>
      <c r="Y2348"/>
      <c r="Z2348"/>
      <c r="AA2348"/>
      <c r="AB2348"/>
      <c r="AC2348"/>
      <c r="AD2348"/>
      <c r="AE2348"/>
      <c r="AF2348"/>
      <c r="AG2348"/>
      <c r="AH2348"/>
      <c r="AI2348"/>
      <c r="AJ2348"/>
      <c r="AK2348"/>
      <c r="AL2348"/>
    </row>
    <row r="2349" spans="3:38" ht="15" customHeight="1" x14ac:dyDescent="0.35">
      <c r="C2349"/>
      <c r="D2349"/>
      <c r="E2349"/>
      <c r="F2349"/>
      <c r="G2349"/>
      <c r="H2349"/>
      <c r="I2349"/>
      <c r="J2349"/>
      <c r="K2349"/>
      <c r="L2349"/>
      <c r="M2349"/>
      <c r="N2349"/>
      <c r="O2349"/>
      <c r="S2349"/>
      <c r="T2349"/>
      <c r="U2349"/>
      <c r="V2349"/>
      <c r="Y2349"/>
      <c r="Z2349"/>
      <c r="AA2349"/>
      <c r="AB2349"/>
      <c r="AC2349"/>
      <c r="AD2349"/>
      <c r="AE2349"/>
      <c r="AF2349"/>
      <c r="AG2349"/>
      <c r="AH2349"/>
      <c r="AI2349"/>
      <c r="AJ2349"/>
      <c r="AK2349"/>
      <c r="AL2349"/>
    </row>
    <row r="2350" spans="3:38" ht="15" customHeight="1" x14ac:dyDescent="0.35">
      <c r="C2350"/>
      <c r="D2350"/>
      <c r="E2350"/>
      <c r="F2350"/>
      <c r="G2350"/>
      <c r="H2350"/>
      <c r="I2350"/>
      <c r="J2350"/>
      <c r="K2350"/>
      <c r="L2350"/>
      <c r="M2350"/>
      <c r="N2350"/>
      <c r="O2350"/>
      <c r="S2350"/>
      <c r="T2350"/>
      <c r="U2350"/>
      <c r="V2350"/>
      <c r="Y2350"/>
      <c r="Z2350"/>
      <c r="AA2350"/>
      <c r="AB2350"/>
      <c r="AC2350"/>
      <c r="AD2350"/>
      <c r="AE2350"/>
      <c r="AF2350"/>
      <c r="AG2350"/>
      <c r="AH2350"/>
      <c r="AI2350"/>
      <c r="AJ2350"/>
      <c r="AK2350"/>
      <c r="AL2350"/>
    </row>
    <row r="2351" spans="3:38" ht="15" customHeight="1" x14ac:dyDescent="0.35">
      <c r="C2351"/>
      <c r="D2351"/>
      <c r="E2351"/>
      <c r="F2351"/>
      <c r="G2351"/>
      <c r="H2351"/>
      <c r="I2351"/>
      <c r="J2351"/>
      <c r="K2351"/>
      <c r="L2351"/>
      <c r="M2351"/>
      <c r="N2351"/>
      <c r="O2351"/>
      <c r="S2351"/>
      <c r="T2351"/>
      <c r="U2351"/>
      <c r="V2351"/>
      <c r="Y2351"/>
      <c r="Z2351"/>
      <c r="AA2351"/>
      <c r="AB2351"/>
      <c r="AC2351"/>
      <c r="AD2351"/>
      <c r="AE2351"/>
      <c r="AF2351"/>
      <c r="AG2351"/>
      <c r="AH2351"/>
      <c r="AI2351"/>
      <c r="AJ2351"/>
      <c r="AK2351"/>
      <c r="AL2351"/>
    </row>
    <row r="2352" spans="3:38" ht="15" customHeight="1" x14ac:dyDescent="0.35">
      <c r="C2352"/>
      <c r="D2352"/>
      <c r="E2352"/>
      <c r="F2352"/>
      <c r="G2352"/>
      <c r="H2352"/>
      <c r="I2352"/>
      <c r="J2352"/>
      <c r="K2352"/>
      <c r="L2352"/>
      <c r="M2352"/>
      <c r="N2352"/>
      <c r="O2352"/>
      <c r="S2352"/>
      <c r="T2352"/>
      <c r="U2352"/>
      <c r="V2352"/>
      <c r="Y2352"/>
      <c r="Z2352"/>
      <c r="AA2352"/>
      <c r="AB2352"/>
      <c r="AC2352"/>
      <c r="AD2352"/>
      <c r="AE2352"/>
      <c r="AF2352"/>
      <c r="AG2352"/>
      <c r="AH2352"/>
      <c r="AI2352"/>
      <c r="AJ2352"/>
      <c r="AK2352"/>
      <c r="AL2352"/>
    </row>
    <row r="2353" spans="3:38" ht="15" customHeight="1" x14ac:dyDescent="0.35">
      <c r="C2353"/>
      <c r="D2353"/>
      <c r="E2353"/>
      <c r="F2353"/>
      <c r="G2353"/>
      <c r="H2353"/>
      <c r="I2353"/>
      <c r="J2353"/>
      <c r="K2353"/>
      <c r="L2353"/>
      <c r="M2353"/>
      <c r="N2353"/>
      <c r="O2353"/>
      <c r="S2353"/>
      <c r="T2353"/>
      <c r="U2353"/>
      <c r="V2353"/>
      <c r="Y2353"/>
      <c r="Z2353"/>
      <c r="AA2353"/>
      <c r="AB2353"/>
      <c r="AC2353"/>
      <c r="AD2353"/>
      <c r="AE2353"/>
      <c r="AF2353"/>
      <c r="AG2353"/>
      <c r="AH2353"/>
      <c r="AI2353"/>
      <c r="AJ2353"/>
      <c r="AK2353"/>
      <c r="AL2353"/>
    </row>
    <row r="2354" spans="3:38" ht="15" customHeight="1" x14ac:dyDescent="0.35">
      <c r="C2354"/>
      <c r="D2354"/>
      <c r="E2354"/>
      <c r="F2354"/>
      <c r="G2354"/>
      <c r="H2354"/>
      <c r="I2354"/>
      <c r="J2354"/>
      <c r="K2354"/>
      <c r="L2354"/>
      <c r="M2354"/>
      <c r="N2354"/>
      <c r="O2354"/>
      <c r="S2354"/>
      <c r="T2354"/>
      <c r="U2354"/>
      <c r="V2354"/>
      <c r="Y2354"/>
      <c r="Z2354"/>
      <c r="AA2354"/>
      <c r="AB2354"/>
      <c r="AC2354"/>
      <c r="AD2354"/>
      <c r="AE2354"/>
      <c r="AF2354"/>
      <c r="AG2354"/>
      <c r="AH2354"/>
      <c r="AI2354"/>
      <c r="AJ2354"/>
      <c r="AK2354"/>
      <c r="AL2354"/>
    </row>
    <row r="2355" spans="3:38" ht="15" customHeight="1" x14ac:dyDescent="0.35">
      <c r="C2355"/>
      <c r="D2355"/>
      <c r="E2355"/>
      <c r="F2355"/>
      <c r="G2355"/>
      <c r="H2355"/>
      <c r="I2355"/>
      <c r="J2355"/>
      <c r="K2355"/>
      <c r="L2355"/>
      <c r="M2355"/>
      <c r="N2355"/>
      <c r="O2355"/>
      <c r="S2355"/>
      <c r="T2355"/>
      <c r="U2355"/>
      <c r="V2355"/>
      <c r="Y2355"/>
      <c r="Z2355"/>
      <c r="AA2355"/>
      <c r="AB2355"/>
      <c r="AC2355"/>
      <c r="AD2355"/>
      <c r="AE2355"/>
      <c r="AF2355"/>
      <c r="AG2355"/>
      <c r="AH2355"/>
      <c r="AI2355"/>
      <c r="AJ2355"/>
      <c r="AK2355"/>
      <c r="AL2355"/>
    </row>
    <row r="2356" spans="3:38" ht="15" customHeight="1" x14ac:dyDescent="0.35">
      <c r="C2356"/>
      <c r="D2356"/>
      <c r="E2356"/>
      <c r="F2356"/>
      <c r="G2356"/>
      <c r="H2356"/>
      <c r="I2356"/>
      <c r="J2356"/>
      <c r="K2356"/>
      <c r="L2356"/>
      <c r="M2356"/>
      <c r="N2356"/>
      <c r="O2356"/>
      <c r="S2356"/>
      <c r="T2356"/>
      <c r="U2356"/>
      <c r="V2356"/>
      <c r="Y2356"/>
      <c r="Z2356"/>
      <c r="AA2356"/>
      <c r="AB2356"/>
      <c r="AC2356"/>
      <c r="AD2356"/>
      <c r="AE2356"/>
      <c r="AF2356"/>
      <c r="AG2356"/>
      <c r="AH2356"/>
      <c r="AI2356"/>
      <c r="AJ2356"/>
      <c r="AK2356"/>
      <c r="AL2356"/>
    </row>
    <row r="2357" spans="3:38" ht="15" customHeight="1" x14ac:dyDescent="0.35">
      <c r="C2357"/>
      <c r="D2357"/>
      <c r="E2357"/>
      <c r="F2357"/>
      <c r="G2357"/>
      <c r="H2357"/>
      <c r="I2357"/>
      <c r="J2357"/>
      <c r="K2357"/>
      <c r="L2357"/>
      <c r="M2357"/>
      <c r="N2357"/>
      <c r="O2357"/>
      <c r="S2357"/>
      <c r="T2357"/>
      <c r="U2357"/>
      <c r="V2357"/>
      <c r="Y2357"/>
      <c r="Z2357"/>
      <c r="AA2357"/>
      <c r="AB2357"/>
      <c r="AC2357"/>
      <c r="AD2357"/>
      <c r="AE2357"/>
      <c r="AF2357"/>
      <c r="AG2357"/>
      <c r="AH2357"/>
      <c r="AI2357"/>
      <c r="AJ2357"/>
      <c r="AK2357"/>
      <c r="AL2357"/>
    </row>
    <row r="2358" spans="3:38" ht="15" customHeight="1" x14ac:dyDescent="0.35">
      <c r="C2358"/>
      <c r="D2358"/>
      <c r="E2358"/>
      <c r="F2358"/>
      <c r="G2358"/>
      <c r="H2358"/>
      <c r="I2358"/>
      <c r="J2358"/>
      <c r="K2358"/>
      <c r="L2358"/>
      <c r="M2358"/>
      <c r="N2358"/>
      <c r="O2358"/>
      <c r="S2358"/>
      <c r="T2358"/>
      <c r="U2358"/>
      <c r="V2358"/>
      <c r="Y2358"/>
      <c r="Z2358"/>
      <c r="AA2358"/>
      <c r="AB2358"/>
      <c r="AC2358"/>
      <c r="AD2358"/>
      <c r="AE2358"/>
      <c r="AF2358"/>
      <c r="AG2358"/>
      <c r="AH2358"/>
      <c r="AI2358"/>
      <c r="AJ2358"/>
      <c r="AK2358"/>
      <c r="AL2358"/>
    </row>
    <row r="2359" spans="3:38" ht="15" customHeight="1" x14ac:dyDescent="0.35">
      <c r="C2359"/>
      <c r="D2359"/>
      <c r="E2359"/>
      <c r="F2359"/>
      <c r="G2359"/>
      <c r="H2359"/>
      <c r="I2359"/>
      <c r="J2359"/>
      <c r="K2359"/>
      <c r="L2359"/>
      <c r="M2359"/>
      <c r="N2359"/>
      <c r="O2359"/>
      <c r="S2359"/>
      <c r="T2359"/>
      <c r="U2359"/>
      <c r="V2359"/>
      <c r="Y2359"/>
      <c r="Z2359"/>
      <c r="AA2359"/>
      <c r="AB2359"/>
      <c r="AC2359"/>
      <c r="AD2359"/>
      <c r="AE2359"/>
      <c r="AF2359"/>
      <c r="AG2359"/>
      <c r="AH2359"/>
      <c r="AI2359"/>
      <c r="AJ2359"/>
      <c r="AK2359"/>
      <c r="AL2359"/>
    </row>
    <row r="2360" spans="3:38" ht="15" customHeight="1" x14ac:dyDescent="0.35">
      <c r="C2360"/>
      <c r="D2360"/>
      <c r="E2360"/>
      <c r="F2360"/>
      <c r="G2360"/>
      <c r="H2360"/>
      <c r="I2360"/>
      <c r="J2360"/>
      <c r="K2360"/>
      <c r="L2360"/>
      <c r="M2360"/>
      <c r="N2360"/>
      <c r="O2360"/>
      <c r="S2360"/>
      <c r="T2360"/>
      <c r="U2360"/>
      <c r="V2360"/>
      <c r="Y2360"/>
      <c r="Z2360"/>
      <c r="AA2360"/>
      <c r="AB2360"/>
      <c r="AC2360"/>
      <c r="AD2360"/>
      <c r="AE2360"/>
      <c r="AF2360"/>
      <c r="AG2360"/>
      <c r="AH2360"/>
      <c r="AI2360"/>
      <c r="AJ2360"/>
      <c r="AK2360"/>
      <c r="AL2360"/>
    </row>
    <row r="2361" spans="3:38" ht="15" customHeight="1" x14ac:dyDescent="0.35">
      <c r="C2361"/>
      <c r="D2361"/>
      <c r="E2361"/>
      <c r="F2361"/>
      <c r="G2361"/>
      <c r="H2361"/>
      <c r="I2361"/>
      <c r="J2361"/>
      <c r="K2361"/>
      <c r="L2361"/>
      <c r="M2361"/>
      <c r="N2361"/>
      <c r="O2361"/>
      <c r="S2361"/>
      <c r="T2361"/>
      <c r="U2361"/>
      <c r="V2361"/>
      <c r="Y2361"/>
      <c r="Z2361"/>
      <c r="AA2361"/>
      <c r="AB2361"/>
      <c r="AC2361"/>
      <c r="AD2361"/>
      <c r="AE2361"/>
      <c r="AF2361"/>
      <c r="AG2361"/>
      <c r="AH2361"/>
      <c r="AI2361"/>
      <c r="AJ2361"/>
      <c r="AK2361"/>
      <c r="AL2361"/>
    </row>
    <row r="2362" spans="3:38" ht="15" customHeight="1" x14ac:dyDescent="0.35">
      <c r="C2362"/>
      <c r="D2362"/>
      <c r="E2362"/>
      <c r="F2362"/>
      <c r="G2362"/>
      <c r="H2362"/>
      <c r="I2362"/>
      <c r="J2362"/>
      <c r="K2362"/>
      <c r="L2362"/>
      <c r="M2362"/>
      <c r="N2362"/>
      <c r="O2362"/>
      <c r="S2362"/>
      <c r="T2362"/>
      <c r="U2362"/>
      <c r="V2362"/>
      <c r="Y2362"/>
      <c r="Z2362"/>
      <c r="AA2362"/>
      <c r="AB2362"/>
      <c r="AC2362"/>
      <c r="AD2362"/>
      <c r="AE2362"/>
      <c r="AF2362"/>
      <c r="AG2362"/>
      <c r="AH2362"/>
      <c r="AI2362"/>
      <c r="AJ2362"/>
      <c r="AK2362"/>
      <c r="AL2362"/>
    </row>
    <row r="2363" spans="3:38" ht="15" customHeight="1" x14ac:dyDescent="0.35">
      <c r="C2363"/>
      <c r="D2363"/>
      <c r="E2363"/>
      <c r="F2363"/>
      <c r="G2363"/>
      <c r="H2363"/>
      <c r="I2363"/>
      <c r="J2363"/>
      <c r="K2363"/>
      <c r="L2363"/>
      <c r="M2363"/>
      <c r="N2363"/>
      <c r="O2363"/>
      <c r="S2363"/>
      <c r="T2363"/>
      <c r="U2363"/>
      <c r="V2363"/>
      <c r="Y2363"/>
      <c r="Z2363"/>
      <c r="AA2363"/>
      <c r="AB2363"/>
      <c r="AC2363"/>
      <c r="AD2363"/>
      <c r="AE2363"/>
      <c r="AF2363"/>
      <c r="AG2363"/>
      <c r="AH2363"/>
      <c r="AI2363"/>
      <c r="AJ2363"/>
      <c r="AK2363"/>
      <c r="AL2363"/>
    </row>
    <row r="2364" spans="3:38" ht="15" customHeight="1" x14ac:dyDescent="0.35">
      <c r="C2364"/>
      <c r="D2364"/>
      <c r="E2364"/>
      <c r="F2364"/>
      <c r="G2364"/>
      <c r="H2364"/>
      <c r="I2364"/>
      <c r="J2364"/>
      <c r="K2364"/>
      <c r="L2364"/>
      <c r="M2364"/>
      <c r="N2364"/>
      <c r="O2364"/>
      <c r="S2364"/>
      <c r="T2364"/>
      <c r="U2364"/>
      <c r="V2364"/>
      <c r="Y2364"/>
      <c r="Z2364"/>
      <c r="AA2364"/>
      <c r="AB2364"/>
      <c r="AC2364"/>
      <c r="AD2364"/>
      <c r="AE2364"/>
      <c r="AF2364"/>
      <c r="AG2364"/>
      <c r="AH2364"/>
      <c r="AI2364"/>
      <c r="AJ2364"/>
      <c r="AK2364"/>
      <c r="AL2364"/>
    </row>
    <row r="2365" spans="3:38" ht="15" customHeight="1" x14ac:dyDescent="0.35">
      <c r="C2365"/>
      <c r="D2365"/>
      <c r="E2365"/>
      <c r="F2365"/>
      <c r="G2365"/>
      <c r="H2365"/>
      <c r="I2365"/>
      <c r="J2365"/>
      <c r="K2365"/>
      <c r="L2365"/>
      <c r="M2365"/>
      <c r="N2365"/>
      <c r="O2365"/>
      <c r="S2365"/>
      <c r="T2365"/>
      <c r="U2365"/>
      <c r="V2365"/>
      <c r="Y2365"/>
      <c r="Z2365"/>
      <c r="AA2365"/>
      <c r="AB2365"/>
      <c r="AC2365"/>
      <c r="AD2365"/>
      <c r="AE2365"/>
      <c r="AF2365"/>
      <c r="AG2365"/>
      <c r="AH2365"/>
      <c r="AI2365"/>
      <c r="AJ2365"/>
      <c r="AK2365"/>
      <c r="AL2365"/>
    </row>
    <row r="2366" spans="3:38" ht="15" customHeight="1" x14ac:dyDescent="0.35">
      <c r="C2366"/>
      <c r="D2366"/>
      <c r="E2366"/>
      <c r="F2366"/>
      <c r="G2366"/>
      <c r="H2366"/>
      <c r="I2366"/>
      <c r="J2366"/>
      <c r="K2366"/>
      <c r="L2366"/>
      <c r="M2366"/>
      <c r="N2366"/>
      <c r="O2366"/>
      <c r="S2366"/>
      <c r="T2366"/>
      <c r="U2366"/>
      <c r="V2366"/>
      <c r="Y2366"/>
      <c r="Z2366"/>
      <c r="AA2366"/>
      <c r="AB2366"/>
      <c r="AC2366"/>
      <c r="AD2366"/>
      <c r="AE2366"/>
      <c r="AF2366"/>
      <c r="AG2366"/>
      <c r="AH2366"/>
      <c r="AI2366"/>
      <c r="AJ2366"/>
      <c r="AK2366"/>
      <c r="AL2366"/>
    </row>
    <row r="2367" spans="3:38" ht="15" customHeight="1" x14ac:dyDescent="0.35">
      <c r="C2367"/>
      <c r="D2367"/>
      <c r="E2367"/>
      <c r="F2367"/>
      <c r="G2367"/>
      <c r="H2367"/>
      <c r="I2367"/>
      <c r="J2367"/>
      <c r="K2367"/>
      <c r="L2367"/>
      <c r="M2367"/>
      <c r="N2367"/>
      <c r="O2367"/>
      <c r="S2367"/>
      <c r="T2367"/>
      <c r="U2367"/>
      <c r="V2367"/>
      <c r="Y2367"/>
      <c r="Z2367"/>
      <c r="AA2367"/>
      <c r="AB2367"/>
      <c r="AC2367"/>
      <c r="AD2367"/>
      <c r="AE2367"/>
      <c r="AF2367"/>
      <c r="AG2367"/>
      <c r="AH2367"/>
      <c r="AI2367"/>
      <c r="AJ2367"/>
      <c r="AK2367"/>
      <c r="AL2367"/>
    </row>
    <row r="2368" spans="3:38" ht="15" customHeight="1" x14ac:dyDescent="0.35">
      <c r="C2368"/>
      <c r="D2368"/>
      <c r="E2368"/>
      <c r="F2368"/>
      <c r="G2368"/>
      <c r="H2368"/>
      <c r="I2368"/>
      <c r="J2368"/>
      <c r="K2368"/>
      <c r="L2368"/>
      <c r="M2368"/>
      <c r="N2368"/>
      <c r="O2368"/>
      <c r="S2368"/>
      <c r="T2368"/>
      <c r="U2368"/>
      <c r="V2368"/>
      <c r="Y2368"/>
      <c r="Z2368"/>
      <c r="AA2368"/>
      <c r="AB2368"/>
      <c r="AC2368"/>
      <c r="AD2368"/>
      <c r="AE2368"/>
      <c r="AF2368"/>
      <c r="AG2368"/>
      <c r="AH2368"/>
      <c r="AI2368"/>
      <c r="AJ2368"/>
      <c r="AK2368"/>
      <c r="AL2368"/>
    </row>
    <row r="2369" spans="3:38" ht="15" customHeight="1" x14ac:dyDescent="0.35">
      <c r="C2369"/>
      <c r="D2369"/>
      <c r="E2369"/>
      <c r="F2369"/>
      <c r="G2369"/>
      <c r="H2369"/>
      <c r="I2369"/>
      <c r="J2369"/>
      <c r="K2369"/>
      <c r="L2369"/>
      <c r="M2369"/>
      <c r="N2369"/>
      <c r="O2369"/>
      <c r="S2369"/>
      <c r="T2369"/>
      <c r="U2369"/>
      <c r="V2369"/>
      <c r="Y2369"/>
      <c r="Z2369"/>
      <c r="AA2369"/>
      <c r="AB2369"/>
      <c r="AC2369"/>
      <c r="AD2369"/>
      <c r="AE2369"/>
      <c r="AF2369"/>
      <c r="AG2369"/>
      <c r="AH2369"/>
      <c r="AI2369"/>
      <c r="AJ2369"/>
      <c r="AK2369"/>
      <c r="AL2369"/>
    </row>
    <row r="2370" spans="3:38" ht="15" customHeight="1" x14ac:dyDescent="0.35">
      <c r="C2370"/>
      <c r="D2370"/>
      <c r="E2370"/>
      <c r="F2370"/>
      <c r="G2370"/>
      <c r="H2370"/>
      <c r="I2370"/>
      <c r="J2370"/>
      <c r="K2370"/>
      <c r="L2370"/>
      <c r="M2370"/>
      <c r="N2370"/>
      <c r="O2370"/>
      <c r="S2370"/>
      <c r="T2370"/>
      <c r="U2370"/>
      <c r="V2370"/>
      <c r="Y2370"/>
      <c r="Z2370"/>
      <c r="AA2370"/>
      <c r="AB2370"/>
      <c r="AC2370"/>
      <c r="AD2370"/>
      <c r="AE2370"/>
      <c r="AF2370"/>
      <c r="AG2370"/>
      <c r="AH2370"/>
      <c r="AI2370"/>
      <c r="AJ2370"/>
      <c r="AK2370"/>
      <c r="AL2370"/>
    </row>
    <row r="2371" spans="3:38" ht="15" customHeight="1" x14ac:dyDescent="0.35">
      <c r="C2371"/>
      <c r="D2371"/>
      <c r="E2371"/>
      <c r="F2371"/>
      <c r="G2371"/>
      <c r="H2371"/>
      <c r="I2371"/>
      <c r="J2371"/>
      <c r="K2371"/>
      <c r="L2371"/>
      <c r="M2371"/>
      <c r="N2371"/>
      <c r="O2371"/>
      <c r="S2371"/>
      <c r="T2371"/>
      <c r="U2371"/>
      <c r="V2371"/>
      <c r="Y2371"/>
      <c r="Z2371"/>
      <c r="AA2371"/>
      <c r="AB2371"/>
      <c r="AC2371"/>
      <c r="AD2371"/>
      <c r="AE2371"/>
      <c r="AF2371"/>
      <c r="AG2371"/>
      <c r="AH2371"/>
      <c r="AI2371"/>
      <c r="AJ2371"/>
      <c r="AK2371"/>
      <c r="AL2371"/>
    </row>
    <row r="2372" spans="3:38" ht="15" customHeight="1" x14ac:dyDescent="0.35">
      <c r="C2372"/>
      <c r="D2372"/>
      <c r="E2372"/>
      <c r="F2372"/>
      <c r="G2372"/>
      <c r="H2372"/>
      <c r="I2372"/>
      <c r="J2372"/>
      <c r="K2372"/>
      <c r="L2372"/>
      <c r="M2372"/>
      <c r="N2372"/>
      <c r="O2372"/>
      <c r="S2372"/>
      <c r="T2372"/>
      <c r="U2372"/>
      <c r="V2372"/>
      <c r="Y2372"/>
      <c r="Z2372"/>
      <c r="AA2372"/>
      <c r="AB2372"/>
      <c r="AC2372"/>
      <c r="AD2372"/>
      <c r="AE2372"/>
      <c r="AF2372"/>
      <c r="AG2372"/>
      <c r="AH2372"/>
      <c r="AI2372"/>
      <c r="AJ2372"/>
      <c r="AK2372"/>
      <c r="AL2372"/>
    </row>
    <row r="2373" spans="3:38" ht="15" customHeight="1" x14ac:dyDescent="0.35">
      <c r="C2373"/>
      <c r="D2373"/>
      <c r="E2373"/>
      <c r="F2373"/>
      <c r="G2373"/>
      <c r="H2373"/>
      <c r="I2373"/>
      <c r="J2373"/>
      <c r="K2373"/>
      <c r="L2373"/>
      <c r="M2373"/>
      <c r="N2373"/>
      <c r="O2373"/>
      <c r="S2373"/>
      <c r="T2373"/>
      <c r="U2373"/>
      <c r="V2373"/>
      <c r="Y2373"/>
      <c r="Z2373"/>
      <c r="AA2373"/>
      <c r="AB2373"/>
      <c r="AC2373"/>
      <c r="AD2373"/>
      <c r="AE2373"/>
      <c r="AF2373"/>
      <c r="AG2373"/>
      <c r="AH2373"/>
      <c r="AI2373"/>
      <c r="AJ2373"/>
      <c r="AK2373"/>
      <c r="AL2373"/>
    </row>
    <row r="2374" spans="3:38" ht="15" customHeight="1" x14ac:dyDescent="0.35">
      <c r="C2374"/>
      <c r="D2374"/>
      <c r="E2374"/>
      <c r="F2374"/>
      <c r="G2374"/>
      <c r="H2374"/>
      <c r="I2374"/>
      <c r="J2374"/>
      <c r="K2374"/>
      <c r="L2374"/>
      <c r="M2374"/>
      <c r="N2374"/>
      <c r="O2374"/>
      <c r="S2374"/>
      <c r="T2374"/>
      <c r="U2374"/>
      <c r="V2374"/>
      <c r="Y2374"/>
      <c r="Z2374"/>
      <c r="AA2374"/>
      <c r="AB2374"/>
      <c r="AC2374"/>
      <c r="AD2374"/>
      <c r="AE2374"/>
      <c r="AF2374"/>
      <c r="AG2374"/>
      <c r="AH2374"/>
      <c r="AI2374"/>
      <c r="AJ2374"/>
      <c r="AK2374"/>
      <c r="AL2374"/>
    </row>
    <row r="2375" spans="3:38" ht="15" customHeight="1" x14ac:dyDescent="0.35">
      <c r="C2375"/>
      <c r="D2375"/>
      <c r="E2375"/>
      <c r="F2375"/>
      <c r="G2375"/>
      <c r="H2375"/>
      <c r="I2375"/>
      <c r="J2375"/>
      <c r="K2375"/>
      <c r="L2375"/>
      <c r="M2375"/>
      <c r="N2375"/>
      <c r="O2375"/>
      <c r="S2375"/>
      <c r="T2375"/>
      <c r="U2375"/>
      <c r="V2375"/>
      <c r="Y2375"/>
      <c r="Z2375"/>
      <c r="AA2375"/>
      <c r="AB2375"/>
      <c r="AC2375"/>
      <c r="AD2375"/>
      <c r="AE2375"/>
      <c r="AF2375"/>
      <c r="AG2375"/>
      <c r="AH2375"/>
      <c r="AI2375"/>
      <c r="AJ2375"/>
      <c r="AK2375"/>
      <c r="AL2375"/>
    </row>
    <row r="2376" spans="3:38" ht="15" customHeight="1" x14ac:dyDescent="0.35">
      <c r="C2376"/>
      <c r="D2376"/>
      <c r="E2376"/>
      <c r="F2376"/>
      <c r="G2376"/>
      <c r="H2376"/>
      <c r="I2376"/>
      <c r="J2376"/>
      <c r="K2376"/>
      <c r="L2376"/>
      <c r="M2376"/>
      <c r="N2376"/>
      <c r="O2376"/>
      <c r="S2376"/>
      <c r="T2376"/>
      <c r="U2376"/>
      <c r="V2376"/>
      <c r="Y2376"/>
      <c r="Z2376"/>
      <c r="AA2376"/>
      <c r="AB2376"/>
      <c r="AC2376"/>
      <c r="AD2376"/>
      <c r="AE2376"/>
      <c r="AF2376"/>
      <c r="AG2376"/>
      <c r="AH2376"/>
      <c r="AI2376"/>
      <c r="AJ2376"/>
      <c r="AK2376"/>
      <c r="AL2376"/>
    </row>
    <row r="2377" spans="3:38" ht="15" customHeight="1" x14ac:dyDescent="0.35">
      <c r="C2377"/>
      <c r="D2377"/>
      <c r="E2377"/>
      <c r="F2377"/>
      <c r="G2377"/>
      <c r="H2377"/>
      <c r="I2377"/>
      <c r="J2377"/>
      <c r="K2377"/>
      <c r="L2377"/>
      <c r="M2377"/>
      <c r="N2377"/>
      <c r="O2377"/>
      <c r="S2377"/>
      <c r="T2377"/>
      <c r="U2377"/>
      <c r="V2377"/>
      <c r="Y2377"/>
      <c r="Z2377"/>
      <c r="AA2377"/>
      <c r="AB2377"/>
      <c r="AC2377"/>
      <c r="AD2377"/>
      <c r="AE2377"/>
      <c r="AF2377"/>
      <c r="AG2377"/>
      <c r="AH2377"/>
      <c r="AI2377"/>
      <c r="AJ2377"/>
      <c r="AK2377"/>
      <c r="AL2377"/>
    </row>
    <row r="2378" spans="3:38" ht="15" customHeight="1" x14ac:dyDescent="0.35">
      <c r="C2378"/>
      <c r="D2378"/>
      <c r="E2378"/>
      <c r="F2378"/>
      <c r="G2378"/>
      <c r="H2378"/>
      <c r="I2378"/>
      <c r="J2378"/>
      <c r="K2378"/>
      <c r="L2378"/>
      <c r="M2378"/>
      <c r="N2378"/>
      <c r="O2378"/>
      <c r="S2378"/>
      <c r="T2378"/>
      <c r="U2378"/>
      <c r="V2378"/>
      <c r="Y2378"/>
      <c r="Z2378"/>
      <c r="AA2378"/>
      <c r="AB2378"/>
      <c r="AC2378"/>
      <c r="AD2378"/>
      <c r="AE2378"/>
      <c r="AF2378"/>
      <c r="AG2378"/>
      <c r="AH2378"/>
      <c r="AI2378"/>
      <c r="AJ2378"/>
      <c r="AK2378"/>
      <c r="AL2378"/>
    </row>
    <row r="2379" spans="3:38" ht="15" customHeight="1" x14ac:dyDescent="0.35">
      <c r="C2379"/>
      <c r="D2379"/>
      <c r="E2379"/>
      <c r="F2379"/>
      <c r="G2379"/>
      <c r="H2379"/>
      <c r="I2379"/>
      <c r="J2379"/>
      <c r="K2379"/>
      <c r="L2379"/>
      <c r="M2379"/>
      <c r="N2379"/>
      <c r="O2379"/>
      <c r="S2379"/>
      <c r="T2379"/>
      <c r="U2379"/>
      <c r="V2379"/>
      <c r="Y2379"/>
      <c r="Z2379"/>
      <c r="AA2379"/>
      <c r="AB2379"/>
      <c r="AC2379"/>
      <c r="AD2379"/>
      <c r="AE2379"/>
      <c r="AF2379"/>
      <c r="AG2379"/>
      <c r="AH2379"/>
      <c r="AI2379"/>
      <c r="AJ2379"/>
      <c r="AK2379"/>
      <c r="AL2379"/>
    </row>
    <row r="2380" spans="3:38" ht="15" customHeight="1" x14ac:dyDescent="0.35">
      <c r="C2380"/>
      <c r="D2380"/>
      <c r="E2380"/>
      <c r="F2380"/>
      <c r="G2380"/>
      <c r="H2380"/>
      <c r="I2380"/>
      <c r="J2380"/>
      <c r="K2380"/>
      <c r="L2380"/>
      <c r="M2380"/>
      <c r="N2380"/>
      <c r="O2380"/>
      <c r="S2380"/>
      <c r="T2380"/>
      <c r="U2380"/>
      <c r="V2380"/>
      <c r="Y2380"/>
      <c r="Z2380"/>
      <c r="AA2380"/>
      <c r="AB2380"/>
      <c r="AC2380"/>
      <c r="AD2380"/>
      <c r="AE2380"/>
      <c r="AF2380"/>
      <c r="AG2380"/>
      <c r="AH2380"/>
      <c r="AI2380"/>
      <c r="AJ2380"/>
      <c r="AK2380"/>
      <c r="AL2380"/>
    </row>
    <row r="2381" spans="3:38" ht="15" customHeight="1" x14ac:dyDescent="0.35">
      <c r="C2381"/>
      <c r="D2381"/>
      <c r="E2381"/>
      <c r="F2381"/>
      <c r="G2381"/>
      <c r="H2381"/>
      <c r="I2381"/>
      <c r="J2381"/>
      <c r="K2381"/>
      <c r="L2381"/>
      <c r="M2381"/>
      <c r="N2381"/>
      <c r="O2381"/>
      <c r="S2381"/>
      <c r="T2381"/>
      <c r="U2381"/>
      <c r="V2381"/>
      <c r="Y2381"/>
      <c r="Z2381"/>
      <c r="AA2381"/>
      <c r="AB2381"/>
      <c r="AC2381"/>
      <c r="AD2381"/>
      <c r="AE2381"/>
      <c r="AF2381"/>
      <c r="AG2381"/>
      <c r="AH2381"/>
      <c r="AI2381"/>
      <c r="AJ2381"/>
      <c r="AK2381"/>
      <c r="AL2381"/>
    </row>
    <row r="2382" spans="3:38" ht="15" customHeight="1" x14ac:dyDescent="0.35">
      <c r="C2382"/>
      <c r="D2382"/>
      <c r="E2382"/>
      <c r="F2382"/>
      <c r="G2382"/>
      <c r="H2382"/>
      <c r="I2382"/>
      <c r="J2382"/>
      <c r="K2382"/>
      <c r="L2382"/>
      <c r="M2382"/>
      <c r="N2382"/>
      <c r="O2382"/>
      <c r="S2382"/>
      <c r="T2382"/>
      <c r="U2382"/>
      <c r="V2382"/>
      <c r="Y2382"/>
      <c r="Z2382"/>
      <c r="AA2382"/>
      <c r="AB2382"/>
      <c r="AC2382"/>
      <c r="AD2382"/>
      <c r="AE2382"/>
      <c r="AF2382"/>
      <c r="AG2382"/>
      <c r="AH2382"/>
      <c r="AI2382"/>
      <c r="AJ2382"/>
      <c r="AK2382"/>
      <c r="AL2382"/>
    </row>
    <row r="2383" spans="3:38" ht="15" customHeight="1" x14ac:dyDescent="0.35">
      <c r="C2383"/>
      <c r="D2383"/>
      <c r="E2383"/>
      <c r="F2383"/>
      <c r="G2383"/>
      <c r="H2383"/>
      <c r="I2383"/>
      <c r="J2383"/>
      <c r="K2383"/>
      <c r="L2383"/>
      <c r="M2383"/>
      <c r="N2383"/>
      <c r="O2383"/>
      <c r="S2383"/>
      <c r="T2383"/>
      <c r="U2383"/>
      <c r="V2383"/>
      <c r="Y2383"/>
      <c r="Z2383"/>
      <c r="AA2383"/>
      <c r="AB2383"/>
      <c r="AC2383"/>
      <c r="AD2383"/>
      <c r="AE2383"/>
      <c r="AF2383"/>
      <c r="AG2383"/>
      <c r="AH2383"/>
      <c r="AI2383"/>
      <c r="AJ2383"/>
      <c r="AK2383"/>
      <c r="AL2383"/>
    </row>
    <row r="2384" spans="3:38" ht="15" customHeight="1" x14ac:dyDescent="0.35">
      <c r="C2384"/>
      <c r="D2384"/>
      <c r="E2384"/>
      <c r="F2384"/>
      <c r="G2384"/>
      <c r="H2384"/>
      <c r="I2384"/>
      <c r="J2384"/>
      <c r="K2384"/>
      <c r="L2384"/>
      <c r="M2384"/>
      <c r="N2384"/>
      <c r="O2384"/>
      <c r="S2384"/>
      <c r="T2384"/>
      <c r="U2384"/>
      <c r="V2384"/>
      <c r="Y2384"/>
      <c r="Z2384"/>
      <c r="AA2384"/>
      <c r="AB2384"/>
      <c r="AC2384"/>
      <c r="AD2384"/>
      <c r="AE2384"/>
      <c r="AF2384"/>
      <c r="AG2384"/>
      <c r="AH2384"/>
      <c r="AI2384"/>
      <c r="AJ2384"/>
      <c r="AK2384"/>
      <c r="AL2384"/>
    </row>
    <row r="2385" spans="3:38" ht="15" customHeight="1" x14ac:dyDescent="0.35">
      <c r="C2385"/>
      <c r="D2385"/>
      <c r="E2385"/>
      <c r="F2385"/>
      <c r="G2385"/>
      <c r="H2385"/>
      <c r="I2385"/>
      <c r="J2385"/>
      <c r="K2385"/>
      <c r="L2385"/>
      <c r="M2385"/>
      <c r="N2385"/>
      <c r="O2385"/>
      <c r="S2385"/>
      <c r="T2385"/>
      <c r="U2385"/>
      <c r="V2385"/>
      <c r="Y2385"/>
      <c r="Z2385"/>
      <c r="AA2385"/>
      <c r="AB2385"/>
      <c r="AC2385"/>
      <c r="AD2385"/>
      <c r="AE2385"/>
      <c r="AF2385"/>
      <c r="AG2385"/>
      <c r="AH2385"/>
      <c r="AI2385"/>
      <c r="AJ2385"/>
      <c r="AK2385"/>
      <c r="AL2385"/>
    </row>
    <row r="2386" spans="3:38" ht="15" customHeight="1" x14ac:dyDescent="0.35">
      <c r="C2386"/>
      <c r="D2386"/>
      <c r="E2386"/>
      <c r="F2386"/>
      <c r="G2386"/>
      <c r="H2386"/>
      <c r="I2386"/>
      <c r="J2386"/>
      <c r="K2386"/>
      <c r="L2386"/>
      <c r="M2386"/>
      <c r="N2386"/>
      <c r="O2386"/>
      <c r="S2386"/>
      <c r="T2386"/>
      <c r="U2386"/>
      <c r="V2386"/>
      <c r="Y2386"/>
      <c r="Z2386"/>
      <c r="AA2386"/>
      <c r="AB2386"/>
      <c r="AC2386"/>
      <c r="AD2386"/>
      <c r="AE2386"/>
      <c r="AF2386"/>
      <c r="AG2386"/>
      <c r="AH2386"/>
      <c r="AI2386"/>
      <c r="AJ2386"/>
      <c r="AK2386"/>
      <c r="AL2386"/>
    </row>
    <row r="2387" spans="3:38" ht="15" customHeight="1" x14ac:dyDescent="0.35">
      <c r="C2387"/>
      <c r="D2387"/>
      <c r="E2387"/>
      <c r="F2387"/>
      <c r="G2387"/>
      <c r="H2387"/>
      <c r="I2387"/>
      <c r="J2387"/>
      <c r="K2387"/>
      <c r="L2387"/>
      <c r="M2387"/>
      <c r="N2387"/>
      <c r="O2387"/>
      <c r="S2387"/>
      <c r="T2387"/>
      <c r="U2387"/>
      <c r="V2387"/>
      <c r="Y2387"/>
      <c r="Z2387"/>
      <c r="AA2387"/>
      <c r="AB2387"/>
      <c r="AC2387"/>
      <c r="AD2387"/>
      <c r="AE2387"/>
      <c r="AF2387"/>
      <c r="AG2387"/>
      <c r="AH2387"/>
      <c r="AI2387"/>
      <c r="AJ2387"/>
      <c r="AK2387"/>
      <c r="AL2387"/>
    </row>
    <row r="2388" spans="3:38" ht="15" customHeight="1" x14ac:dyDescent="0.35">
      <c r="C2388"/>
      <c r="D2388"/>
      <c r="E2388"/>
      <c r="F2388"/>
      <c r="G2388"/>
      <c r="H2388"/>
      <c r="I2388"/>
      <c r="J2388"/>
      <c r="K2388"/>
      <c r="L2388"/>
      <c r="M2388"/>
      <c r="N2388"/>
      <c r="O2388"/>
      <c r="S2388"/>
      <c r="T2388"/>
      <c r="U2388"/>
      <c r="V2388"/>
      <c r="Y2388"/>
      <c r="Z2388"/>
      <c r="AA2388"/>
      <c r="AB2388"/>
      <c r="AC2388"/>
      <c r="AD2388"/>
      <c r="AE2388"/>
      <c r="AF2388"/>
      <c r="AG2388"/>
      <c r="AH2388"/>
      <c r="AI2388"/>
      <c r="AJ2388"/>
      <c r="AK2388"/>
      <c r="AL2388"/>
    </row>
    <row r="2389" spans="3:38" ht="15" customHeight="1" x14ac:dyDescent="0.35">
      <c r="C2389"/>
      <c r="D2389"/>
      <c r="E2389"/>
      <c r="F2389"/>
      <c r="G2389"/>
      <c r="H2389"/>
      <c r="I2389"/>
      <c r="J2389"/>
      <c r="K2389"/>
      <c r="L2389"/>
      <c r="M2389"/>
      <c r="N2389"/>
      <c r="O2389"/>
      <c r="S2389"/>
      <c r="T2389"/>
      <c r="U2389"/>
      <c r="V2389"/>
      <c r="Y2389"/>
      <c r="Z2389"/>
      <c r="AA2389"/>
      <c r="AB2389"/>
      <c r="AC2389"/>
      <c r="AD2389"/>
      <c r="AE2389"/>
      <c r="AF2389"/>
      <c r="AG2389"/>
      <c r="AH2389"/>
      <c r="AI2389"/>
      <c r="AJ2389"/>
      <c r="AK2389"/>
      <c r="AL2389"/>
    </row>
    <row r="2390" spans="3:38" ht="15" customHeight="1" x14ac:dyDescent="0.35">
      <c r="C2390"/>
      <c r="D2390"/>
      <c r="E2390"/>
      <c r="F2390"/>
      <c r="G2390"/>
      <c r="H2390"/>
      <c r="I2390"/>
      <c r="J2390"/>
      <c r="K2390"/>
      <c r="L2390"/>
      <c r="M2390"/>
      <c r="N2390"/>
      <c r="O2390"/>
      <c r="S2390"/>
      <c r="T2390"/>
      <c r="U2390"/>
      <c r="V2390"/>
      <c r="Y2390"/>
      <c r="Z2390"/>
      <c r="AA2390"/>
      <c r="AB2390"/>
      <c r="AC2390"/>
      <c r="AD2390"/>
      <c r="AE2390"/>
      <c r="AF2390"/>
      <c r="AG2390"/>
      <c r="AH2390"/>
      <c r="AI2390"/>
      <c r="AJ2390"/>
      <c r="AK2390"/>
      <c r="AL2390"/>
    </row>
    <row r="2391" spans="3:38" ht="15" customHeight="1" x14ac:dyDescent="0.35">
      <c r="C2391"/>
      <c r="D2391"/>
      <c r="E2391"/>
      <c r="F2391"/>
      <c r="G2391"/>
      <c r="H2391"/>
      <c r="I2391"/>
      <c r="J2391"/>
      <c r="K2391"/>
      <c r="L2391"/>
      <c r="M2391"/>
      <c r="N2391"/>
      <c r="O2391"/>
      <c r="S2391"/>
      <c r="T2391"/>
      <c r="U2391"/>
      <c r="V2391"/>
      <c r="Y2391"/>
      <c r="Z2391"/>
      <c r="AA2391"/>
      <c r="AB2391"/>
      <c r="AC2391"/>
      <c r="AD2391"/>
      <c r="AE2391"/>
      <c r="AF2391"/>
      <c r="AG2391"/>
      <c r="AH2391"/>
      <c r="AI2391"/>
      <c r="AJ2391"/>
      <c r="AK2391"/>
      <c r="AL2391"/>
    </row>
    <row r="2392" spans="3:38" ht="15" customHeight="1" x14ac:dyDescent="0.35">
      <c r="C2392"/>
      <c r="D2392"/>
      <c r="E2392"/>
      <c r="F2392"/>
      <c r="G2392"/>
      <c r="H2392"/>
      <c r="I2392"/>
      <c r="J2392"/>
      <c r="K2392"/>
      <c r="L2392"/>
      <c r="M2392"/>
      <c r="N2392"/>
      <c r="O2392"/>
      <c r="S2392"/>
      <c r="T2392"/>
      <c r="U2392"/>
      <c r="V2392"/>
      <c r="Y2392"/>
      <c r="Z2392"/>
      <c r="AA2392"/>
      <c r="AB2392"/>
      <c r="AC2392"/>
      <c r="AD2392"/>
      <c r="AE2392"/>
      <c r="AF2392"/>
      <c r="AG2392"/>
      <c r="AH2392"/>
      <c r="AI2392"/>
      <c r="AJ2392"/>
      <c r="AK2392"/>
      <c r="AL2392"/>
    </row>
    <row r="2393" spans="3:38" ht="15" customHeight="1" x14ac:dyDescent="0.35">
      <c r="C2393"/>
      <c r="D2393"/>
      <c r="E2393"/>
      <c r="F2393"/>
      <c r="G2393"/>
      <c r="H2393"/>
      <c r="I2393"/>
      <c r="J2393"/>
      <c r="K2393"/>
      <c r="L2393"/>
      <c r="M2393"/>
      <c r="N2393"/>
      <c r="O2393"/>
      <c r="S2393"/>
      <c r="T2393"/>
      <c r="U2393"/>
      <c r="V2393"/>
      <c r="Y2393"/>
      <c r="Z2393"/>
      <c r="AA2393"/>
      <c r="AB2393"/>
      <c r="AC2393"/>
      <c r="AD2393"/>
      <c r="AE2393"/>
      <c r="AF2393"/>
      <c r="AG2393"/>
      <c r="AH2393"/>
      <c r="AI2393"/>
      <c r="AJ2393"/>
      <c r="AK2393"/>
      <c r="AL2393"/>
    </row>
    <row r="2394" spans="3:38" ht="15" customHeight="1" x14ac:dyDescent="0.35">
      <c r="C2394"/>
      <c r="D2394"/>
      <c r="E2394"/>
      <c r="F2394"/>
      <c r="G2394"/>
      <c r="H2394"/>
      <c r="I2394"/>
      <c r="J2394"/>
      <c r="K2394"/>
      <c r="L2394"/>
      <c r="M2394"/>
      <c r="N2394"/>
      <c r="O2394"/>
      <c r="S2394"/>
      <c r="T2394"/>
      <c r="U2394"/>
      <c r="V2394"/>
      <c r="Y2394"/>
      <c r="Z2394"/>
      <c r="AA2394"/>
      <c r="AB2394"/>
      <c r="AC2394"/>
      <c r="AD2394"/>
      <c r="AE2394"/>
      <c r="AF2394"/>
      <c r="AG2394"/>
      <c r="AH2394"/>
      <c r="AI2394"/>
      <c r="AJ2394"/>
      <c r="AK2394"/>
      <c r="AL2394"/>
    </row>
    <row r="2395" spans="3:38" ht="15" customHeight="1" x14ac:dyDescent="0.35">
      <c r="C2395"/>
      <c r="D2395"/>
      <c r="E2395"/>
      <c r="F2395"/>
      <c r="G2395"/>
      <c r="H2395"/>
      <c r="I2395"/>
      <c r="J2395"/>
      <c r="K2395"/>
      <c r="L2395"/>
      <c r="M2395"/>
      <c r="N2395"/>
      <c r="O2395"/>
      <c r="S2395"/>
      <c r="T2395"/>
      <c r="U2395"/>
      <c r="V2395"/>
      <c r="Y2395"/>
      <c r="Z2395"/>
      <c r="AA2395"/>
      <c r="AB2395"/>
      <c r="AC2395"/>
      <c r="AD2395"/>
      <c r="AE2395"/>
      <c r="AF2395"/>
      <c r="AG2395"/>
      <c r="AH2395"/>
      <c r="AI2395"/>
      <c r="AJ2395"/>
      <c r="AK2395"/>
      <c r="AL2395"/>
    </row>
    <row r="2396" spans="3:38" ht="15" customHeight="1" x14ac:dyDescent="0.35">
      <c r="C2396"/>
      <c r="D2396"/>
      <c r="E2396"/>
      <c r="F2396"/>
      <c r="G2396"/>
      <c r="H2396"/>
      <c r="I2396"/>
      <c r="J2396"/>
      <c r="K2396"/>
      <c r="L2396"/>
      <c r="M2396"/>
      <c r="N2396"/>
      <c r="O2396"/>
      <c r="S2396"/>
      <c r="T2396"/>
      <c r="U2396"/>
      <c r="V2396"/>
      <c r="Y2396"/>
      <c r="Z2396"/>
      <c r="AA2396"/>
      <c r="AB2396"/>
      <c r="AC2396"/>
      <c r="AD2396"/>
      <c r="AE2396"/>
      <c r="AF2396"/>
      <c r="AG2396"/>
      <c r="AH2396"/>
      <c r="AI2396"/>
      <c r="AJ2396"/>
      <c r="AK2396"/>
      <c r="AL2396"/>
    </row>
    <row r="2397" spans="3:38" ht="15" customHeight="1" x14ac:dyDescent="0.35">
      <c r="C2397"/>
      <c r="D2397"/>
      <c r="E2397"/>
      <c r="F2397"/>
      <c r="G2397"/>
      <c r="H2397"/>
      <c r="I2397"/>
      <c r="J2397"/>
      <c r="K2397"/>
      <c r="L2397"/>
      <c r="M2397"/>
      <c r="N2397"/>
      <c r="O2397"/>
      <c r="S2397"/>
      <c r="T2397"/>
      <c r="U2397"/>
      <c r="V2397"/>
      <c r="Y2397"/>
      <c r="Z2397"/>
      <c r="AA2397"/>
      <c r="AB2397"/>
      <c r="AC2397"/>
      <c r="AD2397"/>
      <c r="AE2397"/>
      <c r="AF2397"/>
      <c r="AG2397"/>
      <c r="AH2397"/>
      <c r="AI2397"/>
      <c r="AJ2397"/>
      <c r="AK2397"/>
      <c r="AL2397"/>
    </row>
    <row r="2398" spans="3:38" ht="15" customHeight="1" x14ac:dyDescent="0.35">
      <c r="C2398"/>
      <c r="D2398"/>
      <c r="E2398"/>
      <c r="F2398"/>
      <c r="G2398"/>
      <c r="H2398"/>
      <c r="I2398"/>
      <c r="J2398"/>
      <c r="K2398"/>
      <c r="L2398"/>
      <c r="M2398"/>
      <c r="N2398"/>
      <c r="O2398"/>
      <c r="S2398"/>
      <c r="T2398"/>
      <c r="U2398"/>
      <c r="V2398"/>
      <c r="Y2398"/>
      <c r="Z2398"/>
      <c r="AA2398"/>
      <c r="AB2398"/>
      <c r="AC2398"/>
      <c r="AD2398"/>
      <c r="AE2398"/>
      <c r="AF2398"/>
      <c r="AG2398"/>
      <c r="AH2398"/>
      <c r="AI2398"/>
      <c r="AJ2398"/>
      <c r="AK2398"/>
      <c r="AL2398"/>
    </row>
    <row r="2399" spans="3:38" ht="15" customHeight="1" x14ac:dyDescent="0.35">
      <c r="C2399"/>
      <c r="D2399"/>
      <c r="E2399"/>
      <c r="F2399"/>
      <c r="G2399"/>
      <c r="H2399"/>
      <c r="I2399"/>
      <c r="J2399"/>
      <c r="K2399"/>
      <c r="L2399"/>
      <c r="M2399"/>
      <c r="N2399"/>
      <c r="O2399"/>
      <c r="S2399"/>
      <c r="T2399"/>
      <c r="U2399"/>
      <c r="V2399"/>
      <c r="Y2399"/>
      <c r="Z2399"/>
      <c r="AA2399"/>
      <c r="AB2399"/>
      <c r="AC2399"/>
      <c r="AD2399"/>
      <c r="AE2399"/>
      <c r="AF2399"/>
      <c r="AG2399"/>
      <c r="AH2399"/>
      <c r="AI2399"/>
      <c r="AJ2399"/>
      <c r="AK2399"/>
      <c r="AL2399"/>
    </row>
    <row r="2400" spans="3:38" ht="15" customHeight="1" x14ac:dyDescent="0.35">
      <c r="C2400"/>
      <c r="D2400"/>
      <c r="E2400"/>
      <c r="F2400"/>
      <c r="G2400"/>
      <c r="H2400"/>
      <c r="I2400"/>
      <c r="J2400"/>
      <c r="K2400"/>
      <c r="L2400"/>
      <c r="M2400"/>
      <c r="N2400"/>
      <c r="O2400"/>
      <c r="S2400"/>
      <c r="T2400"/>
      <c r="U2400"/>
      <c r="V2400"/>
      <c r="Y2400"/>
      <c r="Z2400"/>
      <c r="AA2400"/>
      <c r="AB2400"/>
      <c r="AC2400"/>
      <c r="AD2400"/>
      <c r="AE2400"/>
      <c r="AF2400"/>
      <c r="AG2400"/>
      <c r="AH2400"/>
      <c r="AI2400"/>
      <c r="AJ2400"/>
      <c r="AK2400"/>
      <c r="AL2400"/>
    </row>
    <row r="2401" spans="3:38" ht="15" customHeight="1" x14ac:dyDescent="0.35">
      <c r="C2401"/>
      <c r="D2401"/>
      <c r="E2401"/>
      <c r="F2401"/>
      <c r="G2401"/>
      <c r="H2401"/>
      <c r="I2401"/>
      <c r="J2401"/>
      <c r="K2401"/>
      <c r="L2401"/>
      <c r="M2401"/>
      <c r="N2401"/>
      <c r="O2401"/>
      <c r="S2401"/>
      <c r="T2401"/>
      <c r="U2401"/>
      <c r="V2401"/>
      <c r="Y2401"/>
      <c r="Z2401"/>
      <c r="AA2401"/>
      <c r="AB2401"/>
      <c r="AC2401"/>
      <c r="AD2401"/>
      <c r="AE2401"/>
      <c r="AF2401"/>
      <c r="AG2401"/>
      <c r="AH2401"/>
      <c r="AI2401"/>
      <c r="AJ2401"/>
      <c r="AK2401"/>
      <c r="AL2401"/>
    </row>
    <row r="2402" spans="3:38" ht="15" customHeight="1" x14ac:dyDescent="0.35">
      <c r="C2402"/>
      <c r="D2402"/>
      <c r="E2402"/>
      <c r="F2402"/>
      <c r="G2402"/>
      <c r="H2402"/>
      <c r="I2402"/>
      <c r="J2402"/>
      <c r="K2402"/>
      <c r="L2402"/>
      <c r="M2402"/>
      <c r="N2402"/>
      <c r="O2402"/>
      <c r="S2402"/>
      <c r="T2402"/>
      <c r="U2402"/>
      <c r="V2402"/>
      <c r="Y2402"/>
      <c r="Z2402"/>
      <c r="AA2402"/>
      <c r="AB2402"/>
      <c r="AC2402"/>
      <c r="AD2402"/>
      <c r="AE2402"/>
      <c r="AF2402"/>
      <c r="AG2402"/>
      <c r="AH2402"/>
      <c r="AI2402"/>
      <c r="AJ2402"/>
      <c r="AK2402"/>
      <c r="AL2402"/>
    </row>
    <row r="2403" spans="3:38" ht="15" customHeight="1" x14ac:dyDescent="0.35">
      <c r="C2403"/>
      <c r="D2403"/>
      <c r="E2403"/>
      <c r="F2403"/>
      <c r="G2403"/>
      <c r="H2403"/>
      <c r="I2403"/>
      <c r="J2403"/>
      <c r="K2403"/>
      <c r="L2403"/>
      <c r="M2403"/>
      <c r="N2403"/>
      <c r="O2403"/>
      <c r="S2403"/>
      <c r="T2403"/>
      <c r="U2403"/>
      <c r="V2403"/>
      <c r="Y2403"/>
      <c r="Z2403"/>
      <c r="AA2403"/>
      <c r="AB2403"/>
      <c r="AC2403"/>
      <c r="AD2403"/>
      <c r="AE2403"/>
      <c r="AF2403"/>
      <c r="AG2403"/>
      <c r="AH2403"/>
      <c r="AI2403"/>
      <c r="AJ2403"/>
      <c r="AK2403"/>
      <c r="AL2403"/>
    </row>
    <row r="2404" spans="3:38" ht="15" customHeight="1" x14ac:dyDescent="0.35">
      <c r="C2404"/>
      <c r="D2404"/>
      <c r="E2404"/>
      <c r="F2404"/>
      <c r="G2404"/>
      <c r="H2404"/>
      <c r="I2404"/>
      <c r="J2404"/>
      <c r="K2404"/>
      <c r="L2404"/>
      <c r="M2404"/>
      <c r="N2404"/>
      <c r="O2404"/>
      <c r="S2404"/>
      <c r="T2404"/>
      <c r="U2404"/>
      <c r="V2404"/>
      <c r="Y2404"/>
      <c r="Z2404"/>
      <c r="AA2404"/>
      <c r="AB2404"/>
      <c r="AC2404"/>
      <c r="AD2404"/>
      <c r="AE2404"/>
      <c r="AF2404"/>
      <c r="AG2404"/>
      <c r="AH2404"/>
      <c r="AI2404"/>
      <c r="AJ2404"/>
      <c r="AK2404"/>
      <c r="AL2404"/>
    </row>
    <row r="2405" spans="3:38" ht="15" customHeight="1" x14ac:dyDescent="0.35">
      <c r="C2405"/>
      <c r="D2405"/>
      <c r="E2405"/>
      <c r="F2405"/>
      <c r="G2405"/>
      <c r="H2405"/>
      <c r="I2405"/>
      <c r="J2405"/>
      <c r="K2405"/>
      <c r="L2405"/>
      <c r="M2405"/>
      <c r="N2405"/>
      <c r="O2405"/>
      <c r="S2405"/>
      <c r="T2405"/>
      <c r="U2405"/>
      <c r="V2405"/>
      <c r="Y2405"/>
      <c r="Z2405"/>
      <c r="AA2405"/>
      <c r="AB2405"/>
      <c r="AC2405"/>
      <c r="AD2405"/>
      <c r="AE2405"/>
      <c r="AF2405"/>
      <c r="AG2405"/>
      <c r="AH2405"/>
      <c r="AI2405"/>
      <c r="AJ2405"/>
      <c r="AK2405"/>
      <c r="AL2405"/>
    </row>
    <row r="2406" spans="3:38" ht="15" customHeight="1" x14ac:dyDescent="0.35">
      <c r="C2406"/>
      <c r="D2406"/>
      <c r="E2406"/>
      <c r="F2406"/>
      <c r="G2406"/>
      <c r="H2406"/>
      <c r="I2406"/>
      <c r="J2406"/>
      <c r="K2406"/>
      <c r="L2406"/>
      <c r="M2406"/>
      <c r="N2406"/>
      <c r="O2406"/>
      <c r="S2406"/>
      <c r="T2406"/>
      <c r="U2406"/>
      <c r="V2406"/>
      <c r="Y2406"/>
      <c r="Z2406"/>
      <c r="AA2406"/>
      <c r="AB2406"/>
      <c r="AC2406"/>
      <c r="AD2406"/>
      <c r="AE2406"/>
      <c r="AF2406"/>
      <c r="AG2406"/>
      <c r="AH2406"/>
      <c r="AI2406"/>
      <c r="AJ2406"/>
      <c r="AK2406"/>
      <c r="AL2406"/>
    </row>
    <row r="2407" spans="3:38" ht="15" customHeight="1" x14ac:dyDescent="0.35">
      <c r="C2407"/>
      <c r="D2407"/>
      <c r="E2407"/>
      <c r="F2407"/>
      <c r="G2407"/>
      <c r="H2407"/>
      <c r="I2407"/>
      <c r="J2407"/>
      <c r="K2407"/>
      <c r="L2407"/>
      <c r="M2407"/>
      <c r="N2407"/>
      <c r="O2407"/>
      <c r="S2407"/>
      <c r="T2407"/>
      <c r="U2407"/>
      <c r="V2407"/>
      <c r="Y2407"/>
      <c r="Z2407"/>
      <c r="AA2407"/>
      <c r="AB2407"/>
      <c r="AC2407"/>
      <c r="AD2407"/>
      <c r="AE2407"/>
      <c r="AF2407"/>
      <c r="AG2407"/>
      <c r="AH2407"/>
      <c r="AI2407"/>
      <c r="AJ2407"/>
      <c r="AK2407"/>
      <c r="AL2407"/>
    </row>
    <row r="2408" spans="3:38" ht="15" customHeight="1" x14ac:dyDescent="0.35">
      <c r="C2408"/>
      <c r="D2408"/>
      <c r="E2408"/>
      <c r="F2408"/>
      <c r="G2408"/>
      <c r="H2408"/>
      <c r="I2408"/>
      <c r="J2408"/>
      <c r="K2408"/>
      <c r="L2408"/>
      <c r="M2408"/>
      <c r="N2408"/>
      <c r="O2408"/>
      <c r="S2408"/>
      <c r="T2408"/>
      <c r="U2408"/>
      <c r="V2408"/>
      <c r="Y2408"/>
      <c r="Z2408"/>
      <c r="AA2408"/>
      <c r="AB2408"/>
      <c r="AC2408"/>
      <c r="AD2408"/>
      <c r="AE2408"/>
      <c r="AF2408"/>
      <c r="AG2408"/>
      <c r="AH2408"/>
      <c r="AI2408"/>
      <c r="AJ2408"/>
      <c r="AK2408"/>
      <c r="AL2408"/>
    </row>
    <row r="2409" spans="3:38" ht="15" customHeight="1" x14ac:dyDescent="0.35">
      <c r="C2409"/>
      <c r="D2409"/>
      <c r="E2409"/>
      <c r="F2409"/>
      <c r="G2409"/>
      <c r="H2409"/>
      <c r="I2409"/>
      <c r="J2409"/>
      <c r="K2409"/>
      <c r="L2409"/>
      <c r="M2409"/>
      <c r="N2409"/>
      <c r="O2409"/>
      <c r="S2409"/>
      <c r="T2409"/>
      <c r="U2409"/>
      <c r="V2409"/>
      <c r="Y2409"/>
      <c r="Z2409"/>
      <c r="AA2409"/>
      <c r="AB2409"/>
      <c r="AC2409"/>
      <c r="AD2409"/>
      <c r="AE2409"/>
      <c r="AF2409"/>
      <c r="AG2409"/>
      <c r="AH2409"/>
      <c r="AI2409"/>
      <c r="AJ2409"/>
      <c r="AK2409"/>
      <c r="AL2409"/>
    </row>
    <row r="2410" spans="3:38" ht="15" customHeight="1" x14ac:dyDescent="0.35">
      <c r="C2410"/>
      <c r="D2410"/>
      <c r="E2410"/>
      <c r="F2410"/>
      <c r="G2410"/>
      <c r="H2410"/>
      <c r="I2410"/>
      <c r="J2410"/>
      <c r="K2410"/>
      <c r="L2410"/>
      <c r="M2410"/>
      <c r="N2410"/>
      <c r="O2410"/>
      <c r="S2410"/>
      <c r="T2410"/>
      <c r="U2410"/>
      <c r="V2410"/>
      <c r="Y2410"/>
      <c r="Z2410"/>
      <c r="AA2410"/>
      <c r="AB2410"/>
      <c r="AC2410"/>
      <c r="AD2410"/>
      <c r="AE2410"/>
      <c r="AF2410"/>
      <c r="AG2410"/>
      <c r="AH2410"/>
      <c r="AI2410"/>
      <c r="AJ2410"/>
      <c r="AK2410"/>
      <c r="AL2410"/>
    </row>
    <row r="2411" spans="3:38" ht="15" customHeight="1" x14ac:dyDescent="0.35">
      <c r="C2411"/>
      <c r="D2411"/>
      <c r="E2411"/>
      <c r="F2411"/>
      <c r="G2411"/>
      <c r="H2411"/>
      <c r="I2411"/>
      <c r="J2411"/>
      <c r="K2411"/>
      <c r="L2411"/>
      <c r="M2411"/>
      <c r="N2411"/>
      <c r="O2411"/>
      <c r="S2411"/>
      <c r="T2411"/>
      <c r="U2411"/>
      <c r="V2411"/>
      <c r="Y2411"/>
      <c r="Z2411"/>
      <c r="AA2411"/>
      <c r="AB2411"/>
      <c r="AC2411"/>
      <c r="AD2411"/>
      <c r="AE2411"/>
      <c r="AF2411"/>
      <c r="AG2411"/>
      <c r="AH2411"/>
      <c r="AI2411"/>
      <c r="AJ2411"/>
      <c r="AK2411"/>
      <c r="AL2411"/>
    </row>
    <row r="2412" spans="3:38" ht="15" customHeight="1" x14ac:dyDescent="0.35">
      <c r="C2412"/>
      <c r="D2412"/>
      <c r="E2412"/>
      <c r="F2412"/>
      <c r="G2412"/>
      <c r="H2412"/>
      <c r="I2412"/>
      <c r="J2412"/>
      <c r="K2412"/>
      <c r="L2412"/>
      <c r="M2412"/>
      <c r="N2412"/>
      <c r="O2412"/>
      <c r="S2412"/>
      <c r="T2412"/>
      <c r="U2412"/>
      <c r="V2412"/>
      <c r="Y2412"/>
      <c r="Z2412"/>
      <c r="AA2412"/>
      <c r="AB2412"/>
      <c r="AC2412"/>
      <c r="AD2412"/>
      <c r="AE2412"/>
      <c r="AF2412"/>
      <c r="AG2412"/>
      <c r="AH2412"/>
      <c r="AI2412"/>
      <c r="AJ2412"/>
      <c r="AK2412"/>
      <c r="AL2412"/>
    </row>
    <row r="2413" spans="3:38" ht="15" customHeight="1" x14ac:dyDescent="0.35">
      <c r="C2413"/>
      <c r="D2413"/>
      <c r="E2413"/>
      <c r="F2413"/>
      <c r="G2413"/>
      <c r="H2413"/>
      <c r="I2413"/>
      <c r="J2413"/>
      <c r="K2413"/>
      <c r="L2413"/>
      <c r="M2413"/>
      <c r="N2413"/>
      <c r="O2413"/>
      <c r="S2413"/>
      <c r="T2413"/>
      <c r="U2413"/>
      <c r="V2413"/>
      <c r="Y2413"/>
      <c r="Z2413"/>
      <c r="AA2413"/>
      <c r="AB2413"/>
      <c r="AC2413"/>
      <c r="AD2413"/>
      <c r="AE2413"/>
      <c r="AF2413"/>
      <c r="AG2413"/>
      <c r="AH2413"/>
      <c r="AI2413"/>
      <c r="AJ2413"/>
      <c r="AK2413"/>
      <c r="AL2413"/>
    </row>
    <row r="2414" spans="3:38" ht="15" customHeight="1" x14ac:dyDescent="0.35">
      <c r="C2414"/>
      <c r="D2414"/>
      <c r="E2414"/>
      <c r="F2414"/>
      <c r="G2414"/>
      <c r="H2414"/>
      <c r="I2414"/>
      <c r="J2414"/>
      <c r="K2414"/>
      <c r="L2414"/>
      <c r="M2414"/>
      <c r="N2414"/>
      <c r="O2414"/>
      <c r="S2414"/>
      <c r="T2414"/>
      <c r="U2414"/>
      <c r="V2414"/>
      <c r="Y2414"/>
      <c r="Z2414"/>
      <c r="AA2414"/>
      <c r="AB2414"/>
      <c r="AC2414"/>
      <c r="AD2414"/>
      <c r="AE2414"/>
      <c r="AF2414"/>
      <c r="AG2414"/>
      <c r="AH2414"/>
      <c r="AI2414"/>
      <c r="AJ2414"/>
      <c r="AK2414"/>
      <c r="AL2414"/>
    </row>
    <row r="2415" spans="3:38" ht="15" customHeight="1" x14ac:dyDescent="0.35">
      <c r="C2415"/>
      <c r="D2415"/>
      <c r="E2415"/>
      <c r="F2415"/>
      <c r="G2415"/>
      <c r="H2415"/>
      <c r="I2415"/>
      <c r="J2415"/>
      <c r="K2415"/>
      <c r="L2415"/>
      <c r="M2415"/>
      <c r="N2415"/>
      <c r="O2415"/>
      <c r="S2415"/>
      <c r="T2415"/>
      <c r="U2415"/>
      <c r="V2415"/>
      <c r="Y2415"/>
      <c r="Z2415"/>
      <c r="AA2415"/>
      <c r="AB2415"/>
      <c r="AC2415"/>
      <c r="AD2415"/>
      <c r="AE2415"/>
      <c r="AF2415"/>
      <c r="AG2415"/>
      <c r="AH2415"/>
      <c r="AI2415"/>
      <c r="AJ2415"/>
      <c r="AK2415"/>
      <c r="AL2415"/>
    </row>
    <row r="2416" spans="3:38" ht="15" customHeight="1" x14ac:dyDescent="0.35">
      <c r="C2416"/>
      <c r="D2416"/>
      <c r="E2416"/>
      <c r="F2416"/>
      <c r="G2416"/>
      <c r="H2416"/>
      <c r="I2416"/>
      <c r="J2416"/>
      <c r="K2416"/>
      <c r="L2416"/>
      <c r="M2416"/>
      <c r="N2416"/>
      <c r="O2416"/>
      <c r="S2416"/>
      <c r="T2416"/>
      <c r="U2416"/>
      <c r="V2416"/>
      <c r="Y2416"/>
      <c r="Z2416"/>
      <c r="AA2416"/>
      <c r="AB2416"/>
      <c r="AC2416"/>
      <c r="AD2416"/>
      <c r="AE2416"/>
      <c r="AF2416"/>
      <c r="AG2416"/>
      <c r="AH2416"/>
      <c r="AI2416"/>
      <c r="AJ2416"/>
      <c r="AK2416"/>
      <c r="AL2416"/>
    </row>
    <row r="2417" spans="3:38" ht="15" customHeight="1" x14ac:dyDescent="0.35">
      <c r="C2417"/>
      <c r="D2417"/>
      <c r="E2417"/>
      <c r="F2417"/>
      <c r="G2417"/>
      <c r="H2417"/>
      <c r="I2417"/>
      <c r="J2417"/>
      <c r="K2417"/>
      <c r="L2417"/>
      <c r="M2417"/>
      <c r="N2417"/>
      <c r="O2417"/>
      <c r="S2417"/>
      <c r="T2417"/>
      <c r="U2417"/>
      <c r="V2417"/>
      <c r="Y2417"/>
      <c r="Z2417"/>
      <c r="AA2417"/>
      <c r="AB2417"/>
      <c r="AC2417"/>
      <c r="AD2417"/>
      <c r="AE2417"/>
      <c r="AF2417"/>
      <c r="AG2417"/>
      <c r="AH2417"/>
      <c r="AI2417"/>
      <c r="AJ2417"/>
      <c r="AK2417"/>
      <c r="AL2417"/>
    </row>
    <row r="2418" spans="3:38" ht="15" customHeight="1" x14ac:dyDescent="0.35">
      <c r="C2418"/>
      <c r="D2418"/>
      <c r="E2418"/>
      <c r="F2418"/>
      <c r="G2418"/>
      <c r="H2418"/>
      <c r="I2418"/>
      <c r="J2418"/>
      <c r="K2418"/>
      <c r="L2418"/>
      <c r="M2418"/>
      <c r="N2418"/>
      <c r="O2418"/>
      <c r="S2418"/>
      <c r="T2418"/>
      <c r="U2418"/>
      <c r="V2418"/>
      <c r="Y2418"/>
      <c r="Z2418"/>
      <c r="AA2418"/>
      <c r="AB2418"/>
      <c r="AC2418"/>
      <c r="AD2418"/>
      <c r="AE2418"/>
      <c r="AF2418"/>
      <c r="AG2418"/>
      <c r="AH2418"/>
      <c r="AI2418"/>
      <c r="AJ2418"/>
      <c r="AK2418"/>
      <c r="AL2418"/>
    </row>
    <row r="2419" spans="3:38" ht="15" customHeight="1" x14ac:dyDescent="0.35">
      <c r="C2419"/>
      <c r="D2419"/>
      <c r="E2419"/>
      <c r="F2419"/>
      <c r="G2419"/>
      <c r="H2419"/>
      <c r="I2419"/>
      <c r="J2419"/>
      <c r="K2419"/>
      <c r="L2419"/>
      <c r="M2419"/>
      <c r="N2419"/>
      <c r="O2419"/>
      <c r="S2419"/>
      <c r="T2419"/>
      <c r="U2419"/>
      <c r="V2419"/>
      <c r="Y2419"/>
      <c r="Z2419"/>
      <c r="AA2419"/>
      <c r="AB2419"/>
      <c r="AC2419"/>
      <c r="AD2419"/>
      <c r="AE2419"/>
      <c r="AF2419"/>
      <c r="AG2419"/>
      <c r="AH2419"/>
      <c r="AI2419"/>
      <c r="AJ2419"/>
      <c r="AK2419"/>
      <c r="AL2419"/>
    </row>
    <row r="2420" spans="3:38" ht="15" customHeight="1" x14ac:dyDescent="0.35">
      <c r="C2420"/>
      <c r="D2420"/>
      <c r="E2420"/>
      <c r="F2420"/>
      <c r="G2420"/>
      <c r="H2420"/>
      <c r="I2420"/>
      <c r="J2420"/>
      <c r="K2420"/>
      <c r="L2420"/>
      <c r="M2420"/>
      <c r="N2420"/>
      <c r="O2420"/>
      <c r="S2420"/>
      <c r="T2420"/>
      <c r="U2420"/>
      <c r="V2420"/>
      <c r="Y2420"/>
      <c r="Z2420"/>
      <c r="AA2420"/>
      <c r="AB2420"/>
      <c r="AC2420"/>
      <c r="AD2420"/>
      <c r="AE2420"/>
      <c r="AF2420"/>
      <c r="AG2420"/>
      <c r="AH2420"/>
      <c r="AI2420"/>
      <c r="AJ2420"/>
      <c r="AK2420"/>
      <c r="AL2420"/>
    </row>
    <row r="2421" spans="3:38" ht="15" customHeight="1" x14ac:dyDescent="0.35">
      <c r="C2421"/>
      <c r="D2421"/>
      <c r="E2421"/>
      <c r="F2421"/>
      <c r="G2421"/>
      <c r="H2421"/>
      <c r="I2421"/>
      <c r="J2421"/>
      <c r="K2421"/>
      <c r="L2421"/>
      <c r="M2421"/>
      <c r="N2421"/>
      <c r="O2421"/>
      <c r="S2421"/>
      <c r="T2421"/>
      <c r="U2421"/>
      <c r="V2421"/>
      <c r="Y2421"/>
      <c r="Z2421"/>
      <c r="AA2421"/>
      <c r="AB2421"/>
      <c r="AC2421"/>
      <c r="AD2421"/>
      <c r="AE2421"/>
      <c r="AF2421"/>
      <c r="AG2421"/>
      <c r="AH2421"/>
      <c r="AI2421"/>
      <c r="AJ2421"/>
      <c r="AK2421"/>
      <c r="AL2421"/>
    </row>
    <row r="2422" spans="3:38" ht="15" customHeight="1" x14ac:dyDescent="0.35">
      <c r="C2422"/>
      <c r="D2422"/>
      <c r="E2422"/>
      <c r="F2422"/>
      <c r="G2422"/>
      <c r="H2422"/>
      <c r="I2422"/>
      <c r="J2422"/>
      <c r="K2422"/>
      <c r="L2422"/>
      <c r="M2422"/>
      <c r="N2422"/>
      <c r="O2422"/>
      <c r="S2422"/>
      <c r="T2422"/>
      <c r="U2422"/>
      <c r="V2422"/>
      <c r="Y2422"/>
      <c r="Z2422"/>
      <c r="AA2422"/>
      <c r="AB2422"/>
      <c r="AC2422"/>
      <c r="AD2422"/>
      <c r="AE2422"/>
      <c r="AF2422"/>
      <c r="AG2422"/>
      <c r="AH2422"/>
      <c r="AI2422"/>
      <c r="AJ2422"/>
      <c r="AK2422"/>
      <c r="AL2422"/>
    </row>
    <row r="2423" spans="3:38" ht="15" customHeight="1" x14ac:dyDescent="0.35">
      <c r="C2423"/>
      <c r="D2423"/>
      <c r="E2423"/>
      <c r="F2423"/>
      <c r="G2423"/>
      <c r="H2423"/>
      <c r="I2423"/>
      <c r="J2423"/>
      <c r="K2423"/>
      <c r="L2423"/>
      <c r="M2423"/>
      <c r="N2423"/>
      <c r="O2423"/>
      <c r="S2423"/>
      <c r="T2423"/>
      <c r="U2423"/>
      <c r="V2423"/>
      <c r="Y2423"/>
      <c r="Z2423"/>
      <c r="AA2423"/>
      <c r="AB2423"/>
      <c r="AC2423"/>
      <c r="AD2423"/>
      <c r="AE2423"/>
      <c r="AF2423"/>
      <c r="AG2423"/>
      <c r="AH2423"/>
      <c r="AI2423"/>
      <c r="AJ2423"/>
      <c r="AK2423"/>
      <c r="AL2423"/>
    </row>
    <row r="2424" spans="3:38" ht="15" customHeight="1" x14ac:dyDescent="0.35">
      <c r="C2424"/>
      <c r="D2424"/>
      <c r="E2424"/>
      <c r="F2424"/>
      <c r="G2424"/>
      <c r="H2424"/>
      <c r="I2424"/>
      <c r="J2424"/>
      <c r="K2424"/>
      <c r="L2424"/>
      <c r="M2424"/>
      <c r="N2424"/>
      <c r="O2424"/>
      <c r="S2424"/>
      <c r="T2424"/>
      <c r="U2424"/>
      <c r="V2424"/>
      <c r="Y2424"/>
      <c r="Z2424"/>
      <c r="AA2424"/>
      <c r="AB2424"/>
      <c r="AC2424"/>
      <c r="AD2424"/>
      <c r="AE2424"/>
      <c r="AF2424"/>
      <c r="AG2424"/>
      <c r="AH2424"/>
      <c r="AI2424"/>
      <c r="AJ2424"/>
      <c r="AK2424"/>
      <c r="AL2424"/>
    </row>
    <row r="2425" spans="3:38" ht="15" customHeight="1" x14ac:dyDescent="0.35">
      <c r="C2425"/>
      <c r="D2425"/>
      <c r="E2425"/>
      <c r="F2425"/>
      <c r="G2425"/>
      <c r="H2425"/>
      <c r="I2425"/>
      <c r="J2425"/>
      <c r="K2425"/>
      <c r="L2425"/>
      <c r="M2425"/>
      <c r="N2425"/>
      <c r="O2425"/>
      <c r="S2425"/>
      <c r="T2425"/>
      <c r="U2425"/>
      <c r="V2425"/>
      <c r="Y2425"/>
      <c r="Z2425"/>
      <c r="AA2425"/>
      <c r="AB2425"/>
      <c r="AC2425"/>
      <c r="AD2425"/>
      <c r="AE2425"/>
      <c r="AF2425"/>
      <c r="AG2425"/>
      <c r="AH2425"/>
      <c r="AI2425"/>
      <c r="AJ2425"/>
      <c r="AK2425"/>
      <c r="AL2425"/>
    </row>
    <row r="2426" spans="3:38" ht="15" customHeight="1" x14ac:dyDescent="0.35">
      <c r="C2426"/>
      <c r="D2426"/>
      <c r="E2426"/>
      <c r="F2426"/>
      <c r="G2426"/>
      <c r="H2426"/>
      <c r="I2426"/>
      <c r="J2426"/>
      <c r="K2426"/>
      <c r="L2426"/>
      <c r="M2426"/>
      <c r="N2426"/>
      <c r="O2426"/>
      <c r="S2426"/>
      <c r="T2426"/>
      <c r="U2426"/>
      <c r="V2426"/>
      <c r="Y2426"/>
      <c r="Z2426"/>
      <c r="AA2426"/>
      <c r="AB2426"/>
      <c r="AC2426"/>
      <c r="AD2426"/>
      <c r="AE2426"/>
      <c r="AF2426"/>
      <c r="AG2426"/>
      <c r="AH2426"/>
      <c r="AI2426"/>
      <c r="AJ2426"/>
      <c r="AK2426"/>
      <c r="AL2426"/>
    </row>
    <row r="2427" spans="3:38" ht="15" customHeight="1" x14ac:dyDescent="0.35">
      <c r="C2427"/>
      <c r="D2427"/>
      <c r="E2427"/>
      <c r="F2427"/>
      <c r="G2427"/>
      <c r="H2427"/>
      <c r="I2427"/>
      <c r="J2427"/>
      <c r="K2427"/>
      <c r="L2427"/>
      <c r="M2427"/>
      <c r="N2427"/>
      <c r="O2427"/>
      <c r="S2427"/>
      <c r="T2427"/>
      <c r="U2427"/>
      <c r="V2427"/>
      <c r="Y2427"/>
      <c r="Z2427"/>
      <c r="AA2427"/>
      <c r="AB2427"/>
      <c r="AC2427"/>
      <c r="AD2427"/>
      <c r="AE2427"/>
      <c r="AF2427"/>
      <c r="AG2427"/>
      <c r="AH2427"/>
      <c r="AI2427"/>
      <c r="AJ2427"/>
      <c r="AK2427"/>
      <c r="AL2427"/>
    </row>
    <row r="2428" spans="3:38" ht="15" customHeight="1" x14ac:dyDescent="0.35">
      <c r="C2428"/>
      <c r="D2428"/>
      <c r="E2428"/>
      <c r="F2428"/>
      <c r="G2428"/>
      <c r="H2428"/>
      <c r="I2428"/>
      <c r="J2428"/>
      <c r="K2428"/>
      <c r="L2428"/>
      <c r="M2428"/>
      <c r="N2428"/>
      <c r="O2428"/>
      <c r="S2428"/>
      <c r="T2428"/>
      <c r="U2428"/>
      <c r="V2428"/>
      <c r="Y2428"/>
      <c r="Z2428"/>
      <c r="AA2428"/>
      <c r="AB2428"/>
      <c r="AC2428"/>
      <c r="AD2428"/>
      <c r="AE2428"/>
      <c r="AF2428"/>
      <c r="AG2428"/>
      <c r="AH2428"/>
      <c r="AI2428"/>
      <c r="AJ2428"/>
      <c r="AK2428"/>
      <c r="AL2428"/>
    </row>
    <row r="2429" spans="3:38" ht="15" customHeight="1" x14ac:dyDescent="0.35">
      <c r="C2429"/>
      <c r="D2429"/>
      <c r="E2429"/>
      <c r="F2429"/>
      <c r="G2429"/>
      <c r="H2429"/>
      <c r="I2429"/>
      <c r="J2429"/>
      <c r="K2429"/>
      <c r="L2429"/>
      <c r="M2429"/>
      <c r="N2429"/>
      <c r="O2429"/>
      <c r="S2429"/>
      <c r="T2429"/>
      <c r="U2429"/>
      <c r="V2429"/>
      <c r="Y2429"/>
      <c r="Z2429"/>
      <c r="AA2429"/>
      <c r="AB2429"/>
      <c r="AC2429"/>
      <c r="AD2429"/>
      <c r="AE2429"/>
      <c r="AF2429"/>
      <c r="AG2429"/>
      <c r="AH2429"/>
      <c r="AI2429"/>
      <c r="AJ2429"/>
      <c r="AK2429"/>
      <c r="AL2429"/>
    </row>
    <row r="2430" spans="3:38" ht="15" customHeight="1" x14ac:dyDescent="0.35">
      <c r="C2430"/>
      <c r="D2430"/>
      <c r="E2430"/>
      <c r="F2430"/>
      <c r="G2430"/>
      <c r="H2430"/>
      <c r="I2430"/>
      <c r="J2430"/>
      <c r="K2430"/>
      <c r="L2430"/>
      <c r="M2430"/>
      <c r="N2430"/>
      <c r="O2430"/>
      <c r="S2430"/>
      <c r="T2430"/>
      <c r="U2430"/>
      <c r="V2430"/>
      <c r="Y2430"/>
      <c r="Z2430"/>
      <c r="AA2430"/>
      <c r="AB2430"/>
      <c r="AC2430"/>
      <c r="AD2430"/>
      <c r="AE2430"/>
      <c r="AF2430"/>
      <c r="AG2430"/>
      <c r="AH2430"/>
      <c r="AI2430"/>
      <c r="AJ2430"/>
      <c r="AK2430"/>
      <c r="AL2430"/>
    </row>
    <row r="2431" spans="3:38" ht="15" customHeight="1" x14ac:dyDescent="0.35">
      <c r="C2431"/>
      <c r="D2431"/>
      <c r="E2431"/>
      <c r="F2431"/>
      <c r="G2431"/>
      <c r="H2431"/>
      <c r="I2431"/>
      <c r="J2431"/>
      <c r="K2431"/>
      <c r="L2431"/>
      <c r="M2431"/>
      <c r="N2431"/>
      <c r="O2431"/>
      <c r="S2431"/>
      <c r="T2431"/>
      <c r="U2431"/>
      <c r="V2431"/>
      <c r="Y2431"/>
      <c r="Z2431"/>
      <c r="AA2431"/>
      <c r="AB2431"/>
      <c r="AC2431"/>
      <c r="AD2431"/>
      <c r="AE2431"/>
      <c r="AF2431"/>
      <c r="AG2431"/>
      <c r="AH2431"/>
      <c r="AI2431"/>
      <c r="AJ2431"/>
      <c r="AK2431"/>
      <c r="AL2431"/>
    </row>
    <row r="2432" spans="3:38" ht="15" customHeight="1" x14ac:dyDescent="0.35">
      <c r="C2432"/>
      <c r="D2432"/>
      <c r="E2432"/>
      <c r="F2432"/>
      <c r="G2432"/>
      <c r="H2432"/>
      <c r="I2432"/>
      <c r="J2432"/>
      <c r="K2432"/>
      <c r="L2432"/>
      <c r="M2432"/>
      <c r="N2432"/>
      <c r="O2432"/>
      <c r="S2432"/>
      <c r="T2432"/>
      <c r="U2432"/>
      <c r="V2432"/>
      <c r="Y2432"/>
      <c r="Z2432"/>
      <c r="AA2432"/>
      <c r="AB2432"/>
      <c r="AC2432"/>
      <c r="AD2432"/>
      <c r="AE2432"/>
      <c r="AF2432"/>
      <c r="AG2432"/>
      <c r="AH2432"/>
      <c r="AI2432"/>
      <c r="AJ2432"/>
      <c r="AK2432"/>
      <c r="AL2432"/>
    </row>
    <row r="2433" spans="3:38" ht="15" customHeight="1" x14ac:dyDescent="0.35">
      <c r="C2433"/>
      <c r="D2433"/>
      <c r="E2433"/>
      <c r="F2433"/>
      <c r="G2433"/>
      <c r="H2433"/>
      <c r="I2433"/>
      <c r="J2433"/>
      <c r="K2433"/>
      <c r="L2433"/>
      <c r="M2433"/>
      <c r="N2433"/>
      <c r="O2433"/>
      <c r="S2433"/>
      <c r="T2433"/>
      <c r="U2433"/>
      <c r="V2433"/>
      <c r="Y2433"/>
      <c r="Z2433"/>
      <c r="AA2433"/>
      <c r="AB2433"/>
      <c r="AC2433"/>
      <c r="AD2433"/>
      <c r="AE2433"/>
      <c r="AF2433"/>
      <c r="AG2433"/>
      <c r="AH2433"/>
      <c r="AI2433"/>
      <c r="AJ2433"/>
      <c r="AK2433"/>
      <c r="AL2433"/>
    </row>
    <row r="2434" spans="3:38" ht="15" customHeight="1" x14ac:dyDescent="0.35">
      <c r="C2434"/>
      <c r="D2434"/>
      <c r="E2434"/>
      <c r="F2434"/>
      <c r="G2434"/>
      <c r="H2434"/>
      <c r="I2434"/>
      <c r="J2434"/>
      <c r="K2434"/>
      <c r="L2434"/>
      <c r="M2434"/>
      <c r="N2434"/>
      <c r="O2434"/>
      <c r="S2434"/>
      <c r="T2434"/>
      <c r="U2434"/>
      <c r="V2434"/>
      <c r="Y2434"/>
      <c r="Z2434"/>
      <c r="AA2434"/>
      <c r="AB2434"/>
      <c r="AC2434"/>
      <c r="AD2434"/>
      <c r="AE2434"/>
      <c r="AF2434"/>
      <c r="AG2434"/>
      <c r="AH2434"/>
      <c r="AI2434"/>
      <c r="AJ2434"/>
      <c r="AK2434"/>
      <c r="AL2434"/>
    </row>
    <row r="2435" spans="3:38" ht="15" customHeight="1" x14ac:dyDescent="0.35">
      <c r="C2435"/>
      <c r="D2435"/>
      <c r="E2435"/>
      <c r="F2435"/>
      <c r="G2435"/>
      <c r="H2435"/>
      <c r="I2435"/>
      <c r="J2435"/>
      <c r="K2435"/>
      <c r="L2435"/>
      <c r="M2435"/>
      <c r="N2435"/>
      <c r="O2435"/>
      <c r="S2435"/>
      <c r="T2435"/>
      <c r="U2435"/>
      <c r="V2435"/>
      <c r="Y2435"/>
      <c r="Z2435"/>
      <c r="AA2435"/>
      <c r="AB2435"/>
      <c r="AC2435"/>
      <c r="AD2435"/>
      <c r="AE2435"/>
      <c r="AF2435"/>
      <c r="AG2435"/>
      <c r="AH2435"/>
      <c r="AI2435"/>
      <c r="AJ2435"/>
      <c r="AK2435"/>
      <c r="AL2435"/>
    </row>
    <row r="2436" spans="3:38" ht="15" customHeight="1" x14ac:dyDescent="0.35">
      <c r="C2436"/>
      <c r="D2436"/>
      <c r="E2436"/>
      <c r="F2436"/>
      <c r="G2436"/>
      <c r="H2436"/>
      <c r="I2436"/>
      <c r="J2436"/>
      <c r="K2436"/>
      <c r="L2436"/>
      <c r="M2436"/>
      <c r="N2436"/>
      <c r="O2436"/>
      <c r="S2436"/>
      <c r="T2436"/>
      <c r="U2436"/>
      <c r="V2436"/>
      <c r="Y2436"/>
      <c r="Z2436"/>
      <c r="AA2436"/>
      <c r="AB2436"/>
      <c r="AC2436"/>
      <c r="AD2436"/>
      <c r="AE2436"/>
      <c r="AF2436"/>
      <c r="AG2436"/>
      <c r="AH2436"/>
      <c r="AI2436"/>
      <c r="AJ2436"/>
      <c r="AK2436"/>
      <c r="AL2436"/>
    </row>
    <row r="2437" spans="3:38" ht="15" customHeight="1" x14ac:dyDescent="0.35">
      <c r="C2437"/>
      <c r="D2437"/>
      <c r="E2437"/>
      <c r="F2437"/>
      <c r="G2437"/>
      <c r="H2437"/>
      <c r="I2437"/>
      <c r="J2437"/>
      <c r="K2437"/>
      <c r="L2437"/>
      <c r="M2437"/>
      <c r="N2437"/>
      <c r="O2437"/>
      <c r="S2437"/>
      <c r="T2437"/>
      <c r="U2437"/>
      <c r="V2437"/>
      <c r="Y2437"/>
      <c r="Z2437"/>
      <c r="AA2437"/>
      <c r="AB2437"/>
      <c r="AC2437"/>
      <c r="AD2437"/>
      <c r="AE2437"/>
      <c r="AF2437"/>
      <c r="AG2437"/>
      <c r="AH2437"/>
      <c r="AI2437"/>
      <c r="AJ2437"/>
      <c r="AK2437"/>
      <c r="AL2437"/>
    </row>
    <row r="2438" spans="3:38" ht="15" customHeight="1" x14ac:dyDescent="0.35">
      <c r="C2438"/>
      <c r="D2438"/>
      <c r="E2438"/>
      <c r="F2438"/>
      <c r="G2438"/>
      <c r="H2438"/>
      <c r="I2438"/>
      <c r="J2438"/>
      <c r="K2438"/>
      <c r="L2438"/>
      <c r="M2438"/>
      <c r="N2438"/>
      <c r="O2438"/>
      <c r="S2438"/>
      <c r="T2438"/>
      <c r="U2438"/>
      <c r="V2438"/>
      <c r="Y2438"/>
      <c r="Z2438"/>
      <c r="AA2438"/>
      <c r="AB2438"/>
      <c r="AC2438"/>
      <c r="AD2438"/>
      <c r="AE2438"/>
      <c r="AF2438"/>
      <c r="AG2438"/>
      <c r="AH2438"/>
      <c r="AI2438"/>
      <c r="AJ2438"/>
      <c r="AK2438"/>
      <c r="AL2438"/>
    </row>
    <row r="2439" spans="3:38" ht="15" customHeight="1" x14ac:dyDescent="0.35">
      <c r="C2439"/>
      <c r="D2439"/>
      <c r="E2439"/>
      <c r="F2439"/>
      <c r="G2439"/>
      <c r="H2439"/>
      <c r="I2439"/>
      <c r="J2439"/>
      <c r="K2439"/>
      <c r="L2439"/>
      <c r="M2439"/>
      <c r="N2439"/>
      <c r="O2439"/>
      <c r="S2439"/>
      <c r="T2439"/>
      <c r="U2439"/>
      <c r="V2439"/>
      <c r="Y2439"/>
      <c r="Z2439"/>
      <c r="AA2439"/>
      <c r="AB2439"/>
      <c r="AC2439"/>
      <c r="AD2439"/>
      <c r="AE2439"/>
      <c r="AF2439"/>
      <c r="AG2439"/>
      <c r="AH2439"/>
      <c r="AI2439"/>
      <c r="AJ2439"/>
      <c r="AK2439"/>
      <c r="AL2439"/>
    </row>
    <row r="2440" spans="3:38" ht="15" customHeight="1" x14ac:dyDescent="0.35">
      <c r="C2440"/>
      <c r="D2440"/>
      <c r="E2440"/>
      <c r="F2440"/>
      <c r="G2440"/>
      <c r="H2440"/>
      <c r="I2440"/>
      <c r="J2440"/>
      <c r="K2440"/>
      <c r="L2440"/>
      <c r="M2440"/>
      <c r="N2440"/>
      <c r="O2440"/>
      <c r="S2440"/>
      <c r="T2440"/>
      <c r="U2440"/>
      <c r="V2440"/>
      <c r="Y2440"/>
      <c r="Z2440"/>
      <c r="AA2440"/>
      <c r="AB2440"/>
      <c r="AC2440"/>
      <c r="AD2440"/>
      <c r="AE2440"/>
      <c r="AF2440"/>
      <c r="AG2440"/>
      <c r="AH2440"/>
      <c r="AI2440"/>
      <c r="AJ2440"/>
      <c r="AK2440"/>
      <c r="AL2440"/>
    </row>
    <row r="2441" spans="3:38" ht="15" customHeight="1" x14ac:dyDescent="0.35">
      <c r="C2441"/>
      <c r="D2441"/>
      <c r="E2441"/>
      <c r="F2441"/>
      <c r="G2441"/>
      <c r="H2441"/>
      <c r="I2441"/>
      <c r="J2441"/>
      <c r="K2441"/>
      <c r="L2441"/>
      <c r="M2441"/>
      <c r="N2441"/>
      <c r="O2441"/>
      <c r="S2441"/>
      <c r="T2441"/>
      <c r="U2441"/>
      <c r="V2441"/>
      <c r="Y2441"/>
      <c r="Z2441"/>
      <c r="AA2441"/>
      <c r="AB2441"/>
      <c r="AC2441"/>
      <c r="AD2441"/>
      <c r="AE2441"/>
      <c r="AF2441"/>
      <c r="AG2441"/>
      <c r="AH2441"/>
      <c r="AI2441"/>
      <c r="AJ2441"/>
      <c r="AK2441"/>
      <c r="AL2441"/>
    </row>
    <row r="2442" spans="3:38" ht="15" customHeight="1" x14ac:dyDescent="0.35">
      <c r="C2442"/>
      <c r="D2442"/>
      <c r="E2442"/>
      <c r="F2442"/>
      <c r="G2442"/>
      <c r="H2442"/>
      <c r="I2442"/>
      <c r="J2442"/>
      <c r="K2442"/>
      <c r="L2442"/>
      <c r="M2442"/>
      <c r="N2442"/>
      <c r="O2442"/>
      <c r="S2442"/>
      <c r="T2442"/>
      <c r="U2442"/>
      <c r="V2442"/>
      <c r="Y2442"/>
      <c r="Z2442"/>
      <c r="AA2442"/>
      <c r="AB2442"/>
      <c r="AC2442"/>
      <c r="AD2442"/>
      <c r="AE2442"/>
      <c r="AF2442"/>
      <c r="AG2442"/>
      <c r="AH2442"/>
      <c r="AI2442"/>
      <c r="AJ2442"/>
      <c r="AK2442"/>
      <c r="AL2442"/>
    </row>
    <row r="2443" spans="3:38" ht="15" customHeight="1" x14ac:dyDescent="0.35">
      <c r="C2443"/>
      <c r="D2443"/>
      <c r="E2443"/>
      <c r="F2443"/>
      <c r="G2443"/>
      <c r="H2443"/>
      <c r="I2443"/>
      <c r="J2443"/>
      <c r="K2443"/>
      <c r="L2443"/>
      <c r="M2443"/>
      <c r="N2443"/>
      <c r="O2443"/>
      <c r="S2443"/>
      <c r="T2443"/>
      <c r="U2443"/>
      <c r="V2443"/>
      <c r="Y2443"/>
      <c r="Z2443"/>
      <c r="AA2443"/>
      <c r="AB2443"/>
      <c r="AC2443"/>
      <c r="AD2443"/>
      <c r="AE2443"/>
      <c r="AF2443"/>
      <c r="AG2443"/>
      <c r="AH2443"/>
      <c r="AI2443"/>
      <c r="AJ2443"/>
      <c r="AK2443"/>
      <c r="AL2443"/>
    </row>
    <row r="2444" spans="3:38" ht="15" customHeight="1" x14ac:dyDescent="0.35">
      <c r="C2444"/>
      <c r="D2444"/>
      <c r="E2444"/>
      <c r="F2444"/>
      <c r="G2444"/>
      <c r="H2444"/>
      <c r="I2444"/>
      <c r="J2444"/>
      <c r="K2444"/>
      <c r="L2444"/>
      <c r="M2444"/>
      <c r="N2444"/>
      <c r="O2444"/>
      <c r="S2444"/>
      <c r="T2444"/>
      <c r="U2444"/>
      <c r="V2444"/>
      <c r="Y2444"/>
      <c r="Z2444"/>
      <c r="AA2444"/>
      <c r="AB2444"/>
      <c r="AC2444"/>
      <c r="AD2444"/>
      <c r="AE2444"/>
      <c r="AF2444"/>
      <c r="AG2444"/>
      <c r="AH2444"/>
      <c r="AI2444"/>
      <c r="AJ2444"/>
      <c r="AK2444"/>
      <c r="AL2444"/>
    </row>
    <row r="2445" spans="3:38" ht="15" customHeight="1" x14ac:dyDescent="0.35">
      <c r="C2445"/>
      <c r="D2445"/>
      <c r="E2445"/>
      <c r="F2445"/>
      <c r="G2445"/>
      <c r="H2445"/>
      <c r="I2445"/>
      <c r="J2445"/>
      <c r="K2445"/>
      <c r="L2445"/>
      <c r="M2445"/>
      <c r="N2445"/>
      <c r="O2445"/>
      <c r="S2445"/>
      <c r="T2445"/>
      <c r="U2445"/>
      <c r="V2445"/>
      <c r="Y2445"/>
      <c r="Z2445"/>
      <c r="AA2445"/>
      <c r="AB2445"/>
      <c r="AC2445"/>
      <c r="AD2445"/>
      <c r="AE2445"/>
      <c r="AF2445"/>
      <c r="AG2445"/>
      <c r="AH2445"/>
      <c r="AI2445"/>
      <c r="AJ2445"/>
      <c r="AK2445"/>
      <c r="AL2445"/>
    </row>
    <row r="2446" spans="3:38" ht="15" customHeight="1" x14ac:dyDescent="0.35">
      <c r="C2446"/>
      <c r="D2446"/>
      <c r="E2446"/>
      <c r="F2446"/>
      <c r="G2446"/>
      <c r="H2446"/>
      <c r="I2446"/>
      <c r="J2446"/>
      <c r="K2446"/>
      <c r="L2446"/>
      <c r="M2446"/>
      <c r="N2446"/>
      <c r="O2446"/>
      <c r="S2446"/>
      <c r="T2446"/>
      <c r="U2446"/>
      <c r="V2446"/>
      <c r="Y2446"/>
      <c r="Z2446"/>
      <c r="AA2446"/>
      <c r="AB2446"/>
      <c r="AC2446"/>
      <c r="AD2446"/>
      <c r="AE2446"/>
      <c r="AF2446"/>
      <c r="AG2446"/>
      <c r="AH2446"/>
      <c r="AI2446"/>
      <c r="AJ2446"/>
      <c r="AK2446"/>
      <c r="AL2446"/>
    </row>
    <row r="2447" spans="3:38" ht="15" customHeight="1" x14ac:dyDescent="0.35">
      <c r="C2447"/>
      <c r="D2447"/>
      <c r="E2447"/>
      <c r="F2447"/>
      <c r="G2447"/>
      <c r="H2447"/>
      <c r="I2447"/>
      <c r="J2447"/>
      <c r="K2447"/>
      <c r="L2447"/>
      <c r="M2447"/>
      <c r="N2447"/>
      <c r="O2447"/>
      <c r="S2447"/>
      <c r="T2447"/>
      <c r="U2447"/>
      <c r="V2447"/>
      <c r="Y2447"/>
      <c r="Z2447"/>
      <c r="AA2447"/>
      <c r="AB2447"/>
      <c r="AC2447"/>
      <c r="AD2447"/>
      <c r="AE2447"/>
      <c r="AF2447"/>
      <c r="AG2447"/>
      <c r="AH2447"/>
      <c r="AI2447"/>
      <c r="AJ2447"/>
      <c r="AK2447"/>
      <c r="AL2447"/>
    </row>
    <row r="2448" spans="3:38" ht="15" customHeight="1" x14ac:dyDescent="0.35">
      <c r="C2448"/>
      <c r="D2448"/>
      <c r="E2448"/>
      <c r="F2448"/>
      <c r="G2448"/>
      <c r="H2448"/>
      <c r="I2448"/>
      <c r="J2448"/>
      <c r="K2448"/>
      <c r="L2448"/>
      <c r="M2448"/>
      <c r="N2448"/>
      <c r="O2448"/>
      <c r="S2448"/>
      <c r="T2448"/>
      <c r="U2448"/>
      <c r="V2448"/>
      <c r="Y2448"/>
      <c r="Z2448"/>
      <c r="AA2448"/>
      <c r="AB2448"/>
      <c r="AC2448"/>
      <c r="AD2448"/>
      <c r="AE2448"/>
      <c r="AF2448"/>
      <c r="AG2448"/>
      <c r="AH2448"/>
      <c r="AI2448"/>
      <c r="AJ2448"/>
      <c r="AK2448"/>
      <c r="AL2448"/>
    </row>
    <row r="2449" spans="3:38" ht="15" customHeight="1" x14ac:dyDescent="0.35">
      <c r="C2449"/>
      <c r="D2449"/>
      <c r="E2449"/>
      <c r="F2449"/>
      <c r="G2449"/>
      <c r="H2449"/>
      <c r="I2449"/>
      <c r="J2449"/>
      <c r="K2449"/>
      <c r="L2449"/>
      <c r="M2449"/>
      <c r="N2449"/>
      <c r="O2449"/>
      <c r="S2449"/>
      <c r="T2449"/>
      <c r="U2449"/>
      <c r="V2449"/>
      <c r="Y2449"/>
      <c r="Z2449"/>
      <c r="AA2449"/>
      <c r="AB2449"/>
      <c r="AC2449"/>
      <c r="AD2449"/>
      <c r="AE2449"/>
      <c r="AF2449"/>
      <c r="AG2449"/>
      <c r="AH2449"/>
      <c r="AI2449"/>
      <c r="AJ2449"/>
      <c r="AK2449"/>
      <c r="AL2449"/>
    </row>
    <row r="2450" spans="3:38" ht="15" customHeight="1" x14ac:dyDescent="0.35">
      <c r="C2450"/>
      <c r="D2450"/>
      <c r="E2450"/>
      <c r="F2450"/>
      <c r="G2450"/>
      <c r="H2450"/>
      <c r="I2450"/>
      <c r="J2450"/>
      <c r="K2450"/>
      <c r="L2450"/>
      <c r="M2450"/>
      <c r="N2450"/>
      <c r="O2450"/>
      <c r="S2450"/>
      <c r="T2450"/>
      <c r="U2450"/>
      <c r="V2450"/>
      <c r="Y2450"/>
      <c r="Z2450"/>
      <c r="AA2450"/>
      <c r="AB2450"/>
      <c r="AC2450"/>
      <c r="AD2450"/>
      <c r="AE2450"/>
      <c r="AF2450"/>
      <c r="AG2450"/>
      <c r="AH2450"/>
      <c r="AI2450"/>
      <c r="AJ2450"/>
      <c r="AK2450"/>
      <c r="AL2450"/>
    </row>
    <row r="2451" spans="3:38" ht="15" customHeight="1" x14ac:dyDescent="0.35">
      <c r="C2451"/>
      <c r="D2451"/>
      <c r="E2451"/>
      <c r="F2451"/>
      <c r="G2451"/>
      <c r="H2451"/>
      <c r="I2451"/>
      <c r="J2451"/>
      <c r="K2451"/>
      <c r="L2451"/>
      <c r="M2451"/>
      <c r="N2451"/>
      <c r="O2451"/>
      <c r="S2451"/>
      <c r="T2451"/>
      <c r="U2451"/>
      <c r="V2451"/>
      <c r="Y2451"/>
      <c r="Z2451"/>
      <c r="AA2451"/>
      <c r="AB2451"/>
      <c r="AC2451"/>
      <c r="AD2451"/>
      <c r="AE2451"/>
      <c r="AF2451"/>
      <c r="AG2451"/>
      <c r="AH2451"/>
      <c r="AI2451"/>
      <c r="AJ2451"/>
      <c r="AK2451"/>
      <c r="AL2451"/>
    </row>
    <row r="2452" spans="3:38" ht="15" customHeight="1" x14ac:dyDescent="0.35">
      <c r="C2452"/>
      <c r="D2452"/>
      <c r="E2452"/>
      <c r="F2452"/>
      <c r="G2452"/>
      <c r="H2452"/>
      <c r="I2452"/>
      <c r="J2452"/>
      <c r="K2452"/>
      <c r="L2452"/>
      <c r="M2452"/>
      <c r="N2452"/>
      <c r="O2452"/>
      <c r="S2452"/>
      <c r="T2452"/>
      <c r="U2452"/>
      <c r="V2452"/>
      <c r="Y2452"/>
      <c r="Z2452"/>
      <c r="AA2452"/>
      <c r="AB2452"/>
      <c r="AC2452"/>
      <c r="AD2452"/>
      <c r="AE2452"/>
      <c r="AF2452"/>
      <c r="AG2452"/>
      <c r="AH2452"/>
      <c r="AI2452"/>
      <c r="AJ2452"/>
      <c r="AK2452"/>
      <c r="AL2452"/>
    </row>
    <row r="2453" spans="3:38" ht="15" customHeight="1" x14ac:dyDescent="0.35">
      <c r="C2453"/>
      <c r="D2453"/>
      <c r="E2453"/>
      <c r="F2453"/>
      <c r="G2453"/>
      <c r="H2453"/>
      <c r="I2453"/>
      <c r="J2453"/>
      <c r="K2453"/>
      <c r="L2453"/>
      <c r="M2453"/>
      <c r="N2453"/>
      <c r="O2453"/>
      <c r="S2453"/>
      <c r="T2453"/>
      <c r="U2453"/>
      <c r="V2453"/>
      <c r="Y2453"/>
      <c r="Z2453"/>
      <c r="AA2453"/>
      <c r="AB2453"/>
      <c r="AC2453"/>
      <c r="AD2453"/>
      <c r="AE2453"/>
      <c r="AF2453"/>
      <c r="AG2453"/>
      <c r="AH2453"/>
      <c r="AI2453"/>
      <c r="AJ2453"/>
      <c r="AK2453"/>
      <c r="AL2453"/>
    </row>
    <row r="2454" spans="3:38" ht="15" customHeight="1" x14ac:dyDescent="0.35">
      <c r="C2454"/>
      <c r="D2454"/>
      <c r="E2454"/>
      <c r="F2454"/>
      <c r="G2454"/>
      <c r="H2454"/>
      <c r="I2454"/>
      <c r="J2454"/>
      <c r="K2454"/>
      <c r="L2454"/>
      <c r="M2454"/>
      <c r="N2454"/>
      <c r="O2454"/>
      <c r="S2454"/>
      <c r="T2454"/>
      <c r="U2454"/>
      <c r="V2454"/>
      <c r="Y2454"/>
      <c r="Z2454"/>
      <c r="AA2454"/>
      <c r="AB2454"/>
      <c r="AC2454"/>
      <c r="AD2454"/>
      <c r="AE2454"/>
      <c r="AF2454"/>
      <c r="AG2454"/>
      <c r="AH2454"/>
      <c r="AI2454"/>
      <c r="AJ2454"/>
      <c r="AK2454"/>
      <c r="AL2454"/>
    </row>
    <row r="2455" spans="3:38" ht="15" customHeight="1" x14ac:dyDescent="0.35">
      <c r="C2455"/>
      <c r="D2455"/>
      <c r="E2455"/>
      <c r="F2455"/>
      <c r="G2455"/>
      <c r="H2455"/>
      <c r="I2455"/>
      <c r="J2455"/>
      <c r="K2455"/>
      <c r="L2455"/>
      <c r="M2455"/>
      <c r="N2455"/>
      <c r="O2455"/>
      <c r="S2455"/>
      <c r="T2455"/>
      <c r="U2455"/>
      <c r="V2455"/>
      <c r="Y2455"/>
      <c r="Z2455"/>
      <c r="AA2455"/>
      <c r="AB2455"/>
      <c r="AC2455"/>
      <c r="AD2455"/>
      <c r="AE2455"/>
      <c r="AF2455"/>
      <c r="AG2455"/>
      <c r="AH2455"/>
      <c r="AI2455"/>
      <c r="AJ2455"/>
      <c r="AK2455"/>
      <c r="AL2455"/>
    </row>
    <row r="2456" spans="3:38" ht="15" customHeight="1" x14ac:dyDescent="0.35">
      <c r="C2456"/>
      <c r="D2456"/>
      <c r="E2456"/>
      <c r="F2456"/>
      <c r="G2456"/>
      <c r="H2456"/>
      <c r="I2456"/>
      <c r="J2456"/>
      <c r="K2456"/>
      <c r="L2456"/>
      <c r="M2456"/>
      <c r="N2456"/>
      <c r="O2456"/>
      <c r="S2456"/>
      <c r="T2456"/>
      <c r="U2456"/>
      <c r="V2456"/>
      <c r="Y2456"/>
      <c r="Z2456"/>
      <c r="AA2456"/>
      <c r="AB2456"/>
      <c r="AC2456"/>
      <c r="AD2456"/>
      <c r="AE2456"/>
      <c r="AF2456"/>
      <c r="AG2456"/>
      <c r="AH2456"/>
      <c r="AI2456"/>
      <c r="AJ2456"/>
      <c r="AK2456"/>
      <c r="AL2456"/>
    </row>
    <row r="2457" spans="3:38" ht="15" customHeight="1" x14ac:dyDescent="0.35">
      <c r="C2457"/>
      <c r="D2457"/>
      <c r="E2457"/>
      <c r="F2457"/>
      <c r="G2457"/>
      <c r="H2457"/>
      <c r="I2457"/>
      <c r="J2457"/>
      <c r="K2457"/>
      <c r="L2457"/>
      <c r="M2457"/>
      <c r="N2457"/>
      <c r="O2457"/>
      <c r="S2457"/>
      <c r="T2457"/>
      <c r="U2457"/>
      <c r="V2457"/>
      <c r="Y2457"/>
      <c r="Z2457"/>
      <c r="AA2457"/>
      <c r="AB2457"/>
      <c r="AC2457"/>
      <c r="AD2457"/>
      <c r="AE2457"/>
      <c r="AF2457"/>
      <c r="AG2457"/>
      <c r="AH2457"/>
      <c r="AI2457"/>
      <c r="AJ2457"/>
      <c r="AK2457"/>
      <c r="AL2457"/>
    </row>
    <row r="2458" spans="3:38" ht="15" customHeight="1" x14ac:dyDescent="0.35">
      <c r="C2458"/>
      <c r="D2458"/>
      <c r="E2458"/>
      <c r="F2458"/>
      <c r="G2458"/>
      <c r="H2458"/>
      <c r="I2458"/>
      <c r="J2458"/>
      <c r="K2458"/>
      <c r="L2458"/>
      <c r="M2458"/>
      <c r="N2458"/>
      <c r="O2458"/>
      <c r="S2458"/>
      <c r="T2458"/>
      <c r="U2458"/>
      <c r="V2458"/>
      <c r="Y2458"/>
      <c r="Z2458"/>
      <c r="AA2458"/>
      <c r="AB2458"/>
      <c r="AC2458"/>
      <c r="AD2458"/>
      <c r="AE2458"/>
      <c r="AF2458"/>
      <c r="AG2458"/>
      <c r="AH2458"/>
      <c r="AI2458"/>
      <c r="AJ2458"/>
      <c r="AK2458"/>
      <c r="AL2458"/>
    </row>
    <row r="2459" spans="3:38" ht="15" customHeight="1" x14ac:dyDescent="0.35">
      <c r="C2459"/>
      <c r="D2459"/>
      <c r="E2459"/>
      <c r="F2459"/>
      <c r="G2459"/>
      <c r="H2459"/>
      <c r="I2459"/>
      <c r="J2459"/>
      <c r="K2459"/>
      <c r="L2459"/>
      <c r="M2459"/>
      <c r="N2459"/>
      <c r="O2459"/>
      <c r="S2459"/>
      <c r="T2459"/>
      <c r="U2459"/>
      <c r="V2459"/>
      <c r="Y2459"/>
      <c r="Z2459"/>
      <c r="AA2459"/>
      <c r="AB2459"/>
      <c r="AC2459"/>
      <c r="AD2459"/>
      <c r="AE2459"/>
      <c r="AF2459"/>
      <c r="AG2459"/>
      <c r="AH2459"/>
      <c r="AI2459"/>
      <c r="AJ2459"/>
      <c r="AK2459"/>
      <c r="AL2459"/>
    </row>
    <row r="2460" spans="3:38" ht="15" customHeight="1" x14ac:dyDescent="0.35">
      <c r="C2460"/>
      <c r="D2460"/>
      <c r="E2460"/>
      <c r="F2460"/>
      <c r="G2460"/>
      <c r="H2460"/>
      <c r="I2460"/>
      <c r="J2460"/>
      <c r="K2460"/>
      <c r="L2460"/>
      <c r="M2460"/>
      <c r="N2460"/>
      <c r="O2460"/>
      <c r="S2460"/>
      <c r="T2460"/>
      <c r="U2460"/>
      <c r="V2460"/>
      <c r="Y2460"/>
      <c r="Z2460"/>
      <c r="AA2460"/>
      <c r="AB2460"/>
      <c r="AC2460"/>
      <c r="AD2460"/>
      <c r="AE2460"/>
      <c r="AF2460"/>
      <c r="AG2460"/>
      <c r="AH2460"/>
      <c r="AI2460"/>
      <c r="AJ2460"/>
      <c r="AK2460"/>
      <c r="AL2460"/>
    </row>
    <row r="2461" spans="3:38" ht="15" customHeight="1" x14ac:dyDescent="0.35">
      <c r="C2461"/>
      <c r="D2461"/>
      <c r="E2461"/>
      <c r="F2461"/>
      <c r="G2461"/>
      <c r="H2461"/>
      <c r="I2461"/>
      <c r="J2461"/>
      <c r="K2461"/>
      <c r="L2461"/>
      <c r="M2461"/>
      <c r="N2461"/>
      <c r="O2461"/>
      <c r="S2461"/>
      <c r="T2461"/>
      <c r="U2461"/>
      <c r="V2461"/>
      <c r="Y2461"/>
      <c r="Z2461"/>
      <c r="AA2461"/>
      <c r="AB2461"/>
      <c r="AC2461"/>
      <c r="AD2461"/>
      <c r="AE2461"/>
      <c r="AF2461"/>
      <c r="AG2461"/>
      <c r="AH2461"/>
      <c r="AI2461"/>
      <c r="AJ2461"/>
      <c r="AK2461"/>
      <c r="AL2461"/>
    </row>
    <row r="2462" spans="3:38" ht="15" customHeight="1" x14ac:dyDescent="0.35">
      <c r="C2462"/>
      <c r="D2462"/>
      <c r="E2462"/>
      <c r="F2462"/>
      <c r="G2462"/>
      <c r="H2462"/>
      <c r="I2462"/>
      <c r="J2462"/>
      <c r="K2462"/>
      <c r="L2462"/>
      <c r="M2462"/>
      <c r="N2462"/>
      <c r="O2462"/>
      <c r="S2462"/>
      <c r="T2462"/>
      <c r="U2462"/>
      <c r="V2462"/>
      <c r="Y2462"/>
      <c r="Z2462"/>
      <c r="AA2462"/>
      <c r="AB2462"/>
      <c r="AC2462"/>
      <c r="AD2462"/>
      <c r="AE2462"/>
      <c r="AF2462"/>
      <c r="AG2462"/>
      <c r="AH2462"/>
      <c r="AI2462"/>
      <c r="AJ2462"/>
      <c r="AK2462"/>
      <c r="AL2462"/>
    </row>
    <row r="2463" spans="3:38" ht="15" customHeight="1" x14ac:dyDescent="0.35">
      <c r="C2463"/>
      <c r="D2463"/>
      <c r="E2463"/>
      <c r="F2463"/>
      <c r="G2463"/>
      <c r="H2463"/>
      <c r="I2463"/>
      <c r="J2463"/>
      <c r="K2463"/>
      <c r="L2463"/>
      <c r="M2463"/>
      <c r="N2463"/>
      <c r="O2463"/>
      <c r="S2463"/>
      <c r="T2463"/>
      <c r="U2463"/>
      <c r="V2463"/>
      <c r="Y2463"/>
      <c r="Z2463"/>
      <c r="AA2463"/>
      <c r="AB2463"/>
      <c r="AC2463"/>
      <c r="AD2463"/>
      <c r="AE2463"/>
      <c r="AF2463"/>
      <c r="AG2463"/>
      <c r="AH2463"/>
      <c r="AI2463"/>
      <c r="AJ2463"/>
      <c r="AK2463"/>
      <c r="AL2463"/>
    </row>
    <row r="2464" spans="3:38" ht="15" customHeight="1" x14ac:dyDescent="0.35">
      <c r="C2464"/>
      <c r="D2464"/>
      <c r="E2464"/>
      <c r="F2464"/>
      <c r="G2464"/>
      <c r="H2464"/>
      <c r="I2464"/>
      <c r="J2464"/>
      <c r="K2464"/>
      <c r="L2464"/>
      <c r="M2464"/>
      <c r="N2464"/>
      <c r="O2464"/>
      <c r="S2464"/>
      <c r="T2464"/>
      <c r="U2464"/>
      <c r="V2464"/>
      <c r="Y2464"/>
      <c r="Z2464"/>
      <c r="AA2464"/>
      <c r="AB2464"/>
      <c r="AC2464"/>
      <c r="AD2464"/>
      <c r="AE2464"/>
      <c r="AF2464"/>
      <c r="AG2464"/>
      <c r="AH2464"/>
      <c r="AI2464"/>
      <c r="AJ2464"/>
      <c r="AK2464"/>
      <c r="AL2464"/>
    </row>
    <row r="2465" spans="3:38" ht="15" customHeight="1" x14ac:dyDescent="0.35">
      <c r="C2465"/>
      <c r="D2465"/>
      <c r="E2465"/>
      <c r="F2465"/>
      <c r="G2465"/>
      <c r="H2465"/>
      <c r="I2465"/>
      <c r="J2465"/>
      <c r="K2465"/>
      <c r="L2465"/>
      <c r="M2465"/>
      <c r="N2465"/>
      <c r="O2465"/>
      <c r="S2465"/>
      <c r="T2465"/>
      <c r="U2465"/>
      <c r="V2465"/>
      <c r="Y2465"/>
      <c r="Z2465"/>
      <c r="AA2465"/>
      <c r="AB2465"/>
      <c r="AC2465"/>
      <c r="AD2465"/>
      <c r="AE2465"/>
      <c r="AF2465"/>
      <c r="AG2465"/>
      <c r="AH2465"/>
      <c r="AI2465"/>
      <c r="AJ2465"/>
      <c r="AK2465"/>
      <c r="AL2465"/>
    </row>
    <row r="2466" spans="3:38" ht="15" customHeight="1" x14ac:dyDescent="0.35">
      <c r="C2466"/>
      <c r="D2466"/>
      <c r="E2466"/>
      <c r="F2466"/>
      <c r="G2466"/>
      <c r="H2466"/>
      <c r="I2466"/>
      <c r="J2466"/>
      <c r="K2466"/>
      <c r="L2466"/>
      <c r="M2466"/>
      <c r="N2466"/>
      <c r="O2466"/>
      <c r="S2466"/>
      <c r="T2466"/>
      <c r="U2466"/>
      <c r="V2466"/>
      <c r="Y2466"/>
      <c r="Z2466"/>
      <c r="AA2466"/>
      <c r="AB2466"/>
      <c r="AC2466"/>
      <c r="AD2466"/>
      <c r="AE2466"/>
      <c r="AF2466"/>
      <c r="AG2466"/>
      <c r="AH2466"/>
      <c r="AI2466"/>
      <c r="AJ2466"/>
      <c r="AK2466"/>
      <c r="AL2466"/>
    </row>
    <row r="2467" spans="3:38" ht="15" customHeight="1" x14ac:dyDescent="0.35">
      <c r="C2467"/>
      <c r="D2467"/>
      <c r="E2467"/>
      <c r="F2467"/>
      <c r="G2467"/>
      <c r="H2467"/>
      <c r="I2467"/>
      <c r="J2467"/>
      <c r="K2467"/>
      <c r="L2467"/>
      <c r="M2467"/>
      <c r="N2467"/>
      <c r="O2467"/>
      <c r="S2467"/>
      <c r="T2467"/>
      <c r="U2467"/>
      <c r="V2467"/>
      <c r="Y2467"/>
      <c r="Z2467"/>
      <c r="AA2467"/>
      <c r="AB2467"/>
      <c r="AC2467"/>
      <c r="AD2467"/>
      <c r="AE2467"/>
      <c r="AF2467"/>
      <c r="AG2467"/>
      <c r="AH2467"/>
      <c r="AI2467"/>
      <c r="AJ2467"/>
      <c r="AK2467"/>
      <c r="AL2467"/>
    </row>
    <row r="2468" spans="3:38" ht="15" customHeight="1" x14ac:dyDescent="0.35">
      <c r="C2468"/>
      <c r="D2468"/>
      <c r="E2468"/>
      <c r="F2468"/>
      <c r="G2468"/>
      <c r="H2468"/>
      <c r="I2468"/>
      <c r="J2468"/>
      <c r="K2468"/>
      <c r="L2468"/>
      <c r="M2468"/>
      <c r="N2468"/>
      <c r="O2468"/>
      <c r="S2468"/>
      <c r="T2468"/>
      <c r="U2468"/>
      <c r="V2468"/>
      <c r="Y2468"/>
      <c r="Z2468"/>
      <c r="AA2468"/>
      <c r="AB2468"/>
      <c r="AC2468"/>
      <c r="AD2468"/>
      <c r="AE2468"/>
      <c r="AF2468"/>
      <c r="AG2468"/>
      <c r="AH2468"/>
      <c r="AI2468"/>
      <c r="AJ2468"/>
      <c r="AK2468"/>
      <c r="AL2468"/>
    </row>
    <row r="2469" spans="3:38" ht="15" customHeight="1" x14ac:dyDescent="0.35">
      <c r="C2469"/>
      <c r="D2469"/>
      <c r="E2469"/>
      <c r="F2469"/>
      <c r="G2469"/>
      <c r="H2469"/>
      <c r="I2469"/>
      <c r="J2469"/>
      <c r="K2469"/>
      <c r="L2469"/>
      <c r="M2469"/>
      <c r="N2469"/>
      <c r="O2469"/>
      <c r="S2469"/>
      <c r="T2469"/>
      <c r="U2469"/>
      <c r="V2469"/>
      <c r="Y2469"/>
      <c r="Z2469"/>
      <c r="AA2469"/>
      <c r="AB2469"/>
      <c r="AC2469"/>
      <c r="AD2469"/>
      <c r="AE2469"/>
      <c r="AF2469"/>
      <c r="AG2469"/>
      <c r="AH2469"/>
      <c r="AI2469"/>
      <c r="AJ2469"/>
      <c r="AK2469"/>
      <c r="AL2469"/>
    </row>
    <row r="2470" spans="3:38" ht="15" customHeight="1" x14ac:dyDescent="0.35">
      <c r="C2470"/>
      <c r="D2470"/>
      <c r="E2470"/>
      <c r="F2470"/>
      <c r="G2470"/>
      <c r="H2470"/>
      <c r="I2470"/>
      <c r="J2470"/>
      <c r="K2470"/>
      <c r="L2470"/>
      <c r="M2470"/>
      <c r="N2470"/>
      <c r="O2470"/>
      <c r="S2470"/>
      <c r="T2470"/>
      <c r="U2470"/>
      <c r="V2470"/>
      <c r="Y2470"/>
      <c r="Z2470"/>
      <c r="AA2470"/>
      <c r="AB2470"/>
      <c r="AC2470"/>
      <c r="AD2470"/>
      <c r="AE2470"/>
      <c r="AF2470"/>
      <c r="AG2470"/>
      <c r="AH2470"/>
      <c r="AI2470"/>
      <c r="AJ2470"/>
      <c r="AK2470"/>
      <c r="AL2470"/>
    </row>
    <row r="2471" spans="3:38" ht="15" customHeight="1" x14ac:dyDescent="0.35">
      <c r="C2471"/>
      <c r="D2471"/>
      <c r="E2471"/>
      <c r="F2471"/>
      <c r="G2471"/>
      <c r="H2471"/>
      <c r="I2471"/>
      <c r="J2471"/>
      <c r="K2471"/>
      <c r="L2471"/>
      <c r="M2471"/>
      <c r="N2471"/>
      <c r="O2471"/>
      <c r="S2471"/>
      <c r="T2471"/>
      <c r="U2471"/>
      <c r="V2471"/>
      <c r="Y2471"/>
      <c r="Z2471"/>
      <c r="AA2471"/>
      <c r="AB2471"/>
      <c r="AC2471"/>
      <c r="AD2471"/>
      <c r="AE2471"/>
      <c r="AF2471"/>
      <c r="AG2471"/>
      <c r="AH2471"/>
      <c r="AI2471"/>
      <c r="AJ2471"/>
      <c r="AK2471"/>
      <c r="AL2471"/>
    </row>
    <row r="2472" spans="3:38" ht="15" customHeight="1" x14ac:dyDescent="0.35">
      <c r="C2472"/>
      <c r="D2472"/>
      <c r="E2472"/>
      <c r="F2472"/>
      <c r="G2472"/>
      <c r="H2472"/>
      <c r="I2472"/>
      <c r="J2472"/>
      <c r="K2472"/>
      <c r="L2472"/>
      <c r="M2472"/>
      <c r="N2472"/>
      <c r="O2472"/>
      <c r="S2472"/>
      <c r="T2472"/>
      <c r="U2472"/>
      <c r="V2472"/>
      <c r="Y2472"/>
      <c r="Z2472"/>
      <c r="AA2472"/>
      <c r="AB2472"/>
      <c r="AC2472"/>
      <c r="AD2472"/>
      <c r="AE2472"/>
      <c r="AF2472"/>
      <c r="AG2472"/>
      <c r="AH2472"/>
      <c r="AI2472"/>
      <c r="AJ2472"/>
      <c r="AK2472"/>
      <c r="AL2472"/>
    </row>
    <row r="2473" spans="3:38" ht="15" customHeight="1" x14ac:dyDescent="0.35">
      <c r="C2473"/>
      <c r="D2473"/>
      <c r="E2473"/>
      <c r="F2473"/>
      <c r="G2473"/>
      <c r="H2473"/>
      <c r="I2473"/>
      <c r="J2473"/>
      <c r="K2473"/>
      <c r="L2473"/>
      <c r="M2473"/>
      <c r="N2473"/>
      <c r="O2473"/>
      <c r="S2473"/>
      <c r="T2473"/>
      <c r="U2473"/>
      <c r="V2473"/>
      <c r="Y2473"/>
      <c r="Z2473"/>
      <c r="AA2473"/>
      <c r="AB2473"/>
      <c r="AC2473"/>
      <c r="AD2473"/>
      <c r="AE2473"/>
      <c r="AF2473"/>
      <c r="AG2473"/>
      <c r="AH2473"/>
      <c r="AI2473"/>
      <c r="AJ2473"/>
      <c r="AK2473"/>
      <c r="AL2473"/>
    </row>
    <row r="2474" spans="3:38" ht="15" customHeight="1" x14ac:dyDescent="0.35">
      <c r="C2474"/>
      <c r="D2474"/>
      <c r="E2474"/>
      <c r="F2474"/>
      <c r="G2474"/>
      <c r="H2474"/>
      <c r="I2474"/>
      <c r="J2474"/>
      <c r="K2474"/>
      <c r="L2474"/>
      <c r="M2474"/>
      <c r="N2474"/>
      <c r="O2474"/>
      <c r="S2474"/>
      <c r="T2474"/>
      <c r="U2474"/>
      <c r="V2474"/>
      <c r="Y2474"/>
      <c r="Z2474"/>
      <c r="AA2474"/>
      <c r="AB2474"/>
      <c r="AC2474"/>
      <c r="AD2474"/>
      <c r="AE2474"/>
      <c r="AF2474"/>
      <c r="AG2474"/>
      <c r="AH2474"/>
      <c r="AI2474"/>
      <c r="AJ2474"/>
      <c r="AK2474"/>
      <c r="AL2474"/>
    </row>
    <row r="2475" spans="3:38" ht="15" customHeight="1" x14ac:dyDescent="0.35">
      <c r="C2475"/>
      <c r="D2475"/>
      <c r="E2475"/>
      <c r="F2475"/>
      <c r="G2475"/>
      <c r="H2475"/>
      <c r="I2475"/>
      <c r="J2475"/>
      <c r="K2475"/>
      <c r="L2475"/>
      <c r="M2475"/>
      <c r="N2475"/>
      <c r="O2475"/>
      <c r="S2475"/>
      <c r="T2475"/>
      <c r="U2475"/>
      <c r="V2475"/>
      <c r="Y2475"/>
      <c r="Z2475"/>
      <c r="AA2475"/>
      <c r="AB2475"/>
      <c r="AC2475"/>
      <c r="AD2475"/>
      <c r="AE2475"/>
      <c r="AF2475"/>
      <c r="AG2475"/>
      <c r="AH2475"/>
      <c r="AI2475"/>
      <c r="AJ2475"/>
      <c r="AK2475"/>
      <c r="AL2475"/>
    </row>
    <row r="2476" spans="3:38" ht="15" customHeight="1" x14ac:dyDescent="0.35">
      <c r="C2476"/>
      <c r="D2476"/>
      <c r="E2476"/>
      <c r="F2476"/>
      <c r="G2476"/>
      <c r="H2476"/>
      <c r="I2476"/>
      <c r="J2476"/>
      <c r="K2476"/>
      <c r="L2476"/>
      <c r="M2476"/>
      <c r="N2476"/>
      <c r="O2476"/>
      <c r="S2476"/>
      <c r="T2476"/>
      <c r="U2476"/>
      <c r="V2476"/>
      <c r="Y2476"/>
      <c r="Z2476"/>
      <c r="AA2476"/>
      <c r="AB2476"/>
      <c r="AC2476"/>
      <c r="AD2476"/>
      <c r="AE2476"/>
      <c r="AF2476"/>
      <c r="AG2476"/>
      <c r="AH2476"/>
      <c r="AI2476"/>
      <c r="AJ2476"/>
      <c r="AK2476"/>
      <c r="AL2476"/>
    </row>
    <row r="2477" spans="3:38" ht="15" customHeight="1" x14ac:dyDescent="0.35">
      <c r="C2477"/>
      <c r="D2477"/>
      <c r="E2477"/>
      <c r="F2477"/>
      <c r="G2477"/>
      <c r="H2477"/>
      <c r="I2477"/>
      <c r="J2477"/>
      <c r="K2477"/>
      <c r="L2477"/>
      <c r="M2477"/>
      <c r="N2477"/>
      <c r="O2477"/>
      <c r="S2477"/>
      <c r="T2477"/>
      <c r="U2477"/>
      <c r="V2477"/>
      <c r="Y2477"/>
      <c r="Z2477"/>
      <c r="AA2477"/>
      <c r="AB2477"/>
      <c r="AC2477"/>
      <c r="AD2477"/>
      <c r="AE2477"/>
      <c r="AF2477"/>
      <c r="AG2477"/>
      <c r="AH2477"/>
      <c r="AI2477"/>
      <c r="AJ2477"/>
      <c r="AK2477"/>
      <c r="AL2477"/>
    </row>
    <row r="2478" spans="3:38" ht="15" customHeight="1" x14ac:dyDescent="0.35">
      <c r="C2478"/>
      <c r="D2478"/>
      <c r="E2478"/>
      <c r="F2478"/>
      <c r="G2478"/>
      <c r="H2478"/>
      <c r="I2478"/>
      <c r="J2478"/>
      <c r="K2478"/>
      <c r="L2478"/>
      <c r="M2478"/>
      <c r="N2478"/>
      <c r="O2478"/>
      <c r="S2478"/>
      <c r="T2478"/>
      <c r="U2478"/>
      <c r="V2478"/>
      <c r="Y2478"/>
      <c r="Z2478"/>
      <c r="AA2478"/>
      <c r="AB2478"/>
      <c r="AC2478"/>
      <c r="AD2478"/>
      <c r="AE2478"/>
      <c r="AF2478"/>
      <c r="AG2478"/>
      <c r="AH2478"/>
      <c r="AI2478"/>
      <c r="AJ2478"/>
      <c r="AK2478"/>
      <c r="AL2478"/>
    </row>
    <row r="2479" spans="3:38" ht="15" customHeight="1" x14ac:dyDescent="0.35">
      <c r="C2479"/>
      <c r="D2479"/>
      <c r="E2479"/>
      <c r="F2479"/>
      <c r="G2479"/>
      <c r="H2479"/>
      <c r="I2479"/>
      <c r="J2479"/>
      <c r="K2479"/>
      <c r="L2479"/>
      <c r="M2479"/>
      <c r="N2479"/>
      <c r="O2479"/>
      <c r="S2479"/>
      <c r="T2479"/>
      <c r="U2479"/>
      <c r="V2479"/>
      <c r="Y2479"/>
      <c r="Z2479"/>
      <c r="AA2479"/>
      <c r="AB2479"/>
      <c r="AC2479"/>
      <c r="AD2479"/>
      <c r="AE2479"/>
      <c r="AF2479"/>
      <c r="AG2479"/>
      <c r="AH2479"/>
      <c r="AI2479"/>
      <c r="AJ2479"/>
      <c r="AK2479"/>
      <c r="AL2479"/>
    </row>
    <row r="2480" spans="3:38" ht="15" customHeight="1" x14ac:dyDescent="0.35">
      <c r="C2480"/>
      <c r="D2480"/>
      <c r="E2480"/>
      <c r="F2480"/>
      <c r="G2480"/>
      <c r="H2480"/>
      <c r="I2480"/>
      <c r="J2480"/>
      <c r="K2480"/>
      <c r="L2480"/>
      <c r="M2480"/>
      <c r="N2480"/>
      <c r="O2480"/>
      <c r="S2480"/>
      <c r="T2480"/>
      <c r="U2480"/>
      <c r="V2480"/>
      <c r="Y2480"/>
      <c r="Z2480"/>
      <c r="AA2480"/>
      <c r="AB2480"/>
      <c r="AC2480"/>
      <c r="AD2480"/>
      <c r="AE2480"/>
      <c r="AF2480"/>
      <c r="AG2480"/>
      <c r="AH2480"/>
      <c r="AI2480"/>
      <c r="AJ2480"/>
      <c r="AK2480"/>
      <c r="AL2480"/>
    </row>
    <row r="2481" spans="3:38" ht="15" customHeight="1" x14ac:dyDescent="0.35">
      <c r="C2481"/>
      <c r="D2481"/>
      <c r="E2481"/>
      <c r="F2481"/>
      <c r="G2481"/>
      <c r="H2481"/>
      <c r="I2481"/>
      <c r="J2481"/>
      <c r="K2481"/>
      <c r="L2481"/>
      <c r="M2481"/>
      <c r="N2481"/>
      <c r="O2481"/>
      <c r="S2481"/>
      <c r="T2481"/>
      <c r="U2481"/>
      <c r="V2481"/>
      <c r="Y2481"/>
      <c r="Z2481"/>
      <c r="AA2481"/>
      <c r="AB2481"/>
      <c r="AC2481"/>
      <c r="AD2481"/>
      <c r="AE2481"/>
      <c r="AF2481"/>
      <c r="AG2481"/>
      <c r="AH2481"/>
      <c r="AI2481"/>
      <c r="AJ2481"/>
      <c r="AK2481"/>
      <c r="AL2481"/>
    </row>
    <row r="2482" spans="3:38" ht="15" customHeight="1" x14ac:dyDescent="0.35">
      <c r="C2482"/>
      <c r="D2482"/>
      <c r="E2482"/>
      <c r="F2482"/>
      <c r="G2482"/>
      <c r="H2482"/>
      <c r="I2482"/>
      <c r="J2482"/>
      <c r="K2482"/>
      <c r="L2482"/>
      <c r="M2482"/>
      <c r="N2482"/>
      <c r="O2482"/>
      <c r="S2482"/>
      <c r="T2482"/>
      <c r="U2482"/>
      <c r="V2482"/>
      <c r="Y2482"/>
      <c r="Z2482"/>
      <c r="AA2482"/>
      <c r="AB2482"/>
      <c r="AC2482"/>
      <c r="AD2482"/>
      <c r="AE2482"/>
      <c r="AF2482"/>
      <c r="AG2482"/>
      <c r="AH2482"/>
      <c r="AI2482"/>
      <c r="AJ2482"/>
      <c r="AK2482"/>
      <c r="AL2482"/>
    </row>
    <row r="2483" spans="3:38" ht="15" customHeight="1" x14ac:dyDescent="0.35">
      <c r="C2483"/>
      <c r="D2483"/>
      <c r="E2483"/>
      <c r="F2483"/>
      <c r="G2483"/>
      <c r="H2483"/>
      <c r="I2483"/>
      <c r="J2483"/>
      <c r="K2483"/>
      <c r="L2483"/>
      <c r="M2483"/>
      <c r="N2483"/>
      <c r="O2483"/>
      <c r="S2483"/>
      <c r="T2483"/>
      <c r="U2483"/>
      <c r="V2483"/>
      <c r="Y2483"/>
      <c r="Z2483"/>
      <c r="AA2483"/>
      <c r="AB2483"/>
      <c r="AC2483"/>
      <c r="AD2483"/>
      <c r="AE2483"/>
      <c r="AF2483"/>
      <c r="AG2483"/>
      <c r="AH2483"/>
      <c r="AI2483"/>
      <c r="AJ2483"/>
      <c r="AK2483"/>
      <c r="AL2483"/>
    </row>
    <row r="2484" spans="3:38" ht="15" customHeight="1" x14ac:dyDescent="0.35">
      <c r="C2484"/>
      <c r="D2484"/>
      <c r="E2484"/>
      <c r="F2484"/>
      <c r="G2484"/>
      <c r="H2484"/>
      <c r="I2484"/>
      <c r="J2484"/>
      <c r="K2484"/>
      <c r="L2484"/>
      <c r="M2484"/>
      <c r="N2484"/>
      <c r="O2484"/>
      <c r="S2484"/>
      <c r="T2484"/>
      <c r="U2484"/>
      <c r="V2484"/>
      <c r="Y2484"/>
      <c r="Z2484"/>
      <c r="AA2484"/>
      <c r="AB2484"/>
      <c r="AC2484"/>
      <c r="AD2484"/>
      <c r="AE2484"/>
      <c r="AF2484"/>
      <c r="AG2484"/>
      <c r="AH2484"/>
      <c r="AI2484"/>
      <c r="AJ2484"/>
      <c r="AK2484"/>
      <c r="AL2484"/>
    </row>
    <row r="2485" spans="3:38" ht="15" customHeight="1" x14ac:dyDescent="0.35">
      <c r="C2485"/>
      <c r="D2485"/>
      <c r="E2485"/>
      <c r="F2485"/>
      <c r="G2485"/>
      <c r="H2485"/>
      <c r="I2485"/>
      <c r="J2485"/>
      <c r="K2485"/>
      <c r="L2485"/>
      <c r="M2485"/>
      <c r="N2485"/>
      <c r="O2485"/>
      <c r="S2485"/>
      <c r="T2485"/>
      <c r="U2485"/>
      <c r="V2485"/>
      <c r="Y2485"/>
      <c r="Z2485"/>
      <c r="AA2485"/>
      <c r="AB2485"/>
      <c r="AC2485"/>
      <c r="AD2485"/>
      <c r="AE2485"/>
      <c r="AF2485"/>
      <c r="AG2485"/>
      <c r="AH2485"/>
      <c r="AI2485"/>
      <c r="AJ2485"/>
      <c r="AK2485"/>
      <c r="AL2485"/>
    </row>
    <row r="2486" spans="3:38" ht="15" customHeight="1" x14ac:dyDescent="0.35">
      <c r="C2486"/>
      <c r="D2486"/>
      <c r="E2486"/>
      <c r="F2486"/>
      <c r="G2486"/>
      <c r="H2486"/>
      <c r="I2486"/>
      <c r="J2486"/>
      <c r="K2486"/>
      <c r="L2486"/>
      <c r="M2486"/>
      <c r="N2486"/>
      <c r="O2486"/>
      <c r="S2486"/>
      <c r="T2486"/>
      <c r="U2486"/>
      <c r="V2486"/>
      <c r="Y2486"/>
      <c r="Z2486"/>
      <c r="AA2486"/>
      <c r="AB2486"/>
      <c r="AC2486"/>
      <c r="AD2486"/>
      <c r="AE2486"/>
      <c r="AF2486"/>
      <c r="AG2486"/>
      <c r="AH2486"/>
      <c r="AI2486"/>
      <c r="AJ2486"/>
      <c r="AK2486"/>
      <c r="AL2486"/>
    </row>
    <row r="2487" spans="3:38" ht="15" customHeight="1" x14ac:dyDescent="0.35">
      <c r="C2487"/>
      <c r="D2487"/>
      <c r="E2487"/>
      <c r="F2487"/>
      <c r="G2487"/>
      <c r="H2487"/>
      <c r="I2487"/>
      <c r="J2487"/>
      <c r="K2487"/>
      <c r="L2487"/>
      <c r="M2487"/>
      <c r="N2487"/>
      <c r="O2487"/>
      <c r="S2487"/>
      <c r="T2487"/>
      <c r="U2487"/>
      <c r="V2487"/>
      <c r="Y2487"/>
      <c r="Z2487"/>
      <c r="AA2487"/>
      <c r="AB2487"/>
      <c r="AC2487"/>
      <c r="AD2487"/>
      <c r="AE2487"/>
      <c r="AF2487"/>
      <c r="AG2487"/>
      <c r="AH2487"/>
      <c r="AI2487"/>
      <c r="AJ2487"/>
      <c r="AK2487"/>
      <c r="AL2487"/>
    </row>
    <row r="2488" spans="3:38" ht="15" customHeight="1" x14ac:dyDescent="0.35">
      <c r="C2488"/>
      <c r="D2488"/>
      <c r="E2488"/>
      <c r="F2488"/>
      <c r="G2488"/>
      <c r="H2488"/>
      <c r="I2488"/>
      <c r="J2488"/>
      <c r="K2488"/>
      <c r="L2488"/>
      <c r="M2488"/>
      <c r="N2488"/>
      <c r="O2488"/>
      <c r="S2488"/>
      <c r="T2488"/>
      <c r="U2488"/>
      <c r="V2488"/>
      <c r="Y2488"/>
      <c r="Z2488"/>
      <c r="AA2488"/>
      <c r="AB2488"/>
      <c r="AC2488"/>
      <c r="AD2488"/>
      <c r="AE2488"/>
      <c r="AF2488"/>
      <c r="AG2488"/>
      <c r="AH2488"/>
      <c r="AI2488"/>
      <c r="AJ2488"/>
      <c r="AK2488"/>
      <c r="AL2488"/>
    </row>
    <row r="2489" spans="3:38" ht="15" customHeight="1" x14ac:dyDescent="0.35">
      <c r="C2489"/>
      <c r="D2489"/>
      <c r="E2489"/>
      <c r="F2489"/>
      <c r="G2489"/>
      <c r="H2489"/>
      <c r="I2489"/>
      <c r="J2489"/>
      <c r="K2489"/>
      <c r="L2489"/>
      <c r="M2489"/>
      <c r="N2489"/>
      <c r="O2489"/>
      <c r="S2489"/>
      <c r="T2489"/>
      <c r="U2489"/>
      <c r="V2489"/>
      <c r="Y2489"/>
      <c r="Z2489"/>
      <c r="AA2489"/>
      <c r="AB2489"/>
      <c r="AC2489"/>
      <c r="AD2489"/>
      <c r="AE2489"/>
      <c r="AF2489"/>
      <c r="AG2489"/>
      <c r="AH2489"/>
      <c r="AI2489"/>
      <c r="AJ2489"/>
      <c r="AK2489"/>
      <c r="AL2489"/>
    </row>
    <row r="2490" spans="3:38" ht="15" customHeight="1" x14ac:dyDescent="0.35">
      <c r="C2490"/>
      <c r="D2490"/>
      <c r="E2490"/>
      <c r="F2490"/>
      <c r="G2490"/>
      <c r="H2490"/>
      <c r="I2490"/>
      <c r="J2490"/>
      <c r="K2490"/>
      <c r="L2490"/>
      <c r="M2490"/>
      <c r="N2490"/>
      <c r="O2490"/>
      <c r="S2490"/>
      <c r="T2490"/>
      <c r="U2490"/>
      <c r="V2490"/>
      <c r="Y2490"/>
      <c r="Z2490"/>
      <c r="AA2490"/>
      <c r="AB2490"/>
      <c r="AC2490"/>
      <c r="AD2490"/>
      <c r="AE2490"/>
      <c r="AF2490"/>
      <c r="AG2490"/>
      <c r="AH2490"/>
      <c r="AI2490"/>
      <c r="AJ2490"/>
      <c r="AK2490"/>
      <c r="AL2490"/>
    </row>
    <row r="2491" spans="3:38" ht="15" customHeight="1" x14ac:dyDescent="0.35">
      <c r="C2491"/>
      <c r="D2491"/>
      <c r="E2491"/>
      <c r="F2491"/>
      <c r="G2491"/>
      <c r="H2491"/>
      <c r="I2491"/>
      <c r="J2491"/>
      <c r="K2491"/>
      <c r="L2491"/>
      <c r="M2491"/>
      <c r="N2491"/>
      <c r="O2491"/>
      <c r="S2491"/>
      <c r="T2491"/>
      <c r="U2491"/>
      <c r="V2491"/>
      <c r="Y2491"/>
      <c r="Z2491"/>
      <c r="AA2491"/>
      <c r="AB2491"/>
      <c r="AC2491"/>
      <c r="AD2491"/>
      <c r="AE2491"/>
      <c r="AF2491"/>
      <c r="AG2491"/>
      <c r="AH2491"/>
      <c r="AI2491"/>
      <c r="AJ2491"/>
      <c r="AK2491"/>
      <c r="AL2491"/>
    </row>
    <row r="2492" spans="3:38" ht="15" customHeight="1" x14ac:dyDescent="0.35">
      <c r="C2492"/>
      <c r="D2492"/>
      <c r="E2492"/>
      <c r="F2492"/>
      <c r="G2492"/>
      <c r="H2492"/>
      <c r="I2492"/>
      <c r="J2492"/>
      <c r="K2492"/>
      <c r="L2492"/>
      <c r="M2492"/>
      <c r="N2492"/>
      <c r="O2492"/>
      <c r="S2492"/>
      <c r="T2492"/>
      <c r="U2492"/>
      <c r="V2492"/>
      <c r="Y2492"/>
      <c r="Z2492"/>
      <c r="AA2492"/>
      <c r="AB2492"/>
      <c r="AC2492"/>
      <c r="AD2492"/>
      <c r="AE2492"/>
      <c r="AF2492"/>
      <c r="AG2492"/>
      <c r="AH2492"/>
      <c r="AI2492"/>
      <c r="AJ2492"/>
      <c r="AK2492"/>
      <c r="AL2492"/>
    </row>
    <row r="2493" spans="3:38" ht="15" customHeight="1" x14ac:dyDescent="0.35">
      <c r="C2493"/>
      <c r="D2493"/>
      <c r="E2493"/>
      <c r="F2493"/>
      <c r="G2493"/>
      <c r="H2493"/>
      <c r="I2493"/>
      <c r="J2493"/>
      <c r="K2493"/>
      <c r="L2493"/>
      <c r="M2493"/>
      <c r="N2493"/>
      <c r="O2493"/>
      <c r="S2493"/>
      <c r="T2493"/>
      <c r="U2493"/>
      <c r="V2493"/>
      <c r="Y2493"/>
      <c r="Z2493"/>
      <c r="AA2493"/>
      <c r="AB2493"/>
      <c r="AC2493"/>
      <c r="AD2493"/>
      <c r="AE2493"/>
      <c r="AF2493"/>
      <c r="AG2493"/>
      <c r="AH2493"/>
      <c r="AI2493"/>
      <c r="AJ2493"/>
      <c r="AK2493"/>
      <c r="AL2493"/>
    </row>
    <row r="2494" spans="3:38" ht="15" customHeight="1" x14ac:dyDescent="0.35">
      <c r="C2494"/>
      <c r="D2494"/>
      <c r="E2494"/>
      <c r="F2494"/>
      <c r="G2494"/>
      <c r="H2494"/>
      <c r="I2494"/>
      <c r="J2494"/>
      <c r="K2494"/>
      <c r="L2494"/>
      <c r="M2494"/>
      <c r="N2494"/>
      <c r="O2494"/>
      <c r="S2494"/>
      <c r="T2494"/>
      <c r="U2494"/>
      <c r="V2494"/>
      <c r="Y2494"/>
      <c r="Z2494"/>
      <c r="AA2494"/>
      <c r="AB2494"/>
      <c r="AC2494"/>
      <c r="AD2494"/>
      <c r="AE2494"/>
      <c r="AF2494"/>
      <c r="AG2494"/>
      <c r="AH2494"/>
      <c r="AI2494"/>
      <c r="AJ2494"/>
      <c r="AK2494"/>
      <c r="AL2494"/>
    </row>
    <row r="2495" spans="3:38" ht="15" customHeight="1" x14ac:dyDescent="0.35">
      <c r="C2495"/>
      <c r="D2495"/>
      <c r="E2495"/>
      <c r="F2495"/>
      <c r="G2495"/>
      <c r="H2495"/>
      <c r="I2495"/>
      <c r="J2495"/>
      <c r="K2495"/>
      <c r="L2495"/>
      <c r="M2495"/>
      <c r="N2495"/>
      <c r="O2495"/>
      <c r="S2495"/>
      <c r="T2495"/>
      <c r="U2495"/>
      <c r="V2495"/>
      <c r="Y2495"/>
      <c r="Z2495"/>
      <c r="AA2495"/>
      <c r="AB2495"/>
      <c r="AC2495"/>
      <c r="AD2495"/>
      <c r="AE2495"/>
      <c r="AF2495"/>
      <c r="AG2495"/>
      <c r="AH2495"/>
      <c r="AI2495"/>
      <c r="AJ2495"/>
      <c r="AK2495"/>
      <c r="AL2495"/>
    </row>
    <row r="2496" spans="3:38" ht="15" customHeight="1" x14ac:dyDescent="0.35">
      <c r="C2496"/>
      <c r="D2496"/>
      <c r="E2496"/>
      <c r="F2496"/>
      <c r="G2496"/>
      <c r="H2496"/>
      <c r="I2496"/>
      <c r="J2496"/>
      <c r="K2496"/>
      <c r="L2496"/>
      <c r="M2496"/>
      <c r="N2496"/>
      <c r="O2496"/>
      <c r="S2496"/>
      <c r="T2496"/>
      <c r="U2496"/>
      <c r="V2496"/>
      <c r="Y2496"/>
      <c r="Z2496"/>
      <c r="AA2496"/>
      <c r="AB2496"/>
      <c r="AC2496"/>
      <c r="AD2496"/>
      <c r="AE2496"/>
      <c r="AF2496"/>
      <c r="AG2496"/>
      <c r="AH2496"/>
      <c r="AI2496"/>
      <c r="AJ2496"/>
      <c r="AK2496"/>
      <c r="AL2496"/>
    </row>
    <row r="2497" spans="3:38" ht="15" customHeight="1" x14ac:dyDescent="0.35">
      <c r="C2497"/>
      <c r="D2497"/>
      <c r="E2497"/>
      <c r="F2497"/>
      <c r="G2497"/>
      <c r="H2497"/>
      <c r="I2497"/>
      <c r="J2497"/>
      <c r="K2497"/>
      <c r="L2497"/>
      <c r="M2497"/>
      <c r="N2497"/>
      <c r="O2497"/>
      <c r="S2497"/>
      <c r="T2497"/>
      <c r="U2497"/>
      <c r="V2497"/>
      <c r="Y2497"/>
      <c r="Z2497"/>
      <c r="AA2497"/>
      <c r="AB2497"/>
      <c r="AC2497"/>
      <c r="AD2497"/>
      <c r="AE2497"/>
      <c r="AF2497"/>
      <c r="AG2497"/>
      <c r="AH2497"/>
      <c r="AI2497"/>
      <c r="AJ2497"/>
      <c r="AK2497"/>
      <c r="AL2497"/>
    </row>
    <row r="2498" spans="3:38" ht="15" customHeight="1" x14ac:dyDescent="0.35">
      <c r="C2498"/>
      <c r="D2498"/>
      <c r="E2498"/>
      <c r="F2498"/>
      <c r="G2498"/>
      <c r="H2498"/>
      <c r="I2498"/>
      <c r="J2498"/>
      <c r="K2498"/>
      <c r="L2498"/>
      <c r="M2498"/>
      <c r="N2498"/>
      <c r="O2498"/>
      <c r="S2498"/>
      <c r="T2498"/>
      <c r="U2498"/>
      <c r="V2498"/>
      <c r="Y2498"/>
      <c r="Z2498"/>
      <c r="AA2498"/>
      <c r="AB2498"/>
      <c r="AC2498"/>
      <c r="AD2498"/>
      <c r="AE2498"/>
      <c r="AF2498"/>
      <c r="AG2498"/>
      <c r="AH2498"/>
      <c r="AI2498"/>
      <c r="AJ2498"/>
      <c r="AK2498"/>
      <c r="AL2498"/>
    </row>
    <row r="2499" spans="3:38" ht="15" customHeight="1" x14ac:dyDescent="0.35">
      <c r="C2499"/>
      <c r="D2499"/>
      <c r="E2499"/>
      <c r="F2499"/>
      <c r="G2499"/>
      <c r="H2499"/>
      <c r="I2499"/>
      <c r="J2499"/>
      <c r="K2499"/>
      <c r="L2499"/>
      <c r="M2499"/>
      <c r="N2499"/>
      <c r="O2499"/>
      <c r="S2499"/>
      <c r="T2499"/>
      <c r="U2499"/>
      <c r="V2499"/>
      <c r="Y2499"/>
      <c r="Z2499"/>
      <c r="AA2499"/>
      <c r="AB2499"/>
      <c r="AC2499"/>
      <c r="AD2499"/>
      <c r="AE2499"/>
      <c r="AF2499"/>
      <c r="AG2499"/>
      <c r="AH2499"/>
      <c r="AI2499"/>
      <c r="AJ2499"/>
      <c r="AK2499"/>
      <c r="AL2499"/>
    </row>
    <row r="2500" spans="3:38" ht="15" customHeight="1" x14ac:dyDescent="0.35">
      <c r="C2500"/>
      <c r="D2500"/>
      <c r="E2500"/>
      <c r="F2500"/>
      <c r="G2500"/>
      <c r="H2500"/>
      <c r="I2500"/>
      <c r="J2500"/>
      <c r="K2500"/>
      <c r="L2500"/>
      <c r="M2500"/>
      <c r="N2500"/>
      <c r="O2500"/>
      <c r="S2500"/>
      <c r="T2500"/>
      <c r="U2500"/>
      <c r="V2500"/>
      <c r="Y2500"/>
      <c r="Z2500"/>
      <c r="AA2500"/>
      <c r="AB2500"/>
      <c r="AC2500"/>
      <c r="AD2500"/>
      <c r="AE2500"/>
      <c r="AF2500"/>
      <c r="AG2500"/>
      <c r="AH2500"/>
      <c r="AI2500"/>
      <c r="AJ2500"/>
      <c r="AK2500"/>
      <c r="AL2500"/>
    </row>
    <row r="2501" spans="3:38" ht="15" customHeight="1" x14ac:dyDescent="0.35">
      <c r="C2501"/>
      <c r="D2501"/>
      <c r="E2501"/>
      <c r="F2501"/>
      <c r="G2501"/>
      <c r="H2501"/>
      <c r="I2501"/>
      <c r="J2501"/>
      <c r="K2501"/>
      <c r="L2501"/>
      <c r="M2501"/>
      <c r="N2501"/>
      <c r="O2501"/>
      <c r="S2501"/>
      <c r="T2501"/>
      <c r="U2501"/>
      <c r="V2501"/>
      <c r="Y2501"/>
      <c r="Z2501"/>
      <c r="AA2501"/>
      <c r="AB2501"/>
      <c r="AC2501"/>
      <c r="AD2501"/>
      <c r="AE2501"/>
      <c r="AF2501"/>
      <c r="AG2501"/>
      <c r="AH2501"/>
      <c r="AI2501"/>
      <c r="AJ2501"/>
      <c r="AK2501"/>
      <c r="AL2501"/>
    </row>
    <row r="2502" spans="3:38" ht="15" customHeight="1" x14ac:dyDescent="0.35">
      <c r="C2502"/>
      <c r="D2502"/>
      <c r="E2502"/>
      <c r="F2502"/>
      <c r="G2502"/>
      <c r="H2502"/>
      <c r="I2502"/>
      <c r="J2502"/>
      <c r="K2502"/>
      <c r="L2502"/>
      <c r="M2502"/>
      <c r="N2502"/>
      <c r="O2502"/>
      <c r="S2502"/>
      <c r="T2502"/>
      <c r="U2502"/>
      <c r="V2502"/>
      <c r="Y2502"/>
      <c r="Z2502"/>
      <c r="AA2502"/>
      <c r="AB2502"/>
      <c r="AC2502"/>
      <c r="AD2502"/>
      <c r="AE2502"/>
      <c r="AF2502"/>
      <c r="AG2502"/>
      <c r="AH2502"/>
      <c r="AI2502"/>
      <c r="AJ2502"/>
      <c r="AK2502"/>
      <c r="AL2502"/>
    </row>
    <row r="2503" spans="3:38" ht="15" customHeight="1" x14ac:dyDescent="0.35">
      <c r="C2503"/>
      <c r="D2503"/>
      <c r="E2503"/>
      <c r="F2503"/>
      <c r="G2503"/>
      <c r="H2503"/>
      <c r="I2503"/>
      <c r="J2503"/>
      <c r="K2503"/>
      <c r="L2503"/>
      <c r="M2503"/>
      <c r="N2503"/>
      <c r="O2503"/>
      <c r="S2503"/>
      <c r="T2503"/>
      <c r="U2503"/>
      <c r="V2503"/>
      <c r="Y2503"/>
      <c r="Z2503"/>
      <c r="AA2503"/>
      <c r="AB2503"/>
      <c r="AC2503"/>
      <c r="AD2503"/>
      <c r="AE2503"/>
      <c r="AF2503"/>
      <c r="AG2503"/>
      <c r="AH2503"/>
      <c r="AI2503"/>
      <c r="AJ2503"/>
      <c r="AK2503"/>
      <c r="AL2503"/>
    </row>
    <row r="2504" spans="3:38" ht="15" customHeight="1" x14ac:dyDescent="0.35">
      <c r="C2504"/>
      <c r="D2504"/>
      <c r="E2504"/>
      <c r="F2504"/>
      <c r="G2504"/>
      <c r="H2504"/>
      <c r="I2504"/>
      <c r="J2504"/>
      <c r="K2504"/>
      <c r="L2504"/>
      <c r="M2504"/>
      <c r="N2504"/>
      <c r="O2504"/>
      <c r="S2504"/>
      <c r="T2504"/>
      <c r="U2504"/>
      <c r="V2504"/>
      <c r="Y2504"/>
      <c r="Z2504"/>
      <c r="AA2504"/>
      <c r="AB2504"/>
      <c r="AC2504"/>
      <c r="AD2504"/>
      <c r="AE2504"/>
      <c r="AF2504"/>
      <c r="AG2504"/>
      <c r="AH2504"/>
      <c r="AI2504"/>
      <c r="AJ2504"/>
      <c r="AK2504"/>
      <c r="AL2504"/>
    </row>
    <row r="2505" spans="3:38" ht="15" customHeight="1" x14ac:dyDescent="0.35">
      <c r="C2505"/>
      <c r="D2505"/>
      <c r="E2505"/>
      <c r="F2505"/>
      <c r="G2505"/>
      <c r="H2505"/>
      <c r="I2505"/>
      <c r="J2505"/>
      <c r="K2505"/>
      <c r="L2505"/>
      <c r="M2505"/>
      <c r="N2505"/>
      <c r="O2505"/>
      <c r="S2505"/>
      <c r="T2505"/>
      <c r="U2505"/>
      <c r="V2505"/>
      <c r="Y2505"/>
      <c r="Z2505"/>
      <c r="AA2505"/>
      <c r="AB2505"/>
      <c r="AC2505"/>
      <c r="AD2505"/>
      <c r="AE2505"/>
      <c r="AF2505"/>
      <c r="AG2505"/>
      <c r="AH2505"/>
      <c r="AI2505"/>
      <c r="AJ2505"/>
      <c r="AK2505"/>
      <c r="AL2505"/>
    </row>
    <row r="2506" spans="3:38" ht="15" customHeight="1" x14ac:dyDescent="0.35">
      <c r="C2506"/>
      <c r="D2506"/>
      <c r="E2506"/>
      <c r="F2506"/>
      <c r="G2506"/>
      <c r="H2506"/>
      <c r="I2506"/>
      <c r="J2506"/>
      <c r="K2506"/>
      <c r="L2506"/>
      <c r="M2506"/>
      <c r="N2506"/>
      <c r="O2506"/>
      <c r="S2506"/>
      <c r="T2506"/>
      <c r="U2506"/>
      <c r="V2506"/>
      <c r="Y2506"/>
      <c r="Z2506"/>
      <c r="AA2506"/>
      <c r="AB2506"/>
      <c r="AC2506"/>
      <c r="AD2506"/>
      <c r="AE2506"/>
      <c r="AF2506"/>
      <c r="AG2506"/>
      <c r="AH2506"/>
      <c r="AI2506"/>
      <c r="AJ2506"/>
      <c r="AK2506"/>
      <c r="AL2506"/>
    </row>
    <row r="2507" spans="3:38" ht="15" customHeight="1" x14ac:dyDescent="0.35">
      <c r="C2507"/>
      <c r="D2507"/>
      <c r="E2507"/>
      <c r="F2507"/>
      <c r="G2507"/>
      <c r="H2507"/>
      <c r="I2507"/>
      <c r="J2507"/>
      <c r="K2507"/>
      <c r="L2507"/>
      <c r="M2507"/>
      <c r="N2507"/>
      <c r="O2507"/>
      <c r="S2507"/>
      <c r="T2507"/>
      <c r="U2507"/>
      <c r="V2507"/>
      <c r="Y2507"/>
      <c r="Z2507"/>
      <c r="AA2507"/>
      <c r="AB2507"/>
      <c r="AC2507"/>
      <c r="AD2507"/>
      <c r="AE2507"/>
      <c r="AF2507"/>
      <c r="AG2507"/>
      <c r="AH2507"/>
      <c r="AI2507"/>
      <c r="AJ2507"/>
      <c r="AK2507"/>
      <c r="AL2507"/>
    </row>
    <row r="2508" spans="3:38" ht="15" customHeight="1" x14ac:dyDescent="0.35">
      <c r="C2508"/>
      <c r="D2508"/>
      <c r="E2508"/>
      <c r="F2508"/>
      <c r="G2508"/>
      <c r="H2508"/>
      <c r="I2508"/>
      <c r="J2508"/>
      <c r="K2508"/>
      <c r="L2508"/>
      <c r="M2508"/>
      <c r="N2508"/>
      <c r="O2508"/>
      <c r="S2508"/>
      <c r="T2508"/>
      <c r="U2508"/>
      <c r="V2508"/>
      <c r="Y2508"/>
      <c r="Z2508"/>
      <c r="AA2508"/>
      <c r="AB2508"/>
      <c r="AC2508"/>
      <c r="AD2508"/>
      <c r="AE2508"/>
      <c r="AF2508"/>
      <c r="AG2508"/>
      <c r="AH2508"/>
      <c r="AI2508"/>
      <c r="AJ2508"/>
      <c r="AK2508"/>
      <c r="AL2508"/>
    </row>
    <row r="2509" spans="3:38" ht="15" customHeight="1" x14ac:dyDescent="0.35">
      <c r="C2509"/>
      <c r="D2509"/>
      <c r="E2509"/>
      <c r="F2509"/>
      <c r="G2509"/>
      <c r="H2509"/>
      <c r="I2509"/>
      <c r="J2509"/>
      <c r="K2509"/>
      <c r="L2509"/>
      <c r="M2509"/>
      <c r="N2509"/>
      <c r="O2509"/>
      <c r="S2509"/>
      <c r="T2509"/>
      <c r="U2509"/>
      <c r="V2509"/>
      <c r="Y2509"/>
      <c r="Z2509"/>
      <c r="AA2509"/>
      <c r="AB2509"/>
      <c r="AC2509"/>
      <c r="AD2509"/>
      <c r="AE2509"/>
      <c r="AF2509"/>
      <c r="AG2509"/>
      <c r="AH2509"/>
      <c r="AI2509"/>
      <c r="AJ2509"/>
      <c r="AK2509"/>
      <c r="AL2509"/>
    </row>
    <row r="2510" spans="3:38" ht="15" customHeight="1" x14ac:dyDescent="0.35">
      <c r="C2510"/>
      <c r="D2510"/>
      <c r="E2510"/>
      <c r="F2510"/>
      <c r="G2510"/>
      <c r="H2510"/>
      <c r="I2510"/>
      <c r="J2510"/>
      <c r="K2510"/>
      <c r="L2510"/>
      <c r="M2510"/>
      <c r="N2510"/>
      <c r="O2510"/>
      <c r="S2510"/>
      <c r="T2510"/>
      <c r="U2510"/>
      <c r="V2510"/>
      <c r="Y2510"/>
      <c r="Z2510"/>
      <c r="AA2510"/>
      <c r="AB2510"/>
      <c r="AC2510"/>
      <c r="AD2510"/>
      <c r="AE2510"/>
      <c r="AF2510"/>
      <c r="AG2510"/>
      <c r="AH2510"/>
      <c r="AI2510"/>
      <c r="AJ2510"/>
      <c r="AK2510"/>
      <c r="AL2510"/>
    </row>
    <row r="2511" spans="3:38" ht="15" customHeight="1" x14ac:dyDescent="0.35">
      <c r="C2511"/>
      <c r="D2511"/>
      <c r="E2511"/>
      <c r="F2511"/>
      <c r="G2511"/>
      <c r="H2511"/>
      <c r="I2511"/>
      <c r="J2511"/>
      <c r="K2511"/>
      <c r="L2511"/>
      <c r="M2511"/>
      <c r="N2511"/>
      <c r="O2511"/>
      <c r="S2511"/>
      <c r="T2511"/>
      <c r="U2511"/>
      <c r="V2511"/>
      <c r="Y2511"/>
      <c r="Z2511"/>
      <c r="AA2511"/>
      <c r="AB2511"/>
      <c r="AC2511"/>
      <c r="AD2511"/>
      <c r="AE2511"/>
      <c r="AF2511"/>
      <c r="AG2511"/>
      <c r="AH2511"/>
      <c r="AI2511"/>
      <c r="AJ2511"/>
      <c r="AK2511"/>
      <c r="AL2511"/>
    </row>
    <row r="2512" spans="3:38" ht="15" customHeight="1" x14ac:dyDescent="0.35">
      <c r="C2512"/>
      <c r="D2512"/>
      <c r="E2512"/>
      <c r="F2512"/>
      <c r="G2512"/>
      <c r="H2512"/>
      <c r="I2512"/>
      <c r="J2512"/>
      <c r="K2512"/>
      <c r="L2512"/>
      <c r="M2512"/>
      <c r="N2512"/>
      <c r="O2512"/>
      <c r="S2512"/>
      <c r="T2512"/>
      <c r="U2512"/>
      <c r="V2512"/>
      <c r="Y2512"/>
      <c r="Z2512"/>
      <c r="AA2512"/>
      <c r="AB2512"/>
      <c r="AC2512"/>
      <c r="AD2512"/>
      <c r="AE2512"/>
      <c r="AF2512"/>
      <c r="AG2512"/>
      <c r="AH2512"/>
      <c r="AI2512"/>
      <c r="AJ2512"/>
      <c r="AK2512"/>
      <c r="AL2512"/>
    </row>
    <row r="2513" spans="3:38" ht="15" customHeight="1" x14ac:dyDescent="0.35">
      <c r="C2513"/>
      <c r="D2513"/>
      <c r="E2513"/>
      <c r="F2513"/>
      <c r="G2513"/>
      <c r="H2513"/>
      <c r="I2513"/>
      <c r="J2513"/>
      <c r="K2513"/>
      <c r="L2513"/>
      <c r="M2513"/>
      <c r="N2513"/>
      <c r="O2513"/>
      <c r="S2513"/>
      <c r="T2513"/>
      <c r="U2513"/>
      <c r="V2513"/>
      <c r="Y2513"/>
      <c r="Z2513"/>
      <c r="AA2513"/>
      <c r="AB2513"/>
      <c r="AC2513"/>
      <c r="AD2513"/>
      <c r="AE2513"/>
      <c r="AF2513"/>
      <c r="AG2513"/>
      <c r="AH2513"/>
      <c r="AI2513"/>
      <c r="AJ2513"/>
      <c r="AK2513"/>
      <c r="AL2513"/>
    </row>
    <row r="2514" spans="3:38" ht="15" customHeight="1" x14ac:dyDescent="0.35">
      <c r="C2514"/>
      <c r="D2514"/>
      <c r="E2514"/>
      <c r="F2514"/>
      <c r="G2514"/>
      <c r="H2514"/>
      <c r="I2514"/>
      <c r="J2514"/>
      <c r="K2514"/>
      <c r="L2514"/>
      <c r="M2514"/>
      <c r="N2514"/>
      <c r="O2514"/>
      <c r="S2514"/>
      <c r="T2514"/>
      <c r="U2514"/>
      <c r="V2514"/>
      <c r="Y2514"/>
      <c r="Z2514"/>
      <c r="AA2514"/>
      <c r="AB2514"/>
      <c r="AC2514"/>
      <c r="AD2514"/>
      <c r="AE2514"/>
      <c r="AF2514"/>
      <c r="AG2514"/>
      <c r="AH2514"/>
      <c r="AI2514"/>
      <c r="AJ2514"/>
      <c r="AK2514"/>
      <c r="AL2514"/>
    </row>
    <row r="2515" spans="3:38" ht="15" customHeight="1" x14ac:dyDescent="0.35">
      <c r="C2515"/>
      <c r="D2515"/>
      <c r="E2515"/>
      <c r="F2515"/>
      <c r="G2515"/>
      <c r="H2515"/>
      <c r="I2515"/>
      <c r="J2515"/>
      <c r="K2515"/>
      <c r="L2515"/>
      <c r="M2515"/>
      <c r="N2515"/>
      <c r="O2515"/>
      <c r="S2515"/>
      <c r="T2515"/>
      <c r="U2515"/>
      <c r="V2515"/>
      <c r="Y2515"/>
      <c r="Z2515"/>
      <c r="AA2515"/>
      <c r="AB2515"/>
      <c r="AC2515"/>
      <c r="AD2515"/>
      <c r="AE2515"/>
      <c r="AF2515"/>
      <c r="AG2515"/>
      <c r="AH2515"/>
      <c r="AI2515"/>
      <c r="AJ2515"/>
      <c r="AK2515"/>
      <c r="AL2515"/>
    </row>
    <row r="2516" spans="3:38" ht="15" customHeight="1" x14ac:dyDescent="0.35">
      <c r="C2516"/>
      <c r="D2516"/>
      <c r="E2516"/>
      <c r="F2516"/>
      <c r="G2516"/>
      <c r="H2516"/>
      <c r="I2516"/>
      <c r="J2516"/>
      <c r="K2516"/>
      <c r="L2516"/>
      <c r="M2516"/>
      <c r="N2516"/>
      <c r="O2516"/>
      <c r="S2516"/>
      <c r="T2516"/>
      <c r="U2516"/>
      <c r="V2516"/>
      <c r="Y2516"/>
      <c r="Z2516"/>
      <c r="AA2516"/>
      <c r="AB2516"/>
      <c r="AC2516"/>
      <c r="AD2516"/>
      <c r="AE2516"/>
      <c r="AF2516"/>
      <c r="AG2516"/>
      <c r="AH2516"/>
      <c r="AI2516"/>
      <c r="AJ2516"/>
      <c r="AK2516"/>
      <c r="AL2516"/>
    </row>
    <row r="2517" spans="3:38" ht="15" customHeight="1" x14ac:dyDescent="0.35">
      <c r="C2517"/>
      <c r="D2517"/>
      <c r="E2517"/>
      <c r="F2517"/>
      <c r="G2517"/>
      <c r="H2517"/>
      <c r="I2517"/>
      <c r="J2517"/>
      <c r="K2517"/>
      <c r="L2517"/>
      <c r="M2517"/>
      <c r="N2517"/>
      <c r="O2517"/>
      <c r="S2517"/>
      <c r="T2517"/>
      <c r="U2517"/>
      <c r="V2517"/>
      <c r="Y2517"/>
      <c r="Z2517"/>
      <c r="AA2517"/>
      <c r="AB2517"/>
      <c r="AC2517"/>
      <c r="AD2517"/>
      <c r="AE2517"/>
      <c r="AF2517"/>
      <c r="AG2517"/>
      <c r="AH2517"/>
      <c r="AI2517"/>
      <c r="AJ2517"/>
      <c r="AK2517"/>
      <c r="AL2517"/>
    </row>
    <row r="2518" spans="3:38" ht="15" customHeight="1" x14ac:dyDescent="0.35">
      <c r="C2518"/>
      <c r="D2518"/>
      <c r="E2518"/>
      <c r="F2518"/>
      <c r="G2518"/>
      <c r="H2518"/>
      <c r="I2518"/>
      <c r="J2518"/>
      <c r="K2518"/>
      <c r="L2518"/>
      <c r="M2518"/>
      <c r="N2518"/>
      <c r="O2518"/>
      <c r="S2518"/>
      <c r="T2518"/>
      <c r="U2518"/>
      <c r="V2518"/>
      <c r="Y2518"/>
      <c r="Z2518"/>
      <c r="AA2518"/>
      <c r="AB2518"/>
      <c r="AC2518"/>
      <c r="AD2518"/>
      <c r="AE2518"/>
      <c r="AF2518"/>
      <c r="AG2518"/>
      <c r="AH2518"/>
      <c r="AI2518"/>
      <c r="AJ2518"/>
      <c r="AK2518"/>
      <c r="AL2518"/>
    </row>
    <row r="2519" spans="3:38" ht="15" customHeight="1" x14ac:dyDescent="0.35">
      <c r="C2519"/>
      <c r="D2519"/>
      <c r="E2519"/>
      <c r="F2519"/>
      <c r="G2519"/>
      <c r="H2519"/>
      <c r="I2519"/>
      <c r="J2519"/>
      <c r="K2519"/>
      <c r="L2519"/>
      <c r="M2519"/>
      <c r="N2519"/>
      <c r="O2519"/>
      <c r="S2519"/>
      <c r="T2519"/>
      <c r="U2519"/>
      <c r="V2519"/>
      <c r="Y2519"/>
      <c r="Z2519"/>
      <c r="AA2519"/>
      <c r="AB2519"/>
      <c r="AC2519"/>
      <c r="AD2519"/>
      <c r="AE2519"/>
      <c r="AF2519"/>
      <c r="AG2519"/>
      <c r="AH2519"/>
      <c r="AI2519"/>
      <c r="AJ2519"/>
      <c r="AK2519"/>
      <c r="AL2519"/>
    </row>
    <row r="2520" spans="3:38" ht="15" customHeight="1" x14ac:dyDescent="0.35">
      <c r="C2520"/>
      <c r="D2520"/>
      <c r="E2520"/>
      <c r="F2520"/>
      <c r="G2520"/>
      <c r="H2520"/>
      <c r="I2520"/>
      <c r="J2520"/>
      <c r="K2520"/>
      <c r="L2520"/>
      <c r="M2520"/>
      <c r="N2520"/>
      <c r="O2520"/>
      <c r="S2520"/>
      <c r="T2520"/>
      <c r="U2520"/>
      <c r="V2520"/>
      <c r="Y2520"/>
      <c r="Z2520"/>
      <c r="AA2520"/>
      <c r="AB2520"/>
      <c r="AC2520"/>
      <c r="AD2520"/>
      <c r="AE2520"/>
      <c r="AF2520"/>
      <c r="AG2520"/>
      <c r="AH2520"/>
      <c r="AI2520"/>
      <c r="AJ2520"/>
      <c r="AK2520"/>
      <c r="AL2520"/>
    </row>
    <row r="2521" spans="3:38" ht="15" customHeight="1" x14ac:dyDescent="0.35">
      <c r="C2521"/>
      <c r="D2521"/>
      <c r="E2521"/>
      <c r="F2521"/>
      <c r="G2521"/>
      <c r="H2521"/>
      <c r="I2521"/>
      <c r="J2521"/>
      <c r="K2521"/>
      <c r="L2521"/>
      <c r="M2521"/>
      <c r="N2521"/>
      <c r="O2521"/>
      <c r="S2521"/>
      <c r="T2521"/>
      <c r="U2521"/>
      <c r="V2521"/>
      <c r="Y2521"/>
      <c r="Z2521"/>
      <c r="AA2521"/>
      <c r="AB2521"/>
      <c r="AC2521"/>
      <c r="AD2521"/>
      <c r="AE2521"/>
      <c r="AF2521"/>
      <c r="AG2521"/>
      <c r="AH2521"/>
      <c r="AI2521"/>
      <c r="AJ2521"/>
      <c r="AK2521"/>
      <c r="AL2521"/>
    </row>
    <row r="2522" spans="3:38" ht="15" customHeight="1" x14ac:dyDescent="0.35">
      <c r="C2522"/>
      <c r="D2522"/>
      <c r="E2522"/>
      <c r="F2522"/>
      <c r="G2522"/>
      <c r="H2522"/>
      <c r="I2522"/>
      <c r="J2522"/>
      <c r="K2522"/>
      <c r="L2522"/>
      <c r="M2522"/>
      <c r="N2522"/>
      <c r="O2522"/>
      <c r="S2522"/>
      <c r="T2522"/>
      <c r="U2522"/>
      <c r="V2522"/>
      <c r="Y2522"/>
      <c r="Z2522"/>
      <c r="AA2522"/>
      <c r="AB2522"/>
      <c r="AC2522"/>
      <c r="AD2522"/>
      <c r="AE2522"/>
      <c r="AF2522"/>
      <c r="AG2522"/>
      <c r="AH2522"/>
      <c r="AI2522"/>
      <c r="AJ2522"/>
      <c r="AK2522"/>
      <c r="AL2522"/>
    </row>
    <row r="2523" spans="3:38" ht="15" customHeight="1" x14ac:dyDescent="0.35">
      <c r="C2523"/>
      <c r="D2523"/>
      <c r="E2523"/>
      <c r="F2523"/>
      <c r="G2523"/>
      <c r="H2523"/>
      <c r="I2523"/>
      <c r="J2523"/>
      <c r="K2523"/>
      <c r="L2523"/>
      <c r="M2523"/>
      <c r="N2523"/>
      <c r="O2523"/>
      <c r="S2523"/>
      <c r="T2523"/>
      <c r="U2523"/>
      <c r="V2523"/>
      <c r="Y2523"/>
      <c r="Z2523"/>
      <c r="AA2523"/>
      <c r="AB2523"/>
      <c r="AC2523"/>
      <c r="AD2523"/>
      <c r="AE2523"/>
      <c r="AF2523"/>
      <c r="AG2523"/>
      <c r="AH2523"/>
      <c r="AI2523"/>
      <c r="AJ2523"/>
      <c r="AK2523"/>
      <c r="AL2523"/>
    </row>
    <row r="2524" spans="3:38" ht="15" customHeight="1" x14ac:dyDescent="0.35">
      <c r="C2524"/>
      <c r="D2524"/>
      <c r="E2524"/>
      <c r="F2524"/>
      <c r="G2524"/>
      <c r="H2524"/>
      <c r="I2524"/>
      <c r="J2524"/>
      <c r="K2524"/>
      <c r="L2524"/>
      <c r="M2524"/>
      <c r="N2524"/>
      <c r="O2524"/>
      <c r="S2524"/>
      <c r="T2524"/>
      <c r="U2524"/>
      <c r="V2524"/>
      <c r="Y2524"/>
      <c r="Z2524"/>
      <c r="AA2524"/>
      <c r="AB2524"/>
      <c r="AC2524"/>
      <c r="AD2524"/>
      <c r="AE2524"/>
      <c r="AF2524"/>
      <c r="AG2524"/>
      <c r="AH2524"/>
      <c r="AI2524"/>
      <c r="AJ2524"/>
      <c r="AK2524"/>
      <c r="AL2524"/>
    </row>
    <row r="2525" spans="3:38" ht="15" customHeight="1" x14ac:dyDescent="0.35">
      <c r="C2525"/>
      <c r="D2525"/>
      <c r="E2525"/>
      <c r="F2525"/>
      <c r="G2525"/>
      <c r="H2525"/>
      <c r="I2525"/>
      <c r="J2525"/>
      <c r="K2525"/>
      <c r="L2525"/>
      <c r="M2525"/>
      <c r="N2525"/>
      <c r="O2525"/>
      <c r="S2525"/>
      <c r="T2525"/>
      <c r="U2525"/>
      <c r="V2525"/>
      <c r="Y2525"/>
      <c r="Z2525"/>
      <c r="AA2525"/>
      <c r="AB2525"/>
      <c r="AC2525"/>
      <c r="AD2525"/>
      <c r="AE2525"/>
      <c r="AF2525"/>
      <c r="AG2525"/>
      <c r="AH2525"/>
      <c r="AI2525"/>
      <c r="AJ2525"/>
      <c r="AK2525"/>
      <c r="AL2525"/>
    </row>
    <row r="2526" spans="3:38" ht="15" customHeight="1" x14ac:dyDescent="0.35">
      <c r="C2526"/>
      <c r="D2526"/>
      <c r="E2526"/>
      <c r="F2526"/>
      <c r="G2526"/>
      <c r="H2526"/>
      <c r="I2526"/>
      <c r="J2526"/>
      <c r="K2526"/>
      <c r="L2526"/>
      <c r="M2526"/>
      <c r="N2526"/>
      <c r="O2526"/>
      <c r="S2526"/>
      <c r="T2526"/>
      <c r="U2526"/>
      <c r="V2526"/>
      <c r="Y2526"/>
      <c r="Z2526"/>
      <c r="AA2526"/>
      <c r="AB2526"/>
      <c r="AC2526"/>
      <c r="AD2526"/>
      <c r="AE2526"/>
      <c r="AF2526"/>
      <c r="AG2526"/>
      <c r="AH2526"/>
      <c r="AI2526"/>
      <c r="AJ2526"/>
      <c r="AK2526"/>
      <c r="AL2526"/>
    </row>
    <row r="2527" spans="3:38" ht="15" customHeight="1" x14ac:dyDescent="0.35">
      <c r="C2527"/>
      <c r="D2527"/>
      <c r="E2527"/>
      <c r="F2527"/>
      <c r="G2527"/>
      <c r="H2527"/>
      <c r="I2527"/>
      <c r="J2527"/>
      <c r="K2527"/>
      <c r="L2527"/>
      <c r="M2527"/>
      <c r="N2527"/>
      <c r="O2527"/>
      <c r="S2527"/>
      <c r="T2527"/>
      <c r="U2527"/>
      <c r="V2527"/>
      <c r="Y2527"/>
      <c r="Z2527"/>
      <c r="AA2527"/>
      <c r="AB2527"/>
      <c r="AC2527"/>
      <c r="AD2527"/>
      <c r="AE2527"/>
      <c r="AF2527"/>
      <c r="AG2527"/>
      <c r="AH2527"/>
      <c r="AI2527"/>
      <c r="AJ2527"/>
      <c r="AK2527"/>
      <c r="AL2527"/>
    </row>
    <row r="2528" spans="3:38" ht="15" customHeight="1" x14ac:dyDescent="0.35">
      <c r="C2528"/>
      <c r="D2528"/>
      <c r="E2528"/>
      <c r="F2528"/>
      <c r="G2528"/>
      <c r="H2528"/>
      <c r="I2528"/>
      <c r="J2528"/>
      <c r="K2528"/>
      <c r="L2528"/>
      <c r="M2528"/>
      <c r="N2528"/>
      <c r="O2528"/>
      <c r="S2528"/>
      <c r="T2528"/>
      <c r="U2528"/>
      <c r="V2528"/>
      <c r="Y2528"/>
      <c r="Z2528"/>
      <c r="AA2528"/>
      <c r="AB2528"/>
      <c r="AC2528"/>
      <c r="AD2528"/>
      <c r="AE2528"/>
      <c r="AF2528"/>
      <c r="AG2528"/>
      <c r="AH2528"/>
      <c r="AI2528"/>
      <c r="AJ2528"/>
      <c r="AK2528"/>
      <c r="AL2528"/>
    </row>
    <row r="2529" spans="3:38" ht="15" customHeight="1" x14ac:dyDescent="0.35">
      <c r="C2529"/>
      <c r="D2529"/>
      <c r="E2529"/>
      <c r="F2529"/>
      <c r="G2529"/>
      <c r="H2529"/>
      <c r="I2529"/>
      <c r="J2529"/>
      <c r="K2529"/>
      <c r="L2529"/>
      <c r="M2529"/>
      <c r="N2529"/>
      <c r="O2529"/>
      <c r="S2529"/>
      <c r="T2529"/>
      <c r="U2529"/>
      <c r="V2529"/>
      <c r="Y2529"/>
      <c r="Z2529"/>
      <c r="AA2529"/>
      <c r="AB2529"/>
      <c r="AC2529"/>
      <c r="AD2529"/>
      <c r="AE2529"/>
      <c r="AF2529"/>
      <c r="AG2529"/>
      <c r="AH2529"/>
      <c r="AI2529"/>
      <c r="AJ2529"/>
      <c r="AK2529"/>
      <c r="AL2529"/>
    </row>
    <row r="2530" spans="3:38" ht="15" customHeight="1" x14ac:dyDescent="0.35">
      <c r="C2530"/>
      <c r="D2530"/>
      <c r="E2530"/>
      <c r="F2530"/>
      <c r="G2530"/>
      <c r="H2530"/>
      <c r="I2530"/>
      <c r="J2530"/>
      <c r="K2530"/>
      <c r="L2530"/>
      <c r="M2530"/>
      <c r="N2530"/>
      <c r="O2530"/>
      <c r="S2530"/>
      <c r="T2530"/>
      <c r="U2530"/>
      <c r="V2530"/>
      <c r="Y2530"/>
      <c r="Z2530"/>
      <c r="AA2530"/>
      <c r="AB2530"/>
      <c r="AC2530"/>
      <c r="AD2530"/>
      <c r="AE2530"/>
      <c r="AF2530"/>
      <c r="AG2530"/>
      <c r="AH2530"/>
      <c r="AI2530"/>
      <c r="AJ2530"/>
      <c r="AK2530"/>
      <c r="AL2530"/>
    </row>
    <row r="2531" spans="3:38" ht="15" customHeight="1" x14ac:dyDescent="0.35">
      <c r="C2531"/>
      <c r="D2531"/>
      <c r="E2531"/>
      <c r="F2531"/>
      <c r="G2531"/>
      <c r="H2531"/>
      <c r="I2531"/>
      <c r="J2531"/>
      <c r="K2531"/>
      <c r="L2531"/>
      <c r="M2531"/>
      <c r="N2531"/>
      <c r="O2531"/>
      <c r="S2531"/>
      <c r="T2531"/>
      <c r="U2531"/>
      <c r="V2531"/>
      <c r="Y2531"/>
      <c r="Z2531"/>
      <c r="AA2531"/>
      <c r="AB2531"/>
      <c r="AC2531"/>
      <c r="AD2531"/>
      <c r="AE2531"/>
      <c r="AF2531"/>
      <c r="AG2531"/>
      <c r="AH2531"/>
      <c r="AI2531"/>
      <c r="AJ2531"/>
      <c r="AK2531"/>
      <c r="AL2531"/>
    </row>
    <row r="2532" spans="3:38" ht="15" customHeight="1" x14ac:dyDescent="0.35">
      <c r="C2532"/>
      <c r="D2532"/>
      <c r="E2532"/>
      <c r="F2532"/>
      <c r="G2532"/>
      <c r="H2532"/>
      <c r="I2532"/>
      <c r="J2532"/>
      <c r="K2532"/>
      <c r="L2532"/>
      <c r="M2532"/>
      <c r="N2532"/>
      <c r="O2532"/>
      <c r="S2532"/>
      <c r="T2532"/>
      <c r="U2532"/>
      <c r="V2532"/>
      <c r="Y2532"/>
      <c r="Z2532"/>
      <c r="AA2532"/>
      <c r="AB2532"/>
      <c r="AC2532"/>
      <c r="AD2532"/>
      <c r="AE2532"/>
      <c r="AF2532"/>
      <c r="AG2532"/>
      <c r="AH2532"/>
      <c r="AI2532"/>
      <c r="AJ2532"/>
      <c r="AK2532"/>
      <c r="AL2532"/>
    </row>
    <row r="2533" spans="3:38" ht="15" customHeight="1" x14ac:dyDescent="0.35">
      <c r="C2533"/>
      <c r="D2533"/>
      <c r="E2533"/>
      <c r="F2533"/>
      <c r="G2533"/>
      <c r="H2533"/>
      <c r="I2533"/>
      <c r="J2533"/>
      <c r="K2533"/>
      <c r="L2533"/>
      <c r="M2533"/>
      <c r="N2533"/>
      <c r="O2533"/>
      <c r="S2533"/>
      <c r="T2533"/>
      <c r="U2533"/>
      <c r="V2533"/>
      <c r="Y2533"/>
      <c r="Z2533"/>
      <c r="AA2533"/>
      <c r="AB2533"/>
      <c r="AC2533"/>
      <c r="AD2533"/>
      <c r="AE2533"/>
      <c r="AF2533"/>
      <c r="AG2533"/>
      <c r="AH2533"/>
      <c r="AI2533"/>
      <c r="AJ2533"/>
      <c r="AK2533"/>
      <c r="AL2533"/>
    </row>
    <row r="2534" spans="3:38" ht="15" customHeight="1" x14ac:dyDescent="0.35">
      <c r="C2534"/>
      <c r="D2534"/>
      <c r="E2534"/>
      <c r="F2534"/>
      <c r="G2534"/>
      <c r="H2534"/>
      <c r="I2534"/>
      <c r="J2534"/>
      <c r="K2534"/>
      <c r="L2534"/>
      <c r="M2534"/>
      <c r="N2534"/>
      <c r="O2534"/>
      <c r="S2534"/>
      <c r="T2534"/>
      <c r="U2534"/>
      <c r="V2534"/>
      <c r="Y2534"/>
      <c r="Z2534"/>
      <c r="AA2534"/>
      <c r="AB2534"/>
      <c r="AC2534"/>
      <c r="AD2534"/>
      <c r="AE2534"/>
      <c r="AF2534"/>
      <c r="AG2534"/>
      <c r="AH2534"/>
      <c r="AI2534"/>
      <c r="AJ2534"/>
      <c r="AK2534"/>
      <c r="AL2534"/>
    </row>
    <row r="2535" spans="3:38" ht="15" customHeight="1" x14ac:dyDescent="0.35">
      <c r="C2535"/>
      <c r="D2535"/>
      <c r="E2535"/>
      <c r="F2535"/>
      <c r="G2535"/>
      <c r="H2535"/>
      <c r="I2535"/>
      <c r="J2535"/>
      <c r="K2535"/>
      <c r="L2535"/>
      <c r="M2535"/>
      <c r="N2535"/>
      <c r="O2535"/>
      <c r="S2535"/>
      <c r="T2535"/>
      <c r="U2535"/>
      <c r="V2535"/>
      <c r="Y2535"/>
      <c r="Z2535"/>
      <c r="AA2535"/>
      <c r="AB2535"/>
      <c r="AC2535"/>
      <c r="AD2535"/>
      <c r="AE2535"/>
      <c r="AF2535"/>
      <c r="AG2535"/>
      <c r="AH2535"/>
      <c r="AI2535"/>
      <c r="AJ2535"/>
      <c r="AK2535"/>
      <c r="AL2535"/>
    </row>
    <row r="2536" spans="3:38" ht="15" customHeight="1" x14ac:dyDescent="0.35">
      <c r="C2536"/>
      <c r="D2536"/>
      <c r="E2536"/>
      <c r="F2536"/>
      <c r="G2536"/>
      <c r="H2536"/>
      <c r="I2536"/>
      <c r="J2536"/>
      <c r="K2536"/>
      <c r="L2536"/>
      <c r="M2536"/>
      <c r="N2536"/>
      <c r="O2536"/>
      <c r="S2536"/>
      <c r="T2536"/>
      <c r="U2536"/>
      <c r="V2536"/>
      <c r="Y2536"/>
      <c r="Z2536"/>
      <c r="AA2536"/>
      <c r="AB2536"/>
      <c r="AC2536"/>
      <c r="AD2536"/>
      <c r="AE2536"/>
      <c r="AF2536"/>
      <c r="AG2536"/>
      <c r="AH2536"/>
      <c r="AI2536"/>
      <c r="AJ2536"/>
      <c r="AK2536"/>
      <c r="AL2536"/>
    </row>
    <row r="2537" spans="3:38" ht="15" customHeight="1" x14ac:dyDescent="0.35">
      <c r="C2537"/>
      <c r="D2537"/>
      <c r="E2537"/>
      <c r="F2537"/>
      <c r="G2537"/>
      <c r="H2537"/>
      <c r="I2537"/>
      <c r="J2537"/>
      <c r="K2537"/>
      <c r="L2537"/>
      <c r="M2537"/>
      <c r="N2537"/>
      <c r="O2537"/>
      <c r="S2537"/>
      <c r="T2537"/>
      <c r="U2537"/>
      <c r="V2537"/>
      <c r="Y2537"/>
      <c r="Z2537"/>
      <c r="AA2537"/>
      <c r="AB2537"/>
      <c r="AC2537"/>
      <c r="AD2537"/>
      <c r="AE2537"/>
      <c r="AF2537"/>
      <c r="AG2537"/>
      <c r="AH2537"/>
      <c r="AI2537"/>
      <c r="AJ2537"/>
      <c r="AK2537"/>
      <c r="AL2537"/>
    </row>
    <row r="2538" spans="3:38" ht="15" customHeight="1" x14ac:dyDescent="0.35">
      <c r="C2538"/>
      <c r="D2538"/>
      <c r="E2538"/>
      <c r="F2538"/>
      <c r="G2538"/>
      <c r="H2538"/>
      <c r="I2538"/>
      <c r="J2538"/>
      <c r="K2538"/>
      <c r="L2538"/>
      <c r="M2538"/>
      <c r="N2538"/>
      <c r="O2538"/>
      <c r="S2538"/>
      <c r="T2538"/>
      <c r="U2538"/>
      <c r="V2538"/>
      <c r="Y2538"/>
      <c r="Z2538"/>
      <c r="AA2538"/>
      <c r="AB2538"/>
      <c r="AC2538"/>
      <c r="AD2538"/>
      <c r="AE2538"/>
      <c r="AF2538"/>
      <c r="AG2538"/>
      <c r="AH2538"/>
      <c r="AI2538"/>
      <c r="AJ2538"/>
      <c r="AK2538"/>
      <c r="AL2538"/>
    </row>
    <row r="2539" spans="3:38" ht="15" customHeight="1" x14ac:dyDescent="0.35">
      <c r="C2539"/>
      <c r="D2539"/>
      <c r="E2539"/>
      <c r="F2539"/>
      <c r="G2539"/>
      <c r="H2539"/>
      <c r="I2539"/>
      <c r="J2539"/>
      <c r="K2539"/>
      <c r="L2539"/>
      <c r="M2539"/>
      <c r="N2539"/>
      <c r="O2539"/>
      <c r="S2539"/>
      <c r="T2539"/>
      <c r="U2539"/>
      <c r="V2539"/>
      <c r="Y2539"/>
      <c r="Z2539"/>
      <c r="AA2539"/>
      <c r="AB2539"/>
      <c r="AC2539"/>
      <c r="AD2539"/>
      <c r="AE2539"/>
      <c r="AF2539"/>
      <c r="AG2539"/>
      <c r="AH2539"/>
      <c r="AI2539"/>
      <c r="AJ2539"/>
      <c r="AK2539"/>
      <c r="AL2539"/>
    </row>
    <row r="2540" spans="3:38" ht="15" customHeight="1" x14ac:dyDescent="0.35">
      <c r="C2540"/>
      <c r="D2540"/>
      <c r="E2540"/>
      <c r="F2540"/>
      <c r="G2540"/>
      <c r="H2540"/>
      <c r="I2540"/>
      <c r="J2540"/>
      <c r="K2540"/>
      <c r="L2540"/>
      <c r="M2540"/>
      <c r="N2540"/>
      <c r="O2540"/>
      <c r="S2540"/>
      <c r="T2540"/>
      <c r="U2540"/>
      <c r="V2540"/>
      <c r="Y2540"/>
      <c r="Z2540"/>
      <c r="AA2540"/>
      <c r="AB2540"/>
      <c r="AC2540"/>
      <c r="AD2540"/>
      <c r="AE2540"/>
      <c r="AF2540"/>
      <c r="AG2540"/>
      <c r="AH2540"/>
      <c r="AI2540"/>
      <c r="AJ2540"/>
      <c r="AK2540"/>
      <c r="AL2540"/>
    </row>
    <row r="2541" spans="3:38" ht="15" customHeight="1" x14ac:dyDescent="0.35">
      <c r="C2541"/>
      <c r="D2541"/>
      <c r="E2541"/>
      <c r="F2541"/>
      <c r="G2541"/>
      <c r="H2541"/>
      <c r="I2541"/>
      <c r="J2541"/>
      <c r="K2541"/>
      <c r="L2541"/>
      <c r="M2541"/>
      <c r="N2541"/>
      <c r="O2541"/>
      <c r="S2541"/>
      <c r="T2541"/>
      <c r="U2541"/>
      <c r="V2541"/>
      <c r="Y2541"/>
      <c r="Z2541"/>
      <c r="AA2541"/>
      <c r="AB2541"/>
      <c r="AC2541"/>
      <c r="AD2541"/>
      <c r="AE2541"/>
      <c r="AF2541"/>
      <c r="AG2541"/>
      <c r="AH2541"/>
      <c r="AI2541"/>
      <c r="AJ2541"/>
      <c r="AK2541"/>
      <c r="AL2541"/>
    </row>
    <row r="2542" spans="3:38" ht="15" customHeight="1" x14ac:dyDescent="0.35">
      <c r="C2542"/>
      <c r="D2542"/>
      <c r="E2542"/>
      <c r="F2542"/>
      <c r="G2542"/>
      <c r="H2542"/>
      <c r="I2542"/>
      <c r="J2542"/>
      <c r="K2542"/>
      <c r="L2542"/>
      <c r="M2542"/>
      <c r="N2542"/>
      <c r="O2542"/>
      <c r="S2542"/>
      <c r="T2542"/>
      <c r="U2542"/>
      <c r="V2542"/>
      <c r="Y2542"/>
      <c r="Z2542"/>
      <c r="AA2542"/>
      <c r="AB2542"/>
      <c r="AC2542"/>
      <c r="AD2542"/>
      <c r="AE2542"/>
      <c r="AF2542"/>
      <c r="AG2542"/>
      <c r="AH2542"/>
      <c r="AI2542"/>
      <c r="AJ2542"/>
      <c r="AK2542"/>
      <c r="AL2542"/>
    </row>
    <row r="2543" spans="3:38" ht="15" customHeight="1" x14ac:dyDescent="0.35">
      <c r="C2543"/>
      <c r="D2543"/>
      <c r="E2543"/>
      <c r="F2543"/>
      <c r="G2543"/>
      <c r="H2543"/>
      <c r="I2543"/>
      <c r="J2543"/>
      <c r="K2543"/>
      <c r="L2543"/>
      <c r="M2543"/>
      <c r="N2543"/>
      <c r="O2543"/>
      <c r="S2543"/>
      <c r="T2543"/>
      <c r="U2543"/>
      <c r="V2543"/>
      <c r="Y2543"/>
      <c r="Z2543"/>
      <c r="AA2543"/>
      <c r="AB2543"/>
      <c r="AC2543"/>
      <c r="AD2543"/>
      <c r="AE2543"/>
      <c r="AF2543"/>
      <c r="AG2543"/>
      <c r="AH2543"/>
      <c r="AI2543"/>
      <c r="AJ2543"/>
      <c r="AK2543"/>
      <c r="AL2543"/>
    </row>
    <row r="2544" spans="3:38" ht="15" customHeight="1" x14ac:dyDescent="0.35">
      <c r="C2544"/>
      <c r="D2544"/>
      <c r="E2544"/>
      <c r="F2544"/>
      <c r="G2544"/>
      <c r="H2544"/>
      <c r="I2544"/>
      <c r="J2544"/>
      <c r="K2544"/>
      <c r="L2544"/>
      <c r="M2544"/>
      <c r="N2544"/>
      <c r="O2544"/>
      <c r="S2544"/>
      <c r="T2544"/>
      <c r="U2544"/>
      <c r="V2544"/>
      <c r="Y2544"/>
      <c r="Z2544"/>
      <c r="AA2544"/>
      <c r="AB2544"/>
      <c r="AC2544"/>
      <c r="AD2544"/>
      <c r="AE2544"/>
      <c r="AF2544"/>
      <c r="AG2544"/>
      <c r="AH2544"/>
      <c r="AI2544"/>
      <c r="AJ2544"/>
      <c r="AK2544"/>
      <c r="AL2544"/>
    </row>
    <row r="2545" spans="3:38" ht="15" customHeight="1" x14ac:dyDescent="0.35">
      <c r="C2545"/>
      <c r="D2545"/>
      <c r="E2545"/>
      <c r="F2545"/>
      <c r="G2545"/>
      <c r="H2545"/>
      <c r="I2545"/>
      <c r="J2545"/>
      <c r="K2545"/>
      <c r="L2545"/>
      <c r="M2545"/>
      <c r="N2545"/>
      <c r="O2545"/>
      <c r="S2545"/>
      <c r="T2545"/>
      <c r="U2545"/>
      <c r="V2545"/>
      <c r="Y2545"/>
      <c r="Z2545"/>
      <c r="AA2545"/>
      <c r="AB2545"/>
      <c r="AC2545"/>
      <c r="AD2545"/>
      <c r="AE2545"/>
      <c r="AF2545"/>
      <c r="AG2545"/>
      <c r="AH2545"/>
      <c r="AI2545"/>
      <c r="AJ2545"/>
      <c r="AK2545"/>
      <c r="AL2545"/>
    </row>
    <row r="2546" spans="3:38" ht="15" customHeight="1" x14ac:dyDescent="0.35">
      <c r="C2546"/>
      <c r="D2546"/>
      <c r="E2546"/>
      <c r="F2546"/>
      <c r="G2546"/>
      <c r="H2546"/>
      <c r="I2546"/>
      <c r="J2546"/>
      <c r="K2546"/>
      <c r="L2546"/>
      <c r="M2546"/>
      <c r="N2546"/>
      <c r="O2546"/>
      <c r="S2546"/>
      <c r="T2546"/>
      <c r="U2546"/>
      <c r="V2546"/>
      <c r="Y2546"/>
      <c r="Z2546"/>
      <c r="AA2546"/>
      <c r="AB2546"/>
      <c r="AC2546"/>
      <c r="AD2546"/>
      <c r="AE2546"/>
      <c r="AF2546"/>
      <c r="AG2546"/>
      <c r="AH2546"/>
      <c r="AI2546"/>
      <c r="AJ2546"/>
      <c r="AK2546"/>
      <c r="AL2546"/>
    </row>
    <row r="2547" spans="3:38" ht="15" customHeight="1" x14ac:dyDescent="0.35">
      <c r="C2547"/>
      <c r="D2547"/>
      <c r="E2547"/>
      <c r="F2547"/>
      <c r="G2547"/>
      <c r="H2547"/>
      <c r="I2547"/>
      <c r="J2547"/>
      <c r="K2547"/>
      <c r="L2547"/>
      <c r="M2547"/>
      <c r="N2547"/>
      <c r="O2547"/>
      <c r="S2547"/>
      <c r="T2547"/>
      <c r="U2547"/>
      <c r="V2547"/>
      <c r="Y2547"/>
      <c r="Z2547"/>
      <c r="AA2547"/>
      <c r="AB2547"/>
      <c r="AC2547"/>
      <c r="AD2547"/>
      <c r="AE2547"/>
      <c r="AF2547"/>
      <c r="AG2547"/>
      <c r="AH2547"/>
      <c r="AI2547"/>
      <c r="AJ2547"/>
      <c r="AK2547"/>
      <c r="AL2547"/>
    </row>
    <row r="2548" spans="3:38" ht="15" customHeight="1" x14ac:dyDescent="0.35">
      <c r="C2548"/>
      <c r="D2548"/>
      <c r="E2548"/>
      <c r="F2548"/>
      <c r="G2548"/>
      <c r="H2548"/>
      <c r="I2548"/>
      <c r="J2548"/>
      <c r="K2548"/>
      <c r="L2548"/>
      <c r="M2548"/>
      <c r="N2548"/>
      <c r="O2548"/>
      <c r="S2548"/>
      <c r="T2548"/>
      <c r="U2548"/>
      <c r="V2548"/>
      <c r="Y2548"/>
      <c r="Z2548"/>
      <c r="AA2548"/>
      <c r="AB2548"/>
      <c r="AC2548"/>
      <c r="AD2548"/>
      <c r="AE2548"/>
      <c r="AF2548"/>
      <c r="AG2548"/>
      <c r="AH2548"/>
      <c r="AI2548"/>
      <c r="AJ2548"/>
      <c r="AK2548"/>
      <c r="AL2548"/>
    </row>
    <row r="2549" spans="3:38" ht="15" customHeight="1" x14ac:dyDescent="0.35">
      <c r="C2549"/>
      <c r="D2549"/>
      <c r="E2549"/>
      <c r="F2549"/>
      <c r="G2549"/>
      <c r="H2549"/>
      <c r="I2549"/>
      <c r="J2549"/>
      <c r="K2549"/>
      <c r="L2549"/>
      <c r="M2549"/>
      <c r="N2549"/>
      <c r="O2549"/>
      <c r="S2549"/>
      <c r="T2549"/>
      <c r="U2549"/>
      <c r="V2549"/>
      <c r="Y2549"/>
      <c r="Z2549"/>
      <c r="AA2549"/>
      <c r="AB2549"/>
      <c r="AC2549"/>
      <c r="AD2549"/>
      <c r="AE2549"/>
      <c r="AF2549"/>
      <c r="AG2549"/>
      <c r="AH2549"/>
      <c r="AI2549"/>
      <c r="AJ2549"/>
      <c r="AK2549"/>
      <c r="AL2549"/>
    </row>
    <row r="2550" spans="3:38" ht="15" customHeight="1" x14ac:dyDescent="0.35">
      <c r="C2550"/>
      <c r="D2550"/>
      <c r="E2550"/>
      <c r="F2550"/>
      <c r="G2550"/>
      <c r="H2550"/>
      <c r="I2550"/>
      <c r="J2550"/>
      <c r="K2550"/>
      <c r="L2550"/>
      <c r="M2550"/>
      <c r="N2550"/>
      <c r="O2550"/>
      <c r="S2550"/>
      <c r="T2550"/>
      <c r="U2550"/>
      <c r="V2550"/>
      <c r="Y2550"/>
      <c r="Z2550"/>
      <c r="AA2550"/>
      <c r="AB2550"/>
      <c r="AC2550"/>
      <c r="AD2550"/>
      <c r="AE2550"/>
      <c r="AF2550"/>
      <c r="AG2550"/>
      <c r="AH2550"/>
      <c r="AI2550"/>
      <c r="AJ2550"/>
      <c r="AK2550"/>
      <c r="AL2550"/>
    </row>
    <row r="2551" spans="3:38" ht="15" customHeight="1" x14ac:dyDescent="0.35">
      <c r="C2551"/>
      <c r="D2551"/>
      <c r="E2551"/>
      <c r="F2551"/>
      <c r="G2551"/>
      <c r="H2551"/>
      <c r="I2551"/>
      <c r="J2551"/>
      <c r="K2551"/>
      <c r="L2551"/>
      <c r="M2551"/>
      <c r="N2551"/>
      <c r="O2551"/>
      <c r="S2551"/>
      <c r="T2551"/>
      <c r="U2551"/>
      <c r="V2551"/>
      <c r="Y2551"/>
      <c r="Z2551"/>
      <c r="AA2551"/>
      <c r="AB2551"/>
      <c r="AC2551"/>
      <c r="AD2551"/>
      <c r="AE2551"/>
      <c r="AF2551"/>
      <c r="AG2551"/>
      <c r="AH2551"/>
      <c r="AI2551"/>
      <c r="AJ2551"/>
      <c r="AK2551"/>
      <c r="AL2551"/>
    </row>
    <row r="2552" spans="3:38" ht="15" customHeight="1" x14ac:dyDescent="0.35">
      <c r="C2552"/>
      <c r="D2552"/>
      <c r="E2552"/>
      <c r="F2552"/>
      <c r="G2552"/>
      <c r="H2552"/>
      <c r="I2552"/>
      <c r="J2552"/>
      <c r="K2552"/>
      <c r="L2552"/>
      <c r="M2552"/>
      <c r="N2552"/>
      <c r="O2552"/>
      <c r="S2552"/>
      <c r="T2552"/>
      <c r="U2552"/>
      <c r="V2552"/>
      <c r="Y2552"/>
      <c r="Z2552"/>
      <c r="AA2552"/>
      <c r="AB2552"/>
      <c r="AC2552"/>
      <c r="AD2552"/>
      <c r="AE2552"/>
      <c r="AF2552"/>
      <c r="AG2552"/>
      <c r="AH2552"/>
      <c r="AI2552"/>
      <c r="AJ2552"/>
      <c r="AK2552"/>
      <c r="AL2552"/>
    </row>
    <row r="2553" spans="3:38" ht="15" customHeight="1" x14ac:dyDescent="0.35">
      <c r="C2553"/>
      <c r="D2553"/>
      <c r="E2553"/>
      <c r="F2553"/>
      <c r="G2553"/>
      <c r="H2553"/>
      <c r="I2553"/>
      <c r="J2553"/>
      <c r="K2553"/>
      <c r="L2553"/>
      <c r="M2553"/>
      <c r="N2553"/>
      <c r="O2553"/>
      <c r="S2553"/>
      <c r="T2553"/>
      <c r="U2553"/>
      <c r="V2553"/>
      <c r="Y2553"/>
      <c r="Z2553"/>
      <c r="AA2553"/>
      <c r="AB2553"/>
      <c r="AC2553"/>
      <c r="AD2553"/>
      <c r="AE2553"/>
      <c r="AF2553"/>
      <c r="AG2553"/>
      <c r="AH2553"/>
      <c r="AI2553"/>
      <c r="AJ2553"/>
      <c r="AK2553"/>
      <c r="AL2553"/>
    </row>
    <row r="2554" spans="3:38" ht="15" customHeight="1" x14ac:dyDescent="0.35">
      <c r="C2554"/>
      <c r="D2554"/>
      <c r="E2554"/>
      <c r="F2554"/>
      <c r="G2554"/>
      <c r="H2554"/>
      <c r="I2554"/>
      <c r="J2554"/>
      <c r="K2554"/>
      <c r="L2554"/>
      <c r="M2554"/>
      <c r="N2554"/>
      <c r="O2554"/>
      <c r="S2554"/>
      <c r="T2554"/>
      <c r="U2554"/>
      <c r="V2554"/>
      <c r="Y2554"/>
      <c r="Z2554"/>
      <c r="AA2554"/>
      <c r="AB2554"/>
      <c r="AC2554"/>
      <c r="AD2554"/>
      <c r="AE2554"/>
      <c r="AF2554"/>
      <c r="AG2554"/>
      <c r="AH2554"/>
      <c r="AI2554"/>
      <c r="AJ2554"/>
      <c r="AK2554"/>
      <c r="AL2554"/>
    </row>
    <row r="2555" spans="3:38" ht="15" customHeight="1" x14ac:dyDescent="0.35">
      <c r="C2555"/>
      <c r="D2555"/>
      <c r="E2555"/>
      <c r="F2555"/>
      <c r="G2555"/>
      <c r="H2555"/>
      <c r="I2555"/>
      <c r="J2555"/>
      <c r="K2555"/>
      <c r="L2555"/>
      <c r="M2555"/>
      <c r="N2555"/>
      <c r="O2555"/>
      <c r="S2555"/>
      <c r="T2555"/>
      <c r="U2555"/>
      <c r="V2555"/>
      <c r="Y2555"/>
      <c r="Z2555"/>
      <c r="AA2555"/>
      <c r="AB2555"/>
      <c r="AC2555"/>
      <c r="AD2555"/>
      <c r="AE2555"/>
      <c r="AF2555"/>
      <c r="AG2555"/>
      <c r="AH2555"/>
      <c r="AI2555"/>
      <c r="AJ2555"/>
      <c r="AK2555"/>
      <c r="AL2555"/>
    </row>
    <row r="2556" spans="3:38" ht="15" customHeight="1" x14ac:dyDescent="0.35">
      <c r="C2556"/>
      <c r="D2556"/>
      <c r="E2556"/>
      <c r="F2556"/>
      <c r="G2556"/>
      <c r="H2556"/>
      <c r="I2556"/>
      <c r="J2556"/>
      <c r="K2556"/>
      <c r="L2556"/>
      <c r="M2556"/>
      <c r="N2556"/>
      <c r="O2556"/>
      <c r="S2556"/>
      <c r="T2556"/>
      <c r="U2556"/>
      <c r="V2556"/>
      <c r="Y2556"/>
      <c r="Z2556"/>
      <c r="AA2556"/>
      <c r="AB2556"/>
      <c r="AC2556"/>
      <c r="AD2556"/>
      <c r="AE2556"/>
      <c r="AF2556"/>
      <c r="AG2556"/>
      <c r="AH2556"/>
      <c r="AI2556"/>
      <c r="AJ2556"/>
      <c r="AK2556"/>
      <c r="AL2556"/>
    </row>
    <row r="2557" spans="3:38" ht="15" customHeight="1" x14ac:dyDescent="0.35">
      <c r="C2557"/>
      <c r="D2557"/>
      <c r="E2557"/>
      <c r="F2557"/>
      <c r="G2557"/>
      <c r="H2557"/>
      <c r="I2557"/>
      <c r="J2557"/>
      <c r="K2557"/>
      <c r="L2557"/>
      <c r="M2557"/>
      <c r="N2557"/>
      <c r="O2557"/>
      <c r="S2557"/>
      <c r="T2557"/>
      <c r="U2557"/>
      <c r="V2557"/>
      <c r="Y2557"/>
      <c r="Z2557"/>
      <c r="AA2557"/>
      <c r="AB2557"/>
      <c r="AC2557"/>
      <c r="AD2557"/>
      <c r="AE2557"/>
      <c r="AF2557"/>
      <c r="AG2557"/>
      <c r="AH2557"/>
      <c r="AI2557"/>
      <c r="AJ2557"/>
      <c r="AK2557"/>
      <c r="AL2557"/>
    </row>
    <row r="2558" spans="3:38" ht="15" customHeight="1" x14ac:dyDescent="0.35">
      <c r="C2558"/>
      <c r="D2558"/>
      <c r="E2558"/>
      <c r="F2558"/>
      <c r="G2558"/>
      <c r="H2558"/>
      <c r="I2558"/>
      <c r="J2558"/>
      <c r="K2558"/>
      <c r="L2558"/>
      <c r="M2558"/>
      <c r="N2558"/>
      <c r="O2558"/>
      <c r="S2558"/>
      <c r="T2558"/>
      <c r="U2558"/>
      <c r="V2558"/>
      <c r="Y2558"/>
      <c r="Z2558"/>
      <c r="AA2558"/>
      <c r="AB2558"/>
      <c r="AC2558"/>
      <c r="AD2558"/>
      <c r="AE2558"/>
      <c r="AF2558"/>
      <c r="AG2558"/>
      <c r="AH2558"/>
      <c r="AI2558"/>
      <c r="AJ2558"/>
      <c r="AK2558"/>
      <c r="AL2558"/>
    </row>
    <row r="2559" spans="3:38" ht="15" customHeight="1" x14ac:dyDescent="0.35">
      <c r="C2559"/>
      <c r="D2559"/>
      <c r="E2559"/>
      <c r="F2559"/>
      <c r="G2559"/>
      <c r="H2559"/>
      <c r="I2559"/>
      <c r="J2559"/>
      <c r="K2559"/>
      <c r="L2559"/>
      <c r="M2559"/>
      <c r="N2559"/>
      <c r="O2559"/>
      <c r="S2559"/>
      <c r="T2559"/>
      <c r="U2559"/>
      <c r="V2559"/>
      <c r="Y2559"/>
      <c r="Z2559"/>
      <c r="AA2559"/>
      <c r="AB2559"/>
      <c r="AC2559"/>
      <c r="AD2559"/>
      <c r="AE2559"/>
      <c r="AF2559"/>
      <c r="AG2559"/>
      <c r="AH2559"/>
      <c r="AI2559"/>
      <c r="AJ2559"/>
      <c r="AK2559"/>
      <c r="AL2559"/>
    </row>
    <row r="2560" spans="3:38" ht="15" customHeight="1" x14ac:dyDescent="0.35">
      <c r="C2560"/>
      <c r="D2560"/>
      <c r="E2560"/>
      <c r="F2560"/>
      <c r="G2560"/>
      <c r="H2560"/>
      <c r="I2560"/>
      <c r="J2560"/>
      <c r="K2560"/>
      <c r="L2560"/>
      <c r="M2560"/>
      <c r="N2560"/>
      <c r="O2560"/>
      <c r="S2560"/>
      <c r="T2560"/>
      <c r="U2560"/>
      <c r="V2560"/>
      <c r="Y2560"/>
      <c r="Z2560"/>
      <c r="AA2560"/>
      <c r="AB2560"/>
      <c r="AC2560"/>
      <c r="AD2560"/>
      <c r="AE2560"/>
      <c r="AF2560"/>
      <c r="AG2560"/>
      <c r="AH2560"/>
      <c r="AI2560"/>
      <c r="AJ2560"/>
      <c r="AK2560"/>
      <c r="AL2560"/>
    </row>
    <row r="2561" spans="3:38" ht="15" customHeight="1" x14ac:dyDescent="0.35">
      <c r="C2561"/>
      <c r="D2561"/>
      <c r="E2561"/>
      <c r="F2561"/>
      <c r="G2561"/>
      <c r="H2561"/>
      <c r="I2561"/>
      <c r="J2561"/>
      <c r="K2561"/>
      <c r="L2561"/>
      <c r="M2561"/>
      <c r="N2561"/>
      <c r="O2561"/>
      <c r="S2561"/>
      <c r="T2561"/>
      <c r="U2561"/>
      <c r="V2561"/>
      <c r="Y2561"/>
      <c r="Z2561"/>
      <c r="AA2561"/>
      <c r="AB2561"/>
      <c r="AC2561"/>
      <c r="AD2561"/>
      <c r="AE2561"/>
      <c r="AF2561"/>
      <c r="AG2561"/>
      <c r="AH2561"/>
      <c r="AI2561"/>
      <c r="AJ2561"/>
      <c r="AK2561"/>
      <c r="AL2561"/>
    </row>
    <row r="2562" spans="3:38" ht="15" customHeight="1" x14ac:dyDescent="0.35">
      <c r="C2562"/>
      <c r="D2562"/>
      <c r="E2562"/>
      <c r="F2562"/>
      <c r="G2562"/>
      <c r="H2562"/>
      <c r="I2562"/>
      <c r="J2562"/>
      <c r="K2562"/>
      <c r="L2562"/>
      <c r="M2562"/>
      <c r="N2562"/>
      <c r="O2562"/>
      <c r="S2562"/>
      <c r="T2562"/>
      <c r="U2562"/>
      <c r="V2562"/>
      <c r="Y2562"/>
      <c r="Z2562"/>
      <c r="AA2562"/>
      <c r="AB2562"/>
      <c r="AC2562"/>
      <c r="AD2562"/>
      <c r="AE2562"/>
      <c r="AF2562"/>
      <c r="AG2562"/>
      <c r="AH2562"/>
      <c r="AI2562"/>
      <c r="AJ2562"/>
      <c r="AK2562"/>
      <c r="AL2562"/>
    </row>
    <row r="2563" spans="3:38" ht="15" customHeight="1" x14ac:dyDescent="0.35">
      <c r="C2563"/>
      <c r="D2563"/>
      <c r="E2563"/>
      <c r="F2563"/>
      <c r="G2563"/>
      <c r="H2563"/>
      <c r="I2563"/>
      <c r="J2563"/>
      <c r="K2563"/>
      <c r="L2563"/>
      <c r="M2563"/>
      <c r="N2563"/>
      <c r="O2563"/>
      <c r="S2563"/>
      <c r="T2563"/>
      <c r="U2563"/>
      <c r="V2563"/>
      <c r="Y2563"/>
      <c r="Z2563"/>
      <c r="AA2563"/>
      <c r="AB2563"/>
      <c r="AC2563"/>
      <c r="AD2563"/>
      <c r="AE2563"/>
      <c r="AF2563"/>
      <c r="AG2563"/>
      <c r="AH2563"/>
      <c r="AI2563"/>
      <c r="AJ2563"/>
      <c r="AK2563"/>
      <c r="AL2563"/>
    </row>
    <row r="2564" spans="3:38" ht="15" customHeight="1" x14ac:dyDescent="0.35">
      <c r="C2564"/>
      <c r="D2564"/>
      <c r="E2564"/>
      <c r="F2564"/>
      <c r="G2564"/>
      <c r="H2564"/>
      <c r="I2564"/>
      <c r="J2564"/>
      <c r="K2564"/>
      <c r="L2564"/>
      <c r="M2564"/>
      <c r="N2564"/>
      <c r="O2564"/>
      <c r="S2564"/>
      <c r="T2564"/>
      <c r="U2564"/>
      <c r="V2564"/>
      <c r="Y2564"/>
      <c r="Z2564"/>
      <c r="AA2564"/>
      <c r="AB2564"/>
      <c r="AC2564"/>
      <c r="AD2564"/>
      <c r="AE2564"/>
      <c r="AF2564"/>
      <c r="AG2564"/>
      <c r="AH2564"/>
      <c r="AI2564"/>
      <c r="AJ2564"/>
      <c r="AK2564"/>
      <c r="AL2564"/>
    </row>
    <row r="2565" spans="3:38" ht="15" customHeight="1" x14ac:dyDescent="0.35">
      <c r="C2565"/>
      <c r="D2565"/>
      <c r="E2565"/>
      <c r="F2565"/>
      <c r="G2565"/>
      <c r="H2565"/>
      <c r="I2565"/>
      <c r="J2565"/>
      <c r="K2565"/>
      <c r="L2565"/>
      <c r="M2565"/>
      <c r="N2565"/>
      <c r="O2565"/>
      <c r="S2565"/>
      <c r="T2565"/>
      <c r="U2565"/>
      <c r="V2565"/>
      <c r="Y2565"/>
      <c r="Z2565"/>
      <c r="AA2565"/>
      <c r="AB2565"/>
      <c r="AC2565"/>
      <c r="AD2565"/>
      <c r="AE2565"/>
      <c r="AF2565"/>
      <c r="AG2565"/>
      <c r="AH2565"/>
      <c r="AI2565"/>
      <c r="AJ2565"/>
      <c r="AK2565"/>
      <c r="AL2565"/>
    </row>
    <row r="2566" spans="3:38" ht="15" customHeight="1" x14ac:dyDescent="0.35">
      <c r="C2566"/>
      <c r="D2566"/>
      <c r="E2566"/>
      <c r="F2566"/>
      <c r="G2566"/>
      <c r="H2566"/>
      <c r="I2566"/>
      <c r="J2566"/>
      <c r="K2566"/>
      <c r="L2566"/>
      <c r="M2566"/>
      <c r="N2566"/>
      <c r="O2566"/>
      <c r="S2566"/>
      <c r="T2566"/>
      <c r="U2566"/>
      <c r="V2566"/>
      <c r="Y2566"/>
      <c r="Z2566"/>
      <c r="AA2566"/>
      <c r="AB2566"/>
      <c r="AC2566"/>
      <c r="AD2566"/>
      <c r="AE2566"/>
      <c r="AF2566"/>
      <c r="AG2566"/>
      <c r="AH2566"/>
      <c r="AI2566"/>
      <c r="AJ2566"/>
      <c r="AK2566"/>
      <c r="AL2566"/>
    </row>
    <row r="2567" spans="3:38" ht="15" customHeight="1" x14ac:dyDescent="0.35">
      <c r="C2567"/>
      <c r="D2567"/>
      <c r="E2567"/>
      <c r="F2567"/>
      <c r="G2567"/>
      <c r="H2567"/>
      <c r="I2567"/>
      <c r="J2567"/>
      <c r="K2567"/>
      <c r="L2567"/>
      <c r="M2567"/>
      <c r="N2567"/>
      <c r="O2567"/>
      <c r="S2567"/>
      <c r="T2567"/>
      <c r="U2567"/>
      <c r="V2567"/>
      <c r="Y2567"/>
      <c r="Z2567"/>
      <c r="AA2567"/>
      <c r="AB2567"/>
      <c r="AC2567"/>
      <c r="AD2567"/>
      <c r="AE2567"/>
      <c r="AF2567"/>
      <c r="AG2567"/>
      <c r="AH2567"/>
      <c r="AI2567"/>
      <c r="AJ2567"/>
      <c r="AK2567"/>
      <c r="AL2567"/>
    </row>
    <row r="2568" spans="3:38" ht="15" customHeight="1" x14ac:dyDescent="0.35">
      <c r="C2568"/>
      <c r="D2568"/>
      <c r="E2568"/>
      <c r="F2568"/>
      <c r="G2568"/>
      <c r="H2568"/>
      <c r="I2568"/>
      <c r="J2568"/>
      <c r="K2568"/>
      <c r="L2568"/>
      <c r="M2568"/>
      <c r="N2568"/>
      <c r="O2568"/>
      <c r="S2568"/>
      <c r="T2568"/>
      <c r="U2568"/>
      <c r="V2568"/>
      <c r="Y2568"/>
      <c r="Z2568"/>
      <c r="AA2568"/>
      <c r="AB2568"/>
      <c r="AC2568"/>
      <c r="AD2568"/>
      <c r="AE2568"/>
      <c r="AF2568"/>
      <c r="AG2568"/>
      <c r="AH2568"/>
      <c r="AI2568"/>
      <c r="AJ2568"/>
      <c r="AK2568"/>
      <c r="AL2568"/>
    </row>
    <row r="2569" spans="3:38" ht="15" customHeight="1" x14ac:dyDescent="0.35">
      <c r="C2569"/>
      <c r="D2569"/>
      <c r="E2569"/>
      <c r="F2569"/>
      <c r="G2569"/>
      <c r="H2569"/>
      <c r="I2569"/>
      <c r="J2569"/>
      <c r="K2569"/>
      <c r="L2569"/>
      <c r="M2569"/>
      <c r="N2569"/>
      <c r="O2569"/>
      <c r="S2569"/>
      <c r="T2569"/>
      <c r="U2569"/>
      <c r="V2569"/>
      <c r="Y2569"/>
      <c r="Z2569"/>
      <c r="AA2569"/>
      <c r="AB2569"/>
      <c r="AC2569"/>
      <c r="AD2569"/>
      <c r="AE2569"/>
      <c r="AF2569"/>
      <c r="AG2569"/>
      <c r="AH2569"/>
      <c r="AI2569"/>
      <c r="AJ2569"/>
      <c r="AK2569"/>
      <c r="AL2569"/>
    </row>
    <row r="2570" spans="3:38" ht="15" customHeight="1" x14ac:dyDescent="0.35">
      <c r="C2570"/>
      <c r="D2570"/>
      <c r="E2570"/>
      <c r="F2570"/>
      <c r="G2570"/>
      <c r="H2570"/>
      <c r="I2570"/>
      <c r="J2570"/>
      <c r="K2570"/>
      <c r="L2570"/>
      <c r="M2570"/>
      <c r="N2570"/>
      <c r="O2570"/>
      <c r="S2570"/>
      <c r="T2570"/>
      <c r="U2570"/>
      <c r="V2570"/>
      <c r="Y2570"/>
      <c r="Z2570"/>
      <c r="AA2570"/>
      <c r="AB2570"/>
      <c r="AC2570"/>
      <c r="AD2570"/>
      <c r="AE2570"/>
      <c r="AF2570"/>
      <c r="AG2570"/>
      <c r="AH2570"/>
      <c r="AI2570"/>
      <c r="AJ2570"/>
      <c r="AK2570"/>
      <c r="AL2570"/>
    </row>
    <row r="2571" spans="3:38" ht="15" customHeight="1" x14ac:dyDescent="0.35">
      <c r="C2571"/>
      <c r="D2571"/>
      <c r="E2571"/>
      <c r="F2571"/>
      <c r="G2571"/>
      <c r="H2571"/>
      <c r="I2571"/>
      <c r="J2571"/>
      <c r="K2571"/>
      <c r="L2571"/>
      <c r="M2571"/>
      <c r="N2571"/>
      <c r="O2571"/>
      <c r="S2571"/>
      <c r="T2571"/>
      <c r="U2571"/>
      <c r="V2571"/>
      <c r="Y2571"/>
      <c r="Z2571"/>
      <c r="AA2571"/>
      <c r="AB2571"/>
      <c r="AC2571"/>
      <c r="AD2571"/>
      <c r="AE2571"/>
      <c r="AF2571"/>
      <c r="AG2571"/>
      <c r="AH2571"/>
      <c r="AI2571"/>
      <c r="AJ2571"/>
      <c r="AK2571"/>
      <c r="AL2571"/>
    </row>
    <row r="2572" spans="3:38" ht="15" customHeight="1" x14ac:dyDescent="0.35">
      <c r="C2572"/>
      <c r="D2572"/>
      <c r="E2572"/>
      <c r="F2572"/>
      <c r="G2572"/>
      <c r="H2572"/>
      <c r="I2572"/>
      <c r="J2572"/>
      <c r="K2572"/>
      <c r="L2572"/>
      <c r="M2572"/>
      <c r="N2572"/>
      <c r="O2572"/>
      <c r="S2572"/>
      <c r="T2572"/>
      <c r="U2572"/>
      <c r="V2572"/>
      <c r="Y2572"/>
      <c r="Z2572"/>
      <c r="AA2572"/>
      <c r="AB2572"/>
      <c r="AC2572"/>
      <c r="AD2572"/>
      <c r="AE2572"/>
      <c r="AF2572"/>
      <c r="AG2572"/>
      <c r="AH2572"/>
      <c r="AI2572"/>
      <c r="AJ2572"/>
      <c r="AK2572"/>
      <c r="AL2572"/>
    </row>
    <row r="2573" spans="3:38" ht="15" customHeight="1" x14ac:dyDescent="0.35">
      <c r="C2573"/>
      <c r="D2573"/>
      <c r="E2573"/>
      <c r="F2573"/>
      <c r="G2573"/>
      <c r="H2573"/>
      <c r="I2573"/>
      <c r="J2573"/>
      <c r="K2573"/>
      <c r="L2573"/>
      <c r="M2573"/>
      <c r="N2573"/>
      <c r="O2573"/>
      <c r="S2573"/>
      <c r="T2573"/>
      <c r="U2573"/>
      <c r="V2573"/>
      <c r="Y2573"/>
      <c r="Z2573"/>
      <c r="AA2573"/>
      <c r="AB2573"/>
      <c r="AC2573"/>
      <c r="AD2573"/>
      <c r="AE2573"/>
      <c r="AF2573"/>
      <c r="AG2573"/>
      <c r="AH2573"/>
      <c r="AI2573"/>
      <c r="AJ2573"/>
      <c r="AK2573"/>
      <c r="AL2573"/>
    </row>
    <row r="2574" spans="3:38" ht="15" customHeight="1" x14ac:dyDescent="0.35">
      <c r="C2574"/>
      <c r="D2574"/>
      <c r="E2574"/>
      <c r="F2574"/>
      <c r="G2574"/>
      <c r="H2574"/>
      <c r="I2574"/>
      <c r="J2574"/>
      <c r="K2574"/>
      <c r="L2574"/>
      <c r="M2574"/>
      <c r="N2574"/>
      <c r="O2574"/>
      <c r="S2574"/>
      <c r="T2574"/>
      <c r="U2574"/>
      <c r="V2574"/>
      <c r="Y2574"/>
      <c r="Z2574"/>
      <c r="AA2574"/>
      <c r="AB2574"/>
      <c r="AC2574"/>
      <c r="AD2574"/>
      <c r="AE2574"/>
      <c r="AF2574"/>
      <c r="AG2574"/>
      <c r="AH2574"/>
      <c r="AI2574"/>
      <c r="AJ2574"/>
      <c r="AK2574"/>
      <c r="AL2574"/>
    </row>
    <row r="2575" spans="3:38" ht="15" customHeight="1" x14ac:dyDescent="0.35">
      <c r="C2575"/>
      <c r="D2575"/>
      <c r="E2575"/>
      <c r="F2575"/>
      <c r="G2575"/>
      <c r="H2575"/>
      <c r="I2575"/>
      <c r="J2575"/>
      <c r="K2575"/>
      <c r="L2575"/>
      <c r="M2575"/>
      <c r="N2575"/>
      <c r="O2575"/>
      <c r="S2575"/>
      <c r="T2575"/>
      <c r="U2575"/>
      <c r="V2575"/>
      <c r="Y2575"/>
      <c r="Z2575"/>
      <c r="AA2575"/>
      <c r="AB2575"/>
      <c r="AC2575"/>
      <c r="AD2575"/>
      <c r="AE2575"/>
      <c r="AF2575"/>
      <c r="AG2575"/>
      <c r="AH2575"/>
      <c r="AI2575"/>
      <c r="AJ2575"/>
      <c r="AK2575"/>
      <c r="AL2575"/>
    </row>
    <row r="2576" spans="3:38" ht="15" customHeight="1" x14ac:dyDescent="0.35">
      <c r="C2576"/>
      <c r="D2576"/>
      <c r="E2576"/>
      <c r="F2576"/>
      <c r="G2576"/>
      <c r="H2576"/>
      <c r="I2576"/>
      <c r="J2576"/>
      <c r="K2576"/>
      <c r="L2576"/>
      <c r="M2576"/>
      <c r="N2576"/>
      <c r="O2576"/>
      <c r="S2576"/>
      <c r="T2576"/>
      <c r="U2576"/>
      <c r="V2576"/>
      <c r="Y2576"/>
      <c r="Z2576"/>
      <c r="AA2576"/>
      <c r="AB2576"/>
      <c r="AC2576"/>
      <c r="AD2576"/>
      <c r="AE2576"/>
      <c r="AF2576"/>
      <c r="AG2576"/>
      <c r="AH2576"/>
      <c r="AI2576"/>
      <c r="AJ2576"/>
      <c r="AK2576"/>
      <c r="AL2576"/>
    </row>
    <row r="2577" spans="3:38" ht="15" customHeight="1" x14ac:dyDescent="0.35">
      <c r="C2577"/>
      <c r="D2577"/>
      <c r="E2577"/>
      <c r="F2577"/>
      <c r="G2577"/>
      <c r="H2577"/>
      <c r="I2577"/>
      <c r="J2577"/>
      <c r="K2577"/>
      <c r="L2577"/>
      <c r="M2577"/>
      <c r="N2577"/>
      <c r="O2577"/>
      <c r="S2577"/>
      <c r="T2577"/>
      <c r="U2577"/>
      <c r="V2577"/>
      <c r="Y2577"/>
      <c r="Z2577"/>
      <c r="AA2577"/>
      <c r="AB2577"/>
      <c r="AC2577"/>
      <c r="AD2577"/>
      <c r="AE2577"/>
      <c r="AF2577"/>
      <c r="AG2577"/>
      <c r="AH2577"/>
      <c r="AI2577"/>
      <c r="AJ2577"/>
      <c r="AK2577"/>
      <c r="AL2577"/>
    </row>
    <row r="2578" spans="3:38" ht="15" customHeight="1" x14ac:dyDescent="0.35">
      <c r="C2578"/>
      <c r="D2578"/>
      <c r="E2578"/>
      <c r="F2578"/>
      <c r="G2578"/>
      <c r="H2578"/>
      <c r="I2578"/>
      <c r="J2578"/>
      <c r="K2578"/>
      <c r="L2578"/>
      <c r="M2578"/>
      <c r="N2578"/>
      <c r="O2578"/>
      <c r="S2578"/>
      <c r="T2578"/>
      <c r="U2578"/>
      <c r="V2578"/>
      <c r="Y2578"/>
      <c r="Z2578"/>
      <c r="AA2578"/>
      <c r="AB2578"/>
      <c r="AC2578"/>
      <c r="AD2578"/>
      <c r="AE2578"/>
      <c r="AF2578"/>
      <c r="AG2578"/>
      <c r="AH2578"/>
      <c r="AI2578"/>
      <c r="AJ2578"/>
      <c r="AK2578"/>
      <c r="AL2578"/>
    </row>
    <row r="2579" spans="3:38" ht="15" customHeight="1" x14ac:dyDescent="0.35">
      <c r="C2579"/>
      <c r="D2579"/>
      <c r="E2579"/>
      <c r="F2579"/>
      <c r="G2579"/>
      <c r="H2579"/>
      <c r="I2579"/>
      <c r="J2579"/>
      <c r="K2579"/>
      <c r="L2579"/>
      <c r="M2579"/>
      <c r="N2579"/>
      <c r="O2579"/>
      <c r="S2579"/>
      <c r="T2579"/>
      <c r="U2579"/>
      <c r="V2579"/>
      <c r="Y2579"/>
      <c r="Z2579"/>
      <c r="AA2579"/>
      <c r="AB2579"/>
      <c r="AC2579"/>
      <c r="AD2579"/>
      <c r="AE2579"/>
      <c r="AF2579"/>
      <c r="AG2579"/>
      <c r="AH2579"/>
      <c r="AI2579"/>
      <c r="AJ2579"/>
      <c r="AK2579"/>
      <c r="AL2579"/>
    </row>
    <row r="2580" spans="3:38" ht="15" customHeight="1" x14ac:dyDescent="0.35">
      <c r="C2580"/>
      <c r="D2580"/>
      <c r="E2580"/>
      <c r="F2580"/>
      <c r="G2580"/>
      <c r="H2580"/>
      <c r="I2580"/>
      <c r="J2580"/>
      <c r="K2580"/>
      <c r="L2580"/>
      <c r="M2580"/>
      <c r="N2580"/>
      <c r="O2580"/>
      <c r="S2580"/>
      <c r="T2580"/>
      <c r="U2580"/>
      <c r="V2580"/>
      <c r="Y2580"/>
      <c r="Z2580"/>
      <c r="AA2580"/>
      <c r="AB2580"/>
      <c r="AC2580"/>
      <c r="AD2580"/>
      <c r="AE2580"/>
      <c r="AF2580"/>
      <c r="AG2580"/>
      <c r="AH2580"/>
      <c r="AI2580"/>
      <c r="AJ2580"/>
      <c r="AK2580"/>
      <c r="AL2580"/>
    </row>
    <row r="2581" spans="3:38" ht="15" customHeight="1" x14ac:dyDescent="0.35">
      <c r="C2581"/>
      <c r="D2581"/>
      <c r="E2581"/>
      <c r="F2581"/>
      <c r="G2581"/>
      <c r="H2581"/>
      <c r="I2581"/>
      <c r="J2581"/>
      <c r="K2581"/>
      <c r="L2581"/>
      <c r="M2581"/>
      <c r="N2581"/>
      <c r="O2581"/>
      <c r="S2581"/>
      <c r="T2581"/>
      <c r="U2581"/>
      <c r="V2581"/>
      <c r="Y2581"/>
      <c r="Z2581"/>
      <c r="AA2581"/>
      <c r="AB2581"/>
      <c r="AC2581"/>
      <c r="AD2581"/>
      <c r="AE2581"/>
      <c r="AF2581"/>
      <c r="AG2581"/>
      <c r="AH2581"/>
      <c r="AI2581"/>
      <c r="AJ2581"/>
      <c r="AK2581"/>
      <c r="AL2581"/>
    </row>
    <row r="2582" spans="3:38" ht="15" customHeight="1" x14ac:dyDescent="0.35">
      <c r="C2582"/>
      <c r="D2582"/>
      <c r="E2582"/>
      <c r="F2582"/>
      <c r="G2582"/>
      <c r="H2582"/>
      <c r="I2582"/>
      <c r="J2582"/>
      <c r="K2582"/>
      <c r="L2582"/>
      <c r="M2582"/>
      <c r="N2582"/>
      <c r="O2582"/>
      <c r="S2582"/>
      <c r="T2582"/>
      <c r="U2582"/>
      <c r="V2582"/>
      <c r="Y2582"/>
      <c r="Z2582"/>
      <c r="AA2582"/>
      <c r="AB2582"/>
      <c r="AC2582"/>
      <c r="AD2582"/>
      <c r="AE2582"/>
      <c r="AF2582"/>
      <c r="AG2582"/>
      <c r="AH2582"/>
      <c r="AI2582"/>
      <c r="AJ2582"/>
      <c r="AK2582"/>
      <c r="AL2582"/>
    </row>
    <row r="2583" spans="3:38" ht="15" customHeight="1" x14ac:dyDescent="0.35">
      <c r="C2583"/>
      <c r="D2583"/>
      <c r="E2583"/>
      <c r="F2583"/>
      <c r="G2583"/>
      <c r="H2583"/>
      <c r="I2583"/>
      <c r="J2583"/>
      <c r="K2583"/>
      <c r="L2583"/>
      <c r="M2583"/>
      <c r="N2583"/>
      <c r="O2583"/>
      <c r="S2583"/>
      <c r="T2583"/>
      <c r="U2583"/>
      <c r="V2583"/>
      <c r="Y2583"/>
      <c r="Z2583"/>
      <c r="AA2583"/>
      <c r="AB2583"/>
      <c r="AC2583"/>
      <c r="AD2583"/>
      <c r="AE2583"/>
      <c r="AF2583"/>
      <c r="AG2583"/>
      <c r="AH2583"/>
      <c r="AI2583"/>
      <c r="AJ2583"/>
      <c r="AK2583"/>
      <c r="AL2583"/>
    </row>
    <row r="2584" spans="3:38" ht="15" customHeight="1" x14ac:dyDescent="0.35">
      <c r="C2584"/>
      <c r="D2584"/>
      <c r="E2584"/>
      <c r="F2584"/>
      <c r="G2584"/>
      <c r="H2584"/>
      <c r="I2584"/>
      <c r="J2584"/>
      <c r="K2584"/>
      <c r="L2584"/>
      <c r="M2584"/>
      <c r="N2584"/>
      <c r="O2584"/>
      <c r="S2584"/>
      <c r="T2584"/>
      <c r="U2584"/>
      <c r="V2584"/>
      <c r="Y2584"/>
      <c r="Z2584"/>
      <c r="AA2584"/>
      <c r="AB2584"/>
      <c r="AC2584"/>
      <c r="AD2584"/>
      <c r="AE2584"/>
      <c r="AF2584"/>
      <c r="AG2584"/>
      <c r="AH2584"/>
      <c r="AI2584"/>
      <c r="AJ2584"/>
      <c r="AK2584"/>
      <c r="AL2584"/>
    </row>
    <row r="2585" spans="3:38" ht="15" customHeight="1" x14ac:dyDescent="0.35">
      <c r="C2585"/>
      <c r="D2585"/>
      <c r="E2585"/>
      <c r="F2585"/>
      <c r="G2585"/>
      <c r="H2585"/>
      <c r="I2585"/>
      <c r="J2585"/>
      <c r="K2585"/>
      <c r="L2585"/>
      <c r="M2585"/>
      <c r="N2585"/>
      <c r="O2585"/>
      <c r="S2585"/>
      <c r="T2585"/>
      <c r="U2585"/>
      <c r="V2585"/>
      <c r="Y2585"/>
      <c r="Z2585"/>
      <c r="AA2585"/>
      <c r="AB2585"/>
      <c r="AC2585"/>
      <c r="AD2585"/>
      <c r="AE2585"/>
      <c r="AF2585"/>
      <c r="AG2585"/>
      <c r="AH2585"/>
      <c r="AI2585"/>
      <c r="AJ2585"/>
      <c r="AK2585"/>
      <c r="AL2585"/>
    </row>
    <row r="2586" spans="3:38" ht="15" customHeight="1" x14ac:dyDescent="0.35">
      <c r="C2586"/>
      <c r="D2586"/>
      <c r="E2586"/>
      <c r="F2586"/>
      <c r="G2586"/>
      <c r="H2586"/>
      <c r="I2586"/>
      <c r="J2586"/>
      <c r="K2586"/>
      <c r="L2586"/>
      <c r="M2586"/>
      <c r="N2586"/>
      <c r="O2586"/>
      <c r="S2586"/>
      <c r="T2586"/>
      <c r="U2586"/>
      <c r="V2586"/>
      <c r="Y2586"/>
      <c r="Z2586"/>
      <c r="AA2586"/>
      <c r="AB2586"/>
      <c r="AC2586"/>
      <c r="AD2586"/>
      <c r="AE2586"/>
      <c r="AF2586"/>
      <c r="AG2586"/>
      <c r="AH2586"/>
      <c r="AI2586"/>
      <c r="AJ2586"/>
      <c r="AK2586"/>
      <c r="AL2586"/>
    </row>
    <row r="2587" spans="3:38" ht="15" customHeight="1" x14ac:dyDescent="0.35">
      <c r="C2587"/>
      <c r="D2587"/>
      <c r="E2587"/>
      <c r="F2587"/>
      <c r="G2587"/>
      <c r="H2587"/>
      <c r="I2587"/>
      <c r="J2587"/>
      <c r="K2587"/>
      <c r="L2587"/>
      <c r="M2587"/>
      <c r="N2587"/>
      <c r="O2587"/>
      <c r="S2587"/>
      <c r="T2587"/>
      <c r="U2587"/>
      <c r="V2587"/>
      <c r="Y2587"/>
      <c r="Z2587"/>
      <c r="AA2587"/>
      <c r="AB2587"/>
      <c r="AC2587"/>
      <c r="AD2587"/>
      <c r="AE2587"/>
      <c r="AF2587"/>
      <c r="AG2587"/>
      <c r="AH2587"/>
      <c r="AI2587"/>
      <c r="AJ2587"/>
      <c r="AK2587"/>
      <c r="AL2587"/>
    </row>
    <row r="2588" spans="3:38" ht="15" customHeight="1" x14ac:dyDescent="0.35">
      <c r="C2588"/>
      <c r="D2588"/>
      <c r="E2588"/>
      <c r="F2588"/>
      <c r="G2588"/>
      <c r="H2588"/>
      <c r="I2588"/>
      <c r="J2588"/>
      <c r="K2588"/>
      <c r="L2588"/>
      <c r="M2588"/>
      <c r="N2588"/>
      <c r="O2588"/>
      <c r="S2588"/>
      <c r="T2588"/>
      <c r="U2588"/>
      <c r="V2588"/>
      <c r="Y2588"/>
      <c r="Z2588"/>
      <c r="AA2588"/>
      <c r="AB2588"/>
      <c r="AC2588"/>
      <c r="AD2588"/>
      <c r="AE2588"/>
      <c r="AF2588"/>
      <c r="AG2588"/>
      <c r="AH2588"/>
      <c r="AI2588"/>
      <c r="AJ2588"/>
      <c r="AK2588"/>
      <c r="AL2588"/>
    </row>
    <row r="2589" spans="3:38" ht="15" customHeight="1" x14ac:dyDescent="0.35">
      <c r="C2589"/>
      <c r="D2589"/>
      <c r="E2589"/>
      <c r="F2589"/>
      <c r="G2589"/>
      <c r="H2589"/>
      <c r="I2589"/>
      <c r="J2589"/>
      <c r="K2589"/>
      <c r="L2589"/>
      <c r="M2589"/>
      <c r="N2589"/>
      <c r="O2589"/>
      <c r="S2589"/>
      <c r="T2589"/>
      <c r="U2589"/>
      <c r="V2589"/>
      <c r="Y2589"/>
      <c r="Z2589"/>
      <c r="AA2589"/>
      <c r="AB2589"/>
      <c r="AC2589"/>
      <c r="AD2589"/>
      <c r="AE2589"/>
      <c r="AF2589"/>
      <c r="AG2589"/>
      <c r="AH2589"/>
      <c r="AI2589"/>
      <c r="AJ2589"/>
      <c r="AK2589"/>
      <c r="AL2589"/>
    </row>
    <row r="2590" spans="3:38" ht="15" customHeight="1" x14ac:dyDescent="0.35">
      <c r="C2590"/>
      <c r="D2590"/>
      <c r="E2590"/>
      <c r="F2590"/>
      <c r="G2590"/>
      <c r="H2590"/>
      <c r="I2590"/>
      <c r="J2590"/>
      <c r="K2590"/>
      <c r="L2590"/>
      <c r="M2590"/>
      <c r="N2590"/>
      <c r="O2590"/>
      <c r="S2590"/>
      <c r="T2590"/>
      <c r="U2590"/>
      <c r="V2590"/>
      <c r="Y2590"/>
      <c r="Z2590"/>
      <c r="AA2590"/>
      <c r="AB2590"/>
      <c r="AC2590"/>
      <c r="AD2590"/>
      <c r="AE2590"/>
      <c r="AF2590"/>
      <c r="AG2590"/>
      <c r="AH2590"/>
      <c r="AI2590"/>
      <c r="AJ2590"/>
      <c r="AK2590"/>
      <c r="AL2590"/>
    </row>
    <row r="2591" spans="3:38" ht="15" customHeight="1" x14ac:dyDescent="0.35">
      <c r="C2591"/>
      <c r="D2591"/>
      <c r="E2591"/>
      <c r="F2591"/>
      <c r="G2591"/>
      <c r="H2591"/>
      <c r="I2591"/>
      <c r="J2591"/>
      <c r="K2591"/>
      <c r="L2591"/>
      <c r="M2591"/>
      <c r="N2591"/>
      <c r="O2591"/>
      <c r="S2591"/>
      <c r="T2591"/>
      <c r="U2591"/>
      <c r="V2591"/>
      <c r="Y2591"/>
      <c r="Z2591"/>
      <c r="AA2591"/>
      <c r="AB2591"/>
      <c r="AC2591"/>
      <c r="AD2591"/>
      <c r="AE2591"/>
      <c r="AF2591"/>
      <c r="AG2591"/>
      <c r="AH2591"/>
      <c r="AI2591"/>
      <c r="AJ2591"/>
      <c r="AK2591"/>
      <c r="AL2591"/>
    </row>
    <row r="2592" spans="3:38" ht="15" customHeight="1" x14ac:dyDescent="0.35">
      <c r="C2592"/>
      <c r="D2592"/>
      <c r="E2592"/>
      <c r="F2592"/>
      <c r="G2592"/>
      <c r="H2592"/>
      <c r="I2592"/>
      <c r="J2592"/>
      <c r="K2592"/>
      <c r="L2592"/>
      <c r="M2592"/>
      <c r="N2592"/>
      <c r="O2592"/>
      <c r="S2592"/>
      <c r="T2592"/>
      <c r="U2592"/>
      <c r="V2592"/>
      <c r="Y2592"/>
      <c r="Z2592"/>
      <c r="AA2592"/>
      <c r="AB2592"/>
      <c r="AC2592"/>
      <c r="AD2592"/>
      <c r="AE2592"/>
      <c r="AF2592"/>
      <c r="AG2592"/>
      <c r="AH2592"/>
      <c r="AI2592"/>
      <c r="AJ2592"/>
      <c r="AK2592"/>
      <c r="AL2592"/>
    </row>
    <row r="2593" spans="3:38" ht="15" customHeight="1" x14ac:dyDescent="0.35">
      <c r="C2593"/>
      <c r="D2593"/>
      <c r="E2593"/>
      <c r="F2593"/>
      <c r="G2593"/>
      <c r="H2593"/>
      <c r="I2593"/>
      <c r="J2593"/>
      <c r="K2593"/>
      <c r="L2593"/>
      <c r="M2593"/>
      <c r="N2593"/>
      <c r="O2593"/>
      <c r="S2593"/>
      <c r="T2593"/>
      <c r="U2593"/>
      <c r="V2593"/>
      <c r="Y2593"/>
      <c r="Z2593"/>
      <c r="AA2593"/>
      <c r="AB2593"/>
      <c r="AC2593"/>
      <c r="AD2593"/>
      <c r="AE2593"/>
      <c r="AF2593"/>
      <c r="AG2593"/>
      <c r="AH2593"/>
      <c r="AI2593"/>
      <c r="AJ2593"/>
      <c r="AK2593"/>
      <c r="AL2593"/>
    </row>
    <row r="2594" spans="3:38" ht="15" customHeight="1" x14ac:dyDescent="0.35">
      <c r="C2594"/>
      <c r="D2594"/>
      <c r="E2594"/>
      <c r="F2594"/>
      <c r="G2594"/>
      <c r="H2594"/>
      <c r="I2594"/>
      <c r="J2594"/>
      <c r="K2594"/>
      <c r="L2594"/>
      <c r="M2594"/>
      <c r="N2594"/>
      <c r="O2594"/>
      <c r="S2594"/>
      <c r="T2594"/>
      <c r="U2594"/>
      <c r="V2594"/>
      <c r="Y2594"/>
      <c r="Z2594"/>
      <c r="AA2594"/>
      <c r="AB2594"/>
      <c r="AC2594"/>
      <c r="AD2594"/>
      <c r="AE2594"/>
      <c r="AF2594"/>
      <c r="AG2594"/>
      <c r="AH2594"/>
      <c r="AI2594"/>
      <c r="AJ2594"/>
      <c r="AK2594"/>
      <c r="AL2594"/>
    </row>
    <row r="2595" spans="3:38" ht="15" customHeight="1" x14ac:dyDescent="0.35">
      <c r="C2595"/>
      <c r="D2595"/>
      <c r="E2595"/>
      <c r="F2595"/>
      <c r="G2595"/>
      <c r="H2595"/>
      <c r="I2595"/>
      <c r="J2595"/>
      <c r="K2595"/>
      <c r="L2595"/>
      <c r="M2595"/>
      <c r="N2595"/>
      <c r="O2595"/>
      <c r="S2595"/>
      <c r="T2595"/>
      <c r="U2595"/>
      <c r="V2595"/>
      <c r="Y2595"/>
      <c r="Z2595"/>
      <c r="AA2595"/>
      <c r="AB2595"/>
      <c r="AC2595"/>
      <c r="AD2595"/>
      <c r="AE2595"/>
      <c r="AF2595"/>
      <c r="AG2595"/>
      <c r="AH2595"/>
      <c r="AI2595"/>
      <c r="AJ2595"/>
      <c r="AK2595"/>
      <c r="AL2595"/>
    </row>
    <row r="2596" spans="3:38" ht="15" customHeight="1" x14ac:dyDescent="0.35">
      <c r="C2596"/>
      <c r="D2596"/>
      <c r="E2596"/>
      <c r="F2596"/>
      <c r="G2596"/>
      <c r="H2596"/>
      <c r="I2596"/>
      <c r="J2596"/>
      <c r="K2596"/>
      <c r="L2596"/>
      <c r="M2596"/>
      <c r="N2596"/>
      <c r="O2596"/>
      <c r="S2596"/>
      <c r="T2596"/>
      <c r="U2596"/>
      <c r="V2596"/>
      <c r="Y2596"/>
      <c r="Z2596"/>
      <c r="AA2596"/>
      <c r="AB2596"/>
      <c r="AC2596"/>
      <c r="AD2596"/>
      <c r="AE2596"/>
      <c r="AF2596"/>
      <c r="AG2596"/>
      <c r="AH2596"/>
      <c r="AI2596"/>
      <c r="AJ2596"/>
      <c r="AK2596"/>
      <c r="AL2596"/>
    </row>
    <row r="2597" spans="3:38" ht="15" customHeight="1" x14ac:dyDescent="0.35">
      <c r="C2597"/>
      <c r="D2597"/>
      <c r="E2597"/>
      <c r="F2597"/>
      <c r="G2597"/>
      <c r="H2597"/>
      <c r="I2597"/>
      <c r="J2597"/>
      <c r="K2597"/>
      <c r="L2597"/>
      <c r="M2597"/>
      <c r="N2597"/>
      <c r="O2597"/>
      <c r="S2597"/>
      <c r="T2597"/>
      <c r="U2597"/>
      <c r="V2597"/>
      <c r="Y2597"/>
      <c r="Z2597"/>
      <c r="AA2597"/>
      <c r="AB2597"/>
      <c r="AC2597"/>
      <c r="AD2597"/>
      <c r="AE2597"/>
      <c r="AF2597"/>
      <c r="AG2597"/>
      <c r="AH2597"/>
      <c r="AI2597"/>
      <c r="AJ2597"/>
      <c r="AK2597"/>
      <c r="AL2597"/>
    </row>
    <row r="2598" spans="3:38" ht="15" customHeight="1" x14ac:dyDescent="0.35">
      <c r="C2598"/>
      <c r="D2598"/>
      <c r="E2598"/>
      <c r="F2598"/>
      <c r="G2598"/>
      <c r="H2598"/>
      <c r="I2598"/>
      <c r="J2598"/>
      <c r="K2598"/>
      <c r="L2598"/>
      <c r="M2598"/>
      <c r="N2598"/>
      <c r="O2598"/>
      <c r="S2598"/>
      <c r="T2598"/>
      <c r="U2598"/>
      <c r="V2598"/>
      <c r="Y2598"/>
      <c r="Z2598"/>
      <c r="AA2598"/>
      <c r="AB2598"/>
      <c r="AC2598"/>
      <c r="AD2598"/>
      <c r="AE2598"/>
      <c r="AF2598"/>
      <c r="AG2598"/>
      <c r="AH2598"/>
      <c r="AI2598"/>
      <c r="AJ2598"/>
      <c r="AK2598"/>
      <c r="AL2598"/>
    </row>
    <row r="2599" spans="3:38" ht="15" customHeight="1" x14ac:dyDescent="0.35">
      <c r="C2599"/>
      <c r="D2599"/>
      <c r="E2599"/>
      <c r="F2599"/>
      <c r="G2599"/>
      <c r="H2599"/>
      <c r="I2599"/>
      <c r="J2599"/>
      <c r="K2599"/>
      <c r="L2599"/>
      <c r="M2599"/>
      <c r="N2599"/>
      <c r="O2599"/>
      <c r="S2599"/>
      <c r="T2599"/>
      <c r="U2599"/>
      <c r="V2599"/>
      <c r="Y2599"/>
      <c r="Z2599"/>
      <c r="AA2599"/>
      <c r="AB2599"/>
      <c r="AC2599"/>
      <c r="AD2599"/>
      <c r="AE2599"/>
      <c r="AF2599"/>
      <c r="AG2599"/>
      <c r="AH2599"/>
      <c r="AI2599"/>
      <c r="AJ2599"/>
      <c r="AK2599"/>
      <c r="AL2599"/>
    </row>
    <row r="2600" spans="3:38" ht="15" customHeight="1" x14ac:dyDescent="0.35">
      <c r="C2600"/>
      <c r="D2600"/>
      <c r="E2600"/>
      <c r="F2600"/>
      <c r="G2600"/>
      <c r="H2600"/>
      <c r="I2600"/>
      <c r="J2600"/>
      <c r="K2600"/>
      <c r="L2600"/>
      <c r="M2600"/>
      <c r="N2600"/>
      <c r="O2600"/>
      <c r="S2600"/>
      <c r="T2600"/>
      <c r="U2600"/>
      <c r="V2600"/>
      <c r="Y2600"/>
      <c r="Z2600"/>
      <c r="AA2600"/>
      <c r="AB2600"/>
      <c r="AC2600"/>
      <c r="AD2600"/>
      <c r="AE2600"/>
      <c r="AF2600"/>
      <c r="AG2600"/>
      <c r="AH2600"/>
      <c r="AI2600"/>
      <c r="AJ2600"/>
      <c r="AK2600"/>
      <c r="AL2600"/>
    </row>
    <row r="2601" spans="3:38" ht="15" customHeight="1" x14ac:dyDescent="0.35">
      <c r="C2601"/>
      <c r="D2601"/>
      <c r="E2601"/>
      <c r="F2601"/>
      <c r="G2601"/>
      <c r="H2601"/>
      <c r="I2601"/>
      <c r="J2601"/>
      <c r="K2601"/>
      <c r="L2601"/>
      <c r="M2601"/>
      <c r="N2601"/>
      <c r="O2601"/>
      <c r="S2601"/>
      <c r="T2601"/>
      <c r="U2601"/>
      <c r="V2601"/>
      <c r="Y2601"/>
      <c r="Z2601"/>
      <c r="AA2601"/>
      <c r="AB2601"/>
      <c r="AC2601"/>
      <c r="AD2601"/>
      <c r="AE2601"/>
      <c r="AF2601"/>
      <c r="AG2601"/>
      <c r="AH2601"/>
      <c r="AI2601"/>
      <c r="AJ2601"/>
      <c r="AK2601"/>
      <c r="AL2601"/>
    </row>
    <row r="2602" spans="3:38" ht="15" customHeight="1" x14ac:dyDescent="0.35">
      <c r="C2602"/>
      <c r="D2602"/>
      <c r="E2602"/>
      <c r="F2602"/>
      <c r="G2602"/>
      <c r="H2602"/>
      <c r="I2602"/>
      <c r="J2602"/>
      <c r="K2602"/>
      <c r="L2602"/>
      <c r="M2602"/>
      <c r="N2602"/>
      <c r="O2602"/>
      <c r="S2602"/>
      <c r="T2602"/>
      <c r="U2602"/>
      <c r="V2602"/>
      <c r="Y2602"/>
      <c r="Z2602"/>
      <c r="AA2602"/>
      <c r="AB2602"/>
      <c r="AC2602"/>
      <c r="AD2602"/>
      <c r="AE2602"/>
      <c r="AF2602"/>
      <c r="AG2602"/>
      <c r="AH2602"/>
      <c r="AI2602"/>
      <c r="AJ2602"/>
      <c r="AK2602"/>
      <c r="AL2602"/>
    </row>
    <row r="2603" spans="3:38" ht="15" customHeight="1" x14ac:dyDescent="0.35">
      <c r="C2603"/>
      <c r="D2603"/>
      <c r="E2603"/>
      <c r="F2603"/>
      <c r="G2603"/>
      <c r="H2603"/>
      <c r="I2603"/>
      <c r="J2603"/>
      <c r="K2603"/>
      <c r="L2603"/>
      <c r="M2603"/>
      <c r="N2603"/>
      <c r="O2603"/>
      <c r="S2603"/>
      <c r="T2603"/>
      <c r="U2603"/>
      <c r="V2603"/>
      <c r="Y2603"/>
      <c r="Z2603"/>
      <c r="AA2603"/>
      <c r="AB2603"/>
      <c r="AC2603"/>
      <c r="AD2603"/>
      <c r="AE2603"/>
      <c r="AF2603"/>
      <c r="AG2603"/>
      <c r="AH2603"/>
      <c r="AI2603"/>
      <c r="AJ2603"/>
      <c r="AK2603"/>
      <c r="AL2603"/>
    </row>
    <row r="2604" spans="3:38" ht="15" customHeight="1" x14ac:dyDescent="0.35">
      <c r="C2604"/>
      <c r="D2604"/>
      <c r="E2604"/>
      <c r="F2604"/>
      <c r="G2604"/>
      <c r="H2604"/>
      <c r="I2604"/>
      <c r="J2604"/>
      <c r="K2604"/>
      <c r="L2604"/>
      <c r="M2604"/>
      <c r="N2604"/>
      <c r="O2604"/>
      <c r="S2604"/>
      <c r="T2604"/>
      <c r="U2604"/>
      <c r="V2604"/>
      <c r="Y2604"/>
      <c r="Z2604"/>
      <c r="AA2604"/>
      <c r="AB2604"/>
      <c r="AC2604"/>
      <c r="AD2604"/>
      <c r="AE2604"/>
      <c r="AF2604"/>
      <c r="AG2604"/>
      <c r="AH2604"/>
      <c r="AI2604"/>
      <c r="AJ2604"/>
      <c r="AK2604"/>
      <c r="AL2604"/>
    </row>
    <row r="2605" spans="3:38" ht="15" customHeight="1" x14ac:dyDescent="0.35">
      <c r="C2605"/>
      <c r="D2605"/>
      <c r="E2605"/>
      <c r="F2605"/>
      <c r="G2605"/>
      <c r="H2605"/>
      <c r="I2605"/>
      <c r="J2605"/>
      <c r="K2605"/>
      <c r="L2605"/>
      <c r="M2605"/>
      <c r="N2605"/>
      <c r="O2605"/>
      <c r="S2605"/>
      <c r="T2605"/>
      <c r="U2605"/>
      <c r="V2605"/>
      <c r="Y2605"/>
      <c r="Z2605"/>
      <c r="AA2605"/>
      <c r="AB2605"/>
      <c r="AC2605"/>
      <c r="AD2605"/>
      <c r="AE2605"/>
      <c r="AF2605"/>
      <c r="AG2605"/>
      <c r="AH2605"/>
      <c r="AI2605"/>
      <c r="AJ2605"/>
      <c r="AK2605"/>
      <c r="AL2605"/>
    </row>
    <row r="2606" spans="3:38" ht="15" customHeight="1" x14ac:dyDescent="0.35">
      <c r="C2606"/>
      <c r="D2606"/>
      <c r="E2606"/>
      <c r="F2606"/>
      <c r="G2606"/>
      <c r="H2606"/>
      <c r="I2606"/>
      <c r="J2606"/>
      <c r="K2606"/>
      <c r="L2606"/>
      <c r="M2606"/>
      <c r="N2606"/>
      <c r="O2606"/>
      <c r="S2606"/>
      <c r="T2606"/>
      <c r="U2606"/>
      <c r="V2606"/>
      <c r="Y2606"/>
      <c r="Z2606"/>
      <c r="AA2606"/>
      <c r="AB2606"/>
      <c r="AC2606"/>
      <c r="AD2606"/>
      <c r="AE2606"/>
      <c r="AF2606"/>
      <c r="AG2606"/>
      <c r="AH2606"/>
      <c r="AI2606"/>
      <c r="AJ2606"/>
      <c r="AK2606"/>
      <c r="AL2606"/>
    </row>
    <row r="2607" spans="3:38" ht="15" customHeight="1" x14ac:dyDescent="0.35">
      <c r="C2607"/>
      <c r="D2607"/>
      <c r="E2607"/>
      <c r="F2607"/>
      <c r="G2607"/>
      <c r="H2607"/>
      <c r="I2607"/>
      <c r="J2607"/>
      <c r="K2607"/>
      <c r="L2607"/>
      <c r="M2607"/>
      <c r="N2607"/>
      <c r="O2607"/>
      <c r="S2607"/>
      <c r="T2607"/>
      <c r="U2607"/>
      <c r="V2607"/>
      <c r="Y2607"/>
      <c r="Z2607"/>
      <c r="AA2607"/>
      <c r="AB2607"/>
      <c r="AC2607"/>
      <c r="AD2607"/>
      <c r="AE2607"/>
      <c r="AF2607"/>
      <c r="AG2607"/>
      <c r="AH2607"/>
      <c r="AI2607"/>
      <c r="AJ2607"/>
      <c r="AK2607"/>
      <c r="AL2607"/>
    </row>
    <row r="2608" spans="3:38" ht="15" customHeight="1" x14ac:dyDescent="0.35">
      <c r="C2608"/>
      <c r="D2608"/>
      <c r="E2608"/>
      <c r="F2608"/>
      <c r="G2608"/>
      <c r="H2608"/>
      <c r="I2608"/>
      <c r="J2608"/>
      <c r="K2608"/>
      <c r="L2608"/>
      <c r="M2608"/>
      <c r="N2608"/>
      <c r="O2608"/>
      <c r="S2608"/>
      <c r="T2608"/>
      <c r="U2608"/>
      <c r="V2608"/>
      <c r="Y2608"/>
      <c r="Z2608"/>
      <c r="AA2608"/>
      <c r="AB2608"/>
      <c r="AC2608"/>
      <c r="AD2608"/>
      <c r="AE2608"/>
      <c r="AF2608"/>
      <c r="AG2608"/>
      <c r="AH2608"/>
      <c r="AI2608"/>
      <c r="AJ2608"/>
      <c r="AK2608"/>
      <c r="AL2608"/>
    </row>
    <row r="2609" spans="3:38" ht="15" customHeight="1" x14ac:dyDescent="0.35">
      <c r="C2609"/>
      <c r="D2609"/>
      <c r="E2609"/>
      <c r="F2609"/>
      <c r="G2609"/>
      <c r="H2609"/>
      <c r="I2609"/>
      <c r="J2609"/>
      <c r="K2609"/>
      <c r="L2609"/>
      <c r="M2609"/>
      <c r="N2609"/>
      <c r="O2609"/>
      <c r="S2609"/>
      <c r="T2609"/>
      <c r="U2609"/>
      <c r="V2609"/>
      <c r="Y2609"/>
      <c r="Z2609"/>
      <c r="AA2609"/>
      <c r="AB2609"/>
      <c r="AC2609"/>
      <c r="AD2609"/>
      <c r="AE2609"/>
      <c r="AF2609"/>
      <c r="AG2609"/>
      <c r="AH2609"/>
      <c r="AI2609"/>
      <c r="AJ2609"/>
      <c r="AK2609"/>
      <c r="AL2609"/>
    </row>
    <row r="2610" spans="3:38" ht="15" customHeight="1" x14ac:dyDescent="0.35">
      <c r="C2610"/>
      <c r="D2610"/>
      <c r="E2610"/>
      <c r="F2610"/>
      <c r="G2610"/>
      <c r="H2610"/>
      <c r="I2610"/>
      <c r="J2610"/>
      <c r="K2610"/>
      <c r="L2610"/>
      <c r="M2610"/>
      <c r="N2610"/>
      <c r="O2610"/>
      <c r="S2610"/>
      <c r="T2610"/>
      <c r="U2610"/>
      <c r="V2610"/>
      <c r="Y2610"/>
      <c r="Z2610"/>
      <c r="AA2610"/>
      <c r="AB2610"/>
      <c r="AC2610"/>
      <c r="AD2610"/>
      <c r="AE2610"/>
      <c r="AF2610"/>
      <c r="AG2610"/>
      <c r="AH2610"/>
      <c r="AI2610"/>
      <c r="AJ2610"/>
      <c r="AK2610"/>
      <c r="AL2610"/>
    </row>
    <row r="2611" spans="3:38" ht="15" customHeight="1" x14ac:dyDescent="0.35">
      <c r="C2611"/>
      <c r="D2611"/>
      <c r="E2611"/>
      <c r="F2611"/>
      <c r="G2611"/>
      <c r="H2611"/>
      <c r="I2611"/>
      <c r="J2611"/>
      <c r="K2611"/>
      <c r="L2611"/>
      <c r="M2611"/>
      <c r="N2611"/>
      <c r="O2611"/>
      <c r="S2611"/>
      <c r="T2611"/>
      <c r="U2611"/>
      <c r="V2611"/>
      <c r="Y2611"/>
      <c r="Z2611"/>
      <c r="AA2611"/>
      <c r="AB2611"/>
      <c r="AC2611"/>
      <c r="AD2611"/>
      <c r="AE2611"/>
      <c r="AF2611"/>
      <c r="AG2611"/>
      <c r="AH2611"/>
      <c r="AI2611"/>
      <c r="AJ2611"/>
      <c r="AK2611"/>
      <c r="AL2611"/>
    </row>
    <row r="2612" spans="3:38" ht="15" customHeight="1" x14ac:dyDescent="0.35">
      <c r="C2612"/>
      <c r="D2612"/>
      <c r="E2612"/>
      <c r="F2612"/>
      <c r="G2612"/>
      <c r="H2612"/>
      <c r="I2612"/>
      <c r="J2612"/>
      <c r="K2612"/>
      <c r="L2612"/>
      <c r="M2612"/>
      <c r="N2612"/>
      <c r="O2612"/>
      <c r="S2612"/>
      <c r="T2612"/>
      <c r="U2612"/>
      <c r="V2612"/>
      <c r="Y2612"/>
      <c r="Z2612"/>
      <c r="AA2612"/>
      <c r="AB2612"/>
      <c r="AC2612"/>
      <c r="AD2612"/>
      <c r="AE2612"/>
      <c r="AF2612"/>
      <c r="AG2612"/>
      <c r="AH2612"/>
      <c r="AI2612"/>
      <c r="AJ2612"/>
      <c r="AK2612"/>
      <c r="AL2612"/>
    </row>
    <row r="2613" spans="3:38" ht="15" customHeight="1" x14ac:dyDescent="0.35">
      <c r="C2613"/>
      <c r="D2613"/>
      <c r="E2613"/>
      <c r="F2613"/>
      <c r="G2613"/>
      <c r="H2613"/>
      <c r="I2613"/>
      <c r="J2613"/>
      <c r="K2613"/>
      <c r="L2613"/>
      <c r="M2613"/>
      <c r="N2613"/>
      <c r="O2613"/>
      <c r="S2613"/>
      <c r="T2613"/>
      <c r="U2613"/>
      <c r="V2613"/>
      <c r="Y2613"/>
      <c r="Z2613"/>
      <c r="AA2613"/>
      <c r="AB2613"/>
      <c r="AC2613"/>
      <c r="AD2613"/>
      <c r="AE2613"/>
      <c r="AF2613"/>
      <c r="AG2613"/>
      <c r="AH2613"/>
      <c r="AI2613"/>
      <c r="AJ2613"/>
      <c r="AK2613"/>
      <c r="AL2613"/>
    </row>
    <row r="2614" spans="3:38" ht="15" customHeight="1" x14ac:dyDescent="0.35">
      <c r="C2614"/>
      <c r="D2614"/>
      <c r="E2614"/>
      <c r="F2614"/>
      <c r="G2614"/>
      <c r="H2614"/>
      <c r="I2614"/>
      <c r="J2614"/>
      <c r="K2614"/>
      <c r="L2614"/>
      <c r="M2614"/>
      <c r="N2614"/>
      <c r="O2614"/>
      <c r="S2614"/>
      <c r="T2614"/>
      <c r="U2614"/>
      <c r="V2614"/>
      <c r="Y2614"/>
      <c r="Z2614"/>
      <c r="AA2614"/>
      <c r="AB2614"/>
      <c r="AC2614"/>
      <c r="AD2614"/>
      <c r="AE2614"/>
      <c r="AF2614"/>
      <c r="AG2614"/>
      <c r="AH2614"/>
      <c r="AI2614"/>
      <c r="AJ2614"/>
      <c r="AK2614"/>
      <c r="AL2614"/>
    </row>
    <row r="2615" spans="3:38" ht="15" customHeight="1" x14ac:dyDescent="0.35">
      <c r="C2615"/>
      <c r="D2615"/>
      <c r="E2615"/>
      <c r="F2615"/>
      <c r="G2615"/>
      <c r="H2615"/>
      <c r="I2615"/>
      <c r="J2615"/>
      <c r="K2615"/>
      <c r="L2615"/>
      <c r="M2615"/>
      <c r="N2615"/>
      <c r="O2615"/>
      <c r="S2615"/>
      <c r="T2615"/>
      <c r="U2615"/>
      <c r="V2615"/>
      <c r="Y2615"/>
      <c r="Z2615"/>
      <c r="AA2615"/>
      <c r="AB2615"/>
      <c r="AC2615"/>
      <c r="AD2615"/>
      <c r="AE2615"/>
      <c r="AF2615"/>
      <c r="AG2615"/>
      <c r="AH2615"/>
      <c r="AI2615"/>
      <c r="AJ2615"/>
      <c r="AK2615"/>
      <c r="AL2615"/>
    </row>
    <row r="2616" spans="3:38" ht="15" customHeight="1" x14ac:dyDescent="0.35">
      <c r="C2616"/>
      <c r="D2616"/>
      <c r="E2616"/>
      <c r="F2616"/>
      <c r="G2616"/>
      <c r="H2616"/>
      <c r="I2616"/>
      <c r="J2616"/>
      <c r="K2616"/>
      <c r="L2616"/>
      <c r="M2616"/>
      <c r="N2616"/>
      <c r="O2616"/>
      <c r="S2616"/>
      <c r="T2616"/>
      <c r="U2616"/>
      <c r="V2616"/>
      <c r="Y2616"/>
      <c r="Z2616"/>
      <c r="AA2616"/>
      <c r="AB2616"/>
      <c r="AC2616"/>
      <c r="AD2616"/>
      <c r="AE2616"/>
      <c r="AF2616"/>
      <c r="AG2616"/>
      <c r="AH2616"/>
      <c r="AI2616"/>
      <c r="AJ2616"/>
      <c r="AK2616"/>
      <c r="AL2616"/>
    </row>
    <row r="2617" spans="3:38" ht="15" customHeight="1" x14ac:dyDescent="0.35">
      <c r="C2617"/>
      <c r="D2617"/>
      <c r="E2617"/>
      <c r="F2617"/>
      <c r="G2617"/>
      <c r="H2617"/>
      <c r="I2617"/>
      <c r="J2617"/>
      <c r="K2617"/>
      <c r="L2617"/>
      <c r="M2617"/>
      <c r="N2617"/>
      <c r="O2617"/>
      <c r="S2617"/>
      <c r="T2617"/>
      <c r="U2617"/>
      <c r="V2617"/>
      <c r="Y2617"/>
      <c r="Z2617"/>
      <c r="AA2617"/>
      <c r="AB2617"/>
      <c r="AC2617"/>
      <c r="AD2617"/>
      <c r="AE2617"/>
      <c r="AF2617"/>
      <c r="AG2617"/>
      <c r="AH2617"/>
      <c r="AI2617"/>
      <c r="AJ2617"/>
      <c r="AK2617"/>
      <c r="AL2617"/>
    </row>
    <row r="2618" spans="3:38" ht="15" customHeight="1" x14ac:dyDescent="0.35">
      <c r="C2618"/>
      <c r="D2618"/>
      <c r="E2618"/>
      <c r="F2618"/>
      <c r="G2618"/>
      <c r="H2618"/>
      <c r="I2618"/>
      <c r="J2618"/>
      <c r="K2618"/>
      <c r="L2618"/>
      <c r="M2618"/>
      <c r="N2618"/>
      <c r="O2618"/>
      <c r="S2618"/>
      <c r="T2618"/>
      <c r="U2618"/>
      <c r="V2618"/>
      <c r="Y2618"/>
      <c r="Z2618"/>
      <c r="AA2618"/>
      <c r="AB2618"/>
      <c r="AC2618"/>
      <c r="AD2618"/>
      <c r="AE2618"/>
      <c r="AF2618"/>
      <c r="AG2618"/>
      <c r="AH2618"/>
      <c r="AI2618"/>
      <c r="AJ2618"/>
      <c r="AK2618"/>
      <c r="AL2618"/>
    </row>
    <row r="2619" spans="3:38" ht="15" customHeight="1" x14ac:dyDescent="0.35">
      <c r="C2619"/>
      <c r="D2619"/>
      <c r="E2619"/>
      <c r="F2619"/>
      <c r="G2619"/>
      <c r="H2619"/>
      <c r="I2619"/>
      <c r="J2619"/>
      <c r="K2619"/>
      <c r="L2619"/>
      <c r="M2619"/>
      <c r="N2619"/>
      <c r="O2619"/>
      <c r="S2619"/>
      <c r="T2619"/>
      <c r="U2619"/>
      <c r="V2619"/>
      <c r="Y2619"/>
      <c r="Z2619"/>
      <c r="AA2619"/>
      <c r="AB2619"/>
      <c r="AC2619"/>
      <c r="AD2619"/>
      <c r="AE2619"/>
      <c r="AF2619"/>
      <c r="AG2619"/>
      <c r="AH2619"/>
      <c r="AI2619"/>
      <c r="AJ2619"/>
      <c r="AK2619"/>
      <c r="AL2619"/>
    </row>
    <row r="2620" spans="3:38" ht="15" customHeight="1" x14ac:dyDescent="0.35">
      <c r="C2620"/>
      <c r="D2620"/>
      <c r="E2620"/>
      <c r="F2620"/>
      <c r="G2620"/>
      <c r="H2620"/>
      <c r="I2620"/>
      <c r="J2620"/>
      <c r="K2620"/>
      <c r="L2620"/>
      <c r="M2620"/>
      <c r="N2620"/>
      <c r="O2620"/>
      <c r="S2620"/>
      <c r="T2620"/>
      <c r="U2620"/>
      <c r="V2620"/>
      <c r="Y2620"/>
      <c r="Z2620"/>
      <c r="AA2620"/>
      <c r="AB2620"/>
      <c r="AC2620"/>
      <c r="AD2620"/>
      <c r="AE2620"/>
      <c r="AF2620"/>
      <c r="AG2620"/>
      <c r="AH2620"/>
      <c r="AI2620"/>
      <c r="AJ2620"/>
      <c r="AK2620"/>
      <c r="AL2620"/>
    </row>
    <row r="2621" spans="3:38" ht="15" customHeight="1" x14ac:dyDescent="0.35">
      <c r="C2621"/>
      <c r="D2621"/>
      <c r="E2621"/>
      <c r="F2621"/>
      <c r="G2621"/>
      <c r="H2621"/>
      <c r="I2621"/>
      <c r="J2621"/>
      <c r="K2621"/>
      <c r="L2621"/>
      <c r="M2621"/>
      <c r="N2621"/>
      <c r="O2621"/>
      <c r="S2621"/>
      <c r="T2621"/>
      <c r="U2621"/>
      <c r="V2621"/>
      <c r="Y2621"/>
      <c r="Z2621"/>
      <c r="AA2621"/>
      <c r="AB2621"/>
      <c r="AC2621"/>
      <c r="AD2621"/>
      <c r="AE2621"/>
      <c r="AF2621"/>
      <c r="AG2621"/>
      <c r="AH2621"/>
      <c r="AI2621"/>
      <c r="AJ2621"/>
      <c r="AK2621"/>
      <c r="AL2621"/>
    </row>
    <row r="2622" spans="3:38" ht="15" customHeight="1" x14ac:dyDescent="0.35">
      <c r="C2622"/>
      <c r="D2622"/>
      <c r="E2622"/>
      <c r="F2622"/>
      <c r="G2622"/>
      <c r="H2622"/>
      <c r="I2622"/>
      <c r="J2622"/>
      <c r="K2622"/>
      <c r="L2622"/>
      <c r="M2622"/>
      <c r="N2622"/>
      <c r="O2622"/>
      <c r="S2622"/>
      <c r="T2622"/>
      <c r="U2622"/>
      <c r="V2622"/>
      <c r="Y2622"/>
      <c r="Z2622"/>
      <c r="AA2622"/>
      <c r="AB2622"/>
      <c r="AC2622"/>
      <c r="AD2622"/>
      <c r="AE2622"/>
      <c r="AF2622"/>
      <c r="AG2622"/>
      <c r="AH2622"/>
      <c r="AI2622"/>
      <c r="AJ2622"/>
      <c r="AK2622"/>
      <c r="AL2622"/>
    </row>
    <row r="2623" spans="3:38" ht="15" customHeight="1" x14ac:dyDescent="0.35">
      <c r="C2623"/>
      <c r="D2623"/>
      <c r="E2623"/>
      <c r="F2623"/>
      <c r="G2623"/>
      <c r="H2623"/>
      <c r="I2623"/>
      <c r="J2623"/>
      <c r="K2623"/>
      <c r="L2623"/>
      <c r="M2623"/>
      <c r="N2623"/>
      <c r="O2623"/>
      <c r="S2623"/>
      <c r="T2623"/>
      <c r="U2623"/>
      <c r="V2623"/>
      <c r="Y2623"/>
      <c r="Z2623"/>
      <c r="AA2623"/>
      <c r="AB2623"/>
      <c r="AC2623"/>
      <c r="AD2623"/>
      <c r="AE2623"/>
      <c r="AF2623"/>
      <c r="AG2623"/>
      <c r="AH2623"/>
      <c r="AI2623"/>
      <c r="AJ2623"/>
      <c r="AK2623"/>
      <c r="AL2623"/>
    </row>
    <row r="2624" spans="3:38" ht="15" customHeight="1" x14ac:dyDescent="0.35">
      <c r="C2624"/>
      <c r="D2624"/>
      <c r="E2624"/>
      <c r="F2624"/>
      <c r="G2624"/>
      <c r="H2624"/>
      <c r="I2624"/>
      <c r="J2624"/>
      <c r="K2624"/>
      <c r="L2624"/>
      <c r="M2624"/>
      <c r="N2624"/>
      <c r="O2624"/>
      <c r="S2624"/>
      <c r="T2624"/>
      <c r="U2624"/>
      <c r="V2624"/>
      <c r="Y2624"/>
      <c r="Z2624"/>
      <c r="AA2624"/>
      <c r="AB2624"/>
      <c r="AC2624"/>
      <c r="AD2624"/>
      <c r="AE2624"/>
      <c r="AF2624"/>
      <c r="AG2624"/>
      <c r="AH2624"/>
      <c r="AI2624"/>
      <c r="AJ2624"/>
      <c r="AK2624"/>
      <c r="AL2624"/>
    </row>
    <row r="2625" spans="3:38" ht="15" customHeight="1" x14ac:dyDescent="0.35">
      <c r="C2625"/>
      <c r="D2625"/>
      <c r="E2625"/>
      <c r="F2625"/>
      <c r="G2625"/>
      <c r="H2625"/>
      <c r="I2625"/>
      <c r="J2625"/>
      <c r="K2625"/>
      <c r="L2625"/>
      <c r="M2625"/>
      <c r="N2625"/>
      <c r="O2625"/>
      <c r="S2625"/>
      <c r="T2625"/>
      <c r="U2625"/>
      <c r="V2625"/>
      <c r="Y2625"/>
      <c r="Z2625"/>
      <c r="AA2625"/>
      <c r="AB2625"/>
      <c r="AC2625"/>
      <c r="AD2625"/>
      <c r="AE2625"/>
      <c r="AF2625"/>
      <c r="AG2625"/>
      <c r="AH2625"/>
      <c r="AI2625"/>
      <c r="AJ2625"/>
      <c r="AK2625"/>
      <c r="AL2625"/>
    </row>
    <row r="2626" spans="3:38" ht="15" customHeight="1" x14ac:dyDescent="0.35">
      <c r="C2626"/>
      <c r="D2626"/>
      <c r="E2626"/>
      <c r="F2626"/>
      <c r="G2626"/>
      <c r="H2626"/>
      <c r="I2626"/>
      <c r="J2626"/>
      <c r="K2626"/>
      <c r="L2626"/>
      <c r="M2626"/>
      <c r="N2626"/>
      <c r="O2626"/>
      <c r="S2626"/>
      <c r="T2626"/>
      <c r="U2626"/>
      <c r="V2626"/>
      <c r="Y2626"/>
      <c r="Z2626"/>
      <c r="AA2626"/>
      <c r="AB2626"/>
      <c r="AC2626"/>
      <c r="AD2626"/>
      <c r="AE2626"/>
      <c r="AF2626"/>
      <c r="AG2626"/>
      <c r="AH2626"/>
      <c r="AI2626"/>
      <c r="AJ2626"/>
      <c r="AK2626"/>
      <c r="AL2626"/>
    </row>
    <row r="2627" spans="3:38" ht="15" customHeight="1" x14ac:dyDescent="0.35">
      <c r="C2627"/>
      <c r="D2627"/>
      <c r="E2627"/>
      <c r="F2627"/>
      <c r="G2627"/>
      <c r="H2627"/>
      <c r="I2627"/>
      <c r="J2627"/>
      <c r="K2627"/>
      <c r="L2627"/>
      <c r="M2627"/>
      <c r="N2627"/>
      <c r="O2627"/>
      <c r="S2627"/>
      <c r="T2627"/>
      <c r="U2627"/>
      <c r="V2627"/>
      <c r="Y2627"/>
      <c r="Z2627"/>
      <c r="AA2627"/>
      <c r="AB2627"/>
      <c r="AC2627"/>
      <c r="AD2627"/>
      <c r="AE2627"/>
      <c r="AF2627"/>
      <c r="AG2627"/>
      <c r="AH2627"/>
      <c r="AI2627"/>
      <c r="AJ2627"/>
      <c r="AK2627"/>
      <c r="AL2627"/>
    </row>
    <row r="2628" spans="3:38" ht="15" customHeight="1" x14ac:dyDescent="0.35">
      <c r="C2628"/>
      <c r="D2628"/>
      <c r="E2628"/>
      <c r="F2628"/>
      <c r="G2628"/>
      <c r="H2628"/>
      <c r="I2628"/>
      <c r="J2628"/>
      <c r="K2628"/>
      <c r="L2628"/>
      <c r="M2628"/>
      <c r="N2628"/>
      <c r="O2628"/>
      <c r="S2628"/>
      <c r="T2628"/>
      <c r="U2628"/>
      <c r="V2628"/>
      <c r="Y2628"/>
      <c r="Z2628"/>
      <c r="AA2628"/>
      <c r="AB2628"/>
      <c r="AC2628"/>
      <c r="AD2628"/>
      <c r="AE2628"/>
      <c r="AF2628"/>
      <c r="AG2628"/>
      <c r="AH2628"/>
      <c r="AI2628"/>
      <c r="AJ2628"/>
      <c r="AK2628"/>
      <c r="AL2628"/>
    </row>
    <row r="2629" spans="3:38" ht="15" customHeight="1" x14ac:dyDescent="0.35">
      <c r="C2629"/>
      <c r="D2629"/>
      <c r="E2629"/>
      <c r="F2629"/>
      <c r="G2629"/>
      <c r="H2629"/>
      <c r="I2629"/>
      <c r="J2629"/>
      <c r="K2629"/>
      <c r="L2629"/>
      <c r="M2629"/>
      <c r="N2629"/>
      <c r="O2629"/>
      <c r="S2629"/>
      <c r="T2629"/>
      <c r="U2629"/>
      <c r="V2629"/>
      <c r="Y2629"/>
      <c r="Z2629"/>
      <c r="AA2629"/>
      <c r="AB2629"/>
      <c r="AC2629"/>
      <c r="AD2629"/>
      <c r="AE2629"/>
      <c r="AF2629"/>
      <c r="AG2629"/>
      <c r="AH2629"/>
      <c r="AI2629"/>
      <c r="AJ2629"/>
      <c r="AK2629"/>
      <c r="AL2629"/>
    </row>
    <row r="2630" spans="3:38" ht="15" customHeight="1" x14ac:dyDescent="0.35">
      <c r="C2630"/>
      <c r="D2630"/>
      <c r="E2630"/>
      <c r="F2630"/>
      <c r="G2630"/>
      <c r="H2630"/>
      <c r="I2630"/>
      <c r="J2630"/>
      <c r="K2630"/>
      <c r="L2630"/>
      <c r="M2630"/>
      <c r="N2630"/>
      <c r="O2630"/>
      <c r="S2630"/>
      <c r="T2630"/>
      <c r="U2630"/>
      <c r="V2630"/>
      <c r="Y2630"/>
      <c r="Z2630"/>
      <c r="AA2630"/>
      <c r="AB2630"/>
      <c r="AC2630"/>
      <c r="AD2630"/>
      <c r="AE2630"/>
      <c r="AF2630"/>
      <c r="AG2630"/>
      <c r="AH2630"/>
      <c r="AI2630"/>
      <c r="AJ2630"/>
      <c r="AK2630"/>
      <c r="AL2630"/>
    </row>
    <row r="2631" spans="3:38" ht="15" customHeight="1" x14ac:dyDescent="0.35">
      <c r="C2631"/>
      <c r="D2631"/>
      <c r="E2631"/>
      <c r="F2631"/>
      <c r="G2631"/>
      <c r="H2631"/>
      <c r="I2631"/>
      <c r="J2631"/>
      <c r="K2631"/>
      <c r="L2631"/>
      <c r="M2631"/>
      <c r="N2631"/>
      <c r="O2631"/>
      <c r="S2631"/>
      <c r="T2631"/>
      <c r="U2631"/>
      <c r="V2631"/>
      <c r="Y2631"/>
      <c r="Z2631"/>
      <c r="AA2631"/>
      <c r="AB2631"/>
      <c r="AC2631"/>
      <c r="AD2631"/>
      <c r="AE2631"/>
      <c r="AF2631"/>
      <c r="AG2631"/>
      <c r="AH2631"/>
      <c r="AI2631"/>
      <c r="AJ2631"/>
      <c r="AK2631"/>
      <c r="AL2631"/>
    </row>
    <row r="2632" spans="3:38" ht="15" customHeight="1" x14ac:dyDescent="0.35">
      <c r="C2632"/>
      <c r="D2632"/>
      <c r="E2632"/>
      <c r="F2632"/>
      <c r="G2632"/>
      <c r="H2632"/>
      <c r="I2632"/>
      <c r="J2632"/>
      <c r="K2632"/>
      <c r="L2632"/>
      <c r="M2632"/>
      <c r="N2632"/>
      <c r="O2632"/>
      <c r="S2632"/>
      <c r="T2632"/>
      <c r="U2632"/>
      <c r="V2632"/>
      <c r="Y2632"/>
      <c r="Z2632"/>
      <c r="AA2632"/>
      <c r="AB2632"/>
      <c r="AC2632"/>
      <c r="AD2632"/>
      <c r="AE2632"/>
      <c r="AF2632"/>
      <c r="AG2632"/>
      <c r="AH2632"/>
      <c r="AI2632"/>
      <c r="AJ2632"/>
      <c r="AK2632"/>
      <c r="AL2632"/>
    </row>
    <row r="2633" spans="3:38" ht="15" customHeight="1" x14ac:dyDescent="0.35">
      <c r="C2633"/>
      <c r="D2633"/>
      <c r="E2633"/>
      <c r="F2633"/>
      <c r="G2633"/>
      <c r="H2633"/>
      <c r="I2633"/>
      <c r="J2633"/>
      <c r="K2633"/>
      <c r="L2633"/>
      <c r="M2633"/>
      <c r="N2633"/>
      <c r="O2633"/>
      <c r="S2633"/>
      <c r="T2633"/>
      <c r="U2633"/>
      <c r="V2633"/>
      <c r="Y2633"/>
      <c r="Z2633"/>
      <c r="AA2633"/>
      <c r="AB2633"/>
      <c r="AC2633"/>
      <c r="AD2633"/>
      <c r="AE2633"/>
      <c r="AF2633"/>
      <c r="AG2633"/>
      <c r="AH2633"/>
      <c r="AI2633"/>
      <c r="AJ2633"/>
      <c r="AK2633"/>
      <c r="AL2633"/>
    </row>
    <row r="2634" spans="3:38" ht="15" customHeight="1" x14ac:dyDescent="0.35">
      <c r="C2634"/>
      <c r="D2634"/>
      <c r="E2634"/>
      <c r="F2634"/>
      <c r="G2634"/>
      <c r="H2634"/>
      <c r="I2634"/>
      <c r="J2634"/>
      <c r="K2634"/>
      <c r="L2634"/>
      <c r="M2634"/>
      <c r="N2634"/>
      <c r="O2634"/>
      <c r="S2634"/>
      <c r="T2634"/>
      <c r="U2634"/>
      <c r="V2634"/>
      <c r="Y2634"/>
      <c r="Z2634"/>
      <c r="AA2634"/>
      <c r="AB2634"/>
      <c r="AC2634"/>
      <c r="AD2634"/>
      <c r="AE2634"/>
      <c r="AF2634"/>
      <c r="AG2634"/>
      <c r="AH2634"/>
      <c r="AI2634"/>
      <c r="AJ2634"/>
      <c r="AK2634"/>
      <c r="AL2634"/>
    </row>
    <row r="2635" spans="3:38" ht="15" customHeight="1" x14ac:dyDescent="0.35">
      <c r="C2635"/>
      <c r="D2635"/>
      <c r="E2635"/>
      <c r="F2635"/>
      <c r="G2635"/>
      <c r="H2635"/>
      <c r="I2635"/>
      <c r="J2635"/>
      <c r="K2635"/>
      <c r="L2635"/>
      <c r="M2635"/>
      <c r="N2635"/>
      <c r="O2635"/>
      <c r="S2635"/>
      <c r="T2635"/>
      <c r="U2635"/>
      <c r="V2635"/>
      <c r="Y2635"/>
      <c r="Z2635"/>
      <c r="AA2635"/>
      <c r="AB2635"/>
      <c r="AC2635"/>
      <c r="AD2635"/>
      <c r="AE2635"/>
      <c r="AF2635"/>
      <c r="AG2635"/>
      <c r="AH2635"/>
      <c r="AI2635"/>
      <c r="AJ2635"/>
      <c r="AK2635"/>
      <c r="AL2635"/>
    </row>
    <row r="2636" spans="3:38" ht="15" customHeight="1" x14ac:dyDescent="0.35">
      <c r="C2636"/>
      <c r="D2636"/>
      <c r="E2636"/>
      <c r="F2636"/>
      <c r="G2636"/>
      <c r="H2636"/>
      <c r="I2636"/>
      <c r="J2636"/>
      <c r="K2636"/>
      <c r="L2636"/>
      <c r="M2636"/>
      <c r="N2636"/>
      <c r="O2636"/>
      <c r="S2636"/>
      <c r="T2636"/>
      <c r="U2636"/>
      <c r="V2636"/>
      <c r="Y2636"/>
      <c r="Z2636"/>
      <c r="AA2636"/>
      <c r="AB2636"/>
      <c r="AC2636"/>
      <c r="AD2636"/>
      <c r="AE2636"/>
      <c r="AF2636"/>
      <c r="AG2636"/>
      <c r="AH2636"/>
      <c r="AI2636"/>
      <c r="AJ2636"/>
      <c r="AK2636"/>
      <c r="AL2636"/>
    </row>
    <row r="2637" spans="3:38" ht="15" customHeight="1" x14ac:dyDescent="0.35">
      <c r="C2637"/>
      <c r="D2637"/>
      <c r="E2637"/>
      <c r="F2637"/>
      <c r="G2637"/>
      <c r="H2637"/>
      <c r="I2637"/>
      <c r="J2637"/>
      <c r="K2637"/>
      <c r="L2637"/>
      <c r="M2637"/>
      <c r="N2637"/>
      <c r="O2637"/>
      <c r="S2637"/>
      <c r="T2637"/>
      <c r="U2637"/>
      <c r="V2637"/>
      <c r="Y2637"/>
      <c r="Z2637"/>
      <c r="AA2637"/>
      <c r="AB2637"/>
      <c r="AC2637"/>
      <c r="AD2637"/>
      <c r="AE2637"/>
      <c r="AF2637"/>
      <c r="AG2637"/>
      <c r="AH2637"/>
      <c r="AI2637"/>
      <c r="AJ2637"/>
      <c r="AK2637"/>
      <c r="AL2637"/>
    </row>
    <row r="2638" spans="3:38" ht="15" customHeight="1" x14ac:dyDescent="0.35">
      <c r="C2638"/>
      <c r="D2638"/>
      <c r="E2638"/>
      <c r="F2638"/>
      <c r="G2638"/>
      <c r="H2638"/>
      <c r="I2638"/>
      <c r="J2638"/>
      <c r="K2638"/>
      <c r="L2638"/>
      <c r="M2638"/>
      <c r="N2638"/>
      <c r="O2638"/>
      <c r="S2638"/>
      <c r="T2638"/>
      <c r="U2638"/>
      <c r="V2638"/>
      <c r="Y2638"/>
      <c r="Z2638"/>
      <c r="AA2638"/>
      <c r="AB2638"/>
      <c r="AC2638"/>
      <c r="AD2638"/>
      <c r="AE2638"/>
      <c r="AF2638"/>
      <c r="AG2638"/>
      <c r="AH2638"/>
      <c r="AI2638"/>
      <c r="AJ2638"/>
      <c r="AK2638"/>
      <c r="AL2638"/>
    </row>
    <row r="2639" spans="3:38" ht="15" customHeight="1" x14ac:dyDescent="0.35">
      <c r="C2639"/>
      <c r="D2639"/>
      <c r="E2639"/>
      <c r="F2639"/>
      <c r="G2639"/>
      <c r="H2639"/>
      <c r="I2639"/>
      <c r="J2639"/>
      <c r="K2639"/>
      <c r="L2639"/>
      <c r="M2639"/>
      <c r="N2639"/>
      <c r="O2639"/>
      <c r="S2639"/>
      <c r="T2639"/>
      <c r="U2639"/>
      <c r="V2639"/>
      <c r="Y2639"/>
      <c r="Z2639"/>
      <c r="AA2639"/>
      <c r="AB2639"/>
      <c r="AC2639"/>
      <c r="AD2639"/>
      <c r="AE2639"/>
      <c r="AF2639"/>
      <c r="AG2639"/>
      <c r="AH2639"/>
      <c r="AI2639"/>
      <c r="AJ2639"/>
      <c r="AK2639"/>
      <c r="AL2639"/>
    </row>
    <row r="2640" spans="3:38" ht="15" customHeight="1" x14ac:dyDescent="0.35">
      <c r="C2640"/>
      <c r="D2640"/>
      <c r="E2640"/>
      <c r="F2640"/>
      <c r="G2640"/>
      <c r="H2640"/>
      <c r="I2640"/>
      <c r="J2640"/>
      <c r="K2640"/>
      <c r="L2640"/>
      <c r="M2640"/>
      <c r="N2640"/>
      <c r="O2640"/>
      <c r="S2640"/>
      <c r="T2640"/>
      <c r="U2640"/>
      <c r="V2640"/>
      <c r="Y2640"/>
      <c r="Z2640"/>
      <c r="AA2640"/>
      <c r="AB2640"/>
      <c r="AC2640"/>
      <c r="AD2640"/>
      <c r="AE2640"/>
      <c r="AF2640"/>
      <c r="AG2640"/>
      <c r="AH2640"/>
      <c r="AI2640"/>
      <c r="AJ2640"/>
      <c r="AK2640"/>
      <c r="AL2640"/>
    </row>
    <row r="2641" spans="3:38" ht="15" customHeight="1" x14ac:dyDescent="0.35">
      <c r="C2641"/>
      <c r="D2641"/>
      <c r="E2641"/>
      <c r="F2641"/>
      <c r="G2641"/>
      <c r="H2641"/>
      <c r="I2641"/>
      <c r="J2641"/>
      <c r="K2641"/>
      <c r="L2641"/>
      <c r="M2641"/>
      <c r="N2641"/>
      <c r="O2641"/>
      <c r="S2641"/>
      <c r="T2641"/>
      <c r="U2641"/>
      <c r="V2641"/>
      <c r="Y2641"/>
      <c r="Z2641"/>
      <c r="AA2641"/>
      <c r="AB2641"/>
      <c r="AC2641"/>
      <c r="AD2641"/>
      <c r="AE2641"/>
      <c r="AF2641"/>
      <c r="AG2641"/>
      <c r="AH2641"/>
      <c r="AI2641"/>
      <c r="AJ2641"/>
      <c r="AK2641"/>
      <c r="AL2641"/>
    </row>
    <row r="2642" spans="3:38" ht="15" customHeight="1" x14ac:dyDescent="0.35">
      <c r="C2642"/>
      <c r="D2642"/>
      <c r="E2642"/>
      <c r="F2642"/>
      <c r="G2642"/>
      <c r="H2642"/>
      <c r="I2642"/>
      <c r="J2642"/>
      <c r="K2642"/>
      <c r="L2642"/>
      <c r="M2642"/>
      <c r="N2642"/>
      <c r="O2642"/>
      <c r="S2642"/>
      <c r="T2642"/>
      <c r="U2642"/>
      <c r="V2642"/>
      <c r="Y2642"/>
      <c r="Z2642"/>
      <c r="AA2642"/>
      <c r="AB2642"/>
      <c r="AC2642"/>
      <c r="AD2642"/>
      <c r="AE2642"/>
      <c r="AF2642"/>
      <c r="AG2642"/>
      <c r="AH2642"/>
      <c r="AI2642"/>
      <c r="AJ2642"/>
      <c r="AK2642"/>
      <c r="AL2642"/>
    </row>
    <row r="2643" spans="3:38" ht="15" customHeight="1" x14ac:dyDescent="0.35">
      <c r="C2643"/>
      <c r="D2643"/>
      <c r="E2643"/>
      <c r="F2643"/>
      <c r="G2643"/>
      <c r="H2643"/>
      <c r="I2643"/>
      <c r="J2643"/>
      <c r="K2643"/>
      <c r="L2643"/>
      <c r="M2643"/>
      <c r="N2643"/>
      <c r="O2643"/>
      <c r="S2643"/>
      <c r="T2643"/>
      <c r="U2643"/>
      <c r="V2643"/>
      <c r="Y2643"/>
      <c r="Z2643"/>
      <c r="AA2643"/>
      <c r="AB2643"/>
      <c r="AC2643"/>
      <c r="AD2643"/>
      <c r="AE2643"/>
      <c r="AF2643"/>
      <c r="AG2643"/>
      <c r="AH2643"/>
      <c r="AI2643"/>
      <c r="AJ2643"/>
      <c r="AK2643"/>
      <c r="AL2643"/>
    </row>
    <row r="2644" spans="3:38" ht="15" customHeight="1" x14ac:dyDescent="0.35">
      <c r="C2644"/>
      <c r="D2644"/>
      <c r="E2644"/>
      <c r="F2644"/>
      <c r="G2644"/>
      <c r="H2644"/>
      <c r="I2644"/>
      <c r="J2644"/>
      <c r="K2644"/>
      <c r="L2644"/>
      <c r="M2644"/>
      <c r="N2644"/>
      <c r="O2644"/>
      <c r="S2644"/>
      <c r="T2644"/>
      <c r="U2644"/>
      <c r="V2644"/>
      <c r="Y2644"/>
      <c r="Z2644"/>
      <c r="AA2644"/>
      <c r="AB2644"/>
      <c r="AC2644"/>
      <c r="AD2644"/>
      <c r="AE2644"/>
      <c r="AF2644"/>
      <c r="AG2644"/>
      <c r="AH2644"/>
      <c r="AI2644"/>
      <c r="AJ2644"/>
      <c r="AK2644"/>
      <c r="AL2644"/>
    </row>
    <row r="2645" spans="3:38" ht="15" customHeight="1" x14ac:dyDescent="0.35">
      <c r="C2645"/>
      <c r="D2645"/>
      <c r="E2645"/>
      <c r="F2645"/>
      <c r="G2645"/>
      <c r="H2645"/>
      <c r="I2645"/>
      <c r="J2645"/>
      <c r="K2645"/>
      <c r="L2645"/>
      <c r="M2645"/>
      <c r="N2645"/>
      <c r="O2645"/>
      <c r="S2645"/>
      <c r="T2645"/>
      <c r="U2645"/>
      <c r="V2645"/>
      <c r="Y2645"/>
      <c r="Z2645"/>
      <c r="AA2645"/>
      <c r="AB2645"/>
      <c r="AC2645"/>
      <c r="AD2645"/>
      <c r="AE2645"/>
      <c r="AF2645"/>
      <c r="AG2645"/>
      <c r="AH2645"/>
      <c r="AI2645"/>
      <c r="AJ2645"/>
      <c r="AK2645"/>
      <c r="AL2645"/>
    </row>
    <row r="2646" spans="3:38" ht="15" customHeight="1" x14ac:dyDescent="0.35">
      <c r="C2646"/>
      <c r="D2646"/>
      <c r="E2646"/>
      <c r="F2646"/>
      <c r="G2646"/>
      <c r="H2646"/>
      <c r="I2646"/>
      <c r="J2646"/>
      <c r="K2646"/>
      <c r="L2646"/>
      <c r="M2646"/>
      <c r="N2646"/>
      <c r="O2646"/>
      <c r="S2646"/>
      <c r="T2646"/>
      <c r="U2646"/>
      <c r="V2646"/>
      <c r="Y2646"/>
      <c r="Z2646"/>
      <c r="AA2646"/>
      <c r="AB2646"/>
      <c r="AC2646"/>
      <c r="AD2646"/>
      <c r="AE2646"/>
      <c r="AF2646"/>
      <c r="AG2646"/>
      <c r="AH2646"/>
      <c r="AI2646"/>
      <c r="AJ2646"/>
      <c r="AK2646"/>
      <c r="AL2646"/>
    </row>
    <row r="2647" spans="3:38" ht="15" customHeight="1" x14ac:dyDescent="0.35">
      <c r="C2647"/>
      <c r="D2647"/>
      <c r="E2647"/>
      <c r="F2647"/>
      <c r="G2647"/>
      <c r="H2647"/>
      <c r="I2647"/>
      <c r="J2647"/>
      <c r="K2647"/>
      <c r="L2647"/>
      <c r="M2647"/>
      <c r="N2647"/>
      <c r="O2647"/>
      <c r="S2647"/>
      <c r="T2647"/>
      <c r="U2647"/>
      <c r="V2647"/>
      <c r="Y2647"/>
      <c r="Z2647"/>
      <c r="AA2647"/>
      <c r="AB2647"/>
      <c r="AC2647"/>
      <c r="AD2647"/>
      <c r="AE2647"/>
      <c r="AF2647"/>
      <c r="AG2647"/>
      <c r="AH2647"/>
      <c r="AI2647"/>
      <c r="AJ2647"/>
      <c r="AK2647"/>
      <c r="AL2647"/>
    </row>
    <row r="2648" spans="3:38" ht="15" customHeight="1" x14ac:dyDescent="0.35">
      <c r="C2648"/>
      <c r="D2648"/>
      <c r="E2648"/>
      <c r="F2648"/>
      <c r="G2648"/>
      <c r="H2648"/>
      <c r="I2648"/>
      <c r="J2648"/>
      <c r="K2648"/>
      <c r="L2648"/>
      <c r="M2648"/>
      <c r="N2648"/>
      <c r="O2648"/>
      <c r="S2648"/>
      <c r="T2648"/>
      <c r="U2648"/>
      <c r="V2648"/>
      <c r="Y2648"/>
      <c r="Z2648"/>
      <c r="AA2648"/>
      <c r="AB2648"/>
      <c r="AC2648"/>
      <c r="AD2648"/>
      <c r="AE2648"/>
      <c r="AF2648"/>
      <c r="AG2648"/>
      <c r="AH2648"/>
      <c r="AI2648"/>
      <c r="AJ2648"/>
      <c r="AK2648"/>
      <c r="AL2648"/>
    </row>
    <row r="2649" spans="3:38" ht="15" customHeight="1" x14ac:dyDescent="0.35">
      <c r="C2649"/>
      <c r="D2649"/>
      <c r="E2649"/>
      <c r="F2649"/>
      <c r="G2649"/>
      <c r="H2649"/>
      <c r="I2649"/>
      <c r="J2649"/>
      <c r="K2649"/>
      <c r="L2649"/>
      <c r="M2649"/>
      <c r="N2649"/>
      <c r="O2649"/>
      <c r="S2649"/>
      <c r="T2649"/>
      <c r="U2649"/>
      <c r="V2649"/>
      <c r="Y2649"/>
      <c r="Z2649"/>
      <c r="AA2649"/>
      <c r="AB2649"/>
      <c r="AC2649"/>
      <c r="AD2649"/>
      <c r="AE2649"/>
      <c r="AF2649"/>
      <c r="AG2649"/>
      <c r="AH2649"/>
      <c r="AI2649"/>
      <c r="AJ2649"/>
      <c r="AK2649"/>
      <c r="AL2649"/>
    </row>
    <row r="2650" spans="3:38" ht="15" customHeight="1" x14ac:dyDescent="0.35">
      <c r="C2650"/>
      <c r="D2650"/>
      <c r="E2650"/>
      <c r="F2650"/>
      <c r="G2650"/>
      <c r="H2650"/>
      <c r="I2650"/>
      <c r="J2650"/>
      <c r="K2650"/>
      <c r="L2650"/>
      <c r="M2650"/>
      <c r="N2650"/>
      <c r="O2650"/>
      <c r="S2650"/>
      <c r="T2650"/>
      <c r="U2650"/>
      <c r="V2650"/>
      <c r="Y2650"/>
      <c r="Z2650"/>
      <c r="AA2650"/>
      <c r="AB2650"/>
      <c r="AC2650"/>
      <c r="AD2650"/>
      <c r="AE2650"/>
      <c r="AF2650"/>
      <c r="AG2650"/>
      <c r="AH2650"/>
      <c r="AI2650"/>
      <c r="AJ2650"/>
      <c r="AK2650"/>
      <c r="AL2650"/>
    </row>
    <row r="2651" spans="3:38" ht="15" customHeight="1" x14ac:dyDescent="0.35">
      <c r="C2651"/>
      <c r="D2651"/>
      <c r="E2651"/>
      <c r="F2651"/>
      <c r="G2651"/>
      <c r="H2651"/>
      <c r="I2651"/>
      <c r="J2651"/>
      <c r="K2651"/>
      <c r="L2651"/>
      <c r="M2651"/>
      <c r="N2651"/>
      <c r="O2651"/>
      <c r="S2651"/>
      <c r="T2651"/>
      <c r="U2651"/>
      <c r="V2651"/>
      <c r="Y2651"/>
      <c r="Z2651"/>
      <c r="AA2651"/>
      <c r="AB2651"/>
      <c r="AC2651"/>
      <c r="AD2651"/>
      <c r="AE2651"/>
      <c r="AF2651"/>
      <c r="AG2651"/>
      <c r="AH2651"/>
      <c r="AI2651"/>
      <c r="AJ2651"/>
      <c r="AK2651"/>
      <c r="AL2651"/>
    </row>
    <row r="2652" spans="3:38" ht="15" customHeight="1" x14ac:dyDescent="0.35">
      <c r="C2652"/>
      <c r="D2652"/>
      <c r="E2652"/>
      <c r="F2652"/>
      <c r="G2652"/>
      <c r="H2652"/>
      <c r="I2652"/>
      <c r="J2652"/>
      <c r="K2652"/>
      <c r="L2652"/>
      <c r="M2652"/>
      <c r="N2652"/>
      <c r="O2652"/>
      <c r="S2652"/>
      <c r="T2652"/>
      <c r="U2652"/>
      <c r="V2652"/>
      <c r="Y2652"/>
      <c r="Z2652"/>
      <c r="AA2652"/>
      <c r="AB2652"/>
      <c r="AC2652"/>
      <c r="AD2652"/>
      <c r="AE2652"/>
      <c r="AF2652"/>
      <c r="AG2652"/>
      <c r="AH2652"/>
      <c r="AI2652"/>
      <c r="AJ2652"/>
      <c r="AK2652"/>
      <c r="AL2652"/>
    </row>
    <row r="2653" spans="3:38" ht="15" customHeight="1" x14ac:dyDescent="0.35">
      <c r="C2653"/>
      <c r="D2653"/>
      <c r="E2653"/>
      <c r="F2653"/>
      <c r="G2653"/>
      <c r="H2653"/>
      <c r="I2653"/>
      <c r="J2653"/>
      <c r="K2653"/>
      <c r="L2653"/>
      <c r="M2653"/>
      <c r="N2653"/>
      <c r="O2653"/>
      <c r="S2653"/>
      <c r="T2653"/>
      <c r="U2653"/>
      <c r="V2653"/>
      <c r="Y2653"/>
      <c r="Z2653"/>
      <c r="AA2653"/>
      <c r="AB2653"/>
      <c r="AC2653"/>
      <c r="AD2653"/>
      <c r="AE2653"/>
      <c r="AF2653"/>
      <c r="AG2653"/>
      <c r="AH2653"/>
      <c r="AI2653"/>
      <c r="AJ2653"/>
      <c r="AK2653"/>
      <c r="AL2653"/>
    </row>
    <row r="2654" spans="3:38" ht="15" customHeight="1" x14ac:dyDescent="0.35">
      <c r="C2654"/>
      <c r="D2654"/>
      <c r="E2654"/>
      <c r="F2654"/>
      <c r="G2654"/>
      <c r="H2654"/>
      <c r="I2654"/>
      <c r="J2654"/>
      <c r="K2654"/>
      <c r="L2654"/>
      <c r="M2654"/>
      <c r="N2654"/>
      <c r="O2654"/>
      <c r="S2654"/>
      <c r="T2654"/>
      <c r="U2654"/>
      <c r="V2654"/>
      <c r="Y2654"/>
      <c r="Z2654"/>
      <c r="AA2654"/>
      <c r="AB2654"/>
      <c r="AC2654"/>
      <c r="AD2654"/>
      <c r="AE2654"/>
      <c r="AF2654"/>
      <c r="AG2654"/>
      <c r="AH2654"/>
      <c r="AI2654"/>
      <c r="AJ2654"/>
      <c r="AK2654"/>
      <c r="AL2654"/>
    </row>
    <row r="2655" spans="3:38" ht="15" customHeight="1" x14ac:dyDescent="0.35">
      <c r="C2655"/>
      <c r="D2655"/>
      <c r="E2655"/>
      <c r="F2655"/>
      <c r="G2655"/>
      <c r="H2655"/>
      <c r="I2655"/>
      <c r="J2655"/>
      <c r="K2655"/>
      <c r="L2655"/>
      <c r="M2655"/>
      <c r="N2655"/>
      <c r="O2655"/>
      <c r="S2655"/>
      <c r="T2655"/>
      <c r="U2655"/>
      <c r="V2655"/>
      <c r="Y2655"/>
      <c r="Z2655"/>
      <c r="AA2655"/>
      <c r="AB2655"/>
      <c r="AC2655"/>
      <c r="AD2655"/>
      <c r="AE2655"/>
      <c r="AF2655"/>
      <c r="AG2655"/>
      <c r="AH2655"/>
      <c r="AI2655"/>
      <c r="AJ2655"/>
      <c r="AK2655"/>
      <c r="AL2655"/>
    </row>
    <row r="2656" spans="3:38" ht="15" customHeight="1" x14ac:dyDescent="0.35">
      <c r="C2656"/>
      <c r="D2656"/>
      <c r="E2656"/>
      <c r="F2656"/>
      <c r="G2656"/>
      <c r="H2656"/>
      <c r="I2656"/>
      <c r="J2656"/>
      <c r="K2656"/>
      <c r="L2656"/>
      <c r="M2656"/>
      <c r="N2656"/>
      <c r="O2656"/>
      <c r="S2656"/>
      <c r="T2656"/>
      <c r="U2656"/>
      <c r="V2656"/>
      <c r="Y2656"/>
      <c r="Z2656"/>
      <c r="AA2656"/>
      <c r="AB2656"/>
      <c r="AC2656"/>
      <c r="AD2656"/>
      <c r="AE2656"/>
      <c r="AF2656"/>
      <c r="AG2656"/>
      <c r="AH2656"/>
      <c r="AI2656"/>
      <c r="AJ2656"/>
      <c r="AK2656"/>
      <c r="AL2656"/>
    </row>
    <row r="2657" spans="3:38" ht="15" customHeight="1" x14ac:dyDescent="0.35">
      <c r="C2657"/>
      <c r="D2657"/>
      <c r="E2657"/>
      <c r="F2657"/>
      <c r="G2657"/>
      <c r="H2657"/>
      <c r="I2657"/>
      <c r="J2657"/>
      <c r="K2657"/>
      <c r="L2657"/>
      <c r="M2657"/>
      <c r="N2657"/>
      <c r="O2657"/>
      <c r="S2657"/>
      <c r="T2657"/>
      <c r="U2657"/>
      <c r="V2657"/>
      <c r="Y2657"/>
      <c r="Z2657"/>
      <c r="AA2657"/>
      <c r="AB2657"/>
      <c r="AC2657"/>
      <c r="AD2657"/>
      <c r="AE2657"/>
      <c r="AF2657"/>
      <c r="AG2657"/>
      <c r="AH2657"/>
      <c r="AI2657"/>
      <c r="AJ2657"/>
      <c r="AK2657"/>
      <c r="AL2657"/>
    </row>
    <row r="2658" spans="3:38" ht="15" customHeight="1" x14ac:dyDescent="0.35">
      <c r="C2658"/>
      <c r="D2658"/>
      <c r="E2658"/>
      <c r="F2658"/>
      <c r="G2658"/>
      <c r="H2658"/>
      <c r="I2658"/>
      <c r="J2658"/>
      <c r="K2658"/>
      <c r="L2658"/>
      <c r="M2658"/>
      <c r="N2658"/>
      <c r="O2658"/>
      <c r="S2658"/>
      <c r="T2658"/>
      <c r="U2658"/>
      <c r="V2658"/>
      <c r="Y2658"/>
      <c r="Z2658"/>
      <c r="AA2658"/>
      <c r="AB2658"/>
      <c r="AC2658"/>
      <c r="AD2658"/>
      <c r="AE2658"/>
      <c r="AF2658"/>
      <c r="AG2658"/>
      <c r="AH2658"/>
      <c r="AI2658"/>
      <c r="AJ2658"/>
      <c r="AK2658"/>
      <c r="AL2658"/>
    </row>
    <row r="2659" spans="3:38" ht="15" customHeight="1" x14ac:dyDescent="0.35">
      <c r="C2659"/>
      <c r="D2659"/>
      <c r="E2659"/>
      <c r="F2659"/>
      <c r="G2659"/>
      <c r="H2659"/>
      <c r="I2659"/>
      <c r="J2659"/>
      <c r="K2659"/>
      <c r="L2659"/>
      <c r="M2659"/>
      <c r="N2659"/>
      <c r="O2659"/>
      <c r="S2659"/>
      <c r="T2659"/>
      <c r="U2659"/>
      <c r="V2659"/>
      <c r="Y2659"/>
      <c r="Z2659"/>
      <c r="AA2659"/>
      <c r="AB2659"/>
      <c r="AC2659"/>
      <c r="AD2659"/>
      <c r="AE2659"/>
      <c r="AF2659"/>
      <c r="AG2659"/>
      <c r="AH2659"/>
      <c r="AI2659"/>
      <c r="AJ2659"/>
      <c r="AK2659"/>
      <c r="AL2659"/>
    </row>
    <row r="2660" spans="3:38" ht="15" customHeight="1" x14ac:dyDescent="0.35">
      <c r="C2660"/>
      <c r="D2660"/>
      <c r="E2660"/>
      <c r="F2660"/>
      <c r="G2660"/>
      <c r="H2660"/>
      <c r="I2660"/>
      <c r="J2660"/>
      <c r="K2660"/>
      <c r="L2660"/>
      <c r="M2660"/>
      <c r="N2660"/>
      <c r="O2660"/>
      <c r="S2660"/>
      <c r="T2660"/>
      <c r="U2660"/>
      <c r="V2660"/>
      <c r="Y2660"/>
      <c r="Z2660"/>
      <c r="AA2660"/>
      <c r="AB2660"/>
      <c r="AC2660"/>
      <c r="AD2660"/>
      <c r="AE2660"/>
      <c r="AF2660"/>
      <c r="AG2660"/>
      <c r="AH2660"/>
      <c r="AI2660"/>
      <c r="AJ2660"/>
      <c r="AK2660"/>
      <c r="AL2660"/>
    </row>
    <row r="2661" spans="3:38" ht="15" customHeight="1" x14ac:dyDescent="0.35">
      <c r="C2661"/>
      <c r="D2661"/>
      <c r="E2661"/>
      <c r="F2661"/>
      <c r="G2661"/>
      <c r="H2661"/>
      <c r="I2661"/>
      <c r="J2661"/>
      <c r="K2661"/>
      <c r="L2661"/>
      <c r="M2661"/>
      <c r="N2661"/>
      <c r="O2661"/>
      <c r="S2661"/>
      <c r="T2661"/>
      <c r="U2661"/>
      <c r="V2661"/>
      <c r="Y2661"/>
      <c r="Z2661"/>
      <c r="AA2661"/>
      <c r="AB2661"/>
      <c r="AC2661"/>
      <c r="AD2661"/>
      <c r="AE2661"/>
      <c r="AF2661"/>
      <c r="AG2661"/>
      <c r="AH2661"/>
      <c r="AI2661"/>
      <c r="AJ2661"/>
      <c r="AK2661"/>
      <c r="AL2661"/>
    </row>
    <row r="2662" spans="3:38" ht="15" customHeight="1" x14ac:dyDescent="0.35">
      <c r="C2662"/>
      <c r="D2662"/>
      <c r="E2662"/>
      <c r="F2662"/>
      <c r="G2662"/>
      <c r="H2662"/>
      <c r="I2662"/>
      <c r="J2662"/>
      <c r="K2662"/>
      <c r="L2662"/>
      <c r="M2662"/>
      <c r="N2662"/>
      <c r="O2662"/>
      <c r="S2662"/>
      <c r="T2662"/>
      <c r="U2662"/>
      <c r="V2662"/>
      <c r="Y2662"/>
      <c r="Z2662"/>
      <c r="AA2662"/>
      <c r="AB2662"/>
      <c r="AC2662"/>
      <c r="AD2662"/>
      <c r="AE2662"/>
      <c r="AF2662"/>
      <c r="AG2662"/>
      <c r="AH2662"/>
      <c r="AI2662"/>
      <c r="AJ2662"/>
      <c r="AK2662"/>
      <c r="AL2662"/>
    </row>
    <row r="2663" spans="3:38" ht="15" customHeight="1" x14ac:dyDescent="0.35">
      <c r="C2663"/>
      <c r="D2663"/>
      <c r="E2663"/>
      <c r="F2663"/>
      <c r="G2663"/>
      <c r="H2663"/>
      <c r="I2663"/>
      <c r="J2663"/>
      <c r="K2663"/>
      <c r="L2663"/>
      <c r="M2663"/>
      <c r="N2663"/>
      <c r="O2663"/>
      <c r="S2663"/>
      <c r="T2663"/>
      <c r="U2663"/>
      <c r="V2663"/>
      <c r="Y2663"/>
      <c r="Z2663"/>
      <c r="AA2663"/>
      <c r="AB2663"/>
      <c r="AC2663"/>
      <c r="AD2663"/>
      <c r="AE2663"/>
      <c r="AF2663"/>
      <c r="AG2663"/>
      <c r="AH2663"/>
      <c r="AI2663"/>
      <c r="AJ2663"/>
      <c r="AK2663"/>
      <c r="AL2663"/>
    </row>
    <row r="2664" spans="3:38" ht="15" customHeight="1" x14ac:dyDescent="0.35">
      <c r="C2664"/>
      <c r="D2664"/>
      <c r="E2664"/>
      <c r="F2664"/>
      <c r="G2664"/>
      <c r="H2664"/>
      <c r="I2664"/>
      <c r="J2664"/>
      <c r="K2664"/>
      <c r="L2664"/>
      <c r="M2664"/>
      <c r="N2664"/>
      <c r="O2664"/>
      <c r="S2664"/>
      <c r="T2664"/>
      <c r="U2664"/>
      <c r="V2664"/>
      <c r="Y2664"/>
      <c r="Z2664"/>
      <c r="AA2664"/>
      <c r="AB2664"/>
      <c r="AC2664"/>
      <c r="AD2664"/>
      <c r="AE2664"/>
      <c r="AF2664"/>
      <c r="AG2664"/>
      <c r="AH2664"/>
      <c r="AI2664"/>
      <c r="AJ2664"/>
      <c r="AK2664"/>
      <c r="AL2664"/>
    </row>
    <row r="2665" spans="3:38" ht="15" customHeight="1" x14ac:dyDescent="0.35">
      <c r="C2665"/>
      <c r="D2665"/>
      <c r="E2665"/>
      <c r="F2665"/>
      <c r="G2665"/>
      <c r="H2665"/>
      <c r="I2665"/>
      <c r="J2665"/>
      <c r="K2665"/>
      <c r="L2665"/>
      <c r="M2665"/>
      <c r="N2665"/>
      <c r="O2665"/>
      <c r="S2665"/>
      <c r="T2665"/>
      <c r="U2665"/>
      <c r="V2665"/>
      <c r="Y2665"/>
      <c r="Z2665"/>
      <c r="AA2665"/>
      <c r="AB2665"/>
      <c r="AC2665"/>
      <c r="AD2665"/>
      <c r="AE2665"/>
      <c r="AF2665"/>
      <c r="AG2665"/>
      <c r="AH2665"/>
      <c r="AI2665"/>
      <c r="AJ2665"/>
      <c r="AK2665"/>
      <c r="AL2665"/>
    </row>
    <row r="2666" spans="3:38" ht="15" customHeight="1" x14ac:dyDescent="0.35">
      <c r="C2666"/>
      <c r="D2666"/>
      <c r="E2666"/>
      <c r="F2666"/>
      <c r="G2666"/>
      <c r="H2666"/>
      <c r="I2666"/>
      <c r="J2666"/>
      <c r="K2666"/>
      <c r="L2666"/>
      <c r="M2666"/>
      <c r="N2666"/>
      <c r="O2666"/>
      <c r="S2666"/>
      <c r="T2666"/>
      <c r="U2666"/>
      <c r="V2666"/>
      <c r="Y2666"/>
      <c r="Z2666"/>
      <c r="AA2666"/>
      <c r="AB2666"/>
      <c r="AC2666"/>
      <c r="AD2666"/>
      <c r="AE2666"/>
      <c r="AF2666"/>
      <c r="AG2666"/>
      <c r="AH2666"/>
      <c r="AI2666"/>
      <c r="AJ2666"/>
      <c r="AK2666"/>
      <c r="AL2666"/>
    </row>
    <row r="2667" spans="3:38" ht="15" customHeight="1" x14ac:dyDescent="0.35">
      <c r="C2667"/>
      <c r="D2667"/>
      <c r="E2667"/>
      <c r="F2667"/>
      <c r="G2667"/>
      <c r="H2667"/>
      <c r="I2667"/>
      <c r="J2667"/>
      <c r="K2667"/>
      <c r="L2667"/>
      <c r="M2667"/>
      <c r="N2667"/>
      <c r="O2667"/>
      <c r="S2667"/>
      <c r="T2667"/>
      <c r="U2667"/>
      <c r="V2667"/>
      <c r="Y2667"/>
      <c r="Z2667"/>
      <c r="AA2667"/>
      <c r="AB2667"/>
      <c r="AC2667"/>
      <c r="AD2667"/>
      <c r="AE2667"/>
      <c r="AF2667"/>
      <c r="AG2667"/>
      <c r="AH2667"/>
      <c r="AI2667"/>
      <c r="AJ2667"/>
      <c r="AK2667"/>
      <c r="AL2667"/>
    </row>
    <row r="2668" spans="3:38" ht="15" customHeight="1" x14ac:dyDescent="0.35">
      <c r="C2668"/>
      <c r="D2668"/>
      <c r="E2668"/>
      <c r="F2668"/>
      <c r="G2668"/>
      <c r="H2668"/>
      <c r="I2668"/>
      <c r="J2668"/>
      <c r="K2668"/>
      <c r="L2668"/>
      <c r="M2668"/>
      <c r="N2668"/>
      <c r="O2668"/>
      <c r="S2668"/>
      <c r="T2668"/>
      <c r="U2668"/>
      <c r="V2668"/>
      <c r="Y2668"/>
      <c r="Z2668"/>
      <c r="AA2668"/>
      <c r="AB2668"/>
      <c r="AC2668"/>
      <c r="AD2668"/>
      <c r="AE2668"/>
      <c r="AF2668"/>
      <c r="AG2668"/>
      <c r="AH2668"/>
      <c r="AI2668"/>
      <c r="AJ2668"/>
      <c r="AK2668"/>
      <c r="AL2668"/>
    </row>
    <row r="2669" spans="3:38" ht="15" customHeight="1" x14ac:dyDescent="0.35">
      <c r="C2669"/>
      <c r="D2669"/>
      <c r="E2669"/>
      <c r="F2669"/>
      <c r="G2669"/>
      <c r="H2669"/>
      <c r="I2669"/>
      <c r="J2669"/>
      <c r="K2669"/>
      <c r="L2669"/>
      <c r="M2669"/>
      <c r="N2669"/>
      <c r="O2669"/>
      <c r="S2669"/>
      <c r="T2669"/>
      <c r="U2669"/>
      <c r="V2669"/>
      <c r="Y2669"/>
      <c r="Z2669"/>
      <c r="AA2669"/>
      <c r="AB2669"/>
      <c r="AC2669"/>
      <c r="AD2669"/>
      <c r="AE2669"/>
      <c r="AF2669"/>
      <c r="AG2669"/>
      <c r="AH2669"/>
      <c r="AI2669"/>
      <c r="AJ2669"/>
      <c r="AK2669"/>
      <c r="AL2669"/>
    </row>
    <row r="2670" spans="3:38" ht="15" customHeight="1" x14ac:dyDescent="0.35">
      <c r="C2670"/>
      <c r="D2670"/>
      <c r="E2670"/>
      <c r="F2670"/>
      <c r="G2670"/>
      <c r="H2670"/>
      <c r="I2670"/>
      <c r="J2670"/>
      <c r="K2670"/>
      <c r="L2670"/>
      <c r="M2670"/>
      <c r="N2670"/>
      <c r="O2670"/>
      <c r="S2670"/>
      <c r="T2670"/>
      <c r="U2670"/>
      <c r="V2670"/>
      <c r="Y2670"/>
      <c r="Z2670"/>
      <c r="AA2670"/>
      <c r="AB2670"/>
      <c r="AC2670"/>
      <c r="AD2670"/>
      <c r="AE2670"/>
      <c r="AF2670"/>
      <c r="AG2670"/>
      <c r="AH2670"/>
      <c r="AI2670"/>
      <c r="AJ2670"/>
      <c r="AK2670"/>
      <c r="AL2670"/>
    </row>
    <row r="2671" spans="3:38" ht="15" customHeight="1" x14ac:dyDescent="0.35">
      <c r="C2671"/>
      <c r="D2671"/>
      <c r="E2671"/>
      <c r="F2671"/>
      <c r="G2671"/>
      <c r="H2671"/>
      <c r="I2671"/>
      <c r="J2671"/>
      <c r="K2671"/>
      <c r="L2671"/>
      <c r="M2671"/>
      <c r="N2671"/>
      <c r="O2671"/>
      <c r="S2671"/>
      <c r="T2671"/>
      <c r="U2671"/>
      <c r="V2671"/>
      <c r="Y2671"/>
      <c r="Z2671"/>
      <c r="AA2671"/>
      <c r="AB2671"/>
      <c r="AC2671"/>
      <c r="AD2671"/>
      <c r="AE2671"/>
      <c r="AF2671"/>
      <c r="AG2671"/>
      <c r="AH2671"/>
      <c r="AI2671"/>
      <c r="AJ2671"/>
      <c r="AK2671"/>
      <c r="AL2671"/>
    </row>
    <row r="2672" spans="3:38" ht="15" customHeight="1" x14ac:dyDescent="0.35">
      <c r="C2672"/>
      <c r="D2672"/>
      <c r="E2672"/>
      <c r="F2672"/>
      <c r="G2672"/>
      <c r="H2672"/>
      <c r="I2672"/>
      <c r="J2672"/>
      <c r="K2672"/>
      <c r="L2672"/>
      <c r="M2672"/>
      <c r="N2672"/>
      <c r="O2672"/>
      <c r="S2672"/>
      <c r="T2672"/>
      <c r="U2672"/>
      <c r="V2672"/>
      <c r="Y2672"/>
      <c r="Z2672"/>
      <c r="AA2672"/>
      <c r="AB2672"/>
      <c r="AC2672"/>
      <c r="AD2672"/>
      <c r="AE2672"/>
      <c r="AF2672"/>
      <c r="AG2672"/>
      <c r="AH2672"/>
      <c r="AI2672"/>
      <c r="AJ2672"/>
      <c r="AK2672"/>
      <c r="AL2672"/>
    </row>
    <row r="2673" spans="3:38" ht="15" customHeight="1" x14ac:dyDescent="0.35">
      <c r="C2673"/>
      <c r="D2673"/>
      <c r="E2673"/>
      <c r="F2673"/>
      <c r="G2673"/>
      <c r="H2673"/>
      <c r="I2673"/>
      <c r="J2673"/>
      <c r="K2673"/>
      <c r="L2673"/>
      <c r="M2673"/>
      <c r="N2673"/>
      <c r="O2673"/>
      <c r="S2673"/>
      <c r="T2673"/>
      <c r="U2673"/>
      <c r="V2673"/>
      <c r="Y2673"/>
      <c r="Z2673"/>
      <c r="AA2673"/>
      <c r="AB2673"/>
      <c r="AC2673"/>
      <c r="AD2673"/>
      <c r="AE2673"/>
      <c r="AF2673"/>
      <c r="AG2673"/>
      <c r="AH2673"/>
      <c r="AI2673"/>
      <c r="AJ2673"/>
      <c r="AK2673"/>
      <c r="AL2673"/>
    </row>
    <row r="2674" spans="3:38" ht="15" customHeight="1" x14ac:dyDescent="0.35">
      <c r="C2674"/>
      <c r="D2674"/>
      <c r="E2674"/>
      <c r="F2674"/>
      <c r="G2674"/>
      <c r="H2674"/>
      <c r="I2674"/>
      <c r="J2674"/>
      <c r="K2674"/>
      <c r="L2674"/>
      <c r="M2674"/>
      <c r="N2674"/>
      <c r="O2674"/>
      <c r="S2674"/>
      <c r="T2674"/>
      <c r="U2674"/>
      <c r="V2674"/>
      <c r="Y2674"/>
      <c r="Z2674"/>
      <c r="AA2674"/>
      <c r="AB2674"/>
      <c r="AC2674"/>
      <c r="AD2674"/>
      <c r="AE2674"/>
      <c r="AF2674"/>
      <c r="AG2674"/>
      <c r="AH2674"/>
      <c r="AI2674"/>
      <c r="AJ2674"/>
      <c r="AK2674"/>
      <c r="AL2674"/>
    </row>
    <row r="2675" spans="3:38" ht="15" customHeight="1" x14ac:dyDescent="0.35">
      <c r="C2675"/>
      <c r="D2675"/>
      <c r="E2675"/>
      <c r="F2675"/>
      <c r="G2675"/>
      <c r="H2675"/>
      <c r="I2675"/>
      <c r="J2675"/>
      <c r="K2675"/>
      <c r="L2675"/>
      <c r="M2675"/>
      <c r="N2675"/>
      <c r="O2675"/>
      <c r="S2675"/>
      <c r="T2675"/>
      <c r="U2675"/>
      <c r="V2675"/>
      <c r="Y2675"/>
      <c r="Z2675"/>
      <c r="AA2675"/>
      <c r="AB2675"/>
      <c r="AC2675"/>
      <c r="AD2675"/>
      <c r="AE2675"/>
      <c r="AF2675"/>
      <c r="AG2675"/>
      <c r="AH2675"/>
      <c r="AI2675"/>
      <c r="AJ2675"/>
      <c r="AK2675"/>
      <c r="AL2675"/>
    </row>
    <row r="2676" spans="3:38" ht="15" customHeight="1" x14ac:dyDescent="0.35">
      <c r="C2676"/>
      <c r="D2676"/>
      <c r="E2676"/>
      <c r="F2676"/>
      <c r="G2676"/>
      <c r="H2676"/>
      <c r="I2676"/>
      <c r="J2676"/>
      <c r="K2676"/>
      <c r="L2676"/>
      <c r="M2676"/>
      <c r="N2676"/>
      <c r="O2676"/>
      <c r="S2676"/>
      <c r="T2676"/>
      <c r="U2676"/>
      <c r="V2676"/>
      <c r="Y2676"/>
      <c r="Z2676"/>
      <c r="AA2676"/>
      <c r="AB2676"/>
      <c r="AC2676"/>
      <c r="AD2676"/>
      <c r="AE2676"/>
      <c r="AF2676"/>
      <c r="AG2676"/>
      <c r="AH2676"/>
      <c r="AI2676"/>
      <c r="AJ2676"/>
      <c r="AK2676"/>
      <c r="AL2676"/>
    </row>
    <row r="2677" spans="3:38" ht="15" customHeight="1" x14ac:dyDescent="0.35">
      <c r="C2677"/>
      <c r="D2677"/>
      <c r="E2677"/>
      <c r="F2677"/>
      <c r="G2677"/>
      <c r="H2677"/>
      <c r="I2677"/>
      <c r="J2677"/>
      <c r="K2677"/>
      <c r="L2677"/>
      <c r="M2677"/>
      <c r="N2677"/>
      <c r="O2677"/>
      <c r="S2677"/>
      <c r="T2677"/>
      <c r="U2677"/>
      <c r="V2677"/>
      <c r="Y2677"/>
      <c r="Z2677"/>
      <c r="AA2677"/>
      <c r="AB2677"/>
      <c r="AC2677"/>
      <c r="AD2677"/>
      <c r="AE2677"/>
      <c r="AF2677"/>
      <c r="AG2677"/>
      <c r="AH2677"/>
      <c r="AI2677"/>
      <c r="AJ2677"/>
      <c r="AK2677"/>
      <c r="AL2677"/>
    </row>
    <row r="2678" spans="3:38" ht="15" customHeight="1" x14ac:dyDescent="0.35">
      <c r="C2678"/>
      <c r="D2678"/>
      <c r="E2678"/>
      <c r="F2678"/>
      <c r="G2678"/>
      <c r="H2678"/>
      <c r="I2678"/>
      <c r="J2678"/>
      <c r="K2678"/>
      <c r="L2678"/>
      <c r="M2678"/>
      <c r="N2678"/>
      <c r="O2678"/>
      <c r="S2678"/>
      <c r="T2678"/>
      <c r="U2678"/>
      <c r="V2678"/>
      <c r="Y2678"/>
      <c r="Z2678"/>
      <c r="AA2678"/>
      <c r="AB2678"/>
      <c r="AC2678"/>
      <c r="AD2678"/>
      <c r="AE2678"/>
      <c r="AF2678"/>
      <c r="AG2678"/>
      <c r="AH2678"/>
      <c r="AI2678"/>
      <c r="AJ2678"/>
      <c r="AK2678"/>
      <c r="AL2678"/>
    </row>
    <row r="2679" spans="3:38" ht="15" customHeight="1" x14ac:dyDescent="0.35">
      <c r="C2679"/>
      <c r="D2679"/>
      <c r="E2679"/>
      <c r="F2679"/>
      <c r="G2679"/>
      <c r="H2679"/>
      <c r="I2679"/>
      <c r="J2679"/>
      <c r="K2679"/>
      <c r="L2679"/>
      <c r="M2679"/>
      <c r="N2679"/>
      <c r="O2679"/>
      <c r="S2679"/>
      <c r="T2679"/>
      <c r="U2679"/>
      <c r="V2679"/>
      <c r="Y2679"/>
      <c r="Z2679"/>
      <c r="AA2679"/>
      <c r="AB2679"/>
      <c r="AC2679"/>
      <c r="AD2679"/>
      <c r="AE2679"/>
      <c r="AF2679"/>
      <c r="AG2679"/>
      <c r="AH2679"/>
      <c r="AI2679"/>
      <c r="AJ2679"/>
      <c r="AK2679"/>
      <c r="AL2679"/>
    </row>
    <row r="2680" spans="3:38" ht="15" customHeight="1" x14ac:dyDescent="0.35">
      <c r="C2680"/>
      <c r="D2680"/>
      <c r="E2680"/>
      <c r="F2680"/>
      <c r="G2680"/>
      <c r="H2680"/>
      <c r="I2680"/>
      <c r="J2680"/>
      <c r="K2680"/>
      <c r="L2680"/>
      <c r="M2680"/>
      <c r="N2680"/>
      <c r="O2680"/>
      <c r="S2680"/>
      <c r="T2680"/>
      <c r="U2680"/>
      <c r="V2680"/>
      <c r="Y2680"/>
      <c r="Z2680"/>
      <c r="AA2680"/>
      <c r="AB2680"/>
      <c r="AC2680"/>
      <c r="AD2680"/>
      <c r="AE2680"/>
      <c r="AF2680"/>
      <c r="AG2680"/>
      <c r="AH2680"/>
      <c r="AI2680"/>
      <c r="AJ2680"/>
      <c r="AK2680"/>
      <c r="AL2680"/>
    </row>
    <row r="2681" spans="3:38" ht="15" customHeight="1" x14ac:dyDescent="0.35">
      <c r="C2681"/>
      <c r="D2681"/>
      <c r="E2681"/>
      <c r="F2681"/>
      <c r="G2681"/>
      <c r="H2681"/>
      <c r="I2681"/>
      <c r="J2681"/>
      <c r="K2681"/>
      <c r="L2681"/>
      <c r="M2681"/>
      <c r="N2681"/>
      <c r="O2681"/>
      <c r="S2681"/>
      <c r="T2681"/>
      <c r="U2681"/>
      <c r="V2681"/>
      <c r="Y2681"/>
      <c r="Z2681"/>
      <c r="AA2681"/>
      <c r="AB2681"/>
      <c r="AC2681"/>
      <c r="AD2681"/>
      <c r="AE2681"/>
      <c r="AF2681"/>
      <c r="AG2681"/>
      <c r="AH2681"/>
      <c r="AI2681"/>
      <c r="AJ2681"/>
      <c r="AK2681"/>
      <c r="AL2681"/>
    </row>
    <row r="2682" spans="3:38" ht="15" customHeight="1" x14ac:dyDescent="0.35">
      <c r="C2682"/>
      <c r="D2682"/>
      <c r="E2682"/>
      <c r="F2682"/>
      <c r="G2682"/>
      <c r="H2682"/>
      <c r="I2682"/>
      <c r="J2682"/>
      <c r="K2682"/>
      <c r="L2682"/>
      <c r="M2682"/>
      <c r="N2682"/>
      <c r="O2682"/>
      <c r="S2682"/>
      <c r="T2682"/>
      <c r="U2682"/>
      <c r="V2682"/>
      <c r="Y2682"/>
      <c r="Z2682"/>
      <c r="AA2682"/>
      <c r="AB2682"/>
      <c r="AC2682"/>
      <c r="AD2682"/>
      <c r="AE2682"/>
      <c r="AF2682"/>
      <c r="AG2682"/>
      <c r="AH2682"/>
      <c r="AI2682"/>
      <c r="AJ2682"/>
      <c r="AK2682"/>
      <c r="AL2682"/>
    </row>
    <row r="2683" spans="3:38" ht="15" customHeight="1" x14ac:dyDescent="0.35">
      <c r="C2683"/>
      <c r="D2683"/>
      <c r="E2683"/>
      <c r="F2683"/>
      <c r="G2683"/>
      <c r="H2683"/>
      <c r="I2683"/>
      <c r="J2683"/>
      <c r="K2683"/>
      <c r="L2683"/>
      <c r="M2683"/>
      <c r="N2683"/>
      <c r="O2683"/>
      <c r="S2683"/>
      <c r="T2683"/>
      <c r="U2683"/>
      <c r="V2683"/>
      <c r="Y2683"/>
      <c r="Z2683"/>
      <c r="AA2683"/>
      <c r="AB2683"/>
      <c r="AC2683"/>
      <c r="AD2683"/>
      <c r="AE2683"/>
      <c r="AF2683"/>
      <c r="AG2683"/>
      <c r="AH2683"/>
      <c r="AI2683"/>
      <c r="AJ2683"/>
      <c r="AK2683"/>
      <c r="AL2683"/>
    </row>
    <row r="2684" spans="3:38" ht="15" customHeight="1" x14ac:dyDescent="0.35">
      <c r="C2684"/>
      <c r="D2684"/>
      <c r="E2684"/>
      <c r="F2684"/>
      <c r="G2684"/>
      <c r="H2684"/>
      <c r="I2684"/>
      <c r="J2684"/>
      <c r="K2684"/>
      <c r="L2684"/>
      <c r="M2684"/>
      <c r="N2684"/>
      <c r="O2684"/>
      <c r="S2684"/>
      <c r="T2684"/>
      <c r="U2684"/>
      <c r="V2684"/>
      <c r="Y2684"/>
      <c r="Z2684"/>
      <c r="AA2684"/>
      <c r="AB2684"/>
      <c r="AC2684"/>
      <c r="AD2684"/>
      <c r="AE2684"/>
      <c r="AF2684"/>
      <c r="AG2684"/>
      <c r="AH2684"/>
      <c r="AI2684"/>
      <c r="AJ2684"/>
      <c r="AK2684"/>
      <c r="AL2684"/>
    </row>
    <row r="2685" spans="3:38" ht="15" customHeight="1" x14ac:dyDescent="0.35">
      <c r="C2685"/>
      <c r="D2685"/>
      <c r="E2685"/>
      <c r="F2685"/>
      <c r="G2685"/>
      <c r="H2685"/>
      <c r="I2685"/>
      <c r="J2685"/>
      <c r="K2685"/>
      <c r="L2685"/>
      <c r="M2685"/>
      <c r="N2685"/>
      <c r="O2685"/>
      <c r="S2685"/>
      <c r="T2685"/>
      <c r="U2685"/>
      <c r="V2685"/>
      <c r="Y2685"/>
      <c r="Z2685"/>
      <c r="AA2685"/>
      <c r="AB2685"/>
      <c r="AC2685"/>
      <c r="AD2685"/>
      <c r="AE2685"/>
      <c r="AF2685"/>
      <c r="AG2685"/>
      <c r="AH2685"/>
      <c r="AI2685"/>
      <c r="AJ2685"/>
      <c r="AK2685"/>
      <c r="AL2685"/>
    </row>
    <row r="2686" spans="3:38" ht="15" customHeight="1" x14ac:dyDescent="0.35">
      <c r="C2686"/>
      <c r="D2686"/>
      <c r="E2686"/>
      <c r="F2686"/>
      <c r="G2686"/>
      <c r="H2686"/>
      <c r="I2686"/>
      <c r="J2686"/>
      <c r="K2686"/>
      <c r="L2686"/>
      <c r="M2686"/>
      <c r="N2686"/>
      <c r="O2686"/>
      <c r="S2686"/>
      <c r="T2686"/>
      <c r="U2686"/>
      <c r="V2686"/>
      <c r="Y2686"/>
      <c r="Z2686"/>
      <c r="AA2686"/>
      <c r="AB2686"/>
      <c r="AC2686"/>
      <c r="AD2686"/>
      <c r="AE2686"/>
      <c r="AF2686"/>
      <c r="AG2686"/>
      <c r="AH2686"/>
      <c r="AI2686"/>
      <c r="AJ2686"/>
      <c r="AK2686"/>
      <c r="AL2686"/>
    </row>
    <row r="2687" spans="3:38" ht="15" customHeight="1" x14ac:dyDescent="0.35">
      <c r="C2687"/>
      <c r="D2687"/>
      <c r="E2687"/>
      <c r="F2687"/>
      <c r="G2687"/>
      <c r="H2687"/>
      <c r="I2687"/>
      <c r="J2687"/>
      <c r="K2687"/>
      <c r="L2687"/>
      <c r="M2687"/>
      <c r="N2687"/>
      <c r="O2687"/>
      <c r="S2687"/>
      <c r="T2687"/>
      <c r="U2687"/>
      <c r="V2687"/>
      <c r="Y2687"/>
      <c r="Z2687"/>
      <c r="AA2687"/>
      <c r="AB2687"/>
      <c r="AC2687"/>
      <c r="AD2687"/>
      <c r="AE2687"/>
      <c r="AF2687"/>
      <c r="AG2687"/>
      <c r="AH2687"/>
      <c r="AI2687"/>
      <c r="AJ2687"/>
      <c r="AK2687"/>
      <c r="AL2687"/>
    </row>
    <row r="2688" spans="3:38" ht="15" customHeight="1" x14ac:dyDescent="0.35">
      <c r="C2688"/>
      <c r="D2688"/>
      <c r="E2688"/>
      <c r="F2688"/>
      <c r="G2688"/>
      <c r="H2688"/>
      <c r="I2688"/>
      <c r="J2688"/>
      <c r="K2688"/>
      <c r="L2688"/>
      <c r="M2688"/>
      <c r="N2688"/>
      <c r="O2688"/>
      <c r="S2688"/>
      <c r="T2688"/>
      <c r="U2688"/>
      <c r="V2688"/>
      <c r="Y2688"/>
      <c r="Z2688"/>
      <c r="AA2688"/>
      <c r="AB2688"/>
      <c r="AC2688"/>
      <c r="AD2688"/>
      <c r="AE2688"/>
      <c r="AF2688"/>
      <c r="AG2688"/>
      <c r="AH2688"/>
      <c r="AI2688"/>
      <c r="AJ2688"/>
      <c r="AK2688"/>
      <c r="AL2688"/>
    </row>
    <row r="2689" spans="3:38" ht="15" customHeight="1" x14ac:dyDescent="0.35">
      <c r="C2689"/>
      <c r="D2689"/>
      <c r="E2689"/>
      <c r="F2689"/>
      <c r="G2689"/>
      <c r="H2689"/>
      <c r="I2689"/>
      <c r="J2689"/>
      <c r="K2689"/>
      <c r="L2689"/>
      <c r="M2689"/>
      <c r="N2689"/>
      <c r="O2689"/>
      <c r="S2689"/>
      <c r="T2689"/>
      <c r="U2689"/>
      <c r="V2689"/>
      <c r="Y2689"/>
      <c r="Z2689"/>
      <c r="AA2689"/>
      <c r="AB2689"/>
      <c r="AC2689"/>
      <c r="AD2689"/>
      <c r="AE2689"/>
      <c r="AF2689"/>
      <c r="AG2689"/>
      <c r="AH2689"/>
      <c r="AI2689"/>
      <c r="AJ2689"/>
      <c r="AK2689"/>
      <c r="AL2689"/>
    </row>
    <row r="2690" spans="3:38" ht="15" customHeight="1" x14ac:dyDescent="0.35">
      <c r="C2690"/>
      <c r="D2690"/>
      <c r="E2690"/>
      <c r="F2690"/>
      <c r="G2690"/>
      <c r="H2690"/>
      <c r="I2690"/>
      <c r="J2690"/>
      <c r="K2690"/>
      <c r="L2690"/>
      <c r="M2690"/>
      <c r="N2690"/>
      <c r="O2690"/>
      <c r="S2690"/>
      <c r="T2690"/>
      <c r="U2690"/>
      <c r="V2690"/>
      <c r="Y2690"/>
      <c r="Z2690"/>
      <c r="AA2690"/>
      <c r="AB2690"/>
      <c r="AC2690"/>
      <c r="AD2690"/>
      <c r="AE2690"/>
      <c r="AF2690"/>
      <c r="AG2690"/>
      <c r="AH2690"/>
      <c r="AI2690"/>
      <c r="AJ2690"/>
      <c r="AK2690"/>
      <c r="AL2690"/>
    </row>
    <row r="2691" spans="3:38" ht="15" customHeight="1" x14ac:dyDescent="0.35">
      <c r="C2691"/>
      <c r="D2691"/>
      <c r="E2691"/>
      <c r="F2691"/>
      <c r="G2691"/>
      <c r="H2691"/>
      <c r="I2691"/>
      <c r="J2691"/>
      <c r="K2691"/>
      <c r="L2691"/>
      <c r="M2691"/>
      <c r="N2691"/>
      <c r="O2691"/>
      <c r="S2691"/>
      <c r="T2691"/>
      <c r="U2691"/>
      <c r="V2691"/>
      <c r="Y2691"/>
      <c r="Z2691"/>
      <c r="AA2691"/>
      <c r="AB2691"/>
      <c r="AC2691"/>
      <c r="AD2691"/>
      <c r="AE2691"/>
      <c r="AF2691"/>
      <c r="AG2691"/>
      <c r="AH2691"/>
      <c r="AI2691"/>
      <c r="AJ2691"/>
      <c r="AK2691"/>
      <c r="AL2691"/>
    </row>
    <row r="2692" spans="3:38" ht="15" customHeight="1" x14ac:dyDescent="0.35">
      <c r="C2692"/>
      <c r="D2692"/>
      <c r="E2692"/>
      <c r="F2692"/>
      <c r="G2692"/>
      <c r="H2692"/>
      <c r="I2692"/>
      <c r="J2692"/>
      <c r="K2692"/>
      <c r="L2692"/>
      <c r="M2692"/>
      <c r="N2692"/>
      <c r="O2692"/>
      <c r="S2692"/>
      <c r="T2692"/>
      <c r="U2692"/>
      <c r="V2692"/>
      <c r="Y2692"/>
      <c r="Z2692"/>
      <c r="AA2692"/>
      <c r="AB2692"/>
      <c r="AC2692"/>
      <c r="AD2692"/>
      <c r="AE2692"/>
      <c r="AF2692"/>
      <c r="AG2692"/>
      <c r="AH2692"/>
      <c r="AI2692"/>
      <c r="AJ2692"/>
      <c r="AK2692"/>
      <c r="AL2692"/>
    </row>
    <row r="2693" spans="3:38" ht="15" customHeight="1" x14ac:dyDescent="0.35">
      <c r="C2693"/>
      <c r="D2693"/>
      <c r="E2693"/>
      <c r="F2693"/>
      <c r="G2693"/>
      <c r="H2693"/>
      <c r="I2693"/>
      <c r="J2693"/>
      <c r="K2693"/>
      <c r="L2693"/>
      <c r="M2693"/>
      <c r="N2693"/>
      <c r="O2693"/>
      <c r="S2693"/>
      <c r="T2693"/>
      <c r="U2693"/>
      <c r="V2693"/>
      <c r="Y2693"/>
      <c r="Z2693"/>
      <c r="AA2693"/>
      <c r="AB2693"/>
      <c r="AC2693"/>
      <c r="AD2693"/>
      <c r="AE2693"/>
      <c r="AF2693"/>
      <c r="AG2693"/>
      <c r="AH2693"/>
      <c r="AI2693"/>
      <c r="AJ2693"/>
      <c r="AK2693"/>
      <c r="AL2693"/>
    </row>
    <row r="2694" spans="3:38" ht="15" customHeight="1" x14ac:dyDescent="0.35">
      <c r="C2694"/>
      <c r="D2694"/>
      <c r="E2694"/>
      <c r="F2694"/>
      <c r="G2694"/>
      <c r="H2694"/>
      <c r="I2694"/>
      <c r="J2694"/>
      <c r="K2694"/>
      <c r="L2694"/>
      <c r="M2694"/>
      <c r="N2694"/>
      <c r="O2694"/>
      <c r="S2694"/>
      <c r="T2694"/>
      <c r="U2694"/>
      <c r="V2694"/>
      <c r="Y2694"/>
      <c r="Z2694"/>
      <c r="AA2694"/>
      <c r="AB2694"/>
      <c r="AC2694"/>
      <c r="AD2694"/>
      <c r="AE2694"/>
      <c r="AF2694"/>
      <c r="AG2694"/>
      <c r="AH2694"/>
      <c r="AI2694"/>
      <c r="AJ2694"/>
      <c r="AK2694"/>
      <c r="AL2694"/>
    </row>
    <row r="2695" spans="3:38" ht="15" customHeight="1" x14ac:dyDescent="0.35">
      <c r="C2695"/>
      <c r="D2695"/>
      <c r="E2695"/>
      <c r="F2695"/>
      <c r="G2695"/>
      <c r="H2695"/>
      <c r="I2695"/>
      <c r="J2695"/>
      <c r="K2695"/>
      <c r="L2695"/>
      <c r="M2695"/>
      <c r="N2695"/>
      <c r="O2695"/>
      <c r="S2695"/>
      <c r="T2695"/>
      <c r="U2695"/>
      <c r="V2695"/>
      <c r="Y2695"/>
      <c r="Z2695"/>
      <c r="AA2695"/>
      <c r="AB2695"/>
      <c r="AC2695"/>
      <c r="AD2695"/>
      <c r="AE2695"/>
      <c r="AF2695"/>
      <c r="AG2695"/>
      <c r="AH2695"/>
      <c r="AI2695"/>
      <c r="AJ2695"/>
      <c r="AK2695"/>
      <c r="AL2695"/>
    </row>
    <row r="2696" spans="3:38" ht="15" customHeight="1" x14ac:dyDescent="0.35">
      <c r="C2696"/>
      <c r="D2696"/>
      <c r="E2696"/>
      <c r="F2696"/>
      <c r="G2696"/>
      <c r="H2696"/>
      <c r="I2696"/>
      <c r="J2696"/>
      <c r="K2696"/>
      <c r="L2696"/>
      <c r="M2696"/>
      <c r="N2696"/>
      <c r="O2696"/>
      <c r="S2696"/>
      <c r="T2696"/>
      <c r="U2696"/>
      <c r="V2696"/>
      <c r="Y2696"/>
      <c r="Z2696"/>
      <c r="AA2696"/>
      <c r="AB2696"/>
      <c r="AC2696"/>
      <c r="AD2696"/>
      <c r="AE2696"/>
      <c r="AF2696"/>
      <c r="AG2696"/>
      <c r="AH2696"/>
      <c r="AI2696"/>
      <c r="AJ2696"/>
      <c r="AK2696"/>
      <c r="AL2696"/>
    </row>
    <row r="2697" spans="3:38" ht="15" customHeight="1" x14ac:dyDescent="0.35">
      <c r="C2697"/>
      <c r="D2697"/>
      <c r="E2697"/>
      <c r="F2697"/>
      <c r="G2697"/>
      <c r="H2697"/>
      <c r="I2697"/>
      <c r="J2697"/>
      <c r="K2697"/>
      <c r="L2697"/>
      <c r="M2697"/>
      <c r="N2697"/>
      <c r="O2697"/>
      <c r="S2697"/>
      <c r="T2697"/>
      <c r="U2697"/>
      <c r="V2697"/>
      <c r="Y2697"/>
      <c r="Z2697"/>
      <c r="AA2697"/>
      <c r="AB2697"/>
      <c r="AC2697"/>
      <c r="AD2697"/>
      <c r="AE2697"/>
      <c r="AF2697"/>
      <c r="AG2697"/>
      <c r="AH2697"/>
      <c r="AI2697"/>
      <c r="AJ2697"/>
      <c r="AK2697"/>
      <c r="AL2697"/>
    </row>
    <row r="2698" spans="3:38" ht="15" customHeight="1" x14ac:dyDescent="0.35">
      <c r="C2698"/>
      <c r="D2698"/>
      <c r="E2698"/>
      <c r="F2698"/>
      <c r="G2698"/>
      <c r="H2698"/>
      <c r="I2698"/>
      <c r="J2698"/>
      <c r="K2698"/>
      <c r="L2698"/>
      <c r="M2698"/>
      <c r="N2698"/>
      <c r="O2698"/>
      <c r="S2698"/>
      <c r="T2698"/>
      <c r="U2698"/>
      <c r="V2698"/>
      <c r="Y2698"/>
      <c r="Z2698"/>
      <c r="AA2698"/>
      <c r="AB2698"/>
      <c r="AC2698"/>
      <c r="AD2698"/>
      <c r="AE2698"/>
      <c r="AF2698"/>
      <c r="AG2698"/>
      <c r="AH2698"/>
      <c r="AI2698"/>
      <c r="AJ2698"/>
      <c r="AK2698"/>
      <c r="AL2698"/>
    </row>
    <row r="2699" spans="3:38" ht="15" customHeight="1" x14ac:dyDescent="0.35">
      <c r="C2699"/>
      <c r="D2699"/>
      <c r="E2699"/>
      <c r="F2699"/>
      <c r="G2699"/>
      <c r="H2699"/>
      <c r="I2699"/>
      <c r="J2699"/>
      <c r="K2699"/>
      <c r="L2699"/>
      <c r="M2699"/>
      <c r="N2699"/>
      <c r="O2699"/>
      <c r="S2699"/>
      <c r="T2699"/>
      <c r="U2699"/>
      <c r="V2699"/>
      <c r="Y2699"/>
      <c r="Z2699"/>
      <c r="AA2699"/>
      <c r="AB2699"/>
      <c r="AC2699"/>
      <c r="AD2699"/>
      <c r="AE2699"/>
      <c r="AF2699"/>
      <c r="AG2699"/>
      <c r="AH2699"/>
      <c r="AI2699"/>
      <c r="AJ2699"/>
      <c r="AK2699"/>
      <c r="AL2699"/>
    </row>
    <row r="2700" spans="3:38" ht="15" customHeight="1" x14ac:dyDescent="0.35">
      <c r="C2700"/>
      <c r="D2700"/>
      <c r="E2700"/>
      <c r="F2700"/>
      <c r="G2700"/>
      <c r="H2700"/>
      <c r="I2700"/>
      <c r="J2700"/>
      <c r="K2700"/>
      <c r="L2700"/>
      <c r="M2700"/>
      <c r="N2700"/>
      <c r="O2700"/>
      <c r="S2700"/>
      <c r="T2700"/>
      <c r="U2700"/>
      <c r="V2700"/>
      <c r="Y2700"/>
      <c r="Z2700"/>
      <c r="AA2700"/>
      <c r="AB2700"/>
      <c r="AC2700"/>
      <c r="AD2700"/>
      <c r="AE2700"/>
      <c r="AF2700"/>
      <c r="AG2700"/>
      <c r="AH2700"/>
      <c r="AI2700"/>
      <c r="AJ2700"/>
      <c r="AK2700"/>
      <c r="AL2700"/>
    </row>
    <row r="2701" spans="3:38" ht="15" customHeight="1" x14ac:dyDescent="0.35">
      <c r="C2701"/>
      <c r="D2701"/>
      <c r="E2701"/>
      <c r="F2701"/>
      <c r="G2701"/>
      <c r="H2701"/>
      <c r="I2701"/>
      <c r="J2701"/>
      <c r="K2701"/>
      <c r="L2701"/>
      <c r="M2701"/>
      <c r="N2701"/>
      <c r="O2701"/>
      <c r="S2701"/>
      <c r="T2701"/>
      <c r="U2701"/>
      <c r="V2701"/>
      <c r="Y2701"/>
      <c r="Z2701"/>
      <c r="AA2701"/>
      <c r="AB2701"/>
      <c r="AC2701"/>
      <c r="AD2701"/>
      <c r="AE2701"/>
      <c r="AF2701"/>
      <c r="AG2701"/>
      <c r="AH2701"/>
      <c r="AI2701"/>
      <c r="AJ2701"/>
      <c r="AK2701"/>
      <c r="AL2701"/>
    </row>
    <row r="2702" spans="3:38" ht="15" customHeight="1" x14ac:dyDescent="0.35">
      <c r="C2702"/>
      <c r="D2702"/>
      <c r="E2702"/>
      <c r="F2702"/>
      <c r="G2702"/>
      <c r="H2702"/>
      <c r="I2702"/>
      <c r="J2702"/>
      <c r="K2702"/>
      <c r="L2702"/>
      <c r="M2702"/>
      <c r="N2702"/>
      <c r="O2702"/>
      <c r="S2702"/>
      <c r="T2702"/>
      <c r="U2702"/>
      <c r="V2702"/>
      <c r="Y2702"/>
      <c r="Z2702"/>
      <c r="AA2702"/>
      <c r="AB2702"/>
      <c r="AC2702"/>
      <c r="AD2702"/>
      <c r="AE2702"/>
      <c r="AF2702"/>
      <c r="AG2702"/>
      <c r="AH2702"/>
      <c r="AI2702"/>
      <c r="AJ2702"/>
      <c r="AK2702"/>
      <c r="AL2702"/>
    </row>
    <row r="2703" spans="3:38" ht="15" customHeight="1" x14ac:dyDescent="0.35">
      <c r="C2703"/>
      <c r="D2703"/>
      <c r="E2703"/>
      <c r="F2703"/>
      <c r="G2703"/>
      <c r="H2703"/>
      <c r="I2703"/>
      <c r="J2703"/>
      <c r="K2703"/>
      <c r="L2703"/>
      <c r="M2703"/>
      <c r="N2703"/>
      <c r="O2703"/>
      <c r="S2703"/>
      <c r="T2703"/>
      <c r="U2703"/>
      <c r="V2703"/>
      <c r="Y2703"/>
      <c r="Z2703"/>
      <c r="AA2703"/>
      <c r="AB2703"/>
      <c r="AC2703"/>
      <c r="AD2703"/>
      <c r="AE2703"/>
      <c r="AF2703"/>
      <c r="AG2703"/>
      <c r="AH2703"/>
      <c r="AI2703"/>
      <c r="AJ2703"/>
      <c r="AK2703"/>
      <c r="AL2703"/>
    </row>
    <row r="2704" spans="3:38" ht="15" customHeight="1" x14ac:dyDescent="0.35">
      <c r="C2704"/>
      <c r="D2704"/>
      <c r="E2704"/>
      <c r="F2704"/>
      <c r="G2704"/>
      <c r="H2704"/>
      <c r="I2704"/>
      <c r="J2704"/>
      <c r="K2704"/>
      <c r="L2704"/>
      <c r="M2704"/>
      <c r="N2704"/>
      <c r="O2704"/>
      <c r="S2704"/>
      <c r="T2704"/>
      <c r="U2704"/>
      <c r="V2704"/>
      <c r="Y2704"/>
      <c r="Z2704"/>
      <c r="AA2704"/>
      <c r="AB2704"/>
      <c r="AC2704"/>
      <c r="AD2704"/>
      <c r="AE2704"/>
      <c r="AF2704"/>
      <c r="AG2704"/>
      <c r="AH2704"/>
      <c r="AI2704"/>
      <c r="AJ2704"/>
      <c r="AK2704"/>
      <c r="AL2704"/>
    </row>
    <row r="2705" spans="3:38" ht="15" customHeight="1" x14ac:dyDescent="0.35">
      <c r="C2705"/>
      <c r="D2705"/>
      <c r="E2705"/>
      <c r="F2705"/>
      <c r="G2705"/>
      <c r="H2705"/>
      <c r="I2705"/>
      <c r="J2705"/>
      <c r="K2705"/>
      <c r="L2705"/>
      <c r="M2705"/>
      <c r="N2705"/>
      <c r="O2705"/>
      <c r="S2705"/>
      <c r="T2705"/>
      <c r="U2705"/>
      <c r="V2705"/>
      <c r="Y2705"/>
      <c r="Z2705"/>
      <c r="AA2705"/>
      <c r="AB2705"/>
      <c r="AC2705"/>
      <c r="AD2705"/>
      <c r="AE2705"/>
      <c r="AF2705"/>
      <c r="AG2705"/>
      <c r="AH2705"/>
      <c r="AI2705"/>
      <c r="AJ2705"/>
      <c r="AK2705"/>
      <c r="AL2705"/>
    </row>
    <row r="2706" spans="3:38" ht="15" customHeight="1" x14ac:dyDescent="0.35">
      <c r="C2706"/>
      <c r="D2706"/>
      <c r="E2706"/>
      <c r="F2706"/>
      <c r="G2706"/>
      <c r="H2706"/>
      <c r="I2706"/>
      <c r="J2706"/>
      <c r="K2706"/>
      <c r="L2706"/>
      <c r="M2706"/>
      <c r="N2706"/>
      <c r="O2706"/>
      <c r="S2706"/>
      <c r="T2706"/>
      <c r="U2706"/>
      <c r="V2706"/>
      <c r="Y2706"/>
      <c r="Z2706"/>
      <c r="AA2706"/>
      <c r="AB2706"/>
      <c r="AC2706"/>
      <c r="AD2706"/>
      <c r="AE2706"/>
      <c r="AF2706"/>
      <c r="AG2706"/>
      <c r="AH2706"/>
      <c r="AI2706"/>
      <c r="AJ2706"/>
      <c r="AK2706"/>
      <c r="AL2706"/>
    </row>
    <row r="2707" spans="3:38" ht="15" customHeight="1" x14ac:dyDescent="0.35">
      <c r="C2707"/>
      <c r="D2707"/>
      <c r="E2707"/>
      <c r="F2707"/>
      <c r="G2707"/>
      <c r="H2707"/>
      <c r="I2707"/>
      <c r="J2707"/>
      <c r="K2707"/>
      <c r="L2707"/>
      <c r="M2707"/>
      <c r="N2707"/>
      <c r="O2707"/>
      <c r="S2707"/>
      <c r="T2707"/>
      <c r="U2707"/>
      <c r="V2707"/>
      <c r="Y2707"/>
      <c r="Z2707"/>
      <c r="AA2707"/>
      <c r="AB2707"/>
      <c r="AC2707"/>
      <c r="AD2707"/>
      <c r="AE2707"/>
      <c r="AF2707"/>
      <c r="AG2707"/>
      <c r="AH2707"/>
      <c r="AI2707"/>
      <c r="AJ2707"/>
      <c r="AK2707"/>
      <c r="AL2707"/>
    </row>
    <row r="2708" spans="3:38" ht="15" customHeight="1" x14ac:dyDescent="0.35">
      <c r="C2708"/>
      <c r="D2708"/>
      <c r="E2708"/>
      <c r="F2708"/>
      <c r="G2708"/>
      <c r="H2708"/>
      <c r="I2708"/>
      <c r="J2708"/>
      <c r="K2708"/>
      <c r="L2708"/>
      <c r="M2708"/>
      <c r="N2708"/>
      <c r="O2708"/>
      <c r="S2708"/>
      <c r="T2708"/>
      <c r="U2708"/>
      <c r="V2708"/>
      <c r="Y2708"/>
      <c r="Z2708"/>
      <c r="AA2708"/>
      <c r="AB2708"/>
      <c r="AC2708"/>
      <c r="AD2708"/>
      <c r="AE2708"/>
      <c r="AF2708"/>
      <c r="AG2708"/>
      <c r="AH2708"/>
      <c r="AI2708"/>
      <c r="AJ2708"/>
      <c r="AK2708"/>
      <c r="AL2708"/>
    </row>
    <row r="2709" spans="3:38" ht="15" customHeight="1" x14ac:dyDescent="0.35">
      <c r="C2709"/>
      <c r="D2709"/>
      <c r="E2709"/>
      <c r="F2709"/>
      <c r="G2709"/>
      <c r="H2709"/>
      <c r="I2709"/>
      <c r="J2709"/>
      <c r="K2709"/>
      <c r="L2709"/>
      <c r="M2709"/>
      <c r="N2709"/>
      <c r="O2709"/>
      <c r="S2709"/>
      <c r="T2709"/>
      <c r="U2709"/>
      <c r="V2709"/>
      <c r="Y2709"/>
      <c r="Z2709"/>
      <c r="AA2709"/>
      <c r="AB2709"/>
      <c r="AC2709"/>
      <c r="AD2709"/>
      <c r="AE2709"/>
      <c r="AF2709"/>
      <c r="AG2709"/>
      <c r="AH2709"/>
      <c r="AI2709"/>
      <c r="AJ2709"/>
      <c r="AK2709"/>
      <c r="AL2709"/>
    </row>
    <row r="2710" spans="3:38" ht="15" customHeight="1" x14ac:dyDescent="0.35">
      <c r="C2710"/>
      <c r="D2710"/>
      <c r="E2710"/>
      <c r="F2710"/>
      <c r="G2710"/>
      <c r="H2710"/>
      <c r="I2710"/>
      <c r="J2710"/>
      <c r="K2710"/>
      <c r="L2710"/>
      <c r="M2710"/>
      <c r="N2710"/>
      <c r="O2710"/>
      <c r="S2710"/>
      <c r="T2710"/>
      <c r="U2710"/>
      <c r="V2710"/>
      <c r="Y2710"/>
      <c r="Z2710"/>
      <c r="AA2710"/>
      <c r="AB2710"/>
      <c r="AC2710"/>
      <c r="AD2710"/>
      <c r="AE2710"/>
      <c r="AF2710"/>
      <c r="AG2710"/>
      <c r="AH2710"/>
      <c r="AI2710"/>
      <c r="AJ2710"/>
      <c r="AK2710"/>
      <c r="AL2710"/>
    </row>
    <row r="2711" spans="3:38" ht="15" customHeight="1" x14ac:dyDescent="0.35">
      <c r="C2711"/>
      <c r="D2711"/>
      <c r="E2711"/>
      <c r="F2711"/>
      <c r="G2711"/>
      <c r="H2711"/>
      <c r="I2711"/>
      <c r="J2711"/>
      <c r="K2711"/>
      <c r="L2711"/>
      <c r="M2711"/>
      <c r="N2711"/>
      <c r="O2711"/>
      <c r="S2711"/>
      <c r="T2711"/>
      <c r="U2711"/>
      <c r="V2711"/>
      <c r="Y2711"/>
      <c r="Z2711"/>
      <c r="AA2711"/>
      <c r="AB2711"/>
      <c r="AC2711"/>
      <c r="AD2711"/>
      <c r="AE2711"/>
      <c r="AF2711"/>
      <c r="AG2711"/>
      <c r="AH2711"/>
      <c r="AI2711"/>
      <c r="AJ2711"/>
      <c r="AK2711"/>
      <c r="AL2711"/>
    </row>
    <row r="2712" spans="3:38" ht="15" customHeight="1" x14ac:dyDescent="0.35">
      <c r="C2712"/>
      <c r="D2712"/>
      <c r="E2712"/>
      <c r="F2712"/>
      <c r="G2712"/>
      <c r="H2712"/>
      <c r="I2712"/>
      <c r="J2712"/>
      <c r="K2712"/>
      <c r="L2712"/>
      <c r="M2712"/>
      <c r="N2712"/>
      <c r="O2712"/>
      <c r="S2712"/>
      <c r="T2712"/>
      <c r="U2712"/>
      <c r="V2712"/>
      <c r="Y2712"/>
      <c r="Z2712"/>
      <c r="AA2712"/>
      <c r="AB2712"/>
      <c r="AC2712"/>
      <c r="AD2712"/>
      <c r="AE2712"/>
      <c r="AF2712"/>
      <c r="AG2712"/>
      <c r="AH2712"/>
      <c r="AI2712"/>
      <c r="AJ2712"/>
      <c r="AK2712"/>
      <c r="AL2712"/>
    </row>
    <row r="2713" spans="3:38" ht="15" customHeight="1" x14ac:dyDescent="0.35">
      <c r="C2713"/>
      <c r="D2713"/>
      <c r="E2713"/>
      <c r="F2713"/>
      <c r="G2713"/>
      <c r="H2713"/>
      <c r="I2713"/>
      <c r="J2713"/>
      <c r="K2713"/>
      <c r="L2713"/>
      <c r="M2713"/>
      <c r="N2713"/>
      <c r="O2713"/>
      <c r="S2713"/>
      <c r="T2713"/>
      <c r="U2713"/>
      <c r="V2713"/>
      <c r="Y2713"/>
      <c r="Z2713"/>
      <c r="AA2713"/>
      <c r="AB2713"/>
      <c r="AC2713"/>
      <c r="AD2713"/>
      <c r="AE2713"/>
      <c r="AF2713"/>
      <c r="AG2713"/>
      <c r="AH2713"/>
      <c r="AI2713"/>
      <c r="AJ2713"/>
      <c r="AK2713"/>
      <c r="AL2713"/>
    </row>
    <row r="2714" spans="3:38" ht="15" customHeight="1" x14ac:dyDescent="0.35">
      <c r="C2714"/>
      <c r="D2714"/>
      <c r="E2714"/>
      <c r="F2714"/>
      <c r="G2714"/>
      <c r="H2714"/>
      <c r="I2714"/>
      <c r="J2714"/>
      <c r="K2714"/>
      <c r="L2714"/>
      <c r="M2714"/>
      <c r="N2714"/>
      <c r="O2714"/>
      <c r="S2714"/>
      <c r="T2714"/>
      <c r="U2714"/>
      <c r="V2714"/>
      <c r="Y2714"/>
      <c r="Z2714"/>
      <c r="AA2714"/>
      <c r="AB2714"/>
      <c r="AC2714"/>
      <c r="AD2714"/>
      <c r="AE2714"/>
      <c r="AF2714"/>
      <c r="AG2714"/>
      <c r="AH2714"/>
      <c r="AI2714"/>
      <c r="AJ2714"/>
      <c r="AK2714"/>
      <c r="AL2714"/>
    </row>
    <row r="2715" spans="3:38" ht="15" customHeight="1" x14ac:dyDescent="0.35">
      <c r="C2715"/>
      <c r="D2715"/>
      <c r="E2715"/>
      <c r="F2715"/>
      <c r="G2715"/>
      <c r="H2715"/>
      <c r="I2715"/>
      <c r="J2715"/>
      <c r="K2715"/>
      <c r="L2715"/>
      <c r="M2715"/>
      <c r="N2715"/>
      <c r="O2715"/>
      <c r="S2715"/>
      <c r="T2715"/>
      <c r="U2715"/>
      <c r="V2715"/>
      <c r="Y2715"/>
      <c r="Z2715"/>
      <c r="AA2715"/>
      <c r="AB2715"/>
      <c r="AC2715"/>
      <c r="AD2715"/>
      <c r="AE2715"/>
      <c r="AF2715"/>
      <c r="AG2715"/>
      <c r="AH2715"/>
      <c r="AI2715"/>
      <c r="AJ2715"/>
      <c r="AK2715"/>
      <c r="AL2715"/>
    </row>
    <row r="2716" spans="3:38" ht="15" customHeight="1" x14ac:dyDescent="0.35">
      <c r="C2716"/>
      <c r="D2716"/>
      <c r="E2716"/>
      <c r="F2716"/>
      <c r="G2716"/>
      <c r="H2716"/>
      <c r="I2716"/>
      <c r="J2716"/>
      <c r="K2716"/>
      <c r="L2716"/>
      <c r="M2716"/>
      <c r="N2716"/>
      <c r="O2716"/>
      <c r="S2716"/>
      <c r="T2716"/>
      <c r="U2716"/>
      <c r="V2716"/>
      <c r="Y2716"/>
      <c r="Z2716"/>
      <c r="AA2716"/>
      <c r="AB2716"/>
      <c r="AC2716"/>
      <c r="AD2716"/>
      <c r="AE2716"/>
      <c r="AF2716"/>
      <c r="AG2716"/>
      <c r="AH2716"/>
      <c r="AI2716"/>
      <c r="AJ2716"/>
      <c r="AK2716"/>
      <c r="AL2716"/>
    </row>
    <row r="2717" spans="3:38" ht="15" customHeight="1" x14ac:dyDescent="0.35">
      <c r="C2717"/>
      <c r="D2717"/>
      <c r="E2717"/>
      <c r="F2717"/>
      <c r="G2717"/>
      <c r="H2717"/>
      <c r="I2717"/>
      <c r="J2717"/>
      <c r="K2717"/>
      <c r="L2717"/>
      <c r="M2717"/>
      <c r="N2717"/>
      <c r="O2717"/>
      <c r="S2717"/>
      <c r="T2717"/>
      <c r="U2717"/>
      <c r="V2717"/>
      <c r="Y2717"/>
      <c r="Z2717"/>
      <c r="AA2717"/>
      <c r="AB2717"/>
      <c r="AC2717"/>
      <c r="AD2717"/>
      <c r="AE2717"/>
      <c r="AF2717"/>
      <c r="AG2717"/>
      <c r="AH2717"/>
      <c r="AI2717"/>
      <c r="AJ2717"/>
      <c r="AK2717"/>
      <c r="AL2717"/>
    </row>
    <row r="2718" spans="3:38" ht="15" customHeight="1" x14ac:dyDescent="0.35">
      <c r="C2718"/>
      <c r="D2718"/>
      <c r="E2718"/>
      <c r="F2718"/>
      <c r="G2718"/>
      <c r="H2718"/>
      <c r="I2718"/>
      <c r="J2718"/>
      <c r="K2718"/>
      <c r="L2718"/>
      <c r="M2718"/>
      <c r="N2718"/>
      <c r="O2718"/>
      <c r="S2718"/>
      <c r="T2718"/>
      <c r="U2718"/>
      <c r="V2718"/>
      <c r="Y2718"/>
      <c r="Z2718"/>
      <c r="AA2718"/>
      <c r="AB2718"/>
      <c r="AC2718"/>
      <c r="AD2718"/>
      <c r="AE2718"/>
      <c r="AF2718"/>
      <c r="AG2718"/>
      <c r="AH2718"/>
      <c r="AI2718"/>
      <c r="AJ2718"/>
      <c r="AK2718"/>
      <c r="AL2718"/>
    </row>
    <row r="2719" spans="3:38" ht="15" customHeight="1" x14ac:dyDescent="0.35">
      <c r="C2719"/>
      <c r="D2719"/>
      <c r="E2719"/>
      <c r="F2719"/>
      <c r="G2719"/>
      <c r="H2719"/>
      <c r="I2719"/>
      <c r="J2719"/>
      <c r="K2719"/>
      <c r="L2719"/>
      <c r="M2719"/>
      <c r="N2719"/>
      <c r="O2719"/>
      <c r="S2719"/>
      <c r="T2719"/>
      <c r="U2719"/>
      <c r="V2719"/>
      <c r="Y2719"/>
      <c r="Z2719"/>
      <c r="AA2719"/>
      <c r="AB2719"/>
      <c r="AC2719"/>
      <c r="AD2719"/>
      <c r="AE2719"/>
      <c r="AF2719"/>
      <c r="AG2719"/>
      <c r="AH2719"/>
      <c r="AI2719"/>
      <c r="AJ2719"/>
      <c r="AK2719"/>
      <c r="AL2719"/>
    </row>
    <row r="2720" spans="3:38" ht="15" customHeight="1" x14ac:dyDescent="0.35">
      <c r="C2720"/>
      <c r="D2720"/>
      <c r="E2720"/>
      <c r="F2720"/>
      <c r="G2720"/>
      <c r="H2720"/>
      <c r="I2720"/>
      <c r="J2720"/>
      <c r="K2720"/>
      <c r="L2720"/>
      <c r="M2720"/>
      <c r="N2720"/>
      <c r="O2720"/>
      <c r="S2720"/>
      <c r="T2720"/>
      <c r="U2720"/>
      <c r="V2720"/>
      <c r="Y2720"/>
      <c r="Z2720"/>
      <c r="AA2720"/>
      <c r="AB2720"/>
      <c r="AC2720"/>
      <c r="AD2720"/>
      <c r="AE2720"/>
      <c r="AF2720"/>
      <c r="AG2720"/>
      <c r="AH2720"/>
      <c r="AI2720"/>
      <c r="AJ2720"/>
      <c r="AK2720"/>
      <c r="AL2720"/>
    </row>
    <row r="2721" spans="3:38" ht="15" customHeight="1" x14ac:dyDescent="0.35">
      <c r="C2721"/>
      <c r="D2721"/>
      <c r="E2721"/>
      <c r="F2721"/>
      <c r="G2721"/>
      <c r="H2721"/>
      <c r="I2721"/>
      <c r="J2721"/>
      <c r="K2721"/>
      <c r="L2721"/>
      <c r="M2721"/>
      <c r="N2721"/>
      <c r="O2721"/>
      <c r="S2721"/>
      <c r="T2721"/>
      <c r="U2721"/>
      <c r="V2721"/>
      <c r="Y2721"/>
      <c r="Z2721"/>
      <c r="AA2721"/>
      <c r="AB2721"/>
      <c r="AC2721"/>
      <c r="AD2721"/>
      <c r="AE2721"/>
      <c r="AF2721"/>
      <c r="AG2721"/>
      <c r="AH2721"/>
      <c r="AI2721"/>
      <c r="AJ2721"/>
      <c r="AK2721"/>
      <c r="AL2721"/>
    </row>
    <row r="2722" spans="3:38" ht="15" customHeight="1" x14ac:dyDescent="0.35">
      <c r="C2722"/>
      <c r="D2722"/>
      <c r="E2722"/>
      <c r="F2722"/>
      <c r="G2722"/>
      <c r="H2722"/>
      <c r="I2722"/>
      <c r="J2722"/>
      <c r="K2722"/>
      <c r="L2722"/>
      <c r="M2722"/>
      <c r="N2722"/>
      <c r="O2722"/>
      <c r="S2722"/>
      <c r="T2722"/>
      <c r="U2722"/>
      <c r="V2722"/>
      <c r="Y2722"/>
      <c r="Z2722"/>
      <c r="AA2722"/>
      <c r="AB2722"/>
      <c r="AC2722"/>
      <c r="AD2722"/>
      <c r="AE2722"/>
      <c r="AF2722"/>
      <c r="AG2722"/>
      <c r="AH2722"/>
      <c r="AI2722"/>
      <c r="AJ2722"/>
      <c r="AK2722"/>
      <c r="AL2722"/>
    </row>
    <row r="2723" spans="3:38" ht="15" customHeight="1" x14ac:dyDescent="0.35">
      <c r="C2723"/>
      <c r="D2723"/>
      <c r="E2723"/>
      <c r="F2723"/>
      <c r="G2723"/>
      <c r="H2723"/>
      <c r="I2723"/>
      <c r="J2723"/>
      <c r="K2723"/>
      <c r="L2723"/>
      <c r="M2723"/>
      <c r="N2723"/>
      <c r="O2723"/>
      <c r="S2723"/>
      <c r="T2723"/>
      <c r="U2723"/>
      <c r="V2723"/>
      <c r="Y2723"/>
      <c r="Z2723"/>
      <c r="AA2723"/>
      <c r="AB2723"/>
      <c r="AC2723"/>
      <c r="AD2723"/>
      <c r="AE2723"/>
      <c r="AF2723"/>
      <c r="AG2723"/>
      <c r="AH2723"/>
      <c r="AI2723"/>
      <c r="AJ2723"/>
      <c r="AK2723"/>
      <c r="AL2723"/>
    </row>
    <row r="2724" spans="3:38" ht="15" customHeight="1" x14ac:dyDescent="0.35">
      <c r="C2724"/>
      <c r="D2724"/>
      <c r="E2724"/>
      <c r="F2724"/>
      <c r="G2724"/>
      <c r="H2724"/>
      <c r="I2724"/>
      <c r="J2724"/>
      <c r="K2724"/>
      <c r="L2724"/>
      <c r="M2724"/>
      <c r="N2724"/>
      <c r="O2724"/>
      <c r="S2724"/>
      <c r="T2724"/>
      <c r="U2724"/>
      <c r="V2724"/>
      <c r="Y2724"/>
      <c r="Z2724"/>
      <c r="AA2724"/>
      <c r="AB2724"/>
      <c r="AC2724"/>
      <c r="AD2724"/>
      <c r="AE2724"/>
      <c r="AF2724"/>
      <c r="AG2724"/>
      <c r="AH2724"/>
      <c r="AI2724"/>
      <c r="AJ2724"/>
      <c r="AK2724"/>
      <c r="AL2724"/>
    </row>
    <row r="2725" spans="3:38" ht="15" customHeight="1" x14ac:dyDescent="0.35">
      <c r="C2725"/>
      <c r="D2725"/>
      <c r="E2725"/>
      <c r="F2725"/>
      <c r="G2725"/>
      <c r="H2725"/>
      <c r="I2725"/>
      <c r="J2725"/>
      <c r="K2725"/>
      <c r="L2725"/>
      <c r="M2725"/>
      <c r="N2725"/>
      <c r="O2725"/>
      <c r="S2725"/>
      <c r="T2725"/>
      <c r="U2725"/>
      <c r="V2725"/>
      <c r="Y2725"/>
      <c r="Z2725"/>
      <c r="AA2725"/>
      <c r="AB2725"/>
      <c r="AC2725"/>
      <c r="AD2725"/>
      <c r="AE2725"/>
      <c r="AF2725"/>
      <c r="AG2725"/>
      <c r="AH2725"/>
      <c r="AI2725"/>
      <c r="AJ2725"/>
      <c r="AK2725"/>
      <c r="AL2725"/>
    </row>
    <row r="2726" spans="3:38" ht="15" customHeight="1" x14ac:dyDescent="0.35">
      <c r="C2726"/>
      <c r="D2726"/>
      <c r="E2726"/>
      <c r="F2726"/>
      <c r="G2726"/>
      <c r="H2726"/>
      <c r="I2726"/>
      <c r="J2726"/>
      <c r="K2726"/>
      <c r="L2726"/>
      <c r="M2726"/>
      <c r="N2726"/>
      <c r="O2726"/>
      <c r="S2726"/>
      <c r="T2726"/>
      <c r="U2726"/>
      <c r="V2726"/>
      <c r="Y2726"/>
      <c r="Z2726"/>
      <c r="AA2726"/>
      <c r="AB2726"/>
      <c r="AC2726"/>
      <c r="AD2726"/>
      <c r="AE2726"/>
      <c r="AF2726"/>
      <c r="AG2726"/>
      <c r="AH2726"/>
      <c r="AI2726"/>
      <c r="AJ2726"/>
      <c r="AK2726"/>
      <c r="AL2726"/>
    </row>
    <row r="2727" spans="3:38" ht="15" customHeight="1" x14ac:dyDescent="0.35">
      <c r="C2727"/>
      <c r="D2727"/>
      <c r="E2727"/>
      <c r="F2727"/>
      <c r="G2727"/>
      <c r="H2727"/>
      <c r="I2727"/>
      <c r="J2727"/>
      <c r="K2727"/>
      <c r="L2727"/>
      <c r="M2727"/>
      <c r="N2727"/>
      <c r="O2727"/>
      <c r="S2727"/>
      <c r="T2727"/>
      <c r="U2727"/>
      <c r="V2727"/>
      <c r="Y2727"/>
      <c r="Z2727"/>
      <c r="AA2727"/>
      <c r="AB2727"/>
      <c r="AC2727"/>
      <c r="AD2727"/>
      <c r="AE2727"/>
      <c r="AF2727"/>
      <c r="AG2727"/>
      <c r="AH2727"/>
      <c r="AI2727"/>
      <c r="AJ2727"/>
      <c r="AK2727"/>
      <c r="AL2727"/>
    </row>
    <row r="2728" spans="3:38" ht="15" customHeight="1" x14ac:dyDescent="0.35">
      <c r="C2728"/>
      <c r="D2728"/>
      <c r="E2728"/>
      <c r="F2728"/>
      <c r="G2728"/>
      <c r="H2728"/>
      <c r="I2728"/>
      <c r="J2728"/>
      <c r="K2728"/>
      <c r="L2728"/>
      <c r="M2728"/>
      <c r="N2728"/>
      <c r="O2728"/>
      <c r="S2728"/>
      <c r="T2728"/>
      <c r="U2728"/>
      <c r="V2728"/>
      <c r="Y2728"/>
      <c r="Z2728"/>
      <c r="AA2728"/>
      <c r="AB2728"/>
      <c r="AC2728"/>
      <c r="AD2728"/>
      <c r="AE2728"/>
      <c r="AF2728"/>
      <c r="AG2728"/>
      <c r="AH2728"/>
      <c r="AI2728"/>
      <c r="AJ2728"/>
      <c r="AK2728"/>
      <c r="AL2728"/>
    </row>
    <row r="2729" spans="3:38" ht="15" customHeight="1" x14ac:dyDescent="0.35">
      <c r="C2729"/>
      <c r="D2729"/>
      <c r="E2729"/>
      <c r="F2729"/>
      <c r="G2729"/>
      <c r="H2729"/>
      <c r="I2729"/>
      <c r="J2729"/>
      <c r="K2729"/>
      <c r="L2729"/>
      <c r="M2729"/>
      <c r="N2729"/>
      <c r="O2729"/>
      <c r="S2729"/>
      <c r="T2729"/>
      <c r="U2729"/>
      <c r="V2729"/>
      <c r="Y2729"/>
      <c r="Z2729"/>
      <c r="AA2729"/>
      <c r="AB2729"/>
      <c r="AC2729"/>
      <c r="AD2729"/>
      <c r="AE2729"/>
      <c r="AF2729"/>
      <c r="AG2729"/>
      <c r="AH2729"/>
      <c r="AI2729"/>
      <c r="AJ2729"/>
      <c r="AK2729"/>
      <c r="AL2729"/>
    </row>
    <row r="2730" spans="3:38" ht="15" customHeight="1" x14ac:dyDescent="0.35">
      <c r="C2730"/>
      <c r="D2730"/>
      <c r="E2730"/>
      <c r="F2730"/>
      <c r="G2730"/>
      <c r="H2730"/>
      <c r="I2730"/>
      <c r="J2730"/>
      <c r="K2730"/>
      <c r="L2730"/>
      <c r="M2730"/>
      <c r="N2730"/>
      <c r="O2730"/>
      <c r="S2730"/>
      <c r="T2730"/>
      <c r="U2730"/>
      <c r="V2730"/>
      <c r="Y2730"/>
      <c r="Z2730"/>
      <c r="AA2730"/>
      <c r="AB2730"/>
      <c r="AC2730"/>
      <c r="AD2730"/>
      <c r="AE2730"/>
      <c r="AF2730"/>
      <c r="AG2730"/>
      <c r="AH2730"/>
      <c r="AI2730"/>
      <c r="AJ2730"/>
      <c r="AK2730"/>
      <c r="AL2730"/>
    </row>
    <row r="2731" spans="3:38" ht="15" customHeight="1" x14ac:dyDescent="0.35">
      <c r="C2731"/>
      <c r="D2731"/>
      <c r="E2731"/>
      <c r="F2731"/>
      <c r="G2731"/>
      <c r="H2731"/>
      <c r="I2731"/>
      <c r="J2731"/>
      <c r="K2731"/>
      <c r="L2731"/>
      <c r="M2731"/>
      <c r="N2731"/>
      <c r="O2731"/>
      <c r="S2731"/>
      <c r="T2731"/>
      <c r="U2731"/>
      <c r="V2731"/>
      <c r="Y2731"/>
      <c r="Z2731"/>
      <c r="AA2731"/>
      <c r="AB2731"/>
      <c r="AC2731"/>
      <c r="AD2731"/>
      <c r="AE2731"/>
      <c r="AF2731"/>
      <c r="AG2731"/>
      <c r="AH2731"/>
      <c r="AI2731"/>
      <c r="AJ2731"/>
      <c r="AK2731"/>
      <c r="AL2731"/>
    </row>
    <row r="2732" spans="3:38" ht="15" customHeight="1" x14ac:dyDescent="0.35">
      <c r="C2732"/>
      <c r="D2732"/>
      <c r="E2732"/>
      <c r="F2732"/>
      <c r="G2732"/>
      <c r="H2732"/>
      <c r="I2732"/>
      <c r="J2732"/>
      <c r="K2732"/>
      <c r="L2732"/>
      <c r="M2732"/>
      <c r="N2732"/>
      <c r="O2732"/>
      <c r="S2732"/>
      <c r="T2732"/>
      <c r="U2732"/>
      <c r="V2732"/>
      <c r="Y2732"/>
      <c r="Z2732"/>
      <c r="AA2732"/>
      <c r="AB2732"/>
      <c r="AC2732"/>
      <c r="AD2732"/>
      <c r="AE2732"/>
      <c r="AF2732"/>
      <c r="AG2732"/>
      <c r="AH2732"/>
      <c r="AI2732"/>
      <c r="AJ2732"/>
      <c r="AK2732"/>
      <c r="AL2732"/>
    </row>
    <row r="2733" spans="3:38" ht="15" customHeight="1" x14ac:dyDescent="0.35">
      <c r="C2733"/>
      <c r="D2733"/>
      <c r="E2733"/>
      <c r="F2733"/>
      <c r="G2733"/>
      <c r="H2733"/>
      <c r="I2733"/>
      <c r="J2733"/>
      <c r="K2733"/>
      <c r="L2733"/>
      <c r="M2733"/>
      <c r="N2733"/>
      <c r="O2733"/>
      <c r="S2733"/>
      <c r="T2733"/>
      <c r="U2733"/>
      <c r="V2733"/>
      <c r="Y2733"/>
      <c r="Z2733"/>
      <c r="AA2733"/>
      <c r="AB2733"/>
      <c r="AC2733"/>
      <c r="AD2733"/>
      <c r="AE2733"/>
      <c r="AF2733"/>
      <c r="AG2733"/>
      <c r="AH2733"/>
      <c r="AI2733"/>
      <c r="AJ2733"/>
      <c r="AK2733"/>
      <c r="AL2733"/>
    </row>
    <row r="2734" spans="3:38" ht="15" customHeight="1" x14ac:dyDescent="0.35">
      <c r="C2734"/>
      <c r="D2734"/>
      <c r="E2734"/>
      <c r="F2734"/>
      <c r="G2734"/>
      <c r="H2734"/>
      <c r="I2734"/>
      <c r="J2734"/>
      <c r="K2734"/>
      <c r="L2734"/>
      <c r="M2734"/>
      <c r="N2734"/>
      <c r="O2734"/>
      <c r="S2734"/>
      <c r="T2734"/>
      <c r="U2734"/>
      <c r="V2734"/>
      <c r="Y2734"/>
      <c r="Z2734"/>
      <c r="AA2734"/>
      <c r="AB2734"/>
      <c r="AC2734"/>
      <c r="AD2734"/>
      <c r="AE2734"/>
      <c r="AF2734"/>
      <c r="AG2734"/>
      <c r="AH2734"/>
      <c r="AI2734"/>
      <c r="AJ2734"/>
      <c r="AK2734"/>
      <c r="AL2734"/>
    </row>
    <row r="2735" spans="3:38" ht="15" customHeight="1" x14ac:dyDescent="0.35">
      <c r="C2735"/>
      <c r="D2735"/>
      <c r="E2735"/>
      <c r="F2735"/>
      <c r="G2735"/>
      <c r="H2735"/>
      <c r="I2735"/>
      <c r="J2735"/>
      <c r="K2735"/>
      <c r="L2735"/>
      <c r="M2735"/>
      <c r="N2735"/>
      <c r="O2735"/>
      <c r="S2735"/>
      <c r="T2735"/>
      <c r="U2735"/>
      <c r="V2735"/>
      <c r="Y2735"/>
      <c r="Z2735"/>
      <c r="AA2735"/>
      <c r="AB2735"/>
      <c r="AC2735"/>
      <c r="AD2735"/>
      <c r="AE2735"/>
      <c r="AF2735"/>
      <c r="AG2735"/>
      <c r="AH2735"/>
      <c r="AI2735"/>
      <c r="AJ2735"/>
      <c r="AK2735"/>
      <c r="AL2735"/>
    </row>
    <row r="2736" spans="3:38" ht="15" customHeight="1" x14ac:dyDescent="0.35">
      <c r="C2736"/>
      <c r="D2736"/>
      <c r="E2736"/>
      <c r="F2736"/>
      <c r="G2736"/>
      <c r="H2736"/>
      <c r="I2736"/>
      <c r="J2736"/>
      <c r="K2736"/>
      <c r="L2736"/>
      <c r="M2736"/>
      <c r="N2736"/>
      <c r="O2736"/>
      <c r="S2736"/>
      <c r="T2736"/>
      <c r="U2736"/>
      <c r="V2736"/>
      <c r="Y2736"/>
      <c r="Z2736"/>
      <c r="AA2736"/>
      <c r="AB2736"/>
      <c r="AC2736"/>
      <c r="AD2736"/>
      <c r="AE2736"/>
      <c r="AF2736"/>
      <c r="AG2736"/>
      <c r="AH2736"/>
      <c r="AI2736"/>
      <c r="AJ2736"/>
      <c r="AK2736"/>
      <c r="AL2736"/>
    </row>
    <row r="2737" spans="3:38" ht="15" customHeight="1" x14ac:dyDescent="0.35">
      <c r="C2737"/>
      <c r="D2737"/>
      <c r="E2737"/>
      <c r="F2737"/>
      <c r="G2737"/>
      <c r="H2737"/>
      <c r="I2737"/>
      <c r="J2737"/>
      <c r="K2737"/>
      <c r="L2737"/>
      <c r="M2737"/>
      <c r="N2737"/>
      <c r="O2737"/>
      <c r="S2737"/>
      <c r="T2737"/>
      <c r="U2737"/>
      <c r="V2737"/>
      <c r="Y2737"/>
      <c r="Z2737"/>
      <c r="AA2737"/>
      <c r="AB2737"/>
      <c r="AC2737"/>
      <c r="AD2737"/>
      <c r="AE2737"/>
      <c r="AF2737"/>
      <c r="AG2737"/>
      <c r="AH2737"/>
      <c r="AI2737"/>
      <c r="AJ2737"/>
      <c r="AK2737"/>
      <c r="AL2737"/>
    </row>
    <row r="2738" spans="3:38" ht="15" customHeight="1" x14ac:dyDescent="0.35">
      <c r="C2738"/>
      <c r="D2738"/>
      <c r="E2738"/>
      <c r="F2738"/>
      <c r="G2738"/>
      <c r="H2738"/>
      <c r="I2738"/>
      <c r="J2738"/>
      <c r="K2738"/>
      <c r="L2738"/>
      <c r="M2738"/>
      <c r="N2738"/>
      <c r="O2738"/>
      <c r="S2738"/>
      <c r="T2738"/>
      <c r="U2738"/>
      <c r="V2738"/>
      <c r="Y2738"/>
      <c r="Z2738"/>
      <c r="AA2738"/>
      <c r="AB2738"/>
      <c r="AC2738"/>
      <c r="AD2738"/>
      <c r="AE2738"/>
      <c r="AF2738"/>
      <c r="AG2738"/>
      <c r="AH2738"/>
      <c r="AI2738"/>
      <c r="AJ2738"/>
      <c r="AK2738"/>
      <c r="AL2738"/>
    </row>
    <row r="2739" spans="3:38" ht="15" customHeight="1" x14ac:dyDescent="0.35">
      <c r="C2739"/>
      <c r="D2739"/>
      <c r="E2739"/>
      <c r="F2739"/>
      <c r="G2739"/>
      <c r="H2739"/>
      <c r="I2739"/>
      <c r="J2739"/>
      <c r="K2739"/>
      <c r="L2739"/>
      <c r="M2739"/>
      <c r="N2739"/>
      <c r="O2739"/>
      <c r="S2739"/>
      <c r="T2739"/>
      <c r="U2739"/>
      <c r="V2739"/>
      <c r="Y2739"/>
      <c r="Z2739"/>
      <c r="AA2739"/>
      <c r="AB2739"/>
      <c r="AC2739"/>
      <c r="AD2739"/>
      <c r="AE2739"/>
      <c r="AF2739"/>
      <c r="AG2739"/>
      <c r="AH2739"/>
      <c r="AI2739"/>
      <c r="AJ2739"/>
      <c r="AK2739"/>
      <c r="AL2739"/>
    </row>
    <row r="2740" spans="3:38" ht="15" customHeight="1" x14ac:dyDescent="0.35">
      <c r="C2740"/>
      <c r="D2740"/>
      <c r="E2740"/>
      <c r="F2740"/>
      <c r="G2740"/>
      <c r="H2740"/>
      <c r="I2740"/>
      <c r="J2740"/>
      <c r="K2740"/>
      <c r="L2740"/>
      <c r="M2740"/>
      <c r="N2740"/>
      <c r="O2740"/>
      <c r="S2740"/>
      <c r="T2740"/>
      <c r="U2740"/>
      <c r="V2740"/>
      <c r="Y2740"/>
      <c r="Z2740"/>
      <c r="AA2740"/>
      <c r="AB2740"/>
      <c r="AC2740"/>
      <c r="AD2740"/>
      <c r="AE2740"/>
      <c r="AF2740"/>
      <c r="AG2740"/>
      <c r="AH2740"/>
      <c r="AI2740"/>
      <c r="AJ2740"/>
      <c r="AK2740"/>
      <c r="AL2740"/>
    </row>
    <row r="2741" spans="3:38" ht="15" customHeight="1" x14ac:dyDescent="0.35">
      <c r="C2741"/>
      <c r="D2741"/>
      <c r="E2741"/>
      <c r="F2741"/>
      <c r="G2741"/>
      <c r="H2741"/>
      <c r="I2741"/>
      <c r="J2741"/>
      <c r="K2741"/>
      <c r="L2741"/>
      <c r="M2741"/>
      <c r="N2741"/>
      <c r="O2741"/>
      <c r="S2741"/>
      <c r="T2741"/>
      <c r="U2741"/>
      <c r="V2741"/>
      <c r="Y2741"/>
      <c r="Z2741"/>
      <c r="AA2741"/>
      <c r="AB2741"/>
      <c r="AC2741"/>
      <c r="AD2741"/>
      <c r="AE2741"/>
      <c r="AF2741"/>
      <c r="AG2741"/>
      <c r="AH2741"/>
      <c r="AI2741"/>
      <c r="AJ2741"/>
      <c r="AK2741"/>
      <c r="AL2741"/>
    </row>
    <row r="2742" spans="3:38" ht="15" customHeight="1" x14ac:dyDescent="0.35">
      <c r="C2742"/>
      <c r="D2742"/>
      <c r="E2742"/>
      <c r="F2742"/>
      <c r="G2742"/>
      <c r="H2742"/>
      <c r="I2742"/>
      <c r="J2742"/>
      <c r="K2742"/>
      <c r="L2742"/>
      <c r="M2742"/>
      <c r="N2742"/>
      <c r="O2742"/>
      <c r="S2742"/>
      <c r="T2742"/>
      <c r="U2742"/>
      <c r="V2742"/>
      <c r="Y2742"/>
      <c r="Z2742"/>
      <c r="AA2742"/>
      <c r="AB2742"/>
      <c r="AC2742"/>
      <c r="AD2742"/>
      <c r="AE2742"/>
      <c r="AF2742"/>
      <c r="AG2742"/>
      <c r="AH2742"/>
      <c r="AI2742"/>
      <c r="AJ2742"/>
      <c r="AK2742"/>
      <c r="AL2742"/>
    </row>
    <row r="2743" spans="3:38" ht="15" customHeight="1" x14ac:dyDescent="0.35">
      <c r="C2743"/>
      <c r="D2743"/>
      <c r="E2743"/>
      <c r="F2743"/>
      <c r="G2743"/>
      <c r="H2743"/>
      <c r="I2743"/>
      <c r="J2743"/>
      <c r="K2743"/>
      <c r="L2743"/>
      <c r="M2743"/>
      <c r="N2743"/>
      <c r="O2743"/>
      <c r="S2743"/>
      <c r="T2743"/>
      <c r="U2743"/>
      <c r="V2743"/>
      <c r="Y2743"/>
      <c r="Z2743"/>
      <c r="AA2743"/>
      <c r="AB2743"/>
      <c r="AC2743"/>
      <c r="AD2743"/>
      <c r="AE2743"/>
      <c r="AF2743"/>
      <c r="AG2743"/>
      <c r="AH2743"/>
      <c r="AI2743"/>
      <c r="AJ2743"/>
      <c r="AK2743"/>
      <c r="AL2743"/>
    </row>
    <row r="2744" spans="3:38" ht="15" customHeight="1" x14ac:dyDescent="0.35">
      <c r="C2744"/>
      <c r="D2744"/>
      <c r="E2744"/>
      <c r="F2744"/>
      <c r="G2744"/>
      <c r="H2744"/>
      <c r="I2744"/>
      <c r="J2744"/>
      <c r="K2744"/>
      <c r="L2744"/>
      <c r="M2744"/>
      <c r="N2744"/>
      <c r="O2744"/>
      <c r="S2744"/>
      <c r="T2744"/>
      <c r="U2744"/>
      <c r="V2744"/>
      <c r="Y2744"/>
      <c r="Z2744"/>
      <c r="AA2744"/>
      <c r="AB2744"/>
      <c r="AC2744"/>
      <c r="AD2744"/>
      <c r="AE2744"/>
      <c r="AF2744"/>
      <c r="AG2744"/>
      <c r="AH2744"/>
      <c r="AI2744"/>
      <c r="AJ2744"/>
      <c r="AK2744"/>
      <c r="AL2744"/>
    </row>
    <row r="2745" spans="3:38" ht="15" customHeight="1" x14ac:dyDescent="0.35">
      <c r="C2745"/>
      <c r="D2745"/>
      <c r="E2745"/>
      <c r="F2745"/>
      <c r="G2745"/>
      <c r="H2745"/>
      <c r="I2745"/>
      <c r="J2745"/>
      <c r="K2745"/>
      <c r="L2745"/>
      <c r="M2745"/>
      <c r="N2745"/>
      <c r="O2745"/>
      <c r="S2745"/>
      <c r="T2745"/>
      <c r="U2745"/>
      <c r="V2745"/>
      <c r="Y2745"/>
      <c r="Z2745"/>
      <c r="AA2745"/>
      <c r="AB2745"/>
      <c r="AC2745"/>
      <c r="AD2745"/>
      <c r="AE2745"/>
      <c r="AF2745"/>
      <c r="AG2745"/>
      <c r="AH2745"/>
      <c r="AI2745"/>
      <c r="AJ2745"/>
      <c r="AK2745"/>
      <c r="AL2745"/>
    </row>
    <row r="2746" spans="3:38" ht="15" customHeight="1" x14ac:dyDescent="0.35">
      <c r="C2746"/>
      <c r="D2746"/>
      <c r="E2746"/>
      <c r="F2746"/>
      <c r="G2746"/>
      <c r="H2746"/>
      <c r="I2746"/>
      <c r="J2746"/>
      <c r="K2746"/>
      <c r="L2746"/>
      <c r="M2746"/>
      <c r="N2746"/>
      <c r="O2746"/>
      <c r="S2746"/>
      <c r="T2746"/>
      <c r="U2746"/>
      <c r="V2746"/>
      <c r="Y2746"/>
      <c r="Z2746"/>
      <c r="AA2746"/>
      <c r="AB2746"/>
      <c r="AC2746"/>
      <c r="AD2746"/>
      <c r="AE2746"/>
      <c r="AF2746"/>
      <c r="AG2746"/>
      <c r="AH2746"/>
      <c r="AI2746"/>
      <c r="AJ2746"/>
      <c r="AK2746"/>
      <c r="AL2746"/>
    </row>
    <row r="2747" spans="3:38" ht="15" customHeight="1" x14ac:dyDescent="0.35">
      <c r="C2747"/>
      <c r="D2747"/>
      <c r="E2747"/>
      <c r="F2747"/>
      <c r="G2747"/>
      <c r="H2747"/>
      <c r="I2747"/>
      <c r="J2747"/>
      <c r="K2747"/>
      <c r="L2747"/>
      <c r="M2747"/>
      <c r="N2747"/>
      <c r="O2747"/>
      <c r="S2747"/>
      <c r="T2747"/>
      <c r="U2747"/>
      <c r="V2747"/>
      <c r="Y2747"/>
      <c r="Z2747"/>
      <c r="AA2747"/>
      <c r="AB2747"/>
      <c r="AC2747"/>
      <c r="AD2747"/>
      <c r="AE2747"/>
      <c r="AF2747"/>
      <c r="AG2747"/>
      <c r="AH2747"/>
      <c r="AI2747"/>
      <c r="AJ2747"/>
      <c r="AK2747"/>
      <c r="AL2747"/>
    </row>
    <row r="2748" spans="3:38" ht="15" customHeight="1" x14ac:dyDescent="0.35">
      <c r="C2748"/>
      <c r="D2748"/>
      <c r="E2748"/>
      <c r="F2748"/>
      <c r="G2748"/>
      <c r="H2748"/>
      <c r="I2748"/>
      <c r="J2748"/>
      <c r="K2748"/>
      <c r="L2748"/>
      <c r="M2748"/>
      <c r="N2748"/>
      <c r="O2748"/>
      <c r="S2748"/>
      <c r="T2748"/>
      <c r="U2748"/>
      <c r="V2748"/>
      <c r="Y2748"/>
      <c r="Z2748"/>
      <c r="AA2748"/>
      <c r="AB2748"/>
      <c r="AC2748"/>
      <c r="AD2748"/>
      <c r="AE2748"/>
      <c r="AF2748"/>
      <c r="AG2748"/>
      <c r="AH2748"/>
      <c r="AI2748"/>
      <c r="AJ2748"/>
      <c r="AK2748"/>
      <c r="AL2748"/>
    </row>
    <row r="2749" spans="3:38" ht="15" customHeight="1" x14ac:dyDescent="0.35">
      <c r="C2749"/>
      <c r="D2749"/>
      <c r="E2749"/>
      <c r="F2749"/>
      <c r="G2749"/>
      <c r="H2749"/>
      <c r="I2749"/>
      <c r="J2749"/>
      <c r="K2749"/>
      <c r="L2749"/>
      <c r="M2749"/>
      <c r="N2749"/>
      <c r="O2749"/>
      <c r="S2749"/>
      <c r="T2749"/>
      <c r="U2749"/>
      <c r="V2749"/>
      <c r="Y2749"/>
      <c r="Z2749"/>
      <c r="AA2749"/>
      <c r="AB2749"/>
      <c r="AC2749"/>
      <c r="AD2749"/>
      <c r="AE2749"/>
      <c r="AF2749"/>
      <c r="AG2749"/>
      <c r="AH2749"/>
      <c r="AI2749"/>
      <c r="AJ2749"/>
      <c r="AK2749"/>
      <c r="AL2749"/>
    </row>
    <row r="2750" spans="3:38" ht="15" customHeight="1" x14ac:dyDescent="0.35">
      <c r="C2750"/>
      <c r="D2750"/>
      <c r="E2750"/>
      <c r="F2750"/>
      <c r="G2750"/>
      <c r="H2750"/>
      <c r="I2750"/>
      <c r="J2750"/>
      <c r="K2750"/>
      <c r="L2750"/>
      <c r="M2750"/>
      <c r="N2750"/>
      <c r="O2750"/>
      <c r="S2750"/>
      <c r="T2750"/>
      <c r="U2750"/>
      <c r="V2750"/>
      <c r="Y2750"/>
      <c r="Z2750"/>
      <c r="AA2750"/>
      <c r="AB2750"/>
      <c r="AC2750"/>
      <c r="AD2750"/>
      <c r="AE2750"/>
      <c r="AF2750"/>
      <c r="AG2750"/>
      <c r="AH2750"/>
      <c r="AI2750"/>
      <c r="AJ2750"/>
      <c r="AK2750"/>
      <c r="AL2750"/>
    </row>
    <row r="2751" spans="3:38" ht="15" customHeight="1" x14ac:dyDescent="0.35">
      <c r="C2751"/>
      <c r="D2751"/>
      <c r="E2751"/>
      <c r="F2751"/>
      <c r="G2751"/>
      <c r="H2751"/>
      <c r="I2751"/>
      <c r="J2751"/>
      <c r="K2751"/>
      <c r="L2751"/>
      <c r="M2751"/>
      <c r="N2751"/>
      <c r="O2751"/>
      <c r="S2751"/>
      <c r="T2751"/>
      <c r="U2751"/>
      <c r="V2751"/>
      <c r="Y2751"/>
      <c r="Z2751"/>
      <c r="AA2751"/>
      <c r="AB2751"/>
      <c r="AC2751"/>
      <c r="AD2751"/>
      <c r="AE2751"/>
      <c r="AF2751"/>
      <c r="AG2751"/>
      <c r="AH2751"/>
      <c r="AI2751"/>
      <c r="AJ2751"/>
      <c r="AK2751"/>
      <c r="AL2751"/>
    </row>
    <row r="2752" spans="3:38" ht="15" customHeight="1" x14ac:dyDescent="0.35">
      <c r="C2752"/>
      <c r="D2752"/>
      <c r="E2752"/>
      <c r="F2752"/>
      <c r="G2752"/>
      <c r="H2752"/>
      <c r="I2752"/>
      <c r="J2752"/>
      <c r="K2752"/>
      <c r="L2752"/>
      <c r="M2752"/>
      <c r="N2752"/>
      <c r="O2752"/>
      <c r="S2752"/>
      <c r="T2752"/>
      <c r="U2752"/>
      <c r="V2752"/>
      <c r="Y2752"/>
      <c r="Z2752"/>
      <c r="AA2752"/>
      <c r="AB2752"/>
      <c r="AC2752"/>
      <c r="AD2752"/>
      <c r="AE2752"/>
      <c r="AF2752"/>
      <c r="AG2752"/>
      <c r="AH2752"/>
      <c r="AI2752"/>
      <c r="AJ2752"/>
      <c r="AK2752"/>
      <c r="AL2752"/>
    </row>
    <row r="2753" spans="3:38" ht="15" customHeight="1" x14ac:dyDescent="0.35">
      <c r="C2753"/>
      <c r="D2753"/>
      <c r="E2753"/>
      <c r="F2753"/>
      <c r="G2753"/>
      <c r="H2753"/>
      <c r="I2753"/>
      <c r="J2753"/>
      <c r="K2753"/>
      <c r="L2753"/>
      <c r="M2753"/>
      <c r="N2753"/>
      <c r="O2753"/>
      <c r="S2753"/>
      <c r="T2753"/>
      <c r="U2753"/>
      <c r="V2753"/>
      <c r="Y2753"/>
      <c r="Z2753"/>
      <c r="AA2753"/>
      <c r="AB2753"/>
      <c r="AC2753"/>
      <c r="AD2753"/>
      <c r="AE2753"/>
      <c r="AF2753"/>
      <c r="AG2753"/>
      <c r="AH2753"/>
      <c r="AI2753"/>
      <c r="AJ2753"/>
      <c r="AK2753"/>
      <c r="AL2753"/>
    </row>
    <row r="2754" spans="3:38" ht="15" customHeight="1" x14ac:dyDescent="0.35">
      <c r="C2754"/>
      <c r="D2754"/>
      <c r="E2754"/>
      <c r="F2754"/>
      <c r="G2754"/>
      <c r="H2754"/>
      <c r="I2754"/>
      <c r="J2754"/>
      <c r="K2754"/>
      <c r="L2754"/>
      <c r="M2754"/>
      <c r="N2754"/>
      <c r="O2754"/>
      <c r="S2754"/>
      <c r="T2754"/>
      <c r="U2754"/>
      <c r="V2754"/>
      <c r="Y2754"/>
      <c r="Z2754"/>
      <c r="AA2754"/>
      <c r="AB2754"/>
      <c r="AC2754"/>
      <c r="AD2754"/>
      <c r="AE2754"/>
      <c r="AF2754"/>
      <c r="AG2754"/>
      <c r="AH2754"/>
      <c r="AI2754"/>
      <c r="AJ2754"/>
      <c r="AK2754"/>
      <c r="AL2754"/>
    </row>
    <row r="2755" spans="3:38" ht="15" customHeight="1" x14ac:dyDescent="0.35">
      <c r="C2755"/>
      <c r="D2755"/>
      <c r="E2755"/>
      <c r="F2755"/>
      <c r="G2755"/>
      <c r="H2755"/>
      <c r="I2755"/>
      <c r="J2755"/>
      <c r="K2755"/>
      <c r="L2755"/>
      <c r="M2755"/>
      <c r="N2755"/>
      <c r="O2755"/>
      <c r="S2755"/>
      <c r="T2755"/>
      <c r="U2755"/>
      <c r="V2755"/>
      <c r="Y2755"/>
      <c r="Z2755"/>
      <c r="AA2755"/>
      <c r="AB2755"/>
      <c r="AC2755"/>
      <c r="AD2755"/>
      <c r="AE2755"/>
      <c r="AF2755"/>
      <c r="AG2755"/>
      <c r="AH2755"/>
      <c r="AI2755"/>
      <c r="AJ2755"/>
      <c r="AK2755"/>
      <c r="AL2755"/>
    </row>
    <row r="2756" spans="3:38" ht="15" customHeight="1" x14ac:dyDescent="0.35">
      <c r="C2756"/>
      <c r="D2756"/>
      <c r="E2756"/>
      <c r="F2756"/>
      <c r="G2756"/>
      <c r="H2756"/>
      <c r="I2756"/>
      <c r="J2756"/>
      <c r="K2756"/>
      <c r="L2756"/>
      <c r="M2756"/>
      <c r="N2756"/>
      <c r="O2756"/>
      <c r="S2756"/>
      <c r="T2756"/>
      <c r="U2756"/>
      <c r="V2756"/>
      <c r="Y2756"/>
      <c r="Z2756"/>
      <c r="AA2756"/>
      <c r="AB2756"/>
      <c r="AC2756"/>
      <c r="AD2756"/>
      <c r="AE2756"/>
      <c r="AF2756"/>
      <c r="AG2756"/>
      <c r="AH2756"/>
      <c r="AI2756"/>
      <c r="AJ2756"/>
      <c r="AK2756"/>
      <c r="AL2756"/>
    </row>
    <row r="2757" spans="3:38" ht="15" customHeight="1" x14ac:dyDescent="0.35">
      <c r="C2757"/>
      <c r="D2757"/>
      <c r="E2757"/>
      <c r="F2757"/>
      <c r="G2757"/>
      <c r="H2757"/>
      <c r="I2757"/>
      <c r="J2757"/>
      <c r="K2757"/>
      <c r="L2757"/>
      <c r="M2757"/>
      <c r="N2757"/>
      <c r="O2757"/>
      <c r="S2757"/>
      <c r="T2757"/>
      <c r="U2757"/>
      <c r="V2757"/>
      <c r="Y2757"/>
      <c r="Z2757"/>
      <c r="AA2757"/>
      <c r="AB2757"/>
      <c r="AC2757"/>
      <c r="AD2757"/>
      <c r="AE2757"/>
      <c r="AF2757"/>
      <c r="AG2757"/>
      <c r="AH2757"/>
      <c r="AI2757"/>
      <c r="AJ2757"/>
      <c r="AK2757"/>
      <c r="AL2757"/>
    </row>
    <row r="2758" spans="3:38" ht="15" customHeight="1" x14ac:dyDescent="0.35">
      <c r="C2758"/>
      <c r="D2758"/>
      <c r="E2758"/>
      <c r="F2758"/>
      <c r="G2758"/>
      <c r="H2758"/>
      <c r="I2758"/>
      <c r="J2758"/>
      <c r="K2758"/>
      <c r="L2758"/>
      <c r="M2758"/>
      <c r="N2758"/>
      <c r="O2758"/>
      <c r="S2758"/>
      <c r="T2758"/>
      <c r="U2758"/>
      <c r="V2758"/>
      <c r="Y2758"/>
      <c r="Z2758"/>
      <c r="AA2758"/>
      <c r="AB2758"/>
      <c r="AC2758"/>
      <c r="AD2758"/>
      <c r="AE2758"/>
      <c r="AF2758"/>
      <c r="AG2758"/>
      <c r="AH2758"/>
      <c r="AI2758"/>
      <c r="AJ2758"/>
      <c r="AK2758"/>
      <c r="AL2758"/>
    </row>
    <row r="2759" spans="3:38" ht="15" customHeight="1" x14ac:dyDescent="0.35">
      <c r="C2759"/>
      <c r="D2759"/>
      <c r="E2759"/>
      <c r="F2759"/>
      <c r="G2759"/>
      <c r="H2759"/>
      <c r="I2759"/>
      <c r="J2759"/>
      <c r="K2759"/>
      <c r="L2759"/>
      <c r="M2759"/>
      <c r="N2759"/>
      <c r="O2759"/>
      <c r="S2759"/>
      <c r="T2759"/>
      <c r="U2759"/>
      <c r="V2759"/>
      <c r="Y2759"/>
      <c r="Z2759"/>
      <c r="AA2759"/>
      <c r="AB2759"/>
      <c r="AC2759"/>
      <c r="AD2759"/>
      <c r="AE2759"/>
      <c r="AF2759"/>
      <c r="AG2759"/>
      <c r="AH2759"/>
      <c r="AI2759"/>
      <c r="AJ2759"/>
      <c r="AK2759"/>
      <c r="AL2759"/>
    </row>
    <row r="2760" spans="3:38" ht="15" customHeight="1" x14ac:dyDescent="0.35">
      <c r="C2760"/>
      <c r="D2760"/>
      <c r="E2760"/>
      <c r="F2760"/>
      <c r="G2760"/>
      <c r="H2760"/>
      <c r="I2760"/>
      <c r="J2760"/>
      <c r="K2760"/>
      <c r="L2760"/>
      <c r="M2760"/>
      <c r="N2760"/>
      <c r="O2760"/>
      <c r="S2760"/>
      <c r="T2760"/>
      <c r="U2760"/>
      <c r="V2760"/>
      <c r="Y2760"/>
      <c r="Z2760"/>
      <c r="AA2760"/>
      <c r="AB2760"/>
      <c r="AC2760"/>
      <c r="AD2760"/>
      <c r="AE2760"/>
      <c r="AF2760"/>
      <c r="AG2760"/>
      <c r="AH2760"/>
      <c r="AI2760"/>
      <c r="AJ2760"/>
      <c r="AK2760"/>
      <c r="AL2760"/>
    </row>
    <row r="2761" spans="3:38" ht="15" customHeight="1" x14ac:dyDescent="0.35">
      <c r="C2761"/>
      <c r="D2761"/>
      <c r="E2761"/>
      <c r="F2761"/>
      <c r="G2761"/>
      <c r="H2761"/>
      <c r="I2761"/>
      <c r="J2761"/>
      <c r="K2761"/>
      <c r="L2761"/>
      <c r="M2761"/>
      <c r="N2761"/>
      <c r="O2761"/>
      <c r="S2761"/>
      <c r="T2761"/>
      <c r="U2761"/>
      <c r="V2761"/>
      <c r="Y2761"/>
      <c r="Z2761"/>
      <c r="AA2761"/>
      <c r="AB2761"/>
      <c r="AC2761"/>
      <c r="AD2761"/>
      <c r="AE2761"/>
      <c r="AF2761"/>
      <c r="AG2761"/>
      <c r="AH2761"/>
      <c r="AI2761"/>
      <c r="AJ2761"/>
      <c r="AK2761"/>
      <c r="AL2761"/>
    </row>
    <row r="2762" spans="3:38" ht="15" customHeight="1" x14ac:dyDescent="0.35">
      <c r="C2762"/>
      <c r="D2762"/>
      <c r="E2762"/>
      <c r="F2762"/>
      <c r="G2762"/>
      <c r="H2762"/>
      <c r="I2762"/>
      <c r="J2762"/>
      <c r="K2762"/>
      <c r="L2762"/>
      <c r="M2762"/>
      <c r="N2762"/>
      <c r="O2762"/>
      <c r="S2762"/>
      <c r="T2762"/>
      <c r="U2762"/>
      <c r="V2762"/>
      <c r="Y2762"/>
      <c r="Z2762"/>
      <c r="AA2762"/>
      <c r="AB2762"/>
      <c r="AC2762"/>
      <c r="AD2762"/>
      <c r="AE2762"/>
      <c r="AF2762"/>
      <c r="AG2762"/>
      <c r="AH2762"/>
      <c r="AI2762"/>
      <c r="AJ2762"/>
      <c r="AK2762"/>
      <c r="AL2762"/>
    </row>
    <row r="2763" spans="3:38" ht="15" customHeight="1" x14ac:dyDescent="0.35">
      <c r="C2763"/>
      <c r="D2763"/>
      <c r="E2763"/>
      <c r="F2763"/>
      <c r="G2763"/>
      <c r="H2763"/>
      <c r="I2763"/>
      <c r="J2763"/>
      <c r="K2763"/>
      <c r="L2763"/>
      <c r="M2763"/>
      <c r="N2763"/>
      <c r="O2763"/>
      <c r="S2763"/>
      <c r="T2763"/>
      <c r="U2763"/>
      <c r="V2763"/>
      <c r="Y2763"/>
      <c r="Z2763"/>
      <c r="AA2763"/>
      <c r="AB2763"/>
      <c r="AC2763"/>
      <c r="AD2763"/>
      <c r="AE2763"/>
      <c r="AF2763"/>
      <c r="AG2763"/>
      <c r="AH2763"/>
      <c r="AI2763"/>
      <c r="AJ2763"/>
      <c r="AK2763"/>
      <c r="AL2763"/>
    </row>
    <row r="2764" spans="3:38" ht="15" customHeight="1" x14ac:dyDescent="0.35">
      <c r="C2764"/>
      <c r="D2764"/>
      <c r="E2764"/>
      <c r="F2764"/>
      <c r="G2764"/>
      <c r="H2764"/>
      <c r="I2764"/>
      <c r="J2764"/>
      <c r="K2764"/>
      <c r="L2764"/>
      <c r="M2764"/>
      <c r="N2764"/>
      <c r="O2764"/>
      <c r="S2764"/>
      <c r="T2764"/>
      <c r="U2764"/>
      <c r="V2764"/>
      <c r="Y2764"/>
      <c r="Z2764"/>
      <c r="AA2764"/>
      <c r="AB2764"/>
      <c r="AC2764"/>
      <c r="AD2764"/>
      <c r="AE2764"/>
      <c r="AF2764"/>
      <c r="AG2764"/>
      <c r="AH2764"/>
      <c r="AI2764"/>
      <c r="AJ2764"/>
      <c r="AK2764"/>
      <c r="AL2764"/>
    </row>
    <row r="2765" spans="3:38" ht="15" customHeight="1" x14ac:dyDescent="0.35">
      <c r="C2765"/>
      <c r="D2765"/>
      <c r="E2765"/>
      <c r="F2765"/>
      <c r="G2765"/>
      <c r="H2765"/>
      <c r="I2765"/>
      <c r="J2765"/>
      <c r="K2765"/>
      <c r="L2765"/>
      <c r="M2765"/>
      <c r="N2765"/>
      <c r="O2765"/>
      <c r="S2765"/>
      <c r="T2765"/>
      <c r="U2765"/>
      <c r="V2765"/>
      <c r="Y2765"/>
      <c r="Z2765"/>
      <c r="AA2765"/>
      <c r="AB2765"/>
      <c r="AC2765"/>
      <c r="AD2765"/>
      <c r="AE2765"/>
      <c r="AF2765"/>
      <c r="AG2765"/>
      <c r="AH2765"/>
      <c r="AI2765"/>
      <c r="AJ2765"/>
      <c r="AK2765"/>
      <c r="AL2765"/>
    </row>
    <row r="2766" spans="3:38" ht="15" customHeight="1" x14ac:dyDescent="0.35">
      <c r="C2766"/>
      <c r="D2766"/>
      <c r="E2766"/>
      <c r="F2766"/>
      <c r="G2766"/>
      <c r="H2766"/>
      <c r="I2766"/>
      <c r="J2766"/>
      <c r="K2766"/>
      <c r="L2766"/>
      <c r="M2766"/>
      <c r="N2766"/>
      <c r="O2766"/>
      <c r="S2766"/>
      <c r="T2766"/>
      <c r="U2766"/>
      <c r="V2766"/>
      <c r="Y2766"/>
      <c r="Z2766"/>
      <c r="AA2766"/>
      <c r="AB2766"/>
      <c r="AC2766"/>
      <c r="AD2766"/>
      <c r="AE2766"/>
      <c r="AF2766"/>
      <c r="AG2766"/>
      <c r="AH2766"/>
      <c r="AI2766"/>
      <c r="AJ2766"/>
      <c r="AK2766"/>
      <c r="AL2766"/>
    </row>
    <row r="2767" spans="3:38" ht="15" customHeight="1" x14ac:dyDescent="0.35">
      <c r="C2767"/>
      <c r="D2767"/>
      <c r="E2767"/>
      <c r="F2767"/>
      <c r="G2767"/>
      <c r="H2767"/>
      <c r="I2767"/>
      <c r="J2767"/>
      <c r="K2767"/>
      <c r="L2767"/>
      <c r="M2767"/>
      <c r="N2767"/>
      <c r="O2767"/>
      <c r="S2767"/>
      <c r="T2767"/>
      <c r="U2767"/>
      <c r="V2767"/>
      <c r="Y2767"/>
      <c r="Z2767"/>
      <c r="AA2767"/>
      <c r="AB2767"/>
      <c r="AC2767"/>
      <c r="AD2767"/>
      <c r="AE2767"/>
      <c r="AF2767"/>
      <c r="AG2767"/>
      <c r="AH2767"/>
      <c r="AI2767"/>
      <c r="AJ2767"/>
      <c r="AK2767"/>
      <c r="AL2767"/>
    </row>
    <row r="2768" spans="3:38" ht="15" customHeight="1" x14ac:dyDescent="0.35">
      <c r="C2768"/>
      <c r="D2768"/>
      <c r="E2768"/>
      <c r="F2768"/>
      <c r="G2768"/>
      <c r="H2768"/>
      <c r="I2768"/>
      <c r="J2768"/>
      <c r="K2768"/>
      <c r="L2768"/>
      <c r="M2768"/>
      <c r="N2768"/>
      <c r="O2768"/>
      <c r="S2768"/>
      <c r="T2768"/>
      <c r="U2768"/>
      <c r="V2768"/>
      <c r="Y2768"/>
      <c r="Z2768"/>
      <c r="AA2768"/>
      <c r="AB2768"/>
      <c r="AC2768"/>
      <c r="AD2768"/>
      <c r="AE2768"/>
      <c r="AF2768"/>
      <c r="AG2768"/>
      <c r="AH2768"/>
      <c r="AI2768"/>
      <c r="AJ2768"/>
      <c r="AK2768"/>
      <c r="AL2768"/>
    </row>
    <row r="2769" spans="3:38" ht="15" customHeight="1" x14ac:dyDescent="0.35">
      <c r="C2769"/>
      <c r="D2769"/>
      <c r="E2769"/>
      <c r="F2769"/>
      <c r="G2769"/>
      <c r="H2769"/>
      <c r="I2769"/>
      <c r="J2769"/>
      <c r="K2769"/>
      <c r="L2769"/>
      <c r="M2769"/>
      <c r="N2769"/>
      <c r="O2769"/>
      <c r="S2769"/>
      <c r="T2769"/>
      <c r="U2769"/>
      <c r="V2769"/>
      <c r="Y2769"/>
      <c r="Z2769"/>
      <c r="AA2769"/>
      <c r="AB2769"/>
      <c r="AC2769"/>
      <c r="AD2769"/>
      <c r="AE2769"/>
      <c r="AF2769"/>
      <c r="AG2769"/>
      <c r="AH2769"/>
      <c r="AI2769"/>
      <c r="AJ2769"/>
      <c r="AK2769"/>
      <c r="AL2769"/>
    </row>
    <row r="2770" spans="3:38" ht="15" customHeight="1" x14ac:dyDescent="0.35">
      <c r="C2770"/>
      <c r="D2770"/>
      <c r="E2770"/>
      <c r="F2770"/>
      <c r="G2770"/>
      <c r="H2770"/>
      <c r="I2770"/>
      <c r="J2770"/>
      <c r="K2770"/>
      <c r="L2770"/>
      <c r="M2770"/>
      <c r="N2770"/>
      <c r="O2770"/>
      <c r="S2770"/>
      <c r="T2770"/>
      <c r="U2770"/>
      <c r="V2770"/>
      <c r="Y2770"/>
      <c r="Z2770"/>
      <c r="AA2770"/>
      <c r="AB2770"/>
      <c r="AC2770"/>
      <c r="AD2770"/>
      <c r="AE2770"/>
      <c r="AF2770"/>
      <c r="AG2770"/>
      <c r="AH2770"/>
      <c r="AI2770"/>
      <c r="AJ2770"/>
      <c r="AK2770"/>
      <c r="AL2770"/>
    </row>
    <row r="2771" spans="3:38" ht="15" customHeight="1" x14ac:dyDescent="0.35">
      <c r="C2771"/>
      <c r="D2771"/>
      <c r="E2771"/>
      <c r="F2771"/>
      <c r="G2771"/>
      <c r="H2771"/>
      <c r="I2771"/>
      <c r="J2771"/>
      <c r="K2771"/>
      <c r="L2771"/>
      <c r="M2771"/>
      <c r="N2771"/>
      <c r="O2771"/>
      <c r="S2771"/>
      <c r="T2771"/>
      <c r="U2771"/>
      <c r="V2771"/>
      <c r="Y2771"/>
      <c r="Z2771"/>
      <c r="AA2771"/>
      <c r="AB2771"/>
      <c r="AC2771"/>
      <c r="AD2771"/>
      <c r="AE2771"/>
      <c r="AF2771"/>
      <c r="AG2771"/>
      <c r="AH2771"/>
      <c r="AI2771"/>
      <c r="AJ2771"/>
      <c r="AK2771"/>
      <c r="AL2771"/>
    </row>
    <row r="2772" spans="3:38" ht="15" customHeight="1" x14ac:dyDescent="0.35">
      <c r="C2772"/>
      <c r="D2772"/>
      <c r="E2772"/>
      <c r="F2772"/>
      <c r="G2772"/>
      <c r="H2772"/>
      <c r="I2772"/>
      <c r="J2772"/>
      <c r="K2772"/>
      <c r="L2772"/>
      <c r="M2772"/>
      <c r="N2772"/>
      <c r="O2772"/>
      <c r="S2772"/>
      <c r="T2772"/>
      <c r="U2772"/>
      <c r="V2772"/>
      <c r="Y2772"/>
      <c r="Z2772"/>
      <c r="AA2772"/>
      <c r="AB2772"/>
      <c r="AC2772"/>
      <c r="AD2772"/>
      <c r="AE2772"/>
      <c r="AF2772"/>
      <c r="AG2772"/>
      <c r="AH2772"/>
      <c r="AI2772"/>
      <c r="AJ2772"/>
      <c r="AK2772"/>
      <c r="AL2772"/>
    </row>
    <row r="2773" spans="3:38" ht="15" customHeight="1" x14ac:dyDescent="0.35">
      <c r="C2773"/>
      <c r="D2773"/>
      <c r="E2773"/>
      <c r="F2773"/>
      <c r="G2773"/>
      <c r="H2773"/>
      <c r="I2773"/>
      <c r="J2773"/>
      <c r="K2773"/>
      <c r="L2773"/>
      <c r="M2773"/>
      <c r="N2773"/>
      <c r="O2773"/>
      <c r="S2773"/>
      <c r="T2773"/>
      <c r="U2773"/>
      <c r="V2773"/>
      <c r="Y2773"/>
      <c r="Z2773"/>
      <c r="AA2773"/>
      <c r="AB2773"/>
      <c r="AC2773"/>
      <c r="AD2773"/>
      <c r="AE2773"/>
      <c r="AF2773"/>
      <c r="AG2773"/>
      <c r="AH2773"/>
      <c r="AI2773"/>
      <c r="AJ2773"/>
      <c r="AK2773"/>
      <c r="AL2773"/>
    </row>
    <row r="2774" spans="3:38" ht="15" customHeight="1" x14ac:dyDescent="0.35">
      <c r="C2774"/>
      <c r="D2774"/>
      <c r="E2774"/>
      <c r="F2774"/>
      <c r="G2774"/>
      <c r="H2774"/>
      <c r="I2774"/>
      <c r="J2774"/>
      <c r="K2774"/>
      <c r="L2774"/>
      <c r="M2774"/>
      <c r="N2774"/>
      <c r="O2774"/>
      <c r="S2774"/>
      <c r="T2774"/>
      <c r="U2774"/>
      <c r="V2774"/>
      <c r="Y2774"/>
      <c r="Z2774"/>
      <c r="AA2774"/>
      <c r="AB2774"/>
      <c r="AC2774"/>
      <c r="AD2774"/>
      <c r="AE2774"/>
      <c r="AF2774"/>
      <c r="AG2774"/>
      <c r="AH2774"/>
      <c r="AI2774"/>
      <c r="AJ2774"/>
      <c r="AK2774"/>
      <c r="AL2774"/>
    </row>
    <row r="2775" spans="3:38" ht="15" customHeight="1" x14ac:dyDescent="0.35">
      <c r="C2775"/>
      <c r="D2775"/>
      <c r="E2775"/>
      <c r="F2775"/>
      <c r="G2775"/>
      <c r="H2775"/>
      <c r="I2775"/>
      <c r="J2775"/>
      <c r="K2775"/>
      <c r="L2775"/>
      <c r="M2775"/>
      <c r="N2775"/>
      <c r="O2775"/>
      <c r="S2775"/>
      <c r="T2775"/>
      <c r="U2775"/>
      <c r="V2775"/>
      <c r="Y2775"/>
      <c r="Z2775"/>
      <c r="AA2775"/>
      <c r="AB2775"/>
      <c r="AC2775"/>
      <c r="AD2775"/>
      <c r="AE2775"/>
      <c r="AF2775"/>
      <c r="AG2775"/>
      <c r="AH2775"/>
      <c r="AI2775"/>
      <c r="AJ2775"/>
      <c r="AK2775"/>
      <c r="AL2775"/>
    </row>
    <row r="2776" spans="3:38" ht="15" customHeight="1" x14ac:dyDescent="0.35">
      <c r="C2776"/>
      <c r="D2776"/>
      <c r="E2776"/>
      <c r="F2776"/>
      <c r="G2776"/>
      <c r="H2776"/>
      <c r="I2776"/>
      <c r="J2776"/>
      <c r="K2776"/>
      <c r="L2776"/>
      <c r="M2776"/>
      <c r="N2776"/>
      <c r="O2776"/>
      <c r="S2776"/>
      <c r="T2776"/>
      <c r="U2776"/>
      <c r="V2776"/>
      <c r="Y2776"/>
      <c r="Z2776"/>
      <c r="AA2776"/>
      <c r="AB2776"/>
      <c r="AC2776"/>
      <c r="AD2776"/>
      <c r="AE2776"/>
      <c r="AF2776"/>
      <c r="AG2776"/>
      <c r="AH2776"/>
      <c r="AI2776"/>
      <c r="AJ2776"/>
      <c r="AK2776"/>
      <c r="AL2776"/>
    </row>
    <row r="2777" spans="3:38" ht="15" customHeight="1" x14ac:dyDescent="0.35">
      <c r="C2777"/>
      <c r="D2777"/>
      <c r="E2777"/>
      <c r="F2777"/>
      <c r="G2777"/>
      <c r="H2777"/>
      <c r="I2777"/>
      <c r="J2777"/>
      <c r="K2777"/>
      <c r="L2777"/>
      <c r="M2777"/>
      <c r="N2777"/>
      <c r="O2777"/>
      <c r="S2777"/>
      <c r="T2777"/>
      <c r="U2777"/>
      <c r="V2777"/>
      <c r="Y2777"/>
      <c r="Z2777"/>
      <c r="AA2777"/>
      <c r="AB2777"/>
      <c r="AC2777"/>
      <c r="AD2777"/>
      <c r="AE2777"/>
      <c r="AF2777"/>
      <c r="AG2777"/>
      <c r="AH2777"/>
      <c r="AI2777"/>
      <c r="AJ2777"/>
      <c r="AK2777"/>
      <c r="AL2777"/>
    </row>
    <row r="2778" spans="3:38" ht="15" customHeight="1" x14ac:dyDescent="0.35">
      <c r="C2778"/>
      <c r="D2778"/>
      <c r="E2778"/>
      <c r="F2778"/>
      <c r="G2778"/>
      <c r="H2778"/>
      <c r="I2778"/>
      <c r="J2778"/>
      <c r="K2778"/>
      <c r="L2778"/>
      <c r="M2778"/>
      <c r="N2778"/>
      <c r="O2778"/>
      <c r="S2778"/>
      <c r="T2778"/>
      <c r="U2778"/>
      <c r="V2778"/>
      <c r="Y2778"/>
      <c r="Z2778"/>
      <c r="AA2778"/>
      <c r="AB2778"/>
      <c r="AC2778"/>
      <c r="AD2778"/>
      <c r="AE2778"/>
      <c r="AF2778"/>
      <c r="AG2778"/>
      <c r="AH2778"/>
      <c r="AI2778"/>
      <c r="AJ2778"/>
      <c r="AK2778"/>
      <c r="AL2778"/>
    </row>
    <row r="2779" spans="3:38" ht="15" customHeight="1" x14ac:dyDescent="0.35">
      <c r="C2779"/>
      <c r="D2779"/>
      <c r="E2779"/>
      <c r="F2779"/>
      <c r="G2779"/>
      <c r="H2779"/>
      <c r="I2779"/>
      <c r="J2779"/>
      <c r="K2779"/>
      <c r="L2779"/>
      <c r="M2779"/>
      <c r="N2779"/>
      <c r="O2779"/>
      <c r="S2779"/>
      <c r="T2779"/>
      <c r="U2779"/>
      <c r="V2779"/>
      <c r="Y2779"/>
      <c r="Z2779"/>
      <c r="AA2779"/>
      <c r="AB2779"/>
      <c r="AC2779"/>
      <c r="AD2779"/>
      <c r="AE2779"/>
      <c r="AF2779"/>
      <c r="AG2779"/>
      <c r="AH2779"/>
      <c r="AI2779"/>
      <c r="AJ2779"/>
      <c r="AK2779"/>
      <c r="AL2779"/>
    </row>
    <row r="2780" spans="3:38" ht="15" customHeight="1" x14ac:dyDescent="0.35">
      <c r="C2780"/>
      <c r="D2780"/>
      <c r="E2780"/>
      <c r="F2780"/>
      <c r="G2780"/>
      <c r="H2780"/>
      <c r="I2780"/>
      <c r="J2780"/>
      <c r="K2780"/>
      <c r="L2780"/>
      <c r="M2780"/>
      <c r="N2780"/>
      <c r="O2780"/>
      <c r="S2780"/>
      <c r="T2780"/>
      <c r="U2780"/>
      <c r="V2780"/>
      <c r="Y2780"/>
      <c r="Z2780"/>
      <c r="AA2780"/>
      <c r="AB2780"/>
      <c r="AC2780"/>
      <c r="AD2780"/>
      <c r="AE2780"/>
      <c r="AF2780"/>
      <c r="AG2780"/>
      <c r="AH2780"/>
      <c r="AI2780"/>
      <c r="AJ2780"/>
      <c r="AK2780"/>
      <c r="AL2780"/>
    </row>
    <row r="2781" spans="3:38" ht="15" customHeight="1" x14ac:dyDescent="0.35">
      <c r="C2781"/>
      <c r="D2781"/>
      <c r="E2781"/>
      <c r="F2781"/>
      <c r="G2781"/>
      <c r="H2781"/>
      <c r="I2781"/>
      <c r="J2781"/>
      <c r="K2781"/>
      <c r="L2781"/>
      <c r="M2781"/>
      <c r="N2781"/>
      <c r="O2781"/>
      <c r="S2781"/>
      <c r="T2781"/>
      <c r="U2781"/>
      <c r="V2781"/>
      <c r="Y2781"/>
      <c r="Z2781"/>
      <c r="AA2781"/>
      <c r="AB2781"/>
      <c r="AC2781"/>
      <c r="AD2781"/>
      <c r="AE2781"/>
      <c r="AF2781"/>
      <c r="AG2781"/>
      <c r="AH2781"/>
      <c r="AI2781"/>
      <c r="AJ2781"/>
      <c r="AK2781"/>
      <c r="AL2781"/>
    </row>
    <row r="2782" spans="3:38" ht="15" customHeight="1" x14ac:dyDescent="0.35">
      <c r="C2782"/>
      <c r="D2782"/>
      <c r="E2782"/>
      <c r="F2782"/>
      <c r="G2782"/>
      <c r="H2782"/>
      <c r="I2782"/>
      <c r="J2782"/>
      <c r="K2782"/>
      <c r="L2782"/>
      <c r="M2782"/>
      <c r="N2782"/>
      <c r="O2782"/>
      <c r="S2782"/>
      <c r="T2782"/>
      <c r="U2782"/>
      <c r="V2782"/>
      <c r="Y2782"/>
      <c r="Z2782"/>
      <c r="AA2782"/>
      <c r="AB2782"/>
      <c r="AC2782"/>
      <c r="AD2782"/>
      <c r="AE2782"/>
      <c r="AF2782"/>
      <c r="AG2782"/>
      <c r="AH2782"/>
      <c r="AI2782"/>
      <c r="AJ2782"/>
      <c r="AK2782"/>
      <c r="AL2782"/>
    </row>
    <row r="2783" spans="3:38" ht="15" customHeight="1" x14ac:dyDescent="0.35">
      <c r="C2783"/>
      <c r="D2783"/>
      <c r="E2783"/>
      <c r="F2783"/>
      <c r="G2783"/>
      <c r="H2783"/>
      <c r="I2783"/>
      <c r="J2783"/>
      <c r="K2783"/>
      <c r="L2783"/>
      <c r="M2783"/>
      <c r="N2783"/>
      <c r="O2783"/>
      <c r="S2783"/>
      <c r="T2783"/>
      <c r="U2783"/>
      <c r="V2783"/>
      <c r="Y2783"/>
      <c r="Z2783"/>
      <c r="AA2783"/>
      <c r="AB2783"/>
      <c r="AC2783"/>
      <c r="AD2783"/>
      <c r="AE2783"/>
      <c r="AF2783"/>
      <c r="AG2783"/>
      <c r="AH2783"/>
      <c r="AI2783"/>
      <c r="AJ2783"/>
      <c r="AK2783"/>
      <c r="AL2783"/>
    </row>
    <row r="2784" spans="3:38" ht="15" customHeight="1" x14ac:dyDescent="0.35">
      <c r="C2784"/>
      <c r="D2784"/>
      <c r="E2784"/>
      <c r="F2784"/>
      <c r="G2784"/>
      <c r="H2784"/>
      <c r="I2784"/>
      <c r="J2784"/>
      <c r="K2784"/>
      <c r="L2784"/>
      <c r="M2784"/>
      <c r="N2784"/>
      <c r="O2784"/>
      <c r="S2784"/>
      <c r="T2784"/>
      <c r="U2784"/>
      <c r="V2784"/>
      <c r="Y2784"/>
      <c r="Z2784"/>
      <c r="AA2784"/>
      <c r="AB2784"/>
      <c r="AC2784"/>
      <c r="AD2784"/>
      <c r="AE2784"/>
      <c r="AF2784"/>
      <c r="AG2784"/>
      <c r="AH2784"/>
      <c r="AI2784"/>
      <c r="AJ2784"/>
      <c r="AK2784"/>
      <c r="AL2784"/>
    </row>
    <row r="2785" spans="3:38" ht="15" customHeight="1" x14ac:dyDescent="0.35">
      <c r="C2785"/>
      <c r="D2785"/>
      <c r="E2785"/>
      <c r="F2785"/>
      <c r="G2785"/>
      <c r="H2785"/>
      <c r="I2785"/>
      <c r="J2785"/>
      <c r="K2785"/>
      <c r="L2785"/>
      <c r="M2785"/>
      <c r="N2785"/>
      <c r="O2785"/>
      <c r="S2785"/>
      <c r="T2785"/>
      <c r="U2785"/>
      <c r="V2785"/>
      <c r="Y2785"/>
      <c r="Z2785"/>
      <c r="AA2785"/>
      <c r="AB2785"/>
      <c r="AC2785"/>
      <c r="AD2785"/>
      <c r="AE2785"/>
      <c r="AF2785"/>
      <c r="AG2785"/>
      <c r="AH2785"/>
      <c r="AI2785"/>
      <c r="AJ2785"/>
      <c r="AK2785"/>
      <c r="AL2785"/>
    </row>
    <row r="2786" spans="3:38" ht="15" customHeight="1" x14ac:dyDescent="0.35">
      <c r="C2786"/>
      <c r="D2786"/>
      <c r="E2786"/>
      <c r="F2786"/>
      <c r="G2786"/>
      <c r="H2786"/>
      <c r="I2786"/>
      <c r="J2786"/>
      <c r="K2786"/>
      <c r="L2786"/>
      <c r="M2786"/>
      <c r="N2786"/>
      <c r="O2786"/>
      <c r="S2786"/>
      <c r="T2786"/>
      <c r="U2786"/>
      <c r="V2786"/>
      <c r="Y2786"/>
      <c r="Z2786"/>
      <c r="AA2786"/>
      <c r="AB2786"/>
      <c r="AC2786"/>
      <c r="AD2786"/>
      <c r="AE2786"/>
      <c r="AF2786"/>
      <c r="AG2786"/>
      <c r="AH2786"/>
      <c r="AI2786"/>
      <c r="AJ2786"/>
      <c r="AK2786"/>
      <c r="AL2786"/>
    </row>
    <row r="2787" spans="3:38" ht="15" customHeight="1" x14ac:dyDescent="0.35">
      <c r="C2787"/>
      <c r="D2787"/>
      <c r="E2787"/>
      <c r="F2787"/>
      <c r="G2787"/>
      <c r="H2787"/>
      <c r="I2787"/>
      <c r="J2787"/>
      <c r="K2787"/>
      <c r="L2787"/>
      <c r="M2787"/>
      <c r="N2787"/>
      <c r="O2787"/>
      <c r="S2787"/>
      <c r="T2787"/>
      <c r="U2787"/>
      <c r="V2787"/>
      <c r="Y2787"/>
      <c r="Z2787"/>
      <c r="AA2787"/>
      <c r="AB2787"/>
      <c r="AC2787"/>
      <c r="AD2787"/>
      <c r="AE2787"/>
      <c r="AF2787"/>
      <c r="AG2787"/>
      <c r="AH2787"/>
      <c r="AI2787"/>
      <c r="AJ2787"/>
      <c r="AK2787"/>
      <c r="AL2787"/>
    </row>
    <row r="2788" spans="3:38" ht="15" customHeight="1" x14ac:dyDescent="0.35">
      <c r="C2788"/>
      <c r="D2788"/>
      <c r="E2788"/>
      <c r="F2788"/>
      <c r="G2788"/>
      <c r="H2788"/>
      <c r="I2788"/>
      <c r="J2788"/>
      <c r="K2788"/>
      <c r="L2788"/>
      <c r="M2788"/>
      <c r="N2788"/>
      <c r="O2788"/>
      <c r="S2788"/>
      <c r="T2788"/>
      <c r="U2788"/>
      <c r="V2788"/>
      <c r="Y2788"/>
      <c r="Z2788"/>
      <c r="AA2788"/>
      <c r="AB2788"/>
      <c r="AC2788"/>
      <c r="AD2788"/>
      <c r="AE2788"/>
      <c r="AF2788"/>
      <c r="AG2788"/>
      <c r="AH2788"/>
      <c r="AI2788"/>
      <c r="AJ2788"/>
      <c r="AK2788"/>
      <c r="AL2788"/>
    </row>
    <row r="2789" spans="3:38" ht="15" customHeight="1" x14ac:dyDescent="0.35">
      <c r="C2789"/>
      <c r="D2789"/>
      <c r="E2789"/>
      <c r="F2789"/>
      <c r="G2789"/>
      <c r="H2789"/>
      <c r="I2789"/>
      <c r="J2789"/>
      <c r="K2789"/>
      <c r="L2789"/>
      <c r="M2789"/>
      <c r="N2789"/>
      <c r="O2789"/>
      <c r="S2789"/>
      <c r="T2789"/>
      <c r="U2789"/>
      <c r="V2789"/>
      <c r="Y2789"/>
      <c r="Z2789"/>
      <c r="AA2789"/>
      <c r="AB2789"/>
      <c r="AC2789"/>
      <c r="AD2789"/>
      <c r="AE2789"/>
      <c r="AF2789"/>
      <c r="AG2789"/>
      <c r="AH2789"/>
      <c r="AI2789"/>
      <c r="AJ2789"/>
      <c r="AK2789"/>
      <c r="AL2789"/>
    </row>
    <row r="2790" spans="3:38" ht="15" customHeight="1" x14ac:dyDescent="0.35">
      <c r="C2790"/>
      <c r="D2790"/>
      <c r="E2790"/>
      <c r="F2790"/>
      <c r="G2790"/>
      <c r="H2790"/>
      <c r="I2790"/>
      <c r="J2790"/>
      <c r="K2790"/>
      <c r="L2790"/>
      <c r="M2790"/>
      <c r="N2790"/>
      <c r="O2790"/>
      <c r="S2790"/>
      <c r="T2790"/>
      <c r="U2790"/>
      <c r="V2790"/>
      <c r="Y2790"/>
      <c r="Z2790"/>
      <c r="AA2790"/>
      <c r="AB2790"/>
      <c r="AC2790"/>
      <c r="AD2790"/>
      <c r="AE2790"/>
      <c r="AF2790"/>
      <c r="AG2790"/>
      <c r="AH2790"/>
      <c r="AI2790"/>
      <c r="AJ2790"/>
      <c r="AK2790"/>
      <c r="AL2790"/>
    </row>
    <row r="2791" spans="3:38" ht="15" customHeight="1" x14ac:dyDescent="0.35">
      <c r="C2791"/>
      <c r="D2791"/>
      <c r="E2791"/>
      <c r="F2791"/>
      <c r="G2791"/>
      <c r="H2791"/>
      <c r="I2791"/>
      <c r="J2791"/>
      <c r="K2791"/>
      <c r="L2791"/>
      <c r="M2791"/>
      <c r="N2791"/>
      <c r="O2791"/>
      <c r="S2791"/>
      <c r="T2791"/>
      <c r="U2791"/>
      <c r="V2791"/>
      <c r="Y2791"/>
      <c r="Z2791"/>
      <c r="AA2791"/>
      <c r="AB2791"/>
      <c r="AC2791"/>
      <c r="AD2791"/>
      <c r="AE2791"/>
      <c r="AF2791"/>
      <c r="AG2791"/>
      <c r="AH2791"/>
      <c r="AI2791"/>
      <c r="AJ2791"/>
      <c r="AK2791"/>
      <c r="AL2791"/>
    </row>
    <row r="2792" spans="3:38" ht="15" customHeight="1" x14ac:dyDescent="0.35">
      <c r="C2792"/>
      <c r="D2792"/>
      <c r="E2792"/>
      <c r="F2792"/>
      <c r="G2792"/>
      <c r="H2792"/>
      <c r="I2792"/>
      <c r="J2792"/>
      <c r="K2792"/>
      <c r="L2792"/>
      <c r="M2792"/>
      <c r="N2792"/>
      <c r="O2792"/>
      <c r="S2792"/>
      <c r="T2792"/>
      <c r="U2792"/>
      <c r="V2792"/>
      <c r="Y2792"/>
      <c r="Z2792"/>
      <c r="AA2792"/>
      <c r="AB2792"/>
      <c r="AC2792"/>
      <c r="AD2792"/>
      <c r="AE2792"/>
      <c r="AF2792"/>
      <c r="AG2792"/>
      <c r="AH2792"/>
      <c r="AI2792"/>
      <c r="AJ2792"/>
      <c r="AK2792"/>
      <c r="AL2792"/>
    </row>
    <row r="2793" spans="3:38" ht="15" customHeight="1" x14ac:dyDescent="0.35">
      <c r="C2793"/>
      <c r="D2793"/>
      <c r="E2793"/>
      <c r="F2793"/>
      <c r="G2793"/>
      <c r="H2793"/>
      <c r="I2793"/>
      <c r="J2793"/>
      <c r="K2793"/>
      <c r="L2793"/>
      <c r="M2793"/>
      <c r="N2793"/>
      <c r="O2793"/>
      <c r="S2793"/>
      <c r="T2793"/>
      <c r="U2793"/>
      <c r="V2793"/>
      <c r="Y2793"/>
      <c r="Z2793"/>
      <c r="AA2793"/>
      <c r="AB2793"/>
      <c r="AC2793"/>
      <c r="AD2793"/>
      <c r="AE2793"/>
      <c r="AF2793"/>
      <c r="AG2793"/>
      <c r="AH2793"/>
      <c r="AI2793"/>
      <c r="AJ2793"/>
      <c r="AK2793"/>
      <c r="AL2793"/>
    </row>
    <row r="2794" spans="3:38" ht="15" customHeight="1" x14ac:dyDescent="0.35">
      <c r="C2794"/>
      <c r="D2794"/>
      <c r="E2794"/>
      <c r="F2794"/>
      <c r="G2794"/>
      <c r="H2794"/>
      <c r="I2794"/>
      <c r="J2794"/>
      <c r="K2794"/>
      <c r="L2794"/>
      <c r="M2794"/>
      <c r="N2794"/>
      <c r="O2794"/>
      <c r="S2794"/>
      <c r="T2794"/>
      <c r="U2794"/>
      <c r="V2794"/>
      <c r="Y2794"/>
      <c r="Z2794"/>
      <c r="AA2794"/>
      <c r="AB2794"/>
      <c r="AC2794"/>
      <c r="AD2794"/>
      <c r="AE2794"/>
      <c r="AF2794"/>
      <c r="AG2794"/>
      <c r="AH2794"/>
      <c r="AI2794"/>
      <c r="AJ2794"/>
      <c r="AK2794"/>
      <c r="AL2794"/>
    </row>
    <row r="2795" spans="3:38" ht="15" customHeight="1" x14ac:dyDescent="0.35">
      <c r="C2795"/>
      <c r="D2795"/>
      <c r="E2795"/>
      <c r="F2795"/>
      <c r="G2795"/>
      <c r="H2795"/>
      <c r="I2795"/>
      <c r="J2795"/>
      <c r="K2795"/>
      <c r="L2795"/>
      <c r="M2795"/>
      <c r="N2795"/>
      <c r="O2795"/>
      <c r="S2795"/>
      <c r="T2795"/>
      <c r="U2795"/>
      <c r="V2795"/>
      <c r="Y2795"/>
      <c r="Z2795"/>
      <c r="AA2795"/>
      <c r="AB2795"/>
      <c r="AC2795"/>
      <c r="AD2795"/>
      <c r="AE2795"/>
      <c r="AF2795"/>
      <c r="AG2795"/>
      <c r="AH2795"/>
      <c r="AI2795"/>
      <c r="AJ2795"/>
      <c r="AK2795"/>
      <c r="AL2795"/>
    </row>
    <row r="2796" spans="3:38" ht="15" customHeight="1" x14ac:dyDescent="0.35">
      <c r="C2796"/>
      <c r="D2796"/>
      <c r="E2796"/>
      <c r="F2796"/>
      <c r="G2796"/>
      <c r="H2796"/>
      <c r="I2796"/>
      <c r="J2796"/>
      <c r="K2796"/>
      <c r="L2796"/>
      <c r="M2796"/>
      <c r="N2796"/>
      <c r="O2796"/>
      <c r="S2796"/>
      <c r="T2796"/>
      <c r="U2796"/>
      <c r="V2796"/>
      <c r="Y2796"/>
      <c r="Z2796"/>
      <c r="AA2796"/>
      <c r="AB2796"/>
      <c r="AC2796"/>
      <c r="AD2796"/>
      <c r="AE2796"/>
      <c r="AF2796"/>
      <c r="AG2796"/>
      <c r="AH2796"/>
      <c r="AI2796"/>
      <c r="AJ2796"/>
      <c r="AK2796"/>
      <c r="AL2796"/>
    </row>
    <row r="2797" spans="3:38" ht="15" customHeight="1" x14ac:dyDescent="0.35">
      <c r="C2797"/>
      <c r="D2797"/>
      <c r="E2797"/>
      <c r="F2797"/>
      <c r="G2797"/>
      <c r="H2797"/>
      <c r="I2797"/>
      <c r="J2797"/>
      <c r="K2797"/>
      <c r="L2797"/>
      <c r="M2797"/>
      <c r="N2797"/>
      <c r="O2797"/>
      <c r="S2797"/>
      <c r="T2797"/>
      <c r="U2797"/>
      <c r="V2797"/>
      <c r="Y2797"/>
      <c r="Z2797"/>
      <c r="AA2797"/>
      <c r="AB2797"/>
      <c r="AC2797"/>
      <c r="AD2797"/>
      <c r="AE2797"/>
      <c r="AF2797"/>
      <c r="AG2797"/>
      <c r="AH2797"/>
      <c r="AI2797"/>
      <c r="AJ2797"/>
      <c r="AK2797"/>
      <c r="AL2797"/>
    </row>
    <row r="2798" spans="3:38" ht="15" customHeight="1" x14ac:dyDescent="0.35">
      <c r="C2798"/>
      <c r="D2798"/>
      <c r="E2798"/>
      <c r="F2798"/>
      <c r="G2798"/>
      <c r="H2798"/>
      <c r="I2798"/>
      <c r="J2798"/>
      <c r="K2798"/>
      <c r="L2798"/>
      <c r="M2798"/>
      <c r="N2798"/>
      <c r="O2798"/>
      <c r="S2798"/>
      <c r="T2798"/>
      <c r="U2798"/>
      <c r="V2798"/>
      <c r="Y2798"/>
      <c r="Z2798"/>
      <c r="AA2798"/>
      <c r="AB2798"/>
      <c r="AC2798"/>
      <c r="AD2798"/>
      <c r="AE2798"/>
      <c r="AF2798"/>
      <c r="AG2798"/>
      <c r="AH2798"/>
      <c r="AI2798"/>
      <c r="AJ2798"/>
      <c r="AK2798"/>
      <c r="AL2798"/>
    </row>
    <row r="2799" spans="3:38" ht="15" customHeight="1" x14ac:dyDescent="0.35">
      <c r="C2799"/>
      <c r="D2799"/>
      <c r="E2799"/>
      <c r="F2799"/>
      <c r="G2799"/>
      <c r="H2799"/>
      <c r="I2799"/>
      <c r="J2799"/>
      <c r="K2799"/>
      <c r="L2799"/>
      <c r="M2799"/>
      <c r="N2799"/>
      <c r="O2799"/>
      <c r="S2799"/>
      <c r="T2799"/>
      <c r="U2799"/>
      <c r="V2799"/>
      <c r="Y2799"/>
      <c r="Z2799"/>
      <c r="AA2799"/>
      <c r="AB2799"/>
      <c r="AC2799"/>
      <c r="AD2799"/>
      <c r="AE2799"/>
      <c r="AF2799"/>
      <c r="AG2799"/>
      <c r="AH2799"/>
      <c r="AI2799"/>
      <c r="AJ2799"/>
      <c r="AK2799"/>
      <c r="AL2799"/>
    </row>
    <row r="2800" spans="3:38" ht="15" customHeight="1" x14ac:dyDescent="0.35">
      <c r="C2800"/>
      <c r="D2800"/>
      <c r="E2800"/>
      <c r="F2800"/>
      <c r="G2800"/>
      <c r="H2800"/>
      <c r="I2800"/>
      <c r="J2800"/>
      <c r="K2800"/>
      <c r="L2800"/>
      <c r="M2800"/>
      <c r="N2800"/>
      <c r="O2800"/>
      <c r="S2800"/>
      <c r="T2800"/>
      <c r="U2800"/>
      <c r="V2800"/>
      <c r="Y2800"/>
      <c r="Z2800"/>
      <c r="AA2800"/>
      <c r="AB2800"/>
      <c r="AC2800"/>
      <c r="AD2800"/>
      <c r="AE2800"/>
      <c r="AF2800"/>
      <c r="AG2800"/>
      <c r="AH2800"/>
      <c r="AI2800"/>
      <c r="AJ2800"/>
      <c r="AK2800"/>
      <c r="AL2800"/>
    </row>
    <row r="2801" spans="3:38" ht="15" customHeight="1" x14ac:dyDescent="0.35">
      <c r="C2801"/>
      <c r="D2801"/>
      <c r="E2801"/>
      <c r="F2801"/>
      <c r="G2801"/>
      <c r="H2801"/>
      <c r="I2801"/>
      <c r="J2801"/>
      <c r="K2801"/>
      <c r="L2801"/>
      <c r="M2801"/>
      <c r="N2801"/>
      <c r="O2801"/>
      <c r="S2801"/>
      <c r="T2801"/>
      <c r="U2801"/>
      <c r="V2801"/>
      <c r="Y2801"/>
      <c r="Z2801"/>
      <c r="AA2801"/>
      <c r="AB2801"/>
      <c r="AC2801"/>
      <c r="AD2801"/>
      <c r="AE2801"/>
      <c r="AF2801"/>
      <c r="AG2801"/>
      <c r="AH2801"/>
      <c r="AI2801"/>
      <c r="AJ2801"/>
      <c r="AK2801"/>
      <c r="AL2801"/>
    </row>
    <row r="2802" spans="3:38" ht="15" customHeight="1" x14ac:dyDescent="0.35">
      <c r="C2802"/>
      <c r="D2802"/>
      <c r="E2802"/>
      <c r="F2802"/>
      <c r="G2802"/>
      <c r="H2802"/>
      <c r="I2802"/>
      <c r="J2802"/>
      <c r="K2802"/>
      <c r="L2802"/>
      <c r="M2802"/>
      <c r="N2802"/>
      <c r="O2802"/>
      <c r="S2802"/>
      <c r="T2802"/>
      <c r="U2802"/>
      <c r="V2802"/>
      <c r="Y2802"/>
      <c r="Z2802"/>
      <c r="AA2802"/>
      <c r="AB2802"/>
      <c r="AC2802"/>
      <c r="AD2802"/>
      <c r="AE2802"/>
      <c r="AF2802"/>
      <c r="AG2802"/>
      <c r="AH2802"/>
      <c r="AI2802"/>
      <c r="AJ2802"/>
      <c r="AK2802"/>
      <c r="AL2802"/>
    </row>
    <row r="2803" spans="3:38" ht="15" customHeight="1" x14ac:dyDescent="0.35">
      <c r="C2803"/>
      <c r="D2803"/>
      <c r="E2803"/>
      <c r="F2803"/>
      <c r="G2803"/>
      <c r="H2803"/>
      <c r="I2803"/>
      <c r="J2803"/>
      <c r="K2803"/>
      <c r="L2803"/>
      <c r="M2803"/>
      <c r="N2803"/>
      <c r="O2803"/>
      <c r="S2803"/>
      <c r="T2803"/>
      <c r="U2803"/>
      <c r="V2803"/>
      <c r="Y2803"/>
      <c r="Z2803"/>
      <c r="AA2803"/>
      <c r="AB2803"/>
      <c r="AC2803"/>
      <c r="AD2803"/>
      <c r="AE2803"/>
      <c r="AF2803"/>
      <c r="AG2803"/>
      <c r="AH2803"/>
      <c r="AI2803"/>
      <c r="AJ2803"/>
      <c r="AK2803"/>
      <c r="AL2803"/>
    </row>
    <row r="2804" spans="3:38" ht="15" customHeight="1" x14ac:dyDescent="0.35">
      <c r="C2804"/>
      <c r="D2804"/>
      <c r="E2804"/>
      <c r="F2804"/>
      <c r="G2804"/>
      <c r="H2804"/>
      <c r="I2804"/>
      <c r="J2804"/>
      <c r="K2804"/>
      <c r="L2804"/>
      <c r="M2804"/>
      <c r="N2804"/>
      <c r="O2804"/>
      <c r="S2804"/>
      <c r="T2804"/>
      <c r="U2804"/>
      <c r="V2804"/>
      <c r="Y2804"/>
      <c r="Z2804"/>
      <c r="AA2804"/>
      <c r="AB2804"/>
      <c r="AC2804"/>
      <c r="AD2804"/>
      <c r="AE2804"/>
      <c r="AF2804"/>
      <c r="AG2804"/>
      <c r="AH2804"/>
      <c r="AI2804"/>
      <c r="AJ2804"/>
      <c r="AK2804"/>
      <c r="AL2804"/>
    </row>
    <row r="2805" spans="3:38" ht="15" customHeight="1" x14ac:dyDescent="0.35">
      <c r="C2805"/>
      <c r="D2805"/>
      <c r="E2805"/>
      <c r="F2805"/>
      <c r="G2805"/>
      <c r="H2805"/>
      <c r="I2805"/>
      <c r="J2805"/>
      <c r="K2805"/>
      <c r="L2805"/>
      <c r="M2805"/>
      <c r="N2805"/>
      <c r="O2805"/>
      <c r="S2805"/>
      <c r="T2805"/>
      <c r="U2805"/>
      <c r="V2805"/>
      <c r="Y2805"/>
      <c r="Z2805"/>
      <c r="AA2805"/>
      <c r="AB2805"/>
      <c r="AC2805"/>
      <c r="AD2805"/>
      <c r="AE2805"/>
      <c r="AF2805"/>
      <c r="AG2805"/>
      <c r="AH2805"/>
      <c r="AI2805"/>
      <c r="AJ2805"/>
      <c r="AK2805"/>
      <c r="AL2805"/>
    </row>
    <row r="2806" spans="3:38" ht="15" customHeight="1" x14ac:dyDescent="0.35">
      <c r="C2806"/>
      <c r="D2806"/>
      <c r="E2806"/>
      <c r="F2806"/>
      <c r="G2806"/>
      <c r="H2806"/>
      <c r="I2806"/>
      <c r="J2806"/>
      <c r="K2806"/>
      <c r="L2806"/>
      <c r="M2806"/>
      <c r="N2806"/>
      <c r="O2806"/>
      <c r="S2806"/>
      <c r="T2806"/>
      <c r="U2806"/>
      <c r="V2806"/>
      <c r="Y2806"/>
      <c r="Z2806"/>
      <c r="AA2806"/>
      <c r="AB2806"/>
      <c r="AC2806"/>
      <c r="AD2806"/>
      <c r="AE2806"/>
      <c r="AF2806"/>
      <c r="AG2806"/>
      <c r="AH2806"/>
      <c r="AI2806"/>
      <c r="AJ2806"/>
      <c r="AK2806"/>
      <c r="AL2806"/>
    </row>
    <row r="2807" spans="3:38" ht="15" customHeight="1" x14ac:dyDescent="0.35">
      <c r="C2807"/>
      <c r="D2807"/>
      <c r="E2807"/>
      <c r="F2807"/>
      <c r="G2807"/>
      <c r="H2807"/>
      <c r="I2807"/>
      <c r="J2807"/>
      <c r="K2807"/>
      <c r="L2807"/>
      <c r="M2807"/>
      <c r="N2807"/>
      <c r="O2807"/>
      <c r="S2807"/>
      <c r="T2807"/>
      <c r="U2807"/>
      <c r="V2807"/>
      <c r="Y2807"/>
      <c r="Z2807"/>
      <c r="AA2807"/>
      <c r="AB2807"/>
      <c r="AC2807"/>
      <c r="AD2807"/>
      <c r="AE2807"/>
      <c r="AF2807"/>
      <c r="AG2807"/>
      <c r="AH2807"/>
      <c r="AI2807"/>
      <c r="AJ2807"/>
      <c r="AK2807"/>
      <c r="AL2807"/>
    </row>
    <row r="2808" spans="3:38" ht="15" customHeight="1" x14ac:dyDescent="0.35">
      <c r="C2808"/>
      <c r="D2808"/>
      <c r="E2808"/>
      <c r="F2808"/>
      <c r="G2808"/>
      <c r="H2808"/>
      <c r="I2808"/>
      <c r="J2808"/>
      <c r="K2808"/>
      <c r="L2808"/>
      <c r="M2808"/>
      <c r="N2808"/>
      <c r="O2808"/>
      <c r="S2808"/>
      <c r="T2808"/>
      <c r="U2808"/>
      <c r="V2808"/>
      <c r="Y2808"/>
      <c r="Z2808"/>
      <c r="AA2808"/>
      <c r="AB2808"/>
      <c r="AC2808"/>
      <c r="AD2808"/>
      <c r="AE2808"/>
      <c r="AF2808"/>
      <c r="AG2808"/>
      <c r="AH2808"/>
      <c r="AI2808"/>
      <c r="AJ2808"/>
      <c r="AK2808"/>
      <c r="AL2808"/>
    </row>
    <row r="2809" spans="3:38" ht="15" customHeight="1" x14ac:dyDescent="0.35">
      <c r="C2809"/>
      <c r="D2809"/>
      <c r="E2809"/>
      <c r="F2809"/>
      <c r="G2809"/>
      <c r="H2809"/>
      <c r="I2809"/>
      <c r="J2809"/>
      <c r="K2809"/>
      <c r="L2809"/>
      <c r="M2809"/>
      <c r="N2809"/>
      <c r="O2809"/>
      <c r="S2809"/>
      <c r="T2809"/>
      <c r="U2809"/>
      <c r="V2809"/>
      <c r="Y2809"/>
      <c r="Z2809"/>
      <c r="AA2809"/>
      <c r="AB2809"/>
      <c r="AC2809"/>
      <c r="AD2809"/>
      <c r="AE2809"/>
      <c r="AF2809"/>
      <c r="AG2809"/>
      <c r="AH2809"/>
      <c r="AI2809"/>
      <c r="AJ2809"/>
      <c r="AK2809"/>
      <c r="AL2809"/>
    </row>
    <row r="2810" spans="3:38" ht="15" customHeight="1" x14ac:dyDescent="0.35">
      <c r="C2810"/>
      <c r="D2810"/>
      <c r="E2810"/>
      <c r="F2810"/>
      <c r="G2810"/>
      <c r="H2810"/>
      <c r="I2810"/>
      <c r="J2810"/>
      <c r="K2810"/>
      <c r="L2810"/>
      <c r="M2810"/>
      <c r="N2810"/>
      <c r="O2810"/>
      <c r="S2810"/>
      <c r="T2810"/>
      <c r="U2810"/>
      <c r="V2810"/>
      <c r="Y2810"/>
      <c r="Z2810"/>
      <c r="AA2810"/>
      <c r="AB2810"/>
      <c r="AC2810"/>
      <c r="AD2810"/>
      <c r="AE2810"/>
      <c r="AF2810"/>
      <c r="AG2810"/>
      <c r="AH2810"/>
      <c r="AI2810"/>
      <c r="AJ2810"/>
      <c r="AK2810"/>
      <c r="AL2810"/>
    </row>
    <row r="2811" spans="3:38" ht="15" customHeight="1" x14ac:dyDescent="0.35">
      <c r="C2811"/>
      <c r="D2811"/>
      <c r="E2811"/>
      <c r="F2811"/>
      <c r="G2811"/>
      <c r="H2811"/>
      <c r="I2811"/>
      <c r="J2811"/>
      <c r="K2811"/>
      <c r="L2811"/>
      <c r="M2811"/>
      <c r="N2811"/>
      <c r="O2811"/>
      <c r="S2811"/>
      <c r="T2811"/>
      <c r="U2811"/>
      <c r="V2811"/>
      <c r="Y2811"/>
      <c r="Z2811"/>
      <c r="AA2811"/>
      <c r="AB2811"/>
      <c r="AC2811"/>
      <c r="AD2811"/>
      <c r="AE2811"/>
      <c r="AF2811"/>
      <c r="AG2811"/>
      <c r="AH2811"/>
      <c r="AI2811"/>
      <c r="AJ2811"/>
      <c r="AK2811"/>
      <c r="AL2811"/>
    </row>
    <row r="2812" spans="3:38" ht="15" customHeight="1" x14ac:dyDescent="0.35">
      <c r="C2812"/>
      <c r="D2812"/>
      <c r="E2812"/>
      <c r="F2812"/>
      <c r="G2812"/>
      <c r="H2812"/>
      <c r="I2812"/>
      <c r="J2812"/>
      <c r="K2812"/>
      <c r="L2812"/>
      <c r="M2812"/>
      <c r="N2812"/>
      <c r="O2812"/>
      <c r="S2812"/>
      <c r="T2812"/>
      <c r="U2812"/>
      <c r="V2812"/>
      <c r="Y2812"/>
      <c r="Z2812"/>
      <c r="AA2812"/>
      <c r="AB2812"/>
      <c r="AC2812"/>
      <c r="AD2812"/>
      <c r="AE2812"/>
      <c r="AF2812"/>
      <c r="AG2812"/>
      <c r="AH2812"/>
      <c r="AI2812"/>
      <c r="AJ2812"/>
      <c r="AK2812"/>
      <c r="AL2812"/>
    </row>
    <row r="2813" spans="3:38" ht="15" customHeight="1" x14ac:dyDescent="0.35">
      <c r="C2813"/>
      <c r="D2813"/>
      <c r="E2813"/>
      <c r="F2813"/>
      <c r="G2813"/>
      <c r="H2813"/>
      <c r="I2813"/>
      <c r="J2813"/>
      <c r="K2813"/>
      <c r="L2813"/>
      <c r="M2813"/>
      <c r="N2813"/>
      <c r="O2813"/>
      <c r="S2813"/>
      <c r="T2813"/>
      <c r="U2813"/>
      <c r="V2813"/>
      <c r="Y2813"/>
      <c r="Z2813"/>
      <c r="AA2813"/>
      <c r="AB2813"/>
      <c r="AC2813"/>
      <c r="AD2813"/>
      <c r="AE2813"/>
      <c r="AF2813"/>
      <c r="AG2813"/>
      <c r="AH2813"/>
      <c r="AI2813"/>
      <c r="AJ2813"/>
      <c r="AK2813"/>
      <c r="AL2813"/>
    </row>
    <row r="2814" spans="3:38" ht="15" customHeight="1" x14ac:dyDescent="0.35">
      <c r="C2814"/>
      <c r="D2814"/>
      <c r="E2814"/>
      <c r="F2814"/>
      <c r="G2814"/>
      <c r="H2814"/>
      <c r="I2814"/>
      <c r="J2814"/>
      <c r="K2814"/>
      <c r="L2814"/>
      <c r="M2814"/>
      <c r="N2814"/>
      <c r="O2814"/>
      <c r="S2814"/>
      <c r="T2814"/>
      <c r="U2814"/>
      <c r="V2814"/>
      <c r="Y2814"/>
      <c r="Z2814"/>
      <c r="AA2814"/>
      <c r="AB2814"/>
      <c r="AC2814"/>
      <c r="AD2814"/>
      <c r="AE2814"/>
      <c r="AF2814"/>
      <c r="AG2814"/>
      <c r="AH2814"/>
      <c r="AI2814"/>
      <c r="AJ2814"/>
      <c r="AK2814"/>
      <c r="AL2814"/>
    </row>
    <row r="2815" spans="3:38" ht="15" customHeight="1" x14ac:dyDescent="0.35">
      <c r="C2815"/>
      <c r="D2815"/>
      <c r="E2815"/>
      <c r="F2815"/>
      <c r="G2815"/>
      <c r="H2815"/>
      <c r="I2815"/>
      <c r="J2815"/>
      <c r="K2815"/>
      <c r="L2815"/>
      <c r="M2815"/>
      <c r="N2815"/>
      <c r="O2815"/>
      <c r="S2815"/>
      <c r="T2815"/>
      <c r="U2815"/>
      <c r="V2815"/>
      <c r="Y2815"/>
      <c r="Z2815"/>
      <c r="AA2815"/>
      <c r="AB2815"/>
      <c r="AC2815"/>
      <c r="AD2815"/>
      <c r="AE2815"/>
      <c r="AF2815"/>
      <c r="AG2815"/>
      <c r="AH2815"/>
      <c r="AI2815"/>
      <c r="AJ2815"/>
      <c r="AK2815"/>
      <c r="AL2815"/>
    </row>
    <row r="2816" spans="3:38" ht="15" customHeight="1" x14ac:dyDescent="0.35">
      <c r="C2816"/>
      <c r="D2816"/>
      <c r="E2816"/>
      <c r="F2816"/>
      <c r="G2816"/>
      <c r="H2816"/>
      <c r="I2816"/>
      <c r="J2816"/>
      <c r="K2816"/>
      <c r="L2816"/>
      <c r="M2816"/>
      <c r="N2816"/>
      <c r="O2816"/>
      <c r="S2816"/>
      <c r="T2816"/>
      <c r="U2816"/>
      <c r="V2816"/>
      <c r="Y2816"/>
      <c r="Z2816"/>
      <c r="AA2816"/>
      <c r="AB2816"/>
      <c r="AC2816"/>
      <c r="AD2816"/>
      <c r="AE2816"/>
      <c r="AF2816"/>
      <c r="AG2816"/>
      <c r="AH2816"/>
      <c r="AI2816"/>
      <c r="AJ2816"/>
      <c r="AK2816"/>
      <c r="AL2816"/>
    </row>
    <row r="2817" spans="3:38" ht="15" customHeight="1" x14ac:dyDescent="0.35">
      <c r="C2817"/>
      <c r="D2817"/>
      <c r="E2817"/>
      <c r="F2817"/>
      <c r="G2817"/>
      <c r="H2817"/>
      <c r="I2817"/>
      <c r="J2817"/>
      <c r="K2817"/>
      <c r="L2817"/>
      <c r="M2817"/>
      <c r="N2817"/>
      <c r="O2817"/>
      <c r="S2817"/>
      <c r="T2817"/>
      <c r="U2817"/>
      <c r="V2817"/>
      <c r="Y2817"/>
      <c r="Z2817"/>
      <c r="AA2817"/>
      <c r="AB2817"/>
      <c r="AC2817"/>
      <c r="AD2817"/>
      <c r="AE2817"/>
      <c r="AF2817"/>
      <c r="AG2817"/>
      <c r="AH2817"/>
      <c r="AI2817"/>
      <c r="AJ2817"/>
      <c r="AK2817"/>
      <c r="AL2817"/>
    </row>
    <row r="2818" spans="3:38" ht="15" customHeight="1" x14ac:dyDescent="0.35">
      <c r="C2818"/>
      <c r="D2818"/>
      <c r="E2818"/>
      <c r="F2818"/>
      <c r="G2818"/>
      <c r="H2818"/>
      <c r="I2818"/>
      <c r="J2818"/>
      <c r="K2818"/>
      <c r="L2818"/>
      <c r="M2818"/>
      <c r="N2818"/>
      <c r="O2818"/>
      <c r="S2818"/>
      <c r="T2818"/>
      <c r="U2818"/>
      <c r="V2818"/>
      <c r="Y2818"/>
      <c r="Z2818"/>
      <c r="AA2818"/>
      <c r="AB2818"/>
      <c r="AC2818"/>
      <c r="AD2818"/>
      <c r="AE2818"/>
      <c r="AF2818"/>
      <c r="AG2818"/>
      <c r="AH2818"/>
      <c r="AI2818"/>
      <c r="AJ2818"/>
      <c r="AK2818"/>
      <c r="AL2818"/>
    </row>
    <row r="2819" spans="3:38" ht="15" customHeight="1" x14ac:dyDescent="0.35">
      <c r="C2819"/>
      <c r="D2819"/>
      <c r="E2819"/>
      <c r="F2819"/>
      <c r="G2819"/>
      <c r="H2819"/>
      <c r="I2819"/>
      <c r="J2819"/>
      <c r="K2819"/>
      <c r="L2819"/>
      <c r="M2819"/>
      <c r="N2819"/>
      <c r="O2819"/>
      <c r="S2819"/>
      <c r="T2819"/>
      <c r="U2819"/>
      <c r="V2819"/>
      <c r="Y2819"/>
      <c r="Z2819"/>
      <c r="AA2819"/>
      <c r="AB2819"/>
      <c r="AC2819"/>
      <c r="AD2819"/>
      <c r="AE2819"/>
      <c r="AF2819"/>
      <c r="AG2819"/>
      <c r="AH2819"/>
      <c r="AI2819"/>
      <c r="AJ2819"/>
      <c r="AK2819"/>
      <c r="AL2819"/>
    </row>
    <row r="2820" spans="3:38" ht="15" customHeight="1" x14ac:dyDescent="0.35">
      <c r="C2820"/>
      <c r="D2820"/>
      <c r="E2820"/>
      <c r="F2820"/>
      <c r="G2820"/>
      <c r="H2820"/>
      <c r="I2820"/>
      <c r="J2820"/>
      <c r="K2820"/>
      <c r="L2820"/>
      <c r="M2820"/>
      <c r="N2820"/>
      <c r="O2820"/>
      <c r="S2820"/>
      <c r="T2820"/>
      <c r="U2820"/>
      <c r="V2820"/>
      <c r="Y2820"/>
      <c r="Z2820"/>
      <c r="AA2820"/>
      <c r="AB2820"/>
      <c r="AC2820"/>
      <c r="AD2820"/>
      <c r="AE2820"/>
      <c r="AF2820"/>
      <c r="AG2820"/>
      <c r="AH2820"/>
      <c r="AI2820"/>
      <c r="AJ2820"/>
      <c r="AK2820"/>
      <c r="AL2820"/>
    </row>
    <row r="2821" spans="3:38" ht="15" customHeight="1" x14ac:dyDescent="0.35">
      <c r="C2821"/>
      <c r="D2821"/>
      <c r="E2821"/>
      <c r="F2821"/>
      <c r="G2821"/>
      <c r="H2821"/>
      <c r="I2821"/>
      <c r="J2821"/>
      <c r="K2821"/>
      <c r="L2821"/>
      <c r="M2821"/>
      <c r="N2821"/>
      <c r="O2821"/>
      <c r="S2821"/>
      <c r="T2821"/>
      <c r="U2821"/>
      <c r="V2821"/>
      <c r="Y2821"/>
      <c r="Z2821"/>
      <c r="AA2821"/>
      <c r="AB2821"/>
      <c r="AC2821"/>
      <c r="AD2821"/>
      <c r="AE2821"/>
      <c r="AF2821"/>
      <c r="AG2821"/>
      <c r="AH2821"/>
      <c r="AI2821"/>
      <c r="AJ2821"/>
      <c r="AK2821"/>
      <c r="AL2821"/>
    </row>
    <row r="2822" spans="3:38" ht="15" customHeight="1" x14ac:dyDescent="0.35">
      <c r="C2822"/>
      <c r="D2822"/>
      <c r="E2822"/>
      <c r="F2822"/>
      <c r="G2822"/>
      <c r="H2822"/>
      <c r="I2822"/>
      <c r="J2822"/>
      <c r="K2822"/>
      <c r="L2822"/>
      <c r="M2822"/>
      <c r="N2822"/>
      <c r="O2822"/>
      <c r="S2822"/>
      <c r="T2822"/>
      <c r="U2822"/>
      <c r="V2822"/>
      <c r="Y2822"/>
      <c r="Z2822"/>
      <c r="AA2822"/>
      <c r="AB2822"/>
      <c r="AC2822"/>
      <c r="AD2822"/>
      <c r="AE2822"/>
      <c r="AF2822"/>
      <c r="AG2822"/>
      <c r="AH2822"/>
      <c r="AI2822"/>
      <c r="AJ2822"/>
      <c r="AK2822"/>
      <c r="AL2822"/>
    </row>
    <row r="2823" spans="3:38" ht="15" customHeight="1" x14ac:dyDescent="0.35">
      <c r="C2823"/>
      <c r="D2823"/>
      <c r="E2823"/>
      <c r="F2823"/>
      <c r="G2823"/>
      <c r="H2823"/>
      <c r="I2823"/>
      <c r="J2823"/>
      <c r="K2823"/>
      <c r="L2823"/>
      <c r="M2823"/>
      <c r="N2823"/>
      <c r="O2823"/>
      <c r="S2823"/>
      <c r="T2823"/>
      <c r="U2823"/>
      <c r="V2823"/>
      <c r="Y2823"/>
      <c r="Z2823"/>
      <c r="AA2823"/>
      <c r="AB2823"/>
      <c r="AC2823"/>
      <c r="AD2823"/>
      <c r="AE2823"/>
      <c r="AF2823"/>
      <c r="AG2823"/>
      <c r="AH2823"/>
      <c r="AI2823"/>
      <c r="AJ2823"/>
      <c r="AK2823"/>
      <c r="AL2823"/>
    </row>
    <row r="2824" spans="3:38" ht="15" customHeight="1" x14ac:dyDescent="0.35">
      <c r="C2824"/>
      <c r="D2824"/>
      <c r="E2824"/>
      <c r="F2824"/>
      <c r="G2824"/>
      <c r="H2824"/>
      <c r="I2824"/>
      <c r="J2824"/>
      <c r="K2824"/>
      <c r="L2824"/>
      <c r="M2824"/>
      <c r="N2824"/>
      <c r="O2824"/>
      <c r="S2824"/>
      <c r="T2824"/>
      <c r="U2824"/>
      <c r="V2824"/>
      <c r="Y2824"/>
      <c r="Z2824"/>
      <c r="AA2824"/>
      <c r="AB2824"/>
      <c r="AC2824"/>
      <c r="AD2824"/>
      <c r="AE2824"/>
      <c r="AF2824"/>
      <c r="AG2824"/>
      <c r="AH2824"/>
      <c r="AI2824"/>
      <c r="AJ2824"/>
      <c r="AK2824"/>
      <c r="AL2824"/>
    </row>
    <row r="2825" spans="3:38" ht="15" customHeight="1" x14ac:dyDescent="0.35">
      <c r="C2825"/>
      <c r="D2825"/>
      <c r="E2825"/>
      <c r="F2825"/>
      <c r="G2825"/>
      <c r="H2825"/>
      <c r="I2825"/>
      <c r="J2825"/>
      <c r="K2825"/>
      <c r="L2825"/>
      <c r="M2825"/>
      <c r="N2825"/>
      <c r="O2825"/>
      <c r="S2825"/>
      <c r="T2825"/>
      <c r="U2825"/>
      <c r="V2825"/>
      <c r="Y2825"/>
      <c r="Z2825"/>
      <c r="AA2825"/>
      <c r="AB2825"/>
      <c r="AC2825"/>
      <c r="AD2825"/>
      <c r="AE2825"/>
      <c r="AF2825"/>
      <c r="AG2825"/>
      <c r="AH2825"/>
      <c r="AI2825"/>
      <c r="AJ2825"/>
      <c r="AK2825"/>
      <c r="AL2825"/>
    </row>
    <row r="2826" spans="3:38" ht="15" customHeight="1" x14ac:dyDescent="0.35">
      <c r="C2826"/>
      <c r="D2826"/>
      <c r="E2826"/>
      <c r="F2826"/>
      <c r="G2826"/>
      <c r="H2826"/>
      <c r="I2826"/>
      <c r="J2826"/>
      <c r="K2826"/>
      <c r="L2826"/>
      <c r="M2826"/>
      <c r="N2826"/>
      <c r="O2826"/>
      <c r="S2826"/>
      <c r="T2826"/>
      <c r="U2826"/>
      <c r="V2826"/>
      <c r="Y2826"/>
      <c r="Z2826"/>
      <c r="AA2826"/>
      <c r="AB2826"/>
      <c r="AC2826"/>
      <c r="AD2826"/>
      <c r="AE2826"/>
      <c r="AF2826"/>
      <c r="AG2826"/>
      <c r="AH2826"/>
      <c r="AI2826"/>
      <c r="AJ2826"/>
      <c r="AK2826"/>
      <c r="AL2826"/>
    </row>
    <row r="2827" spans="3:38" ht="15" customHeight="1" x14ac:dyDescent="0.35">
      <c r="C2827"/>
      <c r="D2827"/>
      <c r="E2827"/>
      <c r="F2827"/>
      <c r="G2827"/>
      <c r="H2827"/>
      <c r="I2827"/>
      <c r="J2827"/>
      <c r="K2827"/>
      <c r="L2827"/>
      <c r="M2827"/>
      <c r="N2827"/>
      <c r="O2827"/>
      <c r="S2827"/>
      <c r="T2827"/>
      <c r="U2827"/>
      <c r="V2827"/>
      <c r="Y2827"/>
      <c r="Z2827"/>
      <c r="AA2827"/>
      <c r="AB2827"/>
      <c r="AC2827"/>
      <c r="AD2827"/>
      <c r="AE2827"/>
      <c r="AF2827"/>
      <c r="AG2827"/>
      <c r="AH2827"/>
      <c r="AI2827"/>
      <c r="AJ2827"/>
      <c r="AK2827"/>
      <c r="AL2827"/>
    </row>
    <row r="2828" spans="3:38" ht="15" customHeight="1" x14ac:dyDescent="0.35">
      <c r="C2828"/>
      <c r="D2828"/>
      <c r="E2828"/>
      <c r="F2828"/>
      <c r="G2828"/>
      <c r="H2828"/>
      <c r="I2828"/>
      <c r="J2828"/>
      <c r="K2828"/>
      <c r="L2828"/>
      <c r="M2828"/>
      <c r="N2828"/>
      <c r="O2828"/>
      <c r="S2828"/>
      <c r="T2828"/>
      <c r="U2828"/>
      <c r="V2828"/>
      <c r="Y2828"/>
      <c r="Z2828"/>
      <c r="AA2828"/>
      <c r="AB2828"/>
      <c r="AC2828"/>
      <c r="AD2828"/>
      <c r="AE2828"/>
      <c r="AF2828"/>
      <c r="AG2828"/>
      <c r="AH2828"/>
      <c r="AI2828"/>
      <c r="AJ2828"/>
      <c r="AK2828"/>
      <c r="AL2828"/>
    </row>
    <row r="2829" spans="3:38" ht="15" customHeight="1" x14ac:dyDescent="0.35">
      <c r="C2829"/>
      <c r="D2829"/>
      <c r="E2829"/>
      <c r="F2829"/>
      <c r="G2829"/>
      <c r="H2829"/>
      <c r="I2829"/>
      <c r="J2829"/>
      <c r="K2829"/>
      <c r="L2829"/>
      <c r="M2829"/>
      <c r="N2829"/>
      <c r="O2829"/>
      <c r="S2829"/>
      <c r="T2829"/>
      <c r="U2829"/>
      <c r="V2829"/>
      <c r="Y2829"/>
      <c r="Z2829"/>
      <c r="AA2829"/>
      <c r="AB2829"/>
      <c r="AC2829"/>
      <c r="AD2829"/>
      <c r="AE2829"/>
      <c r="AF2829"/>
      <c r="AG2829"/>
      <c r="AH2829"/>
      <c r="AI2829"/>
      <c r="AJ2829"/>
      <c r="AK2829"/>
      <c r="AL2829"/>
    </row>
    <row r="2830" spans="3:38" ht="15" customHeight="1" x14ac:dyDescent="0.35">
      <c r="C2830"/>
      <c r="D2830"/>
      <c r="E2830"/>
      <c r="F2830"/>
      <c r="G2830"/>
      <c r="H2830"/>
      <c r="I2830"/>
      <c r="J2830"/>
      <c r="K2830"/>
      <c r="L2830"/>
      <c r="M2830"/>
      <c r="N2830"/>
      <c r="O2830"/>
      <c r="S2830"/>
      <c r="T2830"/>
      <c r="U2830"/>
      <c r="V2830"/>
      <c r="Y2830"/>
      <c r="Z2830"/>
      <c r="AA2830"/>
      <c r="AB2830"/>
      <c r="AC2830"/>
      <c r="AD2830"/>
      <c r="AE2830"/>
      <c r="AF2830"/>
      <c r="AG2830"/>
      <c r="AH2830"/>
      <c r="AI2830"/>
      <c r="AJ2830"/>
      <c r="AK2830"/>
      <c r="AL2830"/>
    </row>
    <row r="2831" spans="3:38" ht="15" customHeight="1" x14ac:dyDescent="0.35">
      <c r="C2831"/>
      <c r="D2831"/>
      <c r="E2831"/>
      <c r="F2831"/>
      <c r="G2831"/>
      <c r="H2831"/>
      <c r="I2831"/>
      <c r="J2831"/>
      <c r="K2831"/>
      <c r="L2831"/>
      <c r="M2831"/>
      <c r="N2831"/>
      <c r="O2831"/>
      <c r="S2831"/>
      <c r="T2831"/>
      <c r="U2831"/>
      <c r="V2831"/>
      <c r="Y2831"/>
      <c r="Z2831"/>
      <c r="AA2831"/>
      <c r="AB2831"/>
      <c r="AC2831"/>
      <c r="AD2831"/>
      <c r="AE2831"/>
      <c r="AF2831"/>
      <c r="AG2831"/>
      <c r="AH2831"/>
      <c r="AI2831"/>
      <c r="AJ2831"/>
      <c r="AK2831"/>
      <c r="AL2831"/>
    </row>
    <row r="2832" spans="3:38" ht="15" customHeight="1" x14ac:dyDescent="0.35">
      <c r="C2832"/>
      <c r="D2832"/>
      <c r="E2832"/>
      <c r="F2832"/>
      <c r="G2832"/>
      <c r="H2832"/>
      <c r="I2832"/>
      <c r="J2832"/>
      <c r="K2832"/>
      <c r="L2832"/>
      <c r="M2832"/>
      <c r="N2832"/>
      <c r="O2832"/>
      <c r="S2832"/>
      <c r="T2832"/>
      <c r="U2832"/>
      <c r="V2832"/>
      <c r="Y2832"/>
      <c r="Z2832"/>
      <c r="AA2832"/>
      <c r="AB2832"/>
      <c r="AC2832"/>
      <c r="AD2832"/>
      <c r="AE2832"/>
      <c r="AF2832"/>
      <c r="AG2832"/>
      <c r="AH2832"/>
      <c r="AI2832"/>
      <c r="AJ2832"/>
      <c r="AK2832"/>
      <c r="AL2832"/>
    </row>
    <row r="2833" spans="3:38" ht="15" customHeight="1" x14ac:dyDescent="0.35">
      <c r="C2833"/>
      <c r="D2833"/>
      <c r="E2833"/>
      <c r="F2833"/>
      <c r="G2833"/>
      <c r="H2833"/>
      <c r="I2833"/>
      <c r="J2833"/>
      <c r="K2833"/>
      <c r="L2833"/>
      <c r="M2833"/>
      <c r="N2833"/>
      <c r="O2833"/>
      <c r="S2833"/>
      <c r="T2833"/>
      <c r="U2833"/>
      <c r="V2833"/>
      <c r="Y2833"/>
      <c r="Z2833"/>
      <c r="AA2833"/>
      <c r="AB2833"/>
      <c r="AC2833"/>
      <c r="AD2833"/>
      <c r="AE2833"/>
      <c r="AF2833"/>
      <c r="AG2833"/>
      <c r="AH2833"/>
      <c r="AI2833"/>
      <c r="AJ2833"/>
      <c r="AK2833"/>
      <c r="AL2833"/>
    </row>
    <row r="2834" spans="3:38" ht="15" customHeight="1" x14ac:dyDescent="0.35">
      <c r="C2834"/>
      <c r="D2834"/>
      <c r="E2834"/>
      <c r="F2834"/>
      <c r="G2834"/>
      <c r="H2834"/>
      <c r="I2834"/>
      <c r="J2834"/>
      <c r="K2834"/>
      <c r="L2834"/>
      <c r="M2834"/>
      <c r="N2834"/>
      <c r="O2834"/>
      <c r="S2834"/>
      <c r="T2834"/>
      <c r="U2834"/>
      <c r="V2834"/>
      <c r="Y2834"/>
      <c r="Z2834"/>
      <c r="AA2834"/>
      <c r="AB2834"/>
      <c r="AC2834"/>
      <c r="AD2834"/>
      <c r="AE2834"/>
      <c r="AF2834"/>
      <c r="AG2834"/>
      <c r="AH2834"/>
      <c r="AI2834"/>
      <c r="AJ2834"/>
      <c r="AK2834"/>
      <c r="AL2834"/>
    </row>
    <row r="2835" spans="3:38" ht="15" customHeight="1" x14ac:dyDescent="0.35">
      <c r="C2835"/>
      <c r="D2835"/>
      <c r="E2835"/>
      <c r="F2835"/>
      <c r="G2835"/>
      <c r="H2835"/>
      <c r="I2835"/>
      <c r="J2835"/>
      <c r="K2835"/>
      <c r="L2835"/>
      <c r="M2835"/>
      <c r="N2835"/>
      <c r="O2835"/>
      <c r="S2835"/>
      <c r="T2835"/>
      <c r="U2835"/>
      <c r="V2835"/>
      <c r="Y2835"/>
      <c r="Z2835"/>
      <c r="AA2835"/>
      <c r="AB2835"/>
      <c r="AC2835"/>
      <c r="AD2835"/>
      <c r="AE2835"/>
      <c r="AF2835"/>
      <c r="AG2835"/>
      <c r="AH2835"/>
      <c r="AI2835"/>
      <c r="AJ2835"/>
      <c r="AK2835"/>
      <c r="AL2835"/>
    </row>
    <row r="2836" spans="3:38" ht="15" customHeight="1" x14ac:dyDescent="0.35">
      <c r="C2836"/>
      <c r="D2836"/>
      <c r="E2836"/>
      <c r="F2836"/>
      <c r="G2836"/>
      <c r="H2836"/>
      <c r="I2836"/>
      <c r="J2836"/>
      <c r="K2836"/>
      <c r="L2836"/>
      <c r="M2836"/>
      <c r="N2836"/>
      <c r="O2836"/>
      <c r="S2836"/>
      <c r="T2836"/>
      <c r="U2836"/>
      <c r="V2836"/>
      <c r="Y2836"/>
      <c r="Z2836"/>
      <c r="AA2836"/>
      <c r="AB2836"/>
      <c r="AC2836"/>
      <c r="AD2836"/>
      <c r="AE2836"/>
      <c r="AF2836"/>
      <c r="AG2836"/>
      <c r="AH2836"/>
      <c r="AI2836"/>
      <c r="AJ2836"/>
      <c r="AK2836"/>
      <c r="AL2836"/>
    </row>
    <row r="2837" spans="3:38" ht="15" customHeight="1" x14ac:dyDescent="0.35">
      <c r="C2837"/>
      <c r="D2837"/>
      <c r="E2837"/>
      <c r="F2837"/>
      <c r="G2837"/>
      <c r="H2837"/>
      <c r="I2837"/>
      <c r="J2837"/>
      <c r="K2837"/>
      <c r="L2837"/>
      <c r="M2837"/>
      <c r="N2837"/>
      <c r="O2837"/>
      <c r="S2837"/>
      <c r="T2837"/>
      <c r="U2837"/>
      <c r="V2837"/>
      <c r="Y2837"/>
      <c r="Z2837"/>
      <c r="AA2837"/>
      <c r="AB2837"/>
      <c r="AC2837"/>
      <c r="AD2837"/>
      <c r="AE2837"/>
      <c r="AF2837"/>
      <c r="AG2837"/>
      <c r="AH2837"/>
      <c r="AI2837"/>
      <c r="AJ2837"/>
      <c r="AK2837"/>
      <c r="AL2837"/>
    </row>
    <row r="2838" spans="3:38" ht="15" customHeight="1" x14ac:dyDescent="0.35">
      <c r="C2838"/>
      <c r="D2838"/>
      <c r="E2838"/>
      <c r="F2838"/>
      <c r="G2838"/>
      <c r="H2838"/>
      <c r="I2838"/>
      <c r="J2838"/>
      <c r="K2838"/>
      <c r="L2838"/>
      <c r="M2838"/>
      <c r="N2838"/>
      <c r="O2838"/>
      <c r="S2838"/>
      <c r="T2838"/>
      <c r="U2838"/>
      <c r="V2838"/>
      <c r="Y2838"/>
      <c r="Z2838"/>
      <c r="AA2838"/>
      <c r="AB2838"/>
      <c r="AC2838"/>
      <c r="AD2838"/>
      <c r="AE2838"/>
      <c r="AF2838"/>
      <c r="AG2838"/>
      <c r="AH2838"/>
      <c r="AI2838"/>
      <c r="AJ2838"/>
      <c r="AK2838"/>
      <c r="AL2838"/>
    </row>
    <row r="2839" spans="3:38" ht="15" customHeight="1" x14ac:dyDescent="0.35">
      <c r="C2839"/>
      <c r="D2839"/>
      <c r="E2839"/>
      <c r="F2839"/>
      <c r="G2839"/>
      <c r="H2839"/>
      <c r="I2839"/>
      <c r="J2839"/>
      <c r="K2839"/>
      <c r="L2839"/>
      <c r="M2839"/>
      <c r="N2839"/>
      <c r="O2839"/>
      <c r="S2839"/>
      <c r="T2839"/>
      <c r="U2839"/>
      <c r="V2839"/>
      <c r="Y2839"/>
      <c r="Z2839"/>
      <c r="AA2839"/>
      <c r="AB2839"/>
      <c r="AC2839"/>
      <c r="AD2839"/>
      <c r="AE2839"/>
      <c r="AF2839"/>
      <c r="AG2839"/>
      <c r="AH2839"/>
      <c r="AI2839"/>
      <c r="AJ2839"/>
      <c r="AK2839"/>
      <c r="AL2839"/>
    </row>
    <row r="2840" spans="3:38" ht="15" customHeight="1" x14ac:dyDescent="0.35">
      <c r="C2840"/>
      <c r="D2840"/>
      <c r="E2840"/>
      <c r="F2840"/>
      <c r="G2840"/>
      <c r="H2840"/>
      <c r="I2840"/>
      <c r="J2840"/>
      <c r="K2840"/>
      <c r="L2840"/>
      <c r="M2840"/>
      <c r="N2840"/>
      <c r="O2840"/>
      <c r="S2840"/>
      <c r="T2840"/>
      <c r="U2840"/>
      <c r="V2840"/>
      <c r="Y2840"/>
      <c r="Z2840"/>
      <c r="AA2840"/>
      <c r="AB2840"/>
      <c r="AC2840"/>
      <c r="AD2840"/>
      <c r="AE2840"/>
      <c r="AF2840"/>
      <c r="AG2840"/>
      <c r="AH2840"/>
      <c r="AI2840"/>
      <c r="AJ2840"/>
      <c r="AK2840"/>
      <c r="AL2840"/>
    </row>
    <row r="2841" spans="3:38" ht="15" customHeight="1" x14ac:dyDescent="0.35">
      <c r="C2841"/>
      <c r="D2841"/>
      <c r="E2841"/>
      <c r="F2841"/>
      <c r="G2841"/>
      <c r="H2841"/>
      <c r="I2841"/>
      <c r="J2841"/>
      <c r="K2841"/>
      <c r="L2841"/>
      <c r="M2841"/>
      <c r="N2841"/>
      <c r="O2841"/>
      <c r="S2841"/>
      <c r="T2841"/>
      <c r="U2841"/>
      <c r="V2841"/>
      <c r="Y2841"/>
      <c r="Z2841"/>
      <c r="AA2841"/>
      <c r="AB2841"/>
      <c r="AC2841"/>
      <c r="AD2841"/>
      <c r="AE2841"/>
      <c r="AF2841"/>
      <c r="AG2841"/>
      <c r="AH2841"/>
      <c r="AI2841"/>
      <c r="AJ2841"/>
      <c r="AK2841"/>
      <c r="AL2841"/>
    </row>
    <row r="2842" spans="3:38" ht="15" customHeight="1" x14ac:dyDescent="0.35">
      <c r="C2842"/>
      <c r="D2842"/>
      <c r="E2842"/>
      <c r="F2842"/>
      <c r="G2842"/>
      <c r="H2842"/>
      <c r="I2842"/>
      <c r="J2842"/>
      <c r="K2842"/>
      <c r="L2842"/>
      <c r="M2842"/>
      <c r="N2842"/>
      <c r="O2842"/>
      <c r="S2842"/>
      <c r="T2842"/>
      <c r="U2842"/>
      <c r="V2842"/>
      <c r="Y2842"/>
      <c r="Z2842"/>
      <c r="AA2842"/>
      <c r="AB2842"/>
      <c r="AC2842"/>
      <c r="AD2842"/>
      <c r="AE2842"/>
      <c r="AF2842"/>
      <c r="AG2842"/>
      <c r="AH2842"/>
      <c r="AI2842"/>
      <c r="AJ2842"/>
      <c r="AK2842"/>
      <c r="AL2842"/>
    </row>
    <row r="2843" spans="3:38" ht="15" customHeight="1" x14ac:dyDescent="0.35">
      <c r="C2843"/>
      <c r="D2843"/>
      <c r="E2843"/>
      <c r="F2843"/>
      <c r="G2843"/>
      <c r="H2843"/>
      <c r="I2843"/>
      <c r="J2843"/>
      <c r="K2843"/>
      <c r="L2843"/>
      <c r="M2843"/>
      <c r="N2843"/>
      <c r="O2843"/>
      <c r="S2843"/>
      <c r="T2843"/>
      <c r="U2843"/>
      <c r="V2843"/>
      <c r="Y2843"/>
      <c r="Z2843"/>
      <c r="AA2843"/>
      <c r="AB2843"/>
      <c r="AC2843"/>
      <c r="AD2843"/>
      <c r="AE2843"/>
      <c r="AF2843"/>
      <c r="AG2843"/>
      <c r="AH2843"/>
      <c r="AI2843"/>
      <c r="AJ2843"/>
      <c r="AK2843"/>
      <c r="AL2843"/>
    </row>
    <row r="2844" spans="3:38" ht="15" customHeight="1" x14ac:dyDescent="0.35">
      <c r="C2844"/>
      <c r="D2844"/>
      <c r="E2844"/>
      <c r="F2844"/>
      <c r="G2844"/>
      <c r="H2844"/>
      <c r="I2844"/>
      <c r="J2844"/>
      <c r="K2844"/>
      <c r="L2844"/>
      <c r="M2844"/>
      <c r="N2844"/>
      <c r="O2844"/>
      <c r="S2844"/>
      <c r="T2844"/>
      <c r="U2844"/>
      <c r="V2844"/>
      <c r="Y2844"/>
      <c r="Z2844"/>
      <c r="AA2844"/>
      <c r="AB2844"/>
      <c r="AC2844"/>
      <c r="AD2844"/>
      <c r="AE2844"/>
      <c r="AF2844"/>
      <c r="AG2844"/>
      <c r="AH2844"/>
      <c r="AI2844"/>
      <c r="AJ2844"/>
      <c r="AK2844"/>
      <c r="AL2844"/>
    </row>
    <row r="2845" spans="3:38" ht="15" customHeight="1" x14ac:dyDescent="0.35">
      <c r="C2845"/>
      <c r="D2845"/>
      <c r="E2845"/>
      <c r="F2845"/>
      <c r="G2845"/>
      <c r="H2845"/>
      <c r="I2845"/>
      <c r="J2845"/>
      <c r="K2845"/>
      <c r="L2845"/>
      <c r="M2845"/>
      <c r="N2845"/>
      <c r="O2845"/>
      <c r="S2845"/>
      <c r="T2845"/>
      <c r="U2845"/>
      <c r="V2845"/>
      <c r="Y2845"/>
      <c r="Z2845"/>
      <c r="AA2845"/>
      <c r="AB2845"/>
      <c r="AC2845"/>
      <c r="AD2845"/>
      <c r="AE2845"/>
      <c r="AF2845"/>
      <c r="AG2845"/>
      <c r="AH2845"/>
      <c r="AI2845"/>
      <c r="AJ2845"/>
      <c r="AK2845"/>
      <c r="AL2845"/>
    </row>
    <row r="2846" spans="3:38" ht="15" customHeight="1" x14ac:dyDescent="0.35">
      <c r="C2846"/>
      <c r="D2846"/>
      <c r="E2846"/>
      <c r="F2846"/>
      <c r="G2846"/>
      <c r="H2846"/>
      <c r="I2846"/>
      <c r="J2846"/>
      <c r="K2846"/>
      <c r="L2846"/>
      <c r="M2846"/>
      <c r="N2846"/>
      <c r="O2846"/>
      <c r="S2846"/>
      <c r="T2846"/>
      <c r="U2846"/>
      <c r="V2846"/>
      <c r="Y2846"/>
      <c r="Z2846"/>
      <c r="AA2846"/>
      <c r="AB2846"/>
      <c r="AC2846"/>
      <c r="AD2846"/>
      <c r="AE2846"/>
      <c r="AF2846"/>
      <c r="AG2846"/>
      <c r="AH2846"/>
      <c r="AI2846"/>
      <c r="AJ2846"/>
      <c r="AK2846"/>
      <c r="AL2846"/>
    </row>
    <row r="2847" spans="3:38" ht="15" customHeight="1" x14ac:dyDescent="0.35">
      <c r="C2847"/>
      <c r="D2847"/>
      <c r="E2847"/>
      <c r="F2847"/>
      <c r="G2847"/>
      <c r="H2847"/>
      <c r="I2847"/>
      <c r="J2847"/>
      <c r="K2847"/>
      <c r="L2847"/>
      <c r="M2847"/>
      <c r="N2847"/>
      <c r="O2847"/>
      <c r="S2847"/>
      <c r="T2847"/>
      <c r="U2847"/>
      <c r="V2847"/>
      <c r="Y2847"/>
      <c r="Z2847"/>
      <c r="AA2847"/>
      <c r="AB2847"/>
      <c r="AC2847"/>
      <c r="AD2847"/>
      <c r="AE2847"/>
      <c r="AF2847"/>
      <c r="AG2847"/>
      <c r="AH2847"/>
      <c r="AI2847"/>
      <c r="AJ2847"/>
      <c r="AK2847"/>
      <c r="AL2847"/>
    </row>
    <row r="2848" spans="3:38" ht="15" customHeight="1" x14ac:dyDescent="0.35">
      <c r="C2848"/>
      <c r="D2848"/>
      <c r="E2848"/>
      <c r="F2848"/>
      <c r="G2848"/>
      <c r="H2848"/>
      <c r="I2848"/>
      <c r="J2848"/>
      <c r="K2848"/>
      <c r="L2848"/>
      <c r="M2848"/>
      <c r="N2848"/>
      <c r="O2848"/>
      <c r="S2848"/>
      <c r="T2848"/>
      <c r="U2848"/>
      <c r="V2848"/>
      <c r="Y2848"/>
      <c r="Z2848"/>
      <c r="AA2848"/>
      <c r="AB2848"/>
      <c r="AC2848"/>
      <c r="AD2848"/>
      <c r="AE2848"/>
      <c r="AF2848"/>
      <c r="AG2848"/>
      <c r="AH2848"/>
      <c r="AI2848"/>
      <c r="AJ2848"/>
      <c r="AK2848"/>
      <c r="AL2848"/>
    </row>
    <row r="2849" spans="3:38" ht="15" customHeight="1" x14ac:dyDescent="0.35">
      <c r="C2849"/>
      <c r="D2849"/>
      <c r="E2849"/>
      <c r="F2849"/>
      <c r="G2849"/>
      <c r="H2849"/>
      <c r="I2849"/>
      <c r="J2849"/>
      <c r="K2849"/>
      <c r="L2849"/>
      <c r="M2849"/>
      <c r="N2849"/>
      <c r="O2849"/>
      <c r="S2849"/>
      <c r="T2849"/>
      <c r="U2849"/>
      <c r="V2849"/>
      <c r="Y2849"/>
      <c r="Z2849"/>
      <c r="AA2849"/>
      <c r="AB2849"/>
      <c r="AC2849"/>
      <c r="AD2849"/>
      <c r="AE2849"/>
      <c r="AF2849"/>
      <c r="AG2849"/>
      <c r="AH2849"/>
      <c r="AI2849"/>
      <c r="AJ2849"/>
      <c r="AK2849"/>
      <c r="AL2849"/>
    </row>
    <row r="2850" spans="3:38" ht="15" customHeight="1" x14ac:dyDescent="0.35">
      <c r="C2850"/>
      <c r="D2850"/>
      <c r="E2850"/>
      <c r="F2850"/>
      <c r="G2850"/>
      <c r="H2850"/>
      <c r="I2850"/>
      <c r="J2850"/>
      <c r="K2850"/>
      <c r="L2850"/>
      <c r="M2850"/>
      <c r="N2850"/>
      <c r="O2850"/>
      <c r="S2850"/>
      <c r="T2850"/>
      <c r="U2850"/>
      <c r="V2850"/>
      <c r="Y2850"/>
      <c r="Z2850"/>
      <c r="AA2850"/>
      <c r="AB2850"/>
      <c r="AC2850"/>
      <c r="AD2850"/>
      <c r="AE2850"/>
      <c r="AF2850"/>
      <c r="AG2850"/>
      <c r="AH2850"/>
      <c r="AI2850"/>
      <c r="AJ2850"/>
      <c r="AK2850"/>
      <c r="AL2850"/>
    </row>
    <row r="2851" spans="3:38" ht="15" customHeight="1" x14ac:dyDescent="0.35">
      <c r="C2851"/>
      <c r="D2851"/>
      <c r="E2851"/>
      <c r="F2851"/>
      <c r="G2851"/>
      <c r="H2851"/>
      <c r="I2851"/>
      <c r="J2851"/>
      <c r="K2851"/>
      <c r="L2851"/>
      <c r="M2851"/>
      <c r="N2851"/>
      <c r="O2851"/>
      <c r="S2851"/>
      <c r="T2851"/>
      <c r="U2851"/>
      <c r="V2851"/>
      <c r="Y2851"/>
      <c r="Z2851"/>
      <c r="AA2851"/>
      <c r="AB2851"/>
      <c r="AC2851"/>
      <c r="AD2851"/>
      <c r="AE2851"/>
      <c r="AF2851"/>
      <c r="AG2851"/>
      <c r="AH2851"/>
      <c r="AI2851"/>
      <c r="AJ2851"/>
      <c r="AK2851"/>
      <c r="AL2851"/>
    </row>
    <row r="2852" spans="3:38" ht="15" customHeight="1" x14ac:dyDescent="0.35">
      <c r="C2852"/>
      <c r="D2852"/>
      <c r="E2852"/>
      <c r="F2852"/>
      <c r="G2852"/>
      <c r="H2852"/>
      <c r="I2852"/>
      <c r="J2852"/>
      <c r="K2852"/>
      <c r="L2852"/>
      <c r="M2852"/>
      <c r="N2852"/>
      <c r="O2852"/>
      <c r="S2852"/>
      <c r="T2852"/>
      <c r="U2852"/>
      <c r="V2852"/>
      <c r="Y2852"/>
      <c r="Z2852"/>
      <c r="AA2852"/>
      <c r="AB2852"/>
      <c r="AC2852"/>
      <c r="AD2852"/>
      <c r="AE2852"/>
      <c r="AF2852"/>
      <c r="AG2852"/>
      <c r="AH2852"/>
      <c r="AI2852"/>
      <c r="AJ2852"/>
      <c r="AK2852"/>
      <c r="AL2852"/>
    </row>
    <row r="2853" spans="3:38" ht="15" customHeight="1" x14ac:dyDescent="0.35">
      <c r="C2853"/>
      <c r="D2853"/>
      <c r="E2853"/>
      <c r="F2853"/>
      <c r="G2853"/>
      <c r="H2853"/>
      <c r="I2853"/>
      <c r="J2853"/>
      <c r="K2853"/>
      <c r="L2853"/>
      <c r="M2853"/>
      <c r="N2853"/>
      <c r="O2853"/>
      <c r="S2853"/>
      <c r="T2853"/>
      <c r="U2853"/>
      <c r="V2853"/>
      <c r="Y2853"/>
      <c r="Z2853"/>
      <c r="AA2853"/>
      <c r="AB2853"/>
      <c r="AC2853"/>
      <c r="AD2853"/>
      <c r="AE2853"/>
      <c r="AF2853"/>
      <c r="AG2853"/>
      <c r="AH2853"/>
      <c r="AI2853"/>
      <c r="AJ2853"/>
      <c r="AK2853"/>
      <c r="AL2853"/>
    </row>
    <row r="2854" spans="3:38" ht="15" customHeight="1" x14ac:dyDescent="0.35">
      <c r="C2854"/>
      <c r="D2854"/>
      <c r="E2854"/>
      <c r="F2854"/>
      <c r="G2854"/>
      <c r="H2854"/>
      <c r="I2854"/>
      <c r="J2854"/>
      <c r="K2854"/>
      <c r="L2854"/>
      <c r="M2854"/>
      <c r="N2854"/>
      <c r="O2854"/>
      <c r="S2854"/>
      <c r="T2854"/>
      <c r="U2854"/>
      <c r="V2854"/>
      <c r="Y2854"/>
      <c r="Z2854"/>
      <c r="AA2854"/>
      <c r="AB2854"/>
      <c r="AC2854"/>
      <c r="AD2854"/>
      <c r="AE2854"/>
      <c r="AF2854"/>
      <c r="AG2854"/>
      <c r="AH2854"/>
      <c r="AI2854"/>
      <c r="AJ2854"/>
      <c r="AK2854"/>
      <c r="AL2854"/>
    </row>
    <row r="2855" spans="3:38" ht="15" customHeight="1" x14ac:dyDescent="0.35">
      <c r="C2855"/>
      <c r="D2855"/>
      <c r="E2855"/>
      <c r="F2855"/>
      <c r="G2855"/>
      <c r="H2855"/>
      <c r="I2855"/>
      <c r="J2855"/>
      <c r="K2855"/>
      <c r="L2855"/>
      <c r="M2855"/>
      <c r="N2855"/>
      <c r="O2855"/>
      <c r="S2855"/>
      <c r="T2855"/>
      <c r="U2855"/>
      <c r="V2855"/>
      <c r="Y2855"/>
      <c r="Z2855"/>
      <c r="AA2855"/>
      <c r="AB2855"/>
      <c r="AC2855"/>
      <c r="AD2855"/>
      <c r="AE2855"/>
      <c r="AF2855"/>
      <c r="AG2855"/>
      <c r="AH2855"/>
      <c r="AI2855"/>
      <c r="AJ2855"/>
      <c r="AK2855"/>
      <c r="AL2855"/>
    </row>
    <row r="2856" spans="3:38" ht="15" customHeight="1" x14ac:dyDescent="0.35">
      <c r="C2856"/>
      <c r="D2856"/>
      <c r="E2856"/>
      <c r="F2856"/>
      <c r="G2856"/>
      <c r="H2856"/>
      <c r="I2856"/>
      <c r="J2856"/>
      <c r="K2856"/>
      <c r="L2856"/>
      <c r="M2856"/>
      <c r="N2856"/>
      <c r="O2856"/>
      <c r="S2856"/>
      <c r="T2856"/>
      <c r="U2856"/>
      <c r="V2856"/>
      <c r="Y2856"/>
      <c r="Z2856"/>
      <c r="AA2856"/>
      <c r="AB2856"/>
      <c r="AC2856"/>
      <c r="AD2856"/>
      <c r="AE2856"/>
      <c r="AF2856"/>
      <c r="AG2856"/>
      <c r="AH2856"/>
      <c r="AI2856"/>
      <c r="AJ2856"/>
      <c r="AK2856"/>
      <c r="AL2856"/>
    </row>
    <row r="2857" spans="3:38" ht="15" customHeight="1" x14ac:dyDescent="0.35">
      <c r="C2857"/>
      <c r="D2857"/>
      <c r="E2857"/>
      <c r="F2857"/>
      <c r="G2857"/>
      <c r="H2857"/>
      <c r="I2857"/>
      <c r="J2857"/>
      <c r="K2857"/>
      <c r="L2857"/>
      <c r="M2857"/>
      <c r="N2857"/>
      <c r="O2857"/>
      <c r="S2857"/>
      <c r="T2857"/>
      <c r="U2857"/>
      <c r="V2857"/>
      <c r="Y2857"/>
      <c r="Z2857"/>
      <c r="AA2857"/>
      <c r="AB2857"/>
      <c r="AC2857"/>
      <c r="AD2857"/>
      <c r="AE2857"/>
      <c r="AF2857"/>
      <c r="AG2857"/>
      <c r="AH2857"/>
      <c r="AI2857"/>
      <c r="AJ2857"/>
      <c r="AK2857"/>
      <c r="AL2857"/>
    </row>
    <row r="2858" spans="3:38" ht="15" customHeight="1" x14ac:dyDescent="0.35">
      <c r="C2858"/>
      <c r="D2858"/>
      <c r="E2858"/>
      <c r="F2858"/>
      <c r="G2858"/>
      <c r="H2858"/>
      <c r="I2858"/>
      <c r="J2858"/>
      <c r="K2858"/>
      <c r="L2858"/>
      <c r="M2858"/>
      <c r="N2858"/>
      <c r="O2858"/>
      <c r="S2858"/>
      <c r="T2858"/>
      <c r="U2858"/>
      <c r="V2858"/>
      <c r="Y2858"/>
      <c r="Z2858"/>
      <c r="AA2858"/>
      <c r="AB2858"/>
      <c r="AC2858"/>
      <c r="AD2858"/>
      <c r="AE2858"/>
      <c r="AF2858"/>
      <c r="AG2858"/>
      <c r="AH2858"/>
      <c r="AI2858"/>
      <c r="AJ2858"/>
      <c r="AK2858"/>
      <c r="AL2858"/>
    </row>
    <row r="2859" spans="3:38" ht="15" customHeight="1" x14ac:dyDescent="0.35">
      <c r="C2859"/>
      <c r="D2859"/>
      <c r="E2859"/>
      <c r="F2859"/>
      <c r="G2859"/>
      <c r="H2859"/>
      <c r="I2859"/>
      <c r="J2859"/>
      <c r="K2859"/>
      <c r="L2859"/>
      <c r="M2859"/>
      <c r="N2859"/>
      <c r="O2859"/>
      <c r="S2859"/>
      <c r="T2859"/>
      <c r="U2859"/>
      <c r="V2859"/>
      <c r="Y2859"/>
      <c r="Z2859"/>
      <c r="AA2859"/>
      <c r="AB2859"/>
      <c r="AC2859"/>
      <c r="AD2859"/>
      <c r="AE2859"/>
      <c r="AF2859"/>
      <c r="AG2859"/>
      <c r="AH2859"/>
      <c r="AI2859"/>
      <c r="AJ2859"/>
      <c r="AK2859"/>
      <c r="AL2859"/>
    </row>
    <row r="2860" spans="3:38" ht="15" customHeight="1" x14ac:dyDescent="0.35">
      <c r="C2860"/>
      <c r="D2860"/>
      <c r="E2860"/>
      <c r="F2860"/>
      <c r="G2860"/>
      <c r="H2860"/>
      <c r="I2860"/>
      <c r="J2860"/>
      <c r="K2860"/>
      <c r="L2860"/>
      <c r="M2860"/>
      <c r="N2860"/>
      <c r="O2860"/>
      <c r="S2860"/>
      <c r="T2860"/>
      <c r="U2860"/>
      <c r="V2860"/>
      <c r="Y2860"/>
      <c r="Z2860"/>
      <c r="AA2860"/>
      <c r="AB2860"/>
      <c r="AC2860"/>
      <c r="AD2860"/>
      <c r="AE2860"/>
      <c r="AF2860"/>
      <c r="AG2860"/>
      <c r="AH2860"/>
      <c r="AI2860"/>
      <c r="AJ2860"/>
      <c r="AK2860"/>
      <c r="AL2860"/>
    </row>
    <row r="2861" spans="3:38" ht="15" customHeight="1" x14ac:dyDescent="0.35">
      <c r="C2861"/>
      <c r="D2861"/>
      <c r="E2861"/>
      <c r="F2861"/>
      <c r="G2861"/>
      <c r="H2861"/>
      <c r="I2861"/>
      <c r="J2861"/>
      <c r="K2861"/>
      <c r="L2861"/>
      <c r="M2861"/>
      <c r="N2861"/>
      <c r="O2861"/>
      <c r="S2861"/>
      <c r="T2861"/>
      <c r="U2861"/>
      <c r="V2861"/>
      <c r="Y2861"/>
      <c r="Z2861"/>
      <c r="AA2861"/>
      <c r="AB2861"/>
      <c r="AC2861"/>
      <c r="AD2861"/>
      <c r="AE2861"/>
      <c r="AF2861"/>
      <c r="AG2861"/>
      <c r="AH2861"/>
      <c r="AI2861"/>
      <c r="AJ2861"/>
      <c r="AK2861"/>
      <c r="AL2861"/>
    </row>
    <row r="2862" spans="3:38" ht="15" customHeight="1" x14ac:dyDescent="0.35">
      <c r="C2862"/>
      <c r="D2862"/>
      <c r="E2862"/>
      <c r="F2862"/>
      <c r="G2862"/>
      <c r="H2862"/>
      <c r="I2862"/>
      <c r="J2862"/>
      <c r="K2862"/>
      <c r="L2862"/>
      <c r="M2862"/>
      <c r="N2862"/>
      <c r="O2862"/>
      <c r="S2862"/>
      <c r="T2862"/>
      <c r="U2862"/>
      <c r="V2862"/>
      <c r="Y2862"/>
      <c r="Z2862"/>
      <c r="AA2862"/>
      <c r="AB2862"/>
      <c r="AC2862"/>
      <c r="AD2862"/>
      <c r="AE2862"/>
      <c r="AF2862"/>
      <c r="AG2862"/>
      <c r="AH2862"/>
      <c r="AI2862"/>
      <c r="AJ2862"/>
      <c r="AK2862"/>
      <c r="AL2862"/>
    </row>
    <row r="2863" spans="3:38" ht="15" customHeight="1" x14ac:dyDescent="0.35">
      <c r="C2863"/>
      <c r="D2863"/>
      <c r="E2863"/>
      <c r="F2863"/>
      <c r="G2863"/>
      <c r="H2863"/>
      <c r="I2863"/>
      <c r="J2863"/>
      <c r="K2863"/>
      <c r="L2863"/>
      <c r="M2863"/>
      <c r="N2863"/>
      <c r="O2863"/>
      <c r="S2863"/>
      <c r="T2863"/>
      <c r="U2863"/>
      <c r="V2863"/>
      <c r="Y2863"/>
      <c r="Z2863"/>
      <c r="AA2863"/>
      <c r="AB2863"/>
      <c r="AC2863"/>
      <c r="AD2863"/>
      <c r="AE2863"/>
      <c r="AF2863"/>
      <c r="AG2863"/>
      <c r="AH2863"/>
      <c r="AI2863"/>
      <c r="AJ2863"/>
      <c r="AK2863"/>
      <c r="AL2863"/>
    </row>
    <row r="2864" spans="3:38" ht="15" customHeight="1" x14ac:dyDescent="0.35">
      <c r="C2864"/>
      <c r="D2864"/>
      <c r="E2864"/>
      <c r="F2864"/>
      <c r="G2864"/>
      <c r="H2864"/>
      <c r="I2864"/>
      <c r="J2864"/>
      <c r="K2864"/>
      <c r="L2864"/>
      <c r="M2864"/>
      <c r="N2864"/>
      <c r="O2864"/>
      <c r="S2864"/>
      <c r="T2864"/>
      <c r="U2864"/>
      <c r="V2864"/>
      <c r="Y2864"/>
      <c r="Z2864"/>
      <c r="AA2864"/>
      <c r="AB2864"/>
      <c r="AC2864"/>
      <c r="AD2864"/>
      <c r="AE2864"/>
      <c r="AF2864"/>
      <c r="AG2864"/>
      <c r="AH2864"/>
      <c r="AI2864"/>
      <c r="AJ2864"/>
      <c r="AK2864"/>
      <c r="AL2864"/>
    </row>
    <row r="2865" spans="3:38" ht="15" customHeight="1" x14ac:dyDescent="0.35">
      <c r="C2865"/>
      <c r="D2865"/>
      <c r="E2865"/>
      <c r="F2865"/>
      <c r="G2865"/>
      <c r="H2865"/>
      <c r="I2865"/>
      <c r="J2865"/>
      <c r="K2865"/>
      <c r="L2865"/>
      <c r="M2865"/>
      <c r="N2865"/>
      <c r="O2865"/>
      <c r="S2865"/>
      <c r="T2865"/>
      <c r="U2865"/>
      <c r="V2865"/>
      <c r="Y2865"/>
      <c r="Z2865"/>
      <c r="AA2865"/>
      <c r="AB2865"/>
      <c r="AC2865"/>
      <c r="AD2865"/>
      <c r="AE2865"/>
      <c r="AF2865"/>
      <c r="AG2865"/>
      <c r="AH2865"/>
      <c r="AI2865"/>
      <c r="AJ2865"/>
      <c r="AK2865"/>
      <c r="AL2865"/>
    </row>
    <row r="2866" spans="3:38" ht="15" customHeight="1" x14ac:dyDescent="0.35">
      <c r="C2866"/>
      <c r="D2866"/>
      <c r="E2866"/>
      <c r="F2866"/>
      <c r="G2866"/>
      <c r="H2866"/>
      <c r="I2866"/>
      <c r="J2866"/>
      <c r="K2866"/>
      <c r="L2866"/>
      <c r="M2866"/>
      <c r="N2866"/>
      <c r="O2866"/>
      <c r="S2866"/>
      <c r="T2866"/>
      <c r="U2866"/>
      <c r="V2866"/>
      <c r="Y2866"/>
      <c r="Z2866"/>
      <c r="AA2866"/>
      <c r="AB2866"/>
      <c r="AC2866"/>
      <c r="AD2866"/>
      <c r="AE2866"/>
      <c r="AF2866"/>
      <c r="AG2866"/>
      <c r="AH2866"/>
      <c r="AI2866"/>
      <c r="AJ2866"/>
      <c r="AK2866"/>
      <c r="AL2866"/>
    </row>
    <row r="2867" spans="3:38" ht="15" customHeight="1" x14ac:dyDescent="0.35">
      <c r="C2867"/>
      <c r="D2867"/>
      <c r="E2867"/>
      <c r="F2867"/>
      <c r="G2867"/>
      <c r="H2867"/>
      <c r="I2867"/>
      <c r="J2867"/>
      <c r="K2867"/>
      <c r="L2867"/>
      <c r="M2867"/>
      <c r="N2867"/>
      <c r="O2867"/>
      <c r="S2867"/>
      <c r="T2867"/>
      <c r="U2867"/>
      <c r="V2867"/>
      <c r="Y2867"/>
      <c r="Z2867"/>
      <c r="AA2867"/>
      <c r="AB2867"/>
      <c r="AC2867"/>
      <c r="AD2867"/>
      <c r="AE2867"/>
      <c r="AF2867"/>
      <c r="AG2867"/>
      <c r="AH2867"/>
      <c r="AI2867"/>
      <c r="AJ2867"/>
      <c r="AK2867"/>
      <c r="AL2867"/>
    </row>
    <row r="2868" spans="3:38" ht="15" customHeight="1" x14ac:dyDescent="0.35">
      <c r="C2868"/>
      <c r="D2868"/>
      <c r="E2868"/>
      <c r="F2868"/>
      <c r="G2868"/>
      <c r="H2868"/>
      <c r="I2868"/>
      <c r="J2868"/>
      <c r="K2868"/>
      <c r="L2868"/>
      <c r="M2868"/>
      <c r="N2868"/>
      <c r="O2868"/>
      <c r="S2868"/>
      <c r="T2868"/>
      <c r="U2868"/>
      <c r="V2868"/>
      <c r="Y2868"/>
      <c r="Z2868"/>
      <c r="AA2868"/>
      <c r="AB2868"/>
      <c r="AC2868"/>
      <c r="AD2868"/>
      <c r="AE2868"/>
      <c r="AF2868"/>
      <c r="AG2868"/>
      <c r="AH2868"/>
      <c r="AI2868"/>
      <c r="AJ2868"/>
      <c r="AK2868"/>
      <c r="AL2868"/>
    </row>
    <row r="2869" spans="3:38" ht="15" customHeight="1" x14ac:dyDescent="0.35">
      <c r="C2869"/>
      <c r="D2869"/>
      <c r="E2869"/>
      <c r="F2869"/>
      <c r="G2869"/>
      <c r="H2869"/>
      <c r="I2869"/>
      <c r="J2869"/>
      <c r="K2869"/>
      <c r="L2869"/>
      <c r="M2869"/>
      <c r="N2869"/>
      <c r="O2869"/>
      <c r="S2869"/>
      <c r="T2869"/>
      <c r="U2869"/>
      <c r="V2869"/>
      <c r="Y2869"/>
      <c r="Z2869"/>
      <c r="AA2869"/>
      <c r="AB2869"/>
      <c r="AC2869"/>
      <c r="AD2869"/>
      <c r="AE2869"/>
      <c r="AF2869"/>
      <c r="AG2869"/>
      <c r="AH2869"/>
      <c r="AI2869"/>
      <c r="AJ2869"/>
      <c r="AK2869"/>
      <c r="AL2869"/>
    </row>
    <row r="2870" spans="3:38" ht="15" customHeight="1" x14ac:dyDescent="0.35">
      <c r="C2870"/>
      <c r="D2870"/>
      <c r="E2870"/>
      <c r="F2870"/>
      <c r="G2870"/>
      <c r="H2870"/>
      <c r="I2870"/>
      <c r="J2870"/>
      <c r="K2870"/>
      <c r="L2870"/>
      <c r="M2870"/>
      <c r="N2870"/>
      <c r="O2870"/>
      <c r="S2870"/>
      <c r="T2870"/>
      <c r="U2870"/>
      <c r="V2870"/>
      <c r="Y2870"/>
      <c r="Z2870"/>
      <c r="AA2870"/>
      <c r="AB2870"/>
      <c r="AC2870"/>
      <c r="AD2870"/>
      <c r="AE2870"/>
      <c r="AF2870"/>
      <c r="AG2870"/>
      <c r="AH2870"/>
      <c r="AI2870"/>
      <c r="AJ2870"/>
      <c r="AK2870"/>
      <c r="AL2870"/>
    </row>
    <row r="2871" spans="3:38" ht="15" customHeight="1" x14ac:dyDescent="0.35">
      <c r="C2871"/>
      <c r="D2871"/>
      <c r="E2871"/>
      <c r="F2871"/>
      <c r="G2871"/>
      <c r="H2871"/>
      <c r="I2871"/>
      <c r="J2871"/>
      <c r="K2871"/>
      <c r="L2871"/>
      <c r="M2871"/>
      <c r="N2871"/>
      <c r="O2871"/>
      <c r="S2871"/>
      <c r="T2871"/>
      <c r="U2871"/>
      <c r="V2871"/>
      <c r="Y2871"/>
      <c r="Z2871"/>
      <c r="AA2871"/>
      <c r="AB2871"/>
      <c r="AC2871"/>
      <c r="AD2871"/>
      <c r="AE2871"/>
      <c r="AF2871"/>
      <c r="AG2871"/>
      <c r="AH2871"/>
      <c r="AI2871"/>
      <c r="AJ2871"/>
      <c r="AK2871"/>
      <c r="AL2871"/>
    </row>
    <row r="2872" spans="3:38" ht="15" customHeight="1" x14ac:dyDescent="0.35">
      <c r="C2872"/>
      <c r="D2872"/>
      <c r="E2872"/>
      <c r="F2872"/>
      <c r="G2872"/>
      <c r="H2872"/>
      <c r="I2872"/>
      <c r="J2872"/>
      <c r="K2872"/>
      <c r="L2872"/>
      <c r="M2872"/>
      <c r="N2872"/>
      <c r="O2872"/>
      <c r="S2872"/>
      <c r="T2872"/>
      <c r="U2872"/>
      <c r="V2872"/>
      <c r="Y2872"/>
      <c r="Z2872"/>
      <c r="AA2872"/>
      <c r="AB2872"/>
      <c r="AC2872"/>
      <c r="AD2872"/>
      <c r="AE2872"/>
      <c r="AF2872"/>
      <c r="AG2872"/>
      <c r="AH2872"/>
      <c r="AI2872"/>
      <c r="AJ2872"/>
      <c r="AK2872"/>
      <c r="AL2872"/>
    </row>
    <row r="2873" spans="3:38" ht="15" customHeight="1" x14ac:dyDescent="0.35">
      <c r="C2873"/>
      <c r="D2873"/>
      <c r="E2873"/>
      <c r="F2873"/>
      <c r="G2873"/>
      <c r="H2873"/>
      <c r="I2873"/>
      <c r="J2873"/>
      <c r="K2873"/>
      <c r="L2873"/>
      <c r="M2873"/>
      <c r="N2873"/>
      <c r="O2873"/>
      <c r="S2873"/>
      <c r="T2873"/>
      <c r="U2873"/>
      <c r="V2873"/>
      <c r="Y2873"/>
      <c r="Z2873"/>
      <c r="AA2873"/>
      <c r="AB2873"/>
      <c r="AC2873"/>
      <c r="AD2873"/>
      <c r="AE2873"/>
      <c r="AF2873"/>
      <c r="AG2873"/>
      <c r="AH2873"/>
      <c r="AI2873"/>
      <c r="AJ2873"/>
      <c r="AK2873"/>
      <c r="AL2873"/>
    </row>
    <row r="2874" spans="3:38" ht="15" customHeight="1" x14ac:dyDescent="0.35">
      <c r="C2874"/>
      <c r="D2874"/>
      <c r="E2874"/>
      <c r="F2874"/>
      <c r="G2874"/>
      <c r="H2874"/>
      <c r="I2874"/>
      <c r="J2874"/>
      <c r="K2874"/>
      <c r="L2874"/>
      <c r="M2874"/>
      <c r="N2874"/>
      <c r="O2874"/>
      <c r="S2874"/>
      <c r="T2874"/>
      <c r="U2874"/>
      <c r="V2874"/>
      <c r="Y2874"/>
      <c r="Z2874"/>
      <c r="AA2874"/>
      <c r="AB2874"/>
      <c r="AC2874"/>
      <c r="AD2874"/>
      <c r="AE2874"/>
      <c r="AF2874"/>
      <c r="AG2874"/>
      <c r="AH2874"/>
      <c r="AI2874"/>
      <c r="AJ2874"/>
      <c r="AK2874"/>
      <c r="AL2874"/>
    </row>
    <row r="2875" spans="3:38" ht="15" customHeight="1" x14ac:dyDescent="0.35">
      <c r="C2875"/>
      <c r="D2875"/>
      <c r="E2875"/>
      <c r="F2875"/>
      <c r="G2875"/>
      <c r="H2875"/>
      <c r="I2875"/>
      <c r="J2875"/>
      <c r="K2875"/>
      <c r="L2875"/>
      <c r="M2875"/>
      <c r="N2875"/>
      <c r="O2875"/>
      <c r="S2875"/>
      <c r="T2875"/>
      <c r="U2875"/>
      <c r="V2875"/>
      <c r="Y2875"/>
      <c r="Z2875"/>
      <c r="AA2875"/>
      <c r="AB2875"/>
      <c r="AC2875"/>
      <c r="AD2875"/>
      <c r="AE2875"/>
      <c r="AF2875"/>
      <c r="AG2875"/>
      <c r="AH2875"/>
      <c r="AI2875"/>
      <c r="AJ2875"/>
      <c r="AK2875"/>
      <c r="AL2875"/>
    </row>
    <row r="2876" spans="3:38" ht="15" customHeight="1" x14ac:dyDescent="0.35">
      <c r="C2876"/>
      <c r="D2876"/>
      <c r="E2876"/>
      <c r="F2876"/>
      <c r="G2876"/>
      <c r="H2876"/>
      <c r="I2876"/>
      <c r="J2876"/>
      <c r="K2876"/>
      <c r="L2876"/>
      <c r="M2876"/>
      <c r="N2876"/>
      <c r="O2876"/>
      <c r="S2876"/>
      <c r="T2876"/>
      <c r="U2876"/>
      <c r="V2876"/>
      <c r="Y2876"/>
      <c r="Z2876"/>
      <c r="AA2876"/>
      <c r="AB2876"/>
      <c r="AC2876"/>
      <c r="AD2876"/>
      <c r="AE2876"/>
      <c r="AF2876"/>
      <c r="AG2876"/>
      <c r="AH2876"/>
      <c r="AI2876"/>
      <c r="AJ2876"/>
      <c r="AK2876"/>
      <c r="AL2876"/>
    </row>
    <row r="2877" spans="3:38" ht="15" customHeight="1" x14ac:dyDescent="0.35">
      <c r="C2877"/>
      <c r="D2877"/>
      <c r="E2877"/>
      <c r="F2877"/>
      <c r="G2877"/>
      <c r="H2877"/>
      <c r="I2877"/>
      <c r="J2877"/>
      <c r="K2877"/>
      <c r="L2877"/>
      <c r="M2877"/>
      <c r="N2877"/>
      <c r="O2877"/>
      <c r="S2877"/>
      <c r="T2877"/>
      <c r="U2877"/>
      <c r="V2877"/>
      <c r="Y2877"/>
      <c r="Z2877"/>
      <c r="AA2877"/>
      <c r="AB2877"/>
      <c r="AC2877"/>
      <c r="AD2877"/>
      <c r="AE2877"/>
      <c r="AF2877"/>
      <c r="AG2877"/>
      <c r="AH2877"/>
      <c r="AI2877"/>
      <c r="AJ2877"/>
      <c r="AK2877"/>
      <c r="AL2877"/>
    </row>
    <row r="2878" spans="3:38" ht="15" customHeight="1" x14ac:dyDescent="0.35">
      <c r="C2878"/>
      <c r="D2878"/>
      <c r="E2878"/>
      <c r="F2878"/>
      <c r="G2878"/>
      <c r="H2878"/>
      <c r="I2878"/>
      <c r="J2878"/>
      <c r="K2878"/>
      <c r="L2878"/>
      <c r="M2878"/>
      <c r="N2878"/>
      <c r="O2878"/>
      <c r="S2878"/>
      <c r="T2878"/>
      <c r="U2878"/>
      <c r="V2878"/>
      <c r="Y2878"/>
      <c r="Z2878"/>
      <c r="AA2878"/>
      <c r="AB2878"/>
      <c r="AC2878"/>
      <c r="AD2878"/>
      <c r="AE2878"/>
      <c r="AF2878"/>
      <c r="AG2878"/>
      <c r="AH2878"/>
      <c r="AI2878"/>
      <c r="AJ2878"/>
      <c r="AK2878"/>
      <c r="AL2878"/>
    </row>
    <row r="2879" spans="3:38" ht="15" customHeight="1" x14ac:dyDescent="0.35">
      <c r="C2879"/>
      <c r="D2879"/>
      <c r="E2879"/>
      <c r="F2879"/>
      <c r="G2879"/>
      <c r="H2879"/>
      <c r="I2879"/>
      <c r="J2879"/>
      <c r="K2879"/>
      <c r="L2879"/>
      <c r="M2879"/>
      <c r="N2879"/>
      <c r="O2879"/>
      <c r="S2879"/>
      <c r="T2879"/>
      <c r="U2879"/>
      <c r="V2879"/>
      <c r="Y2879"/>
      <c r="Z2879"/>
      <c r="AA2879"/>
      <c r="AB2879"/>
      <c r="AC2879"/>
      <c r="AD2879"/>
      <c r="AE2879"/>
      <c r="AF2879"/>
      <c r="AG2879"/>
      <c r="AH2879"/>
      <c r="AI2879"/>
      <c r="AJ2879"/>
      <c r="AK2879"/>
      <c r="AL2879"/>
    </row>
    <row r="2880" spans="3:38" ht="15" customHeight="1" x14ac:dyDescent="0.35">
      <c r="C2880"/>
      <c r="D2880"/>
      <c r="E2880"/>
      <c r="F2880"/>
      <c r="G2880"/>
      <c r="H2880"/>
      <c r="I2880"/>
      <c r="J2880"/>
      <c r="K2880"/>
      <c r="L2880"/>
      <c r="M2880"/>
      <c r="N2880"/>
      <c r="O2880"/>
      <c r="S2880"/>
      <c r="T2880"/>
      <c r="U2880"/>
      <c r="V2880"/>
      <c r="Y2880"/>
      <c r="Z2880"/>
      <c r="AA2880"/>
      <c r="AB2880"/>
      <c r="AC2880"/>
      <c r="AD2880"/>
      <c r="AE2880"/>
      <c r="AF2880"/>
      <c r="AG2880"/>
      <c r="AH2880"/>
      <c r="AI2880"/>
      <c r="AJ2880"/>
      <c r="AK2880"/>
      <c r="AL2880"/>
    </row>
    <row r="2881" spans="3:38" ht="15" customHeight="1" x14ac:dyDescent="0.35">
      <c r="C2881"/>
      <c r="D2881"/>
      <c r="E2881"/>
      <c r="F2881"/>
      <c r="G2881"/>
      <c r="H2881"/>
      <c r="I2881"/>
      <c r="J2881"/>
      <c r="K2881"/>
      <c r="L2881"/>
      <c r="M2881"/>
      <c r="N2881"/>
      <c r="O2881"/>
      <c r="S2881"/>
      <c r="T2881"/>
      <c r="U2881"/>
      <c r="V2881"/>
      <c r="Y2881"/>
      <c r="Z2881"/>
      <c r="AA2881"/>
      <c r="AB2881"/>
      <c r="AC2881"/>
      <c r="AD2881"/>
      <c r="AE2881"/>
      <c r="AF2881"/>
      <c r="AG2881"/>
      <c r="AH2881"/>
      <c r="AI2881"/>
      <c r="AJ2881"/>
      <c r="AK2881"/>
      <c r="AL2881"/>
    </row>
    <row r="2882" spans="3:38" ht="15" customHeight="1" x14ac:dyDescent="0.35">
      <c r="C2882"/>
      <c r="D2882"/>
      <c r="E2882"/>
      <c r="F2882"/>
      <c r="G2882"/>
      <c r="H2882"/>
      <c r="I2882"/>
      <c r="J2882"/>
      <c r="K2882"/>
      <c r="L2882"/>
      <c r="M2882"/>
      <c r="N2882"/>
      <c r="O2882"/>
      <c r="S2882"/>
      <c r="T2882"/>
      <c r="U2882"/>
      <c r="V2882"/>
      <c r="Y2882"/>
      <c r="Z2882"/>
      <c r="AA2882"/>
      <c r="AB2882"/>
      <c r="AC2882"/>
      <c r="AD2882"/>
      <c r="AE2882"/>
      <c r="AF2882"/>
      <c r="AG2882"/>
      <c r="AH2882"/>
      <c r="AI2882"/>
      <c r="AJ2882"/>
      <c r="AK2882"/>
      <c r="AL2882"/>
    </row>
    <row r="2883" spans="3:38" ht="15" customHeight="1" x14ac:dyDescent="0.35">
      <c r="C2883"/>
      <c r="D2883"/>
      <c r="E2883"/>
      <c r="F2883"/>
      <c r="G2883"/>
      <c r="H2883"/>
      <c r="I2883"/>
      <c r="J2883"/>
      <c r="K2883"/>
      <c r="L2883"/>
      <c r="M2883"/>
      <c r="N2883"/>
      <c r="O2883"/>
      <c r="S2883"/>
      <c r="T2883"/>
      <c r="U2883"/>
      <c r="V2883"/>
      <c r="Y2883"/>
      <c r="Z2883"/>
      <c r="AA2883"/>
      <c r="AB2883"/>
      <c r="AC2883"/>
      <c r="AD2883"/>
      <c r="AE2883"/>
      <c r="AF2883"/>
      <c r="AG2883"/>
      <c r="AH2883"/>
      <c r="AI2883"/>
      <c r="AJ2883"/>
      <c r="AK2883"/>
      <c r="AL2883"/>
    </row>
    <row r="2884" spans="3:38" ht="15" customHeight="1" x14ac:dyDescent="0.35">
      <c r="C2884"/>
      <c r="D2884"/>
      <c r="E2884"/>
      <c r="F2884"/>
      <c r="G2884"/>
      <c r="H2884"/>
      <c r="I2884"/>
      <c r="J2884"/>
      <c r="K2884"/>
      <c r="L2884"/>
      <c r="M2884"/>
      <c r="N2884"/>
      <c r="O2884"/>
      <c r="S2884"/>
      <c r="T2884"/>
      <c r="U2884"/>
      <c r="V2884"/>
      <c r="Y2884"/>
      <c r="Z2884"/>
      <c r="AA2884"/>
      <c r="AB2884"/>
      <c r="AC2884"/>
      <c r="AD2884"/>
      <c r="AE2884"/>
      <c r="AF2884"/>
      <c r="AG2884"/>
      <c r="AH2884"/>
      <c r="AI2884"/>
      <c r="AJ2884"/>
      <c r="AK2884"/>
      <c r="AL2884"/>
    </row>
    <row r="2885" spans="3:38" ht="15" customHeight="1" x14ac:dyDescent="0.35">
      <c r="C2885"/>
      <c r="D2885"/>
      <c r="E2885"/>
      <c r="F2885"/>
      <c r="G2885"/>
      <c r="H2885"/>
      <c r="I2885"/>
      <c r="J2885"/>
      <c r="K2885"/>
      <c r="L2885"/>
      <c r="M2885"/>
      <c r="N2885"/>
      <c r="O2885"/>
      <c r="S2885"/>
      <c r="T2885"/>
      <c r="U2885"/>
      <c r="V2885"/>
      <c r="Y2885"/>
      <c r="Z2885"/>
      <c r="AA2885"/>
      <c r="AB2885"/>
      <c r="AC2885"/>
      <c r="AD2885"/>
      <c r="AE2885"/>
      <c r="AF2885"/>
      <c r="AG2885"/>
      <c r="AH2885"/>
      <c r="AI2885"/>
      <c r="AJ2885"/>
      <c r="AK2885"/>
      <c r="AL2885"/>
    </row>
    <row r="2886" spans="3:38" ht="15" customHeight="1" x14ac:dyDescent="0.35">
      <c r="C2886"/>
      <c r="D2886"/>
      <c r="E2886"/>
      <c r="F2886"/>
      <c r="G2886"/>
      <c r="H2886"/>
      <c r="I2886"/>
      <c r="J2886"/>
      <c r="K2886"/>
      <c r="L2886"/>
      <c r="M2886"/>
      <c r="N2886"/>
      <c r="O2886"/>
      <c r="S2886"/>
      <c r="T2886"/>
      <c r="U2886"/>
      <c r="V2886"/>
      <c r="Y2886"/>
      <c r="Z2886"/>
      <c r="AA2886"/>
      <c r="AB2886"/>
      <c r="AC2886"/>
      <c r="AD2886"/>
      <c r="AE2886"/>
      <c r="AF2886"/>
      <c r="AG2886"/>
      <c r="AH2886"/>
      <c r="AI2886"/>
      <c r="AJ2886"/>
      <c r="AK2886"/>
      <c r="AL2886"/>
    </row>
    <row r="2887" spans="3:38" ht="15" customHeight="1" x14ac:dyDescent="0.35">
      <c r="C2887"/>
      <c r="D2887"/>
      <c r="E2887"/>
      <c r="F2887"/>
      <c r="G2887"/>
      <c r="H2887"/>
      <c r="I2887"/>
      <c r="J2887"/>
      <c r="K2887"/>
      <c r="L2887"/>
      <c r="M2887"/>
      <c r="N2887"/>
      <c r="O2887"/>
      <c r="S2887"/>
      <c r="T2887"/>
      <c r="U2887"/>
      <c r="V2887"/>
      <c r="Y2887"/>
      <c r="Z2887"/>
      <c r="AA2887"/>
      <c r="AB2887"/>
      <c r="AC2887"/>
      <c r="AD2887"/>
      <c r="AE2887"/>
      <c r="AF2887"/>
      <c r="AG2887"/>
      <c r="AH2887"/>
      <c r="AI2887"/>
      <c r="AJ2887"/>
      <c r="AK2887"/>
      <c r="AL2887"/>
    </row>
    <row r="2888" spans="3:38" ht="15" customHeight="1" x14ac:dyDescent="0.35">
      <c r="C2888"/>
      <c r="D2888"/>
      <c r="E2888"/>
      <c r="F2888"/>
      <c r="G2888"/>
      <c r="H2888"/>
      <c r="I2888"/>
      <c r="J2888"/>
      <c r="K2888"/>
      <c r="L2888"/>
      <c r="M2888"/>
      <c r="N2888"/>
      <c r="O2888"/>
      <c r="S2888"/>
      <c r="T2888"/>
      <c r="U2888"/>
      <c r="V2888"/>
      <c r="Y2888"/>
      <c r="Z2888"/>
      <c r="AA2888"/>
      <c r="AB2888"/>
      <c r="AC2888"/>
      <c r="AD2888"/>
      <c r="AE2888"/>
      <c r="AF2888"/>
      <c r="AG2888"/>
      <c r="AH2888"/>
      <c r="AI2888"/>
      <c r="AJ2888"/>
      <c r="AK2888"/>
      <c r="AL2888"/>
    </row>
    <row r="2889" spans="3:38" ht="15" customHeight="1" x14ac:dyDescent="0.35">
      <c r="C2889"/>
      <c r="D2889"/>
      <c r="E2889"/>
      <c r="F2889"/>
      <c r="G2889"/>
      <c r="H2889"/>
      <c r="I2889"/>
      <c r="J2889"/>
      <c r="K2889"/>
      <c r="L2889"/>
      <c r="M2889"/>
      <c r="N2889"/>
      <c r="O2889"/>
      <c r="S2889"/>
      <c r="T2889"/>
      <c r="U2889"/>
      <c r="V2889"/>
      <c r="Y2889"/>
      <c r="Z2889"/>
      <c r="AA2889"/>
      <c r="AB2889"/>
      <c r="AC2889"/>
      <c r="AD2889"/>
      <c r="AE2889"/>
      <c r="AF2889"/>
      <c r="AG2889"/>
      <c r="AH2889"/>
      <c r="AI2889"/>
      <c r="AJ2889"/>
      <c r="AK2889"/>
      <c r="AL2889"/>
    </row>
    <row r="2890" spans="3:38" ht="15" customHeight="1" x14ac:dyDescent="0.35">
      <c r="C2890"/>
      <c r="D2890"/>
      <c r="E2890"/>
      <c r="F2890"/>
      <c r="G2890"/>
      <c r="H2890"/>
      <c r="I2890"/>
      <c r="J2890"/>
      <c r="K2890"/>
      <c r="L2890"/>
      <c r="M2890"/>
      <c r="N2890"/>
      <c r="O2890"/>
      <c r="S2890"/>
      <c r="T2890"/>
      <c r="U2890"/>
      <c r="V2890"/>
      <c r="Y2890"/>
      <c r="Z2890"/>
      <c r="AA2890"/>
      <c r="AB2890"/>
      <c r="AC2890"/>
      <c r="AD2890"/>
      <c r="AE2890"/>
      <c r="AF2890"/>
      <c r="AG2890"/>
      <c r="AH2890"/>
      <c r="AI2890"/>
      <c r="AJ2890"/>
      <c r="AK2890"/>
      <c r="AL2890"/>
    </row>
    <row r="2891" spans="3:38" ht="15" customHeight="1" x14ac:dyDescent="0.35">
      <c r="C2891"/>
      <c r="D2891"/>
      <c r="E2891"/>
      <c r="F2891"/>
      <c r="G2891"/>
      <c r="H2891"/>
      <c r="I2891"/>
      <c r="J2891"/>
      <c r="K2891"/>
      <c r="L2891"/>
      <c r="M2891"/>
      <c r="N2891"/>
      <c r="O2891"/>
      <c r="S2891"/>
      <c r="T2891"/>
      <c r="U2891"/>
      <c r="V2891"/>
      <c r="Y2891"/>
      <c r="Z2891"/>
      <c r="AA2891"/>
      <c r="AB2891"/>
      <c r="AC2891"/>
      <c r="AD2891"/>
      <c r="AE2891"/>
      <c r="AF2891"/>
      <c r="AG2891"/>
      <c r="AH2891"/>
      <c r="AI2891"/>
      <c r="AJ2891"/>
      <c r="AK2891"/>
      <c r="AL2891"/>
    </row>
    <row r="2892" spans="3:38" ht="15" customHeight="1" x14ac:dyDescent="0.35">
      <c r="C2892"/>
      <c r="D2892"/>
      <c r="E2892"/>
      <c r="F2892"/>
      <c r="G2892"/>
      <c r="H2892"/>
      <c r="I2892"/>
      <c r="J2892"/>
      <c r="K2892"/>
      <c r="L2892"/>
      <c r="M2892"/>
      <c r="N2892"/>
      <c r="O2892"/>
      <c r="S2892"/>
      <c r="T2892"/>
      <c r="U2892"/>
      <c r="V2892"/>
      <c r="Y2892"/>
      <c r="Z2892"/>
      <c r="AA2892"/>
      <c r="AB2892"/>
      <c r="AC2892"/>
      <c r="AD2892"/>
      <c r="AE2892"/>
      <c r="AF2892"/>
      <c r="AG2892"/>
      <c r="AH2892"/>
      <c r="AI2892"/>
      <c r="AJ2892"/>
      <c r="AK2892"/>
      <c r="AL2892"/>
    </row>
    <row r="2893" spans="3:38" ht="15" customHeight="1" x14ac:dyDescent="0.35">
      <c r="C2893"/>
      <c r="D2893"/>
      <c r="E2893"/>
      <c r="F2893"/>
      <c r="G2893"/>
      <c r="H2893"/>
      <c r="I2893"/>
      <c r="J2893"/>
      <c r="K2893"/>
      <c r="L2893"/>
      <c r="M2893"/>
      <c r="N2893"/>
      <c r="O2893"/>
      <c r="S2893"/>
      <c r="T2893"/>
      <c r="U2893"/>
      <c r="V2893"/>
      <c r="Y2893"/>
      <c r="Z2893"/>
      <c r="AA2893"/>
      <c r="AB2893"/>
      <c r="AC2893"/>
      <c r="AD2893"/>
      <c r="AE2893"/>
      <c r="AF2893"/>
      <c r="AG2893"/>
      <c r="AH2893"/>
      <c r="AI2893"/>
      <c r="AJ2893"/>
      <c r="AK2893"/>
      <c r="AL2893"/>
    </row>
    <row r="2894" spans="3:38" ht="15" customHeight="1" x14ac:dyDescent="0.35">
      <c r="C2894"/>
      <c r="D2894"/>
      <c r="E2894"/>
      <c r="F2894"/>
      <c r="G2894"/>
      <c r="H2894"/>
      <c r="I2894"/>
      <c r="J2894"/>
      <c r="K2894"/>
      <c r="L2894"/>
      <c r="M2894"/>
      <c r="N2894"/>
      <c r="O2894"/>
      <c r="S2894"/>
      <c r="T2894"/>
      <c r="U2894"/>
      <c r="V2894"/>
      <c r="Y2894"/>
      <c r="Z2894"/>
      <c r="AA2894"/>
      <c r="AB2894"/>
      <c r="AC2894"/>
      <c r="AD2894"/>
      <c r="AE2894"/>
      <c r="AF2894"/>
      <c r="AG2894"/>
      <c r="AH2894"/>
      <c r="AI2894"/>
      <c r="AJ2894"/>
      <c r="AK2894"/>
      <c r="AL2894"/>
    </row>
    <row r="2895" spans="3:38" ht="15" customHeight="1" x14ac:dyDescent="0.35">
      <c r="C2895"/>
      <c r="D2895"/>
      <c r="E2895"/>
      <c r="F2895"/>
      <c r="G2895"/>
      <c r="H2895"/>
      <c r="I2895"/>
      <c r="J2895"/>
      <c r="K2895"/>
      <c r="L2895"/>
      <c r="M2895"/>
      <c r="N2895"/>
      <c r="O2895"/>
      <c r="S2895"/>
      <c r="T2895"/>
      <c r="U2895"/>
      <c r="V2895"/>
      <c r="Y2895"/>
      <c r="Z2895"/>
      <c r="AA2895"/>
      <c r="AB2895"/>
      <c r="AC2895"/>
      <c r="AD2895"/>
      <c r="AE2895"/>
      <c r="AF2895"/>
      <c r="AG2895"/>
      <c r="AH2895"/>
      <c r="AI2895"/>
      <c r="AJ2895"/>
      <c r="AK2895"/>
      <c r="AL2895"/>
    </row>
    <row r="2896" spans="3:38" ht="15" customHeight="1" x14ac:dyDescent="0.35">
      <c r="C2896"/>
      <c r="D2896"/>
      <c r="E2896"/>
      <c r="F2896"/>
      <c r="G2896"/>
      <c r="H2896"/>
      <c r="I2896"/>
      <c r="J2896"/>
      <c r="K2896"/>
      <c r="L2896"/>
      <c r="M2896"/>
      <c r="N2896"/>
      <c r="O2896"/>
      <c r="S2896"/>
      <c r="T2896"/>
      <c r="U2896"/>
      <c r="V2896"/>
      <c r="Y2896"/>
      <c r="Z2896"/>
      <c r="AA2896"/>
      <c r="AB2896"/>
      <c r="AC2896"/>
      <c r="AD2896"/>
      <c r="AE2896"/>
      <c r="AF2896"/>
      <c r="AG2896"/>
      <c r="AH2896"/>
      <c r="AI2896"/>
      <c r="AJ2896"/>
      <c r="AK2896"/>
      <c r="AL2896"/>
    </row>
    <row r="2897" spans="3:38" ht="15" customHeight="1" x14ac:dyDescent="0.35">
      <c r="C2897"/>
      <c r="D2897"/>
      <c r="E2897"/>
      <c r="F2897"/>
      <c r="G2897"/>
      <c r="H2897"/>
      <c r="I2897"/>
      <c r="J2897"/>
      <c r="K2897"/>
      <c r="L2897"/>
      <c r="M2897"/>
      <c r="N2897"/>
      <c r="O2897"/>
      <c r="S2897"/>
      <c r="T2897"/>
      <c r="U2897"/>
      <c r="V2897"/>
      <c r="Y2897"/>
      <c r="Z2897"/>
      <c r="AA2897"/>
      <c r="AB2897"/>
      <c r="AC2897"/>
      <c r="AD2897"/>
      <c r="AE2897"/>
      <c r="AF2897"/>
      <c r="AG2897"/>
      <c r="AH2897"/>
      <c r="AI2897"/>
      <c r="AJ2897"/>
      <c r="AK2897"/>
      <c r="AL2897"/>
    </row>
    <row r="2898" spans="3:38" ht="15" customHeight="1" x14ac:dyDescent="0.35">
      <c r="C2898"/>
      <c r="D2898"/>
      <c r="E2898"/>
      <c r="F2898"/>
      <c r="G2898"/>
      <c r="H2898"/>
      <c r="I2898"/>
      <c r="J2898"/>
      <c r="K2898"/>
      <c r="L2898"/>
      <c r="M2898"/>
      <c r="N2898"/>
      <c r="O2898"/>
      <c r="S2898"/>
      <c r="T2898"/>
      <c r="U2898"/>
      <c r="V2898"/>
      <c r="Y2898"/>
      <c r="Z2898"/>
      <c r="AA2898"/>
      <c r="AB2898"/>
      <c r="AC2898"/>
      <c r="AD2898"/>
      <c r="AE2898"/>
      <c r="AF2898"/>
      <c r="AG2898"/>
      <c r="AH2898"/>
      <c r="AI2898"/>
      <c r="AJ2898"/>
      <c r="AK2898"/>
      <c r="AL2898"/>
    </row>
    <row r="2899" spans="3:38" ht="15" customHeight="1" x14ac:dyDescent="0.35">
      <c r="C2899"/>
      <c r="D2899"/>
      <c r="E2899"/>
      <c r="F2899"/>
      <c r="G2899"/>
      <c r="H2899"/>
      <c r="I2899"/>
      <c r="J2899"/>
      <c r="K2899"/>
      <c r="L2899"/>
      <c r="M2899"/>
      <c r="N2899"/>
      <c r="O2899"/>
      <c r="S2899"/>
      <c r="T2899"/>
      <c r="U2899"/>
      <c r="V2899"/>
      <c r="Y2899"/>
      <c r="Z2899"/>
      <c r="AA2899"/>
      <c r="AB2899"/>
      <c r="AC2899"/>
      <c r="AD2899"/>
      <c r="AE2899"/>
      <c r="AF2899"/>
      <c r="AG2899"/>
      <c r="AH2899"/>
      <c r="AI2899"/>
      <c r="AJ2899"/>
      <c r="AK2899"/>
      <c r="AL2899"/>
    </row>
    <row r="2900" spans="3:38" ht="15" customHeight="1" x14ac:dyDescent="0.35">
      <c r="C2900"/>
      <c r="D2900"/>
      <c r="E2900"/>
      <c r="F2900"/>
      <c r="G2900"/>
      <c r="H2900"/>
      <c r="I2900"/>
      <c r="J2900"/>
      <c r="K2900"/>
      <c r="L2900"/>
      <c r="M2900"/>
      <c r="N2900"/>
      <c r="O2900"/>
      <c r="S2900"/>
      <c r="T2900"/>
      <c r="U2900"/>
      <c r="V2900"/>
      <c r="Y2900"/>
      <c r="Z2900"/>
      <c r="AA2900"/>
      <c r="AB2900"/>
      <c r="AC2900"/>
      <c r="AD2900"/>
      <c r="AE2900"/>
      <c r="AF2900"/>
      <c r="AG2900"/>
      <c r="AH2900"/>
      <c r="AI2900"/>
      <c r="AJ2900"/>
      <c r="AK2900"/>
      <c r="AL2900"/>
    </row>
    <row r="2901" spans="3:38" ht="15" customHeight="1" x14ac:dyDescent="0.35">
      <c r="C2901"/>
      <c r="D2901"/>
      <c r="E2901"/>
      <c r="F2901"/>
      <c r="G2901"/>
      <c r="H2901"/>
      <c r="I2901"/>
      <c r="J2901"/>
      <c r="K2901"/>
      <c r="L2901"/>
      <c r="M2901"/>
      <c r="N2901"/>
      <c r="O2901"/>
      <c r="S2901"/>
      <c r="T2901"/>
      <c r="U2901"/>
      <c r="V2901"/>
      <c r="Y2901"/>
      <c r="Z2901"/>
      <c r="AA2901"/>
      <c r="AB2901"/>
      <c r="AC2901"/>
      <c r="AD2901"/>
      <c r="AE2901"/>
      <c r="AF2901"/>
      <c r="AG2901"/>
      <c r="AH2901"/>
      <c r="AI2901"/>
      <c r="AJ2901"/>
      <c r="AK2901"/>
      <c r="AL2901"/>
    </row>
    <row r="2902" spans="3:38" ht="15" customHeight="1" x14ac:dyDescent="0.35">
      <c r="C2902"/>
      <c r="D2902"/>
      <c r="E2902"/>
      <c r="F2902"/>
      <c r="G2902"/>
      <c r="H2902"/>
      <c r="I2902"/>
      <c r="J2902"/>
      <c r="K2902"/>
      <c r="L2902"/>
      <c r="M2902"/>
      <c r="N2902"/>
      <c r="O2902"/>
      <c r="S2902"/>
      <c r="T2902"/>
      <c r="U2902"/>
      <c r="V2902"/>
      <c r="Y2902"/>
      <c r="Z2902"/>
      <c r="AA2902"/>
      <c r="AB2902"/>
      <c r="AC2902"/>
      <c r="AD2902"/>
      <c r="AE2902"/>
      <c r="AF2902"/>
      <c r="AG2902"/>
      <c r="AH2902"/>
      <c r="AI2902"/>
      <c r="AJ2902"/>
      <c r="AK2902"/>
      <c r="AL2902"/>
    </row>
    <row r="2903" spans="3:38" ht="15" customHeight="1" x14ac:dyDescent="0.35">
      <c r="C2903"/>
      <c r="D2903"/>
      <c r="E2903"/>
      <c r="F2903"/>
      <c r="G2903"/>
      <c r="H2903"/>
      <c r="I2903"/>
      <c r="J2903"/>
      <c r="K2903"/>
      <c r="L2903"/>
      <c r="M2903"/>
      <c r="N2903"/>
      <c r="O2903"/>
      <c r="S2903"/>
      <c r="T2903"/>
      <c r="U2903"/>
      <c r="V2903"/>
      <c r="Y2903"/>
      <c r="Z2903"/>
      <c r="AA2903"/>
      <c r="AB2903"/>
      <c r="AC2903"/>
      <c r="AD2903"/>
      <c r="AE2903"/>
      <c r="AF2903"/>
      <c r="AG2903"/>
      <c r="AH2903"/>
      <c r="AI2903"/>
      <c r="AJ2903"/>
      <c r="AK2903"/>
      <c r="AL2903"/>
    </row>
    <row r="2904" spans="3:38" ht="15" customHeight="1" x14ac:dyDescent="0.35">
      <c r="C2904"/>
      <c r="D2904"/>
      <c r="E2904"/>
      <c r="F2904"/>
      <c r="G2904"/>
      <c r="H2904"/>
      <c r="I2904"/>
      <c r="J2904"/>
      <c r="K2904"/>
      <c r="L2904"/>
      <c r="M2904"/>
      <c r="N2904"/>
      <c r="O2904"/>
      <c r="S2904"/>
      <c r="T2904"/>
      <c r="U2904"/>
      <c r="V2904"/>
      <c r="Y2904"/>
      <c r="Z2904"/>
      <c r="AA2904"/>
      <c r="AB2904"/>
      <c r="AC2904"/>
      <c r="AD2904"/>
      <c r="AE2904"/>
      <c r="AF2904"/>
      <c r="AG2904"/>
      <c r="AH2904"/>
      <c r="AI2904"/>
      <c r="AJ2904"/>
      <c r="AK2904"/>
      <c r="AL2904"/>
    </row>
    <row r="2905" spans="3:38" ht="15" customHeight="1" x14ac:dyDescent="0.35">
      <c r="C2905"/>
      <c r="D2905"/>
      <c r="E2905"/>
      <c r="F2905"/>
      <c r="G2905"/>
      <c r="H2905"/>
      <c r="I2905"/>
      <c r="J2905"/>
      <c r="K2905"/>
      <c r="L2905"/>
      <c r="M2905"/>
      <c r="N2905"/>
      <c r="O2905"/>
      <c r="S2905"/>
      <c r="T2905"/>
      <c r="U2905"/>
      <c r="V2905"/>
      <c r="Y2905"/>
      <c r="Z2905"/>
      <c r="AA2905"/>
      <c r="AB2905"/>
      <c r="AC2905"/>
      <c r="AD2905"/>
      <c r="AE2905"/>
      <c r="AF2905"/>
      <c r="AG2905"/>
      <c r="AH2905"/>
      <c r="AI2905"/>
      <c r="AJ2905"/>
      <c r="AK2905"/>
      <c r="AL2905"/>
    </row>
    <row r="2906" spans="3:38" ht="15" customHeight="1" x14ac:dyDescent="0.35">
      <c r="C2906"/>
      <c r="D2906"/>
      <c r="E2906"/>
      <c r="F2906"/>
      <c r="G2906"/>
      <c r="H2906"/>
      <c r="I2906"/>
      <c r="J2906"/>
      <c r="K2906"/>
      <c r="L2906"/>
      <c r="M2906"/>
      <c r="N2906"/>
      <c r="O2906"/>
      <c r="S2906"/>
      <c r="T2906"/>
      <c r="U2906"/>
      <c r="V2906"/>
      <c r="Y2906"/>
      <c r="Z2906"/>
      <c r="AA2906"/>
      <c r="AB2906"/>
      <c r="AC2906"/>
      <c r="AD2906"/>
      <c r="AE2906"/>
      <c r="AF2906"/>
      <c r="AG2906"/>
      <c r="AH2906"/>
      <c r="AI2906"/>
      <c r="AJ2906"/>
      <c r="AK2906"/>
      <c r="AL2906"/>
    </row>
    <row r="2907" spans="3:38" ht="15" customHeight="1" x14ac:dyDescent="0.35">
      <c r="C2907"/>
      <c r="D2907"/>
      <c r="E2907"/>
      <c r="F2907"/>
      <c r="G2907"/>
      <c r="H2907"/>
      <c r="I2907"/>
      <c r="J2907"/>
      <c r="K2907"/>
      <c r="L2907"/>
      <c r="M2907"/>
      <c r="N2907"/>
      <c r="O2907"/>
      <c r="S2907"/>
      <c r="T2907"/>
      <c r="U2907"/>
      <c r="V2907"/>
      <c r="Y2907"/>
      <c r="Z2907"/>
      <c r="AA2907"/>
      <c r="AB2907"/>
      <c r="AC2907"/>
      <c r="AD2907"/>
      <c r="AE2907"/>
      <c r="AF2907"/>
      <c r="AG2907"/>
      <c r="AH2907"/>
      <c r="AI2907"/>
      <c r="AJ2907"/>
      <c r="AK2907"/>
      <c r="AL2907"/>
    </row>
    <row r="2908" spans="3:38" ht="15" customHeight="1" x14ac:dyDescent="0.35">
      <c r="C2908"/>
      <c r="D2908"/>
      <c r="E2908"/>
      <c r="F2908"/>
      <c r="G2908"/>
      <c r="H2908"/>
      <c r="I2908"/>
      <c r="J2908"/>
      <c r="K2908"/>
      <c r="L2908"/>
      <c r="M2908"/>
      <c r="N2908"/>
      <c r="O2908"/>
      <c r="S2908"/>
      <c r="T2908"/>
      <c r="U2908"/>
      <c r="V2908"/>
      <c r="Y2908"/>
      <c r="Z2908"/>
      <c r="AA2908"/>
      <c r="AB2908"/>
      <c r="AC2908"/>
      <c r="AD2908"/>
      <c r="AE2908"/>
      <c r="AF2908"/>
      <c r="AG2908"/>
      <c r="AH2908"/>
      <c r="AI2908"/>
      <c r="AJ2908"/>
      <c r="AK2908"/>
      <c r="AL2908"/>
    </row>
    <row r="2909" spans="3:38" ht="15" customHeight="1" x14ac:dyDescent="0.35">
      <c r="C2909"/>
      <c r="D2909"/>
      <c r="E2909"/>
      <c r="F2909"/>
      <c r="G2909"/>
      <c r="H2909"/>
      <c r="I2909"/>
      <c r="J2909"/>
      <c r="K2909"/>
      <c r="L2909"/>
      <c r="M2909"/>
      <c r="N2909"/>
      <c r="O2909"/>
      <c r="S2909"/>
      <c r="T2909"/>
      <c r="U2909"/>
      <c r="V2909"/>
      <c r="Y2909"/>
      <c r="Z2909"/>
      <c r="AA2909"/>
      <c r="AB2909"/>
      <c r="AC2909"/>
      <c r="AD2909"/>
      <c r="AE2909"/>
      <c r="AF2909"/>
      <c r="AG2909"/>
      <c r="AH2909"/>
      <c r="AI2909"/>
      <c r="AJ2909"/>
      <c r="AK2909"/>
      <c r="AL2909"/>
    </row>
    <row r="2910" spans="3:38" ht="15" customHeight="1" x14ac:dyDescent="0.35">
      <c r="C2910"/>
      <c r="D2910"/>
      <c r="E2910"/>
      <c r="F2910"/>
      <c r="G2910"/>
      <c r="H2910"/>
      <c r="I2910"/>
      <c r="J2910"/>
      <c r="K2910"/>
      <c r="L2910"/>
      <c r="M2910"/>
      <c r="N2910"/>
      <c r="O2910"/>
      <c r="S2910"/>
      <c r="T2910"/>
      <c r="U2910"/>
      <c r="V2910"/>
      <c r="Y2910"/>
      <c r="Z2910"/>
      <c r="AA2910"/>
      <c r="AB2910"/>
      <c r="AC2910"/>
      <c r="AD2910"/>
      <c r="AE2910"/>
      <c r="AF2910"/>
      <c r="AG2910"/>
      <c r="AH2910"/>
      <c r="AI2910"/>
      <c r="AJ2910"/>
      <c r="AK2910"/>
      <c r="AL2910"/>
    </row>
    <row r="2911" spans="3:38" ht="15" customHeight="1" x14ac:dyDescent="0.35">
      <c r="C2911"/>
      <c r="D2911"/>
      <c r="E2911"/>
      <c r="F2911"/>
      <c r="G2911"/>
      <c r="H2911"/>
      <c r="I2911"/>
      <c r="J2911"/>
      <c r="K2911"/>
      <c r="L2911"/>
      <c r="M2911"/>
      <c r="N2911"/>
      <c r="O2911"/>
      <c r="S2911"/>
      <c r="T2911"/>
      <c r="U2911"/>
      <c r="V2911"/>
      <c r="Y2911"/>
      <c r="Z2911"/>
      <c r="AA2911"/>
      <c r="AB2911"/>
      <c r="AC2911"/>
      <c r="AD2911"/>
      <c r="AE2911"/>
      <c r="AF2911"/>
      <c r="AG2911"/>
      <c r="AH2911"/>
      <c r="AI2911"/>
      <c r="AJ2911"/>
      <c r="AK2911"/>
      <c r="AL2911"/>
    </row>
    <row r="2912" spans="3:38" ht="15" customHeight="1" x14ac:dyDescent="0.35">
      <c r="C2912"/>
      <c r="D2912"/>
      <c r="E2912"/>
      <c r="F2912"/>
      <c r="G2912"/>
      <c r="H2912"/>
      <c r="I2912"/>
      <c r="J2912"/>
      <c r="K2912"/>
      <c r="L2912"/>
      <c r="M2912"/>
      <c r="N2912"/>
      <c r="O2912"/>
      <c r="S2912"/>
      <c r="T2912"/>
      <c r="U2912"/>
      <c r="V2912"/>
      <c r="Y2912"/>
      <c r="Z2912"/>
      <c r="AA2912"/>
      <c r="AB2912"/>
      <c r="AC2912"/>
      <c r="AD2912"/>
      <c r="AE2912"/>
      <c r="AF2912"/>
      <c r="AG2912"/>
      <c r="AH2912"/>
      <c r="AI2912"/>
      <c r="AJ2912"/>
      <c r="AK2912"/>
      <c r="AL2912"/>
    </row>
    <row r="2913" spans="3:38" ht="15" customHeight="1" x14ac:dyDescent="0.35">
      <c r="C2913"/>
      <c r="D2913"/>
      <c r="E2913"/>
      <c r="F2913"/>
      <c r="G2913"/>
      <c r="H2913"/>
      <c r="I2913"/>
      <c r="J2913"/>
      <c r="K2913"/>
      <c r="L2913"/>
      <c r="M2913"/>
      <c r="N2913"/>
      <c r="O2913"/>
      <c r="S2913"/>
      <c r="T2913"/>
      <c r="U2913"/>
      <c r="V2913"/>
      <c r="Y2913"/>
      <c r="Z2913"/>
      <c r="AA2913"/>
      <c r="AB2913"/>
      <c r="AC2913"/>
      <c r="AD2913"/>
      <c r="AE2913"/>
      <c r="AF2913"/>
      <c r="AG2913"/>
      <c r="AH2913"/>
      <c r="AI2913"/>
      <c r="AJ2913"/>
      <c r="AK2913"/>
      <c r="AL2913"/>
    </row>
    <row r="2914" spans="3:38" ht="15" customHeight="1" x14ac:dyDescent="0.35">
      <c r="C2914"/>
      <c r="D2914"/>
      <c r="E2914"/>
      <c r="F2914"/>
      <c r="G2914"/>
      <c r="H2914"/>
      <c r="I2914"/>
      <c r="J2914"/>
      <c r="K2914"/>
      <c r="L2914"/>
      <c r="M2914"/>
      <c r="N2914"/>
      <c r="O2914"/>
      <c r="S2914"/>
      <c r="T2914"/>
      <c r="U2914"/>
      <c r="V2914"/>
      <c r="Y2914"/>
      <c r="Z2914"/>
      <c r="AA2914"/>
      <c r="AB2914"/>
      <c r="AC2914"/>
      <c r="AD2914"/>
      <c r="AE2914"/>
      <c r="AF2914"/>
      <c r="AG2914"/>
      <c r="AH2914"/>
      <c r="AI2914"/>
      <c r="AJ2914"/>
      <c r="AK2914"/>
      <c r="AL2914"/>
    </row>
    <row r="2915" spans="3:38" ht="15" customHeight="1" x14ac:dyDescent="0.35">
      <c r="C2915"/>
      <c r="D2915"/>
      <c r="E2915"/>
      <c r="F2915"/>
      <c r="G2915"/>
      <c r="H2915"/>
      <c r="I2915"/>
      <c r="J2915"/>
      <c r="K2915"/>
      <c r="L2915"/>
      <c r="M2915"/>
      <c r="N2915"/>
      <c r="O2915"/>
      <c r="S2915"/>
      <c r="T2915"/>
      <c r="U2915"/>
      <c r="V2915"/>
      <c r="Y2915"/>
      <c r="Z2915"/>
      <c r="AA2915"/>
      <c r="AB2915"/>
      <c r="AC2915"/>
      <c r="AD2915"/>
      <c r="AE2915"/>
      <c r="AF2915"/>
      <c r="AG2915"/>
      <c r="AH2915"/>
      <c r="AI2915"/>
      <c r="AJ2915"/>
      <c r="AK2915"/>
      <c r="AL2915"/>
    </row>
    <row r="2916" spans="3:38" ht="15" customHeight="1" x14ac:dyDescent="0.35">
      <c r="C2916"/>
      <c r="D2916"/>
      <c r="E2916"/>
      <c r="F2916"/>
      <c r="G2916"/>
      <c r="H2916"/>
      <c r="I2916"/>
      <c r="J2916"/>
      <c r="K2916"/>
      <c r="L2916"/>
      <c r="M2916"/>
      <c r="N2916"/>
      <c r="O2916"/>
      <c r="S2916"/>
      <c r="T2916"/>
      <c r="U2916"/>
      <c r="V2916"/>
      <c r="Y2916"/>
      <c r="Z2916"/>
      <c r="AA2916"/>
      <c r="AB2916"/>
      <c r="AC2916"/>
      <c r="AD2916"/>
      <c r="AE2916"/>
      <c r="AF2916"/>
      <c r="AG2916"/>
      <c r="AH2916"/>
      <c r="AI2916"/>
      <c r="AJ2916"/>
      <c r="AK2916"/>
      <c r="AL2916"/>
    </row>
    <row r="2917" spans="3:38" ht="15" customHeight="1" x14ac:dyDescent="0.35">
      <c r="C2917"/>
      <c r="D2917"/>
      <c r="E2917"/>
      <c r="F2917"/>
      <c r="G2917"/>
      <c r="H2917"/>
      <c r="I2917"/>
      <c r="J2917"/>
      <c r="K2917"/>
      <c r="L2917"/>
      <c r="M2917"/>
      <c r="N2917"/>
      <c r="O2917"/>
      <c r="S2917"/>
      <c r="T2917"/>
      <c r="U2917"/>
      <c r="V2917"/>
      <c r="Y2917"/>
      <c r="Z2917"/>
      <c r="AA2917"/>
      <c r="AB2917"/>
      <c r="AC2917"/>
      <c r="AD2917"/>
      <c r="AE2917"/>
      <c r="AF2917"/>
      <c r="AG2917"/>
      <c r="AH2917"/>
      <c r="AI2917"/>
      <c r="AJ2917"/>
      <c r="AK2917"/>
      <c r="AL2917"/>
    </row>
    <row r="2918" spans="3:38" ht="15" customHeight="1" x14ac:dyDescent="0.35">
      <c r="C2918"/>
      <c r="D2918"/>
      <c r="E2918"/>
      <c r="F2918"/>
      <c r="G2918"/>
      <c r="H2918"/>
      <c r="I2918"/>
      <c r="J2918"/>
      <c r="K2918"/>
      <c r="L2918"/>
      <c r="M2918"/>
      <c r="N2918"/>
      <c r="O2918"/>
      <c r="S2918"/>
      <c r="T2918"/>
      <c r="U2918"/>
      <c r="V2918"/>
      <c r="Y2918"/>
      <c r="Z2918"/>
      <c r="AA2918"/>
      <c r="AB2918"/>
      <c r="AC2918"/>
      <c r="AD2918"/>
      <c r="AE2918"/>
      <c r="AF2918"/>
      <c r="AG2918"/>
      <c r="AH2918"/>
      <c r="AI2918"/>
      <c r="AJ2918"/>
      <c r="AK2918"/>
      <c r="AL2918"/>
    </row>
    <row r="2919" spans="3:38" ht="15" customHeight="1" x14ac:dyDescent="0.35">
      <c r="C2919"/>
      <c r="D2919"/>
      <c r="E2919"/>
      <c r="F2919"/>
      <c r="G2919"/>
      <c r="H2919"/>
      <c r="I2919"/>
      <c r="J2919"/>
      <c r="K2919"/>
      <c r="L2919"/>
      <c r="M2919"/>
      <c r="N2919"/>
      <c r="O2919"/>
      <c r="S2919"/>
      <c r="T2919"/>
      <c r="U2919"/>
      <c r="V2919"/>
      <c r="Y2919"/>
      <c r="Z2919"/>
      <c r="AA2919"/>
      <c r="AB2919"/>
      <c r="AC2919"/>
      <c r="AD2919"/>
      <c r="AE2919"/>
      <c r="AF2919"/>
      <c r="AG2919"/>
      <c r="AH2919"/>
      <c r="AI2919"/>
      <c r="AJ2919"/>
      <c r="AK2919"/>
      <c r="AL2919"/>
    </row>
    <row r="2920" spans="3:38" ht="15" customHeight="1" x14ac:dyDescent="0.35">
      <c r="C2920"/>
      <c r="D2920"/>
      <c r="E2920"/>
      <c r="F2920"/>
      <c r="G2920"/>
      <c r="H2920"/>
      <c r="I2920"/>
      <c r="J2920"/>
      <c r="K2920"/>
      <c r="L2920"/>
      <c r="M2920"/>
      <c r="N2920"/>
      <c r="O2920"/>
      <c r="S2920"/>
      <c r="T2920"/>
      <c r="U2920"/>
      <c r="V2920"/>
      <c r="Y2920"/>
      <c r="Z2920"/>
      <c r="AA2920"/>
      <c r="AB2920"/>
      <c r="AC2920"/>
      <c r="AD2920"/>
      <c r="AE2920"/>
      <c r="AF2920"/>
      <c r="AG2920"/>
      <c r="AH2920"/>
      <c r="AI2920"/>
      <c r="AJ2920"/>
      <c r="AK2920"/>
      <c r="AL2920"/>
    </row>
    <row r="2921" spans="3:38" ht="15" customHeight="1" x14ac:dyDescent="0.35">
      <c r="C2921"/>
      <c r="D2921"/>
      <c r="E2921"/>
      <c r="F2921"/>
      <c r="G2921"/>
      <c r="H2921"/>
      <c r="I2921"/>
      <c r="J2921"/>
      <c r="K2921"/>
      <c r="L2921"/>
      <c r="M2921"/>
      <c r="N2921"/>
      <c r="O2921"/>
      <c r="S2921"/>
      <c r="T2921"/>
      <c r="U2921"/>
      <c r="V2921"/>
      <c r="Y2921"/>
      <c r="Z2921"/>
      <c r="AA2921"/>
      <c r="AB2921"/>
      <c r="AC2921"/>
      <c r="AD2921"/>
      <c r="AE2921"/>
      <c r="AF2921"/>
      <c r="AG2921"/>
      <c r="AH2921"/>
      <c r="AI2921"/>
      <c r="AJ2921"/>
      <c r="AK2921"/>
      <c r="AL2921"/>
    </row>
    <row r="2922" spans="3:38" ht="15" customHeight="1" x14ac:dyDescent="0.35">
      <c r="C2922"/>
      <c r="D2922"/>
      <c r="E2922"/>
      <c r="F2922"/>
      <c r="G2922"/>
      <c r="H2922"/>
      <c r="I2922"/>
      <c r="J2922"/>
      <c r="K2922"/>
      <c r="L2922"/>
      <c r="M2922"/>
      <c r="N2922"/>
      <c r="O2922"/>
      <c r="S2922"/>
      <c r="T2922"/>
      <c r="U2922"/>
      <c r="V2922"/>
      <c r="Y2922"/>
      <c r="Z2922"/>
      <c r="AA2922"/>
      <c r="AB2922"/>
      <c r="AC2922"/>
      <c r="AD2922"/>
      <c r="AE2922"/>
      <c r="AF2922"/>
      <c r="AG2922"/>
      <c r="AH2922"/>
      <c r="AI2922"/>
      <c r="AJ2922"/>
      <c r="AK2922"/>
      <c r="AL2922"/>
    </row>
    <row r="2923" spans="3:38" ht="15" customHeight="1" x14ac:dyDescent="0.35">
      <c r="C2923"/>
      <c r="D2923"/>
      <c r="E2923"/>
      <c r="F2923"/>
      <c r="G2923"/>
      <c r="H2923"/>
      <c r="I2923"/>
      <c r="J2923"/>
      <c r="K2923"/>
      <c r="L2923"/>
      <c r="M2923"/>
      <c r="N2923"/>
      <c r="O2923"/>
      <c r="S2923"/>
      <c r="T2923"/>
      <c r="U2923"/>
      <c r="V2923"/>
      <c r="Y2923"/>
      <c r="Z2923"/>
      <c r="AA2923"/>
      <c r="AB2923"/>
      <c r="AC2923"/>
      <c r="AD2923"/>
      <c r="AE2923"/>
      <c r="AF2923"/>
      <c r="AG2923"/>
      <c r="AH2923"/>
      <c r="AI2923"/>
      <c r="AJ2923"/>
      <c r="AK2923"/>
      <c r="AL2923"/>
    </row>
    <row r="2924" spans="3:38" ht="15" customHeight="1" x14ac:dyDescent="0.35">
      <c r="C2924"/>
      <c r="D2924"/>
      <c r="E2924"/>
      <c r="F2924"/>
      <c r="G2924"/>
      <c r="H2924"/>
      <c r="I2924"/>
      <c r="J2924"/>
      <c r="K2924"/>
      <c r="L2924"/>
      <c r="M2924"/>
      <c r="N2924"/>
      <c r="O2924"/>
      <c r="S2924"/>
      <c r="T2924"/>
      <c r="U2924"/>
      <c r="V2924"/>
      <c r="Y2924"/>
      <c r="Z2924"/>
      <c r="AA2924"/>
      <c r="AB2924"/>
      <c r="AC2924"/>
      <c r="AD2924"/>
      <c r="AE2924"/>
      <c r="AF2924"/>
      <c r="AG2924"/>
      <c r="AH2924"/>
      <c r="AI2924"/>
      <c r="AJ2924"/>
      <c r="AK2924"/>
      <c r="AL2924"/>
    </row>
    <row r="2925" spans="3:38" ht="15" customHeight="1" x14ac:dyDescent="0.35">
      <c r="C2925"/>
      <c r="D2925"/>
      <c r="E2925"/>
      <c r="F2925"/>
      <c r="G2925"/>
      <c r="H2925"/>
      <c r="I2925"/>
      <c r="J2925"/>
      <c r="K2925"/>
      <c r="L2925"/>
      <c r="M2925"/>
      <c r="N2925"/>
      <c r="O2925"/>
      <c r="S2925"/>
      <c r="T2925"/>
      <c r="U2925"/>
      <c r="V2925"/>
      <c r="Y2925"/>
      <c r="Z2925"/>
      <c r="AA2925"/>
      <c r="AB2925"/>
      <c r="AC2925"/>
      <c r="AD2925"/>
      <c r="AE2925"/>
      <c r="AF2925"/>
      <c r="AG2925"/>
      <c r="AH2925"/>
      <c r="AI2925"/>
      <c r="AJ2925"/>
      <c r="AK2925"/>
      <c r="AL2925"/>
    </row>
    <row r="2926" spans="3:38" ht="15" customHeight="1" x14ac:dyDescent="0.35">
      <c r="C2926"/>
      <c r="D2926"/>
      <c r="E2926"/>
      <c r="F2926"/>
      <c r="G2926"/>
      <c r="H2926"/>
      <c r="I2926"/>
      <c r="J2926"/>
      <c r="K2926"/>
      <c r="L2926"/>
      <c r="M2926"/>
      <c r="N2926"/>
      <c r="O2926"/>
      <c r="S2926"/>
      <c r="T2926"/>
      <c r="U2926"/>
      <c r="V2926"/>
      <c r="Y2926"/>
      <c r="Z2926"/>
      <c r="AA2926"/>
      <c r="AB2926"/>
      <c r="AC2926"/>
      <c r="AD2926"/>
      <c r="AE2926"/>
      <c r="AF2926"/>
      <c r="AG2926"/>
      <c r="AH2926"/>
      <c r="AI2926"/>
      <c r="AJ2926"/>
      <c r="AK2926"/>
      <c r="AL2926"/>
    </row>
    <row r="2927" spans="3:38" ht="15" customHeight="1" x14ac:dyDescent="0.35">
      <c r="C2927"/>
      <c r="D2927"/>
      <c r="E2927"/>
      <c r="F2927"/>
      <c r="G2927"/>
      <c r="H2927"/>
      <c r="I2927"/>
      <c r="J2927"/>
      <c r="K2927"/>
      <c r="L2927"/>
      <c r="M2927"/>
      <c r="N2927"/>
      <c r="O2927"/>
      <c r="S2927"/>
      <c r="T2927"/>
      <c r="U2927"/>
      <c r="V2927"/>
      <c r="Y2927"/>
      <c r="Z2927"/>
      <c r="AA2927"/>
      <c r="AB2927"/>
      <c r="AC2927"/>
      <c r="AD2927"/>
      <c r="AE2927"/>
      <c r="AF2927"/>
      <c r="AG2927"/>
      <c r="AH2927"/>
      <c r="AI2927"/>
      <c r="AJ2927"/>
      <c r="AK2927"/>
      <c r="AL2927"/>
    </row>
    <row r="2928" spans="3:38" ht="15" customHeight="1" x14ac:dyDescent="0.35">
      <c r="C2928"/>
      <c r="D2928"/>
      <c r="E2928"/>
      <c r="F2928"/>
      <c r="G2928"/>
      <c r="H2928"/>
      <c r="I2928"/>
      <c r="J2928"/>
      <c r="K2928"/>
      <c r="L2928"/>
      <c r="M2928"/>
      <c r="N2928"/>
      <c r="O2928"/>
      <c r="S2928"/>
      <c r="T2928"/>
      <c r="U2928"/>
      <c r="V2928"/>
      <c r="Y2928"/>
      <c r="Z2928"/>
      <c r="AA2928"/>
      <c r="AB2928"/>
      <c r="AC2928"/>
      <c r="AD2928"/>
      <c r="AE2928"/>
      <c r="AF2928"/>
      <c r="AG2928"/>
      <c r="AH2928"/>
      <c r="AI2928"/>
      <c r="AJ2928"/>
      <c r="AK2928"/>
      <c r="AL2928"/>
    </row>
    <row r="2929" spans="3:38" ht="15" customHeight="1" x14ac:dyDescent="0.35">
      <c r="C2929"/>
      <c r="D2929"/>
      <c r="E2929"/>
      <c r="F2929"/>
      <c r="G2929"/>
      <c r="H2929"/>
      <c r="I2929"/>
      <c r="J2929"/>
      <c r="K2929"/>
      <c r="L2929"/>
      <c r="M2929"/>
      <c r="N2929"/>
      <c r="O2929"/>
      <c r="S2929"/>
      <c r="T2929"/>
      <c r="U2929"/>
      <c r="V2929"/>
      <c r="Y2929"/>
      <c r="Z2929"/>
      <c r="AA2929"/>
      <c r="AB2929"/>
      <c r="AC2929"/>
      <c r="AD2929"/>
      <c r="AE2929"/>
      <c r="AF2929"/>
      <c r="AG2929"/>
      <c r="AH2929"/>
      <c r="AI2929"/>
      <c r="AJ2929"/>
      <c r="AK2929"/>
      <c r="AL2929"/>
    </row>
    <row r="2930" spans="3:38" ht="15" customHeight="1" x14ac:dyDescent="0.35">
      <c r="C2930"/>
      <c r="D2930"/>
      <c r="E2930"/>
      <c r="F2930"/>
      <c r="G2930"/>
      <c r="H2930"/>
      <c r="I2930"/>
      <c r="J2930"/>
      <c r="K2930"/>
      <c r="L2930"/>
      <c r="M2930"/>
      <c r="N2930"/>
      <c r="O2930"/>
      <c r="S2930"/>
      <c r="T2930"/>
      <c r="U2930"/>
      <c r="V2930"/>
      <c r="Y2930"/>
      <c r="Z2930"/>
      <c r="AA2930"/>
      <c r="AB2930"/>
      <c r="AC2930"/>
      <c r="AD2930"/>
      <c r="AE2930"/>
      <c r="AF2930"/>
      <c r="AG2930"/>
      <c r="AH2930"/>
      <c r="AI2930"/>
      <c r="AJ2930"/>
      <c r="AK2930"/>
      <c r="AL2930"/>
    </row>
    <row r="2931" spans="3:38" ht="15" customHeight="1" x14ac:dyDescent="0.35">
      <c r="C2931"/>
      <c r="D2931"/>
      <c r="E2931"/>
      <c r="F2931"/>
      <c r="G2931"/>
      <c r="H2931"/>
      <c r="I2931"/>
      <c r="J2931"/>
      <c r="K2931"/>
      <c r="L2931"/>
      <c r="M2931"/>
      <c r="N2931"/>
      <c r="O2931"/>
      <c r="S2931"/>
      <c r="T2931"/>
      <c r="U2931"/>
      <c r="V2931"/>
      <c r="Y2931"/>
      <c r="Z2931"/>
      <c r="AA2931"/>
      <c r="AB2931"/>
      <c r="AC2931"/>
      <c r="AD2931"/>
      <c r="AE2931"/>
      <c r="AF2931"/>
      <c r="AG2931"/>
      <c r="AH2931"/>
      <c r="AI2931"/>
      <c r="AJ2931"/>
      <c r="AK2931"/>
      <c r="AL2931"/>
    </row>
    <row r="2932" spans="3:38" ht="15" customHeight="1" x14ac:dyDescent="0.35">
      <c r="C2932"/>
      <c r="D2932"/>
      <c r="E2932"/>
      <c r="F2932"/>
      <c r="G2932"/>
      <c r="H2932"/>
      <c r="I2932"/>
      <c r="J2932"/>
      <c r="K2932"/>
      <c r="L2932"/>
      <c r="M2932"/>
      <c r="N2932"/>
      <c r="O2932"/>
      <c r="S2932"/>
      <c r="T2932"/>
      <c r="U2932"/>
      <c r="V2932"/>
      <c r="Y2932"/>
      <c r="Z2932"/>
      <c r="AA2932"/>
      <c r="AB2932"/>
      <c r="AC2932"/>
      <c r="AD2932"/>
      <c r="AE2932"/>
      <c r="AF2932"/>
      <c r="AG2932"/>
      <c r="AH2932"/>
      <c r="AI2932"/>
      <c r="AJ2932"/>
      <c r="AK2932"/>
      <c r="AL2932"/>
    </row>
    <row r="2933" spans="3:38" ht="15" customHeight="1" x14ac:dyDescent="0.35">
      <c r="C2933"/>
      <c r="D2933"/>
      <c r="E2933"/>
      <c r="F2933"/>
      <c r="G2933"/>
      <c r="H2933"/>
      <c r="I2933"/>
      <c r="J2933"/>
      <c r="K2933"/>
      <c r="L2933"/>
      <c r="M2933"/>
      <c r="N2933"/>
      <c r="O2933"/>
      <c r="S2933"/>
      <c r="T2933"/>
      <c r="U2933"/>
      <c r="V2933"/>
      <c r="Y2933"/>
      <c r="Z2933"/>
      <c r="AA2933"/>
      <c r="AB2933"/>
      <c r="AC2933"/>
      <c r="AD2933"/>
      <c r="AE2933"/>
      <c r="AF2933"/>
      <c r="AG2933"/>
      <c r="AH2933"/>
      <c r="AI2933"/>
      <c r="AJ2933"/>
      <c r="AK2933"/>
      <c r="AL2933"/>
    </row>
    <row r="2934" spans="3:38" ht="15" customHeight="1" x14ac:dyDescent="0.35">
      <c r="C2934"/>
      <c r="D2934"/>
      <c r="E2934"/>
      <c r="F2934"/>
      <c r="G2934"/>
      <c r="H2934"/>
      <c r="I2934"/>
      <c r="J2934"/>
      <c r="K2934"/>
      <c r="L2934"/>
      <c r="M2934"/>
      <c r="N2934"/>
      <c r="O2934"/>
      <c r="S2934"/>
      <c r="T2934"/>
      <c r="U2934"/>
      <c r="V2934"/>
      <c r="Y2934"/>
      <c r="Z2934"/>
      <c r="AA2934"/>
      <c r="AB2934"/>
      <c r="AC2934"/>
      <c r="AD2934"/>
      <c r="AE2934"/>
      <c r="AF2934"/>
      <c r="AG2934"/>
      <c r="AH2934"/>
      <c r="AI2934"/>
      <c r="AJ2934"/>
      <c r="AK2934"/>
      <c r="AL2934"/>
    </row>
    <row r="2935" spans="3:38" ht="15" customHeight="1" x14ac:dyDescent="0.35">
      <c r="C2935"/>
      <c r="D2935"/>
      <c r="E2935"/>
      <c r="F2935"/>
      <c r="G2935"/>
      <c r="H2935"/>
      <c r="I2935"/>
      <c r="J2935"/>
      <c r="K2935"/>
      <c r="L2935"/>
      <c r="M2935"/>
      <c r="N2935"/>
      <c r="O2935"/>
      <c r="S2935"/>
      <c r="T2935"/>
      <c r="U2935"/>
      <c r="V2935"/>
      <c r="Y2935"/>
      <c r="Z2935"/>
      <c r="AA2935"/>
      <c r="AB2935"/>
      <c r="AC2935"/>
      <c r="AD2935"/>
      <c r="AE2935"/>
      <c r="AF2935"/>
      <c r="AG2935"/>
      <c r="AH2935"/>
      <c r="AI2935"/>
      <c r="AJ2935"/>
      <c r="AK2935"/>
      <c r="AL2935"/>
    </row>
    <row r="2936" spans="3:38" ht="15" customHeight="1" x14ac:dyDescent="0.35">
      <c r="C2936"/>
      <c r="D2936"/>
      <c r="E2936"/>
      <c r="F2936"/>
      <c r="G2936"/>
      <c r="H2936"/>
      <c r="I2936"/>
      <c r="J2936"/>
      <c r="K2936"/>
      <c r="L2936"/>
      <c r="M2936"/>
      <c r="N2936"/>
      <c r="O2936"/>
      <c r="S2936"/>
      <c r="T2936"/>
      <c r="U2936"/>
      <c r="V2936"/>
      <c r="Y2936"/>
      <c r="Z2936"/>
      <c r="AA2936"/>
      <c r="AB2936"/>
      <c r="AC2936"/>
      <c r="AD2936"/>
      <c r="AE2936"/>
      <c r="AF2936"/>
      <c r="AG2936"/>
      <c r="AH2936"/>
      <c r="AI2936"/>
      <c r="AJ2936"/>
      <c r="AK2936"/>
      <c r="AL2936"/>
    </row>
    <row r="2937" spans="3:38" ht="15" customHeight="1" x14ac:dyDescent="0.35">
      <c r="C2937"/>
      <c r="D2937"/>
      <c r="E2937"/>
      <c r="F2937"/>
      <c r="G2937"/>
      <c r="H2937"/>
      <c r="I2937"/>
      <c r="J2937"/>
      <c r="K2937"/>
      <c r="L2937"/>
      <c r="M2937"/>
      <c r="N2937"/>
      <c r="O2937"/>
      <c r="S2937"/>
      <c r="T2937"/>
      <c r="U2937"/>
      <c r="V2937"/>
      <c r="Y2937"/>
      <c r="Z2937"/>
      <c r="AA2937"/>
      <c r="AB2937"/>
      <c r="AC2937"/>
      <c r="AD2937"/>
      <c r="AE2937"/>
      <c r="AF2937"/>
      <c r="AG2937"/>
      <c r="AH2937"/>
      <c r="AI2937"/>
      <c r="AJ2937"/>
      <c r="AK2937"/>
      <c r="AL2937"/>
    </row>
    <row r="2938" spans="3:38" ht="15" customHeight="1" x14ac:dyDescent="0.35">
      <c r="C2938"/>
      <c r="D2938"/>
      <c r="E2938"/>
      <c r="F2938"/>
      <c r="G2938"/>
      <c r="H2938"/>
      <c r="I2938"/>
      <c r="J2938"/>
      <c r="K2938"/>
      <c r="L2938"/>
      <c r="M2938"/>
      <c r="N2938"/>
      <c r="O2938"/>
      <c r="S2938"/>
      <c r="T2938"/>
      <c r="U2938"/>
      <c r="V2938"/>
      <c r="Y2938"/>
      <c r="Z2938"/>
      <c r="AA2938"/>
      <c r="AB2938"/>
      <c r="AC2938"/>
      <c r="AD2938"/>
      <c r="AE2938"/>
      <c r="AF2938"/>
      <c r="AG2938"/>
      <c r="AH2938"/>
      <c r="AI2938"/>
      <c r="AJ2938"/>
      <c r="AK2938"/>
      <c r="AL2938"/>
    </row>
    <row r="2939" spans="3:38" ht="15" customHeight="1" x14ac:dyDescent="0.35">
      <c r="C2939"/>
      <c r="D2939"/>
      <c r="E2939"/>
      <c r="F2939"/>
      <c r="G2939"/>
      <c r="H2939"/>
      <c r="I2939"/>
      <c r="J2939"/>
      <c r="K2939"/>
      <c r="L2939"/>
      <c r="M2939"/>
      <c r="N2939"/>
      <c r="O2939"/>
      <c r="S2939"/>
      <c r="T2939"/>
      <c r="U2939"/>
      <c r="V2939"/>
      <c r="Y2939"/>
      <c r="Z2939"/>
      <c r="AA2939"/>
      <c r="AB2939"/>
      <c r="AC2939"/>
      <c r="AD2939"/>
      <c r="AE2939"/>
      <c r="AF2939"/>
      <c r="AG2939"/>
      <c r="AH2939"/>
      <c r="AI2939"/>
      <c r="AJ2939"/>
      <c r="AK2939"/>
      <c r="AL2939"/>
    </row>
    <row r="2940" spans="3:38" ht="15" customHeight="1" x14ac:dyDescent="0.35">
      <c r="C2940"/>
      <c r="D2940"/>
      <c r="E2940"/>
      <c r="F2940"/>
      <c r="G2940"/>
      <c r="H2940"/>
      <c r="I2940"/>
      <c r="J2940"/>
      <c r="K2940"/>
      <c r="L2940"/>
      <c r="M2940"/>
      <c r="N2940"/>
      <c r="O2940"/>
      <c r="S2940"/>
      <c r="T2940"/>
      <c r="U2940"/>
      <c r="V2940"/>
      <c r="Y2940"/>
      <c r="Z2940"/>
      <c r="AA2940"/>
      <c r="AB2940"/>
      <c r="AC2940"/>
      <c r="AD2940"/>
      <c r="AE2940"/>
      <c r="AF2940"/>
      <c r="AG2940"/>
      <c r="AH2940"/>
      <c r="AI2940"/>
      <c r="AJ2940"/>
      <c r="AK2940"/>
      <c r="AL2940"/>
    </row>
    <row r="2941" spans="3:38" ht="15" customHeight="1" x14ac:dyDescent="0.35">
      <c r="C2941"/>
      <c r="D2941"/>
      <c r="E2941"/>
      <c r="F2941"/>
      <c r="G2941"/>
      <c r="H2941"/>
      <c r="I2941"/>
      <c r="J2941"/>
      <c r="K2941"/>
      <c r="L2941"/>
      <c r="M2941"/>
      <c r="N2941"/>
      <c r="O2941"/>
      <c r="S2941"/>
      <c r="T2941"/>
      <c r="U2941"/>
      <c r="V2941"/>
      <c r="Y2941"/>
      <c r="Z2941"/>
      <c r="AA2941"/>
      <c r="AB2941"/>
      <c r="AC2941"/>
      <c r="AD2941"/>
      <c r="AE2941"/>
      <c r="AF2941"/>
      <c r="AG2941"/>
      <c r="AH2941"/>
      <c r="AI2941"/>
      <c r="AJ2941"/>
      <c r="AK2941"/>
      <c r="AL2941"/>
    </row>
    <row r="2942" spans="3:38" ht="15" customHeight="1" x14ac:dyDescent="0.35">
      <c r="C2942"/>
      <c r="D2942"/>
      <c r="E2942"/>
      <c r="F2942"/>
      <c r="G2942"/>
      <c r="H2942"/>
      <c r="I2942"/>
      <c r="J2942"/>
      <c r="K2942"/>
      <c r="L2942"/>
      <c r="M2942"/>
      <c r="N2942"/>
      <c r="O2942"/>
      <c r="S2942"/>
      <c r="T2942"/>
      <c r="U2942"/>
      <c r="V2942"/>
      <c r="Y2942"/>
      <c r="Z2942"/>
      <c r="AA2942"/>
      <c r="AB2942"/>
      <c r="AC2942"/>
      <c r="AD2942"/>
      <c r="AE2942"/>
      <c r="AF2942"/>
      <c r="AG2942"/>
      <c r="AH2942"/>
      <c r="AI2942"/>
      <c r="AJ2942"/>
      <c r="AK2942"/>
      <c r="AL2942"/>
    </row>
    <row r="2943" spans="3:38" ht="15" customHeight="1" x14ac:dyDescent="0.35">
      <c r="C2943"/>
      <c r="D2943"/>
      <c r="E2943"/>
      <c r="F2943"/>
      <c r="G2943"/>
      <c r="H2943"/>
      <c r="I2943"/>
      <c r="J2943"/>
      <c r="K2943"/>
      <c r="L2943"/>
      <c r="M2943"/>
      <c r="N2943"/>
      <c r="O2943"/>
      <c r="S2943"/>
      <c r="T2943"/>
      <c r="U2943"/>
      <c r="V2943"/>
      <c r="Y2943"/>
      <c r="Z2943"/>
      <c r="AA2943"/>
      <c r="AB2943"/>
      <c r="AC2943"/>
      <c r="AD2943"/>
      <c r="AE2943"/>
      <c r="AF2943"/>
      <c r="AG2943"/>
      <c r="AH2943"/>
      <c r="AI2943"/>
      <c r="AJ2943"/>
      <c r="AK2943"/>
      <c r="AL2943"/>
    </row>
    <row r="2944" spans="3:38" ht="15" customHeight="1" x14ac:dyDescent="0.35">
      <c r="C2944"/>
      <c r="D2944"/>
      <c r="E2944"/>
      <c r="F2944"/>
      <c r="G2944"/>
      <c r="H2944"/>
      <c r="I2944"/>
      <c r="J2944"/>
      <c r="K2944"/>
      <c r="L2944"/>
      <c r="M2944"/>
      <c r="N2944"/>
      <c r="O2944"/>
      <c r="S2944"/>
      <c r="T2944"/>
      <c r="U2944"/>
      <c r="V2944"/>
      <c r="Y2944"/>
      <c r="Z2944"/>
      <c r="AA2944"/>
      <c r="AB2944"/>
      <c r="AC2944"/>
      <c r="AD2944"/>
      <c r="AE2944"/>
      <c r="AF2944"/>
      <c r="AG2944"/>
      <c r="AH2944"/>
      <c r="AI2944"/>
      <c r="AJ2944"/>
      <c r="AK2944"/>
      <c r="AL2944"/>
    </row>
    <row r="2945" spans="3:38" ht="15" customHeight="1" x14ac:dyDescent="0.35">
      <c r="C2945"/>
      <c r="D2945"/>
      <c r="E2945"/>
      <c r="F2945"/>
      <c r="G2945"/>
      <c r="H2945"/>
      <c r="I2945"/>
      <c r="J2945"/>
      <c r="K2945"/>
      <c r="L2945"/>
      <c r="M2945"/>
      <c r="N2945"/>
      <c r="O2945"/>
      <c r="S2945"/>
      <c r="T2945"/>
      <c r="U2945"/>
      <c r="V2945"/>
      <c r="Y2945"/>
      <c r="Z2945"/>
      <c r="AA2945"/>
      <c r="AB2945"/>
      <c r="AC2945"/>
      <c r="AD2945"/>
      <c r="AE2945"/>
      <c r="AF2945"/>
      <c r="AG2945"/>
      <c r="AH2945"/>
      <c r="AI2945"/>
      <c r="AJ2945"/>
      <c r="AK2945"/>
      <c r="AL2945"/>
    </row>
    <row r="2946" spans="3:38" ht="15" customHeight="1" x14ac:dyDescent="0.35">
      <c r="C2946"/>
      <c r="D2946"/>
      <c r="E2946"/>
      <c r="F2946"/>
      <c r="G2946"/>
      <c r="H2946"/>
      <c r="I2946"/>
      <c r="J2946"/>
      <c r="K2946"/>
      <c r="L2946"/>
      <c r="M2946"/>
      <c r="N2946"/>
      <c r="O2946"/>
      <c r="S2946"/>
      <c r="T2946"/>
      <c r="U2946"/>
      <c r="V2946"/>
      <c r="Y2946"/>
      <c r="Z2946"/>
      <c r="AA2946"/>
      <c r="AB2946"/>
      <c r="AC2946"/>
      <c r="AD2946"/>
      <c r="AE2946"/>
      <c r="AF2946"/>
      <c r="AG2946"/>
      <c r="AH2946"/>
      <c r="AI2946"/>
      <c r="AJ2946"/>
      <c r="AK2946"/>
      <c r="AL2946"/>
    </row>
    <row r="2947" spans="3:38" ht="15" customHeight="1" x14ac:dyDescent="0.35">
      <c r="C2947"/>
      <c r="D2947"/>
      <c r="E2947"/>
      <c r="F2947"/>
      <c r="G2947"/>
      <c r="H2947"/>
      <c r="I2947"/>
      <c r="J2947"/>
      <c r="K2947"/>
      <c r="L2947"/>
      <c r="M2947"/>
      <c r="N2947"/>
      <c r="O2947"/>
      <c r="S2947"/>
      <c r="T2947"/>
      <c r="U2947"/>
      <c r="V2947"/>
      <c r="Y2947"/>
      <c r="Z2947"/>
      <c r="AA2947"/>
      <c r="AB2947"/>
      <c r="AC2947"/>
      <c r="AD2947"/>
      <c r="AE2947"/>
      <c r="AF2947"/>
      <c r="AG2947"/>
      <c r="AH2947"/>
      <c r="AI2947"/>
      <c r="AJ2947"/>
      <c r="AK2947"/>
      <c r="AL2947"/>
    </row>
    <row r="2948" spans="3:38" ht="15" customHeight="1" x14ac:dyDescent="0.35">
      <c r="C2948"/>
      <c r="D2948"/>
      <c r="E2948"/>
      <c r="F2948"/>
      <c r="G2948"/>
      <c r="H2948"/>
      <c r="I2948"/>
      <c r="J2948"/>
      <c r="K2948"/>
      <c r="L2948"/>
      <c r="M2948"/>
      <c r="N2948"/>
      <c r="O2948"/>
      <c r="S2948"/>
      <c r="T2948"/>
      <c r="U2948"/>
      <c r="V2948"/>
      <c r="Y2948"/>
      <c r="Z2948"/>
      <c r="AA2948"/>
      <c r="AB2948"/>
      <c r="AC2948"/>
      <c r="AD2948"/>
      <c r="AE2948"/>
      <c r="AF2948"/>
      <c r="AG2948"/>
      <c r="AH2948"/>
      <c r="AI2948"/>
      <c r="AJ2948"/>
      <c r="AK2948"/>
      <c r="AL2948"/>
    </row>
    <row r="2949" spans="3:38" ht="15" customHeight="1" x14ac:dyDescent="0.35">
      <c r="C2949"/>
      <c r="D2949"/>
      <c r="E2949"/>
      <c r="F2949"/>
      <c r="G2949"/>
      <c r="H2949"/>
      <c r="I2949"/>
      <c r="J2949"/>
      <c r="K2949"/>
      <c r="L2949"/>
      <c r="M2949"/>
      <c r="N2949"/>
      <c r="O2949"/>
      <c r="S2949"/>
      <c r="T2949"/>
      <c r="U2949"/>
      <c r="V2949"/>
      <c r="Y2949"/>
      <c r="Z2949"/>
      <c r="AA2949"/>
      <c r="AB2949"/>
      <c r="AC2949"/>
      <c r="AD2949"/>
      <c r="AE2949"/>
      <c r="AF2949"/>
      <c r="AG2949"/>
      <c r="AH2949"/>
      <c r="AI2949"/>
      <c r="AJ2949"/>
      <c r="AK2949"/>
      <c r="AL2949"/>
    </row>
    <row r="2950" spans="3:38" ht="15" customHeight="1" x14ac:dyDescent="0.35">
      <c r="C2950"/>
      <c r="D2950"/>
      <c r="E2950"/>
      <c r="F2950"/>
      <c r="G2950"/>
      <c r="H2950"/>
      <c r="I2950"/>
      <c r="J2950"/>
      <c r="K2950"/>
      <c r="L2950"/>
      <c r="M2950"/>
      <c r="N2950"/>
      <c r="O2950"/>
      <c r="S2950"/>
      <c r="T2950"/>
      <c r="U2950"/>
      <c r="V2950"/>
      <c r="Y2950"/>
      <c r="Z2950"/>
      <c r="AA2950"/>
      <c r="AB2950"/>
      <c r="AC2950"/>
      <c r="AD2950"/>
      <c r="AE2950"/>
      <c r="AF2950"/>
      <c r="AG2950"/>
      <c r="AH2950"/>
      <c r="AI2950"/>
      <c r="AJ2950"/>
      <c r="AK2950"/>
      <c r="AL2950"/>
    </row>
    <row r="2951" spans="3:38" ht="15" customHeight="1" x14ac:dyDescent="0.35">
      <c r="C2951"/>
      <c r="D2951"/>
      <c r="E2951"/>
      <c r="F2951"/>
      <c r="G2951"/>
      <c r="H2951"/>
      <c r="I2951"/>
      <c r="J2951"/>
      <c r="K2951"/>
      <c r="L2951"/>
      <c r="M2951"/>
      <c r="N2951"/>
      <c r="O2951"/>
      <c r="S2951"/>
      <c r="T2951"/>
      <c r="U2951"/>
      <c r="V2951"/>
      <c r="Y2951"/>
      <c r="Z2951"/>
      <c r="AA2951"/>
      <c r="AB2951"/>
      <c r="AC2951"/>
      <c r="AD2951"/>
      <c r="AE2951"/>
      <c r="AF2951"/>
      <c r="AG2951"/>
      <c r="AH2951"/>
      <c r="AI2951"/>
      <c r="AJ2951"/>
      <c r="AK2951"/>
      <c r="AL2951"/>
    </row>
    <row r="2952" spans="3:38" ht="15" customHeight="1" x14ac:dyDescent="0.35">
      <c r="C2952"/>
      <c r="D2952"/>
      <c r="E2952"/>
      <c r="F2952"/>
      <c r="G2952"/>
      <c r="H2952"/>
      <c r="I2952"/>
      <c r="J2952"/>
      <c r="K2952"/>
      <c r="L2952"/>
      <c r="M2952"/>
      <c r="N2952"/>
      <c r="O2952"/>
      <c r="S2952"/>
      <c r="T2952"/>
      <c r="U2952"/>
      <c r="V2952"/>
      <c r="Y2952"/>
      <c r="Z2952"/>
      <c r="AA2952"/>
      <c r="AB2952"/>
      <c r="AC2952"/>
      <c r="AD2952"/>
      <c r="AE2952"/>
      <c r="AF2952"/>
      <c r="AG2952"/>
      <c r="AH2952"/>
      <c r="AI2952"/>
      <c r="AJ2952"/>
      <c r="AK2952"/>
      <c r="AL2952"/>
    </row>
    <row r="2953" spans="3:38" ht="15" customHeight="1" x14ac:dyDescent="0.35">
      <c r="C2953"/>
      <c r="D2953"/>
      <c r="E2953"/>
      <c r="F2953"/>
      <c r="G2953"/>
      <c r="H2953"/>
      <c r="I2953"/>
      <c r="J2953"/>
      <c r="K2953"/>
      <c r="L2953"/>
      <c r="M2953"/>
      <c r="N2953"/>
      <c r="O2953"/>
      <c r="S2953"/>
      <c r="T2953"/>
      <c r="U2953"/>
      <c r="V2953"/>
      <c r="Y2953"/>
      <c r="Z2953"/>
      <c r="AA2953"/>
      <c r="AB2953"/>
      <c r="AC2953"/>
      <c r="AD2953"/>
      <c r="AE2953"/>
      <c r="AF2953"/>
      <c r="AG2953"/>
      <c r="AH2953"/>
      <c r="AI2953"/>
      <c r="AJ2953"/>
      <c r="AK2953"/>
      <c r="AL2953"/>
    </row>
    <row r="2954" spans="3:38" ht="15" customHeight="1" x14ac:dyDescent="0.35">
      <c r="C2954"/>
      <c r="D2954"/>
      <c r="E2954"/>
      <c r="F2954"/>
      <c r="G2954"/>
      <c r="H2954"/>
      <c r="I2954"/>
      <c r="J2954"/>
      <c r="K2954"/>
      <c r="L2954"/>
      <c r="M2954"/>
      <c r="N2954"/>
      <c r="O2954"/>
      <c r="S2954"/>
      <c r="T2954"/>
      <c r="U2954"/>
      <c r="V2954"/>
      <c r="Y2954"/>
      <c r="Z2954"/>
      <c r="AA2954"/>
      <c r="AB2954"/>
      <c r="AC2954"/>
      <c r="AD2954"/>
      <c r="AE2954"/>
      <c r="AF2954"/>
      <c r="AG2954"/>
      <c r="AH2954"/>
      <c r="AI2954"/>
      <c r="AJ2954"/>
      <c r="AK2954"/>
      <c r="AL2954"/>
    </row>
    <row r="2955" spans="3:38" ht="15" customHeight="1" x14ac:dyDescent="0.35">
      <c r="C2955"/>
      <c r="D2955"/>
      <c r="E2955"/>
      <c r="F2955"/>
      <c r="G2955"/>
      <c r="H2955"/>
      <c r="I2955"/>
      <c r="J2955"/>
      <c r="K2955"/>
      <c r="L2955"/>
      <c r="M2955"/>
      <c r="N2955"/>
      <c r="O2955"/>
      <c r="S2955"/>
      <c r="T2955"/>
      <c r="U2955"/>
      <c r="V2955"/>
      <c r="Y2955"/>
      <c r="Z2955"/>
      <c r="AA2955"/>
      <c r="AB2955"/>
      <c r="AC2955"/>
      <c r="AD2955"/>
      <c r="AE2955"/>
      <c r="AF2955"/>
      <c r="AG2955"/>
      <c r="AH2955"/>
      <c r="AI2955"/>
      <c r="AJ2955"/>
      <c r="AK2955"/>
      <c r="AL2955"/>
    </row>
    <row r="2956" spans="3:38" ht="15" customHeight="1" x14ac:dyDescent="0.35">
      <c r="C2956"/>
      <c r="D2956"/>
      <c r="E2956"/>
      <c r="F2956"/>
      <c r="G2956"/>
      <c r="H2956"/>
      <c r="I2956"/>
      <c r="J2956"/>
      <c r="K2956"/>
      <c r="L2956"/>
      <c r="M2956"/>
      <c r="N2956"/>
      <c r="O2956"/>
      <c r="S2956"/>
      <c r="T2956"/>
      <c r="U2956"/>
      <c r="V2956"/>
      <c r="Y2956"/>
      <c r="Z2956"/>
      <c r="AA2956"/>
      <c r="AB2956"/>
      <c r="AC2956"/>
      <c r="AD2956"/>
      <c r="AE2956"/>
      <c r="AF2956"/>
      <c r="AG2956"/>
      <c r="AH2956"/>
      <c r="AI2956"/>
      <c r="AJ2956"/>
      <c r="AK2956"/>
      <c r="AL2956"/>
    </row>
    <row r="2957" spans="3:38" ht="15" customHeight="1" x14ac:dyDescent="0.35">
      <c r="C2957"/>
      <c r="D2957"/>
      <c r="E2957"/>
      <c r="F2957"/>
      <c r="G2957"/>
      <c r="H2957"/>
      <c r="I2957"/>
      <c r="J2957"/>
      <c r="K2957"/>
      <c r="L2957"/>
      <c r="M2957"/>
      <c r="N2957"/>
      <c r="O2957"/>
      <c r="S2957"/>
      <c r="T2957"/>
      <c r="U2957"/>
      <c r="V2957"/>
      <c r="Y2957"/>
      <c r="Z2957"/>
      <c r="AA2957"/>
      <c r="AB2957"/>
      <c r="AC2957"/>
      <c r="AD2957"/>
      <c r="AE2957"/>
      <c r="AF2957"/>
      <c r="AG2957"/>
      <c r="AH2957"/>
      <c r="AI2957"/>
      <c r="AJ2957"/>
      <c r="AK2957"/>
      <c r="AL2957"/>
    </row>
    <row r="2958" spans="3:38" ht="15" customHeight="1" x14ac:dyDescent="0.35">
      <c r="C2958"/>
      <c r="D2958"/>
      <c r="E2958"/>
      <c r="F2958"/>
      <c r="G2958"/>
      <c r="H2958"/>
      <c r="I2958"/>
      <c r="J2958"/>
      <c r="K2958"/>
      <c r="L2958"/>
      <c r="M2958"/>
      <c r="N2958"/>
      <c r="O2958"/>
      <c r="S2958"/>
      <c r="T2958"/>
      <c r="U2958"/>
      <c r="V2958"/>
      <c r="Y2958"/>
      <c r="Z2958"/>
      <c r="AA2958"/>
      <c r="AB2958"/>
      <c r="AC2958"/>
      <c r="AD2958"/>
      <c r="AE2958"/>
      <c r="AF2958"/>
      <c r="AG2958"/>
      <c r="AH2958"/>
      <c r="AI2958"/>
      <c r="AJ2958"/>
      <c r="AK2958"/>
      <c r="AL2958"/>
    </row>
    <row r="2959" spans="3:38" ht="15" customHeight="1" x14ac:dyDescent="0.35">
      <c r="C2959"/>
      <c r="D2959"/>
      <c r="E2959"/>
      <c r="F2959"/>
      <c r="G2959"/>
      <c r="H2959"/>
      <c r="I2959"/>
      <c r="J2959"/>
      <c r="K2959"/>
      <c r="L2959"/>
      <c r="M2959"/>
      <c r="N2959"/>
      <c r="O2959"/>
      <c r="S2959"/>
      <c r="T2959"/>
      <c r="U2959"/>
      <c r="V2959"/>
      <c r="Y2959"/>
      <c r="Z2959"/>
      <c r="AA2959"/>
      <c r="AB2959"/>
      <c r="AC2959"/>
      <c r="AD2959"/>
      <c r="AE2959"/>
      <c r="AF2959"/>
      <c r="AG2959"/>
      <c r="AH2959"/>
      <c r="AI2959"/>
      <c r="AJ2959"/>
      <c r="AK2959"/>
      <c r="AL2959"/>
    </row>
    <row r="2960" spans="3:38" ht="15" customHeight="1" x14ac:dyDescent="0.35">
      <c r="C2960"/>
      <c r="D2960"/>
      <c r="E2960"/>
      <c r="F2960"/>
      <c r="G2960"/>
      <c r="H2960"/>
      <c r="I2960"/>
      <c r="J2960"/>
      <c r="K2960"/>
      <c r="L2960"/>
      <c r="M2960"/>
      <c r="N2960"/>
      <c r="O2960"/>
      <c r="S2960"/>
      <c r="T2960"/>
      <c r="U2960"/>
      <c r="V2960"/>
      <c r="Y2960"/>
      <c r="Z2960"/>
      <c r="AA2960"/>
      <c r="AB2960"/>
      <c r="AC2960"/>
      <c r="AD2960"/>
      <c r="AE2960"/>
      <c r="AF2960"/>
      <c r="AG2960"/>
      <c r="AH2960"/>
      <c r="AI2960"/>
      <c r="AJ2960"/>
      <c r="AK2960"/>
      <c r="AL2960"/>
    </row>
    <row r="2961" spans="3:38" ht="15" customHeight="1" x14ac:dyDescent="0.35">
      <c r="C2961"/>
      <c r="D2961"/>
      <c r="E2961"/>
      <c r="F2961"/>
      <c r="G2961"/>
      <c r="H2961"/>
      <c r="I2961"/>
      <c r="J2961"/>
      <c r="K2961"/>
      <c r="L2961"/>
      <c r="M2961"/>
      <c r="N2961"/>
      <c r="O2961"/>
      <c r="S2961"/>
      <c r="T2961"/>
      <c r="U2961"/>
      <c r="V2961"/>
      <c r="Y2961"/>
      <c r="Z2961"/>
      <c r="AA2961"/>
      <c r="AB2961"/>
      <c r="AC2961"/>
      <c r="AD2961"/>
      <c r="AE2961"/>
      <c r="AF2961"/>
      <c r="AG2961"/>
      <c r="AH2961"/>
      <c r="AI2961"/>
      <c r="AJ2961"/>
      <c r="AK2961"/>
      <c r="AL2961"/>
    </row>
    <row r="2962" spans="3:38" ht="15" customHeight="1" x14ac:dyDescent="0.35">
      <c r="C2962"/>
      <c r="D2962"/>
      <c r="E2962"/>
      <c r="F2962"/>
      <c r="G2962"/>
      <c r="H2962"/>
      <c r="I2962"/>
      <c r="J2962"/>
      <c r="K2962"/>
      <c r="L2962"/>
      <c r="M2962"/>
      <c r="N2962"/>
      <c r="O2962"/>
      <c r="S2962"/>
      <c r="T2962"/>
      <c r="U2962"/>
      <c r="V2962"/>
      <c r="Y2962"/>
      <c r="Z2962"/>
      <c r="AA2962"/>
      <c r="AB2962"/>
      <c r="AC2962"/>
      <c r="AD2962"/>
      <c r="AE2962"/>
      <c r="AF2962"/>
      <c r="AG2962"/>
      <c r="AH2962"/>
      <c r="AI2962"/>
      <c r="AJ2962"/>
      <c r="AK2962"/>
      <c r="AL2962"/>
    </row>
    <row r="2963" spans="3:38" ht="15" customHeight="1" x14ac:dyDescent="0.35">
      <c r="C2963"/>
      <c r="D2963"/>
      <c r="E2963"/>
      <c r="F2963"/>
      <c r="G2963"/>
      <c r="H2963"/>
      <c r="I2963"/>
      <c r="J2963"/>
      <c r="K2963"/>
      <c r="L2963"/>
      <c r="M2963"/>
      <c r="N2963"/>
      <c r="O2963"/>
      <c r="S2963"/>
      <c r="T2963"/>
      <c r="U2963"/>
      <c r="V2963"/>
      <c r="Y2963"/>
      <c r="Z2963"/>
      <c r="AA2963"/>
      <c r="AB2963"/>
      <c r="AC2963"/>
      <c r="AD2963"/>
      <c r="AE2963"/>
      <c r="AF2963"/>
      <c r="AG2963"/>
      <c r="AH2963"/>
      <c r="AI2963"/>
      <c r="AJ2963"/>
      <c r="AK2963"/>
      <c r="AL2963"/>
    </row>
    <row r="2964" spans="3:38" ht="15" customHeight="1" x14ac:dyDescent="0.35">
      <c r="C2964"/>
      <c r="D2964"/>
      <c r="E2964"/>
      <c r="F2964"/>
      <c r="G2964"/>
      <c r="H2964"/>
      <c r="I2964"/>
      <c r="J2964"/>
      <c r="K2964"/>
      <c r="L2964"/>
      <c r="M2964"/>
      <c r="N2964"/>
      <c r="O2964"/>
      <c r="S2964"/>
      <c r="T2964"/>
      <c r="U2964"/>
      <c r="V2964"/>
      <c r="Y2964"/>
      <c r="Z2964"/>
      <c r="AA2964"/>
      <c r="AB2964"/>
      <c r="AC2964"/>
      <c r="AD2964"/>
      <c r="AE2964"/>
      <c r="AF2964"/>
      <c r="AG2964"/>
      <c r="AH2964"/>
      <c r="AI2964"/>
      <c r="AJ2964"/>
      <c r="AK2964"/>
      <c r="AL2964"/>
    </row>
    <row r="2965" spans="3:38" ht="15" customHeight="1" x14ac:dyDescent="0.35">
      <c r="C2965"/>
      <c r="D2965"/>
      <c r="E2965"/>
      <c r="F2965"/>
      <c r="G2965"/>
      <c r="H2965"/>
      <c r="I2965"/>
      <c r="J2965"/>
      <c r="K2965"/>
      <c r="L2965"/>
      <c r="M2965"/>
      <c r="N2965"/>
      <c r="O2965"/>
      <c r="S2965"/>
      <c r="T2965"/>
      <c r="U2965"/>
      <c r="V2965"/>
      <c r="Y2965"/>
      <c r="Z2965"/>
      <c r="AA2965"/>
      <c r="AB2965"/>
      <c r="AC2965"/>
      <c r="AD2965"/>
      <c r="AE2965"/>
      <c r="AF2965"/>
      <c r="AG2965"/>
      <c r="AH2965"/>
      <c r="AI2965"/>
      <c r="AJ2965"/>
      <c r="AK2965"/>
      <c r="AL2965"/>
    </row>
    <row r="2966" spans="3:38" ht="15" customHeight="1" x14ac:dyDescent="0.35">
      <c r="C2966"/>
      <c r="D2966"/>
      <c r="E2966"/>
      <c r="F2966"/>
      <c r="G2966"/>
      <c r="H2966"/>
      <c r="I2966"/>
      <c r="J2966"/>
      <c r="K2966"/>
      <c r="L2966"/>
      <c r="M2966"/>
      <c r="N2966"/>
      <c r="O2966"/>
      <c r="S2966"/>
      <c r="T2966"/>
      <c r="U2966"/>
      <c r="V2966"/>
      <c r="Y2966"/>
      <c r="Z2966"/>
      <c r="AA2966"/>
      <c r="AB2966"/>
      <c r="AC2966"/>
      <c r="AD2966"/>
      <c r="AE2966"/>
      <c r="AF2966"/>
      <c r="AG2966"/>
      <c r="AH2966"/>
      <c r="AI2966"/>
      <c r="AJ2966"/>
      <c r="AK2966"/>
      <c r="AL2966"/>
    </row>
    <row r="2967" spans="3:38" ht="15" customHeight="1" x14ac:dyDescent="0.35">
      <c r="C2967"/>
      <c r="D2967"/>
      <c r="E2967"/>
      <c r="F2967"/>
      <c r="G2967"/>
      <c r="H2967"/>
      <c r="I2967"/>
      <c r="J2967"/>
      <c r="K2967"/>
      <c r="L2967"/>
      <c r="M2967"/>
      <c r="N2967"/>
      <c r="O2967"/>
      <c r="S2967"/>
      <c r="T2967"/>
      <c r="U2967"/>
      <c r="V2967"/>
      <c r="Y2967"/>
      <c r="Z2967"/>
      <c r="AA2967"/>
      <c r="AB2967"/>
      <c r="AC2967"/>
      <c r="AD2967"/>
      <c r="AE2967"/>
      <c r="AF2967"/>
      <c r="AG2967"/>
      <c r="AH2967"/>
      <c r="AI2967"/>
      <c r="AJ2967"/>
      <c r="AK2967"/>
      <c r="AL2967"/>
    </row>
    <row r="2968" spans="3:38" ht="15" customHeight="1" x14ac:dyDescent="0.35">
      <c r="C2968"/>
      <c r="D2968"/>
      <c r="E2968"/>
      <c r="F2968"/>
      <c r="G2968"/>
      <c r="H2968"/>
      <c r="I2968"/>
      <c r="J2968"/>
      <c r="K2968"/>
      <c r="L2968"/>
      <c r="M2968"/>
      <c r="N2968"/>
      <c r="O2968"/>
      <c r="S2968"/>
      <c r="T2968"/>
      <c r="U2968"/>
      <c r="V2968"/>
      <c r="Y2968"/>
      <c r="Z2968"/>
      <c r="AA2968"/>
      <c r="AB2968"/>
      <c r="AC2968"/>
      <c r="AD2968"/>
      <c r="AE2968"/>
      <c r="AF2968"/>
      <c r="AG2968"/>
      <c r="AH2968"/>
      <c r="AI2968"/>
      <c r="AJ2968"/>
      <c r="AK2968"/>
      <c r="AL2968"/>
    </row>
    <row r="2969" spans="3:38" ht="15" customHeight="1" x14ac:dyDescent="0.35">
      <c r="C2969"/>
      <c r="D2969"/>
      <c r="E2969"/>
      <c r="F2969"/>
      <c r="G2969"/>
      <c r="H2969"/>
      <c r="I2969"/>
      <c r="J2969"/>
      <c r="K2969"/>
      <c r="L2969"/>
      <c r="M2969"/>
      <c r="N2969"/>
      <c r="O2969"/>
      <c r="S2969"/>
      <c r="T2969"/>
      <c r="U2969"/>
      <c r="V2969"/>
      <c r="Y2969"/>
      <c r="Z2969"/>
      <c r="AA2969"/>
      <c r="AB2969"/>
      <c r="AC2969"/>
      <c r="AD2969"/>
      <c r="AE2969"/>
      <c r="AF2969"/>
      <c r="AG2969"/>
      <c r="AH2969"/>
      <c r="AI2969"/>
      <c r="AJ2969"/>
      <c r="AK2969"/>
      <c r="AL2969"/>
    </row>
    <row r="2970" spans="3:38" ht="15" customHeight="1" x14ac:dyDescent="0.35">
      <c r="C2970"/>
      <c r="D2970"/>
      <c r="E2970"/>
      <c r="F2970"/>
      <c r="G2970"/>
      <c r="H2970"/>
      <c r="I2970"/>
      <c r="J2970"/>
      <c r="K2970"/>
      <c r="L2970"/>
      <c r="M2970"/>
      <c r="N2970"/>
      <c r="O2970"/>
      <c r="S2970"/>
      <c r="T2970"/>
      <c r="U2970"/>
      <c r="V2970"/>
      <c r="Y2970"/>
      <c r="Z2970"/>
      <c r="AA2970"/>
      <c r="AB2970"/>
      <c r="AC2970"/>
      <c r="AD2970"/>
      <c r="AE2970"/>
      <c r="AF2970"/>
      <c r="AG2970"/>
      <c r="AH2970"/>
      <c r="AI2970"/>
      <c r="AJ2970"/>
      <c r="AK2970"/>
      <c r="AL2970"/>
    </row>
    <row r="2971" spans="3:38" ht="15" customHeight="1" x14ac:dyDescent="0.35">
      <c r="C2971"/>
      <c r="D2971"/>
      <c r="E2971"/>
      <c r="F2971"/>
      <c r="G2971"/>
      <c r="H2971"/>
      <c r="I2971"/>
      <c r="J2971"/>
      <c r="K2971"/>
      <c r="L2971"/>
      <c r="M2971"/>
      <c r="N2971"/>
      <c r="O2971"/>
      <c r="S2971"/>
      <c r="T2971"/>
      <c r="U2971"/>
      <c r="V2971"/>
      <c r="Y2971"/>
      <c r="Z2971"/>
      <c r="AA2971"/>
      <c r="AB2971"/>
      <c r="AC2971"/>
      <c r="AD2971"/>
      <c r="AE2971"/>
      <c r="AF2971"/>
      <c r="AG2971"/>
      <c r="AH2971"/>
      <c r="AI2971"/>
      <c r="AJ2971"/>
      <c r="AK2971"/>
      <c r="AL2971"/>
    </row>
    <row r="2972" spans="3:38" ht="15" customHeight="1" x14ac:dyDescent="0.35">
      <c r="C2972"/>
      <c r="D2972"/>
      <c r="E2972"/>
      <c r="F2972"/>
      <c r="G2972"/>
      <c r="H2972"/>
      <c r="I2972"/>
      <c r="J2972"/>
      <c r="K2972"/>
      <c r="L2972"/>
      <c r="M2972"/>
      <c r="N2972"/>
      <c r="O2972"/>
      <c r="S2972"/>
      <c r="T2972"/>
      <c r="U2972"/>
      <c r="V2972"/>
      <c r="Y2972"/>
      <c r="Z2972"/>
      <c r="AA2972"/>
      <c r="AB2972"/>
      <c r="AC2972"/>
      <c r="AD2972"/>
      <c r="AE2972"/>
      <c r="AF2972"/>
      <c r="AG2972"/>
      <c r="AH2972"/>
      <c r="AI2972"/>
      <c r="AJ2972"/>
      <c r="AK2972"/>
      <c r="AL2972"/>
    </row>
    <row r="2973" spans="3:38" ht="15" customHeight="1" x14ac:dyDescent="0.35">
      <c r="C2973"/>
      <c r="D2973"/>
      <c r="E2973"/>
      <c r="F2973"/>
      <c r="G2973"/>
      <c r="H2973"/>
      <c r="I2973"/>
      <c r="J2973"/>
      <c r="K2973"/>
      <c r="L2973"/>
      <c r="M2973"/>
      <c r="N2973"/>
      <c r="O2973"/>
      <c r="S2973"/>
      <c r="T2973"/>
      <c r="U2973"/>
      <c r="V2973"/>
      <c r="Y2973"/>
      <c r="Z2973"/>
      <c r="AA2973"/>
      <c r="AB2973"/>
      <c r="AC2973"/>
      <c r="AD2973"/>
      <c r="AE2973"/>
      <c r="AF2973"/>
      <c r="AG2973"/>
      <c r="AH2973"/>
      <c r="AI2973"/>
      <c r="AJ2973"/>
      <c r="AK2973"/>
      <c r="AL2973"/>
    </row>
    <row r="2974" spans="3:38" ht="15" customHeight="1" x14ac:dyDescent="0.35">
      <c r="C2974"/>
      <c r="D2974"/>
      <c r="E2974"/>
      <c r="F2974"/>
      <c r="G2974"/>
      <c r="H2974"/>
      <c r="I2974"/>
      <c r="J2974"/>
      <c r="K2974"/>
      <c r="L2974"/>
      <c r="M2974"/>
      <c r="N2974"/>
      <c r="O2974"/>
      <c r="S2974"/>
      <c r="T2974"/>
      <c r="U2974"/>
      <c r="V2974"/>
      <c r="Y2974"/>
      <c r="Z2974"/>
      <c r="AA2974"/>
      <c r="AB2974"/>
      <c r="AC2974"/>
      <c r="AD2974"/>
      <c r="AE2974"/>
      <c r="AF2974"/>
      <c r="AG2974"/>
      <c r="AH2974"/>
      <c r="AI2974"/>
      <c r="AJ2974"/>
      <c r="AK2974"/>
      <c r="AL2974"/>
    </row>
    <row r="2975" spans="3:38" ht="15" customHeight="1" x14ac:dyDescent="0.35">
      <c r="C2975"/>
      <c r="D2975"/>
      <c r="E2975"/>
      <c r="F2975"/>
      <c r="G2975"/>
      <c r="H2975"/>
      <c r="I2975"/>
      <c r="J2975"/>
      <c r="K2975"/>
      <c r="L2975"/>
      <c r="M2975"/>
      <c r="N2975"/>
      <c r="O2975"/>
      <c r="S2975"/>
      <c r="T2975"/>
      <c r="U2975"/>
      <c r="V2975"/>
      <c r="Y2975"/>
      <c r="Z2975"/>
      <c r="AA2975"/>
      <c r="AB2975"/>
      <c r="AC2975"/>
      <c r="AD2975"/>
      <c r="AE2975"/>
      <c r="AF2975"/>
      <c r="AG2975"/>
      <c r="AH2975"/>
      <c r="AI2975"/>
      <c r="AJ2975"/>
      <c r="AK2975"/>
      <c r="AL2975"/>
    </row>
    <row r="2976" spans="3:38" ht="15" customHeight="1" x14ac:dyDescent="0.35">
      <c r="C2976"/>
      <c r="D2976"/>
      <c r="E2976"/>
      <c r="F2976"/>
      <c r="G2976"/>
      <c r="H2976"/>
      <c r="I2976"/>
      <c r="J2976"/>
      <c r="K2976"/>
      <c r="L2976"/>
      <c r="M2976"/>
      <c r="N2976"/>
      <c r="O2976"/>
      <c r="S2976"/>
      <c r="T2976"/>
      <c r="U2976"/>
      <c r="V2976"/>
      <c r="Y2976"/>
      <c r="Z2976"/>
      <c r="AA2976"/>
      <c r="AB2976"/>
      <c r="AC2976"/>
      <c r="AD2976"/>
      <c r="AE2976"/>
      <c r="AF2976"/>
      <c r="AG2976"/>
      <c r="AH2976"/>
      <c r="AI2976"/>
      <c r="AJ2976"/>
      <c r="AK2976"/>
      <c r="AL2976"/>
    </row>
    <row r="2977" spans="3:38" ht="15" customHeight="1" x14ac:dyDescent="0.35">
      <c r="C2977"/>
      <c r="D2977"/>
      <c r="E2977"/>
      <c r="F2977"/>
      <c r="G2977"/>
      <c r="H2977"/>
      <c r="I2977"/>
      <c r="J2977"/>
      <c r="K2977"/>
      <c r="L2977"/>
      <c r="M2977"/>
      <c r="N2977"/>
      <c r="O2977"/>
      <c r="S2977"/>
      <c r="T2977"/>
      <c r="U2977"/>
      <c r="V2977"/>
      <c r="Y2977"/>
      <c r="Z2977"/>
      <c r="AA2977"/>
      <c r="AB2977"/>
      <c r="AC2977"/>
      <c r="AD2977"/>
      <c r="AE2977"/>
      <c r="AF2977"/>
      <c r="AG2977"/>
      <c r="AH2977"/>
      <c r="AI2977"/>
      <c r="AJ2977"/>
      <c r="AK2977"/>
      <c r="AL2977"/>
    </row>
    <row r="2978" spans="3:38" ht="15" customHeight="1" x14ac:dyDescent="0.35">
      <c r="C2978"/>
      <c r="D2978"/>
      <c r="E2978"/>
      <c r="F2978"/>
      <c r="G2978"/>
      <c r="H2978"/>
      <c r="I2978"/>
      <c r="J2978"/>
      <c r="K2978"/>
      <c r="L2978"/>
      <c r="M2978"/>
      <c r="N2978"/>
      <c r="O2978"/>
      <c r="S2978"/>
      <c r="T2978"/>
      <c r="U2978"/>
      <c r="V2978"/>
      <c r="Y2978"/>
      <c r="Z2978"/>
      <c r="AA2978"/>
      <c r="AB2978"/>
      <c r="AC2978"/>
      <c r="AD2978"/>
      <c r="AE2978"/>
      <c r="AF2978"/>
      <c r="AG2978"/>
      <c r="AH2978"/>
      <c r="AI2978"/>
      <c r="AJ2978"/>
      <c r="AK2978"/>
      <c r="AL2978"/>
    </row>
    <row r="2979" spans="3:38" ht="15" customHeight="1" x14ac:dyDescent="0.35">
      <c r="C2979"/>
      <c r="D2979"/>
      <c r="E2979"/>
      <c r="F2979"/>
      <c r="G2979"/>
      <c r="H2979"/>
      <c r="I2979"/>
      <c r="J2979"/>
      <c r="K2979"/>
      <c r="L2979"/>
      <c r="M2979"/>
      <c r="N2979"/>
      <c r="O2979"/>
      <c r="S2979"/>
      <c r="T2979"/>
      <c r="U2979"/>
      <c r="V2979"/>
      <c r="Y2979"/>
      <c r="Z2979"/>
      <c r="AA2979"/>
      <c r="AB2979"/>
      <c r="AC2979"/>
      <c r="AD2979"/>
      <c r="AE2979"/>
      <c r="AF2979"/>
      <c r="AG2979"/>
      <c r="AH2979"/>
      <c r="AI2979"/>
      <c r="AJ2979"/>
      <c r="AK2979"/>
      <c r="AL2979"/>
    </row>
    <row r="2980" spans="3:38" ht="15" customHeight="1" x14ac:dyDescent="0.35">
      <c r="C2980"/>
      <c r="D2980"/>
      <c r="E2980"/>
      <c r="F2980"/>
      <c r="G2980"/>
      <c r="H2980"/>
      <c r="I2980"/>
      <c r="J2980"/>
      <c r="K2980"/>
      <c r="L2980"/>
      <c r="M2980"/>
      <c r="N2980"/>
      <c r="O2980"/>
      <c r="S2980"/>
      <c r="T2980"/>
      <c r="U2980"/>
      <c r="V2980"/>
      <c r="Y2980"/>
      <c r="Z2980"/>
      <c r="AA2980"/>
      <c r="AB2980"/>
      <c r="AC2980"/>
      <c r="AD2980"/>
      <c r="AE2980"/>
      <c r="AF2980"/>
      <c r="AG2980"/>
      <c r="AH2980"/>
      <c r="AI2980"/>
      <c r="AJ2980"/>
      <c r="AK2980"/>
      <c r="AL2980"/>
    </row>
    <row r="2981" spans="3:38" ht="15" customHeight="1" x14ac:dyDescent="0.35">
      <c r="C2981"/>
      <c r="D2981"/>
      <c r="E2981"/>
      <c r="F2981"/>
      <c r="G2981"/>
      <c r="H2981"/>
      <c r="I2981"/>
      <c r="J2981"/>
      <c r="K2981"/>
      <c r="L2981"/>
      <c r="M2981"/>
      <c r="N2981"/>
      <c r="O2981"/>
      <c r="S2981"/>
      <c r="T2981"/>
      <c r="U2981"/>
      <c r="V2981"/>
      <c r="Y2981"/>
      <c r="Z2981"/>
      <c r="AA2981"/>
      <c r="AB2981"/>
      <c r="AC2981"/>
      <c r="AD2981"/>
      <c r="AE2981"/>
      <c r="AF2981"/>
      <c r="AG2981"/>
      <c r="AH2981"/>
      <c r="AI2981"/>
      <c r="AJ2981"/>
      <c r="AK2981"/>
      <c r="AL2981"/>
    </row>
    <row r="2982" spans="3:38" ht="15" customHeight="1" x14ac:dyDescent="0.35">
      <c r="C2982"/>
      <c r="D2982"/>
      <c r="E2982"/>
      <c r="F2982"/>
      <c r="G2982"/>
      <c r="H2982"/>
      <c r="I2982"/>
      <c r="J2982"/>
      <c r="K2982"/>
      <c r="L2982"/>
      <c r="M2982"/>
      <c r="N2982"/>
      <c r="O2982"/>
      <c r="S2982"/>
      <c r="T2982"/>
      <c r="U2982"/>
      <c r="V2982"/>
      <c r="Y2982"/>
      <c r="Z2982"/>
      <c r="AA2982"/>
      <c r="AB2982"/>
      <c r="AC2982"/>
      <c r="AD2982"/>
      <c r="AE2982"/>
      <c r="AF2982"/>
      <c r="AG2982"/>
      <c r="AH2982"/>
      <c r="AI2982"/>
      <c r="AJ2982"/>
      <c r="AK2982"/>
      <c r="AL2982"/>
    </row>
    <row r="2983" spans="3:38" ht="15" customHeight="1" x14ac:dyDescent="0.35">
      <c r="C2983"/>
      <c r="D2983"/>
      <c r="E2983"/>
      <c r="F2983"/>
      <c r="G2983"/>
      <c r="H2983"/>
      <c r="I2983"/>
      <c r="J2983"/>
      <c r="K2983"/>
      <c r="L2983"/>
      <c r="M2983"/>
      <c r="N2983"/>
      <c r="O2983"/>
      <c r="S2983"/>
      <c r="T2983"/>
      <c r="U2983"/>
      <c r="V2983"/>
      <c r="Y2983"/>
      <c r="Z2983"/>
      <c r="AA2983"/>
      <c r="AB2983"/>
      <c r="AC2983"/>
      <c r="AD2983"/>
      <c r="AE2983"/>
      <c r="AF2983"/>
      <c r="AG2983"/>
      <c r="AH2983"/>
      <c r="AI2983"/>
      <c r="AJ2983"/>
      <c r="AK2983"/>
      <c r="AL2983"/>
    </row>
    <row r="2984" spans="3:38" ht="15" customHeight="1" x14ac:dyDescent="0.35">
      <c r="C2984"/>
      <c r="D2984"/>
      <c r="E2984"/>
      <c r="F2984"/>
      <c r="G2984"/>
      <c r="H2984"/>
      <c r="I2984"/>
      <c r="J2984"/>
      <c r="K2984"/>
      <c r="L2984"/>
      <c r="M2984"/>
      <c r="N2984"/>
      <c r="O2984"/>
      <c r="S2984"/>
      <c r="T2984"/>
      <c r="U2984"/>
      <c r="V2984"/>
      <c r="Y2984"/>
      <c r="Z2984"/>
      <c r="AA2984"/>
      <c r="AB2984"/>
      <c r="AC2984"/>
      <c r="AD2984"/>
      <c r="AE2984"/>
      <c r="AF2984"/>
      <c r="AG2984"/>
      <c r="AH2984"/>
      <c r="AI2984"/>
      <c r="AJ2984"/>
      <c r="AK2984"/>
      <c r="AL2984"/>
    </row>
    <row r="2985" spans="3:38" ht="15" customHeight="1" x14ac:dyDescent="0.35">
      <c r="C2985"/>
      <c r="D2985"/>
      <c r="E2985"/>
      <c r="F2985"/>
      <c r="G2985"/>
      <c r="H2985"/>
      <c r="I2985"/>
      <c r="J2985"/>
      <c r="K2985"/>
      <c r="L2985"/>
      <c r="M2985"/>
      <c r="N2985"/>
      <c r="O2985"/>
      <c r="S2985"/>
      <c r="T2985"/>
      <c r="U2985"/>
      <c r="V2985"/>
      <c r="Y2985"/>
      <c r="Z2985"/>
      <c r="AA2985"/>
      <c r="AB2985"/>
      <c r="AC2985"/>
      <c r="AD2985"/>
      <c r="AE2985"/>
      <c r="AF2985"/>
      <c r="AG2985"/>
      <c r="AH2985"/>
      <c r="AI2985"/>
      <c r="AJ2985"/>
      <c r="AK2985"/>
      <c r="AL2985"/>
    </row>
    <row r="2986" spans="3:38" ht="15" customHeight="1" x14ac:dyDescent="0.35">
      <c r="C2986"/>
      <c r="D2986"/>
      <c r="E2986"/>
      <c r="F2986"/>
      <c r="G2986"/>
      <c r="H2986"/>
      <c r="I2986"/>
      <c r="J2986"/>
      <c r="K2986"/>
      <c r="L2986"/>
      <c r="M2986"/>
      <c r="N2986"/>
      <c r="O2986"/>
      <c r="S2986"/>
      <c r="T2986"/>
      <c r="U2986"/>
      <c r="V2986"/>
      <c r="Y2986"/>
      <c r="Z2986"/>
      <c r="AA2986"/>
      <c r="AB2986"/>
      <c r="AC2986"/>
      <c r="AD2986"/>
      <c r="AE2986"/>
      <c r="AF2986"/>
      <c r="AG2986"/>
      <c r="AH2986"/>
      <c r="AI2986"/>
      <c r="AJ2986"/>
      <c r="AK2986"/>
      <c r="AL2986"/>
    </row>
    <row r="2987" spans="3:38" ht="15" customHeight="1" x14ac:dyDescent="0.35">
      <c r="C2987"/>
      <c r="D2987"/>
      <c r="E2987"/>
      <c r="F2987"/>
      <c r="G2987"/>
      <c r="H2987"/>
      <c r="I2987"/>
      <c r="J2987"/>
      <c r="K2987"/>
      <c r="L2987"/>
      <c r="M2987"/>
      <c r="N2987"/>
      <c r="O2987"/>
      <c r="S2987"/>
      <c r="T2987"/>
      <c r="U2987"/>
      <c r="V2987"/>
      <c r="Y2987"/>
      <c r="Z2987"/>
      <c r="AA2987"/>
      <c r="AB2987"/>
      <c r="AC2987"/>
      <c r="AD2987"/>
      <c r="AE2987"/>
      <c r="AF2987"/>
      <c r="AG2987"/>
      <c r="AH2987"/>
      <c r="AI2987"/>
      <c r="AJ2987"/>
      <c r="AK2987"/>
      <c r="AL2987"/>
    </row>
    <row r="2988" spans="3:38" ht="15" customHeight="1" x14ac:dyDescent="0.35">
      <c r="C2988"/>
      <c r="D2988"/>
      <c r="E2988"/>
      <c r="F2988"/>
      <c r="G2988"/>
      <c r="H2988"/>
      <c r="I2988"/>
      <c r="J2988"/>
      <c r="K2988"/>
      <c r="L2988"/>
      <c r="M2988"/>
      <c r="N2988"/>
      <c r="O2988"/>
      <c r="S2988"/>
      <c r="T2988"/>
      <c r="U2988"/>
      <c r="V2988"/>
      <c r="Y2988"/>
      <c r="Z2988"/>
      <c r="AA2988"/>
      <c r="AB2988"/>
      <c r="AC2988"/>
      <c r="AD2988"/>
      <c r="AE2988"/>
      <c r="AF2988"/>
      <c r="AG2988"/>
      <c r="AH2988"/>
      <c r="AI2988"/>
      <c r="AJ2988"/>
      <c r="AK2988"/>
      <c r="AL2988"/>
    </row>
    <row r="2989" spans="3:38" ht="15" customHeight="1" x14ac:dyDescent="0.35">
      <c r="C2989"/>
      <c r="D2989"/>
      <c r="E2989"/>
      <c r="F2989"/>
      <c r="G2989"/>
      <c r="H2989"/>
      <c r="I2989"/>
      <c r="J2989"/>
      <c r="K2989"/>
      <c r="L2989"/>
      <c r="M2989"/>
      <c r="N2989"/>
      <c r="O2989"/>
      <c r="S2989"/>
      <c r="T2989"/>
      <c r="U2989"/>
      <c r="V2989"/>
      <c r="Y2989"/>
      <c r="Z2989"/>
      <c r="AA2989"/>
      <c r="AB2989"/>
      <c r="AC2989"/>
      <c r="AD2989"/>
      <c r="AE2989"/>
      <c r="AF2989"/>
      <c r="AG2989"/>
      <c r="AH2989"/>
      <c r="AI2989"/>
      <c r="AJ2989"/>
      <c r="AK2989"/>
      <c r="AL2989"/>
    </row>
    <row r="2990" spans="3:38" ht="15" customHeight="1" x14ac:dyDescent="0.35">
      <c r="C2990"/>
      <c r="D2990"/>
      <c r="E2990"/>
      <c r="F2990"/>
      <c r="G2990"/>
      <c r="H2990"/>
      <c r="I2990"/>
      <c r="J2990"/>
      <c r="K2990"/>
      <c r="L2990"/>
      <c r="M2990"/>
      <c r="N2990"/>
      <c r="O2990"/>
      <c r="S2990"/>
      <c r="T2990"/>
      <c r="U2990"/>
      <c r="V2990"/>
      <c r="Y2990"/>
      <c r="Z2990"/>
      <c r="AA2990"/>
      <c r="AB2990"/>
      <c r="AC2990"/>
      <c r="AD2990"/>
      <c r="AE2990"/>
      <c r="AF2990"/>
      <c r="AG2990"/>
      <c r="AH2990"/>
      <c r="AI2990"/>
      <c r="AJ2990"/>
      <c r="AK2990"/>
      <c r="AL2990"/>
    </row>
    <row r="2991" spans="3:38" ht="15" customHeight="1" x14ac:dyDescent="0.35">
      <c r="C2991"/>
      <c r="D2991"/>
      <c r="E2991"/>
      <c r="F2991"/>
      <c r="G2991"/>
      <c r="H2991"/>
      <c r="I2991"/>
      <c r="J2991"/>
      <c r="K2991"/>
      <c r="L2991"/>
      <c r="M2991"/>
      <c r="N2991"/>
      <c r="O2991"/>
      <c r="S2991"/>
      <c r="T2991"/>
      <c r="U2991"/>
      <c r="V2991"/>
      <c r="Y2991"/>
      <c r="Z2991"/>
      <c r="AA2991"/>
      <c r="AB2991"/>
      <c r="AC2991"/>
      <c r="AD2991"/>
      <c r="AE2991"/>
      <c r="AF2991"/>
      <c r="AG2991"/>
      <c r="AH2991"/>
      <c r="AI2991"/>
      <c r="AJ2991"/>
      <c r="AK2991"/>
      <c r="AL2991"/>
    </row>
    <row r="2992" spans="3:38" ht="15" customHeight="1" x14ac:dyDescent="0.35">
      <c r="C2992"/>
      <c r="D2992"/>
      <c r="E2992"/>
      <c r="F2992"/>
      <c r="G2992"/>
      <c r="H2992"/>
      <c r="I2992"/>
      <c r="J2992"/>
      <c r="K2992"/>
      <c r="L2992"/>
      <c r="M2992"/>
      <c r="N2992"/>
      <c r="O2992"/>
      <c r="S2992"/>
      <c r="T2992"/>
      <c r="U2992"/>
      <c r="V2992"/>
      <c r="Y2992"/>
      <c r="Z2992"/>
      <c r="AA2992"/>
      <c r="AB2992"/>
      <c r="AC2992"/>
      <c r="AD2992"/>
      <c r="AE2992"/>
      <c r="AF2992"/>
      <c r="AG2992"/>
      <c r="AH2992"/>
      <c r="AI2992"/>
      <c r="AJ2992"/>
      <c r="AK2992"/>
      <c r="AL2992"/>
    </row>
    <row r="2993" spans="3:38" ht="15" customHeight="1" x14ac:dyDescent="0.35">
      <c r="C2993"/>
      <c r="D2993"/>
      <c r="E2993"/>
      <c r="F2993"/>
      <c r="G2993"/>
      <c r="H2993"/>
      <c r="I2993"/>
      <c r="J2993"/>
      <c r="K2993"/>
      <c r="L2993"/>
      <c r="M2993"/>
      <c r="N2993"/>
      <c r="O2993"/>
      <c r="S2993"/>
      <c r="T2993"/>
      <c r="U2993"/>
      <c r="V2993"/>
      <c r="Y2993"/>
      <c r="Z2993"/>
      <c r="AA2993"/>
      <c r="AB2993"/>
      <c r="AC2993"/>
      <c r="AD2993"/>
      <c r="AE2993"/>
      <c r="AF2993"/>
      <c r="AG2993"/>
      <c r="AH2993"/>
      <c r="AI2993"/>
      <c r="AJ2993"/>
      <c r="AK2993"/>
      <c r="AL2993"/>
    </row>
    <row r="2994" spans="3:38" ht="15" customHeight="1" x14ac:dyDescent="0.35">
      <c r="C2994"/>
      <c r="D2994"/>
      <c r="E2994"/>
      <c r="F2994"/>
      <c r="G2994"/>
      <c r="H2994"/>
      <c r="I2994"/>
      <c r="J2994"/>
      <c r="K2994"/>
      <c r="L2994"/>
      <c r="M2994"/>
      <c r="N2994"/>
      <c r="O2994"/>
      <c r="S2994"/>
      <c r="T2994"/>
      <c r="U2994"/>
      <c r="V2994"/>
      <c r="Y2994"/>
      <c r="Z2994"/>
      <c r="AA2994"/>
      <c r="AB2994"/>
      <c r="AC2994"/>
      <c r="AD2994"/>
      <c r="AE2994"/>
      <c r="AF2994"/>
      <c r="AG2994"/>
      <c r="AH2994"/>
      <c r="AI2994"/>
      <c r="AJ2994"/>
      <c r="AK2994"/>
      <c r="AL2994"/>
    </row>
    <row r="2995" spans="3:38" ht="15" customHeight="1" x14ac:dyDescent="0.35">
      <c r="C2995"/>
      <c r="D2995"/>
      <c r="E2995"/>
      <c r="F2995"/>
      <c r="G2995"/>
      <c r="H2995"/>
      <c r="I2995"/>
      <c r="J2995"/>
      <c r="K2995"/>
      <c r="L2995"/>
      <c r="M2995"/>
      <c r="N2995"/>
      <c r="O2995"/>
      <c r="S2995"/>
      <c r="T2995"/>
      <c r="U2995"/>
      <c r="V2995"/>
      <c r="Y2995"/>
      <c r="Z2995"/>
      <c r="AA2995"/>
      <c r="AB2995"/>
      <c r="AC2995"/>
      <c r="AD2995"/>
      <c r="AE2995"/>
      <c r="AF2995"/>
      <c r="AG2995"/>
      <c r="AH2995"/>
      <c r="AI2995"/>
      <c r="AJ2995"/>
      <c r="AK2995"/>
      <c r="AL2995"/>
    </row>
    <row r="2996" spans="3:38" ht="15" customHeight="1" x14ac:dyDescent="0.35">
      <c r="C2996"/>
      <c r="D2996"/>
      <c r="E2996"/>
      <c r="F2996"/>
      <c r="G2996"/>
      <c r="H2996"/>
      <c r="I2996"/>
      <c r="J2996"/>
      <c r="K2996"/>
      <c r="L2996"/>
      <c r="M2996"/>
      <c r="N2996"/>
      <c r="O2996"/>
      <c r="S2996"/>
      <c r="T2996"/>
      <c r="U2996"/>
      <c r="V2996"/>
      <c r="Y2996"/>
      <c r="Z2996"/>
      <c r="AA2996"/>
      <c r="AB2996"/>
      <c r="AC2996"/>
      <c r="AD2996"/>
      <c r="AE2996"/>
      <c r="AF2996"/>
      <c r="AG2996"/>
      <c r="AH2996"/>
      <c r="AI2996"/>
      <c r="AJ2996"/>
      <c r="AK2996"/>
      <c r="AL2996"/>
    </row>
    <row r="2997" spans="3:38" ht="15" customHeight="1" x14ac:dyDescent="0.35">
      <c r="C2997"/>
      <c r="D2997"/>
      <c r="E2997"/>
      <c r="F2997"/>
      <c r="G2997"/>
      <c r="H2997"/>
      <c r="I2997"/>
      <c r="J2997"/>
      <c r="K2997"/>
      <c r="L2997"/>
      <c r="M2997"/>
      <c r="N2997"/>
      <c r="O2997"/>
      <c r="S2997"/>
      <c r="T2997"/>
      <c r="U2997"/>
      <c r="V2997"/>
      <c r="Y2997"/>
      <c r="Z2997"/>
      <c r="AA2997"/>
      <c r="AB2997"/>
      <c r="AC2997"/>
      <c r="AD2997"/>
      <c r="AE2997"/>
      <c r="AF2997"/>
      <c r="AG2997"/>
      <c r="AH2997"/>
      <c r="AI2997"/>
      <c r="AJ2997"/>
      <c r="AK2997"/>
      <c r="AL2997"/>
    </row>
    <row r="2998" spans="3:38" ht="15" customHeight="1" x14ac:dyDescent="0.35">
      <c r="C2998"/>
      <c r="D2998"/>
      <c r="E2998"/>
      <c r="F2998"/>
      <c r="G2998"/>
      <c r="H2998"/>
      <c r="I2998"/>
      <c r="J2998"/>
      <c r="K2998"/>
      <c r="L2998"/>
      <c r="M2998"/>
      <c r="N2998"/>
      <c r="O2998"/>
      <c r="S2998"/>
      <c r="T2998"/>
      <c r="U2998"/>
      <c r="V2998"/>
      <c r="Y2998"/>
      <c r="Z2998"/>
      <c r="AA2998"/>
      <c r="AB2998"/>
      <c r="AC2998"/>
      <c r="AD2998"/>
      <c r="AE2998"/>
      <c r="AF2998"/>
      <c r="AG2998"/>
      <c r="AH2998"/>
      <c r="AI2998"/>
      <c r="AJ2998"/>
      <c r="AK2998"/>
      <c r="AL2998"/>
    </row>
    <row r="2999" spans="3:38" ht="15" customHeight="1" x14ac:dyDescent="0.35">
      <c r="C2999"/>
      <c r="D2999"/>
      <c r="E2999"/>
      <c r="F2999"/>
      <c r="G2999"/>
      <c r="H2999"/>
      <c r="I2999"/>
      <c r="J2999"/>
      <c r="K2999"/>
      <c r="L2999"/>
      <c r="M2999"/>
      <c r="N2999"/>
      <c r="O2999"/>
      <c r="S2999"/>
      <c r="T2999"/>
      <c r="U2999"/>
      <c r="V2999"/>
      <c r="Y2999"/>
      <c r="Z2999"/>
      <c r="AA2999"/>
      <c r="AB2999"/>
      <c r="AC2999"/>
      <c r="AD2999"/>
      <c r="AE2999"/>
      <c r="AF2999"/>
      <c r="AG2999"/>
      <c r="AH2999"/>
      <c r="AI2999"/>
      <c r="AJ2999"/>
      <c r="AK2999"/>
      <c r="AL2999"/>
    </row>
    <row r="3000" spans="3:38" ht="15" customHeight="1" x14ac:dyDescent="0.35">
      <c r="C3000"/>
      <c r="D3000"/>
      <c r="E3000"/>
      <c r="F3000"/>
      <c r="G3000"/>
      <c r="H3000"/>
      <c r="I3000"/>
      <c r="J3000"/>
      <c r="K3000"/>
      <c r="L3000"/>
      <c r="M3000"/>
      <c r="N3000"/>
      <c r="O3000"/>
      <c r="S3000"/>
      <c r="T3000"/>
      <c r="U3000"/>
      <c r="V3000"/>
      <c r="Y3000"/>
      <c r="Z3000"/>
      <c r="AA3000"/>
      <c r="AB3000"/>
      <c r="AC3000"/>
      <c r="AD3000"/>
      <c r="AE3000"/>
      <c r="AF3000"/>
      <c r="AG3000"/>
      <c r="AH3000"/>
      <c r="AI3000"/>
      <c r="AJ3000"/>
      <c r="AK3000"/>
      <c r="AL3000"/>
    </row>
    <row r="3001" spans="3:38" ht="15" customHeight="1" x14ac:dyDescent="0.35">
      <c r="C3001"/>
      <c r="D3001"/>
      <c r="E3001"/>
      <c r="F3001"/>
      <c r="G3001"/>
      <c r="H3001"/>
      <c r="I3001"/>
      <c r="J3001"/>
      <c r="K3001"/>
      <c r="L3001"/>
      <c r="M3001"/>
      <c r="N3001"/>
      <c r="O3001"/>
      <c r="S3001"/>
      <c r="T3001"/>
      <c r="U3001"/>
      <c r="V3001"/>
      <c r="Y3001"/>
      <c r="Z3001"/>
      <c r="AA3001"/>
      <c r="AB3001"/>
      <c r="AC3001"/>
      <c r="AD3001"/>
      <c r="AE3001"/>
      <c r="AF3001"/>
      <c r="AG3001"/>
      <c r="AH3001"/>
      <c r="AI3001"/>
      <c r="AJ3001"/>
      <c r="AK3001"/>
      <c r="AL3001"/>
    </row>
    <row r="3002" spans="3:38" ht="15" customHeight="1" x14ac:dyDescent="0.35">
      <c r="C3002"/>
      <c r="D3002"/>
      <c r="E3002"/>
      <c r="F3002"/>
      <c r="G3002"/>
      <c r="H3002"/>
      <c r="I3002"/>
      <c r="J3002"/>
      <c r="K3002"/>
      <c r="L3002"/>
      <c r="M3002"/>
      <c r="N3002"/>
      <c r="O3002"/>
      <c r="S3002"/>
      <c r="T3002"/>
      <c r="U3002"/>
      <c r="V3002"/>
      <c r="Y3002"/>
      <c r="Z3002"/>
      <c r="AA3002"/>
      <c r="AB3002"/>
      <c r="AC3002"/>
      <c r="AD3002"/>
      <c r="AE3002"/>
      <c r="AF3002"/>
      <c r="AG3002"/>
      <c r="AH3002"/>
      <c r="AI3002"/>
      <c r="AJ3002"/>
      <c r="AK3002"/>
      <c r="AL3002"/>
    </row>
    <row r="3003" spans="3:38" ht="15" customHeight="1" x14ac:dyDescent="0.35">
      <c r="C3003"/>
      <c r="D3003"/>
      <c r="E3003"/>
      <c r="F3003"/>
      <c r="G3003"/>
      <c r="H3003"/>
      <c r="I3003"/>
      <c r="J3003"/>
      <c r="K3003"/>
      <c r="L3003"/>
      <c r="M3003"/>
      <c r="N3003"/>
      <c r="O3003"/>
      <c r="S3003"/>
      <c r="T3003"/>
      <c r="U3003"/>
      <c r="V3003"/>
      <c r="Y3003"/>
      <c r="Z3003"/>
      <c r="AA3003"/>
      <c r="AB3003"/>
      <c r="AC3003"/>
      <c r="AD3003"/>
      <c r="AE3003"/>
      <c r="AF3003"/>
      <c r="AG3003"/>
      <c r="AH3003"/>
      <c r="AI3003"/>
      <c r="AJ3003"/>
      <c r="AK3003"/>
      <c r="AL3003"/>
    </row>
    <row r="3004" spans="3:38" ht="15" customHeight="1" x14ac:dyDescent="0.35">
      <c r="C3004"/>
      <c r="D3004"/>
      <c r="E3004"/>
      <c r="F3004"/>
      <c r="G3004"/>
      <c r="H3004"/>
      <c r="I3004"/>
      <c r="J3004"/>
      <c r="K3004"/>
      <c r="L3004"/>
      <c r="M3004"/>
      <c r="N3004"/>
      <c r="O3004"/>
      <c r="S3004"/>
      <c r="T3004"/>
      <c r="U3004"/>
      <c r="V3004"/>
      <c r="Y3004"/>
      <c r="Z3004"/>
      <c r="AA3004"/>
      <c r="AB3004"/>
      <c r="AC3004"/>
      <c r="AD3004"/>
      <c r="AE3004"/>
      <c r="AF3004"/>
      <c r="AG3004"/>
      <c r="AH3004"/>
      <c r="AI3004"/>
      <c r="AJ3004"/>
      <c r="AK3004"/>
      <c r="AL3004"/>
    </row>
    <row r="3005" spans="3:38" ht="15" customHeight="1" x14ac:dyDescent="0.35">
      <c r="C3005"/>
      <c r="D3005"/>
      <c r="E3005"/>
      <c r="F3005"/>
      <c r="G3005"/>
      <c r="H3005"/>
      <c r="I3005"/>
      <c r="J3005"/>
      <c r="K3005"/>
      <c r="L3005"/>
      <c r="M3005"/>
      <c r="N3005"/>
      <c r="O3005"/>
      <c r="S3005"/>
      <c r="T3005"/>
      <c r="U3005"/>
      <c r="V3005"/>
      <c r="Y3005"/>
      <c r="Z3005"/>
      <c r="AA3005"/>
      <c r="AB3005"/>
      <c r="AC3005"/>
      <c r="AD3005"/>
      <c r="AE3005"/>
      <c r="AF3005"/>
      <c r="AG3005"/>
      <c r="AH3005"/>
      <c r="AI3005"/>
      <c r="AJ3005"/>
      <c r="AK3005"/>
      <c r="AL3005"/>
    </row>
    <row r="3006" spans="3:38" ht="15" customHeight="1" x14ac:dyDescent="0.35">
      <c r="C3006"/>
      <c r="D3006"/>
      <c r="E3006"/>
      <c r="F3006"/>
      <c r="G3006"/>
      <c r="H3006"/>
      <c r="I3006"/>
      <c r="J3006"/>
      <c r="K3006"/>
      <c r="L3006"/>
      <c r="M3006"/>
      <c r="N3006"/>
      <c r="O3006"/>
      <c r="S3006"/>
      <c r="T3006"/>
      <c r="U3006"/>
      <c r="V3006"/>
      <c r="Y3006"/>
      <c r="Z3006"/>
      <c r="AA3006"/>
      <c r="AB3006"/>
      <c r="AC3006"/>
      <c r="AD3006"/>
      <c r="AE3006"/>
      <c r="AF3006"/>
      <c r="AG3006"/>
      <c r="AH3006"/>
      <c r="AI3006"/>
      <c r="AJ3006"/>
      <c r="AK3006"/>
      <c r="AL3006"/>
    </row>
    <row r="3007" spans="3:38" ht="15" customHeight="1" x14ac:dyDescent="0.35">
      <c r="C3007"/>
      <c r="D3007"/>
      <c r="E3007"/>
      <c r="F3007"/>
      <c r="G3007"/>
      <c r="H3007"/>
      <c r="I3007"/>
      <c r="J3007"/>
      <c r="K3007"/>
      <c r="L3007"/>
      <c r="M3007"/>
      <c r="N3007"/>
      <c r="O3007"/>
      <c r="S3007"/>
      <c r="T3007"/>
      <c r="U3007"/>
      <c r="V3007"/>
      <c r="Y3007"/>
      <c r="Z3007"/>
      <c r="AA3007"/>
      <c r="AB3007"/>
      <c r="AC3007"/>
      <c r="AD3007"/>
      <c r="AE3007"/>
      <c r="AF3007"/>
      <c r="AG3007"/>
      <c r="AH3007"/>
      <c r="AI3007"/>
      <c r="AJ3007"/>
      <c r="AK3007"/>
      <c r="AL3007"/>
    </row>
    <row r="3008" spans="3:38" ht="15" customHeight="1" x14ac:dyDescent="0.35">
      <c r="C3008"/>
      <c r="D3008"/>
      <c r="E3008"/>
      <c r="F3008"/>
      <c r="G3008"/>
      <c r="H3008"/>
      <c r="I3008"/>
      <c r="J3008"/>
      <c r="K3008"/>
      <c r="L3008"/>
      <c r="M3008"/>
      <c r="N3008"/>
      <c r="O3008"/>
      <c r="S3008"/>
      <c r="T3008"/>
      <c r="U3008"/>
      <c r="V3008"/>
      <c r="Y3008"/>
      <c r="Z3008"/>
      <c r="AA3008"/>
      <c r="AB3008"/>
      <c r="AC3008"/>
      <c r="AD3008"/>
      <c r="AE3008"/>
      <c r="AF3008"/>
      <c r="AG3008"/>
      <c r="AH3008"/>
      <c r="AI3008"/>
      <c r="AJ3008"/>
      <c r="AK3008"/>
      <c r="AL3008"/>
    </row>
    <row r="3009" spans="3:38" ht="15" customHeight="1" x14ac:dyDescent="0.35">
      <c r="C3009"/>
      <c r="D3009"/>
      <c r="E3009"/>
      <c r="F3009"/>
      <c r="G3009"/>
      <c r="H3009"/>
      <c r="I3009"/>
      <c r="J3009"/>
      <c r="K3009"/>
      <c r="L3009"/>
      <c r="M3009"/>
      <c r="N3009"/>
      <c r="O3009"/>
      <c r="S3009"/>
      <c r="T3009"/>
      <c r="U3009"/>
      <c r="V3009"/>
      <c r="Y3009"/>
      <c r="Z3009"/>
      <c r="AA3009"/>
      <c r="AB3009"/>
      <c r="AC3009"/>
      <c r="AD3009"/>
      <c r="AE3009"/>
      <c r="AF3009"/>
      <c r="AG3009"/>
      <c r="AH3009"/>
      <c r="AI3009"/>
      <c r="AJ3009"/>
      <c r="AK3009"/>
      <c r="AL3009"/>
    </row>
    <row r="3010" spans="3:38" ht="15" customHeight="1" x14ac:dyDescent="0.35">
      <c r="C3010"/>
      <c r="D3010"/>
      <c r="E3010"/>
      <c r="F3010"/>
      <c r="G3010"/>
      <c r="H3010"/>
      <c r="I3010"/>
      <c r="J3010"/>
      <c r="K3010"/>
      <c r="L3010"/>
      <c r="M3010"/>
      <c r="N3010"/>
      <c r="O3010"/>
      <c r="S3010"/>
      <c r="T3010"/>
      <c r="U3010"/>
      <c r="V3010"/>
      <c r="Y3010"/>
      <c r="Z3010"/>
      <c r="AA3010"/>
      <c r="AB3010"/>
      <c r="AC3010"/>
      <c r="AD3010"/>
      <c r="AE3010"/>
      <c r="AF3010"/>
      <c r="AG3010"/>
      <c r="AH3010"/>
      <c r="AI3010"/>
      <c r="AJ3010"/>
      <c r="AK3010"/>
      <c r="AL3010"/>
    </row>
    <row r="3011" spans="3:38" ht="15" customHeight="1" x14ac:dyDescent="0.35">
      <c r="C3011"/>
      <c r="D3011"/>
      <c r="E3011"/>
      <c r="F3011"/>
      <c r="G3011"/>
      <c r="H3011"/>
      <c r="I3011"/>
      <c r="J3011"/>
      <c r="K3011"/>
      <c r="L3011"/>
      <c r="M3011"/>
      <c r="N3011"/>
      <c r="O3011"/>
      <c r="S3011"/>
      <c r="T3011"/>
      <c r="U3011"/>
      <c r="V3011"/>
      <c r="Y3011"/>
      <c r="Z3011"/>
      <c r="AA3011"/>
      <c r="AB3011"/>
      <c r="AC3011"/>
      <c r="AD3011"/>
      <c r="AE3011"/>
      <c r="AF3011"/>
      <c r="AG3011"/>
      <c r="AH3011"/>
      <c r="AI3011"/>
      <c r="AJ3011"/>
      <c r="AK3011"/>
      <c r="AL3011"/>
    </row>
    <row r="3012" spans="3:38" ht="15" customHeight="1" x14ac:dyDescent="0.35">
      <c r="C3012"/>
      <c r="D3012"/>
      <c r="E3012"/>
      <c r="F3012"/>
      <c r="G3012"/>
      <c r="H3012"/>
      <c r="I3012"/>
      <c r="J3012"/>
      <c r="K3012"/>
      <c r="L3012"/>
      <c r="M3012"/>
      <c r="N3012"/>
      <c r="O3012"/>
      <c r="S3012"/>
      <c r="T3012"/>
      <c r="U3012"/>
      <c r="V3012"/>
      <c r="Y3012"/>
      <c r="Z3012"/>
      <c r="AA3012"/>
      <c r="AB3012"/>
      <c r="AC3012"/>
      <c r="AD3012"/>
      <c r="AE3012"/>
      <c r="AF3012"/>
      <c r="AG3012"/>
      <c r="AH3012"/>
      <c r="AI3012"/>
      <c r="AJ3012"/>
      <c r="AK3012"/>
      <c r="AL3012"/>
    </row>
    <row r="3013" spans="3:38" ht="15" customHeight="1" x14ac:dyDescent="0.35">
      <c r="C3013"/>
      <c r="D3013"/>
      <c r="E3013"/>
      <c r="F3013"/>
      <c r="G3013"/>
      <c r="H3013"/>
      <c r="I3013"/>
      <c r="J3013"/>
      <c r="K3013"/>
      <c r="L3013"/>
      <c r="M3013"/>
      <c r="N3013"/>
      <c r="O3013"/>
      <c r="S3013"/>
      <c r="T3013"/>
      <c r="U3013"/>
      <c r="V3013"/>
      <c r="Y3013"/>
      <c r="Z3013"/>
      <c r="AA3013"/>
      <c r="AB3013"/>
      <c r="AC3013"/>
      <c r="AD3013"/>
      <c r="AE3013"/>
      <c r="AF3013"/>
      <c r="AG3013"/>
      <c r="AH3013"/>
      <c r="AI3013"/>
      <c r="AJ3013"/>
      <c r="AK3013"/>
      <c r="AL3013"/>
    </row>
    <row r="3014" spans="3:38" ht="15" customHeight="1" x14ac:dyDescent="0.35">
      <c r="C3014"/>
      <c r="D3014"/>
      <c r="E3014"/>
      <c r="F3014"/>
      <c r="G3014"/>
      <c r="H3014"/>
      <c r="I3014"/>
      <c r="J3014"/>
      <c r="K3014"/>
      <c r="L3014"/>
      <c r="M3014"/>
      <c r="N3014"/>
      <c r="O3014"/>
      <c r="S3014"/>
      <c r="T3014"/>
      <c r="U3014"/>
      <c r="V3014"/>
      <c r="Y3014"/>
      <c r="Z3014"/>
      <c r="AA3014"/>
      <c r="AB3014"/>
      <c r="AC3014"/>
      <c r="AD3014"/>
      <c r="AE3014"/>
      <c r="AF3014"/>
      <c r="AG3014"/>
      <c r="AH3014"/>
      <c r="AI3014"/>
      <c r="AJ3014"/>
      <c r="AK3014"/>
      <c r="AL3014"/>
    </row>
    <row r="3015" spans="3:38" ht="15" customHeight="1" x14ac:dyDescent="0.35">
      <c r="C3015"/>
      <c r="D3015"/>
      <c r="E3015"/>
      <c r="F3015"/>
      <c r="G3015"/>
      <c r="H3015"/>
      <c r="I3015"/>
      <c r="J3015"/>
      <c r="K3015"/>
      <c r="L3015"/>
      <c r="M3015"/>
      <c r="N3015"/>
      <c r="O3015"/>
      <c r="S3015"/>
      <c r="T3015"/>
      <c r="U3015"/>
      <c r="V3015"/>
      <c r="Y3015"/>
      <c r="Z3015"/>
      <c r="AA3015"/>
      <c r="AB3015"/>
      <c r="AC3015"/>
      <c r="AD3015"/>
      <c r="AE3015"/>
      <c r="AF3015"/>
      <c r="AG3015"/>
      <c r="AH3015"/>
      <c r="AI3015"/>
      <c r="AJ3015"/>
      <c r="AK3015"/>
      <c r="AL3015"/>
    </row>
    <row r="3016" spans="3:38" ht="15" customHeight="1" x14ac:dyDescent="0.35">
      <c r="C3016"/>
      <c r="D3016"/>
      <c r="E3016"/>
      <c r="F3016"/>
      <c r="G3016"/>
      <c r="H3016"/>
      <c r="I3016"/>
      <c r="J3016"/>
      <c r="K3016"/>
      <c r="L3016"/>
      <c r="M3016"/>
      <c r="N3016"/>
      <c r="O3016"/>
      <c r="S3016"/>
      <c r="T3016"/>
      <c r="U3016"/>
      <c r="V3016"/>
      <c r="Y3016"/>
      <c r="Z3016"/>
      <c r="AA3016"/>
      <c r="AB3016"/>
      <c r="AC3016"/>
      <c r="AD3016"/>
      <c r="AE3016"/>
      <c r="AF3016"/>
      <c r="AG3016"/>
      <c r="AH3016"/>
      <c r="AI3016"/>
      <c r="AJ3016"/>
      <c r="AK3016"/>
      <c r="AL3016"/>
    </row>
    <row r="3017" spans="3:38" ht="15" customHeight="1" x14ac:dyDescent="0.35">
      <c r="C3017"/>
      <c r="D3017"/>
      <c r="E3017"/>
      <c r="F3017"/>
      <c r="G3017"/>
      <c r="H3017"/>
      <c r="I3017"/>
      <c r="J3017"/>
      <c r="K3017"/>
      <c r="L3017"/>
      <c r="M3017"/>
      <c r="N3017"/>
      <c r="O3017"/>
      <c r="S3017"/>
      <c r="T3017"/>
      <c r="U3017"/>
      <c r="V3017"/>
      <c r="Y3017"/>
      <c r="Z3017"/>
      <c r="AA3017"/>
      <c r="AB3017"/>
      <c r="AC3017"/>
      <c r="AD3017"/>
      <c r="AE3017"/>
      <c r="AF3017"/>
      <c r="AG3017"/>
      <c r="AH3017"/>
      <c r="AI3017"/>
      <c r="AJ3017"/>
      <c r="AK3017"/>
      <c r="AL3017"/>
    </row>
    <row r="3018" spans="3:38" ht="15" customHeight="1" x14ac:dyDescent="0.35">
      <c r="C3018"/>
      <c r="D3018"/>
      <c r="E3018"/>
      <c r="F3018"/>
      <c r="G3018"/>
      <c r="H3018"/>
      <c r="I3018"/>
      <c r="J3018"/>
      <c r="K3018"/>
      <c r="L3018"/>
      <c r="M3018"/>
      <c r="N3018"/>
      <c r="O3018"/>
      <c r="S3018"/>
      <c r="T3018"/>
      <c r="U3018"/>
      <c r="V3018"/>
      <c r="Y3018"/>
      <c r="Z3018"/>
      <c r="AA3018"/>
      <c r="AB3018"/>
      <c r="AC3018"/>
      <c r="AD3018"/>
      <c r="AE3018"/>
      <c r="AF3018"/>
      <c r="AG3018"/>
      <c r="AH3018"/>
      <c r="AI3018"/>
      <c r="AJ3018"/>
      <c r="AK3018"/>
      <c r="AL3018"/>
    </row>
    <row r="3019" spans="3:38" ht="15" customHeight="1" x14ac:dyDescent="0.35">
      <c r="C3019"/>
      <c r="D3019"/>
      <c r="E3019"/>
      <c r="F3019"/>
      <c r="G3019"/>
      <c r="H3019"/>
      <c r="I3019"/>
      <c r="J3019"/>
      <c r="K3019"/>
      <c r="L3019"/>
      <c r="M3019"/>
      <c r="N3019"/>
      <c r="O3019"/>
      <c r="S3019"/>
      <c r="T3019"/>
      <c r="U3019"/>
      <c r="V3019"/>
      <c r="Y3019"/>
      <c r="Z3019"/>
      <c r="AA3019"/>
      <c r="AB3019"/>
      <c r="AC3019"/>
      <c r="AD3019"/>
      <c r="AE3019"/>
      <c r="AF3019"/>
      <c r="AG3019"/>
      <c r="AH3019"/>
      <c r="AI3019"/>
      <c r="AJ3019"/>
      <c r="AK3019"/>
      <c r="AL3019"/>
    </row>
    <row r="3020" spans="3:38" ht="15" customHeight="1" x14ac:dyDescent="0.35">
      <c r="C3020"/>
      <c r="D3020"/>
      <c r="E3020"/>
      <c r="F3020"/>
      <c r="G3020"/>
      <c r="H3020"/>
      <c r="I3020"/>
      <c r="J3020"/>
      <c r="K3020"/>
      <c r="L3020"/>
      <c r="M3020"/>
      <c r="N3020"/>
      <c r="O3020"/>
      <c r="S3020"/>
      <c r="T3020"/>
      <c r="U3020"/>
      <c r="V3020"/>
      <c r="Y3020"/>
      <c r="Z3020"/>
      <c r="AA3020"/>
      <c r="AB3020"/>
      <c r="AC3020"/>
      <c r="AD3020"/>
      <c r="AE3020"/>
      <c r="AF3020"/>
      <c r="AG3020"/>
      <c r="AH3020"/>
      <c r="AI3020"/>
      <c r="AJ3020"/>
      <c r="AK3020"/>
      <c r="AL3020"/>
    </row>
    <row r="3021" spans="3:38" ht="15" customHeight="1" x14ac:dyDescent="0.35">
      <c r="C3021"/>
      <c r="D3021"/>
      <c r="E3021"/>
      <c r="F3021"/>
      <c r="G3021"/>
      <c r="H3021"/>
      <c r="I3021"/>
      <c r="J3021"/>
      <c r="K3021"/>
      <c r="L3021"/>
      <c r="M3021"/>
      <c r="N3021"/>
      <c r="O3021"/>
      <c r="S3021"/>
      <c r="T3021"/>
      <c r="U3021"/>
      <c r="V3021"/>
      <c r="Y3021"/>
      <c r="Z3021"/>
      <c r="AA3021"/>
      <c r="AB3021"/>
      <c r="AC3021"/>
      <c r="AD3021"/>
      <c r="AE3021"/>
      <c r="AF3021"/>
      <c r="AG3021"/>
      <c r="AH3021"/>
      <c r="AI3021"/>
      <c r="AJ3021"/>
      <c r="AK3021"/>
      <c r="AL3021"/>
    </row>
    <row r="3022" spans="3:38" ht="15" customHeight="1" x14ac:dyDescent="0.35">
      <c r="C3022"/>
      <c r="D3022"/>
      <c r="E3022"/>
      <c r="F3022"/>
      <c r="G3022"/>
      <c r="H3022"/>
      <c r="I3022"/>
      <c r="J3022"/>
      <c r="K3022"/>
      <c r="L3022"/>
      <c r="M3022"/>
      <c r="N3022"/>
      <c r="O3022"/>
      <c r="S3022"/>
      <c r="T3022"/>
      <c r="U3022"/>
      <c r="V3022"/>
      <c r="Y3022"/>
      <c r="Z3022"/>
      <c r="AA3022"/>
      <c r="AB3022"/>
      <c r="AC3022"/>
      <c r="AD3022"/>
      <c r="AE3022"/>
      <c r="AF3022"/>
      <c r="AG3022"/>
      <c r="AH3022"/>
      <c r="AI3022"/>
      <c r="AJ3022"/>
      <c r="AK3022"/>
      <c r="AL3022"/>
    </row>
    <row r="3023" spans="3:38" ht="15" customHeight="1" x14ac:dyDescent="0.35">
      <c r="C3023"/>
      <c r="D3023"/>
      <c r="E3023"/>
      <c r="F3023"/>
      <c r="G3023"/>
      <c r="H3023"/>
      <c r="I3023"/>
      <c r="J3023"/>
      <c r="K3023"/>
      <c r="L3023"/>
      <c r="M3023"/>
      <c r="N3023"/>
      <c r="O3023"/>
      <c r="S3023"/>
      <c r="T3023"/>
      <c r="U3023"/>
      <c r="V3023"/>
      <c r="Y3023"/>
      <c r="Z3023"/>
      <c r="AA3023"/>
      <c r="AB3023"/>
      <c r="AC3023"/>
      <c r="AD3023"/>
      <c r="AE3023"/>
      <c r="AF3023"/>
      <c r="AG3023"/>
      <c r="AH3023"/>
      <c r="AI3023"/>
      <c r="AJ3023"/>
      <c r="AK3023"/>
      <c r="AL3023"/>
    </row>
    <row r="3024" spans="3:38" ht="15" customHeight="1" x14ac:dyDescent="0.35">
      <c r="C3024"/>
      <c r="D3024"/>
      <c r="E3024"/>
      <c r="F3024"/>
      <c r="G3024"/>
      <c r="H3024"/>
      <c r="I3024"/>
      <c r="J3024"/>
      <c r="K3024"/>
      <c r="L3024"/>
      <c r="M3024"/>
      <c r="N3024"/>
      <c r="O3024"/>
      <c r="S3024"/>
      <c r="T3024"/>
      <c r="U3024"/>
      <c r="V3024"/>
      <c r="Y3024"/>
      <c r="Z3024"/>
      <c r="AA3024"/>
      <c r="AB3024"/>
      <c r="AC3024"/>
      <c r="AD3024"/>
      <c r="AE3024"/>
      <c r="AF3024"/>
      <c r="AG3024"/>
      <c r="AH3024"/>
      <c r="AI3024"/>
      <c r="AJ3024"/>
      <c r="AK3024"/>
      <c r="AL3024"/>
    </row>
    <row r="3025" spans="3:38" ht="15" customHeight="1" x14ac:dyDescent="0.35">
      <c r="C3025"/>
      <c r="D3025"/>
      <c r="E3025"/>
      <c r="F3025"/>
      <c r="G3025"/>
      <c r="H3025"/>
      <c r="I3025"/>
      <c r="J3025"/>
      <c r="K3025"/>
      <c r="L3025"/>
      <c r="M3025"/>
      <c r="N3025"/>
      <c r="O3025"/>
      <c r="S3025"/>
      <c r="T3025"/>
      <c r="U3025"/>
      <c r="V3025"/>
      <c r="Y3025"/>
      <c r="Z3025"/>
      <c r="AA3025"/>
      <c r="AB3025"/>
      <c r="AC3025"/>
      <c r="AD3025"/>
      <c r="AE3025"/>
      <c r="AF3025"/>
      <c r="AG3025"/>
      <c r="AH3025"/>
      <c r="AI3025"/>
      <c r="AJ3025"/>
      <c r="AK3025"/>
      <c r="AL3025"/>
    </row>
    <row r="3026" spans="3:38" ht="15" customHeight="1" x14ac:dyDescent="0.35">
      <c r="C3026"/>
      <c r="D3026"/>
      <c r="E3026"/>
      <c r="F3026"/>
      <c r="G3026"/>
      <c r="H3026"/>
      <c r="I3026"/>
      <c r="J3026"/>
      <c r="K3026"/>
      <c r="L3026"/>
      <c r="M3026"/>
      <c r="N3026"/>
      <c r="O3026"/>
      <c r="S3026"/>
      <c r="T3026"/>
      <c r="U3026"/>
      <c r="V3026"/>
      <c r="Y3026"/>
      <c r="Z3026"/>
      <c r="AA3026"/>
      <c r="AB3026"/>
      <c r="AC3026"/>
      <c r="AD3026"/>
      <c r="AE3026"/>
      <c r="AF3026"/>
      <c r="AG3026"/>
      <c r="AH3026"/>
      <c r="AI3026"/>
      <c r="AJ3026"/>
      <c r="AK3026"/>
      <c r="AL3026"/>
    </row>
    <row r="3027" spans="3:38" ht="15" customHeight="1" x14ac:dyDescent="0.35">
      <c r="C3027"/>
      <c r="D3027"/>
      <c r="E3027"/>
      <c r="F3027"/>
      <c r="G3027"/>
      <c r="H3027"/>
      <c r="I3027"/>
      <c r="J3027"/>
      <c r="K3027"/>
      <c r="L3027"/>
      <c r="M3027"/>
      <c r="N3027"/>
      <c r="O3027"/>
      <c r="S3027"/>
      <c r="T3027"/>
      <c r="U3027"/>
      <c r="V3027"/>
      <c r="Y3027"/>
      <c r="Z3027"/>
      <c r="AA3027"/>
      <c r="AB3027"/>
      <c r="AC3027"/>
      <c r="AD3027"/>
      <c r="AE3027"/>
      <c r="AF3027"/>
      <c r="AG3027"/>
      <c r="AH3027"/>
      <c r="AI3027"/>
      <c r="AJ3027"/>
      <c r="AK3027"/>
      <c r="AL3027"/>
    </row>
    <row r="3028" spans="3:38" ht="15" customHeight="1" x14ac:dyDescent="0.35">
      <c r="C3028"/>
      <c r="D3028"/>
      <c r="E3028"/>
      <c r="F3028"/>
      <c r="G3028"/>
      <c r="H3028"/>
      <c r="I3028"/>
      <c r="J3028"/>
      <c r="K3028"/>
      <c r="L3028"/>
      <c r="M3028"/>
      <c r="N3028"/>
      <c r="O3028"/>
      <c r="S3028"/>
      <c r="T3028"/>
      <c r="U3028"/>
      <c r="V3028"/>
      <c r="Y3028"/>
      <c r="Z3028"/>
      <c r="AA3028"/>
      <c r="AB3028"/>
      <c r="AC3028"/>
      <c r="AD3028"/>
      <c r="AE3028"/>
      <c r="AF3028"/>
      <c r="AG3028"/>
      <c r="AH3028"/>
      <c r="AI3028"/>
      <c r="AJ3028"/>
      <c r="AK3028"/>
      <c r="AL3028"/>
    </row>
    <row r="3029" spans="3:38" ht="15" customHeight="1" x14ac:dyDescent="0.35">
      <c r="C3029"/>
      <c r="D3029"/>
      <c r="E3029"/>
      <c r="F3029"/>
      <c r="G3029"/>
      <c r="H3029"/>
      <c r="I3029"/>
      <c r="J3029"/>
      <c r="K3029"/>
      <c r="L3029"/>
      <c r="M3029"/>
      <c r="N3029"/>
      <c r="O3029"/>
      <c r="S3029"/>
      <c r="T3029"/>
      <c r="U3029"/>
      <c r="V3029"/>
      <c r="Y3029"/>
      <c r="Z3029"/>
      <c r="AA3029"/>
      <c r="AB3029"/>
      <c r="AC3029"/>
      <c r="AD3029"/>
      <c r="AE3029"/>
      <c r="AF3029"/>
      <c r="AG3029"/>
      <c r="AH3029"/>
      <c r="AI3029"/>
      <c r="AJ3029"/>
      <c r="AK3029"/>
      <c r="AL3029"/>
    </row>
    <row r="3030" spans="3:38" ht="15" customHeight="1" x14ac:dyDescent="0.35">
      <c r="C3030"/>
      <c r="D3030"/>
      <c r="E3030"/>
      <c r="F3030"/>
      <c r="G3030"/>
      <c r="H3030"/>
      <c r="I3030"/>
      <c r="J3030"/>
      <c r="K3030"/>
      <c r="L3030"/>
      <c r="M3030"/>
      <c r="N3030"/>
      <c r="O3030"/>
      <c r="S3030"/>
      <c r="T3030"/>
      <c r="U3030"/>
      <c r="V3030"/>
      <c r="Y3030"/>
      <c r="Z3030"/>
      <c r="AA3030"/>
      <c r="AB3030"/>
      <c r="AC3030"/>
      <c r="AD3030"/>
      <c r="AE3030"/>
      <c r="AF3030"/>
      <c r="AG3030"/>
      <c r="AH3030"/>
      <c r="AI3030"/>
      <c r="AJ3030"/>
      <c r="AK3030"/>
      <c r="AL3030"/>
    </row>
    <row r="3031" spans="3:38" ht="15" customHeight="1" x14ac:dyDescent="0.35">
      <c r="C3031"/>
      <c r="D3031"/>
      <c r="E3031"/>
      <c r="F3031"/>
      <c r="G3031"/>
      <c r="H3031"/>
      <c r="I3031"/>
      <c r="J3031"/>
      <c r="K3031"/>
      <c r="L3031"/>
      <c r="M3031"/>
      <c r="N3031"/>
      <c r="O3031"/>
      <c r="S3031"/>
      <c r="T3031"/>
      <c r="U3031"/>
      <c r="V3031"/>
      <c r="Y3031"/>
      <c r="Z3031"/>
      <c r="AA3031"/>
      <c r="AB3031"/>
      <c r="AC3031"/>
      <c r="AD3031"/>
      <c r="AE3031"/>
      <c r="AF3031"/>
      <c r="AG3031"/>
      <c r="AH3031"/>
      <c r="AI3031"/>
      <c r="AJ3031"/>
      <c r="AK3031"/>
      <c r="AL3031"/>
    </row>
    <row r="3032" spans="3:38" ht="15" customHeight="1" x14ac:dyDescent="0.35">
      <c r="C3032"/>
      <c r="D3032"/>
      <c r="E3032"/>
      <c r="F3032"/>
      <c r="G3032"/>
      <c r="H3032"/>
      <c r="I3032"/>
      <c r="J3032"/>
      <c r="K3032"/>
      <c r="L3032"/>
      <c r="M3032"/>
      <c r="N3032"/>
      <c r="O3032"/>
      <c r="S3032"/>
      <c r="T3032"/>
      <c r="U3032"/>
      <c r="V3032"/>
      <c r="Y3032"/>
      <c r="Z3032"/>
      <c r="AA3032"/>
      <c r="AB3032"/>
      <c r="AC3032"/>
      <c r="AD3032"/>
      <c r="AE3032"/>
      <c r="AF3032"/>
      <c r="AG3032"/>
      <c r="AH3032"/>
      <c r="AI3032"/>
      <c r="AJ3032"/>
      <c r="AK3032"/>
      <c r="AL3032"/>
    </row>
    <row r="3033" spans="3:38" ht="15" customHeight="1" x14ac:dyDescent="0.35">
      <c r="C3033"/>
      <c r="D3033"/>
      <c r="E3033"/>
      <c r="F3033"/>
      <c r="G3033"/>
      <c r="H3033"/>
      <c r="I3033"/>
      <c r="J3033"/>
      <c r="K3033"/>
      <c r="L3033"/>
      <c r="M3033"/>
      <c r="N3033"/>
      <c r="O3033"/>
      <c r="S3033"/>
      <c r="T3033"/>
      <c r="U3033"/>
      <c r="V3033"/>
      <c r="Y3033"/>
      <c r="Z3033"/>
      <c r="AA3033"/>
      <c r="AB3033"/>
      <c r="AC3033"/>
      <c r="AD3033"/>
      <c r="AE3033"/>
      <c r="AF3033"/>
      <c r="AG3033"/>
      <c r="AH3033"/>
      <c r="AI3033"/>
      <c r="AJ3033"/>
      <c r="AK3033"/>
      <c r="AL3033"/>
    </row>
    <row r="3034" spans="3:38" ht="15" customHeight="1" x14ac:dyDescent="0.35">
      <c r="C3034"/>
      <c r="D3034"/>
      <c r="E3034"/>
      <c r="F3034"/>
      <c r="G3034"/>
      <c r="H3034"/>
      <c r="I3034"/>
      <c r="J3034"/>
      <c r="K3034"/>
      <c r="L3034"/>
      <c r="M3034"/>
      <c r="N3034"/>
      <c r="O3034"/>
      <c r="S3034"/>
      <c r="T3034"/>
      <c r="U3034"/>
      <c r="V3034"/>
      <c r="Y3034"/>
      <c r="Z3034"/>
      <c r="AA3034"/>
      <c r="AB3034"/>
      <c r="AC3034"/>
      <c r="AD3034"/>
      <c r="AE3034"/>
      <c r="AF3034"/>
      <c r="AG3034"/>
      <c r="AH3034"/>
      <c r="AI3034"/>
      <c r="AJ3034"/>
      <c r="AK3034"/>
      <c r="AL3034"/>
    </row>
    <row r="3035" spans="3:38" ht="15" customHeight="1" x14ac:dyDescent="0.35">
      <c r="C3035"/>
      <c r="D3035"/>
      <c r="E3035"/>
      <c r="F3035"/>
      <c r="G3035"/>
      <c r="H3035"/>
      <c r="I3035"/>
      <c r="J3035"/>
      <c r="K3035"/>
      <c r="L3035"/>
      <c r="M3035"/>
      <c r="N3035"/>
      <c r="O3035"/>
      <c r="S3035"/>
      <c r="T3035"/>
      <c r="U3035"/>
      <c r="V3035"/>
      <c r="Y3035"/>
      <c r="Z3035"/>
      <c r="AA3035"/>
      <c r="AB3035"/>
      <c r="AC3035"/>
      <c r="AD3035"/>
      <c r="AE3035"/>
      <c r="AF3035"/>
      <c r="AG3035"/>
      <c r="AH3035"/>
      <c r="AI3035"/>
      <c r="AJ3035"/>
      <c r="AK3035"/>
      <c r="AL3035"/>
    </row>
    <row r="3036" spans="3:38" ht="15" customHeight="1" x14ac:dyDescent="0.35">
      <c r="C3036"/>
      <c r="D3036"/>
      <c r="E3036"/>
      <c r="F3036"/>
      <c r="G3036"/>
      <c r="H3036"/>
      <c r="I3036"/>
      <c r="J3036"/>
      <c r="K3036"/>
      <c r="L3036"/>
      <c r="M3036"/>
      <c r="N3036"/>
      <c r="O3036"/>
      <c r="S3036"/>
      <c r="T3036"/>
      <c r="U3036"/>
      <c r="V3036"/>
      <c r="Y3036"/>
      <c r="Z3036"/>
      <c r="AA3036"/>
      <c r="AB3036"/>
      <c r="AC3036"/>
      <c r="AD3036"/>
      <c r="AE3036"/>
      <c r="AF3036"/>
      <c r="AG3036"/>
      <c r="AH3036"/>
      <c r="AI3036"/>
      <c r="AJ3036"/>
      <c r="AK3036"/>
      <c r="AL3036"/>
    </row>
    <row r="3037" spans="3:38" ht="15" customHeight="1" x14ac:dyDescent="0.35">
      <c r="C3037"/>
      <c r="D3037"/>
      <c r="E3037"/>
      <c r="F3037"/>
      <c r="G3037"/>
      <c r="H3037"/>
      <c r="I3037"/>
      <c r="J3037"/>
      <c r="K3037"/>
      <c r="L3037"/>
      <c r="M3037"/>
      <c r="N3037"/>
      <c r="O3037"/>
      <c r="S3037"/>
      <c r="T3037"/>
      <c r="U3037"/>
      <c r="V3037"/>
      <c r="Y3037"/>
      <c r="Z3037"/>
      <c r="AA3037"/>
      <c r="AB3037"/>
      <c r="AC3037"/>
      <c r="AD3037"/>
      <c r="AE3037"/>
      <c r="AF3037"/>
      <c r="AG3037"/>
      <c r="AH3037"/>
      <c r="AI3037"/>
      <c r="AJ3037"/>
      <c r="AK3037"/>
      <c r="AL3037"/>
    </row>
    <row r="3038" spans="3:38" ht="15" customHeight="1" x14ac:dyDescent="0.35">
      <c r="C3038"/>
      <c r="D3038"/>
      <c r="E3038"/>
      <c r="F3038"/>
      <c r="G3038"/>
      <c r="H3038"/>
      <c r="I3038"/>
      <c r="J3038"/>
      <c r="K3038"/>
      <c r="L3038"/>
      <c r="M3038"/>
      <c r="N3038"/>
      <c r="O3038"/>
      <c r="S3038"/>
      <c r="T3038"/>
      <c r="U3038"/>
      <c r="V3038"/>
      <c r="Y3038"/>
      <c r="Z3038"/>
      <c r="AA3038"/>
      <c r="AB3038"/>
      <c r="AC3038"/>
      <c r="AD3038"/>
      <c r="AE3038"/>
      <c r="AF3038"/>
      <c r="AG3038"/>
      <c r="AH3038"/>
      <c r="AI3038"/>
      <c r="AJ3038"/>
      <c r="AK3038"/>
      <c r="AL3038"/>
    </row>
    <row r="3039" spans="3:38" ht="15" customHeight="1" x14ac:dyDescent="0.35">
      <c r="C3039"/>
      <c r="D3039"/>
      <c r="E3039"/>
      <c r="F3039"/>
      <c r="G3039"/>
      <c r="H3039"/>
      <c r="I3039"/>
      <c r="J3039"/>
      <c r="K3039"/>
      <c r="L3039"/>
      <c r="M3039"/>
      <c r="N3039"/>
      <c r="O3039"/>
      <c r="S3039"/>
      <c r="T3039"/>
      <c r="U3039"/>
      <c r="V3039"/>
      <c r="Y3039"/>
      <c r="Z3039"/>
      <c r="AA3039"/>
      <c r="AB3039"/>
      <c r="AC3039"/>
      <c r="AD3039"/>
      <c r="AE3039"/>
      <c r="AF3039"/>
      <c r="AG3039"/>
      <c r="AH3039"/>
      <c r="AI3039"/>
      <c r="AJ3039"/>
      <c r="AK3039"/>
      <c r="AL3039"/>
    </row>
    <row r="3040" spans="3:38" ht="15" customHeight="1" x14ac:dyDescent="0.35">
      <c r="C3040"/>
      <c r="D3040"/>
      <c r="E3040"/>
      <c r="F3040"/>
      <c r="G3040"/>
      <c r="H3040"/>
      <c r="I3040"/>
      <c r="J3040"/>
      <c r="K3040"/>
      <c r="L3040"/>
      <c r="M3040"/>
      <c r="N3040"/>
      <c r="O3040"/>
      <c r="S3040"/>
      <c r="T3040"/>
      <c r="U3040"/>
      <c r="V3040"/>
      <c r="Y3040"/>
      <c r="Z3040"/>
      <c r="AA3040"/>
      <c r="AB3040"/>
      <c r="AC3040"/>
      <c r="AD3040"/>
      <c r="AE3040"/>
      <c r="AF3040"/>
      <c r="AG3040"/>
      <c r="AH3040"/>
      <c r="AI3040"/>
      <c r="AJ3040"/>
      <c r="AK3040"/>
      <c r="AL3040"/>
    </row>
    <row r="3041" spans="3:38" ht="15" customHeight="1" x14ac:dyDescent="0.35">
      <c r="C3041"/>
      <c r="D3041"/>
      <c r="E3041"/>
      <c r="F3041"/>
      <c r="G3041"/>
      <c r="H3041"/>
      <c r="I3041"/>
      <c r="J3041"/>
      <c r="K3041"/>
      <c r="L3041"/>
      <c r="M3041"/>
      <c r="N3041"/>
      <c r="O3041"/>
      <c r="S3041"/>
      <c r="T3041"/>
      <c r="U3041"/>
      <c r="V3041"/>
      <c r="Y3041"/>
      <c r="Z3041"/>
      <c r="AA3041"/>
      <c r="AB3041"/>
      <c r="AC3041"/>
      <c r="AD3041"/>
      <c r="AE3041"/>
      <c r="AF3041"/>
      <c r="AG3041"/>
      <c r="AH3041"/>
      <c r="AI3041"/>
      <c r="AJ3041"/>
      <c r="AK3041"/>
      <c r="AL3041"/>
    </row>
    <row r="3042" spans="3:38" ht="15" customHeight="1" x14ac:dyDescent="0.35">
      <c r="C3042"/>
      <c r="D3042"/>
      <c r="E3042"/>
      <c r="F3042"/>
      <c r="G3042"/>
      <c r="H3042"/>
      <c r="I3042"/>
      <c r="J3042"/>
      <c r="K3042"/>
      <c r="L3042"/>
      <c r="M3042"/>
      <c r="N3042"/>
      <c r="O3042"/>
      <c r="S3042"/>
      <c r="T3042"/>
      <c r="U3042"/>
      <c r="V3042"/>
      <c r="Y3042"/>
      <c r="Z3042"/>
      <c r="AA3042"/>
      <c r="AB3042"/>
      <c r="AC3042"/>
      <c r="AD3042"/>
      <c r="AE3042"/>
      <c r="AF3042"/>
      <c r="AG3042"/>
      <c r="AH3042"/>
      <c r="AI3042"/>
      <c r="AJ3042"/>
      <c r="AK3042"/>
      <c r="AL3042"/>
    </row>
    <row r="3043" spans="3:38" ht="15" customHeight="1" x14ac:dyDescent="0.35">
      <c r="C3043"/>
      <c r="D3043"/>
      <c r="E3043"/>
      <c r="F3043"/>
      <c r="G3043"/>
      <c r="H3043"/>
      <c r="I3043"/>
      <c r="J3043"/>
      <c r="K3043"/>
      <c r="L3043"/>
      <c r="M3043"/>
      <c r="N3043"/>
      <c r="O3043"/>
      <c r="S3043"/>
      <c r="T3043"/>
      <c r="U3043"/>
      <c r="V3043"/>
      <c r="Y3043"/>
      <c r="Z3043"/>
      <c r="AA3043"/>
      <c r="AB3043"/>
      <c r="AC3043"/>
      <c r="AD3043"/>
      <c r="AE3043"/>
      <c r="AF3043"/>
      <c r="AG3043"/>
      <c r="AH3043"/>
      <c r="AI3043"/>
      <c r="AJ3043"/>
      <c r="AK3043"/>
      <c r="AL3043"/>
    </row>
    <row r="3044" spans="3:38" ht="15" customHeight="1" x14ac:dyDescent="0.35">
      <c r="C3044"/>
      <c r="D3044"/>
      <c r="E3044"/>
      <c r="F3044"/>
      <c r="G3044"/>
      <c r="H3044"/>
      <c r="I3044"/>
      <c r="J3044"/>
      <c r="K3044"/>
      <c r="L3044"/>
      <c r="M3044"/>
      <c r="N3044"/>
      <c r="O3044"/>
      <c r="S3044"/>
      <c r="T3044"/>
      <c r="U3044"/>
      <c r="V3044"/>
      <c r="Y3044"/>
      <c r="Z3044"/>
      <c r="AA3044"/>
      <c r="AB3044"/>
      <c r="AC3044"/>
      <c r="AD3044"/>
      <c r="AE3044"/>
      <c r="AF3044"/>
      <c r="AG3044"/>
      <c r="AH3044"/>
      <c r="AI3044"/>
      <c r="AJ3044"/>
      <c r="AK3044"/>
      <c r="AL3044"/>
    </row>
    <row r="3045" spans="3:38" ht="15" customHeight="1" x14ac:dyDescent="0.35">
      <c r="C3045"/>
      <c r="D3045"/>
      <c r="E3045"/>
      <c r="F3045"/>
      <c r="G3045"/>
      <c r="H3045"/>
      <c r="I3045"/>
      <c r="J3045"/>
      <c r="K3045"/>
      <c r="L3045"/>
      <c r="M3045"/>
      <c r="N3045"/>
      <c r="O3045"/>
      <c r="S3045"/>
      <c r="T3045"/>
      <c r="U3045"/>
      <c r="V3045"/>
      <c r="Y3045"/>
      <c r="Z3045"/>
      <c r="AA3045"/>
      <c r="AB3045"/>
      <c r="AC3045"/>
      <c r="AD3045"/>
      <c r="AE3045"/>
      <c r="AF3045"/>
      <c r="AG3045"/>
      <c r="AH3045"/>
      <c r="AI3045"/>
      <c r="AJ3045"/>
      <c r="AK3045"/>
      <c r="AL3045"/>
    </row>
    <row r="3046" spans="3:38" ht="15" customHeight="1" x14ac:dyDescent="0.35">
      <c r="C3046"/>
      <c r="D3046"/>
      <c r="E3046"/>
      <c r="F3046"/>
      <c r="G3046"/>
      <c r="H3046"/>
      <c r="I3046"/>
      <c r="J3046"/>
      <c r="K3046"/>
      <c r="L3046"/>
      <c r="M3046"/>
      <c r="N3046"/>
      <c r="O3046"/>
      <c r="S3046"/>
      <c r="T3046"/>
      <c r="U3046"/>
      <c r="V3046"/>
      <c r="Y3046"/>
      <c r="Z3046"/>
      <c r="AA3046"/>
      <c r="AB3046"/>
      <c r="AC3046"/>
      <c r="AD3046"/>
      <c r="AE3046"/>
      <c r="AF3046"/>
      <c r="AG3046"/>
      <c r="AH3046"/>
      <c r="AI3046"/>
      <c r="AJ3046"/>
      <c r="AK3046"/>
      <c r="AL3046"/>
    </row>
    <row r="3047" spans="3:38" ht="15" customHeight="1" x14ac:dyDescent="0.35">
      <c r="C3047"/>
      <c r="D3047"/>
      <c r="E3047"/>
      <c r="F3047"/>
      <c r="G3047"/>
      <c r="H3047"/>
      <c r="I3047"/>
      <c r="J3047"/>
      <c r="K3047"/>
      <c r="L3047"/>
      <c r="M3047"/>
      <c r="N3047"/>
      <c r="O3047"/>
      <c r="S3047"/>
      <c r="T3047"/>
      <c r="U3047"/>
      <c r="V3047"/>
      <c r="Y3047"/>
      <c r="Z3047"/>
      <c r="AA3047"/>
      <c r="AB3047"/>
      <c r="AC3047"/>
      <c r="AD3047"/>
      <c r="AE3047"/>
      <c r="AF3047"/>
      <c r="AG3047"/>
      <c r="AH3047"/>
      <c r="AI3047"/>
      <c r="AJ3047"/>
      <c r="AK3047"/>
      <c r="AL3047"/>
    </row>
    <row r="3048" spans="3:38" ht="15" customHeight="1" x14ac:dyDescent="0.35">
      <c r="C3048"/>
      <c r="D3048"/>
      <c r="E3048"/>
      <c r="F3048"/>
      <c r="G3048"/>
      <c r="H3048"/>
      <c r="I3048"/>
      <c r="J3048"/>
      <c r="K3048"/>
      <c r="L3048"/>
      <c r="M3048"/>
      <c r="N3048"/>
      <c r="O3048"/>
      <c r="S3048"/>
      <c r="T3048"/>
      <c r="U3048"/>
      <c r="V3048"/>
      <c r="Y3048"/>
      <c r="Z3048"/>
      <c r="AA3048"/>
      <c r="AB3048"/>
      <c r="AC3048"/>
      <c r="AD3048"/>
      <c r="AE3048"/>
      <c r="AF3048"/>
      <c r="AG3048"/>
      <c r="AH3048"/>
      <c r="AI3048"/>
      <c r="AJ3048"/>
      <c r="AK3048"/>
      <c r="AL3048"/>
    </row>
    <row r="3049" spans="3:38" ht="15" customHeight="1" x14ac:dyDescent="0.35">
      <c r="C3049"/>
      <c r="D3049"/>
      <c r="E3049"/>
      <c r="F3049"/>
      <c r="G3049"/>
      <c r="H3049"/>
      <c r="I3049"/>
      <c r="J3049"/>
      <c r="K3049"/>
      <c r="L3049"/>
      <c r="M3049"/>
      <c r="N3049"/>
      <c r="O3049"/>
      <c r="S3049"/>
      <c r="T3049"/>
      <c r="U3049"/>
      <c r="V3049"/>
      <c r="Y3049"/>
      <c r="Z3049"/>
      <c r="AA3049"/>
      <c r="AB3049"/>
      <c r="AC3049"/>
      <c r="AD3049"/>
      <c r="AE3049"/>
      <c r="AF3049"/>
      <c r="AG3049"/>
      <c r="AH3049"/>
      <c r="AI3049"/>
      <c r="AJ3049"/>
      <c r="AK3049"/>
      <c r="AL3049"/>
    </row>
    <row r="3050" spans="3:38" ht="15" customHeight="1" x14ac:dyDescent="0.35">
      <c r="C3050"/>
      <c r="D3050"/>
      <c r="E3050"/>
      <c r="F3050"/>
      <c r="G3050"/>
      <c r="H3050"/>
      <c r="I3050"/>
      <c r="J3050"/>
      <c r="K3050"/>
      <c r="L3050"/>
      <c r="M3050"/>
      <c r="N3050"/>
      <c r="O3050"/>
      <c r="S3050"/>
      <c r="T3050"/>
      <c r="U3050"/>
      <c r="V3050"/>
      <c r="Y3050"/>
      <c r="Z3050"/>
      <c r="AA3050"/>
      <c r="AB3050"/>
      <c r="AC3050"/>
      <c r="AD3050"/>
      <c r="AE3050"/>
      <c r="AF3050"/>
      <c r="AG3050"/>
      <c r="AH3050"/>
      <c r="AI3050"/>
      <c r="AJ3050"/>
      <c r="AK3050"/>
      <c r="AL3050"/>
    </row>
    <row r="3051" spans="3:38" ht="15" customHeight="1" x14ac:dyDescent="0.35">
      <c r="C3051"/>
      <c r="D3051"/>
      <c r="E3051"/>
      <c r="F3051"/>
      <c r="G3051"/>
      <c r="H3051"/>
      <c r="I3051"/>
      <c r="J3051"/>
      <c r="K3051"/>
      <c r="L3051"/>
      <c r="M3051"/>
      <c r="N3051"/>
      <c r="O3051"/>
      <c r="S3051"/>
      <c r="T3051"/>
      <c r="U3051"/>
      <c r="V3051"/>
      <c r="Y3051"/>
      <c r="Z3051"/>
      <c r="AA3051"/>
      <c r="AB3051"/>
      <c r="AC3051"/>
      <c r="AD3051"/>
      <c r="AE3051"/>
      <c r="AF3051"/>
      <c r="AG3051"/>
      <c r="AH3051"/>
      <c r="AI3051"/>
      <c r="AJ3051"/>
      <c r="AK3051"/>
      <c r="AL3051"/>
    </row>
    <row r="3052" spans="3:38" ht="15" customHeight="1" x14ac:dyDescent="0.35">
      <c r="C3052"/>
      <c r="D3052"/>
      <c r="E3052"/>
      <c r="F3052"/>
      <c r="G3052"/>
      <c r="H3052"/>
      <c r="I3052"/>
      <c r="J3052"/>
      <c r="K3052"/>
      <c r="L3052"/>
      <c r="M3052"/>
      <c r="N3052"/>
      <c r="O3052"/>
      <c r="S3052"/>
      <c r="T3052"/>
      <c r="U3052"/>
      <c r="V3052"/>
      <c r="Y3052"/>
      <c r="Z3052"/>
      <c r="AA3052"/>
      <c r="AB3052"/>
      <c r="AC3052"/>
      <c r="AD3052"/>
      <c r="AE3052"/>
      <c r="AF3052"/>
      <c r="AG3052"/>
      <c r="AH3052"/>
      <c r="AI3052"/>
      <c r="AJ3052"/>
      <c r="AK3052"/>
      <c r="AL3052"/>
    </row>
    <row r="3053" spans="3:38" ht="15" customHeight="1" x14ac:dyDescent="0.35">
      <c r="C3053"/>
      <c r="D3053"/>
      <c r="E3053"/>
      <c r="F3053"/>
      <c r="G3053"/>
      <c r="H3053"/>
      <c r="I3053"/>
      <c r="J3053"/>
      <c r="K3053"/>
      <c r="L3053"/>
      <c r="M3053"/>
      <c r="N3053"/>
      <c r="O3053"/>
      <c r="S3053"/>
      <c r="T3053"/>
      <c r="U3053"/>
      <c r="V3053"/>
      <c r="Y3053"/>
      <c r="Z3053"/>
      <c r="AA3053"/>
      <c r="AB3053"/>
      <c r="AC3053"/>
      <c r="AD3053"/>
      <c r="AE3053"/>
      <c r="AF3053"/>
      <c r="AG3053"/>
      <c r="AH3053"/>
      <c r="AI3053"/>
      <c r="AJ3053"/>
      <c r="AK3053"/>
      <c r="AL3053"/>
    </row>
    <row r="3054" spans="3:38" ht="15" customHeight="1" x14ac:dyDescent="0.35">
      <c r="C3054"/>
      <c r="D3054"/>
      <c r="E3054"/>
      <c r="F3054"/>
      <c r="G3054"/>
      <c r="H3054"/>
      <c r="I3054"/>
      <c r="J3054"/>
      <c r="K3054"/>
      <c r="L3054"/>
      <c r="M3054"/>
      <c r="N3054"/>
      <c r="O3054"/>
      <c r="S3054"/>
      <c r="T3054"/>
      <c r="U3054"/>
      <c r="V3054"/>
      <c r="Y3054"/>
      <c r="Z3054"/>
      <c r="AA3054"/>
      <c r="AB3054"/>
      <c r="AC3054"/>
      <c r="AD3054"/>
      <c r="AE3054"/>
      <c r="AF3054"/>
      <c r="AG3054"/>
      <c r="AH3054"/>
      <c r="AI3054"/>
      <c r="AJ3054"/>
      <c r="AK3054"/>
      <c r="AL3054"/>
    </row>
    <row r="3055" spans="3:38" ht="15" customHeight="1" x14ac:dyDescent="0.35">
      <c r="C3055"/>
      <c r="D3055"/>
      <c r="E3055"/>
      <c r="F3055"/>
      <c r="G3055"/>
      <c r="H3055"/>
      <c r="I3055"/>
      <c r="J3055"/>
      <c r="K3055"/>
      <c r="L3055"/>
      <c r="M3055"/>
      <c r="N3055"/>
      <c r="O3055"/>
      <c r="S3055"/>
      <c r="T3055"/>
      <c r="U3055"/>
      <c r="V3055"/>
      <c r="Y3055"/>
      <c r="Z3055"/>
      <c r="AA3055"/>
      <c r="AB3055"/>
      <c r="AC3055"/>
      <c r="AD3055"/>
      <c r="AE3055"/>
      <c r="AF3055"/>
      <c r="AG3055"/>
      <c r="AH3055"/>
      <c r="AI3055"/>
      <c r="AJ3055"/>
      <c r="AK3055"/>
      <c r="AL3055"/>
    </row>
    <row r="3056" spans="3:38" ht="15" customHeight="1" x14ac:dyDescent="0.35">
      <c r="C3056"/>
      <c r="D3056"/>
      <c r="E3056"/>
      <c r="F3056"/>
      <c r="G3056"/>
      <c r="H3056"/>
      <c r="I3056"/>
      <c r="J3056"/>
      <c r="K3056"/>
      <c r="L3056"/>
      <c r="M3056"/>
      <c r="N3056"/>
      <c r="O3056"/>
      <c r="S3056"/>
      <c r="T3056"/>
      <c r="U3056"/>
      <c r="V3056"/>
      <c r="Y3056"/>
      <c r="Z3056"/>
      <c r="AA3056"/>
      <c r="AB3056"/>
      <c r="AC3056"/>
      <c r="AD3056"/>
      <c r="AE3056"/>
      <c r="AF3056"/>
      <c r="AG3056"/>
      <c r="AH3056"/>
      <c r="AI3056"/>
      <c r="AJ3056"/>
      <c r="AK3056"/>
      <c r="AL3056"/>
    </row>
    <row r="3057" spans="3:38" ht="15" customHeight="1" x14ac:dyDescent="0.35">
      <c r="C3057"/>
      <c r="D3057"/>
      <c r="E3057"/>
      <c r="F3057"/>
      <c r="G3057"/>
      <c r="H3057"/>
      <c r="I3057"/>
      <c r="J3057"/>
      <c r="K3057"/>
      <c r="L3057"/>
      <c r="M3057"/>
      <c r="N3057"/>
      <c r="O3057"/>
      <c r="S3057"/>
      <c r="T3057"/>
      <c r="U3057"/>
      <c r="V3057"/>
      <c r="Y3057"/>
      <c r="Z3057"/>
      <c r="AA3057"/>
      <c r="AB3057"/>
      <c r="AC3057"/>
      <c r="AD3057"/>
      <c r="AE3057"/>
      <c r="AF3057"/>
      <c r="AG3057"/>
      <c r="AH3057"/>
      <c r="AI3057"/>
      <c r="AJ3057"/>
      <c r="AK3057"/>
      <c r="AL3057"/>
    </row>
    <row r="3058" spans="3:38" ht="15" customHeight="1" x14ac:dyDescent="0.35">
      <c r="C3058"/>
      <c r="D3058"/>
      <c r="E3058"/>
      <c r="F3058"/>
      <c r="G3058"/>
      <c r="H3058"/>
      <c r="I3058"/>
      <c r="J3058"/>
      <c r="K3058"/>
      <c r="L3058"/>
      <c r="M3058"/>
      <c r="N3058"/>
      <c r="O3058"/>
      <c r="S3058"/>
      <c r="T3058"/>
      <c r="U3058"/>
      <c r="V3058"/>
      <c r="Y3058"/>
      <c r="Z3058"/>
      <c r="AA3058"/>
      <c r="AB3058"/>
      <c r="AC3058"/>
      <c r="AD3058"/>
      <c r="AE3058"/>
      <c r="AF3058"/>
      <c r="AG3058"/>
      <c r="AH3058"/>
      <c r="AI3058"/>
      <c r="AJ3058"/>
      <c r="AK3058"/>
      <c r="AL3058"/>
    </row>
    <row r="3059" spans="3:38" ht="15" customHeight="1" x14ac:dyDescent="0.35">
      <c r="C3059"/>
      <c r="D3059"/>
      <c r="E3059"/>
      <c r="F3059"/>
      <c r="G3059"/>
      <c r="H3059"/>
      <c r="I3059"/>
      <c r="J3059"/>
      <c r="K3059"/>
      <c r="L3059"/>
      <c r="M3059"/>
      <c r="N3059"/>
      <c r="O3059"/>
      <c r="S3059"/>
      <c r="T3059"/>
      <c r="U3059"/>
      <c r="V3059"/>
      <c r="Y3059"/>
      <c r="Z3059"/>
      <c r="AA3059"/>
      <c r="AB3059"/>
      <c r="AC3059"/>
      <c r="AD3059"/>
      <c r="AE3059"/>
      <c r="AF3059"/>
      <c r="AG3059"/>
      <c r="AH3059"/>
      <c r="AI3059"/>
      <c r="AJ3059"/>
      <c r="AK3059"/>
      <c r="AL3059"/>
    </row>
    <row r="3060" spans="3:38" ht="15" customHeight="1" x14ac:dyDescent="0.35">
      <c r="C3060"/>
      <c r="D3060"/>
      <c r="E3060"/>
      <c r="F3060"/>
      <c r="G3060"/>
      <c r="H3060"/>
      <c r="I3060"/>
      <c r="J3060"/>
      <c r="K3060"/>
      <c r="L3060"/>
      <c r="M3060"/>
      <c r="N3060"/>
      <c r="O3060"/>
      <c r="S3060"/>
      <c r="T3060"/>
      <c r="U3060"/>
      <c r="V3060"/>
      <c r="Y3060"/>
      <c r="Z3060"/>
      <c r="AA3060"/>
      <c r="AB3060"/>
      <c r="AC3060"/>
      <c r="AD3060"/>
      <c r="AE3060"/>
      <c r="AF3060"/>
      <c r="AG3060"/>
      <c r="AH3060"/>
      <c r="AI3060"/>
      <c r="AJ3060"/>
      <c r="AK3060"/>
      <c r="AL3060"/>
    </row>
    <row r="3061" spans="3:38" ht="15" customHeight="1" x14ac:dyDescent="0.35">
      <c r="C3061"/>
      <c r="D3061"/>
      <c r="E3061"/>
      <c r="F3061"/>
      <c r="G3061"/>
      <c r="H3061"/>
      <c r="I3061"/>
      <c r="J3061"/>
      <c r="K3061"/>
      <c r="L3061"/>
      <c r="M3061"/>
      <c r="N3061"/>
      <c r="O3061"/>
      <c r="S3061"/>
      <c r="T3061"/>
      <c r="U3061"/>
      <c r="V3061"/>
      <c r="Y3061"/>
      <c r="Z3061"/>
      <c r="AA3061"/>
      <c r="AB3061"/>
      <c r="AC3061"/>
      <c r="AD3061"/>
      <c r="AE3061"/>
      <c r="AF3061"/>
      <c r="AG3061"/>
      <c r="AH3061"/>
      <c r="AI3061"/>
      <c r="AJ3061"/>
      <c r="AK3061"/>
      <c r="AL3061"/>
    </row>
    <row r="3062" spans="3:38" ht="15" customHeight="1" x14ac:dyDescent="0.35">
      <c r="C3062"/>
      <c r="D3062"/>
      <c r="E3062"/>
      <c r="F3062"/>
      <c r="G3062"/>
      <c r="H3062"/>
      <c r="I3062"/>
      <c r="J3062"/>
      <c r="K3062"/>
      <c r="L3062"/>
      <c r="M3062"/>
      <c r="N3062"/>
      <c r="O3062"/>
      <c r="S3062"/>
      <c r="T3062"/>
      <c r="U3062"/>
      <c r="V3062"/>
      <c r="Y3062"/>
      <c r="Z3062"/>
      <c r="AA3062"/>
      <c r="AB3062"/>
      <c r="AC3062"/>
      <c r="AD3062"/>
      <c r="AE3062"/>
      <c r="AF3062"/>
      <c r="AG3062"/>
      <c r="AH3062"/>
      <c r="AI3062"/>
      <c r="AJ3062"/>
      <c r="AK3062"/>
      <c r="AL3062"/>
    </row>
    <row r="3063" spans="3:38" ht="15" customHeight="1" x14ac:dyDescent="0.35">
      <c r="C3063"/>
      <c r="D3063"/>
      <c r="E3063"/>
      <c r="F3063"/>
      <c r="G3063"/>
      <c r="H3063"/>
      <c r="I3063"/>
      <c r="J3063"/>
      <c r="K3063"/>
      <c r="L3063"/>
      <c r="M3063"/>
      <c r="N3063"/>
      <c r="O3063"/>
      <c r="S3063"/>
      <c r="T3063"/>
      <c r="U3063"/>
      <c r="V3063"/>
      <c r="Y3063"/>
      <c r="Z3063"/>
      <c r="AA3063"/>
      <c r="AB3063"/>
      <c r="AC3063"/>
      <c r="AD3063"/>
      <c r="AE3063"/>
      <c r="AF3063"/>
      <c r="AG3063"/>
      <c r="AH3063"/>
      <c r="AI3063"/>
      <c r="AJ3063"/>
      <c r="AK3063"/>
      <c r="AL3063"/>
    </row>
    <row r="3064" spans="3:38" ht="15" customHeight="1" x14ac:dyDescent="0.35">
      <c r="C3064"/>
      <c r="D3064"/>
      <c r="E3064"/>
      <c r="F3064"/>
      <c r="G3064"/>
      <c r="H3064"/>
      <c r="I3064"/>
      <c r="J3064"/>
      <c r="K3064"/>
      <c r="L3064"/>
      <c r="M3064"/>
      <c r="N3064"/>
      <c r="O3064"/>
      <c r="S3064"/>
      <c r="T3064"/>
      <c r="U3064"/>
      <c r="V3064"/>
      <c r="Y3064"/>
      <c r="Z3064"/>
      <c r="AA3064"/>
      <c r="AB3064"/>
      <c r="AC3064"/>
      <c r="AD3064"/>
      <c r="AE3064"/>
      <c r="AF3064"/>
      <c r="AG3064"/>
      <c r="AH3064"/>
      <c r="AI3064"/>
      <c r="AJ3064"/>
      <c r="AK3064"/>
      <c r="AL3064"/>
    </row>
    <row r="3065" spans="3:38" ht="15" customHeight="1" x14ac:dyDescent="0.35">
      <c r="C3065"/>
      <c r="D3065"/>
      <c r="E3065"/>
      <c r="F3065"/>
      <c r="G3065"/>
      <c r="H3065"/>
      <c r="I3065"/>
      <c r="J3065"/>
      <c r="K3065"/>
      <c r="L3065"/>
      <c r="M3065"/>
      <c r="N3065"/>
      <c r="O3065"/>
      <c r="S3065"/>
      <c r="T3065"/>
      <c r="U3065"/>
      <c r="V3065"/>
      <c r="Y3065"/>
      <c r="Z3065"/>
      <c r="AA3065"/>
      <c r="AB3065"/>
      <c r="AC3065"/>
      <c r="AD3065"/>
      <c r="AE3065"/>
      <c r="AF3065"/>
      <c r="AG3065"/>
      <c r="AH3065"/>
      <c r="AI3065"/>
      <c r="AJ3065"/>
      <c r="AK3065"/>
      <c r="AL3065"/>
    </row>
    <row r="3066" spans="3:38" ht="15" customHeight="1" x14ac:dyDescent="0.35">
      <c r="C3066"/>
      <c r="D3066"/>
      <c r="E3066"/>
      <c r="F3066"/>
      <c r="G3066"/>
      <c r="H3066"/>
      <c r="I3066"/>
      <c r="J3066"/>
      <c r="K3066"/>
      <c r="L3066"/>
      <c r="M3066"/>
      <c r="N3066"/>
      <c r="O3066"/>
      <c r="S3066"/>
      <c r="T3066"/>
      <c r="U3066"/>
      <c r="V3066"/>
      <c r="Y3066"/>
      <c r="Z3066"/>
      <c r="AA3066"/>
      <c r="AB3066"/>
      <c r="AC3066"/>
      <c r="AD3066"/>
      <c r="AE3066"/>
      <c r="AF3066"/>
      <c r="AG3066"/>
      <c r="AH3066"/>
      <c r="AI3066"/>
      <c r="AJ3066"/>
      <c r="AK3066"/>
      <c r="AL3066"/>
    </row>
    <row r="3067" spans="3:38" ht="15" customHeight="1" x14ac:dyDescent="0.35">
      <c r="C3067"/>
      <c r="D3067"/>
      <c r="E3067"/>
      <c r="F3067"/>
      <c r="G3067"/>
      <c r="H3067"/>
      <c r="I3067"/>
      <c r="J3067"/>
      <c r="K3067"/>
      <c r="L3067"/>
      <c r="M3067"/>
      <c r="N3067"/>
      <c r="O3067"/>
      <c r="S3067"/>
      <c r="T3067"/>
      <c r="U3067"/>
      <c r="V3067"/>
      <c r="Y3067"/>
      <c r="Z3067"/>
      <c r="AA3067"/>
      <c r="AB3067"/>
      <c r="AC3067"/>
      <c r="AD3067"/>
      <c r="AE3067"/>
      <c r="AF3067"/>
      <c r="AG3067"/>
      <c r="AH3067"/>
      <c r="AI3067"/>
      <c r="AJ3067"/>
      <c r="AK3067"/>
      <c r="AL3067"/>
    </row>
    <row r="3068" spans="3:38" ht="15" customHeight="1" x14ac:dyDescent="0.35">
      <c r="C3068"/>
      <c r="D3068"/>
      <c r="E3068"/>
      <c r="F3068"/>
      <c r="G3068"/>
      <c r="H3068"/>
      <c r="I3068"/>
      <c r="J3068"/>
      <c r="K3068"/>
      <c r="L3068"/>
      <c r="M3068"/>
      <c r="N3068"/>
      <c r="O3068"/>
      <c r="S3068"/>
      <c r="T3068"/>
      <c r="U3068"/>
      <c r="V3068"/>
      <c r="Y3068"/>
      <c r="Z3068"/>
      <c r="AA3068"/>
      <c r="AB3068"/>
      <c r="AC3068"/>
      <c r="AD3068"/>
      <c r="AE3068"/>
      <c r="AF3068"/>
      <c r="AG3068"/>
      <c r="AH3068"/>
      <c r="AI3068"/>
      <c r="AJ3068"/>
      <c r="AK3068"/>
      <c r="AL3068"/>
    </row>
    <row r="3069" spans="3:38" ht="15" customHeight="1" x14ac:dyDescent="0.35">
      <c r="C3069"/>
      <c r="D3069"/>
      <c r="E3069"/>
      <c r="F3069"/>
      <c r="G3069"/>
      <c r="H3069"/>
      <c r="I3069"/>
      <c r="J3069"/>
      <c r="K3069"/>
      <c r="L3069"/>
      <c r="M3069"/>
      <c r="N3069"/>
      <c r="O3069"/>
      <c r="S3069"/>
      <c r="T3069"/>
      <c r="U3069"/>
      <c r="V3069"/>
      <c r="Y3069"/>
      <c r="Z3069"/>
      <c r="AA3069"/>
      <c r="AB3069"/>
      <c r="AC3069"/>
      <c r="AD3069"/>
      <c r="AE3069"/>
      <c r="AF3069"/>
      <c r="AG3069"/>
      <c r="AH3069"/>
      <c r="AI3069"/>
      <c r="AJ3069"/>
      <c r="AK3069"/>
      <c r="AL3069"/>
    </row>
    <row r="3070" spans="3:38" ht="15" customHeight="1" x14ac:dyDescent="0.35">
      <c r="C3070"/>
      <c r="D3070"/>
      <c r="E3070"/>
      <c r="F3070"/>
      <c r="G3070"/>
      <c r="H3070"/>
      <c r="I3070"/>
      <c r="J3070"/>
      <c r="K3070"/>
      <c r="L3070"/>
      <c r="M3070"/>
      <c r="N3070"/>
      <c r="O3070"/>
      <c r="S3070"/>
      <c r="T3070"/>
      <c r="U3070"/>
      <c r="V3070"/>
      <c r="Y3070"/>
      <c r="Z3070"/>
      <c r="AA3070"/>
      <c r="AB3070"/>
      <c r="AC3070"/>
      <c r="AD3070"/>
      <c r="AE3070"/>
      <c r="AF3070"/>
      <c r="AG3070"/>
      <c r="AH3070"/>
      <c r="AI3070"/>
      <c r="AJ3070"/>
      <c r="AK3070"/>
      <c r="AL3070"/>
    </row>
    <row r="3071" spans="3:38" ht="15" customHeight="1" x14ac:dyDescent="0.35">
      <c r="C3071"/>
      <c r="D3071"/>
      <c r="E3071"/>
      <c r="F3071"/>
      <c r="G3071"/>
      <c r="H3071"/>
      <c r="I3071"/>
      <c r="J3071"/>
      <c r="K3071"/>
      <c r="L3071"/>
      <c r="M3071"/>
      <c r="N3071"/>
      <c r="O3071"/>
      <c r="S3071"/>
      <c r="T3071"/>
      <c r="U3071"/>
      <c r="V3071"/>
      <c r="Y3071"/>
      <c r="Z3071"/>
      <c r="AA3071"/>
      <c r="AB3071"/>
      <c r="AC3071"/>
      <c r="AD3071"/>
      <c r="AE3071"/>
      <c r="AF3071"/>
      <c r="AG3071"/>
      <c r="AH3071"/>
      <c r="AI3071"/>
      <c r="AJ3071"/>
      <c r="AK3071"/>
      <c r="AL3071"/>
    </row>
    <row r="3072" spans="3:38" ht="15" customHeight="1" x14ac:dyDescent="0.35">
      <c r="C3072"/>
      <c r="D3072"/>
      <c r="E3072"/>
      <c r="F3072"/>
      <c r="G3072"/>
      <c r="H3072"/>
      <c r="I3072"/>
      <c r="J3072"/>
      <c r="K3072"/>
      <c r="L3072"/>
      <c r="M3072"/>
      <c r="N3072"/>
      <c r="O3072"/>
      <c r="S3072"/>
      <c r="T3072"/>
      <c r="U3072"/>
      <c r="V3072"/>
      <c r="Y3072"/>
      <c r="Z3072"/>
      <c r="AA3072"/>
      <c r="AB3072"/>
      <c r="AC3072"/>
      <c r="AD3072"/>
      <c r="AE3072"/>
      <c r="AF3072"/>
      <c r="AG3072"/>
      <c r="AH3072"/>
      <c r="AI3072"/>
      <c r="AJ3072"/>
      <c r="AK3072"/>
      <c r="AL3072"/>
    </row>
    <row r="3073" spans="3:38" ht="15" customHeight="1" x14ac:dyDescent="0.35">
      <c r="C3073"/>
      <c r="D3073"/>
      <c r="E3073"/>
      <c r="F3073"/>
      <c r="G3073"/>
      <c r="H3073"/>
      <c r="I3073"/>
      <c r="J3073"/>
      <c r="K3073"/>
      <c r="L3073"/>
      <c r="M3073"/>
      <c r="N3073"/>
      <c r="O3073"/>
      <c r="S3073"/>
      <c r="T3073"/>
      <c r="U3073"/>
      <c r="V3073"/>
      <c r="Y3073"/>
      <c r="Z3073"/>
      <c r="AA3073"/>
      <c r="AB3073"/>
      <c r="AC3073"/>
      <c r="AD3073"/>
      <c r="AE3073"/>
      <c r="AF3073"/>
      <c r="AG3073"/>
      <c r="AH3073"/>
      <c r="AI3073"/>
      <c r="AJ3073"/>
      <c r="AK3073"/>
      <c r="AL3073"/>
    </row>
    <row r="3074" spans="3:38" ht="15" customHeight="1" x14ac:dyDescent="0.35">
      <c r="C3074"/>
      <c r="D3074"/>
      <c r="E3074"/>
      <c r="F3074"/>
      <c r="G3074"/>
      <c r="H3074"/>
      <c r="I3074"/>
      <c r="J3074"/>
      <c r="K3074"/>
      <c r="L3074"/>
      <c r="M3074"/>
      <c r="N3074"/>
      <c r="O3074"/>
      <c r="S3074"/>
      <c r="T3074"/>
      <c r="U3074"/>
      <c r="V3074"/>
      <c r="Y3074"/>
      <c r="Z3074"/>
      <c r="AA3074"/>
      <c r="AB3074"/>
      <c r="AC3074"/>
      <c r="AD3074"/>
      <c r="AE3074"/>
      <c r="AF3074"/>
      <c r="AG3074"/>
      <c r="AH3074"/>
      <c r="AI3074"/>
      <c r="AJ3074"/>
      <c r="AK3074"/>
      <c r="AL3074"/>
    </row>
    <row r="3075" spans="3:38" ht="15" customHeight="1" x14ac:dyDescent="0.35">
      <c r="C3075"/>
      <c r="D3075"/>
      <c r="E3075"/>
      <c r="F3075"/>
      <c r="G3075"/>
      <c r="H3075"/>
      <c r="I3075"/>
      <c r="J3075"/>
      <c r="K3075"/>
      <c r="L3075"/>
      <c r="M3075"/>
      <c r="N3075"/>
      <c r="O3075"/>
      <c r="S3075"/>
      <c r="T3075"/>
      <c r="U3075"/>
      <c r="V3075"/>
      <c r="Y3075"/>
      <c r="Z3075"/>
      <c r="AA3075"/>
      <c r="AB3075"/>
      <c r="AC3075"/>
      <c r="AD3075"/>
      <c r="AE3075"/>
      <c r="AF3075"/>
      <c r="AG3075"/>
      <c r="AH3075"/>
      <c r="AI3075"/>
      <c r="AJ3075"/>
      <c r="AK3075"/>
      <c r="AL3075"/>
    </row>
    <row r="3076" spans="3:38" ht="15" customHeight="1" x14ac:dyDescent="0.35">
      <c r="C3076"/>
      <c r="D3076"/>
      <c r="E3076"/>
      <c r="F3076"/>
      <c r="G3076"/>
      <c r="H3076"/>
      <c r="I3076"/>
      <c r="J3076"/>
      <c r="K3076"/>
      <c r="L3076"/>
      <c r="M3076"/>
      <c r="N3076"/>
      <c r="O3076"/>
      <c r="S3076"/>
      <c r="T3076"/>
      <c r="U3076"/>
      <c r="V3076"/>
      <c r="Y3076"/>
      <c r="Z3076"/>
      <c r="AA3076"/>
      <c r="AB3076"/>
      <c r="AC3076"/>
      <c r="AD3076"/>
      <c r="AE3076"/>
      <c r="AF3076"/>
      <c r="AG3076"/>
      <c r="AH3076"/>
      <c r="AI3076"/>
      <c r="AJ3076"/>
      <c r="AK3076"/>
      <c r="AL3076"/>
    </row>
    <row r="3077" spans="3:38" ht="15" customHeight="1" x14ac:dyDescent="0.35">
      <c r="C3077"/>
      <c r="D3077"/>
      <c r="E3077"/>
      <c r="F3077"/>
      <c r="G3077"/>
      <c r="H3077"/>
      <c r="I3077"/>
      <c r="J3077"/>
      <c r="K3077"/>
      <c r="L3077"/>
      <c r="M3077"/>
      <c r="N3077"/>
      <c r="O3077"/>
      <c r="S3077"/>
      <c r="T3077"/>
      <c r="U3077"/>
      <c r="V3077"/>
      <c r="Y3077"/>
      <c r="Z3077"/>
      <c r="AA3077"/>
      <c r="AB3077"/>
      <c r="AC3077"/>
      <c r="AD3077"/>
      <c r="AE3077"/>
      <c r="AF3077"/>
      <c r="AG3077"/>
      <c r="AH3077"/>
      <c r="AI3077"/>
      <c r="AJ3077"/>
      <c r="AK3077"/>
      <c r="AL3077"/>
    </row>
    <row r="3078" spans="3:38" ht="15" customHeight="1" x14ac:dyDescent="0.35">
      <c r="C3078"/>
      <c r="D3078"/>
      <c r="E3078"/>
      <c r="F3078"/>
      <c r="G3078"/>
      <c r="H3078"/>
      <c r="I3078"/>
      <c r="J3078"/>
      <c r="K3078"/>
      <c r="L3078"/>
      <c r="M3078"/>
      <c r="N3078"/>
      <c r="O3078"/>
      <c r="S3078"/>
      <c r="T3078"/>
      <c r="U3078"/>
      <c r="V3078"/>
      <c r="Y3078"/>
      <c r="Z3078"/>
      <c r="AA3078"/>
      <c r="AB3078"/>
      <c r="AC3078"/>
      <c r="AD3078"/>
      <c r="AE3078"/>
      <c r="AF3078"/>
      <c r="AG3078"/>
      <c r="AH3078"/>
      <c r="AI3078"/>
      <c r="AJ3078"/>
      <c r="AK3078"/>
      <c r="AL3078"/>
    </row>
    <row r="3079" spans="3:38" ht="15" customHeight="1" x14ac:dyDescent="0.35">
      <c r="C3079"/>
      <c r="D3079"/>
      <c r="E3079"/>
      <c r="F3079"/>
      <c r="G3079"/>
      <c r="H3079"/>
      <c r="I3079"/>
      <c r="J3079"/>
      <c r="K3079"/>
      <c r="L3079"/>
      <c r="M3079"/>
      <c r="N3079"/>
      <c r="O3079"/>
      <c r="S3079"/>
      <c r="T3079"/>
      <c r="U3079"/>
      <c r="V3079"/>
      <c r="Y3079"/>
      <c r="Z3079"/>
      <c r="AA3079"/>
      <c r="AB3079"/>
      <c r="AC3079"/>
      <c r="AD3079"/>
      <c r="AE3079"/>
      <c r="AF3079"/>
      <c r="AG3079"/>
      <c r="AH3079"/>
      <c r="AI3079"/>
      <c r="AJ3079"/>
      <c r="AK3079"/>
      <c r="AL3079"/>
    </row>
    <row r="3080" spans="3:38" ht="15" customHeight="1" x14ac:dyDescent="0.35">
      <c r="C3080"/>
      <c r="D3080"/>
      <c r="E3080"/>
      <c r="F3080"/>
      <c r="G3080"/>
      <c r="H3080"/>
      <c r="I3080"/>
      <c r="J3080"/>
      <c r="K3080"/>
      <c r="L3080"/>
      <c r="M3080"/>
      <c r="N3080"/>
      <c r="O3080"/>
      <c r="S3080"/>
      <c r="T3080"/>
      <c r="U3080"/>
      <c r="V3080"/>
      <c r="Y3080"/>
      <c r="Z3080"/>
      <c r="AA3080"/>
      <c r="AB3080"/>
      <c r="AC3080"/>
      <c r="AD3080"/>
      <c r="AE3080"/>
      <c r="AF3080"/>
      <c r="AG3080"/>
      <c r="AH3080"/>
      <c r="AI3080"/>
      <c r="AJ3080"/>
      <c r="AK3080"/>
      <c r="AL3080"/>
    </row>
    <row r="3081" spans="3:38" ht="15" customHeight="1" x14ac:dyDescent="0.35">
      <c r="C3081"/>
      <c r="D3081"/>
      <c r="E3081"/>
      <c r="F3081"/>
      <c r="G3081"/>
      <c r="H3081"/>
      <c r="I3081"/>
      <c r="J3081"/>
      <c r="K3081"/>
      <c r="L3081"/>
      <c r="M3081"/>
      <c r="N3081"/>
      <c r="O3081"/>
      <c r="S3081"/>
      <c r="T3081"/>
      <c r="U3081"/>
      <c r="V3081"/>
      <c r="Y3081"/>
      <c r="Z3081"/>
      <c r="AA3081"/>
      <c r="AB3081"/>
      <c r="AC3081"/>
      <c r="AD3081"/>
      <c r="AE3081"/>
      <c r="AF3081"/>
      <c r="AG3081"/>
      <c r="AH3081"/>
      <c r="AI3081"/>
      <c r="AJ3081"/>
      <c r="AK3081"/>
      <c r="AL3081"/>
    </row>
    <row r="3082" spans="3:38" ht="15" customHeight="1" x14ac:dyDescent="0.35">
      <c r="C3082"/>
      <c r="D3082"/>
      <c r="E3082"/>
      <c r="F3082"/>
      <c r="G3082"/>
      <c r="H3082"/>
      <c r="I3082"/>
      <c r="J3082"/>
      <c r="K3082"/>
      <c r="L3082"/>
      <c r="M3082"/>
      <c r="N3082"/>
      <c r="O3082"/>
      <c r="S3082"/>
      <c r="T3082"/>
      <c r="U3082"/>
      <c r="V3082"/>
      <c r="Y3082"/>
      <c r="Z3082"/>
      <c r="AA3082"/>
      <c r="AB3082"/>
      <c r="AC3082"/>
      <c r="AD3082"/>
      <c r="AE3082"/>
      <c r="AF3082"/>
      <c r="AG3082"/>
      <c r="AH3082"/>
      <c r="AI3082"/>
      <c r="AJ3082"/>
      <c r="AK3082"/>
      <c r="AL3082"/>
    </row>
    <row r="3083" spans="3:38" ht="15" customHeight="1" x14ac:dyDescent="0.35">
      <c r="C3083"/>
      <c r="D3083"/>
      <c r="E3083"/>
      <c r="F3083"/>
      <c r="G3083"/>
      <c r="H3083"/>
      <c r="I3083"/>
      <c r="J3083"/>
      <c r="K3083"/>
      <c r="L3083"/>
      <c r="M3083"/>
      <c r="N3083"/>
      <c r="O3083"/>
      <c r="S3083"/>
      <c r="T3083"/>
      <c r="U3083"/>
      <c r="V3083"/>
      <c r="Y3083"/>
      <c r="Z3083"/>
      <c r="AA3083"/>
      <c r="AB3083"/>
      <c r="AC3083"/>
      <c r="AD3083"/>
      <c r="AE3083"/>
      <c r="AF3083"/>
      <c r="AG3083"/>
      <c r="AH3083"/>
      <c r="AI3083"/>
      <c r="AJ3083"/>
      <c r="AK3083"/>
      <c r="AL3083"/>
    </row>
    <row r="3084" spans="3:38" ht="15" customHeight="1" x14ac:dyDescent="0.35">
      <c r="C3084"/>
      <c r="D3084"/>
      <c r="E3084"/>
      <c r="F3084"/>
      <c r="G3084"/>
      <c r="H3084"/>
      <c r="I3084"/>
      <c r="J3084"/>
      <c r="K3084"/>
      <c r="L3084"/>
      <c r="M3084"/>
      <c r="N3084"/>
      <c r="O3084"/>
      <c r="S3084"/>
      <c r="T3084"/>
      <c r="U3084"/>
      <c r="V3084"/>
      <c r="Y3084"/>
      <c r="Z3084"/>
      <c r="AA3084"/>
      <c r="AB3084"/>
      <c r="AC3084"/>
      <c r="AD3084"/>
      <c r="AE3084"/>
      <c r="AF3084"/>
      <c r="AG3084"/>
      <c r="AH3084"/>
      <c r="AI3084"/>
      <c r="AJ3084"/>
      <c r="AK3084"/>
      <c r="AL3084"/>
    </row>
    <row r="3085" spans="3:38" ht="15" customHeight="1" x14ac:dyDescent="0.35">
      <c r="C3085"/>
      <c r="D3085"/>
      <c r="E3085"/>
      <c r="F3085"/>
      <c r="G3085"/>
      <c r="H3085"/>
      <c r="I3085"/>
      <c r="J3085"/>
      <c r="K3085"/>
      <c r="L3085"/>
      <c r="M3085"/>
      <c r="N3085"/>
      <c r="O3085"/>
      <c r="S3085"/>
      <c r="T3085"/>
      <c r="U3085"/>
      <c r="V3085"/>
      <c r="Y3085"/>
      <c r="Z3085"/>
      <c r="AA3085"/>
      <c r="AB3085"/>
      <c r="AC3085"/>
      <c r="AD3085"/>
      <c r="AE3085"/>
      <c r="AF3085"/>
      <c r="AG3085"/>
      <c r="AH3085"/>
      <c r="AI3085"/>
      <c r="AJ3085"/>
      <c r="AK3085"/>
      <c r="AL3085"/>
    </row>
    <row r="3086" spans="3:38" ht="15" customHeight="1" x14ac:dyDescent="0.35">
      <c r="C3086"/>
      <c r="D3086"/>
      <c r="E3086"/>
      <c r="F3086"/>
      <c r="G3086"/>
      <c r="H3086"/>
      <c r="I3086"/>
      <c r="J3086"/>
      <c r="K3086"/>
      <c r="L3086"/>
      <c r="M3086"/>
      <c r="N3086"/>
      <c r="O3086"/>
      <c r="S3086"/>
      <c r="T3086"/>
      <c r="U3086"/>
      <c r="V3086"/>
      <c r="Y3086"/>
      <c r="Z3086"/>
      <c r="AA3086"/>
      <c r="AB3086"/>
      <c r="AC3086"/>
      <c r="AD3086"/>
      <c r="AE3086"/>
      <c r="AF3086"/>
      <c r="AG3086"/>
      <c r="AH3086"/>
      <c r="AI3086"/>
      <c r="AJ3086"/>
      <c r="AK3086"/>
      <c r="AL3086"/>
    </row>
    <row r="3087" spans="3:38" ht="15" customHeight="1" x14ac:dyDescent="0.35">
      <c r="C3087"/>
      <c r="D3087"/>
      <c r="E3087"/>
      <c r="F3087"/>
      <c r="G3087"/>
      <c r="H3087"/>
      <c r="I3087"/>
      <c r="J3087"/>
      <c r="K3087"/>
      <c r="L3087"/>
      <c r="M3087"/>
      <c r="N3087"/>
      <c r="O3087"/>
      <c r="S3087"/>
      <c r="T3087"/>
      <c r="U3087"/>
      <c r="V3087"/>
      <c r="Y3087"/>
      <c r="Z3087"/>
      <c r="AA3087"/>
      <c r="AB3087"/>
      <c r="AC3087"/>
      <c r="AD3087"/>
      <c r="AE3087"/>
      <c r="AF3087"/>
      <c r="AG3087"/>
      <c r="AH3087"/>
      <c r="AI3087"/>
      <c r="AJ3087"/>
      <c r="AK3087"/>
      <c r="AL3087"/>
    </row>
    <row r="3088" spans="3:38" ht="15" customHeight="1" x14ac:dyDescent="0.35">
      <c r="C3088"/>
      <c r="D3088"/>
      <c r="E3088"/>
      <c r="F3088"/>
      <c r="G3088"/>
      <c r="H3088"/>
      <c r="I3088"/>
      <c r="J3088"/>
      <c r="K3088"/>
      <c r="L3088"/>
      <c r="M3088"/>
      <c r="N3088"/>
      <c r="O3088"/>
      <c r="S3088"/>
      <c r="T3088"/>
      <c r="U3088"/>
      <c r="V3088"/>
      <c r="Y3088"/>
      <c r="Z3088"/>
      <c r="AA3088"/>
      <c r="AB3088"/>
      <c r="AC3088"/>
      <c r="AD3088"/>
      <c r="AE3088"/>
      <c r="AF3088"/>
      <c r="AG3088"/>
      <c r="AH3088"/>
      <c r="AI3088"/>
      <c r="AJ3088"/>
      <c r="AK3088"/>
      <c r="AL3088"/>
    </row>
    <row r="3089" spans="3:38" ht="15" customHeight="1" x14ac:dyDescent="0.35">
      <c r="C3089"/>
      <c r="D3089"/>
      <c r="E3089"/>
      <c r="F3089"/>
      <c r="G3089"/>
      <c r="H3089"/>
      <c r="I3089"/>
      <c r="J3089"/>
      <c r="K3089"/>
      <c r="L3089"/>
      <c r="M3089"/>
      <c r="N3089"/>
      <c r="O3089"/>
      <c r="S3089"/>
      <c r="T3089"/>
      <c r="U3089"/>
      <c r="V3089"/>
      <c r="Y3089"/>
      <c r="Z3089"/>
      <c r="AA3089"/>
      <c r="AB3089"/>
      <c r="AC3089"/>
      <c r="AD3089"/>
      <c r="AE3089"/>
      <c r="AF3089"/>
      <c r="AG3089"/>
      <c r="AH3089"/>
      <c r="AI3089"/>
      <c r="AJ3089"/>
      <c r="AK3089"/>
      <c r="AL3089"/>
    </row>
    <row r="3090" spans="3:38" ht="15" customHeight="1" x14ac:dyDescent="0.35">
      <c r="C3090"/>
      <c r="D3090"/>
      <c r="E3090"/>
      <c r="F3090"/>
      <c r="G3090"/>
      <c r="H3090"/>
      <c r="I3090"/>
      <c r="J3090"/>
      <c r="K3090"/>
      <c r="L3090"/>
      <c r="M3090"/>
      <c r="N3090"/>
      <c r="O3090"/>
      <c r="S3090"/>
      <c r="T3090"/>
      <c r="U3090"/>
      <c r="V3090"/>
      <c r="Y3090"/>
      <c r="Z3090"/>
      <c r="AA3090"/>
      <c r="AB3090"/>
      <c r="AC3090"/>
      <c r="AD3090"/>
      <c r="AE3090"/>
      <c r="AF3090"/>
      <c r="AG3090"/>
      <c r="AH3090"/>
      <c r="AI3090"/>
      <c r="AJ3090"/>
      <c r="AK3090"/>
      <c r="AL3090"/>
    </row>
    <row r="3091" spans="3:38" ht="15" customHeight="1" x14ac:dyDescent="0.35">
      <c r="C3091"/>
      <c r="D3091"/>
      <c r="E3091"/>
      <c r="F3091"/>
      <c r="G3091"/>
      <c r="H3091"/>
      <c r="I3091"/>
      <c r="J3091"/>
      <c r="K3091"/>
      <c r="L3091"/>
      <c r="M3091"/>
      <c r="N3091"/>
      <c r="O3091"/>
      <c r="S3091"/>
      <c r="T3091"/>
      <c r="U3091"/>
      <c r="V3091"/>
      <c r="Y3091"/>
      <c r="Z3091"/>
      <c r="AA3091"/>
      <c r="AB3091"/>
      <c r="AC3091"/>
      <c r="AD3091"/>
      <c r="AE3091"/>
      <c r="AF3091"/>
      <c r="AG3091"/>
      <c r="AH3091"/>
      <c r="AI3091"/>
      <c r="AJ3091"/>
      <c r="AK3091"/>
      <c r="AL3091"/>
    </row>
    <row r="3092" spans="3:38" ht="15" customHeight="1" x14ac:dyDescent="0.35">
      <c r="C3092"/>
      <c r="D3092"/>
      <c r="E3092"/>
      <c r="F3092"/>
      <c r="G3092"/>
      <c r="H3092"/>
      <c r="I3092"/>
      <c r="J3092"/>
      <c r="K3092"/>
      <c r="L3092"/>
      <c r="M3092"/>
      <c r="N3092"/>
      <c r="O3092"/>
      <c r="S3092"/>
      <c r="T3092"/>
      <c r="U3092"/>
      <c r="V3092"/>
      <c r="Y3092"/>
      <c r="Z3092"/>
      <c r="AA3092"/>
      <c r="AB3092"/>
      <c r="AC3092"/>
      <c r="AD3092"/>
      <c r="AE3092"/>
      <c r="AF3092"/>
      <c r="AG3092"/>
      <c r="AH3092"/>
      <c r="AI3092"/>
      <c r="AJ3092"/>
      <c r="AK3092"/>
      <c r="AL3092"/>
    </row>
    <row r="3093" spans="3:38" ht="15" customHeight="1" x14ac:dyDescent="0.35">
      <c r="C3093"/>
      <c r="D3093"/>
      <c r="E3093"/>
      <c r="F3093"/>
      <c r="G3093"/>
      <c r="H3093"/>
      <c r="I3093"/>
      <c r="J3093"/>
      <c r="K3093"/>
      <c r="L3093"/>
      <c r="M3093"/>
      <c r="N3093"/>
      <c r="O3093"/>
      <c r="S3093"/>
      <c r="T3093"/>
      <c r="U3093"/>
      <c r="V3093"/>
      <c r="Y3093"/>
      <c r="Z3093"/>
      <c r="AA3093"/>
      <c r="AB3093"/>
      <c r="AC3093"/>
      <c r="AD3093"/>
      <c r="AE3093"/>
      <c r="AF3093"/>
      <c r="AG3093"/>
      <c r="AH3093"/>
      <c r="AI3093"/>
      <c r="AJ3093"/>
      <c r="AK3093"/>
      <c r="AL3093"/>
    </row>
    <row r="3094" spans="3:38" ht="15" customHeight="1" x14ac:dyDescent="0.35">
      <c r="C3094"/>
      <c r="D3094"/>
      <c r="E3094"/>
      <c r="F3094"/>
      <c r="G3094"/>
      <c r="H3094"/>
      <c r="I3094"/>
      <c r="J3094"/>
      <c r="K3094"/>
      <c r="L3094"/>
      <c r="M3094"/>
      <c r="N3094"/>
      <c r="O3094"/>
      <c r="S3094"/>
      <c r="T3094"/>
      <c r="U3094"/>
      <c r="V3094"/>
      <c r="Y3094"/>
      <c r="Z3094"/>
      <c r="AA3094"/>
      <c r="AB3094"/>
      <c r="AC3094"/>
      <c r="AD3094"/>
      <c r="AE3094"/>
      <c r="AF3094"/>
      <c r="AG3094"/>
      <c r="AH3094"/>
      <c r="AI3094"/>
      <c r="AJ3094"/>
      <c r="AK3094"/>
      <c r="AL3094"/>
    </row>
    <row r="3095" spans="3:38" ht="15" customHeight="1" x14ac:dyDescent="0.35">
      <c r="C3095"/>
      <c r="D3095"/>
      <c r="E3095"/>
      <c r="F3095"/>
      <c r="G3095"/>
      <c r="H3095"/>
      <c r="I3095"/>
      <c r="J3095"/>
      <c r="K3095"/>
      <c r="L3095"/>
      <c r="M3095"/>
      <c r="N3095"/>
      <c r="O3095"/>
      <c r="S3095"/>
      <c r="T3095"/>
      <c r="U3095"/>
      <c r="V3095"/>
      <c r="Y3095"/>
      <c r="Z3095"/>
      <c r="AA3095"/>
      <c r="AB3095"/>
      <c r="AC3095"/>
      <c r="AD3095"/>
      <c r="AE3095"/>
      <c r="AF3095"/>
      <c r="AG3095"/>
      <c r="AH3095"/>
      <c r="AI3095"/>
      <c r="AJ3095"/>
      <c r="AK3095"/>
      <c r="AL3095"/>
    </row>
    <row r="3096" spans="3:38" ht="15" customHeight="1" x14ac:dyDescent="0.35">
      <c r="C3096"/>
      <c r="D3096"/>
      <c r="E3096"/>
      <c r="F3096"/>
      <c r="G3096"/>
      <c r="H3096"/>
      <c r="I3096"/>
      <c r="J3096"/>
      <c r="K3096"/>
      <c r="L3096"/>
      <c r="M3096"/>
      <c r="N3096"/>
      <c r="O3096"/>
      <c r="S3096"/>
      <c r="T3096"/>
      <c r="U3096"/>
      <c r="V3096"/>
      <c r="Y3096"/>
      <c r="Z3096"/>
      <c r="AA3096"/>
      <c r="AB3096"/>
      <c r="AC3096"/>
      <c r="AD3096"/>
      <c r="AE3096"/>
      <c r="AF3096"/>
      <c r="AG3096"/>
      <c r="AH3096"/>
      <c r="AI3096"/>
      <c r="AJ3096"/>
      <c r="AK3096"/>
      <c r="AL3096"/>
    </row>
    <row r="3097" spans="3:38" ht="15" customHeight="1" x14ac:dyDescent="0.35">
      <c r="C3097"/>
      <c r="D3097"/>
      <c r="E3097"/>
      <c r="F3097"/>
      <c r="G3097"/>
      <c r="H3097"/>
      <c r="I3097"/>
      <c r="J3097"/>
      <c r="K3097"/>
      <c r="L3097"/>
      <c r="M3097"/>
      <c r="N3097"/>
      <c r="O3097"/>
      <c r="S3097"/>
      <c r="T3097"/>
      <c r="U3097"/>
      <c r="V3097"/>
      <c r="Y3097"/>
      <c r="Z3097"/>
      <c r="AA3097"/>
      <c r="AB3097"/>
      <c r="AC3097"/>
      <c r="AD3097"/>
      <c r="AE3097"/>
      <c r="AF3097"/>
      <c r="AG3097"/>
      <c r="AH3097"/>
      <c r="AI3097"/>
      <c r="AJ3097"/>
      <c r="AK3097"/>
      <c r="AL3097"/>
    </row>
    <row r="3098" spans="3:38" ht="15" customHeight="1" x14ac:dyDescent="0.35">
      <c r="C3098"/>
      <c r="D3098"/>
      <c r="E3098"/>
      <c r="F3098"/>
      <c r="G3098"/>
      <c r="H3098"/>
      <c r="I3098"/>
      <c r="J3098"/>
      <c r="K3098"/>
      <c r="L3098"/>
      <c r="M3098"/>
      <c r="N3098"/>
      <c r="O3098"/>
      <c r="S3098"/>
      <c r="T3098"/>
      <c r="U3098"/>
      <c r="V3098"/>
      <c r="Y3098"/>
      <c r="Z3098"/>
      <c r="AA3098"/>
      <c r="AB3098"/>
      <c r="AC3098"/>
      <c r="AD3098"/>
      <c r="AE3098"/>
      <c r="AF3098"/>
      <c r="AG3098"/>
      <c r="AH3098"/>
      <c r="AI3098"/>
      <c r="AJ3098"/>
      <c r="AK3098"/>
      <c r="AL3098"/>
    </row>
    <row r="3099" spans="3:38" ht="15" customHeight="1" x14ac:dyDescent="0.35">
      <c r="C3099"/>
      <c r="D3099"/>
      <c r="E3099"/>
      <c r="F3099"/>
      <c r="G3099"/>
      <c r="H3099"/>
      <c r="I3099"/>
      <c r="J3099"/>
      <c r="K3099"/>
      <c r="L3099"/>
      <c r="M3099"/>
      <c r="N3099"/>
      <c r="O3099"/>
      <c r="S3099"/>
      <c r="T3099"/>
      <c r="U3099"/>
      <c r="V3099"/>
      <c r="Y3099"/>
      <c r="Z3099"/>
      <c r="AA3099"/>
      <c r="AB3099"/>
      <c r="AC3099"/>
      <c r="AD3099"/>
      <c r="AE3099"/>
      <c r="AF3099"/>
      <c r="AG3099"/>
      <c r="AH3099"/>
      <c r="AI3099"/>
      <c r="AJ3099"/>
      <c r="AK3099"/>
      <c r="AL3099"/>
    </row>
    <row r="3100" spans="3:38" ht="15" customHeight="1" x14ac:dyDescent="0.35">
      <c r="C3100"/>
      <c r="D3100"/>
      <c r="E3100"/>
      <c r="F3100"/>
      <c r="G3100"/>
      <c r="H3100"/>
      <c r="I3100"/>
      <c r="J3100"/>
      <c r="K3100"/>
      <c r="L3100"/>
      <c r="M3100"/>
      <c r="N3100"/>
      <c r="O3100"/>
      <c r="S3100"/>
      <c r="T3100"/>
      <c r="U3100"/>
      <c r="V3100"/>
      <c r="Y3100"/>
      <c r="Z3100"/>
      <c r="AA3100"/>
      <c r="AB3100"/>
      <c r="AC3100"/>
      <c r="AD3100"/>
      <c r="AE3100"/>
      <c r="AF3100"/>
      <c r="AG3100"/>
      <c r="AH3100"/>
      <c r="AI3100"/>
      <c r="AJ3100"/>
      <c r="AK3100"/>
      <c r="AL3100"/>
    </row>
    <row r="3101" spans="3:38" ht="15" customHeight="1" x14ac:dyDescent="0.35">
      <c r="C3101"/>
      <c r="D3101"/>
      <c r="E3101"/>
      <c r="F3101"/>
      <c r="G3101"/>
      <c r="H3101"/>
      <c r="I3101"/>
      <c r="J3101"/>
      <c r="K3101"/>
      <c r="L3101"/>
      <c r="M3101"/>
      <c r="N3101"/>
      <c r="O3101"/>
      <c r="S3101"/>
      <c r="T3101"/>
      <c r="U3101"/>
      <c r="V3101"/>
      <c r="Y3101"/>
      <c r="Z3101"/>
      <c r="AA3101"/>
      <c r="AB3101"/>
      <c r="AC3101"/>
      <c r="AD3101"/>
      <c r="AE3101"/>
      <c r="AF3101"/>
      <c r="AG3101"/>
      <c r="AH3101"/>
      <c r="AI3101"/>
      <c r="AJ3101"/>
      <c r="AK3101"/>
      <c r="AL3101"/>
    </row>
    <row r="3102" spans="3:38" ht="15" customHeight="1" x14ac:dyDescent="0.35">
      <c r="C3102"/>
      <c r="D3102"/>
      <c r="E3102"/>
      <c r="F3102"/>
      <c r="G3102"/>
      <c r="H3102"/>
      <c r="I3102"/>
      <c r="J3102"/>
      <c r="K3102"/>
      <c r="L3102"/>
      <c r="M3102"/>
      <c r="N3102"/>
      <c r="O3102"/>
      <c r="S3102"/>
      <c r="T3102"/>
      <c r="U3102"/>
      <c r="V3102"/>
      <c r="Y3102"/>
      <c r="Z3102"/>
      <c r="AA3102"/>
      <c r="AB3102"/>
      <c r="AC3102"/>
      <c r="AD3102"/>
      <c r="AE3102"/>
      <c r="AF3102"/>
      <c r="AG3102"/>
      <c r="AH3102"/>
      <c r="AI3102"/>
      <c r="AJ3102"/>
      <c r="AK3102"/>
      <c r="AL3102"/>
    </row>
    <row r="3103" spans="3:38" ht="15" customHeight="1" x14ac:dyDescent="0.35">
      <c r="C3103"/>
      <c r="D3103"/>
      <c r="E3103"/>
      <c r="F3103"/>
      <c r="G3103"/>
      <c r="H3103"/>
      <c r="I3103"/>
      <c r="J3103"/>
      <c r="K3103"/>
      <c r="L3103"/>
      <c r="M3103"/>
      <c r="N3103"/>
      <c r="O3103"/>
      <c r="S3103"/>
      <c r="T3103"/>
      <c r="U3103"/>
      <c r="V3103"/>
      <c r="Y3103"/>
      <c r="Z3103"/>
      <c r="AA3103"/>
      <c r="AB3103"/>
      <c r="AC3103"/>
      <c r="AD3103"/>
      <c r="AE3103"/>
      <c r="AF3103"/>
      <c r="AG3103"/>
      <c r="AH3103"/>
      <c r="AI3103"/>
      <c r="AJ3103"/>
      <c r="AK3103"/>
      <c r="AL3103"/>
    </row>
    <row r="3104" spans="3:38" ht="15" customHeight="1" x14ac:dyDescent="0.35">
      <c r="C3104"/>
      <c r="D3104"/>
      <c r="E3104"/>
      <c r="F3104"/>
      <c r="G3104"/>
      <c r="H3104"/>
      <c r="I3104"/>
      <c r="J3104"/>
      <c r="K3104"/>
      <c r="L3104"/>
      <c r="M3104"/>
      <c r="N3104"/>
      <c r="O3104"/>
      <c r="S3104"/>
      <c r="T3104"/>
      <c r="U3104"/>
      <c r="V3104"/>
      <c r="Y3104"/>
      <c r="Z3104"/>
      <c r="AA3104"/>
      <c r="AB3104"/>
      <c r="AC3104"/>
      <c r="AD3104"/>
      <c r="AE3104"/>
      <c r="AF3104"/>
      <c r="AG3104"/>
      <c r="AH3104"/>
      <c r="AI3104"/>
      <c r="AJ3104"/>
      <c r="AK3104"/>
      <c r="AL3104"/>
    </row>
    <row r="3105" spans="3:38" ht="15" customHeight="1" x14ac:dyDescent="0.35">
      <c r="C3105"/>
      <c r="D3105"/>
      <c r="E3105"/>
      <c r="F3105"/>
      <c r="G3105"/>
      <c r="H3105"/>
      <c r="I3105"/>
      <c r="J3105"/>
      <c r="K3105"/>
      <c r="L3105"/>
      <c r="M3105"/>
      <c r="N3105"/>
      <c r="O3105"/>
      <c r="S3105"/>
      <c r="T3105"/>
      <c r="U3105"/>
      <c r="V3105"/>
      <c r="Y3105"/>
      <c r="Z3105"/>
      <c r="AA3105"/>
      <c r="AB3105"/>
      <c r="AC3105"/>
      <c r="AD3105"/>
      <c r="AE3105"/>
      <c r="AF3105"/>
      <c r="AG3105"/>
      <c r="AH3105"/>
      <c r="AI3105"/>
      <c r="AJ3105"/>
      <c r="AK3105"/>
      <c r="AL3105"/>
    </row>
    <row r="3106" spans="3:38" ht="15" customHeight="1" x14ac:dyDescent="0.35">
      <c r="C3106"/>
      <c r="D3106"/>
      <c r="E3106"/>
      <c r="F3106"/>
      <c r="G3106"/>
      <c r="H3106"/>
      <c r="I3106"/>
      <c r="J3106"/>
      <c r="K3106"/>
      <c r="L3106"/>
      <c r="M3106"/>
      <c r="N3106"/>
      <c r="O3106"/>
      <c r="S3106"/>
      <c r="T3106"/>
      <c r="U3106"/>
      <c r="V3106"/>
      <c r="Y3106"/>
      <c r="Z3106"/>
      <c r="AA3106"/>
      <c r="AB3106"/>
      <c r="AC3106"/>
      <c r="AD3106"/>
      <c r="AE3106"/>
      <c r="AF3106"/>
      <c r="AG3106"/>
      <c r="AH3106"/>
      <c r="AI3106"/>
      <c r="AJ3106"/>
      <c r="AK3106"/>
      <c r="AL3106"/>
    </row>
    <row r="3107" spans="3:38" ht="15" customHeight="1" x14ac:dyDescent="0.35">
      <c r="C3107"/>
      <c r="D3107"/>
      <c r="E3107"/>
      <c r="F3107"/>
      <c r="G3107"/>
      <c r="H3107"/>
      <c r="I3107"/>
      <c r="J3107"/>
      <c r="K3107"/>
      <c r="L3107"/>
      <c r="M3107"/>
      <c r="N3107"/>
      <c r="O3107"/>
      <c r="S3107"/>
      <c r="T3107"/>
      <c r="U3107"/>
      <c r="V3107"/>
      <c r="Y3107"/>
      <c r="Z3107"/>
      <c r="AA3107"/>
      <c r="AB3107"/>
      <c r="AC3107"/>
      <c r="AD3107"/>
      <c r="AE3107"/>
      <c r="AF3107"/>
      <c r="AG3107"/>
      <c r="AH3107"/>
      <c r="AI3107"/>
      <c r="AJ3107"/>
      <c r="AK3107"/>
      <c r="AL3107"/>
    </row>
    <row r="3108" spans="3:38" ht="15" customHeight="1" x14ac:dyDescent="0.35">
      <c r="C3108"/>
      <c r="D3108"/>
      <c r="E3108"/>
      <c r="F3108"/>
      <c r="G3108"/>
      <c r="H3108"/>
      <c r="I3108"/>
      <c r="J3108"/>
      <c r="K3108"/>
      <c r="L3108"/>
      <c r="M3108"/>
      <c r="N3108"/>
      <c r="O3108"/>
      <c r="S3108"/>
      <c r="T3108"/>
      <c r="U3108"/>
      <c r="V3108"/>
      <c r="Y3108"/>
      <c r="Z3108"/>
      <c r="AA3108"/>
      <c r="AB3108"/>
      <c r="AC3108"/>
      <c r="AD3108"/>
      <c r="AE3108"/>
      <c r="AF3108"/>
      <c r="AG3108"/>
      <c r="AH3108"/>
      <c r="AI3108"/>
      <c r="AJ3108"/>
      <c r="AK3108"/>
      <c r="AL3108"/>
    </row>
    <row r="3109" spans="3:38" ht="15" customHeight="1" x14ac:dyDescent="0.35">
      <c r="C3109"/>
      <c r="D3109"/>
      <c r="E3109"/>
      <c r="F3109"/>
      <c r="G3109"/>
      <c r="H3109"/>
      <c r="I3109"/>
      <c r="J3109"/>
      <c r="K3109"/>
      <c r="L3109"/>
      <c r="M3109"/>
      <c r="N3109"/>
      <c r="O3109"/>
      <c r="S3109"/>
      <c r="T3109"/>
      <c r="U3109"/>
      <c r="V3109"/>
      <c r="Y3109"/>
      <c r="Z3109"/>
      <c r="AA3109"/>
      <c r="AB3109"/>
      <c r="AC3109"/>
      <c r="AD3109"/>
      <c r="AE3109"/>
      <c r="AF3109"/>
      <c r="AG3109"/>
      <c r="AH3109"/>
      <c r="AI3109"/>
      <c r="AJ3109"/>
      <c r="AK3109"/>
      <c r="AL3109"/>
    </row>
    <row r="3110" spans="3:38" ht="15" customHeight="1" x14ac:dyDescent="0.35">
      <c r="C3110"/>
      <c r="D3110"/>
      <c r="E3110"/>
      <c r="F3110"/>
      <c r="G3110"/>
      <c r="H3110"/>
      <c r="I3110"/>
      <c r="J3110"/>
      <c r="K3110"/>
      <c r="L3110"/>
      <c r="M3110"/>
      <c r="N3110"/>
      <c r="O3110"/>
      <c r="S3110"/>
      <c r="T3110"/>
      <c r="U3110"/>
      <c r="V3110"/>
      <c r="Y3110"/>
      <c r="Z3110"/>
      <c r="AA3110"/>
      <c r="AB3110"/>
      <c r="AC3110"/>
      <c r="AD3110"/>
      <c r="AE3110"/>
      <c r="AF3110"/>
      <c r="AG3110"/>
      <c r="AH3110"/>
      <c r="AI3110"/>
      <c r="AJ3110"/>
      <c r="AK3110"/>
      <c r="AL3110"/>
    </row>
    <row r="3111" spans="3:38" ht="15" customHeight="1" x14ac:dyDescent="0.35">
      <c r="C3111"/>
      <c r="D3111"/>
      <c r="E3111"/>
      <c r="F3111"/>
      <c r="G3111"/>
      <c r="H3111"/>
      <c r="I3111"/>
      <c r="J3111"/>
      <c r="K3111"/>
      <c r="L3111"/>
      <c r="M3111"/>
      <c r="N3111"/>
      <c r="O3111"/>
      <c r="S3111"/>
      <c r="T3111"/>
      <c r="U3111"/>
      <c r="V3111"/>
      <c r="Y3111"/>
      <c r="Z3111"/>
      <c r="AA3111"/>
      <c r="AB3111"/>
      <c r="AC3111"/>
      <c r="AD3111"/>
      <c r="AE3111"/>
      <c r="AF3111"/>
      <c r="AG3111"/>
      <c r="AH3111"/>
      <c r="AI3111"/>
      <c r="AJ3111"/>
      <c r="AK3111"/>
      <c r="AL3111"/>
    </row>
    <row r="3112" spans="3:38" ht="15" customHeight="1" x14ac:dyDescent="0.35">
      <c r="C3112"/>
      <c r="D3112"/>
      <c r="E3112"/>
      <c r="F3112"/>
      <c r="G3112"/>
      <c r="H3112"/>
      <c r="I3112"/>
      <c r="J3112"/>
      <c r="K3112"/>
      <c r="L3112"/>
      <c r="M3112"/>
      <c r="N3112"/>
      <c r="O3112"/>
      <c r="S3112"/>
      <c r="T3112"/>
      <c r="U3112"/>
      <c r="V3112"/>
      <c r="Y3112"/>
      <c r="Z3112"/>
      <c r="AA3112"/>
      <c r="AB3112"/>
      <c r="AC3112"/>
      <c r="AD3112"/>
      <c r="AE3112"/>
      <c r="AF3112"/>
      <c r="AG3112"/>
      <c r="AH3112"/>
      <c r="AI3112"/>
      <c r="AJ3112"/>
      <c r="AK3112"/>
      <c r="AL3112"/>
    </row>
    <row r="3113" spans="3:38" ht="15" customHeight="1" x14ac:dyDescent="0.35">
      <c r="C3113"/>
      <c r="D3113"/>
      <c r="E3113"/>
      <c r="F3113"/>
      <c r="G3113"/>
      <c r="H3113"/>
      <c r="I3113"/>
      <c r="J3113"/>
      <c r="K3113"/>
      <c r="L3113"/>
      <c r="M3113"/>
      <c r="N3113"/>
      <c r="O3113"/>
      <c r="S3113"/>
      <c r="T3113"/>
      <c r="U3113"/>
      <c r="V3113"/>
      <c r="Y3113"/>
      <c r="Z3113"/>
      <c r="AA3113"/>
      <c r="AB3113"/>
      <c r="AC3113"/>
      <c r="AD3113"/>
      <c r="AE3113"/>
      <c r="AF3113"/>
      <c r="AG3113"/>
      <c r="AH3113"/>
      <c r="AI3113"/>
      <c r="AJ3113"/>
      <c r="AK3113"/>
      <c r="AL3113"/>
    </row>
    <row r="3114" spans="3:38" ht="15" customHeight="1" x14ac:dyDescent="0.35">
      <c r="C3114"/>
      <c r="D3114"/>
      <c r="E3114"/>
      <c r="F3114"/>
      <c r="G3114"/>
      <c r="H3114"/>
      <c r="I3114"/>
      <c r="J3114"/>
      <c r="K3114"/>
      <c r="L3114"/>
      <c r="M3114"/>
      <c r="N3114"/>
      <c r="O3114"/>
      <c r="S3114"/>
      <c r="T3114"/>
      <c r="U3114"/>
      <c r="V3114"/>
      <c r="Y3114"/>
      <c r="Z3114"/>
      <c r="AA3114"/>
      <c r="AB3114"/>
      <c r="AC3114"/>
      <c r="AD3114"/>
      <c r="AE3114"/>
      <c r="AF3114"/>
      <c r="AG3114"/>
      <c r="AH3114"/>
      <c r="AI3114"/>
      <c r="AJ3114"/>
      <c r="AK3114"/>
      <c r="AL3114"/>
    </row>
    <row r="3115" spans="3:38" ht="15" customHeight="1" x14ac:dyDescent="0.35">
      <c r="C3115"/>
      <c r="D3115"/>
      <c r="E3115"/>
      <c r="F3115"/>
      <c r="G3115"/>
      <c r="H3115"/>
      <c r="I3115"/>
      <c r="J3115"/>
      <c r="K3115"/>
      <c r="L3115"/>
      <c r="M3115"/>
      <c r="N3115"/>
      <c r="O3115"/>
      <c r="S3115"/>
      <c r="T3115"/>
      <c r="U3115"/>
      <c r="V3115"/>
      <c r="Y3115"/>
      <c r="Z3115"/>
      <c r="AA3115"/>
      <c r="AB3115"/>
      <c r="AC3115"/>
      <c r="AD3115"/>
      <c r="AE3115"/>
      <c r="AF3115"/>
      <c r="AG3115"/>
      <c r="AH3115"/>
      <c r="AI3115"/>
      <c r="AJ3115"/>
      <c r="AK3115"/>
      <c r="AL3115"/>
    </row>
    <row r="3116" spans="3:38" ht="15" customHeight="1" x14ac:dyDescent="0.35">
      <c r="C3116"/>
      <c r="D3116"/>
      <c r="E3116"/>
      <c r="F3116"/>
      <c r="G3116"/>
      <c r="H3116"/>
      <c r="I3116"/>
      <c r="J3116"/>
      <c r="K3116"/>
      <c r="L3116"/>
      <c r="M3116"/>
      <c r="N3116"/>
      <c r="O3116"/>
      <c r="S3116"/>
      <c r="T3116"/>
      <c r="U3116"/>
      <c r="V3116"/>
      <c r="Y3116"/>
      <c r="Z3116"/>
      <c r="AA3116"/>
      <c r="AB3116"/>
      <c r="AC3116"/>
      <c r="AD3116"/>
      <c r="AE3116"/>
      <c r="AF3116"/>
      <c r="AG3116"/>
      <c r="AH3116"/>
      <c r="AI3116"/>
      <c r="AJ3116"/>
      <c r="AK3116"/>
      <c r="AL3116"/>
    </row>
    <row r="3117" spans="3:38" ht="15" customHeight="1" x14ac:dyDescent="0.35">
      <c r="C3117"/>
      <c r="D3117"/>
      <c r="E3117"/>
      <c r="F3117"/>
      <c r="G3117"/>
      <c r="H3117"/>
      <c r="I3117"/>
      <c r="J3117"/>
      <c r="K3117"/>
      <c r="L3117"/>
      <c r="M3117"/>
      <c r="N3117"/>
      <c r="O3117"/>
      <c r="S3117"/>
      <c r="T3117"/>
      <c r="U3117"/>
      <c r="V3117"/>
      <c r="Y3117"/>
      <c r="Z3117"/>
      <c r="AA3117"/>
      <c r="AB3117"/>
      <c r="AC3117"/>
      <c r="AD3117"/>
      <c r="AE3117"/>
      <c r="AF3117"/>
      <c r="AG3117"/>
      <c r="AH3117"/>
      <c r="AI3117"/>
      <c r="AJ3117"/>
      <c r="AK3117"/>
      <c r="AL3117"/>
    </row>
    <row r="3118" spans="3:38" ht="15" customHeight="1" x14ac:dyDescent="0.35">
      <c r="C3118"/>
      <c r="D3118"/>
      <c r="E3118"/>
      <c r="F3118"/>
      <c r="G3118"/>
      <c r="H3118"/>
      <c r="I3118"/>
      <c r="J3118"/>
      <c r="K3118"/>
      <c r="L3118"/>
      <c r="M3118"/>
      <c r="N3118"/>
      <c r="O3118"/>
      <c r="S3118"/>
      <c r="T3118"/>
      <c r="U3118"/>
      <c r="V3118"/>
      <c r="Y3118"/>
      <c r="Z3118"/>
      <c r="AA3118"/>
      <c r="AB3118"/>
      <c r="AC3118"/>
      <c r="AD3118"/>
      <c r="AE3118"/>
      <c r="AF3118"/>
      <c r="AG3118"/>
      <c r="AH3118"/>
      <c r="AI3118"/>
      <c r="AJ3118"/>
      <c r="AK3118"/>
      <c r="AL3118"/>
    </row>
    <row r="3119" spans="3:38" ht="15" customHeight="1" x14ac:dyDescent="0.35">
      <c r="C3119"/>
      <c r="D3119"/>
      <c r="E3119"/>
      <c r="F3119"/>
      <c r="G3119"/>
      <c r="H3119"/>
      <c r="I3119"/>
      <c r="J3119"/>
      <c r="K3119"/>
      <c r="L3119"/>
      <c r="M3119"/>
      <c r="N3119"/>
      <c r="O3119"/>
      <c r="S3119"/>
      <c r="T3119"/>
      <c r="U3119"/>
      <c r="V3119"/>
      <c r="Y3119"/>
      <c r="Z3119"/>
      <c r="AA3119"/>
      <c r="AB3119"/>
      <c r="AC3119"/>
      <c r="AD3119"/>
      <c r="AE3119"/>
      <c r="AF3119"/>
      <c r="AG3119"/>
      <c r="AH3119"/>
      <c r="AI3119"/>
      <c r="AJ3119"/>
      <c r="AK3119"/>
      <c r="AL3119"/>
    </row>
    <row r="3120" spans="3:38" ht="15" customHeight="1" x14ac:dyDescent="0.35">
      <c r="C3120"/>
      <c r="D3120"/>
      <c r="E3120"/>
      <c r="F3120"/>
      <c r="G3120"/>
      <c r="H3120"/>
      <c r="I3120"/>
      <c r="J3120"/>
      <c r="K3120"/>
      <c r="L3120"/>
      <c r="M3120"/>
      <c r="N3120"/>
      <c r="O3120"/>
      <c r="S3120"/>
      <c r="T3120"/>
      <c r="U3120"/>
      <c r="V3120"/>
      <c r="Y3120"/>
      <c r="Z3120"/>
      <c r="AA3120"/>
      <c r="AB3120"/>
      <c r="AC3120"/>
      <c r="AD3120"/>
      <c r="AE3120"/>
      <c r="AF3120"/>
      <c r="AG3120"/>
      <c r="AH3120"/>
      <c r="AI3120"/>
      <c r="AJ3120"/>
      <c r="AK3120"/>
      <c r="AL3120"/>
    </row>
    <row r="3121" spans="3:38" ht="15" customHeight="1" x14ac:dyDescent="0.35">
      <c r="C3121"/>
      <c r="D3121"/>
      <c r="E3121"/>
      <c r="F3121"/>
      <c r="G3121"/>
      <c r="H3121"/>
      <c r="I3121"/>
      <c r="J3121"/>
      <c r="K3121"/>
      <c r="L3121"/>
      <c r="M3121"/>
      <c r="N3121"/>
      <c r="O3121"/>
      <c r="S3121"/>
      <c r="T3121"/>
      <c r="U3121"/>
      <c r="V3121"/>
      <c r="Y3121"/>
      <c r="Z3121"/>
      <c r="AA3121"/>
      <c r="AB3121"/>
      <c r="AC3121"/>
      <c r="AD3121"/>
      <c r="AE3121"/>
      <c r="AF3121"/>
      <c r="AG3121"/>
      <c r="AH3121"/>
      <c r="AI3121"/>
      <c r="AJ3121"/>
      <c r="AK3121"/>
      <c r="AL3121"/>
    </row>
    <row r="3122" spans="3:38" ht="15" customHeight="1" x14ac:dyDescent="0.35">
      <c r="C3122"/>
      <c r="D3122"/>
      <c r="E3122"/>
      <c r="F3122"/>
      <c r="G3122"/>
      <c r="H3122"/>
      <c r="I3122"/>
      <c r="J3122"/>
      <c r="K3122"/>
      <c r="L3122"/>
      <c r="M3122"/>
      <c r="N3122"/>
      <c r="O3122"/>
      <c r="S3122"/>
      <c r="T3122"/>
      <c r="U3122"/>
      <c r="V3122"/>
      <c r="Y3122"/>
      <c r="Z3122"/>
      <c r="AA3122"/>
      <c r="AB3122"/>
      <c r="AC3122"/>
      <c r="AD3122"/>
      <c r="AE3122"/>
      <c r="AF3122"/>
      <c r="AG3122"/>
      <c r="AH3122"/>
      <c r="AI3122"/>
      <c r="AJ3122"/>
      <c r="AK3122"/>
      <c r="AL3122"/>
    </row>
    <row r="3123" spans="3:38" ht="15" customHeight="1" x14ac:dyDescent="0.35">
      <c r="C3123"/>
      <c r="D3123"/>
      <c r="E3123"/>
      <c r="F3123"/>
      <c r="G3123"/>
      <c r="H3123"/>
      <c r="I3123"/>
      <c r="J3123"/>
      <c r="K3123"/>
      <c r="L3123"/>
      <c r="M3123"/>
      <c r="N3123"/>
      <c r="O3123"/>
      <c r="S3123"/>
      <c r="T3123"/>
      <c r="U3123"/>
      <c r="V3123"/>
      <c r="Y3123"/>
      <c r="Z3123"/>
      <c r="AA3123"/>
      <c r="AB3123"/>
      <c r="AC3123"/>
      <c r="AD3123"/>
      <c r="AE3123"/>
      <c r="AF3123"/>
      <c r="AG3123"/>
      <c r="AH3123"/>
      <c r="AI3123"/>
      <c r="AJ3123"/>
      <c r="AK3123"/>
      <c r="AL3123"/>
    </row>
    <row r="3124" spans="3:38" ht="15" customHeight="1" x14ac:dyDescent="0.35">
      <c r="C3124"/>
      <c r="D3124"/>
      <c r="E3124"/>
      <c r="F3124"/>
      <c r="G3124"/>
      <c r="H3124"/>
      <c r="I3124"/>
      <c r="J3124"/>
      <c r="K3124"/>
      <c r="L3124"/>
      <c r="M3124"/>
      <c r="N3124"/>
      <c r="O3124"/>
      <c r="S3124"/>
      <c r="T3124"/>
      <c r="U3124"/>
      <c r="V3124"/>
      <c r="Y3124"/>
      <c r="Z3124"/>
      <c r="AA3124"/>
      <c r="AB3124"/>
      <c r="AC3124"/>
      <c r="AD3124"/>
      <c r="AE3124"/>
      <c r="AF3124"/>
      <c r="AG3124"/>
      <c r="AH3124"/>
      <c r="AI3124"/>
      <c r="AJ3124"/>
      <c r="AK3124"/>
      <c r="AL3124"/>
    </row>
    <row r="3125" spans="3:38" ht="15" customHeight="1" x14ac:dyDescent="0.35">
      <c r="C3125"/>
      <c r="D3125"/>
      <c r="E3125"/>
      <c r="F3125"/>
      <c r="G3125"/>
      <c r="H3125"/>
      <c r="I3125"/>
      <c r="J3125"/>
      <c r="K3125"/>
      <c r="L3125"/>
      <c r="M3125"/>
      <c r="N3125"/>
      <c r="O3125"/>
      <c r="S3125"/>
      <c r="T3125"/>
      <c r="U3125"/>
      <c r="V3125"/>
      <c r="Y3125"/>
      <c r="Z3125"/>
      <c r="AA3125"/>
      <c r="AB3125"/>
      <c r="AC3125"/>
      <c r="AD3125"/>
      <c r="AE3125"/>
      <c r="AF3125"/>
      <c r="AG3125"/>
      <c r="AH3125"/>
      <c r="AI3125"/>
      <c r="AJ3125"/>
      <c r="AK3125"/>
      <c r="AL3125"/>
    </row>
    <row r="3126" spans="3:38" ht="15" customHeight="1" x14ac:dyDescent="0.35">
      <c r="C3126"/>
      <c r="D3126"/>
      <c r="E3126"/>
      <c r="F3126"/>
      <c r="G3126"/>
      <c r="H3126"/>
      <c r="I3126"/>
      <c r="J3126"/>
      <c r="K3126"/>
      <c r="L3126"/>
      <c r="M3126"/>
      <c r="N3126"/>
      <c r="O3126"/>
      <c r="S3126"/>
      <c r="T3126"/>
      <c r="U3126"/>
      <c r="V3126"/>
      <c r="Y3126"/>
      <c r="Z3126"/>
      <c r="AA3126"/>
      <c r="AB3126"/>
      <c r="AC3126"/>
      <c r="AD3126"/>
      <c r="AE3126"/>
      <c r="AF3126"/>
      <c r="AG3126"/>
      <c r="AH3126"/>
      <c r="AI3126"/>
      <c r="AJ3126"/>
      <c r="AK3126"/>
      <c r="AL3126"/>
    </row>
    <row r="3127" spans="3:38" ht="15" customHeight="1" x14ac:dyDescent="0.35">
      <c r="C3127"/>
      <c r="D3127"/>
      <c r="E3127"/>
      <c r="F3127"/>
      <c r="G3127"/>
      <c r="H3127"/>
      <c r="I3127"/>
      <c r="J3127"/>
      <c r="K3127"/>
      <c r="L3127"/>
      <c r="M3127"/>
      <c r="N3127"/>
      <c r="O3127"/>
      <c r="S3127"/>
      <c r="T3127"/>
      <c r="U3127"/>
      <c r="V3127"/>
      <c r="Y3127"/>
      <c r="Z3127"/>
      <c r="AA3127"/>
      <c r="AB3127"/>
      <c r="AC3127"/>
      <c r="AD3127"/>
      <c r="AE3127"/>
      <c r="AF3127"/>
      <c r="AG3127"/>
      <c r="AH3127"/>
      <c r="AI3127"/>
      <c r="AJ3127"/>
      <c r="AK3127"/>
      <c r="AL3127"/>
    </row>
    <row r="3128" spans="3:38" ht="15" customHeight="1" x14ac:dyDescent="0.35">
      <c r="C3128"/>
      <c r="D3128"/>
      <c r="E3128"/>
      <c r="F3128"/>
      <c r="G3128"/>
      <c r="H3128"/>
      <c r="I3128"/>
      <c r="J3128"/>
      <c r="K3128"/>
      <c r="L3128"/>
      <c r="M3128"/>
      <c r="N3128"/>
      <c r="O3128"/>
      <c r="S3128"/>
      <c r="T3128"/>
      <c r="U3128"/>
      <c r="V3128"/>
      <c r="Y3128"/>
      <c r="Z3128"/>
      <c r="AA3128"/>
      <c r="AB3128"/>
      <c r="AC3128"/>
      <c r="AD3128"/>
      <c r="AE3128"/>
      <c r="AF3128"/>
      <c r="AG3128"/>
      <c r="AH3128"/>
      <c r="AI3128"/>
      <c r="AJ3128"/>
      <c r="AK3128"/>
      <c r="AL3128"/>
    </row>
    <row r="3129" spans="3:38" ht="15" customHeight="1" x14ac:dyDescent="0.35">
      <c r="C3129"/>
      <c r="D3129"/>
      <c r="E3129"/>
      <c r="F3129"/>
      <c r="G3129"/>
      <c r="H3129"/>
      <c r="I3129"/>
      <c r="J3129"/>
      <c r="K3129"/>
      <c r="L3129"/>
      <c r="M3129"/>
      <c r="N3129"/>
      <c r="O3129"/>
      <c r="S3129"/>
      <c r="T3129"/>
      <c r="U3129"/>
      <c r="V3129"/>
      <c r="Y3129"/>
      <c r="Z3129"/>
      <c r="AA3129"/>
      <c r="AB3129"/>
      <c r="AC3129"/>
      <c r="AD3129"/>
      <c r="AE3129"/>
      <c r="AF3129"/>
      <c r="AG3129"/>
      <c r="AH3129"/>
      <c r="AI3129"/>
      <c r="AJ3129"/>
      <c r="AK3129"/>
      <c r="AL3129"/>
    </row>
    <row r="3130" spans="3:38" ht="15" customHeight="1" x14ac:dyDescent="0.35">
      <c r="C3130"/>
      <c r="D3130"/>
      <c r="E3130"/>
      <c r="F3130"/>
      <c r="G3130"/>
      <c r="H3130"/>
      <c r="I3130"/>
      <c r="J3130"/>
      <c r="K3130"/>
      <c r="L3130"/>
      <c r="M3130"/>
      <c r="N3130"/>
      <c r="O3130"/>
      <c r="S3130"/>
      <c r="T3130"/>
      <c r="U3130"/>
      <c r="V3130"/>
      <c r="Y3130"/>
      <c r="Z3130"/>
      <c r="AA3130"/>
      <c r="AB3130"/>
      <c r="AC3130"/>
      <c r="AD3130"/>
      <c r="AE3130"/>
      <c r="AF3130"/>
      <c r="AG3130"/>
      <c r="AH3130"/>
      <c r="AI3130"/>
      <c r="AJ3130"/>
      <c r="AK3130"/>
      <c r="AL3130"/>
    </row>
    <row r="3131" spans="3:38" ht="15" customHeight="1" x14ac:dyDescent="0.35">
      <c r="C3131"/>
      <c r="D3131"/>
      <c r="E3131"/>
      <c r="F3131"/>
      <c r="G3131"/>
      <c r="H3131"/>
      <c r="I3131"/>
      <c r="J3131"/>
      <c r="K3131"/>
      <c r="L3131"/>
      <c r="M3131"/>
      <c r="N3131"/>
      <c r="O3131"/>
      <c r="S3131"/>
      <c r="T3131"/>
      <c r="U3131"/>
      <c r="V3131"/>
      <c r="Y3131"/>
      <c r="Z3131"/>
      <c r="AA3131"/>
      <c r="AB3131"/>
      <c r="AC3131"/>
      <c r="AD3131"/>
      <c r="AE3131"/>
      <c r="AF3131"/>
      <c r="AG3131"/>
      <c r="AH3131"/>
      <c r="AI3131"/>
      <c r="AJ3131"/>
      <c r="AK3131"/>
      <c r="AL3131"/>
    </row>
    <row r="3132" spans="3:38" ht="15" customHeight="1" x14ac:dyDescent="0.35">
      <c r="C3132"/>
      <c r="D3132"/>
      <c r="E3132"/>
      <c r="F3132"/>
      <c r="G3132"/>
      <c r="H3132"/>
      <c r="I3132"/>
      <c r="J3132"/>
      <c r="K3132"/>
      <c r="L3132"/>
      <c r="M3132"/>
      <c r="N3132"/>
      <c r="O3132"/>
      <c r="S3132"/>
      <c r="T3132"/>
      <c r="U3132"/>
      <c r="V3132"/>
      <c r="Y3132"/>
      <c r="Z3132"/>
      <c r="AA3132"/>
      <c r="AB3132"/>
      <c r="AC3132"/>
      <c r="AD3132"/>
      <c r="AE3132"/>
      <c r="AF3132"/>
      <c r="AG3132"/>
      <c r="AH3132"/>
      <c r="AI3132"/>
      <c r="AJ3132"/>
      <c r="AK3132"/>
      <c r="AL3132"/>
    </row>
    <row r="3133" spans="3:38" ht="15" customHeight="1" x14ac:dyDescent="0.35">
      <c r="C3133"/>
      <c r="D3133"/>
      <c r="E3133"/>
      <c r="F3133"/>
      <c r="G3133"/>
      <c r="H3133"/>
      <c r="I3133"/>
      <c r="J3133"/>
      <c r="K3133"/>
      <c r="L3133"/>
      <c r="M3133"/>
      <c r="N3133"/>
      <c r="O3133"/>
      <c r="S3133"/>
      <c r="T3133"/>
      <c r="U3133"/>
      <c r="V3133"/>
      <c r="Y3133"/>
      <c r="Z3133"/>
      <c r="AA3133"/>
      <c r="AB3133"/>
      <c r="AC3133"/>
      <c r="AD3133"/>
      <c r="AE3133"/>
      <c r="AF3133"/>
      <c r="AG3133"/>
      <c r="AH3133"/>
      <c r="AI3133"/>
      <c r="AJ3133"/>
      <c r="AK3133"/>
      <c r="AL3133"/>
    </row>
    <row r="3134" spans="3:38" ht="15" customHeight="1" x14ac:dyDescent="0.35">
      <c r="C3134"/>
      <c r="D3134"/>
      <c r="E3134"/>
      <c r="F3134"/>
      <c r="G3134"/>
      <c r="H3134"/>
      <c r="I3134"/>
      <c r="J3134"/>
      <c r="K3134"/>
      <c r="L3134"/>
      <c r="M3134"/>
      <c r="N3134"/>
      <c r="O3134"/>
      <c r="S3134"/>
      <c r="T3134"/>
      <c r="U3134"/>
      <c r="V3134"/>
      <c r="Y3134"/>
      <c r="Z3134"/>
      <c r="AA3134"/>
      <c r="AB3134"/>
      <c r="AC3134"/>
      <c r="AD3134"/>
      <c r="AE3134"/>
      <c r="AF3134"/>
      <c r="AG3134"/>
      <c r="AH3134"/>
      <c r="AI3134"/>
      <c r="AJ3134"/>
      <c r="AK3134"/>
      <c r="AL3134"/>
    </row>
    <row r="3135" spans="3:38" ht="15" customHeight="1" x14ac:dyDescent="0.35">
      <c r="C3135"/>
      <c r="D3135"/>
      <c r="E3135"/>
      <c r="F3135"/>
      <c r="G3135"/>
      <c r="H3135"/>
      <c r="I3135"/>
      <c r="J3135"/>
      <c r="K3135"/>
      <c r="L3135"/>
      <c r="M3135"/>
      <c r="N3135"/>
      <c r="O3135"/>
      <c r="S3135"/>
      <c r="T3135"/>
      <c r="U3135"/>
      <c r="V3135"/>
      <c r="Y3135"/>
      <c r="Z3135"/>
      <c r="AA3135"/>
      <c r="AB3135"/>
      <c r="AC3135"/>
      <c r="AD3135"/>
      <c r="AE3135"/>
      <c r="AF3135"/>
      <c r="AG3135"/>
      <c r="AH3135"/>
      <c r="AI3135"/>
      <c r="AJ3135"/>
      <c r="AK3135"/>
      <c r="AL3135"/>
    </row>
    <row r="3136" spans="3:38" ht="15" customHeight="1" x14ac:dyDescent="0.35">
      <c r="C3136"/>
      <c r="D3136"/>
      <c r="E3136"/>
      <c r="F3136"/>
      <c r="G3136"/>
      <c r="H3136"/>
      <c r="I3136"/>
      <c r="J3136"/>
      <c r="K3136"/>
      <c r="L3136"/>
      <c r="M3136"/>
      <c r="N3136"/>
      <c r="O3136"/>
      <c r="S3136"/>
      <c r="T3136"/>
      <c r="U3136"/>
      <c r="V3136"/>
      <c r="Y3136"/>
      <c r="Z3136"/>
      <c r="AA3136"/>
      <c r="AB3136"/>
      <c r="AC3136"/>
      <c r="AD3136"/>
      <c r="AE3136"/>
      <c r="AF3136"/>
      <c r="AG3136"/>
      <c r="AH3136"/>
      <c r="AI3136"/>
      <c r="AJ3136"/>
      <c r="AK3136"/>
      <c r="AL3136"/>
    </row>
    <row r="3137" spans="3:38" ht="15" customHeight="1" x14ac:dyDescent="0.35">
      <c r="C3137"/>
      <c r="D3137"/>
      <c r="E3137"/>
      <c r="F3137"/>
      <c r="G3137"/>
      <c r="H3137"/>
      <c r="I3137"/>
      <c r="J3137"/>
      <c r="K3137"/>
      <c r="L3137"/>
      <c r="M3137"/>
      <c r="N3137"/>
      <c r="O3137"/>
      <c r="S3137"/>
      <c r="T3137"/>
      <c r="U3137"/>
      <c r="V3137"/>
      <c r="Y3137"/>
      <c r="Z3137"/>
      <c r="AA3137"/>
      <c r="AB3137"/>
      <c r="AC3137"/>
      <c r="AD3137"/>
      <c r="AE3137"/>
      <c r="AF3137"/>
      <c r="AG3137"/>
      <c r="AH3137"/>
      <c r="AI3137"/>
      <c r="AJ3137"/>
      <c r="AK3137"/>
      <c r="AL3137"/>
    </row>
    <row r="3138" spans="3:38" ht="15" customHeight="1" x14ac:dyDescent="0.35">
      <c r="C3138"/>
      <c r="D3138"/>
      <c r="E3138"/>
      <c r="F3138"/>
      <c r="G3138"/>
      <c r="H3138"/>
      <c r="I3138"/>
      <c r="J3138"/>
      <c r="K3138"/>
      <c r="L3138"/>
      <c r="M3138"/>
      <c r="N3138"/>
      <c r="O3138"/>
      <c r="S3138"/>
      <c r="T3138"/>
      <c r="U3138"/>
      <c r="V3138"/>
      <c r="Y3138"/>
      <c r="Z3138"/>
      <c r="AA3138"/>
      <c r="AB3138"/>
      <c r="AC3138"/>
      <c r="AD3138"/>
      <c r="AE3138"/>
      <c r="AF3138"/>
      <c r="AG3138"/>
      <c r="AH3138"/>
      <c r="AI3138"/>
      <c r="AJ3138"/>
      <c r="AK3138"/>
      <c r="AL3138"/>
    </row>
    <row r="3139" spans="3:38" ht="15" customHeight="1" x14ac:dyDescent="0.35">
      <c r="C3139"/>
      <c r="D3139"/>
      <c r="E3139"/>
      <c r="F3139"/>
      <c r="G3139"/>
      <c r="H3139"/>
      <c r="I3139"/>
      <c r="J3139"/>
      <c r="K3139"/>
      <c r="L3139"/>
      <c r="M3139"/>
      <c r="N3139"/>
      <c r="O3139"/>
      <c r="S3139"/>
      <c r="T3139"/>
      <c r="U3139"/>
      <c r="V3139"/>
      <c r="Y3139"/>
      <c r="Z3139"/>
      <c r="AA3139"/>
      <c r="AB3139"/>
      <c r="AC3139"/>
      <c r="AD3139"/>
      <c r="AE3139"/>
      <c r="AF3139"/>
      <c r="AG3139"/>
      <c r="AH3139"/>
      <c r="AI3139"/>
      <c r="AJ3139"/>
      <c r="AK3139"/>
      <c r="AL3139"/>
    </row>
    <row r="3140" spans="3:38" ht="15" customHeight="1" x14ac:dyDescent="0.35">
      <c r="C3140"/>
      <c r="D3140"/>
      <c r="E3140"/>
      <c r="F3140"/>
      <c r="G3140"/>
      <c r="H3140"/>
      <c r="I3140"/>
      <c r="J3140"/>
      <c r="K3140"/>
      <c r="L3140"/>
      <c r="M3140"/>
      <c r="N3140"/>
      <c r="O3140"/>
      <c r="S3140"/>
      <c r="T3140"/>
      <c r="U3140"/>
      <c r="V3140"/>
      <c r="Y3140"/>
      <c r="Z3140"/>
      <c r="AA3140"/>
      <c r="AB3140"/>
      <c r="AC3140"/>
      <c r="AD3140"/>
      <c r="AE3140"/>
      <c r="AF3140"/>
      <c r="AG3140"/>
      <c r="AH3140"/>
      <c r="AI3140"/>
      <c r="AJ3140"/>
      <c r="AK3140"/>
      <c r="AL3140"/>
    </row>
    <row r="3141" spans="3:38" ht="15" customHeight="1" x14ac:dyDescent="0.35">
      <c r="C3141"/>
      <c r="D3141"/>
      <c r="E3141"/>
      <c r="F3141"/>
      <c r="G3141"/>
      <c r="H3141"/>
      <c r="I3141"/>
      <c r="J3141"/>
      <c r="K3141"/>
      <c r="L3141"/>
      <c r="M3141"/>
      <c r="N3141"/>
      <c r="O3141"/>
      <c r="S3141"/>
      <c r="T3141"/>
      <c r="U3141"/>
      <c r="V3141"/>
      <c r="Y3141"/>
      <c r="Z3141"/>
      <c r="AA3141"/>
      <c r="AB3141"/>
      <c r="AC3141"/>
      <c r="AD3141"/>
      <c r="AE3141"/>
      <c r="AF3141"/>
      <c r="AG3141"/>
      <c r="AH3141"/>
      <c r="AI3141"/>
      <c r="AJ3141"/>
      <c r="AK3141"/>
      <c r="AL3141"/>
    </row>
    <row r="3142" spans="3:38" ht="15" customHeight="1" x14ac:dyDescent="0.35">
      <c r="C3142"/>
      <c r="D3142"/>
      <c r="E3142"/>
      <c r="F3142"/>
      <c r="G3142"/>
      <c r="H3142"/>
      <c r="I3142"/>
      <c r="J3142"/>
      <c r="K3142"/>
      <c r="L3142"/>
      <c r="M3142"/>
      <c r="N3142"/>
      <c r="O3142"/>
      <c r="S3142"/>
      <c r="T3142"/>
      <c r="U3142"/>
      <c r="V3142"/>
      <c r="Y3142"/>
      <c r="Z3142"/>
      <c r="AA3142"/>
      <c r="AB3142"/>
      <c r="AC3142"/>
      <c r="AD3142"/>
      <c r="AE3142"/>
      <c r="AF3142"/>
      <c r="AG3142"/>
      <c r="AH3142"/>
      <c r="AI3142"/>
      <c r="AJ3142"/>
      <c r="AK3142"/>
      <c r="AL3142"/>
    </row>
    <row r="3143" spans="3:38" ht="15" customHeight="1" x14ac:dyDescent="0.35">
      <c r="C3143"/>
      <c r="D3143"/>
      <c r="E3143"/>
      <c r="F3143"/>
      <c r="G3143"/>
      <c r="H3143"/>
      <c r="I3143"/>
      <c r="J3143"/>
      <c r="K3143"/>
      <c r="L3143"/>
      <c r="M3143"/>
      <c r="N3143"/>
      <c r="O3143"/>
      <c r="S3143"/>
      <c r="T3143"/>
      <c r="U3143"/>
      <c r="V3143"/>
      <c r="Y3143"/>
      <c r="Z3143"/>
      <c r="AA3143"/>
      <c r="AB3143"/>
      <c r="AC3143"/>
      <c r="AD3143"/>
      <c r="AE3143"/>
      <c r="AF3143"/>
      <c r="AG3143"/>
      <c r="AH3143"/>
      <c r="AI3143"/>
      <c r="AJ3143"/>
      <c r="AK3143"/>
      <c r="AL3143"/>
    </row>
    <row r="3144" spans="3:38" ht="15" customHeight="1" x14ac:dyDescent="0.35">
      <c r="C3144"/>
      <c r="D3144"/>
      <c r="E3144"/>
      <c r="F3144"/>
      <c r="G3144"/>
      <c r="H3144"/>
      <c r="I3144"/>
      <c r="J3144"/>
      <c r="K3144"/>
      <c r="L3144"/>
      <c r="M3144"/>
      <c r="N3144"/>
      <c r="O3144"/>
      <c r="S3144"/>
      <c r="T3144"/>
      <c r="U3144"/>
      <c r="V3144"/>
      <c r="Y3144"/>
      <c r="Z3144"/>
      <c r="AA3144"/>
      <c r="AB3144"/>
      <c r="AC3144"/>
      <c r="AD3144"/>
      <c r="AE3144"/>
      <c r="AF3144"/>
      <c r="AG3144"/>
      <c r="AH3144"/>
      <c r="AI3144"/>
      <c r="AJ3144"/>
      <c r="AK3144"/>
      <c r="AL3144"/>
    </row>
    <row r="3145" spans="3:38" ht="15" customHeight="1" x14ac:dyDescent="0.35">
      <c r="C3145"/>
      <c r="D3145"/>
      <c r="E3145"/>
      <c r="F3145"/>
      <c r="G3145"/>
      <c r="H3145"/>
      <c r="I3145"/>
      <c r="J3145"/>
      <c r="K3145"/>
      <c r="L3145"/>
      <c r="M3145"/>
      <c r="N3145"/>
      <c r="O3145"/>
      <c r="S3145"/>
      <c r="T3145"/>
      <c r="U3145"/>
      <c r="V3145"/>
      <c r="Y3145"/>
      <c r="Z3145"/>
      <c r="AA3145"/>
      <c r="AB3145"/>
      <c r="AC3145"/>
      <c r="AD3145"/>
      <c r="AE3145"/>
      <c r="AF3145"/>
      <c r="AG3145"/>
      <c r="AH3145"/>
      <c r="AI3145"/>
      <c r="AJ3145"/>
      <c r="AK3145"/>
      <c r="AL3145"/>
    </row>
    <row r="3146" spans="3:38" ht="15" customHeight="1" x14ac:dyDescent="0.35">
      <c r="C3146"/>
      <c r="D3146"/>
      <c r="E3146"/>
      <c r="F3146"/>
      <c r="G3146"/>
      <c r="H3146"/>
      <c r="I3146"/>
      <c r="J3146"/>
      <c r="K3146"/>
      <c r="L3146"/>
      <c r="M3146"/>
      <c r="N3146"/>
      <c r="O3146"/>
      <c r="S3146"/>
      <c r="T3146"/>
      <c r="U3146"/>
      <c r="V3146"/>
      <c r="Y3146"/>
      <c r="Z3146"/>
      <c r="AA3146"/>
      <c r="AB3146"/>
      <c r="AC3146"/>
      <c r="AD3146"/>
      <c r="AE3146"/>
      <c r="AF3146"/>
      <c r="AG3146"/>
      <c r="AH3146"/>
      <c r="AI3146"/>
      <c r="AJ3146"/>
      <c r="AK3146"/>
      <c r="AL3146"/>
    </row>
    <row r="3147" spans="3:38" ht="15" customHeight="1" x14ac:dyDescent="0.35">
      <c r="C3147"/>
      <c r="D3147"/>
      <c r="E3147"/>
      <c r="F3147"/>
      <c r="G3147"/>
      <c r="H3147"/>
      <c r="I3147"/>
      <c r="J3147"/>
      <c r="K3147"/>
      <c r="L3147"/>
      <c r="M3147"/>
      <c r="N3147"/>
      <c r="O3147"/>
      <c r="S3147"/>
      <c r="T3147"/>
      <c r="U3147"/>
      <c r="V3147"/>
      <c r="Y3147"/>
      <c r="Z3147"/>
      <c r="AA3147"/>
      <c r="AB3147"/>
      <c r="AC3147"/>
      <c r="AD3147"/>
      <c r="AE3147"/>
      <c r="AF3147"/>
      <c r="AG3147"/>
      <c r="AH3147"/>
      <c r="AI3147"/>
      <c r="AJ3147"/>
      <c r="AK3147"/>
      <c r="AL3147"/>
    </row>
    <row r="3148" spans="3:38" ht="15" customHeight="1" x14ac:dyDescent="0.35">
      <c r="C3148"/>
      <c r="D3148"/>
      <c r="E3148"/>
      <c r="F3148"/>
      <c r="G3148"/>
      <c r="H3148"/>
      <c r="I3148"/>
      <c r="J3148"/>
      <c r="K3148"/>
      <c r="L3148"/>
      <c r="M3148"/>
      <c r="N3148"/>
      <c r="O3148"/>
      <c r="S3148"/>
      <c r="T3148"/>
      <c r="U3148"/>
      <c r="V3148"/>
      <c r="Y3148"/>
      <c r="Z3148"/>
      <c r="AA3148"/>
      <c r="AB3148"/>
      <c r="AC3148"/>
      <c r="AD3148"/>
      <c r="AE3148"/>
      <c r="AF3148"/>
      <c r="AG3148"/>
      <c r="AH3148"/>
      <c r="AI3148"/>
      <c r="AJ3148"/>
      <c r="AK3148"/>
      <c r="AL3148"/>
    </row>
    <row r="3149" spans="3:38" ht="15" customHeight="1" x14ac:dyDescent="0.35">
      <c r="C3149"/>
      <c r="D3149"/>
      <c r="E3149"/>
      <c r="F3149"/>
      <c r="G3149"/>
      <c r="H3149"/>
      <c r="I3149"/>
      <c r="J3149"/>
      <c r="K3149"/>
      <c r="L3149"/>
      <c r="M3149"/>
      <c r="N3149"/>
      <c r="O3149"/>
      <c r="S3149"/>
      <c r="T3149"/>
      <c r="U3149"/>
      <c r="V3149"/>
      <c r="Y3149"/>
      <c r="Z3149"/>
      <c r="AA3149"/>
      <c r="AB3149"/>
      <c r="AC3149"/>
      <c r="AD3149"/>
      <c r="AE3149"/>
      <c r="AF3149"/>
      <c r="AG3149"/>
      <c r="AH3149"/>
      <c r="AI3149"/>
      <c r="AJ3149"/>
      <c r="AK3149"/>
      <c r="AL3149"/>
    </row>
    <row r="3150" spans="3:38" ht="15" customHeight="1" x14ac:dyDescent="0.35">
      <c r="C3150"/>
      <c r="D3150"/>
      <c r="E3150"/>
      <c r="F3150"/>
      <c r="G3150"/>
      <c r="H3150"/>
      <c r="I3150"/>
      <c r="J3150"/>
      <c r="K3150"/>
      <c r="L3150"/>
      <c r="M3150"/>
      <c r="N3150"/>
      <c r="O3150"/>
      <c r="S3150"/>
      <c r="T3150"/>
      <c r="U3150"/>
      <c r="V3150"/>
      <c r="Y3150"/>
      <c r="Z3150"/>
      <c r="AA3150"/>
      <c r="AB3150"/>
      <c r="AC3150"/>
      <c r="AD3150"/>
      <c r="AE3150"/>
      <c r="AF3150"/>
      <c r="AG3150"/>
      <c r="AH3150"/>
      <c r="AI3150"/>
      <c r="AJ3150"/>
      <c r="AK3150"/>
      <c r="AL3150"/>
    </row>
    <row r="3151" spans="3:38" ht="15" customHeight="1" x14ac:dyDescent="0.35">
      <c r="C3151"/>
      <c r="D3151"/>
      <c r="E3151"/>
      <c r="F3151"/>
      <c r="G3151"/>
      <c r="H3151"/>
      <c r="I3151"/>
      <c r="J3151"/>
      <c r="K3151"/>
      <c r="L3151"/>
      <c r="M3151"/>
      <c r="N3151"/>
      <c r="O3151"/>
      <c r="S3151"/>
      <c r="T3151"/>
      <c r="U3151"/>
      <c r="V3151"/>
      <c r="Y3151"/>
      <c r="Z3151"/>
      <c r="AA3151"/>
      <c r="AB3151"/>
      <c r="AC3151"/>
      <c r="AD3151"/>
      <c r="AE3151"/>
      <c r="AF3151"/>
      <c r="AG3151"/>
      <c r="AH3151"/>
      <c r="AI3151"/>
      <c r="AJ3151"/>
      <c r="AK3151"/>
      <c r="AL3151"/>
    </row>
    <row r="3152" spans="3:38" ht="15" customHeight="1" x14ac:dyDescent="0.35">
      <c r="C3152"/>
      <c r="D3152"/>
      <c r="E3152"/>
      <c r="F3152"/>
      <c r="G3152"/>
      <c r="H3152"/>
      <c r="I3152"/>
      <c r="J3152"/>
      <c r="K3152"/>
      <c r="L3152"/>
      <c r="M3152"/>
      <c r="N3152"/>
      <c r="O3152"/>
      <c r="S3152"/>
      <c r="T3152"/>
      <c r="U3152"/>
      <c r="V3152"/>
      <c r="Y3152"/>
      <c r="Z3152"/>
      <c r="AA3152"/>
      <c r="AB3152"/>
      <c r="AC3152"/>
      <c r="AD3152"/>
      <c r="AE3152"/>
      <c r="AF3152"/>
      <c r="AG3152"/>
      <c r="AH3152"/>
      <c r="AI3152"/>
      <c r="AJ3152"/>
      <c r="AK3152"/>
      <c r="AL3152"/>
    </row>
    <row r="3153" spans="3:38" ht="15" customHeight="1" x14ac:dyDescent="0.35">
      <c r="C3153"/>
      <c r="D3153"/>
      <c r="E3153"/>
      <c r="F3153"/>
      <c r="G3153"/>
      <c r="H3153"/>
      <c r="I3153"/>
      <c r="J3153"/>
      <c r="K3153"/>
      <c r="L3153"/>
      <c r="M3153"/>
      <c r="N3153"/>
      <c r="O3153"/>
      <c r="S3153"/>
      <c r="T3153"/>
      <c r="U3153"/>
      <c r="V3153"/>
      <c r="Y3153"/>
      <c r="Z3153"/>
      <c r="AA3153"/>
      <c r="AB3153"/>
      <c r="AC3153"/>
      <c r="AD3153"/>
      <c r="AE3153"/>
      <c r="AF3153"/>
      <c r="AG3153"/>
      <c r="AH3153"/>
      <c r="AI3153"/>
      <c r="AJ3153"/>
      <c r="AK3153"/>
      <c r="AL3153"/>
    </row>
    <row r="3154" spans="3:38" ht="15" customHeight="1" x14ac:dyDescent="0.35">
      <c r="C3154"/>
      <c r="D3154"/>
      <c r="E3154"/>
      <c r="F3154"/>
      <c r="G3154"/>
      <c r="H3154"/>
      <c r="I3154"/>
      <c r="J3154"/>
      <c r="K3154"/>
      <c r="L3154"/>
      <c r="M3154"/>
      <c r="N3154"/>
      <c r="O3154"/>
      <c r="S3154"/>
      <c r="T3154"/>
      <c r="U3154"/>
      <c r="V3154"/>
      <c r="Y3154"/>
      <c r="Z3154"/>
      <c r="AA3154"/>
      <c r="AB3154"/>
      <c r="AC3154"/>
      <c r="AD3154"/>
      <c r="AE3154"/>
      <c r="AF3154"/>
      <c r="AG3154"/>
      <c r="AH3154"/>
      <c r="AI3154"/>
      <c r="AJ3154"/>
      <c r="AK3154"/>
      <c r="AL3154"/>
    </row>
    <row r="3155" spans="3:38" ht="15" customHeight="1" x14ac:dyDescent="0.35">
      <c r="C3155"/>
      <c r="D3155"/>
      <c r="E3155"/>
      <c r="F3155"/>
      <c r="G3155"/>
      <c r="H3155"/>
      <c r="I3155"/>
      <c r="J3155"/>
      <c r="K3155"/>
      <c r="L3155"/>
      <c r="M3155"/>
      <c r="N3155"/>
      <c r="O3155"/>
      <c r="S3155"/>
      <c r="T3155"/>
      <c r="U3155"/>
      <c r="V3155"/>
      <c r="Y3155"/>
      <c r="Z3155"/>
      <c r="AA3155"/>
      <c r="AB3155"/>
      <c r="AC3155"/>
      <c r="AD3155"/>
      <c r="AE3155"/>
      <c r="AF3155"/>
      <c r="AG3155"/>
      <c r="AH3155"/>
      <c r="AI3155"/>
      <c r="AJ3155"/>
      <c r="AK3155"/>
      <c r="AL3155"/>
    </row>
    <row r="3156" spans="3:38" ht="15" customHeight="1" x14ac:dyDescent="0.35">
      <c r="C3156"/>
      <c r="D3156"/>
      <c r="E3156"/>
      <c r="F3156"/>
      <c r="G3156"/>
      <c r="H3156"/>
      <c r="I3156"/>
      <c r="J3156"/>
      <c r="K3156"/>
      <c r="L3156"/>
      <c r="M3156"/>
      <c r="N3156"/>
      <c r="O3156"/>
      <c r="S3156"/>
      <c r="T3156"/>
      <c r="U3156"/>
      <c r="V3156"/>
      <c r="Y3156"/>
      <c r="Z3156"/>
      <c r="AA3156"/>
      <c r="AB3156"/>
      <c r="AC3156"/>
      <c r="AD3156"/>
      <c r="AE3156"/>
      <c r="AF3156"/>
      <c r="AG3156"/>
      <c r="AH3156"/>
      <c r="AI3156"/>
      <c r="AJ3156"/>
      <c r="AK3156"/>
      <c r="AL3156"/>
    </row>
    <row r="3157" spans="3:38" ht="15" customHeight="1" x14ac:dyDescent="0.35">
      <c r="C3157"/>
      <c r="D3157"/>
      <c r="E3157"/>
      <c r="F3157"/>
      <c r="G3157"/>
      <c r="H3157"/>
      <c r="I3157"/>
      <c r="J3157"/>
      <c r="K3157"/>
      <c r="L3157"/>
      <c r="M3157"/>
      <c r="N3157"/>
      <c r="O3157"/>
      <c r="S3157"/>
      <c r="T3157"/>
      <c r="U3157"/>
      <c r="V3157"/>
      <c r="Y3157"/>
      <c r="Z3157"/>
      <c r="AA3157"/>
      <c r="AB3157"/>
      <c r="AC3157"/>
      <c r="AD3157"/>
      <c r="AE3157"/>
      <c r="AF3157"/>
      <c r="AG3157"/>
      <c r="AH3157"/>
      <c r="AI3157"/>
      <c r="AJ3157"/>
      <c r="AK3157"/>
      <c r="AL3157"/>
    </row>
    <row r="3158" spans="3:38" ht="15" customHeight="1" x14ac:dyDescent="0.35">
      <c r="C3158"/>
      <c r="D3158"/>
      <c r="E3158"/>
      <c r="F3158"/>
      <c r="G3158"/>
      <c r="H3158"/>
      <c r="I3158"/>
      <c r="J3158"/>
      <c r="K3158"/>
      <c r="L3158"/>
      <c r="M3158"/>
      <c r="N3158"/>
      <c r="O3158"/>
      <c r="S3158"/>
      <c r="T3158"/>
      <c r="U3158"/>
      <c r="V3158"/>
      <c r="Y3158"/>
      <c r="Z3158"/>
      <c r="AA3158"/>
      <c r="AB3158"/>
      <c r="AC3158"/>
      <c r="AD3158"/>
      <c r="AE3158"/>
      <c r="AF3158"/>
      <c r="AG3158"/>
      <c r="AH3158"/>
      <c r="AI3158"/>
      <c r="AJ3158"/>
      <c r="AK3158"/>
      <c r="AL3158"/>
    </row>
    <row r="3159" spans="3:38" ht="15" customHeight="1" x14ac:dyDescent="0.35">
      <c r="C3159"/>
      <c r="D3159"/>
      <c r="E3159"/>
      <c r="F3159"/>
      <c r="G3159"/>
      <c r="H3159"/>
      <c r="I3159"/>
      <c r="J3159"/>
      <c r="K3159"/>
      <c r="L3159"/>
      <c r="M3159"/>
      <c r="N3159"/>
      <c r="O3159"/>
      <c r="S3159"/>
      <c r="T3159"/>
      <c r="U3159"/>
      <c r="V3159"/>
      <c r="Y3159"/>
      <c r="Z3159"/>
      <c r="AA3159"/>
      <c r="AB3159"/>
      <c r="AC3159"/>
      <c r="AD3159"/>
      <c r="AE3159"/>
      <c r="AF3159"/>
      <c r="AG3159"/>
      <c r="AH3159"/>
      <c r="AI3159"/>
      <c r="AJ3159"/>
      <c r="AK3159"/>
      <c r="AL3159"/>
    </row>
    <row r="3160" spans="3:38" ht="15" customHeight="1" x14ac:dyDescent="0.35">
      <c r="C3160"/>
      <c r="D3160"/>
      <c r="E3160"/>
      <c r="F3160"/>
      <c r="G3160"/>
      <c r="H3160"/>
      <c r="I3160"/>
      <c r="J3160"/>
      <c r="K3160"/>
      <c r="L3160"/>
      <c r="M3160"/>
      <c r="N3160"/>
      <c r="O3160"/>
      <c r="S3160"/>
      <c r="T3160"/>
      <c r="U3160"/>
      <c r="V3160"/>
      <c r="Y3160"/>
      <c r="Z3160"/>
      <c r="AA3160"/>
      <c r="AB3160"/>
      <c r="AC3160"/>
      <c r="AD3160"/>
      <c r="AE3160"/>
      <c r="AF3160"/>
      <c r="AG3160"/>
      <c r="AH3160"/>
      <c r="AI3160"/>
      <c r="AJ3160"/>
      <c r="AK3160"/>
      <c r="AL3160"/>
    </row>
    <row r="3161" spans="3:38" ht="15" customHeight="1" x14ac:dyDescent="0.35">
      <c r="C3161"/>
      <c r="D3161"/>
      <c r="E3161"/>
      <c r="F3161"/>
      <c r="G3161"/>
      <c r="H3161"/>
      <c r="I3161"/>
      <c r="J3161"/>
      <c r="K3161"/>
      <c r="L3161"/>
      <c r="M3161"/>
      <c r="N3161"/>
      <c r="O3161"/>
      <c r="S3161"/>
      <c r="T3161"/>
      <c r="U3161"/>
      <c r="V3161"/>
      <c r="Y3161"/>
      <c r="Z3161"/>
      <c r="AA3161"/>
      <c r="AB3161"/>
      <c r="AC3161"/>
      <c r="AD3161"/>
      <c r="AE3161"/>
      <c r="AF3161"/>
      <c r="AG3161"/>
      <c r="AH3161"/>
      <c r="AI3161"/>
      <c r="AJ3161"/>
      <c r="AK3161"/>
      <c r="AL3161"/>
    </row>
    <row r="3162" spans="3:38" ht="15" customHeight="1" x14ac:dyDescent="0.35">
      <c r="C3162"/>
      <c r="D3162"/>
      <c r="E3162"/>
      <c r="F3162"/>
      <c r="G3162"/>
      <c r="H3162"/>
      <c r="I3162"/>
      <c r="J3162"/>
      <c r="K3162"/>
      <c r="L3162"/>
      <c r="M3162"/>
      <c r="N3162"/>
      <c r="O3162"/>
      <c r="S3162"/>
      <c r="T3162"/>
      <c r="U3162"/>
      <c r="V3162"/>
      <c r="Y3162"/>
      <c r="Z3162"/>
      <c r="AA3162"/>
      <c r="AB3162"/>
      <c r="AC3162"/>
      <c r="AD3162"/>
      <c r="AE3162"/>
      <c r="AF3162"/>
      <c r="AG3162"/>
      <c r="AH3162"/>
      <c r="AI3162"/>
      <c r="AJ3162"/>
      <c r="AK3162"/>
      <c r="AL3162"/>
    </row>
    <row r="3163" spans="3:38" ht="15" customHeight="1" x14ac:dyDescent="0.35">
      <c r="C3163"/>
      <c r="D3163"/>
      <c r="E3163"/>
      <c r="F3163"/>
      <c r="G3163"/>
      <c r="H3163"/>
      <c r="I3163"/>
      <c r="J3163"/>
      <c r="K3163"/>
      <c r="L3163"/>
      <c r="M3163"/>
      <c r="N3163"/>
      <c r="O3163"/>
      <c r="S3163"/>
      <c r="T3163"/>
      <c r="U3163"/>
      <c r="V3163"/>
      <c r="Y3163"/>
      <c r="Z3163"/>
      <c r="AA3163"/>
      <c r="AB3163"/>
      <c r="AC3163"/>
      <c r="AD3163"/>
      <c r="AE3163"/>
      <c r="AF3163"/>
      <c r="AG3163"/>
      <c r="AH3163"/>
      <c r="AI3163"/>
      <c r="AJ3163"/>
      <c r="AK3163"/>
      <c r="AL3163"/>
    </row>
    <row r="3164" spans="3:38" ht="15" customHeight="1" x14ac:dyDescent="0.35">
      <c r="C3164"/>
      <c r="D3164"/>
      <c r="E3164"/>
      <c r="F3164"/>
      <c r="G3164"/>
      <c r="H3164"/>
      <c r="I3164"/>
      <c r="J3164"/>
      <c r="K3164"/>
      <c r="L3164"/>
      <c r="M3164"/>
      <c r="N3164"/>
      <c r="O3164"/>
      <c r="S3164"/>
      <c r="T3164"/>
      <c r="U3164"/>
      <c r="V3164"/>
      <c r="Y3164"/>
      <c r="Z3164"/>
      <c r="AA3164"/>
      <c r="AB3164"/>
      <c r="AC3164"/>
      <c r="AD3164"/>
      <c r="AE3164"/>
      <c r="AF3164"/>
      <c r="AG3164"/>
      <c r="AH3164"/>
      <c r="AI3164"/>
      <c r="AJ3164"/>
      <c r="AK3164"/>
      <c r="AL3164"/>
    </row>
    <row r="3165" spans="3:38" ht="15" customHeight="1" x14ac:dyDescent="0.35">
      <c r="C3165"/>
      <c r="D3165"/>
      <c r="E3165"/>
      <c r="F3165"/>
      <c r="G3165"/>
      <c r="H3165"/>
      <c r="I3165"/>
      <c r="J3165"/>
      <c r="K3165"/>
      <c r="L3165"/>
      <c r="M3165"/>
      <c r="N3165"/>
      <c r="O3165"/>
      <c r="S3165"/>
      <c r="T3165"/>
      <c r="U3165"/>
      <c r="V3165"/>
      <c r="Y3165"/>
      <c r="Z3165"/>
      <c r="AA3165"/>
      <c r="AB3165"/>
      <c r="AC3165"/>
      <c r="AD3165"/>
      <c r="AE3165"/>
      <c r="AF3165"/>
      <c r="AG3165"/>
      <c r="AH3165"/>
      <c r="AI3165"/>
      <c r="AJ3165"/>
      <c r="AK3165"/>
      <c r="AL3165"/>
    </row>
    <row r="3166" spans="3:38" ht="15" customHeight="1" x14ac:dyDescent="0.35">
      <c r="C3166"/>
      <c r="D3166"/>
      <c r="E3166"/>
      <c r="F3166"/>
      <c r="G3166"/>
      <c r="H3166"/>
      <c r="I3166"/>
      <c r="J3166"/>
      <c r="K3166"/>
      <c r="L3166"/>
      <c r="M3166"/>
      <c r="N3166"/>
      <c r="O3166"/>
      <c r="S3166"/>
      <c r="T3166"/>
      <c r="U3166"/>
      <c r="V3166"/>
      <c r="Y3166"/>
      <c r="Z3166"/>
      <c r="AA3166"/>
      <c r="AB3166"/>
      <c r="AC3166"/>
      <c r="AD3166"/>
      <c r="AE3166"/>
      <c r="AF3166"/>
      <c r="AG3166"/>
      <c r="AH3166"/>
      <c r="AI3166"/>
      <c r="AJ3166"/>
      <c r="AK3166"/>
      <c r="AL3166"/>
    </row>
    <row r="3167" spans="3:38" ht="15" customHeight="1" x14ac:dyDescent="0.35">
      <c r="C3167"/>
      <c r="D3167"/>
      <c r="E3167"/>
      <c r="F3167"/>
      <c r="G3167"/>
      <c r="H3167"/>
      <c r="I3167"/>
      <c r="J3167"/>
      <c r="K3167"/>
      <c r="L3167"/>
      <c r="M3167"/>
      <c r="N3167"/>
      <c r="O3167"/>
      <c r="S3167"/>
      <c r="T3167"/>
      <c r="U3167"/>
      <c r="V3167"/>
      <c r="Y3167"/>
      <c r="Z3167"/>
      <c r="AA3167"/>
      <c r="AB3167"/>
      <c r="AC3167"/>
      <c r="AD3167"/>
      <c r="AE3167"/>
      <c r="AF3167"/>
      <c r="AG3167"/>
      <c r="AH3167"/>
      <c r="AI3167"/>
      <c r="AJ3167"/>
      <c r="AK3167"/>
      <c r="AL3167"/>
    </row>
    <row r="3168" spans="3:38" ht="15" customHeight="1" x14ac:dyDescent="0.35">
      <c r="C3168"/>
      <c r="D3168"/>
      <c r="E3168"/>
      <c r="F3168"/>
      <c r="G3168"/>
      <c r="H3168"/>
      <c r="I3168"/>
      <c r="J3168"/>
      <c r="K3168"/>
      <c r="L3168"/>
      <c r="M3168"/>
      <c r="N3168"/>
      <c r="O3168"/>
      <c r="S3168"/>
      <c r="T3168"/>
      <c r="U3168"/>
      <c r="V3168"/>
      <c r="Y3168"/>
      <c r="Z3168"/>
      <c r="AA3168"/>
      <c r="AB3168"/>
      <c r="AC3168"/>
      <c r="AD3168"/>
      <c r="AE3168"/>
      <c r="AF3168"/>
      <c r="AG3168"/>
      <c r="AH3168"/>
      <c r="AI3168"/>
      <c r="AJ3168"/>
      <c r="AK3168"/>
      <c r="AL3168"/>
    </row>
    <row r="3169" spans="3:38" ht="15" customHeight="1" x14ac:dyDescent="0.35">
      <c r="C3169"/>
      <c r="D3169"/>
      <c r="E3169"/>
      <c r="F3169"/>
      <c r="G3169"/>
      <c r="H3169"/>
      <c r="I3169"/>
      <c r="J3169"/>
      <c r="K3169"/>
      <c r="L3169"/>
      <c r="M3169"/>
      <c r="N3169"/>
      <c r="O3169"/>
      <c r="S3169"/>
      <c r="T3169"/>
      <c r="U3169"/>
      <c r="V3169"/>
      <c r="Y3169"/>
      <c r="Z3169"/>
      <c r="AA3169"/>
      <c r="AB3169"/>
      <c r="AC3169"/>
      <c r="AD3169"/>
      <c r="AE3169"/>
      <c r="AF3169"/>
      <c r="AG3169"/>
      <c r="AH3169"/>
      <c r="AI3169"/>
      <c r="AJ3169"/>
      <c r="AK3169"/>
      <c r="AL3169"/>
    </row>
    <row r="3170" spans="3:38" ht="15" customHeight="1" x14ac:dyDescent="0.35">
      <c r="C3170"/>
      <c r="D3170"/>
      <c r="E3170"/>
      <c r="F3170"/>
      <c r="G3170"/>
      <c r="H3170"/>
      <c r="I3170"/>
      <c r="J3170"/>
      <c r="K3170"/>
      <c r="L3170"/>
      <c r="M3170"/>
      <c r="N3170"/>
      <c r="O3170"/>
      <c r="S3170"/>
      <c r="T3170"/>
      <c r="U3170"/>
      <c r="V3170"/>
      <c r="Y3170"/>
      <c r="Z3170"/>
      <c r="AA3170"/>
      <c r="AB3170"/>
      <c r="AC3170"/>
      <c r="AD3170"/>
      <c r="AE3170"/>
      <c r="AF3170"/>
      <c r="AG3170"/>
      <c r="AH3170"/>
      <c r="AI3170"/>
      <c r="AJ3170"/>
      <c r="AK3170"/>
      <c r="AL3170"/>
    </row>
    <row r="3171" spans="3:38" ht="15" customHeight="1" x14ac:dyDescent="0.35">
      <c r="C3171"/>
      <c r="D3171"/>
      <c r="E3171"/>
      <c r="F3171"/>
      <c r="G3171"/>
      <c r="H3171"/>
      <c r="I3171"/>
      <c r="J3171"/>
      <c r="K3171"/>
      <c r="L3171"/>
      <c r="M3171"/>
      <c r="N3171"/>
      <c r="O3171"/>
      <c r="S3171"/>
      <c r="T3171"/>
      <c r="U3171"/>
      <c r="V3171"/>
      <c r="Y3171"/>
      <c r="Z3171"/>
      <c r="AA3171"/>
      <c r="AB3171"/>
      <c r="AC3171"/>
      <c r="AD3171"/>
      <c r="AE3171"/>
      <c r="AF3171"/>
      <c r="AG3171"/>
      <c r="AH3171"/>
      <c r="AI3171"/>
      <c r="AJ3171"/>
      <c r="AK3171"/>
      <c r="AL3171"/>
    </row>
    <row r="3172" spans="3:38" ht="15" customHeight="1" x14ac:dyDescent="0.35">
      <c r="C3172"/>
      <c r="D3172"/>
      <c r="E3172"/>
      <c r="F3172"/>
      <c r="G3172"/>
      <c r="H3172"/>
      <c r="I3172"/>
      <c r="J3172"/>
      <c r="K3172"/>
      <c r="L3172"/>
      <c r="M3172"/>
      <c r="N3172"/>
      <c r="O3172"/>
      <c r="S3172"/>
      <c r="T3172"/>
      <c r="U3172"/>
      <c r="V3172"/>
      <c r="Y3172"/>
      <c r="Z3172"/>
      <c r="AA3172"/>
      <c r="AB3172"/>
      <c r="AC3172"/>
      <c r="AD3172"/>
      <c r="AE3172"/>
      <c r="AF3172"/>
      <c r="AG3172"/>
      <c r="AH3172"/>
      <c r="AI3172"/>
      <c r="AJ3172"/>
      <c r="AK3172"/>
      <c r="AL3172"/>
    </row>
    <row r="3173" spans="3:38" ht="15" customHeight="1" x14ac:dyDescent="0.35">
      <c r="C3173"/>
      <c r="D3173"/>
      <c r="E3173"/>
      <c r="F3173"/>
      <c r="G3173"/>
      <c r="H3173"/>
      <c r="I3173"/>
      <c r="J3173"/>
      <c r="K3173"/>
      <c r="L3173"/>
      <c r="M3173"/>
      <c r="N3173"/>
      <c r="O3173"/>
      <c r="S3173"/>
      <c r="T3173"/>
      <c r="U3173"/>
      <c r="V3173"/>
      <c r="Y3173"/>
      <c r="Z3173"/>
      <c r="AA3173"/>
      <c r="AB3173"/>
      <c r="AC3173"/>
      <c r="AD3173"/>
      <c r="AE3173"/>
      <c r="AF3173"/>
      <c r="AG3173"/>
      <c r="AH3173"/>
      <c r="AI3173"/>
      <c r="AJ3173"/>
      <c r="AK3173"/>
      <c r="AL3173"/>
    </row>
    <row r="3174" spans="3:38" ht="15" customHeight="1" x14ac:dyDescent="0.35">
      <c r="C3174"/>
      <c r="D3174"/>
      <c r="E3174"/>
      <c r="F3174"/>
      <c r="G3174"/>
      <c r="H3174"/>
      <c r="I3174"/>
      <c r="J3174"/>
      <c r="K3174"/>
      <c r="L3174"/>
      <c r="M3174"/>
      <c r="N3174"/>
      <c r="O3174"/>
      <c r="S3174"/>
      <c r="T3174"/>
      <c r="U3174"/>
      <c r="V3174"/>
      <c r="Y3174"/>
      <c r="Z3174"/>
      <c r="AA3174"/>
      <c r="AB3174"/>
      <c r="AC3174"/>
      <c r="AD3174"/>
      <c r="AE3174"/>
      <c r="AF3174"/>
      <c r="AG3174"/>
      <c r="AH3174"/>
      <c r="AI3174"/>
      <c r="AJ3174"/>
      <c r="AK3174"/>
      <c r="AL3174"/>
    </row>
    <row r="3175" spans="3:38" ht="15" customHeight="1" x14ac:dyDescent="0.35">
      <c r="C3175"/>
      <c r="D3175"/>
      <c r="E3175"/>
      <c r="F3175"/>
      <c r="G3175"/>
      <c r="H3175"/>
      <c r="I3175"/>
      <c r="J3175"/>
      <c r="K3175"/>
      <c r="L3175"/>
      <c r="M3175"/>
      <c r="N3175"/>
      <c r="O3175"/>
      <c r="S3175"/>
      <c r="T3175"/>
      <c r="U3175"/>
      <c r="V3175"/>
      <c r="Y3175"/>
      <c r="Z3175"/>
      <c r="AA3175"/>
      <c r="AB3175"/>
      <c r="AC3175"/>
      <c r="AD3175"/>
      <c r="AE3175"/>
      <c r="AF3175"/>
      <c r="AG3175"/>
      <c r="AH3175"/>
      <c r="AI3175"/>
      <c r="AJ3175"/>
      <c r="AK3175"/>
      <c r="AL3175"/>
    </row>
    <row r="3176" spans="3:38" ht="15" customHeight="1" x14ac:dyDescent="0.35">
      <c r="C3176"/>
      <c r="D3176"/>
      <c r="E3176"/>
      <c r="F3176"/>
      <c r="G3176"/>
      <c r="H3176"/>
      <c r="I3176"/>
      <c r="J3176"/>
      <c r="K3176"/>
      <c r="L3176"/>
      <c r="M3176"/>
      <c r="N3176"/>
      <c r="O3176"/>
      <c r="S3176"/>
      <c r="T3176"/>
      <c r="U3176"/>
      <c r="V3176"/>
      <c r="Y3176"/>
      <c r="Z3176"/>
      <c r="AA3176"/>
      <c r="AB3176"/>
      <c r="AC3176"/>
      <c r="AD3176"/>
      <c r="AE3176"/>
      <c r="AF3176"/>
      <c r="AG3176"/>
      <c r="AH3176"/>
      <c r="AI3176"/>
      <c r="AJ3176"/>
      <c r="AK3176"/>
      <c r="AL3176"/>
    </row>
    <row r="3177" spans="3:38" ht="15" customHeight="1" x14ac:dyDescent="0.35">
      <c r="C3177"/>
      <c r="D3177"/>
      <c r="E3177"/>
      <c r="F3177"/>
      <c r="G3177"/>
      <c r="H3177"/>
      <c r="I3177"/>
      <c r="J3177"/>
      <c r="K3177"/>
      <c r="L3177"/>
      <c r="M3177"/>
      <c r="N3177"/>
      <c r="O3177"/>
      <c r="S3177"/>
      <c r="T3177"/>
      <c r="U3177"/>
      <c r="V3177"/>
      <c r="Y3177"/>
      <c r="Z3177"/>
      <c r="AA3177"/>
      <c r="AB3177"/>
      <c r="AC3177"/>
      <c r="AD3177"/>
      <c r="AE3177"/>
      <c r="AF3177"/>
      <c r="AG3177"/>
      <c r="AH3177"/>
      <c r="AI3177"/>
      <c r="AJ3177"/>
      <c r="AK3177"/>
      <c r="AL3177"/>
    </row>
    <row r="3178" spans="3:38" ht="15" customHeight="1" x14ac:dyDescent="0.35">
      <c r="C3178"/>
      <c r="D3178"/>
      <c r="E3178"/>
      <c r="F3178"/>
      <c r="G3178"/>
      <c r="H3178"/>
      <c r="I3178"/>
      <c r="J3178"/>
      <c r="K3178"/>
      <c r="L3178"/>
      <c r="M3178"/>
      <c r="N3178"/>
      <c r="O3178"/>
      <c r="S3178"/>
      <c r="T3178"/>
      <c r="U3178"/>
      <c r="V3178"/>
      <c r="Y3178"/>
      <c r="Z3178"/>
      <c r="AA3178"/>
      <c r="AB3178"/>
      <c r="AC3178"/>
      <c r="AD3178"/>
      <c r="AE3178"/>
      <c r="AF3178"/>
      <c r="AG3178"/>
      <c r="AH3178"/>
      <c r="AI3178"/>
      <c r="AJ3178"/>
      <c r="AK3178"/>
      <c r="AL3178"/>
    </row>
    <row r="3179" spans="3:38" ht="15" customHeight="1" x14ac:dyDescent="0.35">
      <c r="C3179"/>
      <c r="D3179"/>
      <c r="E3179"/>
      <c r="F3179"/>
      <c r="G3179"/>
      <c r="H3179"/>
      <c r="I3179"/>
      <c r="J3179"/>
      <c r="K3179"/>
      <c r="L3179"/>
      <c r="M3179"/>
      <c r="N3179"/>
      <c r="O3179"/>
      <c r="S3179"/>
      <c r="T3179"/>
      <c r="U3179"/>
      <c r="V3179"/>
      <c r="Y3179"/>
      <c r="Z3179"/>
      <c r="AA3179"/>
      <c r="AB3179"/>
      <c r="AC3179"/>
      <c r="AD3179"/>
      <c r="AE3179"/>
      <c r="AF3179"/>
      <c r="AG3179"/>
      <c r="AH3179"/>
      <c r="AI3179"/>
      <c r="AJ3179"/>
      <c r="AK3179"/>
      <c r="AL3179"/>
    </row>
    <row r="3180" spans="3:38" ht="15" customHeight="1" x14ac:dyDescent="0.35">
      <c r="C3180"/>
      <c r="D3180"/>
      <c r="E3180"/>
      <c r="F3180"/>
      <c r="G3180"/>
      <c r="H3180"/>
      <c r="I3180"/>
      <c r="J3180"/>
      <c r="K3180"/>
      <c r="L3180"/>
      <c r="M3180"/>
      <c r="N3180"/>
      <c r="O3180"/>
      <c r="S3180"/>
      <c r="T3180"/>
      <c r="U3180"/>
      <c r="V3180"/>
      <c r="Y3180"/>
      <c r="Z3180"/>
      <c r="AA3180"/>
      <c r="AB3180"/>
      <c r="AC3180"/>
      <c r="AD3180"/>
      <c r="AE3180"/>
      <c r="AF3180"/>
      <c r="AG3180"/>
      <c r="AH3180"/>
      <c r="AI3180"/>
      <c r="AJ3180"/>
      <c r="AK3180"/>
      <c r="AL3180"/>
    </row>
    <row r="3181" spans="3:38" ht="15" customHeight="1" x14ac:dyDescent="0.35">
      <c r="C3181"/>
      <c r="D3181"/>
      <c r="E3181"/>
      <c r="F3181"/>
      <c r="G3181"/>
      <c r="H3181"/>
      <c r="I3181"/>
      <c r="J3181"/>
      <c r="K3181"/>
      <c r="L3181"/>
      <c r="M3181"/>
      <c r="N3181"/>
      <c r="O3181"/>
      <c r="S3181"/>
      <c r="T3181"/>
      <c r="U3181"/>
      <c r="V3181"/>
      <c r="Y3181"/>
      <c r="Z3181"/>
      <c r="AA3181"/>
      <c r="AB3181"/>
      <c r="AC3181"/>
      <c r="AD3181"/>
      <c r="AE3181"/>
      <c r="AF3181"/>
      <c r="AG3181"/>
      <c r="AH3181"/>
      <c r="AI3181"/>
      <c r="AJ3181"/>
      <c r="AK3181"/>
      <c r="AL3181"/>
    </row>
    <row r="3182" spans="3:38" ht="15" customHeight="1" x14ac:dyDescent="0.35">
      <c r="C3182"/>
      <c r="D3182"/>
      <c r="E3182"/>
      <c r="F3182"/>
      <c r="G3182"/>
      <c r="H3182"/>
      <c r="I3182"/>
      <c r="J3182"/>
      <c r="K3182"/>
      <c r="L3182"/>
      <c r="M3182"/>
      <c r="N3182"/>
      <c r="O3182"/>
      <c r="S3182"/>
      <c r="T3182"/>
      <c r="U3182"/>
      <c r="V3182"/>
      <c r="Y3182"/>
      <c r="Z3182"/>
      <c r="AA3182"/>
      <c r="AB3182"/>
      <c r="AC3182"/>
      <c r="AD3182"/>
      <c r="AE3182"/>
      <c r="AF3182"/>
      <c r="AG3182"/>
      <c r="AH3182"/>
      <c r="AI3182"/>
      <c r="AJ3182"/>
      <c r="AK3182"/>
      <c r="AL3182"/>
    </row>
    <row r="3183" spans="3:38" ht="15" customHeight="1" x14ac:dyDescent="0.35">
      <c r="C3183"/>
      <c r="D3183"/>
      <c r="E3183"/>
      <c r="F3183"/>
      <c r="G3183"/>
      <c r="H3183"/>
      <c r="I3183"/>
      <c r="J3183"/>
      <c r="K3183"/>
      <c r="L3183"/>
      <c r="M3183"/>
      <c r="N3183"/>
      <c r="O3183"/>
      <c r="S3183"/>
      <c r="T3183"/>
      <c r="U3183"/>
      <c r="V3183"/>
      <c r="Y3183"/>
      <c r="Z3183"/>
      <c r="AA3183"/>
      <c r="AB3183"/>
      <c r="AC3183"/>
      <c r="AD3183"/>
      <c r="AE3183"/>
      <c r="AF3183"/>
      <c r="AG3183"/>
      <c r="AH3183"/>
      <c r="AI3183"/>
      <c r="AJ3183"/>
      <c r="AK3183"/>
      <c r="AL3183"/>
    </row>
    <row r="3184" spans="3:38" ht="15" customHeight="1" x14ac:dyDescent="0.35">
      <c r="C3184"/>
      <c r="D3184"/>
      <c r="E3184"/>
      <c r="F3184"/>
      <c r="G3184"/>
      <c r="H3184"/>
      <c r="I3184"/>
      <c r="J3184"/>
      <c r="K3184"/>
      <c r="L3184"/>
      <c r="M3184"/>
      <c r="N3184"/>
      <c r="O3184"/>
      <c r="S3184"/>
      <c r="T3184"/>
      <c r="U3184"/>
      <c r="V3184"/>
      <c r="Y3184"/>
      <c r="Z3184"/>
      <c r="AA3184"/>
      <c r="AB3184"/>
      <c r="AC3184"/>
      <c r="AD3184"/>
      <c r="AE3184"/>
      <c r="AF3184"/>
      <c r="AG3184"/>
      <c r="AH3184"/>
      <c r="AI3184"/>
      <c r="AJ3184"/>
      <c r="AK3184"/>
      <c r="AL3184"/>
    </row>
    <row r="3185" spans="3:38" ht="15" customHeight="1" x14ac:dyDescent="0.35">
      <c r="C3185"/>
      <c r="D3185"/>
      <c r="E3185"/>
      <c r="F3185"/>
      <c r="G3185"/>
      <c r="H3185"/>
      <c r="I3185"/>
      <c r="J3185"/>
      <c r="K3185"/>
      <c r="L3185"/>
      <c r="M3185"/>
      <c r="N3185"/>
      <c r="O3185"/>
      <c r="S3185"/>
      <c r="T3185"/>
      <c r="U3185"/>
      <c r="V3185"/>
      <c r="Y3185"/>
      <c r="Z3185"/>
      <c r="AA3185"/>
      <c r="AB3185"/>
      <c r="AC3185"/>
      <c r="AD3185"/>
      <c r="AE3185"/>
      <c r="AF3185"/>
      <c r="AG3185"/>
      <c r="AH3185"/>
      <c r="AI3185"/>
      <c r="AJ3185"/>
      <c r="AK3185"/>
      <c r="AL3185"/>
    </row>
    <row r="3186" spans="3:38" ht="15" customHeight="1" x14ac:dyDescent="0.35">
      <c r="C3186"/>
      <c r="D3186"/>
      <c r="E3186"/>
      <c r="F3186"/>
      <c r="G3186"/>
      <c r="H3186"/>
      <c r="I3186"/>
      <c r="J3186"/>
      <c r="K3186"/>
      <c r="L3186"/>
      <c r="M3186"/>
      <c r="N3186"/>
      <c r="O3186"/>
      <c r="S3186"/>
      <c r="T3186"/>
      <c r="U3186"/>
      <c r="V3186"/>
      <c r="Y3186"/>
      <c r="Z3186"/>
      <c r="AA3186"/>
      <c r="AB3186"/>
      <c r="AC3186"/>
      <c r="AD3186"/>
      <c r="AE3186"/>
      <c r="AF3186"/>
      <c r="AG3186"/>
      <c r="AH3186"/>
      <c r="AI3186"/>
      <c r="AJ3186"/>
      <c r="AK3186"/>
      <c r="AL3186"/>
    </row>
    <row r="3187" spans="3:38" ht="15" customHeight="1" x14ac:dyDescent="0.35">
      <c r="C3187"/>
      <c r="D3187"/>
      <c r="E3187"/>
      <c r="F3187"/>
      <c r="G3187"/>
      <c r="H3187"/>
      <c r="I3187"/>
      <c r="J3187"/>
      <c r="K3187"/>
      <c r="L3187"/>
      <c r="M3187"/>
      <c r="N3187"/>
      <c r="O3187"/>
      <c r="S3187"/>
      <c r="T3187"/>
      <c r="U3187"/>
      <c r="V3187"/>
      <c r="Y3187"/>
      <c r="Z3187"/>
      <c r="AA3187"/>
      <c r="AB3187"/>
      <c r="AC3187"/>
      <c r="AD3187"/>
      <c r="AE3187"/>
      <c r="AF3187"/>
      <c r="AG3187"/>
      <c r="AH3187"/>
      <c r="AI3187"/>
      <c r="AJ3187"/>
      <c r="AK3187"/>
      <c r="AL3187"/>
    </row>
    <row r="3188" spans="3:38" ht="15" customHeight="1" x14ac:dyDescent="0.35">
      <c r="C3188"/>
      <c r="D3188"/>
      <c r="E3188"/>
      <c r="F3188"/>
      <c r="G3188"/>
      <c r="H3188"/>
      <c r="I3188"/>
      <c r="J3188"/>
      <c r="K3188"/>
      <c r="L3188"/>
      <c r="M3188"/>
      <c r="N3188"/>
      <c r="O3188"/>
      <c r="S3188"/>
      <c r="T3188"/>
      <c r="U3188"/>
      <c r="V3188"/>
      <c r="Y3188"/>
      <c r="Z3188"/>
      <c r="AA3188"/>
      <c r="AB3188"/>
      <c r="AC3188"/>
      <c r="AD3188"/>
      <c r="AE3188"/>
      <c r="AF3188"/>
      <c r="AG3188"/>
      <c r="AH3188"/>
      <c r="AI3188"/>
      <c r="AJ3188"/>
      <c r="AK3188"/>
      <c r="AL3188"/>
    </row>
    <row r="3189" spans="3:38" ht="15" customHeight="1" x14ac:dyDescent="0.35">
      <c r="C3189"/>
      <c r="D3189"/>
      <c r="E3189"/>
      <c r="F3189"/>
      <c r="G3189"/>
      <c r="H3189"/>
      <c r="I3189"/>
      <c r="J3189"/>
      <c r="K3189"/>
      <c r="L3189"/>
      <c r="M3189"/>
      <c r="N3189"/>
      <c r="O3189"/>
      <c r="S3189"/>
      <c r="T3189"/>
      <c r="U3189"/>
      <c r="V3189"/>
      <c r="Y3189"/>
      <c r="Z3189"/>
      <c r="AA3189"/>
      <c r="AB3189"/>
      <c r="AC3189"/>
      <c r="AD3189"/>
      <c r="AE3189"/>
      <c r="AF3189"/>
      <c r="AG3189"/>
      <c r="AH3189"/>
      <c r="AI3189"/>
      <c r="AJ3189"/>
      <c r="AK3189"/>
      <c r="AL3189"/>
    </row>
    <row r="3190" spans="3:38" ht="15" customHeight="1" x14ac:dyDescent="0.35">
      <c r="C3190"/>
      <c r="D3190"/>
      <c r="E3190"/>
      <c r="F3190"/>
      <c r="G3190"/>
      <c r="H3190"/>
      <c r="I3190"/>
      <c r="J3190"/>
      <c r="K3190"/>
      <c r="L3190"/>
      <c r="M3190"/>
      <c r="N3190"/>
      <c r="O3190"/>
      <c r="S3190"/>
      <c r="T3190"/>
      <c r="U3190"/>
      <c r="V3190"/>
      <c r="Y3190"/>
      <c r="Z3190"/>
      <c r="AA3190"/>
      <c r="AB3190"/>
      <c r="AC3190"/>
      <c r="AD3190"/>
      <c r="AE3190"/>
      <c r="AF3190"/>
      <c r="AG3190"/>
      <c r="AH3190"/>
      <c r="AI3190"/>
      <c r="AJ3190"/>
      <c r="AK3190"/>
      <c r="AL3190"/>
    </row>
    <row r="3191" spans="3:38" ht="15" customHeight="1" x14ac:dyDescent="0.35">
      <c r="C3191"/>
      <c r="D3191"/>
      <c r="E3191"/>
      <c r="F3191"/>
      <c r="G3191"/>
      <c r="H3191"/>
      <c r="I3191"/>
      <c r="J3191"/>
      <c r="K3191"/>
      <c r="L3191"/>
      <c r="M3191"/>
      <c r="N3191"/>
      <c r="O3191"/>
      <c r="S3191"/>
      <c r="T3191"/>
      <c r="U3191"/>
      <c r="V3191"/>
      <c r="Y3191"/>
      <c r="Z3191"/>
      <c r="AA3191"/>
      <c r="AB3191"/>
      <c r="AC3191"/>
      <c r="AD3191"/>
      <c r="AE3191"/>
      <c r="AF3191"/>
      <c r="AG3191"/>
      <c r="AH3191"/>
      <c r="AI3191"/>
      <c r="AJ3191"/>
      <c r="AK3191"/>
      <c r="AL3191"/>
    </row>
    <row r="3192" spans="3:38" ht="15" customHeight="1" x14ac:dyDescent="0.35">
      <c r="C3192"/>
      <c r="D3192"/>
      <c r="E3192"/>
      <c r="F3192"/>
      <c r="G3192"/>
      <c r="H3192"/>
      <c r="I3192"/>
      <c r="J3192"/>
      <c r="K3192"/>
      <c r="L3192"/>
      <c r="M3192"/>
      <c r="N3192"/>
      <c r="O3192"/>
      <c r="S3192"/>
      <c r="T3192"/>
      <c r="U3192"/>
      <c r="V3192"/>
      <c r="Y3192"/>
      <c r="Z3192"/>
      <c r="AA3192"/>
      <c r="AB3192"/>
      <c r="AC3192"/>
      <c r="AD3192"/>
      <c r="AE3192"/>
      <c r="AF3192"/>
      <c r="AG3192"/>
      <c r="AH3192"/>
      <c r="AI3192"/>
      <c r="AJ3192"/>
      <c r="AK3192"/>
      <c r="AL3192"/>
    </row>
    <row r="3193" spans="3:38" ht="15" customHeight="1" x14ac:dyDescent="0.35">
      <c r="C3193"/>
      <c r="D3193"/>
      <c r="E3193"/>
      <c r="F3193"/>
      <c r="G3193"/>
      <c r="H3193"/>
      <c r="I3193"/>
      <c r="J3193"/>
      <c r="K3193"/>
      <c r="L3193"/>
      <c r="M3193"/>
      <c r="N3193"/>
      <c r="O3193"/>
      <c r="S3193"/>
      <c r="T3193"/>
      <c r="U3193"/>
      <c r="V3193"/>
      <c r="Y3193"/>
      <c r="Z3193"/>
      <c r="AA3193"/>
      <c r="AB3193"/>
      <c r="AC3193"/>
      <c r="AD3193"/>
      <c r="AE3193"/>
      <c r="AF3193"/>
      <c r="AG3193"/>
      <c r="AH3193"/>
      <c r="AI3193"/>
      <c r="AJ3193"/>
      <c r="AK3193"/>
      <c r="AL3193"/>
    </row>
    <row r="3194" spans="3:38" ht="15" customHeight="1" x14ac:dyDescent="0.35">
      <c r="C3194"/>
      <c r="D3194"/>
      <c r="E3194"/>
      <c r="F3194"/>
      <c r="G3194"/>
      <c r="H3194"/>
      <c r="I3194"/>
      <c r="J3194"/>
      <c r="K3194"/>
      <c r="L3194"/>
      <c r="M3194"/>
      <c r="N3194"/>
      <c r="O3194"/>
      <c r="S3194"/>
      <c r="T3194"/>
      <c r="U3194"/>
      <c r="V3194"/>
      <c r="Y3194"/>
      <c r="Z3194"/>
      <c r="AA3194"/>
      <c r="AB3194"/>
      <c r="AC3194"/>
      <c r="AD3194"/>
      <c r="AE3194"/>
      <c r="AF3194"/>
      <c r="AG3194"/>
      <c r="AH3194"/>
      <c r="AI3194"/>
      <c r="AJ3194"/>
      <c r="AK3194"/>
      <c r="AL3194"/>
    </row>
    <row r="3195" spans="3:38" ht="15" customHeight="1" x14ac:dyDescent="0.35">
      <c r="C3195"/>
      <c r="D3195"/>
      <c r="E3195"/>
      <c r="F3195"/>
      <c r="G3195"/>
      <c r="H3195"/>
      <c r="I3195"/>
      <c r="J3195"/>
      <c r="K3195"/>
      <c r="L3195"/>
      <c r="M3195"/>
      <c r="N3195"/>
      <c r="O3195"/>
      <c r="S3195"/>
      <c r="T3195"/>
      <c r="U3195"/>
      <c r="V3195"/>
      <c r="Y3195"/>
      <c r="Z3195"/>
      <c r="AA3195"/>
      <c r="AB3195"/>
      <c r="AC3195"/>
      <c r="AD3195"/>
      <c r="AE3195"/>
      <c r="AF3195"/>
      <c r="AG3195"/>
      <c r="AH3195"/>
      <c r="AI3195"/>
      <c r="AJ3195"/>
      <c r="AK3195"/>
      <c r="AL3195"/>
    </row>
    <row r="3196" spans="3:38" ht="15" customHeight="1" x14ac:dyDescent="0.35">
      <c r="C3196"/>
      <c r="D3196"/>
      <c r="E3196"/>
      <c r="F3196"/>
      <c r="G3196"/>
      <c r="H3196"/>
      <c r="I3196"/>
      <c r="J3196"/>
      <c r="K3196"/>
      <c r="L3196"/>
      <c r="M3196"/>
      <c r="N3196"/>
      <c r="O3196"/>
      <c r="S3196"/>
      <c r="T3196"/>
      <c r="U3196"/>
      <c r="V3196"/>
      <c r="Y3196"/>
      <c r="Z3196"/>
      <c r="AA3196"/>
      <c r="AB3196"/>
      <c r="AC3196"/>
      <c r="AD3196"/>
      <c r="AE3196"/>
      <c r="AF3196"/>
      <c r="AG3196"/>
      <c r="AH3196"/>
      <c r="AI3196"/>
      <c r="AJ3196"/>
      <c r="AK3196"/>
      <c r="AL3196"/>
    </row>
    <row r="3197" spans="3:38" ht="15" customHeight="1" x14ac:dyDescent="0.35">
      <c r="C3197"/>
      <c r="D3197"/>
      <c r="E3197"/>
      <c r="F3197"/>
      <c r="G3197"/>
      <c r="H3197"/>
      <c r="I3197"/>
      <c r="J3197"/>
      <c r="K3197"/>
      <c r="L3197"/>
      <c r="M3197"/>
      <c r="N3197"/>
      <c r="O3197"/>
      <c r="S3197"/>
      <c r="T3197"/>
      <c r="U3197"/>
      <c r="V3197"/>
      <c r="Y3197"/>
      <c r="Z3197"/>
      <c r="AA3197"/>
      <c r="AB3197"/>
      <c r="AC3197"/>
      <c r="AD3197"/>
      <c r="AE3197"/>
      <c r="AF3197"/>
      <c r="AG3197"/>
      <c r="AH3197"/>
      <c r="AI3197"/>
      <c r="AJ3197"/>
      <c r="AK3197"/>
      <c r="AL3197"/>
    </row>
    <row r="3198" spans="3:38" ht="15" customHeight="1" x14ac:dyDescent="0.35">
      <c r="C3198"/>
      <c r="D3198"/>
      <c r="E3198"/>
      <c r="F3198"/>
      <c r="G3198"/>
      <c r="H3198"/>
      <c r="I3198"/>
      <c r="J3198"/>
      <c r="K3198"/>
      <c r="L3198"/>
      <c r="M3198"/>
      <c r="N3198"/>
      <c r="O3198"/>
      <c r="S3198"/>
      <c r="T3198"/>
      <c r="U3198"/>
      <c r="V3198"/>
      <c r="Y3198"/>
      <c r="Z3198"/>
      <c r="AA3198"/>
      <c r="AB3198"/>
      <c r="AC3198"/>
      <c r="AD3198"/>
      <c r="AE3198"/>
      <c r="AF3198"/>
      <c r="AG3198"/>
      <c r="AH3198"/>
      <c r="AI3198"/>
      <c r="AJ3198"/>
      <c r="AK3198"/>
      <c r="AL3198"/>
    </row>
    <row r="3199" spans="3:38" ht="15" customHeight="1" x14ac:dyDescent="0.35">
      <c r="C3199"/>
      <c r="D3199"/>
      <c r="E3199"/>
      <c r="F3199"/>
      <c r="G3199"/>
      <c r="H3199"/>
      <c r="I3199"/>
      <c r="J3199"/>
      <c r="K3199"/>
      <c r="L3199"/>
      <c r="M3199"/>
      <c r="N3199"/>
      <c r="O3199"/>
      <c r="S3199"/>
      <c r="T3199"/>
      <c r="U3199"/>
      <c r="V3199"/>
      <c r="Y3199"/>
      <c r="Z3199"/>
      <c r="AA3199"/>
      <c r="AB3199"/>
      <c r="AC3199"/>
      <c r="AD3199"/>
      <c r="AE3199"/>
      <c r="AF3199"/>
      <c r="AG3199"/>
      <c r="AH3199"/>
      <c r="AI3199"/>
      <c r="AJ3199"/>
      <c r="AK3199"/>
      <c r="AL3199"/>
    </row>
    <row r="3200" spans="3:38" ht="15" customHeight="1" x14ac:dyDescent="0.35">
      <c r="C3200"/>
      <c r="D3200"/>
      <c r="E3200"/>
      <c r="F3200"/>
      <c r="G3200"/>
      <c r="H3200"/>
      <c r="I3200"/>
      <c r="J3200"/>
      <c r="K3200"/>
      <c r="L3200"/>
      <c r="M3200"/>
      <c r="N3200"/>
      <c r="O3200"/>
      <c r="S3200"/>
      <c r="T3200"/>
      <c r="U3200"/>
      <c r="V3200"/>
      <c r="Y3200"/>
      <c r="Z3200"/>
      <c r="AA3200"/>
      <c r="AB3200"/>
      <c r="AC3200"/>
      <c r="AD3200"/>
      <c r="AE3200"/>
      <c r="AF3200"/>
      <c r="AG3200"/>
      <c r="AH3200"/>
      <c r="AI3200"/>
      <c r="AJ3200"/>
      <c r="AK3200"/>
      <c r="AL3200"/>
    </row>
    <row r="3201" spans="3:38" ht="15" customHeight="1" x14ac:dyDescent="0.35">
      <c r="C3201"/>
      <c r="D3201"/>
      <c r="E3201"/>
      <c r="F3201"/>
      <c r="G3201"/>
      <c r="H3201"/>
      <c r="I3201"/>
      <c r="J3201"/>
      <c r="K3201"/>
      <c r="L3201"/>
      <c r="M3201"/>
      <c r="N3201"/>
      <c r="O3201"/>
      <c r="S3201"/>
      <c r="T3201"/>
      <c r="U3201"/>
      <c r="V3201"/>
      <c r="Y3201"/>
      <c r="Z3201"/>
      <c r="AA3201"/>
      <c r="AB3201"/>
      <c r="AC3201"/>
      <c r="AD3201"/>
      <c r="AE3201"/>
      <c r="AF3201"/>
      <c r="AG3201"/>
      <c r="AH3201"/>
      <c r="AI3201"/>
      <c r="AJ3201"/>
      <c r="AK3201"/>
      <c r="AL3201"/>
    </row>
    <row r="3202" spans="3:38" ht="15" customHeight="1" x14ac:dyDescent="0.35">
      <c r="C3202"/>
      <c r="D3202"/>
      <c r="E3202"/>
      <c r="F3202"/>
      <c r="G3202"/>
      <c r="H3202"/>
      <c r="I3202"/>
      <c r="J3202"/>
      <c r="K3202"/>
      <c r="L3202"/>
      <c r="M3202"/>
      <c r="N3202"/>
      <c r="O3202"/>
      <c r="S3202"/>
      <c r="T3202"/>
      <c r="U3202"/>
      <c r="V3202"/>
      <c r="Y3202"/>
      <c r="Z3202"/>
      <c r="AA3202"/>
      <c r="AB3202"/>
      <c r="AC3202"/>
      <c r="AD3202"/>
      <c r="AE3202"/>
      <c r="AF3202"/>
      <c r="AG3202"/>
      <c r="AH3202"/>
      <c r="AI3202"/>
      <c r="AJ3202"/>
      <c r="AK3202"/>
      <c r="AL3202"/>
    </row>
    <row r="3203" spans="3:38" ht="15" customHeight="1" x14ac:dyDescent="0.35">
      <c r="C3203"/>
      <c r="D3203"/>
      <c r="E3203"/>
      <c r="F3203"/>
      <c r="G3203"/>
      <c r="H3203"/>
      <c r="I3203"/>
      <c r="J3203"/>
      <c r="K3203"/>
      <c r="L3203"/>
      <c r="M3203"/>
      <c r="N3203"/>
      <c r="O3203"/>
      <c r="S3203"/>
      <c r="T3203"/>
      <c r="U3203"/>
      <c r="V3203"/>
      <c r="Y3203"/>
      <c r="Z3203"/>
      <c r="AA3203"/>
      <c r="AB3203"/>
      <c r="AC3203"/>
      <c r="AD3203"/>
      <c r="AE3203"/>
      <c r="AF3203"/>
      <c r="AG3203"/>
      <c r="AH3203"/>
      <c r="AI3203"/>
      <c r="AJ3203"/>
      <c r="AK3203"/>
      <c r="AL3203"/>
    </row>
    <row r="3204" spans="3:38" ht="15" customHeight="1" x14ac:dyDescent="0.35">
      <c r="C3204"/>
      <c r="D3204"/>
      <c r="E3204"/>
      <c r="F3204"/>
      <c r="G3204"/>
      <c r="H3204"/>
      <c r="I3204"/>
      <c r="J3204"/>
      <c r="K3204"/>
      <c r="L3204"/>
      <c r="M3204"/>
      <c r="N3204"/>
      <c r="O3204"/>
      <c r="S3204"/>
      <c r="T3204"/>
      <c r="U3204"/>
      <c r="V3204"/>
      <c r="Y3204"/>
      <c r="Z3204"/>
      <c r="AA3204"/>
      <c r="AB3204"/>
      <c r="AC3204"/>
      <c r="AD3204"/>
      <c r="AE3204"/>
      <c r="AF3204"/>
      <c r="AG3204"/>
      <c r="AH3204"/>
      <c r="AI3204"/>
      <c r="AJ3204"/>
      <c r="AK3204"/>
      <c r="AL3204"/>
    </row>
    <row r="3205" spans="3:38" ht="15" customHeight="1" x14ac:dyDescent="0.35">
      <c r="C3205"/>
      <c r="D3205"/>
      <c r="E3205"/>
      <c r="F3205"/>
      <c r="G3205"/>
      <c r="H3205"/>
      <c r="I3205"/>
      <c r="J3205"/>
      <c r="K3205"/>
      <c r="L3205"/>
      <c r="M3205"/>
      <c r="N3205"/>
      <c r="O3205"/>
      <c r="S3205"/>
      <c r="T3205"/>
      <c r="U3205"/>
      <c r="V3205"/>
      <c r="Y3205"/>
      <c r="Z3205"/>
      <c r="AA3205"/>
      <c r="AB3205"/>
      <c r="AC3205"/>
      <c r="AD3205"/>
      <c r="AE3205"/>
      <c r="AF3205"/>
      <c r="AG3205"/>
      <c r="AH3205"/>
      <c r="AI3205"/>
      <c r="AJ3205"/>
      <c r="AK3205"/>
      <c r="AL3205"/>
    </row>
    <row r="3206" spans="3:38" ht="15" customHeight="1" x14ac:dyDescent="0.35">
      <c r="C3206"/>
      <c r="D3206"/>
      <c r="E3206"/>
      <c r="F3206"/>
      <c r="G3206"/>
      <c r="H3206"/>
      <c r="I3206"/>
      <c r="J3206"/>
      <c r="K3206"/>
      <c r="L3206"/>
      <c r="M3206"/>
      <c r="N3206"/>
      <c r="O3206"/>
      <c r="S3206"/>
      <c r="T3206"/>
      <c r="U3206"/>
      <c r="V3206"/>
      <c r="Y3206"/>
      <c r="Z3206"/>
      <c r="AA3206"/>
      <c r="AB3206"/>
      <c r="AC3206"/>
      <c r="AD3206"/>
      <c r="AE3206"/>
      <c r="AF3206"/>
      <c r="AG3206"/>
      <c r="AH3206"/>
      <c r="AI3206"/>
      <c r="AJ3206"/>
      <c r="AK3206"/>
      <c r="AL3206"/>
    </row>
    <row r="3207" spans="3:38" ht="15" customHeight="1" x14ac:dyDescent="0.35">
      <c r="C3207"/>
      <c r="D3207"/>
      <c r="E3207"/>
      <c r="F3207"/>
      <c r="G3207"/>
      <c r="H3207"/>
      <c r="I3207"/>
      <c r="J3207"/>
      <c r="K3207"/>
      <c r="L3207"/>
      <c r="M3207"/>
      <c r="N3207"/>
      <c r="O3207"/>
      <c r="S3207"/>
      <c r="T3207"/>
      <c r="U3207"/>
      <c r="V3207"/>
      <c r="Y3207"/>
      <c r="Z3207"/>
      <c r="AA3207"/>
      <c r="AB3207"/>
      <c r="AC3207"/>
      <c r="AD3207"/>
      <c r="AE3207"/>
      <c r="AF3207"/>
      <c r="AG3207"/>
      <c r="AH3207"/>
      <c r="AI3207"/>
      <c r="AJ3207"/>
      <c r="AK3207"/>
      <c r="AL3207"/>
    </row>
    <row r="3208" spans="3:38" ht="15" customHeight="1" x14ac:dyDescent="0.35">
      <c r="C3208"/>
      <c r="D3208"/>
      <c r="E3208"/>
      <c r="F3208"/>
      <c r="G3208"/>
      <c r="H3208"/>
      <c r="I3208"/>
      <c r="J3208"/>
      <c r="K3208"/>
      <c r="L3208"/>
      <c r="M3208"/>
      <c r="N3208"/>
      <c r="O3208"/>
      <c r="S3208"/>
      <c r="T3208"/>
      <c r="U3208"/>
      <c r="V3208"/>
      <c r="Y3208"/>
      <c r="Z3208"/>
      <c r="AA3208"/>
      <c r="AB3208"/>
      <c r="AC3208"/>
      <c r="AD3208"/>
      <c r="AE3208"/>
      <c r="AF3208"/>
      <c r="AG3208"/>
      <c r="AH3208"/>
      <c r="AI3208"/>
      <c r="AJ3208"/>
      <c r="AK3208"/>
      <c r="AL3208"/>
    </row>
    <row r="3209" spans="3:38" ht="15" customHeight="1" x14ac:dyDescent="0.35">
      <c r="C3209"/>
      <c r="D3209"/>
      <c r="E3209"/>
      <c r="F3209"/>
      <c r="G3209"/>
      <c r="H3209"/>
      <c r="I3209"/>
      <c r="J3209"/>
      <c r="K3209"/>
      <c r="L3209"/>
      <c r="M3209"/>
      <c r="N3209"/>
      <c r="O3209"/>
      <c r="S3209"/>
      <c r="T3209"/>
      <c r="U3209"/>
      <c r="V3209"/>
      <c r="Y3209"/>
      <c r="Z3209"/>
      <c r="AA3209"/>
      <c r="AB3209"/>
      <c r="AC3209"/>
      <c r="AD3209"/>
      <c r="AE3209"/>
      <c r="AF3209"/>
      <c r="AG3209"/>
      <c r="AH3209"/>
      <c r="AI3209"/>
      <c r="AJ3209"/>
      <c r="AK3209"/>
      <c r="AL3209"/>
    </row>
    <row r="3210" spans="3:38" ht="15" customHeight="1" x14ac:dyDescent="0.35">
      <c r="C3210"/>
      <c r="D3210"/>
      <c r="E3210"/>
      <c r="F3210"/>
      <c r="G3210"/>
      <c r="H3210"/>
      <c r="I3210"/>
      <c r="J3210"/>
      <c r="K3210"/>
      <c r="L3210"/>
      <c r="M3210"/>
      <c r="N3210"/>
      <c r="O3210"/>
      <c r="S3210"/>
      <c r="T3210"/>
      <c r="U3210"/>
      <c r="V3210"/>
      <c r="Y3210"/>
      <c r="Z3210"/>
      <c r="AA3210"/>
      <c r="AB3210"/>
      <c r="AC3210"/>
      <c r="AD3210"/>
      <c r="AE3210"/>
      <c r="AF3210"/>
      <c r="AG3210"/>
      <c r="AH3210"/>
      <c r="AI3210"/>
      <c r="AJ3210"/>
      <c r="AK3210"/>
      <c r="AL3210"/>
    </row>
    <row r="3211" spans="3:38" ht="15" customHeight="1" x14ac:dyDescent="0.35">
      <c r="C3211"/>
      <c r="D3211"/>
      <c r="E3211"/>
      <c r="F3211"/>
      <c r="G3211"/>
      <c r="H3211"/>
      <c r="I3211"/>
      <c r="J3211"/>
      <c r="K3211"/>
      <c r="L3211"/>
      <c r="M3211"/>
      <c r="N3211"/>
      <c r="O3211"/>
      <c r="S3211"/>
      <c r="T3211"/>
      <c r="U3211"/>
      <c r="V3211"/>
      <c r="Y3211"/>
      <c r="Z3211"/>
      <c r="AA3211"/>
      <c r="AB3211"/>
      <c r="AC3211"/>
      <c r="AD3211"/>
      <c r="AE3211"/>
      <c r="AF3211"/>
      <c r="AG3211"/>
      <c r="AH3211"/>
      <c r="AI3211"/>
      <c r="AJ3211"/>
      <c r="AK3211"/>
      <c r="AL3211"/>
    </row>
    <row r="3212" spans="3:38" ht="15" customHeight="1" x14ac:dyDescent="0.35">
      <c r="C3212"/>
      <c r="D3212"/>
      <c r="E3212"/>
      <c r="F3212"/>
      <c r="G3212"/>
      <c r="H3212"/>
      <c r="I3212"/>
      <c r="J3212"/>
      <c r="K3212"/>
      <c r="L3212"/>
      <c r="M3212"/>
      <c r="N3212"/>
      <c r="O3212"/>
      <c r="S3212"/>
      <c r="T3212"/>
      <c r="U3212"/>
      <c r="V3212"/>
      <c r="Y3212"/>
      <c r="Z3212"/>
      <c r="AA3212"/>
      <c r="AB3212"/>
      <c r="AC3212"/>
      <c r="AD3212"/>
      <c r="AE3212"/>
      <c r="AF3212"/>
      <c r="AG3212"/>
      <c r="AH3212"/>
      <c r="AI3212"/>
      <c r="AJ3212"/>
      <c r="AK3212"/>
      <c r="AL3212"/>
    </row>
    <row r="3213" spans="3:38" ht="15" customHeight="1" x14ac:dyDescent="0.35">
      <c r="C3213"/>
      <c r="D3213"/>
      <c r="E3213"/>
      <c r="F3213"/>
      <c r="G3213"/>
      <c r="H3213"/>
      <c r="I3213"/>
      <c r="J3213"/>
      <c r="K3213"/>
      <c r="L3213"/>
      <c r="M3213"/>
      <c r="N3213"/>
      <c r="O3213"/>
      <c r="S3213"/>
      <c r="T3213"/>
      <c r="U3213"/>
      <c r="V3213"/>
      <c r="Y3213"/>
      <c r="Z3213"/>
      <c r="AA3213"/>
      <c r="AB3213"/>
      <c r="AC3213"/>
      <c r="AD3213"/>
      <c r="AE3213"/>
      <c r="AF3213"/>
      <c r="AG3213"/>
      <c r="AH3213"/>
      <c r="AI3213"/>
      <c r="AJ3213"/>
      <c r="AK3213"/>
      <c r="AL3213"/>
    </row>
    <row r="3214" spans="3:38" ht="15" customHeight="1" x14ac:dyDescent="0.35">
      <c r="C3214"/>
      <c r="D3214"/>
      <c r="E3214"/>
      <c r="F3214"/>
      <c r="G3214"/>
      <c r="H3214"/>
      <c r="I3214"/>
      <c r="J3214"/>
      <c r="K3214"/>
      <c r="L3214"/>
      <c r="M3214"/>
      <c r="N3214"/>
      <c r="O3214"/>
      <c r="S3214"/>
      <c r="T3214"/>
      <c r="U3214"/>
      <c r="V3214"/>
      <c r="Y3214"/>
      <c r="Z3214"/>
      <c r="AA3214"/>
      <c r="AB3214"/>
      <c r="AC3214"/>
      <c r="AD3214"/>
      <c r="AE3214"/>
      <c r="AF3214"/>
      <c r="AG3214"/>
      <c r="AH3214"/>
      <c r="AI3214"/>
      <c r="AJ3214"/>
      <c r="AK3214"/>
      <c r="AL3214"/>
    </row>
    <row r="3215" spans="3:38" ht="15" customHeight="1" x14ac:dyDescent="0.35">
      <c r="C3215"/>
      <c r="D3215"/>
      <c r="E3215"/>
      <c r="F3215"/>
      <c r="G3215"/>
      <c r="H3215"/>
      <c r="I3215"/>
      <c r="J3215"/>
      <c r="K3215"/>
      <c r="L3215"/>
      <c r="M3215"/>
      <c r="N3215"/>
      <c r="O3215"/>
      <c r="S3215"/>
      <c r="T3215"/>
      <c r="U3215"/>
      <c r="V3215"/>
      <c r="Y3215"/>
      <c r="Z3215"/>
      <c r="AA3215"/>
      <c r="AB3215"/>
      <c r="AC3215"/>
      <c r="AD3215"/>
      <c r="AE3215"/>
      <c r="AF3215"/>
      <c r="AG3215"/>
      <c r="AH3215"/>
      <c r="AI3215"/>
      <c r="AJ3215"/>
      <c r="AK3215"/>
      <c r="AL3215"/>
    </row>
    <row r="3216" spans="3:38" ht="15" customHeight="1" x14ac:dyDescent="0.35">
      <c r="C3216"/>
      <c r="D3216"/>
      <c r="E3216"/>
      <c r="F3216"/>
      <c r="G3216"/>
      <c r="H3216"/>
      <c r="I3216"/>
      <c r="J3216"/>
      <c r="K3216"/>
      <c r="L3216"/>
      <c r="M3216"/>
      <c r="N3216"/>
      <c r="O3216"/>
      <c r="S3216"/>
      <c r="T3216"/>
      <c r="U3216"/>
      <c r="V3216"/>
      <c r="Y3216"/>
      <c r="Z3216"/>
      <c r="AA3216"/>
      <c r="AB3216"/>
      <c r="AC3216"/>
      <c r="AD3216"/>
      <c r="AE3216"/>
      <c r="AF3216"/>
      <c r="AG3216"/>
      <c r="AH3216"/>
      <c r="AI3216"/>
      <c r="AJ3216"/>
      <c r="AK3216"/>
      <c r="AL3216"/>
    </row>
    <row r="3217" spans="3:38" ht="15" customHeight="1" x14ac:dyDescent="0.35">
      <c r="C3217"/>
      <c r="D3217"/>
      <c r="E3217"/>
      <c r="F3217"/>
      <c r="G3217"/>
      <c r="H3217"/>
      <c r="I3217"/>
      <c r="J3217"/>
      <c r="K3217"/>
      <c r="L3217"/>
      <c r="M3217"/>
      <c r="N3217"/>
      <c r="O3217"/>
      <c r="S3217"/>
      <c r="T3217"/>
      <c r="U3217"/>
      <c r="V3217"/>
      <c r="Y3217"/>
      <c r="Z3217"/>
      <c r="AA3217"/>
      <c r="AB3217"/>
      <c r="AC3217"/>
      <c r="AD3217"/>
      <c r="AE3217"/>
      <c r="AF3217"/>
      <c r="AG3217"/>
      <c r="AH3217"/>
      <c r="AI3217"/>
      <c r="AJ3217"/>
      <c r="AK3217"/>
      <c r="AL3217"/>
    </row>
    <row r="3218" spans="3:38" ht="15" customHeight="1" x14ac:dyDescent="0.35">
      <c r="C3218"/>
      <c r="D3218"/>
      <c r="E3218"/>
      <c r="F3218"/>
      <c r="G3218"/>
      <c r="H3218"/>
      <c r="I3218"/>
      <c r="J3218"/>
      <c r="K3218"/>
      <c r="L3218"/>
      <c r="M3218"/>
      <c r="N3218"/>
      <c r="O3218"/>
      <c r="S3218"/>
      <c r="T3218"/>
      <c r="U3218"/>
      <c r="V3218"/>
      <c r="Y3218"/>
      <c r="Z3218"/>
      <c r="AA3218"/>
      <c r="AB3218"/>
      <c r="AC3218"/>
      <c r="AD3218"/>
      <c r="AE3218"/>
      <c r="AF3218"/>
      <c r="AG3218"/>
      <c r="AH3218"/>
      <c r="AI3218"/>
      <c r="AJ3218"/>
      <c r="AK3218"/>
      <c r="AL3218"/>
    </row>
    <row r="3219" spans="3:38" ht="15" customHeight="1" x14ac:dyDescent="0.35">
      <c r="C3219"/>
      <c r="D3219"/>
      <c r="E3219"/>
      <c r="F3219"/>
      <c r="G3219"/>
      <c r="H3219"/>
      <c r="I3219"/>
      <c r="J3219"/>
      <c r="K3219"/>
      <c r="L3219"/>
      <c r="M3219"/>
      <c r="N3219"/>
      <c r="O3219"/>
      <c r="S3219"/>
      <c r="T3219"/>
      <c r="U3219"/>
      <c r="V3219"/>
      <c r="Y3219"/>
      <c r="Z3219"/>
      <c r="AA3219"/>
      <c r="AB3219"/>
      <c r="AC3219"/>
      <c r="AD3219"/>
      <c r="AE3219"/>
      <c r="AF3219"/>
      <c r="AG3219"/>
      <c r="AH3219"/>
      <c r="AI3219"/>
      <c r="AJ3219"/>
      <c r="AK3219"/>
      <c r="AL3219"/>
    </row>
    <row r="3220" spans="3:38" ht="15" customHeight="1" x14ac:dyDescent="0.35">
      <c r="C3220"/>
      <c r="D3220"/>
      <c r="E3220"/>
      <c r="F3220"/>
      <c r="G3220"/>
      <c r="H3220"/>
      <c r="I3220"/>
      <c r="J3220"/>
      <c r="K3220"/>
      <c r="L3220"/>
      <c r="M3220"/>
      <c r="N3220"/>
      <c r="O3220"/>
      <c r="S3220"/>
      <c r="T3220"/>
      <c r="U3220"/>
      <c r="V3220"/>
      <c r="Y3220"/>
      <c r="Z3220"/>
      <c r="AA3220"/>
      <c r="AB3220"/>
      <c r="AC3220"/>
      <c r="AD3220"/>
      <c r="AE3220"/>
      <c r="AF3220"/>
      <c r="AG3220"/>
      <c r="AH3220"/>
      <c r="AI3220"/>
      <c r="AJ3220"/>
      <c r="AK3220"/>
      <c r="AL3220"/>
    </row>
    <row r="3221" spans="3:38" ht="15" customHeight="1" x14ac:dyDescent="0.35">
      <c r="C3221"/>
      <c r="D3221"/>
      <c r="E3221"/>
      <c r="F3221"/>
      <c r="G3221"/>
      <c r="H3221"/>
      <c r="I3221"/>
      <c r="J3221"/>
      <c r="K3221"/>
      <c r="L3221"/>
      <c r="M3221"/>
      <c r="N3221"/>
      <c r="O3221"/>
      <c r="S3221"/>
      <c r="T3221"/>
      <c r="U3221"/>
      <c r="V3221"/>
      <c r="Y3221"/>
      <c r="Z3221"/>
      <c r="AA3221"/>
      <c r="AB3221"/>
      <c r="AC3221"/>
      <c r="AD3221"/>
      <c r="AE3221"/>
      <c r="AF3221"/>
      <c r="AG3221"/>
      <c r="AH3221"/>
      <c r="AI3221"/>
      <c r="AJ3221"/>
      <c r="AK3221"/>
      <c r="AL3221"/>
    </row>
    <row r="3222" spans="3:38" ht="15" customHeight="1" x14ac:dyDescent="0.35">
      <c r="C3222"/>
      <c r="D3222"/>
      <c r="E3222"/>
      <c r="F3222"/>
      <c r="G3222"/>
      <c r="H3222"/>
      <c r="I3222"/>
      <c r="J3222"/>
      <c r="K3222"/>
      <c r="L3222"/>
      <c r="M3222"/>
      <c r="N3222"/>
      <c r="O3222"/>
      <c r="S3222"/>
      <c r="T3222"/>
      <c r="U3222"/>
      <c r="V3222"/>
      <c r="Y3222"/>
      <c r="Z3222"/>
      <c r="AA3222"/>
      <c r="AB3222"/>
      <c r="AC3222"/>
      <c r="AD3222"/>
      <c r="AE3222"/>
      <c r="AF3222"/>
      <c r="AG3222"/>
      <c r="AH3222"/>
      <c r="AI3222"/>
      <c r="AJ3222"/>
      <c r="AK3222"/>
      <c r="AL3222"/>
    </row>
    <row r="3223" spans="3:38" ht="15" customHeight="1" x14ac:dyDescent="0.35">
      <c r="C3223"/>
      <c r="D3223"/>
      <c r="E3223"/>
      <c r="F3223"/>
      <c r="G3223"/>
      <c r="H3223"/>
      <c r="I3223"/>
      <c r="J3223"/>
      <c r="K3223"/>
      <c r="L3223"/>
      <c r="M3223"/>
      <c r="N3223"/>
      <c r="O3223"/>
      <c r="S3223"/>
      <c r="T3223"/>
      <c r="U3223"/>
      <c r="V3223"/>
      <c r="Y3223"/>
      <c r="Z3223"/>
      <c r="AA3223"/>
      <c r="AB3223"/>
      <c r="AC3223"/>
      <c r="AD3223"/>
      <c r="AE3223"/>
      <c r="AF3223"/>
      <c r="AG3223"/>
      <c r="AH3223"/>
      <c r="AI3223"/>
      <c r="AJ3223"/>
      <c r="AK3223"/>
      <c r="AL3223"/>
    </row>
    <row r="3224" spans="3:38" ht="15" customHeight="1" x14ac:dyDescent="0.35">
      <c r="C3224"/>
      <c r="D3224"/>
      <c r="E3224"/>
      <c r="F3224"/>
      <c r="G3224"/>
      <c r="H3224"/>
      <c r="I3224"/>
      <c r="J3224"/>
      <c r="K3224"/>
      <c r="L3224"/>
      <c r="M3224"/>
      <c r="N3224"/>
      <c r="O3224"/>
      <c r="S3224"/>
      <c r="T3224"/>
      <c r="U3224"/>
      <c r="V3224"/>
      <c r="Y3224"/>
      <c r="Z3224"/>
      <c r="AA3224"/>
      <c r="AB3224"/>
      <c r="AC3224"/>
      <c r="AD3224"/>
      <c r="AE3224"/>
      <c r="AF3224"/>
      <c r="AG3224"/>
      <c r="AH3224"/>
      <c r="AI3224"/>
      <c r="AJ3224"/>
      <c r="AK3224"/>
      <c r="AL3224"/>
    </row>
    <row r="3225" spans="3:38" ht="15" customHeight="1" x14ac:dyDescent="0.35">
      <c r="C3225"/>
      <c r="D3225"/>
      <c r="E3225"/>
      <c r="F3225"/>
      <c r="G3225"/>
      <c r="H3225"/>
      <c r="I3225"/>
      <c r="J3225"/>
      <c r="K3225"/>
      <c r="L3225"/>
      <c r="M3225"/>
      <c r="N3225"/>
      <c r="O3225"/>
      <c r="S3225"/>
      <c r="T3225"/>
      <c r="U3225"/>
      <c r="V3225"/>
      <c r="Y3225"/>
      <c r="Z3225"/>
      <c r="AA3225"/>
      <c r="AB3225"/>
      <c r="AC3225"/>
      <c r="AD3225"/>
      <c r="AE3225"/>
      <c r="AF3225"/>
      <c r="AG3225"/>
      <c r="AH3225"/>
      <c r="AI3225"/>
      <c r="AJ3225"/>
      <c r="AK3225"/>
      <c r="AL3225"/>
    </row>
    <row r="3226" spans="3:38" ht="15" customHeight="1" x14ac:dyDescent="0.35">
      <c r="C3226"/>
      <c r="D3226"/>
      <c r="E3226"/>
      <c r="F3226"/>
      <c r="G3226"/>
      <c r="H3226"/>
      <c r="I3226"/>
      <c r="J3226"/>
      <c r="K3226"/>
      <c r="L3226"/>
      <c r="M3226"/>
      <c r="N3226"/>
      <c r="O3226"/>
      <c r="S3226"/>
      <c r="T3226"/>
      <c r="U3226"/>
      <c r="V3226"/>
      <c r="Y3226"/>
      <c r="Z3226"/>
      <c r="AA3226"/>
      <c r="AB3226"/>
      <c r="AC3226"/>
      <c r="AD3226"/>
      <c r="AE3226"/>
      <c r="AF3226"/>
      <c r="AG3226"/>
      <c r="AH3226"/>
      <c r="AI3226"/>
      <c r="AJ3226"/>
      <c r="AK3226"/>
      <c r="AL3226"/>
    </row>
    <row r="3227" spans="3:38" ht="15" customHeight="1" x14ac:dyDescent="0.35">
      <c r="C3227"/>
      <c r="D3227"/>
      <c r="E3227"/>
      <c r="F3227"/>
      <c r="G3227"/>
      <c r="H3227"/>
      <c r="I3227"/>
      <c r="J3227"/>
      <c r="K3227"/>
      <c r="L3227"/>
      <c r="M3227"/>
      <c r="N3227"/>
      <c r="O3227"/>
      <c r="S3227"/>
      <c r="T3227"/>
      <c r="U3227"/>
      <c r="V3227"/>
      <c r="Y3227"/>
      <c r="Z3227"/>
      <c r="AA3227"/>
      <c r="AB3227"/>
      <c r="AC3227"/>
      <c r="AD3227"/>
      <c r="AE3227"/>
      <c r="AF3227"/>
      <c r="AG3227"/>
      <c r="AH3227"/>
      <c r="AI3227"/>
      <c r="AJ3227"/>
      <c r="AK3227"/>
      <c r="AL3227"/>
    </row>
    <row r="3228" spans="3:38" ht="15" customHeight="1" x14ac:dyDescent="0.35">
      <c r="C3228"/>
      <c r="D3228"/>
      <c r="E3228"/>
      <c r="F3228"/>
      <c r="G3228"/>
      <c r="H3228"/>
      <c r="I3228"/>
      <c r="J3228"/>
      <c r="K3228"/>
      <c r="L3228"/>
      <c r="M3228"/>
      <c r="N3228"/>
      <c r="O3228"/>
      <c r="S3228"/>
      <c r="T3228"/>
      <c r="U3228"/>
      <c r="V3228"/>
      <c r="Y3228"/>
      <c r="Z3228"/>
      <c r="AA3228"/>
      <c r="AB3228"/>
      <c r="AC3228"/>
      <c r="AD3228"/>
      <c r="AE3228"/>
      <c r="AF3228"/>
      <c r="AG3228"/>
      <c r="AH3228"/>
      <c r="AI3228"/>
      <c r="AJ3228"/>
      <c r="AK3228"/>
      <c r="AL3228"/>
    </row>
    <row r="3229" spans="3:38" ht="15" customHeight="1" x14ac:dyDescent="0.35">
      <c r="C3229"/>
      <c r="D3229"/>
      <c r="E3229"/>
      <c r="F3229"/>
      <c r="G3229"/>
      <c r="H3229"/>
      <c r="I3229"/>
      <c r="J3229"/>
      <c r="K3229"/>
      <c r="L3229"/>
      <c r="M3229"/>
      <c r="N3229"/>
      <c r="O3229"/>
      <c r="S3229"/>
      <c r="T3229"/>
      <c r="U3229"/>
      <c r="V3229"/>
      <c r="Y3229"/>
      <c r="Z3229"/>
      <c r="AA3229"/>
      <c r="AB3229"/>
      <c r="AC3229"/>
      <c r="AD3229"/>
      <c r="AE3229"/>
      <c r="AF3229"/>
      <c r="AG3229"/>
      <c r="AH3229"/>
      <c r="AI3229"/>
      <c r="AJ3229"/>
      <c r="AK3229"/>
      <c r="AL3229"/>
    </row>
    <row r="3230" spans="3:38" ht="15" customHeight="1" x14ac:dyDescent="0.35">
      <c r="C3230"/>
      <c r="D3230"/>
      <c r="E3230"/>
      <c r="F3230"/>
      <c r="G3230"/>
      <c r="H3230"/>
      <c r="I3230"/>
      <c r="J3230"/>
      <c r="K3230"/>
      <c r="L3230"/>
      <c r="M3230"/>
      <c r="N3230"/>
      <c r="O3230"/>
      <c r="S3230"/>
      <c r="T3230"/>
      <c r="U3230"/>
      <c r="V3230"/>
      <c r="Y3230"/>
      <c r="Z3230"/>
      <c r="AA3230"/>
      <c r="AB3230"/>
      <c r="AC3230"/>
      <c r="AD3230"/>
      <c r="AE3230"/>
      <c r="AF3230"/>
      <c r="AG3230"/>
      <c r="AH3230"/>
      <c r="AI3230"/>
      <c r="AJ3230"/>
      <c r="AK3230"/>
      <c r="AL3230"/>
    </row>
    <row r="3231" spans="3:38" ht="15" customHeight="1" x14ac:dyDescent="0.35">
      <c r="C3231"/>
      <c r="D3231"/>
      <c r="E3231"/>
      <c r="F3231"/>
      <c r="G3231"/>
      <c r="H3231"/>
      <c r="I3231"/>
      <c r="J3231"/>
      <c r="K3231"/>
      <c r="L3231"/>
      <c r="M3231"/>
      <c r="N3231"/>
      <c r="O3231"/>
      <c r="S3231"/>
      <c r="T3231"/>
      <c r="U3231"/>
      <c r="V3231"/>
      <c r="Y3231"/>
      <c r="Z3231"/>
      <c r="AA3231"/>
      <c r="AB3231"/>
      <c r="AC3231"/>
      <c r="AD3231"/>
      <c r="AE3231"/>
      <c r="AF3231"/>
      <c r="AG3231"/>
      <c r="AH3231"/>
      <c r="AI3231"/>
      <c r="AJ3231"/>
      <c r="AK3231"/>
      <c r="AL3231"/>
    </row>
    <row r="3232" spans="3:38" ht="15" customHeight="1" x14ac:dyDescent="0.35">
      <c r="C3232"/>
      <c r="D3232"/>
      <c r="E3232"/>
      <c r="F3232"/>
      <c r="G3232"/>
      <c r="H3232"/>
      <c r="I3232"/>
      <c r="J3232"/>
      <c r="K3232"/>
      <c r="L3232"/>
      <c r="M3232"/>
      <c r="N3232"/>
      <c r="O3232"/>
      <c r="S3232"/>
      <c r="T3232"/>
      <c r="U3232"/>
      <c r="V3232"/>
      <c r="Y3232"/>
      <c r="Z3232"/>
      <c r="AA3232"/>
      <c r="AB3232"/>
      <c r="AC3232"/>
      <c r="AD3232"/>
      <c r="AE3232"/>
      <c r="AF3232"/>
      <c r="AG3232"/>
      <c r="AH3232"/>
      <c r="AI3232"/>
      <c r="AJ3232"/>
      <c r="AK3232"/>
      <c r="AL3232"/>
    </row>
    <row r="3233" spans="3:38" ht="15" customHeight="1" x14ac:dyDescent="0.35">
      <c r="C3233"/>
      <c r="D3233"/>
      <c r="E3233"/>
      <c r="F3233"/>
      <c r="G3233"/>
      <c r="H3233"/>
      <c r="I3233"/>
      <c r="J3233"/>
      <c r="K3233"/>
      <c r="L3233"/>
      <c r="M3233"/>
      <c r="N3233"/>
      <c r="O3233"/>
      <c r="S3233"/>
      <c r="T3233"/>
      <c r="U3233"/>
      <c r="V3233"/>
      <c r="Y3233"/>
      <c r="Z3233"/>
      <c r="AA3233"/>
      <c r="AB3233"/>
      <c r="AC3233"/>
      <c r="AD3233"/>
      <c r="AE3233"/>
      <c r="AF3233"/>
      <c r="AG3233"/>
      <c r="AH3233"/>
      <c r="AI3233"/>
      <c r="AJ3233"/>
      <c r="AK3233"/>
      <c r="AL3233"/>
    </row>
    <row r="3234" spans="3:38" ht="15" customHeight="1" x14ac:dyDescent="0.35">
      <c r="C3234"/>
      <c r="D3234"/>
      <c r="E3234"/>
      <c r="F3234"/>
      <c r="G3234"/>
      <c r="H3234"/>
      <c r="I3234"/>
      <c r="J3234"/>
      <c r="K3234"/>
      <c r="L3234"/>
      <c r="M3234"/>
      <c r="N3234"/>
      <c r="O3234"/>
      <c r="S3234"/>
      <c r="T3234"/>
      <c r="U3234"/>
      <c r="V3234"/>
      <c r="Y3234"/>
      <c r="Z3234"/>
      <c r="AA3234"/>
      <c r="AB3234"/>
      <c r="AC3234"/>
      <c r="AD3234"/>
      <c r="AE3234"/>
      <c r="AF3234"/>
      <c r="AG3234"/>
      <c r="AH3234"/>
      <c r="AI3234"/>
      <c r="AJ3234"/>
      <c r="AK3234"/>
      <c r="AL3234"/>
    </row>
    <row r="3235" spans="3:38" ht="15" customHeight="1" x14ac:dyDescent="0.35">
      <c r="C3235"/>
      <c r="D3235"/>
      <c r="E3235"/>
      <c r="F3235"/>
      <c r="G3235"/>
      <c r="H3235"/>
      <c r="I3235"/>
      <c r="J3235"/>
      <c r="K3235"/>
      <c r="L3235"/>
      <c r="M3235"/>
      <c r="N3235"/>
      <c r="O3235"/>
      <c r="S3235"/>
      <c r="T3235"/>
      <c r="U3235"/>
      <c r="V3235"/>
      <c r="Y3235"/>
      <c r="Z3235"/>
      <c r="AA3235"/>
      <c r="AB3235"/>
      <c r="AC3235"/>
      <c r="AD3235"/>
      <c r="AE3235"/>
      <c r="AF3235"/>
      <c r="AG3235"/>
      <c r="AH3235"/>
      <c r="AI3235"/>
      <c r="AJ3235"/>
      <c r="AK3235"/>
      <c r="AL3235"/>
    </row>
    <row r="3236" spans="3:38" ht="15" customHeight="1" x14ac:dyDescent="0.35">
      <c r="C3236"/>
      <c r="D3236"/>
      <c r="E3236"/>
      <c r="F3236"/>
      <c r="G3236"/>
      <c r="H3236"/>
      <c r="I3236"/>
      <c r="J3236"/>
      <c r="K3236"/>
      <c r="L3236"/>
      <c r="M3236"/>
      <c r="N3236"/>
      <c r="O3236"/>
      <c r="S3236"/>
      <c r="T3236"/>
      <c r="U3236"/>
      <c r="V3236"/>
      <c r="Y3236"/>
      <c r="Z3236"/>
      <c r="AA3236"/>
      <c r="AB3236"/>
      <c r="AC3236"/>
      <c r="AD3236"/>
      <c r="AE3236"/>
      <c r="AF3236"/>
      <c r="AG3236"/>
      <c r="AH3236"/>
      <c r="AI3236"/>
      <c r="AJ3236"/>
      <c r="AK3236"/>
      <c r="AL3236"/>
    </row>
    <row r="3237" spans="3:38" ht="15" customHeight="1" x14ac:dyDescent="0.35">
      <c r="C3237"/>
      <c r="D3237"/>
      <c r="E3237"/>
      <c r="F3237"/>
      <c r="G3237"/>
      <c r="H3237"/>
      <c r="I3237"/>
      <c r="J3237"/>
      <c r="K3237"/>
      <c r="L3237"/>
      <c r="M3237"/>
      <c r="N3237"/>
      <c r="O3237"/>
      <c r="S3237"/>
      <c r="T3237"/>
      <c r="U3237"/>
      <c r="V3237"/>
      <c r="Y3237"/>
      <c r="Z3237"/>
      <c r="AA3237"/>
      <c r="AB3237"/>
      <c r="AC3237"/>
      <c r="AD3237"/>
      <c r="AE3237"/>
      <c r="AF3237"/>
      <c r="AG3237"/>
      <c r="AH3237"/>
      <c r="AI3237"/>
      <c r="AJ3237"/>
      <c r="AK3237"/>
      <c r="AL3237"/>
    </row>
    <row r="3238" spans="3:38" ht="15" customHeight="1" x14ac:dyDescent="0.35">
      <c r="C3238"/>
      <c r="D3238"/>
      <c r="E3238"/>
      <c r="F3238"/>
      <c r="G3238"/>
      <c r="H3238"/>
      <c r="I3238"/>
      <c r="J3238"/>
      <c r="K3238"/>
      <c r="L3238"/>
      <c r="M3238"/>
      <c r="N3238"/>
      <c r="O3238"/>
      <c r="S3238"/>
      <c r="T3238"/>
      <c r="U3238"/>
      <c r="V3238"/>
      <c r="Y3238"/>
      <c r="Z3238"/>
      <c r="AA3238"/>
      <c r="AB3238"/>
      <c r="AC3238"/>
      <c r="AD3238"/>
      <c r="AE3238"/>
      <c r="AF3238"/>
      <c r="AG3238"/>
      <c r="AH3238"/>
      <c r="AI3238"/>
      <c r="AJ3238"/>
      <c r="AK3238"/>
      <c r="AL3238"/>
    </row>
    <row r="3239" spans="3:38" ht="15" customHeight="1" x14ac:dyDescent="0.35">
      <c r="C3239"/>
      <c r="D3239"/>
      <c r="E3239"/>
      <c r="F3239"/>
      <c r="G3239"/>
      <c r="H3239"/>
      <c r="I3239"/>
      <c r="J3239"/>
      <c r="K3239"/>
      <c r="L3239"/>
      <c r="M3239"/>
      <c r="N3239"/>
      <c r="O3239"/>
      <c r="S3239"/>
      <c r="T3239"/>
      <c r="U3239"/>
      <c r="V3239"/>
      <c r="Y3239"/>
      <c r="Z3239"/>
      <c r="AA3239"/>
      <c r="AB3239"/>
      <c r="AC3239"/>
      <c r="AD3239"/>
      <c r="AE3239"/>
      <c r="AF3239"/>
      <c r="AG3239"/>
      <c r="AH3239"/>
      <c r="AI3239"/>
      <c r="AJ3239"/>
      <c r="AK3239"/>
      <c r="AL3239"/>
    </row>
    <row r="3240" spans="3:38" ht="15" customHeight="1" x14ac:dyDescent="0.35">
      <c r="C3240"/>
      <c r="D3240"/>
      <c r="E3240"/>
      <c r="F3240"/>
      <c r="G3240"/>
      <c r="H3240"/>
      <c r="I3240"/>
      <c r="J3240"/>
      <c r="K3240"/>
      <c r="L3240"/>
      <c r="M3240"/>
      <c r="N3240"/>
      <c r="O3240"/>
      <c r="S3240"/>
      <c r="T3240"/>
      <c r="U3240"/>
      <c r="V3240"/>
      <c r="Y3240"/>
      <c r="Z3240"/>
      <c r="AA3240"/>
      <c r="AB3240"/>
      <c r="AC3240"/>
      <c r="AD3240"/>
      <c r="AE3240"/>
      <c r="AF3240"/>
      <c r="AG3240"/>
      <c r="AH3240"/>
      <c r="AI3240"/>
      <c r="AJ3240"/>
      <c r="AK3240"/>
      <c r="AL3240"/>
    </row>
    <row r="3241" spans="3:38" ht="15" customHeight="1" x14ac:dyDescent="0.35">
      <c r="C3241"/>
      <c r="D3241"/>
      <c r="E3241"/>
      <c r="F3241"/>
      <c r="G3241"/>
      <c r="H3241"/>
      <c r="I3241"/>
      <c r="J3241"/>
      <c r="K3241"/>
      <c r="L3241"/>
      <c r="M3241"/>
      <c r="N3241"/>
      <c r="O3241"/>
      <c r="S3241"/>
      <c r="T3241"/>
      <c r="U3241"/>
      <c r="V3241"/>
      <c r="Y3241"/>
      <c r="Z3241"/>
      <c r="AA3241"/>
      <c r="AB3241"/>
      <c r="AC3241"/>
      <c r="AD3241"/>
      <c r="AE3241"/>
      <c r="AF3241"/>
      <c r="AG3241"/>
      <c r="AH3241"/>
      <c r="AI3241"/>
      <c r="AJ3241"/>
      <c r="AK3241"/>
      <c r="AL3241"/>
    </row>
    <row r="3242" spans="3:38" ht="15" customHeight="1" x14ac:dyDescent="0.35">
      <c r="C3242"/>
      <c r="D3242"/>
      <c r="E3242"/>
      <c r="F3242"/>
      <c r="G3242"/>
      <c r="H3242"/>
      <c r="I3242"/>
      <c r="J3242"/>
      <c r="K3242"/>
      <c r="L3242"/>
      <c r="M3242"/>
      <c r="N3242"/>
      <c r="O3242"/>
      <c r="S3242"/>
      <c r="T3242"/>
      <c r="U3242"/>
      <c r="V3242"/>
      <c r="Y3242"/>
      <c r="Z3242"/>
      <c r="AA3242"/>
      <c r="AB3242"/>
      <c r="AC3242"/>
      <c r="AD3242"/>
      <c r="AE3242"/>
      <c r="AF3242"/>
      <c r="AG3242"/>
      <c r="AH3242"/>
      <c r="AI3242"/>
      <c r="AJ3242"/>
      <c r="AK3242"/>
      <c r="AL3242"/>
    </row>
    <row r="3243" spans="3:38" ht="15" customHeight="1" x14ac:dyDescent="0.35">
      <c r="C3243"/>
      <c r="D3243"/>
      <c r="E3243"/>
      <c r="F3243"/>
      <c r="G3243"/>
      <c r="H3243"/>
      <c r="I3243"/>
      <c r="J3243"/>
      <c r="K3243"/>
      <c r="L3243"/>
      <c r="M3243"/>
      <c r="N3243"/>
      <c r="O3243"/>
      <c r="S3243"/>
      <c r="T3243"/>
      <c r="U3243"/>
      <c r="V3243"/>
      <c r="Y3243"/>
      <c r="Z3243"/>
      <c r="AA3243"/>
      <c r="AB3243"/>
      <c r="AC3243"/>
      <c r="AD3243"/>
      <c r="AE3243"/>
      <c r="AF3243"/>
      <c r="AG3243"/>
      <c r="AH3243"/>
      <c r="AI3243"/>
      <c r="AJ3243"/>
      <c r="AK3243"/>
      <c r="AL3243"/>
    </row>
    <row r="3244" spans="3:38" ht="15" customHeight="1" x14ac:dyDescent="0.35">
      <c r="C3244"/>
      <c r="D3244"/>
      <c r="E3244"/>
      <c r="F3244"/>
      <c r="G3244"/>
      <c r="H3244"/>
      <c r="I3244"/>
      <c r="J3244"/>
      <c r="K3244"/>
      <c r="L3244"/>
      <c r="M3244"/>
      <c r="N3244"/>
      <c r="O3244"/>
      <c r="S3244"/>
      <c r="T3244"/>
      <c r="U3244"/>
      <c r="V3244"/>
      <c r="Y3244"/>
      <c r="Z3244"/>
      <c r="AA3244"/>
      <c r="AB3244"/>
      <c r="AC3244"/>
      <c r="AD3244"/>
      <c r="AE3244"/>
      <c r="AF3244"/>
      <c r="AG3244"/>
      <c r="AH3244"/>
      <c r="AI3244"/>
      <c r="AJ3244"/>
      <c r="AK3244"/>
      <c r="AL3244"/>
    </row>
    <row r="3245" spans="3:38" ht="15" customHeight="1" x14ac:dyDescent="0.35">
      <c r="C3245"/>
      <c r="D3245"/>
      <c r="E3245"/>
      <c r="F3245"/>
      <c r="G3245"/>
      <c r="H3245"/>
      <c r="I3245"/>
      <c r="J3245"/>
      <c r="K3245"/>
      <c r="L3245"/>
      <c r="M3245"/>
      <c r="N3245"/>
      <c r="O3245"/>
      <c r="S3245"/>
      <c r="T3245"/>
      <c r="U3245"/>
      <c r="V3245"/>
      <c r="Y3245"/>
      <c r="Z3245"/>
      <c r="AA3245"/>
      <c r="AB3245"/>
      <c r="AC3245"/>
      <c r="AD3245"/>
      <c r="AE3245"/>
      <c r="AF3245"/>
      <c r="AG3245"/>
      <c r="AH3245"/>
      <c r="AI3245"/>
      <c r="AJ3245"/>
      <c r="AK3245"/>
      <c r="AL3245"/>
    </row>
    <row r="3246" spans="3:38" ht="15" customHeight="1" x14ac:dyDescent="0.35">
      <c r="C3246"/>
      <c r="D3246"/>
      <c r="E3246"/>
      <c r="F3246"/>
      <c r="G3246"/>
      <c r="H3246"/>
      <c r="I3246"/>
      <c r="J3246"/>
      <c r="K3246"/>
      <c r="L3246"/>
      <c r="M3246"/>
      <c r="N3246"/>
      <c r="O3246"/>
      <c r="S3246"/>
      <c r="T3246"/>
      <c r="U3246"/>
      <c r="V3246"/>
      <c r="Y3246"/>
      <c r="Z3246"/>
      <c r="AA3246"/>
      <c r="AB3246"/>
      <c r="AC3246"/>
      <c r="AD3246"/>
      <c r="AE3246"/>
      <c r="AF3246"/>
      <c r="AG3246"/>
      <c r="AH3246"/>
      <c r="AI3246"/>
      <c r="AJ3246"/>
      <c r="AK3246"/>
      <c r="AL3246"/>
    </row>
    <row r="3247" spans="3:38" ht="15" customHeight="1" x14ac:dyDescent="0.35">
      <c r="C3247"/>
      <c r="D3247"/>
      <c r="E3247"/>
      <c r="F3247"/>
      <c r="G3247"/>
      <c r="H3247"/>
      <c r="I3247"/>
      <c r="J3247"/>
      <c r="K3247"/>
      <c r="L3247"/>
      <c r="M3247"/>
      <c r="N3247"/>
      <c r="O3247"/>
      <c r="S3247"/>
      <c r="T3247"/>
      <c r="U3247"/>
      <c r="V3247"/>
      <c r="Y3247"/>
      <c r="Z3247"/>
      <c r="AA3247"/>
      <c r="AB3247"/>
      <c r="AC3247"/>
      <c r="AD3247"/>
      <c r="AE3247"/>
      <c r="AF3247"/>
      <c r="AG3247"/>
      <c r="AH3247"/>
      <c r="AI3247"/>
      <c r="AJ3247"/>
      <c r="AK3247"/>
      <c r="AL3247"/>
    </row>
    <row r="3248" spans="3:38" ht="15" customHeight="1" x14ac:dyDescent="0.35">
      <c r="C3248"/>
      <c r="D3248"/>
      <c r="E3248"/>
      <c r="F3248"/>
      <c r="G3248"/>
      <c r="H3248"/>
      <c r="I3248"/>
      <c r="J3248"/>
      <c r="K3248"/>
      <c r="L3248"/>
      <c r="M3248"/>
      <c r="N3248"/>
      <c r="O3248"/>
      <c r="S3248"/>
      <c r="T3248"/>
      <c r="U3248"/>
      <c r="V3248"/>
      <c r="Y3248"/>
      <c r="Z3248"/>
      <c r="AA3248"/>
      <c r="AB3248"/>
      <c r="AC3248"/>
      <c r="AD3248"/>
      <c r="AE3248"/>
      <c r="AF3248"/>
      <c r="AG3248"/>
      <c r="AH3248"/>
      <c r="AI3248"/>
      <c r="AJ3248"/>
      <c r="AK3248"/>
      <c r="AL3248"/>
    </row>
    <row r="3249" spans="3:38" ht="15" customHeight="1" x14ac:dyDescent="0.35">
      <c r="C3249"/>
      <c r="D3249"/>
      <c r="E3249"/>
      <c r="F3249"/>
      <c r="G3249"/>
      <c r="H3249"/>
      <c r="I3249"/>
      <c r="J3249"/>
      <c r="K3249"/>
      <c r="L3249"/>
      <c r="M3249"/>
      <c r="N3249"/>
      <c r="O3249"/>
      <c r="S3249"/>
      <c r="T3249"/>
      <c r="U3249"/>
      <c r="V3249"/>
      <c r="Y3249"/>
      <c r="Z3249"/>
      <c r="AA3249"/>
      <c r="AB3249"/>
      <c r="AC3249"/>
      <c r="AD3249"/>
      <c r="AE3249"/>
      <c r="AF3249"/>
      <c r="AG3249"/>
      <c r="AH3249"/>
      <c r="AI3249"/>
      <c r="AJ3249"/>
      <c r="AK3249"/>
      <c r="AL3249"/>
    </row>
    <row r="3250" spans="3:38" ht="15" customHeight="1" x14ac:dyDescent="0.35">
      <c r="C3250"/>
      <c r="D3250"/>
      <c r="E3250"/>
      <c r="F3250"/>
      <c r="G3250"/>
      <c r="H3250"/>
      <c r="I3250"/>
      <c r="J3250"/>
      <c r="K3250"/>
      <c r="L3250"/>
      <c r="M3250"/>
      <c r="N3250"/>
      <c r="O3250"/>
      <c r="S3250"/>
      <c r="T3250"/>
      <c r="U3250"/>
      <c r="V3250"/>
      <c r="Y3250"/>
      <c r="Z3250"/>
      <c r="AA3250"/>
      <c r="AB3250"/>
      <c r="AC3250"/>
      <c r="AD3250"/>
      <c r="AE3250"/>
      <c r="AF3250"/>
      <c r="AG3250"/>
      <c r="AH3250"/>
      <c r="AI3250"/>
      <c r="AJ3250"/>
      <c r="AK3250"/>
      <c r="AL3250"/>
    </row>
    <row r="3251" spans="3:38" ht="15" customHeight="1" x14ac:dyDescent="0.35">
      <c r="C3251"/>
      <c r="D3251"/>
      <c r="E3251"/>
      <c r="F3251"/>
      <c r="G3251"/>
      <c r="H3251"/>
      <c r="I3251"/>
      <c r="J3251"/>
      <c r="K3251"/>
      <c r="L3251"/>
      <c r="M3251"/>
      <c r="N3251"/>
      <c r="O3251"/>
      <c r="S3251"/>
      <c r="T3251"/>
      <c r="U3251"/>
      <c r="V3251"/>
      <c r="Y3251"/>
      <c r="Z3251"/>
      <c r="AA3251"/>
      <c r="AB3251"/>
      <c r="AC3251"/>
      <c r="AD3251"/>
      <c r="AE3251"/>
      <c r="AF3251"/>
      <c r="AG3251"/>
      <c r="AH3251"/>
      <c r="AI3251"/>
      <c r="AJ3251"/>
      <c r="AK3251"/>
      <c r="AL3251"/>
    </row>
    <row r="3252" spans="3:38" ht="15" customHeight="1" x14ac:dyDescent="0.35">
      <c r="C3252"/>
      <c r="D3252"/>
      <c r="E3252"/>
      <c r="F3252"/>
      <c r="G3252"/>
      <c r="H3252"/>
      <c r="I3252"/>
      <c r="J3252"/>
      <c r="K3252"/>
      <c r="L3252"/>
      <c r="M3252"/>
      <c r="N3252"/>
      <c r="O3252"/>
      <c r="S3252"/>
      <c r="T3252"/>
      <c r="U3252"/>
      <c r="V3252"/>
      <c r="Y3252"/>
      <c r="Z3252"/>
      <c r="AA3252"/>
      <c r="AB3252"/>
      <c r="AC3252"/>
      <c r="AD3252"/>
      <c r="AE3252"/>
      <c r="AF3252"/>
      <c r="AG3252"/>
      <c r="AH3252"/>
      <c r="AI3252"/>
      <c r="AJ3252"/>
      <c r="AK3252"/>
      <c r="AL3252"/>
    </row>
    <row r="3253" spans="3:38" ht="15" customHeight="1" x14ac:dyDescent="0.35">
      <c r="C3253"/>
      <c r="D3253"/>
      <c r="E3253"/>
      <c r="F3253"/>
      <c r="G3253"/>
      <c r="H3253"/>
      <c r="I3253"/>
      <c r="J3253"/>
      <c r="K3253"/>
      <c r="L3253"/>
      <c r="M3253"/>
      <c r="N3253"/>
      <c r="O3253"/>
      <c r="S3253"/>
      <c r="T3253"/>
      <c r="U3253"/>
      <c r="V3253"/>
      <c r="Y3253"/>
      <c r="Z3253"/>
      <c r="AA3253"/>
      <c r="AB3253"/>
      <c r="AC3253"/>
      <c r="AD3253"/>
      <c r="AE3253"/>
      <c r="AF3253"/>
      <c r="AG3253"/>
      <c r="AH3253"/>
      <c r="AI3253"/>
      <c r="AJ3253"/>
      <c r="AK3253"/>
      <c r="AL3253"/>
    </row>
    <row r="3254" spans="3:38" ht="15" customHeight="1" x14ac:dyDescent="0.35">
      <c r="C3254"/>
      <c r="D3254"/>
      <c r="E3254"/>
      <c r="F3254"/>
      <c r="G3254"/>
      <c r="H3254"/>
      <c r="I3254"/>
      <c r="J3254"/>
      <c r="K3254"/>
      <c r="L3254"/>
      <c r="M3254"/>
      <c r="N3254"/>
      <c r="O3254"/>
      <c r="S3254"/>
      <c r="T3254"/>
      <c r="U3254"/>
      <c r="V3254"/>
      <c r="Y3254"/>
      <c r="Z3254"/>
      <c r="AA3254"/>
      <c r="AB3254"/>
      <c r="AC3254"/>
      <c r="AD3254"/>
      <c r="AE3254"/>
      <c r="AF3254"/>
      <c r="AG3254"/>
      <c r="AH3254"/>
      <c r="AI3254"/>
      <c r="AJ3254"/>
      <c r="AK3254"/>
      <c r="AL3254"/>
    </row>
    <row r="3255" spans="3:38" ht="15" customHeight="1" x14ac:dyDescent="0.35">
      <c r="C3255"/>
      <c r="D3255"/>
      <c r="E3255"/>
      <c r="F3255"/>
      <c r="G3255"/>
      <c r="H3255"/>
      <c r="I3255"/>
      <c r="J3255"/>
      <c r="K3255"/>
      <c r="L3255"/>
      <c r="M3255"/>
      <c r="N3255"/>
      <c r="O3255"/>
      <c r="S3255"/>
      <c r="T3255"/>
      <c r="U3255"/>
      <c r="V3255"/>
      <c r="Y3255"/>
      <c r="Z3255"/>
      <c r="AA3255"/>
      <c r="AB3255"/>
      <c r="AC3255"/>
      <c r="AD3255"/>
      <c r="AE3255"/>
      <c r="AF3255"/>
      <c r="AG3255"/>
      <c r="AH3255"/>
      <c r="AI3255"/>
      <c r="AJ3255"/>
      <c r="AK3255"/>
      <c r="AL3255"/>
    </row>
    <row r="3256" spans="3:38" ht="15" customHeight="1" x14ac:dyDescent="0.35">
      <c r="C3256"/>
      <c r="D3256"/>
      <c r="E3256"/>
      <c r="F3256"/>
      <c r="G3256"/>
      <c r="H3256"/>
      <c r="I3256"/>
      <c r="J3256"/>
      <c r="K3256"/>
      <c r="L3256"/>
      <c r="M3256"/>
      <c r="N3256"/>
      <c r="O3256"/>
      <c r="S3256"/>
      <c r="T3256"/>
      <c r="U3256"/>
      <c r="V3256"/>
      <c r="Y3256"/>
      <c r="Z3256"/>
      <c r="AA3256"/>
      <c r="AB3256"/>
      <c r="AC3256"/>
      <c r="AD3256"/>
      <c r="AE3256"/>
      <c r="AF3256"/>
      <c r="AG3256"/>
      <c r="AH3256"/>
      <c r="AI3256"/>
      <c r="AJ3256"/>
      <c r="AK3256"/>
      <c r="AL3256"/>
    </row>
    <row r="3257" spans="3:38" ht="15" customHeight="1" x14ac:dyDescent="0.35">
      <c r="C3257"/>
      <c r="D3257"/>
      <c r="E3257"/>
      <c r="F3257"/>
      <c r="G3257"/>
      <c r="H3257"/>
      <c r="I3257"/>
      <c r="J3257"/>
      <c r="K3257"/>
      <c r="L3257"/>
      <c r="M3257"/>
      <c r="N3257"/>
      <c r="O3257"/>
      <c r="S3257"/>
      <c r="T3257"/>
      <c r="U3257"/>
      <c r="V3257"/>
      <c r="Y3257"/>
      <c r="Z3257"/>
      <c r="AA3257"/>
      <c r="AB3257"/>
      <c r="AC3257"/>
      <c r="AD3257"/>
      <c r="AE3257"/>
      <c r="AF3257"/>
      <c r="AG3257"/>
      <c r="AH3257"/>
      <c r="AI3257"/>
      <c r="AJ3257"/>
      <c r="AK3257"/>
      <c r="AL3257"/>
    </row>
    <row r="3258" spans="3:38" ht="15" customHeight="1" x14ac:dyDescent="0.35">
      <c r="C3258"/>
      <c r="D3258"/>
      <c r="E3258"/>
      <c r="F3258"/>
      <c r="G3258"/>
      <c r="H3258"/>
      <c r="I3258"/>
      <c r="J3258"/>
      <c r="K3258"/>
      <c r="L3258"/>
      <c r="M3258"/>
      <c r="N3258"/>
      <c r="O3258"/>
      <c r="S3258"/>
      <c r="T3258"/>
      <c r="U3258"/>
      <c r="V3258"/>
      <c r="Y3258"/>
      <c r="Z3258"/>
      <c r="AA3258"/>
      <c r="AB3258"/>
      <c r="AC3258"/>
      <c r="AD3258"/>
      <c r="AE3258"/>
      <c r="AF3258"/>
      <c r="AG3258"/>
      <c r="AH3258"/>
      <c r="AI3258"/>
      <c r="AJ3258"/>
      <c r="AK3258"/>
      <c r="AL3258"/>
    </row>
    <row r="3259" spans="3:38" ht="15" customHeight="1" x14ac:dyDescent="0.35">
      <c r="C3259"/>
      <c r="D3259"/>
      <c r="E3259"/>
      <c r="F3259"/>
      <c r="G3259"/>
      <c r="H3259"/>
      <c r="I3259"/>
      <c r="J3259"/>
      <c r="K3259"/>
      <c r="L3259"/>
      <c r="M3259"/>
      <c r="N3259"/>
      <c r="O3259"/>
      <c r="S3259"/>
      <c r="T3259"/>
      <c r="U3259"/>
      <c r="V3259"/>
      <c r="Y3259"/>
      <c r="Z3259"/>
      <c r="AA3259"/>
      <c r="AB3259"/>
      <c r="AC3259"/>
      <c r="AD3259"/>
      <c r="AE3259"/>
      <c r="AF3259"/>
      <c r="AG3259"/>
      <c r="AH3259"/>
      <c r="AI3259"/>
      <c r="AJ3259"/>
      <c r="AK3259"/>
      <c r="AL3259"/>
    </row>
    <row r="3260" spans="3:38" ht="15" customHeight="1" x14ac:dyDescent="0.35">
      <c r="C3260"/>
      <c r="D3260"/>
      <c r="E3260"/>
      <c r="F3260"/>
      <c r="G3260"/>
      <c r="H3260"/>
      <c r="I3260"/>
      <c r="J3260"/>
      <c r="K3260"/>
      <c r="L3260"/>
      <c r="M3260"/>
      <c r="N3260"/>
      <c r="O3260"/>
      <c r="S3260"/>
      <c r="T3260"/>
      <c r="U3260"/>
      <c r="V3260"/>
      <c r="Y3260"/>
      <c r="Z3260"/>
      <c r="AA3260"/>
      <c r="AB3260"/>
      <c r="AC3260"/>
      <c r="AD3260"/>
      <c r="AE3260"/>
      <c r="AF3260"/>
      <c r="AG3260"/>
      <c r="AH3260"/>
      <c r="AI3260"/>
      <c r="AJ3260"/>
      <c r="AK3260"/>
      <c r="AL3260"/>
    </row>
    <row r="3261" spans="3:38" ht="15" customHeight="1" x14ac:dyDescent="0.35">
      <c r="C3261"/>
      <c r="D3261"/>
      <c r="E3261"/>
      <c r="F3261"/>
      <c r="G3261"/>
      <c r="H3261"/>
      <c r="I3261"/>
      <c r="J3261"/>
      <c r="K3261"/>
      <c r="L3261"/>
      <c r="M3261"/>
      <c r="N3261"/>
      <c r="O3261"/>
      <c r="S3261"/>
      <c r="T3261"/>
      <c r="U3261"/>
      <c r="V3261"/>
      <c r="Y3261"/>
      <c r="Z3261"/>
      <c r="AA3261"/>
      <c r="AB3261"/>
      <c r="AC3261"/>
      <c r="AD3261"/>
      <c r="AE3261"/>
      <c r="AF3261"/>
      <c r="AG3261"/>
      <c r="AH3261"/>
      <c r="AI3261"/>
      <c r="AJ3261"/>
      <c r="AK3261"/>
      <c r="AL3261"/>
    </row>
    <row r="3262" spans="3:38" ht="15" customHeight="1" x14ac:dyDescent="0.35">
      <c r="C3262"/>
      <c r="D3262"/>
      <c r="E3262"/>
      <c r="F3262"/>
      <c r="G3262"/>
      <c r="H3262"/>
      <c r="I3262"/>
      <c r="J3262"/>
      <c r="K3262"/>
      <c r="L3262"/>
      <c r="M3262"/>
      <c r="N3262"/>
      <c r="O3262"/>
      <c r="S3262"/>
      <c r="T3262"/>
      <c r="U3262"/>
      <c r="V3262"/>
      <c r="Y3262"/>
      <c r="Z3262"/>
      <c r="AA3262"/>
      <c r="AB3262"/>
      <c r="AC3262"/>
      <c r="AD3262"/>
      <c r="AE3262"/>
      <c r="AF3262"/>
      <c r="AG3262"/>
      <c r="AH3262"/>
      <c r="AI3262"/>
      <c r="AJ3262"/>
      <c r="AK3262"/>
      <c r="AL3262"/>
    </row>
    <row r="3263" spans="3:38" ht="15" customHeight="1" x14ac:dyDescent="0.35">
      <c r="C3263"/>
      <c r="D3263"/>
      <c r="E3263"/>
      <c r="F3263"/>
      <c r="G3263"/>
      <c r="H3263"/>
      <c r="I3263"/>
      <c r="J3263"/>
      <c r="K3263"/>
      <c r="L3263"/>
      <c r="M3263"/>
      <c r="N3263"/>
      <c r="O3263"/>
      <c r="S3263"/>
      <c r="T3263"/>
      <c r="U3263"/>
      <c r="V3263"/>
      <c r="Y3263"/>
      <c r="Z3263"/>
      <c r="AA3263"/>
      <c r="AB3263"/>
      <c r="AC3263"/>
      <c r="AD3263"/>
      <c r="AE3263"/>
      <c r="AF3263"/>
      <c r="AG3263"/>
      <c r="AH3263"/>
      <c r="AI3263"/>
      <c r="AJ3263"/>
      <c r="AK3263"/>
      <c r="AL3263"/>
    </row>
    <row r="3264" spans="3:38" ht="15" customHeight="1" x14ac:dyDescent="0.35">
      <c r="C3264"/>
      <c r="D3264"/>
      <c r="E3264"/>
      <c r="F3264"/>
      <c r="G3264"/>
      <c r="H3264"/>
      <c r="I3264"/>
      <c r="J3264"/>
      <c r="K3264"/>
      <c r="L3264"/>
      <c r="M3264"/>
      <c r="N3264"/>
      <c r="O3264"/>
      <c r="S3264"/>
      <c r="T3264"/>
      <c r="U3264"/>
      <c r="V3264"/>
      <c r="Y3264"/>
      <c r="Z3264"/>
      <c r="AA3264"/>
      <c r="AB3264"/>
      <c r="AC3264"/>
      <c r="AD3264"/>
      <c r="AE3264"/>
      <c r="AF3264"/>
      <c r="AG3264"/>
      <c r="AH3264"/>
      <c r="AI3264"/>
      <c r="AJ3264"/>
      <c r="AK3264"/>
      <c r="AL3264"/>
    </row>
    <row r="3265" spans="3:38" ht="15" customHeight="1" x14ac:dyDescent="0.35">
      <c r="C3265"/>
      <c r="D3265"/>
      <c r="E3265"/>
      <c r="F3265"/>
      <c r="G3265"/>
      <c r="H3265"/>
      <c r="I3265"/>
      <c r="J3265"/>
      <c r="K3265"/>
      <c r="L3265"/>
      <c r="M3265"/>
      <c r="N3265"/>
      <c r="O3265"/>
      <c r="S3265"/>
      <c r="T3265"/>
      <c r="U3265"/>
      <c r="V3265"/>
      <c r="Y3265"/>
      <c r="Z3265"/>
      <c r="AA3265"/>
      <c r="AB3265"/>
      <c r="AC3265"/>
      <c r="AD3265"/>
      <c r="AE3265"/>
      <c r="AF3265"/>
      <c r="AG3265"/>
      <c r="AH3265"/>
      <c r="AI3265"/>
      <c r="AJ3265"/>
      <c r="AK3265"/>
      <c r="AL3265"/>
    </row>
    <row r="3266" spans="3:38" ht="15" customHeight="1" x14ac:dyDescent="0.35">
      <c r="C3266"/>
      <c r="D3266"/>
      <c r="E3266"/>
      <c r="F3266"/>
      <c r="G3266"/>
      <c r="H3266"/>
      <c r="I3266"/>
      <c r="J3266"/>
      <c r="K3266"/>
      <c r="L3266"/>
      <c r="M3266"/>
      <c r="N3266"/>
      <c r="O3266"/>
      <c r="S3266"/>
      <c r="T3266"/>
      <c r="U3266"/>
      <c r="V3266"/>
      <c r="Y3266"/>
      <c r="Z3266"/>
      <c r="AA3266"/>
      <c r="AB3266"/>
      <c r="AC3266"/>
      <c r="AD3266"/>
      <c r="AE3266"/>
      <c r="AF3266"/>
      <c r="AG3266"/>
      <c r="AH3266"/>
      <c r="AI3266"/>
      <c r="AJ3266"/>
      <c r="AK3266"/>
      <c r="AL3266"/>
    </row>
    <row r="3267" spans="3:38" ht="15" customHeight="1" x14ac:dyDescent="0.35">
      <c r="C3267"/>
      <c r="D3267"/>
      <c r="E3267"/>
      <c r="F3267"/>
      <c r="G3267"/>
      <c r="H3267"/>
      <c r="I3267"/>
      <c r="J3267"/>
      <c r="K3267"/>
      <c r="L3267"/>
      <c r="M3267"/>
      <c r="N3267"/>
      <c r="O3267"/>
      <c r="S3267"/>
      <c r="T3267"/>
      <c r="U3267"/>
      <c r="V3267"/>
      <c r="Y3267"/>
      <c r="Z3267"/>
      <c r="AA3267"/>
      <c r="AB3267"/>
      <c r="AC3267"/>
      <c r="AD3267"/>
      <c r="AE3267"/>
      <c r="AF3267"/>
      <c r="AG3267"/>
      <c r="AH3267"/>
      <c r="AI3267"/>
      <c r="AJ3267"/>
      <c r="AK3267"/>
      <c r="AL3267"/>
    </row>
    <row r="3268" spans="3:38" ht="15" customHeight="1" x14ac:dyDescent="0.35">
      <c r="C3268"/>
      <c r="D3268"/>
      <c r="E3268"/>
      <c r="F3268"/>
      <c r="G3268"/>
      <c r="H3268"/>
      <c r="I3268"/>
      <c r="J3268"/>
      <c r="K3268"/>
      <c r="L3268"/>
      <c r="M3268"/>
      <c r="N3268"/>
      <c r="O3268"/>
      <c r="S3268"/>
      <c r="T3268"/>
      <c r="U3268"/>
      <c r="V3268"/>
      <c r="Y3268"/>
      <c r="Z3268"/>
      <c r="AA3268"/>
      <c r="AB3268"/>
      <c r="AC3268"/>
      <c r="AD3268"/>
      <c r="AE3268"/>
      <c r="AF3268"/>
      <c r="AG3268"/>
      <c r="AH3268"/>
      <c r="AI3268"/>
      <c r="AJ3268"/>
      <c r="AK3268"/>
      <c r="AL3268"/>
    </row>
    <row r="3269" spans="3:38" ht="15" customHeight="1" x14ac:dyDescent="0.35">
      <c r="C3269"/>
      <c r="D3269"/>
      <c r="E3269"/>
      <c r="F3269"/>
      <c r="G3269"/>
      <c r="H3269"/>
      <c r="I3269"/>
      <c r="J3269"/>
      <c r="K3269"/>
      <c r="L3269"/>
      <c r="M3269"/>
      <c r="N3269"/>
      <c r="O3269"/>
      <c r="S3269"/>
      <c r="T3269"/>
      <c r="U3269"/>
      <c r="V3269"/>
      <c r="Y3269"/>
      <c r="Z3269"/>
      <c r="AA3269"/>
      <c r="AB3269"/>
      <c r="AC3269"/>
      <c r="AD3269"/>
      <c r="AE3269"/>
      <c r="AF3269"/>
      <c r="AG3269"/>
      <c r="AH3269"/>
      <c r="AI3269"/>
      <c r="AJ3269"/>
      <c r="AK3269"/>
      <c r="AL3269"/>
    </row>
    <row r="3270" spans="3:38" ht="15" customHeight="1" x14ac:dyDescent="0.35">
      <c r="C3270"/>
      <c r="D3270"/>
      <c r="E3270"/>
      <c r="F3270"/>
      <c r="G3270"/>
      <c r="H3270"/>
      <c r="I3270"/>
      <c r="J3270"/>
      <c r="K3270"/>
      <c r="L3270"/>
      <c r="M3270"/>
      <c r="N3270"/>
      <c r="O3270"/>
      <c r="S3270"/>
      <c r="T3270"/>
      <c r="U3270"/>
      <c r="V3270"/>
      <c r="Y3270"/>
      <c r="Z3270"/>
      <c r="AA3270"/>
      <c r="AB3270"/>
      <c r="AC3270"/>
      <c r="AD3270"/>
      <c r="AE3270"/>
      <c r="AF3270"/>
      <c r="AG3270"/>
      <c r="AH3270"/>
      <c r="AI3270"/>
      <c r="AJ3270"/>
      <c r="AK3270"/>
      <c r="AL3270"/>
    </row>
    <row r="3271" spans="3:38" ht="15" customHeight="1" x14ac:dyDescent="0.35">
      <c r="C3271"/>
      <c r="D3271"/>
      <c r="E3271"/>
      <c r="F3271"/>
      <c r="G3271"/>
      <c r="H3271"/>
      <c r="I3271"/>
      <c r="J3271"/>
      <c r="K3271"/>
      <c r="L3271"/>
      <c r="M3271"/>
      <c r="N3271"/>
      <c r="O3271"/>
      <c r="S3271"/>
      <c r="T3271"/>
      <c r="U3271"/>
      <c r="V3271"/>
      <c r="Y3271"/>
      <c r="Z3271"/>
      <c r="AA3271"/>
      <c r="AB3271"/>
      <c r="AC3271"/>
      <c r="AD3271"/>
      <c r="AE3271"/>
      <c r="AF3271"/>
      <c r="AG3271"/>
      <c r="AH3271"/>
      <c r="AI3271"/>
      <c r="AJ3271"/>
      <c r="AK3271"/>
      <c r="AL3271"/>
    </row>
    <row r="3272" spans="3:38" ht="15" customHeight="1" x14ac:dyDescent="0.35">
      <c r="C3272"/>
      <c r="D3272"/>
      <c r="E3272"/>
      <c r="F3272"/>
      <c r="G3272"/>
      <c r="H3272"/>
      <c r="I3272"/>
      <c r="J3272"/>
      <c r="K3272"/>
      <c r="L3272"/>
      <c r="M3272"/>
      <c r="N3272"/>
      <c r="O3272"/>
      <c r="S3272"/>
      <c r="T3272"/>
      <c r="U3272"/>
      <c r="V3272"/>
      <c r="Y3272"/>
      <c r="Z3272"/>
      <c r="AA3272"/>
      <c r="AB3272"/>
      <c r="AC3272"/>
      <c r="AD3272"/>
      <c r="AE3272"/>
      <c r="AF3272"/>
      <c r="AG3272"/>
      <c r="AH3272"/>
      <c r="AI3272"/>
      <c r="AJ3272"/>
      <c r="AK3272"/>
      <c r="AL3272"/>
    </row>
    <row r="3273" spans="3:38" ht="15" customHeight="1" x14ac:dyDescent="0.35">
      <c r="C3273"/>
      <c r="D3273"/>
      <c r="E3273"/>
      <c r="F3273"/>
      <c r="G3273"/>
      <c r="H3273"/>
      <c r="I3273"/>
      <c r="J3273"/>
      <c r="K3273"/>
      <c r="L3273"/>
      <c r="M3273"/>
      <c r="N3273"/>
      <c r="O3273"/>
      <c r="S3273"/>
      <c r="T3273"/>
      <c r="U3273"/>
      <c r="V3273"/>
      <c r="Y3273"/>
      <c r="Z3273"/>
      <c r="AA3273"/>
      <c r="AB3273"/>
      <c r="AC3273"/>
      <c r="AD3273"/>
      <c r="AE3273"/>
      <c r="AF3273"/>
      <c r="AG3273"/>
      <c r="AH3273"/>
      <c r="AI3273"/>
      <c r="AJ3273"/>
      <c r="AK3273"/>
      <c r="AL3273"/>
    </row>
    <row r="3274" spans="3:38" ht="15" customHeight="1" x14ac:dyDescent="0.35">
      <c r="C3274"/>
      <c r="D3274"/>
      <c r="E3274"/>
      <c r="F3274"/>
      <c r="G3274"/>
      <c r="H3274"/>
      <c r="I3274"/>
      <c r="J3274"/>
      <c r="K3274"/>
      <c r="L3274"/>
      <c r="M3274"/>
      <c r="N3274"/>
      <c r="O3274"/>
      <c r="S3274"/>
      <c r="T3274"/>
      <c r="U3274"/>
      <c r="V3274"/>
      <c r="Y3274"/>
      <c r="Z3274"/>
      <c r="AA3274"/>
      <c r="AB3274"/>
      <c r="AC3274"/>
      <c r="AD3274"/>
      <c r="AE3274"/>
      <c r="AF3274"/>
      <c r="AG3274"/>
      <c r="AH3274"/>
      <c r="AI3274"/>
      <c r="AJ3274"/>
      <c r="AK3274"/>
      <c r="AL3274"/>
    </row>
    <row r="3275" spans="3:38" ht="15" customHeight="1" x14ac:dyDescent="0.35">
      <c r="C3275"/>
      <c r="D3275"/>
      <c r="E3275"/>
      <c r="F3275"/>
      <c r="G3275"/>
      <c r="H3275"/>
      <c r="I3275"/>
      <c r="J3275"/>
      <c r="K3275"/>
      <c r="L3275"/>
      <c r="M3275"/>
      <c r="N3275"/>
      <c r="O3275"/>
      <c r="S3275"/>
      <c r="T3275"/>
      <c r="U3275"/>
      <c r="V3275"/>
      <c r="Y3275"/>
      <c r="Z3275"/>
      <c r="AA3275"/>
      <c r="AB3275"/>
      <c r="AC3275"/>
      <c r="AD3275"/>
      <c r="AE3275"/>
      <c r="AF3275"/>
      <c r="AG3275"/>
      <c r="AH3275"/>
      <c r="AI3275"/>
      <c r="AJ3275"/>
      <c r="AK3275"/>
      <c r="AL3275"/>
    </row>
    <row r="3276" spans="3:38" ht="15" customHeight="1" x14ac:dyDescent="0.35">
      <c r="C3276"/>
      <c r="D3276"/>
      <c r="E3276"/>
      <c r="F3276"/>
      <c r="G3276"/>
      <c r="H3276"/>
      <c r="I3276"/>
      <c r="J3276"/>
      <c r="K3276"/>
      <c r="L3276"/>
      <c r="M3276"/>
      <c r="N3276"/>
      <c r="O3276"/>
      <c r="S3276"/>
      <c r="T3276"/>
      <c r="U3276"/>
      <c r="V3276"/>
      <c r="Y3276"/>
      <c r="Z3276"/>
      <c r="AA3276"/>
      <c r="AB3276"/>
      <c r="AC3276"/>
      <c r="AD3276"/>
      <c r="AE3276"/>
      <c r="AF3276"/>
      <c r="AG3276"/>
      <c r="AH3276"/>
      <c r="AI3276"/>
      <c r="AJ3276"/>
      <c r="AK3276"/>
      <c r="AL3276"/>
    </row>
    <row r="3277" spans="3:38" ht="15" customHeight="1" x14ac:dyDescent="0.35">
      <c r="C3277"/>
      <c r="D3277"/>
      <c r="E3277"/>
      <c r="F3277"/>
      <c r="G3277"/>
      <c r="H3277"/>
      <c r="I3277"/>
      <c r="J3277"/>
      <c r="K3277"/>
      <c r="L3277"/>
      <c r="M3277"/>
      <c r="N3277"/>
      <c r="O3277"/>
      <c r="S3277"/>
      <c r="T3277"/>
      <c r="U3277"/>
      <c r="V3277"/>
      <c r="Y3277"/>
      <c r="Z3277"/>
      <c r="AA3277"/>
      <c r="AB3277"/>
      <c r="AC3277"/>
      <c r="AD3277"/>
      <c r="AE3277"/>
      <c r="AF3277"/>
      <c r="AG3277"/>
      <c r="AH3277"/>
      <c r="AI3277"/>
      <c r="AJ3277"/>
      <c r="AK3277"/>
      <c r="AL3277"/>
    </row>
    <row r="3278" spans="3:38" ht="15" customHeight="1" x14ac:dyDescent="0.35">
      <c r="C3278"/>
      <c r="D3278"/>
      <c r="E3278"/>
      <c r="F3278"/>
      <c r="G3278"/>
      <c r="H3278"/>
      <c r="I3278"/>
      <c r="J3278"/>
      <c r="K3278"/>
      <c r="L3278"/>
      <c r="M3278"/>
      <c r="N3278"/>
      <c r="O3278"/>
      <c r="S3278"/>
      <c r="T3278"/>
      <c r="U3278"/>
      <c r="V3278"/>
      <c r="Y3278"/>
      <c r="Z3278"/>
      <c r="AA3278"/>
      <c r="AB3278"/>
      <c r="AC3278"/>
      <c r="AD3278"/>
      <c r="AE3278"/>
      <c r="AF3278"/>
      <c r="AG3278"/>
      <c r="AH3278"/>
      <c r="AI3278"/>
      <c r="AJ3278"/>
      <c r="AK3278"/>
      <c r="AL3278"/>
    </row>
    <row r="3279" spans="3:38" ht="15" customHeight="1" x14ac:dyDescent="0.35">
      <c r="C3279"/>
      <c r="D3279"/>
      <c r="E3279"/>
      <c r="F3279"/>
      <c r="G3279"/>
      <c r="H3279"/>
      <c r="I3279"/>
      <c r="J3279"/>
      <c r="K3279"/>
      <c r="L3279"/>
      <c r="M3279"/>
      <c r="N3279"/>
      <c r="O3279"/>
      <c r="S3279"/>
      <c r="T3279"/>
      <c r="U3279"/>
      <c r="V3279"/>
      <c r="Y3279"/>
      <c r="Z3279"/>
      <c r="AA3279"/>
      <c r="AB3279"/>
      <c r="AC3279"/>
      <c r="AD3279"/>
      <c r="AE3279"/>
      <c r="AF3279"/>
      <c r="AG3279"/>
      <c r="AH3279"/>
      <c r="AI3279"/>
      <c r="AJ3279"/>
      <c r="AK3279"/>
      <c r="AL3279"/>
    </row>
    <row r="3280" spans="3:38" ht="15" customHeight="1" x14ac:dyDescent="0.35">
      <c r="C3280"/>
      <c r="D3280"/>
      <c r="E3280"/>
      <c r="F3280"/>
      <c r="G3280"/>
      <c r="H3280"/>
      <c r="I3280"/>
      <c r="J3280"/>
      <c r="K3280"/>
      <c r="L3280"/>
      <c r="M3280"/>
      <c r="N3280"/>
      <c r="O3280"/>
      <c r="S3280"/>
      <c r="T3280"/>
      <c r="U3280"/>
      <c r="V3280"/>
      <c r="Y3280"/>
      <c r="Z3280"/>
      <c r="AA3280"/>
      <c r="AB3280"/>
      <c r="AC3280"/>
      <c r="AD3280"/>
      <c r="AE3280"/>
      <c r="AF3280"/>
      <c r="AG3280"/>
      <c r="AH3280"/>
      <c r="AI3280"/>
      <c r="AJ3280"/>
      <c r="AK3280"/>
      <c r="AL3280"/>
    </row>
    <row r="3281" spans="3:38" ht="15" customHeight="1" x14ac:dyDescent="0.35">
      <c r="C3281"/>
      <c r="D3281"/>
      <c r="E3281"/>
      <c r="F3281"/>
      <c r="G3281"/>
      <c r="H3281"/>
      <c r="I3281"/>
      <c r="J3281"/>
      <c r="K3281"/>
      <c r="L3281"/>
      <c r="M3281"/>
      <c r="N3281"/>
      <c r="O3281"/>
      <c r="S3281"/>
      <c r="T3281"/>
      <c r="U3281"/>
      <c r="V3281"/>
      <c r="Y3281"/>
      <c r="Z3281"/>
      <c r="AA3281"/>
      <c r="AB3281"/>
      <c r="AC3281"/>
      <c r="AD3281"/>
      <c r="AE3281"/>
      <c r="AF3281"/>
      <c r="AG3281"/>
      <c r="AH3281"/>
      <c r="AI3281"/>
      <c r="AJ3281"/>
      <c r="AK3281"/>
      <c r="AL3281"/>
    </row>
    <row r="3282" spans="3:38" ht="15" customHeight="1" x14ac:dyDescent="0.35">
      <c r="C3282"/>
      <c r="D3282"/>
      <c r="E3282"/>
      <c r="F3282"/>
      <c r="G3282"/>
      <c r="H3282"/>
      <c r="I3282"/>
      <c r="J3282"/>
      <c r="K3282"/>
      <c r="L3282"/>
      <c r="M3282"/>
      <c r="N3282"/>
      <c r="O3282"/>
      <c r="S3282"/>
      <c r="T3282"/>
      <c r="U3282"/>
      <c r="V3282"/>
      <c r="Y3282"/>
      <c r="Z3282"/>
      <c r="AA3282"/>
      <c r="AB3282"/>
      <c r="AC3282"/>
      <c r="AD3282"/>
      <c r="AE3282"/>
      <c r="AF3282"/>
      <c r="AG3282"/>
      <c r="AH3282"/>
      <c r="AI3282"/>
      <c r="AJ3282"/>
      <c r="AK3282"/>
      <c r="AL3282"/>
    </row>
    <row r="3283" spans="3:38" ht="15" customHeight="1" x14ac:dyDescent="0.35">
      <c r="C3283"/>
      <c r="D3283"/>
      <c r="E3283"/>
      <c r="F3283"/>
      <c r="G3283"/>
      <c r="H3283"/>
      <c r="I3283"/>
      <c r="J3283"/>
      <c r="K3283"/>
      <c r="L3283"/>
      <c r="M3283"/>
      <c r="N3283"/>
      <c r="O3283"/>
      <c r="S3283"/>
      <c r="T3283"/>
      <c r="U3283"/>
      <c r="V3283"/>
      <c r="Y3283"/>
      <c r="Z3283"/>
      <c r="AA3283"/>
      <c r="AB3283"/>
      <c r="AC3283"/>
      <c r="AD3283"/>
      <c r="AE3283"/>
      <c r="AF3283"/>
      <c r="AG3283"/>
      <c r="AH3283"/>
      <c r="AI3283"/>
      <c r="AJ3283"/>
      <c r="AK3283"/>
      <c r="AL3283"/>
    </row>
    <row r="3284" spans="3:38" ht="15" customHeight="1" x14ac:dyDescent="0.35">
      <c r="C3284"/>
      <c r="D3284"/>
      <c r="E3284"/>
      <c r="F3284"/>
      <c r="G3284"/>
      <c r="H3284"/>
      <c r="I3284"/>
      <c r="J3284"/>
      <c r="K3284"/>
      <c r="L3284"/>
      <c r="M3284"/>
      <c r="N3284"/>
      <c r="O3284"/>
      <c r="S3284"/>
      <c r="T3284"/>
      <c r="U3284"/>
      <c r="V3284"/>
      <c r="Y3284"/>
      <c r="Z3284"/>
      <c r="AA3284"/>
      <c r="AB3284"/>
      <c r="AC3284"/>
      <c r="AD3284"/>
      <c r="AE3284"/>
      <c r="AF3284"/>
      <c r="AG3284"/>
      <c r="AH3284"/>
      <c r="AI3284"/>
      <c r="AJ3284"/>
      <c r="AK3284"/>
      <c r="AL3284"/>
    </row>
    <row r="3285" spans="3:38" ht="15" customHeight="1" x14ac:dyDescent="0.35">
      <c r="C3285"/>
      <c r="D3285"/>
      <c r="E3285"/>
      <c r="F3285"/>
      <c r="G3285"/>
      <c r="H3285"/>
      <c r="I3285"/>
      <c r="J3285"/>
      <c r="K3285"/>
      <c r="L3285"/>
      <c r="M3285"/>
      <c r="N3285"/>
      <c r="O3285"/>
      <c r="S3285"/>
      <c r="T3285"/>
      <c r="U3285"/>
      <c r="V3285"/>
      <c r="Y3285"/>
      <c r="Z3285"/>
      <c r="AA3285"/>
      <c r="AB3285"/>
      <c r="AC3285"/>
      <c r="AD3285"/>
      <c r="AE3285"/>
      <c r="AF3285"/>
      <c r="AG3285"/>
      <c r="AH3285"/>
      <c r="AI3285"/>
      <c r="AJ3285"/>
      <c r="AK3285"/>
      <c r="AL3285"/>
    </row>
    <row r="3286" spans="3:38" ht="15" customHeight="1" x14ac:dyDescent="0.35">
      <c r="C3286"/>
      <c r="D3286"/>
      <c r="E3286"/>
      <c r="F3286"/>
      <c r="G3286"/>
      <c r="H3286"/>
      <c r="I3286"/>
      <c r="J3286"/>
      <c r="K3286"/>
      <c r="L3286"/>
      <c r="M3286"/>
      <c r="N3286"/>
      <c r="O3286"/>
      <c r="S3286"/>
      <c r="T3286"/>
      <c r="U3286"/>
      <c r="V3286"/>
      <c r="Y3286"/>
      <c r="Z3286"/>
      <c r="AA3286"/>
      <c r="AB3286"/>
      <c r="AC3286"/>
      <c r="AD3286"/>
      <c r="AE3286"/>
      <c r="AF3286"/>
      <c r="AG3286"/>
      <c r="AH3286"/>
      <c r="AI3286"/>
      <c r="AJ3286"/>
      <c r="AK3286"/>
      <c r="AL3286"/>
    </row>
    <row r="3287" spans="3:38" ht="15" customHeight="1" x14ac:dyDescent="0.35">
      <c r="C3287"/>
      <c r="D3287"/>
      <c r="E3287"/>
      <c r="F3287"/>
      <c r="G3287"/>
      <c r="H3287"/>
      <c r="I3287"/>
      <c r="J3287"/>
      <c r="K3287"/>
      <c r="L3287"/>
      <c r="M3287"/>
      <c r="N3287"/>
      <c r="O3287"/>
      <c r="S3287"/>
      <c r="T3287"/>
      <c r="U3287"/>
      <c r="V3287"/>
      <c r="Y3287"/>
      <c r="Z3287"/>
      <c r="AA3287"/>
      <c r="AB3287"/>
      <c r="AC3287"/>
      <c r="AD3287"/>
      <c r="AE3287"/>
      <c r="AF3287"/>
      <c r="AG3287"/>
      <c r="AH3287"/>
      <c r="AI3287"/>
      <c r="AJ3287"/>
      <c r="AK3287"/>
      <c r="AL3287"/>
    </row>
    <row r="3288" spans="3:38" ht="15" customHeight="1" x14ac:dyDescent="0.35">
      <c r="C3288"/>
      <c r="D3288"/>
      <c r="E3288"/>
      <c r="F3288"/>
      <c r="G3288"/>
      <c r="H3288"/>
      <c r="I3288"/>
      <c r="J3288"/>
      <c r="K3288"/>
      <c r="L3288"/>
      <c r="M3288"/>
      <c r="N3288"/>
      <c r="O3288"/>
      <c r="S3288"/>
      <c r="T3288"/>
      <c r="U3288"/>
      <c r="V3288"/>
      <c r="Y3288"/>
      <c r="Z3288"/>
      <c r="AA3288"/>
      <c r="AB3288"/>
      <c r="AC3288"/>
      <c r="AD3288"/>
      <c r="AE3288"/>
      <c r="AF3288"/>
      <c r="AG3288"/>
      <c r="AH3288"/>
      <c r="AI3288"/>
      <c r="AJ3288"/>
      <c r="AK3288"/>
      <c r="AL3288"/>
    </row>
    <row r="3289" spans="3:38" ht="15" customHeight="1" x14ac:dyDescent="0.35">
      <c r="C3289"/>
      <c r="D3289"/>
      <c r="E3289"/>
      <c r="F3289"/>
      <c r="G3289"/>
      <c r="H3289"/>
      <c r="I3289"/>
      <c r="J3289"/>
      <c r="K3289"/>
      <c r="L3289"/>
      <c r="M3289"/>
      <c r="N3289"/>
      <c r="O3289"/>
      <c r="S3289"/>
      <c r="T3289"/>
      <c r="U3289"/>
      <c r="V3289"/>
      <c r="Y3289"/>
      <c r="Z3289"/>
      <c r="AA3289"/>
      <c r="AB3289"/>
      <c r="AC3289"/>
      <c r="AD3289"/>
      <c r="AE3289"/>
      <c r="AF3289"/>
      <c r="AG3289"/>
      <c r="AH3289"/>
      <c r="AI3289"/>
      <c r="AJ3289"/>
      <c r="AK3289"/>
      <c r="AL3289"/>
    </row>
    <row r="3290" spans="3:38" ht="15" customHeight="1" x14ac:dyDescent="0.35">
      <c r="C3290"/>
      <c r="D3290"/>
      <c r="E3290"/>
      <c r="F3290"/>
      <c r="G3290"/>
      <c r="H3290"/>
      <c r="I3290"/>
      <c r="J3290"/>
      <c r="K3290"/>
      <c r="L3290"/>
      <c r="M3290"/>
      <c r="N3290"/>
      <c r="O3290"/>
      <c r="S3290"/>
      <c r="T3290"/>
      <c r="U3290"/>
      <c r="V3290"/>
      <c r="Y3290"/>
      <c r="Z3290"/>
      <c r="AA3290"/>
      <c r="AB3290"/>
      <c r="AC3290"/>
      <c r="AD3290"/>
      <c r="AE3290"/>
      <c r="AF3290"/>
      <c r="AG3290"/>
      <c r="AH3290"/>
      <c r="AI3290"/>
      <c r="AJ3290"/>
      <c r="AK3290"/>
      <c r="AL3290"/>
    </row>
    <row r="3291" spans="3:38" ht="15" customHeight="1" x14ac:dyDescent="0.35">
      <c r="C3291"/>
      <c r="D3291"/>
      <c r="E3291"/>
      <c r="F3291"/>
      <c r="G3291"/>
      <c r="H3291"/>
      <c r="I3291"/>
      <c r="J3291"/>
      <c r="K3291"/>
      <c r="L3291"/>
      <c r="M3291"/>
      <c r="N3291"/>
      <c r="O3291"/>
      <c r="S3291"/>
      <c r="T3291"/>
      <c r="U3291"/>
      <c r="V3291"/>
      <c r="Y3291"/>
      <c r="Z3291"/>
      <c r="AA3291"/>
      <c r="AB3291"/>
      <c r="AC3291"/>
      <c r="AD3291"/>
      <c r="AE3291"/>
      <c r="AF3291"/>
      <c r="AG3291"/>
      <c r="AH3291"/>
      <c r="AI3291"/>
      <c r="AJ3291"/>
      <c r="AK3291"/>
      <c r="AL3291"/>
    </row>
    <row r="3292" spans="3:38" ht="15" customHeight="1" x14ac:dyDescent="0.35">
      <c r="C3292"/>
      <c r="D3292"/>
      <c r="E3292"/>
      <c r="F3292"/>
      <c r="G3292"/>
      <c r="H3292"/>
      <c r="I3292"/>
      <c r="J3292"/>
      <c r="K3292"/>
      <c r="L3292"/>
      <c r="M3292"/>
      <c r="N3292"/>
      <c r="O3292"/>
      <c r="S3292"/>
      <c r="T3292"/>
      <c r="U3292"/>
      <c r="V3292"/>
      <c r="Y3292"/>
      <c r="Z3292"/>
      <c r="AA3292"/>
      <c r="AB3292"/>
      <c r="AC3292"/>
      <c r="AD3292"/>
      <c r="AE3292"/>
      <c r="AF3292"/>
      <c r="AG3292"/>
      <c r="AH3292"/>
      <c r="AI3292"/>
      <c r="AJ3292"/>
      <c r="AK3292"/>
      <c r="AL3292"/>
    </row>
    <row r="3293" spans="3:38" ht="15" customHeight="1" x14ac:dyDescent="0.35">
      <c r="C3293"/>
      <c r="D3293"/>
      <c r="E3293"/>
      <c r="F3293"/>
      <c r="G3293"/>
      <c r="H3293"/>
      <c r="I3293"/>
      <c r="J3293"/>
      <c r="K3293"/>
      <c r="L3293"/>
      <c r="M3293"/>
      <c r="N3293"/>
      <c r="O3293"/>
      <c r="S3293"/>
      <c r="T3293"/>
      <c r="U3293"/>
      <c r="V3293"/>
      <c r="Y3293"/>
      <c r="Z3293"/>
      <c r="AA3293"/>
      <c r="AB3293"/>
      <c r="AC3293"/>
      <c r="AD3293"/>
      <c r="AE3293"/>
      <c r="AF3293"/>
      <c r="AG3293"/>
      <c r="AH3293"/>
      <c r="AI3293"/>
      <c r="AJ3293"/>
      <c r="AK3293"/>
      <c r="AL3293"/>
    </row>
    <row r="3294" spans="3:38" ht="15" customHeight="1" x14ac:dyDescent="0.35">
      <c r="C3294"/>
      <c r="D3294"/>
      <c r="E3294"/>
      <c r="F3294"/>
      <c r="G3294"/>
      <c r="H3294"/>
      <c r="I3294"/>
      <c r="J3294"/>
      <c r="K3294"/>
      <c r="L3294"/>
      <c r="M3294"/>
      <c r="N3294"/>
      <c r="O3294"/>
      <c r="S3294"/>
      <c r="T3294"/>
      <c r="U3294"/>
      <c r="V3294"/>
      <c r="Y3294"/>
      <c r="Z3294"/>
      <c r="AA3294"/>
      <c r="AB3294"/>
      <c r="AC3294"/>
      <c r="AD3294"/>
      <c r="AE3294"/>
      <c r="AF3294"/>
      <c r="AG3294"/>
      <c r="AH3294"/>
      <c r="AI3294"/>
      <c r="AJ3294"/>
      <c r="AK3294"/>
      <c r="AL3294"/>
    </row>
    <row r="3295" spans="3:38" ht="15" customHeight="1" x14ac:dyDescent="0.35">
      <c r="C3295"/>
      <c r="D3295"/>
      <c r="E3295"/>
      <c r="F3295"/>
      <c r="G3295"/>
      <c r="H3295"/>
      <c r="I3295"/>
      <c r="J3295"/>
      <c r="K3295"/>
      <c r="L3295"/>
      <c r="M3295"/>
      <c r="N3295"/>
      <c r="O3295"/>
      <c r="S3295"/>
      <c r="T3295"/>
      <c r="U3295"/>
      <c r="V3295"/>
      <c r="Y3295"/>
      <c r="Z3295"/>
      <c r="AA3295"/>
      <c r="AB3295"/>
      <c r="AC3295"/>
      <c r="AD3295"/>
      <c r="AE3295"/>
      <c r="AF3295"/>
      <c r="AG3295"/>
      <c r="AH3295"/>
      <c r="AI3295"/>
      <c r="AJ3295"/>
      <c r="AK3295"/>
      <c r="AL3295"/>
    </row>
    <row r="3296" spans="3:38" ht="15" customHeight="1" x14ac:dyDescent="0.35">
      <c r="C3296"/>
      <c r="D3296"/>
      <c r="E3296"/>
      <c r="F3296"/>
      <c r="G3296"/>
      <c r="H3296"/>
      <c r="I3296"/>
      <c r="J3296"/>
      <c r="K3296"/>
      <c r="L3296"/>
      <c r="M3296"/>
      <c r="N3296"/>
      <c r="O3296"/>
      <c r="S3296"/>
      <c r="T3296"/>
      <c r="U3296"/>
      <c r="V3296"/>
      <c r="Y3296"/>
      <c r="Z3296"/>
      <c r="AA3296"/>
      <c r="AB3296"/>
      <c r="AC3296"/>
      <c r="AD3296"/>
      <c r="AE3296"/>
      <c r="AF3296"/>
      <c r="AG3296"/>
      <c r="AH3296"/>
      <c r="AI3296"/>
      <c r="AJ3296"/>
      <c r="AK3296"/>
      <c r="AL3296"/>
    </row>
    <row r="3297" spans="3:38" ht="15" customHeight="1" x14ac:dyDescent="0.35">
      <c r="C3297"/>
      <c r="D3297"/>
      <c r="E3297"/>
      <c r="F3297"/>
      <c r="G3297"/>
      <c r="H3297"/>
      <c r="I3297"/>
      <c r="J3297"/>
      <c r="K3297"/>
      <c r="L3297"/>
      <c r="M3297"/>
      <c r="N3297"/>
      <c r="O3297"/>
      <c r="S3297"/>
      <c r="T3297"/>
      <c r="U3297"/>
      <c r="V3297"/>
      <c r="Y3297"/>
      <c r="Z3297"/>
      <c r="AA3297"/>
      <c r="AB3297"/>
      <c r="AC3297"/>
      <c r="AD3297"/>
      <c r="AE3297"/>
      <c r="AF3297"/>
      <c r="AG3297"/>
      <c r="AH3297"/>
      <c r="AI3297"/>
      <c r="AJ3297"/>
      <c r="AK3297"/>
      <c r="AL3297"/>
    </row>
    <row r="3298" spans="3:38" ht="15" customHeight="1" x14ac:dyDescent="0.35">
      <c r="C3298"/>
      <c r="D3298"/>
      <c r="E3298"/>
      <c r="F3298"/>
      <c r="G3298"/>
      <c r="H3298"/>
      <c r="I3298"/>
      <c r="J3298"/>
      <c r="K3298"/>
      <c r="L3298"/>
      <c r="M3298"/>
      <c r="N3298"/>
      <c r="O3298"/>
      <c r="S3298"/>
      <c r="T3298"/>
      <c r="U3298"/>
      <c r="V3298"/>
      <c r="Y3298"/>
      <c r="Z3298"/>
      <c r="AA3298"/>
      <c r="AB3298"/>
      <c r="AC3298"/>
      <c r="AD3298"/>
      <c r="AE3298"/>
      <c r="AF3298"/>
      <c r="AG3298"/>
      <c r="AH3298"/>
      <c r="AI3298"/>
      <c r="AJ3298"/>
      <c r="AK3298"/>
      <c r="AL3298"/>
    </row>
    <row r="3299" spans="3:38" ht="15" customHeight="1" x14ac:dyDescent="0.35">
      <c r="C3299"/>
      <c r="D3299"/>
      <c r="E3299"/>
      <c r="F3299"/>
      <c r="G3299"/>
      <c r="H3299"/>
      <c r="I3299"/>
      <c r="J3299"/>
      <c r="K3299"/>
      <c r="L3299"/>
      <c r="M3299"/>
      <c r="N3299"/>
      <c r="O3299"/>
      <c r="S3299"/>
      <c r="T3299"/>
      <c r="U3299"/>
      <c r="V3299"/>
      <c r="Y3299"/>
      <c r="Z3299"/>
      <c r="AA3299"/>
      <c r="AB3299"/>
      <c r="AC3299"/>
      <c r="AD3299"/>
      <c r="AE3299"/>
      <c r="AF3299"/>
      <c r="AG3299"/>
      <c r="AH3299"/>
      <c r="AI3299"/>
      <c r="AJ3299"/>
      <c r="AK3299"/>
      <c r="AL3299"/>
    </row>
    <row r="3300" spans="3:38" ht="15" customHeight="1" x14ac:dyDescent="0.35">
      <c r="C3300"/>
      <c r="D3300"/>
      <c r="E3300"/>
      <c r="F3300"/>
      <c r="G3300"/>
      <c r="H3300"/>
      <c r="I3300"/>
      <c r="J3300"/>
      <c r="K3300"/>
      <c r="L3300"/>
      <c r="M3300"/>
      <c r="N3300"/>
      <c r="O3300"/>
      <c r="S3300"/>
      <c r="T3300"/>
      <c r="U3300"/>
      <c r="V3300"/>
      <c r="Y3300"/>
      <c r="Z3300"/>
      <c r="AA3300"/>
      <c r="AB3300"/>
      <c r="AC3300"/>
      <c r="AD3300"/>
      <c r="AE3300"/>
      <c r="AF3300"/>
      <c r="AG3300"/>
      <c r="AH3300"/>
      <c r="AI3300"/>
      <c r="AJ3300"/>
      <c r="AK3300"/>
      <c r="AL3300"/>
    </row>
    <row r="3301" spans="3:38" ht="15" customHeight="1" x14ac:dyDescent="0.35">
      <c r="C3301"/>
      <c r="D3301"/>
      <c r="E3301"/>
      <c r="F3301"/>
      <c r="G3301"/>
      <c r="H3301"/>
      <c r="I3301"/>
      <c r="J3301"/>
      <c r="K3301"/>
      <c r="L3301"/>
      <c r="M3301"/>
      <c r="N3301"/>
      <c r="O3301"/>
      <c r="S3301"/>
      <c r="T3301"/>
      <c r="U3301"/>
      <c r="V3301"/>
      <c r="Y3301"/>
      <c r="Z3301"/>
      <c r="AA3301"/>
      <c r="AB3301"/>
      <c r="AC3301"/>
      <c r="AD3301"/>
      <c r="AE3301"/>
      <c r="AF3301"/>
      <c r="AG3301"/>
      <c r="AH3301"/>
      <c r="AI3301"/>
      <c r="AJ3301"/>
      <c r="AK3301"/>
      <c r="AL3301"/>
    </row>
    <row r="3302" spans="3:38" ht="15" customHeight="1" x14ac:dyDescent="0.35">
      <c r="C3302"/>
      <c r="D3302"/>
      <c r="E3302"/>
      <c r="F3302"/>
      <c r="G3302"/>
      <c r="H3302"/>
      <c r="I3302"/>
      <c r="J3302"/>
      <c r="K3302"/>
      <c r="L3302"/>
      <c r="M3302"/>
      <c r="N3302"/>
      <c r="O3302"/>
      <c r="S3302"/>
      <c r="T3302"/>
      <c r="U3302"/>
      <c r="V3302"/>
      <c r="Y3302"/>
      <c r="Z3302"/>
      <c r="AA3302"/>
      <c r="AB3302"/>
      <c r="AC3302"/>
      <c r="AD3302"/>
      <c r="AE3302"/>
      <c r="AF3302"/>
      <c r="AG3302"/>
      <c r="AH3302"/>
      <c r="AI3302"/>
      <c r="AJ3302"/>
      <c r="AK3302"/>
      <c r="AL3302"/>
    </row>
    <row r="3303" spans="3:38" ht="15" customHeight="1" x14ac:dyDescent="0.35">
      <c r="C3303"/>
      <c r="D3303"/>
      <c r="E3303"/>
      <c r="F3303"/>
      <c r="G3303"/>
      <c r="H3303"/>
      <c r="I3303"/>
      <c r="J3303"/>
      <c r="K3303"/>
      <c r="L3303"/>
      <c r="M3303"/>
      <c r="N3303"/>
      <c r="O3303"/>
      <c r="S3303"/>
      <c r="T3303"/>
      <c r="U3303"/>
      <c r="V3303"/>
      <c r="Y3303"/>
      <c r="Z3303"/>
      <c r="AA3303"/>
      <c r="AB3303"/>
      <c r="AC3303"/>
      <c r="AD3303"/>
      <c r="AE3303"/>
      <c r="AF3303"/>
      <c r="AG3303"/>
      <c r="AH3303"/>
      <c r="AI3303"/>
      <c r="AJ3303"/>
      <c r="AK3303"/>
      <c r="AL3303"/>
    </row>
    <row r="3304" spans="3:38" ht="15" customHeight="1" x14ac:dyDescent="0.35">
      <c r="C3304"/>
      <c r="D3304"/>
      <c r="E3304"/>
      <c r="F3304"/>
      <c r="G3304"/>
      <c r="H3304"/>
      <c r="I3304"/>
      <c r="J3304"/>
      <c r="K3304"/>
      <c r="L3304"/>
      <c r="M3304"/>
      <c r="N3304"/>
      <c r="O3304"/>
      <c r="S3304"/>
      <c r="T3304"/>
      <c r="U3304"/>
      <c r="V3304"/>
      <c r="Y3304"/>
      <c r="Z3304"/>
      <c r="AA3304"/>
      <c r="AB3304"/>
      <c r="AC3304"/>
      <c r="AD3304"/>
      <c r="AE3304"/>
      <c r="AF3304"/>
      <c r="AG3304"/>
      <c r="AH3304"/>
      <c r="AI3304"/>
      <c r="AJ3304"/>
      <c r="AK3304"/>
      <c r="AL3304"/>
    </row>
    <row r="3305" spans="3:38" ht="15" customHeight="1" x14ac:dyDescent="0.35">
      <c r="C3305"/>
      <c r="D3305"/>
      <c r="E3305"/>
      <c r="F3305"/>
      <c r="G3305"/>
      <c r="H3305"/>
      <c r="I3305"/>
      <c r="J3305"/>
      <c r="K3305"/>
      <c r="L3305"/>
      <c r="M3305"/>
      <c r="N3305"/>
      <c r="O3305"/>
      <c r="S3305"/>
      <c r="T3305"/>
      <c r="U3305"/>
      <c r="V3305"/>
      <c r="Y3305"/>
      <c r="Z3305"/>
      <c r="AA3305"/>
      <c r="AB3305"/>
      <c r="AC3305"/>
      <c r="AD3305"/>
      <c r="AE3305"/>
      <c r="AF3305"/>
      <c r="AG3305"/>
      <c r="AH3305"/>
      <c r="AI3305"/>
      <c r="AJ3305"/>
      <c r="AK3305"/>
      <c r="AL3305"/>
    </row>
    <row r="3306" spans="3:38" ht="15" customHeight="1" x14ac:dyDescent="0.35">
      <c r="C3306"/>
      <c r="D3306"/>
      <c r="E3306"/>
      <c r="F3306"/>
      <c r="G3306"/>
      <c r="H3306"/>
      <c r="I3306"/>
      <c r="J3306"/>
      <c r="K3306"/>
      <c r="L3306"/>
      <c r="M3306"/>
      <c r="N3306"/>
      <c r="O3306"/>
      <c r="S3306"/>
      <c r="T3306"/>
      <c r="U3306"/>
      <c r="V3306"/>
      <c r="Y3306"/>
      <c r="Z3306"/>
      <c r="AA3306"/>
      <c r="AB3306"/>
      <c r="AC3306"/>
      <c r="AD3306"/>
      <c r="AE3306"/>
      <c r="AF3306"/>
      <c r="AG3306"/>
      <c r="AH3306"/>
      <c r="AI3306"/>
      <c r="AJ3306"/>
      <c r="AK3306"/>
      <c r="AL3306"/>
    </row>
    <row r="3307" spans="3:38" ht="15" customHeight="1" x14ac:dyDescent="0.35">
      <c r="C3307"/>
      <c r="D3307"/>
      <c r="E3307"/>
      <c r="F3307"/>
      <c r="G3307"/>
      <c r="H3307"/>
      <c r="I3307"/>
      <c r="J3307"/>
      <c r="K3307"/>
      <c r="L3307"/>
      <c r="M3307"/>
      <c r="N3307"/>
      <c r="O3307"/>
      <c r="S3307"/>
      <c r="T3307"/>
      <c r="U3307"/>
      <c r="V3307"/>
      <c r="Y3307"/>
      <c r="Z3307"/>
      <c r="AA3307"/>
      <c r="AB3307"/>
      <c r="AC3307"/>
      <c r="AD3307"/>
      <c r="AE3307"/>
      <c r="AF3307"/>
      <c r="AG3307"/>
      <c r="AH3307"/>
      <c r="AI3307"/>
      <c r="AJ3307"/>
      <c r="AK3307"/>
      <c r="AL3307"/>
    </row>
    <row r="3308" spans="3:38" ht="15" customHeight="1" x14ac:dyDescent="0.35">
      <c r="C3308"/>
      <c r="D3308"/>
      <c r="E3308"/>
      <c r="F3308"/>
      <c r="G3308"/>
      <c r="H3308"/>
      <c r="I3308"/>
      <c r="J3308"/>
      <c r="K3308"/>
      <c r="L3308"/>
      <c r="M3308"/>
      <c r="N3308"/>
      <c r="O3308"/>
      <c r="S3308"/>
      <c r="T3308"/>
      <c r="U3308"/>
      <c r="V3308"/>
      <c r="Y3308"/>
      <c r="Z3308"/>
      <c r="AA3308"/>
      <c r="AB3308"/>
      <c r="AC3308"/>
      <c r="AD3308"/>
      <c r="AE3308"/>
      <c r="AF3308"/>
      <c r="AG3308"/>
      <c r="AH3308"/>
      <c r="AI3308"/>
      <c r="AJ3308"/>
      <c r="AK3308"/>
      <c r="AL3308"/>
    </row>
    <row r="3309" spans="3:38" ht="15" customHeight="1" x14ac:dyDescent="0.35">
      <c r="C3309"/>
      <c r="D3309"/>
      <c r="E3309"/>
      <c r="F3309"/>
      <c r="G3309"/>
      <c r="H3309"/>
      <c r="I3309"/>
      <c r="J3309"/>
      <c r="K3309"/>
      <c r="L3309"/>
      <c r="M3309"/>
      <c r="N3309"/>
      <c r="O3309"/>
      <c r="S3309"/>
      <c r="T3309"/>
      <c r="U3309"/>
      <c r="V3309"/>
      <c r="Y3309"/>
      <c r="Z3309"/>
      <c r="AA3309"/>
      <c r="AB3309"/>
      <c r="AC3309"/>
      <c r="AD3309"/>
      <c r="AE3309"/>
      <c r="AF3309"/>
      <c r="AG3309"/>
      <c r="AH3309"/>
      <c r="AI3309"/>
      <c r="AJ3309"/>
      <c r="AK3309"/>
      <c r="AL3309"/>
    </row>
    <row r="3310" spans="3:38" ht="15" customHeight="1" x14ac:dyDescent="0.35">
      <c r="C3310"/>
      <c r="D3310"/>
      <c r="E3310"/>
      <c r="F3310"/>
      <c r="G3310"/>
      <c r="H3310"/>
      <c r="I3310"/>
      <c r="J3310"/>
      <c r="K3310"/>
      <c r="L3310"/>
      <c r="M3310"/>
      <c r="N3310"/>
      <c r="O3310"/>
      <c r="S3310"/>
      <c r="T3310"/>
      <c r="U3310"/>
      <c r="V3310"/>
      <c r="Y3310"/>
      <c r="Z3310"/>
      <c r="AA3310"/>
      <c r="AB3310"/>
      <c r="AC3310"/>
      <c r="AD3310"/>
      <c r="AE3310"/>
      <c r="AF3310"/>
      <c r="AG3310"/>
      <c r="AH3310"/>
      <c r="AI3310"/>
      <c r="AJ3310"/>
      <c r="AK3310"/>
      <c r="AL3310"/>
    </row>
    <row r="3311" spans="3:38" ht="15" customHeight="1" x14ac:dyDescent="0.35">
      <c r="C3311"/>
      <c r="D3311"/>
      <c r="E3311"/>
      <c r="F3311"/>
      <c r="G3311"/>
      <c r="H3311"/>
      <c r="I3311"/>
      <c r="J3311"/>
      <c r="K3311"/>
      <c r="L3311"/>
      <c r="M3311"/>
      <c r="N3311"/>
      <c r="O3311"/>
      <c r="S3311"/>
      <c r="T3311"/>
      <c r="U3311"/>
      <c r="V3311"/>
      <c r="Y3311"/>
      <c r="Z3311"/>
      <c r="AA3311"/>
      <c r="AB3311"/>
      <c r="AC3311"/>
      <c r="AD3311"/>
      <c r="AE3311"/>
      <c r="AF3311"/>
      <c r="AG3311"/>
      <c r="AH3311"/>
      <c r="AI3311"/>
      <c r="AJ3311"/>
      <c r="AK3311"/>
      <c r="AL3311"/>
    </row>
    <row r="3312" spans="3:38" ht="15" customHeight="1" x14ac:dyDescent="0.35">
      <c r="C3312"/>
      <c r="D3312"/>
      <c r="E3312"/>
      <c r="F3312"/>
      <c r="G3312"/>
      <c r="H3312"/>
      <c r="I3312"/>
      <c r="J3312"/>
      <c r="K3312"/>
      <c r="L3312"/>
      <c r="M3312"/>
      <c r="N3312"/>
      <c r="O3312"/>
      <c r="S3312"/>
      <c r="T3312"/>
      <c r="U3312"/>
      <c r="V3312"/>
      <c r="Y3312"/>
      <c r="Z3312"/>
      <c r="AA3312"/>
      <c r="AB3312"/>
      <c r="AC3312"/>
      <c r="AD3312"/>
      <c r="AE3312"/>
      <c r="AF3312"/>
      <c r="AG3312"/>
      <c r="AH3312"/>
      <c r="AI3312"/>
      <c r="AJ3312"/>
      <c r="AK3312"/>
      <c r="AL3312"/>
    </row>
    <row r="3313" spans="3:38" ht="15" customHeight="1" x14ac:dyDescent="0.35">
      <c r="C3313"/>
      <c r="D3313"/>
      <c r="E3313"/>
      <c r="F3313"/>
      <c r="G3313"/>
      <c r="H3313"/>
      <c r="I3313"/>
      <c r="J3313"/>
      <c r="K3313"/>
      <c r="L3313"/>
      <c r="M3313"/>
      <c r="N3313"/>
      <c r="O3313"/>
      <c r="S3313"/>
      <c r="T3313"/>
      <c r="U3313"/>
      <c r="V3313"/>
      <c r="Y3313"/>
      <c r="Z3313"/>
      <c r="AA3313"/>
      <c r="AB3313"/>
      <c r="AC3313"/>
      <c r="AD3313"/>
      <c r="AE3313"/>
      <c r="AF3313"/>
      <c r="AG3313"/>
      <c r="AH3313"/>
      <c r="AI3313"/>
      <c r="AJ3313"/>
      <c r="AK3313"/>
      <c r="AL3313"/>
    </row>
    <row r="3314" spans="3:38" ht="15" customHeight="1" x14ac:dyDescent="0.35">
      <c r="C3314"/>
      <c r="D3314"/>
      <c r="E3314"/>
      <c r="F3314"/>
      <c r="G3314"/>
      <c r="H3314"/>
      <c r="I3314"/>
      <c r="J3314"/>
      <c r="K3314"/>
      <c r="L3314"/>
      <c r="M3314"/>
      <c r="N3314"/>
      <c r="O3314"/>
      <c r="S3314"/>
      <c r="T3314"/>
      <c r="U3314"/>
      <c r="V3314"/>
      <c r="Y3314"/>
      <c r="Z3314"/>
      <c r="AA3314"/>
      <c r="AB3314"/>
      <c r="AC3314"/>
      <c r="AD3314"/>
      <c r="AE3314"/>
      <c r="AF3314"/>
      <c r="AG3314"/>
      <c r="AH3314"/>
      <c r="AI3314"/>
      <c r="AJ3314"/>
      <c r="AK3314"/>
      <c r="AL3314"/>
    </row>
    <row r="3315" spans="3:38" ht="15" customHeight="1" x14ac:dyDescent="0.35">
      <c r="C3315"/>
      <c r="D3315"/>
      <c r="E3315"/>
      <c r="F3315"/>
      <c r="G3315"/>
      <c r="H3315"/>
      <c r="I3315"/>
      <c r="J3315"/>
      <c r="K3315"/>
      <c r="L3315"/>
      <c r="M3315"/>
      <c r="N3315"/>
      <c r="O3315"/>
      <c r="S3315"/>
      <c r="T3315"/>
      <c r="U3315"/>
      <c r="V3315"/>
      <c r="Y3315"/>
      <c r="Z3315"/>
      <c r="AA3315"/>
      <c r="AB3315"/>
      <c r="AC3315"/>
      <c r="AD3315"/>
      <c r="AE3315"/>
      <c r="AF3315"/>
      <c r="AG3315"/>
      <c r="AH3315"/>
      <c r="AI3315"/>
      <c r="AJ3315"/>
      <c r="AK3315"/>
      <c r="AL3315"/>
    </row>
    <row r="3316" spans="3:38" ht="15" customHeight="1" x14ac:dyDescent="0.35">
      <c r="C3316"/>
      <c r="D3316"/>
      <c r="E3316"/>
      <c r="F3316"/>
      <c r="G3316"/>
      <c r="H3316"/>
      <c r="I3316"/>
      <c r="J3316"/>
      <c r="K3316"/>
      <c r="L3316"/>
      <c r="M3316"/>
      <c r="N3316"/>
      <c r="O3316"/>
      <c r="S3316"/>
      <c r="T3316"/>
      <c r="U3316"/>
      <c r="V3316"/>
      <c r="Y3316"/>
      <c r="Z3316"/>
      <c r="AA3316"/>
      <c r="AB3316"/>
      <c r="AC3316"/>
      <c r="AD3316"/>
      <c r="AE3316"/>
      <c r="AF3316"/>
      <c r="AG3316"/>
      <c r="AH3316"/>
      <c r="AI3316"/>
      <c r="AJ3316"/>
      <c r="AK3316"/>
      <c r="AL3316"/>
    </row>
    <row r="3317" spans="3:38" ht="15" customHeight="1" x14ac:dyDescent="0.35">
      <c r="C3317"/>
      <c r="D3317"/>
      <c r="E3317"/>
      <c r="F3317"/>
      <c r="G3317"/>
      <c r="H3317"/>
      <c r="I3317"/>
      <c r="J3317"/>
      <c r="K3317"/>
      <c r="L3317"/>
      <c r="M3317"/>
      <c r="N3317"/>
      <c r="O3317"/>
      <c r="S3317"/>
      <c r="T3317"/>
      <c r="U3317"/>
      <c r="V3317"/>
      <c r="Y3317"/>
      <c r="Z3317"/>
      <c r="AA3317"/>
      <c r="AB3317"/>
      <c r="AC3317"/>
      <c r="AD3317"/>
      <c r="AE3317"/>
      <c r="AF3317"/>
      <c r="AG3317"/>
      <c r="AH3317"/>
      <c r="AI3317"/>
      <c r="AJ3317"/>
      <c r="AK3317"/>
      <c r="AL3317"/>
    </row>
    <row r="3318" spans="3:38" ht="15" customHeight="1" x14ac:dyDescent="0.35">
      <c r="C3318"/>
      <c r="D3318"/>
      <c r="E3318"/>
      <c r="F3318"/>
      <c r="G3318"/>
      <c r="H3318"/>
      <c r="I3318"/>
      <c r="J3318"/>
      <c r="K3318"/>
      <c r="L3318"/>
      <c r="M3318"/>
      <c r="N3318"/>
      <c r="O3318"/>
      <c r="S3318"/>
      <c r="T3318"/>
      <c r="U3318"/>
      <c r="V3318"/>
      <c r="Y3318"/>
      <c r="Z3318"/>
      <c r="AA3318"/>
      <c r="AB3318"/>
      <c r="AC3318"/>
      <c r="AD3318"/>
      <c r="AE3318"/>
      <c r="AF3318"/>
      <c r="AG3318"/>
      <c r="AH3318"/>
      <c r="AI3318"/>
      <c r="AJ3318"/>
      <c r="AK3318"/>
      <c r="AL3318"/>
    </row>
    <row r="3319" spans="3:38" ht="15" customHeight="1" x14ac:dyDescent="0.35">
      <c r="C3319"/>
      <c r="D3319"/>
      <c r="E3319"/>
      <c r="F3319"/>
      <c r="G3319"/>
      <c r="H3319"/>
      <c r="I3319"/>
      <c r="J3319"/>
      <c r="K3319"/>
      <c r="L3319"/>
      <c r="M3319"/>
      <c r="N3319"/>
      <c r="O3319"/>
      <c r="S3319"/>
      <c r="T3319"/>
      <c r="U3319"/>
      <c r="V3319"/>
      <c r="Y3319"/>
      <c r="Z3319"/>
      <c r="AA3319"/>
      <c r="AB3319"/>
      <c r="AC3319"/>
      <c r="AD3319"/>
      <c r="AE3319"/>
      <c r="AF3319"/>
      <c r="AG3319"/>
      <c r="AH3319"/>
      <c r="AI3319"/>
      <c r="AJ3319"/>
      <c r="AK3319"/>
      <c r="AL3319"/>
    </row>
    <row r="3320" spans="3:38" ht="15" customHeight="1" x14ac:dyDescent="0.35">
      <c r="C3320"/>
      <c r="D3320"/>
      <c r="E3320"/>
      <c r="F3320"/>
      <c r="G3320"/>
      <c r="H3320"/>
      <c r="I3320"/>
      <c r="J3320"/>
      <c r="K3320"/>
      <c r="L3320"/>
      <c r="M3320"/>
      <c r="N3320"/>
      <c r="O3320"/>
      <c r="S3320"/>
      <c r="T3320"/>
      <c r="U3320"/>
      <c r="V3320"/>
      <c r="Y3320"/>
      <c r="Z3320"/>
      <c r="AA3320"/>
      <c r="AB3320"/>
      <c r="AC3320"/>
      <c r="AD3320"/>
      <c r="AE3320"/>
      <c r="AF3320"/>
      <c r="AG3320"/>
      <c r="AH3320"/>
      <c r="AI3320"/>
      <c r="AJ3320"/>
      <c r="AK3320"/>
      <c r="AL3320"/>
    </row>
    <row r="3321" spans="3:38" ht="15" customHeight="1" x14ac:dyDescent="0.35">
      <c r="C3321"/>
      <c r="D3321"/>
      <c r="E3321"/>
      <c r="F3321"/>
      <c r="G3321"/>
      <c r="H3321"/>
      <c r="I3321"/>
      <c r="J3321"/>
      <c r="K3321"/>
      <c r="L3321"/>
      <c r="M3321"/>
      <c r="N3321"/>
      <c r="O3321"/>
      <c r="S3321"/>
      <c r="T3321"/>
      <c r="U3321"/>
      <c r="V3321"/>
      <c r="Y3321"/>
      <c r="Z3321"/>
      <c r="AA3321"/>
      <c r="AB3321"/>
      <c r="AC3321"/>
      <c r="AD3321"/>
      <c r="AE3321"/>
      <c r="AF3321"/>
      <c r="AG3321"/>
      <c r="AH3321"/>
      <c r="AI3321"/>
      <c r="AJ3321"/>
      <c r="AK3321"/>
      <c r="AL3321"/>
    </row>
    <row r="3322" spans="3:38" ht="15" customHeight="1" x14ac:dyDescent="0.35">
      <c r="C3322"/>
      <c r="D3322"/>
      <c r="E3322"/>
      <c r="F3322"/>
      <c r="G3322"/>
      <c r="H3322"/>
      <c r="I3322"/>
      <c r="J3322"/>
      <c r="K3322"/>
      <c r="L3322"/>
      <c r="M3322"/>
      <c r="N3322"/>
      <c r="O3322"/>
      <c r="S3322"/>
      <c r="T3322"/>
      <c r="U3322"/>
      <c r="V3322"/>
      <c r="Y3322"/>
      <c r="Z3322"/>
      <c r="AA3322"/>
      <c r="AB3322"/>
      <c r="AC3322"/>
      <c r="AD3322"/>
      <c r="AE3322"/>
      <c r="AF3322"/>
      <c r="AG3322"/>
      <c r="AH3322"/>
      <c r="AI3322"/>
      <c r="AJ3322"/>
      <c r="AK3322"/>
      <c r="AL3322"/>
    </row>
    <row r="3323" spans="3:38" ht="15" customHeight="1" x14ac:dyDescent="0.35">
      <c r="C3323"/>
      <c r="D3323"/>
      <c r="E3323"/>
      <c r="F3323"/>
      <c r="G3323"/>
      <c r="H3323"/>
      <c r="I3323"/>
      <c r="J3323"/>
      <c r="K3323"/>
      <c r="L3323"/>
      <c r="M3323"/>
      <c r="N3323"/>
      <c r="O3323"/>
      <c r="S3323"/>
      <c r="T3323"/>
      <c r="U3323"/>
      <c r="V3323"/>
      <c r="Y3323"/>
      <c r="Z3323"/>
      <c r="AA3323"/>
      <c r="AB3323"/>
      <c r="AC3323"/>
      <c r="AD3323"/>
      <c r="AE3323"/>
      <c r="AF3323"/>
      <c r="AG3323"/>
      <c r="AH3323"/>
      <c r="AI3323"/>
      <c r="AJ3323"/>
      <c r="AK3323"/>
      <c r="AL3323"/>
    </row>
    <row r="3324" spans="3:38" ht="15" customHeight="1" x14ac:dyDescent="0.35">
      <c r="C3324"/>
      <c r="D3324"/>
      <c r="E3324"/>
      <c r="F3324"/>
      <c r="G3324"/>
      <c r="H3324"/>
      <c r="I3324"/>
      <c r="J3324"/>
      <c r="K3324"/>
      <c r="L3324"/>
      <c r="M3324"/>
      <c r="N3324"/>
      <c r="O3324"/>
      <c r="S3324"/>
      <c r="T3324"/>
      <c r="U3324"/>
      <c r="V3324"/>
      <c r="Y3324"/>
      <c r="Z3324"/>
      <c r="AA3324"/>
      <c r="AB3324"/>
      <c r="AC3324"/>
      <c r="AD3324"/>
      <c r="AE3324"/>
      <c r="AF3324"/>
      <c r="AG3324"/>
      <c r="AH3324"/>
      <c r="AI3324"/>
      <c r="AJ3324"/>
      <c r="AK3324"/>
      <c r="AL3324"/>
    </row>
    <row r="3325" spans="3:38" ht="15" customHeight="1" x14ac:dyDescent="0.35">
      <c r="C3325"/>
      <c r="D3325"/>
      <c r="E3325"/>
      <c r="F3325"/>
      <c r="G3325"/>
      <c r="H3325"/>
      <c r="I3325"/>
      <c r="J3325"/>
      <c r="K3325"/>
      <c r="L3325"/>
      <c r="M3325"/>
      <c r="N3325"/>
      <c r="O3325"/>
      <c r="S3325"/>
      <c r="T3325"/>
      <c r="U3325"/>
      <c r="V3325"/>
      <c r="Y3325"/>
      <c r="Z3325"/>
      <c r="AA3325"/>
      <c r="AB3325"/>
      <c r="AC3325"/>
      <c r="AD3325"/>
      <c r="AE3325"/>
      <c r="AF3325"/>
      <c r="AG3325"/>
      <c r="AH3325"/>
      <c r="AI3325"/>
      <c r="AJ3325"/>
      <c r="AK3325"/>
      <c r="AL3325"/>
    </row>
    <row r="3326" spans="3:38" ht="15" customHeight="1" x14ac:dyDescent="0.35">
      <c r="C3326"/>
      <c r="D3326"/>
      <c r="E3326"/>
      <c r="F3326"/>
      <c r="G3326"/>
      <c r="H3326"/>
      <c r="I3326"/>
      <c r="J3326"/>
      <c r="K3326"/>
      <c r="L3326"/>
      <c r="M3326"/>
      <c r="N3326"/>
      <c r="O3326"/>
      <c r="S3326"/>
      <c r="T3326"/>
      <c r="U3326"/>
      <c r="V3326"/>
      <c r="Y3326"/>
      <c r="Z3326"/>
      <c r="AA3326"/>
      <c r="AB3326"/>
      <c r="AC3326"/>
      <c r="AD3326"/>
      <c r="AE3326"/>
      <c r="AF3326"/>
      <c r="AG3326"/>
      <c r="AH3326"/>
      <c r="AI3326"/>
      <c r="AJ3326"/>
      <c r="AK3326"/>
      <c r="AL3326"/>
    </row>
    <row r="3327" spans="3:38" ht="15" customHeight="1" x14ac:dyDescent="0.35">
      <c r="C3327"/>
      <c r="D3327"/>
      <c r="E3327"/>
      <c r="F3327"/>
      <c r="G3327"/>
      <c r="H3327"/>
      <c r="I3327"/>
      <c r="J3327"/>
      <c r="K3327"/>
      <c r="L3327"/>
      <c r="M3327"/>
      <c r="N3327"/>
      <c r="O3327"/>
      <c r="S3327"/>
      <c r="T3327"/>
      <c r="U3327"/>
      <c r="V3327"/>
      <c r="Y3327"/>
      <c r="Z3327"/>
      <c r="AA3327"/>
      <c r="AB3327"/>
      <c r="AC3327"/>
      <c r="AD3327"/>
      <c r="AE3327"/>
      <c r="AF3327"/>
      <c r="AG3327"/>
      <c r="AH3327"/>
      <c r="AI3327"/>
      <c r="AJ3327"/>
      <c r="AK3327"/>
      <c r="AL3327"/>
    </row>
    <row r="3328" spans="3:38" ht="15" customHeight="1" x14ac:dyDescent="0.35">
      <c r="C3328"/>
      <c r="D3328"/>
      <c r="E3328"/>
      <c r="F3328"/>
      <c r="G3328"/>
      <c r="H3328"/>
      <c r="I3328"/>
      <c r="J3328"/>
      <c r="K3328"/>
      <c r="L3328"/>
      <c r="M3328"/>
      <c r="N3328"/>
      <c r="O3328"/>
      <c r="S3328"/>
      <c r="T3328"/>
      <c r="U3328"/>
      <c r="V3328"/>
      <c r="Y3328"/>
      <c r="Z3328"/>
      <c r="AA3328"/>
      <c r="AB3328"/>
      <c r="AC3328"/>
      <c r="AD3328"/>
      <c r="AE3328"/>
      <c r="AF3328"/>
      <c r="AG3328"/>
      <c r="AH3328"/>
      <c r="AI3328"/>
      <c r="AJ3328"/>
      <c r="AK3328"/>
      <c r="AL3328"/>
    </row>
    <row r="3329" spans="3:38" ht="15" customHeight="1" x14ac:dyDescent="0.35">
      <c r="C3329"/>
      <c r="D3329"/>
      <c r="E3329"/>
      <c r="F3329"/>
      <c r="G3329"/>
      <c r="H3329"/>
      <c r="I3329"/>
      <c r="J3329"/>
      <c r="K3329"/>
      <c r="L3329"/>
      <c r="M3329"/>
      <c r="N3329"/>
      <c r="O3329"/>
      <c r="S3329"/>
      <c r="T3329"/>
      <c r="U3329"/>
      <c r="V3329"/>
      <c r="Y3329"/>
      <c r="Z3329"/>
      <c r="AA3329"/>
      <c r="AB3329"/>
      <c r="AC3329"/>
      <c r="AD3329"/>
      <c r="AE3329"/>
      <c r="AF3329"/>
      <c r="AG3329"/>
      <c r="AH3329"/>
      <c r="AI3329"/>
      <c r="AJ3329"/>
      <c r="AK3329"/>
      <c r="AL3329"/>
    </row>
    <row r="3330" spans="3:38" ht="15" customHeight="1" x14ac:dyDescent="0.35">
      <c r="C3330"/>
      <c r="D3330"/>
      <c r="E3330"/>
      <c r="F3330"/>
      <c r="G3330"/>
      <c r="H3330"/>
      <c r="I3330"/>
      <c r="J3330"/>
      <c r="K3330"/>
      <c r="L3330"/>
      <c r="M3330"/>
      <c r="N3330"/>
      <c r="O3330"/>
      <c r="S3330"/>
      <c r="T3330"/>
      <c r="U3330"/>
      <c r="V3330"/>
      <c r="Y3330"/>
      <c r="Z3330"/>
      <c r="AA3330"/>
      <c r="AB3330"/>
      <c r="AC3330"/>
      <c r="AD3330"/>
      <c r="AE3330"/>
      <c r="AF3330"/>
      <c r="AG3330"/>
      <c r="AH3330"/>
      <c r="AI3330"/>
      <c r="AJ3330"/>
      <c r="AK3330"/>
      <c r="AL3330"/>
    </row>
    <row r="3331" spans="3:38" ht="15" customHeight="1" x14ac:dyDescent="0.35">
      <c r="C3331"/>
      <c r="D3331"/>
      <c r="E3331"/>
      <c r="F3331"/>
      <c r="G3331"/>
      <c r="H3331"/>
      <c r="I3331"/>
      <c r="J3331"/>
      <c r="K3331"/>
      <c r="L3331"/>
      <c r="M3331"/>
      <c r="N3331"/>
      <c r="O3331"/>
      <c r="S3331"/>
      <c r="T3331"/>
      <c r="U3331"/>
      <c r="V3331"/>
      <c r="Y3331"/>
      <c r="Z3331"/>
      <c r="AA3331"/>
      <c r="AB3331"/>
      <c r="AC3331"/>
      <c r="AD3331"/>
      <c r="AE3331"/>
      <c r="AF3331"/>
      <c r="AG3331"/>
      <c r="AH3331"/>
      <c r="AI3331"/>
      <c r="AJ3331"/>
      <c r="AK3331"/>
      <c r="AL3331"/>
    </row>
    <row r="3332" spans="3:38" ht="15" customHeight="1" x14ac:dyDescent="0.35">
      <c r="C3332"/>
      <c r="D3332"/>
      <c r="E3332"/>
      <c r="F3332"/>
      <c r="G3332"/>
      <c r="H3332"/>
      <c r="I3332"/>
      <c r="J3332"/>
      <c r="K3332"/>
      <c r="L3332"/>
      <c r="M3332"/>
      <c r="N3332"/>
      <c r="O3332"/>
      <c r="S3332"/>
      <c r="T3332"/>
      <c r="U3332"/>
      <c r="V3332"/>
      <c r="Y3332"/>
      <c r="Z3332"/>
      <c r="AA3332"/>
      <c r="AB3332"/>
      <c r="AC3332"/>
      <c r="AD3332"/>
      <c r="AE3332"/>
      <c r="AF3332"/>
      <c r="AG3332"/>
      <c r="AH3332"/>
      <c r="AI3332"/>
      <c r="AJ3332"/>
      <c r="AK3332"/>
      <c r="AL3332"/>
    </row>
    <row r="3333" spans="3:38" ht="15" customHeight="1" x14ac:dyDescent="0.35">
      <c r="C3333"/>
      <c r="D3333"/>
      <c r="E3333"/>
      <c r="F3333"/>
      <c r="G3333"/>
      <c r="H3333"/>
      <c r="I3333"/>
      <c r="J3333"/>
      <c r="K3333"/>
      <c r="L3333"/>
      <c r="M3333"/>
      <c r="N3333"/>
      <c r="O3333"/>
      <c r="S3333"/>
      <c r="T3333"/>
      <c r="U3333"/>
      <c r="V3333"/>
      <c r="Y3333"/>
      <c r="Z3333"/>
      <c r="AA3333"/>
      <c r="AB3333"/>
      <c r="AC3333"/>
      <c r="AD3333"/>
      <c r="AE3333"/>
      <c r="AF3333"/>
      <c r="AG3333"/>
      <c r="AH3333"/>
      <c r="AI3333"/>
      <c r="AJ3333"/>
      <c r="AK3333"/>
      <c r="AL3333"/>
    </row>
    <row r="3334" spans="3:38" ht="15" customHeight="1" x14ac:dyDescent="0.35">
      <c r="C3334"/>
      <c r="D3334"/>
      <c r="E3334"/>
      <c r="F3334"/>
      <c r="G3334"/>
      <c r="H3334"/>
      <c r="I3334"/>
      <c r="J3334"/>
      <c r="K3334"/>
      <c r="L3334"/>
      <c r="M3334"/>
      <c r="N3334"/>
      <c r="O3334"/>
      <c r="S3334"/>
      <c r="T3334"/>
      <c r="U3334"/>
      <c r="V3334"/>
      <c r="Y3334"/>
      <c r="Z3334"/>
      <c r="AA3334"/>
      <c r="AB3334"/>
      <c r="AC3334"/>
      <c r="AD3334"/>
      <c r="AE3334"/>
      <c r="AF3334"/>
      <c r="AG3334"/>
      <c r="AH3334"/>
      <c r="AI3334"/>
      <c r="AJ3334"/>
      <c r="AK3334"/>
      <c r="AL3334"/>
    </row>
    <row r="3335" spans="3:38" ht="15" customHeight="1" x14ac:dyDescent="0.35">
      <c r="C3335"/>
      <c r="D3335"/>
      <c r="E3335"/>
      <c r="F3335"/>
      <c r="G3335"/>
      <c r="H3335"/>
      <c r="I3335"/>
      <c r="J3335"/>
      <c r="K3335"/>
      <c r="L3335"/>
      <c r="M3335"/>
      <c r="N3335"/>
      <c r="O3335"/>
      <c r="S3335"/>
      <c r="T3335"/>
      <c r="U3335"/>
      <c r="V3335"/>
      <c r="Y3335"/>
      <c r="Z3335"/>
      <c r="AA3335"/>
      <c r="AB3335"/>
      <c r="AC3335"/>
      <c r="AD3335"/>
      <c r="AE3335"/>
      <c r="AF3335"/>
      <c r="AG3335"/>
      <c r="AH3335"/>
      <c r="AI3335"/>
      <c r="AJ3335"/>
      <c r="AK3335"/>
      <c r="AL3335"/>
    </row>
    <row r="3336" spans="3:38" ht="15" customHeight="1" x14ac:dyDescent="0.35">
      <c r="C3336"/>
      <c r="D3336"/>
      <c r="E3336"/>
      <c r="F3336"/>
      <c r="G3336"/>
      <c r="H3336"/>
      <c r="I3336"/>
      <c r="J3336"/>
      <c r="K3336"/>
      <c r="L3336"/>
      <c r="M3336"/>
      <c r="N3336"/>
      <c r="O3336"/>
      <c r="S3336"/>
      <c r="T3336"/>
      <c r="U3336"/>
      <c r="V3336"/>
      <c r="Y3336"/>
      <c r="Z3336"/>
      <c r="AA3336"/>
      <c r="AB3336"/>
      <c r="AC3336"/>
      <c r="AD3336"/>
      <c r="AE3336"/>
      <c r="AF3336"/>
      <c r="AG3336"/>
      <c r="AH3336"/>
      <c r="AI3336"/>
      <c r="AJ3336"/>
      <c r="AK3336"/>
      <c r="AL3336"/>
    </row>
    <row r="3337" spans="3:38" ht="15" customHeight="1" x14ac:dyDescent="0.35">
      <c r="C3337"/>
      <c r="D3337"/>
      <c r="E3337"/>
      <c r="F3337"/>
      <c r="G3337"/>
      <c r="H3337"/>
      <c r="I3337"/>
      <c r="J3337"/>
      <c r="K3337"/>
      <c r="L3337"/>
      <c r="M3337"/>
      <c r="N3337"/>
      <c r="O3337"/>
      <c r="S3337"/>
      <c r="T3337"/>
      <c r="U3337"/>
      <c r="V3337"/>
      <c r="Y3337"/>
      <c r="Z3337"/>
      <c r="AA3337"/>
      <c r="AB3337"/>
      <c r="AC3337"/>
      <c r="AD3337"/>
      <c r="AE3337"/>
      <c r="AF3337"/>
      <c r="AG3337"/>
      <c r="AH3337"/>
      <c r="AI3337"/>
      <c r="AJ3337"/>
      <c r="AK3337"/>
      <c r="AL3337"/>
    </row>
    <row r="3338" spans="3:38" ht="15" customHeight="1" x14ac:dyDescent="0.35">
      <c r="C3338"/>
      <c r="D3338"/>
      <c r="E3338"/>
      <c r="F3338"/>
      <c r="G3338"/>
      <c r="H3338"/>
      <c r="I3338"/>
      <c r="J3338"/>
      <c r="K3338"/>
      <c r="L3338"/>
      <c r="M3338"/>
      <c r="N3338"/>
      <c r="O3338"/>
      <c r="S3338"/>
      <c r="T3338"/>
      <c r="U3338"/>
      <c r="V3338"/>
      <c r="Y3338"/>
      <c r="Z3338"/>
      <c r="AA3338"/>
      <c r="AB3338"/>
      <c r="AC3338"/>
      <c r="AD3338"/>
      <c r="AE3338"/>
      <c r="AF3338"/>
      <c r="AG3338"/>
      <c r="AH3338"/>
      <c r="AI3338"/>
      <c r="AJ3338"/>
      <c r="AK3338"/>
      <c r="AL3338"/>
    </row>
    <row r="3339" spans="3:38" ht="15" customHeight="1" x14ac:dyDescent="0.35">
      <c r="C3339"/>
      <c r="D3339"/>
      <c r="E3339"/>
      <c r="F3339"/>
      <c r="G3339"/>
      <c r="H3339"/>
      <c r="I3339"/>
      <c r="J3339"/>
      <c r="K3339"/>
      <c r="L3339"/>
      <c r="M3339"/>
      <c r="N3339"/>
      <c r="O3339"/>
      <c r="S3339"/>
      <c r="T3339"/>
      <c r="U3339"/>
      <c r="V3339"/>
      <c r="Y3339"/>
      <c r="Z3339"/>
      <c r="AA3339"/>
      <c r="AB3339"/>
      <c r="AC3339"/>
      <c r="AD3339"/>
      <c r="AE3339"/>
      <c r="AF3339"/>
      <c r="AG3339"/>
      <c r="AH3339"/>
      <c r="AI3339"/>
      <c r="AJ3339"/>
      <c r="AK3339"/>
      <c r="AL3339"/>
    </row>
    <row r="3340" spans="3:38" ht="15" customHeight="1" x14ac:dyDescent="0.35">
      <c r="C3340"/>
      <c r="D3340"/>
      <c r="E3340"/>
      <c r="F3340"/>
      <c r="G3340"/>
      <c r="H3340"/>
      <c r="I3340"/>
      <c r="J3340"/>
      <c r="K3340"/>
      <c r="L3340"/>
      <c r="M3340"/>
      <c r="N3340"/>
      <c r="O3340"/>
      <c r="S3340"/>
      <c r="T3340"/>
      <c r="U3340"/>
      <c r="V3340"/>
      <c r="Y3340"/>
      <c r="Z3340"/>
      <c r="AA3340"/>
      <c r="AB3340"/>
      <c r="AC3340"/>
      <c r="AD3340"/>
      <c r="AE3340"/>
      <c r="AF3340"/>
      <c r="AG3340"/>
      <c r="AH3340"/>
      <c r="AI3340"/>
      <c r="AJ3340"/>
      <c r="AK3340"/>
      <c r="AL3340"/>
    </row>
    <row r="3341" spans="3:38" ht="15" customHeight="1" x14ac:dyDescent="0.35">
      <c r="C3341"/>
      <c r="D3341"/>
      <c r="E3341"/>
      <c r="F3341"/>
      <c r="G3341"/>
      <c r="H3341"/>
      <c r="I3341"/>
      <c r="J3341"/>
      <c r="K3341"/>
      <c r="L3341"/>
      <c r="M3341"/>
      <c r="N3341"/>
      <c r="O3341"/>
      <c r="S3341"/>
      <c r="T3341"/>
      <c r="U3341"/>
      <c r="V3341"/>
      <c r="Y3341"/>
      <c r="Z3341"/>
      <c r="AA3341"/>
      <c r="AB3341"/>
      <c r="AC3341"/>
      <c r="AD3341"/>
      <c r="AE3341"/>
      <c r="AF3341"/>
      <c r="AG3341"/>
      <c r="AH3341"/>
      <c r="AI3341"/>
      <c r="AJ3341"/>
      <c r="AK3341"/>
      <c r="AL3341"/>
    </row>
    <row r="3342" spans="3:38" ht="15" customHeight="1" x14ac:dyDescent="0.35">
      <c r="C3342"/>
      <c r="D3342"/>
      <c r="E3342"/>
      <c r="F3342"/>
      <c r="G3342"/>
      <c r="H3342"/>
      <c r="I3342"/>
      <c r="J3342"/>
      <c r="K3342"/>
      <c r="L3342"/>
      <c r="M3342"/>
      <c r="N3342"/>
      <c r="O3342"/>
      <c r="S3342"/>
      <c r="T3342"/>
      <c r="U3342"/>
      <c r="V3342"/>
      <c r="Y3342"/>
      <c r="Z3342"/>
      <c r="AA3342"/>
      <c r="AB3342"/>
      <c r="AC3342"/>
      <c r="AD3342"/>
      <c r="AE3342"/>
      <c r="AF3342"/>
      <c r="AG3342"/>
      <c r="AH3342"/>
      <c r="AI3342"/>
      <c r="AJ3342"/>
      <c r="AK3342"/>
      <c r="AL3342"/>
    </row>
    <row r="3343" spans="3:38" ht="15" customHeight="1" x14ac:dyDescent="0.35">
      <c r="C3343"/>
      <c r="D3343"/>
      <c r="E3343"/>
      <c r="F3343"/>
      <c r="G3343"/>
      <c r="H3343"/>
      <c r="I3343"/>
      <c r="J3343"/>
      <c r="K3343"/>
      <c r="L3343"/>
      <c r="M3343"/>
      <c r="N3343"/>
      <c r="O3343"/>
      <c r="S3343"/>
      <c r="T3343"/>
      <c r="U3343"/>
      <c r="V3343"/>
      <c r="Y3343"/>
      <c r="Z3343"/>
      <c r="AA3343"/>
      <c r="AB3343"/>
      <c r="AC3343"/>
      <c r="AD3343"/>
      <c r="AE3343"/>
      <c r="AF3343"/>
      <c r="AG3343"/>
      <c r="AH3343"/>
      <c r="AI3343"/>
      <c r="AJ3343"/>
      <c r="AK3343"/>
      <c r="AL3343"/>
    </row>
    <row r="3344" spans="3:38" ht="15" customHeight="1" x14ac:dyDescent="0.35">
      <c r="C3344"/>
      <c r="D3344"/>
      <c r="E3344"/>
      <c r="F3344"/>
      <c r="G3344"/>
      <c r="H3344"/>
      <c r="I3344"/>
      <c r="J3344"/>
      <c r="K3344"/>
      <c r="L3344"/>
      <c r="M3344"/>
      <c r="N3344"/>
      <c r="O3344"/>
      <c r="S3344"/>
      <c r="T3344"/>
      <c r="U3344"/>
      <c r="V3344"/>
      <c r="Y3344"/>
      <c r="Z3344"/>
      <c r="AA3344"/>
      <c r="AB3344"/>
      <c r="AC3344"/>
      <c r="AD3344"/>
      <c r="AE3344"/>
      <c r="AF3344"/>
      <c r="AG3344"/>
      <c r="AH3344"/>
      <c r="AI3344"/>
      <c r="AJ3344"/>
      <c r="AK3344"/>
      <c r="AL3344"/>
    </row>
    <row r="3345" spans="3:38" ht="15" customHeight="1" x14ac:dyDescent="0.35">
      <c r="C3345"/>
      <c r="D3345"/>
      <c r="E3345"/>
      <c r="F3345"/>
      <c r="G3345"/>
      <c r="H3345"/>
      <c r="I3345"/>
      <c r="J3345"/>
      <c r="K3345"/>
      <c r="L3345"/>
      <c r="M3345"/>
      <c r="N3345"/>
      <c r="O3345"/>
      <c r="S3345"/>
      <c r="T3345"/>
      <c r="U3345"/>
      <c r="V3345"/>
      <c r="Y3345"/>
      <c r="Z3345"/>
      <c r="AA3345"/>
      <c r="AB3345"/>
      <c r="AC3345"/>
      <c r="AD3345"/>
      <c r="AE3345"/>
      <c r="AF3345"/>
      <c r="AG3345"/>
      <c r="AH3345"/>
      <c r="AI3345"/>
      <c r="AJ3345"/>
      <c r="AK3345"/>
      <c r="AL3345"/>
    </row>
    <row r="3346" spans="3:38" ht="15" customHeight="1" x14ac:dyDescent="0.35">
      <c r="C3346"/>
      <c r="D3346"/>
      <c r="E3346"/>
      <c r="F3346"/>
      <c r="G3346"/>
      <c r="H3346"/>
      <c r="I3346"/>
      <c r="J3346"/>
      <c r="K3346"/>
      <c r="L3346"/>
      <c r="M3346"/>
      <c r="N3346"/>
      <c r="O3346"/>
      <c r="S3346"/>
      <c r="T3346"/>
      <c r="U3346"/>
      <c r="V3346"/>
      <c r="Y3346"/>
      <c r="Z3346"/>
      <c r="AA3346"/>
      <c r="AB3346"/>
      <c r="AC3346"/>
      <c r="AD3346"/>
      <c r="AE3346"/>
      <c r="AF3346"/>
      <c r="AG3346"/>
      <c r="AH3346"/>
      <c r="AI3346"/>
      <c r="AJ3346"/>
      <c r="AK3346"/>
      <c r="AL3346"/>
    </row>
    <row r="3347" spans="3:38" ht="15" customHeight="1" x14ac:dyDescent="0.35">
      <c r="C3347"/>
      <c r="D3347"/>
      <c r="E3347"/>
      <c r="F3347"/>
      <c r="G3347"/>
      <c r="H3347"/>
      <c r="I3347"/>
      <c r="J3347"/>
      <c r="K3347"/>
      <c r="L3347"/>
      <c r="M3347"/>
      <c r="N3347"/>
      <c r="O3347"/>
      <c r="S3347"/>
      <c r="T3347"/>
      <c r="U3347"/>
      <c r="V3347"/>
      <c r="Y3347"/>
      <c r="Z3347"/>
      <c r="AA3347"/>
      <c r="AB3347"/>
      <c r="AC3347"/>
      <c r="AD3347"/>
      <c r="AE3347"/>
      <c r="AF3347"/>
      <c r="AG3347"/>
      <c r="AH3347"/>
      <c r="AI3347"/>
      <c r="AJ3347"/>
      <c r="AK3347"/>
      <c r="AL3347"/>
    </row>
    <row r="3348" spans="3:38" ht="15" customHeight="1" x14ac:dyDescent="0.35">
      <c r="C3348"/>
      <c r="D3348"/>
      <c r="E3348"/>
      <c r="F3348"/>
      <c r="G3348"/>
      <c r="H3348"/>
      <c r="I3348"/>
      <c r="J3348"/>
      <c r="K3348"/>
      <c r="L3348"/>
      <c r="M3348"/>
      <c r="N3348"/>
      <c r="O3348"/>
      <c r="S3348"/>
      <c r="T3348"/>
      <c r="U3348"/>
      <c r="V3348"/>
      <c r="Y3348"/>
      <c r="Z3348"/>
      <c r="AA3348"/>
      <c r="AB3348"/>
      <c r="AC3348"/>
      <c r="AD3348"/>
      <c r="AE3348"/>
      <c r="AF3348"/>
      <c r="AG3348"/>
      <c r="AH3348"/>
      <c r="AI3348"/>
      <c r="AJ3348"/>
      <c r="AK3348"/>
      <c r="AL3348"/>
    </row>
    <row r="3349" spans="3:38" ht="15" customHeight="1" x14ac:dyDescent="0.35">
      <c r="C3349"/>
      <c r="D3349"/>
      <c r="E3349"/>
      <c r="F3349"/>
      <c r="G3349"/>
      <c r="H3349"/>
      <c r="I3349"/>
      <c r="J3349"/>
      <c r="K3349"/>
      <c r="L3349"/>
      <c r="M3349"/>
      <c r="N3349"/>
      <c r="O3349"/>
      <c r="S3349"/>
      <c r="T3349"/>
      <c r="U3349"/>
      <c r="V3349"/>
      <c r="Y3349"/>
      <c r="Z3349"/>
      <c r="AA3349"/>
      <c r="AB3349"/>
      <c r="AC3349"/>
      <c r="AD3349"/>
      <c r="AE3349"/>
      <c r="AF3349"/>
      <c r="AG3349"/>
      <c r="AH3349"/>
      <c r="AI3349"/>
      <c r="AJ3349"/>
      <c r="AK3349"/>
      <c r="AL3349"/>
    </row>
    <row r="3350" spans="3:38" ht="15" customHeight="1" x14ac:dyDescent="0.35">
      <c r="C3350"/>
      <c r="D3350"/>
      <c r="E3350"/>
      <c r="F3350"/>
      <c r="G3350"/>
      <c r="H3350"/>
      <c r="I3350"/>
      <c r="J3350"/>
      <c r="K3350"/>
      <c r="L3350"/>
      <c r="M3350"/>
      <c r="N3350"/>
      <c r="O3350"/>
      <c r="S3350"/>
      <c r="T3350"/>
      <c r="U3350"/>
      <c r="V3350"/>
      <c r="Y3350"/>
      <c r="Z3350"/>
      <c r="AA3350"/>
      <c r="AB3350"/>
      <c r="AC3350"/>
      <c r="AD3350"/>
      <c r="AE3350"/>
      <c r="AF3350"/>
      <c r="AG3350"/>
      <c r="AH3350"/>
      <c r="AI3350"/>
      <c r="AJ3350"/>
      <c r="AK3350"/>
      <c r="AL3350"/>
    </row>
    <row r="3351" spans="3:38" ht="15" customHeight="1" x14ac:dyDescent="0.35">
      <c r="C3351"/>
      <c r="D3351"/>
      <c r="E3351"/>
      <c r="F3351"/>
      <c r="G3351"/>
      <c r="H3351"/>
      <c r="I3351"/>
      <c r="J3351"/>
      <c r="K3351"/>
      <c r="L3351"/>
      <c r="M3351"/>
      <c r="N3351"/>
      <c r="O3351"/>
      <c r="S3351"/>
      <c r="T3351"/>
      <c r="U3351"/>
      <c r="V3351"/>
      <c r="Y3351"/>
      <c r="Z3351"/>
      <c r="AA3351"/>
      <c r="AB3351"/>
      <c r="AC3351"/>
      <c r="AD3351"/>
      <c r="AE3351"/>
      <c r="AF3351"/>
      <c r="AG3351"/>
      <c r="AH3351"/>
      <c r="AI3351"/>
      <c r="AJ3351"/>
      <c r="AK3351"/>
      <c r="AL3351"/>
    </row>
    <row r="3352" spans="3:38" ht="15" customHeight="1" x14ac:dyDescent="0.35">
      <c r="C3352"/>
      <c r="D3352"/>
      <c r="E3352"/>
      <c r="F3352"/>
      <c r="G3352"/>
      <c r="H3352"/>
      <c r="I3352"/>
      <c r="J3352"/>
      <c r="K3352"/>
      <c r="L3352"/>
      <c r="M3352"/>
      <c r="N3352"/>
      <c r="O3352"/>
      <c r="S3352"/>
      <c r="T3352"/>
      <c r="U3352"/>
      <c r="V3352"/>
      <c r="Y3352"/>
      <c r="Z3352"/>
      <c r="AA3352"/>
      <c r="AB3352"/>
      <c r="AC3352"/>
      <c r="AD3352"/>
      <c r="AE3352"/>
      <c r="AF3352"/>
      <c r="AG3352"/>
      <c r="AH3352"/>
      <c r="AI3352"/>
      <c r="AJ3352"/>
      <c r="AK3352"/>
      <c r="AL3352"/>
    </row>
    <row r="3353" spans="3:38" ht="15" customHeight="1" x14ac:dyDescent="0.35">
      <c r="C3353"/>
      <c r="D3353"/>
      <c r="E3353"/>
      <c r="F3353"/>
      <c r="G3353"/>
      <c r="H3353"/>
      <c r="I3353"/>
      <c r="J3353"/>
      <c r="K3353"/>
      <c r="L3353"/>
      <c r="M3353"/>
      <c r="N3353"/>
      <c r="O3353"/>
      <c r="S3353"/>
      <c r="T3353"/>
      <c r="U3353"/>
      <c r="V3353"/>
      <c r="Y3353"/>
      <c r="Z3353"/>
      <c r="AA3353"/>
      <c r="AB3353"/>
      <c r="AC3353"/>
      <c r="AD3353"/>
      <c r="AE3353"/>
      <c r="AF3353"/>
      <c r="AG3353"/>
      <c r="AH3353"/>
      <c r="AI3353"/>
      <c r="AJ3353"/>
      <c r="AK3353"/>
      <c r="AL3353"/>
    </row>
    <row r="3354" spans="3:38" ht="15" customHeight="1" x14ac:dyDescent="0.35">
      <c r="C3354"/>
      <c r="D3354"/>
      <c r="E3354"/>
      <c r="F3354"/>
      <c r="G3354"/>
      <c r="H3354"/>
      <c r="I3354"/>
      <c r="J3354"/>
      <c r="K3354"/>
      <c r="L3354"/>
      <c r="M3354"/>
      <c r="N3354"/>
      <c r="O3354"/>
      <c r="S3354"/>
      <c r="T3354"/>
      <c r="U3354"/>
      <c r="V3354"/>
      <c r="Y3354"/>
      <c r="Z3354"/>
      <c r="AA3354"/>
      <c r="AB3354"/>
      <c r="AC3354"/>
      <c r="AD3354"/>
      <c r="AE3354"/>
      <c r="AF3354"/>
      <c r="AG3354"/>
      <c r="AH3354"/>
      <c r="AI3354"/>
      <c r="AJ3354"/>
      <c r="AK3354"/>
      <c r="AL3354"/>
    </row>
    <row r="3355" spans="3:38" ht="15" customHeight="1" x14ac:dyDescent="0.35">
      <c r="C3355"/>
      <c r="D3355"/>
      <c r="E3355"/>
      <c r="F3355"/>
      <c r="G3355"/>
      <c r="H3355"/>
      <c r="I3355"/>
      <c r="J3355"/>
      <c r="K3355"/>
      <c r="L3355"/>
      <c r="M3355"/>
      <c r="N3355"/>
      <c r="O3355"/>
      <c r="S3355"/>
      <c r="T3355"/>
      <c r="U3355"/>
      <c r="V3355"/>
      <c r="Y3355"/>
      <c r="Z3355"/>
      <c r="AA3355"/>
      <c r="AB3355"/>
      <c r="AC3355"/>
      <c r="AD3355"/>
      <c r="AE3355"/>
      <c r="AF3355"/>
      <c r="AG3355"/>
      <c r="AH3355"/>
      <c r="AI3355"/>
      <c r="AJ3355"/>
      <c r="AK3355"/>
      <c r="AL3355"/>
    </row>
    <row r="3356" spans="3:38" ht="15" customHeight="1" x14ac:dyDescent="0.35">
      <c r="C3356"/>
      <c r="D3356"/>
      <c r="E3356"/>
      <c r="F3356"/>
      <c r="G3356"/>
      <c r="H3356"/>
      <c r="I3356"/>
      <c r="J3356"/>
      <c r="K3356"/>
      <c r="L3356"/>
      <c r="M3356"/>
      <c r="N3356"/>
      <c r="O3356"/>
      <c r="S3356"/>
      <c r="T3356"/>
      <c r="U3356"/>
      <c r="V3356"/>
      <c r="Y3356"/>
      <c r="Z3356"/>
      <c r="AA3356"/>
      <c r="AB3356"/>
      <c r="AC3356"/>
      <c r="AD3356"/>
      <c r="AE3356"/>
      <c r="AF3356"/>
      <c r="AG3356"/>
      <c r="AH3356"/>
      <c r="AI3356"/>
      <c r="AJ3356"/>
      <c r="AK3356"/>
      <c r="AL3356"/>
    </row>
    <row r="3357" spans="3:38" ht="15" customHeight="1" x14ac:dyDescent="0.35">
      <c r="C3357"/>
      <c r="D3357"/>
      <c r="E3357"/>
      <c r="F3357"/>
      <c r="G3357"/>
      <c r="H3357"/>
      <c r="I3357"/>
      <c r="J3357"/>
      <c r="K3357"/>
      <c r="L3357"/>
      <c r="M3357"/>
      <c r="N3357"/>
      <c r="O3357"/>
      <c r="S3357"/>
      <c r="T3357"/>
      <c r="U3357"/>
      <c r="V3357"/>
      <c r="Y3357"/>
      <c r="Z3357"/>
      <c r="AA3357"/>
      <c r="AB3357"/>
      <c r="AC3357"/>
      <c r="AD3357"/>
      <c r="AE3357"/>
      <c r="AF3357"/>
      <c r="AG3357"/>
      <c r="AH3357"/>
      <c r="AI3357"/>
      <c r="AJ3357"/>
      <c r="AK3357"/>
      <c r="AL3357"/>
    </row>
    <row r="3358" spans="3:38" ht="15" customHeight="1" x14ac:dyDescent="0.35">
      <c r="C3358"/>
      <c r="D3358"/>
      <c r="E3358"/>
      <c r="F3358"/>
      <c r="G3358"/>
      <c r="H3358"/>
      <c r="I3358"/>
      <c r="J3358"/>
      <c r="K3358"/>
      <c r="L3358"/>
      <c r="M3358"/>
      <c r="N3358"/>
      <c r="O3358"/>
      <c r="S3358"/>
      <c r="T3358"/>
      <c r="U3358"/>
      <c r="V3358"/>
      <c r="Y3358"/>
      <c r="Z3358"/>
      <c r="AA3358"/>
      <c r="AB3358"/>
      <c r="AC3358"/>
      <c r="AD3358"/>
      <c r="AE3358"/>
      <c r="AF3358"/>
      <c r="AG3358"/>
      <c r="AH3358"/>
      <c r="AI3358"/>
      <c r="AJ3358"/>
      <c r="AK3358"/>
      <c r="AL3358"/>
    </row>
    <row r="3359" spans="3:38" ht="15" customHeight="1" x14ac:dyDescent="0.35">
      <c r="C3359"/>
      <c r="D3359"/>
      <c r="E3359"/>
      <c r="F3359"/>
      <c r="G3359"/>
      <c r="H3359"/>
      <c r="I3359"/>
      <c r="J3359"/>
      <c r="K3359"/>
      <c r="L3359"/>
      <c r="M3359"/>
      <c r="N3359"/>
      <c r="O3359"/>
      <c r="S3359"/>
      <c r="T3359"/>
      <c r="U3359"/>
      <c r="V3359"/>
      <c r="Y3359"/>
      <c r="Z3359"/>
      <c r="AA3359"/>
      <c r="AB3359"/>
      <c r="AC3359"/>
      <c r="AD3359"/>
      <c r="AE3359"/>
      <c r="AF3359"/>
      <c r="AG3359"/>
      <c r="AH3359"/>
      <c r="AI3359"/>
      <c r="AJ3359"/>
      <c r="AK3359"/>
      <c r="AL3359"/>
    </row>
    <row r="3360" spans="3:38" ht="15" customHeight="1" x14ac:dyDescent="0.35">
      <c r="C3360"/>
      <c r="D3360"/>
      <c r="E3360"/>
      <c r="F3360"/>
      <c r="G3360"/>
      <c r="H3360"/>
      <c r="I3360"/>
      <c r="J3360"/>
      <c r="K3360"/>
      <c r="L3360"/>
      <c r="M3360"/>
      <c r="N3360"/>
      <c r="O3360"/>
      <c r="S3360"/>
      <c r="T3360"/>
      <c r="U3360"/>
      <c r="V3360"/>
      <c r="Y3360"/>
      <c r="Z3360"/>
      <c r="AA3360"/>
      <c r="AB3360"/>
      <c r="AC3360"/>
      <c r="AD3360"/>
      <c r="AE3360"/>
      <c r="AF3360"/>
      <c r="AG3360"/>
      <c r="AH3360"/>
      <c r="AI3360"/>
      <c r="AJ3360"/>
      <c r="AK3360"/>
      <c r="AL3360"/>
    </row>
    <row r="3361" spans="3:38" ht="15" customHeight="1" x14ac:dyDescent="0.35">
      <c r="C3361"/>
      <c r="D3361"/>
      <c r="E3361"/>
      <c r="F3361"/>
      <c r="G3361"/>
      <c r="H3361"/>
      <c r="I3361"/>
      <c r="J3361"/>
      <c r="K3361"/>
      <c r="L3361"/>
      <c r="M3361"/>
      <c r="N3361"/>
      <c r="O3361"/>
      <c r="S3361"/>
      <c r="T3361"/>
      <c r="U3361"/>
      <c r="V3361"/>
      <c r="Y3361"/>
      <c r="Z3361"/>
      <c r="AA3361"/>
      <c r="AB3361"/>
      <c r="AC3361"/>
      <c r="AD3361"/>
      <c r="AE3361"/>
      <c r="AF3361"/>
      <c r="AG3361"/>
      <c r="AH3361"/>
      <c r="AI3361"/>
      <c r="AJ3361"/>
      <c r="AK3361"/>
      <c r="AL3361"/>
    </row>
    <row r="3362" spans="3:38" ht="15" customHeight="1" x14ac:dyDescent="0.35">
      <c r="C3362"/>
      <c r="D3362"/>
      <c r="E3362"/>
      <c r="F3362"/>
      <c r="G3362"/>
      <c r="H3362"/>
      <c r="I3362"/>
      <c r="J3362"/>
      <c r="K3362"/>
      <c r="L3362"/>
      <c r="M3362"/>
      <c r="N3362"/>
      <c r="O3362"/>
      <c r="S3362"/>
      <c r="T3362"/>
      <c r="U3362"/>
      <c r="V3362"/>
      <c r="Y3362"/>
      <c r="Z3362"/>
      <c r="AA3362"/>
      <c r="AB3362"/>
      <c r="AC3362"/>
      <c r="AD3362"/>
      <c r="AE3362"/>
      <c r="AF3362"/>
      <c r="AG3362"/>
      <c r="AH3362"/>
      <c r="AI3362"/>
      <c r="AJ3362"/>
      <c r="AK3362"/>
      <c r="AL3362"/>
    </row>
    <row r="3363" spans="3:38" ht="15" customHeight="1" x14ac:dyDescent="0.35">
      <c r="C3363"/>
      <c r="D3363"/>
      <c r="E3363"/>
      <c r="F3363"/>
      <c r="G3363"/>
      <c r="H3363"/>
      <c r="I3363"/>
      <c r="J3363"/>
      <c r="K3363"/>
      <c r="L3363"/>
      <c r="M3363"/>
      <c r="N3363"/>
      <c r="O3363"/>
      <c r="S3363"/>
      <c r="T3363"/>
      <c r="U3363"/>
      <c r="V3363"/>
      <c r="Y3363"/>
      <c r="Z3363"/>
      <c r="AA3363"/>
      <c r="AB3363"/>
      <c r="AC3363"/>
      <c r="AD3363"/>
      <c r="AE3363"/>
      <c r="AF3363"/>
      <c r="AG3363"/>
      <c r="AH3363"/>
      <c r="AI3363"/>
      <c r="AJ3363"/>
      <c r="AK3363"/>
      <c r="AL3363"/>
    </row>
    <row r="3364" spans="3:38" ht="15" customHeight="1" x14ac:dyDescent="0.35">
      <c r="C3364"/>
      <c r="D3364"/>
      <c r="E3364"/>
      <c r="F3364"/>
      <c r="G3364"/>
      <c r="H3364"/>
      <c r="I3364"/>
      <c r="J3364"/>
      <c r="K3364"/>
      <c r="L3364"/>
      <c r="M3364"/>
      <c r="N3364"/>
      <c r="O3364"/>
      <c r="S3364"/>
      <c r="T3364"/>
      <c r="U3364"/>
      <c r="V3364"/>
      <c r="Y3364"/>
      <c r="Z3364"/>
      <c r="AA3364"/>
      <c r="AB3364"/>
      <c r="AC3364"/>
      <c r="AD3364"/>
      <c r="AE3364"/>
      <c r="AF3364"/>
      <c r="AG3364"/>
      <c r="AH3364"/>
      <c r="AI3364"/>
      <c r="AJ3364"/>
      <c r="AK3364"/>
      <c r="AL3364"/>
    </row>
    <row r="3365" spans="3:38" ht="15" customHeight="1" x14ac:dyDescent="0.35">
      <c r="C3365"/>
      <c r="D3365"/>
      <c r="E3365"/>
      <c r="F3365"/>
      <c r="G3365"/>
      <c r="H3365"/>
      <c r="I3365"/>
      <c r="J3365"/>
      <c r="K3365"/>
      <c r="L3365"/>
      <c r="M3365"/>
      <c r="N3365"/>
      <c r="O3365"/>
      <c r="S3365"/>
      <c r="T3365"/>
      <c r="U3365"/>
      <c r="V3365"/>
      <c r="Y3365"/>
      <c r="Z3365"/>
      <c r="AA3365"/>
      <c r="AB3365"/>
      <c r="AC3365"/>
      <c r="AD3365"/>
      <c r="AE3365"/>
      <c r="AF3365"/>
      <c r="AG3365"/>
      <c r="AH3365"/>
      <c r="AI3365"/>
      <c r="AJ3365"/>
      <c r="AK3365"/>
      <c r="AL3365"/>
    </row>
    <row r="3366" spans="3:38" ht="15" customHeight="1" x14ac:dyDescent="0.35">
      <c r="C3366"/>
      <c r="D3366"/>
      <c r="E3366"/>
      <c r="F3366"/>
      <c r="G3366"/>
      <c r="H3366"/>
      <c r="I3366"/>
      <c r="J3366"/>
      <c r="K3366"/>
      <c r="L3366"/>
      <c r="M3366"/>
      <c r="N3366"/>
      <c r="O3366"/>
      <c r="S3366"/>
      <c r="T3366"/>
      <c r="U3366"/>
      <c r="V3366"/>
      <c r="Y3366"/>
      <c r="Z3366"/>
      <c r="AA3366"/>
      <c r="AB3366"/>
      <c r="AC3366"/>
      <c r="AD3366"/>
      <c r="AE3366"/>
      <c r="AF3366"/>
      <c r="AG3366"/>
      <c r="AH3366"/>
      <c r="AI3366"/>
      <c r="AJ3366"/>
      <c r="AK3366"/>
      <c r="AL3366"/>
    </row>
    <row r="3367" spans="3:38" ht="15" customHeight="1" x14ac:dyDescent="0.35">
      <c r="C3367"/>
      <c r="D3367"/>
      <c r="E3367"/>
      <c r="F3367"/>
      <c r="G3367"/>
      <c r="H3367"/>
      <c r="I3367"/>
      <c r="J3367"/>
      <c r="K3367"/>
      <c r="L3367"/>
      <c r="M3367"/>
      <c r="N3367"/>
      <c r="O3367"/>
      <c r="S3367"/>
      <c r="T3367"/>
      <c r="U3367"/>
      <c r="V3367"/>
      <c r="Y3367"/>
      <c r="Z3367"/>
      <c r="AA3367"/>
      <c r="AB3367"/>
      <c r="AC3367"/>
      <c r="AD3367"/>
      <c r="AE3367"/>
      <c r="AF3367"/>
      <c r="AG3367"/>
      <c r="AH3367"/>
      <c r="AI3367"/>
      <c r="AJ3367"/>
      <c r="AK3367"/>
      <c r="AL3367"/>
    </row>
    <row r="3368" spans="3:38" ht="15" customHeight="1" x14ac:dyDescent="0.35">
      <c r="C3368"/>
      <c r="D3368"/>
      <c r="E3368"/>
      <c r="F3368"/>
      <c r="G3368"/>
      <c r="H3368"/>
      <c r="I3368"/>
      <c r="J3368"/>
      <c r="K3368"/>
      <c r="L3368"/>
      <c r="M3368"/>
      <c r="N3368"/>
      <c r="O3368"/>
      <c r="S3368"/>
      <c r="T3368"/>
      <c r="U3368"/>
      <c r="V3368"/>
      <c r="Y3368"/>
      <c r="Z3368"/>
      <c r="AA3368"/>
      <c r="AB3368"/>
      <c r="AC3368"/>
      <c r="AD3368"/>
      <c r="AE3368"/>
      <c r="AF3368"/>
      <c r="AG3368"/>
      <c r="AH3368"/>
      <c r="AI3368"/>
      <c r="AJ3368"/>
      <c r="AK3368"/>
      <c r="AL3368"/>
    </row>
    <row r="3369" spans="3:38" ht="15" customHeight="1" x14ac:dyDescent="0.35">
      <c r="C3369"/>
      <c r="D3369"/>
      <c r="E3369"/>
      <c r="F3369"/>
      <c r="G3369"/>
      <c r="H3369"/>
      <c r="I3369"/>
      <c r="J3369"/>
      <c r="K3369"/>
      <c r="L3369"/>
      <c r="M3369"/>
      <c r="N3369"/>
      <c r="O3369"/>
      <c r="S3369"/>
      <c r="T3369"/>
      <c r="U3369"/>
      <c r="V3369"/>
      <c r="Y3369"/>
      <c r="Z3369"/>
      <c r="AA3369"/>
      <c r="AB3369"/>
      <c r="AC3369"/>
      <c r="AD3369"/>
      <c r="AE3369"/>
      <c r="AF3369"/>
      <c r="AG3369"/>
      <c r="AH3369"/>
      <c r="AI3369"/>
      <c r="AJ3369"/>
      <c r="AK3369"/>
      <c r="AL3369"/>
    </row>
    <row r="3370" spans="3:38" ht="15" customHeight="1" x14ac:dyDescent="0.35">
      <c r="C3370"/>
      <c r="D3370"/>
      <c r="E3370"/>
      <c r="F3370"/>
      <c r="G3370"/>
      <c r="H3370"/>
      <c r="I3370"/>
      <c r="J3370"/>
      <c r="K3370"/>
      <c r="L3370"/>
      <c r="M3370"/>
      <c r="N3370"/>
      <c r="O3370"/>
      <c r="S3370"/>
      <c r="T3370"/>
      <c r="U3370"/>
      <c r="V3370"/>
      <c r="Y3370"/>
      <c r="Z3370"/>
      <c r="AA3370"/>
      <c r="AB3370"/>
      <c r="AC3370"/>
      <c r="AD3370"/>
      <c r="AE3370"/>
      <c r="AF3370"/>
      <c r="AG3370"/>
      <c r="AH3370"/>
      <c r="AI3370"/>
      <c r="AJ3370"/>
      <c r="AK3370"/>
      <c r="AL3370"/>
    </row>
    <row r="3371" spans="3:38" ht="15" customHeight="1" x14ac:dyDescent="0.35">
      <c r="C3371"/>
      <c r="D3371"/>
      <c r="E3371"/>
      <c r="F3371"/>
      <c r="G3371"/>
      <c r="H3371"/>
      <c r="I3371"/>
      <c r="J3371"/>
      <c r="K3371"/>
      <c r="L3371"/>
      <c r="M3371"/>
      <c r="N3371"/>
      <c r="O3371"/>
      <c r="S3371"/>
      <c r="T3371"/>
      <c r="U3371"/>
      <c r="V3371"/>
      <c r="Y3371"/>
      <c r="Z3371"/>
      <c r="AA3371"/>
      <c r="AB3371"/>
      <c r="AC3371"/>
      <c r="AD3371"/>
      <c r="AE3371"/>
      <c r="AF3371"/>
      <c r="AG3371"/>
      <c r="AH3371"/>
      <c r="AI3371"/>
      <c r="AJ3371"/>
      <c r="AK3371"/>
      <c r="AL3371"/>
    </row>
    <row r="3372" spans="3:38" ht="15" customHeight="1" x14ac:dyDescent="0.35">
      <c r="C3372"/>
      <c r="D3372"/>
      <c r="E3372"/>
      <c r="F3372"/>
      <c r="G3372"/>
      <c r="H3372"/>
      <c r="I3372"/>
      <c r="J3372"/>
      <c r="K3372"/>
      <c r="L3372"/>
      <c r="M3372"/>
      <c r="N3372"/>
      <c r="O3372"/>
      <c r="S3372"/>
      <c r="T3372"/>
      <c r="U3372"/>
      <c r="V3372"/>
      <c r="Y3372"/>
      <c r="Z3372"/>
      <c r="AA3372"/>
      <c r="AB3372"/>
      <c r="AC3372"/>
      <c r="AD3372"/>
      <c r="AE3372"/>
      <c r="AF3372"/>
      <c r="AG3372"/>
      <c r="AH3372"/>
      <c r="AI3372"/>
      <c r="AJ3372"/>
      <c r="AK3372"/>
      <c r="AL3372"/>
    </row>
    <row r="3373" spans="3:38" ht="15" customHeight="1" x14ac:dyDescent="0.35">
      <c r="C3373"/>
      <c r="D3373"/>
      <c r="E3373"/>
      <c r="F3373"/>
      <c r="G3373"/>
      <c r="H3373"/>
      <c r="I3373"/>
      <c r="J3373"/>
      <c r="K3373"/>
      <c r="L3373"/>
      <c r="M3373"/>
      <c r="N3373"/>
      <c r="O3373"/>
      <c r="S3373"/>
      <c r="T3373"/>
      <c r="U3373"/>
      <c r="V3373"/>
      <c r="Y3373"/>
      <c r="Z3373"/>
      <c r="AA3373"/>
      <c r="AB3373"/>
      <c r="AC3373"/>
      <c r="AD3373"/>
      <c r="AE3373"/>
      <c r="AF3373"/>
      <c r="AG3373"/>
      <c r="AH3373"/>
      <c r="AI3373"/>
      <c r="AJ3373"/>
      <c r="AK3373"/>
      <c r="AL3373"/>
    </row>
    <row r="3374" spans="3:38" ht="15" customHeight="1" x14ac:dyDescent="0.35">
      <c r="C3374"/>
      <c r="D3374"/>
      <c r="E3374"/>
      <c r="F3374"/>
      <c r="G3374"/>
      <c r="H3374"/>
      <c r="I3374"/>
      <c r="J3374"/>
      <c r="K3374"/>
      <c r="L3374"/>
      <c r="M3374"/>
      <c r="N3374"/>
      <c r="O3374"/>
      <c r="S3374"/>
      <c r="T3374"/>
      <c r="U3374"/>
      <c r="V3374"/>
      <c r="Y3374"/>
      <c r="Z3374"/>
      <c r="AA3374"/>
      <c r="AB3374"/>
      <c r="AC3374"/>
      <c r="AD3374"/>
      <c r="AE3374"/>
      <c r="AF3374"/>
      <c r="AG3374"/>
      <c r="AH3374"/>
      <c r="AI3374"/>
      <c r="AJ3374"/>
      <c r="AK3374"/>
      <c r="AL3374"/>
    </row>
    <row r="3375" spans="3:38" ht="15" customHeight="1" x14ac:dyDescent="0.35">
      <c r="C3375"/>
      <c r="D3375"/>
      <c r="E3375"/>
      <c r="F3375"/>
      <c r="G3375"/>
      <c r="H3375"/>
      <c r="I3375"/>
      <c r="J3375"/>
      <c r="K3375"/>
      <c r="L3375"/>
      <c r="M3375"/>
      <c r="N3375"/>
      <c r="O3375"/>
      <c r="S3375"/>
      <c r="T3375"/>
      <c r="U3375"/>
      <c r="V3375"/>
      <c r="Y3375"/>
      <c r="Z3375"/>
      <c r="AA3375"/>
      <c r="AB3375"/>
      <c r="AC3375"/>
      <c r="AD3375"/>
      <c r="AE3375"/>
      <c r="AF3375"/>
      <c r="AG3375"/>
      <c r="AH3375"/>
      <c r="AI3375"/>
      <c r="AJ3375"/>
      <c r="AK3375"/>
      <c r="AL3375"/>
    </row>
    <row r="3376" spans="3:38" ht="15" customHeight="1" x14ac:dyDescent="0.35">
      <c r="C3376"/>
      <c r="D3376"/>
      <c r="E3376"/>
      <c r="F3376"/>
      <c r="G3376"/>
      <c r="H3376"/>
      <c r="I3376"/>
      <c r="J3376"/>
      <c r="K3376"/>
      <c r="L3376"/>
      <c r="M3376"/>
      <c r="N3376"/>
      <c r="O3376"/>
      <c r="S3376"/>
      <c r="T3376"/>
      <c r="U3376"/>
      <c r="V3376"/>
      <c r="Y3376"/>
      <c r="Z3376"/>
      <c r="AA3376"/>
      <c r="AB3376"/>
      <c r="AC3376"/>
      <c r="AD3376"/>
      <c r="AE3376"/>
      <c r="AF3376"/>
      <c r="AG3376"/>
      <c r="AH3376"/>
      <c r="AI3376"/>
      <c r="AJ3376"/>
      <c r="AK3376"/>
      <c r="AL3376"/>
    </row>
    <row r="3377" spans="3:38" ht="15" customHeight="1" x14ac:dyDescent="0.35">
      <c r="C3377"/>
      <c r="D3377"/>
      <c r="E3377"/>
      <c r="F3377"/>
      <c r="G3377"/>
      <c r="H3377"/>
      <c r="I3377"/>
      <c r="J3377"/>
      <c r="K3377"/>
      <c r="L3377"/>
      <c r="M3377"/>
      <c r="N3377"/>
      <c r="O3377"/>
      <c r="S3377"/>
      <c r="T3377"/>
      <c r="U3377"/>
      <c r="V3377"/>
      <c r="Y3377"/>
      <c r="Z3377"/>
      <c r="AA3377"/>
      <c r="AB3377"/>
      <c r="AC3377"/>
      <c r="AD3377"/>
      <c r="AE3377"/>
      <c r="AF3377"/>
      <c r="AG3377"/>
      <c r="AH3377"/>
      <c r="AI3377"/>
      <c r="AJ3377"/>
      <c r="AK3377"/>
      <c r="AL3377"/>
    </row>
    <row r="3378" spans="3:38" ht="15" customHeight="1" x14ac:dyDescent="0.35">
      <c r="C3378"/>
      <c r="D3378"/>
      <c r="E3378"/>
      <c r="F3378"/>
      <c r="G3378"/>
      <c r="H3378"/>
      <c r="I3378"/>
      <c r="J3378"/>
      <c r="K3378"/>
      <c r="L3378"/>
      <c r="M3378"/>
      <c r="N3378"/>
      <c r="O3378"/>
      <c r="S3378"/>
      <c r="T3378"/>
      <c r="U3378"/>
      <c r="V3378"/>
      <c r="Y3378"/>
      <c r="Z3378"/>
      <c r="AA3378"/>
      <c r="AB3378"/>
      <c r="AC3378"/>
      <c r="AD3378"/>
      <c r="AE3378"/>
      <c r="AF3378"/>
      <c r="AG3378"/>
      <c r="AH3378"/>
      <c r="AI3378"/>
      <c r="AJ3378"/>
      <c r="AK3378"/>
      <c r="AL3378"/>
    </row>
    <row r="3379" spans="3:38" ht="15" customHeight="1" x14ac:dyDescent="0.35">
      <c r="C3379"/>
      <c r="D3379"/>
      <c r="E3379"/>
      <c r="F3379"/>
      <c r="G3379"/>
      <c r="H3379"/>
      <c r="I3379"/>
      <c r="J3379"/>
      <c r="K3379"/>
      <c r="L3379"/>
      <c r="M3379"/>
      <c r="N3379"/>
      <c r="O3379"/>
      <c r="S3379"/>
      <c r="T3379"/>
      <c r="U3379"/>
      <c r="V3379"/>
      <c r="Y3379"/>
      <c r="Z3379"/>
      <c r="AA3379"/>
      <c r="AB3379"/>
      <c r="AC3379"/>
      <c r="AD3379"/>
      <c r="AE3379"/>
      <c r="AF3379"/>
      <c r="AG3379"/>
      <c r="AH3379"/>
      <c r="AI3379"/>
      <c r="AJ3379"/>
      <c r="AK3379"/>
      <c r="AL3379"/>
    </row>
    <row r="3380" spans="3:38" ht="15" customHeight="1" x14ac:dyDescent="0.35">
      <c r="C3380"/>
      <c r="D3380"/>
      <c r="E3380"/>
      <c r="F3380"/>
      <c r="G3380"/>
      <c r="H3380"/>
      <c r="I3380"/>
      <c r="J3380"/>
      <c r="K3380"/>
      <c r="L3380"/>
      <c r="M3380"/>
      <c r="N3380"/>
      <c r="O3380"/>
      <c r="S3380"/>
      <c r="T3380"/>
      <c r="U3380"/>
      <c r="V3380"/>
      <c r="Y3380"/>
      <c r="Z3380"/>
      <c r="AA3380"/>
      <c r="AB3380"/>
      <c r="AC3380"/>
      <c r="AD3380"/>
      <c r="AE3380"/>
      <c r="AF3380"/>
      <c r="AG3380"/>
      <c r="AH3380"/>
      <c r="AI3380"/>
      <c r="AJ3380"/>
      <c r="AK3380"/>
      <c r="AL3380"/>
    </row>
    <row r="3381" spans="3:38" ht="15" customHeight="1" x14ac:dyDescent="0.35">
      <c r="C3381"/>
      <c r="D3381"/>
      <c r="E3381"/>
      <c r="F3381"/>
      <c r="G3381"/>
      <c r="H3381"/>
      <c r="I3381"/>
      <c r="J3381"/>
      <c r="K3381"/>
      <c r="L3381"/>
      <c r="M3381"/>
      <c r="N3381"/>
      <c r="O3381"/>
      <c r="S3381"/>
      <c r="T3381"/>
      <c r="U3381"/>
      <c r="V3381"/>
      <c r="Y3381"/>
      <c r="Z3381"/>
      <c r="AA3381"/>
      <c r="AB3381"/>
      <c r="AC3381"/>
      <c r="AD3381"/>
      <c r="AE3381"/>
      <c r="AF3381"/>
      <c r="AG3381"/>
      <c r="AH3381"/>
      <c r="AI3381"/>
      <c r="AJ3381"/>
      <c r="AK3381"/>
      <c r="AL3381"/>
    </row>
    <row r="3382" spans="3:38" ht="15" customHeight="1" x14ac:dyDescent="0.35">
      <c r="C3382"/>
      <c r="D3382"/>
      <c r="E3382"/>
      <c r="F3382"/>
      <c r="G3382"/>
      <c r="H3382"/>
      <c r="I3382"/>
      <c r="J3382"/>
      <c r="K3382"/>
      <c r="L3382"/>
      <c r="M3382"/>
      <c r="N3382"/>
      <c r="O3382"/>
      <c r="S3382"/>
      <c r="T3382"/>
      <c r="U3382"/>
      <c r="V3382"/>
      <c r="Y3382"/>
      <c r="Z3382"/>
      <c r="AA3382"/>
      <c r="AB3382"/>
      <c r="AC3382"/>
      <c r="AD3382"/>
      <c r="AE3382"/>
      <c r="AF3382"/>
      <c r="AG3382"/>
      <c r="AH3382"/>
      <c r="AI3382"/>
      <c r="AJ3382"/>
      <c r="AK3382"/>
      <c r="AL3382"/>
    </row>
    <row r="3383" spans="3:38" ht="15" customHeight="1" x14ac:dyDescent="0.35">
      <c r="C3383"/>
      <c r="D3383"/>
      <c r="E3383"/>
      <c r="F3383"/>
      <c r="G3383"/>
      <c r="H3383"/>
      <c r="I3383"/>
      <c r="J3383"/>
      <c r="K3383"/>
      <c r="L3383"/>
      <c r="M3383"/>
      <c r="N3383"/>
      <c r="O3383"/>
      <c r="S3383"/>
      <c r="T3383"/>
      <c r="U3383"/>
      <c r="V3383"/>
      <c r="Y3383"/>
      <c r="Z3383"/>
      <c r="AA3383"/>
      <c r="AB3383"/>
      <c r="AC3383"/>
      <c r="AD3383"/>
      <c r="AE3383"/>
      <c r="AF3383"/>
      <c r="AG3383"/>
      <c r="AH3383"/>
      <c r="AI3383"/>
      <c r="AJ3383"/>
      <c r="AK3383"/>
      <c r="AL3383"/>
    </row>
    <row r="3384" spans="3:38" ht="15" customHeight="1" x14ac:dyDescent="0.35">
      <c r="C3384"/>
      <c r="D3384"/>
      <c r="E3384"/>
      <c r="F3384"/>
      <c r="G3384"/>
      <c r="H3384"/>
      <c r="I3384"/>
      <c r="J3384"/>
      <c r="K3384"/>
      <c r="L3384"/>
      <c r="M3384"/>
      <c r="N3384"/>
      <c r="O3384"/>
      <c r="S3384"/>
      <c r="T3384"/>
      <c r="U3384"/>
      <c r="V3384"/>
      <c r="Y3384"/>
      <c r="Z3384"/>
      <c r="AA3384"/>
      <c r="AB3384"/>
      <c r="AC3384"/>
      <c r="AD3384"/>
      <c r="AE3384"/>
      <c r="AF3384"/>
      <c r="AG3384"/>
      <c r="AH3384"/>
      <c r="AI3384"/>
      <c r="AJ3384"/>
      <c r="AK3384"/>
      <c r="AL3384"/>
    </row>
    <row r="3385" spans="3:38" ht="15" customHeight="1" x14ac:dyDescent="0.35">
      <c r="C3385"/>
      <c r="D3385"/>
      <c r="E3385"/>
      <c r="F3385"/>
      <c r="G3385"/>
      <c r="H3385"/>
      <c r="I3385"/>
      <c r="J3385"/>
      <c r="K3385"/>
      <c r="L3385"/>
      <c r="M3385"/>
      <c r="N3385"/>
      <c r="O3385"/>
      <c r="S3385"/>
      <c r="T3385"/>
      <c r="U3385"/>
      <c r="V3385"/>
      <c r="Y3385"/>
      <c r="Z3385"/>
      <c r="AA3385"/>
      <c r="AB3385"/>
      <c r="AC3385"/>
      <c r="AD3385"/>
      <c r="AE3385"/>
      <c r="AF3385"/>
      <c r="AG3385"/>
      <c r="AH3385"/>
      <c r="AI3385"/>
      <c r="AJ3385"/>
      <c r="AK3385"/>
      <c r="AL3385"/>
    </row>
    <row r="3386" spans="3:38" ht="15" customHeight="1" x14ac:dyDescent="0.35">
      <c r="C3386"/>
      <c r="D3386"/>
      <c r="E3386"/>
      <c r="F3386"/>
      <c r="G3386"/>
      <c r="H3386"/>
      <c r="I3386"/>
      <c r="J3386"/>
      <c r="K3386"/>
      <c r="L3386"/>
      <c r="M3386"/>
      <c r="N3386"/>
      <c r="O3386"/>
      <c r="S3386"/>
      <c r="T3386"/>
      <c r="U3386"/>
      <c r="V3386"/>
      <c r="Y3386"/>
      <c r="Z3386"/>
      <c r="AA3386"/>
      <c r="AB3386"/>
      <c r="AC3386"/>
      <c r="AD3386"/>
      <c r="AE3386"/>
      <c r="AF3386"/>
      <c r="AG3386"/>
      <c r="AH3386"/>
      <c r="AI3386"/>
      <c r="AJ3386"/>
      <c r="AK3386"/>
      <c r="AL3386"/>
    </row>
    <row r="3387" spans="3:38" ht="15" customHeight="1" x14ac:dyDescent="0.35">
      <c r="C3387"/>
      <c r="D3387"/>
      <c r="E3387"/>
      <c r="F3387"/>
      <c r="G3387"/>
      <c r="H3387"/>
      <c r="I3387"/>
      <c r="J3387"/>
      <c r="K3387"/>
      <c r="L3387"/>
      <c r="M3387"/>
      <c r="N3387"/>
      <c r="O3387"/>
      <c r="S3387"/>
      <c r="T3387"/>
      <c r="U3387"/>
      <c r="V3387"/>
      <c r="Y3387"/>
      <c r="Z3387"/>
      <c r="AA3387"/>
      <c r="AB3387"/>
      <c r="AC3387"/>
      <c r="AD3387"/>
      <c r="AE3387"/>
      <c r="AF3387"/>
      <c r="AG3387"/>
      <c r="AH3387"/>
      <c r="AI3387"/>
      <c r="AJ3387"/>
      <c r="AK3387"/>
      <c r="AL3387"/>
    </row>
    <row r="3388" spans="3:38" ht="15" customHeight="1" x14ac:dyDescent="0.35">
      <c r="C3388"/>
      <c r="D3388"/>
      <c r="E3388"/>
      <c r="F3388"/>
      <c r="G3388"/>
      <c r="H3388"/>
      <c r="I3388"/>
      <c r="J3388"/>
      <c r="K3388"/>
      <c r="L3388"/>
      <c r="M3388"/>
      <c r="N3388"/>
      <c r="O3388"/>
      <c r="S3388"/>
      <c r="T3388"/>
      <c r="U3388"/>
      <c r="V3388"/>
      <c r="Y3388"/>
      <c r="Z3388"/>
      <c r="AA3388"/>
      <c r="AB3388"/>
      <c r="AC3388"/>
      <c r="AD3388"/>
      <c r="AE3388"/>
      <c r="AF3388"/>
      <c r="AG3388"/>
      <c r="AH3388"/>
      <c r="AI3388"/>
      <c r="AJ3388"/>
      <c r="AK3388"/>
      <c r="AL3388"/>
    </row>
    <row r="3389" spans="3:38" ht="15" customHeight="1" x14ac:dyDescent="0.35">
      <c r="C3389"/>
      <c r="D3389"/>
      <c r="E3389"/>
      <c r="F3389"/>
      <c r="G3389"/>
      <c r="H3389"/>
      <c r="I3389"/>
      <c r="J3389"/>
      <c r="K3389"/>
      <c r="L3389"/>
      <c r="M3389"/>
      <c r="N3389"/>
      <c r="O3389"/>
      <c r="S3389"/>
      <c r="T3389"/>
      <c r="U3389"/>
      <c r="V3389"/>
      <c r="Y3389"/>
      <c r="Z3389"/>
      <c r="AA3389"/>
      <c r="AB3389"/>
      <c r="AC3389"/>
      <c r="AD3389"/>
      <c r="AE3389"/>
      <c r="AF3389"/>
      <c r="AG3389"/>
      <c r="AH3389"/>
      <c r="AI3389"/>
      <c r="AJ3389"/>
      <c r="AK3389"/>
      <c r="AL3389"/>
    </row>
    <row r="3390" spans="3:38" ht="15" customHeight="1" x14ac:dyDescent="0.35">
      <c r="C3390"/>
      <c r="D3390"/>
      <c r="E3390"/>
      <c r="F3390"/>
      <c r="G3390"/>
      <c r="H3390"/>
      <c r="I3390"/>
      <c r="J3390"/>
      <c r="K3390"/>
      <c r="L3390"/>
      <c r="M3390"/>
      <c r="N3390"/>
      <c r="O3390"/>
      <c r="S3390"/>
      <c r="T3390"/>
      <c r="U3390"/>
      <c r="V3390"/>
      <c r="Y3390"/>
      <c r="Z3390"/>
      <c r="AA3390"/>
      <c r="AB3390"/>
      <c r="AC3390"/>
      <c r="AD3390"/>
      <c r="AE3390"/>
      <c r="AF3390"/>
      <c r="AG3390"/>
      <c r="AH3390"/>
      <c r="AI3390"/>
      <c r="AJ3390"/>
      <c r="AK3390"/>
      <c r="AL3390"/>
    </row>
    <row r="3391" spans="3:38" ht="15" customHeight="1" x14ac:dyDescent="0.35">
      <c r="C3391"/>
      <c r="D3391"/>
      <c r="E3391"/>
      <c r="F3391"/>
      <c r="G3391"/>
      <c r="H3391"/>
      <c r="I3391"/>
      <c r="J3391"/>
      <c r="K3391"/>
      <c r="L3391"/>
      <c r="M3391"/>
      <c r="N3391"/>
      <c r="O3391"/>
      <c r="S3391"/>
      <c r="T3391"/>
      <c r="U3391"/>
      <c r="V3391"/>
      <c r="Y3391"/>
      <c r="Z3391"/>
      <c r="AA3391"/>
      <c r="AB3391"/>
      <c r="AC3391"/>
      <c r="AD3391"/>
      <c r="AE3391"/>
      <c r="AF3391"/>
      <c r="AG3391"/>
      <c r="AH3391"/>
      <c r="AI3391"/>
      <c r="AJ3391"/>
      <c r="AK3391"/>
      <c r="AL3391"/>
    </row>
    <row r="3392" spans="3:38" ht="15" customHeight="1" x14ac:dyDescent="0.35">
      <c r="C3392"/>
      <c r="D3392"/>
      <c r="E3392"/>
      <c r="F3392"/>
      <c r="G3392"/>
      <c r="H3392"/>
      <c r="I3392"/>
      <c r="J3392"/>
      <c r="K3392"/>
      <c r="L3392"/>
      <c r="M3392"/>
      <c r="N3392"/>
      <c r="O3392"/>
      <c r="S3392"/>
      <c r="T3392"/>
      <c r="U3392"/>
      <c r="V3392"/>
      <c r="Y3392"/>
      <c r="Z3392"/>
      <c r="AA3392"/>
      <c r="AB3392"/>
      <c r="AC3392"/>
      <c r="AD3392"/>
      <c r="AE3392"/>
      <c r="AF3392"/>
      <c r="AG3392"/>
      <c r="AH3392"/>
      <c r="AI3392"/>
      <c r="AJ3392"/>
      <c r="AK3392"/>
      <c r="AL3392"/>
    </row>
    <row r="3393" spans="3:38" ht="15" customHeight="1" x14ac:dyDescent="0.35">
      <c r="C3393"/>
      <c r="D3393"/>
      <c r="E3393"/>
      <c r="F3393"/>
      <c r="G3393"/>
      <c r="H3393"/>
      <c r="I3393"/>
      <c r="J3393"/>
      <c r="K3393"/>
      <c r="L3393"/>
      <c r="M3393"/>
      <c r="N3393"/>
      <c r="O3393"/>
      <c r="S3393"/>
      <c r="T3393"/>
      <c r="U3393"/>
      <c r="V3393"/>
      <c r="Y3393"/>
      <c r="Z3393"/>
      <c r="AA3393"/>
      <c r="AB3393"/>
      <c r="AC3393"/>
      <c r="AD3393"/>
      <c r="AE3393"/>
      <c r="AF3393"/>
      <c r="AG3393"/>
      <c r="AH3393"/>
      <c r="AI3393"/>
      <c r="AJ3393"/>
      <c r="AK3393"/>
      <c r="AL3393"/>
    </row>
    <row r="3394" spans="3:38" ht="15" customHeight="1" x14ac:dyDescent="0.35">
      <c r="C3394"/>
      <c r="D3394"/>
      <c r="E3394"/>
      <c r="F3394"/>
      <c r="G3394"/>
      <c r="H3394"/>
      <c r="I3394"/>
      <c r="J3394"/>
      <c r="K3394"/>
      <c r="L3394"/>
      <c r="M3394"/>
      <c r="N3394"/>
      <c r="O3394"/>
      <c r="S3394"/>
      <c r="T3394"/>
      <c r="U3394"/>
      <c r="V3394"/>
      <c r="Y3394"/>
      <c r="Z3394"/>
      <c r="AA3394"/>
      <c r="AB3394"/>
      <c r="AC3394"/>
      <c r="AD3394"/>
      <c r="AE3394"/>
      <c r="AF3394"/>
      <c r="AG3394"/>
      <c r="AH3394"/>
      <c r="AI3394"/>
      <c r="AJ3394"/>
      <c r="AK3394"/>
      <c r="AL3394"/>
    </row>
    <row r="3395" spans="3:38" ht="15" customHeight="1" x14ac:dyDescent="0.35">
      <c r="C3395"/>
      <c r="D3395"/>
      <c r="E3395"/>
      <c r="F3395"/>
      <c r="G3395"/>
      <c r="H3395"/>
      <c r="I3395"/>
      <c r="J3395"/>
      <c r="K3395"/>
      <c r="L3395"/>
      <c r="M3395"/>
      <c r="N3395"/>
      <c r="O3395"/>
      <c r="S3395"/>
      <c r="T3395"/>
      <c r="U3395"/>
      <c r="V3395"/>
      <c r="Y3395"/>
      <c r="Z3395"/>
      <c r="AA3395"/>
      <c r="AB3395"/>
      <c r="AC3395"/>
      <c r="AD3395"/>
      <c r="AE3395"/>
      <c r="AF3395"/>
      <c r="AG3395"/>
      <c r="AH3395"/>
      <c r="AI3395"/>
      <c r="AJ3395"/>
      <c r="AK3395"/>
      <c r="AL3395"/>
    </row>
    <row r="3396" spans="3:38" ht="15" customHeight="1" x14ac:dyDescent="0.35">
      <c r="C3396"/>
      <c r="D3396"/>
      <c r="E3396"/>
      <c r="F3396"/>
      <c r="G3396"/>
      <c r="H3396"/>
      <c r="I3396"/>
      <c r="J3396"/>
      <c r="K3396"/>
      <c r="L3396"/>
      <c r="M3396"/>
      <c r="N3396"/>
      <c r="O3396"/>
      <c r="S3396"/>
      <c r="T3396"/>
      <c r="U3396"/>
      <c r="V3396"/>
      <c r="Y3396"/>
      <c r="Z3396"/>
      <c r="AA3396"/>
      <c r="AB3396"/>
      <c r="AC3396"/>
      <c r="AD3396"/>
      <c r="AE3396"/>
      <c r="AF3396"/>
      <c r="AG3396"/>
      <c r="AH3396"/>
      <c r="AI3396"/>
      <c r="AJ3396"/>
      <c r="AK3396"/>
      <c r="AL3396"/>
    </row>
    <row r="3397" spans="3:38" ht="15" customHeight="1" x14ac:dyDescent="0.35">
      <c r="C3397"/>
      <c r="D3397"/>
      <c r="E3397"/>
      <c r="F3397"/>
      <c r="G3397"/>
      <c r="H3397"/>
      <c r="I3397"/>
      <c r="J3397"/>
      <c r="K3397"/>
      <c r="L3397"/>
      <c r="M3397"/>
      <c r="N3397"/>
      <c r="O3397"/>
      <c r="S3397"/>
      <c r="T3397"/>
      <c r="U3397"/>
      <c r="V3397"/>
      <c r="Y3397"/>
      <c r="Z3397"/>
      <c r="AA3397"/>
      <c r="AB3397"/>
      <c r="AC3397"/>
      <c r="AD3397"/>
      <c r="AE3397"/>
      <c r="AF3397"/>
      <c r="AG3397"/>
      <c r="AH3397"/>
      <c r="AI3397"/>
      <c r="AJ3397"/>
      <c r="AK3397"/>
      <c r="AL3397"/>
    </row>
    <row r="3398" spans="3:38" ht="15" customHeight="1" x14ac:dyDescent="0.35">
      <c r="C3398"/>
      <c r="D3398"/>
      <c r="E3398"/>
      <c r="F3398"/>
      <c r="G3398"/>
      <c r="H3398"/>
      <c r="I3398"/>
      <c r="J3398"/>
      <c r="K3398"/>
      <c r="L3398"/>
      <c r="M3398"/>
      <c r="N3398"/>
      <c r="O3398"/>
      <c r="S3398"/>
      <c r="T3398"/>
      <c r="U3398"/>
      <c r="V3398"/>
      <c r="Y3398"/>
      <c r="Z3398"/>
      <c r="AA3398"/>
      <c r="AB3398"/>
      <c r="AC3398"/>
      <c r="AD3398"/>
      <c r="AE3398"/>
      <c r="AF3398"/>
      <c r="AG3398"/>
      <c r="AH3398"/>
      <c r="AI3398"/>
      <c r="AJ3398"/>
      <c r="AK3398"/>
      <c r="AL3398"/>
    </row>
    <row r="3399" spans="3:38" ht="15" customHeight="1" x14ac:dyDescent="0.35">
      <c r="C3399"/>
      <c r="D3399"/>
      <c r="E3399"/>
      <c r="F3399"/>
      <c r="G3399"/>
      <c r="H3399"/>
      <c r="I3399"/>
      <c r="J3399"/>
      <c r="K3399"/>
      <c r="L3399"/>
      <c r="M3399"/>
      <c r="N3399"/>
      <c r="O3399"/>
      <c r="S3399"/>
      <c r="T3399"/>
      <c r="U3399"/>
      <c r="V3399"/>
      <c r="Y3399"/>
      <c r="Z3399"/>
      <c r="AA3399"/>
      <c r="AB3399"/>
      <c r="AC3399"/>
      <c r="AD3399"/>
      <c r="AE3399"/>
      <c r="AF3399"/>
      <c r="AG3399"/>
      <c r="AH3399"/>
      <c r="AI3399"/>
      <c r="AJ3399"/>
      <c r="AK3399"/>
      <c r="AL3399"/>
    </row>
    <row r="3400" spans="3:38" ht="15" customHeight="1" x14ac:dyDescent="0.35">
      <c r="C3400"/>
      <c r="D3400"/>
      <c r="E3400"/>
      <c r="F3400"/>
      <c r="G3400"/>
      <c r="H3400"/>
      <c r="I3400"/>
      <c r="J3400"/>
      <c r="K3400"/>
      <c r="L3400"/>
      <c r="M3400"/>
      <c r="N3400"/>
      <c r="O3400"/>
      <c r="S3400"/>
      <c r="T3400"/>
      <c r="U3400"/>
      <c r="V3400"/>
      <c r="Y3400"/>
      <c r="Z3400"/>
      <c r="AA3400"/>
      <c r="AB3400"/>
      <c r="AC3400"/>
      <c r="AD3400"/>
      <c r="AE3400"/>
      <c r="AF3400"/>
      <c r="AG3400"/>
      <c r="AH3400"/>
      <c r="AI3400"/>
      <c r="AJ3400"/>
      <c r="AK3400"/>
      <c r="AL3400"/>
    </row>
    <row r="3401" spans="3:38" ht="15" customHeight="1" x14ac:dyDescent="0.35">
      <c r="C3401"/>
      <c r="D3401"/>
      <c r="E3401"/>
      <c r="F3401"/>
      <c r="G3401"/>
      <c r="H3401"/>
      <c r="I3401"/>
      <c r="J3401"/>
      <c r="K3401"/>
      <c r="L3401"/>
      <c r="M3401"/>
      <c r="N3401"/>
      <c r="O3401"/>
      <c r="S3401"/>
      <c r="T3401"/>
      <c r="U3401"/>
      <c r="V3401"/>
      <c r="Y3401"/>
      <c r="Z3401"/>
      <c r="AA3401"/>
      <c r="AB3401"/>
      <c r="AC3401"/>
      <c r="AD3401"/>
      <c r="AE3401"/>
      <c r="AF3401"/>
      <c r="AG3401"/>
      <c r="AH3401"/>
      <c r="AI3401"/>
      <c r="AJ3401"/>
      <c r="AK3401"/>
      <c r="AL3401"/>
    </row>
    <row r="3402" spans="3:38" ht="15" customHeight="1" x14ac:dyDescent="0.35">
      <c r="C3402"/>
      <c r="D3402"/>
      <c r="E3402"/>
      <c r="F3402"/>
      <c r="G3402"/>
      <c r="H3402"/>
      <c r="I3402"/>
      <c r="J3402"/>
      <c r="K3402"/>
      <c r="L3402"/>
      <c r="M3402"/>
      <c r="N3402"/>
      <c r="O3402"/>
      <c r="S3402"/>
      <c r="T3402"/>
      <c r="U3402"/>
      <c r="V3402"/>
      <c r="Y3402"/>
      <c r="Z3402"/>
      <c r="AA3402"/>
      <c r="AB3402"/>
      <c r="AC3402"/>
      <c r="AD3402"/>
      <c r="AE3402"/>
      <c r="AF3402"/>
      <c r="AG3402"/>
      <c r="AH3402"/>
      <c r="AI3402"/>
      <c r="AJ3402"/>
      <c r="AK3402"/>
      <c r="AL3402"/>
    </row>
    <row r="3403" spans="3:38" ht="15" customHeight="1" x14ac:dyDescent="0.35">
      <c r="C3403"/>
      <c r="D3403"/>
      <c r="E3403"/>
      <c r="F3403"/>
      <c r="G3403"/>
      <c r="H3403"/>
      <c r="I3403"/>
      <c r="J3403"/>
      <c r="K3403"/>
      <c r="L3403"/>
      <c r="M3403"/>
      <c r="N3403"/>
      <c r="O3403"/>
      <c r="S3403"/>
      <c r="T3403"/>
      <c r="U3403"/>
      <c r="V3403"/>
      <c r="Y3403"/>
      <c r="Z3403"/>
      <c r="AA3403"/>
      <c r="AB3403"/>
      <c r="AC3403"/>
      <c r="AD3403"/>
      <c r="AE3403"/>
      <c r="AF3403"/>
      <c r="AG3403"/>
      <c r="AH3403"/>
      <c r="AI3403"/>
      <c r="AJ3403"/>
      <c r="AK3403"/>
      <c r="AL3403"/>
    </row>
    <row r="3404" spans="3:38" ht="15" customHeight="1" x14ac:dyDescent="0.35">
      <c r="C3404"/>
      <c r="D3404"/>
      <c r="E3404"/>
      <c r="F3404"/>
      <c r="G3404"/>
      <c r="H3404"/>
      <c r="I3404"/>
      <c r="J3404"/>
      <c r="K3404"/>
      <c r="L3404"/>
      <c r="M3404"/>
      <c r="N3404"/>
      <c r="O3404"/>
      <c r="S3404"/>
      <c r="T3404"/>
      <c r="U3404"/>
      <c r="V3404"/>
      <c r="Y3404"/>
      <c r="Z3404"/>
      <c r="AA3404"/>
      <c r="AB3404"/>
      <c r="AC3404"/>
      <c r="AD3404"/>
      <c r="AE3404"/>
      <c r="AF3404"/>
      <c r="AG3404"/>
      <c r="AH3404"/>
      <c r="AI3404"/>
      <c r="AJ3404"/>
      <c r="AK3404"/>
      <c r="AL3404"/>
    </row>
    <row r="3405" spans="3:38" ht="15" customHeight="1" x14ac:dyDescent="0.35">
      <c r="C3405"/>
      <c r="D3405"/>
      <c r="E3405"/>
      <c r="F3405"/>
      <c r="G3405"/>
      <c r="H3405"/>
      <c r="I3405"/>
      <c r="J3405"/>
      <c r="K3405"/>
      <c r="L3405"/>
      <c r="M3405"/>
      <c r="N3405"/>
      <c r="O3405"/>
      <c r="S3405"/>
      <c r="T3405"/>
      <c r="U3405"/>
      <c r="V3405"/>
      <c r="Y3405"/>
      <c r="Z3405"/>
      <c r="AA3405"/>
      <c r="AB3405"/>
      <c r="AC3405"/>
      <c r="AD3405"/>
      <c r="AE3405"/>
      <c r="AF3405"/>
      <c r="AG3405"/>
      <c r="AH3405"/>
      <c r="AI3405"/>
      <c r="AJ3405"/>
      <c r="AK3405"/>
      <c r="AL3405"/>
    </row>
    <row r="3406" spans="3:38" ht="15" customHeight="1" x14ac:dyDescent="0.35">
      <c r="C3406"/>
      <c r="D3406"/>
      <c r="E3406"/>
      <c r="F3406"/>
      <c r="G3406"/>
      <c r="H3406"/>
      <c r="I3406"/>
      <c r="J3406"/>
      <c r="K3406"/>
      <c r="L3406"/>
      <c r="M3406"/>
      <c r="N3406"/>
      <c r="O3406"/>
      <c r="S3406"/>
      <c r="T3406"/>
      <c r="U3406"/>
      <c r="V3406"/>
      <c r="Y3406"/>
      <c r="Z3406"/>
      <c r="AA3406"/>
      <c r="AB3406"/>
      <c r="AC3406"/>
      <c r="AD3406"/>
      <c r="AE3406"/>
      <c r="AF3406"/>
      <c r="AG3406"/>
      <c r="AH3406"/>
      <c r="AI3406"/>
      <c r="AJ3406"/>
      <c r="AK3406"/>
      <c r="AL3406"/>
    </row>
    <row r="3407" spans="3:38" ht="15" customHeight="1" x14ac:dyDescent="0.35">
      <c r="C3407"/>
      <c r="D3407"/>
      <c r="E3407"/>
      <c r="F3407"/>
      <c r="G3407"/>
      <c r="H3407"/>
      <c r="I3407"/>
      <c r="J3407"/>
      <c r="K3407"/>
      <c r="L3407"/>
      <c r="M3407"/>
      <c r="N3407"/>
      <c r="O3407"/>
      <c r="S3407"/>
      <c r="T3407"/>
      <c r="U3407"/>
      <c r="V3407"/>
      <c r="Y3407"/>
      <c r="Z3407"/>
      <c r="AA3407"/>
      <c r="AB3407"/>
      <c r="AC3407"/>
      <c r="AD3407"/>
      <c r="AE3407"/>
      <c r="AF3407"/>
      <c r="AG3407"/>
      <c r="AH3407"/>
      <c r="AI3407"/>
      <c r="AJ3407"/>
      <c r="AK3407"/>
      <c r="AL3407"/>
    </row>
    <row r="3408" spans="3:38" ht="15" customHeight="1" x14ac:dyDescent="0.35">
      <c r="C3408"/>
      <c r="D3408"/>
      <c r="E3408"/>
      <c r="F3408"/>
      <c r="G3408"/>
      <c r="H3408"/>
      <c r="I3408"/>
      <c r="J3408"/>
      <c r="K3408"/>
      <c r="L3408"/>
      <c r="M3408"/>
      <c r="N3408"/>
      <c r="O3408"/>
      <c r="S3408"/>
      <c r="T3408"/>
      <c r="U3408"/>
      <c r="V3408"/>
      <c r="Y3408"/>
      <c r="Z3408"/>
      <c r="AA3408"/>
      <c r="AB3408"/>
      <c r="AC3408"/>
      <c r="AD3408"/>
      <c r="AE3408"/>
      <c r="AF3408"/>
      <c r="AG3408"/>
      <c r="AH3408"/>
      <c r="AI3408"/>
      <c r="AJ3408"/>
      <c r="AK3408"/>
      <c r="AL3408"/>
    </row>
    <row r="3409" spans="3:38" ht="15" customHeight="1" x14ac:dyDescent="0.35">
      <c r="C3409"/>
      <c r="D3409"/>
      <c r="E3409"/>
      <c r="F3409"/>
      <c r="G3409"/>
      <c r="H3409"/>
      <c r="I3409"/>
      <c r="J3409"/>
      <c r="K3409"/>
      <c r="L3409"/>
      <c r="M3409"/>
      <c r="N3409"/>
      <c r="O3409"/>
      <c r="S3409"/>
      <c r="T3409"/>
      <c r="U3409"/>
      <c r="V3409"/>
      <c r="Y3409"/>
      <c r="Z3409"/>
      <c r="AA3409"/>
      <c r="AB3409"/>
      <c r="AC3409"/>
      <c r="AD3409"/>
      <c r="AE3409"/>
      <c r="AF3409"/>
      <c r="AG3409"/>
      <c r="AH3409"/>
      <c r="AI3409"/>
      <c r="AJ3409"/>
      <c r="AK3409"/>
      <c r="AL3409"/>
    </row>
    <row r="3410" spans="3:38" ht="15" customHeight="1" x14ac:dyDescent="0.35">
      <c r="C3410"/>
      <c r="D3410"/>
      <c r="E3410"/>
      <c r="F3410"/>
      <c r="G3410"/>
      <c r="H3410"/>
      <c r="I3410"/>
      <c r="J3410"/>
      <c r="K3410"/>
      <c r="L3410"/>
      <c r="M3410"/>
      <c r="N3410"/>
      <c r="O3410"/>
      <c r="S3410"/>
      <c r="T3410"/>
      <c r="U3410"/>
      <c r="V3410"/>
      <c r="Y3410"/>
      <c r="Z3410"/>
      <c r="AA3410"/>
      <c r="AB3410"/>
      <c r="AC3410"/>
      <c r="AD3410"/>
      <c r="AE3410"/>
      <c r="AF3410"/>
      <c r="AG3410"/>
      <c r="AH3410"/>
      <c r="AI3410"/>
      <c r="AJ3410"/>
      <c r="AK3410"/>
      <c r="AL3410"/>
    </row>
    <row r="3411" spans="3:38" ht="15" customHeight="1" x14ac:dyDescent="0.35">
      <c r="C3411"/>
      <c r="D3411"/>
      <c r="E3411"/>
      <c r="F3411"/>
      <c r="G3411"/>
      <c r="H3411"/>
      <c r="I3411"/>
      <c r="J3411"/>
      <c r="K3411"/>
      <c r="L3411"/>
      <c r="M3411"/>
      <c r="N3411"/>
      <c r="O3411"/>
      <c r="S3411"/>
      <c r="T3411"/>
      <c r="U3411"/>
      <c r="V3411"/>
      <c r="Y3411"/>
      <c r="Z3411"/>
      <c r="AA3411"/>
      <c r="AB3411"/>
      <c r="AC3411"/>
      <c r="AD3411"/>
      <c r="AE3411"/>
      <c r="AF3411"/>
      <c r="AG3411"/>
      <c r="AH3411"/>
      <c r="AI3411"/>
      <c r="AJ3411"/>
      <c r="AK3411"/>
      <c r="AL3411"/>
    </row>
    <row r="3412" spans="3:38" ht="15" customHeight="1" x14ac:dyDescent="0.35">
      <c r="C3412"/>
      <c r="D3412"/>
      <c r="E3412"/>
      <c r="F3412"/>
      <c r="G3412"/>
      <c r="H3412"/>
      <c r="I3412"/>
      <c r="J3412"/>
      <c r="K3412"/>
      <c r="L3412"/>
      <c r="M3412"/>
      <c r="N3412"/>
      <c r="O3412"/>
      <c r="S3412"/>
      <c r="T3412"/>
      <c r="U3412"/>
      <c r="V3412"/>
      <c r="Y3412"/>
      <c r="Z3412"/>
      <c r="AA3412"/>
      <c r="AB3412"/>
      <c r="AC3412"/>
      <c r="AD3412"/>
      <c r="AE3412"/>
      <c r="AF3412"/>
      <c r="AG3412"/>
      <c r="AH3412"/>
      <c r="AI3412"/>
      <c r="AJ3412"/>
      <c r="AK3412"/>
      <c r="AL3412"/>
    </row>
    <row r="3413" spans="3:38" ht="15" customHeight="1" x14ac:dyDescent="0.35">
      <c r="C3413"/>
      <c r="D3413"/>
      <c r="E3413"/>
      <c r="F3413"/>
      <c r="G3413"/>
      <c r="H3413"/>
      <c r="I3413"/>
      <c r="J3413"/>
      <c r="K3413"/>
      <c r="L3413"/>
      <c r="M3413"/>
      <c r="N3413"/>
      <c r="O3413"/>
      <c r="S3413"/>
      <c r="T3413"/>
      <c r="U3413"/>
      <c r="V3413"/>
      <c r="Y3413"/>
      <c r="Z3413"/>
      <c r="AA3413"/>
      <c r="AB3413"/>
      <c r="AC3413"/>
      <c r="AD3413"/>
      <c r="AE3413"/>
      <c r="AF3413"/>
      <c r="AG3413"/>
      <c r="AH3413"/>
      <c r="AI3413"/>
      <c r="AJ3413"/>
      <c r="AK3413"/>
      <c r="AL3413"/>
    </row>
    <row r="3414" spans="3:38" ht="15" customHeight="1" x14ac:dyDescent="0.35">
      <c r="C3414"/>
      <c r="D3414"/>
      <c r="E3414"/>
      <c r="F3414"/>
      <c r="G3414"/>
      <c r="H3414"/>
      <c r="I3414"/>
      <c r="J3414"/>
      <c r="K3414"/>
      <c r="L3414"/>
      <c r="M3414"/>
      <c r="N3414"/>
      <c r="O3414"/>
      <c r="S3414"/>
      <c r="T3414"/>
      <c r="U3414"/>
      <c r="V3414"/>
      <c r="Y3414"/>
      <c r="Z3414"/>
      <c r="AA3414"/>
      <c r="AB3414"/>
      <c r="AC3414"/>
      <c r="AD3414"/>
      <c r="AE3414"/>
      <c r="AF3414"/>
      <c r="AG3414"/>
      <c r="AH3414"/>
      <c r="AI3414"/>
      <c r="AJ3414"/>
      <c r="AK3414"/>
      <c r="AL3414"/>
    </row>
    <row r="3415" spans="3:38" ht="15" customHeight="1" x14ac:dyDescent="0.35">
      <c r="C3415"/>
      <c r="D3415"/>
      <c r="E3415"/>
      <c r="F3415"/>
      <c r="G3415"/>
      <c r="H3415"/>
      <c r="I3415"/>
      <c r="J3415"/>
      <c r="K3415"/>
      <c r="L3415"/>
      <c r="M3415"/>
      <c r="N3415"/>
      <c r="O3415"/>
      <c r="S3415"/>
      <c r="T3415"/>
      <c r="U3415"/>
      <c r="V3415"/>
      <c r="Y3415"/>
      <c r="Z3415"/>
      <c r="AA3415"/>
      <c r="AB3415"/>
      <c r="AC3415"/>
      <c r="AD3415"/>
      <c r="AE3415"/>
      <c r="AF3415"/>
      <c r="AG3415"/>
      <c r="AH3415"/>
      <c r="AI3415"/>
      <c r="AJ3415"/>
      <c r="AK3415"/>
      <c r="AL3415"/>
    </row>
    <row r="3416" spans="3:38" ht="15" customHeight="1" x14ac:dyDescent="0.35">
      <c r="C3416"/>
      <c r="D3416"/>
      <c r="E3416"/>
      <c r="F3416"/>
      <c r="G3416"/>
      <c r="H3416"/>
      <c r="I3416"/>
      <c r="J3416"/>
      <c r="K3416"/>
      <c r="L3416"/>
      <c r="M3416"/>
      <c r="N3416"/>
      <c r="O3416"/>
      <c r="S3416"/>
      <c r="T3416"/>
      <c r="U3416"/>
      <c r="V3416"/>
      <c r="Y3416"/>
      <c r="Z3416"/>
      <c r="AA3416"/>
      <c r="AB3416"/>
      <c r="AC3416"/>
      <c r="AD3416"/>
      <c r="AE3416"/>
      <c r="AF3416"/>
      <c r="AG3416"/>
      <c r="AH3416"/>
      <c r="AI3416"/>
      <c r="AJ3416"/>
      <c r="AK3416"/>
      <c r="AL3416"/>
    </row>
    <row r="3417" spans="3:38" ht="15" customHeight="1" x14ac:dyDescent="0.35">
      <c r="C3417"/>
      <c r="D3417"/>
      <c r="E3417"/>
      <c r="F3417"/>
      <c r="G3417"/>
      <c r="H3417"/>
      <c r="I3417"/>
      <c r="J3417"/>
      <c r="K3417"/>
      <c r="L3417"/>
      <c r="M3417"/>
      <c r="N3417"/>
      <c r="O3417"/>
      <c r="S3417"/>
      <c r="T3417"/>
      <c r="U3417"/>
      <c r="V3417"/>
      <c r="Y3417"/>
      <c r="Z3417"/>
      <c r="AA3417"/>
      <c r="AB3417"/>
      <c r="AC3417"/>
      <c r="AD3417"/>
      <c r="AE3417"/>
      <c r="AF3417"/>
      <c r="AG3417"/>
      <c r="AH3417"/>
      <c r="AI3417"/>
      <c r="AJ3417"/>
      <c r="AK3417"/>
      <c r="AL3417"/>
    </row>
    <row r="3418" spans="3:38" ht="15" customHeight="1" x14ac:dyDescent="0.35">
      <c r="C3418"/>
      <c r="D3418"/>
      <c r="E3418"/>
      <c r="F3418"/>
      <c r="G3418"/>
      <c r="H3418"/>
      <c r="I3418"/>
      <c r="J3418"/>
      <c r="K3418"/>
      <c r="L3418"/>
      <c r="M3418"/>
      <c r="N3418"/>
      <c r="O3418"/>
      <c r="S3418"/>
      <c r="T3418"/>
      <c r="U3418"/>
      <c r="V3418"/>
      <c r="Y3418"/>
      <c r="Z3418"/>
      <c r="AA3418"/>
      <c r="AB3418"/>
      <c r="AC3418"/>
      <c r="AD3418"/>
      <c r="AE3418"/>
      <c r="AF3418"/>
      <c r="AG3418"/>
      <c r="AH3418"/>
      <c r="AI3418"/>
      <c r="AJ3418"/>
      <c r="AK3418"/>
      <c r="AL3418"/>
    </row>
    <row r="3419" spans="3:38" ht="15" customHeight="1" x14ac:dyDescent="0.35">
      <c r="C3419"/>
      <c r="D3419"/>
      <c r="E3419"/>
      <c r="F3419"/>
      <c r="G3419"/>
      <c r="H3419"/>
      <c r="I3419"/>
      <c r="J3419"/>
      <c r="K3419"/>
      <c r="L3419"/>
      <c r="M3419"/>
      <c r="N3419"/>
      <c r="O3419"/>
      <c r="S3419"/>
      <c r="T3419"/>
      <c r="U3419"/>
      <c r="V3419"/>
      <c r="Y3419"/>
      <c r="Z3419"/>
      <c r="AA3419"/>
      <c r="AB3419"/>
      <c r="AC3419"/>
      <c r="AD3419"/>
      <c r="AE3419"/>
      <c r="AF3419"/>
      <c r="AG3419"/>
      <c r="AH3419"/>
      <c r="AI3419"/>
      <c r="AJ3419"/>
      <c r="AK3419"/>
      <c r="AL3419"/>
    </row>
    <row r="3420" spans="3:38" ht="15" customHeight="1" x14ac:dyDescent="0.35">
      <c r="C3420"/>
      <c r="D3420"/>
      <c r="E3420"/>
      <c r="F3420"/>
      <c r="G3420"/>
      <c r="H3420"/>
      <c r="I3420"/>
      <c r="J3420"/>
      <c r="K3420"/>
      <c r="L3420"/>
      <c r="M3420"/>
      <c r="N3420"/>
      <c r="O3420"/>
      <c r="S3420"/>
      <c r="T3420"/>
      <c r="U3420"/>
      <c r="V3420"/>
      <c r="Y3420"/>
      <c r="Z3420"/>
      <c r="AA3420"/>
      <c r="AB3420"/>
      <c r="AC3420"/>
      <c r="AD3420"/>
      <c r="AE3420"/>
      <c r="AF3420"/>
      <c r="AG3420"/>
      <c r="AH3420"/>
      <c r="AI3420"/>
      <c r="AJ3420"/>
      <c r="AK3420"/>
      <c r="AL3420"/>
    </row>
    <row r="3421" spans="3:38" ht="15" customHeight="1" x14ac:dyDescent="0.35">
      <c r="C3421"/>
      <c r="D3421"/>
      <c r="E3421"/>
      <c r="F3421"/>
      <c r="G3421"/>
      <c r="H3421"/>
      <c r="I3421"/>
      <c r="J3421"/>
      <c r="K3421"/>
      <c r="L3421"/>
      <c r="M3421"/>
      <c r="N3421"/>
      <c r="O3421"/>
      <c r="S3421"/>
      <c r="T3421"/>
      <c r="U3421"/>
      <c r="V3421"/>
      <c r="Y3421"/>
      <c r="Z3421"/>
      <c r="AA3421"/>
      <c r="AB3421"/>
      <c r="AC3421"/>
      <c r="AD3421"/>
      <c r="AE3421"/>
      <c r="AF3421"/>
      <c r="AG3421"/>
      <c r="AH3421"/>
      <c r="AI3421"/>
      <c r="AJ3421"/>
      <c r="AK3421"/>
      <c r="AL3421"/>
    </row>
    <row r="3422" spans="3:38" ht="15" customHeight="1" x14ac:dyDescent="0.35">
      <c r="C3422"/>
      <c r="D3422"/>
      <c r="E3422"/>
      <c r="F3422"/>
      <c r="G3422"/>
      <c r="H3422"/>
      <c r="I3422"/>
      <c r="J3422"/>
      <c r="K3422"/>
      <c r="L3422"/>
      <c r="M3422"/>
      <c r="N3422"/>
      <c r="O3422"/>
      <c r="S3422"/>
      <c r="T3422"/>
      <c r="U3422"/>
      <c r="V3422"/>
      <c r="Y3422"/>
      <c r="Z3422"/>
      <c r="AA3422"/>
      <c r="AB3422"/>
      <c r="AC3422"/>
      <c r="AD3422"/>
      <c r="AE3422"/>
      <c r="AF3422"/>
      <c r="AG3422"/>
      <c r="AH3422"/>
      <c r="AI3422"/>
      <c r="AJ3422"/>
      <c r="AK3422"/>
      <c r="AL3422"/>
    </row>
    <row r="3423" spans="3:38" ht="15" customHeight="1" x14ac:dyDescent="0.35">
      <c r="C3423"/>
      <c r="D3423"/>
      <c r="E3423"/>
      <c r="F3423"/>
      <c r="G3423"/>
      <c r="H3423"/>
      <c r="I3423"/>
      <c r="J3423"/>
      <c r="K3423"/>
      <c r="L3423"/>
      <c r="M3423"/>
      <c r="N3423"/>
      <c r="O3423"/>
      <c r="S3423"/>
      <c r="T3423"/>
      <c r="U3423"/>
      <c r="V3423"/>
      <c r="Y3423"/>
      <c r="Z3423"/>
      <c r="AA3423"/>
      <c r="AB3423"/>
      <c r="AC3423"/>
      <c r="AD3423"/>
      <c r="AE3423"/>
      <c r="AF3423"/>
      <c r="AG3423"/>
      <c r="AH3423"/>
      <c r="AI3423"/>
      <c r="AJ3423"/>
      <c r="AK3423"/>
      <c r="AL3423"/>
    </row>
    <row r="3424" spans="3:38" ht="15" customHeight="1" x14ac:dyDescent="0.35">
      <c r="C3424"/>
      <c r="D3424"/>
      <c r="E3424"/>
      <c r="F3424"/>
      <c r="G3424"/>
      <c r="H3424"/>
      <c r="I3424"/>
      <c r="J3424"/>
      <c r="K3424"/>
      <c r="L3424"/>
      <c r="M3424"/>
      <c r="N3424"/>
      <c r="O3424"/>
      <c r="S3424"/>
      <c r="T3424"/>
      <c r="U3424"/>
      <c r="V3424"/>
      <c r="Y3424"/>
      <c r="Z3424"/>
      <c r="AA3424"/>
      <c r="AB3424"/>
      <c r="AC3424"/>
      <c r="AD3424"/>
      <c r="AE3424"/>
      <c r="AF3424"/>
      <c r="AG3424"/>
      <c r="AH3424"/>
      <c r="AI3424"/>
      <c r="AJ3424"/>
      <c r="AK3424"/>
      <c r="AL3424"/>
    </row>
    <row r="3425" spans="3:38" ht="15" customHeight="1" x14ac:dyDescent="0.35">
      <c r="C3425"/>
      <c r="D3425"/>
      <c r="E3425"/>
      <c r="F3425"/>
      <c r="G3425"/>
      <c r="H3425"/>
      <c r="I3425"/>
      <c r="J3425"/>
      <c r="K3425"/>
      <c r="L3425"/>
      <c r="M3425"/>
      <c r="N3425"/>
      <c r="O3425"/>
      <c r="S3425"/>
      <c r="T3425"/>
      <c r="U3425"/>
      <c r="V3425"/>
      <c r="Y3425"/>
      <c r="Z3425"/>
      <c r="AA3425"/>
      <c r="AB3425"/>
      <c r="AC3425"/>
      <c r="AD3425"/>
      <c r="AE3425"/>
      <c r="AF3425"/>
      <c r="AG3425"/>
      <c r="AH3425"/>
      <c r="AI3425"/>
      <c r="AJ3425"/>
      <c r="AK3425"/>
      <c r="AL3425"/>
    </row>
    <row r="3426" spans="3:38" ht="15" customHeight="1" x14ac:dyDescent="0.35">
      <c r="C3426"/>
      <c r="D3426"/>
      <c r="E3426"/>
      <c r="F3426"/>
      <c r="G3426"/>
      <c r="H3426"/>
      <c r="I3426"/>
      <c r="J3426"/>
      <c r="K3426"/>
      <c r="L3426"/>
      <c r="M3426"/>
      <c r="N3426"/>
      <c r="O3426"/>
      <c r="S3426"/>
      <c r="T3426"/>
      <c r="U3426"/>
      <c r="V3426"/>
      <c r="Y3426"/>
      <c r="Z3426"/>
      <c r="AA3426"/>
      <c r="AB3426"/>
      <c r="AC3426"/>
      <c r="AD3426"/>
      <c r="AE3426"/>
      <c r="AF3426"/>
      <c r="AG3426"/>
      <c r="AH3426"/>
      <c r="AI3426"/>
      <c r="AJ3426"/>
      <c r="AK3426"/>
      <c r="AL3426"/>
    </row>
    <row r="3427" spans="3:38" ht="15" customHeight="1" x14ac:dyDescent="0.35">
      <c r="C3427"/>
      <c r="D3427"/>
      <c r="E3427"/>
      <c r="F3427"/>
      <c r="G3427"/>
      <c r="H3427"/>
      <c r="I3427"/>
      <c r="J3427"/>
      <c r="K3427"/>
      <c r="L3427"/>
      <c r="M3427"/>
      <c r="N3427"/>
      <c r="O3427"/>
      <c r="S3427"/>
      <c r="T3427"/>
      <c r="U3427"/>
      <c r="V3427"/>
      <c r="Y3427"/>
      <c r="Z3427"/>
      <c r="AA3427"/>
      <c r="AB3427"/>
      <c r="AC3427"/>
      <c r="AD3427"/>
      <c r="AE3427"/>
      <c r="AF3427"/>
      <c r="AG3427"/>
      <c r="AH3427"/>
      <c r="AI3427"/>
      <c r="AJ3427"/>
      <c r="AK3427"/>
      <c r="AL3427"/>
    </row>
    <row r="3428" spans="3:38" ht="15" customHeight="1" x14ac:dyDescent="0.35">
      <c r="C3428"/>
      <c r="D3428"/>
      <c r="E3428"/>
      <c r="F3428"/>
      <c r="G3428"/>
      <c r="H3428"/>
      <c r="I3428"/>
      <c r="J3428"/>
      <c r="K3428"/>
      <c r="L3428"/>
      <c r="M3428"/>
      <c r="N3428"/>
      <c r="O3428"/>
      <c r="S3428"/>
      <c r="T3428"/>
      <c r="U3428"/>
      <c r="V3428"/>
      <c r="Y3428"/>
      <c r="Z3428"/>
      <c r="AA3428"/>
      <c r="AB3428"/>
      <c r="AC3428"/>
      <c r="AD3428"/>
      <c r="AE3428"/>
      <c r="AF3428"/>
      <c r="AG3428"/>
      <c r="AH3428"/>
      <c r="AI3428"/>
      <c r="AJ3428"/>
      <c r="AK3428"/>
      <c r="AL3428"/>
    </row>
    <row r="3429" spans="3:38" ht="15" customHeight="1" x14ac:dyDescent="0.35">
      <c r="C3429"/>
      <c r="D3429"/>
      <c r="E3429"/>
      <c r="F3429"/>
      <c r="G3429"/>
      <c r="H3429"/>
      <c r="I3429"/>
      <c r="J3429"/>
      <c r="K3429"/>
      <c r="L3429"/>
      <c r="M3429"/>
      <c r="N3429"/>
      <c r="O3429"/>
      <c r="S3429"/>
      <c r="T3429"/>
      <c r="U3429"/>
      <c r="V3429"/>
      <c r="Y3429"/>
      <c r="Z3429"/>
      <c r="AA3429"/>
      <c r="AB3429"/>
      <c r="AC3429"/>
      <c r="AD3429"/>
      <c r="AE3429"/>
      <c r="AF3429"/>
      <c r="AG3429"/>
      <c r="AH3429"/>
      <c r="AI3429"/>
      <c r="AJ3429"/>
      <c r="AK3429"/>
      <c r="AL3429"/>
    </row>
    <row r="3430" spans="3:38" ht="15" customHeight="1" x14ac:dyDescent="0.35">
      <c r="C3430"/>
      <c r="D3430"/>
      <c r="E3430"/>
      <c r="F3430"/>
      <c r="G3430"/>
      <c r="H3430"/>
      <c r="I3430"/>
      <c r="J3430"/>
      <c r="K3430"/>
      <c r="L3430"/>
      <c r="M3430"/>
      <c r="N3430"/>
      <c r="O3430"/>
      <c r="S3430"/>
      <c r="T3430"/>
      <c r="U3430"/>
      <c r="V3430"/>
      <c r="Y3430"/>
      <c r="Z3430"/>
      <c r="AA3430"/>
      <c r="AB3430"/>
      <c r="AC3430"/>
      <c r="AD3430"/>
      <c r="AE3430"/>
      <c r="AF3430"/>
      <c r="AG3430"/>
      <c r="AH3430"/>
      <c r="AI3430"/>
      <c r="AJ3430"/>
      <c r="AK3430"/>
      <c r="AL3430"/>
    </row>
    <row r="3431" spans="3:38" ht="15" customHeight="1" x14ac:dyDescent="0.35">
      <c r="C3431"/>
      <c r="D3431"/>
      <c r="E3431"/>
      <c r="F3431"/>
      <c r="G3431"/>
      <c r="H3431"/>
      <c r="I3431"/>
      <c r="J3431"/>
      <c r="K3431"/>
      <c r="L3431"/>
      <c r="M3431"/>
      <c r="N3431"/>
      <c r="O3431"/>
      <c r="S3431"/>
      <c r="T3431"/>
      <c r="U3431"/>
      <c r="V3431"/>
      <c r="Y3431"/>
      <c r="Z3431"/>
      <c r="AA3431"/>
      <c r="AB3431"/>
      <c r="AC3431"/>
      <c r="AD3431"/>
      <c r="AE3431"/>
      <c r="AF3431"/>
      <c r="AG3431"/>
      <c r="AH3431"/>
      <c r="AI3431"/>
      <c r="AJ3431"/>
      <c r="AK3431"/>
      <c r="AL3431"/>
    </row>
    <row r="3432" spans="3:38" ht="15" customHeight="1" x14ac:dyDescent="0.35">
      <c r="C3432"/>
      <c r="D3432"/>
      <c r="E3432"/>
      <c r="F3432"/>
      <c r="G3432"/>
      <c r="H3432"/>
      <c r="I3432"/>
      <c r="J3432"/>
      <c r="K3432"/>
      <c r="L3432"/>
      <c r="M3432"/>
      <c r="N3432"/>
      <c r="O3432"/>
      <c r="S3432"/>
      <c r="T3432"/>
      <c r="U3432"/>
      <c r="V3432"/>
      <c r="Y3432"/>
      <c r="Z3432"/>
      <c r="AA3432"/>
      <c r="AB3432"/>
      <c r="AC3432"/>
      <c r="AD3432"/>
      <c r="AE3432"/>
      <c r="AF3432"/>
      <c r="AG3432"/>
      <c r="AH3432"/>
      <c r="AI3432"/>
      <c r="AJ3432"/>
      <c r="AK3432"/>
      <c r="AL3432"/>
    </row>
    <row r="3433" spans="3:38" ht="15" customHeight="1" x14ac:dyDescent="0.35">
      <c r="C3433"/>
      <c r="D3433"/>
      <c r="E3433"/>
      <c r="F3433"/>
      <c r="G3433"/>
      <c r="H3433"/>
      <c r="I3433"/>
      <c r="J3433"/>
      <c r="K3433"/>
      <c r="L3433"/>
      <c r="M3433"/>
      <c r="N3433"/>
      <c r="O3433"/>
      <c r="S3433"/>
      <c r="T3433"/>
      <c r="U3433"/>
      <c r="V3433"/>
      <c r="Y3433"/>
      <c r="Z3433"/>
      <c r="AA3433"/>
      <c r="AB3433"/>
      <c r="AC3433"/>
      <c r="AD3433"/>
      <c r="AE3433"/>
      <c r="AF3433"/>
      <c r="AG3433"/>
      <c r="AH3433"/>
      <c r="AI3433"/>
      <c r="AJ3433"/>
      <c r="AK3433"/>
      <c r="AL3433"/>
    </row>
    <row r="3434" spans="3:38" ht="15" customHeight="1" x14ac:dyDescent="0.35">
      <c r="C3434"/>
      <c r="D3434"/>
      <c r="E3434"/>
      <c r="F3434"/>
      <c r="G3434"/>
      <c r="H3434"/>
      <c r="I3434"/>
      <c r="J3434"/>
      <c r="K3434"/>
      <c r="L3434"/>
      <c r="M3434"/>
      <c r="N3434"/>
      <c r="O3434"/>
      <c r="S3434"/>
      <c r="T3434"/>
      <c r="U3434"/>
      <c r="V3434"/>
      <c r="Y3434"/>
      <c r="Z3434"/>
      <c r="AA3434"/>
      <c r="AB3434"/>
      <c r="AC3434"/>
      <c r="AD3434"/>
      <c r="AE3434"/>
      <c r="AF3434"/>
      <c r="AG3434"/>
      <c r="AH3434"/>
      <c r="AI3434"/>
      <c r="AJ3434"/>
      <c r="AK3434"/>
      <c r="AL3434"/>
    </row>
    <row r="3435" spans="3:38" ht="15" customHeight="1" x14ac:dyDescent="0.35">
      <c r="C3435"/>
      <c r="D3435"/>
      <c r="E3435"/>
      <c r="F3435"/>
      <c r="G3435"/>
      <c r="H3435"/>
      <c r="I3435"/>
      <c r="J3435"/>
      <c r="K3435"/>
      <c r="L3435"/>
      <c r="M3435"/>
      <c r="N3435"/>
      <c r="O3435"/>
      <c r="S3435"/>
      <c r="T3435"/>
      <c r="U3435"/>
      <c r="V3435"/>
      <c r="Y3435"/>
      <c r="Z3435"/>
      <c r="AA3435"/>
      <c r="AB3435"/>
      <c r="AC3435"/>
      <c r="AD3435"/>
      <c r="AE3435"/>
      <c r="AF3435"/>
      <c r="AG3435"/>
      <c r="AH3435"/>
      <c r="AI3435"/>
      <c r="AJ3435"/>
      <c r="AK3435"/>
      <c r="AL3435"/>
    </row>
    <row r="3436" spans="3:38" ht="15" customHeight="1" x14ac:dyDescent="0.35">
      <c r="C3436"/>
      <c r="D3436"/>
      <c r="E3436"/>
      <c r="F3436"/>
      <c r="G3436"/>
      <c r="H3436"/>
      <c r="I3436"/>
      <c r="J3436"/>
      <c r="K3436"/>
      <c r="L3436"/>
      <c r="M3436"/>
      <c r="N3436"/>
      <c r="O3436"/>
      <c r="S3436"/>
      <c r="T3436"/>
      <c r="U3436"/>
      <c r="V3436"/>
      <c r="Y3436"/>
      <c r="Z3436"/>
      <c r="AA3436"/>
      <c r="AB3436"/>
      <c r="AC3436"/>
      <c r="AD3436"/>
      <c r="AE3436"/>
      <c r="AF3436"/>
      <c r="AG3436"/>
      <c r="AH3436"/>
      <c r="AI3436"/>
      <c r="AJ3436"/>
      <c r="AK3436"/>
      <c r="AL3436"/>
    </row>
    <row r="3437" spans="3:38" ht="15" customHeight="1" x14ac:dyDescent="0.35">
      <c r="C3437"/>
      <c r="D3437"/>
      <c r="E3437"/>
      <c r="F3437"/>
      <c r="G3437"/>
      <c r="H3437"/>
      <c r="I3437"/>
      <c r="J3437"/>
      <c r="K3437"/>
      <c r="L3437"/>
      <c r="M3437"/>
      <c r="N3437"/>
      <c r="O3437"/>
      <c r="S3437"/>
      <c r="T3437"/>
      <c r="U3437"/>
      <c r="V3437"/>
      <c r="Y3437"/>
      <c r="Z3437"/>
      <c r="AA3437"/>
      <c r="AB3437"/>
      <c r="AC3437"/>
      <c r="AD3437"/>
      <c r="AE3437"/>
      <c r="AF3437"/>
      <c r="AG3437"/>
      <c r="AH3437"/>
      <c r="AI3437"/>
      <c r="AJ3437"/>
      <c r="AK3437"/>
      <c r="AL3437"/>
    </row>
    <row r="3438" spans="3:38" ht="15" customHeight="1" x14ac:dyDescent="0.35">
      <c r="C3438"/>
      <c r="D3438"/>
      <c r="E3438"/>
      <c r="F3438"/>
      <c r="G3438"/>
      <c r="H3438"/>
      <c r="I3438"/>
      <c r="J3438"/>
      <c r="K3438"/>
      <c r="L3438"/>
      <c r="M3438"/>
      <c r="N3438"/>
      <c r="O3438"/>
      <c r="S3438"/>
      <c r="T3438"/>
      <c r="U3438"/>
      <c r="V3438"/>
      <c r="Y3438"/>
      <c r="Z3438"/>
      <c r="AA3438"/>
      <c r="AB3438"/>
      <c r="AC3438"/>
      <c r="AD3438"/>
      <c r="AE3438"/>
      <c r="AF3438"/>
      <c r="AG3438"/>
      <c r="AH3438"/>
      <c r="AI3438"/>
      <c r="AJ3438"/>
      <c r="AK3438"/>
      <c r="AL3438"/>
    </row>
    <row r="3439" spans="3:38" ht="15" customHeight="1" x14ac:dyDescent="0.35">
      <c r="C3439"/>
      <c r="D3439"/>
      <c r="E3439"/>
      <c r="F3439"/>
      <c r="G3439"/>
      <c r="H3439"/>
      <c r="I3439"/>
      <c r="J3439"/>
      <c r="K3439"/>
      <c r="L3439"/>
      <c r="M3439"/>
      <c r="N3439"/>
      <c r="O3439"/>
      <c r="S3439"/>
      <c r="T3439"/>
      <c r="U3439"/>
      <c r="V3439"/>
      <c r="Y3439"/>
      <c r="Z3439"/>
      <c r="AA3439"/>
      <c r="AB3439"/>
      <c r="AC3439"/>
      <c r="AD3439"/>
      <c r="AE3439"/>
      <c r="AF3439"/>
      <c r="AG3439"/>
      <c r="AH3439"/>
      <c r="AI3439"/>
      <c r="AJ3439"/>
      <c r="AK3439"/>
      <c r="AL3439"/>
    </row>
    <row r="3440" spans="3:38" ht="15" customHeight="1" x14ac:dyDescent="0.35">
      <c r="C3440"/>
      <c r="D3440"/>
      <c r="E3440"/>
      <c r="F3440"/>
      <c r="G3440"/>
      <c r="H3440"/>
      <c r="I3440"/>
      <c r="J3440"/>
      <c r="K3440"/>
      <c r="L3440"/>
      <c r="M3440"/>
      <c r="N3440"/>
      <c r="O3440"/>
      <c r="S3440"/>
      <c r="T3440"/>
      <c r="U3440"/>
      <c r="V3440"/>
      <c r="Y3440"/>
      <c r="Z3440"/>
      <c r="AA3440"/>
      <c r="AB3440"/>
      <c r="AC3440"/>
      <c r="AD3440"/>
      <c r="AE3440"/>
      <c r="AF3440"/>
      <c r="AG3440"/>
      <c r="AH3440"/>
      <c r="AI3440"/>
      <c r="AJ3440"/>
      <c r="AK3440"/>
      <c r="AL3440"/>
    </row>
    <row r="3441" spans="3:38" ht="15" customHeight="1" x14ac:dyDescent="0.35">
      <c r="C3441"/>
      <c r="D3441"/>
      <c r="E3441"/>
      <c r="F3441"/>
      <c r="G3441"/>
      <c r="H3441"/>
      <c r="I3441"/>
      <c r="J3441"/>
      <c r="K3441"/>
      <c r="L3441"/>
      <c r="M3441"/>
      <c r="N3441"/>
      <c r="O3441"/>
      <c r="S3441"/>
      <c r="T3441"/>
      <c r="U3441"/>
      <c r="V3441"/>
      <c r="Y3441"/>
      <c r="Z3441"/>
      <c r="AA3441"/>
      <c r="AB3441"/>
      <c r="AC3441"/>
      <c r="AD3441"/>
      <c r="AE3441"/>
      <c r="AF3441"/>
      <c r="AG3441"/>
      <c r="AH3441"/>
      <c r="AI3441"/>
      <c r="AJ3441"/>
      <c r="AK3441"/>
      <c r="AL3441"/>
    </row>
    <row r="3442" spans="3:38" ht="15" customHeight="1" x14ac:dyDescent="0.35">
      <c r="C3442"/>
      <c r="D3442"/>
      <c r="E3442"/>
      <c r="F3442"/>
      <c r="G3442"/>
      <c r="H3442"/>
      <c r="I3442"/>
      <c r="J3442"/>
      <c r="K3442"/>
      <c r="L3442"/>
      <c r="M3442"/>
      <c r="N3442"/>
      <c r="O3442"/>
      <c r="S3442"/>
      <c r="T3442"/>
      <c r="U3442"/>
      <c r="V3442"/>
      <c r="Y3442"/>
      <c r="Z3442"/>
      <c r="AA3442"/>
      <c r="AB3442"/>
      <c r="AC3442"/>
      <c r="AD3442"/>
      <c r="AE3442"/>
      <c r="AF3442"/>
      <c r="AG3442"/>
      <c r="AH3442"/>
      <c r="AI3442"/>
      <c r="AJ3442"/>
      <c r="AK3442"/>
      <c r="AL3442"/>
    </row>
    <row r="3443" spans="3:38" ht="15" customHeight="1" x14ac:dyDescent="0.35">
      <c r="C3443"/>
      <c r="D3443"/>
      <c r="E3443"/>
      <c r="F3443"/>
      <c r="G3443"/>
      <c r="H3443"/>
      <c r="I3443"/>
      <c r="J3443"/>
      <c r="K3443"/>
      <c r="L3443"/>
      <c r="M3443"/>
      <c r="N3443"/>
      <c r="O3443"/>
      <c r="S3443"/>
      <c r="T3443"/>
      <c r="U3443"/>
      <c r="V3443"/>
      <c r="Y3443"/>
      <c r="Z3443"/>
      <c r="AA3443"/>
      <c r="AB3443"/>
      <c r="AC3443"/>
      <c r="AD3443"/>
      <c r="AE3443"/>
      <c r="AF3443"/>
      <c r="AG3443"/>
      <c r="AH3443"/>
      <c r="AI3443"/>
      <c r="AJ3443"/>
      <c r="AK3443"/>
      <c r="AL3443"/>
    </row>
    <row r="3444" spans="3:38" ht="15" customHeight="1" x14ac:dyDescent="0.35">
      <c r="C3444"/>
      <c r="D3444"/>
      <c r="E3444"/>
      <c r="F3444"/>
      <c r="G3444"/>
      <c r="H3444"/>
      <c r="I3444"/>
      <c r="J3444"/>
      <c r="K3444"/>
      <c r="L3444"/>
      <c r="M3444"/>
      <c r="N3444"/>
      <c r="O3444"/>
      <c r="S3444"/>
      <c r="T3444"/>
      <c r="U3444"/>
      <c r="V3444"/>
      <c r="Y3444"/>
      <c r="Z3444"/>
      <c r="AA3444"/>
      <c r="AB3444"/>
      <c r="AC3444"/>
      <c r="AD3444"/>
      <c r="AE3444"/>
      <c r="AF3444"/>
      <c r="AG3444"/>
      <c r="AH3444"/>
      <c r="AI3444"/>
      <c r="AJ3444"/>
      <c r="AK3444"/>
      <c r="AL3444"/>
    </row>
    <row r="3445" spans="3:38" ht="15" customHeight="1" x14ac:dyDescent="0.35">
      <c r="C3445"/>
      <c r="D3445"/>
      <c r="E3445"/>
      <c r="F3445"/>
      <c r="G3445"/>
      <c r="H3445"/>
      <c r="I3445"/>
      <c r="J3445"/>
      <c r="K3445"/>
      <c r="L3445"/>
      <c r="M3445"/>
      <c r="N3445"/>
      <c r="O3445"/>
      <c r="S3445"/>
      <c r="T3445"/>
      <c r="U3445"/>
      <c r="V3445"/>
      <c r="Y3445"/>
      <c r="Z3445"/>
      <c r="AA3445"/>
      <c r="AB3445"/>
      <c r="AC3445"/>
      <c r="AD3445"/>
      <c r="AE3445"/>
      <c r="AF3445"/>
      <c r="AG3445"/>
      <c r="AH3445"/>
      <c r="AI3445"/>
      <c r="AJ3445"/>
      <c r="AK3445"/>
      <c r="AL3445"/>
    </row>
    <row r="3446" spans="3:38" ht="15" customHeight="1" x14ac:dyDescent="0.35">
      <c r="C3446"/>
      <c r="D3446"/>
      <c r="E3446"/>
      <c r="F3446"/>
      <c r="G3446"/>
      <c r="H3446"/>
      <c r="I3446"/>
      <c r="J3446"/>
      <c r="K3446"/>
      <c r="L3446"/>
      <c r="M3446"/>
      <c r="N3446"/>
      <c r="O3446"/>
      <c r="S3446"/>
      <c r="T3446"/>
      <c r="U3446"/>
      <c r="V3446"/>
      <c r="Y3446"/>
      <c r="Z3446"/>
      <c r="AA3446"/>
      <c r="AB3446"/>
      <c r="AC3446"/>
      <c r="AD3446"/>
      <c r="AE3446"/>
      <c r="AF3446"/>
      <c r="AG3446"/>
      <c r="AH3446"/>
      <c r="AI3446"/>
      <c r="AJ3446"/>
      <c r="AK3446"/>
      <c r="AL3446"/>
    </row>
    <row r="3447" spans="3:38" ht="15" customHeight="1" x14ac:dyDescent="0.35">
      <c r="C3447"/>
      <c r="D3447"/>
      <c r="E3447"/>
      <c r="F3447"/>
      <c r="G3447"/>
      <c r="H3447"/>
      <c r="I3447"/>
      <c r="J3447"/>
      <c r="K3447"/>
      <c r="L3447"/>
      <c r="M3447"/>
      <c r="N3447"/>
      <c r="O3447"/>
      <c r="S3447"/>
      <c r="T3447"/>
      <c r="U3447"/>
      <c r="V3447"/>
      <c r="Y3447"/>
      <c r="Z3447"/>
      <c r="AA3447"/>
      <c r="AB3447"/>
      <c r="AC3447"/>
      <c r="AD3447"/>
      <c r="AE3447"/>
      <c r="AF3447"/>
      <c r="AG3447"/>
      <c r="AH3447"/>
      <c r="AI3447"/>
      <c r="AJ3447"/>
      <c r="AK3447"/>
      <c r="AL3447"/>
    </row>
    <row r="3448" spans="3:38" ht="15" customHeight="1" x14ac:dyDescent="0.35">
      <c r="C3448"/>
      <c r="D3448"/>
      <c r="E3448"/>
      <c r="F3448"/>
      <c r="G3448"/>
      <c r="H3448"/>
      <c r="I3448"/>
      <c r="J3448"/>
      <c r="K3448"/>
      <c r="L3448"/>
      <c r="M3448"/>
      <c r="N3448"/>
      <c r="O3448"/>
      <c r="S3448"/>
      <c r="T3448"/>
      <c r="U3448"/>
      <c r="V3448"/>
      <c r="Y3448"/>
      <c r="Z3448"/>
      <c r="AA3448"/>
      <c r="AB3448"/>
      <c r="AC3448"/>
      <c r="AD3448"/>
      <c r="AE3448"/>
      <c r="AF3448"/>
      <c r="AG3448"/>
      <c r="AH3448"/>
      <c r="AI3448"/>
      <c r="AJ3448"/>
      <c r="AK3448"/>
      <c r="AL3448"/>
    </row>
    <row r="3449" spans="3:38" ht="15" customHeight="1" x14ac:dyDescent="0.35">
      <c r="C3449"/>
      <c r="D3449"/>
      <c r="E3449"/>
      <c r="F3449"/>
      <c r="G3449"/>
      <c r="H3449"/>
      <c r="I3449"/>
      <c r="J3449"/>
      <c r="K3449"/>
      <c r="L3449"/>
      <c r="M3449"/>
      <c r="N3449"/>
      <c r="O3449"/>
      <c r="S3449"/>
      <c r="T3449"/>
      <c r="U3449"/>
      <c r="V3449"/>
      <c r="Y3449"/>
      <c r="Z3449"/>
      <c r="AA3449"/>
      <c r="AB3449"/>
      <c r="AC3449"/>
      <c r="AD3449"/>
      <c r="AE3449"/>
      <c r="AF3449"/>
      <c r="AG3449"/>
      <c r="AH3449"/>
      <c r="AI3449"/>
      <c r="AJ3449"/>
      <c r="AK3449"/>
      <c r="AL3449"/>
    </row>
    <row r="3450" spans="3:38" ht="15" customHeight="1" x14ac:dyDescent="0.35">
      <c r="C3450"/>
      <c r="D3450"/>
      <c r="E3450"/>
      <c r="F3450"/>
      <c r="G3450"/>
      <c r="H3450"/>
      <c r="I3450"/>
      <c r="J3450"/>
      <c r="K3450"/>
      <c r="L3450"/>
      <c r="M3450"/>
      <c r="N3450"/>
      <c r="O3450"/>
      <c r="S3450"/>
      <c r="T3450"/>
      <c r="U3450"/>
      <c r="V3450"/>
      <c r="Y3450"/>
      <c r="Z3450"/>
      <c r="AA3450"/>
      <c r="AB3450"/>
      <c r="AC3450"/>
      <c r="AD3450"/>
      <c r="AE3450"/>
      <c r="AF3450"/>
      <c r="AG3450"/>
      <c r="AH3450"/>
      <c r="AI3450"/>
      <c r="AJ3450"/>
      <c r="AK3450"/>
      <c r="AL3450"/>
    </row>
    <row r="3451" spans="3:38" ht="15" customHeight="1" x14ac:dyDescent="0.35">
      <c r="C3451"/>
      <c r="D3451"/>
      <c r="E3451"/>
      <c r="F3451"/>
      <c r="G3451"/>
      <c r="H3451"/>
      <c r="I3451"/>
      <c r="J3451"/>
      <c r="K3451"/>
      <c r="L3451"/>
      <c r="M3451"/>
      <c r="N3451"/>
      <c r="O3451"/>
      <c r="S3451"/>
      <c r="T3451"/>
      <c r="U3451"/>
      <c r="V3451"/>
      <c r="Y3451"/>
      <c r="Z3451"/>
      <c r="AA3451"/>
      <c r="AB3451"/>
      <c r="AC3451"/>
      <c r="AD3451"/>
      <c r="AE3451"/>
      <c r="AF3451"/>
      <c r="AG3451"/>
      <c r="AH3451"/>
      <c r="AI3451"/>
      <c r="AJ3451"/>
      <c r="AK3451"/>
      <c r="AL3451"/>
    </row>
    <row r="3452" spans="3:38" ht="15" customHeight="1" x14ac:dyDescent="0.35">
      <c r="C3452"/>
      <c r="D3452"/>
      <c r="E3452"/>
      <c r="F3452"/>
      <c r="G3452"/>
      <c r="H3452"/>
      <c r="I3452"/>
      <c r="J3452"/>
      <c r="K3452"/>
      <c r="L3452"/>
      <c r="M3452"/>
      <c r="N3452"/>
      <c r="O3452"/>
      <c r="S3452"/>
      <c r="T3452"/>
      <c r="U3452"/>
      <c r="V3452"/>
      <c r="Y3452"/>
      <c r="Z3452"/>
      <c r="AA3452"/>
      <c r="AB3452"/>
      <c r="AC3452"/>
      <c r="AD3452"/>
      <c r="AE3452"/>
      <c r="AF3452"/>
      <c r="AG3452"/>
      <c r="AH3452"/>
      <c r="AI3452"/>
      <c r="AJ3452"/>
      <c r="AK3452"/>
      <c r="AL3452"/>
    </row>
    <row r="3453" spans="3:38" ht="15" customHeight="1" x14ac:dyDescent="0.35">
      <c r="C3453"/>
      <c r="D3453"/>
      <c r="E3453"/>
      <c r="F3453"/>
      <c r="G3453"/>
      <c r="H3453"/>
      <c r="I3453"/>
      <c r="J3453"/>
      <c r="K3453"/>
      <c r="L3453"/>
      <c r="M3453"/>
      <c r="N3453"/>
      <c r="O3453"/>
      <c r="S3453"/>
      <c r="T3453"/>
      <c r="U3453"/>
      <c r="V3453"/>
      <c r="Y3453"/>
      <c r="Z3453"/>
      <c r="AA3453"/>
      <c r="AB3453"/>
      <c r="AC3453"/>
      <c r="AD3453"/>
      <c r="AE3453"/>
      <c r="AF3453"/>
      <c r="AG3453"/>
      <c r="AH3453"/>
      <c r="AI3453"/>
      <c r="AJ3453"/>
      <c r="AK3453"/>
      <c r="AL3453"/>
    </row>
    <row r="3454" spans="3:38" ht="15" customHeight="1" x14ac:dyDescent="0.35">
      <c r="C3454"/>
      <c r="D3454"/>
      <c r="E3454"/>
      <c r="F3454"/>
      <c r="G3454"/>
      <c r="H3454"/>
      <c r="I3454"/>
      <c r="J3454"/>
      <c r="K3454"/>
      <c r="L3454"/>
      <c r="M3454"/>
      <c r="N3454"/>
      <c r="O3454"/>
      <c r="S3454"/>
      <c r="T3454"/>
      <c r="U3454"/>
      <c r="V3454"/>
      <c r="Y3454"/>
      <c r="Z3454"/>
      <c r="AA3454"/>
      <c r="AB3454"/>
      <c r="AC3454"/>
      <c r="AD3454"/>
      <c r="AE3454"/>
      <c r="AF3454"/>
      <c r="AG3454"/>
      <c r="AH3454"/>
      <c r="AI3454"/>
      <c r="AJ3454"/>
      <c r="AK3454"/>
      <c r="AL3454"/>
    </row>
    <row r="3455" spans="3:38" ht="15" customHeight="1" x14ac:dyDescent="0.35">
      <c r="C3455"/>
      <c r="D3455"/>
      <c r="E3455"/>
      <c r="F3455"/>
      <c r="G3455"/>
      <c r="H3455"/>
      <c r="I3455"/>
      <c r="J3455"/>
      <c r="K3455"/>
      <c r="L3455"/>
      <c r="M3455"/>
      <c r="N3455"/>
      <c r="O3455"/>
      <c r="S3455"/>
      <c r="T3455"/>
      <c r="U3455"/>
      <c r="V3455"/>
      <c r="Y3455"/>
      <c r="Z3455"/>
      <c r="AA3455"/>
      <c r="AB3455"/>
      <c r="AC3455"/>
      <c r="AD3455"/>
      <c r="AE3455"/>
      <c r="AF3455"/>
      <c r="AG3455"/>
      <c r="AH3455"/>
      <c r="AI3455"/>
      <c r="AJ3455"/>
      <c r="AK3455"/>
      <c r="AL3455"/>
    </row>
    <row r="3456" spans="3:38" ht="15" customHeight="1" x14ac:dyDescent="0.35">
      <c r="C3456"/>
      <c r="D3456"/>
      <c r="E3456"/>
      <c r="F3456"/>
      <c r="G3456"/>
      <c r="H3456"/>
      <c r="I3456"/>
      <c r="J3456"/>
      <c r="K3456"/>
      <c r="L3456"/>
      <c r="M3456"/>
      <c r="N3456"/>
      <c r="O3456"/>
      <c r="S3456"/>
      <c r="T3456"/>
      <c r="U3456"/>
      <c r="V3456"/>
      <c r="Y3456"/>
      <c r="Z3456"/>
      <c r="AA3456"/>
      <c r="AB3456"/>
      <c r="AC3456"/>
      <c r="AD3456"/>
      <c r="AE3456"/>
      <c r="AF3456"/>
      <c r="AG3456"/>
      <c r="AH3456"/>
      <c r="AI3456"/>
      <c r="AJ3456"/>
      <c r="AK3456"/>
      <c r="AL3456"/>
    </row>
    <row r="3457" spans="3:38" ht="15" customHeight="1" x14ac:dyDescent="0.35">
      <c r="C3457"/>
      <c r="D3457"/>
      <c r="E3457"/>
      <c r="F3457"/>
      <c r="G3457"/>
      <c r="H3457"/>
      <c r="I3457"/>
      <c r="J3457"/>
      <c r="K3457"/>
      <c r="L3457"/>
      <c r="M3457"/>
      <c r="N3457"/>
      <c r="O3457"/>
      <c r="S3457"/>
      <c r="T3457"/>
      <c r="U3457"/>
      <c r="V3457"/>
      <c r="Y3457"/>
      <c r="Z3457"/>
      <c r="AA3457"/>
      <c r="AB3457"/>
      <c r="AC3457"/>
      <c r="AD3457"/>
      <c r="AE3457"/>
      <c r="AF3457"/>
      <c r="AG3457"/>
      <c r="AH3457"/>
      <c r="AI3457"/>
      <c r="AJ3457"/>
      <c r="AK3457"/>
      <c r="AL3457"/>
    </row>
    <row r="3458" spans="3:38" ht="15" customHeight="1" x14ac:dyDescent="0.35">
      <c r="C3458"/>
      <c r="D3458"/>
      <c r="E3458"/>
      <c r="F3458"/>
      <c r="G3458"/>
      <c r="H3458"/>
      <c r="I3458"/>
      <c r="J3458"/>
      <c r="K3458"/>
      <c r="L3458"/>
      <c r="M3458"/>
      <c r="N3458"/>
      <c r="O3458"/>
      <c r="S3458"/>
      <c r="T3458"/>
      <c r="U3458"/>
      <c r="V3458"/>
      <c r="Y3458"/>
      <c r="Z3458"/>
      <c r="AA3458"/>
      <c r="AB3458"/>
      <c r="AC3458"/>
      <c r="AD3458"/>
      <c r="AE3458"/>
      <c r="AF3458"/>
      <c r="AG3458"/>
      <c r="AH3458"/>
      <c r="AI3458"/>
      <c r="AJ3458"/>
      <c r="AK3458"/>
      <c r="AL3458"/>
    </row>
    <row r="3459" spans="3:38" ht="15" customHeight="1" x14ac:dyDescent="0.35">
      <c r="C3459"/>
      <c r="D3459"/>
      <c r="E3459"/>
      <c r="F3459"/>
      <c r="G3459"/>
      <c r="H3459"/>
      <c r="I3459"/>
      <c r="J3459"/>
      <c r="K3459"/>
      <c r="L3459"/>
      <c r="M3459"/>
      <c r="N3459"/>
      <c r="O3459"/>
      <c r="S3459"/>
      <c r="T3459"/>
      <c r="U3459"/>
      <c r="V3459"/>
      <c r="Y3459"/>
      <c r="Z3459"/>
      <c r="AA3459"/>
      <c r="AB3459"/>
      <c r="AC3459"/>
      <c r="AD3459"/>
      <c r="AE3459"/>
      <c r="AF3459"/>
      <c r="AG3459"/>
      <c r="AH3459"/>
      <c r="AI3459"/>
      <c r="AJ3459"/>
      <c r="AK3459"/>
      <c r="AL3459"/>
    </row>
    <row r="3460" spans="3:38" ht="15" customHeight="1" x14ac:dyDescent="0.35">
      <c r="C3460"/>
      <c r="D3460"/>
      <c r="E3460"/>
      <c r="F3460"/>
      <c r="G3460"/>
      <c r="H3460"/>
      <c r="I3460"/>
      <c r="J3460"/>
      <c r="K3460"/>
      <c r="L3460"/>
      <c r="M3460"/>
      <c r="N3460"/>
      <c r="O3460"/>
      <c r="S3460"/>
      <c r="T3460"/>
      <c r="U3460"/>
      <c r="V3460"/>
      <c r="Y3460"/>
      <c r="Z3460"/>
      <c r="AA3460"/>
      <c r="AB3460"/>
      <c r="AC3460"/>
      <c r="AD3460"/>
      <c r="AE3460"/>
      <c r="AF3460"/>
      <c r="AG3460"/>
      <c r="AH3460"/>
      <c r="AI3460"/>
      <c r="AJ3460"/>
      <c r="AK3460"/>
      <c r="AL3460"/>
    </row>
    <row r="3461" spans="3:38" ht="15" customHeight="1" x14ac:dyDescent="0.35">
      <c r="C3461"/>
      <c r="D3461"/>
      <c r="E3461"/>
      <c r="F3461"/>
      <c r="G3461"/>
      <c r="H3461"/>
      <c r="I3461"/>
      <c r="J3461"/>
      <c r="K3461"/>
      <c r="L3461"/>
      <c r="M3461"/>
      <c r="N3461"/>
      <c r="O3461"/>
      <c r="S3461"/>
      <c r="T3461"/>
      <c r="U3461"/>
      <c r="V3461"/>
      <c r="Y3461"/>
      <c r="Z3461"/>
      <c r="AA3461"/>
      <c r="AB3461"/>
      <c r="AC3461"/>
      <c r="AD3461"/>
      <c r="AE3461"/>
      <c r="AF3461"/>
      <c r="AG3461"/>
      <c r="AH3461"/>
      <c r="AI3461"/>
      <c r="AJ3461"/>
      <c r="AK3461"/>
      <c r="AL3461"/>
    </row>
    <row r="3462" spans="3:38" ht="15" customHeight="1" x14ac:dyDescent="0.35">
      <c r="C3462"/>
      <c r="D3462"/>
      <c r="E3462"/>
      <c r="F3462"/>
      <c r="G3462"/>
      <c r="H3462"/>
      <c r="I3462"/>
      <c r="J3462"/>
      <c r="K3462"/>
      <c r="L3462"/>
      <c r="M3462"/>
      <c r="N3462"/>
      <c r="O3462"/>
      <c r="S3462"/>
      <c r="T3462"/>
      <c r="U3462"/>
      <c r="V3462"/>
      <c r="Y3462"/>
      <c r="Z3462"/>
      <c r="AA3462"/>
      <c r="AB3462"/>
      <c r="AC3462"/>
      <c r="AD3462"/>
      <c r="AE3462"/>
      <c r="AF3462"/>
      <c r="AG3462"/>
      <c r="AH3462"/>
      <c r="AI3462"/>
      <c r="AJ3462"/>
      <c r="AK3462"/>
      <c r="AL3462"/>
    </row>
    <row r="3463" spans="3:38" ht="15" customHeight="1" x14ac:dyDescent="0.35">
      <c r="C3463"/>
      <c r="D3463"/>
      <c r="E3463"/>
      <c r="F3463"/>
      <c r="G3463"/>
      <c r="H3463"/>
      <c r="I3463"/>
      <c r="J3463"/>
      <c r="K3463"/>
      <c r="L3463"/>
      <c r="M3463"/>
      <c r="N3463"/>
      <c r="O3463"/>
      <c r="S3463"/>
      <c r="T3463"/>
      <c r="U3463"/>
      <c r="V3463"/>
      <c r="Y3463"/>
      <c r="Z3463"/>
      <c r="AA3463"/>
      <c r="AB3463"/>
      <c r="AC3463"/>
      <c r="AD3463"/>
      <c r="AE3463"/>
      <c r="AF3463"/>
      <c r="AG3463"/>
      <c r="AH3463"/>
      <c r="AI3463"/>
      <c r="AJ3463"/>
      <c r="AK3463"/>
      <c r="AL3463"/>
    </row>
    <row r="3464" spans="3:38" ht="15" customHeight="1" x14ac:dyDescent="0.35">
      <c r="C3464"/>
      <c r="D3464"/>
      <c r="E3464"/>
      <c r="F3464"/>
      <c r="G3464"/>
      <c r="H3464"/>
      <c r="I3464"/>
      <c r="J3464"/>
      <c r="K3464"/>
      <c r="L3464"/>
      <c r="M3464"/>
      <c r="N3464"/>
      <c r="O3464"/>
      <c r="S3464"/>
      <c r="T3464"/>
      <c r="U3464"/>
      <c r="V3464"/>
      <c r="Y3464"/>
      <c r="Z3464"/>
      <c r="AA3464"/>
      <c r="AB3464"/>
      <c r="AC3464"/>
      <c r="AD3464"/>
      <c r="AE3464"/>
      <c r="AF3464"/>
      <c r="AG3464"/>
      <c r="AH3464"/>
      <c r="AI3464"/>
      <c r="AJ3464"/>
      <c r="AK3464"/>
      <c r="AL3464"/>
    </row>
    <row r="3465" spans="3:38" ht="15" customHeight="1" x14ac:dyDescent="0.35">
      <c r="C3465"/>
      <c r="D3465"/>
      <c r="E3465"/>
      <c r="F3465"/>
      <c r="G3465"/>
      <c r="H3465"/>
      <c r="I3465"/>
      <c r="J3465"/>
      <c r="K3465"/>
      <c r="L3465"/>
      <c r="M3465"/>
      <c r="N3465"/>
      <c r="O3465"/>
      <c r="S3465"/>
      <c r="T3465"/>
      <c r="U3465"/>
      <c r="V3465"/>
      <c r="Y3465"/>
      <c r="Z3465"/>
      <c r="AA3465"/>
      <c r="AB3465"/>
      <c r="AC3465"/>
      <c r="AD3465"/>
      <c r="AE3465"/>
      <c r="AF3465"/>
      <c r="AG3465"/>
      <c r="AH3465"/>
      <c r="AI3465"/>
      <c r="AJ3465"/>
      <c r="AK3465"/>
      <c r="AL3465"/>
    </row>
    <row r="3466" spans="3:38" ht="15" customHeight="1" x14ac:dyDescent="0.35">
      <c r="C3466"/>
      <c r="D3466"/>
      <c r="E3466"/>
      <c r="F3466"/>
      <c r="G3466"/>
      <c r="H3466"/>
      <c r="I3466"/>
      <c r="J3466"/>
      <c r="K3466"/>
      <c r="L3466"/>
      <c r="M3466"/>
      <c r="N3466"/>
      <c r="O3466"/>
      <c r="S3466"/>
      <c r="T3466"/>
      <c r="U3466"/>
      <c r="V3466"/>
      <c r="Y3466"/>
      <c r="Z3466"/>
      <c r="AA3466"/>
      <c r="AB3466"/>
      <c r="AC3466"/>
      <c r="AD3466"/>
      <c r="AE3466"/>
      <c r="AF3466"/>
      <c r="AG3466"/>
      <c r="AH3466"/>
      <c r="AI3466"/>
      <c r="AJ3466"/>
      <c r="AK3466"/>
      <c r="AL3466"/>
    </row>
    <row r="3467" spans="3:38" ht="15" customHeight="1" x14ac:dyDescent="0.35">
      <c r="C3467"/>
      <c r="D3467"/>
      <c r="E3467"/>
      <c r="F3467"/>
      <c r="G3467"/>
      <c r="H3467"/>
      <c r="I3467"/>
      <c r="J3467"/>
      <c r="K3467"/>
      <c r="L3467"/>
      <c r="M3467"/>
      <c r="N3467"/>
      <c r="O3467"/>
      <c r="S3467"/>
      <c r="T3467"/>
      <c r="U3467"/>
      <c r="V3467"/>
      <c r="Y3467"/>
      <c r="Z3467"/>
      <c r="AA3467"/>
      <c r="AB3467"/>
      <c r="AC3467"/>
      <c r="AD3467"/>
      <c r="AE3467"/>
      <c r="AF3467"/>
      <c r="AG3467"/>
      <c r="AH3467"/>
      <c r="AI3467"/>
      <c r="AJ3467"/>
      <c r="AK3467"/>
      <c r="AL3467"/>
    </row>
    <row r="3468" spans="3:38" ht="15" customHeight="1" x14ac:dyDescent="0.35">
      <c r="C3468"/>
      <c r="D3468"/>
      <c r="E3468"/>
      <c r="F3468"/>
      <c r="G3468"/>
      <c r="H3468"/>
      <c r="I3468"/>
      <c r="J3468"/>
      <c r="K3468"/>
      <c r="L3468"/>
      <c r="M3468"/>
      <c r="N3468"/>
      <c r="O3468"/>
      <c r="S3468"/>
      <c r="T3468"/>
      <c r="U3468"/>
      <c r="V3468"/>
      <c r="Y3468"/>
      <c r="Z3468"/>
      <c r="AA3468"/>
      <c r="AB3468"/>
      <c r="AC3468"/>
      <c r="AD3468"/>
      <c r="AE3468"/>
      <c r="AF3468"/>
      <c r="AG3468"/>
      <c r="AH3468"/>
      <c r="AI3468"/>
      <c r="AJ3468"/>
      <c r="AK3468"/>
      <c r="AL3468"/>
    </row>
    <row r="3469" spans="3:38" ht="15" customHeight="1" x14ac:dyDescent="0.35">
      <c r="C3469"/>
      <c r="D3469"/>
      <c r="E3469"/>
      <c r="F3469"/>
      <c r="G3469"/>
      <c r="H3469"/>
      <c r="I3469"/>
      <c r="J3469"/>
      <c r="K3469"/>
      <c r="L3469"/>
      <c r="M3469"/>
      <c r="N3469"/>
      <c r="O3469"/>
      <c r="S3469"/>
      <c r="T3469"/>
      <c r="U3469"/>
      <c r="V3469"/>
      <c r="Y3469"/>
      <c r="Z3469"/>
      <c r="AA3469"/>
      <c r="AB3469"/>
      <c r="AC3469"/>
      <c r="AD3469"/>
      <c r="AE3469"/>
      <c r="AF3469"/>
      <c r="AG3469"/>
      <c r="AH3469"/>
      <c r="AI3469"/>
      <c r="AJ3469"/>
      <c r="AK3469"/>
      <c r="AL3469"/>
    </row>
    <row r="3470" spans="3:38" ht="15" customHeight="1" x14ac:dyDescent="0.35">
      <c r="C3470"/>
      <c r="D3470"/>
      <c r="E3470"/>
      <c r="F3470"/>
      <c r="G3470"/>
      <c r="H3470"/>
      <c r="I3470"/>
      <c r="J3470"/>
      <c r="K3470"/>
      <c r="L3470"/>
      <c r="M3470"/>
      <c r="N3470"/>
      <c r="O3470"/>
      <c r="S3470"/>
      <c r="T3470"/>
      <c r="U3470"/>
      <c r="V3470"/>
      <c r="Y3470"/>
      <c r="Z3470"/>
      <c r="AA3470"/>
      <c r="AB3470"/>
      <c r="AC3470"/>
      <c r="AD3470"/>
      <c r="AE3470"/>
      <c r="AF3470"/>
      <c r="AG3470"/>
      <c r="AH3470"/>
      <c r="AI3470"/>
      <c r="AJ3470"/>
      <c r="AK3470"/>
      <c r="AL3470"/>
    </row>
    <row r="3471" spans="3:38" ht="15" customHeight="1" x14ac:dyDescent="0.35">
      <c r="C3471"/>
      <c r="D3471"/>
      <c r="E3471"/>
      <c r="F3471"/>
      <c r="G3471"/>
      <c r="H3471"/>
      <c r="I3471"/>
      <c r="J3471"/>
      <c r="K3471"/>
      <c r="L3471"/>
      <c r="M3471"/>
      <c r="N3471"/>
      <c r="O3471"/>
      <c r="S3471"/>
      <c r="T3471"/>
      <c r="U3471"/>
      <c r="V3471"/>
      <c r="Y3471"/>
      <c r="Z3471"/>
      <c r="AA3471"/>
      <c r="AB3471"/>
      <c r="AC3471"/>
      <c r="AD3471"/>
      <c r="AE3471"/>
      <c r="AF3471"/>
      <c r="AG3471"/>
      <c r="AH3471"/>
      <c r="AI3471"/>
      <c r="AJ3471"/>
      <c r="AK3471"/>
      <c r="AL3471"/>
    </row>
    <row r="3472" spans="3:38" ht="15" customHeight="1" x14ac:dyDescent="0.35">
      <c r="C3472"/>
      <c r="D3472"/>
      <c r="E3472"/>
      <c r="F3472"/>
      <c r="G3472"/>
      <c r="H3472"/>
      <c r="I3472"/>
      <c r="J3472"/>
      <c r="K3472"/>
      <c r="L3472"/>
      <c r="M3472"/>
      <c r="N3472"/>
      <c r="O3472"/>
      <c r="S3472"/>
      <c r="T3472"/>
      <c r="U3472"/>
      <c r="V3472"/>
      <c r="Y3472"/>
      <c r="Z3472"/>
      <c r="AA3472"/>
      <c r="AB3472"/>
      <c r="AC3472"/>
      <c r="AD3472"/>
      <c r="AE3472"/>
      <c r="AF3472"/>
      <c r="AG3472"/>
      <c r="AH3472"/>
      <c r="AI3472"/>
      <c r="AJ3472"/>
      <c r="AK3472"/>
      <c r="AL3472"/>
    </row>
    <row r="3473" spans="3:38" ht="15" customHeight="1" x14ac:dyDescent="0.35">
      <c r="C3473"/>
      <c r="D3473"/>
      <c r="E3473"/>
      <c r="F3473"/>
      <c r="G3473"/>
      <c r="H3473"/>
      <c r="I3473"/>
      <c r="J3473"/>
      <c r="K3473"/>
      <c r="L3473"/>
      <c r="M3473"/>
      <c r="N3473"/>
      <c r="O3473"/>
      <c r="S3473"/>
      <c r="T3473"/>
      <c r="U3473"/>
      <c r="V3473"/>
      <c r="Y3473"/>
      <c r="Z3473"/>
      <c r="AA3473"/>
      <c r="AB3473"/>
      <c r="AC3473"/>
      <c r="AD3473"/>
      <c r="AE3473"/>
      <c r="AF3473"/>
      <c r="AG3473"/>
      <c r="AH3473"/>
      <c r="AI3473"/>
      <c r="AJ3473"/>
      <c r="AK3473"/>
      <c r="AL3473"/>
    </row>
    <row r="3474" spans="3:38" ht="15" customHeight="1" x14ac:dyDescent="0.35">
      <c r="C3474"/>
      <c r="D3474"/>
      <c r="E3474"/>
      <c r="F3474"/>
      <c r="G3474"/>
      <c r="H3474"/>
      <c r="I3474"/>
      <c r="J3474"/>
      <c r="K3474"/>
      <c r="L3474"/>
      <c r="M3474"/>
      <c r="N3474"/>
      <c r="O3474"/>
      <c r="S3474"/>
      <c r="T3474"/>
      <c r="U3474"/>
      <c r="V3474"/>
      <c r="Y3474"/>
      <c r="Z3474"/>
      <c r="AA3474"/>
      <c r="AB3474"/>
      <c r="AC3474"/>
      <c r="AD3474"/>
      <c r="AE3474"/>
      <c r="AF3474"/>
      <c r="AG3474"/>
      <c r="AH3474"/>
      <c r="AI3474"/>
      <c r="AJ3474"/>
      <c r="AK3474"/>
      <c r="AL3474"/>
    </row>
    <row r="3475" spans="3:38" ht="15" customHeight="1" x14ac:dyDescent="0.35">
      <c r="C3475"/>
      <c r="D3475"/>
      <c r="E3475"/>
      <c r="F3475"/>
      <c r="G3475"/>
      <c r="H3475"/>
      <c r="I3475"/>
      <c r="J3475"/>
      <c r="K3475"/>
      <c r="L3475"/>
      <c r="M3475"/>
      <c r="N3475"/>
      <c r="O3475"/>
      <c r="S3475"/>
      <c r="T3475"/>
      <c r="U3475"/>
      <c r="V3475"/>
      <c r="Y3475"/>
      <c r="Z3475"/>
      <c r="AA3475"/>
      <c r="AB3475"/>
      <c r="AC3475"/>
      <c r="AD3475"/>
      <c r="AE3475"/>
      <c r="AF3475"/>
      <c r="AG3475"/>
      <c r="AH3475"/>
      <c r="AI3475"/>
      <c r="AJ3475"/>
      <c r="AK3475"/>
      <c r="AL3475"/>
    </row>
    <row r="3476" spans="3:38" ht="15" customHeight="1" x14ac:dyDescent="0.35">
      <c r="C3476"/>
      <c r="D3476"/>
      <c r="E3476"/>
      <c r="F3476"/>
      <c r="G3476"/>
      <c r="H3476"/>
      <c r="I3476"/>
      <c r="J3476"/>
      <c r="K3476"/>
      <c r="L3476"/>
      <c r="M3476"/>
      <c r="N3476"/>
      <c r="O3476"/>
      <c r="S3476"/>
      <c r="T3476"/>
      <c r="U3476"/>
      <c r="V3476"/>
      <c r="Y3476"/>
      <c r="Z3476"/>
      <c r="AA3476"/>
      <c r="AB3476"/>
      <c r="AC3476"/>
      <c r="AD3476"/>
      <c r="AE3476"/>
      <c r="AF3476"/>
      <c r="AG3476"/>
      <c r="AH3476"/>
      <c r="AI3476"/>
      <c r="AJ3476"/>
      <c r="AK3476"/>
      <c r="AL3476"/>
    </row>
    <row r="3477" spans="3:38" ht="15" customHeight="1" x14ac:dyDescent="0.35">
      <c r="C3477"/>
      <c r="D3477"/>
      <c r="E3477"/>
      <c r="F3477"/>
      <c r="G3477"/>
      <c r="H3477"/>
      <c r="I3477"/>
      <c r="J3477"/>
      <c r="K3477"/>
      <c r="L3477"/>
      <c r="M3477"/>
      <c r="N3477"/>
      <c r="O3477"/>
      <c r="S3477"/>
      <c r="T3477"/>
      <c r="U3477"/>
      <c r="V3477"/>
      <c r="Y3477"/>
      <c r="Z3477"/>
      <c r="AA3477"/>
      <c r="AB3477"/>
      <c r="AC3477"/>
      <c r="AD3477"/>
      <c r="AE3477"/>
      <c r="AF3477"/>
      <c r="AG3477"/>
      <c r="AH3477"/>
      <c r="AI3477"/>
      <c r="AJ3477"/>
      <c r="AK3477"/>
      <c r="AL3477"/>
    </row>
    <row r="3478" spans="3:38" ht="15" customHeight="1" x14ac:dyDescent="0.35">
      <c r="C3478"/>
      <c r="D3478"/>
      <c r="E3478"/>
      <c r="F3478"/>
      <c r="G3478"/>
      <c r="H3478"/>
      <c r="I3478"/>
      <c r="J3478"/>
      <c r="K3478"/>
      <c r="L3478"/>
      <c r="M3478"/>
      <c r="N3478"/>
      <c r="O3478"/>
      <c r="S3478"/>
      <c r="T3478"/>
      <c r="U3478"/>
      <c r="V3478"/>
      <c r="Y3478"/>
      <c r="Z3478"/>
      <c r="AA3478"/>
      <c r="AB3478"/>
      <c r="AC3478"/>
      <c r="AD3478"/>
      <c r="AE3478"/>
      <c r="AF3478"/>
      <c r="AG3478"/>
      <c r="AH3478"/>
      <c r="AI3478"/>
      <c r="AJ3478"/>
      <c r="AK3478"/>
      <c r="AL3478"/>
    </row>
    <row r="3479" spans="3:38" ht="15" customHeight="1" x14ac:dyDescent="0.35">
      <c r="C3479"/>
      <c r="D3479"/>
      <c r="E3479"/>
      <c r="F3479"/>
      <c r="G3479"/>
      <c r="H3479"/>
      <c r="I3479"/>
      <c r="J3479"/>
      <c r="K3479"/>
      <c r="L3479"/>
      <c r="M3479"/>
      <c r="N3479"/>
      <c r="O3479"/>
      <c r="S3479"/>
      <c r="T3479"/>
      <c r="U3479"/>
      <c r="V3479"/>
      <c r="Y3479"/>
      <c r="Z3479"/>
      <c r="AA3479"/>
      <c r="AB3479"/>
      <c r="AC3479"/>
      <c r="AD3479"/>
      <c r="AE3479"/>
      <c r="AF3479"/>
      <c r="AG3479"/>
      <c r="AH3479"/>
      <c r="AI3479"/>
      <c r="AJ3479"/>
      <c r="AK3479"/>
      <c r="AL3479"/>
    </row>
    <row r="3480" spans="3:38" ht="15" customHeight="1" x14ac:dyDescent="0.35">
      <c r="C3480"/>
      <c r="D3480"/>
      <c r="E3480"/>
      <c r="F3480"/>
      <c r="G3480"/>
      <c r="H3480"/>
      <c r="I3480"/>
      <c r="J3480"/>
      <c r="K3480"/>
      <c r="L3480"/>
      <c r="M3480"/>
      <c r="N3480"/>
      <c r="O3480"/>
      <c r="S3480"/>
      <c r="T3480"/>
      <c r="U3480"/>
      <c r="V3480"/>
      <c r="Y3480"/>
      <c r="Z3480"/>
      <c r="AA3480"/>
      <c r="AB3480"/>
      <c r="AC3480"/>
      <c r="AD3480"/>
      <c r="AE3480"/>
      <c r="AF3480"/>
      <c r="AG3480"/>
      <c r="AH3480"/>
      <c r="AI3480"/>
      <c r="AJ3480"/>
      <c r="AK3480"/>
      <c r="AL3480"/>
    </row>
    <row r="3481" spans="3:38" ht="15" customHeight="1" x14ac:dyDescent="0.35">
      <c r="C3481"/>
      <c r="D3481"/>
      <c r="E3481"/>
      <c r="F3481"/>
      <c r="G3481"/>
      <c r="H3481"/>
      <c r="I3481"/>
      <c r="J3481"/>
      <c r="K3481"/>
      <c r="L3481"/>
      <c r="M3481"/>
      <c r="N3481"/>
      <c r="O3481"/>
      <c r="S3481"/>
      <c r="T3481"/>
      <c r="U3481"/>
      <c r="V3481"/>
      <c r="Y3481"/>
      <c r="Z3481"/>
      <c r="AA3481"/>
      <c r="AB3481"/>
      <c r="AC3481"/>
      <c r="AD3481"/>
      <c r="AE3481"/>
      <c r="AF3481"/>
      <c r="AG3481"/>
      <c r="AH3481"/>
      <c r="AI3481"/>
      <c r="AJ3481"/>
      <c r="AK3481"/>
      <c r="AL3481"/>
    </row>
    <row r="3482" spans="3:38" ht="15" customHeight="1" x14ac:dyDescent="0.35">
      <c r="C3482"/>
      <c r="D3482"/>
      <c r="E3482"/>
      <c r="F3482"/>
      <c r="G3482"/>
      <c r="H3482"/>
      <c r="I3482"/>
      <c r="J3482"/>
      <c r="K3482"/>
      <c r="L3482"/>
      <c r="M3482"/>
      <c r="N3482"/>
      <c r="O3482"/>
      <c r="S3482"/>
      <c r="T3482"/>
      <c r="U3482"/>
      <c r="V3482"/>
      <c r="Y3482"/>
      <c r="Z3482"/>
      <c r="AA3482"/>
      <c r="AB3482"/>
      <c r="AC3482"/>
      <c r="AD3482"/>
      <c r="AE3482"/>
      <c r="AF3482"/>
      <c r="AG3482"/>
      <c r="AH3482"/>
      <c r="AI3482"/>
      <c r="AJ3482"/>
      <c r="AK3482"/>
      <c r="AL3482"/>
    </row>
    <row r="3483" spans="3:38" ht="15" customHeight="1" x14ac:dyDescent="0.35">
      <c r="C3483"/>
      <c r="D3483"/>
      <c r="E3483"/>
      <c r="F3483"/>
      <c r="G3483"/>
      <c r="H3483"/>
      <c r="I3483"/>
      <c r="J3483"/>
      <c r="K3483"/>
      <c r="L3483"/>
      <c r="M3483"/>
      <c r="N3483"/>
      <c r="O3483"/>
      <c r="S3483"/>
      <c r="T3483"/>
      <c r="U3483"/>
      <c r="V3483"/>
      <c r="Y3483"/>
      <c r="Z3483"/>
      <c r="AA3483"/>
      <c r="AB3483"/>
      <c r="AC3483"/>
      <c r="AD3483"/>
      <c r="AE3483"/>
      <c r="AF3483"/>
      <c r="AG3483"/>
      <c r="AH3483"/>
      <c r="AI3483"/>
      <c r="AJ3483"/>
      <c r="AK3483"/>
      <c r="AL3483"/>
    </row>
    <row r="3484" spans="3:38" ht="15" customHeight="1" x14ac:dyDescent="0.35">
      <c r="C3484"/>
      <c r="D3484"/>
      <c r="E3484"/>
      <c r="F3484"/>
      <c r="G3484"/>
      <c r="H3484"/>
      <c r="I3484"/>
      <c r="J3484"/>
      <c r="K3484"/>
      <c r="L3484"/>
      <c r="M3484"/>
      <c r="N3484"/>
      <c r="O3484"/>
      <c r="S3484"/>
      <c r="T3484"/>
      <c r="U3484"/>
      <c r="V3484"/>
      <c r="Y3484"/>
      <c r="Z3484"/>
      <c r="AA3484"/>
      <c r="AB3484"/>
      <c r="AC3484"/>
      <c r="AD3484"/>
      <c r="AE3484"/>
      <c r="AF3484"/>
      <c r="AG3484"/>
      <c r="AH3484"/>
      <c r="AI3484"/>
      <c r="AJ3484"/>
      <c r="AK3484"/>
      <c r="AL3484"/>
    </row>
    <row r="3485" spans="3:38" ht="15" customHeight="1" x14ac:dyDescent="0.35">
      <c r="C3485"/>
      <c r="D3485"/>
      <c r="E3485"/>
      <c r="F3485"/>
      <c r="G3485"/>
      <c r="H3485"/>
      <c r="I3485"/>
      <c r="J3485"/>
      <c r="K3485"/>
      <c r="L3485"/>
      <c r="M3485"/>
      <c r="N3485"/>
      <c r="O3485"/>
      <c r="S3485"/>
      <c r="T3485"/>
      <c r="U3485"/>
      <c r="V3485"/>
      <c r="Y3485"/>
      <c r="Z3485"/>
      <c r="AA3485"/>
      <c r="AB3485"/>
      <c r="AC3485"/>
      <c r="AD3485"/>
      <c r="AE3485"/>
      <c r="AF3485"/>
      <c r="AG3485"/>
      <c r="AH3485"/>
      <c r="AI3485"/>
      <c r="AJ3485"/>
      <c r="AK3485"/>
      <c r="AL3485"/>
    </row>
    <row r="3486" spans="3:38" ht="15" customHeight="1" x14ac:dyDescent="0.35">
      <c r="C3486"/>
      <c r="D3486"/>
      <c r="E3486"/>
      <c r="F3486"/>
      <c r="G3486"/>
      <c r="H3486"/>
      <c r="I3486"/>
      <c r="J3486"/>
      <c r="K3486"/>
      <c r="L3486"/>
      <c r="M3486"/>
      <c r="N3486"/>
      <c r="O3486"/>
      <c r="S3486"/>
      <c r="T3486"/>
      <c r="U3486"/>
      <c r="V3486"/>
      <c r="Y3486"/>
      <c r="Z3486"/>
      <c r="AA3486"/>
      <c r="AB3486"/>
      <c r="AC3486"/>
      <c r="AD3486"/>
      <c r="AE3486"/>
      <c r="AF3486"/>
      <c r="AG3486"/>
      <c r="AH3486"/>
      <c r="AI3486"/>
      <c r="AJ3486"/>
      <c r="AK3486"/>
      <c r="AL3486"/>
    </row>
    <row r="3487" spans="3:38" ht="15" customHeight="1" x14ac:dyDescent="0.35">
      <c r="C3487"/>
      <c r="D3487"/>
      <c r="E3487"/>
      <c r="F3487"/>
      <c r="G3487"/>
      <c r="H3487"/>
      <c r="I3487"/>
      <c r="J3487"/>
      <c r="K3487"/>
      <c r="L3487"/>
      <c r="M3487"/>
      <c r="N3487"/>
      <c r="O3487"/>
      <c r="S3487"/>
      <c r="T3487"/>
      <c r="U3487"/>
      <c r="V3487"/>
      <c r="Y3487"/>
      <c r="Z3487"/>
      <c r="AA3487"/>
      <c r="AB3487"/>
      <c r="AC3487"/>
      <c r="AD3487"/>
      <c r="AE3487"/>
      <c r="AF3487"/>
      <c r="AG3487"/>
      <c r="AH3487"/>
      <c r="AI3487"/>
      <c r="AJ3487"/>
      <c r="AK3487"/>
      <c r="AL3487"/>
    </row>
    <row r="3488" spans="3:38" ht="15" customHeight="1" x14ac:dyDescent="0.35">
      <c r="C3488"/>
      <c r="D3488"/>
      <c r="E3488"/>
      <c r="F3488"/>
      <c r="G3488"/>
      <c r="H3488"/>
      <c r="I3488"/>
      <c r="J3488"/>
      <c r="K3488"/>
      <c r="L3488"/>
      <c r="M3488"/>
      <c r="N3488"/>
      <c r="O3488"/>
      <c r="S3488"/>
      <c r="T3488"/>
      <c r="U3488"/>
      <c r="V3488"/>
      <c r="Y3488"/>
      <c r="Z3488"/>
      <c r="AA3488"/>
      <c r="AB3488"/>
      <c r="AC3488"/>
      <c r="AD3488"/>
      <c r="AE3488"/>
      <c r="AF3488"/>
      <c r="AG3488"/>
      <c r="AH3488"/>
      <c r="AI3488"/>
      <c r="AJ3488"/>
      <c r="AK3488"/>
      <c r="AL3488"/>
    </row>
    <row r="3489" spans="3:38" ht="15" customHeight="1" x14ac:dyDescent="0.35">
      <c r="C3489"/>
      <c r="D3489"/>
      <c r="E3489"/>
      <c r="F3489"/>
      <c r="G3489"/>
      <c r="H3489"/>
      <c r="I3489"/>
      <c r="J3489"/>
      <c r="K3489"/>
      <c r="L3489"/>
      <c r="M3489"/>
      <c r="N3489"/>
      <c r="O3489"/>
      <c r="S3489"/>
      <c r="T3489"/>
      <c r="U3489"/>
      <c r="V3489"/>
      <c r="Y3489"/>
      <c r="Z3489"/>
      <c r="AA3489"/>
      <c r="AB3489"/>
      <c r="AC3489"/>
      <c r="AD3489"/>
      <c r="AE3489"/>
      <c r="AF3489"/>
      <c r="AG3489"/>
      <c r="AH3489"/>
      <c r="AI3489"/>
      <c r="AJ3489"/>
      <c r="AK3489"/>
      <c r="AL3489"/>
    </row>
    <row r="3490" spans="3:38" ht="15" customHeight="1" x14ac:dyDescent="0.35">
      <c r="C3490"/>
      <c r="D3490"/>
      <c r="E3490"/>
      <c r="F3490"/>
      <c r="G3490"/>
      <c r="H3490"/>
      <c r="I3490"/>
      <c r="J3490"/>
      <c r="K3490"/>
      <c r="L3490"/>
      <c r="M3490"/>
      <c r="N3490"/>
      <c r="O3490"/>
      <c r="S3490"/>
      <c r="T3490"/>
      <c r="U3490"/>
      <c r="V3490"/>
      <c r="Y3490"/>
      <c r="Z3490"/>
      <c r="AA3490"/>
      <c r="AB3490"/>
      <c r="AC3490"/>
      <c r="AD3490"/>
      <c r="AE3490"/>
      <c r="AF3490"/>
      <c r="AG3490"/>
      <c r="AH3490"/>
      <c r="AI3490"/>
      <c r="AJ3490"/>
      <c r="AK3490"/>
      <c r="AL3490"/>
    </row>
    <row r="3491" spans="3:38" ht="15" customHeight="1" x14ac:dyDescent="0.35">
      <c r="C3491"/>
      <c r="D3491"/>
      <c r="E3491"/>
      <c r="F3491"/>
      <c r="G3491"/>
      <c r="H3491"/>
      <c r="I3491"/>
      <c r="J3491"/>
      <c r="K3491"/>
      <c r="L3491"/>
      <c r="M3491"/>
      <c r="N3491"/>
      <c r="O3491"/>
      <c r="S3491"/>
      <c r="T3491"/>
      <c r="U3491"/>
      <c r="V3491"/>
      <c r="Y3491"/>
      <c r="Z3491"/>
      <c r="AA3491"/>
      <c r="AB3491"/>
      <c r="AC3491"/>
      <c r="AD3491"/>
      <c r="AE3491"/>
      <c r="AF3491"/>
      <c r="AG3491"/>
      <c r="AH3491"/>
      <c r="AI3491"/>
      <c r="AJ3491"/>
      <c r="AK3491"/>
      <c r="AL3491"/>
    </row>
    <row r="3492" spans="3:38" ht="15" customHeight="1" x14ac:dyDescent="0.35">
      <c r="C3492"/>
      <c r="D3492"/>
      <c r="E3492"/>
      <c r="F3492"/>
      <c r="G3492"/>
      <c r="H3492"/>
      <c r="I3492"/>
      <c r="J3492"/>
      <c r="K3492"/>
      <c r="L3492"/>
      <c r="M3492"/>
      <c r="N3492"/>
      <c r="O3492"/>
      <c r="S3492"/>
      <c r="T3492"/>
      <c r="U3492"/>
      <c r="V3492"/>
      <c r="Y3492"/>
      <c r="Z3492"/>
      <c r="AA3492"/>
      <c r="AB3492"/>
      <c r="AC3492"/>
      <c r="AD3492"/>
      <c r="AE3492"/>
      <c r="AF3492"/>
      <c r="AG3492"/>
      <c r="AH3492"/>
      <c r="AI3492"/>
      <c r="AJ3492"/>
      <c r="AK3492"/>
      <c r="AL3492"/>
    </row>
    <row r="3493" spans="3:38" ht="15" customHeight="1" x14ac:dyDescent="0.35">
      <c r="C3493"/>
      <c r="D3493"/>
      <c r="E3493"/>
      <c r="F3493"/>
      <c r="G3493"/>
      <c r="H3493"/>
      <c r="I3493"/>
      <c r="J3493"/>
      <c r="K3493"/>
      <c r="L3493"/>
      <c r="M3493"/>
      <c r="N3493"/>
      <c r="O3493"/>
      <c r="S3493"/>
      <c r="T3493"/>
      <c r="U3493"/>
      <c r="V3493"/>
      <c r="Y3493"/>
      <c r="Z3493"/>
      <c r="AA3493"/>
      <c r="AB3493"/>
      <c r="AC3493"/>
      <c r="AD3493"/>
      <c r="AE3493"/>
      <c r="AF3493"/>
      <c r="AG3493"/>
      <c r="AH3493"/>
      <c r="AI3493"/>
      <c r="AJ3493"/>
      <c r="AK3493"/>
      <c r="AL3493"/>
    </row>
    <row r="3494" spans="3:38" ht="15" customHeight="1" x14ac:dyDescent="0.35">
      <c r="C3494"/>
      <c r="D3494"/>
      <c r="E3494"/>
      <c r="F3494"/>
      <c r="G3494"/>
      <c r="H3494"/>
      <c r="I3494"/>
      <c r="J3494"/>
      <c r="K3494"/>
      <c r="L3494"/>
      <c r="M3494"/>
      <c r="N3494"/>
      <c r="O3494"/>
      <c r="S3494"/>
      <c r="T3494"/>
      <c r="U3494"/>
      <c r="V3494"/>
      <c r="Y3494"/>
      <c r="Z3494"/>
      <c r="AA3494"/>
      <c r="AB3494"/>
      <c r="AC3494"/>
      <c r="AD3494"/>
      <c r="AE3494"/>
      <c r="AF3494"/>
      <c r="AG3494"/>
      <c r="AH3494"/>
      <c r="AI3494"/>
      <c r="AJ3494"/>
      <c r="AK3494"/>
      <c r="AL3494"/>
    </row>
    <row r="3495" spans="3:38" ht="15" customHeight="1" x14ac:dyDescent="0.35">
      <c r="C3495"/>
      <c r="D3495"/>
      <c r="E3495"/>
      <c r="F3495"/>
      <c r="G3495"/>
      <c r="H3495"/>
      <c r="I3495"/>
      <c r="J3495"/>
      <c r="K3495"/>
      <c r="L3495"/>
      <c r="M3495"/>
      <c r="N3495"/>
      <c r="O3495"/>
      <c r="S3495"/>
      <c r="T3495"/>
      <c r="U3495"/>
      <c r="V3495"/>
      <c r="Y3495"/>
      <c r="Z3495"/>
      <c r="AA3495"/>
      <c r="AB3495"/>
      <c r="AC3495"/>
      <c r="AD3495"/>
      <c r="AE3495"/>
      <c r="AF3495"/>
      <c r="AG3495"/>
      <c r="AH3495"/>
      <c r="AI3495"/>
      <c r="AJ3495"/>
      <c r="AK3495"/>
      <c r="AL3495"/>
    </row>
    <row r="3496" spans="3:38" ht="15" customHeight="1" x14ac:dyDescent="0.35">
      <c r="C3496"/>
      <c r="D3496"/>
      <c r="E3496"/>
      <c r="F3496"/>
      <c r="G3496"/>
      <c r="H3496"/>
      <c r="I3496"/>
      <c r="J3496"/>
      <c r="K3496"/>
      <c r="L3496"/>
      <c r="M3496"/>
      <c r="N3496"/>
      <c r="O3496"/>
      <c r="S3496"/>
      <c r="T3496"/>
      <c r="U3496"/>
      <c r="V3496"/>
      <c r="Y3496"/>
      <c r="Z3496"/>
      <c r="AA3496"/>
      <c r="AB3496"/>
      <c r="AC3496"/>
      <c r="AD3496"/>
      <c r="AE3496"/>
      <c r="AF3496"/>
      <c r="AG3496"/>
      <c r="AH3496"/>
      <c r="AI3496"/>
      <c r="AJ3496"/>
      <c r="AK3496"/>
      <c r="AL3496"/>
    </row>
    <row r="3497" spans="3:38" ht="15" customHeight="1" x14ac:dyDescent="0.35">
      <c r="C3497"/>
      <c r="D3497"/>
      <c r="E3497"/>
      <c r="F3497"/>
      <c r="G3497"/>
      <c r="H3497"/>
      <c r="I3497"/>
      <c r="J3497"/>
      <c r="K3497"/>
      <c r="L3497"/>
      <c r="M3497"/>
      <c r="N3497"/>
      <c r="O3497"/>
      <c r="S3497"/>
      <c r="T3497"/>
      <c r="U3497"/>
      <c r="V3497"/>
      <c r="Y3497"/>
      <c r="Z3497"/>
      <c r="AA3497"/>
      <c r="AB3497"/>
      <c r="AC3497"/>
      <c r="AD3497"/>
      <c r="AE3497"/>
      <c r="AF3497"/>
      <c r="AG3497"/>
      <c r="AH3497"/>
      <c r="AI3497"/>
      <c r="AJ3497"/>
      <c r="AK3497"/>
      <c r="AL3497"/>
    </row>
    <row r="3498" spans="3:38" ht="15" customHeight="1" x14ac:dyDescent="0.35">
      <c r="C3498"/>
      <c r="D3498"/>
      <c r="E3498"/>
      <c r="F3498"/>
      <c r="G3498"/>
      <c r="H3498"/>
      <c r="I3498"/>
      <c r="J3498"/>
      <c r="K3498"/>
      <c r="L3498"/>
      <c r="M3498"/>
      <c r="N3498"/>
      <c r="O3498"/>
      <c r="S3498"/>
      <c r="T3498"/>
      <c r="U3498"/>
      <c r="V3498"/>
      <c r="Y3498"/>
      <c r="Z3498"/>
      <c r="AA3498"/>
      <c r="AB3498"/>
      <c r="AC3498"/>
      <c r="AD3498"/>
      <c r="AE3498"/>
      <c r="AF3498"/>
      <c r="AG3498"/>
      <c r="AH3498"/>
      <c r="AI3498"/>
      <c r="AJ3498"/>
      <c r="AK3498"/>
      <c r="AL3498"/>
    </row>
    <row r="3499" spans="3:38" ht="15" customHeight="1" x14ac:dyDescent="0.35">
      <c r="C3499"/>
      <c r="D3499"/>
      <c r="E3499"/>
      <c r="F3499"/>
      <c r="G3499"/>
      <c r="H3499"/>
      <c r="I3499"/>
      <c r="J3499"/>
      <c r="K3499"/>
      <c r="L3499"/>
      <c r="M3499"/>
      <c r="N3499"/>
      <c r="O3499"/>
      <c r="S3499"/>
      <c r="T3499"/>
      <c r="U3499"/>
      <c r="V3499"/>
      <c r="Y3499"/>
      <c r="Z3499"/>
      <c r="AA3499"/>
      <c r="AB3499"/>
      <c r="AC3499"/>
      <c r="AD3499"/>
      <c r="AE3499"/>
      <c r="AF3499"/>
      <c r="AG3499"/>
      <c r="AH3499"/>
      <c r="AI3499"/>
      <c r="AJ3499"/>
      <c r="AK3499"/>
      <c r="AL3499"/>
    </row>
    <row r="3500" spans="3:38" ht="15" customHeight="1" x14ac:dyDescent="0.35">
      <c r="C3500"/>
      <c r="D3500"/>
      <c r="E3500"/>
      <c r="F3500"/>
      <c r="G3500"/>
      <c r="H3500"/>
      <c r="I3500"/>
      <c r="J3500"/>
      <c r="K3500"/>
      <c r="L3500"/>
      <c r="M3500"/>
      <c r="N3500"/>
      <c r="O3500"/>
      <c r="S3500"/>
      <c r="T3500"/>
      <c r="U3500"/>
      <c r="V3500"/>
      <c r="Y3500"/>
      <c r="Z3500"/>
      <c r="AA3500"/>
      <c r="AB3500"/>
      <c r="AC3500"/>
      <c r="AD3500"/>
      <c r="AE3500"/>
      <c r="AF3500"/>
      <c r="AG3500"/>
      <c r="AH3500"/>
      <c r="AI3500"/>
      <c r="AJ3500"/>
      <c r="AK3500"/>
      <c r="AL3500"/>
    </row>
    <row r="3501" spans="3:38" ht="15" customHeight="1" x14ac:dyDescent="0.35">
      <c r="C3501"/>
      <c r="D3501"/>
      <c r="E3501"/>
      <c r="F3501"/>
      <c r="G3501"/>
      <c r="H3501"/>
      <c r="I3501"/>
      <c r="J3501"/>
      <c r="K3501"/>
      <c r="L3501"/>
      <c r="M3501"/>
      <c r="N3501"/>
      <c r="O3501"/>
      <c r="S3501"/>
      <c r="T3501"/>
      <c r="U3501"/>
      <c r="V3501"/>
      <c r="Y3501"/>
      <c r="Z3501"/>
      <c r="AA3501"/>
      <c r="AB3501"/>
      <c r="AC3501"/>
      <c r="AD3501"/>
      <c r="AE3501"/>
      <c r="AF3501"/>
      <c r="AG3501"/>
      <c r="AH3501"/>
      <c r="AI3501"/>
      <c r="AJ3501"/>
      <c r="AK3501"/>
      <c r="AL3501"/>
    </row>
    <row r="3502" spans="3:38" ht="15" customHeight="1" x14ac:dyDescent="0.35">
      <c r="C3502"/>
      <c r="D3502"/>
      <c r="E3502"/>
      <c r="F3502"/>
      <c r="G3502"/>
      <c r="H3502"/>
      <c r="I3502"/>
      <c r="J3502"/>
      <c r="K3502"/>
      <c r="L3502"/>
      <c r="M3502"/>
      <c r="N3502"/>
      <c r="O3502"/>
      <c r="S3502"/>
      <c r="T3502"/>
      <c r="U3502"/>
      <c r="V3502"/>
      <c r="Y3502"/>
      <c r="Z3502"/>
      <c r="AA3502"/>
      <c r="AB3502"/>
      <c r="AC3502"/>
      <c r="AD3502"/>
      <c r="AE3502"/>
      <c r="AF3502"/>
      <c r="AG3502"/>
      <c r="AH3502"/>
      <c r="AI3502"/>
      <c r="AJ3502"/>
      <c r="AK3502"/>
      <c r="AL3502"/>
    </row>
    <row r="3503" spans="3:38" ht="15" customHeight="1" x14ac:dyDescent="0.35">
      <c r="C3503"/>
      <c r="D3503"/>
      <c r="E3503"/>
      <c r="F3503"/>
      <c r="G3503"/>
      <c r="H3503"/>
      <c r="I3503"/>
      <c r="J3503"/>
      <c r="K3503"/>
      <c r="L3503"/>
      <c r="M3503"/>
      <c r="N3503"/>
      <c r="O3503"/>
      <c r="S3503"/>
      <c r="T3503"/>
      <c r="U3503"/>
      <c r="V3503"/>
      <c r="Y3503"/>
      <c r="Z3503"/>
      <c r="AA3503"/>
      <c r="AB3503"/>
      <c r="AC3503"/>
      <c r="AD3503"/>
      <c r="AE3503"/>
      <c r="AF3503"/>
      <c r="AG3503"/>
      <c r="AH3503"/>
      <c r="AI3503"/>
      <c r="AJ3503"/>
      <c r="AK3503"/>
      <c r="AL3503"/>
    </row>
    <row r="3504" spans="3:38" ht="15" customHeight="1" x14ac:dyDescent="0.35">
      <c r="C3504"/>
      <c r="D3504"/>
      <c r="E3504"/>
      <c r="F3504"/>
      <c r="G3504"/>
      <c r="H3504"/>
      <c r="I3504"/>
      <c r="J3504"/>
      <c r="K3504"/>
      <c r="L3504"/>
      <c r="M3504"/>
      <c r="N3504"/>
      <c r="O3504"/>
      <c r="S3504"/>
      <c r="T3504"/>
      <c r="U3504"/>
      <c r="V3504"/>
      <c r="Y3504"/>
      <c r="Z3504"/>
      <c r="AA3504"/>
      <c r="AB3504"/>
      <c r="AC3504"/>
      <c r="AD3504"/>
      <c r="AE3504"/>
      <c r="AF3504"/>
      <c r="AG3504"/>
      <c r="AH3504"/>
      <c r="AI3504"/>
      <c r="AJ3504"/>
      <c r="AK3504"/>
      <c r="AL3504"/>
    </row>
    <row r="3505" spans="3:38" ht="15" customHeight="1" x14ac:dyDescent="0.35">
      <c r="C3505"/>
      <c r="D3505"/>
      <c r="E3505"/>
      <c r="F3505"/>
      <c r="G3505"/>
      <c r="H3505"/>
      <c r="I3505"/>
      <c r="J3505"/>
      <c r="K3505"/>
      <c r="L3505"/>
      <c r="M3505"/>
      <c r="N3505"/>
      <c r="O3505"/>
      <c r="S3505"/>
      <c r="T3505"/>
      <c r="U3505"/>
      <c r="V3505"/>
      <c r="Y3505"/>
      <c r="Z3505"/>
      <c r="AA3505"/>
      <c r="AB3505"/>
      <c r="AC3505"/>
      <c r="AD3505"/>
      <c r="AE3505"/>
      <c r="AF3505"/>
      <c r="AG3505"/>
      <c r="AH3505"/>
      <c r="AI3505"/>
      <c r="AJ3505"/>
      <c r="AK3505"/>
      <c r="AL3505"/>
    </row>
    <row r="3506" spans="3:38" ht="15" customHeight="1" x14ac:dyDescent="0.35">
      <c r="C3506"/>
      <c r="D3506"/>
      <c r="E3506"/>
      <c r="F3506"/>
      <c r="G3506"/>
      <c r="H3506"/>
      <c r="I3506"/>
      <c r="J3506"/>
      <c r="K3506"/>
      <c r="L3506"/>
      <c r="M3506"/>
      <c r="N3506"/>
      <c r="O3506"/>
      <c r="S3506"/>
      <c r="T3506"/>
      <c r="U3506"/>
      <c r="V3506"/>
      <c r="Y3506"/>
      <c r="Z3506"/>
      <c r="AA3506"/>
      <c r="AB3506"/>
      <c r="AC3506"/>
      <c r="AD3506"/>
      <c r="AE3506"/>
      <c r="AF3506"/>
      <c r="AG3506"/>
      <c r="AH3506"/>
      <c r="AI3506"/>
      <c r="AJ3506"/>
      <c r="AK3506"/>
      <c r="AL3506"/>
    </row>
    <row r="3507" spans="3:38" ht="15" customHeight="1" x14ac:dyDescent="0.35">
      <c r="C3507"/>
      <c r="D3507"/>
      <c r="E3507"/>
      <c r="F3507"/>
      <c r="G3507"/>
      <c r="H3507"/>
      <c r="I3507"/>
      <c r="J3507"/>
      <c r="K3507"/>
      <c r="L3507"/>
      <c r="M3507"/>
      <c r="N3507"/>
      <c r="O3507"/>
      <c r="S3507"/>
      <c r="T3507"/>
      <c r="U3507"/>
      <c r="V3507"/>
      <c r="Y3507"/>
      <c r="Z3507"/>
      <c r="AA3507"/>
      <c r="AB3507"/>
      <c r="AC3507"/>
      <c r="AD3507"/>
      <c r="AE3507"/>
      <c r="AF3507"/>
      <c r="AG3507"/>
      <c r="AH3507"/>
      <c r="AI3507"/>
      <c r="AJ3507"/>
      <c r="AK3507"/>
      <c r="AL3507"/>
    </row>
    <row r="3508" spans="3:38" ht="15" customHeight="1" x14ac:dyDescent="0.35">
      <c r="C3508"/>
      <c r="D3508"/>
      <c r="E3508"/>
      <c r="F3508"/>
      <c r="G3508"/>
      <c r="H3508"/>
      <c r="I3508"/>
      <c r="J3508"/>
      <c r="K3508"/>
      <c r="L3508"/>
      <c r="M3508"/>
      <c r="N3508"/>
      <c r="O3508"/>
      <c r="S3508"/>
      <c r="T3508"/>
      <c r="U3508"/>
      <c r="V3508"/>
      <c r="Y3508"/>
      <c r="Z3508"/>
      <c r="AA3508"/>
      <c r="AB3508"/>
      <c r="AC3508"/>
      <c r="AD3508"/>
      <c r="AE3508"/>
      <c r="AF3508"/>
      <c r="AG3508"/>
      <c r="AH3508"/>
      <c r="AI3508"/>
      <c r="AJ3508"/>
      <c r="AK3508"/>
      <c r="AL3508"/>
    </row>
    <row r="3509" spans="3:38" ht="15" customHeight="1" x14ac:dyDescent="0.35">
      <c r="C3509"/>
      <c r="D3509"/>
      <c r="E3509"/>
      <c r="F3509"/>
      <c r="G3509"/>
      <c r="H3509"/>
      <c r="I3509"/>
      <c r="J3509"/>
      <c r="K3509"/>
      <c r="L3509"/>
      <c r="M3509"/>
      <c r="N3509"/>
      <c r="O3509"/>
      <c r="S3509"/>
      <c r="T3509"/>
      <c r="U3509"/>
      <c r="V3509"/>
      <c r="Y3509"/>
      <c r="Z3509"/>
      <c r="AA3509"/>
      <c r="AB3509"/>
      <c r="AC3509"/>
      <c r="AD3509"/>
      <c r="AE3509"/>
      <c r="AF3509"/>
      <c r="AG3509"/>
      <c r="AH3509"/>
      <c r="AI3509"/>
      <c r="AJ3509"/>
      <c r="AK3509"/>
      <c r="AL3509"/>
    </row>
    <row r="3510" spans="3:38" ht="15" customHeight="1" x14ac:dyDescent="0.35">
      <c r="C3510"/>
      <c r="D3510"/>
      <c r="E3510"/>
      <c r="F3510"/>
      <c r="G3510"/>
      <c r="H3510"/>
      <c r="I3510"/>
      <c r="J3510"/>
      <c r="K3510"/>
      <c r="L3510"/>
      <c r="M3510"/>
      <c r="N3510"/>
      <c r="O3510"/>
      <c r="S3510"/>
      <c r="T3510"/>
      <c r="U3510"/>
      <c r="V3510"/>
      <c r="Y3510"/>
      <c r="Z3510"/>
      <c r="AA3510"/>
      <c r="AB3510"/>
      <c r="AC3510"/>
      <c r="AD3510"/>
      <c r="AE3510"/>
      <c r="AF3510"/>
      <c r="AG3510"/>
      <c r="AH3510"/>
      <c r="AI3510"/>
      <c r="AJ3510"/>
      <c r="AK3510"/>
      <c r="AL3510"/>
    </row>
    <row r="3511" spans="3:38" ht="15" customHeight="1" x14ac:dyDescent="0.35">
      <c r="C3511"/>
      <c r="D3511"/>
      <c r="E3511"/>
      <c r="F3511"/>
      <c r="G3511"/>
      <c r="H3511"/>
      <c r="I3511"/>
      <c r="J3511"/>
      <c r="K3511"/>
      <c r="L3511"/>
      <c r="M3511"/>
      <c r="N3511"/>
      <c r="O3511"/>
      <c r="S3511"/>
      <c r="T3511"/>
      <c r="U3511"/>
      <c r="V3511"/>
      <c r="Y3511"/>
      <c r="Z3511"/>
      <c r="AA3511"/>
      <c r="AB3511"/>
      <c r="AC3511"/>
      <c r="AD3511"/>
      <c r="AE3511"/>
      <c r="AF3511"/>
      <c r="AG3511"/>
      <c r="AH3511"/>
      <c r="AI3511"/>
      <c r="AJ3511"/>
      <c r="AK3511"/>
      <c r="AL3511"/>
    </row>
    <row r="3512" spans="3:38" ht="15" customHeight="1" x14ac:dyDescent="0.35">
      <c r="C3512"/>
      <c r="D3512"/>
      <c r="E3512"/>
      <c r="F3512"/>
      <c r="G3512"/>
      <c r="H3512"/>
      <c r="I3512"/>
      <c r="J3512"/>
      <c r="K3512"/>
      <c r="L3512"/>
      <c r="M3512"/>
      <c r="N3512"/>
      <c r="O3512"/>
      <c r="S3512"/>
      <c r="T3512"/>
      <c r="U3512"/>
      <c r="V3512"/>
      <c r="Y3512"/>
      <c r="Z3512"/>
      <c r="AA3512"/>
      <c r="AB3512"/>
      <c r="AC3512"/>
      <c r="AD3512"/>
      <c r="AE3512"/>
      <c r="AF3512"/>
      <c r="AG3512"/>
      <c r="AH3512"/>
      <c r="AI3512"/>
      <c r="AJ3512"/>
      <c r="AK3512"/>
      <c r="AL3512"/>
    </row>
    <row r="3513" spans="3:38" ht="15" customHeight="1" x14ac:dyDescent="0.35">
      <c r="C3513"/>
      <c r="D3513"/>
      <c r="E3513"/>
      <c r="F3513"/>
      <c r="G3513"/>
      <c r="H3513"/>
      <c r="I3513"/>
      <c r="J3513"/>
      <c r="K3513"/>
      <c r="L3513"/>
      <c r="M3513"/>
      <c r="N3513"/>
      <c r="O3513"/>
      <c r="S3513"/>
      <c r="T3513"/>
      <c r="U3513"/>
      <c r="V3513"/>
      <c r="Y3513"/>
      <c r="Z3513"/>
      <c r="AA3513"/>
      <c r="AB3513"/>
      <c r="AC3513"/>
      <c r="AD3513"/>
      <c r="AE3513"/>
      <c r="AF3513"/>
      <c r="AG3513"/>
      <c r="AH3513"/>
      <c r="AI3513"/>
      <c r="AJ3513"/>
      <c r="AK3513"/>
      <c r="AL3513"/>
    </row>
    <row r="3514" spans="3:38" ht="15" customHeight="1" x14ac:dyDescent="0.35">
      <c r="C3514"/>
      <c r="D3514"/>
      <c r="E3514"/>
      <c r="F3514"/>
      <c r="G3514"/>
      <c r="H3514"/>
      <c r="I3514"/>
      <c r="J3514"/>
      <c r="K3514"/>
      <c r="L3514"/>
      <c r="M3514"/>
      <c r="N3514"/>
      <c r="O3514"/>
      <c r="S3514"/>
      <c r="T3514"/>
      <c r="U3514"/>
      <c r="V3514"/>
      <c r="Y3514"/>
      <c r="Z3514"/>
      <c r="AA3514"/>
      <c r="AB3514"/>
      <c r="AC3514"/>
      <c r="AD3514"/>
      <c r="AE3514"/>
      <c r="AF3514"/>
      <c r="AG3514"/>
      <c r="AH3514"/>
      <c r="AI3514"/>
      <c r="AJ3514"/>
      <c r="AK3514"/>
      <c r="AL3514"/>
    </row>
    <row r="3515" spans="3:38" ht="15" customHeight="1" x14ac:dyDescent="0.35">
      <c r="C3515"/>
      <c r="D3515"/>
      <c r="E3515"/>
      <c r="F3515"/>
      <c r="G3515"/>
      <c r="H3515"/>
      <c r="I3515"/>
      <c r="J3515"/>
      <c r="K3515"/>
      <c r="L3515"/>
      <c r="M3515"/>
      <c r="N3515"/>
      <c r="O3515"/>
      <c r="S3515"/>
      <c r="T3515"/>
      <c r="U3515"/>
      <c r="V3515"/>
      <c r="Y3515"/>
      <c r="Z3515"/>
      <c r="AA3515"/>
      <c r="AB3515"/>
      <c r="AC3515"/>
      <c r="AD3515"/>
      <c r="AE3515"/>
      <c r="AF3515"/>
      <c r="AG3515"/>
      <c r="AH3515"/>
      <c r="AI3515"/>
      <c r="AJ3515"/>
      <c r="AK3515"/>
      <c r="AL3515"/>
    </row>
    <row r="3516" spans="3:38" ht="15" customHeight="1" x14ac:dyDescent="0.35">
      <c r="C3516"/>
      <c r="D3516"/>
      <c r="E3516"/>
      <c r="F3516"/>
      <c r="G3516"/>
      <c r="H3516"/>
      <c r="I3516"/>
      <c r="J3516"/>
      <c r="K3516"/>
      <c r="L3516"/>
      <c r="M3516"/>
      <c r="N3516"/>
      <c r="O3516"/>
      <c r="S3516"/>
      <c r="T3516"/>
      <c r="U3516"/>
      <c r="V3516"/>
      <c r="Y3516"/>
      <c r="Z3516"/>
      <c r="AA3516"/>
      <c r="AB3516"/>
      <c r="AC3516"/>
      <c r="AD3516"/>
      <c r="AE3516"/>
      <c r="AF3516"/>
      <c r="AG3516"/>
      <c r="AH3516"/>
      <c r="AI3516"/>
      <c r="AJ3516"/>
      <c r="AK3516"/>
      <c r="AL3516"/>
    </row>
    <row r="3517" spans="3:38" ht="15" customHeight="1" x14ac:dyDescent="0.35">
      <c r="C3517"/>
      <c r="D3517"/>
      <c r="E3517"/>
      <c r="F3517"/>
      <c r="G3517"/>
      <c r="H3517"/>
      <c r="I3517"/>
      <c r="J3517"/>
      <c r="K3517"/>
      <c r="L3517"/>
      <c r="M3517"/>
      <c r="N3517"/>
      <c r="O3517"/>
      <c r="S3517"/>
      <c r="T3517"/>
      <c r="U3517"/>
      <c r="V3517"/>
      <c r="Y3517"/>
      <c r="Z3517"/>
      <c r="AA3517"/>
      <c r="AB3517"/>
      <c r="AC3517"/>
      <c r="AD3517"/>
      <c r="AE3517"/>
      <c r="AF3517"/>
      <c r="AG3517"/>
      <c r="AH3517"/>
      <c r="AI3517"/>
      <c r="AJ3517"/>
      <c r="AK3517"/>
      <c r="AL3517"/>
    </row>
    <row r="3518" spans="3:38" ht="15" customHeight="1" x14ac:dyDescent="0.35">
      <c r="C3518"/>
      <c r="D3518"/>
      <c r="E3518"/>
      <c r="F3518"/>
      <c r="G3518"/>
      <c r="H3518"/>
      <c r="I3518"/>
      <c r="J3518"/>
      <c r="K3518"/>
      <c r="L3518"/>
      <c r="M3518"/>
      <c r="N3518"/>
      <c r="O3518"/>
      <c r="S3518"/>
      <c r="T3518"/>
      <c r="U3518"/>
      <c r="V3518"/>
      <c r="Y3518"/>
      <c r="Z3518"/>
      <c r="AA3518"/>
      <c r="AB3518"/>
      <c r="AC3518"/>
      <c r="AD3518"/>
      <c r="AE3518"/>
      <c r="AF3518"/>
      <c r="AG3518"/>
      <c r="AH3518"/>
      <c r="AI3518"/>
      <c r="AJ3518"/>
      <c r="AK3518"/>
      <c r="AL3518"/>
    </row>
    <row r="3519" spans="3:38" ht="15" customHeight="1" x14ac:dyDescent="0.35">
      <c r="C3519"/>
      <c r="D3519"/>
      <c r="E3519"/>
      <c r="F3519"/>
      <c r="G3519"/>
      <c r="H3519"/>
      <c r="I3519"/>
      <c r="J3519"/>
      <c r="K3519"/>
      <c r="L3519"/>
      <c r="M3519"/>
      <c r="N3519"/>
      <c r="O3519"/>
      <c r="S3519"/>
      <c r="T3519"/>
      <c r="U3519"/>
      <c r="V3519"/>
      <c r="Y3519"/>
      <c r="Z3519"/>
      <c r="AA3519"/>
      <c r="AB3519"/>
      <c r="AC3519"/>
      <c r="AD3519"/>
      <c r="AE3519"/>
      <c r="AF3519"/>
      <c r="AG3519"/>
      <c r="AH3519"/>
      <c r="AI3519"/>
      <c r="AJ3519"/>
      <c r="AK3519"/>
      <c r="AL3519"/>
    </row>
    <row r="3520" spans="3:38" ht="15" customHeight="1" x14ac:dyDescent="0.35">
      <c r="C3520"/>
      <c r="D3520"/>
      <c r="E3520"/>
      <c r="F3520"/>
      <c r="G3520"/>
      <c r="H3520"/>
      <c r="I3520"/>
      <c r="J3520"/>
      <c r="K3520"/>
      <c r="L3520"/>
      <c r="M3520"/>
      <c r="N3520"/>
      <c r="O3520"/>
      <c r="S3520"/>
      <c r="T3520"/>
      <c r="U3520"/>
      <c r="V3520"/>
      <c r="Y3520"/>
      <c r="Z3520"/>
      <c r="AA3520"/>
      <c r="AB3520"/>
      <c r="AC3520"/>
      <c r="AD3520"/>
      <c r="AE3520"/>
      <c r="AF3520"/>
      <c r="AG3520"/>
      <c r="AH3520"/>
      <c r="AI3520"/>
      <c r="AJ3520"/>
      <c r="AK3520"/>
      <c r="AL3520"/>
    </row>
    <row r="3521" spans="3:38" ht="15" customHeight="1" x14ac:dyDescent="0.35">
      <c r="C3521"/>
      <c r="D3521"/>
      <c r="E3521"/>
      <c r="F3521"/>
      <c r="G3521"/>
      <c r="H3521"/>
      <c r="I3521"/>
      <c r="J3521"/>
      <c r="K3521"/>
      <c r="L3521"/>
      <c r="M3521"/>
      <c r="N3521"/>
      <c r="O3521"/>
      <c r="S3521"/>
      <c r="T3521"/>
      <c r="U3521"/>
      <c r="V3521"/>
      <c r="Y3521"/>
      <c r="Z3521"/>
      <c r="AA3521"/>
      <c r="AB3521"/>
      <c r="AC3521"/>
      <c r="AD3521"/>
      <c r="AE3521"/>
      <c r="AF3521"/>
      <c r="AG3521"/>
      <c r="AH3521"/>
      <c r="AI3521"/>
      <c r="AJ3521"/>
      <c r="AK3521"/>
      <c r="AL3521"/>
    </row>
    <row r="3522" spans="3:38" ht="15" customHeight="1" x14ac:dyDescent="0.35">
      <c r="C3522"/>
      <c r="D3522"/>
      <c r="E3522"/>
      <c r="F3522"/>
      <c r="G3522"/>
      <c r="H3522"/>
      <c r="I3522"/>
      <c r="J3522"/>
      <c r="K3522"/>
      <c r="L3522"/>
      <c r="M3522"/>
      <c r="N3522"/>
      <c r="O3522"/>
      <c r="S3522"/>
      <c r="T3522"/>
      <c r="U3522"/>
      <c r="V3522"/>
      <c r="Y3522"/>
      <c r="Z3522"/>
      <c r="AA3522"/>
      <c r="AB3522"/>
      <c r="AC3522"/>
      <c r="AD3522"/>
      <c r="AE3522"/>
      <c r="AF3522"/>
      <c r="AG3522"/>
      <c r="AH3522"/>
      <c r="AI3522"/>
      <c r="AJ3522"/>
      <c r="AK3522"/>
      <c r="AL3522"/>
    </row>
    <row r="3523" spans="3:38" ht="15" customHeight="1" x14ac:dyDescent="0.35">
      <c r="C3523"/>
      <c r="D3523"/>
      <c r="E3523"/>
      <c r="F3523"/>
      <c r="G3523"/>
      <c r="H3523"/>
      <c r="I3523"/>
      <c r="J3523"/>
      <c r="K3523"/>
      <c r="L3523"/>
      <c r="M3523"/>
      <c r="N3523"/>
      <c r="O3523"/>
      <c r="S3523"/>
      <c r="T3523"/>
      <c r="U3523"/>
      <c r="V3523"/>
      <c r="Y3523"/>
      <c r="Z3523"/>
      <c r="AA3523"/>
      <c r="AB3523"/>
      <c r="AC3523"/>
      <c r="AD3523"/>
      <c r="AE3523"/>
      <c r="AF3523"/>
      <c r="AG3523"/>
      <c r="AH3523"/>
      <c r="AI3523"/>
      <c r="AJ3523"/>
      <c r="AK3523"/>
      <c r="AL3523"/>
    </row>
    <row r="3524" spans="3:38" ht="15" customHeight="1" x14ac:dyDescent="0.35">
      <c r="C3524"/>
      <c r="D3524"/>
      <c r="E3524"/>
      <c r="F3524"/>
      <c r="G3524"/>
      <c r="H3524"/>
      <c r="I3524"/>
      <c r="J3524"/>
      <c r="K3524"/>
      <c r="L3524"/>
      <c r="M3524"/>
      <c r="N3524"/>
      <c r="O3524"/>
      <c r="S3524"/>
      <c r="T3524"/>
      <c r="U3524"/>
      <c r="V3524"/>
      <c r="Y3524"/>
      <c r="Z3524"/>
      <c r="AA3524"/>
      <c r="AB3524"/>
      <c r="AC3524"/>
      <c r="AD3524"/>
      <c r="AE3524"/>
      <c r="AF3524"/>
      <c r="AG3524"/>
      <c r="AH3524"/>
      <c r="AI3524"/>
      <c r="AJ3524"/>
      <c r="AK3524"/>
      <c r="AL3524"/>
    </row>
    <row r="3525" spans="3:38" ht="15" customHeight="1" x14ac:dyDescent="0.35">
      <c r="C3525"/>
      <c r="D3525"/>
      <c r="E3525"/>
      <c r="F3525"/>
      <c r="G3525"/>
      <c r="H3525"/>
      <c r="I3525"/>
      <c r="J3525"/>
      <c r="K3525"/>
      <c r="L3525"/>
      <c r="M3525"/>
      <c r="N3525"/>
      <c r="O3525"/>
      <c r="S3525"/>
      <c r="T3525"/>
      <c r="U3525"/>
      <c r="V3525"/>
      <c r="Y3525"/>
      <c r="Z3525"/>
      <c r="AA3525"/>
      <c r="AB3525"/>
      <c r="AC3525"/>
      <c r="AD3525"/>
      <c r="AE3525"/>
      <c r="AF3525"/>
      <c r="AG3525"/>
      <c r="AH3525"/>
      <c r="AI3525"/>
      <c r="AJ3525"/>
      <c r="AK3525"/>
      <c r="AL3525"/>
    </row>
    <row r="3526" spans="3:38" ht="15" customHeight="1" x14ac:dyDescent="0.35">
      <c r="C3526"/>
      <c r="D3526"/>
      <c r="E3526"/>
      <c r="F3526"/>
      <c r="G3526"/>
      <c r="H3526"/>
      <c r="I3526"/>
      <c r="J3526"/>
      <c r="K3526"/>
      <c r="L3526"/>
      <c r="M3526"/>
      <c r="N3526"/>
      <c r="O3526"/>
      <c r="S3526"/>
      <c r="T3526"/>
      <c r="U3526"/>
      <c r="V3526"/>
      <c r="Y3526"/>
      <c r="Z3526"/>
      <c r="AA3526"/>
      <c r="AB3526"/>
      <c r="AC3526"/>
      <c r="AD3526"/>
      <c r="AE3526"/>
      <c r="AF3526"/>
      <c r="AG3526"/>
      <c r="AH3526"/>
      <c r="AI3526"/>
      <c r="AJ3526"/>
      <c r="AK3526"/>
      <c r="AL3526"/>
    </row>
    <row r="3527" spans="3:38" ht="15" customHeight="1" x14ac:dyDescent="0.35">
      <c r="C3527"/>
      <c r="D3527"/>
      <c r="E3527"/>
      <c r="F3527"/>
      <c r="G3527"/>
      <c r="H3527"/>
      <c r="I3527"/>
      <c r="J3527"/>
      <c r="K3527"/>
      <c r="L3527"/>
      <c r="M3527"/>
      <c r="N3527"/>
      <c r="O3527"/>
      <c r="S3527"/>
      <c r="T3527"/>
      <c r="U3527"/>
      <c r="V3527"/>
      <c r="Y3527"/>
      <c r="Z3527"/>
      <c r="AA3527"/>
      <c r="AB3527"/>
      <c r="AC3527"/>
      <c r="AD3527"/>
      <c r="AE3527"/>
      <c r="AF3527"/>
      <c r="AG3527"/>
      <c r="AH3527"/>
      <c r="AI3527"/>
      <c r="AJ3527"/>
      <c r="AK3527"/>
      <c r="AL3527"/>
    </row>
    <row r="3528" spans="3:38" ht="15" customHeight="1" x14ac:dyDescent="0.35">
      <c r="C3528"/>
      <c r="D3528"/>
      <c r="E3528"/>
      <c r="F3528"/>
      <c r="G3528"/>
      <c r="H3528"/>
      <c r="I3528"/>
      <c r="J3528"/>
      <c r="K3528"/>
      <c r="L3528"/>
      <c r="M3528"/>
      <c r="N3528"/>
      <c r="O3528"/>
      <c r="S3528"/>
      <c r="T3528"/>
      <c r="U3528"/>
      <c r="V3528"/>
      <c r="Y3528"/>
      <c r="Z3528"/>
      <c r="AA3528"/>
      <c r="AB3528"/>
      <c r="AC3528"/>
      <c r="AD3528"/>
      <c r="AE3528"/>
      <c r="AF3528"/>
      <c r="AG3528"/>
      <c r="AH3528"/>
      <c r="AI3528"/>
      <c r="AJ3528"/>
      <c r="AK3528"/>
      <c r="AL3528"/>
    </row>
    <row r="3529" spans="3:38" ht="15" customHeight="1" x14ac:dyDescent="0.35">
      <c r="C3529"/>
      <c r="D3529"/>
      <c r="E3529"/>
      <c r="F3529"/>
      <c r="G3529"/>
      <c r="H3529"/>
      <c r="I3529"/>
      <c r="J3529"/>
      <c r="K3529"/>
      <c r="L3529"/>
      <c r="M3529"/>
      <c r="N3529"/>
      <c r="O3529"/>
      <c r="S3529"/>
      <c r="T3529"/>
      <c r="U3529"/>
      <c r="V3529"/>
      <c r="Y3529"/>
      <c r="Z3529"/>
      <c r="AA3529"/>
      <c r="AB3529"/>
      <c r="AC3529"/>
      <c r="AD3529"/>
      <c r="AE3529"/>
      <c r="AF3529"/>
      <c r="AG3529"/>
      <c r="AH3529"/>
      <c r="AI3529"/>
      <c r="AJ3529"/>
      <c r="AK3529"/>
      <c r="AL3529"/>
    </row>
    <row r="3530" spans="3:38" ht="15" customHeight="1" x14ac:dyDescent="0.35">
      <c r="C3530"/>
      <c r="D3530"/>
      <c r="E3530"/>
      <c r="F3530"/>
      <c r="G3530"/>
      <c r="H3530"/>
      <c r="I3530"/>
      <c r="J3530"/>
      <c r="K3530"/>
      <c r="L3530"/>
      <c r="M3530"/>
      <c r="N3530"/>
      <c r="O3530"/>
      <c r="S3530"/>
      <c r="T3530"/>
      <c r="U3530"/>
      <c r="V3530"/>
      <c r="Y3530"/>
      <c r="Z3530"/>
      <c r="AA3530"/>
      <c r="AB3530"/>
      <c r="AC3530"/>
      <c r="AD3530"/>
      <c r="AE3530"/>
      <c r="AF3530"/>
      <c r="AG3530"/>
      <c r="AH3530"/>
      <c r="AI3530"/>
      <c r="AJ3530"/>
      <c r="AK3530"/>
      <c r="AL3530"/>
    </row>
    <row r="3531" spans="3:38" ht="15" customHeight="1" x14ac:dyDescent="0.35">
      <c r="C3531"/>
      <c r="D3531"/>
      <c r="E3531"/>
      <c r="F3531"/>
      <c r="G3531"/>
      <c r="H3531"/>
      <c r="I3531"/>
      <c r="J3531"/>
      <c r="K3531"/>
      <c r="L3531"/>
      <c r="M3531"/>
      <c r="N3531"/>
      <c r="O3531"/>
      <c r="S3531"/>
      <c r="T3531"/>
      <c r="U3531"/>
      <c r="V3531"/>
      <c r="Y3531"/>
      <c r="Z3531"/>
      <c r="AA3531"/>
      <c r="AB3531"/>
      <c r="AC3531"/>
      <c r="AD3531"/>
      <c r="AE3531"/>
      <c r="AF3531"/>
      <c r="AG3531"/>
      <c r="AH3531"/>
      <c r="AI3531"/>
      <c r="AJ3531"/>
      <c r="AK3531"/>
      <c r="AL3531"/>
    </row>
    <row r="3532" spans="3:38" ht="15" customHeight="1" x14ac:dyDescent="0.35">
      <c r="C3532"/>
      <c r="D3532"/>
      <c r="E3532"/>
      <c r="F3532"/>
      <c r="G3532"/>
      <c r="H3532"/>
      <c r="I3532"/>
      <c r="J3532"/>
      <c r="K3532"/>
      <c r="L3532"/>
      <c r="M3532"/>
      <c r="N3532"/>
      <c r="O3532"/>
      <c r="S3532"/>
      <c r="T3532"/>
      <c r="U3532"/>
      <c r="V3532"/>
      <c r="Y3532"/>
      <c r="Z3532"/>
      <c r="AA3532"/>
      <c r="AB3532"/>
      <c r="AC3532"/>
      <c r="AD3532"/>
      <c r="AE3532"/>
      <c r="AF3532"/>
      <c r="AG3532"/>
      <c r="AH3532"/>
      <c r="AI3532"/>
      <c r="AJ3532"/>
      <c r="AK3532"/>
      <c r="AL3532"/>
    </row>
    <row r="3533" spans="3:38" ht="15" customHeight="1" x14ac:dyDescent="0.35">
      <c r="C3533"/>
      <c r="D3533"/>
      <c r="E3533"/>
      <c r="F3533"/>
      <c r="G3533"/>
      <c r="H3533"/>
      <c r="I3533"/>
      <c r="J3533"/>
      <c r="K3533"/>
      <c r="L3533"/>
      <c r="M3533"/>
      <c r="N3533"/>
      <c r="O3533"/>
      <c r="S3533"/>
      <c r="T3533"/>
      <c r="U3533"/>
      <c r="V3533"/>
      <c r="Y3533"/>
      <c r="Z3533"/>
      <c r="AA3533"/>
      <c r="AB3533"/>
      <c r="AC3533"/>
      <c r="AD3533"/>
      <c r="AE3533"/>
      <c r="AF3533"/>
      <c r="AG3533"/>
      <c r="AH3533"/>
      <c r="AI3533"/>
      <c r="AJ3533"/>
      <c r="AK3533"/>
      <c r="AL3533"/>
    </row>
    <row r="3534" spans="3:38" ht="15" customHeight="1" x14ac:dyDescent="0.35">
      <c r="C3534"/>
      <c r="D3534"/>
      <c r="E3534"/>
      <c r="F3534"/>
      <c r="G3534"/>
      <c r="H3534"/>
      <c r="I3534"/>
      <c r="J3534"/>
      <c r="K3534"/>
      <c r="L3534"/>
      <c r="M3534"/>
      <c r="N3534"/>
      <c r="O3534"/>
      <c r="S3534"/>
      <c r="T3534"/>
      <c r="U3534"/>
      <c r="V3534"/>
      <c r="Y3534"/>
      <c r="Z3534"/>
      <c r="AA3534"/>
      <c r="AB3534"/>
      <c r="AC3534"/>
      <c r="AD3534"/>
      <c r="AE3534"/>
      <c r="AF3534"/>
      <c r="AG3534"/>
      <c r="AH3534"/>
      <c r="AI3534"/>
      <c r="AJ3534"/>
      <c r="AK3534"/>
      <c r="AL3534"/>
    </row>
    <row r="3535" spans="3:38" ht="15" customHeight="1" x14ac:dyDescent="0.35">
      <c r="C3535"/>
      <c r="D3535"/>
      <c r="E3535"/>
      <c r="F3535"/>
      <c r="G3535"/>
      <c r="H3535"/>
      <c r="I3535"/>
      <c r="J3535"/>
      <c r="K3535"/>
      <c r="L3535"/>
      <c r="M3535"/>
      <c r="N3535"/>
      <c r="O3535"/>
      <c r="S3535"/>
      <c r="T3535"/>
      <c r="U3535"/>
      <c r="V3535"/>
      <c r="Y3535"/>
      <c r="Z3535"/>
      <c r="AA3535"/>
      <c r="AB3535"/>
      <c r="AC3535"/>
      <c r="AD3535"/>
      <c r="AE3535"/>
      <c r="AF3535"/>
      <c r="AG3535"/>
      <c r="AH3535"/>
      <c r="AI3535"/>
      <c r="AJ3535"/>
      <c r="AK3535"/>
      <c r="AL3535"/>
    </row>
    <row r="3536" spans="3:38" ht="15" customHeight="1" x14ac:dyDescent="0.35">
      <c r="C3536"/>
      <c r="D3536"/>
      <c r="E3536"/>
      <c r="F3536"/>
      <c r="G3536"/>
      <c r="H3536"/>
      <c r="I3536"/>
      <c r="J3536"/>
      <c r="K3536"/>
      <c r="L3536"/>
      <c r="M3536"/>
      <c r="N3536"/>
      <c r="O3536"/>
      <c r="S3536"/>
      <c r="T3536"/>
      <c r="U3536"/>
      <c r="V3536"/>
      <c r="Y3536"/>
      <c r="Z3536"/>
      <c r="AA3536"/>
      <c r="AB3536"/>
      <c r="AC3536"/>
      <c r="AD3536"/>
      <c r="AE3536"/>
      <c r="AF3536"/>
      <c r="AG3536"/>
      <c r="AH3536"/>
      <c r="AI3536"/>
      <c r="AJ3536"/>
      <c r="AK3536"/>
      <c r="AL3536"/>
    </row>
    <row r="3537" spans="3:38" ht="15" customHeight="1" x14ac:dyDescent="0.35">
      <c r="C3537"/>
      <c r="D3537"/>
      <c r="E3537"/>
      <c r="F3537"/>
      <c r="G3537"/>
      <c r="H3537"/>
      <c r="I3537"/>
      <c r="J3537"/>
      <c r="K3537"/>
      <c r="L3537"/>
      <c r="M3537"/>
      <c r="N3537"/>
      <c r="O3537"/>
      <c r="S3537"/>
      <c r="T3537"/>
      <c r="U3537"/>
      <c r="V3537"/>
      <c r="Y3537"/>
      <c r="Z3537"/>
      <c r="AA3537"/>
      <c r="AB3537"/>
      <c r="AC3537"/>
      <c r="AD3537"/>
      <c r="AE3537"/>
      <c r="AF3537"/>
      <c r="AG3537"/>
      <c r="AH3537"/>
      <c r="AI3537"/>
      <c r="AJ3537"/>
      <c r="AK3537"/>
      <c r="AL3537"/>
    </row>
    <row r="3538" spans="3:38" ht="15" customHeight="1" x14ac:dyDescent="0.35">
      <c r="C3538"/>
      <c r="D3538"/>
      <c r="E3538"/>
      <c r="F3538"/>
      <c r="G3538"/>
      <c r="H3538"/>
      <c r="I3538"/>
      <c r="J3538"/>
      <c r="K3538"/>
      <c r="L3538"/>
      <c r="M3538"/>
      <c r="N3538"/>
      <c r="O3538"/>
      <c r="S3538"/>
      <c r="T3538"/>
      <c r="U3538"/>
      <c r="V3538"/>
      <c r="Y3538"/>
      <c r="Z3538"/>
      <c r="AA3538"/>
      <c r="AB3538"/>
      <c r="AC3538"/>
      <c r="AD3538"/>
      <c r="AE3538"/>
      <c r="AF3538"/>
      <c r="AG3538"/>
      <c r="AH3538"/>
      <c r="AI3538"/>
      <c r="AJ3538"/>
      <c r="AK3538"/>
      <c r="AL3538"/>
    </row>
    <row r="3539" spans="3:38" ht="15" customHeight="1" x14ac:dyDescent="0.35">
      <c r="C3539"/>
      <c r="D3539"/>
      <c r="E3539"/>
      <c r="F3539"/>
      <c r="G3539"/>
      <c r="H3539"/>
      <c r="I3539"/>
      <c r="J3539"/>
      <c r="K3539"/>
      <c r="L3539"/>
      <c r="M3539"/>
      <c r="N3539"/>
      <c r="O3539"/>
      <c r="S3539"/>
      <c r="T3539"/>
      <c r="U3539"/>
      <c r="V3539"/>
      <c r="Y3539"/>
      <c r="Z3539"/>
      <c r="AA3539"/>
      <c r="AB3539"/>
      <c r="AC3539"/>
      <c r="AD3539"/>
      <c r="AE3539"/>
      <c r="AF3539"/>
      <c r="AG3539"/>
      <c r="AH3539"/>
      <c r="AI3539"/>
      <c r="AJ3539"/>
      <c r="AK3539"/>
      <c r="AL3539"/>
    </row>
    <row r="3540" spans="3:38" ht="15" customHeight="1" x14ac:dyDescent="0.35">
      <c r="C3540"/>
      <c r="D3540"/>
      <c r="E3540"/>
      <c r="F3540"/>
      <c r="G3540"/>
      <c r="H3540"/>
      <c r="I3540"/>
      <c r="J3540"/>
      <c r="K3540"/>
      <c r="L3540"/>
      <c r="M3540"/>
      <c r="N3540"/>
      <c r="O3540"/>
      <c r="S3540"/>
      <c r="T3540"/>
      <c r="U3540"/>
      <c r="V3540"/>
      <c r="Y3540"/>
      <c r="Z3540"/>
      <c r="AA3540"/>
      <c r="AB3540"/>
      <c r="AC3540"/>
      <c r="AD3540"/>
      <c r="AE3540"/>
      <c r="AF3540"/>
      <c r="AG3540"/>
      <c r="AH3540"/>
      <c r="AI3540"/>
      <c r="AJ3540"/>
      <c r="AK3540"/>
      <c r="AL3540"/>
    </row>
    <row r="3541" spans="3:38" ht="15" customHeight="1" x14ac:dyDescent="0.35">
      <c r="C3541"/>
      <c r="D3541"/>
      <c r="E3541"/>
      <c r="F3541"/>
      <c r="G3541"/>
      <c r="H3541"/>
      <c r="I3541"/>
      <c r="J3541"/>
      <c r="K3541"/>
      <c r="L3541"/>
      <c r="M3541"/>
      <c r="N3541"/>
      <c r="O3541"/>
      <c r="S3541"/>
      <c r="T3541"/>
      <c r="U3541"/>
      <c r="V3541"/>
      <c r="Y3541"/>
      <c r="Z3541"/>
      <c r="AA3541"/>
      <c r="AB3541"/>
      <c r="AC3541"/>
      <c r="AD3541"/>
      <c r="AE3541"/>
      <c r="AF3541"/>
      <c r="AG3541"/>
      <c r="AH3541"/>
      <c r="AI3541"/>
      <c r="AJ3541"/>
      <c r="AK3541"/>
      <c r="AL3541"/>
    </row>
    <row r="3542" spans="3:38" ht="15" customHeight="1" x14ac:dyDescent="0.35">
      <c r="C3542"/>
      <c r="D3542"/>
      <c r="E3542"/>
      <c r="F3542"/>
      <c r="G3542"/>
      <c r="H3542"/>
      <c r="I3542"/>
      <c r="J3542"/>
      <c r="K3542"/>
      <c r="L3542"/>
      <c r="M3542"/>
      <c r="N3542"/>
      <c r="O3542"/>
      <c r="S3542"/>
      <c r="T3542"/>
      <c r="U3542"/>
      <c r="V3542"/>
      <c r="Y3542"/>
      <c r="Z3542"/>
      <c r="AA3542"/>
      <c r="AB3542"/>
      <c r="AC3542"/>
      <c r="AD3542"/>
      <c r="AE3542"/>
      <c r="AF3542"/>
      <c r="AG3542"/>
      <c r="AH3542"/>
      <c r="AI3542"/>
      <c r="AJ3542"/>
      <c r="AK3542"/>
      <c r="AL3542"/>
    </row>
    <row r="3543" spans="3:38" ht="15" customHeight="1" x14ac:dyDescent="0.35">
      <c r="C3543"/>
      <c r="D3543"/>
      <c r="E3543"/>
      <c r="F3543"/>
      <c r="G3543"/>
      <c r="H3543"/>
      <c r="I3543"/>
      <c r="J3543"/>
      <c r="K3543"/>
      <c r="L3543"/>
      <c r="M3543"/>
      <c r="N3543"/>
      <c r="O3543"/>
      <c r="S3543"/>
      <c r="T3543"/>
      <c r="U3543"/>
      <c r="V3543"/>
      <c r="Y3543"/>
      <c r="Z3543"/>
      <c r="AA3543"/>
      <c r="AB3543"/>
      <c r="AC3543"/>
      <c r="AD3543"/>
      <c r="AE3543"/>
      <c r="AF3543"/>
      <c r="AG3543"/>
      <c r="AH3543"/>
      <c r="AI3543"/>
      <c r="AJ3543"/>
      <c r="AK3543"/>
      <c r="AL3543"/>
    </row>
    <row r="3544" spans="3:38" ht="15" customHeight="1" x14ac:dyDescent="0.35">
      <c r="C3544"/>
      <c r="D3544"/>
      <c r="E3544"/>
      <c r="F3544"/>
      <c r="G3544"/>
      <c r="H3544"/>
      <c r="I3544"/>
      <c r="J3544"/>
      <c r="K3544"/>
      <c r="L3544"/>
      <c r="M3544"/>
      <c r="N3544"/>
      <c r="O3544"/>
      <c r="S3544"/>
      <c r="T3544"/>
      <c r="U3544"/>
      <c r="V3544"/>
      <c r="Y3544"/>
      <c r="Z3544"/>
      <c r="AA3544"/>
      <c r="AB3544"/>
      <c r="AC3544"/>
      <c r="AD3544"/>
      <c r="AE3544"/>
      <c r="AF3544"/>
      <c r="AG3544"/>
      <c r="AH3544"/>
      <c r="AI3544"/>
      <c r="AJ3544"/>
      <c r="AK3544"/>
      <c r="AL3544"/>
    </row>
    <row r="3545" spans="3:38" ht="15" customHeight="1" x14ac:dyDescent="0.35">
      <c r="C3545"/>
      <c r="D3545"/>
      <c r="E3545"/>
      <c r="F3545"/>
      <c r="G3545"/>
      <c r="H3545"/>
      <c r="I3545"/>
      <c r="J3545"/>
      <c r="K3545"/>
      <c r="L3545"/>
      <c r="M3545"/>
      <c r="N3545"/>
      <c r="O3545"/>
      <c r="S3545"/>
      <c r="T3545"/>
      <c r="U3545"/>
      <c r="V3545"/>
      <c r="Y3545"/>
      <c r="Z3545"/>
      <c r="AA3545"/>
      <c r="AB3545"/>
      <c r="AC3545"/>
      <c r="AD3545"/>
      <c r="AE3545"/>
      <c r="AF3545"/>
      <c r="AG3545"/>
      <c r="AH3545"/>
      <c r="AI3545"/>
      <c r="AJ3545"/>
      <c r="AK3545"/>
      <c r="AL3545"/>
    </row>
    <row r="3546" spans="3:38" ht="15" customHeight="1" x14ac:dyDescent="0.35">
      <c r="C3546"/>
      <c r="D3546"/>
      <c r="E3546"/>
      <c r="F3546"/>
      <c r="G3546"/>
      <c r="H3546"/>
      <c r="I3546"/>
      <c r="J3546"/>
      <c r="K3546"/>
      <c r="L3546"/>
      <c r="M3546"/>
      <c r="N3546"/>
      <c r="O3546"/>
      <c r="S3546"/>
      <c r="T3546"/>
      <c r="U3546"/>
      <c r="V3546"/>
      <c r="Y3546"/>
      <c r="Z3546"/>
      <c r="AA3546"/>
      <c r="AB3546"/>
      <c r="AC3546"/>
      <c r="AD3546"/>
      <c r="AE3546"/>
      <c r="AF3546"/>
      <c r="AG3546"/>
      <c r="AH3546"/>
      <c r="AI3546"/>
      <c r="AJ3546"/>
      <c r="AK3546"/>
      <c r="AL3546"/>
    </row>
    <row r="3547" spans="3:38" ht="15" customHeight="1" x14ac:dyDescent="0.35">
      <c r="C3547"/>
      <c r="D3547"/>
      <c r="E3547"/>
      <c r="F3547"/>
      <c r="G3547"/>
      <c r="H3547"/>
      <c r="I3547"/>
      <c r="J3547"/>
      <c r="K3547"/>
      <c r="L3547"/>
      <c r="M3547"/>
      <c r="N3547"/>
      <c r="O3547"/>
      <c r="S3547"/>
      <c r="T3547"/>
      <c r="U3547"/>
      <c r="V3547"/>
      <c r="Y3547"/>
      <c r="Z3547"/>
      <c r="AA3547"/>
      <c r="AB3547"/>
      <c r="AC3547"/>
      <c r="AD3547"/>
      <c r="AE3547"/>
      <c r="AF3547"/>
      <c r="AG3547"/>
      <c r="AH3547"/>
      <c r="AI3547"/>
      <c r="AJ3547"/>
      <c r="AK3547"/>
      <c r="AL3547"/>
    </row>
    <row r="3548" spans="3:38" ht="15" customHeight="1" x14ac:dyDescent="0.35">
      <c r="C3548"/>
      <c r="D3548"/>
      <c r="E3548"/>
      <c r="F3548"/>
      <c r="G3548"/>
      <c r="H3548"/>
      <c r="I3548"/>
      <c r="J3548"/>
      <c r="K3548"/>
      <c r="L3548"/>
      <c r="M3548"/>
      <c r="N3548"/>
      <c r="O3548"/>
      <c r="S3548"/>
      <c r="T3548"/>
      <c r="U3548"/>
      <c r="V3548"/>
      <c r="Y3548"/>
      <c r="Z3548"/>
      <c r="AA3548"/>
      <c r="AB3548"/>
      <c r="AC3548"/>
      <c r="AD3548"/>
      <c r="AE3548"/>
      <c r="AF3548"/>
      <c r="AG3548"/>
      <c r="AH3548"/>
      <c r="AI3548"/>
      <c r="AJ3548"/>
      <c r="AK3548"/>
      <c r="AL3548"/>
    </row>
    <row r="3549" spans="3:38" ht="15" customHeight="1" x14ac:dyDescent="0.35">
      <c r="C3549"/>
      <c r="D3549"/>
      <c r="E3549"/>
      <c r="F3549"/>
      <c r="G3549"/>
      <c r="H3549"/>
      <c r="I3549"/>
      <c r="J3549"/>
      <c r="K3549"/>
      <c r="L3549"/>
      <c r="M3549"/>
      <c r="N3549"/>
      <c r="O3549"/>
      <c r="S3549"/>
      <c r="T3549"/>
      <c r="U3549"/>
      <c r="V3549"/>
      <c r="Y3549"/>
      <c r="Z3549"/>
      <c r="AA3549"/>
      <c r="AB3549"/>
      <c r="AC3549"/>
      <c r="AD3549"/>
      <c r="AE3549"/>
      <c r="AF3549"/>
      <c r="AG3549"/>
      <c r="AH3549"/>
      <c r="AI3549"/>
      <c r="AJ3549"/>
      <c r="AK3549"/>
      <c r="AL3549"/>
    </row>
    <row r="3550" spans="3:38" ht="15" customHeight="1" x14ac:dyDescent="0.35">
      <c r="C3550"/>
      <c r="D3550"/>
      <c r="E3550"/>
      <c r="F3550"/>
      <c r="G3550"/>
      <c r="H3550"/>
      <c r="I3550"/>
      <c r="J3550"/>
      <c r="K3550"/>
      <c r="L3550"/>
      <c r="M3550"/>
      <c r="N3550"/>
      <c r="O3550"/>
      <c r="S3550"/>
      <c r="T3550"/>
      <c r="U3550"/>
      <c r="V3550"/>
      <c r="Y3550"/>
      <c r="Z3550"/>
      <c r="AA3550"/>
      <c r="AB3550"/>
      <c r="AC3550"/>
      <c r="AD3550"/>
      <c r="AE3550"/>
      <c r="AF3550"/>
      <c r="AG3550"/>
      <c r="AH3550"/>
      <c r="AI3550"/>
      <c r="AJ3550"/>
      <c r="AK3550"/>
      <c r="AL3550"/>
    </row>
    <row r="3551" spans="3:38" ht="15" customHeight="1" x14ac:dyDescent="0.35">
      <c r="C3551"/>
      <c r="D3551"/>
      <c r="E3551"/>
      <c r="F3551"/>
      <c r="G3551"/>
      <c r="H3551"/>
      <c r="I3551"/>
      <c r="J3551"/>
      <c r="K3551"/>
      <c r="L3551"/>
      <c r="M3551"/>
      <c r="N3551"/>
      <c r="O3551"/>
      <c r="S3551"/>
      <c r="T3551"/>
      <c r="U3551"/>
      <c r="V3551"/>
      <c r="Y3551"/>
      <c r="Z3551"/>
      <c r="AA3551"/>
      <c r="AB3551"/>
      <c r="AC3551"/>
      <c r="AD3551"/>
      <c r="AE3551"/>
      <c r="AF3551"/>
      <c r="AG3551"/>
      <c r="AH3551"/>
      <c r="AI3551"/>
      <c r="AJ3551"/>
      <c r="AK3551"/>
      <c r="AL3551"/>
    </row>
    <row r="3552" spans="3:38" ht="15" customHeight="1" x14ac:dyDescent="0.35">
      <c r="C3552"/>
      <c r="D3552"/>
      <c r="E3552"/>
      <c r="F3552"/>
      <c r="G3552"/>
      <c r="H3552"/>
      <c r="I3552"/>
      <c r="J3552"/>
      <c r="K3552"/>
      <c r="L3552"/>
      <c r="M3552"/>
      <c r="N3552"/>
      <c r="O3552"/>
      <c r="S3552"/>
      <c r="T3552"/>
      <c r="U3552"/>
      <c r="V3552"/>
      <c r="Y3552"/>
      <c r="Z3552"/>
      <c r="AA3552"/>
      <c r="AB3552"/>
      <c r="AC3552"/>
      <c r="AD3552"/>
      <c r="AE3552"/>
      <c r="AF3552"/>
      <c r="AG3552"/>
      <c r="AH3552"/>
      <c r="AI3552"/>
      <c r="AJ3552"/>
      <c r="AK3552"/>
      <c r="AL3552"/>
    </row>
    <row r="3553" spans="3:38" ht="15" customHeight="1" x14ac:dyDescent="0.35">
      <c r="C3553"/>
      <c r="D3553"/>
      <c r="E3553"/>
      <c r="F3553"/>
      <c r="G3553"/>
      <c r="H3553"/>
      <c r="I3553"/>
      <c r="J3553"/>
      <c r="K3553"/>
      <c r="L3553"/>
      <c r="M3553"/>
      <c r="N3553"/>
      <c r="O3553"/>
      <c r="S3553"/>
      <c r="T3553"/>
      <c r="U3553"/>
      <c r="V3553"/>
      <c r="Y3553"/>
      <c r="Z3553"/>
      <c r="AA3553"/>
      <c r="AB3553"/>
      <c r="AC3553"/>
      <c r="AD3553"/>
      <c r="AE3553"/>
      <c r="AF3553"/>
      <c r="AG3553"/>
      <c r="AH3553"/>
      <c r="AI3553"/>
      <c r="AJ3553"/>
      <c r="AK3553"/>
      <c r="AL3553"/>
    </row>
    <row r="3554" spans="3:38" ht="15" customHeight="1" x14ac:dyDescent="0.35">
      <c r="C3554"/>
      <c r="D3554"/>
      <c r="E3554"/>
      <c r="F3554"/>
      <c r="G3554"/>
      <c r="H3554"/>
      <c r="I3554"/>
      <c r="J3554"/>
      <c r="K3554"/>
      <c r="L3554"/>
      <c r="M3554"/>
      <c r="N3554"/>
      <c r="O3554"/>
      <c r="S3554"/>
      <c r="T3554"/>
      <c r="U3554"/>
      <c r="V3554"/>
      <c r="Y3554"/>
      <c r="Z3554"/>
      <c r="AA3554"/>
      <c r="AB3554"/>
      <c r="AC3554"/>
      <c r="AD3554"/>
      <c r="AE3554"/>
      <c r="AF3554"/>
      <c r="AG3554"/>
      <c r="AH3554"/>
      <c r="AI3554"/>
      <c r="AJ3554"/>
      <c r="AK3554"/>
      <c r="AL3554"/>
    </row>
    <row r="3555" spans="3:38" ht="15" customHeight="1" x14ac:dyDescent="0.35">
      <c r="C3555"/>
      <c r="D3555"/>
      <c r="E3555"/>
      <c r="F3555"/>
      <c r="G3555"/>
      <c r="H3555"/>
      <c r="I3555"/>
      <c r="J3555"/>
      <c r="K3555"/>
      <c r="L3555"/>
      <c r="M3555"/>
      <c r="N3555"/>
      <c r="O3555"/>
      <c r="S3555"/>
      <c r="T3555"/>
      <c r="U3555"/>
      <c r="V3555"/>
      <c r="Y3555"/>
      <c r="Z3555"/>
      <c r="AA3555"/>
      <c r="AB3555"/>
      <c r="AC3555"/>
      <c r="AD3555"/>
      <c r="AE3555"/>
      <c r="AF3555"/>
      <c r="AG3555"/>
      <c r="AH3555"/>
      <c r="AI3555"/>
      <c r="AJ3555"/>
      <c r="AK3555"/>
      <c r="AL3555"/>
    </row>
    <row r="3556" spans="3:38" ht="15" customHeight="1" x14ac:dyDescent="0.35">
      <c r="C3556"/>
      <c r="D3556"/>
      <c r="E3556"/>
      <c r="F3556"/>
      <c r="G3556"/>
      <c r="H3556"/>
      <c r="I3556"/>
      <c r="J3556"/>
      <c r="K3556"/>
      <c r="L3556"/>
      <c r="M3556"/>
      <c r="N3556"/>
      <c r="O3556"/>
      <c r="S3556"/>
      <c r="T3556"/>
      <c r="U3556"/>
      <c r="V3556"/>
      <c r="Y3556"/>
      <c r="Z3556"/>
      <c r="AA3556"/>
      <c r="AB3556"/>
      <c r="AC3556"/>
      <c r="AD3556"/>
      <c r="AE3556"/>
      <c r="AF3556"/>
      <c r="AG3556"/>
      <c r="AH3556"/>
      <c r="AI3556"/>
      <c r="AJ3556"/>
      <c r="AK3556"/>
      <c r="AL3556"/>
    </row>
    <row r="3557" spans="3:38" ht="15" customHeight="1" x14ac:dyDescent="0.35">
      <c r="C3557"/>
      <c r="D3557"/>
      <c r="E3557"/>
      <c r="F3557"/>
      <c r="G3557"/>
      <c r="H3557"/>
      <c r="I3557"/>
      <c r="J3557"/>
      <c r="K3557"/>
      <c r="L3557"/>
      <c r="M3557"/>
      <c r="N3557"/>
      <c r="O3557"/>
      <c r="S3557"/>
      <c r="T3557"/>
      <c r="U3557"/>
      <c r="V3557"/>
      <c r="Y3557"/>
      <c r="Z3557"/>
      <c r="AA3557"/>
      <c r="AB3557"/>
      <c r="AC3557"/>
      <c r="AD3557"/>
      <c r="AE3557"/>
      <c r="AF3557"/>
      <c r="AG3557"/>
      <c r="AH3557"/>
      <c r="AI3557"/>
      <c r="AJ3557"/>
      <c r="AK3557"/>
      <c r="AL3557"/>
    </row>
    <row r="3558" spans="3:38" ht="15" customHeight="1" x14ac:dyDescent="0.35">
      <c r="C3558"/>
      <c r="D3558"/>
      <c r="E3558"/>
      <c r="F3558"/>
      <c r="G3558"/>
      <c r="H3558"/>
      <c r="I3558"/>
      <c r="J3558"/>
      <c r="K3558"/>
      <c r="L3558"/>
      <c r="M3558"/>
      <c r="N3558"/>
      <c r="O3558"/>
      <c r="S3558"/>
      <c r="T3558"/>
      <c r="U3558"/>
      <c r="V3558"/>
      <c r="Y3558"/>
      <c r="Z3558"/>
      <c r="AA3558"/>
      <c r="AB3558"/>
      <c r="AC3558"/>
      <c r="AD3558"/>
      <c r="AE3558"/>
      <c r="AF3558"/>
      <c r="AG3558"/>
      <c r="AH3558"/>
      <c r="AI3558"/>
      <c r="AJ3558"/>
      <c r="AK3558"/>
      <c r="AL3558"/>
    </row>
    <row r="3559" spans="3:38" ht="15" customHeight="1" x14ac:dyDescent="0.35">
      <c r="C3559"/>
      <c r="D3559"/>
      <c r="E3559"/>
      <c r="F3559"/>
      <c r="G3559"/>
      <c r="H3559"/>
      <c r="I3559"/>
      <c r="J3559"/>
      <c r="K3559"/>
      <c r="L3559"/>
      <c r="M3559"/>
      <c r="N3559"/>
      <c r="O3559"/>
      <c r="S3559"/>
      <c r="T3559"/>
      <c r="U3559"/>
      <c r="V3559"/>
      <c r="Y3559"/>
      <c r="Z3559"/>
      <c r="AA3559"/>
      <c r="AB3559"/>
      <c r="AC3559"/>
      <c r="AD3559"/>
      <c r="AE3559"/>
      <c r="AF3559"/>
      <c r="AG3559"/>
      <c r="AH3559"/>
      <c r="AI3559"/>
      <c r="AJ3559"/>
      <c r="AK3559"/>
      <c r="AL3559"/>
    </row>
    <row r="3560" spans="3:38" ht="15" customHeight="1" x14ac:dyDescent="0.35">
      <c r="C3560"/>
      <c r="D3560"/>
      <c r="E3560"/>
      <c r="F3560"/>
      <c r="G3560"/>
      <c r="H3560"/>
      <c r="I3560"/>
      <c r="J3560"/>
      <c r="K3560"/>
      <c r="L3560"/>
      <c r="M3560"/>
      <c r="N3560"/>
      <c r="O3560"/>
      <c r="S3560"/>
      <c r="T3560"/>
      <c r="U3560"/>
      <c r="V3560"/>
      <c r="Y3560"/>
      <c r="Z3560"/>
      <c r="AA3560"/>
      <c r="AB3560"/>
      <c r="AC3560"/>
      <c r="AD3560"/>
      <c r="AE3560"/>
      <c r="AF3560"/>
      <c r="AG3560"/>
      <c r="AH3560"/>
      <c r="AI3560"/>
      <c r="AJ3560"/>
      <c r="AK3560"/>
      <c r="AL3560"/>
    </row>
    <row r="3561" spans="3:38" ht="15" customHeight="1" x14ac:dyDescent="0.35">
      <c r="C3561"/>
      <c r="D3561"/>
      <c r="E3561"/>
      <c r="F3561"/>
      <c r="G3561"/>
      <c r="H3561"/>
      <c r="I3561"/>
      <c r="J3561"/>
      <c r="K3561"/>
      <c r="L3561"/>
      <c r="M3561"/>
      <c r="N3561"/>
      <c r="O3561"/>
      <c r="S3561"/>
      <c r="T3561"/>
      <c r="U3561"/>
      <c r="V3561"/>
      <c r="Y3561"/>
      <c r="Z3561"/>
      <c r="AA3561"/>
      <c r="AB3561"/>
      <c r="AC3561"/>
      <c r="AD3561"/>
      <c r="AE3561"/>
      <c r="AF3561"/>
      <c r="AG3561"/>
      <c r="AH3561"/>
      <c r="AI3561"/>
      <c r="AJ3561"/>
      <c r="AK3561"/>
      <c r="AL3561"/>
    </row>
    <row r="3562" spans="3:38" ht="15" customHeight="1" x14ac:dyDescent="0.35">
      <c r="C3562"/>
      <c r="D3562"/>
      <c r="E3562"/>
      <c r="F3562"/>
      <c r="G3562"/>
      <c r="H3562"/>
      <c r="I3562"/>
      <c r="J3562"/>
      <c r="K3562"/>
      <c r="L3562"/>
      <c r="M3562"/>
      <c r="N3562"/>
      <c r="O3562"/>
      <c r="S3562"/>
      <c r="T3562"/>
      <c r="U3562"/>
      <c r="V3562"/>
      <c r="Y3562"/>
      <c r="Z3562"/>
      <c r="AA3562"/>
      <c r="AB3562"/>
      <c r="AC3562"/>
      <c r="AD3562"/>
      <c r="AE3562"/>
      <c r="AF3562"/>
      <c r="AG3562"/>
      <c r="AH3562"/>
      <c r="AI3562"/>
      <c r="AJ3562"/>
      <c r="AK3562"/>
      <c r="AL3562"/>
    </row>
    <row r="3563" spans="3:38" ht="15" customHeight="1" x14ac:dyDescent="0.35">
      <c r="C3563"/>
      <c r="D3563"/>
      <c r="E3563"/>
      <c r="F3563"/>
      <c r="G3563"/>
      <c r="H3563"/>
      <c r="I3563"/>
      <c r="J3563"/>
      <c r="K3563"/>
      <c r="L3563"/>
      <c r="M3563"/>
      <c r="N3563"/>
      <c r="O3563"/>
      <c r="S3563"/>
      <c r="T3563"/>
      <c r="U3563"/>
      <c r="V3563"/>
      <c r="Y3563"/>
      <c r="Z3563"/>
      <c r="AA3563"/>
      <c r="AB3563"/>
      <c r="AC3563"/>
      <c r="AD3563"/>
      <c r="AE3563"/>
      <c r="AF3563"/>
      <c r="AG3563"/>
      <c r="AH3563"/>
      <c r="AI3563"/>
      <c r="AJ3563"/>
      <c r="AK3563"/>
      <c r="AL3563"/>
    </row>
    <row r="3564" spans="3:38" ht="15" customHeight="1" x14ac:dyDescent="0.35">
      <c r="C3564"/>
      <c r="D3564"/>
      <c r="E3564"/>
      <c r="F3564"/>
      <c r="G3564"/>
      <c r="H3564"/>
      <c r="I3564"/>
      <c r="J3564"/>
      <c r="K3564"/>
      <c r="L3564"/>
      <c r="M3564"/>
      <c r="N3564"/>
      <c r="O3564"/>
      <c r="S3564"/>
      <c r="T3564"/>
      <c r="U3564"/>
      <c r="V3564"/>
      <c r="Y3564"/>
      <c r="Z3564"/>
      <c r="AA3564"/>
      <c r="AB3564"/>
      <c r="AC3564"/>
      <c r="AD3564"/>
      <c r="AE3564"/>
      <c r="AF3564"/>
      <c r="AG3564"/>
      <c r="AH3564"/>
      <c r="AI3564"/>
      <c r="AJ3564"/>
      <c r="AK3564"/>
      <c r="AL3564"/>
    </row>
    <row r="3565" spans="3:38" ht="15" customHeight="1" x14ac:dyDescent="0.35">
      <c r="C3565"/>
      <c r="D3565"/>
      <c r="E3565"/>
      <c r="F3565"/>
      <c r="G3565"/>
      <c r="H3565"/>
      <c r="I3565"/>
      <c r="J3565"/>
      <c r="K3565"/>
      <c r="L3565"/>
      <c r="M3565"/>
      <c r="N3565"/>
      <c r="O3565"/>
      <c r="S3565"/>
      <c r="T3565"/>
      <c r="U3565"/>
      <c r="V3565"/>
      <c r="Y3565"/>
      <c r="Z3565"/>
      <c r="AA3565"/>
      <c r="AB3565"/>
      <c r="AC3565"/>
      <c r="AD3565"/>
      <c r="AE3565"/>
      <c r="AF3565"/>
      <c r="AG3565"/>
      <c r="AH3565"/>
      <c r="AI3565"/>
      <c r="AJ3565"/>
      <c r="AK3565"/>
      <c r="AL3565"/>
    </row>
    <row r="3566" spans="3:38" ht="15" customHeight="1" x14ac:dyDescent="0.35">
      <c r="C3566"/>
      <c r="D3566"/>
      <c r="E3566"/>
      <c r="F3566"/>
      <c r="G3566"/>
      <c r="H3566"/>
      <c r="I3566"/>
      <c r="J3566"/>
      <c r="K3566"/>
      <c r="L3566"/>
      <c r="M3566"/>
      <c r="N3566"/>
      <c r="O3566"/>
      <c r="S3566"/>
      <c r="T3566"/>
      <c r="U3566"/>
      <c r="V3566"/>
      <c r="Y3566"/>
      <c r="Z3566"/>
      <c r="AA3566"/>
      <c r="AB3566"/>
      <c r="AC3566"/>
      <c r="AD3566"/>
      <c r="AE3566"/>
      <c r="AF3566"/>
      <c r="AG3566"/>
      <c r="AH3566"/>
      <c r="AI3566"/>
      <c r="AJ3566"/>
      <c r="AK3566"/>
      <c r="AL3566"/>
    </row>
    <row r="3567" spans="3:38" ht="15" customHeight="1" x14ac:dyDescent="0.35">
      <c r="C3567"/>
      <c r="D3567"/>
      <c r="E3567"/>
      <c r="F3567"/>
      <c r="G3567"/>
      <c r="H3567"/>
      <c r="I3567"/>
      <c r="J3567"/>
      <c r="K3567"/>
      <c r="L3567"/>
      <c r="M3567"/>
      <c r="N3567"/>
      <c r="O3567"/>
      <c r="S3567"/>
      <c r="T3567"/>
      <c r="U3567"/>
      <c r="V3567"/>
      <c r="Y3567"/>
      <c r="Z3567"/>
      <c r="AA3567"/>
      <c r="AB3567"/>
      <c r="AC3567"/>
      <c r="AD3567"/>
      <c r="AE3567"/>
      <c r="AF3567"/>
      <c r="AG3567"/>
      <c r="AH3567"/>
      <c r="AI3567"/>
      <c r="AJ3567"/>
      <c r="AK3567"/>
      <c r="AL3567"/>
    </row>
    <row r="3568" spans="3:38" ht="15" customHeight="1" x14ac:dyDescent="0.35">
      <c r="C3568"/>
      <c r="D3568"/>
      <c r="E3568"/>
      <c r="F3568"/>
      <c r="G3568"/>
      <c r="H3568"/>
      <c r="I3568"/>
      <c r="J3568"/>
      <c r="K3568"/>
      <c r="L3568"/>
      <c r="M3568"/>
      <c r="N3568"/>
      <c r="O3568"/>
      <c r="S3568"/>
      <c r="T3568"/>
      <c r="U3568"/>
      <c r="V3568"/>
      <c r="Y3568"/>
      <c r="Z3568"/>
      <c r="AA3568"/>
      <c r="AB3568"/>
      <c r="AC3568"/>
      <c r="AD3568"/>
      <c r="AE3568"/>
      <c r="AF3568"/>
      <c r="AG3568"/>
      <c r="AH3568"/>
      <c r="AI3568"/>
      <c r="AJ3568"/>
      <c r="AK3568"/>
      <c r="AL3568"/>
    </row>
    <row r="3569" spans="3:38" ht="15" customHeight="1" x14ac:dyDescent="0.35">
      <c r="C3569"/>
      <c r="D3569"/>
      <c r="E3569"/>
      <c r="F3569"/>
      <c r="G3569"/>
      <c r="H3569"/>
      <c r="I3569"/>
      <c r="J3569"/>
      <c r="K3569"/>
      <c r="L3569"/>
      <c r="M3569"/>
      <c r="N3569"/>
      <c r="O3569"/>
      <c r="S3569"/>
      <c r="T3569"/>
      <c r="U3569"/>
      <c r="V3569"/>
      <c r="Y3569"/>
      <c r="Z3569"/>
      <c r="AA3569"/>
      <c r="AB3569"/>
      <c r="AC3569"/>
      <c r="AD3569"/>
      <c r="AE3569"/>
      <c r="AF3569"/>
      <c r="AG3569"/>
      <c r="AH3569"/>
      <c r="AI3569"/>
      <c r="AJ3569"/>
      <c r="AK3569"/>
      <c r="AL3569"/>
    </row>
    <row r="3570" spans="3:38" ht="15" customHeight="1" x14ac:dyDescent="0.35">
      <c r="C3570"/>
      <c r="D3570"/>
      <c r="E3570"/>
      <c r="F3570"/>
      <c r="G3570"/>
      <c r="H3570"/>
      <c r="I3570"/>
      <c r="J3570"/>
      <c r="K3570"/>
      <c r="L3570"/>
      <c r="M3570"/>
      <c r="N3570"/>
      <c r="O3570"/>
      <c r="S3570"/>
      <c r="T3570"/>
      <c r="U3570"/>
      <c r="V3570"/>
      <c r="Y3570"/>
      <c r="Z3570"/>
      <c r="AA3570"/>
      <c r="AB3570"/>
      <c r="AC3570"/>
      <c r="AD3570"/>
      <c r="AE3570"/>
      <c r="AF3570"/>
      <c r="AG3570"/>
      <c r="AH3570"/>
      <c r="AI3570"/>
      <c r="AJ3570"/>
      <c r="AK3570"/>
      <c r="AL3570"/>
    </row>
    <row r="3571" spans="3:38" ht="15" customHeight="1" x14ac:dyDescent="0.35">
      <c r="C3571"/>
      <c r="D3571"/>
      <c r="E3571"/>
      <c r="F3571"/>
      <c r="G3571"/>
      <c r="H3571"/>
      <c r="I3571"/>
      <c r="J3571"/>
      <c r="K3571"/>
      <c r="L3571"/>
      <c r="M3571"/>
      <c r="N3571"/>
      <c r="O3571"/>
      <c r="S3571"/>
      <c r="T3571"/>
      <c r="U3571"/>
      <c r="V3571"/>
      <c r="Y3571"/>
      <c r="Z3571"/>
      <c r="AA3571"/>
      <c r="AB3571"/>
      <c r="AC3571"/>
      <c r="AD3571"/>
      <c r="AE3571"/>
      <c r="AF3571"/>
      <c r="AG3571"/>
      <c r="AH3571"/>
      <c r="AI3571"/>
      <c r="AJ3571"/>
      <c r="AK3571"/>
      <c r="AL3571"/>
    </row>
    <row r="3572" spans="3:38" ht="15" customHeight="1" x14ac:dyDescent="0.35">
      <c r="C3572"/>
      <c r="D3572"/>
      <c r="E3572"/>
      <c r="F3572"/>
      <c r="G3572"/>
      <c r="H3572"/>
      <c r="I3572"/>
      <c r="J3572"/>
      <c r="K3572"/>
      <c r="L3572"/>
      <c r="M3572"/>
      <c r="N3572"/>
      <c r="O3572"/>
      <c r="S3572"/>
      <c r="T3572"/>
      <c r="U3572"/>
      <c r="V3572"/>
      <c r="Y3572"/>
      <c r="Z3572"/>
      <c r="AA3572"/>
      <c r="AB3572"/>
      <c r="AC3572"/>
      <c r="AD3572"/>
      <c r="AE3572"/>
      <c r="AF3572"/>
      <c r="AG3572"/>
      <c r="AH3572"/>
      <c r="AI3572"/>
      <c r="AJ3572"/>
      <c r="AK3572"/>
      <c r="AL3572"/>
    </row>
    <row r="3573" spans="3:38" ht="15" customHeight="1" x14ac:dyDescent="0.35">
      <c r="C3573"/>
      <c r="D3573"/>
      <c r="E3573"/>
      <c r="F3573"/>
      <c r="G3573"/>
      <c r="H3573"/>
      <c r="I3573"/>
      <c r="J3573"/>
      <c r="K3573"/>
      <c r="L3573"/>
      <c r="M3573"/>
      <c r="N3573"/>
      <c r="O3573"/>
      <c r="S3573"/>
      <c r="T3573"/>
      <c r="U3573"/>
      <c r="V3573"/>
      <c r="Y3573"/>
      <c r="Z3573"/>
      <c r="AA3573"/>
      <c r="AB3573"/>
      <c r="AC3573"/>
      <c r="AD3573"/>
      <c r="AE3573"/>
      <c r="AF3573"/>
      <c r="AG3573"/>
      <c r="AH3573"/>
      <c r="AI3573"/>
      <c r="AJ3573"/>
      <c r="AK3573"/>
      <c r="AL3573"/>
    </row>
    <row r="3574" spans="3:38" ht="15" customHeight="1" x14ac:dyDescent="0.35">
      <c r="C3574"/>
      <c r="D3574"/>
      <c r="E3574"/>
      <c r="F3574"/>
      <c r="G3574"/>
      <c r="H3574"/>
      <c r="I3574"/>
      <c r="J3574"/>
      <c r="K3574"/>
      <c r="L3574"/>
      <c r="M3574"/>
      <c r="N3574"/>
      <c r="O3574"/>
      <c r="S3574"/>
      <c r="T3574"/>
      <c r="U3574"/>
      <c r="V3574"/>
      <c r="Y3574"/>
      <c r="Z3574"/>
      <c r="AA3574"/>
      <c r="AB3574"/>
      <c r="AC3574"/>
      <c r="AD3574"/>
      <c r="AE3574"/>
      <c r="AF3574"/>
      <c r="AG3574"/>
      <c r="AH3574"/>
      <c r="AI3574"/>
      <c r="AJ3574"/>
      <c r="AK3574"/>
      <c r="AL3574"/>
    </row>
    <row r="3575" spans="3:38" ht="15" customHeight="1" x14ac:dyDescent="0.35">
      <c r="C3575"/>
      <c r="D3575"/>
      <c r="E3575"/>
      <c r="F3575"/>
      <c r="G3575"/>
      <c r="H3575"/>
      <c r="I3575"/>
      <c r="J3575"/>
      <c r="K3575"/>
      <c r="L3575"/>
      <c r="M3575"/>
      <c r="N3575"/>
      <c r="O3575"/>
      <c r="S3575"/>
      <c r="T3575"/>
      <c r="U3575"/>
      <c r="V3575"/>
      <c r="Y3575"/>
      <c r="Z3575"/>
      <c r="AA3575"/>
      <c r="AB3575"/>
      <c r="AC3575"/>
      <c r="AD3575"/>
      <c r="AE3575"/>
      <c r="AF3575"/>
      <c r="AG3575"/>
      <c r="AH3575"/>
      <c r="AI3575"/>
      <c r="AJ3575"/>
      <c r="AK3575"/>
      <c r="AL3575"/>
    </row>
    <row r="3576" spans="3:38" ht="15" customHeight="1" x14ac:dyDescent="0.35">
      <c r="C3576"/>
      <c r="D3576"/>
      <c r="E3576"/>
      <c r="F3576"/>
      <c r="G3576"/>
      <c r="H3576"/>
      <c r="I3576"/>
      <c r="J3576"/>
      <c r="K3576"/>
      <c r="L3576"/>
      <c r="M3576"/>
      <c r="N3576"/>
      <c r="O3576"/>
      <c r="S3576"/>
      <c r="T3576"/>
      <c r="U3576"/>
      <c r="V3576"/>
      <c r="Y3576"/>
      <c r="Z3576"/>
      <c r="AA3576"/>
      <c r="AB3576"/>
      <c r="AC3576"/>
      <c r="AD3576"/>
      <c r="AE3576"/>
      <c r="AF3576"/>
      <c r="AG3576"/>
      <c r="AH3576"/>
      <c r="AI3576"/>
      <c r="AJ3576"/>
      <c r="AK3576"/>
      <c r="AL3576"/>
    </row>
    <row r="3577" spans="3:38" ht="15" customHeight="1" x14ac:dyDescent="0.35">
      <c r="C3577"/>
      <c r="D3577"/>
      <c r="E3577"/>
      <c r="F3577"/>
      <c r="G3577"/>
      <c r="H3577"/>
      <c r="I3577"/>
      <c r="J3577"/>
      <c r="K3577"/>
      <c r="L3577"/>
      <c r="M3577"/>
      <c r="N3577"/>
      <c r="O3577"/>
      <c r="S3577"/>
      <c r="T3577"/>
      <c r="U3577"/>
      <c r="V3577"/>
      <c r="Y3577"/>
      <c r="Z3577"/>
      <c r="AA3577"/>
      <c r="AB3577"/>
      <c r="AC3577"/>
      <c r="AD3577"/>
      <c r="AE3577"/>
      <c r="AF3577"/>
      <c r="AG3577"/>
      <c r="AH3577"/>
      <c r="AI3577"/>
      <c r="AJ3577"/>
      <c r="AK3577"/>
      <c r="AL3577"/>
    </row>
    <row r="3578" spans="3:38" ht="15" customHeight="1" x14ac:dyDescent="0.35">
      <c r="C3578"/>
      <c r="D3578"/>
      <c r="E3578"/>
      <c r="F3578"/>
      <c r="G3578"/>
      <c r="H3578"/>
      <c r="I3578"/>
      <c r="J3578"/>
      <c r="K3578"/>
      <c r="L3578"/>
      <c r="M3578"/>
      <c r="N3578"/>
      <c r="O3578"/>
      <c r="S3578"/>
      <c r="T3578"/>
      <c r="U3578"/>
      <c r="V3578"/>
      <c r="Y3578"/>
      <c r="Z3578"/>
      <c r="AA3578"/>
      <c r="AB3578"/>
      <c r="AC3578"/>
      <c r="AD3578"/>
      <c r="AE3578"/>
      <c r="AF3578"/>
      <c r="AG3578"/>
      <c r="AH3578"/>
      <c r="AI3578"/>
      <c r="AJ3578"/>
      <c r="AK3578"/>
      <c r="AL3578"/>
    </row>
    <row r="3579" spans="3:38" ht="15" customHeight="1" x14ac:dyDescent="0.35">
      <c r="C3579"/>
      <c r="D3579"/>
      <c r="E3579"/>
      <c r="F3579"/>
      <c r="G3579"/>
      <c r="H3579"/>
      <c r="I3579"/>
      <c r="J3579"/>
      <c r="K3579"/>
      <c r="L3579"/>
      <c r="M3579"/>
      <c r="N3579"/>
      <c r="O3579"/>
      <c r="S3579"/>
      <c r="T3579"/>
      <c r="U3579"/>
      <c r="V3579"/>
      <c r="Y3579"/>
      <c r="Z3579"/>
      <c r="AA3579"/>
      <c r="AB3579"/>
      <c r="AC3579"/>
      <c r="AD3579"/>
      <c r="AE3579"/>
      <c r="AF3579"/>
      <c r="AG3579"/>
      <c r="AH3579"/>
      <c r="AI3579"/>
      <c r="AJ3579"/>
      <c r="AK3579"/>
      <c r="AL3579"/>
    </row>
    <row r="3580" spans="3:38" ht="15" customHeight="1" x14ac:dyDescent="0.35">
      <c r="C3580"/>
      <c r="D3580"/>
      <c r="E3580"/>
      <c r="F3580"/>
      <c r="G3580"/>
      <c r="H3580"/>
      <c r="I3580"/>
      <c r="J3580"/>
      <c r="K3580"/>
      <c r="L3580"/>
      <c r="M3580"/>
      <c r="N3580"/>
      <c r="O3580"/>
      <c r="S3580"/>
      <c r="T3580"/>
      <c r="U3580"/>
      <c r="V3580"/>
      <c r="Y3580"/>
      <c r="Z3580"/>
      <c r="AA3580"/>
      <c r="AB3580"/>
      <c r="AC3580"/>
      <c r="AD3580"/>
      <c r="AE3580"/>
      <c r="AF3580"/>
      <c r="AG3580"/>
      <c r="AH3580"/>
      <c r="AI3580"/>
      <c r="AJ3580"/>
      <c r="AK3580"/>
      <c r="AL3580"/>
    </row>
    <row r="3581" spans="3:38" ht="15" customHeight="1" x14ac:dyDescent="0.35">
      <c r="C3581"/>
      <c r="D3581"/>
      <c r="E3581"/>
      <c r="F3581"/>
      <c r="G3581"/>
      <c r="H3581"/>
      <c r="I3581"/>
      <c r="J3581"/>
      <c r="K3581"/>
      <c r="L3581"/>
      <c r="M3581"/>
      <c r="N3581"/>
      <c r="O3581"/>
      <c r="S3581"/>
      <c r="T3581"/>
      <c r="U3581"/>
      <c r="V3581"/>
      <c r="Y3581"/>
      <c r="Z3581"/>
      <c r="AA3581"/>
      <c r="AB3581"/>
      <c r="AC3581"/>
      <c r="AD3581"/>
      <c r="AE3581"/>
      <c r="AF3581"/>
      <c r="AG3581"/>
      <c r="AH3581"/>
      <c r="AI3581"/>
      <c r="AJ3581"/>
      <c r="AK3581"/>
      <c r="AL3581"/>
    </row>
    <row r="3582" spans="3:38" ht="15" customHeight="1" x14ac:dyDescent="0.35">
      <c r="C3582"/>
      <c r="D3582"/>
      <c r="E3582"/>
      <c r="F3582"/>
      <c r="G3582"/>
      <c r="H3582"/>
      <c r="I3582"/>
      <c r="J3582"/>
      <c r="K3582"/>
      <c r="L3582"/>
      <c r="M3582"/>
      <c r="N3582"/>
      <c r="O3582"/>
      <c r="S3582"/>
      <c r="T3582"/>
      <c r="U3582"/>
      <c r="V3582"/>
      <c r="Y3582"/>
      <c r="Z3582"/>
      <c r="AA3582"/>
      <c r="AB3582"/>
      <c r="AC3582"/>
      <c r="AD3582"/>
      <c r="AE3582"/>
      <c r="AF3582"/>
      <c r="AG3582"/>
      <c r="AH3582"/>
      <c r="AI3582"/>
      <c r="AJ3582"/>
      <c r="AK3582"/>
      <c r="AL3582"/>
    </row>
    <row r="3583" spans="3:38" ht="15" customHeight="1" x14ac:dyDescent="0.35">
      <c r="C3583"/>
      <c r="D3583"/>
      <c r="E3583"/>
      <c r="F3583"/>
      <c r="G3583"/>
      <c r="H3583"/>
      <c r="I3583"/>
      <c r="J3583"/>
      <c r="K3583"/>
      <c r="L3583"/>
      <c r="M3583"/>
      <c r="N3583"/>
      <c r="O3583"/>
      <c r="S3583"/>
      <c r="T3583"/>
      <c r="U3583"/>
      <c r="V3583"/>
      <c r="Y3583"/>
      <c r="Z3583"/>
      <c r="AA3583"/>
      <c r="AB3583"/>
      <c r="AC3583"/>
      <c r="AD3583"/>
      <c r="AE3583"/>
      <c r="AF3583"/>
      <c r="AG3583"/>
      <c r="AH3583"/>
      <c r="AI3583"/>
      <c r="AJ3583"/>
      <c r="AK3583"/>
      <c r="AL3583"/>
    </row>
    <row r="3584" spans="3:38" ht="15" customHeight="1" x14ac:dyDescent="0.35">
      <c r="C3584"/>
      <c r="D3584"/>
      <c r="E3584"/>
      <c r="F3584"/>
      <c r="G3584"/>
      <c r="H3584"/>
      <c r="I3584"/>
      <c r="J3584"/>
      <c r="K3584"/>
      <c r="L3584"/>
      <c r="M3584"/>
      <c r="N3584"/>
      <c r="O3584"/>
      <c r="S3584"/>
      <c r="T3584"/>
      <c r="U3584"/>
      <c r="V3584"/>
      <c r="Y3584"/>
      <c r="Z3584"/>
      <c r="AA3584"/>
      <c r="AB3584"/>
      <c r="AC3584"/>
      <c r="AD3584"/>
      <c r="AE3584"/>
      <c r="AF3584"/>
      <c r="AG3584"/>
      <c r="AH3584"/>
      <c r="AI3584"/>
      <c r="AJ3584"/>
      <c r="AK3584"/>
      <c r="AL3584"/>
    </row>
    <row r="3585" spans="3:38" ht="15" customHeight="1" x14ac:dyDescent="0.35">
      <c r="C3585"/>
      <c r="D3585"/>
      <c r="E3585"/>
      <c r="F3585"/>
      <c r="G3585"/>
      <c r="H3585"/>
      <c r="I3585"/>
      <c r="J3585"/>
      <c r="K3585"/>
      <c r="L3585"/>
      <c r="M3585"/>
      <c r="N3585"/>
      <c r="O3585"/>
      <c r="S3585"/>
      <c r="T3585"/>
      <c r="U3585"/>
      <c r="V3585"/>
      <c r="Y3585"/>
      <c r="Z3585"/>
      <c r="AA3585"/>
      <c r="AB3585"/>
      <c r="AC3585"/>
      <c r="AD3585"/>
      <c r="AE3585"/>
      <c r="AF3585"/>
      <c r="AG3585"/>
      <c r="AH3585"/>
      <c r="AI3585"/>
      <c r="AJ3585"/>
      <c r="AK3585"/>
      <c r="AL3585"/>
    </row>
    <row r="3586" spans="3:38" ht="15" customHeight="1" x14ac:dyDescent="0.35">
      <c r="C3586"/>
      <c r="D3586"/>
      <c r="E3586"/>
      <c r="F3586"/>
      <c r="G3586"/>
      <c r="H3586"/>
      <c r="I3586"/>
      <c r="J3586"/>
      <c r="K3586"/>
      <c r="L3586"/>
      <c r="M3586"/>
      <c r="N3586"/>
      <c r="O3586"/>
      <c r="S3586"/>
      <c r="T3586"/>
      <c r="U3586"/>
      <c r="V3586"/>
      <c r="Y3586"/>
      <c r="Z3586"/>
      <c r="AA3586"/>
      <c r="AB3586"/>
      <c r="AC3586"/>
      <c r="AD3586"/>
      <c r="AE3586"/>
      <c r="AF3586"/>
      <c r="AG3586"/>
      <c r="AH3586"/>
      <c r="AI3586"/>
      <c r="AJ3586"/>
      <c r="AK3586"/>
      <c r="AL3586"/>
    </row>
    <row r="3587" spans="3:38" ht="15" customHeight="1" x14ac:dyDescent="0.35">
      <c r="C3587"/>
      <c r="D3587"/>
      <c r="E3587"/>
      <c r="F3587"/>
      <c r="G3587"/>
      <c r="H3587"/>
      <c r="I3587"/>
      <c r="J3587"/>
      <c r="K3587"/>
      <c r="L3587"/>
      <c r="M3587"/>
      <c r="N3587"/>
      <c r="O3587"/>
      <c r="S3587"/>
      <c r="T3587"/>
      <c r="U3587"/>
      <c r="V3587"/>
      <c r="Y3587"/>
      <c r="Z3587"/>
      <c r="AA3587"/>
      <c r="AB3587"/>
      <c r="AC3587"/>
      <c r="AD3587"/>
      <c r="AE3587"/>
      <c r="AF3587"/>
      <c r="AG3587"/>
      <c r="AH3587"/>
      <c r="AI3587"/>
      <c r="AJ3587"/>
      <c r="AK3587"/>
      <c r="AL3587"/>
    </row>
    <row r="3588" spans="3:38" ht="15" customHeight="1" x14ac:dyDescent="0.35">
      <c r="C3588"/>
      <c r="D3588"/>
      <c r="E3588"/>
      <c r="F3588"/>
      <c r="G3588"/>
      <c r="H3588"/>
      <c r="I3588"/>
      <c r="J3588"/>
      <c r="K3588"/>
      <c r="L3588"/>
      <c r="M3588"/>
      <c r="N3588"/>
      <c r="O3588"/>
      <c r="S3588"/>
      <c r="T3588"/>
      <c r="U3588"/>
      <c r="V3588"/>
      <c r="Y3588"/>
      <c r="Z3588"/>
      <c r="AA3588"/>
      <c r="AB3588"/>
      <c r="AC3588"/>
      <c r="AD3588"/>
      <c r="AE3588"/>
      <c r="AF3588"/>
      <c r="AG3588"/>
      <c r="AH3588"/>
      <c r="AI3588"/>
      <c r="AJ3588"/>
      <c r="AK3588"/>
      <c r="AL3588"/>
    </row>
    <row r="3589" spans="3:38" ht="15" customHeight="1" x14ac:dyDescent="0.35">
      <c r="C3589"/>
      <c r="D3589"/>
      <c r="E3589"/>
      <c r="F3589"/>
      <c r="G3589"/>
      <c r="H3589"/>
      <c r="I3589"/>
      <c r="J3589"/>
      <c r="K3589"/>
      <c r="L3589"/>
      <c r="M3589"/>
      <c r="N3589"/>
      <c r="O3589"/>
      <c r="S3589"/>
      <c r="T3589"/>
      <c r="U3589"/>
      <c r="V3589"/>
      <c r="Y3589"/>
      <c r="Z3589"/>
      <c r="AA3589"/>
      <c r="AB3589"/>
      <c r="AC3589"/>
      <c r="AD3589"/>
      <c r="AE3589"/>
      <c r="AF3589"/>
      <c r="AG3589"/>
      <c r="AH3589"/>
      <c r="AI3589"/>
      <c r="AJ3589"/>
      <c r="AK3589"/>
      <c r="AL3589"/>
    </row>
    <row r="3590" spans="3:38" ht="15" customHeight="1" x14ac:dyDescent="0.35">
      <c r="C3590"/>
      <c r="D3590"/>
      <c r="E3590"/>
      <c r="F3590"/>
      <c r="G3590"/>
      <c r="H3590"/>
      <c r="I3590"/>
      <c r="J3590"/>
      <c r="K3590"/>
      <c r="L3590"/>
      <c r="M3590"/>
      <c r="N3590"/>
      <c r="O3590"/>
      <c r="S3590"/>
      <c r="T3590"/>
      <c r="U3590"/>
      <c r="V3590"/>
      <c r="Y3590"/>
      <c r="Z3590"/>
      <c r="AA3590"/>
      <c r="AB3590"/>
      <c r="AC3590"/>
      <c r="AD3590"/>
      <c r="AE3590"/>
      <c r="AF3590"/>
      <c r="AG3590"/>
      <c r="AH3590"/>
      <c r="AI3590"/>
      <c r="AJ3590"/>
      <c r="AK3590"/>
      <c r="AL3590"/>
    </row>
    <row r="3591" spans="3:38" ht="15" customHeight="1" x14ac:dyDescent="0.35">
      <c r="C3591"/>
      <c r="D3591"/>
      <c r="E3591"/>
      <c r="F3591"/>
      <c r="G3591"/>
      <c r="H3591"/>
      <c r="I3591"/>
      <c r="J3591"/>
      <c r="K3591"/>
      <c r="L3591"/>
      <c r="M3591"/>
      <c r="N3591"/>
      <c r="O3591"/>
      <c r="S3591"/>
      <c r="T3591"/>
      <c r="U3591"/>
      <c r="V3591"/>
      <c r="Y3591"/>
      <c r="Z3591"/>
      <c r="AA3591"/>
      <c r="AB3591"/>
      <c r="AC3591"/>
      <c r="AD3591"/>
      <c r="AE3591"/>
      <c r="AF3591"/>
      <c r="AG3591"/>
      <c r="AH3591"/>
      <c r="AI3591"/>
      <c r="AJ3591"/>
      <c r="AK3591"/>
      <c r="AL3591"/>
    </row>
    <row r="3592" spans="3:38" ht="15" customHeight="1" x14ac:dyDescent="0.35">
      <c r="C3592"/>
      <c r="D3592"/>
      <c r="E3592"/>
      <c r="F3592"/>
      <c r="G3592"/>
      <c r="H3592"/>
      <c r="I3592"/>
      <c r="J3592"/>
      <c r="K3592"/>
      <c r="L3592"/>
      <c r="M3592"/>
      <c r="N3592"/>
      <c r="O3592"/>
      <c r="S3592"/>
      <c r="T3592"/>
      <c r="U3592"/>
      <c r="V3592"/>
      <c r="Y3592"/>
      <c r="Z3592"/>
      <c r="AA3592"/>
      <c r="AB3592"/>
      <c r="AC3592"/>
      <c r="AD3592"/>
      <c r="AE3592"/>
      <c r="AF3592"/>
      <c r="AG3592"/>
      <c r="AH3592"/>
      <c r="AI3592"/>
      <c r="AJ3592"/>
      <c r="AK3592"/>
      <c r="AL3592"/>
    </row>
    <row r="3593" spans="3:38" ht="15" customHeight="1" x14ac:dyDescent="0.35">
      <c r="C3593"/>
      <c r="D3593"/>
      <c r="E3593"/>
      <c r="F3593"/>
      <c r="G3593"/>
      <c r="H3593"/>
      <c r="I3593"/>
      <c r="J3593"/>
      <c r="K3593"/>
      <c r="L3593"/>
      <c r="M3593"/>
      <c r="N3593"/>
      <c r="O3593"/>
      <c r="S3593"/>
      <c r="T3593"/>
      <c r="U3593"/>
      <c r="V3593"/>
      <c r="Y3593"/>
      <c r="Z3593"/>
      <c r="AA3593"/>
      <c r="AB3593"/>
      <c r="AC3593"/>
      <c r="AD3593"/>
      <c r="AE3593"/>
      <c r="AF3593"/>
      <c r="AG3593"/>
      <c r="AH3593"/>
      <c r="AI3593"/>
      <c r="AJ3593"/>
      <c r="AK3593"/>
      <c r="AL3593"/>
    </row>
    <row r="3594" spans="3:38" ht="15" customHeight="1" x14ac:dyDescent="0.35">
      <c r="C3594"/>
      <c r="D3594"/>
      <c r="E3594"/>
      <c r="F3594"/>
      <c r="G3594"/>
      <c r="H3594"/>
      <c r="I3594"/>
      <c r="J3594"/>
      <c r="K3594"/>
      <c r="L3594"/>
      <c r="M3594"/>
      <c r="N3594"/>
      <c r="O3594"/>
      <c r="S3594"/>
      <c r="T3594"/>
      <c r="U3594"/>
      <c r="V3594"/>
      <c r="Y3594"/>
      <c r="Z3594"/>
      <c r="AA3594"/>
      <c r="AB3594"/>
      <c r="AC3594"/>
      <c r="AD3594"/>
      <c r="AE3594"/>
      <c r="AF3594"/>
      <c r="AG3594"/>
      <c r="AH3594"/>
      <c r="AI3594"/>
      <c r="AJ3594"/>
      <c r="AK3594"/>
      <c r="AL3594"/>
    </row>
    <row r="3595" spans="3:38" ht="15" customHeight="1" x14ac:dyDescent="0.35">
      <c r="C3595"/>
      <c r="D3595"/>
      <c r="E3595"/>
      <c r="F3595"/>
      <c r="G3595"/>
      <c r="H3595"/>
      <c r="I3595"/>
      <c r="J3595"/>
      <c r="K3595"/>
      <c r="L3595"/>
      <c r="M3595"/>
      <c r="N3595"/>
      <c r="O3595"/>
      <c r="S3595"/>
      <c r="T3595"/>
      <c r="U3595"/>
      <c r="V3595"/>
      <c r="Y3595"/>
      <c r="Z3595"/>
      <c r="AA3595"/>
      <c r="AB3595"/>
      <c r="AC3595"/>
      <c r="AD3595"/>
      <c r="AE3595"/>
      <c r="AF3595"/>
      <c r="AG3595"/>
      <c r="AH3595"/>
      <c r="AI3595"/>
      <c r="AJ3595"/>
      <c r="AK3595"/>
      <c r="AL3595"/>
    </row>
    <row r="3596" spans="3:38" ht="15" customHeight="1" x14ac:dyDescent="0.35">
      <c r="C3596"/>
      <c r="D3596"/>
      <c r="E3596"/>
      <c r="F3596"/>
      <c r="G3596"/>
      <c r="H3596"/>
      <c r="I3596"/>
      <c r="J3596"/>
      <c r="K3596"/>
      <c r="L3596"/>
      <c r="M3596"/>
      <c r="N3596"/>
      <c r="O3596"/>
      <c r="S3596"/>
      <c r="T3596"/>
      <c r="U3596"/>
      <c r="V3596"/>
      <c r="Y3596"/>
      <c r="Z3596"/>
      <c r="AA3596"/>
      <c r="AB3596"/>
      <c r="AC3596"/>
      <c r="AD3596"/>
      <c r="AE3596"/>
      <c r="AF3596"/>
      <c r="AG3596"/>
      <c r="AH3596"/>
      <c r="AI3596"/>
      <c r="AJ3596"/>
      <c r="AK3596"/>
      <c r="AL3596"/>
    </row>
    <row r="3597" spans="3:38" ht="15" customHeight="1" x14ac:dyDescent="0.35">
      <c r="C3597"/>
      <c r="D3597"/>
      <c r="E3597"/>
      <c r="F3597"/>
      <c r="G3597"/>
      <c r="H3597"/>
      <c r="I3597"/>
      <c r="J3597"/>
      <c r="K3597"/>
      <c r="L3597"/>
      <c r="M3597"/>
      <c r="N3597"/>
      <c r="O3597"/>
      <c r="S3597"/>
      <c r="T3597"/>
      <c r="U3597"/>
      <c r="V3597"/>
      <c r="Y3597"/>
      <c r="Z3597"/>
      <c r="AA3597"/>
      <c r="AB3597"/>
      <c r="AC3597"/>
      <c r="AD3597"/>
      <c r="AE3597"/>
      <c r="AF3597"/>
      <c r="AG3597"/>
      <c r="AH3597"/>
      <c r="AI3597"/>
      <c r="AJ3597"/>
      <c r="AK3597"/>
      <c r="AL3597"/>
    </row>
    <row r="3598" spans="3:38" ht="15" customHeight="1" x14ac:dyDescent="0.35">
      <c r="C3598"/>
      <c r="D3598"/>
      <c r="E3598"/>
      <c r="F3598"/>
      <c r="G3598"/>
      <c r="H3598"/>
      <c r="I3598"/>
      <c r="J3598"/>
      <c r="K3598"/>
      <c r="L3598"/>
      <c r="M3598"/>
      <c r="N3598"/>
      <c r="O3598"/>
      <c r="S3598"/>
      <c r="T3598"/>
      <c r="U3598"/>
      <c r="V3598"/>
      <c r="Y3598"/>
      <c r="Z3598"/>
      <c r="AA3598"/>
      <c r="AB3598"/>
      <c r="AC3598"/>
      <c r="AD3598"/>
      <c r="AE3598"/>
      <c r="AF3598"/>
      <c r="AG3598"/>
      <c r="AH3598"/>
      <c r="AI3598"/>
      <c r="AJ3598"/>
      <c r="AK3598"/>
      <c r="AL3598"/>
    </row>
    <row r="3599" spans="3:38" ht="15" customHeight="1" x14ac:dyDescent="0.35">
      <c r="C3599"/>
      <c r="D3599"/>
      <c r="E3599"/>
      <c r="F3599"/>
      <c r="G3599"/>
      <c r="H3599"/>
      <c r="I3599"/>
      <c r="J3599"/>
      <c r="K3599"/>
      <c r="L3599"/>
      <c r="M3599"/>
      <c r="N3599"/>
      <c r="O3599"/>
      <c r="S3599"/>
      <c r="T3599"/>
      <c r="U3599"/>
      <c r="V3599"/>
      <c r="Y3599"/>
      <c r="Z3599"/>
      <c r="AA3599"/>
      <c r="AB3599"/>
      <c r="AC3599"/>
      <c r="AD3599"/>
      <c r="AE3599"/>
      <c r="AF3599"/>
      <c r="AG3599"/>
      <c r="AH3599"/>
      <c r="AI3599"/>
      <c r="AJ3599"/>
      <c r="AK3599"/>
      <c r="AL3599"/>
    </row>
    <row r="3600" spans="3:38" ht="15" customHeight="1" x14ac:dyDescent="0.35">
      <c r="C3600"/>
      <c r="D3600"/>
      <c r="E3600"/>
      <c r="F3600"/>
      <c r="G3600"/>
      <c r="H3600"/>
      <c r="I3600"/>
      <c r="J3600"/>
      <c r="K3600"/>
      <c r="L3600"/>
      <c r="M3600"/>
      <c r="N3600"/>
      <c r="O3600"/>
      <c r="S3600"/>
      <c r="T3600"/>
      <c r="U3600"/>
      <c r="V3600"/>
      <c r="Y3600"/>
      <c r="Z3600"/>
      <c r="AA3600"/>
      <c r="AB3600"/>
      <c r="AC3600"/>
      <c r="AD3600"/>
      <c r="AE3600"/>
      <c r="AF3600"/>
      <c r="AG3600"/>
      <c r="AH3600"/>
      <c r="AI3600"/>
      <c r="AJ3600"/>
      <c r="AK3600"/>
      <c r="AL3600"/>
    </row>
    <row r="3601" spans="3:38" ht="15" customHeight="1" x14ac:dyDescent="0.35">
      <c r="C3601"/>
      <c r="D3601"/>
      <c r="E3601"/>
      <c r="F3601"/>
      <c r="G3601"/>
      <c r="H3601"/>
      <c r="I3601"/>
      <c r="J3601"/>
      <c r="K3601"/>
      <c r="L3601"/>
      <c r="M3601"/>
      <c r="N3601"/>
      <c r="O3601"/>
      <c r="S3601"/>
      <c r="T3601"/>
      <c r="U3601"/>
      <c r="V3601"/>
      <c r="Y3601"/>
      <c r="Z3601"/>
      <c r="AA3601"/>
      <c r="AB3601"/>
      <c r="AC3601"/>
      <c r="AD3601"/>
      <c r="AE3601"/>
      <c r="AF3601"/>
      <c r="AG3601"/>
      <c r="AH3601"/>
      <c r="AI3601"/>
      <c r="AJ3601"/>
      <c r="AK3601"/>
      <c r="AL3601"/>
    </row>
    <row r="3602" spans="3:38" ht="15" customHeight="1" x14ac:dyDescent="0.35">
      <c r="C3602"/>
      <c r="D3602"/>
      <c r="E3602"/>
      <c r="F3602"/>
      <c r="G3602"/>
      <c r="H3602"/>
      <c r="I3602"/>
      <c r="J3602"/>
      <c r="K3602"/>
      <c r="L3602"/>
      <c r="M3602"/>
      <c r="N3602"/>
      <c r="O3602"/>
      <c r="S3602"/>
      <c r="T3602"/>
      <c r="U3602"/>
      <c r="V3602"/>
      <c r="Y3602"/>
      <c r="Z3602"/>
      <c r="AA3602"/>
      <c r="AB3602"/>
      <c r="AC3602"/>
      <c r="AD3602"/>
      <c r="AE3602"/>
      <c r="AF3602"/>
      <c r="AG3602"/>
      <c r="AH3602"/>
      <c r="AI3602"/>
      <c r="AJ3602"/>
      <c r="AK3602"/>
      <c r="AL3602"/>
    </row>
    <row r="3603" spans="3:38" ht="15" customHeight="1" x14ac:dyDescent="0.35">
      <c r="C3603"/>
      <c r="D3603"/>
      <c r="E3603"/>
      <c r="F3603"/>
      <c r="G3603"/>
      <c r="H3603"/>
      <c r="I3603"/>
      <c r="J3603"/>
      <c r="K3603"/>
      <c r="L3603"/>
      <c r="M3603"/>
      <c r="N3603"/>
      <c r="O3603"/>
      <c r="S3603"/>
      <c r="T3603"/>
      <c r="U3603"/>
      <c r="V3603"/>
      <c r="Y3603"/>
      <c r="Z3603"/>
      <c r="AA3603"/>
      <c r="AB3603"/>
      <c r="AC3603"/>
      <c r="AD3603"/>
      <c r="AE3603"/>
      <c r="AF3603"/>
      <c r="AG3603"/>
      <c r="AH3603"/>
      <c r="AI3603"/>
      <c r="AJ3603"/>
      <c r="AK3603"/>
      <c r="AL3603"/>
    </row>
    <row r="3604" spans="3:38" ht="15" customHeight="1" x14ac:dyDescent="0.35">
      <c r="C3604"/>
      <c r="D3604"/>
      <c r="E3604"/>
      <c r="F3604"/>
      <c r="G3604"/>
      <c r="H3604"/>
      <c r="I3604"/>
      <c r="J3604"/>
      <c r="K3604"/>
      <c r="L3604"/>
      <c r="M3604"/>
      <c r="N3604"/>
      <c r="O3604"/>
      <c r="S3604"/>
      <c r="T3604"/>
      <c r="U3604"/>
      <c r="V3604"/>
      <c r="Y3604"/>
      <c r="Z3604"/>
      <c r="AA3604"/>
      <c r="AB3604"/>
      <c r="AC3604"/>
      <c r="AD3604"/>
      <c r="AE3604"/>
      <c r="AF3604"/>
      <c r="AG3604"/>
      <c r="AH3604"/>
      <c r="AI3604"/>
      <c r="AJ3604"/>
      <c r="AK3604"/>
      <c r="AL3604"/>
    </row>
    <row r="3605" spans="3:38" ht="15" customHeight="1" x14ac:dyDescent="0.35">
      <c r="C3605"/>
      <c r="D3605"/>
      <c r="E3605"/>
      <c r="F3605"/>
      <c r="G3605"/>
      <c r="H3605"/>
      <c r="I3605"/>
      <c r="J3605"/>
      <c r="K3605"/>
      <c r="L3605"/>
      <c r="M3605"/>
      <c r="N3605"/>
      <c r="O3605"/>
      <c r="S3605"/>
      <c r="T3605"/>
      <c r="U3605"/>
      <c r="V3605"/>
      <c r="Y3605"/>
      <c r="Z3605"/>
      <c r="AA3605"/>
      <c r="AB3605"/>
      <c r="AC3605"/>
      <c r="AD3605"/>
      <c r="AE3605"/>
      <c r="AF3605"/>
      <c r="AG3605"/>
      <c r="AH3605"/>
      <c r="AI3605"/>
      <c r="AJ3605"/>
      <c r="AK3605"/>
      <c r="AL3605"/>
    </row>
    <row r="3606" spans="3:38" ht="15" customHeight="1" x14ac:dyDescent="0.35">
      <c r="C3606"/>
      <c r="D3606"/>
      <c r="E3606"/>
      <c r="F3606"/>
      <c r="G3606"/>
      <c r="H3606"/>
      <c r="I3606"/>
      <c r="J3606"/>
      <c r="K3606"/>
      <c r="L3606"/>
      <c r="M3606"/>
      <c r="N3606"/>
      <c r="O3606"/>
      <c r="S3606"/>
      <c r="T3606"/>
      <c r="U3606"/>
      <c r="V3606"/>
      <c r="Y3606"/>
      <c r="Z3606"/>
      <c r="AA3606"/>
      <c r="AB3606"/>
      <c r="AC3606"/>
      <c r="AD3606"/>
      <c r="AE3606"/>
      <c r="AF3606"/>
      <c r="AG3606"/>
      <c r="AH3606"/>
      <c r="AI3606"/>
      <c r="AJ3606"/>
      <c r="AK3606"/>
      <c r="AL3606"/>
    </row>
    <row r="3607" spans="3:38" ht="15" customHeight="1" x14ac:dyDescent="0.35">
      <c r="C3607"/>
      <c r="D3607"/>
      <c r="E3607"/>
      <c r="F3607"/>
      <c r="G3607"/>
      <c r="H3607"/>
      <c r="I3607"/>
      <c r="J3607"/>
      <c r="K3607"/>
      <c r="L3607"/>
      <c r="M3607"/>
      <c r="N3607"/>
      <c r="O3607"/>
      <c r="S3607"/>
      <c r="T3607"/>
      <c r="U3607"/>
      <c r="V3607"/>
      <c r="Y3607"/>
      <c r="Z3607"/>
      <c r="AA3607"/>
      <c r="AB3607"/>
      <c r="AC3607"/>
      <c r="AD3607"/>
      <c r="AE3607"/>
      <c r="AF3607"/>
      <c r="AG3607"/>
      <c r="AH3607"/>
      <c r="AI3607"/>
      <c r="AJ3607"/>
      <c r="AK3607"/>
      <c r="AL3607"/>
    </row>
    <row r="3608" spans="3:38" ht="15" customHeight="1" x14ac:dyDescent="0.35">
      <c r="C3608"/>
      <c r="D3608"/>
      <c r="E3608"/>
      <c r="F3608"/>
      <c r="G3608"/>
      <c r="H3608"/>
      <c r="I3608"/>
      <c r="J3608"/>
      <c r="K3608"/>
      <c r="L3608"/>
      <c r="M3608"/>
      <c r="N3608"/>
      <c r="O3608"/>
      <c r="S3608"/>
      <c r="T3608"/>
      <c r="U3608"/>
      <c r="V3608"/>
      <c r="Y3608"/>
      <c r="Z3608"/>
      <c r="AA3608"/>
      <c r="AB3608"/>
      <c r="AC3608"/>
      <c r="AD3608"/>
      <c r="AE3608"/>
      <c r="AF3608"/>
      <c r="AG3608"/>
      <c r="AH3608"/>
      <c r="AI3608"/>
      <c r="AJ3608"/>
      <c r="AK3608"/>
      <c r="AL3608"/>
    </row>
    <row r="3609" spans="3:38" ht="15" customHeight="1" x14ac:dyDescent="0.35">
      <c r="C3609"/>
      <c r="D3609"/>
      <c r="E3609"/>
      <c r="F3609"/>
      <c r="G3609"/>
      <c r="H3609"/>
      <c r="I3609"/>
      <c r="J3609"/>
      <c r="K3609"/>
      <c r="L3609"/>
      <c r="M3609"/>
      <c r="N3609"/>
      <c r="O3609"/>
      <c r="S3609"/>
      <c r="T3609"/>
      <c r="U3609"/>
      <c r="V3609"/>
      <c r="Y3609"/>
      <c r="Z3609"/>
      <c r="AA3609"/>
      <c r="AB3609"/>
      <c r="AC3609"/>
      <c r="AD3609"/>
      <c r="AE3609"/>
      <c r="AF3609"/>
      <c r="AG3609"/>
      <c r="AH3609"/>
      <c r="AI3609"/>
      <c r="AJ3609"/>
      <c r="AK3609"/>
      <c r="AL3609"/>
    </row>
    <row r="3610" spans="3:38" ht="15" customHeight="1" x14ac:dyDescent="0.35">
      <c r="C3610"/>
      <c r="D3610"/>
      <c r="E3610"/>
      <c r="F3610"/>
      <c r="G3610"/>
      <c r="H3610"/>
      <c r="I3610"/>
      <c r="J3610"/>
      <c r="K3610"/>
      <c r="L3610"/>
      <c r="M3610"/>
      <c r="N3610"/>
      <c r="O3610"/>
      <c r="S3610"/>
      <c r="T3610"/>
      <c r="U3610"/>
      <c r="V3610"/>
      <c r="Y3610"/>
      <c r="Z3610"/>
      <c r="AA3610"/>
      <c r="AB3610"/>
      <c r="AC3610"/>
      <c r="AD3610"/>
      <c r="AE3610"/>
      <c r="AF3610"/>
      <c r="AG3610"/>
      <c r="AH3610"/>
      <c r="AI3610"/>
      <c r="AJ3610"/>
      <c r="AK3610"/>
      <c r="AL3610"/>
    </row>
    <row r="3611" spans="3:38" ht="15" customHeight="1" x14ac:dyDescent="0.35">
      <c r="C3611"/>
      <c r="D3611"/>
      <c r="E3611"/>
      <c r="F3611"/>
      <c r="G3611"/>
      <c r="H3611"/>
      <c r="I3611"/>
      <c r="J3611"/>
      <c r="K3611"/>
      <c r="L3611"/>
      <c r="M3611"/>
      <c r="N3611"/>
      <c r="O3611"/>
      <c r="S3611"/>
      <c r="T3611"/>
      <c r="U3611"/>
      <c r="V3611"/>
      <c r="Y3611"/>
      <c r="Z3611"/>
      <c r="AA3611"/>
      <c r="AB3611"/>
      <c r="AC3611"/>
      <c r="AD3611"/>
      <c r="AE3611"/>
      <c r="AF3611"/>
      <c r="AG3611"/>
      <c r="AH3611"/>
      <c r="AI3611"/>
      <c r="AJ3611"/>
      <c r="AK3611"/>
      <c r="AL3611"/>
    </row>
    <row r="3612" spans="3:38" ht="15" customHeight="1" x14ac:dyDescent="0.35">
      <c r="C3612"/>
      <c r="D3612"/>
      <c r="E3612"/>
      <c r="F3612"/>
      <c r="G3612"/>
      <c r="H3612"/>
      <c r="I3612"/>
      <c r="J3612"/>
      <c r="K3612"/>
      <c r="L3612"/>
      <c r="M3612"/>
      <c r="N3612"/>
      <c r="O3612"/>
      <c r="S3612"/>
      <c r="T3612"/>
      <c r="U3612"/>
      <c r="V3612"/>
      <c r="Y3612"/>
      <c r="Z3612"/>
      <c r="AA3612"/>
      <c r="AB3612"/>
      <c r="AC3612"/>
      <c r="AD3612"/>
      <c r="AE3612"/>
      <c r="AF3612"/>
      <c r="AG3612"/>
      <c r="AH3612"/>
      <c r="AI3612"/>
      <c r="AJ3612"/>
      <c r="AK3612"/>
      <c r="AL3612"/>
    </row>
    <row r="3613" spans="3:38" ht="15" customHeight="1" x14ac:dyDescent="0.35">
      <c r="C3613"/>
      <c r="D3613"/>
      <c r="E3613"/>
      <c r="F3613"/>
      <c r="G3613"/>
      <c r="H3613"/>
      <c r="I3613"/>
      <c r="J3613"/>
      <c r="K3613"/>
      <c r="L3613"/>
      <c r="M3613"/>
      <c r="N3613"/>
      <c r="O3613"/>
      <c r="S3613"/>
      <c r="T3613"/>
      <c r="U3613"/>
      <c r="V3613"/>
      <c r="Y3613"/>
      <c r="Z3613"/>
      <c r="AA3613"/>
      <c r="AB3613"/>
      <c r="AC3613"/>
      <c r="AD3613"/>
      <c r="AE3613"/>
      <c r="AF3613"/>
      <c r="AG3613"/>
      <c r="AH3613"/>
      <c r="AI3613"/>
      <c r="AJ3613"/>
      <c r="AK3613"/>
      <c r="AL3613"/>
    </row>
    <row r="3614" spans="3:38" ht="15" customHeight="1" x14ac:dyDescent="0.35">
      <c r="C3614"/>
      <c r="D3614"/>
      <c r="E3614"/>
      <c r="F3614"/>
      <c r="G3614"/>
      <c r="H3614"/>
      <c r="I3614"/>
      <c r="J3614"/>
      <c r="K3614"/>
      <c r="L3614"/>
      <c r="M3614"/>
      <c r="N3614"/>
      <c r="O3614"/>
      <c r="S3614"/>
      <c r="T3614"/>
      <c r="U3614"/>
      <c r="V3614"/>
      <c r="Y3614"/>
      <c r="Z3614"/>
      <c r="AA3614"/>
      <c r="AB3614"/>
      <c r="AC3614"/>
      <c r="AD3614"/>
      <c r="AE3614"/>
      <c r="AF3614"/>
      <c r="AG3614"/>
      <c r="AH3614"/>
      <c r="AI3614"/>
      <c r="AJ3614"/>
      <c r="AK3614"/>
      <c r="AL3614"/>
    </row>
    <row r="3615" spans="3:38" ht="15" customHeight="1" x14ac:dyDescent="0.35">
      <c r="C3615"/>
      <c r="D3615"/>
      <c r="E3615"/>
      <c r="F3615"/>
      <c r="G3615"/>
      <c r="H3615"/>
      <c r="I3615"/>
      <c r="J3615"/>
      <c r="K3615"/>
      <c r="L3615"/>
      <c r="M3615"/>
      <c r="N3615"/>
      <c r="O3615"/>
      <c r="S3615"/>
      <c r="T3615"/>
      <c r="U3615"/>
      <c r="V3615"/>
      <c r="Y3615"/>
      <c r="Z3615"/>
      <c r="AA3615"/>
      <c r="AB3615"/>
      <c r="AC3615"/>
      <c r="AD3615"/>
      <c r="AE3615"/>
      <c r="AF3615"/>
      <c r="AG3615"/>
      <c r="AH3615"/>
      <c r="AI3615"/>
      <c r="AJ3615"/>
      <c r="AK3615"/>
      <c r="AL3615"/>
    </row>
    <row r="3616" spans="3:38" ht="15" customHeight="1" x14ac:dyDescent="0.35">
      <c r="C3616"/>
      <c r="D3616"/>
      <c r="E3616"/>
      <c r="F3616"/>
      <c r="G3616"/>
      <c r="H3616"/>
      <c r="I3616"/>
      <c r="J3616"/>
      <c r="K3616"/>
      <c r="L3616"/>
      <c r="M3616"/>
      <c r="N3616"/>
      <c r="O3616"/>
      <c r="S3616"/>
      <c r="T3616"/>
      <c r="U3616"/>
      <c r="V3616"/>
      <c r="Y3616"/>
      <c r="Z3616"/>
      <c r="AA3616"/>
      <c r="AB3616"/>
      <c r="AC3616"/>
      <c r="AD3616"/>
      <c r="AE3616"/>
      <c r="AF3616"/>
      <c r="AG3616"/>
      <c r="AH3616"/>
      <c r="AI3616"/>
      <c r="AJ3616"/>
      <c r="AK3616"/>
      <c r="AL3616"/>
    </row>
    <row r="3617" spans="3:38" ht="15" customHeight="1" x14ac:dyDescent="0.35">
      <c r="C3617"/>
      <c r="D3617"/>
      <c r="E3617"/>
      <c r="F3617"/>
      <c r="G3617"/>
      <c r="H3617"/>
      <c r="I3617"/>
      <c r="J3617"/>
      <c r="K3617"/>
      <c r="L3617"/>
      <c r="M3617"/>
      <c r="N3617"/>
      <c r="O3617"/>
      <c r="S3617"/>
      <c r="T3617"/>
      <c r="U3617"/>
      <c r="V3617"/>
      <c r="Y3617"/>
      <c r="Z3617"/>
      <c r="AA3617"/>
      <c r="AB3617"/>
      <c r="AC3617"/>
      <c r="AD3617"/>
      <c r="AE3617"/>
      <c r="AF3617"/>
      <c r="AG3617"/>
      <c r="AH3617"/>
      <c r="AI3617"/>
      <c r="AJ3617"/>
      <c r="AK3617"/>
      <c r="AL3617"/>
    </row>
    <row r="3618" spans="3:38" ht="15" customHeight="1" x14ac:dyDescent="0.35">
      <c r="C3618"/>
      <c r="D3618"/>
      <c r="E3618"/>
      <c r="F3618"/>
      <c r="G3618"/>
      <c r="H3618"/>
      <c r="I3618"/>
      <c r="J3618"/>
      <c r="K3618"/>
      <c r="L3618"/>
      <c r="M3618"/>
      <c r="N3618"/>
      <c r="O3618"/>
      <c r="S3618"/>
      <c r="T3618"/>
      <c r="U3618"/>
      <c r="V3618"/>
      <c r="Y3618"/>
      <c r="Z3618"/>
      <c r="AA3618"/>
      <c r="AB3618"/>
      <c r="AC3618"/>
      <c r="AD3618"/>
      <c r="AE3618"/>
      <c r="AF3618"/>
      <c r="AG3618"/>
      <c r="AH3618"/>
      <c r="AI3618"/>
      <c r="AJ3618"/>
      <c r="AK3618"/>
      <c r="AL3618"/>
    </row>
    <row r="3619" spans="3:38" ht="15" customHeight="1" x14ac:dyDescent="0.35">
      <c r="C3619"/>
      <c r="D3619"/>
      <c r="E3619"/>
      <c r="F3619"/>
      <c r="G3619"/>
      <c r="H3619"/>
      <c r="I3619"/>
      <c r="J3619"/>
      <c r="K3619"/>
      <c r="L3619"/>
      <c r="M3619"/>
      <c r="N3619"/>
      <c r="O3619"/>
      <c r="S3619"/>
      <c r="T3619"/>
      <c r="U3619"/>
      <c r="V3619"/>
      <c r="Y3619"/>
      <c r="Z3619"/>
      <c r="AA3619"/>
      <c r="AB3619"/>
      <c r="AC3619"/>
      <c r="AD3619"/>
      <c r="AE3619"/>
      <c r="AF3619"/>
      <c r="AG3619"/>
      <c r="AH3619"/>
      <c r="AI3619"/>
      <c r="AJ3619"/>
      <c r="AK3619"/>
      <c r="AL3619"/>
    </row>
    <row r="3620" spans="3:38" ht="15" customHeight="1" x14ac:dyDescent="0.35">
      <c r="C3620"/>
      <c r="D3620"/>
      <c r="E3620"/>
      <c r="F3620"/>
      <c r="G3620"/>
      <c r="H3620"/>
      <c r="I3620"/>
      <c r="J3620"/>
      <c r="K3620"/>
      <c r="L3620"/>
      <c r="M3620"/>
      <c r="N3620"/>
      <c r="O3620"/>
      <c r="S3620"/>
      <c r="T3620"/>
      <c r="U3620"/>
      <c r="V3620"/>
      <c r="Y3620"/>
      <c r="Z3620"/>
      <c r="AA3620"/>
      <c r="AB3620"/>
      <c r="AC3620"/>
      <c r="AD3620"/>
      <c r="AE3620"/>
      <c r="AF3620"/>
      <c r="AG3620"/>
      <c r="AH3620"/>
      <c r="AI3620"/>
      <c r="AJ3620"/>
      <c r="AK3620"/>
      <c r="AL3620"/>
    </row>
    <row r="3621" spans="3:38" ht="15" customHeight="1" x14ac:dyDescent="0.35">
      <c r="C3621"/>
      <c r="D3621"/>
      <c r="E3621"/>
      <c r="F3621"/>
      <c r="G3621"/>
      <c r="H3621"/>
      <c r="I3621"/>
      <c r="J3621"/>
      <c r="K3621"/>
      <c r="L3621"/>
      <c r="M3621"/>
      <c r="N3621"/>
      <c r="O3621"/>
      <c r="S3621"/>
      <c r="T3621"/>
      <c r="U3621"/>
      <c r="V3621"/>
      <c r="Y3621"/>
      <c r="Z3621"/>
      <c r="AA3621"/>
      <c r="AB3621"/>
      <c r="AC3621"/>
      <c r="AD3621"/>
      <c r="AE3621"/>
      <c r="AF3621"/>
      <c r="AG3621"/>
      <c r="AH3621"/>
      <c r="AI3621"/>
      <c r="AJ3621"/>
      <c r="AK3621"/>
      <c r="AL3621"/>
    </row>
    <row r="3622" spans="3:38" ht="15" customHeight="1" x14ac:dyDescent="0.35">
      <c r="C3622"/>
      <c r="D3622"/>
      <c r="E3622"/>
      <c r="F3622"/>
      <c r="G3622"/>
      <c r="H3622"/>
      <c r="I3622"/>
      <c r="J3622"/>
      <c r="K3622"/>
      <c r="L3622"/>
      <c r="M3622"/>
      <c r="N3622"/>
      <c r="O3622"/>
      <c r="S3622"/>
      <c r="T3622"/>
      <c r="U3622"/>
      <c r="V3622"/>
      <c r="Y3622"/>
      <c r="Z3622"/>
      <c r="AA3622"/>
      <c r="AB3622"/>
      <c r="AC3622"/>
      <c r="AD3622"/>
      <c r="AE3622"/>
      <c r="AF3622"/>
      <c r="AG3622"/>
      <c r="AH3622"/>
      <c r="AI3622"/>
      <c r="AJ3622"/>
      <c r="AK3622"/>
      <c r="AL3622"/>
    </row>
    <row r="3623" spans="3:38" ht="15" customHeight="1" x14ac:dyDescent="0.35">
      <c r="C3623"/>
      <c r="D3623"/>
      <c r="E3623"/>
      <c r="F3623"/>
      <c r="G3623"/>
      <c r="H3623"/>
      <c r="I3623"/>
      <c r="J3623"/>
      <c r="K3623"/>
      <c r="L3623"/>
      <c r="M3623"/>
      <c r="N3623"/>
      <c r="O3623"/>
      <c r="S3623"/>
      <c r="T3623"/>
      <c r="U3623"/>
      <c r="V3623"/>
      <c r="Y3623"/>
      <c r="Z3623"/>
      <c r="AA3623"/>
      <c r="AB3623"/>
      <c r="AC3623"/>
      <c r="AD3623"/>
      <c r="AE3623"/>
      <c r="AF3623"/>
      <c r="AG3623"/>
      <c r="AH3623"/>
      <c r="AI3623"/>
      <c r="AJ3623"/>
      <c r="AK3623"/>
      <c r="AL3623"/>
    </row>
    <row r="3624" spans="3:38" ht="15" customHeight="1" x14ac:dyDescent="0.35">
      <c r="C3624"/>
      <c r="D3624"/>
      <c r="E3624"/>
      <c r="F3624"/>
      <c r="G3624"/>
      <c r="H3624"/>
      <c r="I3624"/>
      <c r="J3624"/>
      <c r="K3624"/>
      <c r="L3624"/>
      <c r="M3624"/>
      <c r="N3624"/>
      <c r="O3624"/>
      <c r="S3624"/>
      <c r="T3624"/>
      <c r="U3624"/>
      <c r="V3624"/>
      <c r="Y3624"/>
      <c r="Z3624"/>
      <c r="AA3624"/>
      <c r="AB3624"/>
      <c r="AC3624"/>
      <c r="AD3624"/>
      <c r="AE3624"/>
      <c r="AF3624"/>
      <c r="AG3624"/>
      <c r="AH3624"/>
      <c r="AI3624"/>
      <c r="AJ3624"/>
      <c r="AK3624"/>
      <c r="AL3624"/>
    </row>
    <row r="3625" spans="3:38" ht="15" customHeight="1" x14ac:dyDescent="0.35">
      <c r="C3625"/>
      <c r="D3625"/>
      <c r="E3625"/>
      <c r="F3625"/>
      <c r="G3625"/>
      <c r="H3625"/>
      <c r="I3625"/>
      <c r="J3625"/>
      <c r="K3625"/>
      <c r="L3625"/>
      <c r="M3625"/>
      <c r="N3625"/>
      <c r="O3625"/>
      <c r="S3625"/>
      <c r="T3625"/>
      <c r="U3625"/>
      <c r="V3625"/>
      <c r="Y3625"/>
      <c r="Z3625"/>
      <c r="AA3625"/>
      <c r="AB3625"/>
      <c r="AC3625"/>
      <c r="AD3625"/>
      <c r="AE3625"/>
      <c r="AF3625"/>
      <c r="AG3625"/>
      <c r="AH3625"/>
      <c r="AI3625"/>
      <c r="AJ3625"/>
      <c r="AK3625"/>
      <c r="AL3625"/>
    </row>
    <row r="3626" spans="3:38" ht="15" customHeight="1" x14ac:dyDescent="0.35">
      <c r="C3626"/>
      <c r="D3626"/>
      <c r="E3626"/>
      <c r="F3626"/>
      <c r="G3626"/>
      <c r="H3626"/>
      <c r="I3626"/>
      <c r="J3626"/>
      <c r="K3626"/>
      <c r="L3626"/>
      <c r="M3626"/>
      <c r="N3626"/>
      <c r="O3626"/>
      <c r="S3626"/>
      <c r="T3626"/>
      <c r="U3626"/>
      <c r="V3626"/>
      <c r="Y3626"/>
      <c r="Z3626"/>
      <c r="AA3626"/>
      <c r="AB3626"/>
      <c r="AC3626"/>
      <c r="AD3626"/>
      <c r="AE3626"/>
      <c r="AF3626"/>
      <c r="AG3626"/>
      <c r="AH3626"/>
      <c r="AI3626"/>
      <c r="AJ3626"/>
      <c r="AK3626"/>
      <c r="AL3626"/>
    </row>
    <row r="3627" spans="3:38" ht="15" customHeight="1" x14ac:dyDescent="0.35">
      <c r="C3627"/>
      <c r="D3627"/>
      <c r="E3627"/>
      <c r="F3627"/>
      <c r="G3627"/>
      <c r="H3627"/>
      <c r="I3627"/>
      <c r="J3627"/>
      <c r="K3627"/>
      <c r="L3627"/>
      <c r="M3627"/>
      <c r="N3627"/>
      <c r="O3627"/>
      <c r="S3627"/>
      <c r="T3627"/>
      <c r="U3627"/>
      <c r="V3627"/>
      <c r="Y3627"/>
      <c r="Z3627"/>
      <c r="AA3627"/>
      <c r="AB3627"/>
      <c r="AC3627"/>
      <c r="AD3627"/>
      <c r="AE3627"/>
      <c r="AF3627"/>
      <c r="AG3627"/>
      <c r="AH3627"/>
      <c r="AI3627"/>
      <c r="AJ3627"/>
      <c r="AK3627"/>
      <c r="AL3627"/>
    </row>
    <row r="3628" spans="3:38" ht="15" customHeight="1" x14ac:dyDescent="0.35">
      <c r="C3628"/>
      <c r="D3628"/>
      <c r="E3628"/>
      <c r="F3628"/>
      <c r="G3628"/>
      <c r="H3628"/>
      <c r="I3628"/>
      <c r="J3628"/>
      <c r="K3628"/>
      <c r="L3628"/>
      <c r="M3628"/>
      <c r="N3628"/>
      <c r="O3628"/>
      <c r="S3628"/>
      <c r="T3628"/>
      <c r="U3628"/>
      <c r="V3628"/>
      <c r="Y3628"/>
      <c r="Z3628"/>
      <c r="AA3628"/>
      <c r="AB3628"/>
      <c r="AC3628"/>
      <c r="AD3628"/>
      <c r="AE3628"/>
      <c r="AF3628"/>
      <c r="AG3628"/>
      <c r="AH3628"/>
      <c r="AI3628"/>
      <c r="AJ3628"/>
      <c r="AK3628"/>
      <c r="AL3628"/>
    </row>
    <row r="3629" spans="3:38" ht="15" customHeight="1" x14ac:dyDescent="0.35">
      <c r="C3629"/>
      <c r="D3629"/>
      <c r="E3629"/>
      <c r="F3629"/>
      <c r="G3629"/>
      <c r="H3629"/>
      <c r="I3629"/>
      <c r="J3629"/>
      <c r="K3629"/>
      <c r="L3629"/>
      <c r="M3629"/>
      <c r="N3629"/>
      <c r="O3629"/>
      <c r="S3629"/>
      <c r="T3629"/>
      <c r="U3629"/>
      <c r="V3629"/>
      <c r="Y3629"/>
      <c r="Z3629"/>
      <c r="AA3629"/>
      <c r="AB3629"/>
      <c r="AC3629"/>
      <c r="AD3629"/>
      <c r="AE3629"/>
      <c r="AF3629"/>
      <c r="AG3629"/>
      <c r="AH3629"/>
      <c r="AI3629"/>
      <c r="AJ3629"/>
      <c r="AK3629"/>
      <c r="AL3629"/>
    </row>
    <row r="3630" spans="3:38" ht="15" customHeight="1" x14ac:dyDescent="0.35">
      <c r="C3630"/>
      <c r="D3630"/>
      <c r="E3630"/>
      <c r="F3630"/>
      <c r="G3630"/>
      <c r="H3630"/>
      <c r="I3630"/>
      <c r="J3630"/>
      <c r="K3630"/>
      <c r="L3630"/>
      <c r="M3630"/>
      <c r="N3630"/>
      <c r="O3630"/>
      <c r="S3630"/>
      <c r="T3630"/>
      <c r="U3630"/>
      <c r="V3630"/>
      <c r="Y3630"/>
      <c r="Z3630"/>
      <c r="AA3630"/>
      <c r="AB3630"/>
      <c r="AC3630"/>
      <c r="AD3630"/>
      <c r="AE3630"/>
      <c r="AF3630"/>
      <c r="AG3630"/>
      <c r="AH3630"/>
      <c r="AI3630"/>
      <c r="AJ3630"/>
      <c r="AK3630"/>
      <c r="AL3630"/>
    </row>
    <row r="3631" spans="3:38" ht="15" customHeight="1" x14ac:dyDescent="0.35">
      <c r="C3631"/>
      <c r="D3631"/>
      <c r="E3631"/>
      <c r="F3631"/>
      <c r="G3631"/>
      <c r="H3631"/>
      <c r="I3631"/>
      <c r="J3631"/>
      <c r="K3631"/>
      <c r="L3631"/>
      <c r="M3631"/>
      <c r="N3631"/>
      <c r="O3631"/>
      <c r="S3631"/>
      <c r="T3631"/>
      <c r="U3631"/>
      <c r="V3631"/>
      <c r="Y3631"/>
      <c r="Z3631"/>
      <c r="AA3631"/>
      <c r="AB3631"/>
      <c r="AC3631"/>
      <c r="AD3631"/>
      <c r="AE3631"/>
      <c r="AF3631"/>
      <c r="AG3631"/>
      <c r="AH3631"/>
      <c r="AI3631"/>
      <c r="AJ3631"/>
      <c r="AK3631"/>
      <c r="AL3631"/>
    </row>
    <row r="3632" spans="3:38" ht="15" customHeight="1" x14ac:dyDescent="0.35">
      <c r="C3632"/>
      <c r="D3632"/>
      <c r="E3632"/>
      <c r="F3632"/>
      <c r="G3632"/>
      <c r="H3632"/>
      <c r="I3632"/>
      <c r="J3632"/>
      <c r="K3632"/>
      <c r="L3632"/>
      <c r="M3632"/>
      <c r="N3632"/>
      <c r="O3632"/>
      <c r="S3632"/>
      <c r="T3632"/>
      <c r="U3632"/>
      <c r="V3632"/>
      <c r="Y3632"/>
      <c r="Z3632"/>
      <c r="AA3632"/>
      <c r="AB3632"/>
      <c r="AC3632"/>
      <c r="AD3632"/>
      <c r="AE3632"/>
      <c r="AF3632"/>
      <c r="AG3632"/>
      <c r="AH3632"/>
      <c r="AI3632"/>
      <c r="AJ3632"/>
      <c r="AK3632"/>
      <c r="AL3632"/>
    </row>
    <row r="3633" spans="3:38" ht="15" customHeight="1" x14ac:dyDescent="0.35">
      <c r="C3633"/>
      <c r="D3633"/>
      <c r="E3633"/>
      <c r="F3633"/>
      <c r="G3633"/>
      <c r="H3633"/>
      <c r="I3633"/>
      <c r="J3633"/>
      <c r="K3633"/>
      <c r="L3633"/>
      <c r="M3633"/>
      <c r="N3633"/>
      <c r="O3633"/>
      <c r="S3633"/>
      <c r="T3633"/>
      <c r="U3633"/>
      <c r="V3633"/>
      <c r="Y3633"/>
      <c r="Z3633"/>
      <c r="AA3633"/>
      <c r="AB3633"/>
      <c r="AC3633"/>
      <c r="AD3633"/>
      <c r="AE3633"/>
      <c r="AF3633"/>
      <c r="AG3633"/>
      <c r="AH3633"/>
      <c r="AI3633"/>
      <c r="AJ3633"/>
      <c r="AK3633"/>
      <c r="AL3633"/>
    </row>
    <row r="3634" spans="3:38" ht="15" customHeight="1" x14ac:dyDescent="0.35">
      <c r="C3634"/>
      <c r="D3634"/>
      <c r="E3634"/>
      <c r="F3634"/>
      <c r="G3634"/>
      <c r="H3634"/>
      <c r="I3634"/>
      <c r="J3634"/>
      <c r="K3634"/>
      <c r="L3634"/>
      <c r="M3634"/>
      <c r="N3634"/>
      <c r="O3634"/>
      <c r="S3634"/>
      <c r="T3634"/>
      <c r="U3634"/>
      <c r="V3634"/>
      <c r="Y3634"/>
      <c r="Z3634"/>
      <c r="AA3634"/>
      <c r="AB3634"/>
      <c r="AC3634"/>
      <c r="AD3634"/>
      <c r="AE3634"/>
      <c r="AF3634"/>
      <c r="AG3634"/>
      <c r="AH3634"/>
      <c r="AI3634"/>
      <c r="AJ3634"/>
      <c r="AK3634"/>
      <c r="AL3634"/>
    </row>
    <row r="3635" spans="3:38" ht="15" customHeight="1" x14ac:dyDescent="0.35">
      <c r="C3635"/>
      <c r="D3635"/>
      <c r="E3635"/>
      <c r="F3635"/>
      <c r="G3635"/>
      <c r="H3635"/>
      <c r="I3635"/>
      <c r="J3635"/>
      <c r="K3635"/>
      <c r="L3635"/>
      <c r="M3635"/>
      <c r="N3635"/>
      <c r="O3635"/>
      <c r="S3635"/>
      <c r="T3635"/>
      <c r="U3635"/>
      <c r="V3635"/>
      <c r="Y3635"/>
      <c r="Z3635"/>
      <c r="AA3635"/>
      <c r="AB3635"/>
      <c r="AC3635"/>
      <c r="AD3635"/>
      <c r="AE3635"/>
      <c r="AF3635"/>
      <c r="AG3635"/>
      <c r="AH3635"/>
      <c r="AI3635"/>
      <c r="AJ3635"/>
      <c r="AK3635"/>
      <c r="AL3635"/>
    </row>
    <row r="3636" spans="3:38" ht="15" customHeight="1" x14ac:dyDescent="0.35">
      <c r="C3636"/>
      <c r="D3636"/>
      <c r="E3636"/>
      <c r="F3636"/>
      <c r="G3636"/>
      <c r="H3636"/>
      <c r="I3636"/>
      <c r="J3636"/>
      <c r="K3636"/>
      <c r="L3636"/>
      <c r="M3636"/>
      <c r="N3636"/>
      <c r="O3636"/>
      <c r="S3636"/>
      <c r="T3636"/>
      <c r="U3636"/>
      <c r="V3636"/>
      <c r="Y3636"/>
      <c r="Z3636"/>
      <c r="AA3636"/>
      <c r="AB3636"/>
      <c r="AC3636"/>
      <c r="AD3636"/>
      <c r="AE3636"/>
      <c r="AF3636"/>
      <c r="AG3636"/>
      <c r="AH3636"/>
      <c r="AI3636"/>
      <c r="AJ3636"/>
      <c r="AK3636"/>
      <c r="AL3636"/>
    </row>
    <row r="3637" spans="3:38" ht="15" customHeight="1" x14ac:dyDescent="0.35">
      <c r="C3637"/>
      <c r="D3637"/>
      <c r="E3637"/>
      <c r="F3637"/>
      <c r="G3637"/>
      <c r="H3637"/>
      <c r="I3637"/>
      <c r="J3637"/>
      <c r="K3637"/>
      <c r="L3637"/>
      <c r="M3637"/>
      <c r="N3637"/>
      <c r="O3637"/>
      <c r="S3637"/>
      <c r="T3637"/>
      <c r="U3637"/>
      <c r="V3637"/>
      <c r="Y3637"/>
      <c r="Z3637"/>
      <c r="AA3637"/>
      <c r="AB3637"/>
      <c r="AC3637"/>
      <c r="AD3637"/>
      <c r="AE3637"/>
      <c r="AF3637"/>
      <c r="AG3637"/>
      <c r="AH3637"/>
      <c r="AI3637"/>
      <c r="AJ3637"/>
      <c r="AK3637"/>
      <c r="AL3637"/>
    </row>
    <row r="3638" spans="3:38" ht="15" customHeight="1" x14ac:dyDescent="0.35">
      <c r="C3638"/>
      <c r="D3638"/>
      <c r="E3638"/>
      <c r="F3638"/>
      <c r="G3638"/>
      <c r="H3638"/>
      <c r="I3638"/>
      <c r="J3638"/>
      <c r="K3638"/>
      <c r="L3638"/>
      <c r="M3638"/>
      <c r="N3638"/>
      <c r="O3638"/>
      <c r="S3638"/>
      <c r="T3638"/>
      <c r="U3638"/>
      <c r="V3638"/>
      <c r="Y3638"/>
      <c r="Z3638"/>
      <c r="AA3638"/>
      <c r="AB3638"/>
      <c r="AC3638"/>
      <c r="AD3638"/>
      <c r="AE3638"/>
      <c r="AF3638"/>
      <c r="AG3638"/>
      <c r="AH3638"/>
      <c r="AI3638"/>
      <c r="AJ3638"/>
      <c r="AK3638"/>
      <c r="AL3638"/>
    </row>
    <row r="3639" spans="3:38" ht="15" customHeight="1" x14ac:dyDescent="0.35">
      <c r="C3639"/>
      <c r="D3639"/>
      <c r="E3639"/>
      <c r="F3639"/>
      <c r="G3639"/>
      <c r="H3639"/>
      <c r="I3639"/>
      <c r="J3639"/>
      <c r="K3639"/>
      <c r="L3639"/>
      <c r="M3639"/>
      <c r="N3639"/>
      <c r="O3639"/>
      <c r="S3639"/>
      <c r="T3639"/>
      <c r="U3639"/>
      <c r="V3639"/>
      <c r="Y3639"/>
      <c r="Z3639"/>
      <c r="AA3639"/>
      <c r="AB3639"/>
      <c r="AC3639"/>
      <c r="AD3639"/>
      <c r="AE3639"/>
      <c r="AF3639"/>
      <c r="AG3639"/>
      <c r="AH3639"/>
      <c r="AI3639"/>
      <c r="AJ3639"/>
      <c r="AK3639"/>
      <c r="AL3639"/>
    </row>
    <row r="3640" spans="3:38" ht="15" customHeight="1" x14ac:dyDescent="0.35">
      <c r="C3640"/>
      <c r="D3640"/>
      <c r="E3640"/>
      <c r="F3640"/>
      <c r="G3640"/>
      <c r="H3640"/>
      <c r="I3640"/>
      <c r="J3640"/>
      <c r="K3640"/>
      <c r="L3640"/>
      <c r="M3640"/>
      <c r="N3640"/>
      <c r="O3640"/>
      <c r="S3640"/>
      <c r="T3640"/>
      <c r="U3640"/>
      <c r="V3640"/>
      <c r="Y3640"/>
      <c r="Z3640"/>
      <c r="AA3640"/>
      <c r="AB3640"/>
      <c r="AC3640"/>
      <c r="AD3640"/>
      <c r="AE3640"/>
      <c r="AF3640"/>
      <c r="AG3640"/>
      <c r="AH3640"/>
      <c r="AI3640"/>
      <c r="AJ3640"/>
      <c r="AK3640"/>
      <c r="AL3640"/>
    </row>
    <row r="3641" spans="3:38" ht="15" customHeight="1" x14ac:dyDescent="0.35">
      <c r="C3641"/>
      <c r="D3641"/>
      <c r="E3641"/>
      <c r="F3641"/>
      <c r="G3641"/>
      <c r="H3641"/>
      <c r="I3641"/>
      <c r="J3641"/>
      <c r="K3641"/>
      <c r="L3641"/>
      <c r="M3641"/>
      <c r="N3641"/>
      <c r="O3641"/>
      <c r="S3641"/>
      <c r="T3641"/>
      <c r="U3641"/>
      <c r="V3641"/>
      <c r="Y3641"/>
      <c r="Z3641"/>
      <c r="AA3641"/>
      <c r="AB3641"/>
      <c r="AC3641"/>
      <c r="AD3641"/>
      <c r="AE3641"/>
      <c r="AF3641"/>
      <c r="AG3641"/>
      <c r="AH3641"/>
      <c r="AI3641"/>
      <c r="AJ3641"/>
      <c r="AK3641"/>
      <c r="AL3641"/>
    </row>
    <row r="3642" spans="3:38" ht="15" customHeight="1" x14ac:dyDescent="0.35">
      <c r="C3642"/>
      <c r="D3642"/>
      <c r="E3642"/>
      <c r="F3642"/>
      <c r="G3642"/>
      <c r="H3642"/>
      <c r="I3642"/>
      <c r="J3642"/>
      <c r="K3642"/>
      <c r="L3642"/>
      <c r="M3642"/>
      <c r="N3642"/>
      <c r="O3642"/>
      <c r="S3642"/>
      <c r="T3642"/>
      <c r="U3642"/>
      <c r="V3642"/>
      <c r="Y3642"/>
      <c r="Z3642"/>
      <c r="AA3642"/>
      <c r="AB3642"/>
      <c r="AC3642"/>
      <c r="AD3642"/>
      <c r="AE3642"/>
      <c r="AF3642"/>
      <c r="AG3642"/>
      <c r="AH3642"/>
      <c r="AI3642"/>
      <c r="AJ3642"/>
      <c r="AK3642"/>
      <c r="AL3642"/>
    </row>
    <row r="3643" spans="3:38" ht="15" customHeight="1" x14ac:dyDescent="0.35">
      <c r="C3643"/>
      <c r="D3643"/>
      <c r="E3643"/>
      <c r="F3643"/>
      <c r="G3643"/>
      <c r="H3643"/>
      <c r="I3643"/>
      <c r="J3643"/>
      <c r="K3643"/>
      <c r="L3643"/>
      <c r="M3643"/>
      <c r="N3643"/>
      <c r="O3643"/>
      <c r="S3643"/>
      <c r="T3643"/>
      <c r="U3643"/>
      <c r="V3643"/>
      <c r="Y3643"/>
      <c r="Z3643"/>
      <c r="AA3643"/>
      <c r="AB3643"/>
      <c r="AC3643"/>
      <c r="AD3643"/>
      <c r="AE3643"/>
      <c r="AF3643"/>
      <c r="AG3643"/>
      <c r="AH3643"/>
      <c r="AI3643"/>
      <c r="AJ3643"/>
      <c r="AK3643"/>
      <c r="AL3643"/>
    </row>
    <row r="3644" spans="3:38" ht="15" customHeight="1" x14ac:dyDescent="0.35">
      <c r="C3644"/>
      <c r="D3644"/>
      <c r="E3644"/>
      <c r="F3644"/>
      <c r="G3644"/>
      <c r="H3644"/>
      <c r="I3644"/>
      <c r="J3644"/>
      <c r="K3644"/>
      <c r="L3644"/>
      <c r="M3644"/>
      <c r="N3644"/>
      <c r="O3644"/>
      <c r="S3644"/>
      <c r="T3644"/>
      <c r="U3644"/>
      <c r="V3644"/>
      <c r="Y3644"/>
      <c r="Z3644"/>
      <c r="AA3644"/>
      <c r="AB3644"/>
      <c r="AC3644"/>
      <c r="AD3644"/>
      <c r="AE3644"/>
      <c r="AF3644"/>
      <c r="AG3644"/>
      <c r="AH3644"/>
      <c r="AI3644"/>
      <c r="AJ3644"/>
      <c r="AK3644"/>
      <c r="AL3644"/>
    </row>
    <row r="3645" spans="3:38" ht="15" customHeight="1" x14ac:dyDescent="0.35">
      <c r="C3645"/>
      <c r="D3645"/>
      <c r="E3645"/>
      <c r="F3645"/>
      <c r="G3645"/>
      <c r="H3645"/>
      <c r="I3645"/>
      <c r="J3645"/>
      <c r="K3645"/>
      <c r="L3645"/>
      <c r="M3645"/>
      <c r="N3645"/>
      <c r="O3645"/>
      <c r="S3645"/>
      <c r="T3645"/>
      <c r="U3645"/>
      <c r="V3645"/>
      <c r="Y3645"/>
      <c r="Z3645"/>
      <c r="AA3645"/>
      <c r="AB3645"/>
      <c r="AC3645"/>
      <c r="AD3645"/>
      <c r="AE3645"/>
      <c r="AF3645"/>
      <c r="AG3645"/>
      <c r="AH3645"/>
      <c r="AI3645"/>
      <c r="AJ3645"/>
      <c r="AK3645"/>
      <c r="AL3645"/>
    </row>
    <row r="3646" spans="3:38" ht="15" customHeight="1" x14ac:dyDescent="0.35">
      <c r="C3646"/>
      <c r="D3646"/>
      <c r="E3646"/>
      <c r="F3646"/>
      <c r="G3646"/>
      <c r="H3646"/>
      <c r="I3646"/>
      <c r="J3646"/>
      <c r="K3646"/>
      <c r="L3646"/>
      <c r="M3646"/>
      <c r="N3646"/>
      <c r="O3646"/>
      <c r="S3646"/>
      <c r="T3646"/>
      <c r="U3646"/>
      <c r="V3646"/>
      <c r="Y3646"/>
      <c r="Z3646"/>
      <c r="AA3646"/>
      <c r="AB3646"/>
      <c r="AC3646"/>
      <c r="AD3646"/>
      <c r="AE3646"/>
      <c r="AF3646"/>
      <c r="AG3646"/>
      <c r="AH3646"/>
      <c r="AI3646"/>
      <c r="AJ3646"/>
      <c r="AK3646"/>
      <c r="AL3646"/>
    </row>
    <row r="3647" spans="3:38" ht="15" customHeight="1" x14ac:dyDescent="0.35">
      <c r="C3647"/>
      <c r="D3647"/>
      <c r="E3647"/>
      <c r="F3647"/>
      <c r="G3647"/>
      <c r="H3647"/>
      <c r="I3647"/>
      <c r="J3647"/>
      <c r="K3647"/>
      <c r="L3647"/>
      <c r="M3647"/>
      <c r="N3647"/>
      <c r="O3647"/>
      <c r="S3647"/>
      <c r="T3647"/>
      <c r="U3647"/>
      <c r="V3647"/>
      <c r="Y3647"/>
      <c r="Z3647"/>
      <c r="AA3647"/>
      <c r="AB3647"/>
      <c r="AC3647"/>
      <c r="AD3647"/>
      <c r="AE3647"/>
      <c r="AF3647"/>
      <c r="AG3647"/>
      <c r="AH3647"/>
      <c r="AI3647"/>
      <c r="AJ3647"/>
      <c r="AK3647"/>
      <c r="AL3647"/>
    </row>
    <row r="3648" spans="3:38" ht="15" customHeight="1" x14ac:dyDescent="0.35">
      <c r="C3648"/>
      <c r="D3648"/>
      <c r="E3648"/>
      <c r="F3648"/>
      <c r="G3648"/>
      <c r="H3648"/>
      <c r="I3648"/>
      <c r="J3648"/>
      <c r="K3648"/>
      <c r="L3648"/>
      <c r="M3648"/>
      <c r="N3648"/>
      <c r="O3648"/>
      <c r="S3648"/>
      <c r="T3648"/>
      <c r="U3648"/>
      <c r="V3648"/>
      <c r="Y3648"/>
      <c r="Z3648"/>
      <c r="AA3648"/>
      <c r="AB3648"/>
      <c r="AC3648"/>
      <c r="AD3648"/>
      <c r="AE3648"/>
      <c r="AF3648"/>
      <c r="AG3648"/>
      <c r="AH3648"/>
      <c r="AI3648"/>
      <c r="AJ3648"/>
      <c r="AK3648"/>
      <c r="AL3648"/>
    </row>
    <row r="3649" spans="3:38" ht="15" customHeight="1" x14ac:dyDescent="0.35">
      <c r="C3649"/>
      <c r="D3649"/>
      <c r="E3649"/>
      <c r="F3649"/>
      <c r="G3649"/>
      <c r="H3649"/>
      <c r="I3649"/>
      <c r="J3649"/>
      <c r="K3649"/>
      <c r="L3649"/>
      <c r="M3649"/>
      <c r="N3649"/>
      <c r="O3649"/>
      <c r="S3649"/>
      <c r="T3649"/>
      <c r="U3649"/>
      <c r="V3649"/>
      <c r="Y3649"/>
      <c r="Z3649"/>
      <c r="AA3649"/>
      <c r="AB3649"/>
      <c r="AC3649"/>
      <c r="AD3649"/>
      <c r="AE3649"/>
      <c r="AF3649"/>
      <c r="AG3649"/>
      <c r="AH3649"/>
      <c r="AI3649"/>
      <c r="AJ3649"/>
      <c r="AK3649"/>
      <c r="AL3649"/>
    </row>
    <row r="3650" spans="3:38" ht="15" customHeight="1" x14ac:dyDescent="0.35">
      <c r="C3650"/>
      <c r="D3650"/>
      <c r="E3650"/>
      <c r="F3650"/>
      <c r="G3650"/>
      <c r="H3650"/>
      <c r="I3650"/>
      <c r="J3650"/>
      <c r="K3650"/>
      <c r="L3650"/>
      <c r="M3650"/>
      <c r="N3650"/>
      <c r="O3650"/>
      <c r="S3650"/>
      <c r="T3650"/>
      <c r="U3650"/>
      <c r="V3650"/>
      <c r="Y3650"/>
      <c r="Z3650"/>
      <c r="AA3650"/>
      <c r="AB3650"/>
      <c r="AC3650"/>
      <c r="AD3650"/>
      <c r="AE3650"/>
      <c r="AF3650"/>
      <c r="AG3650"/>
      <c r="AH3650"/>
      <c r="AI3650"/>
      <c r="AJ3650"/>
      <c r="AK3650"/>
      <c r="AL3650"/>
    </row>
    <row r="3651" spans="3:38" ht="15" customHeight="1" x14ac:dyDescent="0.35">
      <c r="C3651"/>
      <c r="D3651"/>
      <c r="E3651"/>
      <c r="F3651"/>
      <c r="G3651"/>
      <c r="H3651"/>
      <c r="I3651"/>
      <c r="J3651"/>
      <c r="K3651"/>
      <c r="L3651"/>
      <c r="M3651"/>
      <c r="N3651"/>
      <c r="O3651"/>
      <c r="S3651"/>
      <c r="T3651"/>
      <c r="U3651"/>
      <c r="V3651"/>
      <c r="Y3651"/>
      <c r="Z3651"/>
      <c r="AA3651"/>
      <c r="AB3651"/>
      <c r="AC3651"/>
      <c r="AD3651"/>
      <c r="AE3651"/>
      <c r="AF3651"/>
      <c r="AG3651"/>
      <c r="AH3651"/>
      <c r="AI3651"/>
      <c r="AJ3651"/>
      <c r="AK3651"/>
      <c r="AL3651"/>
    </row>
    <row r="3652" spans="3:38" ht="15" customHeight="1" x14ac:dyDescent="0.35">
      <c r="C3652"/>
      <c r="D3652"/>
      <c r="E3652"/>
      <c r="F3652"/>
      <c r="G3652"/>
      <c r="H3652"/>
      <c r="I3652"/>
      <c r="J3652"/>
      <c r="K3652"/>
      <c r="L3652"/>
      <c r="M3652"/>
      <c r="N3652"/>
      <c r="O3652"/>
      <c r="S3652"/>
      <c r="T3652"/>
      <c r="U3652"/>
      <c r="V3652"/>
      <c r="Y3652"/>
      <c r="Z3652"/>
      <c r="AA3652"/>
      <c r="AB3652"/>
      <c r="AC3652"/>
      <c r="AD3652"/>
      <c r="AE3652"/>
      <c r="AF3652"/>
      <c r="AG3652"/>
      <c r="AH3652"/>
      <c r="AI3652"/>
      <c r="AJ3652"/>
      <c r="AK3652"/>
      <c r="AL3652"/>
    </row>
    <row r="3653" spans="3:38" ht="15" customHeight="1" x14ac:dyDescent="0.35">
      <c r="C3653"/>
      <c r="D3653"/>
      <c r="E3653"/>
      <c r="F3653"/>
      <c r="G3653"/>
      <c r="H3653"/>
      <c r="I3653"/>
      <c r="J3653"/>
      <c r="K3653"/>
      <c r="L3653"/>
      <c r="M3653"/>
      <c r="N3653"/>
      <c r="O3653"/>
      <c r="S3653"/>
      <c r="T3653"/>
      <c r="U3653"/>
      <c r="V3653"/>
      <c r="Y3653"/>
      <c r="Z3653"/>
      <c r="AA3653"/>
      <c r="AB3653"/>
      <c r="AC3653"/>
      <c r="AD3653"/>
      <c r="AE3653"/>
      <c r="AF3653"/>
      <c r="AG3653"/>
      <c r="AH3653"/>
      <c r="AI3653"/>
      <c r="AJ3653"/>
      <c r="AK3653"/>
      <c r="AL3653"/>
    </row>
    <row r="3654" spans="3:38" ht="15" customHeight="1" x14ac:dyDescent="0.35">
      <c r="C3654"/>
      <c r="D3654"/>
      <c r="E3654"/>
      <c r="F3654"/>
      <c r="G3654"/>
      <c r="H3654"/>
      <c r="I3654"/>
      <c r="J3654"/>
      <c r="K3654"/>
      <c r="L3654"/>
      <c r="M3654"/>
      <c r="N3654"/>
      <c r="O3654"/>
      <c r="S3654"/>
      <c r="T3654"/>
      <c r="U3654"/>
      <c r="V3654"/>
      <c r="Y3654"/>
      <c r="Z3654"/>
      <c r="AA3654"/>
      <c r="AB3654"/>
      <c r="AC3654"/>
      <c r="AD3654"/>
      <c r="AE3654"/>
      <c r="AF3654"/>
      <c r="AG3654"/>
      <c r="AH3654"/>
      <c r="AI3654"/>
      <c r="AJ3654"/>
      <c r="AK3654"/>
      <c r="AL3654"/>
    </row>
    <row r="3655" spans="3:38" ht="15" customHeight="1" x14ac:dyDescent="0.35">
      <c r="C3655"/>
      <c r="D3655"/>
      <c r="E3655"/>
      <c r="F3655"/>
      <c r="G3655"/>
      <c r="H3655"/>
      <c r="I3655"/>
      <c r="J3655"/>
      <c r="K3655"/>
      <c r="L3655"/>
      <c r="M3655"/>
      <c r="N3655"/>
      <c r="O3655"/>
      <c r="S3655"/>
      <c r="T3655"/>
      <c r="U3655"/>
      <c r="V3655"/>
      <c r="Y3655"/>
      <c r="Z3655"/>
      <c r="AA3655"/>
      <c r="AB3655"/>
      <c r="AC3655"/>
      <c r="AD3655"/>
      <c r="AE3655"/>
      <c r="AF3655"/>
      <c r="AG3655"/>
      <c r="AH3655"/>
      <c r="AI3655"/>
      <c r="AJ3655"/>
      <c r="AK3655"/>
      <c r="AL3655"/>
    </row>
    <row r="3656" spans="3:38" ht="15" customHeight="1" x14ac:dyDescent="0.35">
      <c r="C3656"/>
      <c r="D3656"/>
      <c r="E3656"/>
      <c r="F3656"/>
      <c r="G3656"/>
      <c r="H3656"/>
      <c r="I3656"/>
      <c r="J3656"/>
      <c r="K3656"/>
      <c r="L3656"/>
      <c r="M3656"/>
      <c r="N3656"/>
      <c r="O3656"/>
      <c r="S3656"/>
      <c r="T3656"/>
      <c r="U3656"/>
      <c r="V3656"/>
      <c r="Y3656"/>
      <c r="Z3656"/>
      <c r="AA3656"/>
      <c r="AB3656"/>
      <c r="AC3656"/>
      <c r="AD3656"/>
      <c r="AE3656"/>
      <c r="AF3656"/>
      <c r="AG3656"/>
      <c r="AH3656"/>
      <c r="AI3656"/>
      <c r="AJ3656"/>
      <c r="AK3656"/>
      <c r="AL3656"/>
    </row>
    <row r="3657" spans="3:38" ht="15" customHeight="1" x14ac:dyDescent="0.35">
      <c r="C3657"/>
      <c r="D3657"/>
      <c r="E3657"/>
      <c r="F3657"/>
      <c r="G3657"/>
      <c r="H3657"/>
      <c r="I3657"/>
      <c r="J3657"/>
      <c r="K3657"/>
      <c r="L3657"/>
      <c r="M3657"/>
      <c r="N3657"/>
      <c r="O3657"/>
      <c r="S3657"/>
      <c r="T3657"/>
      <c r="U3657"/>
      <c r="V3657"/>
      <c r="Y3657"/>
      <c r="Z3657"/>
      <c r="AA3657"/>
      <c r="AB3657"/>
      <c r="AC3657"/>
      <c r="AD3657"/>
      <c r="AE3657"/>
      <c r="AF3657"/>
      <c r="AG3657"/>
      <c r="AH3657"/>
      <c r="AI3657"/>
      <c r="AJ3657"/>
      <c r="AK3657"/>
      <c r="AL3657"/>
    </row>
    <row r="3658" spans="3:38" ht="15" customHeight="1" x14ac:dyDescent="0.35">
      <c r="C3658"/>
      <c r="D3658"/>
      <c r="E3658"/>
      <c r="F3658"/>
      <c r="G3658"/>
      <c r="H3658"/>
      <c r="I3658"/>
      <c r="J3658"/>
      <c r="K3658"/>
      <c r="L3658"/>
      <c r="M3658"/>
      <c r="N3658"/>
      <c r="O3658"/>
      <c r="S3658"/>
      <c r="T3658"/>
      <c r="U3658"/>
      <c r="V3658"/>
      <c r="Y3658"/>
      <c r="Z3658"/>
      <c r="AA3658"/>
      <c r="AB3658"/>
      <c r="AC3658"/>
      <c r="AD3658"/>
      <c r="AE3658"/>
      <c r="AF3658"/>
      <c r="AG3658"/>
      <c r="AH3658"/>
      <c r="AI3658"/>
      <c r="AJ3658"/>
      <c r="AK3658"/>
      <c r="AL3658"/>
    </row>
    <row r="3659" spans="3:38" ht="15" customHeight="1" x14ac:dyDescent="0.35">
      <c r="C3659"/>
      <c r="D3659"/>
      <c r="E3659"/>
      <c r="F3659"/>
      <c r="G3659"/>
      <c r="H3659"/>
      <c r="I3659"/>
      <c r="J3659"/>
      <c r="K3659"/>
      <c r="L3659"/>
      <c r="M3659"/>
      <c r="N3659"/>
      <c r="O3659"/>
      <c r="S3659"/>
      <c r="T3659"/>
      <c r="U3659"/>
      <c r="V3659"/>
      <c r="Y3659"/>
      <c r="Z3659"/>
      <c r="AA3659"/>
      <c r="AB3659"/>
      <c r="AC3659"/>
      <c r="AD3659"/>
      <c r="AE3659"/>
      <c r="AF3659"/>
      <c r="AG3659"/>
      <c r="AH3659"/>
      <c r="AI3659"/>
      <c r="AJ3659"/>
      <c r="AK3659"/>
      <c r="AL3659"/>
    </row>
    <row r="3660" spans="3:38" ht="15" customHeight="1" x14ac:dyDescent="0.35">
      <c r="C3660"/>
      <c r="D3660"/>
      <c r="E3660"/>
      <c r="F3660"/>
      <c r="G3660"/>
      <c r="H3660"/>
      <c r="I3660"/>
      <c r="J3660"/>
      <c r="K3660"/>
      <c r="L3660"/>
      <c r="M3660"/>
      <c r="N3660"/>
      <c r="O3660"/>
      <c r="S3660"/>
      <c r="T3660"/>
      <c r="U3660"/>
      <c r="V3660"/>
      <c r="Y3660"/>
      <c r="Z3660"/>
      <c r="AA3660"/>
      <c r="AB3660"/>
      <c r="AC3660"/>
      <c r="AD3660"/>
      <c r="AE3660"/>
      <c r="AF3660"/>
      <c r="AG3660"/>
      <c r="AH3660"/>
      <c r="AI3660"/>
      <c r="AJ3660"/>
      <c r="AK3660"/>
      <c r="AL3660"/>
    </row>
    <row r="3661" spans="3:38" ht="15" customHeight="1" x14ac:dyDescent="0.35">
      <c r="C3661"/>
      <c r="D3661"/>
      <c r="E3661"/>
      <c r="F3661"/>
      <c r="G3661"/>
      <c r="H3661"/>
      <c r="I3661"/>
      <c r="J3661"/>
      <c r="K3661"/>
      <c r="L3661"/>
      <c r="M3661"/>
      <c r="N3661"/>
      <c r="O3661"/>
      <c r="S3661"/>
      <c r="T3661"/>
      <c r="U3661"/>
      <c r="V3661"/>
      <c r="Y3661"/>
      <c r="Z3661"/>
      <c r="AA3661"/>
      <c r="AB3661"/>
      <c r="AC3661"/>
      <c r="AD3661"/>
      <c r="AE3661"/>
      <c r="AF3661"/>
      <c r="AG3661"/>
      <c r="AH3661"/>
      <c r="AI3661"/>
      <c r="AJ3661"/>
      <c r="AK3661"/>
      <c r="AL3661"/>
    </row>
    <row r="3662" spans="3:38" ht="15" customHeight="1" x14ac:dyDescent="0.35">
      <c r="C3662"/>
      <c r="D3662"/>
      <c r="E3662"/>
      <c r="F3662"/>
      <c r="G3662"/>
      <c r="H3662"/>
      <c r="I3662"/>
      <c r="J3662"/>
      <c r="K3662"/>
      <c r="L3662"/>
      <c r="M3662"/>
      <c r="N3662"/>
      <c r="O3662"/>
      <c r="S3662"/>
      <c r="T3662"/>
      <c r="U3662"/>
      <c r="V3662"/>
      <c r="Y3662"/>
      <c r="Z3662"/>
      <c r="AA3662"/>
      <c r="AB3662"/>
      <c r="AC3662"/>
      <c r="AD3662"/>
      <c r="AE3662"/>
      <c r="AF3662"/>
      <c r="AG3662"/>
      <c r="AH3662"/>
      <c r="AI3662"/>
      <c r="AJ3662"/>
      <c r="AK3662"/>
      <c r="AL3662"/>
    </row>
    <row r="3663" spans="3:38" ht="15" customHeight="1" x14ac:dyDescent="0.35">
      <c r="C3663"/>
      <c r="D3663"/>
      <c r="E3663"/>
      <c r="F3663"/>
      <c r="G3663"/>
      <c r="H3663"/>
      <c r="I3663"/>
      <c r="J3663"/>
      <c r="K3663"/>
      <c r="L3663"/>
      <c r="M3663"/>
      <c r="N3663"/>
      <c r="O3663"/>
      <c r="S3663"/>
      <c r="T3663"/>
      <c r="U3663"/>
      <c r="V3663"/>
      <c r="Y3663"/>
      <c r="Z3663"/>
      <c r="AA3663"/>
      <c r="AB3663"/>
      <c r="AC3663"/>
      <c r="AD3663"/>
      <c r="AE3663"/>
      <c r="AF3663"/>
      <c r="AG3663"/>
      <c r="AH3663"/>
      <c r="AI3663"/>
      <c r="AJ3663"/>
      <c r="AK3663"/>
      <c r="AL3663"/>
    </row>
    <row r="3664" spans="3:38" ht="15" customHeight="1" x14ac:dyDescent="0.35">
      <c r="C3664"/>
      <c r="D3664"/>
      <c r="E3664"/>
      <c r="F3664"/>
      <c r="G3664"/>
      <c r="H3664"/>
      <c r="I3664"/>
      <c r="J3664"/>
      <c r="K3664"/>
      <c r="L3664"/>
      <c r="M3664"/>
      <c r="N3664"/>
      <c r="O3664"/>
      <c r="S3664"/>
      <c r="T3664"/>
      <c r="U3664"/>
      <c r="V3664"/>
      <c r="Y3664"/>
      <c r="Z3664"/>
      <c r="AA3664"/>
      <c r="AB3664"/>
      <c r="AC3664"/>
      <c r="AD3664"/>
      <c r="AE3664"/>
      <c r="AF3664"/>
      <c r="AG3664"/>
      <c r="AH3664"/>
      <c r="AI3664"/>
      <c r="AJ3664"/>
      <c r="AK3664"/>
      <c r="AL3664"/>
    </row>
    <row r="3665" spans="3:38" ht="15" customHeight="1" x14ac:dyDescent="0.35">
      <c r="C3665"/>
      <c r="D3665"/>
      <c r="E3665"/>
      <c r="F3665"/>
      <c r="G3665"/>
      <c r="H3665"/>
      <c r="I3665"/>
      <c r="J3665"/>
      <c r="K3665"/>
      <c r="L3665"/>
      <c r="M3665"/>
      <c r="N3665"/>
      <c r="O3665"/>
      <c r="S3665"/>
      <c r="T3665"/>
      <c r="U3665"/>
      <c r="V3665"/>
      <c r="Y3665"/>
      <c r="Z3665"/>
      <c r="AA3665"/>
      <c r="AB3665"/>
      <c r="AC3665"/>
      <c r="AD3665"/>
      <c r="AE3665"/>
      <c r="AF3665"/>
      <c r="AG3665"/>
      <c r="AH3665"/>
      <c r="AI3665"/>
      <c r="AJ3665"/>
      <c r="AK3665"/>
      <c r="AL3665"/>
    </row>
    <row r="3666" spans="3:38" ht="15" customHeight="1" x14ac:dyDescent="0.35">
      <c r="C3666"/>
      <c r="D3666"/>
      <c r="E3666"/>
      <c r="F3666"/>
      <c r="G3666"/>
      <c r="H3666"/>
      <c r="I3666"/>
      <c r="J3666"/>
      <c r="K3666"/>
      <c r="L3666"/>
      <c r="M3666"/>
      <c r="N3666"/>
      <c r="O3666"/>
      <c r="S3666"/>
      <c r="T3666"/>
      <c r="U3666"/>
      <c r="V3666"/>
      <c r="Y3666"/>
      <c r="Z3666"/>
      <c r="AA3666"/>
      <c r="AB3666"/>
      <c r="AC3666"/>
      <c r="AD3666"/>
      <c r="AE3666"/>
      <c r="AF3666"/>
      <c r="AG3666"/>
      <c r="AH3666"/>
      <c r="AI3666"/>
      <c r="AJ3666"/>
      <c r="AK3666"/>
      <c r="AL3666"/>
    </row>
    <row r="3667" spans="3:38" ht="15" customHeight="1" x14ac:dyDescent="0.35">
      <c r="C3667"/>
      <c r="D3667"/>
      <c r="E3667"/>
      <c r="F3667"/>
      <c r="G3667"/>
      <c r="H3667"/>
      <c r="I3667"/>
      <c r="J3667"/>
      <c r="K3667"/>
      <c r="L3667"/>
      <c r="M3667"/>
      <c r="N3667"/>
      <c r="O3667"/>
      <c r="S3667"/>
      <c r="T3667"/>
      <c r="U3667"/>
      <c r="V3667"/>
      <c r="Y3667"/>
      <c r="Z3667"/>
      <c r="AA3667"/>
      <c r="AB3667"/>
      <c r="AC3667"/>
      <c r="AD3667"/>
      <c r="AE3667"/>
      <c r="AF3667"/>
      <c r="AG3667"/>
      <c r="AH3667"/>
      <c r="AI3667"/>
      <c r="AJ3667"/>
      <c r="AK3667"/>
      <c r="AL3667"/>
    </row>
    <row r="3668" spans="3:38" ht="15" customHeight="1" x14ac:dyDescent="0.35">
      <c r="C3668"/>
      <c r="D3668"/>
      <c r="E3668"/>
      <c r="F3668"/>
      <c r="G3668"/>
      <c r="H3668"/>
      <c r="I3668"/>
      <c r="J3668"/>
      <c r="K3668"/>
      <c r="L3668"/>
      <c r="M3668"/>
      <c r="N3668"/>
      <c r="O3668"/>
      <c r="S3668"/>
      <c r="T3668"/>
      <c r="U3668"/>
      <c r="V3668"/>
      <c r="Y3668"/>
      <c r="Z3668"/>
      <c r="AA3668"/>
      <c r="AB3668"/>
      <c r="AC3668"/>
      <c r="AD3668"/>
      <c r="AE3668"/>
      <c r="AF3668"/>
      <c r="AG3668"/>
      <c r="AH3668"/>
      <c r="AI3668"/>
      <c r="AJ3668"/>
      <c r="AK3668"/>
      <c r="AL3668"/>
    </row>
    <row r="3669" spans="3:38" ht="15" customHeight="1" x14ac:dyDescent="0.35">
      <c r="C3669"/>
      <c r="D3669"/>
      <c r="E3669"/>
      <c r="F3669"/>
      <c r="G3669"/>
      <c r="H3669"/>
      <c r="I3669"/>
      <c r="J3669"/>
      <c r="K3669"/>
      <c r="L3669"/>
      <c r="M3669"/>
      <c r="N3669"/>
      <c r="O3669"/>
      <c r="S3669"/>
      <c r="T3669"/>
      <c r="U3669"/>
      <c r="V3669"/>
      <c r="Y3669"/>
      <c r="Z3669"/>
      <c r="AA3669"/>
      <c r="AB3669"/>
      <c r="AC3669"/>
      <c r="AD3669"/>
      <c r="AE3669"/>
      <c r="AF3669"/>
      <c r="AG3669"/>
      <c r="AH3669"/>
      <c r="AI3669"/>
      <c r="AJ3669"/>
      <c r="AK3669"/>
      <c r="AL3669"/>
    </row>
    <row r="3670" spans="3:38" ht="15" customHeight="1" x14ac:dyDescent="0.35">
      <c r="C3670"/>
      <c r="D3670"/>
      <c r="E3670"/>
      <c r="F3670"/>
      <c r="G3670"/>
      <c r="H3670"/>
      <c r="I3670"/>
      <c r="J3670"/>
      <c r="K3670"/>
      <c r="L3670"/>
      <c r="M3670"/>
      <c r="N3670"/>
      <c r="O3670"/>
      <c r="S3670"/>
      <c r="T3670"/>
      <c r="U3670"/>
      <c r="V3670"/>
      <c r="Y3670"/>
      <c r="Z3670"/>
      <c r="AA3670"/>
      <c r="AB3670"/>
      <c r="AC3670"/>
      <c r="AD3670"/>
      <c r="AE3670"/>
      <c r="AF3670"/>
      <c r="AG3670"/>
      <c r="AH3670"/>
      <c r="AI3670"/>
      <c r="AJ3670"/>
      <c r="AK3670"/>
      <c r="AL3670"/>
    </row>
    <row r="3671" spans="3:38" ht="15" customHeight="1" x14ac:dyDescent="0.35">
      <c r="C3671"/>
      <c r="D3671"/>
      <c r="E3671"/>
      <c r="F3671"/>
      <c r="G3671"/>
      <c r="H3671"/>
      <c r="I3671"/>
      <c r="J3671"/>
      <c r="K3671"/>
      <c r="L3671"/>
      <c r="M3671"/>
      <c r="N3671"/>
      <c r="O3671"/>
      <c r="S3671"/>
      <c r="T3671"/>
      <c r="U3671"/>
      <c r="V3671"/>
      <c r="Y3671"/>
      <c r="Z3671"/>
      <c r="AA3671"/>
      <c r="AB3671"/>
      <c r="AC3671"/>
      <c r="AD3671"/>
      <c r="AE3671"/>
      <c r="AF3671"/>
      <c r="AG3671"/>
      <c r="AH3671"/>
      <c r="AI3671"/>
      <c r="AJ3671"/>
      <c r="AK3671"/>
      <c r="AL3671"/>
    </row>
    <row r="3672" spans="3:38" ht="15" customHeight="1" x14ac:dyDescent="0.35">
      <c r="C3672"/>
      <c r="D3672"/>
      <c r="E3672"/>
      <c r="F3672"/>
      <c r="G3672"/>
      <c r="H3672"/>
      <c r="I3672"/>
      <c r="J3672"/>
      <c r="K3672"/>
      <c r="L3672"/>
      <c r="M3672"/>
      <c r="N3672"/>
      <c r="O3672"/>
      <c r="S3672"/>
      <c r="T3672"/>
      <c r="U3672"/>
      <c r="V3672"/>
      <c r="Y3672"/>
      <c r="Z3672"/>
      <c r="AA3672"/>
      <c r="AB3672"/>
      <c r="AC3672"/>
      <c r="AD3672"/>
      <c r="AE3672"/>
      <c r="AF3672"/>
      <c r="AG3672"/>
      <c r="AH3672"/>
      <c r="AI3672"/>
      <c r="AJ3672"/>
      <c r="AK3672"/>
      <c r="AL3672"/>
    </row>
    <row r="3673" spans="3:38" ht="15" customHeight="1" x14ac:dyDescent="0.35">
      <c r="C3673"/>
      <c r="D3673"/>
      <c r="E3673"/>
      <c r="F3673"/>
      <c r="G3673"/>
      <c r="H3673"/>
      <c r="I3673"/>
      <c r="J3673"/>
      <c r="K3673"/>
      <c r="L3673"/>
      <c r="M3673"/>
      <c r="N3673"/>
      <c r="O3673"/>
      <c r="S3673"/>
      <c r="T3673"/>
      <c r="U3673"/>
      <c r="V3673"/>
      <c r="Y3673"/>
      <c r="Z3673"/>
      <c r="AA3673"/>
      <c r="AB3673"/>
      <c r="AC3673"/>
      <c r="AD3673"/>
      <c r="AE3673"/>
      <c r="AF3673"/>
      <c r="AG3673"/>
      <c r="AH3673"/>
      <c r="AI3673"/>
      <c r="AJ3673"/>
      <c r="AK3673"/>
      <c r="AL3673"/>
    </row>
    <row r="3674" spans="3:38" ht="15" customHeight="1" x14ac:dyDescent="0.35">
      <c r="C3674"/>
      <c r="D3674"/>
      <c r="E3674"/>
      <c r="F3674"/>
      <c r="G3674"/>
      <c r="H3674"/>
      <c r="I3674"/>
      <c r="J3674"/>
      <c r="K3674"/>
      <c r="L3674"/>
      <c r="M3674"/>
      <c r="N3674"/>
      <c r="O3674"/>
      <c r="S3674"/>
      <c r="T3674"/>
      <c r="U3674"/>
      <c r="V3674"/>
      <c r="Y3674"/>
      <c r="Z3674"/>
      <c r="AA3674"/>
      <c r="AB3674"/>
      <c r="AC3674"/>
      <c r="AD3674"/>
      <c r="AE3674"/>
      <c r="AF3674"/>
      <c r="AG3674"/>
      <c r="AH3674"/>
      <c r="AI3674"/>
      <c r="AJ3674"/>
      <c r="AK3674"/>
      <c r="AL3674"/>
    </row>
    <row r="3675" spans="3:38" ht="15" customHeight="1" x14ac:dyDescent="0.35">
      <c r="C3675"/>
      <c r="D3675"/>
      <c r="E3675"/>
      <c r="F3675"/>
      <c r="G3675"/>
      <c r="H3675"/>
      <c r="I3675"/>
      <c r="J3675"/>
      <c r="K3675"/>
      <c r="L3675"/>
      <c r="M3675"/>
      <c r="N3675"/>
      <c r="O3675"/>
      <c r="S3675"/>
      <c r="T3675"/>
      <c r="U3675"/>
      <c r="V3675"/>
      <c r="Y3675"/>
      <c r="Z3675"/>
      <c r="AA3675"/>
      <c r="AB3675"/>
      <c r="AC3675"/>
      <c r="AD3675"/>
      <c r="AE3675"/>
      <c r="AF3675"/>
      <c r="AG3675"/>
      <c r="AH3675"/>
      <c r="AI3675"/>
      <c r="AJ3675"/>
      <c r="AK3675"/>
      <c r="AL3675"/>
    </row>
    <row r="3676" spans="3:38" ht="15" customHeight="1" x14ac:dyDescent="0.35">
      <c r="C3676"/>
      <c r="D3676"/>
      <c r="E3676"/>
      <c r="F3676"/>
      <c r="G3676"/>
      <c r="H3676"/>
      <c r="I3676"/>
      <c r="J3676"/>
      <c r="K3676"/>
      <c r="L3676"/>
      <c r="M3676"/>
      <c r="N3676"/>
      <c r="O3676"/>
      <c r="S3676"/>
      <c r="T3676"/>
      <c r="U3676"/>
      <c r="V3676"/>
      <c r="Y3676"/>
      <c r="Z3676"/>
      <c r="AA3676"/>
      <c r="AB3676"/>
      <c r="AC3676"/>
      <c r="AD3676"/>
      <c r="AE3676"/>
      <c r="AF3676"/>
      <c r="AG3676"/>
      <c r="AH3676"/>
      <c r="AI3676"/>
      <c r="AJ3676"/>
      <c r="AK3676"/>
      <c r="AL3676"/>
    </row>
    <row r="3677" spans="3:38" ht="15" customHeight="1" x14ac:dyDescent="0.35">
      <c r="C3677"/>
      <c r="D3677"/>
      <c r="E3677"/>
      <c r="F3677"/>
      <c r="G3677"/>
      <c r="H3677"/>
      <c r="I3677"/>
      <c r="J3677"/>
      <c r="K3677"/>
      <c r="L3677"/>
      <c r="M3677"/>
      <c r="N3677"/>
      <c r="O3677"/>
      <c r="S3677"/>
      <c r="T3677"/>
      <c r="U3677"/>
      <c r="V3677"/>
      <c r="Y3677"/>
      <c r="Z3677"/>
      <c r="AA3677"/>
      <c r="AB3677"/>
      <c r="AC3677"/>
      <c r="AD3677"/>
      <c r="AE3677"/>
      <c r="AF3677"/>
      <c r="AG3677"/>
      <c r="AH3677"/>
      <c r="AI3677"/>
      <c r="AJ3677"/>
      <c r="AK3677"/>
      <c r="AL3677"/>
    </row>
    <row r="3678" spans="3:38" ht="15" customHeight="1" x14ac:dyDescent="0.35">
      <c r="C3678"/>
      <c r="D3678"/>
      <c r="E3678"/>
      <c r="F3678"/>
      <c r="G3678"/>
      <c r="H3678"/>
      <c r="I3678"/>
      <c r="J3678"/>
      <c r="K3678"/>
      <c r="L3678"/>
      <c r="M3678"/>
      <c r="N3678"/>
      <c r="O3678"/>
      <c r="S3678"/>
      <c r="T3678"/>
      <c r="U3678"/>
      <c r="V3678"/>
      <c r="Y3678"/>
      <c r="Z3678"/>
      <c r="AA3678"/>
      <c r="AB3678"/>
      <c r="AC3678"/>
      <c r="AD3678"/>
      <c r="AE3678"/>
      <c r="AF3678"/>
      <c r="AG3678"/>
      <c r="AH3678"/>
      <c r="AI3678"/>
      <c r="AJ3678"/>
      <c r="AK3678"/>
      <c r="AL3678"/>
    </row>
    <row r="3679" spans="3:38" ht="15" customHeight="1" x14ac:dyDescent="0.35">
      <c r="C3679"/>
      <c r="D3679"/>
      <c r="E3679"/>
      <c r="F3679"/>
      <c r="G3679"/>
      <c r="H3679"/>
      <c r="I3679"/>
      <c r="J3679"/>
      <c r="K3679"/>
      <c r="L3679"/>
      <c r="M3679"/>
      <c r="N3679"/>
      <c r="O3679"/>
      <c r="S3679"/>
      <c r="T3679"/>
      <c r="U3679"/>
      <c r="V3679"/>
      <c r="Y3679"/>
      <c r="Z3679"/>
      <c r="AA3679"/>
      <c r="AB3679"/>
      <c r="AC3679"/>
      <c r="AD3679"/>
      <c r="AE3679"/>
      <c r="AF3679"/>
      <c r="AG3679"/>
      <c r="AH3679"/>
      <c r="AI3679"/>
      <c r="AJ3679"/>
      <c r="AK3679"/>
      <c r="AL3679"/>
    </row>
    <row r="3680" spans="3:38" ht="15" customHeight="1" x14ac:dyDescent="0.35">
      <c r="C3680"/>
      <c r="D3680"/>
      <c r="E3680"/>
      <c r="F3680"/>
      <c r="G3680"/>
      <c r="H3680"/>
      <c r="I3680"/>
      <c r="J3680"/>
      <c r="K3680"/>
      <c r="L3680"/>
      <c r="M3680"/>
      <c r="N3680"/>
      <c r="O3680"/>
      <c r="S3680"/>
      <c r="T3680"/>
      <c r="U3680"/>
      <c r="V3680"/>
      <c r="Y3680"/>
      <c r="Z3680"/>
      <c r="AA3680"/>
      <c r="AB3680"/>
      <c r="AC3680"/>
      <c r="AD3680"/>
      <c r="AE3680"/>
      <c r="AF3680"/>
      <c r="AG3680"/>
      <c r="AH3680"/>
      <c r="AI3680"/>
      <c r="AJ3680"/>
      <c r="AK3680"/>
      <c r="AL3680"/>
    </row>
    <row r="3681" spans="3:38" ht="15" customHeight="1" x14ac:dyDescent="0.35">
      <c r="C3681"/>
      <c r="D3681"/>
      <c r="E3681"/>
      <c r="F3681"/>
      <c r="G3681"/>
      <c r="H3681"/>
      <c r="I3681"/>
      <c r="J3681"/>
      <c r="K3681"/>
      <c r="L3681"/>
      <c r="M3681"/>
      <c r="N3681"/>
      <c r="O3681"/>
      <c r="S3681"/>
      <c r="T3681"/>
      <c r="U3681"/>
      <c r="V3681"/>
      <c r="Y3681"/>
      <c r="Z3681"/>
      <c r="AA3681"/>
      <c r="AB3681"/>
      <c r="AC3681"/>
      <c r="AD3681"/>
      <c r="AE3681"/>
      <c r="AF3681"/>
      <c r="AG3681"/>
      <c r="AH3681"/>
      <c r="AI3681"/>
      <c r="AJ3681"/>
      <c r="AK3681"/>
      <c r="AL3681"/>
    </row>
    <row r="3682" spans="3:38" ht="15" customHeight="1" x14ac:dyDescent="0.35">
      <c r="C3682"/>
      <c r="D3682"/>
      <c r="E3682"/>
      <c r="F3682"/>
      <c r="G3682"/>
      <c r="H3682"/>
      <c r="I3682"/>
      <c r="J3682"/>
      <c r="K3682"/>
      <c r="L3682"/>
      <c r="M3682"/>
      <c r="N3682"/>
      <c r="O3682"/>
      <c r="S3682"/>
      <c r="T3682"/>
      <c r="U3682"/>
      <c r="V3682"/>
      <c r="Y3682"/>
      <c r="Z3682"/>
      <c r="AA3682"/>
      <c r="AB3682"/>
      <c r="AC3682"/>
      <c r="AD3682"/>
      <c r="AE3682"/>
      <c r="AF3682"/>
      <c r="AG3682"/>
      <c r="AH3682"/>
      <c r="AI3682"/>
      <c r="AJ3682"/>
      <c r="AK3682"/>
      <c r="AL3682"/>
    </row>
    <row r="3683" spans="3:38" ht="15" customHeight="1" x14ac:dyDescent="0.35">
      <c r="C3683"/>
      <c r="D3683"/>
      <c r="E3683"/>
      <c r="F3683"/>
      <c r="G3683"/>
      <c r="H3683"/>
      <c r="I3683"/>
      <c r="J3683"/>
      <c r="K3683"/>
      <c r="L3683"/>
      <c r="M3683"/>
      <c r="N3683"/>
      <c r="O3683"/>
      <c r="S3683"/>
      <c r="T3683"/>
      <c r="U3683"/>
      <c r="V3683"/>
      <c r="Y3683"/>
      <c r="Z3683"/>
      <c r="AA3683"/>
      <c r="AB3683"/>
      <c r="AC3683"/>
      <c r="AD3683"/>
      <c r="AE3683"/>
      <c r="AF3683"/>
      <c r="AG3683"/>
      <c r="AH3683"/>
      <c r="AI3683"/>
      <c r="AJ3683"/>
      <c r="AK3683"/>
      <c r="AL3683"/>
    </row>
    <row r="3684" spans="3:38" ht="15" customHeight="1" x14ac:dyDescent="0.35">
      <c r="C3684"/>
      <c r="D3684"/>
      <c r="E3684"/>
      <c r="F3684"/>
      <c r="G3684"/>
      <c r="H3684"/>
      <c r="I3684"/>
      <c r="J3684"/>
      <c r="K3684"/>
      <c r="L3684"/>
      <c r="M3684"/>
      <c r="N3684"/>
      <c r="O3684"/>
      <c r="S3684"/>
      <c r="T3684"/>
      <c r="U3684"/>
      <c r="V3684"/>
      <c r="Y3684"/>
      <c r="Z3684"/>
      <c r="AA3684"/>
      <c r="AB3684"/>
      <c r="AC3684"/>
      <c r="AD3684"/>
      <c r="AE3684"/>
      <c r="AF3684"/>
      <c r="AG3684"/>
      <c r="AH3684"/>
      <c r="AI3684"/>
      <c r="AJ3684"/>
      <c r="AK3684"/>
      <c r="AL3684"/>
    </row>
    <row r="3685" spans="3:38" ht="15" customHeight="1" x14ac:dyDescent="0.35">
      <c r="C3685"/>
      <c r="D3685"/>
      <c r="E3685"/>
      <c r="F3685"/>
      <c r="G3685"/>
      <c r="H3685"/>
      <c r="I3685"/>
      <c r="J3685"/>
      <c r="K3685"/>
      <c r="L3685"/>
      <c r="M3685"/>
      <c r="N3685"/>
      <c r="O3685"/>
      <c r="S3685"/>
      <c r="T3685"/>
      <c r="U3685"/>
      <c r="V3685"/>
      <c r="Y3685"/>
      <c r="Z3685"/>
      <c r="AA3685"/>
      <c r="AB3685"/>
      <c r="AC3685"/>
      <c r="AD3685"/>
      <c r="AE3685"/>
      <c r="AF3685"/>
      <c r="AG3685"/>
      <c r="AH3685"/>
      <c r="AI3685"/>
      <c r="AJ3685"/>
      <c r="AK3685"/>
      <c r="AL3685"/>
    </row>
    <row r="3686" spans="3:38" ht="15" customHeight="1" x14ac:dyDescent="0.35">
      <c r="C3686"/>
      <c r="D3686"/>
      <c r="E3686"/>
      <c r="F3686"/>
      <c r="G3686"/>
      <c r="H3686"/>
      <c r="I3686"/>
      <c r="J3686"/>
      <c r="K3686"/>
      <c r="L3686"/>
      <c r="M3686"/>
      <c r="N3686"/>
      <c r="O3686"/>
      <c r="S3686"/>
      <c r="T3686"/>
      <c r="U3686"/>
      <c r="V3686"/>
      <c r="Y3686"/>
      <c r="Z3686"/>
      <c r="AA3686"/>
      <c r="AB3686"/>
      <c r="AC3686"/>
      <c r="AD3686"/>
      <c r="AE3686"/>
      <c r="AF3686"/>
      <c r="AG3686"/>
      <c r="AH3686"/>
      <c r="AI3686"/>
      <c r="AJ3686"/>
      <c r="AK3686"/>
      <c r="AL3686"/>
    </row>
    <row r="3687" spans="3:38" ht="15" customHeight="1" x14ac:dyDescent="0.35">
      <c r="C3687"/>
      <c r="D3687"/>
      <c r="E3687"/>
      <c r="F3687"/>
      <c r="G3687"/>
      <c r="H3687"/>
      <c r="I3687"/>
      <c r="J3687"/>
      <c r="K3687"/>
      <c r="L3687"/>
      <c r="M3687"/>
      <c r="N3687"/>
      <c r="O3687"/>
      <c r="S3687"/>
      <c r="T3687"/>
      <c r="U3687"/>
      <c r="V3687"/>
      <c r="Y3687"/>
      <c r="Z3687"/>
      <c r="AA3687"/>
      <c r="AB3687"/>
      <c r="AC3687"/>
      <c r="AD3687"/>
      <c r="AE3687"/>
      <c r="AF3687"/>
      <c r="AG3687"/>
      <c r="AH3687"/>
      <c r="AI3687"/>
      <c r="AJ3687"/>
      <c r="AK3687"/>
      <c r="AL3687"/>
    </row>
    <row r="3688" spans="3:38" ht="15" customHeight="1" x14ac:dyDescent="0.35">
      <c r="C3688"/>
      <c r="D3688"/>
      <c r="E3688"/>
      <c r="F3688"/>
      <c r="G3688"/>
      <c r="H3688"/>
      <c r="I3688"/>
      <c r="J3688"/>
      <c r="K3688"/>
      <c r="L3688"/>
      <c r="M3688"/>
      <c r="N3688"/>
      <c r="O3688"/>
      <c r="S3688"/>
      <c r="T3688"/>
      <c r="U3688"/>
      <c r="V3688"/>
      <c r="Y3688"/>
      <c r="Z3688"/>
      <c r="AA3688"/>
      <c r="AB3688"/>
      <c r="AC3688"/>
      <c r="AD3688"/>
      <c r="AE3688"/>
      <c r="AF3688"/>
      <c r="AG3688"/>
      <c r="AH3688"/>
      <c r="AI3688"/>
      <c r="AJ3688"/>
      <c r="AK3688"/>
      <c r="AL3688"/>
    </row>
    <row r="3689" spans="3:38" ht="15" customHeight="1" x14ac:dyDescent="0.35">
      <c r="C3689"/>
      <c r="D3689"/>
      <c r="E3689"/>
      <c r="F3689"/>
      <c r="G3689"/>
      <c r="H3689"/>
      <c r="I3689"/>
      <c r="J3689"/>
      <c r="K3689"/>
      <c r="L3689"/>
      <c r="M3689"/>
      <c r="N3689"/>
      <c r="O3689"/>
      <c r="S3689"/>
      <c r="T3689"/>
      <c r="U3689"/>
      <c r="V3689"/>
      <c r="Y3689"/>
      <c r="Z3689"/>
      <c r="AA3689"/>
      <c r="AB3689"/>
      <c r="AC3689"/>
      <c r="AD3689"/>
      <c r="AE3689"/>
      <c r="AF3689"/>
      <c r="AG3689"/>
      <c r="AH3689"/>
      <c r="AI3689"/>
      <c r="AJ3689"/>
      <c r="AK3689"/>
      <c r="AL3689"/>
    </row>
    <row r="3690" spans="3:38" ht="15" customHeight="1" x14ac:dyDescent="0.35">
      <c r="C3690"/>
      <c r="D3690"/>
      <c r="E3690"/>
      <c r="F3690"/>
      <c r="G3690"/>
      <c r="H3690"/>
      <c r="I3690"/>
      <c r="J3690"/>
      <c r="K3690"/>
      <c r="L3690"/>
      <c r="M3690"/>
      <c r="N3690"/>
      <c r="O3690"/>
      <c r="S3690"/>
      <c r="T3690"/>
      <c r="U3690"/>
      <c r="V3690"/>
      <c r="Y3690"/>
      <c r="Z3690"/>
      <c r="AA3690"/>
      <c r="AB3690"/>
      <c r="AC3690"/>
      <c r="AD3690"/>
      <c r="AE3690"/>
      <c r="AF3690"/>
      <c r="AG3690"/>
      <c r="AH3690"/>
      <c r="AI3690"/>
      <c r="AJ3690"/>
      <c r="AK3690"/>
      <c r="AL3690"/>
    </row>
    <row r="3691" spans="3:38" ht="15" customHeight="1" x14ac:dyDescent="0.35">
      <c r="C3691"/>
      <c r="D3691"/>
      <c r="E3691"/>
      <c r="F3691"/>
      <c r="G3691"/>
      <c r="H3691"/>
      <c r="I3691"/>
      <c r="J3691"/>
      <c r="K3691"/>
      <c r="L3691"/>
      <c r="M3691"/>
      <c r="N3691"/>
      <c r="O3691"/>
      <c r="S3691"/>
      <c r="T3691"/>
      <c r="U3691"/>
      <c r="V3691"/>
      <c r="Y3691"/>
      <c r="Z3691"/>
      <c r="AA3691"/>
      <c r="AB3691"/>
      <c r="AC3691"/>
      <c r="AD3691"/>
      <c r="AE3691"/>
      <c r="AF3691"/>
      <c r="AG3691"/>
      <c r="AH3691"/>
      <c r="AI3691"/>
      <c r="AJ3691"/>
      <c r="AK3691"/>
      <c r="AL3691"/>
    </row>
    <row r="3692" spans="3:38" ht="15" customHeight="1" x14ac:dyDescent="0.35">
      <c r="C3692"/>
      <c r="D3692"/>
      <c r="E3692"/>
      <c r="F3692"/>
      <c r="G3692"/>
      <c r="H3692"/>
      <c r="I3692"/>
      <c r="J3692"/>
      <c r="K3692"/>
      <c r="L3692"/>
      <c r="M3692"/>
      <c r="N3692"/>
      <c r="O3692"/>
      <c r="S3692"/>
      <c r="T3692"/>
      <c r="U3692"/>
      <c r="V3692"/>
      <c r="Y3692"/>
      <c r="Z3692"/>
      <c r="AA3692"/>
      <c r="AB3692"/>
      <c r="AC3692"/>
      <c r="AD3692"/>
      <c r="AE3692"/>
      <c r="AF3692"/>
      <c r="AG3692"/>
      <c r="AH3692"/>
      <c r="AI3692"/>
      <c r="AJ3692"/>
      <c r="AK3692"/>
      <c r="AL3692"/>
    </row>
    <row r="3693" spans="3:38" ht="15" customHeight="1" x14ac:dyDescent="0.35">
      <c r="C3693"/>
      <c r="D3693"/>
      <c r="E3693"/>
      <c r="F3693"/>
      <c r="G3693"/>
      <c r="H3693"/>
      <c r="I3693"/>
      <c r="J3693"/>
      <c r="K3693"/>
      <c r="L3693"/>
      <c r="M3693"/>
      <c r="N3693"/>
      <c r="O3693"/>
      <c r="S3693"/>
      <c r="T3693"/>
      <c r="U3693"/>
      <c r="V3693"/>
      <c r="Y3693"/>
      <c r="Z3693"/>
      <c r="AA3693"/>
      <c r="AB3693"/>
      <c r="AC3693"/>
      <c r="AD3693"/>
      <c r="AE3693"/>
      <c r="AF3693"/>
      <c r="AG3693"/>
      <c r="AH3693"/>
      <c r="AI3693"/>
      <c r="AJ3693"/>
      <c r="AK3693"/>
      <c r="AL3693"/>
    </row>
    <row r="3694" spans="3:38" ht="15" customHeight="1" x14ac:dyDescent="0.35">
      <c r="C3694"/>
      <c r="D3694"/>
      <c r="E3694"/>
      <c r="F3694"/>
      <c r="G3694"/>
      <c r="H3694"/>
      <c r="I3694"/>
      <c r="J3694"/>
      <c r="K3694"/>
      <c r="L3694"/>
      <c r="M3694"/>
      <c r="N3694"/>
      <c r="O3694"/>
      <c r="S3694"/>
      <c r="T3694"/>
      <c r="U3694"/>
      <c r="V3694"/>
      <c r="Y3694"/>
      <c r="Z3694"/>
      <c r="AA3694"/>
      <c r="AB3694"/>
      <c r="AC3694"/>
      <c r="AD3694"/>
      <c r="AE3694"/>
      <c r="AF3694"/>
      <c r="AG3694"/>
      <c r="AH3694"/>
      <c r="AI3694"/>
      <c r="AJ3694"/>
      <c r="AK3694"/>
      <c r="AL3694"/>
    </row>
    <row r="3695" spans="3:38" ht="15" customHeight="1" x14ac:dyDescent="0.35">
      <c r="C3695"/>
      <c r="D3695"/>
      <c r="E3695"/>
      <c r="F3695"/>
      <c r="G3695"/>
      <c r="H3695"/>
      <c r="I3695"/>
      <c r="J3695"/>
      <c r="K3695"/>
      <c r="L3695"/>
      <c r="M3695"/>
      <c r="N3695"/>
      <c r="O3695"/>
      <c r="S3695"/>
      <c r="T3695"/>
      <c r="U3695"/>
      <c r="V3695"/>
      <c r="Y3695"/>
      <c r="Z3695"/>
      <c r="AA3695"/>
      <c r="AB3695"/>
      <c r="AC3695"/>
      <c r="AD3695"/>
      <c r="AE3695"/>
      <c r="AF3695"/>
      <c r="AG3695"/>
      <c r="AH3695"/>
      <c r="AI3695"/>
      <c r="AJ3695"/>
      <c r="AK3695"/>
      <c r="AL3695"/>
    </row>
    <row r="3696" spans="3:38" ht="15" customHeight="1" x14ac:dyDescent="0.35">
      <c r="C3696"/>
      <c r="D3696"/>
      <c r="E3696"/>
      <c r="F3696"/>
      <c r="G3696"/>
      <c r="H3696"/>
      <c r="I3696"/>
      <c r="J3696"/>
      <c r="K3696"/>
      <c r="L3696"/>
      <c r="M3696"/>
      <c r="N3696"/>
      <c r="O3696"/>
      <c r="S3696"/>
      <c r="T3696"/>
      <c r="U3696"/>
      <c r="V3696"/>
      <c r="Y3696"/>
      <c r="Z3696"/>
      <c r="AA3696"/>
      <c r="AB3696"/>
      <c r="AC3696"/>
      <c r="AD3696"/>
      <c r="AE3696"/>
      <c r="AF3696"/>
      <c r="AG3696"/>
      <c r="AH3696"/>
      <c r="AI3696"/>
      <c r="AJ3696"/>
      <c r="AK3696"/>
      <c r="AL3696"/>
    </row>
    <row r="3697" spans="3:38" ht="15" customHeight="1" x14ac:dyDescent="0.35">
      <c r="C3697"/>
      <c r="D3697"/>
      <c r="E3697"/>
      <c r="F3697"/>
      <c r="G3697"/>
      <c r="H3697"/>
      <c r="I3697"/>
      <c r="J3697"/>
      <c r="K3697"/>
      <c r="L3697"/>
      <c r="M3697"/>
      <c r="N3697"/>
      <c r="O3697"/>
      <c r="S3697"/>
      <c r="T3697"/>
      <c r="U3697"/>
      <c r="V3697"/>
      <c r="Y3697"/>
      <c r="Z3697"/>
      <c r="AA3697"/>
      <c r="AB3697"/>
      <c r="AC3697"/>
      <c r="AD3697"/>
      <c r="AE3697"/>
      <c r="AF3697"/>
      <c r="AG3697"/>
      <c r="AH3697"/>
      <c r="AI3697"/>
      <c r="AJ3697"/>
      <c r="AK3697"/>
      <c r="AL3697"/>
    </row>
    <row r="3698" spans="3:38" ht="15" customHeight="1" x14ac:dyDescent="0.35">
      <c r="C3698"/>
      <c r="D3698"/>
      <c r="E3698"/>
      <c r="F3698"/>
      <c r="G3698"/>
      <c r="H3698"/>
      <c r="I3698"/>
      <c r="J3698"/>
      <c r="K3698"/>
      <c r="L3698"/>
      <c r="M3698"/>
      <c r="N3698"/>
      <c r="O3698"/>
      <c r="S3698"/>
      <c r="T3698"/>
      <c r="U3698"/>
      <c r="V3698"/>
      <c r="Y3698"/>
      <c r="Z3698"/>
      <c r="AA3698"/>
      <c r="AB3698"/>
      <c r="AC3698"/>
      <c r="AD3698"/>
      <c r="AE3698"/>
      <c r="AF3698"/>
      <c r="AG3698"/>
      <c r="AH3698"/>
      <c r="AI3698"/>
      <c r="AJ3698"/>
      <c r="AK3698"/>
      <c r="AL3698"/>
    </row>
    <row r="3699" spans="3:38" ht="15" customHeight="1" x14ac:dyDescent="0.35">
      <c r="C3699"/>
      <c r="D3699"/>
      <c r="E3699"/>
      <c r="F3699"/>
      <c r="G3699"/>
      <c r="H3699"/>
      <c r="I3699"/>
      <c r="J3699"/>
      <c r="K3699"/>
      <c r="L3699"/>
      <c r="M3699"/>
      <c r="N3699"/>
      <c r="O3699"/>
      <c r="S3699"/>
      <c r="T3699"/>
      <c r="U3699"/>
      <c r="V3699"/>
      <c r="Y3699"/>
      <c r="Z3699"/>
      <c r="AA3699"/>
      <c r="AB3699"/>
      <c r="AC3699"/>
      <c r="AD3699"/>
      <c r="AE3699"/>
      <c r="AF3699"/>
      <c r="AG3699"/>
      <c r="AH3699"/>
      <c r="AI3699"/>
      <c r="AJ3699"/>
      <c r="AK3699"/>
      <c r="AL3699"/>
    </row>
    <row r="3700" spans="3:38" ht="15" customHeight="1" x14ac:dyDescent="0.35">
      <c r="C3700"/>
      <c r="D3700"/>
      <c r="E3700"/>
      <c r="F3700"/>
      <c r="G3700"/>
      <c r="H3700"/>
      <c r="I3700"/>
      <c r="J3700"/>
      <c r="K3700"/>
      <c r="L3700"/>
      <c r="M3700"/>
      <c r="N3700"/>
      <c r="O3700"/>
      <c r="S3700"/>
      <c r="T3700"/>
      <c r="U3700"/>
      <c r="V3700"/>
      <c r="Y3700"/>
      <c r="Z3700"/>
      <c r="AA3700"/>
      <c r="AB3700"/>
      <c r="AC3700"/>
      <c r="AD3700"/>
      <c r="AE3700"/>
      <c r="AF3700"/>
      <c r="AG3700"/>
      <c r="AH3700"/>
      <c r="AI3700"/>
      <c r="AJ3700"/>
      <c r="AK3700"/>
      <c r="AL3700"/>
    </row>
    <row r="3701" spans="3:38" ht="15" customHeight="1" x14ac:dyDescent="0.35">
      <c r="C3701"/>
      <c r="D3701"/>
      <c r="E3701"/>
      <c r="F3701"/>
      <c r="G3701"/>
      <c r="H3701"/>
      <c r="I3701"/>
      <c r="J3701"/>
      <c r="K3701"/>
      <c r="L3701"/>
      <c r="M3701"/>
      <c r="N3701"/>
      <c r="O3701"/>
      <c r="S3701"/>
      <c r="T3701"/>
      <c r="U3701"/>
      <c r="V3701"/>
      <c r="Y3701"/>
      <c r="Z3701"/>
      <c r="AA3701"/>
      <c r="AB3701"/>
      <c r="AC3701"/>
      <c r="AD3701"/>
      <c r="AE3701"/>
      <c r="AF3701"/>
      <c r="AG3701"/>
      <c r="AH3701"/>
      <c r="AI3701"/>
      <c r="AJ3701"/>
      <c r="AK3701"/>
      <c r="AL3701"/>
    </row>
    <row r="3702" spans="3:38" ht="15" customHeight="1" x14ac:dyDescent="0.35">
      <c r="C3702"/>
      <c r="D3702"/>
      <c r="E3702"/>
      <c r="F3702"/>
      <c r="G3702"/>
      <c r="H3702"/>
      <c r="I3702"/>
      <c r="J3702"/>
      <c r="K3702"/>
      <c r="L3702"/>
      <c r="M3702"/>
      <c r="N3702"/>
      <c r="O3702"/>
      <c r="S3702"/>
      <c r="T3702"/>
      <c r="U3702"/>
      <c r="V3702"/>
      <c r="Y3702"/>
      <c r="Z3702"/>
      <c r="AA3702"/>
      <c r="AB3702"/>
      <c r="AC3702"/>
      <c r="AD3702"/>
      <c r="AE3702"/>
      <c r="AF3702"/>
      <c r="AG3702"/>
      <c r="AH3702"/>
      <c r="AI3702"/>
      <c r="AJ3702"/>
      <c r="AK3702"/>
      <c r="AL3702"/>
    </row>
    <row r="3703" spans="3:38" ht="15" customHeight="1" x14ac:dyDescent="0.35">
      <c r="C3703"/>
      <c r="D3703"/>
      <c r="E3703"/>
      <c r="F3703"/>
      <c r="G3703"/>
      <c r="H3703"/>
      <c r="I3703"/>
      <c r="J3703"/>
      <c r="K3703"/>
      <c r="L3703"/>
      <c r="M3703"/>
      <c r="N3703"/>
      <c r="O3703"/>
      <c r="S3703"/>
      <c r="T3703"/>
      <c r="U3703"/>
      <c r="V3703"/>
      <c r="Y3703"/>
      <c r="Z3703"/>
      <c r="AA3703"/>
      <c r="AB3703"/>
      <c r="AC3703"/>
      <c r="AD3703"/>
      <c r="AE3703"/>
      <c r="AF3703"/>
      <c r="AG3703"/>
      <c r="AH3703"/>
      <c r="AI3703"/>
      <c r="AJ3703"/>
      <c r="AK3703"/>
      <c r="AL3703"/>
    </row>
    <row r="3704" spans="3:38" ht="15" customHeight="1" x14ac:dyDescent="0.35">
      <c r="C3704"/>
      <c r="D3704"/>
      <c r="E3704"/>
      <c r="F3704"/>
      <c r="G3704"/>
      <c r="H3704"/>
      <c r="I3704"/>
      <c r="J3704"/>
      <c r="K3704"/>
      <c r="L3704"/>
      <c r="M3704"/>
      <c r="N3704"/>
      <c r="O3704"/>
      <c r="S3704"/>
      <c r="T3704"/>
      <c r="U3704"/>
      <c r="V3704"/>
      <c r="Y3704"/>
      <c r="Z3704"/>
      <c r="AA3704"/>
      <c r="AB3704"/>
      <c r="AC3704"/>
      <c r="AD3704"/>
      <c r="AE3704"/>
      <c r="AF3704"/>
      <c r="AG3704"/>
      <c r="AH3704"/>
      <c r="AI3704"/>
      <c r="AJ3704"/>
      <c r="AK3704"/>
      <c r="AL3704"/>
    </row>
    <row r="3705" spans="3:38" ht="15" customHeight="1" x14ac:dyDescent="0.35">
      <c r="C3705"/>
      <c r="D3705"/>
      <c r="E3705"/>
      <c r="F3705"/>
      <c r="G3705"/>
      <c r="H3705"/>
      <c r="I3705"/>
      <c r="J3705"/>
      <c r="K3705"/>
      <c r="L3705"/>
      <c r="M3705"/>
      <c r="N3705"/>
      <c r="O3705"/>
      <c r="S3705"/>
      <c r="T3705"/>
      <c r="U3705"/>
      <c r="V3705"/>
      <c r="Y3705"/>
      <c r="Z3705"/>
      <c r="AA3705"/>
      <c r="AB3705"/>
      <c r="AC3705"/>
      <c r="AD3705"/>
      <c r="AE3705"/>
      <c r="AF3705"/>
      <c r="AG3705"/>
      <c r="AH3705"/>
      <c r="AI3705"/>
      <c r="AJ3705"/>
      <c r="AK3705"/>
      <c r="AL3705"/>
    </row>
    <row r="3706" spans="3:38" ht="15" customHeight="1" x14ac:dyDescent="0.35">
      <c r="C3706"/>
      <c r="D3706"/>
      <c r="E3706"/>
      <c r="F3706"/>
      <c r="G3706"/>
      <c r="H3706"/>
      <c r="I3706"/>
      <c r="J3706"/>
      <c r="K3706"/>
      <c r="L3706"/>
      <c r="M3706"/>
      <c r="N3706"/>
      <c r="O3706"/>
      <c r="S3706"/>
      <c r="T3706"/>
      <c r="U3706"/>
      <c r="V3706"/>
      <c r="Y3706"/>
      <c r="Z3706"/>
      <c r="AA3706"/>
      <c r="AB3706"/>
      <c r="AC3706"/>
      <c r="AD3706"/>
      <c r="AE3706"/>
      <c r="AF3706"/>
      <c r="AG3706"/>
      <c r="AH3706"/>
      <c r="AI3706"/>
      <c r="AJ3706"/>
      <c r="AK3706"/>
      <c r="AL3706"/>
    </row>
    <row r="3707" spans="3:38" ht="15" customHeight="1" x14ac:dyDescent="0.35">
      <c r="C3707"/>
      <c r="D3707"/>
      <c r="E3707"/>
      <c r="F3707"/>
      <c r="G3707"/>
      <c r="H3707"/>
      <c r="I3707"/>
      <c r="J3707"/>
      <c r="K3707"/>
      <c r="L3707"/>
      <c r="M3707"/>
      <c r="N3707"/>
      <c r="O3707"/>
      <c r="S3707"/>
      <c r="T3707"/>
      <c r="U3707"/>
      <c r="V3707"/>
      <c r="Y3707"/>
      <c r="Z3707"/>
      <c r="AA3707"/>
      <c r="AB3707"/>
      <c r="AC3707"/>
      <c r="AD3707"/>
      <c r="AE3707"/>
      <c r="AF3707"/>
      <c r="AG3707"/>
      <c r="AH3707"/>
      <c r="AI3707"/>
      <c r="AJ3707"/>
      <c r="AK3707"/>
      <c r="AL3707"/>
    </row>
    <row r="3708" spans="3:38" ht="15" customHeight="1" x14ac:dyDescent="0.35">
      <c r="C3708"/>
      <c r="D3708"/>
      <c r="E3708"/>
      <c r="F3708"/>
      <c r="G3708"/>
      <c r="H3708"/>
      <c r="I3708"/>
      <c r="J3708"/>
      <c r="K3708"/>
      <c r="L3708"/>
      <c r="M3708"/>
      <c r="N3708"/>
      <c r="O3708"/>
      <c r="S3708"/>
      <c r="T3708"/>
      <c r="U3708"/>
      <c r="V3708"/>
      <c r="Y3708"/>
      <c r="Z3708"/>
      <c r="AA3708"/>
      <c r="AB3708"/>
      <c r="AC3708"/>
      <c r="AD3708"/>
      <c r="AE3708"/>
      <c r="AF3708"/>
      <c r="AG3708"/>
      <c r="AH3708"/>
      <c r="AI3708"/>
      <c r="AJ3708"/>
      <c r="AK3708"/>
      <c r="AL3708"/>
    </row>
    <row r="3709" spans="3:38" ht="15" customHeight="1" x14ac:dyDescent="0.35">
      <c r="C3709"/>
      <c r="D3709"/>
      <c r="E3709"/>
      <c r="F3709"/>
      <c r="G3709"/>
      <c r="H3709"/>
      <c r="I3709"/>
      <c r="J3709"/>
      <c r="K3709"/>
      <c r="L3709"/>
      <c r="M3709"/>
      <c r="N3709"/>
      <c r="O3709"/>
      <c r="S3709"/>
      <c r="T3709"/>
      <c r="U3709"/>
      <c r="V3709"/>
      <c r="Y3709"/>
      <c r="Z3709"/>
      <c r="AA3709"/>
      <c r="AB3709"/>
      <c r="AC3709"/>
      <c r="AD3709"/>
      <c r="AE3709"/>
      <c r="AF3709"/>
      <c r="AG3709"/>
      <c r="AH3709"/>
      <c r="AI3709"/>
      <c r="AJ3709"/>
      <c r="AK3709"/>
      <c r="AL3709"/>
    </row>
    <row r="3710" spans="3:38" ht="15" customHeight="1" x14ac:dyDescent="0.35">
      <c r="C3710"/>
      <c r="D3710"/>
      <c r="E3710"/>
      <c r="F3710"/>
      <c r="G3710"/>
      <c r="H3710"/>
      <c r="I3710"/>
      <c r="J3710"/>
      <c r="K3710"/>
      <c r="L3710"/>
      <c r="M3710"/>
      <c r="N3710"/>
      <c r="O3710"/>
      <c r="S3710"/>
      <c r="T3710"/>
      <c r="U3710"/>
      <c r="V3710"/>
      <c r="Y3710"/>
      <c r="Z3710"/>
      <c r="AA3710"/>
      <c r="AB3710"/>
      <c r="AC3710"/>
      <c r="AD3710"/>
      <c r="AE3710"/>
      <c r="AF3710"/>
      <c r="AG3710"/>
      <c r="AH3710"/>
      <c r="AI3710"/>
      <c r="AJ3710"/>
      <c r="AK3710"/>
      <c r="AL3710"/>
    </row>
    <row r="3711" spans="3:38" ht="15" customHeight="1" x14ac:dyDescent="0.35">
      <c r="C3711"/>
      <c r="D3711"/>
      <c r="E3711"/>
      <c r="F3711"/>
      <c r="G3711"/>
      <c r="H3711"/>
      <c r="I3711"/>
      <c r="J3711"/>
      <c r="K3711"/>
      <c r="L3711"/>
      <c r="M3711"/>
      <c r="N3711"/>
      <c r="O3711"/>
      <c r="S3711"/>
      <c r="T3711"/>
      <c r="U3711"/>
      <c r="V3711"/>
      <c r="Y3711"/>
      <c r="Z3711"/>
      <c r="AA3711"/>
      <c r="AB3711"/>
      <c r="AC3711"/>
      <c r="AD3711"/>
      <c r="AE3711"/>
      <c r="AF3711"/>
      <c r="AG3711"/>
      <c r="AH3711"/>
      <c r="AI3711"/>
      <c r="AJ3711"/>
      <c r="AK3711"/>
      <c r="AL3711"/>
    </row>
    <row r="3712" spans="3:38" ht="15" customHeight="1" x14ac:dyDescent="0.35">
      <c r="C3712"/>
      <c r="D3712"/>
      <c r="E3712"/>
      <c r="F3712"/>
      <c r="G3712"/>
      <c r="H3712"/>
      <c r="I3712"/>
      <c r="J3712"/>
      <c r="K3712"/>
      <c r="L3712"/>
      <c r="M3712"/>
      <c r="N3712"/>
      <c r="O3712"/>
      <c r="S3712"/>
      <c r="T3712"/>
      <c r="U3712"/>
      <c r="V3712"/>
      <c r="Y3712"/>
      <c r="Z3712"/>
      <c r="AA3712"/>
      <c r="AB3712"/>
      <c r="AC3712"/>
      <c r="AD3712"/>
      <c r="AE3712"/>
      <c r="AF3712"/>
      <c r="AG3712"/>
      <c r="AH3712"/>
      <c r="AI3712"/>
      <c r="AJ3712"/>
      <c r="AK3712"/>
      <c r="AL3712"/>
    </row>
    <row r="3713" spans="3:38" ht="15" customHeight="1" x14ac:dyDescent="0.35">
      <c r="C3713"/>
      <c r="D3713"/>
      <c r="E3713"/>
      <c r="F3713"/>
      <c r="G3713"/>
      <c r="H3713"/>
      <c r="I3713"/>
      <c r="J3713"/>
      <c r="K3713"/>
      <c r="L3713"/>
      <c r="M3713"/>
      <c r="N3713"/>
      <c r="O3713"/>
      <c r="S3713"/>
      <c r="T3713"/>
      <c r="U3713"/>
      <c r="V3713"/>
      <c r="Y3713"/>
      <c r="Z3713"/>
      <c r="AA3713"/>
      <c r="AB3713"/>
      <c r="AC3713"/>
      <c r="AD3713"/>
      <c r="AE3713"/>
      <c r="AF3713"/>
      <c r="AG3713"/>
      <c r="AH3713"/>
      <c r="AI3713"/>
      <c r="AJ3713"/>
      <c r="AK3713"/>
      <c r="AL3713"/>
    </row>
    <row r="3714" spans="3:38" ht="15" customHeight="1" x14ac:dyDescent="0.35">
      <c r="C3714"/>
      <c r="D3714"/>
      <c r="E3714"/>
      <c r="F3714"/>
      <c r="G3714"/>
      <c r="H3714"/>
      <c r="I3714"/>
      <c r="J3714"/>
      <c r="K3714"/>
      <c r="L3714"/>
      <c r="M3714"/>
      <c r="N3714"/>
      <c r="O3714"/>
      <c r="S3714"/>
      <c r="T3714"/>
      <c r="U3714"/>
      <c r="V3714"/>
      <c r="Y3714"/>
      <c r="Z3714"/>
      <c r="AA3714"/>
      <c r="AB3714"/>
      <c r="AC3714"/>
      <c r="AD3714"/>
      <c r="AE3714"/>
      <c r="AF3714"/>
      <c r="AG3714"/>
      <c r="AH3714"/>
      <c r="AI3714"/>
      <c r="AJ3714"/>
      <c r="AK3714"/>
      <c r="AL3714"/>
    </row>
    <row r="3715" spans="3:38" ht="15" customHeight="1" x14ac:dyDescent="0.35">
      <c r="C3715"/>
      <c r="D3715"/>
      <c r="E3715"/>
      <c r="F3715"/>
      <c r="G3715"/>
      <c r="H3715"/>
      <c r="I3715"/>
      <c r="J3715"/>
      <c r="K3715"/>
      <c r="L3715"/>
      <c r="M3715"/>
      <c r="N3715"/>
      <c r="O3715"/>
      <c r="S3715"/>
      <c r="T3715"/>
      <c r="U3715"/>
      <c r="V3715"/>
      <c r="Y3715"/>
      <c r="Z3715"/>
      <c r="AA3715"/>
      <c r="AB3715"/>
      <c r="AC3715"/>
      <c r="AD3715"/>
      <c r="AE3715"/>
      <c r="AF3715"/>
      <c r="AG3715"/>
      <c r="AH3715"/>
      <c r="AI3715"/>
      <c r="AJ3715"/>
      <c r="AK3715"/>
      <c r="AL3715"/>
    </row>
    <row r="3716" spans="3:38" ht="15" customHeight="1" x14ac:dyDescent="0.35">
      <c r="C3716"/>
      <c r="D3716"/>
      <c r="E3716"/>
      <c r="F3716"/>
      <c r="G3716"/>
      <c r="H3716"/>
      <c r="I3716"/>
      <c r="J3716"/>
      <c r="K3716"/>
      <c r="L3716"/>
      <c r="M3716"/>
      <c r="N3716"/>
      <c r="O3716"/>
      <c r="S3716"/>
      <c r="T3716"/>
      <c r="U3716"/>
      <c r="V3716"/>
      <c r="Y3716"/>
      <c r="Z3716"/>
      <c r="AA3716"/>
      <c r="AB3716"/>
      <c r="AC3716"/>
      <c r="AD3716"/>
      <c r="AE3716"/>
      <c r="AF3716"/>
      <c r="AG3716"/>
      <c r="AH3716"/>
      <c r="AI3716"/>
      <c r="AJ3716"/>
      <c r="AK3716"/>
      <c r="AL3716"/>
    </row>
    <row r="3717" spans="3:38" ht="15" customHeight="1" x14ac:dyDescent="0.35">
      <c r="C3717"/>
      <c r="D3717"/>
      <c r="E3717"/>
      <c r="F3717"/>
      <c r="G3717"/>
      <c r="H3717"/>
      <c r="I3717"/>
      <c r="J3717"/>
      <c r="K3717"/>
      <c r="L3717"/>
      <c r="M3717"/>
      <c r="N3717"/>
      <c r="O3717"/>
      <c r="S3717"/>
      <c r="T3717"/>
      <c r="U3717"/>
      <c r="V3717"/>
      <c r="Y3717"/>
      <c r="Z3717"/>
      <c r="AA3717"/>
      <c r="AB3717"/>
      <c r="AC3717"/>
      <c r="AD3717"/>
      <c r="AE3717"/>
      <c r="AF3717"/>
      <c r="AG3717"/>
      <c r="AH3717"/>
      <c r="AI3717"/>
      <c r="AJ3717"/>
      <c r="AK3717"/>
      <c r="AL3717"/>
    </row>
    <row r="3718" spans="3:38" ht="15" customHeight="1" x14ac:dyDescent="0.35">
      <c r="C3718"/>
      <c r="D3718"/>
      <c r="E3718"/>
      <c r="F3718"/>
      <c r="G3718"/>
      <c r="H3718"/>
      <c r="I3718"/>
      <c r="J3718"/>
      <c r="K3718"/>
      <c r="L3718"/>
      <c r="M3718"/>
      <c r="N3718"/>
      <c r="O3718"/>
      <c r="S3718"/>
      <c r="T3718"/>
      <c r="U3718"/>
      <c r="V3718"/>
      <c r="Y3718"/>
      <c r="Z3718"/>
      <c r="AA3718"/>
      <c r="AB3718"/>
      <c r="AC3718"/>
      <c r="AD3718"/>
      <c r="AE3718"/>
      <c r="AF3718"/>
      <c r="AG3718"/>
      <c r="AH3718"/>
      <c r="AI3718"/>
      <c r="AJ3718"/>
      <c r="AK3718"/>
      <c r="AL3718"/>
    </row>
    <row r="3719" spans="3:38" ht="15" customHeight="1" x14ac:dyDescent="0.35">
      <c r="C3719"/>
      <c r="D3719"/>
      <c r="E3719"/>
      <c r="F3719"/>
      <c r="G3719"/>
      <c r="H3719"/>
      <c r="I3719"/>
      <c r="J3719"/>
      <c r="K3719"/>
      <c r="L3719"/>
      <c r="M3719"/>
      <c r="N3719"/>
      <c r="O3719"/>
      <c r="S3719"/>
      <c r="T3719"/>
      <c r="U3719"/>
      <c r="V3719"/>
      <c r="Y3719"/>
      <c r="Z3719"/>
      <c r="AA3719"/>
      <c r="AB3719"/>
      <c r="AC3719"/>
      <c r="AD3719"/>
      <c r="AE3719"/>
      <c r="AF3719"/>
      <c r="AG3719"/>
      <c r="AH3719"/>
      <c r="AI3719"/>
      <c r="AJ3719"/>
      <c r="AK3719"/>
      <c r="AL3719"/>
    </row>
    <row r="3720" spans="3:38" ht="15" customHeight="1" x14ac:dyDescent="0.35">
      <c r="C3720"/>
      <c r="D3720"/>
      <c r="E3720"/>
      <c r="F3720"/>
      <c r="G3720"/>
      <c r="H3720"/>
      <c r="I3720"/>
      <c r="J3720"/>
      <c r="K3720"/>
      <c r="L3720"/>
      <c r="M3720"/>
      <c r="N3720"/>
      <c r="O3720"/>
      <c r="S3720"/>
      <c r="T3720"/>
      <c r="U3720"/>
      <c r="V3720"/>
      <c r="Y3720"/>
      <c r="Z3720"/>
      <c r="AA3720"/>
      <c r="AB3720"/>
      <c r="AC3720"/>
      <c r="AD3720"/>
      <c r="AE3720"/>
      <c r="AF3720"/>
      <c r="AG3720"/>
      <c r="AH3720"/>
      <c r="AI3720"/>
      <c r="AJ3720"/>
      <c r="AK3720"/>
      <c r="AL3720"/>
    </row>
    <row r="3721" spans="3:38" ht="15" customHeight="1" x14ac:dyDescent="0.35">
      <c r="C3721"/>
      <c r="D3721"/>
      <c r="E3721"/>
      <c r="F3721"/>
      <c r="G3721"/>
      <c r="H3721"/>
      <c r="I3721"/>
      <c r="J3721"/>
      <c r="K3721"/>
      <c r="L3721"/>
      <c r="M3721"/>
      <c r="N3721"/>
      <c r="O3721"/>
      <c r="S3721"/>
      <c r="T3721"/>
      <c r="U3721"/>
      <c r="V3721"/>
      <c r="Y3721"/>
      <c r="Z3721"/>
      <c r="AA3721"/>
      <c r="AB3721"/>
      <c r="AC3721"/>
      <c r="AD3721"/>
      <c r="AE3721"/>
      <c r="AF3721"/>
      <c r="AG3721"/>
      <c r="AH3721"/>
      <c r="AI3721"/>
      <c r="AJ3721"/>
      <c r="AK3721"/>
      <c r="AL3721"/>
    </row>
    <row r="3722" spans="3:38" ht="15" customHeight="1" x14ac:dyDescent="0.35">
      <c r="C3722"/>
      <c r="D3722"/>
      <c r="E3722"/>
      <c r="F3722"/>
      <c r="G3722"/>
      <c r="H3722"/>
      <c r="I3722"/>
      <c r="J3722"/>
      <c r="K3722"/>
      <c r="L3722"/>
      <c r="M3722"/>
      <c r="N3722"/>
      <c r="O3722"/>
      <c r="S3722"/>
      <c r="T3722"/>
      <c r="U3722"/>
      <c r="V3722"/>
      <c r="Y3722"/>
      <c r="Z3722"/>
      <c r="AA3722"/>
      <c r="AB3722"/>
      <c r="AC3722"/>
      <c r="AD3722"/>
      <c r="AE3722"/>
      <c r="AF3722"/>
      <c r="AG3722"/>
      <c r="AH3722"/>
      <c r="AI3722"/>
      <c r="AJ3722"/>
      <c r="AK3722"/>
      <c r="AL3722"/>
    </row>
    <row r="3723" spans="3:38" ht="15" customHeight="1" x14ac:dyDescent="0.35">
      <c r="C3723"/>
      <c r="D3723"/>
      <c r="E3723"/>
      <c r="F3723"/>
      <c r="G3723"/>
      <c r="H3723"/>
      <c r="I3723"/>
      <c r="J3723"/>
      <c r="K3723"/>
      <c r="L3723"/>
      <c r="M3723"/>
      <c r="N3723"/>
      <c r="O3723"/>
      <c r="S3723"/>
      <c r="T3723"/>
      <c r="U3723"/>
      <c r="V3723"/>
      <c r="Y3723"/>
      <c r="Z3723"/>
      <c r="AA3723"/>
      <c r="AB3723"/>
      <c r="AC3723"/>
      <c r="AD3723"/>
      <c r="AE3723"/>
      <c r="AF3723"/>
      <c r="AG3723"/>
      <c r="AH3723"/>
      <c r="AI3723"/>
      <c r="AJ3723"/>
      <c r="AK3723"/>
      <c r="AL3723"/>
    </row>
    <row r="3724" spans="3:38" ht="15" customHeight="1" x14ac:dyDescent="0.35">
      <c r="C3724"/>
      <c r="D3724"/>
      <c r="E3724"/>
      <c r="F3724"/>
      <c r="G3724"/>
      <c r="H3724"/>
      <c r="I3724"/>
      <c r="J3724"/>
      <c r="K3724"/>
      <c r="L3724"/>
      <c r="M3724"/>
      <c r="N3724"/>
      <c r="O3724"/>
      <c r="S3724"/>
      <c r="T3724"/>
      <c r="U3724"/>
      <c r="V3724"/>
      <c r="Y3724"/>
      <c r="Z3724"/>
      <c r="AA3724"/>
      <c r="AB3724"/>
      <c r="AC3724"/>
      <c r="AD3724"/>
      <c r="AE3724"/>
      <c r="AF3724"/>
      <c r="AG3724"/>
      <c r="AH3724"/>
      <c r="AI3724"/>
      <c r="AJ3724"/>
      <c r="AK3724"/>
      <c r="AL3724"/>
    </row>
    <row r="3725" spans="3:38" ht="15" customHeight="1" x14ac:dyDescent="0.35">
      <c r="C3725"/>
      <c r="D3725"/>
      <c r="E3725"/>
      <c r="F3725"/>
      <c r="G3725"/>
      <c r="H3725"/>
      <c r="I3725"/>
      <c r="J3725"/>
      <c r="K3725"/>
      <c r="L3725"/>
      <c r="M3725"/>
      <c r="N3725"/>
      <c r="O3725"/>
      <c r="S3725"/>
      <c r="T3725"/>
      <c r="U3725"/>
      <c r="V3725"/>
      <c r="Y3725"/>
      <c r="Z3725"/>
      <c r="AA3725"/>
      <c r="AB3725"/>
      <c r="AC3725"/>
      <c r="AD3725"/>
      <c r="AE3725"/>
      <c r="AF3725"/>
      <c r="AG3725"/>
      <c r="AH3725"/>
      <c r="AI3725"/>
      <c r="AJ3725"/>
      <c r="AK3725"/>
      <c r="AL3725"/>
    </row>
    <row r="3726" spans="3:38" ht="15" customHeight="1" x14ac:dyDescent="0.35">
      <c r="C3726"/>
      <c r="D3726"/>
      <c r="E3726"/>
      <c r="F3726"/>
      <c r="G3726"/>
      <c r="H3726"/>
      <c r="I3726"/>
      <c r="J3726"/>
      <c r="K3726"/>
      <c r="L3726"/>
      <c r="M3726"/>
      <c r="N3726"/>
      <c r="O3726"/>
      <c r="S3726"/>
      <c r="T3726"/>
      <c r="U3726"/>
      <c r="V3726"/>
      <c r="Y3726"/>
      <c r="Z3726"/>
      <c r="AA3726"/>
      <c r="AB3726"/>
      <c r="AC3726"/>
      <c r="AD3726"/>
      <c r="AE3726"/>
      <c r="AF3726"/>
      <c r="AG3726"/>
      <c r="AH3726"/>
      <c r="AI3726"/>
      <c r="AJ3726"/>
      <c r="AK3726"/>
      <c r="AL3726"/>
    </row>
    <row r="3727" spans="3:38" ht="15" customHeight="1" x14ac:dyDescent="0.35">
      <c r="C3727"/>
      <c r="D3727"/>
      <c r="E3727"/>
      <c r="F3727"/>
      <c r="G3727"/>
      <c r="H3727"/>
      <c r="I3727"/>
      <c r="J3727"/>
      <c r="K3727"/>
      <c r="L3727"/>
      <c r="M3727"/>
      <c r="N3727"/>
      <c r="O3727"/>
      <c r="S3727"/>
      <c r="T3727"/>
      <c r="U3727"/>
      <c r="V3727"/>
      <c r="Y3727"/>
      <c r="Z3727"/>
      <c r="AA3727"/>
      <c r="AB3727"/>
      <c r="AC3727"/>
      <c r="AD3727"/>
      <c r="AE3727"/>
      <c r="AF3727"/>
      <c r="AG3727"/>
      <c r="AH3727"/>
      <c r="AI3727"/>
      <c r="AJ3727"/>
      <c r="AK3727"/>
      <c r="AL3727"/>
    </row>
    <row r="3728" spans="3:38" ht="15" customHeight="1" x14ac:dyDescent="0.35">
      <c r="C3728"/>
      <c r="D3728"/>
      <c r="E3728"/>
      <c r="F3728"/>
      <c r="G3728"/>
      <c r="H3728"/>
      <c r="I3728"/>
      <c r="J3728"/>
      <c r="K3728"/>
      <c r="L3728"/>
      <c r="M3728"/>
      <c r="N3728"/>
      <c r="O3728"/>
      <c r="S3728"/>
      <c r="T3728"/>
      <c r="U3728"/>
      <c r="V3728"/>
      <c r="Y3728"/>
      <c r="Z3728"/>
      <c r="AA3728"/>
      <c r="AB3728"/>
      <c r="AC3728"/>
      <c r="AD3728"/>
      <c r="AE3728"/>
      <c r="AF3728"/>
      <c r="AG3728"/>
      <c r="AH3728"/>
      <c r="AI3728"/>
      <c r="AJ3728"/>
      <c r="AK3728"/>
      <c r="AL3728"/>
    </row>
    <row r="3729" spans="3:38" ht="15" customHeight="1" x14ac:dyDescent="0.35">
      <c r="C3729"/>
      <c r="D3729"/>
      <c r="E3729"/>
      <c r="F3729"/>
      <c r="G3729"/>
      <c r="H3729"/>
      <c r="I3729"/>
      <c r="J3729"/>
      <c r="K3729"/>
      <c r="L3729"/>
      <c r="M3729"/>
      <c r="N3729"/>
      <c r="O3729"/>
      <c r="S3729"/>
      <c r="T3729"/>
      <c r="U3729"/>
      <c r="V3729"/>
      <c r="Y3729"/>
      <c r="Z3729"/>
      <c r="AA3729"/>
      <c r="AB3729"/>
      <c r="AC3729"/>
      <c r="AD3729"/>
      <c r="AE3729"/>
      <c r="AF3729"/>
      <c r="AG3729"/>
      <c r="AH3729"/>
      <c r="AI3729"/>
      <c r="AJ3729"/>
      <c r="AK3729"/>
      <c r="AL3729"/>
    </row>
    <row r="3730" spans="3:38" ht="15" customHeight="1" x14ac:dyDescent="0.35">
      <c r="C3730"/>
      <c r="D3730"/>
      <c r="E3730"/>
      <c r="F3730"/>
      <c r="G3730"/>
      <c r="H3730"/>
      <c r="I3730"/>
      <c r="J3730"/>
      <c r="K3730"/>
      <c r="L3730"/>
      <c r="M3730"/>
      <c r="N3730"/>
      <c r="O3730"/>
      <c r="S3730"/>
      <c r="T3730"/>
      <c r="U3730"/>
      <c r="V3730"/>
      <c r="Y3730"/>
      <c r="Z3730"/>
      <c r="AA3730"/>
      <c r="AB3730"/>
      <c r="AC3730"/>
      <c r="AD3730"/>
      <c r="AE3730"/>
      <c r="AF3730"/>
      <c r="AG3730"/>
      <c r="AH3730"/>
      <c r="AI3730"/>
      <c r="AJ3730"/>
      <c r="AK3730"/>
      <c r="AL3730"/>
    </row>
    <row r="3731" spans="3:38" ht="15" customHeight="1" x14ac:dyDescent="0.35">
      <c r="C3731"/>
      <c r="D3731"/>
      <c r="E3731"/>
      <c r="F3731"/>
      <c r="G3731"/>
      <c r="H3731"/>
      <c r="I3731"/>
      <c r="J3731"/>
      <c r="K3731"/>
      <c r="L3731"/>
      <c r="M3731"/>
      <c r="N3731"/>
      <c r="O3731"/>
      <c r="S3731"/>
      <c r="T3731"/>
      <c r="U3731"/>
      <c r="V3731"/>
      <c r="Y3731"/>
      <c r="Z3731"/>
      <c r="AA3731"/>
      <c r="AB3731"/>
      <c r="AC3731"/>
      <c r="AD3731"/>
      <c r="AE3731"/>
      <c r="AF3731"/>
      <c r="AG3731"/>
      <c r="AH3731"/>
      <c r="AI3731"/>
      <c r="AJ3731"/>
      <c r="AK3731"/>
      <c r="AL3731"/>
    </row>
    <row r="3732" spans="3:38" ht="15" customHeight="1" x14ac:dyDescent="0.35">
      <c r="C3732"/>
      <c r="D3732"/>
      <c r="E3732"/>
      <c r="F3732"/>
      <c r="G3732"/>
      <c r="H3732"/>
      <c r="I3732"/>
      <c r="J3732"/>
      <c r="K3732"/>
      <c r="L3732"/>
      <c r="M3732"/>
      <c r="N3732"/>
      <c r="O3732"/>
      <c r="S3732"/>
      <c r="T3732"/>
      <c r="U3732"/>
      <c r="V3732"/>
      <c r="Y3732"/>
      <c r="Z3732"/>
      <c r="AA3732"/>
      <c r="AB3732"/>
      <c r="AC3732"/>
      <c r="AD3732"/>
      <c r="AE3732"/>
      <c r="AF3732"/>
      <c r="AG3732"/>
      <c r="AH3732"/>
      <c r="AI3732"/>
      <c r="AJ3732"/>
      <c r="AK3732"/>
      <c r="AL3732"/>
    </row>
    <row r="3733" spans="3:38" ht="15" customHeight="1" x14ac:dyDescent="0.35">
      <c r="C3733"/>
      <c r="D3733"/>
      <c r="E3733"/>
      <c r="F3733"/>
      <c r="G3733"/>
      <c r="H3733"/>
      <c r="I3733"/>
      <c r="J3733"/>
      <c r="K3733"/>
      <c r="L3733"/>
      <c r="M3733"/>
      <c r="N3733"/>
      <c r="O3733"/>
      <c r="S3733"/>
      <c r="T3733"/>
      <c r="U3733"/>
      <c r="V3733"/>
      <c r="Y3733"/>
      <c r="Z3733"/>
      <c r="AA3733"/>
      <c r="AB3733"/>
      <c r="AC3733"/>
      <c r="AD3733"/>
      <c r="AE3733"/>
      <c r="AF3733"/>
      <c r="AG3733"/>
      <c r="AH3733"/>
      <c r="AI3733"/>
      <c r="AJ3733"/>
      <c r="AK3733"/>
      <c r="AL3733"/>
    </row>
    <row r="3734" spans="3:38" ht="15" customHeight="1" x14ac:dyDescent="0.35">
      <c r="C3734"/>
      <c r="D3734"/>
      <c r="E3734"/>
      <c r="F3734"/>
      <c r="G3734"/>
      <c r="H3734"/>
      <c r="I3734"/>
      <c r="J3734"/>
      <c r="K3734"/>
      <c r="L3734"/>
      <c r="M3734"/>
      <c r="N3734"/>
      <c r="O3734"/>
      <c r="S3734"/>
      <c r="T3734"/>
      <c r="U3734"/>
      <c r="V3734"/>
      <c r="Y3734"/>
      <c r="Z3734"/>
      <c r="AA3734"/>
      <c r="AB3734"/>
      <c r="AC3734"/>
      <c r="AD3734"/>
      <c r="AE3734"/>
      <c r="AF3734"/>
      <c r="AG3734"/>
      <c r="AH3734"/>
      <c r="AI3734"/>
      <c r="AJ3734"/>
      <c r="AK3734"/>
      <c r="AL3734"/>
    </row>
    <row r="3735" spans="3:38" ht="15" customHeight="1" x14ac:dyDescent="0.35">
      <c r="C3735"/>
      <c r="D3735"/>
      <c r="E3735"/>
      <c r="F3735"/>
      <c r="G3735"/>
      <c r="H3735"/>
      <c r="I3735"/>
      <c r="J3735"/>
      <c r="K3735"/>
      <c r="L3735"/>
      <c r="M3735"/>
      <c r="N3735"/>
      <c r="O3735"/>
      <c r="S3735"/>
      <c r="T3735"/>
      <c r="U3735"/>
      <c r="V3735"/>
      <c r="Y3735"/>
      <c r="Z3735"/>
      <c r="AA3735"/>
      <c r="AB3735"/>
      <c r="AC3735"/>
      <c r="AD3735"/>
      <c r="AE3735"/>
      <c r="AF3735"/>
      <c r="AG3735"/>
      <c r="AH3735"/>
      <c r="AI3735"/>
      <c r="AJ3735"/>
      <c r="AK3735"/>
      <c r="AL3735"/>
    </row>
    <row r="3736" spans="3:38" ht="15" customHeight="1" x14ac:dyDescent="0.35">
      <c r="C3736"/>
      <c r="D3736"/>
      <c r="E3736"/>
      <c r="F3736"/>
      <c r="G3736"/>
      <c r="H3736"/>
      <c r="I3736"/>
      <c r="J3736"/>
      <c r="K3736"/>
      <c r="L3736"/>
      <c r="M3736"/>
      <c r="N3736"/>
      <c r="O3736"/>
      <c r="S3736"/>
      <c r="T3736"/>
      <c r="U3736"/>
      <c r="V3736"/>
      <c r="Y3736"/>
      <c r="Z3736"/>
      <c r="AA3736"/>
      <c r="AB3736"/>
      <c r="AC3736"/>
      <c r="AD3736"/>
      <c r="AE3736"/>
      <c r="AF3736"/>
      <c r="AG3736"/>
      <c r="AH3736"/>
      <c r="AI3736"/>
      <c r="AJ3736"/>
      <c r="AK3736"/>
      <c r="AL3736"/>
    </row>
    <row r="3737" spans="3:38" ht="15" customHeight="1" x14ac:dyDescent="0.35">
      <c r="C3737"/>
      <c r="D3737"/>
      <c r="E3737"/>
      <c r="F3737"/>
      <c r="G3737"/>
      <c r="H3737"/>
      <c r="I3737"/>
      <c r="J3737"/>
      <c r="K3737"/>
      <c r="L3737"/>
      <c r="M3737"/>
      <c r="N3737"/>
      <c r="O3737"/>
      <c r="S3737"/>
      <c r="T3737"/>
      <c r="U3737"/>
      <c r="V3737"/>
      <c r="Y3737"/>
      <c r="Z3737"/>
      <c r="AA3737"/>
      <c r="AB3737"/>
      <c r="AC3737"/>
      <c r="AD3737"/>
      <c r="AE3737"/>
      <c r="AF3737"/>
      <c r="AG3737"/>
      <c r="AH3737"/>
      <c r="AI3737"/>
      <c r="AJ3737"/>
      <c r="AK3737"/>
      <c r="AL3737"/>
    </row>
    <row r="3738" spans="3:38" ht="15" customHeight="1" x14ac:dyDescent="0.35">
      <c r="C3738"/>
      <c r="D3738"/>
      <c r="E3738"/>
      <c r="F3738"/>
      <c r="G3738"/>
      <c r="H3738"/>
      <c r="I3738"/>
      <c r="J3738"/>
      <c r="K3738"/>
      <c r="L3738"/>
      <c r="M3738"/>
      <c r="N3738"/>
      <c r="O3738"/>
      <c r="S3738"/>
      <c r="T3738"/>
      <c r="U3738"/>
      <c r="V3738"/>
      <c r="Y3738"/>
      <c r="Z3738"/>
      <c r="AA3738"/>
      <c r="AB3738"/>
      <c r="AC3738"/>
      <c r="AD3738"/>
      <c r="AE3738"/>
      <c r="AF3738"/>
      <c r="AG3738"/>
      <c r="AH3738"/>
      <c r="AI3738"/>
      <c r="AJ3738"/>
      <c r="AK3738"/>
      <c r="AL3738"/>
    </row>
    <row r="3739" spans="3:38" ht="15" customHeight="1" x14ac:dyDescent="0.35">
      <c r="C3739"/>
      <c r="D3739"/>
      <c r="E3739"/>
      <c r="F3739"/>
      <c r="G3739"/>
      <c r="H3739"/>
      <c r="I3739"/>
      <c r="J3739"/>
      <c r="K3739"/>
      <c r="L3739"/>
      <c r="M3739"/>
      <c r="N3739"/>
      <c r="O3739"/>
      <c r="S3739"/>
      <c r="T3739"/>
      <c r="U3739"/>
      <c r="V3739"/>
      <c r="Y3739"/>
      <c r="Z3739"/>
      <c r="AA3739"/>
      <c r="AB3739"/>
      <c r="AC3739"/>
      <c r="AD3739"/>
      <c r="AE3739"/>
      <c r="AF3739"/>
      <c r="AG3739"/>
      <c r="AH3739"/>
      <c r="AI3739"/>
      <c r="AJ3739"/>
      <c r="AK3739"/>
      <c r="AL3739"/>
    </row>
    <row r="3740" spans="3:38" ht="15" customHeight="1" x14ac:dyDescent="0.35">
      <c r="C3740"/>
      <c r="D3740"/>
      <c r="E3740"/>
      <c r="F3740"/>
      <c r="G3740"/>
      <c r="H3740"/>
      <c r="I3740"/>
      <c r="J3740"/>
      <c r="K3740"/>
      <c r="L3740"/>
      <c r="M3740"/>
      <c r="N3740"/>
      <c r="O3740"/>
      <c r="S3740"/>
      <c r="T3740"/>
      <c r="U3740"/>
      <c r="V3740"/>
      <c r="Y3740"/>
      <c r="Z3740"/>
      <c r="AA3740"/>
      <c r="AB3740"/>
      <c r="AC3740"/>
      <c r="AD3740"/>
      <c r="AE3740"/>
      <c r="AF3740"/>
      <c r="AG3740"/>
      <c r="AH3740"/>
      <c r="AI3740"/>
      <c r="AJ3740"/>
      <c r="AK3740"/>
      <c r="AL3740"/>
    </row>
    <row r="3741" spans="3:38" ht="15" customHeight="1" x14ac:dyDescent="0.35">
      <c r="C3741"/>
      <c r="D3741"/>
      <c r="E3741"/>
      <c r="F3741"/>
      <c r="G3741"/>
      <c r="H3741"/>
      <c r="I3741"/>
      <c r="J3741"/>
      <c r="K3741"/>
      <c r="L3741"/>
      <c r="M3741"/>
      <c r="N3741"/>
      <c r="O3741"/>
      <c r="S3741"/>
      <c r="T3741"/>
      <c r="U3741"/>
      <c r="V3741"/>
      <c r="Y3741"/>
      <c r="Z3741"/>
      <c r="AA3741"/>
      <c r="AB3741"/>
      <c r="AC3741"/>
      <c r="AD3741"/>
      <c r="AE3741"/>
      <c r="AF3741"/>
      <c r="AG3741"/>
      <c r="AH3741"/>
      <c r="AI3741"/>
      <c r="AJ3741"/>
      <c r="AK3741"/>
      <c r="AL3741"/>
    </row>
    <row r="3742" spans="3:38" ht="15" customHeight="1" x14ac:dyDescent="0.35">
      <c r="C3742"/>
      <c r="D3742"/>
      <c r="E3742"/>
      <c r="F3742"/>
      <c r="G3742"/>
      <c r="H3742"/>
      <c r="I3742"/>
      <c r="J3742"/>
      <c r="K3742"/>
      <c r="L3742"/>
      <c r="M3742"/>
      <c r="N3742"/>
      <c r="O3742"/>
      <c r="S3742"/>
      <c r="T3742"/>
      <c r="U3742"/>
      <c r="V3742"/>
      <c r="Y3742"/>
      <c r="Z3742"/>
      <c r="AA3742"/>
      <c r="AB3742"/>
      <c r="AC3742"/>
      <c r="AD3742"/>
      <c r="AE3742"/>
      <c r="AF3742"/>
      <c r="AG3742"/>
      <c r="AH3742"/>
      <c r="AI3742"/>
      <c r="AJ3742"/>
      <c r="AK3742"/>
      <c r="AL3742"/>
    </row>
    <row r="3743" spans="3:38" ht="15" customHeight="1" x14ac:dyDescent="0.35">
      <c r="C3743"/>
      <c r="D3743"/>
      <c r="E3743"/>
      <c r="F3743"/>
      <c r="G3743"/>
      <c r="H3743"/>
      <c r="I3743"/>
      <c r="J3743"/>
      <c r="K3743"/>
      <c r="L3743"/>
      <c r="M3743"/>
      <c r="N3743"/>
      <c r="O3743"/>
      <c r="S3743"/>
      <c r="T3743"/>
      <c r="U3743"/>
      <c r="V3743"/>
      <c r="Y3743"/>
      <c r="Z3743"/>
      <c r="AA3743"/>
      <c r="AB3743"/>
      <c r="AC3743"/>
      <c r="AD3743"/>
      <c r="AE3743"/>
      <c r="AF3743"/>
      <c r="AG3743"/>
      <c r="AH3743"/>
      <c r="AI3743"/>
      <c r="AJ3743"/>
      <c r="AK3743"/>
      <c r="AL3743"/>
    </row>
    <row r="3744" spans="3:38" ht="15" customHeight="1" x14ac:dyDescent="0.35">
      <c r="C3744"/>
      <c r="D3744"/>
      <c r="E3744"/>
      <c r="F3744"/>
      <c r="G3744"/>
      <c r="H3744"/>
      <c r="I3744"/>
      <c r="J3744"/>
      <c r="K3744"/>
      <c r="L3744"/>
      <c r="M3744"/>
      <c r="N3744"/>
      <c r="O3744"/>
      <c r="S3744"/>
      <c r="T3744"/>
      <c r="U3744"/>
      <c r="V3744"/>
      <c r="Y3744"/>
      <c r="Z3744"/>
      <c r="AA3744"/>
      <c r="AB3744"/>
      <c r="AC3744"/>
      <c r="AD3744"/>
      <c r="AE3744"/>
      <c r="AF3744"/>
      <c r="AG3744"/>
      <c r="AH3744"/>
      <c r="AI3744"/>
      <c r="AJ3744"/>
      <c r="AK3744"/>
      <c r="AL3744"/>
    </row>
    <row r="3745" spans="3:38" ht="15" customHeight="1" x14ac:dyDescent="0.35">
      <c r="C3745"/>
      <c r="D3745"/>
      <c r="E3745"/>
      <c r="F3745"/>
      <c r="G3745"/>
      <c r="H3745"/>
      <c r="I3745"/>
      <c r="J3745"/>
      <c r="K3745"/>
      <c r="L3745"/>
      <c r="M3745"/>
      <c r="N3745"/>
      <c r="O3745"/>
      <c r="S3745"/>
      <c r="T3745"/>
      <c r="U3745"/>
      <c r="V3745"/>
      <c r="Y3745"/>
      <c r="Z3745"/>
      <c r="AA3745"/>
      <c r="AB3745"/>
      <c r="AC3745"/>
      <c r="AD3745"/>
      <c r="AE3745"/>
      <c r="AF3745"/>
      <c r="AG3745"/>
      <c r="AH3745"/>
      <c r="AI3745"/>
      <c r="AJ3745"/>
      <c r="AK3745"/>
      <c r="AL3745"/>
    </row>
    <row r="3746" spans="3:38" ht="15" customHeight="1" x14ac:dyDescent="0.35">
      <c r="C3746"/>
      <c r="D3746"/>
      <c r="E3746"/>
      <c r="F3746"/>
      <c r="G3746"/>
      <c r="H3746"/>
      <c r="I3746"/>
      <c r="J3746"/>
      <c r="K3746"/>
      <c r="L3746"/>
      <c r="M3746"/>
      <c r="N3746"/>
      <c r="O3746"/>
      <c r="S3746"/>
      <c r="T3746"/>
      <c r="U3746"/>
      <c r="V3746"/>
      <c r="Y3746"/>
      <c r="Z3746"/>
      <c r="AA3746"/>
      <c r="AB3746"/>
      <c r="AC3746"/>
      <c r="AD3746"/>
      <c r="AE3746"/>
      <c r="AF3746"/>
      <c r="AG3746"/>
      <c r="AH3746"/>
      <c r="AI3746"/>
      <c r="AJ3746"/>
      <c r="AK3746"/>
      <c r="AL3746"/>
    </row>
    <row r="3747" spans="3:38" ht="15" customHeight="1" x14ac:dyDescent="0.35">
      <c r="C3747"/>
      <c r="D3747"/>
      <c r="E3747"/>
      <c r="F3747"/>
      <c r="G3747"/>
      <c r="H3747"/>
      <c r="I3747"/>
      <c r="J3747"/>
      <c r="K3747"/>
      <c r="L3747"/>
      <c r="M3747"/>
      <c r="N3747"/>
      <c r="O3747"/>
      <c r="S3747"/>
      <c r="T3747"/>
      <c r="U3747"/>
      <c r="V3747"/>
      <c r="Y3747"/>
      <c r="Z3747"/>
      <c r="AA3747"/>
      <c r="AB3747"/>
      <c r="AC3747"/>
      <c r="AD3747"/>
      <c r="AE3747"/>
      <c r="AF3747"/>
      <c r="AG3747"/>
      <c r="AH3747"/>
      <c r="AI3747"/>
      <c r="AJ3747"/>
      <c r="AK3747"/>
      <c r="AL3747"/>
    </row>
    <row r="3748" spans="3:38" ht="15" customHeight="1" x14ac:dyDescent="0.35">
      <c r="C3748"/>
      <c r="D3748"/>
      <c r="E3748"/>
      <c r="F3748"/>
      <c r="G3748"/>
      <c r="H3748"/>
      <c r="I3748"/>
      <c r="J3748"/>
      <c r="K3748"/>
      <c r="L3748"/>
      <c r="M3748"/>
      <c r="N3748"/>
      <c r="O3748"/>
      <c r="S3748"/>
      <c r="T3748"/>
      <c r="U3748"/>
      <c r="V3748"/>
      <c r="Y3748"/>
      <c r="Z3748"/>
      <c r="AA3748"/>
      <c r="AB3748"/>
      <c r="AC3748"/>
      <c r="AD3748"/>
      <c r="AE3748"/>
      <c r="AF3748"/>
      <c r="AG3748"/>
      <c r="AH3748"/>
      <c r="AI3748"/>
      <c r="AJ3748"/>
      <c r="AK3748"/>
      <c r="AL3748"/>
    </row>
    <row r="3749" spans="3:38" ht="15" customHeight="1" x14ac:dyDescent="0.35">
      <c r="C3749"/>
      <c r="D3749"/>
      <c r="E3749"/>
      <c r="F3749"/>
      <c r="G3749"/>
      <c r="H3749"/>
      <c r="I3749"/>
      <c r="J3749"/>
      <c r="K3749"/>
      <c r="L3749"/>
      <c r="M3749"/>
      <c r="N3749"/>
      <c r="O3749"/>
      <c r="S3749"/>
      <c r="T3749"/>
      <c r="U3749"/>
      <c r="V3749"/>
      <c r="Y3749"/>
      <c r="Z3749"/>
      <c r="AA3749"/>
      <c r="AB3749"/>
      <c r="AC3749"/>
      <c r="AD3749"/>
      <c r="AE3749"/>
      <c r="AF3749"/>
      <c r="AG3749"/>
      <c r="AH3749"/>
      <c r="AI3749"/>
      <c r="AJ3749"/>
      <c r="AK3749"/>
      <c r="AL3749"/>
    </row>
    <row r="3750" spans="3:38" ht="15" customHeight="1" x14ac:dyDescent="0.35">
      <c r="C3750"/>
      <c r="D3750"/>
      <c r="E3750"/>
      <c r="F3750"/>
      <c r="G3750"/>
      <c r="H3750"/>
      <c r="I3750"/>
      <c r="J3750"/>
      <c r="K3750"/>
      <c r="L3750"/>
      <c r="M3750"/>
      <c r="N3750"/>
      <c r="O3750"/>
      <c r="S3750"/>
      <c r="T3750"/>
      <c r="U3750"/>
      <c r="V3750"/>
      <c r="Y3750"/>
      <c r="Z3750"/>
      <c r="AA3750"/>
      <c r="AB3750"/>
      <c r="AC3750"/>
      <c r="AD3750"/>
      <c r="AE3750"/>
      <c r="AF3750"/>
      <c r="AG3750"/>
      <c r="AH3750"/>
      <c r="AI3750"/>
      <c r="AJ3750"/>
      <c r="AK3750"/>
      <c r="AL3750"/>
    </row>
    <row r="3751" spans="3:38" ht="15" customHeight="1" x14ac:dyDescent="0.35">
      <c r="C3751"/>
      <c r="D3751"/>
      <c r="E3751"/>
      <c r="F3751"/>
      <c r="G3751"/>
      <c r="H3751"/>
      <c r="I3751"/>
      <c r="J3751"/>
      <c r="K3751"/>
      <c r="L3751"/>
      <c r="M3751"/>
      <c r="N3751"/>
      <c r="O3751"/>
      <c r="S3751"/>
      <c r="T3751"/>
      <c r="U3751"/>
      <c r="V3751"/>
      <c r="Y3751"/>
      <c r="Z3751"/>
      <c r="AA3751"/>
      <c r="AB3751"/>
      <c r="AC3751"/>
      <c r="AD3751"/>
      <c r="AE3751"/>
      <c r="AF3751"/>
      <c r="AG3751"/>
      <c r="AH3751"/>
      <c r="AI3751"/>
      <c r="AJ3751"/>
      <c r="AK3751"/>
      <c r="AL3751"/>
    </row>
    <row r="3752" spans="3:38" ht="15" customHeight="1" x14ac:dyDescent="0.35">
      <c r="C3752"/>
      <c r="D3752"/>
      <c r="E3752"/>
      <c r="F3752"/>
      <c r="G3752"/>
      <c r="H3752"/>
      <c r="I3752"/>
      <c r="J3752"/>
      <c r="K3752"/>
      <c r="L3752"/>
      <c r="M3752"/>
      <c r="N3752"/>
      <c r="O3752"/>
      <c r="S3752"/>
      <c r="T3752"/>
      <c r="U3752"/>
      <c r="V3752"/>
      <c r="Y3752"/>
      <c r="Z3752"/>
      <c r="AA3752"/>
      <c r="AB3752"/>
      <c r="AC3752"/>
      <c r="AD3752"/>
      <c r="AE3752"/>
      <c r="AF3752"/>
      <c r="AG3752"/>
      <c r="AH3752"/>
      <c r="AI3752"/>
      <c r="AJ3752"/>
      <c r="AK3752"/>
      <c r="AL3752"/>
    </row>
    <row r="3753" spans="3:38" ht="15" customHeight="1" x14ac:dyDescent="0.35">
      <c r="C3753"/>
      <c r="D3753"/>
      <c r="E3753"/>
      <c r="F3753"/>
      <c r="G3753"/>
      <c r="H3753"/>
      <c r="I3753"/>
      <c r="J3753"/>
      <c r="K3753"/>
      <c r="L3753"/>
      <c r="M3753"/>
      <c r="N3753"/>
      <c r="O3753"/>
      <c r="S3753"/>
      <c r="T3753"/>
      <c r="U3753"/>
      <c r="V3753"/>
      <c r="Y3753"/>
      <c r="Z3753"/>
      <c r="AA3753"/>
      <c r="AB3753"/>
      <c r="AC3753"/>
      <c r="AD3753"/>
      <c r="AE3753"/>
      <c r="AF3753"/>
      <c r="AG3753"/>
      <c r="AH3753"/>
      <c r="AI3753"/>
      <c r="AJ3753"/>
      <c r="AK3753"/>
      <c r="AL3753"/>
    </row>
    <row r="3754" spans="3:38" ht="15" customHeight="1" x14ac:dyDescent="0.35">
      <c r="C3754"/>
      <c r="D3754"/>
      <c r="E3754"/>
      <c r="F3754"/>
      <c r="G3754"/>
      <c r="H3754"/>
      <c r="I3754"/>
      <c r="J3754"/>
      <c r="K3754"/>
      <c r="L3754"/>
      <c r="M3754"/>
      <c r="N3754"/>
      <c r="O3754"/>
      <c r="S3754"/>
      <c r="T3754"/>
      <c r="U3754"/>
      <c r="V3754"/>
      <c r="Y3754"/>
      <c r="Z3754"/>
      <c r="AA3754"/>
      <c r="AB3754"/>
      <c r="AC3754"/>
      <c r="AD3754"/>
      <c r="AE3754"/>
      <c r="AF3754"/>
      <c r="AG3754"/>
      <c r="AH3754"/>
      <c r="AI3754"/>
      <c r="AJ3754"/>
      <c r="AK3754"/>
      <c r="AL3754"/>
    </row>
    <row r="3755" spans="3:38" ht="15" customHeight="1" x14ac:dyDescent="0.35">
      <c r="C3755"/>
      <c r="D3755"/>
      <c r="E3755"/>
      <c r="F3755"/>
      <c r="G3755"/>
      <c r="H3755"/>
      <c r="I3755"/>
      <c r="J3755"/>
      <c r="K3755"/>
      <c r="L3755"/>
      <c r="M3755"/>
      <c r="N3755"/>
      <c r="O3755"/>
      <c r="S3755"/>
      <c r="T3755"/>
      <c r="U3755"/>
      <c r="V3755"/>
      <c r="Y3755"/>
      <c r="Z3755"/>
      <c r="AA3755"/>
      <c r="AB3755"/>
      <c r="AC3755"/>
      <c r="AD3755"/>
      <c r="AE3755"/>
      <c r="AF3755"/>
      <c r="AG3755"/>
      <c r="AH3755"/>
      <c r="AI3755"/>
      <c r="AJ3755"/>
      <c r="AK3755"/>
      <c r="AL3755"/>
    </row>
    <row r="3756" spans="3:38" ht="15" customHeight="1" x14ac:dyDescent="0.35">
      <c r="C3756"/>
      <c r="D3756"/>
      <c r="E3756"/>
      <c r="F3756"/>
      <c r="G3756"/>
      <c r="H3756"/>
      <c r="I3756"/>
      <c r="J3756"/>
      <c r="K3756"/>
      <c r="L3756"/>
      <c r="M3756"/>
      <c r="N3756"/>
      <c r="O3756"/>
      <c r="S3756"/>
      <c r="T3756"/>
      <c r="U3756"/>
      <c r="V3756"/>
      <c r="Y3756"/>
      <c r="Z3756"/>
      <c r="AA3756"/>
      <c r="AB3756"/>
      <c r="AC3756"/>
      <c r="AD3756"/>
      <c r="AE3756"/>
      <c r="AF3756"/>
      <c r="AG3756"/>
      <c r="AH3756"/>
      <c r="AI3756"/>
      <c r="AJ3756"/>
      <c r="AK3756"/>
      <c r="AL3756"/>
    </row>
    <row r="3757" spans="3:38" ht="15" customHeight="1" x14ac:dyDescent="0.35">
      <c r="C3757"/>
      <c r="D3757"/>
      <c r="E3757"/>
      <c r="F3757"/>
      <c r="G3757"/>
      <c r="H3757"/>
      <c r="I3757"/>
      <c r="J3757"/>
      <c r="K3757"/>
      <c r="L3757"/>
      <c r="M3757"/>
      <c r="N3757"/>
      <c r="O3757"/>
      <c r="S3757"/>
      <c r="T3757"/>
      <c r="U3757"/>
      <c r="V3757"/>
      <c r="Y3757"/>
      <c r="Z3757"/>
      <c r="AA3757"/>
      <c r="AB3757"/>
      <c r="AC3757"/>
      <c r="AD3757"/>
      <c r="AE3757"/>
      <c r="AF3757"/>
      <c r="AG3757"/>
      <c r="AH3757"/>
      <c r="AI3757"/>
      <c r="AJ3757"/>
      <c r="AK3757"/>
      <c r="AL3757"/>
    </row>
    <row r="3758" spans="3:38" ht="15" customHeight="1" x14ac:dyDescent="0.35">
      <c r="C3758"/>
      <c r="D3758"/>
      <c r="E3758"/>
      <c r="F3758"/>
      <c r="G3758"/>
      <c r="H3758"/>
      <c r="I3758"/>
      <c r="J3758"/>
      <c r="K3758"/>
      <c r="L3758"/>
      <c r="M3758"/>
      <c r="N3758"/>
      <c r="O3758"/>
      <c r="S3758"/>
      <c r="T3758"/>
      <c r="U3758"/>
      <c r="V3758"/>
      <c r="Y3758"/>
      <c r="Z3758"/>
      <c r="AA3758"/>
      <c r="AB3758"/>
      <c r="AC3758"/>
      <c r="AD3758"/>
      <c r="AE3758"/>
      <c r="AF3758"/>
      <c r="AG3758"/>
      <c r="AH3758"/>
      <c r="AI3758"/>
      <c r="AJ3758"/>
      <c r="AK3758"/>
      <c r="AL3758"/>
    </row>
    <row r="3759" spans="3:38" ht="15" customHeight="1" x14ac:dyDescent="0.35">
      <c r="C3759"/>
      <c r="D3759"/>
      <c r="E3759"/>
      <c r="F3759"/>
      <c r="G3759"/>
      <c r="H3759"/>
      <c r="I3759"/>
      <c r="J3759"/>
      <c r="K3759"/>
      <c r="L3759"/>
      <c r="M3759"/>
      <c r="N3759"/>
      <c r="O3759"/>
      <c r="S3759"/>
      <c r="T3759"/>
      <c r="U3759"/>
      <c r="V3759"/>
      <c r="Y3759"/>
      <c r="Z3759"/>
      <c r="AA3759"/>
      <c r="AB3759"/>
      <c r="AC3759"/>
      <c r="AD3759"/>
      <c r="AE3759"/>
      <c r="AF3759"/>
      <c r="AG3759"/>
      <c r="AH3759"/>
      <c r="AI3759"/>
      <c r="AJ3759"/>
      <c r="AK3759"/>
      <c r="AL3759"/>
    </row>
    <row r="3760" spans="3:38" ht="15" customHeight="1" x14ac:dyDescent="0.35">
      <c r="C3760"/>
      <c r="D3760"/>
      <c r="E3760"/>
      <c r="F3760"/>
      <c r="G3760"/>
      <c r="H3760"/>
      <c r="I3760"/>
      <c r="J3760"/>
      <c r="K3760"/>
      <c r="L3760"/>
      <c r="M3760"/>
      <c r="N3760"/>
      <c r="O3760"/>
      <c r="S3760"/>
      <c r="T3760"/>
      <c r="U3760"/>
      <c r="V3760"/>
      <c r="Y3760"/>
      <c r="Z3760"/>
      <c r="AA3760"/>
      <c r="AB3760"/>
      <c r="AC3760"/>
      <c r="AD3760"/>
      <c r="AE3760"/>
      <c r="AF3760"/>
      <c r="AG3760"/>
      <c r="AH3760"/>
      <c r="AI3760"/>
      <c r="AJ3760"/>
      <c r="AK3760"/>
      <c r="AL3760"/>
    </row>
    <row r="3761" spans="3:38" ht="15" customHeight="1" x14ac:dyDescent="0.35">
      <c r="C3761"/>
      <c r="D3761"/>
      <c r="E3761"/>
      <c r="F3761"/>
      <c r="G3761"/>
      <c r="H3761"/>
      <c r="I3761"/>
      <c r="J3761"/>
      <c r="K3761"/>
      <c r="L3761"/>
      <c r="M3761"/>
      <c r="N3761"/>
      <c r="O3761"/>
      <c r="S3761"/>
      <c r="T3761"/>
      <c r="U3761"/>
      <c r="V3761"/>
      <c r="Y3761"/>
      <c r="Z3761"/>
      <c r="AA3761"/>
      <c r="AB3761"/>
      <c r="AC3761"/>
      <c r="AD3761"/>
      <c r="AE3761"/>
      <c r="AF3761"/>
      <c r="AG3761"/>
      <c r="AH3761"/>
      <c r="AI3761"/>
      <c r="AJ3761"/>
      <c r="AK3761"/>
      <c r="AL3761"/>
    </row>
    <row r="3762" spans="3:38" ht="15" customHeight="1" x14ac:dyDescent="0.35">
      <c r="C3762"/>
      <c r="D3762"/>
      <c r="E3762"/>
      <c r="F3762"/>
      <c r="G3762"/>
      <c r="H3762"/>
      <c r="I3762"/>
      <c r="J3762"/>
      <c r="K3762"/>
      <c r="L3762"/>
      <c r="M3762"/>
      <c r="N3762"/>
      <c r="O3762"/>
      <c r="S3762"/>
      <c r="T3762"/>
      <c r="U3762"/>
      <c r="V3762"/>
      <c r="Y3762"/>
      <c r="Z3762"/>
      <c r="AA3762"/>
      <c r="AB3762"/>
      <c r="AC3762"/>
      <c r="AD3762"/>
      <c r="AE3762"/>
      <c r="AF3762"/>
      <c r="AG3762"/>
      <c r="AH3762"/>
      <c r="AI3762"/>
      <c r="AJ3762"/>
      <c r="AK3762"/>
      <c r="AL3762"/>
    </row>
    <row r="3763" spans="3:38" ht="15" customHeight="1" x14ac:dyDescent="0.35">
      <c r="C3763"/>
      <c r="D3763"/>
      <c r="E3763"/>
      <c r="F3763"/>
      <c r="G3763"/>
      <c r="H3763"/>
      <c r="I3763"/>
      <c r="J3763"/>
      <c r="K3763"/>
      <c r="L3763"/>
      <c r="M3763"/>
      <c r="N3763"/>
      <c r="O3763"/>
      <c r="S3763"/>
      <c r="T3763"/>
      <c r="U3763"/>
      <c r="V3763"/>
      <c r="Y3763"/>
      <c r="Z3763"/>
      <c r="AA3763"/>
      <c r="AB3763"/>
      <c r="AC3763"/>
      <c r="AD3763"/>
      <c r="AE3763"/>
      <c r="AF3763"/>
      <c r="AG3763"/>
      <c r="AH3763"/>
      <c r="AI3763"/>
      <c r="AJ3763"/>
      <c r="AK3763"/>
      <c r="AL3763"/>
    </row>
    <row r="3764" spans="3:38" ht="15" customHeight="1" x14ac:dyDescent="0.35">
      <c r="C3764"/>
      <c r="D3764"/>
      <c r="E3764"/>
      <c r="F3764"/>
      <c r="G3764"/>
      <c r="H3764"/>
      <c r="I3764"/>
      <c r="J3764"/>
      <c r="K3764"/>
      <c r="L3764"/>
      <c r="M3764"/>
      <c r="N3764"/>
      <c r="O3764"/>
      <c r="S3764"/>
      <c r="T3764"/>
      <c r="U3764"/>
      <c r="V3764"/>
      <c r="Y3764"/>
      <c r="Z3764"/>
      <c r="AA3764"/>
      <c r="AB3764"/>
      <c r="AC3764"/>
      <c r="AD3764"/>
      <c r="AE3764"/>
      <c r="AF3764"/>
      <c r="AG3764"/>
      <c r="AH3764"/>
      <c r="AI3764"/>
      <c r="AJ3764"/>
      <c r="AK3764"/>
      <c r="AL3764"/>
    </row>
    <row r="3765" spans="3:38" ht="15" customHeight="1" x14ac:dyDescent="0.35">
      <c r="C3765"/>
      <c r="D3765"/>
      <c r="E3765"/>
      <c r="F3765"/>
      <c r="G3765"/>
      <c r="H3765"/>
      <c r="I3765"/>
      <c r="J3765"/>
      <c r="K3765"/>
      <c r="L3765"/>
      <c r="M3765"/>
      <c r="N3765"/>
      <c r="O3765"/>
      <c r="S3765"/>
      <c r="T3765"/>
      <c r="U3765"/>
      <c r="V3765"/>
      <c r="Y3765"/>
      <c r="Z3765"/>
      <c r="AA3765"/>
      <c r="AB3765"/>
      <c r="AC3765"/>
      <c r="AD3765"/>
      <c r="AE3765"/>
      <c r="AF3765"/>
      <c r="AG3765"/>
      <c r="AH3765"/>
      <c r="AI3765"/>
      <c r="AJ3765"/>
      <c r="AK3765"/>
      <c r="AL3765"/>
    </row>
    <row r="3766" spans="3:38" ht="15" customHeight="1" x14ac:dyDescent="0.35">
      <c r="C3766"/>
      <c r="D3766"/>
      <c r="E3766"/>
      <c r="F3766"/>
      <c r="G3766"/>
      <c r="H3766"/>
      <c r="I3766"/>
      <c r="J3766"/>
      <c r="K3766"/>
      <c r="L3766"/>
      <c r="M3766"/>
      <c r="N3766"/>
      <c r="O3766"/>
      <c r="S3766"/>
      <c r="T3766"/>
      <c r="U3766"/>
      <c r="V3766"/>
      <c r="Y3766"/>
      <c r="Z3766"/>
      <c r="AA3766"/>
      <c r="AB3766"/>
      <c r="AC3766"/>
      <c r="AD3766"/>
      <c r="AE3766"/>
      <c r="AF3766"/>
      <c r="AG3766"/>
      <c r="AH3766"/>
      <c r="AI3766"/>
      <c r="AJ3766"/>
      <c r="AK3766"/>
      <c r="AL3766"/>
    </row>
    <row r="3767" spans="3:38" ht="15" customHeight="1" x14ac:dyDescent="0.35">
      <c r="C3767"/>
      <c r="D3767"/>
      <c r="E3767"/>
      <c r="F3767"/>
      <c r="G3767"/>
      <c r="H3767"/>
      <c r="I3767"/>
      <c r="J3767"/>
      <c r="K3767"/>
      <c r="L3767"/>
      <c r="M3767"/>
      <c r="N3767"/>
      <c r="O3767"/>
      <c r="S3767"/>
      <c r="T3767"/>
      <c r="U3767"/>
      <c r="V3767"/>
      <c r="Y3767"/>
      <c r="Z3767"/>
      <c r="AA3767"/>
      <c r="AB3767"/>
      <c r="AC3767"/>
      <c r="AD3767"/>
      <c r="AE3767"/>
      <c r="AF3767"/>
      <c r="AG3767"/>
      <c r="AH3767"/>
      <c r="AI3767"/>
      <c r="AJ3767"/>
      <c r="AK3767"/>
      <c r="AL3767"/>
    </row>
    <row r="3768" spans="3:38" ht="15" customHeight="1" x14ac:dyDescent="0.35">
      <c r="C3768"/>
      <c r="D3768"/>
      <c r="E3768"/>
      <c r="F3768"/>
      <c r="G3768"/>
      <c r="H3768"/>
      <c r="I3768"/>
      <c r="J3768"/>
      <c r="K3768"/>
      <c r="L3768"/>
      <c r="M3768"/>
      <c r="N3768"/>
      <c r="O3768"/>
      <c r="S3768"/>
      <c r="T3768"/>
      <c r="U3768"/>
      <c r="V3768"/>
      <c r="Y3768"/>
      <c r="Z3768"/>
      <c r="AA3768"/>
      <c r="AB3768"/>
      <c r="AC3768"/>
      <c r="AD3768"/>
      <c r="AE3768"/>
      <c r="AF3768"/>
      <c r="AG3768"/>
      <c r="AH3768"/>
      <c r="AI3768"/>
      <c r="AJ3768"/>
      <c r="AK3768"/>
      <c r="AL3768"/>
    </row>
    <row r="3769" spans="3:38" ht="15" customHeight="1" x14ac:dyDescent="0.35">
      <c r="C3769"/>
      <c r="D3769"/>
      <c r="E3769"/>
      <c r="F3769"/>
      <c r="G3769"/>
      <c r="H3769"/>
      <c r="I3769"/>
      <c r="J3769"/>
      <c r="K3769"/>
      <c r="L3769"/>
      <c r="M3769"/>
      <c r="N3769"/>
      <c r="O3769"/>
      <c r="S3769"/>
      <c r="T3769"/>
      <c r="U3769"/>
      <c r="V3769"/>
      <c r="Y3769"/>
      <c r="Z3769"/>
      <c r="AA3769"/>
      <c r="AB3769"/>
      <c r="AC3769"/>
      <c r="AD3769"/>
      <c r="AE3769"/>
      <c r="AF3769"/>
      <c r="AG3769"/>
      <c r="AH3769"/>
      <c r="AI3769"/>
      <c r="AJ3769"/>
      <c r="AK3769"/>
      <c r="AL3769"/>
    </row>
    <row r="3770" spans="3:38" ht="15" customHeight="1" x14ac:dyDescent="0.35">
      <c r="C3770"/>
      <c r="D3770"/>
      <c r="E3770"/>
      <c r="F3770"/>
      <c r="G3770"/>
      <c r="H3770"/>
      <c r="I3770"/>
      <c r="J3770"/>
      <c r="K3770"/>
      <c r="L3770"/>
      <c r="M3770"/>
      <c r="N3770"/>
      <c r="O3770"/>
      <c r="S3770"/>
      <c r="T3770"/>
      <c r="U3770"/>
      <c r="V3770"/>
      <c r="Y3770"/>
      <c r="Z3770"/>
      <c r="AA3770"/>
      <c r="AB3770"/>
      <c r="AC3770"/>
      <c r="AD3770"/>
      <c r="AE3770"/>
      <c r="AF3770"/>
      <c r="AG3770"/>
      <c r="AH3770"/>
      <c r="AI3770"/>
      <c r="AJ3770"/>
      <c r="AK3770"/>
      <c r="AL3770"/>
    </row>
    <row r="3771" spans="3:38" ht="15" customHeight="1" x14ac:dyDescent="0.35">
      <c r="C3771"/>
      <c r="D3771"/>
      <c r="E3771"/>
      <c r="F3771"/>
      <c r="G3771"/>
      <c r="H3771"/>
      <c r="I3771"/>
      <c r="J3771"/>
      <c r="K3771"/>
      <c r="L3771"/>
      <c r="M3771"/>
      <c r="N3771"/>
      <c r="O3771"/>
      <c r="S3771"/>
      <c r="T3771"/>
      <c r="U3771"/>
      <c r="V3771"/>
      <c r="Y3771"/>
      <c r="Z3771"/>
      <c r="AA3771"/>
      <c r="AB3771"/>
      <c r="AC3771"/>
      <c r="AD3771"/>
      <c r="AE3771"/>
      <c r="AF3771"/>
      <c r="AG3771"/>
      <c r="AH3771"/>
      <c r="AI3771"/>
      <c r="AJ3771"/>
      <c r="AK3771"/>
      <c r="AL3771"/>
    </row>
    <row r="3772" spans="3:38" ht="15" customHeight="1" x14ac:dyDescent="0.35">
      <c r="C3772"/>
      <c r="D3772"/>
      <c r="E3772"/>
      <c r="F3772"/>
      <c r="G3772"/>
      <c r="H3772"/>
      <c r="I3772"/>
      <c r="J3772"/>
      <c r="K3772"/>
      <c r="L3772"/>
      <c r="M3772"/>
      <c r="N3772"/>
      <c r="O3772"/>
      <c r="S3772"/>
      <c r="T3772"/>
      <c r="U3772"/>
      <c r="V3772"/>
      <c r="Y3772"/>
      <c r="Z3772"/>
      <c r="AA3772"/>
      <c r="AB3772"/>
      <c r="AC3772"/>
      <c r="AD3772"/>
      <c r="AE3772"/>
      <c r="AF3772"/>
      <c r="AG3772"/>
      <c r="AH3772"/>
      <c r="AI3772"/>
      <c r="AJ3772"/>
      <c r="AK3772"/>
      <c r="AL3772"/>
    </row>
    <row r="3773" spans="3:38" ht="15" customHeight="1" x14ac:dyDescent="0.35">
      <c r="C3773"/>
      <c r="D3773"/>
      <c r="E3773"/>
      <c r="F3773"/>
      <c r="G3773"/>
      <c r="H3773"/>
      <c r="I3773"/>
      <c r="J3773"/>
      <c r="K3773"/>
      <c r="L3773"/>
      <c r="M3773"/>
      <c r="N3773"/>
      <c r="O3773"/>
      <c r="S3773"/>
      <c r="T3773"/>
      <c r="U3773"/>
      <c r="V3773"/>
      <c r="Y3773"/>
      <c r="Z3773"/>
      <c r="AA3773"/>
      <c r="AB3773"/>
      <c r="AC3773"/>
      <c r="AD3773"/>
      <c r="AE3773"/>
      <c r="AF3773"/>
      <c r="AG3773"/>
      <c r="AH3773"/>
      <c r="AI3773"/>
      <c r="AJ3773"/>
      <c r="AK3773"/>
      <c r="AL3773"/>
    </row>
    <row r="3774" spans="3:38" ht="15" customHeight="1" x14ac:dyDescent="0.35">
      <c r="C3774"/>
      <c r="D3774"/>
      <c r="E3774"/>
      <c r="F3774"/>
      <c r="G3774"/>
      <c r="H3774"/>
      <c r="I3774"/>
      <c r="J3774"/>
      <c r="K3774"/>
      <c r="L3774"/>
      <c r="M3774"/>
      <c r="N3774"/>
      <c r="O3774"/>
      <c r="S3774"/>
      <c r="T3774"/>
      <c r="U3774"/>
      <c r="V3774"/>
      <c r="Y3774"/>
      <c r="Z3774"/>
      <c r="AA3774"/>
      <c r="AB3774"/>
      <c r="AC3774"/>
      <c r="AD3774"/>
      <c r="AE3774"/>
      <c r="AF3774"/>
      <c r="AG3774"/>
      <c r="AH3774"/>
      <c r="AI3774"/>
      <c r="AJ3774"/>
      <c r="AK3774"/>
      <c r="AL3774"/>
    </row>
    <row r="3775" spans="3:38" ht="15" customHeight="1" x14ac:dyDescent="0.35">
      <c r="C3775"/>
      <c r="D3775"/>
      <c r="E3775"/>
      <c r="F3775"/>
      <c r="G3775"/>
      <c r="H3775"/>
      <c r="I3775"/>
      <c r="J3775"/>
      <c r="K3775"/>
      <c r="L3775"/>
      <c r="M3775"/>
      <c r="N3775"/>
      <c r="O3775"/>
      <c r="S3775"/>
      <c r="T3775"/>
      <c r="U3775"/>
      <c r="V3775"/>
      <c r="Y3775"/>
      <c r="Z3775"/>
      <c r="AA3775"/>
      <c r="AB3775"/>
      <c r="AC3775"/>
      <c r="AD3775"/>
      <c r="AE3775"/>
      <c r="AF3775"/>
      <c r="AG3775"/>
      <c r="AH3775"/>
      <c r="AI3775"/>
      <c r="AJ3775"/>
      <c r="AK3775"/>
      <c r="AL3775"/>
    </row>
    <row r="3776" spans="3:38" ht="15" customHeight="1" x14ac:dyDescent="0.35">
      <c r="C3776"/>
      <c r="D3776"/>
      <c r="E3776"/>
      <c r="F3776"/>
      <c r="G3776"/>
      <c r="H3776"/>
      <c r="I3776"/>
      <c r="J3776"/>
      <c r="K3776"/>
      <c r="L3776"/>
      <c r="M3776"/>
      <c r="N3776"/>
      <c r="O3776"/>
      <c r="S3776"/>
      <c r="T3776"/>
      <c r="U3776"/>
      <c r="V3776"/>
      <c r="Y3776"/>
      <c r="Z3776"/>
      <c r="AA3776"/>
      <c r="AB3776"/>
      <c r="AC3776"/>
      <c r="AD3776"/>
      <c r="AE3776"/>
      <c r="AF3776"/>
      <c r="AG3776"/>
      <c r="AH3776"/>
      <c r="AI3776"/>
      <c r="AJ3776"/>
      <c r="AK3776"/>
      <c r="AL3776"/>
    </row>
    <row r="3777" spans="3:38" ht="15" customHeight="1" x14ac:dyDescent="0.35">
      <c r="C3777"/>
      <c r="D3777"/>
      <c r="E3777"/>
      <c r="F3777"/>
      <c r="G3777"/>
      <c r="H3777"/>
      <c r="I3777"/>
      <c r="J3777"/>
      <c r="K3777"/>
      <c r="L3777"/>
      <c r="M3777"/>
      <c r="N3777"/>
      <c r="O3777"/>
      <c r="S3777"/>
      <c r="T3777"/>
      <c r="U3777"/>
      <c r="V3777"/>
      <c r="Y3777"/>
      <c r="Z3777"/>
      <c r="AA3777"/>
      <c r="AB3777"/>
      <c r="AC3777"/>
      <c r="AD3777"/>
      <c r="AE3777"/>
      <c r="AF3777"/>
      <c r="AG3777"/>
      <c r="AH3777"/>
      <c r="AI3777"/>
      <c r="AJ3777"/>
      <c r="AK3777"/>
      <c r="AL3777"/>
    </row>
    <row r="3778" spans="3:38" ht="15" customHeight="1" x14ac:dyDescent="0.35">
      <c r="C3778"/>
      <c r="D3778"/>
      <c r="E3778"/>
      <c r="F3778"/>
      <c r="G3778"/>
      <c r="H3778"/>
      <c r="I3778"/>
      <c r="J3778"/>
      <c r="K3778"/>
      <c r="L3778"/>
      <c r="M3778"/>
      <c r="N3778"/>
      <c r="O3778"/>
      <c r="S3778"/>
      <c r="T3778"/>
      <c r="U3778"/>
      <c r="V3778"/>
      <c r="Y3778"/>
      <c r="Z3778"/>
      <c r="AA3778"/>
      <c r="AB3778"/>
      <c r="AC3778"/>
      <c r="AD3778"/>
      <c r="AE3778"/>
      <c r="AF3778"/>
      <c r="AG3778"/>
      <c r="AH3778"/>
      <c r="AI3778"/>
      <c r="AJ3778"/>
      <c r="AK3778"/>
      <c r="AL3778"/>
    </row>
    <row r="3779" spans="3:38" ht="15" customHeight="1" x14ac:dyDescent="0.35">
      <c r="C3779"/>
      <c r="D3779"/>
      <c r="E3779"/>
      <c r="F3779"/>
      <c r="G3779"/>
      <c r="H3779"/>
      <c r="I3779"/>
      <c r="J3779"/>
      <c r="K3779"/>
      <c r="L3779"/>
      <c r="M3779"/>
      <c r="N3779"/>
      <c r="O3779"/>
      <c r="S3779"/>
      <c r="T3779"/>
      <c r="U3779"/>
      <c r="V3779"/>
      <c r="Y3779"/>
      <c r="Z3779"/>
      <c r="AA3779"/>
      <c r="AB3779"/>
      <c r="AC3779"/>
      <c r="AD3779"/>
      <c r="AE3779"/>
      <c r="AF3779"/>
      <c r="AG3779"/>
      <c r="AH3779"/>
      <c r="AI3779"/>
      <c r="AJ3779"/>
      <c r="AK3779"/>
      <c r="AL3779"/>
    </row>
    <row r="3780" spans="3:38" ht="15" customHeight="1" x14ac:dyDescent="0.35">
      <c r="C3780"/>
      <c r="D3780"/>
      <c r="E3780"/>
      <c r="F3780"/>
      <c r="G3780"/>
      <c r="H3780"/>
      <c r="I3780"/>
      <c r="J3780"/>
      <c r="K3780"/>
      <c r="L3780"/>
      <c r="M3780"/>
      <c r="N3780"/>
      <c r="O3780"/>
      <c r="S3780"/>
      <c r="T3780"/>
      <c r="U3780"/>
      <c r="V3780"/>
      <c r="Y3780"/>
      <c r="Z3780"/>
      <c r="AA3780"/>
      <c r="AB3780"/>
      <c r="AC3780"/>
      <c r="AD3780"/>
      <c r="AE3780"/>
      <c r="AF3780"/>
      <c r="AG3780"/>
      <c r="AH3780"/>
      <c r="AI3780"/>
      <c r="AJ3780"/>
      <c r="AK3780"/>
      <c r="AL3780"/>
    </row>
    <row r="3781" spans="3:38" ht="15" customHeight="1" x14ac:dyDescent="0.35">
      <c r="C3781"/>
      <c r="D3781"/>
      <c r="E3781"/>
      <c r="F3781"/>
      <c r="G3781"/>
      <c r="H3781"/>
      <c r="I3781"/>
      <c r="J3781"/>
      <c r="K3781"/>
      <c r="L3781"/>
      <c r="M3781"/>
      <c r="N3781"/>
      <c r="O3781"/>
      <c r="S3781"/>
      <c r="T3781"/>
      <c r="U3781"/>
      <c r="V3781"/>
      <c r="Y3781"/>
      <c r="Z3781"/>
      <c r="AA3781"/>
      <c r="AB3781"/>
      <c r="AC3781"/>
      <c r="AD3781"/>
      <c r="AE3781"/>
      <c r="AF3781"/>
      <c r="AG3781"/>
      <c r="AH3781"/>
      <c r="AI3781"/>
      <c r="AJ3781"/>
      <c r="AK3781"/>
      <c r="AL3781"/>
    </row>
    <row r="3782" spans="3:38" ht="15" customHeight="1" x14ac:dyDescent="0.35">
      <c r="C3782"/>
      <c r="D3782"/>
      <c r="E3782"/>
      <c r="F3782"/>
      <c r="G3782"/>
      <c r="H3782"/>
      <c r="I3782"/>
      <c r="J3782"/>
      <c r="K3782"/>
      <c r="L3782"/>
      <c r="M3782"/>
      <c r="N3782"/>
      <c r="O3782"/>
      <c r="S3782"/>
      <c r="T3782"/>
      <c r="U3782"/>
      <c r="V3782"/>
      <c r="Y3782"/>
      <c r="Z3782"/>
      <c r="AA3782"/>
      <c r="AB3782"/>
      <c r="AC3782"/>
      <c r="AD3782"/>
      <c r="AE3782"/>
      <c r="AF3782"/>
      <c r="AG3782"/>
      <c r="AH3782"/>
      <c r="AI3782"/>
      <c r="AJ3782"/>
      <c r="AK3782"/>
      <c r="AL3782"/>
    </row>
    <row r="3783" spans="3:38" ht="15" customHeight="1" x14ac:dyDescent="0.35">
      <c r="C3783"/>
      <c r="D3783"/>
      <c r="E3783"/>
      <c r="F3783"/>
      <c r="G3783"/>
      <c r="H3783"/>
      <c r="I3783"/>
      <c r="J3783"/>
      <c r="K3783"/>
      <c r="L3783"/>
      <c r="M3783"/>
      <c r="N3783"/>
      <c r="O3783"/>
      <c r="S3783"/>
      <c r="T3783"/>
      <c r="U3783"/>
      <c r="V3783"/>
      <c r="Y3783"/>
      <c r="Z3783"/>
      <c r="AA3783"/>
      <c r="AB3783"/>
      <c r="AC3783"/>
      <c r="AD3783"/>
      <c r="AE3783"/>
      <c r="AF3783"/>
      <c r="AG3783"/>
      <c r="AH3783"/>
      <c r="AI3783"/>
      <c r="AJ3783"/>
      <c r="AK3783"/>
      <c r="AL3783"/>
    </row>
    <row r="3784" spans="3:38" ht="15" customHeight="1" x14ac:dyDescent="0.35">
      <c r="C3784"/>
      <c r="D3784"/>
      <c r="E3784"/>
      <c r="F3784"/>
      <c r="G3784"/>
      <c r="H3784"/>
      <c r="I3784"/>
      <c r="J3784"/>
      <c r="K3784"/>
      <c r="L3784"/>
      <c r="M3784"/>
      <c r="N3784"/>
      <c r="O3784"/>
      <c r="S3784"/>
      <c r="T3784"/>
      <c r="U3784"/>
      <c r="V3784"/>
      <c r="Y3784"/>
      <c r="Z3784"/>
      <c r="AA3784"/>
      <c r="AB3784"/>
      <c r="AC3784"/>
      <c r="AD3784"/>
      <c r="AE3784"/>
      <c r="AF3784"/>
      <c r="AG3784"/>
      <c r="AH3784"/>
      <c r="AI3784"/>
      <c r="AJ3784"/>
      <c r="AK3784"/>
      <c r="AL3784"/>
    </row>
    <row r="3785" spans="3:38" ht="15" customHeight="1" x14ac:dyDescent="0.35">
      <c r="C3785"/>
      <c r="D3785"/>
      <c r="E3785"/>
      <c r="F3785"/>
      <c r="G3785"/>
      <c r="H3785"/>
      <c r="I3785"/>
      <c r="J3785"/>
      <c r="K3785"/>
      <c r="L3785"/>
      <c r="M3785"/>
      <c r="N3785"/>
      <c r="O3785"/>
      <c r="S3785"/>
      <c r="T3785"/>
      <c r="U3785"/>
      <c r="V3785"/>
      <c r="Y3785"/>
      <c r="Z3785"/>
      <c r="AA3785"/>
      <c r="AB3785"/>
      <c r="AC3785"/>
      <c r="AD3785"/>
      <c r="AE3785"/>
      <c r="AF3785"/>
      <c r="AG3785"/>
      <c r="AH3785"/>
      <c r="AI3785"/>
      <c r="AJ3785"/>
      <c r="AK3785"/>
      <c r="AL3785"/>
    </row>
    <row r="3786" spans="3:38" ht="15" customHeight="1" x14ac:dyDescent="0.35">
      <c r="C3786"/>
      <c r="D3786"/>
      <c r="E3786"/>
      <c r="F3786"/>
      <c r="G3786"/>
      <c r="H3786"/>
      <c r="I3786"/>
      <c r="J3786"/>
      <c r="K3786"/>
      <c r="L3786"/>
      <c r="M3786"/>
      <c r="N3786"/>
      <c r="O3786"/>
      <c r="S3786"/>
      <c r="T3786"/>
      <c r="U3786"/>
      <c r="V3786"/>
      <c r="Y3786"/>
      <c r="Z3786"/>
      <c r="AA3786"/>
      <c r="AB3786"/>
      <c r="AC3786"/>
      <c r="AD3786"/>
      <c r="AE3786"/>
      <c r="AF3786"/>
      <c r="AG3786"/>
      <c r="AH3786"/>
      <c r="AI3786"/>
      <c r="AJ3786"/>
      <c r="AK3786"/>
      <c r="AL3786"/>
    </row>
    <row r="3787" spans="3:38" ht="15" customHeight="1" x14ac:dyDescent="0.35">
      <c r="C3787"/>
      <c r="D3787"/>
      <c r="E3787"/>
      <c r="F3787"/>
      <c r="G3787"/>
      <c r="H3787"/>
      <c r="I3787"/>
      <c r="J3787"/>
      <c r="K3787"/>
      <c r="L3787"/>
      <c r="M3787"/>
      <c r="N3787"/>
      <c r="O3787"/>
      <c r="S3787"/>
      <c r="T3787"/>
      <c r="U3787"/>
      <c r="V3787"/>
      <c r="Y3787"/>
      <c r="Z3787"/>
      <c r="AA3787"/>
      <c r="AB3787"/>
      <c r="AC3787"/>
      <c r="AD3787"/>
      <c r="AE3787"/>
      <c r="AF3787"/>
      <c r="AG3787"/>
      <c r="AH3787"/>
      <c r="AI3787"/>
      <c r="AJ3787"/>
      <c r="AK3787"/>
      <c r="AL3787"/>
    </row>
    <row r="3788" spans="3:38" ht="15" customHeight="1" x14ac:dyDescent="0.35">
      <c r="C3788"/>
      <c r="D3788"/>
      <c r="E3788"/>
      <c r="F3788"/>
      <c r="G3788"/>
      <c r="H3788"/>
      <c r="I3788"/>
      <c r="J3788"/>
      <c r="K3788"/>
      <c r="L3788"/>
      <c r="M3788"/>
      <c r="N3788"/>
      <c r="O3788"/>
      <c r="S3788"/>
      <c r="T3788"/>
      <c r="U3788"/>
      <c r="V3788"/>
      <c r="Y3788"/>
      <c r="Z3788"/>
      <c r="AA3788"/>
      <c r="AB3788"/>
      <c r="AC3788"/>
      <c r="AD3788"/>
      <c r="AE3788"/>
      <c r="AF3788"/>
      <c r="AG3788"/>
      <c r="AH3788"/>
      <c r="AI3788"/>
      <c r="AJ3788"/>
      <c r="AK3788"/>
      <c r="AL3788"/>
    </row>
    <row r="3789" spans="3:38" ht="15" customHeight="1" x14ac:dyDescent="0.35">
      <c r="C3789"/>
      <c r="D3789"/>
      <c r="E3789"/>
      <c r="F3789"/>
      <c r="G3789"/>
      <c r="H3789"/>
      <c r="I3789"/>
      <c r="J3789"/>
      <c r="K3789"/>
      <c r="L3789"/>
      <c r="M3789"/>
      <c r="N3789"/>
      <c r="O3789"/>
      <c r="S3789"/>
      <c r="T3789"/>
      <c r="U3789"/>
      <c r="V3789"/>
      <c r="Y3789"/>
      <c r="Z3789"/>
      <c r="AA3789"/>
      <c r="AB3789"/>
      <c r="AC3789"/>
      <c r="AD3789"/>
      <c r="AE3789"/>
      <c r="AF3789"/>
      <c r="AG3789"/>
      <c r="AH3789"/>
      <c r="AI3789"/>
      <c r="AJ3789"/>
      <c r="AK3789"/>
      <c r="AL3789"/>
    </row>
    <row r="3790" spans="3:38" ht="15" customHeight="1" x14ac:dyDescent="0.35">
      <c r="C3790"/>
      <c r="D3790"/>
      <c r="E3790"/>
      <c r="F3790"/>
      <c r="G3790"/>
      <c r="H3790"/>
      <c r="I3790"/>
      <c r="J3790"/>
      <c r="K3790"/>
      <c r="L3790"/>
      <c r="M3790"/>
      <c r="N3790"/>
      <c r="O3790"/>
      <c r="S3790"/>
      <c r="T3790"/>
      <c r="U3790"/>
      <c r="V3790"/>
      <c r="Y3790"/>
      <c r="Z3790"/>
      <c r="AA3790"/>
      <c r="AB3790"/>
      <c r="AC3790"/>
      <c r="AD3790"/>
      <c r="AE3790"/>
      <c r="AF3790"/>
      <c r="AG3790"/>
      <c r="AH3790"/>
      <c r="AI3790"/>
      <c r="AJ3790"/>
      <c r="AK3790"/>
      <c r="AL3790"/>
    </row>
    <row r="3791" spans="3:38" ht="15" customHeight="1" x14ac:dyDescent="0.35">
      <c r="C3791"/>
      <c r="D3791"/>
      <c r="E3791"/>
      <c r="F3791"/>
      <c r="G3791"/>
      <c r="H3791"/>
      <c r="I3791"/>
      <c r="J3791"/>
      <c r="K3791"/>
      <c r="L3791"/>
      <c r="M3791"/>
      <c r="N3791"/>
      <c r="O3791"/>
      <c r="S3791"/>
      <c r="T3791"/>
      <c r="U3791"/>
      <c r="V3791"/>
      <c r="Y3791"/>
      <c r="Z3791"/>
      <c r="AA3791"/>
      <c r="AB3791"/>
      <c r="AC3791"/>
      <c r="AD3791"/>
      <c r="AE3791"/>
      <c r="AF3791"/>
      <c r="AG3791"/>
      <c r="AH3791"/>
      <c r="AI3791"/>
      <c r="AJ3791"/>
      <c r="AK3791"/>
      <c r="AL3791"/>
    </row>
    <row r="3792" spans="3:38" ht="15" customHeight="1" x14ac:dyDescent="0.35">
      <c r="C3792"/>
      <c r="D3792"/>
      <c r="E3792"/>
      <c r="F3792"/>
      <c r="G3792"/>
      <c r="H3792"/>
      <c r="I3792"/>
      <c r="J3792"/>
      <c r="K3792"/>
      <c r="L3792"/>
      <c r="M3792"/>
      <c r="N3792"/>
      <c r="O3792"/>
      <c r="S3792"/>
      <c r="T3792"/>
      <c r="U3792"/>
      <c r="V3792"/>
      <c r="Y3792"/>
      <c r="Z3792"/>
      <c r="AA3792"/>
      <c r="AB3792"/>
      <c r="AC3792"/>
      <c r="AD3792"/>
      <c r="AE3792"/>
      <c r="AF3792"/>
      <c r="AG3792"/>
      <c r="AH3792"/>
      <c r="AI3792"/>
      <c r="AJ3792"/>
      <c r="AK3792"/>
      <c r="AL3792"/>
    </row>
    <row r="3793" spans="3:38" ht="15" customHeight="1" x14ac:dyDescent="0.35">
      <c r="C3793"/>
      <c r="D3793"/>
      <c r="E3793"/>
      <c r="F3793"/>
      <c r="G3793"/>
      <c r="H3793"/>
      <c r="I3793"/>
      <c r="J3793"/>
      <c r="K3793"/>
      <c r="L3793"/>
      <c r="M3793"/>
      <c r="N3793"/>
      <c r="O3793"/>
      <c r="S3793"/>
      <c r="T3793"/>
      <c r="U3793"/>
      <c r="V3793"/>
      <c r="Y3793"/>
      <c r="Z3793"/>
      <c r="AA3793"/>
      <c r="AB3793"/>
      <c r="AC3793"/>
      <c r="AD3793"/>
      <c r="AE3793"/>
      <c r="AF3793"/>
      <c r="AG3793"/>
      <c r="AH3793"/>
      <c r="AI3793"/>
      <c r="AJ3793"/>
      <c r="AK3793"/>
      <c r="AL3793"/>
    </row>
    <row r="3794" spans="3:38" ht="15" customHeight="1" x14ac:dyDescent="0.35">
      <c r="C3794"/>
      <c r="D3794"/>
      <c r="E3794"/>
      <c r="F3794"/>
      <c r="G3794"/>
      <c r="H3794"/>
      <c r="I3794"/>
      <c r="J3794"/>
      <c r="K3794"/>
      <c r="L3794"/>
      <c r="M3794"/>
      <c r="N3794"/>
      <c r="O3794"/>
      <c r="S3794"/>
      <c r="T3794"/>
      <c r="U3794"/>
      <c r="V3794"/>
      <c r="Y3794"/>
      <c r="Z3794"/>
      <c r="AA3794"/>
      <c r="AB3794"/>
      <c r="AC3794"/>
      <c r="AD3794"/>
      <c r="AE3794"/>
      <c r="AF3794"/>
      <c r="AG3794"/>
      <c r="AH3794"/>
      <c r="AI3794"/>
      <c r="AJ3794"/>
      <c r="AK3794"/>
      <c r="AL3794"/>
    </row>
    <row r="3795" spans="3:38" ht="15" customHeight="1" x14ac:dyDescent="0.35">
      <c r="C3795"/>
      <c r="D3795"/>
      <c r="E3795"/>
      <c r="F3795"/>
      <c r="G3795"/>
      <c r="H3795"/>
      <c r="I3795"/>
      <c r="J3795"/>
      <c r="K3795"/>
      <c r="L3795"/>
      <c r="M3795"/>
      <c r="N3795"/>
      <c r="O3795"/>
      <c r="S3795"/>
      <c r="T3795"/>
      <c r="U3795"/>
      <c r="V3795"/>
      <c r="Y3795"/>
      <c r="Z3795"/>
      <c r="AA3795"/>
      <c r="AB3795"/>
      <c r="AC3795"/>
      <c r="AD3795"/>
      <c r="AE3795"/>
      <c r="AF3795"/>
      <c r="AG3795"/>
      <c r="AH3795"/>
      <c r="AI3795"/>
      <c r="AJ3795"/>
      <c r="AK3795"/>
      <c r="AL3795"/>
    </row>
    <row r="3796" spans="3:38" ht="15" customHeight="1" x14ac:dyDescent="0.35">
      <c r="C3796"/>
      <c r="D3796"/>
      <c r="E3796"/>
      <c r="F3796"/>
      <c r="G3796"/>
      <c r="H3796"/>
      <c r="I3796"/>
      <c r="J3796"/>
      <c r="K3796"/>
      <c r="L3796"/>
      <c r="M3796"/>
      <c r="N3796"/>
      <c r="O3796"/>
      <c r="S3796"/>
      <c r="T3796"/>
      <c r="U3796"/>
      <c r="V3796"/>
      <c r="Y3796"/>
      <c r="Z3796"/>
      <c r="AA3796"/>
      <c r="AB3796"/>
      <c r="AC3796"/>
      <c r="AD3796"/>
      <c r="AE3796"/>
      <c r="AF3796"/>
      <c r="AG3796"/>
      <c r="AH3796"/>
      <c r="AI3796"/>
      <c r="AJ3796"/>
      <c r="AK3796"/>
      <c r="AL3796"/>
    </row>
    <row r="3797" spans="3:38" ht="15" customHeight="1" x14ac:dyDescent="0.35">
      <c r="C3797"/>
      <c r="D3797"/>
      <c r="E3797"/>
      <c r="F3797"/>
      <c r="G3797"/>
      <c r="H3797"/>
      <c r="I3797"/>
      <c r="J3797"/>
      <c r="K3797"/>
      <c r="L3797"/>
      <c r="M3797"/>
      <c r="N3797"/>
      <c r="O3797"/>
      <c r="S3797"/>
      <c r="T3797"/>
      <c r="U3797"/>
      <c r="V3797"/>
      <c r="Y3797"/>
      <c r="Z3797"/>
      <c r="AA3797"/>
      <c r="AB3797"/>
      <c r="AC3797"/>
      <c r="AD3797"/>
      <c r="AE3797"/>
      <c r="AF3797"/>
      <c r="AG3797"/>
      <c r="AH3797"/>
      <c r="AI3797"/>
      <c r="AJ3797"/>
      <c r="AK3797"/>
      <c r="AL3797"/>
    </row>
    <row r="3798" spans="3:38" ht="15" customHeight="1" x14ac:dyDescent="0.35">
      <c r="C3798"/>
      <c r="D3798"/>
      <c r="E3798"/>
      <c r="F3798"/>
      <c r="G3798"/>
      <c r="H3798"/>
      <c r="I3798"/>
      <c r="J3798"/>
      <c r="K3798"/>
      <c r="L3798"/>
      <c r="M3798"/>
      <c r="N3798"/>
      <c r="O3798"/>
      <c r="S3798"/>
      <c r="T3798"/>
      <c r="U3798"/>
      <c r="V3798"/>
      <c r="Y3798"/>
      <c r="Z3798"/>
      <c r="AA3798"/>
      <c r="AB3798"/>
      <c r="AC3798"/>
      <c r="AD3798"/>
      <c r="AE3798"/>
      <c r="AF3798"/>
      <c r="AG3798"/>
      <c r="AH3798"/>
      <c r="AI3798"/>
      <c r="AJ3798"/>
      <c r="AK3798"/>
      <c r="AL3798"/>
    </row>
    <row r="3799" spans="3:38" ht="15" customHeight="1" x14ac:dyDescent="0.35">
      <c r="C3799"/>
      <c r="D3799"/>
      <c r="E3799"/>
      <c r="F3799"/>
      <c r="G3799"/>
      <c r="H3799"/>
      <c r="I3799"/>
      <c r="J3799"/>
      <c r="K3799"/>
      <c r="L3799"/>
      <c r="M3799"/>
      <c r="N3799"/>
      <c r="O3799"/>
      <c r="S3799"/>
      <c r="T3799"/>
      <c r="U3799"/>
      <c r="V3799"/>
      <c r="Y3799"/>
      <c r="Z3799"/>
      <c r="AA3799"/>
      <c r="AB3799"/>
      <c r="AC3799"/>
      <c r="AD3799"/>
      <c r="AE3799"/>
      <c r="AF3799"/>
      <c r="AG3799"/>
      <c r="AH3799"/>
      <c r="AI3799"/>
      <c r="AJ3799"/>
      <c r="AK3799"/>
      <c r="AL3799"/>
    </row>
    <row r="3800" spans="3:38" ht="15" customHeight="1" x14ac:dyDescent="0.35">
      <c r="C3800"/>
      <c r="D3800"/>
      <c r="E3800"/>
      <c r="F3800"/>
      <c r="G3800"/>
      <c r="H3800"/>
      <c r="I3800"/>
      <c r="J3800"/>
      <c r="K3800"/>
      <c r="L3800"/>
      <c r="M3800"/>
      <c r="N3800"/>
      <c r="O3800"/>
      <c r="S3800"/>
      <c r="T3800"/>
      <c r="U3800"/>
      <c r="V3800"/>
      <c r="Y3800"/>
      <c r="Z3800"/>
      <c r="AA3800"/>
      <c r="AB3800"/>
      <c r="AC3800"/>
      <c r="AD3800"/>
      <c r="AE3800"/>
      <c r="AF3800"/>
      <c r="AG3800"/>
      <c r="AH3800"/>
      <c r="AI3800"/>
      <c r="AJ3800"/>
      <c r="AK3800"/>
      <c r="AL3800"/>
    </row>
    <row r="3801" spans="3:38" ht="15" customHeight="1" x14ac:dyDescent="0.35">
      <c r="C3801"/>
      <c r="D3801"/>
      <c r="E3801"/>
      <c r="F3801"/>
      <c r="G3801"/>
      <c r="H3801"/>
      <c r="I3801"/>
      <c r="J3801"/>
      <c r="K3801"/>
      <c r="L3801"/>
      <c r="M3801"/>
      <c r="N3801"/>
      <c r="O3801"/>
      <c r="S3801"/>
      <c r="T3801"/>
      <c r="U3801"/>
      <c r="V3801"/>
      <c r="Y3801"/>
      <c r="Z3801"/>
      <c r="AA3801"/>
      <c r="AB3801"/>
      <c r="AC3801"/>
      <c r="AD3801"/>
      <c r="AE3801"/>
      <c r="AF3801"/>
      <c r="AG3801"/>
      <c r="AH3801"/>
      <c r="AI3801"/>
      <c r="AJ3801"/>
      <c r="AK3801"/>
      <c r="AL3801"/>
    </row>
    <row r="3802" spans="3:38" ht="15" customHeight="1" x14ac:dyDescent="0.35">
      <c r="C3802"/>
      <c r="D3802"/>
      <c r="E3802"/>
      <c r="F3802"/>
      <c r="G3802"/>
      <c r="H3802"/>
      <c r="I3802"/>
      <c r="J3802"/>
      <c r="K3802"/>
      <c r="L3802"/>
      <c r="M3802"/>
      <c r="N3802"/>
      <c r="O3802"/>
      <c r="S3802"/>
      <c r="T3802"/>
      <c r="U3802"/>
      <c r="V3802"/>
      <c r="Y3802"/>
      <c r="Z3802"/>
      <c r="AA3802"/>
      <c r="AB3802"/>
      <c r="AC3802"/>
      <c r="AD3802"/>
      <c r="AE3802"/>
      <c r="AF3802"/>
      <c r="AG3802"/>
      <c r="AH3802"/>
      <c r="AI3802"/>
      <c r="AJ3802"/>
      <c r="AK3802"/>
      <c r="AL3802"/>
    </row>
    <row r="3803" spans="3:38" ht="15" customHeight="1" x14ac:dyDescent="0.35">
      <c r="C3803"/>
      <c r="D3803"/>
      <c r="E3803"/>
      <c r="F3803"/>
      <c r="G3803"/>
      <c r="H3803"/>
      <c r="I3803"/>
      <c r="J3803"/>
      <c r="K3803"/>
      <c r="L3803"/>
      <c r="M3803"/>
      <c r="N3803"/>
      <c r="O3803"/>
      <c r="S3803"/>
      <c r="T3803"/>
      <c r="U3803"/>
      <c r="V3803"/>
      <c r="Y3803"/>
      <c r="Z3803"/>
      <c r="AA3803"/>
      <c r="AB3803"/>
      <c r="AC3803"/>
      <c r="AD3803"/>
      <c r="AE3803"/>
      <c r="AF3803"/>
      <c r="AG3803"/>
      <c r="AH3803"/>
      <c r="AI3803"/>
      <c r="AJ3803"/>
      <c r="AK3803"/>
      <c r="AL3803"/>
    </row>
    <row r="3804" spans="3:38" ht="15" customHeight="1" x14ac:dyDescent="0.35">
      <c r="C3804"/>
      <c r="D3804"/>
      <c r="E3804"/>
      <c r="F3804"/>
      <c r="G3804"/>
      <c r="H3804"/>
      <c r="I3804"/>
      <c r="J3804"/>
      <c r="K3804"/>
      <c r="L3804"/>
      <c r="M3804"/>
      <c r="N3804"/>
      <c r="O3804"/>
      <c r="S3804"/>
      <c r="T3804"/>
      <c r="U3804"/>
      <c r="V3804"/>
      <c r="Y3804"/>
      <c r="Z3804"/>
      <c r="AA3804"/>
      <c r="AB3804"/>
      <c r="AC3804"/>
      <c r="AD3804"/>
      <c r="AE3804"/>
      <c r="AF3804"/>
      <c r="AG3804"/>
      <c r="AH3804"/>
      <c r="AI3804"/>
      <c r="AJ3804"/>
      <c r="AK3804"/>
      <c r="AL3804"/>
    </row>
    <row r="3805" spans="3:38" ht="15" customHeight="1" x14ac:dyDescent="0.35">
      <c r="C3805"/>
      <c r="D3805"/>
      <c r="E3805"/>
      <c r="F3805"/>
      <c r="G3805"/>
      <c r="H3805"/>
      <c r="I3805"/>
      <c r="J3805"/>
      <c r="K3805"/>
      <c r="L3805"/>
      <c r="M3805"/>
      <c r="N3805"/>
      <c r="O3805"/>
      <c r="S3805"/>
      <c r="T3805"/>
      <c r="U3805"/>
      <c r="V3805"/>
      <c r="Y3805"/>
      <c r="Z3805"/>
      <c r="AA3805"/>
      <c r="AB3805"/>
      <c r="AC3805"/>
      <c r="AD3805"/>
      <c r="AE3805"/>
      <c r="AF3805"/>
      <c r="AG3805"/>
      <c r="AH3805"/>
      <c r="AI3805"/>
      <c r="AJ3805"/>
      <c r="AK3805"/>
      <c r="AL3805"/>
    </row>
    <row r="3806" spans="3:38" ht="15" customHeight="1" x14ac:dyDescent="0.35">
      <c r="C3806"/>
      <c r="D3806"/>
      <c r="E3806"/>
      <c r="F3806"/>
      <c r="G3806"/>
      <c r="H3806"/>
      <c r="I3806"/>
      <c r="J3806"/>
      <c r="K3806"/>
      <c r="L3806"/>
      <c r="M3806"/>
      <c r="N3806"/>
      <c r="O3806"/>
      <c r="S3806"/>
      <c r="T3806"/>
      <c r="U3806"/>
      <c r="V3806"/>
      <c r="Y3806"/>
      <c r="Z3806"/>
      <c r="AA3806"/>
      <c r="AB3806"/>
      <c r="AC3806"/>
      <c r="AD3806"/>
      <c r="AE3806"/>
      <c r="AF3806"/>
      <c r="AG3806"/>
      <c r="AH3806"/>
      <c r="AI3806"/>
      <c r="AJ3806"/>
      <c r="AK3806"/>
      <c r="AL3806"/>
    </row>
    <row r="3807" spans="3:38" ht="15" customHeight="1" x14ac:dyDescent="0.35">
      <c r="C3807"/>
      <c r="D3807"/>
      <c r="E3807"/>
      <c r="F3807"/>
      <c r="G3807"/>
      <c r="H3807"/>
      <c r="I3807"/>
      <c r="J3807"/>
      <c r="K3807"/>
      <c r="L3807"/>
      <c r="M3807"/>
      <c r="N3807"/>
      <c r="O3807"/>
      <c r="S3807"/>
      <c r="T3807"/>
      <c r="U3807"/>
      <c r="V3807"/>
      <c r="Y3807"/>
      <c r="Z3807"/>
      <c r="AA3807"/>
      <c r="AB3807"/>
      <c r="AC3807"/>
      <c r="AD3807"/>
      <c r="AE3807"/>
      <c r="AF3807"/>
      <c r="AG3807"/>
      <c r="AH3807"/>
      <c r="AI3807"/>
      <c r="AJ3807"/>
      <c r="AK3807"/>
      <c r="AL3807"/>
    </row>
    <row r="3808" spans="3:38" ht="15" customHeight="1" x14ac:dyDescent="0.35">
      <c r="C3808"/>
      <c r="D3808"/>
      <c r="E3808"/>
      <c r="F3808"/>
      <c r="G3808"/>
      <c r="H3808"/>
      <c r="I3808"/>
      <c r="J3808"/>
      <c r="K3808"/>
      <c r="L3808"/>
      <c r="M3808"/>
      <c r="N3808"/>
      <c r="O3808"/>
      <c r="S3808"/>
      <c r="T3808"/>
      <c r="U3808"/>
      <c r="V3808"/>
      <c r="Y3808"/>
      <c r="Z3808"/>
      <c r="AA3808"/>
      <c r="AB3808"/>
      <c r="AC3808"/>
      <c r="AD3808"/>
      <c r="AE3808"/>
      <c r="AF3808"/>
      <c r="AG3808"/>
      <c r="AH3808"/>
      <c r="AI3808"/>
      <c r="AJ3808"/>
      <c r="AK3808"/>
      <c r="AL3808"/>
    </row>
    <row r="3809" spans="3:38" ht="15" customHeight="1" x14ac:dyDescent="0.35">
      <c r="C3809"/>
      <c r="D3809"/>
      <c r="E3809"/>
      <c r="F3809"/>
      <c r="G3809"/>
      <c r="H3809"/>
      <c r="I3809"/>
      <c r="J3809"/>
      <c r="K3809"/>
      <c r="L3809"/>
      <c r="M3809"/>
      <c r="N3809"/>
      <c r="O3809"/>
      <c r="S3809"/>
      <c r="T3809"/>
      <c r="U3809"/>
      <c r="V3809"/>
      <c r="Y3809"/>
      <c r="Z3809"/>
      <c r="AA3809"/>
      <c r="AB3809"/>
      <c r="AC3809"/>
      <c r="AD3809"/>
      <c r="AE3809"/>
      <c r="AF3809"/>
      <c r="AG3809"/>
      <c r="AH3809"/>
      <c r="AI3809"/>
      <c r="AJ3809"/>
      <c r="AK3809"/>
      <c r="AL3809"/>
    </row>
    <row r="3810" spans="3:38" ht="15" customHeight="1" x14ac:dyDescent="0.35">
      <c r="C3810"/>
      <c r="D3810"/>
      <c r="E3810"/>
      <c r="F3810"/>
      <c r="G3810"/>
      <c r="H3810"/>
      <c r="I3810"/>
      <c r="J3810"/>
      <c r="K3810"/>
      <c r="L3810"/>
      <c r="M3810"/>
      <c r="N3810"/>
      <c r="O3810"/>
      <c r="S3810"/>
      <c r="T3810"/>
      <c r="U3810"/>
      <c r="V3810"/>
      <c r="Y3810"/>
      <c r="Z3810"/>
      <c r="AA3810"/>
      <c r="AB3810"/>
      <c r="AC3810"/>
      <c r="AD3810"/>
      <c r="AE3810"/>
      <c r="AF3810"/>
      <c r="AG3810"/>
      <c r="AH3810"/>
      <c r="AI3810"/>
      <c r="AJ3810"/>
      <c r="AK3810"/>
      <c r="AL3810"/>
    </row>
    <row r="3811" spans="3:38" ht="15" customHeight="1" x14ac:dyDescent="0.35">
      <c r="C3811"/>
      <c r="D3811"/>
      <c r="E3811"/>
      <c r="F3811"/>
      <c r="G3811"/>
      <c r="H3811"/>
      <c r="I3811"/>
      <c r="J3811"/>
      <c r="K3811"/>
      <c r="L3811"/>
      <c r="M3811"/>
      <c r="N3811"/>
      <c r="O3811"/>
      <c r="S3811"/>
      <c r="T3811"/>
      <c r="U3811"/>
      <c r="V3811"/>
      <c r="Y3811"/>
      <c r="Z3811"/>
      <c r="AA3811"/>
      <c r="AB3811"/>
      <c r="AC3811"/>
      <c r="AD3811"/>
      <c r="AE3811"/>
      <c r="AF3811"/>
      <c r="AG3811"/>
      <c r="AH3811"/>
      <c r="AI3811"/>
      <c r="AJ3811"/>
      <c r="AK3811"/>
      <c r="AL3811"/>
    </row>
    <row r="3812" spans="3:38" ht="15" customHeight="1" x14ac:dyDescent="0.35">
      <c r="C3812"/>
      <c r="D3812"/>
      <c r="E3812"/>
      <c r="F3812"/>
      <c r="G3812"/>
      <c r="H3812"/>
      <c r="I3812"/>
      <c r="J3812"/>
      <c r="K3812"/>
      <c r="L3812"/>
      <c r="M3812"/>
      <c r="N3812"/>
      <c r="O3812"/>
      <c r="S3812"/>
      <c r="T3812"/>
      <c r="U3812"/>
      <c r="V3812"/>
      <c r="Y3812"/>
      <c r="Z3812"/>
      <c r="AA3812"/>
      <c r="AB3812"/>
      <c r="AC3812"/>
      <c r="AD3812"/>
      <c r="AE3812"/>
      <c r="AF3812"/>
      <c r="AG3812"/>
      <c r="AH3812"/>
      <c r="AI3812"/>
      <c r="AJ3812"/>
      <c r="AK3812"/>
      <c r="AL3812"/>
    </row>
    <row r="3813" spans="3:38" ht="15" customHeight="1" x14ac:dyDescent="0.35">
      <c r="C3813"/>
      <c r="D3813"/>
      <c r="E3813"/>
      <c r="F3813"/>
      <c r="G3813"/>
      <c r="H3813"/>
      <c r="I3813"/>
      <c r="J3813"/>
      <c r="K3813"/>
      <c r="L3813"/>
      <c r="M3813"/>
      <c r="N3813"/>
      <c r="O3813"/>
      <c r="S3813"/>
      <c r="T3813"/>
      <c r="U3813"/>
      <c r="V3813"/>
      <c r="Y3813"/>
      <c r="Z3813"/>
      <c r="AA3813"/>
      <c r="AB3813"/>
      <c r="AC3813"/>
      <c r="AD3813"/>
      <c r="AE3813"/>
      <c r="AF3813"/>
      <c r="AG3813"/>
      <c r="AH3813"/>
      <c r="AI3813"/>
      <c r="AJ3813"/>
      <c r="AK3813"/>
      <c r="AL3813"/>
    </row>
    <row r="3814" spans="3:38" ht="15" customHeight="1" x14ac:dyDescent="0.35">
      <c r="C3814"/>
      <c r="D3814"/>
      <c r="E3814"/>
      <c r="F3814"/>
      <c r="G3814"/>
      <c r="H3814"/>
      <c r="I3814"/>
      <c r="J3814"/>
      <c r="K3814"/>
      <c r="L3814"/>
      <c r="M3814"/>
      <c r="N3814"/>
      <c r="O3814"/>
      <c r="S3814"/>
      <c r="T3814"/>
      <c r="U3814"/>
      <c r="V3814"/>
      <c r="Y3814"/>
      <c r="Z3814"/>
      <c r="AA3814"/>
      <c r="AB3814"/>
      <c r="AC3814"/>
      <c r="AD3814"/>
      <c r="AE3814"/>
      <c r="AF3814"/>
      <c r="AG3814"/>
      <c r="AH3814"/>
      <c r="AI3814"/>
      <c r="AJ3814"/>
      <c r="AK3814"/>
      <c r="AL3814"/>
    </row>
    <row r="3815" spans="3:38" ht="15" customHeight="1" x14ac:dyDescent="0.35">
      <c r="C3815"/>
      <c r="D3815"/>
      <c r="E3815"/>
      <c r="F3815"/>
      <c r="G3815"/>
      <c r="H3815"/>
      <c r="I3815"/>
      <c r="J3815"/>
      <c r="K3815"/>
      <c r="L3815"/>
      <c r="M3815"/>
      <c r="N3815"/>
      <c r="O3815"/>
      <c r="S3815"/>
      <c r="T3815"/>
      <c r="U3815"/>
      <c r="V3815"/>
      <c r="Y3815"/>
      <c r="Z3815"/>
      <c r="AA3815"/>
      <c r="AB3815"/>
      <c r="AC3815"/>
      <c r="AD3815"/>
      <c r="AE3815"/>
      <c r="AF3815"/>
      <c r="AG3815"/>
      <c r="AH3815"/>
      <c r="AI3815"/>
      <c r="AJ3815"/>
      <c r="AK3815"/>
      <c r="AL3815"/>
    </row>
    <row r="3816" spans="3:38" ht="15" customHeight="1" x14ac:dyDescent="0.35">
      <c r="C3816"/>
      <c r="D3816"/>
      <c r="E3816"/>
      <c r="F3816"/>
      <c r="G3816"/>
      <c r="H3816"/>
      <c r="I3816"/>
      <c r="J3816"/>
      <c r="K3816"/>
      <c r="L3816"/>
      <c r="M3816"/>
      <c r="N3816"/>
      <c r="O3816"/>
      <c r="S3816"/>
      <c r="T3816"/>
      <c r="U3816"/>
      <c r="V3816"/>
      <c r="Y3816"/>
      <c r="Z3816"/>
      <c r="AA3816"/>
      <c r="AB3816"/>
      <c r="AC3816"/>
      <c r="AD3816"/>
      <c r="AE3816"/>
      <c r="AF3816"/>
      <c r="AG3816"/>
      <c r="AH3816"/>
      <c r="AI3816"/>
      <c r="AJ3816"/>
      <c r="AK3816"/>
      <c r="AL3816"/>
    </row>
    <row r="3817" spans="3:38" ht="15" customHeight="1" x14ac:dyDescent="0.35">
      <c r="C3817"/>
      <c r="D3817"/>
      <c r="E3817"/>
      <c r="F3817"/>
      <c r="G3817"/>
      <c r="H3817"/>
      <c r="I3817"/>
      <c r="J3817"/>
      <c r="K3817"/>
      <c r="L3817"/>
      <c r="M3817"/>
      <c r="N3817"/>
      <c r="O3817"/>
      <c r="S3817"/>
      <c r="T3817"/>
      <c r="U3817"/>
      <c r="V3817"/>
      <c r="Y3817"/>
      <c r="Z3817"/>
      <c r="AA3817"/>
      <c r="AB3817"/>
      <c r="AC3817"/>
      <c r="AD3817"/>
      <c r="AE3817"/>
      <c r="AF3817"/>
      <c r="AG3817"/>
      <c r="AH3817"/>
      <c r="AI3817"/>
      <c r="AJ3817"/>
      <c r="AK3817"/>
      <c r="AL3817"/>
    </row>
    <row r="3818" spans="3:38" ht="15" customHeight="1" x14ac:dyDescent="0.35">
      <c r="C3818"/>
      <c r="D3818"/>
      <c r="E3818"/>
      <c r="F3818"/>
      <c r="G3818"/>
      <c r="H3818"/>
      <c r="I3818"/>
      <c r="J3818"/>
      <c r="K3818"/>
      <c r="L3818"/>
      <c r="M3818"/>
      <c r="N3818"/>
      <c r="O3818"/>
      <c r="S3818"/>
      <c r="T3818"/>
      <c r="U3818"/>
      <c r="V3818"/>
      <c r="Y3818"/>
      <c r="Z3818"/>
      <c r="AA3818"/>
      <c r="AB3818"/>
      <c r="AC3818"/>
      <c r="AD3818"/>
      <c r="AE3818"/>
      <c r="AF3818"/>
      <c r="AG3818"/>
      <c r="AH3818"/>
      <c r="AI3818"/>
      <c r="AJ3818"/>
      <c r="AK3818"/>
      <c r="AL3818"/>
    </row>
    <row r="3819" spans="3:38" ht="15" customHeight="1" x14ac:dyDescent="0.35">
      <c r="C3819"/>
      <c r="D3819"/>
      <c r="E3819"/>
      <c r="F3819"/>
      <c r="G3819"/>
      <c r="H3819"/>
      <c r="I3819"/>
      <c r="J3819"/>
      <c r="K3819"/>
      <c r="L3819"/>
      <c r="M3819"/>
      <c r="N3819"/>
      <c r="O3819"/>
      <c r="S3819"/>
      <c r="T3819"/>
      <c r="U3819"/>
      <c r="V3819"/>
      <c r="Y3819"/>
      <c r="Z3819"/>
      <c r="AA3819"/>
      <c r="AB3819"/>
      <c r="AC3819"/>
      <c r="AD3819"/>
      <c r="AE3819"/>
      <c r="AF3819"/>
      <c r="AG3819"/>
      <c r="AH3819"/>
      <c r="AI3819"/>
      <c r="AJ3819"/>
      <c r="AK3819"/>
      <c r="AL3819"/>
    </row>
    <row r="3820" spans="3:38" ht="15" customHeight="1" x14ac:dyDescent="0.35">
      <c r="C3820"/>
      <c r="D3820"/>
      <c r="E3820"/>
      <c r="F3820"/>
      <c r="G3820"/>
      <c r="H3820"/>
      <c r="I3820"/>
      <c r="J3820"/>
      <c r="K3820"/>
      <c r="L3820"/>
      <c r="M3820"/>
      <c r="N3820"/>
      <c r="O3820"/>
      <c r="S3820"/>
      <c r="T3820"/>
      <c r="U3820"/>
      <c r="V3820"/>
      <c r="Y3820"/>
      <c r="Z3820"/>
      <c r="AA3820"/>
      <c r="AB3820"/>
      <c r="AC3820"/>
      <c r="AD3820"/>
      <c r="AE3820"/>
      <c r="AF3820"/>
      <c r="AG3820"/>
      <c r="AH3820"/>
      <c r="AI3820"/>
      <c r="AJ3820"/>
      <c r="AK3820"/>
      <c r="AL3820"/>
    </row>
    <row r="3821" spans="3:38" ht="15" customHeight="1" x14ac:dyDescent="0.35">
      <c r="C3821"/>
      <c r="D3821"/>
      <c r="E3821"/>
      <c r="F3821"/>
      <c r="G3821"/>
      <c r="H3821"/>
      <c r="I3821"/>
      <c r="J3821"/>
      <c r="K3821"/>
      <c r="L3821"/>
      <c r="M3821"/>
      <c r="N3821"/>
      <c r="O3821"/>
      <c r="S3821"/>
      <c r="T3821"/>
      <c r="U3821"/>
      <c r="V3821"/>
      <c r="Y3821"/>
      <c r="Z3821"/>
      <c r="AA3821"/>
      <c r="AB3821"/>
      <c r="AC3821"/>
      <c r="AD3821"/>
      <c r="AE3821"/>
      <c r="AF3821"/>
      <c r="AG3821"/>
      <c r="AH3821"/>
      <c r="AI3821"/>
      <c r="AJ3821"/>
      <c r="AK3821"/>
      <c r="AL3821"/>
    </row>
    <row r="3822" spans="3:38" ht="15" customHeight="1" x14ac:dyDescent="0.35">
      <c r="C3822"/>
      <c r="D3822"/>
      <c r="E3822"/>
      <c r="F3822"/>
      <c r="G3822"/>
      <c r="H3822"/>
      <c r="I3822"/>
      <c r="J3822"/>
      <c r="K3822"/>
      <c r="L3822"/>
      <c r="M3822"/>
      <c r="N3822"/>
      <c r="O3822"/>
      <c r="S3822"/>
      <c r="T3822"/>
      <c r="U3822"/>
      <c r="V3822"/>
      <c r="Y3822"/>
      <c r="Z3822"/>
      <c r="AA3822"/>
      <c r="AB3822"/>
      <c r="AC3822"/>
      <c r="AD3822"/>
      <c r="AE3822"/>
      <c r="AF3822"/>
      <c r="AG3822"/>
      <c r="AH3822"/>
      <c r="AI3822"/>
      <c r="AJ3822"/>
      <c r="AK3822"/>
      <c r="AL3822"/>
    </row>
    <row r="3823" spans="3:38" ht="15" customHeight="1" x14ac:dyDescent="0.35">
      <c r="C3823"/>
      <c r="D3823"/>
      <c r="E3823"/>
      <c r="F3823"/>
      <c r="G3823"/>
      <c r="H3823"/>
      <c r="I3823"/>
      <c r="J3823"/>
      <c r="K3823"/>
      <c r="L3823"/>
      <c r="M3823"/>
      <c r="N3823"/>
      <c r="O3823"/>
      <c r="S3823"/>
      <c r="T3823"/>
      <c r="U3823"/>
      <c r="V3823"/>
      <c r="Y3823"/>
      <c r="Z3823"/>
      <c r="AA3823"/>
      <c r="AB3823"/>
      <c r="AC3823"/>
      <c r="AD3823"/>
      <c r="AE3823"/>
      <c r="AF3823"/>
      <c r="AG3823"/>
      <c r="AH3823"/>
      <c r="AI3823"/>
      <c r="AJ3823"/>
      <c r="AK3823"/>
      <c r="AL3823"/>
    </row>
    <row r="3824" spans="3:38" ht="15" customHeight="1" x14ac:dyDescent="0.35">
      <c r="C3824"/>
      <c r="D3824"/>
      <c r="E3824"/>
      <c r="F3824"/>
      <c r="G3824"/>
      <c r="H3824"/>
      <c r="I3824"/>
      <c r="J3824"/>
      <c r="K3824"/>
      <c r="L3824"/>
      <c r="M3824"/>
      <c r="N3824"/>
      <c r="O3824"/>
      <c r="S3824"/>
      <c r="T3824"/>
      <c r="U3824"/>
      <c r="V3824"/>
      <c r="Y3824"/>
      <c r="Z3824"/>
      <c r="AA3824"/>
      <c r="AB3824"/>
      <c r="AC3824"/>
      <c r="AD3824"/>
      <c r="AE3824"/>
      <c r="AF3824"/>
      <c r="AG3824"/>
      <c r="AH3824"/>
      <c r="AI3824"/>
      <c r="AJ3824"/>
      <c r="AK3824"/>
      <c r="AL3824"/>
    </row>
    <row r="3825" spans="3:38" ht="15" customHeight="1" x14ac:dyDescent="0.35">
      <c r="C3825"/>
      <c r="D3825"/>
      <c r="E3825"/>
      <c r="F3825"/>
      <c r="G3825"/>
      <c r="H3825"/>
      <c r="I3825"/>
      <c r="J3825"/>
      <c r="K3825"/>
      <c r="L3825"/>
      <c r="M3825"/>
      <c r="N3825"/>
      <c r="O3825"/>
      <c r="S3825"/>
      <c r="T3825"/>
      <c r="U3825"/>
      <c r="V3825"/>
      <c r="Y3825"/>
      <c r="Z3825"/>
      <c r="AA3825"/>
      <c r="AB3825"/>
      <c r="AC3825"/>
      <c r="AD3825"/>
      <c r="AE3825"/>
      <c r="AF3825"/>
      <c r="AG3825"/>
      <c r="AH3825"/>
      <c r="AI3825"/>
      <c r="AJ3825"/>
      <c r="AK3825"/>
      <c r="AL3825"/>
    </row>
    <row r="3826" spans="3:38" ht="15" customHeight="1" x14ac:dyDescent="0.35">
      <c r="C3826"/>
      <c r="D3826"/>
      <c r="E3826"/>
      <c r="F3826"/>
      <c r="G3826"/>
      <c r="H3826"/>
      <c r="I3826"/>
      <c r="J3826"/>
      <c r="K3826"/>
      <c r="L3826"/>
      <c r="M3826"/>
      <c r="N3826"/>
      <c r="O3826"/>
      <c r="S3826"/>
      <c r="T3826"/>
      <c r="U3826"/>
      <c r="V3826"/>
      <c r="Y3826"/>
      <c r="Z3826"/>
      <c r="AA3826"/>
      <c r="AB3826"/>
      <c r="AC3826"/>
      <c r="AD3826"/>
      <c r="AE3826"/>
      <c r="AF3826"/>
      <c r="AG3826"/>
      <c r="AH3826"/>
      <c r="AI3826"/>
      <c r="AJ3826"/>
      <c r="AK3826"/>
      <c r="AL3826"/>
    </row>
    <row r="3827" spans="3:38" ht="15" customHeight="1" x14ac:dyDescent="0.35">
      <c r="C3827"/>
      <c r="D3827"/>
      <c r="E3827"/>
      <c r="F3827"/>
      <c r="G3827"/>
      <c r="H3827"/>
      <c r="I3827"/>
      <c r="J3827"/>
      <c r="K3827"/>
      <c r="L3827"/>
      <c r="M3827"/>
      <c r="N3827"/>
      <c r="O3827"/>
      <c r="S3827"/>
      <c r="T3827"/>
      <c r="U3827"/>
      <c r="V3827"/>
      <c r="Y3827"/>
      <c r="Z3827"/>
      <c r="AA3827"/>
      <c r="AB3827"/>
      <c r="AC3827"/>
      <c r="AD3827"/>
      <c r="AE3827"/>
      <c r="AF3827"/>
      <c r="AG3827"/>
      <c r="AH3827"/>
      <c r="AI3827"/>
      <c r="AJ3827"/>
      <c r="AK3827"/>
      <c r="AL3827"/>
    </row>
    <row r="3828" spans="3:38" ht="15" customHeight="1" x14ac:dyDescent="0.35">
      <c r="C3828"/>
      <c r="D3828"/>
      <c r="E3828"/>
      <c r="F3828"/>
      <c r="G3828"/>
      <c r="H3828"/>
      <c r="I3828"/>
      <c r="J3828"/>
      <c r="K3828"/>
      <c r="L3828"/>
      <c r="M3828"/>
      <c r="N3828"/>
      <c r="O3828"/>
      <c r="S3828"/>
      <c r="T3828"/>
      <c r="U3828"/>
      <c r="V3828"/>
      <c r="Y3828"/>
      <c r="Z3828"/>
      <c r="AA3828"/>
      <c r="AB3828"/>
      <c r="AC3828"/>
      <c r="AD3828"/>
      <c r="AE3828"/>
      <c r="AF3828"/>
      <c r="AG3828"/>
      <c r="AH3828"/>
      <c r="AI3828"/>
      <c r="AJ3828"/>
      <c r="AK3828"/>
      <c r="AL3828"/>
    </row>
    <row r="3829" spans="3:38" ht="15" customHeight="1" x14ac:dyDescent="0.35">
      <c r="C3829"/>
      <c r="D3829"/>
      <c r="E3829"/>
      <c r="F3829"/>
      <c r="G3829"/>
      <c r="H3829"/>
      <c r="I3829"/>
      <c r="J3829"/>
      <c r="K3829"/>
      <c r="L3829"/>
      <c r="M3829"/>
      <c r="N3829"/>
      <c r="O3829"/>
      <c r="S3829"/>
      <c r="T3829"/>
      <c r="U3829"/>
      <c r="V3829"/>
      <c r="Y3829"/>
      <c r="Z3829"/>
      <c r="AA3829"/>
      <c r="AB3829"/>
      <c r="AC3829"/>
      <c r="AD3829"/>
      <c r="AE3829"/>
      <c r="AF3829"/>
      <c r="AG3829"/>
      <c r="AH3829"/>
      <c r="AI3829"/>
      <c r="AJ3829"/>
      <c r="AK3829"/>
      <c r="AL3829"/>
    </row>
    <row r="3830" spans="3:38" ht="15" customHeight="1" x14ac:dyDescent="0.35">
      <c r="C3830"/>
      <c r="D3830"/>
      <c r="E3830"/>
      <c r="F3830"/>
      <c r="G3830"/>
      <c r="H3830"/>
      <c r="I3830"/>
      <c r="J3830"/>
      <c r="K3830"/>
      <c r="L3830"/>
      <c r="M3830"/>
      <c r="N3830"/>
      <c r="O3830"/>
      <c r="S3830"/>
      <c r="T3830"/>
      <c r="U3830"/>
      <c r="V3830"/>
      <c r="Y3830"/>
      <c r="Z3830"/>
      <c r="AA3830"/>
      <c r="AB3830"/>
      <c r="AC3830"/>
      <c r="AD3830"/>
      <c r="AE3830"/>
      <c r="AF3830"/>
      <c r="AG3830"/>
      <c r="AH3830"/>
      <c r="AI3830"/>
      <c r="AJ3830"/>
      <c r="AK3830"/>
      <c r="AL3830"/>
    </row>
    <row r="3831" spans="3:38" ht="15" customHeight="1" x14ac:dyDescent="0.35">
      <c r="C3831"/>
      <c r="D3831"/>
      <c r="E3831"/>
      <c r="F3831"/>
      <c r="G3831"/>
      <c r="H3831"/>
      <c r="I3831"/>
      <c r="J3831"/>
      <c r="K3831"/>
      <c r="L3831"/>
      <c r="M3831"/>
      <c r="N3831"/>
      <c r="O3831"/>
      <c r="S3831"/>
      <c r="T3831"/>
      <c r="U3831"/>
      <c r="V3831"/>
      <c r="Y3831"/>
      <c r="Z3831"/>
      <c r="AA3831"/>
      <c r="AB3831"/>
      <c r="AC3831"/>
      <c r="AD3831"/>
      <c r="AE3831"/>
      <c r="AF3831"/>
      <c r="AG3831"/>
      <c r="AH3831"/>
      <c r="AI3831"/>
      <c r="AJ3831"/>
      <c r="AK3831"/>
      <c r="AL3831"/>
    </row>
    <row r="3832" spans="3:38" ht="15" customHeight="1" x14ac:dyDescent="0.35">
      <c r="C3832"/>
      <c r="D3832"/>
      <c r="E3832"/>
      <c r="F3832"/>
      <c r="G3832"/>
      <c r="H3832"/>
      <c r="I3832"/>
      <c r="J3832"/>
      <c r="K3832"/>
      <c r="L3832"/>
      <c r="M3832"/>
      <c r="N3832"/>
      <c r="O3832"/>
      <c r="S3832"/>
      <c r="T3832"/>
      <c r="U3832"/>
      <c r="V3832"/>
      <c r="Y3832"/>
      <c r="Z3832"/>
      <c r="AA3832"/>
      <c r="AB3832"/>
      <c r="AC3832"/>
      <c r="AD3832"/>
      <c r="AE3832"/>
      <c r="AF3832"/>
      <c r="AG3832"/>
      <c r="AH3832"/>
      <c r="AI3832"/>
      <c r="AJ3832"/>
      <c r="AK3832"/>
      <c r="AL3832"/>
    </row>
    <row r="3833" spans="3:38" ht="15" customHeight="1" x14ac:dyDescent="0.35">
      <c r="C3833"/>
      <c r="D3833"/>
      <c r="E3833"/>
      <c r="F3833"/>
      <c r="G3833"/>
      <c r="H3833"/>
      <c r="I3833"/>
      <c r="J3833"/>
      <c r="K3833"/>
      <c r="L3833"/>
      <c r="M3833"/>
      <c r="N3833"/>
      <c r="O3833"/>
      <c r="S3833"/>
      <c r="T3833"/>
      <c r="U3833"/>
      <c r="V3833"/>
      <c r="Y3833"/>
      <c r="Z3833"/>
      <c r="AA3833"/>
      <c r="AB3833"/>
      <c r="AC3833"/>
      <c r="AD3833"/>
      <c r="AE3833"/>
      <c r="AF3833"/>
      <c r="AG3833"/>
      <c r="AH3833"/>
      <c r="AI3833"/>
      <c r="AJ3833"/>
      <c r="AK3833"/>
      <c r="AL3833"/>
    </row>
    <row r="3834" spans="3:38" ht="15" customHeight="1" x14ac:dyDescent="0.35">
      <c r="C3834"/>
      <c r="D3834"/>
      <c r="E3834"/>
      <c r="F3834"/>
      <c r="G3834"/>
      <c r="H3834"/>
      <c r="I3834"/>
      <c r="J3834"/>
      <c r="K3834"/>
      <c r="L3834"/>
      <c r="M3834"/>
      <c r="N3834"/>
      <c r="O3834"/>
      <c r="S3834"/>
      <c r="T3834"/>
      <c r="U3834"/>
      <c r="V3834"/>
      <c r="Y3834"/>
      <c r="Z3834"/>
      <c r="AA3834"/>
      <c r="AB3834"/>
      <c r="AC3834"/>
      <c r="AD3834"/>
      <c r="AE3834"/>
      <c r="AF3834"/>
      <c r="AG3834"/>
      <c r="AH3834"/>
      <c r="AI3834"/>
      <c r="AJ3834"/>
      <c r="AK3834"/>
      <c r="AL3834"/>
    </row>
    <row r="3835" spans="3:38" ht="15" customHeight="1" x14ac:dyDescent="0.35">
      <c r="C3835"/>
      <c r="D3835"/>
      <c r="E3835"/>
      <c r="F3835"/>
      <c r="G3835"/>
      <c r="H3835"/>
      <c r="I3835"/>
      <c r="J3835"/>
      <c r="K3835"/>
      <c r="L3835"/>
      <c r="M3835"/>
      <c r="N3835"/>
      <c r="O3835"/>
      <c r="S3835"/>
      <c r="T3835"/>
      <c r="U3835"/>
      <c r="V3835"/>
      <c r="Y3835"/>
      <c r="Z3835"/>
      <c r="AA3835"/>
      <c r="AB3835"/>
      <c r="AC3835"/>
      <c r="AD3835"/>
      <c r="AE3835"/>
      <c r="AF3835"/>
      <c r="AG3835"/>
      <c r="AH3835"/>
      <c r="AI3835"/>
      <c r="AJ3835"/>
      <c r="AK3835"/>
      <c r="AL3835"/>
    </row>
    <row r="3836" spans="3:38" ht="15" customHeight="1" x14ac:dyDescent="0.35">
      <c r="C3836"/>
      <c r="D3836"/>
      <c r="E3836"/>
      <c r="F3836"/>
      <c r="G3836"/>
      <c r="H3836"/>
      <c r="I3836"/>
      <c r="J3836"/>
      <c r="K3836"/>
      <c r="L3836"/>
      <c r="M3836"/>
      <c r="N3836"/>
      <c r="O3836"/>
      <c r="S3836"/>
      <c r="T3836"/>
      <c r="U3836"/>
      <c r="V3836"/>
      <c r="Y3836"/>
      <c r="Z3836"/>
      <c r="AA3836"/>
      <c r="AB3836"/>
      <c r="AC3836"/>
      <c r="AD3836"/>
      <c r="AE3836"/>
      <c r="AF3836"/>
      <c r="AG3836"/>
      <c r="AH3836"/>
      <c r="AI3836"/>
      <c r="AJ3836"/>
      <c r="AK3836"/>
      <c r="AL3836"/>
    </row>
    <row r="3837" spans="3:38" ht="15" customHeight="1" x14ac:dyDescent="0.35">
      <c r="C3837"/>
      <c r="D3837"/>
      <c r="E3837"/>
      <c r="F3837"/>
      <c r="G3837"/>
      <c r="H3837"/>
      <c r="I3837"/>
      <c r="J3837"/>
      <c r="K3837"/>
      <c r="L3837"/>
      <c r="M3837"/>
      <c r="N3837"/>
      <c r="O3837"/>
      <c r="S3837"/>
      <c r="T3837"/>
      <c r="U3837"/>
      <c r="V3837"/>
      <c r="Y3837"/>
      <c r="Z3837"/>
      <c r="AA3837"/>
      <c r="AB3837"/>
      <c r="AC3837"/>
      <c r="AD3837"/>
      <c r="AE3837"/>
      <c r="AF3837"/>
      <c r="AG3837"/>
      <c r="AH3837"/>
      <c r="AI3837"/>
      <c r="AJ3837"/>
      <c r="AK3837"/>
      <c r="AL3837"/>
    </row>
    <row r="3838" spans="3:38" ht="15" customHeight="1" x14ac:dyDescent="0.35">
      <c r="C3838"/>
      <c r="D3838"/>
      <c r="E3838"/>
      <c r="F3838"/>
      <c r="G3838"/>
      <c r="H3838"/>
      <c r="I3838"/>
      <c r="J3838"/>
      <c r="K3838"/>
      <c r="L3838"/>
      <c r="M3838"/>
      <c r="N3838"/>
      <c r="O3838"/>
      <c r="S3838"/>
      <c r="T3838"/>
      <c r="U3838"/>
      <c r="V3838"/>
      <c r="Y3838"/>
      <c r="Z3838"/>
      <c r="AA3838"/>
      <c r="AB3838"/>
      <c r="AC3838"/>
      <c r="AD3838"/>
      <c r="AE3838"/>
      <c r="AF3838"/>
      <c r="AG3838"/>
      <c r="AH3838"/>
      <c r="AI3838"/>
      <c r="AJ3838"/>
      <c r="AK3838"/>
      <c r="AL3838"/>
    </row>
    <row r="3839" spans="3:38" ht="15" customHeight="1" x14ac:dyDescent="0.35">
      <c r="C3839"/>
      <c r="D3839"/>
      <c r="E3839"/>
      <c r="F3839"/>
      <c r="G3839"/>
      <c r="H3839"/>
      <c r="I3839"/>
      <c r="J3839"/>
      <c r="K3839"/>
      <c r="L3839"/>
      <c r="M3839"/>
      <c r="N3839"/>
      <c r="O3839"/>
      <c r="S3839"/>
      <c r="T3839"/>
      <c r="U3839"/>
      <c r="V3839"/>
      <c r="Y3839"/>
      <c r="Z3839"/>
      <c r="AA3839"/>
      <c r="AB3839"/>
      <c r="AC3839"/>
      <c r="AD3839"/>
      <c r="AE3839"/>
      <c r="AF3839"/>
      <c r="AG3839"/>
      <c r="AH3839"/>
      <c r="AI3839"/>
      <c r="AJ3839"/>
      <c r="AK3839"/>
      <c r="AL3839"/>
    </row>
    <row r="3840" spans="3:38" ht="15" customHeight="1" x14ac:dyDescent="0.35">
      <c r="C3840"/>
      <c r="D3840"/>
      <c r="E3840"/>
      <c r="F3840"/>
      <c r="G3840"/>
      <c r="H3840"/>
      <c r="I3840"/>
      <c r="J3840"/>
      <c r="K3840"/>
      <c r="L3840"/>
      <c r="M3840"/>
      <c r="N3840"/>
      <c r="O3840"/>
      <c r="S3840"/>
      <c r="T3840"/>
      <c r="U3840"/>
      <c r="V3840"/>
      <c r="Y3840"/>
      <c r="Z3840"/>
      <c r="AA3840"/>
      <c r="AB3840"/>
      <c r="AC3840"/>
      <c r="AD3840"/>
      <c r="AE3840"/>
      <c r="AF3840"/>
      <c r="AG3840"/>
      <c r="AH3840"/>
      <c r="AI3840"/>
      <c r="AJ3840"/>
      <c r="AK3840"/>
      <c r="AL3840"/>
    </row>
    <row r="3841" spans="3:38" ht="15" customHeight="1" x14ac:dyDescent="0.35">
      <c r="C3841"/>
      <c r="D3841"/>
      <c r="E3841"/>
      <c r="F3841"/>
      <c r="G3841"/>
      <c r="H3841"/>
      <c r="I3841"/>
      <c r="J3841"/>
      <c r="K3841"/>
      <c r="L3841"/>
      <c r="M3841"/>
      <c r="N3841"/>
      <c r="O3841"/>
      <c r="S3841"/>
      <c r="T3841"/>
      <c r="U3841"/>
      <c r="V3841"/>
      <c r="Y3841"/>
      <c r="Z3841"/>
      <c r="AA3841"/>
      <c r="AB3841"/>
      <c r="AC3841"/>
      <c r="AD3841"/>
      <c r="AE3841"/>
      <c r="AF3841"/>
      <c r="AG3841"/>
      <c r="AH3841"/>
      <c r="AI3841"/>
      <c r="AJ3841"/>
      <c r="AK3841"/>
      <c r="AL3841"/>
    </row>
    <row r="3842" spans="3:38" ht="15" customHeight="1" x14ac:dyDescent="0.35">
      <c r="C3842"/>
      <c r="D3842"/>
      <c r="E3842"/>
      <c r="F3842"/>
      <c r="G3842"/>
      <c r="H3842"/>
      <c r="I3842"/>
      <c r="J3842"/>
      <c r="K3842"/>
      <c r="L3842"/>
      <c r="M3842"/>
      <c r="N3842"/>
      <c r="O3842"/>
      <c r="S3842"/>
      <c r="T3842"/>
      <c r="U3842"/>
      <c r="V3842"/>
      <c r="Y3842"/>
      <c r="Z3842"/>
      <c r="AA3842"/>
      <c r="AB3842"/>
      <c r="AC3842"/>
      <c r="AD3842"/>
      <c r="AE3842"/>
      <c r="AF3842"/>
      <c r="AG3842"/>
      <c r="AH3842"/>
      <c r="AI3842"/>
      <c r="AJ3842"/>
      <c r="AK3842"/>
      <c r="AL3842"/>
    </row>
    <row r="3843" spans="3:38" ht="15" customHeight="1" x14ac:dyDescent="0.35">
      <c r="C3843"/>
      <c r="D3843"/>
      <c r="E3843"/>
      <c r="F3843"/>
      <c r="G3843"/>
      <c r="H3843"/>
      <c r="I3843"/>
      <c r="J3843"/>
      <c r="K3843"/>
      <c r="L3843"/>
      <c r="M3843"/>
      <c r="N3843"/>
      <c r="O3843"/>
      <c r="S3843"/>
      <c r="T3843"/>
      <c r="U3843"/>
      <c r="V3843"/>
      <c r="Y3843"/>
      <c r="Z3843"/>
      <c r="AA3843"/>
      <c r="AB3843"/>
      <c r="AC3843"/>
      <c r="AD3843"/>
      <c r="AE3843"/>
      <c r="AF3843"/>
      <c r="AG3843"/>
      <c r="AH3843"/>
      <c r="AI3843"/>
      <c r="AJ3843"/>
      <c r="AK3843"/>
      <c r="AL3843"/>
    </row>
    <row r="3844" spans="3:38" ht="15" customHeight="1" x14ac:dyDescent="0.35">
      <c r="C3844"/>
      <c r="D3844"/>
      <c r="E3844"/>
      <c r="F3844"/>
      <c r="G3844"/>
      <c r="H3844"/>
      <c r="I3844"/>
      <c r="J3844"/>
      <c r="K3844"/>
      <c r="L3844"/>
      <c r="M3844"/>
      <c r="N3844"/>
      <c r="O3844"/>
      <c r="S3844"/>
      <c r="T3844"/>
      <c r="U3844"/>
      <c r="V3844"/>
      <c r="Y3844"/>
      <c r="Z3844"/>
      <c r="AA3844"/>
      <c r="AB3844"/>
      <c r="AC3844"/>
      <c r="AD3844"/>
      <c r="AE3844"/>
      <c r="AF3844"/>
      <c r="AG3844"/>
      <c r="AH3844"/>
      <c r="AI3844"/>
      <c r="AJ3844"/>
      <c r="AK3844"/>
      <c r="AL3844"/>
    </row>
    <row r="3845" spans="3:38" ht="15" customHeight="1" x14ac:dyDescent="0.35">
      <c r="C3845"/>
      <c r="D3845"/>
      <c r="E3845"/>
      <c r="F3845"/>
      <c r="G3845"/>
      <c r="H3845"/>
      <c r="I3845"/>
      <c r="J3845"/>
      <c r="K3845"/>
      <c r="L3845"/>
      <c r="M3845"/>
      <c r="N3845"/>
      <c r="O3845"/>
      <c r="S3845"/>
      <c r="T3845"/>
      <c r="U3845"/>
      <c r="V3845"/>
      <c r="Y3845"/>
      <c r="Z3845"/>
      <c r="AA3845"/>
      <c r="AB3845"/>
      <c r="AC3845"/>
      <c r="AD3845"/>
      <c r="AE3845"/>
      <c r="AF3845"/>
      <c r="AG3845"/>
      <c r="AH3845"/>
      <c r="AI3845"/>
      <c r="AJ3845"/>
      <c r="AK3845"/>
      <c r="AL3845"/>
    </row>
    <row r="3846" spans="3:38" ht="15" customHeight="1" x14ac:dyDescent="0.35">
      <c r="C3846"/>
      <c r="D3846"/>
      <c r="E3846"/>
      <c r="F3846"/>
      <c r="G3846"/>
      <c r="H3846"/>
      <c r="I3846"/>
      <c r="J3846"/>
      <c r="K3846"/>
      <c r="L3846"/>
      <c r="M3846"/>
      <c r="N3846"/>
      <c r="O3846"/>
      <c r="S3846"/>
      <c r="T3846"/>
      <c r="U3846"/>
      <c r="V3846"/>
      <c r="Y3846"/>
      <c r="Z3846"/>
      <c r="AA3846"/>
      <c r="AB3846"/>
      <c r="AC3846"/>
      <c r="AD3846"/>
      <c r="AE3846"/>
      <c r="AF3846"/>
      <c r="AG3846"/>
      <c r="AH3846"/>
      <c r="AI3846"/>
      <c r="AJ3846"/>
      <c r="AK3846"/>
      <c r="AL3846"/>
    </row>
    <row r="3847" spans="3:38" ht="15" customHeight="1" x14ac:dyDescent="0.35">
      <c r="C3847"/>
      <c r="D3847"/>
      <c r="E3847"/>
      <c r="F3847"/>
      <c r="G3847"/>
      <c r="H3847"/>
      <c r="I3847"/>
      <c r="J3847"/>
      <c r="K3847"/>
      <c r="L3847"/>
      <c r="M3847"/>
      <c r="N3847"/>
      <c r="O3847"/>
      <c r="S3847"/>
      <c r="T3847"/>
      <c r="U3847"/>
      <c r="V3847"/>
      <c r="Y3847"/>
      <c r="Z3847"/>
      <c r="AA3847"/>
      <c r="AB3847"/>
      <c r="AC3847"/>
      <c r="AD3847"/>
      <c r="AE3847"/>
      <c r="AF3847"/>
      <c r="AG3847"/>
      <c r="AH3847"/>
      <c r="AI3847"/>
      <c r="AJ3847"/>
      <c r="AK3847"/>
      <c r="AL3847"/>
    </row>
    <row r="3848" spans="3:38" ht="15" customHeight="1" x14ac:dyDescent="0.35">
      <c r="C3848"/>
      <c r="D3848"/>
      <c r="E3848"/>
      <c r="F3848"/>
      <c r="G3848"/>
      <c r="H3848"/>
      <c r="I3848"/>
      <c r="J3848"/>
      <c r="K3848"/>
      <c r="L3848"/>
      <c r="M3848"/>
      <c r="N3848"/>
      <c r="O3848"/>
      <c r="S3848"/>
      <c r="T3848"/>
      <c r="U3848"/>
      <c r="V3848"/>
      <c r="Y3848"/>
      <c r="Z3848"/>
      <c r="AA3848"/>
      <c r="AB3848"/>
      <c r="AC3848"/>
      <c r="AD3848"/>
      <c r="AE3848"/>
      <c r="AF3848"/>
      <c r="AG3848"/>
      <c r="AH3848"/>
      <c r="AI3848"/>
      <c r="AJ3848"/>
      <c r="AK3848"/>
      <c r="AL3848"/>
    </row>
    <row r="3849" spans="3:38" ht="15" customHeight="1" x14ac:dyDescent="0.35">
      <c r="C3849"/>
      <c r="D3849"/>
      <c r="E3849"/>
      <c r="F3849"/>
      <c r="G3849"/>
      <c r="H3849"/>
      <c r="I3849"/>
      <c r="J3849"/>
      <c r="K3849"/>
      <c r="L3849"/>
      <c r="M3849"/>
      <c r="N3849"/>
      <c r="O3849"/>
      <c r="S3849"/>
      <c r="T3849"/>
      <c r="U3849"/>
      <c r="V3849"/>
      <c r="Y3849"/>
      <c r="Z3849"/>
      <c r="AA3849"/>
      <c r="AB3849"/>
      <c r="AC3849"/>
      <c r="AD3849"/>
      <c r="AE3849"/>
      <c r="AF3849"/>
      <c r="AG3849"/>
      <c r="AH3849"/>
      <c r="AI3849"/>
      <c r="AJ3849"/>
      <c r="AK3849"/>
      <c r="AL3849"/>
    </row>
    <row r="3850" spans="3:38" ht="15" customHeight="1" x14ac:dyDescent="0.35">
      <c r="C3850"/>
      <c r="D3850"/>
      <c r="E3850"/>
      <c r="F3850"/>
      <c r="G3850"/>
      <c r="H3850"/>
      <c r="I3850"/>
      <c r="J3850"/>
      <c r="K3850"/>
      <c r="L3850"/>
      <c r="M3850"/>
      <c r="N3850"/>
      <c r="O3850"/>
      <c r="S3850"/>
      <c r="T3850"/>
      <c r="U3850"/>
      <c r="V3850"/>
      <c r="Y3850"/>
      <c r="Z3850"/>
      <c r="AA3850"/>
      <c r="AB3850"/>
      <c r="AC3850"/>
      <c r="AD3850"/>
      <c r="AE3850"/>
      <c r="AF3850"/>
      <c r="AG3850"/>
      <c r="AH3850"/>
      <c r="AI3850"/>
      <c r="AJ3850"/>
      <c r="AK3850"/>
      <c r="AL3850"/>
    </row>
    <row r="3851" spans="3:38" ht="15" customHeight="1" x14ac:dyDescent="0.35">
      <c r="C3851"/>
      <c r="D3851"/>
      <c r="E3851"/>
      <c r="F3851"/>
      <c r="G3851"/>
      <c r="H3851"/>
      <c r="I3851"/>
      <c r="J3851"/>
      <c r="K3851"/>
      <c r="L3851"/>
      <c r="M3851"/>
      <c r="N3851"/>
      <c r="O3851"/>
      <c r="S3851"/>
      <c r="T3851"/>
      <c r="U3851"/>
      <c r="V3851"/>
      <c r="Y3851"/>
      <c r="Z3851"/>
      <c r="AA3851"/>
      <c r="AB3851"/>
      <c r="AC3851"/>
      <c r="AD3851"/>
      <c r="AE3851"/>
      <c r="AF3851"/>
      <c r="AG3851"/>
      <c r="AH3851"/>
      <c r="AI3851"/>
      <c r="AJ3851"/>
      <c r="AK3851"/>
      <c r="AL3851"/>
    </row>
    <row r="3852" spans="3:38" ht="15" customHeight="1" x14ac:dyDescent="0.35">
      <c r="C3852"/>
      <c r="D3852"/>
      <c r="E3852"/>
      <c r="F3852"/>
      <c r="G3852"/>
      <c r="H3852"/>
      <c r="I3852"/>
      <c r="J3852"/>
      <c r="K3852"/>
      <c r="L3852"/>
      <c r="M3852"/>
      <c r="N3852"/>
      <c r="O3852"/>
      <c r="S3852"/>
      <c r="T3852"/>
      <c r="U3852"/>
      <c r="V3852"/>
      <c r="Y3852"/>
      <c r="Z3852"/>
      <c r="AA3852"/>
      <c r="AB3852"/>
      <c r="AC3852"/>
      <c r="AD3852"/>
      <c r="AE3852"/>
      <c r="AF3852"/>
      <c r="AG3852"/>
      <c r="AH3852"/>
      <c r="AI3852"/>
      <c r="AJ3852"/>
      <c r="AK3852"/>
      <c r="AL3852"/>
    </row>
    <row r="3853" spans="3:38" ht="15" customHeight="1" x14ac:dyDescent="0.35">
      <c r="C3853"/>
      <c r="D3853"/>
      <c r="E3853"/>
      <c r="F3853"/>
      <c r="G3853"/>
      <c r="H3853"/>
      <c r="I3853"/>
      <c r="J3853"/>
      <c r="K3853"/>
      <c r="L3853"/>
      <c r="M3853"/>
      <c r="N3853"/>
      <c r="O3853"/>
      <c r="S3853"/>
      <c r="T3853"/>
      <c r="U3853"/>
      <c r="V3853"/>
      <c r="Y3853"/>
      <c r="Z3853"/>
      <c r="AA3853"/>
      <c r="AB3853"/>
      <c r="AC3853"/>
      <c r="AD3853"/>
      <c r="AE3853"/>
      <c r="AF3853"/>
      <c r="AG3853"/>
      <c r="AH3853"/>
      <c r="AI3853"/>
      <c r="AJ3853"/>
      <c r="AK3853"/>
      <c r="AL3853"/>
    </row>
    <row r="3854" spans="3:38" ht="15" customHeight="1" x14ac:dyDescent="0.35">
      <c r="C3854"/>
      <c r="D3854"/>
      <c r="E3854"/>
      <c r="F3854"/>
      <c r="G3854"/>
      <c r="H3854"/>
      <c r="I3854"/>
      <c r="J3854"/>
      <c r="K3854"/>
      <c r="L3854"/>
      <c r="M3854"/>
      <c r="N3854"/>
      <c r="O3854"/>
      <c r="S3854"/>
      <c r="T3854"/>
      <c r="U3854"/>
      <c r="V3854"/>
      <c r="Y3854"/>
      <c r="Z3854"/>
      <c r="AA3854"/>
      <c r="AB3854"/>
      <c r="AC3854"/>
      <c r="AD3854"/>
      <c r="AE3854"/>
      <c r="AF3854"/>
      <c r="AG3854"/>
      <c r="AH3854"/>
      <c r="AI3854"/>
      <c r="AJ3854"/>
      <c r="AK3854"/>
      <c r="AL3854"/>
    </row>
    <row r="3855" spans="3:38" ht="15" customHeight="1" x14ac:dyDescent="0.35">
      <c r="C3855"/>
      <c r="D3855"/>
      <c r="E3855"/>
      <c r="F3855"/>
      <c r="G3855"/>
      <c r="H3855"/>
      <c r="I3855"/>
      <c r="J3855"/>
      <c r="K3855"/>
      <c r="L3855"/>
      <c r="M3855"/>
      <c r="N3855"/>
      <c r="O3855"/>
      <c r="S3855"/>
      <c r="T3855"/>
      <c r="U3855"/>
      <c r="V3855"/>
      <c r="Y3855"/>
      <c r="Z3855"/>
      <c r="AA3855"/>
      <c r="AB3855"/>
      <c r="AC3855"/>
      <c r="AD3855"/>
      <c r="AE3855"/>
      <c r="AF3855"/>
      <c r="AG3855"/>
      <c r="AH3855"/>
      <c r="AI3855"/>
      <c r="AJ3855"/>
      <c r="AK3855"/>
      <c r="AL3855"/>
    </row>
    <row r="3856" spans="3:38" ht="15" customHeight="1" x14ac:dyDescent="0.35">
      <c r="C3856"/>
      <c r="D3856"/>
      <c r="E3856"/>
      <c r="F3856"/>
      <c r="G3856"/>
      <c r="H3856"/>
      <c r="I3856"/>
      <c r="J3856"/>
      <c r="K3856"/>
      <c r="L3856"/>
      <c r="M3856"/>
      <c r="N3856"/>
      <c r="O3856"/>
      <c r="S3856"/>
      <c r="T3856"/>
      <c r="U3856"/>
      <c r="V3856"/>
      <c r="Y3856"/>
      <c r="Z3856"/>
      <c r="AA3856"/>
      <c r="AB3856"/>
      <c r="AC3856"/>
      <c r="AD3856"/>
      <c r="AE3856"/>
      <c r="AF3856"/>
      <c r="AG3856"/>
      <c r="AH3856"/>
      <c r="AI3856"/>
      <c r="AJ3856"/>
      <c r="AK3856"/>
      <c r="AL3856"/>
    </row>
    <row r="3857" spans="3:38" ht="15" customHeight="1" x14ac:dyDescent="0.35">
      <c r="C3857"/>
      <c r="D3857"/>
      <c r="E3857"/>
      <c r="F3857"/>
      <c r="G3857"/>
      <c r="H3857"/>
      <c r="I3857"/>
      <c r="J3857"/>
      <c r="K3857"/>
      <c r="L3857"/>
      <c r="M3857"/>
      <c r="N3857"/>
      <c r="O3857"/>
      <c r="S3857"/>
      <c r="T3857"/>
      <c r="U3857"/>
      <c r="V3857"/>
      <c r="Y3857"/>
      <c r="Z3857"/>
      <c r="AA3857"/>
      <c r="AB3857"/>
      <c r="AC3857"/>
      <c r="AD3857"/>
      <c r="AE3857"/>
      <c r="AF3857"/>
      <c r="AG3857"/>
      <c r="AH3857"/>
      <c r="AI3857"/>
      <c r="AJ3857"/>
      <c r="AK3857"/>
      <c r="AL3857"/>
    </row>
    <row r="3858" spans="3:38" ht="15" customHeight="1" x14ac:dyDescent="0.35">
      <c r="C3858"/>
      <c r="D3858"/>
      <c r="E3858"/>
      <c r="F3858"/>
      <c r="G3858"/>
      <c r="H3858"/>
      <c r="I3858"/>
      <c r="J3858"/>
      <c r="K3858"/>
      <c r="L3858"/>
      <c r="M3858"/>
      <c r="N3858"/>
      <c r="O3858"/>
      <c r="S3858"/>
      <c r="T3858"/>
      <c r="U3858"/>
      <c r="V3858"/>
      <c r="Y3858"/>
      <c r="Z3858"/>
      <c r="AA3858"/>
      <c r="AB3858"/>
      <c r="AC3858"/>
      <c r="AD3858"/>
      <c r="AE3858"/>
      <c r="AF3858"/>
      <c r="AG3858"/>
      <c r="AH3858"/>
      <c r="AI3858"/>
      <c r="AJ3858"/>
      <c r="AK3858"/>
      <c r="AL3858"/>
    </row>
    <row r="3859" spans="3:38" ht="15" customHeight="1" x14ac:dyDescent="0.35">
      <c r="C3859"/>
      <c r="D3859"/>
      <c r="E3859"/>
      <c r="F3859"/>
      <c r="G3859"/>
      <c r="H3859"/>
      <c r="I3859"/>
      <c r="J3859"/>
      <c r="K3859"/>
      <c r="L3859"/>
      <c r="M3859"/>
      <c r="N3859"/>
      <c r="O3859"/>
      <c r="S3859"/>
      <c r="T3859"/>
      <c r="U3859"/>
      <c r="V3859"/>
      <c r="Y3859"/>
      <c r="Z3859"/>
      <c r="AA3859"/>
      <c r="AB3859"/>
      <c r="AC3859"/>
      <c r="AD3859"/>
      <c r="AE3859"/>
      <c r="AF3859"/>
      <c r="AG3859"/>
      <c r="AH3859"/>
      <c r="AI3859"/>
      <c r="AJ3859"/>
      <c r="AK3859"/>
      <c r="AL3859"/>
    </row>
    <row r="3860" spans="3:38" ht="15" customHeight="1" x14ac:dyDescent="0.35">
      <c r="C3860"/>
      <c r="D3860"/>
      <c r="E3860"/>
      <c r="F3860"/>
      <c r="G3860"/>
      <c r="H3860"/>
      <c r="I3860"/>
      <c r="J3860"/>
      <c r="K3860"/>
      <c r="L3860"/>
      <c r="M3860"/>
      <c r="N3860"/>
      <c r="O3860"/>
      <c r="S3860"/>
      <c r="T3860"/>
      <c r="U3860"/>
      <c r="V3860"/>
      <c r="Y3860"/>
      <c r="Z3860"/>
      <c r="AA3860"/>
      <c r="AB3860"/>
      <c r="AC3860"/>
      <c r="AD3860"/>
      <c r="AE3860"/>
      <c r="AF3860"/>
      <c r="AG3860"/>
      <c r="AH3860"/>
      <c r="AI3860"/>
      <c r="AJ3860"/>
      <c r="AK3860"/>
      <c r="AL3860"/>
    </row>
    <row r="3861" spans="3:38" ht="15" customHeight="1" x14ac:dyDescent="0.35">
      <c r="C3861"/>
      <c r="D3861"/>
      <c r="E3861"/>
      <c r="F3861"/>
      <c r="G3861"/>
      <c r="H3861"/>
      <c r="I3861"/>
      <c r="J3861"/>
      <c r="K3861"/>
      <c r="L3861"/>
      <c r="M3861"/>
      <c r="N3861"/>
      <c r="O3861"/>
      <c r="S3861"/>
      <c r="T3861"/>
      <c r="U3861"/>
      <c r="V3861"/>
      <c r="Y3861"/>
      <c r="Z3861"/>
      <c r="AA3861"/>
      <c r="AB3861"/>
      <c r="AC3861"/>
      <c r="AD3861"/>
      <c r="AE3861"/>
      <c r="AF3861"/>
      <c r="AG3861"/>
      <c r="AH3861"/>
      <c r="AI3861"/>
      <c r="AJ3861"/>
      <c r="AK3861"/>
      <c r="AL3861"/>
    </row>
    <row r="3862" spans="3:38" ht="15" customHeight="1" x14ac:dyDescent="0.35">
      <c r="C3862"/>
      <c r="D3862"/>
      <c r="E3862"/>
      <c r="F3862"/>
      <c r="G3862"/>
      <c r="H3862"/>
      <c r="I3862"/>
      <c r="J3862"/>
      <c r="K3862"/>
      <c r="L3862"/>
      <c r="M3862"/>
      <c r="N3862"/>
      <c r="O3862"/>
      <c r="S3862"/>
      <c r="T3862"/>
      <c r="U3862"/>
      <c r="V3862"/>
      <c r="Y3862"/>
      <c r="Z3862"/>
      <c r="AA3862"/>
      <c r="AB3862"/>
      <c r="AC3862"/>
      <c r="AD3862"/>
      <c r="AE3862"/>
      <c r="AF3862"/>
      <c r="AG3862"/>
      <c r="AH3862"/>
      <c r="AI3862"/>
      <c r="AJ3862"/>
      <c r="AK3862"/>
      <c r="AL3862"/>
    </row>
    <row r="3863" spans="3:38" ht="15" customHeight="1" x14ac:dyDescent="0.35">
      <c r="C3863"/>
      <c r="D3863"/>
      <c r="E3863"/>
      <c r="F3863"/>
      <c r="G3863"/>
      <c r="H3863"/>
      <c r="I3863"/>
      <c r="J3863"/>
      <c r="K3863"/>
      <c r="L3863"/>
      <c r="M3863"/>
      <c r="N3863"/>
      <c r="O3863"/>
      <c r="S3863"/>
      <c r="T3863"/>
      <c r="U3863"/>
      <c r="V3863"/>
      <c r="Y3863"/>
      <c r="Z3863"/>
      <c r="AA3863"/>
      <c r="AB3863"/>
      <c r="AC3863"/>
      <c r="AD3863"/>
      <c r="AE3863"/>
      <c r="AF3863"/>
      <c r="AG3863"/>
      <c r="AH3863"/>
      <c r="AI3863"/>
      <c r="AJ3863"/>
      <c r="AK3863"/>
      <c r="AL3863"/>
    </row>
    <row r="3864" spans="3:38" ht="15" customHeight="1" x14ac:dyDescent="0.35">
      <c r="C3864"/>
      <c r="D3864"/>
      <c r="E3864"/>
      <c r="F3864"/>
      <c r="G3864"/>
      <c r="H3864"/>
      <c r="I3864"/>
      <c r="J3864"/>
      <c r="K3864"/>
      <c r="L3864"/>
      <c r="M3864"/>
      <c r="N3864"/>
      <c r="O3864"/>
      <c r="S3864"/>
      <c r="T3864"/>
      <c r="U3864"/>
      <c r="V3864"/>
      <c r="Y3864"/>
      <c r="Z3864"/>
      <c r="AA3864"/>
      <c r="AB3864"/>
      <c r="AC3864"/>
      <c r="AD3864"/>
      <c r="AE3864"/>
      <c r="AF3864"/>
      <c r="AG3864"/>
      <c r="AH3864"/>
      <c r="AI3864"/>
      <c r="AJ3864"/>
      <c r="AK3864"/>
      <c r="AL3864"/>
    </row>
    <row r="3865" spans="3:38" ht="15" customHeight="1" x14ac:dyDescent="0.35">
      <c r="C3865"/>
      <c r="D3865"/>
      <c r="E3865"/>
      <c r="F3865"/>
      <c r="G3865"/>
      <c r="H3865"/>
      <c r="I3865"/>
      <c r="J3865"/>
      <c r="K3865"/>
      <c r="L3865"/>
      <c r="M3865"/>
      <c r="N3865"/>
      <c r="O3865"/>
      <c r="S3865"/>
      <c r="T3865"/>
      <c r="U3865"/>
      <c r="V3865"/>
      <c r="Y3865"/>
      <c r="Z3865"/>
      <c r="AA3865"/>
      <c r="AB3865"/>
      <c r="AC3865"/>
      <c r="AD3865"/>
      <c r="AE3865"/>
      <c r="AF3865"/>
      <c r="AG3865"/>
      <c r="AH3865"/>
      <c r="AI3865"/>
      <c r="AJ3865"/>
      <c r="AK3865"/>
      <c r="AL3865"/>
    </row>
    <row r="3866" spans="3:38" ht="15" customHeight="1" x14ac:dyDescent="0.35">
      <c r="C3866"/>
      <c r="D3866"/>
      <c r="E3866"/>
      <c r="F3866"/>
      <c r="G3866"/>
      <c r="H3866"/>
      <c r="I3866"/>
      <c r="J3866"/>
      <c r="K3866"/>
      <c r="L3866"/>
      <c r="M3866"/>
      <c r="N3866"/>
      <c r="O3866"/>
      <c r="S3866"/>
      <c r="T3866"/>
      <c r="U3866"/>
      <c r="V3866"/>
      <c r="Y3866"/>
      <c r="Z3866"/>
      <c r="AA3866"/>
      <c r="AB3866"/>
      <c r="AC3866"/>
      <c r="AD3866"/>
      <c r="AE3866"/>
      <c r="AF3866"/>
      <c r="AG3866"/>
      <c r="AH3866"/>
      <c r="AI3866"/>
      <c r="AJ3866"/>
      <c r="AK3866"/>
      <c r="AL3866"/>
    </row>
    <row r="3867" spans="3:38" ht="15" customHeight="1" x14ac:dyDescent="0.35">
      <c r="C3867"/>
      <c r="D3867"/>
      <c r="E3867"/>
      <c r="F3867"/>
      <c r="G3867"/>
      <c r="H3867"/>
      <c r="I3867"/>
      <c r="J3867"/>
      <c r="K3867"/>
      <c r="L3867"/>
      <c r="M3867"/>
      <c r="N3867"/>
      <c r="O3867"/>
      <c r="S3867"/>
      <c r="T3867"/>
      <c r="U3867"/>
      <c r="V3867"/>
      <c r="Y3867"/>
      <c r="Z3867"/>
      <c r="AA3867"/>
      <c r="AB3867"/>
      <c r="AC3867"/>
      <c r="AD3867"/>
      <c r="AE3867"/>
      <c r="AF3867"/>
      <c r="AG3867"/>
      <c r="AH3867"/>
      <c r="AI3867"/>
      <c r="AJ3867"/>
      <c r="AK3867"/>
      <c r="AL3867"/>
    </row>
    <row r="3868" spans="3:38" ht="15" customHeight="1" x14ac:dyDescent="0.35">
      <c r="C3868"/>
      <c r="D3868"/>
      <c r="E3868"/>
      <c r="F3868"/>
      <c r="G3868"/>
      <c r="H3868"/>
      <c r="I3868"/>
      <c r="J3868"/>
      <c r="K3868"/>
      <c r="L3868"/>
      <c r="M3868"/>
      <c r="N3868"/>
      <c r="O3868"/>
      <c r="S3868"/>
      <c r="T3868"/>
      <c r="U3868"/>
      <c r="V3868"/>
      <c r="Y3868"/>
      <c r="Z3868"/>
      <c r="AA3868"/>
      <c r="AB3868"/>
      <c r="AC3868"/>
      <c r="AD3868"/>
      <c r="AE3868"/>
      <c r="AF3868"/>
      <c r="AG3868"/>
      <c r="AH3868"/>
      <c r="AI3868"/>
      <c r="AJ3868"/>
      <c r="AK3868"/>
      <c r="AL3868"/>
    </row>
    <row r="3869" spans="3:38" ht="15" customHeight="1" x14ac:dyDescent="0.35">
      <c r="C3869"/>
      <c r="D3869"/>
      <c r="E3869"/>
      <c r="F3869"/>
      <c r="G3869"/>
      <c r="H3869"/>
      <c r="I3869"/>
      <c r="J3869"/>
      <c r="K3869"/>
      <c r="L3869"/>
      <c r="M3869"/>
      <c r="N3869"/>
      <c r="O3869"/>
      <c r="S3869"/>
      <c r="T3869"/>
      <c r="U3869"/>
      <c r="V3869"/>
      <c r="Y3869"/>
      <c r="Z3869"/>
      <c r="AA3869"/>
      <c r="AB3869"/>
      <c r="AC3869"/>
      <c r="AD3869"/>
      <c r="AE3869"/>
      <c r="AF3869"/>
      <c r="AG3869"/>
      <c r="AH3869"/>
      <c r="AI3869"/>
      <c r="AJ3869"/>
      <c r="AK3869"/>
      <c r="AL3869"/>
    </row>
    <row r="3870" spans="3:38" ht="15" customHeight="1" x14ac:dyDescent="0.35">
      <c r="C3870"/>
      <c r="D3870"/>
      <c r="E3870"/>
      <c r="F3870"/>
      <c r="G3870"/>
      <c r="H3870"/>
      <c r="I3870"/>
      <c r="J3870"/>
      <c r="K3870"/>
      <c r="L3870"/>
      <c r="M3870"/>
      <c r="N3870"/>
      <c r="O3870"/>
      <c r="S3870"/>
      <c r="T3870"/>
      <c r="U3870"/>
      <c r="V3870"/>
      <c r="Y3870"/>
      <c r="Z3870"/>
      <c r="AA3870"/>
      <c r="AB3870"/>
      <c r="AC3870"/>
      <c r="AD3870"/>
      <c r="AE3870"/>
      <c r="AF3870"/>
      <c r="AG3870"/>
      <c r="AH3870"/>
      <c r="AI3870"/>
      <c r="AJ3870"/>
      <c r="AK3870"/>
      <c r="AL3870"/>
    </row>
    <row r="3871" spans="3:38" ht="15" customHeight="1" x14ac:dyDescent="0.35">
      <c r="C3871"/>
      <c r="D3871"/>
      <c r="E3871"/>
      <c r="F3871"/>
      <c r="G3871"/>
      <c r="H3871"/>
      <c r="I3871"/>
      <c r="J3871"/>
      <c r="K3871"/>
      <c r="L3871"/>
      <c r="M3871"/>
      <c r="N3871"/>
      <c r="O3871"/>
      <c r="S3871"/>
      <c r="T3871"/>
      <c r="U3871"/>
      <c r="V3871"/>
      <c r="Y3871"/>
      <c r="Z3871"/>
      <c r="AA3871"/>
      <c r="AB3871"/>
      <c r="AC3871"/>
      <c r="AD3871"/>
      <c r="AE3871"/>
      <c r="AF3871"/>
      <c r="AG3871"/>
      <c r="AH3871"/>
      <c r="AI3871"/>
      <c r="AJ3871"/>
      <c r="AK3871"/>
      <c r="AL3871"/>
    </row>
    <row r="3872" spans="3:38" ht="15" customHeight="1" x14ac:dyDescent="0.35">
      <c r="C3872"/>
      <c r="D3872"/>
      <c r="E3872"/>
      <c r="F3872"/>
      <c r="G3872"/>
      <c r="H3872"/>
      <c r="I3872"/>
      <c r="J3872"/>
      <c r="K3872"/>
      <c r="L3872"/>
      <c r="M3872"/>
      <c r="N3872"/>
      <c r="O3872"/>
      <c r="S3872"/>
      <c r="T3872"/>
      <c r="U3872"/>
      <c r="V3872"/>
      <c r="Y3872"/>
      <c r="Z3872"/>
      <c r="AA3872"/>
      <c r="AB3872"/>
      <c r="AC3872"/>
      <c r="AD3872"/>
      <c r="AE3872"/>
      <c r="AF3872"/>
      <c r="AG3872"/>
      <c r="AH3872"/>
      <c r="AI3872"/>
      <c r="AJ3872"/>
      <c r="AK3872"/>
      <c r="AL3872"/>
    </row>
    <row r="3873" spans="3:38" ht="15" customHeight="1" x14ac:dyDescent="0.35">
      <c r="C3873"/>
      <c r="D3873"/>
      <c r="E3873"/>
      <c r="F3873"/>
      <c r="G3873"/>
      <c r="H3873"/>
      <c r="I3873"/>
      <c r="J3873"/>
      <c r="K3873"/>
      <c r="L3873"/>
      <c r="M3873"/>
      <c r="N3873"/>
      <c r="O3873"/>
      <c r="S3873"/>
      <c r="T3873"/>
      <c r="U3873"/>
      <c r="V3873"/>
      <c r="Y3873"/>
      <c r="Z3873"/>
      <c r="AA3873"/>
      <c r="AB3873"/>
      <c r="AC3873"/>
      <c r="AD3873"/>
      <c r="AE3873"/>
      <c r="AF3873"/>
      <c r="AG3873"/>
      <c r="AH3873"/>
      <c r="AI3873"/>
      <c r="AJ3873"/>
      <c r="AK3873"/>
      <c r="AL3873"/>
    </row>
    <row r="3874" spans="3:38" ht="15" customHeight="1" x14ac:dyDescent="0.35">
      <c r="C3874"/>
      <c r="D3874"/>
      <c r="E3874"/>
      <c r="F3874"/>
      <c r="G3874"/>
      <c r="H3874"/>
      <c r="I3874"/>
      <c r="J3874"/>
      <c r="K3874"/>
      <c r="L3874"/>
      <c r="M3874"/>
      <c r="N3874"/>
      <c r="O3874"/>
      <c r="S3874"/>
      <c r="T3874"/>
      <c r="U3874"/>
      <c r="V3874"/>
      <c r="Y3874"/>
      <c r="Z3874"/>
      <c r="AA3874"/>
      <c r="AB3874"/>
      <c r="AC3874"/>
      <c r="AD3874"/>
      <c r="AE3874"/>
      <c r="AF3874"/>
      <c r="AG3874"/>
      <c r="AH3874"/>
      <c r="AI3874"/>
      <c r="AJ3874"/>
      <c r="AK3874"/>
      <c r="AL3874"/>
    </row>
    <row r="3875" spans="3:38" ht="15" customHeight="1" x14ac:dyDescent="0.35">
      <c r="C3875"/>
      <c r="D3875"/>
      <c r="E3875"/>
      <c r="F3875"/>
      <c r="G3875"/>
      <c r="H3875"/>
      <c r="I3875"/>
      <c r="J3875"/>
      <c r="K3875"/>
      <c r="L3875"/>
      <c r="M3875"/>
      <c r="N3875"/>
      <c r="O3875"/>
      <c r="S3875"/>
      <c r="T3875"/>
      <c r="U3875"/>
      <c r="V3875"/>
      <c r="Y3875"/>
      <c r="Z3875"/>
      <c r="AA3875"/>
      <c r="AB3875"/>
      <c r="AC3875"/>
      <c r="AD3875"/>
      <c r="AE3875"/>
      <c r="AF3875"/>
      <c r="AG3875"/>
      <c r="AH3875"/>
      <c r="AI3875"/>
      <c r="AJ3875"/>
      <c r="AK3875"/>
      <c r="AL3875"/>
    </row>
    <row r="3876" spans="3:38" ht="15" customHeight="1" x14ac:dyDescent="0.35">
      <c r="C3876"/>
      <c r="D3876"/>
      <c r="E3876"/>
      <c r="F3876"/>
      <c r="G3876"/>
      <c r="H3876"/>
      <c r="I3876"/>
      <c r="J3876"/>
      <c r="K3876"/>
      <c r="L3876"/>
      <c r="M3876"/>
      <c r="N3876"/>
      <c r="O3876"/>
      <c r="S3876"/>
      <c r="T3876"/>
      <c r="U3876"/>
      <c r="V3876"/>
      <c r="Y3876"/>
      <c r="Z3876"/>
      <c r="AA3876"/>
      <c r="AB3876"/>
      <c r="AC3876"/>
      <c r="AD3876"/>
      <c r="AE3876"/>
      <c r="AF3876"/>
      <c r="AG3876"/>
      <c r="AH3876"/>
      <c r="AI3876"/>
      <c r="AJ3876"/>
      <c r="AK3876"/>
      <c r="AL3876"/>
    </row>
    <row r="3877" spans="3:38" ht="15" customHeight="1" x14ac:dyDescent="0.35">
      <c r="C3877"/>
      <c r="D3877"/>
      <c r="E3877"/>
      <c r="F3877"/>
      <c r="G3877"/>
      <c r="H3877"/>
      <c r="I3877"/>
      <c r="J3877"/>
      <c r="K3877"/>
      <c r="L3877"/>
      <c r="M3877"/>
      <c r="N3877"/>
      <c r="O3877"/>
      <c r="S3877"/>
      <c r="T3877"/>
      <c r="U3877"/>
      <c r="V3877"/>
      <c r="Y3877"/>
      <c r="Z3877"/>
      <c r="AA3877"/>
      <c r="AB3877"/>
      <c r="AC3877"/>
      <c r="AD3877"/>
      <c r="AE3877"/>
      <c r="AF3877"/>
      <c r="AG3877"/>
      <c r="AH3877"/>
      <c r="AI3877"/>
      <c r="AJ3877"/>
      <c r="AK3877"/>
      <c r="AL3877"/>
    </row>
    <row r="3878" spans="3:38" ht="15" customHeight="1" x14ac:dyDescent="0.35">
      <c r="C3878"/>
      <c r="D3878"/>
      <c r="E3878"/>
      <c r="F3878"/>
      <c r="G3878"/>
      <c r="H3878"/>
      <c r="I3878"/>
      <c r="J3878"/>
      <c r="K3878"/>
      <c r="L3878"/>
      <c r="M3878"/>
      <c r="N3878"/>
      <c r="O3878"/>
      <c r="S3878"/>
      <c r="T3878"/>
      <c r="U3878"/>
      <c r="V3878"/>
      <c r="Y3878"/>
      <c r="Z3878"/>
      <c r="AA3878"/>
      <c r="AB3878"/>
      <c r="AC3878"/>
      <c r="AD3878"/>
      <c r="AE3878"/>
      <c r="AF3878"/>
      <c r="AG3878"/>
      <c r="AH3878"/>
      <c r="AI3878"/>
      <c r="AJ3878"/>
      <c r="AK3878"/>
      <c r="AL3878"/>
    </row>
    <row r="3879" spans="3:38" ht="15" customHeight="1" x14ac:dyDescent="0.35">
      <c r="C3879"/>
      <c r="D3879"/>
      <c r="E3879"/>
      <c r="F3879"/>
      <c r="G3879"/>
      <c r="H3879"/>
      <c r="I3879"/>
      <c r="J3879"/>
      <c r="K3879"/>
      <c r="L3879"/>
      <c r="M3879"/>
      <c r="N3879"/>
      <c r="O3879"/>
      <c r="S3879"/>
      <c r="T3879"/>
      <c r="U3879"/>
      <c r="V3879"/>
      <c r="Y3879"/>
      <c r="Z3879"/>
      <c r="AA3879"/>
      <c r="AB3879"/>
      <c r="AC3879"/>
      <c r="AD3879"/>
      <c r="AE3879"/>
      <c r="AF3879"/>
      <c r="AG3879"/>
      <c r="AH3879"/>
      <c r="AI3879"/>
      <c r="AJ3879"/>
      <c r="AK3879"/>
      <c r="AL3879"/>
    </row>
    <row r="3880" spans="3:38" ht="15" customHeight="1" x14ac:dyDescent="0.35">
      <c r="C3880"/>
      <c r="D3880"/>
      <c r="E3880"/>
      <c r="F3880"/>
      <c r="G3880"/>
      <c r="H3880"/>
      <c r="I3880"/>
      <c r="J3880"/>
      <c r="K3880"/>
      <c r="L3880"/>
      <c r="M3880"/>
      <c r="N3880"/>
      <c r="O3880"/>
      <c r="S3880"/>
      <c r="T3880"/>
      <c r="U3880"/>
      <c r="V3880"/>
      <c r="Y3880"/>
      <c r="Z3880"/>
      <c r="AA3880"/>
      <c r="AB3880"/>
      <c r="AC3880"/>
      <c r="AD3880"/>
      <c r="AE3880"/>
      <c r="AF3880"/>
      <c r="AG3880"/>
      <c r="AH3880"/>
      <c r="AI3880"/>
      <c r="AJ3880"/>
      <c r="AK3880"/>
      <c r="AL3880"/>
    </row>
    <row r="3881" spans="3:38" ht="15" customHeight="1" x14ac:dyDescent="0.35">
      <c r="C3881"/>
      <c r="D3881"/>
      <c r="E3881"/>
      <c r="F3881"/>
      <c r="G3881"/>
      <c r="H3881"/>
      <c r="I3881"/>
      <c r="J3881"/>
      <c r="K3881"/>
      <c r="L3881"/>
      <c r="M3881"/>
      <c r="N3881"/>
      <c r="O3881"/>
      <c r="S3881"/>
      <c r="T3881"/>
      <c r="U3881"/>
      <c r="V3881"/>
      <c r="Y3881"/>
      <c r="Z3881"/>
      <c r="AA3881"/>
      <c r="AB3881"/>
      <c r="AC3881"/>
      <c r="AD3881"/>
      <c r="AE3881"/>
      <c r="AF3881"/>
      <c r="AG3881"/>
      <c r="AH3881"/>
      <c r="AI3881"/>
      <c r="AJ3881"/>
      <c r="AK3881"/>
      <c r="AL3881"/>
    </row>
    <row r="3882" spans="3:38" ht="15" customHeight="1" x14ac:dyDescent="0.35">
      <c r="C3882"/>
      <c r="D3882"/>
      <c r="E3882"/>
      <c r="F3882"/>
      <c r="G3882"/>
      <c r="H3882"/>
      <c r="I3882"/>
      <c r="J3882"/>
      <c r="K3882"/>
      <c r="L3882"/>
      <c r="M3882"/>
      <c r="N3882"/>
      <c r="O3882"/>
      <c r="S3882"/>
      <c r="T3882"/>
      <c r="U3882"/>
      <c r="V3882"/>
      <c r="Y3882"/>
      <c r="Z3882"/>
      <c r="AA3882"/>
      <c r="AB3882"/>
      <c r="AC3882"/>
      <c r="AD3882"/>
      <c r="AE3882"/>
      <c r="AF3882"/>
      <c r="AG3882"/>
      <c r="AH3882"/>
      <c r="AI3882"/>
      <c r="AJ3882"/>
      <c r="AK3882"/>
      <c r="AL3882"/>
    </row>
    <row r="3883" spans="3:38" ht="15" customHeight="1" x14ac:dyDescent="0.35">
      <c r="C3883"/>
      <c r="D3883"/>
      <c r="E3883"/>
      <c r="F3883"/>
      <c r="G3883"/>
      <c r="H3883"/>
      <c r="I3883"/>
      <c r="J3883"/>
      <c r="K3883"/>
      <c r="L3883"/>
      <c r="M3883"/>
      <c r="N3883"/>
      <c r="O3883"/>
      <c r="S3883"/>
      <c r="T3883"/>
      <c r="U3883"/>
      <c r="V3883"/>
      <c r="Y3883"/>
      <c r="Z3883"/>
      <c r="AA3883"/>
      <c r="AB3883"/>
      <c r="AC3883"/>
      <c r="AD3883"/>
      <c r="AE3883"/>
      <c r="AF3883"/>
      <c r="AG3883"/>
      <c r="AH3883"/>
      <c r="AI3883"/>
      <c r="AJ3883"/>
      <c r="AK3883"/>
      <c r="AL3883"/>
    </row>
    <row r="3884" spans="3:38" ht="15" customHeight="1" x14ac:dyDescent="0.35">
      <c r="C3884"/>
      <c r="D3884"/>
      <c r="E3884"/>
      <c r="F3884"/>
      <c r="G3884"/>
      <c r="H3884"/>
      <c r="I3884"/>
      <c r="J3884"/>
      <c r="K3884"/>
      <c r="L3884"/>
      <c r="M3884"/>
      <c r="N3884"/>
      <c r="O3884"/>
      <c r="S3884"/>
      <c r="T3884"/>
      <c r="U3884"/>
      <c r="V3884"/>
      <c r="Y3884"/>
      <c r="Z3884"/>
      <c r="AA3884"/>
      <c r="AB3884"/>
      <c r="AC3884"/>
      <c r="AD3884"/>
      <c r="AE3884"/>
      <c r="AF3884"/>
      <c r="AG3884"/>
      <c r="AH3884"/>
      <c r="AI3884"/>
      <c r="AJ3884"/>
      <c r="AK3884"/>
      <c r="AL3884"/>
    </row>
    <row r="3885" spans="3:38" ht="15" customHeight="1" x14ac:dyDescent="0.35">
      <c r="C3885"/>
      <c r="D3885"/>
      <c r="E3885"/>
      <c r="F3885"/>
      <c r="G3885"/>
      <c r="H3885"/>
      <c r="I3885"/>
      <c r="J3885"/>
      <c r="K3885"/>
      <c r="L3885"/>
      <c r="M3885"/>
      <c r="N3885"/>
      <c r="O3885"/>
      <c r="S3885"/>
      <c r="T3885"/>
      <c r="U3885"/>
      <c r="V3885"/>
      <c r="Y3885"/>
      <c r="Z3885"/>
      <c r="AA3885"/>
      <c r="AB3885"/>
      <c r="AC3885"/>
      <c r="AD3885"/>
      <c r="AE3885"/>
      <c r="AF3885"/>
      <c r="AG3885"/>
      <c r="AH3885"/>
      <c r="AI3885"/>
      <c r="AJ3885"/>
      <c r="AK3885"/>
      <c r="AL3885"/>
    </row>
    <row r="3886" spans="3:38" ht="15" customHeight="1" x14ac:dyDescent="0.35">
      <c r="C3886"/>
      <c r="D3886"/>
      <c r="E3886"/>
      <c r="F3886"/>
      <c r="G3886"/>
      <c r="H3886"/>
      <c r="I3886"/>
      <c r="J3886"/>
      <c r="K3886"/>
      <c r="L3886"/>
      <c r="M3886"/>
      <c r="N3886"/>
      <c r="O3886"/>
      <c r="S3886"/>
      <c r="T3886"/>
      <c r="U3886"/>
      <c r="V3886"/>
      <c r="Y3886"/>
      <c r="Z3886"/>
      <c r="AA3886"/>
      <c r="AB3886"/>
      <c r="AC3886"/>
      <c r="AD3886"/>
      <c r="AE3886"/>
      <c r="AF3886"/>
      <c r="AG3886"/>
      <c r="AH3886"/>
      <c r="AI3886"/>
      <c r="AJ3886"/>
      <c r="AK3886"/>
      <c r="AL3886"/>
    </row>
    <row r="3887" spans="3:38" ht="15" customHeight="1" x14ac:dyDescent="0.35">
      <c r="C3887"/>
      <c r="D3887"/>
      <c r="E3887"/>
      <c r="F3887"/>
      <c r="G3887"/>
      <c r="H3887"/>
      <c r="I3887"/>
      <c r="J3887"/>
      <c r="K3887"/>
      <c r="L3887"/>
      <c r="M3887"/>
      <c r="N3887"/>
      <c r="O3887"/>
      <c r="S3887"/>
      <c r="T3887"/>
      <c r="U3887"/>
      <c r="V3887"/>
      <c r="Y3887"/>
      <c r="Z3887"/>
      <c r="AA3887"/>
      <c r="AB3887"/>
      <c r="AC3887"/>
      <c r="AD3887"/>
      <c r="AE3887"/>
      <c r="AF3887"/>
      <c r="AG3887"/>
      <c r="AH3887"/>
      <c r="AI3887"/>
      <c r="AJ3887"/>
      <c r="AK3887"/>
      <c r="AL3887"/>
    </row>
    <row r="3888" spans="3:38" ht="15" customHeight="1" x14ac:dyDescent="0.35">
      <c r="C3888"/>
      <c r="D3888"/>
      <c r="E3888"/>
      <c r="F3888"/>
      <c r="G3888"/>
      <c r="H3888"/>
      <c r="I3888"/>
      <c r="J3888"/>
      <c r="K3888"/>
      <c r="L3888"/>
      <c r="M3888"/>
      <c r="N3888"/>
      <c r="O3888"/>
      <c r="S3888"/>
      <c r="T3888"/>
      <c r="U3888"/>
      <c r="V3888"/>
      <c r="Y3888"/>
      <c r="Z3888"/>
      <c r="AA3888"/>
      <c r="AB3888"/>
      <c r="AC3888"/>
      <c r="AD3888"/>
      <c r="AE3888"/>
      <c r="AF3888"/>
      <c r="AG3888"/>
      <c r="AH3888"/>
      <c r="AI3888"/>
      <c r="AJ3888"/>
      <c r="AK3888"/>
      <c r="AL3888"/>
    </row>
    <row r="3889" spans="3:38" ht="15" customHeight="1" x14ac:dyDescent="0.35">
      <c r="C3889"/>
      <c r="D3889"/>
      <c r="E3889"/>
      <c r="F3889"/>
      <c r="G3889"/>
      <c r="H3889"/>
      <c r="I3889"/>
      <c r="J3889"/>
      <c r="K3889"/>
      <c r="L3889"/>
      <c r="M3889"/>
      <c r="N3889"/>
      <c r="O3889"/>
      <c r="S3889"/>
      <c r="T3889"/>
      <c r="U3889"/>
      <c r="V3889"/>
      <c r="Y3889"/>
      <c r="Z3889"/>
      <c r="AA3889"/>
      <c r="AB3889"/>
      <c r="AC3889"/>
      <c r="AD3889"/>
      <c r="AE3889"/>
      <c r="AF3889"/>
      <c r="AG3889"/>
      <c r="AH3889"/>
      <c r="AI3889"/>
      <c r="AJ3889"/>
      <c r="AK3889"/>
      <c r="AL3889"/>
    </row>
    <row r="3890" spans="3:38" ht="15" customHeight="1" x14ac:dyDescent="0.35">
      <c r="C3890"/>
      <c r="D3890"/>
      <c r="E3890"/>
      <c r="F3890"/>
      <c r="G3890"/>
      <c r="H3890"/>
      <c r="I3890"/>
      <c r="J3890"/>
      <c r="K3890"/>
      <c r="L3890"/>
      <c r="M3890"/>
      <c r="N3890"/>
      <c r="O3890"/>
      <c r="S3890"/>
      <c r="T3890"/>
      <c r="U3890"/>
      <c r="V3890"/>
      <c r="Y3890"/>
      <c r="Z3890"/>
      <c r="AA3890"/>
      <c r="AB3890"/>
      <c r="AC3890"/>
      <c r="AD3890"/>
      <c r="AE3890"/>
      <c r="AF3890"/>
      <c r="AG3890"/>
      <c r="AH3890"/>
      <c r="AI3890"/>
      <c r="AJ3890"/>
      <c r="AK3890"/>
      <c r="AL3890"/>
    </row>
    <row r="3891" spans="3:38" ht="15" customHeight="1" x14ac:dyDescent="0.35">
      <c r="C3891"/>
      <c r="D3891"/>
      <c r="E3891"/>
      <c r="F3891"/>
      <c r="G3891"/>
      <c r="H3891"/>
      <c r="I3891"/>
      <c r="J3891"/>
      <c r="K3891"/>
      <c r="L3891"/>
      <c r="M3891"/>
      <c r="N3891"/>
      <c r="O3891"/>
      <c r="S3891"/>
      <c r="T3891"/>
      <c r="U3891"/>
      <c r="V3891"/>
      <c r="Y3891"/>
      <c r="Z3891"/>
      <c r="AA3891"/>
      <c r="AB3891"/>
      <c r="AC3891"/>
      <c r="AD3891"/>
      <c r="AE3891"/>
      <c r="AF3891"/>
      <c r="AG3891"/>
      <c r="AH3891"/>
      <c r="AI3891"/>
      <c r="AJ3891"/>
      <c r="AK3891"/>
      <c r="AL3891"/>
    </row>
    <row r="3892" spans="3:38" ht="15" customHeight="1" x14ac:dyDescent="0.35">
      <c r="C3892"/>
      <c r="D3892"/>
      <c r="E3892"/>
      <c r="F3892"/>
      <c r="G3892"/>
      <c r="H3892"/>
      <c r="I3892"/>
      <c r="J3892"/>
      <c r="K3892"/>
      <c r="L3892"/>
      <c r="M3892"/>
      <c r="N3892"/>
      <c r="O3892"/>
      <c r="S3892"/>
      <c r="T3892"/>
      <c r="U3892"/>
      <c r="V3892"/>
      <c r="Y3892"/>
      <c r="Z3892"/>
      <c r="AA3892"/>
      <c r="AB3892"/>
      <c r="AC3892"/>
      <c r="AD3892"/>
      <c r="AE3892"/>
      <c r="AF3892"/>
      <c r="AG3892"/>
      <c r="AH3892"/>
      <c r="AI3892"/>
      <c r="AJ3892"/>
      <c r="AK3892"/>
      <c r="AL3892"/>
    </row>
    <row r="3893" spans="3:38" ht="15" customHeight="1" x14ac:dyDescent="0.35">
      <c r="C3893"/>
      <c r="D3893"/>
      <c r="E3893"/>
      <c r="F3893"/>
      <c r="G3893"/>
      <c r="H3893"/>
      <c r="I3893"/>
      <c r="J3893"/>
      <c r="K3893"/>
      <c r="L3893"/>
      <c r="M3893"/>
      <c r="N3893"/>
      <c r="O3893"/>
      <c r="S3893"/>
      <c r="T3893"/>
      <c r="U3893"/>
      <c r="V3893"/>
      <c r="Y3893"/>
      <c r="Z3893"/>
      <c r="AA3893"/>
      <c r="AB3893"/>
      <c r="AC3893"/>
      <c r="AD3893"/>
      <c r="AE3893"/>
      <c r="AF3893"/>
      <c r="AG3893"/>
      <c r="AH3893"/>
      <c r="AI3893"/>
      <c r="AJ3893"/>
      <c r="AK3893"/>
      <c r="AL3893"/>
    </row>
    <row r="3894" spans="3:38" ht="15" customHeight="1" x14ac:dyDescent="0.35">
      <c r="C3894"/>
      <c r="D3894"/>
      <c r="E3894"/>
      <c r="F3894"/>
      <c r="G3894"/>
      <c r="H3894"/>
      <c r="I3894"/>
      <c r="J3894"/>
      <c r="K3894"/>
      <c r="L3894"/>
      <c r="M3894"/>
      <c r="N3894"/>
      <c r="O3894"/>
      <c r="S3894"/>
      <c r="T3894"/>
      <c r="U3894"/>
      <c r="V3894"/>
      <c r="Y3894"/>
      <c r="Z3894"/>
      <c r="AA3894"/>
      <c r="AB3894"/>
      <c r="AC3894"/>
      <c r="AD3894"/>
      <c r="AE3894"/>
      <c r="AF3894"/>
      <c r="AG3894"/>
      <c r="AH3894"/>
      <c r="AI3894"/>
      <c r="AJ3894"/>
      <c r="AK3894"/>
      <c r="AL3894"/>
    </row>
    <row r="3895" spans="3:38" ht="15" customHeight="1" x14ac:dyDescent="0.35">
      <c r="C3895"/>
      <c r="D3895"/>
      <c r="E3895"/>
      <c r="F3895"/>
      <c r="G3895"/>
      <c r="H3895"/>
      <c r="I3895"/>
      <c r="J3895"/>
      <c r="K3895"/>
      <c r="L3895"/>
      <c r="M3895"/>
      <c r="N3895"/>
      <c r="O3895"/>
      <c r="S3895"/>
      <c r="T3895"/>
      <c r="U3895"/>
      <c r="V3895"/>
      <c r="Y3895"/>
      <c r="Z3895"/>
      <c r="AA3895"/>
      <c r="AB3895"/>
      <c r="AC3895"/>
      <c r="AD3895"/>
      <c r="AE3895"/>
      <c r="AF3895"/>
      <c r="AG3895"/>
      <c r="AH3895"/>
      <c r="AI3895"/>
      <c r="AJ3895"/>
      <c r="AK3895"/>
      <c r="AL3895"/>
    </row>
    <row r="3896" spans="3:38" ht="15" customHeight="1" x14ac:dyDescent="0.35">
      <c r="C3896"/>
      <c r="D3896"/>
      <c r="E3896"/>
      <c r="F3896"/>
      <c r="G3896"/>
      <c r="H3896"/>
      <c r="I3896"/>
      <c r="J3896"/>
      <c r="K3896"/>
      <c r="L3896"/>
      <c r="M3896"/>
      <c r="N3896"/>
      <c r="O3896"/>
      <c r="S3896"/>
      <c r="T3896"/>
      <c r="U3896"/>
      <c r="V3896"/>
      <c r="Y3896"/>
      <c r="Z3896"/>
      <c r="AA3896"/>
      <c r="AB3896"/>
      <c r="AC3896"/>
      <c r="AD3896"/>
      <c r="AE3896"/>
      <c r="AF3896"/>
      <c r="AG3896"/>
      <c r="AH3896"/>
      <c r="AI3896"/>
      <c r="AJ3896"/>
      <c r="AK3896"/>
      <c r="AL3896"/>
    </row>
    <row r="3897" spans="3:38" ht="15" customHeight="1" x14ac:dyDescent="0.35">
      <c r="C3897"/>
      <c r="D3897"/>
      <c r="E3897"/>
      <c r="F3897"/>
      <c r="G3897"/>
      <c r="H3897"/>
      <c r="I3897"/>
      <c r="J3897"/>
      <c r="K3897"/>
      <c r="L3897"/>
      <c r="M3897"/>
      <c r="N3897"/>
      <c r="O3897"/>
      <c r="S3897"/>
      <c r="T3897"/>
      <c r="U3897"/>
      <c r="V3897"/>
      <c r="Y3897"/>
      <c r="Z3897"/>
      <c r="AA3897"/>
      <c r="AB3897"/>
      <c r="AC3897"/>
      <c r="AD3897"/>
      <c r="AE3897"/>
      <c r="AF3897"/>
      <c r="AG3897"/>
      <c r="AH3897"/>
      <c r="AI3897"/>
      <c r="AJ3897"/>
      <c r="AK3897"/>
      <c r="AL3897"/>
    </row>
    <row r="3898" spans="3:38" ht="15" customHeight="1" x14ac:dyDescent="0.35">
      <c r="C3898"/>
      <c r="D3898"/>
      <c r="E3898"/>
      <c r="F3898"/>
      <c r="G3898"/>
      <c r="H3898"/>
      <c r="I3898"/>
      <c r="J3898"/>
      <c r="K3898"/>
      <c r="L3898"/>
      <c r="M3898"/>
      <c r="N3898"/>
      <c r="O3898"/>
      <c r="S3898"/>
      <c r="T3898"/>
      <c r="U3898"/>
      <c r="V3898"/>
      <c r="Y3898"/>
      <c r="Z3898"/>
      <c r="AA3898"/>
      <c r="AB3898"/>
      <c r="AC3898"/>
      <c r="AD3898"/>
      <c r="AE3898"/>
      <c r="AF3898"/>
      <c r="AG3898"/>
      <c r="AH3898"/>
      <c r="AI3898"/>
      <c r="AJ3898"/>
      <c r="AK3898"/>
      <c r="AL3898"/>
    </row>
    <row r="3899" spans="3:38" ht="15" customHeight="1" x14ac:dyDescent="0.35">
      <c r="C3899"/>
      <c r="D3899"/>
      <c r="E3899"/>
      <c r="F3899"/>
      <c r="G3899"/>
      <c r="H3899"/>
      <c r="I3899"/>
      <c r="J3899"/>
      <c r="K3899"/>
      <c r="L3899"/>
      <c r="M3899"/>
      <c r="N3899"/>
      <c r="O3899"/>
      <c r="S3899"/>
      <c r="T3899"/>
      <c r="U3899"/>
      <c r="V3899"/>
      <c r="Y3899"/>
      <c r="Z3899"/>
      <c r="AA3899"/>
      <c r="AB3899"/>
      <c r="AC3899"/>
      <c r="AD3899"/>
      <c r="AE3899"/>
      <c r="AF3899"/>
      <c r="AG3899"/>
      <c r="AH3899"/>
      <c r="AI3899"/>
      <c r="AJ3899"/>
      <c r="AK3899"/>
      <c r="AL3899"/>
    </row>
    <row r="3900" spans="3:38" ht="15" customHeight="1" x14ac:dyDescent="0.35">
      <c r="C3900"/>
      <c r="D3900"/>
      <c r="E3900"/>
      <c r="F3900"/>
      <c r="G3900"/>
      <c r="H3900"/>
      <c r="I3900"/>
      <c r="J3900"/>
      <c r="K3900"/>
      <c r="L3900"/>
      <c r="M3900"/>
      <c r="N3900"/>
      <c r="O3900"/>
      <c r="S3900"/>
      <c r="T3900"/>
      <c r="U3900"/>
      <c r="V3900"/>
      <c r="Y3900"/>
      <c r="Z3900"/>
      <c r="AA3900"/>
      <c r="AB3900"/>
      <c r="AC3900"/>
      <c r="AD3900"/>
      <c r="AE3900"/>
      <c r="AF3900"/>
      <c r="AG3900"/>
      <c r="AH3900"/>
      <c r="AI3900"/>
      <c r="AJ3900"/>
      <c r="AK3900"/>
      <c r="AL3900"/>
    </row>
    <row r="3901" spans="3:38" ht="15" customHeight="1" x14ac:dyDescent="0.35">
      <c r="C3901"/>
      <c r="D3901"/>
      <c r="E3901"/>
      <c r="F3901"/>
      <c r="G3901"/>
      <c r="H3901"/>
      <c r="I3901"/>
      <c r="J3901"/>
      <c r="K3901"/>
      <c r="L3901"/>
      <c r="M3901"/>
      <c r="N3901"/>
      <c r="O3901"/>
      <c r="S3901"/>
      <c r="T3901"/>
      <c r="U3901"/>
      <c r="V3901"/>
      <c r="Y3901"/>
      <c r="Z3901"/>
      <c r="AA3901"/>
      <c r="AB3901"/>
      <c r="AC3901"/>
      <c r="AD3901"/>
      <c r="AE3901"/>
      <c r="AF3901"/>
      <c r="AG3901"/>
      <c r="AH3901"/>
      <c r="AI3901"/>
      <c r="AJ3901"/>
      <c r="AK3901"/>
      <c r="AL3901"/>
    </row>
    <row r="3902" spans="3:38" ht="15" customHeight="1" x14ac:dyDescent="0.35">
      <c r="C3902"/>
      <c r="D3902"/>
      <c r="E3902"/>
      <c r="F3902"/>
      <c r="G3902"/>
      <c r="H3902"/>
      <c r="I3902"/>
      <c r="J3902"/>
      <c r="K3902"/>
      <c r="L3902"/>
      <c r="M3902"/>
      <c r="N3902"/>
      <c r="O3902"/>
      <c r="S3902"/>
      <c r="T3902"/>
      <c r="U3902"/>
      <c r="V3902"/>
      <c r="Y3902"/>
      <c r="Z3902"/>
      <c r="AA3902"/>
      <c r="AB3902"/>
      <c r="AC3902"/>
      <c r="AD3902"/>
      <c r="AE3902"/>
      <c r="AF3902"/>
      <c r="AG3902"/>
      <c r="AH3902"/>
      <c r="AI3902"/>
      <c r="AJ3902"/>
      <c r="AK3902"/>
      <c r="AL3902"/>
    </row>
    <row r="3903" spans="3:38" ht="15" customHeight="1" x14ac:dyDescent="0.35">
      <c r="C3903"/>
      <c r="D3903"/>
      <c r="E3903"/>
      <c r="F3903"/>
      <c r="G3903"/>
      <c r="H3903"/>
      <c r="I3903"/>
      <c r="J3903"/>
      <c r="K3903"/>
      <c r="L3903"/>
      <c r="M3903"/>
      <c r="N3903"/>
      <c r="O3903"/>
      <c r="S3903"/>
      <c r="T3903"/>
      <c r="U3903"/>
      <c r="V3903"/>
      <c r="Y3903"/>
      <c r="Z3903"/>
      <c r="AA3903"/>
      <c r="AB3903"/>
      <c r="AC3903"/>
      <c r="AD3903"/>
      <c r="AE3903"/>
      <c r="AF3903"/>
      <c r="AG3903"/>
      <c r="AH3903"/>
      <c r="AI3903"/>
      <c r="AJ3903"/>
      <c r="AK3903"/>
      <c r="AL3903"/>
    </row>
    <row r="3904" spans="3:38" ht="15" customHeight="1" x14ac:dyDescent="0.35">
      <c r="C3904"/>
      <c r="D3904"/>
      <c r="E3904"/>
      <c r="F3904"/>
      <c r="G3904"/>
      <c r="H3904"/>
      <c r="I3904"/>
      <c r="J3904"/>
      <c r="K3904"/>
      <c r="L3904"/>
      <c r="M3904"/>
      <c r="N3904"/>
      <c r="O3904"/>
      <c r="S3904"/>
      <c r="T3904"/>
      <c r="U3904"/>
      <c r="V3904"/>
      <c r="Y3904"/>
      <c r="Z3904"/>
      <c r="AA3904"/>
      <c r="AB3904"/>
      <c r="AC3904"/>
      <c r="AD3904"/>
      <c r="AE3904"/>
      <c r="AF3904"/>
      <c r="AG3904"/>
      <c r="AH3904"/>
      <c r="AI3904"/>
      <c r="AJ3904"/>
      <c r="AK3904"/>
      <c r="AL3904"/>
    </row>
    <row r="3905" spans="3:38" ht="15" customHeight="1" x14ac:dyDescent="0.35">
      <c r="C3905"/>
      <c r="D3905"/>
      <c r="E3905"/>
      <c r="F3905"/>
      <c r="G3905"/>
      <c r="H3905"/>
      <c r="I3905"/>
      <c r="J3905"/>
      <c r="K3905"/>
      <c r="L3905"/>
      <c r="M3905"/>
      <c r="N3905"/>
      <c r="O3905"/>
      <c r="S3905"/>
      <c r="T3905"/>
      <c r="U3905"/>
      <c r="V3905"/>
      <c r="Y3905"/>
      <c r="Z3905"/>
      <c r="AA3905"/>
      <c r="AB3905"/>
      <c r="AC3905"/>
      <c r="AD3905"/>
      <c r="AE3905"/>
      <c r="AF3905"/>
      <c r="AG3905"/>
      <c r="AH3905"/>
      <c r="AI3905"/>
      <c r="AJ3905"/>
      <c r="AK3905"/>
      <c r="AL3905"/>
    </row>
    <row r="3906" spans="3:38" ht="15" customHeight="1" x14ac:dyDescent="0.35">
      <c r="C3906"/>
      <c r="D3906"/>
      <c r="E3906"/>
      <c r="F3906"/>
      <c r="G3906"/>
      <c r="H3906"/>
      <c r="I3906"/>
      <c r="J3906"/>
      <c r="K3906"/>
      <c r="L3906"/>
      <c r="M3906"/>
      <c r="N3906"/>
      <c r="O3906"/>
      <c r="S3906"/>
      <c r="T3906"/>
      <c r="U3906"/>
      <c r="V3906"/>
      <c r="Y3906"/>
      <c r="Z3906"/>
      <c r="AA3906"/>
      <c r="AB3906"/>
      <c r="AC3906"/>
      <c r="AD3906"/>
      <c r="AE3906"/>
      <c r="AF3906"/>
      <c r="AG3906"/>
      <c r="AH3906"/>
      <c r="AI3906"/>
      <c r="AJ3906"/>
      <c r="AK3906"/>
      <c r="AL3906"/>
    </row>
    <row r="3907" spans="3:38" ht="15" customHeight="1" x14ac:dyDescent="0.35">
      <c r="C3907"/>
      <c r="D3907"/>
      <c r="E3907"/>
      <c r="F3907"/>
      <c r="G3907"/>
      <c r="H3907"/>
      <c r="I3907"/>
      <c r="J3907"/>
      <c r="K3907"/>
      <c r="L3907"/>
      <c r="M3907"/>
      <c r="N3907"/>
      <c r="O3907"/>
      <c r="S3907"/>
      <c r="T3907"/>
      <c r="U3907"/>
      <c r="V3907"/>
      <c r="Y3907"/>
      <c r="Z3907"/>
      <c r="AA3907"/>
      <c r="AB3907"/>
      <c r="AC3907"/>
      <c r="AD3907"/>
      <c r="AE3907"/>
      <c r="AF3907"/>
      <c r="AG3907"/>
      <c r="AH3907"/>
      <c r="AI3907"/>
      <c r="AJ3907"/>
      <c r="AK3907"/>
      <c r="AL3907"/>
    </row>
    <row r="3908" spans="3:38" ht="15" customHeight="1" x14ac:dyDescent="0.35">
      <c r="C3908"/>
      <c r="D3908"/>
      <c r="E3908"/>
      <c r="F3908"/>
      <c r="G3908"/>
      <c r="H3908"/>
      <c r="I3908"/>
      <c r="J3908"/>
      <c r="K3908"/>
      <c r="L3908"/>
      <c r="M3908"/>
      <c r="N3908"/>
      <c r="O3908"/>
      <c r="S3908"/>
      <c r="T3908"/>
      <c r="U3908"/>
      <c r="V3908"/>
      <c r="Y3908"/>
      <c r="Z3908"/>
      <c r="AA3908"/>
      <c r="AB3908"/>
      <c r="AC3908"/>
      <c r="AD3908"/>
      <c r="AE3908"/>
      <c r="AF3908"/>
      <c r="AG3908"/>
      <c r="AH3908"/>
      <c r="AI3908"/>
      <c r="AJ3908"/>
      <c r="AK3908"/>
      <c r="AL3908"/>
    </row>
    <row r="3909" spans="3:38" ht="15" customHeight="1" x14ac:dyDescent="0.35">
      <c r="C3909"/>
      <c r="D3909"/>
      <c r="E3909"/>
      <c r="F3909"/>
      <c r="G3909"/>
      <c r="H3909"/>
      <c r="I3909"/>
      <c r="J3909"/>
      <c r="K3909"/>
      <c r="L3909"/>
      <c r="M3909"/>
      <c r="N3909"/>
      <c r="O3909"/>
      <c r="S3909"/>
      <c r="T3909"/>
      <c r="U3909"/>
      <c r="V3909"/>
      <c r="Y3909"/>
      <c r="Z3909"/>
      <c r="AA3909"/>
      <c r="AB3909"/>
      <c r="AC3909"/>
      <c r="AD3909"/>
      <c r="AE3909"/>
      <c r="AF3909"/>
      <c r="AG3909"/>
      <c r="AH3909"/>
      <c r="AI3909"/>
      <c r="AJ3909"/>
      <c r="AK3909"/>
      <c r="AL3909"/>
    </row>
    <row r="3910" spans="3:38" ht="15" customHeight="1" x14ac:dyDescent="0.35">
      <c r="C3910"/>
      <c r="D3910"/>
      <c r="E3910"/>
      <c r="F3910"/>
      <c r="G3910"/>
      <c r="H3910"/>
      <c r="I3910"/>
      <c r="J3910"/>
      <c r="K3910"/>
      <c r="L3910"/>
      <c r="M3910"/>
      <c r="N3910"/>
      <c r="O3910"/>
      <c r="S3910"/>
      <c r="T3910"/>
      <c r="U3910"/>
      <c r="V3910"/>
      <c r="Y3910"/>
      <c r="Z3910"/>
      <c r="AA3910"/>
      <c r="AB3910"/>
      <c r="AC3910"/>
      <c r="AD3910"/>
      <c r="AE3910"/>
      <c r="AF3910"/>
      <c r="AG3910"/>
      <c r="AH3910"/>
      <c r="AI3910"/>
      <c r="AJ3910"/>
      <c r="AK3910"/>
      <c r="AL3910"/>
    </row>
    <row r="3911" spans="3:38" ht="15" customHeight="1" x14ac:dyDescent="0.35">
      <c r="C3911"/>
      <c r="D3911"/>
      <c r="E3911"/>
      <c r="F3911"/>
      <c r="G3911"/>
      <c r="H3911"/>
      <c r="I3911"/>
      <c r="J3911"/>
      <c r="K3911"/>
      <c r="L3911"/>
      <c r="M3911"/>
      <c r="N3911"/>
      <c r="O3911"/>
      <c r="S3911"/>
      <c r="T3911"/>
      <c r="U3911"/>
      <c r="V3911"/>
      <c r="Y3911"/>
      <c r="Z3911"/>
      <c r="AA3911"/>
      <c r="AB3911"/>
      <c r="AC3911"/>
      <c r="AD3911"/>
      <c r="AE3911"/>
      <c r="AF3911"/>
      <c r="AG3911"/>
      <c r="AH3911"/>
      <c r="AI3911"/>
      <c r="AJ3911"/>
      <c r="AK3911"/>
      <c r="AL3911"/>
    </row>
    <row r="3912" spans="3:38" ht="15" customHeight="1" x14ac:dyDescent="0.35">
      <c r="C3912"/>
      <c r="D3912"/>
      <c r="E3912"/>
      <c r="F3912"/>
      <c r="G3912"/>
      <c r="H3912"/>
      <c r="I3912"/>
      <c r="J3912"/>
      <c r="K3912"/>
      <c r="L3912"/>
      <c r="M3912"/>
      <c r="N3912"/>
      <c r="O3912"/>
      <c r="S3912"/>
      <c r="T3912"/>
      <c r="U3912"/>
      <c r="V3912"/>
      <c r="Y3912"/>
      <c r="Z3912"/>
      <c r="AA3912"/>
      <c r="AB3912"/>
      <c r="AC3912"/>
      <c r="AD3912"/>
      <c r="AE3912"/>
      <c r="AF3912"/>
      <c r="AG3912"/>
      <c r="AH3912"/>
      <c r="AI3912"/>
      <c r="AJ3912"/>
      <c r="AK3912"/>
      <c r="AL3912"/>
    </row>
    <row r="3913" spans="3:38" ht="15" customHeight="1" x14ac:dyDescent="0.35">
      <c r="C3913"/>
      <c r="D3913"/>
      <c r="E3913"/>
      <c r="F3913"/>
      <c r="G3913"/>
      <c r="H3913"/>
      <c r="I3913"/>
      <c r="J3913"/>
      <c r="K3913"/>
      <c r="L3913"/>
      <c r="M3913"/>
      <c r="N3913"/>
      <c r="O3913"/>
      <c r="S3913"/>
      <c r="T3913"/>
      <c r="U3913"/>
      <c r="V3913"/>
      <c r="Y3913"/>
      <c r="Z3913"/>
      <c r="AA3913"/>
      <c r="AB3913"/>
      <c r="AC3913"/>
      <c r="AD3913"/>
      <c r="AE3913"/>
      <c r="AF3913"/>
      <c r="AG3913"/>
      <c r="AH3913"/>
      <c r="AI3913"/>
      <c r="AJ3913"/>
      <c r="AK3913"/>
      <c r="AL3913"/>
    </row>
    <row r="3914" spans="3:38" ht="15" customHeight="1" x14ac:dyDescent="0.35">
      <c r="C3914"/>
      <c r="D3914"/>
      <c r="E3914"/>
      <c r="F3914"/>
      <c r="G3914"/>
      <c r="H3914"/>
      <c r="I3914"/>
      <c r="J3914"/>
      <c r="K3914"/>
      <c r="L3914"/>
      <c r="M3914"/>
      <c r="N3914"/>
      <c r="O3914"/>
      <c r="S3914"/>
      <c r="T3914"/>
      <c r="U3914"/>
      <c r="V3914"/>
      <c r="Y3914"/>
      <c r="Z3914"/>
      <c r="AA3914"/>
      <c r="AB3914"/>
      <c r="AC3914"/>
      <c r="AD3914"/>
      <c r="AE3914"/>
      <c r="AF3914"/>
      <c r="AG3914"/>
      <c r="AH3914"/>
      <c r="AI3914"/>
      <c r="AJ3914"/>
      <c r="AK3914"/>
      <c r="AL3914"/>
    </row>
    <row r="3915" spans="3:38" ht="15" customHeight="1" x14ac:dyDescent="0.35">
      <c r="C3915"/>
      <c r="D3915"/>
      <c r="E3915"/>
      <c r="F3915"/>
      <c r="G3915"/>
      <c r="H3915"/>
      <c r="I3915"/>
      <c r="J3915"/>
      <c r="K3915"/>
      <c r="L3915"/>
      <c r="M3915"/>
      <c r="N3915"/>
      <c r="O3915"/>
      <c r="S3915"/>
      <c r="T3915"/>
      <c r="U3915"/>
      <c r="V3915"/>
      <c r="Y3915"/>
      <c r="Z3915"/>
      <c r="AA3915"/>
      <c r="AB3915"/>
      <c r="AC3915"/>
      <c r="AD3915"/>
      <c r="AE3915"/>
      <c r="AF3915"/>
      <c r="AG3915"/>
      <c r="AH3915"/>
      <c r="AI3915"/>
      <c r="AJ3915"/>
      <c r="AK3915"/>
      <c r="AL3915"/>
    </row>
    <row r="3916" spans="3:38" ht="15" customHeight="1" x14ac:dyDescent="0.35">
      <c r="C3916"/>
      <c r="D3916"/>
      <c r="E3916"/>
      <c r="F3916"/>
      <c r="G3916"/>
      <c r="H3916"/>
      <c r="I3916"/>
      <c r="J3916"/>
      <c r="K3916"/>
      <c r="L3916"/>
      <c r="M3916"/>
      <c r="N3916"/>
      <c r="O3916"/>
      <c r="S3916"/>
      <c r="T3916"/>
      <c r="U3916"/>
      <c r="V3916"/>
      <c r="Y3916"/>
      <c r="Z3916"/>
      <c r="AA3916"/>
      <c r="AB3916"/>
      <c r="AC3916"/>
      <c r="AD3916"/>
      <c r="AE3916"/>
      <c r="AF3916"/>
      <c r="AG3916"/>
      <c r="AH3916"/>
      <c r="AI3916"/>
      <c r="AJ3916"/>
      <c r="AK3916"/>
      <c r="AL3916"/>
    </row>
    <row r="3917" spans="3:38" ht="15" customHeight="1" x14ac:dyDescent="0.35">
      <c r="C3917"/>
      <c r="D3917"/>
      <c r="E3917"/>
      <c r="F3917"/>
      <c r="G3917"/>
      <c r="H3917"/>
      <c r="I3917"/>
      <c r="J3917"/>
      <c r="K3917"/>
      <c r="L3917"/>
      <c r="M3917"/>
      <c r="N3917"/>
      <c r="O3917"/>
      <c r="S3917"/>
      <c r="T3917"/>
      <c r="U3917"/>
      <c r="V3917"/>
      <c r="Y3917"/>
      <c r="Z3917"/>
      <c r="AA3917"/>
      <c r="AB3917"/>
      <c r="AC3917"/>
      <c r="AD3917"/>
      <c r="AE3917"/>
      <c r="AF3917"/>
      <c r="AG3917"/>
      <c r="AH3917"/>
      <c r="AI3917"/>
      <c r="AJ3917"/>
      <c r="AK3917"/>
      <c r="AL3917"/>
    </row>
    <row r="3918" spans="3:38" ht="15" customHeight="1" x14ac:dyDescent="0.35">
      <c r="C3918"/>
      <c r="D3918"/>
      <c r="E3918"/>
      <c r="F3918"/>
      <c r="G3918"/>
      <c r="H3918"/>
      <c r="I3918"/>
      <c r="J3918"/>
      <c r="K3918"/>
      <c r="L3918"/>
      <c r="M3918"/>
      <c r="N3918"/>
      <c r="O3918"/>
      <c r="S3918"/>
      <c r="T3918"/>
      <c r="U3918"/>
      <c r="V3918"/>
      <c r="Y3918"/>
      <c r="Z3918"/>
      <c r="AA3918"/>
      <c r="AB3918"/>
      <c r="AC3918"/>
      <c r="AD3918"/>
      <c r="AE3918"/>
      <c r="AF3918"/>
      <c r="AG3918"/>
      <c r="AH3918"/>
      <c r="AI3918"/>
      <c r="AJ3918"/>
      <c r="AK3918"/>
      <c r="AL3918"/>
    </row>
    <row r="3919" spans="3:38" ht="15" customHeight="1" x14ac:dyDescent="0.35">
      <c r="C3919"/>
      <c r="D3919"/>
      <c r="E3919"/>
      <c r="F3919"/>
      <c r="G3919"/>
      <c r="H3919"/>
      <c r="I3919"/>
      <c r="J3919"/>
      <c r="K3919"/>
      <c r="L3919"/>
      <c r="M3919"/>
      <c r="N3919"/>
      <c r="O3919"/>
      <c r="S3919"/>
      <c r="T3919"/>
      <c r="U3919"/>
      <c r="V3919"/>
      <c r="Y3919"/>
      <c r="Z3919"/>
      <c r="AA3919"/>
      <c r="AB3919"/>
      <c r="AC3919"/>
      <c r="AD3919"/>
      <c r="AE3919"/>
      <c r="AF3919"/>
      <c r="AG3919"/>
      <c r="AH3919"/>
      <c r="AI3919"/>
      <c r="AJ3919"/>
      <c r="AK3919"/>
      <c r="AL3919"/>
    </row>
    <row r="3920" spans="3:38" ht="15" customHeight="1" x14ac:dyDescent="0.35">
      <c r="C3920"/>
      <c r="D3920"/>
      <c r="E3920"/>
      <c r="F3920"/>
      <c r="G3920"/>
      <c r="H3920"/>
      <c r="I3920"/>
      <c r="J3920"/>
      <c r="K3920"/>
      <c r="L3920"/>
      <c r="M3920"/>
      <c r="N3920"/>
      <c r="O3920"/>
      <c r="S3920"/>
      <c r="T3920"/>
      <c r="U3920"/>
      <c r="V3920"/>
      <c r="Y3920"/>
      <c r="Z3920"/>
      <c r="AA3920"/>
      <c r="AB3920"/>
      <c r="AC3920"/>
      <c r="AD3920"/>
      <c r="AE3920"/>
      <c r="AF3920"/>
      <c r="AG3920"/>
      <c r="AH3920"/>
      <c r="AI3920"/>
      <c r="AJ3920"/>
      <c r="AK3920"/>
      <c r="AL3920"/>
    </row>
    <row r="3921" spans="3:38" ht="15" customHeight="1" x14ac:dyDescent="0.35">
      <c r="C3921"/>
      <c r="D3921"/>
      <c r="E3921"/>
      <c r="F3921"/>
      <c r="G3921"/>
      <c r="H3921"/>
      <c r="I3921"/>
      <c r="J3921"/>
      <c r="K3921"/>
      <c r="L3921"/>
      <c r="M3921"/>
      <c r="N3921"/>
      <c r="O3921"/>
      <c r="S3921"/>
      <c r="T3921"/>
      <c r="U3921"/>
      <c r="V3921"/>
      <c r="Y3921"/>
      <c r="Z3921"/>
      <c r="AA3921"/>
      <c r="AB3921"/>
      <c r="AC3921"/>
      <c r="AD3921"/>
      <c r="AE3921"/>
      <c r="AF3921"/>
      <c r="AG3921"/>
      <c r="AH3921"/>
      <c r="AI3921"/>
      <c r="AJ3921"/>
      <c r="AK3921"/>
      <c r="AL3921"/>
    </row>
    <row r="3922" spans="3:38" ht="15" customHeight="1" x14ac:dyDescent="0.35">
      <c r="C3922"/>
      <c r="D3922"/>
      <c r="E3922"/>
      <c r="F3922"/>
      <c r="G3922"/>
      <c r="H3922"/>
      <c r="I3922"/>
      <c r="J3922"/>
      <c r="K3922"/>
      <c r="L3922"/>
      <c r="M3922"/>
      <c r="N3922"/>
      <c r="O3922"/>
      <c r="S3922"/>
      <c r="T3922"/>
      <c r="U3922"/>
      <c r="V3922"/>
      <c r="Y3922"/>
      <c r="Z3922"/>
      <c r="AA3922"/>
      <c r="AB3922"/>
      <c r="AC3922"/>
      <c r="AD3922"/>
      <c r="AE3922"/>
      <c r="AF3922"/>
      <c r="AG3922"/>
      <c r="AH3922"/>
      <c r="AI3922"/>
      <c r="AJ3922"/>
      <c r="AK3922"/>
      <c r="AL3922"/>
    </row>
    <row r="3923" spans="3:38" ht="15" customHeight="1" x14ac:dyDescent="0.35">
      <c r="C3923"/>
      <c r="D3923"/>
      <c r="E3923"/>
      <c r="F3923"/>
      <c r="G3923"/>
      <c r="H3923"/>
      <c r="I3923"/>
      <c r="J3923"/>
      <c r="K3923"/>
      <c r="L3923"/>
      <c r="M3923"/>
      <c r="N3923"/>
      <c r="O3923"/>
      <c r="S3923"/>
      <c r="T3923"/>
      <c r="U3923"/>
      <c r="V3923"/>
      <c r="Y3923"/>
      <c r="Z3923"/>
      <c r="AA3923"/>
      <c r="AB3923"/>
      <c r="AC3923"/>
      <c r="AD3923"/>
      <c r="AE3923"/>
      <c r="AF3923"/>
      <c r="AG3923"/>
      <c r="AH3923"/>
      <c r="AI3923"/>
      <c r="AJ3923"/>
      <c r="AK3923"/>
      <c r="AL3923"/>
    </row>
    <row r="3924" spans="3:38" ht="15" customHeight="1" x14ac:dyDescent="0.35">
      <c r="C3924"/>
      <c r="D3924"/>
      <c r="E3924"/>
      <c r="F3924"/>
      <c r="G3924"/>
      <c r="H3924"/>
      <c r="I3924"/>
      <c r="J3924"/>
      <c r="K3924"/>
      <c r="L3924"/>
      <c r="M3924"/>
      <c r="N3924"/>
      <c r="O3924"/>
      <c r="S3924"/>
      <c r="T3924"/>
      <c r="U3924"/>
      <c r="V3924"/>
      <c r="Y3924"/>
      <c r="Z3924"/>
      <c r="AA3924"/>
      <c r="AB3924"/>
      <c r="AC3924"/>
      <c r="AD3924"/>
      <c r="AE3924"/>
      <c r="AF3924"/>
      <c r="AG3924"/>
      <c r="AH3924"/>
      <c r="AI3924"/>
      <c r="AJ3924"/>
      <c r="AK3924"/>
      <c r="AL3924"/>
    </row>
    <row r="3925" spans="3:38" ht="15" customHeight="1" x14ac:dyDescent="0.35">
      <c r="C3925"/>
      <c r="D3925"/>
      <c r="E3925"/>
      <c r="F3925"/>
      <c r="G3925"/>
      <c r="H3925"/>
      <c r="I3925"/>
      <c r="J3925"/>
      <c r="K3925"/>
      <c r="L3925"/>
      <c r="M3925"/>
      <c r="N3925"/>
      <c r="O3925"/>
      <c r="S3925"/>
      <c r="T3925"/>
      <c r="U3925"/>
      <c r="V3925"/>
      <c r="Y3925"/>
      <c r="Z3925"/>
      <c r="AA3925"/>
      <c r="AB3925"/>
      <c r="AC3925"/>
      <c r="AD3925"/>
      <c r="AE3925"/>
      <c r="AF3925"/>
      <c r="AG3925"/>
      <c r="AH3925"/>
      <c r="AI3925"/>
      <c r="AJ3925"/>
      <c r="AK3925"/>
      <c r="AL3925"/>
    </row>
    <row r="3926" spans="3:38" ht="15" customHeight="1" x14ac:dyDescent="0.35">
      <c r="C3926"/>
      <c r="D3926"/>
      <c r="E3926"/>
      <c r="F3926"/>
      <c r="G3926"/>
      <c r="H3926"/>
      <c r="I3926"/>
      <c r="J3926"/>
      <c r="K3926"/>
      <c r="L3926"/>
      <c r="M3926"/>
      <c r="N3926"/>
      <c r="O3926"/>
      <c r="S3926"/>
      <c r="T3926"/>
      <c r="U3926"/>
      <c r="V3926"/>
      <c r="Y3926"/>
      <c r="Z3926"/>
      <c r="AA3926"/>
      <c r="AB3926"/>
      <c r="AC3926"/>
      <c r="AD3926"/>
      <c r="AE3926"/>
      <c r="AF3926"/>
      <c r="AG3926"/>
      <c r="AH3926"/>
      <c r="AI3926"/>
      <c r="AJ3926"/>
      <c r="AK3926"/>
      <c r="AL3926"/>
    </row>
    <row r="3927" spans="3:38" ht="15" customHeight="1" x14ac:dyDescent="0.35">
      <c r="C3927"/>
      <c r="D3927"/>
      <c r="E3927"/>
      <c r="F3927"/>
      <c r="G3927"/>
      <c r="H3927"/>
      <c r="I3927"/>
      <c r="J3927"/>
      <c r="K3927"/>
      <c r="L3927"/>
      <c r="M3927"/>
      <c r="N3927"/>
      <c r="O3927"/>
      <c r="S3927"/>
      <c r="T3927"/>
      <c r="U3927"/>
      <c r="V3927"/>
      <c r="Y3927"/>
      <c r="Z3927"/>
      <c r="AA3927"/>
      <c r="AB3927"/>
      <c r="AC3927"/>
      <c r="AD3927"/>
      <c r="AE3927"/>
      <c r="AF3927"/>
      <c r="AG3927"/>
      <c r="AH3927"/>
      <c r="AI3927"/>
      <c r="AJ3927"/>
      <c r="AK3927"/>
      <c r="AL3927"/>
    </row>
    <row r="3928" spans="3:38" ht="15" customHeight="1" x14ac:dyDescent="0.35">
      <c r="C3928"/>
      <c r="D3928"/>
      <c r="E3928"/>
      <c r="F3928"/>
      <c r="G3928"/>
      <c r="H3928"/>
      <c r="I3928"/>
      <c r="J3928"/>
      <c r="K3928"/>
      <c r="L3928"/>
      <c r="M3928"/>
      <c r="N3928"/>
      <c r="O3928"/>
      <c r="S3928"/>
      <c r="T3928"/>
      <c r="U3928"/>
      <c r="V3928"/>
      <c r="Y3928"/>
      <c r="Z3928"/>
      <c r="AA3928"/>
      <c r="AB3928"/>
      <c r="AC3928"/>
      <c r="AD3928"/>
      <c r="AE3928"/>
      <c r="AF3928"/>
      <c r="AG3928"/>
      <c r="AH3928"/>
      <c r="AI3928"/>
      <c r="AJ3928"/>
      <c r="AK3928"/>
      <c r="AL3928"/>
    </row>
    <row r="3929" spans="3:38" ht="15" customHeight="1" x14ac:dyDescent="0.35">
      <c r="C3929"/>
      <c r="D3929"/>
      <c r="E3929"/>
      <c r="F3929"/>
      <c r="G3929"/>
      <c r="H3929"/>
      <c r="I3929"/>
      <c r="J3929"/>
      <c r="K3929"/>
      <c r="L3929"/>
      <c r="M3929"/>
      <c r="N3929"/>
      <c r="O3929"/>
      <c r="S3929"/>
      <c r="T3929"/>
      <c r="U3929"/>
      <c r="V3929"/>
      <c r="Y3929"/>
      <c r="Z3929"/>
      <c r="AA3929"/>
      <c r="AB3929"/>
      <c r="AC3929"/>
      <c r="AD3929"/>
      <c r="AE3929"/>
      <c r="AF3929"/>
      <c r="AG3929"/>
      <c r="AH3929"/>
      <c r="AI3929"/>
      <c r="AJ3929"/>
      <c r="AK3929"/>
      <c r="AL3929"/>
    </row>
    <row r="3930" spans="3:38" ht="15" customHeight="1" x14ac:dyDescent="0.35">
      <c r="C3930"/>
      <c r="D3930"/>
      <c r="E3930"/>
      <c r="F3930"/>
      <c r="G3930"/>
      <c r="H3930"/>
      <c r="I3930"/>
      <c r="J3930"/>
      <c r="K3930"/>
      <c r="L3930"/>
      <c r="M3930"/>
      <c r="N3930"/>
      <c r="O3930"/>
      <c r="S3930"/>
      <c r="T3930"/>
      <c r="U3930"/>
      <c r="V3930"/>
      <c r="Y3930"/>
      <c r="Z3930"/>
      <c r="AA3930"/>
      <c r="AB3930"/>
      <c r="AC3930"/>
      <c r="AD3930"/>
      <c r="AE3930"/>
      <c r="AF3930"/>
      <c r="AG3930"/>
      <c r="AH3930"/>
      <c r="AI3930"/>
      <c r="AJ3930"/>
      <c r="AK3930"/>
      <c r="AL3930"/>
    </row>
    <row r="3931" spans="3:38" ht="15" customHeight="1" x14ac:dyDescent="0.35">
      <c r="C3931"/>
      <c r="D3931"/>
      <c r="E3931"/>
      <c r="F3931"/>
      <c r="G3931"/>
      <c r="H3931"/>
      <c r="I3931"/>
      <c r="J3931"/>
      <c r="K3931"/>
      <c r="L3931"/>
      <c r="M3931"/>
      <c r="N3931"/>
      <c r="O3931"/>
      <c r="S3931"/>
      <c r="T3931"/>
      <c r="U3931"/>
      <c r="V3931"/>
      <c r="Y3931"/>
      <c r="Z3931"/>
      <c r="AA3931"/>
      <c r="AB3931"/>
      <c r="AC3931"/>
      <c r="AD3931"/>
      <c r="AE3931"/>
      <c r="AF3931"/>
      <c r="AG3931"/>
      <c r="AH3931"/>
      <c r="AI3931"/>
      <c r="AJ3931"/>
      <c r="AK3931"/>
      <c r="AL3931"/>
    </row>
    <row r="3932" spans="3:38" ht="15" customHeight="1" x14ac:dyDescent="0.35">
      <c r="C3932"/>
      <c r="D3932"/>
      <c r="E3932"/>
      <c r="F3932"/>
      <c r="G3932"/>
      <c r="H3932"/>
      <c r="I3932"/>
      <c r="J3932"/>
      <c r="K3932"/>
      <c r="L3932"/>
      <c r="M3932"/>
      <c r="N3932"/>
      <c r="O3932"/>
      <c r="S3932"/>
      <c r="T3932"/>
      <c r="U3932"/>
      <c r="V3932"/>
      <c r="Y3932"/>
      <c r="Z3932"/>
      <c r="AA3932"/>
      <c r="AB3932"/>
      <c r="AC3932"/>
      <c r="AD3932"/>
      <c r="AE3932"/>
      <c r="AF3932"/>
      <c r="AG3932"/>
      <c r="AH3932"/>
      <c r="AI3932"/>
      <c r="AJ3932"/>
      <c r="AK3932"/>
      <c r="AL3932"/>
    </row>
    <row r="3933" spans="3:38" ht="15" customHeight="1" x14ac:dyDescent="0.35">
      <c r="C3933"/>
      <c r="D3933"/>
      <c r="E3933"/>
      <c r="F3933"/>
      <c r="G3933"/>
      <c r="H3933"/>
      <c r="I3933"/>
      <c r="J3933"/>
      <c r="K3933"/>
      <c r="L3933"/>
      <c r="M3933"/>
      <c r="N3933"/>
      <c r="O3933"/>
      <c r="S3933"/>
      <c r="T3933"/>
      <c r="U3933"/>
      <c r="V3933"/>
      <c r="Y3933"/>
      <c r="Z3933"/>
      <c r="AA3933"/>
      <c r="AB3933"/>
      <c r="AC3933"/>
      <c r="AD3933"/>
      <c r="AE3933"/>
      <c r="AF3933"/>
      <c r="AG3933"/>
      <c r="AH3933"/>
      <c r="AI3933"/>
      <c r="AJ3933"/>
      <c r="AK3933"/>
      <c r="AL3933"/>
    </row>
    <row r="3934" spans="3:38" ht="15" customHeight="1" x14ac:dyDescent="0.35">
      <c r="C3934"/>
      <c r="D3934"/>
      <c r="E3934"/>
      <c r="F3934"/>
      <c r="G3934"/>
      <c r="H3934"/>
      <c r="I3934"/>
      <c r="J3934"/>
      <c r="K3934"/>
      <c r="L3934"/>
      <c r="M3934"/>
      <c r="N3934"/>
      <c r="O3934"/>
      <c r="S3934"/>
      <c r="T3934"/>
      <c r="U3934"/>
      <c r="V3934"/>
      <c r="Y3934"/>
      <c r="Z3934"/>
      <c r="AA3934"/>
      <c r="AB3934"/>
      <c r="AC3934"/>
      <c r="AD3934"/>
      <c r="AE3934"/>
      <c r="AF3934"/>
      <c r="AG3934"/>
      <c r="AH3934"/>
      <c r="AI3934"/>
      <c r="AJ3934"/>
      <c r="AK3934"/>
      <c r="AL3934"/>
    </row>
    <row r="3935" spans="3:38" ht="15" customHeight="1" x14ac:dyDescent="0.35">
      <c r="C3935"/>
      <c r="D3935"/>
      <c r="E3935"/>
      <c r="F3935"/>
      <c r="G3935"/>
      <c r="H3935"/>
      <c r="I3935"/>
      <c r="J3935"/>
      <c r="K3935"/>
      <c r="L3935"/>
      <c r="M3935"/>
      <c r="N3935"/>
      <c r="O3935"/>
      <c r="S3935"/>
      <c r="T3935"/>
      <c r="U3935"/>
      <c r="V3935"/>
      <c r="Y3935"/>
      <c r="Z3935"/>
      <c r="AA3935"/>
      <c r="AB3935"/>
      <c r="AC3935"/>
      <c r="AD3935"/>
      <c r="AE3935"/>
      <c r="AF3935"/>
      <c r="AG3935"/>
      <c r="AH3935"/>
      <c r="AI3935"/>
      <c r="AJ3935"/>
      <c r="AK3935"/>
      <c r="AL3935"/>
    </row>
    <row r="3936" spans="3:38" ht="15" customHeight="1" x14ac:dyDescent="0.35">
      <c r="C3936"/>
      <c r="D3936"/>
      <c r="E3936"/>
      <c r="F3936"/>
      <c r="G3936"/>
      <c r="H3936"/>
      <c r="I3936"/>
      <c r="J3936"/>
      <c r="K3936"/>
      <c r="L3936"/>
      <c r="M3936"/>
      <c r="N3936"/>
      <c r="O3936"/>
      <c r="S3936"/>
      <c r="T3936"/>
      <c r="U3936"/>
      <c r="V3936"/>
      <c r="Y3936"/>
      <c r="Z3936"/>
      <c r="AA3936"/>
      <c r="AB3936"/>
      <c r="AC3936"/>
      <c r="AD3936"/>
      <c r="AE3936"/>
      <c r="AF3936"/>
      <c r="AG3936"/>
      <c r="AH3936"/>
      <c r="AI3936"/>
      <c r="AJ3936"/>
      <c r="AK3936"/>
      <c r="AL3936"/>
    </row>
    <row r="3937" spans="3:38" ht="15" customHeight="1" x14ac:dyDescent="0.35">
      <c r="C3937"/>
      <c r="D3937"/>
      <c r="E3937"/>
      <c r="F3937"/>
      <c r="G3937"/>
      <c r="H3937"/>
      <c r="I3937"/>
      <c r="J3937"/>
      <c r="K3937"/>
      <c r="L3937"/>
      <c r="M3937"/>
      <c r="N3937"/>
      <c r="O3937"/>
      <c r="S3937"/>
      <c r="T3937"/>
      <c r="U3937"/>
      <c r="V3937"/>
      <c r="Y3937"/>
      <c r="Z3937"/>
      <c r="AA3937"/>
      <c r="AB3937"/>
      <c r="AC3937"/>
      <c r="AD3937"/>
      <c r="AE3937"/>
      <c r="AF3937"/>
      <c r="AG3937"/>
      <c r="AH3937"/>
      <c r="AI3937"/>
      <c r="AJ3937"/>
      <c r="AK3937"/>
      <c r="AL3937"/>
    </row>
    <row r="3938" spans="3:38" ht="15" customHeight="1" x14ac:dyDescent="0.35">
      <c r="C3938"/>
      <c r="D3938"/>
      <c r="E3938"/>
      <c r="F3938"/>
      <c r="G3938"/>
      <c r="H3938"/>
      <c r="I3938"/>
      <c r="J3938"/>
      <c r="K3938"/>
      <c r="L3938"/>
      <c r="M3938"/>
      <c r="N3938"/>
      <c r="O3938"/>
      <c r="S3938"/>
      <c r="T3938"/>
      <c r="U3938"/>
      <c r="V3938"/>
      <c r="Y3938"/>
      <c r="Z3938"/>
      <c r="AA3938"/>
      <c r="AB3938"/>
      <c r="AC3938"/>
      <c r="AD3938"/>
      <c r="AE3938"/>
      <c r="AF3938"/>
      <c r="AG3938"/>
      <c r="AH3938"/>
      <c r="AI3938"/>
      <c r="AJ3938"/>
      <c r="AK3938"/>
      <c r="AL3938"/>
    </row>
    <row r="3939" spans="3:38" ht="15" customHeight="1" x14ac:dyDescent="0.35">
      <c r="C3939"/>
      <c r="D3939"/>
      <c r="E3939"/>
      <c r="F3939"/>
      <c r="G3939"/>
      <c r="H3939"/>
      <c r="I3939"/>
      <c r="J3939"/>
      <c r="K3939"/>
      <c r="L3939"/>
      <c r="M3939"/>
      <c r="N3939"/>
      <c r="O3939"/>
      <c r="S3939"/>
      <c r="T3939"/>
      <c r="U3939"/>
      <c r="V3939"/>
      <c r="Y3939"/>
      <c r="Z3939"/>
      <c r="AA3939"/>
      <c r="AB3939"/>
      <c r="AC3939"/>
      <c r="AD3939"/>
      <c r="AE3939"/>
      <c r="AF3939"/>
      <c r="AG3939"/>
      <c r="AH3939"/>
      <c r="AI3939"/>
      <c r="AJ3939"/>
      <c r="AK3939"/>
      <c r="AL3939"/>
    </row>
    <row r="3940" spans="3:38" ht="15" customHeight="1" x14ac:dyDescent="0.35">
      <c r="C3940"/>
      <c r="D3940"/>
      <c r="E3940"/>
      <c r="F3940"/>
      <c r="G3940"/>
      <c r="H3940"/>
      <c r="I3940"/>
      <c r="J3940"/>
      <c r="K3940"/>
      <c r="L3940"/>
      <c r="M3940"/>
      <c r="N3940"/>
      <c r="O3940"/>
      <c r="S3940"/>
      <c r="T3940"/>
      <c r="U3940"/>
      <c r="V3940"/>
      <c r="Y3940"/>
      <c r="Z3940"/>
      <c r="AA3940"/>
      <c r="AB3940"/>
      <c r="AC3940"/>
      <c r="AD3940"/>
      <c r="AE3940"/>
      <c r="AF3940"/>
      <c r="AG3940"/>
      <c r="AH3940"/>
      <c r="AI3940"/>
      <c r="AJ3940"/>
      <c r="AK3940"/>
      <c r="AL3940"/>
    </row>
    <row r="3941" spans="3:38" ht="15" customHeight="1" x14ac:dyDescent="0.35">
      <c r="C3941"/>
      <c r="D3941"/>
      <c r="E3941"/>
      <c r="F3941"/>
      <c r="G3941"/>
      <c r="H3941"/>
      <c r="I3941"/>
      <c r="J3941"/>
      <c r="K3941"/>
      <c r="L3941"/>
      <c r="M3941"/>
      <c r="N3941"/>
      <c r="O3941"/>
      <c r="S3941"/>
      <c r="T3941"/>
      <c r="U3941"/>
      <c r="V3941"/>
      <c r="Y3941"/>
      <c r="Z3941"/>
      <c r="AA3941"/>
      <c r="AB3941"/>
      <c r="AC3941"/>
      <c r="AD3941"/>
      <c r="AE3941"/>
      <c r="AF3941"/>
      <c r="AG3941"/>
      <c r="AH3941"/>
      <c r="AI3941"/>
      <c r="AJ3941"/>
      <c r="AK3941"/>
      <c r="AL3941"/>
    </row>
    <row r="3942" spans="3:38" ht="15" customHeight="1" x14ac:dyDescent="0.35">
      <c r="C3942"/>
      <c r="D3942"/>
      <c r="E3942"/>
      <c r="F3942"/>
      <c r="G3942"/>
      <c r="H3942"/>
      <c r="I3942"/>
      <c r="J3942"/>
      <c r="K3942"/>
      <c r="L3942"/>
      <c r="M3942"/>
      <c r="N3942"/>
      <c r="O3942"/>
      <c r="S3942"/>
      <c r="T3942"/>
      <c r="U3942"/>
      <c r="V3942"/>
      <c r="Y3942"/>
      <c r="Z3942"/>
      <c r="AA3942"/>
      <c r="AB3942"/>
      <c r="AC3942"/>
      <c r="AD3942"/>
      <c r="AE3942"/>
      <c r="AF3942"/>
      <c r="AG3942"/>
      <c r="AH3942"/>
      <c r="AI3942"/>
      <c r="AJ3942"/>
      <c r="AK3942"/>
      <c r="AL3942"/>
    </row>
    <row r="3943" spans="3:38" ht="15" customHeight="1" x14ac:dyDescent="0.35">
      <c r="C3943"/>
      <c r="D3943"/>
      <c r="E3943"/>
      <c r="F3943"/>
      <c r="G3943"/>
      <c r="H3943"/>
      <c r="I3943"/>
      <c r="J3943"/>
      <c r="K3943"/>
      <c r="L3943"/>
      <c r="M3943"/>
      <c r="N3943"/>
      <c r="O3943"/>
      <c r="S3943"/>
      <c r="T3943"/>
      <c r="U3943"/>
      <c r="V3943"/>
      <c r="Y3943"/>
      <c r="Z3943"/>
      <c r="AA3943"/>
      <c r="AB3943"/>
      <c r="AC3943"/>
      <c r="AD3943"/>
      <c r="AE3943"/>
      <c r="AF3943"/>
      <c r="AG3943"/>
      <c r="AH3943"/>
      <c r="AI3943"/>
      <c r="AJ3943"/>
      <c r="AK3943"/>
      <c r="AL3943"/>
    </row>
    <row r="3944" spans="3:38" ht="15" customHeight="1" x14ac:dyDescent="0.35">
      <c r="C3944"/>
      <c r="D3944"/>
      <c r="E3944"/>
      <c r="F3944"/>
      <c r="G3944"/>
      <c r="H3944"/>
      <c r="I3944"/>
      <c r="J3944"/>
      <c r="K3944"/>
      <c r="L3944"/>
      <c r="M3944"/>
      <c r="N3944"/>
      <c r="O3944"/>
      <c r="S3944"/>
      <c r="T3944"/>
      <c r="U3944"/>
      <c r="V3944"/>
      <c r="Y3944"/>
      <c r="Z3944"/>
      <c r="AA3944"/>
      <c r="AB3944"/>
      <c r="AC3944"/>
      <c r="AD3944"/>
      <c r="AE3944"/>
      <c r="AF3944"/>
      <c r="AG3944"/>
      <c r="AH3944"/>
      <c r="AI3944"/>
      <c r="AJ3944"/>
      <c r="AK3944"/>
      <c r="AL3944"/>
    </row>
    <row r="3945" spans="3:38" ht="15" customHeight="1" x14ac:dyDescent="0.35">
      <c r="C3945"/>
      <c r="D3945"/>
      <c r="E3945"/>
      <c r="F3945"/>
      <c r="G3945"/>
      <c r="H3945"/>
      <c r="I3945"/>
      <c r="J3945"/>
      <c r="K3945"/>
      <c r="L3945"/>
      <c r="M3945"/>
      <c r="N3945"/>
      <c r="O3945"/>
      <c r="S3945"/>
      <c r="T3945"/>
      <c r="U3945"/>
      <c r="V3945"/>
      <c r="Y3945"/>
      <c r="Z3945"/>
      <c r="AA3945"/>
      <c r="AB3945"/>
      <c r="AC3945"/>
      <c r="AD3945"/>
      <c r="AE3945"/>
      <c r="AF3945"/>
      <c r="AG3945"/>
      <c r="AH3945"/>
      <c r="AI3945"/>
      <c r="AJ3945"/>
      <c r="AK3945"/>
      <c r="AL3945"/>
    </row>
    <row r="3946" spans="3:38" ht="15" customHeight="1" x14ac:dyDescent="0.35">
      <c r="C3946"/>
      <c r="D3946"/>
      <c r="E3946"/>
      <c r="F3946"/>
      <c r="G3946"/>
      <c r="H3946"/>
      <c r="I3946"/>
      <c r="J3946"/>
      <c r="K3946"/>
      <c r="L3946"/>
      <c r="M3946"/>
      <c r="N3946"/>
      <c r="O3946"/>
      <c r="S3946"/>
      <c r="T3946"/>
      <c r="U3946"/>
      <c r="V3946"/>
      <c r="Y3946"/>
      <c r="Z3946"/>
      <c r="AA3946"/>
      <c r="AB3946"/>
      <c r="AC3946"/>
      <c r="AD3946"/>
      <c r="AE3946"/>
      <c r="AF3946"/>
      <c r="AG3946"/>
      <c r="AH3946"/>
      <c r="AI3946"/>
      <c r="AJ3946"/>
      <c r="AK3946"/>
      <c r="AL3946"/>
    </row>
    <row r="3947" spans="3:38" ht="15" customHeight="1" x14ac:dyDescent="0.35">
      <c r="C3947"/>
      <c r="D3947"/>
      <c r="E3947"/>
      <c r="F3947"/>
      <c r="G3947"/>
      <c r="H3947"/>
      <c r="I3947"/>
      <c r="J3947"/>
      <c r="K3947"/>
      <c r="L3947"/>
      <c r="M3947"/>
      <c r="N3947"/>
      <c r="O3947"/>
      <c r="S3947"/>
      <c r="T3947"/>
      <c r="U3947"/>
      <c r="V3947"/>
      <c r="Y3947"/>
      <c r="Z3947"/>
      <c r="AA3947"/>
      <c r="AB3947"/>
      <c r="AC3947"/>
      <c r="AD3947"/>
      <c r="AE3947"/>
      <c r="AF3947"/>
      <c r="AG3947"/>
      <c r="AH3947"/>
      <c r="AI3947"/>
      <c r="AJ3947"/>
      <c r="AK3947"/>
      <c r="AL3947"/>
    </row>
    <row r="3948" spans="3:38" ht="15" customHeight="1" x14ac:dyDescent="0.35">
      <c r="C3948"/>
      <c r="D3948"/>
      <c r="E3948"/>
      <c r="F3948"/>
      <c r="G3948"/>
      <c r="H3948"/>
      <c r="I3948"/>
      <c r="J3948"/>
      <c r="K3948"/>
      <c r="L3948"/>
      <c r="M3948"/>
      <c r="N3948"/>
      <c r="O3948"/>
      <c r="S3948"/>
      <c r="T3948"/>
      <c r="U3948"/>
      <c r="V3948"/>
      <c r="Y3948"/>
      <c r="Z3948"/>
      <c r="AA3948"/>
      <c r="AB3948"/>
      <c r="AC3948"/>
      <c r="AD3948"/>
      <c r="AE3948"/>
      <c r="AF3948"/>
      <c r="AG3948"/>
      <c r="AH3948"/>
      <c r="AI3948"/>
      <c r="AJ3948"/>
      <c r="AK3948"/>
      <c r="AL3948"/>
    </row>
    <row r="3949" spans="3:38" ht="15" customHeight="1" x14ac:dyDescent="0.35">
      <c r="C3949"/>
      <c r="D3949"/>
      <c r="E3949"/>
      <c r="F3949"/>
      <c r="G3949"/>
      <c r="H3949"/>
      <c r="I3949"/>
      <c r="J3949"/>
      <c r="K3949"/>
      <c r="L3949"/>
      <c r="M3949"/>
      <c r="N3949"/>
      <c r="O3949"/>
      <c r="S3949"/>
      <c r="T3949"/>
      <c r="U3949"/>
      <c r="V3949"/>
      <c r="Y3949"/>
      <c r="Z3949"/>
      <c r="AA3949"/>
      <c r="AB3949"/>
      <c r="AC3949"/>
      <c r="AD3949"/>
      <c r="AE3949"/>
      <c r="AF3949"/>
      <c r="AG3949"/>
      <c r="AH3949"/>
      <c r="AI3949"/>
      <c r="AJ3949"/>
      <c r="AK3949"/>
      <c r="AL3949"/>
    </row>
    <row r="3950" spans="3:38" ht="15" customHeight="1" x14ac:dyDescent="0.35">
      <c r="C3950"/>
      <c r="D3950"/>
      <c r="E3950"/>
      <c r="F3950"/>
      <c r="G3950"/>
      <c r="H3950"/>
      <c r="I3950"/>
      <c r="J3950"/>
      <c r="K3950"/>
      <c r="L3950"/>
      <c r="M3950"/>
      <c r="N3950"/>
      <c r="O3950"/>
      <c r="S3950"/>
      <c r="T3950"/>
      <c r="U3950"/>
      <c r="V3950"/>
      <c r="Y3950"/>
      <c r="Z3950"/>
      <c r="AA3950"/>
      <c r="AB3950"/>
      <c r="AC3950"/>
      <c r="AD3950"/>
      <c r="AE3950"/>
      <c r="AF3950"/>
      <c r="AG3950"/>
      <c r="AH3950"/>
      <c r="AI3950"/>
      <c r="AJ3950"/>
      <c r="AK3950"/>
      <c r="AL3950"/>
    </row>
    <row r="3951" spans="3:38" ht="15" customHeight="1" x14ac:dyDescent="0.35">
      <c r="C3951"/>
      <c r="D3951"/>
      <c r="E3951"/>
      <c r="F3951"/>
      <c r="G3951"/>
      <c r="H3951"/>
      <c r="I3951"/>
      <c r="J3951"/>
      <c r="K3951"/>
      <c r="L3951"/>
      <c r="M3951"/>
      <c r="N3951"/>
      <c r="O3951"/>
      <c r="S3951"/>
      <c r="T3951"/>
      <c r="U3951"/>
      <c r="V3951"/>
      <c r="Y3951"/>
      <c r="Z3951"/>
      <c r="AA3951"/>
      <c r="AB3951"/>
      <c r="AC3951"/>
      <c r="AD3951"/>
      <c r="AE3951"/>
      <c r="AF3951"/>
      <c r="AG3951"/>
      <c r="AH3951"/>
      <c r="AI3951"/>
      <c r="AJ3951"/>
      <c r="AK3951"/>
      <c r="AL3951"/>
    </row>
    <row r="3952" spans="3:38" ht="15" customHeight="1" x14ac:dyDescent="0.35">
      <c r="C3952"/>
      <c r="D3952"/>
      <c r="E3952"/>
      <c r="F3952"/>
      <c r="G3952"/>
      <c r="H3952"/>
      <c r="I3952"/>
      <c r="J3952"/>
      <c r="K3952"/>
      <c r="L3952"/>
      <c r="M3952"/>
      <c r="N3952"/>
      <c r="O3952"/>
      <c r="S3952"/>
      <c r="T3952"/>
      <c r="U3952"/>
      <c r="V3952"/>
      <c r="Y3952"/>
      <c r="Z3952"/>
      <c r="AA3952"/>
      <c r="AB3952"/>
      <c r="AC3952"/>
      <c r="AD3952"/>
      <c r="AE3952"/>
      <c r="AF3952"/>
      <c r="AG3952"/>
      <c r="AH3952"/>
      <c r="AI3952"/>
      <c r="AJ3952"/>
      <c r="AK3952"/>
      <c r="AL3952"/>
    </row>
    <row r="3953" spans="3:38" ht="15" customHeight="1" x14ac:dyDescent="0.35">
      <c r="C3953"/>
      <c r="D3953"/>
      <c r="E3953"/>
      <c r="F3953"/>
      <c r="G3953"/>
      <c r="H3953"/>
      <c r="I3953"/>
      <c r="J3953"/>
      <c r="K3953"/>
      <c r="L3953"/>
      <c r="M3953"/>
      <c r="N3953"/>
      <c r="O3953"/>
      <c r="S3953"/>
      <c r="T3953"/>
      <c r="U3953"/>
      <c r="V3953"/>
      <c r="Y3953"/>
      <c r="Z3953"/>
      <c r="AA3953"/>
      <c r="AB3953"/>
      <c r="AC3953"/>
      <c r="AD3953"/>
      <c r="AE3953"/>
      <c r="AF3953"/>
      <c r="AG3953"/>
      <c r="AH3953"/>
      <c r="AI3953"/>
      <c r="AJ3953"/>
      <c r="AK3953"/>
      <c r="AL3953"/>
    </row>
    <row r="3954" spans="3:38" ht="15" customHeight="1" x14ac:dyDescent="0.35">
      <c r="C3954"/>
      <c r="D3954"/>
      <c r="E3954"/>
      <c r="F3954"/>
      <c r="G3954"/>
      <c r="H3954"/>
      <c r="I3954"/>
      <c r="J3954"/>
      <c r="K3954"/>
      <c r="L3954"/>
      <c r="M3954"/>
      <c r="N3954"/>
      <c r="O3954"/>
      <c r="S3954"/>
      <c r="T3954"/>
      <c r="U3954"/>
      <c r="V3954"/>
      <c r="Y3954"/>
      <c r="Z3954"/>
      <c r="AA3954"/>
      <c r="AB3954"/>
      <c r="AC3954"/>
      <c r="AD3954"/>
      <c r="AE3954"/>
      <c r="AF3954"/>
      <c r="AG3954"/>
      <c r="AH3954"/>
      <c r="AI3954"/>
      <c r="AJ3954"/>
      <c r="AK3954"/>
      <c r="AL3954"/>
    </row>
    <row r="3955" spans="3:38" ht="15" customHeight="1" x14ac:dyDescent="0.35">
      <c r="C3955"/>
      <c r="D3955"/>
      <c r="E3955"/>
      <c r="F3955"/>
      <c r="G3955"/>
      <c r="H3955"/>
      <c r="I3955"/>
      <c r="J3955"/>
      <c r="K3955"/>
      <c r="L3955"/>
      <c r="M3955"/>
      <c r="N3955"/>
      <c r="O3955"/>
      <c r="S3955"/>
      <c r="T3955"/>
      <c r="U3955"/>
      <c r="V3955"/>
      <c r="Y3955"/>
      <c r="Z3955"/>
      <c r="AA3955"/>
      <c r="AB3955"/>
      <c r="AC3955"/>
      <c r="AD3955"/>
      <c r="AE3955"/>
      <c r="AF3955"/>
      <c r="AG3955"/>
      <c r="AH3955"/>
      <c r="AI3955"/>
      <c r="AJ3955"/>
      <c r="AK3955"/>
      <c r="AL3955"/>
    </row>
    <row r="3956" spans="3:38" ht="15" customHeight="1" x14ac:dyDescent="0.35">
      <c r="C3956"/>
      <c r="D3956"/>
      <c r="E3956"/>
      <c r="F3956"/>
      <c r="G3956"/>
      <c r="H3956"/>
      <c r="I3956"/>
      <c r="J3956"/>
      <c r="K3956"/>
      <c r="L3956"/>
      <c r="M3956"/>
      <c r="N3956"/>
      <c r="O3956"/>
      <c r="S3956"/>
      <c r="T3956"/>
      <c r="U3956"/>
      <c r="V3956"/>
      <c r="Y3956"/>
      <c r="Z3956"/>
      <c r="AA3956"/>
      <c r="AB3956"/>
      <c r="AC3956"/>
      <c r="AD3956"/>
      <c r="AE3956"/>
      <c r="AF3956"/>
      <c r="AG3956"/>
      <c r="AH3956"/>
      <c r="AI3956"/>
      <c r="AJ3956"/>
      <c r="AK3956"/>
      <c r="AL3956"/>
    </row>
    <row r="3957" spans="3:38" ht="15" customHeight="1" x14ac:dyDescent="0.35">
      <c r="C3957"/>
      <c r="D3957"/>
      <c r="E3957"/>
      <c r="F3957"/>
      <c r="G3957"/>
      <c r="H3957"/>
      <c r="I3957"/>
      <c r="J3957"/>
      <c r="K3957"/>
      <c r="L3957"/>
      <c r="M3957"/>
      <c r="N3957"/>
      <c r="O3957"/>
      <c r="S3957"/>
      <c r="T3957"/>
      <c r="U3957"/>
      <c r="V3957"/>
      <c r="Y3957"/>
      <c r="Z3957"/>
      <c r="AA3957"/>
      <c r="AB3957"/>
      <c r="AC3957"/>
      <c r="AD3957"/>
      <c r="AE3957"/>
      <c r="AF3957"/>
      <c r="AG3957"/>
      <c r="AH3957"/>
      <c r="AI3957"/>
      <c r="AJ3957"/>
      <c r="AK3957"/>
      <c r="AL3957"/>
    </row>
    <row r="3958" spans="3:38" ht="15" customHeight="1" x14ac:dyDescent="0.35">
      <c r="C3958"/>
      <c r="D3958"/>
      <c r="E3958"/>
      <c r="F3958"/>
      <c r="G3958"/>
      <c r="H3958"/>
      <c r="I3958"/>
      <c r="J3958"/>
      <c r="K3958"/>
      <c r="L3958"/>
      <c r="M3958"/>
      <c r="N3958"/>
      <c r="O3958"/>
      <c r="S3958"/>
      <c r="T3958"/>
      <c r="U3958"/>
      <c r="V3958"/>
      <c r="Y3958"/>
      <c r="Z3958"/>
      <c r="AA3958"/>
      <c r="AB3958"/>
      <c r="AC3958"/>
      <c r="AD3958"/>
      <c r="AE3958"/>
      <c r="AF3958"/>
      <c r="AG3958"/>
      <c r="AH3958"/>
      <c r="AI3958"/>
      <c r="AJ3958"/>
      <c r="AK3958"/>
      <c r="AL3958"/>
    </row>
    <row r="3959" spans="3:38" ht="15" customHeight="1" x14ac:dyDescent="0.35">
      <c r="C3959"/>
      <c r="D3959"/>
      <c r="E3959"/>
      <c r="F3959"/>
      <c r="G3959"/>
      <c r="H3959"/>
      <c r="I3959"/>
      <c r="J3959"/>
      <c r="K3959"/>
      <c r="L3959"/>
      <c r="M3959"/>
      <c r="N3959"/>
      <c r="O3959"/>
      <c r="S3959"/>
      <c r="T3959"/>
      <c r="U3959"/>
      <c r="V3959"/>
      <c r="Y3959"/>
      <c r="Z3959"/>
      <c r="AA3959"/>
      <c r="AB3959"/>
      <c r="AC3959"/>
      <c r="AD3959"/>
      <c r="AE3959"/>
      <c r="AF3959"/>
      <c r="AG3959"/>
      <c r="AH3959"/>
      <c r="AI3959"/>
      <c r="AJ3959"/>
      <c r="AK3959"/>
      <c r="AL3959"/>
    </row>
    <row r="3960" spans="3:38" ht="15" customHeight="1" x14ac:dyDescent="0.35">
      <c r="C3960"/>
      <c r="D3960"/>
      <c r="E3960"/>
      <c r="F3960"/>
      <c r="G3960"/>
      <c r="H3960"/>
      <c r="I3960"/>
      <c r="J3960"/>
      <c r="K3960"/>
      <c r="L3960"/>
      <c r="M3960"/>
      <c r="N3960"/>
      <c r="O3960"/>
      <c r="S3960"/>
      <c r="T3960"/>
      <c r="U3960"/>
      <c r="V3960"/>
      <c r="Y3960"/>
      <c r="Z3960"/>
      <c r="AA3960"/>
      <c r="AB3960"/>
      <c r="AC3960"/>
      <c r="AD3960"/>
      <c r="AE3960"/>
      <c r="AF3960"/>
      <c r="AG3960"/>
      <c r="AH3960"/>
      <c r="AI3960"/>
      <c r="AJ3960"/>
      <c r="AK3960"/>
      <c r="AL3960"/>
    </row>
    <row r="3961" spans="3:38" ht="15" customHeight="1" x14ac:dyDescent="0.35">
      <c r="C3961"/>
      <c r="D3961"/>
      <c r="E3961"/>
      <c r="F3961"/>
      <c r="G3961"/>
      <c r="H3961"/>
      <c r="I3961"/>
      <c r="J3961"/>
      <c r="K3961"/>
      <c r="L3961"/>
      <c r="M3961"/>
      <c r="N3961"/>
      <c r="O3961"/>
      <c r="S3961"/>
      <c r="T3961"/>
      <c r="U3961"/>
      <c r="V3961"/>
      <c r="Y3961"/>
      <c r="Z3961"/>
      <c r="AA3961"/>
      <c r="AB3961"/>
      <c r="AC3961"/>
      <c r="AD3961"/>
      <c r="AE3961"/>
      <c r="AF3961"/>
      <c r="AG3961"/>
      <c r="AH3961"/>
      <c r="AI3961"/>
      <c r="AJ3961"/>
      <c r="AK3961"/>
      <c r="AL3961"/>
    </row>
    <row r="3962" spans="3:38" ht="15" customHeight="1" x14ac:dyDescent="0.35">
      <c r="C3962"/>
      <c r="D3962"/>
      <c r="E3962"/>
      <c r="F3962"/>
      <c r="G3962"/>
      <c r="H3962"/>
      <c r="I3962"/>
      <c r="J3962"/>
      <c r="K3962"/>
      <c r="L3962"/>
      <c r="M3962"/>
      <c r="N3962"/>
      <c r="O3962"/>
      <c r="S3962"/>
      <c r="T3962"/>
      <c r="U3962"/>
      <c r="V3962"/>
      <c r="Y3962"/>
      <c r="Z3962"/>
      <c r="AA3962"/>
      <c r="AB3962"/>
      <c r="AC3962"/>
      <c r="AD3962"/>
      <c r="AE3962"/>
      <c r="AF3962"/>
      <c r="AG3962"/>
      <c r="AH3962"/>
      <c r="AI3962"/>
      <c r="AJ3962"/>
      <c r="AK3962"/>
      <c r="AL3962"/>
    </row>
    <row r="3963" spans="3:38" ht="15" customHeight="1" x14ac:dyDescent="0.35">
      <c r="C3963"/>
      <c r="D3963"/>
      <c r="E3963"/>
      <c r="F3963"/>
      <c r="G3963"/>
      <c r="H3963"/>
      <c r="I3963"/>
      <c r="J3963"/>
      <c r="K3963"/>
      <c r="L3963"/>
      <c r="M3963"/>
      <c r="N3963"/>
      <c r="O3963"/>
      <c r="S3963"/>
      <c r="T3963"/>
      <c r="U3963"/>
      <c r="V3963"/>
      <c r="Y3963"/>
      <c r="Z3963"/>
      <c r="AA3963"/>
      <c r="AB3963"/>
      <c r="AC3963"/>
      <c r="AD3963"/>
      <c r="AE3963"/>
      <c r="AF3963"/>
      <c r="AG3963"/>
      <c r="AH3963"/>
      <c r="AI3963"/>
      <c r="AJ3963"/>
      <c r="AK3963"/>
      <c r="AL3963"/>
    </row>
    <row r="3964" spans="3:38" ht="15" customHeight="1" x14ac:dyDescent="0.35">
      <c r="C3964"/>
      <c r="D3964"/>
      <c r="E3964"/>
      <c r="F3964"/>
      <c r="G3964"/>
      <c r="H3964"/>
      <c r="I3964"/>
      <c r="J3964"/>
      <c r="K3964"/>
      <c r="L3964"/>
      <c r="M3964"/>
      <c r="N3964"/>
      <c r="O3964"/>
      <c r="S3964"/>
      <c r="T3964"/>
      <c r="U3964"/>
      <c r="V3964"/>
      <c r="Y3964"/>
      <c r="Z3964"/>
      <c r="AA3964"/>
      <c r="AB3964"/>
      <c r="AC3964"/>
      <c r="AD3964"/>
      <c r="AE3964"/>
      <c r="AF3964"/>
      <c r="AG3964"/>
      <c r="AH3964"/>
      <c r="AI3964"/>
      <c r="AJ3964"/>
      <c r="AK3964"/>
      <c r="AL3964"/>
    </row>
    <row r="3965" spans="3:38" ht="15" customHeight="1" x14ac:dyDescent="0.35">
      <c r="C3965"/>
      <c r="D3965"/>
      <c r="E3965"/>
      <c r="F3965"/>
      <c r="G3965"/>
      <c r="H3965"/>
      <c r="I3965"/>
      <c r="J3965"/>
      <c r="K3965"/>
      <c r="L3965"/>
      <c r="M3965"/>
      <c r="N3965"/>
      <c r="O3965"/>
      <c r="S3965"/>
      <c r="T3965"/>
      <c r="U3965"/>
      <c r="V3965"/>
      <c r="Y3965"/>
      <c r="Z3965"/>
      <c r="AA3965"/>
      <c r="AB3965"/>
      <c r="AC3965"/>
      <c r="AD3965"/>
      <c r="AE3965"/>
      <c r="AF3965"/>
      <c r="AG3965"/>
      <c r="AH3965"/>
      <c r="AI3965"/>
      <c r="AJ3965"/>
      <c r="AK3965"/>
      <c r="AL3965"/>
    </row>
    <row r="3966" spans="3:38" ht="15" customHeight="1" x14ac:dyDescent="0.35">
      <c r="C3966"/>
      <c r="D3966"/>
      <c r="E3966"/>
      <c r="F3966"/>
      <c r="G3966"/>
      <c r="H3966"/>
      <c r="I3966"/>
      <c r="J3966"/>
      <c r="K3966"/>
      <c r="L3966"/>
      <c r="M3966"/>
      <c r="N3966"/>
      <c r="O3966"/>
      <c r="S3966"/>
      <c r="T3966"/>
      <c r="U3966"/>
      <c r="V3966"/>
      <c r="Y3966"/>
      <c r="Z3966"/>
      <c r="AA3966"/>
      <c r="AB3966"/>
      <c r="AC3966"/>
      <c r="AD3966"/>
      <c r="AE3966"/>
      <c r="AF3966"/>
      <c r="AG3966"/>
      <c r="AH3966"/>
      <c r="AI3966"/>
      <c r="AJ3966"/>
      <c r="AK3966"/>
      <c r="AL3966"/>
    </row>
    <row r="3967" spans="3:38" ht="15" customHeight="1" x14ac:dyDescent="0.35">
      <c r="C3967"/>
      <c r="D3967"/>
      <c r="E3967"/>
      <c r="F3967"/>
      <c r="G3967"/>
      <c r="H3967"/>
      <c r="I3967"/>
      <c r="J3967"/>
      <c r="K3967"/>
      <c r="L3967"/>
      <c r="M3967"/>
      <c r="N3967"/>
      <c r="O3967"/>
      <c r="S3967"/>
      <c r="T3967"/>
      <c r="U3967"/>
      <c r="V3967"/>
      <c r="Y3967"/>
      <c r="Z3967"/>
      <c r="AA3967"/>
      <c r="AB3967"/>
      <c r="AC3967"/>
      <c r="AD3967"/>
      <c r="AE3967"/>
      <c r="AF3967"/>
      <c r="AG3967"/>
      <c r="AH3967"/>
      <c r="AI3967"/>
      <c r="AJ3967"/>
      <c r="AK3967"/>
      <c r="AL3967"/>
    </row>
    <row r="3968" spans="3:38" ht="15" customHeight="1" x14ac:dyDescent="0.35">
      <c r="C3968"/>
      <c r="D3968"/>
      <c r="E3968"/>
      <c r="F3968"/>
      <c r="G3968"/>
      <c r="H3968"/>
      <c r="I3968"/>
      <c r="J3968"/>
      <c r="K3968"/>
      <c r="L3968"/>
      <c r="M3968"/>
      <c r="N3968"/>
      <c r="O3968"/>
      <c r="S3968"/>
      <c r="T3968"/>
      <c r="U3968"/>
      <c r="V3968"/>
      <c r="Y3968"/>
      <c r="Z3968"/>
      <c r="AA3968"/>
      <c r="AB3968"/>
      <c r="AC3968"/>
      <c r="AD3968"/>
      <c r="AE3968"/>
      <c r="AF3968"/>
      <c r="AG3968"/>
      <c r="AH3968"/>
      <c r="AI3968"/>
      <c r="AJ3968"/>
      <c r="AK3968"/>
      <c r="AL3968"/>
    </row>
    <row r="3969" spans="3:38" ht="15" customHeight="1" x14ac:dyDescent="0.35">
      <c r="C3969"/>
      <c r="D3969"/>
      <c r="E3969"/>
      <c r="F3969"/>
      <c r="G3969"/>
      <c r="H3969"/>
      <c r="I3969"/>
      <c r="J3969"/>
      <c r="K3969"/>
      <c r="L3969"/>
      <c r="M3969"/>
      <c r="N3969"/>
      <c r="O3969"/>
      <c r="S3969"/>
      <c r="T3969"/>
      <c r="U3969"/>
      <c r="V3969"/>
      <c r="Y3969"/>
      <c r="Z3969"/>
      <c r="AA3969"/>
      <c r="AB3969"/>
      <c r="AC3969"/>
      <c r="AD3969"/>
      <c r="AE3969"/>
      <c r="AF3969"/>
      <c r="AG3969"/>
      <c r="AH3969"/>
      <c r="AI3969"/>
      <c r="AJ3969"/>
      <c r="AK3969"/>
      <c r="AL3969"/>
    </row>
    <row r="3970" spans="3:38" ht="15" customHeight="1" x14ac:dyDescent="0.35">
      <c r="C3970"/>
      <c r="D3970"/>
      <c r="E3970"/>
      <c r="F3970"/>
      <c r="G3970"/>
      <c r="H3970"/>
      <c r="I3970"/>
      <c r="J3970"/>
      <c r="K3970"/>
      <c r="L3970"/>
      <c r="M3970"/>
      <c r="N3970"/>
      <c r="O3970"/>
      <c r="S3970"/>
      <c r="T3970"/>
      <c r="U3970"/>
      <c r="V3970"/>
      <c r="Y3970"/>
      <c r="Z3970"/>
      <c r="AA3970"/>
      <c r="AB3970"/>
      <c r="AC3970"/>
      <c r="AD3970"/>
      <c r="AE3970"/>
      <c r="AF3970"/>
      <c r="AG3970"/>
      <c r="AH3970"/>
      <c r="AI3970"/>
      <c r="AJ3970"/>
      <c r="AK3970"/>
      <c r="AL3970"/>
    </row>
    <row r="3971" spans="3:38" ht="15" customHeight="1" x14ac:dyDescent="0.35">
      <c r="C3971"/>
      <c r="D3971"/>
      <c r="E3971"/>
      <c r="F3971"/>
      <c r="G3971"/>
      <c r="H3971"/>
      <c r="I3971"/>
      <c r="J3971"/>
      <c r="K3971"/>
      <c r="L3971"/>
      <c r="M3971"/>
      <c r="N3971"/>
      <c r="O3971"/>
      <c r="S3971"/>
      <c r="T3971"/>
      <c r="U3971"/>
      <c r="V3971"/>
      <c r="Y3971"/>
      <c r="Z3971"/>
      <c r="AA3971"/>
      <c r="AB3971"/>
      <c r="AC3971"/>
      <c r="AD3971"/>
      <c r="AE3971"/>
      <c r="AF3971"/>
      <c r="AG3971"/>
      <c r="AH3971"/>
      <c r="AI3971"/>
      <c r="AJ3971"/>
      <c r="AK3971"/>
      <c r="AL3971"/>
    </row>
    <row r="3972" spans="3:38" ht="15" customHeight="1" x14ac:dyDescent="0.35">
      <c r="C3972"/>
      <c r="D3972"/>
      <c r="E3972"/>
      <c r="F3972"/>
      <c r="G3972"/>
      <c r="H3972"/>
      <c r="I3972"/>
      <c r="J3972"/>
      <c r="K3972"/>
      <c r="L3972"/>
      <c r="M3972"/>
      <c r="N3972"/>
      <c r="O3972"/>
      <c r="S3972"/>
      <c r="T3972"/>
      <c r="U3972"/>
      <c r="V3972"/>
      <c r="Y3972"/>
      <c r="Z3972"/>
      <c r="AA3972"/>
      <c r="AB3972"/>
      <c r="AC3972"/>
      <c r="AD3972"/>
      <c r="AE3972"/>
      <c r="AF3972"/>
      <c r="AG3972"/>
      <c r="AH3972"/>
      <c r="AI3972"/>
      <c r="AJ3972"/>
      <c r="AK3972"/>
      <c r="AL3972"/>
    </row>
    <row r="3973" spans="3:38" ht="15" customHeight="1" x14ac:dyDescent="0.35">
      <c r="C3973"/>
      <c r="D3973"/>
      <c r="E3973"/>
      <c r="F3973"/>
      <c r="G3973"/>
      <c r="H3973"/>
      <c r="I3973"/>
      <c r="J3973"/>
      <c r="K3973"/>
      <c r="L3973"/>
      <c r="M3973"/>
      <c r="N3973"/>
      <c r="O3973"/>
      <c r="S3973"/>
      <c r="T3973"/>
      <c r="U3973"/>
      <c r="V3973"/>
      <c r="Y3973"/>
      <c r="Z3973"/>
      <c r="AA3973"/>
      <c r="AB3973"/>
      <c r="AC3973"/>
      <c r="AD3973"/>
      <c r="AE3973"/>
      <c r="AF3973"/>
      <c r="AG3973"/>
      <c r="AH3973"/>
      <c r="AI3973"/>
      <c r="AJ3973"/>
      <c r="AK3973"/>
      <c r="AL3973"/>
    </row>
    <row r="3974" spans="3:38" ht="15" customHeight="1" x14ac:dyDescent="0.35">
      <c r="C3974"/>
      <c r="D3974"/>
      <c r="E3974"/>
      <c r="F3974"/>
      <c r="G3974"/>
      <c r="H3974"/>
      <c r="I3974"/>
      <c r="J3974"/>
      <c r="K3974"/>
      <c r="L3974"/>
      <c r="M3974"/>
      <c r="N3974"/>
      <c r="O3974"/>
      <c r="S3974"/>
      <c r="T3974"/>
      <c r="U3974"/>
      <c r="V3974"/>
      <c r="Y3974"/>
      <c r="Z3974"/>
      <c r="AA3974"/>
      <c r="AB3974"/>
      <c r="AC3974"/>
      <c r="AD3974"/>
      <c r="AE3974"/>
      <c r="AF3974"/>
      <c r="AG3974"/>
      <c r="AH3974"/>
      <c r="AI3974"/>
      <c r="AJ3974"/>
      <c r="AK3974"/>
      <c r="AL3974"/>
    </row>
    <row r="3975" spans="3:38" ht="15" customHeight="1" x14ac:dyDescent="0.35">
      <c r="C3975"/>
      <c r="D3975"/>
      <c r="E3975"/>
      <c r="F3975"/>
      <c r="G3975"/>
      <c r="H3975"/>
      <c r="I3975"/>
      <c r="J3975"/>
      <c r="K3975"/>
      <c r="L3975"/>
      <c r="M3975"/>
      <c r="N3975"/>
      <c r="O3975"/>
      <c r="S3975"/>
      <c r="T3975"/>
      <c r="U3975"/>
      <c r="V3975"/>
      <c r="Y3975"/>
      <c r="Z3975"/>
      <c r="AA3975"/>
      <c r="AB3975"/>
      <c r="AC3975"/>
      <c r="AD3975"/>
      <c r="AE3975"/>
      <c r="AF3975"/>
      <c r="AG3975"/>
      <c r="AH3975"/>
      <c r="AI3975"/>
      <c r="AJ3975"/>
      <c r="AK3975"/>
      <c r="AL3975"/>
    </row>
    <row r="3976" spans="3:38" ht="15" customHeight="1" x14ac:dyDescent="0.35">
      <c r="C3976"/>
      <c r="D3976"/>
      <c r="E3976"/>
      <c r="F3976"/>
      <c r="G3976"/>
      <c r="H3976"/>
      <c r="I3976"/>
      <c r="J3976"/>
      <c r="K3976"/>
      <c r="L3976"/>
      <c r="M3976"/>
      <c r="N3976"/>
      <c r="O3976"/>
      <c r="S3976"/>
      <c r="T3976"/>
      <c r="U3976"/>
      <c r="V3976"/>
      <c r="Y3976"/>
      <c r="Z3976"/>
      <c r="AA3976"/>
      <c r="AB3976"/>
      <c r="AC3976"/>
      <c r="AD3976"/>
      <c r="AE3976"/>
      <c r="AF3976"/>
      <c r="AG3976"/>
      <c r="AH3976"/>
      <c r="AI3976"/>
      <c r="AJ3976"/>
      <c r="AK3976"/>
      <c r="AL3976"/>
    </row>
    <row r="3977" spans="3:38" ht="15" customHeight="1" x14ac:dyDescent="0.35">
      <c r="C3977"/>
      <c r="D3977"/>
      <c r="E3977"/>
      <c r="F3977"/>
      <c r="G3977"/>
      <c r="H3977"/>
      <c r="I3977"/>
      <c r="J3977"/>
      <c r="K3977"/>
      <c r="L3977"/>
      <c r="M3977"/>
      <c r="N3977"/>
      <c r="O3977"/>
      <c r="S3977"/>
      <c r="T3977"/>
      <c r="U3977"/>
      <c r="V3977"/>
      <c r="Y3977"/>
      <c r="Z3977"/>
      <c r="AA3977"/>
      <c r="AB3977"/>
      <c r="AC3977"/>
      <c r="AD3977"/>
      <c r="AE3977"/>
      <c r="AF3977"/>
      <c r="AG3977"/>
      <c r="AH3977"/>
      <c r="AI3977"/>
      <c r="AJ3977"/>
      <c r="AK3977"/>
      <c r="AL3977"/>
    </row>
    <row r="3978" spans="3:38" ht="15" customHeight="1" x14ac:dyDescent="0.35">
      <c r="C3978"/>
      <c r="D3978"/>
      <c r="E3978"/>
      <c r="F3978"/>
      <c r="G3978"/>
      <c r="H3978"/>
      <c r="I3978"/>
      <c r="J3978"/>
      <c r="K3978"/>
      <c r="L3978"/>
      <c r="M3978"/>
      <c r="N3978"/>
      <c r="O3978"/>
      <c r="S3978"/>
      <c r="T3978"/>
      <c r="U3978"/>
      <c r="V3978"/>
      <c r="Y3978"/>
      <c r="Z3978"/>
      <c r="AA3978"/>
      <c r="AB3978"/>
      <c r="AC3978"/>
      <c r="AD3978"/>
      <c r="AE3978"/>
      <c r="AF3978"/>
      <c r="AG3978"/>
      <c r="AH3978"/>
      <c r="AI3978"/>
      <c r="AJ3978"/>
      <c r="AK3978"/>
      <c r="AL3978"/>
    </row>
    <row r="3979" spans="3:38" ht="15" customHeight="1" x14ac:dyDescent="0.35">
      <c r="C3979"/>
      <c r="D3979"/>
      <c r="E3979"/>
      <c r="F3979"/>
      <c r="G3979"/>
      <c r="H3979"/>
      <c r="I3979"/>
      <c r="J3979"/>
      <c r="K3979"/>
      <c r="L3979"/>
      <c r="M3979"/>
      <c r="N3979"/>
      <c r="O3979"/>
      <c r="S3979"/>
      <c r="T3979"/>
      <c r="U3979"/>
      <c r="V3979"/>
      <c r="Y3979"/>
      <c r="Z3979"/>
      <c r="AA3979"/>
      <c r="AB3979"/>
      <c r="AC3979"/>
      <c r="AD3979"/>
      <c r="AE3979"/>
      <c r="AF3979"/>
      <c r="AG3979"/>
      <c r="AH3979"/>
      <c r="AI3979"/>
      <c r="AJ3979"/>
      <c r="AK3979"/>
      <c r="AL3979"/>
    </row>
    <row r="3980" spans="3:38" ht="15" customHeight="1" x14ac:dyDescent="0.35">
      <c r="C3980"/>
      <c r="D3980"/>
      <c r="E3980"/>
      <c r="F3980"/>
      <c r="G3980"/>
      <c r="H3980"/>
      <c r="I3980"/>
      <c r="J3980"/>
      <c r="K3980"/>
      <c r="L3980"/>
      <c r="M3980"/>
      <c r="N3980"/>
      <c r="O3980"/>
      <c r="S3980"/>
      <c r="T3980"/>
      <c r="U3980"/>
      <c r="V3980"/>
      <c r="Y3980"/>
      <c r="Z3980"/>
      <c r="AA3980"/>
      <c r="AB3980"/>
      <c r="AC3980"/>
      <c r="AD3980"/>
      <c r="AE3980"/>
      <c r="AF3980"/>
      <c r="AG3980"/>
      <c r="AH3980"/>
      <c r="AI3980"/>
      <c r="AJ3980"/>
      <c r="AK3980"/>
      <c r="AL3980"/>
    </row>
    <row r="3981" spans="3:38" ht="15" customHeight="1" x14ac:dyDescent="0.35">
      <c r="C3981"/>
      <c r="D3981"/>
      <c r="E3981"/>
      <c r="F3981"/>
      <c r="G3981"/>
      <c r="H3981"/>
      <c r="I3981"/>
      <c r="J3981"/>
      <c r="K3981"/>
      <c r="L3981"/>
      <c r="M3981"/>
      <c r="N3981"/>
      <c r="O3981"/>
      <c r="S3981"/>
      <c r="T3981"/>
      <c r="U3981"/>
      <c r="V3981"/>
      <c r="Y3981"/>
      <c r="Z3981"/>
      <c r="AA3981"/>
      <c r="AB3981"/>
      <c r="AC3981"/>
      <c r="AD3981"/>
      <c r="AE3981"/>
      <c r="AF3981"/>
      <c r="AG3981"/>
      <c r="AH3981"/>
      <c r="AI3981"/>
      <c r="AJ3981"/>
      <c r="AK3981"/>
      <c r="AL3981"/>
    </row>
    <row r="3982" spans="3:38" ht="15" customHeight="1" x14ac:dyDescent="0.35">
      <c r="C3982"/>
      <c r="D3982"/>
      <c r="E3982"/>
      <c r="F3982"/>
      <c r="G3982"/>
      <c r="H3982"/>
      <c r="I3982"/>
      <c r="J3982"/>
      <c r="K3982"/>
      <c r="L3982"/>
      <c r="M3982"/>
      <c r="N3982"/>
      <c r="O3982"/>
      <c r="S3982"/>
      <c r="T3982"/>
      <c r="U3982"/>
      <c r="V3982"/>
      <c r="Y3982"/>
      <c r="Z3982"/>
      <c r="AA3982"/>
      <c r="AB3982"/>
      <c r="AC3982"/>
      <c r="AD3982"/>
      <c r="AE3982"/>
      <c r="AF3982"/>
      <c r="AG3982"/>
      <c r="AH3982"/>
      <c r="AI3982"/>
      <c r="AJ3982"/>
      <c r="AK3982"/>
      <c r="AL3982"/>
    </row>
    <row r="3983" spans="3:38" ht="15" customHeight="1" x14ac:dyDescent="0.35">
      <c r="C3983"/>
      <c r="D3983"/>
      <c r="E3983"/>
      <c r="F3983"/>
      <c r="G3983"/>
      <c r="H3983"/>
      <c r="I3983"/>
      <c r="J3983"/>
      <c r="K3983"/>
      <c r="L3983"/>
      <c r="M3983"/>
      <c r="N3983"/>
      <c r="O3983"/>
      <c r="S3983"/>
      <c r="T3983"/>
      <c r="U3983"/>
      <c r="V3983"/>
      <c r="Y3983"/>
      <c r="Z3983"/>
      <c r="AA3983"/>
      <c r="AB3983"/>
      <c r="AC3983"/>
      <c r="AD3983"/>
      <c r="AE3983"/>
      <c r="AF3983"/>
      <c r="AG3983"/>
      <c r="AH3983"/>
      <c r="AI3983"/>
      <c r="AJ3983"/>
      <c r="AK3983"/>
      <c r="AL3983"/>
    </row>
    <row r="3984" spans="3:38" ht="15" customHeight="1" x14ac:dyDescent="0.35">
      <c r="C3984"/>
      <c r="D3984"/>
      <c r="E3984"/>
      <c r="F3984"/>
      <c r="G3984"/>
      <c r="H3984"/>
      <c r="I3984"/>
      <c r="J3984"/>
      <c r="K3984"/>
      <c r="L3984"/>
      <c r="M3984"/>
      <c r="N3984"/>
      <c r="O3984"/>
      <c r="S3984"/>
      <c r="T3984"/>
      <c r="U3984"/>
      <c r="V3984"/>
      <c r="Y3984"/>
      <c r="Z3984"/>
      <c r="AA3984"/>
      <c r="AB3984"/>
      <c r="AC3984"/>
      <c r="AD3984"/>
      <c r="AE3984"/>
      <c r="AF3984"/>
      <c r="AG3984"/>
      <c r="AH3984"/>
      <c r="AI3984"/>
      <c r="AJ3984"/>
      <c r="AK3984"/>
      <c r="AL3984"/>
    </row>
    <row r="3985" spans="3:38" ht="15" customHeight="1" x14ac:dyDescent="0.35">
      <c r="C3985"/>
      <c r="D3985"/>
      <c r="E3985"/>
      <c r="F3985"/>
      <c r="G3985"/>
      <c r="H3985"/>
      <c r="I3985"/>
      <c r="J3985"/>
      <c r="K3985"/>
      <c r="L3985"/>
      <c r="M3985"/>
      <c r="N3985"/>
      <c r="O3985"/>
      <c r="S3985"/>
      <c r="T3985"/>
      <c r="U3985"/>
      <c r="V3985"/>
      <c r="Y3985"/>
      <c r="Z3985"/>
      <c r="AA3985"/>
      <c r="AB3985"/>
      <c r="AC3985"/>
      <c r="AD3985"/>
      <c r="AE3985"/>
      <c r="AF3985"/>
      <c r="AG3985"/>
      <c r="AH3985"/>
      <c r="AI3985"/>
      <c r="AJ3985"/>
      <c r="AK3985"/>
      <c r="AL3985"/>
    </row>
    <row r="3986" spans="3:38" ht="15" customHeight="1" x14ac:dyDescent="0.35">
      <c r="C3986"/>
      <c r="D3986"/>
      <c r="E3986"/>
      <c r="F3986"/>
      <c r="G3986"/>
      <c r="H3986"/>
      <c r="I3986"/>
      <c r="J3986"/>
      <c r="K3986"/>
      <c r="L3986"/>
      <c r="M3986"/>
      <c r="N3986"/>
      <c r="O3986"/>
      <c r="S3986"/>
      <c r="T3986"/>
      <c r="U3986"/>
      <c r="V3986"/>
      <c r="Y3986"/>
      <c r="Z3986"/>
      <c r="AA3986"/>
      <c r="AB3986"/>
      <c r="AC3986"/>
      <c r="AD3986"/>
      <c r="AE3986"/>
      <c r="AF3986"/>
      <c r="AG3986"/>
      <c r="AH3986"/>
      <c r="AI3986"/>
      <c r="AJ3986"/>
      <c r="AK3986"/>
      <c r="AL3986"/>
    </row>
    <row r="3987" spans="3:38" ht="15" customHeight="1" x14ac:dyDescent="0.35">
      <c r="C3987"/>
      <c r="D3987"/>
      <c r="E3987"/>
      <c r="F3987"/>
      <c r="G3987"/>
      <c r="H3987"/>
      <c r="I3987"/>
      <c r="J3987"/>
      <c r="K3987"/>
      <c r="L3987"/>
      <c r="M3987"/>
      <c r="N3987"/>
      <c r="O3987"/>
      <c r="S3987"/>
      <c r="T3987"/>
      <c r="U3987"/>
      <c r="V3987"/>
      <c r="Y3987"/>
      <c r="Z3987"/>
      <c r="AA3987"/>
      <c r="AB3987"/>
      <c r="AC3987"/>
      <c r="AD3987"/>
      <c r="AE3987"/>
      <c r="AF3987"/>
      <c r="AG3987"/>
      <c r="AH3987"/>
      <c r="AI3987"/>
      <c r="AJ3987"/>
      <c r="AK3987"/>
      <c r="AL3987"/>
    </row>
    <row r="3988" spans="3:38" ht="15" customHeight="1" x14ac:dyDescent="0.35">
      <c r="C3988"/>
      <c r="D3988"/>
      <c r="E3988"/>
      <c r="F3988"/>
      <c r="G3988"/>
      <c r="H3988"/>
      <c r="I3988"/>
      <c r="J3988"/>
      <c r="K3988"/>
      <c r="L3988"/>
      <c r="M3988"/>
      <c r="N3988"/>
      <c r="O3988"/>
      <c r="S3988"/>
      <c r="T3988"/>
      <c r="U3988"/>
      <c r="V3988"/>
      <c r="Y3988"/>
      <c r="Z3988"/>
      <c r="AA3988"/>
      <c r="AB3988"/>
      <c r="AC3988"/>
      <c r="AD3988"/>
      <c r="AE3988"/>
      <c r="AF3988"/>
      <c r="AG3988"/>
      <c r="AH3988"/>
      <c r="AI3988"/>
      <c r="AJ3988"/>
      <c r="AK3988"/>
      <c r="AL3988"/>
    </row>
    <row r="3989" spans="3:38" ht="15" customHeight="1" x14ac:dyDescent="0.35">
      <c r="C3989"/>
      <c r="D3989"/>
      <c r="E3989"/>
      <c r="F3989"/>
      <c r="G3989"/>
      <c r="H3989"/>
      <c r="I3989"/>
      <c r="J3989"/>
      <c r="K3989"/>
      <c r="L3989"/>
      <c r="M3989"/>
      <c r="N3989"/>
      <c r="O3989"/>
      <c r="S3989"/>
      <c r="T3989"/>
      <c r="U3989"/>
      <c r="V3989"/>
      <c r="Y3989"/>
      <c r="Z3989"/>
      <c r="AA3989"/>
      <c r="AB3989"/>
      <c r="AC3989"/>
      <c r="AD3989"/>
      <c r="AE3989"/>
      <c r="AF3989"/>
      <c r="AG3989"/>
      <c r="AH3989"/>
      <c r="AI3989"/>
      <c r="AJ3989"/>
      <c r="AK3989"/>
      <c r="AL3989"/>
    </row>
    <row r="3990" spans="3:38" ht="15" customHeight="1" x14ac:dyDescent="0.35">
      <c r="C3990"/>
      <c r="D3990"/>
      <c r="E3990"/>
      <c r="F3990"/>
      <c r="G3990"/>
      <c r="H3990"/>
      <c r="I3990"/>
      <c r="J3990"/>
      <c r="K3990"/>
      <c r="L3990"/>
      <c r="M3990"/>
      <c r="N3990"/>
      <c r="O3990"/>
      <c r="S3990"/>
      <c r="T3990"/>
      <c r="U3990"/>
      <c r="V3990"/>
      <c r="Y3990"/>
      <c r="Z3990"/>
      <c r="AA3990"/>
      <c r="AB3990"/>
      <c r="AC3990"/>
      <c r="AD3990"/>
      <c r="AE3990"/>
      <c r="AF3990"/>
      <c r="AG3990"/>
      <c r="AH3990"/>
      <c r="AI3990"/>
      <c r="AJ3990"/>
      <c r="AK3990"/>
      <c r="AL3990"/>
    </row>
    <row r="3991" spans="3:38" ht="15" customHeight="1" x14ac:dyDescent="0.35">
      <c r="C3991"/>
      <c r="D3991"/>
      <c r="E3991"/>
      <c r="F3991"/>
      <c r="G3991"/>
      <c r="H3991"/>
      <c r="I3991"/>
      <c r="J3991"/>
      <c r="K3991"/>
      <c r="L3991"/>
      <c r="M3991"/>
      <c r="N3991"/>
      <c r="O3991"/>
      <c r="S3991"/>
      <c r="T3991"/>
      <c r="U3991"/>
      <c r="V3991"/>
      <c r="Y3991"/>
      <c r="Z3991"/>
      <c r="AA3991"/>
      <c r="AB3991"/>
      <c r="AC3991"/>
      <c r="AD3991"/>
      <c r="AE3991"/>
      <c r="AF3991"/>
      <c r="AG3991"/>
      <c r="AH3991"/>
      <c r="AI3991"/>
      <c r="AJ3991"/>
      <c r="AK3991"/>
      <c r="AL3991"/>
    </row>
    <row r="3992" spans="3:38" ht="15" customHeight="1" x14ac:dyDescent="0.35">
      <c r="C3992"/>
      <c r="D3992"/>
      <c r="E3992"/>
      <c r="F3992"/>
      <c r="G3992"/>
      <c r="H3992"/>
      <c r="I3992"/>
      <c r="J3992"/>
      <c r="K3992"/>
      <c r="L3992"/>
      <c r="M3992"/>
      <c r="N3992"/>
      <c r="O3992"/>
      <c r="S3992"/>
      <c r="T3992"/>
      <c r="U3992"/>
      <c r="V3992"/>
      <c r="Y3992"/>
      <c r="Z3992"/>
      <c r="AA3992"/>
      <c r="AB3992"/>
      <c r="AC3992"/>
      <c r="AD3992"/>
      <c r="AE3992"/>
      <c r="AF3992"/>
      <c r="AG3992"/>
      <c r="AH3992"/>
      <c r="AI3992"/>
      <c r="AJ3992"/>
      <c r="AK3992"/>
      <c r="AL3992"/>
    </row>
    <row r="3993" spans="3:38" ht="15" customHeight="1" x14ac:dyDescent="0.35">
      <c r="C3993"/>
      <c r="D3993"/>
      <c r="E3993"/>
      <c r="F3993"/>
      <c r="G3993"/>
      <c r="H3993"/>
      <c r="I3993"/>
      <c r="J3993"/>
      <c r="K3993"/>
      <c r="L3993"/>
      <c r="M3993"/>
      <c r="N3993"/>
      <c r="O3993"/>
      <c r="S3993"/>
      <c r="T3993"/>
      <c r="U3993"/>
      <c r="V3993"/>
      <c r="Y3993"/>
      <c r="Z3993"/>
      <c r="AA3993"/>
      <c r="AB3993"/>
      <c r="AC3993"/>
      <c r="AD3993"/>
      <c r="AE3993"/>
      <c r="AF3993"/>
      <c r="AG3993"/>
      <c r="AH3993"/>
      <c r="AI3993"/>
      <c r="AJ3993"/>
      <c r="AK3993"/>
      <c r="AL3993"/>
    </row>
    <row r="3994" spans="3:38" ht="15" customHeight="1" x14ac:dyDescent="0.35">
      <c r="C3994"/>
      <c r="D3994"/>
      <c r="E3994"/>
      <c r="F3994"/>
      <c r="G3994"/>
      <c r="H3994"/>
      <c r="I3994"/>
      <c r="J3994"/>
      <c r="K3994"/>
      <c r="L3994"/>
      <c r="M3994"/>
      <c r="N3994"/>
      <c r="O3994"/>
      <c r="S3994"/>
      <c r="T3994"/>
      <c r="U3994"/>
      <c r="V3994"/>
      <c r="Y3994"/>
      <c r="Z3994"/>
      <c r="AA3994"/>
      <c r="AB3994"/>
      <c r="AC3994"/>
      <c r="AD3994"/>
      <c r="AE3994"/>
      <c r="AF3994"/>
      <c r="AG3994"/>
      <c r="AH3994"/>
      <c r="AI3994"/>
      <c r="AJ3994"/>
      <c r="AK3994"/>
      <c r="AL3994"/>
    </row>
    <row r="3995" spans="3:38" ht="15" customHeight="1" x14ac:dyDescent="0.35">
      <c r="C3995"/>
      <c r="D3995"/>
      <c r="E3995"/>
      <c r="F3995"/>
      <c r="G3995"/>
      <c r="H3995"/>
      <c r="I3995"/>
      <c r="J3995"/>
      <c r="K3995"/>
      <c r="L3995"/>
      <c r="M3995"/>
      <c r="N3995"/>
      <c r="O3995"/>
      <c r="S3995"/>
      <c r="T3995"/>
      <c r="U3995"/>
      <c r="V3995"/>
      <c r="Y3995"/>
      <c r="Z3995"/>
      <c r="AA3995"/>
      <c r="AB3995"/>
      <c r="AC3995"/>
      <c r="AD3995"/>
      <c r="AE3995"/>
      <c r="AF3995"/>
      <c r="AG3995"/>
      <c r="AH3995"/>
      <c r="AI3995"/>
      <c r="AJ3995"/>
      <c r="AK3995"/>
      <c r="AL3995"/>
    </row>
    <row r="3996" spans="3:38" ht="15" customHeight="1" x14ac:dyDescent="0.35">
      <c r="C3996"/>
      <c r="D3996"/>
      <c r="E3996"/>
      <c r="F3996"/>
      <c r="G3996"/>
      <c r="H3996"/>
      <c r="I3996"/>
      <c r="J3996"/>
      <c r="K3996"/>
      <c r="L3996"/>
      <c r="M3996"/>
      <c r="N3996"/>
      <c r="O3996"/>
      <c r="S3996"/>
      <c r="T3996"/>
      <c r="U3996"/>
      <c r="V3996"/>
      <c r="Y3996"/>
      <c r="Z3996"/>
      <c r="AA3996"/>
      <c r="AB3996"/>
      <c r="AC3996"/>
      <c r="AD3996"/>
      <c r="AE3996"/>
      <c r="AF3996"/>
      <c r="AG3996"/>
      <c r="AH3996"/>
      <c r="AI3996"/>
      <c r="AJ3996"/>
      <c r="AK3996"/>
      <c r="AL3996"/>
    </row>
    <row r="3997" spans="3:38" ht="15" customHeight="1" x14ac:dyDescent="0.35">
      <c r="C3997"/>
      <c r="D3997"/>
      <c r="E3997"/>
      <c r="F3997"/>
      <c r="G3997"/>
      <c r="H3997"/>
      <c r="I3997"/>
      <c r="J3997"/>
      <c r="K3997"/>
      <c r="L3997"/>
      <c r="M3997"/>
      <c r="N3997"/>
      <c r="O3997"/>
      <c r="S3997"/>
      <c r="T3997"/>
      <c r="U3997"/>
      <c r="V3997"/>
      <c r="Y3997"/>
      <c r="Z3997"/>
      <c r="AA3997"/>
      <c r="AB3997"/>
      <c r="AC3997"/>
      <c r="AD3997"/>
      <c r="AE3997"/>
      <c r="AF3997"/>
      <c r="AG3997"/>
      <c r="AH3997"/>
      <c r="AI3997"/>
      <c r="AJ3997"/>
      <c r="AK3997"/>
      <c r="AL3997"/>
    </row>
    <row r="3998" spans="3:38" ht="15" customHeight="1" x14ac:dyDescent="0.35">
      <c r="C3998"/>
      <c r="D3998"/>
      <c r="E3998"/>
      <c r="F3998"/>
      <c r="G3998"/>
      <c r="H3998"/>
      <c r="I3998"/>
      <c r="J3998"/>
      <c r="K3998"/>
      <c r="L3998"/>
      <c r="M3998"/>
      <c r="N3998"/>
      <c r="O3998"/>
      <c r="S3998"/>
      <c r="T3998"/>
      <c r="U3998"/>
      <c r="V3998"/>
      <c r="Y3998"/>
      <c r="Z3998"/>
      <c r="AA3998"/>
      <c r="AB3998"/>
      <c r="AC3998"/>
      <c r="AD3998"/>
      <c r="AE3998"/>
      <c r="AF3998"/>
      <c r="AG3998"/>
      <c r="AH3998"/>
      <c r="AI3998"/>
      <c r="AJ3998"/>
      <c r="AK3998"/>
      <c r="AL3998"/>
    </row>
    <row r="3999" spans="3:38" ht="15" customHeight="1" x14ac:dyDescent="0.35">
      <c r="C3999"/>
      <c r="D3999"/>
      <c r="E3999"/>
      <c r="F3999"/>
      <c r="G3999"/>
      <c r="H3999"/>
      <c r="I3999"/>
      <c r="J3999"/>
      <c r="K3999"/>
      <c r="L3999"/>
      <c r="M3999"/>
      <c r="N3999"/>
      <c r="O3999"/>
      <c r="S3999"/>
      <c r="T3999"/>
      <c r="U3999"/>
      <c r="V3999"/>
      <c r="Y3999"/>
      <c r="Z3999"/>
      <c r="AA3999"/>
      <c r="AB3999"/>
      <c r="AC3999"/>
      <c r="AD3999"/>
      <c r="AE3999"/>
      <c r="AF3999"/>
      <c r="AG3999"/>
      <c r="AH3999"/>
      <c r="AI3999"/>
      <c r="AJ3999"/>
      <c r="AK3999"/>
      <c r="AL3999"/>
    </row>
    <row r="4000" spans="3:38" ht="15" customHeight="1" x14ac:dyDescent="0.35">
      <c r="C4000"/>
      <c r="D4000"/>
      <c r="E4000"/>
      <c r="F4000"/>
      <c r="G4000"/>
      <c r="H4000"/>
      <c r="I4000"/>
      <c r="J4000"/>
      <c r="K4000"/>
      <c r="L4000"/>
      <c r="M4000"/>
      <c r="N4000"/>
      <c r="O4000"/>
      <c r="S4000"/>
      <c r="T4000"/>
      <c r="U4000"/>
      <c r="V4000"/>
      <c r="Y4000"/>
      <c r="Z4000"/>
      <c r="AA4000"/>
      <c r="AB4000"/>
      <c r="AC4000"/>
      <c r="AD4000"/>
      <c r="AE4000"/>
      <c r="AF4000"/>
      <c r="AG4000"/>
      <c r="AH4000"/>
      <c r="AI4000"/>
      <c r="AJ4000"/>
      <c r="AK4000"/>
      <c r="AL4000"/>
    </row>
    <row r="4001" spans="3:38" ht="15" customHeight="1" x14ac:dyDescent="0.35">
      <c r="C4001"/>
      <c r="D4001"/>
      <c r="E4001"/>
      <c r="F4001"/>
      <c r="G4001"/>
      <c r="H4001"/>
      <c r="I4001"/>
      <c r="J4001"/>
      <c r="K4001"/>
      <c r="L4001"/>
      <c r="M4001"/>
      <c r="N4001"/>
      <c r="O4001"/>
      <c r="S4001"/>
      <c r="T4001"/>
      <c r="U4001"/>
      <c r="V4001"/>
      <c r="Y4001"/>
      <c r="Z4001"/>
      <c r="AA4001"/>
      <c r="AB4001"/>
      <c r="AC4001"/>
      <c r="AD4001"/>
      <c r="AE4001"/>
      <c r="AF4001"/>
      <c r="AG4001"/>
      <c r="AH4001"/>
      <c r="AI4001"/>
      <c r="AJ4001"/>
      <c r="AK4001"/>
      <c r="AL4001"/>
    </row>
    <row r="4002" spans="3:38" ht="15" customHeight="1" x14ac:dyDescent="0.35">
      <c r="C4002"/>
      <c r="D4002"/>
      <c r="E4002"/>
      <c r="F4002"/>
      <c r="G4002"/>
      <c r="H4002"/>
      <c r="I4002"/>
      <c r="J4002"/>
      <c r="K4002"/>
      <c r="L4002"/>
      <c r="M4002"/>
      <c r="N4002"/>
      <c r="O4002"/>
      <c r="S4002"/>
      <c r="T4002"/>
      <c r="U4002"/>
      <c r="V4002"/>
      <c r="Y4002"/>
      <c r="Z4002"/>
      <c r="AA4002"/>
      <c r="AB4002"/>
      <c r="AC4002"/>
      <c r="AD4002"/>
      <c r="AE4002"/>
      <c r="AF4002"/>
      <c r="AG4002"/>
      <c r="AH4002"/>
      <c r="AI4002"/>
      <c r="AJ4002"/>
      <c r="AK4002"/>
      <c r="AL4002"/>
    </row>
    <row r="4003" spans="3:38" ht="15" customHeight="1" x14ac:dyDescent="0.35">
      <c r="C4003"/>
      <c r="D4003"/>
      <c r="E4003"/>
      <c r="F4003"/>
      <c r="G4003"/>
      <c r="H4003"/>
      <c r="I4003"/>
      <c r="J4003"/>
      <c r="K4003"/>
      <c r="L4003"/>
      <c r="M4003"/>
      <c r="N4003"/>
      <c r="O4003"/>
      <c r="S4003"/>
      <c r="T4003"/>
      <c r="U4003"/>
      <c r="V4003"/>
      <c r="Y4003"/>
      <c r="Z4003"/>
      <c r="AA4003"/>
      <c r="AB4003"/>
      <c r="AC4003"/>
      <c r="AD4003"/>
      <c r="AE4003"/>
      <c r="AF4003"/>
      <c r="AG4003"/>
      <c r="AH4003"/>
      <c r="AI4003"/>
      <c r="AJ4003"/>
      <c r="AK4003"/>
      <c r="AL4003"/>
    </row>
    <row r="4004" spans="3:38" ht="15" customHeight="1" x14ac:dyDescent="0.35">
      <c r="C4004"/>
      <c r="D4004"/>
      <c r="E4004"/>
      <c r="F4004"/>
      <c r="G4004"/>
      <c r="H4004"/>
      <c r="I4004"/>
      <c r="J4004"/>
      <c r="K4004"/>
      <c r="L4004"/>
      <c r="M4004"/>
      <c r="N4004"/>
      <c r="O4004"/>
      <c r="S4004"/>
      <c r="T4004"/>
      <c r="U4004"/>
      <c r="V4004"/>
      <c r="Y4004"/>
      <c r="Z4004"/>
      <c r="AA4004"/>
      <c r="AB4004"/>
      <c r="AC4004"/>
      <c r="AD4004"/>
      <c r="AE4004"/>
      <c r="AF4004"/>
      <c r="AG4004"/>
      <c r="AH4004"/>
      <c r="AI4004"/>
      <c r="AJ4004"/>
      <c r="AK4004"/>
      <c r="AL4004"/>
    </row>
    <row r="4005" spans="3:38" ht="15" customHeight="1" x14ac:dyDescent="0.35">
      <c r="C4005"/>
      <c r="D4005"/>
      <c r="E4005"/>
      <c r="F4005"/>
      <c r="G4005"/>
      <c r="H4005"/>
      <c r="I4005"/>
      <c r="J4005"/>
      <c r="K4005"/>
      <c r="L4005"/>
      <c r="M4005"/>
      <c r="N4005"/>
      <c r="O4005"/>
      <c r="S4005"/>
      <c r="T4005"/>
      <c r="U4005"/>
      <c r="V4005"/>
      <c r="Y4005"/>
      <c r="Z4005"/>
      <c r="AA4005"/>
      <c r="AB4005"/>
      <c r="AC4005"/>
      <c r="AD4005"/>
      <c r="AE4005"/>
      <c r="AF4005"/>
      <c r="AG4005"/>
      <c r="AH4005"/>
      <c r="AI4005"/>
      <c r="AJ4005"/>
      <c r="AK4005"/>
      <c r="AL4005"/>
    </row>
    <row r="4006" spans="3:38" ht="15" customHeight="1" x14ac:dyDescent="0.35">
      <c r="C4006"/>
      <c r="D4006"/>
      <c r="E4006"/>
      <c r="F4006"/>
      <c r="G4006"/>
      <c r="H4006"/>
      <c r="I4006"/>
      <c r="J4006"/>
      <c r="K4006"/>
      <c r="L4006"/>
      <c r="M4006"/>
      <c r="N4006"/>
      <c r="O4006"/>
      <c r="S4006"/>
      <c r="T4006"/>
      <c r="U4006"/>
      <c r="V4006"/>
      <c r="Y4006"/>
      <c r="Z4006"/>
      <c r="AA4006"/>
      <c r="AB4006"/>
      <c r="AC4006"/>
      <c r="AD4006"/>
      <c r="AE4006"/>
      <c r="AF4006"/>
      <c r="AG4006"/>
      <c r="AH4006"/>
      <c r="AI4006"/>
      <c r="AJ4006"/>
      <c r="AK4006"/>
      <c r="AL4006"/>
    </row>
    <row r="4007" spans="3:38" ht="15" customHeight="1" x14ac:dyDescent="0.35">
      <c r="C4007"/>
      <c r="D4007"/>
      <c r="E4007"/>
      <c r="F4007"/>
      <c r="G4007"/>
      <c r="H4007"/>
      <c r="I4007"/>
      <c r="J4007"/>
      <c r="K4007"/>
      <c r="L4007"/>
      <c r="M4007"/>
      <c r="N4007"/>
      <c r="O4007"/>
      <c r="S4007"/>
      <c r="T4007"/>
      <c r="U4007"/>
      <c r="V4007"/>
      <c r="Y4007"/>
      <c r="Z4007"/>
      <c r="AA4007"/>
      <c r="AB4007"/>
      <c r="AC4007"/>
      <c r="AD4007"/>
      <c r="AE4007"/>
      <c r="AF4007"/>
      <c r="AG4007"/>
      <c r="AH4007"/>
      <c r="AI4007"/>
      <c r="AJ4007"/>
      <c r="AK4007"/>
      <c r="AL4007"/>
    </row>
    <row r="4008" spans="3:38" ht="15" customHeight="1" x14ac:dyDescent="0.35">
      <c r="C4008"/>
      <c r="D4008"/>
      <c r="E4008"/>
      <c r="F4008"/>
      <c r="G4008"/>
      <c r="H4008"/>
      <c r="I4008"/>
      <c r="J4008"/>
      <c r="K4008"/>
      <c r="L4008"/>
      <c r="M4008"/>
      <c r="N4008"/>
      <c r="O4008"/>
      <c r="S4008"/>
      <c r="T4008"/>
      <c r="U4008"/>
      <c r="V4008"/>
      <c r="Y4008"/>
      <c r="Z4008"/>
      <c r="AA4008"/>
      <c r="AB4008"/>
      <c r="AC4008"/>
      <c r="AD4008"/>
      <c r="AE4008"/>
      <c r="AF4008"/>
      <c r="AG4008"/>
      <c r="AH4008"/>
      <c r="AI4008"/>
      <c r="AJ4008"/>
      <c r="AK4008"/>
      <c r="AL4008"/>
    </row>
    <row r="4009" spans="3:38" ht="15" customHeight="1" x14ac:dyDescent="0.35">
      <c r="C4009"/>
      <c r="D4009"/>
      <c r="E4009"/>
      <c r="F4009"/>
      <c r="G4009"/>
      <c r="H4009"/>
      <c r="I4009"/>
      <c r="J4009"/>
      <c r="K4009"/>
      <c r="L4009"/>
      <c r="M4009"/>
      <c r="N4009"/>
      <c r="O4009"/>
      <c r="S4009"/>
      <c r="T4009"/>
      <c r="U4009"/>
      <c r="V4009"/>
      <c r="Y4009"/>
      <c r="Z4009"/>
      <c r="AA4009"/>
      <c r="AB4009"/>
      <c r="AC4009"/>
      <c r="AD4009"/>
      <c r="AE4009"/>
      <c r="AF4009"/>
      <c r="AG4009"/>
      <c r="AH4009"/>
      <c r="AI4009"/>
      <c r="AJ4009"/>
      <c r="AK4009"/>
      <c r="AL4009"/>
    </row>
    <row r="4010" spans="3:38" ht="15" customHeight="1" x14ac:dyDescent="0.35">
      <c r="C4010"/>
      <c r="D4010"/>
      <c r="E4010"/>
      <c r="F4010"/>
      <c r="G4010"/>
      <c r="H4010"/>
      <c r="I4010"/>
      <c r="J4010"/>
      <c r="K4010"/>
      <c r="L4010"/>
      <c r="M4010"/>
      <c r="N4010"/>
      <c r="O4010"/>
      <c r="S4010"/>
      <c r="T4010"/>
      <c r="U4010"/>
      <c r="V4010"/>
      <c r="Y4010"/>
      <c r="Z4010"/>
      <c r="AA4010"/>
      <c r="AB4010"/>
      <c r="AC4010"/>
      <c r="AD4010"/>
      <c r="AE4010"/>
      <c r="AF4010"/>
      <c r="AG4010"/>
      <c r="AH4010"/>
      <c r="AI4010"/>
      <c r="AJ4010"/>
      <c r="AK4010"/>
      <c r="AL4010"/>
    </row>
    <row r="4011" spans="3:38" ht="15" customHeight="1" x14ac:dyDescent="0.35">
      <c r="C4011"/>
      <c r="D4011"/>
      <c r="E4011"/>
      <c r="F4011"/>
      <c r="G4011"/>
      <c r="H4011"/>
      <c r="I4011"/>
      <c r="J4011"/>
      <c r="K4011"/>
      <c r="L4011"/>
      <c r="M4011"/>
      <c r="N4011"/>
      <c r="O4011"/>
      <c r="S4011"/>
      <c r="T4011"/>
      <c r="U4011"/>
      <c r="V4011"/>
      <c r="Y4011"/>
      <c r="Z4011"/>
      <c r="AA4011"/>
      <c r="AB4011"/>
      <c r="AC4011"/>
      <c r="AD4011"/>
      <c r="AE4011"/>
      <c r="AF4011"/>
      <c r="AG4011"/>
      <c r="AH4011"/>
      <c r="AI4011"/>
      <c r="AJ4011"/>
      <c r="AK4011"/>
      <c r="AL4011"/>
    </row>
    <row r="4012" spans="3:38" ht="15" customHeight="1" x14ac:dyDescent="0.35">
      <c r="C4012"/>
      <c r="D4012"/>
      <c r="E4012"/>
      <c r="F4012"/>
      <c r="G4012"/>
      <c r="H4012"/>
      <c r="I4012"/>
      <c r="J4012"/>
      <c r="K4012"/>
      <c r="L4012"/>
      <c r="M4012"/>
      <c r="N4012"/>
      <c r="O4012"/>
      <c r="S4012"/>
      <c r="T4012"/>
      <c r="U4012"/>
      <c r="V4012"/>
      <c r="Y4012"/>
      <c r="Z4012"/>
      <c r="AA4012"/>
      <c r="AB4012"/>
      <c r="AC4012"/>
      <c r="AD4012"/>
      <c r="AE4012"/>
      <c r="AF4012"/>
      <c r="AG4012"/>
      <c r="AH4012"/>
      <c r="AI4012"/>
      <c r="AJ4012"/>
      <c r="AK4012"/>
      <c r="AL4012"/>
    </row>
    <row r="4013" spans="3:38" ht="15" customHeight="1" x14ac:dyDescent="0.35">
      <c r="C4013"/>
      <c r="D4013"/>
      <c r="E4013"/>
      <c r="F4013"/>
      <c r="G4013"/>
      <c r="H4013"/>
      <c r="I4013"/>
      <c r="J4013"/>
      <c r="K4013"/>
      <c r="L4013"/>
      <c r="M4013"/>
      <c r="N4013"/>
      <c r="O4013"/>
      <c r="S4013"/>
      <c r="T4013"/>
      <c r="U4013"/>
      <c r="V4013"/>
      <c r="Y4013"/>
      <c r="Z4013"/>
      <c r="AA4013"/>
      <c r="AB4013"/>
      <c r="AC4013"/>
      <c r="AD4013"/>
      <c r="AE4013"/>
      <c r="AF4013"/>
      <c r="AG4013"/>
      <c r="AH4013"/>
      <c r="AI4013"/>
      <c r="AJ4013"/>
      <c r="AK4013"/>
      <c r="AL4013"/>
    </row>
    <row r="4014" spans="3:38" ht="15" customHeight="1" x14ac:dyDescent="0.35">
      <c r="C4014"/>
      <c r="D4014"/>
      <c r="E4014"/>
      <c r="F4014"/>
      <c r="G4014"/>
      <c r="H4014"/>
      <c r="I4014"/>
      <c r="J4014"/>
      <c r="K4014"/>
      <c r="L4014"/>
      <c r="M4014"/>
      <c r="N4014"/>
      <c r="O4014"/>
      <c r="S4014"/>
      <c r="T4014"/>
      <c r="U4014"/>
      <c r="V4014"/>
      <c r="Y4014"/>
      <c r="Z4014"/>
      <c r="AA4014"/>
      <c r="AB4014"/>
      <c r="AC4014"/>
      <c r="AD4014"/>
      <c r="AE4014"/>
      <c r="AF4014"/>
      <c r="AG4014"/>
      <c r="AH4014"/>
      <c r="AI4014"/>
      <c r="AJ4014"/>
      <c r="AK4014"/>
      <c r="AL4014"/>
    </row>
    <row r="4015" spans="3:38" ht="15" customHeight="1" x14ac:dyDescent="0.35">
      <c r="C4015"/>
      <c r="D4015"/>
      <c r="E4015"/>
      <c r="F4015"/>
      <c r="G4015"/>
      <c r="H4015"/>
      <c r="I4015"/>
      <c r="J4015"/>
      <c r="K4015"/>
      <c r="L4015"/>
      <c r="M4015"/>
      <c r="N4015"/>
      <c r="O4015"/>
      <c r="S4015"/>
      <c r="T4015"/>
      <c r="U4015"/>
      <c r="V4015"/>
      <c r="Y4015"/>
      <c r="Z4015"/>
      <c r="AA4015"/>
      <c r="AB4015"/>
      <c r="AC4015"/>
      <c r="AD4015"/>
      <c r="AE4015"/>
      <c r="AF4015"/>
      <c r="AG4015"/>
      <c r="AH4015"/>
      <c r="AI4015"/>
      <c r="AJ4015"/>
      <c r="AK4015"/>
      <c r="AL4015"/>
    </row>
    <row r="4016" spans="3:38" ht="15" customHeight="1" x14ac:dyDescent="0.35">
      <c r="C4016"/>
      <c r="D4016"/>
      <c r="E4016"/>
      <c r="F4016"/>
      <c r="G4016"/>
      <c r="H4016"/>
      <c r="I4016"/>
      <c r="J4016"/>
      <c r="K4016"/>
      <c r="L4016"/>
      <c r="M4016"/>
      <c r="N4016"/>
      <c r="O4016"/>
      <c r="S4016"/>
      <c r="T4016"/>
      <c r="U4016"/>
      <c r="V4016"/>
      <c r="Y4016"/>
      <c r="Z4016"/>
      <c r="AA4016"/>
      <c r="AB4016"/>
      <c r="AC4016"/>
      <c r="AD4016"/>
      <c r="AE4016"/>
      <c r="AF4016"/>
      <c r="AG4016"/>
      <c r="AH4016"/>
      <c r="AI4016"/>
      <c r="AJ4016"/>
      <c r="AK4016"/>
      <c r="AL4016"/>
    </row>
    <row r="4017" spans="3:38" ht="15" customHeight="1" x14ac:dyDescent="0.35">
      <c r="C4017"/>
      <c r="D4017"/>
      <c r="E4017"/>
      <c r="F4017"/>
      <c r="G4017"/>
      <c r="H4017"/>
      <c r="I4017"/>
      <c r="J4017"/>
      <c r="K4017"/>
      <c r="L4017"/>
      <c r="M4017"/>
      <c r="N4017"/>
      <c r="O4017"/>
      <c r="S4017"/>
      <c r="T4017"/>
      <c r="U4017"/>
      <c r="V4017"/>
      <c r="Y4017"/>
      <c r="Z4017"/>
      <c r="AA4017"/>
      <c r="AB4017"/>
      <c r="AC4017"/>
      <c r="AD4017"/>
      <c r="AE4017"/>
      <c r="AF4017"/>
      <c r="AG4017"/>
      <c r="AH4017"/>
      <c r="AI4017"/>
      <c r="AJ4017"/>
      <c r="AK4017"/>
      <c r="AL4017"/>
    </row>
    <row r="4018" spans="3:38" ht="15" customHeight="1" x14ac:dyDescent="0.35">
      <c r="C4018"/>
      <c r="D4018"/>
      <c r="E4018"/>
      <c r="F4018"/>
      <c r="G4018"/>
      <c r="H4018"/>
      <c r="I4018"/>
      <c r="J4018"/>
      <c r="K4018"/>
      <c r="L4018"/>
      <c r="M4018"/>
      <c r="N4018"/>
      <c r="O4018"/>
      <c r="S4018"/>
      <c r="T4018"/>
      <c r="U4018"/>
      <c r="V4018"/>
      <c r="Y4018"/>
      <c r="Z4018"/>
      <c r="AA4018"/>
      <c r="AB4018"/>
      <c r="AC4018"/>
      <c r="AD4018"/>
      <c r="AE4018"/>
      <c r="AF4018"/>
      <c r="AG4018"/>
      <c r="AH4018"/>
      <c r="AI4018"/>
      <c r="AJ4018"/>
      <c r="AK4018"/>
      <c r="AL4018"/>
    </row>
    <row r="4019" spans="3:38" ht="15" customHeight="1" x14ac:dyDescent="0.35">
      <c r="C4019"/>
      <c r="D4019"/>
      <c r="E4019"/>
      <c r="F4019"/>
      <c r="G4019"/>
      <c r="H4019"/>
      <c r="I4019"/>
      <c r="J4019"/>
      <c r="K4019"/>
      <c r="L4019"/>
      <c r="M4019"/>
      <c r="N4019"/>
      <c r="O4019"/>
      <c r="S4019"/>
      <c r="T4019"/>
      <c r="U4019"/>
      <c r="V4019"/>
      <c r="Y4019"/>
      <c r="Z4019"/>
      <c r="AA4019"/>
      <c r="AB4019"/>
      <c r="AC4019"/>
      <c r="AD4019"/>
      <c r="AE4019"/>
      <c r="AF4019"/>
      <c r="AG4019"/>
      <c r="AH4019"/>
      <c r="AI4019"/>
      <c r="AJ4019"/>
      <c r="AK4019"/>
      <c r="AL4019"/>
    </row>
    <row r="4020" spans="3:38" ht="15" customHeight="1" x14ac:dyDescent="0.35">
      <c r="C4020"/>
      <c r="D4020"/>
      <c r="E4020"/>
      <c r="F4020"/>
      <c r="G4020"/>
      <c r="H4020"/>
      <c r="I4020"/>
      <c r="J4020"/>
      <c r="K4020"/>
      <c r="L4020"/>
      <c r="M4020"/>
      <c r="N4020"/>
      <c r="O4020"/>
      <c r="S4020"/>
      <c r="T4020"/>
      <c r="U4020"/>
      <c r="V4020"/>
      <c r="Y4020"/>
      <c r="Z4020"/>
      <c r="AA4020"/>
      <c r="AB4020"/>
      <c r="AC4020"/>
      <c r="AD4020"/>
      <c r="AE4020"/>
      <c r="AF4020"/>
      <c r="AG4020"/>
      <c r="AH4020"/>
      <c r="AI4020"/>
      <c r="AJ4020"/>
      <c r="AK4020"/>
      <c r="AL4020"/>
    </row>
    <row r="4021" spans="3:38" ht="15" customHeight="1" x14ac:dyDescent="0.35">
      <c r="C4021"/>
      <c r="D4021"/>
      <c r="E4021"/>
      <c r="F4021"/>
      <c r="G4021"/>
      <c r="H4021"/>
      <c r="I4021"/>
      <c r="J4021"/>
      <c r="K4021"/>
      <c r="L4021"/>
      <c r="M4021"/>
      <c r="N4021"/>
      <c r="O4021"/>
      <c r="S4021"/>
      <c r="T4021"/>
      <c r="U4021"/>
      <c r="V4021"/>
      <c r="Y4021"/>
      <c r="Z4021"/>
      <c r="AA4021"/>
      <c r="AB4021"/>
      <c r="AC4021"/>
      <c r="AD4021"/>
      <c r="AE4021"/>
      <c r="AF4021"/>
      <c r="AG4021"/>
      <c r="AH4021"/>
      <c r="AI4021"/>
      <c r="AJ4021"/>
      <c r="AK4021"/>
      <c r="AL4021"/>
    </row>
    <row r="4022" spans="3:38" ht="15" customHeight="1" x14ac:dyDescent="0.35">
      <c r="C4022"/>
      <c r="D4022"/>
      <c r="E4022"/>
      <c r="F4022"/>
      <c r="G4022"/>
      <c r="H4022"/>
      <c r="I4022"/>
      <c r="J4022"/>
      <c r="K4022"/>
      <c r="L4022"/>
      <c r="M4022"/>
      <c r="N4022"/>
      <c r="O4022"/>
      <c r="S4022"/>
      <c r="T4022"/>
      <c r="U4022"/>
      <c r="V4022"/>
      <c r="Y4022"/>
      <c r="Z4022"/>
      <c r="AA4022"/>
      <c r="AB4022"/>
      <c r="AC4022"/>
      <c r="AD4022"/>
      <c r="AE4022"/>
      <c r="AF4022"/>
      <c r="AG4022"/>
      <c r="AH4022"/>
      <c r="AI4022"/>
      <c r="AJ4022"/>
      <c r="AK4022"/>
      <c r="AL4022"/>
    </row>
    <row r="4023" spans="3:38" ht="15" customHeight="1" x14ac:dyDescent="0.35">
      <c r="C4023"/>
      <c r="D4023"/>
      <c r="E4023"/>
      <c r="F4023"/>
      <c r="G4023"/>
      <c r="H4023"/>
      <c r="I4023"/>
      <c r="J4023"/>
      <c r="K4023"/>
      <c r="L4023"/>
      <c r="M4023"/>
      <c r="N4023"/>
      <c r="O4023"/>
      <c r="S4023"/>
      <c r="T4023"/>
      <c r="U4023"/>
      <c r="V4023"/>
      <c r="Y4023"/>
      <c r="Z4023"/>
      <c r="AA4023"/>
      <c r="AB4023"/>
      <c r="AC4023"/>
      <c r="AD4023"/>
      <c r="AE4023"/>
      <c r="AF4023"/>
      <c r="AG4023"/>
      <c r="AH4023"/>
      <c r="AI4023"/>
      <c r="AJ4023"/>
      <c r="AK4023"/>
      <c r="AL4023"/>
    </row>
    <row r="4024" spans="3:38" ht="15" customHeight="1" x14ac:dyDescent="0.35">
      <c r="C4024"/>
      <c r="D4024"/>
      <c r="E4024"/>
      <c r="F4024"/>
      <c r="G4024"/>
      <c r="H4024"/>
      <c r="I4024"/>
      <c r="J4024"/>
      <c r="K4024"/>
      <c r="L4024"/>
      <c r="M4024"/>
      <c r="N4024"/>
      <c r="O4024"/>
      <c r="S4024"/>
      <c r="T4024"/>
      <c r="U4024"/>
      <c r="V4024"/>
      <c r="Y4024"/>
      <c r="Z4024"/>
      <c r="AA4024"/>
      <c r="AB4024"/>
      <c r="AC4024"/>
      <c r="AD4024"/>
      <c r="AE4024"/>
      <c r="AF4024"/>
      <c r="AG4024"/>
      <c r="AH4024"/>
      <c r="AI4024"/>
      <c r="AJ4024"/>
      <c r="AK4024"/>
      <c r="AL4024"/>
    </row>
    <row r="4025" spans="3:38" ht="15" customHeight="1" x14ac:dyDescent="0.35">
      <c r="C4025"/>
      <c r="D4025"/>
      <c r="E4025"/>
      <c r="F4025"/>
      <c r="G4025"/>
      <c r="H4025"/>
      <c r="I4025"/>
      <c r="J4025"/>
      <c r="K4025"/>
      <c r="L4025"/>
      <c r="M4025"/>
      <c r="N4025"/>
      <c r="O4025"/>
      <c r="S4025"/>
      <c r="T4025"/>
      <c r="U4025"/>
      <c r="V4025"/>
      <c r="Y4025"/>
      <c r="Z4025"/>
      <c r="AA4025"/>
      <c r="AB4025"/>
      <c r="AC4025"/>
      <c r="AD4025"/>
      <c r="AE4025"/>
      <c r="AF4025"/>
      <c r="AG4025"/>
      <c r="AH4025"/>
      <c r="AI4025"/>
      <c r="AJ4025"/>
      <c r="AK4025"/>
      <c r="AL4025"/>
    </row>
    <row r="4026" spans="3:38" ht="15" customHeight="1" x14ac:dyDescent="0.35">
      <c r="C4026"/>
      <c r="D4026"/>
      <c r="E4026"/>
      <c r="F4026"/>
      <c r="G4026"/>
      <c r="H4026"/>
      <c r="I4026"/>
      <c r="J4026"/>
      <c r="K4026"/>
      <c r="L4026"/>
      <c r="M4026"/>
      <c r="N4026"/>
      <c r="O4026"/>
      <c r="S4026"/>
      <c r="T4026"/>
      <c r="U4026"/>
      <c r="V4026"/>
      <c r="Y4026"/>
      <c r="Z4026"/>
      <c r="AA4026"/>
      <c r="AB4026"/>
      <c r="AC4026"/>
      <c r="AD4026"/>
      <c r="AE4026"/>
      <c r="AF4026"/>
      <c r="AG4026"/>
      <c r="AH4026"/>
      <c r="AI4026"/>
      <c r="AJ4026"/>
      <c r="AK4026"/>
      <c r="AL4026"/>
    </row>
    <row r="4027" spans="3:38" ht="15" customHeight="1" x14ac:dyDescent="0.35">
      <c r="C4027"/>
      <c r="D4027"/>
      <c r="E4027"/>
      <c r="F4027"/>
      <c r="G4027"/>
      <c r="H4027"/>
      <c r="I4027"/>
      <c r="J4027"/>
      <c r="K4027"/>
      <c r="L4027"/>
      <c r="M4027"/>
      <c r="N4027"/>
      <c r="O4027"/>
      <c r="S4027"/>
      <c r="T4027"/>
      <c r="U4027"/>
      <c r="V4027"/>
      <c r="Y4027"/>
      <c r="Z4027"/>
      <c r="AA4027"/>
      <c r="AB4027"/>
      <c r="AC4027"/>
      <c r="AD4027"/>
      <c r="AE4027"/>
      <c r="AF4027"/>
      <c r="AG4027"/>
      <c r="AH4027"/>
      <c r="AI4027"/>
      <c r="AJ4027"/>
      <c r="AK4027"/>
      <c r="AL4027"/>
    </row>
    <row r="4028" spans="3:38" ht="15" customHeight="1" x14ac:dyDescent="0.35">
      <c r="C4028"/>
      <c r="D4028"/>
      <c r="E4028"/>
      <c r="F4028"/>
      <c r="G4028"/>
      <c r="H4028"/>
      <c r="I4028"/>
      <c r="J4028"/>
      <c r="K4028"/>
      <c r="L4028"/>
      <c r="M4028"/>
      <c r="N4028"/>
      <c r="O4028"/>
      <c r="S4028"/>
      <c r="T4028"/>
      <c r="U4028"/>
      <c r="V4028"/>
      <c r="Y4028"/>
      <c r="Z4028"/>
      <c r="AA4028"/>
      <c r="AB4028"/>
      <c r="AC4028"/>
      <c r="AD4028"/>
      <c r="AE4028"/>
      <c r="AF4028"/>
      <c r="AG4028"/>
      <c r="AH4028"/>
      <c r="AI4028"/>
      <c r="AJ4028"/>
      <c r="AK4028"/>
      <c r="AL4028"/>
    </row>
    <row r="4029" spans="3:38" ht="15" customHeight="1" x14ac:dyDescent="0.35">
      <c r="C4029"/>
      <c r="D4029"/>
      <c r="E4029"/>
      <c r="F4029"/>
      <c r="G4029"/>
      <c r="H4029"/>
      <c r="I4029"/>
      <c r="J4029"/>
      <c r="K4029"/>
      <c r="L4029"/>
      <c r="M4029"/>
      <c r="N4029"/>
      <c r="O4029"/>
      <c r="S4029"/>
      <c r="T4029"/>
      <c r="U4029"/>
      <c r="V4029"/>
      <c r="Y4029"/>
      <c r="Z4029"/>
      <c r="AA4029"/>
      <c r="AB4029"/>
      <c r="AC4029"/>
      <c r="AD4029"/>
      <c r="AE4029"/>
      <c r="AF4029"/>
      <c r="AG4029"/>
      <c r="AH4029"/>
      <c r="AI4029"/>
      <c r="AJ4029"/>
      <c r="AK4029"/>
      <c r="AL4029"/>
    </row>
    <row r="4030" spans="3:38" ht="15" customHeight="1" x14ac:dyDescent="0.35">
      <c r="C4030"/>
      <c r="D4030"/>
      <c r="E4030"/>
      <c r="F4030"/>
      <c r="G4030"/>
      <c r="H4030"/>
      <c r="I4030"/>
      <c r="J4030"/>
      <c r="K4030"/>
      <c r="L4030"/>
      <c r="M4030"/>
      <c r="N4030"/>
      <c r="O4030"/>
      <c r="S4030"/>
      <c r="T4030"/>
      <c r="U4030"/>
      <c r="V4030"/>
      <c r="Y4030"/>
      <c r="Z4030"/>
      <c r="AA4030"/>
      <c r="AB4030"/>
      <c r="AC4030"/>
      <c r="AD4030"/>
      <c r="AE4030"/>
      <c r="AF4030"/>
      <c r="AG4030"/>
      <c r="AH4030"/>
      <c r="AI4030"/>
      <c r="AJ4030"/>
      <c r="AK4030"/>
      <c r="AL4030"/>
    </row>
    <row r="4031" spans="3:38" ht="15" customHeight="1" x14ac:dyDescent="0.35">
      <c r="C4031"/>
      <c r="D4031"/>
      <c r="E4031"/>
      <c r="F4031"/>
      <c r="G4031"/>
      <c r="H4031"/>
      <c r="I4031"/>
      <c r="J4031"/>
      <c r="K4031"/>
      <c r="L4031"/>
      <c r="M4031"/>
      <c r="N4031"/>
      <c r="O4031"/>
      <c r="S4031"/>
      <c r="T4031"/>
      <c r="U4031"/>
      <c r="V4031"/>
      <c r="Y4031"/>
      <c r="Z4031"/>
      <c r="AA4031"/>
      <c r="AB4031"/>
      <c r="AC4031"/>
      <c r="AD4031"/>
      <c r="AE4031"/>
      <c r="AF4031"/>
      <c r="AG4031"/>
      <c r="AH4031"/>
      <c r="AI4031"/>
      <c r="AJ4031"/>
      <c r="AK4031"/>
      <c r="AL4031"/>
    </row>
    <row r="4032" spans="3:38" ht="15" customHeight="1" x14ac:dyDescent="0.35">
      <c r="C4032"/>
      <c r="D4032"/>
      <c r="E4032"/>
      <c r="F4032"/>
      <c r="G4032"/>
      <c r="H4032"/>
      <c r="I4032"/>
      <c r="J4032"/>
      <c r="K4032"/>
      <c r="L4032"/>
      <c r="M4032"/>
      <c r="N4032"/>
      <c r="O4032"/>
      <c r="S4032"/>
      <c r="T4032"/>
      <c r="U4032"/>
      <c r="V4032"/>
      <c r="Y4032"/>
      <c r="Z4032"/>
      <c r="AA4032"/>
      <c r="AB4032"/>
      <c r="AC4032"/>
      <c r="AD4032"/>
      <c r="AE4032"/>
      <c r="AF4032"/>
      <c r="AG4032"/>
      <c r="AH4032"/>
      <c r="AI4032"/>
      <c r="AJ4032"/>
      <c r="AK4032"/>
      <c r="AL4032"/>
    </row>
    <row r="4033" spans="3:38" ht="15" customHeight="1" x14ac:dyDescent="0.35">
      <c r="C4033"/>
      <c r="D4033"/>
      <c r="E4033"/>
      <c r="F4033"/>
      <c r="G4033"/>
      <c r="H4033"/>
      <c r="I4033"/>
      <c r="J4033"/>
      <c r="K4033"/>
      <c r="L4033"/>
      <c r="M4033"/>
      <c r="N4033"/>
      <c r="O4033"/>
      <c r="S4033"/>
      <c r="T4033"/>
      <c r="U4033"/>
      <c r="V4033"/>
      <c r="Y4033"/>
      <c r="Z4033"/>
      <c r="AA4033"/>
      <c r="AB4033"/>
      <c r="AC4033"/>
      <c r="AD4033"/>
      <c r="AE4033"/>
      <c r="AF4033"/>
      <c r="AG4033"/>
      <c r="AH4033"/>
      <c r="AI4033"/>
      <c r="AJ4033"/>
      <c r="AK4033"/>
      <c r="AL4033"/>
    </row>
    <row r="4034" spans="3:38" ht="15" customHeight="1" x14ac:dyDescent="0.35">
      <c r="C4034"/>
      <c r="D4034"/>
      <c r="E4034"/>
      <c r="F4034"/>
      <c r="G4034"/>
      <c r="H4034"/>
      <c r="I4034"/>
      <c r="J4034"/>
      <c r="K4034"/>
      <c r="L4034"/>
      <c r="M4034"/>
      <c r="N4034"/>
      <c r="O4034"/>
      <c r="S4034"/>
      <c r="T4034"/>
      <c r="U4034"/>
      <c r="V4034"/>
      <c r="Y4034"/>
      <c r="Z4034"/>
      <c r="AA4034"/>
      <c r="AB4034"/>
      <c r="AC4034"/>
      <c r="AD4034"/>
      <c r="AE4034"/>
      <c r="AF4034"/>
      <c r="AG4034"/>
      <c r="AH4034"/>
      <c r="AI4034"/>
      <c r="AJ4034"/>
      <c r="AK4034"/>
      <c r="AL4034"/>
    </row>
    <row r="4035" spans="3:38" ht="15" customHeight="1" x14ac:dyDescent="0.35">
      <c r="C4035"/>
      <c r="D4035"/>
      <c r="E4035"/>
      <c r="F4035"/>
      <c r="G4035"/>
      <c r="H4035"/>
      <c r="I4035"/>
      <c r="J4035"/>
      <c r="K4035"/>
      <c r="L4035"/>
      <c r="M4035"/>
      <c r="N4035"/>
      <c r="O4035"/>
      <c r="S4035"/>
      <c r="T4035"/>
      <c r="U4035"/>
      <c r="V4035"/>
      <c r="Y4035"/>
      <c r="Z4035"/>
      <c r="AA4035"/>
      <c r="AB4035"/>
      <c r="AC4035"/>
      <c r="AD4035"/>
      <c r="AE4035"/>
      <c r="AF4035"/>
      <c r="AG4035"/>
      <c r="AH4035"/>
      <c r="AI4035"/>
      <c r="AJ4035"/>
      <c r="AK4035"/>
      <c r="AL4035"/>
    </row>
    <row r="4036" spans="3:38" ht="15" customHeight="1" x14ac:dyDescent="0.35">
      <c r="C4036"/>
      <c r="D4036"/>
      <c r="E4036"/>
      <c r="F4036"/>
      <c r="G4036"/>
      <c r="H4036"/>
      <c r="I4036"/>
      <c r="J4036"/>
      <c r="K4036"/>
      <c r="L4036"/>
      <c r="M4036"/>
      <c r="N4036"/>
      <c r="O4036"/>
      <c r="S4036"/>
      <c r="T4036"/>
      <c r="U4036"/>
      <c r="V4036"/>
      <c r="Y4036"/>
      <c r="Z4036"/>
      <c r="AA4036"/>
      <c r="AB4036"/>
      <c r="AC4036"/>
      <c r="AD4036"/>
      <c r="AE4036"/>
      <c r="AF4036"/>
      <c r="AG4036"/>
      <c r="AH4036"/>
      <c r="AI4036"/>
      <c r="AJ4036"/>
      <c r="AK4036"/>
      <c r="AL4036"/>
    </row>
    <row r="4037" spans="3:38" ht="15" customHeight="1" x14ac:dyDescent="0.35">
      <c r="C4037"/>
      <c r="D4037"/>
      <c r="E4037"/>
      <c r="F4037"/>
      <c r="G4037"/>
      <c r="H4037"/>
      <c r="I4037"/>
      <c r="J4037"/>
      <c r="K4037"/>
      <c r="L4037"/>
      <c r="M4037"/>
      <c r="N4037"/>
      <c r="O4037"/>
      <c r="S4037"/>
      <c r="T4037"/>
      <c r="U4037"/>
      <c r="V4037"/>
      <c r="Y4037"/>
      <c r="Z4037"/>
      <c r="AA4037"/>
      <c r="AB4037"/>
      <c r="AC4037"/>
      <c r="AD4037"/>
      <c r="AE4037"/>
      <c r="AF4037"/>
      <c r="AG4037"/>
      <c r="AH4037"/>
      <c r="AI4037"/>
      <c r="AJ4037"/>
      <c r="AK4037"/>
      <c r="AL4037"/>
    </row>
    <row r="4038" spans="3:38" ht="15" customHeight="1" x14ac:dyDescent="0.35">
      <c r="C4038"/>
      <c r="D4038"/>
      <c r="E4038"/>
      <c r="F4038"/>
      <c r="G4038"/>
      <c r="H4038"/>
      <c r="I4038"/>
      <c r="J4038"/>
      <c r="K4038"/>
      <c r="L4038"/>
      <c r="M4038"/>
      <c r="N4038"/>
      <c r="O4038"/>
      <c r="S4038"/>
      <c r="T4038"/>
      <c r="U4038"/>
      <c r="V4038"/>
      <c r="Y4038"/>
      <c r="Z4038"/>
      <c r="AA4038"/>
      <c r="AB4038"/>
      <c r="AC4038"/>
      <c r="AD4038"/>
      <c r="AE4038"/>
      <c r="AF4038"/>
      <c r="AG4038"/>
      <c r="AH4038"/>
      <c r="AI4038"/>
      <c r="AJ4038"/>
      <c r="AK4038"/>
      <c r="AL4038"/>
    </row>
    <row r="4039" spans="3:38" ht="15" customHeight="1" x14ac:dyDescent="0.35">
      <c r="C4039"/>
      <c r="D4039"/>
      <c r="E4039"/>
      <c r="F4039"/>
      <c r="G4039"/>
      <c r="H4039"/>
      <c r="I4039"/>
      <c r="J4039"/>
      <c r="K4039"/>
      <c r="L4039"/>
      <c r="M4039"/>
      <c r="N4039"/>
      <c r="O4039"/>
      <c r="S4039"/>
      <c r="T4039"/>
      <c r="U4039"/>
      <c r="V4039"/>
      <c r="Y4039"/>
      <c r="Z4039"/>
      <c r="AA4039"/>
      <c r="AB4039"/>
      <c r="AC4039"/>
      <c r="AD4039"/>
      <c r="AE4039"/>
      <c r="AF4039"/>
      <c r="AG4039"/>
      <c r="AH4039"/>
      <c r="AI4039"/>
      <c r="AJ4039"/>
      <c r="AK4039"/>
      <c r="AL4039"/>
    </row>
    <row r="4040" spans="3:38" ht="15" customHeight="1" x14ac:dyDescent="0.35">
      <c r="C4040"/>
      <c r="D4040"/>
      <c r="E4040"/>
      <c r="F4040"/>
      <c r="G4040"/>
      <c r="H4040"/>
      <c r="I4040"/>
      <c r="J4040"/>
      <c r="K4040"/>
      <c r="L4040"/>
      <c r="M4040"/>
      <c r="N4040"/>
      <c r="O4040"/>
      <c r="S4040"/>
      <c r="T4040"/>
      <c r="U4040"/>
      <c r="V4040"/>
      <c r="Y4040"/>
      <c r="Z4040"/>
      <c r="AA4040"/>
      <c r="AB4040"/>
      <c r="AC4040"/>
      <c r="AD4040"/>
      <c r="AE4040"/>
      <c r="AF4040"/>
      <c r="AG4040"/>
      <c r="AH4040"/>
      <c r="AI4040"/>
      <c r="AJ4040"/>
      <c r="AK4040"/>
      <c r="AL4040"/>
    </row>
    <row r="4041" spans="3:38" ht="15" customHeight="1" x14ac:dyDescent="0.35">
      <c r="C4041"/>
      <c r="D4041"/>
      <c r="E4041"/>
      <c r="F4041"/>
      <c r="G4041"/>
      <c r="H4041"/>
      <c r="I4041"/>
      <c r="J4041"/>
      <c r="K4041"/>
      <c r="L4041"/>
      <c r="M4041"/>
      <c r="N4041"/>
      <c r="O4041"/>
      <c r="S4041"/>
      <c r="T4041"/>
      <c r="U4041"/>
      <c r="V4041"/>
      <c r="Y4041"/>
      <c r="Z4041"/>
      <c r="AA4041"/>
      <c r="AB4041"/>
      <c r="AC4041"/>
      <c r="AD4041"/>
      <c r="AE4041"/>
      <c r="AF4041"/>
      <c r="AG4041"/>
      <c r="AH4041"/>
      <c r="AI4041"/>
      <c r="AJ4041"/>
      <c r="AK4041"/>
      <c r="AL4041"/>
    </row>
    <row r="4042" spans="3:38" ht="15" customHeight="1" x14ac:dyDescent="0.35">
      <c r="C4042"/>
      <c r="D4042"/>
      <c r="E4042"/>
      <c r="F4042"/>
      <c r="G4042"/>
      <c r="H4042"/>
      <c r="I4042"/>
      <c r="J4042"/>
      <c r="K4042"/>
      <c r="L4042"/>
      <c r="M4042"/>
      <c r="N4042"/>
      <c r="O4042"/>
      <c r="S4042"/>
      <c r="T4042"/>
      <c r="U4042"/>
      <c r="V4042"/>
      <c r="Y4042"/>
      <c r="Z4042"/>
      <c r="AA4042"/>
      <c r="AB4042"/>
      <c r="AC4042"/>
      <c r="AD4042"/>
      <c r="AE4042"/>
      <c r="AF4042"/>
      <c r="AG4042"/>
      <c r="AH4042"/>
      <c r="AI4042"/>
      <c r="AJ4042"/>
      <c r="AK4042"/>
      <c r="AL4042"/>
    </row>
    <row r="4043" spans="3:38" ht="15" customHeight="1" x14ac:dyDescent="0.35">
      <c r="C4043"/>
      <c r="D4043"/>
      <c r="E4043"/>
      <c r="F4043"/>
      <c r="G4043"/>
      <c r="H4043"/>
      <c r="I4043"/>
      <c r="J4043"/>
      <c r="K4043"/>
      <c r="L4043"/>
      <c r="M4043"/>
      <c r="N4043"/>
      <c r="O4043"/>
      <c r="S4043"/>
      <c r="T4043"/>
      <c r="U4043"/>
      <c r="V4043"/>
      <c r="Y4043"/>
      <c r="Z4043"/>
      <c r="AA4043"/>
      <c r="AB4043"/>
      <c r="AC4043"/>
      <c r="AD4043"/>
      <c r="AE4043"/>
      <c r="AF4043"/>
      <c r="AG4043"/>
      <c r="AH4043"/>
      <c r="AI4043"/>
      <c r="AJ4043"/>
      <c r="AK4043"/>
      <c r="AL4043"/>
    </row>
    <row r="4044" spans="3:38" ht="15" customHeight="1" x14ac:dyDescent="0.35">
      <c r="C4044"/>
      <c r="D4044"/>
      <c r="E4044"/>
      <c r="F4044"/>
      <c r="G4044"/>
      <c r="H4044"/>
      <c r="I4044"/>
      <c r="J4044"/>
      <c r="K4044"/>
      <c r="L4044"/>
      <c r="M4044"/>
      <c r="N4044"/>
      <c r="O4044"/>
      <c r="S4044"/>
      <c r="T4044"/>
      <c r="U4044"/>
      <c r="V4044"/>
      <c r="Y4044"/>
      <c r="Z4044"/>
      <c r="AA4044"/>
      <c r="AB4044"/>
      <c r="AC4044"/>
      <c r="AD4044"/>
      <c r="AE4044"/>
      <c r="AF4044"/>
      <c r="AG4044"/>
      <c r="AH4044"/>
      <c r="AI4044"/>
      <c r="AJ4044"/>
      <c r="AK4044"/>
      <c r="AL4044"/>
    </row>
    <row r="4045" spans="3:38" ht="15" customHeight="1" x14ac:dyDescent="0.35">
      <c r="C4045"/>
      <c r="D4045"/>
      <c r="E4045"/>
      <c r="F4045"/>
      <c r="G4045"/>
      <c r="H4045"/>
      <c r="I4045"/>
      <c r="J4045"/>
      <c r="K4045"/>
      <c r="L4045"/>
      <c r="M4045"/>
      <c r="N4045"/>
      <c r="O4045"/>
      <c r="S4045"/>
      <c r="T4045"/>
      <c r="U4045"/>
      <c r="V4045"/>
      <c r="Y4045"/>
      <c r="Z4045"/>
      <c r="AA4045"/>
      <c r="AB4045"/>
      <c r="AC4045"/>
      <c r="AD4045"/>
      <c r="AE4045"/>
      <c r="AF4045"/>
      <c r="AG4045"/>
      <c r="AH4045"/>
      <c r="AI4045"/>
      <c r="AJ4045"/>
      <c r="AK4045"/>
      <c r="AL4045"/>
    </row>
    <row r="4046" spans="3:38" ht="15" customHeight="1" x14ac:dyDescent="0.35">
      <c r="C4046"/>
      <c r="D4046"/>
      <c r="E4046"/>
      <c r="F4046"/>
      <c r="G4046"/>
      <c r="H4046"/>
      <c r="I4046"/>
      <c r="J4046"/>
      <c r="K4046"/>
      <c r="L4046"/>
      <c r="M4046"/>
      <c r="N4046"/>
      <c r="O4046"/>
      <c r="S4046"/>
      <c r="T4046"/>
      <c r="U4046"/>
      <c r="V4046"/>
      <c r="Y4046"/>
      <c r="Z4046"/>
      <c r="AA4046"/>
      <c r="AB4046"/>
      <c r="AC4046"/>
      <c r="AD4046"/>
      <c r="AE4046"/>
      <c r="AF4046"/>
      <c r="AG4046"/>
      <c r="AH4046"/>
      <c r="AI4046"/>
      <c r="AJ4046"/>
      <c r="AK4046"/>
      <c r="AL4046"/>
    </row>
    <row r="4047" spans="3:38" ht="15" customHeight="1" x14ac:dyDescent="0.35">
      <c r="C4047"/>
      <c r="D4047"/>
      <c r="E4047"/>
      <c r="F4047"/>
      <c r="G4047"/>
      <c r="H4047"/>
      <c r="I4047"/>
      <c r="J4047"/>
      <c r="K4047"/>
      <c r="L4047"/>
      <c r="M4047"/>
      <c r="N4047"/>
      <c r="O4047"/>
      <c r="S4047"/>
      <c r="T4047"/>
      <c r="U4047"/>
      <c r="V4047"/>
      <c r="Y4047"/>
      <c r="Z4047"/>
      <c r="AA4047"/>
      <c r="AB4047"/>
      <c r="AC4047"/>
      <c r="AD4047"/>
      <c r="AE4047"/>
      <c r="AF4047"/>
      <c r="AG4047"/>
      <c r="AH4047"/>
      <c r="AI4047"/>
      <c r="AJ4047"/>
      <c r="AK4047"/>
      <c r="AL4047"/>
    </row>
    <row r="4048" spans="3:38" ht="15" customHeight="1" x14ac:dyDescent="0.35">
      <c r="C4048"/>
      <c r="D4048"/>
      <c r="E4048"/>
      <c r="F4048"/>
      <c r="G4048"/>
      <c r="H4048"/>
      <c r="I4048"/>
      <c r="J4048"/>
      <c r="K4048"/>
      <c r="L4048"/>
      <c r="M4048"/>
      <c r="N4048"/>
      <c r="O4048"/>
      <c r="S4048"/>
      <c r="T4048"/>
      <c r="U4048"/>
      <c r="V4048"/>
      <c r="Y4048"/>
      <c r="Z4048"/>
      <c r="AA4048"/>
      <c r="AB4048"/>
      <c r="AC4048"/>
      <c r="AD4048"/>
      <c r="AE4048"/>
      <c r="AF4048"/>
      <c r="AG4048"/>
      <c r="AH4048"/>
      <c r="AI4048"/>
      <c r="AJ4048"/>
      <c r="AK4048"/>
      <c r="AL4048"/>
    </row>
    <row r="4049" spans="3:38" ht="15" customHeight="1" x14ac:dyDescent="0.35">
      <c r="C4049"/>
      <c r="D4049"/>
      <c r="E4049"/>
      <c r="F4049"/>
      <c r="G4049"/>
      <c r="H4049"/>
      <c r="I4049"/>
      <c r="J4049"/>
      <c r="K4049"/>
      <c r="L4049"/>
      <c r="M4049"/>
      <c r="N4049"/>
      <c r="O4049"/>
      <c r="S4049"/>
      <c r="T4049"/>
      <c r="U4049"/>
      <c r="V4049"/>
      <c r="Y4049"/>
      <c r="Z4049"/>
      <c r="AA4049"/>
      <c r="AB4049"/>
      <c r="AC4049"/>
      <c r="AD4049"/>
      <c r="AE4049"/>
      <c r="AF4049"/>
      <c r="AG4049"/>
      <c r="AH4049"/>
      <c r="AI4049"/>
      <c r="AJ4049"/>
      <c r="AK4049"/>
      <c r="AL4049"/>
    </row>
    <row r="4050" spans="3:38" ht="15" customHeight="1" x14ac:dyDescent="0.35">
      <c r="C4050"/>
      <c r="D4050"/>
      <c r="E4050"/>
      <c r="F4050"/>
      <c r="G4050"/>
      <c r="H4050"/>
      <c r="I4050"/>
      <c r="J4050"/>
      <c r="K4050"/>
      <c r="L4050"/>
      <c r="M4050"/>
      <c r="N4050"/>
      <c r="O4050"/>
      <c r="S4050"/>
      <c r="T4050"/>
      <c r="U4050"/>
      <c r="V4050"/>
      <c r="Y4050"/>
      <c r="Z4050"/>
      <c r="AA4050"/>
      <c r="AB4050"/>
      <c r="AC4050"/>
      <c r="AD4050"/>
      <c r="AE4050"/>
      <c r="AF4050"/>
      <c r="AG4050"/>
      <c r="AH4050"/>
      <c r="AI4050"/>
      <c r="AJ4050"/>
      <c r="AK4050"/>
      <c r="AL4050"/>
    </row>
    <row r="4051" spans="3:38" ht="15" customHeight="1" x14ac:dyDescent="0.35">
      <c r="C4051"/>
      <c r="D4051"/>
      <c r="E4051"/>
      <c r="F4051"/>
      <c r="G4051"/>
      <c r="H4051"/>
      <c r="I4051"/>
      <c r="J4051"/>
      <c r="K4051"/>
      <c r="L4051"/>
      <c r="M4051"/>
      <c r="N4051"/>
      <c r="O4051"/>
      <c r="S4051"/>
      <c r="T4051"/>
      <c r="U4051"/>
      <c r="V4051"/>
      <c r="Y4051"/>
      <c r="Z4051"/>
      <c r="AA4051"/>
      <c r="AB4051"/>
      <c r="AC4051"/>
      <c r="AD4051"/>
      <c r="AE4051"/>
      <c r="AF4051"/>
      <c r="AG4051"/>
      <c r="AH4051"/>
      <c r="AI4051"/>
      <c r="AJ4051"/>
      <c r="AK4051"/>
      <c r="AL4051"/>
    </row>
    <row r="4052" spans="3:38" ht="15" customHeight="1" x14ac:dyDescent="0.35">
      <c r="C4052"/>
      <c r="D4052"/>
      <c r="E4052"/>
      <c r="F4052"/>
      <c r="G4052"/>
      <c r="H4052"/>
      <c r="I4052"/>
      <c r="J4052"/>
      <c r="K4052"/>
      <c r="L4052"/>
      <c r="M4052"/>
      <c r="N4052"/>
      <c r="O4052"/>
      <c r="S4052"/>
      <c r="T4052"/>
      <c r="U4052"/>
      <c r="V4052"/>
      <c r="Y4052"/>
      <c r="Z4052"/>
      <c r="AA4052"/>
      <c r="AB4052"/>
      <c r="AC4052"/>
      <c r="AD4052"/>
      <c r="AE4052"/>
      <c r="AF4052"/>
      <c r="AG4052"/>
      <c r="AH4052"/>
      <c r="AI4052"/>
      <c r="AJ4052"/>
      <c r="AK4052"/>
      <c r="AL4052"/>
    </row>
    <row r="4053" spans="3:38" ht="15" customHeight="1" x14ac:dyDescent="0.35">
      <c r="C4053"/>
      <c r="D4053"/>
      <c r="E4053"/>
      <c r="F4053"/>
      <c r="G4053"/>
      <c r="H4053"/>
      <c r="I4053"/>
      <c r="J4053"/>
      <c r="K4053"/>
      <c r="L4053"/>
      <c r="M4053"/>
      <c r="N4053"/>
      <c r="O4053"/>
      <c r="S4053"/>
      <c r="T4053"/>
      <c r="U4053"/>
      <c r="V4053"/>
      <c r="Y4053"/>
      <c r="Z4053"/>
      <c r="AA4053"/>
      <c r="AB4053"/>
      <c r="AC4053"/>
      <c r="AD4053"/>
      <c r="AE4053"/>
      <c r="AF4053"/>
      <c r="AG4053"/>
      <c r="AH4053"/>
      <c r="AI4053"/>
      <c r="AJ4053"/>
      <c r="AK4053"/>
      <c r="AL4053"/>
    </row>
    <row r="4054" spans="3:38" ht="15" customHeight="1" x14ac:dyDescent="0.35">
      <c r="C4054"/>
      <c r="D4054"/>
      <c r="E4054"/>
      <c r="F4054"/>
      <c r="G4054"/>
      <c r="H4054"/>
      <c r="I4054"/>
      <c r="J4054"/>
      <c r="K4054"/>
      <c r="L4054"/>
      <c r="M4054"/>
      <c r="N4054"/>
      <c r="O4054"/>
      <c r="S4054"/>
      <c r="T4054"/>
      <c r="U4054"/>
      <c r="V4054"/>
      <c r="Y4054"/>
      <c r="Z4054"/>
      <c r="AA4054"/>
      <c r="AB4054"/>
      <c r="AC4054"/>
      <c r="AD4054"/>
      <c r="AE4054"/>
      <c r="AF4054"/>
      <c r="AG4054"/>
      <c r="AH4054"/>
      <c r="AI4054"/>
      <c r="AJ4054"/>
      <c r="AK4054"/>
      <c r="AL4054"/>
    </row>
    <row r="4055" spans="3:38" ht="15" customHeight="1" x14ac:dyDescent="0.35">
      <c r="C4055"/>
      <c r="D4055"/>
      <c r="E4055"/>
      <c r="F4055"/>
      <c r="G4055"/>
      <c r="H4055"/>
      <c r="I4055"/>
      <c r="J4055"/>
      <c r="K4055"/>
      <c r="L4055"/>
      <c r="M4055"/>
      <c r="N4055"/>
      <c r="O4055"/>
      <c r="S4055"/>
      <c r="T4055"/>
      <c r="U4055"/>
      <c r="V4055"/>
      <c r="Y4055"/>
      <c r="Z4055"/>
      <c r="AA4055"/>
      <c r="AB4055"/>
      <c r="AC4055"/>
      <c r="AD4055"/>
      <c r="AE4055"/>
      <c r="AF4055"/>
      <c r="AG4055"/>
      <c r="AH4055"/>
      <c r="AI4055"/>
      <c r="AJ4055"/>
      <c r="AK4055"/>
      <c r="AL4055"/>
    </row>
    <row r="4056" spans="3:38" ht="15" customHeight="1" x14ac:dyDescent="0.35">
      <c r="C4056"/>
      <c r="D4056"/>
      <c r="E4056"/>
      <c r="F4056"/>
      <c r="G4056"/>
      <c r="H4056"/>
      <c r="I4056"/>
      <c r="J4056"/>
      <c r="K4056"/>
      <c r="L4056"/>
      <c r="M4056"/>
      <c r="N4056"/>
      <c r="O4056"/>
      <c r="S4056"/>
      <c r="T4056"/>
      <c r="U4056"/>
      <c r="V4056"/>
      <c r="Y4056"/>
      <c r="Z4056"/>
      <c r="AA4056"/>
      <c r="AB4056"/>
      <c r="AC4056"/>
      <c r="AD4056"/>
      <c r="AE4056"/>
      <c r="AF4056"/>
      <c r="AG4056"/>
      <c r="AH4056"/>
      <c r="AI4056"/>
      <c r="AJ4056"/>
      <c r="AK4056"/>
      <c r="AL4056"/>
    </row>
    <row r="4057" spans="3:38" ht="15" customHeight="1" x14ac:dyDescent="0.35">
      <c r="C4057"/>
      <c r="D4057"/>
      <c r="E4057"/>
      <c r="F4057"/>
      <c r="G4057"/>
      <c r="H4057"/>
      <c r="I4057"/>
      <c r="J4057"/>
      <c r="K4057"/>
      <c r="L4057"/>
      <c r="M4057"/>
      <c r="N4057"/>
      <c r="O4057"/>
      <c r="S4057"/>
      <c r="T4057"/>
      <c r="U4057"/>
      <c r="V4057"/>
      <c r="Y4057"/>
      <c r="Z4057"/>
      <c r="AA4057"/>
      <c r="AB4057"/>
      <c r="AC4057"/>
      <c r="AD4057"/>
      <c r="AE4057"/>
      <c r="AF4057"/>
      <c r="AG4057"/>
      <c r="AH4057"/>
      <c r="AI4057"/>
      <c r="AJ4057"/>
      <c r="AK4057"/>
      <c r="AL4057"/>
    </row>
    <row r="4058" spans="3:38" ht="15" customHeight="1" x14ac:dyDescent="0.35">
      <c r="C4058"/>
      <c r="D4058"/>
      <c r="E4058"/>
      <c r="F4058"/>
      <c r="G4058"/>
      <c r="H4058"/>
      <c r="I4058"/>
      <c r="J4058"/>
      <c r="K4058"/>
      <c r="L4058"/>
      <c r="M4058"/>
      <c r="N4058"/>
      <c r="O4058"/>
      <c r="S4058"/>
      <c r="T4058"/>
      <c r="U4058"/>
      <c r="V4058"/>
      <c r="Y4058"/>
      <c r="Z4058"/>
      <c r="AA4058"/>
      <c r="AB4058"/>
      <c r="AC4058"/>
      <c r="AD4058"/>
      <c r="AE4058"/>
      <c r="AF4058"/>
      <c r="AG4058"/>
      <c r="AH4058"/>
      <c r="AI4058"/>
      <c r="AJ4058"/>
      <c r="AK4058"/>
      <c r="AL4058"/>
    </row>
    <row r="4059" spans="3:38" ht="15" customHeight="1" x14ac:dyDescent="0.35">
      <c r="C4059"/>
      <c r="D4059"/>
      <c r="E4059"/>
      <c r="F4059"/>
      <c r="G4059"/>
      <c r="H4059"/>
      <c r="I4059"/>
      <c r="J4059"/>
      <c r="K4059"/>
      <c r="L4059"/>
      <c r="M4059"/>
      <c r="N4059"/>
      <c r="O4059"/>
      <c r="S4059"/>
      <c r="T4059"/>
      <c r="U4059"/>
      <c r="V4059"/>
      <c r="Y4059"/>
      <c r="Z4059"/>
      <c r="AA4059"/>
      <c r="AB4059"/>
      <c r="AC4059"/>
      <c r="AD4059"/>
      <c r="AE4059"/>
      <c r="AF4059"/>
      <c r="AG4059"/>
      <c r="AH4059"/>
      <c r="AI4059"/>
      <c r="AJ4059"/>
      <c r="AK4059"/>
      <c r="AL4059"/>
    </row>
    <row r="4060" spans="3:38" ht="15" customHeight="1" x14ac:dyDescent="0.35">
      <c r="C4060"/>
      <c r="D4060"/>
      <c r="E4060"/>
      <c r="F4060"/>
      <c r="G4060"/>
      <c r="H4060"/>
      <c r="I4060"/>
      <c r="J4060"/>
      <c r="K4060"/>
      <c r="L4060"/>
      <c r="M4060"/>
      <c r="N4060"/>
      <c r="O4060"/>
      <c r="S4060"/>
      <c r="T4060"/>
      <c r="U4060"/>
      <c r="V4060"/>
      <c r="Y4060"/>
      <c r="Z4060"/>
      <c r="AA4060"/>
      <c r="AB4060"/>
      <c r="AC4060"/>
      <c r="AD4060"/>
      <c r="AE4060"/>
      <c r="AF4060"/>
      <c r="AG4060"/>
      <c r="AH4060"/>
      <c r="AI4060"/>
      <c r="AJ4060"/>
      <c r="AK4060"/>
      <c r="AL4060"/>
    </row>
    <row r="4061" spans="3:38" ht="15" customHeight="1" x14ac:dyDescent="0.35">
      <c r="C4061"/>
      <c r="D4061"/>
      <c r="E4061"/>
      <c r="F4061"/>
      <c r="G4061"/>
      <c r="H4061"/>
      <c r="I4061"/>
      <c r="J4061"/>
      <c r="K4061"/>
      <c r="L4061"/>
      <c r="M4061"/>
      <c r="N4061"/>
      <c r="O4061"/>
      <c r="S4061"/>
      <c r="T4061"/>
      <c r="U4061"/>
      <c r="V4061"/>
      <c r="Y4061"/>
      <c r="Z4061"/>
      <c r="AA4061"/>
      <c r="AB4061"/>
      <c r="AC4061"/>
      <c r="AD4061"/>
      <c r="AE4061"/>
      <c r="AF4061"/>
      <c r="AG4061"/>
      <c r="AH4061"/>
      <c r="AI4061"/>
      <c r="AJ4061"/>
      <c r="AK4061"/>
      <c r="AL4061"/>
    </row>
    <row r="4062" spans="3:38" ht="15" customHeight="1" x14ac:dyDescent="0.35">
      <c r="C4062"/>
      <c r="D4062"/>
      <c r="E4062"/>
      <c r="F4062"/>
      <c r="G4062"/>
      <c r="H4062"/>
      <c r="I4062"/>
      <c r="J4062"/>
      <c r="K4062"/>
      <c r="L4062"/>
      <c r="M4062"/>
      <c r="N4062"/>
      <c r="O4062"/>
      <c r="S4062"/>
      <c r="T4062"/>
      <c r="U4062"/>
      <c r="V4062"/>
      <c r="Y4062"/>
      <c r="Z4062"/>
      <c r="AA4062"/>
      <c r="AB4062"/>
      <c r="AC4062"/>
      <c r="AD4062"/>
      <c r="AE4062"/>
      <c r="AF4062"/>
      <c r="AG4062"/>
      <c r="AH4062"/>
      <c r="AI4062"/>
      <c r="AJ4062"/>
      <c r="AK4062"/>
      <c r="AL4062"/>
    </row>
    <row r="4063" spans="3:38" ht="15" customHeight="1" x14ac:dyDescent="0.35">
      <c r="C4063"/>
      <c r="D4063"/>
      <c r="E4063"/>
      <c r="F4063"/>
      <c r="G4063"/>
      <c r="H4063"/>
      <c r="I4063"/>
      <c r="J4063"/>
      <c r="K4063"/>
      <c r="L4063"/>
      <c r="M4063"/>
      <c r="N4063"/>
      <c r="O4063"/>
      <c r="S4063"/>
      <c r="T4063"/>
      <c r="U4063"/>
      <c r="V4063"/>
      <c r="Y4063"/>
      <c r="Z4063"/>
      <c r="AA4063"/>
      <c r="AB4063"/>
      <c r="AC4063"/>
      <c r="AD4063"/>
      <c r="AE4063"/>
      <c r="AF4063"/>
      <c r="AG4063"/>
      <c r="AH4063"/>
      <c r="AI4063"/>
      <c r="AJ4063"/>
      <c r="AK4063"/>
      <c r="AL4063"/>
    </row>
    <row r="4064" spans="3:38" ht="15" customHeight="1" x14ac:dyDescent="0.35">
      <c r="C4064"/>
      <c r="D4064"/>
      <c r="E4064"/>
      <c r="F4064"/>
      <c r="G4064"/>
      <c r="H4064"/>
      <c r="I4064"/>
      <c r="J4064"/>
      <c r="K4064"/>
      <c r="L4064"/>
      <c r="M4064"/>
      <c r="N4064"/>
      <c r="O4064"/>
      <c r="S4064"/>
      <c r="T4064"/>
      <c r="U4064"/>
      <c r="V4064"/>
      <c r="Y4064"/>
      <c r="Z4064"/>
      <c r="AA4064"/>
      <c r="AB4064"/>
      <c r="AC4064"/>
      <c r="AD4064"/>
      <c r="AE4064"/>
      <c r="AF4064"/>
      <c r="AG4064"/>
      <c r="AH4064"/>
      <c r="AI4064"/>
      <c r="AJ4064"/>
      <c r="AK4064"/>
      <c r="AL4064"/>
    </row>
    <row r="4065" spans="3:38" ht="15" customHeight="1" x14ac:dyDescent="0.35">
      <c r="C4065"/>
      <c r="D4065"/>
      <c r="E4065"/>
      <c r="F4065"/>
      <c r="G4065"/>
      <c r="H4065"/>
      <c r="I4065"/>
      <c r="J4065"/>
      <c r="K4065"/>
      <c r="L4065"/>
      <c r="M4065"/>
      <c r="N4065"/>
      <c r="O4065"/>
      <c r="S4065"/>
      <c r="T4065"/>
      <c r="U4065"/>
      <c r="V4065"/>
      <c r="Y4065"/>
      <c r="Z4065"/>
      <c r="AA4065"/>
      <c r="AB4065"/>
      <c r="AC4065"/>
      <c r="AD4065"/>
      <c r="AE4065"/>
      <c r="AF4065"/>
      <c r="AG4065"/>
      <c r="AH4065"/>
      <c r="AI4065"/>
      <c r="AJ4065"/>
      <c r="AK4065"/>
      <c r="AL4065"/>
    </row>
    <row r="4066" spans="3:38" ht="15" customHeight="1" x14ac:dyDescent="0.35">
      <c r="C4066"/>
      <c r="D4066"/>
      <c r="E4066"/>
      <c r="F4066"/>
      <c r="G4066"/>
      <c r="H4066"/>
      <c r="I4066"/>
      <c r="J4066"/>
      <c r="K4066"/>
      <c r="L4066"/>
      <c r="M4066"/>
      <c r="N4066"/>
      <c r="O4066"/>
      <c r="S4066"/>
      <c r="T4066"/>
      <c r="U4066"/>
      <c r="V4066"/>
      <c r="Y4066"/>
      <c r="Z4066"/>
      <c r="AA4066"/>
      <c r="AB4066"/>
      <c r="AC4066"/>
      <c r="AD4066"/>
      <c r="AE4066"/>
      <c r="AF4066"/>
      <c r="AG4066"/>
      <c r="AH4066"/>
      <c r="AI4066"/>
      <c r="AJ4066"/>
      <c r="AK4066"/>
      <c r="AL4066"/>
    </row>
    <row r="4067" spans="3:38" ht="15" customHeight="1" x14ac:dyDescent="0.35">
      <c r="C4067"/>
      <c r="D4067"/>
      <c r="E4067"/>
      <c r="F4067"/>
      <c r="G4067"/>
      <c r="H4067"/>
      <c r="I4067"/>
      <c r="J4067"/>
      <c r="K4067"/>
      <c r="L4067"/>
      <c r="M4067"/>
      <c r="N4067"/>
      <c r="O4067"/>
      <c r="S4067"/>
      <c r="T4067"/>
      <c r="U4067"/>
      <c r="V4067"/>
      <c r="Y4067"/>
      <c r="Z4067"/>
      <c r="AA4067"/>
      <c r="AB4067"/>
      <c r="AC4067"/>
      <c r="AD4067"/>
      <c r="AE4067"/>
      <c r="AF4067"/>
      <c r="AG4067"/>
      <c r="AH4067"/>
      <c r="AI4067"/>
      <c r="AJ4067"/>
      <c r="AK4067"/>
      <c r="AL4067"/>
    </row>
    <row r="4068" spans="3:38" ht="15" customHeight="1" x14ac:dyDescent="0.35">
      <c r="C4068"/>
      <c r="D4068"/>
      <c r="E4068"/>
      <c r="F4068"/>
      <c r="G4068"/>
      <c r="H4068"/>
      <c r="I4068"/>
      <c r="J4068"/>
      <c r="K4068"/>
      <c r="L4068"/>
      <c r="M4068"/>
      <c r="N4068"/>
      <c r="O4068"/>
      <c r="S4068"/>
      <c r="T4068"/>
      <c r="U4068"/>
      <c r="V4068"/>
      <c r="Y4068"/>
      <c r="Z4068"/>
      <c r="AA4068"/>
      <c r="AB4068"/>
      <c r="AC4068"/>
      <c r="AD4068"/>
      <c r="AE4068"/>
      <c r="AF4068"/>
      <c r="AG4068"/>
      <c r="AH4068"/>
      <c r="AI4068"/>
      <c r="AJ4068"/>
      <c r="AK4068"/>
      <c r="AL4068"/>
    </row>
    <row r="4069" spans="3:38" ht="15" customHeight="1" x14ac:dyDescent="0.35">
      <c r="C4069"/>
      <c r="D4069"/>
      <c r="E4069"/>
      <c r="F4069"/>
      <c r="G4069"/>
      <c r="H4069"/>
      <c r="I4069"/>
      <c r="J4069"/>
      <c r="K4069"/>
      <c r="L4069"/>
      <c r="M4069"/>
      <c r="N4069"/>
      <c r="O4069"/>
      <c r="S4069"/>
      <c r="T4069"/>
      <c r="U4069"/>
      <c r="V4069"/>
      <c r="Y4069"/>
      <c r="Z4069"/>
      <c r="AA4069"/>
      <c r="AB4069"/>
      <c r="AC4069"/>
      <c r="AD4069"/>
      <c r="AE4069"/>
      <c r="AF4069"/>
      <c r="AG4069"/>
      <c r="AH4069"/>
      <c r="AI4069"/>
      <c r="AJ4069"/>
      <c r="AK4069"/>
      <c r="AL4069"/>
    </row>
    <row r="4070" spans="3:38" ht="15" customHeight="1" x14ac:dyDescent="0.35">
      <c r="C4070"/>
      <c r="D4070"/>
      <c r="E4070"/>
      <c r="F4070"/>
      <c r="G4070"/>
      <c r="H4070"/>
      <c r="I4070"/>
      <c r="J4070"/>
      <c r="K4070"/>
      <c r="L4070"/>
      <c r="M4070"/>
      <c r="N4070"/>
      <c r="O4070"/>
      <c r="S4070"/>
      <c r="T4070"/>
      <c r="U4070"/>
      <c r="V4070"/>
      <c r="Y4070"/>
      <c r="Z4070"/>
      <c r="AA4070"/>
      <c r="AB4070"/>
      <c r="AC4070"/>
      <c r="AD4070"/>
      <c r="AE4070"/>
      <c r="AF4070"/>
      <c r="AG4070"/>
      <c r="AH4070"/>
      <c r="AI4070"/>
      <c r="AJ4070"/>
      <c r="AK4070"/>
      <c r="AL4070"/>
    </row>
    <row r="4071" spans="3:38" ht="15" customHeight="1" x14ac:dyDescent="0.35">
      <c r="C4071"/>
      <c r="D4071"/>
      <c r="E4071"/>
      <c r="F4071"/>
      <c r="G4071"/>
      <c r="H4071"/>
      <c r="I4071"/>
      <c r="J4071"/>
      <c r="K4071"/>
      <c r="L4071"/>
      <c r="M4071"/>
      <c r="N4071"/>
      <c r="O4071"/>
      <c r="S4071"/>
      <c r="T4071"/>
      <c r="U4071"/>
      <c r="V4071"/>
      <c r="Y4071"/>
      <c r="Z4071"/>
      <c r="AA4071"/>
      <c r="AB4071"/>
      <c r="AC4071"/>
      <c r="AD4071"/>
      <c r="AE4071"/>
      <c r="AF4071"/>
      <c r="AG4071"/>
      <c r="AH4071"/>
      <c r="AI4071"/>
      <c r="AJ4071"/>
      <c r="AK4071"/>
      <c r="AL4071"/>
    </row>
    <row r="4072" spans="3:38" ht="15" customHeight="1" x14ac:dyDescent="0.35">
      <c r="C4072"/>
      <c r="D4072"/>
      <c r="E4072"/>
      <c r="F4072"/>
      <c r="G4072"/>
      <c r="H4072"/>
      <c r="I4072"/>
      <c r="J4072"/>
      <c r="K4072"/>
      <c r="L4072"/>
      <c r="M4072"/>
      <c r="N4072"/>
      <c r="O4072"/>
      <c r="S4072"/>
      <c r="T4072"/>
      <c r="U4072"/>
      <c r="V4072"/>
      <c r="Y4072"/>
      <c r="Z4072"/>
      <c r="AA4072"/>
      <c r="AB4072"/>
      <c r="AC4072"/>
      <c r="AD4072"/>
      <c r="AE4072"/>
      <c r="AF4072"/>
      <c r="AG4072"/>
      <c r="AH4072"/>
      <c r="AI4072"/>
      <c r="AJ4072"/>
      <c r="AK4072"/>
      <c r="AL4072"/>
    </row>
    <row r="4073" spans="3:38" ht="15" customHeight="1" x14ac:dyDescent="0.35">
      <c r="C4073"/>
      <c r="D4073"/>
      <c r="E4073"/>
      <c r="F4073"/>
      <c r="G4073"/>
      <c r="H4073"/>
      <c r="I4073"/>
      <c r="J4073"/>
      <c r="K4073"/>
      <c r="L4073"/>
      <c r="M4073"/>
      <c r="N4073"/>
      <c r="O4073"/>
      <c r="S4073"/>
      <c r="T4073"/>
      <c r="U4073"/>
      <c r="V4073"/>
      <c r="Y4073"/>
      <c r="Z4073"/>
      <c r="AA4073"/>
      <c r="AB4073"/>
      <c r="AC4073"/>
      <c r="AD4073"/>
      <c r="AE4073"/>
      <c r="AF4073"/>
      <c r="AG4073"/>
      <c r="AH4073"/>
      <c r="AI4073"/>
      <c r="AJ4073"/>
      <c r="AK4073"/>
      <c r="AL4073"/>
    </row>
    <row r="4074" spans="3:38" ht="15" customHeight="1" x14ac:dyDescent="0.35">
      <c r="C4074"/>
      <c r="D4074"/>
      <c r="E4074"/>
      <c r="F4074"/>
      <c r="G4074"/>
      <c r="H4074"/>
      <c r="I4074"/>
      <c r="J4074"/>
      <c r="K4074"/>
      <c r="L4074"/>
      <c r="M4074"/>
      <c r="N4074"/>
      <c r="O4074"/>
      <c r="S4074"/>
      <c r="T4074"/>
      <c r="U4074"/>
      <c r="V4074"/>
      <c r="Y4074"/>
      <c r="Z4074"/>
      <c r="AA4074"/>
      <c r="AB4074"/>
      <c r="AC4074"/>
      <c r="AD4074"/>
      <c r="AE4074"/>
      <c r="AF4074"/>
      <c r="AG4074"/>
      <c r="AH4074"/>
      <c r="AI4074"/>
      <c r="AJ4074"/>
      <c r="AK4074"/>
      <c r="AL4074"/>
    </row>
    <row r="4075" spans="3:38" ht="15" customHeight="1" x14ac:dyDescent="0.35">
      <c r="C4075"/>
      <c r="D4075"/>
      <c r="E4075"/>
      <c r="F4075"/>
      <c r="G4075"/>
      <c r="H4075"/>
      <c r="I4075"/>
      <c r="J4075"/>
      <c r="K4075"/>
      <c r="L4075"/>
      <c r="M4075"/>
      <c r="N4075"/>
      <c r="O4075"/>
      <c r="S4075"/>
      <c r="T4075"/>
      <c r="U4075"/>
      <c r="V4075"/>
      <c r="Y4075"/>
      <c r="Z4075"/>
      <c r="AA4075"/>
      <c r="AB4075"/>
      <c r="AC4075"/>
      <c r="AD4075"/>
      <c r="AE4075"/>
      <c r="AF4075"/>
      <c r="AG4075"/>
      <c r="AH4075"/>
      <c r="AI4075"/>
      <c r="AJ4075"/>
      <c r="AK4075"/>
      <c r="AL4075"/>
    </row>
    <row r="4076" spans="3:38" ht="15" customHeight="1" x14ac:dyDescent="0.35">
      <c r="C4076"/>
      <c r="D4076"/>
      <c r="E4076"/>
      <c r="F4076"/>
      <c r="G4076"/>
      <c r="H4076"/>
      <c r="I4076"/>
      <c r="J4076"/>
      <c r="K4076"/>
      <c r="L4076"/>
      <c r="M4076"/>
      <c r="N4076"/>
      <c r="O4076"/>
      <c r="S4076"/>
      <c r="T4076"/>
      <c r="U4076"/>
      <c r="V4076"/>
      <c r="Y4076"/>
      <c r="Z4076"/>
      <c r="AA4076"/>
      <c r="AB4076"/>
      <c r="AC4076"/>
      <c r="AD4076"/>
      <c r="AE4076"/>
      <c r="AF4076"/>
      <c r="AG4076"/>
      <c r="AH4076"/>
      <c r="AI4076"/>
      <c r="AJ4076"/>
      <c r="AK4076"/>
      <c r="AL4076"/>
    </row>
    <row r="4077" spans="3:38" ht="15" customHeight="1" x14ac:dyDescent="0.35">
      <c r="C4077"/>
      <c r="D4077"/>
      <c r="E4077"/>
      <c r="F4077"/>
      <c r="G4077"/>
      <c r="H4077"/>
      <c r="I4077"/>
      <c r="J4077"/>
      <c r="K4077"/>
      <c r="L4077"/>
      <c r="M4077"/>
      <c r="N4077"/>
      <c r="O4077"/>
      <c r="S4077"/>
      <c r="T4077"/>
      <c r="U4077"/>
      <c r="V4077"/>
      <c r="Y4077"/>
      <c r="Z4077"/>
      <c r="AA4077"/>
      <c r="AB4077"/>
      <c r="AC4077"/>
      <c r="AD4077"/>
      <c r="AE4077"/>
      <c r="AF4077"/>
      <c r="AG4077"/>
      <c r="AH4077"/>
      <c r="AI4077"/>
      <c r="AJ4077"/>
      <c r="AK4077"/>
      <c r="AL4077"/>
    </row>
    <row r="4078" spans="3:38" ht="15" customHeight="1" x14ac:dyDescent="0.35">
      <c r="C4078"/>
      <c r="D4078"/>
      <c r="E4078"/>
      <c r="F4078"/>
      <c r="G4078"/>
      <c r="H4078"/>
      <c r="I4078"/>
      <c r="J4078"/>
      <c r="K4078"/>
      <c r="L4078"/>
      <c r="M4078"/>
      <c r="N4078"/>
      <c r="O4078"/>
      <c r="S4078"/>
      <c r="T4078"/>
      <c r="U4078"/>
      <c r="V4078"/>
      <c r="Y4078"/>
      <c r="Z4078"/>
      <c r="AA4078"/>
      <c r="AB4078"/>
      <c r="AC4078"/>
      <c r="AD4078"/>
      <c r="AE4078"/>
      <c r="AF4078"/>
      <c r="AG4078"/>
      <c r="AH4078"/>
      <c r="AI4078"/>
      <c r="AJ4078"/>
      <c r="AK4078"/>
      <c r="AL4078"/>
    </row>
    <row r="4079" spans="3:38" ht="15" customHeight="1" x14ac:dyDescent="0.35">
      <c r="C4079"/>
      <c r="D4079"/>
      <c r="E4079"/>
      <c r="F4079"/>
      <c r="G4079"/>
      <c r="H4079"/>
      <c r="I4079"/>
      <c r="J4079"/>
      <c r="K4079"/>
      <c r="L4079"/>
      <c r="M4079"/>
      <c r="N4079"/>
      <c r="O4079"/>
      <c r="S4079"/>
      <c r="T4079"/>
      <c r="U4079"/>
      <c r="V4079"/>
      <c r="Y4079"/>
      <c r="Z4079"/>
      <c r="AA4079"/>
      <c r="AB4079"/>
      <c r="AC4079"/>
      <c r="AD4079"/>
      <c r="AE4079"/>
      <c r="AF4079"/>
      <c r="AG4079"/>
      <c r="AH4079"/>
      <c r="AI4079"/>
      <c r="AJ4079"/>
      <c r="AK4079"/>
      <c r="AL4079"/>
    </row>
    <row r="4080" spans="3:38" ht="15" customHeight="1" x14ac:dyDescent="0.35">
      <c r="C4080"/>
      <c r="D4080"/>
      <c r="E4080"/>
      <c r="F4080"/>
      <c r="G4080"/>
      <c r="H4080"/>
      <c r="I4080"/>
      <c r="J4080"/>
      <c r="K4080"/>
      <c r="L4080"/>
      <c r="M4080"/>
      <c r="N4080"/>
      <c r="O4080"/>
      <c r="S4080"/>
      <c r="T4080"/>
      <c r="U4080"/>
      <c r="V4080"/>
      <c r="Y4080"/>
      <c r="Z4080"/>
      <c r="AA4080"/>
      <c r="AB4080"/>
      <c r="AC4080"/>
      <c r="AD4080"/>
      <c r="AE4080"/>
      <c r="AF4080"/>
      <c r="AG4080"/>
      <c r="AH4080"/>
      <c r="AI4080"/>
      <c r="AJ4080"/>
      <c r="AK4080"/>
      <c r="AL4080"/>
    </row>
    <row r="4081" spans="3:38" ht="15" customHeight="1" x14ac:dyDescent="0.35">
      <c r="C4081"/>
      <c r="D4081"/>
      <c r="E4081"/>
      <c r="F4081"/>
      <c r="G4081"/>
      <c r="H4081"/>
      <c r="I4081"/>
      <c r="J4081"/>
      <c r="K4081"/>
      <c r="L4081"/>
      <c r="M4081"/>
      <c r="N4081"/>
      <c r="O4081"/>
      <c r="S4081"/>
      <c r="T4081"/>
      <c r="U4081"/>
      <c r="V4081"/>
      <c r="Y4081"/>
      <c r="Z4081"/>
      <c r="AA4081"/>
      <c r="AB4081"/>
      <c r="AC4081"/>
      <c r="AD4081"/>
      <c r="AE4081"/>
      <c r="AF4081"/>
      <c r="AG4081"/>
      <c r="AH4081"/>
      <c r="AI4081"/>
      <c r="AJ4081"/>
      <c r="AK4081"/>
      <c r="AL4081"/>
    </row>
    <row r="4082" spans="3:38" ht="15" customHeight="1" x14ac:dyDescent="0.35">
      <c r="C4082"/>
      <c r="D4082"/>
      <c r="E4082"/>
      <c r="F4082"/>
      <c r="G4082"/>
      <c r="H4082"/>
      <c r="I4082"/>
      <c r="J4082"/>
      <c r="K4082"/>
      <c r="L4082"/>
      <c r="M4082"/>
      <c r="N4082"/>
      <c r="O4082"/>
      <c r="S4082"/>
      <c r="T4082"/>
      <c r="U4082"/>
      <c r="V4082"/>
      <c r="Y4082"/>
      <c r="Z4082"/>
      <c r="AA4082"/>
      <c r="AB4082"/>
      <c r="AC4082"/>
      <c r="AD4082"/>
      <c r="AE4082"/>
      <c r="AF4082"/>
      <c r="AG4082"/>
      <c r="AH4082"/>
      <c r="AI4082"/>
      <c r="AJ4082"/>
      <c r="AK4082"/>
      <c r="AL4082"/>
    </row>
    <row r="4083" spans="3:38" ht="15" customHeight="1" x14ac:dyDescent="0.35">
      <c r="C4083"/>
      <c r="D4083"/>
      <c r="E4083"/>
      <c r="F4083"/>
      <c r="G4083"/>
      <c r="H4083"/>
      <c r="I4083"/>
      <c r="J4083"/>
      <c r="K4083"/>
      <c r="L4083"/>
      <c r="M4083"/>
      <c r="N4083"/>
      <c r="O4083"/>
      <c r="S4083"/>
      <c r="T4083"/>
      <c r="U4083"/>
      <c r="V4083"/>
      <c r="Y4083"/>
      <c r="Z4083"/>
      <c r="AA4083"/>
      <c r="AB4083"/>
      <c r="AC4083"/>
      <c r="AD4083"/>
      <c r="AE4083"/>
      <c r="AF4083"/>
      <c r="AG4083"/>
      <c r="AH4083"/>
      <c r="AI4083"/>
      <c r="AJ4083"/>
      <c r="AK4083"/>
      <c r="AL4083"/>
    </row>
    <row r="4084" spans="3:38" ht="15" customHeight="1" x14ac:dyDescent="0.35">
      <c r="C4084"/>
      <c r="D4084"/>
      <c r="E4084"/>
      <c r="F4084"/>
      <c r="G4084"/>
      <c r="H4084"/>
      <c r="I4084"/>
      <c r="J4084"/>
      <c r="K4084"/>
      <c r="L4084"/>
      <c r="M4084"/>
      <c r="N4084"/>
      <c r="O4084"/>
      <c r="S4084"/>
      <c r="T4084"/>
      <c r="U4084"/>
      <c r="V4084"/>
      <c r="Y4084"/>
      <c r="Z4084"/>
      <c r="AA4084"/>
      <c r="AB4084"/>
      <c r="AC4084"/>
      <c r="AD4084"/>
      <c r="AE4084"/>
      <c r="AF4084"/>
      <c r="AG4084"/>
      <c r="AH4084"/>
      <c r="AI4084"/>
      <c r="AJ4084"/>
      <c r="AK4084"/>
      <c r="AL4084"/>
    </row>
    <row r="4085" spans="3:38" ht="15" customHeight="1" x14ac:dyDescent="0.35">
      <c r="C4085"/>
      <c r="D4085"/>
      <c r="E4085"/>
      <c r="F4085"/>
      <c r="G4085"/>
      <c r="H4085"/>
      <c r="I4085"/>
      <c r="J4085"/>
      <c r="K4085"/>
      <c r="L4085"/>
      <c r="M4085"/>
      <c r="N4085"/>
      <c r="O4085"/>
      <c r="S4085"/>
      <c r="T4085"/>
      <c r="U4085"/>
      <c r="V4085"/>
      <c r="Y4085"/>
      <c r="Z4085"/>
      <c r="AA4085"/>
      <c r="AB4085"/>
      <c r="AC4085"/>
      <c r="AD4085"/>
      <c r="AE4085"/>
      <c r="AF4085"/>
      <c r="AG4085"/>
      <c r="AH4085"/>
      <c r="AI4085"/>
      <c r="AJ4085"/>
      <c r="AK4085"/>
      <c r="AL4085"/>
    </row>
    <row r="4086" spans="3:38" ht="15" customHeight="1" x14ac:dyDescent="0.35">
      <c r="C4086"/>
      <c r="D4086"/>
      <c r="E4086"/>
      <c r="F4086"/>
      <c r="G4086"/>
      <c r="H4086"/>
      <c r="I4086"/>
      <c r="J4086"/>
      <c r="K4086"/>
      <c r="L4086"/>
      <c r="M4086"/>
      <c r="N4086"/>
      <c r="O4086"/>
      <c r="S4086"/>
      <c r="T4086"/>
      <c r="U4086"/>
      <c r="V4086"/>
      <c r="Y4086"/>
      <c r="Z4086"/>
      <c r="AA4086"/>
      <c r="AB4086"/>
      <c r="AC4086"/>
      <c r="AD4086"/>
      <c r="AE4086"/>
      <c r="AF4086"/>
      <c r="AG4086"/>
      <c r="AH4086"/>
      <c r="AI4086"/>
      <c r="AJ4086"/>
      <c r="AK4086"/>
      <c r="AL4086"/>
    </row>
    <row r="4087" spans="3:38" ht="15" customHeight="1" x14ac:dyDescent="0.35">
      <c r="C4087"/>
      <c r="D4087"/>
      <c r="E4087"/>
      <c r="F4087"/>
      <c r="G4087"/>
      <c r="H4087"/>
      <c r="I4087"/>
      <c r="J4087"/>
      <c r="K4087"/>
      <c r="L4087"/>
      <c r="M4087"/>
      <c r="N4087"/>
      <c r="O4087"/>
      <c r="S4087"/>
      <c r="T4087"/>
      <c r="U4087"/>
      <c r="V4087"/>
      <c r="Y4087"/>
      <c r="Z4087"/>
      <c r="AA4087"/>
      <c r="AB4087"/>
      <c r="AC4087"/>
      <c r="AD4087"/>
      <c r="AE4087"/>
      <c r="AF4087"/>
      <c r="AG4087"/>
      <c r="AH4087"/>
      <c r="AI4087"/>
      <c r="AJ4087"/>
      <c r="AK4087"/>
      <c r="AL4087"/>
    </row>
    <row r="4088" spans="3:38" ht="15" customHeight="1" x14ac:dyDescent="0.35">
      <c r="C4088"/>
      <c r="D4088"/>
      <c r="E4088"/>
      <c r="F4088"/>
      <c r="G4088"/>
      <c r="H4088"/>
      <c r="I4088"/>
      <c r="J4088"/>
      <c r="K4088"/>
      <c r="L4088"/>
      <c r="M4088"/>
      <c r="N4088"/>
      <c r="O4088"/>
      <c r="S4088"/>
      <c r="T4088"/>
      <c r="U4088"/>
      <c r="V4088"/>
      <c r="Y4088"/>
      <c r="Z4088"/>
      <c r="AA4088"/>
      <c r="AB4088"/>
      <c r="AC4088"/>
      <c r="AD4088"/>
      <c r="AE4088"/>
      <c r="AF4088"/>
      <c r="AG4088"/>
      <c r="AH4088"/>
      <c r="AI4088"/>
      <c r="AJ4088"/>
      <c r="AK4088"/>
      <c r="AL4088"/>
    </row>
    <row r="4089" spans="3:38" ht="15" customHeight="1" x14ac:dyDescent="0.35">
      <c r="C4089"/>
      <c r="D4089"/>
      <c r="E4089"/>
      <c r="F4089"/>
      <c r="G4089"/>
      <c r="H4089"/>
      <c r="I4089"/>
      <c r="J4089"/>
      <c r="K4089"/>
      <c r="L4089"/>
      <c r="M4089"/>
      <c r="N4089"/>
      <c r="O4089"/>
      <c r="S4089"/>
      <c r="T4089"/>
      <c r="U4089"/>
      <c r="V4089"/>
      <c r="Y4089"/>
      <c r="Z4089"/>
      <c r="AA4089"/>
      <c r="AB4089"/>
      <c r="AC4089"/>
      <c r="AD4089"/>
      <c r="AE4089"/>
      <c r="AF4089"/>
      <c r="AG4089"/>
      <c r="AH4089"/>
      <c r="AI4089"/>
      <c r="AJ4089"/>
      <c r="AK4089"/>
      <c r="AL4089"/>
    </row>
    <row r="4090" spans="3:38" ht="15" customHeight="1" x14ac:dyDescent="0.35">
      <c r="C4090"/>
      <c r="D4090"/>
      <c r="E4090"/>
      <c r="F4090"/>
      <c r="G4090"/>
      <c r="H4090"/>
      <c r="I4090"/>
      <c r="J4090"/>
      <c r="K4090"/>
      <c r="L4090"/>
      <c r="M4090"/>
      <c r="N4090"/>
      <c r="O4090"/>
      <c r="S4090"/>
      <c r="T4090"/>
      <c r="U4090"/>
      <c r="V4090"/>
      <c r="Y4090"/>
      <c r="Z4090"/>
      <c r="AA4090"/>
      <c r="AB4090"/>
      <c r="AC4090"/>
      <c r="AD4090"/>
      <c r="AE4090"/>
      <c r="AF4090"/>
      <c r="AG4090"/>
      <c r="AH4090"/>
      <c r="AI4090"/>
      <c r="AJ4090"/>
      <c r="AK4090"/>
      <c r="AL4090"/>
    </row>
    <row r="4091" spans="3:38" ht="15" customHeight="1" x14ac:dyDescent="0.35">
      <c r="C4091"/>
      <c r="D4091"/>
      <c r="E4091"/>
      <c r="F4091"/>
      <c r="G4091"/>
      <c r="H4091"/>
      <c r="I4091"/>
      <c r="J4091"/>
      <c r="K4091"/>
      <c r="L4091"/>
      <c r="M4091"/>
      <c r="N4091"/>
      <c r="O4091"/>
      <c r="S4091"/>
      <c r="T4091"/>
      <c r="U4091"/>
      <c r="V4091"/>
      <c r="Y4091"/>
      <c r="Z4091"/>
      <c r="AA4091"/>
      <c r="AB4091"/>
      <c r="AC4091"/>
      <c r="AD4091"/>
      <c r="AE4091"/>
      <c r="AF4091"/>
      <c r="AG4091"/>
      <c r="AH4091"/>
      <c r="AI4091"/>
      <c r="AJ4091"/>
      <c r="AK4091"/>
      <c r="AL4091"/>
    </row>
    <row r="4092" spans="3:38" ht="15" customHeight="1" x14ac:dyDescent="0.35">
      <c r="C4092"/>
      <c r="D4092"/>
      <c r="E4092"/>
      <c r="F4092"/>
      <c r="G4092"/>
      <c r="H4092"/>
      <c r="I4092"/>
      <c r="J4092"/>
      <c r="K4092"/>
      <c r="L4092"/>
      <c r="M4092"/>
      <c r="N4092"/>
      <c r="O4092"/>
      <c r="S4092"/>
      <c r="T4092"/>
      <c r="U4092"/>
      <c r="V4092"/>
      <c r="Y4092"/>
      <c r="Z4092"/>
      <c r="AA4092"/>
      <c r="AB4092"/>
      <c r="AC4092"/>
      <c r="AD4092"/>
      <c r="AE4092"/>
      <c r="AF4092"/>
      <c r="AG4092"/>
      <c r="AH4092"/>
      <c r="AI4092"/>
      <c r="AJ4092"/>
      <c r="AK4092"/>
      <c r="AL4092"/>
    </row>
    <row r="4093" spans="3:38" ht="15" customHeight="1" x14ac:dyDescent="0.35">
      <c r="C4093"/>
      <c r="D4093"/>
      <c r="E4093"/>
      <c r="F4093"/>
      <c r="G4093"/>
      <c r="H4093"/>
      <c r="I4093"/>
      <c r="J4093"/>
      <c r="K4093"/>
      <c r="L4093"/>
      <c r="M4093"/>
      <c r="N4093"/>
      <c r="O4093"/>
      <c r="S4093"/>
      <c r="T4093"/>
      <c r="U4093"/>
      <c r="V4093"/>
      <c r="Y4093"/>
      <c r="Z4093"/>
      <c r="AA4093"/>
      <c r="AB4093"/>
      <c r="AC4093"/>
      <c r="AD4093"/>
      <c r="AE4093"/>
      <c r="AF4093"/>
      <c r="AG4093"/>
      <c r="AH4093"/>
      <c r="AI4093"/>
      <c r="AJ4093"/>
      <c r="AK4093"/>
      <c r="AL4093"/>
    </row>
    <row r="4094" spans="3:38" ht="15" customHeight="1" x14ac:dyDescent="0.35">
      <c r="C4094"/>
      <c r="D4094"/>
      <c r="E4094"/>
      <c r="F4094"/>
      <c r="G4094"/>
      <c r="H4094"/>
      <c r="I4094"/>
      <c r="J4094"/>
      <c r="K4094"/>
      <c r="L4094"/>
      <c r="M4094"/>
      <c r="N4094"/>
      <c r="O4094"/>
      <c r="S4094"/>
      <c r="T4094"/>
      <c r="U4094"/>
      <c r="V4094"/>
      <c r="Y4094"/>
      <c r="Z4094"/>
      <c r="AA4094"/>
      <c r="AB4094"/>
      <c r="AC4094"/>
      <c r="AD4094"/>
      <c r="AE4094"/>
      <c r="AF4094"/>
      <c r="AG4094"/>
      <c r="AH4094"/>
      <c r="AI4094"/>
      <c r="AJ4094"/>
      <c r="AK4094"/>
      <c r="AL4094"/>
    </row>
    <row r="4095" spans="3:38" ht="15" customHeight="1" x14ac:dyDescent="0.35">
      <c r="C4095"/>
      <c r="D4095"/>
      <c r="E4095"/>
      <c r="F4095"/>
      <c r="G4095"/>
      <c r="H4095"/>
      <c r="I4095"/>
      <c r="J4095"/>
      <c r="K4095"/>
      <c r="L4095"/>
      <c r="M4095"/>
      <c r="N4095"/>
      <c r="O4095"/>
      <c r="S4095"/>
      <c r="T4095"/>
      <c r="U4095"/>
      <c r="V4095"/>
      <c r="Y4095"/>
      <c r="Z4095"/>
      <c r="AA4095"/>
      <c r="AB4095"/>
      <c r="AC4095"/>
      <c r="AD4095"/>
      <c r="AE4095"/>
      <c r="AF4095"/>
      <c r="AG4095"/>
      <c r="AH4095"/>
      <c r="AI4095"/>
      <c r="AJ4095"/>
      <c r="AK4095"/>
      <c r="AL4095"/>
    </row>
    <row r="4096" spans="3:38" ht="15" customHeight="1" x14ac:dyDescent="0.35">
      <c r="C4096"/>
      <c r="D4096"/>
      <c r="E4096"/>
      <c r="F4096"/>
      <c r="G4096"/>
      <c r="H4096"/>
      <c r="I4096"/>
      <c r="J4096"/>
      <c r="K4096"/>
      <c r="L4096"/>
      <c r="M4096"/>
      <c r="N4096"/>
      <c r="O4096"/>
      <c r="S4096"/>
      <c r="T4096"/>
      <c r="U4096"/>
      <c r="V4096"/>
      <c r="Y4096"/>
      <c r="Z4096"/>
      <c r="AA4096"/>
      <c r="AB4096"/>
      <c r="AC4096"/>
      <c r="AD4096"/>
      <c r="AE4096"/>
      <c r="AF4096"/>
      <c r="AG4096"/>
      <c r="AH4096"/>
      <c r="AI4096"/>
      <c r="AJ4096"/>
      <c r="AK4096"/>
      <c r="AL4096"/>
    </row>
    <row r="4097" spans="3:38" ht="15" customHeight="1" x14ac:dyDescent="0.35">
      <c r="C4097"/>
      <c r="D4097"/>
      <c r="E4097"/>
      <c r="F4097"/>
      <c r="G4097"/>
      <c r="H4097"/>
      <c r="I4097"/>
      <c r="J4097"/>
      <c r="K4097"/>
      <c r="L4097"/>
      <c r="M4097"/>
      <c r="N4097"/>
      <c r="O4097"/>
      <c r="S4097"/>
      <c r="T4097"/>
      <c r="U4097"/>
      <c r="V4097"/>
      <c r="Y4097"/>
      <c r="Z4097"/>
      <c r="AA4097"/>
      <c r="AB4097"/>
      <c r="AC4097"/>
      <c r="AD4097"/>
      <c r="AE4097"/>
      <c r="AF4097"/>
      <c r="AG4097"/>
      <c r="AH4097"/>
      <c r="AI4097"/>
      <c r="AJ4097"/>
      <c r="AK4097"/>
      <c r="AL4097"/>
    </row>
    <row r="4098" spans="3:38" ht="15" customHeight="1" x14ac:dyDescent="0.35">
      <c r="C4098"/>
      <c r="D4098"/>
      <c r="E4098"/>
      <c r="F4098"/>
      <c r="G4098"/>
      <c r="H4098"/>
      <c r="I4098"/>
      <c r="J4098"/>
      <c r="K4098"/>
      <c r="L4098"/>
      <c r="M4098"/>
      <c r="N4098"/>
      <c r="O4098"/>
      <c r="S4098"/>
      <c r="T4098"/>
      <c r="U4098"/>
      <c r="V4098"/>
      <c r="Y4098"/>
      <c r="Z4098"/>
      <c r="AA4098"/>
      <c r="AB4098"/>
      <c r="AC4098"/>
      <c r="AD4098"/>
      <c r="AE4098"/>
      <c r="AF4098"/>
      <c r="AG4098"/>
      <c r="AH4098"/>
      <c r="AI4098"/>
      <c r="AJ4098"/>
      <c r="AK4098"/>
      <c r="AL4098"/>
    </row>
    <row r="4099" spans="3:38" ht="15" customHeight="1" x14ac:dyDescent="0.35">
      <c r="C4099"/>
      <c r="D4099"/>
      <c r="E4099"/>
      <c r="F4099"/>
      <c r="G4099"/>
      <c r="H4099"/>
      <c r="I4099"/>
      <c r="J4099"/>
      <c r="K4099"/>
      <c r="L4099"/>
      <c r="M4099"/>
      <c r="N4099"/>
      <c r="O4099"/>
      <c r="S4099"/>
      <c r="T4099"/>
      <c r="U4099"/>
      <c r="V4099"/>
      <c r="Y4099"/>
      <c r="Z4099"/>
      <c r="AA4099"/>
      <c r="AB4099"/>
      <c r="AC4099"/>
      <c r="AD4099"/>
      <c r="AE4099"/>
      <c r="AF4099"/>
      <c r="AG4099"/>
      <c r="AH4099"/>
      <c r="AI4099"/>
      <c r="AJ4099"/>
      <c r="AK4099"/>
      <c r="AL4099"/>
    </row>
    <row r="4100" spans="3:38" ht="15" customHeight="1" x14ac:dyDescent="0.35">
      <c r="C4100"/>
      <c r="D4100"/>
      <c r="E4100"/>
      <c r="F4100"/>
      <c r="G4100"/>
      <c r="H4100"/>
      <c r="I4100"/>
      <c r="J4100"/>
      <c r="K4100"/>
      <c r="L4100"/>
      <c r="M4100"/>
      <c r="N4100"/>
      <c r="O4100"/>
      <c r="S4100"/>
      <c r="T4100"/>
      <c r="U4100"/>
      <c r="V4100"/>
      <c r="Y4100"/>
      <c r="Z4100"/>
      <c r="AA4100"/>
      <c r="AB4100"/>
      <c r="AC4100"/>
      <c r="AD4100"/>
      <c r="AE4100"/>
      <c r="AF4100"/>
      <c r="AG4100"/>
      <c r="AH4100"/>
      <c r="AI4100"/>
      <c r="AJ4100"/>
      <c r="AK4100"/>
      <c r="AL4100"/>
    </row>
    <row r="4101" spans="3:38" ht="15" customHeight="1" x14ac:dyDescent="0.35">
      <c r="C4101"/>
      <c r="D4101"/>
      <c r="E4101"/>
      <c r="F4101"/>
      <c r="G4101"/>
      <c r="H4101"/>
      <c r="I4101"/>
      <c r="J4101"/>
      <c r="K4101"/>
      <c r="L4101"/>
      <c r="M4101"/>
      <c r="N4101"/>
      <c r="O4101"/>
      <c r="S4101"/>
      <c r="T4101"/>
      <c r="U4101"/>
      <c r="V4101"/>
      <c r="Y4101"/>
      <c r="Z4101"/>
      <c r="AA4101"/>
      <c r="AB4101"/>
      <c r="AC4101"/>
      <c r="AD4101"/>
      <c r="AE4101"/>
      <c r="AF4101"/>
      <c r="AG4101"/>
      <c r="AH4101"/>
      <c r="AI4101"/>
      <c r="AJ4101"/>
      <c r="AK4101"/>
      <c r="AL4101"/>
    </row>
    <row r="4102" spans="3:38" ht="15" customHeight="1" x14ac:dyDescent="0.35">
      <c r="C4102"/>
      <c r="D4102"/>
      <c r="E4102"/>
      <c r="F4102"/>
      <c r="G4102"/>
      <c r="H4102"/>
      <c r="I4102"/>
      <c r="J4102"/>
      <c r="K4102"/>
      <c r="L4102"/>
      <c r="M4102"/>
      <c r="N4102"/>
      <c r="O4102"/>
      <c r="S4102"/>
      <c r="T4102"/>
      <c r="U4102"/>
      <c r="V4102"/>
      <c r="Y4102"/>
      <c r="Z4102"/>
      <c r="AA4102"/>
      <c r="AB4102"/>
      <c r="AC4102"/>
      <c r="AD4102"/>
      <c r="AE4102"/>
      <c r="AF4102"/>
      <c r="AG4102"/>
      <c r="AH4102"/>
      <c r="AI4102"/>
      <c r="AJ4102"/>
      <c r="AK4102"/>
      <c r="AL4102"/>
    </row>
    <row r="4103" spans="3:38" ht="15" customHeight="1" x14ac:dyDescent="0.35">
      <c r="C4103"/>
      <c r="D4103"/>
      <c r="E4103"/>
      <c r="F4103"/>
      <c r="G4103"/>
      <c r="H4103"/>
      <c r="I4103"/>
      <c r="J4103"/>
      <c r="K4103"/>
      <c r="L4103"/>
      <c r="M4103"/>
      <c r="N4103"/>
      <c r="O4103"/>
      <c r="S4103"/>
      <c r="T4103"/>
      <c r="U4103"/>
      <c r="V4103"/>
      <c r="Y4103"/>
      <c r="Z4103"/>
      <c r="AA4103"/>
      <c r="AB4103"/>
      <c r="AC4103"/>
      <c r="AD4103"/>
      <c r="AE4103"/>
      <c r="AF4103"/>
      <c r="AG4103"/>
      <c r="AH4103"/>
      <c r="AI4103"/>
      <c r="AJ4103"/>
      <c r="AK4103"/>
      <c r="AL4103"/>
    </row>
    <row r="4104" spans="3:38" ht="15" customHeight="1" x14ac:dyDescent="0.35">
      <c r="C4104"/>
      <c r="D4104"/>
      <c r="E4104"/>
      <c r="F4104"/>
      <c r="G4104"/>
      <c r="H4104"/>
      <c r="I4104"/>
      <c r="J4104"/>
      <c r="K4104"/>
      <c r="L4104"/>
      <c r="M4104"/>
      <c r="N4104"/>
      <c r="O4104"/>
      <c r="S4104"/>
      <c r="T4104"/>
      <c r="U4104"/>
      <c r="V4104"/>
      <c r="Y4104"/>
      <c r="Z4104"/>
      <c r="AA4104"/>
      <c r="AB4104"/>
      <c r="AC4104"/>
      <c r="AD4104"/>
      <c r="AE4104"/>
      <c r="AF4104"/>
      <c r="AG4104"/>
      <c r="AH4104"/>
      <c r="AI4104"/>
      <c r="AJ4104"/>
      <c r="AK4104"/>
      <c r="AL4104"/>
    </row>
    <row r="4105" spans="3:38" ht="15" customHeight="1" x14ac:dyDescent="0.35">
      <c r="C4105"/>
      <c r="D4105"/>
      <c r="E4105"/>
      <c r="F4105"/>
      <c r="G4105"/>
      <c r="H4105"/>
      <c r="I4105"/>
      <c r="J4105"/>
      <c r="K4105"/>
      <c r="L4105"/>
      <c r="M4105"/>
      <c r="N4105"/>
      <c r="O4105"/>
      <c r="S4105"/>
      <c r="T4105"/>
      <c r="U4105"/>
      <c r="V4105"/>
      <c r="Y4105"/>
      <c r="Z4105"/>
      <c r="AA4105"/>
      <c r="AB4105"/>
      <c r="AC4105"/>
      <c r="AD4105"/>
      <c r="AE4105"/>
      <c r="AF4105"/>
      <c r="AG4105"/>
      <c r="AH4105"/>
      <c r="AI4105"/>
      <c r="AJ4105"/>
      <c r="AK4105"/>
      <c r="AL4105"/>
    </row>
    <row r="4106" spans="3:38" ht="15" customHeight="1" x14ac:dyDescent="0.35">
      <c r="C4106"/>
      <c r="D4106"/>
      <c r="E4106"/>
      <c r="F4106"/>
      <c r="G4106"/>
      <c r="H4106"/>
      <c r="I4106"/>
      <c r="J4106"/>
      <c r="K4106"/>
      <c r="L4106"/>
      <c r="M4106"/>
      <c r="N4106"/>
      <c r="O4106"/>
      <c r="S4106"/>
      <c r="T4106"/>
      <c r="U4106"/>
      <c r="V4106"/>
      <c r="Y4106"/>
      <c r="Z4106"/>
      <c r="AA4106"/>
      <c r="AB4106"/>
      <c r="AC4106"/>
      <c r="AD4106"/>
      <c r="AE4106"/>
      <c r="AF4106"/>
      <c r="AG4106"/>
      <c r="AH4106"/>
      <c r="AI4106"/>
      <c r="AJ4106"/>
      <c r="AK4106"/>
      <c r="AL4106"/>
    </row>
    <row r="4107" spans="3:38" ht="15" customHeight="1" x14ac:dyDescent="0.35">
      <c r="C4107"/>
      <c r="D4107"/>
      <c r="E4107"/>
      <c r="F4107"/>
      <c r="G4107"/>
      <c r="H4107"/>
      <c r="I4107"/>
      <c r="J4107"/>
      <c r="K4107"/>
      <c r="L4107"/>
      <c r="M4107"/>
      <c r="N4107"/>
      <c r="O4107"/>
      <c r="S4107"/>
      <c r="T4107"/>
      <c r="U4107"/>
      <c r="V4107"/>
      <c r="Y4107"/>
      <c r="Z4107"/>
      <c r="AA4107"/>
      <c r="AB4107"/>
      <c r="AC4107"/>
      <c r="AD4107"/>
      <c r="AE4107"/>
      <c r="AF4107"/>
      <c r="AG4107"/>
      <c r="AH4107"/>
      <c r="AI4107"/>
      <c r="AJ4107"/>
      <c r="AK4107"/>
      <c r="AL4107"/>
    </row>
    <row r="4108" spans="3:38" ht="15" customHeight="1" x14ac:dyDescent="0.35">
      <c r="C4108"/>
      <c r="D4108"/>
      <c r="E4108"/>
      <c r="F4108"/>
      <c r="G4108"/>
      <c r="H4108"/>
      <c r="I4108"/>
      <c r="J4108"/>
      <c r="K4108"/>
      <c r="L4108"/>
      <c r="M4108"/>
      <c r="N4108"/>
      <c r="O4108"/>
      <c r="S4108"/>
      <c r="T4108"/>
      <c r="U4108"/>
      <c r="V4108"/>
      <c r="Y4108"/>
      <c r="Z4108"/>
      <c r="AA4108"/>
      <c r="AB4108"/>
      <c r="AC4108"/>
      <c r="AD4108"/>
      <c r="AE4108"/>
      <c r="AF4108"/>
      <c r="AG4108"/>
      <c r="AH4108"/>
      <c r="AI4108"/>
      <c r="AJ4108"/>
      <c r="AK4108"/>
      <c r="AL4108"/>
    </row>
    <row r="4109" spans="3:38" ht="15" customHeight="1" x14ac:dyDescent="0.35">
      <c r="C4109"/>
      <c r="D4109"/>
      <c r="E4109"/>
      <c r="F4109"/>
      <c r="G4109"/>
      <c r="H4109"/>
      <c r="I4109"/>
      <c r="J4109"/>
      <c r="K4109"/>
      <c r="L4109"/>
      <c r="M4109"/>
      <c r="N4109"/>
      <c r="O4109"/>
      <c r="S4109"/>
      <c r="T4109"/>
      <c r="U4109"/>
      <c r="V4109"/>
      <c r="Y4109"/>
      <c r="Z4109"/>
      <c r="AA4109"/>
      <c r="AB4109"/>
      <c r="AC4109"/>
      <c r="AD4109"/>
      <c r="AE4109"/>
      <c r="AF4109"/>
      <c r="AG4109"/>
      <c r="AH4109"/>
      <c r="AI4109"/>
      <c r="AJ4109"/>
      <c r="AK4109"/>
      <c r="AL4109"/>
    </row>
    <row r="4110" spans="3:38" ht="15" customHeight="1" x14ac:dyDescent="0.35">
      <c r="C4110"/>
      <c r="D4110"/>
      <c r="E4110"/>
      <c r="F4110"/>
      <c r="G4110"/>
      <c r="H4110"/>
      <c r="I4110"/>
      <c r="J4110"/>
      <c r="K4110"/>
      <c r="L4110"/>
      <c r="M4110"/>
      <c r="N4110"/>
      <c r="O4110"/>
      <c r="S4110"/>
      <c r="T4110"/>
      <c r="U4110"/>
      <c r="V4110"/>
      <c r="Y4110"/>
      <c r="Z4110"/>
      <c r="AA4110"/>
      <c r="AB4110"/>
      <c r="AC4110"/>
      <c r="AD4110"/>
      <c r="AE4110"/>
      <c r="AF4110"/>
      <c r="AG4110"/>
      <c r="AH4110"/>
      <c r="AI4110"/>
      <c r="AJ4110"/>
      <c r="AK4110"/>
      <c r="AL4110"/>
    </row>
    <row r="4111" spans="3:38" ht="15" customHeight="1" x14ac:dyDescent="0.35">
      <c r="C4111"/>
      <c r="D4111"/>
      <c r="E4111"/>
      <c r="F4111"/>
      <c r="G4111"/>
      <c r="H4111"/>
      <c r="I4111"/>
      <c r="J4111"/>
      <c r="K4111"/>
      <c r="L4111"/>
      <c r="M4111"/>
      <c r="N4111"/>
      <c r="O4111"/>
      <c r="S4111"/>
      <c r="T4111"/>
      <c r="U4111"/>
      <c r="V4111"/>
      <c r="Y4111"/>
      <c r="Z4111"/>
      <c r="AA4111"/>
      <c r="AB4111"/>
      <c r="AC4111"/>
      <c r="AD4111"/>
      <c r="AE4111"/>
      <c r="AF4111"/>
      <c r="AG4111"/>
      <c r="AH4111"/>
      <c r="AI4111"/>
      <c r="AJ4111"/>
      <c r="AK4111"/>
      <c r="AL4111"/>
    </row>
    <row r="4112" spans="3:38" ht="15" customHeight="1" x14ac:dyDescent="0.35">
      <c r="C4112"/>
      <c r="D4112"/>
      <c r="E4112"/>
      <c r="F4112"/>
      <c r="G4112"/>
      <c r="H4112"/>
      <c r="I4112"/>
      <c r="J4112"/>
      <c r="K4112"/>
      <c r="L4112"/>
      <c r="M4112"/>
      <c r="N4112"/>
      <c r="O4112"/>
      <c r="S4112"/>
      <c r="T4112"/>
      <c r="U4112"/>
      <c r="V4112"/>
      <c r="Y4112"/>
      <c r="Z4112"/>
      <c r="AA4112"/>
      <c r="AB4112"/>
      <c r="AC4112"/>
      <c r="AD4112"/>
      <c r="AE4112"/>
      <c r="AF4112"/>
      <c r="AG4112"/>
      <c r="AH4112"/>
      <c r="AI4112"/>
      <c r="AJ4112"/>
      <c r="AK4112"/>
      <c r="AL4112"/>
    </row>
    <row r="4113" spans="3:38" ht="15" customHeight="1" x14ac:dyDescent="0.35">
      <c r="C4113"/>
      <c r="D4113"/>
      <c r="E4113"/>
      <c r="F4113"/>
      <c r="G4113"/>
      <c r="H4113"/>
      <c r="I4113"/>
      <c r="J4113"/>
      <c r="K4113"/>
      <c r="L4113"/>
      <c r="M4113"/>
      <c r="N4113"/>
      <c r="O4113"/>
      <c r="S4113"/>
      <c r="T4113"/>
      <c r="U4113"/>
      <c r="V4113"/>
      <c r="Y4113"/>
      <c r="Z4113"/>
      <c r="AA4113"/>
      <c r="AB4113"/>
      <c r="AC4113"/>
      <c r="AD4113"/>
      <c r="AE4113"/>
      <c r="AF4113"/>
      <c r="AG4113"/>
      <c r="AH4113"/>
      <c r="AI4113"/>
      <c r="AJ4113"/>
      <c r="AK4113"/>
      <c r="AL4113"/>
    </row>
    <row r="4114" spans="3:38" ht="15" customHeight="1" x14ac:dyDescent="0.35">
      <c r="C4114"/>
      <c r="D4114"/>
      <c r="E4114"/>
      <c r="F4114"/>
      <c r="G4114"/>
      <c r="H4114"/>
      <c r="I4114"/>
      <c r="J4114"/>
      <c r="K4114"/>
      <c r="L4114"/>
      <c r="M4114"/>
      <c r="N4114"/>
      <c r="O4114"/>
      <c r="S4114"/>
      <c r="T4114"/>
      <c r="U4114"/>
      <c r="V4114"/>
      <c r="Y4114"/>
      <c r="Z4114"/>
      <c r="AA4114"/>
      <c r="AB4114"/>
      <c r="AC4114"/>
      <c r="AD4114"/>
      <c r="AE4114"/>
      <c r="AF4114"/>
      <c r="AG4114"/>
      <c r="AH4114"/>
      <c r="AI4114"/>
      <c r="AJ4114"/>
      <c r="AK4114"/>
      <c r="AL4114"/>
    </row>
    <row r="4115" spans="3:38" ht="15" customHeight="1" x14ac:dyDescent="0.35">
      <c r="C4115"/>
      <c r="D4115"/>
      <c r="E4115"/>
      <c r="F4115"/>
      <c r="G4115"/>
      <c r="H4115"/>
      <c r="I4115"/>
      <c r="J4115"/>
      <c r="K4115"/>
      <c r="L4115"/>
      <c r="M4115"/>
      <c r="N4115"/>
      <c r="O4115"/>
      <c r="S4115"/>
      <c r="T4115"/>
      <c r="U4115"/>
      <c r="V4115"/>
      <c r="Y4115"/>
      <c r="Z4115"/>
      <c r="AA4115"/>
      <c r="AB4115"/>
      <c r="AC4115"/>
      <c r="AD4115"/>
      <c r="AE4115"/>
      <c r="AF4115"/>
      <c r="AG4115"/>
      <c r="AH4115"/>
      <c r="AI4115"/>
      <c r="AJ4115"/>
      <c r="AK4115"/>
      <c r="AL4115"/>
    </row>
    <row r="4116" spans="3:38" ht="15" customHeight="1" x14ac:dyDescent="0.35">
      <c r="C4116"/>
      <c r="D4116"/>
      <c r="E4116"/>
      <c r="F4116"/>
      <c r="G4116"/>
      <c r="H4116"/>
      <c r="I4116"/>
      <c r="J4116"/>
      <c r="K4116"/>
      <c r="L4116"/>
      <c r="M4116"/>
      <c r="N4116"/>
      <c r="O4116"/>
      <c r="S4116"/>
      <c r="T4116"/>
      <c r="U4116"/>
      <c r="V4116"/>
      <c r="Y4116"/>
      <c r="Z4116"/>
      <c r="AA4116"/>
      <c r="AB4116"/>
      <c r="AC4116"/>
      <c r="AD4116"/>
      <c r="AE4116"/>
      <c r="AF4116"/>
      <c r="AG4116"/>
      <c r="AH4116"/>
      <c r="AI4116"/>
      <c r="AJ4116"/>
      <c r="AK4116"/>
      <c r="AL4116"/>
    </row>
    <row r="4117" spans="3:38" ht="15" customHeight="1" x14ac:dyDescent="0.35">
      <c r="C4117"/>
      <c r="D4117"/>
      <c r="E4117"/>
      <c r="F4117"/>
      <c r="G4117"/>
      <c r="H4117"/>
      <c r="I4117"/>
      <c r="J4117"/>
      <c r="K4117"/>
      <c r="L4117"/>
      <c r="M4117"/>
      <c r="N4117"/>
      <c r="O4117"/>
      <c r="S4117"/>
      <c r="T4117"/>
      <c r="U4117"/>
      <c r="V4117"/>
      <c r="Y4117"/>
      <c r="Z4117"/>
      <c r="AA4117"/>
      <c r="AB4117"/>
      <c r="AC4117"/>
      <c r="AD4117"/>
      <c r="AE4117"/>
      <c r="AF4117"/>
      <c r="AG4117"/>
      <c r="AH4117"/>
      <c r="AI4117"/>
      <c r="AJ4117"/>
      <c r="AK4117"/>
      <c r="AL4117"/>
    </row>
    <row r="4118" spans="3:38" ht="15" customHeight="1" x14ac:dyDescent="0.35">
      <c r="C4118"/>
      <c r="D4118"/>
      <c r="E4118"/>
      <c r="F4118"/>
      <c r="G4118"/>
      <c r="H4118"/>
      <c r="I4118"/>
      <c r="J4118"/>
      <c r="K4118"/>
      <c r="L4118"/>
      <c r="M4118"/>
      <c r="N4118"/>
      <c r="O4118"/>
      <c r="S4118"/>
      <c r="T4118"/>
      <c r="U4118"/>
      <c r="V4118"/>
      <c r="Y4118"/>
      <c r="Z4118"/>
      <c r="AA4118"/>
      <c r="AB4118"/>
      <c r="AC4118"/>
      <c r="AD4118"/>
      <c r="AE4118"/>
      <c r="AF4118"/>
      <c r="AG4118"/>
      <c r="AH4118"/>
      <c r="AI4118"/>
      <c r="AJ4118"/>
      <c r="AK4118"/>
      <c r="AL4118"/>
    </row>
    <row r="4119" spans="3:38" ht="15" customHeight="1" x14ac:dyDescent="0.35">
      <c r="C4119"/>
      <c r="D4119"/>
      <c r="E4119"/>
      <c r="F4119"/>
      <c r="G4119"/>
      <c r="H4119"/>
      <c r="I4119"/>
      <c r="J4119"/>
      <c r="K4119"/>
      <c r="L4119"/>
      <c r="M4119"/>
      <c r="N4119"/>
      <c r="O4119"/>
      <c r="S4119"/>
      <c r="T4119"/>
      <c r="U4119"/>
      <c r="V4119"/>
      <c r="Y4119"/>
      <c r="Z4119"/>
      <c r="AA4119"/>
      <c r="AB4119"/>
      <c r="AC4119"/>
      <c r="AD4119"/>
      <c r="AE4119"/>
      <c r="AF4119"/>
      <c r="AG4119"/>
      <c r="AH4119"/>
      <c r="AI4119"/>
      <c r="AJ4119"/>
      <c r="AK4119"/>
      <c r="AL4119"/>
    </row>
    <row r="4120" spans="3:38" ht="15" customHeight="1" x14ac:dyDescent="0.35">
      <c r="C4120"/>
      <c r="D4120"/>
      <c r="E4120"/>
      <c r="F4120"/>
      <c r="G4120"/>
      <c r="H4120"/>
      <c r="I4120"/>
      <c r="J4120"/>
      <c r="K4120"/>
      <c r="L4120"/>
      <c r="M4120"/>
      <c r="N4120"/>
      <c r="O4120"/>
      <c r="S4120"/>
      <c r="T4120"/>
      <c r="U4120"/>
      <c r="V4120"/>
      <c r="Y4120"/>
      <c r="Z4120"/>
      <c r="AA4120"/>
      <c r="AB4120"/>
      <c r="AC4120"/>
      <c r="AD4120"/>
      <c r="AE4120"/>
      <c r="AF4120"/>
      <c r="AG4120"/>
      <c r="AH4120"/>
      <c r="AI4120"/>
      <c r="AJ4120"/>
      <c r="AK4120"/>
      <c r="AL4120"/>
    </row>
    <row r="4121" spans="3:38" ht="15" customHeight="1" x14ac:dyDescent="0.35">
      <c r="C4121"/>
      <c r="D4121"/>
      <c r="E4121"/>
      <c r="F4121"/>
      <c r="G4121"/>
      <c r="H4121"/>
      <c r="I4121"/>
      <c r="J4121"/>
      <c r="K4121"/>
      <c r="L4121"/>
      <c r="M4121"/>
      <c r="N4121"/>
      <c r="O4121"/>
      <c r="S4121"/>
      <c r="T4121"/>
      <c r="U4121"/>
      <c r="V4121"/>
      <c r="Y4121"/>
      <c r="Z4121"/>
      <c r="AA4121"/>
      <c r="AB4121"/>
      <c r="AC4121"/>
      <c r="AD4121"/>
      <c r="AE4121"/>
      <c r="AF4121"/>
      <c r="AG4121"/>
      <c r="AH4121"/>
      <c r="AI4121"/>
      <c r="AJ4121"/>
      <c r="AK4121"/>
      <c r="AL4121"/>
    </row>
    <row r="4122" spans="3:38" ht="15" customHeight="1" x14ac:dyDescent="0.35">
      <c r="C4122"/>
      <c r="D4122"/>
      <c r="E4122"/>
      <c r="F4122"/>
      <c r="G4122"/>
      <c r="H4122"/>
      <c r="I4122"/>
      <c r="J4122"/>
      <c r="K4122"/>
      <c r="L4122"/>
      <c r="M4122"/>
      <c r="N4122"/>
      <c r="O4122"/>
      <c r="S4122"/>
      <c r="T4122"/>
      <c r="U4122"/>
      <c r="V4122"/>
      <c r="Y4122"/>
      <c r="Z4122"/>
      <c r="AA4122"/>
      <c r="AB4122"/>
      <c r="AC4122"/>
      <c r="AD4122"/>
      <c r="AE4122"/>
      <c r="AF4122"/>
      <c r="AG4122"/>
      <c r="AH4122"/>
      <c r="AI4122"/>
      <c r="AJ4122"/>
      <c r="AK4122"/>
      <c r="AL4122"/>
    </row>
    <row r="4123" spans="3:38" ht="15" customHeight="1" x14ac:dyDescent="0.35">
      <c r="C4123"/>
      <c r="D4123"/>
      <c r="E4123"/>
      <c r="F4123"/>
      <c r="G4123"/>
      <c r="H4123"/>
      <c r="I4123"/>
      <c r="J4123"/>
      <c r="K4123"/>
      <c r="L4123"/>
      <c r="M4123"/>
      <c r="N4123"/>
      <c r="O4123"/>
      <c r="S4123"/>
      <c r="T4123"/>
      <c r="U4123"/>
      <c r="V4123"/>
      <c r="Y4123"/>
      <c r="Z4123"/>
      <c r="AA4123"/>
      <c r="AB4123"/>
      <c r="AC4123"/>
      <c r="AD4123"/>
      <c r="AE4123"/>
      <c r="AF4123"/>
      <c r="AG4123"/>
      <c r="AH4123"/>
      <c r="AI4123"/>
      <c r="AJ4123"/>
      <c r="AK4123"/>
      <c r="AL4123"/>
    </row>
    <row r="4124" spans="3:38" ht="15" customHeight="1" x14ac:dyDescent="0.35">
      <c r="C4124"/>
      <c r="D4124"/>
      <c r="E4124"/>
      <c r="F4124"/>
      <c r="G4124"/>
      <c r="H4124"/>
      <c r="I4124"/>
      <c r="J4124"/>
      <c r="K4124"/>
      <c r="L4124"/>
      <c r="M4124"/>
      <c r="N4124"/>
      <c r="O4124"/>
      <c r="S4124"/>
      <c r="T4124"/>
      <c r="U4124"/>
      <c r="V4124"/>
      <c r="Y4124"/>
      <c r="Z4124"/>
      <c r="AA4124"/>
      <c r="AB4124"/>
      <c r="AC4124"/>
      <c r="AD4124"/>
      <c r="AE4124"/>
      <c r="AF4124"/>
      <c r="AG4124"/>
      <c r="AH4124"/>
      <c r="AI4124"/>
      <c r="AJ4124"/>
      <c r="AK4124"/>
      <c r="AL4124"/>
    </row>
    <row r="4125" spans="3:38" ht="15" customHeight="1" x14ac:dyDescent="0.35">
      <c r="C4125"/>
      <c r="D4125"/>
      <c r="E4125"/>
      <c r="F4125"/>
      <c r="G4125"/>
      <c r="H4125"/>
      <c r="I4125"/>
      <c r="J4125"/>
      <c r="K4125"/>
      <c r="L4125"/>
      <c r="M4125"/>
      <c r="N4125"/>
      <c r="O4125"/>
      <c r="S4125"/>
      <c r="T4125"/>
      <c r="U4125"/>
      <c r="V4125"/>
      <c r="Y4125"/>
      <c r="Z4125"/>
      <c r="AA4125"/>
      <c r="AB4125"/>
      <c r="AC4125"/>
      <c r="AD4125"/>
      <c r="AE4125"/>
      <c r="AF4125"/>
      <c r="AG4125"/>
      <c r="AH4125"/>
      <c r="AI4125"/>
      <c r="AJ4125"/>
      <c r="AK4125"/>
      <c r="AL4125"/>
    </row>
    <row r="4126" spans="3:38" ht="15" customHeight="1" x14ac:dyDescent="0.35">
      <c r="C4126"/>
      <c r="D4126"/>
      <c r="E4126"/>
      <c r="F4126"/>
      <c r="G4126"/>
      <c r="H4126"/>
      <c r="I4126"/>
      <c r="J4126"/>
      <c r="K4126"/>
      <c r="L4126"/>
      <c r="M4126"/>
      <c r="N4126"/>
      <c r="O4126"/>
      <c r="S4126"/>
      <c r="T4126"/>
      <c r="U4126"/>
      <c r="V4126"/>
      <c r="Y4126"/>
      <c r="Z4126"/>
      <c r="AA4126"/>
      <c r="AB4126"/>
      <c r="AC4126"/>
      <c r="AD4126"/>
      <c r="AE4126"/>
      <c r="AF4126"/>
      <c r="AG4126"/>
      <c r="AH4126"/>
      <c r="AI4126"/>
      <c r="AJ4126"/>
      <c r="AK4126"/>
      <c r="AL4126"/>
    </row>
    <row r="4127" spans="3:38" ht="15" customHeight="1" x14ac:dyDescent="0.35">
      <c r="C4127"/>
      <c r="D4127"/>
      <c r="E4127"/>
      <c r="F4127"/>
      <c r="G4127"/>
      <c r="H4127"/>
      <c r="I4127"/>
      <c r="J4127"/>
      <c r="K4127"/>
      <c r="L4127"/>
      <c r="M4127"/>
      <c r="N4127"/>
      <c r="O4127"/>
      <c r="S4127"/>
      <c r="T4127"/>
      <c r="U4127"/>
      <c r="V4127"/>
      <c r="Y4127"/>
      <c r="Z4127"/>
      <c r="AA4127"/>
      <c r="AB4127"/>
      <c r="AC4127"/>
      <c r="AD4127"/>
      <c r="AE4127"/>
      <c r="AF4127"/>
      <c r="AG4127"/>
      <c r="AH4127"/>
      <c r="AI4127"/>
      <c r="AJ4127"/>
      <c r="AK4127"/>
      <c r="AL4127"/>
    </row>
    <row r="4128" spans="3:38" ht="15" customHeight="1" x14ac:dyDescent="0.35">
      <c r="C4128"/>
      <c r="D4128"/>
      <c r="E4128"/>
      <c r="F4128"/>
      <c r="G4128"/>
      <c r="H4128"/>
      <c r="I4128"/>
      <c r="J4128"/>
      <c r="K4128"/>
      <c r="L4128"/>
      <c r="M4128"/>
      <c r="N4128"/>
      <c r="O4128"/>
      <c r="S4128"/>
      <c r="T4128"/>
      <c r="U4128"/>
      <c r="V4128"/>
      <c r="Y4128"/>
      <c r="Z4128"/>
      <c r="AA4128"/>
      <c r="AB4128"/>
      <c r="AC4128"/>
      <c r="AD4128"/>
      <c r="AE4128"/>
      <c r="AF4128"/>
      <c r="AG4128"/>
      <c r="AH4128"/>
      <c r="AI4128"/>
      <c r="AJ4128"/>
      <c r="AK4128"/>
      <c r="AL4128"/>
    </row>
    <row r="4129" spans="3:38" ht="15" customHeight="1" x14ac:dyDescent="0.35">
      <c r="C4129"/>
      <c r="D4129"/>
      <c r="E4129"/>
      <c r="F4129"/>
      <c r="G4129"/>
      <c r="H4129"/>
      <c r="I4129"/>
      <c r="J4129"/>
      <c r="K4129"/>
      <c r="L4129"/>
      <c r="M4129"/>
      <c r="N4129"/>
      <c r="O4129"/>
      <c r="S4129"/>
      <c r="T4129"/>
      <c r="U4129"/>
      <c r="V4129"/>
      <c r="Y4129"/>
      <c r="Z4129"/>
      <c r="AA4129"/>
      <c r="AB4129"/>
      <c r="AC4129"/>
      <c r="AD4129"/>
      <c r="AE4129"/>
      <c r="AF4129"/>
      <c r="AG4129"/>
      <c r="AH4129"/>
      <c r="AI4129"/>
      <c r="AJ4129"/>
      <c r="AK4129"/>
      <c r="AL4129"/>
    </row>
    <row r="4130" spans="3:38" ht="15" customHeight="1" x14ac:dyDescent="0.35">
      <c r="C4130"/>
      <c r="D4130"/>
      <c r="E4130"/>
      <c r="F4130"/>
      <c r="G4130"/>
      <c r="H4130"/>
      <c r="I4130"/>
      <c r="J4130"/>
      <c r="K4130"/>
      <c r="L4130"/>
      <c r="M4130"/>
      <c r="N4130"/>
      <c r="O4130"/>
      <c r="S4130"/>
      <c r="T4130"/>
      <c r="U4130"/>
      <c r="V4130"/>
      <c r="Y4130"/>
      <c r="Z4130"/>
      <c r="AA4130"/>
      <c r="AB4130"/>
      <c r="AC4130"/>
      <c r="AD4130"/>
      <c r="AE4130"/>
      <c r="AF4130"/>
      <c r="AG4130"/>
      <c r="AH4130"/>
      <c r="AI4130"/>
      <c r="AJ4130"/>
      <c r="AK4130"/>
      <c r="AL4130"/>
    </row>
    <row r="4131" spans="3:38" ht="15" customHeight="1" x14ac:dyDescent="0.35">
      <c r="C4131"/>
      <c r="D4131"/>
      <c r="E4131"/>
      <c r="F4131"/>
      <c r="G4131"/>
      <c r="H4131"/>
      <c r="I4131"/>
      <c r="J4131"/>
      <c r="K4131"/>
      <c r="L4131"/>
      <c r="M4131"/>
      <c r="N4131"/>
      <c r="O4131"/>
      <c r="S4131"/>
      <c r="T4131"/>
      <c r="U4131"/>
      <c r="V4131"/>
      <c r="Y4131"/>
      <c r="Z4131"/>
      <c r="AA4131"/>
      <c r="AB4131"/>
      <c r="AC4131"/>
      <c r="AD4131"/>
      <c r="AE4131"/>
      <c r="AF4131"/>
      <c r="AG4131"/>
      <c r="AH4131"/>
      <c r="AI4131"/>
      <c r="AJ4131"/>
      <c r="AK4131"/>
      <c r="AL4131"/>
    </row>
    <row r="4132" spans="3:38" ht="15" customHeight="1" x14ac:dyDescent="0.35">
      <c r="C4132"/>
      <c r="D4132"/>
      <c r="E4132"/>
      <c r="F4132"/>
      <c r="G4132"/>
      <c r="H4132"/>
      <c r="I4132"/>
      <c r="J4132"/>
      <c r="K4132"/>
      <c r="L4132"/>
      <c r="M4132"/>
      <c r="N4132"/>
      <c r="O4132"/>
      <c r="S4132"/>
      <c r="T4132"/>
      <c r="U4132"/>
      <c r="V4132"/>
      <c r="Y4132"/>
      <c r="Z4132"/>
      <c r="AA4132"/>
      <c r="AB4132"/>
      <c r="AC4132"/>
      <c r="AD4132"/>
      <c r="AE4132"/>
      <c r="AF4132"/>
      <c r="AG4132"/>
      <c r="AH4132"/>
      <c r="AI4132"/>
      <c r="AJ4132"/>
      <c r="AK4132"/>
      <c r="AL4132"/>
    </row>
    <row r="4133" spans="3:38" ht="15" customHeight="1" x14ac:dyDescent="0.35">
      <c r="C4133"/>
      <c r="D4133"/>
      <c r="E4133"/>
      <c r="F4133"/>
      <c r="G4133"/>
      <c r="H4133"/>
      <c r="I4133"/>
      <c r="J4133"/>
      <c r="K4133"/>
      <c r="L4133"/>
      <c r="M4133"/>
      <c r="N4133"/>
      <c r="O4133"/>
      <c r="S4133"/>
      <c r="T4133"/>
      <c r="U4133"/>
      <c r="V4133"/>
      <c r="Y4133"/>
      <c r="Z4133"/>
      <c r="AA4133"/>
      <c r="AB4133"/>
      <c r="AC4133"/>
      <c r="AD4133"/>
      <c r="AE4133"/>
      <c r="AF4133"/>
      <c r="AG4133"/>
      <c r="AH4133"/>
      <c r="AI4133"/>
      <c r="AJ4133"/>
      <c r="AK4133"/>
      <c r="AL4133"/>
    </row>
    <row r="4134" spans="3:38" ht="15" customHeight="1" x14ac:dyDescent="0.35">
      <c r="C4134"/>
      <c r="D4134"/>
      <c r="E4134"/>
      <c r="F4134"/>
      <c r="G4134"/>
      <c r="H4134"/>
      <c r="I4134"/>
      <c r="J4134"/>
      <c r="K4134"/>
      <c r="L4134"/>
      <c r="M4134"/>
      <c r="N4134"/>
      <c r="O4134"/>
      <c r="S4134"/>
      <c r="T4134"/>
      <c r="U4134"/>
      <c r="V4134"/>
      <c r="Y4134"/>
      <c r="Z4134"/>
      <c r="AA4134"/>
      <c r="AB4134"/>
      <c r="AC4134"/>
      <c r="AD4134"/>
      <c r="AE4134"/>
      <c r="AF4134"/>
      <c r="AG4134"/>
      <c r="AH4134"/>
      <c r="AI4134"/>
      <c r="AJ4134"/>
      <c r="AK4134"/>
      <c r="AL4134"/>
    </row>
    <row r="4135" spans="3:38" ht="15" customHeight="1" x14ac:dyDescent="0.35">
      <c r="C4135"/>
      <c r="D4135"/>
      <c r="E4135"/>
      <c r="F4135"/>
      <c r="G4135"/>
      <c r="H4135"/>
      <c r="I4135"/>
      <c r="J4135"/>
      <c r="K4135"/>
      <c r="L4135"/>
      <c r="M4135"/>
      <c r="N4135"/>
      <c r="O4135"/>
      <c r="S4135"/>
      <c r="T4135"/>
      <c r="U4135"/>
      <c r="V4135"/>
      <c r="Y4135"/>
      <c r="Z4135"/>
      <c r="AA4135"/>
      <c r="AB4135"/>
      <c r="AC4135"/>
      <c r="AD4135"/>
      <c r="AE4135"/>
      <c r="AF4135"/>
      <c r="AG4135"/>
      <c r="AH4135"/>
      <c r="AI4135"/>
      <c r="AJ4135"/>
      <c r="AK4135"/>
      <c r="AL4135"/>
    </row>
    <row r="4136" spans="3:38" ht="15" customHeight="1" x14ac:dyDescent="0.35">
      <c r="C4136"/>
      <c r="D4136"/>
      <c r="E4136"/>
      <c r="F4136"/>
      <c r="G4136"/>
      <c r="H4136"/>
      <c r="I4136"/>
      <c r="J4136"/>
      <c r="K4136"/>
      <c r="L4136"/>
      <c r="M4136"/>
      <c r="N4136"/>
      <c r="O4136"/>
      <c r="S4136"/>
      <c r="T4136"/>
      <c r="U4136"/>
      <c r="V4136"/>
      <c r="Y4136"/>
      <c r="Z4136"/>
      <c r="AA4136"/>
      <c r="AB4136"/>
      <c r="AC4136"/>
      <c r="AD4136"/>
      <c r="AE4136"/>
      <c r="AF4136"/>
      <c r="AG4136"/>
      <c r="AH4136"/>
      <c r="AI4136"/>
      <c r="AJ4136"/>
      <c r="AK4136"/>
      <c r="AL4136"/>
    </row>
    <row r="4137" spans="3:38" ht="15" customHeight="1" x14ac:dyDescent="0.35">
      <c r="C4137"/>
      <c r="D4137"/>
      <c r="E4137"/>
      <c r="F4137"/>
      <c r="G4137"/>
      <c r="H4137"/>
      <c r="I4137"/>
      <c r="J4137"/>
      <c r="K4137"/>
      <c r="L4137"/>
      <c r="M4137"/>
      <c r="N4137"/>
      <c r="O4137"/>
      <c r="S4137"/>
      <c r="T4137"/>
      <c r="U4137"/>
      <c r="V4137"/>
      <c r="Y4137"/>
      <c r="Z4137"/>
      <c r="AA4137"/>
      <c r="AB4137"/>
      <c r="AC4137"/>
      <c r="AD4137"/>
      <c r="AE4137"/>
      <c r="AF4137"/>
      <c r="AG4137"/>
      <c r="AH4137"/>
      <c r="AI4137"/>
      <c r="AJ4137"/>
      <c r="AK4137"/>
      <c r="AL4137"/>
    </row>
    <row r="4138" spans="3:38" ht="15" customHeight="1" x14ac:dyDescent="0.35">
      <c r="C4138"/>
      <c r="D4138"/>
      <c r="E4138"/>
      <c r="F4138"/>
      <c r="G4138"/>
      <c r="H4138"/>
      <c r="I4138"/>
      <c r="J4138"/>
      <c r="K4138"/>
      <c r="L4138"/>
      <c r="M4138"/>
      <c r="N4138"/>
      <c r="O4138"/>
      <c r="S4138"/>
      <c r="T4138"/>
      <c r="U4138"/>
      <c r="V4138"/>
      <c r="Y4138"/>
      <c r="Z4138"/>
      <c r="AA4138"/>
      <c r="AB4138"/>
      <c r="AC4138"/>
      <c r="AD4138"/>
      <c r="AE4138"/>
      <c r="AF4138"/>
      <c r="AG4138"/>
      <c r="AH4138"/>
      <c r="AI4138"/>
      <c r="AJ4138"/>
      <c r="AK4138"/>
      <c r="AL4138"/>
    </row>
    <row r="4139" spans="3:38" ht="15" customHeight="1" x14ac:dyDescent="0.35">
      <c r="C4139"/>
      <c r="D4139"/>
      <c r="E4139"/>
      <c r="F4139"/>
      <c r="G4139"/>
      <c r="H4139"/>
      <c r="I4139"/>
      <c r="J4139"/>
      <c r="K4139"/>
      <c r="L4139"/>
      <c r="M4139"/>
      <c r="N4139"/>
      <c r="O4139"/>
      <c r="S4139"/>
      <c r="T4139"/>
      <c r="U4139"/>
      <c r="V4139"/>
      <c r="Y4139"/>
      <c r="Z4139"/>
      <c r="AA4139"/>
      <c r="AB4139"/>
      <c r="AC4139"/>
      <c r="AD4139"/>
      <c r="AE4139"/>
      <c r="AF4139"/>
      <c r="AG4139"/>
      <c r="AH4139"/>
      <c r="AI4139"/>
      <c r="AJ4139"/>
      <c r="AK4139"/>
      <c r="AL4139"/>
    </row>
    <row r="4140" spans="3:38" ht="15" customHeight="1" x14ac:dyDescent="0.35">
      <c r="C4140"/>
      <c r="D4140"/>
      <c r="E4140"/>
      <c r="F4140"/>
      <c r="G4140"/>
      <c r="H4140"/>
      <c r="I4140"/>
      <c r="J4140"/>
      <c r="K4140"/>
      <c r="L4140"/>
      <c r="M4140"/>
      <c r="N4140"/>
      <c r="O4140"/>
      <c r="S4140"/>
      <c r="T4140"/>
      <c r="U4140"/>
      <c r="V4140"/>
      <c r="Y4140"/>
      <c r="Z4140"/>
      <c r="AA4140"/>
      <c r="AB4140"/>
      <c r="AC4140"/>
      <c r="AD4140"/>
      <c r="AE4140"/>
      <c r="AF4140"/>
      <c r="AG4140"/>
      <c r="AH4140"/>
      <c r="AI4140"/>
      <c r="AJ4140"/>
      <c r="AK4140"/>
      <c r="AL4140"/>
    </row>
    <row r="4141" spans="3:38" ht="15" customHeight="1" x14ac:dyDescent="0.35">
      <c r="C4141"/>
      <c r="D4141"/>
      <c r="E4141"/>
      <c r="F4141"/>
      <c r="G4141"/>
      <c r="H4141"/>
      <c r="I4141"/>
      <c r="J4141"/>
      <c r="K4141"/>
      <c r="L4141"/>
      <c r="M4141"/>
      <c r="N4141"/>
      <c r="O4141"/>
      <c r="S4141"/>
      <c r="T4141"/>
      <c r="U4141"/>
      <c r="V4141"/>
      <c r="Y4141"/>
      <c r="Z4141"/>
      <c r="AA4141"/>
      <c r="AB4141"/>
      <c r="AC4141"/>
      <c r="AD4141"/>
      <c r="AE4141"/>
      <c r="AF4141"/>
      <c r="AG4141"/>
      <c r="AH4141"/>
      <c r="AI4141"/>
      <c r="AJ4141"/>
      <c r="AK4141"/>
      <c r="AL4141"/>
    </row>
    <row r="4142" spans="3:38" ht="15" customHeight="1" x14ac:dyDescent="0.35">
      <c r="C4142"/>
      <c r="D4142"/>
      <c r="E4142"/>
      <c r="F4142"/>
      <c r="G4142"/>
      <c r="H4142"/>
      <c r="I4142"/>
      <c r="J4142"/>
      <c r="K4142"/>
      <c r="L4142"/>
      <c r="M4142"/>
      <c r="N4142"/>
      <c r="O4142"/>
      <c r="S4142"/>
      <c r="T4142"/>
      <c r="U4142"/>
      <c r="V4142"/>
      <c r="Y4142"/>
      <c r="Z4142"/>
      <c r="AA4142"/>
      <c r="AB4142"/>
      <c r="AC4142"/>
      <c r="AD4142"/>
      <c r="AE4142"/>
      <c r="AF4142"/>
      <c r="AG4142"/>
      <c r="AH4142"/>
      <c r="AI4142"/>
      <c r="AJ4142"/>
      <c r="AK4142"/>
      <c r="AL4142"/>
    </row>
    <row r="4143" spans="3:38" ht="15" customHeight="1" x14ac:dyDescent="0.35">
      <c r="C4143"/>
      <c r="D4143"/>
      <c r="E4143"/>
      <c r="F4143"/>
      <c r="G4143"/>
      <c r="H4143"/>
      <c r="I4143"/>
      <c r="J4143"/>
      <c r="K4143"/>
      <c r="L4143"/>
      <c r="M4143"/>
      <c r="N4143"/>
      <c r="O4143"/>
      <c r="S4143"/>
      <c r="T4143"/>
      <c r="U4143"/>
      <c r="V4143"/>
      <c r="Y4143"/>
      <c r="Z4143"/>
      <c r="AA4143"/>
      <c r="AB4143"/>
      <c r="AC4143"/>
      <c r="AD4143"/>
      <c r="AE4143"/>
      <c r="AF4143"/>
      <c r="AG4143"/>
      <c r="AH4143"/>
      <c r="AI4143"/>
      <c r="AJ4143"/>
      <c r="AK4143"/>
      <c r="AL4143"/>
    </row>
    <row r="4144" spans="3:38" ht="15" customHeight="1" x14ac:dyDescent="0.35">
      <c r="C4144"/>
      <c r="D4144"/>
      <c r="E4144"/>
      <c r="F4144"/>
      <c r="G4144"/>
      <c r="H4144"/>
      <c r="I4144"/>
      <c r="J4144"/>
      <c r="K4144"/>
      <c r="L4144"/>
      <c r="M4144"/>
      <c r="N4144"/>
      <c r="O4144"/>
      <c r="S4144"/>
      <c r="T4144"/>
      <c r="U4144"/>
      <c r="V4144"/>
      <c r="Y4144"/>
      <c r="Z4144"/>
      <c r="AA4144"/>
      <c r="AB4144"/>
      <c r="AC4144"/>
      <c r="AD4144"/>
      <c r="AE4144"/>
      <c r="AF4144"/>
      <c r="AG4144"/>
      <c r="AH4144"/>
      <c r="AI4144"/>
      <c r="AJ4144"/>
      <c r="AK4144"/>
      <c r="AL4144"/>
    </row>
    <row r="4145" spans="3:38" ht="15" customHeight="1" x14ac:dyDescent="0.35">
      <c r="C4145"/>
      <c r="D4145"/>
      <c r="E4145"/>
      <c r="F4145"/>
      <c r="G4145"/>
      <c r="H4145"/>
      <c r="I4145"/>
      <c r="J4145"/>
      <c r="K4145"/>
      <c r="L4145"/>
      <c r="M4145"/>
      <c r="N4145"/>
      <c r="O4145"/>
      <c r="S4145"/>
      <c r="T4145"/>
      <c r="U4145"/>
      <c r="V4145"/>
      <c r="Y4145"/>
      <c r="Z4145"/>
      <c r="AA4145"/>
      <c r="AB4145"/>
      <c r="AC4145"/>
      <c r="AD4145"/>
      <c r="AE4145"/>
      <c r="AF4145"/>
      <c r="AG4145"/>
      <c r="AH4145"/>
      <c r="AI4145"/>
      <c r="AJ4145"/>
      <c r="AK4145"/>
      <c r="AL4145"/>
    </row>
    <row r="4146" spans="3:38" ht="15" customHeight="1" x14ac:dyDescent="0.35">
      <c r="C4146"/>
      <c r="D4146"/>
      <c r="E4146"/>
      <c r="F4146"/>
      <c r="G4146"/>
      <c r="H4146"/>
      <c r="I4146"/>
      <c r="J4146"/>
      <c r="K4146"/>
      <c r="L4146"/>
      <c r="M4146"/>
      <c r="N4146"/>
      <c r="O4146"/>
      <c r="S4146"/>
      <c r="T4146"/>
      <c r="U4146"/>
      <c r="V4146"/>
      <c r="Y4146"/>
      <c r="Z4146"/>
      <c r="AA4146"/>
      <c r="AB4146"/>
      <c r="AC4146"/>
      <c r="AD4146"/>
      <c r="AE4146"/>
      <c r="AF4146"/>
      <c r="AG4146"/>
      <c r="AH4146"/>
      <c r="AI4146"/>
      <c r="AJ4146"/>
      <c r="AK4146"/>
      <c r="AL4146"/>
    </row>
    <row r="4147" spans="3:38" ht="15" customHeight="1" x14ac:dyDescent="0.35">
      <c r="C4147"/>
      <c r="D4147"/>
      <c r="E4147"/>
      <c r="F4147"/>
      <c r="G4147"/>
      <c r="H4147"/>
      <c r="I4147"/>
      <c r="J4147"/>
      <c r="K4147"/>
      <c r="L4147"/>
      <c r="M4147"/>
      <c r="N4147"/>
      <c r="O4147"/>
      <c r="S4147"/>
      <c r="T4147"/>
      <c r="U4147"/>
      <c r="V4147"/>
      <c r="Y4147"/>
      <c r="Z4147"/>
      <c r="AA4147"/>
      <c r="AB4147"/>
      <c r="AC4147"/>
      <c r="AD4147"/>
      <c r="AE4147"/>
      <c r="AF4147"/>
      <c r="AG4147"/>
      <c r="AH4147"/>
      <c r="AI4147"/>
      <c r="AJ4147"/>
      <c r="AK4147"/>
      <c r="AL4147"/>
    </row>
    <row r="4148" spans="3:38" ht="15" customHeight="1" x14ac:dyDescent="0.35">
      <c r="C4148"/>
      <c r="D4148"/>
      <c r="E4148"/>
      <c r="F4148"/>
      <c r="G4148"/>
      <c r="H4148"/>
      <c r="I4148"/>
      <c r="J4148"/>
      <c r="K4148"/>
      <c r="L4148"/>
      <c r="M4148"/>
      <c r="N4148"/>
      <c r="O4148"/>
      <c r="S4148"/>
      <c r="T4148"/>
      <c r="U4148"/>
      <c r="V4148"/>
      <c r="Y4148"/>
      <c r="Z4148"/>
      <c r="AA4148"/>
      <c r="AB4148"/>
      <c r="AC4148"/>
      <c r="AD4148"/>
      <c r="AE4148"/>
      <c r="AF4148"/>
      <c r="AG4148"/>
      <c r="AH4148"/>
      <c r="AI4148"/>
      <c r="AJ4148"/>
      <c r="AK4148"/>
      <c r="AL4148"/>
    </row>
    <row r="4149" spans="3:38" ht="15" customHeight="1" x14ac:dyDescent="0.35">
      <c r="C4149"/>
      <c r="D4149"/>
      <c r="E4149"/>
      <c r="F4149"/>
      <c r="G4149"/>
      <c r="H4149"/>
      <c r="I4149"/>
      <c r="J4149"/>
      <c r="K4149"/>
      <c r="L4149"/>
      <c r="M4149"/>
      <c r="N4149"/>
      <c r="O4149"/>
      <c r="S4149"/>
      <c r="T4149"/>
      <c r="U4149"/>
      <c r="V4149"/>
      <c r="Y4149"/>
      <c r="Z4149"/>
      <c r="AA4149"/>
      <c r="AB4149"/>
      <c r="AC4149"/>
      <c r="AD4149"/>
      <c r="AE4149"/>
      <c r="AF4149"/>
      <c r="AG4149"/>
      <c r="AH4149"/>
      <c r="AI4149"/>
      <c r="AJ4149"/>
      <c r="AK4149"/>
      <c r="AL4149"/>
    </row>
    <row r="4150" spans="3:38" ht="15" customHeight="1" x14ac:dyDescent="0.35">
      <c r="C4150"/>
      <c r="D4150"/>
      <c r="E4150"/>
      <c r="F4150"/>
      <c r="G4150"/>
      <c r="H4150"/>
      <c r="I4150"/>
      <c r="J4150"/>
      <c r="K4150"/>
      <c r="L4150"/>
      <c r="M4150"/>
      <c r="N4150"/>
      <c r="O4150"/>
      <c r="S4150"/>
      <c r="T4150"/>
      <c r="U4150"/>
      <c r="V4150"/>
      <c r="Y4150"/>
      <c r="Z4150"/>
      <c r="AA4150"/>
      <c r="AB4150"/>
      <c r="AC4150"/>
      <c r="AD4150"/>
      <c r="AE4150"/>
      <c r="AF4150"/>
      <c r="AG4150"/>
      <c r="AH4150"/>
      <c r="AI4150"/>
      <c r="AJ4150"/>
      <c r="AK4150"/>
      <c r="AL4150"/>
    </row>
    <row r="4151" spans="3:38" ht="15" customHeight="1" x14ac:dyDescent="0.35">
      <c r="C4151"/>
      <c r="D4151"/>
      <c r="E4151"/>
      <c r="F4151"/>
      <c r="G4151"/>
      <c r="H4151"/>
      <c r="I4151"/>
      <c r="J4151"/>
      <c r="K4151"/>
      <c r="L4151"/>
      <c r="M4151"/>
      <c r="N4151"/>
      <c r="O4151"/>
      <c r="S4151"/>
      <c r="T4151"/>
      <c r="U4151"/>
      <c r="V4151"/>
      <c r="Y4151"/>
      <c r="Z4151"/>
      <c r="AA4151"/>
      <c r="AB4151"/>
      <c r="AC4151"/>
      <c r="AD4151"/>
      <c r="AE4151"/>
      <c r="AF4151"/>
      <c r="AG4151"/>
      <c r="AH4151"/>
      <c r="AI4151"/>
      <c r="AJ4151"/>
      <c r="AK4151"/>
      <c r="AL4151"/>
    </row>
    <row r="4152" spans="3:38" ht="15" customHeight="1" x14ac:dyDescent="0.35">
      <c r="C4152"/>
      <c r="D4152"/>
      <c r="E4152"/>
      <c r="F4152"/>
      <c r="G4152"/>
      <c r="H4152"/>
      <c r="I4152"/>
      <c r="J4152"/>
      <c r="K4152"/>
      <c r="L4152"/>
      <c r="M4152"/>
      <c r="N4152"/>
      <c r="O4152"/>
      <c r="S4152"/>
      <c r="T4152"/>
      <c r="U4152"/>
      <c r="V4152"/>
      <c r="Y4152"/>
      <c r="Z4152"/>
      <c r="AA4152"/>
      <c r="AB4152"/>
      <c r="AC4152"/>
      <c r="AD4152"/>
      <c r="AE4152"/>
      <c r="AF4152"/>
      <c r="AG4152"/>
      <c r="AH4152"/>
      <c r="AI4152"/>
      <c r="AJ4152"/>
      <c r="AK4152"/>
      <c r="AL4152"/>
    </row>
    <row r="4153" spans="3:38" ht="15" customHeight="1" x14ac:dyDescent="0.35">
      <c r="C4153"/>
      <c r="D4153"/>
      <c r="E4153"/>
      <c r="F4153"/>
      <c r="G4153"/>
      <c r="H4153"/>
      <c r="I4153"/>
      <c r="J4153"/>
      <c r="K4153"/>
      <c r="L4153"/>
      <c r="M4153"/>
      <c r="N4153"/>
      <c r="O4153"/>
      <c r="S4153"/>
      <c r="T4153"/>
      <c r="U4153"/>
      <c r="V4153"/>
      <c r="Y4153"/>
      <c r="Z4153"/>
      <c r="AA4153"/>
      <c r="AB4153"/>
      <c r="AC4153"/>
      <c r="AD4153"/>
      <c r="AE4153"/>
      <c r="AF4153"/>
      <c r="AG4153"/>
      <c r="AH4153"/>
      <c r="AI4153"/>
      <c r="AJ4153"/>
      <c r="AK4153"/>
      <c r="AL4153"/>
    </row>
    <row r="4154" spans="3:38" ht="15" customHeight="1" x14ac:dyDescent="0.35">
      <c r="C4154"/>
      <c r="D4154"/>
      <c r="E4154"/>
      <c r="F4154"/>
      <c r="G4154"/>
      <c r="H4154"/>
      <c r="I4154"/>
      <c r="J4154"/>
      <c r="K4154"/>
      <c r="L4154"/>
      <c r="M4154"/>
      <c r="N4154"/>
      <c r="O4154"/>
      <c r="S4154"/>
      <c r="T4154"/>
      <c r="U4154"/>
      <c r="V4154"/>
      <c r="Y4154"/>
      <c r="Z4154"/>
      <c r="AA4154"/>
      <c r="AB4154"/>
      <c r="AC4154"/>
      <c r="AD4154"/>
      <c r="AE4154"/>
      <c r="AF4154"/>
      <c r="AG4154"/>
      <c r="AH4154"/>
      <c r="AI4154"/>
      <c r="AJ4154"/>
      <c r="AK4154"/>
      <c r="AL4154"/>
    </row>
    <row r="4155" spans="3:38" ht="15" customHeight="1" x14ac:dyDescent="0.35">
      <c r="C4155"/>
      <c r="D4155"/>
      <c r="E4155"/>
      <c r="F4155"/>
      <c r="G4155"/>
      <c r="H4155"/>
      <c r="I4155"/>
      <c r="J4155"/>
      <c r="K4155"/>
      <c r="L4155"/>
      <c r="M4155"/>
      <c r="N4155"/>
      <c r="O4155"/>
      <c r="S4155"/>
      <c r="T4155"/>
      <c r="U4155"/>
      <c r="V4155"/>
      <c r="Y4155"/>
      <c r="Z4155"/>
      <c r="AA4155"/>
      <c r="AB4155"/>
      <c r="AC4155"/>
      <c r="AD4155"/>
      <c r="AE4155"/>
      <c r="AF4155"/>
      <c r="AG4155"/>
      <c r="AH4155"/>
      <c r="AI4155"/>
      <c r="AJ4155"/>
      <c r="AK4155"/>
      <c r="AL4155"/>
    </row>
    <row r="4156" spans="3:38" ht="15" customHeight="1" x14ac:dyDescent="0.35">
      <c r="C4156"/>
      <c r="D4156"/>
      <c r="E4156"/>
      <c r="F4156"/>
      <c r="G4156"/>
      <c r="H4156"/>
      <c r="I4156"/>
      <c r="J4156"/>
      <c r="K4156"/>
      <c r="L4156"/>
      <c r="M4156"/>
      <c r="N4156"/>
      <c r="O4156"/>
      <c r="S4156"/>
      <c r="T4156"/>
      <c r="U4156"/>
      <c r="V4156"/>
      <c r="Y4156"/>
      <c r="Z4156"/>
      <c r="AA4156"/>
      <c r="AB4156"/>
      <c r="AC4156"/>
      <c r="AD4156"/>
      <c r="AE4156"/>
      <c r="AF4156"/>
      <c r="AG4156"/>
      <c r="AH4156"/>
      <c r="AI4156"/>
      <c r="AJ4156"/>
      <c r="AK4156"/>
      <c r="AL4156"/>
    </row>
    <row r="4157" spans="3:38" ht="15" customHeight="1" x14ac:dyDescent="0.35">
      <c r="C4157"/>
      <c r="D4157"/>
      <c r="E4157"/>
      <c r="F4157"/>
      <c r="G4157"/>
      <c r="H4157"/>
      <c r="I4157"/>
      <c r="J4157"/>
      <c r="K4157"/>
      <c r="L4157"/>
      <c r="M4157"/>
      <c r="N4157"/>
      <c r="O4157"/>
      <c r="S4157"/>
      <c r="T4157"/>
      <c r="U4157"/>
      <c r="V4157"/>
      <c r="Y4157"/>
      <c r="Z4157"/>
      <c r="AA4157"/>
      <c r="AB4157"/>
      <c r="AC4157"/>
      <c r="AD4157"/>
      <c r="AE4157"/>
      <c r="AF4157"/>
      <c r="AG4157"/>
      <c r="AH4157"/>
      <c r="AI4157"/>
      <c r="AJ4157"/>
      <c r="AK4157"/>
      <c r="AL4157"/>
    </row>
    <row r="4158" spans="3:38" ht="15" customHeight="1" x14ac:dyDescent="0.35">
      <c r="C4158"/>
      <c r="D4158"/>
      <c r="E4158"/>
      <c r="F4158"/>
      <c r="G4158"/>
      <c r="H4158"/>
      <c r="I4158"/>
      <c r="J4158"/>
      <c r="K4158"/>
      <c r="L4158"/>
      <c r="M4158"/>
      <c r="N4158"/>
      <c r="O4158"/>
      <c r="S4158"/>
      <c r="T4158"/>
      <c r="U4158"/>
      <c r="V4158"/>
      <c r="Y4158"/>
      <c r="Z4158"/>
      <c r="AA4158"/>
      <c r="AB4158"/>
      <c r="AC4158"/>
      <c r="AD4158"/>
      <c r="AE4158"/>
      <c r="AF4158"/>
      <c r="AG4158"/>
      <c r="AH4158"/>
      <c r="AI4158"/>
      <c r="AJ4158"/>
      <c r="AK4158"/>
      <c r="AL4158"/>
    </row>
    <row r="4159" spans="3:38" ht="15" customHeight="1" x14ac:dyDescent="0.35">
      <c r="C4159"/>
      <c r="D4159"/>
      <c r="E4159"/>
      <c r="F4159"/>
      <c r="G4159"/>
      <c r="H4159"/>
      <c r="I4159"/>
      <c r="J4159"/>
      <c r="K4159"/>
      <c r="L4159"/>
      <c r="M4159"/>
      <c r="N4159"/>
      <c r="O4159"/>
      <c r="S4159"/>
      <c r="T4159"/>
      <c r="U4159"/>
      <c r="V4159"/>
      <c r="Y4159"/>
      <c r="Z4159"/>
      <c r="AA4159"/>
      <c r="AB4159"/>
      <c r="AC4159"/>
      <c r="AD4159"/>
      <c r="AE4159"/>
      <c r="AF4159"/>
      <c r="AG4159"/>
      <c r="AH4159"/>
      <c r="AI4159"/>
      <c r="AJ4159"/>
      <c r="AK4159"/>
      <c r="AL4159"/>
    </row>
    <row r="4160" spans="3:38" ht="15" customHeight="1" x14ac:dyDescent="0.35">
      <c r="C4160"/>
      <c r="D4160"/>
      <c r="E4160"/>
      <c r="F4160"/>
      <c r="G4160"/>
      <c r="H4160"/>
      <c r="I4160"/>
      <c r="J4160"/>
      <c r="K4160"/>
      <c r="L4160"/>
      <c r="M4160"/>
      <c r="N4160"/>
      <c r="O4160"/>
      <c r="S4160"/>
      <c r="T4160"/>
      <c r="U4160"/>
      <c r="V4160"/>
      <c r="Y4160"/>
      <c r="Z4160"/>
      <c r="AA4160"/>
      <c r="AB4160"/>
      <c r="AC4160"/>
      <c r="AD4160"/>
      <c r="AE4160"/>
      <c r="AF4160"/>
      <c r="AG4160"/>
      <c r="AH4160"/>
      <c r="AI4160"/>
      <c r="AJ4160"/>
      <c r="AK4160"/>
      <c r="AL4160"/>
    </row>
    <row r="4161" spans="3:38" ht="15" customHeight="1" x14ac:dyDescent="0.35">
      <c r="C4161"/>
      <c r="D4161"/>
      <c r="E4161"/>
      <c r="F4161"/>
      <c r="G4161"/>
      <c r="H4161"/>
      <c r="I4161"/>
      <c r="J4161"/>
      <c r="K4161"/>
      <c r="L4161"/>
      <c r="M4161"/>
      <c r="N4161"/>
      <c r="O4161"/>
      <c r="S4161"/>
      <c r="T4161"/>
      <c r="U4161"/>
      <c r="V4161"/>
      <c r="Y4161"/>
      <c r="Z4161"/>
      <c r="AA4161"/>
      <c r="AB4161"/>
      <c r="AC4161"/>
      <c r="AD4161"/>
      <c r="AE4161"/>
      <c r="AF4161"/>
      <c r="AG4161"/>
      <c r="AH4161"/>
      <c r="AI4161"/>
      <c r="AJ4161"/>
      <c r="AK4161"/>
      <c r="AL4161"/>
    </row>
    <row r="4162" spans="3:38" ht="15" customHeight="1" x14ac:dyDescent="0.35">
      <c r="C4162"/>
      <c r="D4162"/>
      <c r="E4162"/>
      <c r="F4162"/>
      <c r="G4162"/>
      <c r="H4162"/>
      <c r="I4162"/>
      <c r="J4162"/>
      <c r="K4162"/>
      <c r="L4162"/>
      <c r="M4162"/>
      <c r="N4162"/>
      <c r="O4162"/>
      <c r="S4162"/>
      <c r="T4162"/>
      <c r="U4162"/>
      <c r="V4162"/>
      <c r="Y4162"/>
      <c r="Z4162"/>
      <c r="AA4162"/>
      <c r="AB4162"/>
      <c r="AC4162"/>
      <c r="AD4162"/>
      <c r="AE4162"/>
      <c r="AF4162"/>
      <c r="AG4162"/>
      <c r="AH4162"/>
      <c r="AI4162"/>
      <c r="AJ4162"/>
      <c r="AK4162"/>
      <c r="AL4162"/>
    </row>
    <row r="4163" spans="3:38" ht="15" customHeight="1" x14ac:dyDescent="0.35">
      <c r="C4163"/>
      <c r="D4163"/>
      <c r="E4163"/>
      <c r="F4163"/>
      <c r="G4163"/>
      <c r="H4163"/>
      <c r="I4163"/>
      <c r="J4163"/>
      <c r="K4163"/>
      <c r="L4163"/>
      <c r="M4163"/>
      <c r="N4163"/>
      <c r="O4163"/>
      <c r="S4163"/>
      <c r="T4163"/>
      <c r="U4163"/>
      <c r="V4163"/>
      <c r="Y4163"/>
      <c r="Z4163"/>
      <c r="AA4163"/>
      <c r="AB4163"/>
      <c r="AC4163"/>
      <c r="AD4163"/>
      <c r="AE4163"/>
      <c r="AF4163"/>
      <c r="AG4163"/>
      <c r="AH4163"/>
      <c r="AI4163"/>
      <c r="AJ4163"/>
      <c r="AK4163"/>
      <c r="AL4163"/>
    </row>
    <row r="4164" spans="3:38" ht="15" customHeight="1" x14ac:dyDescent="0.35">
      <c r="C4164"/>
      <c r="D4164"/>
      <c r="E4164"/>
      <c r="F4164"/>
      <c r="G4164"/>
      <c r="H4164"/>
      <c r="I4164"/>
      <c r="J4164"/>
      <c r="K4164"/>
      <c r="L4164"/>
      <c r="M4164"/>
      <c r="N4164"/>
      <c r="O4164"/>
      <c r="S4164"/>
      <c r="T4164"/>
      <c r="U4164"/>
      <c r="V4164"/>
      <c r="Y4164"/>
      <c r="Z4164"/>
      <c r="AA4164"/>
      <c r="AB4164"/>
      <c r="AC4164"/>
      <c r="AD4164"/>
      <c r="AE4164"/>
      <c r="AF4164"/>
      <c r="AG4164"/>
      <c r="AH4164"/>
      <c r="AI4164"/>
      <c r="AJ4164"/>
      <c r="AK4164"/>
      <c r="AL4164"/>
    </row>
    <row r="4165" spans="3:38" ht="15" customHeight="1" x14ac:dyDescent="0.35">
      <c r="C4165"/>
      <c r="D4165"/>
      <c r="E4165"/>
      <c r="F4165"/>
      <c r="G4165"/>
      <c r="H4165"/>
      <c r="I4165"/>
      <c r="J4165"/>
      <c r="K4165"/>
      <c r="L4165"/>
      <c r="M4165"/>
      <c r="N4165"/>
      <c r="O4165"/>
      <c r="S4165"/>
      <c r="T4165"/>
      <c r="U4165"/>
      <c r="V4165"/>
      <c r="Y4165"/>
      <c r="Z4165"/>
      <c r="AA4165"/>
      <c r="AB4165"/>
      <c r="AC4165"/>
      <c r="AD4165"/>
      <c r="AE4165"/>
      <c r="AF4165"/>
      <c r="AG4165"/>
      <c r="AH4165"/>
      <c r="AI4165"/>
      <c r="AJ4165"/>
      <c r="AK4165"/>
      <c r="AL4165"/>
    </row>
    <row r="4166" spans="3:38" ht="15" customHeight="1" x14ac:dyDescent="0.35">
      <c r="C4166"/>
      <c r="D4166"/>
      <c r="E4166"/>
      <c r="F4166"/>
      <c r="G4166"/>
      <c r="H4166"/>
      <c r="I4166"/>
      <c r="J4166"/>
      <c r="K4166"/>
      <c r="L4166"/>
      <c r="M4166"/>
      <c r="N4166"/>
      <c r="O4166"/>
      <c r="S4166"/>
      <c r="T4166"/>
      <c r="U4166"/>
      <c r="V4166"/>
      <c r="Y4166"/>
      <c r="Z4166"/>
      <c r="AA4166"/>
      <c r="AB4166"/>
      <c r="AC4166"/>
      <c r="AD4166"/>
      <c r="AE4166"/>
      <c r="AF4166"/>
      <c r="AG4166"/>
      <c r="AH4166"/>
      <c r="AI4166"/>
      <c r="AJ4166"/>
      <c r="AK4166"/>
      <c r="AL4166"/>
    </row>
    <row r="4167" spans="3:38" ht="15" customHeight="1" x14ac:dyDescent="0.35">
      <c r="C4167"/>
      <c r="D4167"/>
      <c r="E4167"/>
      <c r="F4167"/>
      <c r="G4167"/>
      <c r="H4167"/>
      <c r="I4167"/>
      <c r="J4167"/>
      <c r="K4167"/>
      <c r="L4167"/>
      <c r="M4167"/>
      <c r="N4167"/>
      <c r="O4167"/>
      <c r="S4167"/>
      <c r="T4167"/>
      <c r="U4167"/>
      <c r="V4167"/>
      <c r="Y4167"/>
      <c r="Z4167"/>
      <c r="AA4167"/>
      <c r="AB4167"/>
      <c r="AC4167"/>
      <c r="AD4167"/>
      <c r="AE4167"/>
      <c r="AF4167"/>
      <c r="AG4167"/>
      <c r="AH4167"/>
      <c r="AI4167"/>
      <c r="AJ4167"/>
      <c r="AK4167"/>
      <c r="AL4167"/>
    </row>
    <row r="4168" spans="3:38" ht="15" customHeight="1" x14ac:dyDescent="0.35">
      <c r="C4168"/>
      <c r="D4168"/>
      <c r="E4168"/>
      <c r="F4168"/>
      <c r="G4168"/>
      <c r="H4168"/>
      <c r="I4168"/>
      <c r="J4168"/>
      <c r="K4168"/>
      <c r="L4168"/>
      <c r="M4168"/>
      <c r="N4168"/>
      <c r="O4168"/>
      <c r="S4168"/>
      <c r="T4168"/>
      <c r="U4168"/>
      <c r="V4168"/>
      <c r="Y4168"/>
      <c r="Z4168"/>
      <c r="AA4168"/>
      <c r="AB4168"/>
      <c r="AC4168"/>
      <c r="AD4168"/>
      <c r="AE4168"/>
      <c r="AF4168"/>
      <c r="AG4168"/>
      <c r="AH4168"/>
      <c r="AI4168"/>
      <c r="AJ4168"/>
      <c r="AK4168"/>
      <c r="AL4168"/>
    </row>
    <row r="4169" spans="3:38" ht="15" customHeight="1" x14ac:dyDescent="0.35">
      <c r="C4169"/>
      <c r="D4169"/>
      <c r="E4169"/>
      <c r="F4169"/>
      <c r="G4169"/>
      <c r="H4169"/>
      <c r="I4169"/>
      <c r="J4169"/>
      <c r="K4169"/>
      <c r="L4169"/>
      <c r="M4169"/>
      <c r="N4169"/>
      <c r="O4169"/>
      <c r="S4169"/>
      <c r="T4169"/>
      <c r="U4169"/>
      <c r="V4169"/>
      <c r="Y4169"/>
      <c r="Z4169"/>
      <c r="AA4169"/>
      <c r="AB4169"/>
      <c r="AC4169"/>
      <c r="AD4169"/>
      <c r="AE4169"/>
      <c r="AF4169"/>
      <c r="AG4169"/>
      <c r="AH4169"/>
      <c r="AI4169"/>
      <c r="AJ4169"/>
      <c r="AK4169"/>
      <c r="AL4169"/>
    </row>
    <row r="4170" spans="3:38" ht="15" customHeight="1" x14ac:dyDescent="0.35">
      <c r="C4170"/>
      <c r="D4170"/>
      <c r="E4170"/>
      <c r="F4170"/>
      <c r="G4170"/>
      <c r="H4170"/>
      <c r="I4170"/>
      <c r="J4170"/>
      <c r="K4170"/>
      <c r="L4170"/>
      <c r="M4170"/>
      <c r="N4170"/>
      <c r="O4170"/>
      <c r="S4170"/>
      <c r="T4170"/>
      <c r="U4170"/>
      <c r="V4170"/>
      <c r="Y4170"/>
      <c r="Z4170"/>
      <c r="AA4170"/>
      <c r="AB4170"/>
      <c r="AC4170"/>
      <c r="AD4170"/>
      <c r="AE4170"/>
      <c r="AF4170"/>
      <c r="AG4170"/>
      <c r="AH4170"/>
      <c r="AI4170"/>
      <c r="AJ4170"/>
      <c r="AK4170"/>
      <c r="AL4170"/>
    </row>
    <row r="4171" spans="3:38" ht="15" customHeight="1" x14ac:dyDescent="0.35">
      <c r="C4171"/>
      <c r="D4171"/>
      <c r="E4171"/>
      <c r="F4171"/>
      <c r="G4171"/>
      <c r="H4171"/>
      <c r="I4171"/>
      <c r="J4171"/>
      <c r="K4171"/>
      <c r="L4171"/>
      <c r="M4171"/>
      <c r="N4171"/>
      <c r="O4171"/>
      <c r="S4171"/>
      <c r="T4171"/>
      <c r="U4171"/>
      <c r="V4171"/>
      <c r="Y4171"/>
      <c r="Z4171"/>
      <c r="AA4171"/>
      <c r="AB4171"/>
      <c r="AC4171"/>
      <c r="AD4171"/>
      <c r="AE4171"/>
      <c r="AF4171"/>
      <c r="AG4171"/>
      <c r="AH4171"/>
      <c r="AI4171"/>
      <c r="AJ4171"/>
      <c r="AK4171"/>
      <c r="AL4171"/>
    </row>
    <row r="4172" spans="3:38" ht="15" customHeight="1" x14ac:dyDescent="0.35">
      <c r="C4172"/>
      <c r="D4172"/>
      <c r="E4172"/>
      <c r="F4172"/>
      <c r="G4172"/>
      <c r="H4172"/>
      <c r="I4172"/>
      <c r="J4172"/>
      <c r="K4172"/>
      <c r="L4172"/>
      <c r="M4172"/>
      <c r="N4172"/>
      <c r="O4172"/>
      <c r="S4172"/>
      <c r="T4172"/>
      <c r="U4172"/>
      <c r="V4172"/>
      <c r="Y4172"/>
      <c r="Z4172"/>
      <c r="AA4172"/>
      <c r="AB4172"/>
      <c r="AC4172"/>
      <c r="AD4172"/>
      <c r="AE4172"/>
      <c r="AF4172"/>
      <c r="AG4172"/>
      <c r="AH4172"/>
      <c r="AI4172"/>
      <c r="AJ4172"/>
      <c r="AK4172"/>
      <c r="AL4172"/>
    </row>
    <row r="4173" spans="3:38" ht="15" customHeight="1" x14ac:dyDescent="0.35">
      <c r="C4173"/>
      <c r="D4173"/>
      <c r="E4173"/>
      <c r="F4173"/>
      <c r="G4173"/>
      <c r="H4173"/>
      <c r="I4173"/>
      <c r="J4173"/>
      <c r="K4173"/>
      <c r="L4173"/>
      <c r="M4173"/>
      <c r="N4173"/>
      <c r="O4173"/>
      <c r="S4173"/>
      <c r="T4173"/>
      <c r="U4173"/>
      <c r="V4173"/>
      <c r="Y4173"/>
      <c r="Z4173"/>
      <c r="AA4173"/>
      <c r="AB4173"/>
      <c r="AC4173"/>
      <c r="AD4173"/>
      <c r="AE4173"/>
      <c r="AF4173"/>
      <c r="AG4173"/>
      <c r="AH4173"/>
      <c r="AI4173"/>
      <c r="AJ4173"/>
      <c r="AK4173"/>
      <c r="AL4173"/>
    </row>
    <row r="4174" spans="3:38" ht="15" customHeight="1" x14ac:dyDescent="0.35">
      <c r="C4174"/>
      <c r="D4174"/>
      <c r="E4174"/>
      <c r="F4174"/>
      <c r="G4174"/>
      <c r="H4174"/>
      <c r="I4174"/>
      <c r="J4174"/>
      <c r="K4174"/>
      <c r="L4174"/>
      <c r="M4174"/>
      <c r="N4174"/>
      <c r="O4174"/>
      <c r="S4174"/>
      <c r="T4174"/>
      <c r="U4174"/>
      <c r="V4174"/>
      <c r="Y4174"/>
      <c r="Z4174"/>
      <c r="AA4174"/>
      <c r="AB4174"/>
      <c r="AC4174"/>
      <c r="AD4174"/>
      <c r="AE4174"/>
      <c r="AF4174"/>
      <c r="AG4174"/>
      <c r="AH4174"/>
      <c r="AI4174"/>
      <c r="AJ4174"/>
      <c r="AK4174"/>
      <c r="AL4174"/>
    </row>
    <row r="4175" spans="3:38" ht="15" customHeight="1" x14ac:dyDescent="0.35">
      <c r="C4175"/>
      <c r="D4175"/>
      <c r="E4175"/>
      <c r="F4175"/>
      <c r="G4175"/>
      <c r="H4175"/>
      <c r="I4175"/>
      <c r="J4175"/>
      <c r="K4175"/>
      <c r="L4175"/>
      <c r="M4175"/>
      <c r="N4175"/>
      <c r="O4175"/>
      <c r="S4175"/>
      <c r="T4175"/>
      <c r="U4175"/>
      <c r="V4175"/>
      <c r="Y4175"/>
      <c r="Z4175"/>
      <c r="AA4175"/>
      <c r="AB4175"/>
      <c r="AC4175"/>
      <c r="AD4175"/>
      <c r="AE4175"/>
      <c r="AF4175"/>
      <c r="AG4175"/>
      <c r="AH4175"/>
      <c r="AI4175"/>
      <c r="AJ4175"/>
      <c r="AK4175"/>
      <c r="AL4175"/>
    </row>
    <row r="4176" spans="3:38" ht="15" customHeight="1" x14ac:dyDescent="0.35">
      <c r="C4176"/>
      <c r="D4176"/>
      <c r="E4176"/>
      <c r="F4176"/>
      <c r="G4176"/>
      <c r="H4176"/>
      <c r="I4176"/>
      <c r="J4176"/>
      <c r="K4176"/>
      <c r="L4176"/>
      <c r="M4176"/>
      <c r="N4176"/>
      <c r="O4176"/>
      <c r="S4176"/>
      <c r="T4176"/>
      <c r="U4176"/>
      <c r="V4176"/>
      <c r="Y4176"/>
      <c r="Z4176"/>
      <c r="AA4176"/>
      <c r="AB4176"/>
      <c r="AC4176"/>
      <c r="AD4176"/>
      <c r="AE4176"/>
      <c r="AF4176"/>
      <c r="AG4176"/>
      <c r="AH4176"/>
      <c r="AI4176"/>
      <c r="AJ4176"/>
      <c r="AK4176"/>
      <c r="AL4176"/>
    </row>
    <row r="4177" spans="3:38" ht="15" customHeight="1" x14ac:dyDescent="0.35">
      <c r="C4177"/>
      <c r="D4177"/>
      <c r="E4177"/>
      <c r="F4177"/>
      <c r="G4177"/>
      <c r="H4177"/>
      <c r="I4177"/>
      <c r="J4177"/>
      <c r="K4177"/>
      <c r="L4177"/>
      <c r="M4177"/>
      <c r="N4177"/>
      <c r="O4177"/>
      <c r="S4177"/>
      <c r="T4177"/>
      <c r="U4177"/>
      <c r="V4177"/>
      <c r="Y4177"/>
      <c r="Z4177"/>
      <c r="AA4177"/>
      <c r="AB4177"/>
      <c r="AC4177"/>
      <c r="AD4177"/>
      <c r="AE4177"/>
      <c r="AF4177"/>
      <c r="AG4177"/>
      <c r="AH4177"/>
      <c r="AI4177"/>
      <c r="AJ4177"/>
      <c r="AK4177"/>
      <c r="AL4177"/>
    </row>
    <row r="4178" spans="3:38" ht="15" customHeight="1" x14ac:dyDescent="0.35">
      <c r="C4178"/>
      <c r="D4178"/>
      <c r="E4178"/>
      <c r="F4178"/>
      <c r="G4178"/>
      <c r="H4178"/>
      <c r="I4178"/>
      <c r="J4178"/>
      <c r="K4178"/>
      <c r="L4178"/>
      <c r="M4178"/>
      <c r="N4178"/>
      <c r="O4178"/>
      <c r="S4178"/>
      <c r="T4178"/>
      <c r="U4178"/>
      <c r="V4178"/>
      <c r="Y4178"/>
      <c r="Z4178"/>
      <c r="AA4178"/>
      <c r="AB4178"/>
      <c r="AC4178"/>
      <c r="AD4178"/>
      <c r="AE4178"/>
      <c r="AF4178"/>
      <c r="AG4178"/>
      <c r="AH4178"/>
      <c r="AI4178"/>
      <c r="AJ4178"/>
      <c r="AK4178"/>
      <c r="AL4178"/>
    </row>
    <row r="4179" spans="3:38" ht="15" customHeight="1" x14ac:dyDescent="0.35">
      <c r="C4179"/>
      <c r="D4179"/>
      <c r="E4179"/>
      <c r="F4179"/>
      <c r="G4179"/>
      <c r="H4179"/>
      <c r="I4179"/>
      <c r="J4179"/>
      <c r="K4179"/>
      <c r="L4179"/>
      <c r="M4179"/>
      <c r="N4179"/>
      <c r="O4179"/>
      <c r="S4179"/>
      <c r="T4179"/>
      <c r="U4179"/>
      <c r="V4179"/>
      <c r="Y4179"/>
      <c r="Z4179"/>
      <c r="AA4179"/>
      <c r="AB4179"/>
      <c r="AC4179"/>
      <c r="AD4179"/>
      <c r="AE4179"/>
      <c r="AF4179"/>
      <c r="AG4179"/>
      <c r="AH4179"/>
      <c r="AI4179"/>
      <c r="AJ4179"/>
      <c r="AK4179"/>
      <c r="AL4179"/>
    </row>
    <row r="4180" spans="3:38" ht="15" customHeight="1" x14ac:dyDescent="0.35">
      <c r="C4180"/>
      <c r="D4180"/>
      <c r="E4180"/>
      <c r="F4180"/>
      <c r="G4180"/>
      <c r="H4180"/>
      <c r="I4180"/>
      <c r="J4180"/>
      <c r="K4180"/>
      <c r="L4180"/>
      <c r="M4180"/>
      <c r="N4180"/>
      <c r="O4180"/>
      <c r="S4180"/>
      <c r="T4180"/>
      <c r="U4180"/>
      <c r="V4180"/>
      <c r="Y4180"/>
      <c r="Z4180"/>
      <c r="AA4180"/>
      <c r="AB4180"/>
      <c r="AC4180"/>
      <c r="AD4180"/>
      <c r="AE4180"/>
      <c r="AF4180"/>
      <c r="AG4180"/>
      <c r="AH4180"/>
      <c r="AI4180"/>
      <c r="AJ4180"/>
      <c r="AK4180"/>
      <c r="AL4180"/>
    </row>
    <row r="4181" spans="3:38" ht="15" customHeight="1" x14ac:dyDescent="0.35">
      <c r="C4181"/>
      <c r="D4181"/>
      <c r="E4181"/>
      <c r="F4181"/>
      <c r="G4181"/>
      <c r="H4181"/>
      <c r="I4181"/>
      <c r="J4181"/>
      <c r="K4181"/>
      <c r="L4181"/>
      <c r="M4181"/>
      <c r="N4181"/>
      <c r="O4181"/>
      <c r="S4181"/>
      <c r="T4181"/>
      <c r="U4181"/>
      <c r="V4181"/>
      <c r="Y4181"/>
      <c r="Z4181"/>
      <c r="AA4181"/>
      <c r="AB4181"/>
      <c r="AC4181"/>
      <c r="AD4181"/>
      <c r="AE4181"/>
      <c r="AF4181"/>
      <c r="AG4181"/>
      <c r="AH4181"/>
      <c r="AI4181"/>
      <c r="AJ4181"/>
      <c r="AK4181"/>
      <c r="AL4181"/>
    </row>
    <row r="4182" spans="3:38" ht="15" customHeight="1" x14ac:dyDescent="0.35">
      <c r="C4182"/>
      <c r="D4182"/>
      <c r="E4182"/>
      <c r="F4182"/>
      <c r="G4182"/>
      <c r="H4182"/>
      <c r="I4182"/>
      <c r="J4182"/>
      <c r="K4182"/>
      <c r="L4182"/>
      <c r="M4182"/>
      <c r="N4182"/>
      <c r="O4182"/>
      <c r="S4182"/>
      <c r="T4182"/>
      <c r="U4182"/>
      <c r="V4182"/>
      <c r="Y4182"/>
      <c r="Z4182"/>
      <c r="AA4182"/>
      <c r="AB4182"/>
      <c r="AC4182"/>
      <c r="AD4182"/>
      <c r="AE4182"/>
      <c r="AF4182"/>
      <c r="AG4182"/>
      <c r="AH4182"/>
      <c r="AI4182"/>
      <c r="AJ4182"/>
      <c r="AK4182"/>
      <c r="AL4182"/>
    </row>
    <row r="4183" spans="3:38" ht="15" customHeight="1" x14ac:dyDescent="0.35">
      <c r="C4183"/>
      <c r="D4183"/>
      <c r="E4183"/>
      <c r="F4183"/>
      <c r="G4183"/>
      <c r="H4183"/>
      <c r="I4183"/>
      <c r="J4183"/>
      <c r="K4183"/>
      <c r="L4183"/>
      <c r="M4183"/>
      <c r="N4183"/>
      <c r="O4183"/>
      <c r="S4183"/>
      <c r="T4183"/>
      <c r="U4183"/>
      <c r="V4183"/>
      <c r="Y4183"/>
      <c r="Z4183"/>
      <c r="AA4183"/>
      <c r="AB4183"/>
      <c r="AC4183"/>
      <c r="AD4183"/>
      <c r="AE4183"/>
      <c r="AF4183"/>
      <c r="AG4183"/>
      <c r="AH4183"/>
      <c r="AI4183"/>
      <c r="AJ4183"/>
      <c r="AK4183"/>
      <c r="AL4183"/>
    </row>
    <row r="4184" spans="3:38" ht="15" customHeight="1" x14ac:dyDescent="0.35">
      <c r="C4184"/>
      <c r="D4184"/>
      <c r="E4184"/>
      <c r="F4184"/>
      <c r="G4184"/>
      <c r="H4184"/>
      <c r="I4184"/>
      <c r="J4184"/>
      <c r="K4184"/>
      <c r="L4184"/>
      <c r="M4184"/>
      <c r="N4184"/>
      <c r="O4184"/>
      <c r="S4184"/>
      <c r="T4184"/>
      <c r="U4184"/>
      <c r="V4184"/>
      <c r="Y4184"/>
      <c r="Z4184"/>
      <c r="AA4184"/>
      <c r="AB4184"/>
      <c r="AC4184"/>
      <c r="AD4184"/>
      <c r="AE4184"/>
      <c r="AF4184"/>
      <c r="AG4184"/>
      <c r="AH4184"/>
      <c r="AI4184"/>
      <c r="AJ4184"/>
      <c r="AK4184"/>
      <c r="AL4184"/>
    </row>
    <row r="4185" spans="3:38" ht="15" customHeight="1" x14ac:dyDescent="0.35">
      <c r="C4185"/>
      <c r="D4185"/>
      <c r="E4185"/>
      <c r="F4185"/>
      <c r="G4185"/>
      <c r="H4185"/>
      <c r="I4185"/>
      <c r="J4185"/>
      <c r="K4185"/>
      <c r="L4185"/>
      <c r="M4185"/>
      <c r="N4185"/>
      <c r="O4185"/>
      <c r="S4185"/>
      <c r="T4185"/>
      <c r="U4185"/>
      <c r="V4185"/>
      <c r="Y4185"/>
      <c r="Z4185"/>
      <c r="AA4185"/>
      <c r="AB4185"/>
      <c r="AC4185"/>
      <c r="AD4185"/>
      <c r="AE4185"/>
      <c r="AF4185"/>
      <c r="AG4185"/>
      <c r="AH4185"/>
      <c r="AI4185"/>
      <c r="AJ4185"/>
      <c r="AK4185"/>
      <c r="AL4185"/>
    </row>
    <row r="4186" spans="3:38" ht="15" customHeight="1" x14ac:dyDescent="0.35">
      <c r="C4186"/>
      <c r="D4186"/>
      <c r="E4186"/>
      <c r="F4186"/>
      <c r="G4186"/>
      <c r="H4186"/>
      <c r="I4186"/>
      <c r="J4186"/>
      <c r="K4186"/>
      <c r="L4186"/>
      <c r="M4186"/>
      <c r="N4186"/>
      <c r="O4186"/>
      <c r="S4186"/>
      <c r="T4186"/>
      <c r="U4186"/>
      <c r="V4186"/>
      <c r="Y4186"/>
      <c r="Z4186"/>
      <c r="AA4186"/>
      <c r="AB4186"/>
      <c r="AC4186"/>
      <c r="AD4186"/>
      <c r="AE4186"/>
      <c r="AF4186"/>
      <c r="AG4186"/>
      <c r="AH4186"/>
      <c r="AI4186"/>
      <c r="AJ4186"/>
      <c r="AK4186"/>
      <c r="AL4186"/>
    </row>
    <row r="4187" spans="3:38" ht="15" customHeight="1" x14ac:dyDescent="0.35">
      <c r="C4187"/>
      <c r="D4187"/>
      <c r="E4187"/>
      <c r="F4187"/>
      <c r="G4187"/>
      <c r="H4187"/>
      <c r="I4187"/>
      <c r="J4187"/>
      <c r="K4187"/>
      <c r="L4187"/>
      <c r="M4187"/>
      <c r="N4187"/>
      <c r="O4187"/>
      <c r="S4187"/>
      <c r="T4187"/>
      <c r="U4187"/>
      <c r="V4187"/>
      <c r="Y4187"/>
      <c r="Z4187"/>
      <c r="AA4187"/>
      <c r="AB4187"/>
      <c r="AC4187"/>
      <c r="AD4187"/>
      <c r="AE4187"/>
      <c r="AF4187"/>
      <c r="AG4187"/>
      <c r="AH4187"/>
      <c r="AI4187"/>
      <c r="AJ4187"/>
      <c r="AK4187"/>
      <c r="AL4187"/>
    </row>
    <row r="4188" spans="3:38" ht="15" customHeight="1" x14ac:dyDescent="0.35">
      <c r="C4188"/>
      <c r="D4188"/>
      <c r="E4188"/>
      <c r="F4188"/>
      <c r="G4188"/>
      <c r="H4188"/>
      <c r="I4188"/>
      <c r="J4188"/>
      <c r="K4188"/>
      <c r="L4188"/>
      <c r="M4188"/>
      <c r="N4188"/>
      <c r="O4188"/>
      <c r="S4188"/>
      <c r="T4188"/>
      <c r="U4188"/>
      <c r="V4188"/>
      <c r="Y4188"/>
      <c r="Z4188"/>
      <c r="AA4188"/>
      <c r="AB4188"/>
      <c r="AC4188"/>
      <c r="AD4188"/>
      <c r="AE4188"/>
      <c r="AF4188"/>
      <c r="AG4188"/>
      <c r="AH4188"/>
      <c r="AI4188"/>
      <c r="AJ4188"/>
      <c r="AK4188"/>
      <c r="AL4188"/>
    </row>
    <row r="4189" spans="3:38" ht="15" customHeight="1" x14ac:dyDescent="0.35">
      <c r="C4189"/>
      <c r="D4189"/>
      <c r="E4189"/>
      <c r="F4189"/>
      <c r="G4189"/>
      <c r="H4189"/>
      <c r="I4189"/>
      <c r="J4189"/>
      <c r="K4189"/>
      <c r="L4189"/>
      <c r="M4189"/>
      <c r="N4189"/>
      <c r="O4189"/>
      <c r="S4189"/>
      <c r="T4189"/>
      <c r="U4189"/>
      <c r="V4189"/>
      <c r="Y4189"/>
      <c r="Z4189"/>
      <c r="AA4189"/>
      <c r="AB4189"/>
      <c r="AC4189"/>
      <c r="AD4189"/>
      <c r="AE4189"/>
      <c r="AF4189"/>
      <c r="AG4189"/>
      <c r="AH4189"/>
      <c r="AI4189"/>
      <c r="AJ4189"/>
      <c r="AK4189"/>
      <c r="AL4189"/>
    </row>
    <row r="4190" spans="3:38" ht="15" customHeight="1" x14ac:dyDescent="0.35">
      <c r="C4190"/>
      <c r="D4190"/>
      <c r="E4190"/>
      <c r="F4190"/>
      <c r="G4190"/>
      <c r="H4190"/>
      <c r="I4190"/>
      <c r="J4190"/>
      <c r="K4190"/>
      <c r="L4190"/>
      <c r="M4190"/>
      <c r="N4190"/>
      <c r="O4190"/>
      <c r="S4190"/>
      <c r="T4190"/>
      <c r="U4190"/>
      <c r="V4190"/>
      <c r="Y4190"/>
      <c r="Z4190"/>
      <c r="AA4190"/>
      <c r="AB4190"/>
      <c r="AC4190"/>
      <c r="AD4190"/>
      <c r="AE4190"/>
      <c r="AF4190"/>
      <c r="AG4190"/>
      <c r="AH4190"/>
      <c r="AI4190"/>
      <c r="AJ4190"/>
      <c r="AK4190"/>
      <c r="AL4190"/>
    </row>
    <row r="4191" spans="3:38" ht="15" customHeight="1" x14ac:dyDescent="0.35">
      <c r="C4191"/>
      <c r="D4191"/>
      <c r="E4191"/>
      <c r="F4191"/>
      <c r="G4191"/>
      <c r="H4191"/>
      <c r="I4191"/>
      <c r="J4191"/>
      <c r="K4191"/>
      <c r="L4191"/>
      <c r="M4191"/>
      <c r="N4191"/>
      <c r="O4191"/>
      <c r="S4191"/>
      <c r="T4191"/>
      <c r="U4191"/>
      <c r="V4191"/>
      <c r="Y4191"/>
      <c r="Z4191"/>
      <c r="AA4191"/>
      <c r="AB4191"/>
      <c r="AC4191"/>
      <c r="AD4191"/>
      <c r="AE4191"/>
      <c r="AF4191"/>
      <c r="AG4191"/>
      <c r="AH4191"/>
      <c r="AI4191"/>
      <c r="AJ4191"/>
      <c r="AK4191"/>
      <c r="AL4191"/>
    </row>
    <row r="4192" spans="3:38" ht="15" customHeight="1" x14ac:dyDescent="0.35">
      <c r="C4192"/>
      <c r="D4192"/>
      <c r="E4192"/>
      <c r="F4192"/>
      <c r="G4192"/>
      <c r="H4192"/>
      <c r="I4192"/>
      <c r="J4192"/>
      <c r="K4192"/>
      <c r="L4192"/>
      <c r="M4192"/>
      <c r="N4192"/>
      <c r="O4192"/>
      <c r="S4192"/>
      <c r="T4192"/>
      <c r="U4192"/>
      <c r="V4192"/>
      <c r="Y4192"/>
      <c r="Z4192"/>
      <c r="AA4192"/>
      <c r="AB4192"/>
      <c r="AC4192"/>
      <c r="AD4192"/>
      <c r="AE4192"/>
      <c r="AF4192"/>
      <c r="AG4192"/>
      <c r="AH4192"/>
      <c r="AI4192"/>
      <c r="AJ4192"/>
      <c r="AK4192"/>
      <c r="AL4192"/>
    </row>
    <row r="4193" spans="3:38" ht="15" customHeight="1" x14ac:dyDescent="0.35">
      <c r="C4193"/>
      <c r="D4193"/>
      <c r="E4193"/>
      <c r="F4193"/>
      <c r="G4193"/>
      <c r="H4193"/>
      <c r="I4193"/>
      <c r="J4193"/>
      <c r="K4193"/>
      <c r="L4193"/>
      <c r="M4193"/>
      <c r="N4193"/>
      <c r="O4193"/>
      <c r="S4193"/>
      <c r="T4193"/>
      <c r="U4193"/>
      <c r="V4193"/>
      <c r="Y4193"/>
      <c r="Z4193"/>
      <c r="AA4193"/>
      <c r="AB4193"/>
      <c r="AC4193"/>
      <c r="AD4193"/>
      <c r="AE4193"/>
      <c r="AF4193"/>
      <c r="AG4193"/>
      <c r="AH4193"/>
      <c r="AI4193"/>
      <c r="AJ4193"/>
      <c r="AK4193"/>
      <c r="AL4193"/>
    </row>
    <row r="4194" spans="3:38" ht="15" customHeight="1" x14ac:dyDescent="0.35">
      <c r="C4194"/>
      <c r="D4194"/>
      <c r="E4194"/>
      <c r="F4194"/>
      <c r="G4194"/>
      <c r="H4194"/>
      <c r="I4194"/>
      <c r="J4194"/>
      <c r="K4194"/>
      <c r="L4194"/>
      <c r="M4194"/>
      <c r="N4194"/>
      <c r="O4194"/>
      <c r="S4194"/>
      <c r="T4194"/>
      <c r="U4194"/>
      <c r="V4194"/>
      <c r="Y4194"/>
      <c r="Z4194"/>
      <c r="AA4194"/>
      <c r="AB4194"/>
      <c r="AC4194"/>
      <c r="AD4194"/>
      <c r="AE4194"/>
      <c r="AF4194"/>
      <c r="AG4194"/>
      <c r="AH4194"/>
      <c r="AI4194"/>
      <c r="AJ4194"/>
      <c r="AK4194"/>
      <c r="AL4194"/>
    </row>
    <row r="4195" spans="3:38" ht="15" customHeight="1" x14ac:dyDescent="0.35">
      <c r="C4195"/>
      <c r="D4195"/>
      <c r="E4195"/>
      <c r="F4195"/>
      <c r="G4195"/>
      <c r="H4195"/>
      <c r="I4195"/>
      <c r="J4195"/>
      <c r="K4195"/>
      <c r="L4195"/>
      <c r="M4195"/>
      <c r="N4195"/>
      <c r="O4195"/>
      <c r="S4195"/>
      <c r="T4195"/>
      <c r="U4195"/>
      <c r="V4195"/>
      <c r="Y4195"/>
      <c r="Z4195"/>
      <c r="AA4195"/>
      <c r="AB4195"/>
      <c r="AC4195"/>
      <c r="AD4195"/>
      <c r="AE4195"/>
      <c r="AF4195"/>
      <c r="AG4195"/>
      <c r="AH4195"/>
      <c r="AI4195"/>
      <c r="AJ4195"/>
      <c r="AK4195"/>
      <c r="AL4195"/>
    </row>
    <row r="4196" spans="3:38" ht="15" customHeight="1" x14ac:dyDescent="0.35">
      <c r="C4196"/>
      <c r="D4196"/>
      <c r="E4196"/>
      <c r="F4196"/>
      <c r="G4196"/>
      <c r="H4196"/>
      <c r="I4196"/>
      <c r="J4196"/>
      <c r="K4196"/>
      <c r="L4196"/>
      <c r="M4196"/>
      <c r="N4196"/>
      <c r="O4196"/>
      <c r="S4196"/>
      <c r="T4196"/>
      <c r="U4196"/>
      <c r="V4196"/>
      <c r="Y4196"/>
      <c r="Z4196"/>
      <c r="AA4196"/>
      <c r="AB4196"/>
      <c r="AC4196"/>
      <c r="AD4196"/>
      <c r="AE4196"/>
      <c r="AF4196"/>
      <c r="AG4196"/>
      <c r="AH4196"/>
      <c r="AI4196"/>
      <c r="AJ4196"/>
      <c r="AK4196"/>
      <c r="AL4196"/>
    </row>
    <row r="4197" spans="3:38" ht="15" customHeight="1" x14ac:dyDescent="0.35">
      <c r="C4197"/>
      <c r="D4197"/>
      <c r="E4197"/>
      <c r="F4197"/>
      <c r="G4197"/>
      <c r="H4197"/>
      <c r="I4197"/>
      <c r="J4197"/>
      <c r="K4197"/>
      <c r="L4197"/>
      <c r="M4197"/>
      <c r="N4197"/>
      <c r="O4197"/>
      <c r="S4197"/>
      <c r="T4197"/>
      <c r="U4197"/>
      <c r="V4197"/>
      <c r="Y4197"/>
      <c r="Z4197"/>
      <c r="AA4197"/>
      <c r="AB4197"/>
      <c r="AC4197"/>
      <c r="AD4197"/>
      <c r="AE4197"/>
      <c r="AF4197"/>
      <c r="AG4197"/>
      <c r="AH4197"/>
      <c r="AI4197"/>
      <c r="AJ4197"/>
      <c r="AK4197"/>
      <c r="AL4197"/>
    </row>
    <row r="4198" spans="3:38" ht="15" customHeight="1" x14ac:dyDescent="0.35">
      <c r="C4198"/>
      <c r="D4198"/>
      <c r="E4198"/>
      <c r="F4198"/>
      <c r="G4198"/>
      <c r="H4198"/>
      <c r="I4198"/>
      <c r="J4198"/>
      <c r="K4198"/>
      <c r="L4198"/>
      <c r="M4198"/>
      <c r="N4198"/>
      <c r="O4198"/>
      <c r="S4198"/>
      <c r="T4198"/>
      <c r="U4198"/>
      <c r="V4198"/>
      <c r="Y4198"/>
      <c r="Z4198"/>
      <c r="AA4198"/>
      <c r="AB4198"/>
      <c r="AC4198"/>
      <c r="AD4198"/>
      <c r="AE4198"/>
      <c r="AF4198"/>
      <c r="AG4198"/>
      <c r="AH4198"/>
      <c r="AI4198"/>
      <c r="AJ4198"/>
      <c r="AK4198"/>
      <c r="AL4198"/>
    </row>
    <row r="4199" spans="3:38" ht="15" customHeight="1" x14ac:dyDescent="0.35">
      <c r="C4199"/>
      <c r="D4199"/>
      <c r="E4199"/>
      <c r="F4199"/>
      <c r="G4199"/>
      <c r="H4199"/>
      <c r="I4199"/>
      <c r="J4199"/>
      <c r="K4199"/>
      <c r="L4199"/>
      <c r="M4199"/>
      <c r="N4199"/>
      <c r="O4199"/>
      <c r="S4199"/>
      <c r="T4199"/>
      <c r="U4199"/>
      <c r="V4199"/>
      <c r="Y4199"/>
      <c r="Z4199"/>
      <c r="AA4199"/>
      <c r="AB4199"/>
      <c r="AC4199"/>
      <c r="AD4199"/>
      <c r="AE4199"/>
      <c r="AF4199"/>
      <c r="AG4199"/>
      <c r="AH4199"/>
      <c r="AI4199"/>
      <c r="AJ4199"/>
      <c r="AK4199"/>
      <c r="AL4199"/>
    </row>
    <row r="4200" spans="3:38" ht="15" customHeight="1" x14ac:dyDescent="0.35">
      <c r="C4200"/>
      <c r="D4200"/>
      <c r="E4200"/>
      <c r="F4200"/>
      <c r="G4200"/>
      <c r="H4200"/>
      <c r="I4200"/>
      <c r="J4200"/>
      <c r="K4200"/>
      <c r="L4200"/>
      <c r="M4200"/>
      <c r="N4200"/>
      <c r="O4200"/>
      <c r="S4200"/>
      <c r="T4200"/>
      <c r="U4200"/>
      <c r="V4200"/>
      <c r="Y4200"/>
      <c r="Z4200"/>
      <c r="AA4200"/>
      <c r="AB4200"/>
      <c r="AC4200"/>
      <c r="AD4200"/>
      <c r="AE4200"/>
      <c r="AF4200"/>
      <c r="AG4200"/>
      <c r="AH4200"/>
      <c r="AI4200"/>
      <c r="AJ4200"/>
      <c r="AK4200"/>
      <c r="AL4200"/>
    </row>
    <row r="4201" spans="3:38" ht="15" customHeight="1" x14ac:dyDescent="0.35">
      <c r="C4201"/>
      <c r="D4201"/>
      <c r="E4201"/>
      <c r="F4201"/>
      <c r="G4201"/>
      <c r="H4201"/>
      <c r="I4201"/>
      <c r="J4201"/>
      <c r="K4201"/>
      <c r="L4201"/>
      <c r="M4201"/>
      <c r="N4201"/>
      <c r="O4201"/>
      <c r="S4201"/>
      <c r="T4201"/>
      <c r="U4201"/>
      <c r="V4201"/>
      <c r="Y4201"/>
      <c r="Z4201"/>
      <c r="AA4201"/>
      <c r="AB4201"/>
      <c r="AC4201"/>
      <c r="AD4201"/>
      <c r="AE4201"/>
      <c r="AF4201"/>
      <c r="AG4201"/>
      <c r="AH4201"/>
      <c r="AI4201"/>
      <c r="AJ4201"/>
      <c r="AK4201"/>
      <c r="AL4201"/>
    </row>
    <row r="4202" spans="3:38" ht="15" customHeight="1" x14ac:dyDescent="0.35">
      <c r="C4202"/>
      <c r="D4202"/>
      <c r="E4202"/>
      <c r="F4202"/>
      <c r="G4202"/>
      <c r="H4202"/>
      <c r="I4202"/>
      <c r="J4202"/>
      <c r="K4202"/>
      <c r="L4202"/>
      <c r="M4202"/>
      <c r="N4202"/>
      <c r="O4202"/>
      <c r="S4202"/>
      <c r="T4202"/>
      <c r="U4202"/>
      <c r="V4202"/>
      <c r="Y4202"/>
      <c r="Z4202"/>
      <c r="AA4202"/>
      <c r="AB4202"/>
      <c r="AC4202"/>
      <c r="AD4202"/>
      <c r="AE4202"/>
      <c r="AF4202"/>
      <c r="AG4202"/>
      <c r="AH4202"/>
      <c r="AI4202"/>
      <c r="AJ4202"/>
      <c r="AK4202"/>
      <c r="AL4202"/>
    </row>
    <row r="4203" spans="3:38" ht="15" customHeight="1" x14ac:dyDescent="0.35">
      <c r="C4203"/>
      <c r="D4203"/>
      <c r="E4203"/>
      <c r="F4203"/>
      <c r="G4203"/>
      <c r="H4203"/>
      <c r="I4203"/>
      <c r="J4203"/>
      <c r="K4203"/>
      <c r="L4203"/>
      <c r="M4203"/>
      <c r="N4203"/>
      <c r="O4203"/>
      <c r="S4203"/>
      <c r="T4203"/>
      <c r="U4203"/>
      <c r="V4203"/>
      <c r="Y4203"/>
      <c r="Z4203"/>
      <c r="AA4203"/>
      <c r="AB4203"/>
      <c r="AC4203"/>
      <c r="AD4203"/>
      <c r="AE4203"/>
      <c r="AF4203"/>
      <c r="AG4203"/>
      <c r="AH4203"/>
      <c r="AI4203"/>
      <c r="AJ4203"/>
      <c r="AK4203"/>
      <c r="AL4203"/>
    </row>
    <row r="4204" spans="3:38" ht="15" customHeight="1" x14ac:dyDescent="0.35">
      <c r="C4204"/>
      <c r="D4204"/>
      <c r="E4204"/>
      <c r="F4204"/>
      <c r="G4204"/>
      <c r="H4204"/>
      <c r="I4204"/>
      <c r="J4204"/>
      <c r="K4204"/>
      <c r="L4204"/>
      <c r="M4204"/>
      <c r="N4204"/>
      <c r="O4204"/>
      <c r="S4204"/>
      <c r="T4204"/>
      <c r="U4204"/>
      <c r="V4204"/>
      <c r="Y4204"/>
      <c r="Z4204"/>
      <c r="AA4204"/>
      <c r="AB4204"/>
      <c r="AC4204"/>
      <c r="AD4204"/>
      <c r="AE4204"/>
      <c r="AF4204"/>
      <c r="AG4204"/>
      <c r="AH4204"/>
      <c r="AI4204"/>
      <c r="AJ4204"/>
      <c r="AK4204"/>
      <c r="AL4204"/>
    </row>
    <row r="4205" spans="3:38" ht="15" customHeight="1" x14ac:dyDescent="0.35">
      <c r="C4205"/>
      <c r="D4205"/>
      <c r="E4205"/>
      <c r="F4205"/>
      <c r="G4205"/>
      <c r="H4205"/>
      <c r="I4205"/>
      <c r="J4205"/>
      <c r="K4205"/>
      <c r="L4205"/>
      <c r="M4205"/>
      <c r="N4205"/>
      <c r="O4205"/>
      <c r="S4205"/>
      <c r="T4205"/>
      <c r="U4205"/>
      <c r="V4205"/>
      <c r="Y4205"/>
      <c r="Z4205"/>
      <c r="AA4205"/>
      <c r="AB4205"/>
      <c r="AC4205"/>
      <c r="AD4205"/>
      <c r="AE4205"/>
      <c r="AF4205"/>
      <c r="AG4205"/>
      <c r="AH4205"/>
      <c r="AI4205"/>
      <c r="AJ4205"/>
      <c r="AK4205"/>
      <c r="AL4205"/>
    </row>
    <row r="4206" spans="3:38" ht="15" customHeight="1" x14ac:dyDescent="0.35">
      <c r="C4206"/>
      <c r="D4206"/>
      <c r="E4206"/>
      <c r="F4206"/>
      <c r="G4206"/>
      <c r="H4206"/>
      <c r="I4206"/>
      <c r="J4206"/>
      <c r="K4206"/>
      <c r="L4206"/>
      <c r="M4206"/>
      <c r="N4206"/>
      <c r="O4206"/>
      <c r="S4206"/>
      <c r="T4206"/>
      <c r="U4206"/>
      <c r="V4206"/>
      <c r="Y4206"/>
      <c r="Z4206"/>
      <c r="AA4206"/>
      <c r="AB4206"/>
      <c r="AC4206"/>
      <c r="AD4206"/>
      <c r="AE4206"/>
      <c r="AF4206"/>
      <c r="AG4206"/>
      <c r="AH4206"/>
      <c r="AI4206"/>
      <c r="AJ4206"/>
      <c r="AK4206"/>
      <c r="AL4206"/>
    </row>
    <row r="4207" spans="3:38" ht="15" customHeight="1" x14ac:dyDescent="0.35">
      <c r="C4207"/>
      <c r="D4207"/>
      <c r="E4207"/>
      <c r="F4207"/>
      <c r="G4207"/>
      <c r="H4207"/>
      <c r="I4207"/>
      <c r="J4207"/>
      <c r="K4207"/>
      <c r="L4207"/>
      <c r="M4207"/>
      <c r="N4207"/>
      <c r="O4207"/>
      <c r="S4207"/>
      <c r="T4207"/>
      <c r="U4207"/>
      <c r="V4207"/>
      <c r="Y4207"/>
      <c r="Z4207"/>
      <c r="AA4207"/>
      <c r="AB4207"/>
      <c r="AC4207"/>
      <c r="AD4207"/>
      <c r="AE4207"/>
      <c r="AF4207"/>
      <c r="AG4207"/>
      <c r="AH4207"/>
      <c r="AI4207"/>
      <c r="AJ4207"/>
      <c r="AK4207"/>
      <c r="AL4207"/>
    </row>
    <row r="4208" spans="3:38" ht="15" customHeight="1" x14ac:dyDescent="0.35">
      <c r="C4208"/>
      <c r="D4208"/>
      <c r="E4208"/>
      <c r="F4208"/>
      <c r="G4208"/>
      <c r="H4208"/>
      <c r="I4208"/>
      <c r="J4208"/>
      <c r="K4208"/>
      <c r="L4208"/>
      <c r="M4208"/>
      <c r="N4208"/>
      <c r="O4208"/>
      <c r="S4208"/>
      <c r="T4208"/>
      <c r="U4208"/>
      <c r="V4208"/>
      <c r="Y4208"/>
      <c r="Z4208"/>
      <c r="AA4208"/>
      <c r="AB4208"/>
      <c r="AC4208"/>
      <c r="AD4208"/>
      <c r="AE4208"/>
      <c r="AF4208"/>
      <c r="AG4208"/>
      <c r="AH4208"/>
      <c r="AI4208"/>
      <c r="AJ4208"/>
      <c r="AK4208"/>
      <c r="AL4208"/>
    </row>
    <row r="4209" spans="3:38" ht="15" customHeight="1" x14ac:dyDescent="0.35">
      <c r="C4209"/>
      <c r="D4209"/>
      <c r="E4209"/>
      <c r="F4209"/>
      <c r="G4209"/>
      <c r="H4209"/>
      <c r="I4209"/>
      <c r="J4209"/>
      <c r="K4209"/>
      <c r="L4209"/>
      <c r="M4209"/>
      <c r="N4209"/>
      <c r="O4209"/>
      <c r="S4209"/>
      <c r="T4209"/>
      <c r="U4209"/>
      <c r="V4209"/>
      <c r="Y4209"/>
      <c r="Z4209"/>
      <c r="AA4209"/>
      <c r="AB4209"/>
      <c r="AC4209"/>
      <c r="AD4209"/>
      <c r="AE4209"/>
      <c r="AF4209"/>
      <c r="AG4209"/>
      <c r="AH4209"/>
      <c r="AI4209"/>
      <c r="AJ4209"/>
      <c r="AK4209"/>
      <c r="AL4209"/>
    </row>
    <row r="4210" spans="3:38" ht="15" customHeight="1" x14ac:dyDescent="0.35">
      <c r="C4210"/>
      <c r="D4210"/>
      <c r="E4210"/>
      <c r="F4210"/>
      <c r="G4210"/>
      <c r="H4210"/>
      <c r="I4210"/>
      <c r="J4210"/>
      <c r="K4210"/>
      <c r="L4210"/>
      <c r="M4210"/>
      <c r="N4210"/>
      <c r="O4210"/>
      <c r="S4210"/>
      <c r="T4210"/>
      <c r="U4210"/>
      <c r="V4210"/>
      <c r="Y4210"/>
      <c r="Z4210"/>
      <c r="AA4210"/>
      <c r="AB4210"/>
      <c r="AC4210"/>
      <c r="AD4210"/>
      <c r="AE4210"/>
      <c r="AF4210"/>
      <c r="AG4210"/>
      <c r="AH4210"/>
      <c r="AI4210"/>
      <c r="AJ4210"/>
      <c r="AK4210"/>
      <c r="AL4210"/>
    </row>
    <row r="4211" spans="3:38" ht="15" customHeight="1" x14ac:dyDescent="0.35">
      <c r="C4211"/>
      <c r="D4211"/>
      <c r="E4211"/>
      <c r="F4211"/>
      <c r="G4211"/>
      <c r="H4211"/>
      <c r="I4211"/>
      <c r="J4211"/>
      <c r="K4211"/>
      <c r="L4211"/>
      <c r="M4211"/>
      <c r="N4211"/>
      <c r="O4211"/>
      <c r="S4211"/>
      <c r="T4211"/>
      <c r="U4211"/>
      <c r="V4211"/>
      <c r="Y4211"/>
      <c r="Z4211"/>
      <c r="AA4211"/>
      <c r="AB4211"/>
      <c r="AC4211"/>
      <c r="AD4211"/>
      <c r="AE4211"/>
      <c r="AF4211"/>
      <c r="AG4211"/>
      <c r="AH4211"/>
      <c r="AI4211"/>
      <c r="AJ4211"/>
      <c r="AK4211"/>
      <c r="AL4211"/>
    </row>
    <row r="4212" spans="3:38" ht="15" customHeight="1" x14ac:dyDescent="0.35">
      <c r="C4212"/>
      <c r="D4212"/>
      <c r="E4212"/>
      <c r="F4212"/>
      <c r="G4212"/>
      <c r="H4212"/>
      <c r="I4212"/>
      <c r="J4212"/>
      <c r="K4212"/>
      <c r="L4212"/>
      <c r="M4212"/>
      <c r="N4212"/>
      <c r="O4212"/>
      <c r="S4212"/>
      <c r="T4212"/>
      <c r="U4212"/>
      <c r="V4212"/>
      <c r="Y4212"/>
      <c r="Z4212"/>
      <c r="AA4212"/>
      <c r="AB4212"/>
      <c r="AC4212"/>
      <c r="AD4212"/>
      <c r="AE4212"/>
      <c r="AF4212"/>
      <c r="AG4212"/>
      <c r="AH4212"/>
      <c r="AI4212"/>
      <c r="AJ4212"/>
      <c r="AK4212"/>
      <c r="AL4212"/>
    </row>
    <row r="4213" spans="3:38" ht="15" customHeight="1" x14ac:dyDescent="0.35">
      <c r="C4213"/>
      <c r="D4213"/>
      <c r="E4213"/>
      <c r="F4213"/>
      <c r="G4213"/>
      <c r="H4213"/>
      <c r="I4213"/>
      <c r="J4213"/>
      <c r="K4213"/>
      <c r="L4213"/>
      <c r="M4213"/>
      <c r="N4213"/>
      <c r="O4213"/>
      <c r="S4213"/>
      <c r="T4213"/>
      <c r="U4213"/>
      <c r="V4213"/>
      <c r="Y4213"/>
      <c r="Z4213"/>
      <c r="AA4213"/>
      <c r="AB4213"/>
      <c r="AC4213"/>
      <c r="AD4213"/>
      <c r="AE4213"/>
      <c r="AF4213"/>
      <c r="AG4213"/>
      <c r="AH4213"/>
      <c r="AI4213"/>
      <c r="AJ4213"/>
      <c r="AK4213"/>
      <c r="AL4213"/>
    </row>
    <row r="4214" spans="3:38" ht="15" customHeight="1" x14ac:dyDescent="0.35">
      <c r="C4214"/>
      <c r="D4214"/>
      <c r="E4214"/>
      <c r="F4214"/>
      <c r="G4214"/>
      <c r="H4214"/>
      <c r="I4214"/>
      <c r="J4214"/>
      <c r="K4214"/>
      <c r="L4214"/>
      <c r="M4214"/>
      <c r="N4214"/>
      <c r="O4214"/>
      <c r="S4214"/>
      <c r="T4214"/>
      <c r="U4214"/>
      <c r="V4214"/>
      <c r="Y4214"/>
      <c r="Z4214"/>
      <c r="AA4214"/>
      <c r="AB4214"/>
      <c r="AC4214"/>
      <c r="AD4214"/>
      <c r="AE4214"/>
      <c r="AF4214"/>
      <c r="AG4214"/>
      <c r="AH4214"/>
      <c r="AI4214"/>
      <c r="AJ4214"/>
      <c r="AK4214"/>
      <c r="AL4214"/>
    </row>
    <row r="4215" spans="3:38" ht="15" customHeight="1" x14ac:dyDescent="0.35">
      <c r="C4215"/>
      <c r="D4215"/>
      <c r="E4215"/>
      <c r="F4215"/>
      <c r="G4215"/>
      <c r="H4215"/>
      <c r="I4215"/>
      <c r="J4215"/>
      <c r="K4215"/>
      <c r="L4215"/>
      <c r="M4215"/>
      <c r="N4215"/>
      <c r="O4215"/>
      <c r="S4215"/>
      <c r="T4215"/>
      <c r="U4215"/>
      <c r="V4215"/>
      <c r="Y4215"/>
      <c r="Z4215"/>
      <c r="AA4215"/>
      <c r="AB4215"/>
      <c r="AC4215"/>
      <c r="AD4215"/>
      <c r="AE4215"/>
      <c r="AF4215"/>
      <c r="AG4215"/>
      <c r="AH4215"/>
      <c r="AI4215"/>
      <c r="AJ4215"/>
      <c r="AK4215"/>
      <c r="AL4215"/>
    </row>
    <row r="4216" spans="3:38" ht="15" customHeight="1" x14ac:dyDescent="0.35">
      <c r="C4216"/>
      <c r="D4216"/>
      <c r="E4216"/>
      <c r="F4216"/>
      <c r="G4216"/>
      <c r="H4216"/>
      <c r="I4216"/>
      <c r="J4216"/>
      <c r="K4216"/>
      <c r="L4216"/>
      <c r="M4216"/>
      <c r="N4216"/>
      <c r="O4216"/>
      <c r="S4216"/>
      <c r="T4216"/>
      <c r="U4216"/>
      <c r="V4216"/>
      <c r="Y4216"/>
      <c r="Z4216"/>
      <c r="AA4216"/>
      <c r="AB4216"/>
      <c r="AC4216"/>
      <c r="AD4216"/>
      <c r="AE4216"/>
      <c r="AF4216"/>
      <c r="AG4216"/>
      <c r="AH4216"/>
      <c r="AI4216"/>
      <c r="AJ4216"/>
      <c r="AK4216"/>
      <c r="AL4216"/>
    </row>
    <row r="4217" spans="3:38" ht="15" customHeight="1" x14ac:dyDescent="0.35">
      <c r="C4217"/>
      <c r="D4217"/>
      <c r="E4217"/>
      <c r="F4217"/>
      <c r="G4217"/>
      <c r="H4217"/>
      <c r="I4217"/>
      <c r="J4217"/>
      <c r="K4217"/>
      <c r="L4217"/>
      <c r="M4217"/>
      <c r="N4217"/>
      <c r="O4217"/>
      <c r="S4217"/>
      <c r="T4217"/>
      <c r="U4217"/>
      <c r="V4217"/>
      <c r="Y4217"/>
      <c r="Z4217"/>
      <c r="AA4217"/>
      <c r="AB4217"/>
      <c r="AC4217"/>
      <c r="AD4217"/>
      <c r="AE4217"/>
      <c r="AF4217"/>
      <c r="AG4217"/>
      <c r="AH4217"/>
      <c r="AI4217"/>
      <c r="AJ4217"/>
      <c r="AK4217"/>
      <c r="AL4217"/>
    </row>
    <row r="4218" spans="3:38" ht="15" customHeight="1" x14ac:dyDescent="0.35">
      <c r="C4218"/>
      <c r="D4218"/>
      <c r="E4218"/>
      <c r="F4218"/>
      <c r="G4218"/>
      <c r="H4218"/>
      <c r="I4218"/>
      <c r="J4218"/>
      <c r="K4218"/>
      <c r="L4218"/>
      <c r="M4218"/>
      <c r="N4218"/>
      <c r="O4218"/>
      <c r="S4218"/>
      <c r="T4218"/>
      <c r="U4218"/>
      <c r="V4218"/>
      <c r="Y4218"/>
      <c r="Z4218"/>
      <c r="AA4218"/>
      <c r="AB4218"/>
      <c r="AC4218"/>
      <c r="AD4218"/>
      <c r="AE4218"/>
      <c r="AF4218"/>
      <c r="AG4218"/>
      <c r="AH4218"/>
      <c r="AI4218"/>
      <c r="AJ4218"/>
      <c r="AK4218"/>
      <c r="AL4218"/>
    </row>
    <row r="4219" spans="3:38" ht="15" customHeight="1" x14ac:dyDescent="0.35">
      <c r="C4219"/>
      <c r="D4219"/>
      <c r="E4219"/>
      <c r="F4219"/>
      <c r="G4219"/>
      <c r="H4219"/>
      <c r="I4219"/>
      <c r="J4219"/>
      <c r="K4219"/>
      <c r="L4219"/>
      <c r="M4219"/>
      <c r="N4219"/>
      <c r="O4219"/>
      <c r="S4219"/>
      <c r="T4219"/>
      <c r="U4219"/>
      <c r="V4219"/>
      <c r="Y4219"/>
      <c r="Z4219"/>
      <c r="AA4219"/>
      <c r="AB4219"/>
      <c r="AC4219"/>
      <c r="AD4219"/>
      <c r="AE4219"/>
      <c r="AF4219"/>
      <c r="AG4219"/>
      <c r="AH4219"/>
      <c r="AI4219"/>
      <c r="AJ4219"/>
      <c r="AK4219"/>
      <c r="AL4219"/>
    </row>
    <row r="4220" spans="3:38" ht="15" customHeight="1" x14ac:dyDescent="0.35">
      <c r="C4220"/>
      <c r="D4220"/>
      <c r="E4220"/>
      <c r="F4220"/>
      <c r="G4220"/>
      <c r="H4220"/>
      <c r="I4220"/>
      <c r="J4220"/>
      <c r="K4220"/>
      <c r="L4220"/>
      <c r="M4220"/>
      <c r="N4220"/>
      <c r="O4220"/>
      <c r="S4220"/>
      <c r="T4220"/>
      <c r="U4220"/>
      <c r="V4220"/>
      <c r="Y4220"/>
      <c r="Z4220"/>
      <c r="AA4220"/>
      <c r="AB4220"/>
      <c r="AC4220"/>
      <c r="AD4220"/>
      <c r="AE4220"/>
      <c r="AF4220"/>
      <c r="AG4220"/>
      <c r="AH4220"/>
      <c r="AI4220"/>
      <c r="AJ4220"/>
      <c r="AK4220"/>
      <c r="AL4220"/>
    </row>
    <row r="4221" spans="3:38" ht="15" customHeight="1" x14ac:dyDescent="0.35">
      <c r="C4221"/>
      <c r="D4221"/>
      <c r="E4221"/>
      <c r="F4221"/>
      <c r="G4221"/>
      <c r="H4221"/>
      <c r="I4221"/>
      <c r="J4221"/>
      <c r="K4221"/>
      <c r="L4221"/>
      <c r="M4221"/>
      <c r="N4221"/>
      <c r="O4221"/>
      <c r="S4221"/>
      <c r="T4221"/>
      <c r="U4221"/>
      <c r="V4221"/>
      <c r="Y4221"/>
      <c r="Z4221"/>
      <c r="AA4221"/>
      <c r="AB4221"/>
      <c r="AC4221"/>
      <c r="AD4221"/>
      <c r="AE4221"/>
      <c r="AF4221"/>
      <c r="AG4221"/>
      <c r="AH4221"/>
      <c r="AI4221"/>
      <c r="AJ4221"/>
      <c r="AK4221"/>
      <c r="AL4221"/>
    </row>
    <row r="4222" spans="3:38" ht="15" customHeight="1" x14ac:dyDescent="0.35">
      <c r="C4222"/>
      <c r="D4222"/>
      <c r="E4222"/>
      <c r="F4222"/>
      <c r="G4222"/>
      <c r="H4222"/>
      <c r="I4222"/>
      <c r="J4222"/>
      <c r="K4222"/>
      <c r="L4222"/>
      <c r="M4222"/>
      <c r="N4222"/>
      <c r="O4222"/>
      <c r="S4222"/>
      <c r="T4222"/>
      <c r="U4222"/>
      <c r="V4222"/>
      <c r="Y4222"/>
      <c r="Z4222"/>
      <c r="AA4222"/>
      <c r="AB4222"/>
      <c r="AC4222"/>
      <c r="AD4222"/>
      <c r="AE4222"/>
      <c r="AF4222"/>
      <c r="AG4222"/>
      <c r="AH4222"/>
      <c r="AI4222"/>
      <c r="AJ4222"/>
      <c r="AK4222"/>
      <c r="AL4222"/>
    </row>
    <row r="4223" spans="3:38" ht="15" customHeight="1" x14ac:dyDescent="0.35">
      <c r="C4223"/>
      <c r="D4223"/>
      <c r="E4223"/>
      <c r="F4223"/>
      <c r="G4223"/>
      <c r="H4223"/>
      <c r="I4223"/>
      <c r="J4223"/>
      <c r="K4223"/>
      <c r="L4223"/>
      <c r="M4223"/>
      <c r="N4223"/>
      <c r="O4223"/>
      <c r="S4223"/>
      <c r="T4223"/>
      <c r="U4223"/>
      <c r="V4223"/>
      <c r="Y4223"/>
      <c r="Z4223"/>
      <c r="AA4223"/>
      <c r="AB4223"/>
      <c r="AC4223"/>
      <c r="AD4223"/>
      <c r="AE4223"/>
      <c r="AF4223"/>
      <c r="AG4223"/>
      <c r="AH4223"/>
      <c r="AI4223"/>
      <c r="AJ4223"/>
      <c r="AK4223"/>
      <c r="AL4223"/>
    </row>
    <row r="4224" spans="3:38" ht="15" customHeight="1" x14ac:dyDescent="0.35">
      <c r="C4224"/>
      <c r="D4224"/>
      <c r="E4224"/>
      <c r="F4224"/>
      <c r="G4224"/>
      <c r="H4224"/>
      <c r="I4224"/>
      <c r="J4224"/>
      <c r="K4224"/>
      <c r="L4224"/>
      <c r="M4224"/>
      <c r="N4224"/>
      <c r="O4224"/>
      <c r="S4224"/>
      <c r="T4224"/>
      <c r="U4224"/>
      <c r="V4224"/>
      <c r="Y4224"/>
      <c r="Z4224"/>
      <c r="AA4224"/>
      <c r="AB4224"/>
      <c r="AC4224"/>
      <c r="AD4224"/>
      <c r="AE4224"/>
      <c r="AF4224"/>
      <c r="AG4224"/>
      <c r="AH4224"/>
      <c r="AI4224"/>
      <c r="AJ4224"/>
      <c r="AK4224"/>
      <c r="AL4224"/>
    </row>
    <row r="4225" spans="3:38" ht="15" customHeight="1" x14ac:dyDescent="0.35">
      <c r="C4225"/>
      <c r="D4225"/>
      <c r="E4225"/>
      <c r="F4225"/>
      <c r="G4225"/>
      <c r="H4225"/>
      <c r="I4225"/>
      <c r="J4225"/>
      <c r="K4225"/>
      <c r="L4225"/>
      <c r="M4225"/>
      <c r="N4225"/>
      <c r="O4225"/>
      <c r="S4225"/>
      <c r="T4225"/>
      <c r="U4225"/>
      <c r="V4225"/>
      <c r="Y4225"/>
      <c r="Z4225"/>
      <c r="AA4225"/>
      <c r="AB4225"/>
      <c r="AC4225"/>
      <c r="AD4225"/>
      <c r="AE4225"/>
      <c r="AF4225"/>
      <c r="AG4225"/>
      <c r="AH4225"/>
      <c r="AI4225"/>
      <c r="AJ4225"/>
      <c r="AK4225"/>
      <c r="AL4225"/>
    </row>
    <row r="4226" spans="3:38" ht="15" customHeight="1" x14ac:dyDescent="0.35">
      <c r="C4226"/>
      <c r="D4226"/>
      <c r="E4226"/>
      <c r="F4226"/>
      <c r="G4226"/>
      <c r="H4226"/>
      <c r="I4226"/>
      <c r="J4226"/>
      <c r="K4226"/>
      <c r="L4226"/>
      <c r="M4226"/>
      <c r="N4226"/>
      <c r="O4226"/>
      <c r="S4226"/>
      <c r="T4226"/>
      <c r="U4226"/>
      <c r="V4226"/>
      <c r="Y4226"/>
      <c r="Z4226"/>
      <c r="AA4226"/>
      <c r="AB4226"/>
      <c r="AC4226"/>
      <c r="AD4226"/>
      <c r="AE4226"/>
      <c r="AF4226"/>
      <c r="AG4226"/>
      <c r="AH4226"/>
      <c r="AI4226"/>
      <c r="AJ4226"/>
      <c r="AK4226"/>
      <c r="AL4226"/>
    </row>
    <row r="4227" spans="3:38" ht="15" customHeight="1" x14ac:dyDescent="0.35">
      <c r="C4227"/>
      <c r="D4227"/>
      <c r="E4227"/>
      <c r="F4227"/>
      <c r="G4227"/>
      <c r="H4227"/>
      <c r="I4227"/>
      <c r="J4227"/>
      <c r="K4227"/>
      <c r="L4227"/>
      <c r="M4227"/>
      <c r="N4227"/>
      <c r="O4227"/>
      <c r="S4227"/>
      <c r="T4227"/>
      <c r="U4227"/>
      <c r="V4227"/>
      <c r="Y4227"/>
      <c r="Z4227"/>
      <c r="AA4227"/>
      <c r="AB4227"/>
      <c r="AC4227"/>
      <c r="AD4227"/>
      <c r="AE4227"/>
      <c r="AF4227"/>
      <c r="AG4227"/>
      <c r="AH4227"/>
      <c r="AI4227"/>
      <c r="AJ4227"/>
      <c r="AK4227"/>
      <c r="AL4227"/>
    </row>
    <row r="4228" spans="3:38" ht="15" customHeight="1" x14ac:dyDescent="0.35">
      <c r="C4228"/>
      <c r="D4228"/>
      <c r="E4228"/>
      <c r="F4228"/>
      <c r="G4228"/>
      <c r="H4228"/>
      <c r="I4228"/>
      <c r="J4228"/>
      <c r="K4228"/>
      <c r="L4228"/>
      <c r="M4228"/>
      <c r="N4228"/>
      <c r="O4228"/>
      <c r="S4228"/>
      <c r="T4228"/>
      <c r="U4228"/>
      <c r="V4228"/>
      <c r="Y4228"/>
      <c r="Z4228"/>
      <c r="AA4228"/>
      <c r="AB4228"/>
      <c r="AC4228"/>
      <c r="AD4228"/>
      <c r="AE4228"/>
      <c r="AF4228"/>
      <c r="AG4228"/>
      <c r="AH4228"/>
      <c r="AI4228"/>
      <c r="AJ4228"/>
      <c r="AK4228"/>
      <c r="AL4228"/>
    </row>
    <row r="4229" spans="3:38" ht="15" customHeight="1" x14ac:dyDescent="0.35">
      <c r="C4229"/>
      <c r="D4229"/>
      <c r="E4229"/>
      <c r="F4229"/>
      <c r="G4229"/>
      <c r="H4229"/>
      <c r="I4229"/>
      <c r="J4229"/>
      <c r="K4229"/>
      <c r="L4229"/>
      <c r="M4229"/>
      <c r="N4229"/>
      <c r="O4229"/>
      <c r="S4229"/>
      <c r="T4229"/>
      <c r="U4229"/>
      <c r="V4229"/>
      <c r="Y4229"/>
      <c r="Z4229"/>
      <c r="AA4229"/>
      <c r="AB4229"/>
      <c r="AC4229"/>
      <c r="AD4229"/>
      <c r="AE4229"/>
      <c r="AF4229"/>
      <c r="AG4229"/>
      <c r="AH4229"/>
      <c r="AI4229"/>
      <c r="AJ4229"/>
      <c r="AK4229"/>
      <c r="AL4229"/>
    </row>
    <row r="4230" spans="3:38" ht="15" customHeight="1" x14ac:dyDescent="0.35">
      <c r="C4230"/>
      <c r="D4230"/>
      <c r="E4230"/>
      <c r="F4230"/>
      <c r="G4230"/>
      <c r="H4230"/>
      <c r="I4230"/>
      <c r="J4230"/>
      <c r="K4230"/>
      <c r="L4230"/>
      <c r="M4230"/>
      <c r="N4230"/>
      <c r="O4230"/>
      <c r="S4230"/>
      <c r="T4230"/>
      <c r="U4230"/>
      <c r="V4230"/>
      <c r="Y4230"/>
      <c r="Z4230"/>
      <c r="AA4230"/>
      <c r="AB4230"/>
      <c r="AC4230"/>
      <c r="AD4230"/>
      <c r="AE4230"/>
      <c r="AF4230"/>
      <c r="AG4230"/>
      <c r="AH4230"/>
      <c r="AI4230"/>
      <c r="AJ4230"/>
      <c r="AK4230"/>
      <c r="AL4230"/>
    </row>
    <row r="4231" spans="3:38" ht="15" customHeight="1" x14ac:dyDescent="0.35">
      <c r="C4231"/>
      <c r="D4231"/>
      <c r="E4231"/>
      <c r="F4231"/>
      <c r="G4231"/>
      <c r="H4231"/>
      <c r="I4231"/>
      <c r="J4231"/>
      <c r="K4231"/>
      <c r="L4231"/>
      <c r="M4231"/>
      <c r="N4231"/>
      <c r="O4231"/>
      <c r="S4231"/>
      <c r="T4231"/>
      <c r="U4231"/>
      <c r="V4231"/>
      <c r="Y4231"/>
      <c r="Z4231"/>
      <c r="AA4231"/>
      <c r="AB4231"/>
      <c r="AC4231"/>
      <c r="AD4231"/>
      <c r="AE4231"/>
      <c r="AF4231"/>
      <c r="AG4231"/>
      <c r="AH4231"/>
      <c r="AI4231"/>
      <c r="AJ4231"/>
      <c r="AK4231"/>
      <c r="AL4231"/>
    </row>
    <row r="4232" spans="3:38" ht="15" customHeight="1" x14ac:dyDescent="0.35">
      <c r="C4232"/>
      <c r="D4232"/>
      <c r="E4232"/>
      <c r="F4232"/>
      <c r="G4232"/>
      <c r="H4232"/>
      <c r="I4232"/>
      <c r="J4232"/>
      <c r="K4232"/>
      <c r="L4232"/>
      <c r="M4232"/>
      <c r="N4232"/>
      <c r="O4232"/>
      <c r="S4232"/>
      <c r="T4232"/>
      <c r="U4232"/>
      <c r="V4232"/>
      <c r="Y4232"/>
      <c r="Z4232"/>
      <c r="AA4232"/>
      <c r="AB4232"/>
      <c r="AC4232"/>
      <c r="AD4232"/>
      <c r="AE4232"/>
      <c r="AF4232"/>
      <c r="AG4232"/>
      <c r="AH4232"/>
      <c r="AI4232"/>
      <c r="AJ4232"/>
      <c r="AK4232"/>
      <c r="AL4232"/>
    </row>
    <row r="4233" spans="3:38" ht="15" customHeight="1" x14ac:dyDescent="0.35">
      <c r="C4233"/>
      <c r="D4233"/>
      <c r="E4233"/>
      <c r="F4233"/>
      <c r="G4233"/>
      <c r="H4233"/>
      <c r="I4233"/>
      <c r="J4233"/>
      <c r="K4233"/>
      <c r="L4233"/>
      <c r="M4233"/>
      <c r="N4233"/>
      <c r="O4233"/>
      <c r="S4233"/>
      <c r="T4233"/>
      <c r="U4233"/>
      <c r="V4233"/>
      <c r="Y4233"/>
      <c r="Z4233"/>
      <c r="AA4233"/>
      <c r="AB4233"/>
      <c r="AC4233"/>
      <c r="AD4233"/>
      <c r="AE4233"/>
      <c r="AF4233"/>
      <c r="AG4233"/>
      <c r="AH4233"/>
      <c r="AI4233"/>
      <c r="AJ4233"/>
      <c r="AK4233"/>
      <c r="AL4233"/>
    </row>
    <row r="4234" spans="3:38" ht="15" customHeight="1" x14ac:dyDescent="0.35">
      <c r="C4234"/>
      <c r="D4234"/>
      <c r="E4234"/>
      <c r="F4234"/>
      <c r="G4234"/>
      <c r="H4234"/>
      <c r="I4234"/>
      <c r="J4234"/>
      <c r="K4234"/>
      <c r="L4234"/>
      <c r="M4234"/>
      <c r="N4234"/>
      <c r="O4234"/>
      <c r="S4234"/>
      <c r="T4234"/>
      <c r="U4234"/>
      <c r="V4234"/>
      <c r="Y4234"/>
      <c r="Z4234"/>
      <c r="AA4234"/>
      <c r="AB4234"/>
      <c r="AC4234"/>
      <c r="AD4234"/>
      <c r="AE4234"/>
      <c r="AF4234"/>
      <c r="AG4234"/>
      <c r="AH4234"/>
      <c r="AI4234"/>
      <c r="AJ4234"/>
      <c r="AK4234"/>
      <c r="AL4234"/>
    </row>
    <row r="4235" spans="3:38" ht="15" customHeight="1" x14ac:dyDescent="0.35">
      <c r="C4235"/>
      <c r="D4235"/>
      <c r="E4235"/>
      <c r="F4235"/>
      <c r="G4235"/>
      <c r="H4235"/>
      <c r="I4235"/>
      <c r="J4235"/>
      <c r="K4235"/>
      <c r="L4235"/>
      <c r="M4235"/>
      <c r="N4235"/>
      <c r="O4235"/>
      <c r="S4235"/>
      <c r="T4235"/>
      <c r="U4235"/>
      <c r="V4235"/>
      <c r="Y4235"/>
      <c r="Z4235"/>
      <c r="AA4235"/>
      <c r="AB4235"/>
      <c r="AC4235"/>
      <c r="AD4235"/>
      <c r="AE4235"/>
      <c r="AF4235"/>
      <c r="AG4235"/>
      <c r="AH4235"/>
      <c r="AI4235"/>
      <c r="AJ4235"/>
      <c r="AK4235"/>
      <c r="AL4235"/>
    </row>
    <row r="4236" spans="3:38" ht="15" customHeight="1" x14ac:dyDescent="0.35">
      <c r="C4236"/>
      <c r="D4236"/>
      <c r="E4236"/>
      <c r="F4236"/>
      <c r="G4236"/>
      <c r="H4236"/>
      <c r="I4236"/>
      <c r="J4236"/>
      <c r="K4236"/>
      <c r="L4236"/>
      <c r="M4236"/>
      <c r="N4236"/>
      <c r="O4236"/>
      <c r="S4236"/>
      <c r="T4236"/>
      <c r="U4236"/>
      <c r="V4236"/>
      <c r="Y4236"/>
      <c r="Z4236"/>
      <c r="AA4236"/>
      <c r="AB4236"/>
      <c r="AC4236"/>
      <c r="AD4236"/>
      <c r="AE4236"/>
      <c r="AF4236"/>
      <c r="AG4236"/>
      <c r="AH4236"/>
      <c r="AI4236"/>
      <c r="AJ4236"/>
      <c r="AK4236"/>
      <c r="AL4236"/>
    </row>
    <row r="4237" spans="3:38" ht="15" customHeight="1" x14ac:dyDescent="0.35">
      <c r="C4237"/>
      <c r="D4237"/>
      <c r="E4237"/>
      <c r="F4237"/>
      <c r="G4237"/>
      <c r="H4237"/>
      <c r="I4237"/>
      <c r="J4237"/>
      <c r="K4237"/>
      <c r="L4237"/>
      <c r="M4237"/>
      <c r="N4237"/>
      <c r="O4237"/>
      <c r="S4237"/>
      <c r="T4237"/>
      <c r="U4237"/>
      <c r="V4237"/>
      <c r="Y4237"/>
      <c r="Z4237"/>
      <c r="AA4237"/>
      <c r="AB4237"/>
      <c r="AC4237"/>
      <c r="AD4237"/>
      <c r="AE4237"/>
      <c r="AF4237"/>
      <c r="AG4237"/>
      <c r="AH4237"/>
      <c r="AI4237"/>
      <c r="AJ4237"/>
      <c r="AK4237"/>
      <c r="AL4237"/>
    </row>
    <row r="4238" spans="3:38" ht="15" customHeight="1" x14ac:dyDescent="0.35">
      <c r="C4238"/>
      <c r="D4238"/>
      <c r="E4238"/>
      <c r="F4238"/>
      <c r="G4238"/>
      <c r="H4238"/>
      <c r="I4238"/>
      <c r="J4238"/>
      <c r="K4238"/>
      <c r="L4238"/>
      <c r="M4238"/>
      <c r="N4238"/>
      <c r="O4238"/>
      <c r="S4238"/>
      <c r="T4238"/>
      <c r="U4238"/>
      <c r="V4238"/>
      <c r="Y4238"/>
      <c r="Z4238"/>
      <c r="AA4238"/>
      <c r="AB4238"/>
      <c r="AC4238"/>
      <c r="AD4238"/>
      <c r="AE4238"/>
      <c r="AF4238"/>
      <c r="AG4238"/>
      <c r="AH4238"/>
      <c r="AI4238"/>
      <c r="AJ4238"/>
      <c r="AK4238"/>
      <c r="AL4238"/>
    </row>
    <row r="4239" spans="3:38" ht="15" customHeight="1" x14ac:dyDescent="0.35">
      <c r="C4239"/>
      <c r="D4239"/>
      <c r="E4239"/>
      <c r="F4239"/>
      <c r="G4239"/>
      <c r="H4239"/>
      <c r="I4239"/>
      <c r="J4239"/>
      <c r="K4239"/>
      <c r="L4239"/>
      <c r="M4239"/>
      <c r="N4239"/>
      <c r="O4239"/>
      <c r="S4239"/>
      <c r="T4239"/>
      <c r="U4239"/>
      <c r="V4239"/>
      <c r="Y4239"/>
      <c r="Z4239"/>
      <c r="AA4239"/>
      <c r="AB4239"/>
      <c r="AC4239"/>
      <c r="AD4239"/>
      <c r="AE4239"/>
      <c r="AF4239"/>
      <c r="AG4239"/>
      <c r="AH4239"/>
      <c r="AI4239"/>
      <c r="AJ4239"/>
      <c r="AK4239"/>
      <c r="AL4239"/>
    </row>
    <row r="4240" spans="3:38" ht="15" customHeight="1" x14ac:dyDescent="0.35">
      <c r="C4240"/>
      <c r="D4240"/>
      <c r="E4240"/>
      <c r="F4240"/>
      <c r="G4240"/>
      <c r="H4240"/>
      <c r="I4240"/>
      <c r="J4240"/>
      <c r="K4240"/>
      <c r="L4240"/>
      <c r="M4240"/>
      <c r="N4240"/>
      <c r="O4240"/>
      <c r="S4240"/>
      <c r="T4240"/>
      <c r="U4240"/>
      <c r="V4240"/>
      <c r="Y4240"/>
      <c r="Z4240"/>
      <c r="AA4240"/>
      <c r="AB4240"/>
      <c r="AC4240"/>
      <c r="AD4240"/>
      <c r="AE4240"/>
      <c r="AF4240"/>
      <c r="AG4240"/>
      <c r="AH4240"/>
      <c r="AI4240"/>
      <c r="AJ4240"/>
      <c r="AK4240"/>
      <c r="AL4240"/>
    </row>
    <row r="4241" spans="3:38" ht="15" customHeight="1" x14ac:dyDescent="0.35">
      <c r="C4241"/>
      <c r="D4241"/>
      <c r="E4241"/>
      <c r="F4241"/>
      <c r="G4241"/>
      <c r="H4241"/>
      <c r="I4241"/>
      <c r="J4241"/>
      <c r="K4241"/>
      <c r="L4241"/>
      <c r="M4241"/>
      <c r="N4241"/>
      <c r="O4241"/>
      <c r="S4241"/>
      <c r="T4241"/>
      <c r="U4241"/>
      <c r="V4241"/>
      <c r="Y4241"/>
      <c r="Z4241"/>
      <c r="AA4241"/>
      <c r="AB4241"/>
      <c r="AC4241"/>
      <c r="AD4241"/>
      <c r="AE4241"/>
      <c r="AF4241"/>
      <c r="AG4241"/>
      <c r="AH4241"/>
      <c r="AI4241"/>
      <c r="AJ4241"/>
      <c r="AK4241"/>
      <c r="AL4241"/>
    </row>
    <row r="4242" spans="3:38" ht="15" customHeight="1" x14ac:dyDescent="0.35">
      <c r="C4242"/>
      <c r="D4242"/>
      <c r="E4242"/>
      <c r="F4242"/>
      <c r="G4242"/>
      <c r="H4242"/>
      <c r="I4242"/>
      <c r="J4242"/>
      <c r="K4242"/>
      <c r="L4242"/>
      <c r="M4242"/>
      <c r="N4242"/>
      <c r="O4242"/>
      <c r="S4242"/>
      <c r="T4242"/>
      <c r="U4242"/>
      <c r="V4242"/>
      <c r="Y4242"/>
      <c r="Z4242"/>
      <c r="AA4242"/>
      <c r="AB4242"/>
      <c r="AC4242"/>
      <c r="AD4242"/>
      <c r="AE4242"/>
      <c r="AF4242"/>
      <c r="AG4242"/>
      <c r="AH4242"/>
      <c r="AI4242"/>
      <c r="AJ4242"/>
      <c r="AK4242"/>
      <c r="AL4242"/>
    </row>
    <row r="4243" spans="3:38" ht="15" customHeight="1" x14ac:dyDescent="0.35">
      <c r="C4243"/>
      <c r="D4243"/>
      <c r="E4243"/>
      <c r="F4243"/>
      <c r="G4243"/>
      <c r="H4243"/>
      <c r="I4243"/>
      <c r="J4243"/>
      <c r="K4243"/>
      <c r="L4243"/>
      <c r="M4243"/>
      <c r="N4243"/>
      <c r="O4243"/>
      <c r="S4243"/>
      <c r="T4243"/>
      <c r="U4243"/>
      <c r="V4243"/>
      <c r="Y4243"/>
      <c r="Z4243"/>
      <c r="AA4243"/>
      <c r="AB4243"/>
      <c r="AC4243"/>
      <c r="AD4243"/>
      <c r="AE4243"/>
      <c r="AF4243"/>
      <c r="AG4243"/>
      <c r="AH4243"/>
      <c r="AI4243"/>
      <c r="AJ4243"/>
      <c r="AK4243"/>
      <c r="AL4243"/>
    </row>
    <row r="4244" spans="3:38" ht="15" customHeight="1" x14ac:dyDescent="0.35">
      <c r="C4244"/>
      <c r="D4244"/>
      <c r="E4244"/>
      <c r="F4244"/>
      <c r="G4244"/>
      <c r="H4244"/>
      <c r="I4244"/>
      <c r="J4244"/>
      <c r="K4244"/>
      <c r="L4244"/>
      <c r="M4244"/>
      <c r="N4244"/>
      <c r="O4244"/>
      <c r="S4244"/>
      <c r="T4244"/>
      <c r="U4244"/>
      <c r="V4244"/>
      <c r="Y4244"/>
      <c r="Z4244"/>
      <c r="AA4244"/>
      <c r="AB4244"/>
      <c r="AC4244"/>
      <c r="AD4244"/>
      <c r="AE4244"/>
      <c r="AF4244"/>
      <c r="AG4244"/>
      <c r="AH4244"/>
      <c r="AI4244"/>
      <c r="AJ4244"/>
      <c r="AK4244"/>
      <c r="AL4244"/>
    </row>
    <row r="4245" spans="3:38" ht="15" customHeight="1" x14ac:dyDescent="0.35">
      <c r="C4245"/>
      <c r="D4245"/>
      <c r="E4245"/>
      <c r="F4245"/>
      <c r="G4245"/>
      <c r="H4245"/>
      <c r="I4245"/>
      <c r="J4245"/>
      <c r="K4245"/>
      <c r="L4245"/>
      <c r="M4245"/>
      <c r="N4245"/>
      <c r="O4245"/>
      <c r="S4245"/>
      <c r="T4245"/>
      <c r="U4245"/>
      <c r="V4245"/>
      <c r="Y4245"/>
      <c r="Z4245"/>
      <c r="AA4245"/>
      <c r="AB4245"/>
      <c r="AC4245"/>
      <c r="AD4245"/>
      <c r="AE4245"/>
      <c r="AF4245"/>
      <c r="AG4245"/>
      <c r="AH4245"/>
      <c r="AI4245"/>
      <c r="AJ4245"/>
      <c r="AK4245"/>
      <c r="AL4245"/>
    </row>
    <row r="4246" spans="3:38" ht="15" customHeight="1" x14ac:dyDescent="0.35">
      <c r="C4246"/>
      <c r="D4246"/>
      <c r="E4246"/>
      <c r="F4246"/>
      <c r="G4246"/>
      <c r="H4246"/>
      <c r="I4246"/>
      <c r="J4246"/>
      <c r="K4246"/>
      <c r="L4246"/>
      <c r="M4246"/>
      <c r="N4246"/>
      <c r="O4246"/>
      <c r="S4246"/>
      <c r="T4246"/>
      <c r="U4246"/>
      <c r="V4246"/>
      <c r="Y4246"/>
      <c r="Z4246"/>
      <c r="AA4246"/>
      <c r="AB4246"/>
      <c r="AC4246"/>
      <c r="AD4246"/>
      <c r="AE4246"/>
      <c r="AF4246"/>
      <c r="AG4246"/>
      <c r="AH4246"/>
      <c r="AI4246"/>
      <c r="AJ4246"/>
      <c r="AK4246"/>
      <c r="AL4246"/>
    </row>
    <row r="4247" spans="3:38" ht="15" customHeight="1" x14ac:dyDescent="0.35">
      <c r="C4247"/>
      <c r="D4247"/>
      <c r="E4247"/>
      <c r="F4247"/>
      <c r="G4247"/>
      <c r="H4247"/>
      <c r="I4247"/>
      <c r="J4247"/>
      <c r="K4247"/>
      <c r="L4247"/>
      <c r="M4247"/>
      <c r="N4247"/>
      <c r="O4247"/>
      <c r="S4247"/>
      <c r="T4247"/>
      <c r="U4247"/>
      <c r="V4247"/>
      <c r="Y4247"/>
      <c r="Z4247"/>
      <c r="AA4247"/>
      <c r="AB4247"/>
      <c r="AC4247"/>
      <c r="AD4247"/>
      <c r="AE4247"/>
      <c r="AF4247"/>
      <c r="AG4247"/>
      <c r="AH4247"/>
      <c r="AI4247"/>
      <c r="AJ4247"/>
      <c r="AK4247"/>
      <c r="AL4247"/>
    </row>
    <row r="4248" spans="3:38" ht="15" customHeight="1" x14ac:dyDescent="0.35">
      <c r="C4248"/>
      <c r="D4248"/>
      <c r="E4248"/>
      <c r="F4248"/>
      <c r="G4248"/>
      <c r="H4248"/>
      <c r="I4248"/>
      <c r="J4248"/>
      <c r="K4248"/>
      <c r="L4248"/>
      <c r="M4248"/>
      <c r="N4248"/>
      <c r="O4248"/>
      <c r="S4248"/>
      <c r="T4248"/>
      <c r="U4248"/>
      <c r="V4248"/>
      <c r="Y4248"/>
      <c r="Z4248"/>
      <c r="AA4248"/>
      <c r="AB4248"/>
      <c r="AC4248"/>
      <c r="AD4248"/>
      <c r="AE4248"/>
      <c r="AF4248"/>
      <c r="AG4248"/>
      <c r="AH4248"/>
      <c r="AI4248"/>
      <c r="AJ4248"/>
      <c r="AK4248"/>
      <c r="AL4248"/>
    </row>
    <row r="4249" spans="3:38" ht="15" customHeight="1" x14ac:dyDescent="0.35">
      <c r="C4249"/>
      <c r="D4249"/>
      <c r="E4249"/>
      <c r="F4249"/>
      <c r="G4249"/>
      <c r="H4249"/>
      <c r="I4249"/>
      <c r="J4249"/>
      <c r="K4249"/>
      <c r="L4249"/>
      <c r="M4249"/>
      <c r="N4249"/>
      <c r="O4249"/>
      <c r="S4249"/>
      <c r="T4249"/>
      <c r="U4249"/>
      <c r="V4249"/>
      <c r="Y4249"/>
      <c r="Z4249"/>
      <c r="AA4249"/>
      <c r="AB4249"/>
      <c r="AC4249"/>
      <c r="AD4249"/>
      <c r="AE4249"/>
      <c r="AF4249"/>
      <c r="AG4249"/>
      <c r="AH4249"/>
      <c r="AI4249"/>
      <c r="AJ4249"/>
      <c r="AK4249"/>
      <c r="AL4249"/>
    </row>
    <row r="4250" spans="3:38" ht="15" customHeight="1" x14ac:dyDescent="0.35">
      <c r="C4250"/>
      <c r="D4250"/>
      <c r="E4250"/>
      <c r="F4250"/>
      <c r="G4250"/>
      <c r="H4250"/>
      <c r="I4250"/>
      <c r="J4250"/>
      <c r="K4250"/>
      <c r="L4250"/>
      <c r="M4250"/>
      <c r="N4250"/>
      <c r="O4250"/>
      <c r="S4250"/>
      <c r="T4250"/>
      <c r="U4250"/>
      <c r="V4250"/>
      <c r="Y4250"/>
      <c r="Z4250"/>
      <c r="AA4250"/>
      <c r="AB4250"/>
      <c r="AC4250"/>
      <c r="AD4250"/>
      <c r="AE4250"/>
      <c r="AF4250"/>
      <c r="AG4250"/>
      <c r="AH4250"/>
      <c r="AI4250"/>
      <c r="AJ4250"/>
      <c r="AK4250"/>
      <c r="AL4250"/>
    </row>
    <row r="4251" spans="3:38" ht="15" customHeight="1" x14ac:dyDescent="0.35">
      <c r="C4251"/>
      <c r="D4251"/>
      <c r="E4251"/>
      <c r="F4251"/>
      <c r="G4251"/>
      <c r="H4251"/>
      <c r="I4251"/>
      <c r="J4251"/>
      <c r="K4251"/>
      <c r="L4251"/>
      <c r="M4251"/>
      <c r="N4251"/>
      <c r="O4251"/>
      <c r="S4251"/>
      <c r="T4251"/>
      <c r="U4251"/>
      <c r="V4251"/>
      <c r="Y4251"/>
      <c r="Z4251"/>
      <c r="AA4251"/>
      <c r="AB4251"/>
      <c r="AC4251"/>
      <c r="AD4251"/>
      <c r="AE4251"/>
      <c r="AF4251"/>
      <c r="AG4251"/>
      <c r="AH4251"/>
      <c r="AI4251"/>
      <c r="AJ4251"/>
      <c r="AK4251"/>
      <c r="AL4251"/>
    </row>
    <row r="4252" spans="3:38" ht="15" customHeight="1" x14ac:dyDescent="0.35">
      <c r="C4252"/>
      <c r="D4252"/>
      <c r="E4252"/>
      <c r="F4252"/>
      <c r="G4252"/>
      <c r="H4252"/>
      <c r="I4252"/>
      <c r="J4252"/>
      <c r="K4252"/>
      <c r="L4252"/>
      <c r="M4252"/>
      <c r="N4252"/>
      <c r="O4252"/>
      <c r="S4252"/>
      <c r="T4252"/>
      <c r="U4252"/>
      <c r="V4252"/>
      <c r="Y4252"/>
      <c r="Z4252"/>
      <c r="AA4252"/>
      <c r="AB4252"/>
      <c r="AC4252"/>
      <c r="AD4252"/>
      <c r="AE4252"/>
      <c r="AF4252"/>
      <c r="AG4252"/>
      <c r="AH4252"/>
      <c r="AI4252"/>
      <c r="AJ4252"/>
      <c r="AK4252"/>
      <c r="AL4252"/>
    </row>
    <row r="4253" spans="3:38" ht="15" customHeight="1" x14ac:dyDescent="0.35">
      <c r="C4253"/>
      <c r="D4253"/>
      <c r="E4253"/>
      <c r="F4253"/>
      <c r="G4253"/>
      <c r="H4253"/>
      <c r="I4253"/>
      <c r="J4253"/>
      <c r="K4253"/>
      <c r="L4253"/>
      <c r="M4253"/>
      <c r="N4253"/>
      <c r="O4253"/>
      <c r="S4253"/>
      <c r="T4253"/>
      <c r="U4253"/>
      <c r="V4253"/>
      <c r="Y4253"/>
      <c r="Z4253"/>
      <c r="AA4253"/>
      <c r="AB4253"/>
      <c r="AC4253"/>
      <c r="AD4253"/>
      <c r="AE4253"/>
      <c r="AF4253"/>
      <c r="AG4253"/>
      <c r="AH4253"/>
      <c r="AI4253"/>
      <c r="AJ4253"/>
      <c r="AK4253"/>
      <c r="AL4253"/>
    </row>
    <row r="4254" spans="3:38" ht="15" customHeight="1" x14ac:dyDescent="0.35">
      <c r="C4254"/>
      <c r="D4254"/>
      <c r="E4254"/>
      <c r="F4254"/>
      <c r="G4254"/>
      <c r="H4254"/>
      <c r="I4254"/>
      <c r="J4254"/>
      <c r="K4254"/>
      <c r="L4254"/>
      <c r="M4254"/>
      <c r="N4254"/>
      <c r="O4254"/>
      <c r="S4254"/>
      <c r="T4254"/>
      <c r="U4254"/>
      <c r="V4254"/>
      <c r="Y4254"/>
      <c r="Z4254"/>
      <c r="AA4254"/>
      <c r="AB4254"/>
      <c r="AC4254"/>
      <c r="AD4254"/>
      <c r="AE4254"/>
      <c r="AF4254"/>
      <c r="AG4254"/>
      <c r="AH4254"/>
      <c r="AI4254"/>
      <c r="AJ4254"/>
      <c r="AK4254"/>
      <c r="AL4254"/>
    </row>
    <row r="4255" spans="3:38" ht="15" customHeight="1" x14ac:dyDescent="0.35">
      <c r="C4255"/>
      <c r="D4255"/>
      <c r="E4255"/>
      <c r="F4255"/>
      <c r="G4255"/>
      <c r="H4255"/>
      <c r="I4255"/>
      <c r="J4255"/>
      <c r="K4255"/>
      <c r="L4255"/>
      <c r="M4255"/>
      <c r="N4255"/>
      <c r="O4255"/>
      <c r="S4255"/>
      <c r="T4255"/>
      <c r="U4255"/>
      <c r="V4255"/>
      <c r="Y4255"/>
      <c r="Z4255"/>
      <c r="AA4255"/>
      <c r="AB4255"/>
      <c r="AC4255"/>
      <c r="AD4255"/>
      <c r="AE4255"/>
      <c r="AF4255"/>
      <c r="AG4255"/>
      <c r="AH4255"/>
      <c r="AI4255"/>
      <c r="AJ4255"/>
      <c r="AK4255"/>
      <c r="AL4255"/>
    </row>
    <row r="4256" spans="3:38" ht="15" customHeight="1" x14ac:dyDescent="0.35">
      <c r="C4256"/>
      <c r="D4256"/>
      <c r="E4256"/>
      <c r="F4256"/>
      <c r="G4256"/>
      <c r="H4256"/>
      <c r="I4256"/>
      <c r="J4256"/>
      <c r="K4256"/>
      <c r="L4256"/>
      <c r="M4256"/>
      <c r="N4256"/>
      <c r="O4256"/>
      <c r="S4256"/>
      <c r="T4256"/>
      <c r="U4256"/>
      <c r="V4256"/>
      <c r="Y4256"/>
      <c r="Z4256"/>
      <c r="AA4256"/>
      <c r="AB4256"/>
      <c r="AC4256"/>
      <c r="AD4256"/>
      <c r="AE4256"/>
      <c r="AF4256"/>
      <c r="AG4256"/>
      <c r="AH4256"/>
      <c r="AI4256"/>
      <c r="AJ4256"/>
      <c r="AK4256"/>
      <c r="AL4256"/>
    </row>
    <row r="4257" spans="3:38" ht="15" customHeight="1" x14ac:dyDescent="0.35">
      <c r="C4257"/>
      <c r="D4257"/>
      <c r="E4257"/>
      <c r="F4257"/>
      <c r="G4257"/>
      <c r="H4257"/>
      <c r="I4257"/>
      <c r="J4257"/>
      <c r="K4257"/>
      <c r="L4257"/>
      <c r="M4257"/>
      <c r="N4257"/>
      <c r="O4257"/>
      <c r="S4257"/>
      <c r="T4257"/>
      <c r="U4257"/>
      <c r="V4257"/>
      <c r="Y4257"/>
      <c r="Z4257"/>
      <c r="AA4257"/>
      <c r="AB4257"/>
      <c r="AC4257"/>
      <c r="AD4257"/>
      <c r="AE4257"/>
      <c r="AF4257"/>
      <c r="AG4257"/>
      <c r="AH4257"/>
      <c r="AI4257"/>
      <c r="AJ4257"/>
      <c r="AK4257"/>
      <c r="AL4257"/>
    </row>
    <row r="4258" spans="3:38" ht="15" customHeight="1" x14ac:dyDescent="0.35">
      <c r="C4258"/>
      <c r="D4258"/>
      <c r="E4258"/>
      <c r="F4258"/>
      <c r="G4258"/>
      <c r="H4258"/>
      <c r="I4258"/>
      <c r="J4258"/>
      <c r="K4258"/>
      <c r="L4258"/>
      <c r="M4258"/>
      <c r="N4258"/>
      <c r="O4258"/>
      <c r="S4258"/>
      <c r="T4258"/>
      <c r="U4258"/>
      <c r="V4258"/>
      <c r="Y4258"/>
      <c r="Z4258"/>
      <c r="AA4258"/>
      <c r="AB4258"/>
      <c r="AC4258"/>
      <c r="AD4258"/>
      <c r="AE4258"/>
      <c r="AF4258"/>
      <c r="AG4258"/>
      <c r="AH4258"/>
      <c r="AI4258"/>
      <c r="AJ4258"/>
      <c r="AK4258"/>
      <c r="AL4258"/>
    </row>
    <row r="4259" spans="3:38" ht="15" customHeight="1" x14ac:dyDescent="0.35">
      <c r="C4259"/>
      <c r="D4259"/>
      <c r="E4259"/>
      <c r="F4259"/>
      <c r="G4259"/>
      <c r="H4259"/>
      <c r="I4259"/>
      <c r="J4259"/>
      <c r="K4259"/>
      <c r="L4259"/>
      <c r="M4259"/>
      <c r="N4259"/>
      <c r="O4259"/>
      <c r="S4259"/>
      <c r="T4259"/>
      <c r="U4259"/>
      <c r="V4259"/>
      <c r="Y4259"/>
      <c r="Z4259"/>
      <c r="AA4259"/>
      <c r="AB4259"/>
      <c r="AC4259"/>
      <c r="AD4259"/>
      <c r="AE4259"/>
      <c r="AF4259"/>
      <c r="AG4259"/>
      <c r="AH4259"/>
      <c r="AI4259"/>
      <c r="AJ4259"/>
      <c r="AK4259"/>
      <c r="AL4259"/>
    </row>
    <row r="4260" spans="3:38" ht="15" customHeight="1" x14ac:dyDescent="0.35">
      <c r="C4260"/>
      <c r="D4260"/>
      <c r="E4260"/>
      <c r="F4260"/>
      <c r="G4260"/>
      <c r="H4260"/>
      <c r="I4260"/>
      <c r="J4260"/>
      <c r="K4260"/>
      <c r="L4260"/>
      <c r="M4260"/>
      <c r="N4260"/>
      <c r="O4260"/>
      <c r="S4260"/>
      <c r="T4260"/>
      <c r="U4260"/>
      <c r="V4260"/>
      <c r="Y4260"/>
      <c r="Z4260"/>
      <c r="AA4260"/>
      <c r="AB4260"/>
      <c r="AC4260"/>
      <c r="AD4260"/>
      <c r="AE4260"/>
      <c r="AF4260"/>
      <c r="AG4260"/>
      <c r="AH4260"/>
      <c r="AI4260"/>
      <c r="AJ4260"/>
      <c r="AK4260"/>
      <c r="AL4260"/>
    </row>
    <row r="4261" spans="3:38" ht="15" customHeight="1" x14ac:dyDescent="0.35">
      <c r="C4261"/>
      <c r="D4261"/>
      <c r="E4261"/>
      <c r="F4261"/>
      <c r="G4261"/>
      <c r="H4261"/>
      <c r="I4261"/>
      <c r="J4261"/>
      <c r="K4261"/>
      <c r="L4261"/>
      <c r="M4261"/>
      <c r="N4261"/>
      <c r="O4261"/>
      <c r="S4261"/>
      <c r="T4261"/>
      <c r="U4261"/>
      <c r="V4261"/>
      <c r="Y4261"/>
      <c r="Z4261"/>
      <c r="AA4261"/>
      <c r="AB4261"/>
      <c r="AC4261"/>
      <c r="AD4261"/>
      <c r="AE4261"/>
      <c r="AF4261"/>
      <c r="AG4261"/>
      <c r="AH4261"/>
      <c r="AI4261"/>
      <c r="AJ4261"/>
      <c r="AK4261"/>
      <c r="AL4261"/>
    </row>
    <row r="4262" spans="3:38" ht="15" customHeight="1" x14ac:dyDescent="0.35">
      <c r="C4262"/>
      <c r="D4262"/>
      <c r="E4262"/>
      <c r="F4262"/>
      <c r="G4262"/>
      <c r="H4262"/>
      <c r="I4262"/>
      <c r="J4262"/>
      <c r="K4262"/>
      <c r="L4262"/>
      <c r="M4262"/>
      <c r="N4262"/>
      <c r="O4262"/>
      <c r="S4262"/>
      <c r="T4262"/>
      <c r="U4262"/>
      <c r="V4262"/>
      <c r="Y4262"/>
      <c r="Z4262"/>
      <c r="AA4262"/>
      <c r="AB4262"/>
      <c r="AC4262"/>
      <c r="AD4262"/>
      <c r="AE4262"/>
      <c r="AF4262"/>
      <c r="AG4262"/>
      <c r="AH4262"/>
      <c r="AI4262"/>
      <c r="AJ4262"/>
      <c r="AK4262"/>
      <c r="AL4262"/>
    </row>
    <row r="4263" spans="3:38" ht="15" customHeight="1" x14ac:dyDescent="0.35">
      <c r="C4263"/>
      <c r="D4263"/>
      <c r="E4263"/>
      <c r="F4263"/>
      <c r="G4263"/>
      <c r="H4263"/>
      <c r="I4263"/>
      <c r="J4263"/>
      <c r="K4263"/>
      <c r="L4263"/>
      <c r="M4263"/>
      <c r="N4263"/>
      <c r="O4263"/>
      <c r="S4263"/>
      <c r="T4263"/>
      <c r="U4263"/>
      <c r="V4263"/>
      <c r="Y4263"/>
      <c r="Z4263"/>
      <c r="AA4263"/>
      <c r="AB4263"/>
      <c r="AC4263"/>
      <c r="AD4263"/>
      <c r="AE4263"/>
      <c r="AF4263"/>
      <c r="AG4263"/>
      <c r="AH4263"/>
      <c r="AI4263"/>
      <c r="AJ4263"/>
      <c r="AK4263"/>
      <c r="AL4263"/>
    </row>
    <row r="4264" spans="3:38" ht="15" customHeight="1" x14ac:dyDescent="0.35">
      <c r="C4264"/>
      <c r="D4264"/>
      <c r="E4264"/>
      <c r="F4264"/>
      <c r="G4264"/>
      <c r="H4264"/>
      <c r="I4264"/>
      <c r="J4264"/>
      <c r="K4264"/>
      <c r="L4264"/>
      <c r="M4264"/>
      <c r="N4264"/>
      <c r="O4264"/>
      <c r="S4264"/>
      <c r="T4264"/>
      <c r="U4264"/>
      <c r="V4264"/>
      <c r="Y4264"/>
      <c r="Z4264"/>
      <c r="AA4264"/>
      <c r="AB4264"/>
      <c r="AC4264"/>
      <c r="AD4264"/>
      <c r="AE4264"/>
      <c r="AF4264"/>
      <c r="AG4264"/>
      <c r="AH4264"/>
      <c r="AI4264"/>
      <c r="AJ4264"/>
      <c r="AK4264"/>
      <c r="AL4264"/>
    </row>
    <row r="4265" spans="3:38" ht="15" customHeight="1" x14ac:dyDescent="0.35">
      <c r="C4265"/>
      <c r="D4265"/>
      <c r="E4265"/>
      <c r="F4265"/>
      <c r="G4265"/>
      <c r="H4265"/>
      <c r="I4265"/>
      <c r="J4265"/>
      <c r="K4265"/>
      <c r="L4265"/>
      <c r="M4265"/>
      <c r="N4265"/>
      <c r="O4265"/>
      <c r="S4265"/>
      <c r="T4265"/>
      <c r="U4265"/>
      <c r="V4265"/>
      <c r="Y4265"/>
      <c r="Z4265"/>
      <c r="AA4265"/>
      <c r="AB4265"/>
      <c r="AC4265"/>
      <c r="AD4265"/>
      <c r="AE4265"/>
      <c r="AF4265"/>
      <c r="AG4265"/>
      <c r="AH4265"/>
      <c r="AI4265"/>
      <c r="AJ4265"/>
      <c r="AK4265"/>
      <c r="AL4265"/>
    </row>
    <row r="4266" spans="3:38" ht="15" customHeight="1" x14ac:dyDescent="0.35">
      <c r="C4266"/>
      <c r="D4266"/>
      <c r="E4266"/>
      <c r="F4266"/>
      <c r="G4266"/>
      <c r="H4266"/>
      <c r="I4266"/>
      <c r="J4266"/>
      <c r="K4266"/>
      <c r="L4266"/>
      <c r="M4266"/>
      <c r="N4266"/>
      <c r="O4266"/>
      <c r="S4266"/>
      <c r="T4266"/>
      <c r="U4266"/>
      <c r="V4266"/>
      <c r="Y4266"/>
      <c r="Z4266"/>
      <c r="AA4266"/>
      <c r="AB4266"/>
      <c r="AC4266"/>
      <c r="AD4266"/>
      <c r="AE4266"/>
      <c r="AF4266"/>
      <c r="AG4266"/>
      <c r="AH4266"/>
      <c r="AI4266"/>
      <c r="AJ4266"/>
      <c r="AK4266"/>
      <c r="AL4266"/>
    </row>
    <row r="4267" spans="3:38" ht="15" customHeight="1" x14ac:dyDescent="0.35">
      <c r="C4267"/>
      <c r="D4267"/>
      <c r="E4267"/>
      <c r="F4267"/>
      <c r="G4267"/>
      <c r="H4267"/>
      <c r="I4267"/>
      <c r="J4267"/>
      <c r="K4267"/>
      <c r="L4267"/>
      <c r="M4267"/>
      <c r="N4267"/>
      <c r="O4267"/>
      <c r="S4267"/>
      <c r="T4267"/>
      <c r="U4267"/>
      <c r="V4267"/>
      <c r="Y4267"/>
      <c r="Z4267"/>
      <c r="AA4267"/>
      <c r="AB4267"/>
      <c r="AC4267"/>
      <c r="AD4267"/>
      <c r="AE4267"/>
      <c r="AF4267"/>
      <c r="AG4267"/>
      <c r="AH4267"/>
      <c r="AI4267"/>
      <c r="AJ4267"/>
      <c r="AK4267"/>
      <c r="AL4267"/>
    </row>
    <row r="4268" spans="3:38" ht="15" customHeight="1" x14ac:dyDescent="0.35">
      <c r="C4268"/>
      <c r="D4268"/>
      <c r="E4268"/>
      <c r="F4268"/>
      <c r="G4268"/>
      <c r="H4268"/>
      <c r="I4268"/>
      <c r="J4268"/>
      <c r="K4268"/>
      <c r="L4268"/>
      <c r="M4268"/>
      <c r="N4268"/>
      <c r="O4268"/>
      <c r="S4268"/>
      <c r="T4268"/>
      <c r="U4268"/>
      <c r="V4268"/>
      <c r="Y4268"/>
      <c r="Z4268"/>
      <c r="AA4268"/>
      <c r="AB4268"/>
      <c r="AC4268"/>
      <c r="AD4268"/>
      <c r="AE4268"/>
      <c r="AF4268"/>
      <c r="AG4268"/>
      <c r="AH4268"/>
      <c r="AI4268"/>
      <c r="AJ4268"/>
      <c r="AK4268"/>
      <c r="AL4268"/>
    </row>
    <row r="4269" spans="3:38" ht="15" customHeight="1" x14ac:dyDescent="0.35">
      <c r="C4269"/>
      <c r="D4269"/>
      <c r="E4269"/>
      <c r="F4269"/>
      <c r="G4269"/>
      <c r="H4269"/>
      <c r="I4269"/>
      <c r="J4269"/>
      <c r="K4269"/>
      <c r="L4269"/>
      <c r="M4269"/>
      <c r="N4269"/>
      <c r="O4269"/>
      <c r="S4269"/>
      <c r="T4269"/>
      <c r="U4269"/>
      <c r="V4269"/>
      <c r="Y4269"/>
      <c r="Z4269"/>
      <c r="AA4269"/>
      <c r="AB4269"/>
      <c r="AC4269"/>
      <c r="AD4269"/>
      <c r="AE4269"/>
      <c r="AF4269"/>
      <c r="AG4269"/>
      <c r="AH4269"/>
      <c r="AI4269"/>
      <c r="AJ4269"/>
      <c r="AK4269"/>
      <c r="AL4269"/>
    </row>
    <row r="4270" spans="3:38" ht="15" customHeight="1" x14ac:dyDescent="0.35">
      <c r="C4270"/>
      <c r="D4270"/>
      <c r="E4270"/>
      <c r="F4270"/>
      <c r="G4270"/>
      <c r="H4270"/>
      <c r="I4270"/>
      <c r="J4270"/>
      <c r="K4270"/>
      <c r="L4270"/>
      <c r="M4270"/>
      <c r="N4270"/>
      <c r="O4270"/>
      <c r="S4270"/>
      <c r="T4270"/>
      <c r="U4270"/>
      <c r="V4270"/>
      <c r="Y4270"/>
      <c r="Z4270"/>
      <c r="AA4270"/>
      <c r="AB4270"/>
      <c r="AC4270"/>
      <c r="AD4270"/>
      <c r="AE4270"/>
      <c r="AF4270"/>
      <c r="AG4270"/>
      <c r="AH4270"/>
      <c r="AI4270"/>
      <c r="AJ4270"/>
      <c r="AK4270"/>
      <c r="AL4270"/>
    </row>
    <row r="4271" spans="3:38" ht="15" customHeight="1" x14ac:dyDescent="0.35">
      <c r="C4271"/>
      <c r="D4271"/>
      <c r="E4271"/>
      <c r="F4271"/>
      <c r="G4271"/>
      <c r="H4271"/>
      <c r="I4271"/>
      <c r="J4271"/>
      <c r="K4271"/>
      <c r="L4271"/>
      <c r="M4271"/>
      <c r="N4271"/>
      <c r="O4271"/>
      <c r="S4271"/>
      <c r="T4271"/>
      <c r="U4271"/>
      <c r="V4271"/>
      <c r="Y4271"/>
      <c r="Z4271"/>
      <c r="AA4271"/>
      <c r="AB4271"/>
      <c r="AC4271"/>
      <c r="AD4271"/>
      <c r="AE4271"/>
      <c r="AF4271"/>
      <c r="AG4271"/>
      <c r="AH4271"/>
      <c r="AI4271"/>
      <c r="AJ4271"/>
      <c r="AK4271"/>
      <c r="AL4271"/>
    </row>
    <row r="4272" spans="3:38" ht="15" customHeight="1" x14ac:dyDescent="0.35">
      <c r="C4272"/>
      <c r="D4272"/>
      <c r="E4272"/>
      <c r="F4272"/>
      <c r="G4272"/>
      <c r="H4272"/>
      <c r="I4272"/>
      <c r="J4272"/>
      <c r="K4272"/>
      <c r="L4272"/>
      <c r="M4272"/>
      <c r="N4272"/>
      <c r="O4272"/>
      <c r="S4272"/>
      <c r="T4272"/>
      <c r="U4272"/>
      <c r="V4272"/>
      <c r="Y4272"/>
      <c r="Z4272"/>
      <c r="AA4272"/>
      <c r="AB4272"/>
      <c r="AC4272"/>
      <c r="AD4272"/>
      <c r="AE4272"/>
      <c r="AF4272"/>
      <c r="AG4272"/>
      <c r="AH4272"/>
      <c r="AI4272"/>
      <c r="AJ4272"/>
      <c r="AK4272"/>
      <c r="AL4272"/>
    </row>
    <row r="4273" spans="3:38" ht="15" customHeight="1" x14ac:dyDescent="0.35">
      <c r="C4273"/>
      <c r="D4273"/>
      <c r="E4273"/>
      <c r="F4273"/>
      <c r="G4273"/>
      <c r="H4273"/>
      <c r="I4273"/>
      <c r="J4273"/>
      <c r="K4273"/>
      <c r="L4273"/>
      <c r="M4273"/>
      <c r="N4273"/>
      <c r="O4273"/>
      <c r="S4273"/>
      <c r="T4273"/>
      <c r="U4273"/>
      <c r="V4273"/>
      <c r="Y4273"/>
      <c r="Z4273"/>
      <c r="AA4273"/>
      <c r="AB4273"/>
      <c r="AC4273"/>
      <c r="AD4273"/>
      <c r="AE4273"/>
      <c r="AF4273"/>
      <c r="AG4273"/>
      <c r="AH4273"/>
      <c r="AI4273"/>
      <c r="AJ4273"/>
      <c r="AK4273"/>
      <c r="AL4273"/>
    </row>
    <row r="4274" spans="3:38" ht="15" customHeight="1" x14ac:dyDescent="0.35">
      <c r="C4274"/>
      <c r="D4274"/>
      <c r="E4274"/>
      <c r="F4274"/>
      <c r="G4274"/>
      <c r="H4274"/>
      <c r="I4274"/>
      <c r="J4274"/>
      <c r="K4274"/>
      <c r="L4274"/>
      <c r="M4274"/>
      <c r="N4274"/>
      <c r="O4274"/>
      <c r="S4274"/>
      <c r="T4274"/>
      <c r="U4274"/>
      <c r="V4274"/>
      <c r="Y4274"/>
      <c r="Z4274"/>
      <c r="AA4274"/>
      <c r="AB4274"/>
      <c r="AC4274"/>
      <c r="AD4274"/>
      <c r="AE4274"/>
      <c r="AF4274"/>
      <c r="AG4274"/>
      <c r="AH4274"/>
      <c r="AI4274"/>
      <c r="AJ4274"/>
      <c r="AK4274"/>
      <c r="AL4274"/>
    </row>
    <row r="4275" spans="3:38" ht="15" customHeight="1" x14ac:dyDescent="0.35">
      <c r="C4275"/>
      <c r="D4275"/>
      <c r="E4275"/>
      <c r="F4275"/>
      <c r="G4275"/>
      <c r="H4275"/>
      <c r="I4275"/>
      <c r="J4275"/>
      <c r="K4275"/>
      <c r="L4275"/>
      <c r="M4275"/>
      <c r="N4275"/>
      <c r="O4275"/>
      <c r="S4275"/>
      <c r="T4275"/>
      <c r="U4275"/>
      <c r="V4275"/>
      <c r="Y4275"/>
      <c r="Z4275"/>
      <c r="AA4275"/>
      <c r="AB4275"/>
      <c r="AC4275"/>
      <c r="AD4275"/>
      <c r="AE4275"/>
      <c r="AF4275"/>
      <c r="AG4275"/>
      <c r="AH4275"/>
      <c r="AI4275"/>
      <c r="AJ4275"/>
      <c r="AK4275"/>
      <c r="AL4275"/>
    </row>
    <row r="4276" spans="3:38" ht="15" customHeight="1" x14ac:dyDescent="0.35">
      <c r="C4276"/>
      <c r="D4276"/>
      <c r="E4276"/>
      <c r="F4276"/>
      <c r="G4276"/>
      <c r="H4276"/>
      <c r="I4276"/>
      <c r="J4276"/>
      <c r="K4276"/>
      <c r="L4276"/>
      <c r="M4276"/>
      <c r="N4276"/>
      <c r="O4276"/>
      <c r="S4276"/>
      <c r="T4276"/>
      <c r="U4276"/>
      <c r="V4276"/>
      <c r="Y4276"/>
      <c r="Z4276"/>
      <c r="AA4276"/>
      <c r="AB4276"/>
      <c r="AC4276"/>
      <c r="AD4276"/>
      <c r="AE4276"/>
      <c r="AF4276"/>
      <c r="AG4276"/>
      <c r="AH4276"/>
      <c r="AI4276"/>
      <c r="AJ4276"/>
      <c r="AK4276"/>
      <c r="AL4276"/>
    </row>
    <row r="4277" spans="3:38" ht="15" customHeight="1" x14ac:dyDescent="0.35">
      <c r="C4277"/>
      <c r="D4277"/>
      <c r="E4277"/>
      <c r="F4277"/>
      <c r="G4277"/>
      <c r="H4277"/>
      <c r="I4277"/>
      <c r="J4277"/>
      <c r="K4277"/>
      <c r="L4277"/>
      <c r="M4277"/>
      <c r="N4277"/>
      <c r="O4277"/>
      <c r="S4277"/>
      <c r="T4277"/>
      <c r="U4277"/>
      <c r="V4277"/>
      <c r="Y4277"/>
      <c r="Z4277"/>
      <c r="AA4277"/>
      <c r="AB4277"/>
      <c r="AC4277"/>
      <c r="AD4277"/>
      <c r="AE4277"/>
      <c r="AF4277"/>
      <c r="AG4277"/>
      <c r="AH4277"/>
      <c r="AI4277"/>
      <c r="AJ4277"/>
      <c r="AK4277"/>
      <c r="AL4277"/>
    </row>
    <row r="4278" spans="3:38" ht="15" customHeight="1" x14ac:dyDescent="0.35">
      <c r="C4278"/>
      <c r="D4278"/>
      <c r="E4278"/>
      <c r="F4278"/>
      <c r="G4278"/>
      <c r="H4278"/>
      <c r="I4278"/>
      <c r="J4278"/>
      <c r="K4278"/>
      <c r="L4278"/>
      <c r="M4278"/>
      <c r="N4278"/>
      <c r="O4278"/>
      <c r="S4278"/>
      <c r="T4278"/>
      <c r="U4278"/>
      <c r="V4278"/>
      <c r="Y4278"/>
      <c r="Z4278"/>
      <c r="AA4278"/>
      <c r="AB4278"/>
      <c r="AC4278"/>
      <c r="AD4278"/>
      <c r="AE4278"/>
      <c r="AF4278"/>
      <c r="AG4278"/>
      <c r="AH4278"/>
      <c r="AI4278"/>
      <c r="AJ4278"/>
      <c r="AK4278"/>
      <c r="AL4278"/>
    </row>
    <row r="4279" spans="3:38" ht="15" customHeight="1" x14ac:dyDescent="0.35">
      <c r="C4279"/>
      <c r="D4279"/>
      <c r="E4279"/>
      <c r="F4279"/>
      <c r="G4279"/>
      <c r="H4279"/>
      <c r="I4279"/>
      <c r="J4279"/>
      <c r="K4279"/>
      <c r="L4279"/>
      <c r="M4279"/>
      <c r="N4279"/>
      <c r="O4279"/>
      <c r="S4279"/>
      <c r="T4279"/>
      <c r="U4279"/>
      <c r="V4279"/>
      <c r="Y4279"/>
      <c r="Z4279"/>
      <c r="AA4279"/>
      <c r="AB4279"/>
      <c r="AC4279"/>
      <c r="AD4279"/>
      <c r="AE4279"/>
      <c r="AF4279"/>
      <c r="AG4279"/>
      <c r="AH4279"/>
      <c r="AI4279"/>
      <c r="AJ4279"/>
      <c r="AK4279"/>
      <c r="AL4279"/>
    </row>
    <row r="4280" spans="3:38" ht="15" customHeight="1" x14ac:dyDescent="0.35">
      <c r="C4280"/>
      <c r="D4280"/>
      <c r="E4280"/>
      <c r="F4280"/>
      <c r="G4280"/>
      <c r="H4280"/>
      <c r="I4280"/>
      <c r="J4280"/>
      <c r="K4280"/>
      <c r="L4280"/>
      <c r="M4280"/>
      <c r="N4280"/>
      <c r="O4280"/>
      <c r="S4280"/>
      <c r="T4280"/>
      <c r="U4280"/>
      <c r="V4280"/>
      <c r="Y4280"/>
      <c r="Z4280"/>
      <c r="AA4280"/>
      <c r="AB4280"/>
      <c r="AC4280"/>
      <c r="AD4280"/>
      <c r="AE4280"/>
      <c r="AF4280"/>
      <c r="AG4280"/>
      <c r="AH4280"/>
      <c r="AI4280"/>
      <c r="AJ4280"/>
      <c r="AK4280"/>
      <c r="AL4280"/>
    </row>
    <row r="4281" spans="3:38" ht="15" customHeight="1" x14ac:dyDescent="0.35">
      <c r="C4281"/>
      <c r="D4281"/>
      <c r="E4281"/>
      <c r="F4281"/>
      <c r="G4281"/>
      <c r="H4281"/>
      <c r="I4281"/>
      <c r="J4281"/>
      <c r="K4281"/>
      <c r="L4281"/>
      <c r="M4281"/>
      <c r="N4281"/>
      <c r="O4281"/>
      <c r="S4281"/>
      <c r="T4281"/>
      <c r="U4281"/>
      <c r="V4281"/>
      <c r="Y4281"/>
      <c r="Z4281"/>
      <c r="AA4281"/>
      <c r="AB4281"/>
      <c r="AC4281"/>
      <c r="AD4281"/>
      <c r="AE4281"/>
      <c r="AF4281"/>
      <c r="AG4281"/>
      <c r="AH4281"/>
      <c r="AI4281"/>
      <c r="AJ4281"/>
      <c r="AK4281"/>
      <c r="AL4281"/>
    </row>
    <row r="4282" spans="3:38" ht="15" customHeight="1" x14ac:dyDescent="0.35">
      <c r="C4282"/>
      <c r="D4282"/>
      <c r="E4282"/>
      <c r="F4282"/>
      <c r="G4282"/>
      <c r="H4282"/>
      <c r="I4282"/>
      <c r="J4282"/>
      <c r="K4282"/>
      <c r="L4282"/>
      <c r="M4282"/>
      <c r="N4282"/>
      <c r="O4282"/>
      <c r="S4282"/>
      <c r="T4282"/>
      <c r="U4282"/>
      <c r="V4282"/>
      <c r="Y4282"/>
      <c r="Z4282"/>
      <c r="AA4282"/>
      <c r="AB4282"/>
      <c r="AC4282"/>
      <c r="AD4282"/>
      <c r="AE4282"/>
      <c r="AF4282"/>
      <c r="AG4282"/>
      <c r="AH4282"/>
      <c r="AI4282"/>
      <c r="AJ4282"/>
      <c r="AK4282"/>
      <c r="AL4282"/>
    </row>
    <row r="4283" spans="3:38" ht="15" customHeight="1" x14ac:dyDescent="0.35">
      <c r="C4283"/>
      <c r="D4283"/>
      <c r="E4283"/>
      <c r="F4283"/>
      <c r="G4283"/>
      <c r="H4283"/>
      <c r="I4283"/>
      <c r="J4283"/>
      <c r="K4283"/>
      <c r="L4283"/>
      <c r="M4283"/>
      <c r="N4283"/>
      <c r="O4283"/>
      <c r="S4283"/>
      <c r="T4283"/>
      <c r="U4283"/>
      <c r="V4283"/>
      <c r="Y4283"/>
      <c r="Z4283"/>
      <c r="AA4283"/>
      <c r="AB4283"/>
      <c r="AC4283"/>
      <c r="AD4283"/>
      <c r="AE4283"/>
      <c r="AF4283"/>
      <c r="AG4283"/>
      <c r="AH4283"/>
      <c r="AI4283"/>
      <c r="AJ4283"/>
      <c r="AK4283"/>
      <c r="AL4283"/>
    </row>
    <row r="4284" spans="3:38" ht="15" customHeight="1" x14ac:dyDescent="0.35">
      <c r="C4284"/>
      <c r="D4284"/>
      <c r="E4284"/>
      <c r="F4284"/>
      <c r="G4284"/>
      <c r="H4284"/>
      <c r="I4284"/>
      <c r="J4284"/>
      <c r="K4284"/>
      <c r="L4284"/>
      <c r="M4284"/>
      <c r="N4284"/>
      <c r="O4284"/>
      <c r="S4284"/>
      <c r="T4284"/>
      <c r="U4284"/>
      <c r="V4284"/>
      <c r="Y4284"/>
      <c r="Z4284"/>
      <c r="AA4284"/>
      <c r="AB4284"/>
      <c r="AC4284"/>
      <c r="AD4284"/>
      <c r="AE4284"/>
      <c r="AF4284"/>
      <c r="AG4284"/>
      <c r="AH4284"/>
      <c r="AI4284"/>
      <c r="AJ4284"/>
      <c r="AK4284"/>
      <c r="AL4284"/>
    </row>
    <row r="4285" spans="3:38" ht="15" customHeight="1" x14ac:dyDescent="0.35">
      <c r="C4285"/>
      <c r="D4285"/>
      <c r="E4285"/>
      <c r="F4285"/>
      <c r="G4285"/>
      <c r="H4285"/>
      <c r="I4285"/>
      <c r="J4285"/>
      <c r="K4285"/>
      <c r="L4285"/>
      <c r="M4285"/>
      <c r="N4285"/>
      <c r="O4285"/>
      <c r="S4285"/>
      <c r="T4285"/>
      <c r="U4285"/>
      <c r="V4285"/>
      <c r="Y4285"/>
      <c r="Z4285"/>
      <c r="AA4285"/>
      <c r="AB4285"/>
      <c r="AC4285"/>
      <c r="AD4285"/>
      <c r="AE4285"/>
      <c r="AF4285"/>
      <c r="AG4285"/>
      <c r="AH4285"/>
      <c r="AI4285"/>
      <c r="AJ4285"/>
      <c r="AK4285"/>
      <c r="AL4285"/>
    </row>
    <row r="4286" spans="3:38" ht="15" customHeight="1" x14ac:dyDescent="0.35">
      <c r="C4286"/>
      <c r="D4286"/>
      <c r="E4286"/>
      <c r="F4286"/>
      <c r="G4286"/>
      <c r="H4286"/>
      <c r="I4286"/>
      <c r="J4286"/>
      <c r="K4286"/>
      <c r="L4286"/>
      <c r="M4286"/>
      <c r="N4286"/>
      <c r="O4286"/>
      <c r="S4286"/>
      <c r="T4286"/>
      <c r="U4286"/>
      <c r="V4286"/>
      <c r="Y4286"/>
      <c r="Z4286"/>
      <c r="AA4286"/>
      <c r="AB4286"/>
      <c r="AC4286"/>
      <c r="AD4286"/>
      <c r="AE4286"/>
      <c r="AF4286"/>
      <c r="AG4286"/>
      <c r="AH4286"/>
      <c r="AI4286"/>
      <c r="AJ4286"/>
      <c r="AK4286"/>
      <c r="AL4286"/>
    </row>
    <row r="4287" spans="3:38" ht="15" customHeight="1" x14ac:dyDescent="0.35">
      <c r="C4287"/>
      <c r="D4287"/>
      <c r="E4287"/>
      <c r="F4287"/>
      <c r="G4287"/>
      <c r="H4287"/>
      <c r="I4287"/>
      <c r="J4287"/>
      <c r="K4287"/>
      <c r="L4287"/>
      <c r="M4287"/>
      <c r="N4287"/>
      <c r="O4287"/>
      <c r="S4287"/>
      <c r="T4287"/>
      <c r="U4287"/>
      <c r="V4287"/>
      <c r="Y4287"/>
      <c r="Z4287"/>
      <c r="AA4287"/>
      <c r="AB4287"/>
      <c r="AC4287"/>
      <c r="AD4287"/>
      <c r="AE4287"/>
      <c r="AF4287"/>
      <c r="AG4287"/>
      <c r="AH4287"/>
      <c r="AI4287"/>
      <c r="AJ4287"/>
      <c r="AK4287"/>
      <c r="AL4287"/>
    </row>
    <row r="4288" spans="3:38" ht="15" customHeight="1" x14ac:dyDescent="0.35">
      <c r="C4288"/>
      <c r="D4288"/>
      <c r="E4288"/>
      <c r="F4288"/>
      <c r="G4288"/>
      <c r="H4288"/>
      <c r="I4288"/>
      <c r="J4288"/>
      <c r="K4288"/>
      <c r="L4288"/>
      <c r="M4288"/>
      <c r="N4288"/>
      <c r="O4288"/>
      <c r="S4288"/>
      <c r="T4288"/>
      <c r="U4288"/>
      <c r="V4288"/>
      <c r="Y4288"/>
      <c r="Z4288"/>
      <c r="AA4288"/>
      <c r="AB4288"/>
      <c r="AC4288"/>
      <c r="AD4288"/>
      <c r="AE4288"/>
      <c r="AF4288"/>
      <c r="AG4288"/>
      <c r="AH4288"/>
      <c r="AI4288"/>
      <c r="AJ4288"/>
      <c r="AK4288"/>
      <c r="AL4288"/>
    </row>
    <row r="4289" spans="3:38" ht="15" customHeight="1" x14ac:dyDescent="0.35">
      <c r="C4289"/>
      <c r="D4289"/>
      <c r="E4289"/>
      <c r="F4289"/>
      <c r="G4289"/>
      <c r="H4289"/>
      <c r="I4289"/>
      <c r="J4289"/>
      <c r="K4289"/>
      <c r="L4289"/>
      <c r="M4289"/>
      <c r="N4289"/>
      <c r="O4289"/>
      <c r="S4289"/>
      <c r="T4289"/>
      <c r="U4289"/>
      <c r="V4289"/>
      <c r="Y4289"/>
      <c r="Z4289"/>
      <c r="AA4289"/>
      <c r="AB4289"/>
      <c r="AC4289"/>
      <c r="AD4289"/>
      <c r="AE4289"/>
      <c r="AF4289"/>
      <c r="AG4289"/>
      <c r="AH4289"/>
      <c r="AI4289"/>
      <c r="AJ4289"/>
      <c r="AK4289"/>
      <c r="AL4289"/>
    </row>
    <row r="4290" spans="3:38" ht="15" customHeight="1" x14ac:dyDescent="0.35">
      <c r="C4290"/>
      <c r="D4290"/>
      <c r="E4290"/>
      <c r="F4290"/>
      <c r="G4290"/>
      <c r="H4290"/>
      <c r="I4290"/>
      <c r="J4290"/>
      <c r="K4290"/>
      <c r="L4290"/>
      <c r="M4290"/>
      <c r="N4290"/>
      <c r="O4290"/>
      <c r="S4290"/>
      <c r="T4290"/>
      <c r="U4290"/>
      <c r="V4290"/>
      <c r="Y4290"/>
      <c r="Z4290"/>
      <c r="AA4290"/>
      <c r="AB4290"/>
      <c r="AC4290"/>
      <c r="AD4290"/>
      <c r="AE4290"/>
      <c r="AF4290"/>
      <c r="AG4290"/>
      <c r="AH4290"/>
      <c r="AI4290"/>
      <c r="AJ4290"/>
      <c r="AK4290"/>
      <c r="AL4290"/>
    </row>
    <row r="4291" spans="3:38" ht="15" customHeight="1" x14ac:dyDescent="0.35">
      <c r="C4291"/>
      <c r="D4291"/>
      <c r="E4291"/>
      <c r="F4291"/>
      <c r="G4291"/>
      <c r="H4291"/>
      <c r="I4291"/>
      <c r="J4291"/>
      <c r="K4291"/>
      <c r="L4291"/>
      <c r="M4291"/>
      <c r="N4291"/>
      <c r="O4291"/>
      <c r="S4291"/>
      <c r="T4291"/>
      <c r="U4291"/>
      <c r="V4291"/>
      <c r="Y4291"/>
      <c r="Z4291"/>
      <c r="AA4291"/>
      <c r="AB4291"/>
      <c r="AC4291"/>
      <c r="AD4291"/>
      <c r="AE4291"/>
      <c r="AF4291"/>
      <c r="AG4291"/>
      <c r="AH4291"/>
      <c r="AI4291"/>
      <c r="AJ4291"/>
      <c r="AK4291"/>
      <c r="AL4291"/>
    </row>
    <row r="4292" spans="3:38" ht="15" customHeight="1" x14ac:dyDescent="0.35">
      <c r="C4292"/>
      <c r="D4292"/>
      <c r="E4292"/>
      <c r="F4292"/>
      <c r="G4292"/>
      <c r="H4292"/>
      <c r="I4292"/>
      <c r="J4292"/>
      <c r="K4292"/>
      <c r="L4292"/>
      <c r="M4292"/>
      <c r="N4292"/>
      <c r="O4292"/>
      <c r="S4292"/>
      <c r="T4292"/>
      <c r="U4292"/>
      <c r="V4292"/>
      <c r="Y4292"/>
      <c r="Z4292"/>
      <c r="AA4292"/>
      <c r="AB4292"/>
      <c r="AC4292"/>
      <c r="AD4292"/>
      <c r="AE4292"/>
      <c r="AF4292"/>
      <c r="AG4292"/>
      <c r="AH4292"/>
      <c r="AI4292"/>
      <c r="AJ4292"/>
      <c r="AK4292"/>
      <c r="AL4292"/>
    </row>
    <row r="4293" spans="3:38" ht="15" customHeight="1" x14ac:dyDescent="0.35">
      <c r="C4293"/>
      <c r="D4293"/>
      <c r="E4293"/>
      <c r="F4293"/>
      <c r="G4293"/>
      <c r="H4293"/>
      <c r="I4293"/>
      <c r="J4293"/>
      <c r="K4293"/>
      <c r="L4293"/>
      <c r="M4293"/>
      <c r="N4293"/>
      <c r="O4293"/>
      <c r="S4293"/>
      <c r="T4293"/>
      <c r="U4293"/>
      <c r="V4293"/>
      <c r="Y4293"/>
      <c r="Z4293"/>
      <c r="AA4293"/>
      <c r="AB4293"/>
      <c r="AC4293"/>
      <c r="AD4293"/>
      <c r="AE4293"/>
      <c r="AF4293"/>
      <c r="AG4293"/>
      <c r="AH4293"/>
      <c r="AI4293"/>
      <c r="AJ4293"/>
      <c r="AK4293"/>
      <c r="AL4293"/>
    </row>
    <row r="4294" spans="3:38" ht="15" customHeight="1" x14ac:dyDescent="0.35">
      <c r="C4294"/>
      <c r="D4294"/>
      <c r="E4294"/>
      <c r="F4294"/>
      <c r="G4294"/>
      <c r="H4294"/>
      <c r="I4294"/>
      <c r="J4294"/>
      <c r="K4294"/>
      <c r="L4294"/>
      <c r="M4294"/>
      <c r="N4294"/>
      <c r="O4294"/>
      <c r="S4294"/>
      <c r="T4294"/>
      <c r="U4294"/>
      <c r="V4294"/>
      <c r="Y4294"/>
      <c r="Z4294"/>
      <c r="AA4294"/>
      <c r="AB4294"/>
      <c r="AC4294"/>
      <c r="AD4294"/>
      <c r="AE4294"/>
      <c r="AF4294"/>
      <c r="AG4294"/>
      <c r="AH4294"/>
      <c r="AI4294"/>
      <c r="AJ4294"/>
      <c r="AK4294"/>
      <c r="AL4294"/>
    </row>
    <row r="4295" spans="3:38" ht="15" customHeight="1" x14ac:dyDescent="0.35">
      <c r="C4295"/>
      <c r="D4295"/>
      <c r="E4295"/>
      <c r="F4295"/>
      <c r="G4295"/>
      <c r="H4295"/>
      <c r="I4295"/>
      <c r="J4295"/>
      <c r="K4295"/>
      <c r="L4295"/>
      <c r="M4295"/>
      <c r="N4295"/>
      <c r="O4295"/>
      <c r="S4295"/>
      <c r="T4295"/>
      <c r="U4295"/>
      <c r="V4295"/>
      <c r="Y4295"/>
      <c r="Z4295"/>
      <c r="AA4295"/>
      <c r="AB4295"/>
      <c r="AC4295"/>
      <c r="AD4295"/>
      <c r="AE4295"/>
      <c r="AF4295"/>
      <c r="AG4295"/>
      <c r="AH4295"/>
      <c r="AI4295"/>
      <c r="AJ4295"/>
      <c r="AK4295"/>
      <c r="AL4295"/>
    </row>
    <row r="4296" spans="3:38" ht="15" customHeight="1" x14ac:dyDescent="0.35">
      <c r="C4296"/>
      <c r="D4296"/>
      <c r="E4296"/>
      <c r="F4296"/>
      <c r="G4296"/>
      <c r="H4296"/>
      <c r="I4296"/>
      <c r="J4296"/>
      <c r="K4296"/>
      <c r="L4296"/>
      <c r="M4296"/>
      <c r="N4296"/>
      <c r="O4296"/>
      <c r="S4296"/>
      <c r="T4296"/>
      <c r="U4296"/>
      <c r="V4296"/>
      <c r="Y4296"/>
      <c r="Z4296"/>
      <c r="AA4296"/>
      <c r="AB4296"/>
      <c r="AC4296"/>
      <c r="AD4296"/>
      <c r="AE4296"/>
      <c r="AF4296"/>
      <c r="AG4296"/>
      <c r="AH4296"/>
      <c r="AI4296"/>
      <c r="AJ4296"/>
      <c r="AK4296"/>
      <c r="AL4296"/>
    </row>
    <row r="4297" spans="3:38" ht="15" customHeight="1" x14ac:dyDescent="0.35">
      <c r="C4297"/>
      <c r="D4297"/>
      <c r="E4297"/>
      <c r="F4297"/>
      <c r="G4297"/>
      <c r="H4297"/>
      <c r="I4297"/>
      <c r="J4297"/>
      <c r="K4297"/>
      <c r="L4297"/>
      <c r="M4297"/>
      <c r="N4297"/>
      <c r="O4297"/>
      <c r="S4297"/>
      <c r="T4297"/>
      <c r="U4297"/>
      <c r="V4297"/>
      <c r="Y4297"/>
      <c r="Z4297"/>
      <c r="AA4297"/>
      <c r="AB4297"/>
      <c r="AC4297"/>
      <c r="AD4297"/>
      <c r="AE4297"/>
      <c r="AF4297"/>
      <c r="AG4297"/>
      <c r="AH4297"/>
      <c r="AI4297"/>
      <c r="AJ4297"/>
      <c r="AK4297"/>
      <c r="AL4297"/>
    </row>
    <row r="4298" spans="3:38" ht="15" customHeight="1" x14ac:dyDescent="0.35">
      <c r="C4298"/>
      <c r="D4298"/>
      <c r="E4298"/>
      <c r="F4298"/>
      <c r="G4298"/>
      <c r="H4298"/>
      <c r="I4298"/>
      <c r="J4298"/>
      <c r="K4298"/>
      <c r="L4298"/>
      <c r="M4298"/>
      <c r="N4298"/>
      <c r="O4298"/>
      <c r="S4298"/>
      <c r="T4298"/>
      <c r="U4298"/>
      <c r="V4298"/>
      <c r="Y4298"/>
      <c r="Z4298"/>
      <c r="AA4298"/>
      <c r="AB4298"/>
      <c r="AC4298"/>
      <c r="AD4298"/>
      <c r="AE4298"/>
      <c r="AF4298"/>
      <c r="AG4298"/>
      <c r="AH4298"/>
      <c r="AI4298"/>
      <c r="AJ4298"/>
      <c r="AK4298"/>
      <c r="AL4298"/>
    </row>
    <row r="4299" spans="3:38" ht="15" customHeight="1" x14ac:dyDescent="0.35">
      <c r="C4299"/>
      <c r="D4299"/>
      <c r="E4299"/>
      <c r="F4299"/>
      <c r="G4299"/>
      <c r="H4299"/>
      <c r="I4299"/>
      <c r="J4299"/>
      <c r="K4299"/>
      <c r="L4299"/>
      <c r="M4299"/>
      <c r="N4299"/>
      <c r="O4299"/>
      <c r="S4299"/>
      <c r="T4299"/>
      <c r="U4299"/>
      <c r="V4299"/>
      <c r="Y4299"/>
      <c r="Z4299"/>
      <c r="AA4299"/>
      <c r="AB4299"/>
      <c r="AC4299"/>
      <c r="AD4299"/>
      <c r="AE4299"/>
      <c r="AF4299"/>
      <c r="AG4299"/>
      <c r="AH4299"/>
      <c r="AI4299"/>
      <c r="AJ4299"/>
      <c r="AK4299"/>
      <c r="AL4299"/>
    </row>
    <row r="4300" spans="3:38" ht="15" customHeight="1" x14ac:dyDescent="0.35">
      <c r="C4300"/>
      <c r="D4300"/>
      <c r="E4300"/>
      <c r="F4300"/>
      <c r="G4300"/>
      <c r="H4300"/>
      <c r="I4300"/>
      <c r="J4300"/>
      <c r="K4300"/>
      <c r="L4300"/>
      <c r="M4300"/>
      <c r="N4300"/>
      <c r="O4300"/>
      <c r="S4300"/>
      <c r="T4300"/>
      <c r="U4300"/>
      <c r="V4300"/>
      <c r="Y4300"/>
      <c r="Z4300"/>
      <c r="AA4300"/>
      <c r="AB4300"/>
      <c r="AC4300"/>
      <c r="AD4300"/>
      <c r="AE4300"/>
      <c r="AF4300"/>
      <c r="AG4300"/>
      <c r="AH4300"/>
      <c r="AI4300"/>
      <c r="AJ4300"/>
      <c r="AK4300"/>
      <c r="AL4300"/>
    </row>
    <row r="4301" spans="3:38" ht="15" customHeight="1" x14ac:dyDescent="0.35">
      <c r="C4301"/>
      <c r="D4301"/>
      <c r="E4301"/>
      <c r="F4301"/>
      <c r="G4301"/>
      <c r="H4301"/>
      <c r="I4301"/>
      <c r="J4301"/>
      <c r="K4301"/>
      <c r="L4301"/>
      <c r="M4301"/>
      <c r="N4301"/>
      <c r="O4301"/>
      <c r="S4301"/>
      <c r="T4301"/>
      <c r="U4301"/>
      <c r="V4301"/>
      <c r="Y4301"/>
      <c r="Z4301"/>
      <c r="AA4301"/>
      <c r="AB4301"/>
      <c r="AC4301"/>
      <c r="AD4301"/>
      <c r="AE4301"/>
      <c r="AF4301"/>
      <c r="AG4301"/>
      <c r="AH4301"/>
      <c r="AI4301"/>
      <c r="AJ4301"/>
      <c r="AK4301"/>
      <c r="AL4301"/>
    </row>
    <row r="4302" spans="3:38" ht="15" customHeight="1" x14ac:dyDescent="0.35">
      <c r="C4302"/>
      <c r="D4302"/>
      <c r="E4302"/>
      <c r="F4302"/>
      <c r="G4302"/>
      <c r="H4302"/>
      <c r="I4302"/>
      <c r="J4302"/>
      <c r="K4302"/>
      <c r="L4302"/>
      <c r="M4302"/>
      <c r="N4302"/>
      <c r="O4302"/>
      <c r="S4302"/>
      <c r="T4302"/>
      <c r="U4302"/>
      <c r="V4302"/>
      <c r="Y4302"/>
      <c r="Z4302"/>
      <c r="AA4302"/>
      <c r="AB4302"/>
      <c r="AC4302"/>
      <c r="AD4302"/>
      <c r="AE4302"/>
      <c r="AF4302"/>
      <c r="AG4302"/>
      <c r="AH4302"/>
      <c r="AI4302"/>
      <c r="AJ4302"/>
      <c r="AK4302"/>
      <c r="AL4302"/>
    </row>
    <row r="4303" spans="3:38" ht="15" customHeight="1" x14ac:dyDescent="0.35">
      <c r="C4303"/>
      <c r="D4303"/>
      <c r="E4303"/>
      <c r="F4303"/>
      <c r="G4303"/>
      <c r="H4303"/>
      <c r="I4303"/>
      <c r="J4303"/>
      <c r="K4303"/>
      <c r="L4303"/>
      <c r="M4303"/>
      <c r="N4303"/>
      <c r="O4303"/>
      <c r="S4303"/>
      <c r="T4303"/>
      <c r="U4303"/>
      <c r="V4303"/>
      <c r="Y4303"/>
      <c r="Z4303"/>
      <c r="AA4303"/>
      <c r="AB4303"/>
      <c r="AC4303"/>
      <c r="AD4303"/>
      <c r="AE4303"/>
      <c r="AF4303"/>
      <c r="AG4303"/>
      <c r="AH4303"/>
      <c r="AI4303"/>
      <c r="AJ4303"/>
      <c r="AK4303"/>
      <c r="AL4303"/>
    </row>
    <row r="4304" spans="3:38" ht="15" customHeight="1" x14ac:dyDescent="0.35">
      <c r="C4304"/>
      <c r="D4304"/>
      <c r="E4304"/>
      <c r="F4304"/>
      <c r="G4304"/>
      <c r="H4304"/>
      <c r="I4304"/>
      <c r="J4304"/>
      <c r="K4304"/>
      <c r="L4304"/>
      <c r="M4304"/>
      <c r="N4304"/>
      <c r="O4304"/>
      <c r="S4304"/>
      <c r="T4304"/>
      <c r="U4304"/>
      <c r="V4304"/>
      <c r="Y4304"/>
      <c r="Z4304"/>
      <c r="AA4304"/>
      <c r="AB4304"/>
      <c r="AC4304"/>
      <c r="AD4304"/>
      <c r="AE4304"/>
      <c r="AF4304"/>
      <c r="AG4304"/>
      <c r="AH4304"/>
      <c r="AI4304"/>
      <c r="AJ4304"/>
      <c r="AK4304"/>
      <c r="AL4304"/>
    </row>
    <row r="4305" spans="3:38" ht="15" customHeight="1" x14ac:dyDescent="0.35">
      <c r="C4305"/>
      <c r="D4305"/>
      <c r="E4305"/>
      <c r="F4305"/>
      <c r="G4305"/>
      <c r="H4305"/>
      <c r="I4305"/>
      <c r="J4305"/>
      <c r="K4305"/>
      <c r="L4305"/>
      <c r="M4305"/>
      <c r="N4305"/>
      <c r="O4305"/>
      <c r="S4305"/>
      <c r="T4305"/>
      <c r="U4305"/>
      <c r="V4305"/>
      <c r="Y4305"/>
      <c r="Z4305"/>
      <c r="AA4305"/>
      <c r="AB4305"/>
      <c r="AC4305"/>
      <c r="AD4305"/>
      <c r="AE4305"/>
      <c r="AF4305"/>
      <c r="AG4305"/>
      <c r="AH4305"/>
      <c r="AI4305"/>
      <c r="AJ4305"/>
      <c r="AK4305"/>
      <c r="AL4305"/>
    </row>
    <row r="4306" spans="3:38" ht="15" customHeight="1" x14ac:dyDescent="0.35">
      <c r="C4306"/>
      <c r="D4306"/>
      <c r="E4306"/>
      <c r="F4306"/>
      <c r="G4306"/>
      <c r="H4306"/>
      <c r="I4306"/>
      <c r="J4306"/>
      <c r="K4306"/>
      <c r="L4306"/>
      <c r="M4306"/>
      <c r="N4306"/>
      <c r="O4306"/>
      <c r="S4306"/>
      <c r="T4306"/>
      <c r="U4306"/>
      <c r="V4306"/>
      <c r="Y4306"/>
      <c r="Z4306"/>
      <c r="AA4306"/>
      <c r="AB4306"/>
      <c r="AC4306"/>
      <c r="AD4306"/>
      <c r="AE4306"/>
      <c r="AF4306"/>
      <c r="AG4306"/>
      <c r="AH4306"/>
      <c r="AI4306"/>
      <c r="AJ4306"/>
      <c r="AK4306"/>
      <c r="AL4306"/>
    </row>
    <row r="4307" spans="3:38" ht="15" customHeight="1" x14ac:dyDescent="0.35">
      <c r="C4307"/>
      <c r="D4307"/>
      <c r="E4307"/>
      <c r="F4307"/>
      <c r="G4307"/>
      <c r="H4307"/>
      <c r="I4307"/>
      <c r="J4307"/>
      <c r="K4307"/>
      <c r="L4307"/>
      <c r="M4307"/>
      <c r="N4307"/>
      <c r="O4307"/>
      <c r="S4307"/>
      <c r="T4307"/>
      <c r="U4307"/>
      <c r="V4307"/>
      <c r="Y4307"/>
      <c r="Z4307"/>
      <c r="AA4307"/>
      <c r="AB4307"/>
      <c r="AC4307"/>
      <c r="AD4307"/>
      <c r="AE4307"/>
      <c r="AF4307"/>
      <c r="AG4307"/>
      <c r="AH4307"/>
      <c r="AI4307"/>
      <c r="AJ4307"/>
      <c r="AK4307"/>
      <c r="AL4307"/>
    </row>
    <row r="4308" spans="3:38" ht="15" customHeight="1" x14ac:dyDescent="0.35">
      <c r="C4308"/>
      <c r="D4308"/>
      <c r="E4308"/>
      <c r="F4308"/>
      <c r="G4308"/>
      <c r="H4308"/>
      <c r="I4308"/>
      <c r="J4308"/>
      <c r="K4308"/>
      <c r="L4308"/>
      <c r="M4308"/>
      <c r="N4308"/>
      <c r="O4308"/>
      <c r="S4308"/>
      <c r="T4308"/>
      <c r="U4308"/>
      <c r="V4308"/>
      <c r="Y4308"/>
      <c r="Z4308"/>
      <c r="AA4308"/>
      <c r="AB4308"/>
      <c r="AC4308"/>
      <c r="AD4308"/>
      <c r="AE4308"/>
      <c r="AF4308"/>
      <c r="AG4308"/>
      <c r="AH4308"/>
      <c r="AI4308"/>
      <c r="AJ4308"/>
      <c r="AK4308"/>
      <c r="AL4308"/>
    </row>
    <row r="4309" spans="3:38" ht="15" customHeight="1" x14ac:dyDescent="0.35">
      <c r="C4309"/>
      <c r="D4309"/>
      <c r="E4309"/>
      <c r="F4309"/>
      <c r="G4309"/>
      <c r="H4309"/>
      <c r="I4309"/>
      <c r="J4309"/>
      <c r="K4309"/>
      <c r="L4309"/>
      <c r="M4309"/>
      <c r="N4309"/>
      <c r="O4309"/>
      <c r="S4309"/>
      <c r="T4309"/>
      <c r="U4309"/>
      <c r="V4309"/>
      <c r="Y4309"/>
      <c r="Z4309"/>
      <c r="AA4309"/>
      <c r="AB4309"/>
      <c r="AC4309"/>
      <c r="AD4309"/>
      <c r="AE4309"/>
      <c r="AF4309"/>
      <c r="AG4309"/>
      <c r="AH4309"/>
      <c r="AI4309"/>
      <c r="AJ4309"/>
      <c r="AK4309"/>
      <c r="AL4309"/>
    </row>
    <row r="4310" spans="3:38" ht="15" customHeight="1" x14ac:dyDescent="0.35">
      <c r="C4310"/>
      <c r="D4310"/>
      <c r="E4310"/>
      <c r="F4310"/>
      <c r="G4310"/>
      <c r="H4310"/>
      <c r="I4310"/>
      <c r="J4310"/>
      <c r="K4310"/>
      <c r="L4310"/>
      <c r="M4310"/>
      <c r="N4310"/>
      <c r="O4310"/>
      <c r="S4310"/>
      <c r="T4310"/>
      <c r="U4310"/>
      <c r="V4310"/>
      <c r="Y4310"/>
      <c r="Z4310"/>
      <c r="AA4310"/>
      <c r="AB4310"/>
      <c r="AC4310"/>
      <c r="AD4310"/>
      <c r="AE4310"/>
      <c r="AF4310"/>
      <c r="AG4310"/>
      <c r="AH4310"/>
      <c r="AI4310"/>
      <c r="AJ4310"/>
      <c r="AK4310"/>
      <c r="AL4310"/>
    </row>
    <row r="4311" spans="3:38" ht="15" customHeight="1" x14ac:dyDescent="0.35">
      <c r="C4311"/>
      <c r="D4311"/>
      <c r="E4311"/>
      <c r="F4311"/>
      <c r="G4311"/>
      <c r="H4311"/>
      <c r="I4311"/>
      <c r="J4311"/>
      <c r="K4311"/>
      <c r="L4311"/>
      <c r="M4311"/>
      <c r="N4311"/>
      <c r="O4311"/>
      <c r="S4311"/>
      <c r="T4311"/>
      <c r="U4311"/>
      <c r="V4311"/>
      <c r="Y4311"/>
      <c r="Z4311"/>
      <c r="AA4311"/>
      <c r="AB4311"/>
      <c r="AC4311"/>
      <c r="AD4311"/>
      <c r="AE4311"/>
      <c r="AF4311"/>
      <c r="AG4311"/>
      <c r="AH4311"/>
      <c r="AI4311"/>
      <c r="AJ4311"/>
      <c r="AK4311"/>
      <c r="AL4311"/>
    </row>
    <row r="4312" spans="3:38" ht="15" customHeight="1" x14ac:dyDescent="0.35">
      <c r="C4312"/>
      <c r="D4312"/>
      <c r="E4312"/>
      <c r="F4312"/>
      <c r="G4312"/>
      <c r="H4312"/>
      <c r="I4312"/>
      <c r="J4312"/>
      <c r="K4312"/>
      <c r="L4312"/>
      <c r="M4312"/>
      <c r="N4312"/>
      <c r="O4312"/>
      <c r="S4312"/>
      <c r="T4312"/>
      <c r="U4312"/>
      <c r="V4312"/>
      <c r="Y4312"/>
      <c r="Z4312"/>
      <c r="AA4312"/>
      <c r="AB4312"/>
      <c r="AC4312"/>
      <c r="AD4312"/>
      <c r="AE4312"/>
      <c r="AF4312"/>
      <c r="AG4312"/>
      <c r="AH4312"/>
      <c r="AI4312"/>
      <c r="AJ4312"/>
      <c r="AK4312"/>
      <c r="AL4312"/>
    </row>
    <row r="4313" spans="3:38" ht="15" customHeight="1" x14ac:dyDescent="0.35">
      <c r="C4313"/>
      <c r="D4313"/>
      <c r="E4313"/>
      <c r="F4313"/>
      <c r="G4313"/>
      <c r="H4313"/>
      <c r="I4313"/>
      <c r="J4313"/>
      <c r="K4313"/>
      <c r="L4313"/>
      <c r="M4313"/>
      <c r="N4313"/>
      <c r="O4313"/>
      <c r="S4313"/>
      <c r="T4313"/>
      <c r="U4313"/>
      <c r="V4313"/>
      <c r="Y4313"/>
      <c r="Z4313"/>
      <c r="AA4313"/>
      <c r="AB4313"/>
      <c r="AC4313"/>
      <c r="AD4313"/>
      <c r="AE4313"/>
      <c r="AF4313"/>
      <c r="AG4313"/>
      <c r="AH4313"/>
      <c r="AI4313"/>
      <c r="AJ4313"/>
      <c r="AK4313"/>
      <c r="AL4313"/>
    </row>
    <row r="4314" spans="3:38" ht="15" customHeight="1" x14ac:dyDescent="0.35">
      <c r="C4314"/>
      <c r="D4314"/>
      <c r="E4314"/>
      <c r="F4314"/>
      <c r="G4314"/>
      <c r="H4314"/>
      <c r="I4314"/>
      <c r="J4314"/>
      <c r="K4314"/>
      <c r="L4314"/>
      <c r="M4314"/>
      <c r="N4314"/>
      <c r="O4314"/>
      <c r="S4314"/>
      <c r="T4314"/>
      <c r="U4314"/>
      <c r="V4314"/>
      <c r="Y4314"/>
      <c r="Z4314"/>
      <c r="AA4314"/>
      <c r="AB4314"/>
      <c r="AC4314"/>
      <c r="AD4314"/>
      <c r="AE4314"/>
      <c r="AF4314"/>
      <c r="AG4314"/>
      <c r="AH4314"/>
      <c r="AI4314"/>
      <c r="AJ4314"/>
      <c r="AK4314"/>
      <c r="AL4314"/>
    </row>
    <row r="4315" spans="3:38" ht="15" customHeight="1" x14ac:dyDescent="0.35">
      <c r="C4315"/>
      <c r="D4315"/>
      <c r="E4315"/>
      <c r="F4315"/>
      <c r="G4315"/>
      <c r="H4315"/>
      <c r="I4315"/>
      <c r="J4315"/>
      <c r="K4315"/>
      <c r="L4315"/>
      <c r="M4315"/>
      <c r="N4315"/>
      <c r="O4315"/>
      <c r="S4315"/>
      <c r="T4315"/>
      <c r="U4315"/>
      <c r="V4315"/>
      <c r="Y4315"/>
      <c r="Z4315"/>
      <c r="AA4315"/>
      <c r="AB4315"/>
      <c r="AC4315"/>
      <c r="AD4315"/>
      <c r="AE4315"/>
      <c r="AF4315"/>
      <c r="AG4315"/>
      <c r="AH4315"/>
      <c r="AI4315"/>
      <c r="AJ4315"/>
      <c r="AK4315"/>
      <c r="AL4315"/>
    </row>
    <row r="4316" spans="3:38" ht="15" customHeight="1" x14ac:dyDescent="0.35">
      <c r="C4316"/>
      <c r="D4316"/>
      <c r="E4316"/>
      <c r="F4316"/>
      <c r="G4316"/>
      <c r="H4316"/>
      <c r="I4316"/>
      <c r="J4316"/>
      <c r="K4316"/>
      <c r="L4316"/>
      <c r="M4316"/>
      <c r="N4316"/>
      <c r="O4316"/>
      <c r="S4316"/>
      <c r="T4316"/>
      <c r="U4316"/>
      <c r="V4316"/>
      <c r="Y4316"/>
      <c r="Z4316"/>
      <c r="AA4316"/>
      <c r="AB4316"/>
      <c r="AC4316"/>
      <c r="AD4316"/>
      <c r="AE4316"/>
      <c r="AF4316"/>
      <c r="AG4316"/>
      <c r="AH4316"/>
      <c r="AI4316"/>
      <c r="AJ4316"/>
      <c r="AK4316"/>
      <c r="AL4316"/>
    </row>
    <row r="4317" spans="3:38" ht="15" customHeight="1" x14ac:dyDescent="0.35">
      <c r="C4317"/>
      <c r="D4317"/>
      <c r="E4317"/>
      <c r="F4317"/>
      <c r="G4317"/>
      <c r="H4317"/>
      <c r="I4317"/>
      <c r="J4317"/>
      <c r="K4317"/>
      <c r="L4317"/>
      <c r="M4317"/>
      <c r="N4317"/>
      <c r="O4317"/>
      <c r="S4317"/>
      <c r="T4317"/>
      <c r="U4317"/>
      <c r="V4317"/>
      <c r="Y4317"/>
      <c r="Z4317"/>
      <c r="AA4317"/>
      <c r="AB4317"/>
      <c r="AC4317"/>
      <c r="AD4317"/>
      <c r="AE4317"/>
      <c r="AF4317"/>
      <c r="AG4317"/>
      <c r="AH4317"/>
      <c r="AI4317"/>
      <c r="AJ4317"/>
      <c r="AK4317"/>
      <c r="AL4317"/>
    </row>
    <row r="4318" spans="3:38" ht="15" customHeight="1" x14ac:dyDescent="0.35">
      <c r="C4318"/>
      <c r="D4318"/>
      <c r="E4318"/>
      <c r="F4318"/>
      <c r="G4318"/>
      <c r="H4318"/>
      <c r="I4318"/>
      <c r="J4318"/>
      <c r="K4318"/>
      <c r="L4318"/>
      <c r="M4318"/>
      <c r="N4318"/>
      <c r="O4318"/>
      <c r="S4318"/>
      <c r="T4318"/>
      <c r="U4318"/>
      <c r="V4318"/>
      <c r="Y4318"/>
      <c r="Z4318"/>
      <c r="AA4318"/>
      <c r="AB4318"/>
      <c r="AC4318"/>
      <c r="AD4318"/>
      <c r="AE4318"/>
      <c r="AF4318"/>
      <c r="AG4318"/>
      <c r="AH4318"/>
      <c r="AI4318"/>
      <c r="AJ4318"/>
      <c r="AK4318"/>
      <c r="AL4318"/>
    </row>
    <row r="4319" spans="3:38" ht="15" customHeight="1" x14ac:dyDescent="0.35">
      <c r="C4319"/>
      <c r="D4319"/>
      <c r="E4319"/>
      <c r="F4319"/>
      <c r="G4319"/>
      <c r="H4319"/>
      <c r="I4319"/>
      <c r="J4319"/>
      <c r="K4319"/>
      <c r="L4319"/>
      <c r="M4319"/>
      <c r="N4319"/>
      <c r="O4319"/>
      <c r="S4319"/>
      <c r="T4319"/>
      <c r="U4319"/>
      <c r="V4319"/>
      <c r="Y4319"/>
      <c r="Z4319"/>
      <c r="AA4319"/>
      <c r="AB4319"/>
      <c r="AC4319"/>
      <c r="AD4319"/>
      <c r="AE4319"/>
      <c r="AF4319"/>
      <c r="AG4319"/>
      <c r="AH4319"/>
      <c r="AI4319"/>
      <c r="AJ4319"/>
      <c r="AK4319"/>
      <c r="AL4319"/>
    </row>
    <row r="4320" spans="3:38" ht="15" customHeight="1" x14ac:dyDescent="0.35">
      <c r="C4320"/>
      <c r="D4320"/>
      <c r="E4320"/>
      <c r="F4320"/>
      <c r="G4320"/>
      <c r="H4320"/>
      <c r="I4320"/>
      <c r="J4320"/>
      <c r="K4320"/>
      <c r="L4320"/>
      <c r="M4320"/>
      <c r="N4320"/>
      <c r="O4320"/>
      <c r="S4320"/>
      <c r="T4320"/>
      <c r="U4320"/>
      <c r="V4320"/>
      <c r="Y4320"/>
      <c r="Z4320"/>
      <c r="AA4320"/>
      <c r="AB4320"/>
      <c r="AC4320"/>
      <c r="AD4320"/>
      <c r="AE4320"/>
      <c r="AF4320"/>
      <c r="AG4320"/>
      <c r="AH4320"/>
      <c r="AI4320"/>
      <c r="AJ4320"/>
      <c r="AK4320"/>
      <c r="AL4320"/>
    </row>
    <row r="4321" spans="3:38" ht="15" customHeight="1" x14ac:dyDescent="0.35">
      <c r="C4321"/>
      <c r="D4321"/>
      <c r="E4321"/>
      <c r="F4321"/>
      <c r="G4321"/>
      <c r="H4321"/>
      <c r="I4321"/>
      <c r="J4321"/>
      <c r="K4321"/>
      <c r="L4321"/>
      <c r="M4321"/>
      <c r="N4321"/>
      <c r="O4321"/>
      <c r="S4321"/>
      <c r="T4321"/>
      <c r="U4321"/>
      <c r="V4321"/>
      <c r="Y4321"/>
      <c r="Z4321"/>
      <c r="AA4321"/>
      <c r="AB4321"/>
      <c r="AC4321"/>
      <c r="AD4321"/>
      <c r="AE4321"/>
      <c r="AF4321"/>
      <c r="AG4321"/>
      <c r="AH4321"/>
      <c r="AI4321"/>
      <c r="AJ4321"/>
      <c r="AK4321"/>
      <c r="AL4321"/>
    </row>
    <row r="4322" spans="3:38" ht="15" customHeight="1" x14ac:dyDescent="0.35">
      <c r="C4322"/>
      <c r="D4322"/>
      <c r="E4322"/>
      <c r="F4322"/>
      <c r="G4322"/>
      <c r="H4322"/>
      <c r="I4322"/>
      <c r="J4322"/>
      <c r="K4322"/>
      <c r="L4322"/>
      <c r="M4322"/>
      <c r="N4322"/>
      <c r="O4322"/>
      <c r="S4322"/>
      <c r="T4322"/>
      <c r="U4322"/>
      <c r="V4322"/>
      <c r="Y4322"/>
      <c r="Z4322"/>
      <c r="AA4322"/>
      <c r="AB4322"/>
      <c r="AC4322"/>
      <c r="AD4322"/>
      <c r="AE4322"/>
      <c r="AF4322"/>
      <c r="AG4322"/>
      <c r="AH4322"/>
      <c r="AI4322"/>
      <c r="AJ4322"/>
      <c r="AK4322"/>
      <c r="AL4322"/>
    </row>
    <row r="4323" spans="3:38" ht="15" customHeight="1" x14ac:dyDescent="0.35">
      <c r="C4323"/>
      <c r="D4323"/>
      <c r="E4323"/>
      <c r="F4323"/>
      <c r="G4323"/>
      <c r="H4323"/>
      <c r="I4323"/>
      <c r="J4323"/>
      <c r="K4323"/>
      <c r="L4323"/>
      <c r="M4323"/>
      <c r="N4323"/>
      <c r="O4323"/>
      <c r="S4323"/>
      <c r="T4323"/>
      <c r="U4323"/>
      <c r="V4323"/>
      <c r="Y4323"/>
      <c r="Z4323"/>
      <c r="AA4323"/>
      <c r="AB4323"/>
      <c r="AC4323"/>
      <c r="AD4323"/>
      <c r="AE4323"/>
      <c r="AF4323"/>
      <c r="AG4323"/>
      <c r="AH4323"/>
      <c r="AI4323"/>
      <c r="AJ4323"/>
      <c r="AK4323"/>
      <c r="AL4323"/>
    </row>
    <row r="4324" spans="3:38" ht="15" customHeight="1" x14ac:dyDescent="0.35">
      <c r="C4324"/>
      <c r="D4324"/>
      <c r="E4324"/>
      <c r="F4324"/>
      <c r="G4324"/>
      <c r="H4324"/>
      <c r="I4324"/>
      <c r="J4324"/>
      <c r="K4324"/>
      <c r="L4324"/>
      <c r="M4324"/>
      <c r="N4324"/>
      <c r="O4324"/>
      <c r="S4324"/>
      <c r="T4324"/>
      <c r="U4324"/>
      <c r="V4324"/>
      <c r="Y4324"/>
      <c r="Z4324"/>
      <c r="AA4324"/>
      <c r="AB4324"/>
      <c r="AC4324"/>
      <c r="AD4324"/>
      <c r="AE4324"/>
      <c r="AF4324"/>
      <c r="AG4324"/>
      <c r="AH4324"/>
      <c r="AI4324"/>
      <c r="AJ4324"/>
      <c r="AK4324"/>
      <c r="AL4324"/>
    </row>
    <row r="4325" spans="3:38" ht="15" customHeight="1" x14ac:dyDescent="0.35">
      <c r="C4325"/>
      <c r="D4325"/>
      <c r="E4325"/>
      <c r="F4325"/>
      <c r="G4325"/>
      <c r="H4325"/>
      <c r="I4325"/>
      <c r="J4325"/>
      <c r="K4325"/>
      <c r="L4325"/>
      <c r="M4325"/>
      <c r="N4325"/>
      <c r="O4325"/>
      <c r="S4325"/>
      <c r="T4325"/>
      <c r="U4325"/>
      <c r="V4325"/>
      <c r="Y4325"/>
      <c r="Z4325"/>
      <c r="AA4325"/>
      <c r="AB4325"/>
      <c r="AC4325"/>
      <c r="AD4325"/>
      <c r="AE4325"/>
      <c r="AF4325"/>
      <c r="AG4325"/>
      <c r="AH4325"/>
      <c r="AI4325"/>
      <c r="AJ4325"/>
      <c r="AK4325"/>
      <c r="AL4325"/>
    </row>
    <row r="4326" spans="3:38" ht="15" customHeight="1" x14ac:dyDescent="0.35">
      <c r="C4326"/>
      <c r="D4326"/>
      <c r="E4326"/>
      <c r="F4326"/>
      <c r="G4326"/>
      <c r="H4326"/>
      <c r="I4326"/>
      <c r="J4326"/>
      <c r="K4326"/>
      <c r="L4326"/>
      <c r="M4326"/>
      <c r="N4326"/>
      <c r="O4326"/>
      <c r="S4326"/>
      <c r="T4326"/>
      <c r="U4326"/>
      <c r="V4326"/>
      <c r="Y4326"/>
      <c r="Z4326"/>
      <c r="AA4326"/>
      <c r="AB4326"/>
      <c r="AC4326"/>
      <c r="AD4326"/>
      <c r="AE4326"/>
      <c r="AF4326"/>
      <c r="AG4326"/>
      <c r="AH4326"/>
      <c r="AI4326"/>
      <c r="AJ4326"/>
      <c r="AK4326"/>
      <c r="AL4326"/>
    </row>
    <row r="4327" spans="3:38" ht="15" customHeight="1" x14ac:dyDescent="0.35">
      <c r="C4327"/>
      <c r="D4327"/>
      <c r="E4327"/>
      <c r="F4327"/>
      <c r="G4327"/>
      <c r="H4327"/>
      <c r="I4327"/>
      <c r="J4327"/>
      <c r="K4327"/>
      <c r="L4327"/>
      <c r="M4327"/>
      <c r="N4327"/>
      <c r="O4327"/>
      <c r="S4327"/>
      <c r="T4327"/>
      <c r="U4327"/>
      <c r="V4327"/>
      <c r="Y4327"/>
      <c r="Z4327"/>
      <c r="AA4327"/>
      <c r="AB4327"/>
      <c r="AC4327"/>
      <c r="AD4327"/>
      <c r="AE4327"/>
      <c r="AF4327"/>
      <c r="AG4327"/>
      <c r="AH4327"/>
      <c r="AI4327"/>
      <c r="AJ4327"/>
      <c r="AK4327"/>
      <c r="AL4327"/>
    </row>
    <row r="4328" spans="3:38" ht="15" customHeight="1" x14ac:dyDescent="0.35">
      <c r="C4328"/>
      <c r="D4328"/>
      <c r="E4328"/>
      <c r="F4328"/>
      <c r="G4328"/>
      <c r="H4328"/>
      <c r="I4328"/>
      <c r="J4328"/>
      <c r="K4328"/>
      <c r="L4328"/>
      <c r="M4328"/>
      <c r="N4328"/>
      <c r="O4328"/>
      <c r="S4328"/>
      <c r="T4328"/>
      <c r="U4328"/>
      <c r="V4328"/>
      <c r="Y4328"/>
      <c r="Z4328"/>
      <c r="AA4328"/>
      <c r="AB4328"/>
      <c r="AC4328"/>
      <c r="AD4328"/>
      <c r="AE4328"/>
      <c r="AF4328"/>
      <c r="AG4328"/>
      <c r="AH4328"/>
      <c r="AI4328"/>
      <c r="AJ4328"/>
      <c r="AK4328"/>
      <c r="AL4328"/>
    </row>
    <row r="4329" spans="3:38" ht="15" customHeight="1" x14ac:dyDescent="0.35">
      <c r="C4329"/>
      <c r="D4329"/>
      <c r="E4329"/>
      <c r="F4329"/>
      <c r="G4329"/>
      <c r="H4329"/>
      <c r="I4329"/>
      <c r="J4329"/>
      <c r="K4329"/>
      <c r="L4329"/>
      <c r="M4329"/>
      <c r="N4329"/>
      <c r="O4329"/>
      <c r="S4329"/>
      <c r="T4329"/>
      <c r="U4329"/>
      <c r="V4329"/>
      <c r="Y4329"/>
      <c r="Z4329"/>
      <c r="AA4329"/>
      <c r="AB4329"/>
      <c r="AC4329"/>
      <c r="AD4329"/>
      <c r="AE4329"/>
      <c r="AF4329"/>
      <c r="AG4329"/>
      <c r="AH4329"/>
      <c r="AI4329"/>
      <c r="AJ4329"/>
      <c r="AK4329"/>
      <c r="AL4329"/>
    </row>
    <row r="4330" spans="3:38" ht="15" customHeight="1" x14ac:dyDescent="0.35">
      <c r="C4330"/>
      <c r="D4330"/>
      <c r="E4330"/>
      <c r="F4330"/>
      <c r="G4330"/>
      <c r="H4330"/>
      <c r="I4330"/>
      <c r="J4330"/>
      <c r="K4330"/>
      <c r="L4330"/>
      <c r="M4330"/>
      <c r="N4330"/>
      <c r="O4330"/>
      <c r="S4330"/>
      <c r="T4330"/>
      <c r="U4330"/>
      <c r="V4330"/>
      <c r="Y4330"/>
      <c r="Z4330"/>
      <c r="AA4330"/>
      <c r="AB4330"/>
      <c r="AC4330"/>
      <c r="AD4330"/>
      <c r="AE4330"/>
      <c r="AF4330"/>
      <c r="AG4330"/>
      <c r="AH4330"/>
      <c r="AI4330"/>
      <c r="AJ4330"/>
      <c r="AK4330"/>
      <c r="AL4330"/>
    </row>
    <row r="4331" spans="3:38" ht="15" customHeight="1" x14ac:dyDescent="0.35">
      <c r="C4331"/>
      <c r="D4331"/>
      <c r="E4331"/>
      <c r="F4331"/>
      <c r="G4331"/>
      <c r="H4331"/>
      <c r="I4331"/>
      <c r="J4331"/>
      <c r="K4331"/>
      <c r="L4331"/>
      <c r="M4331"/>
      <c r="N4331"/>
      <c r="O4331"/>
      <c r="S4331"/>
      <c r="T4331"/>
      <c r="U4331"/>
      <c r="V4331"/>
      <c r="Y4331"/>
      <c r="Z4331"/>
      <c r="AA4331"/>
      <c r="AB4331"/>
      <c r="AC4331"/>
      <c r="AD4331"/>
      <c r="AE4331"/>
      <c r="AF4331"/>
      <c r="AG4331"/>
      <c r="AH4331"/>
      <c r="AI4331"/>
      <c r="AJ4331"/>
      <c r="AK4331"/>
      <c r="AL4331"/>
    </row>
    <row r="4332" spans="3:38" ht="15" customHeight="1" x14ac:dyDescent="0.35">
      <c r="C4332"/>
      <c r="D4332"/>
      <c r="E4332"/>
      <c r="F4332"/>
      <c r="G4332"/>
      <c r="H4332"/>
      <c r="I4332"/>
      <c r="J4332"/>
      <c r="K4332"/>
      <c r="L4332"/>
      <c r="M4332"/>
      <c r="N4332"/>
      <c r="O4332"/>
      <c r="S4332"/>
      <c r="T4332"/>
      <c r="U4332"/>
      <c r="V4332"/>
      <c r="Y4332"/>
      <c r="Z4332"/>
      <c r="AA4332"/>
      <c r="AB4332"/>
      <c r="AC4332"/>
      <c r="AD4332"/>
      <c r="AE4332"/>
      <c r="AF4332"/>
      <c r="AG4332"/>
      <c r="AH4332"/>
      <c r="AI4332"/>
      <c r="AJ4332"/>
      <c r="AK4332"/>
      <c r="AL4332"/>
    </row>
    <row r="4333" spans="3:38" ht="15" customHeight="1" x14ac:dyDescent="0.35">
      <c r="C4333"/>
      <c r="D4333"/>
      <c r="E4333"/>
      <c r="F4333"/>
      <c r="G4333"/>
      <c r="H4333"/>
      <c r="I4333"/>
      <c r="J4333"/>
      <c r="K4333"/>
      <c r="L4333"/>
      <c r="M4333"/>
      <c r="N4333"/>
      <c r="O4333"/>
      <c r="S4333"/>
      <c r="T4333"/>
      <c r="U4333"/>
      <c r="V4333"/>
      <c r="Y4333"/>
      <c r="Z4333"/>
      <c r="AA4333"/>
      <c r="AB4333"/>
      <c r="AC4333"/>
      <c r="AD4333"/>
      <c r="AE4333"/>
      <c r="AF4333"/>
      <c r="AG4333"/>
      <c r="AH4333"/>
      <c r="AI4333"/>
      <c r="AJ4333"/>
      <c r="AK4333"/>
      <c r="AL4333"/>
    </row>
    <row r="4334" spans="3:38" ht="15" customHeight="1" x14ac:dyDescent="0.35">
      <c r="C4334"/>
      <c r="D4334"/>
      <c r="E4334"/>
      <c r="F4334"/>
      <c r="G4334"/>
      <c r="H4334"/>
      <c r="I4334"/>
      <c r="J4334"/>
      <c r="K4334"/>
      <c r="L4334"/>
      <c r="M4334"/>
      <c r="N4334"/>
      <c r="O4334"/>
      <c r="S4334"/>
      <c r="T4334"/>
      <c r="U4334"/>
      <c r="V4334"/>
      <c r="Y4334"/>
      <c r="Z4334"/>
      <c r="AA4334"/>
      <c r="AB4334"/>
      <c r="AC4334"/>
      <c r="AD4334"/>
      <c r="AE4334"/>
      <c r="AF4334"/>
      <c r="AG4334"/>
      <c r="AH4334"/>
      <c r="AI4334"/>
      <c r="AJ4334"/>
      <c r="AK4334"/>
      <c r="AL4334"/>
    </row>
    <row r="4335" spans="3:38" ht="15" customHeight="1" x14ac:dyDescent="0.35">
      <c r="C4335"/>
      <c r="D4335"/>
      <c r="E4335"/>
      <c r="F4335"/>
      <c r="G4335"/>
      <c r="H4335"/>
      <c r="I4335"/>
      <c r="J4335"/>
      <c r="K4335"/>
      <c r="L4335"/>
      <c r="M4335"/>
      <c r="N4335"/>
      <c r="O4335"/>
      <c r="S4335"/>
      <c r="T4335"/>
      <c r="U4335"/>
      <c r="V4335"/>
      <c r="Y4335"/>
      <c r="Z4335"/>
      <c r="AA4335"/>
      <c r="AB4335"/>
      <c r="AC4335"/>
      <c r="AD4335"/>
      <c r="AE4335"/>
      <c r="AF4335"/>
      <c r="AG4335"/>
      <c r="AH4335"/>
      <c r="AI4335"/>
      <c r="AJ4335"/>
      <c r="AK4335"/>
      <c r="AL4335"/>
    </row>
    <row r="4336" spans="3:38" ht="15" customHeight="1" x14ac:dyDescent="0.35">
      <c r="C4336"/>
      <c r="D4336"/>
      <c r="E4336"/>
      <c r="F4336"/>
      <c r="G4336"/>
      <c r="H4336"/>
      <c r="I4336"/>
      <c r="J4336"/>
      <c r="K4336"/>
      <c r="L4336"/>
      <c r="M4336"/>
      <c r="N4336"/>
      <c r="O4336"/>
      <c r="S4336"/>
      <c r="T4336"/>
      <c r="U4336"/>
      <c r="V4336"/>
      <c r="Y4336"/>
      <c r="Z4336"/>
      <c r="AA4336"/>
      <c r="AB4336"/>
      <c r="AC4336"/>
      <c r="AD4336"/>
      <c r="AE4336"/>
      <c r="AF4336"/>
      <c r="AG4336"/>
      <c r="AH4336"/>
      <c r="AI4336"/>
      <c r="AJ4336"/>
      <c r="AK4336"/>
      <c r="AL4336"/>
    </row>
    <row r="4337" spans="3:38" ht="15" customHeight="1" x14ac:dyDescent="0.35">
      <c r="C4337"/>
      <c r="D4337"/>
      <c r="E4337"/>
      <c r="F4337"/>
      <c r="G4337"/>
      <c r="H4337"/>
      <c r="I4337"/>
      <c r="J4337"/>
      <c r="K4337"/>
      <c r="L4337"/>
      <c r="M4337"/>
      <c r="N4337"/>
      <c r="O4337"/>
      <c r="S4337"/>
      <c r="T4337"/>
      <c r="U4337"/>
      <c r="V4337"/>
      <c r="Y4337"/>
      <c r="Z4337"/>
      <c r="AA4337"/>
      <c r="AB4337"/>
      <c r="AC4337"/>
      <c r="AD4337"/>
      <c r="AE4337"/>
      <c r="AF4337"/>
      <c r="AG4337"/>
      <c r="AH4337"/>
      <c r="AI4337"/>
      <c r="AJ4337"/>
      <c r="AK4337"/>
      <c r="AL4337"/>
    </row>
    <row r="4338" spans="3:38" ht="15" customHeight="1" x14ac:dyDescent="0.35">
      <c r="C4338"/>
      <c r="D4338"/>
      <c r="E4338"/>
      <c r="F4338"/>
      <c r="G4338"/>
      <c r="H4338"/>
      <c r="I4338"/>
      <c r="J4338"/>
      <c r="K4338"/>
      <c r="L4338"/>
      <c r="M4338"/>
      <c r="N4338"/>
      <c r="O4338"/>
      <c r="S4338"/>
      <c r="T4338"/>
      <c r="U4338"/>
      <c r="V4338"/>
      <c r="Y4338"/>
      <c r="Z4338"/>
      <c r="AA4338"/>
      <c r="AB4338"/>
      <c r="AC4338"/>
      <c r="AD4338"/>
      <c r="AE4338"/>
      <c r="AF4338"/>
      <c r="AG4338"/>
      <c r="AH4338"/>
      <c r="AI4338"/>
      <c r="AJ4338"/>
      <c r="AK4338"/>
      <c r="AL4338"/>
    </row>
    <row r="4339" spans="3:38" ht="15" customHeight="1" x14ac:dyDescent="0.35">
      <c r="C4339"/>
      <c r="D4339"/>
      <c r="E4339"/>
      <c r="F4339"/>
      <c r="G4339"/>
      <c r="H4339"/>
      <c r="I4339"/>
      <c r="J4339"/>
      <c r="K4339"/>
      <c r="L4339"/>
      <c r="M4339"/>
      <c r="N4339"/>
      <c r="O4339"/>
      <c r="S4339"/>
      <c r="T4339"/>
      <c r="U4339"/>
      <c r="V4339"/>
      <c r="Y4339"/>
      <c r="Z4339"/>
      <c r="AA4339"/>
      <c r="AB4339"/>
      <c r="AC4339"/>
      <c r="AD4339"/>
      <c r="AE4339"/>
      <c r="AF4339"/>
      <c r="AG4339"/>
      <c r="AH4339"/>
      <c r="AI4339"/>
      <c r="AJ4339"/>
      <c r="AK4339"/>
      <c r="AL4339"/>
    </row>
    <row r="4340" spans="3:38" ht="15" customHeight="1" x14ac:dyDescent="0.35">
      <c r="C4340"/>
      <c r="D4340"/>
      <c r="E4340"/>
      <c r="F4340"/>
      <c r="G4340"/>
      <c r="H4340"/>
      <c r="I4340"/>
      <c r="J4340"/>
      <c r="K4340"/>
      <c r="L4340"/>
      <c r="M4340"/>
      <c r="N4340"/>
      <c r="O4340"/>
      <c r="S4340"/>
      <c r="T4340"/>
      <c r="U4340"/>
      <c r="V4340"/>
      <c r="Y4340"/>
      <c r="Z4340"/>
      <c r="AA4340"/>
      <c r="AB4340"/>
      <c r="AC4340"/>
      <c r="AD4340"/>
      <c r="AE4340"/>
      <c r="AF4340"/>
      <c r="AG4340"/>
      <c r="AH4340"/>
      <c r="AI4340"/>
      <c r="AJ4340"/>
      <c r="AK4340"/>
      <c r="AL4340"/>
    </row>
    <row r="4341" spans="3:38" ht="15" customHeight="1" x14ac:dyDescent="0.35">
      <c r="C4341"/>
      <c r="D4341"/>
      <c r="E4341"/>
      <c r="F4341"/>
      <c r="G4341"/>
      <c r="H4341"/>
      <c r="I4341"/>
      <c r="J4341"/>
      <c r="K4341"/>
      <c r="L4341"/>
      <c r="M4341"/>
      <c r="N4341"/>
      <c r="O4341"/>
      <c r="S4341"/>
      <c r="T4341"/>
      <c r="U4341"/>
      <c r="V4341"/>
      <c r="Y4341"/>
      <c r="Z4341"/>
      <c r="AA4341"/>
      <c r="AB4341"/>
      <c r="AC4341"/>
      <c r="AD4341"/>
      <c r="AE4341"/>
      <c r="AF4341"/>
      <c r="AG4341"/>
      <c r="AH4341"/>
      <c r="AI4341"/>
      <c r="AJ4341"/>
      <c r="AK4341"/>
      <c r="AL4341"/>
    </row>
    <row r="4342" spans="3:38" ht="15" customHeight="1" x14ac:dyDescent="0.35">
      <c r="C4342"/>
      <c r="D4342"/>
      <c r="E4342"/>
      <c r="F4342"/>
      <c r="G4342"/>
      <c r="H4342"/>
      <c r="I4342"/>
      <c r="J4342"/>
      <c r="K4342"/>
      <c r="L4342"/>
      <c r="M4342"/>
      <c r="N4342"/>
      <c r="O4342"/>
      <c r="S4342"/>
      <c r="T4342"/>
      <c r="U4342"/>
      <c r="V4342"/>
      <c r="Y4342"/>
      <c r="Z4342"/>
      <c r="AA4342"/>
      <c r="AB4342"/>
      <c r="AC4342"/>
      <c r="AD4342"/>
      <c r="AE4342"/>
      <c r="AF4342"/>
      <c r="AG4342"/>
      <c r="AH4342"/>
      <c r="AI4342"/>
      <c r="AJ4342"/>
      <c r="AK4342"/>
      <c r="AL4342"/>
    </row>
    <row r="4343" spans="3:38" ht="15" customHeight="1" x14ac:dyDescent="0.35">
      <c r="C4343"/>
      <c r="D4343"/>
      <c r="E4343"/>
      <c r="F4343"/>
      <c r="G4343"/>
      <c r="H4343"/>
      <c r="I4343"/>
      <c r="J4343"/>
      <c r="K4343"/>
      <c r="L4343"/>
      <c r="M4343"/>
      <c r="N4343"/>
      <c r="O4343"/>
      <c r="S4343"/>
      <c r="T4343"/>
      <c r="U4343"/>
      <c r="V4343"/>
      <c r="Y4343"/>
      <c r="Z4343"/>
      <c r="AA4343"/>
      <c r="AB4343"/>
      <c r="AC4343"/>
      <c r="AD4343"/>
      <c r="AE4343"/>
      <c r="AF4343"/>
      <c r="AG4343"/>
      <c r="AH4343"/>
      <c r="AI4343"/>
      <c r="AJ4343"/>
      <c r="AK4343"/>
      <c r="AL4343"/>
    </row>
    <row r="4344" spans="3:38" ht="15" customHeight="1" x14ac:dyDescent="0.35">
      <c r="C4344"/>
      <c r="D4344"/>
      <c r="E4344"/>
      <c r="F4344"/>
      <c r="G4344"/>
      <c r="H4344"/>
      <c r="I4344"/>
      <c r="J4344"/>
      <c r="K4344"/>
      <c r="L4344"/>
      <c r="M4344"/>
      <c r="N4344"/>
      <c r="O4344"/>
      <c r="S4344"/>
      <c r="T4344"/>
      <c r="U4344"/>
      <c r="V4344"/>
      <c r="Y4344"/>
      <c r="Z4344"/>
      <c r="AA4344"/>
      <c r="AB4344"/>
      <c r="AC4344"/>
      <c r="AD4344"/>
      <c r="AE4344"/>
      <c r="AF4344"/>
      <c r="AG4344"/>
      <c r="AH4344"/>
      <c r="AI4344"/>
      <c r="AJ4344"/>
      <c r="AK4344"/>
      <c r="AL4344"/>
    </row>
    <row r="4345" spans="3:38" ht="15" customHeight="1" x14ac:dyDescent="0.35">
      <c r="C4345"/>
      <c r="D4345"/>
      <c r="E4345"/>
      <c r="F4345"/>
      <c r="G4345"/>
      <c r="H4345"/>
      <c r="I4345"/>
      <c r="J4345"/>
      <c r="K4345"/>
      <c r="L4345"/>
      <c r="M4345"/>
      <c r="N4345"/>
      <c r="O4345"/>
      <c r="S4345"/>
      <c r="T4345"/>
      <c r="U4345"/>
      <c r="V4345"/>
      <c r="Y4345"/>
      <c r="Z4345"/>
      <c r="AA4345"/>
      <c r="AB4345"/>
      <c r="AC4345"/>
      <c r="AD4345"/>
      <c r="AE4345"/>
      <c r="AF4345"/>
      <c r="AG4345"/>
      <c r="AH4345"/>
      <c r="AI4345"/>
      <c r="AJ4345"/>
      <c r="AK4345"/>
      <c r="AL4345"/>
    </row>
    <row r="4346" spans="3:38" ht="15" customHeight="1" x14ac:dyDescent="0.35">
      <c r="C4346"/>
      <c r="D4346"/>
      <c r="E4346"/>
      <c r="F4346"/>
      <c r="G4346"/>
      <c r="H4346"/>
      <c r="I4346"/>
      <c r="J4346"/>
      <c r="K4346"/>
      <c r="L4346"/>
      <c r="M4346"/>
      <c r="N4346"/>
      <c r="O4346"/>
      <c r="S4346"/>
      <c r="T4346"/>
      <c r="U4346"/>
      <c r="V4346"/>
      <c r="Y4346"/>
      <c r="Z4346"/>
      <c r="AA4346"/>
      <c r="AB4346"/>
      <c r="AC4346"/>
      <c r="AD4346"/>
      <c r="AE4346"/>
      <c r="AF4346"/>
      <c r="AG4346"/>
      <c r="AH4346"/>
      <c r="AI4346"/>
      <c r="AJ4346"/>
      <c r="AK4346"/>
      <c r="AL4346"/>
    </row>
    <row r="4347" spans="3:38" ht="15" customHeight="1" x14ac:dyDescent="0.35">
      <c r="C4347"/>
      <c r="D4347"/>
      <c r="E4347"/>
      <c r="F4347"/>
      <c r="G4347"/>
      <c r="H4347"/>
      <c r="I4347"/>
      <c r="J4347"/>
      <c r="K4347"/>
      <c r="L4347"/>
      <c r="M4347"/>
      <c r="N4347"/>
      <c r="O4347"/>
      <c r="S4347"/>
      <c r="T4347"/>
      <c r="U4347"/>
      <c r="V4347"/>
      <c r="Y4347"/>
      <c r="Z4347"/>
      <c r="AA4347"/>
      <c r="AB4347"/>
      <c r="AC4347"/>
      <c r="AD4347"/>
      <c r="AE4347"/>
      <c r="AF4347"/>
      <c r="AG4347"/>
      <c r="AH4347"/>
      <c r="AI4347"/>
      <c r="AJ4347"/>
      <c r="AK4347"/>
      <c r="AL4347"/>
    </row>
    <row r="4348" spans="3:38" ht="15" customHeight="1" x14ac:dyDescent="0.35">
      <c r="C4348"/>
      <c r="D4348"/>
      <c r="E4348"/>
      <c r="F4348"/>
      <c r="G4348"/>
      <c r="H4348"/>
      <c r="I4348"/>
      <c r="J4348"/>
      <c r="K4348"/>
      <c r="L4348"/>
      <c r="M4348"/>
      <c r="N4348"/>
      <c r="O4348"/>
      <c r="S4348"/>
      <c r="T4348"/>
      <c r="U4348"/>
      <c r="V4348"/>
      <c r="Y4348"/>
      <c r="Z4348"/>
      <c r="AA4348"/>
      <c r="AB4348"/>
      <c r="AC4348"/>
      <c r="AD4348"/>
      <c r="AE4348"/>
      <c r="AF4348"/>
      <c r="AG4348"/>
      <c r="AH4348"/>
      <c r="AI4348"/>
      <c r="AJ4348"/>
      <c r="AK4348"/>
      <c r="AL4348"/>
    </row>
    <row r="4349" spans="3:38" ht="15" customHeight="1" x14ac:dyDescent="0.35">
      <c r="C4349"/>
      <c r="D4349"/>
      <c r="E4349"/>
      <c r="F4349"/>
      <c r="G4349"/>
      <c r="H4349"/>
      <c r="I4349"/>
      <c r="J4349"/>
      <c r="K4349"/>
      <c r="L4349"/>
      <c r="M4349"/>
      <c r="N4349"/>
      <c r="O4349"/>
      <c r="S4349"/>
      <c r="T4349"/>
      <c r="U4349"/>
      <c r="V4349"/>
      <c r="Y4349"/>
      <c r="Z4349"/>
      <c r="AA4349"/>
      <c r="AB4349"/>
      <c r="AC4349"/>
      <c r="AD4349"/>
      <c r="AE4349"/>
      <c r="AF4349"/>
      <c r="AG4349"/>
      <c r="AH4349"/>
      <c r="AI4349"/>
      <c r="AJ4349"/>
      <c r="AK4349"/>
      <c r="AL4349"/>
    </row>
    <row r="4350" spans="3:38" ht="15" customHeight="1" x14ac:dyDescent="0.35">
      <c r="C4350"/>
      <c r="D4350"/>
      <c r="E4350"/>
      <c r="F4350"/>
      <c r="G4350"/>
      <c r="H4350"/>
      <c r="I4350"/>
      <c r="J4350"/>
      <c r="K4350"/>
      <c r="L4350"/>
      <c r="M4350"/>
      <c r="N4350"/>
      <c r="O4350"/>
      <c r="S4350"/>
      <c r="T4350"/>
      <c r="U4350"/>
      <c r="V4350"/>
      <c r="Y4350"/>
      <c r="Z4350"/>
      <c r="AA4350"/>
      <c r="AB4350"/>
      <c r="AC4350"/>
      <c r="AD4350"/>
      <c r="AE4350"/>
      <c r="AF4350"/>
      <c r="AG4350"/>
      <c r="AH4350"/>
      <c r="AI4350"/>
      <c r="AJ4350"/>
      <c r="AK4350"/>
      <c r="AL4350"/>
    </row>
    <row r="4351" spans="3:38" ht="15" customHeight="1" x14ac:dyDescent="0.35">
      <c r="C4351"/>
      <c r="D4351"/>
      <c r="E4351"/>
      <c r="F4351"/>
      <c r="G4351"/>
      <c r="H4351"/>
      <c r="I4351"/>
      <c r="J4351"/>
      <c r="K4351"/>
      <c r="L4351"/>
      <c r="M4351"/>
      <c r="N4351"/>
      <c r="O4351"/>
      <c r="S4351"/>
      <c r="T4351"/>
      <c r="U4351"/>
      <c r="V4351"/>
      <c r="Y4351"/>
      <c r="Z4351"/>
      <c r="AA4351"/>
      <c r="AB4351"/>
      <c r="AC4351"/>
      <c r="AD4351"/>
      <c r="AE4351"/>
      <c r="AF4351"/>
      <c r="AG4351"/>
      <c r="AH4351"/>
      <c r="AI4351"/>
      <c r="AJ4351"/>
      <c r="AK4351"/>
      <c r="AL4351"/>
    </row>
    <row r="4352" spans="3:38" ht="15" customHeight="1" x14ac:dyDescent="0.35">
      <c r="C4352"/>
      <c r="D4352"/>
      <c r="E4352"/>
      <c r="F4352"/>
      <c r="G4352"/>
      <c r="H4352"/>
      <c r="I4352"/>
      <c r="J4352"/>
      <c r="K4352"/>
      <c r="L4352"/>
      <c r="M4352"/>
      <c r="N4352"/>
      <c r="O4352"/>
      <c r="S4352"/>
      <c r="T4352"/>
      <c r="U4352"/>
      <c r="V4352"/>
      <c r="Y4352"/>
      <c r="Z4352"/>
      <c r="AA4352"/>
      <c r="AB4352"/>
      <c r="AC4352"/>
      <c r="AD4352"/>
      <c r="AE4352"/>
      <c r="AF4352"/>
      <c r="AG4352"/>
      <c r="AH4352"/>
      <c r="AI4352"/>
      <c r="AJ4352"/>
      <c r="AK4352"/>
      <c r="AL4352"/>
    </row>
    <row r="4353" spans="3:38" ht="15" customHeight="1" x14ac:dyDescent="0.35">
      <c r="C4353"/>
      <c r="D4353"/>
      <c r="E4353"/>
      <c r="F4353"/>
      <c r="G4353"/>
      <c r="H4353"/>
      <c r="I4353"/>
      <c r="J4353"/>
      <c r="K4353"/>
      <c r="L4353"/>
      <c r="M4353"/>
      <c r="N4353"/>
      <c r="O4353"/>
      <c r="S4353"/>
      <c r="T4353"/>
      <c r="U4353"/>
      <c r="V4353"/>
      <c r="Y4353"/>
      <c r="Z4353"/>
      <c r="AA4353"/>
      <c r="AB4353"/>
      <c r="AC4353"/>
      <c r="AD4353"/>
      <c r="AE4353"/>
      <c r="AF4353"/>
      <c r="AG4353"/>
      <c r="AH4353"/>
      <c r="AI4353"/>
      <c r="AJ4353"/>
      <c r="AK4353"/>
      <c r="AL4353"/>
    </row>
    <row r="4354" spans="3:38" ht="15" customHeight="1" x14ac:dyDescent="0.35">
      <c r="C4354"/>
      <c r="D4354"/>
      <c r="E4354"/>
      <c r="F4354"/>
      <c r="G4354"/>
      <c r="H4354"/>
      <c r="I4354"/>
      <c r="J4354"/>
      <c r="K4354"/>
      <c r="L4354"/>
      <c r="M4354"/>
      <c r="N4354"/>
      <c r="O4354"/>
      <c r="S4354"/>
      <c r="T4354"/>
      <c r="U4354"/>
      <c r="V4354"/>
      <c r="Y4354"/>
      <c r="Z4354"/>
      <c r="AA4354"/>
      <c r="AB4354"/>
      <c r="AC4354"/>
      <c r="AD4354"/>
      <c r="AE4354"/>
      <c r="AF4354"/>
      <c r="AG4354"/>
      <c r="AH4354"/>
      <c r="AI4354"/>
      <c r="AJ4354"/>
      <c r="AK4354"/>
      <c r="AL4354"/>
    </row>
    <row r="4355" spans="3:38" ht="15" customHeight="1" x14ac:dyDescent="0.35">
      <c r="C4355"/>
      <c r="D4355"/>
      <c r="E4355"/>
      <c r="F4355"/>
      <c r="G4355"/>
      <c r="H4355"/>
      <c r="I4355"/>
      <c r="J4355"/>
      <c r="K4355"/>
      <c r="L4355"/>
      <c r="M4355"/>
      <c r="N4355"/>
      <c r="O4355"/>
      <c r="S4355"/>
      <c r="T4355"/>
      <c r="U4355"/>
      <c r="V4355"/>
      <c r="Y4355"/>
      <c r="Z4355"/>
      <c r="AA4355"/>
      <c r="AB4355"/>
      <c r="AC4355"/>
      <c r="AD4355"/>
      <c r="AE4355"/>
      <c r="AF4355"/>
      <c r="AG4355"/>
      <c r="AH4355"/>
      <c r="AI4355"/>
      <c r="AJ4355"/>
      <c r="AK4355"/>
      <c r="AL4355"/>
    </row>
    <row r="4356" spans="3:38" ht="15" customHeight="1" x14ac:dyDescent="0.35">
      <c r="C4356"/>
      <c r="D4356"/>
      <c r="E4356"/>
      <c r="F4356"/>
      <c r="G4356"/>
      <c r="H4356"/>
      <c r="I4356"/>
      <c r="J4356"/>
      <c r="K4356"/>
      <c r="L4356"/>
      <c r="M4356"/>
      <c r="N4356"/>
      <c r="O4356"/>
      <c r="S4356"/>
      <c r="T4356"/>
      <c r="U4356"/>
      <c r="V4356"/>
      <c r="Y4356"/>
      <c r="Z4356"/>
      <c r="AA4356"/>
      <c r="AB4356"/>
      <c r="AC4356"/>
      <c r="AD4356"/>
      <c r="AE4356"/>
      <c r="AF4356"/>
      <c r="AG4356"/>
      <c r="AH4356"/>
      <c r="AI4356"/>
      <c r="AJ4356"/>
      <c r="AK4356"/>
      <c r="AL4356"/>
    </row>
    <row r="4357" spans="3:38" ht="15" customHeight="1" x14ac:dyDescent="0.35">
      <c r="C4357"/>
      <c r="D4357"/>
      <c r="E4357"/>
      <c r="F4357"/>
      <c r="G4357"/>
      <c r="H4357"/>
      <c r="I4357"/>
      <c r="J4357"/>
      <c r="K4357"/>
      <c r="L4357"/>
      <c r="M4357"/>
      <c r="N4357"/>
      <c r="O4357"/>
      <c r="S4357"/>
      <c r="T4357"/>
      <c r="U4357"/>
      <c r="V4357"/>
      <c r="Y4357"/>
      <c r="Z4357"/>
      <c r="AA4357"/>
      <c r="AB4357"/>
      <c r="AC4357"/>
      <c r="AD4357"/>
      <c r="AE4357"/>
      <c r="AF4357"/>
      <c r="AG4357"/>
      <c r="AH4357"/>
      <c r="AI4357"/>
      <c r="AJ4357"/>
      <c r="AK4357"/>
      <c r="AL4357"/>
    </row>
    <row r="4358" spans="3:38" ht="15" customHeight="1" x14ac:dyDescent="0.35">
      <c r="C4358"/>
      <c r="D4358"/>
      <c r="E4358"/>
      <c r="F4358"/>
      <c r="G4358"/>
      <c r="H4358"/>
      <c r="I4358"/>
      <c r="J4358"/>
      <c r="K4358"/>
      <c r="L4358"/>
      <c r="M4358"/>
      <c r="N4358"/>
      <c r="O4358"/>
      <c r="S4358"/>
      <c r="T4358"/>
      <c r="U4358"/>
      <c r="V4358"/>
      <c r="Y4358"/>
      <c r="Z4358"/>
      <c r="AA4358"/>
      <c r="AB4358"/>
      <c r="AC4358"/>
      <c r="AD4358"/>
      <c r="AE4358"/>
      <c r="AF4358"/>
      <c r="AG4358"/>
      <c r="AH4358"/>
      <c r="AI4358"/>
      <c r="AJ4358"/>
      <c r="AK4358"/>
      <c r="AL4358"/>
    </row>
    <row r="4359" spans="3:38" ht="15" customHeight="1" x14ac:dyDescent="0.35">
      <c r="C4359"/>
      <c r="D4359"/>
      <c r="E4359"/>
      <c r="F4359"/>
      <c r="G4359"/>
      <c r="H4359"/>
      <c r="I4359"/>
      <c r="J4359"/>
      <c r="K4359"/>
      <c r="L4359"/>
      <c r="M4359"/>
      <c r="N4359"/>
      <c r="O4359"/>
      <c r="S4359"/>
      <c r="T4359"/>
      <c r="U4359"/>
      <c r="V4359"/>
      <c r="Y4359"/>
      <c r="Z4359"/>
      <c r="AA4359"/>
      <c r="AB4359"/>
      <c r="AC4359"/>
      <c r="AD4359"/>
      <c r="AE4359"/>
      <c r="AF4359"/>
      <c r="AG4359"/>
      <c r="AH4359"/>
      <c r="AI4359"/>
      <c r="AJ4359"/>
      <c r="AK4359"/>
      <c r="AL4359"/>
    </row>
    <row r="4360" spans="3:38" ht="15" customHeight="1" x14ac:dyDescent="0.35">
      <c r="C4360"/>
      <c r="D4360"/>
      <c r="E4360"/>
      <c r="F4360"/>
      <c r="G4360"/>
      <c r="H4360"/>
      <c r="I4360"/>
      <c r="J4360"/>
      <c r="K4360"/>
      <c r="L4360"/>
      <c r="M4360"/>
      <c r="N4360"/>
      <c r="O4360"/>
      <c r="S4360"/>
      <c r="T4360"/>
      <c r="U4360"/>
      <c r="V4360"/>
      <c r="Y4360"/>
      <c r="Z4360"/>
      <c r="AA4360"/>
      <c r="AB4360"/>
      <c r="AC4360"/>
      <c r="AD4360"/>
      <c r="AE4360"/>
      <c r="AF4360"/>
      <c r="AG4360"/>
      <c r="AH4360"/>
      <c r="AI4360"/>
      <c r="AJ4360"/>
      <c r="AK4360"/>
      <c r="AL4360"/>
    </row>
    <row r="4361" spans="3:38" ht="15" customHeight="1" x14ac:dyDescent="0.35">
      <c r="C4361"/>
      <c r="D4361"/>
      <c r="E4361"/>
      <c r="F4361"/>
      <c r="G4361"/>
      <c r="H4361"/>
      <c r="I4361"/>
      <c r="J4361"/>
      <c r="K4361"/>
      <c r="L4361"/>
      <c r="M4361"/>
      <c r="N4361"/>
      <c r="O4361"/>
      <c r="S4361"/>
      <c r="T4361"/>
      <c r="U4361"/>
      <c r="V4361"/>
      <c r="Y4361"/>
      <c r="Z4361"/>
      <c r="AA4361"/>
      <c r="AB4361"/>
      <c r="AC4361"/>
      <c r="AD4361"/>
      <c r="AE4361"/>
      <c r="AF4361"/>
      <c r="AG4361"/>
      <c r="AH4361"/>
      <c r="AI4361"/>
      <c r="AJ4361"/>
      <c r="AK4361"/>
      <c r="AL4361"/>
    </row>
    <row r="4362" spans="3:38" ht="15" customHeight="1" x14ac:dyDescent="0.35">
      <c r="C4362"/>
      <c r="D4362"/>
      <c r="E4362"/>
      <c r="F4362"/>
      <c r="G4362"/>
      <c r="H4362"/>
      <c r="I4362"/>
      <c r="J4362"/>
      <c r="K4362"/>
      <c r="L4362"/>
      <c r="M4362"/>
      <c r="N4362"/>
      <c r="O4362"/>
      <c r="S4362"/>
      <c r="T4362"/>
      <c r="U4362"/>
      <c r="V4362"/>
      <c r="Y4362"/>
      <c r="Z4362"/>
      <c r="AA4362"/>
      <c r="AB4362"/>
      <c r="AC4362"/>
      <c r="AD4362"/>
      <c r="AE4362"/>
      <c r="AF4362"/>
      <c r="AG4362"/>
      <c r="AH4362"/>
      <c r="AI4362"/>
      <c r="AJ4362"/>
      <c r="AK4362"/>
      <c r="AL4362"/>
    </row>
    <row r="4363" spans="3:38" ht="15" customHeight="1" x14ac:dyDescent="0.35">
      <c r="C4363"/>
      <c r="D4363"/>
      <c r="E4363"/>
      <c r="F4363"/>
      <c r="G4363"/>
      <c r="H4363"/>
      <c r="I4363"/>
      <c r="J4363"/>
      <c r="K4363"/>
      <c r="L4363"/>
      <c r="M4363"/>
      <c r="N4363"/>
      <c r="O4363"/>
      <c r="S4363"/>
      <c r="T4363"/>
      <c r="U4363"/>
      <c r="V4363"/>
      <c r="Y4363"/>
      <c r="Z4363"/>
      <c r="AA4363"/>
      <c r="AB4363"/>
      <c r="AC4363"/>
      <c r="AD4363"/>
      <c r="AE4363"/>
      <c r="AF4363"/>
      <c r="AG4363"/>
      <c r="AH4363"/>
      <c r="AI4363"/>
      <c r="AJ4363"/>
      <c r="AK4363"/>
      <c r="AL4363"/>
    </row>
    <row r="4364" spans="3:38" ht="15" customHeight="1" x14ac:dyDescent="0.35">
      <c r="C4364"/>
      <c r="D4364"/>
      <c r="E4364"/>
      <c r="F4364"/>
      <c r="G4364"/>
      <c r="H4364"/>
      <c r="I4364"/>
      <c r="J4364"/>
      <c r="K4364"/>
      <c r="L4364"/>
      <c r="M4364"/>
      <c r="N4364"/>
      <c r="O4364"/>
      <c r="S4364"/>
      <c r="T4364"/>
      <c r="U4364"/>
      <c r="V4364"/>
      <c r="Y4364"/>
      <c r="Z4364"/>
      <c r="AA4364"/>
      <c r="AB4364"/>
      <c r="AC4364"/>
      <c r="AD4364"/>
      <c r="AE4364"/>
      <c r="AF4364"/>
      <c r="AG4364"/>
      <c r="AH4364"/>
      <c r="AI4364"/>
      <c r="AJ4364"/>
      <c r="AK4364"/>
      <c r="AL4364"/>
    </row>
    <row r="4365" spans="3:38" ht="15" customHeight="1" x14ac:dyDescent="0.35">
      <c r="C4365"/>
      <c r="D4365"/>
      <c r="E4365"/>
      <c r="F4365"/>
      <c r="G4365"/>
      <c r="H4365"/>
      <c r="I4365"/>
      <c r="J4365"/>
      <c r="K4365"/>
      <c r="L4365"/>
      <c r="M4365"/>
      <c r="N4365"/>
      <c r="O4365"/>
      <c r="S4365"/>
      <c r="T4365"/>
      <c r="U4365"/>
      <c r="V4365"/>
      <c r="Y4365"/>
      <c r="Z4365"/>
      <c r="AA4365"/>
      <c r="AB4365"/>
      <c r="AC4365"/>
      <c r="AD4365"/>
      <c r="AE4365"/>
      <c r="AF4365"/>
      <c r="AG4365"/>
      <c r="AH4365"/>
      <c r="AI4365"/>
      <c r="AJ4365"/>
      <c r="AK4365"/>
      <c r="AL4365"/>
    </row>
    <row r="4366" spans="3:38" ht="15" customHeight="1" x14ac:dyDescent="0.35">
      <c r="C4366"/>
      <c r="D4366"/>
      <c r="E4366"/>
      <c r="F4366"/>
      <c r="G4366"/>
      <c r="H4366"/>
      <c r="I4366"/>
      <c r="J4366"/>
      <c r="K4366"/>
      <c r="L4366"/>
      <c r="M4366"/>
      <c r="N4366"/>
      <c r="O4366"/>
      <c r="S4366"/>
      <c r="T4366"/>
      <c r="U4366"/>
      <c r="V4366"/>
      <c r="Y4366"/>
      <c r="Z4366"/>
      <c r="AA4366"/>
      <c r="AB4366"/>
      <c r="AC4366"/>
      <c r="AD4366"/>
      <c r="AE4366"/>
      <c r="AF4366"/>
      <c r="AG4366"/>
      <c r="AH4366"/>
      <c r="AI4366"/>
      <c r="AJ4366"/>
      <c r="AK4366"/>
      <c r="AL4366"/>
    </row>
    <row r="4367" spans="3:38" ht="15" customHeight="1" x14ac:dyDescent="0.35">
      <c r="C4367"/>
      <c r="D4367"/>
      <c r="E4367"/>
      <c r="F4367"/>
      <c r="G4367"/>
      <c r="H4367"/>
      <c r="I4367"/>
      <c r="J4367"/>
      <c r="K4367"/>
      <c r="L4367"/>
      <c r="M4367"/>
      <c r="N4367"/>
      <c r="O4367"/>
      <c r="S4367"/>
      <c r="T4367"/>
      <c r="U4367"/>
      <c r="V4367"/>
      <c r="Y4367"/>
      <c r="Z4367"/>
      <c r="AA4367"/>
      <c r="AB4367"/>
      <c r="AC4367"/>
      <c r="AD4367"/>
      <c r="AE4367"/>
      <c r="AF4367"/>
      <c r="AG4367"/>
      <c r="AH4367"/>
      <c r="AI4367"/>
      <c r="AJ4367"/>
      <c r="AK4367"/>
      <c r="AL4367"/>
    </row>
    <row r="4368" spans="3:38" ht="15" customHeight="1" x14ac:dyDescent="0.35">
      <c r="C4368"/>
      <c r="D4368"/>
      <c r="E4368"/>
      <c r="F4368"/>
      <c r="G4368"/>
      <c r="H4368"/>
      <c r="I4368"/>
      <c r="J4368"/>
      <c r="K4368"/>
      <c r="L4368"/>
      <c r="M4368"/>
      <c r="N4368"/>
      <c r="O4368"/>
      <c r="S4368"/>
      <c r="T4368"/>
      <c r="U4368"/>
      <c r="V4368"/>
      <c r="Y4368"/>
      <c r="Z4368"/>
      <c r="AA4368"/>
      <c r="AB4368"/>
      <c r="AC4368"/>
      <c r="AD4368"/>
      <c r="AE4368"/>
      <c r="AF4368"/>
      <c r="AG4368"/>
      <c r="AH4368"/>
      <c r="AI4368"/>
      <c r="AJ4368"/>
      <c r="AK4368"/>
      <c r="AL4368"/>
    </row>
    <row r="4369" spans="3:38" ht="15" customHeight="1" x14ac:dyDescent="0.35">
      <c r="C4369"/>
      <c r="D4369"/>
      <c r="E4369"/>
      <c r="F4369"/>
      <c r="G4369"/>
      <c r="H4369"/>
      <c r="I4369"/>
      <c r="J4369"/>
      <c r="K4369"/>
      <c r="L4369"/>
      <c r="M4369"/>
      <c r="N4369"/>
      <c r="O4369"/>
      <c r="S4369"/>
      <c r="T4369"/>
      <c r="U4369"/>
      <c r="V4369"/>
      <c r="Y4369"/>
      <c r="Z4369"/>
      <c r="AA4369"/>
      <c r="AB4369"/>
      <c r="AC4369"/>
      <c r="AD4369"/>
      <c r="AE4369"/>
      <c r="AF4369"/>
      <c r="AG4369"/>
      <c r="AH4369"/>
      <c r="AI4369"/>
      <c r="AJ4369"/>
      <c r="AK4369"/>
      <c r="AL4369"/>
    </row>
    <row r="4370" spans="3:38" ht="15" customHeight="1" x14ac:dyDescent="0.35">
      <c r="C4370"/>
      <c r="D4370"/>
      <c r="E4370"/>
      <c r="F4370"/>
      <c r="G4370"/>
      <c r="H4370"/>
      <c r="I4370"/>
      <c r="J4370"/>
      <c r="K4370"/>
      <c r="L4370"/>
      <c r="M4370"/>
      <c r="N4370"/>
      <c r="O4370"/>
      <c r="S4370"/>
      <c r="T4370"/>
      <c r="U4370"/>
      <c r="V4370"/>
      <c r="Y4370"/>
      <c r="Z4370"/>
      <c r="AA4370"/>
      <c r="AB4370"/>
      <c r="AC4370"/>
      <c r="AD4370"/>
      <c r="AE4370"/>
      <c r="AF4370"/>
      <c r="AG4370"/>
      <c r="AH4370"/>
      <c r="AI4370"/>
      <c r="AJ4370"/>
      <c r="AK4370"/>
      <c r="AL4370"/>
    </row>
    <row r="4371" spans="3:38" ht="15" customHeight="1" x14ac:dyDescent="0.35">
      <c r="C4371"/>
      <c r="D4371"/>
      <c r="E4371"/>
      <c r="F4371"/>
      <c r="G4371"/>
      <c r="H4371"/>
      <c r="I4371"/>
      <c r="J4371"/>
      <c r="K4371"/>
      <c r="L4371"/>
      <c r="M4371"/>
      <c r="N4371"/>
      <c r="O4371"/>
      <c r="S4371"/>
      <c r="T4371"/>
      <c r="U4371"/>
      <c r="V4371"/>
      <c r="Y4371"/>
      <c r="Z4371"/>
      <c r="AA4371"/>
      <c r="AB4371"/>
      <c r="AC4371"/>
      <c r="AD4371"/>
      <c r="AE4371"/>
      <c r="AF4371"/>
      <c r="AG4371"/>
      <c r="AH4371"/>
      <c r="AI4371"/>
      <c r="AJ4371"/>
      <c r="AK4371"/>
      <c r="AL4371"/>
    </row>
    <row r="4372" spans="3:38" ht="15" customHeight="1" x14ac:dyDescent="0.35">
      <c r="C4372"/>
      <c r="D4372"/>
      <c r="E4372"/>
      <c r="F4372"/>
      <c r="G4372"/>
      <c r="H4372"/>
      <c r="I4372"/>
      <c r="J4372"/>
      <c r="K4372"/>
      <c r="L4372"/>
      <c r="M4372"/>
      <c r="N4372"/>
      <c r="O4372"/>
      <c r="S4372"/>
      <c r="T4372"/>
      <c r="U4372"/>
      <c r="V4372"/>
      <c r="Y4372"/>
      <c r="Z4372"/>
      <c r="AA4372"/>
      <c r="AB4372"/>
      <c r="AC4372"/>
      <c r="AD4372"/>
      <c r="AE4372"/>
      <c r="AF4372"/>
      <c r="AG4372"/>
      <c r="AH4372"/>
      <c r="AI4372"/>
      <c r="AJ4372"/>
      <c r="AK4372"/>
      <c r="AL4372"/>
    </row>
    <row r="4373" spans="3:38" ht="15" customHeight="1" x14ac:dyDescent="0.35">
      <c r="C4373"/>
      <c r="D4373"/>
      <c r="E4373"/>
      <c r="F4373"/>
      <c r="G4373"/>
      <c r="H4373"/>
      <c r="I4373"/>
      <c r="J4373"/>
      <c r="K4373"/>
      <c r="L4373"/>
      <c r="M4373"/>
      <c r="N4373"/>
      <c r="O4373"/>
      <c r="S4373"/>
      <c r="T4373"/>
      <c r="U4373"/>
      <c r="V4373"/>
      <c r="Y4373"/>
      <c r="Z4373"/>
      <c r="AA4373"/>
      <c r="AB4373"/>
      <c r="AC4373"/>
      <c r="AD4373"/>
      <c r="AE4373"/>
      <c r="AF4373"/>
      <c r="AG4373"/>
      <c r="AH4373"/>
      <c r="AI4373"/>
      <c r="AJ4373"/>
      <c r="AK4373"/>
      <c r="AL4373"/>
    </row>
    <row r="4374" spans="3:38" ht="15" customHeight="1" x14ac:dyDescent="0.35">
      <c r="C4374"/>
      <c r="D4374"/>
      <c r="E4374"/>
      <c r="F4374"/>
      <c r="G4374"/>
      <c r="H4374"/>
      <c r="I4374"/>
      <c r="J4374"/>
      <c r="K4374"/>
      <c r="L4374"/>
      <c r="M4374"/>
      <c r="N4374"/>
      <c r="O4374"/>
      <c r="S4374"/>
      <c r="T4374"/>
      <c r="U4374"/>
      <c r="V4374"/>
      <c r="Y4374"/>
      <c r="Z4374"/>
      <c r="AA4374"/>
      <c r="AB4374"/>
      <c r="AC4374"/>
      <c r="AD4374"/>
      <c r="AE4374"/>
      <c r="AF4374"/>
      <c r="AG4374"/>
      <c r="AH4374"/>
      <c r="AI4374"/>
      <c r="AJ4374"/>
      <c r="AK4374"/>
      <c r="AL4374"/>
    </row>
    <row r="4375" spans="3:38" ht="15" customHeight="1" x14ac:dyDescent="0.35">
      <c r="C4375"/>
      <c r="D4375"/>
      <c r="E4375"/>
      <c r="F4375"/>
      <c r="G4375"/>
      <c r="H4375"/>
      <c r="I4375"/>
      <c r="J4375"/>
      <c r="K4375"/>
      <c r="L4375"/>
      <c r="M4375"/>
      <c r="N4375"/>
      <c r="O4375"/>
      <c r="S4375"/>
      <c r="T4375"/>
      <c r="U4375"/>
      <c r="V4375"/>
      <c r="Y4375"/>
      <c r="Z4375"/>
      <c r="AA4375"/>
      <c r="AB4375"/>
      <c r="AC4375"/>
      <c r="AD4375"/>
      <c r="AE4375"/>
      <c r="AF4375"/>
      <c r="AG4375"/>
      <c r="AH4375"/>
      <c r="AI4375"/>
      <c r="AJ4375"/>
      <c r="AK4375"/>
      <c r="AL4375"/>
    </row>
    <row r="4376" spans="3:38" ht="15" customHeight="1" x14ac:dyDescent="0.35">
      <c r="C4376"/>
      <c r="D4376"/>
      <c r="E4376"/>
      <c r="F4376"/>
      <c r="G4376"/>
      <c r="H4376"/>
      <c r="I4376"/>
      <c r="J4376"/>
      <c r="K4376"/>
      <c r="L4376"/>
      <c r="M4376"/>
      <c r="N4376"/>
      <c r="O4376"/>
      <c r="S4376"/>
      <c r="T4376"/>
      <c r="U4376"/>
      <c r="V4376"/>
      <c r="Y4376"/>
      <c r="Z4376"/>
      <c r="AA4376"/>
      <c r="AB4376"/>
      <c r="AC4376"/>
      <c r="AD4376"/>
      <c r="AE4376"/>
      <c r="AF4376"/>
      <c r="AG4376"/>
      <c r="AH4376"/>
      <c r="AI4376"/>
      <c r="AJ4376"/>
      <c r="AK4376"/>
      <c r="AL4376"/>
    </row>
    <row r="4377" spans="3:38" ht="15" customHeight="1" x14ac:dyDescent="0.35">
      <c r="C4377"/>
      <c r="D4377"/>
      <c r="E4377"/>
      <c r="F4377"/>
      <c r="G4377"/>
      <c r="H4377"/>
      <c r="I4377"/>
      <c r="J4377"/>
      <c r="K4377"/>
      <c r="L4377"/>
      <c r="M4377"/>
      <c r="N4377"/>
      <c r="O4377"/>
      <c r="S4377"/>
      <c r="T4377"/>
      <c r="U4377"/>
      <c r="V4377"/>
      <c r="Y4377"/>
      <c r="Z4377"/>
      <c r="AA4377"/>
      <c r="AB4377"/>
      <c r="AC4377"/>
      <c r="AD4377"/>
      <c r="AE4377"/>
      <c r="AF4377"/>
      <c r="AG4377"/>
      <c r="AH4377"/>
      <c r="AI4377"/>
      <c r="AJ4377"/>
      <c r="AK4377"/>
      <c r="AL4377"/>
    </row>
    <row r="4378" spans="3:38" ht="15" customHeight="1" x14ac:dyDescent="0.35">
      <c r="C4378"/>
      <c r="D4378"/>
      <c r="E4378"/>
      <c r="F4378"/>
      <c r="G4378"/>
      <c r="H4378"/>
      <c r="I4378"/>
      <c r="J4378"/>
      <c r="K4378"/>
      <c r="L4378"/>
      <c r="M4378"/>
      <c r="N4378"/>
      <c r="O4378"/>
      <c r="S4378"/>
      <c r="T4378"/>
      <c r="U4378"/>
      <c r="V4378"/>
      <c r="Y4378"/>
      <c r="Z4378"/>
      <c r="AA4378"/>
      <c r="AB4378"/>
      <c r="AC4378"/>
      <c r="AD4378"/>
      <c r="AE4378"/>
      <c r="AF4378"/>
      <c r="AG4378"/>
      <c r="AH4378"/>
      <c r="AI4378"/>
      <c r="AJ4378"/>
      <c r="AK4378"/>
      <c r="AL4378"/>
    </row>
    <row r="4379" spans="3:38" ht="15" customHeight="1" x14ac:dyDescent="0.35">
      <c r="C4379"/>
      <c r="D4379"/>
      <c r="E4379"/>
      <c r="F4379"/>
      <c r="G4379"/>
      <c r="H4379"/>
      <c r="I4379"/>
      <c r="J4379"/>
      <c r="K4379"/>
      <c r="L4379"/>
      <c r="M4379"/>
      <c r="N4379"/>
      <c r="O4379"/>
      <c r="S4379"/>
      <c r="T4379"/>
      <c r="U4379"/>
      <c r="V4379"/>
      <c r="Y4379"/>
      <c r="Z4379"/>
      <c r="AA4379"/>
      <c r="AB4379"/>
      <c r="AC4379"/>
      <c r="AD4379"/>
      <c r="AE4379"/>
      <c r="AF4379"/>
      <c r="AG4379"/>
      <c r="AH4379"/>
      <c r="AI4379"/>
      <c r="AJ4379"/>
      <c r="AK4379"/>
      <c r="AL4379"/>
    </row>
    <row r="4380" spans="3:38" ht="15" customHeight="1" x14ac:dyDescent="0.35">
      <c r="C4380"/>
      <c r="D4380"/>
      <c r="E4380"/>
      <c r="F4380"/>
      <c r="G4380"/>
      <c r="H4380"/>
      <c r="I4380"/>
      <c r="J4380"/>
      <c r="K4380"/>
      <c r="L4380"/>
      <c r="M4380"/>
      <c r="N4380"/>
      <c r="O4380"/>
      <c r="S4380"/>
      <c r="T4380"/>
      <c r="U4380"/>
      <c r="V4380"/>
      <c r="Y4380"/>
      <c r="Z4380"/>
      <c r="AA4380"/>
      <c r="AB4380"/>
      <c r="AC4380"/>
      <c r="AD4380"/>
      <c r="AE4380"/>
      <c r="AF4380"/>
      <c r="AG4380"/>
      <c r="AH4380"/>
      <c r="AI4380"/>
      <c r="AJ4380"/>
      <c r="AK4380"/>
      <c r="AL4380"/>
    </row>
    <row r="4381" spans="3:38" ht="15" customHeight="1" x14ac:dyDescent="0.35">
      <c r="C4381"/>
      <c r="D4381"/>
      <c r="E4381"/>
      <c r="F4381"/>
      <c r="G4381"/>
      <c r="H4381"/>
      <c r="I4381"/>
      <c r="J4381"/>
      <c r="K4381"/>
      <c r="L4381"/>
      <c r="M4381"/>
      <c r="N4381"/>
      <c r="O4381"/>
      <c r="S4381"/>
      <c r="T4381"/>
      <c r="U4381"/>
      <c r="V4381"/>
      <c r="Y4381"/>
      <c r="Z4381"/>
      <c r="AA4381"/>
      <c r="AB4381"/>
      <c r="AC4381"/>
      <c r="AD4381"/>
      <c r="AE4381"/>
      <c r="AF4381"/>
      <c r="AG4381"/>
      <c r="AH4381"/>
      <c r="AI4381"/>
      <c r="AJ4381"/>
      <c r="AK4381"/>
      <c r="AL4381"/>
    </row>
    <row r="4382" spans="3:38" ht="15" customHeight="1" x14ac:dyDescent="0.35">
      <c r="C4382"/>
      <c r="D4382"/>
      <c r="E4382"/>
      <c r="F4382"/>
      <c r="G4382"/>
      <c r="H4382"/>
      <c r="I4382"/>
      <c r="J4382"/>
      <c r="K4382"/>
      <c r="L4382"/>
      <c r="M4382"/>
      <c r="N4382"/>
      <c r="O4382"/>
      <c r="S4382"/>
      <c r="T4382"/>
      <c r="U4382"/>
      <c r="V4382"/>
      <c r="Y4382"/>
      <c r="Z4382"/>
      <c r="AA4382"/>
      <c r="AB4382"/>
      <c r="AC4382"/>
      <c r="AD4382"/>
      <c r="AE4382"/>
      <c r="AF4382"/>
      <c r="AG4382"/>
      <c r="AH4382"/>
      <c r="AI4382"/>
      <c r="AJ4382"/>
      <c r="AK4382"/>
      <c r="AL4382"/>
    </row>
    <row r="4383" spans="3:38" ht="15" customHeight="1" x14ac:dyDescent="0.35">
      <c r="C4383"/>
      <c r="D4383"/>
      <c r="E4383"/>
      <c r="F4383"/>
      <c r="G4383"/>
      <c r="H4383"/>
      <c r="I4383"/>
      <c r="J4383"/>
      <c r="K4383"/>
      <c r="L4383"/>
      <c r="M4383"/>
      <c r="N4383"/>
      <c r="O4383"/>
      <c r="S4383"/>
      <c r="T4383"/>
      <c r="U4383"/>
      <c r="V4383"/>
      <c r="Y4383"/>
      <c r="Z4383"/>
      <c r="AA4383"/>
      <c r="AB4383"/>
      <c r="AC4383"/>
      <c r="AD4383"/>
      <c r="AE4383"/>
      <c r="AF4383"/>
      <c r="AG4383"/>
      <c r="AH4383"/>
      <c r="AI4383"/>
      <c r="AJ4383"/>
      <c r="AK4383"/>
      <c r="AL4383"/>
    </row>
    <row r="4384" spans="3:38" ht="15" customHeight="1" x14ac:dyDescent="0.35">
      <c r="C4384"/>
      <c r="D4384"/>
      <c r="E4384"/>
      <c r="F4384"/>
      <c r="G4384"/>
      <c r="H4384"/>
      <c r="I4384"/>
      <c r="J4384"/>
      <c r="K4384"/>
      <c r="L4384"/>
      <c r="M4384"/>
      <c r="N4384"/>
      <c r="O4384"/>
      <c r="S4384"/>
      <c r="T4384"/>
      <c r="U4384"/>
      <c r="V4384"/>
      <c r="Y4384"/>
      <c r="Z4384"/>
      <c r="AA4384"/>
      <c r="AB4384"/>
      <c r="AC4384"/>
      <c r="AD4384"/>
      <c r="AE4384"/>
      <c r="AF4384"/>
      <c r="AG4384"/>
      <c r="AH4384"/>
      <c r="AI4384"/>
      <c r="AJ4384"/>
      <c r="AK4384"/>
      <c r="AL4384"/>
    </row>
    <row r="4385" spans="3:38" ht="15" customHeight="1" x14ac:dyDescent="0.35">
      <c r="C4385"/>
      <c r="D4385"/>
      <c r="E4385"/>
      <c r="F4385"/>
      <c r="G4385"/>
      <c r="H4385"/>
      <c r="I4385"/>
      <c r="J4385"/>
      <c r="K4385"/>
      <c r="L4385"/>
      <c r="M4385"/>
      <c r="N4385"/>
      <c r="O4385"/>
      <c r="S4385"/>
      <c r="T4385"/>
      <c r="U4385"/>
      <c r="V4385"/>
      <c r="Y4385"/>
      <c r="Z4385"/>
      <c r="AA4385"/>
      <c r="AB4385"/>
      <c r="AC4385"/>
      <c r="AD4385"/>
      <c r="AE4385"/>
      <c r="AF4385"/>
      <c r="AG4385"/>
      <c r="AH4385"/>
      <c r="AI4385"/>
      <c r="AJ4385"/>
      <c r="AK4385"/>
      <c r="AL4385"/>
    </row>
    <row r="4386" spans="3:38" ht="15" customHeight="1" x14ac:dyDescent="0.35">
      <c r="C4386"/>
      <c r="D4386"/>
      <c r="E4386"/>
      <c r="F4386"/>
      <c r="G4386"/>
      <c r="H4386"/>
      <c r="I4386"/>
      <c r="J4386"/>
      <c r="K4386"/>
      <c r="L4386"/>
      <c r="M4386"/>
      <c r="N4386"/>
      <c r="O4386"/>
      <c r="S4386"/>
      <c r="T4386"/>
      <c r="U4386"/>
      <c r="V4386"/>
      <c r="Y4386"/>
      <c r="Z4386"/>
      <c r="AA4386"/>
      <c r="AB4386"/>
      <c r="AC4386"/>
      <c r="AD4386"/>
      <c r="AE4386"/>
      <c r="AF4386"/>
      <c r="AG4386"/>
      <c r="AH4386"/>
      <c r="AI4386"/>
      <c r="AJ4386"/>
      <c r="AK4386"/>
      <c r="AL4386"/>
    </row>
    <row r="4387" spans="3:38" ht="15" customHeight="1" x14ac:dyDescent="0.35">
      <c r="C4387"/>
      <c r="D4387"/>
      <c r="E4387"/>
      <c r="F4387"/>
      <c r="G4387"/>
      <c r="H4387"/>
      <c r="I4387"/>
      <c r="J4387"/>
      <c r="K4387"/>
      <c r="L4387"/>
      <c r="M4387"/>
      <c r="N4387"/>
      <c r="O4387"/>
      <c r="S4387"/>
      <c r="T4387"/>
      <c r="U4387"/>
      <c r="V4387"/>
      <c r="Y4387"/>
      <c r="Z4387"/>
      <c r="AA4387"/>
      <c r="AB4387"/>
      <c r="AC4387"/>
      <c r="AD4387"/>
      <c r="AE4387"/>
      <c r="AF4387"/>
      <c r="AG4387"/>
      <c r="AH4387"/>
      <c r="AI4387"/>
      <c r="AJ4387"/>
      <c r="AK4387"/>
      <c r="AL4387"/>
    </row>
    <row r="4388" spans="3:38" ht="15" customHeight="1" x14ac:dyDescent="0.35">
      <c r="C4388"/>
      <c r="D4388"/>
      <c r="E4388"/>
      <c r="F4388"/>
      <c r="G4388"/>
      <c r="H4388"/>
      <c r="I4388"/>
      <c r="J4388"/>
      <c r="K4388"/>
      <c r="L4388"/>
      <c r="M4388"/>
      <c r="N4388"/>
      <c r="O4388"/>
      <c r="S4388"/>
      <c r="T4388"/>
      <c r="U4388"/>
      <c r="V4388"/>
      <c r="Y4388"/>
      <c r="Z4388"/>
      <c r="AA4388"/>
      <c r="AB4388"/>
      <c r="AC4388"/>
      <c r="AD4388"/>
      <c r="AE4388"/>
      <c r="AF4388"/>
      <c r="AG4388"/>
      <c r="AH4388"/>
      <c r="AI4388"/>
      <c r="AJ4388"/>
      <c r="AK4388"/>
      <c r="AL4388"/>
    </row>
    <row r="4389" spans="3:38" ht="15" customHeight="1" x14ac:dyDescent="0.35">
      <c r="C4389"/>
      <c r="D4389"/>
      <c r="E4389"/>
      <c r="F4389"/>
      <c r="G4389"/>
      <c r="H4389"/>
      <c r="I4389"/>
      <c r="J4389"/>
      <c r="K4389"/>
      <c r="L4389"/>
      <c r="M4389"/>
      <c r="N4389"/>
      <c r="O4389"/>
      <c r="S4389"/>
      <c r="T4389"/>
      <c r="U4389"/>
      <c r="V4389"/>
      <c r="Y4389"/>
      <c r="Z4389"/>
      <c r="AA4389"/>
      <c r="AB4389"/>
      <c r="AC4389"/>
      <c r="AD4389"/>
      <c r="AE4389"/>
      <c r="AF4389"/>
      <c r="AG4389"/>
      <c r="AH4389"/>
      <c r="AI4389"/>
      <c r="AJ4389"/>
      <c r="AK4389"/>
      <c r="AL4389"/>
    </row>
    <row r="4390" spans="3:38" ht="15" customHeight="1" x14ac:dyDescent="0.35">
      <c r="C4390"/>
      <c r="D4390"/>
      <c r="E4390"/>
      <c r="F4390"/>
      <c r="G4390"/>
      <c r="H4390"/>
      <c r="I4390"/>
      <c r="J4390"/>
      <c r="K4390"/>
      <c r="L4390"/>
      <c r="M4390"/>
      <c r="N4390"/>
      <c r="O4390"/>
      <c r="S4390"/>
      <c r="T4390"/>
      <c r="U4390"/>
      <c r="V4390"/>
      <c r="Y4390"/>
      <c r="Z4390"/>
      <c r="AA4390"/>
      <c r="AB4390"/>
      <c r="AC4390"/>
      <c r="AD4390"/>
      <c r="AE4390"/>
      <c r="AF4390"/>
      <c r="AG4390"/>
      <c r="AH4390"/>
      <c r="AI4390"/>
      <c r="AJ4390"/>
      <c r="AK4390"/>
      <c r="AL4390"/>
    </row>
    <row r="4391" spans="3:38" ht="15" customHeight="1" x14ac:dyDescent="0.35">
      <c r="C4391"/>
      <c r="D4391"/>
      <c r="E4391"/>
      <c r="F4391"/>
      <c r="G4391"/>
      <c r="H4391"/>
      <c r="I4391"/>
      <c r="J4391"/>
      <c r="K4391"/>
      <c r="L4391"/>
      <c r="M4391"/>
      <c r="N4391"/>
      <c r="O4391"/>
      <c r="S4391"/>
      <c r="T4391"/>
      <c r="U4391"/>
      <c r="V4391"/>
      <c r="Y4391"/>
      <c r="Z4391"/>
      <c r="AA4391"/>
      <c r="AB4391"/>
      <c r="AC4391"/>
      <c r="AD4391"/>
      <c r="AE4391"/>
      <c r="AF4391"/>
      <c r="AG4391"/>
      <c r="AH4391"/>
      <c r="AI4391"/>
      <c r="AJ4391"/>
      <c r="AK4391"/>
      <c r="AL4391"/>
    </row>
    <row r="4392" spans="3:38" ht="15" customHeight="1" x14ac:dyDescent="0.35">
      <c r="C4392"/>
      <c r="D4392"/>
      <c r="E4392"/>
      <c r="F4392"/>
      <c r="G4392"/>
      <c r="H4392"/>
      <c r="I4392"/>
      <c r="J4392"/>
      <c r="K4392"/>
      <c r="L4392"/>
      <c r="M4392"/>
      <c r="N4392"/>
      <c r="O4392"/>
      <c r="S4392"/>
      <c r="T4392"/>
      <c r="U4392"/>
      <c r="V4392"/>
      <c r="Y4392"/>
      <c r="Z4392"/>
      <c r="AA4392"/>
      <c r="AB4392"/>
      <c r="AC4392"/>
      <c r="AD4392"/>
      <c r="AE4392"/>
      <c r="AF4392"/>
      <c r="AG4392"/>
      <c r="AH4392"/>
      <c r="AI4392"/>
      <c r="AJ4392"/>
      <c r="AK4392"/>
      <c r="AL4392"/>
    </row>
    <row r="4393" spans="3:38" ht="15" customHeight="1" x14ac:dyDescent="0.35">
      <c r="C4393"/>
      <c r="D4393"/>
      <c r="E4393"/>
      <c r="F4393"/>
      <c r="G4393"/>
      <c r="H4393"/>
      <c r="I4393"/>
      <c r="J4393"/>
      <c r="K4393"/>
      <c r="L4393"/>
      <c r="M4393"/>
      <c r="N4393"/>
      <c r="O4393"/>
      <c r="S4393"/>
      <c r="T4393"/>
      <c r="U4393"/>
      <c r="V4393"/>
      <c r="Y4393"/>
      <c r="Z4393"/>
      <c r="AA4393"/>
      <c r="AB4393"/>
      <c r="AC4393"/>
      <c r="AD4393"/>
      <c r="AE4393"/>
      <c r="AF4393"/>
      <c r="AG4393"/>
      <c r="AH4393"/>
      <c r="AI4393"/>
      <c r="AJ4393"/>
      <c r="AK4393"/>
      <c r="AL4393"/>
    </row>
    <row r="4394" spans="3:38" ht="15" customHeight="1" x14ac:dyDescent="0.35">
      <c r="C4394"/>
      <c r="D4394"/>
      <c r="E4394"/>
      <c r="F4394"/>
      <c r="G4394"/>
      <c r="H4394"/>
      <c r="I4394"/>
      <c r="J4394"/>
      <c r="K4394"/>
      <c r="L4394"/>
      <c r="M4394"/>
      <c r="N4394"/>
      <c r="O4394"/>
      <c r="S4394"/>
      <c r="T4394"/>
      <c r="U4394"/>
      <c r="V4394"/>
      <c r="Y4394"/>
      <c r="Z4394"/>
      <c r="AA4394"/>
      <c r="AB4394"/>
      <c r="AC4394"/>
      <c r="AD4394"/>
      <c r="AE4394"/>
      <c r="AF4394"/>
      <c r="AG4394"/>
      <c r="AH4394"/>
      <c r="AI4394"/>
      <c r="AJ4394"/>
      <c r="AK4394"/>
      <c r="AL4394"/>
    </row>
    <row r="4395" spans="3:38" ht="15" customHeight="1" x14ac:dyDescent="0.35">
      <c r="C4395"/>
      <c r="D4395"/>
      <c r="E4395"/>
      <c r="F4395"/>
      <c r="G4395"/>
      <c r="H4395"/>
      <c r="I4395"/>
      <c r="J4395"/>
      <c r="K4395"/>
      <c r="L4395"/>
      <c r="M4395"/>
      <c r="N4395"/>
      <c r="O4395"/>
      <c r="S4395"/>
      <c r="T4395"/>
      <c r="U4395"/>
      <c r="V4395"/>
      <c r="Y4395"/>
      <c r="Z4395"/>
      <c r="AA4395"/>
      <c r="AB4395"/>
      <c r="AC4395"/>
      <c r="AD4395"/>
      <c r="AE4395"/>
      <c r="AF4395"/>
      <c r="AG4395"/>
      <c r="AH4395"/>
      <c r="AI4395"/>
      <c r="AJ4395"/>
      <c r="AK4395"/>
      <c r="AL4395"/>
    </row>
    <row r="4396" spans="3:38" ht="15" customHeight="1" x14ac:dyDescent="0.35">
      <c r="C4396"/>
      <c r="D4396"/>
      <c r="E4396"/>
      <c r="F4396"/>
      <c r="G4396"/>
      <c r="H4396"/>
      <c r="I4396"/>
      <c r="J4396"/>
      <c r="K4396"/>
      <c r="L4396"/>
      <c r="M4396"/>
      <c r="N4396"/>
      <c r="O4396"/>
      <c r="S4396"/>
      <c r="T4396"/>
      <c r="U4396"/>
      <c r="V4396"/>
      <c r="Y4396"/>
      <c r="Z4396"/>
      <c r="AA4396"/>
      <c r="AB4396"/>
      <c r="AC4396"/>
      <c r="AD4396"/>
      <c r="AE4396"/>
      <c r="AF4396"/>
      <c r="AG4396"/>
      <c r="AH4396"/>
      <c r="AI4396"/>
      <c r="AJ4396"/>
      <c r="AK4396"/>
      <c r="AL4396"/>
    </row>
    <row r="4397" spans="3:38" ht="15" customHeight="1" x14ac:dyDescent="0.35">
      <c r="C4397"/>
      <c r="D4397"/>
      <c r="E4397"/>
      <c r="F4397"/>
      <c r="G4397"/>
      <c r="H4397"/>
      <c r="I4397"/>
      <c r="J4397"/>
      <c r="K4397"/>
      <c r="L4397"/>
      <c r="M4397"/>
      <c r="N4397"/>
      <c r="O4397"/>
      <c r="S4397"/>
      <c r="T4397"/>
      <c r="U4397"/>
      <c r="V4397"/>
      <c r="Y4397"/>
      <c r="Z4397"/>
      <c r="AA4397"/>
      <c r="AB4397"/>
      <c r="AC4397"/>
      <c r="AD4397"/>
      <c r="AE4397"/>
      <c r="AF4397"/>
      <c r="AG4397"/>
      <c r="AH4397"/>
      <c r="AI4397"/>
      <c r="AJ4397"/>
      <c r="AK4397"/>
      <c r="AL4397"/>
    </row>
    <row r="4398" spans="3:38" ht="15" customHeight="1" x14ac:dyDescent="0.35">
      <c r="C4398"/>
      <c r="D4398"/>
      <c r="E4398"/>
      <c r="F4398"/>
      <c r="G4398"/>
      <c r="H4398"/>
      <c r="I4398"/>
      <c r="J4398"/>
      <c r="K4398"/>
      <c r="L4398"/>
      <c r="M4398"/>
      <c r="N4398"/>
      <c r="O4398"/>
      <c r="S4398"/>
      <c r="T4398"/>
      <c r="U4398"/>
      <c r="V4398"/>
      <c r="Y4398"/>
      <c r="Z4398"/>
      <c r="AA4398"/>
      <c r="AB4398"/>
      <c r="AC4398"/>
      <c r="AD4398"/>
      <c r="AE4398"/>
      <c r="AF4398"/>
      <c r="AG4398"/>
      <c r="AH4398"/>
      <c r="AI4398"/>
      <c r="AJ4398"/>
      <c r="AK4398"/>
      <c r="AL4398"/>
    </row>
    <row r="4399" spans="3:38" ht="15" customHeight="1" x14ac:dyDescent="0.35">
      <c r="C4399"/>
      <c r="D4399"/>
      <c r="E4399"/>
      <c r="F4399"/>
      <c r="G4399"/>
      <c r="H4399"/>
      <c r="I4399"/>
      <c r="J4399"/>
      <c r="K4399"/>
      <c r="L4399"/>
      <c r="M4399"/>
      <c r="N4399"/>
      <c r="O4399"/>
      <c r="S4399"/>
      <c r="T4399"/>
      <c r="U4399"/>
      <c r="V4399"/>
      <c r="Y4399"/>
      <c r="Z4399"/>
      <c r="AA4399"/>
      <c r="AB4399"/>
      <c r="AC4399"/>
      <c r="AD4399"/>
      <c r="AE4399"/>
      <c r="AF4399"/>
      <c r="AG4399"/>
      <c r="AH4399"/>
      <c r="AI4399"/>
      <c r="AJ4399"/>
      <c r="AK4399"/>
      <c r="AL4399"/>
    </row>
    <row r="4400" spans="3:38" ht="15" customHeight="1" x14ac:dyDescent="0.35">
      <c r="C4400"/>
      <c r="D4400"/>
      <c r="E4400"/>
      <c r="F4400"/>
      <c r="G4400"/>
      <c r="H4400"/>
      <c r="I4400"/>
      <c r="J4400"/>
      <c r="K4400"/>
      <c r="L4400"/>
      <c r="M4400"/>
      <c r="N4400"/>
      <c r="O4400"/>
      <c r="S4400"/>
      <c r="T4400"/>
      <c r="U4400"/>
      <c r="V4400"/>
      <c r="Y4400"/>
      <c r="Z4400"/>
      <c r="AA4400"/>
      <c r="AB4400"/>
      <c r="AC4400"/>
      <c r="AD4400"/>
      <c r="AE4400"/>
      <c r="AF4400"/>
      <c r="AG4400"/>
      <c r="AH4400"/>
      <c r="AI4400"/>
      <c r="AJ4400"/>
      <c r="AK4400"/>
      <c r="AL4400"/>
    </row>
    <row r="4401" spans="3:38" ht="15" customHeight="1" x14ac:dyDescent="0.35">
      <c r="C4401"/>
      <c r="D4401"/>
      <c r="E4401"/>
      <c r="F4401"/>
      <c r="G4401"/>
      <c r="H4401"/>
      <c r="I4401"/>
      <c r="J4401"/>
      <c r="K4401"/>
      <c r="L4401"/>
      <c r="M4401"/>
      <c r="N4401"/>
      <c r="O4401"/>
      <c r="S4401"/>
      <c r="T4401"/>
      <c r="U4401"/>
      <c r="V4401"/>
      <c r="Y4401"/>
      <c r="Z4401"/>
      <c r="AA4401"/>
      <c r="AB4401"/>
      <c r="AC4401"/>
      <c r="AD4401"/>
      <c r="AE4401"/>
      <c r="AF4401"/>
      <c r="AG4401"/>
      <c r="AH4401"/>
      <c r="AI4401"/>
      <c r="AJ4401"/>
      <c r="AK4401"/>
      <c r="AL4401"/>
    </row>
    <row r="4402" spans="3:38" ht="15" customHeight="1" x14ac:dyDescent="0.35">
      <c r="C4402"/>
      <c r="D4402"/>
      <c r="E4402"/>
      <c r="F4402"/>
      <c r="G4402"/>
      <c r="H4402"/>
      <c r="I4402"/>
      <c r="J4402"/>
      <c r="K4402"/>
      <c r="L4402"/>
      <c r="M4402"/>
      <c r="N4402"/>
      <c r="O4402"/>
      <c r="S4402"/>
      <c r="T4402"/>
      <c r="U4402"/>
      <c r="V4402"/>
      <c r="Y4402"/>
      <c r="Z4402"/>
      <c r="AA4402"/>
      <c r="AB4402"/>
      <c r="AC4402"/>
      <c r="AD4402"/>
      <c r="AE4402"/>
      <c r="AF4402"/>
      <c r="AG4402"/>
      <c r="AH4402"/>
      <c r="AI4402"/>
      <c r="AJ4402"/>
      <c r="AK4402"/>
      <c r="AL4402"/>
    </row>
    <row r="4403" spans="3:38" ht="15" customHeight="1" x14ac:dyDescent="0.35">
      <c r="C4403"/>
      <c r="D4403"/>
      <c r="E4403"/>
      <c r="F4403"/>
      <c r="G4403"/>
      <c r="H4403"/>
      <c r="I4403"/>
      <c r="J4403"/>
      <c r="K4403"/>
      <c r="L4403"/>
      <c r="M4403"/>
      <c r="N4403"/>
      <c r="O4403"/>
      <c r="S4403"/>
      <c r="T4403"/>
      <c r="U4403"/>
      <c r="V4403"/>
      <c r="Y4403"/>
      <c r="Z4403"/>
      <c r="AA4403"/>
      <c r="AB4403"/>
      <c r="AC4403"/>
      <c r="AD4403"/>
      <c r="AE4403"/>
      <c r="AF4403"/>
      <c r="AG4403"/>
      <c r="AH4403"/>
      <c r="AI4403"/>
      <c r="AJ4403"/>
      <c r="AK4403"/>
      <c r="AL4403"/>
    </row>
    <row r="4404" spans="3:38" ht="15" customHeight="1" x14ac:dyDescent="0.35">
      <c r="C4404"/>
      <c r="D4404"/>
      <c r="E4404"/>
      <c r="F4404"/>
      <c r="G4404"/>
      <c r="H4404"/>
      <c r="I4404"/>
      <c r="J4404"/>
      <c r="K4404"/>
      <c r="L4404"/>
      <c r="M4404"/>
      <c r="N4404"/>
      <c r="O4404"/>
      <c r="S4404"/>
      <c r="T4404"/>
      <c r="U4404"/>
      <c r="V4404"/>
      <c r="Y4404"/>
      <c r="Z4404"/>
      <c r="AA4404"/>
      <c r="AB4404"/>
      <c r="AC4404"/>
      <c r="AD4404"/>
      <c r="AE4404"/>
      <c r="AF4404"/>
      <c r="AG4404"/>
      <c r="AH4404"/>
      <c r="AI4404"/>
      <c r="AJ4404"/>
      <c r="AK4404"/>
      <c r="AL4404"/>
    </row>
    <row r="4405" spans="3:38" ht="15" customHeight="1" x14ac:dyDescent="0.35">
      <c r="C4405"/>
      <c r="D4405"/>
      <c r="E4405"/>
      <c r="F4405"/>
      <c r="G4405"/>
      <c r="H4405"/>
      <c r="I4405"/>
      <c r="J4405"/>
      <c r="K4405"/>
      <c r="L4405"/>
      <c r="M4405"/>
      <c r="N4405"/>
      <c r="O4405"/>
      <c r="S4405"/>
      <c r="T4405"/>
      <c r="U4405"/>
      <c r="V4405"/>
      <c r="Y4405"/>
      <c r="Z4405"/>
      <c r="AA4405"/>
      <c r="AB4405"/>
      <c r="AC4405"/>
      <c r="AD4405"/>
      <c r="AE4405"/>
      <c r="AF4405"/>
      <c r="AG4405"/>
      <c r="AH4405"/>
      <c r="AI4405"/>
      <c r="AJ4405"/>
      <c r="AK4405"/>
      <c r="AL4405"/>
    </row>
    <row r="4406" spans="3:38" ht="15" customHeight="1" x14ac:dyDescent="0.35">
      <c r="C4406"/>
      <c r="D4406"/>
      <c r="E4406"/>
      <c r="F4406"/>
      <c r="G4406"/>
      <c r="H4406"/>
      <c r="I4406"/>
      <c r="J4406"/>
      <c r="K4406"/>
      <c r="L4406"/>
      <c r="M4406"/>
      <c r="N4406"/>
      <c r="O4406"/>
      <c r="S4406"/>
      <c r="T4406"/>
      <c r="U4406"/>
      <c r="V4406"/>
      <c r="Y4406"/>
      <c r="Z4406"/>
      <c r="AA4406"/>
      <c r="AB4406"/>
      <c r="AC4406"/>
      <c r="AD4406"/>
      <c r="AE4406"/>
      <c r="AF4406"/>
      <c r="AG4406"/>
      <c r="AH4406"/>
      <c r="AI4406"/>
      <c r="AJ4406"/>
      <c r="AK4406"/>
      <c r="AL4406"/>
    </row>
    <row r="4407" spans="3:38" ht="15" customHeight="1" x14ac:dyDescent="0.35">
      <c r="C4407"/>
      <c r="D4407"/>
      <c r="E4407"/>
      <c r="F4407"/>
      <c r="G4407"/>
      <c r="H4407"/>
      <c r="I4407"/>
      <c r="J4407"/>
      <c r="K4407"/>
      <c r="L4407"/>
      <c r="M4407"/>
      <c r="N4407"/>
      <c r="O4407"/>
      <c r="S4407"/>
      <c r="T4407"/>
      <c r="U4407"/>
      <c r="V4407"/>
      <c r="Y4407"/>
      <c r="Z4407"/>
      <c r="AA4407"/>
      <c r="AB4407"/>
      <c r="AC4407"/>
      <c r="AD4407"/>
      <c r="AE4407"/>
      <c r="AF4407"/>
      <c r="AG4407"/>
      <c r="AH4407"/>
      <c r="AI4407"/>
      <c r="AJ4407"/>
      <c r="AK4407"/>
      <c r="AL4407"/>
    </row>
    <row r="4408" spans="3:38" ht="15" customHeight="1" x14ac:dyDescent="0.35">
      <c r="C4408"/>
      <c r="D4408"/>
      <c r="E4408"/>
      <c r="F4408"/>
      <c r="G4408"/>
      <c r="H4408"/>
      <c r="I4408"/>
      <c r="J4408"/>
      <c r="K4408"/>
      <c r="L4408"/>
      <c r="M4408"/>
      <c r="N4408"/>
      <c r="O4408"/>
      <c r="S4408"/>
      <c r="T4408"/>
      <c r="U4408"/>
      <c r="V4408"/>
      <c r="Y4408"/>
      <c r="Z4408"/>
      <c r="AA4408"/>
      <c r="AB4408"/>
      <c r="AC4408"/>
      <c r="AD4408"/>
      <c r="AE4408"/>
      <c r="AF4408"/>
      <c r="AG4408"/>
      <c r="AH4408"/>
      <c r="AI4408"/>
      <c r="AJ4408"/>
      <c r="AK4408"/>
      <c r="AL4408"/>
    </row>
    <row r="4409" spans="3:38" ht="15" customHeight="1" x14ac:dyDescent="0.35">
      <c r="C4409"/>
      <c r="D4409"/>
      <c r="E4409"/>
      <c r="F4409"/>
      <c r="G4409"/>
      <c r="H4409"/>
      <c r="I4409"/>
      <c r="J4409"/>
      <c r="K4409"/>
      <c r="L4409"/>
      <c r="M4409"/>
      <c r="N4409"/>
      <c r="O4409"/>
      <c r="S4409"/>
      <c r="T4409"/>
      <c r="U4409"/>
      <c r="V4409"/>
      <c r="Y4409"/>
      <c r="Z4409"/>
      <c r="AA4409"/>
      <c r="AB4409"/>
      <c r="AC4409"/>
      <c r="AD4409"/>
      <c r="AE4409"/>
      <c r="AF4409"/>
      <c r="AG4409"/>
      <c r="AH4409"/>
      <c r="AI4409"/>
      <c r="AJ4409"/>
      <c r="AK4409"/>
      <c r="AL4409"/>
    </row>
    <row r="4410" spans="3:38" ht="15" customHeight="1" x14ac:dyDescent="0.35">
      <c r="C4410"/>
      <c r="D4410"/>
      <c r="E4410"/>
      <c r="F4410"/>
      <c r="G4410"/>
      <c r="H4410"/>
      <c r="I4410"/>
      <c r="J4410"/>
      <c r="K4410"/>
      <c r="L4410"/>
      <c r="M4410"/>
      <c r="N4410"/>
      <c r="O4410"/>
      <c r="S4410"/>
      <c r="T4410"/>
      <c r="U4410"/>
      <c r="V4410"/>
      <c r="Y4410"/>
      <c r="Z4410"/>
      <c r="AA4410"/>
      <c r="AB4410"/>
      <c r="AC4410"/>
      <c r="AD4410"/>
      <c r="AE4410"/>
      <c r="AF4410"/>
      <c r="AG4410"/>
      <c r="AH4410"/>
      <c r="AI4410"/>
      <c r="AJ4410"/>
      <c r="AK4410"/>
      <c r="AL4410"/>
    </row>
    <row r="4411" spans="3:38" ht="15" customHeight="1" x14ac:dyDescent="0.35">
      <c r="C4411"/>
      <c r="D4411"/>
      <c r="E4411"/>
      <c r="F4411"/>
      <c r="G4411"/>
      <c r="H4411"/>
      <c r="I4411"/>
      <c r="J4411"/>
      <c r="K4411"/>
      <c r="L4411"/>
      <c r="M4411"/>
      <c r="N4411"/>
      <c r="O4411"/>
      <c r="S4411"/>
      <c r="T4411"/>
      <c r="U4411"/>
      <c r="V4411"/>
      <c r="Y4411"/>
      <c r="Z4411"/>
      <c r="AA4411"/>
      <c r="AB4411"/>
      <c r="AC4411"/>
      <c r="AD4411"/>
      <c r="AE4411"/>
      <c r="AF4411"/>
      <c r="AG4411"/>
      <c r="AH4411"/>
      <c r="AI4411"/>
      <c r="AJ4411"/>
      <c r="AK4411"/>
      <c r="AL4411"/>
    </row>
    <row r="4412" spans="3:38" ht="15" customHeight="1" x14ac:dyDescent="0.35">
      <c r="C4412"/>
      <c r="D4412"/>
      <c r="E4412"/>
      <c r="F4412"/>
      <c r="G4412"/>
      <c r="H4412"/>
      <c r="I4412"/>
      <c r="J4412"/>
      <c r="K4412"/>
      <c r="L4412"/>
      <c r="M4412"/>
      <c r="N4412"/>
      <c r="O4412"/>
      <c r="S4412"/>
      <c r="T4412"/>
      <c r="U4412"/>
      <c r="V4412"/>
      <c r="Y4412"/>
      <c r="Z4412"/>
      <c r="AA4412"/>
      <c r="AB4412"/>
      <c r="AC4412"/>
      <c r="AD4412"/>
      <c r="AE4412"/>
      <c r="AF4412"/>
      <c r="AG4412"/>
      <c r="AH4412"/>
      <c r="AI4412"/>
      <c r="AJ4412"/>
      <c r="AK4412"/>
      <c r="AL4412"/>
    </row>
    <row r="4413" spans="3:38" ht="15" customHeight="1" x14ac:dyDescent="0.35">
      <c r="C4413"/>
      <c r="D4413"/>
      <c r="E4413"/>
      <c r="F4413"/>
      <c r="G4413"/>
      <c r="H4413"/>
      <c r="I4413"/>
      <c r="J4413"/>
      <c r="K4413"/>
      <c r="L4413"/>
      <c r="M4413"/>
      <c r="N4413"/>
      <c r="O4413"/>
      <c r="S4413"/>
      <c r="T4413"/>
      <c r="U4413"/>
      <c r="V4413"/>
      <c r="Y4413"/>
      <c r="Z4413"/>
      <c r="AA4413"/>
      <c r="AB4413"/>
      <c r="AC4413"/>
      <c r="AD4413"/>
      <c r="AE4413"/>
      <c r="AF4413"/>
      <c r="AG4413"/>
      <c r="AH4413"/>
      <c r="AI4413"/>
      <c r="AJ4413"/>
      <c r="AK4413"/>
      <c r="AL4413"/>
    </row>
    <row r="4414" spans="3:38" ht="15" customHeight="1" x14ac:dyDescent="0.35">
      <c r="C4414"/>
      <c r="D4414"/>
      <c r="E4414"/>
      <c r="F4414"/>
      <c r="G4414"/>
      <c r="H4414"/>
      <c r="I4414"/>
      <c r="J4414"/>
      <c r="K4414"/>
      <c r="L4414"/>
      <c r="M4414"/>
      <c r="N4414"/>
      <c r="O4414"/>
      <c r="S4414"/>
      <c r="T4414"/>
      <c r="U4414"/>
      <c r="V4414"/>
      <c r="Y4414"/>
      <c r="Z4414"/>
      <c r="AA4414"/>
      <c r="AB4414"/>
      <c r="AC4414"/>
      <c r="AD4414"/>
      <c r="AE4414"/>
      <c r="AF4414"/>
      <c r="AG4414"/>
      <c r="AH4414"/>
      <c r="AI4414"/>
      <c r="AJ4414"/>
      <c r="AK4414"/>
      <c r="AL4414"/>
    </row>
    <row r="4415" spans="3:38" ht="15" customHeight="1" x14ac:dyDescent="0.35">
      <c r="C4415"/>
      <c r="D4415"/>
      <c r="E4415"/>
      <c r="F4415"/>
      <c r="G4415"/>
      <c r="H4415"/>
      <c r="I4415"/>
      <c r="J4415"/>
      <c r="K4415"/>
      <c r="L4415"/>
      <c r="M4415"/>
      <c r="N4415"/>
      <c r="O4415"/>
      <c r="S4415"/>
      <c r="T4415"/>
      <c r="U4415"/>
      <c r="V4415"/>
      <c r="Y4415"/>
      <c r="Z4415"/>
      <c r="AA4415"/>
      <c r="AB4415"/>
      <c r="AC4415"/>
      <c r="AD4415"/>
      <c r="AE4415"/>
      <c r="AF4415"/>
      <c r="AG4415"/>
      <c r="AH4415"/>
      <c r="AI4415"/>
      <c r="AJ4415"/>
      <c r="AK4415"/>
      <c r="AL4415"/>
    </row>
    <row r="4416" spans="3:38" ht="15" customHeight="1" x14ac:dyDescent="0.35">
      <c r="C4416"/>
      <c r="D4416"/>
      <c r="E4416"/>
      <c r="F4416"/>
      <c r="G4416"/>
      <c r="H4416"/>
      <c r="I4416"/>
      <c r="J4416"/>
      <c r="K4416"/>
      <c r="L4416"/>
      <c r="M4416"/>
      <c r="N4416"/>
      <c r="O4416"/>
      <c r="S4416"/>
      <c r="T4416"/>
      <c r="U4416"/>
      <c r="V4416"/>
      <c r="Y4416"/>
      <c r="Z4416"/>
      <c r="AA4416"/>
      <c r="AB4416"/>
      <c r="AC4416"/>
      <c r="AD4416"/>
      <c r="AE4416"/>
      <c r="AF4416"/>
      <c r="AG4416"/>
      <c r="AH4416"/>
      <c r="AI4416"/>
      <c r="AJ4416"/>
      <c r="AK4416"/>
      <c r="AL4416"/>
    </row>
    <row r="4417" spans="3:38" ht="15" customHeight="1" x14ac:dyDescent="0.35">
      <c r="C4417"/>
      <c r="D4417"/>
      <c r="E4417"/>
      <c r="F4417"/>
      <c r="G4417"/>
      <c r="H4417"/>
      <c r="I4417"/>
      <c r="J4417"/>
      <c r="K4417"/>
      <c r="L4417"/>
      <c r="M4417"/>
      <c r="N4417"/>
      <c r="O4417"/>
      <c r="S4417"/>
      <c r="T4417"/>
      <c r="U4417"/>
      <c r="V4417"/>
      <c r="Y4417"/>
      <c r="Z4417"/>
      <c r="AA4417"/>
      <c r="AB4417"/>
      <c r="AC4417"/>
      <c r="AD4417"/>
      <c r="AE4417"/>
      <c r="AF4417"/>
      <c r="AG4417"/>
      <c r="AH4417"/>
      <c r="AI4417"/>
      <c r="AJ4417"/>
      <c r="AK4417"/>
      <c r="AL4417"/>
    </row>
    <row r="4418" spans="3:38" ht="15" customHeight="1" x14ac:dyDescent="0.35">
      <c r="C4418"/>
      <c r="D4418"/>
      <c r="E4418"/>
      <c r="F4418"/>
      <c r="G4418"/>
      <c r="H4418"/>
      <c r="I4418"/>
      <c r="J4418"/>
      <c r="K4418"/>
      <c r="L4418"/>
      <c r="M4418"/>
      <c r="N4418"/>
      <c r="O4418"/>
      <c r="S4418"/>
      <c r="T4418"/>
      <c r="U4418"/>
      <c r="V4418"/>
      <c r="Y4418"/>
      <c r="Z4418"/>
      <c r="AA4418"/>
      <c r="AB4418"/>
      <c r="AC4418"/>
      <c r="AD4418"/>
      <c r="AE4418"/>
      <c r="AF4418"/>
      <c r="AG4418"/>
      <c r="AH4418"/>
      <c r="AI4418"/>
      <c r="AJ4418"/>
      <c r="AK4418"/>
      <c r="AL4418"/>
    </row>
    <row r="4419" spans="3:38" ht="15" customHeight="1" x14ac:dyDescent="0.35">
      <c r="C4419"/>
      <c r="D4419"/>
      <c r="E4419"/>
      <c r="F4419"/>
      <c r="G4419"/>
      <c r="H4419"/>
      <c r="I4419"/>
      <c r="J4419"/>
      <c r="K4419"/>
      <c r="L4419"/>
      <c r="M4419"/>
      <c r="N4419"/>
      <c r="O4419"/>
      <c r="S4419"/>
      <c r="T4419"/>
      <c r="U4419"/>
      <c r="V4419"/>
      <c r="Y4419"/>
      <c r="Z4419"/>
      <c r="AA4419"/>
      <c r="AB4419"/>
      <c r="AC4419"/>
      <c r="AD4419"/>
      <c r="AE4419"/>
      <c r="AF4419"/>
      <c r="AG4419"/>
      <c r="AH4419"/>
      <c r="AI4419"/>
      <c r="AJ4419"/>
      <c r="AK4419"/>
      <c r="AL4419"/>
    </row>
    <row r="4420" spans="3:38" ht="15" customHeight="1" x14ac:dyDescent="0.35">
      <c r="C4420"/>
      <c r="D4420"/>
      <c r="E4420"/>
      <c r="F4420"/>
      <c r="G4420"/>
      <c r="H4420"/>
      <c r="I4420"/>
      <c r="J4420"/>
      <c r="K4420"/>
      <c r="L4420"/>
      <c r="M4420"/>
      <c r="N4420"/>
      <c r="O4420"/>
      <c r="S4420"/>
      <c r="T4420"/>
      <c r="U4420"/>
      <c r="V4420"/>
      <c r="Y4420"/>
      <c r="Z4420"/>
      <c r="AA4420"/>
      <c r="AB4420"/>
      <c r="AC4420"/>
      <c r="AD4420"/>
      <c r="AE4420"/>
      <c r="AF4420"/>
      <c r="AG4420"/>
      <c r="AH4420"/>
      <c r="AI4420"/>
      <c r="AJ4420"/>
      <c r="AK4420"/>
      <c r="AL4420"/>
    </row>
    <row r="4421" spans="3:38" ht="15" customHeight="1" x14ac:dyDescent="0.35">
      <c r="C4421"/>
      <c r="D4421"/>
      <c r="E4421"/>
      <c r="F4421"/>
      <c r="G4421"/>
      <c r="H4421"/>
      <c r="I4421"/>
      <c r="J4421"/>
      <c r="K4421"/>
      <c r="L4421"/>
      <c r="M4421"/>
      <c r="N4421"/>
      <c r="O4421"/>
      <c r="S4421"/>
      <c r="T4421"/>
      <c r="U4421"/>
      <c r="V4421"/>
      <c r="Y4421"/>
      <c r="Z4421"/>
      <c r="AA4421"/>
      <c r="AB4421"/>
      <c r="AC4421"/>
      <c r="AD4421"/>
      <c r="AE4421"/>
      <c r="AF4421"/>
      <c r="AG4421"/>
      <c r="AH4421"/>
      <c r="AI4421"/>
      <c r="AJ4421"/>
      <c r="AK4421"/>
      <c r="AL4421"/>
    </row>
    <row r="4422" spans="3:38" ht="15" customHeight="1" x14ac:dyDescent="0.35">
      <c r="C4422"/>
      <c r="D4422"/>
      <c r="E4422"/>
      <c r="F4422"/>
      <c r="G4422"/>
      <c r="H4422"/>
      <c r="I4422"/>
      <c r="J4422"/>
      <c r="K4422"/>
      <c r="L4422"/>
      <c r="M4422"/>
      <c r="N4422"/>
      <c r="O4422"/>
      <c r="S4422"/>
      <c r="T4422"/>
      <c r="U4422"/>
      <c r="V4422"/>
      <c r="Y4422"/>
      <c r="Z4422"/>
      <c r="AA4422"/>
      <c r="AB4422"/>
      <c r="AC4422"/>
      <c r="AD4422"/>
      <c r="AE4422"/>
      <c r="AF4422"/>
      <c r="AG4422"/>
      <c r="AH4422"/>
      <c r="AI4422"/>
      <c r="AJ4422"/>
      <c r="AK4422"/>
      <c r="AL4422"/>
    </row>
    <row r="4423" spans="3:38" ht="15" customHeight="1" x14ac:dyDescent="0.35">
      <c r="C4423"/>
      <c r="D4423"/>
      <c r="E4423"/>
      <c r="F4423"/>
      <c r="G4423"/>
      <c r="H4423"/>
      <c r="I4423"/>
      <c r="J4423"/>
      <c r="K4423"/>
      <c r="L4423"/>
      <c r="M4423"/>
      <c r="N4423"/>
      <c r="O4423"/>
      <c r="S4423"/>
      <c r="T4423"/>
      <c r="U4423"/>
      <c r="V4423"/>
      <c r="Y4423"/>
      <c r="Z4423"/>
      <c r="AA4423"/>
      <c r="AB4423"/>
      <c r="AC4423"/>
      <c r="AD4423"/>
      <c r="AE4423"/>
      <c r="AF4423"/>
      <c r="AG4423"/>
      <c r="AH4423"/>
      <c r="AI4423"/>
      <c r="AJ4423"/>
      <c r="AK4423"/>
      <c r="AL4423"/>
    </row>
    <row r="4424" spans="3:38" ht="15" customHeight="1" x14ac:dyDescent="0.35">
      <c r="C4424"/>
      <c r="D4424"/>
      <c r="E4424"/>
      <c r="F4424"/>
      <c r="G4424"/>
      <c r="H4424"/>
      <c r="I4424"/>
      <c r="J4424"/>
      <c r="K4424"/>
      <c r="L4424"/>
      <c r="M4424"/>
      <c r="N4424"/>
      <c r="O4424"/>
      <c r="S4424"/>
      <c r="T4424"/>
      <c r="U4424"/>
      <c r="V4424"/>
      <c r="Y4424"/>
      <c r="Z4424"/>
      <c r="AA4424"/>
      <c r="AB4424"/>
      <c r="AC4424"/>
      <c r="AD4424"/>
      <c r="AE4424"/>
      <c r="AF4424"/>
      <c r="AG4424"/>
      <c r="AH4424"/>
      <c r="AI4424"/>
      <c r="AJ4424"/>
      <c r="AK4424"/>
      <c r="AL4424"/>
    </row>
    <row r="4425" spans="3:38" ht="15" customHeight="1" x14ac:dyDescent="0.35">
      <c r="C4425"/>
      <c r="D4425"/>
      <c r="E4425"/>
      <c r="F4425"/>
      <c r="G4425"/>
      <c r="H4425"/>
      <c r="I4425"/>
      <c r="J4425"/>
      <c r="K4425"/>
      <c r="L4425"/>
      <c r="M4425"/>
      <c r="N4425"/>
      <c r="O4425"/>
      <c r="S4425"/>
      <c r="T4425"/>
      <c r="U4425"/>
      <c r="V4425"/>
      <c r="Y4425"/>
      <c r="Z4425"/>
      <c r="AA4425"/>
      <c r="AB4425"/>
      <c r="AC4425"/>
      <c r="AD4425"/>
      <c r="AE4425"/>
      <c r="AF4425"/>
      <c r="AG4425"/>
      <c r="AH4425"/>
      <c r="AI4425"/>
      <c r="AJ4425"/>
      <c r="AK4425"/>
      <c r="AL4425"/>
    </row>
    <row r="4426" spans="3:38" ht="15" customHeight="1" x14ac:dyDescent="0.35">
      <c r="C4426"/>
      <c r="D4426"/>
      <c r="E4426"/>
      <c r="F4426"/>
      <c r="G4426"/>
      <c r="H4426"/>
      <c r="I4426"/>
      <c r="J4426"/>
      <c r="K4426"/>
      <c r="L4426"/>
      <c r="M4426"/>
      <c r="N4426"/>
      <c r="O4426"/>
      <c r="S4426"/>
      <c r="T4426"/>
      <c r="U4426"/>
      <c r="V4426"/>
      <c r="Y4426"/>
      <c r="Z4426"/>
      <c r="AA4426"/>
      <c r="AB4426"/>
      <c r="AC4426"/>
      <c r="AD4426"/>
      <c r="AE4426"/>
      <c r="AF4426"/>
      <c r="AG4426"/>
      <c r="AH4426"/>
      <c r="AI4426"/>
      <c r="AJ4426"/>
      <c r="AK4426"/>
      <c r="AL4426"/>
    </row>
    <row r="4427" spans="3:38" ht="15" customHeight="1" x14ac:dyDescent="0.35">
      <c r="C4427"/>
      <c r="D4427"/>
      <c r="E4427"/>
      <c r="F4427"/>
      <c r="G4427"/>
      <c r="H4427"/>
      <c r="I4427"/>
      <c r="J4427"/>
      <c r="K4427"/>
      <c r="L4427"/>
      <c r="M4427"/>
      <c r="N4427"/>
      <c r="O4427"/>
      <c r="S4427"/>
      <c r="T4427"/>
      <c r="U4427"/>
      <c r="V4427"/>
      <c r="Y4427"/>
      <c r="Z4427"/>
      <c r="AA4427"/>
      <c r="AB4427"/>
      <c r="AC4427"/>
      <c r="AD4427"/>
      <c r="AE4427"/>
      <c r="AF4427"/>
      <c r="AG4427"/>
      <c r="AH4427"/>
      <c r="AI4427"/>
      <c r="AJ4427"/>
      <c r="AK4427"/>
      <c r="AL4427"/>
    </row>
    <row r="4428" spans="3:38" ht="15" customHeight="1" x14ac:dyDescent="0.35">
      <c r="C4428"/>
      <c r="D4428"/>
      <c r="E4428"/>
      <c r="F4428"/>
      <c r="G4428"/>
      <c r="H4428"/>
      <c r="I4428"/>
      <c r="J4428"/>
      <c r="K4428"/>
      <c r="L4428"/>
      <c r="M4428"/>
      <c r="N4428"/>
      <c r="O4428"/>
      <c r="S4428"/>
      <c r="T4428"/>
      <c r="U4428"/>
      <c r="V4428"/>
      <c r="Y4428"/>
      <c r="Z4428"/>
      <c r="AA4428"/>
      <c r="AB4428"/>
      <c r="AC4428"/>
      <c r="AD4428"/>
      <c r="AE4428"/>
      <c r="AF4428"/>
      <c r="AG4428"/>
      <c r="AH4428"/>
      <c r="AI4428"/>
      <c r="AJ4428"/>
      <c r="AK4428"/>
      <c r="AL4428"/>
    </row>
    <row r="4429" spans="3:38" ht="15" customHeight="1" x14ac:dyDescent="0.35">
      <c r="C4429"/>
      <c r="D4429"/>
      <c r="E4429"/>
      <c r="F4429"/>
      <c r="G4429"/>
      <c r="H4429"/>
      <c r="I4429"/>
      <c r="J4429"/>
      <c r="K4429"/>
      <c r="L4429"/>
      <c r="M4429"/>
      <c r="N4429"/>
      <c r="O4429"/>
      <c r="S4429"/>
      <c r="T4429"/>
      <c r="U4429"/>
      <c r="V4429"/>
      <c r="Y4429"/>
      <c r="Z4429"/>
      <c r="AA4429"/>
      <c r="AB4429"/>
      <c r="AC4429"/>
      <c r="AD4429"/>
      <c r="AE4429"/>
      <c r="AF4429"/>
      <c r="AG4429"/>
      <c r="AH4429"/>
      <c r="AI4429"/>
      <c r="AJ4429"/>
      <c r="AK4429"/>
      <c r="AL4429"/>
    </row>
    <row r="4430" spans="3:38" ht="15" customHeight="1" x14ac:dyDescent="0.35">
      <c r="C4430"/>
      <c r="D4430"/>
      <c r="E4430"/>
      <c r="F4430"/>
      <c r="G4430"/>
      <c r="H4430"/>
      <c r="I4430"/>
      <c r="J4430"/>
      <c r="K4430"/>
      <c r="L4430"/>
      <c r="M4430"/>
      <c r="N4430"/>
      <c r="O4430"/>
      <c r="S4430"/>
      <c r="T4430"/>
      <c r="U4430"/>
      <c r="V4430"/>
      <c r="Y4430"/>
      <c r="Z4430"/>
      <c r="AA4430"/>
      <c r="AB4430"/>
      <c r="AC4430"/>
      <c r="AD4430"/>
      <c r="AE4430"/>
      <c r="AF4430"/>
      <c r="AG4430"/>
      <c r="AH4430"/>
      <c r="AI4430"/>
      <c r="AJ4430"/>
      <c r="AK4430"/>
      <c r="AL4430"/>
    </row>
    <row r="4431" spans="3:38" ht="15" customHeight="1" x14ac:dyDescent="0.35">
      <c r="C4431"/>
      <c r="D4431"/>
      <c r="E4431"/>
      <c r="F4431"/>
      <c r="G4431"/>
      <c r="H4431"/>
      <c r="I4431"/>
      <c r="J4431"/>
      <c r="K4431"/>
      <c r="L4431"/>
      <c r="M4431"/>
      <c r="N4431"/>
      <c r="O4431"/>
      <c r="S4431"/>
      <c r="T4431"/>
      <c r="U4431"/>
      <c r="V4431"/>
      <c r="Y4431"/>
      <c r="Z4431"/>
      <c r="AA4431"/>
      <c r="AB4431"/>
      <c r="AC4431"/>
      <c r="AD4431"/>
      <c r="AE4431"/>
      <c r="AF4431"/>
      <c r="AG4431"/>
      <c r="AH4431"/>
      <c r="AI4431"/>
      <c r="AJ4431"/>
      <c r="AK4431"/>
      <c r="AL4431"/>
    </row>
    <row r="4432" spans="3:38" ht="15" customHeight="1" x14ac:dyDescent="0.35">
      <c r="C4432"/>
      <c r="D4432"/>
      <c r="E4432"/>
      <c r="F4432"/>
      <c r="G4432"/>
      <c r="H4432"/>
      <c r="I4432"/>
      <c r="J4432"/>
      <c r="K4432"/>
      <c r="L4432"/>
      <c r="M4432"/>
      <c r="N4432"/>
      <c r="O4432"/>
      <c r="S4432"/>
      <c r="T4432"/>
      <c r="U4432"/>
      <c r="V4432"/>
      <c r="Y4432"/>
      <c r="Z4432"/>
      <c r="AA4432"/>
      <c r="AB4432"/>
      <c r="AC4432"/>
      <c r="AD4432"/>
      <c r="AE4432"/>
      <c r="AF4432"/>
      <c r="AG4432"/>
      <c r="AH4432"/>
      <c r="AI4432"/>
      <c r="AJ4432"/>
      <c r="AK4432"/>
      <c r="AL4432"/>
    </row>
    <row r="4433" spans="3:38" ht="15" customHeight="1" x14ac:dyDescent="0.35">
      <c r="C4433"/>
      <c r="D4433"/>
      <c r="E4433"/>
      <c r="F4433"/>
      <c r="G4433"/>
      <c r="H4433"/>
      <c r="I4433"/>
      <c r="J4433"/>
      <c r="K4433"/>
      <c r="L4433"/>
      <c r="M4433"/>
      <c r="N4433"/>
      <c r="O4433"/>
      <c r="S4433"/>
      <c r="T4433"/>
      <c r="U4433"/>
      <c r="V4433"/>
      <c r="Y4433"/>
      <c r="Z4433"/>
      <c r="AA4433"/>
      <c r="AB4433"/>
      <c r="AC4433"/>
      <c r="AD4433"/>
      <c r="AE4433"/>
      <c r="AF4433"/>
      <c r="AG4433"/>
      <c r="AH4433"/>
      <c r="AI4433"/>
      <c r="AJ4433"/>
      <c r="AK4433"/>
      <c r="AL4433"/>
    </row>
    <row r="4434" spans="3:38" ht="15" customHeight="1" x14ac:dyDescent="0.35">
      <c r="C4434"/>
      <c r="D4434"/>
      <c r="E4434"/>
      <c r="F4434"/>
      <c r="G4434"/>
      <c r="H4434"/>
      <c r="I4434"/>
      <c r="J4434"/>
      <c r="K4434"/>
      <c r="L4434"/>
      <c r="M4434"/>
      <c r="N4434"/>
      <c r="O4434"/>
      <c r="S4434"/>
      <c r="T4434"/>
      <c r="U4434"/>
      <c r="V4434"/>
      <c r="Y4434"/>
      <c r="Z4434"/>
      <c r="AA4434"/>
      <c r="AB4434"/>
      <c r="AC4434"/>
      <c r="AD4434"/>
      <c r="AE4434"/>
      <c r="AF4434"/>
      <c r="AG4434"/>
      <c r="AH4434"/>
      <c r="AI4434"/>
      <c r="AJ4434"/>
      <c r="AK4434"/>
      <c r="AL4434"/>
    </row>
    <row r="4435" spans="3:38" ht="15" customHeight="1" x14ac:dyDescent="0.35">
      <c r="C4435"/>
      <c r="D4435"/>
      <c r="E4435"/>
      <c r="F4435"/>
      <c r="G4435"/>
      <c r="H4435"/>
      <c r="I4435"/>
      <c r="J4435"/>
      <c r="K4435"/>
      <c r="L4435"/>
      <c r="M4435"/>
      <c r="N4435"/>
      <c r="O4435"/>
      <c r="S4435"/>
      <c r="T4435"/>
      <c r="U4435"/>
      <c r="V4435"/>
      <c r="Y4435"/>
      <c r="Z4435"/>
      <c r="AA4435"/>
      <c r="AB4435"/>
      <c r="AC4435"/>
      <c r="AD4435"/>
      <c r="AE4435"/>
      <c r="AF4435"/>
      <c r="AG4435"/>
      <c r="AH4435"/>
      <c r="AI4435"/>
      <c r="AJ4435"/>
      <c r="AK4435"/>
      <c r="AL4435"/>
    </row>
    <row r="4436" spans="3:38" ht="15" customHeight="1" x14ac:dyDescent="0.35">
      <c r="C4436"/>
      <c r="D4436"/>
      <c r="E4436"/>
      <c r="F4436"/>
      <c r="G4436"/>
      <c r="H4436"/>
      <c r="I4436"/>
      <c r="J4436"/>
      <c r="K4436"/>
      <c r="L4436"/>
      <c r="M4436"/>
      <c r="N4436"/>
      <c r="O4436"/>
      <c r="S4436"/>
      <c r="T4436"/>
      <c r="U4436"/>
      <c r="V4436"/>
      <c r="Y4436"/>
      <c r="Z4436"/>
      <c r="AA4436"/>
      <c r="AB4436"/>
      <c r="AC4436"/>
      <c r="AD4436"/>
      <c r="AE4436"/>
      <c r="AF4436"/>
      <c r="AG4436"/>
      <c r="AH4436"/>
      <c r="AI4436"/>
      <c r="AJ4436"/>
      <c r="AK4436"/>
      <c r="AL4436"/>
    </row>
    <row r="4437" spans="3:38" ht="15" customHeight="1" x14ac:dyDescent="0.35">
      <c r="C4437"/>
      <c r="D4437"/>
      <c r="E4437"/>
      <c r="F4437"/>
      <c r="G4437"/>
      <c r="H4437"/>
      <c r="I4437"/>
      <c r="J4437"/>
      <c r="K4437"/>
      <c r="L4437"/>
      <c r="M4437"/>
      <c r="N4437"/>
      <c r="O4437"/>
      <c r="S4437"/>
      <c r="T4437"/>
      <c r="U4437"/>
      <c r="V4437"/>
      <c r="Y4437"/>
      <c r="Z4437"/>
      <c r="AA4437"/>
      <c r="AB4437"/>
      <c r="AC4437"/>
      <c r="AD4437"/>
      <c r="AE4437"/>
      <c r="AF4437"/>
      <c r="AG4437"/>
      <c r="AH4437"/>
      <c r="AI4437"/>
      <c r="AJ4437"/>
      <c r="AK4437"/>
      <c r="AL4437"/>
    </row>
    <row r="4438" spans="3:38" ht="15" customHeight="1" x14ac:dyDescent="0.35">
      <c r="C4438"/>
      <c r="D4438"/>
      <c r="E4438"/>
      <c r="F4438"/>
      <c r="G4438"/>
      <c r="H4438"/>
      <c r="I4438"/>
      <c r="J4438"/>
      <c r="K4438"/>
      <c r="L4438"/>
      <c r="M4438"/>
      <c r="N4438"/>
      <c r="O4438"/>
      <c r="S4438"/>
      <c r="T4438"/>
      <c r="U4438"/>
      <c r="V4438"/>
      <c r="Y4438"/>
      <c r="Z4438"/>
      <c r="AA4438"/>
      <c r="AB4438"/>
      <c r="AC4438"/>
      <c r="AD4438"/>
      <c r="AE4438"/>
      <c r="AF4438"/>
      <c r="AG4438"/>
      <c r="AH4438"/>
      <c r="AI4438"/>
      <c r="AJ4438"/>
      <c r="AK4438"/>
      <c r="AL4438"/>
    </row>
    <row r="4439" spans="3:38" ht="15" customHeight="1" x14ac:dyDescent="0.35">
      <c r="C4439"/>
      <c r="D4439"/>
      <c r="E4439"/>
      <c r="F4439"/>
      <c r="G4439"/>
      <c r="H4439"/>
      <c r="I4439"/>
      <c r="J4439"/>
      <c r="K4439"/>
      <c r="L4439"/>
      <c r="M4439"/>
      <c r="N4439"/>
      <c r="O4439"/>
      <c r="S4439"/>
      <c r="T4439"/>
      <c r="U4439"/>
      <c r="V4439"/>
      <c r="Y4439"/>
      <c r="Z4439"/>
      <c r="AA4439"/>
      <c r="AB4439"/>
      <c r="AC4439"/>
      <c r="AD4439"/>
      <c r="AE4439"/>
      <c r="AF4439"/>
      <c r="AG4439"/>
      <c r="AH4439"/>
      <c r="AI4439"/>
      <c r="AJ4439"/>
      <c r="AK4439"/>
      <c r="AL4439"/>
    </row>
    <row r="4440" spans="3:38" ht="15" customHeight="1" x14ac:dyDescent="0.35">
      <c r="C4440"/>
      <c r="D4440"/>
      <c r="E4440"/>
      <c r="F4440"/>
      <c r="G4440"/>
      <c r="H4440"/>
      <c r="I4440"/>
      <c r="J4440"/>
      <c r="K4440"/>
      <c r="L4440"/>
      <c r="M4440"/>
      <c r="N4440"/>
      <c r="O4440"/>
      <c r="S4440"/>
      <c r="T4440"/>
      <c r="U4440"/>
      <c r="V4440"/>
      <c r="Y4440"/>
      <c r="Z4440"/>
      <c r="AA4440"/>
      <c r="AB4440"/>
      <c r="AC4440"/>
      <c r="AD4440"/>
      <c r="AE4440"/>
      <c r="AF4440"/>
      <c r="AG4440"/>
      <c r="AH4440"/>
      <c r="AI4440"/>
      <c r="AJ4440"/>
      <c r="AK4440"/>
      <c r="AL4440"/>
    </row>
    <row r="4441" spans="3:38" ht="15" customHeight="1" x14ac:dyDescent="0.35">
      <c r="C4441"/>
      <c r="D4441"/>
      <c r="E4441"/>
      <c r="F4441"/>
      <c r="G4441"/>
      <c r="H4441"/>
      <c r="I4441"/>
      <c r="J4441"/>
      <c r="K4441"/>
      <c r="L4441"/>
      <c r="M4441"/>
      <c r="N4441"/>
      <c r="O4441"/>
      <c r="S4441"/>
      <c r="T4441"/>
      <c r="U4441"/>
      <c r="V4441"/>
      <c r="Y4441"/>
      <c r="Z4441"/>
      <c r="AA4441"/>
      <c r="AB4441"/>
      <c r="AC4441"/>
      <c r="AD4441"/>
      <c r="AE4441"/>
      <c r="AF4441"/>
      <c r="AG4441"/>
      <c r="AH4441"/>
      <c r="AI4441"/>
      <c r="AJ4441"/>
      <c r="AK4441"/>
      <c r="AL4441"/>
    </row>
    <row r="4442" spans="3:38" ht="15" customHeight="1" x14ac:dyDescent="0.35">
      <c r="C4442"/>
      <c r="D4442"/>
      <c r="E4442"/>
      <c r="F4442"/>
      <c r="G4442"/>
      <c r="H4442"/>
      <c r="I4442"/>
      <c r="J4442"/>
      <c r="K4442"/>
      <c r="L4442"/>
      <c r="M4442"/>
      <c r="N4442"/>
      <c r="O4442"/>
      <c r="S4442"/>
      <c r="T4442"/>
      <c r="U4442"/>
      <c r="V4442"/>
      <c r="Y4442"/>
      <c r="Z4442"/>
      <c r="AA4442"/>
      <c r="AB4442"/>
      <c r="AC4442"/>
      <c r="AD4442"/>
      <c r="AE4442"/>
      <c r="AF4442"/>
      <c r="AG4442"/>
      <c r="AH4442"/>
      <c r="AI4442"/>
      <c r="AJ4442"/>
      <c r="AK4442"/>
      <c r="AL4442"/>
    </row>
    <row r="4443" spans="3:38" ht="15" customHeight="1" x14ac:dyDescent="0.35">
      <c r="C4443"/>
      <c r="D4443"/>
      <c r="E4443"/>
      <c r="F4443"/>
      <c r="G4443"/>
      <c r="H4443"/>
      <c r="I4443"/>
      <c r="J4443"/>
      <c r="K4443"/>
      <c r="L4443"/>
      <c r="M4443"/>
      <c r="N4443"/>
      <c r="O4443"/>
      <c r="S4443"/>
      <c r="T4443"/>
      <c r="U4443"/>
      <c r="V4443"/>
      <c r="Y4443"/>
      <c r="Z4443"/>
      <c r="AA4443"/>
      <c r="AB4443"/>
      <c r="AC4443"/>
      <c r="AD4443"/>
      <c r="AE4443"/>
      <c r="AF4443"/>
      <c r="AG4443"/>
      <c r="AH4443"/>
      <c r="AI4443"/>
      <c r="AJ4443"/>
      <c r="AK4443"/>
      <c r="AL4443"/>
    </row>
    <row r="4444" spans="3:38" ht="15" customHeight="1" x14ac:dyDescent="0.35">
      <c r="C4444"/>
      <c r="D4444"/>
      <c r="E4444"/>
      <c r="F4444"/>
      <c r="G4444"/>
      <c r="H4444"/>
      <c r="I4444"/>
      <c r="J4444"/>
      <c r="K4444"/>
      <c r="L4444"/>
      <c r="M4444"/>
      <c r="N4444"/>
      <c r="O4444"/>
      <c r="S4444"/>
      <c r="T4444"/>
      <c r="U4444"/>
      <c r="V4444"/>
      <c r="Y4444"/>
      <c r="Z4444"/>
      <c r="AA4444"/>
      <c r="AB4444"/>
      <c r="AC4444"/>
      <c r="AD4444"/>
      <c r="AE4444"/>
      <c r="AF4444"/>
      <c r="AG4444"/>
      <c r="AH4444"/>
      <c r="AI4444"/>
      <c r="AJ4444"/>
      <c r="AK4444"/>
      <c r="AL4444"/>
    </row>
    <row r="4445" spans="3:38" ht="15" customHeight="1" x14ac:dyDescent="0.35">
      <c r="C4445"/>
      <c r="D4445"/>
      <c r="E4445"/>
      <c r="F4445"/>
      <c r="G4445"/>
      <c r="H4445"/>
      <c r="I4445"/>
      <c r="J4445"/>
      <c r="K4445"/>
      <c r="L4445"/>
      <c r="M4445"/>
      <c r="N4445"/>
      <c r="O4445"/>
      <c r="S4445"/>
      <c r="T4445"/>
      <c r="U4445"/>
      <c r="V4445"/>
      <c r="Y4445"/>
      <c r="Z4445"/>
      <c r="AA4445"/>
      <c r="AB4445"/>
      <c r="AC4445"/>
      <c r="AD4445"/>
      <c r="AE4445"/>
      <c r="AF4445"/>
      <c r="AG4445"/>
      <c r="AH4445"/>
      <c r="AI4445"/>
      <c r="AJ4445"/>
      <c r="AK4445"/>
      <c r="AL4445"/>
    </row>
    <row r="4446" spans="3:38" ht="15" customHeight="1" x14ac:dyDescent="0.35">
      <c r="C4446"/>
      <c r="D4446"/>
      <c r="E4446"/>
      <c r="F4446"/>
      <c r="G4446"/>
      <c r="H4446"/>
      <c r="I4446"/>
      <c r="J4446"/>
      <c r="K4446"/>
      <c r="L4446"/>
      <c r="M4446"/>
      <c r="N4446"/>
      <c r="O4446"/>
      <c r="S4446"/>
      <c r="T4446"/>
      <c r="U4446"/>
      <c r="V4446"/>
      <c r="Y4446"/>
      <c r="Z4446"/>
      <c r="AA4446"/>
      <c r="AB4446"/>
      <c r="AC4446"/>
      <c r="AD4446"/>
      <c r="AE4446"/>
      <c r="AF4446"/>
      <c r="AG4446"/>
      <c r="AH4446"/>
      <c r="AI4446"/>
      <c r="AJ4446"/>
      <c r="AK4446"/>
      <c r="AL4446"/>
    </row>
    <row r="4447" spans="3:38" ht="15" customHeight="1" x14ac:dyDescent="0.35">
      <c r="C4447"/>
      <c r="D4447"/>
      <c r="E4447"/>
      <c r="F4447"/>
      <c r="G4447"/>
      <c r="H4447"/>
      <c r="I4447"/>
      <c r="J4447"/>
      <c r="K4447"/>
      <c r="L4447"/>
      <c r="M4447"/>
      <c r="N4447"/>
      <c r="O4447"/>
      <c r="S4447"/>
      <c r="T4447"/>
      <c r="U4447"/>
      <c r="V4447"/>
      <c r="Y4447"/>
      <c r="Z4447"/>
      <c r="AA4447"/>
      <c r="AB4447"/>
      <c r="AC4447"/>
      <c r="AD4447"/>
      <c r="AE4447"/>
      <c r="AF4447"/>
      <c r="AG4447"/>
      <c r="AH4447"/>
      <c r="AI4447"/>
      <c r="AJ4447"/>
      <c r="AK4447"/>
      <c r="AL4447"/>
    </row>
    <row r="4448" spans="3:38" ht="15" customHeight="1" x14ac:dyDescent="0.35">
      <c r="C4448"/>
      <c r="D4448"/>
      <c r="E4448"/>
      <c r="F4448"/>
      <c r="G4448"/>
      <c r="H4448"/>
      <c r="I4448"/>
      <c r="J4448"/>
      <c r="K4448"/>
      <c r="L4448"/>
      <c r="M4448"/>
      <c r="N4448"/>
      <c r="O4448"/>
      <c r="S4448"/>
      <c r="T4448"/>
      <c r="U4448"/>
      <c r="V4448"/>
      <c r="Y4448"/>
      <c r="Z4448"/>
      <c r="AA4448"/>
      <c r="AB4448"/>
      <c r="AC4448"/>
      <c r="AD4448"/>
      <c r="AE4448"/>
      <c r="AF4448"/>
      <c r="AG4448"/>
      <c r="AH4448"/>
      <c r="AI4448"/>
      <c r="AJ4448"/>
      <c r="AK4448"/>
      <c r="AL4448"/>
    </row>
    <row r="4449" spans="3:38" ht="15" customHeight="1" x14ac:dyDescent="0.35">
      <c r="C4449"/>
      <c r="D4449"/>
      <c r="E4449"/>
      <c r="F4449"/>
      <c r="G4449"/>
      <c r="H4449"/>
      <c r="I4449"/>
      <c r="J4449"/>
      <c r="K4449"/>
      <c r="L4449"/>
      <c r="M4449"/>
      <c r="N4449"/>
      <c r="O4449"/>
      <c r="S4449"/>
      <c r="T4449"/>
      <c r="U4449"/>
      <c r="V4449"/>
      <c r="Y4449"/>
      <c r="Z4449"/>
      <c r="AA4449"/>
      <c r="AB4449"/>
      <c r="AC4449"/>
      <c r="AD4449"/>
      <c r="AE4449"/>
      <c r="AF4449"/>
      <c r="AG4449"/>
      <c r="AH4449"/>
      <c r="AI4449"/>
      <c r="AJ4449"/>
      <c r="AK4449"/>
      <c r="AL4449"/>
    </row>
    <row r="4450" spans="3:38" ht="15" customHeight="1" x14ac:dyDescent="0.35">
      <c r="C4450"/>
      <c r="D4450"/>
      <c r="E4450"/>
      <c r="F4450"/>
      <c r="G4450"/>
      <c r="H4450"/>
      <c r="I4450"/>
      <c r="J4450"/>
      <c r="K4450"/>
      <c r="L4450"/>
      <c r="M4450"/>
      <c r="N4450"/>
      <c r="O4450"/>
      <c r="S4450"/>
      <c r="T4450"/>
      <c r="U4450"/>
      <c r="V4450"/>
      <c r="Y4450"/>
      <c r="Z4450"/>
      <c r="AA4450"/>
      <c r="AB4450"/>
      <c r="AC4450"/>
      <c r="AD4450"/>
      <c r="AE4450"/>
      <c r="AF4450"/>
      <c r="AG4450"/>
      <c r="AH4450"/>
      <c r="AI4450"/>
      <c r="AJ4450"/>
      <c r="AK4450"/>
      <c r="AL4450"/>
    </row>
    <row r="4451" spans="3:38" ht="15" customHeight="1" x14ac:dyDescent="0.35">
      <c r="C4451"/>
      <c r="D4451"/>
      <c r="E4451"/>
      <c r="F4451"/>
      <c r="G4451"/>
      <c r="H4451"/>
      <c r="I4451"/>
      <c r="J4451"/>
      <c r="K4451"/>
      <c r="L4451"/>
      <c r="M4451"/>
      <c r="N4451"/>
      <c r="O4451"/>
      <c r="S4451"/>
      <c r="T4451"/>
      <c r="U4451"/>
      <c r="V4451"/>
      <c r="Y4451"/>
      <c r="Z4451"/>
      <c r="AA4451"/>
      <c r="AB4451"/>
      <c r="AC4451"/>
      <c r="AD4451"/>
      <c r="AE4451"/>
      <c r="AF4451"/>
      <c r="AG4451"/>
      <c r="AH4451"/>
      <c r="AI4451"/>
      <c r="AJ4451"/>
      <c r="AK4451"/>
      <c r="AL4451"/>
    </row>
    <row r="4452" spans="3:38" ht="15" customHeight="1" x14ac:dyDescent="0.35">
      <c r="C4452"/>
      <c r="D4452"/>
      <c r="E4452"/>
      <c r="F4452"/>
      <c r="G4452"/>
      <c r="H4452"/>
      <c r="I4452"/>
      <c r="J4452"/>
      <c r="K4452"/>
      <c r="L4452"/>
      <c r="M4452"/>
      <c r="N4452"/>
      <c r="O4452"/>
      <c r="S4452"/>
      <c r="T4452"/>
      <c r="U4452"/>
      <c r="V4452"/>
      <c r="Y4452"/>
      <c r="Z4452"/>
      <c r="AA4452"/>
      <c r="AB4452"/>
      <c r="AC4452"/>
      <c r="AD4452"/>
      <c r="AE4452"/>
      <c r="AF4452"/>
      <c r="AG4452"/>
      <c r="AH4452"/>
      <c r="AI4452"/>
      <c r="AJ4452"/>
      <c r="AK4452"/>
      <c r="AL4452"/>
    </row>
    <row r="4453" spans="3:38" ht="15" customHeight="1" x14ac:dyDescent="0.35">
      <c r="C4453"/>
      <c r="D4453"/>
      <c r="E4453"/>
      <c r="F4453"/>
      <c r="G4453"/>
      <c r="H4453"/>
      <c r="I4453"/>
      <c r="J4453"/>
      <c r="K4453"/>
      <c r="L4453"/>
      <c r="M4453"/>
      <c r="N4453"/>
      <c r="O4453"/>
      <c r="S4453"/>
      <c r="T4453"/>
      <c r="U4453"/>
      <c r="V4453"/>
      <c r="Y4453"/>
      <c r="Z4453"/>
      <c r="AA4453"/>
      <c r="AB4453"/>
      <c r="AC4453"/>
      <c r="AD4453"/>
      <c r="AE4453"/>
      <c r="AF4453"/>
      <c r="AG4453"/>
      <c r="AH4453"/>
      <c r="AI4453"/>
      <c r="AJ4453"/>
      <c r="AK4453"/>
      <c r="AL4453"/>
    </row>
    <row r="4454" spans="3:38" ht="15" customHeight="1" x14ac:dyDescent="0.35">
      <c r="C4454"/>
      <c r="D4454"/>
      <c r="E4454"/>
      <c r="F4454"/>
      <c r="G4454"/>
      <c r="H4454"/>
      <c r="I4454"/>
      <c r="J4454"/>
      <c r="K4454"/>
      <c r="L4454"/>
      <c r="M4454"/>
      <c r="N4454"/>
      <c r="O4454"/>
      <c r="S4454"/>
      <c r="T4454"/>
      <c r="U4454"/>
      <c r="V4454"/>
      <c r="Y4454"/>
      <c r="Z4454"/>
      <c r="AA4454"/>
      <c r="AB4454"/>
      <c r="AC4454"/>
      <c r="AD4454"/>
      <c r="AE4454"/>
      <c r="AF4454"/>
      <c r="AG4454"/>
      <c r="AH4454"/>
      <c r="AI4454"/>
      <c r="AJ4454"/>
      <c r="AK4454"/>
      <c r="AL4454"/>
    </row>
    <row r="4455" spans="3:38" ht="15" customHeight="1" x14ac:dyDescent="0.35">
      <c r="C4455"/>
      <c r="D4455"/>
      <c r="E4455"/>
      <c r="F4455"/>
      <c r="G4455"/>
      <c r="H4455"/>
      <c r="I4455"/>
      <c r="J4455"/>
      <c r="K4455"/>
      <c r="L4455"/>
      <c r="M4455"/>
      <c r="N4455"/>
      <c r="O4455"/>
      <c r="S4455"/>
      <c r="T4455"/>
      <c r="U4455"/>
      <c r="V4455"/>
      <c r="Y4455"/>
      <c r="Z4455"/>
      <c r="AA4455"/>
      <c r="AB4455"/>
      <c r="AC4455"/>
      <c r="AD4455"/>
      <c r="AE4455"/>
      <c r="AF4455"/>
      <c r="AG4455"/>
      <c r="AH4455"/>
      <c r="AI4455"/>
      <c r="AJ4455"/>
      <c r="AK4455"/>
      <c r="AL4455"/>
    </row>
    <row r="4456" spans="3:38" ht="15" customHeight="1" x14ac:dyDescent="0.35">
      <c r="C4456"/>
      <c r="D4456"/>
      <c r="E4456"/>
      <c r="F4456"/>
      <c r="G4456"/>
      <c r="H4456"/>
      <c r="I4456"/>
      <c r="J4456"/>
      <c r="K4456"/>
      <c r="L4456"/>
      <c r="M4456"/>
      <c r="N4456"/>
      <c r="O4456"/>
      <c r="S4456"/>
      <c r="T4456"/>
      <c r="U4456"/>
      <c r="V4456"/>
      <c r="Y4456"/>
      <c r="Z4456"/>
      <c r="AA4456"/>
      <c r="AB4456"/>
      <c r="AC4456"/>
      <c r="AD4456"/>
      <c r="AE4456"/>
      <c r="AF4456"/>
      <c r="AG4456"/>
      <c r="AH4456"/>
      <c r="AI4456"/>
      <c r="AJ4456"/>
      <c r="AK4456"/>
      <c r="AL4456"/>
    </row>
    <row r="4457" spans="3:38" ht="15" customHeight="1" x14ac:dyDescent="0.35">
      <c r="C4457"/>
      <c r="D4457"/>
      <c r="E4457"/>
      <c r="F4457"/>
      <c r="G4457"/>
      <c r="H4457"/>
      <c r="I4457"/>
      <c r="J4457"/>
      <c r="K4457"/>
      <c r="L4457"/>
      <c r="M4457"/>
      <c r="N4457"/>
      <c r="O4457"/>
      <c r="S4457"/>
      <c r="T4457"/>
      <c r="U4457"/>
      <c r="V4457"/>
      <c r="Y4457"/>
      <c r="Z4457"/>
      <c r="AA4457"/>
      <c r="AB4457"/>
      <c r="AC4457"/>
      <c r="AD4457"/>
      <c r="AE4457"/>
      <c r="AF4457"/>
      <c r="AG4457"/>
      <c r="AH4457"/>
      <c r="AI4457"/>
      <c r="AJ4457"/>
      <c r="AK4457"/>
      <c r="AL4457"/>
    </row>
    <row r="4458" spans="3:38" ht="15" customHeight="1" x14ac:dyDescent="0.35">
      <c r="C4458"/>
      <c r="D4458"/>
      <c r="E4458"/>
      <c r="F4458"/>
      <c r="G4458"/>
      <c r="H4458"/>
      <c r="I4458"/>
      <c r="J4458"/>
      <c r="K4458"/>
      <c r="L4458"/>
      <c r="M4458"/>
      <c r="N4458"/>
      <c r="O4458"/>
      <c r="S4458"/>
      <c r="T4458"/>
      <c r="U4458"/>
      <c r="V4458"/>
      <c r="Y4458"/>
      <c r="Z4458"/>
      <c r="AA4458"/>
      <c r="AB4458"/>
      <c r="AC4458"/>
      <c r="AD4458"/>
      <c r="AE4458"/>
      <c r="AF4458"/>
      <c r="AG4458"/>
      <c r="AH4458"/>
      <c r="AI4458"/>
      <c r="AJ4458"/>
      <c r="AK4458"/>
      <c r="AL4458"/>
    </row>
    <row r="4459" spans="3:38" ht="15" customHeight="1" x14ac:dyDescent="0.35">
      <c r="C4459"/>
      <c r="D4459"/>
      <c r="E4459"/>
      <c r="F4459"/>
      <c r="G4459"/>
      <c r="H4459"/>
      <c r="I4459"/>
      <c r="J4459"/>
      <c r="K4459"/>
      <c r="L4459"/>
      <c r="M4459"/>
      <c r="N4459"/>
      <c r="O4459"/>
      <c r="S4459"/>
      <c r="T4459"/>
      <c r="U4459"/>
      <c r="V4459"/>
      <c r="Y4459"/>
      <c r="Z4459"/>
      <c r="AA4459"/>
      <c r="AB4459"/>
      <c r="AC4459"/>
      <c r="AD4459"/>
      <c r="AE4459"/>
      <c r="AF4459"/>
      <c r="AG4459"/>
      <c r="AH4459"/>
      <c r="AI4459"/>
      <c r="AJ4459"/>
      <c r="AK4459"/>
      <c r="AL4459"/>
    </row>
    <row r="4460" spans="3:38" ht="15" customHeight="1" x14ac:dyDescent="0.35">
      <c r="C4460"/>
      <c r="D4460"/>
      <c r="E4460"/>
      <c r="F4460"/>
      <c r="G4460"/>
      <c r="H4460"/>
      <c r="I4460"/>
      <c r="J4460"/>
      <c r="K4460"/>
      <c r="L4460"/>
      <c r="M4460"/>
      <c r="N4460"/>
      <c r="O4460"/>
      <c r="S4460"/>
      <c r="T4460"/>
      <c r="U4460"/>
      <c r="V4460"/>
      <c r="Y4460"/>
      <c r="Z4460"/>
      <c r="AA4460"/>
      <c r="AB4460"/>
      <c r="AC4460"/>
      <c r="AD4460"/>
      <c r="AE4460"/>
      <c r="AF4460"/>
      <c r="AG4460"/>
      <c r="AH4460"/>
      <c r="AI4460"/>
      <c r="AJ4460"/>
      <c r="AK4460"/>
      <c r="AL4460"/>
    </row>
    <row r="4461" spans="3:38" ht="15" customHeight="1" x14ac:dyDescent="0.35">
      <c r="C4461"/>
      <c r="D4461"/>
      <c r="E4461"/>
      <c r="F4461"/>
      <c r="G4461"/>
      <c r="H4461"/>
      <c r="I4461"/>
      <c r="J4461"/>
      <c r="K4461"/>
      <c r="L4461"/>
      <c r="M4461"/>
      <c r="N4461"/>
      <c r="O4461"/>
      <c r="S4461"/>
      <c r="T4461"/>
      <c r="U4461"/>
      <c r="V4461"/>
      <c r="Y4461"/>
      <c r="Z4461"/>
      <c r="AA4461"/>
      <c r="AB4461"/>
      <c r="AC4461"/>
      <c r="AD4461"/>
      <c r="AE4461"/>
      <c r="AF4461"/>
      <c r="AG4461"/>
      <c r="AH4461"/>
      <c r="AI4461"/>
      <c r="AJ4461"/>
      <c r="AK4461"/>
      <c r="AL4461"/>
    </row>
    <row r="4462" spans="3:38" ht="15" customHeight="1" x14ac:dyDescent="0.35">
      <c r="C4462"/>
      <c r="D4462"/>
      <c r="E4462"/>
      <c r="F4462"/>
      <c r="G4462"/>
      <c r="H4462"/>
      <c r="I4462"/>
      <c r="J4462"/>
      <c r="K4462"/>
      <c r="L4462"/>
      <c r="M4462"/>
      <c r="N4462"/>
      <c r="O4462"/>
      <c r="S4462"/>
      <c r="T4462"/>
      <c r="U4462"/>
      <c r="V4462"/>
      <c r="Y4462"/>
      <c r="Z4462"/>
      <c r="AA4462"/>
      <c r="AB4462"/>
      <c r="AC4462"/>
      <c r="AD4462"/>
      <c r="AE4462"/>
      <c r="AF4462"/>
      <c r="AG4462"/>
      <c r="AH4462"/>
      <c r="AI4462"/>
      <c r="AJ4462"/>
      <c r="AK4462"/>
      <c r="AL4462"/>
    </row>
    <row r="4463" spans="3:38" ht="15" customHeight="1" x14ac:dyDescent="0.35">
      <c r="C4463"/>
      <c r="D4463"/>
      <c r="E4463"/>
      <c r="F4463"/>
      <c r="G4463"/>
      <c r="H4463"/>
      <c r="I4463"/>
      <c r="J4463"/>
      <c r="K4463"/>
      <c r="L4463"/>
      <c r="M4463"/>
      <c r="N4463"/>
      <c r="O4463"/>
      <c r="S4463"/>
      <c r="T4463"/>
      <c r="U4463"/>
      <c r="V4463"/>
      <c r="Y4463"/>
      <c r="Z4463"/>
      <c r="AA4463"/>
      <c r="AB4463"/>
      <c r="AC4463"/>
      <c r="AD4463"/>
      <c r="AE4463"/>
      <c r="AF4463"/>
      <c r="AG4463"/>
      <c r="AH4463"/>
      <c r="AI4463"/>
      <c r="AJ4463"/>
      <c r="AK4463"/>
      <c r="AL4463"/>
    </row>
    <row r="4464" spans="3:38" ht="15" customHeight="1" x14ac:dyDescent="0.35">
      <c r="C4464"/>
      <c r="D4464"/>
      <c r="E4464"/>
      <c r="F4464"/>
      <c r="G4464"/>
      <c r="H4464"/>
      <c r="I4464"/>
      <c r="J4464"/>
      <c r="K4464"/>
      <c r="L4464"/>
      <c r="M4464"/>
      <c r="N4464"/>
      <c r="O4464"/>
      <c r="S4464"/>
      <c r="T4464"/>
      <c r="U4464"/>
      <c r="V4464"/>
      <c r="Y4464"/>
      <c r="Z4464"/>
      <c r="AA4464"/>
      <c r="AB4464"/>
      <c r="AC4464"/>
      <c r="AD4464"/>
      <c r="AE4464"/>
      <c r="AF4464"/>
      <c r="AG4464"/>
      <c r="AH4464"/>
      <c r="AI4464"/>
      <c r="AJ4464"/>
      <c r="AK4464"/>
      <c r="AL4464"/>
    </row>
    <row r="4465" spans="3:38" ht="15" customHeight="1" x14ac:dyDescent="0.35">
      <c r="C4465"/>
      <c r="D4465"/>
      <c r="E4465"/>
      <c r="F4465"/>
      <c r="G4465"/>
      <c r="H4465"/>
      <c r="I4465"/>
      <c r="J4465"/>
      <c r="K4465"/>
      <c r="L4465"/>
      <c r="M4465"/>
      <c r="N4465"/>
      <c r="O4465"/>
      <c r="S4465"/>
      <c r="T4465"/>
      <c r="U4465"/>
      <c r="V4465"/>
      <c r="Y4465"/>
      <c r="Z4465"/>
      <c r="AA4465"/>
      <c r="AB4465"/>
      <c r="AC4465"/>
      <c r="AD4465"/>
      <c r="AE4465"/>
      <c r="AF4465"/>
      <c r="AG4465"/>
      <c r="AH4465"/>
      <c r="AI4465"/>
      <c r="AJ4465"/>
      <c r="AK4465"/>
      <c r="AL4465"/>
    </row>
    <row r="4466" spans="3:38" ht="15" customHeight="1" x14ac:dyDescent="0.35">
      <c r="C4466"/>
      <c r="D4466"/>
      <c r="E4466"/>
      <c r="F4466"/>
      <c r="G4466"/>
      <c r="H4466"/>
      <c r="I4466"/>
      <c r="J4466"/>
      <c r="K4466"/>
      <c r="L4466"/>
      <c r="M4466"/>
      <c r="N4466"/>
      <c r="O4466"/>
      <c r="S4466"/>
      <c r="T4466"/>
      <c r="U4466"/>
      <c r="V4466"/>
      <c r="Y4466"/>
      <c r="Z4466"/>
      <c r="AA4466"/>
      <c r="AB4466"/>
      <c r="AC4466"/>
      <c r="AD4466"/>
      <c r="AE4466"/>
      <c r="AF4466"/>
      <c r="AG4466"/>
      <c r="AH4466"/>
      <c r="AI4466"/>
      <c r="AJ4466"/>
      <c r="AK4466"/>
      <c r="AL4466"/>
    </row>
    <row r="4467" spans="3:38" ht="15" customHeight="1" x14ac:dyDescent="0.35">
      <c r="C4467"/>
      <c r="D4467"/>
      <c r="E4467"/>
      <c r="F4467"/>
      <c r="G4467"/>
      <c r="H4467"/>
      <c r="I4467"/>
      <c r="J4467"/>
      <c r="K4467"/>
      <c r="L4467"/>
      <c r="M4467"/>
      <c r="N4467"/>
      <c r="O4467"/>
      <c r="S4467"/>
      <c r="T4467"/>
      <c r="U4467"/>
      <c r="V4467"/>
      <c r="Y4467"/>
      <c r="Z4467"/>
      <c r="AA4467"/>
      <c r="AB4467"/>
      <c r="AC4467"/>
      <c r="AD4467"/>
      <c r="AE4467"/>
      <c r="AF4467"/>
      <c r="AG4467"/>
      <c r="AH4467"/>
      <c r="AI4467"/>
      <c r="AJ4467"/>
      <c r="AK4467"/>
      <c r="AL4467"/>
    </row>
    <row r="4468" spans="3:38" ht="15" customHeight="1" x14ac:dyDescent="0.35">
      <c r="C4468"/>
      <c r="D4468"/>
      <c r="E4468"/>
      <c r="F4468"/>
      <c r="G4468"/>
      <c r="H4468"/>
      <c r="I4468"/>
      <c r="J4468"/>
      <c r="K4468"/>
      <c r="L4468"/>
      <c r="M4468"/>
      <c r="N4468"/>
      <c r="O4468"/>
      <c r="S4468"/>
      <c r="T4468"/>
      <c r="U4468"/>
      <c r="V4468"/>
      <c r="Y4468"/>
      <c r="Z4468"/>
      <c r="AA4468"/>
      <c r="AB4468"/>
      <c r="AC4468"/>
      <c r="AD4468"/>
      <c r="AE4468"/>
      <c r="AF4468"/>
      <c r="AG4468"/>
      <c r="AH4468"/>
      <c r="AI4468"/>
      <c r="AJ4468"/>
      <c r="AK4468"/>
      <c r="AL4468"/>
    </row>
    <row r="4469" spans="3:38" ht="15" customHeight="1" x14ac:dyDescent="0.35">
      <c r="C4469"/>
      <c r="D4469"/>
      <c r="E4469"/>
      <c r="F4469"/>
      <c r="G4469"/>
      <c r="H4469"/>
      <c r="I4469"/>
      <c r="J4469"/>
      <c r="K4469"/>
      <c r="L4469"/>
      <c r="M4469"/>
      <c r="N4469"/>
      <c r="O4469"/>
      <c r="S4469"/>
      <c r="T4469"/>
      <c r="U4469"/>
      <c r="V4469"/>
      <c r="Y4469"/>
      <c r="Z4469"/>
      <c r="AA4469"/>
      <c r="AB4469"/>
      <c r="AC4469"/>
      <c r="AD4469"/>
      <c r="AE4469"/>
      <c r="AF4469"/>
      <c r="AG4469"/>
      <c r="AH4469"/>
      <c r="AI4469"/>
      <c r="AJ4469"/>
      <c r="AK4469"/>
      <c r="AL4469"/>
    </row>
    <row r="4470" spans="3:38" ht="15" customHeight="1" x14ac:dyDescent="0.35">
      <c r="C4470"/>
      <c r="D4470"/>
      <c r="E4470"/>
      <c r="F4470"/>
      <c r="G4470"/>
      <c r="H4470"/>
      <c r="I4470"/>
      <c r="J4470"/>
      <c r="K4470"/>
      <c r="L4470"/>
      <c r="M4470"/>
      <c r="N4470"/>
      <c r="O4470"/>
      <c r="S4470"/>
      <c r="T4470"/>
      <c r="U4470"/>
      <c r="V4470"/>
      <c r="Y4470"/>
      <c r="Z4470"/>
      <c r="AA4470"/>
      <c r="AB4470"/>
      <c r="AC4470"/>
      <c r="AD4470"/>
      <c r="AE4470"/>
      <c r="AF4470"/>
      <c r="AG4470"/>
      <c r="AH4470"/>
      <c r="AI4470"/>
      <c r="AJ4470"/>
      <c r="AK4470"/>
      <c r="AL4470"/>
    </row>
    <row r="4471" spans="3:38" ht="15" customHeight="1" x14ac:dyDescent="0.35">
      <c r="C4471"/>
      <c r="D4471"/>
      <c r="E4471"/>
      <c r="F4471"/>
      <c r="G4471"/>
      <c r="H4471"/>
      <c r="I4471"/>
      <c r="J4471"/>
      <c r="K4471"/>
      <c r="L4471"/>
      <c r="M4471"/>
      <c r="N4471"/>
      <c r="O4471"/>
      <c r="S4471"/>
      <c r="T4471"/>
      <c r="U4471"/>
      <c r="V4471"/>
      <c r="Y4471"/>
      <c r="Z4471"/>
      <c r="AA4471"/>
      <c r="AB4471"/>
      <c r="AC4471"/>
      <c r="AD4471"/>
      <c r="AE4471"/>
      <c r="AF4471"/>
      <c r="AG4471"/>
      <c r="AH4471"/>
      <c r="AI4471"/>
      <c r="AJ4471"/>
      <c r="AK4471"/>
      <c r="AL4471"/>
    </row>
    <row r="4472" spans="3:38" ht="15" customHeight="1" x14ac:dyDescent="0.35">
      <c r="C4472"/>
      <c r="D4472"/>
      <c r="E4472"/>
      <c r="F4472"/>
      <c r="G4472"/>
      <c r="H4472"/>
      <c r="I4472"/>
      <c r="J4472"/>
      <c r="K4472"/>
      <c r="L4472"/>
      <c r="M4472"/>
      <c r="N4472"/>
      <c r="O4472"/>
      <c r="S4472"/>
      <c r="T4472"/>
      <c r="U4472"/>
      <c r="V4472"/>
      <c r="Y4472"/>
      <c r="Z4472"/>
      <c r="AA4472"/>
      <c r="AB4472"/>
      <c r="AC4472"/>
      <c r="AD4472"/>
      <c r="AE4472"/>
      <c r="AF4472"/>
      <c r="AG4472"/>
      <c r="AH4472"/>
      <c r="AI4472"/>
      <c r="AJ4472"/>
      <c r="AK4472"/>
      <c r="AL4472"/>
    </row>
    <row r="4473" spans="3:38" ht="15" customHeight="1" x14ac:dyDescent="0.35">
      <c r="C4473"/>
      <c r="D4473"/>
      <c r="E4473"/>
      <c r="F4473"/>
      <c r="G4473"/>
      <c r="H4473"/>
      <c r="I4473"/>
      <c r="J4473"/>
      <c r="K4473"/>
      <c r="L4473"/>
      <c r="M4473"/>
      <c r="N4473"/>
      <c r="O4473"/>
      <c r="S4473"/>
      <c r="T4473"/>
      <c r="U4473"/>
      <c r="V4473"/>
      <c r="Y4473"/>
      <c r="Z4473"/>
      <c r="AA4473"/>
      <c r="AB4473"/>
      <c r="AC4473"/>
      <c r="AD4473"/>
      <c r="AE4473"/>
      <c r="AF4473"/>
      <c r="AG4473"/>
      <c r="AH4473"/>
      <c r="AI4473"/>
      <c r="AJ4473"/>
      <c r="AK4473"/>
      <c r="AL4473"/>
    </row>
    <row r="4474" spans="3:38" ht="15" customHeight="1" x14ac:dyDescent="0.35">
      <c r="C4474"/>
      <c r="D4474"/>
      <c r="E4474"/>
      <c r="F4474"/>
      <c r="G4474"/>
      <c r="H4474"/>
      <c r="I4474"/>
      <c r="J4474"/>
      <c r="K4474"/>
      <c r="L4474"/>
      <c r="M4474"/>
      <c r="N4474"/>
      <c r="O4474"/>
      <c r="S4474"/>
      <c r="T4474"/>
      <c r="U4474"/>
      <c r="V4474"/>
      <c r="Y4474"/>
      <c r="Z4474"/>
      <c r="AA4474"/>
      <c r="AB4474"/>
      <c r="AC4474"/>
      <c r="AD4474"/>
      <c r="AE4474"/>
      <c r="AF4474"/>
      <c r="AG4474"/>
      <c r="AH4474"/>
      <c r="AI4474"/>
      <c r="AJ4474"/>
      <c r="AK4474"/>
      <c r="AL4474"/>
    </row>
    <row r="4475" spans="3:38" ht="15" customHeight="1" x14ac:dyDescent="0.35">
      <c r="C4475"/>
      <c r="D4475"/>
      <c r="E4475"/>
      <c r="F4475"/>
      <c r="G4475"/>
      <c r="H4475"/>
      <c r="I4475"/>
      <c r="J4475"/>
      <c r="K4475"/>
      <c r="L4475"/>
      <c r="M4475"/>
      <c r="N4475"/>
      <c r="O4475"/>
      <c r="S4475"/>
      <c r="T4475"/>
      <c r="U4475"/>
      <c r="V4475"/>
      <c r="Y4475"/>
      <c r="Z4475"/>
      <c r="AA4475"/>
      <c r="AB4475"/>
      <c r="AC4475"/>
      <c r="AD4475"/>
      <c r="AE4475"/>
      <c r="AF4475"/>
      <c r="AG4475"/>
      <c r="AH4475"/>
      <c r="AI4475"/>
      <c r="AJ4475"/>
      <c r="AK4475"/>
      <c r="AL4475"/>
    </row>
    <row r="4476" spans="3:38" ht="15" customHeight="1" x14ac:dyDescent="0.35">
      <c r="C4476"/>
      <c r="D4476"/>
      <c r="E4476"/>
      <c r="F4476"/>
      <c r="G4476"/>
      <c r="H4476"/>
      <c r="I4476"/>
      <c r="J4476"/>
      <c r="K4476"/>
      <c r="L4476"/>
      <c r="M4476"/>
      <c r="N4476"/>
      <c r="O4476"/>
      <c r="S4476"/>
      <c r="T4476"/>
      <c r="U4476"/>
      <c r="V4476"/>
      <c r="Y4476"/>
      <c r="Z4476"/>
      <c r="AA4476"/>
      <c r="AB4476"/>
      <c r="AC4476"/>
      <c r="AD4476"/>
      <c r="AE4476"/>
      <c r="AF4476"/>
      <c r="AG4476"/>
      <c r="AH4476"/>
      <c r="AI4476"/>
      <c r="AJ4476"/>
      <c r="AK4476"/>
      <c r="AL4476"/>
    </row>
    <row r="4477" spans="3:38" ht="15" customHeight="1" x14ac:dyDescent="0.35">
      <c r="C4477"/>
      <c r="D4477"/>
      <c r="E4477"/>
      <c r="F4477"/>
      <c r="G4477"/>
      <c r="H4477"/>
      <c r="I4477"/>
      <c r="J4477"/>
      <c r="K4477"/>
      <c r="L4477"/>
      <c r="M4477"/>
      <c r="N4477"/>
      <c r="O4477"/>
      <c r="S4477"/>
      <c r="T4477"/>
      <c r="U4477"/>
      <c r="V4477"/>
      <c r="Y4477"/>
      <c r="Z4477"/>
      <c r="AA4477"/>
      <c r="AB4477"/>
      <c r="AC4477"/>
      <c r="AD4477"/>
      <c r="AE4477"/>
      <c r="AF4477"/>
      <c r="AG4477"/>
      <c r="AH4477"/>
      <c r="AI4477"/>
      <c r="AJ4477"/>
      <c r="AK4477"/>
      <c r="AL4477"/>
    </row>
    <row r="4478" spans="3:38" ht="15" customHeight="1" x14ac:dyDescent="0.35">
      <c r="C4478"/>
      <c r="D4478"/>
      <c r="E4478"/>
      <c r="F4478"/>
      <c r="G4478"/>
      <c r="H4478"/>
      <c r="I4478"/>
      <c r="J4478"/>
      <c r="K4478"/>
      <c r="L4478"/>
      <c r="M4478"/>
      <c r="N4478"/>
      <c r="O4478"/>
      <c r="S4478"/>
      <c r="T4478"/>
      <c r="U4478"/>
      <c r="V4478"/>
      <c r="Y4478"/>
      <c r="Z4478"/>
      <c r="AA4478"/>
      <c r="AB4478"/>
      <c r="AC4478"/>
      <c r="AD4478"/>
      <c r="AE4478"/>
      <c r="AF4478"/>
      <c r="AG4478"/>
      <c r="AH4478"/>
      <c r="AI4478"/>
      <c r="AJ4478"/>
      <c r="AK4478"/>
      <c r="AL4478"/>
    </row>
    <row r="4479" spans="3:38" ht="15" customHeight="1" x14ac:dyDescent="0.35">
      <c r="C4479"/>
      <c r="D4479"/>
      <c r="E4479"/>
      <c r="F4479"/>
      <c r="G4479"/>
      <c r="H4479"/>
      <c r="I4479"/>
      <c r="J4479"/>
      <c r="K4479"/>
      <c r="L4479"/>
      <c r="M4479"/>
      <c r="N4479"/>
      <c r="O4479"/>
      <c r="S4479"/>
      <c r="T4479"/>
      <c r="U4479"/>
      <c r="V4479"/>
      <c r="Y4479"/>
      <c r="Z4479"/>
      <c r="AA4479"/>
      <c r="AB4479"/>
      <c r="AC4479"/>
      <c r="AD4479"/>
      <c r="AE4479"/>
      <c r="AF4479"/>
      <c r="AG4479"/>
      <c r="AH4479"/>
      <c r="AI4479"/>
      <c r="AJ4479"/>
      <c r="AK4479"/>
      <c r="AL4479"/>
    </row>
    <row r="4480" spans="3:38" ht="15" customHeight="1" x14ac:dyDescent="0.35">
      <c r="C4480"/>
      <c r="D4480"/>
      <c r="E4480"/>
      <c r="F4480"/>
      <c r="G4480"/>
      <c r="H4480"/>
      <c r="I4480"/>
      <c r="J4480"/>
      <c r="K4480"/>
      <c r="L4480"/>
      <c r="M4480"/>
      <c r="N4480"/>
      <c r="O4480"/>
      <c r="S4480"/>
      <c r="T4480"/>
      <c r="U4480"/>
      <c r="V4480"/>
      <c r="Y4480"/>
      <c r="Z4480"/>
      <c r="AA4480"/>
      <c r="AB4480"/>
      <c r="AC4480"/>
      <c r="AD4480"/>
      <c r="AE4480"/>
      <c r="AF4480"/>
      <c r="AG4480"/>
      <c r="AH4480"/>
      <c r="AI4480"/>
      <c r="AJ4480"/>
      <c r="AK4480"/>
      <c r="AL4480"/>
    </row>
    <row r="4481" spans="3:38" ht="15" customHeight="1" x14ac:dyDescent="0.35">
      <c r="C4481"/>
      <c r="D4481"/>
      <c r="E4481"/>
      <c r="F4481"/>
      <c r="G4481"/>
      <c r="H4481"/>
      <c r="I4481"/>
      <c r="J4481"/>
      <c r="K4481"/>
      <c r="L4481"/>
      <c r="M4481"/>
      <c r="N4481"/>
      <c r="O4481"/>
      <c r="S4481"/>
      <c r="T4481"/>
      <c r="U4481"/>
      <c r="V4481"/>
      <c r="Y4481"/>
      <c r="Z4481"/>
      <c r="AA4481"/>
      <c r="AB4481"/>
      <c r="AC4481"/>
      <c r="AD4481"/>
      <c r="AE4481"/>
      <c r="AF4481"/>
      <c r="AG4481"/>
      <c r="AH4481"/>
      <c r="AI4481"/>
      <c r="AJ4481"/>
      <c r="AK4481"/>
      <c r="AL4481"/>
    </row>
    <row r="4482" spans="3:38" ht="15" customHeight="1" x14ac:dyDescent="0.35">
      <c r="C4482"/>
      <c r="D4482"/>
      <c r="E4482"/>
      <c r="F4482"/>
      <c r="G4482"/>
      <c r="H4482"/>
      <c r="I4482"/>
      <c r="J4482"/>
      <c r="K4482"/>
      <c r="L4482"/>
      <c r="M4482"/>
      <c r="N4482"/>
      <c r="O4482"/>
      <c r="S4482"/>
      <c r="T4482"/>
      <c r="U4482"/>
      <c r="V4482"/>
      <c r="Y4482"/>
      <c r="Z4482"/>
      <c r="AA4482"/>
      <c r="AB4482"/>
      <c r="AC4482"/>
      <c r="AD4482"/>
      <c r="AE4482"/>
      <c r="AF4482"/>
      <c r="AG4482"/>
      <c r="AH4482"/>
      <c r="AI4482"/>
      <c r="AJ4482"/>
      <c r="AK4482"/>
      <c r="AL4482"/>
    </row>
    <row r="4483" spans="3:38" ht="15" customHeight="1" x14ac:dyDescent="0.35">
      <c r="C4483"/>
      <c r="D4483"/>
      <c r="E4483"/>
      <c r="F4483"/>
      <c r="G4483"/>
      <c r="H4483"/>
      <c r="I4483"/>
      <c r="J4483"/>
      <c r="K4483"/>
      <c r="L4483"/>
      <c r="M4483"/>
      <c r="N4483"/>
      <c r="O4483"/>
      <c r="S4483"/>
      <c r="T4483"/>
      <c r="U4483"/>
      <c r="V4483"/>
      <c r="Y4483"/>
      <c r="Z4483"/>
      <c r="AA4483"/>
      <c r="AB4483"/>
      <c r="AC4483"/>
      <c r="AD4483"/>
      <c r="AE4483"/>
      <c r="AF4483"/>
      <c r="AG4483"/>
      <c r="AH4483"/>
      <c r="AI4483"/>
      <c r="AJ4483"/>
      <c r="AK4483"/>
      <c r="AL4483"/>
    </row>
    <row r="4484" spans="3:38" ht="15" customHeight="1" x14ac:dyDescent="0.35">
      <c r="C4484"/>
      <c r="D4484"/>
      <c r="E4484"/>
      <c r="F4484"/>
      <c r="G4484"/>
      <c r="H4484"/>
      <c r="I4484"/>
      <c r="J4484"/>
      <c r="K4484"/>
      <c r="L4484"/>
      <c r="M4484"/>
      <c r="N4484"/>
      <c r="O4484"/>
      <c r="S4484"/>
      <c r="T4484"/>
      <c r="U4484"/>
      <c r="V4484"/>
      <c r="Y4484"/>
      <c r="Z4484"/>
      <c r="AA4484"/>
      <c r="AB4484"/>
      <c r="AC4484"/>
      <c r="AD4484"/>
      <c r="AE4484"/>
      <c r="AF4484"/>
      <c r="AG4484"/>
      <c r="AH4484"/>
      <c r="AI4484"/>
      <c r="AJ4484"/>
      <c r="AK4484"/>
      <c r="AL4484"/>
    </row>
    <row r="4485" spans="3:38" ht="15" customHeight="1" x14ac:dyDescent="0.35">
      <c r="C4485"/>
      <c r="D4485"/>
      <c r="E4485"/>
      <c r="F4485"/>
      <c r="G4485"/>
      <c r="H4485"/>
      <c r="I4485"/>
      <c r="J4485"/>
      <c r="K4485"/>
      <c r="L4485"/>
      <c r="M4485"/>
      <c r="N4485"/>
      <c r="O4485"/>
      <c r="S4485"/>
      <c r="T4485"/>
      <c r="U4485"/>
      <c r="V4485"/>
      <c r="Y4485"/>
      <c r="Z4485"/>
      <c r="AA4485"/>
      <c r="AB4485"/>
      <c r="AC4485"/>
      <c r="AD4485"/>
      <c r="AE4485"/>
      <c r="AF4485"/>
      <c r="AG4485"/>
      <c r="AH4485"/>
      <c r="AI4485"/>
      <c r="AJ4485"/>
      <c r="AK4485"/>
      <c r="AL4485"/>
    </row>
    <row r="4486" spans="3:38" ht="15" customHeight="1" x14ac:dyDescent="0.35">
      <c r="C4486"/>
      <c r="D4486"/>
      <c r="E4486"/>
      <c r="F4486"/>
      <c r="G4486"/>
      <c r="H4486"/>
      <c r="I4486"/>
      <c r="J4486"/>
      <c r="K4486"/>
      <c r="L4486"/>
      <c r="M4486"/>
      <c r="N4486"/>
      <c r="O4486"/>
      <c r="S4486"/>
      <c r="T4486"/>
      <c r="U4486"/>
      <c r="V4486"/>
      <c r="Y4486"/>
      <c r="Z4486"/>
      <c r="AA4486"/>
      <c r="AB4486"/>
      <c r="AC4486"/>
      <c r="AD4486"/>
      <c r="AE4486"/>
      <c r="AF4486"/>
      <c r="AG4486"/>
      <c r="AH4486"/>
      <c r="AI4486"/>
      <c r="AJ4486"/>
      <c r="AK4486"/>
      <c r="AL4486"/>
    </row>
    <row r="4487" spans="3:38" ht="15" customHeight="1" x14ac:dyDescent="0.35">
      <c r="C4487"/>
      <c r="D4487"/>
      <c r="E4487"/>
      <c r="F4487"/>
      <c r="G4487"/>
      <c r="H4487"/>
      <c r="I4487"/>
      <c r="J4487"/>
      <c r="K4487"/>
      <c r="L4487"/>
      <c r="M4487"/>
      <c r="N4487"/>
      <c r="O4487"/>
      <c r="S4487"/>
      <c r="T4487"/>
      <c r="U4487"/>
      <c r="V4487"/>
      <c r="Y4487"/>
      <c r="Z4487"/>
      <c r="AA4487"/>
      <c r="AB4487"/>
      <c r="AC4487"/>
      <c r="AD4487"/>
      <c r="AE4487"/>
      <c r="AF4487"/>
      <c r="AG4487"/>
      <c r="AH4487"/>
      <c r="AI4487"/>
      <c r="AJ4487"/>
      <c r="AK4487"/>
      <c r="AL4487"/>
    </row>
    <row r="4488" spans="3:38" ht="15" customHeight="1" x14ac:dyDescent="0.35">
      <c r="C4488"/>
      <c r="D4488"/>
      <c r="E4488"/>
      <c r="F4488"/>
      <c r="G4488"/>
      <c r="H4488"/>
      <c r="I4488"/>
      <c r="J4488"/>
      <c r="K4488"/>
      <c r="L4488"/>
      <c r="M4488"/>
      <c r="N4488"/>
      <c r="O4488"/>
      <c r="S4488"/>
      <c r="T4488"/>
      <c r="U4488"/>
      <c r="V4488"/>
      <c r="Y4488"/>
      <c r="Z4488"/>
      <c r="AA4488"/>
      <c r="AB4488"/>
      <c r="AC4488"/>
      <c r="AD4488"/>
      <c r="AE4488"/>
      <c r="AF4488"/>
      <c r="AG4488"/>
      <c r="AH4488"/>
      <c r="AI4488"/>
      <c r="AJ4488"/>
      <c r="AK4488"/>
      <c r="AL4488"/>
    </row>
    <row r="4489" spans="3:38" ht="15" customHeight="1" x14ac:dyDescent="0.35">
      <c r="C4489"/>
      <c r="D4489"/>
      <c r="E4489"/>
      <c r="F4489"/>
      <c r="G4489"/>
      <c r="H4489"/>
      <c r="I4489"/>
      <c r="J4489"/>
      <c r="K4489"/>
      <c r="L4489"/>
      <c r="M4489"/>
      <c r="N4489"/>
      <c r="O4489"/>
      <c r="S4489"/>
      <c r="T4489"/>
      <c r="U4489"/>
      <c r="V4489"/>
      <c r="Y4489"/>
      <c r="Z4489"/>
      <c r="AA4489"/>
      <c r="AB4489"/>
      <c r="AC4489"/>
      <c r="AD4489"/>
      <c r="AE4489"/>
      <c r="AF4489"/>
      <c r="AG4489"/>
      <c r="AH4489"/>
      <c r="AI4489"/>
      <c r="AJ4489"/>
      <c r="AK4489"/>
      <c r="AL4489"/>
    </row>
    <row r="4490" spans="3:38" ht="15" customHeight="1" x14ac:dyDescent="0.35">
      <c r="C4490"/>
      <c r="D4490"/>
      <c r="E4490"/>
      <c r="F4490"/>
      <c r="G4490"/>
      <c r="H4490"/>
      <c r="I4490"/>
      <c r="J4490"/>
      <c r="K4490"/>
      <c r="L4490"/>
      <c r="M4490"/>
      <c r="N4490"/>
      <c r="O4490"/>
      <c r="S4490"/>
      <c r="T4490"/>
      <c r="U4490"/>
      <c r="V4490"/>
      <c r="Y4490"/>
      <c r="Z4490"/>
      <c r="AA4490"/>
      <c r="AB4490"/>
      <c r="AC4490"/>
      <c r="AD4490"/>
      <c r="AE4490"/>
      <c r="AF4490"/>
      <c r="AG4490"/>
      <c r="AH4490"/>
      <c r="AI4490"/>
      <c r="AJ4490"/>
      <c r="AK4490"/>
      <c r="AL4490"/>
    </row>
    <row r="4491" spans="3:38" ht="15" customHeight="1" x14ac:dyDescent="0.35">
      <c r="C4491"/>
      <c r="D4491"/>
      <c r="E4491"/>
      <c r="F4491"/>
      <c r="G4491"/>
      <c r="H4491"/>
      <c r="I4491"/>
      <c r="J4491"/>
      <c r="K4491"/>
      <c r="L4491"/>
      <c r="M4491"/>
      <c r="N4491"/>
      <c r="O4491"/>
      <c r="S4491"/>
      <c r="T4491"/>
      <c r="U4491"/>
      <c r="V4491"/>
      <c r="Y4491"/>
      <c r="Z4491"/>
      <c r="AA4491"/>
      <c r="AB4491"/>
      <c r="AC4491"/>
      <c r="AD4491"/>
      <c r="AE4491"/>
      <c r="AF4491"/>
      <c r="AG4491"/>
      <c r="AH4491"/>
      <c r="AI4491"/>
      <c r="AJ4491"/>
      <c r="AK4491"/>
      <c r="AL4491"/>
    </row>
    <row r="4492" spans="3:38" ht="15" customHeight="1" x14ac:dyDescent="0.35">
      <c r="C4492"/>
      <c r="D4492"/>
      <c r="E4492"/>
      <c r="F4492"/>
      <c r="G4492"/>
      <c r="H4492"/>
      <c r="I4492"/>
      <c r="J4492"/>
      <c r="K4492"/>
      <c r="L4492"/>
      <c r="M4492"/>
      <c r="N4492"/>
      <c r="O4492"/>
      <c r="S4492"/>
      <c r="T4492"/>
      <c r="U4492"/>
      <c r="V4492"/>
      <c r="Y4492"/>
      <c r="Z4492"/>
      <c r="AA4492"/>
      <c r="AB4492"/>
      <c r="AC4492"/>
      <c r="AD4492"/>
      <c r="AE4492"/>
      <c r="AF4492"/>
      <c r="AG4492"/>
      <c r="AH4492"/>
      <c r="AI4492"/>
      <c r="AJ4492"/>
      <c r="AK4492"/>
      <c r="AL4492"/>
    </row>
    <row r="4493" spans="3:38" ht="15" customHeight="1" x14ac:dyDescent="0.35">
      <c r="C4493"/>
      <c r="D4493"/>
      <c r="E4493"/>
      <c r="F4493"/>
      <c r="G4493"/>
      <c r="H4493"/>
      <c r="I4493"/>
      <c r="J4493"/>
      <c r="K4493"/>
      <c r="L4493"/>
      <c r="M4493"/>
      <c r="N4493"/>
      <c r="O4493"/>
      <c r="S4493"/>
      <c r="T4493"/>
      <c r="U4493"/>
      <c r="V4493"/>
      <c r="Y4493"/>
      <c r="Z4493"/>
      <c r="AA4493"/>
      <c r="AB4493"/>
      <c r="AC4493"/>
      <c r="AD4493"/>
      <c r="AE4493"/>
      <c r="AF4493"/>
      <c r="AG4493"/>
      <c r="AH4493"/>
      <c r="AI4493"/>
      <c r="AJ4493"/>
      <c r="AK4493"/>
      <c r="AL4493"/>
    </row>
    <row r="4494" spans="3:38" ht="15" customHeight="1" x14ac:dyDescent="0.35">
      <c r="C4494"/>
      <c r="D4494"/>
      <c r="E4494"/>
      <c r="F4494"/>
      <c r="G4494"/>
      <c r="H4494"/>
      <c r="I4494"/>
      <c r="J4494"/>
      <c r="K4494"/>
      <c r="L4494"/>
      <c r="M4494"/>
      <c r="N4494"/>
      <c r="O4494"/>
      <c r="S4494"/>
      <c r="T4494"/>
      <c r="U4494"/>
      <c r="V4494"/>
      <c r="Y4494"/>
      <c r="Z4494"/>
      <c r="AA4494"/>
      <c r="AB4494"/>
      <c r="AC4494"/>
      <c r="AD4494"/>
      <c r="AE4494"/>
      <c r="AF4494"/>
      <c r="AG4494"/>
      <c r="AH4494"/>
      <c r="AI4494"/>
      <c r="AJ4494"/>
      <c r="AK4494"/>
      <c r="AL4494"/>
    </row>
    <row r="4495" spans="3:38" ht="15" customHeight="1" x14ac:dyDescent="0.35">
      <c r="C4495"/>
      <c r="D4495"/>
      <c r="E4495"/>
      <c r="F4495"/>
      <c r="G4495"/>
      <c r="H4495"/>
      <c r="I4495"/>
      <c r="J4495"/>
      <c r="K4495"/>
      <c r="L4495"/>
      <c r="M4495"/>
      <c r="N4495"/>
      <c r="O4495"/>
      <c r="S4495"/>
      <c r="T4495"/>
      <c r="U4495"/>
      <c r="V4495"/>
      <c r="Y4495"/>
      <c r="Z4495"/>
      <c r="AA4495"/>
      <c r="AB4495"/>
      <c r="AC4495"/>
      <c r="AD4495"/>
      <c r="AE4495"/>
      <c r="AF4495"/>
      <c r="AG4495"/>
      <c r="AH4495"/>
      <c r="AI4495"/>
      <c r="AJ4495"/>
      <c r="AK4495"/>
      <c r="AL4495"/>
    </row>
    <row r="4496" spans="3:38" ht="15" customHeight="1" x14ac:dyDescent="0.35">
      <c r="C4496"/>
      <c r="D4496"/>
      <c r="E4496"/>
      <c r="F4496"/>
      <c r="G4496"/>
      <c r="H4496"/>
      <c r="I4496"/>
      <c r="J4496"/>
      <c r="K4496"/>
      <c r="L4496"/>
      <c r="M4496"/>
      <c r="N4496"/>
      <c r="O4496"/>
      <c r="S4496"/>
      <c r="T4496"/>
      <c r="U4496"/>
      <c r="V4496"/>
      <c r="Y4496"/>
      <c r="Z4496"/>
      <c r="AA4496"/>
      <c r="AB4496"/>
      <c r="AC4496"/>
      <c r="AD4496"/>
      <c r="AE4496"/>
      <c r="AF4496"/>
      <c r="AG4496"/>
      <c r="AH4496"/>
      <c r="AI4496"/>
      <c r="AJ4496"/>
      <c r="AK4496"/>
      <c r="AL4496"/>
    </row>
    <row r="4497" spans="3:38" ht="15" customHeight="1" x14ac:dyDescent="0.35">
      <c r="C4497"/>
      <c r="D4497"/>
      <c r="E4497"/>
      <c r="F4497"/>
      <c r="G4497"/>
      <c r="H4497"/>
      <c r="I4497"/>
      <c r="J4497"/>
      <c r="K4497"/>
      <c r="L4497"/>
      <c r="M4497"/>
      <c r="N4497"/>
      <c r="O4497"/>
      <c r="S4497"/>
      <c r="T4497"/>
      <c r="U4497"/>
      <c r="V4497"/>
      <c r="Y4497"/>
      <c r="Z4497"/>
      <c r="AA4497"/>
      <c r="AB4497"/>
      <c r="AC4497"/>
      <c r="AD4497"/>
      <c r="AE4497"/>
      <c r="AF4497"/>
      <c r="AG4497"/>
      <c r="AH4497"/>
      <c r="AI4497"/>
      <c r="AJ4497"/>
      <c r="AK4497"/>
      <c r="AL4497"/>
    </row>
    <row r="4498" spans="3:38" ht="15" customHeight="1" x14ac:dyDescent="0.35">
      <c r="C4498"/>
      <c r="D4498"/>
      <c r="E4498"/>
      <c r="F4498"/>
      <c r="G4498"/>
      <c r="H4498"/>
      <c r="I4498"/>
      <c r="J4498"/>
      <c r="K4498"/>
      <c r="L4498"/>
      <c r="M4498"/>
      <c r="N4498"/>
      <c r="O4498"/>
      <c r="S4498"/>
      <c r="T4498"/>
      <c r="U4498"/>
      <c r="V4498"/>
      <c r="Y4498"/>
      <c r="Z4498"/>
      <c r="AA4498"/>
      <c r="AB4498"/>
      <c r="AC4498"/>
      <c r="AD4498"/>
      <c r="AE4498"/>
      <c r="AF4498"/>
      <c r="AG4498"/>
      <c r="AH4498"/>
      <c r="AI4498"/>
      <c r="AJ4498"/>
      <c r="AK4498"/>
      <c r="AL4498"/>
    </row>
    <row r="4499" spans="3:38" ht="15" customHeight="1" x14ac:dyDescent="0.35">
      <c r="C4499"/>
      <c r="D4499"/>
      <c r="E4499"/>
      <c r="F4499"/>
      <c r="G4499"/>
      <c r="H4499"/>
      <c r="I4499"/>
      <c r="J4499"/>
      <c r="K4499"/>
      <c r="L4499"/>
      <c r="M4499"/>
      <c r="N4499"/>
      <c r="O4499"/>
      <c r="S4499"/>
      <c r="T4499"/>
      <c r="U4499"/>
      <c r="V4499"/>
      <c r="Y4499"/>
      <c r="Z4499"/>
      <c r="AA4499"/>
      <c r="AB4499"/>
      <c r="AC4499"/>
      <c r="AD4499"/>
      <c r="AE4499"/>
      <c r="AF4499"/>
      <c r="AG4499"/>
      <c r="AH4499"/>
      <c r="AI4499"/>
      <c r="AJ4499"/>
      <c r="AK4499"/>
      <c r="AL4499"/>
    </row>
    <row r="4500" spans="3:38" ht="15" customHeight="1" x14ac:dyDescent="0.35">
      <c r="C4500"/>
      <c r="D4500"/>
      <c r="E4500"/>
      <c r="F4500"/>
      <c r="G4500"/>
      <c r="H4500"/>
      <c r="I4500"/>
      <c r="J4500"/>
      <c r="K4500"/>
      <c r="L4500"/>
      <c r="M4500"/>
      <c r="N4500"/>
      <c r="O4500"/>
      <c r="S4500"/>
      <c r="T4500"/>
      <c r="U4500"/>
      <c r="V4500"/>
      <c r="Y4500"/>
      <c r="Z4500"/>
      <c r="AA4500"/>
      <c r="AB4500"/>
      <c r="AC4500"/>
      <c r="AD4500"/>
      <c r="AE4500"/>
      <c r="AF4500"/>
      <c r="AG4500"/>
      <c r="AH4500"/>
      <c r="AI4500"/>
      <c r="AJ4500"/>
      <c r="AK4500"/>
      <c r="AL4500"/>
    </row>
    <row r="4501" spans="3:38" ht="15" customHeight="1" x14ac:dyDescent="0.35">
      <c r="C4501"/>
      <c r="D4501"/>
      <c r="E4501"/>
      <c r="F4501"/>
      <c r="G4501"/>
      <c r="H4501"/>
      <c r="I4501"/>
      <c r="J4501"/>
      <c r="K4501"/>
      <c r="L4501"/>
      <c r="M4501"/>
      <c r="N4501"/>
      <c r="O4501"/>
      <c r="S4501"/>
      <c r="T4501"/>
      <c r="U4501"/>
      <c r="V4501"/>
      <c r="Y4501"/>
      <c r="Z4501"/>
      <c r="AA4501"/>
      <c r="AB4501"/>
      <c r="AC4501"/>
      <c r="AD4501"/>
      <c r="AE4501"/>
      <c r="AF4501"/>
      <c r="AG4501"/>
      <c r="AH4501"/>
      <c r="AI4501"/>
      <c r="AJ4501"/>
      <c r="AK4501"/>
      <c r="AL4501"/>
    </row>
    <row r="4502" spans="3:38" ht="15" customHeight="1" x14ac:dyDescent="0.35">
      <c r="C4502"/>
      <c r="D4502"/>
      <c r="E4502"/>
      <c r="F4502"/>
      <c r="G4502"/>
      <c r="H4502"/>
      <c r="I4502"/>
      <c r="J4502"/>
      <c r="K4502"/>
      <c r="L4502"/>
      <c r="M4502"/>
      <c r="N4502"/>
      <c r="O4502"/>
      <c r="S4502"/>
      <c r="T4502"/>
      <c r="U4502"/>
      <c r="V4502"/>
      <c r="Y4502"/>
      <c r="Z4502"/>
      <c r="AA4502"/>
      <c r="AB4502"/>
      <c r="AC4502"/>
      <c r="AD4502"/>
      <c r="AE4502"/>
      <c r="AF4502"/>
      <c r="AG4502"/>
      <c r="AH4502"/>
      <c r="AI4502"/>
      <c r="AJ4502"/>
      <c r="AK4502"/>
      <c r="AL4502"/>
    </row>
    <row r="4503" spans="3:38" ht="15" customHeight="1" x14ac:dyDescent="0.35">
      <c r="C4503"/>
      <c r="D4503"/>
      <c r="E4503"/>
      <c r="F4503"/>
      <c r="G4503"/>
      <c r="H4503"/>
      <c r="I4503"/>
      <c r="J4503"/>
      <c r="K4503"/>
      <c r="L4503"/>
      <c r="M4503"/>
      <c r="N4503"/>
      <c r="O4503"/>
      <c r="S4503"/>
      <c r="T4503"/>
      <c r="U4503"/>
      <c r="V4503"/>
      <c r="Y4503"/>
      <c r="Z4503"/>
      <c r="AA4503"/>
      <c r="AB4503"/>
      <c r="AC4503"/>
      <c r="AD4503"/>
      <c r="AE4503"/>
      <c r="AF4503"/>
      <c r="AG4503"/>
      <c r="AH4503"/>
      <c r="AI4503"/>
      <c r="AJ4503"/>
      <c r="AK4503"/>
      <c r="AL4503"/>
    </row>
    <row r="4504" spans="3:38" ht="15" customHeight="1" x14ac:dyDescent="0.35">
      <c r="C4504"/>
      <c r="D4504"/>
      <c r="E4504"/>
      <c r="F4504"/>
      <c r="G4504"/>
      <c r="H4504"/>
      <c r="I4504"/>
      <c r="J4504"/>
      <c r="K4504"/>
      <c r="L4504"/>
      <c r="M4504"/>
      <c r="N4504"/>
      <c r="O4504"/>
      <c r="S4504"/>
      <c r="T4504"/>
      <c r="U4504"/>
      <c r="V4504"/>
      <c r="Y4504"/>
      <c r="Z4504"/>
      <c r="AA4504"/>
      <c r="AB4504"/>
      <c r="AC4504"/>
      <c r="AD4504"/>
      <c r="AE4504"/>
      <c r="AF4504"/>
      <c r="AG4504"/>
      <c r="AH4504"/>
      <c r="AI4504"/>
      <c r="AJ4504"/>
      <c r="AK4504"/>
      <c r="AL4504"/>
    </row>
    <row r="4505" spans="3:38" ht="15" customHeight="1" x14ac:dyDescent="0.35">
      <c r="C4505"/>
      <c r="D4505"/>
      <c r="E4505"/>
      <c r="F4505"/>
      <c r="G4505"/>
      <c r="H4505"/>
      <c r="I4505"/>
      <c r="J4505"/>
      <c r="K4505"/>
      <c r="L4505"/>
      <c r="M4505"/>
      <c r="N4505"/>
      <c r="O4505"/>
      <c r="S4505"/>
      <c r="T4505"/>
      <c r="U4505"/>
      <c r="V4505"/>
      <c r="Y4505"/>
      <c r="Z4505"/>
      <c r="AA4505"/>
      <c r="AB4505"/>
      <c r="AC4505"/>
      <c r="AD4505"/>
      <c r="AE4505"/>
      <c r="AF4505"/>
      <c r="AG4505"/>
      <c r="AH4505"/>
      <c r="AI4505"/>
      <c r="AJ4505"/>
      <c r="AK4505"/>
      <c r="AL4505"/>
    </row>
    <row r="4506" spans="3:38" ht="15" customHeight="1" x14ac:dyDescent="0.35">
      <c r="C4506"/>
      <c r="D4506"/>
      <c r="E4506"/>
      <c r="F4506"/>
      <c r="G4506"/>
      <c r="H4506"/>
      <c r="I4506"/>
      <c r="J4506"/>
      <c r="K4506"/>
      <c r="L4506"/>
      <c r="M4506"/>
      <c r="N4506"/>
      <c r="O4506"/>
      <c r="S4506"/>
      <c r="T4506"/>
      <c r="U4506"/>
      <c r="V4506"/>
      <c r="Y4506"/>
      <c r="Z4506"/>
      <c r="AA4506"/>
      <c r="AB4506"/>
      <c r="AC4506"/>
      <c r="AD4506"/>
      <c r="AE4506"/>
      <c r="AF4506"/>
      <c r="AG4506"/>
      <c r="AH4506"/>
      <c r="AI4506"/>
      <c r="AJ4506"/>
      <c r="AK4506"/>
      <c r="AL4506"/>
    </row>
    <row r="4507" spans="3:38" ht="15" customHeight="1" x14ac:dyDescent="0.35">
      <c r="C4507"/>
      <c r="D4507"/>
      <c r="E4507"/>
      <c r="F4507"/>
      <c r="G4507"/>
      <c r="H4507"/>
      <c r="I4507"/>
      <c r="J4507"/>
      <c r="K4507"/>
      <c r="L4507"/>
      <c r="M4507"/>
      <c r="N4507"/>
      <c r="O4507"/>
      <c r="S4507"/>
      <c r="T4507"/>
      <c r="U4507"/>
      <c r="V4507"/>
      <c r="Y4507"/>
      <c r="Z4507"/>
      <c r="AA4507"/>
      <c r="AB4507"/>
      <c r="AC4507"/>
      <c r="AD4507"/>
      <c r="AE4507"/>
      <c r="AF4507"/>
      <c r="AG4507"/>
      <c r="AH4507"/>
      <c r="AI4507"/>
      <c r="AJ4507"/>
      <c r="AK4507"/>
      <c r="AL4507"/>
    </row>
    <row r="4508" spans="3:38" ht="15" customHeight="1" x14ac:dyDescent="0.35">
      <c r="C4508"/>
      <c r="D4508"/>
      <c r="E4508"/>
      <c r="F4508"/>
      <c r="G4508"/>
      <c r="H4508"/>
      <c r="I4508"/>
      <c r="J4508"/>
      <c r="K4508"/>
      <c r="L4508"/>
      <c r="M4508"/>
      <c r="N4508"/>
      <c r="O4508"/>
      <c r="S4508"/>
      <c r="T4508"/>
      <c r="U4508"/>
      <c r="V4508"/>
      <c r="Y4508"/>
      <c r="Z4508"/>
      <c r="AA4508"/>
      <c r="AB4508"/>
      <c r="AC4508"/>
      <c r="AD4508"/>
      <c r="AE4508"/>
      <c r="AF4508"/>
      <c r="AG4508"/>
      <c r="AH4508"/>
      <c r="AI4508"/>
      <c r="AJ4508"/>
      <c r="AK4508"/>
      <c r="AL4508"/>
    </row>
    <row r="4509" spans="3:38" ht="15" customHeight="1" x14ac:dyDescent="0.35">
      <c r="C4509"/>
      <c r="D4509"/>
      <c r="E4509"/>
      <c r="F4509"/>
      <c r="G4509"/>
      <c r="H4509"/>
      <c r="I4509"/>
      <c r="J4509"/>
      <c r="K4509"/>
      <c r="L4509"/>
      <c r="M4509"/>
      <c r="N4509"/>
      <c r="O4509"/>
      <c r="S4509"/>
      <c r="T4509"/>
      <c r="U4509"/>
      <c r="V4509"/>
      <c r="Y4509"/>
      <c r="Z4509"/>
      <c r="AA4509"/>
      <c r="AB4509"/>
      <c r="AC4509"/>
      <c r="AD4509"/>
      <c r="AE4509"/>
      <c r="AF4509"/>
      <c r="AG4509"/>
      <c r="AH4509"/>
      <c r="AI4509"/>
      <c r="AJ4509"/>
      <c r="AK4509"/>
      <c r="AL4509"/>
    </row>
    <row r="4510" spans="3:38" ht="15" customHeight="1" x14ac:dyDescent="0.35">
      <c r="C4510"/>
      <c r="D4510"/>
      <c r="E4510"/>
      <c r="F4510"/>
      <c r="G4510"/>
      <c r="H4510"/>
      <c r="I4510"/>
      <c r="J4510"/>
      <c r="K4510"/>
      <c r="L4510"/>
      <c r="M4510"/>
      <c r="N4510"/>
      <c r="O4510"/>
      <c r="S4510"/>
      <c r="T4510"/>
      <c r="U4510"/>
      <c r="V4510"/>
      <c r="Y4510"/>
      <c r="Z4510"/>
      <c r="AA4510"/>
      <c r="AB4510"/>
      <c r="AC4510"/>
      <c r="AD4510"/>
      <c r="AE4510"/>
      <c r="AF4510"/>
      <c r="AG4510"/>
      <c r="AH4510"/>
      <c r="AI4510"/>
      <c r="AJ4510"/>
      <c r="AK4510"/>
      <c r="AL4510"/>
    </row>
    <row r="4511" spans="3:38" ht="15" customHeight="1" x14ac:dyDescent="0.35">
      <c r="C4511"/>
      <c r="D4511"/>
      <c r="E4511"/>
      <c r="F4511"/>
      <c r="G4511"/>
      <c r="H4511"/>
      <c r="I4511"/>
      <c r="J4511"/>
      <c r="K4511"/>
      <c r="L4511"/>
      <c r="M4511"/>
      <c r="N4511"/>
      <c r="O4511"/>
      <c r="S4511"/>
      <c r="T4511"/>
      <c r="U4511"/>
      <c r="V4511"/>
      <c r="Y4511"/>
      <c r="Z4511"/>
      <c r="AA4511"/>
      <c r="AB4511"/>
      <c r="AC4511"/>
      <c r="AD4511"/>
      <c r="AE4511"/>
      <c r="AF4511"/>
      <c r="AG4511"/>
      <c r="AH4511"/>
      <c r="AI4511"/>
      <c r="AJ4511"/>
      <c r="AK4511"/>
      <c r="AL4511"/>
    </row>
    <row r="4512" spans="3:38" ht="15" customHeight="1" x14ac:dyDescent="0.35">
      <c r="C4512"/>
      <c r="D4512"/>
      <c r="E4512"/>
      <c r="F4512"/>
      <c r="G4512"/>
      <c r="H4512"/>
      <c r="I4512"/>
      <c r="J4512"/>
      <c r="K4512"/>
      <c r="L4512"/>
      <c r="M4512"/>
      <c r="N4512"/>
      <c r="O4512"/>
      <c r="S4512"/>
      <c r="T4512"/>
      <c r="U4512"/>
      <c r="V4512"/>
      <c r="Y4512"/>
      <c r="Z4512"/>
      <c r="AA4512"/>
      <c r="AB4512"/>
      <c r="AC4512"/>
      <c r="AD4512"/>
      <c r="AE4512"/>
      <c r="AF4512"/>
      <c r="AG4512"/>
      <c r="AH4512"/>
      <c r="AI4512"/>
      <c r="AJ4512"/>
      <c r="AK4512"/>
      <c r="AL4512"/>
    </row>
    <row r="4513" spans="3:38" ht="15" customHeight="1" x14ac:dyDescent="0.35">
      <c r="C4513"/>
      <c r="D4513"/>
      <c r="E4513"/>
      <c r="F4513"/>
      <c r="G4513"/>
      <c r="H4513"/>
      <c r="I4513"/>
      <c r="J4513"/>
      <c r="K4513"/>
      <c r="L4513"/>
      <c r="M4513"/>
      <c r="N4513"/>
      <c r="O4513"/>
      <c r="S4513"/>
      <c r="T4513"/>
      <c r="U4513"/>
      <c r="V4513"/>
      <c r="Y4513"/>
      <c r="Z4513"/>
      <c r="AA4513"/>
      <c r="AB4513"/>
      <c r="AC4513"/>
      <c r="AD4513"/>
      <c r="AE4513"/>
      <c r="AF4513"/>
      <c r="AG4513"/>
      <c r="AH4513"/>
      <c r="AI4513"/>
      <c r="AJ4513"/>
      <c r="AK4513"/>
      <c r="AL4513"/>
    </row>
    <row r="4514" spans="3:38" ht="15" customHeight="1" x14ac:dyDescent="0.35">
      <c r="C4514"/>
      <c r="D4514"/>
      <c r="E4514"/>
      <c r="F4514"/>
      <c r="G4514"/>
      <c r="H4514"/>
      <c r="I4514"/>
      <c r="J4514"/>
      <c r="K4514"/>
      <c r="L4514"/>
      <c r="M4514"/>
      <c r="N4514"/>
      <c r="O4514"/>
      <c r="S4514"/>
      <c r="T4514"/>
      <c r="U4514"/>
      <c r="V4514"/>
      <c r="Y4514"/>
      <c r="Z4514"/>
      <c r="AA4514"/>
      <c r="AB4514"/>
      <c r="AC4514"/>
      <c r="AD4514"/>
      <c r="AE4514"/>
      <c r="AF4514"/>
      <c r="AG4514"/>
      <c r="AH4514"/>
      <c r="AI4514"/>
      <c r="AJ4514"/>
      <c r="AK4514"/>
      <c r="AL4514"/>
    </row>
    <row r="4515" spans="3:38" ht="15" customHeight="1" x14ac:dyDescent="0.35">
      <c r="C4515"/>
      <c r="D4515"/>
      <c r="E4515"/>
      <c r="F4515"/>
      <c r="G4515"/>
      <c r="H4515"/>
      <c r="I4515"/>
      <c r="J4515"/>
      <c r="K4515"/>
      <c r="L4515"/>
      <c r="M4515"/>
      <c r="N4515"/>
      <c r="O4515"/>
      <c r="S4515"/>
      <c r="T4515"/>
      <c r="U4515"/>
      <c r="V4515"/>
      <c r="Y4515"/>
      <c r="Z4515"/>
      <c r="AA4515"/>
      <c r="AB4515"/>
      <c r="AC4515"/>
      <c r="AD4515"/>
      <c r="AE4515"/>
      <c r="AF4515"/>
      <c r="AG4515"/>
      <c r="AH4515"/>
      <c r="AI4515"/>
      <c r="AJ4515"/>
      <c r="AK4515"/>
      <c r="AL4515"/>
    </row>
    <row r="4516" spans="3:38" ht="15" customHeight="1" x14ac:dyDescent="0.35">
      <c r="C4516"/>
      <c r="D4516"/>
      <c r="E4516"/>
      <c r="F4516"/>
      <c r="G4516"/>
      <c r="H4516"/>
      <c r="I4516"/>
      <c r="J4516"/>
      <c r="K4516"/>
      <c r="L4516"/>
      <c r="M4516"/>
      <c r="N4516"/>
      <c r="O4516"/>
      <c r="S4516"/>
      <c r="T4516"/>
      <c r="U4516"/>
      <c r="V4516"/>
      <c r="Y4516"/>
      <c r="Z4516"/>
      <c r="AA4516"/>
      <c r="AB4516"/>
      <c r="AC4516"/>
      <c r="AD4516"/>
      <c r="AE4516"/>
      <c r="AF4516"/>
      <c r="AG4516"/>
      <c r="AH4516"/>
      <c r="AI4516"/>
      <c r="AJ4516"/>
      <c r="AK4516"/>
      <c r="AL4516"/>
    </row>
    <row r="4517" spans="3:38" ht="15" customHeight="1" x14ac:dyDescent="0.35">
      <c r="C4517"/>
      <c r="D4517"/>
      <c r="E4517"/>
      <c r="F4517"/>
      <c r="G4517"/>
      <c r="H4517"/>
      <c r="I4517"/>
      <c r="J4517"/>
      <c r="K4517"/>
      <c r="L4517"/>
      <c r="M4517"/>
      <c r="N4517"/>
      <c r="O4517"/>
      <c r="S4517"/>
      <c r="T4517"/>
      <c r="U4517"/>
      <c r="V4517"/>
      <c r="Y4517"/>
      <c r="Z4517"/>
      <c r="AA4517"/>
      <c r="AB4517"/>
      <c r="AC4517"/>
      <c r="AD4517"/>
      <c r="AE4517"/>
      <c r="AF4517"/>
      <c r="AG4517"/>
      <c r="AH4517"/>
      <c r="AI4517"/>
      <c r="AJ4517"/>
      <c r="AK4517"/>
      <c r="AL4517"/>
    </row>
    <row r="4518" spans="3:38" ht="15" customHeight="1" x14ac:dyDescent="0.35">
      <c r="C4518"/>
      <c r="D4518"/>
      <c r="E4518"/>
      <c r="F4518"/>
      <c r="G4518"/>
      <c r="H4518"/>
      <c r="I4518"/>
      <c r="J4518"/>
      <c r="K4518"/>
      <c r="L4518"/>
      <c r="M4518"/>
      <c r="N4518"/>
      <c r="O4518"/>
      <c r="S4518"/>
      <c r="T4518"/>
      <c r="U4518"/>
      <c r="V4518"/>
      <c r="Y4518"/>
      <c r="Z4518"/>
      <c r="AA4518"/>
      <c r="AB4518"/>
      <c r="AC4518"/>
      <c r="AD4518"/>
      <c r="AE4518"/>
      <c r="AF4518"/>
      <c r="AG4518"/>
      <c r="AH4518"/>
      <c r="AI4518"/>
      <c r="AJ4518"/>
      <c r="AK4518"/>
      <c r="AL4518"/>
    </row>
    <row r="4519" spans="3:38" ht="15" customHeight="1" x14ac:dyDescent="0.35">
      <c r="C4519"/>
      <c r="D4519"/>
      <c r="E4519"/>
      <c r="F4519"/>
      <c r="G4519"/>
      <c r="H4519"/>
      <c r="I4519"/>
      <c r="J4519"/>
      <c r="K4519"/>
      <c r="L4519"/>
      <c r="M4519"/>
      <c r="N4519"/>
      <c r="O4519"/>
      <c r="S4519"/>
      <c r="T4519"/>
      <c r="U4519"/>
      <c r="V4519"/>
      <c r="Y4519"/>
      <c r="Z4519"/>
      <c r="AA4519"/>
      <c r="AB4519"/>
      <c r="AC4519"/>
      <c r="AD4519"/>
      <c r="AE4519"/>
      <c r="AF4519"/>
      <c r="AG4519"/>
      <c r="AH4519"/>
      <c r="AI4519"/>
      <c r="AJ4519"/>
      <c r="AK4519"/>
      <c r="AL4519"/>
    </row>
    <row r="4520" spans="3:38" ht="15" customHeight="1" x14ac:dyDescent="0.35">
      <c r="C4520"/>
      <c r="D4520"/>
      <c r="E4520"/>
      <c r="F4520"/>
      <c r="G4520"/>
      <c r="H4520"/>
      <c r="I4520"/>
      <c r="J4520"/>
      <c r="K4520"/>
      <c r="L4520"/>
      <c r="M4520"/>
      <c r="N4520"/>
      <c r="O4520"/>
      <c r="S4520"/>
      <c r="T4520"/>
      <c r="U4520"/>
      <c r="V4520"/>
      <c r="Y4520"/>
      <c r="Z4520"/>
      <c r="AA4520"/>
      <c r="AB4520"/>
      <c r="AC4520"/>
      <c r="AD4520"/>
      <c r="AE4520"/>
      <c r="AF4520"/>
      <c r="AG4520"/>
      <c r="AH4520"/>
      <c r="AI4520"/>
      <c r="AJ4520"/>
      <c r="AK4520"/>
      <c r="AL4520"/>
    </row>
    <row r="4521" spans="3:38" ht="15" customHeight="1" x14ac:dyDescent="0.35">
      <c r="C4521"/>
      <c r="D4521"/>
      <c r="E4521"/>
      <c r="F4521"/>
      <c r="G4521"/>
      <c r="H4521"/>
      <c r="I4521"/>
      <c r="J4521"/>
      <c r="K4521"/>
      <c r="L4521"/>
      <c r="M4521"/>
      <c r="N4521"/>
      <c r="O4521"/>
      <c r="S4521"/>
      <c r="T4521"/>
      <c r="U4521"/>
      <c r="V4521"/>
      <c r="Y4521"/>
      <c r="Z4521"/>
      <c r="AA4521"/>
      <c r="AB4521"/>
      <c r="AC4521"/>
      <c r="AD4521"/>
      <c r="AE4521"/>
      <c r="AF4521"/>
      <c r="AG4521"/>
      <c r="AH4521"/>
      <c r="AI4521"/>
      <c r="AJ4521"/>
      <c r="AK4521"/>
      <c r="AL4521"/>
    </row>
    <row r="4522" spans="3:38" ht="15" customHeight="1" x14ac:dyDescent="0.35">
      <c r="C4522"/>
      <c r="D4522"/>
      <c r="E4522"/>
      <c r="F4522"/>
      <c r="G4522"/>
      <c r="H4522"/>
      <c r="I4522"/>
      <c r="J4522"/>
      <c r="K4522"/>
      <c r="L4522"/>
      <c r="M4522"/>
      <c r="N4522"/>
      <c r="O4522"/>
      <c r="S4522"/>
      <c r="T4522"/>
      <c r="U4522"/>
      <c r="V4522"/>
      <c r="Y4522"/>
      <c r="Z4522"/>
      <c r="AA4522"/>
      <c r="AB4522"/>
      <c r="AC4522"/>
      <c r="AD4522"/>
      <c r="AE4522"/>
      <c r="AF4522"/>
      <c r="AG4522"/>
      <c r="AH4522"/>
      <c r="AI4522"/>
      <c r="AJ4522"/>
      <c r="AK4522"/>
      <c r="AL4522"/>
    </row>
    <row r="4523" spans="3:38" ht="15" customHeight="1" x14ac:dyDescent="0.35">
      <c r="C4523"/>
      <c r="D4523"/>
      <c r="E4523"/>
      <c r="F4523"/>
      <c r="G4523"/>
      <c r="H4523"/>
      <c r="I4523"/>
      <c r="J4523"/>
      <c r="K4523"/>
      <c r="L4523"/>
      <c r="M4523"/>
      <c r="N4523"/>
      <c r="O4523"/>
      <c r="S4523"/>
      <c r="T4523"/>
      <c r="U4523"/>
      <c r="V4523"/>
      <c r="Y4523"/>
      <c r="Z4523"/>
      <c r="AA4523"/>
      <c r="AB4523"/>
      <c r="AC4523"/>
      <c r="AD4523"/>
      <c r="AE4523"/>
      <c r="AF4523"/>
      <c r="AG4523"/>
      <c r="AH4523"/>
      <c r="AI4523"/>
      <c r="AJ4523"/>
      <c r="AK4523"/>
      <c r="AL4523"/>
    </row>
    <row r="4524" spans="3:38" ht="15" customHeight="1" x14ac:dyDescent="0.35">
      <c r="C4524"/>
      <c r="D4524"/>
      <c r="E4524"/>
      <c r="F4524"/>
      <c r="G4524"/>
      <c r="H4524"/>
      <c r="I4524"/>
      <c r="J4524"/>
      <c r="K4524"/>
      <c r="L4524"/>
      <c r="M4524"/>
      <c r="N4524"/>
      <c r="O4524"/>
      <c r="S4524"/>
      <c r="T4524"/>
      <c r="U4524"/>
      <c r="V4524"/>
      <c r="Y4524"/>
      <c r="Z4524"/>
      <c r="AA4524"/>
      <c r="AB4524"/>
      <c r="AC4524"/>
      <c r="AD4524"/>
      <c r="AE4524"/>
      <c r="AF4524"/>
      <c r="AG4524"/>
      <c r="AH4524"/>
      <c r="AI4524"/>
      <c r="AJ4524"/>
      <c r="AK4524"/>
      <c r="AL4524"/>
    </row>
    <row r="4525" spans="3:38" ht="15" customHeight="1" x14ac:dyDescent="0.35">
      <c r="C4525"/>
      <c r="D4525"/>
      <c r="E4525"/>
      <c r="F4525"/>
      <c r="G4525"/>
      <c r="H4525"/>
      <c r="I4525"/>
      <c r="J4525"/>
      <c r="K4525"/>
      <c r="L4525"/>
      <c r="M4525"/>
      <c r="N4525"/>
      <c r="O4525"/>
      <c r="S4525"/>
      <c r="T4525"/>
      <c r="U4525"/>
      <c r="V4525"/>
      <c r="Y4525"/>
      <c r="Z4525"/>
      <c r="AA4525"/>
      <c r="AB4525"/>
      <c r="AC4525"/>
      <c r="AD4525"/>
      <c r="AE4525"/>
      <c r="AF4525"/>
      <c r="AG4525"/>
      <c r="AH4525"/>
      <c r="AI4525"/>
      <c r="AJ4525"/>
      <c r="AK4525"/>
      <c r="AL4525"/>
    </row>
    <row r="4526" spans="3:38" ht="15" customHeight="1" x14ac:dyDescent="0.35">
      <c r="C4526"/>
      <c r="D4526"/>
      <c r="E4526"/>
      <c r="F4526"/>
      <c r="G4526"/>
      <c r="H4526"/>
      <c r="I4526"/>
      <c r="J4526"/>
      <c r="K4526"/>
      <c r="L4526"/>
      <c r="M4526"/>
      <c r="N4526"/>
      <c r="O4526"/>
      <c r="S4526"/>
      <c r="T4526"/>
      <c r="U4526"/>
      <c r="V4526"/>
      <c r="Y4526"/>
      <c r="Z4526"/>
      <c r="AA4526"/>
      <c r="AB4526"/>
      <c r="AC4526"/>
      <c r="AD4526"/>
      <c r="AE4526"/>
      <c r="AF4526"/>
      <c r="AG4526"/>
      <c r="AH4526"/>
      <c r="AI4526"/>
      <c r="AJ4526"/>
      <c r="AK4526"/>
      <c r="AL4526"/>
    </row>
    <row r="4527" spans="3:38" ht="15" customHeight="1" x14ac:dyDescent="0.35">
      <c r="C4527"/>
      <c r="D4527"/>
      <c r="E4527"/>
      <c r="F4527"/>
      <c r="G4527"/>
      <c r="H4527"/>
      <c r="I4527"/>
      <c r="J4527"/>
      <c r="K4527"/>
      <c r="L4527"/>
      <c r="M4527"/>
      <c r="N4527"/>
      <c r="O4527"/>
      <c r="S4527"/>
      <c r="T4527"/>
      <c r="U4527"/>
      <c r="V4527"/>
      <c r="Y4527"/>
      <c r="Z4527"/>
      <c r="AA4527"/>
      <c r="AB4527"/>
      <c r="AC4527"/>
      <c r="AD4527"/>
      <c r="AE4527"/>
      <c r="AF4527"/>
      <c r="AG4527"/>
      <c r="AH4527"/>
      <c r="AI4527"/>
      <c r="AJ4527"/>
      <c r="AK4527"/>
      <c r="AL4527"/>
    </row>
    <row r="4528" spans="3:38" ht="15" customHeight="1" x14ac:dyDescent="0.35">
      <c r="C4528"/>
      <c r="D4528"/>
      <c r="E4528"/>
      <c r="F4528"/>
      <c r="G4528"/>
      <c r="H4528"/>
      <c r="I4528"/>
      <c r="J4528"/>
      <c r="K4528"/>
      <c r="L4528"/>
      <c r="M4528"/>
      <c r="N4528"/>
      <c r="O4528"/>
      <c r="S4528"/>
      <c r="T4528"/>
      <c r="U4528"/>
      <c r="V4528"/>
      <c r="Y4528"/>
      <c r="Z4528"/>
      <c r="AA4528"/>
      <c r="AB4528"/>
      <c r="AC4528"/>
      <c r="AD4528"/>
      <c r="AE4528"/>
      <c r="AF4528"/>
      <c r="AG4528"/>
      <c r="AH4528"/>
      <c r="AI4528"/>
      <c r="AJ4528"/>
      <c r="AK4528"/>
      <c r="AL4528"/>
    </row>
    <row r="4529" spans="3:38" ht="15" customHeight="1" x14ac:dyDescent="0.35">
      <c r="C4529"/>
      <c r="D4529"/>
      <c r="E4529"/>
      <c r="F4529"/>
      <c r="G4529"/>
      <c r="H4529"/>
      <c r="I4529"/>
      <c r="J4529"/>
      <c r="K4529"/>
      <c r="L4529"/>
      <c r="M4529"/>
      <c r="N4529"/>
      <c r="O4529"/>
      <c r="S4529"/>
      <c r="T4529"/>
      <c r="U4529"/>
      <c r="V4529"/>
      <c r="Y4529"/>
      <c r="Z4529"/>
      <c r="AA4529"/>
      <c r="AB4529"/>
      <c r="AC4529"/>
      <c r="AD4529"/>
      <c r="AE4529"/>
      <c r="AF4529"/>
      <c r="AG4529"/>
      <c r="AH4529"/>
      <c r="AI4529"/>
      <c r="AJ4529"/>
      <c r="AK4529"/>
      <c r="AL4529"/>
    </row>
    <row r="4530" spans="3:38" ht="15" customHeight="1" x14ac:dyDescent="0.35">
      <c r="C4530"/>
      <c r="D4530"/>
      <c r="E4530"/>
      <c r="F4530"/>
      <c r="G4530"/>
      <c r="H4530"/>
      <c r="I4530"/>
      <c r="J4530"/>
      <c r="K4530"/>
      <c r="L4530"/>
      <c r="M4530"/>
      <c r="N4530"/>
      <c r="O4530"/>
      <c r="S4530"/>
      <c r="T4530"/>
      <c r="U4530"/>
      <c r="V4530"/>
      <c r="Y4530"/>
      <c r="Z4530"/>
      <c r="AA4530"/>
      <c r="AB4530"/>
      <c r="AC4530"/>
      <c r="AD4530"/>
      <c r="AE4530"/>
      <c r="AF4530"/>
      <c r="AG4530"/>
      <c r="AH4530"/>
      <c r="AI4530"/>
      <c r="AJ4530"/>
      <c r="AK4530"/>
      <c r="AL4530"/>
    </row>
    <row r="4531" spans="3:38" ht="15" customHeight="1" x14ac:dyDescent="0.35">
      <c r="C4531"/>
      <c r="D4531"/>
      <c r="E4531"/>
      <c r="F4531"/>
      <c r="G4531"/>
      <c r="H4531"/>
      <c r="I4531"/>
      <c r="J4531"/>
      <c r="K4531"/>
      <c r="L4531"/>
      <c r="M4531"/>
      <c r="N4531"/>
      <c r="O4531"/>
      <c r="S4531"/>
      <c r="T4531"/>
      <c r="U4531"/>
      <c r="V4531"/>
      <c r="Y4531"/>
      <c r="Z4531"/>
      <c r="AA4531"/>
      <c r="AB4531"/>
      <c r="AC4531"/>
      <c r="AD4531"/>
      <c r="AE4531"/>
      <c r="AF4531"/>
      <c r="AG4531"/>
      <c r="AH4531"/>
      <c r="AI4531"/>
      <c r="AJ4531"/>
      <c r="AK4531"/>
      <c r="AL4531"/>
    </row>
    <row r="4532" spans="3:38" ht="15" customHeight="1" x14ac:dyDescent="0.35">
      <c r="C4532"/>
      <c r="D4532"/>
      <c r="E4532"/>
      <c r="F4532"/>
      <c r="G4532"/>
      <c r="H4532"/>
      <c r="I4532"/>
      <c r="J4532"/>
      <c r="K4532"/>
      <c r="L4532"/>
      <c r="M4532"/>
      <c r="N4532"/>
      <c r="O4532"/>
      <c r="S4532"/>
      <c r="T4532"/>
      <c r="U4532"/>
      <c r="V4532"/>
      <c r="Y4532"/>
      <c r="Z4532"/>
      <c r="AA4532"/>
      <c r="AB4532"/>
      <c r="AC4532"/>
      <c r="AD4532"/>
      <c r="AE4532"/>
      <c r="AF4532"/>
      <c r="AG4532"/>
      <c r="AH4532"/>
      <c r="AI4532"/>
      <c r="AJ4532"/>
      <c r="AK4532"/>
      <c r="AL4532"/>
    </row>
    <row r="4533" spans="3:38" ht="15" customHeight="1" x14ac:dyDescent="0.35">
      <c r="C4533"/>
      <c r="D4533"/>
      <c r="E4533"/>
      <c r="F4533"/>
      <c r="G4533"/>
      <c r="H4533"/>
      <c r="I4533"/>
      <c r="J4533"/>
      <c r="K4533"/>
      <c r="L4533"/>
      <c r="M4533"/>
      <c r="N4533"/>
      <c r="O4533"/>
      <c r="S4533"/>
      <c r="T4533"/>
      <c r="U4533"/>
      <c r="V4533"/>
      <c r="Y4533"/>
      <c r="Z4533"/>
      <c r="AA4533"/>
      <c r="AB4533"/>
      <c r="AC4533"/>
      <c r="AD4533"/>
      <c r="AE4533"/>
      <c r="AF4533"/>
      <c r="AG4533"/>
      <c r="AH4533"/>
      <c r="AI4533"/>
      <c r="AJ4533"/>
      <c r="AK4533"/>
      <c r="AL4533"/>
    </row>
    <row r="4534" spans="3:38" ht="15" customHeight="1" x14ac:dyDescent="0.35">
      <c r="C4534"/>
      <c r="D4534"/>
      <c r="E4534"/>
      <c r="F4534"/>
      <c r="G4534"/>
      <c r="H4534"/>
      <c r="I4534"/>
      <c r="J4534"/>
      <c r="K4534"/>
      <c r="L4534"/>
      <c r="M4534"/>
      <c r="N4534"/>
      <c r="O4534"/>
      <c r="S4534"/>
      <c r="T4534"/>
      <c r="U4534"/>
      <c r="V4534"/>
      <c r="Y4534"/>
      <c r="Z4534"/>
      <c r="AA4534"/>
      <c r="AB4534"/>
      <c r="AC4534"/>
      <c r="AD4534"/>
      <c r="AE4534"/>
      <c r="AF4534"/>
      <c r="AG4534"/>
      <c r="AH4534"/>
      <c r="AI4534"/>
      <c r="AJ4534"/>
      <c r="AK4534"/>
      <c r="AL4534"/>
    </row>
    <row r="4535" spans="3:38" ht="15" customHeight="1" x14ac:dyDescent="0.35">
      <c r="C4535"/>
      <c r="D4535"/>
      <c r="E4535"/>
      <c r="F4535"/>
      <c r="G4535"/>
      <c r="H4535"/>
      <c r="I4535"/>
      <c r="J4535"/>
      <c r="K4535"/>
      <c r="L4535"/>
      <c r="M4535"/>
      <c r="N4535"/>
      <c r="O4535"/>
      <c r="S4535"/>
      <c r="T4535"/>
      <c r="U4535"/>
      <c r="V4535"/>
      <c r="Y4535"/>
      <c r="Z4535"/>
      <c r="AA4535"/>
      <c r="AB4535"/>
      <c r="AC4535"/>
      <c r="AD4535"/>
      <c r="AE4535"/>
      <c r="AF4535"/>
      <c r="AG4535"/>
      <c r="AH4535"/>
      <c r="AI4535"/>
      <c r="AJ4535"/>
      <c r="AK4535"/>
      <c r="AL4535"/>
    </row>
    <row r="4536" spans="3:38" ht="15" customHeight="1" x14ac:dyDescent="0.35">
      <c r="C4536"/>
      <c r="D4536"/>
      <c r="E4536"/>
      <c r="F4536"/>
      <c r="G4536"/>
      <c r="H4536"/>
      <c r="I4536"/>
      <c r="J4536"/>
      <c r="K4536"/>
      <c r="L4536"/>
      <c r="M4536"/>
      <c r="N4536"/>
      <c r="O4536"/>
      <c r="S4536"/>
      <c r="T4536"/>
      <c r="U4536"/>
      <c r="V4536"/>
      <c r="Y4536"/>
      <c r="Z4536"/>
      <c r="AA4536"/>
      <c r="AB4536"/>
      <c r="AC4536"/>
      <c r="AD4536"/>
      <c r="AE4536"/>
      <c r="AF4536"/>
      <c r="AG4536"/>
      <c r="AH4536"/>
      <c r="AI4536"/>
      <c r="AJ4536"/>
      <c r="AK4536"/>
      <c r="AL4536"/>
    </row>
    <row r="4537" spans="3:38" ht="15" customHeight="1" x14ac:dyDescent="0.35">
      <c r="C4537"/>
      <c r="D4537"/>
      <c r="E4537"/>
      <c r="F4537"/>
      <c r="G4537"/>
      <c r="H4537"/>
      <c r="I4537"/>
      <c r="J4537"/>
      <c r="K4537"/>
      <c r="L4537"/>
      <c r="M4537"/>
      <c r="N4537"/>
      <c r="O4537"/>
      <c r="S4537"/>
      <c r="T4537"/>
      <c r="U4537"/>
      <c r="V4537"/>
      <c r="Y4537"/>
      <c r="Z4537"/>
      <c r="AA4537"/>
      <c r="AB4537"/>
      <c r="AC4537"/>
      <c r="AD4537"/>
      <c r="AE4537"/>
      <c r="AF4537"/>
      <c r="AG4537"/>
      <c r="AH4537"/>
      <c r="AI4537"/>
      <c r="AJ4537"/>
      <c r="AK4537"/>
      <c r="AL4537"/>
    </row>
    <row r="4538" spans="3:38" ht="15" customHeight="1" x14ac:dyDescent="0.35">
      <c r="C4538"/>
      <c r="D4538"/>
      <c r="E4538"/>
      <c r="F4538"/>
      <c r="G4538"/>
      <c r="H4538"/>
      <c r="I4538"/>
      <c r="J4538"/>
      <c r="K4538"/>
      <c r="L4538"/>
      <c r="M4538"/>
      <c r="N4538"/>
      <c r="O4538"/>
      <c r="S4538"/>
      <c r="T4538"/>
      <c r="U4538"/>
      <c r="V4538"/>
      <c r="Y4538"/>
      <c r="Z4538"/>
      <c r="AA4538"/>
      <c r="AB4538"/>
      <c r="AC4538"/>
      <c r="AD4538"/>
      <c r="AE4538"/>
      <c r="AF4538"/>
      <c r="AG4538"/>
      <c r="AH4538"/>
      <c r="AI4538"/>
      <c r="AJ4538"/>
      <c r="AK4538"/>
      <c r="AL4538"/>
    </row>
    <row r="4539" spans="3:38" ht="15" customHeight="1" x14ac:dyDescent="0.35">
      <c r="C4539"/>
      <c r="D4539"/>
      <c r="E4539"/>
      <c r="F4539"/>
      <c r="G4539"/>
      <c r="H4539"/>
      <c r="I4539"/>
      <c r="J4539"/>
      <c r="K4539"/>
      <c r="L4539"/>
      <c r="M4539"/>
      <c r="N4539"/>
      <c r="O4539"/>
      <c r="S4539"/>
      <c r="T4539"/>
      <c r="U4539"/>
      <c r="V4539"/>
      <c r="Y4539"/>
      <c r="Z4539"/>
      <c r="AA4539"/>
      <c r="AB4539"/>
      <c r="AC4539"/>
      <c r="AD4539"/>
      <c r="AE4539"/>
      <c r="AF4539"/>
      <c r="AG4539"/>
      <c r="AH4539"/>
      <c r="AI4539"/>
      <c r="AJ4539"/>
      <c r="AK4539"/>
      <c r="AL4539"/>
    </row>
    <row r="4540" spans="3:38" ht="15" customHeight="1" x14ac:dyDescent="0.35">
      <c r="C4540"/>
      <c r="D4540"/>
      <c r="E4540"/>
      <c r="F4540"/>
      <c r="G4540"/>
      <c r="H4540"/>
      <c r="I4540"/>
      <c r="J4540"/>
      <c r="K4540"/>
      <c r="L4540"/>
      <c r="M4540"/>
      <c r="N4540"/>
      <c r="O4540"/>
      <c r="S4540"/>
      <c r="T4540"/>
      <c r="U4540"/>
      <c r="V4540"/>
      <c r="Y4540"/>
      <c r="Z4540"/>
      <c r="AA4540"/>
      <c r="AB4540"/>
      <c r="AC4540"/>
      <c r="AD4540"/>
      <c r="AE4540"/>
      <c r="AF4540"/>
      <c r="AG4540"/>
      <c r="AH4540"/>
      <c r="AI4540"/>
      <c r="AJ4540"/>
      <c r="AK4540"/>
      <c r="AL4540"/>
    </row>
    <row r="4541" spans="3:38" ht="15" customHeight="1" x14ac:dyDescent="0.35">
      <c r="C4541"/>
      <c r="D4541"/>
      <c r="E4541"/>
      <c r="F4541"/>
      <c r="G4541"/>
      <c r="H4541"/>
      <c r="I4541"/>
      <c r="J4541"/>
      <c r="K4541"/>
      <c r="L4541"/>
      <c r="M4541"/>
      <c r="N4541"/>
      <c r="O4541"/>
      <c r="S4541"/>
      <c r="T4541"/>
      <c r="U4541"/>
      <c r="V4541"/>
      <c r="Y4541"/>
      <c r="Z4541"/>
      <c r="AA4541"/>
      <c r="AB4541"/>
      <c r="AC4541"/>
      <c r="AD4541"/>
      <c r="AE4541"/>
      <c r="AF4541"/>
      <c r="AG4541"/>
      <c r="AH4541"/>
      <c r="AI4541"/>
      <c r="AJ4541"/>
      <c r="AK4541"/>
      <c r="AL4541"/>
    </row>
    <row r="4542" spans="3:38" ht="15" customHeight="1" x14ac:dyDescent="0.35">
      <c r="C4542"/>
      <c r="D4542"/>
      <c r="E4542"/>
      <c r="F4542"/>
      <c r="G4542"/>
      <c r="H4542"/>
      <c r="I4542"/>
      <c r="J4542"/>
      <c r="K4542"/>
      <c r="L4542"/>
      <c r="M4542"/>
      <c r="N4542"/>
      <c r="O4542"/>
      <c r="S4542"/>
      <c r="T4542"/>
      <c r="U4542"/>
      <c r="V4542"/>
      <c r="Y4542"/>
      <c r="Z4542"/>
      <c r="AA4542"/>
      <c r="AB4542"/>
      <c r="AC4542"/>
      <c r="AD4542"/>
      <c r="AE4542"/>
      <c r="AF4542"/>
      <c r="AG4542"/>
      <c r="AH4542"/>
      <c r="AI4542"/>
      <c r="AJ4542"/>
      <c r="AK4542"/>
      <c r="AL4542"/>
    </row>
    <row r="4543" spans="3:38" ht="15" customHeight="1" x14ac:dyDescent="0.35">
      <c r="C4543"/>
      <c r="D4543"/>
      <c r="E4543"/>
      <c r="F4543"/>
      <c r="G4543"/>
      <c r="H4543"/>
      <c r="I4543"/>
      <c r="J4543"/>
      <c r="K4543"/>
      <c r="L4543"/>
      <c r="M4543"/>
      <c r="N4543"/>
      <c r="O4543"/>
      <c r="S4543"/>
      <c r="T4543"/>
      <c r="U4543"/>
      <c r="V4543"/>
      <c r="Y4543"/>
      <c r="Z4543"/>
      <c r="AA4543"/>
      <c r="AB4543"/>
      <c r="AC4543"/>
      <c r="AD4543"/>
      <c r="AE4543"/>
      <c r="AF4543"/>
      <c r="AG4543"/>
      <c r="AH4543"/>
      <c r="AI4543"/>
      <c r="AJ4543"/>
      <c r="AK4543"/>
      <c r="AL4543"/>
    </row>
    <row r="4544" spans="3:38" ht="15" customHeight="1" x14ac:dyDescent="0.35">
      <c r="C4544"/>
      <c r="D4544"/>
      <c r="E4544"/>
      <c r="F4544"/>
      <c r="G4544"/>
      <c r="H4544"/>
      <c r="I4544"/>
      <c r="J4544"/>
      <c r="K4544"/>
      <c r="L4544"/>
      <c r="M4544"/>
      <c r="N4544"/>
      <c r="O4544"/>
      <c r="S4544"/>
      <c r="T4544"/>
      <c r="U4544"/>
      <c r="V4544"/>
      <c r="Y4544"/>
      <c r="Z4544"/>
      <c r="AA4544"/>
      <c r="AB4544"/>
      <c r="AC4544"/>
      <c r="AD4544"/>
      <c r="AE4544"/>
      <c r="AF4544"/>
      <c r="AG4544"/>
      <c r="AH4544"/>
      <c r="AI4544"/>
      <c r="AJ4544"/>
      <c r="AK4544"/>
      <c r="AL4544"/>
    </row>
    <row r="4545" spans="3:38" ht="15" customHeight="1" x14ac:dyDescent="0.35">
      <c r="C4545"/>
      <c r="D4545"/>
      <c r="E4545"/>
      <c r="F4545"/>
      <c r="G4545"/>
      <c r="H4545"/>
      <c r="I4545"/>
      <c r="J4545"/>
      <c r="K4545"/>
      <c r="L4545"/>
      <c r="M4545"/>
      <c r="N4545"/>
      <c r="O4545"/>
      <c r="S4545"/>
      <c r="T4545"/>
      <c r="U4545"/>
      <c r="V4545"/>
      <c r="Y4545"/>
      <c r="Z4545"/>
      <c r="AA4545"/>
      <c r="AB4545"/>
      <c r="AC4545"/>
      <c r="AD4545"/>
      <c r="AE4545"/>
      <c r="AF4545"/>
      <c r="AG4545"/>
      <c r="AH4545"/>
      <c r="AI4545"/>
      <c r="AJ4545"/>
      <c r="AK4545"/>
      <c r="AL4545"/>
    </row>
    <row r="4546" spans="3:38" ht="15" customHeight="1" x14ac:dyDescent="0.35">
      <c r="C4546"/>
      <c r="D4546"/>
      <c r="E4546"/>
      <c r="F4546"/>
      <c r="G4546"/>
      <c r="H4546"/>
      <c r="I4546"/>
      <c r="J4546"/>
      <c r="K4546"/>
      <c r="L4546"/>
      <c r="M4546"/>
      <c r="N4546"/>
      <c r="O4546"/>
      <c r="S4546"/>
      <c r="T4546"/>
      <c r="U4546"/>
      <c r="V4546"/>
      <c r="Y4546"/>
      <c r="Z4546"/>
      <c r="AA4546"/>
      <c r="AB4546"/>
      <c r="AC4546"/>
      <c r="AD4546"/>
      <c r="AE4546"/>
      <c r="AF4546"/>
      <c r="AG4546"/>
      <c r="AH4546"/>
      <c r="AI4546"/>
      <c r="AJ4546"/>
      <c r="AK4546"/>
      <c r="AL4546"/>
    </row>
    <row r="4547" spans="3:38" ht="15" customHeight="1" x14ac:dyDescent="0.35">
      <c r="C4547"/>
      <c r="D4547"/>
      <c r="E4547"/>
      <c r="F4547"/>
      <c r="G4547"/>
      <c r="H4547"/>
      <c r="I4547"/>
      <c r="J4547"/>
      <c r="K4547"/>
      <c r="L4547"/>
      <c r="M4547"/>
      <c r="N4547"/>
      <c r="O4547"/>
      <c r="S4547"/>
      <c r="T4547"/>
      <c r="U4547"/>
      <c r="V4547"/>
      <c r="Y4547"/>
      <c r="Z4547"/>
      <c r="AA4547"/>
      <c r="AB4547"/>
      <c r="AC4547"/>
      <c r="AD4547"/>
      <c r="AE4547"/>
      <c r="AF4547"/>
      <c r="AG4547"/>
      <c r="AH4547"/>
      <c r="AI4547"/>
      <c r="AJ4547"/>
      <c r="AK4547"/>
      <c r="AL4547"/>
    </row>
    <row r="4548" spans="3:38" ht="15" customHeight="1" x14ac:dyDescent="0.35">
      <c r="C4548"/>
      <c r="D4548"/>
      <c r="E4548"/>
      <c r="F4548"/>
      <c r="G4548"/>
      <c r="H4548"/>
      <c r="I4548"/>
      <c r="J4548"/>
      <c r="K4548"/>
      <c r="L4548"/>
      <c r="M4548"/>
      <c r="N4548"/>
      <c r="O4548"/>
      <c r="S4548"/>
      <c r="T4548"/>
      <c r="U4548"/>
      <c r="V4548"/>
      <c r="Y4548"/>
      <c r="Z4548"/>
      <c r="AA4548"/>
      <c r="AB4548"/>
      <c r="AC4548"/>
      <c r="AD4548"/>
      <c r="AE4548"/>
      <c r="AF4548"/>
      <c r="AG4548"/>
      <c r="AH4548"/>
      <c r="AI4548"/>
      <c r="AJ4548"/>
      <c r="AK4548"/>
      <c r="AL4548"/>
    </row>
    <row r="4549" spans="3:38" ht="15" customHeight="1" x14ac:dyDescent="0.35">
      <c r="C4549"/>
      <c r="D4549"/>
      <c r="E4549"/>
      <c r="F4549"/>
      <c r="G4549"/>
      <c r="H4549"/>
      <c r="I4549"/>
      <c r="J4549"/>
      <c r="K4549"/>
      <c r="L4549"/>
      <c r="M4549"/>
      <c r="N4549"/>
      <c r="O4549"/>
      <c r="S4549"/>
      <c r="T4549"/>
      <c r="U4549"/>
      <c r="V4549"/>
      <c r="Y4549"/>
      <c r="Z4549"/>
      <c r="AA4549"/>
      <c r="AB4549"/>
      <c r="AC4549"/>
      <c r="AD4549"/>
      <c r="AE4549"/>
      <c r="AF4549"/>
      <c r="AG4549"/>
      <c r="AH4549"/>
      <c r="AI4549"/>
      <c r="AJ4549"/>
      <c r="AK4549"/>
      <c r="AL4549"/>
    </row>
    <row r="4550" spans="3:38" ht="15" customHeight="1" x14ac:dyDescent="0.35">
      <c r="C4550"/>
      <c r="D4550"/>
      <c r="E4550"/>
      <c r="F4550"/>
      <c r="G4550"/>
      <c r="H4550"/>
      <c r="I4550"/>
      <c r="J4550"/>
      <c r="K4550"/>
      <c r="L4550"/>
      <c r="M4550"/>
      <c r="N4550"/>
      <c r="O4550"/>
      <c r="S4550"/>
      <c r="T4550"/>
      <c r="U4550"/>
      <c r="V4550"/>
      <c r="Y4550"/>
      <c r="Z4550"/>
      <c r="AA4550"/>
      <c r="AB4550"/>
      <c r="AC4550"/>
      <c r="AD4550"/>
      <c r="AE4550"/>
      <c r="AF4550"/>
      <c r="AG4550"/>
      <c r="AH4550"/>
      <c r="AI4550"/>
      <c r="AJ4550"/>
      <c r="AK4550"/>
      <c r="AL4550"/>
    </row>
    <row r="4551" spans="3:38" ht="15" customHeight="1" x14ac:dyDescent="0.35">
      <c r="C4551"/>
      <c r="D4551"/>
      <c r="E4551"/>
      <c r="F4551"/>
      <c r="G4551"/>
      <c r="H4551"/>
      <c r="I4551"/>
      <c r="J4551"/>
      <c r="K4551"/>
      <c r="L4551"/>
      <c r="M4551"/>
      <c r="N4551"/>
      <c r="O4551"/>
      <c r="S4551"/>
      <c r="T4551"/>
      <c r="U4551"/>
      <c r="V4551"/>
      <c r="Y4551"/>
      <c r="Z4551"/>
      <c r="AA4551"/>
      <c r="AB4551"/>
      <c r="AC4551"/>
      <c r="AD4551"/>
      <c r="AE4551"/>
      <c r="AF4551"/>
      <c r="AG4551"/>
      <c r="AH4551"/>
      <c r="AI4551"/>
      <c r="AJ4551"/>
      <c r="AK4551"/>
      <c r="AL4551"/>
    </row>
    <row r="4552" spans="3:38" ht="15" customHeight="1" x14ac:dyDescent="0.35">
      <c r="C4552"/>
      <c r="D4552"/>
      <c r="E4552"/>
      <c r="F4552"/>
      <c r="G4552"/>
      <c r="H4552"/>
      <c r="I4552"/>
      <c r="J4552"/>
      <c r="K4552"/>
      <c r="L4552"/>
      <c r="M4552"/>
      <c r="N4552"/>
      <c r="O4552"/>
      <c r="S4552"/>
      <c r="T4552"/>
      <c r="U4552"/>
      <c r="V4552"/>
      <c r="Y4552"/>
      <c r="Z4552"/>
      <c r="AA4552"/>
      <c r="AB4552"/>
      <c r="AC4552"/>
      <c r="AD4552"/>
      <c r="AE4552"/>
      <c r="AF4552"/>
      <c r="AG4552"/>
      <c r="AH4552"/>
      <c r="AI4552"/>
      <c r="AJ4552"/>
      <c r="AK4552"/>
      <c r="AL4552"/>
    </row>
    <row r="4553" spans="3:38" ht="15" customHeight="1" x14ac:dyDescent="0.35">
      <c r="C4553"/>
      <c r="D4553"/>
      <c r="E4553"/>
      <c r="F4553"/>
      <c r="G4553"/>
      <c r="H4553"/>
      <c r="I4553"/>
      <c r="J4553"/>
      <c r="K4553"/>
      <c r="L4553"/>
      <c r="M4553"/>
      <c r="N4553"/>
      <c r="O4553"/>
      <c r="S4553"/>
      <c r="T4553"/>
      <c r="U4553"/>
      <c r="V4553"/>
      <c r="Y4553"/>
      <c r="Z4553"/>
      <c r="AA4553"/>
      <c r="AB4553"/>
      <c r="AC4553"/>
      <c r="AD4553"/>
      <c r="AE4553"/>
      <c r="AF4553"/>
      <c r="AG4553"/>
      <c r="AH4553"/>
      <c r="AI4553"/>
      <c r="AJ4553"/>
      <c r="AK4553"/>
      <c r="AL4553"/>
    </row>
    <row r="4554" spans="3:38" ht="15" customHeight="1" x14ac:dyDescent="0.35">
      <c r="C4554"/>
      <c r="D4554"/>
      <c r="E4554"/>
      <c r="F4554"/>
      <c r="G4554"/>
      <c r="H4554"/>
      <c r="I4554"/>
      <c r="J4554"/>
      <c r="K4554"/>
      <c r="L4554"/>
      <c r="M4554"/>
      <c r="N4554"/>
      <c r="O4554"/>
      <c r="S4554"/>
      <c r="T4554"/>
      <c r="U4554"/>
      <c r="V4554"/>
      <c r="Y4554"/>
      <c r="Z4554"/>
      <c r="AA4554"/>
      <c r="AB4554"/>
      <c r="AC4554"/>
      <c r="AD4554"/>
      <c r="AE4554"/>
      <c r="AF4554"/>
      <c r="AG4554"/>
      <c r="AH4554"/>
      <c r="AI4554"/>
      <c r="AJ4554"/>
      <c r="AK4554"/>
      <c r="AL4554"/>
    </row>
    <row r="4555" spans="3:38" ht="15" customHeight="1" x14ac:dyDescent="0.35">
      <c r="C4555"/>
      <c r="D4555"/>
      <c r="E4555"/>
      <c r="F4555"/>
      <c r="G4555"/>
      <c r="H4555"/>
      <c r="I4555"/>
      <c r="J4555"/>
      <c r="K4555"/>
      <c r="L4555"/>
      <c r="M4555"/>
      <c r="N4555"/>
      <c r="O4555"/>
      <c r="S4555"/>
      <c r="T4555"/>
      <c r="U4555"/>
      <c r="V4555"/>
      <c r="Y4555"/>
      <c r="Z4555"/>
      <c r="AA4555"/>
      <c r="AB4555"/>
      <c r="AC4555"/>
      <c r="AD4555"/>
      <c r="AE4555"/>
      <c r="AF4555"/>
      <c r="AG4555"/>
      <c r="AH4555"/>
      <c r="AI4555"/>
      <c r="AJ4555"/>
      <c r="AK4555"/>
      <c r="AL4555"/>
    </row>
    <row r="4556" spans="3:38" ht="15" customHeight="1" x14ac:dyDescent="0.35">
      <c r="C4556"/>
      <c r="D4556"/>
      <c r="E4556"/>
      <c r="F4556"/>
      <c r="G4556"/>
      <c r="H4556"/>
      <c r="I4556"/>
      <c r="J4556"/>
      <c r="K4556"/>
      <c r="L4556"/>
      <c r="M4556"/>
      <c r="N4556"/>
      <c r="O4556"/>
      <c r="S4556"/>
      <c r="T4556"/>
      <c r="U4556"/>
      <c r="V4556"/>
      <c r="Y4556"/>
      <c r="Z4556"/>
      <c r="AA4556"/>
      <c r="AB4556"/>
      <c r="AC4556"/>
      <c r="AD4556"/>
      <c r="AE4556"/>
      <c r="AF4556"/>
      <c r="AG4556"/>
      <c r="AH4556"/>
      <c r="AI4556"/>
      <c r="AJ4556"/>
      <c r="AK4556"/>
      <c r="AL4556"/>
    </row>
    <row r="4557" spans="3:38" ht="15" customHeight="1" x14ac:dyDescent="0.35">
      <c r="C4557"/>
      <c r="D4557"/>
      <c r="E4557"/>
      <c r="F4557"/>
      <c r="G4557"/>
      <c r="H4557"/>
      <c r="I4557"/>
      <c r="J4557"/>
      <c r="K4557"/>
      <c r="L4557"/>
      <c r="M4557"/>
      <c r="N4557"/>
      <c r="O4557"/>
      <c r="S4557"/>
      <c r="T4557"/>
      <c r="U4557"/>
      <c r="V4557"/>
      <c r="Y4557"/>
      <c r="Z4557"/>
      <c r="AA4557"/>
      <c r="AB4557"/>
      <c r="AC4557"/>
      <c r="AD4557"/>
      <c r="AE4557"/>
      <c r="AF4557"/>
      <c r="AG4557"/>
      <c r="AH4557"/>
      <c r="AI4557"/>
      <c r="AJ4557"/>
      <c r="AK4557"/>
      <c r="AL4557"/>
    </row>
    <row r="4558" spans="3:38" ht="15" customHeight="1" x14ac:dyDescent="0.35">
      <c r="C4558"/>
      <c r="D4558"/>
      <c r="E4558"/>
      <c r="F4558"/>
      <c r="G4558"/>
      <c r="H4558"/>
      <c r="I4558"/>
      <c r="J4558"/>
      <c r="K4558"/>
      <c r="L4558"/>
      <c r="M4558"/>
      <c r="N4558"/>
      <c r="O4558"/>
      <c r="S4558"/>
      <c r="T4558"/>
      <c r="U4558"/>
      <c r="V4558"/>
      <c r="Y4558"/>
      <c r="Z4558"/>
      <c r="AA4558"/>
      <c r="AB4558"/>
      <c r="AC4558"/>
      <c r="AD4558"/>
      <c r="AE4558"/>
      <c r="AF4558"/>
      <c r="AG4558"/>
      <c r="AH4558"/>
      <c r="AI4558"/>
      <c r="AJ4558"/>
      <c r="AK4558"/>
      <c r="AL4558"/>
    </row>
    <row r="4559" spans="3:38" ht="15" customHeight="1" x14ac:dyDescent="0.35">
      <c r="C4559"/>
      <c r="D4559"/>
      <c r="E4559"/>
      <c r="F4559"/>
      <c r="G4559"/>
      <c r="H4559"/>
      <c r="I4559"/>
      <c r="J4559"/>
      <c r="K4559"/>
      <c r="L4559"/>
      <c r="M4559"/>
      <c r="N4559"/>
      <c r="O4559"/>
      <c r="S4559"/>
      <c r="T4559"/>
      <c r="U4559"/>
      <c r="V4559"/>
      <c r="Y4559"/>
      <c r="Z4559"/>
      <c r="AA4559"/>
      <c r="AB4559"/>
      <c r="AC4559"/>
      <c r="AD4559"/>
      <c r="AE4559"/>
      <c r="AF4559"/>
      <c r="AG4559"/>
      <c r="AH4559"/>
      <c r="AI4559"/>
      <c r="AJ4559"/>
      <c r="AK4559"/>
      <c r="AL4559"/>
    </row>
    <row r="4560" spans="3:38" ht="15" customHeight="1" x14ac:dyDescent="0.35">
      <c r="C4560"/>
      <c r="D4560"/>
      <c r="E4560"/>
      <c r="F4560"/>
      <c r="G4560"/>
      <c r="H4560"/>
      <c r="I4560"/>
      <c r="J4560"/>
      <c r="K4560"/>
      <c r="L4560"/>
      <c r="M4560"/>
      <c r="N4560"/>
      <c r="O4560"/>
      <c r="S4560"/>
      <c r="T4560"/>
      <c r="U4560"/>
      <c r="V4560"/>
      <c r="Y4560"/>
      <c r="Z4560"/>
      <c r="AA4560"/>
      <c r="AB4560"/>
      <c r="AC4560"/>
      <c r="AD4560"/>
      <c r="AE4560"/>
      <c r="AF4560"/>
      <c r="AG4560"/>
      <c r="AH4560"/>
      <c r="AI4560"/>
      <c r="AJ4560"/>
      <c r="AK4560"/>
      <c r="AL4560"/>
    </row>
    <row r="4561" spans="3:38" ht="15" customHeight="1" x14ac:dyDescent="0.35">
      <c r="C4561"/>
      <c r="D4561"/>
      <c r="E4561"/>
      <c r="F4561"/>
      <c r="G4561"/>
      <c r="H4561"/>
      <c r="I4561"/>
      <c r="J4561"/>
      <c r="K4561"/>
      <c r="L4561"/>
      <c r="M4561"/>
      <c r="N4561"/>
      <c r="O4561"/>
      <c r="S4561"/>
      <c r="T4561"/>
      <c r="U4561"/>
      <c r="V4561"/>
      <c r="Y4561"/>
      <c r="Z4561"/>
      <c r="AA4561"/>
      <c r="AB4561"/>
      <c r="AC4561"/>
      <c r="AD4561"/>
      <c r="AE4561"/>
      <c r="AF4561"/>
      <c r="AG4561"/>
      <c r="AH4561"/>
      <c r="AI4561"/>
      <c r="AJ4561"/>
      <c r="AK4561"/>
      <c r="AL4561"/>
    </row>
    <row r="4562" spans="3:38" ht="15" customHeight="1" x14ac:dyDescent="0.35">
      <c r="C4562"/>
      <c r="D4562"/>
      <c r="E4562"/>
      <c r="F4562"/>
      <c r="G4562"/>
      <c r="H4562"/>
      <c r="I4562"/>
      <c r="J4562"/>
      <c r="K4562"/>
      <c r="L4562"/>
      <c r="M4562"/>
      <c r="N4562"/>
      <c r="O4562"/>
      <c r="S4562"/>
      <c r="T4562"/>
      <c r="U4562"/>
      <c r="V4562"/>
      <c r="Y4562"/>
      <c r="Z4562"/>
      <c r="AA4562"/>
      <c r="AB4562"/>
      <c r="AC4562"/>
      <c r="AD4562"/>
      <c r="AE4562"/>
      <c r="AF4562"/>
      <c r="AG4562"/>
      <c r="AH4562"/>
      <c r="AI4562"/>
      <c r="AJ4562"/>
      <c r="AK4562"/>
      <c r="AL4562"/>
    </row>
    <row r="4563" spans="3:38" ht="15" customHeight="1" x14ac:dyDescent="0.35">
      <c r="C4563"/>
      <c r="D4563"/>
      <c r="E4563"/>
      <c r="F4563"/>
      <c r="G4563"/>
      <c r="H4563"/>
      <c r="I4563"/>
      <c r="J4563"/>
      <c r="K4563"/>
      <c r="L4563"/>
      <c r="M4563"/>
      <c r="N4563"/>
      <c r="O4563"/>
      <c r="S4563"/>
      <c r="T4563"/>
      <c r="U4563"/>
      <c r="V4563"/>
      <c r="Y4563"/>
      <c r="Z4563"/>
      <c r="AA4563"/>
      <c r="AB4563"/>
      <c r="AC4563"/>
      <c r="AD4563"/>
      <c r="AE4563"/>
      <c r="AF4563"/>
      <c r="AG4563"/>
      <c r="AH4563"/>
      <c r="AI4563"/>
      <c r="AJ4563"/>
      <c r="AK4563"/>
      <c r="AL4563"/>
    </row>
    <row r="4564" spans="3:38" ht="15" customHeight="1" x14ac:dyDescent="0.35">
      <c r="C4564"/>
      <c r="D4564"/>
      <c r="E4564"/>
      <c r="F4564"/>
      <c r="G4564"/>
      <c r="H4564"/>
      <c r="I4564"/>
      <c r="J4564"/>
      <c r="K4564"/>
      <c r="L4564"/>
      <c r="M4564"/>
      <c r="N4564"/>
      <c r="O4564"/>
      <c r="S4564"/>
      <c r="T4564"/>
      <c r="U4564"/>
      <c r="V4564"/>
      <c r="Y4564"/>
      <c r="Z4564"/>
      <c r="AA4564"/>
      <c r="AB4564"/>
      <c r="AC4564"/>
      <c r="AD4564"/>
      <c r="AE4564"/>
      <c r="AF4564"/>
      <c r="AG4564"/>
      <c r="AH4564"/>
      <c r="AI4564"/>
      <c r="AJ4564"/>
      <c r="AK4564"/>
      <c r="AL4564"/>
    </row>
    <row r="4565" spans="3:38" ht="15" customHeight="1" x14ac:dyDescent="0.35">
      <c r="C4565"/>
      <c r="D4565"/>
      <c r="E4565"/>
      <c r="F4565"/>
      <c r="G4565"/>
      <c r="H4565"/>
      <c r="I4565"/>
      <c r="J4565"/>
      <c r="K4565"/>
      <c r="L4565"/>
      <c r="M4565"/>
      <c r="N4565"/>
      <c r="O4565"/>
      <c r="S4565"/>
      <c r="T4565"/>
      <c r="U4565"/>
      <c r="V4565"/>
      <c r="Y4565"/>
      <c r="Z4565"/>
      <c r="AA4565"/>
      <c r="AB4565"/>
      <c r="AC4565"/>
      <c r="AD4565"/>
      <c r="AE4565"/>
      <c r="AF4565"/>
      <c r="AG4565"/>
      <c r="AH4565"/>
      <c r="AI4565"/>
      <c r="AJ4565"/>
      <c r="AK4565"/>
      <c r="AL4565"/>
    </row>
    <row r="4566" spans="3:38" ht="15" customHeight="1" x14ac:dyDescent="0.35">
      <c r="C4566"/>
      <c r="D4566"/>
      <c r="E4566"/>
      <c r="F4566"/>
      <c r="G4566"/>
      <c r="H4566"/>
      <c r="I4566"/>
      <c r="J4566"/>
      <c r="K4566"/>
      <c r="L4566"/>
      <c r="M4566"/>
      <c r="N4566"/>
      <c r="O4566"/>
      <c r="S4566"/>
      <c r="T4566"/>
      <c r="U4566"/>
      <c r="V4566"/>
      <c r="Y4566"/>
      <c r="Z4566"/>
      <c r="AA4566"/>
      <c r="AB4566"/>
      <c r="AC4566"/>
      <c r="AD4566"/>
      <c r="AE4566"/>
      <c r="AF4566"/>
      <c r="AG4566"/>
      <c r="AH4566"/>
      <c r="AI4566"/>
      <c r="AJ4566"/>
      <c r="AK4566"/>
      <c r="AL4566"/>
    </row>
    <row r="4567" spans="3:38" ht="15" customHeight="1" x14ac:dyDescent="0.35">
      <c r="C4567"/>
      <c r="D4567"/>
      <c r="E4567"/>
      <c r="F4567"/>
      <c r="G4567"/>
      <c r="H4567"/>
      <c r="I4567"/>
      <c r="J4567"/>
      <c r="K4567"/>
      <c r="L4567"/>
      <c r="M4567"/>
      <c r="N4567"/>
      <c r="O4567"/>
      <c r="S4567"/>
      <c r="T4567"/>
      <c r="U4567"/>
      <c r="V4567"/>
      <c r="Y4567"/>
      <c r="Z4567"/>
      <c r="AA4567"/>
      <c r="AB4567"/>
      <c r="AC4567"/>
      <c r="AD4567"/>
      <c r="AE4567"/>
      <c r="AF4567"/>
      <c r="AG4567"/>
      <c r="AH4567"/>
      <c r="AI4567"/>
      <c r="AJ4567"/>
      <c r="AK4567"/>
      <c r="AL4567"/>
    </row>
    <row r="4568" spans="3:38" ht="15" customHeight="1" x14ac:dyDescent="0.35">
      <c r="C4568"/>
      <c r="D4568"/>
      <c r="E4568"/>
      <c r="F4568"/>
      <c r="G4568"/>
      <c r="H4568"/>
      <c r="I4568"/>
      <c r="J4568"/>
      <c r="K4568"/>
      <c r="L4568"/>
      <c r="M4568"/>
      <c r="N4568"/>
      <c r="O4568"/>
      <c r="S4568"/>
      <c r="T4568"/>
      <c r="U4568"/>
      <c r="V4568"/>
      <c r="Y4568"/>
      <c r="Z4568"/>
      <c r="AA4568"/>
      <c r="AB4568"/>
      <c r="AC4568"/>
      <c r="AD4568"/>
      <c r="AE4568"/>
      <c r="AF4568"/>
      <c r="AG4568"/>
      <c r="AH4568"/>
      <c r="AI4568"/>
      <c r="AJ4568"/>
      <c r="AK4568"/>
      <c r="AL4568"/>
    </row>
    <row r="4569" spans="3:38" ht="15" customHeight="1" x14ac:dyDescent="0.35">
      <c r="C4569"/>
      <c r="D4569"/>
      <c r="E4569"/>
      <c r="F4569"/>
      <c r="G4569"/>
      <c r="H4569"/>
      <c r="I4569"/>
      <c r="J4569"/>
      <c r="K4569"/>
      <c r="L4569"/>
      <c r="M4569"/>
      <c r="N4569"/>
      <c r="O4569"/>
      <c r="S4569"/>
      <c r="T4569"/>
      <c r="U4569"/>
      <c r="V4569"/>
      <c r="Y4569"/>
      <c r="Z4569"/>
      <c r="AA4569"/>
      <c r="AB4569"/>
      <c r="AC4569"/>
      <c r="AD4569"/>
      <c r="AE4569"/>
      <c r="AF4569"/>
      <c r="AG4569"/>
      <c r="AH4569"/>
      <c r="AI4569"/>
      <c r="AJ4569"/>
      <c r="AK4569"/>
      <c r="AL4569"/>
    </row>
    <row r="4570" spans="3:38" ht="15" customHeight="1" x14ac:dyDescent="0.35">
      <c r="C4570"/>
      <c r="D4570"/>
      <c r="E4570"/>
      <c r="F4570"/>
      <c r="G4570"/>
      <c r="H4570"/>
      <c r="I4570"/>
      <c r="J4570"/>
      <c r="K4570"/>
      <c r="L4570"/>
      <c r="M4570"/>
      <c r="N4570"/>
      <c r="O4570"/>
      <c r="S4570"/>
      <c r="T4570"/>
      <c r="U4570"/>
      <c r="V4570"/>
      <c r="Y4570"/>
      <c r="Z4570"/>
      <c r="AA4570"/>
      <c r="AB4570"/>
      <c r="AC4570"/>
      <c r="AD4570"/>
      <c r="AE4570"/>
      <c r="AF4570"/>
      <c r="AG4570"/>
      <c r="AH4570"/>
      <c r="AI4570"/>
      <c r="AJ4570"/>
      <c r="AK4570"/>
      <c r="AL4570"/>
    </row>
    <row r="4571" spans="3:38" ht="15" customHeight="1" x14ac:dyDescent="0.35">
      <c r="C4571"/>
      <c r="D4571"/>
      <c r="E4571"/>
      <c r="F4571"/>
      <c r="G4571"/>
      <c r="H4571"/>
      <c r="I4571"/>
      <c r="J4571"/>
      <c r="K4571"/>
      <c r="L4571"/>
      <c r="M4571"/>
      <c r="N4571"/>
      <c r="O4571"/>
      <c r="S4571"/>
      <c r="T4571"/>
      <c r="U4571"/>
      <c r="V4571"/>
      <c r="Y4571"/>
      <c r="Z4571"/>
      <c r="AA4571"/>
      <c r="AB4571"/>
      <c r="AC4571"/>
      <c r="AD4571"/>
      <c r="AE4571"/>
      <c r="AF4571"/>
      <c r="AG4571"/>
      <c r="AH4571"/>
      <c r="AI4571"/>
      <c r="AJ4571"/>
      <c r="AK4571"/>
      <c r="AL4571"/>
    </row>
    <row r="4572" spans="3:38" ht="15" customHeight="1" x14ac:dyDescent="0.35">
      <c r="C4572"/>
      <c r="D4572"/>
      <c r="E4572"/>
      <c r="F4572"/>
      <c r="G4572"/>
      <c r="H4572"/>
      <c r="I4572"/>
      <c r="J4572"/>
      <c r="K4572"/>
      <c r="L4572"/>
      <c r="M4572"/>
      <c r="N4572"/>
      <c r="O4572"/>
      <c r="S4572"/>
      <c r="T4572"/>
      <c r="U4572"/>
      <c r="V4572"/>
      <c r="Y4572"/>
      <c r="Z4572"/>
      <c r="AA4572"/>
      <c r="AB4572"/>
      <c r="AC4572"/>
      <c r="AD4572"/>
      <c r="AE4572"/>
      <c r="AF4572"/>
      <c r="AG4572"/>
      <c r="AH4572"/>
      <c r="AI4572"/>
      <c r="AJ4572"/>
      <c r="AK4572"/>
      <c r="AL4572"/>
    </row>
    <row r="4573" spans="3:38" ht="15" customHeight="1" x14ac:dyDescent="0.35">
      <c r="C4573"/>
      <c r="D4573"/>
      <c r="E4573"/>
      <c r="F4573"/>
      <c r="G4573"/>
      <c r="H4573"/>
      <c r="I4573"/>
      <c r="J4573"/>
      <c r="K4573"/>
      <c r="L4573"/>
      <c r="M4573"/>
      <c r="N4573"/>
      <c r="O4573"/>
      <c r="S4573"/>
      <c r="T4573"/>
      <c r="U4573"/>
      <c r="V4573"/>
      <c r="Y4573"/>
      <c r="Z4573"/>
      <c r="AA4573"/>
      <c r="AB4573"/>
      <c r="AC4573"/>
      <c r="AD4573"/>
      <c r="AE4573"/>
      <c r="AF4573"/>
      <c r="AG4573"/>
      <c r="AH4573"/>
      <c r="AI4573"/>
      <c r="AJ4573"/>
      <c r="AK4573"/>
      <c r="AL4573"/>
    </row>
    <row r="4574" spans="3:38" ht="15" customHeight="1" x14ac:dyDescent="0.35">
      <c r="C4574"/>
      <c r="D4574"/>
      <c r="E4574"/>
      <c r="F4574"/>
      <c r="G4574"/>
      <c r="H4574"/>
      <c r="I4574"/>
      <c r="J4574"/>
      <c r="K4574"/>
      <c r="L4574"/>
      <c r="M4574"/>
      <c r="N4574"/>
      <c r="O4574"/>
      <c r="S4574"/>
      <c r="T4574"/>
      <c r="U4574"/>
      <c r="V4574"/>
      <c r="Y4574"/>
      <c r="Z4574"/>
      <c r="AA4574"/>
      <c r="AB4574"/>
      <c r="AC4574"/>
      <c r="AD4574"/>
      <c r="AE4574"/>
      <c r="AF4574"/>
      <c r="AG4574"/>
      <c r="AH4574"/>
      <c r="AI4574"/>
      <c r="AJ4574"/>
      <c r="AK4574"/>
      <c r="AL4574"/>
    </row>
    <row r="4575" spans="3:38" ht="15" customHeight="1" x14ac:dyDescent="0.35">
      <c r="C4575"/>
      <c r="D4575"/>
      <c r="E4575"/>
      <c r="F4575"/>
      <c r="G4575"/>
      <c r="H4575"/>
      <c r="I4575"/>
      <c r="J4575"/>
      <c r="K4575"/>
      <c r="L4575"/>
      <c r="M4575"/>
      <c r="N4575"/>
      <c r="O4575"/>
      <c r="S4575"/>
      <c r="T4575"/>
      <c r="U4575"/>
      <c r="V4575"/>
      <c r="Y4575"/>
      <c r="Z4575"/>
      <c r="AA4575"/>
      <c r="AB4575"/>
      <c r="AC4575"/>
      <c r="AD4575"/>
      <c r="AE4575"/>
      <c r="AF4575"/>
      <c r="AG4575"/>
      <c r="AH4575"/>
      <c r="AI4575"/>
      <c r="AJ4575"/>
      <c r="AK4575"/>
      <c r="AL4575"/>
    </row>
    <row r="4576" spans="3:38" ht="15" customHeight="1" x14ac:dyDescent="0.35">
      <c r="C4576"/>
      <c r="D4576"/>
      <c r="E4576"/>
      <c r="F4576"/>
      <c r="G4576"/>
      <c r="H4576"/>
      <c r="I4576"/>
      <c r="J4576"/>
      <c r="K4576"/>
      <c r="L4576"/>
      <c r="M4576"/>
      <c r="N4576"/>
      <c r="O4576"/>
      <c r="S4576"/>
      <c r="T4576"/>
      <c r="U4576"/>
      <c r="V4576"/>
      <c r="Y4576"/>
      <c r="Z4576"/>
      <c r="AA4576"/>
      <c r="AB4576"/>
      <c r="AC4576"/>
      <c r="AD4576"/>
      <c r="AE4576"/>
      <c r="AF4576"/>
      <c r="AG4576"/>
      <c r="AH4576"/>
      <c r="AI4576"/>
      <c r="AJ4576"/>
      <c r="AK4576"/>
      <c r="AL4576"/>
    </row>
    <row r="4577" spans="3:38" ht="15" customHeight="1" x14ac:dyDescent="0.35">
      <c r="C4577"/>
      <c r="D4577"/>
      <c r="E4577"/>
      <c r="F4577"/>
      <c r="G4577"/>
      <c r="H4577"/>
      <c r="I4577"/>
      <c r="J4577"/>
      <c r="K4577"/>
      <c r="L4577"/>
      <c r="M4577"/>
      <c r="N4577"/>
      <c r="O4577"/>
      <c r="S4577"/>
      <c r="T4577"/>
      <c r="U4577"/>
      <c r="V4577"/>
      <c r="Y4577"/>
      <c r="Z4577"/>
      <c r="AA4577"/>
      <c r="AB4577"/>
      <c r="AC4577"/>
      <c r="AD4577"/>
      <c r="AE4577"/>
      <c r="AF4577"/>
      <c r="AG4577"/>
      <c r="AH4577"/>
      <c r="AI4577"/>
      <c r="AJ4577"/>
      <c r="AK4577"/>
      <c r="AL4577"/>
    </row>
    <row r="4578" spans="3:38" ht="15" customHeight="1" x14ac:dyDescent="0.35">
      <c r="C4578"/>
      <c r="D4578"/>
      <c r="E4578"/>
      <c r="F4578"/>
      <c r="G4578"/>
      <c r="H4578"/>
      <c r="I4578"/>
      <c r="J4578"/>
      <c r="K4578"/>
      <c r="L4578"/>
      <c r="M4578"/>
      <c r="N4578"/>
      <c r="O4578"/>
      <c r="S4578"/>
      <c r="T4578"/>
      <c r="U4578"/>
      <c r="V4578"/>
      <c r="Y4578"/>
      <c r="Z4578"/>
      <c r="AA4578"/>
      <c r="AB4578"/>
      <c r="AC4578"/>
      <c r="AD4578"/>
      <c r="AE4578"/>
      <c r="AF4578"/>
      <c r="AG4578"/>
      <c r="AH4578"/>
      <c r="AI4578"/>
      <c r="AJ4578"/>
      <c r="AK4578"/>
      <c r="AL4578"/>
    </row>
    <row r="4579" spans="3:38" ht="15" customHeight="1" x14ac:dyDescent="0.35">
      <c r="C4579"/>
      <c r="D4579"/>
      <c r="E4579"/>
      <c r="F4579"/>
      <c r="G4579"/>
      <c r="H4579"/>
      <c r="I4579"/>
      <c r="J4579"/>
      <c r="K4579"/>
      <c r="L4579"/>
      <c r="M4579"/>
      <c r="N4579"/>
      <c r="O4579"/>
      <c r="S4579"/>
      <c r="T4579"/>
      <c r="U4579"/>
      <c r="V4579"/>
      <c r="Y4579"/>
      <c r="Z4579"/>
      <c r="AA4579"/>
      <c r="AB4579"/>
      <c r="AC4579"/>
      <c r="AD4579"/>
      <c r="AE4579"/>
      <c r="AF4579"/>
      <c r="AG4579"/>
      <c r="AH4579"/>
      <c r="AI4579"/>
      <c r="AJ4579"/>
      <c r="AK4579"/>
      <c r="AL4579"/>
    </row>
    <row r="4580" spans="3:38" ht="15" customHeight="1" x14ac:dyDescent="0.35">
      <c r="C4580"/>
      <c r="D4580"/>
      <c r="E4580"/>
      <c r="F4580"/>
      <c r="G4580"/>
      <c r="H4580"/>
      <c r="I4580"/>
      <c r="J4580"/>
      <c r="K4580"/>
      <c r="L4580"/>
      <c r="M4580"/>
      <c r="N4580"/>
      <c r="O4580"/>
      <c r="S4580"/>
      <c r="T4580"/>
      <c r="U4580"/>
      <c r="V4580"/>
      <c r="Y4580"/>
      <c r="Z4580"/>
      <c r="AA4580"/>
      <c r="AB4580"/>
      <c r="AC4580"/>
      <c r="AD4580"/>
      <c r="AE4580"/>
      <c r="AF4580"/>
      <c r="AG4580"/>
      <c r="AH4580"/>
      <c r="AI4580"/>
      <c r="AJ4580"/>
      <c r="AK4580"/>
      <c r="AL4580"/>
    </row>
    <row r="4581" spans="3:38" ht="15" customHeight="1" x14ac:dyDescent="0.35">
      <c r="C4581"/>
      <c r="D4581"/>
      <c r="E4581"/>
      <c r="F4581"/>
      <c r="G4581"/>
      <c r="H4581"/>
      <c r="I4581"/>
      <c r="J4581"/>
      <c r="K4581"/>
      <c r="L4581"/>
      <c r="M4581"/>
      <c r="N4581"/>
      <c r="O4581"/>
      <c r="S4581"/>
      <c r="T4581"/>
      <c r="U4581"/>
      <c r="V4581"/>
      <c r="Y4581"/>
      <c r="Z4581"/>
      <c r="AA4581"/>
      <c r="AB4581"/>
      <c r="AC4581"/>
      <c r="AD4581"/>
      <c r="AE4581"/>
      <c r="AF4581"/>
      <c r="AG4581"/>
      <c r="AH4581"/>
      <c r="AI4581"/>
      <c r="AJ4581"/>
      <c r="AK4581"/>
      <c r="AL4581"/>
    </row>
    <row r="4582" spans="3:38" ht="15" customHeight="1" x14ac:dyDescent="0.35">
      <c r="C4582"/>
      <c r="D4582"/>
      <c r="E4582"/>
      <c r="F4582"/>
      <c r="G4582"/>
      <c r="H4582"/>
      <c r="I4582"/>
      <c r="J4582"/>
      <c r="K4582"/>
      <c r="L4582"/>
      <c r="M4582"/>
      <c r="N4582"/>
      <c r="O4582"/>
      <c r="S4582"/>
      <c r="T4582"/>
      <c r="U4582"/>
      <c r="V4582"/>
      <c r="Y4582"/>
      <c r="Z4582"/>
      <c r="AA4582"/>
      <c r="AB4582"/>
      <c r="AC4582"/>
      <c r="AD4582"/>
      <c r="AE4582"/>
      <c r="AF4582"/>
      <c r="AG4582"/>
      <c r="AH4582"/>
      <c r="AI4582"/>
      <c r="AJ4582"/>
      <c r="AK4582"/>
      <c r="AL4582"/>
    </row>
    <row r="4583" spans="3:38" ht="15" customHeight="1" x14ac:dyDescent="0.35">
      <c r="C4583"/>
      <c r="D4583"/>
      <c r="E4583"/>
      <c r="F4583"/>
      <c r="G4583"/>
      <c r="H4583"/>
      <c r="I4583"/>
      <c r="J4583"/>
      <c r="K4583"/>
      <c r="L4583"/>
      <c r="M4583"/>
      <c r="N4583"/>
      <c r="O4583"/>
      <c r="S4583"/>
      <c r="T4583"/>
      <c r="U4583"/>
      <c r="V4583"/>
      <c r="Y4583"/>
      <c r="Z4583"/>
      <c r="AA4583"/>
      <c r="AB4583"/>
      <c r="AC4583"/>
      <c r="AD4583"/>
      <c r="AE4583"/>
      <c r="AF4583"/>
      <c r="AG4583"/>
      <c r="AH4583"/>
      <c r="AI4583"/>
      <c r="AJ4583"/>
      <c r="AK4583"/>
      <c r="AL4583"/>
    </row>
    <row r="4584" spans="3:38" ht="15" customHeight="1" x14ac:dyDescent="0.35">
      <c r="C4584"/>
      <c r="D4584"/>
      <c r="E4584"/>
      <c r="F4584"/>
      <c r="G4584"/>
      <c r="H4584"/>
      <c r="I4584"/>
      <c r="J4584"/>
      <c r="K4584"/>
      <c r="L4584"/>
      <c r="M4584"/>
      <c r="N4584"/>
      <c r="O4584"/>
      <c r="S4584"/>
      <c r="T4584"/>
      <c r="U4584"/>
      <c r="V4584"/>
      <c r="Y4584"/>
      <c r="Z4584"/>
      <c r="AA4584"/>
      <c r="AB4584"/>
      <c r="AC4584"/>
      <c r="AD4584"/>
      <c r="AE4584"/>
      <c r="AF4584"/>
      <c r="AG4584"/>
      <c r="AH4584"/>
      <c r="AI4584"/>
      <c r="AJ4584"/>
      <c r="AK4584"/>
      <c r="AL4584"/>
    </row>
    <row r="4585" spans="3:38" ht="15" customHeight="1" x14ac:dyDescent="0.35">
      <c r="C4585"/>
      <c r="D4585"/>
      <c r="E4585"/>
      <c r="F4585"/>
      <c r="G4585"/>
      <c r="H4585"/>
      <c r="I4585"/>
      <c r="J4585"/>
      <c r="K4585"/>
      <c r="L4585"/>
      <c r="M4585"/>
      <c r="N4585"/>
      <c r="O4585"/>
      <c r="S4585"/>
      <c r="T4585"/>
      <c r="U4585"/>
      <c r="V4585"/>
      <c r="Y4585"/>
      <c r="Z4585"/>
      <c r="AA4585"/>
      <c r="AB4585"/>
      <c r="AC4585"/>
      <c r="AD4585"/>
      <c r="AE4585"/>
      <c r="AF4585"/>
      <c r="AG4585"/>
      <c r="AH4585"/>
      <c r="AI4585"/>
      <c r="AJ4585"/>
      <c r="AK4585"/>
      <c r="AL4585"/>
    </row>
    <row r="4586" spans="3:38" ht="15" customHeight="1" x14ac:dyDescent="0.35">
      <c r="C4586"/>
      <c r="D4586"/>
      <c r="E4586"/>
      <c r="F4586"/>
      <c r="G4586"/>
      <c r="H4586"/>
      <c r="I4586"/>
      <c r="J4586"/>
      <c r="K4586"/>
      <c r="L4586"/>
      <c r="M4586"/>
      <c r="N4586"/>
      <c r="O4586"/>
      <c r="S4586"/>
      <c r="T4586"/>
      <c r="U4586"/>
      <c r="V4586"/>
      <c r="Y4586"/>
      <c r="Z4586"/>
      <c r="AA4586"/>
      <c r="AB4586"/>
      <c r="AC4586"/>
      <c r="AD4586"/>
      <c r="AE4586"/>
      <c r="AF4586"/>
      <c r="AG4586"/>
      <c r="AH4586"/>
      <c r="AI4586"/>
      <c r="AJ4586"/>
      <c r="AK4586"/>
      <c r="AL4586"/>
    </row>
    <row r="4587" spans="3:38" ht="15" customHeight="1" x14ac:dyDescent="0.35">
      <c r="C4587"/>
      <c r="D4587"/>
      <c r="E4587"/>
      <c r="F4587"/>
      <c r="G4587"/>
      <c r="H4587"/>
      <c r="I4587"/>
      <c r="J4587"/>
      <c r="K4587"/>
      <c r="L4587"/>
      <c r="M4587"/>
      <c r="N4587"/>
      <c r="O4587"/>
      <c r="S4587"/>
      <c r="T4587"/>
      <c r="U4587"/>
      <c r="V4587"/>
      <c r="Y4587"/>
      <c r="Z4587"/>
      <c r="AA4587"/>
      <c r="AB4587"/>
      <c r="AC4587"/>
      <c r="AD4587"/>
      <c r="AE4587"/>
      <c r="AF4587"/>
      <c r="AG4587"/>
      <c r="AH4587"/>
      <c r="AI4587"/>
      <c r="AJ4587"/>
      <c r="AK4587"/>
      <c r="AL4587"/>
    </row>
    <row r="4588" spans="3:38" ht="15" customHeight="1" x14ac:dyDescent="0.35">
      <c r="C4588"/>
      <c r="D4588"/>
      <c r="E4588"/>
      <c r="F4588"/>
      <c r="G4588"/>
      <c r="H4588"/>
      <c r="I4588"/>
      <c r="J4588"/>
      <c r="K4588"/>
      <c r="L4588"/>
      <c r="M4588"/>
      <c r="N4588"/>
      <c r="O4588"/>
      <c r="S4588"/>
      <c r="T4588"/>
      <c r="U4588"/>
      <c r="V4588"/>
      <c r="Y4588"/>
      <c r="Z4588"/>
      <c r="AA4588"/>
      <c r="AB4588"/>
      <c r="AC4588"/>
      <c r="AD4588"/>
      <c r="AE4588"/>
      <c r="AF4588"/>
      <c r="AG4588"/>
      <c r="AH4588"/>
      <c r="AI4588"/>
      <c r="AJ4588"/>
      <c r="AK4588"/>
      <c r="AL4588"/>
    </row>
    <row r="4589" spans="3:38" ht="15" customHeight="1" x14ac:dyDescent="0.35">
      <c r="C4589"/>
      <c r="D4589"/>
      <c r="E4589"/>
      <c r="F4589"/>
      <c r="G4589"/>
      <c r="H4589"/>
      <c r="I4589"/>
      <c r="J4589"/>
      <c r="K4589"/>
      <c r="L4589"/>
      <c r="M4589"/>
      <c r="N4589"/>
      <c r="O4589"/>
      <c r="S4589"/>
      <c r="T4589"/>
      <c r="U4589"/>
      <c r="V4589"/>
      <c r="Y4589"/>
      <c r="Z4589"/>
      <c r="AA4589"/>
      <c r="AB4589"/>
      <c r="AC4589"/>
      <c r="AD4589"/>
      <c r="AE4589"/>
      <c r="AF4589"/>
      <c r="AG4589"/>
      <c r="AH4589"/>
      <c r="AI4589"/>
      <c r="AJ4589"/>
      <c r="AK4589"/>
      <c r="AL4589"/>
    </row>
    <row r="4590" spans="3:38" ht="15" customHeight="1" x14ac:dyDescent="0.35">
      <c r="C4590"/>
      <c r="D4590"/>
      <c r="E4590"/>
      <c r="F4590"/>
      <c r="G4590"/>
      <c r="H4590"/>
      <c r="I4590"/>
      <c r="J4590"/>
      <c r="K4590"/>
      <c r="L4590"/>
      <c r="M4590"/>
      <c r="N4590"/>
      <c r="O4590"/>
      <c r="S4590"/>
      <c r="T4590"/>
      <c r="U4590"/>
      <c r="V4590"/>
      <c r="Y4590"/>
      <c r="Z4590"/>
      <c r="AA4590"/>
      <c r="AB4590"/>
      <c r="AC4590"/>
      <c r="AD4590"/>
      <c r="AE4590"/>
      <c r="AF4590"/>
      <c r="AG4590"/>
      <c r="AH4590"/>
      <c r="AI4590"/>
      <c r="AJ4590"/>
      <c r="AK4590"/>
      <c r="AL4590"/>
    </row>
    <row r="4591" spans="3:38" ht="15" customHeight="1" x14ac:dyDescent="0.35">
      <c r="C4591"/>
      <c r="D4591"/>
      <c r="E4591"/>
      <c r="F4591"/>
      <c r="G4591"/>
      <c r="H4591"/>
      <c r="I4591"/>
      <c r="J4591"/>
      <c r="K4591"/>
      <c r="L4591"/>
      <c r="M4591"/>
      <c r="N4591"/>
      <c r="O4591"/>
      <c r="S4591"/>
      <c r="T4591"/>
      <c r="U4591"/>
      <c r="V4591"/>
      <c r="Y4591"/>
      <c r="Z4591"/>
      <c r="AA4591"/>
      <c r="AB4591"/>
      <c r="AC4591"/>
      <c r="AD4591"/>
      <c r="AE4591"/>
      <c r="AF4591"/>
      <c r="AG4591"/>
      <c r="AH4591"/>
      <c r="AI4591"/>
      <c r="AJ4591"/>
      <c r="AK4591"/>
      <c r="AL4591"/>
    </row>
    <row r="4592" spans="3:38" ht="15" customHeight="1" x14ac:dyDescent="0.35">
      <c r="C4592"/>
      <c r="D4592"/>
      <c r="E4592"/>
      <c r="F4592"/>
      <c r="G4592"/>
      <c r="H4592"/>
      <c r="I4592"/>
      <c r="J4592"/>
      <c r="K4592"/>
      <c r="L4592"/>
      <c r="M4592"/>
      <c r="N4592"/>
      <c r="O4592"/>
      <c r="S4592"/>
      <c r="T4592"/>
      <c r="U4592"/>
      <c r="V4592"/>
      <c r="Y4592"/>
      <c r="Z4592"/>
      <c r="AA4592"/>
      <c r="AB4592"/>
      <c r="AC4592"/>
      <c r="AD4592"/>
      <c r="AE4592"/>
      <c r="AF4592"/>
      <c r="AG4592"/>
      <c r="AH4592"/>
      <c r="AI4592"/>
      <c r="AJ4592"/>
      <c r="AK4592"/>
      <c r="AL4592"/>
    </row>
    <row r="4593" spans="3:38" ht="15" customHeight="1" x14ac:dyDescent="0.35">
      <c r="C4593"/>
      <c r="D4593"/>
      <c r="E4593"/>
      <c r="F4593"/>
      <c r="G4593"/>
      <c r="H4593"/>
      <c r="I4593"/>
      <c r="J4593"/>
      <c r="K4593"/>
      <c r="L4593"/>
      <c r="M4593"/>
      <c r="N4593"/>
      <c r="O4593"/>
      <c r="S4593"/>
      <c r="T4593"/>
      <c r="U4593"/>
      <c r="V4593"/>
      <c r="Y4593"/>
      <c r="Z4593"/>
      <c r="AA4593"/>
      <c r="AB4593"/>
      <c r="AC4593"/>
      <c r="AD4593"/>
      <c r="AE4593"/>
      <c r="AF4593"/>
      <c r="AG4593"/>
      <c r="AH4593"/>
      <c r="AI4593"/>
      <c r="AJ4593"/>
      <c r="AK4593"/>
      <c r="AL4593"/>
    </row>
    <row r="4594" spans="3:38" ht="15" customHeight="1" x14ac:dyDescent="0.35">
      <c r="C4594"/>
      <c r="D4594"/>
      <c r="E4594"/>
      <c r="F4594"/>
      <c r="G4594"/>
      <c r="H4594"/>
      <c r="I4594"/>
      <c r="J4594"/>
      <c r="K4594"/>
      <c r="L4594"/>
      <c r="M4594"/>
      <c r="N4594"/>
      <c r="O4594"/>
      <c r="S4594"/>
      <c r="T4594"/>
      <c r="U4594"/>
      <c r="V4594"/>
      <c r="Y4594"/>
      <c r="Z4594"/>
      <c r="AA4594"/>
      <c r="AB4594"/>
      <c r="AC4594"/>
      <c r="AD4594"/>
      <c r="AE4594"/>
      <c r="AF4594"/>
      <c r="AG4594"/>
      <c r="AH4594"/>
      <c r="AI4594"/>
      <c r="AJ4594"/>
      <c r="AK4594"/>
      <c r="AL4594"/>
    </row>
    <row r="4595" spans="3:38" ht="15" customHeight="1" x14ac:dyDescent="0.35">
      <c r="C4595"/>
      <c r="D4595"/>
      <c r="E4595"/>
      <c r="F4595"/>
      <c r="G4595"/>
      <c r="H4595"/>
      <c r="I4595"/>
      <c r="J4595"/>
      <c r="K4595"/>
      <c r="L4595"/>
      <c r="M4595"/>
      <c r="N4595"/>
      <c r="O4595"/>
      <c r="S4595"/>
      <c r="T4595"/>
      <c r="U4595"/>
      <c r="V4595"/>
      <c r="Y4595"/>
      <c r="Z4595"/>
      <c r="AA4595"/>
      <c r="AB4595"/>
      <c r="AC4595"/>
      <c r="AD4595"/>
      <c r="AE4595"/>
      <c r="AF4595"/>
      <c r="AG4595"/>
      <c r="AH4595"/>
      <c r="AI4595"/>
      <c r="AJ4595"/>
      <c r="AK4595"/>
      <c r="AL4595"/>
    </row>
    <row r="4596" spans="3:38" ht="15" customHeight="1" x14ac:dyDescent="0.35">
      <c r="C4596"/>
      <c r="D4596"/>
      <c r="E4596"/>
      <c r="F4596"/>
      <c r="G4596"/>
      <c r="H4596"/>
      <c r="I4596"/>
      <c r="J4596"/>
      <c r="K4596"/>
      <c r="L4596"/>
      <c r="M4596"/>
      <c r="N4596"/>
      <c r="O4596"/>
      <c r="S4596"/>
      <c r="T4596"/>
      <c r="U4596"/>
      <c r="V4596"/>
      <c r="Y4596"/>
      <c r="Z4596"/>
      <c r="AA4596"/>
      <c r="AB4596"/>
      <c r="AC4596"/>
      <c r="AD4596"/>
      <c r="AE4596"/>
      <c r="AF4596"/>
      <c r="AG4596"/>
      <c r="AH4596"/>
      <c r="AI4596"/>
      <c r="AJ4596"/>
      <c r="AK4596"/>
      <c r="AL4596"/>
    </row>
    <row r="4597" spans="3:38" ht="15" customHeight="1" x14ac:dyDescent="0.35">
      <c r="C4597"/>
      <c r="D4597"/>
      <c r="E4597"/>
      <c r="F4597"/>
      <c r="G4597"/>
      <c r="H4597"/>
      <c r="I4597"/>
      <c r="J4597"/>
      <c r="K4597"/>
      <c r="L4597"/>
      <c r="M4597"/>
      <c r="N4597"/>
      <c r="O4597"/>
      <c r="S4597"/>
      <c r="T4597"/>
      <c r="U4597"/>
      <c r="V4597"/>
      <c r="Y4597"/>
      <c r="Z4597"/>
      <c r="AA4597"/>
      <c r="AB4597"/>
      <c r="AC4597"/>
      <c r="AD4597"/>
      <c r="AE4597"/>
      <c r="AF4597"/>
      <c r="AG4597"/>
      <c r="AH4597"/>
      <c r="AI4597"/>
      <c r="AJ4597"/>
      <c r="AK4597"/>
      <c r="AL4597"/>
    </row>
    <row r="4598" spans="3:38" ht="15" customHeight="1" x14ac:dyDescent="0.35">
      <c r="C4598"/>
      <c r="D4598"/>
      <c r="E4598"/>
      <c r="F4598"/>
      <c r="G4598"/>
      <c r="H4598"/>
      <c r="I4598"/>
      <c r="J4598"/>
      <c r="K4598"/>
      <c r="L4598"/>
      <c r="M4598"/>
      <c r="N4598"/>
      <c r="O4598"/>
      <c r="S4598"/>
      <c r="T4598"/>
      <c r="U4598"/>
      <c r="V4598"/>
      <c r="Y4598"/>
      <c r="Z4598"/>
      <c r="AA4598"/>
      <c r="AB4598"/>
      <c r="AC4598"/>
      <c r="AD4598"/>
      <c r="AE4598"/>
      <c r="AF4598"/>
      <c r="AG4598"/>
      <c r="AH4598"/>
      <c r="AI4598"/>
      <c r="AJ4598"/>
      <c r="AK4598"/>
      <c r="AL4598"/>
    </row>
    <row r="4599" spans="3:38" ht="15" customHeight="1" x14ac:dyDescent="0.35">
      <c r="C4599"/>
      <c r="D4599"/>
      <c r="E4599"/>
      <c r="F4599"/>
      <c r="G4599"/>
      <c r="H4599"/>
      <c r="I4599"/>
      <c r="J4599"/>
      <c r="K4599"/>
      <c r="L4599"/>
      <c r="M4599"/>
      <c r="N4599"/>
      <c r="O4599"/>
      <c r="S4599"/>
      <c r="T4599"/>
      <c r="U4599"/>
      <c r="V4599"/>
      <c r="Y4599"/>
      <c r="Z4599"/>
      <c r="AA4599"/>
      <c r="AB4599"/>
      <c r="AC4599"/>
      <c r="AD4599"/>
      <c r="AE4599"/>
      <c r="AF4599"/>
      <c r="AG4599"/>
      <c r="AH4599"/>
      <c r="AI4599"/>
      <c r="AJ4599"/>
      <c r="AK4599"/>
      <c r="AL4599"/>
    </row>
    <row r="4600" spans="3:38" ht="15" customHeight="1" x14ac:dyDescent="0.35">
      <c r="C4600"/>
      <c r="D4600"/>
      <c r="E4600"/>
      <c r="F4600"/>
      <c r="G4600"/>
      <c r="H4600"/>
      <c r="I4600"/>
      <c r="J4600"/>
      <c r="K4600"/>
      <c r="L4600"/>
      <c r="M4600"/>
      <c r="N4600"/>
      <c r="O4600"/>
      <c r="S4600"/>
      <c r="T4600"/>
      <c r="U4600"/>
      <c r="V4600"/>
      <c r="Y4600"/>
      <c r="Z4600"/>
      <c r="AA4600"/>
      <c r="AB4600"/>
      <c r="AC4600"/>
      <c r="AD4600"/>
      <c r="AE4600"/>
      <c r="AF4600"/>
      <c r="AG4600"/>
      <c r="AH4600"/>
      <c r="AI4600"/>
      <c r="AJ4600"/>
      <c r="AK4600"/>
      <c r="AL4600"/>
    </row>
    <row r="4601" spans="3:38" ht="15" customHeight="1" x14ac:dyDescent="0.35">
      <c r="C4601"/>
      <c r="D4601"/>
      <c r="E4601"/>
      <c r="F4601"/>
      <c r="G4601"/>
      <c r="H4601"/>
      <c r="I4601"/>
      <c r="J4601"/>
      <c r="K4601"/>
      <c r="L4601"/>
      <c r="M4601"/>
      <c r="N4601"/>
      <c r="O4601"/>
      <c r="S4601"/>
      <c r="T4601"/>
      <c r="U4601"/>
      <c r="V4601"/>
      <c r="Y4601"/>
      <c r="Z4601"/>
      <c r="AA4601"/>
      <c r="AB4601"/>
      <c r="AC4601"/>
      <c r="AD4601"/>
      <c r="AE4601"/>
      <c r="AF4601"/>
      <c r="AG4601"/>
      <c r="AH4601"/>
      <c r="AI4601"/>
      <c r="AJ4601"/>
      <c r="AK4601"/>
      <c r="AL4601"/>
    </row>
    <row r="4602" spans="3:38" ht="15" customHeight="1" x14ac:dyDescent="0.35">
      <c r="C4602"/>
      <c r="D4602"/>
      <c r="E4602"/>
      <c r="F4602"/>
      <c r="G4602"/>
      <c r="H4602"/>
      <c r="I4602"/>
      <c r="J4602"/>
      <c r="K4602"/>
      <c r="L4602"/>
      <c r="M4602"/>
      <c r="N4602"/>
      <c r="O4602"/>
      <c r="S4602"/>
      <c r="T4602"/>
      <c r="U4602"/>
      <c r="V4602"/>
      <c r="Y4602"/>
      <c r="Z4602"/>
      <c r="AA4602"/>
      <c r="AB4602"/>
      <c r="AC4602"/>
      <c r="AD4602"/>
      <c r="AE4602"/>
      <c r="AF4602"/>
      <c r="AG4602"/>
      <c r="AH4602"/>
      <c r="AI4602"/>
      <c r="AJ4602"/>
      <c r="AK4602"/>
      <c r="AL4602"/>
    </row>
    <row r="4603" spans="3:38" ht="15" customHeight="1" x14ac:dyDescent="0.35">
      <c r="C4603"/>
      <c r="D4603"/>
      <c r="E4603"/>
      <c r="F4603"/>
      <c r="G4603"/>
      <c r="H4603"/>
      <c r="I4603"/>
      <c r="J4603"/>
      <c r="K4603"/>
      <c r="L4603"/>
      <c r="M4603"/>
      <c r="N4603"/>
      <c r="O4603"/>
      <c r="S4603"/>
      <c r="T4603"/>
      <c r="U4603"/>
      <c r="V4603"/>
      <c r="Y4603"/>
      <c r="Z4603"/>
      <c r="AA4603"/>
      <c r="AB4603"/>
      <c r="AC4603"/>
      <c r="AD4603"/>
      <c r="AE4603"/>
      <c r="AF4603"/>
      <c r="AG4603"/>
      <c r="AH4603"/>
      <c r="AI4603"/>
      <c r="AJ4603"/>
      <c r="AK4603"/>
      <c r="AL4603"/>
    </row>
    <row r="4604" spans="3:38" ht="15" customHeight="1" x14ac:dyDescent="0.35">
      <c r="C4604"/>
      <c r="D4604"/>
      <c r="E4604"/>
      <c r="F4604"/>
      <c r="G4604"/>
      <c r="H4604"/>
      <c r="I4604"/>
      <c r="J4604"/>
      <c r="K4604"/>
      <c r="L4604"/>
      <c r="M4604"/>
      <c r="N4604"/>
      <c r="O4604"/>
      <c r="S4604"/>
      <c r="T4604"/>
      <c r="U4604"/>
      <c r="V4604"/>
      <c r="Y4604"/>
      <c r="Z4604"/>
      <c r="AA4604"/>
      <c r="AB4604"/>
      <c r="AC4604"/>
      <c r="AD4604"/>
      <c r="AE4604"/>
      <c r="AF4604"/>
      <c r="AG4604"/>
      <c r="AH4604"/>
      <c r="AI4604"/>
      <c r="AJ4604"/>
      <c r="AK4604"/>
      <c r="AL4604"/>
    </row>
    <row r="4605" spans="3:38" ht="15" customHeight="1" x14ac:dyDescent="0.35">
      <c r="C4605"/>
      <c r="D4605"/>
      <c r="E4605"/>
      <c r="F4605"/>
      <c r="G4605"/>
      <c r="H4605"/>
      <c r="I4605"/>
      <c r="J4605"/>
      <c r="K4605"/>
      <c r="L4605"/>
      <c r="M4605"/>
      <c r="N4605"/>
      <c r="O4605"/>
      <c r="S4605"/>
      <c r="T4605"/>
      <c r="U4605"/>
      <c r="V4605"/>
      <c r="Y4605"/>
      <c r="Z4605"/>
      <c r="AA4605"/>
      <c r="AB4605"/>
      <c r="AC4605"/>
      <c r="AD4605"/>
      <c r="AE4605"/>
      <c r="AF4605"/>
      <c r="AG4605"/>
      <c r="AH4605"/>
      <c r="AI4605"/>
      <c r="AJ4605"/>
      <c r="AK4605"/>
      <c r="AL4605"/>
    </row>
    <row r="4606" spans="3:38" ht="15" customHeight="1" x14ac:dyDescent="0.35">
      <c r="C4606"/>
      <c r="D4606"/>
      <c r="E4606"/>
      <c r="F4606"/>
      <c r="G4606"/>
      <c r="H4606"/>
      <c r="I4606"/>
      <c r="J4606"/>
      <c r="K4606"/>
      <c r="L4606"/>
      <c r="M4606"/>
      <c r="N4606"/>
      <c r="O4606"/>
      <c r="S4606"/>
      <c r="T4606"/>
      <c r="U4606"/>
      <c r="V4606"/>
      <c r="Y4606"/>
      <c r="Z4606"/>
      <c r="AA4606"/>
      <c r="AB4606"/>
      <c r="AC4606"/>
      <c r="AD4606"/>
      <c r="AE4606"/>
      <c r="AF4606"/>
      <c r="AG4606"/>
      <c r="AH4606"/>
      <c r="AI4606"/>
      <c r="AJ4606"/>
      <c r="AK4606"/>
      <c r="AL4606"/>
    </row>
    <row r="4607" spans="3:38" ht="15" customHeight="1" x14ac:dyDescent="0.35">
      <c r="C4607"/>
      <c r="D4607"/>
      <c r="E4607"/>
      <c r="F4607"/>
      <c r="G4607"/>
      <c r="H4607"/>
      <c r="I4607"/>
      <c r="J4607"/>
      <c r="K4607"/>
      <c r="L4607"/>
      <c r="M4607"/>
      <c r="N4607"/>
      <c r="O4607"/>
      <c r="S4607"/>
      <c r="T4607"/>
      <c r="U4607"/>
      <c r="V4607"/>
      <c r="Y4607"/>
      <c r="Z4607"/>
      <c r="AA4607"/>
      <c r="AB4607"/>
      <c r="AC4607"/>
      <c r="AD4607"/>
      <c r="AE4607"/>
      <c r="AF4607"/>
      <c r="AG4607"/>
      <c r="AH4607"/>
      <c r="AI4607"/>
      <c r="AJ4607"/>
      <c r="AK4607"/>
      <c r="AL4607"/>
    </row>
    <row r="4608" spans="3:38" ht="15" customHeight="1" x14ac:dyDescent="0.35">
      <c r="C4608"/>
      <c r="D4608"/>
      <c r="E4608"/>
      <c r="F4608"/>
      <c r="G4608"/>
      <c r="H4608"/>
      <c r="I4608"/>
      <c r="J4608"/>
      <c r="K4608"/>
      <c r="L4608"/>
      <c r="M4608"/>
      <c r="N4608"/>
      <c r="O4608"/>
      <c r="S4608"/>
      <c r="T4608"/>
      <c r="U4608"/>
      <c r="V4608"/>
      <c r="Y4608"/>
      <c r="Z4608"/>
      <c r="AA4608"/>
      <c r="AB4608"/>
      <c r="AC4608"/>
      <c r="AD4608"/>
      <c r="AE4608"/>
      <c r="AF4608"/>
      <c r="AG4608"/>
      <c r="AH4608"/>
      <c r="AI4608"/>
      <c r="AJ4608"/>
      <c r="AK4608"/>
      <c r="AL4608"/>
    </row>
    <row r="4609" spans="3:38" ht="15" customHeight="1" x14ac:dyDescent="0.35">
      <c r="C4609"/>
      <c r="D4609"/>
      <c r="E4609"/>
      <c r="F4609"/>
      <c r="G4609"/>
      <c r="H4609"/>
      <c r="I4609"/>
      <c r="J4609"/>
      <c r="K4609"/>
      <c r="L4609"/>
      <c r="M4609"/>
      <c r="N4609"/>
      <c r="O4609"/>
      <c r="S4609"/>
      <c r="T4609"/>
      <c r="U4609"/>
      <c r="V4609"/>
      <c r="Y4609"/>
      <c r="Z4609"/>
      <c r="AA4609"/>
      <c r="AB4609"/>
      <c r="AC4609"/>
      <c r="AD4609"/>
      <c r="AE4609"/>
      <c r="AF4609"/>
      <c r="AG4609"/>
      <c r="AH4609"/>
      <c r="AI4609"/>
      <c r="AJ4609"/>
      <c r="AK4609"/>
      <c r="AL4609"/>
    </row>
    <row r="4610" spans="3:38" ht="15" customHeight="1" x14ac:dyDescent="0.35">
      <c r="C4610"/>
      <c r="D4610"/>
      <c r="E4610"/>
      <c r="F4610"/>
      <c r="G4610"/>
      <c r="H4610"/>
      <c r="I4610"/>
      <c r="J4610"/>
      <c r="K4610"/>
      <c r="L4610"/>
      <c r="M4610"/>
      <c r="N4610"/>
      <c r="O4610"/>
      <c r="S4610"/>
      <c r="T4610"/>
      <c r="U4610"/>
      <c r="V4610"/>
      <c r="Y4610"/>
      <c r="Z4610"/>
      <c r="AA4610"/>
      <c r="AB4610"/>
      <c r="AC4610"/>
      <c r="AD4610"/>
      <c r="AE4610"/>
      <c r="AF4610"/>
      <c r="AG4610"/>
      <c r="AH4610"/>
      <c r="AI4610"/>
      <c r="AJ4610"/>
      <c r="AK4610"/>
      <c r="AL4610"/>
    </row>
    <row r="4611" spans="3:38" ht="15" customHeight="1" x14ac:dyDescent="0.35">
      <c r="C4611"/>
      <c r="D4611"/>
      <c r="E4611"/>
      <c r="F4611"/>
      <c r="G4611"/>
      <c r="H4611"/>
      <c r="I4611"/>
      <c r="J4611"/>
      <c r="K4611"/>
      <c r="L4611"/>
      <c r="M4611"/>
      <c r="N4611"/>
      <c r="O4611"/>
      <c r="S4611"/>
      <c r="T4611"/>
      <c r="U4611"/>
      <c r="V4611"/>
      <c r="Y4611"/>
      <c r="Z4611"/>
      <c r="AA4611"/>
      <c r="AB4611"/>
      <c r="AC4611"/>
      <c r="AD4611"/>
      <c r="AE4611"/>
      <c r="AF4611"/>
      <c r="AG4611"/>
      <c r="AH4611"/>
      <c r="AI4611"/>
      <c r="AJ4611"/>
      <c r="AK4611"/>
      <c r="AL4611"/>
    </row>
    <row r="4612" spans="3:38" ht="15" customHeight="1" x14ac:dyDescent="0.35">
      <c r="C4612"/>
      <c r="D4612"/>
      <c r="E4612"/>
      <c r="F4612"/>
      <c r="G4612"/>
      <c r="H4612"/>
      <c r="I4612"/>
      <c r="J4612"/>
      <c r="K4612"/>
      <c r="L4612"/>
      <c r="M4612"/>
      <c r="N4612"/>
      <c r="O4612"/>
      <c r="S4612"/>
      <c r="T4612"/>
      <c r="U4612"/>
      <c r="V4612"/>
      <c r="Y4612"/>
      <c r="Z4612"/>
      <c r="AA4612"/>
      <c r="AB4612"/>
      <c r="AC4612"/>
      <c r="AD4612"/>
      <c r="AE4612"/>
      <c r="AF4612"/>
      <c r="AG4612"/>
      <c r="AH4612"/>
      <c r="AI4612"/>
      <c r="AJ4612"/>
      <c r="AK4612"/>
      <c r="AL4612"/>
    </row>
    <row r="4613" spans="3:38" ht="15" customHeight="1" x14ac:dyDescent="0.35">
      <c r="C4613"/>
      <c r="D4613"/>
      <c r="E4613"/>
      <c r="F4613"/>
      <c r="G4613"/>
      <c r="H4613"/>
      <c r="I4613"/>
      <c r="J4613"/>
      <c r="K4613"/>
      <c r="L4613"/>
      <c r="M4613"/>
      <c r="N4613"/>
      <c r="O4613"/>
      <c r="S4613"/>
      <c r="T4613"/>
      <c r="U4613"/>
      <c r="V4613"/>
      <c r="Y4613"/>
      <c r="Z4613"/>
      <c r="AA4613"/>
      <c r="AB4613"/>
      <c r="AC4613"/>
      <c r="AD4613"/>
      <c r="AE4613"/>
      <c r="AF4613"/>
      <c r="AG4613"/>
      <c r="AH4613"/>
      <c r="AI4613"/>
      <c r="AJ4613"/>
      <c r="AK4613"/>
      <c r="AL4613"/>
    </row>
    <row r="4614" spans="3:38" ht="15" customHeight="1" x14ac:dyDescent="0.35">
      <c r="C4614"/>
      <c r="D4614"/>
      <c r="E4614"/>
      <c r="F4614"/>
      <c r="G4614"/>
      <c r="H4614"/>
      <c r="I4614"/>
      <c r="J4614"/>
      <c r="K4614"/>
      <c r="L4614"/>
      <c r="M4614"/>
      <c r="N4614"/>
      <c r="O4614"/>
      <c r="S4614"/>
      <c r="T4614"/>
      <c r="U4614"/>
      <c r="V4614"/>
      <c r="Y4614"/>
      <c r="Z4614"/>
      <c r="AA4614"/>
      <c r="AB4614"/>
      <c r="AC4614"/>
      <c r="AD4614"/>
      <c r="AE4614"/>
      <c r="AF4614"/>
      <c r="AG4614"/>
      <c r="AH4614"/>
      <c r="AI4614"/>
      <c r="AJ4614"/>
      <c r="AK4614"/>
      <c r="AL4614"/>
    </row>
    <row r="4615" spans="3:38" ht="15" customHeight="1" x14ac:dyDescent="0.35">
      <c r="C4615"/>
      <c r="D4615"/>
      <c r="E4615"/>
      <c r="F4615"/>
      <c r="G4615"/>
      <c r="H4615"/>
      <c r="I4615"/>
      <c r="J4615"/>
      <c r="K4615"/>
      <c r="L4615"/>
      <c r="M4615"/>
      <c r="N4615"/>
      <c r="O4615"/>
      <c r="S4615"/>
      <c r="T4615"/>
      <c r="U4615"/>
      <c r="V4615"/>
      <c r="Y4615"/>
      <c r="Z4615"/>
      <c r="AA4615"/>
      <c r="AB4615"/>
      <c r="AC4615"/>
      <c r="AD4615"/>
      <c r="AE4615"/>
      <c r="AF4615"/>
      <c r="AG4615"/>
      <c r="AH4615"/>
      <c r="AI4615"/>
      <c r="AJ4615"/>
      <c r="AK4615"/>
      <c r="AL4615"/>
    </row>
    <row r="4616" spans="3:38" ht="15" customHeight="1" x14ac:dyDescent="0.35">
      <c r="C4616"/>
      <c r="D4616"/>
      <c r="E4616"/>
      <c r="F4616"/>
      <c r="G4616"/>
      <c r="H4616"/>
      <c r="I4616"/>
      <c r="J4616"/>
      <c r="K4616"/>
      <c r="L4616"/>
      <c r="M4616"/>
      <c r="N4616"/>
      <c r="O4616"/>
      <c r="S4616"/>
      <c r="T4616"/>
      <c r="U4616"/>
      <c r="V4616"/>
      <c r="Y4616"/>
      <c r="Z4616"/>
      <c r="AA4616"/>
      <c r="AB4616"/>
      <c r="AC4616"/>
      <c r="AD4616"/>
      <c r="AE4616"/>
      <c r="AF4616"/>
      <c r="AG4616"/>
      <c r="AH4616"/>
      <c r="AI4616"/>
      <c r="AJ4616"/>
      <c r="AK4616"/>
      <c r="AL4616"/>
    </row>
    <row r="4617" spans="3:38" ht="15" customHeight="1" x14ac:dyDescent="0.35">
      <c r="C4617"/>
      <c r="D4617"/>
      <c r="E4617"/>
      <c r="F4617"/>
      <c r="G4617"/>
      <c r="H4617"/>
      <c r="I4617"/>
      <c r="J4617"/>
      <c r="K4617"/>
      <c r="L4617"/>
      <c r="M4617"/>
      <c r="N4617"/>
      <c r="O4617"/>
      <c r="S4617"/>
      <c r="T4617"/>
      <c r="U4617"/>
      <c r="V4617"/>
      <c r="Y4617"/>
      <c r="Z4617"/>
      <c r="AA4617"/>
      <c r="AB4617"/>
      <c r="AC4617"/>
      <c r="AD4617"/>
      <c r="AE4617"/>
      <c r="AF4617"/>
      <c r="AG4617"/>
      <c r="AH4617"/>
      <c r="AI4617"/>
      <c r="AJ4617"/>
      <c r="AK4617"/>
      <c r="AL4617"/>
    </row>
    <row r="4618" spans="3:38" ht="15" customHeight="1" x14ac:dyDescent="0.35">
      <c r="C4618"/>
      <c r="D4618"/>
      <c r="E4618"/>
      <c r="F4618"/>
      <c r="G4618"/>
      <c r="H4618"/>
      <c r="I4618"/>
      <c r="J4618"/>
      <c r="K4618"/>
      <c r="L4618"/>
      <c r="M4618"/>
      <c r="N4618"/>
      <c r="O4618"/>
      <c r="S4618"/>
      <c r="T4618"/>
      <c r="U4618"/>
      <c r="V4618"/>
      <c r="Y4618"/>
      <c r="Z4618"/>
      <c r="AA4618"/>
      <c r="AB4618"/>
      <c r="AC4618"/>
      <c r="AD4618"/>
      <c r="AE4618"/>
      <c r="AF4618"/>
      <c r="AG4618"/>
      <c r="AH4618"/>
      <c r="AI4618"/>
      <c r="AJ4618"/>
      <c r="AK4618"/>
      <c r="AL4618"/>
    </row>
    <row r="4619" spans="3:38" ht="15" customHeight="1" x14ac:dyDescent="0.35">
      <c r="C4619"/>
      <c r="D4619"/>
      <c r="E4619"/>
      <c r="F4619"/>
      <c r="G4619"/>
      <c r="H4619"/>
      <c r="I4619"/>
      <c r="J4619"/>
      <c r="K4619"/>
      <c r="L4619"/>
      <c r="M4619"/>
      <c r="N4619"/>
      <c r="O4619"/>
      <c r="S4619"/>
      <c r="T4619"/>
      <c r="U4619"/>
      <c r="V4619"/>
      <c r="Y4619"/>
      <c r="Z4619"/>
      <c r="AA4619"/>
      <c r="AB4619"/>
      <c r="AC4619"/>
      <c r="AD4619"/>
      <c r="AE4619"/>
      <c r="AF4619"/>
      <c r="AG4619"/>
      <c r="AH4619"/>
      <c r="AI4619"/>
      <c r="AJ4619"/>
      <c r="AK4619"/>
      <c r="AL4619"/>
    </row>
    <row r="4620" spans="3:38" ht="15" customHeight="1" x14ac:dyDescent="0.35">
      <c r="C4620"/>
      <c r="D4620"/>
      <c r="E4620"/>
      <c r="F4620"/>
      <c r="G4620"/>
      <c r="H4620"/>
      <c r="I4620"/>
      <c r="J4620"/>
      <c r="K4620"/>
      <c r="L4620"/>
      <c r="M4620"/>
      <c r="N4620"/>
      <c r="O4620"/>
      <c r="S4620"/>
      <c r="T4620"/>
      <c r="U4620"/>
      <c r="V4620"/>
      <c r="Y4620"/>
      <c r="Z4620"/>
      <c r="AA4620"/>
      <c r="AB4620"/>
      <c r="AC4620"/>
      <c r="AD4620"/>
      <c r="AE4620"/>
      <c r="AF4620"/>
      <c r="AG4620"/>
      <c r="AH4620"/>
      <c r="AI4620"/>
      <c r="AJ4620"/>
      <c r="AK4620"/>
      <c r="AL4620"/>
    </row>
    <row r="4621" spans="3:38" ht="15" customHeight="1" x14ac:dyDescent="0.35">
      <c r="C4621"/>
      <c r="D4621"/>
      <c r="E4621"/>
      <c r="F4621"/>
      <c r="G4621"/>
      <c r="H4621"/>
      <c r="I4621"/>
      <c r="J4621"/>
      <c r="K4621"/>
      <c r="L4621"/>
      <c r="M4621"/>
      <c r="N4621"/>
      <c r="O4621"/>
      <c r="S4621"/>
      <c r="T4621"/>
      <c r="U4621"/>
      <c r="V4621"/>
      <c r="Y4621"/>
      <c r="Z4621"/>
      <c r="AA4621"/>
      <c r="AB4621"/>
      <c r="AC4621"/>
      <c r="AD4621"/>
      <c r="AE4621"/>
      <c r="AF4621"/>
      <c r="AG4621"/>
      <c r="AH4621"/>
      <c r="AI4621"/>
      <c r="AJ4621"/>
      <c r="AK4621"/>
      <c r="AL4621"/>
    </row>
    <row r="4622" spans="3:38" ht="15" customHeight="1" x14ac:dyDescent="0.35">
      <c r="C4622"/>
      <c r="D4622"/>
      <c r="E4622"/>
      <c r="F4622"/>
      <c r="G4622"/>
      <c r="H4622"/>
      <c r="I4622"/>
      <c r="J4622"/>
      <c r="K4622"/>
      <c r="L4622"/>
      <c r="M4622"/>
      <c r="N4622"/>
      <c r="O4622"/>
      <c r="S4622"/>
      <c r="T4622"/>
      <c r="U4622"/>
      <c r="V4622"/>
      <c r="Y4622"/>
      <c r="Z4622"/>
      <c r="AA4622"/>
      <c r="AB4622"/>
      <c r="AC4622"/>
      <c r="AD4622"/>
      <c r="AE4622"/>
      <c r="AF4622"/>
      <c r="AG4622"/>
      <c r="AH4622"/>
      <c r="AI4622"/>
      <c r="AJ4622"/>
      <c r="AK4622"/>
      <c r="AL4622"/>
    </row>
    <row r="4623" spans="3:38" ht="15" customHeight="1" x14ac:dyDescent="0.35">
      <c r="C4623"/>
      <c r="D4623"/>
      <c r="E4623"/>
      <c r="F4623"/>
      <c r="G4623"/>
      <c r="H4623"/>
      <c r="I4623"/>
      <c r="J4623"/>
      <c r="K4623"/>
      <c r="L4623"/>
      <c r="M4623"/>
      <c r="N4623"/>
      <c r="O4623"/>
      <c r="S4623"/>
      <c r="T4623"/>
      <c r="U4623"/>
      <c r="V4623"/>
      <c r="Y4623"/>
      <c r="Z4623"/>
      <c r="AA4623"/>
      <c r="AB4623"/>
      <c r="AC4623"/>
      <c r="AD4623"/>
      <c r="AE4623"/>
      <c r="AF4623"/>
      <c r="AG4623"/>
      <c r="AH4623"/>
      <c r="AI4623"/>
      <c r="AJ4623"/>
      <c r="AK4623"/>
      <c r="AL4623"/>
    </row>
    <row r="4624" spans="3:38" ht="15" customHeight="1" x14ac:dyDescent="0.35">
      <c r="C4624"/>
      <c r="D4624"/>
      <c r="E4624"/>
      <c r="F4624"/>
      <c r="G4624"/>
      <c r="H4624"/>
      <c r="I4624"/>
      <c r="J4624"/>
      <c r="K4624"/>
      <c r="L4624"/>
      <c r="M4624"/>
      <c r="N4624"/>
      <c r="O4624"/>
      <c r="S4624"/>
      <c r="T4624"/>
      <c r="U4624"/>
      <c r="V4624"/>
      <c r="Y4624"/>
      <c r="Z4624"/>
      <c r="AA4624"/>
      <c r="AB4624"/>
      <c r="AC4624"/>
      <c r="AD4624"/>
      <c r="AE4624"/>
      <c r="AF4624"/>
      <c r="AG4624"/>
      <c r="AH4624"/>
      <c r="AI4624"/>
      <c r="AJ4624"/>
      <c r="AK4624"/>
      <c r="AL4624"/>
    </row>
    <row r="4625" spans="3:38" ht="15" customHeight="1" x14ac:dyDescent="0.35">
      <c r="C4625"/>
      <c r="D4625"/>
      <c r="E4625"/>
      <c r="F4625"/>
      <c r="G4625"/>
      <c r="H4625"/>
      <c r="I4625"/>
      <c r="J4625"/>
      <c r="K4625"/>
      <c r="L4625"/>
      <c r="M4625"/>
      <c r="N4625"/>
      <c r="O4625"/>
      <c r="S4625"/>
      <c r="T4625"/>
      <c r="U4625"/>
      <c r="V4625"/>
      <c r="Y4625"/>
      <c r="Z4625"/>
      <c r="AA4625"/>
      <c r="AB4625"/>
      <c r="AC4625"/>
      <c r="AD4625"/>
      <c r="AE4625"/>
      <c r="AF4625"/>
      <c r="AG4625"/>
      <c r="AH4625"/>
      <c r="AI4625"/>
      <c r="AJ4625"/>
      <c r="AK4625"/>
      <c r="AL4625"/>
    </row>
    <row r="4626" spans="3:38" ht="15" customHeight="1" x14ac:dyDescent="0.35">
      <c r="C4626"/>
      <c r="D4626"/>
      <c r="E4626"/>
      <c r="F4626"/>
      <c r="G4626"/>
      <c r="H4626"/>
      <c r="I4626"/>
      <c r="J4626"/>
      <c r="K4626"/>
      <c r="L4626"/>
      <c r="M4626"/>
      <c r="N4626"/>
      <c r="O4626"/>
      <c r="S4626"/>
      <c r="T4626"/>
      <c r="U4626"/>
      <c r="V4626"/>
      <c r="Y4626"/>
      <c r="Z4626"/>
      <c r="AA4626"/>
      <c r="AB4626"/>
      <c r="AC4626"/>
      <c r="AD4626"/>
      <c r="AE4626"/>
      <c r="AF4626"/>
      <c r="AG4626"/>
      <c r="AH4626"/>
      <c r="AI4626"/>
      <c r="AJ4626"/>
      <c r="AK4626"/>
      <c r="AL4626"/>
    </row>
    <row r="4627" spans="3:38" ht="15" customHeight="1" x14ac:dyDescent="0.35">
      <c r="C4627"/>
      <c r="D4627"/>
      <c r="E4627"/>
      <c r="F4627"/>
      <c r="G4627"/>
      <c r="H4627"/>
      <c r="I4627"/>
      <c r="J4627"/>
      <c r="K4627"/>
      <c r="L4627"/>
      <c r="M4627"/>
      <c r="N4627"/>
      <c r="O4627"/>
      <c r="S4627"/>
      <c r="T4627"/>
      <c r="U4627"/>
      <c r="V4627"/>
      <c r="Y4627"/>
      <c r="Z4627"/>
      <c r="AA4627"/>
      <c r="AB4627"/>
      <c r="AC4627"/>
      <c r="AD4627"/>
      <c r="AE4627"/>
      <c r="AF4627"/>
      <c r="AG4627"/>
      <c r="AH4627"/>
      <c r="AI4627"/>
      <c r="AJ4627"/>
      <c r="AK4627"/>
      <c r="AL4627"/>
    </row>
    <row r="4628" spans="3:38" ht="15" customHeight="1" x14ac:dyDescent="0.35">
      <c r="C4628"/>
      <c r="D4628"/>
      <c r="E4628"/>
      <c r="F4628"/>
      <c r="G4628"/>
      <c r="H4628"/>
      <c r="I4628"/>
      <c r="J4628"/>
      <c r="K4628"/>
      <c r="L4628"/>
      <c r="M4628"/>
      <c r="N4628"/>
      <c r="O4628"/>
      <c r="S4628"/>
      <c r="T4628"/>
      <c r="U4628"/>
      <c r="V4628"/>
      <c r="Y4628"/>
      <c r="Z4628"/>
      <c r="AA4628"/>
      <c r="AB4628"/>
      <c r="AC4628"/>
      <c r="AD4628"/>
      <c r="AE4628"/>
      <c r="AF4628"/>
      <c r="AG4628"/>
      <c r="AH4628"/>
      <c r="AI4628"/>
      <c r="AJ4628"/>
      <c r="AK4628"/>
      <c r="AL4628"/>
    </row>
    <row r="4629" spans="3:38" ht="15" customHeight="1" x14ac:dyDescent="0.35">
      <c r="C4629"/>
      <c r="D4629"/>
      <c r="E4629"/>
      <c r="F4629"/>
      <c r="G4629"/>
      <c r="H4629"/>
      <c r="I4629"/>
      <c r="J4629"/>
      <c r="K4629"/>
      <c r="L4629"/>
      <c r="M4629"/>
      <c r="N4629"/>
      <c r="O4629"/>
      <c r="S4629"/>
      <c r="T4629"/>
      <c r="U4629"/>
      <c r="V4629"/>
      <c r="Y4629"/>
      <c r="Z4629"/>
      <c r="AA4629"/>
      <c r="AB4629"/>
      <c r="AC4629"/>
      <c r="AD4629"/>
      <c r="AE4629"/>
      <c r="AF4629"/>
      <c r="AG4629"/>
      <c r="AH4629"/>
      <c r="AI4629"/>
      <c r="AJ4629"/>
      <c r="AK4629"/>
      <c r="AL4629"/>
    </row>
    <row r="4630" spans="3:38" ht="15" customHeight="1" x14ac:dyDescent="0.35">
      <c r="C4630"/>
      <c r="D4630"/>
      <c r="E4630"/>
      <c r="F4630"/>
      <c r="G4630"/>
      <c r="H4630"/>
      <c r="I4630"/>
      <c r="J4630"/>
      <c r="K4630"/>
      <c r="L4630"/>
      <c r="M4630"/>
      <c r="N4630"/>
      <c r="O4630"/>
      <c r="S4630"/>
      <c r="T4630"/>
      <c r="U4630"/>
      <c r="V4630"/>
      <c r="Y4630"/>
      <c r="Z4630"/>
      <c r="AA4630"/>
      <c r="AB4630"/>
      <c r="AC4630"/>
      <c r="AD4630"/>
      <c r="AE4630"/>
      <c r="AF4630"/>
      <c r="AG4630"/>
      <c r="AH4630"/>
      <c r="AI4630"/>
      <c r="AJ4630"/>
      <c r="AK4630"/>
      <c r="AL4630"/>
    </row>
    <row r="4631" spans="3:38" ht="15" customHeight="1" x14ac:dyDescent="0.35">
      <c r="C4631"/>
      <c r="D4631"/>
      <c r="E4631"/>
      <c r="F4631"/>
      <c r="G4631"/>
      <c r="H4631"/>
      <c r="I4631"/>
      <c r="J4631"/>
      <c r="K4631"/>
      <c r="L4631"/>
      <c r="M4631"/>
      <c r="N4631"/>
      <c r="O4631"/>
      <c r="S4631"/>
      <c r="T4631"/>
      <c r="U4631"/>
      <c r="V4631"/>
      <c r="Y4631"/>
      <c r="Z4631"/>
      <c r="AA4631"/>
      <c r="AB4631"/>
      <c r="AC4631"/>
      <c r="AD4631"/>
      <c r="AE4631"/>
      <c r="AF4631"/>
      <c r="AG4631"/>
      <c r="AH4631"/>
      <c r="AI4631"/>
      <c r="AJ4631"/>
      <c r="AK4631"/>
      <c r="AL4631"/>
    </row>
    <row r="4632" spans="3:38" ht="15" customHeight="1" x14ac:dyDescent="0.35">
      <c r="C4632"/>
      <c r="D4632"/>
      <c r="E4632"/>
      <c r="F4632"/>
      <c r="G4632"/>
      <c r="H4632"/>
      <c r="I4632"/>
      <c r="J4632"/>
      <c r="K4632"/>
      <c r="L4632"/>
      <c r="M4632"/>
      <c r="N4632"/>
      <c r="O4632"/>
      <c r="S4632"/>
      <c r="T4632"/>
      <c r="U4632"/>
      <c r="V4632"/>
      <c r="Y4632"/>
      <c r="Z4632"/>
      <c r="AA4632"/>
      <c r="AB4632"/>
      <c r="AC4632"/>
      <c r="AD4632"/>
      <c r="AE4632"/>
      <c r="AF4632"/>
      <c r="AG4632"/>
      <c r="AH4632"/>
      <c r="AI4632"/>
      <c r="AJ4632"/>
      <c r="AK4632"/>
      <c r="AL4632"/>
    </row>
    <row r="4633" spans="3:38" ht="15" customHeight="1" x14ac:dyDescent="0.35">
      <c r="C4633"/>
      <c r="D4633"/>
      <c r="E4633"/>
      <c r="F4633"/>
      <c r="G4633"/>
      <c r="H4633"/>
      <c r="I4633"/>
      <c r="J4633"/>
      <c r="K4633"/>
      <c r="L4633"/>
      <c r="M4633"/>
      <c r="N4633"/>
      <c r="O4633"/>
      <c r="S4633"/>
      <c r="T4633"/>
      <c r="U4633"/>
      <c r="V4633"/>
      <c r="Y4633"/>
      <c r="Z4633"/>
      <c r="AA4633"/>
      <c r="AB4633"/>
      <c r="AC4633"/>
      <c r="AD4633"/>
      <c r="AE4633"/>
      <c r="AF4633"/>
      <c r="AG4633"/>
      <c r="AH4633"/>
      <c r="AI4633"/>
      <c r="AJ4633"/>
      <c r="AK4633"/>
      <c r="AL4633"/>
    </row>
    <row r="4634" spans="3:38" ht="15" customHeight="1" x14ac:dyDescent="0.35">
      <c r="C4634"/>
      <c r="D4634"/>
      <c r="E4634"/>
      <c r="F4634"/>
      <c r="G4634"/>
      <c r="H4634"/>
      <c r="I4634"/>
      <c r="J4634"/>
      <c r="K4634"/>
      <c r="L4634"/>
      <c r="M4634"/>
      <c r="N4634"/>
      <c r="O4634"/>
      <c r="S4634"/>
      <c r="T4634"/>
      <c r="U4634"/>
      <c r="V4634"/>
      <c r="Y4634"/>
      <c r="Z4634"/>
      <c r="AA4634"/>
      <c r="AB4634"/>
      <c r="AC4634"/>
      <c r="AD4634"/>
      <c r="AE4634"/>
      <c r="AF4634"/>
      <c r="AG4634"/>
      <c r="AH4634"/>
      <c r="AI4634"/>
      <c r="AJ4634"/>
      <c r="AK4634"/>
      <c r="AL4634"/>
    </row>
    <row r="4635" spans="3:38" ht="15" customHeight="1" x14ac:dyDescent="0.35">
      <c r="C4635"/>
      <c r="D4635"/>
      <c r="E4635"/>
      <c r="F4635"/>
      <c r="G4635"/>
      <c r="H4635"/>
      <c r="I4635"/>
      <c r="J4635"/>
      <c r="K4635"/>
      <c r="L4635"/>
      <c r="M4635"/>
      <c r="N4635"/>
      <c r="O4635"/>
      <c r="S4635"/>
      <c r="T4635"/>
      <c r="U4635"/>
      <c r="V4635"/>
      <c r="Y4635"/>
      <c r="Z4635"/>
      <c r="AA4635"/>
      <c r="AB4635"/>
      <c r="AC4635"/>
      <c r="AD4635"/>
      <c r="AE4635"/>
      <c r="AF4635"/>
      <c r="AG4635"/>
      <c r="AH4635"/>
      <c r="AI4635"/>
      <c r="AJ4635"/>
      <c r="AK4635"/>
      <c r="AL4635"/>
    </row>
    <row r="4636" spans="3:38" ht="15" customHeight="1" x14ac:dyDescent="0.35">
      <c r="C4636"/>
      <c r="D4636"/>
      <c r="E4636"/>
      <c r="F4636"/>
      <c r="G4636"/>
      <c r="H4636"/>
      <c r="I4636"/>
      <c r="J4636"/>
      <c r="K4636"/>
      <c r="L4636"/>
      <c r="M4636"/>
      <c r="N4636"/>
      <c r="O4636"/>
      <c r="S4636"/>
      <c r="T4636"/>
      <c r="U4636"/>
      <c r="V4636"/>
      <c r="Y4636"/>
      <c r="Z4636"/>
      <c r="AA4636"/>
      <c r="AB4636"/>
      <c r="AC4636"/>
      <c r="AD4636"/>
      <c r="AE4636"/>
      <c r="AF4636"/>
      <c r="AG4636"/>
      <c r="AH4636"/>
      <c r="AI4636"/>
      <c r="AJ4636"/>
      <c r="AK4636"/>
      <c r="AL4636"/>
    </row>
    <row r="4637" spans="3:38" ht="15" customHeight="1" x14ac:dyDescent="0.35">
      <c r="C4637"/>
      <c r="D4637"/>
      <c r="E4637"/>
      <c r="F4637"/>
      <c r="G4637"/>
      <c r="H4637"/>
      <c r="I4637"/>
      <c r="J4637"/>
      <c r="K4637"/>
      <c r="L4637"/>
      <c r="M4637"/>
      <c r="N4637"/>
      <c r="O4637"/>
      <c r="S4637"/>
      <c r="T4637"/>
      <c r="U4637"/>
      <c r="V4637"/>
      <c r="Y4637"/>
      <c r="Z4637"/>
      <c r="AA4637"/>
      <c r="AB4637"/>
      <c r="AC4637"/>
      <c r="AD4637"/>
      <c r="AE4637"/>
      <c r="AF4637"/>
      <c r="AG4637"/>
      <c r="AH4637"/>
      <c r="AI4637"/>
      <c r="AJ4637"/>
      <c r="AK4637"/>
      <c r="AL4637"/>
    </row>
    <row r="4638" spans="3:38" ht="15" customHeight="1" x14ac:dyDescent="0.35">
      <c r="C4638"/>
      <c r="D4638"/>
      <c r="E4638"/>
      <c r="F4638"/>
      <c r="G4638"/>
      <c r="H4638"/>
      <c r="I4638"/>
      <c r="J4638"/>
      <c r="K4638"/>
      <c r="L4638"/>
      <c r="M4638"/>
      <c r="N4638"/>
      <c r="O4638"/>
      <c r="S4638"/>
      <c r="T4638"/>
      <c r="U4638"/>
      <c r="V4638"/>
      <c r="Y4638"/>
      <c r="Z4638"/>
      <c r="AA4638"/>
      <c r="AB4638"/>
      <c r="AC4638"/>
      <c r="AD4638"/>
      <c r="AE4638"/>
      <c r="AF4638"/>
      <c r="AG4638"/>
      <c r="AH4638"/>
      <c r="AI4638"/>
      <c r="AJ4638"/>
      <c r="AK4638"/>
      <c r="AL4638"/>
    </row>
    <row r="4639" spans="3:38" ht="15" customHeight="1" x14ac:dyDescent="0.35">
      <c r="C4639"/>
      <c r="D4639"/>
      <c r="E4639"/>
      <c r="F4639"/>
      <c r="G4639"/>
      <c r="H4639"/>
      <c r="I4639"/>
      <c r="J4639"/>
      <c r="K4639"/>
      <c r="L4639"/>
      <c r="M4639"/>
      <c r="N4639"/>
      <c r="O4639"/>
      <c r="S4639"/>
      <c r="T4639"/>
      <c r="U4639"/>
      <c r="V4639"/>
      <c r="Y4639"/>
      <c r="Z4639"/>
      <c r="AA4639"/>
      <c r="AB4639"/>
      <c r="AC4639"/>
      <c r="AD4639"/>
      <c r="AE4639"/>
      <c r="AF4639"/>
      <c r="AG4639"/>
      <c r="AH4639"/>
      <c r="AI4639"/>
      <c r="AJ4639"/>
      <c r="AK4639"/>
      <c r="AL4639"/>
    </row>
    <row r="4640" spans="3:38" ht="15" customHeight="1" x14ac:dyDescent="0.35">
      <c r="C4640"/>
      <c r="D4640"/>
      <c r="E4640"/>
      <c r="F4640"/>
      <c r="G4640"/>
      <c r="H4640"/>
      <c r="I4640"/>
      <c r="J4640"/>
      <c r="K4640"/>
      <c r="L4640"/>
      <c r="M4640"/>
      <c r="N4640"/>
      <c r="O4640"/>
      <c r="S4640"/>
      <c r="T4640"/>
      <c r="U4640"/>
      <c r="V4640"/>
      <c r="Y4640"/>
      <c r="Z4640"/>
      <c r="AA4640"/>
      <c r="AB4640"/>
      <c r="AC4640"/>
      <c r="AD4640"/>
      <c r="AE4640"/>
      <c r="AF4640"/>
      <c r="AG4640"/>
      <c r="AH4640"/>
      <c r="AI4640"/>
      <c r="AJ4640"/>
      <c r="AK4640"/>
      <c r="AL4640"/>
    </row>
    <row r="4641" spans="3:38" ht="15" customHeight="1" x14ac:dyDescent="0.35">
      <c r="C4641"/>
      <c r="D4641"/>
      <c r="E4641"/>
      <c r="F4641"/>
      <c r="G4641"/>
      <c r="H4641"/>
      <c r="I4641"/>
      <c r="J4641"/>
      <c r="K4641"/>
      <c r="L4641"/>
      <c r="M4641"/>
      <c r="N4641"/>
      <c r="O4641"/>
      <c r="S4641"/>
      <c r="T4641"/>
      <c r="U4641"/>
      <c r="V4641"/>
      <c r="Y4641"/>
      <c r="Z4641"/>
      <c r="AA4641"/>
      <c r="AB4641"/>
      <c r="AC4641"/>
      <c r="AD4641"/>
      <c r="AE4641"/>
      <c r="AF4641"/>
      <c r="AG4641"/>
      <c r="AH4641"/>
      <c r="AI4641"/>
      <c r="AJ4641"/>
      <c r="AK4641"/>
      <c r="AL4641"/>
    </row>
    <row r="4642" spans="3:38" ht="15" customHeight="1" x14ac:dyDescent="0.35">
      <c r="C4642"/>
      <c r="D4642"/>
      <c r="E4642"/>
      <c r="F4642"/>
      <c r="G4642"/>
      <c r="H4642"/>
      <c r="I4642"/>
      <c r="J4642"/>
      <c r="K4642"/>
      <c r="L4642"/>
      <c r="M4642"/>
      <c r="N4642"/>
      <c r="O4642"/>
      <c r="S4642"/>
      <c r="T4642"/>
      <c r="U4642"/>
      <c r="V4642"/>
      <c r="Y4642"/>
      <c r="Z4642"/>
      <c r="AA4642"/>
      <c r="AB4642"/>
      <c r="AC4642"/>
      <c r="AD4642"/>
      <c r="AE4642"/>
      <c r="AF4642"/>
      <c r="AG4642"/>
      <c r="AH4642"/>
      <c r="AI4642"/>
      <c r="AJ4642"/>
      <c r="AK4642"/>
      <c r="AL4642"/>
    </row>
    <row r="4643" spans="3:38" ht="15" customHeight="1" x14ac:dyDescent="0.35">
      <c r="C4643"/>
      <c r="D4643"/>
      <c r="E4643"/>
      <c r="F4643"/>
      <c r="G4643"/>
      <c r="H4643"/>
      <c r="I4643"/>
      <c r="J4643"/>
      <c r="K4643"/>
      <c r="L4643"/>
      <c r="M4643"/>
      <c r="N4643"/>
      <c r="O4643"/>
      <c r="S4643"/>
      <c r="T4643"/>
      <c r="U4643"/>
      <c r="V4643"/>
      <c r="Y4643"/>
      <c r="Z4643"/>
      <c r="AA4643"/>
      <c r="AB4643"/>
      <c r="AC4643"/>
      <c r="AD4643"/>
      <c r="AE4643"/>
      <c r="AF4643"/>
      <c r="AG4643"/>
      <c r="AH4643"/>
      <c r="AI4643"/>
      <c r="AJ4643"/>
      <c r="AK4643"/>
      <c r="AL4643"/>
    </row>
    <row r="4644" spans="3:38" ht="15" customHeight="1" x14ac:dyDescent="0.35">
      <c r="C4644"/>
      <c r="D4644"/>
      <c r="E4644"/>
      <c r="F4644"/>
      <c r="G4644"/>
      <c r="H4644"/>
      <c r="I4644"/>
      <c r="J4644"/>
      <c r="K4644"/>
      <c r="L4644"/>
      <c r="M4644"/>
      <c r="N4644"/>
      <c r="O4644"/>
      <c r="S4644"/>
      <c r="T4644"/>
      <c r="U4644"/>
      <c r="V4644"/>
      <c r="Y4644"/>
      <c r="Z4644"/>
      <c r="AA4644"/>
      <c r="AB4644"/>
      <c r="AC4644"/>
      <c r="AD4644"/>
      <c r="AE4644"/>
      <c r="AF4644"/>
      <c r="AG4644"/>
      <c r="AH4644"/>
      <c r="AI4644"/>
      <c r="AJ4644"/>
      <c r="AK4644"/>
      <c r="AL4644"/>
    </row>
    <row r="4645" spans="3:38" ht="15" customHeight="1" x14ac:dyDescent="0.35">
      <c r="C4645"/>
      <c r="D4645"/>
      <c r="E4645"/>
      <c r="F4645"/>
      <c r="G4645"/>
      <c r="H4645"/>
      <c r="I4645"/>
      <c r="J4645"/>
      <c r="K4645"/>
      <c r="L4645"/>
      <c r="M4645"/>
      <c r="N4645"/>
      <c r="O4645"/>
      <c r="S4645"/>
      <c r="T4645"/>
      <c r="U4645"/>
      <c r="V4645"/>
      <c r="Y4645"/>
      <c r="Z4645"/>
      <c r="AA4645"/>
      <c r="AB4645"/>
      <c r="AC4645"/>
      <c r="AD4645"/>
      <c r="AE4645"/>
      <c r="AF4645"/>
      <c r="AG4645"/>
      <c r="AH4645"/>
      <c r="AI4645"/>
      <c r="AJ4645"/>
      <c r="AK4645"/>
      <c r="AL4645"/>
    </row>
    <row r="4646" spans="3:38" ht="15" customHeight="1" x14ac:dyDescent="0.35">
      <c r="C4646"/>
      <c r="D4646"/>
      <c r="E4646"/>
      <c r="F4646"/>
      <c r="G4646"/>
      <c r="H4646"/>
      <c r="I4646"/>
      <c r="J4646"/>
      <c r="K4646"/>
      <c r="L4646"/>
      <c r="M4646"/>
      <c r="N4646"/>
      <c r="O4646"/>
      <c r="S4646"/>
      <c r="T4646"/>
      <c r="U4646"/>
      <c r="V4646"/>
      <c r="Y4646"/>
      <c r="Z4646"/>
      <c r="AA4646"/>
      <c r="AB4646"/>
      <c r="AC4646"/>
      <c r="AD4646"/>
      <c r="AE4646"/>
      <c r="AF4646"/>
      <c r="AG4646"/>
      <c r="AH4646"/>
      <c r="AI4646"/>
      <c r="AJ4646"/>
      <c r="AK4646"/>
      <c r="AL4646"/>
    </row>
    <row r="4647" spans="3:38" ht="15" customHeight="1" x14ac:dyDescent="0.35">
      <c r="C4647"/>
      <c r="D4647"/>
      <c r="E4647"/>
      <c r="F4647"/>
      <c r="G4647"/>
      <c r="H4647"/>
      <c r="I4647"/>
      <c r="J4647"/>
      <c r="K4647"/>
      <c r="L4647"/>
      <c r="M4647"/>
      <c r="N4647"/>
      <c r="O4647"/>
      <c r="S4647"/>
      <c r="T4647"/>
      <c r="U4647"/>
      <c r="V4647"/>
      <c r="Y4647"/>
      <c r="Z4647"/>
      <c r="AA4647"/>
      <c r="AB4647"/>
      <c r="AC4647"/>
      <c r="AD4647"/>
      <c r="AE4647"/>
      <c r="AF4647"/>
      <c r="AG4647"/>
      <c r="AH4647"/>
      <c r="AI4647"/>
      <c r="AJ4647"/>
      <c r="AK4647"/>
      <c r="AL4647"/>
    </row>
    <row r="4648" spans="3:38" ht="15" customHeight="1" x14ac:dyDescent="0.35">
      <c r="C4648"/>
      <c r="D4648"/>
      <c r="E4648"/>
      <c r="F4648"/>
      <c r="G4648"/>
      <c r="H4648"/>
      <c r="I4648"/>
      <c r="J4648"/>
      <c r="K4648"/>
      <c r="L4648"/>
      <c r="M4648"/>
      <c r="N4648"/>
      <c r="O4648"/>
      <c r="S4648"/>
      <c r="T4648"/>
      <c r="U4648"/>
      <c r="V4648"/>
      <c r="Y4648"/>
      <c r="Z4648"/>
      <c r="AA4648"/>
      <c r="AB4648"/>
      <c r="AC4648"/>
      <c r="AD4648"/>
      <c r="AE4648"/>
      <c r="AF4648"/>
      <c r="AG4648"/>
      <c r="AH4648"/>
      <c r="AI4648"/>
      <c r="AJ4648"/>
      <c r="AK4648"/>
      <c r="AL4648"/>
    </row>
    <row r="4649" spans="3:38" ht="15" customHeight="1" x14ac:dyDescent="0.35">
      <c r="C4649"/>
      <c r="D4649"/>
      <c r="E4649"/>
      <c r="F4649"/>
      <c r="G4649"/>
      <c r="H4649"/>
      <c r="I4649"/>
      <c r="J4649"/>
      <c r="K4649"/>
      <c r="L4649"/>
      <c r="M4649"/>
      <c r="N4649"/>
      <c r="O4649"/>
      <c r="S4649"/>
      <c r="T4649"/>
      <c r="U4649"/>
      <c r="V4649"/>
      <c r="Y4649"/>
      <c r="Z4649"/>
      <c r="AA4649"/>
      <c r="AB4649"/>
      <c r="AC4649"/>
      <c r="AD4649"/>
      <c r="AE4649"/>
      <c r="AF4649"/>
      <c r="AG4649"/>
      <c r="AH4649"/>
      <c r="AI4649"/>
      <c r="AJ4649"/>
      <c r="AK4649"/>
      <c r="AL4649"/>
    </row>
    <row r="4650" spans="3:38" ht="15" customHeight="1" x14ac:dyDescent="0.35">
      <c r="C4650"/>
      <c r="D4650"/>
      <c r="E4650"/>
      <c r="F4650"/>
      <c r="G4650"/>
      <c r="H4650"/>
      <c r="I4650"/>
      <c r="J4650"/>
      <c r="K4650"/>
      <c r="L4650"/>
      <c r="M4650"/>
      <c r="N4650"/>
      <c r="O4650"/>
      <c r="S4650"/>
      <c r="T4650"/>
      <c r="U4650"/>
      <c r="V4650"/>
      <c r="Y4650"/>
      <c r="Z4650"/>
      <c r="AA4650"/>
      <c r="AB4650"/>
      <c r="AC4650"/>
      <c r="AD4650"/>
      <c r="AE4650"/>
      <c r="AF4650"/>
      <c r="AG4650"/>
      <c r="AH4650"/>
      <c r="AI4650"/>
      <c r="AJ4650"/>
      <c r="AK4650"/>
      <c r="AL4650"/>
    </row>
    <row r="4651" spans="3:38" ht="15" customHeight="1" x14ac:dyDescent="0.35">
      <c r="C4651"/>
      <c r="D4651"/>
      <c r="E4651"/>
      <c r="F4651"/>
      <c r="G4651"/>
      <c r="H4651"/>
      <c r="I4651"/>
      <c r="J4651"/>
      <c r="K4651"/>
      <c r="L4651"/>
      <c r="M4651"/>
      <c r="N4651"/>
      <c r="O4651"/>
      <c r="S4651"/>
      <c r="T4651"/>
      <c r="U4651"/>
      <c r="V4651"/>
      <c r="Y4651"/>
      <c r="Z4651"/>
      <c r="AA4651"/>
      <c r="AB4651"/>
      <c r="AC4651"/>
      <c r="AD4651"/>
      <c r="AE4651"/>
      <c r="AF4651"/>
      <c r="AG4651"/>
      <c r="AH4651"/>
      <c r="AI4651"/>
      <c r="AJ4651"/>
      <c r="AK4651"/>
      <c r="AL4651"/>
    </row>
    <row r="4652" spans="3:38" ht="15" customHeight="1" x14ac:dyDescent="0.35">
      <c r="C4652"/>
      <c r="D4652"/>
      <c r="E4652"/>
      <c r="F4652"/>
      <c r="G4652"/>
      <c r="H4652"/>
      <c r="I4652"/>
      <c r="J4652"/>
      <c r="K4652"/>
      <c r="L4652"/>
      <c r="M4652"/>
      <c r="N4652"/>
      <c r="O4652"/>
      <c r="S4652"/>
      <c r="T4652"/>
      <c r="U4652"/>
      <c r="V4652"/>
      <c r="Y4652"/>
      <c r="Z4652"/>
      <c r="AA4652"/>
      <c r="AB4652"/>
      <c r="AC4652"/>
      <c r="AD4652"/>
      <c r="AE4652"/>
      <c r="AF4652"/>
      <c r="AG4652"/>
      <c r="AH4652"/>
      <c r="AI4652"/>
      <c r="AJ4652"/>
      <c r="AK4652"/>
      <c r="AL4652"/>
    </row>
    <row r="4653" spans="3:38" ht="15" customHeight="1" x14ac:dyDescent="0.35">
      <c r="C4653"/>
      <c r="D4653"/>
      <c r="E4653"/>
      <c r="F4653"/>
      <c r="G4653"/>
      <c r="H4653"/>
      <c r="I4653"/>
      <c r="J4653"/>
      <c r="K4653"/>
      <c r="L4653"/>
      <c r="M4653"/>
      <c r="N4653"/>
      <c r="O4653"/>
      <c r="S4653"/>
      <c r="T4653"/>
      <c r="U4653"/>
      <c r="V4653"/>
      <c r="Y4653"/>
      <c r="Z4653"/>
      <c r="AA4653"/>
      <c r="AB4653"/>
      <c r="AC4653"/>
      <c r="AD4653"/>
      <c r="AE4653"/>
      <c r="AF4653"/>
      <c r="AG4653"/>
      <c r="AH4653"/>
      <c r="AI4653"/>
      <c r="AJ4653"/>
      <c r="AK4653"/>
      <c r="AL4653"/>
    </row>
    <row r="4654" spans="3:38" ht="15" customHeight="1" x14ac:dyDescent="0.35">
      <c r="C4654"/>
      <c r="D4654"/>
      <c r="E4654"/>
      <c r="F4654"/>
      <c r="G4654"/>
      <c r="H4654"/>
      <c r="I4654"/>
      <c r="J4654"/>
      <c r="K4654"/>
      <c r="L4654"/>
      <c r="M4654"/>
      <c r="N4654"/>
      <c r="O4654"/>
      <c r="S4654"/>
      <c r="T4654"/>
      <c r="U4654"/>
      <c r="V4654"/>
      <c r="Y4654"/>
      <c r="Z4654"/>
      <c r="AA4654"/>
      <c r="AB4654"/>
      <c r="AC4654"/>
      <c r="AD4654"/>
      <c r="AE4654"/>
      <c r="AF4654"/>
      <c r="AG4654"/>
      <c r="AH4654"/>
      <c r="AI4654"/>
      <c r="AJ4654"/>
      <c r="AK4654"/>
      <c r="AL4654"/>
    </row>
    <row r="4655" spans="3:38" ht="15" customHeight="1" x14ac:dyDescent="0.35">
      <c r="C4655"/>
      <c r="D4655"/>
      <c r="E4655"/>
      <c r="F4655"/>
      <c r="G4655"/>
      <c r="H4655"/>
      <c r="I4655"/>
      <c r="J4655"/>
      <c r="K4655"/>
      <c r="L4655"/>
      <c r="M4655"/>
      <c r="N4655"/>
      <c r="O4655"/>
      <c r="S4655"/>
      <c r="T4655"/>
      <c r="U4655"/>
      <c r="V4655"/>
      <c r="Y4655"/>
      <c r="Z4655"/>
      <c r="AA4655"/>
      <c r="AB4655"/>
      <c r="AC4655"/>
      <c r="AD4655"/>
      <c r="AE4655"/>
      <c r="AF4655"/>
      <c r="AG4655"/>
      <c r="AH4655"/>
      <c r="AI4655"/>
      <c r="AJ4655"/>
      <c r="AK4655"/>
      <c r="AL4655"/>
    </row>
    <row r="4656" spans="3:38" ht="15" customHeight="1" x14ac:dyDescent="0.35">
      <c r="C4656"/>
      <c r="D4656"/>
      <c r="E4656"/>
      <c r="F4656"/>
      <c r="G4656"/>
      <c r="H4656"/>
      <c r="I4656"/>
      <c r="J4656"/>
      <c r="K4656"/>
      <c r="L4656"/>
      <c r="M4656"/>
      <c r="N4656"/>
      <c r="O4656"/>
      <c r="S4656"/>
      <c r="T4656"/>
      <c r="U4656"/>
      <c r="V4656"/>
      <c r="Y4656"/>
      <c r="Z4656"/>
      <c r="AA4656"/>
      <c r="AB4656"/>
      <c r="AC4656"/>
      <c r="AD4656"/>
      <c r="AE4656"/>
      <c r="AF4656"/>
      <c r="AG4656"/>
      <c r="AH4656"/>
      <c r="AI4656"/>
      <c r="AJ4656"/>
      <c r="AK4656"/>
      <c r="AL4656"/>
    </row>
    <row r="4657" spans="3:38" ht="15" customHeight="1" x14ac:dyDescent="0.35">
      <c r="C4657"/>
      <c r="D4657"/>
      <c r="E4657"/>
      <c r="F4657"/>
      <c r="G4657"/>
      <c r="H4657"/>
      <c r="I4657"/>
      <c r="J4657"/>
      <c r="K4657"/>
      <c r="L4657"/>
      <c r="M4657"/>
      <c r="N4657"/>
      <c r="O4657"/>
      <c r="S4657"/>
      <c r="T4657"/>
      <c r="U4657"/>
      <c r="V4657"/>
      <c r="Y4657"/>
      <c r="Z4657"/>
      <c r="AA4657"/>
      <c r="AB4657"/>
      <c r="AC4657"/>
      <c r="AD4657"/>
      <c r="AE4657"/>
      <c r="AF4657"/>
      <c r="AG4657"/>
      <c r="AH4657"/>
      <c r="AI4657"/>
      <c r="AJ4657"/>
      <c r="AK4657"/>
      <c r="AL4657"/>
    </row>
    <row r="4658" spans="3:38" ht="15" customHeight="1" x14ac:dyDescent="0.35">
      <c r="C4658"/>
      <c r="D4658"/>
      <c r="E4658"/>
      <c r="F4658"/>
      <c r="G4658"/>
      <c r="H4658"/>
      <c r="I4658"/>
      <c r="J4658"/>
      <c r="K4658"/>
      <c r="L4658"/>
      <c r="M4658"/>
      <c r="N4658"/>
      <c r="O4658"/>
      <c r="S4658"/>
      <c r="T4658"/>
      <c r="U4658"/>
      <c r="V4658"/>
      <c r="Y4658"/>
      <c r="Z4658"/>
      <c r="AA4658"/>
      <c r="AB4658"/>
      <c r="AC4658"/>
      <c r="AD4658"/>
      <c r="AE4658"/>
      <c r="AF4658"/>
      <c r="AG4658"/>
      <c r="AH4658"/>
      <c r="AI4658"/>
      <c r="AJ4658"/>
      <c r="AK4658"/>
      <c r="AL4658"/>
    </row>
    <row r="4659" spans="3:38" ht="15" customHeight="1" x14ac:dyDescent="0.35">
      <c r="C4659"/>
      <c r="D4659"/>
      <c r="E4659"/>
      <c r="F4659"/>
      <c r="G4659"/>
      <c r="H4659"/>
      <c r="I4659"/>
      <c r="J4659"/>
      <c r="K4659"/>
      <c r="L4659"/>
      <c r="M4659"/>
      <c r="N4659"/>
      <c r="O4659"/>
      <c r="S4659"/>
      <c r="T4659"/>
      <c r="U4659"/>
      <c r="V4659"/>
      <c r="Y4659"/>
      <c r="Z4659"/>
      <c r="AA4659"/>
      <c r="AB4659"/>
      <c r="AC4659"/>
      <c r="AD4659"/>
      <c r="AE4659"/>
      <c r="AF4659"/>
      <c r="AG4659"/>
      <c r="AH4659"/>
      <c r="AI4659"/>
      <c r="AJ4659"/>
      <c r="AK4659"/>
      <c r="AL4659"/>
    </row>
    <row r="4660" spans="3:38" ht="15" customHeight="1" x14ac:dyDescent="0.35">
      <c r="C4660"/>
      <c r="D4660"/>
      <c r="E4660"/>
      <c r="F4660"/>
      <c r="G4660"/>
      <c r="H4660"/>
      <c r="I4660"/>
      <c r="J4660"/>
      <c r="K4660"/>
      <c r="L4660"/>
      <c r="M4660"/>
      <c r="N4660"/>
      <c r="O4660"/>
      <c r="S4660"/>
      <c r="T4660"/>
      <c r="U4660"/>
      <c r="V4660"/>
      <c r="Y4660"/>
      <c r="Z4660"/>
      <c r="AA4660"/>
      <c r="AB4660"/>
      <c r="AC4660"/>
      <c r="AD4660"/>
      <c r="AE4660"/>
      <c r="AF4660"/>
      <c r="AG4660"/>
      <c r="AH4660"/>
      <c r="AI4660"/>
      <c r="AJ4660"/>
      <c r="AK4660"/>
      <c r="AL4660"/>
    </row>
    <row r="4661" spans="3:38" ht="15" customHeight="1" x14ac:dyDescent="0.35">
      <c r="C4661"/>
      <c r="D4661"/>
      <c r="E4661"/>
      <c r="F4661"/>
      <c r="G4661"/>
      <c r="H4661"/>
      <c r="I4661"/>
      <c r="J4661"/>
      <c r="K4661"/>
      <c r="L4661"/>
      <c r="M4661"/>
      <c r="N4661"/>
      <c r="O4661"/>
      <c r="S4661"/>
      <c r="T4661"/>
      <c r="U4661"/>
      <c r="V4661"/>
      <c r="Y4661"/>
      <c r="Z4661"/>
      <c r="AA4661"/>
      <c r="AB4661"/>
      <c r="AC4661"/>
      <c r="AD4661"/>
      <c r="AE4661"/>
      <c r="AF4661"/>
      <c r="AG4661"/>
      <c r="AH4661"/>
      <c r="AI4661"/>
      <c r="AJ4661"/>
      <c r="AK4661"/>
      <c r="AL4661"/>
    </row>
    <row r="4662" spans="3:38" ht="15" customHeight="1" x14ac:dyDescent="0.35">
      <c r="C4662"/>
      <c r="D4662"/>
      <c r="E4662"/>
      <c r="F4662"/>
      <c r="G4662"/>
      <c r="H4662"/>
      <c r="I4662"/>
      <c r="J4662"/>
      <c r="K4662"/>
      <c r="L4662"/>
      <c r="M4662"/>
      <c r="N4662"/>
      <c r="O4662"/>
      <c r="S4662"/>
      <c r="T4662"/>
      <c r="U4662"/>
      <c r="V4662"/>
      <c r="Y4662"/>
      <c r="Z4662"/>
      <c r="AA4662"/>
      <c r="AB4662"/>
      <c r="AC4662"/>
      <c r="AD4662"/>
      <c r="AE4662"/>
      <c r="AF4662"/>
      <c r="AG4662"/>
      <c r="AH4662"/>
      <c r="AI4662"/>
      <c r="AJ4662"/>
      <c r="AK4662"/>
      <c r="AL4662"/>
    </row>
    <row r="4663" spans="3:38" ht="15" customHeight="1" x14ac:dyDescent="0.35">
      <c r="C4663"/>
      <c r="D4663"/>
      <c r="E4663"/>
      <c r="F4663"/>
      <c r="G4663"/>
      <c r="H4663"/>
      <c r="I4663"/>
      <c r="J4663"/>
      <c r="K4663"/>
      <c r="L4663"/>
      <c r="M4663"/>
      <c r="N4663"/>
      <c r="O4663"/>
      <c r="S4663"/>
      <c r="T4663"/>
      <c r="U4663"/>
      <c r="V4663"/>
      <c r="Y4663"/>
      <c r="Z4663"/>
      <c r="AA4663"/>
      <c r="AB4663"/>
      <c r="AC4663"/>
      <c r="AD4663"/>
      <c r="AE4663"/>
      <c r="AF4663"/>
      <c r="AG4663"/>
      <c r="AH4663"/>
      <c r="AI4663"/>
      <c r="AJ4663"/>
      <c r="AK4663"/>
      <c r="AL4663"/>
    </row>
    <row r="4664" spans="3:38" ht="15" customHeight="1" x14ac:dyDescent="0.35">
      <c r="C4664"/>
      <c r="D4664"/>
      <c r="E4664"/>
      <c r="F4664"/>
      <c r="G4664"/>
      <c r="H4664"/>
      <c r="I4664"/>
      <c r="J4664"/>
      <c r="K4664"/>
      <c r="L4664"/>
      <c r="M4664"/>
      <c r="N4664"/>
      <c r="O4664"/>
      <c r="S4664"/>
      <c r="T4664"/>
      <c r="U4664"/>
      <c r="V4664"/>
      <c r="Y4664"/>
      <c r="Z4664"/>
      <c r="AA4664"/>
      <c r="AB4664"/>
      <c r="AC4664"/>
      <c r="AD4664"/>
      <c r="AE4664"/>
      <c r="AF4664"/>
      <c r="AG4664"/>
      <c r="AH4664"/>
      <c r="AI4664"/>
      <c r="AJ4664"/>
      <c r="AK4664"/>
      <c r="AL4664"/>
    </row>
    <row r="4665" spans="3:38" ht="15" customHeight="1" x14ac:dyDescent="0.35">
      <c r="C4665"/>
      <c r="D4665"/>
      <c r="E4665"/>
      <c r="F4665"/>
      <c r="G4665"/>
      <c r="H4665"/>
      <c r="I4665"/>
      <c r="J4665"/>
      <c r="K4665"/>
      <c r="L4665"/>
      <c r="M4665"/>
      <c r="N4665"/>
      <c r="O4665"/>
      <c r="S4665"/>
      <c r="T4665"/>
      <c r="U4665"/>
      <c r="V4665"/>
      <c r="Y4665"/>
      <c r="Z4665"/>
      <c r="AA4665"/>
      <c r="AB4665"/>
      <c r="AC4665"/>
      <c r="AD4665"/>
      <c r="AE4665"/>
      <c r="AF4665"/>
      <c r="AG4665"/>
      <c r="AH4665"/>
      <c r="AI4665"/>
      <c r="AJ4665"/>
      <c r="AK4665"/>
      <c r="AL4665"/>
    </row>
    <row r="4666" spans="3:38" ht="15" customHeight="1" x14ac:dyDescent="0.35">
      <c r="C4666"/>
      <c r="D4666"/>
      <c r="E4666"/>
      <c r="F4666"/>
      <c r="G4666"/>
      <c r="H4666"/>
      <c r="I4666"/>
      <c r="J4666"/>
      <c r="K4666"/>
      <c r="L4666"/>
      <c r="M4666"/>
      <c r="N4666"/>
      <c r="O4666"/>
      <c r="S4666"/>
      <c r="T4666"/>
      <c r="U4666"/>
      <c r="V4666"/>
      <c r="Y4666"/>
      <c r="Z4666"/>
      <c r="AA4666"/>
      <c r="AB4666"/>
      <c r="AC4666"/>
      <c r="AD4666"/>
      <c r="AE4666"/>
      <c r="AF4666"/>
      <c r="AG4666"/>
      <c r="AH4666"/>
      <c r="AI4666"/>
      <c r="AJ4666"/>
      <c r="AK4666"/>
      <c r="AL4666"/>
    </row>
    <row r="4667" spans="3:38" ht="15" customHeight="1" x14ac:dyDescent="0.35">
      <c r="C4667"/>
      <c r="D4667"/>
      <c r="E4667"/>
      <c r="F4667"/>
      <c r="G4667"/>
      <c r="H4667"/>
      <c r="I4667"/>
      <c r="J4667"/>
      <c r="K4667"/>
      <c r="L4667"/>
      <c r="M4667"/>
      <c r="N4667"/>
      <c r="O4667"/>
      <c r="S4667"/>
      <c r="T4667"/>
      <c r="U4667"/>
      <c r="V4667"/>
      <c r="Y4667"/>
      <c r="Z4667"/>
      <c r="AA4667"/>
      <c r="AB4667"/>
      <c r="AC4667"/>
      <c r="AD4667"/>
      <c r="AE4667"/>
      <c r="AF4667"/>
      <c r="AG4667"/>
      <c r="AH4667"/>
      <c r="AI4667"/>
      <c r="AJ4667"/>
      <c r="AK4667"/>
      <c r="AL4667"/>
    </row>
    <row r="4668" spans="3:38" ht="15" customHeight="1" x14ac:dyDescent="0.35">
      <c r="C4668"/>
      <c r="D4668"/>
      <c r="E4668"/>
      <c r="F4668"/>
      <c r="G4668"/>
      <c r="H4668"/>
      <c r="I4668"/>
      <c r="J4668"/>
      <c r="K4668"/>
      <c r="L4668"/>
      <c r="M4668"/>
      <c r="N4668"/>
      <c r="O4668"/>
      <c r="S4668"/>
      <c r="T4668"/>
      <c r="U4668"/>
      <c r="V4668"/>
      <c r="Y4668"/>
      <c r="Z4668"/>
      <c r="AA4668"/>
      <c r="AB4668"/>
      <c r="AC4668"/>
      <c r="AD4668"/>
      <c r="AE4668"/>
      <c r="AF4668"/>
      <c r="AG4668"/>
      <c r="AH4668"/>
      <c r="AI4668"/>
      <c r="AJ4668"/>
      <c r="AK4668"/>
      <c r="AL4668"/>
    </row>
    <row r="4669" spans="3:38" ht="15" customHeight="1" x14ac:dyDescent="0.35">
      <c r="C4669"/>
      <c r="D4669"/>
      <c r="E4669"/>
      <c r="F4669"/>
      <c r="G4669"/>
      <c r="H4669"/>
      <c r="I4669"/>
      <c r="J4669"/>
      <c r="K4669"/>
      <c r="L4669"/>
      <c r="M4669"/>
      <c r="N4669"/>
      <c r="O4669"/>
      <c r="S4669"/>
      <c r="T4669"/>
      <c r="U4669"/>
      <c r="V4669"/>
      <c r="Y4669"/>
      <c r="Z4669"/>
      <c r="AA4669"/>
      <c r="AB4669"/>
      <c r="AC4669"/>
      <c r="AD4669"/>
      <c r="AE4669"/>
      <c r="AF4669"/>
      <c r="AG4669"/>
      <c r="AH4669"/>
      <c r="AI4669"/>
      <c r="AJ4669"/>
      <c r="AK4669"/>
      <c r="AL4669"/>
    </row>
    <row r="4670" spans="3:38" ht="15" customHeight="1" x14ac:dyDescent="0.35">
      <c r="C4670"/>
      <c r="D4670"/>
      <c r="E4670"/>
      <c r="F4670"/>
      <c r="G4670"/>
      <c r="H4670"/>
      <c r="I4670"/>
      <c r="J4670"/>
      <c r="K4670"/>
      <c r="L4670"/>
      <c r="M4670"/>
      <c r="N4670"/>
      <c r="O4670"/>
      <c r="S4670"/>
      <c r="T4670"/>
      <c r="U4670"/>
      <c r="V4670"/>
      <c r="Y4670"/>
      <c r="Z4670"/>
      <c r="AA4670"/>
      <c r="AB4670"/>
      <c r="AC4670"/>
      <c r="AD4670"/>
      <c r="AE4670"/>
      <c r="AF4670"/>
      <c r="AG4670"/>
      <c r="AH4670"/>
      <c r="AI4670"/>
      <c r="AJ4670"/>
      <c r="AK4670"/>
      <c r="AL4670"/>
    </row>
    <row r="4671" spans="3:38" ht="15" customHeight="1" x14ac:dyDescent="0.35">
      <c r="C4671"/>
      <c r="D4671"/>
      <c r="E4671"/>
      <c r="F4671"/>
      <c r="G4671"/>
      <c r="H4671"/>
      <c r="I4671"/>
      <c r="J4671"/>
      <c r="K4671"/>
      <c r="L4671"/>
      <c r="M4671"/>
      <c r="N4671"/>
      <c r="O4671"/>
      <c r="S4671"/>
      <c r="T4671"/>
      <c r="U4671"/>
      <c r="V4671"/>
      <c r="Y4671"/>
      <c r="Z4671"/>
      <c r="AA4671"/>
      <c r="AB4671"/>
      <c r="AC4671"/>
      <c r="AD4671"/>
      <c r="AE4671"/>
      <c r="AF4671"/>
      <c r="AG4671"/>
      <c r="AH4671"/>
      <c r="AI4671"/>
      <c r="AJ4671"/>
      <c r="AK4671"/>
      <c r="AL4671"/>
    </row>
    <row r="4672" spans="3:38" ht="15" customHeight="1" x14ac:dyDescent="0.35">
      <c r="C4672"/>
      <c r="D4672"/>
      <c r="E4672"/>
      <c r="F4672"/>
      <c r="G4672"/>
      <c r="H4672"/>
      <c r="I4672"/>
      <c r="J4672"/>
      <c r="K4672"/>
      <c r="L4672"/>
      <c r="M4672"/>
      <c r="N4672"/>
      <c r="O4672"/>
      <c r="S4672"/>
      <c r="T4672"/>
      <c r="U4672"/>
      <c r="V4672"/>
      <c r="Y4672"/>
      <c r="Z4672"/>
      <c r="AA4672"/>
      <c r="AB4672"/>
      <c r="AC4672"/>
      <c r="AD4672"/>
      <c r="AE4672"/>
      <c r="AF4672"/>
      <c r="AG4672"/>
      <c r="AH4672"/>
      <c r="AI4672"/>
      <c r="AJ4672"/>
      <c r="AK4672"/>
      <c r="AL4672"/>
    </row>
    <row r="4673" spans="3:38" ht="15" customHeight="1" x14ac:dyDescent="0.35">
      <c r="C4673"/>
      <c r="D4673"/>
      <c r="E4673"/>
      <c r="F4673"/>
      <c r="G4673"/>
      <c r="H4673"/>
      <c r="I4673"/>
      <c r="J4673"/>
      <c r="K4673"/>
      <c r="L4673"/>
      <c r="M4673"/>
      <c r="N4673"/>
      <c r="O4673"/>
      <c r="S4673"/>
      <c r="T4673"/>
      <c r="U4673"/>
      <c r="V4673"/>
      <c r="Y4673"/>
      <c r="Z4673"/>
      <c r="AA4673"/>
      <c r="AB4673"/>
      <c r="AC4673"/>
      <c r="AD4673"/>
      <c r="AE4673"/>
      <c r="AF4673"/>
      <c r="AG4673"/>
      <c r="AH4673"/>
      <c r="AI4673"/>
      <c r="AJ4673"/>
      <c r="AK4673"/>
      <c r="AL4673"/>
    </row>
    <row r="4674" spans="3:38" ht="15" customHeight="1" x14ac:dyDescent="0.35">
      <c r="C4674"/>
      <c r="D4674"/>
      <c r="E4674"/>
      <c r="F4674"/>
      <c r="G4674"/>
      <c r="H4674"/>
      <c r="I4674"/>
      <c r="J4674"/>
      <c r="K4674"/>
      <c r="L4674"/>
      <c r="M4674"/>
      <c r="N4674"/>
      <c r="O4674"/>
      <c r="S4674"/>
      <c r="T4674"/>
      <c r="U4674"/>
      <c r="V4674"/>
      <c r="Y4674"/>
      <c r="Z4674"/>
      <c r="AA4674"/>
      <c r="AB4674"/>
      <c r="AC4674"/>
      <c r="AD4674"/>
      <c r="AE4674"/>
      <c r="AF4674"/>
      <c r="AG4674"/>
      <c r="AH4674"/>
      <c r="AI4674"/>
      <c r="AJ4674"/>
      <c r="AK4674"/>
      <c r="AL4674"/>
    </row>
    <row r="4675" spans="3:38" ht="15" customHeight="1" x14ac:dyDescent="0.35">
      <c r="C4675"/>
      <c r="D4675"/>
      <c r="E4675"/>
      <c r="F4675"/>
      <c r="G4675"/>
      <c r="H4675"/>
      <c r="I4675"/>
      <c r="J4675"/>
      <c r="K4675"/>
      <c r="L4675"/>
      <c r="M4675"/>
      <c r="N4675"/>
      <c r="O4675"/>
      <c r="S4675"/>
      <c r="T4675"/>
      <c r="U4675"/>
      <c r="V4675"/>
      <c r="Y4675"/>
      <c r="Z4675"/>
      <c r="AA4675"/>
      <c r="AB4675"/>
      <c r="AC4675"/>
      <c r="AD4675"/>
      <c r="AE4675"/>
      <c r="AF4675"/>
      <c r="AG4675"/>
      <c r="AH4675"/>
      <c r="AI4675"/>
      <c r="AJ4675"/>
      <c r="AK4675"/>
      <c r="AL4675"/>
    </row>
    <row r="4676" spans="3:38" ht="15" customHeight="1" x14ac:dyDescent="0.35">
      <c r="C4676"/>
      <c r="D4676"/>
      <c r="E4676"/>
      <c r="F4676"/>
      <c r="G4676"/>
      <c r="H4676"/>
      <c r="I4676"/>
      <c r="J4676"/>
      <c r="K4676"/>
      <c r="L4676"/>
      <c r="M4676"/>
      <c r="N4676"/>
      <c r="O4676"/>
      <c r="S4676"/>
      <c r="T4676"/>
      <c r="U4676"/>
      <c r="V4676"/>
      <c r="Y4676"/>
      <c r="Z4676"/>
      <c r="AA4676"/>
      <c r="AB4676"/>
      <c r="AC4676"/>
      <c r="AD4676"/>
      <c r="AE4676"/>
      <c r="AF4676"/>
      <c r="AG4676"/>
      <c r="AH4676"/>
      <c r="AI4676"/>
      <c r="AJ4676"/>
      <c r="AK4676"/>
      <c r="AL4676"/>
    </row>
    <row r="4677" spans="3:38" ht="15" customHeight="1" x14ac:dyDescent="0.35">
      <c r="C4677"/>
      <c r="D4677"/>
      <c r="E4677"/>
      <c r="F4677"/>
      <c r="G4677"/>
      <c r="H4677"/>
      <c r="I4677"/>
      <c r="J4677"/>
      <c r="K4677"/>
      <c r="L4677"/>
      <c r="M4677"/>
      <c r="N4677"/>
      <c r="O4677"/>
      <c r="S4677"/>
      <c r="T4677"/>
      <c r="U4677"/>
      <c r="V4677"/>
      <c r="Y4677"/>
      <c r="Z4677"/>
      <c r="AA4677"/>
      <c r="AB4677"/>
      <c r="AC4677"/>
      <c r="AD4677"/>
      <c r="AE4677"/>
      <c r="AF4677"/>
      <c r="AG4677"/>
      <c r="AH4677"/>
      <c r="AI4677"/>
      <c r="AJ4677"/>
      <c r="AK4677"/>
      <c r="AL4677"/>
    </row>
    <row r="4678" spans="3:38" ht="15" customHeight="1" x14ac:dyDescent="0.35">
      <c r="C4678"/>
      <c r="D4678"/>
      <c r="E4678"/>
      <c r="F4678"/>
      <c r="G4678"/>
      <c r="H4678"/>
      <c r="I4678"/>
      <c r="J4678"/>
      <c r="K4678"/>
      <c r="L4678"/>
      <c r="M4678"/>
      <c r="N4678"/>
      <c r="O4678"/>
      <c r="S4678"/>
      <c r="T4678"/>
      <c r="U4678"/>
      <c r="V4678"/>
      <c r="Y4678"/>
      <c r="Z4678"/>
      <c r="AA4678"/>
      <c r="AB4678"/>
      <c r="AC4678"/>
      <c r="AD4678"/>
      <c r="AE4678"/>
      <c r="AF4678"/>
      <c r="AG4678"/>
      <c r="AH4678"/>
      <c r="AI4678"/>
      <c r="AJ4678"/>
      <c r="AK4678"/>
      <c r="AL4678"/>
    </row>
    <row r="4679" spans="3:38" ht="15" customHeight="1" x14ac:dyDescent="0.35">
      <c r="C4679"/>
      <c r="D4679"/>
      <c r="E4679"/>
      <c r="F4679"/>
      <c r="G4679"/>
      <c r="H4679"/>
      <c r="I4679"/>
      <c r="J4679"/>
      <c r="K4679"/>
      <c r="L4679"/>
      <c r="M4679"/>
      <c r="N4679"/>
      <c r="O4679"/>
      <c r="S4679"/>
      <c r="T4679"/>
      <c r="U4679"/>
      <c r="V4679"/>
      <c r="Y4679"/>
      <c r="Z4679"/>
      <c r="AA4679"/>
      <c r="AB4679"/>
      <c r="AC4679"/>
      <c r="AD4679"/>
      <c r="AE4679"/>
      <c r="AF4679"/>
      <c r="AG4679"/>
      <c r="AH4679"/>
      <c r="AI4679"/>
      <c r="AJ4679"/>
      <c r="AK4679"/>
      <c r="AL4679"/>
    </row>
    <row r="4680" spans="3:38" ht="15" customHeight="1" x14ac:dyDescent="0.35">
      <c r="C4680"/>
      <c r="D4680"/>
      <c r="E4680"/>
      <c r="F4680"/>
      <c r="G4680"/>
      <c r="H4680"/>
      <c r="I4680"/>
      <c r="J4680"/>
      <c r="K4680"/>
      <c r="L4680"/>
      <c r="M4680"/>
      <c r="N4680"/>
      <c r="O4680"/>
      <c r="S4680"/>
      <c r="T4680"/>
      <c r="U4680"/>
      <c r="V4680"/>
      <c r="Y4680"/>
      <c r="Z4680"/>
      <c r="AA4680"/>
      <c r="AB4680"/>
      <c r="AC4680"/>
      <c r="AD4680"/>
      <c r="AE4680"/>
      <c r="AF4680"/>
      <c r="AG4680"/>
      <c r="AH4680"/>
      <c r="AI4680"/>
      <c r="AJ4680"/>
      <c r="AK4680"/>
      <c r="AL4680"/>
    </row>
    <row r="4681" spans="3:38" ht="15" customHeight="1" x14ac:dyDescent="0.35">
      <c r="C4681"/>
      <c r="D4681"/>
      <c r="E4681"/>
      <c r="F4681"/>
      <c r="G4681"/>
      <c r="H4681"/>
      <c r="I4681"/>
      <c r="J4681"/>
      <c r="K4681"/>
      <c r="L4681"/>
      <c r="M4681"/>
      <c r="N4681"/>
      <c r="O4681"/>
      <c r="S4681"/>
      <c r="T4681"/>
      <c r="U4681"/>
      <c r="V4681"/>
      <c r="Y4681"/>
      <c r="Z4681"/>
      <c r="AA4681"/>
      <c r="AB4681"/>
      <c r="AC4681"/>
      <c r="AD4681"/>
      <c r="AE4681"/>
      <c r="AF4681"/>
      <c r="AG4681"/>
      <c r="AH4681"/>
      <c r="AI4681"/>
      <c r="AJ4681"/>
      <c r="AK4681"/>
      <c r="AL4681"/>
    </row>
    <row r="4682" spans="3:38" ht="15" customHeight="1" x14ac:dyDescent="0.35">
      <c r="C4682"/>
      <c r="D4682"/>
      <c r="E4682"/>
      <c r="F4682"/>
      <c r="G4682"/>
      <c r="H4682"/>
      <c r="I4682"/>
      <c r="J4682"/>
      <c r="K4682"/>
      <c r="L4682"/>
      <c r="M4682"/>
      <c r="N4682"/>
      <c r="O4682"/>
      <c r="S4682"/>
      <c r="T4682"/>
      <c r="U4682"/>
      <c r="V4682"/>
      <c r="Y4682"/>
      <c r="Z4682"/>
      <c r="AA4682"/>
      <c r="AB4682"/>
      <c r="AC4682"/>
      <c r="AD4682"/>
      <c r="AE4682"/>
      <c r="AF4682"/>
      <c r="AG4682"/>
      <c r="AH4682"/>
      <c r="AI4682"/>
      <c r="AJ4682"/>
      <c r="AK4682"/>
      <c r="AL4682"/>
    </row>
    <row r="4683" spans="3:38" ht="15" customHeight="1" x14ac:dyDescent="0.35">
      <c r="C4683"/>
      <c r="D4683"/>
      <c r="E4683"/>
      <c r="F4683"/>
      <c r="G4683"/>
      <c r="H4683"/>
      <c r="I4683"/>
      <c r="J4683"/>
      <c r="K4683"/>
      <c r="L4683"/>
      <c r="M4683"/>
      <c r="N4683"/>
      <c r="O4683"/>
      <c r="S4683"/>
      <c r="T4683"/>
      <c r="U4683"/>
      <c r="V4683"/>
      <c r="Y4683"/>
      <c r="Z4683"/>
      <c r="AA4683"/>
      <c r="AB4683"/>
      <c r="AC4683"/>
      <c r="AD4683"/>
      <c r="AE4683"/>
      <c r="AF4683"/>
      <c r="AG4683"/>
      <c r="AH4683"/>
      <c r="AI4683"/>
      <c r="AJ4683"/>
      <c r="AK4683"/>
      <c r="AL4683"/>
    </row>
    <row r="4684" spans="3:38" ht="15" customHeight="1" x14ac:dyDescent="0.35">
      <c r="C4684"/>
      <c r="D4684"/>
      <c r="E4684"/>
      <c r="F4684"/>
      <c r="G4684"/>
      <c r="H4684"/>
      <c r="I4684"/>
      <c r="J4684"/>
      <c r="K4684"/>
      <c r="L4684"/>
      <c r="M4684"/>
      <c r="N4684"/>
      <c r="O4684"/>
      <c r="S4684"/>
      <c r="T4684"/>
      <c r="U4684"/>
      <c r="V4684"/>
      <c r="Y4684"/>
      <c r="Z4684"/>
      <c r="AA4684"/>
      <c r="AB4684"/>
      <c r="AC4684"/>
      <c r="AD4684"/>
      <c r="AE4684"/>
      <c r="AF4684"/>
      <c r="AG4684"/>
      <c r="AH4684"/>
      <c r="AI4684"/>
      <c r="AJ4684"/>
      <c r="AK4684"/>
      <c r="AL4684"/>
    </row>
    <row r="4685" spans="3:38" ht="15" customHeight="1" x14ac:dyDescent="0.35">
      <c r="C4685"/>
      <c r="D4685"/>
      <c r="E4685"/>
      <c r="F4685"/>
      <c r="G4685"/>
      <c r="H4685"/>
      <c r="I4685"/>
      <c r="J4685"/>
      <c r="K4685"/>
      <c r="L4685"/>
      <c r="M4685"/>
      <c r="N4685"/>
      <c r="O4685"/>
      <c r="S4685"/>
      <c r="T4685"/>
      <c r="U4685"/>
      <c r="V4685"/>
      <c r="Y4685"/>
      <c r="Z4685"/>
      <c r="AA4685"/>
      <c r="AB4685"/>
      <c r="AC4685"/>
      <c r="AD4685"/>
      <c r="AE4685"/>
      <c r="AF4685"/>
      <c r="AG4685"/>
      <c r="AH4685"/>
      <c r="AI4685"/>
      <c r="AJ4685"/>
      <c r="AK4685"/>
      <c r="AL4685"/>
    </row>
    <row r="4686" spans="3:38" ht="15" customHeight="1" x14ac:dyDescent="0.35">
      <c r="C4686"/>
      <c r="D4686"/>
      <c r="E4686"/>
      <c r="F4686"/>
      <c r="G4686"/>
      <c r="H4686"/>
      <c r="I4686"/>
      <c r="J4686"/>
      <c r="K4686"/>
      <c r="L4686"/>
      <c r="M4686"/>
      <c r="N4686"/>
      <c r="O4686"/>
      <c r="S4686"/>
      <c r="T4686"/>
      <c r="U4686"/>
      <c r="V4686"/>
      <c r="Y4686"/>
      <c r="Z4686"/>
      <c r="AA4686"/>
      <c r="AB4686"/>
      <c r="AC4686"/>
      <c r="AD4686"/>
      <c r="AE4686"/>
      <c r="AF4686"/>
      <c r="AG4686"/>
      <c r="AH4686"/>
      <c r="AI4686"/>
      <c r="AJ4686"/>
      <c r="AK4686"/>
      <c r="AL4686"/>
    </row>
    <row r="4687" spans="3:38" ht="15" customHeight="1" x14ac:dyDescent="0.35">
      <c r="C4687"/>
      <c r="D4687"/>
      <c r="E4687"/>
      <c r="F4687"/>
      <c r="G4687"/>
      <c r="H4687"/>
      <c r="I4687"/>
      <c r="J4687"/>
      <c r="K4687"/>
      <c r="L4687"/>
      <c r="M4687"/>
      <c r="N4687"/>
      <c r="O4687"/>
      <c r="S4687"/>
      <c r="T4687"/>
      <c r="U4687"/>
      <c r="V4687"/>
      <c r="Y4687"/>
      <c r="Z4687"/>
      <c r="AA4687"/>
      <c r="AB4687"/>
      <c r="AC4687"/>
      <c r="AD4687"/>
      <c r="AE4687"/>
      <c r="AF4687"/>
      <c r="AG4687"/>
      <c r="AH4687"/>
      <c r="AI4687"/>
      <c r="AJ4687"/>
      <c r="AK4687"/>
      <c r="AL4687"/>
    </row>
    <row r="4688" spans="3:38" ht="15" customHeight="1" x14ac:dyDescent="0.35">
      <c r="C4688"/>
      <c r="D4688"/>
      <c r="E4688"/>
      <c r="F4688"/>
      <c r="G4688"/>
      <c r="H4688"/>
      <c r="I4688"/>
      <c r="J4688"/>
      <c r="K4688"/>
      <c r="L4688"/>
      <c r="M4688"/>
      <c r="N4688"/>
      <c r="O4688"/>
      <c r="S4688"/>
      <c r="T4688"/>
      <c r="U4688"/>
      <c r="V4688"/>
      <c r="Y4688"/>
      <c r="Z4688"/>
      <c r="AA4688"/>
      <c r="AB4688"/>
      <c r="AC4688"/>
      <c r="AD4688"/>
      <c r="AE4688"/>
      <c r="AF4688"/>
      <c r="AG4688"/>
      <c r="AH4688"/>
      <c r="AI4688"/>
      <c r="AJ4688"/>
      <c r="AK4688"/>
      <c r="AL4688"/>
    </row>
    <row r="4689" spans="3:38" ht="15" customHeight="1" x14ac:dyDescent="0.35">
      <c r="C4689"/>
      <c r="D4689"/>
      <c r="E4689"/>
      <c r="F4689"/>
      <c r="G4689"/>
      <c r="H4689"/>
      <c r="I4689"/>
      <c r="J4689"/>
      <c r="K4689"/>
      <c r="L4689"/>
      <c r="M4689"/>
      <c r="N4689"/>
      <c r="O4689"/>
      <c r="S4689"/>
      <c r="T4689"/>
      <c r="U4689"/>
      <c r="V4689"/>
      <c r="Y4689"/>
      <c r="Z4689"/>
      <c r="AA4689"/>
      <c r="AB4689"/>
      <c r="AC4689"/>
      <c r="AD4689"/>
      <c r="AE4689"/>
      <c r="AF4689"/>
      <c r="AG4689"/>
      <c r="AH4689"/>
      <c r="AI4689"/>
      <c r="AJ4689"/>
      <c r="AK4689"/>
      <c r="AL4689"/>
    </row>
    <row r="4690" spans="3:38" ht="15" customHeight="1" x14ac:dyDescent="0.35">
      <c r="C4690"/>
      <c r="D4690"/>
      <c r="E4690"/>
      <c r="F4690"/>
      <c r="G4690"/>
      <c r="H4690"/>
      <c r="I4690"/>
      <c r="J4690"/>
      <c r="K4690"/>
      <c r="L4690"/>
      <c r="M4690"/>
      <c r="N4690"/>
      <c r="O4690"/>
      <c r="S4690"/>
      <c r="T4690"/>
      <c r="U4690"/>
      <c r="V4690"/>
      <c r="Y4690"/>
      <c r="Z4690"/>
      <c r="AA4690"/>
      <c r="AB4690"/>
      <c r="AC4690"/>
      <c r="AD4690"/>
      <c r="AE4690"/>
      <c r="AF4690"/>
      <c r="AG4690"/>
      <c r="AH4690"/>
      <c r="AI4690"/>
      <c r="AJ4690"/>
      <c r="AK4690"/>
      <c r="AL4690"/>
    </row>
    <row r="4691" spans="3:38" ht="15" customHeight="1" x14ac:dyDescent="0.35">
      <c r="C4691"/>
      <c r="D4691"/>
      <c r="E4691"/>
      <c r="F4691"/>
      <c r="G4691"/>
      <c r="H4691"/>
      <c r="I4691"/>
      <c r="J4691"/>
      <c r="K4691"/>
      <c r="L4691"/>
      <c r="M4691"/>
      <c r="N4691"/>
      <c r="O4691"/>
      <c r="S4691"/>
      <c r="T4691"/>
      <c r="U4691"/>
      <c r="V4691"/>
      <c r="Y4691"/>
      <c r="Z4691"/>
      <c r="AA4691"/>
      <c r="AB4691"/>
      <c r="AC4691"/>
      <c r="AD4691"/>
      <c r="AE4691"/>
      <c r="AF4691"/>
      <c r="AG4691"/>
      <c r="AH4691"/>
      <c r="AI4691"/>
      <c r="AJ4691"/>
      <c r="AK4691"/>
      <c r="AL4691"/>
    </row>
    <row r="4692" spans="3:38" ht="15" customHeight="1" x14ac:dyDescent="0.35">
      <c r="C4692"/>
      <c r="D4692"/>
      <c r="E4692"/>
      <c r="F4692"/>
      <c r="G4692"/>
      <c r="H4692"/>
      <c r="I4692"/>
      <c r="J4692"/>
      <c r="K4692"/>
      <c r="L4692"/>
      <c r="M4692"/>
      <c r="N4692"/>
      <c r="O4692"/>
      <c r="S4692"/>
      <c r="T4692"/>
      <c r="U4692"/>
      <c r="V4692"/>
      <c r="Y4692"/>
      <c r="Z4692"/>
      <c r="AA4692"/>
      <c r="AB4692"/>
      <c r="AC4692"/>
      <c r="AD4692"/>
      <c r="AE4692"/>
      <c r="AF4692"/>
      <c r="AG4692"/>
      <c r="AH4692"/>
      <c r="AI4692"/>
      <c r="AJ4692"/>
      <c r="AK4692"/>
      <c r="AL4692"/>
    </row>
    <row r="4693" spans="3:38" ht="15" customHeight="1" x14ac:dyDescent="0.35">
      <c r="C4693"/>
      <c r="D4693"/>
      <c r="E4693"/>
      <c r="F4693"/>
      <c r="G4693"/>
      <c r="H4693"/>
      <c r="I4693"/>
      <c r="J4693"/>
      <c r="K4693"/>
      <c r="L4693"/>
      <c r="M4693"/>
      <c r="N4693"/>
      <c r="O4693"/>
      <c r="S4693"/>
      <c r="T4693"/>
      <c r="U4693"/>
      <c r="V4693"/>
      <c r="Y4693"/>
      <c r="Z4693"/>
      <c r="AA4693"/>
      <c r="AB4693"/>
      <c r="AC4693"/>
      <c r="AD4693"/>
      <c r="AE4693"/>
      <c r="AF4693"/>
      <c r="AG4693"/>
      <c r="AH4693"/>
      <c r="AI4693"/>
      <c r="AJ4693"/>
      <c r="AK4693"/>
      <c r="AL4693"/>
    </row>
    <row r="4694" spans="3:38" ht="15" customHeight="1" x14ac:dyDescent="0.35">
      <c r="C4694"/>
      <c r="D4694"/>
      <c r="E4694"/>
      <c r="F4694"/>
      <c r="G4694"/>
      <c r="H4694"/>
      <c r="I4694"/>
      <c r="J4694"/>
      <c r="K4694"/>
      <c r="L4694"/>
      <c r="M4694"/>
      <c r="N4694"/>
      <c r="O4694"/>
      <c r="S4694"/>
      <c r="T4694"/>
      <c r="U4694"/>
      <c r="V4694"/>
      <c r="Y4694"/>
      <c r="Z4694"/>
      <c r="AA4694"/>
      <c r="AB4694"/>
      <c r="AC4694"/>
      <c r="AD4694"/>
      <c r="AE4694"/>
      <c r="AF4694"/>
      <c r="AG4694"/>
      <c r="AH4694"/>
      <c r="AI4694"/>
      <c r="AJ4694"/>
      <c r="AK4694"/>
      <c r="AL4694"/>
    </row>
    <row r="4695" spans="3:38" ht="15" customHeight="1" x14ac:dyDescent="0.35">
      <c r="C4695"/>
      <c r="D4695"/>
      <c r="E4695"/>
      <c r="F4695"/>
      <c r="G4695"/>
      <c r="H4695"/>
      <c r="I4695"/>
      <c r="J4695"/>
      <c r="K4695"/>
      <c r="L4695"/>
      <c r="M4695"/>
      <c r="N4695"/>
      <c r="O4695"/>
      <c r="S4695"/>
      <c r="T4695"/>
      <c r="U4695"/>
      <c r="V4695"/>
      <c r="Y4695"/>
      <c r="Z4695"/>
      <c r="AA4695"/>
      <c r="AB4695"/>
      <c r="AC4695"/>
      <c r="AD4695"/>
      <c r="AE4695"/>
      <c r="AF4695"/>
      <c r="AG4695"/>
      <c r="AH4695"/>
      <c r="AI4695"/>
      <c r="AJ4695"/>
      <c r="AK4695"/>
      <c r="AL4695"/>
    </row>
    <row r="4696" spans="3:38" ht="15" customHeight="1" x14ac:dyDescent="0.35">
      <c r="C4696"/>
      <c r="D4696"/>
      <c r="E4696"/>
      <c r="F4696"/>
      <c r="G4696"/>
      <c r="H4696"/>
      <c r="I4696"/>
      <c r="J4696"/>
      <c r="K4696"/>
      <c r="L4696"/>
      <c r="M4696"/>
      <c r="N4696"/>
      <c r="O4696"/>
      <c r="S4696"/>
      <c r="T4696"/>
      <c r="U4696"/>
      <c r="V4696"/>
      <c r="Y4696"/>
      <c r="Z4696"/>
      <c r="AA4696"/>
      <c r="AB4696"/>
      <c r="AC4696"/>
      <c r="AD4696"/>
      <c r="AE4696"/>
      <c r="AF4696"/>
      <c r="AG4696"/>
      <c r="AH4696"/>
      <c r="AI4696"/>
      <c r="AJ4696"/>
      <c r="AK4696"/>
      <c r="AL4696"/>
    </row>
    <row r="4697" spans="3:38" ht="15" customHeight="1" x14ac:dyDescent="0.35">
      <c r="C4697"/>
      <c r="D4697"/>
      <c r="E4697"/>
      <c r="F4697"/>
      <c r="G4697"/>
      <c r="H4697"/>
      <c r="I4697"/>
      <c r="J4697"/>
      <c r="K4697"/>
      <c r="L4697"/>
      <c r="M4697"/>
      <c r="N4697"/>
      <c r="O4697"/>
      <c r="S4697"/>
      <c r="T4697"/>
      <c r="U4697"/>
      <c r="V4697"/>
      <c r="Y4697"/>
      <c r="Z4697"/>
      <c r="AA4697"/>
      <c r="AB4697"/>
      <c r="AC4697"/>
      <c r="AD4697"/>
      <c r="AE4697"/>
      <c r="AF4697"/>
      <c r="AG4697"/>
      <c r="AH4697"/>
      <c r="AI4697"/>
      <c r="AJ4697"/>
      <c r="AK4697"/>
      <c r="AL4697"/>
    </row>
    <row r="4698" spans="3:38" ht="15" customHeight="1" x14ac:dyDescent="0.35">
      <c r="C4698"/>
      <c r="D4698"/>
      <c r="E4698"/>
      <c r="F4698"/>
      <c r="G4698"/>
      <c r="H4698"/>
      <c r="I4698"/>
      <c r="J4698"/>
      <c r="K4698"/>
      <c r="L4698"/>
      <c r="M4698"/>
      <c r="N4698"/>
      <c r="O4698"/>
      <c r="S4698"/>
      <c r="T4698"/>
      <c r="U4698"/>
      <c r="V4698"/>
      <c r="Y4698"/>
      <c r="Z4698"/>
      <c r="AA4698"/>
      <c r="AB4698"/>
      <c r="AC4698"/>
      <c r="AD4698"/>
      <c r="AE4698"/>
      <c r="AF4698"/>
      <c r="AG4698"/>
      <c r="AH4698"/>
      <c r="AI4698"/>
      <c r="AJ4698"/>
      <c r="AK4698"/>
      <c r="AL4698"/>
    </row>
    <row r="4699" spans="3:38" ht="15" customHeight="1" x14ac:dyDescent="0.35">
      <c r="C4699"/>
      <c r="D4699"/>
      <c r="E4699"/>
      <c r="F4699"/>
      <c r="G4699"/>
      <c r="H4699"/>
      <c r="I4699"/>
      <c r="J4699"/>
      <c r="K4699"/>
      <c r="L4699"/>
      <c r="M4699"/>
      <c r="N4699"/>
      <c r="O4699"/>
      <c r="S4699"/>
      <c r="T4699"/>
      <c r="U4699"/>
      <c r="V4699"/>
      <c r="Y4699"/>
      <c r="Z4699"/>
      <c r="AA4699"/>
      <c r="AB4699"/>
      <c r="AC4699"/>
      <c r="AD4699"/>
      <c r="AE4699"/>
      <c r="AF4699"/>
      <c r="AG4699"/>
      <c r="AH4699"/>
      <c r="AI4699"/>
      <c r="AJ4699"/>
      <c r="AK4699"/>
      <c r="AL4699"/>
    </row>
    <row r="4700" spans="3:38" ht="15" customHeight="1" x14ac:dyDescent="0.35">
      <c r="C4700"/>
      <c r="D4700"/>
      <c r="E4700"/>
      <c r="F4700"/>
      <c r="G4700"/>
      <c r="H4700"/>
      <c r="I4700"/>
      <c r="J4700"/>
      <c r="K4700"/>
      <c r="L4700"/>
      <c r="M4700"/>
      <c r="N4700"/>
      <c r="O4700"/>
      <c r="S4700"/>
      <c r="T4700"/>
      <c r="U4700"/>
      <c r="V4700"/>
      <c r="Y4700"/>
      <c r="Z4700"/>
      <c r="AA4700"/>
      <c r="AB4700"/>
      <c r="AC4700"/>
      <c r="AD4700"/>
      <c r="AE4700"/>
      <c r="AF4700"/>
      <c r="AG4700"/>
      <c r="AH4700"/>
      <c r="AI4700"/>
      <c r="AJ4700"/>
      <c r="AK4700"/>
      <c r="AL4700"/>
    </row>
    <row r="4701" spans="3:38" ht="15" customHeight="1" x14ac:dyDescent="0.35">
      <c r="C4701"/>
      <c r="D4701"/>
      <c r="E4701"/>
      <c r="F4701"/>
      <c r="G4701"/>
      <c r="H4701"/>
      <c r="I4701"/>
      <c r="J4701"/>
      <c r="K4701"/>
      <c r="L4701"/>
      <c r="M4701"/>
      <c r="N4701"/>
      <c r="O4701"/>
      <c r="S4701"/>
      <c r="T4701"/>
      <c r="U4701"/>
      <c r="V4701"/>
      <c r="Y4701"/>
      <c r="Z4701"/>
      <c r="AA4701"/>
      <c r="AB4701"/>
      <c r="AC4701"/>
      <c r="AD4701"/>
      <c r="AE4701"/>
      <c r="AF4701"/>
      <c r="AG4701"/>
      <c r="AH4701"/>
      <c r="AI4701"/>
      <c r="AJ4701"/>
      <c r="AK4701"/>
      <c r="AL4701"/>
    </row>
    <row r="4702" spans="3:38" ht="15" customHeight="1" x14ac:dyDescent="0.35">
      <c r="C4702"/>
      <c r="D4702"/>
      <c r="E4702"/>
      <c r="F4702"/>
      <c r="G4702"/>
      <c r="H4702"/>
      <c r="I4702"/>
      <c r="J4702"/>
      <c r="K4702"/>
      <c r="L4702"/>
      <c r="M4702"/>
      <c r="N4702"/>
      <c r="O4702"/>
      <c r="S4702"/>
      <c r="T4702"/>
      <c r="U4702"/>
      <c r="V4702"/>
      <c r="Y4702"/>
      <c r="Z4702"/>
      <c r="AA4702"/>
      <c r="AB4702"/>
      <c r="AC4702"/>
      <c r="AD4702"/>
      <c r="AE4702"/>
      <c r="AF4702"/>
      <c r="AG4702"/>
      <c r="AH4702"/>
      <c r="AI4702"/>
      <c r="AJ4702"/>
      <c r="AK4702"/>
      <c r="AL4702"/>
    </row>
    <row r="4703" spans="3:38" ht="15" customHeight="1" x14ac:dyDescent="0.35">
      <c r="C4703"/>
      <c r="D4703"/>
      <c r="E4703"/>
      <c r="F4703"/>
      <c r="G4703"/>
      <c r="H4703"/>
      <c r="I4703"/>
      <c r="J4703"/>
      <c r="K4703"/>
      <c r="L4703"/>
      <c r="M4703"/>
      <c r="N4703"/>
      <c r="O4703"/>
      <c r="S4703"/>
      <c r="T4703"/>
      <c r="U4703"/>
      <c r="V4703"/>
      <c r="Y4703"/>
      <c r="Z4703"/>
      <c r="AA4703"/>
      <c r="AB4703"/>
      <c r="AC4703"/>
      <c r="AD4703"/>
      <c r="AE4703"/>
      <c r="AF4703"/>
      <c r="AG4703"/>
      <c r="AH4703"/>
      <c r="AI4703"/>
      <c r="AJ4703"/>
      <c r="AK4703"/>
      <c r="AL4703"/>
    </row>
    <row r="4704" spans="3:38" ht="15" customHeight="1" x14ac:dyDescent="0.35">
      <c r="C4704"/>
      <c r="D4704"/>
      <c r="E4704"/>
      <c r="F4704"/>
      <c r="G4704"/>
      <c r="H4704"/>
      <c r="I4704"/>
      <c r="J4704"/>
      <c r="K4704"/>
      <c r="L4704"/>
      <c r="M4704"/>
      <c r="N4704"/>
      <c r="O4704"/>
      <c r="S4704"/>
      <c r="T4704"/>
      <c r="U4704"/>
      <c r="V4704"/>
      <c r="Y4704"/>
      <c r="Z4704"/>
      <c r="AA4704"/>
      <c r="AB4704"/>
      <c r="AC4704"/>
      <c r="AD4704"/>
      <c r="AE4704"/>
      <c r="AF4704"/>
      <c r="AG4704"/>
      <c r="AH4704"/>
      <c r="AI4704"/>
      <c r="AJ4704"/>
      <c r="AK4704"/>
      <c r="AL4704"/>
    </row>
    <row r="4705" spans="3:38" ht="15" customHeight="1" x14ac:dyDescent="0.35">
      <c r="C4705"/>
      <c r="D4705"/>
      <c r="E4705"/>
      <c r="F4705"/>
      <c r="G4705"/>
      <c r="H4705"/>
      <c r="I4705"/>
      <c r="J4705"/>
      <c r="K4705"/>
      <c r="L4705"/>
      <c r="M4705"/>
      <c r="N4705"/>
      <c r="O4705"/>
      <c r="S4705"/>
      <c r="T4705"/>
      <c r="U4705"/>
      <c r="V4705"/>
      <c r="Y4705"/>
      <c r="Z4705"/>
      <c r="AA4705"/>
      <c r="AB4705"/>
      <c r="AC4705"/>
      <c r="AD4705"/>
      <c r="AE4705"/>
      <c r="AF4705"/>
      <c r="AG4705"/>
      <c r="AH4705"/>
      <c r="AI4705"/>
      <c r="AJ4705"/>
      <c r="AK4705"/>
      <c r="AL4705"/>
    </row>
    <row r="4706" spans="3:38" ht="15" customHeight="1" x14ac:dyDescent="0.35">
      <c r="C4706"/>
      <c r="D4706"/>
      <c r="E4706"/>
      <c r="F4706"/>
      <c r="G4706"/>
      <c r="H4706"/>
      <c r="I4706"/>
      <c r="J4706"/>
      <c r="K4706"/>
      <c r="L4706"/>
      <c r="M4706"/>
      <c r="N4706"/>
      <c r="O4706"/>
      <c r="S4706"/>
      <c r="T4706"/>
      <c r="U4706"/>
      <c r="V4706"/>
      <c r="Y4706"/>
      <c r="Z4706"/>
      <c r="AA4706"/>
      <c r="AB4706"/>
      <c r="AC4706"/>
      <c r="AD4706"/>
      <c r="AE4706"/>
      <c r="AF4706"/>
      <c r="AG4706"/>
      <c r="AH4706"/>
      <c r="AI4706"/>
      <c r="AJ4706"/>
      <c r="AK4706"/>
      <c r="AL4706"/>
    </row>
    <row r="4707" spans="3:38" ht="15" customHeight="1" x14ac:dyDescent="0.35">
      <c r="C4707"/>
      <c r="D4707"/>
      <c r="E4707"/>
      <c r="F4707"/>
      <c r="G4707"/>
      <c r="H4707"/>
      <c r="I4707"/>
      <c r="J4707"/>
      <c r="K4707"/>
      <c r="L4707"/>
      <c r="M4707"/>
      <c r="N4707"/>
      <c r="O4707"/>
      <c r="S4707"/>
      <c r="T4707"/>
      <c r="U4707"/>
      <c r="V4707"/>
      <c r="Y4707"/>
      <c r="Z4707"/>
      <c r="AA4707"/>
      <c r="AB4707"/>
      <c r="AC4707"/>
      <c r="AD4707"/>
      <c r="AE4707"/>
      <c r="AF4707"/>
      <c r="AG4707"/>
      <c r="AH4707"/>
      <c r="AI4707"/>
      <c r="AJ4707"/>
      <c r="AK4707"/>
      <c r="AL4707"/>
    </row>
    <row r="4708" spans="3:38" ht="15" customHeight="1" x14ac:dyDescent="0.35">
      <c r="C4708"/>
      <c r="D4708"/>
      <c r="E4708"/>
      <c r="F4708"/>
      <c r="G4708"/>
      <c r="H4708"/>
      <c r="I4708"/>
      <c r="J4708"/>
      <c r="K4708"/>
      <c r="L4708"/>
      <c r="M4708"/>
      <c r="N4708"/>
      <c r="O4708"/>
      <c r="S4708"/>
      <c r="T4708"/>
      <c r="U4708"/>
      <c r="V4708"/>
      <c r="Y4708"/>
      <c r="Z4708"/>
      <c r="AA4708"/>
      <c r="AB4708"/>
      <c r="AC4708"/>
      <c r="AD4708"/>
      <c r="AE4708"/>
      <c r="AF4708"/>
      <c r="AG4708"/>
      <c r="AH4708"/>
      <c r="AI4708"/>
      <c r="AJ4708"/>
      <c r="AK4708"/>
      <c r="AL4708"/>
    </row>
    <row r="4709" spans="3:38" ht="15" customHeight="1" x14ac:dyDescent="0.35">
      <c r="C4709"/>
      <c r="D4709"/>
      <c r="E4709"/>
      <c r="F4709"/>
      <c r="G4709"/>
      <c r="H4709"/>
      <c r="I4709"/>
      <c r="J4709"/>
      <c r="K4709"/>
      <c r="L4709"/>
      <c r="M4709"/>
      <c r="N4709"/>
      <c r="O4709"/>
      <c r="S4709"/>
      <c r="T4709"/>
      <c r="U4709"/>
      <c r="V4709"/>
      <c r="Y4709"/>
      <c r="Z4709"/>
      <c r="AA4709"/>
      <c r="AB4709"/>
      <c r="AC4709"/>
      <c r="AD4709"/>
      <c r="AE4709"/>
      <c r="AF4709"/>
      <c r="AG4709"/>
      <c r="AH4709"/>
      <c r="AI4709"/>
      <c r="AJ4709"/>
      <c r="AK4709"/>
      <c r="AL4709"/>
    </row>
    <row r="4710" spans="3:38" ht="15" customHeight="1" x14ac:dyDescent="0.35">
      <c r="C4710"/>
      <c r="D4710"/>
      <c r="E4710"/>
      <c r="F4710"/>
      <c r="G4710"/>
      <c r="H4710"/>
      <c r="I4710"/>
      <c r="J4710"/>
      <c r="K4710"/>
      <c r="L4710"/>
      <c r="M4710"/>
      <c r="N4710"/>
      <c r="O4710"/>
      <c r="S4710"/>
      <c r="T4710"/>
      <c r="U4710"/>
      <c r="V4710"/>
      <c r="Y4710"/>
      <c r="Z4710"/>
      <c r="AA4710"/>
      <c r="AB4710"/>
      <c r="AC4710"/>
      <c r="AD4710"/>
      <c r="AE4710"/>
      <c r="AF4710"/>
      <c r="AG4710"/>
      <c r="AH4710"/>
      <c r="AI4710"/>
      <c r="AJ4710"/>
      <c r="AK4710"/>
      <c r="AL4710"/>
    </row>
    <row r="4711" spans="3:38" ht="15" customHeight="1" x14ac:dyDescent="0.35">
      <c r="C4711"/>
      <c r="D4711"/>
      <c r="E4711"/>
      <c r="F4711"/>
      <c r="G4711"/>
      <c r="H4711"/>
      <c r="I4711"/>
      <c r="J4711"/>
      <c r="K4711"/>
      <c r="L4711"/>
      <c r="M4711"/>
      <c r="N4711"/>
      <c r="O4711"/>
      <c r="S4711"/>
      <c r="T4711"/>
      <c r="U4711"/>
      <c r="V4711"/>
      <c r="Y4711"/>
      <c r="Z4711"/>
      <c r="AA4711"/>
      <c r="AB4711"/>
      <c r="AC4711"/>
      <c r="AD4711"/>
      <c r="AE4711"/>
      <c r="AF4711"/>
      <c r="AG4711"/>
      <c r="AH4711"/>
      <c r="AI4711"/>
      <c r="AJ4711"/>
      <c r="AK4711"/>
      <c r="AL4711"/>
    </row>
    <row r="4712" spans="3:38" ht="15" customHeight="1" x14ac:dyDescent="0.35">
      <c r="C4712"/>
      <c r="D4712"/>
      <c r="E4712"/>
      <c r="F4712"/>
      <c r="G4712"/>
      <c r="H4712"/>
      <c r="I4712"/>
      <c r="J4712"/>
      <c r="K4712"/>
      <c r="L4712"/>
      <c r="M4712"/>
      <c r="N4712"/>
      <c r="O4712"/>
      <c r="S4712"/>
      <c r="T4712"/>
      <c r="U4712"/>
      <c r="V4712"/>
      <c r="Y4712"/>
      <c r="Z4712"/>
      <c r="AA4712"/>
      <c r="AB4712"/>
      <c r="AC4712"/>
      <c r="AD4712"/>
      <c r="AE4712"/>
      <c r="AF4712"/>
      <c r="AG4712"/>
      <c r="AH4712"/>
      <c r="AI4712"/>
      <c r="AJ4712"/>
      <c r="AK4712"/>
      <c r="AL4712"/>
    </row>
    <row r="4713" spans="3:38" ht="15" customHeight="1" x14ac:dyDescent="0.35">
      <c r="C4713"/>
      <c r="D4713"/>
      <c r="E4713"/>
      <c r="F4713"/>
      <c r="G4713"/>
      <c r="H4713"/>
      <c r="I4713"/>
      <c r="J4713"/>
      <c r="K4713"/>
      <c r="L4713"/>
      <c r="M4713"/>
      <c r="N4713"/>
      <c r="O4713"/>
      <c r="S4713"/>
      <c r="T4713"/>
      <c r="U4713"/>
      <c r="V4713"/>
      <c r="Y4713"/>
      <c r="Z4713"/>
      <c r="AA4713"/>
      <c r="AB4713"/>
      <c r="AC4713"/>
      <c r="AD4713"/>
      <c r="AE4713"/>
      <c r="AF4713"/>
      <c r="AG4713"/>
      <c r="AH4713"/>
      <c r="AI4713"/>
      <c r="AJ4713"/>
      <c r="AK4713"/>
      <c r="AL4713"/>
    </row>
    <row r="4714" spans="3:38" ht="15" customHeight="1" x14ac:dyDescent="0.35">
      <c r="C4714"/>
      <c r="D4714"/>
      <c r="E4714"/>
      <c r="F4714"/>
      <c r="G4714"/>
      <c r="H4714"/>
      <c r="I4714"/>
      <c r="J4714"/>
      <c r="K4714"/>
      <c r="L4714"/>
      <c r="M4714"/>
      <c r="N4714"/>
      <c r="O4714"/>
      <c r="S4714"/>
      <c r="T4714"/>
      <c r="U4714"/>
      <c r="V4714"/>
      <c r="Y4714"/>
      <c r="Z4714"/>
      <c r="AA4714"/>
      <c r="AB4714"/>
      <c r="AC4714"/>
      <c r="AD4714"/>
      <c r="AE4714"/>
      <c r="AF4714"/>
      <c r="AG4714"/>
      <c r="AH4714"/>
      <c r="AI4714"/>
      <c r="AJ4714"/>
      <c r="AK4714"/>
      <c r="AL4714"/>
    </row>
    <row r="4715" spans="3:38" ht="15" customHeight="1" x14ac:dyDescent="0.35">
      <c r="C4715"/>
      <c r="D4715"/>
      <c r="E4715"/>
      <c r="F4715"/>
      <c r="G4715"/>
      <c r="H4715"/>
      <c r="I4715"/>
      <c r="J4715"/>
      <c r="K4715"/>
      <c r="L4715"/>
      <c r="M4715"/>
      <c r="N4715"/>
      <c r="O4715"/>
      <c r="S4715"/>
      <c r="T4715"/>
      <c r="U4715"/>
      <c r="V4715"/>
      <c r="Y4715"/>
      <c r="Z4715"/>
      <c r="AA4715"/>
      <c r="AB4715"/>
      <c r="AC4715"/>
      <c r="AD4715"/>
      <c r="AE4715"/>
      <c r="AF4715"/>
      <c r="AG4715"/>
      <c r="AH4715"/>
      <c r="AI4715"/>
      <c r="AJ4715"/>
      <c r="AK4715"/>
      <c r="AL4715"/>
    </row>
    <row r="4716" spans="3:38" ht="15" customHeight="1" x14ac:dyDescent="0.35">
      <c r="C4716"/>
      <c r="D4716"/>
      <c r="E4716"/>
      <c r="F4716"/>
      <c r="G4716"/>
      <c r="H4716"/>
      <c r="I4716"/>
      <c r="J4716"/>
      <c r="K4716"/>
      <c r="L4716"/>
      <c r="M4716"/>
      <c r="N4716"/>
      <c r="O4716"/>
      <c r="S4716"/>
      <c r="T4716"/>
      <c r="U4716"/>
      <c r="V4716"/>
      <c r="Y4716"/>
      <c r="Z4716"/>
      <c r="AA4716"/>
      <c r="AB4716"/>
      <c r="AC4716"/>
      <c r="AD4716"/>
      <c r="AE4716"/>
      <c r="AF4716"/>
      <c r="AG4716"/>
      <c r="AH4716"/>
      <c r="AI4716"/>
      <c r="AJ4716"/>
      <c r="AK4716"/>
      <c r="AL4716"/>
    </row>
    <row r="4717" spans="3:38" ht="15" customHeight="1" x14ac:dyDescent="0.35">
      <c r="C4717"/>
      <c r="D4717"/>
      <c r="E4717"/>
      <c r="F4717"/>
      <c r="G4717"/>
      <c r="H4717"/>
      <c r="I4717"/>
      <c r="J4717"/>
      <c r="K4717"/>
      <c r="L4717"/>
      <c r="M4717"/>
      <c r="N4717"/>
      <c r="O4717"/>
      <c r="S4717"/>
      <c r="T4717"/>
      <c r="U4717"/>
      <c r="V4717"/>
      <c r="Y4717"/>
      <c r="Z4717"/>
      <c r="AA4717"/>
      <c r="AB4717"/>
      <c r="AC4717"/>
      <c r="AD4717"/>
      <c r="AE4717"/>
      <c r="AF4717"/>
      <c r="AG4717"/>
      <c r="AH4717"/>
      <c r="AI4717"/>
      <c r="AJ4717"/>
      <c r="AK4717"/>
      <c r="AL4717"/>
    </row>
    <row r="4718" spans="3:38" ht="15" customHeight="1" x14ac:dyDescent="0.35">
      <c r="C4718"/>
      <c r="D4718"/>
      <c r="E4718"/>
      <c r="F4718"/>
      <c r="G4718"/>
      <c r="H4718"/>
      <c r="I4718"/>
      <c r="J4718"/>
      <c r="K4718"/>
      <c r="L4718"/>
      <c r="M4718"/>
      <c r="N4718"/>
      <c r="O4718"/>
      <c r="S4718"/>
      <c r="T4718"/>
      <c r="U4718"/>
      <c r="V4718"/>
      <c r="Y4718"/>
      <c r="Z4718"/>
      <c r="AA4718"/>
      <c r="AB4718"/>
      <c r="AC4718"/>
      <c r="AD4718"/>
      <c r="AE4718"/>
      <c r="AF4718"/>
      <c r="AG4718"/>
      <c r="AH4718"/>
      <c r="AI4718"/>
      <c r="AJ4718"/>
      <c r="AK4718"/>
      <c r="AL4718"/>
    </row>
    <row r="4719" spans="3:38" ht="15" customHeight="1" x14ac:dyDescent="0.35">
      <c r="C4719"/>
      <c r="D4719"/>
      <c r="E4719"/>
      <c r="F4719"/>
      <c r="G4719"/>
      <c r="H4719"/>
      <c r="I4719"/>
      <c r="J4719"/>
      <c r="K4719"/>
      <c r="L4719"/>
      <c r="M4719"/>
      <c r="N4719"/>
      <c r="O4719"/>
      <c r="S4719"/>
      <c r="T4719"/>
      <c r="U4719"/>
      <c r="V4719"/>
      <c r="Y4719"/>
      <c r="Z4719"/>
      <c r="AA4719"/>
      <c r="AB4719"/>
      <c r="AC4719"/>
      <c r="AD4719"/>
      <c r="AE4719"/>
      <c r="AF4719"/>
      <c r="AG4719"/>
      <c r="AH4719"/>
      <c r="AI4719"/>
      <c r="AJ4719"/>
      <c r="AK4719"/>
      <c r="AL4719"/>
    </row>
    <row r="4720" spans="3:38" ht="15" customHeight="1" x14ac:dyDescent="0.35">
      <c r="C4720"/>
      <c r="D4720"/>
      <c r="E4720"/>
      <c r="F4720"/>
      <c r="G4720"/>
      <c r="H4720"/>
      <c r="I4720"/>
      <c r="J4720"/>
      <c r="K4720"/>
      <c r="L4720"/>
      <c r="M4720"/>
      <c r="N4720"/>
      <c r="O4720"/>
      <c r="S4720"/>
      <c r="T4720"/>
      <c r="U4720"/>
      <c r="V4720"/>
      <c r="Y4720"/>
      <c r="Z4720"/>
      <c r="AA4720"/>
      <c r="AB4720"/>
      <c r="AC4720"/>
      <c r="AD4720"/>
      <c r="AE4720"/>
      <c r="AF4720"/>
      <c r="AG4720"/>
      <c r="AH4720"/>
      <c r="AI4720"/>
      <c r="AJ4720"/>
      <c r="AK4720"/>
      <c r="AL4720"/>
    </row>
    <row r="4721" spans="3:38" ht="15" customHeight="1" x14ac:dyDescent="0.35">
      <c r="C4721"/>
      <c r="D4721"/>
      <c r="E4721"/>
      <c r="F4721"/>
      <c r="G4721"/>
      <c r="H4721"/>
      <c r="I4721"/>
      <c r="J4721"/>
      <c r="K4721"/>
      <c r="L4721"/>
      <c r="M4721"/>
      <c r="N4721"/>
      <c r="O4721"/>
      <c r="S4721"/>
      <c r="T4721"/>
      <c r="U4721"/>
      <c r="V4721"/>
      <c r="Y4721"/>
      <c r="Z4721"/>
      <c r="AA4721"/>
      <c r="AB4721"/>
      <c r="AC4721"/>
      <c r="AD4721"/>
      <c r="AE4721"/>
      <c r="AF4721"/>
      <c r="AG4721"/>
      <c r="AH4721"/>
      <c r="AI4721"/>
      <c r="AJ4721"/>
      <c r="AK4721"/>
      <c r="AL4721"/>
    </row>
    <row r="4722" spans="3:38" ht="15" customHeight="1" x14ac:dyDescent="0.35">
      <c r="C4722"/>
      <c r="D4722"/>
      <c r="E4722"/>
      <c r="F4722"/>
      <c r="G4722"/>
      <c r="H4722"/>
      <c r="I4722"/>
      <c r="J4722"/>
      <c r="K4722"/>
      <c r="L4722"/>
      <c r="M4722"/>
      <c r="N4722"/>
      <c r="O4722"/>
      <c r="S4722"/>
      <c r="T4722"/>
      <c r="U4722"/>
      <c r="V4722"/>
      <c r="Y4722"/>
      <c r="Z4722"/>
      <c r="AA4722"/>
      <c r="AB4722"/>
      <c r="AC4722"/>
      <c r="AD4722"/>
      <c r="AE4722"/>
      <c r="AF4722"/>
      <c r="AG4722"/>
      <c r="AH4722"/>
      <c r="AI4722"/>
      <c r="AJ4722"/>
      <c r="AK4722"/>
      <c r="AL4722"/>
    </row>
    <row r="4723" spans="3:38" ht="15" customHeight="1" x14ac:dyDescent="0.35">
      <c r="C4723"/>
      <c r="D4723"/>
      <c r="E4723"/>
      <c r="F4723"/>
      <c r="G4723"/>
      <c r="H4723"/>
      <c r="I4723"/>
      <c r="J4723"/>
      <c r="K4723"/>
      <c r="L4723"/>
      <c r="M4723"/>
      <c r="N4723"/>
      <c r="O4723"/>
      <c r="S4723"/>
      <c r="T4723"/>
      <c r="U4723"/>
      <c r="V4723"/>
      <c r="Y4723"/>
      <c r="Z4723"/>
      <c r="AA4723"/>
      <c r="AB4723"/>
      <c r="AC4723"/>
      <c r="AD4723"/>
      <c r="AE4723"/>
      <c r="AF4723"/>
      <c r="AG4723"/>
      <c r="AH4723"/>
      <c r="AI4723"/>
      <c r="AJ4723"/>
      <c r="AK4723"/>
      <c r="AL4723"/>
    </row>
    <row r="4724" spans="3:38" ht="15" customHeight="1" x14ac:dyDescent="0.35">
      <c r="C4724"/>
      <c r="D4724"/>
      <c r="E4724"/>
      <c r="F4724"/>
      <c r="G4724"/>
      <c r="H4724"/>
      <c r="I4724"/>
      <c r="J4724"/>
      <c r="K4724"/>
      <c r="L4724"/>
      <c r="M4724"/>
      <c r="N4724"/>
      <c r="O4724"/>
      <c r="S4724"/>
      <c r="T4724"/>
      <c r="U4724"/>
      <c r="V4724"/>
      <c r="Y4724"/>
      <c r="Z4724"/>
      <c r="AA4724"/>
      <c r="AB4724"/>
      <c r="AC4724"/>
      <c r="AD4724"/>
      <c r="AE4724"/>
      <c r="AF4724"/>
      <c r="AG4724"/>
      <c r="AH4724"/>
      <c r="AI4724"/>
      <c r="AJ4724"/>
      <c r="AK4724"/>
      <c r="AL4724"/>
    </row>
    <row r="4725" spans="3:38" ht="15" customHeight="1" x14ac:dyDescent="0.35">
      <c r="C4725"/>
      <c r="D4725"/>
      <c r="E4725"/>
      <c r="F4725"/>
      <c r="G4725"/>
      <c r="H4725"/>
      <c r="I4725"/>
      <c r="J4725"/>
      <c r="K4725"/>
      <c r="L4725"/>
      <c r="M4725"/>
      <c r="N4725"/>
      <c r="O4725"/>
      <c r="S4725"/>
      <c r="T4725"/>
      <c r="U4725"/>
      <c r="V4725"/>
      <c r="Y4725"/>
      <c r="Z4725"/>
      <c r="AA4725"/>
      <c r="AB4725"/>
      <c r="AC4725"/>
      <c r="AD4725"/>
      <c r="AE4725"/>
      <c r="AF4725"/>
      <c r="AG4725"/>
      <c r="AH4725"/>
      <c r="AI4725"/>
      <c r="AJ4725"/>
      <c r="AK4725"/>
      <c r="AL4725"/>
    </row>
    <row r="4726" spans="3:38" ht="15" customHeight="1" x14ac:dyDescent="0.35">
      <c r="C4726"/>
      <c r="D4726"/>
      <c r="E4726"/>
      <c r="F4726"/>
      <c r="G4726"/>
      <c r="H4726"/>
      <c r="I4726"/>
      <c r="J4726"/>
      <c r="K4726"/>
      <c r="L4726"/>
      <c r="M4726"/>
      <c r="N4726"/>
      <c r="O4726"/>
      <c r="S4726"/>
      <c r="T4726"/>
      <c r="U4726"/>
      <c r="V4726"/>
      <c r="Y4726"/>
      <c r="Z4726"/>
      <c r="AA4726"/>
      <c r="AB4726"/>
      <c r="AC4726"/>
      <c r="AD4726"/>
      <c r="AE4726"/>
      <c r="AF4726"/>
      <c r="AG4726"/>
      <c r="AH4726"/>
      <c r="AI4726"/>
      <c r="AJ4726"/>
      <c r="AK4726"/>
      <c r="AL4726"/>
    </row>
    <row r="4727" spans="3:38" ht="15" customHeight="1" x14ac:dyDescent="0.35">
      <c r="C4727"/>
      <c r="D4727"/>
      <c r="E4727"/>
      <c r="F4727"/>
      <c r="G4727"/>
      <c r="H4727"/>
      <c r="I4727"/>
      <c r="J4727"/>
      <c r="K4727"/>
      <c r="L4727"/>
      <c r="M4727"/>
      <c r="N4727"/>
      <c r="O4727"/>
      <c r="S4727"/>
      <c r="T4727"/>
      <c r="U4727"/>
      <c r="V4727"/>
      <c r="Y4727"/>
      <c r="Z4727"/>
      <c r="AA4727"/>
      <c r="AB4727"/>
      <c r="AC4727"/>
      <c r="AD4727"/>
      <c r="AE4727"/>
      <c r="AF4727"/>
      <c r="AG4727"/>
      <c r="AH4727"/>
      <c r="AI4727"/>
      <c r="AJ4727"/>
      <c r="AK4727"/>
      <c r="AL4727"/>
    </row>
    <row r="4728" spans="3:38" ht="15" customHeight="1" x14ac:dyDescent="0.35">
      <c r="C4728"/>
      <c r="D4728"/>
      <c r="E4728"/>
      <c r="F4728"/>
      <c r="G4728"/>
      <c r="H4728"/>
      <c r="I4728"/>
      <c r="J4728"/>
      <c r="K4728"/>
      <c r="L4728"/>
      <c r="M4728"/>
      <c r="N4728"/>
      <c r="O4728"/>
      <c r="S4728"/>
      <c r="T4728"/>
      <c r="U4728"/>
      <c r="V4728"/>
      <c r="Y4728"/>
      <c r="Z4728"/>
      <c r="AA4728"/>
      <c r="AB4728"/>
      <c r="AC4728"/>
      <c r="AD4728"/>
      <c r="AE4728"/>
      <c r="AF4728"/>
      <c r="AG4728"/>
      <c r="AH4728"/>
      <c r="AI4728"/>
      <c r="AJ4728"/>
      <c r="AK4728"/>
      <c r="AL4728"/>
    </row>
    <row r="4729" spans="3:38" ht="15" customHeight="1" x14ac:dyDescent="0.35">
      <c r="C4729"/>
      <c r="D4729"/>
      <c r="E4729"/>
      <c r="F4729"/>
      <c r="G4729"/>
      <c r="H4729"/>
      <c r="I4729"/>
      <c r="J4729"/>
      <c r="K4729"/>
      <c r="L4729"/>
      <c r="M4729"/>
      <c r="N4729"/>
      <c r="O4729"/>
      <c r="S4729"/>
      <c r="T4729"/>
      <c r="U4729"/>
      <c r="V4729"/>
      <c r="Y4729"/>
      <c r="Z4729"/>
      <c r="AA4729"/>
      <c r="AB4729"/>
      <c r="AC4729"/>
      <c r="AD4729"/>
      <c r="AE4729"/>
      <c r="AF4729"/>
      <c r="AG4729"/>
      <c r="AH4729"/>
      <c r="AI4729"/>
      <c r="AJ4729"/>
      <c r="AK4729"/>
      <c r="AL4729"/>
    </row>
    <row r="4730" spans="3:38" ht="15" customHeight="1" x14ac:dyDescent="0.35">
      <c r="C4730"/>
      <c r="D4730"/>
      <c r="E4730"/>
      <c r="F4730"/>
      <c r="G4730"/>
      <c r="H4730"/>
      <c r="I4730"/>
      <c r="J4730"/>
      <c r="K4730"/>
      <c r="L4730"/>
      <c r="M4730"/>
      <c r="N4730"/>
      <c r="O4730"/>
      <c r="S4730"/>
      <c r="T4730"/>
      <c r="U4730"/>
      <c r="V4730"/>
      <c r="Y4730"/>
      <c r="Z4730"/>
      <c r="AA4730"/>
      <c r="AB4730"/>
      <c r="AC4730"/>
      <c r="AD4730"/>
      <c r="AE4730"/>
      <c r="AF4730"/>
      <c r="AG4730"/>
      <c r="AH4730"/>
      <c r="AI4730"/>
      <c r="AJ4730"/>
      <c r="AK4730"/>
      <c r="AL4730"/>
    </row>
    <row r="4731" spans="3:38" ht="15" customHeight="1" x14ac:dyDescent="0.35">
      <c r="C4731"/>
      <c r="D4731"/>
      <c r="E4731"/>
      <c r="F4731"/>
      <c r="G4731"/>
      <c r="H4731"/>
      <c r="I4731"/>
      <c r="J4731"/>
      <c r="K4731"/>
      <c r="L4731"/>
      <c r="M4731"/>
      <c r="N4731"/>
      <c r="O4731"/>
      <c r="S4731"/>
      <c r="T4731"/>
      <c r="U4731"/>
      <c r="V4731"/>
      <c r="Y4731"/>
      <c r="Z4731"/>
      <c r="AA4731"/>
      <c r="AB4731"/>
      <c r="AC4731"/>
      <c r="AD4731"/>
      <c r="AE4731"/>
      <c r="AF4731"/>
      <c r="AG4731"/>
      <c r="AH4731"/>
      <c r="AI4731"/>
      <c r="AJ4731"/>
      <c r="AK4731"/>
      <c r="AL4731"/>
    </row>
    <row r="4732" spans="3:38" ht="15" customHeight="1" x14ac:dyDescent="0.35">
      <c r="C4732"/>
      <c r="D4732"/>
      <c r="E4732"/>
      <c r="F4732"/>
      <c r="G4732"/>
      <c r="H4732"/>
      <c r="I4732"/>
      <c r="J4732"/>
      <c r="K4732"/>
      <c r="L4732"/>
      <c r="M4732"/>
      <c r="N4732"/>
      <c r="O4732"/>
      <c r="S4732"/>
      <c r="T4732"/>
      <c r="U4732"/>
      <c r="V4732"/>
      <c r="Y4732"/>
      <c r="Z4732"/>
      <c r="AA4732"/>
      <c r="AB4732"/>
      <c r="AC4732"/>
      <c r="AD4732"/>
      <c r="AE4732"/>
      <c r="AF4732"/>
      <c r="AG4732"/>
      <c r="AH4732"/>
      <c r="AI4732"/>
      <c r="AJ4732"/>
      <c r="AK4732"/>
      <c r="AL4732"/>
    </row>
    <row r="4733" spans="3:38" ht="15" customHeight="1" x14ac:dyDescent="0.35">
      <c r="C4733"/>
      <c r="D4733"/>
      <c r="E4733"/>
      <c r="F4733"/>
      <c r="G4733"/>
      <c r="H4733"/>
      <c r="I4733"/>
      <c r="J4733"/>
      <c r="K4733"/>
      <c r="L4733"/>
      <c r="M4733"/>
      <c r="N4733"/>
      <c r="O4733"/>
      <c r="S4733"/>
      <c r="T4733"/>
      <c r="U4733"/>
      <c r="V4733"/>
      <c r="Y4733"/>
      <c r="Z4733"/>
      <c r="AA4733"/>
      <c r="AB4733"/>
      <c r="AC4733"/>
      <c r="AD4733"/>
      <c r="AE4733"/>
      <c r="AF4733"/>
      <c r="AG4733"/>
      <c r="AH4733"/>
      <c r="AI4733"/>
      <c r="AJ4733"/>
      <c r="AK4733"/>
      <c r="AL4733"/>
    </row>
    <row r="4734" spans="3:38" ht="15" customHeight="1" x14ac:dyDescent="0.35">
      <c r="C4734"/>
      <c r="D4734"/>
      <c r="E4734"/>
      <c r="F4734"/>
      <c r="G4734"/>
      <c r="H4734"/>
      <c r="I4734"/>
      <c r="J4734"/>
      <c r="K4734"/>
      <c r="L4734"/>
      <c r="M4734"/>
      <c r="N4734"/>
      <c r="O4734"/>
      <c r="S4734"/>
      <c r="T4734"/>
      <c r="U4734"/>
      <c r="V4734"/>
      <c r="Y4734"/>
      <c r="Z4734"/>
      <c r="AA4734"/>
      <c r="AB4734"/>
      <c r="AC4734"/>
      <c r="AD4734"/>
      <c r="AE4734"/>
      <c r="AF4734"/>
      <c r="AG4734"/>
      <c r="AH4734"/>
      <c r="AI4734"/>
      <c r="AJ4734"/>
      <c r="AK4734"/>
      <c r="AL4734"/>
    </row>
    <row r="4735" spans="3:38" ht="15" customHeight="1" x14ac:dyDescent="0.35">
      <c r="C4735"/>
      <c r="D4735"/>
      <c r="E4735"/>
      <c r="F4735"/>
      <c r="G4735"/>
      <c r="H4735"/>
      <c r="I4735"/>
      <c r="J4735"/>
      <c r="K4735"/>
      <c r="L4735"/>
      <c r="M4735"/>
      <c r="N4735"/>
      <c r="O4735"/>
      <c r="S4735"/>
      <c r="T4735"/>
      <c r="U4735"/>
      <c r="V4735"/>
      <c r="Y4735"/>
      <c r="Z4735"/>
      <c r="AA4735"/>
      <c r="AB4735"/>
      <c r="AC4735"/>
      <c r="AD4735"/>
      <c r="AE4735"/>
      <c r="AF4735"/>
      <c r="AG4735"/>
      <c r="AH4735"/>
      <c r="AI4735"/>
      <c r="AJ4735"/>
      <c r="AK4735"/>
      <c r="AL4735"/>
    </row>
    <row r="4736" spans="3:38" ht="15" customHeight="1" x14ac:dyDescent="0.35">
      <c r="C4736"/>
      <c r="D4736"/>
      <c r="E4736"/>
      <c r="F4736"/>
      <c r="G4736"/>
      <c r="H4736"/>
      <c r="I4736"/>
      <c r="J4736"/>
      <c r="K4736"/>
      <c r="L4736"/>
      <c r="M4736"/>
      <c r="N4736"/>
      <c r="O4736"/>
      <c r="S4736"/>
      <c r="T4736"/>
      <c r="U4736"/>
      <c r="V4736"/>
      <c r="Y4736"/>
      <c r="Z4736"/>
      <c r="AA4736"/>
      <c r="AB4736"/>
      <c r="AC4736"/>
      <c r="AD4736"/>
      <c r="AE4736"/>
      <c r="AF4736"/>
      <c r="AG4736"/>
      <c r="AH4736"/>
      <c r="AI4736"/>
      <c r="AJ4736"/>
      <c r="AK4736"/>
      <c r="AL4736"/>
    </row>
    <row r="4737" spans="3:38" ht="15" customHeight="1" x14ac:dyDescent="0.35">
      <c r="C4737"/>
      <c r="D4737"/>
      <c r="E4737"/>
      <c r="F4737"/>
      <c r="G4737"/>
      <c r="H4737"/>
      <c r="I4737"/>
      <c r="J4737"/>
      <c r="K4737"/>
      <c r="L4737"/>
      <c r="M4737"/>
      <c r="N4737"/>
      <c r="O4737"/>
      <c r="S4737"/>
      <c r="T4737"/>
      <c r="U4737"/>
      <c r="V4737"/>
      <c r="Y4737"/>
      <c r="Z4737"/>
      <c r="AA4737"/>
      <c r="AB4737"/>
      <c r="AC4737"/>
      <c r="AD4737"/>
      <c r="AE4737"/>
      <c r="AF4737"/>
      <c r="AG4737"/>
      <c r="AH4737"/>
      <c r="AI4737"/>
      <c r="AJ4737"/>
      <c r="AK4737"/>
      <c r="AL4737"/>
    </row>
    <row r="4738" spans="3:38" ht="15" customHeight="1" x14ac:dyDescent="0.35">
      <c r="C4738"/>
      <c r="D4738"/>
      <c r="E4738"/>
      <c r="F4738"/>
      <c r="G4738"/>
      <c r="H4738"/>
      <c r="I4738"/>
      <c r="J4738"/>
      <c r="K4738"/>
      <c r="L4738"/>
      <c r="M4738"/>
      <c r="N4738"/>
      <c r="O4738"/>
      <c r="S4738"/>
      <c r="T4738"/>
      <c r="U4738"/>
      <c r="V4738"/>
      <c r="Y4738"/>
      <c r="Z4738"/>
      <c r="AA4738"/>
      <c r="AB4738"/>
      <c r="AC4738"/>
      <c r="AD4738"/>
      <c r="AE4738"/>
      <c r="AF4738"/>
      <c r="AG4738"/>
      <c r="AH4738"/>
      <c r="AI4738"/>
      <c r="AJ4738"/>
      <c r="AK4738"/>
      <c r="AL4738"/>
    </row>
    <row r="4739" spans="3:38" ht="15" customHeight="1" x14ac:dyDescent="0.35">
      <c r="C4739"/>
      <c r="D4739"/>
      <c r="E4739"/>
      <c r="F4739"/>
      <c r="G4739"/>
      <c r="H4739"/>
      <c r="I4739"/>
      <c r="J4739"/>
      <c r="K4739"/>
      <c r="L4739"/>
      <c r="M4739"/>
      <c r="N4739"/>
      <c r="O4739"/>
      <c r="S4739"/>
      <c r="T4739"/>
      <c r="U4739"/>
      <c r="V4739"/>
      <c r="Y4739"/>
      <c r="Z4739"/>
      <c r="AA4739"/>
      <c r="AB4739"/>
      <c r="AC4739"/>
      <c r="AD4739"/>
      <c r="AE4739"/>
      <c r="AF4739"/>
      <c r="AG4739"/>
      <c r="AH4739"/>
      <c r="AI4739"/>
      <c r="AJ4739"/>
      <c r="AK4739"/>
      <c r="AL4739"/>
    </row>
    <row r="4740" spans="3:38" ht="15" customHeight="1" x14ac:dyDescent="0.35">
      <c r="C4740"/>
      <c r="D4740"/>
      <c r="E4740"/>
      <c r="F4740"/>
      <c r="G4740"/>
      <c r="H4740"/>
      <c r="I4740"/>
      <c r="J4740"/>
      <c r="K4740"/>
      <c r="L4740"/>
      <c r="M4740"/>
      <c r="N4740"/>
      <c r="O4740"/>
      <c r="S4740"/>
      <c r="T4740"/>
      <c r="U4740"/>
      <c r="V4740"/>
      <c r="Y4740"/>
      <c r="Z4740"/>
      <c r="AA4740"/>
      <c r="AB4740"/>
      <c r="AC4740"/>
      <c r="AD4740"/>
      <c r="AE4740"/>
      <c r="AF4740"/>
      <c r="AG4740"/>
      <c r="AH4740"/>
      <c r="AI4740"/>
      <c r="AJ4740"/>
      <c r="AK4740"/>
      <c r="AL4740"/>
    </row>
    <row r="4741" spans="3:38" ht="15" customHeight="1" x14ac:dyDescent="0.35">
      <c r="C4741"/>
      <c r="D4741"/>
      <c r="E4741"/>
      <c r="F4741"/>
      <c r="G4741"/>
      <c r="H4741"/>
      <c r="I4741"/>
      <c r="J4741"/>
      <c r="K4741"/>
      <c r="L4741"/>
      <c r="M4741"/>
      <c r="N4741"/>
      <c r="O4741"/>
      <c r="S4741"/>
      <c r="T4741"/>
      <c r="U4741"/>
      <c r="V4741"/>
      <c r="Y4741"/>
      <c r="Z4741"/>
      <c r="AA4741"/>
      <c r="AB4741"/>
      <c r="AC4741"/>
      <c r="AD4741"/>
      <c r="AE4741"/>
      <c r="AF4741"/>
      <c r="AG4741"/>
      <c r="AH4741"/>
      <c r="AI4741"/>
      <c r="AJ4741"/>
      <c r="AK4741"/>
      <c r="AL4741"/>
    </row>
    <row r="4742" spans="3:38" ht="15" customHeight="1" x14ac:dyDescent="0.35">
      <c r="C4742"/>
      <c r="D4742"/>
      <c r="E4742"/>
      <c r="F4742"/>
      <c r="G4742"/>
      <c r="H4742"/>
      <c r="I4742"/>
      <c r="J4742"/>
      <c r="K4742"/>
      <c r="L4742"/>
      <c r="M4742"/>
      <c r="N4742"/>
      <c r="O4742"/>
      <c r="S4742"/>
      <c r="T4742"/>
      <c r="U4742"/>
      <c r="V4742"/>
      <c r="Y4742"/>
      <c r="Z4742"/>
      <c r="AA4742"/>
      <c r="AB4742"/>
      <c r="AC4742"/>
      <c r="AD4742"/>
      <c r="AE4742"/>
      <c r="AF4742"/>
      <c r="AG4742"/>
      <c r="AH4742"/>
      <c r="AI4742"/>
      <c r="AJ4742"/>
      <c r="AK4742"/>
      <c r="AL4742"/>
    </row>
    <row r="4743" spans="3:38" ht="15" customHeight="1" x14ac:dyDescent="0.35">
      <c r="C4743"/>
      <c r="D4743"/>
      <c r="E4743"/>
      <c r="F4743"/>
      <c r="G4743"/>
      <c r="H4743"/>
      <c r="I4743"/>
      <c r="J4743"/>
      <c r="K4743"/>
      <c r="L4743"/>
      <c r="M4743"/>
      <c r="N4743"/>
      <c r="O4743"/>
      <c r="S4743"/>
      <c r="T4743"/>
      <c r="U4743"/>
      <c r="V4743"/>
      <c r="Y4743"/>
      <c r="Z4743"/>
      <c r="AA4743"/>
      <c r="AB4743"/>
      <c r="AC4743"/>
      <c r="AD4743"/>
      <c r="AE4743"/>
      <c r="AF4743"/>
      <c r="AG4743"/>
      <c r="AH4743"/>
      <c r="AI4743"/>
      <c r="AJ4743"/>
      <c r="AK4743"/>
      <c r="AL4743"/>
    </row>
    <row r="4744" spans="3:38" ht="15" customHeight="1" x14ac:dyDescent="0.35">
      <c r="C4744"/>
      <c r="D4744"/>
      <c r="E4744"/>
      <c r="F4744"/>
      <c r="G4744"/>
      <c r="H4744"/>
      <c r="I4744"/>
      <c r="J4744"/>
      <c r="K4744"/>
      <c r="L4744"/>
      <c r="M4744"/>
      <c r="N4744"/>
      <c r="O4744"/>
      <c r="S4744"/>
      <c r="T4744"/>
      <c r="U4744"/>
      <c r="V4744"/>
      <c r="Y4744"/>
      <c r="Z4744"/>
      <c r="AA4744"/>
      <c r="AB4744"/>
      <c r="AC4744"/>
      <c r="AD4744"/>
      <c r="AE4744"/>
      <c r="AF4744"/>
      <c r="AG4744"/>
      <c r="AH4744"/>
      <c r="AI4744"/>
      <c r="AJ4744"/>
      <c r="AK4744"/>
      <c r="AL4744"/>
    </row>
    <row r="4745" spans="3:38" ht="15" customHeight="1" x14ac:dyDescent="0.35">
      <c r="C4745"/>
      <c r="D4745"/>
      <c r="E4745"/>
      <c r="F4745"/>
      <c r="G4745"/>
      <c r="H4745"/>
      <c r="I4745"/>
      <c r="J4745"/>
      <c r="K4745"/>
      <c r="L4745"/>
      <c r="M4745"/>
      <c r="N4745"/>
      <c r="O4745"/>
      <c r="S4745"/>
      <c r="T4745"/>
      <c r="U4745"/>
      <c r="V4745"/>
      <c r="Y4745"/>
      <c r="Z4745"/>
      <c r="AA4745"/>
      <c r="AB4745"/>
      <c r="AC4745"/>
      <c r="AD4745"/>
      <c r="AE4745"/>
      <c r="AF4745"/>
      <c r="AG4745"/>
      <c r="AH4745"/>
      <c r="AI4745"/>
      <c r="AJ4745"/>
      <c r="AK4745"/>
      <c r="AL4745"/>
    </row>
    <row r="4746" spans="3:38" ht="15" customHeight="1" x14ac:dyDescent="0.35">
      <c r="C4746"/>
      <c r="D4746"/>
      <c r="E4746"/>
      <c r="F4746"/>
      <c r="G4746"/>
      <c r="H4746"/>
      <c r="I4746"/>
      <c r="J4746"/>
      <c r="K4746"/>
      <c r="L4746"/>
      <c r="M4746"/>
      <c r="N4746"/>
      <c r="O4746"/>
      <c r="S4746"/>
      <c r="T4746"/>
      <c r="U4746"/>
      <c r="V4746"/>
      <c r="Y4746"/>
      <c r="Z4746"/>
      <c r="AA4746"/>
      <c r="AB4746"/>
      <c r="AC4746"/>
      <c r="AD4746"/>
      <c r="AE4746"/>
      <c r="AF4746"/>
      <c r="AG4746"/>
      <c r="AH4746"/>
      <c r="AI4746"/>
      <c r="AJ4746"/>
      <c r="AK4746"/>
      <c r="AL4746"/>
    </row>
    <row r="4747" spans="3:38" ht="15" customHeight="1" x14ac:dyDescent="0.35">
      <c r="C4747"/>
      <c r="D4747"/>
      <c r="E4747"/>
      <c r="F4747"/>
      <c r="G4747"/>
      <c r="H4747"/>
      <c r="I4747"/>
      <c r="J4747"/>
      <c r="K4747"/>
      <c r="L4747"/>
      <c r="M4747"/>
      <c r="N4747"/>
      <c r="O4747"/>
      <c r="S4747"/>
      <c r="T4747"/>
      <c r="U4747"/>
      <c r="V4747"/>
      <c r="Y4747"/>
      <c r="Z4747"/>
      <c r="AA4747"/>
      <c r="AB4747"/>
      <c r="AC4747"/>
      <c r="AD4747"/>
      <c r="AE4747"/>
      <c r="AF4747"/>
      <c r="AG4747"/>
      <c r="AH4747"/>
      <c r="AI4747"/>
      <c r="AJ4747"/>
      <c r="AK4747"/>
      <c r="AL4747"/>
    </row>
    <row r="4748" spans="3:38" ht="15" customHeight="1" x14ac:dyDescent="0.35">
      <c r="C4748"/>
      <c r="D4748"/>
      <c r="E4748"/>
      <c r="F4748"/>
      <c r="G4748"/>
      <c r="H4748"/>
      <c r="I4748"/>
      <c r="J4748"/>
      <c r="K4748"/>
      <c r="L4748"/>
      <c r="M4748"/>
      <c r="N4748"/>
      <c r="O4748"/>
      <c r="S4748"/>
      <c r="T4748"/>
      <c r="U4748"/>
      <c r="V4748"/>
      <c r="Y4748"/>
      <c r="Z4748"/>
      <c r="AA4748"/>
      <c r="AB4748"/>
      <c r="AC4748"/>
      <c r="AD4748"/>
      <c r="AE4748"/>
      <c r="AF4748"/>
      <c r="AG4748"/>
      <c r="AH4748"/>
      <c r="AI4748"/>
      <c r="AJ4748"/>
      <c r="AK4748"/>
      <c r="AL4748"/>
    </row>
    <row r="4749" spans="3:38" ht="15" customHeight="1" x14ac:dyDescent="0.35">
      <c r="C4749"/>
      <c r="D4749"/>
      <c r="E4749"/>
      <c r="F4749"/>
      <c r="G4749"/>
      <c r="H4749"/>
      <c r="I4749"/>
      <c r="J4749"/>
      <c r="K4749"/>
      <c r="L4749"/>
      <c r="M4749"/>
      <c r="N4749"/>
      <c r="O4749"/>
      <c r="S4749"/>
      <c r="T4749"/>
      <c r="U4749"/>
      <c r="V4749"/>
      <c r="Y4749"/>
      <c r="Z4749"/>
      <c r="AA4749"/>
      <c r="AB4749"/>
      <c r="AC4749"/>
      <c r="AD4749"/>
      <c r="AE4749"/>
      <c r="AF4749"/>
      <c r="AG4749"/>
      <c r="AH4749"/>
      <c r="AI4749"/>
      <c r="AJ4749"/>
      <c r="AK4749"/>
      <c r="AL4749"/>
    </row>
    <row r="4750" spans="3:38" ht="15" customHeight="1" x14ac:dyDescent="0.35">
      <c r="C4750"/>
      <c r="D4750"/>
      <c r="E4750"/>
      <c r="F4750"/>
      <c r="G4750"/>
      <c r="H4750"/>
      <c r="I4750"/>
      <c r="J4750"/>
      <c r="K4750"/>
      <c r="L4750"/>
      <c r="M4750"/>
      <c r="N4750"/>
      <c r="O4750"/>
      <c r="S4750"/>
      <c r="T4750"/>
      <c r="U4750"/>
      <c r="V4750"/>
      <c r="Y4750"/>
      <c r="Z4750"/>
      <c r="AA4750"/>
      <c r="AB4750"/>
      <c r="AC4750"/>
      <c r="AD4750"/>
      <c r="AE4750"/>
      <c r="AF4750"/>
      <c r="AG4750"/>
      <c r="AH4750"/>
      <c r="AI4750"/>
      <c r="AJ4750"/>
      <c r="AK4750"/>
      <c r="AL4750"/>
    </row>
    <row r="4751" spans="3:38" ht="15" customHeight="1" x14ac:dyDescent="0.35">
      <c r="C4751"/>
      <c r="D4751"/>
      <c r="E4751"/>
      <c r="F4751"/>
      <c r="G4751"/>
      <c r="H4751"/>
      <c r="I4751"/>
      <c r="J4751"/>
      <c r="K4751"/>
      <c r="L4751"/>
      <c r="M4751"/>
      <c r="N4751"/>
      <c r="O4751"/>
      <c r="S4751"/>
      <c r="T4751"/>
      <c r="U4751"/>
      <c r="V4751"/>
      <c r="Y4751"/>
      <c r="Z4751"/>
      <c r="AA4751"/>
      <c r="AB4751"/>
      <c r="AC4751"/>
      <c r="AD4751"/>
      <c r="AE4751"/>
      <c r="AF4751"/>
      <c r="AG4751"/>
      <c r="AH4751"/>
      <c r="AI4751"/>
      <c r="AJ4751"/>
      <c r="AK4751"/>
      <c r="AL4751"/>
    </row>
    <row r="4752" spans="3:38" ht="15" customHeight="1" x14ac:dyDescent="0.35">
      <c r="C4752"/>
      <c r="D4752"/>
      <c r="E4752"/>
      <c r="F4752"/>
      <c r="G4752"/>
      <c r="H4752"/>
      <c r="I4752"/>
      <c r="J4752"/>
      <c r="K4752"/>
      <c r="L4752"/>
      <c r="M4752"/>
      <c r="N4752"/>
      <c r="O4752"/>
      <c r="S4752"/>
      <c r="T4752"/>
      <c r="U4752"/>
      <c r="V4752"/>
      <c r="Y4752"/>
      <c r="Z4752"/>
      <c r="AA4752"/>
      <c r="AB4752"/>
      <c r="AC4752"/>
      <c r="AD4752"/>
      <c r="AE4752"/>
      <c r="AF4752"/>
      <c r="AG4752"/>
      <c r="AH4752"/>
      <c r="AI4752"/>
      <c r="AJ4752"/>
      <c r="AK4752"/>
      <c r="AL4752"/>
    </row>
    <row r="4753" spans="3:38" ht="15" customHeight="1" x14ac:dyDescent="0.35">
      <c r="C4753"/>
      <c r="D4753"/>
      <c r="E4753"/>
      <c r="F4753"/>
      <c r="G4753"/>
      <c r="H4753"/>
      <c r="I4753"/>
      <c r="J4753"/>
      <c r="K4753"/>
      <c r="L4753"/>
      <c r="M4753"/>
      <c r="N4753"/>
      <c r="O4753"/>
      <c r="S4753"/>
      <c r="T4753"/>
      <c r="U4753"/>
      <c r="V4753"/>
      <c r="Y4753"/>
      <c r="Z4753"/>
      <c r="AA4753"/>
      <c r="AB4753"/>
      <c r="AC4753"/>
      <c r="AD4753"/>
      <c r="AE4753"/>
      <c r="AF4753"/>
      <c r="AG4753"/>
      <c r="AH4753"/>
      <c r="AI4753"/>
      <c r="AJ4753"/>
      <c r="AK4753"/>
      <c r="AL4753"/>
    </row>
    <row r="4754" spans="3:38" ht="15" customHeight="1" x14ac:dyDescent="0.35">
      <c r="C4754"/>
      <c r="D4754"/>
      <c r="E4754"/>
      <c r="F4754"/>
      <c r="G4754"/>
      <c r="H4754"/>
      <c r="I4754"/>
      <c r="J4754"/>
      <c r="K4754"/>
      <c r="L4754"/>
      <c r="M4754"/>
      <c r="N4754"/>
      <c r="O4754"/>
      <c r="S4754"/>
      <c r="T4754"/>
      <c r="U4754"/>
      <c r="V4754"/>
      <c r="Y4754"/>
      <c r="Z4754"/>
      <c r="AA4754"/>
      <c r="AB4754"/>
      <c r="AC4754"/>
      <c r="AD4754"/>
      <c r="AE4754"/>
      <c r="AF4754"/>
      <c r="AG4754"/>
      <c r="AH4754"/>
      <c r="AI4754"/>
      <c r="AJ4754"/>
      <c r="AK4754"/>
      <c r="AL4754"/>
    </row>
    <row r="4755" spans="3:38" ht="15" customHeight="1" x14ac:dyDescent="0.35">
      <c r="C4755"/>
      <c r="D4755"/>
      <c r="E4755"/>
      <c r="F4755"/>
      <c r="G4755"/>
      <c r="H4755"/>
      <c r="I4755"/>
      <c r="J4755"/>
      <c r="K4755"/>
      <c r="L4755"/>
      <c r="M4755"/>
      <c r="N4755"/>
      <c r="O4755"/>
      <c r="S4755"/>
      <c r="T4755"/>
      <c r="U4755"/>
      <c r="V4755"/>
      <c r="Y4755"/>
      <c r="Z4755"/>
      <c r="AA4755"/>
      <c r="AB4755"/>
      <c r="AC4755"/>
      <c r="AD4755"/>
      <c r="AE4755"/>
      <c r="AF4755"/>
      <c r="AG4755"/>
      <c r="AH4755"/>
      <c r="AI4755"/>
      <c r="AJ4755"/>
      <c r="AK4755"/>
      <c r="AL4755"/>
    </row>
    <row r="4756" spans="3:38" ht="15" customHeight="1" x14ac:dyDescent="0.35">
      <c r="C4756"/>
      <c r="D4756"/>
      <c r="E4756"/>
      <c r="F4756"/>
      <c r="G4756"/>
      <c r="H4756"/>
      <c r="I4756"/>
      <c r="J4756"/>
      <c r="K4756"/>
      <c r="L4756"/>
      <c r="M4756"/>
      <c r="N4756"/>
      <c r="O4756"/>
      <c r="S4756"/>
      <c r="T4756"/>
      <c r="U4756"/>
      <c r="V4756"/>
      <c r="Y4756"/>
      <c r="Z4756"/>
      <c r="AA4756"/>
      <c r="AB4756"/>
      <c r="AC4756"/>
      <c r="AD4756"/>
      <c r="AE4756"/>
      <c r="AF4756"/>
      <c r="AG4756"/>
      <c r="AH4756"/>
      <c r="AI4756"/>
      <c r="AJ4756"/>
      <c r="AK4756"/>
      <c r="AL4756"/>
    </row>
    <row r="4757" spans="3:38" ht="15" customHeight="1" x14ac:dyDescent="0.35">
      <c r="C4757"/>
      <c r="D4757"/>
      <c r="E4757"/>
      <c r="F4757"/>
      <c r="G4757"/>
      <c r="H4757"/>
      <c r="I4757"/>
      <c r="J4757"/>
      <c r="K4757"/>
      <c r="L4757"/>
      <c r="M4757"/>
      <c r="N4757"/>
      <c r="O4757"/>
      <c r="S4757"/>
      <c r="T4757"/>
      <c r="U4757"/>
      <c r="V4757"/>
      <c r="Y4757"/>
      <c r="Z4757"/>
      <c r="AA4757"/>
      <c r="AB4757"/>
      <c r="AC4757"/>
      <c r="AD4757"/>
      <c r="AE4757"/>
      <c r="AF4757"/>
      <c r="AG4757"/>
      <c r="AH4757"/>
      <c r="AI4757"/>
      <c r="AJ4757"/>
      <c r="AK4757"/>
      <c r="AL4757"/>
    </row>
    <row r="4758" spans="3:38" ht="15" customHeight="1" x14ac:dyDescent="0.35">
      <c r="C4758"/>
      <c r="D4758"/>
      <c r="E4758"/>
      <c r="F4758"/>
      <c r="G4758"/>
      <c r="H4758"/>
      <c r="I4758"/>
      <c r="J4758"/>
      <c r="K4758"/>
      <c r="L4758"/>
      <c r="M4758"/>
      <c r="N4758"/>
      <c r="O4758"/>
      <c r="S4758"/>
      <c r="T4758"/>
      <c r="U4758"/>
      <c r="V4758"/>
      <c r="Y4758"/>
      <c r="Z4758"/>
      <c r="AA4758"/>
      <c r="AB4758"/>
      <c r="AC4758"/>
      <c r="AD4758"/>
      <c r="AE4758"/>
      <c r="AF4758"/>
      <c r="AG4758"/>
      <c r="AH4758"/>
      <c r="AI4758"/>
      <c r="AJ4758"/>
      <c r="AK4758"/>
      <c r="AL4758"/>
    </row>
    <row r="4759" spans="3:38" ht="15" customHeight="1" x14ac:dyDescent="0.35">
      <c r="C4759"/>
      <c r="D4759"/>
      <c r="E4759"/>
      <c r="F4759"/>
      <c r="G4759"/>
      <c r="H4759"/>
      <c r="I4759"/>
      <c r="J4759"/>
      <c r="K4759"/>
      <c r="L4759"/>
      <c r="M4759"/>
      <c r="N4759"/>
      <c r="O4759"/>
      <c r="S4759"/>
      <c r="T4759"/>
      <c r="U4759"/>
      <c r="V4759"/>
      <c r="Y4759"/>
      <c r="Z4759"/>
      <c r="AA4759"/>
      <c r="AB4759"/>
      <c r="AC4759"/>
      <c r="AD4759"/>
      <c r="AE4759"/>
      <c r="AF4759"/>
      <c r="AG4759"/>
      <c r="AH4759"/>
      <c r="AI4759"/>
      <c r="AJ4759"/>
      <c r="AK4759"/>
      <c r="AL4759"/>
    </row>
    <row r="4760" spans="3:38" ht="15" customHeight="1" x14ac:dyDescent="0.35">
      <c r="C4760"/>
      <c r="D4760"/>
      <c r="E4760"/>
      <c r="F4760"/>
      <c r="G4760"/>
      <c r="H4760"/>
      <c r="I4760"/>
      <c r="J4760"/>
      <c r="K4760"/>
      <c r="L4760"/>
      <c r="M4760"/>
      <c r="N4760"/>
      <c r="O4760"/>
      <c r="S4760"/>
      <c r="T4760"/>
      <c r="U4760"/>
      <c r="V4760"/>
      <c r="Y4760"/>
      <c r="Z4760"/>
      <c r="AA4760"/>
      <c r="AB4760"/>
      <c r="AC4760"/>
      <c r="AD4760"/>
      <c r="AE4760"/>
      <c r="AF4760"/>
      <c r="AG4760"/>
      <c r="AH4760"/>
      <c r="AI4760"/>
      <c r="AJ4760"/>
      <c r="AK4760"/>
      <c r="AL4760"/>
    </row>
    <row r="4761" spans="3:38" ht="15" customHeight="1" x14ac:dyDescent="0.35">
      <c r="C4761"/>
      <c r="D4761"/>
      <c r="E4761"/>
      <c r="F4761"/>
      <c r="G4761"/>
      <c r="H4761"/>
      <c r="I4761"/>
      <c r="J4761"/>
      <c r="K4761"/>
      <c r="L4761"/>
      <c r="M4761"/>
      <c r="N4761"/>
      <c r="O4761"/>
      <c r="S4761"/>
      <c r="T4761"/>
      <c r="U4761"/>
      <c r="V4761"/>
      <c r="Y4761"/>
      <c r="Z4761"/>
      <c r="AA4761"/>
      <c r="AB4761"/>
      <c r="AC4761"/>
      <c r="AD4761"/>
      <c r="AE4761"/>
      <c r="AF4761"/>
      <c r="AG4761"/>
      <c r="AH4761"/>
      <c r="AI4761"/>
      <c r="AJ4761"/>
      <c r="AK4761"/>
      <c r="AL4761"/>
    </row>
    <row r="4762" spans="3:38" ht="15" customHeight="1" x14ac:dyDescent="0.35">
      <c r="C4762"/>
      <c r="D4762"/>
      <c r="E4762"/>
      <c r="F4762"/>
      <c r="G4762"/>
      <c r="H4762"/>
      <c r="I4762"/>
      <c r="J4762"/>
      <c r="K4762"/>
      <c r="L4762"/>
      <c r="M4762"/>
      <c r="N4762"/>
      <c r="O4762"/>
      <c r="S4762"/>
      <c r="T4762"/>
      <c r="U4762"/>
      <c r="V4762"/>
      <c r="Y4762"/>
      <c r="Z4762"/>
      <c r="AA4762"/>
      <c r="AB4762"/>
      <c r="AC4762"/>
      <c r="AD4762"/>
      <c r="AE4762"/>
      <c r="AF4762"/>
      <c r="AG4762"/>
      <c r="AH4762"/>
      <c r="AI4762"/>
      <c r="AJ4762"/>
      <c r="AK4762"/>
      <c r="AL4762"/>
    </row>
    <row r="4763" spans="3:38" ht="15" customHeight="1" x14ac:dyDescent="0.35">
      <c r="C4763"/>
      <c r="D4763"/>
      <c r="E4763"/>
      <c r="F4763"/>
      <c r="G4763"/>
      <c r="H4763"/>
      <c r="I4763"/>
      <c r="J4763"/>
      <c r="K4763"/>
      <c r="L4763"/>
      <c r="M4763"/>
      <c r="N4763"/>
      <c r="O4763"/>
      <c r="S4763"/>
      <c r="T4763"/>
      <c r="U4763"/>
      <c r="V4763"/>
      <c r="Y4763"/>
      <c r="Z4763"/>
      <c r="AA4763"/>
      <c r="AB4763"/>
      <c r="AC4763"/>
      <c r="AD4763"/>
      <c r="AE4763"/>
      <c r="AF4763"/>
      <c r="AG4763"/>
      <c r="AH4763"/>
      <c r="AI4763"/>
      <c r="AJ4763"/>
      <c r="AK4763"/>
      <c r="AL4763"/>
    </row>
    <row r="4764" spans="3:38" ht="15" customHeight="1" x14ac:dyDescent="0.35">
      <c r="C4764"/>
      <c r="D4764"/>
      <c r="E4764"/>
      <c r="F4764"/>
      <c r="G4764"/>
      <c r="H4764"/>
      <c r="I4764"/>
      <c r="J4764"/>
      <c r="K4764"/>
      <c r="L4764"/>
      <c r="M4764"/>
      <c r="N4764"/>
      <c r="O4764"/>
      <c r="S4764"/>
      <c r="T4764"/>
      <c r="U4764"/>
      <c r="V4764"/>
      <c r="Y4764"/>
      <c r="Z4764"/>
      <c r="AA4764"/>
      <c r="AB4764"/>
      <c r="AC4764"/>
      <c r="AD4764"/>
      <c r="AE4764"/>
      <c r="AF4764"/>
      <c r="AG4764"/>
      <c r="AH4764"/>
      <c r="AI4764"/>
      <c r="AJ4764"/>
      <c r="AK4764"/>
      <c r="AL4764"/>
    </row>
    <row r="4765" spans="3:38" ht="15" customHeight="1" x14ac:dyDescent="0.35">
      <c r="C4765"/>
      <c r="D4765"/>
      <c r="E4765"/>
      <c r="F4765"/>
      <c r="G4765"/>
      <c r="H4765"/>
      <c r="I4765"/>
      <c r="J4765"/>
      <c r="K4765"/>
      <c r="L4765"/>
      <c r="M4765"/>
      <c r="N4765"/>
      <c r="O4765"/>
      <c r="S4765"/>
      <c r="T4765"/>
      <c r="U4765"/>
      <c r="V4765"/>
      <c r="Y4765"/>
      <c r="Z4765"/>
      <c r="AA4765"/>
      <c r="AB4765"/>
      <c r="AC4765"/>
      <c r="AD4765"/>
      <c r="AE4765"/>
      <c r="AF4765"/>
      <c r="AG4765"/>
      <c r="AH4765"/>
      <c r="AI4765"/>
      <c r="AJ4765"/>
      <c r="AK4765"/>
      <c r="AL4765"/>
    </row>
    <row r="4766" spans="3:38" ht="15" customHeight="1" x14ac:dyDescent="0.35">
      <c r="C4766"/>
      <c r="D4766"/>
      <c r="E4766"/>
      <c r="F4766"/>
      <c r="G4766"/>
      <c r="H4766"/>
      <c r="I4766"/>
      <c r="J4766"/>
      <c r="K4766"/>
      <c r="L4766"/>
      <c r="M4766"/>
      <c r="N4766"/>
      <c r="O4766"/>
      <c r="S4766"/>
      <c r="T4766"/>
      <c r="U4766"/>
      <c r="V4766"/>
      <c r="Y4766"/>
      <c r="Z4766"/>
      <c r="AA4766"/>
      <c r="AB4766"/>
      <c r="AC4766"/>
      <c r="AD4766"/>
      <c r="AE4766"/>
      <c r="AF4766"/>
      <c r="AG4766"/>
      <c r="AH4766"/>
      <c r="AI4766"/>
      <c r="AJ4766"/>
      <c r="AK4766"/>
      <c r="AL4766"/>
    </row>
    <row r="4767" spans="3:38" ht="15" customHeight="1" x14ac:dyDescent="0.35">
      <c r="C4767"/>
      <c r="D4767"/>
      <c r="E4767"/>
      <c r="F4767"/>
      <c r="G4767"/>
      <c r="H4767"/>
      <c r="I4767"/>
      <c r="J4767"/>
      <c r="K4767"/>
      <c r="L4767"/>
      <c r="M4767"/>
      <c r="N4767"/>
      <c r="O4767"/>
      <c r="S4767"/>
      <c r="T4767"/>
      <c r="U4767"/>
      <c r="V4767"/>
      <c r="Y4767"/>
      <c r="Z4767"/>
      <c r="AA4767"/>
      <c r="AB4767"/>
      <c r="AC4767"/>
      <c r="AD4767"/>
      <c r="AE4767"/>
      <c r="AF4767"/>
      <c r="AG4767"/>
      <c r="AH4767"/>
      <c r="AI4767"/>
      <c r="AJ4767"/>
      <c r="AK4767"/>
      <c r="AL4767"/>
    </row>
    <row r="4768" spans="3:38" ht="15" customHeight="1" x14ac:dyDescent="0.35">
      <c r="C4768"/>
      <c r="D4768"/>
      <c r="E4768"/>
      <c r="F4768"/>
      <c r="G4768"/>
      <c r="H4768"/>
      <c r="I4768"/>
      <c r="J4768"/>
      <c r="K4768"/>
      <c r="L4768"/>
      <c r="M4768"/>
      <c r="N4768"/>
      <c r="O4768"/>
      <c r="S4768"/>
      <c r="T4768"/>
      <c r="U4768"/>
      <c r="V4768"/>
      <c r="Y4768"/>
      <c r="Z4768"/>
      <c r="AA4768"/>
      <c r="AB4768"/>
      <c r="AC4768"/>
      <c r="AD4768"/>
      <c r="AE4768"/>
      <c r="AF4768"/>
      <c r="AG4768"/>
      <c r="AH4768"/>
      <c r="AI4768"/>
      <c r="AJ4768"/>
      <c r="AK4768"/>
      <c r="AL4768"/>
    </row>
    <row r="4769" spans="3:38" ht="15" customHeight="1" x14ac:dyDescent="0.35">
      <c r="C4769"/>
      <c r="D4769"/>
      <c r="E4769"/>
      <c r="F4769"/>
      <c r="G4769"/>
      <c r="H4769"/>
      <c r="I4769"/>
      <c r="J4769"/>
      <c r="K4769"/>
      <c r="L4769"/>
      <c r="M4769"/>
      <c r="N4769"/>
      <c r="O4769"/>
      <c r="S4769"/>
      <c r="T4769"/>
      <c r="U4769"/>
      <c r="V4769"/>
      <c r="Y4769"/>
      <c r="Z4769"/>
      <c r="AA4769"/>
      <c r="AB4769"/>
      <c r="AC4769"/>
      <c r="AD4769"/>
      <c r="AE4769"/>
      <c r="AF4769"/>
      <c r="AG4769"/>
      <c r="AH4769"/>
      <c r="AI4769"/>
      <c r="AJ4769"/>
      <c r="AK4769"/>
      <c r="AL4769"/>
    </row>
    <row r="4770" spans="3:38" ht="15" customHeight="1" x14ac:dyDescent="0.35">
      <c r="C4770"/>
      <c r="D4770"/>
      <c r="E4770"/>
      <c r="F4770"/>
      <c r="G4770"/>
      <c r="H4770"/>
      <c r="I4770"/>
      <c r="J4770"/>
      <c r="K4770"/>
      <c r="L4770"/>
      <c r="M4770"/>
      <c r="N4770"/>
      <c r="O4770"/>
      <c r="S4770"/>
      <c r="T4770"/>
      <c r="U4770"/>
      <c r="V4770"/>
      <c r="Y4770"/>
      <c r="Z4770"/>
      <c r="AA4770"/>
      <c r="AB4770"/>
      <c r="AC4770"/>
      <c r="AD4770"/>
      <c r="AE4770"/>
      <c r="AF4770"/>
      <c r="AG4770"/>
      <c r="AH4770"/>
      <c r="AI4770"/>
      <c r="AJ4770"/>
      <c r="AK4770"/>
      <c r="AL4770"/>
    </row>
    <row r="4771" spans="3:38" ht="15" customHeight="1" x14ac:dyDescent="0.35">
      <c r="C4771"/>
      <c r="D4771"/>
      <c r="E4771"/>
      <c r="F4771"/>
      <c r="G4771"/>
      <c r="H4771"/>
      <c r="I4771"/>
      <c r="J4771"/>
      <c r="K4771"/>
      <c r="L4771"/>
      <c r="M4771"/>
      <c r="N4771"/>
      <c r="O4771"/>
      <c r="S4771"/>
      <c r="T4771"/>
      <c r="U4771"/>
      <c r="V4771"/>
      <c r="Y4771"/>
      <c r="Z4771"/>
      <c r="AA4771"/>
      <c r="AB4771"/>
      <c r="AC4771"/>
      <c r="AD4771"/>
      <c r="AE4771"/>
      <c r="AF4771"/>
      <c r="AG4771"/>
      <c r="AH4771"/>
      <c r="AI4771"/>
      <c r="AJ4771"/>
      <c r="AK4771"/>
      <c r="AL4771"/>
    </row>
    <row r="4772" spans="3:38" ht="15" customHeight="1" x14ac:dyDescent="0.35">
      <c r="C4772"/>
      <c r="D4772"/>
      <c r="E4772"/>
      <c r="F4772"/>
      <c r="G4772"/>
      <c r="H4772"/>
      <c r="I4772"/>
      <c r="J4772"/>
      <c r="K4772"/>
      <c r="L4772"/>
      <c r="M4772"/>
      <c r="N4772"/>
      <c r="O4772"/>
      <c r="S4772"/>
      <c r="T4772"/>
      <c r="U4772"/>
      <c r="V4772"/>
      <c r="Y4772"/>
      <c r="Z4772"/>
      <c r="AA4772"/>
      <c r="AB4772"/>
      <c r="AC4772"/>
      <c r="AD4772"/>
      <c r="AE4772"/>
      <c r="AF4772"/>
      <c r="AG4772"/>
      <c r="AH4772"/>
      <c r="AI4772"/>
      <c r="AJ4772"/>
      <c r="AK4772"/>
      <c r="AL4772"/>
    </row>
    <row r="4773" spans="3:38" ht="15" customHeight="1" x14ac:dyDescent="0.35">
      <c r="C4773"/>
      <c r="D4773"/>
      <c r="E4773"/>
      <c r="F4773"/>
      <c r="G4773"/>
      <c r="H4773"/>
      <c r="I4773"/>
      <c r="J4773"/>
      <c r="K4773"/>
      <c r="L4773"/>
      <c r="M4773"/>
      <c r="N4773"/>
      <c r="O4773"/>
      <c r="S4773"/>
      <c r="T4773"/>
      <c r="U4773"/>
      <c r="V4773"/>
      <c r="Y4773"/>
      <c r="Z4773"/>
      <c r="AA4773"/>
      <c r="AB4773"/>
      <c r="AC4773"/>
      <c r="AD4773"/>
      <c r="AE4773"/>
      <c r="AF4773"/>
      <c r="AG4773"/>
      <c r="AH4773"/>
      <c r="AI4773"/>
      <c r="AJ4773"/>
      <c r="AK4773"/>
      <c r="AL4773"/>
    </row>
    <row r="4774" spans="3:38" ht="15" customHeight="1" x14ac:dyDescent="0.35">
      <c r="C4774"/>
      <c r="D4774"/>
      <c r="E4774"/>
      <c r="F4774"/>
      <c r="G4774"/>
      <c r="H4774"/>
      <c r="I4774"/>
      <c r="J4774"/>
      <c r="K4774"/>
      <c r="L4774"/>
      <c r="M4774"/>
      <c r="N4774"/>
      <c r="O4774"/>
      <c r="S4774"/>
      <c r="T4774"/>
      <c r="U4774"/>
      <c r="V4774"/>
      <c r="Y4774"/>
      <c r="Z4774"/>
      <c r="AA4774"/>
      <c r="AB4774"/>
      <c r="AC4774"/>
      <c r="AD4774"/>
      <c r="AE4774"/>
      <c r="AF4774"/>
      <c r="AG4774"/>
      <c r="AH4774"/>
      <c r="AI4774"/>
      <c r="AJ4774"/>
      <c r="AK4774"/>
      <c r="AL4774"/>
    </row>
    <row r="4775" spans="3:38" ht="15" customHeight="1" x14ac:dyDescent="0.35">
      <c r="C4775"/>
      <c r="D4775"/>
      <c r="E4775"/>
      <c r="F4775"/>
      <c r="G4775"/>
      <c r="H4775"/>
      <c r="I4775"/>
      <c r="J4775"/>
      <c r="K4775"/>
      <c r="L4775"/>
      <c r="M4775"/>
      <c r="N4775"/>
      <c r="O4775"/>
      <c r="S4775"/>
      <c r="T4775"/>
      <c r="U4775"/>
      <c r="V4775"/>
      <c r="Y4775"/>
      <c r="Z4775"/>
      <c r="AA4775"/>
      <c r="AB4775"/>
      <c r="AC4775"/>
      <c r="AD4775"/>
      <c r="AE4775"/>
      <c r="AF4775"/>
      <c r="AG4775"/>
      <c r="AH4775"/>
      <c r="AI4775"/>
      <c r="AJ4775"/>
      <c r="AK4775"/>
      <c r="AL4775"/>
    </row>
    <row r="4776" spans="3:38" ht="15" customHeight="1" x14ac:dyDescent="0.35">
      <c r="C4776"/>
      <c r="D4776"/>
      <c r="E4776"/>
      <c r="F4776"/>
      <c r="G4776"/>
      <c r="H4776"/>
      <c r="I4776"/>
      <c r="J4776"/>
      <c r="K4776"/>
      <c r="L4776"/>
      <c r="M4776"/>
      <c r="N4776"/>
      <c r="O4776"/>
      <c r="S4776"/>
      <c r="T4776"/>
      <c r="U4776"/>
      <c r="V4776"/>
      <c r="Y4776"/>
      <c r="Z4776"/>
      <c r="AA4776"/>
      <c r="AB4776"/>
      <c r="AC4776"/>
      <c r="AD4776"/>
      <c r="AE4776"/>
      <c r="AF4776"/>
      <c r="AG4776"/>
      <c r="AH4776"/>
      <c r="AI4776"/>
      <c r="AJ4776"/>
      <c r="AK4776"/>
      <c r="AL4776"/>
    </row>
    <row r="4777" spans="3:38" ht="15" customHeight="1" x14ac:dyDescent="0.35">
      <c r="C4777"/>
      <c r="D4777"/>
      <c r="E4777"/>
      <c r="F4777"/>
      <c r="G4777"/>
      <c r="H4777"/>
      <c r="I4777"/>
      <c r="J4777"/>
      <c r="K4777"/>
      <c r="L4777"/>
      <c r="M4777"/>
      <c r="N4777"/>
      <c r="O4777"/>
      <c r="S4777"/>
      <c r="T4777"/>
      <c r="U4777"/>
      <c r="V4777"/>
      <c r="Y4777"/>
      <c r="Z4777"/>
      <c r="AA4777"/>
      <c r="AB4777"/>
      <c r="AC4777"/>
      <c r="AD4777"/>
      <c r="AE4777"/>
      <c r="AF4777"/>
      <c r="AG4777"/>
      <c r="AH4777"/>
      <c r="AI4777"/>
      <c r="AJ4777"/>
      <c r="AK4777"/>
      <c r="AL4777"/>
    </row>
    <row r="4778" spans="3:38" ht="15" customHeight="1" x14ac:dyDescent="0.35">
      <c r="C4778"/>
      <c r="D4778"/>
      <c r="E4778"/>
      <c r="F4778"/>
      <c r="G4778"/>
      <c r="H4778"/>
      <c r="I4778"/>
      <c r="J4778"/>
      <c r="K4778"/>
      <c r="L4778"/>
      <c r="M4778"/>
      <c r="N4778"/>
      <c r="O4778"/>
      <c r="S4778"/>
      <c r="T4778"/>
      <c r="U4778"/>
      <c r="V4778"/>
      <c r="Y4778"/>
      <c r="Z4778"/>
      <c r="AA4778"/>
      <c r="AB4778"/>
      <c r="AC4778"/>
      <c r="AD4778"/>
      <c r="AE4778"/>
      <c r="AF4778"/>
      <c r="AG4778"/>
      <c r="AH4778"/>
      <c r="AI4778"/>
      <c r="AJ4778"/>
      <c r="AK4778"/>
      <c r="AL4778"/>
    </row>
    <row r="4779" spans="3:38" ht="15" customHeight="1" x14ac:dyDescent="0.35">
      <c r="C4779"/>
      <c r="D4779"/>
      <c r="E4779"/>
      <c r="F4779"/>
      <c r="G4779"/>
      <c r="H4779"/>
      <c r="I4779"/>
      <c r="J4779"/>
      <c r="K4779"/>
      <c r="L4779"/>
      <c r="M4779"/>
      <c r="N4779"/>
      <c r="O4779"/>
      <c r="S4779"/>
      <c r="T4779"/>
      <c r="U4779"/>
      <c r="V4779"/>
      <c r="Y4779"/>
      <c r="Z4779"/>
      <c r="AA4779"/>
      <c r="AB4779"/>
      <c r="AC4779"/>
      <c r="AD4779"/>
      <c r="AE4779"/>
      <c r="AF4779"/>
      <c r="AG4779"/>
      <c r="AH4779"/>
      <c r="AI4779"/>
      <c r="AJ4779"/>
      <c r="AK4779"/>
      <c r="AL4779"/>
    </row>
    <row r="4780" spans="3:38" ht="15" customHeight="1" x14ac:dyDescent="0.35">
      <c r="C4780"/>
      <c r="D4780"/>
      <c r="E4780"/>
      <c r="F4780"/>
      <c r="G4780"/>
      <c r="H4780"/>
      <c r="I4780"/>
      <c r="J4780"/>
      <c r="K4780"/>
      <c r="L4780"/>
      <c r="M4780"/>
      <c r="N4780"/>
      <c r="O4780"/>
      <c r="S4780"/>
      <c r="T4780"/>
      <c r="U4780"/>
      <c r="V4780"/>
      <c r="Y4780"/>
      <c r="Z4780"/>
      <c r="AA4780"/>
      <c r="AB4780"/>
      <c r="AC4780"/>
      <c r="AD4780"/>
      <c r="AE4780"/>
      <c r="AF4780"/>
      <c r="AG4780"/>
      <c r="AH4780"/>
      <c r="AI4780"/>
      <c r="AJ4780"/>
      <c r="AK4780"/>
      <c r="AL4780"/>
    </row>
    <row r="4781" spans="3:38" ht="15" customHeight="1" x14ac:dyDescent="0.35">
      <c r="C4781"/>
      <c r="D4781"/>
      <c r="E4781"/>
      <c r="F4781"/>
      <c r="G4781"/>
      <c r="H4781"/>
      <c r="I4781"/>
      <c r="J4781"/>
      <c r="K4781"/>
      <c r="L4781"/>
      <c r="M4781"/>
      <c r="N4781"/>
      <c r="O4781"/>
      <c r="S4781"/>
      <c r="T4781"/>
      <c r="U4781"/>
      <c r="V4781"/>
      <c r="Y4781"/>
      <c r="Z4781"/>
      <c r="AA4781"/>
      <c r="AB4781"/>
      <c r="AC4781"/>
      <c r="AD4781"/>
      <c r="AE4781"/>
      <c r="AF4781"/>
      <c r="AG4781"/>
      <c r="AH4781"/>
      <c r="AI4781"/>
      <c r="AJ4781"/>
      <c r="AK4781"/>
      <c r="AL4781"/>
    </row>
    <row r="4782" spans="3:38" ht="15" customHeight="1" x14ac:dyDescent="0.35">
      <c r="C4782"/>
      <c r="D4782"/>
      <c r="E4782"/>
      <c r="F4782"/>
      <c r="G4782"/>
      <c r="H4782"/>
      <c r="I4782"/>
      <c r="J4782"/>
      <c r="K4782"/>
      <c r="L4782"/>
      <c r="M4782"/>
      <c r="N4782"/>
      <c r="O4782"/>
      <c r="S4782"/>
      <c r="T4782"/>
      <c r="U4782"/>
      <c r="V4782"/>
      <c r="Y4782"/>
      <c r="Z4782"/>
      <c r="AA4782"/>
      <c r="AB4782"/>
      <c r="AC4782"/>
      <c r="AD4782"/>
      <c r="AE4782"/>
      <c r="AF4782"/>
      <c r="AG4782"/>
      <c r="AH4782"/>
      <c r="AI4782"/>
      <c r="AJ4782"/>
      <c r="AK4782"/>
      <c r="AL4782"/>
    </row>
    <row r="4783" spans="3:38" ht="15" customHeight="1" x14ac:dyDescent="0.35">
      <c r="C4783"/>
      <c r="D4783"/>
      <c r="E4783"/>
      <c r="F4783"/>
      <c r="G4783"/>
      <c r="H4783"/>
      <c r="I4783"/>
      <c r="J4783"/>
      <c r="K4783"/>
      <c r="L4783"/>
      <c r="M4783"/>
      <c r="N4783"/>
      <c r="O4783"/>
      <c r="S4783"/>
      <c r="T4783"/>
      <c r="U4783"/>
      <c r="V4783"/>
      <c r="Y4783"/>
      <c r="Z4783"/>
      <c r="AA4783"/>
      <c r="AB4783"/>
      <c r="AC4783"/>
      <c r="AD4783"/>
      <c r="AE4783"/>
      <c r="AF4783"/>
      <c r="AG4783"/>
      <c r="AH4783"/>
      <c r="AI4783"/>
      <c r="AJ4783"/>
      <c r="AK4783"/>
      <c r="AL4783"/>
    </row>
    <row r="4784" spans="3:38" ht="15" customHeight="1" x14ac:dyDescent="0.35">
      <c r="C4784"/>
      <c r="D4784"/>
      <c r="E4784"/>
      <c r="F4784"/>
      <c r="G4784"/>
      <c r="H4784"/>
      <c r="I4784"/>
      <c r="J4784"/>
      <c r="K4784"/>
      <c r="L4784"/>
      <c r="M4784"/>
      <c r="N4784"/>
      <c r="O4784"/>
      <c r="S4784"/>
      <c r="T4784"/>
      <c r="U4784"/>
      <c r="V4784"/>
      <c r="Y4784"/>
      <c r="Z4784"/>
      <c r="AA4784"/>
      <c r="AB4784"/>
      <c r="AC4784"/>
      <c r="AD4784"/>
      <c r="AE4784"/>
      <c r="AF4784"/>
      <c r="AG4784"/>
      <c r="AH4784"/>
      <c r="AI4784"/>
      <c r="AJ4784"/>
      <c r="AK4784"/>
      <c r="AL4784"/>
    </row>
    <row r="4785" spans="3:38" ht="15" customHeight="1" x14ac:dyDescent="0.35">
      <c r="C4785"/>
      <c r="D4785"/>
      <c r="E4785"/>
      <c r="F4785"/>
      <c r="G4785"/>
      <c r="H4785"/>
      <c r="I4785"/>
      <c r="J4785"/>
      <c r="K4785"/>
      <c r="L4785"/>
      <c r="M4785"/>
      <c r="N4785"/>
      <c r="O4785"/>
      <c r="S4785"/>
      <c r="T4785"/>
      <c r="U4785"/>
      <c r="V4785"/>
      <c r="Y4785"/>
      <c r="Z4785"/>
      <c r="AA4785"/>
      <c r="AB4785"/>
      <c r="AC4785"/>
      <c r="AD4785"/>
      <c r="AE4785"/>
      <c r="AF4785"/>
      <c r="AG4785"/>
      <c r="AH4785"/>
      <c r="AI4785"/>
      <c r="AJ4785"/>
      <c r="AK4785"/>
      <c r="AL4785"/>
    </row>
    <row r="4786" spans="3:38" ht="15" customHeight="1" x14ac:dyDescent="0.35">
      <c r="C4786"/>
      <c r="D4786"/>
      <c r="E4786"/>
      <c r="F4786"/>
      <c r="G4786"/>
      <c r="H4786"/>
      <c r="I4786"/>
      <c r="J4786"/>
      <c r="K4786"/>
      <c r="L4786"/>
      <c r="M4786"/>
      <c r="N4786"/>
      <c r="O4786"/>
      <c r="S4786"/>
      <c r="T4786"/>
      <c r="U4786"/>
      <c r="V4786"/>
      <c r="Y4786"/>
      <c r="Z4786"/>
      <c r="AA4786"/>
      <c r="AB4786"/>
      <c r="AC4786"/>
      <c r="AD4786"/>
      <c r="AE4786"/>
      <c r="AF4786"/>
      <c r="AG4786"/>
      <c r="AH4786"/>
      <c r="AI4786"/>
      <c r="AJ4786"/>
      <c r="AK4786"/>
      <c r="AL4786"/>
    </row>
    <row r="4787" spans="3:38" ht="15" customHeight="1" x14ac:dyDescent="0.35">
      <c r="C4787"/>
      <c r="D4787"/>
      <c r="E4787"/>
      <c r="F4787"/>
      <c r="G4787"/>
      <c r="H4787"/>
      <c r="I4787"/>
      <c r="J4787"/>
      <c r="K4787"/>
      <c r="L4787"/>
      <c r="M4787"/>
      <c r="N4787"/>
      <c r="O4787"/>
      <c r="S4787"/>
      <c r="T4787"/>
      <c r="U4787"/>
      <c r="V4787"/>
      <c r="Y4787"/>
      <c r="Z4787"/>
      <c r="AA4787"/>
      <c r="AB4787"/>
      <c r="AC4787"/>
      <c r="AD4787"/>
      <c r="AE4787"/>
      <c r="AF4787"/>
      <c r="AG4787"/>
      <c r="AH4787"/>
      <c r="AI4787"/>
      <c r="AJ4787"/>
      <c r="AK4787"/>
      <c r="AL4787"/>
    </row>
    <row r="4788" spans="3:38" ht="15" customHeight="1" x14ac:dyDescent="0.35">
      <c r="C4788"/>
      <c r="D4788"/>
      <c r="E4788"/>
      <c r="F4788"/>
      <c r="G4788"/>
      <c r="H4788"/>
      <c r="I4788"/>
      <c r="J4788"/>
      <c r="K4788"/>
      <c r="L4788"/>
      <c r="M4788"/>
      <c r="N4788"/>
      <c r="O4788"/>
      <c r="S4788"/>
      <c r="T4788"/>
      <c r="U4788"/>
      <c r="V4788"/>
      <c r="Y4788"/>
      <c r="Z4788"/>
      <c r="AA4788"/>
      <c r="AB4788"/>
      <c r="AC4788"/>
      <c r="AD4788"/>
      <c r="AE4788"/>
      <c r="AF4788"/>
      <c r="AG4788"/>
      <c r="AH4788"/>
      <c r="AI4788"/>
      <c r="AJ4788"/>
      <c r="AK4788"/>
      <c r="AL4788"/>
    </row>
    <row r="4789" spans="3:38" ht="15" customHeight="1" x14ac:dyDescent="0.35">
      <c r="C4789"/>
      <c r="D4789"/>
      <c r="E4789"/>
      <c r="F4789"/>
      <c r="G4789"/>
      <c r="H4789"/>
      <c r="I4789"/>
      <c r="J4789"/>
      <c r="K4789"/>
      <c r="L4789"/>
      <c r="M4789"/>
      <c r="N4789"/>
      <c r="O4789"/>
      <c r="S4789"/>
      <c r="T4789"/>
      <c r="U4789"/>
      <c r="V4789"/>
      <c r="Y4789"/>
      <c r="Z4789"/>
      <c r="AA4789"/>
      <c r="AB4789"/>
      <c r="AC4789"/>
      <c r="AD4789"/>
      <c r="AE4789"/>
      <c r="AF4789"/>
      <c r="AG4789"/>
      <c r="AH4789"/>
      <c r="AI4789"/>
      <c r="AJ4789"/>
      <c r="AK4789"/>
      <c r="AL4789"/>
    </row>
    <row r="4790" spans="3:38" ht="15" customHeight="1" x14ac:dyDescent="0.35">
      <c r="C4790"/>
      <c r="D4790"/>
      <c r="E4790"/>
      <c r="F4790"/>
      <c r="G4790"/>
      <c r="H4790"/>
      <c r="I4790"/>
      <c r="J4790"/>
      <c r="K4790"/>
      <c r="L4790"/>
      <c r="M4790"/>
      <c r="N4790"/>
      <c r="O4790"/>
      <c r="S4790"/>
      <c r="T4790"/>
      <c r="U4790"/>
      <c r="V4790"/>
      <c r="Y4790"/>
      <c r="Z4790"/>
      <c r="AA4790"/>
      <c r="AB4790"/>
      <c r="AC4790"/>
      <c r="AD4790"/>
      <c r="AE4790"/>
      <c r="AF4790"/>
      <c r="AG4790"/>
      <c r="AH4790"/>
      <c r="AI4790"/>
      <c r="AJ4790"/>
      <c r="AK4790"/>
      <c r="AL4790"/>
    </row>
    <row r="4791" spans="3:38" ht="15" customHeight="1" x14ac:dyDescent="0.35">
      <c r="C4791"/>
      <c r="D4791"/>
      <c r="E4791"/>
      <c r="F4791"/>
      <c r="G4791"/>
      <c r="H4791"/>
      <c r="I4791"/>
      <c r="J4791"/>
      <c r="K4791"/>
      <c r="L4791"/>
      <c r="M4791"/>
      <c r="N4791"/>
      <c r="O4791"/>
      <c r="S4791"/>
      <c r="T4791"/>
      <c r="U4791"/>
      <c r="V4791"/>
      <c r="Y4791"/>
      <c r="Z4791"/>
      <c r="AA4791"/>
      <c r="AB4791"/>
      <c r="AC4791"/>
      <c r="AD4791"/>
      <c r="AE4791"/>
      <c r="AF4791"/>
      <c r="AG4791"/>
      <c r="AH4791"/>
      <c r="AI4791"/>
      <c r="AJ4791"/>
      <c r="AK4791"/>
      <c r="AL4791"/>
    </row>
    <row r="4792" spans="3:38" ht="15" customHeight="1" x14ac:dyDescent="0.35">
      <c r="C4792"/>
      <c r="D4792"/>
      <c r="E4792"/>
      <c r="F4792"/>
      <c r="G4792"/>
      <c r="H4792"/>
      <c r="I4792"/>
      <c r="J4792"/>
      <c r="K4792"/>
      <c r="L4792"/>
      <c r="M4792"/>
      <c r="N4792"/>
      <c r="O4792"/>
      <c r="S4792"/>
      <c r="T4792"/>
      <c r="U4792"/>
      <c r="V4792"/>
      <c r="Y4792"/>
      <c r="Z4792"/>
      <c r="AA4792"/>
      <c r="AB4792"/>
      <c r="AC4792"/>
      <c r="AD4792"/>
      <c r="AE4792"/>
      <c r="AF4792"/>
      <c r="AG4792"/>
      <c r="AH4792"/>
      <c r="AI4792"/>
      <c r="AJ4792"/>
      <c r="AK4792"/>
      <c r="AL4792"/>
    </row>
    <row r="4793" spans="3:38" ht="15" customHeight="1" x14ac:dyDescent="0.35">
      <c r="C4793"/>
      <c r="D4793"/>
      <c r="E4793"/>
      <c r="F4793"/>
      <c r="G4793"/>
      <c r="H4793"/>
      <c r="I4793"/>
      <c r="J4793"/>
      <c r="K4793"/>
      <c r="L4793"/>
      <c r="M4793"/>
      <c r="N4793"/>
      <c r="O4793"/>
      <c r="S4793"/>
      <c r="T4793"/>
      <c r="U4793"/>
      <c r="V4793"/>
      <c r="Y4793"/>
      <c r="Z4793"/>
      <c r="AA4793"/>
      <c r="AB4793"/>
      <c r="AC4793"/>
      <c r="AD4793"/>
      <c r="AE4793"/>
      <c r="AF4793"/>
      <c r="AG4793"/>
      <c r="AH4793"/>
      <c r="AI4793"/>
      <c r="AJ4793"/>
      <c r="AK4793"/>
      <c r="AL4793"/>
    </row>
    <row r="4794" spans="3:38" ht="15" customHeight="1" x14ac:dyDescent="0.35">
      <c r="C4794"/>
      <c r="D4794"/>
      <c r="E4794"/>
      <c r="F4794"/>
      <c r="G4794"/>
      <c r="H4794"/>
      <c r="I4794"/>
      <c r="J4794"/>
      <c r="K4794"/>
      <c r="L4794"/>
      <c r="M4794"/>
      <c r="N4794"/>
      <c r="O4794"/>
      <c r="S4794"/>
      <c r="T4794"/>
      <c r="U4794"/>
      <c r="V4794"/>
      <c r="Y4794"/>
      <c r="Z4794"/>
      <c r="AA4794"/>
      <c r="AB4794"/>
      <c r="AC4794"/>
      <c r="AD4794"/>
      <c r="AE4794"/>
      <c r="AF4794"/>
      <c r="AG4794"/>
      <c r="AH4794"/>
      <c r="AI4794"/>
      <c r="AJ4794"/>
      <c r="AK4794"/>
      <c r="AL4794"/>
    </row>
    <row r="4795" spans="3:38" ht="15" customHeight="1" x14ac:dyDescent="0.35">
      <c r="C4795"/>
      <c r="D4795"/>
      <c r="E4795"/>
      <c r="F4795"/>
      <c r="G4795"/>
      <c r="H4795"/>
      <c r="I4795"/>
      <c r="J4795"/>
      <c r="K4795"/>
      <c r="L4795"/>
      <c r="M4795"/>
      <c r="N4795"/>
      <c r="O4795"/>
      <c r="S4795"/>
      <c r="T4795"/>
      <c r="U4795"/>
      <c r="V4795"/>
      <c r="Y4795"/>
      <c r="Z4795"/>
      <c r="AA4795"/>
      <c r="AB4795"/>
      <c r="AC4795"/>
      <c r="AD4795"/>
      <c r="AE4795"/>
      <c r="AF4795"/>
      <c r="AG4795"/>
      <c r="AH4795"/>
      <c r="AI4795"/>
      <c r="AJ4795"/>
      <c r="AK4795"/>
      <c r="AL4795"/>
    </row>
    <row r="4796" spans="3:38" ht="15" customHeight="1" x14ac:dyDescent="0.35">
      <c r="C4796"/>
      <c r="D4796"/>
      <c r="E4796"/>
      <c r="F4796"/>
      <c r="G4796"/>
      <c r="H4796"/>
      <c r="I4796"/>
      <c r="J4796"/>
      <c r="K4796"/>
      <c r="L4796"/>
      <c r="M4796"/>
      <c r="N4796"/>
      <c r="O4796"/>
      <c r="S4796"/>
      <c r="T4796"/>
      <c r="U4796"/>
      <c r="V4796"/>
      <c r="Y4796"/>
      <c r="Z4796"/>
      <c r="AA4796"/>
      <c r="AB4796"/>
      <c r="AC4796"/>
      <c r="AD4796"/>
      <c r="AE4796"/>
      <c r="AF4796"/>
      <c r="AG4796"/>
      <c r="AH4796"/>
      <c r="AI4796"/>
      <c r="AJ4796"/>
      <c r="AK4796"/>
      <c r="AL4796"/>
    </row>
    <row r="4797" spans="3:38" ht="15" customHeight="1" x14ac:dyDescent="0.35">
      <c r="C4797"/>
      <c r="D4797"/>
      <c r="E4797"/>
      <c r="F4797"/>
      <c r="G4797"/>
      <c r="H4797"/>
      <c r="I4797"/>
      <c r="J4797"/>
      <c r="K4797"/>
      <c r="L4797"/>
      <c r="M4797"/>
      <c r="N4797"/>
      <c r="O4797"/>
      <c r="S4797"/>
      <c r="T4797"/>
      <c r="U4797"/>
      <c r="V4797"/>
      <c r="Y4797"/>
      <c r="Z4797"/>
      <c r="AA4797"/>
      <c r="AB4797"/>
      <c r="AC4797"/>
      <c r="AD4797"/>
      <c r="AE4797"/>
      <c r="AF4797"/>
      <c r="AG4797"/>
      <c r="AH4797"/>
      <c r="AI4797"/>
      <c r="AJ4797"/>
      <c r="AK4797"/>
      <c r="AL4797"/>
    </row>
    <row r="4798" spans="3:38" ht="15" customHeight="1" x14ac:dyDescent="0.35">
      <c r="C4798"/>
      <c r="D4798"/>
      <c r="E4798"/>
      <c r="F4798"/>
      <c r="G4798"/>
      <c r="H4798"/>
      <c r="I4798"/>
      <c r="J4798"/>
      <c r="K4798"/>
      <c r="L4798"/>
      <c r="M4798"/>
      <c r="N4798"/>
      <c r="O4798"/>
      <c r="S4798"/>
      <c r="T4798"/>
      <c r="U4798"/>
      <c r="V4798"/>
      <c r="Y4798"/>
      <c r="Z4798"/>
      <c r="AA4798"/>
      <c r="AB4798"/>
      <c r="AC4798"/>
      <c r="AD4798"/>
      <c r="AE4798"/>
      <c r="AF4798"/>
      <c r="AG4798"/>
      <c r="AH4798"/>
      <c r="AI4798"/>
      <c r="AJ4798"/>
      <c r="AK4798"/>
      <c r="AL4798"/>
    </row>
    <row r="4799" spans="3:38" ht="15" customHeight="1" x14ac:dyDescent="0.35">
      <c r="C4799"/>
      <c r="D4799"/>
      <c r="E4799"/>
      <c r="F4799"/>
      <c r="G4799"/>
      <c r="H4799"/>
      <c r="I4799"/>
      <c r="J4799"/>
      <c r="K4799"/>
      <c r="L4799"/>
      <c r="M4799"/>
      <c r="N4799"/>
      <c r="O4799"/>
      <c r="S4799"/>
      <c r="T4799"/>
      <c r="U4799"/>
      <c r="V4799"/>
      <c r="Y4799"/>
      <c r="Z4799"/>
      <c r="AA4799"/>
      <c r="AB4799"/>
      <c r="AC4799"/>
      <c r="AD4799"/>
      <c r="AE4799"/>
      <c r="AF4799"/>
      <c r="AG4799"/>
      <c r="AH4799"/>
      <c r="AI4799"/>
      <c r="AJ4799"/>
      <c r="AK4799"/>
      <c r="AL4799"/>
    </row>
    <row r="4800" spans="3:38" ht="15" customHeight="1" x14ac:dyDescent="0.35">
      <c r="C4800"/>
      <c r="D4800"/>
      <c r="E4800"/>
      <c r="F4800"/>
      <c r="G4800"/>
      <c r="H4800"/>
      <c r="I4800"/>
      <c r="J4800"/>
      <c r="K4800"/>
      <c r="L4800"/>
      <c r="M4800"/>
      <c r="N4800"/>
      <c r="O4800"/>
      <c r="S4800"/>
      <c r="T4800"/>
      <c r="U4800"/>
      <c r="V4800"/>
      <c r="Y4800"/>
      <c r="Z4800"/>
      <c r="AA4800"/>
      <c r="AB4800"/>
      <c r="AC4800"/>
      <c r="AD4800"/>
      <c r="AE4800"/>
      <c r="AF4800"/>
      <c r="AG4800"/>
      <c r="AH4800"/>
      <c r="AI4800"/>
      <c r="AJ4800"/>
      <c r="AK4800"/>
      <c r="AL4800"/>
    </row>
    <row r="4801" spans="3:38" ht="15" customHeight="1" x14ac:dyDescent="0.35">
      <c r="C4801"/>
      <c r="D4801"/>
      <c r="E4801"/>
      <c r="F4801"/>
      <c r="G4801"/>
      <c r="H4801"/>
      <c r="I4801"/>
      <c r="J4801"/>
      <c r="K4801"/>
      <c r="L4801"/>
      <c r="M4801"/>
      <c r="N4801"/>
      <c r="O4801"/>
      <c r="S4801"/>
      <c r="T4801"/>
      <c r="U4801"/>
      <c r="V4801"/>
      <c r="Y4801"/>
      <c r="Z4801"/>
      <c r="AA4801"/>
      <c r="AB4801"/>
      <c r="AC4801"/>
      <c r="AD4801"/>
      <c r="AE4801"/>
      <c r="AF4801"/>
      <c r="AG4801"/>
      <c r="AH4801"/>
      <c r="AI4801"/>
      <c r="AJ4801"/>
      <c r="AK4801"/>
      <c r="AL4801"/>
    </row>
    <row r="4802" spans="3:38" ht="15" customHeight="1" x14ac:dyDescent="0.35">
      <c r="C4802"/>
      <c r="D4802"/>
      <c r="E4802"/>
      <c r="F4802"/>
      <c r="G4802"/>
      <c r="H4802"/>
      <c r="I4802"/>
      <c r="J4802"/>
      <c r="K4802"/>
      <c r="L4802"/>
      <c r="M4802"/>
      <c r="N4802"/>
      <c r="O4802"/>
      <c r="S4802"/>
      <c r="T4802"/>
      <c r="U4802"/>
      <c r="V4802"/>
      <c r="Y4802"/>
      <c r="Z4802"/>
      <c r="AA4802"/>
      <c r="AB4802"/>
      <c r="AC4802"/>
      <c r="AD4802"/>
      <c r="AE4802"/>
      <c r="AF4802"/>
      <c r="AG4802"/>
      <c r="AH4802"/>
      <c r="AI4802"/>
      <c r="AJ4802"/>
      <c r="AK4802"/>
      <c r="AL4802"/>
    </row>
    <row r="4803" spans="3:38" ht="15" customHeight="1" x14ac:dyDescent="0.35">
      <c r="C4803"/>
      <c r="D4803"/>
      <c r="E4803"/>
      <c r="F4803"/>
      <c r="G4803"/>
      <c r="H4803"/>
      <c r="I4803"/>
      <c r="J4803"/>
      <c r="K4803"/>
      <c r="L4803"/>
      <c r="M4803"/>
      <c r="N4803"/>
      <c r="O4803"/>
      <c r="S4803"/>
      <c r="T4803"/>
      <c r="U4803"/>
      <c r="V4803"/>
      <c r="Y4803"/>
      <c r="Z4803"/>
      <c r="AA4803"/>
      <c r="AB4803"/>
      <c r="AC4803"/>
      <c r="AD4803"/>
      <c r="AE4803"/>
      <c r="AF4803"/>
      <c r="AG4803"/>
      <c r="AH4803"/>
      <c r="AI4803"/>
      <c r="AJ4803"/>
      <c r="AK4803"/>
      <c r="AL4803"/>
    </row>
    <row r="4804" spans="3:38" ht="15" customHeight="1" x14ac:dyDescent="0.35">
      <c r="C4804"/>
      <c r="D4804"/>
      <c r="E4804"/>
      <c r="F4804"/>
      <c r="G4804"/>
      <c r="H4804"/>
      <c r="I4804"/>
      <c r="J4804"/>
      <c r="K4804"/>
      <c r="L4804"/>
      <c r="M4804"/>
      <c r="N4804"/>
      <c r="O4804"/>
      <c r="S4804"/>
      <c r="T4804"/>
      <c r="U4804"/>
      <c r="V4804"/>
      <c r="Y4804"/>
      <c r="Z4804"/>
      <c r="AA4804"/>
      <c r="AB4804"/>
      <c r="AC4804"/>
      <c r="AD4804"/>
      <c r="AE4804"/>
      <c r="AF4804"/>
      <c r="AG4804"/>
      <c r="AH4804"/>
      <c r="AI4804"/>
      <c r="AJ4804"/>
      <c r="AK4804"/>
      <c r="AL4804"/>
    </row>
    <row r="4805" spans="3:38" ht="15" customHeight="1" x14ac:dyDescent="0.35">
      <c r="C4805"/>
      <c r="D4805"/>
      <c r="E4805"/>
      <c r="F4805"/>
      <c r="G4805"/>
      <c r="H4805"/>
      <c r="I4805"/>
      <c r="J4805"/>
      <c r="K4805"/>
      <c r="L4805"/>
      <c r="M4805"/>
      <c r="N4805"/>
      <c r="O4805"/>
      <c r="S4805"/>
      <c r="T4805"/>
      <c r="U4805"/>
      <c r="V4805"/>
      <c r="Y4805"/>
      <c r="Z4805"/>
      <c r="AA4805"/>
      <c r="AB4805"/>
      <c r="AC4805"/>
      <c r="AD4805"/>
      <c r="AE4805"/>
      <c r="AF4805"/>
      <c r="AG4805"/>
      <c r="AH4805"/>
      <c r="AI4805"/>
      <c r="AJ4805"/>
      <c r="AK4805"/>
      <c r="AL4805"/>
    </row>
    <row r="4806" spans="3:38" ht="15" customHeight="1" x14ac:dyDescent="0.35">
      <c r="C4806"/>
      <c r="D4806"/>
      <c r="E4806"/>
      <c r="F4806"/>
      <c r="G4806"/>
      <c r="H4806"/>
      <c r="I4806"/>
      <c r="J4806"/>
      <c r="K4806"/>
      <c r="L4806"/>
      <c r="M4806"/>
      <c r="N4806"/>
      <c r="O4806"/>
      <c r="S4806"/>
      <c r="T4806"/>
      <c r="U4806"/>
      <c r="V4806"/>
      <c r="Y4806"/>
      <c r="Z4806"/>
      <c r="AA4806"/>
      <c r="AB4806"/>
      <c r="AC4806"/>
      <c r="AD4806"/>
      <c r="AE4806"/>
      <c r="AF4806"/>
      <c r="AG4806"/>
      <c r="AH4806"/>
      <c r="AI4806"/>
      <c r="AJ4806"/>
      <c r="AK4806"/>
      <c r="AL4806"/>
    </row>
    <row r="4807" spans="3:38" ht="15" customHeight="1" x14ac:dyDescent="0.35">
      <c r="C4807"/>
      <c r="D4807"/>
      <c r="E4807"/>
      <c r="F4807"/>
      <c r="G4807"/>
      <c r="H4807"/>
      <c r="I4807"/>
      <c r="J4807"/>
      <c r="K4807"/>
      <c r="L4807"/>
      <c r="M4807"/>
      <c r="N4807"/>
      <c r="O4807"/>
      <c r="S4807"/>
      <c r="T4807"/>
      <c r="U4807"/>
      <c r="V4807"/>
      <c r="Y4807"/>
      <c r="Z4807"/>
      <c r="AA4807"/>
      <c r="AB4807"/>
      <c r="AC4807"/>
      <c r="AD4807"/>
      <c r="AE4807"/>
      <c r="AF4807"/>
      <c r="AG4807"/>
      <c r="AH4807"/>
      <c r="AI4807"/>
      <c r="AJ4807"/>
      <c r="AK4807"/>
      <c r="AL4807"/>
    </row>
    <row r="4808" spans="3:38" ht="15" customHeight="1" x14ac:dyDescent="0.35">
      <c r="C4808"/>
      <c r="D4808"/>
      <c r="E4808"/>
      <c r="F4808"/>
      <c r="G4808"/>
      <c r="H4808"/>
      <c r="I4808"/>
      <c r="J4808"/>
      <c r="K4808"/>
      <c r="L4808"/>
      <c r="M4808"/>
      <c r="N4808"/>
      <c r="O4808"/>
      <c r="S4808"/>
      <c r="T4808"/>
      <c r="U4808"/>
      <c r="V4808"/>
      <c r="Y4808"/>
      <c r="Z4808"/>
      <c r="AA4808"/>
      <c r="AB4808"/>
      <c r="AC4808"/>
      <c r="AD4808"/>
      <c r="AE4808"/>
      <c r="AF4808"/>
      <c r="AG4808"/>
      <c r="AH4808"/>
      <c r="AI4808"/>
      <c r="AJ4808"/>
      <c r="AK4808"/>
      <c r="AL4808"/>
    </row>
    <row r="4809" spans="3:38" ht="15" customHeight="1" x14ac:dyDescent="0.35">
      <c r="C4809"/>
      <c r="D4809"/>
      <c r="E4809"/>
      <c r="F4809"/>
      <c r="G4809"/>
      <c r="H4809"/>
      <c r="I4809"/>
      <c r="J4809"/>
      <c r="K4809"/>
      <c r="L4809"/>
      <c r="M4809"/>
      <c r="N4809"/>
      <c r="O4809"/>
      <c r="S4809"/>
      <c r="T4809"/>
      <c r="U4809"/>
      <c r="V4809"/>
      <c r="Y4809"/>
      <c r="Z4809"/>
      <c r="AA4809"/>
      <c r="AB4809"/>
      <c r="AC4809"/>
      <c r="AD4809"/>
      <c r="AE4809"/>
      <c r="AF4809"/>
      <c r="AG4809"/>
      <c r="AH4809"/>
      <c r="AI4809"/>
      <c r="AJ4809"/>
      <c r="AK4809"/>
      <c r="AL4809"/>
    </row>
    <row r="4810" spans="3:38" ht="15" customHeight="1" x14ac:dyDescent="0.35">
      <c r="C4810"/>
      <c r="D4810"/>
      <c r="E4810"/>
      <c r="F4810"/>
      <c r="G4810"/>
      <c r="H4810"/>
      <c r="I4810"/>
      <c r="J4810"/>
      <c r="K4810"/>
      <c r="L4810"/>
      <c r="M4810"/>
      <c r="N4810"/>
      <c r="O4810"/>
      <c r="S4810"/>
      <c r="T4810"/>
      <c r="U4810"/>
      <c r="V4810"/>
      <c r="Y4810"/>
      <c r="Z4810"/>
      <c r="AA4810"/>
      <c r="AB4810"/>
      <c r="AC4810"/>
      <c r="AD4810"/>
      <c r="AE4810"/>
      <c r="AF4810"/>
      <c r="AG4810"/>
      <c r="AH4810"/>
      <c r="AI4810"/>
      <c r="AJ4810"/>
      <c r="AK4810"/>
      <c r="AL4810"/>
    </row>
    <row r="4811" spans="3:38" ht="15" customHeight="1" x14ac:dyDescent="0.35">
      <c r="C4811"/>
      <c r="D4811"/>
      <c r="E4811"/>
      <c r="F4811"/>
      <c r="G4811"/>
      <c r="H4811"/>
      <c r="I4811"/>
      <c r="J4811"/>
      <c r="K4811"/>
      <c r="L4811"/>
      <c r="M4811"/>
      <c r="N4811"/>
      <c r="O4811"/>
      <c r="S4811"/>
      <c r="T4811"/>
      <c r="U4811"/>
      <c r="V4811"/>
      <c r="Y4811"/>
      <c r="Z4811"/>
      <c r="AA4811"/>
      <c r="AB4811"/>
      <c r="AC4811"/>
      <c r="AD4811"/>
      <c r="AE4811"/>
      <c r="AF4811"/>
      <c r="AG4811"/>
      <c r="AH4811"/>
      <c r="AI4811"/>
      <c r="AJ4811"/>
      <c r="AK4811"/>
      <c r="AL4811"/>
    </row>
    <row r="4812" spans="3:38" ht="15" customHeight="1" x14ac:dyDescent="0.35">
      <c r="C4812"/>
      <c r="D4812"/>
      <c r="E4812"/>
      <c r="F4812"/>
      <c r="G4812"/>
      <c r="H4812"/>
      <c r="I4812"/>
      <c r="J4812"/>
      <c r="K4812"/>
      <c r="L4812"/>
      <c r="M4812"/>
      <c r="N4812"/>
      <c r="O4812"/>
      <c r="S4812"/>
      <c r="T4812"/>
      <c r="U4812"/>
      <c r="V4812"/>
      <c r="Y4812"/>
      <c r="Z4812"/>
      <c r="AA4812"/>
      <c r="AB4812"/>
      <c r="AC4812"/>
      <c r="AD4812"/>
      <c r="AE4812"/>
      <c r="AF4812"/>
      <c r="AG4812"/>
      <c r="AH4812"/>
      <c r="AI4812"/>
      <c r="AJ4812"/>
      <c r="AK4812"/>
      <c r="AL4812"/>
    </row>
    <row r="4813" spans="3:38" ht="15" customHeight="1" x14ac:dyDescent="0.35">
      <c r="C4813"/>
      <c r="D4813"/>
      <c r="E4813"/>
      <c r="F4813"/>
      <c r="G4813"/>
      <c r="H4813"/>
      <c r="I4813"/>
      <c r="J4813"/>
      <c r="K4813"/>
      <c r="L4813"/>
      <c r="M4813"/>
      <c r="N4813"/>
      <c r="O4813"/>
      <c r="S4813"/>
      <c r="T4813"/>
      <c r="U4813"/>
      <c r="V4813"/>
      <c r="Y4813"/>
      <c r="Z4813"/>
      <c r="AA4813"/>
      <c r="AB4813"/>
      <c r="AC4813"/>
      <c r="AD4813"/>
      <c r="AE4813"/>
      <c r="AF4813"/>
      <c r="AG4813"/>
      <c r="AH4813"/>
      <c r="AI4813"/>
      <c r="AJ4813"/>
      <c r="AK4813"/>
      <c r="AL4813"/>
    </row>
    <row r="4814" spans="3:38" ht="15" customHeight="1" x14ac:dyDescent="0.35">
      <c r="C4814"/>
      <c r="D4814"/>
      <c r="E4814"/>
      <c r="F4814"/>
      <c r="G4814"/>
      <c r="H4814"/>
      <c r="I4814"/>
      <c r="J4814"/>
      <c r="K4814"/>
      <c r="L4814"/>
      <c r="M4814"/>
      <c r="N4814"/>
      <c r="O4814"/>
      <c r="S4814"/>
      <c r="T4814"/>
      <c r="U4814"/>
      <c r="V4814"/>
      <c r="Y4814"/>
      <c r="Z4814"/>
      <c r="AA4814"/>
      <c r="AB4814"/>
      <c r="AC4814"/>
      <c r="AD4814"/>
      <c r="AE4814"/>
      <c r="AF4814"/>
      <c r="AG4814"/>
      <c r="AH4814"/>
      <c r="AI4814"/>
      <c r="AJ4814"/>
      <c r="AK4814"/>
      <c r="AL4814"/>
    </row>
    <row r="4815" spans="3:38" ht="15" customHeight="1" x14ac:dyDescent="0.35">
      <c r="C4815"/>
      <c r="D4815"/>
      <c r="E4815"/>
      <c r="F4815"/>
      <c r="G4815"/>
      <c r="H4815"/>
      <c r="I4815"/>
      <c r="J4815"/>
      <c r="K4815"/>
      <c r="L4815"/>
      <c r="M4815"/>
      <c r="N4815"/>
      <c r="O4815"/>
      <c r="S4815"/>
      <c r="T4815"/>
      <c r="U4815"/>
      <c r="V4815"/>
      <c r="Y4815"/>
      <c r="Z4815"/>
      <c r="AA4815"/>
      <c r="AB4815"/>
      <c r="AC4815"/>
      <c r="AD4815"/>
      <c r="AE4815"/>
      <c r="AF4815"/>
      <c r="AG4815"/>
      <c r="AH4815"/>
      <c r="AI4815"/>
      <c r="AJ4815"/>
      <c r="AK4815"/>
      <c r="AL4815"/>
    </row>
    <row r="4816" spans="3:38" ht="15" customHeight="1" x14ac:dyDescent="0.35">
      <c r="C4816"/>
      <c r="D4816"/>
      <c r="E4816"/>
      <c r="F4816"/>
      <c r="G4816"/>
      <c r="H4816"/>
      <c r="I4816"/>
      <c r="J4816"/>
      <c r="K4816"/>
      <c r="L4816"/>
      <c r="M4816"/>
      <c r="N4816"/>
      <c r="O4816"/>
      <c r="S4816"/>
      <c r="T4816"/>
      <c r="U4816"/>
      <c r="V4816"/>
      <c r="Y4816"/>
      <c r="Z4816"/>
      <c r="AA4816"/>
      <c r="AB4816"/>
      <c r="AC4816"/>
      <c r="AD4816"/>
      <c r="AE4816"/>
      <c r="AF4816"/>
      <c r="AG4816"/>
      <c r="AH4816"/>
      <c r="AI4816"/>
      <c r="AJ4816"/>
      <c r="AK4816"/>
      <c r="AL4816"/>
    </row>
    <row r="4817" spans="3:38" ht="15" customHeight="1" x14ac:dyDescent="0.35">
      <c r="C4817"/>
      <c r="D4817"/>
      <c r="E4817"/>
      <c r="F4817"/>
      <c r="G4817"/>
      <c r="H4817"/>
      <c r="I4817"/>
      <c r="J4817"/>
      <c r="K4817"/>
      <c r="L4817"/>
      <c r="M4817"/>
      <c r="N4817"/>
      <c r="O4817"/>
      <c r="S4817"/>
      <c r="T4817"/>
      <c r="U4817"/>
      <c r="V4817"/>
      <c r="Y4817"/>
      <c r="Z4817"/>
      <c r="AA4817"/>
      <c r="AB4817"/>
      <c r="AC4817"/>
      <c r="AD4817"/>
      <c r="AE4817"/>
      <c r="AF4817"/>
      <c r="AG4817"/>
      <c r="AH4817"/>
      <c r="AI4817"/>
      <c r="AJ4817"/>
      <c r="AK4817"/>
      <c r="AL4817"/>
    </row>
    <row r="4818" spans="3:38" ht="15" customHeight="1" x14ac:dyDescent="0.35">
      <c r="C4818"/>
      <c r="D4818"/>
      <c r="E4818"/>
      <c r="F4818"/>
      <c r="G4818"/>
      <c r="H4818"/>
      <c r="I4818"/>
      <c r="J4818"/>
      <c r="K4818"/>
      <c r="L4818"/>
      <c r="M4818"/>
      <c r="N4818"/>
      <c r="O4818"/>
      <c r="S4818"/>
      <c r="T4818"/>
      <c r="U4818"/>
      <c r="V4818"/>
      <c r="Y4818"/>
      <c r="Z4818"/>
      <c r="AA4818"/>
      <c r="AB4818"/>
      <c r="AC4818"/>
      <c r="AD4818"/>
      <c r="AE4818"/>
      <c r="AF4818"/>
      <c r="AG4818"/>
      <c r="AH4818"/>
      <c r="AI4818"/>
      <c r="AJ4818"/>
      <c r="AK4818"/>
      <c r="AL4818"/>
    </row>
    <row r="4819" spans="3:38" ht="15" customHeight="1" x14ac:dyDescent="0.35">
      <c r="C4819"/>
      <c r="D4819"/>
      <c r="E4819"/>
      <c r="F4819"/>
      <c r="G4819"/>
      <c r="H4819"/>
      <c r="I4819"/>
      <c r="J4819"/>
      <c r="K4819"/>
      <c r="L4819"/>
      <c r="M4819"/>
      <c r="N4819"/>
      <c r="O4819"/>
      <c r="S4819"/>
      <c r="T4819"/>
      <c r="U4819"/>
      <c r="V4819"/>
      <c r="Y4819"/>
      <c r="Z4819"/>
      <c r="AA4819"/>
      <c r="AB4819"/>
      <c r="AC4819"/>
      <c r="AD4819"/>
      <c r="AE4819"/>
      <c r="AF4819"/>
      <c r="AG4819"/>
      <c r="AH4819"/>
      <c r="AI4819"/>
      <c r="AJ4819"/>
      <c r="AK4819"/>
      <c r="AL4819"/>
    </row>
    <row r="4820" spans="3:38" ht="15" customHeight="1" x14ac:dyDescent="0.35">
      <c r="C4820"/>
      <c r="D4820"/>
      <c r="E4820"/>
      <c r="F4820"/>
      <c r="G4820"/>
      <c r="H4820"/>
      <c r="I4820"/>
      <c r="J4820"/>
      <c r="K4820"/>
      <c r="L4820"/>
      <c r="M4820"/>
      <c r="N4820"/>
      <c r="O4820"/>
      <c r="S4820"/>
      <c r="T4820"/>
      <c r="U4820"/>
      <c r="V4820"/>
      <c r="Y4820"/>
      <c r="Z4820"/>
      <c r="AA4820"/>
      <c r="AB4820"/>
      <c r="AC4820"/>
      <c r="AD4820"/>
      <c r="AE4820"/>
      <c r="AF4820"/>
      <c r="AG4820"/>
      <c r="AH4820"/>
      <c r="AI4820"/>
      <c r="AJ4820"/>
      <c r="AK4820"/>
      <c r="AL4820"/>
    </row>
    <row r="4821" spans="3:38" ht="15" customHeight="1" x14ac:dyDescent="0.35">
      <c r="C4821"/>
      <c r="D4821"/>
      <c r="E4821"/>
      <c r="F4821"/>
      <c r="G4821"/>
      <c r="H4821"/>
      <c r="I4821"/>
      <c r="J4821"/>
      <c r="K4821"/>
      <c r="L4821"/>
      <c r="M4821"/>
      <c r="N4821"/>
      <c r="O4821"/>
      <c r="S4821"/>
      <c r="T4821"/>
      <c r="U4821"/>
      <c r="V4821"/>
      <c r="Y4821"/>
      <c r="Z4821"/>
      <c r="AA4821"/>
      <c r="AB4821"/>
      <c r="AC4821"/>
      <c r="AD4821"/>
      <c r="AE4821"/>
      <c r="AF4821"/>
      <c r="AG4821"/>
      <c r="AH4821"/>
      <c r="AI4821"/>
      <c r="AJ4821"/>
      <c r="AK4821"/>
      <c r="AL4821"/>
    </row>
    <row r="4822" spans="3:38" ht="15" customHeight="1" x14ac:dyDescent="0.35">
      <c r="C4822"/>
      <c r="D4822"/>
      <c r="E4822"/>
      <c r="F4822"/>
      <c r="G4822"/>
      <c r="H4822"/>
      <c r="I4822"/>
      <c r="J4822"/>
      <c r="K4822"/>
      <c r="L4822"/>
      <c r="M4822"/>
      <c r="N4822"/>
      <c r="O4822"/>
      <c r="S4822"/>
      <c r="T4822"/>
      <c r="U4822"/>
      <c r="V4822"/>
      <c r="Y4822"/>
      <c r="Z4822"/>
      <c r="AA4822"/>
      <c r="AB4822"/>
      <c r="AC4822"/>
      <c r="AD4822"/>
      <c r="AE4822"/>
      <c r="AF4822"/>
      <c r="AG4822"/>
      <c r="AH4822"/>
      <c r="AI4822"/>
      <c r="AJ4822"/>
      <c r="AK4822"/>
      <c r="AL4822"/>
    </row>
    <row r="4823" spans="3:38" ht="15" customHeight="1" x14ac:dyDescent="0.35">
      <c r="C4823"/>
      <c r="D4823"/>
      <c r="E4823"/>
      <c r="F4823"/>
      <c r="G4823"/>
      <c r="H4823"/>
      <c r="I4823"/>
      <c r="J4823"/>
      <c r="K4823"/>
      <c r="L4823"/>
      <c r="M4823"/>
      <c r="N4823"/>
      <c r="O4823"/>
      <c r="S4823"/>
      <c r="T4823"/>
      <c r="U4823"/>
      <c r="V4823"/>
      <c r="Y4823"/>
      <c r="Z4823"/>
      <c r="AA4823"/>
      <c r="AB4823"/>
      <c r="AC4823"/>
      <c r="AD4823"/>
      <c r="AE4823"/>
      <c r="AF4823"/>
      <c r="AG4823"/>
      <c r="AH4823"/>
      <c r="AI4823"/>
      <c r="AJ4823"/>
      <c r="AK4823"/>
      <c r="AL4823"/>
    </row>
    <row r="4824" spans="3:38" ht="15" customHeight="1" x14ac:dyDescent="0.35">
      <c r="C4824"/>
      <c r="D4824"/>
      <c r="E4824"/>
      <c r="F4824"/>
      <c r="G4824"/>
      <c r="H4824"/>
      <c r="I4824"/>
      <c r="J4824"/>
      <c r="K4824"/>
      <c r="L4824"/>
      <c r="M4824"/>
      <c r="N4824"/>
      <c r="O4824"/>
      <c r="S4824"/>
      <c r="T4824"/>
      <c r="U4824"/>
      <c r="V4824"/>
      <c r="Y4824"/>
      <c r="Z4824"/>
      <c r="AA4824"/>
      <c r="AB4824"/>
      <c r="AC4824"/>
      <c r="AD4824"/>
      <c r="AE4824"/>
      <c r="AF4824"/>
      <c r="AG4824"/>
      <c r="AH4824"/>
      <c r="AI4824"/>
      <c r="AJ4824"/>
      <c r="AK4824"/>
      <c r="AL4824"/>
    </row>
    <row r="4825" spans="3:38" ht="15" customHeight="1" x14ac:dyDescent="0.35">
      <c r="C4825"/>
      <c r="D4825"/>
      <c r="E4825"/>
      <c r="F4825"/>
      <c r="G4825"/>
      <c r="H4825"/>
      <c r="I4825"/>
      <c r="J4825"/>
      <c r="K4825"/>
      <c r="L4825"/>
      <c r="M4825"/>
      <c r="N4825"/>
      <c r="O4825"/>
      <c r="S4825"/>
      <c r="T4825"/>
      <c r="U4825"/>
      <c r="V4825"/>
      <c r="Y4825"/>
      <c r="Z4825"/>
      <c r="AA4825"/>
      <c r="AB4825"/>
      <c r="AC4825"/>
      <c r="AD4825"/>
      <c r="AE4825"/>
      <c r="AF4825"/>
      <c r="AG4825"/>
      <c r="AH4825"/>
      <c r="AI4825"/>
      <c r="AJ4825"/>
      <c r="AK4825"/>
      <c r="AL4825"/>
    </row>
    <row r="4826" spans="3:38" ht="15" customHeight="1" x14ac:dyDescent="0.35">
      <c r="C4826"/>
      <c r="D4826"/>
      <c r="E4826"/>
      <c r="F4826"/>
      <c r="G4826"/>
      <c r="H4826"/>
      <c r="I4826"/>
      <c r="J4826"/>
      <c r="K4826"/>
      <c r="L4826"/>
      <c r="M4826"/>
      <c r="N4826"/>
      <c r="O4826"/>
      <c r="S4826"/>
      <c r="T4826"/>
      <c r="U4826"/>
      <c r="V4826"/>
      <c r="Y4826"/>
      <c r="Z4826"/>
      <c r="AA4826"/>
      <c r="AB4826"/>
      <c r="AC4826"/>
      <c r="AD4826"/>
      <c r="AE4826"/>
      <c r="AF4826"/>
      <c r="AG4826"/>
      <c r="AH4826"/>
      <c r="AI4826"/>
      <c r="AJ4826"/>
      <c r="AK4826"/>
      <c r="AL4826"/>
    </row>
    <row r="4827" spans="3:38" ht="15" customHeight="1" x14ac:dyDescent="0.35">
      <c r="C4827"/>
      <c r="D4827"/>
      <c r="E4827"/>
      <c r="F4827"/>
      <c r="G4827"/>
      <c r="H4827"/>
      <c r="I4827"/>
      <c r="J4827"/>
      <c r="K4827"/>
      <c r="L4827"/>
      <c r="M4827"/>
      <c r="N4827"/>
      <c r="O4827"/>
      <c r="S4827"/>
      <c r="T4827"/>
      <c r="U4827"/>
      <c r="V4827"/>
      <c r="Y4827"/>
      <c r="Z4827"/>
      <c r="AA4827"/>
      <c r="AB4827"/>
      <c r="AC4827"/>
      <c r="AD4827"/>
      <c r="AE4827"/>
      <c r="AF4827"/>
      <c r="AG4827"/>
      <c r="AH4827"/>
      <c r="AI4827"/>
      <c r="AJ4827"/>
      <c r="AK4827"/>
      <c r="AL4827"/>
    </row>
    <row r="4828" spans="3:38" ht="15" customHeight="1" x14ac:dyDescent="0.35">
      <c r="C4828"/>
      <c r="D4828"/>
      <c r="E4828"/>
      <c r="F4828"/>
      <c r="G4828"/>
      <c r="H4828"/>
      <c r="I4828"/>
      <c r="J4828"/>
      <c r="K4828"/>
      <c r="L4828"/>
      <c r="M4828"/>
      <c r="N4828"/>
      <c r="O4828"/>
      <c r="S4828"/>
      <c r="T4828"/>
      <c r="U4828"/>
      <c r="V4828"/>
      <c r="Y4828"/>
      <c r="Z4828"/>
      <c r="AA4828"/>
      <c r="AB4828"/>
      <c r="AC4828"/>
      <c r="AD4828"/>
      <c r="AE4828"/>
      <c r="AF4828"/>
      <c r="AG4828"/>
      <c r="AH4828"/>
      <c r="AI4828"/>
      <c r="AJ4828"/>
      <c r="AK4828"/>
      <c r="AL4828"/>
    </row>
    <row r="4829" spans="3:38" ht="15" customHeight="1" x14ac:dyDescent="0.35">
      <c r="C4829"/>
      <c r="D4829"/>
      <c r="E4829"/>
      <c r="F4829"/>
      <c r="G4829"/>
      <c r="H4829"/>
      <c r="I4829"/>
      <c r="J4829"/>
      <c r="K4829"/>
      <c r="L4829"/>
      <c r="M4829"/>
      <c r="N4829"/>
      <c r="O4829"/>
      <c r="S4829"/>
      <c r="T4829"/>
      <c r="U4829"/>
      <c r="V4829"/>
      <c r="Y4829"/>
      <c r="Z4829"/>
      <c r="AA4829"/>
      <c r="AB4829"/>
      <c r="AC4829"/>
      <c r="AD4829"/>
      <c r="AE4829"/>
      <c r="AF4829"/>
      <c r="AG4829"/>
      <c r="AH4829"/>
      <c r="AI4829"/>
      <c r="AJ4829"/>
      <c r="AK4829"/>
      <c r="AL4829"/>
    </row>
    <row r="4830" spans="3:38" ht="15" customHeight="1" x14ac:dyDescent="0.35">
      <c r="C4830"/>
      <c r="D4830"/>
      <c r="E4830"/>
      <c r="F4830"/>
      <c r="G4830"/>
      <c r="H4830"/>
      <c r="I4830"/>
      <c r="J4830"/>
      <c r="K4830"/>
      <c r="L4830"/>
      <c r="M4830"/>
      <c r="N4830"/>
      <c r="O4830"/>
      <c r="S4830"/>
      <c r="T4830"/>
      <c r="U4830"/>
      <c r="V4830"/>
      <c r="Y4830"/>
      <c r="Z4830"/>
      <c r="AA4830"/>
      <c r="AB4830"/>
      <c r="AC4830"/>
      <c r="AD4830"/>
      <c r="AE4830"/>
      <c r="AF4830"/>
      <c r="AG4830"/>
      <c r="AH4830"/>
      <c r="AI4830"/>
      <c r="AJ4830"/>
      <c r="AK4830"/>
      <c r="AL4830"/>
    </row>
    <row r="4831" spans="3:38" ht="15" customHeight="1" x14ac:dyDescent="0.35">
      <c r="C4831"/>
      <c r="D4831"/>
      <c r="E4831"/>
      <c r="F4831"/>
      <c r="G4831"/>
      <c r="H4831"/>
      <c r="I4831"/>
      <c r="J4831"/>
      <c r="K4831"/>
      <c r="L4831"/>
      <c r="M4831"/>
      <c r="N4831"/>
      <c r="O4831"/>
      <c r="S4831"/>
      <c r="T4831"/>
      <c r="U4831"/>
      <c r="V4831"/>
      <c r="Y4831"/>
      <c r="Z4831"/>
      <c r="AA4831"/>
      <c r="AB4831"/>
      <c r="AC4831"/>
      <c r="AD4831"/>
      <c r="AE4831"/>
      <c r="AF4831"/>
      <c r="AG4831"/>
      <c r="AH4831"/>
      <c r="AI4831"/>
      <c r="AJ4831"/>
      <c r="AK4831"/>
      <c r="AL4831"/>
    </row>
    <row r="4832" spans="3:38" ht="15" customHeight="1" x14ac:dyDescent="0.35">
      <c r="C4832"/>
      <c r="D4832"/>
      <c r="E4832"/>
      <c r="F4832"/>
      <c r="G4832"/>
      <c r="H4832"/>
      <c r="I4832"/>
      <c r="J4832"/>
      <c r="K4832"/>
      <c r="L4832"/>
      <c r="M4832"/>
      <c r="N4832"/>
      <c r="O4832"/>
      <c r="S4832"/>
      <c r="T4832"/>
      <c r="U4832"/>
      <c r="V4832"/>
      <c r="Y4832"/>
      <c r="Z4832"/>
      <c r="AA4832"/>
      <c r="AB4832"/>
      <c r="AC4832"/>
      <c r="AD4832"/>
      <c r="AE4832"/>
      <c r="AF4832"/>
      <c r="AG4832"/>
      <c r="AH4832"/>
      <c r="AI4832"/>
      <c r="AJ4832"/>
      <c r="AK4832"/>
      <c r="AL4832"/>
    </row>
    <row r="4833" spans="3:38" ht="15" customHeight="1" x14ac:dyDescent="0.35">
      <c r="C4833"/>
      <c r="D4833"/>
      <c r="E4833"/>
      <c r="F4833"/>
      <c r="G4833"/>
      <c r="H4833"/>
      <c r="I4833"/>
      <c r="J4833"/>
      <c r="K4833"/>
      <c r="L4833"/>
      <c r="M4833"/>
      <c r="N4833"/>
      <c r="O4833"/>
      <c r="S4833"/>
      <c r="T4833"/>
      <c r="U4833"/>
      <c r="V4833"/>
      <c r="Y4833"/>
      <c r="Z4833"/>
      <c r="AA4833"/>
      <c r="AB4833"/>
      <c r="AC4833"/>
      <c r="AD4833"/>
      <c r="AE4833"/>
      <c r="AF4833"/>
      <c r="AG4833"/>
      <c r="AH4833"/>
      <c r="AI4833"/>
      <c r="AJ4833"/>
      <c r="AK4833"/>
      <c r="AL4833"/>
    </row>
    <row r="4834" spans="3:38" ht="15" customHeight="1" x14ac:dyDescent="0.35">
      <c r="C4834"/>
      <c r="D4834"/>
      <c r="E4834"/>
      <c r="F4834"/>
      <c r="G4834"/>
      <c r="H4834"/>
      <c r="I4834"/>
      <c r="J4834"/>
      <c r="K4834"/>
      <c r="L4834"/>
      <c r="M4834"/>
      <c r="N4834"/>
      <c r="O4834"/>
      <c r="S4834"/>
      <c r="T4834"/>
      <c r="U4834"/>
      <c r="V4834"/>
      <c r="Y4834"/>
      <c r="Z4834"/>
      <c r="AA4834"/>
      <c r="AB4834"/>
      <c r="AC4834"/>
      <c r="AD4834"/>
      <c r="AE4834"/>
      <c r="AF4834"/>
      <c r="AG4834"/>
      <c r="AH4834"/>
      <c r="AI4834"/>
      <c r="AJ4834"/>
      <c r="AK4834"/>
      <c r="AL4834"/>
    </row>
    <row r="4835" spans="3:38" ht="15" customHeight="1" x14ac:dyDescent="0.35">
      <c r="C4835"/>
      <c r="D4835"/>
      <c r="E4835"/>
      <c r="F4835"/>
      <c r="G4835"/>
      <c r="H4835"/>
      <c r="I4835"/>
      <c r="J4835"/>
      <c r="K4835"/>
      <c r="L4835"/>
      <c r="M4835"/>
      <c r="N4835"/>
      <c r="O4835"/>
      <c r="S4835"/>
      <c r="T4835"/>
      <c r="U4835"/>
      <c r="V4835"/>
      <c r="Y4835"/>
      <c r="Z4835"/>
      <c r="AA4835"/>
      <c r="AB4835"/>
      <c r="AC4835"/>
      <c r="AD4835"/>
      <c r="AE4835"/>
      <c r="AF4835"/>
      <c r="AG4835"/>
      <c r="AH4835"/>
      <c r="AI4835"/>
      <c r="AJ4835"/>
      <c r="AK4835"/>
      <c r="AL4835"/>
    </row>
    <row r="4836" spans="3:38" ht="15" customHeight="1" x14ac:dyDescent="0.35">
      <c r="C4836"/>
      <c r="D4836"/>
      <c r="E4836"/>
      <c r="F4836"/>
      <c r="G4836"/>
      <c r="H4836"/>
      <c r="I4836"/>
      <c r="J4836"/>
      <c r="K4836"/>
      <c r="L4836"/>
      <c r="M4836"/>
      <c r="N4836"/>
      <c r="O4836"/>
      <c r="S4836"/>
      <c r="T4836"/>
      <c r="U4836"/>
      <c r="V4836"/>
      <c r="Y4836"/>
      <c r="Z4836"/>
      <c r="AA4836"/>
      <c r="AB4836"/>
      <c r="AC4836"/>
      <c r="AD4836"/>
      <c r="AE4836"/>
      <c r="AF4836"/>
      <c r="AG4836"/>
      <c r="AH4836"/>
      <c r="AI4836"/>
      <c r="AJ4836"/>
      <c r="AK4836"/>
      <c r="AL4836"/>
    </row>
    <row r="4837" spans="3:38" ht="15" customHeight="1" x14ac:dyDescent="0.35">
      <c r="C4837"/>
      <c r="D4837"/>
      <c r="E4837"/>
      <c r="F4837"/>
      <c r="G4837"/>
      <c r="H4837"/>
      <c r="I4837"/>
      <c r="J4837"/>
      <c r="K4837"/>
      <c r="L4837"/>
      <c r="M4837"/>
      <c r="N4837"/>
      <c r="O4837"/>
      <c r="S4837"/>
      <c r="T4837"/>
      <c r="U4837"/>
      <c r="V4837"/>
      <c r="Y4837"/>
      <c r="Z4837"/>
      <c r="AA4837"/>
      <c r="AB4837"/>
      <c r="AC4837"/>
      <c r="AD4837"/>
      <c r="AE4837"/>
      <c r="AF4837"/>
      <c r="AG4837"/>
      <c r="AH4837"/>
      <c r="AI4837"/>
      <c r="AJ4837"/>
      <c r="AK4837"/>
      <c r="AL4837"/>
    </row>
    <row r="4838" spans="3:38" ht="15" customHeight="1" x14ac:dyDescent="0.35">
      <c r="C4838"/>
      <c r="D4838"/>
      <c r="E4838"/>
      <c r="F4838"/>
      <c r="G4838"/>
      <c r="H4838"/>
      <c r="I4838"/>
      <c r="J4838"/>
      <c r="K4838"/>
      <c r="L4838"/>
      <c r="M4838"/>
      <c r="N4838"/>
      <c r="O4838"/>
      <c r="S4838"/>
      <c r="T4838"/>
      <c r="U4838"/>
      <c r="V4838"/>
      <c r="Y4838"/>
      <c r="Z4838"/>
      <c r="AA4838"/>
      <c r="AB4838"/>
      <c r="AC4838"/>
      <c r="AD4838"/>
      <c r="AE4838"/>
      <c r="AF4838"/>
      <c r="AG4838"/>
      <c r="AH4838"/>
      <c r="AI4838"/>
      <c r="AJ4838"/>
      <c r="AK4838"/>
      <c r="AL4838"/>
    </row>
    <row r="4839" spans="3:38" ht="15" customHeight="1" x14ac:dyDescent="0.35">
      <c r="C4839"/>
      <c r="D4839"/>
      <c r="E4839"/>
      <c r="F4839"/>
      <c r="G4839"/>
      <c r="H4839"/>
      <c r="I4839"/>
      <c r="J4839"/>
      <c r="K4839"/>
      <c r="L4839"/>
      <c r="M4839"/>
      <c r="N4839"/>
      <c r="O4839"/>
      <c r="S4839"/>
      <c r="T4839"/>
      <c r="U4839"/>
      <c r="V4839"/>
      <c r="Y4839"/>
      <c r="Z4839"/>
      <c r="AA4839"/>
      <c r="AB4839"/>
      <c r="AC4839"/>
      <c r="AD4839"/>
      <c r="AE4839"/>
      <c r="AF4839"/>
      <c r="AG4839"/>
      <c r="AH4839"/>
      <c r="AI4839"/>
      <c r="AJ4839"/>
      <c r="AK4839"/>
      <c r="AL4839"/>
    </row>
    <row r="4840" spans="3:38" ht="15" customHeight="1" x14ac:dyDescent="0.35">
      <c r="C4840"/>
      <c r="D4840"/>
      <c r="E4840"/>
      <c r="F4840"/>
      <c r="G4840"/>
      <c r="H4840"/>
      <c r="I4840"/>
      <c r="J4840"/>
      <c r="K4840"/>
      <c r="L4840"/>
      <c r="M4840"/>
      <c r="N4840"/>
      <c r="O4840"/>
      <c r="S4840"/>
      <c r="T4840"/>
      <c r="U4840"/>
      <c r="V4840"/>
      <c r="Y4840"/>
      <c r="Z4840"/>
      <c r="AA4840"/>
      <c r="AB4840"/>
      <c r="AC4840"/>
      <c r="AD4840"/>
      <c r="AE4840"/>
      <c r="AF4840"/>
      <c r="AG4840"/>
      <c r="AH4840"/>
      <c r="AI4840"/>
      <c r="AJ4840"/>
      <c r="AK4840"/>
      <c r="AL4840"/>
    </row>
    <row r="4841" spans="3:38" ht="15" customHeight="1" x14ac:dyDescent="0.35">
      <c r="C4841"/>
      <c r="D4841"/>
      <c r="E4841"/>
      <c r="F4841"/>
      <c r="G4841"/>
      <c r="H4841"/>
      <c r="I4841"/>
      <c r="J4841"/>
      <c r="K4841"/>
      <c r="L4841"/>
      <c r="M4841"/>
      <c r="N4841"/>
      <c r="O4841"/>
      <c r="S4841"/>
      <c r="T4841"/>
      <c r="U4841"/>
      <c r="V4841"/>
      <c r="Y4841"/>
      <c r="Z4841"/>
      <c r="AA4841"/>
      <c r="AB4841"/>
      <c r="AC4841"/>
      <c r="AD4841"/>
      <c r="AE4841"/>
      <c r="AF4841"/>
      <c r="AG4841"/>
      <c r="AH4841"/>
      <c r="AI4841"/>
      <c r="AJ4841"/>
      <c r="AK4841"/>
      <c r="AL4841"/>
    </row>
    <row r="4842" spans="3:38" ht="15" customHeight="1" x14ac:dyDescent="0.35">
      <c r="C4842"/>
      <c r="D4842"/>
      <c r="E4842"/>
      <c r="F4842"/>
      <c r="G4842"/>
      <c r="H4842"/>
      <c r="I4842"/>
      <c r="J4842"/>
      <c r="K4842"/>
      <c r="L4842"/>
      <c r="M4842"/>
      <c r="N4842"/>
      <c r="O4842"/>
      <c r="S4842"/>
      <c r="T4842"/>
      <c r="U4842"/>
      <c r="V4842"/>
      <c r="Y4842"/>
      <c r="Z4842"/>
      <c r="AA4842"/>
      <c r="AB4842"/>
      <c r="AC4842"/>
      <c r="AD4842"/>
      <c r="AE4842"/>
      <c r="AF4842"/>
      <c r="AG4842"/>
      <c r="AH4842"/>
      <c r="AI4842"/>
      <c r="AJ4842"/>
      <c r="AK4842"/>
      <c r="AL4842"/>
    </row>
    <row r="4843" spans="3:38" ht="15" customHeight="1" x14ac:dyDescent="0.35">
      <c r="C4843"/>
      <c r="D4843"/>
      <c r="E4843"/>
      <c r="F4843"/>
      <c r="G4843"/>
      <c r="H4843"/>
      <c r="I4843"/>
      <c r="J4843"/>
      <c r="K4843"/>
      <c r="L4843"/>
      <c r="M4843"/>
      <c r="N4843"/>
      <c r="O4843"/>
      <c r="S4843"/>
      <c r="T4843"/>
      <c r="U4843"/>
      <c r="V4843"/>
      <c r="Y4843"/>
      <c r="Z4843"/>
      <c r="AA4843"/>
      <c r="AB4843"/>
      <c r="AC4843"/>
      <c r="AD4843"/>
      <c r="AE4843"/>
      <c r="AF4843"/>
      <c r="AG4843"/>
      <c r="AH4843"/>
      <c r="AI4843"/>
      <c r="AJ4843"/>
      <c r="AK4843"/>
      <c r="AL4843"/>
    </row>
    <row r="4844" spans="3:38" ht="15" customHeight="1" x14ac:dyDescent="0.35">
      <c r="C4844"/>
      <c r="D4844"/>
      <c r="E4844"/>
      <c r="F4844"/>
      <c r="G4844"/>
      <c r="H4844"/>
      <c r="I4844"/>
      <c r="J4844"/>
      <c r="K4844"/>
      <c r="L4844"/>
      <c r="M4844"/>
      <c r="N4844"/>
      <c r="O4844"/>
      <c r="S4844"/>
      <c r="T4844"/>
      <c r="U4844"/>
      <c r="V4844"/>
      <c r="Y4844"/>
      <c r="Z4844"/>
      <c r="AA4844"/>
      <c r="AB4844"/>
      <c r="AC4844"/>
      <c r="AD4844"/>
      <c r="AE4844"/>
      <c r="AF4844"/>
      <c r="AG4844"/>
      <c r="AH4844"/>
      <c r="AI4844"/>
      <c r="AJ4844"/>
      <c r="AK4844"/>
      <c r="AL4844"/>
    </row>
    <row r="4845" spans="3:38" ht="15" customHeight="1" x14ac:dyDescent="0.35">
      <c r="C4845"/>
      <c r="D4845"/>
      <c r="E4845"/>
      <c r="F4845"/>
      <c r="G4845"/>
      <c r="H4845"/>
      <c r="I4845"/>
      <c r="J4845"/>
      <c r="K4845"/>
      <c r="L4845"/>
      <c r="M4845"/>
      <c r="N4845"/>
      <c r="O4845"/>
      <c r="S4845"/>
      <c r="T4845"/>
      <c r="U4845"/>
      <c r="V4845"/>
      <c r="Y4845"/>
      <c r="Z4845"/>
      <c r="AA4845"/>
      <c r="AB4845"/>
      <c r="AC4845"/>
      <c r="AD4845"/>
      <c r="AE4845"/>
      <c r="AF4845"/>
      <c r="AG4845"/>
      <c r="AH4845"/>
      <c r="AI4845"/>
      <c r="AJ4845"/>
      <c r="AK4845"/>
      <c r="AL4845"/>
    </row>
    <row r="4846" spans="3:38" ht="15" customHeight="1" x14ac:dyDescent="0.35">
      <c r="C4846"/>
      <c r="D4846"/>
      <c r="E4846"/>
      <c r="F4846"/>
      <c r="G4846"/>
      <c r="H4846"/>
      <c r="I4846"/>
      <c r="J4846"/>
      <c r="K4846"/>
      <c r="L4846"/>
      <c r="M4846"/>
      <c r="N4846"/>
      <c r="O4846"/>
      <c r="S4846"/>
      <c r="T4846"/>
      <c r="U4846"/>
      <c r="V4846"/>
      <c r="Y4846"/>
      <c r="Z4846"/>
      <c r="AA4846"/>
      <c r="AB4846"/>
      <c r="AC4846"/>
      <c r="AD4846"/>
      <c r="AE4846"/>
      <c r="AF4846"/>
      <c r="AG4846"/>
      <c r="AH4846"/>
      <c r="AI4846"/>
      <c r="AJ4846"/>
      <c r="AK4846"/>
      <c r="AL4846"/>
    </row>
    <row r="4847" spans="3:38" ht="15" customHeight="1" x14ac:dyDescent="0.35">
      <c r="C4847"/>
      <c r="D4847"/>
      <c r="E4847"/>
      <c r="F4847"/>
      <c r="G4847"/>
      <c r="H4847"/>
      <c r="I4847"/>
      <c r="J4847"/>
      <c r="K4847"/>
      <c r="L4847"/>
      <c r="M4847"/>
      <c r="N4847"/>
      <c r="O4847"/>
      <c r="S4847"/>
      <c r="T4847"/>
      <c r="U4847"/>
      <c r="V4847"/>
      <c r="Y4847"/>
      <c r="Z4847"/>
      <c r="AA4847"/>
      <c r="AB4847"/>
      <c r="AC4847"/>
      <c r="AD4847"/>
      <c r="AE4847"/>
      <c r="AF4847"/>
      <c r="AG4847"/>
      <c r="AH4847"/>
      <c r="AI4847"/>
      <c r="AJ4847"/>
      <c r="AK4847"/>
      <c r="AL4847"/>
    </row>
    <row r="4848" spans="3:38" ht="15" customHeight="1" x14ac:dyDescent="0.35">
      <c r="C4848"/>
      <c r="D4848"/>
      <c r="E4848"/>
      <c r="F4848"/>
      <c r="G4848"/>
      <c r="H4848"/>
      <c r="I4848"/>
      <c r="J4848"/>
      <c r="K4848"/>
      <c r="L4848"/>
      <c r="M4848"/>
      <c r="N4848"/>
      <c r="O4848"/>
      <c r="S4848"/>
      <c r="T4848"/>
      <c r="U4848"/>
      <c r="V4848"/>
      <c r="Y4848"/>
      <c r="Z4848"/>
      <c r="AA4848"/>
      <c r="AB4848"/>
      <c r="AC4848"/>
      <c r="AD4848"/>
      <c r="AE4848"/>
      <c r="AF4848"/>
      <c r="AG4848"/>
      <c r="AH4848"/>
      <c r="AI4848"/>
      <c r="AJ4848"/>
      <c r="AK4848"/>
      <c r="AL4848"/>
    </row>
    <row r="4849" spans="3:38" ht="15" customHeight="1" x14ac:dyDescent="0.35">
      <c r="C4849"/>
      <c r="D4849"/>
      <c r="E4849"/>
      <c r="F4849"/>
      <c r="G4849"/>
      <c r="H4849"/>
      <c r="I4849"/>
      <c r="J4849"/>
      <c r="K4849"/>
      <c r="L4849"/>
      <c r="M4849"/>
      <c r="N4849"/>
      <c r="O4849"/>
      <c r="S4849"/>
      <c r="T4849"/>
      <c r="U4849"/>
      <c r="V4849"/>
      <c r="Y4849"/>
      <c r="Z4849"/>
      <c r="AA4849"/>
      <c r="AB4849"/>
      <c r="AC4849"/>
      <c r="AD4849"/>
      <c r="AE4849"/>
      <c r="AF4849"/>
      <c r="AG4849"/>
      <c r="AH4849"/>
      <c r="AI4849"/>
      <c r="AJ4849"/>
      <c r="AK4849"/>
      <c r="AL4849"/>
    </row>
    <row r="4850" spans="3:38" ht="15" customHeight="1" x14ac:dyDescent="0.35">
      <c r="C4850"/>
      <c r="D4850"/>
      <c r="E4850"/>
      <c r="F4850"/>
      <c r="G4850"/>
      <c r="H4850"/>
      <c r="I4850"/>
      <c r="J4850"/>
      <c r="K4850"/>
      <c r="L4850"/>
      <c r="M4850"/>
      <c r="N4850"/>
      <c r="O4850"/>
      <c r="S4850"/>
      <c r="T4850"/>
      <c r="U4850"/>
      <c r="V4850"/>
      <c r="Y4850"/>
      <c r="Z4850"/>
      <c r="AA4850"/>
      <c r="AB4850"/>
      <c r="AC4850"/>
      <c r="AD4850"/>
      <c r="AE4850"/>
      <c r="AF4850"/>
      <c r="AG4850"/>
      <c r="AH4850"/>
      <c r="AI4850"/>
      <c r="AJ4850"/>
      <c r="AK4850"/>
      <c r="AL4850"/>
    </row>
    <row r="4851" spans="3:38" ht="15" customHeight="1" x14ac:dyDescent="0.35">
      <c r="C4851"/>
      <c r="D4851"/>
      <c r="E4851"/>
      <c r="F4851"/>
      <c r="G4851"/>
      <c r="H4851"/>
      <c r="I4851"/>
      <c r="J4851"/>
      <c r="K4851"/>
      <c r="L4851"/>
      <c r="M4851"/>
      <c r="N4851"/>
      <c r="O4851"/>
      <c r="S4851"/>
      <c r="T4851"/>
      <c r="U4851"/>
      <c r="V4851"/>
      <c r="Y4851"/>
      <c r="Z4851"/>
      <c r="AA4851"/>
      <c r="AB4851"/>
      <c r="AC4851"/>
      <c r="AD4851"/>
      <c r="AE4851"/>
      <c r="AF4851"/>
      <c r="AG4851"/>
      <c r="AH4851"/>
      <c r="AI4851"/>
      <c r="AJ4851"/>
      <c r="AK4851"/>
      <c r="AL4851"/>
    </row>
    <row r="4852" spans="3:38" ht="15" customHeight="1" x14ac:dyDescent="0.35">
      <c r="C4852"/>
      <c r="D4852"/>
      <c r="E4852"/>
      <c r="F4852"/>
      <c r="G4852"/>
      <c r="H4852"/>
      <c r="I4852"/>
      <c r="J4852"/>
      <c r="K4852"/>
      <c r="L4852"/>
      <c r="M4852"/>
      <c r="N4852"/>
      <c r="O4852"/>
      <c r="S4852"/>
      <c r="T4852"/>
      <c r="U4852"/>
      <c r="V4852"/>
      <c r="Y4852"/>
      <c r="Z4852"/>
      <c r="AA4852"/>
      <c r="AB4852"/>
      <c r="AC4852"/>
      <c r="AD4852"/>
      <c r="AE4852"/>
      <c r="AF4852"/>
      <c r="AG4852"/>
      <c r="AH4852"/>
      <c r="AI4852"/>
      <c r="AJ4852"/>
      <c r="AK4852"/>
      <c r="AL4852"/>
    </row>
    <row r="4853" spans="3:38" ht="15" customHeight="1" x14ac:dyDescent="0.35">
      <c r="C4853"/>
      <c r="D4853"/>
      <c r="E4853"/>
      <c r="F4853"/>
      <c r="G4853"/>
      <c r="H4853"/>
      <c r="I4853"/>
      <c r="J4853"/>
      <c r="K4853"/>
      <c r="L4853"/>
      <c r="M4853"/>
      <c r="N4853"/>
      <c r="O4853"/>
      <c r="S4853"/>
      <c r="T4853"/>
      <c r="U4853"/>
      <c r="V4853"/>
      <c r="Y4853"/>
      <c r="Z4853"/>
      <c r="AA4853"/>
      <c r="AB4853"/>
      <c r="AC4853"/>
      <c r="AD4853"/>
      <c r="AE4853"/>
      <c r="AF4853"/>
      <c r="AG4853"/>
      <c r="AH4853"/>
      <c r="AI4853"/>
      <c r="AJ4853"/>
      <c r="AK4853"/>
      <c r="AL4853"/>
    </row>
    <row r="4854" spans="3:38" ht="15" customHeight="1" x14ac:dyDescent="0.35">
      <c r="C4854"/>
      <c r="D4854"/>
      <c r="E4854"/>
      <c r="F4854"/>
      <c r="G4854"/>
      <c r="H4854"/>
      <c r="I4854"/>
      <c r="J4854"/>
      <c r="K4854"/>
      <c r="L4854"/>
      <c r="M4854"/>
      <c r="N4854"/>
      <c r="O4854"/>
      <c r="S4854"/>
      <c r="T4854"/>
      <c r="U4854"/>
      <c r="V4854"/>
      <c r="Y4854"/>
      <c r="Z4854"/>
      <c r="AA4854"/>
      <c r="AB4854"/>
      <c r="AC4854"/>
      <c r="AD4854"/>
      <c r="AE4854"/>
      <c r="AF4854"/>
      <c r="AG4854"/>
      <c r="AH4854"/>
      <c r="AI4854"/>
      <c r="AJ4854"/>
      <c r="AK4854"/>
      <c r="AL4854"/>
    </row>
    <row r="4855" spans="3:38" ht="15" customHeight="1" x14ac:dyDescent="0.35">
      <c r="C4855"/>
      <c r="D4855"/>
      <c r="E4855"/>
      <c r="F4855"/>
      <c r="G4855"/>
      <c r="H4855"/>
      <c r="I4855"/>
      <c r="J4855"/>
      <c r="K4855"/>
      <c r="L4855"/>
      <c r="M4855"/>
      <c r="N4855"/>
      <c r="O4855"/>
      <c r="S4855"/>
      <c r="T4855"/>
      <c r="U4855"/>
      <c r="V4855"/>
      <c r="Y4855"/>
      <c r="Z4855"/>
      <c r="AA4855"/>
      <c r="AB4855"/>
      <c r="AC4855"/>
      <c r="AD4855"/>
      <c r="AE4855"/>
      <c r="AF4855"/>
      <c r="AG4855"/>
      <c r="AH4855"/>
      <c r="AI4855"/>
      <c r="AJ4855"/>
      <c r="AK4855"/>
      <c r="AL4855"/>
    </row>
    <row r="4856" spans="3:38" ht="15" customHeight="1" x14ac:dyDescent="0.35">
      <c r="C4856"/>
      <c r="D4856"/>
      <c r="E4856"/>
      <c r="F4856"/>
      <c r="G4856"/>
      <c r="H4856"/>
      <c r="I4856"/>
      <c r="J4856"/>
      <c r="K4856"/>
      <c r="L4856"/>
      <c r="M4856"/>
      <c r="N4856"/>
      <c r="O4856"/>
      <c r="S4856"/>
      <c r="T4856"/>
      <c r="U4856"/>
      <c r="V4856"/>
      <c r="Y4856"/>
      <c r="Z4856"/>
      <c r="AA4856"/>
      <c r="AB4856"/>
      <c r="AC4856"/>
      <c r="AD4856"/>
      <c r="AE4856"/>
      <c r="AF4856"/>
      <c r="AG4856"/>
      <c r="AH4856"/>
      <c r="AI4856"/>
      <c r="AJ4856"/>
      <c r="AK4856"/>
      <c r="AL4856"/>
    </row>
    <row r="4857" spans="3:38" ht="15" customHeight="1" x14ac:dyDescent="0.35">
      <c r="C4857"/>
      <c r="D4857"/>
      <c r="E4857"/>
      <c r="F4857"/>
      <c r="G4857"/>
      <c r="H4857"/>
      <c r="I4857"/>
      <c r="J4857"/>
      <c r="K4857"/>
      <c r="L4857"/>
      <c r="M4857"/>
      <c r="N4857"/>
      <c r="O4857"/>
      <c r="S4857"/>
      <c r="T4857"/>
      <c r="U4857"/>
      <c r="V4857"/>
      <c r="Y4857"/>
      <c r="Z4857"/>
      <c r="AA4857"/>
      <c r="AB4857"/>
      <c r="AC4857"/>
      <c r="AD4857"/>
      <c r="AE4857"/>
      <c r="AF4857"/>
      <c r="AG4857"/>
      <c r="AH4857"/>
      <c r="AI4857"/>
      <c r="AJ4857"/>
      <c r="AK4857"/>
      <c r="AL4857"/>
    </row>
    <row r="4858" spans="3:38" ht="15" customHeight="1" x14ac:dyDescent="0.35">
      <c r="C4858"/>
      <c r="D4858"/>
      <c r="E4858"/>
      <c r="F4858"/>
      <c r="G4858"/>
      <c r="H4858"/>
      <c r="I4858"/>
      <c r="J4858"/>
      <c r="K4858"/>
      <c r="L4858"/>
      <c r="M4858"/>
      <c r="N4858"/>
      <c r="O4858"/>
      <c r="S4858"/>
      <c r="T4858"/>
      <c r="U4858"/>
      <c r="V4858"/>
      <c r="Y4858"/>
      <c r="Z4858"/>
      <c r="AA4858"/>
      <c r="AB4858"/>
      <c r="AC4858"/>
      <c r="AD4858"/>
      <c r="AE4858"/>
      <c r="AF4858"/>
      <c r="AG4858"/>
      <c r="AH4858"/>
      <c r="AI4858"/>
      <c r="AJ4858"/>
      <c r="AK4858"/>
      <c r="AL4858"/>
    </row>
    <row r="4859" spans="3:38" ht="15" customHeight="1" x14ac:dyDescent="0.35">
      <c r="C4859"/>
      <c r="D4859"/>
      <c r="E4859"/>
      <c r="F4859"/>
      <c r="G4859"/>
      <c r="H4859"/>
      <c r="I4859"/>
      <c r="J4859"/>
      <c r="K4859"/>
      <c r="L4859"/>
      <c r="M4859"/>
      <c r="N4859"/>
      <c r="O4859"/>
      <c r="S4859"/>
      <c r="T4859"/>
      <c r="U4859"/>
      <c r="V4859"/>
      <c r="Y4859"/>
      <c r="Z4859"/>
      <c r="AA4859"/>
      <c r="AB4859"/>
      <c r="AC4859"/>
      <c r="AD4859"/>
      <c r="AE4859"/>
      <c r="AF4859"/>
      <c r="AG4859"/>
      <c r="AH4859"/>
      <c r="AI4859"/>
      <c r="AJ4859"/>
      <c r="AK4859"/>
      <c r="AL4859"/>
    </row>
    <row r="4860" spans="3:38" ht="15" customHeight="1" x14ac:dyDescent="0.35">
      <c r="C4860"/>
      <c r="D4860"/>
      <c r="E4860"/>
      <c r="F4860"/>
      <c r="G4860"/>
      <c r="H4860"/>
      <c r="I4860"/>
      <c r="J4860"/>
      <c r="K4860"/>
      <c r="L4860"/>
      <c r="M4860"/>
      <c r="N4860"/>
      <c r="O4860"/>
      <c r="S4860"/>
      <c r="T4860"/>
      <c r="U4860"/>
      <c r="V4860"/>
      <c r="Y4860"/>
      <c r="Z4860"/>
      <c r="AA4860"/>
      <c r="AB4860"/>
      <c r="AC4860"/>
      <c r="AD4860"/>
      <c r="AE4860"/>
      <c r="AF4860"/>
      <c r="AG4860"/>
      <c r="AH4860"/>
      <c r="AI4860"/>
      <c r="AJ4860"/>
      <c r="AK4860"/>
      <c r="AL4860"/>
    </row>
    <row r="4861" spans="3:38" ht="15" customHeight="1" x14ac:dyDescent="0.35">
      <c r="C4861"/>
      <c r="D4861"/>
      <c r="E4861"/>
      <c r="F4861"/>
      <c r="G4861"/>
      <c r="H4861"/>
      <c r="I4861"/>
      <c r="J4861"/>
      <c r="K4861"/>
      <c r="L4861"/>
      <c r="M4861"/>
      <c r="N4861"/>
      <c r="O4861"/>
      <c r="S4861"/>
      <c r="T4861"/>
      <c r="U4861"/>
      <c r="V4861"/>
      <c r="Y4861"/>
      <c r="Z4861"/>
      <c r="AA4861"/>
      <c r="AB4861"/>
      <c r="AC4861"/>
      <c r="AD4861"/>
      <c r="AE4861"/>
      <c r="AF4861"/>
      <c r="AG4861"/>
      <c r="AH4861"/>
      <c r="AI4861"/>
      <c r="AJ4861"/>
      <c r="AK4861"/>
      <c r="AL4861"/>
    </row>
    <row r="4862" spans="3:38" ht="15" customHeight="1" x14ac:dyDescent="0.35">
      <c r="C4862"/>
      <c r="D4862"/>
      <c r="E4862"/>
      <c r="F4862"/>
      <c r="G4862"/>
      <c r="H4862"/>
      <c r="I4862"/>
      <c r="J4862"/>
      <c r="K4862"/>
      <c r="L4862"/>
      <c r="M4862"/>
      <c r="N4862"/>
      <c r="O4862"/>
      <c r="S4862"/>
      <c r="T4862"/>
      <c r="U4862"/>
      <c r="V4862"/>
      <c r="Y4862"/>
      <c r="Z4862"/>
      <c r="AA4862"/>
      <c r="AB4862"/>
      <c r="AC4862"/>
      <c r="AD4862"/>
      <c r="AE4862"/>
      <c r="AF4862"/>
      <c r="AG4862"/>
      <c r="AH4862"/>
      <c r="AI4862"/>
      <c r="AJ4862"/>
      <c r="AK4862"/>
      <c r="AL4862"/>
    </row>
    <row r="4863" spans="3:38" ht="15" customHeight="1" x14ac:dyDescent="0.35">
      <c r="C4863"/>
      <c r="D4863"/>
      <c r="E4863"/>
      <c r="F4863"/>
      <c r="G4863"/>
      <c r="H4863"/>
      <c r="I4863"/>
      <c r="J4863"/>
      <c r="K4863"/>
      <c r="L4863"/>
      <c r="M4863"/>
      <c r="N4863"/>
      <c r="O4863"/>
      <c r="S4863"/>
      <c r="T4863"/>
      <c r="U4863"/>
      <c r="V4863"/>
      <c r="Y4863"/>
      <c r="Z4863"/>
      <c r="AA4863"/>
      <c r="AB4863"/>
      <c r="AC4863"/>
      <c r="AD4863"/>
      <c r="AE4863"/>
      <c r="AF4863"/>
      <c r="AG4863"/>
      <c r="AH4863"/>
      <c r="AI4863"/>
      <c r="AJ4863"/>
      <c r="AK4863"/>
      <c r="AL4863"/>
    </row>
    <row r="4864" spans="3:38" ht="15" customHeight="1" x14ac:dyDescent="0.35">
      <c r="C4864"/>
      <c r="D4864"/>
      <c r="E4864"/>
      <c r="F4864"/>
      <c r="G4864"/>
      <c r="H4864"/>
      <c r="I4864"/>
      <c r="J4864"/>
      <c r="K4864"/>
      <c r="L4864"/>
      <c r="M4864"/>
      <c r="N4864"/>
      <c r="O4864"/>
      <c r="S4864"/>
      <c r="T4864"/>
      <c r="U4864"/>
      <c r="V4864"/>
      <c r="Y4864"/>
      <c r="Z4864"/>
      <c r="AA4864"/>
      <c r="AB4864"/>
      <c r="AC4864"/>
      <c r="AD4864"/>
      <c r="AE4864"/>
      <c r="AF4864"/>
      <c r="AG4864"/>
      <c r="AH4864"/>
      <c r="AI4864"/>
      <c r="AJ4864"/>
      <c r="AK4864"/>
      <c r="AL4864"/>
    </row>
    <row r="4865" spans="3:38" ht="15" customHeight="1" x14ac:dyDescent="0.35">
      <c r="C4865"/>
      <c r="D4865"/>
      <c r="E4865"/>
      <c r="F4865"/>
      <c r="G4865"/>
      <c r="H4865"/>
      <c r="I4865"/>
      <c r="J4865"/>
      <c r="K4865"/>
      <c r="L4865"/>
      <c r="M4865"/>
      <c r="N4865"/>
      <c r="O4865"/>
      <c r="S4865"/>
      <c r="T4865"/>
      <c r="U4865"/>
      <c r="V4865"/>
      <c r="Y4865"/>
      <c r="Z4865"/>
      <c r="AA4865"/>
      <c r="AB4865"/>
      <c r="AC4865"/>
      <c r="AD4865"/>
      <c r="AE4865"/>
      <c r="AF4865"/>
      <c r="AG4865"/>
      <c r="AH4865"/>
      <c r="AI4865"/>
      <c r="AJ4865"/>
      <c r="AK4865"/>
      <c r="AL4865"/>
    </row>
    <row r="4866" spans="3:38" ht="15" customHeight="1" x14ac:dyDescent="0.35">
      <c r="C4866"/>
      <c r="D4866"/>
      <c r="E4866"/>
      <c r="F4866"/>
      <c r="G4866"/>
      <c r="H4866"/>
      <c r="I4866"/>
      <c r="J4866"/>
      <c r="K4866"/>
      <c r="L4866"/>
      <c r="M4866"/>
      <c r="N4866"/>
      <c r="O4866"/>
      <c r="S4866"/>
      <c r="T4866"/>
      <c r="U4866"/>
      <c r="V4866"/>
      <c r="Y4866"/>
      <c r="Z4866"/>
      <c r="AA4866"/>
      <c r="AB4866"/>
      <c r="AC4866"/>
      <c r="AD4866"/>
      <c r="AE4866"/>
      <c r="AF4866"/>
      <c r="AG4866"/>
      <c r="AH4866"/>
      <c r="AI4866"/>
      <c r="AJ4866"/>
      <c r="AK4866"/>
      <c r="AL4866"/>
    </row>
    <row r="4867" spans="3:38" ht="15" customHeight="1" x14ac:dyDescent="0.35">
      <c r="C4867"/>
      <c r="D4867"/>
      <c r="E4867"/>
      <c r="F4867"/>
      <c r="G4867"/>
      <c r="H4867"/>
      <c r="I4867"/>
      <c r="J4867"/>
      <c r="K4867"/>
      <c r="L4867"/>
      <c r="M4867"/>
      <c r="N4867"/>
      <c r="O4867"/>
      <c r="S4867"/>
      <c r="T4867"/>
      <c r="U4867"/>
      <c r="V4867"/>
      <c r="Y4867"/>
      <c r="Z4867"/>
      <c r="AA4867"/>
      <c r="AB4867"/>
      <c r="AC4867"/>
      <c r="AD4867"/>
      <c r="AE4867"/>
      <c r="AF4867"/>
      <c r="AG4867"/>
      <c r="AH4867"/>
      <c r="AI4867"/>
      <c r="AJ4867"/>
      <c r="AK4867"/>
      <c r="AL4867"/>
    </row>
    <row r="4868" spans="3:38" ht="15" customHeight="1" x14ac:dyDescent="0.35">
      <c r="C4868"/>
      <c r="D4868"/>
      <c r="E4868"/>
      <c r="F4868"/>
      <c r="G4868"/>
      <c r="H4868"/>
      <c r="I4868"/>
      <c r="J4868"/>
      <c r="K4868"/>
      <c r="L4868"/>
      <c r="M4868"/>
      <c r="N4868"/>
      <c r="O4868"/>
      <c r="S4868"/>
      <c r="T4868"/>
      <c r="U4868"/>
      <c r="V4868"/>
      <c r="Y4868"/>
      <c r="Z4868"/>
      <c r="AA4868"/>
      <c r="AB4868"/>
      <c r="AC4868"/>
      <c r="AD4868"/>
      <c r="AE4868"/>
      <c r="AF4868"/>
      <c r="AG4868"/>
      <c r="AH4868"/>
      <c r="AI4868"/>
      <c r="AJ4868"/>
      <c r="AK4868"/>
      <c r="AL4868"/>
    </row>
    <row r="4869" spans="3:38" ht="15" customHeight="1" x14ac:dyDescent="0.35">
      <c r="C4869"/>
      <c r="D4869"/>
      <c r="E4869"/>
      <c r="F4869"/>
      <c r="G4869"/>
      <c r="H4869"/>
      <c r="I4869"/>
      <c r="J4869"/>
      <c r="K4869"/>
      <c r="L4869"/>
      <c r="M4869"/>
      <c r="N4869"/>
      <c r="O4869"/>
      <c r="S4869"/>
      <c r="T4869"/>
      <c r="U4869"/>
      <c r="V4869"/>
      <c r="Y4869"/>
      <c r="Z4869"/>
      <c r="AA4869"/>
      <c r="AB4869"/>
      <c r="AC4869"/>
      <c r="AD4869"/>
      <c r="AE4869"/>
      <c r="AF4869"/>
      <c r="AG4869"/>
      <c r="AH4869"/>
      <c r="AI4869"/>
      <c r="AJ4869"/>
      <c r="AK4869"/>
      <c r="AL4869"/>
    </row>
    <row r="4870" spans="3:38" ht="15" customHeight="1" x14ac:dyDescent="0.35">
      <c r="C4870"/>
      <c r="D4870"/>
      <c r="E4870"/>
      <c r="F4870"/>
      <c r="G4870"/>
      <c r="H4870"/>
      <c r="I4870"/>
      <c r="J4870"/>
      <c r="K4870"/>
      <c r="L4870"/>
      <c r="M4870"/>
      <c r="N4870"/>
      <c r="O4870"/>
      <c r="S4870"/>
      <c r="T4870"/>
      <c r="U4870"/>
      <c r="V4870"/>
      <c r="Y4870"/>
      <c r="Z4870"/>
      <c r="AA4870"/>
      <c r="AB4870"/>
      <c r="AC4870"/>
      <c r="AD4870"/>
      <c r="AE4870"/>
      <c r="AF4870"/>
      <c r="AG4870"/>
      <c r="AH4870"/>
      <c r="AI4870"/>
      <c r="AJ4870"/>
      <c r="AK4870"/>
      <c r="AL4870"/>
    </row>
    <row r="4871" spans="3:38" ht="15" customHeight="1" x14ac:dyDescent="0.35">
      <c r="C4871"/>
      <c r="D4871"/>
      <c r="E4871"/>
      <c r="F4871"/>
      <c r="G4871"/>
      <c r="H4871"/>
      <c r="I4871"/>
      <c r="J4871"/>
      <c r="K4871"/>
      <c r="L4871"/>
      <c r="M4871"/>
      <c r="N4871"/>
      <c r="O4871"/>
      <c r="S4871"/>
      <c r="T4871"/>
      <c r="U4871"/>
      <c r="V4871"/>
      <c r="Y4871"/>
      <c r="Z4871"/>
      <c r="AA4871"/>
      <c r="AB4871"/>
      <c r="AC4871"/>
      <c r="AD4871"/>
      <c r="AE4871"/>
      <c r="AF4871"/>
      <c r="AG4871"/>
      <c r="AH4871"/>
      <c r="AI4871"/>
      <c r="AJ4871"/>
      <c r="AK4871"/>
      <c r="AL4871"/>
    </row>
    <row r="4872" spans="3:38" ht="15" customHeight="1" x14ac:dyDescent="0.35">
      <c r="C4872"/>
      <c r="D4872"/>
      <c r="E4872"/>
      <c r="F4872"/>
      <c r="G4872"/>
      <c r="H4872"/>
      <c r="I4872"/>
      <c r="J4872"/>
      <c r="K4872"/>
      <c r="L4872"/>
      <c r="M4872"/>
      <c r="N4872"/>
      <c r="O4872"/>
      <c r="S4872"/>
      <c r="T4872"/>
      <c r="U4872"/>
      <c r="V4872"/>
      <c r="Y4872"/>
      <c r="Z4872"/>
      <c r="AA4872"/>
      <c r="AB4872"/>
      <c r="AC4872"/>
      <c r="AD4872"/>
      <c r="AE4872"/>
      <c r="AF4872"/>
      <c r="AG4872"/>
      <c r="AH4872"/>
      <c r="AI4872"/>
      <c r="AJ4872"/>
      <c r="AK4872"/>
      <c r="AL4872"/>
    </row>
    <row r="4873" spans="3:38" ht="15" customHeight="1" x14ac:dyDescent="0.35">
      <c r="C4873"/>
      <c r="D4873"/>
      <c r="E4873"/>
      <c r="F4873"/>
      <c r="G4873"/>
      <c r="H4873"/>
      <c r="I4873"/>
      <c r="J4873"/>
      <c r="K4873"/>
      <c r="L4873"/>
      <c r="M4873"/>
      <c r="N4873"/>
      <c r="O4873"/>
      <c r="S4873"/>
      <c r="T4873"/>
      <c r="U4873"/>
      <c r="V4873"/>
      <c r="Y4873"/>
      <c r="Z4873"/>
      <c r="AA4873"/>
      <c r="AB4873"/>
      <c r="AC4873"/>
      <c r="AD4873"/>
      <c r="AE4873"/>
      <c r="AF4873"/>
      <c r="AG4873"/>
      <c r="AH4873"/>
      <c r="AI4873"/>
      <c r="AJ4873"/>
      <c r="AK4873"/>
      <c r="AL4873"/>
    </row>
    <row r="4874" spans="3:38" ht="15" customHeight="1" x14ac:dyDescent="0.35">
      <c r="C4874"/>
      <c r="D4874"/>
      <c r="E4874"/>
      <c r="F4874"/>
      <c r="G4874"/>
      <c r="H4874"/>
      <c r="I4874"/>
      <c r="J4874"/>
      <c r="K4874"/>
      <c r="L4874"/>
      <c r="M4874"/>
      <c r="N4874"/>
      <c r="O4874"/>
      <c r="S4874"/>
      <c r="T4874"/>
      <c r="U4874"/>
      <c r="V4874"/>
      <c r="Y4874"/>
      <c r="Z4874"/>
      <c r="AA4874"/>
      <c r="AB4874"/>
      <c r="AC4874"/>
      <c r="AD4874"/>
      <c r="AE4874"/>
      <c r="AF4874"/>
      <c r="AG4874"/>
      <c r="AH4874"/>
      <c r="AI4874"/>
      <c r="AJ4874"/>
      <c r="AK4874"/>
      <c r="AL4874"/>
    </row>
    <row r="4875" spans="3:38" ht="15" customHeight="1" x14ac:dyDescent="0.35">
      <c r="C4875"/>
      <c r="D4875"/>
      <c r="E4875"/>
      <c r="F4875"/>
      <c r="G4875"/>
      <c r="H4875"/>
      <c r="I4875"/>
      <c r="J4875"/>
      <c r="K4875"/>
      <c r="L4875"/>
      <c r="M4875"/>
      <c r="N4875"/>
      <c r="O4875"/>
      <c r="S4875"/>
      <c r="T4875"/>
      <c r="U4875"/>
      <c r="V4875"/>
      <c r="Y4875"/>
      <c r="Z4875"/>
      <c r="AA4875"/>
      <c r="AB4875"/>
      <c r="AC4875"/>
      <c r="AD4875"/>
      <c r="AE4875"/>
      <c r="AF4875"/>
      <c r="AG4875"/>
      <c r="AH4875"/>
      <c r="AI4875"/>
      <c r="AJ4875"/>
      <c r="AK4875"/>
      <c r="AL4875"/>
    </row>
    <row r="4876" spans="3:38" ht="15" customHeight="1" x14ac:dyDescent="0.35">
      <c r="C4876"/>
      <c r="D4876"/>
      <c r="E4876"/>
      <c r="F4876"/>
      <c r="G4876"/>
      <c r="H4876"/>
      <c r="I4876"/>
      <c r="J4876"/>
      <c r="K4876"/>
      <c r="L4876"/>
      <c r="M4876"/>
      <c r="N4876"/>
      <c r="O4876"/>
      <c r="S4876"/>
      <c r="T4876"/>
      <c r="U4876"/>
      <c r="V4876"/>
      <c r="Y4876"/>
      <c r="Z4876"/>
      <c r="AA4876"/>
      <c r="AB4876"/>
      <c r="AC4876"/>
      <c r="AD4876"/>
      <c r="AE4876"/>
      <c r="AF4876"/>
      <c r="AG4876"/>
      <c r="AH4876"/>
      <c r="AI4876"/>
      <c r="AJ4876"/>
      <c r="AK4876"/>
      <c r="AL4876"/>
    </row>
    <row r="4877" spans="3:38" ht="15" customHeight="1" x14ac:dyDescent="0.35">
      <c r="C4877"/>
      <c r="D4877"/>
      <c r="E4877"/>
      <c r="F4877"/>
      <c r="G4877"/>
      <c r="H4877"/>
      <c r="I4877"/>
      <c r="J4877"/>
      <c r="K4877"/>
      <c r="L4877"/>
      <c r="M4877"/>
      <c r="N4877"/>
      <c r="O4877"/>
      <c r="S4877"/>
      <c r="T4877"/>
      <c r="U4877"/>
      <c r="V4877"/>
      <c r="Y4877"/>
      <c r="Z4877"/>
      <c r="AA4877"/>
      <c r="AB4877"/>
      <c r="AC4877"/>
      <c r="AD4877"/>
      <c r="AE4877"/>
      <c r="AF4877"/>
      <c r="AG4877"/>
      <c r="AH4877"/>
      <c r="AI4877"/>
      <c r="AJ4877"/>
      <c r="AK4877"/>
      <c r="AL4877"/>
    </row>
    <row r="4878" spans="3:38" ht="15" customHeight="1" x14ac:dyDescent="0.35">
      <c r="C4878"/>
      <c r="D4878"/>
      <c r="E4878"/>
      <c r="F4878"/>
      <c r="G4878"/>
      <c r="H4878"/>
      <c r="I4878"/>
      <c r="J4878"/>
      <c r="K4878"/>
      <c r="L4878"/>
      <c r="M4878"/>
      <c r="N4878"/>
      <c r="O4878"/>
      <c r="S4878"/>
      <c r="T4878"/>
      <c r="U4878"/>
      <c r="V4878"/>
      <c r="Y4878"/>
      <c r="Z4878"/>
      <c r="AA4878"/>
      <c r="AB4878"/>
      <c r="AC4878"/>
      <c r="AD4878"/>
      <c r="AE4878"/>
      <c r="AF4878"/>
      <c r="AG4878"/>
      <c r="AH4878"/>
      <c r="AI4878"/>
      <c r="AJ4878"/>
      <c r="AK4878"/>
      <c r="AL4878"/>
    </row>
    <row r="4879" spans="3:38" ht="15" customHeight="1" x14ac:dyDescent="0.35">
      <c r="C4879"/>
      <c r="D4879"/>
      <c r="E4879"/>
      <c r="F4879"/>
      <c r="G4879"/>
      <c r="H4879"/>
      <c r="I4879"/>
      <c r="J4879"/>
      <c r="K4879"/>
      <c r="L4879"/>
      <c r="M4879"/>
      <c r="N4879"/>
      <c r="O4879"/>
      <c r="S4879"/>
      <c r="T4879"/>
      <c r="U4879"/>
      <c r="V4879"/>
      <c r="Y4879"/>
      <c r="Z4879"/>
      <c r="AA4879"/>
      <c r="AB4879"/>
      <c r="AC4879"/>
      <c r="AD4879"/>
      <c r="AE4879"/>
      <c r="AF4879"/>
      <c r="AG4879"/>
      <c r="AH4879"/>
      <c r="AI4879"/>
      <c r="AJ4879"/>
      <c r="AK4879"/>
      <c r="AL4879"/>
    </row>
    <row r="4880" spans="3:38" ht="15" customHeight="1" x14ac:dyDescent="0.35">
      <c r="C4880"/>
      <c r="D4880"/>
      <c r="E4880"/>
      <c r="F4880"/>
      <c r="G4880"/>
      <c r="H4880"/>
      <c r="I4880"/>
      <c r="J4880"/>
      <c r="K4880"/>
      <c r="L4880"/>
      <c r="M4880"/>
      <c r="N4880"/>
      <c r="O4880"/>
      <c r="S4880"/>
      <c r="T4880"/>
      <c r="U4880"/>
      <c r="V4880"/>
      <c r="Y4880"/>
      <c r="Z4880"/>
      <c r="AA4880"/>
      <c r="AB4880"/>
      <c r="AC4880"/>
      <c r="AD4880"/>
      <c r="AE4880"/>
      <c r="AF4880"/>
      <c r="AG4880"/>
      <c r="AH4880"/>
      <c r="AI4880"/>
      <c r="AJ4880"/>
      <c r="AK4880"/>
      <c r="AL4880"/>
    </row>
    <row r="4881" spans="3:38" ht="15" customHeight="1" x14ac:dyDescent="0.35">
      <c r="C4881"/>
      <c r="D4881"/>
      <c r="E4881"/>
      <c r="F4881"/>
      <c r="G4881"/>
      <c r="H4881"/>
      <c r="I4881"/>
      <c r="J4881"/>
      <c r="K4881"/>
      <c r="L4881"/>
      <c r="M4881"/>
      <c r="N4881"/>
      <c r="O4881"/>
      <c r="S4881"/>
      <c r="T4881"/>
      <c r="U4881"/>
      <c r="V4881"/>
      <c r="Y4881"/>
      <c r="Z4881"/>
      <c r="AA4881"/>
      <c r="AB4881"/>
      <c r="AC4881"/>
      <c r="AD4881"/>
      <c r="AE4881"/>
      <c r="AF4881"/>
      <c r="AG4881"/>
      <c r="AH4881"/>
      <c r="AI4881"/>
      <c r="AJ4881"/>
      <c r="AK4881"/>
      <c r="AL4881"/>
    </row>
    <row r="4882" spans="3:38" ht="15" customHeight="1" x14ac:dyDescent="0.35">
      <c r="C4882"/>
      <c r="D4882"/>
      <c r="E4882"/>
      <c r="F4882"/>
      <c r="G4882"/>
      <c r="H4882"/>
      <c r="I4882"/>
      <c r="J4882"/>
      <c r="K4882"/>
      <c r="L4882"/>
      <c r="M4882"/>
      <c r="N4882"/>
      <c r="O4882"/>
      <c r="S4882"/>
      <c r="T4882"/>
      <c r="U4882"/>
      <c r="V4882"/>
      <c r="Y4882"/>
      <c r="Z4882"/>
      <c r="AA4882"/>
      <c r="AB4882"/>
      <c r="AC4882"/>
      <c r="AD4882"/>
      <c r="AE4882"/>
      <c r="AF4882"/>
      <c r="AG4882"/>
      <c r="AH4882"/>
      <c r="AI4882"/>
      <c r="AJ4882"/>
      <c r="AK4882"/>
      <c r="AL4882"/>
    </row>
    <row r="4883" spans="3:38" ht="15" customHeight="1" x14ac:dyDescent="0.35">
      <c r="C4883"/>
      <c r="D4883"/>
      <c r="E4883"/>
      <c r="F4883"/>
      <c r="G4883"/>
      <c r="H4883"/>
      <c r="I4883"/>
      <c r="J4883"/>
      <c r="K4883"/>
      <c r="L4883"/>
      <c r="M4883"/>
      <c r="N4883"/>
      <c r="O4883"/>
      <c r="S4883"/>
      <c r="T4883"/>
      <c r="U4883"/>
      <c r="V4883"/>
      <c r="Y4883"/>
      <c r="Z4883"/>
      <c r="AA4883"/>
      <c r="AB4883"/>
      <c r="AC4883"/>
      <c r="AD4883"/>
      <c r="AE4883"/>
      <c r="AF4883"/>
      <c r="AG4883"/>
      <c r="AH4883"/>
      <c r="AI4883"/>
      <c r="AJ4883"/>
      <c r="AK4883"/>
      <c r="AL4883"/>
    </row>
    <row r="4884" spans="3:38" ht="15" customHeight="1" x14ac:dyDescent="0.35">
      <c r="C4884"/>
      <c r="D4884"/>
      <c r="E4884"/>
      <c r="F4884"/>
      <c r="G4884"/>
      <c r="H4884"/>
      <c r="I4884"/>
      <c r="J4884"/>
      <c r="K4884"/>
      <c r="L4884"/>
      <c r="M4884"/>
      <c r="N4884"/>
      <c r="O4884"/>
      <c r="S4884"/>
      <c r="T4884"/>
      <c r="U4884"/>
      <c r="V4884"/>
      <c r="Y4884"/>
      <c r="Z4884"/>
      <c r="AA4884"/>
      <c r="AB4884"/>
      <c r="AC4884"/>
      <c r="AD4884"/>
      <c r="AE4884"/>
      <c r="AF4884"/>
      <c r="AG4884"/>
      <c r="AH4884"/>
      <c r="AI4884"/>
      <c r="AJ4884"/>
      <c r="AK4884"/>
      <c r="AL4884"/>
    </row>
    <row r="4885" spans="3:38" ht="15" customHeight="1" x14ac:dyDescent="0.35">
      <c r="C4885"/>
      <c r="D4885"/>
      <c r="E4885"/>
      <c r="F4885"/>
      <c r="G4885"/>
      <c r="H4885"/>
      <c r="I4885"/>
      <c r="J4885"/>
      <c r="K4885"/>
      <c r="L4885"/>
      <c r="M4885"/>
      <c r="N4885"/>
      <c r="O4885"/>
      <c r="S4885"/>
      <c r="T4885"/>
      <c r="U4885"/>
      <c r="V4885"/>
      <c r="Y4885"/>
      <c r="Z4885"/>
      <c r="AA4885"/>
      <c r="AB4885"/>
      <c r="AC4885"/>
      <c r="AD4885"/>
      <c r="AE4885"/>
      <c r="AF4885"/>
      <c r="AG4885"/>
      <c r="AH4885"/>
      <c r="AI4885"/>
      <c r="AJ4885"/>
      <c r="AK4885"/>
      <c r="AL4885"/>
    </row>
    <row r="4886" spans="3:38" ht="15" customHeight="1" x14ac:dyDescent="0.35">
      <c r="C4886"/>
      <c r="D4886"/>
      <c r="E4886"/>
      <c r="F4886"/>
      <c r="G4886"/>
      <c r="H4886"/>
      <c r="I4886"/>
      <c r="J4886"/>
      <c r="K4886"/>
      <c r="L4886"/>
      <c r="M4886"/>
      <c r="N4886"/>
      <c r="O4886"/>
      <c r="S4886"/>
      <c r="T4886"/>
      <c r="U4886"/>
      <c r="V4886"/>
      <c r="Y4886"/>
      <c r="Z4886"/>
      <c r="AA4886"/>
      <c r="AB4886"/>
      <c r="AC4886"/>
      <c r="AD4886"/>
      <c r="AE4886"/>
      <c r="AF4886"/>
      <c r="AG4886"/>
      <c r="AH4886"/>
      <c r="AI4886"/>
      <c r="AJ4886"/>
      <c r="AK4886"/>
      <c r="AL4886"/>
    </row>
    <row r="4887" spans="3:38" ht="15" customHeight="1" x14ac:dyDescent="0.35">
      <c r="C4887"/>
      <c r="D4887"/>
      <c r="E4887"/>
      <c r="F4887"/>
      <c r="G4887"/>
      <c r="H4887"/>
      <c r="I4887"/>
      <c r="J4887"/>
      <c r="K4887"/>
      <c r="L4887"/>
      <c r="M4887"/>
      <c r="N4887"/>
      <c r="O4887"/>
      <c r="S4887"/>
      <c r="T4887"/>
      <c r="U4887"/>
      <c r="V4887"/>
      <c r="Y4887"/>
      <c r="Z4887"/>
      <c r="AA4887"/>
      <c r="AB4887"/>
      <c r="AC4887"/>
      <c r="AD4887"/>
      <c r="AE4887"/>
      <c r="AF4887"/>
      <c r="AG4887"/>
      <c r="AH4887"/>
      <c r="AI4887"/>
      <c r="AJ4887"/>
      <c r="AK4887"/>
      <c r="AL4887"/>
    </row>
    <row r="4888" spans="3:38" ht="15" customHeight="1" x14ac:dyDescent="0.35">
      <c r="C4888"/>
      <c r="D4888"/>
      <c r="E4888"/>
      <c r="F4888"/>
      <c r="G4888"/>
      <c r="H4888"/>
      <c r="I4888"/>
      <c r="J4888"/>
      <c r="K4888"/>
      <c r="L4888"/>
      <c r="M4888"/>
      <c r="N4888"/>
      <c r="O4888"/>
      <c r="S4888"/>
      <c r="T4888"/>
      <c r="U4888"/>
      <c r="V4888"/>
      <c r="Y4888"/>
      <c r="Z4888"/>
      <c r="AA4888"/>
      <c r="AB4888"/>
      <c r="AC4888"/>
      <c r="AD4888"/>
      <c r="AE4888"/>
      <c r="AF4888"/>
      <c r="AG4888"/>
      <c r="AH4888"/>
      <c r="AI4888"/>
      <c r="AJ4888"/>
      <c r="AK4888"/>
      <c r="AL4888"/>
    </row>
    <row r="4889" spans="3:38" ht="15" customHeight="1" x14ac:dyDescent="0.35">
      <c r="C4889"/>
      <c r="D4889"/>
      <c r="E4889"/>
      <c r="F4889"/>
      <c r="G4889"/>
      <c r="H4889"/>
      <c r="I4889"/>
      <c r="J4889"/>
      <c r="K4889"/>
      <c r="L4889"/>
      <c r="M4889"/>
      <c r="N4889"/>
      <c r="O4889"/>
      <c r="S4889"/>
      <c r="T4889"/>
      <c r="U4889"/>
      <c r="V4889"/>
      <c r="Y4889"/>
      <c r="Z4889"/>
      <c r="AA4889"/>
      <c r="AB4889"/>
      <c r="AC4889"/>
      <c r="AD4889"/>
      <c r="AE4889"/>
      <c r="AF4889"/>
      <c r="AG4889"/>
      <c r="AH4889"/>
      <c r="AI4889"/>
      <c r="AJ4889"/>
      <c r="AK4889"/>
      <c r="AL4889"/>
    </row>
    <row r="4890" spans="3:38" ht="15" customHeight="1" x14ac:dyDescent="0.35">
      <c r="C4890"/>
      <c r="D4890"/>
      <c r="E4890"/>
      <c r="F4890"/>
      <c r="G4890"/>
      <c r="H4890"/>
      <c r="I4890"/>
      <c r="J4890"/>
      <c r="K4890"/>
      <c r="L4890"/>
      <c r="M4890"/>
      <c r="N4890"/>
      <c r="O4890"/>
      <c r="S4890"/>
      <c r="T4890"/>
      <c r="U4890"/>
      <c r="V4890"/>
      <c r="Y4890"/>
      <c r="Z4890"/>
      <c r="AA4890"/>
      <c r="AB4890"/>
      <c r="AC4890"/>
      <c r="AD4890"/>
      <c r="AE4890"/>
      <c r="AF4890"/>
      <c r="AG4890"/>
      <c r="AH4890"/>
      <c r="AI4890"/>
      <c r="AJ4890"/>
      <c r="AK4890"/>
      <c r="AL4890"/>
    </row>
    <row r="4891" spans="3:38" ht="15" customHeight="1" x14ac:dyDescent="0.35">
      <c r="C4891"/>
      <c r="D4891"/>
      <c r="E4891"/>
      <c r="F4891"/>
      <c r="G4891"/>
      <c r="H4891"/>
      <c r="I4891"/>
      <c r="J4891"/>
      <c r="K4891"/>
      <c r="L4891"/>
      <c r="M4891"/>
      <c r="N4891"/>
      <c r="O4891"/>
      <c r="S4891"/>
      <c r="T4891"/>
      <c r="U4891"/>
      <c r="V4891"/>
      <c r="Y4891"/>
      <c r="Z4891"/>
      <c r="AA4891"/>
      <c r="AB4891"/>
      <c r="AC4891"/>
      <c r="AD4891"/>
      <c r="AE4891"/>
      <c r="AF4891"/>
      <c r="AG4891"/>
      <c r="AH4891"/>
      <c r="AI4891"/>
      <c r="AJ4891"/>
      <c r="AK4891"/>
      <c r="AL4891"/>
    </row>
    <row r="4892" spans="3:38" ht="15" customHeight="1" x14ac:dyDescent="0.35">
      <c r="C4892"/>
      <c r="D4892"/>
      <c r="E4892"/>
      <c r="F4892"/>
      <c r="G4892"/>
      <c r="H4892"/>
      <c r="I4892"/>
      <c r="J4892"/>
      <c r="K4892"/>
      <c r="L4892"/>
      <c r="M4892"/>
      <c r="N4892"/>
      <c r="O4892"/>
      <c r="S4892"/>
      <c r="T4892"/>
      <c r="U4892"/>
      <c r="V4892"/>
      <c r="Y4892"/>
      <c r="Z4892"/>
      <c r="AA4892"/>
      <c r="AB4892"/>
      <c r="AC4892"/>
      <c r="AD4892"/>
      <c r="AE4892"/>
      <c r="AF4892"/>
      <c r="AG4892"/>
      <c r="AH4892"/>
      <c r="AI4892"/>
      <c r="AJ4892"/>
      <c r="AK4892"/>
      <c r="AL4892"/>
    </row>
    <row r="4893" spans="3:38" ht="15" customHeight="1" x14ac:dyDescent="0.35">
      <c r="C4893"/>
      <c r="D4893"/>
      <c r="E4893"/>
      <c r="F4893"/>
      <c r="G4893"/>
      <c r="H4893"/>
      <c r="I4893"/>
      <c r="J4893"/>
      <c r="K4893"/>
      <c r="L4893"/>
      <c r="M4893"/>
      <c r="N4893"/>
      <c r="O4893"/>
      <c r="S4893"/>
      <c r="T4893"/>
      <c r="U4893"/>
      <c r="V4893"/>
      <c r="Y4893"/>
      <c r="Z4893"/>
      <c r="AA4893"/>
      <c r="AB4893"/>
      <c r="AC4893"/>
      <c r="AD4893"/>
      <c r="AE4893"/>
      <c r="AF4893"/>
      <c r="AG4893"/>
      <c r="AH4893"/>
      <c r="AI4893"/>
      <c r="AJ4893"/>
      <c r="AK4893"/>
      <c r="AL4893"/>
    </row>
    <row r="4894" spans="3:38" ht="15" customHeight="1" x14ac:dyDescent="0.35">
      <c r="C4894"/>
      <c r="D4894"/>
      <c r="E4894"/>
      <c r="F4894"/>
      <c r="G4894"/>
      <c r="H4894"/>
      <c r="I4894"/>
      <c r="J4894"/>
      <c r="K4894"/>
      <c r="L4894"/>
      <c r="M4894"/>
      <c r="N4894"/>
      <c r="O4894"/>
      <c r="S4894"/>
      <c r="T4894"/>
      <c r="U4894"/>
      <c r="V4894"/>
      <c r="Y4894"/>
      <c r="Z4894"/>
      <c r="AA4894"/>
      <c r="AB4894"/>
      <c r="AC4894"/>
      <c r="AD4894"/>
      <c r="AE4894"/>
      <c r="AF4894"/>
      <c r="AG4894"/>
      <c r="AH4894"/>
      <c r="AI4894"/>
      <c r="AJ4894"/>
      <c r="AK4894"/>
      <c r="AL4894"/>
    </row>
    <row r="4895" spans="3:38" ht="15" customHeight="1" x14ac:dyDescent="0.35">
      <c r="C4895"/>
      <c r="D4895"/>
      <c r="E4895"/>
      <c r="F4895"/>
      <c r="G4895"/>
      <c r="H4895"/>
      <c r="I4895"/>
      <c r="J4895"/>
      <c r="K4895"/>
      <c r="L4895"/>
      <c r="M4895"/>
      <c r="N4895"/>
      <c r="O4895"/>
      <c r="S4895"/>
      <c r="T4895"/>
      <c r="U4895"/>
      <c r="V4895"/>
      <c r="Y4895"/>
      <c r="Z4895"/>
      <c r="AA4895"/>
      <c r="AB4895"/>
      <c r="AC4895"/>
      <c r="AD4895"/>
      <c r="AE4895"/>
      <c r="AF4895"/>
      <c r="AG4895"/>
      <c r="AH4895"/>
      <c r="AI4895"/>
      <c r="AJ4895"/>
      <c r="AK4895"/>
      <c r="AL4895"/>
    </row>
    <row r="4896" spans="3:38" ht="15" customHeight="1" x14ac:dyDescent="0.35">
      <c r="C4896"/>
      <c r="D4896"/>
      <c r="E4896"/>
      <c r="F4896"/>
      <c r="G4896"/>
      <c r="H4896"/>
      <c r="I4896"/>
      <c r="J4896"/>
      <c r="K4896"/>
      <c r="L4896"/>
      <c r="M4896"/>
      <c r="N4896"/>
      <c r="O4896"/>
      <c r="S4896"/>
      <c r="T4896"/>
      <c r="U4896"/>
      <c r="V4896"/>
      <c r="Y4896"/>
      <c r="Z4896"/>
      <c r="AA4896"/>
      <c r="AB4896"/>
      <c r="AC4896"/>
      <c r="AD4896"/>
      <c r="AE4896"/>
      <c r="AF4896"/>
      <c r="AG4896"/>
      <c r="AH4896"/>
      <c r="AI4896"/>
      <c r="AJ4896"/>
      <c r="AK4896"/>
      <c r="AL4896"/>
    </row>
    <row r="4897" spans="3:38" ht="15" customHeight="1" x14ac:dyDescent="0.35">
      <c r="C4897"/>
      <c r="D4897"/>
      <c r="E4897"/>
      <c r="F4897"/>
      <c r="G4897"/>
      <c r="H4897"/>
      <c r="I4897"/>
      <c r="J4897"/>
      <c r="K4897"/>
      <c r="L4897"/>
      <c r="M4897"/>
      <c r="N4897"/>
      <c r="O4897"/>
      <c r="S4897"/>
      <c r="T4897"/>
      <c r="U4897"/>
      <c r="V4897"/>
      <c r="Y4897"/>
      <c r="Z4897"/>
      <c r="AA4897"/>
      <c r="AB4897"/>
      <c r="AC4897"/>
      <c r="AD4897"/>
      <c r="AE4897"/>
      <c r="AF4897"/>
      <c r="AG4897"/>
      <c r="AH4897"/>
      <c r="AI4897"/>
      <c r="AJ4897"/>
      <c r="AK4897"/>
      <c r="AL4897"/>
    </row>
    <row r="4898" spans="3:38" ht="15" customHeight="1" x14ac:dyDescent="0.35">
      <c r="C4898"/>
      <c r="D4898"/>
      <c r="E4898"/>
      <c r="F4898"/>
      <c r="G4898"/>
      <c r="H4898"/>
      <c r="I4898"/>
      <c r="J4898"/>
      <c r="K4898"/>
      <c r="L4898"/>
      <c r="M4898"/>
      <c r="N4898"/>
      <c r="O4898"/>
      <c r="S4898"/>
      <c r="T4898"/>
      <c r="U4898"/>
      <c r="V4898"/>
      <c r="Y4898"/>
      <c r="Z4898"/>
      <c r="AA4898"/>
      <c r="AB4898"/>
      <c r="AC4898"/>
      <c r="AD4898"/>
      <c r="AE4898"/>
      <c r="AF4898"/>
      <c r="AG4898"/>
      <c r="AH4898"/>
      <c r="AI4898"/>
      <c r="AJ4898"/>
      <c r="AK4898"/>
      <c r="AL4898"/>
    </row>
    <row r="4899" spans="3:38" ht="15" customHeight="1" x14ac:dyDescent="0.35">
      <c r="C4899"/>
      <c r="D4899"/>
      <c r="E4899"/>
      <c r="F4899"/>
      <c r="G4899"/>
      <c r="H4899"/>
      <c r="I4899"/>
      <c r="J4899"/>
      <c r="K4899"/>
      <c r="L4899"/>
      <c r="M4899"/>
      <c r="N4899"/>
      <c r="O4899"/>
      <c r="S4899"/>
      <c r="T4899"/>
      <c r="U4899"/>
      <c r="V4899"/>
      <c r="Y4899"/>
      <c r="Z4899"/>
      <c r="AA4899"/>
      <c r="AB4899"/>
      <c r="AC4899"/>
      <c r="AD4899"/>
      <c r="AE4899"/>
      <c r="AF4899"/>
      <c r="AG4899"/>
      <c r="AH4899"/>
      <c r="AI4899"/>
      <c r="AJ4899"/>
      <c r="AK4899"/>
      <c r="AL4899"/>
    </row>
    <row r="4900" spans="3:38" ht="15" customHeight="1" x14ac:dyDescent="0.35">
      <c r="C4900"/>
      <c r="D4900"/>
      <c r="E4900"/>
      <c r="F4900"/>
      <c r="G4900"/>
      <c r="H4900"/>
      <c r="I4900"/>
      <c r="J4900"/>
      <c r="K4900"/>
      <c r="L4900"/>
      <c r="M4900"/>
      <c r="N4900"/>
      <c r="O4900"/>
      <c r="S4900"/>
      <c r="T4900"/>
      <c r="U4900"/>
      <c r="V4900"/>
      <c r="Y4900"/>
      <c r="Z4900"/>
      <c r="AA4900"/>
      <c r="AB4900"/>
      <c r="AC4900"/>
      <c r="AD4900"/>
      <c r="AE4900"/>
      <c r="AF4900"/>
      <c r="AG4900"/>
      <c r="AH4900"/>
      <c r="AI4900"/>
      <c r="AJ4900"/>
      <c r="AK4900"/>
      <c r="AL4900"/>
    </row>
    <row r="4901" spans="3:38" ht="15" customHeight="1" x14ac:dyDescent="0.35">
      <c r="C4901"/>
      <c r="D4901"/>
      <c r="E4901"/>
      <c r="F4901"/>
      <c r="G4901"/>
      <c r="H4901"/>
      <c r="I4901"/>
      <c r="J4901"/>
      <c r="K4901"/>
      <c r="L4901"/>
      <c r="M4901"/>
      <c r="N4901"/>
      <c r="O4901"/>
      <c r="S4901"/>
      <c r="T4901"/>
      <c r="U4901"/>
      <c r="V4901"/>
      <c r="Y4901"/>
      <c r="Z4901"/>
      <c r="AA4901"/>
      <c r="AB4901"/>
      <c r="AC4901"/>
      <c r="AD4901"/>
      <c r="AE4901"/>
      <c r="AF4901"/>
      <c r="AG4901"/>
      <c r="AH4901"/>
      <c r="AI4901"/>
      <c r="AJ4901"/>
      <c r="AK4901"/>
      <c r="AL4901"/>
    </row>
    <row r="4902" spans="3:38" ht="15" customHeight="1" x14ac:dyDescent="0.35">
      <c r="C4902"/>
      <c r="D4902"/>
      <c r="E4902"/>
      <c r="F4902"/>
      <c r="G4902"/>
      <c r="H4902"/>
      <c r="I4902"/>
      <c r="J4902"/>
      <c r="K4902"/>
      <c r="L4902"/>
      <c r="M4902"/>
      <c r="N4902"/>
      <c r="O4902"/>
      <c r="S4902"/>
      <c r="T4902"/>
      <c r="U4902"/>
      <c r="V4902"/>
      <c r="Y4902"/>
      <c r="Z4902"/>
      <c r="AA4902"/>
      <c r="AB4902"/>
      <c r="AC4902"/>
      <c r="AD4902"/>
      <c r="AE4902"/>
      <c r="AF4902"/>
      <c r="AG4902"/>
      <c r="AH4902"/>
      <c r="AI4902"/>
      <c r="AJ4902"/>
      <c r="AK4902"/>
      <c r="AL4902"/>
    </row>
    <row r="4903" spans="3:38" ht="15" customHeight="1" x14ac:dyDescent="0.35">
      <c r="C4903"/>
      <c r="D4903"/>
      <c r="E4903"/>
      <c r="F4903"/>
      <c r="G4903"/>
      <c r="H4903"/>
      <c r="I4903"/>
      <c r="J4903"/>
      <c r="K4903"/>
      <c r="L4903"/>
      <c r="M4903"/>
      <c r="N4903"/>
      <c r="O4903"/>
      <c r="S4903"/>
      <c r="T4903"/>
      <c r="U4903"/>
      <c r="V4903"/>
      <c r="Y4903"/>
      <c r="Z4903"/>
      <c r="AA4903"/>
      <c r="AB4903"/>
      <c r="AC4903"/>
      <c r="AD4903"/>
      <c r="AE4903"/>
      <c r="AF4903"/>
      <c r="AG4903"/>
      <c r="AH4903"/>
      <c r="AI4903"/>
      <c r="AJ4903"/>
      <c r="AK4903"/>
      <c r="AL4903"/>
    </row>
    <row r="4904" spans="3:38" ht="15" customHeight="1" x14ac:dyDescent="0.35">
      <c r="C4904"/>
      <c r="D4904"/>
      <c r="E4904"/>
      <c r="F4904"/>
      <c r="G4904"/>
      <c r="H4904"/>
      <c r="I4904"/>
      <c r="J4904"/>
      <c r="K4904"/>
      <c r="L4904"/>
      <c r="M4904"/>
      <c r="N4904"/>
      <c r="O4904"/>
      <c r="S4904"/>
      <c r="T4904"/>
      <c r="U4904"/>
      <c r="V4904"/>
      <c r="Y4904"/>
      <c r="Z4904"/>
      <c r="AA4904"/>
      <c r="AB4904"/>
      <c r="AC4904"/>
      <c r="AD4904"/>
      <c r="AE4904"/>
      <c r="AF4904"/>
      <c r="AG4904"/>
      <c r="AH4904"/>
      <c r="AI4904"/>
      <c r="AJ4904"/>
      <c r="AK4904"/>
      <c r="AL4904"/>
    </row>
    <row r="4905" spans="3:38" ht="15" customHeight="1" x14ac:dyDescent="0.35">
      <c r="C4905"/>
      <c r="D4905"/>
      <c r="E4905"/>
      <c r="F4905"/>
      <c r="G4905"/>
      <c r="H4905"/>
      <c r="I4905"/>
      <c r="J4905"/>
      <c r="K4905"/>
      <c r="L4905"/>
      <c r="M4905"/>
      <c r="N4905"/>
      <c r="O4905"/>
      <c r="S4905"/>
      <c r="T4905"/>
      <c r="U4905"/>
      <c r="V4905"/>
      <c r="Y4905"/>
      <c r="Z4905"/>
      <c r="AA4905"/>
      <c r="AB4905"/>
      <c r="AC4905"/>
      <c r="AD4905"/>
      <c r="AE4905"/>
      <c r="AF4905"/>
      <c r="AG4905"/>
      <c r="AH4905"/>
      <c r="AI4905"/>
      <c r="AJ4905"/>
      <c r="AK4905"/>
      <c r="AL4905"/>
    </row>
    <row r="4906" spans="3:38" ht="15" customHeight="1" x14ac:dyDescent="0.35">
      <c r="C4906"/>
      <c r="D4906"/>
      <c r="E4906"/>
      <c r="F4906"/>
      <c r="G4906"/>
      <c r="H4906"/>
      <c r="I4906"/>
      <c r="J4906"/>
      <c r="K4906"/>
      <c r="L4906"/>
      <c r="M4906"/>
      <c r="N4906"/>
      <c r="O4906"/>
      <c r="S4906"/>
      <c r="T4906"/>
      <c r="U4906"/>
      <c r="V4906"/>
      <c r="Y4906"/>
      <c r="Z4906"/>
      <c r="AA4906"/>
      <c r="AB4906"/>
      <c r="AC4906"/>
      <c r="AD4906"/>
      <c r="AE4906"/>
      <c r="AF4906"/>
      <c r="AG4906"/>
      <c r="AH4906"/>
      <c r="AI4906"/>
      <c r="AJ4906"/>
      <c r="AK4906"/>
      <c r="AL4906"/>
    </row>
    <row r="4907" spans="3:38" ht="15" customHeight="1" x14ac:dyDescent="0.35">
      <c r="C4907"/>
      <c r="D4907"/>
      <c r="E4907"/>
      <c r="F4907"/>
      <c r="G4907"/>
      <c r="H4907"/>
      <c r="I4907"/>
      <c r="J4907"/>
      <c r="K4907"/>
      <c r="L4907"/>
      <c r="M4907"/>
      <c r="N4907"/>
      <c r="O4907"/>
      <c r="S4907"/>
      <c r="T4907"/>
      <c r="U4907"/>
      <c r="V4907"/>
      <c r="Y4907"/>
      <c r="Z4907"/>
      <c r="AA4907"/>
      <c r="AB4907"/>
      <c r="AC4907"/>
      <c r="AD4907"/>
      <c r="AE4907"/>
      <c r="AF4907"/>
      <c r="AG4907"/>
      <c r="AH4907"/>
      <c r="AI4907"/>
      <c r="AJ4907"/>
      <c r="AK4907"/>
      <c r="AL4907"/>
    </row>
    <row r="4908" spans="3:38" ht="15" customHeight="1" x14ac:dyDescent="0.35">
      <c r="C4908"/>
      <c r="D4908"/>
      <c r="E4908"/>
      <c r="F4908"/>
      <c r="G4908"/>
      <c r="H4908"/>
      <c r="I4908"/>
      <c r="J4908"/>
      <c r="K4908"/>
      <c r="L4908"/>
      <c r="M4908"/>
      <c r="N4908"/>
      <c r="O4908"/>
      <c r="S4908"/>
      <c r="T4908"/>
      <c r="U4908"/>
      <c r="V4908"/>
      <c r="Y4908"/>
      <c r="Z4908"/>
      <c r="AA4908"/>
      <c r="AB4908"/>
      <c r="AC4908"/>
      <c r="AD4908"/>
      <c r="AE4908"/>
      <c r="AF4908"/>
      <c r="AG4908"/>
      <c r="AH4908"/>
      <c r="AI4908"/>
      <c r="AJ4908"/>
      <c r="AK4908"/>
      <c r="AL4908"/>
    </row>
    <row r="4909" spans="3:38" ht="15" customHeight="1" x14ac:dyDescent="0.35">
      <c r="C4909"/>
      <c r="D4909"/>
      <c r="E4909"/>
      <c r="F4909"/>
      <c r="G4909"/>
      <c r="H4909"/>
      <c r="I4909"/>
      <c r="J4909"/>
      <c r="K4909"/>
      <c r="L4909"/>
      <c r="M4909"/>
      <c r="N4909"/>
      <c r="O4909"/>
      <c r="S4909"/>
      <c r="T4909"/>
      <c r="U4909"/>
      <c r="V4909"/>
      <c r="Y4909"/>
      <c r="Z4909"/>
      <c r="AA4909"/>
      <c r="AB4909"/>
      <c r="AC4909"/>
      <c r="AD4909"/>
      <c r="AE4909"/>
      <c r="AF4909"/>
      <c r="AG4909"/>
      <c r="AH4909"/>
      <c r="AI4909"/>
      <c r="AJ4909"/>
      <c r="AK4909"/>
      <c r="AL4909"/>
    </row>
    <row r="4910" spans="3:38" ht="15" customHeight="1" x14ac:dyDescent="0.35">
      <c r="C4910"/>
      <c r="D4910"/>
      <c r="E4910"/>
      <c r="F4910"/>
      <c r="G4910"/>
      <c r="H4910"/>
      <c r="I4910"/>
      <c r="J4910"/>
      <c r="K4910"/>
      <c r="L4910"/>
      <c r="M4910"/>
      <c r="N4910"/>
      <c r="O4910"/>
      <c r="S4910"/>
      <c r="T4910"/>
      <c r="U4910"/>
      <c r="V4910"/>
      <c r="Y4910"/>
      <c r="Z4910"/>
      <c r="AA4910"/>
      <c r="AB4910"/>
      <c r="AC4910"/>
      <c r="AD4910"/>
      <c r="AE4910"/>
      <c r="AF4910"/>
      <c r="AG4910"/>
      <c r="AH4910"/>
      <c r="AI4910"/>
      <c r="AJ4910"/>
      <c r="AK4910"/>
      <c r="AL4910"/>
    </row>
    <row r="4911" spans="3:38" ht="15" customHeight="1" x14ac:dyDescent="0.35">
      <c r="C4911"/>
      <c r="D4911"/>
      <c r="E4911"/>
      <c r="F4911"/>
      <c r="G4911"/>
      <c r="H4911"/>
      <c r="I4911"/>
      <c r="J4911"/>
      <c r="K4911"/>
      <c r="L4911"/>
      <c r="M4911"/>
      <c r="N4911"/>
      <c r="O4911"/>
      <c r="S4911"/>
      <c r="T4911"/>
      <c r="U4911"/>
      <c r="V4911"/>
      <c r="Y4911"/>
      <c r="Z4911"/>
      <c r="AA4911"/>
      <c r="AB4911"/>
      <c r="AC4911"/>
      <c r="AD4911"/>
      <c r="AE4911"/>
      <c r="AF4911"/>
      <c r="AG4911"/>
      <c r="AH4911"/>
      <c r="AI4911"/>
      <c r="AJ4911"/>
      <c r="AK4911"/>
      <c r="AL4911"/>
    </row>
    <row r="4912" spans="3:38" ht="15" customHeight="1" x14ac:dyDescent="0.35">
      <c r="C4912"/>
      <c r="D4912"/>
      <c r="E4912"/>
      <c r="F4912"/>
      <c r="G4912"/>
      <c r="H4912"/>
      <c r="I4912"/>
      <c r="J4912"/>
      <c r="K4912"/>
      <c r="L4912"/>
      <c r="M4912"/>
      <c r="N4912"/>
      <c r="O4912"/>
      <c r="S4912"/>
      <c r="T4912"/>
      <c r="U4912"/>
      <c r="V4912"/>
      <c r="Y4912"/>
      <c r="Z4912"/>
      <c r="AA4912"/>
      <c r="AB4912"/>
      <c r="AC4912"/>
      <c r="AD4912"/>
      <c r="AE4912"/>
      <c r="AF4912"/>
      <c r="AG4912"/>
      <c r="AH4912"/>
      <c r="AI4912"/>
      <c r="AJ4912"/>
      <c r="AK4912"/>
      <c r="AL4912"/>
    </row>
    <row r="4913" spans="3:38" ht="15" customHeight="1" x14ac:dyDescent="0.35">
      <c r="C4913"/>
      <c r="D4913"/>
      <c r="E4913"/>
      <c r="F4913"/>
      <c r="G4913"/>
      <c r="H4913"/>
      <c r="I4913"/>
      <c r="J4913"/>
      <c r="K4913"/>
      <c r="L4913"/>
      <c r="M4913"/>
      <c r="N4913"/>
      <c r="O4913"/>
      <c r="S4913"/>
      <c r="T4913"/>
      <c r="U4913"/>
      <c r="V4913"/>
      <c r="Y4913"/>
      <c r="Z4913"/>
      <c r="AA4913"/>
      <c r="AB4913"/>
      <c r="AC4913"/>
      <c r="AD4913"/>
      <c r="AE4913"/>
      <c r="AF4913"/>
      <c r="AG4913"/>
      <c r="AH4913"/>
      <c r="AI4913"/>
      <c r="AJ4913"/>
      <c r="AK4913"/>
      <c r="AL4913"/>
    </row>
    <row r="4914" spans="3:38" ht="15" customHeight="1" x14ac:dyDescent="0.35">
      <c r="C4914"/>
      <c r="D4914"/>
      <c r="E4914"/>
      <c r="F4914"/>
      <c r="G4914"/>
      <c r="H4914"/>
      <c r="I4914"/>
      <c r="J4914"/>
      <c r="K4914"/>
      <c r="L4914"/>
      <c r="M4914"/>
      <c r="N4914"/>
      <c r="O4914"/>
      <c r="S4914"/>
      <c r="T4914"/>
      <c r="U4914"/>
      <c r="V4914"/>
      <c r="Y4914"/>
      <c r="Z4914"/>
      <c r="AA4914"/>
      <c r="AB4914"/>
      <c r="AC4914"/>
      <c r="AD4914"/>
      <c r="AE4914"/>
      <c r="AF4914"/>
      <c r="AG4914"/>
      <c r="AH4914"/>
      <c r="AI4914"/>
      <c r="AJ4914"/>
      <c r="AK4914"/>
      <c r="AL4914"/>
    </row>
    <row r="4915" spans="3:38" ht="15" customHeight="1" x14ac:dyDescent="0.35">
      <c r="C4915"/>
      <c r="D4915"/>
      <c r="E4915"/>
      <c r="F4915"/>
      <c r="G4915"/>
      <c r="H4915"/>
      <c r="I4915"/>
      <c r="J4915"/>
      <c r="K4915"/>
      <c r="L4915"/>
      <c r="M4915"/>
      <c r="N4915"/>
      <c r="O4915"/>
      <c r="S4915"/>
      <c r="T4915"/>
      <c r="U4915"/>
      <c r="V4915"/>
      <c r="Y4915"/>
      <c r="Z4915"/>
      <c r="AA4915"/>
      <c r="AB4915"/>
      <c r="AC4915"/>
      <c r="AD4915"/>
      <c r="AE4915"/>
      <c r="AF4915"/>
      <c r="AG4915"/>
      <c r="AH4915"/>
      <c r="AI4915"/>
      <c r="AJ4915"/>
      <c r="AK4915"/>
      <c r="AL4915"/>
    </row>
    <row r="4916" spans="3:38" ht="15" customHeight="1" x14ac:dyDescent="0.35">
      <c r="C4916"/>
      <c r="D4916"/>
      <c r="E4916"/>
      <c r="F4916"/>
      <c r="G4916"/>
      <c r="H4916"/>
      <c r="I4916"/>
      <c r="J4916"/>
      <c r="K4916"/>
      <c r="L4916"/>
      <c r="M4916"/>
      <c r="N4916"/>
      <c r="O4916"/>
      <c r="S4916"/>
      <c r="T4916"/>
      <c r="U4916"/>
      <c r="V4916"/>
      <c r="Y4916"/>
      <c r="Z4916"/>
      <c r="AA4916"/>
      <c r="AB4916"/>
      <c r="AC4916"/>
      <c r="AD4916"/>
      <c r="AE4916"/>
      <c r="AF4916"/>
      <c r="AG4916"/>
      <c r="AH4916"/>
      <c r="AI4916"/>
      <c r="AJ4916"/>
      <c r="AK4916"/>
      <c r="AL4916"/>
    </row>
    <row r="4917" spans="3:38" ht="15" customHeight="1" x14ac:dyDescent="0.35">
      <c r="C4917"/>
      <c r="D4917"/>
      <c r="E4917"/>
      <c r="F4917"/>
      <c r="G4917"/>
      <c r="H4917"/>
      <c r="I4917"/>
      <c r="J4917"/>
      <c r="K4917"/>
      <c r="L4917"/>
      <c r="M4917"/>
      <c r="N4917"/>
      <c r="O4917"/>
      <c r="S4917"/>
      <c r="T4917"/>
      <c r="U4917"/>
      <c r="V4917"/>
      <c r="Y4917"/>
      <c r="Z4917"/>
      <c r="AA4917"/>
      <c r="AB4917"/>
      <c r="AC4917"/>
      <c r="AD4917"/>
      <c r="AE4917"/>
      <c r="AF4917"/>
      <c r="AG4917"/>
      <c r="AH4917"/>
      <c r="AI4917"/>
      <c r="AJ4917"/>
      <c r="AK4917"/>
      <c r="AL4917"/>
    </row>
    <row r="4918" spans="3:38" ht="15" customHeight="1" x14ac:dyDescent="0.35">
      <c r="C4918"/>
      <c r="D4918"/>
      <c r="E4918"/>
      <c r="F4918"/>
      <c r="G4918"/>
      <c r="H4918"/>
      <c r="I4918"/>
      <c r="J4918"/>
      <c r="K4918"/>
      <c r="L4918"/>
      <c r="M4918"/>
      <c r="N4918"/>
      <c r="O4918"/>
      <c r="S4918"/>
      <c r="T4918"/>
      <c r="U4918"/>
      <c r="V4918"/>
      <c r="Y4918"/>
      <c r="Z4918"/>
      <c r="AA4918"/>
      <c r="AB4918"/>
      <c r="AC4918"/>
      <c r="AD4918"/>
      <c r="AE4918"/>
      <c r="AF4918"/>
      <c r="AG4918"/>
      <c r="AH4918"/>
      <c r="AI4918"/>
      <c r="AJ4918"/>
      <c r="AK4918"/>
      <c r="AL4918"/>
    </row>
    <row r="4919" spans="3:38" ht="15" customHeight="1" x14ac:dyDescent="0.35">
      <c r="C4919"/>
      <c r="D4919"/>
      <c r="E4919"/>
      <c r="F4919"/>
      <c r="G4919"/>
      <c r="H4919"/>
      <c r="I4919"/>
      <c r="J4919"/>
      <c r="K4919"/>
      <c r="L4919"/>
      <c r="M4919"/>
      <c r="N4919"/>
      <c r="O4919"/>
      <c r="S4919"/>
      <c r="T4919"/>
      <c r="U4919"/>
      <c r="V4919"/>
      <c r="Y4919"/>
      <c r="Z4919"/>
      <c r="AA4919"/>
      <c r="AB4919"/>
      <c r="AC4919"/>
      <c r="AD4919"/>
      <c r="AE4919"/>
      <c r="AF4919"/>
      <c r="AG4919"/>
      <c r="AH4919"/>
      <c r="AI4919"/>
      <c r="AJ4919"/>
      <c r="AK4919"/>
      <c r="AL4919"/>
    </row>
    <row r="4920" spans="3:38" ht="15" customHeight="1" x14ac:dyDescent="0.35">
      <c r="C4920"/>
      <c r="D4920"/>
      <c r="E4920"/>
      <c r="F4920"/>
      <c r="G4920"/>
      <c r="H4920"/>
      <c r="I4920"/>
      <c r="J4920"/>
      <c r="K4920"/>
      <c r="L4920"/>
      <c r="M4920"/>
      <c r="N4920"/>
      <c r="O4920"/>
      <c r="S4920"/>
      <c r="T4920"/>
      <c r="U4920"/>
      <c r="V4920"/>
      <c r="Y4920"/>
      <c r="Z4920"/>
      <c r="AA4920"/>
      <c r="AB4920"/>
      <c r="AC4920"/>
      <c r="AD4920"/>
      <c r="AE4920"/>
      <c r="AF4920"/>
      <c r="AG4920"/>
      <c r="AH4920"/>
      <c r="AI4920"/>
      <c r="AJ4920"/>
      <c r="AK4920"/>
      <c r="AL4920"/>
    </row>
    <row r="4921" spans="3:38" ht="15" customHeight="1" x14ac:dyDescent="0.35">
      <c r="C4921"/>
      <c r="D4921"/>
      <c r="E4921"/>
      <c r="F4921"/>
      <c r="G4921"/>
      <c r="H4921"/>
      <c r="I4921"/>
      <c r="J4921"/>
      <c r="K4921"/>
      <c r="L4921"/>
      <c r="M4921"/>
      <c r="N4921"/>
      <c r="O4921"/>
      <c r="S4921"/>
      <c r="T4921"/>
      <c r="U4921"/>
      <c r="V4921"/>
      <c r="Y4921"/>
      <c r="Z4921"/>
      <c r="AA4921"/>
      <c r="AB4921"/>
      <c r="AC4921"/>
      <c r="AD4921"/>
      <c r="AE4921"/>
      <c r="AF4921"/>
      <c r="AG4921"/>
      <c r="AH4921"/>
      <c r="AI4921"/>
      <c r="AJ4921"/>
      <c r="AK4921"/>
      <c r="AL4921"/>
    </row>
    <row r="4922" spans="3:38" ht="15" customHeight="1" x14ac:dyDescent="0.35">
      <c r="C4922"/>
      <c r="D4922"/>
      <c r="E4922"/>
      <c r="F4922"/>
      <c r="G4922"/>
      <c r="H4922"/>
      <c r="I4922"/>
      <c r="J4922"/>
      <c r="K4922"/>
      <c r="L4922"/>
      <c r="M4922"/>
      <c r="N4922"/>
      <c r="O4922"/>
      <c r="S4922"/>
      <c r="T4922"/>
      <c r="U4922"/>
      <c r="V4922"/>
      <c r="Y4922"/>
      <c r="Z4922"/>
      <c r="AA4922"/>
      <c r="AB4922"/>
      <c r="AC4922"/>
      <c r="AD4922"/>
      <c r="AE4922"/>
      <c r="AF4922"/>
      <c r="AG4922"/>
      <c r="AH4922"/>
      <c r="AI4922"/>
      <c r="AJ4922"/>
      <c r="AK4922"/>
      <c r="AL4922"/>
    </row>
    <row r="4923" spans="3:38" ht="15" customHeight="1" x14ac:dyDescent="0.35">
      <c r="C4923"/>
      <c r="D4923"/>
      <c r="E4923"/>
      <c r="F4923"/>
      <c r="G4923"/>
      <c r="H4923"/>
      <c r="I4923"/>
      <c r="J4923"/>
      <c r="K4923"/>
      <c r="L4923"/>
      <c r="M4923"/>
      <c r="N4923"/>
      <c r="O4923"/>
      <c r="S4923"/>
      <c r="T4923"/>
      <c r="U4923"/>
      <c r="V4923"/>
      <c r="Y4923"/>
      <c r="Z4923"/>
      <c r="AA4923"/>
      <c r="AB4923"/>
      <c r="AC4923"/>
      <c r="AD4923"/>
      <c r="AE4923"/>
      <c r="AF4923"/>
      <c r="AG4923"/>
      <c r="AH4923"/>
      <c r="AI4923"/>
      <c r="AJ4923"/>
      <c r="AK4923"/>
      <c r="AL4923"/>
    </row>
    <row r="4924" spans="3:38" ht="15" customHeight="1" x14ac:dyDescent="0.35">
      <c r="C4924"/>
      <c r="D4924"/>
      <c r="E4924"/>
      <c r="F4924"/>
      <c r="G4924"/>
      <c r="H4924"/>
      <c r="I4924"/>
      <c r="J4924"/>
      <c r="K4924"/>
      <c r="L4924"/>
      <c r="M4924"/>
      <c r="N4924"/>
      <c r="O4924"/>
      <c r="S4924"/>
      <c r="T4924"/>
      <c r="U4924"/>
      <c r="V4924"/>
      <c r="Y4924"/>
      <c r="Z4924"/>
      <c r="AA4924"/>
      <c r="AB4924"/>
      <c r="AC4924"/>
      <c r="AD4924"/>
      <c r="AE4924"/>
      <c r="AF4924"/>
      <c r="AG4924"/>
      <c r="AH4924"/>
      <c r="AI4924"/>
      <c r="AJ4924"/>
      <c r="AK4924"/>
      <c r="AL4924"/>
    </row>
    <row r="4925" spans="3:38" ht="15" customHeight="1" x14ac:dyDescent="0.35">
      <c r="C4925"/>
      <c r="D4925"/>
      <c r="E4925"/>
      <c r="F4925"/>
      <c r="G4925"/>
      <c r="H4925"/>
      <c r="I4925"/>
      <c r="J4925"/>
      <c r="K4925"/>
      <c r="L4925"/>
      <c r="M4925"/>
      <c r="N4925"/>
      <c r="O4925"/>
      <c r="S4925"/>
      <c r="T4925"/>
      <c r="U4925"/>
      <c r="V4925"/>
      <c r="Y4925"/>
      <c r="Z4925"/>
      <c r="AA4925"/>
      <c r="AB4925"/>
      <c r="AC4925"/>
      <c r="AD4925"/>
      <c r="AE4925"/>
      <c r="AF4925"/>
      <c r="AG4925"/>
      <c r="AH4925"/>
      <c r="AI4925"/>
      <c r="AJ4925"/>
      <c r="AK4925"/>
      <c r="AL4925"/>
    </row>
    <row r="4926" spans="3:38" ht="15" customHeight="1" x14ac:dyDescent="0.35">
      <c r="C4926"/>
      <c r="D4926"/>
      <c r="E4926"/>
      <c r="F4926"/>
      <c r="G4926"/>
      <c r="H4926"/>
      <c r="I4926"/>
      <c r="J4926"/>
      <c r="K4926"/>
      <c r="L4926"/>
      <c r="M4926"/>
      <c r="N4926"/>
      <c r="O4926"/>
      <c r="S4926"/>
      <c r="T4926"/>
      <c r="U4926"/>
      <c r="V4926"/>
      <c r="Y4926"/>
      <c r="Z4926"/>
      <c r="AA4926"/>
      <c r="AB4926"/>
      <c r="AC4926"/>
      <c r="AD4926"/>
      <c r="AE4926"/>
      <c r="AF4926"/>
      <c r="AG4926"/>
      <c r="AH4926"/>
      <c r="AI4926"/>
      <c r="AJ4926"/>
      <c r="AK4926"/>
      <c r="AL4926"/>
    </row>
    <row r="4927" spans="3:38" ht="15" customHeight="1" x14ac:dyDescent="0.35">
      <c r="C4927"/>
      <c r="D4927"/>
      <c r="E4927"/>
      <c r="F4927"/>
      <c r="G4927"/>
      <c r="H4927"/>
      <c r="I4927"/>
      <c r="J4927"/>
      <c r="K4927"/>
      <c r="L4927"/>
      <c r="M4927"/>
      <c r="N4927"/>
      <c r="O4927"/>
      <c r="S4927"/>
      <c r="T4927"/>
      <c r="U4927"/>
      <c r="V4927"/>
      <c r="Y4927"/>
      <c r="Z4927"/>
      <c r="AA4927"/>
      <c r="AB4927"/>
      <c r="AC4927"/>
      <c r="AD4927"/>
      <c r="AE4927"/>
      <c r="AF4927"/>
      <c r="AG4927"/>
      <c r="AH4927"/>
      <c r="AI4927"/>
      <c r="AJ4927"/>
      <c r="AK4927"/>
      <c r="AL4927"/>
    </row>
    <row r="4928" spans="3:38" ht="15" customHeight="1" x14ac:dyDescent="0.35">
      <c r="C4928"/>
      <c r="D4928"/>
      <c r="E4928"/>
      <c r="F4928"/>
      <c r="G4928"/>
      <c r="H4928"/>
      <c r="I4928"/>
      <c r="J4928"/>
      <c r="K4928"/>
      <c r="L4928"/>
      <c r="M4928"/>
      <c r="N4928"/>
      <c r="O4928"/>
      <c r="S4928"/>
      <c r="T4928"/>
      <c r="U4928"/>
      <c r="V4928"/>
      <c r="Y4928"/>
      <c r="Z4928"/>
      <c r="AA4928"/>
      <c r="AB4928"/>
      <c r="AC4928"/>
      <c r="AD4928"/>
      <c r="AE4928"/>
      <c r="AF4928"/>
      <c r="AG4928"/>
      <c r="AH4928"/>
      <c r="AI4928"/>
      <c r="AJ4928"/>
      <c r="AK4928"/>
      <c r="AL4928"/>
    </row>
    <row r="4929" spans="3:38" ht="15" customHeight="1" x14ac:dyDescent="0.35">
      <c r="C4929"/>
      <c r="D4929"/>
      <c r="E4929"/>
      <c r="F4929"/>
      <c r="G4929"/>
      <c r="H4929"/>
      <c r="I4929"/>
      <c r="J4929"/>
      <c r="K4929"/>
      <c r="L4929"/>
      <c r="M4929"/>
      <c r="N4929"/>
      <c r="O4929"/>
      <c r="S4929"/>
      <c r="T4929"/>
      <c r="U4929"/>
      <c r="V4929"/>
      <c r="Y4929"/>
      <c r="Z4929"/>
      <c r="AA4929"/>
      <c r="AB4929"/>
      <c r="AC4929"/>
      <c r="AD4929"/>
      <c r="AE4929"/>
      <c r="AF4929"/>
      <c r="AG4929"/>
      <c r="AH4929"/>
      <c r="AI4929"/>
      <c r="AJ4929"/>
      <c r="AK4929"/>
      <c r="AL4929"/>
    </row>
    <row r="4930" spans="3:38" ht="15" customHeight="1" x14ac:dyDescent="0.35">
      <c r="C4930"/>
      <c r="D4930"/>
      <c r="E4930"/>
      <c r="F4930"/>
      <c r="G4930"/>
      <c r="H4930"/>
      <c r="I4930"/>
      <c r="J4930"/>
      <c r="K4930"/>
      <c r="L4930"/>
      <c r="M4930"/>
      <c r="N4930"/>
      <c r="O4930"/>
      <c r="S4930"/>
      <c r="T4930"/>
      <c r="U4930"/>
      <c r="V4930"/>
      <c r="Y4930"/>
      <c r="Z4930"/>
      <c r="AA4930"/>
      <c r="AB4930"/>
      <c r="AC4930"/>
      <c r="AD4930"/>
      <c r="AE4930"/>
      <c r="AF4930"/>
      <c r="AG4930"/>
      <c r="AH4930"/>
      <c r="AI4930"/>
      <c r="AJ4930"/>
      <c r="AK4930"/>
      <c r="AL4930"/>
    </row>
    <row r="4931" spans="3:38" ht="15" customHeight="1" x14ac:dyDescent="0.35">
      <c r="C4931"/>
      <c r="D4931"/>
      <c r="E4931"/>
      <c r="F4931"/>
      <c r="G4931"/>
      <c r="H4931"/>
      <c r="I4931"/>
      <c r="J4931"/>
      <c r="K4931"/>
      <c r="L4931"/>
      <c r="M4931"/>
      <c r="N4931"/>
      <c r="O4931"/>
      <c r="S4931"/>
      <c r="T4931"/>
      <c r="U4931"/>
      <c r="V4931"/>
      <c r="Y4931"/>
      <c r="Z4931"/>
      <c r="AA4931"/>
      <c r="AB4931"/>
      <c r="AC4931"/>
      <c r="AD4931"/>
      <c r="AE4931"/>
      <c r="AF4931"/>
      <c r="AG4931"/>
      <c r="AH4931"/>
      <c r="AI4931"/>
      <c r="AJ4931"/>
      <c r="AK4931"/>
      <c r="AL4931"/>
    </row>
    <row r="4932" spans="3:38" ht="15" customHeight="1" x14ac:dyDescent="0.35">
      <c r="C4932"/>
      <c r="D4932"/>
      <c r="E4932"/>
      <c r="F4932"/>
      <c r="G4932"/>
      <c r="H4932"/>
      <c r="I4932"/>
      <c r="J4932"/>
      <c r="K4932"/>
      <c r="L4932"/>
      <c r="M4932"/>
      <c r="N4932"/>
      <c r="O4932"/>
      <c r="S4932"/>
      <c r="T4932"/>
      <c r="U4932"/>
      <c r="V4932"/>
      <c r="Y4932"/>
      <c r="Z4932"/>
      <c r="AA4932"/>
      <c r="AB4932"/>
      <c r="AC4932"/>
      <c r="AD4932"/>
      <c r="AE4932"/>
      <c r="AF4932"/>
      <c r="AG4932"/>
      <c r="AH4932"/>
      <c r="AI4932"/>
      <c r="AJ4932"/>
      <c r="AK4932"/>
      <c r="AL4932"/>
    </row>
    <row r="4933" spans="3:38" ht="15" customHeight="1" x14ac:dyDescent="0.35">
      <c r="C4933"/>
      <c r="D4933"/>
      <c r="E4933"/>
      <c r="F4933"/>
      <c r="G4933"/>
      <c r="H4933"/>
      <c r="I4933"/>
      <c r="J4933"/>
      <c r="K4933"/>
      <c r="L4933"/>
      <c r="M4933"/>
      <c r="N4933"/>
      <c r="O4933"/>
      <c r="S4933"/>
      <c r="T4933"/>
      <c r="U4933"/>
      <c r="V4933"/>
      <c r="Y4933"/>
      <c r="Z4933"/>
      <c r="AA4933"/>
      <c r="AB4933"/>
      <c r="AC4933"/>
      <c r="AD4933"/>
      <c r="AE4933"/>
      <c r="AF4933"/>
      <c r="AG4933"/>
      <c r="AH4933"/>
      <c r="AI4933"/>
      <c r="AJ4933"/>
      <c r="AK4933"/>
      <c r="AL4933"/>
    </row>
    <row r="4934" spans="3:38" ht="15" customHeight="1" x14ac:dyDescent="0.35">
      <c r="C4934"/>
      <c r="D4934"/>
      <c r="E4934"/>
      <c r="F4934"/>
      <c r="G4934"/>
      <c r="H4934"/>
      <c r="I4934"/>
      <c r="J4934"/>
      <c r="K4934"/>
      <c r="L4934"/>
      <c r="M4934"/>
      <c r="N4934"/>
      <c r="O4934"/>
      <c r="S4934"/>
      <c r="T4934"/>
      <c r="U4934"/>
      <c r="V4934"/>
      <c r="Y4934"/>
      <c r="Z4934"/>
      <c r="AA4934"/>
      <c r="AB4934"/>
      <c r="AC4934"/>
      <c r="AD4934"/>
      <c r="AE4934"/>
      <c r="AF4934"/>
      <c r="AG4934"/>
      <c r="AH4934"/>
      <c r="AI4934"/>
      <c r="AJ4934"/>
      <c r="AK4934"/>
      <c r="AL4934"/>
    </row>
    <row r="4935" spans="3:38" ht="15" customHeight="1" x14ac:dyDescent="0.35">
      <c r="C4935"/>
      <c r="D4935"/>
      <c r="E4935"/>
      <c r="F4935"/>
      <c r="G4935"/>
      <c r="H4935"/>
      <c r="I4935"/>
      <c r="J4935"/>
      <c r="K4935"/>
      <c r="L4935"/>
      <c r="M4935"/>
      <c r="N4935"/>
      <c r="O4935"/>
      <c r="S4935"/>
      <c r="T4935"/>
      <c r="U4935"/>
      <c r="V4935"/>
      <c r="Y4935"/>
      <c r="Z4935"/>
      <c r="AA4935"/>
      <c r="AB4935"/>
      <c r="AC4935"/>
      <c r="AD4935"/>
      <c r="AE4935"/>
      <c r="AF4935"/>
      <c r="AG4935"/>
      <c r="AH4935"/>
      <c r="AI4935"/>
      <c r="AJ4935"/>
      <c r="AK4935"/>
      <c r="AL4935"/>
    </row>
    <row r="4936" spans="3:38" ht="15" customHeight="1" x14ac:dyDescent="0.35">
      <c r="C4936"/>
      <c r="D4936"/>
      <c r="E4936"/>
      <c r="F4936"/>
      <c r="G4936"/>
      <c r="H4936"/>
      <c r="I4936"/>
      <c r="J4936"/>
      <c r="K4936"/>
      <c r="L4936"/>
      <c r="M4936"/>
      <c r="N4936"/>
      <c r="O4936"/>
      <c r="S4936"/>
      <c r="T4936"/>
      <c r="U4936"/>
      <c r="V4936"/>
      <c r="Y4936"/>
      <c r="Z4936"/>
      <c r="AA4936"/>
      <c r="AB4936"/>
      <c r="AC4936"/>
      <c r="AD4936"/>
      <c r="AE4936"/>
      <c r="AF4936"/>
      <c r="AG4936"/>
      <c r="AH4936"/>
      <c r="AI4936"/>
      <c r="AJ4936"/>
      <c r="AK4936"/>
      <c r="AL4936"/>
    </row>
    <row r="4937" spans="3:38" ht="15" customHeight="1" x14ac:dyDescent="0.35">
      <c r="C4937"/>
      <c r="D4937"/>
      <c r="E4937"/>
      <c r="F4937"/>
      <c r="G4937"/>
      <c r="H4937"/>
      <c r="I4937"/>
      <c r="J4937"/>
      <c r="K4937"/>
      <c r="L4937"/>
      <c r="M4937"/>
      <c r="N4937"/>
      <c r="O4937"/>
      <c r="S4937"/>
      <c r="T4937"/>
      <c r="U4937"/>
      <c r="V4937"/>
      <c r="Y4937"/>
      <c r="Z4937"/>
      <c r="AA4937"/>
      <c r="AB4937"/>
      <c r="AC4937"/>
      <c r="AD4937"/>
      <c r="AE4937"/>
      <c r="AF4937"/>
      <c r="AG4937"/>
      <c r="AH4937"/>
      <c r="AI4937"/>
      <c r="AJ4937"/>
      <c r="AK4937"/>
      <c r="AL4937"/>
    </row>
    <row r="4938" spans="3:38" ht="15" customHeight="1" x14ac:dyDescent="0.35">
      <c r="C4938"/>
      <c r="D4938"/>
      <c r="E4938"/>
      <c r="F4938"/>
      <c r="G4938"/>
      <c r="H4938"/>
      <c r="I4938"/>
      <c r="J4938"/>
      <c r="K4938"/>
      <c r="L4938"/>
      <c r="M4938"/>
      <c r="N4938"/>
      <c r="O4938"/>
      <c r="S4938"/>
      <c r="T4938"/>
      <c r="U4938"/>
      <c r="V4938"/>
      <c r="Y4938"/>
      <c r="Z4938"/>
      <c r="AA4938"/>
      <c r="AB4938"/>
      <c r="AC4938"/>
      <c r="AD4938"/>
      <c r="AE4938"/>
      <c r="AF4938"/>
      <c r="AG4938"/>
      <c r="AH4938"/>
      <c r="AI4938"/>
      <c r="AJ4938"/>
      <c r="AK4938"/>
      <c r="AL4938"/>
    </row>
    <row r="4939" spans="3:38" ht="15" customHeight="1" x14ac:dyDescent="0.35">
      <c r="C4939"/>
      <c r="D4939"/>
      <c r="E4939"/>
      <c r="F4939"/>
      <c r="G4939"/>
      <c r="H4939"/>
      <c r="I4939"/>
      <c r="J4939"/>
      <c r="K4939"/>
      <c r="L4939"/>
      <c r="M4939"/>
      <c r="N4939"/>
      <c r="O4939"/>
      <c r="S4939"/>
      <c r="T4939"/>
      <c r="U4939"/>
      <c r="V4939"/>
      <c r="Y4939"/>
      <c r="Z4939"/>
      <c r="AA4939"/>
      <c r="AB4939"/>
      <c r="AC4939"/>
      <c r="AD4939"/>
      <c r="AE4939"/>
      <c r="AF4939"/>
      <c r="AG4939"/>
      <c r="AH4939"/>
      <c r="AI4939"/>
      <c r="AJ4939"/>
      <c r="AK4939"/>
      <c r="AL4939"/>
    </row>
    <row r="4940" spans="3:38" ht="15" customHeight="1" x14ac:dyDescent="0.35">
      <c r="C4940"/>
      <c r="D4940"/>
      <c r="E4940"/>
      <c r="F4940"/>
      <c r="G4940"/>
      <c r="H4940"/>
      <c r="I4940"/>
      <c r="J4940"/>
      <c r="K4940"/>
      <c r="L4940"/>
      <c r="M4940"/>
      <c r="N4940"/>
      <c r="O4940"/>
      <c r="S4940"/>
      <c r="T4940"/>
      <c r="U4940"/>
      <c r="V4940"/>
      <c r="Y4940"/>
      <c r="Z4940"/>
      <c r="AA4940"/>
      <c r="AB4940"/>
      <c r="AC4940"/>
      <c r="AD4940"/>
      <c r="AE4940"/>
      <c r="AF4940"/>
      <c r="AG4940"/>
      <c r="AH4940"/>
      <c r="AI4940"/>
      <c r="AJ4940"/>
      <c r="AK4940"/>
      <c r="AL4940"/>
    </row>
    <row r="4941" spans="3:38" ht="15" customHeight="1" x14ac:dyDescent="0.35">
      <c r="C4941"/>
      <c r="D4941"/>
      <c r="E4941"/>
      <c r="F4941"/>
      <c r="G4941"/>
      <c r="H4941"/>
      <c r="I4941"/>
      <c r="J4941"/>
      <c r="K4941"/>
      <c r="L4941"/>
      <c r="M4941"/>
      <c r="N4941"/>
      <c r="O4941"/>
      <c r="S4941"/>
      <c r="T4941"/>
      <c r="U4941"/>
      <c r="V4941"/>
      <c r="Y4941"/>
      <c r="Z4941"/>
      <c r="AA4941"/>
      <c r="AB4941"/>
      <c r="AC4941"/>
      <c r="AD4941"/>
      <c r="AE4941"/>
      <c r="AF4941"/>
      <c r="AG4941"/>
      <c r="AH4941"/>
      <c r="AI4941"/>
      <c r="AJ4941"/>
      <c r="AK4941"/>
      <c r="AL4941"/>
    </row>
    <row r="4942" spans="3:38" ht="15" customHeight="1" x14ac:dyDescent="0.35">
      <c r="C4942"/>
      <c r="D4942"/>
      <c r="E4942"/>
      <c r="F4942"/>
      <c r="G4942"/>
      <c r="H4942"/>
      <c r="I4942"/>
      <c r="J4942"/>
      <c r="K4942"/>
      <c r="L4942"/>
      <c r="M4942"/>
      <c r="N4942"/>
      <c r="O4942"/>
      <c r="S4942"/>
      <c r="T4942"/>
      <c r="U4942"/>
      <c r="V4942"/>
      <c r="Y4942"/>
      <c r="Z4942"/>
      <c r="AA4942"/>
      <c r="AB4942"/>
      <c r="AC4942"/>
      <c r="AD4942"/>
      <c r="AE4942"/>
      <c r="AF4942"/>
      <c r="AG4942"/>
      <c r="AH4942"/>
      <c r="AI4942"/>
      <c r="AJ4942"/>
      <c r="AK4942"/>
      <c r="AL4942"/>
    </row>
    <row r="4943" spans="3:38" ht="15" customHeight="1" x14ac:dyDescent="0.35">
      <c r="C4943"/>
      <c r="D4943"/>
      <c r="E4943"/>
      <c r="F4943"/>
      <c r="G4943"/>
      <c r="H4943"/>
      <c r="I4943"/>
      <c r="J4943"/>
      <c r="K4943"/>
      <c r="L4943"/>
      <c r="M4943"/>
      <c r="N4943"/>
      <c r="O4943"/>
      <c r="S4943"/>
      <c r="T4943"/>
      <c r="U4943"/>
      <c r="V4943"/>
      <c r="Y4943"/>
      <c r="Z4943"/>
      <c r="AA4943"/>
      <c r="AB4943"/>
      <c r="AC4943"/>
      <c r="AD4943"/>
      <c r="AE4943"/>
      <c r="AF4943"/>
      <c r="AG4943"/>
      <c r="AH4943"/>
      <c r="AI4943"/>
      <c r="AJ4943"/>
      <c r="AK4943"/>
      <c r="AL4943"/>
    </row>
    <row r="4944" spans="3:38" ht="15" customHeight="1" x14ac:dyDescent="0.35">
      <c r="C4944"/>
      <c r="D4944"/>
      <c r="E4944"/>
      <c r="F4944"/>
      <c r="G4944"/>
      <c r="H4944"/>
      <c r="I4944"/>
      <c r="J4944"/>
      <c r="K4944"/>
      <c r="L4944"/>
      <c r="M4944"/>
      <c r="N4944"/>
      <c r="O4944"/>
      <c r="S4944"/>
      <c r="T4944"/>
      <c r="U4944"/>
      <c r="V4944"/>
      <c r="Y4944"/>
      <c r="Z4944"/>
      <c r="AA4944"/>
      <c r="AB4944"/>
      <c r="AC4944"/>
      <c r="AD4944"/>
      <c r="AE4944"/>
      <c r="AF4944"/>
      <c r="AG4944"/>
      <c r="AH4944"/>
      <c r="AI4944"/>
      <c r="AJ4944"/>
      <c r="AK4944"/>
      <c r="AL4944"/>
    </row>
    <row r="4945" spans="3:38" ht="15" customHeight="1" x14ac:dyDescent="0.35">
      <c r="C4945"/>
      <c r="D4945"/>
      <c r="E4945"/>
      <c r="F4945"/>
      <c r="G4945"/>
      <c r="H4945"/>
      <c r="I4945"/>
      <c r="J4945"/>
      <c r="K4945"/>
      <c r="L4945"/>
      <c r="M4945"/>
      <c r="N4945"/>
      <c r="O4945"/>
      <c r="S4945"/>
      <c r="T4945"/>
      <c r="U4945"/>
      <c r="V4945"/>
      <c r="Y4945"/>
      <c r="Z4945"/>
      <c r="AA4945"/>
      <c r="AB4945"/>
      <c r="AC4945"/>
      <c r="AD4945"/>
      <c r="AE4945"/>
      <c r="AF4945"/>
      <c r="AG4945"/>
      <c r="AH4945"/>
      <c r="AI4945"/>
      <c r="AJ4945"/>
      <c r="AK4945"/>
      <c r="AL4945"/>
    </row>
    <row r="4946" spans="3:38" ht="15" customHeight="1" x14ac:dyDescent="0.35">
      <c r="C4946"/>
      <c r="D4946"/>
      <c r="E4946"/>
      <c r="F4946"/>
      <c r="G4946"/>
      <c r="H4946"/>
      <c r="I4946"/>
      <c r="J4946"/>
      <c r="K4946"/>
      <c r="L4946"/>
      <c r="M4946"/>
      <c r="N4946"/>
      <c r="O4946"/>
      <c r="S4946"/>
      <c r="T4946"/>
      <c r="U4946"/>
      <c r="V4946"/>
      <c r="Y4946"/>
      <c r="Z4946"/>
      <c r="AA4946"/>
      <c r="AB4946"/>
      <c r="AC4946"/>
      <c r="AD4946"/>
      <c r="AE4946"/>
      <c r="AF4946"/>
      <c r="AG4946"/>
      <c r="AH4946"/>
      <c r="AI4946"/>
      <c r="AJ4946"/>
      <c r="AK4946"/>
      <c r="AL4946"/>
    </row>
    <row r="4947" spans="3:38" ht="15" customHeight="1" x14ac:dyDescent="0.35">
      <c r="C4947"/>
      <c r="D4947"/>
      <c r="E4947"/>
      <c r="F4947"/>
      <c r="G4947"/>
      <c r="H4947"/>
      <c r="I4947"/>
      <c r="J4947"/>
      <c r="K4947"/>
      <c r="L4947"/>
      <c r="M4947"/>
      <c r="N4947"/>
      <c r="O4947"/>
      <c r="S4947"/>
      <c r="T4947"/>
      <c r="U4947"/>
      <c r="V4947"/>
      <c r="Y4947"/>
      <c r="Z4947"/>
      <c r="AA4947"/>
      <c r="AB4947"/>
      <c r="AC4947"/>
      <c r="AD4947"/>
      <c r="AE4947"/>
      <c r="AF4947"/>
      <c r="AG4947"/>
      <c r="AH4947"/>
      <c r="AI4947"/>
      <c r="AJ4947"/>
      <c r="AK4947"/>
      <c r="AL4947"/>
    </row>
    <row r="4948" spans="3:38" ht="15" customHeight="1" x14ac:dyDescent="0.35">
      <c r="C4948"/>
      <c r="D4948"/>
      <c r="E4948"/>
      <c r="F4948"/>
      <c r="G4948"/>
      <c r="H4948"/>
      <c r="I4948"/>
      <c r="J4948"/>
      <c r="K4948"/>
      <c r="L4948"/>
      <c r="M4948"/>
      <c r="N4948"/>
      <c r="O4948"/>
      <c r="S4948"/>
      <c r="T4948"/>
      <c r="U4948"/>
      <c r="V4948"/>
      <c r="Y4948"/>
      <c r="Z4948"/>
      <c r="AA4948"/>
      <c r="AB4948"/>
      <c r="AC4948"/>
      <c r="AD4948"/>
      <c r="AE4948"/>
      <c r="AF4948"/>
      <c r="AG4948"/>
      <c r="AH4948"/>
      <c r="AI4948"/>
      <c r="AJ4948"/>
      <c r="AK4948"/>
      <c r="AL4948"/>
    </row>
    <row r="4949" spans="3:38" ht="15" customHeight="1" x14ac:dyDescent="0.35">
      <c r="C4949"/>
      <c r="D4949"/>
      <c r="E4949"/>
      <c r="F4949"/>
      <c r="G4949"/>
      <c r="H4949"/>
      <c r="I4949"/>
      <c r="J4949"/>
      <c r="K4949"/>
      <c r="L4949"/>
      <c r="M4949"/>
      <c r="N4949"/>
      <c r="O4949"/>
      <c r="S4949"/>
      <c r="T4949"/>
      <c r="U4949"/>
      <c r="V4949"/>
      <c r="Y4949"/>
      <c r="Z4949"/>
      <c r="AA4949"/>
      <c r="AB4949"/>
      <c r="AC4949"/>
      <c r="AD4949"/>
      <c r="AE4949"/>
      <c r="AF4949"/>
      <c r="AG4949"/>
      <c r="AH4949"/>
      <c r="AI4949"/>
      <c r="AJ4949"/>
      <c r="AK4949"/>
      <c r="AL4949"/>
    </row>
    <row r="4950" spans="3:38" ht="15" customHeight="1" x14ac:dyDescent="0.35">
      <c r="C4950"/>
      <c r="D4950"/>
      <c r="E4950"/>
      <c r="F4950"/>
      <c r="G4950"/>
      <c r="H4950"/>
      <c r="I4950"/>
      <c r="J4950"/>
      <c r="K4950"/>
      <c r="L4950"/>
      <c r="M4950"/>
      <c r="N4950"/>
      <c r="O4950"/>
      <c r="S4950"/>
      <c r="T4950"/>
      <c r="U4950"/>
      <c r="V4950"/>
      <c r="Y4950"/>
      <c r="Z4950"/>
      <c r="AA4950"/>
      <c r="AB4950"/>
      <c r="AC4950"/>
      <c r="AD4950"/>
      <c r="AE4950"/>
      <c r="AF4950"/>
      <c r="AG4950"/>
      <c r="AH4950"/>
      <c r="AI4950"/>
      <c r="AJ4950"/>
      <c r="AK4950"/>
      <c r="AL4950"/>
    </row>
    <row r="4951" spans="3:38" ht="15" customHeight="1" x14ac:dyDescent="0.35">
      <c r="C4951"/>
      <c r="D4951"/>
      <c r="E4951"/>
      <c r="F4951"/>
      <c r="G4951"/>
      <c r="H4951"/>
      <c r="I4951"/>
      <c r="J4951"/>
      <c r="K4951"/>
      <c r="L4951"/>
      <c r="M4951"/>
      <c r="N4951"/>
      <c r="O4951"/>
      <c r="S4951"/>
      <c r="T4951"/>
      <c r="U4951"/>
      <c r="V4951"/>
      <c r="Y4951"/>
      <c r="Z4951"/>
      <c r="AA4951"/>
      <c r="AB4951"/>
      <c r="AC4951"/>
      <c r="AD4951"/>
      <c r="AE4951"/>
      <c r="AF4951"/>
      <c r="AG4951"/>
      <c r="AH4951"/>
      <c r="AI4951"/>
      <c r="AJ4951"/>
      <c r="AK4951"/>
      <c r="AL4951"/>
    </row>
    <row r="4952" spans="3:38" ht="15" customHeight="1" x14ac:dyDescent="0.35">
      <c r="C4952"/>
      <c r="D4952"/>
      <c r="E4952"/>
      <c r="F4952"/>
      <c r="G4952"/>
      <c r="H4952"/>
      <c r="I4952"/>
      <c r="J4952"/>
      <c r="K4952"/>
      <c r="L4952"/>
      <c r="M4952"/>
      <c r="N4952"/>
      <c r="O4952"/>
      <c r="S4952"/>
      <c r="T4952"/>
      <c r="U4952"/>
      <c r="V4952"/>
      <c r="Y4952"/>
      <c r="Z4952"/>
      <c r="AA4952"/>
      <c r="AB4952"/>
      <c r="AC4952"/>
      <c r="AD4952"/>
      <c r="AE4952"/>
      <c r="AF4952"/>
      <c r="AG4952"/>
      <c r="AH4952"/>
      <c r="AI4952"/>
      <c r="AJ4952"/>
      <c r="AK4952"/>
      <c r="AL4952"/>
    </row>
    <row r="4953" spans="3:38" ht="15" customHeight="1" x14ac:dyDescent="0.35">
      <c r="C4953"/>
      <c r="D4953"/>
      <c r="E4953"/>
      <c r="F4953"/>
      <c r="G4953"/>
      <c r="H4953"/>
      <c r="I4953"/>
      <c r="J4953"/>
      <c r="K4953"/>
      <c r="L4953"/>
      <c r="M4953"/>
      <c r="N4953"/>
      <c r="O4953"/>
      <c r="S4953"/>
      <c r="T4953"/>
      <c r="U4953"/>
      <c r="V4953"/>
      <c r="Y4953"/>
      <c r="Z4953"/>
      <c r="AA4953"/>
      <c r="AB4953"/>
      <c r="AC4953"/>
      <c r="AD4953"/>
      <c r="AE4953"/>
      <c r="AF4953"/>
      <c r="AG4953"/>
      <c r="AH4953"/>
      <c r="AI4953"/>
      <c r="AJ4953"/>
      <c r="AK4953"/>
      <c r="AL4953"/>
    </row>
    <row r="4954" spans="3:38" ht="15" customHeight="1" x14ac:dyDescent="0.35">
      <c r="C4954"/>
      <c r="D4954"/>
      <c r="E4954"/>
      <c r="F4954"/>
      <c r="G4954"/>
      <c r="H4954"/>
      <c r="I4954"/>
      <c r="J4954"/>
      <c r="K4954"/>
      <c r="L4954"/>
      <c r="M4954"/>
      <c r="N4954"/>
      <c r="O4954"/>
      <c r="S4954"/>
      <c r="T4954"/>
      <c r="U4954"/>
      <c r="V4954"/>
      <c r="Y4954"/>
      <c r="Z4954"/>
      <c r="AA4954"/>
      <c r="AB4954"/>
      <c r="AC4954"/>
      <c r="AD4954"/>
      <c r="AE4954"/>
      <c r="AF4954"/>
      <c r="AG4954"/>
      <c r="AH4954"/>
      <c r="AI4954"/>
      <c r="AJ4954"/>
      <c r="AK4954"/>
      <c r="AL4954"/>
    </row>
    <row r="4955" spans="3:38" ht="15" customHeight="1" x14ac:dyDescent="0.35">
      <c r="C4955"/>
      <c r="D4955"/>
      <c r="E4955"/>
      <c r="F4955"/>
      <c r="G4955"/>
      <c r="H4955"/>
      <c r="I4955"/>
      <c r="J4955"/>
      <c r="K4955"/>
      <c r="L4955"/>
      <c r="M4955"/>
      <c r="N4955"/>
      <c r="O4955"/>
      <c r="S4955"/>
      <c r="T4955"/>
      <c r="U4955"/>
      <c r="V4955"/>
      <c r="Y4955"/>
      <c r="Z4955"/>
      <c r="AA4955"/>
      <c r="AB4955"/>
      <c r="AC4955"/>
      <c r="AD4955"/>
      <c r="AE4955"/>
      <c r="AF4955"/>
      <c r="AG4955"/>
      <c r="AH4955"/>
      <c r="AI4955"/>
      <c r="AJ4955"/>
      <c r="AK4955"/>
      <c r="AL4955"/>
    </row>
    <row r="4956" spans="3:38" ht="15" customHeight="1" x14ac:dyDescent="0.35">
      <c r="C4956"/>
      <c r="D4956"/>
      <c r="E4956"/>
      <c r="F4956"/>
      <c r="G4956"/>
      <c r="H4956"/>
      <c r="I4956"/>
      <c r="J4956"/>
      <c r="K4956"/>
      <c r="L4956"/>
      <c r="M4956"/>
      <c r="N4956"/>
      <c r="O4956"/>
      <c r="S4956"/>
      <c r="T4956"/>
      <c r="U4956"/>
      <c r="V4956"/>
      <c r="Y4956"/>
      <c r="Z4956"/>
      <c r="AA4956"/>
      <c r="AB4956"/>
      <c r="AC4956"/>
      <c r="AD4956"/>
      <c r="AE4956"/>
      <c r="AF4956"/>
      <c r="AG4956"/>
      <c r="AH4956"/>
      <c r="AI4956"/>
      <c r="AJ4956"/>
      <c r="AK4956"/>
      <c r="AL4956"/>
    </row>
    <row r="4957" spans="3:38" ht="15" customHeight="1" x14ac:dyDescent="0.35">
      <c r="C4957"/>
      <c r="D4957"/>
      <c r="E4957"/>
      <c r="F4957"/>
      <c r="G4957"/>
      <c r="H4957"/>
      <c r="I4957"/>
      <c r="J4957"/>
      <c r="K4957"/>
      <c r="L4957"/>
      <c r="M4957"/>
      <c r="N4957"/>
      <c r="O4957"/>
      <c r="S4957"/>
      <c r="T4957"/>
      <c r="U4957"/>
      <c r="V4957"/>
      <c r="Y4957"/>
      <c r="Z4957"/>
      <c r="AA4957"/>
      <c r="AB4957"/>
      <c r="AC4957"/>
      <c r="AD4957"/>
      <c r="AE4957"/>
      <c r="AF4957"/>
      <c r="AG4957"/>
      <c r="AH4957"/>
      <c r="AI4957"/>
      <c r="AJ4957"/>
      <c r="AK4957"/>
      <c r="AL4957"/>
    </row>
    <row r="4958" spans="3:38" ht="15" customHeight="1" x14ac:dyDescent="0.35">
      <c r="C4958"/>
      <c r="D4958"/>
      <c r="E4958"/>
      <c r="F4958"/>
      <c r="G4958"/>
      <c r="H4958"/>
      <c r="I4958"/>
      <c r="J4958"/>
      <c r="K4958"/>
      <c r="L4958"/>
      <c r="M4958"/>
      <c r="N4958"/>
      <c r="O4958"/>
      <c r="S4958"/>
      <c r="T4958"/>
      <c r="U4958"/>
      <c r="V4958"/>
      <c r="Y4958"/>
      <c r="Z4958"/>
      <c r="AA4958"/>
      <c r="AB4958"/>
      <c r="AC4958"/>
      <c r="AD4958"/>
      <c r="AE4958"/>
      <c r="AF4958"/>
      <c r="AG4958"/>
      <c r="AH4958"/>
      <c r="AI4958"/>
      <c r="AJ4958"/>
      <c r="AK4958"/>
      <c r="AL4958"/>
    </row>
    <row r="4959" spans="3:38" ht="15" customHeight="1" x14ac:dyDescent="0.35">
      <c r="C4959"/>
      <c r="D4959"/>
      <c r="E4959"/>
      <c r="F4959"/>
      <c r="G4959"/>
      <c r="H4959"/>
      <c r="I4959"/>
      <c r="J4959"/>
      <c r="K4959"/>
      <c r="L4959"/>
      <c r="M4959"/>
      <c r="N4959"/>
      <c r="O4959"/>
      <c r="S4959"/>
      <c r="T4959"/>
      <c r="U4959"/>
      <c r="V4959"/>
      <c r="Y4959"/>
      <c r="Z4959"/>
      <c r="AA4959"/>
      <c r="AB4959"/>
      <c r="AC4959"/>
      <c r="AD4959"/>
      <c r="AE4959"/>
      <c r="AF4959"/>
      <c r="AG4959"/>
      <c r="AH4959"/>
      <c r="AI4959"/>
      <c r="AJ4959"/>
      <c r="AK4959"/>
      <c r="AL4959"/>
    </row>
    <row r="4960" spans="3:38" ht="15" customHeight="1" x14ac:dyDescent="0.35">
      <c r="C4960"/>
      <c r="D4960"/>
      <c r="E4960"/>
      <c r="F4960"/>
      <c r="G4960"/>
      <c r="H4960"/>
      <c r="I4960"/>
      <c r="J4960"/>
      <c r="K4960"/>
      <c r="L4960"/>
      <c r="M4960"/>
      <c r="N4960"/>
      <c r="O4960"/>
      <c r="S4960"/>
      <c r="T4960"/>
      <c r="U4960"/>
      <c r="V4960"/>
      <c r="Y4960"/>
      <c r="Z4960"/>
      <c r="AA4960"/>
      <c r="AB4960"/>
      <c r="AC4960"/>
      <c r="AD4960"/>
      <c r="AE4960"/>
      <c r="AF4960"/>
      <c r="AG4960"/>
      <c r="AH4960"/>
      <c r="AI4960"/>
      <c r="AJ4960"/>
      <c r="AK4960"/>
      <c r="AL4960"/>
    </row>
    <row r="4961" spans="3:38" ht="15" customHeight="1" x14ac:dyDescent="0.35">
      <c r="C4961"/>
      <c r="D4961"/>
      <c r="E4961"/>
      <c r="F4961"/>
      <c r="G4961"/>
      <c r="H4961"/>
      <c r="I4961"/>
      <c r="J4961"/>
      <c r="K4961"/>
      <c r="L4961"/>
      <c r="M4961"/>
      <c r="N4961"/>
      <c r="O4961"/>
      <c r="S4961"/>
      <c r="T4961"/>
      <c r="U4961"/>
      <c r="V4961"/>
      <c r="Y4961"/>
      <c r="Z4961"/>
      <c r="AA4961"/>
      <c r="AB4961"/>
      <c r="AC4961"/>
      <c r="AD4961"/>
      <c r="AE4961"/>
      <c r="AF4961"/>
      <c r="AG4961"/>
      <c r="AH4961"/>
      <c r="AI4961"/>
      <c r="AJ4961"/>
      <c r="AK4961"/>
      <c r="AL4961"/>
    </row>
    <row r="4962" spans="3:38" ht="15" customHeight="1" x14ac:dyDescent="0.35">
      <c r="C4962"/>
      <c r="D4962"/>
      <c r="E4962"/>
      <c r="F4962"/>
      <c r="G4962"/>
      <c r="H4962"/>
      <c r="I4962"/>
      <c r="J4962"/>
      <c r="K4962"/>
      <c r="L4962"/>
      <c r="M4962"/>
      <c r="N4962"/>
      <c r="O4962"/>
      <c r="S4962"/>
      <c r="T4962"/>
      <c r="U4962"/>
      <c r="V4962"/>
      <c r="Y4962"/>
      <c r="Z4962"/>
      <c r="AA4962"/>
      <c r="AB4962"/>
      <c r="AC4962"/>
      <c r="AD4962"/>
      <c r="AE4962"/>
      <c r="AF4962"/>
      <c r="AG4962"/>
      <c r="AH4962"/>
      <c r="AI4962"/>
      <c r="AJ4962"/>
      <c r="AK4962"/>
      <c r="AL4962"/>
    </row>
    <row r="4963" spans="3:38" ht="15" customHeight="1" x14ac:dyDescent="0.35">
      <c r="C4963"/>
      <c r="D4963"/>
      <c r="E4963"/>
      <c r="F4963"/>
      <c r="G4963"/>
      <c r="H4963"/>
      <c r="I4963"/>
      <c r="J4963"/>
      <c r="K4963"/>
      <c r="L4963"/>
      <c r="M4963"/>
      <c r="N4963"/>
      <c r="O4963"/>
      <c r="S4963"/>
      <c r="T4963"/>
      <c r="U4963"/>
      <c r="V4963"/>
      <c r="Y4963"/>
      <c r="Z4963"/>
      <c r="AA4963"/>
      <c r="AB4963"/>
      <c r="AC4963"/>
      <c r="AD4963"/>
      <c r="AE4963"/>
      <c r="AF4963"/>
      <c r="AG4963"/>
      <c r="AH4963"/>
      <c r="AI4963"/>
      <c r="AJ4963"/>
      <c r="AK4963"/>
      <c r="AL4963"/>
    </row>
    <row r="4964" spans="3:38" ht="15" customHeight="1" x14ac:dyDescent="0.35">
      <c r="C4964"/>
      <c r="D4964"/>
      <c r="E4964"/>
      <c r="F4964"/>
      <c r="G4964"/>
      <c r="H4964"/>
      <c r="I4964"/>
      <c r="J4964"/>
      <c r="K4964"/>
      <c r="L4964"/>
      <c r="M4964"/>
      <c r="N4964"/>
      <c r="O4964"/>
      <c r="S4964"/>
      <c r="T4964"/>
      <c r="U4964"/>
      <c r="V4964"/>
      <c r="Y4964"/>
      <c r="Z4964"/>
      <c r="AA4964"/>
      <c r="AB4964"/>
      <c r="AC4964"/>
      <c r="AD4964"/>
      <c r="AE4964"/>
      <c r="AF4964"/>
      <c r="AG4964"/>
      <c r="AH4964"/>
      <c r="AI4964"/>
      <c r="AJ4964"/>
      <c r="AK4964"/>
      <c r="AL4964"/>
    </row>
    <row r="4965" spans="3:38" ht="15" customHeight="1" x14ac:dyDescent="0.35">
      <c r="C4965"/>
      <c r="D4965"/>
      <c r="E4965"/>
      <c r="F4965"/>
      <c r="G4965"/>
      <c r="H4965"/>
      <c r="I4965"/>
      <c r="J4965"/>
      <c r="K4965"/>
      <c r="L4965"/>
      <c r="M4965"/>
      <c r="N4965"/>
      <c r="O4965"/>
      <c r="S4965"/>
      <c r="T4965"/>
      <c r="U4965"/>
      <c r="V4965"/>
      <c r="Y4965"/>
      <c r="Z4965"/>
      <c r="AA4965"/>
      <c r="AB4965"/>
      <c r="AC4965"/>
      <c r="AD4965"/>
      <c r="AE4965"/>
      <c r="AF4965"/>
      <c r="AG4965"/>
      <c r="AH4965"/>
      <c r="AI4965"/>
      <c r="AJ4965"/>
      <c r="AK4965"/>
      <c r="AL4965"/>
    </row>
    <row r="4966" spans="3:38" ht="15" customHeight="1" x14ac:dyDescent="0.35">
      <c r="C4966"/>
      <c r="D4966"/>
      <c r="E4966"/>
      <c r="F4966"/>
      <c r="G4966"/>
      <c r="H4966"/>
      <c r="I4966"/>
      <c r="J4966"/>
      <c r="K4966"/>
      <c r="L4966"/>
      <c r="M4966"/>
      <c r="N4966"/>
      <c r="O4966"/>
      <c r="S4966"/>
      <c r="T4966"/>
      <c r="U4966"/>
      <c r="V4966"/>
      <c r="Y4966"/>
      <c r="Z4966"/>
      <c r="AA4966"/>
      <c r="AB4966"/>
      <c r="AC4966"/>
      <c r="AD4966"/>
      <c r="AE4966"/>
      <c r="AF4966"/>
      <c r="AG4966"/>
      <c r="AH4966"/>
      <c r="AI4966"/>
      <c r="AJ4966"/>
      <c r="AK4966"/>
      <c r="AL4966"/>
    </row>
    <row r="4967" spans="3:38" ht="15" customHeight="1" x14ac:dyDescent="0.35">
      <c r="C4967"/>
      <c r="D4967"/>
      <c r="E4967"/>
      <c r="F4967"/>
      <c r="G4967"/>
      <c r="H4967"/>
      <c r="I4967"/>
      <c r="J4967"/>
      <c r="K4967"/>
      <c r="L4967"/>
      <c r="M4967"/>
      <c r="N4967"/>
      <c r="O4967"/>
      <c r="S4967"/>
      <c r="T4967"/>
      <c r="U4967"/>
      <c r="V4967"/>
      <c r="Y4967"/>
      <c r="Z4967"/>
      <c r="AA4967"/>
      <c r="AB4967"/>
      <c r="AC4967"/>
      <c r="AD4967"/>
      <c r="AE4967"/>
      <c r="AF4967"/>
      <c r="AG4967"/>
      <c r="AH4967"/>
      <c r="AI4967"/>
      <c r="AJ4967"/>
      <c r="AK4967"/>
      <c r="AL4967"/>
    </row>
    <row r="4968" spans="3:38" ht="15" customHeight="1" x14ac:dyDescent="0.35">
      <c r="C4968"/>
      <c r="D4968"/>
      <c r="E4968"/>
      <c r="F4968"/>
      <c r="G4968"/>
      <c r="H4968"/>
      <c r="I4968"/>
      <c r="J4968"/>
      <c r="K4968"/>
      <c r="L4968"/>
      <c r="M4968"/>
      <c r="N4968"/>
      <c r="O4968"/>
      <c r="S4968"/>
      <c r="T4968"/>
      <c r="U4968"/>
      <c r="V4968"/>
      <c r="Y4968"/>
      <c r="Z4968"/>
      <c r="AA4968"/>
      <c r="AB4968"/>
      <c r="AC4968"/>
      <c r="AD4968"/>
      <c r="AE4968"/>
      <c r="AF4968"/>
      <c r="AG4968"/>
      <c r="AH4968"/>
      <c r="AI4968"/>
      <c r="AJ4968"/>
      <c r="AK4968"/>
      <c r="AL4968"/>
    </row>
    <row r="4969" spans="3:38" ht="15" customHeight="1" x14ac:dyDescent="0.35">
      <c r="C4969"/>
      <c r="D4969"/>
      <c r="E4969"/>
      <c r="F4969"/>
      <c r="G4969"/>
      <c r="H4969"/>
      <c r="I4969"/>
      <c r="J4969"/>
      <c r="K4969"/>
      <c r="L4969"/>
      <c r="M4969"/>
      <c r="N4969"/>
      <c r="O4969"/>
      <c r="S4969"/>
      <c r="T4969"/>
      <c r="U4969"/>
      <c r="V4969"/>
      <c r="Y4969"/>
      <c r="Z4969"/>
      <c r="AA4969"/>
      <c r="AB4969"/>
      <c r="AC4969"/>
      <c r="AD4969"/>
      <c r="AE4969"/>
      <c r="AF4969"/>
      <c r="AG4969"/>
      <c r="AH4969"/>
      <c r="AI4969"/>
      <c r="AJ4969"/>
      <c r="AK4969"/>
      <c r="AL4969"/>
    </row>
    <row r="4970" spans="3:38" ht="15" customHeight="1" x14ac:dyDescent="0.35">
      <c r="C4970"/>
      <c r="D4970"/>
      <c r="E4970"/>
      <c r="F4970"/>
      <c r="G4970"/>
      <c r="H4970"/>
      <c r="I4970"/>
      <c r="J4970"/>
      <c r="K4970"/>
      <c r="L4970"/>
      <c r="M4970"/>
      <c r="N4970"/>
      <c r="O4970"/>
      <c r="S4970"/>
      <c r="T4970"/>
      <c r="U4970"/>
      <c r="V4970"/>
      <c r="Y4970"/>
      <c r="Z4970"/>
      <c r="AA4970"/>
      <c r="AB4970"/>
      <c r="AC4970"/>
      <c r="AD4970"/>
      <c r="AE4970"/>
      <c r="AF4970"/>
      <c r="AG4970"/>
      <c r="AH4970"/>
      <c r="AI4970"/>
      <c r="AJ4970"/>
      <c r="AK4970"/>
      <c r="AL4970"/>
    </row>
    <row r="4971" spans="3:38" ht="15" customHeight="1" x14ac:dyDescent="0.35">
      <c r="C4971"/>
      <c r="D4971"/>
      <c r="E4971"/>
      <c r="F4971"/>
      <c r="G4971"/>
      <c r="H4971"/>
      <c r="I4971"/>
      <c r="J4971"/>
      <c r="K4971"/>
      <c r="L4971"/>
      <c r="M4971"/>
      <c r="N4971"/>
      <c r="O4971"/>
      <c r="S4971"/>
      <c r="T4971"/>
      <c r="U4971"/>
      <c r="V4971"/>
      <c r="Y4971"/>
      <c r="Z4971"/>
      <c r="AA4971"/>
      <c r="AB4971"/>
      <c r="AC4971"/>
      <c r="AD4971"/>
      <c r="AE4971"/>
      <c r="AF4971"/>
      <c r="AG4971"/>
      <c r="AH4971"/>
      <c r="AI4971"/>
      <c r="AJ4971"/>
      <c r="AK4971"/>
      <c r="AL4971"/>
    </row>
    <row r="4972" spans="3:38" ht="15" customHeight="1" x14ac:dyDescent="0.35">
      <c r="C4972"/>
      <c r="D4972"/>
      <c r="E4972"/>
      <c r="F4972"/>
      <c r="G4972"/>
      <c r="H4972"/>
      <c r="I4972"/>
      <c r="J4972"/>
      <c r="K4972"/>
      <c r="L4972"/>
      <c r="M4972"/>
      <c r="N4972"/>
      <c r="O4972"/>
      <c r="S4972"/>
      <c r="T4972"/>
      <c r="U4972"/>
      <c r="V4972"/>
      <c r="Y4972"/>
      <c r="Z4972"/>
      <c r="AA4972"/>
      <c r="AB4972"/>
      <c r="AC4972"/>
      <c r="AD4972"/>
      <c r="AE4972"/>
      <c r="AF4972"/>
      <c r="AG4972"/>
      <c r="AH4972"/>
      <c r="AI4972"/>
      <c r="AJ4972"/>
      <c r="AK4972"/>
      <c r="AL4972"/>
    </row>
    <row r="4973" spans="3:38" ht="15" customHeight="1" x14ac:dyDescent="0.35">
      <c r="C4973"/>
      <c r="D4973"/>
      <c r="E4973"/>
      <c r="F4973"/>
      <c r="G4973"/>
      <c r="H4973"/>
      <c r="I4973"/>
      <c r="J4973"/>
      <c r="K4973"/>
      <c r="L4973"/>
      <c r="M4973"/>
      <c r="N4973"/>
      <c r="O4973"/>
      <c r="S4973"/>
      <c r="T4973"/>
      <c r="U4973"/>
      <c r="V4973"/>
      <c r="Y4973"/>
      <c r="Z4973"/>
      <c r="AA4973"/>
      <c r="AB4973"/>
      <c r="AC4973"/>
      <c r="AD4973"/>
      <c r="AE4973"/>
      <c r="AF4973"/>
      <c r="AG4973"/>
      <c r="AH4973"/>
      <c r="AI4973"/>
      <c r="AJ4973"/>
      <c r="AK4973"/>
      <c r="AL4973"/>
    </row>
    <row r="4974" spans="3:38" ht="15" customHeight="1" x14ac:dyDescent="0.35">
      <c r="C4974"/>
      <c r="D4974"/>
      <c r="E4974"/>
      <c r="F4974"/>
      <c r="G4974"/>
      <c r="H4974"/>
      <c r="I4974"/>
      <c r="J4974"/>
      <c r="K4974"/>
      <c r="L4974"/>
      <c r="M4974"/>
      <c r="N4974"/>
      <c r="O4974"/>
      <c r="S4974"/>
      <c r="T4974"/>
      <c r="U4974"/>
      <c r="V4974"/>
      <c r="Y4974"/>
      <c r="Z4974"/>
      <c r="AA4974"/>
      <c r="AB4974"/>
      <c r="AC4974"/>
      <c r="AD4974"/>
      <c r="AE4974"/>
      <c r="AF4974"/>
      <c r="AG4974"/>
      <c r="AH4974"/>
      <c r="AI4974"/>
      <c r="AJ4974"/>
      <c r="AK4974"/>
      <c r="AL4974"/>
    </row>
    <row r="4975" spans="3:38" ht="15" customHeight="1" x14ac:dyDescent="0.35">
      <c r="C4975"/>
      <c r="D4975"/>
      <c r="E4975"/>
      <c r="F4975"/>
      <c r="G4975"/>
      <c r="H4975"/>
      <c r="I4975"/>
      <c r="J4975"/>
      <c r="K4975"/>
      <c r="L4975"/>
      <c r="M4975"/>
      <c r="N4975"/>
      <c r="O4975"/>
      <c r="S4975"/>
      <c r="T4975"/>
      <c r="U4975"/>
      <c r="V4975"/>
      <c r="Y4975"/>
      <c r="Z4975"/>
      <c r="AA4975"/>
      <c r="AB4975"/>
      <c r="AC4975"/>
      <c r="AD4975"/>
      <c r="AE4975"/>
      <c r="AF4975"/>
      <c r="AG4975"/>
      <c r="AH4975"/>
      <c r="AI4975"/>
      <c r="AJ4975"/>
      <c r="AK4975"/>
      <c r="AL4975"/>
    </row>
    <row r="4976" spans="3:38" ht="15" customHeight="1" x14ac:dyDescent="0.35">
      <c r="C4976"/>
      <c r="D4976"/>
      <c r="E4976"/>
      <c r="F4976"/>
      <c r="G4976"/>
      <c r="H4976"/>
      <c r="I4976"/>
      <c r="J4976"/>
      <c r="K4976"/>
      <c r="L4976"/>
      <c r="M4976"/>
      <c r="N4976"/>
      <c r="O4976"/>
      <c r="S4976"/>
      <c r="T4976"/>
      <c r="U4976"/>
      <c r="V4976"/>
      <c r="Y4976"/>
      <c r="Z4976"/>
      <c r="AA4976"/>
      <c r="AB4976"/>
      <c r="AC4976"/>
      <c r="AD4976"/>
      <c r="AE4976"/>
      <c r="AF4976"/>
      <c r="AG4976"/>
      <c r="AH4976"/>
      <c r="AI4976"/>
      <c r="AJ4976"/>
      <c r="AK4976"/>
      <c r="AL4976"/>
    </row>
    <row r="4977" spans="3:38" ht="15" customHeight="1" x14ac:dyDescent="0.35">
      <c r="C4977"/>
      <c r="D4977"/>
      <c r="E4977"/>
      <c r="F4977"/>
      <c r="G4977"/>
      <c r="H4977"/>
      <c r="I4977"/>
      <c r="J4977"/>
      <c r="K4977"/>
      <c r="L4977"/>
      <c r="M4977"/>
      <c r="N4977"/>
      <c r="O4977"/>
      <c r="S4977"/>
      <c r="T4977"/>
      <c r="U4977"/>
      <c r="V4977"/>
      <c r="Y4977"/>
      <c r="Z4977"/>
      <c r="AA4977"/>
      <c r="AB4977"/>
      <c r="AC4977"/>
      <c r="AD4977"/>
      <c r="AE4977"/>
      <c r="AF4977"/>
      <c r="AG4977"/>
      <c r="AH4977"/>
      <c r="AI4977"/>
      <c r="AJ4977"/>
      <c r="AK4977"/>
      <c r="AL4977"/>
    </row>
    <row r="4978" spans="3:38" ht="15" customHeight="1" x14ac:dyDescent="0.35">
      <c r="C4978"/>
      <c r="D4978"/>
      <c r="E4978"/>
      <c r="F4978"/>
      <c r="G4978"/>
      <c r="H4978"/>
      <c r="I4978"/>
      <c r="J4978"/>
      <c r="K4978"/>
      <c r="L4978"/>
      <c r="M4978"/>
      <c r="N4978"/>
      <c r="O4978"/>
      <c r="S4978"/>
      <c r="T4978"/>
      <c r="U4978"/>
      <c r="V4978"/>
      <c r="Y4978"/>
      <c r="Z4978"/>
      <c r="AA4978"/>
      <c r="AB4978"/>
      <c r="AC4978"/>
      <c r="AD4978"/>
      <c r="AE4978"/>
      <c r="AF4978"/>
      <c r="AG4978"/>
      <c r="AH4978"/>
      <c r="AI4978"/>
      <c r="AJ4978"/>
      <c r="AK4978"/>
      <c r="AL4978"/>
    </row>
    <row r="4979" spans="3:38" ht="15" customHeight="1" x14ac:dyDescent="0.35">
      <c r="C4979"/>
      <c r="D4979"/>
      <c r="E4979"/>
      <c r="F4979"/>
      <c r="G4979"/>
      <c r="H4979"/>
      <c r="I4979"/>
      <c r="J4979"/>
      <c r="K4979"/>
      <c r="L4979"/>
      <c r="M4979"/>
      <c r="N4979"/>
      <c r="O4979"/>
      <c r="S4979"/>
      <c r="T4979"/>
      <c r="U4979"/>
      <c r="V4979"/>
      <c r="Y4979"/>
      <c r="Z4979"/>
      <c r="AA4979"/>
      <c r="AB4979"/>
      <c r="AC4979"/>
      <c r="AD4979"/>
      <c r="AE4979"/>
      <c r="AF4979"/>
      <c r="AG4979"/>
      <c r="AH4979"/>
      <c r="AI4979"/>
      <c r="AJ4979"/>
      <c r="AK4979"/>
      <c r="AL4979"/>
    </row>
    <row r="4980" spans="3:38" ht="15" customHeight="1" x14ac:dyDescent="0.35">
      <c r="C4980"/>
      <c r="D4980"/>
      <c r="E4980"/>
      <c r="F4980"/>
      <c r="G4980"/>
      <c r="H4980"/>
      <c r="I4980"/>
      <c r="J4980"/>
      <c r="K4980"/>
      <c r="L4980"/>
      <c r="M4980"/>
      <c r="N4980"/>
      <c r="O4980"/>
      <c r="S4980"/>
      <c r="T4980"/>
      <c r="U4980"/>
      <c r="V4980"/>
      <c r="Y4980"/>
      <c r="Z4980"/>
      <c r="AA4980"/>
      <c r="AB4980"/>
      <c r="AC4980"/>
      <c r="AD4980"/>
      <c r="AE4980"/>
      <c r="AF4980"/>
      <c r="AG4980"/>
      <c r="AH4980"/>
      <c r="AI4980"/>
      <c r="AJ4980"/>
      <c r="AK4980"/>
      <c r="AL4980"/>
    </row>
    <row r="4981" spans="3:38" ht="15" customHeight="1" x14ac:dyDescent="0.35">
      <c r="C4981"/>
      <c r="D4981"/>
      <c r="E4981"/>
      <c r="F4981"/>
      <c r="G4981"/>
      <c r="H4981"/>
      <c r="I4981"/>
      <c r="J4981"/>
      <c r="K4981"/>
      <c r="L4981"/>
      <c r="M4981"/>
      <c r="N4981"/>
      <c r="O4981"/>
      <c r="S4981"/>
      <c r="T4981"/>
      <c r="U4981"/>
      <c r="V4981"/>
      <c r="Y4981"/>
      <c r="Z4981"/>
      <c r="AA4981"/>
      <c r="AB4981"/>
      <c r="AC4981"/>
      <c r="AD4981"/>
      <c r="AE4981"/>
      <c r="AF4981"/>
      <c r="AG4981"/>
      <c r="AH4981"/>
      <c r="AI4981"/>
      <c r="AJ4981"/>
      <c r="AK4981"/>
      <c r="AL4981"/>
    </row>
    <row r="4982" spans="3:38" ht="15" customHeight="1" x14ac:dyDescent="0.35">
      <c r="C4982"/>
      <c r="D4982"/>
      <c r="E4982"/>
      <c r="F4982"/>
      <c r="G4982"/>
      <c r="H4982"/>
      <c r="I4982"/>
      <c r="J4982"/>
      <c r="K4982"/>
      <c r="L4982"/>
      <c r="M4982"/>
      <c r="N4982"/>
      <c r="O4982"/>
      <c r="S4982"/>
      <c r="T4982"/>
      <c r="U4982"/>
      <c r="V4982"/>
      <c r="Y4982"/>
      <c r="Z4982"/>
      <c r="AA4982"/>
      <c r="AB4982"/>
      <c r="AC4982"/>
      <c r="AD4982"/>
      <c r="AE4982"/>
      <c r="AF4982"/>
      <c r="AG4982"/>
      <c r="AH4982"/>
      <c r="AI4982"/>
      <c r="AJ4982"/>
      <c r="AK4982"/>
      <c r="AL4982"/>
    </row>
    <row r="4983" spans="3:38" ht="15" customHeight="1" x14ac:dyDescent="0.35">
      <c r="C4983"/>
      <c r="D4983"/>
      <c r="E4983"/>
      <c r="F4983"/>
      <c r="G4983"/>
      <c r="H4983"/>
      <c r="I4983"/>
      <c r="J4983"/>
      <c r="K4983"/>
      <c r="L4983"/>
      <c r="M4983"/>
      <c r="N4983"/>
      <c r="O4983"/>
      <c r="S4983"/>
      <c r="T4983"/>
      <c r="U4983"/>
      <c r="V4983"/>
      <c r="Y4983"/>
      <c r="Z4983"/>
      <c r="AA4983"/>
      <c r="AB4983"/>
      <c r="AC4983"/>
      <c r="AD4983"/>
      <c r="AE4983"/>
      <c r="AF4983"/>
      <c r="AG4983"/>
      <c r="AH4983"/>
      <c r="AI4983"/>
      <c r="AJ4983"/>
      <c r="AK4983"/>
      <c r="AL4983"/>
    </row>
    <row r="4984" spans="3:38" ht="15" customHeight="1" x14ac:dyDescent="0.35">
      <c r="C4984"/>
      <c r="D4984"/>
      <c r="E4984"/>
      <c r="F4984"/>
      <c r="G4984"/>
      <c r="H4984"/>
      <c r="I4984"/>
      <c r="J4984"/>
      <c r="K4984"/>
      <c r="L4984"/>
      <c r="M4984"/>
      <c r="N4984"/>
      <c r="O4984"/>
      <c r="S4984"/>
      <c r="T4984"/>
      <c r="U4984"/>
      <c r="V4984"/>
      <c r="Y4984"/>
      <c r="Z4984"/>
      <c r="AA4984"/>
      <c r="AB4984"/>
      <c r="AC4984"/>
      <c r="AD4984"/>
      <c r="AE4984"/>
      <c r="AF4984"/>
      <c r="AG4984"/>
      <c r="AH4984"/>
      <c r="AI4984"/>
      <c r="AJ4984"/>
      <c r="AK4984"/>
      <c r="AL4984"/>
    </row>
    <row r="4985" spans="3:38" ht="15" customHeight="1" x14ac:dyDescent="0.35">
      <c r="C4985"/>
      <c r="D4985"/>
      <c r="E4985"/>
      <c r="F4985"/>
      <c r="G4985"/>
      <c r="H4985"/>
      <c r="I4985"/>
      <c r="J4985"/>
      <c r="K4985"/>
      <c r="L4985"/>
      <c r="M4985"/>
      <c r="N4985"/>
      <c r="O4985"/>
      <c r="S4985"/>
      <c r="T4985"/>
      <c r="U4985"/>
      <c r="V4985"/>
      <c r="Y4985"/>
      <c r="Z4985"/>
      <c r="AA4985"/>
      <c r="AB4985"/>
      <c r="AC4985"/>
      <c r="AD4985"/>
      <c r="AE4985"/>
      <c r="AF4985"/>
      <c r="AG4985"/>
      <c r="AH4985"/>
      <c r="AI4985"/>
      <c r="AJ4985"/>
      <c r="AK4985"/>
      <c r="AL4985"/>
    </row>
    <row r="4986" spans="3:38" ht="15" customHeight="1" x14ac:dyDescent="0.35">
      <c r="C4986"/>
      <c r="D4986"/>
      <c r="E4986"/>
      <c r="F4986"/>
      <c r="G4986"/>
      <c r="H4986"/>
      <c r="I4986"/>
      <c r="J4986"/>
      <c r="K4986"/>
      <c r="L4986"/>
      <c r="M4986"/>
      <c r="N4986"/>
      <c r="O4986"/>
      <c r="S4986"/>
      <c r="T4986"/>
      <c r="U4986"/>
      <c r="V4986"/>
      <c r="Y4986"/>
      <c r="Z4986"/>
      <c r="AA4986"/>
      <c r="AB4986"/>
      <c r="AC4986"/>
      <c r="AD4986"/>
      <c r="AE4986"/>
      <c r="AF4986"/>
      <c r="AG4986"/>
      <c r="AH4986"/>
      <c r="AI4986"/>
      <c r="AJ4986"/>
      <c r="AK4986"/>
      <c r="AL4986"/>
    </row>
    <row r="4987" spans="3:38" ht="15" customHeight="1" x14ac:dyDescent="0.35">
      <c r="C4987"/>
      <c r="D4987"/>
      <c r="E4987"/>
      <c r="F4987"/>
      <c r="G4987"/>
      <c r="H4987"/>
      <c r="I4987"/>
      <c r="J4987"/>
      <c r="K4987"/>
      <c r="L4987"/>
      <c r="M4987"/>
      <c r="N4987"/>
      <c r="O4987"/>
      <c r="S4987"/>
      <c r="T4987"/>
      <c r="U4987"/>
      <c r="V4987"/>
      <c r="Y4987"/>
      <c r="Z4987"/>
      <c r="AA4987"/>
      <c r="AB4987"/>
      <c r="AC4987"/>
      <c r="AD4987"/>
      <c r="AE4987"/>
      <c r="AF4987"/>
      <c r="AG4987"/>
      <c r="AH4987"/>
      <c r="AI4987"/>
      <c r="AJ4987"/>
      <c r="AK4987"/>
      <c r="AL4987"/>
    </row>
    <row r="4988" spans="3:38" ht="15" customHeight="1" x14ac:dyDescent="0.35">
      <c r="C4988"/>
      <c r="D4988"/>
      <c r="E4988"/>
      <c r="F4988"/>
      <c r="G4988"/>
      <c r="H4988"/>
      <c r="I4988"/>
      <c r="J4988"/>
      <c r="K4988"/>
      <c r="L4988"/>
      <c r="M4988"/>
      <c r="N4988"/>
      <c r="O4988"/>
      <c r="S4988"/>
      <c r="T4988"/>
      <c r="U4988"/>
      <c r="V4988"/>
      <c r="Y4988"/>
      <c r="Z4988"/>
      <c r="AA4988"/>
      <c r="AB4988"/>
      <c r="AC4988"/>
      <c r="AD4988"/>
      <c r="AE4988"/>
      <c r="AF4988"/>
      <c r="AG4988"/>
      <c r="AH4988"/>
      <c r="AI4988"/>
      <c r="AJ4988"/>
      <c r="AK4988"/>
      <c r="AL4988"/>
    </row>
    <row r="4989" spans="3:38" ht="15" customHeight="1" x14ac:dyDescent="0.35">
      <c r="C4989"/>
      <c r="D4989"/>
      <c r="E4989"/>
      <c r="F4989"/>
      <c r="G4989"/>
      <c r="H4989"/>
      <c r="I4989"/>
      <c r="J4989"/>
      <c r="K4989"/>
      <c r="L4989"/>
      <c r="M4989"/>
      <c r="N4989"/>
      <c r="O4989"/>
      <c r="S4989"/>
      <c r="T4989"/>
      <c r="U4989"/>
      <c r="V4989"/>
      <c r="Y4989"/>
      <c r="Z4989"/>
      <c r="AA4989"/>
      <c r="AB4989"/>
      <c r="AC4989"/>
      <c r="AD4989"/>
      <c r="AE4989"/>
      <c r="AF4989"/>
      <c r="AG4989"/>
      <c r="AH4989"/>
      <c r="AI4989"/>
      <c r="AJ4989"/>
      <c r="AK4989"/>
      <c r="AL4989"/>
    </row>
    <row r="4990" spans="3:38" ht="15" customHeight="1" x14ac:dyDescent="0.35">
      <c r="C4990"/>
      <c r="D4990"/>
      <c r="E4990"/>
      <c r="F4990"/>
      <c r="G4990"/>
      <c r="H4990"/>
      <c r="I4990"/>
      <c r="J4990"/>
      <c r="K4990"/>
      <c r="L4990"/>
      <c r="M4990"/>
      <c r="N4990"/>
      <c r="O4990"/>
      <c r="S4990"/>
      <c r="T4990"/>
      <c r="U4990"/>
      <c r="V4990"/>
      <c r="Y4990"/>
      <c r="Z4990"/>
      <c r="AA4990"/>
      <c r="AB4990"/>
      <c r="AC4990"/>
      <c r="AD4990"/>
      <c r="AE4990"/>
      <c r="AF4990"/>
      <c r="AG4990"/>
      <c r="AH4990"/>
      <c r="AI4990"/>
      <c r="AJ4990"/>
      <c r="AK4990"/>
      <c r="AL4990"/>
    </row>
    <row r="4991" spans="3:38" ht="15" customHeight="1" x14ac:dyDescent="0.35">
      <c r="C4991"/>
      <c r="D4991"/>
      <c r="E4991"/>
      <c r="F4991"/>
      <c r="G4991"/>
      <c r="H4991"/>
      <c r="I4991"/>
      <c r="J4991"/>
      <c r="K4991"/>
      <c r="L4991"/>
      <c r="M4991"/>
      <c r="N4991"/>
      <c r="O4991"/>
      <c r="S4991"/>
      <c r="T4991"/>
      <c r="U4991"/>
      <c r="V4991"/>
      <c r="Y4991"/>
      <c r="Z4991"/>
      <c r="AA4991"/>
      <c r="AB4991"/>
      <c r="AC4991"/>
      <c r="AD4991"/>
      <c r="AE4991"/>
      <c r="AF4991"/>
      <c r="AG4991"/>
      <c r="AH4991"/>
      <c r="AI4991"/>
      <c r="AJ4991"/>
      <c r="AK4991"/>
      <c r="AL4991"/>
    </row>
    <row r="4992" spans="3:38" ht="15" customHeight="1" x14ac:dyDescent="0.35">
      <c r="C4992"/>
      <c r="D4992"/>
      <c r="E4992"/>
      <c r="F4992"/>
      <c r="G4992"/>
      <c r="H4992"/>
      <c r="I4992"/>
      <c r="J4992"/>
      <c r="K4992"/>
      <c r="L4992"/>
      <c r="M4992"/>
      <c r="N4992"/>
      <c r="O4992"/>
      <c r="S4992"/>
      <c r="T4992"/>
      <c r="U4992"/>
      <c r="V4992"/>
      <c r="Y4992"/>
      <c r="Z4992"/>
      <c r="AA4992"/>
      <c r="AB4992"/>
      <c r="AC4992"/>
      <c r="AD4992"/>
      <c r="AE4992"/>
      <c r="AF4992"/>
      <c r="AG4992"/>
      <c r="AH4992"/>
      <c r="AI4992"/>
      <c r="AJ4992"/>
      <c r="AK4992"/>
      <c r="AL4992"/>
    </row>
    <row r="4993" spans="3:38" ht="15" customHeight="1" x14ac:dyDescent="0.35">
      <c r="C4993"/>
      <c r="D4993"/>
      <c r="E4993"/>
      <c r="F4993"/>
      <c r="G4993"/>
      <c r="H4993"/>
      <c r="I4993"/>
      <c r="J4993"/>
      <c r="K4993"/>
      <c r="L4993"/>
      <c r="M4993"/>
      <c r="N4993"/>
      <c r="O4993"/>
      <c r="S4993"/>
      <c r="T4993"/>
      <c r="U4993"/>
      <c r="V4993"/>
      <c r="Y4993"/>
      <c r="Z4993"/>
      <c r="AA4993"/>
      <c r="AB4993"/>
      <c r="AC4993"/>
      <c r="AD4993"/>
      <c r="AE4993"/>
      <c r="AF4993"/>
      <c r="AG4993"/>
      <c r="AH4993"/>
      <c r="AI4993"/>
      <c r="AJ4993"/>
      <c r="AK4993"/>
      <c r="AL4993"/>
    </row>
    <row r="4994" spans="3:38" ht="15" customHeight="1" x14ac:dyDescent="0.35">
      <c r="C4994"/>
      <c r="D4994"/>
      <c r="E4994"/>
      <c r="F4994"/>
      <c r="G4994"/>
      <c r="H4994"/>
      <c r="I4994"/>
      <c r="J4994"/>
      <c r="K4994"/>
      <c r="L4994"/>
      <c r="M4994"/>
      <c r="N4994"/>
      <c r="O4994"/>
      <c r="S4994"/>
      <c r="T4994"/>
      <c r="U4994"/>
      <c r="V4994"/>
      <c r="Y4994"/>
      <c r="Z4994"/>
      <c r="AA4994"/>
      <c r="AB4994"/>
      <c r="AC4994"/>
      <c r="AD4994"/>
      <c r="AE4994"/>
      <c r="AF4994"/>
      <c r="AG4994"/>
      <c r="AH4994"/>
      <c r="AI4994"/>
      <c r="AJ4994"/>
      <c r="AK4994"/>
      <c r="AL4994"/>
    </row>
    <row r="4995" spans="3:38" ht="15" customHeight="1" x14ac:dyDescent="0.35">
      <c r="C4995"/>
      <c r="D4995"/>
      <c r="E4995"/>
      <c r="F4995"/>
      <c r="G4995"/>
      <c r="H4995"/>
      <c r="I4995"/>
      <c r="J4995"/>
      <c r="K4995"/>
      <c r="L4995"/>
      <c r="M4995"/>
      <c r="N4995"/>
      <c r="O4995"/>
      <c r="S4995"/>
      <c r="T4995"/>
      <c r="U4995"/>
      <c r="V4995"/>
      <c r="Y4995"/>
      <c r="Z4995"/>
      <c r="AA4995"/>
      <c r="AB4995"/>
      <c r="AC4995"/>
      <c r="AD4995"/>
      <c r="AE4995"/>
      <c r="AF4995"/>
      <c r="AG4995"/>
      <c r="AH4995"/>
      <c r="AI4995"/>
      <c r="AJ4995"/>
      <c r="AK4995"/>
      <c r="AL4995"/>
    </row>
    <row r="4996" spans="3:38" ht="15" customHeight="1" x14ac:dyDescent="0.35">
      <c r="C4996"/>
      <c r="D4996"/>
      <c r="E4996"/>
      <c r="F4996"/>
      <c r="G4996"/>
      <c r="H4996"/>
      <c r="I4996"/>
      <c r="J4996"/>
      <c r="K4996"/>
      <c r="L4996"/>
      <c r="M4996"/>
      <c r="N4996"/>
      <c r="O4996"/>
      <c r="S4996"/>
      <c r="T4996"/>
      <c r="U4996"/>
      <c r="V4996"/>
      <c r="Y4996"/>
      <c r="Z4996"/>
      <c r="AA4996"/>
      <c r="AB4996"/>
      <c r="AC4996"/>
      <c r="AD4996"/>
      <c r="AE4996"/>
      <c r="AF4996"/>
      <c r="AG4996"/>
      <c r="AH4996"/>
      <c r="AI4996"/>
      <c r="AJ4996"/>
      <c r="AK4996"/>
      <c r="AL4996"/>
    </row>
    <row r="4997" spans="3:38" ht="15" customHeight="1" x14ac:dyDescent="0.35">
      <c r="C4997"/>
      <c r="D4997"/>
      <c r="E4997"/>
      <c r="F4997"/>
      <c r="G4997"/>
      <c r="H4997"/>
      <c r="I4997"/>
      <c r="J4997"/>
      <c r="K4997"/>
      <c r="L4997"/>
      <c r="M4997"/>
      <c r="N4997"/>
      <c r="O4997"/>
      <c r="S4997"/>
      <c r="T4997"/>
      <c r="U4997"/>
      <c r="V4997"/>
      <c r="Y4997"/>
      <c r="Z4997"/>
      <c r="AA4997"/>
      <c r="AB4997"/>
      <c r="AC4997"/>
      <c r="AD4997"/>
      <c r="AE4997"/>
      <c r="AF4997"/>
      <c r="AG4997"/>
      <c r="AH4997"/>
      <c r="AI4997"/>
      <c r="AJ4997"/>
      <c r="AK4997"/>
      <c r="AL4997"/>
    </row>
    <row r="4998" spans="3:38" ht="15" customHeight="1" x14ac:dyDescent="0.35">
      <c r="C4998"/>
      <c r="D4998"/>
      <c r="E4998"/>
      <c r="F4998"/>
      <c r="G4998"/>
      <c r="H4998"/>
      <c r="I4998"/>
      <c r="J4998"/>
      <c r="K4998"/>
      <c r="L4998"/>
      <c r="M4998"/>
      <c r="N4998"/>
      <c r="O4998"/>
      <c r="S4998"/>
      <c r="T4998"/>
      <c r="U4998"/>
      <c r="V4998"/>
      <c r="Y4998"/>
      <c r="Z4998"/>
      <c r="AA4998"/>
      <c r="AB4998"/>
      <c r="AC4998"/>
      <c r="AD4998"/>
      <c r="AE4998"/>
      <c r="AF4998"/>
      <c r="AG4998"/>
      <c r="AH4998"/>
      <c r="AI4998"/>
      <c r="AJ4998"/>
      <c r="AK4998"/>
      <c r="AL4998"/>
    </row>
    <row r="4999" spans="3:38" ht="15" customHeight="1" x14ac:dyDescent="0.35">
      <c r="C4999"/>
      <c r="D4999"/>
      <c r="E4999"/>
      <c r="F4999"/>
      <c r="G4999"/>
      <c r="H4999"/>
      <c r="I4999"/>
      <c r="J4999"/>
      <c r="K4999"/>
      <c r="L4999"/>
      <c r="M4999"/>
      <c r="N4999"/>
      <c r="O4999"/>
      <c r="S4999"/>
      <c r="T4999"/>
      <c r="U4999"/>
      <c r="V4999"/>
      <c r="Y4999"/>
      <c r="Z4999"/>
      <c r="AA4999"/>
      <c r="AB4999"/>
      <c r="AC4999"/>
      <c r="AD4999"/>
      <c r="AE4999"/>
      <c r="AF4999"/>
      <c r="AG4999"/>
      <c r="AH4999"/>
      <c r="AI4999"/>
      <c r="AJ4999"/>
      <c r="AK4999"/>
      <c r="AL4999"/>
    </row>
    <row r="5000" spans="3:38" ht="15" customHeight="1" x14ac:dyDescent="0.35">
      <c r="C5000"/>
      <c r="D5000"/>
      <c r="E5000"/>
      <c r="F5000"/>
      <c r="G5000"/>
      <c r="H5000"/>
      <c r="I5000"/>
      <c r="J5000"/>
      <c r="K5000"/>
      <c r="L5000"/>
      <c r="M5000"/>
      <c r="N5000"/>
      <c r="O5000"/>
      <c r="S5000"/>
      <c r="T5000"/>
      <c r="U5000"/>
      <c r="V5000"/>
      <c r="Y5000"/>
      <c r="Z5000"/>
      <c r="AA5000"/>
      <c r="AB5000"/>
      <c r="AC5000"/>
      <c r="AD5000"/>
      <c r="AE5000"/>
      <c r="AF5000"/>
      <c r="AG5000"/>
      <c r="AH5000"/>
      <c r="AI5000"/>
      <c r="AJ5000"/>
      <c r="AK5000"/>
      <c r="AL5000"/>
    </row>
    <row r="5001" spans="3:38" ht="15" customHeight="1" x14ac:dyDescent="0.35">
      <c r="C5001"/>
      <c r="D5001"/>
      <c r="E5001"/>
      <c r="F5001"/>
      <c r="G5001"/>
      <c r="H5001"/>
      <c r="I5001"/>
      <c r="J5001"/>
      <c r="K5001"/>
      <c r="L5001"/>
      <c r="M5001"/>
      <c r="N5001"/>
      <c r="O5001"/>
      <c r="S5001"/>
      <c r="T5001"/>
      <c r="U5001"/>
      <c r="V5001"/>
      <c r="Y5001"/>
      <c r="Z5001"/>
      <c r="AA5001"/>
      <c r="AB5001"/>
      <c r="AC5001"/>
      <c r="AD5001"/>
      <c r="AE5001"/>
      <c r="AF5001"/>
      <c r="AG5001"/>
      <c r="AH5001"/>
      <c r="AI5001"/>
      <c r="AJ5001"/>
      <c r="AK5001"/>
      <c r="AL5001"/>
    </row>
    <row r="5002" spans="3:38" ht="15" customHeight="1" x14ac:dyDescent="0.35">
      <c r="C5002"/>
      <c r="D5002"/>
      <c r="E5002"/>
      <c r="F5002"/>
      <c r="G5002"/>
      <c r="H5002"/>
      <c r="I5002"/>
      <c r="J5002"/>
      <c r="K5002"/>
      <c r="L5002"/>
      <c r="M5002"/>
      <c r="N5002"/>
      <c r="O5002"/>
      <c r="S5002"/>
      <c r="T5002"/>
      <c r="U5002"/>
      <c r="V5002"/>
      <c r="Y5002"/>
      <c r="Z5002"/>
      <c r="AA5002"/>
      <c r="AB5002"/>
      <c r="AC5002"/>
      <c r="AD5002"/>
      <c r="AE5002"/>
      <c r="AF5002"/>
      <c r="AG5002"/>
      <c r="AH5002"/>
      <c r="AI5002"/>
      <c r="AJ5002"/>
      <c r="AK5002"/>
      <c r="AL5002"/>
    </row>
    <row r="5003" spans="3:38" ht="15" customHeight="1" x14ac:dyDescent="0.35">
      <c r="C5003"/>
      <c r="D5003"/>
      <c r="E5003"/>
      <c r="F5003"/>
      <c r="G5003"/>
      <c r="H5003"/>
      <c r="I5003"/>
      <c r="J5003"/>
      <c r="K5003"/>
      <c r="L5003"/>
      <c r="M5003"/>
      <c r="N5003"/>
      <c r="O5003"/>
      <c r="S5003"/>
      <c r="T5003"/>
      <c r="U5003"/>
      <c r="V5003"/>
      <c r="Y5003"/>
      <c r="Z5003"/>
      <c r="AA5003"/>
      <c r="AB5003"/>
      <c r="AC5003"/>
      <c r="AD5003"/>
      <c r="AE5003"/>
      <c r="AF5003"/>
      <c r="AG5003"/>
      <c r="AH5003"/>
      <c r="AI5003"/>
      <c r="AJ5003"/>
      <c r="AK5003"/>
      <c r="AL5003"/>
    </row>
    <row r="5004" spans="3:38" ht="15" customHeight="1" x14ac:dyDescent="0.35">
      <c r="C5004"/>
      <c r="D5004"/>
      <c r="E5004"/>
      <c r="F5004"/>
      <c r="G5004"/>
      <c r="H5004"/>
      <c r="I5004"/>
      <c r="J5004"/>
      <c r="K5004"/>
      <c r="L5004"/>
      <c r="M5004"/>
      <c r="N5004"/>
      <c r="O5004"/>
      <c r="S5004"/>
      <c r="T5004"/>
      <c r="U5004"/>
      <c r="V5004"/>
      <c r="Y5004"/>
      <c r="Z5004"/>
      <c r="AA5004"/>
      <c r="AB5004"/>
      <c r="AC5004"/>
      <c r="AD5004"/>
      <c r="AE5004"/>
      <c r="AF5004"/>
      <c r="AG5004"/>
      <c r="AH5004"/>
      <c r="AI5004"/>
      <c r="AJ5004"/>
      <c r="AK5004"/>
      <c r="AL5004"/>
    </row>
    <row r="5005" spans="3:38" ht="15" customHeight="1" x14ac:dyDescent="0.35">
      <c r="C5005"/>
      <c r="D5005"/>
      <c r="E5005"/>
      <c r="F5005"/>
      <c r="G5005"/>
      <c r="H5005"/>
      <c r="I5005"/>
      <c r="J5005"/>
      <c r="K5005"/>
      <c r="L5005"/>
      <c r="M5005"/>
      <c r="N5005"/>
      <c r="O5005"/>
      <c r="S5005"/>
      <c r="T5005"/>
      <c r="U5005"/>
      <c r="V5005"/>
      <c r="Y5005"/>
      <c r="Z5005"/>
      <c r="AA5005"/>
      <c r="AB5005"/>
      <c r="AC5005"/>
      <c r="AD5005"/>
      <c r="AE5005"/>
      <c r="AF5005"/>
      <c r="AG5005"/>
      <c r="AH5005"/>
      <c r="AI5005"/>
      <c r="AJ5005"/>
      <c r="AK5005"/>
      <c r="AL5005"/>
    </row>
    <row r="5006" spans="3:38" ht="15" customHeight="1" x14ac:dyDescent="0.35">
      <c r="C5006"/>
      <c r="D5006"/>
      <c r="E5006"/>
      <c r="F5006"/>
      <c r="G5006"/>
      <c r="H5006"/>
      <c r="I5006"/>
      <c r="J5006"/>
      <c r="K5006"/>
      <c r="L5006"/>
      <c r="M5006"/>
      <c r="N5006"/>
      <c r="O5006"/>
      <c r="S5006"/>
      <c r="T5006"/>
      <c r="U5006"/>
      <c r="V5006"/>
      <c r="Y5006"/>
      <c r="Z5006"/>
      <c r="AA5006"/>
      <c r="AB5006"/>
      <c r="AC5006"/>
      <c r="AD5006"/>
      <c r="AE5006"/>
      <c r="AF5006"/>
      <c r="AG5006"/>
      <c r="AH5006"/>
      <c r="AI5006"/>
      <c r="AJ5006"/>
      <c r="AK5006"/>
      <c r="AL5006"/>
    </row>
    <row r="5007" spans="3:38" ht="15" customHeight="1" x14ac:dyDescent="0.35">
      <c r="C5007"/>
      <c r="D5007"/>
      <c r="E5007"/>
      <c r="F5007"/>
      <c r="G5007"/>
      <c r="H5007"/>
      <c r="I5007"/>
      <c r="J5007"/>
      <c r="K5007"/>
      <c r="L5007"/>
      <c r="M5007"/>
      <c r="N5007"/>
      <c r="O5007"/>
      <c r="S5007"/>
      <c r="T5007"/>
      <c r="U5007"/>
      <c r="V5007"/>
      <c r="Y5007"/>
      <c r="Z5007"/>
      <c r="AA5007"/>
      <c r="AB5007"/>
      <c r="AC5007"/>
      <c r="AD5007"/>
      <c r="AE5007"/>
      <c r="AF5007"/>
      <c r="AG5007"/>
      <c r="AH5007"/>
      <c r="AI5007"/>
      <c r="AJ5007"/>
      <c r="AK5007"/>
      <c r="AL5007"/>
    </row>
    <row r="5008" spans="3:38" ht="15" customHeight="1" x14ac:dyDescent="0.35">
      <c r="C5008"/>
      <c r="D5008"/>
      <c r="E5008"/>
      <c r="F5008"/>
      <c r="G5008"/>
      <c r="H5008"/>
      <c r="I5008"/>
      <c r="J5008"/>
      <c r="K5008"/>
      <c r="L5008"/>
      <c r="M5008"/>
      <c r="N5008"/>
      <c r="O5008"/>
      <c r="S5008"/>
      <c r="T5008"/>
      <c r="U5008"/>
      <c r="V5008"/>
      <c r="Y5008"/>
      <c r="Z5008"/>
      <c r="AA5008"/>
      <c r="AB5008"/>
      <c r="AC5008"/>
      <c r="AD5008"/>
      <c r="AE5008"/>
      <c r="AF5008"/>
      <c r="AG5008"/>
      <c r="AH5008"/>
      <c r="AI5008"/>
      <c r="AJ5008"/>
      <c r="AK5008"/>
      <c r="AL5008"/>
    </row>
    <row r="5009" spans="3:38" ht="15" customHeight="1" x14ac:dyDescent="0.35">
      <c r="C5009"/>
      <c r="D5009"/>
      <c r="E5009"/>
      <c r="F5009"/>
      <c r="G5009"/>
      <c r="H5009"/>
      <c r="I5009"/>
      <c r="J5009"/>
      <c r="K5009"/>
      <c r="L5009"/>
      <c r="M5009"/>
      <c r="N5009"/>
      <c r="O5009"/>
      <c r="S5009"/>
      <c r="T5009"/>
      <c r="U5009"/>
      <c r="V5009"/>
      <c r="Y5009"/>
      <c r="Z5009"/>
      <c r="AA5009"/>
      <c r="AB5009"/>
      <c r="AC5009"/>
      <c r="AD5009"/>
      <c r="AE5009"/>
      <c r="AF5009"/>
      <c r="AG5009"/>
      <c r="AH5009"/>
      <c r="AI5009"/>
      <c r="AJ5009"/>
      <c r="AK5009"/>
      <c r="AL5009"/>
    </row>
    <row r="5010" spans="3:38" ht="15" customHeight="1" x14ac:dyDescent="0.35">
      <c r="C5010"/>
      <c r="D5010"/>
      <c r="E5010"/>
      <c r="F5010"/>
      <c r="G5010"/>
      <c r="H5010"/>
      <c r="I5010"/>
      <c r="J5010"/>
      <c r="K5010"/>
      <c r="L5010"/>
      <c r="M5010"/>
      <c r="N5010"/>
      <c r="O5010"/>
      <c r="S5010"/>
      <c r="T5010"/>
      <c r="U5010"/>
      <c r="V5010"/>
      <c r="Y5010"/>
      <c r="Z5010"/>
      <c r="AA5010"/>
      <c r="AB5010"/>
      <c r="AC5010"/>
      <c r="AD5010"/>
      <c r="AE5010"/>
      <c r="AF5010"/>
      <c r="AG5010"/>
      <c r="AH5010"/>
      <c r="AI5010"/>
      <c r="AJ5010"/>
      <c r="AK5010"/>
      <c r="AL5010"/>
    </row>
    <row r="5011" spans="3:38" ht="15" customHeight="1" x14ac:dyDescent="0.35">
      <c r="C5011"/>
      <c r="D5011"/>
      <c r="E5011"/>
      <c r="F5011"/>
      <c r="G5011"/>
      <c r="H5011"/>
      <c r="I5011"/>
      <c r="J5011"/>
      <c r="K5011"/>
      <c r="L5011"/>
      <c r="M5011"/>
      <c r="N5011"/>
      <c r="O5011"/>
      <c r="S5011"/>
      <c r="T5011"/>
      <c r="U5011"/>
      <c r="V5011"/>
      <c r="Y5011"/>
      <c r="Z5011"/>
      <c r="AA5011"/>
      <c r="AB5011"/>
      <c r="AC5011"/>
      <c r="AD5011"/>
      <c r="AE5011"/>
      <c r="AF5011"/>
      <c r="AG5011"/>
      <c r="AH5011"/>
      <c r="AI5011"/>
      <c r="AJ5011"/>
      <c r="AK5011"/>
      <c r="AL5011"/>
    </row>
    <row r="5012" spans="3:38" ht="15" customHeight="1" x14ac:dyDescent="0.35">
      <c r="C5012"/>
      <c r="D5012"/>
      <c r="E5012"/>
      <c r="F5012"/>
      <c r="G5012"/>
      <c r="H5012"/>
      <c r="I5012"/>
      <c r="J5012"/>
      <c r="K5012"/>
      <c r="L5012"/>
      <c r="M5012"/>
      <c r="N5012"/>
      <c r="O5012"/>
      <c r="S5012"/>
      <c r="T5012"/>
      <c r="U5012"/>
      <c r="V5012"/>
      <c r="Y5012"/>
      <c r="Z5012"/>
      <c r="AA5012"/>
      <c r="AB5012"/>
      <c r="AC5012"/>
      <c r="AD5012"/>
      <c r="AE5012"/>
      <c r="AF5012"/>
      <c r="AG5012"/>
      <c r="AH5012"/>
      <c r="AI5012"/>
      <c r="AJ5012"/>
      <c r="AK5012"/>
      <c r="AL5012"/>
    </row>
    <row r="5013" spans="3:38" ht="15" customHeight="1" x14ac:dyDescent="0.35">
      <c r="C5013"/>
      <c r="D5013"/>
      <c r="E5013"/>
      <c r="F5013"/>
      <c r="G5013"/>
      <c r="H5013"/>
      <c r="I5013"/>
      <c r="J5013"/>
      <c r="K5013"/>
      <c r="L5013"/>
      <c r="M5013"/>
      <c r="N5013"/>
      <c r="O5013"/>
      <c r="S5013"/>
      <c r="T5013"/>
      <c r="U5013"/>
      <c r="V5013"/>
      <c r="Y5013"/>
      <c r="Z5013"/>
      <c r="AA5013"/>
      <c r="AB5013"/>
      <c r="AC5013"/>
      <c r="AD5013"/>
      <c r="AE5013"/>
      <c r="AF5013"/>
      <c r="AG5013"/>
      <c r="AH5013"/>
      <c r="AI5013"/>
      <c r="AJ5013"/>
      <c r="AK5013"/>
      <c r="AL5013"/>
    </row>
    <row r="5014" spans="3:38" ht="15" customHeight="1" x14ac:dyDescent="0.35">
      <c r="C5014"/>
      <c r="D5014"/>
      <c r="E5014"/>
      <c r="F5014"/>
      <c r="G5014"/>
      <c r="H5014"/>
      <c r="I5014"/>
      <c r="J5014"/>
      <c r="K5014"/>
      <c r="L5014"/>
      <c r="M5014"/>
      <c r="N5014"/>
      <c r="O5014"/>
      <c r="S5014"/>
      <c r="T5014"/>
      <c r="U5014"/>
      <c r="V5014"/>
      <c r="Y5014"/>
      <c r="Z5014"/>
      <c r="AA5014"/>
      <c r="AB5014"/>
      <c r="AC5014"/>
      <c r="AD5014"/>
      <c r="AE5014"/>
      <c r="AF5014"/>
      <c r="AG5014"/>
      <c r="AH5014"/>
      <c r="AI5014"/>
      <c r="AJ5014"/>
      <c r="AK5014"/>
      <c r="AL5014"/>
    </row>
    <row r="5015" spans="3:38" ht="15" customHeight="1" x14ac:dyDescent="0.35">
      <c r="C5015"/>
      <c r="D5015"/>
      <c r="E5015"/>
      <c r="F5015"/>
      <c r="G5015"/>
      <c r="H5015"/>
      <c r="I5015"/>
      <c r="J5015"/>
      <c r="K5015"/>
      <c r="L5015"/>
      <c r="M5015"/>
      <c r="N5015"/>
      <c r="O5015"/>
      <c r="S5015"/>
      <c r="T5015"/>
      <c r="U5015"/>
      <c r="V5015"/>
      <c r="Y5015"/>
      <c r="Z5015"/>
      <c r="AA5015"/>
      <c r="AB5015"/>
      <c r="AC5015"/>
      <c r="AD5015"/>
      <c r="AE5015"/>
      <c r="AF5015"/>
      <c r="AG5015"/>
      <c r="AH5015"/>
      <c r="AI5015"/>
      <c r="AJ5015"/>
      <c r="AK5015"/>
      <c r="AL5015"/>
    </row>
    <row r="5016" spans="3:38" ht="15" customHeight="1" x14ac:dyDescent="0.35">
      <c r="C5016"/>
      <c r="D5016"/>
      <c r="E5016"/>
      <c r="F5016"/>
      <c r="G5016"/>
      <c r="H5016"/>
      <c r="I5016"/>
      <c r="J5016"/>
      <c r="K5016"/>
      <c r="L5016"/>
      <c r="M5016"/>
      <c r="N5016"/>
      <c r="O5016"/>
      <c r="S5016"/>
      <c r="T5016"/>
      <c r="U5016"/>
      <c r="V5016"/>
      <c r="Y5016"/>
      <c r="Z5016"/>
      <c r="AA5016"/>
      <c r="AB5016"/>
      <c r="AC5016"/>
      <c r="AD5016"/>
      <c r="AE5016"/>
      <c r="AF5016"/>
      <c r="AG5016"/>
      <c r="AH5016"/>
      <c r="AI5016"/>
      <c r="AJ5016"/>
      <c r="AK5016"/>
      <c r="AL5016"/>
    </row>
    <row r="5017" spans="3:38" ht="15" customHeight="1" x14ac:dyDescent="0.35">
      <c r="C5017"/>
      <c r="D5017"/>
      <c r="E5017"/>
      <c r="F5017"/>
      <c r="G5017"/>
      <c r="H5017"/>
      <c r="I5017"/>
      <c r="J5017"/>
      <c r="K5017"/>
      <c r="L5017"/>
      <c r="M5017"/>
      <c r="N5017"/>
      <c r="O5017"/>
      <c r="S5017"/>
      <c r="T5017"/>
      <c r="U5017"/>
      <c r="V5017"/>
      <c r="Y5017"/>
      <c r="Z5017"/>
      <c r="AA5017"/>
      <c r="AB5017"/>
      <c r="AC5017"/>
      <c r="AD5017"/>
      <c r="AE5017"/>
      <c r="AF5017"/>
      <c r="AG5017"/>
      <c r="AH5017"/>
      <c r="AI5017"/>
      <c r="AJ5017"/>
      <c r="AK5017"/>
      <c r="AL5017"/>
    </row>
    <row r="5018" spans="3:38" ht="15" customHeight="1" x14ac:dyDescent="0.35">
      <c r="C5018"/>
      <c r="D5018"/>
      <c r="E5018"/>
      <c r="F5018"/>
      <c r="G5018"/>
      <c r="H5018"/>
      <c r="I5018"/>
      <c r="J5018"/>
      <c r="K5018"/>
      <c r="L5018"/>
      <c r="M5018"/>
      <c r="N5018"/>
      <c r="O5018"/>
      <c r="S5018"/>
      <c r="T5018"/>
      <c r="U5018"/>
      <c r="V5018"/>
      <c r="Y5018"/>
      <c r="Z5018"/>
      <c r="AA5018"/>
      <c r="AB5018"/>
      <c r="AC5018"/>
      <c r="AD5018"/>
      <c r="AE5018"/>
      <c r="AF5018"/>
      <c r="AG5018"/>
      <c r="AH5018"/>
      <c r="AI5018"/>
      <c r="AJ5018"/>
      <c r="AK5018"/>
      <c r="AL5018"/>
    </row>
    <row r="5019" spans="3:38" ht="15" customHeight="1" x14ac:dyDescent="0.35">
      <c r="C5019"/>
      <c r="D5019"/>
      <c r="E5019"/>
      <c r="F5019"/>
      <c r="G5019"/>
      <c r="H5019"/>
      <c r="I5019"/>
      <c r="J5019"/>
      <c r="K5019"/>
      <c r="L5019"/>
      <c r="M5019"/>
      <c r="N5019"/>
      <c r="O5019"/>
      <c r="S5019"/>
      <c r="T5019"/>
      <c r="U5019"/>
      <c r="V5019"/>
      <c r="Y5019"/>
      <c r="Z5019"/>
      <c r="AA5019"/>
      <c r="AB5019"/>
      <c r="AC5019"/>
      <c r="AD5019"/>
      <c r="AE5019"/>
      <c r="AF5019"/>
      <c r="AG5019"/>
      <c r="AH5019"/>
      <c r="AI5019"/>
      <c r="AJ5019"/>
      <c r="AK5019"/>
      <c r="AL5019"/>
    </row>
    <row r="5020" spans="3:38" ht="15" customHeight="1" x14ac:dyDescent="0.35">
      <c r="C5020"/>
      <c r="D5020"/>
      <c r="E5020"/>
      <c r="F5020"/>
      <c r="G5020"/>
      <c r="H5020"/>
      <c r="I5020"/>
      <c r="J5020"/>
      <c r="K5020"/>
      <c r="L5020"/>
      <c r="M5020"/>
      <c r="N5020"/>
      <c r="O5020"/>
      <c r="S5020"/>
      <c r="T5020"/>
      <c r="U5020"/>
      <c r="V5020"/>
      <c r="Y5020"/>
      <c r="Z5020"/>
      <c r="AA5020"/>
      <c r="AB5020"/>
      <c r="AC5020"/>
      <c r="AD5020"/>
      <c r="AE5020"/>
      <c r="AF5020"/>
      <c r="AG5020"/>
      <c r="AH5020"/>
      <c r="AI5020"/>
      <c r="AJ5020"/>
      <c r="AK5020"/>
      <c r="AL5020"/>
    </row>
    <row r="5021" spans="3:38" ht="15" customHeight="1" x14ac:dyDescent="0.35">
      <c r="C5021"/>
      <c r="D5021"/>
      <c r="E5021"/>
      <c r="F5021"/>
      <c r="G5021"/>
      <c r="H5021"/>
      <c r="I5021"/>
      <c r="J5021"/>
      <c r="K5021"/>
      <c r="L5021"/>
      <c r="M5021"/>
      <c r="N5021"/>
      <c r="O5021"/>
      <c r="S5021"/>
      <c r="T5021"/>
      <c r="U5021"/>
      <c r="V5021"/>
      <c r="Y5021"/>
      <c r="Z5021"/>
      <c r="AA5021"/>
      <c r="AB5021"/>
      <c r="AC5021"/>
      <c r="AD5021"/>
      <c r="AE5021"/>
      <c r="AF5021"/>
      <c r="AG5021"/>
      <c r="AH5021"/>
      <c r="AI5021"/>
      <c r="AJ5021"/>
      <c r="AK5021"/>
      <c r="AL5021"/>
    </row>
    <row r="5022" spans="3:38" ht="15" customHeight="1" x14ac:dyDescent="0.35">
      <c r="C5022"/>
      <c r="D5022"/>
      <c r="E5022"/>
      <c r="F5022"/>
      <c r="G5022"/>
      <c r="H5022"/>
      <c r="I5022"/>
      <c r="J5022"/>
      <c r="K5022"/>
      <c r="L5022"/>
      <c r="M5022"/>
      <c r="N5022"/>
      <c r="O5022"/>
      <c r="S5022"/>
      <c r="T5022"/>
      <c r="U5022"/>
      <c r="V5022"/>
      <c r="Y5022"/>
      <c r="Z5022"/>
      <c r="AA5022"/>
      <c r="AB5022"/>
      <c r="AC5022"/>
      <c r="AD5022"/>
      <c r="AE5022"/>
      <c r="AF5022"/>
      <c r="AG5022"/>
      <c r="AH5022"/>
      <c r="AI5022"/>
      <c r="AJ5022"/>
      <c r="AK5022"/>
      <c r="AL5022"/>
    </row>
    <row r="5023" spans="3:38" ht="15" customHeight="1" x14ac:dyDescent="0.35">
      <c r="C5023"/>
      <c r="D5023"/>
      <c r="E5023"/>
      <c r="F5023"/>
      <c r="G5023"/>
      <c r="H5023"/>
      <c r="I5023"/>
      <c r="J5023"/>
      <c r="K5023"/>
      <c r="L5023"/>
      <c r="M5023"/>
      <c r="N5023"/>
      <c r="O5023"/>
      <c r="S5023"/>
      <c r="T5023"/>
      <c r="U5023"/>
      <c r="V5023"/>
      <c r="Y5023"/>
      <c r="Z5023"/>
      <c r="AA5023"/>
      <c r="AB5023"/>
      <c r="AC5023"/>
      <c r="AD5023"/>
      <c r="AE5023"/>
      <c r="AF5023"/>
      <c r="AG5023"/>
      <c r="AH5023"/>
      <c r="AI5023"/>
      <c r="AJ5023"/>
      <c r="AK5023"/>
      <c r="AL5023"/>
    </row>
    <row r="5024" spans="3:38" ht="15" customHeight="1" x14ac:dyDescent="0.35">
      <c r="C5024"/>
      <c r="D5024"/>
      <c r="E5024"/>
      <c r="F5024"/>
      <c r="G5024"/>
      <c r="H5024"/>
      <c r="I5024"/>
      <c r="J5024"/>
      <c r="K5024"/>
      <c r="L5024"/>
      <c r="M5024"/>
      <c r="N5024"/>
      <c r="O5024"/>
      <c r="S5024"/>
      <c r="T5024"/>
      <c r="U5024"/>
      <c r="V5024"/>
      <c r="Y5024"/>
      <c r="Z5024"/>
      <c r="AA5024"/>
      <c r="AB5024"/>
      <c r="AC5024"/>
      <c r="AD5024"/>
      <c r="AE5024"/>
      <c r="AF5024"/>
      <c r="AG5024"/>
      <c r="AH5024"/>
      <c r="AI5024"/>
      <c r="AJ5024"/>
      <c r="AK5024"/>
      <c r="AL5024"/>
    </row>
    <row r="5025" spans="3:38" ht="15" customHeight="1" x14ac:dyDescent="0.35">
      <c r="C5025"/>
      <c r="D5025"/>
      <c r="E5025"/>
      <c r="F5025"/>
      <c r="G5025"/>
      <c r="H5025"/>
      <c r="I5025"/>
      <c r="J5025"/>
      <c r="K5025"/>
      <c r="L5025"/>
      <c r="M5025"/>
      <c r="N5025"/>
      <c r="O5025"/>
      <c r="S5025"/>
      <c r="T5025"/>
      <c r="U5025"/>
      <c r="V5025"/>
      <c r="Y5025"/>
      <c r="Z5025"/>
      <c r="AA5025"/>
      <c r="AB5025"/>
      <c r="AC5025"/>
      <c r="AD5025"/>
      <c r="AE5025"/>
      <c r="AF5025"/>
      <c r="AG5025"/>
      <c r="AH5025"/>
      <c r="AI5025"/>
      <c r="AJ5025"/>
      <c r="AK5025"/>
      <c r="AL5025"/>
    </row>
    <row r="5026" spans="3:38" ht="15" customHeight="1" x14ac:dyDescent="0.35">
      <c r="C5026"/>
      <c r="D5026"/>
      <c r="E5026"/>
      <c r="F5026"/>
      <c r="G5026"/>
      <c r="H5026"/>
      <c r="I5026"/>
      <c r="J5026"/>
      <c r="K5026"/>
      <c r="L5026"/>
      <c r="M5026"/>
      <c r="N5026"/>
      <c r="O5026"/>
      <c r="S5026"/>
      <c r="T5026"/>
      <c r="U5026"/>
      <c r="V5026"/>
      <c r="Y5026"/>
      <c r="Z5026"/>
      <c r="AA5026"/>
      <c r="AB5026"/>
      <c r="AC5026"/>
      <c r="AD5026"/>
      <c r="AE5026"/>
      <c r="AF5026"/>
      <c r="AG5026"/>
      <c r="AH5026"/>
      <c r="AI5026"/>
      <c r="AJ5026"/>
      <c r="AK5026"/>
      <c r="AL5026"/>
    </row>
    <row r="5027" spans="3:38" ht="15" customHeight="1" x14ac:dyDescent="0.35">
      <c r="C5027"/>
      <c r="D5027"/>
      <c r="E5027"/>
      <c r="F5027"/>
      <c r="G5027"/>
      <c r="H5027"/>
      <c r="I5027"/>
      <c r="J5027"/>
      <c r="K5027"/>
      <c r="L5027"/>
      <c r="M5027"/>
      <c r="N5027"/>
      <c r="O5027"/>
      <c r="S5027"/>
      <c r="T5027"/>
      <c r="U5027"/>
      <c r="V5027"/>
      <c r="Y5027"/>
      <c r="Z5027"/>
      <c r="AA5027"/>
      <c r="AB5027"/>
      <c r="AC5027"/>
      <c r="AD5027"/>
      <c r="AE5027"/>
      <c r="AF5027"/>
      <c r="AG5027"/>
      <c r="AH5027"/>
      <c r="AI5027"/>
      <c r="AJ5027"/>
      <c r="AK5027"/>
      <c r="AL5027"/>
    </row>
    <row r="5028" spans="3:38" ht="15" customHeight="1" x14ac:dyDescent="0.35">
      <c r="C5028"/>
      <c r="D5028"/>
      <c r="E5028"/>
      <c r="F5028"/>
      <c r="G5028"/>
      <c r="H5028"/>
      <c r="I5028"/>
      <c r="J5028"/>
      <c r="K5028"/>
      <c r="L5028"/>
      <c r="M5028"/>
      <c r="N5028"/>
      <c r="O5028"/>
      <c r="S5028"/>
      <c r="T5028"/>
      <c r="U5028"/>
      <c r="V5028"/>
      <c r="Y5028"/>
      <c r="Z5028"/>
      <c r="AA5028"/>
      <c r="AB5028"/>
      <c r="AC5028"/>
      <c r="AD5028"/>
      <c r="AE5028"/>
      <c r="AF5028"/>
      <c r="AG5028"/>
      <c r="AH5028"/>
      <c r="AI5028"/>
      <c r="AJ5028"/>
      <c r="AK5028"/>
      <c r="AL5028"/>
    </row>
    <row r="5029" spans="3:38" ht="15" customHeight="1" x14ac:dyDescent="0.35">
      <c r="C5029"/>
      <c r="D5029"/>
      <c r="E5029"/>
      <c r="F5029"/>
      <c r="G5029"/>
      <c r="H5029"/>
      <c r="I5029"/>
      <c r="J5029"/>
      <c r="K5029"/>
      <c r="L5029"/>
      <c r="M5029"/>
      <c r="N5029"/>
      <c r="O5029"/>
      <c r="S5029"/>
      <c r="T5029"/>
      <c r="U5029"/>
      <c r="V5029"/>
      <c r="Y5029"/>
      <c r="Z5029"/>
      <c r="AA5029"/>
      <c r="AB5029"/>
      <c r="AC5029"/>
      <c r="AD5029"/>
      <c r="AE5029"/>
      <c r="AF5029"/>
      <c r="AG5029"/>
      <c r="AH5029"/>
      <c r="AI5029"/>
      <c r="AJ5029"/>
      <c r="AK5029"/>
      <c r="AL5029"/>
    </row>
    <row r="5030" spans="3:38" ht="15" customHeight="1" x14ac:dyDescent="0.35">
      <c r="C5030"/>
      <c r="D5030"/>
      <c r="E5030"/>
      <c r="F5030"/>
      <c r="G5030"/>
      <c r="H5030"/>
      <c r="I5030"/>
      <c r="J5030"/>
      <c r="K5030"/>
      <c r="L5030"/>
      <c r="M5030"/>
      <c r="N5030"/>
      <c r="O5030"/>
      <c r="S5030"/>
      <c r="T5030"/>
      <c r="U5030"/>
      <c r="V5030"/>
      <c r="Y5030"/>
      <c r="Z5030"/>
      <c r="AA5030"/>
      <c r="AB5030"/>
      <c r="AC5030"/>
      <c r="AD5030"/>
      <c r="AE5030"/>
      <c r="AF5030"/>
      <c r="AG5030"/>
      <c r="AH5030"/>
      <c r="AI5030"/>
      <c r="AJ5030"/>
      <c r="AK5030"/>
      <c r="AL5030"/>
    </row>
    <row r="5031" spans="3:38" ht="15" customHeight="1" x14ac:dyDescent="0.35">
      <c r="C5031"/>
      <c r="D5031"/>
      <c r="E5031"/>
      <c r="F5031"/>
      <c r="G5031"/>
      <c r="H5031"/>
      <c r="I5031"/>
      <c r="J5031"/>
      <c r="K5031"/>
      <c r="L5031"/>
      <c r="M5031"/>
      <c r="N5031"/>
      <c r="O5031"/>
      <c r="S5031"/>
      <c r="T5031"/>
      <c r="U5031"/>
      <c r="V5031"/>
      <c r="Y5031"/>
      <c r="Z5031"/>
      <c r="AA5031"/>
      <c r="AB5031"/>
      <c r="AC5031"/>
      <c r="AD5031"/>
      <c r="AE5031"/>
      <c r="AF5031"/>
      <c r="AG5031"/>
      <c r="AH5031"/>
      <c r="AI5031"/>
      <c r="AJ5031"/>
      <c r="AK5031"/>
      <c r="AL5031"/>
    </row>
    <row r="5032" spans="3:38" ht="15" customHeight="1" x14ac:dyDescent="0.35">
      <c r="C5032"/>
      <c r="D5032"/>
      <c r="E5032"/>
      <c r="F5032"/>
      <c r="G5032"/>
      <c r="H5032"/>
      <c r="I5032"/>
      <c r="J5032"/>
      <c r="K5032"/>
      <c r="L5032"/>
      <c r="M5032"/>
      <c r="N5032"/>
      <c r="O5032"/>
      <c r="S5032"/>
      <c r="T5032"/>
      <c r="U5032"/>
      <c r="V5032"/>
      <c r="Y5032"/>
      <c r="Z5032"/>
      <c r="AA5032"/>
      <c r="AB5032"/>
      <c r="AC5032"/>
      <c r="AD5032"/>
      <c r="AE5032"/>
      <c r="AF5032"/>
      <c r="AG5032"/>
      <c r="AH5032"/>
      <c r="AI5032"/>
      <c r="AJ5032"/>
      <c r="AK5032"/>
      <c r="AL5032"/>
    </row>
    <row r="5033" spans="3:38" ht="15" customHeight="1" x14ac:dyDescent="0.35">
      <c r="C5033"/>
      <c r="D5033"/>
      <c r="E5033"/>
      <c r="F5033"/>
      <c r="G5033"/>
      <c r="H5033"/>
      <c r="I5033"/>
      <c r="J5033"/>
      <c r="K5033"/>
      <c r="L5033"/>
      <c r="M5033"/>
      <c r="N5033"/>
      <c r="O5033"/>
      <c r="S5033"/>
      <c r="T5033"/>
      <c r="U5033"/>
      <c r="V5033"/>
      <c r="Y5033"/>
      <c r="Z5033"/>
      <c r="AA5033"/>
      <c r="AB5033"/>
      <c r="AC5033"/>
      <c r="AD5033"/>
      <c r="AE5033"/>
      <c r="AF5033"/>
      <c r="AG5033"/>
      <c r="AH5033"/>
      <c r="AI5033"/>
      <c r="AJ5033"/>
      <c r="AK5033"/>
      <c r="AL5033"/>
    </row>
    <row r="5034" spans="3:38" ht="15" customHeight="1" x14ac:dyDescent="0.35">
      <c r="C5034"/>
      <c r="D5034"/>
      <c r="E5034"/>
      <c r="F5034"/>
      <c r="G5034"/>
      <c r="H5034"/>
      <c r="I5034"/>
      <c r="J5034"/>
      <c r="K5034"/>
      <c r="L5034"/>
      <c r="M5034"/>
      <c r="N5034"/>
      <c r="O5034"/>
      <c r="S5034"/>
      <c r="T5034"/>
      <c r="U5034"/>
      <c r="V5034"/>
      <c r="Y5034"/>
      <c r="Z5034"/>
      <c r="AA5034"/>
      <c r="AB5034"/>
      <c r="AC5034"/>
      <c r="AD5034"/>
      <c r="AE5034"/>
      <c r="AF5034"/>
      <c r="AG5034"/>
      <c r="AH5034"/>
      <c r="AI5034"/>
      <c r="AJ5034"/>
      <c r="AK5034"/>
      <c r="AL5034"/>
    </row>
    <row r="5035" spans="3:38" ht="15" customHeight="1" x14ac:dyDescent="0.35">
      <c r="C5035"/>
      <c r="D5035"/>
      <c r="E5035"/>
      <c r="F5035"/>
      <c r="G5035"/>
      <c r="H5035"/>
      <c r="I5035"/>
      <c r="J5035"/>
      <c r="K5035"/>
      <c r="L5035"/>
      <c r="M5035"/>
      <c r="N5035"/>
      <c r="O5035"/>
      <c r="S5035"/>
      <c r="T5035"/>
      <c r="U5035"/>
      <c r="V5035"/>
      <c r="Y5035"/>
      <c r="Z5035"/>
      <c r="AA5035"/>
      <c r="AB5035"/>
      <c r="AC5035"/>
      <c r="AD5035"/>
      <c r="AE5035"/>
      <c r="AF5035"/>
      <c r="AG5035"/>
      <c r="AH5035"/>
      <c r="AI5035"/>
      <c r="AJ5035"/>
      <c r="AK5035"/>
      <c r="AL5035"/>
    </row>
    <row r="5036" spans="3:38" ht="15" customHeight="1" x14ac:dyDescent="0.35">
      <c r="C5036"/>
      <c r="D5036"/>
      <c r="E5036"/>
      <c r="F5036"/>
      <c r="G5036"/>
      <c r="H5036"/>
      <c r="I5036"/>
      <c r="J5036"/>
      <c r="K5036"/>
      <c r="L5036"/>
      <c r="M5036"/>
      <c r="N5036"/>
      <c r="O5036"/>
      <c r="S5036"/>
      <c r="T5036"/>
      <c r="U5036"/>
      <c r="V5036"/>
      <c r="Y5036"/>
      <c r="Z5036"/>
      <c r="AA5036"/>
      <c r="AB5036"/>
      <c r="AC5036"/>
      <c r="AD5036"/>
      <c r="AE5036"/>
      <c r="AF5036"/>
      <c r="AG5036"/>
      <c r="AH5036"/>
      <c r="AI5036"/>
      <c r="AJ5036"/>
      <c r="AK5036"/>
      <c r="AL5036"/>
    </row>
    <row r="5037" spans="3:38" ht="15" customHeight="1" x14ac:dyDescent="0.35">
      <c r="C5037"/>
      <c r="D5037"/>
      <c r="E5037"/>
      <c r="F5037"/>
      <c r="G5037"/>
      <c r="H5037"/>
      <c r="I5037"/>
      <c r="J5037"/>
      <c r="K5037"/>
      <c r="L5037"/>
      <c r="M5037"/>
      <c r="N5037"/>
      <c r="O5037"/>
      <c r="S5037"/>
      <c r="T5037"/>
      <c r="U5037"/>
      <c r="V5037"/>
      <c r="Y5037"/>
      <c r="Z5037"/>
      <c r="AA5037"/>
      <c r="AB5037"/>
      <c r="AC5037"/>
      <c r="AD5037"/>
      <c r="AE5037"/>
      <c r="AF5037"/>
      <c r="AG5037"/>
      <c r="AH5037"/>
      <c r="AI5037"/>
      <c r="AJ5037"/>
      <c r="AK5037"/>
      <c r="AL5037"/>
    </row>
    <row r="5038" spans="3:38" ht="15" customHeight="1" x14ac:dyDescent="0.35">
      <c r="C5038"/>
      <c r="D5038"/>
      <c r="E5038"/>
      <c r="F5038"/>
      <c r="G5038"/>
      <c r="H5038"/>
      <c r="I5038"/>
      <c r="J5038"/>
      <c r="K5038"/>
      <c r="L5038"/>
      <c r="M5038"/>
      <c r="N5038"/>
      <c r="O5038"/>
      <c r="S5038"/>
      <c r="T5038"/>
      <c r="U5038"/>
      <c r="V5038"/>
      <c r="Y5038"/>
      <c r="Z5038"/>
      <c r="AA5038"/>
      <c r="AB5038"/>
      <c r="AC5038"/>
      <c r="AD5038"/>
      <c r="AE5038"/>
      <c r="AF5038"/>
      <c r="AG5038"/>
      <c r="AH5038"/>
      <c r="AI5038"/>
      <c r="AJ5038"/>
      <c r="AK5038"/>
      <c r="AL5038"/>
    </row>
    <row r="5039" spans="3:38" ht="15" customHeight="1" x14ac:dyDescent="0.35">
      <c r="C5039"/>
      <c r="D5039"/>
      <c r="E5039"/>
      <c r="F5039"/>
      <c r="G5039"/>
      <c r="H5039"/>
      <c r="I5039"/>
      <c r="J5039"/>
      <c r="K5039"/>
      <c r="L5039"/>
      <c r="M5039"/>
      <c r="N5039"/>
      <c r="O5039"/>
      <c r="S5039"/>
      <c r="T5039"/>
      <c r="U5039"/>
      <c r="V5039"/>
      <c r="Y5039"/>
      <c r="Z5039"/>
      <c r="AA5039"/>
      <c r="AB5039"/>
      <c r="AC5039"/>
      <c r="AD5039"/>
      <c r="AE5039"/>
      <c r="AF5039"/>
      <c r="AG5039"/>
      <c r="AH5039"/>
      <c r="AI5039"/>
      <c r="AJ5039"/>
      <c r="AK5039"/>
      <c r="AL5039"/>
    </row>
    <row r="5040" spans="3:38" ht="15" customHeight="1" x14ac:dyDescent="0.35">
      <c r="C5040"/>
      <c r="D5040"/>
      <c r="E5040"/>
      <c r="F5040"/>
      <c r="G5040"/>
      <c r="H5040"/>
      <c r="I5040"/>
      <c r="J5040"/>
      <c r="K5040"/>
      <c r="L5040"/>
      <c r="M5040"/>
      <c r="N5040"/>
      <c r="O5040"/>
      <c r="S5040"/>
      <c r="T5040"/>
      <c r="U5040"/>
      <c r="V5040"/>
      <c r="Y5040"/>
      <c r="Z5040"/>
      <c r="AA5040"/>
      <c r="AB5040"/>
      <c r="AC5040"/>
      <c r="AD5040"/>
      <c r="AE5040"/>
      <c r="AF5040"/>
      <c r="AG5040"/>
      <c r="AH5040"/>
      <c r="AI5040"/>
      <c r="AJ5040"/>
      <c r="AK5040"/>
      <c r="AL5040"/>
    </row>
    <row r="5041" spans="3:38" ht="15" customHeight="1" x14ac:dyDescent="0.35">
      <c r="C5041"/>
      <c r="D5041"/>
      <c r="E5041"/>
      <c r="F5041"/>
      <c r="G5041"/>
      <c r="H5041"/>
      <c r="I5041"/>
      <c r="J5041"/>
      <c r="K5041"/>
      <c r="L5041"/>
      <c r="M5041"/>
      <c r="N5041"/>
      <c r="O5041"/>
      <c r="S5041"/>
      <c r="T5041"/>
      <c r="U5041"/>
      <c r="V5041"/>
      <c r="Y5041"/>
      <c r="Z5041"/>
      <c r="AA5041"/>
      <c r="AB5041"/>
      <c r="AC5041"/>
      <c r="AD5041"/>
      <c r="AE5041"/>
      <c r="AF5041"/>
      <c r="AG5041"/>
      <c r="AH5041"/>
      <c r="AI5041"/>
      <c r="AJ5041"/>
      <c r="AK5041"/>
      <c r="AL5041"/>
    </row>
    <row r="5042" spans="3:38" ht="15" customHeight="1" x14ac:dyDescent="0.35">
      <c r="C5042"/>
      <c r="D5042"/>
      <c r="E5042"/>
      <c r="F5042"/>
      <c r="G5042"/>
      <c r="H5042"/>
      <c r="I5042"/>
      <c r="J5042"/>
      <c r="K5042"/>
      <c r="L5042"/>
      <c r="M5042"/>
      <c r="N5042"/>
      <c r="O5042"/>
      <c r="S5042"/>
      <c r="T5042"/>
      <c r="U5042"/>
      <c r="V5042"/>
      <c r="Y5042"/>
      <c r="Z5042"/>
      <c r="AA5042"/>
      <c r="AB5042"/>
      <c r="AC5042"/>
      <c r="AD5042"/>
      <c r="AE5042"/>
      <c r="AF5042"/>
      <c r="AG5042"/>
      <c r="AH5042"/>
      <c r="AI5042"/>
      <c r="AJ5042"/>
      <c r="AK5042"/>
      <c r="AL5042"/>
    </row>
    <row r="5043" spans="3:38" ht="15" customHeight="1" x14ac:dyDescent="0.35">
      <c r="C5043"/>
      <c r="D5043"/>
      <c r="E5043"/>
      <c r="F5043"/>
      <c r="G5043"/>
      <c r="H5043"/>
      <c r="I5043"/>
      <c r="J5043"/>
      <c r="K5043"/>
      <c r="L5043"/>
      <c r="M5043"/>
      <c r="N5043"/>
      <c r="O5043"/>
      <c r="S5043"/>
      <c r="T5043"/>
      <c r="U5043"/>
      <c r="V5043"/>
      <c r="Y5043"/>
      <c r="Z5043"/>
      <c r="AA5043"/>
      <c r="AB5043"/>
      <c r="AC5043"/>
      <c r="AD5043"/>
      <c r="AE5043"/>
      <c r="AF5043"/>
      <c r="AG5043"/>
      <c r="AH5043"/>
      <c r="AI5043"/>
      <c r="AJ5043"/>
      <c r="AK5043"/>
      <c r="AL5043"/>
    </row>
    <row r="5044" spans="3:38" ht="15" customHeight="1" x14ac:dyDescent="0.35">
      <c r="C5044"/>
      <c r="D5044"/>
      <c r="E5044"/>
      <c r="F5044"/>
      <c r="G5044"/>
      <c r="H5044"/>
      <c r="I5044"/>
      <c r="J5044"/>
      <c r="K5044"/>
      <c r="L5044"/>
      <c r="M5044"/>
      <c r="N5044"/>
      <c r="O5044"/>
      <c r="S5044"/>
      <c r="T5044"/>
      <c r="U5044"/>
      <c r="V5044"/>
      <c r="Y5044"/>
      <c r="Z5044"/>
      <c r="AA5044"/>
      <c r="AB5044"/>
      <c r="AC5044"/>
      <c r="AD5044"/>
      <c r="AE5044"/>
      <c r="AF5044"/>
      <c r="AG5044"/>
      <c r="AH5044"/>
      <c r="AI5044"/>
      <c r="AJ5044"/>
      <c r="AK5044"/>
      <c r="AL5044"/>
    </row>
    <row r="5045" spans="3:38" ht="15" customHeight="1" x14ac:dyDescent="0.35">
      <c r="C5045"/>
      <c r="D5045"/>
      <c r="E5045"/>
      <c r="F5045"/>
      <c r="G5045"/>
      <c r="H5045"/>
      <c r="I5045"/>
      <c r="J5045"/>
      <c r="K5045"/>
      <c r="L5045"/>
      <c r="M5045"/>
      <c r="N5045"/>
      <c r="O5045"/>
      <c r="S5045"/>
      <c r="T5045"/>
      <c r="U5045"/>
      <c r="V5045"/>
      <c r="Y5045"/>
      <c r="Z5045"/>
      <c r="AA5045"/>
      <c r="AB5045"/>
      <c r="AC5045"/>
      <c r="AD5045"/>
      <c r="AE5045"/>
      <c r="AF5045"/>
      <c r="AG5045"/>
      <c r="AH5045"/>
      <c r="AI5045"/>
      <c r="AJ5045"/>
      <c r="AK5045"/>
      <c r="AL5045"/>
    </row>
    <row r="5046" spans="3:38" ht="15" customHeight="1" x14ac:dyDescent="0.35">
      <c r="C5046"/>
      <c r="D5046"/>
      <c r="E5046"/>
      <c r="F5046"/>
      <c r="G5046"/>
      <c r="H5046"/>
      <c r="I5046"/>
      <c r="J5046"/>
      <c r="K5046"/>
      <c r="L5046"/>
      <c r="M5046"/>
      <c r="N5046"/>
      <c r="O5046"/>
      <c r="S5046"/>
      <c r="T5046"/>
      <c r="U5046"/>
      <c r="V5046"/>
      <c r="Y5046"/>
      <c r="Z5046"/>
      <c r="AA5046"/>
      <c r="AB5046"/>
      <c r="AC5046"/>
      <c r="AD5046"/>
      <c r="AE5046"/>
      <c r="AF5046"/>
      <c r="AG5046"/>
      <c r="AH5046"/>
      <c r="AI5046"/>
      <c r="AJ5046"/>
      <c r="AK5046"/>
      <c r="AL5046"/>
    </row>
    <row r="5047" spans="3:38" ht="15" customHeight="1" x14ac:dyDescent="0.35">
      <c r="C5047"/>
      <c r="D5047"/>
      <c r="E5047"/>
      <c r="F5047"/>
      <c r="G5047"/>
      <c r="H5047"/>
      <c r="I5047"/>
      <c r="J5047"/>
      <c r="K5047"/>
      <c r="L5047"/>
      <c r="M5047"/>
      <c r="N5047"/>
      <c r="O5047"/>
      <c r="S5047"/>
      <c r="T5047"/>
      <c r="U5047"/>
      <c r="V5047"/>
      <c r="Y5047"/>
      <c r="Z5047"/>
      <c r="AA5047"/>
      <c r="AB5047"/>
      <c r="AC5047"/>
      <c r="AD5047"/>
      <c r="AE5047"/>
      <c r="AF5047"/>
      <c r="AG5047"/>
      <c r="AH5047"/>
      <c r="AI5047"/>
      <c r="AJ5047"/>
      <c r="AK5047"/>
      <c r="AL5047"/>
    </row>
    <row r="5048" spans="3:38" ht="15" customHeight="1" x14ac:dyDescent="0.35">
      <c r="C5048"/>
      <c r="D5048"/>
      <c r="E5048"/>
      <c r="F5048"/>
      <c r="G5048"/>
      <c r="H5048"/>
      <c r="I5048"/>
      <c r="J5048"/>
      <c r="K5048"/>
      <c r="L5048"/>
      <c r="M5048"/>
      <c r="N5048"/>
      <c r="O5048"/>
      <c r="S5048"/>
      <c r="T5048"/>
      <c r="U5048"/>
      <c r="V5048"/>
      <c r="Y5048"/>
      <c r="Z5048"/>
      <c r="AA5048"/>
      <c r="AB5048"/>
      <c r="AC5048"/>
      <c r="AD5048"/>
      <c r="AE5048"/>
      <c r="AF5048"/>
      <c r="AG5048"/>
      <c r="AH5048"/>
      <c r="AI5048"/>
      <c r="AJ5048"/>
      <c r="AK5048"/>
      <c r="AL5048"/>
    </row>
    <row r="5049" spans="3:38" ht="15" customHeight="1" x14ac:dyDescent="0.35">
      <c r="C5049"/>
      <c r="D5049"/>
      <c r="E5049"/>
      <c r="F5049"/>
      <c r="G5049"/>
      <c r="H5049"/>
      <c r="I5049"/>
      <c r="J5049"/>
      <c r="K5049"/>
      <c r="L5049"/>
      <c r="M5049"/>
      <c r="N5049"/>
      <c r="O5049"/>
      <c r="S5049"/>
      <c r="T5049"/>
      <c r="U5049"/>
      <c r="V5049"/>
      <c r="Y5049"/>
      <c r="Z5049"/>
      <c r="AA5049"/>
      <c r="AB5049"/>
      <c r="AC5049"/>
      <c r="AD5049"/>
      <c r="AE5049"/>
      <c r="AF5049"/>
      <c r="AG5049"/>
      <c r="AH5049"/>
      <c r="AI5049"/>
      <c r="AJ5049"/>
      <c r="AK5049"/>
      <c r="AL5049"/>
    </row>
    <row r="5050" spans="3:38" ht="15" customHeight="1" x14ac:dyDescent="0.35">
      <c r="C5050"/>
      <c r="D5050"/>
      <c r="E5050"/>
      <c r="F5050"/>
      <c r="G5050"/>
      <c r="H5050"/>
      <c r="I5050"/>
      <c r="J5050"/>
      <c r="K5050"/>
      <c r="L5050"/>
      <c r="M5050"/>
      <c r="N5050"/>
      <c r="O5050"/>
      <c r="S5050"/>
      <c r="T5050"/>
      <c r="U5050"/>
      <c r="V5050"/>
      <c r="Y5050"/>
      <c r="Z5050"/>
      <c r="AA5050"/>
      <c r="AB5050"/>
      <c r="AC5050"/>
      <c r="AD5050"/>
      <c r="AE5050"/>
      <c r="AF5050"/>
      <c r="AG5050"/>
      <c r="AH5050"/>
      <c r="AI5050"/>
      <c r="AJ5050"/>
      <c r="AK5050"/>
      <c r="AL5050"/>
    </row>
    <row r="5051" spans="3:38" ht="15" customHeight="1" x14ac:dyDescent="0.35">
      <c r="C5051"/>
      <c r="D5051"/>
      <c r="E5051"/>
      <c r="F5051"/>
      <c r="G5051"/>
      <c r="H5051"/>
      <c r="I5051"/>
      <c r="J5051"/>
      <c r="K5051"/>
      <c r="L5051"/>
      <c r="M5051"/>
      <c r="N5051"/>
      <c r="O5051"/>
      <c r="S5051"/>
      <c r="T5051"/>
      <c r="U5051"/>
      <c r="V5051"/>
      <c r="Y5051"/>
      <c r="Z5051"/>
      <c r="AA5051"/>
      <c r="AB5051"/>
      <c r="AC5051"/>
      <c r="AD5051"/>
      <c r="AE5051"/>
      <c r="AF5051"/>
      <c r="AG5051"/>
      <c r="AH5051"/>
      <c r="AI5051"/>
      <c r="AJ5051"/>
      <c r="AK5051"/>
      <c r="AL5051"/>
    </row>
    <row r="5052" spans="3:38" ht="15" customHeight="1" x14ac:dyDescent="0.35">
      <c r="C5052"/>
      <c r="D5052"/>
      <c r="E5052"/>
      <c r="F5052"/>
      <c r="G5052"/>
      <c r="H5052"/>
      <c r="I5052"/>
      <c r="J5052"/>
      <c r="K5052"/>
      <c r="L5052"/>
      <c r="M5052"/>
      <c r="N5052"/>
      <c r="O5052"/>
      <c r="S5052"/>
      <c r="T5052"/>
      <c r="U5052"/>
      <c r="V5052"/>
      <c r="Y5052"/>
      <c r="Z5052"/>
      <c r="AA5052"/>
      <c r="AB5052"/>
      <c r="AC5052"/>
      <c r="AD5052"/>
      <c r="AE5052"/>
      <c r="AF5052"/>
      <c r="AG5052"/>
      <c r="AH5052"/>
      <c r="AI5052"/>
      <c r="AJ5052"/>
      <c r="AK5052"/>
      <c r="AL5052"/>
    </row>
    <row r="5053" spans="3:38" ht="15" customHeight="1" x14ac:dyDescent="0.35">
      <c r="C5053"/>
      <c r="D5053"/>
      <c r="E5053"/>
      <c r="F5053"/>
      <c r="G5053"/>
      <c r="H5053"/>
      <c r="I5053"/>
      <c r="J5053"/>
      <c r="K5053"/>
      <c r="L5053"/>
      <c r="M5053"/>
      <c r="N5053"/>
      <c r="O5053"/>
      <c r="S5053"/>
      <c r="T5053"/>
      <c r="U5053"/>
      <c r="V5053"/>
      <c r="Y5053"/>
      <c r="Z5053"/>
      <c r="AA5053"/>
      <c r="AB5053"/>
      <c r="AC5053"/>
      <c r="AD5053"/>
      <c r="AE5053"/>
      <c r="AF5053"/>
      <c r="AG5053"/>
      <c r="AH5053"/>
      <c r="AI5053"/>
      <c r="AJ5053"/>
      <c r="AK5053"/>
      <c r="AL5053"/>
    </row>
    <row r="5054" spans="3:38" ht="15" customHeight="1" x14ac:dyDescent="0.35">
      <c r="C5054"/>
      <c r="D5054"/>
      <c r="E5054"/>
      <c r="F5054"/>
      <c r="G5054"/>
      <c r="H5054"/>
      <c r="I5054"/>
      <c r="J5054"/>
      <c r="K5054"/>
      <c r="L5054"/>
      <c r="M5054"/>
      <c r="N5054"/>
      <c r="O5054"/>
      <c r="S5054"/>
      <c r="T5054"/>
      <c r="U5054"/>
      <c r="V5054"/>
      <c r="Y5054"/>
      <c r="Z5054"/>
      <c r="AA5054"/>
      <c r="AB5054"/>
      <c r="AC5054"/>
      <c r="AD5054"/>
      <c r="AE5054"/>
      <c r="AF5054"/>
      <c r="AG5054"/>
      <c r="AH5054"/>
      <c r="AI5054"/>
      <c r="AJ5054"/>
      <c r="AK5054"/>
      <c r="AL5054"/>
    </row>
    <row r="5055" spans="3:38" ht="15" customHeight="1" x14ac:dyDescent="0.35">
      <c r="C5055"/>
      <c r="D5055"/>
      <c r="E5055"/>
      <c r="F5055"/>
      <c r="G5055"/>
      <c r="H5055"/>
      <c r="I5055"/>
      <c r="J5055"/>
      <c r="K5055"/>
      <c r="L5055"/>
      <c r="M5055"/>
      <c r="N5055"/>
      <c r="O5055"/>
      <c r="S5055"/>
      <c r="T5055"/>
      <c r="U5055"/>
      <c r="V5055"/>
      <c r="Y5055"/>
      <c r="Z5055"/>
      <c r="AA5055"/>
      <c r="AB5055"/>
      <c r="AC5055"/>
      <c r="AD5055"/>
      <c r="AE5055"/>
      <c r="AF5055"/>
      <c r="AG5055"/>
      <c r="AH5055"/>
      <c r="AI5055"/>
      <c r="AJ5055"/>
      <c r="AK5055"/>
      <c r="AL5055"/>
    </row>
    <row r="5056" spans="3:38" ht="15" customHeight="1" x14ac:dyDescent="0.35">
      <c r="C5056"/>
      <c r="D5056"/>
      <c r="E5056"/>
      <c r="F5056"/>
      <c r="G5056"/>
      <c r="H5056"/>
      <c r="I5056"/>
      <c r="J5056"/>
      <c r="K5056"/>
      <c r="L5056"/>
      <c r="M5056"/>
      <c r="N5056"/>
      <c r="O5056"/>
      <c r="S5056"/>
      <c r="T5056"/>
      <c r="U5056"/>
      <c r="V5056"/>
      <c r="Y5056"/>
      <c r="Z5056"/>
      <c r="AA5056"/>
      <c r="AB5056"/>
      <c r="AC5056"/>
      <c r="AD5056"/>
      <c r="AE5056"/>
      <c r="AF5056"/>
      <c r="AG5056"/>
      <c r="AH5056"/>
      <c r="AI5056"/>
      <c r="AJ5056"/>
      <c r="AK5056"/>
      <c r="AL5056"/>
    </row>
    <row r="5057" spans="3:38" ht="15" customHeight="1" x14ac:dyDescent="0.35">
      <c r="C5057"/>
      <c r="D5057"/>
      <c r="E5057"/>
      <c r="F5057"/>
      <c r="G5057"/>
      <c r="H5057"/>
      <c r="I5057"/>
      <c r="J5057"/>
      <c r="K5057"/>
      <c r="L5057"/>
      <c r="M5057"/>
      <c r="N5057"/>
      <c r="O5057"/>
      <c r="S5057"/>
      <c r="T5057"/>
      <c r="U5057"/>
      <c r="V5057"/>
      <c r="Y5057"/>
      <c r="Z5057"/>
      <c r="AA5057"/>
      <c r="AB5057"/>
      <c r="AC5057"/>
      <c r="AD5057"/>
      <c r="AE5057"/>
      <c r="AF5057"/>
      <c r="AG5057"/>
      <c r="AH5057"/>
      <c r="AI5057"/>
      <c r="AJ5057"/>
      <c r="AK5057"/>
      <c r="AL5057"/>
    </row>
    <row r="5058" spans="3:38" ht="15" customHeight="1" x14ac:dyDescent="0.35">
      <c r="C5058"/>
      <c r="D5058"/>
      <c r="E5058"/>
      <c r="F5058"/>
      <c r="G5058"/>
      <c r="H5058"/>
      <c r="I5058"/>
      <c r="J5058"/>
      <c r="K5058"/>
      <c r="L5058"/>
      <c r="M5058"/>
      <c r="N5058"/>
      <c r="O5058"/>
      <c r="S5058"/>
      <c r="T5058"/>
      <c r="U5058"/>
      <c r="V5058"/>
      <c r="Y5058"/>
      <c r="Z5058"/>
      <c r="AA5058"/>
      <c r="AB5058"/>
      <c r="AC5058"/>
      <c r="AD5058"/>
      <c r="AE5058"/>
      <c r="AF5058"/>
      <c r="AG5058"/>
      <c r="AH5058"/>
      <c r="AI5058"/>
      <c r="AJ5058"/>
      <c r="AK5058"/>
      <c r="AL5058"/>
    </row>
    <row r="5059" spans="3:38" ht="15" customHeight="1" x14ac:dyDescent="0.35">
      <c r="C5059"/>
      <c r="D5059"/>
      <c r="E5059"/>
      <c r="F5059"/>
      <c r="G5059"/>
      <c r="H5059"/>
      <c r="I5059"/>
      <c r="J5059"/>
      <c r="K5059"/>
      <c r="L5059"/>
      <c r="M5059"/>
      <c r="N5059"/>
      <c r="O5059"/>
      <c r="S5059"/>
      <c r="T5059"/>
      <c r="U5059"/>
      <c r="V5059"/>
      <c r="Y5059"/>
      <c r="Z5059"/>
      <c r="AA5059"/>
      <c r="AB5059"/>
      <c r="AC5059"/>
      <c r="AD5059"/>
      <c r="AE5059"/>
      <c r="AF5059"/>
      <c r="AG5059"/>
      <c r="AH5059"/>
      <c r="AI5059"/>
      <c r="AJ5059"/>
      <c r="AK5059"/>
      <c r="AL5059"/>
    </row>
    <row r="5060" spans="3:38" ht="15" customHeight="1" x14ac:dyDescent="0.35">
      <c r="C5060"/>
      <c r="D5060"/>
      <c r="E5060"/>
      <c r="F5060"/>
      <c r="G5060"/>
      <c r="H5060"/>
      <c r="I5060"/>
      <c r="J5060"/>
      <c r="K5060"/>
      <c r="L5060"/>
      <c r="M5060"/>
      <c r="N5060"/>
      <c r="O5060"/>
      <c r="S5060"/>
      <c r="T5060"/>
      <c r="U5060"/>
      <c r="V5060"/>
      <c r="Y5060"/>
      <c r="Z5060"/>
      <c r="AA5060"/>
      <c r="AB5060"/>
      <c r="AC5060"/>
      <c r="AD5060"/>
      <c r="AE5060"/>
      <c r="AF5060"/>
      <c r="AG5060"/>
      <c r="AH5060"/>
      <c r="AI5060"/>
      <c r="AJ5060"/>
      <c r="AK5060"/>
      <c r="AL5060"/>
    </row>
    <row r="5061" spans="3:38" ht="15" customHeight="1" x14ac:dyDescent="0.35">
      <c r="C5061"/>
      <c r="D5061"/>
      <c r="E5061"/>
      <c r="F5061"/>
      <c r="G5061"/>
      <c r="H5061"/>
      <c r="I5061"/>
      <c r="J5061"/>
      <c r="K5061"/>
      <c r="L5061"/>
      <c r="M5061"/>
      <c r="N5061"/>
      <c r="O5061"/>
      <c r="S5061"/>
      <c r="T5061"/>
      <c r="U5061"/>
      <c r="V5061"/>
      <c r="Y5061"/>
      <c r="Z5061"/>
      <c r="AA5061"/>
      <c r="AB5061"/>
      <c r="AC5061"/>
      <c r="AD5061"/>
      <c r="AE5061"/>
      <c r="AF5061"/>
      <c r="AG5061"/>
      <c r="AH5061"/>
      <c r="AI5061"/>
      <c r="AJ5061"/>
      <c r="AK5061"/>
      <c r="AL5061"/>
    </row>
    <row r="5062" spans="3:38" ht="15" customHeight="1" x14ac:dyDescent="0.35">
      <c r="C5062"/>
      <c r="D5062"/>
      <c r="E5062"/>
      <c r="F5062"/>
      <c r="G5062"/>
      <c r="H5062"/>
      <c r="I5062"/>
      <c r="J5062"/>
      <c r="K5062"/>
      <c r="L5062"/>
      <c r="M5062"/>
      <c r="N5062"/>
      <c r="O5062"/>
      <c r="S5062"/>
      <c r="T5062"/>
      <c r="U5062"/>
      <c r="V5062"/>
      <c r="Y5062"/>
      <c r="Z5062"/>
      <c r="AA5062"/>
      <c r="AB5062"/>
      <c r="AC5062"/>
      <c r="AD5062"/>
      <c r="AE5062"/>
      <c r="AF5062"/>
      <c r="AG5062"/>
      <c r="AH5062"/>
      <c r="AI5062"/>
      <c r="AJ5062"/>
      <c r="AK5062"/>
      <c r="AL5062"/>
    </row>
    <row r="5063" spans="3:38" ht="15" customHeight="1" x14ac:dyDescent="0.35">
      <c r="C5063"/>
      <c r="D5063"/>
      <c r="E5063"/>
      <c r="F5063"/>
      <c r="G5063"/>
      <c r="H5063"/>
      <c r="I5063"/>
      <c r="J5063"/>
      <c r="K5063"/>
      <c r="L5063"/>
      <c r="M5063"/>
      <c r="N5063"/>
      <c r="O5063"/>
      <c r="S5063"/>
      <c r="T5063"/>
      <c r="U5063"/>
      <c r="V5063"/>
      <c r="Y5063"/>
      <c r="Z5063"/>
      <c r="AA5063"/>
      <c r="AB5063"/>
      <c r="AC5063"/>
      <c r="AD5063"/>
      <c r="AE5063"/>
      <c r="AF5063"/>
      <c r="AG5063"/>
      <c r="AH5063"/>
      <c r="AI5063"/>
      <c r="AJ5063"/>
      <c r="AK5063"/>
      <c r="AL5063"/>
    </row>
    <row r="5064" spans="3:38" ht="15" customHeight="1" x14ac:dyDescent="0.35">
      <c r="C5064"/>
      <c r="D5064"/>
      <c r="E5064"/>
      <c r="F5064"/>
      <c r="G5064"/>
      <c r="H5064"/>
      <c r="I5064"/>
      <c r="J5064"/>
      <c r="K5064"/>
      <c r="L5064"/>
      <c r="M5064"/>
      <c r="N5064"/>
      <c r="O5064"/>
      <c r="S5064"/>
      <c r="T5064"/>
      <c r="U5064"/>
      <c r="V5064"/>
      <c r="Y5064"/>
      <c r="Z5064"/>
      <c r="AA5064"/>
      <c r="AB5064"/>
      <c r="AC5064"/>
      <c r="AD5064"/>
      <c r="AE5064"/>
      <c r="AF5064"/>
      <c r="AG5064"/>
      <c r="AH5064"/>
      <c r="AI5064"/>
      <c r="AJ5064"/>
      <c r="AK5064"/>
      <c r="AL5064"/>
    </row>
    <row r="5065" spans="3:38" ht="15" customHeight="1" x14ac:dyDescent="0.35">
      <c r="C5065"/>
      <c r="D5065"/>
      <c r="E5065"/>
      <c r="F5065"/>
      <c r="G5065"/>
      <c r="H5065"/>
      <c r="I5065"/>
      <c r="J5065"/>
      <c r="K5065"/>
      <c r="L5065"/>
      <c r="M5065"/>
      <c r="N5065"/>
      <c r="O5065"/>
      <c r="S5065"/>
      <c r="T5065"/>
      <c r="U5065"/>
      <c r="V5065"/>
      <c r="Y5065"/>
      <c r="Z5065"/>
      <c r="AA5065"/>
      <c r="AB5065"/>
      <c r="AC5065"/>
      <c r="AD5065"/>
      <c r="AE5065"/>
      <c r="AF5065"/>
      <c r="AG5065"/>
      <c r="AH5065"/>
      <c r="AI5065"/>
      <c r="AJ5065"/>
      <c r="AK5065"/>
      <c r="AL5065"/>
    </row>
    <row r="5066" spans="3:38" ht="15" customHeight="1" x14ac:dyDescent="0.35">
      <c r="C5066"/>
      <c r="D5066"/>
      <c r="E5066"/>
      <c r="F5066"/>
      <c r="G5066"/>
      <c r="H5066"/>
      <c r="I5066"/>
      <c r="J5066"/>
      <c r="K5066"/>
      <c r="L5066"/>
      <c r="M5066"/>
      <c r="N5066"/>
      <c r="O5066"/>
      <c r="S5066"/>
      <c r="T5066"/>
      <c r="U5066"/>
      <c r="V5066"/>
      <c r="Y5066"/>
      <c r="Z5066"/>
      <c r="AA5066"/>
      <c r="AB5066"/>
      <c r="AC5066"/>
      <c r="AD5066"/>
      <c r="AE5066"/>
      <c r="AF5066"/>
      <c r="AG5066"/>
      <c r="AH5066"/>
      <c r="AI5066"/>
      <c r="AJ5066"/>
      <c r="AK5066"/>
      <c r="AL5066"/>
    </row>
    <row r="5067" spans="3:38" ht="15" customHeight="1" x14ac:dyDescent="0.35">
      <c r="C5067"/>
      <c r="D5067"/>
      <c r="E5067"/>
      <c r="F5067"/>
      <c r="G5067"/>
      <c r="H5067"/>
      <c r="I5067"/>
      <c r="J5067"/>
      <c r="K5067"/>
      <c r="L5067"/>
      <c r="M5067"/>
      <c r="N5067"/>
      <c r="O5067"/>
      <c r="S5067"/>
      <c r="T5067"/>
      <c r="U5067"/>
      <c r="V5067"/>
      <c r="Y5067"/>
      <c r="Z5067"/>
      <c r="AA5067"/>
      <c r="AB5067"/>
      <c r="AC5067"/>
      <c r="AD5067"/>
      <c r="AE5067"/>
      <c r="AF5067"/>
      <c r="AG5067"/>
      <c r="AH5067"/>
      <c r="AI5067"/>
      <c r="AJ5067"/>
      <c r="AK5067"/>
      <c r="AL5067"/>
    </row>
    <row r="5068" spans="3:38" ht="15" customHeight="1" x14ac:dyDescent="0.35">
      <c r="C5068"/>
      <c r="D5068"/>
      <c r="E5068"/>
      <c r="F5068"/>
      <c r="G5068"/>
      <c r="H5068"/>
      <c r="I5068"/>
      <c r="J5068"/>
      <c r="K5068"/>
      <c r="L5068"/>
      <c r="M5068"/>
      <c r="N5068"/>
      <c r="O5068"/>
      <c r="S5068"/>
      <c r="T5068"/>
      <c r="U5068"/>
      <c r="V5068"/>
      <c r="Y5068"/>
      <c r="Z5068"/>
      <c r="AA5068"/>
      <c r="AB5068"/>
      <c r="AC5068"/>
      <c r="AD5068"/>
      <c r="AE5068"/>
      <c r="AF5068"/>
      <c r="AG5068"/>
      <c r="AH5068"/>
      <c r="AI5068"/>
      <c r="AJ5068"/>
      <c r="AK5068"/>
      <c r="AL5068"/>
    </row>
    <row r="5069" spans="3:38" ht="15" customHeight="1" x14ac:dyDescent="0.35">
      <c r="C5069"/>
      <c r="D5069"/>
      <c r="E5069"/>
      <c r="F5069"/>
      <c r="G5069"/>
      <c r="H5069"/>
      <c r="I5069"/>
      <c r="J5069"/>
      <c r="K5069"/>
      <c r="L5069"/>
      <c r="M5069"/>
      <c r="N5069"/>
      <c r="O5069"/>
      <c r="S5069"/>
      <c r="T5069"/>
      <c r="U5069"/>
      <c r="V5069"/>
      <c r="Y5069"/>
      <c r="Z5069"/>
      <c r="AA5069"/>
      <c r="AB5069"/>
      <c r="AC5069"/>
      <c r="AD5069"/>
      <c r="AE5069"/>
      <c r="AF5069"/>
      <c r="AG5069"/>
      <c r="AH5069"/>
      <c r="AI5069"/>
      <c r="AJ5069"/>
      <c r="AK5069"/>
      <c r="AL5069"/>
    </row>
    <row r="5070" spans="3:38" ht="15" customHeight="1" x14ac:dyDescent="0.35">
      <c r="C5070"/>
      <c r="D5070"/>
      <c r="E5070"/>
      <c r="F5070"/>
      <c r="G5070"/>
      <c r="H5070"/>
      <c r="I5070"/>
      <c r="J5070"/>
      <c r="K5070"/>
      <c r="L5070"/>
      <c r="M5070"/>
      <c r="N5070"/>
      <c r="O5070"/>
      <c r="S5070"/>
      <c r="T5070"/>
      <c r="U5070"/>
      <c r="V5070"/>
      <c r="Y5070"/>
      <c r="Z5070"/>
      <c r="AA5070"/>
      <c r="AB5070"/>
      <c r="AC5070"/>
      <c r="AD5070"/>
      <c r="AE5070"/>
      <c r="AF5070"/>
      <c r="AG5070"/>
      <c r="AH5070"/>
      <c r="AI5070"/>
      <c r="AJ5070"/>
      <c r="AK5070"/>
      <c r="AL5070"/>
    </row>
    <row r="5071" spans="3:38" ht="15" customHeight="1" x14ac:dyDescent="0.35">
      <c r="C5071"/>
      <c r="D5071"/>
      <c r="E5071"/>
      <c r="F5071"/>
      <c r="G5071"/>
      <c r="H5071"/>
      <c r="I5071"/>
      <c r="J5071"/>
      <c r="K5071"/>
      <c r="L5071"/>
      <c r="M5071"/>
      <c r="N5071"/>
      <c r="O5071"/>
      <c r="S5071"/>
      <c r="T5071"/>
      <c r="U5071"/>
      <c r="V5071"/>
      <c r="Y5071"/>
      <c r="Z5071"/>
      <c r="AA5071"/>
      <c r="AB5071"/>
      <c r="AC5071"/>
      <c r="AD5071"/>
      <c r="AE5071"/>
      <c r="AF5071"/>
      <c r="AG5071"/>
      <c r="AH5071"/>
      <c r="AI5071"/>
      <c r="AJ5071"/>
      <c r="AK5071"/>
      <c r="AL5071"/>
    </row>
    <row r="5072" spans="3:38" ht="15" customHeight="1" x14ac:dyDescent="0.35">
      <c r="C5072"/>
      <c r="D5072"/>
      <c r="E5072"/>
      <c r="F5072"/>
      <c r="G5072"/>
      <c r="H5072"/>
      <c r="I5072"/>
      <c r="J5072"/>
      <c r="K5072"/>
      <c r="L5072"/>
      <c r="M5072"/>
      <c r="N5072"/>
      <c r="O5072"/>
      <c r="S5072"/>
      <c r="T5072"/>
      <c r="U5072"/>
      <c r="V5072"/>
      <c r="Y5072"/>
      <c r="Z5072"/>
      <c r="AA5072"/>
      <c r="AB5072"/>
      <c r="AC5072"/>
      <c r="AD5072"/>
      <c r="AE5072"/>
      <c r="AF5072"/>
      <c r="AG5072"/>
      <c r="AH5072"/>
      <c r="AI5072"/>
      <c r="AJ5072"/>
      <c r="AK5072"/>
      <c r="AL5072"/>
    </row>
    <row r="5073" spans="3:38" ht="15" customHeight="1" x14ac:dyDescent="0.35">
      <c r="C5073"/>
      <c r="D5073"/>
      <c r="E5073"/>
      <c r="F5073"/>
      <c r="G5073"/>
      <c r="H5073"/>
      <c r="I5073"/>
      <c r="J5073"/>
      <c r="K5073"/>
      <c r="L5073"/>
      <c r="M5073"/>
      <c r="N5073"/>
      <c r="O5073"/>
      <c r="S5073"/>
      <c r="T5073"/>
      <c r="U5073"/>
      <c r="V5073"/>
      <c r="Y5073"/>
      <c r="Z5073"/>
      <c r="AA5073"/>
      <c r="AB5073"/>
      <c r="AC5073"/>
      <c r="AD5073"/>
      <c r="AE5073"/>
      <c r="AF5073"/>
      <c r="AG5073"/>
      <c r="AH5073"/>
      <c r="AI5073"/>
      <c r="AJ5073"/>
      <c r="AK5073"/>
      <c r="AL5073"/>
    </row>
    <row r="5074" spans="3:38" ht="15" customHeight="1" x14ac:dyDescent="0.35">
      <c r="C5074"/>
      <c r="D5074"/>
      <c r="E5074"/>
      <c r="F5074"/>
      <c r="G5074"/>
      <c r="H5074"/>
      <c r="I5074"/>
      <c r="J5074"/>
      <c r="K5074"/>
      <c r="L5074"/>
      <c r="M5074"/>
      <c r="N5074"/>
      <c r="O5074"/>
      <c r="S5074"/>
      <c r="T5074"/>
      <c r="U5074"/>
      <c r="V5074"/>
      <c r="Y5074"/>
      <c r="Z5074"/>
      <c r="AA5074"/>
      <c r="AB5074"/>
      <c r="AC5074"/>
      <c r="AD5074"/>
      <c r="AE5074"/>
      <c r="AF5074"/>
      <c r="AG5074"/>
      <c r="AH5074"/>
      <c r="AI5074"/>
      <c r="AJ5074"/>
      <c r="AK5074"/>
      <c r="AL5074"/>
    </row>
    <row r="5075" spans="3:38" ht="15" customHeight="1" x14ac:dyDescent="0.35">
      <c r="C5075"/>
      <c r="D5075"/>
      <c r="E5075"/>
      <c r="F5075"/>
      <c r="G5075"/>
      <c r="H5075"/>
      <c r="I5075"/>
      <c r="J5075"/>
      <c r="K5075"/>
      <c r="L5075"/>
      <c r="M5075"/>
      <c r="N5075"/>
      <c r="O5075"/>
      <c r="S5075"/>
      <c r="T5075"/>
      <c r="U5075"/>
      <c r="V5075"/>
      <c r="Y5075"/>
      <c r="Z5075"/>
      <c r="AA5075"/>
      <c r="AB5075"/>
      <c r="AC5075"/>
      <c r="AD5075"/>
      <c r="AE5075"/>
      <c r="AF5075"/>
      <c r="AG5075"/>
      <c r="AH5075"/>
      <c r="AI5075"/>
      <c r="AJ5075"/>
      <c r="AK5075"/>
      <c r="AL5075"/>
    </row>
    <row r="5076" spans="3:38" ht="15" customHeight="1" x14ac:dyDescent="0.35">
      <c r="C5076"/>
      <c r="D5076"/>
      <c r="E5076"/>
      <c r="F5076"/>
      <c r="G5076"/>
      <c r="H5076"/>
      <c r="I5076"/>
      <c r="J5076"/>
      <c r="K5076"/>
      <c r="L5076"/>
      <c r="M5076"/>
      <c r="N5076"/>
      <c r="O5076"/>
      <c r="S5076"/>
      <c r="T5076"/>
      <c r="U5076"/>
      <c r="V5076"/>
      <c r="Y5076"/>
      <c r="Z5076"/>
      <c r="AA5076"/>
      <c r="AB5076"/>
      <c r="AC5076"/>
      <c r="AD5076"/>
      <c r="AE5076"/>
      <c r="AF5076"/>
      <c r="AG5076"/>
      <c r="AH5076"/>
      <c r="AI5076"/>
      <c r="AJ5076"/>
      <c r="AK5076"/>
      <c r="AL5076"/>
    </row>
    <row r="5077" spans="3:38" ht="15" customHeight="1" x14ac:dyDescent="0.35">
      <c r="C5077"/>
      <c r="D5077"/>
      <c r="E5077"/>
      <c r="F5077"/>
      <c r="G5077"/>
      <c r="H5077"/>
      <c r="I5077"/>
      <c r="J5077"/>
      <c r="K5077"/>
      <c r="L5077"/>
      <c r="M5077"/>
      <c r="N5077"/>
      <c r="O5077"/>
      <c r="S5077"/>
      <c r="T5077"/>
      <c r="U5077"/>
      <c r="V5077"/>
      <c r="Y5077"/>
      <c r="Z5077"/>
      <c r="AA5077"/>
      <c r="AB5077"/>
      <c r="AC5077"/>
      <c r="AD5077"/>
      <c r="AE5077"/>
      <c r="AF5077"/>
      <c r="AG5077"/>
      <c r="AH5077"/>
      <c r="AI5077"/>
      <c r="AJ5077"/>
      <c r="AK5077"/>
      <c r="AL5077"/>
    </row>
    <row r="5078" spans="3:38" ht="15" customHeight="1" x14ac:dyDescent="0.35">
      <c r="C5078"/>
      <c r="D5078"/>
      <c r="E5078"/>
      <c r="F5078"/>
      <c r="G5078"/>
      <c r="H5078"/>
      <c r="I5078"/>
      <c r="J5078"/>
      <c r="K5078"/>
      <c r="L5078"/>
      <c r="M5078"/>
      <c r="N5078"/>
      <c r="O5078"/>
      <c r="S5078"/>
      <c r="T5078"/>
      <c r="U5078"/>
      <c r="V5078"/>
      <c r="Y5078"/>
      <c r="Z5078"/>
      <c r="AA5078"/>
      <c r="AB5078"/>
      <c r="AC5078"/>
      <c r="AD5078"/>
      <c r="AE5078"/>
      <c r="AF5078"/>
      <c r="AG5078"/>
      <c r="AH5078"/>
      <c r="AI5078"/>
      <c r="AJ5078"/>
      <c r="AK5078"/>
      <c r="AL5078"/>
    </row>
    <row r="5079" spans="3:38" ht="15" customHeight="1" x14ac:dyDescent="0.35">
      <c r="C5079"/>
      <c r="D5079"/>
      <c r="E5079"/>
      <c r="F5079"/>
      <c r="G5079"/>
      <c r="H5079"/>
      <c r="I5079"/>
      <c r="J5079"/>
      <c r="K5079"/>
      <c r="L5079"/>
      <c r="M5079"/>
      <c r="N5079"/>
      <c r="O5079"/>
      <c r="S5079"/>
      <c r="T5079"/>
      <c r="U5079"/>
      <c r="V5079"/>
      <c r="Y5079"/>
      <c r="Z5079"/>
      <c r="AA5079"/>
      <c r="AB5079"/>
      <c r="AC5079"/>
      <c r="AD5079"/>
      <c r="AE5079"/>
      <c r="AF5079"/>
      <c r="AG5079"/>
      <c r="AH5079"/>
      <c r="AI5079"/>
      <c r="AJ5079"/>
      <c r="AK5079"/>
      <c r="AL5079"/>
    </row>
    <row r="5080" spans="3:38" ht="15" customHeight="1" x14ac:dyDescent="0.35">
      <c r="C5080"/>
      <c r="D5080"/>
      <c r="E5080"/>
      <c r="F5080"/>
      <c r="G5080"/>
      <c r="H5080"/>
      <c r="I5080"/>
      <c r="J5080"/>
      <c r="K5080"/>
      <c r="L5080"/>
      <c r="M5080"/>
      <c r="N5080"/>
      <c r="O5080"/>
      <c r="S5080"/>
      <c r="T5080"/>
      <c r="U5080"/>
      <c r="V5080"/>
      <c r="Y5080"/>
      <c r="Z5080"/>
      <c r="AA5080"/>
      <c r="AB5080"/>
      <c r="AC5080"/>
      <c r="AD5080"/>
      <c r="AE5080"/>
      <c r="AF5080"/>
      <c r="AG5080"/>
      <c r="AH5080"/>
      <c r="AI5080"/>
      <c r="AJ5080"/>
      <c r="AK5080"/>
      <c r="AL5080"/>
    </row>
    <row r="5081" spans="3:38" ht="15" customHeight="1" x14ac:dyDescent="0.35">
      <c r="C5081"/>
      <c r="D5081"/>
      <c r="E5081"/>
      <c r="F5081"/>
      <c r="G5081"/>
      <c r="H5081"/>
      <c r="I5081"/>
      <c r="J5081"/>
      <c r="K5081"/>
      <c r="L5081"/>
      <c r="M5081"/>
      <c r="N5081"/>
      <c r="O5081"/>
      <c r="S5081"/>
      <c r="T5081"/>
      <c r="U5081"/>
      <c r="V5081"/>
      <c r="Y5081"/>
      <c r="Z5081"/>
      <c r="AA5081"/>
      <c r="AB5081"/>
      <c r="AC5081"/>
      <c r="AD5081"/>
      <c r="AE5081"/>
      <c r="AF5081"/>
      <c r="AG5081"/>
      <c r="AH5081"/>
      <c r="AI5081"/>
      <c r="AJ5081"/>
      <c r="AK5081"/>
      <c r="AL5081"/>
    </row>
    <row r="5082" spans="3:38" ht="15" customHeight="1" x14ac:dyDescent="0.35">
      <c r="C5082"/>
      <c r="D5082"/>
      <c r="E5082"/>
      <c r="F5082"/>
      <c r="G5082"/>
      <c r="H5082"/>
      <c r="I5082"/>
      <c r="J5082"/>
      <c r="K5082"/>
      <c r="L5082"/>
      <c r="M5082"/>
      <c r="N5082"/>
      <c r="O5082"/>
      <c r="S5082"/>
      <c r="T5082"/>
      <c r="U5082"/>
      <c r="V5082"/>
      <c r="Y5082"/>
      <c r="Z5082"/>
      <c r="AA5082"/>
      <c r="AB5082"/>
      <c r="AC5082"/>
      <c r="AD5082"/>
      <c r="AE5082"/>
      <c r="AF5082"/>
      <c r="AG5082"/>
      <c r="AH5082"/>
      <c r="AI5082"/>
      <c r="AJ5082"/>
      <c r="AK5082"/>
      <c r="AL5082"/>
    </row>
    <row r="5083" spans="3:38" ht="15" customHeight="1" x14ac:dyDescent="0.35">
      <c r="C5083"/>
      <c r="D5083"/>
      <c r="E5083"/>
      <c r="F5083"/>
      <c r="G5083"/>
      <c r="H5083"/>
      <c r="I5083"/>
      <c r="J5083"/>
      <c r="K5083"/>
      <c r="L5083"/>
      <c r="M5083"/>
      <c r="N5083"/>
      <c r="O5083"/>
      <c r="S5083"/>
      <c r="T5083"/>
      <c r="U5083"/>
      <c r="V5083"/>
      <c r="Y5083"/>
      <c r="Z5083"/>
      <c r="AA5083"/>
      <c r="AB5083"/>
      <c r="AC5083"/>
      <c r="AD5083"/>
      <c r="AE5083"/>
      <c r="AF5083"/>
      <c r="AG5083"/>
      <c r="AH5083"/>
      <c r="AI5083"/>
      <c r="AJ5083"/>
      <c r="AK5083"/>
      <c r="AL5083"/>
    </row>
    <row r="5084" spans="3:38" ht="15" customHeight="1" x14ac:dyDescent="0.35">
      <c r="C5084"/>
      <c r="D5084"/>
      <c r="E5084"/>
      <c r="F5084"/>
      <c r="G5084"/>
      <c r="H5084"/>
      <c r="I5084"/>
      <c r="J5084"/>
      <c r="K5084"/>
      <c r="L5084"/>
      <c r="M5084"/>
      <c r="N5084"/>
      <c r="O5084"/>
      <c r="S5084"/>
      <c r="T5084"/>
      <c r="U5084"/>
      <c r="V5084"/>
      <c r="Y5084"/>
      <c r="Z5084"/>
      <c r="AA5084"/>
      <c r="AB5084"/>
      <c r="AC5084"/>
      <c r="AD5084"/>
      <c r="AE5084"/>
      <c r="AF5084"/>
      <c r="AG5084"/>
      <c r="AH5084"/>
      <c r="AI5084"/>
      <c r="AJ5084"/>
      <c r="AK5084"/>
      <c r="AL5084"/>
    </row>
    <row r="5085" spans="3:38" ht="15" customHeight="1" x14ac:dyDescent="0.35">
      <c r="C5085"/>
      <c r="D5085"/>
      <c r="E5085"/>
      <c r="F5085"/>
      <c r="G5085"/>
      <c r="H5085"/>
      <c r="I5085"/>
      <c r="J5085"/>
      <c r="K5085"/>
      <c r="L5085"/>
      <c r="M5085"/>
      <c r="N5085"/>
      <c r="O5085"/>
      <c r="S5085"/>
      <c r="T5085"/>
      <c r="U5085"/>
      <c r="V5085"/>
      <c r="Y5085"/>
      <c r="Z5085"/>
      <c r="AA5085"/>
      <c r="AB5085"/>
      <c r="AC5085"/>
      <c r="AD5085"/>
      <c r="AE5085"/>
      <c r="AF5085"/>
      <c r="AG5085"/>
      <c r="AH5085"/>
      <c r="AI5085"/>
      <c r="AJ5085"/>
      <c r="AK5085"/>
      <c r="AL5085"/>
    </row>
    <row r="5086" spans="3:38" ht="15" customHeight="1" x14ac:dyDescent="0.35">
      <c r="C5086"/>
      <c r="D5086"/>
      <c r="E5086"/>
      <c r="F5086"/>
      <c r="G5086"/>
      <c r="H5086"/>
      <c r="I5086"/>
      <c r="J5086"/>
      <c r="K5086"/>
      <c r="L5086"/>
      <c r="M5086"/>
      <c r="N5086"/>
      <c r="O5086"/>
      <c r="S5086"/>
      <c r="T5086"/>
      <c r="U5086"/>
      <c r="V5086"/>
      <c r="Y5086"/>
      <c r="Z5086"/>
      <c r="AA5086"/>
      <c r="AB5086"/>
      <c r="AC5086"/>
      <c r="AD5086"/>
      <c r="AE5086"/>
      <c r="AF5086"/>
      <c r="AG5086"/>
      <c r="AH5086"/>
      <c r="AI5086"/>
      <c r="AJ5086"/>
      <c r="AK5086"/>
      <c r="AL5086"/>
    </row>
    <row r="5087" spans="3:38" ht="15" customHeight="1" x14ac:dyDescent="0.35">
      <c r="C5087"/>
      <c r="D5087"/>
      <c r="E5087"/>
      <c r="F5087"/>
      <c r="G5087"/>
      <c r="H5087"/>
      <c r="I5087"/>
      <c r="J5087"/>
      <c r="K5087"/>
      <c r="L5087"/>
      <c r="M5087"/>
      <c r="N5087"/>
      <c r="O5087"/>
      <c r="S5087"/>
      <c r="T5087"/>
      <c r="U5087"/>
      <c r="V5087"/>
      <c r="Y5087"/>
      <c r="Z5087"/>
      <c r="AA5087"/>
      <c r="AB5087"/>
      <c r="AC5087"/>
      <c r="AD5087"/>
      <c r="AE5087"/>
      <c r="AF5087"/>
      <c r="AG5087"/>
      <c r="AH5087"/>
      <c r="AI5087"/>
      <c r="AJ5087"/>
      <c r="AK5087"/>
      <c r="AL5087"/>
    </row>
    <row r="5088" spans="3:38" ht="15" customHeight="1" x14ac:dyDescent="0.35">
      <c r="C5088"/>
      <c r="D5088"/>
      <c r="E5088"/>
      <c r="F5088"/>
      <c r="G5088"/>
      <c r="H5088"/>
      <c r="I5088"/>
      <c r="J5088"/>
      <c r="K5088"/>
      <c r="L5088"/>
      <c r="M5088"/>
      <c r="N5088"/>
      <c r="O5088"/>
      <c r="S5088"/>
      <c r="T5088"/>
      <c r="U5088"/>
      <c r="V5088"/>
      <c r="Y5088"/>
      <c r="Z5088"/>
      <c r="AA5088"/>
      <c r="AB5088"/>
      <c r="AC5088"/>
      <c r="AD5088"/>
      <c r="AE5088"/>
      <c r="AF5088"/>
      <c r="AG5088"/>
      <c r="AH5088"/>
      <c r="AI5088"/>
      <c r="AJ5088"/>
      <c r="AK5088"/>
      <c r="AL5088"/>
    </row>
    <row r="5089" spans="3:38" ht="15" customHeight="1" x14ac:dyDescent="0.35">
      <c r="C5089"/>
      <c r="D5089"/>
      <c r="E5089"/>
      <c r="F5089"/>
      <c r="G5089"/>
      <c r="H5089"/>
      <c r="I5089"/>
      <c r="J5089"/>
      <c r="K5089"/>
      <c r="L5089"/>
      <c r="M5089"/>
      <c r="N5089"/>
      <c r="O5089"/>
      <c r="S5089"/>
      <c r="T5089"/>
      <c r="U5089"/>
      <c r="V5089"/>
      <c r="Y5089"/>
      <c r="Z5089"/>
      <c r="AA5089"/>
      <c r="AB5089"/>
      <c r="AC5089"/>
      <c r="AD5089"/>
      <c r="AE5089"/>
      <c r="AF5089"/>
      <c r="AG5089"/>
      <c r="AH5089"/>
      <c r="AI5089"/>
      <c r="AJ5089"/>
      <c r="AK5089"/>
      <c r="AL5089"/>
    </row>
    <row r="5090" spans="3:38" ht="15" customHeight="1" x14ac:dyDescent="0.35">
      <c r="C5090"/>
      <c r="D5090"/>
      <c r="E5090"/>
      <c r="F5090"/>
      <c r="G5090"/>
      <c r="H5090"/>
      <c r="I5090"/>
      <c r="J5090"/>
      <c r="K5090"/>
      <c r="L5090"/>
      <c r="M5090"/>
      <c r="N5090"/>
      <c r="O5090"/>
      <c r="S5090"/>
      <c r="T5090"/>
      <c r="U5090"/>
      <c r="V5090"/>
      <c r="Y5090"/>
      <c r="Z5090"/>
      <c r="AA5090"/>
      <c r="AB5090"/>
      <c r="AC5090"/>
      <c r="AD5090"/>
      <c r="AE5090"/>
      <c r="AF5090"/>
      <c r="AG5090"/>
      <c r="AH5090"/>
      <c r="AI5090"/>
      <c r="AJ5090"/>
      <c r="AK5090"/>
      <c r="AL5090"/>
    </row>
    <row r="5091" spans="3:38" ht="15" customHeight="1" x14ac:dyDescent="0.35">
      <c r="C5091"/>
      <c r="D5091"/>
      <c r="E5091"/>
      <c r="F5091"/>
      <c r="G5091"/>
      <c r="H5091"/>
      <c r="I5091"/>
      <c r="J5091"/>
      <c r="K5091"/>
      <c r="L5091"/>
      <c r="M5091"/>
      <c r="N5091"/>
      <c r="O5091"/>
      <c r="S5091"/>
      <c r="T5091"/>
      <c r="U5091"/>
      <c r="V5091"/>
      <c r="Y5091"/>
      <c r="Z5091"/>
      <c r="AA5091"/>
      <c r="AB5091"/>
      <c r="AC5091"/>
      <c r="AD5091"/>
      <c r="AE5091"/>
      <c r="AF5091"/>
      <c r="AG5091"/>
      <c r="AH5091"/>
      <c r="AI5091"/>
      <c r="AJ5091"/>
      <c r="AK5091"/>
      <c r="AL5091"/>
    </row>
    <row r="5092" spans="3:38" ht="15" customHeight="1" x14ac:dyDescent="0.35">
      <c r="C5092"/>
      <c r="D5092"/>
      <c r="E5092"/>
      <c r="F5092"/>
      <c r="G5092"/>
      <c r="H5092"/>
      <c r="I5092"/>
      <c r="J5092"/>
      <c r="K5092"/>
      <c r="L5092"/>
      <c r="M5092"/>
      <c r="N5092"/>
      <c r="O5092"/>
      <c r="S5092"/>
      <c r="T5092"/>
      <c r="U5092"/>
      <c r="V5092"/>
      <c r="Y5092"/>
      <c r="Z5092"/>
      <c r="AA5092"/>
      <c r="AB5092"/>
      <c r="AC5092"/>
      <c r="AD5092"/>
      <c r="AE5092"/>
      <c r="AF5092"/>
      <c r="AG5092"/>
      <c r="AH5092"/>
      <c r="AI5092"/>
      <c r="AJ5092"/>
      <c r="AK5092"/>
      <c r="AL5092"/>
    </row>
    <row r="5093" spans="3:38" ht="15" customHeight="1" x14ac:dyDescent="0.35">
      <c r="C5093"/>
      <c r="D5093"/>
      <c r="E5093"/>
      <c r="F5093"/>
      <c r="G5093"/>
      <c r="H5093"/>
      <c r="I5093"/>
      <c r="J5093"/>
      <c r="K5093"/>
      <c r="L5093"/>
      <c r="M5093"/>
      <c r="N5093"/>
      <c r="O5093"/>
      <c r="S5093"/>
      <c r="T5093"/>
      <c r="U5093"/>
      <c r="V5093"/>
      <c r="Y5093"/>
      <c r="Z5093"/>
      <c r="AA5093"/>
      <c r="AB5093"/>
      <c r="AC5093"/>
      <c r="AD5093"/>
      <c r="AE5093"/>
      <c r="AF5093"/>
      <c r="AG5093"/>
      <c r="AH5093"/>
      <c r="AI5093"/>
      <c r="AJ5093"/>
      <c r="AK5093"/>
      <c r="AL5093"/>
    </row>
    <row r="5094" spans="3:38" ht="15" customHeight="1" x14ac:dyDescent="0.35">
      <c r="C5094"/>
      <c r="D5094"/>
      <c r="E5094"/>
      <c r="F5094"/>
      <c r="G5094"/>
      <c r="H5094"/>
      <c r="I5094"/>
      <c r="J5094"/>
      <c r="K5094"/>
      <c r="L5094"/>
      <c r="M5094"/>
      <c r="N5094"/>
      <c r="O5094"/>
      <c r="S5094"/>
      <c r="T5094"/>
      <c r="U5094"/>
      <c r="V5094"/>
      <c r="Y5094"/>
      <c r="Z5094"/>
      <c r="AA5094"/>
      <c r="AB5094"/>
      <c r="AC5094"/>
      <c r="AD5094"/>
      <c r="AE5094"/>
      <c r="AF5094"/>
      <c r="AG5094"/>
      <c r="AH5094"/>
      <c r="AI5094"/>
      <c r="AJ5094"/>
      <c r="AK5094"/>
      <c r="AL5094"/>
    </row>
    <row r="5095" spans="3:38" ht="15" customHeight="1" x14ac:dyDescent="0.35">
      <c r="C5095"/>
      <c r="D5095"/>
      <c r="E5095"/>
      <c r="F5095"/>
      <c r="G5095"/>
      <c r="H5095"/>
      <c r="I5095"/>
      <c r="J5095"/>
      <c r="K5095"/>
      <c r="L5095"/>
      <c r="M5095"/>
      <c r="N5095"/>
      <c r="O5095"/>
      <c r="S5095"/>
      <c r="T5095"/>
      <c r="U5095"/>
      <c r="V5095"/>
      <c r="Y5095"/>
      <c r="Z5095"/>
      <c r="AA5095"/>
      <c r="AB5095"/>
      <c r="AC5095"/>
      <c r="AD5095"/>
      <c r="AE5095"/>
      <c r="AF5095"/>
      <c r="AG5095"/>
      <c r="AH5095"/>
      <c r="AI5095"/>
      <c r="AJ5095"/>
      <c r="AK5095"/>
      <c r="AL5095"/>
    </row>
    <row r="5096" spans="3:38" ht="15" customHeight="1" x14ac:dyDescent="0.35">
      <c r="C5096"/>
      <c r="D5096"/>
      <c r="E5096"/>
      <c r="F5096"/>
      <c r="G5096"/>
      <c r="H5096"/>
      <c r="I5096"/>
      <c r="J5096"/>
      <c r="K5096"/>
      <c r="L5096"/>
      <c r="M5096"/>
      <c r="N5096"/>
      <c r="O5096"/>
      <c r="S5096"/>
      <c r="T5096"/>
      <c r="U5096"/>
      <c r="V5096"/>
      <c r="Y5096"/>
      <c r="Z5096"/>
      <c r="AA5096"/>
      <c r="AB5096"/>
      <c r="AC5096"/>
      <c r="AD5096"/>
      <c r="AE5096"/>
      <c r="AF5096"/>
      <c r="AG5096"/>
      <c r="AH5096"/>
      <c r="AI5096"/>
      <c r="AJ5096"/>
      <c r="AK5096"/>
      <c r="AL5096"/>
    </row>
    <row r="5097" spans="3:38" ht="15" customHeight="1" x14ac:dyDescent="0.35">
      <c r="C5097"/>
      <c r="D5097"/>
      <c r="E5097"/>
      <c r="F5097"/>
      <c r="G5097"/>
      <c r="H5097"/>
      <c r="I5097"/>
      <c r="J5097"/>
      <c r="K5097"/>
      <c r="L5097"/>
      <c r="M5097"/>
      <c r="N5097"/>
      <c r="O5097"/>
      <c r="S5097"/>
      <c r="T5097"/>
      <c r="U5097"/>
      <c r="V5097"/>
      <c r="Y5097"/>
      <c r="Z5097"/>
      <c r="AA5097"/>
      <c r="AB5097"/>
      <c r="AC5097"/>
      <c r="AD5097"/>
      <c r="AE5097"/>
      <c r="AF5097"/>
      <c r="AG5097"/>
      <c r="AH5097"/>
      <c r="AI5097"/>
      <c r="AJ5097"/>
      <c r="AK5097"/>
      <c r="AL5097"/>
    </row>
    <row r="5098" spans="3:38" ht="15" customHeight="1" x14ac:dyDescent="0.35">
      <c r="C5098"/>
      <c r="D5098"/>
      <c r="E5098"/>
      <c r="F5098"/>
      <c r="G5098"/>
      <c r="H5098"/>
      <c r="I5098"/>
      <c r="J5098"/>
      <c r="K5098"/>
      <c r="L5098"/>
      <c r="M5098"/>
      <c r="N5098"/>
      <c r="O5098"/>
      <c r="S5098"/>
      <c r="T5098"/>
      <c r="U5098"/>
      <c r="V5098"/>
      <c r="Y5098"/>
      <c r="Z5098"/>
      <c r="AA5098"/>
      <c r="AB5098"/>
      <c r="AC5098"/>
      <c r="AD5098"/>
      <c r="AE5098"/>
      <c r="AF5098"/>
      <c r="AG5098"/>
      <c r="AH5098"/>
      <c r="AI5098"/>
      <c r="AJ5098"/>
      <c r="AK5098"/>
      <c r="AL5098"/>
    </row>
    <row r="5099" spans="3:38" ht="15" customHeight="1" x14ac:dyDescent="0.35">
      <c r="C5099"/>
      <c r="D5099"/>
      <c r="E5099"/>
      <c r="F5099"/>
      <c r="G5099"/>
      <c r="H5099"/>
      <c r="I5099"/>
      <c r="J5099"/>
      <c r="K5099"/>
      <c r="L5099"/>
      <c r="M5099"/>
      <c r="N5099"/>
      <c r="O5099"/>
      <c r="S5099"/>
      <c r="T5099"/>
      <c r="U5099"/>
      <c r="V5099"/>
      <c r="Y5099"/>
      <c r="Z5099"/>
      <c r="AA5099"/>
      <c r="AB5099"/>
      <c r="AC5099"/>
      <c r="AD5099"/>
      <c r="AE5099"/>
      <c r="AF5099"/>
      <c r="AG5099"/>
      <c r="AH5099"/>
      <c r="AI5099"/>
      <c r="AJ5099"/>
      <c r="AK5099"/>
      <c r="AL5099"/>
    </row>
    <row r="5100" spans="3:38" ht="15" customHeight="1" x14ac:dyDescent="0.35">
      <c r="C5100"/>
      <c r="D5100"/>
      <c r="E5100"/>
      <c r="F5100"/>
      <c r="G5100"/>
      <c r="H5100"/>
      <c r="I5100"/>
      <c r="J5100"/>
      <c r="K5100"/>
      <c r="L5100"/>
      <c r="M5100"/>
      <c r="N5100"/>
      <c r="O5100"/>
      <c r="S5100"/>
      <c r="T5100"/>
      <c r="U5100"/>
      <c r="V5100"/>
      <c r="Y5100"/>
      <c r="Z5100"/>
      <c r="AA5100"/>
      <c r="AB5100"/>
      <c r="AC5100"/>
      <c r="AD5100"/>
      <c r="AE5100"/>
      <c r="AF5100"/>
      <c r="AG5100"/>
      <c r="AH5100"/>
      <c r="AI5100"/>
      <c r="AJ5100"/>
      <c r="AK5100"/>
      <c r="AL5100"/>
    </row>
    <row r="5101" spans="3:38" ht="15" customHeight="1" x14ac:dyDescent="0.35">
      <c r="C5101"/>
      <c r="D5101"/>
      <c r="E5101"/>
      <c r="F5101"/>
      <c r="G5101"/>
      <c r="H5101"/>
      <c r="I5101"/>
      <c r="J5101"/>
      <c r="K5101"/>
      <c r="L5101"/>
      <c r="M5101"/>
      <c r="N5101"/>
      <c r="O5101"/>
      <c r="S5101"/>
      <c r="T5101"/>
      <c r="U5101"/>
      <c r="V5101"/>
      <c r="Y5101"/>
      <c r="Z5101"/>
      <c r="AA5101"/>
      <c r="AB5101"/>
      <c r="AC5101"/>
      <c r="AD5101"/>
      <c r="AE5101"/>
      <c r="AF5101"/>
      <c r="AG5101"/>
      <c r="AH5101"/>
      <c r="AI5101"/>
      <c r="AJ5101"/>
      <c r="AK5101"/>
      <c r="AL5101"/>
    </row>
    <row r="5102" spans="3:38" ht="15" customHeight="1" x14ac:dyDescent="0.35">
      <c r="C5102"/>
      <c r="D5102"/>
      <c r="E5102"/>
      <c r="F5102"/>
      <c r="G5102"/>
      <c r="H5102"/>
      <c r="I5102"/>
      <c r="J5102"/>
      <c r="K5102"/>
      <c r="L5102"/>
      <c r="M5102"/>
      <c r="N5102"/>
      <c r="O5102"/>
      <c r="S5102"/>
      <c r="T5102"/>
      <c r="U5102"/>
      <c r="V5102"/>
      <c r="Y5102"/>
      <c r="Z5102"/>
      <c r="AA5102"/>
      <c r="AB5102"/>
      <c r="AC5102"/>
      <c r="AD5102"/>
      <c r="AE5102"/>
      <c r="AF5102"/>
      <c r="AG5102"/>
      <c r="AH5102"/>
      <c r="AI5102"/>
      <c r="AJ5102"/>
      <c r="AK5102"/>
      <c r="AL5102"/>
    </row>
    <row r="5103" spans="3:38" ht="15" customHeight="1" x14ac:dyDescent="0.35">
      <c r="C5103"/>
      <c r="D5103"/>
      <c r="E5103"/>
      <c r="F5103"/>
      <c r="G5103"/>
      <c r="H5103"/>
      <c r="I5103"/>
      <c r="J5103"/>
      <c r="K5103"/>
      <c r="L5103"/>
      <c r="M5103"/>
      <c r="N5103"/>
      <c r="O5103"/>
      <c r="S5103"/>
      <c r="T5103"/>
      <c r="U5103"/>
      <c r="V5103"/>
      <c r="Y5103"/>
      <c r="Z5103"/>
      <c r="AA5103"/>
      <c r="AB5103"/>
      <c r="AC5103"/>
      <c r="AD5103"/>
      <c r="AE5103"/>
      <c r="AF5103"/>
      <c r="AG5103"/>
      <c r="AH5103"/>
      <c r="AI5103"/>
      <c r="AJ5103"/>
      <c r="AK5103"/>
      <c r="AL5103"/>
    </row>
    <row r="5104" spans="3:38" ht="15" customHeight="1" x14ac:dyDescent="0.35">
      <c r="C5104"/>
      <c r="D5104"/>
      <c r="E5104"/>
      <c r="F5104"/>
      <c r="G5104"/>
      <c r="H5104"/>
      <c r="I5104"/>
      <c r="J5104"/>
      <c r="K5104"/>
      <c r="L5104"/>
      <c r="M5104"/>
      <c r="N5104"/>
      <c r="O5104"/>
      <c r="S5104"/>
      <c r="T5104"/>
      <c r="U5104"/>
      <c r="V5104"/>
      <c r="Y5104"/>
      <c r="Z5104"/>
      <c r="AA5104"/>
      <c r="AB5104"/>
      <c r="AC5104"/>
      <c r="AD5104"/>
      <c r="AE5104"/>
      <c r="AF5104"/>
      <c r="AG5104"/>
      <c r="AH5104"/>
      <c r="AI5104"/>
      <c r="AJ5104"/>
      <c r="AK5104"/>
      <c r="AL5104"/>
    </row>
    <row r="5105" spans="3:38" ht="15" customHeight="1" x14ac:dyDescent="0.35">
      <c r="C5105"/>
      <c r="D5105"/>
      <c r="E5105"/>
      <c r="F5105"/>
      <c r="G5105"/>
      <c r="H5105"/>
      <c r="I5105"/>
      <c r="J5105"/>
      <c r="K5105"/>
      <c r="L5105"/>
      <c r="M5105"/>
      <c r="N5105"/>
      <c r="O5105"/>
      <c r="S5105"/>
      <c r="T5105"/>
      <c r="U5105"/>
      <c r="V5105"/>
      <c r="Y5105"/>
      <c r="Z5105"/>
      <c r="AA5105"/>
      <c r="AB5105"/>
      <c r="AC5105"/>
      <c r="AD5105"/>
      <c r="AE5105"/>
      <c r="AF5105"/>
      <c r="AG5105"/>
      <c r="AH5105"/>
      <c r="AI5105"/>
      <c r="AJ5105"/>
      <c r="AK5105"/>
      <c r="AL5105"/>
    </row>
    <row r="5106" spans="3:38" ht="15" customHeight="1" x14ac:dyDescent="0.35">
      <c r="C5106"/>
      <c r="D5106"/>
      <c r="E5106"/>
      <c r="F5106"/>
      <c r="G5106"/>
      <c r="H5106"/>
      <c r="I5106"/>
      <c r="J5106"/>
      <c r="K5106"/>
      <c r="L5106"/>
      <c r="M5106"/>
      <c r="N5106"/>
      <c r="O5106"/>
      <c r="S5106"/>
      <c r="T5106"/>
      <c r="U5106"/>
      <c r="V5106"/>
      <c r="Y5106"/>
      <c r="Z5106"/>
      <c r="AA5106"/>
      <c r="AB5106"/>
      <c r="AC5106"/>
      <c r="AD5106"/>
      <c r="AE5106"/>
      <c r="AF5106"/>
      <c r="AG5106"/>
      <c r="AH5106"/>
      <c r="AI5106"/>
      <c r="AJ5106"/>
      <c r="AK5106"/>
      <c r="AL5106"/>
    </row>
    <row r="5107" spans="3:38" ht="15" customHeight="1" x14ac:dyDescent="0.35">
      <c r="C5107"/>
      <c r="D5107"/>
      <c r="E5107"/>
      <c r="F5107"/>
      <c r="G5107"/>
      <c r="H5107"/>
      <c r="I5107"/>
      <c r="J5107"/>
      <c r="K5107"/>
      <c r="L5107"/>
      <c r="M5107"/>
      <c r="N5107"/>
      <c r="O5107"/>
      <c r="S5107"/>
      <c r="T5107"/>
      <c r="U5107"/>
      <c r="V5107"/>
      <c r="Y5107"/>
      <c r="Z5107"/>
      <c r="AA5107"/>
      <c r="AB5107"/>
      <c r="AC5107"/>
      <c r="AD5107"/>
      <c r="AE5107"/>
      <c r="AF5107"/>
      <c r="AG5107"/>
      <c r="AH5107"/>
      <c r="AI5107"/>
      <c r="AJ5107"/>
      <c r="AK5107"/>
      <c r="AL5107"/>
    </row>
    <row r="5108" spans="3:38" ht="15" customHeight="1" x14ac:dyDescent="0.35">
      <c r="C5108"/>
      <c r="D5108"/>
      <c r="E5108"/>
      <c r="F5108"/>
      <c r="G5108"/>
      <c r="H5108"/>
      <c r="I5108"/>
      <c r="J5108"/>
      <c r="K5108"/>
      <c r="L5108"/>
      <c r="M5108"/>
      <c r="N5108"/>
      <c r="O5108"/>
      <c r="S5108"/>
      <c r="T5108"/>
      <c r="U5108"/>
      <c r="V5108"/>
      <c r="Y5108"/>
      <c r="Z5108"/>
      <c r="AA5108"/>
      <c r="AB5108"/>
      <c r="AC5108"/>
      <c r="AD5108"/>
      <c r="AE5108"/>
      <c r="AF5108"/>
      <c r="AG5108"/>
      <c r="AH5108"/>
      <c r="AI5108"/>
      <c r="AJ5108"/>
      <c r="AK5108"/>
      <c r="AL5108"/>
    </row>
    <row r="5109" spans="3:38" ht="15" customHeight="1" x14ac:dyDescent="0.35">
      <c r="C5109"/>
      <c r="D5109"/>
      <c r="E5109"/>
      <c r="F5109"/>
      <c r="G5109"/>
      <c r="H5109"/>
      <c r="I5109"/>
      <c r="J5109"/>
      <c r="K5109"/>
      <c r="L5109"/>
      <c r="M5109"/>
      <c r="N5109"/>
      <c r="O5109"/>
      <c r="S5109"/>
      <c r="T5109"/>
      <c r="U5109"/>
      <c r="V5109"/>
      <c r="Y5109"/>
      <c r="Z5109"/>
      <c r="AA5109"/>
      <c r="AB5109"/>
      <c r="AC5109"/>
      <c r="AD5109"/>
      <c r="AE5109"/>
      <c r="AF5109"/>
      <c r="AG5109"/>
      <c r="AH5109"/>
      <c r="AI5109"/>
      <c r="AJ5109"/>
      <c r="AK5109"/>
      <c r="AL5109"/>
    </row>
    <row r="5110" spans="3:38" ht="15" customHeight="1" x14ac:dyDescent="0.35">
      <c r="C5110"/>
      <c r="D5110"/>
      <c r="E5110"/>
      <c r="F5110"/>
      <c r="G5110"/>
      <c r="H5110"/>
      <c r="I5110"/>
      <c r="J5110"/>
      <c r="K5110"/>
      <c r="L5110"/>
      <c r="M5110"/>
      <c r="N5110"/>
      <c r="O5110"/>
      <c r="S5110"/>
      <c r="T5110"/>
      <c r="U5110"/>
      <c r="V5110"/>
      <c r="Y5110"/>
      <c r="Z5110"/>
      <c r="AA5110"/>
      <c r="AB5110"/>
      <c r="AC5110"/>
      <c r="AD5110"/>
      <c r="AE5110"/>
      <c r="AF5110"/>
      <c r="AG5110"/>
      <c r="AH5110"/>
      <c r="AI5110"/>
      <c r="AJ5110"/>
      <c r="AK5110"/>
      <c r="AL5110"/>
    </row>
    <row r="5111" spans="3:38" ht="15" customHeight="1" x14ac:dyDescent="0.35">
      <c r="C5111"/>
      <c r="D5111"/>
      <c r="E5111"/>
      <c r="F5111"/>
      <c r="G5111"/>
      <c r="H5111"/>
      <c r="I5111"/>
      <c r="J5111"/>
      <c r="K5111"/>
      <c r="L5111"/>
      <c r="M5111"/>
      <c r="N5111"/>
      <c r="O5111"/>
      <c r="S5111"/>
      <c r="T5111"/>
      <c r="U5111"/>
      <c r="V5111"/>
      <c r="Y5111"/>
      <c r="Z5111"/>
      <c r="AA5111"/>
      <c r="AB5111"/>
      <c r="AC5111"/>
      <c r="AD5111"/>
      <c r="AE5111"/>
      <c r="AF5111"/>
      <c r="AG5111"/>
      <c r="AH5111"/>
      <c r="AI5111"/>
      <c r="AJ5111"/>
      <c r="AK5111"/>
      <c r="AL5111"/>
    </row>
    <row r="5112" spans="3:38" ht="15" customHeight="1" x14ac:dyDescent="0.35">
      <c r="C5112"/>
      <c r="D5112"/>
      <c r="E5112"/>
      <c r="F5112"/>
      <c r="G5112"/>
      <c r="H5112"/>
      <c r="I5112"/>
      <c r="J5112"/>
      <c r="K5112"/>
      <c r="L5112"/>
      <c r="M5112"/>
      <c r="N5112"/>
      <c r="O5112"/>
      <c r="S5112"/>
      <c r="T5112"/>
      <c r="U5112"/>
      <c r="V5112"/>
      <c r="Y5112"/>
      <c r="Z5112"/>
      <c r="AA5112"/>
      <c r="AB5112"/>
      <c r="AC5112"/>
      <c r="AD5112"/>
      <c r="AE5112"/>
      <c r="AF5112"/>
      <c r="AG5112"/>
      <c r="AH5112"/>
      <c r="AI5112"/>
      <c r="AJ5112"/>
      <c r="AK5112"/>
      <c r="AL5112"/>
    </row>
    <row r="5113" spans="3:38" ht="15" customHeight="1" x14ac:dyDescent="0.35">
      <c r="C5113"/>
      <c r="D5113"/>
      <c r="E5113"/>
      <c r="F5113"/>
      <c r="G5113"/>
      <c r="H5113"/>
      <c r="I5113"/>
      <c r="J5113"/>
      <c r="K5113"/>
      <c r="L5113"/>
      <c r="M5113"/>
      <c r="N5113"/>
      <c r="O5113"/>
      <c r="S5113"/>
      <c r="T5113"/>
      <c r="U5113"/>
      <c r="V5113"/>
      <c r="Y5113"/>
      <c r="Z5113"/>
      <c r="AA5113"/>
      <c r="AB5113"/>
      <c r="AC5113"/>
      <c r="AD5113"/>
      <c r="AE5113"/>
      <c r="AF5113"/>
      <c r="AG5113"/>
      <c r="AH5113"/>
      <c r="AI5113"/>
      <c r="AJ5113"/>
      <c r="AK5113"/>
      <c r="AL5113"/>
    </row>
    <row r="5114" spans="3:38" ht="15" customHeight="1" x14ac:dyDescent="0.35">
      <c r="C5114"/>
      <c r="D5114"/>
      <c r="E5114"/>
      <c r="F5114"/>
      <c r="G5114"/>
      <c r="H5114"/>
      <c r="I5114"/>
      <c r="J5114"/>
      <c r="K5114"/>
      <c r="L5114"/>
      <c r="M5114"/>
      <c r="N5114"/>
      <c r="O5114"/>
      <c r="S5114"/>
      <c r="T5114"/>
      <c r="U5114"/>
      <c r="V5114"/>
      <c r="Y5114"/>
      <c r="Z5114"/>
      <c r="AA5114"/>
      <c r="AB5114"/>
      <c r="AC5114"/>
      <c r="AD5114"/>
      <c r="AE5114"/>
      <c r="AF5114"/>
      <c r="AG5114"/>
      <c r="AH5114"/>
      <c r="AI5114"/>
      <c r="AJ5114"/>
      <c r="AK5114"/>
      <c r="AL5114"/>
    </row>
    <row r="5115" spans="3:38" ht="15" customHeight="1" x14ac:dyDescent="0.35">
      <c r="C5115"/>
      <c r="D5115"/>
      <c r="E5115"/>
      <c r="F5115"/>
      <c r="G5115"/>
      <c r="H5115"/>
      <c r="I5115"/>
      <c r="J5115"/>
      <c r="K5115"/>
      <c r="L5115"/>
      <c r="M5115"/>
      <c r="N5115"/>
      <c r="O5115"/>
      <c r="S5115"/>
      <c r="T5115"/>
      <c r="U5115"/>
      <c r="V5115"/>
      <c r="Y5115"/>
      <c r="Z5115"/>
      <c r="AA5115"/>
      <c r="AB5115"/>
      <c r="AC5115"/>
      <c r="AD5115"/>
      <c r="AE5115"/>
      <c r="AF5115"/>
      <c r="AG5115"/>
      <c r="AH5115"/>
      <c r="AI5115"/>
      <c r="AJ5115"/>
      <c r="AK5115"/>
      <c r="AL5115"/>
    </row>
    <row r="5116" spans="3:38" ht="15" customHeight="1" x14ac:dyDescent="0.35">
      <c r="C5116"/>
      <c r="D5116"/>
      <c r="E5116"/>
      <c r="F5116"/>
      <c r="G5116"/>
      <c r="H5116"/>
      <c r="I5116"/>
      <c r="J5116"/>
      <c r="K5116"/>
      <c r="L5116"/>
      <c r="M5116"/>
      <c r="N5116"/>
      <c r="O5116"/>
      <c r="S5116"/>
      <c r="T5116"/>
      <c r="U5116"/>
      <c r="V5116"/>
      <c r="Y5116"/>
      <c r="Z5116"/>
      <c r="AA5116"/>
      <c r="AB5116"/>
      <c r="AC5116"/>
      <c r="AD5116"/>
      <c r="AE5116"/>
      <c r="AF5116"/>
      <c r="AG5116"/>
      <c r="AH5116"/>
      <c r="AI5116"/>
      <c r="AJ5116"/>
      <c r="AK5116"/>
      <c r="AL5116"/>
    </row>
    <row r="5117" spans="3:38" ht="15" customHeight="1" x14ac:dyDescent="0.35">
      <c r="C5117"/>
      <c r="D5117"/>
      <c r="E5117"/>
      <c r="F5117"/>
      <c r="G5117"/>
      <c r="H5117"/>
      <c r="I5117"/>
      <c r="J5117"/>
      <c r="K5117"/>
      <c r="L5117"/>
      <c r="M5117"/>
      <c r="N5117"/>
      <c r="O5117"/>
      <c r="S5117"/>
      <c r="T5117"/>
      <c r="U5117"/>
      <c r="V5117"/>
      <c r="Y5117"/>
      <c r="Z5117"/>
      <c r="AA5117"/>
      <c r="AB5117"/>
      <c r="AC5117"/>
      <c r="AD5117"/>
      <c r="AE5117"/>
      <c r="AF5117"/>
      <c r="AG5117"/>
      <c r="AH5117"/>
      <c r="AI5117"/>
      <c r="AJ5117"/>
      <c r="AK5117"/>
      <c r="AL5117"/>
    </row>
    <row r="5118" spans="3:38" ht="15" customHeight="1" x14ac:dyDescent="0.35">
      <c r="C5118"/>
      <c r="D5118"/>
      <c r="E5118"/>
      <c r="F5118"/>
      <c r="G5118"/>
      <c r="H5118"/>
      <c r="I5118"/>
      <c r="J5118"/>
      <c r="K5118"/>
      <c r="L5118"/>
      <c r="M5118"/>
      <c r="N5118"/>
      <c r="O5118"/>
      <c r="S5118"/>
      <c r="T5118"/>
      <c r="U5118"/>
      <c r="V5118"/>
      <c r="Y5118"/>
      <c r="Z5118"/>
      <c r="AA5118"/>
      <c r="AB5118"/>
      <c r="AC5118"/>
      <c r="AD5118"/>
      <c r="AE5118"/>
      <c r="AF5118"/>
      <c r="AG5118"/>
      <c r="AH5118"/>
      <c r="AI5118"/>
      <c r="AJ5118"/>
      <c r="AK5118"/>
      <c r="AL5118"/>
    </row>
    <row r="5119" spans="3:38" ht="15" customHeight="1" x14ac:dyDescent="0.35">
      <c r="C5119"/>
      <c r="D5119"/>
      <c r="E5119"/>
      <c r="F5119"/>
      <c r="G5119"/>
      <c r="H5119"/>
      <c r="I5119"/>
      <c r="J5119"/>
      <c r="K5119"/>
      <c r="L5119"/>
      <c r="M5119"/>
      <c r="N5119"/>
      <c r="O5119"/>
      <c r="S5119"/>
      <c r="T5119"/>
      <c r="U5119"/>
      <c r="V5119"/>
      <c r="Y5119"/>
      <c r="Z5119"/>
      <c r="AA5119"/>
      <c r="AB5119"/>
      <c r="AC5119"/>
      <c r="AD5119"/>
      <c r="AE5119"/>
      <c r="AF5119"/>
      <c r="AG5119"/>
      <c r="AH5119"/>
      <c r="AI5119"/>
      <c r="AJ5119"/>
      <c r="AK5119"/>
      <c r="AL5119"/>
    </row>
    <row r="5120" spans="3:38" ht="15" customHeight="1" x14ac:dyDescent="0.35">
      <c r="C5120"/>
      <c r="D5120"/>
      <c r="E5120"/>
      <c r="F5120"/>
      <c r="G5120"/>
      <c r="H5120"/>
      <c r="I5120"/>
      <c r="J5120"/>
      <c r="K5120"/>
      <c r="L5120"/>
      <c r="M5120"/>
      <c r="N5120"/>
      <c r="O5120"/>
      <c r="S5120"/>
      <c r="T5120"/>
      <c r="U5120"/>
      <c r="V5120"/>
      <c r="Y5120"/>
      <c r="Z5120"/>
      <c r="AA5120"/>
      <c r="AB5120"/>
      <c r="AC5120"/>
      <c r="AD5120"/>
      <c r="AE5120"/>
      <c r="AF5120"/>
      <c r="AG5120"/>
      <c r="AH5120"/>
      <c r="AI5120"/>
      <c r="AJ5120"/>
      <c r="AK5120"/>
      <c r="AL5120"/>
    </row>
    <row r="5121" spans="3:38" ht="15" customHeight="1" x14ac:dyDescent="0.35">
      <c r="C5121"/>
      <c r="D5121"/>
      <c r="E5121"/>
      <c r="F5121"/>
      <c r="G5121"/>
      <c r="H5121"/>
      <c r="I5121"/>
      <c r="J5121"/>
      <c r="K5121"/>
      <c r="L5121"/>
      <c r="M5121"/>
      <c r="N5121"/>
      <c r="O5121"/>
      <c r="S5121"/>
      <c r="T5121"/>
      <c r="U5121"/>
      <c r="V5121"/>
      <c r="Y5121"/>
      <c r="Z5121"/>
      <c r="AA5121"/>
      <c r="AB5121"/>
      <c r="AC5121"/>
      <c r="AD5121"/>
      <c r="AE5121"/>
      <c r="AF5121"/>
      <c r="AG5121"/>
      <c r="AH5121"/>
      <c r="AI5121"/>
      <c r="AJ5121"/>
      <c r="AK5121"/>
      <c r="AL5121"/>
    </row>
    <row r="5122" spans="3:38" ht="15" customHeight="1" x14ac:dyDescent="0.35">
      <c r="C5122"/>
      <c r="D5122"/>
      <c r="E5122"/>
      <c r="F5122"/>
      <c r="G5122"/>
      <c r="H5122"/>
      <c r="I5122"/>
      <c r="J5122"/>
      <c r="K5122"/>
      <c r="L5122"/>
      <c r="M5122"/>
      <c r="N5122"/>
      <c r="O5122"/>
      <c r="S5122"/>
      <c r="T5122"/>
      <c r="U5122"/>
      <c r="V5122"/>
      <c r="Y5122"/>
      <c r="Z5122"/>
      <c r="AA5122"/>
      <c r="AB5122"/>
      <c r="AC5122"/>
      <c r="AD5122"/>
      <c r="AE5122"/>
      <c r="AF5122"/>
      <c r="AG5122"/>
      <c r="AH5122"/>
      <c r="AI5122"/>
      <c r="AJ5122"/>
      <c r="AK5122"/>
      <c r="AL5122"/>
    </row>
    <row r="5123" spans="3:38" ht="15" customHeight="1" x14ac:dyDescent="0.35">
      <c r="C5123"/>
      <c r="D5123"/>
      <c r="E5123"/>
      <c r="F5123"/>
      <c r="G5123"/>
      <c r="H5123"/>
      <c r="I5123"/>
      <c r="J5123"/>
      <c r="K5123"/>
      <c r="L5123"/>
      <c r="M5123"/>
      <c r="N5123"/>
      <c r="O5123"/>
      <c r="S5123"/>
      <c r="T5123"/>
      <c r="U5123"/>
      <c r="V5123"/>
      <c r="Y5123"/>
      <c r="Z5123"/>
      <c r="AA5123"/>
      <c r="AB5123"/>
      <c r="AC5123"/>
      <c r="AD5123"/>
      <c r="AE5123"/>
      <c r="AF5123"/>
      <c r="AG5123"/>
      <c r="AH5123"/>
      <c r="AI5123"/>
      <c r="AJ5123"/>
      <c r="AK5123"/>
      <c r="AL5123"/>
    </row>
    <row r="5124" spans="3:38" ht="15" customHeight="1" x14ac:dyDescent="0.35">
      <c r="C5124"/>
      <c r="D5124"/>
      <c r="E5124"/>
      <c r="F5124"/>
      <c r="G5124"/>
      <c r="H5124"/>
      <c r="I5124"/>
      <c r="J5124"/>
      <c r="K5124"/>
      <c r="L5124"/>
      <c r="M5124"/>
      <c r="N5124"/>
      <c r="O5124"/>
      <c r="S5124"/>
      <c r="T5124"/>
      <c r="U5124"/>
      <c r="V5124"/>
      <c r="Y5124"/>
      <c r="Z5124"/>
      <c r="AA5124"/>
      <c r="AB5124"/>
      <c r="AC5124"/>
      <c r="AD5124"/>
      <c r="AE5124"/>
      <c r="AF5124"/>
      <c r="AG5124"/>
      <c r="AH5124"/>
      <c r="AI5124"/>
      <c r="AJ5124"/>
      <c r="AK5124"/>
      <c r="AL5124"/>
    </row>
    <row r="5125" spans="3:38" ht="15" customHeight="1" x14ac:dyDescent="0.35">
      <c r="C5125"/>
      <c r="D5125"/>
      <c r="E5125"/>
      <c r="F5125"/>
      <c r="G5125"/>
      <c r="H5125"/>
      <c r="I5125"/>
      <c r="J5125"/>
      <c r="K5125"/>
      <c r="L5125"/>
      <c r="M5125"/>
      <c r="N5125"/>
      <c r="O5125"/>
      <c r="S5125"/>
      <c r="T5125"/>
      <c r="U5125"/>
      <c r="V5125"/>
      <c r="Y5125"/>
      <c r="Z5125"/>
      <c r="AA5125"/>
      <c r="AB5125"/>
      <c r="AC5125"/>
      <c r="AD5125"/>
      <c r="AE5125"/>
      <c r="AF5125"/>
      <c r="AG5125"/>
      <c r="AH5125"/>
      <c r="AI5125"/>
      <c r="AJ5125"/>
      <c r="AK5125"/>
      <c r="AL5125"/>
    </row>
    <row r="5126" spans="3:38" ht="15" customHeight="1" x14ac:dyDescent="0.35">
      <c r="C5126"/>
      <c r="D5126"/>
      <c r="E5126"/>
      <c r="F5126"/>
      <c r="G5126"/>
      <c r="H5126"/>
      <c r="I5126"/>
      <c r="J5126"/>
      <c r="K5126"/>
      <c r="L5126"/>
      <c r="M5126"/>
      <c r="N5126"/>
      <c r="O5126"/>
      <c r="S5126"/>
      <c r="T5126"/>
      <c r="U5126"/>
      <c r="V5126"/>
      <c r="Y5126"/>
      <c r="Z5126"/>
      <c r="AA5126"/>
      <c r="AB5126"/>
      <c r="AC5126"/>
      <c r="AD5126"/>
      <c r="AE5126"/>
      <c r="AF5126"/>
      <c r="AG5126"/>
      <c r="AH5126"/>
      <c r="AI5126"/>
      <c r="AJ5126"/>
      <c r="AK5126"/>
      <c r="AL5126"/>
    </row>
    <row r="5127" spans="3:38" ht="15" customHeight="1" x14ac:dyDescent="0.35">
      <c r="C5127"/>
      <c r="D5127"/>
      <c r="E5127"/>
      <c r="F5127"/>
      <c r="G5127"/>
      <c r="H5127"/>
      <c r="I5127"/>
      <c r="J5127"/>
      <c r="K5127"/>
      <c r="L5127"/>
      <c r="M5127"/>
      <c r="N5127"/>
      <c r="O5127"/>
      <c r="S5127"/>
      <c r="T5127"/>
      <c r="U5127"/>
      <c r="V5127"/>
      <c r="Y5127"/>
      <c r="Z5127"/>
      <c r="AA5127"/>
      <c r="AB5127"/>
      <c r="AC5127"/>
      <c r="AD5127"/>
      <c r="AE5127"/>
      <c r="AF5127"/>
      <c r="AG5127"/>
      <c r="AH5127"/>
      <c r="AI5127"/>
      <c r="AJ5127"/>
      <c r="AK5127"/>
      <c r="AL5127"/>
    </row>
    <row r="5128" spans="3:38" ht="15" customHeight="1" x14ac:dyDescent="0.35">
      <c r="C5128"/>
      <c r="D5128"/>
      <c r="E5128"/>
      <c r="F5128"/>
      <c r="G5128"/>
      <c r="H5128"/>
      <c r="I5128"/>
      <c r="J5128"/>
      <c r="K5128"/>
      <c r="L5128"/>
      <c r="M5128"/>
      <c r="N5128"/>
      <c r="O5128"/>
      <c r="S5128"/>
      <c r="T5128"/>
      <c r="U5128"/>
      <c r="V5128"/>
      <c r="Y5128"/>
      <c r="Z5128"/>
      <c r="AA5128"/>
      <c r="AB5128"/>
      <c r="AC5128"/>
      <c r="AD5128"/>
      <c r="AE5128"/>
      <c r="AF5128"/>
      <c r="AG5128"/>
      <c r="AH5128"/>
      <c r="AI5128"/>
      <c r="AJ5128"/>
      <c r="AK5128"/>
      <c r="AL5128"/>
    </row>
    <row r="5129" spans="3:38" ht="15" customHeight="1" x14ac:dyDescent="0.35">
      <c r="C5129"/>
      <c r="D5129"/>
      <c r="E5129"/>
      <c r="F5129"/>
      <c r="G5129"/>
      <c r="H5129"/>
      <c r="I5129"/>
      <c r="J5129"/>
      <c r="K5129"/>
      <c r="L5129"/>
      <c r="M5129"/>
      <c r="N5129"/>
      <c r="O5129"/>
      <c r="S5129"/>
      <c r="T5129"/>
      <c r="U5129"/>
      <c r="V5129"/>
      <c r="Y5129"/>
      <c r="Z5129"/>
      <c r="AA5129"/>
      <c r="AB5129"/>
      <c r="AC5129"/>
      <c r="AD5129"/>
      <c r="AE5129"/>
      <c r="AF5129"/>
      <c r="AG5129"/>
      <c r="AH5129"/>
      <c r="AI5129"/>
      <c r="AJ5129"/>
      <c r="AK5129"/>
      <c r="AL5129"/>
    </row>
    <row r="5130" spans="3:38" ht="15" customHeight="1" x14ac:dyDescent="0.35">
      <c r="C5130"/>
      <c r="D5130"/>
      <c r="E5130"/>
      <c r="F5130"/>
      <c r="G5130"/>
      <c r="H5130"/>
      <c r="I5130"/>
      <c r="J5130"/>
      <c r="K5130"/>
      <c r="L5130"/>
      <c r="M5130"/>
      <c r="N5130"/>
      <c r="O5130"/>
      <c r="S5130"/>
      <c r="T5130"/>
      <c r="U5130"/>
      <c r="V5130"/>
      <c r="Y5130"/>
      <c r="Z5130"/>
      <c r="AA5130"/>
      <c r="AB5130"/>
      <c r="AC5130"/>
      <c r="AD5130"/>
      <c r="AE5130"/>
      <c r="AF5130"/>
      <c r="AG5130"/>
      <c r="AH5130"/>
      <c r="AI5130"/>
      <c r="AJ5130"/>
      <c r="AK5130"/>
      <c r="AL5130"/>
    </row>
    <row r="5131" spans="3:38" ht="15" customHeight="1" x14ac:dyDescent="0.35">
      <c r="C5131"/>
      <c r="D5131"/>
      <c r="E5131"/>
      <c r="F5131"/>
      <c r="G5131"/>
      <c r="H5131"/>
      <c r="I5131"/>
      <c r="J5131"/>
      <c r="K5131"/>
      <c r="L5131"/>
      <c r="M5131"/>
      <c r="N5131"/>
      <c r="O5131"/>
      <c r="S5131"/>
      <c r="T5131"/>
      <c r="U5131"/>
      <c r="V5131"/>
      <c r="Y5131"/>
      <c r="Z5131"/>
      <c r="AA5131"/>
      <c r="AB5131"/>
      <c r="AC5131"/>
      <c r="AD5131"/>
      <c r="AE5131"/>
      <c r="AF5131"/>
      <c r="AG5131"/>
      <c r="AH5131"/>
      <c r="AI5131"/>
      <c r="AJ5131"/>
      <c r="AK5131"/>
      <c r="AL5131"/>
    </row>
    <row r="5132" spans="3:38" ht="15" customHeight="1" x14ac:dyDescent="0.35">
      <c r="C5132"/>
      <c r="D5132"/>
      <c r="E5132"/>
      <c r="F5132"/>
      <c r="G5132"/>
      <c r="H5132"/>
      <c r="I5132"/>
      <c r="J5132"/>
      <c r="K5132"/>
      <c r="L5132"/>
      <c r="M5132"/>
      <c r="N5132"/>
      <c r="O5132"/>
      <c r="S5132"/>
      <c r="T5132"/>
      <c r="U5132"/>
      <c r="V5132"/>
      <c r="Y5132"/>
      <c r="Z5132"/>
      <c r="AA5132"/>
      <c r="AB5132"/>
      <c r="AC5132"/>
      <c r="AD5132"/>
      <c r="AE5132"/>
      <c r="AF5132"/>
      <c r="AG5132"/>
      <c r="AH5132"/>
      <c r="AI5132"/>
      <c r="AJ5132"/>
      <c r="AK5132"/>
      <c r="AL5132"/>
    </row>
    <row r="5133" spans="3:38" ht="15" customHeight="1" x14ac:dyDescent="0.35">
      <c r="C5133"/>
      <c r="D5133"/>
      <c r="E5133"/>
      <c r="F5133"/>
      <c r="G5133"/>
      <c r="H5133"/>
      <c r="I5133"/>
      <c r="J5133"/>
      <c r="K5133"/>
      <c r="L5133"/>
      <c r="M5133"/>
      <c r="N5133"/>
      <c r="O5133"/>
      <c r="S5133"/>
      <c r="T5133"/>
      <c r="U5133"/>
      <c r="V5133"/>
      <c r="Y5133"/>
      <c r="Z5133"/>
      <c r="AA5133"/>
      <c r="AB5133"/>
      <c r="AC5133"/>
      <c r="AD5133"/>
      <c r="AE5133"/>
      <c r="AF5133"/>
      <c r="AG5133"/>
      <c r="AH5133"/>
      <c r="AI5133"/>
      <c r="AJ5133"/>
      <c r="AK5133"/>
      <c r="AL5133"/>
    </row>
    <row r="5134" spans="3:38" ht="15" customHeight="1" x14ac:dyDescent="0.35">
      <c r="C5134"/>
      <c r="D5134"/>
      <c r="E5134"/>
      <c r="F5134"/>
      <c r="G5134"/>
      <c r="H5134"/>
      <c r="I5134"/>
      <c r="J5134"/>
      <c r="K5134"/>
      <c r="L5134"/>
      <c r="M5134"/>
      <c r="N5134"/>
      <c r="O5134"/>
      <c r="S5134"/>
      <c r="T5134"/>
      <c r="U5134"/>
      <c r="V5134"/>
      <c r="Y5134"/>
      <c r="Z5134"/>
      <c r="AA5134"/>
      <c r="AB5134"/>
      <c r="AC5134"/>
      <c r="AD5134"/>
      <c r="AE5134"/>
      <c r="AF5134"/>
      <c r="AG5134"/>
      <c r="AH5134"/>
      <c r="AI5134"/>
      <c r="AJ5134"/>
      <c r="AK5134"/>
      <c r="AL5134"/>
    </row>
    <row r="5135" spans="3:38" ht="15" customHeight="1" x14ac:dyDescent="0.35">
      <c r="C5135"/>
      <c r="D5135"/>
      <c r="E5135"/>
      <c r="F5135"/>
      <c r="G5135"/>
      <c r="H5135"/>
      <c r="I5135"/>
      <c r="J5135"/>
      <c r="K5135"/>
      <c r="L5135"/>
      <c r="M5135"/>
      <c r="N5135"/>
      <c r="O5135"/>
      <c r="S5135"/>
      <c r="T5135"/>
      <c r="U5135"/>
      <c r="V5135"/>
      <c r="Y5135"/>
      <c r="Z5135"/>
      <c r="AA5135"/>
      <c r="AB5135"/>
      <c r="AC5135"/>
      <c r="AD5135"/>
      <c r="AE5135"/>
      <c r="AF5135"/>
      <c r="AG5135"/>
      <c r="AH5135"/>
      <c r="AI5135"/>
      <c r="AJ5135"/>
      <c r="AK5135"/>
      <c r="AL5135"/>
    </row>
    <row r="5136" spans="3:38" ht="15" customHeight="1" x14ac:dyDescent="0.35">
      <c r="C5136"/>
      <c r="D5136"/>
      <c r="E5136"/>
      <c r="F5136"/>
      <c r="G5136"/>
      <c r="H5136"/>
      <c r="I5136"/>
      <c r="J5136"/>
      <c r="K5136"/>
      <c r="L5136"/>
      <c r="M5136"/>
      <c r="N5136"/>
      <c r="O5136"/>
      <c r="S5136"/>
      <c r="T5136"/>
      <c r="U5136"/>
      <c r="V5136"/>
      <c r="Y5136"/>
      <c r="Z5136"/>
      <c r="AA5136"/>
      <c r="AB5136"/>
      <c r="AC5136"/>
      <c r="AD5136"/>
      <c r="AE5136"/>
      <c r="AF5136"/>
      <c r="AG5136"/>
      <c r="AH5136"/>
      <c r="AI5136"/>
      <c r="AJ5136"/>
      <c r="AK5136"/>
      <c r="AL5136"/>
    </row>
    <row r="5137" spans="3:38" ht="15" customHeight="1" x14ac:dyDescent="0.35">
      <c r="C5137"/>
      <c r="D5137"/>
      <c r="E5137"/>
      <c r="F5137"/>
      <c r="G5137"/>
      <c r="H5137"/>
      <c r="I5137"/>
      <c r="J5137"/>
      <c r="K5137"/>
      <c r="L5137"/>
      <c r="M5137"/>
      <c r="N5137"/>
      <c r="O5137"/>
      <c r="S5137"/>
      <c r="T5137"/>
      <c r="U5137"/>
      <c r="V5137"/>
      <c r="Y5137"/>
      <c r="Z5137"/>
      <c r="AA5137"/>
      <c r="AB5137"/>
      <c r="AC5137"/>
      <c r="AD5137"/>
      <c r="AE5137"/>
      <c r="AF5137"/>
      <c r="AG5137"/>
      <c r="AH5137"/>
      <c r="AI5137"/>
      <c r="AJ5137"/>
      <c r="AK5137"/>
      <c r="AL5137"/>
    </row>
    <row r="5138" spans="3:38" ht="15" customHeight="1" x14ac:dyDescent="0.35">
      <c r="C5138"/>
      <c r="D5138"/>
      <c r="E5138"/>
      <c r="F5138"/>
      <c r="G5138"/>
      <c r="H5138"/>
      <c r="I5138"/>
      <c r="J5138"/>
      <c r="K5138"/>
      <c r="L5138"/>
      <c r="M5138"/>
      <c r="N5138"/>
      <c r="O5138"/>
      <c r="S5138"/>
      <c r="T5138"/>
      <c r="U5138"/>
      <c r="V5138"/>
      <c r="Y5138"/>
      <c r="Z5138"/>
      <c r="AA5138"/>
      <c r="AB5138"/>
      <c r="AC5138"/>
      <c r="AD5138"/>
      <c r="AE5138"/>
      <c r="AF5138"/>
      <c r="AG5138"/>
      <c r="AH5138"/>
      <c r="AI5138"/>
      <c r="AJ5138"/>
      <c r="AK5138"/>
      <c r="AL5138"/>
    </row>
    <row r="5139" spans="3:38" ht="15" customHeight="1" x14ac:dyDescent="0.35">
      <c r="C5139"/>
      <c r="D5139"/>
      <c r="E5139"/>
      <c r="F5139"/>
      <c r="G5139"/>
      <c r="H5139"/>
      <c r="I5139"/>
      <c r="J5139"/>
      <c r="K5139"/>
      <c r="L5139"/>
      <c r="M5139"/>
      <c r="N5139"/>
      <c r="O5139"/>
      <c r="S5139"/>
      <c r="T5139"/>
      <c r="U5139"/>
      <c r="V5139"/>
      <c r="Y5139"/>
      <c r="Z5139"/>
      <c r="AA5139"/>
      <c r="AB5139"/>
      <c r="AC5139"/>
      <c r="AD5139"/>
      <c r="AE5139"/>
      <c r="AF5139"/>
      <c r="AG5139"/>
      <c r="AH5139"/>
      <c r="AI5139"/>
      <c r="AJ5139"/>
      <c r="AK5139"/>
      <c r="AL5139"/>
    </row>
    <row r="5140" spans="3:38" ht="15" customHeight="1" x14ac:dyDescent="0.35">
      <c r="C5140"/>
      <c r="D5140"/>
      <c r="E5140"/>
      <c r="F5140"/>
      <c r="G5140"/>
      <c r="H5140"/>
      <c r="I5140"/>
      <c r="J5140"/>
      <c r="K5140"/>
      <c r="L5140"/>
      <c r="M5140"/>
      <c r="N5140"/>
      <c r="O5140"/>
      <c r="S5140"/>
      <c r="T5140"/>
      <c r="U5140"/>
      <c r="V5140"/>
      <c r="Y5140"/>
      <c r="Z5140"/>
      <c r="AA5140"/>
      <c r="AB5140"/>
      <c r="AC5140"/>
      <c r="AD5140"/>
      <c r="AE5140"/>
      <c r="AF5140"/>
      <c r="AG5140"/>
      <c r="AH5140"/>
      <c r="AI5140"/>
      <c r="AJ5140"/>
      <c r="AK5140"/>
      <c r="AL5140"/>
    </row>
    <row r="5141" spans="3:38" ht="15" customHeight="1" x14ac:dyDescent="0.35">
      <c r="C5141"/>
      <c r="D5141"/>
      <c r="E5141"/>
      <c r="F5141"/>
      <c r="G5141"/>
      <c r="H5141"/>
      <c r="I5141"/>
      <c r="J5141"/>
      <c r="K5141"/>
      <c r="L5141"/>
      <c r="M5141"/>
      <c r="N5141"/>
      <c r="O5141"/>
      <c r="S5141"/>
      <c r="T5141"/>
      <c r="U5141"/>
      <c r="V5141"/>
      <c r="Y5141"/>
      <c r="Z5141"/>
      <c r="AA5141"/>
      <c r="AB5141"/>
      <c r="AC5141"/>
      <c r="AD5141"/>
      <c r="AE5141"/>
      <c r="AF5141"/>
      <c r="AG5141"/>
      <c r="AH5141"/>
      <c r="AI5141"/>
      <c r="AJ5141"/>
      <c r="AK5141"/>
      <c r="AL5141"/>
    </row>
    <row r="5142" spans="3:38" ht="15" customHeight="1" x14ac:dyDescent="0.35">
      <c r="C5142"/>
      <c r="D5142"/>
      <c r="E5142"/>
      <c r="F5142"/>
      <c r="G5142"/>
      <c r="H5142"/>
      <c r="I5142"/>
      <c r="J5142"/>
      <c r="K5142"/>
      <c r="L5142"/>
      <c r="M5142"/>
      <c r="N5142"/>
      <c r="O5142"/>
      <c r="S5142"/>
      <c r="T5142"/>
      <c r="U5142"/>
      <c r="V5142"/>
      <c r="Y5142"/>
      <c r="Z5142"/>
      <c r="AA5142"/>
      <c r="AB5142"/>
      <c r="AC5142"/>
      <c r="AD5142"/>
      <c r="AE5142"/>
      <c r="AF5142"/>
      <c r="AG5142"/>
      <c r="AH5142"/>
      <c r="AI5142"/>
      <c r="AJ5142"/>
      <c r="AK5142"/>
      <c r="AL5142"/>
    </row>
    <row r="5143" spans="3:38" ht="15" customHeight="1" x14ac:dyDescent="0.35">
      <c r="C5143"/>
      <c r="D5143"/>
      <c r="E5143"/>
      <c r="F5143"/>
      <c r="G5143"/>
      <c r="H5143"/>
      <c r="I5143"/>
      <c r="J5143"/>
      <c r="K5143"/>
      <c r="L5143"/>
      <c r="M5143"/>
      <c r="N5143"/>
      <c r="O5143"/>
      <c r="S5143"/>
      <c r="T5143"/>
      <c r="U5143"/>
      <c r="V5143"/>
      <c r="Y5143"/>
      <c r="Z5143"/>
      <c r="AA5143"/>
      <c r="AB5143"/>
      <c r="AC5143"/>
      <c r="AD5143"/>
      <c r="AE5143"/>
      <c r="AF5143"/>
      <c r="AG5143"/>
      <c r="AH5143"/>
      <c r="AI5143"/>
      <c r="AJ5143"/>
      <c r="AK5143"/>
      <c r="AL5143"/>
    </row>
    <row r="5144" spans="3:38" ht="15" customHeight="1" x14ac:dyDescent="0.35">
      <c r="C5144"/>
      <c r="D5144"/>
      <c r="E5144"/>
      <c r="F5144"/>
      <c r="G5144"/>
      <c r="H5144"/>
      <c r="I5144"/>
      <c r="J5144"/>
      <c r="K5144"/>
      <c r="L5144"/>
      <c r="M5144"/>
      <c r="N5144"/>
      <c r="O5144"/>
      <c r="S5144"/>
      <c r="T5144"/>
      <c r="U5144"/>
      <c r="V5144"/>
      <c r="Y5144"/>
      <c r="Z5144"/>
      <c r="AA5144"/>
      <c r="AB5144"/>
      <c r="AC5144"/>
      <c r="AD5144"/>
      <c r="AE5144"/>
      <c r="AF5144"/>
      <c r="AG5144"/>
      <c r="AH5144"/>
      <c r="AI5144"/>
      <c r="AJ5144"/>
      <c r="AK5144"/>
      <c r="AL5144"/>
    </row>
    <row r="5145" spans="3:38" ht="15" customHeight="1" x14ac:dyDescent="0.35">
      <c r="C5145"/>
      <c r="D5145"/>
      <c r="E5145"/>
      <c r="F5145"/>
      <c r="G5145"/>
      <c r="H5145"/>
      <c r="I5145"/>
      <c r="J5145"/>
      <c r="K5145"/>
      <c r="L5145"/>
      <c r="M5145"/>
      <c r="N5145"/>
      <c r="O5145"/>
      <c r="S5145"/>
      <c r="T5145"/>
      <c r="U5145"/>
      <c r="V5145"/>
      <c r="Y5145"/>
      <c r="Z5145"/>
      <c r="AA5145"/>
      <c r="AB5145"/>
      <c r="AC5145"/>
      <c r="AD5145"/>
      <c r="AE5145"/>
      <c r="AF5145"/>
      <c r="AG5145"/>
      <c r="AH5145"/>
      <c r="AI5145"/>
      <c r="AJ5145"/>
      <c r="AK5145"/>
      <c r="AL5145"/>
    </row>
    <row r="5146" spans="3:38" ht="15" customHeight="1" x14ac:dyDescent="0.35">
      <c r="C5146"/>
      <c r="D5146"/>
      <c r="E5146"/>
      <c r="F5146"/>
      <c r="G5146"/>
      <c r="H5146"/>
      <c r="I5146"/>
      <c r="J5146"/>
      <c r="K5146"/>
      <c r="L5146"/>
      <c r="M5146"/>
      <c r="N5146"/>
      <c r="O5146"/>
      <c r="S5146"/>
      <c r="T5146"/>
      <c r="U5146"/>
      <c r="V5146"/>
      <c r="Y5146"/>
      <c r="Z5146"/>
      <c r="AA5146"/>
      <c r="AB5146"/>
      <c r="AC5146"/>
      <c r="AD5146"/>
      <c r="AE5146"/>
      <c r="AF5146"/>
      <c r="AG5146"/>
      <c r="AH5146"/>
      <c r="AI5146"/>
      <c r="AJ5146"/>
      <c r="AK5146"/>
      <c r="AL5146"/>
    </row>
    <row r="5147" spans="3:38" ht="15" customHeight="1" x14ac:dyDescent="0.35">
      <c r="C5147"/>
      <c r="D5147"/>
      <c r="E5147"/>
      <c r="F5147"/>
      <c r="G5147"/>
      <c r="H5147"/>
      <c r="I5147"/>
      <c r="J5147"/>
      <c r="K5147"/>
      <c r="L5147"/>
      <c r="M5147"/>
      <c r="N5147"/>
      <c r="O5147"/>
      <c r="S5147"/>
      <c r="T5147"/>
      <c r="U5147"/>
      <c r="V5147"/>
      <c r="Y5147"/>
      <c r="Z5147"/>
      <c r="AA5147"/>
      <c r="AB5147"/>
      <c r="AC5147"/>
      <c r="AD5147"/>
      <c r="AE5147"/>
      <c r="AF5147"/>
      <c r="AG5147"/>
      <c r="AH5147"/>
      <c r="AI5147"/>
      <c r="AJ5147"/>
      <c r="AK5147"/>
      <c r="AL5147"/>
    </row>
    <row r="5148" spans="3:38" ht="15" customHeight="1" x14ac:dyDescent="0.35">
      <c r="C5148"/>
      <c r="D5148"/>
      <c r="E5148"/>
      <c r="F5148"/>
      <c r="G5148"/>
      <c r="H5148"/>
      <c r="I5148"/>
      <c r="J5148"/>
      <c r="K5148"/>
      <c r="L5148"/>
      <c r="M5148"/>
      <c r="N5148"/>
      <c r="O5148"/>
      <c r="S5148"/>
      <c r="T5148"/>
      <c r="U5148"/>
      <c r="V5148"/>
      <c r="Y5148"/>
      <c r="Z5148"/>
      <c r="AA5148"/>
      <c r="AB5148"/>
      <c r="AC5148"/>
      <c r="AD5148"/>
      <c r="AE5148"/>
      <c r="AF5148"/>
      <c r="AG5148"/>
      <c r="AH5148"/>
      <c r="AI5148"/>
      <c r="AJ5148"/>
      <c r="AK5148"/>
      <c r="AL5148"/>
    </row>
    <row r="5149" spans="3:38" ht="15" customHeight="1" x14ac:dyDescent="0.35">
      <c r="C5149"/>
      <c r="D5149"/>
      <c r="E5149"/>
      <c r="F5149"/>
      <c r="G5149"/>
      <c r="H5149"/>
      <c r="I5149"/>
      <c r="J5149"/>
      <c r="K5149"/>
      <c r="L5149"/>
      <c r="M5149"/>
      <c r="N5149"/>
      <c r="O5149"/>
      <c r="S5149"/>
      <c r="T5149"/>
      <c r="U5149"/>
      <c r="V5149"/>
      <c r="Y5149"/>
      <c r="Z5149"/>
      <c r="AA5149"/>
      <c r="AB5149"/>
      <c r="AC5149"/>
      <c r="AD5149"/>
      <c r="AE5149"/>
      <c r="AF5149"/>
      <c r="AG5149"/>
      <c r="AH5149"/>
      <c r="AI5149"/>
      <c r="AJ5149"/>
      <c r="AK5149"/>
      <c r="AL5149"/>
    </row>
    <row r="5150" spans="3:38" ht="15" customHeight="1" x14ac:dyDescent="0.35">
      <c r="C5150"/>
      <c r="D5150"/>
      <c r="E5150"/>
      <c r="F5150"/>
      <c r="G5150"/>
      <c r="H5150"/>
      <c r="I5150"/>
      <c r="J5150"/>
      <c r="K5150"/>
      <c r="L5150"/>
      <c r="M5150"/>
      <c r="N5150"/>
      <c r="O5150"/>
      <c r="S5150"/>
      <c r="T5150"/>
      <c r="U5150"/>
      <c r="V5150"/>
      <c r="Y5150"/>
      <c r="Z5150"/>
      <c r="AA5150"/>
      <c r="AB5150"/>
      <c r="AC5150"/>
      <c r="AD5150"/>
      <c r="AE5150"/>
      <c r="AF5150"/>
      <c r="AG5150"/>
      <c r="AH5150"/>
      <c r="AI5150"/>
      <c r="AJ5150"/>
      <c r="AK5150"/>
      <c r="AL5150"/>
    </row>
    <row r="5151" spans="3:38" ht="15" customHeight="1" x14ac:dyDescent="0.35">
      <c r="C5151"/>
      <c r="D5151"/>
      <c r="E5151"/>
      <c r="F5151"/>
      <c r="G5151"/>
      <c r="H5151"/>
      <c r="I5151"/>
      <c r="J5151"/>
      <c r="K5151"/>
      <c r="L5151"/>
      <c r="M5151"/>
      <c r="N5151"/>
      <c r="O5151"/>
      <c r="S5151"/>
      <c r="T5151"/>
      <c r="U5151"/>
      <c r="V5151"/>
      <c r="Y5151"/>
      <c r="Z5151"/>
      <c r="AA5151"/>
      <c r="AB5151"/>
      <c r="AC5151"/>
      <c r="AD5151"/>
      <c r="AE5151"/>
      <c r="AF5151"/>
      <c r="AG5151"/>
      <c r="AH5151"/>
      <c r="AI5151"/>
      <c r="AJ5151"/>
      <c r="AK5151"/>
      <c r="AL5151"/>
    </row>
    <row r="5152" spans="3:38" ht="15" customHeight="1" x14ac:dyDescent="0.35">
      <c r="C5152"/>
      <c r="D5152"/>
      <c r="E5152"/>
      <c r="F5152"/>
      <c r="G5152"/>
      <c r="H5152"/>
      <c r="I5152"/>
      <c r="J5152"/>
      <c r="K5152"/>
      <c r="L5152"/>
      <c r="M5152"/>
      <c r="N5152"/>
      <c r="O5152"/>
      <c r="S5152"/>
      <c r="T5152"/>
      <c r="U5152"/>
      <c r="V5152"/>
      <c r="Y5152"/>
      <c r="Z5152"/>
      <c r="AA5152"/>
      <c r="AB5152"/>
      <c r="AC5152"/>
      <c r="AD5152"/>
      <c r="AE5152"/>
      <c r="AF5152"/>
      <c r="AG5152"/>
      <c r="AH5152"/>
      <c r="AI5152"/>
      <c r="AJ5152"/>
      <c r="AK5152"/>
      <c r="AL5152"/>
    </row>
    <row r="5153" spans="3:38" ht="15" customHeight="1" x14ac:dyDescent="0.35">
      <c r="C5153"/>
      <c r="D5153"/>
      <c r="E5153"/>
      <c r="F5153"/>
      <c r="G5153"/>
      <c r="H5153"/>
      <c r="I5153"/>
      <c r="J5153"/>
      <c r="K5153"/>
      <c r="L5153"/>
      <c r="M5153"/>
      <c r="N5153"/>
      <c r="O5153"/>
      <c r="S5153"/>
      <c r="T5153"/>
      <c r="U5153"/>
      <c r="V5153"/>
      <c r="Y5153"/>
      <c r="Z5153"/>
      <c r="AA5153"/>
      <c r="AB5153"/>
      <c r="AC5153"/>
      <c r="AD5153"/>
      <c r="AE5153"/>
      <c r="AF5153"/>
      <c r="AG5153"/>
      <c r="AH5153"/>
      <c r="AI5153"/>
      <c r="AJ5153"/>
      <c r="AK5153"/>
      <c r="AL5153"/>
    </row>
    <row r="5154" spans="3:38" ht="15" customHeight="1" x14ac:dyDescent="0.35">
      <c r="C5154"/>
      <c r="D5154"/>
      <c r="E5154"/>
      <c r="F5154"/>
      <c r="G5154"/>
      <c r="H5154"/>
      <c r="I5154"/>
      <c r="J5154"/>
      <c r="K5154"/>
      <c r="L5154"/>
      <c r="M5154"/>
      <c r="N5154"/>
      <c r="O5154"/>
      <c r="S5154"/>
      <c r="T5154"/>
      <c r="U5154"/>
      <c r="V5154"/>
      <c r="Y5154"/>
      <c r="Z5154"/>
      <c r="AA5154"/>
      <c r="AB5154"/>
      <c r="AC5154"/>
      <c r="AD5154"/>
      <c r="AE5154"/>
      <c r="AF5154"/>
      <c r="AG5154"/>
      <c r="AH5154"/>
      <c r="AI5154"/>
      <c r="AJ5154"/>
      <c r="AK5154"/>
      <c r="AL5154"/>
    </row>
    <row r="5155" spans="3:38" ht="15" customHeight="1" x14ac:dyDescent="0.35">
      <c r="C5155"/>
      <c r="D5155"/>
      <c r="E5155"/>
      <c r="F5155"/>
      <c r="G5155"/>
      <c r="H5155"/>
      <c r="I5155"/>
      <c r="J5155"/>
      <c r="K5155"/>
      <c r="L5155"/>
      <c r="M5155"/>
      <c r="N5155"/>
      <c r="O5155"/>
      <c r="S5155"/>
      <c r="T5155"/>
      <c r="U5155"/>
      <c r="V5155"/>
      <c r="Y5155"/>
      <c r="Z5155"/>
      <c r="AA5155"/>
      <c r="AB5155"/>
      <c r="AC5155"/>
      <c r="AD5155"/>
      <c r="AE5155"/>
      <c r="AF5155"/>
      <c r="AG5155"/>
      <c r="AH5155"/>
      <c r="AI5155"/>
      <c r="AJ5155"/>
      <c r="AK5155"/>
      <c r="AL5155"/>
    </row>
    <row r="5156" spans="3:38" ht="15" customHeight="1" x14ac:dyDescent="0.35">
      <c r="C5156"/>
      <c r="D5156"/>
      <c r="E5156"/>
      <c r="F5156"/>
      <c r="G5156"/>
      <c r="H5156"/>
      <c r="I5156"/>
      <c r="J5156"/>
      <c r="K5156"/>
      <c r="L5156"/>
      <c r="M5156"/>
      <c r="N5156"/>
      <c r="O5156"/>
      <c r="S5156"/>
      <c r="T5156"/>
      <c r="U5156"/>
      <c r="V5156"/>
      <c r="Y5156"/>
      <c r="Z5156"/>
      <c r="AA5156"/>
      <c r="AB5156"/>
      <c r="AC5156"/>
      <c r="AD5156"/>
      <c r="AE5156"/>
      <c r="AF5156"/>
      <c r="AG5156"/>
      <c r="AH5156"/>
      <c r="AI5156"/>
      <c r="AJ5156"/>
      <c r="AK5156"/>
      <c r="AL5156"/>
    </row>
    <row r="5157" spans="3:38" ht="15" customHeight="1" x14ac:dyDescent="0.35">
      <c r="C5157"/>
      <c r="D5157"/>
      <c r="E5157"/>
      <c r="F5157"/>
      <c r="G5157"/>
      <c r="H5157"/>
      <c r="I5157"/>
      <c r="J5157"/>
      <c r="K5157"/>
      <c r="L5157"/>
      <c r="M5157"/>
      <c r="N5157"/>
      <c r="O5157"/>
      <c r="S5157"/>
      <c r="T5157"/>
      <c r="U5157"/>
      <c r="V5157"/>
      <c r="Y5157"/>
      <c r="Z5157"/>
      <c r="AA5157"/>
      <c r="AB5157"/>
      <c r="AC5157"/>
      <c r="AD5157"/>
      <c r="AE5157"/>
      <c r="AF5157"/>
      <c r="AG5157"/>
      <c r="AH5157"/>
      <c r="AI5157"/>
      <c r="AJ5157"/>
      <c r="AK5157"/>
      <c r="AL5157"/>
    </row>
    <row r="5158" spans="3:38" ht="15" customHeight="1" x14ac:dyDescent="0.35">
      <c r="C5158"/>
      <c r="D5158"/>
      <c r="E5158"/>
      <c r="F5158"/>
      <c r="G5158"/>
      <c r="H5158"/>
      <c r="I5158"/>
      <c r="J5158"/>
      <c r="K5158"/>
      <c r="L5158"/>
      <c r="M5158"/>
      <c r="N5158"/>
      <c r="O5158"/>
      <c r="S5158"/>
      <c r="T5158"/>
      <c r="U5158"/>
      <c r="V5158"/>
      <c r="Y5158"/>
      <c r="Z5158"/>
      <c r="AA5158"/>
      <c r="AB5158"/>
      <c r="AC5158"/>
      <c r="AD5158"/>
      <c r="AE5158"/>
      <c r="AF5158"/>
      <c r="AG5158"/>
      <c r="AH5158"/>
      <c r="AI5158"/>
      <c r="AJ5158"/>
      <c r="AK5158"/>
      <c r="AL5158"/>
    </row>
    <row r="5159" spans="3:38" ht="15" customHeight="1" x14ac:dyDescent="0.35">
      <c r="C5159"/>
      <c r="D5159"/>
      <c r="E5159"/>
      <c r="F5159"/>
      <c r="G5159"/>
      <c r="H5159"/>
      <c r="I5159"/>
      <c r="J5159"/>
      <c r="K5159"/>
      <c r="L5159"/>
      <c r="M5159"/>
      <c r="N5159"/>
      <c r="O5159"/>
      <c r="S5159"/>
      <c r="T5159"/>
      <c r="U5159"/>
      <c r="V5159"/>
      <c r="Y5159"/>
      <c r="Z5159"/>
      <c r="AA5159"/>
      <c r="AB5159"/>
      <c r="AC5159"/>
      <c r="AD5159"/>
      <c r="AE5159"/>
      <c r="AF5159"/>
      <c r="AG5159"/>
      <c r="AH5159"/>
      <c r="AI5159"/>
      <c r="AJ5159"/>
      <c r="AK5159"/>
      <c r="AL5159"/>
    </row>
    <row r="5160" spans="3:38" ht="15" customHeight="1" x14ac:dyDescent="0.35">
      <c r="C5160"/>
      <c r="D5160"/>
      <c r="E5160"/>
      <c r="F5160"/>
      <c r="G5160"/>
      <c r="H5160"/>
      <c r="I5160"/>
      <c r="J5160"/>
      <c r="K5160"/>
      <c r="L5160"/>
      <c r="M5160"/>
      <c r="N5160"/>
      <c r="O5160"/>
      <c r="S5160"/>
      <c r="T5160"/>
      <c r="U5160"/>
      <c r="V5160"/>
      <c r="Y5160"/>
      <c r="Z5160"/>
      <c r="AA5160"/>
      <c r="AB5160"/>
      <c r="AC5160"/>
      <c r="AD5160"/>
      <c r="AE5160"/>
      <c r="AF5160"/>
      <c r="AG5160"/>
      <c r="AH5160"/>
      <c r="AI5160"/>
      <c r="AJ5160"/>
      <c r="AK5160"/>
      <c r="AL5160"/>
    </row>
    <row r="5161" spans="3:38" ht="15" customHeight="1" x14ac:dyDescent="0.35">
      <c r="C5161"/>
      <c r="D5161"/>
      <c r="E5161"/>
      <c r="F5161"/>
      <c r="G5161"/>
      <c r="H5161"/>
      <c r="I5161"/>
      <c r="J5161"/>
      <c r="K5161"/>
      <c r="L5161"/>
      <c r="M5161"/>
      <c r="N5161"/>
      <c r="O5161"/>
      <c r="S5161"/>
      <c r="T5161"/>
      <c r="U5161"/>
      <c r="V5161"/>
      <c r="Y5161"/>
      <c r="Z5161"/>
      <c r="AA5161"/>
      <c r="AB5161"/>
      <c r="AC5161"/>
      <c r="AD5161"/>
      <c r="AE5161"/>
      <c r="AF5161"/>
      <c r="AG5161"/>
      <c r="AH5161"/>
      <c r="AI5161"/>
      <c r="AJ5161"/>
      <c r="AK5161"/>
      <c r="AL5161"/>
    </row>
    <row r="5162" spans="3:38" ht="15" customHeight="1" x14ac:dyDescent="0.35">
      <c r="C5162"/>
      <c r="D5162"/>
      <c r="E5162"/>
      <c r="F5162"/>
      <c r="G5162"/>
      <c r="H5162"/>
      <c r="I5162"/>
      <c r="J5162"/>
      <c r="K5162"/>
      <c r="L5162"/>
      <c r="M5162"/>
      <c r="N5162"/>
      <c r="O5162"/>
      <c r="S5162"/>
      <c r="T5162"/>
      <c r="U5162"/>
      <c r="V5162"/>
      <c r="Y5162"/>
      <c r="Z5162"/>
      <c r="AA5162"/>
      <c r="AB5162"/>
      <c r="AC5162"/>
      <c r="AD5162"/>
      <c r="AE5162"/>
      <c r="AF5162"/>
      <c r="AG5162"/>
      <c r="AH5162"/>
      <c r="AI5162"/>
      <c r="AJ5162"/>
      <c r="AK5162"/>
      <c r="AL5162"/>
    </row>
    <row r="5163" spans="3:38" ht="15" customHeight="1" x14ac:dyDescent="0.35">
      <c r="C5163"/>
      <c r="D5163"/>
      <c r="E5163"/>
      <c r="F5163"/>
      <c r="G5163"/>
      <c r="H5163"/>
      <c r="I5163"/>
      <c r="J5163"/>
      <c r="K5163"/>
      <c r="L5163"/>
      <c r="M5163"/>
      <c r="N5163"/>
      <c r="O5163"/>
      <c r="S5163"/>
      <c r="T5163"/>
      <c r="U5163"/>
      <c r="V5163"/>
      <c r="Y5163"/>
      <c r="Z5163"/>
      <c r="AA5163"/>
      <c r="AB5163"/>
      <c r="AC5163"/>
      <c r="AD5163"/>
      <c r="AE5163"/>
      <c r="AF5163"/>
      <c r="AG5163"/>
      <c r="AH5163"/>
      <c r="AI5163"/>
      <c r="AJ5163"/>
      <c r="AK5163"/>
      <c r="AL5163"/>
    </row>
    <row r="5164" spans="3:38" ht="15" customHeight="1" x14ac:dyDescent="0.35">
      <c r="C5164"/>
      <c r="D5164"/>
      <c r="E5164"/>
      <c r="F5164"/>
      <c r="G5164"/>
      <c r="H5164"/>
      <c r="I5164"/>
      <c r="J5164"/>
      <c r="K5164"/>
      <c r="L5164"/>
      <c r="M5164"/>
      <c r="N5164"/>
      <c r="O5164"/>
      <c r="S5164"/>
      <c r="T5164"/>
      <c r="U5164"/>
      <c r="V5164"/>
      <c r="Y5164"/>
      <c r="Z5164"/>
      <c r="AA5164"/>
      <c r="AB5164"/>
      <c r="AC5164"/>
      <c r="AD5164"/>
      <c r="AE5164"/>
      <c r="AF5164"/>
      <c r="AG5164"/>
      <c r="AH5164"/>
      <c r="AI5164"/>
      <c r="AJ5164"/>
      <c r="AK5164"/>
      <c r="AL5164"/>
    </row>
    <row r="5165" spans="3:38" ht="15" customHeight="1" x14ac:dyDescent="0.35">
      <c r="C5165"/>
      <c r="D5165"/>
      <c r="E5165"/>
      <c r="F5165"/>
      <c r="G5165"/>
      <c r="H5165"/>
      <c r="I5165"/>
      <c r="J5165"/>
      <c r="K5165"/>
      <c r="L5165"/>
      <c r="M5165"/>
      <c r="N5165"/>
      <c r="O5165"/>
      <c r="S5165"/>
      <c r="T5165"/>
      <c r="U5165"/>
      <c r="V5165"/>
      <c r="Y5165"/>
      <c r="Z5165"/>
      <c r="AA5165"/>
      <c r="AB5165"/>
      <c r="AC5165"/>
      <c r="AD5165"/>
      <c r="AE5165"/>
      <c r="AF5165"/>
      <c r="AG5165"/>
      <c r="AH5165"/>
      <c r="AI5165"/>
      <c r="AJ5165"/>
      <c r="AK5165"/>
      <c r="AL5165"/>
    </row>
    <row r="5166" spans="3:38" ht="15" customHeight="1" x14ac:dyDescent="0.35">
      <c r="C5166"/>
      <c r="D5166"/>
      <c r="E5166"/>
      <c r="F5166"/>
      <c r="G5166"/>
      <c r="H5166"/>
      <c r="I5166"/>
      <c r="J5166"/>
      <c r="K5166"/>
      <c r="L5166"/>
      <c r="M5166"/>
      <c r="N5166"/>
      <c r="O5166"/>
      <c r="S5166"/>
      <c r="T5166"/>
      <c r="U5166"/>
      <c r="V5166"/>
      <c r="Y5166"/>
      <c r="Z5166"/>
      <c r="AA5166"/>
      <c r="AB5166"/>
      <c r="AC5166"/>
      <c r="AD5166"/>
      <c r="AE5166"/>
      <c r="AF5166"/>
      <c r="AG5166"/>
      <c r="AH5166"/>
      <c r="AI5166"/>
      <c r="AJ5166"/>
      <c r="AK5166"/>
      <c r="AL5166"/>
    </row>
    <row r="5167" spans="3:38" ht="15" customHeight="1" x14ac:dyDescent="0.35">
      <c r="C5167"/>
      <c r="D5167"/>
      <c r="E5167"/>
      <c r="F5167"/>
      <c r="G5167"/>
      <c r="H5167"/>
      <c r="I5167"/>
      <c r="J5167"/>
      <c r="K5167"/>
      <c r="L5167"/>
      <c r="M5167"/>
      <c r="N5167"/>
      <c r="O5167"/>
      <c r="S5167"/>
      <c r="T5167"/>
      <c r="U5167"/>
      <c r="V5167"/>
      <c r="Y5167"/>
      <c r="Z5167"/>
      <c r="AA5167"/>
      <c r="AB5167"/>
      <c r="AC5167"/>
      <c r="AD5167"/>
      <c r="AE5167"/>
      <c r="AF5167"/>
      <c r="AG5167"/>
      <c r="AH5167"/>
      <c r="AI5167"/>
      <c r="AJ5167"/>
      <c r="AK5167"/>
      <c r="AL5167"/>
    </row>
    <row r="5168" spans="3:38" ht="15" customHeight="1" x14ac:dyDescent="0.35">
      <c r="C5168"/>
      <c r="D5168"/>
      <c r="E5168"/>
      <c r="F5168"/>
      <c r="G5168"/>
      <c r="H5168"/>
      <c r="I5168"/>
      <c r="J5168"/>
      <c r="K5168"/>
      <c r="L5168"/>
      <c r="M5168"/>
      <c r="N5168"/>
      <c r="O5168"/>
      <c r="S5168"/>
      <c r="T5168"/>
      <c r="U5168"/>
      <c r="V5168"/>
      <c r="Y5168"/>
      <c r="Z5168"/>
      <c r="AA5168"/>
      <c r="AB5168"/>
      <c r="AC5168"/>
      <c r="AD5168"/>
      <c r="AE5168"/>
      <c r="AF5168"/>
      <c r="AG5168"/>
      <c r="AH5168"/>
      <c r="AI5168"/>
      <c r="AJ5168"/>
      <c r="AK5168"/>
      <c r="AL5168"/>
    </row>
    <row r="5169" spans="3:38" ht="15" customHeight="1" x14ac:dyDescent="0.35">
      <c r="C5169"/>
      <c r="D5169"/>
      <c r="E5169"/>
      <c r="F5169"/>
      <c r="G5169"/>
      <c r="H5169"/>
      <c r="I5169"/>
      <c r="J5169"/>
      <c r="K5169"/>
      <c r="L5169"/>
      <c r="M5169"/>
      <c r="N5169"/>
      <c r="O5169"/>
      <c r="S5169"/>
      <c r="T5169"/>
      <c r="U5169"/>
      <c r="V5169"/>
      <c r="Y5169"/>
      <c r="Z5169"/>
      <c r="AA5169"/>
      <c r="AB5169"/>
      <c r="AC5169"/>
      <c r="AD5169"/>
      <c r="AE5169"/>
      <c r="AF5169"/>
      <c r="AG5169"/>
      <c r="AH5169"/>
      <c r="AI5169"/>
      <c r="AJ5169"/>
      <c r="AK5169"/>
      <c r="AL5169"/>
    </row>
    <row r="5170" spans="3:38" ht="15" customHeight="1" x14ac:dyDescent="0.35">
      <c r="C5170"/>
      <c r="D5170"/>
      <c r="E5170"/>
      <c r="F5170"/>
      <c r="G5170"/>
      <c r="H5170"/>
      <c r="I5170"/>
      <c r="J5170"/>
      <c r="K5170"/>
      <c r="L5170"/>
      <c r="M5170"/>
      <c r="N5170"/>
      <c r="O5170"/>
      <c r="S5170"/>
      <c r="T5170"/>
      <c r="U5170"/>
      <c r="V5170"/>
      <c r="Y5170"/>
      <c r="Z5170"/>
      <c r="AA5170"/>
      <c r="AB5170"/>
      <c r="AC5170"/>
      <c r="AD5170"/>
      <c r="AE5170"/>
      <c r="AF5170"/>
      <c r="AG5170"/>
      <c r="AH5170"/>
      <c r="AI5170"/>
      <c r="AJ5170"/>
      <c r="AK5170"/>
      <c r="AL5170"/>
    </row>
    <row r="5171" spans="3:38" ht="15" customHeight="1" x14ac:dyDescent="0.35">
      <c r="C5171"/>
      <c r="D5171"/>
      <c r="E5171"/>
      <c r="F5171"/>
      <c r="G5171"/>
      <c r="H5171"/>
      <c r="I5171"/>
      <c r="J5171"/>
      <c r="K5171"/>
      <c r="L5171"/>
      <c r="M5171"/>
      <c r="N5171"/>
      <c r="O5171"/>
      <c r="S5171"/>
      <c r="T5171"/>
      <c r="U5171"/>
      <c r="V5171"/>
      <c r="Y5171"/>
      <c r="Z5171"/>
      <c r="AA5171"/>
      <c r="AB5171"/>
      <c r="AC5171"/>
      <c r="AD5171"/>
      <c r="AE5171"/>
      <c r="AF5171"/>
      <c r="AG5171"/>
      <c r="AH5171"/>
      <c r="AI5171"/>
      <c r="AJ5171"/>
      <c r="AK5171"/>
      <c r="AL5171"/>
    </row>
    <row r="5172" spans="3:38" ht="15" customHeight="1" x14ac:dyDescent="0.35">
      <c r="C5172"/>
      <c r="D5172"/>
      <c r="E5172"/>
      <c r="F5172"/>
      <c r="G5172"/>
      <c r="H5172"/>
      <c r="I5172"/>
      <c r="J5172"/>
      <c r="K5172"/>
      <c r="L5172"/>
      <c r="M5172"/>
      <c r="N5172"/>
      <c r="O5172"/>
      <c r="S5172"/>
      <c r="T5172"/>
      <c r="U5172"/>
      <c r="V5172"/>
      <c r="Y5172"/>
      <c r="Z5172"/>
      <c r="AA5172"/>
      <c r="AB5172"/>
      <c r="AC5172"/>
      <c r="AD5172"/>
      <c r="AE5172"/>
      <c r="AF5172"/>
      <c r="AG5172"/>
      <c r="AH5172"/>
      <c r="AI5172"/>
      <c r="AJ5172"/>
      <c r="AK5172"/>
      <c r="AL5172"/>
    </row>
    <row r="5173" spans="3:38" ht="15" customHeight="1" x14ac:dyDescent="0.35">
      <c r="C5173"/>
      <c r="D5173"/>
      <c r="E5173"/>
      <c r="F5173"/>
      <c r="G5173"/>
      <c r="H5173"/>
      <c r="I5173"/>
      <c r="J5173"/>
      <c r="K5173"/>
      <c r="L5173"/>
      <c r="M5173"/>
      <c r="N5173"/>
      <c r="O5173"/>
      <c r="S5173"/>
      <c r="T5173"/>
      <c r="U5173"/>
      <c r="V5173"/>
      <c r="Y5173"/>
      <c r="Z5173"/>
      <c r="AA5173"/>
      <c r="AB5173"/>
      <c r="AC5173"/>
      <c r="AD5173"/>
      <c r="AE5173"/>
      <c r="AF5173"/>
      <c r="AG5173"/>
      <c r="AH5173"/>
      <c r="AI5173"/>
      <c r="AJ5173"/>
      <c r="AK5173"/>
      <c r="AL5173"/>
    </row>
    <row r="5174" spans="3:38" ht="15" customHeight="1" x14ac:dyDescent="0.35">
      <c r="C5174"/>
      <c r="D5174"/>
      <c r="E5174"/>
      <c r="F5174"/>
      <c r="G5174"/>
      <c r="H5174"/>
      <c r="I5174"/>
      <c r="J5174"/>
      <c r="K5174"/>
      <c r="L5174"/>
      <c r="M5174"/>
      <c r="N5174"/>
      <c r="O5174"/>
      <c r="S5174"/>
      <c r="T5174"/>
      <c r="U5174"/>
      <c r="V5174"/>
      <c r="Y5174"/>
      <c r="Z5174"/>
      <c r="AA5174"/>
      <c r="AB5174"/>
      <c r="AC5174"/>
      <c r="AD5174"/>
      <c r="AE5174"/>
      <c r="AF5174"/>
      <c r="AG5174"/>
      <c r="AH5174"/>
      <c r="AI5174"/>
      <c r="AJ5174"/>
      <c r="AK5174"/>
      <c r="AL5174"/>
    </row>
    <row r="5175" spans="3:38" ht="15" customHeight="1" x14ac:dyDescent="0.35">
      <c r="C5175"/>
      <c r="D5175"/>
      <c r="E5175"/>
      <c r="F5175"/>
      <c r="G5175"/>
      <c r="H5175"/>
      <c r="I5175"/>
      <c r="J5175"/>
      <c r="K5175"/>
      <c r="L5175"/>
      <c r="M5175"/>
      <c r="N5175"/>
      <c r="O5175"/>
      <c r="S5175"/>
      <c r="T5175"/>
      <c r="U5175"/>
      <c r="V5175"/>
      <c r="Y5175"/>
      <c r="Z5175"/>
      <c r="AA5175"/>
      <c r="AB5175"/>
      <c r="AC5175"/>
      <c r="AD5175"/>
      <c r="AE5175"/>
      <c r="AF5175"/>
      <c r="AG5175"/>
      <c r="AH5175"/>
      <c r="AI5175"/>
      <c r="AJ5175"/>
      <c r="AK5175"/>
      <c r="AL5175"/>
    </row>
    <row r="5176" spans="3:38" ht="15" customHeight="1" x14ac:dyDescent="0.35">
      <c r="C5176"/>
      <c r="D5176"/>
      <c r="E5176"/>
      <c r="F5176"/>
      <c r="G5176"/>
      <c r="H5176"/>
      <c r="I5176"/>
      <c r="J5176"/>
      <c r="K5176"/>
      <c r="L5176"/>
      <c r="M5176"/>
      <c r="N5176"/>
      <c r="O5176"/>
      <c r="S5176"/>
      <c r="T5176"/>
      <c r="U5176"/>
      <c r="V5176"/>
      <c r="Y5176"/>
      <c r="Z5176"/>
      <c r="AA5176"/>
      <c r="AB5176"/>
      <c r="AC5176"/>
      <c r="AD5176"/>
      <c r="AE5176"/>
      <c r="AF5176"/>
      <c r="AG5176"/>
      <c r="AH5176"/>
      <c r="AI5176"/>
      <c r="AJ5176"/>
      <c r="AK5176"/>
      <c r="AL5176"/>
    </row>
    <row r="5177" spans="3:38" ht="15" customHeight="1" x14ac:dyDescent="0.35">
      <c r="C5177"/>
      <c r="D5177"/>
      <c r="E5177"/>
      <c r="F5177"/>
      <c r="G5177"/>
      <c r="H5177"/>
      <c r="I5177"/>
      <c r="J5177"/>
      <c r="K5177"/>
      <c r="L5177"/>
      <c r="M5177"/>
      <c r="N5177"/>
      <c r="O5177"/>
      <c r="S5177"/>
      <c r="T5177"/>
      <c r="U5177"/>
      <c r="V5177"/>
      <c r="Y5177"/>
      <c r="Z5177"/>
      <c r="AA5177"/>
      <c r="AB5177"/>
      <c r="AC5177"/>
      <c r="AD5177"/>
      <c r="AE5177"/>
      <c r="AF5177"/>
      <c r="AG5177"/>
      <c r="AH5177"/>
      <c r="AI5177"/>
      <c r="AJ5177"/>
      <c r="AK5177"/>
      <c r="AL5177"/>
    </row>
    <row r="5178" spans="3:38" ht="15" customHeight="1" x14ac:dyDescent="0.35">
      <c r="C5178"/>
      <c r="D5178"/>
      <c r="E5178"/>
      <c r="F5178"/>
      <c r="G5178"/>
      <c r="H5178"/>
      <c r="I5178"/>
      <c r="J5178"/>
      <c r="K5178"/>
      <c r="L5178"/>
      <c r="M5178"/>
      <c r="N5178"/>
      <c r="O5178"/>
      <c r="S5178"/>
      <c r="T5178"/>
      <c r="U5178"/>
      <c r="V5178"/>
      <c r="Y5178"/>
      <c r="Z5178"/>
      <c r="AA5178"/>
      <c r="AB5178"/>
      <c r="AC5178"/>
      <c r="AD5178"/>
      <c r="AE5178"/>
      <c r="AF5178"/>
      <c r="AG5178"/>
      <c r="AH5178"/>
      <c r="AI5178"/>
      <c r="AJ5178"/>
      <c r="AK5178"/>
      <c r="AL5178"/>
    </row>
    <row r="5179" spans="3:38" ht="15" customHeight="1" x14ac:dyDescent="0.35">
      <c r="C5179"/>
      <c r="D5179"/>
      <c r="E5179"/>
      <c r="F5179"/>
      <c r="G5179"/>
      <c r="H5179"/>
      <c r="I5179"/>
      <c r="J5179"/>
      <c r="K5179"/>
      <c r="L5179"/>
      <c r="M5179"/>
      <c r="N5179"/>
      <c r="O5179"/>
      <c r="S5179"/>
      <c r="T5179"/>
      <c r="U5179"/>
      <c r="V5179"/>
      <c r="Y5179"/>
      <c r="Z5179"/>
      <c r="AA5179"/>
      <c r="AB5179"/>
      <c r="AC5179"/>
      <c r="AD5179"/>
      <c r="AE5179"/>
      <c r="AF5179"/>
      <c r="AG5179"/>
      <c r="AH5179"/>
      <c r="AI5179"/>
      <c r="AJ5179"/>
      <c r="AK5179"/>
      <c r="AL5179"/>
    </row>
    <row r="5180" spans="3:38" ht="15" customHeight="1" x14ac:dyDescent="0.35">
      <c r="C5180"/>
      <c r="D5180"/>
      <c r="E5180"/>
      <c r="F5180"/>
      <c r="G5180"/>
      <c r="H5180"/>
      <c r="I5180"/>
      <c r="J5180"/>
      <c r="K5180"/>
      <c r="L5180"/>
      <c r="M5180"/>
      <c r="N5180"/>
      <c r="O5180"/>
      <c r="S5180"/>
      <c r="T5180"/>
      <c r="U5180"/>
      <c r="V5180"/>
      <c r="Y5180"/>
      <c r="Z5180"/>
      <c r="AA5180"/>
      <c r="AB5180"/>
      <c r="AC5180"/>
      <c r="AD5180"/>
      <c r="AE5180"/>
      <c r="AF5180"/>
      <c r="AG5180"/>
      <c r="AH5180"/>
      <c r="AI5180"/>
      <c r="AJ5180"/>
      <c r="AK5180"/>
      <c r="AL5180"/>
    </row>
    <row r="5181" spans="3:38" ht="15" customHeight="1" x14ac:dyDescent="0.35">
      <c r="C5181"/>
      <c r="D5181"/>
      <c r="E5181"/>
      <c r="F5181"/>
      <c r="G5181"/>
      <c r="H5181"/>
      <c r="I5181"/>
      <c r="J5181"/>
      <c r="K5181"/>
      <c r="L5181"/>
      <c r="M5181"/>
      <c r="N5181"/>
      <c r="O5181"/>
      <c r="S5181"/>
      <c r="T5181"/>
      <c r="U5181"/>
      <c r="V5181"/>
      <c r="Y5181"/>
      <c r="Z5181"/>
      <c r="AA5181"/>
      <c r="AB5181"/>
      <c r="AC5181"/>
      <c r="AD5181"/>
      <c r="AE5181"/>
      <c r="AF5181"/>
      <c r="AG5181"/>
      <c r="AH5181"/>
      <c r="AI5181"/>
      <c r="AJ5181"/>
      <c r="AK5181"/>
      <c r="AL5181"/>
    </row>
    <row r="5182" spans="3:38" ht="15" customHeight="1" x14ac:dyDescent="0.35">
      <c r="C5182"/>
      <c r="D5182"/>
      <c r="E5182"/>
      <c r="F5182"/>
      <c r="G5182"/>
      <c r="H5182"/>
      <c r="I5182"/>
      <c r="J5182"/>
      <c r="K5182"/>
      <c r="L5182"/>
      <c r="M5182"/>
      <c r="N5182"/>
      <c r="O5182"/>
      <c r="S5182"/>
      <c r="T5182"/>
      <c r="U5182"/>
      <c r="V5182"/>
      <c r="Y5182"/>
      <c r="Z5182"/>
      <c r="AA5182"/>
      <c r="AB5182"/>
      <c r="AC5182"/>
      <c r="AD5182"/>
      <c r="AE5182"/>
      <c r="AF5182"/>
      <c r="AG5182"/>
      <c r="AH5182"/>
      <c r="AI5182"/>
      <c r="AJ5182"/>
      <c r="AK5182"/>
      <c r="AL5182"/>
    </row>
    <row r="5183" spans="3:38" ht="15" customHeight="1" x14ac:dyDescent="0.35">
      <c r="C5183"/>
      <c r="D5183"/>
      <c r="E5183"/>
      <c r="F5183"/>
      <c r="G5183"/>
      <c r="H5183"/>
      <c r="I5183"/>
      <c r="J5183"/>
      <c r="K5183"/>
      <c r="L5183"/>
      <c r="M5183"/>
      <c r="N5183"/>
      <c r="O5183"/>
      <c r="S5183"/>
      <c r="T5183"/>
      <c r="U5183"/>
      <c r="V5183"/>
      <c r="Y5183"/>
      <c r="Z5183"/>
      <c r="AA5183"/>
      <c r="AB5183"/>
      <c r="AC5183"/>
      <c r="AD5183"/>
      <c r="AE5183"/>
      <c r="AF5183"/>
      <c r="AG5183"/>
      <c r="AH5183"/>
      <c r="AI5183"/>
      <c r="AJ5183"/>
      <c r="AK5183"/>
      <c r="AL5183"/>
    </row>
    <row r="5184" spans="3:38" ht="15" customHeight="1" x14ac:dyDescent="0.35">
      <c r="C5184"/>
      <c r="D5184"/>
      <c r="E5184"/>
      <c r="F5184"/>
      <c r="G5184"/>
      <c r="H5184"/>
      <c r="I5184"/>
      <c r="J5184"/>
      <c r="K5184"/>
      <c r="L5184"/>
      <c r="M5184"/>
      <c r="N5184"/>
      <c r="O5184"/>
      <c r="S5184"/>
      <c r="T5184"/>
      <c r="U5184"/>
      <c r="V5184"/>
      <c r="Y5184"/>
      <c r="Z5184"/>
      <c r="AA5184"/>
      <c r="AB5184"/>
      <c r="AC5184"/>
      <c r="AD5184"/>
      <c r="AE5184"/>
      <c r="AF5184"/>
      <c r="AG5184"/>
      <c r="AH5184"/>
      <c r="AI5184"/>
      <c r="AJ5184"/>
      <c r="AK5184"/>
      <c r="AL5184"/>
    </row>
    <row r="5185" spans="3:38" ht="15" customHeight="1" x14ac:dyDescent="0.35">
      <c r="C5185"/>
      <c r="D5185"/>
      <c r="E5185"/>
      <c r="F5185"/>
      <c r="G5185"/>
      <c r="H5185"/>
      <c r="I5185"/>
      <c r="J5185"/>
      <c r="K5185"/>
      <c r="L5185"/>
      <c r="M5185"/>
      <c r="N5185"/>
      <c r="O5185"/>
      <c r="S5185"/>
      <c r="T5185"/>
      <c r="U5185"/>
      <c r="V5185"/>
      <c r="Y5185"/>
      <c r="Z5185"/>
      <c r="AA5185"/>
      <c r="AB5185"/>
      <c r="AC5185"/>
      <c r="AD5185"/>
      <c r="AE5185"/>
      <c r="AF5185"/>
      <c r="AG5185"/>
      <c r="AH5185"/>
      <c r="AI5185"/>
      <c r="AJ5185"/>
      <c r="AK5185"/>
      <c r="AL5185"/>
    </row>
    <row r="5186" spans="3:38" ht="15" customHeight="1" x14ac:dyDescent="0.35">
      <c r="C5186"/>
      <c r="D5186"/>
      <c r="E5186"/>
      <c r="F5186"/>
      <c r="G5186"/>
      <c r="H5186"/>
      <c r="I5186"/>
      <c r="J5186"/>
      <c r="K5186"/>
      <c r="L5186"/>
      <c r="M5186"/>
      <c r="N5186"/>
      <c r="O5186"/>
      <c r="S5186"/>
      <c r="T5186"/>
      <c r="U5186"/>
      <c r="V5186"/>
      <c r="Y5186"/>
      <c r="Z5186"/>
      <c r="AA5186"/>
      <c r="AB5186"/>
      <c r="AC5186"/>
      <c r="AD5186"/>
      <c r="AE5186"/>
      <c r="AF5186"/>
      <c r="AG5186"/>
      <c r="AH5186"/>
      <c r="AI5186"/>
      <c r="AJ5186"/>
      <c r="AK5186"/>
      <c r="AL5186"/>
    </row>
    <row r="5187" spans="3:38" ht="15" customHeight="1" x14ac:dyDescent="0.35">
      <c r="C5187"/>
      <c r="D5187"/>
      <c r="E5187"/>
      <c r="F5187"/>
      <c r="G5187"/>
      <c r="H5187"/>
      <c r="I5187"/>
      <c r="J5187"/>
      <c r="K5187"/>
      <c r="L5187"/>
      <c r="M5187"/>
      <c r="N5187"/>
      <c r="O5187"/>
      <c r="S5187"/>
      <c r="T5187"/>
      <c r="U5187"/>
      <c r="V5187"/>
      <c r="Y5187"/>
      <c r="Z5187"/>
      <c r="AA5187"/>
      <c r="AB5187"/>
      <c r="AC5187"/>
      <c r="AD5187"/>
      <c r="AE5187"/>
      <c r="AF5187"/>
      <c r="AG5187"/>
      <c r="AH5187"/>
      <c r="AI5187"/>
      <c r="AJ5187"/>
      <c r="AK5187"/>
      <c r="AL5187"/>
    </row>
    <row r="5188" spans="3:38" ht="15" customHeight="1" x14ac:dyDescent="0.35">
      <c r="C5188"/>
      <c r="D5188"/>
      <c r="E5188"/>
      <c r="F5188"/>
      <c r="G5188"/>
      <c r="H5188"/>
      <c r="I5188"/>
      <c r="J5188"/>
      <c r="K5188"/>
      <c r="L5188"/>
      <c r="M5188"/>
      <c r="N5188"/>
      <c r="O5188"/>
      <c r="S5188"/>
      <c r="T5188"/>
      <c r="U5188"/>
      <c r="V5188"/>
      <c r="Y5188"/>
      <c r="Z5188"/>
      <c r="AA5188"/>
      <c r="AB5188"/>
      <c r="AC5188"/>
      <c r="AD5188"/>
      <c r="AE5188"/>
      <c r="AF5188"/>
      <c r="AG5188"/>
      <c r="AH5188"/>
      <c r="AI5188"/>
      <c r="AJ5188"/>
      <c r="AK5188"/>
      <c r="AL5188"/>
    </row>
    <row r="5189" spans="3:38" ht="15" customHeight="1" x14ac:dyDescent="0.35">
      <c r="C5189"/>
      <c r="D5189"/>
      <c r="E5189"/>
      <c r="F5189"/>
      <c r="G5189"/>
      <c r="H5189"/>
      <c r="I5189"/>
      <c r="J5189"/>
      <c r="K5189"/>
      <c r="L5189"/>
      <c r="M5189"/>
      <c r="N5189"/>
      <c r="O5189"/>
      <c r="S5189"/>
      <c r="T5189"/>
      <c r="U5189"/>
      <c r="V5189"/>
      <c r="Y5189"/>
      <c r="Z5189"/>
      <c r="AA5189"/>
      <c r="AB5189"/>
      <c r="AC5189"/>
      <c r="AD5189"/>
      <c r="AE5189"/>
      <c r="AF5189"/>
      <c r="AG5189"/>
      <c r="AH5189"/>
      <c r="AI5189"/>
      <c r="AJ5189"/>
      <c r="AK5189"/>
      <c r="AL5189"/>
    </row>
    <row r="5190" spans="3:38" ht="15" customHeight="1" x14ac:dyDescent="0.35">
      <c r="C5190"/>
      <c r="D5190"/>
      <c r="E5190"/>
      <c r="F5190"/>
      <c r="G5190"/>
      <c r="H5190"/>
      <c r="I5190"/>
      <c r="J5190"/>
      <c r="K5190"/>
      <c r="L5190"/>
      <c r="M5190"/>
      <c r="N5190"/>
      <c r="O5190"/>
      <c r="S5190"/>
      <c r="T5190"/>
      <c r="U5190"/>
      <c r="V5190"/>
      <c r="Y5190"/>
      <c r="Z5190"/>
      <c r="AA5190"/>
      <c r="AB5190"/>
      <c r="AC5190"/>
      <c r="AD5190"/>
      <c r="AE5190"/>
      <c r="AF5190"/>
      <c r="AG5190"/>
      <c r="AH5190"/>
      <c r="AI5190"/>
      <c r="AJ5190"/>
      <c r="AK5190"/>
      <c r="AL5190"/>
    </row>
    <row r="5191" spans="3:38" ht="15" customHeight="1" x14ac:dyDescent="0.35">
      <c r="C5191"/>
      <c r="D5191"/>
      <c r="E5191"/>
      <c r="F5191"/>
      <c r="G5191"/>
      <c r="H5191"/>
      <c r="I5191"/>
      <c r="J5191"/>
      <c r="K5191"/>
      <c r="L5191"/>
      <c r="M5191"/>
      <c r="N5191"/>
      <c r="O5191"/>
      <c r="S5191"/>
      <c r="T5191"/>
      <c r="U5191"/>
      <c r="V5191"/>
      <c r="Y5191"/>
      <c r="Z5191"/>
      <c r="AA5191"/>
      <c r="AB5191"/>
      <c r="AC5191"/>
      <c r="AD5191"/>
      <c r="AE5191"/>
      <c r="AF5191"/>
      <c r="AG5191"/>
      <c r="AH5191"/>
      <c r="AI5191"/>
      <c r="AJ5191"/>
      <c r="AK5191"/>
      <c r="AL5191"/>
    </row>
    <row r="5192" spans="3:38" ht="15" customHeight="1" x14ac:dyDescent="0.35">
      <c r="C5192"/>
      <c r="D5192"/>
      <c r="E5192"/>
      <c r="F5192"/>
      <c r="G5192"/>
      <c r="H5192"/>
      <c r="I5192"/>
      <c r="J5192"/>
      <c r="K5192"/>
      <c r="L5192"/>
      <c r="M5192"/>
      <c r="N5192"/>
      <c r="O5192"/>
      <c r="S5192"/>
      <c r="T5192"/>
      <c r="U5192"/>
      <c r="V5192"/>
      <c r="Y5192"/>
      <c r="Z5192"/>
      <c r="AA5192"/>
      <c r="AB5192"/>
      <c r="AC5192"/>
      <c r="AD5192"/>
      <c r="AE5192"/>
      <c r="AF5192"/>
      <c r="AG5192"/>
      <c r="AH5192"/>
      <c r="AI5192"/>
      <c r="AJ5192"/>
      <c r="AK5192"/>
      <c r="AL5192"/>
    </row>
    <row r="5193" spans="3:38" ht="15" customHeight="1" x14ac:dyDescent="0.35">
      <c r="C5193"/>
      <c r="D5193"/>
      <c r="E5193"/>
      <c r="F5193"/>
      <c r="G5193"/>
      <c r="H5193"/>
      <c r="I5193"/>
      <c r="J5193"/>
      <c r="K5193"/>
      <c r="L5193"/>
      <c r="M5193"/>
      <c r="N5193"/>
      <c r="O5193"/>
      <c r="S5193"/>
      <c r="T5193"/>
      <c r="U5193"/>
      <c r="V5193"/>
      <c r="Y5193"/>
      <c r="Z5193"/>
      <c r="AA5193"/>
      <c r="AB5193"/>
      <c r="AC5193"/>
      <c r="AD5193"/>
      <c r="AE5193"/>
      <c r="AF5193"/>
      <c r="AG5193"/>
      <c r="AH5193"/>
      <c r="AI5193"/>
      <c r="AJ5193"/>
      <c r="AK5193"/>
      <c r="AL5193"/>
    </row>
    <row r="5194" spans="3:38" ht="15" customHeight="1" x14ac:dyDescent="0.35">
      <c r="C5194"/>
      <c r="D5194"/>
      <c r="E5194"/>
      <c r="F5194"/>
      <c r="G5194"/>
      <c r="H5194"/>
      <c r="I5194"/>
      <c r="J5194"/>
      <c r="K5194"/>
      <c r="L5194"/>
      <c r="M5194"/>
      <c r="N5194"/>
      <c r="O5194"/>
      <c r="S5194"/>
      <c r="T5194"/>
      <c r="U5194"/>
      <c r="V5194"/>
      <c r="Y5194"/>
      <c r="Z5194"/>
      <c r="AA5194"/>
      <c r="AB5194"/>
      <c r="AC5194"/>
      <c r="AD5194"/>
      <c r="AE5194"/>
      <c r="AF5194"/>
      <c r="AG5194"/>
      <c r="AH5194"/>
      <c r="AI5194"/>
      <c r="AJ5194"/>
      <c r="AK5194"/>
      <c r="AL5194"/>
    </row>
    <row r="5195" spans="3:38" ht="15" customHeight="1" x14ac:dyDescent="0.35">
      <c r="C5195"/>
      <c r="D5195"/>
      <c r="E5195"/>
      <c r="F5195"/>
      <c r="G5195"/>
      <c r="H5195"/>
      <c r="I5195"/>
      <c r="J5195"/>
      <c r="K5195"/>
      <c r="L5195"/>
      <c r="M5195"/>
      <c r="N5195"/>
      <c r="O5195"/>
      <c r="S5195"/>
      <c r="T5195"/>
      <c r="U5195"/>
      <c r="V5195"/>
      <c r="Y5195"/>
      <c r="Z5195"/>
      <c r="AA5195"/>
      <c r="AB5195"/>
      <c r="AC5195"/>
      <c r="AD5195"/>
      <c r="AE5195"/>
      <c r="AF5195"/>
      <c r="AG5195"/>
      <c r="AH5195"/>
      <c r="AI5195"/>
      <c r="AJ5195"/>
      <c r="AK5195"/>
      <c r="AL5195"/>
    </row>
    <row r="5196" spans="3:38" ht="15" customHeight="1" x14ac:dyDescent="0.35">
      <c r="C5196"/>
      <c r="D5196"/>
      <c r="E5196"/>
      <c r="F5196"/>
      <c r="G5196"/>
      <c r="H5196"/>
      <c r="I5196"/>
      <c r="J5196"/>
      <c r="K5196"/>
      <c r="L5196"/>
      <c r="M5196"/>
      <c r="N5196"/>
      <c r="O5196"/>
      <c r="S5196"/>
      <c r="T5196"/>
      <c r="U5196"/>
      <c r="V5196"/>
      <c r="Y5196"/>
      <c r="Z5196"/>
      <c r="AA5196"/>
      <c r="AB5196"/>
      <c r="AC5196"/>
      <c r="AD5196"/>
      <c r="AE5196"/>
      <c r="AF5196"/>
      <c r="AG5196"/>
      <c r="AH5196"/>
      <c r="AI5196"/>
      <c r="AJ5196"/>
      <c r="AK5196"/>
      <c r="AL5196"/>
    </row>
    <row r="5197" spans="3:38" ht="15" customHeight="1" x14ac:dyDescent="0.35">
      <c r="C5197"/>
      <c r="D5197"/>
      <c r="E5197"/>
      <c r="F5197"/>
      <c r="G5197"/>
      <c r="H5197"/>
      <c r="I5197"/>
      <c r="J5197"/>
      <c r="K5197"/>
      <c r="L5197"/>
      <c r="M5197"/>
      <c r="N5197"/>
      <c r="O5197"/>
      <c r="S5197"/>
      <c r="T5197"/>
      <c r="U5197"/>
      <c r="V5197"/>
      <c r="Y5197"/>
      <c r="Z5197"/>
      <c r="AA5197"/>
      <c r="AB5197"/>
      <c r="AC5197"/>
      <c r="AD5197"/>
      <c r="AE5197"/>
      <c r="AF5197"/>
      <c r="AG5197"/>
      <c r="AH5197"/>
      <c r="AI5197"/>
      <c r="AJ5197"/>
      <c r="AK5197"/>
      <c r="AL5197"/>
    </row>
    <row r="5198" spans="3:38" ht="15" customHeight="1" x14ac:dyDescent="0.35">
      <c r="C5198"/>
      <c r="D5198"/>
      <c r="E5198"/>
      <c r="F5198"/>
      <c r="G5198"/>
      <c r="H5198"/>
      <c r="I5198"/>
      <c r="J5198"/>
      <c r="K5198"/>
      <c r="L5198"/>
      <c r="M5198"/>
      <c r="N5198"/>
      <c r="O5198"/>
      <c r="S5198"/>
      <c r="T5198"/>
      <c r="U5198"/>
      <c r="V5198"/>
      <c r="Y5198"/>
      <c r="Z5198"/>
      <c r="AA5198"/>
      <c r="AB5198"/>
      <c r="AC5198"/>
      <c r="AD5198"/>
      <c r="AE5198"/>
      <c r="AF5198"/>
      <c r="AG5198"/>
      <c r="AH5198"/>
      <c r="AI5198"/>
      <c r="AJ5198"/>
      <c r="AK5198"/>
      <c r="AL5198"/>
    </row>
    <row r="5199" spans="3:38" ht="15" customHeight="1" x14ac:dyDescent="0.35">
      <c r="C5199"/>
      <c r="D5199"/>
      <c r="E5199"/>
      <c r="F5199"/>
      <c r="G5199"/>
      <c r="H5199"/>
      <c r="I5199"/>
      <c r="J5199"/>
      <c r="K5199"/>
      <c r="L5199"/>
      <c r="M5199"/>
      <c r="N5199"/>
      <c r="O5199"/>
      <c r="S5199"/>
      <c r="T5199"/>
      <c r="U5199"/>
      <c r="V5199"/>
      <c r="Y5199"/>
      <c r="Z5199"/>
      <c r="AA5199"/>
      <c r="AB5199"/>
      <c r="AC5199"/>
      <c r="AD5199"/>
      <c r="AE5199"/>
      <c r="AF5199"/>
      <c r="AG5199"/>
      <c r="AH5199"/>
      <c r="AI5199"/>
      <c r="AJ5199"/>
      <c r="AK5199"/>
      <c r="AL5199"/>
    </row>
    <row r="5200" spans="3:38" ht="15" customHeight="1" x14ac:dyDescent="0.35">
      <c r="C5200"/>
      <c r="D5200"/>
      <c r="E5200"/>
      <c r="F5200"/>
      <c r="G5200"/>
      <c r="H5200"/>
      <c r="I5200"/>
      <c r="J5200"/>
      <c r="K5200"/>
      <c r="L5200"/>
      <c r="M5200"/>
      <c r="N5200"/>
      <c r="O5200"/>
      <c r="S5200"/>
      <c r="T5200"/>
      <c r="U5200"/>
      <c r="V5200"/>
      <c r="Y5200"/>
      <c r="Z5200"/>
      <c r="AA5200"/>
      <c r="AB5200"/>
      <c r="AC5200"/>
      <c r="AD5200"/>
      <c r="AE5200"/>
      <c r="AF5200"/>
      <c r="AG5200"/>
      <c r="AH5200"/>
      <c r="AI5200"/>
      <c r="AJ5200"/>
      <c r="AK5200"/>
      <c r="AL5200"/>
    </row>
    <row r="5201" spans="3:38" ht="15" customHeight="1" x14ac:dyDescent="0.35">
      <c r="C5201"/>
      <c r="D5201"/>
      <c r="E5201"/>
      <c r="F5201"/>
      <c r="G5201"/>
      <c r="H5201"/>
      <c r="I5201"/>
      <c r="J5201"/>
      <c r="K5201"/>
      <c r="L5201"/>
      <c r="M5201"/>
      <c r="N5201"/>
      <c r="O5201"/>
      <c r="S5201"/>
      <c r="T5201"/>
      <c r="U5201"/>
      <c r="V5201"/>
      <c r="Y5201"/>
      <c r="Z5201"/>
      <c r="AA5201"/>
      <c r="AB5201"/>
      <c r="AC5201"/>
      <c r="AD5201"/>
      <c r="AE5201"/>
      <c r="AF5201"/>
      <c r="AG5201"/>
      <c r="AH5201"/>
      <c r="AI5201"/>
      <c r="AJ5201"/>
      <c r="AK5201"/>
      <c r="AL5201"/>
    </row>
    <row r="5202" spans="3:38" ht="15" customHeight="1" x14ac:dyDescent="0.35">
      <c r="C5202"/>
      <c r="D5202"/>
      <c r="E5202"/>
      <c r="F5202"/>
      <c r="G5202"/>
      <c r="H5202"/>
      <c r="I5202"/>
      <c r="J5202"/>
      <c r="K5202"/>
      <c r="L5202"/>
      <c r="M5202"/>
      <c r="N5202"/>
      <c r="O5202"/>
      <c r="S5202"/>
      <c r="T5202"/>
      <c r="U5202"/>
      <c r="V5202"/>
      <c r="Y5202"/>
      <c r="Z5202"/>
      <c r="AA5202"/>
      <c r="AB5202"/>
      <c r="AC5202"/>
      <c r="AD5202"/>
      <c r="AE5202"/>
      <c r="AF5202"/>
      <c r="AG5202"/>
      <c r="AH5202"/>
      <c r="AI5202"/>
      <c r="AJ5202"/>
      <c r="AK5202"/>
      <c r="AL5202"/>
    </row>
    <row r="5203" spans="3:38" ht="15" customHeight="1" x14ac:dyDescent="0.35">
      <c r="C5203"/>
      <c r="D5203"/>
      <c r="E5203"/>
      <c r="F5203"/>
      <c r="G5203"/>
      <c r="H5203"/>
      <c r="I5203"/>
      <c r="J5203"/>
      <c r="K5203"/>
      <c r="L5203"/>
      <c r="M5203"/>
      <c r="N5203"/>
      <c r="O5203"/>
      <c r="S5203"/>
      <c r="T5203"/>
      <c r="U5203"/>
      <c r="V5203"/>
      <c r="Y5203"/>
      <c r="Z5203"/>
      <c r="AA5203"/>
      <c r="AB5203"/>
      <c r="AC5203"/>
      <c r="AD5203"/>
      <c r="AE5203"/>
      <c r="AF5203"/>
      <c r="AG5203"/>
      <c r="AH5203"/>
      <c r="AI5203"/>
      <c r="AJ5203"/>
      <c r="AK5203"/>
      <c r="AL5203"/>
    </row>
    <row r="5204" spans="3:38" ht="15" customHeight="1" x14ac:dyDescent="0.35">
      <c r="C5204"/>
      <c r="D5204"/>
      <c r="E5204"/>
      <c r="F5204"/>
      <c r="G5204"/>
      <c r="H5204"/>
      <c r="I5204"/>
      <c r="J5204"/>
      <c r="K5204"/>
      <c r="L5204"/>
      <c r="M5204"/>
      <c r="N5204"/>
      <c r="O5204"/>
      <c r="S5204"/>
      <c r="T5204"/>
      <c r="U5204"/>
      <c r="V5204"/>
      <c r="Y5204"/>
      <c r="Z5204"/>
      <c r="AA5204"/>
      <c r="AB5204"/>
      <c r="AC5204"/>
      <c r="AD5204"/>
      <c r="AE5204"/>
      <c r="AF5204"/>
      <c r="AG5204"/>
      <c r="AH5204"/>
      <c r="AI5204"/>
      <c r="AJ5204"/>
      <c r="AK5204"/>
      <c r="AL5204"/>
    </row>
    <row r="5205" spans="3:38" ht="15" customHeight="1" x14ac:dyDescent="0.35">
      <c r="C5205"/>
      <c r="D5205"/>
      <c r="E5205"/>
      <c r="F5205"/>
      <c r="G5205"/>
      <c r="H5205"/>
      <c r="I5205"/>
      <c r="J5205"/>
      <c r="K5205"/>
      <c r="L5205"/>
      <c r="M5205"/>
      <c r="N5205"/>
      <c r="O5205"/>
      <c r="S5205"/>
      <c r="T5205"/>
      <c r="U5205"/>
      <c r="V5205"/>
      <c r="Y5205"/>
      <c r="Z5205"/>
      <c r="AA5205"/>
      <c r="AB5205"/>
      <c r="AC5205"/>
      <c r="AD5205"/>
      <c r="AE5205"/>
      <c r="AF5205"/>
      <c r="AG5205"/>
      <c r="AH5205"/>
      <c r="AI5205"/>
      <c r="AJ5205"/>
      <c r="AK5205"/>
      <c r="AL5205"/>
    </row>
    <row r="5206" spans="3:38" ht="15" customHeight="1" x14ac:dyDescent="0.35">
      <c r="C5206"/>
      <c r="D5206"/>
      <c r="E5206"/>
      <c r="F5206"/>
      <c r="G5206"/>
      <c r="H5206"/>
      <c r="I5206"/>
      <c r="J5206"/>
      <c r="K5206"/>
      <c r="L5206"/>
      <c r="M5206"/>
      <c r="N5206"/>
      <c r="O5206"/>
      <c r="S5206"/>
      <c r="T5206"/>
      <c r="U5206"/>
      <c r="V5206"/>
      <c r="Y5206"/>
      <c r="Z5206"/>
      <c r="AA5206"/>
      <c r="AB5206"/>
      <c r="AC5206"/>
      <c r="AD5206"/>
      <c r="AE5206"/>
      <c r="AF5206"/>
      <c r="AG5206"/>
      <c r="AH5206"/>
      <c r="AI5206"/>
      <c r="AJ5206"/>
      <c r="AK5206"/>
      <c r="AL5206"/>
    </row>
    <row r="5207" spans="3:38" ht="15" customHeight="1" x14ac:dyDescent="0.35">
      <c r="C5207"/>
      <c r="D5207"/>
      <c r="E5207"/>
      <c r="F5207"/>
      <c r="G5207"/>
      <c r="H5207"/>
      <c r="I5207"/>
      <c r="J5207"/>
      <c r="K5207"/>
      <c r="L5207"/>
      <c r="M5207"/>
      <c r="N5207"/>
      <c r="O5207"/>
      <c r="S5207"/>
      <c r="T5207"/>
      <c r="U5207"/>
      <c r="V5207"/>
      <c r="Y5207"/>
      <c r="Z5207"/>
      <c r="AA5207"/>
      <c r="AB5207"/>
      <c r="AC5207"/>
      <c r="AD5207"/>
      <c r="AE5207"/>
      <c r="AF5207"/>
      <c r="AG5207"/>
      <c r="AH5207"/>
      <c r="AI5207"/>
      <c r="AJ5207"/>
      <c r="AK5207"/>
      <c r="AL5207"/>
    </row>
    <row r="5208" spans="3:38" ht="15" customHeight="1" x14ac:dyDescent="0.35">
      <c r="C5208"/>
      <c r="D5208"/>
      <c r="E5208"/>
      <c r="F5208"/>
      <c r="G5208"/>
      <c r="H5208"/>
      <c r="I5208"/>
      <c r="J5208"/>
      <c r="K5208"/>
      <c r="L5208"/>
      <c r="M5208"/>
      <c r="N5208"/>
      <c r="O5208"/>
      <c r="S5208"/>
      <c r="T5208"/>
      <c r="U5208"/>
      <c r="V5208"/>
      <c r="Y5208"/>
      <c r="Z5208"/>
      <c r="AA5208"/>
      <c r="AB5208"/>
      <c r="AC5208"/>
      <c r="AD5208"/>
      <c r="AE5208"/>
      <c r="AF5208"/>
      <c r="AG5208"/>
      <c r="AH5208"/>
      <c r="AI5208"/>
      <c r="AJ5208"/>
      <c r="AK5208"/>
      <c r="AL5208"/>
    </row>
    <row r="5209" spans="3:38" ht="15" customHeight="1" x14ac:dyDescent="0.35">
      <c r="C5209"/>
      <c r="D5209"/>
      <c r="E5209"/>
      <c r="F5209"/>
      <c r="G5209"/>
      <c r="H5209"/>
      <c r="I5209"/>
      <c r="J5209"/>
      <c r="K5209"/>
      <c r="L5209"/>
      <c r="M5209"/>
      <c r="N5209"/>
      <c r="O5209"/>
      <c r="S5209"/>
      <c r="T5209"/>
      <c r="U5209"/>
      <c r="V5209"/>
      <c r="Y5209"/>
      <c r="Z5209"/>
      <c r="AA5209"/>
      <c r="AB5209"/>
      <c r="AC5209"/>
      <c r="AD5209"/>
      <c r="AE5209"/>
      <c r="AF5209"/>
      <c r="AG5209"/>
      <c r="AH5209"/>
      <c r="AI5209"/>
      <c r="AJ5209"/>
      <c r="AK5209"/>
      <c r="AL5209"/>
    </row>
    <row r="5210" spans="3:38" ht="15" customHeight="1" x14ac:dyDescent="0.35">
      <c r="C5210"/>
      <c r="D5210"/>
      <c r="E5210"/>
      <c r="F5210"/>
      <c r="G5210"/>
      <c r="H5210"/>
      <c r="I5210"/>
      <c r="J5210"/>
      <c r="K5210"/>
      <c r="L5210"/>
      <c r="M5210"/>
      <c r="N5210"/>
      <c r="O5210"/>
      <c r="S5210"/>
      <c r="T5210"/>
      <c r="U5210"/>
      <c r="V5210"/>
      <c r="Y5210"/>
      <c r="Z5210"/>
      <c r="AA5210"/>
      <c r="AB5210"/>
      <c r="AC5210"/>
      <c r="AD5210"/>
      <c r="AE5210"/>
      <c r="AF5210"/>
      <c r="AG5210"/>
      <c r="AH5210"/>
      <c r="AI5210"/>
      <c r="AJ5210"/>
      <c r="AK5210"/>
      <c r="AL5210"/>
    </row>
    <row r="5211" spans="3:38" ht="15" customHeight="1" x14ac:dyDescent="0.35">
      <c r="C5211"/>
      <c r="D5211"/>
      <c r="E5211"/>
      <c r="F5211"/>
      <c r="G5211"/>
      <c r="H5211"/>
      <c r="I5211"/>
      <c r="J5211"/>
      <c r="K5211"/>
      <c r="L5211"/>
      <c r="M5211"/>
      <c r="N5211"/>
      <c r="O5211"/>
      <c r="S5211"/>
      <c r="T5211"/>
      <c r="U5211"/>
      <c r="V5211"/>
      <c r="Y5211"/>
      <c r="Z5211"/>
      <c r="AA5211"/>
      <c r="AB5211"/>
      <c r="AC5211"/>
      <c r="AD5211"/>
      <c r="AE5211"/>
      <c r="AF5211"/>
      <c r="AG5211"/>
      <c r="AH5211"/>
      <c r="AI5211"/>
      <c r="AJ5211"/>
      <c r="AK5211"/>
      <c r="AL5211"/>
    </row>
    <row r="5212" spans="3:38" ht="15" customHeight="1" x14ac:dyDescent="0.35">
      <c r="C5212"/>
      <c r="D5212"/>
      <c r="E5212"/>
      <c r="F5212"/>
      <c r="G5212"/>
      <c r="H5212"/>
      <c r="I5212"/>
      <c r="J5212"/>
      <c r="K5212"/>
      <c r="L5212"/>
      <c r="M5212"/>
      <c r="N5212"/>
      <c r="O5212"/>
      <c r="S5212"/>
      <c r="T5212"/>
      <c r="U5212"/>
      <c r="V5212"/>
      <c r="Y5212"/>
      <c r="Z5212"/>
      <c r="AA5212"/>
      <c r="AB5212"/>
      <c r="AC5212"/>
      <c r="AD5212"/>
      <c r="AE5212"/>
      <c r="AF5212"/>
      <c r="AG5212"/>
      <c r="AH5212"/>
      <c r="AI5212"/>
      <c r="AJ5212"/>
      <c r="AK5212"/>
      <c r="AL5212"/>
    </row>
    <row r="5213" spans="3:38" ht="15" customHeight="1" x14ac:dyDescent="0.35">
      <c r="C5213"/>
      <c r="D5213"/>
      <c r="E5213"/>
      <c r="F5213"/>
      <c r="G5213"/>
      <c r="H5213"/>
      <c r="I5213"/>
      <c r="J5213"/>
      <c r="K5213"/>
      <c r="L5213"/>
      <c r="M5213"/>
      <c r="N5213"/>
      <c r="O5213"/>
      <c r="S5213"/>
      <c r="T5213"/>
      <c r="U5213"/>
      <c r="V5213"/>
      <c r="Y5213"/>
      <c r="Z5213"/>
      <c r="AA5213"/>
      <c r="AB5213"/>
      <c r="AC5213"/>
      <c r="AD5213"/>
      <c r="AE5213"/>
      <c r="AF5213"/>
      <c r="AG5213"/>
      <c r="AH5213"/>
      <c r="AI5213"/>
      <c r="AJ5213"/>
      <c r="AK5213"/>
      <c r="AL5213"/>
    </row>
    <row r="5214" spans="3:38" ht="15" customHeight="1" x14ac:dyDescent="0.35">
      <c r="C5214"/>
      <c r="D5214"/>
      <c r="E5214"/>
      <c r="F5214"/>
      <c r="G5214"/>
      <c r="H5214"/>
      <c r="I5214"/>
      <c r="J5214"/>
      <c r="K5214"/>
      <c r="L5214"/>
      <c r="M5214"/>
      <c r="N5214"/>
      <c r="O5214"/>
      <c r="S5214"/>
      <c r="T5214"/>
      <c r="U5214"/>
      <c r="V5214"/>
      <c r="Y5214"/>
      <c r="Z5214"/>
      <c r="AA5214"/>
      <c r="AB5214"/>
      <c r="AC5214"/>
      <c r="AD5214"/>
      <c r="AE5214"/>
      <c r="AF5214"/>
      <c r="AG5214"/>
      <c r="AH5214"/>
      <c r="AI5214"/>
      <c r="AJ5214"/>
      <c r="AK5214"/>
      <c r="AL5214"/>
    </row>
    <row r="5215" spans="3:38" ht="15" customHeight="1" x14ac:dyDescent="0.35">
      <c r="C5215"/>
      <c r="D5215"/>
      <c r="E5215"/>
      <c r="F5215"/>
      <c r="G5215"/>
      <c r="H5215"/>
      <c r="I5215"/>
      <c r="J5215"/>
      <c r="K5215"/>
      <c r="L5215"/>
      <c r="M5215"/>
      <c r="N5215"/>
      <c r="O5215"/>
      <c r="S5215"/>
      <c r="T5215"/>
      <c r="U5215"/>
      <c r="V5215"/>
      <c r="Y5215"/>
      <c r="Z5215"/>
      <c r="AA5215"/>
      <c r="AB5215"/>
      <c r="AC5215"/>
      <c r="AD5215"/>
      <c r="AE5215"/>
      <c r="AF5215"/>
      <c r="AG5215"/>
      <c r="AH5215"/>
      <c r="AI5215"/>
      <c r="AJ5215"/>
      <c r="AK5215"/>
      <c r="AL5215"/>
    </row>
    <row r="5216" spans="3:38" ht="15" customHeight="1" x14ac:dyDescent="0.35">
      <c r="C5216"/>
      <c r="D5216"/>
      <c r="E5216"/>
      <c r="F5216"/>
      <c r="G5216"/>
      <c r="H5216"/>
      <c r="I5216"/>
      <c r="J5216"/>
      <c r="K5216"/>
      <c r="L5216"/>
      <c r="M5216"/>
      <c r="N5216"/>
      <c r="O5216"/>
      <c r="S5216"/>
      <c r="T5216"/>
      <c r="U5216"/>
      <c r="V5216"/>
      <c r="Y5216"/>
      <c r="Z5216"/>
      <c r="AA5216"/>
      <c r="AB5216"/>
      <c r="AC5216"/>
      <c r="AD5216"/>
      <c r="AE5216"/>
      <c r="AF5216"/>
      <c r="AG5216"/>
      <c r="AH5216"/>
      <c r="AI5216"/>
      <c r="AJ5216"/>
      <c r="AK5216"/>
      <c r="AL5216"/>
    </row>
    <row r="5217" spans="3:38" ht="15" customHeight="1" x14ac:dyDescent="0.35">
      <c r="C5217"/>
      <c r="D5217"/>
      <c r="E5217"/>
      <c r="F5217"/>
      <c r="G5217"/>
      <c r="H5217"/>
      <c r="I5217"/>
      <c r="J5217"/>
      <c r="K5217"/>
      <c r="L5217"/>
      <c r="M5217"/>
      <c r="N5217"/>
      <c r="O5217"/>
      <c r="S5217"/>
      <c r="T5217"/>
      <c r="U5217"/>
      <c r="V5217"/>
      <c r="Y5217"/>
      <c r="Z5217"/>
      <c r="AA5217"/>
      <c r="AB5217"/>
      <c r="AC5217"/>
      <c r="AD5217"/>
      <c r="AE5217"/>
      <c r="AF5217"/>
      <c r="AG5217"/>
      <c r="AH5217"/>
      <c r="AI5217"/>
      <c r="AJ5217"/>
      <c r="AK5217"/>
      <c r="AL5217"/>
    </row>
    <row r="5218" spans="3:38" ht="15" customHeight="1" x14ac:dyDescent="0.35">
      <c r="C5218"/>
      <c r="D5218"/>
      <c r="E5218"/>
      <c r="F5218"/>
      <c r="G5218"/>
      <c r="H5218"/>
      <c r="I5218"/>
      <c r="J5218"/>
      <c r="K5218"/>
      <c r="L5218"/>
      <c r="M5218"/>
      <c r="N5218"/>
      <c r="O5218"/>
      <c r="S5218"/>
      <c r="T5218"/>
      <c r="U5218"/>
      <c r="V5218"/>
      <c r="Y5218"/>
      <c r="Z5218"/>
      <c r="AA5218"/>
      <c r="AB5218"/>
      <c r="AC5218"/>
      <c r="AD5218"/>
      <c r="AE5218"/>
      <c r="AF5218"/>
      <c r="AG5218"/>
      <c r="AH5218"/>
      <c r="AI5218"/>
      <c r="AJ5218"/>
      <c r="AK5218"/>
      <c r="AL5218"/>
    </row>
    <row r="5219" spans="3:38" ht="15" customHeight="1" x14ac:dyDescent="0.35">
      <c r="C5219"/>
      <c r="D5219"/>
      <c r="E5219"/>
      <c r="F5219"/>
      <c r="G5219"/>
      <c r="H5219"/>
      <c r="I5219"/>
      <c r="J5219"/>
      <c r="K5219"/>
      <c r="L5219"/>
      <c r="M5219"/>
      <c r="N5219"/>
      <c r="O5219"/>
      <c r="S5219"/>
      <c r="T5219"/>
      <c r="U5219"/>
      <c r="V5219"/>
      <c r="Y5219"/>
      <c r="Z5219"/>
      <c r="AA5219"/>
      <c r="AB5219"/>
      <c r="AC5219"/>
      <c r="AD5219"/>
      <c r="AE5219"/>
      <c r="AF5219"/>
      <c r="AG5219"/>
      <c r="AH5219"/>
      <c r="AI5219"/>
      <c r="AJ5219"/>
      <c r="AK5219"/>
      <c r="AL5219"/>
    </row>
    <row r="5220" spans="3:38" ht="15" customHeight="1" x14ac:dyDescent="0.35">
      <c r="C5220"/>
      <c r="D5220"/>
      <c r="E5220"/>
      <c r="F5220"/>
      <c r="G5220"/>
      <c r="H5220"/>
      <c r="I5220"/>
      <c r="J5220"/>
      <c r="K5220"/>
      <c r="L5220"/>
      <c r="M5220"/>
      <c r="N5220"/>
      <c r="O5220"/>
      <c r="S5220"/>
      <c r="T5220"/>
      <c r="U5220"/>
      <c r="V5220"/>
      <c r="Y5220"/>
      <c r="Z5220"/>
      <c r="AA5220"/>
      <c r="AB5220"/>
      <c r="AC5220"/>
      <c r="AD5220"/>
      <c r="AE5220"/>
      <c r="AF5220"/>
      <c r="AG5220"/>
      <c r="AH5220"/>
      <c r="AI5220"/>
      <c r="AJ5220"/>
      <c r="AK5220"/>
      <c r="AL5220"/>
    </row>
    <row r="5221" spans="3:38" ht="15" customHeight="1" x14ac:dyDescent="0.35">
      <c r="C5221"/>
      <c r="D5221"/>
      <c r="E5221"/>
      <c r="F5221"/>
      <c r="G5221"/>
      <c r="H5221"/>
      <c r="I5221"/>
      <c r="J5221"/>
      <c r="K5221"/>
      <c r="L5221"/>
      <c r="M5221"/>
      <c r="N5221"/>
      <c r="O5221"/>
      <c r="S5221"/>
      <c r="T5221"/>
      <c r="U5221"/>
      <c r="V5221"/>
      <c r="Y5221"/>
      <c r="Z5221"/>
      <c r="AA5221"/>
      <c r="AB5221"/>
      <c r="AC5221"/>
      <c r="AD5221"/>
      <c r="AE5221"/>
      <c r="AF5221"/>
      <c r="AG5221"/>
      <c r="AH5221"/>
      <c r="AI5221"/>
      <c r="AJ5221"/>
      <c r="AK5221"/>
      <c r="AL5221"/>
    </row>
    <row r="5222" spans="3:38" ht="15" customHeight="1" x14ac:dyDescent="0.35">
      <c r="C5222"/>
      <c r="D5222"/>
      <c r="E5222"/>
      <c r="F5222"/>
      <c r="G5222"/>
      <c r="H5222"/>
      <c r="I5222"/>
      <c r="J5222"/>
      <c r="K5222"/>
      <c r="L5222"/>
      <c r="M5222"/>
      <c r="N5222"/>
      <c r="O5222"/>
      <c r="S5222"/>
      <c r="T5222"/>
      <c r="U5222"/>
      <c r="V5222"/>
      <c r="Y5222"/>
      <c r="Z5222"/>
      <c r="AA5222"/>
      <c r="AB5222"/>
      <c r="AC5222"/>
      <c r="AD5222"/>
      <c r="AE5222"/>
      <c r="AF5222"/>
      <c r="AG5222"/>
      <c r="AH5222"/>
      <c r="AI5222"/>
      <c r="AJ5222"/>
      <c r="AK5222"/>
      <c r="AL5222"/>
    </row>
    <row r="5223" spans="3:38" ht="15" customHeight="1" x14ac:dyDescent="0.35">
      <c r="C5223"/>
      <c r="D5223"/>
      <c r="E5223"/>
      <c r="F5223"/>
      <c r="G5223"/>
      <c r="H5223"/>
      <c r="I5223"/>
      <c r="J5223"/>
      <c r="K5223"/>
      <c r="L5223"/>
      <c r="M5223"/>
      <c r="N5223"/>
      <c r="O5223"/>
      <c r="S5223"/>
      <c r="T5223"/>
      <c r="U5223"/>
      <c r="V5223"/>
      <c r="Y5223"/>
      <c r="Z5223"/>
      <c r="AA5223"/>
      <c r="AB5223"/>
      <c r="AC5223"/>
      <c r="AD5223"/>
      <c r="AE5223"/>
      <c r="AF5223"/>
      <c r="AG5223"/>
      <c r="AH5223"/>
      <c r="AI5223"/>
      <c r="AJ5223"/>
      <c r="AK5223"/>
      <c r="AL5223"/>
    </row>
    <row r="5224" spans="3:38" ht="15" customHeight="1" x14ac:dyDescent="0.35">
      <c r="C5224"/>
      <c r="D5224"/>
      <c r="E5224"/>
      <c r="F5224"/>
      <c r="G5224"/>
      <c r="H5224"/>
      <c r="I5224"/>
      <c r="J5224"/>
      <c r="K5224"/>
      <c r="L5224"/>
      <c r="M5224"/>
      <c r="N5224"/>
      <c r="O5224"/>
      <c r="S5224"/>
      <c r="T5224"/>
      <c r="U5224"/>
      <c r="V5224"/>
      <c r="Y5224"/>
      <c r="Z5224"/>
      <c r="AA5224"/>
      <c r="AB5224"/>
      <c r="AC5224"/>
      <c r="AD5224"/>
      <c r="AE5224"/>
      <c r="AF5224"/>
      <c r="AG5224"/>
      <c r="AH5224"/>
      <c r="AI5224"/>
      <c r="AJ5224"/>
      <c r="AK5224"/>
      <c r="AL5224"/>
    </row>
    <row r="5225" spans="3:38" ht="15" customHeight="1" x14ac:dyDescent="0.35">
      <c r="C5225"/>
      <c r="D5225"/>
      <c r="E5225"/>
      <c r="F5225"/>
      <c r="G5225"/>
      <c r="H5225"/>
      <c r="I5225"/>
      <c r="J5225"/>
      <c r="K5225"/>
      <c r="L5225"/>
      <c r="M5225"/>
      <c r="N5225"/>
      <c r="O5225"/>
      <c r="S5225"/>
      <c r="T5225"/>
      <c r="U5225"/>
      <c r="V5225"/>
      <c r="Y5225"/>
      <c r="Z5225"/>
      <c r="AA5225"/>
      <c r="AB5225"/>
      <c r="AC5225"/>
      <c r="AD5225"/>
      <c r="AE5225"/>
      <c r="AF5225"/>
      <c r="AG5225"/>
      <c r="AH5225"/>
      <c r="AI5225"/>
      <c r="AJ5225"/>
      <c r="AK5225"/>
      <c r="AL5225"/>
    </row>
    <row r="5226" spans="3:38" ht="15" customHeight="1" x14ac:dyDescent="0.35">
      <c r="C5226"/>
      <c r="D5226"/>
      <c r="E5226"/>
      <c r="F5226"/>
      <c r="G5226"/>
      <c r="H5226"/>
      <c r="I5226"/>
      <c r="J5226"/>
      <c r="K5226"/>
      <c r="L5226"/>
      <c r="M5226"/>
      <c r="N5226"/>
      <c r="O5226"/>
      <c r="S5226"/>
      <c r="T5226"/>
      <c r="U5226"/>
      <c r="V5226"/>
      <c r="Y5226"/>
      <c r="Z5226"/>
      <c r="AA5226"/>
      <c r="AB5226"/>
      <c r="AC5226"/>
      <c r="AD5226"/>
      <c r="AE5226"/>
      <c r="AF5226"/>
      <c r="AG5226"/>
      <c r="AH5226"/>
      <c r="AI5226"/>
      <c r="AJ5226"/>
      <c r="AK5226"/>
      <c r="AL5226"/>
    </row>
    <row r="5227" spans="3:38" ht="15" customHeight="1" x14ac:dyDescent="0.35">
      <c r="C5227"/>
      <c r="D5227"/>
      <c r="E5227"/>
      <c r="F5227"/>
      <c r="G5227"/>
      <c r="H5227"/>
      <c r="I5227"/>
      <c r="J5227"/>
      <c r="K5227"/>
      <c r="L5227"/>
      <c r="M5227"/>
      <c r="N5227"/>
      <c r="O5227"/>
      <c r="S5227"/>
      <c r="T5227"/>
      <c r="U5227"/>
      <c r="V5227"/>
      <c r="Y5227"/>
      <c r="Z5227"/>
      <c r="AA5227"/>
      <c r="AB5227"/>
      <c r="AC5227"/>
      <c r="AD5227"/>
      <c r="AE5227"/>
      <c r="AF5227"/>
      <c r="AG5227"/>
      <c r="AH5227"/>
      <c r="AI5227"/>
      <c r="AJ5227"/>
      <c r="AK5227"/>
      <c r="AL5227"/>
    </row>
    <row r="5228" spans="3:38" ht="15" customHeight="1" x14ac:dyDescent="0.35">
      <c r="C5228"/>
      <c r="D5228"/>
      <c r="E5228"/>
      <c r="F5228"/>
      <c r="G5228"/>
      <c r="H5228"/>
      <c r="I5228"/>
      <c r="J5228"/>
      <c r="K5228"/>
      <c r="L5228"/>
      <c r="M5228"/>
      <c r="N5228"/>
      <c r="O5228"/>
      <c r="S5228"/>
      <c r="T5228"/>
      <c r="U5228"/>
      <c r="V5228"/>
      <c r="Y5228"/>
      <c r="Z5228"/>
      <c r="AA5228"/>
      <c r="AB5228"/>
      <c r="AC5228"/>
      <c r="AD5228"/>
      <c r="AE5228"/>
      <c r="AF5228"/>
      <c r="AG5228"/>
      <c r="AH5228"/>
      <c r="AI5228"/>
      <c r="AJ5228"/>
      <c r="AK5228"/>
      <c r="AL5228"/>
    </row>
    <row r="5229" spans="3:38" ht="15" customHeight="1" x14ac:dyDescent="0.35">
      <c r="C5229"/>
      <c r="D5229"/>
      <c r="E5229"/>
      <c r="F5229"/>
      <c r="G5229"/>
      <c r="H5229"/>
      <c r="I5229"/>
      <c r="J5229"/>
      <c r="K5229"/>
      <c r="L5229"/>
      <c r="M5229"/>
      <c r="N5229"/>
      <c r="O5229"/>
      <c r="S5229"/>
      <c r="T5229"/>
      <c r="U5229"/>
      <c r="V5229"/>
      <c r="Y5229"/>
      <c r="Z5229"/>
      <c r="AA5229"/>
      <c r="AB5229"/>
      <c r="AC5229"/>
      <c r="AD5229"/>
      <c r="AE5229"/>
      <c r="AF5229"/>
      <c r="AG5229"/>
      <c r="AH5229"/>
      <c r="AI5229"/>
      <c r="AJ5229"/>
      <c r="AK5229"/>
      <c r="AL5229"/>
    </row>
    <row r="5230" spans="3:38" ht="15" customHeight="1" x14ac:dyDescent="0.35">
      <c r="C5230"/>
      <c r="D5230"/>
      <c r="E5230"/>
      <c r="F5230"/>
      <c r="G5230"/>
      <c r="H5230"/>
      <c r="I5230"/>
      <c r="J5230"/>
      <c r="K5230"/>
      <c r="L5230"/>
      <c r="M5230"/>
      <c r="N5230"/>
      <c r="O5230"/>
      <c r="S5230"/>
      <c r="T5230"/>
      <c r="U5230"/>
      <c r="V5230"/>
      <c r="Y5230"/>
      <c r="Z5230"/>
      <c r="AA5230"/>
      <c r="AB5230"/>
      <c r="AC5230"/>
      <c r="AD5230"/>
      <c r="AE5230"/>
      <c r="AF5230"/>
      <c r="AG5230"/>
      <c r="AH5230"/>
      <c r="AI5230"/>
      <c r="AJ5230"/>
      <c r="AK5230"/>
      <c r="AL5230"/>
    </row>
    <row r="5231" spans="3:38" ht="15" customHeight="1" x14ac:dyDescent="0.35">
      <c r="C5231"/>
      <c r="D5231"/>
      <c r="E5231"/>
      <c r="F5231"/>
      <c r="G5231"/>
      <c r="H5231"/>
      <c r="I5231"/>
      <c r="J5231"/>
      <c r="K5231"/>
      <c r="L5231"/>
      <c r="M5231"/>
      <c r="N5231"/>
      <c r="O5231"/>
      <c r="S5231"/>
      <c r="T5231"/>
      <c r="U5231"/>
      <c r="V5231"/>
      <c r="Y5231"/>
      <c r="Z5231"/>
      <c r="AA5231"/>
      <c r="AB5231"/>
      <c r="AC5231"/>
      <c r="AD5231"/>
      <c r="AE5231"/>
      <c r="AF5231"/>
      <c r="AG5231"/>
      <c r="AH5231"/>
      <c r="AI5231"/>
      <c r="AJ5231"/>
      <c r="AK5231"/>
      <c r="AL5231"/>
    </row>
    <row r="5232" spans="3:38" ht="15" customHeight="1" x14ac:dyDescent="0.35">
      <c r="C5232"/>
      <c r="D5232"/>
      <c r="E5232"/>
      <c r="F5232"/>
      <c r="G5232"/>
      <c r="H5232"/>
      <c r="I5232"/>
      <c r="J5232"/>
      <c r="K5232"/>
      <c r="L5232"/>
      <c r="M5232"/>
      <c r="N5232"/>
      <c r="O5232"/>
      <c r="S5232"/>
      <c r="T5232"/>
      <c r="U5232"/>
      <c r="V5232"/>
      <c r="Y5232"/>
      <c r="Z5232"/>
      <c r="AA5232"/>
      <c r="AB5232"/>
      <c r="AC5232"/>
      <c r="AD5232"/>
      <c r="AE5232"/>
      <c r="AF5232"/>
      <c r="AG5232"/>
      <c r="AH5232"/>
      <c r="AI5232"/>
      <c r="AJ5232"/>
      <c r="AK5232"/>
      <c r="AL5232"/>
    </row>
    <row r="5233" spans="3:38" ht="15" customHeight="1" x14ac:dyDescent="0.35">
      <c r="C5233"/>
      <c r="D5233"/>
      <c r="E5233"/>
      <c r="F5233"/>
      <c r="G5233"/>
      <c r="H5233"/>
      <c r="I5233"/>
      <c r="J5233"/>
      <c r="K5233"/>
      <c r="L5233"/>
      <c r="M5233"/>
      <c r="N5233"/>
      <c r="O5233"/>
      <c r="S5233"/>
      <c r="T5233"/>
      <c r="U5233"/>
      <c r="V5233"/>
      <c r="Y5233"/>
      <c r="Z5233"/>
      <c r="AA5233"/>
      <c r="AB5233"/>
      <c r="AC5233"/>
      <c r="AD5233"/>
      <c r="AE5233"/>
      <c r="AF5233"/>
      <c r="AG5233"/>
      <c r="AH5233"/>
      <c r="AI5233"/>
      <c r="AJ5233"/>
      <c r="AK5233"/>
      <c r="AL5233"/>
    </row>
    <row r="5234" spans="3:38" ht="15" customHeight="1" x14ac:dyDescent="0.35">
      <c r="C5234"/>
      <c r="D5234"/>
      <c r="E5234"/>
      <c r="F5234"/>
      <c r="G5234"/>
      <c r="H5234"/>
      <c r="I5234"/>
      <c r="J5234"/>
      <c r="K5234"/>
      <c r="L5234"/>
      <c r="M5234"/>
      <c r="N5234"/>
      <c r="O5234"/>
      <c r="S5234"/>
      <c r="T5234"/>
      <c r="U5234"/>
      <c r="V5234"/>
      <c r="Y5234"/>
      <c r="Z5234"/>
      <c r="AA5234"/>
      <c r="AB5234"/>
      <c r="AC5234"/>
      <c r="AD5234"/>
      <c r="AE5234"/>
      <c r="AF5234"/>
      <c r="AG5234"/>
      <c r="AH5234"/>
      <c r="AI5234"/>
      <c r="AJ5234"/>
      <c r="AK5234"/>
      <c r="AL5234"/>
    </row>
    <row r="5235" spans="3:38" ht="15" customHeight="1" x14ac:dyDescent="0.35">
      <c r="C5235"/>
      <c r="D5235"/>
      <c r="E5235"/>
      <c r="F5235"/>
      <c r="G5235"/>
      <c r="H5235"/>
      <c r="I5235"/>
      <c r="J5235"/>
      <c r="K5235"/>
      <c r="L5235"/>
      <c r="M5235"/>
      <c r="N5235"/>
      <c r="O5235"/>
      <c r="S5235"/>
      <c r="T5235"/>
      <c r="U5235"/>
      <c r="V5235"/>
      <c r="Y5235"/>
      <c r="Z5235"/>
      <c r="AA5235"/>
      <c r="AB5235"/>
      <c r="AC5235"/>
      <c r="AD5235"/>
      <c r="AE5235"/>
      <c r="AF5235"/>
      <c r="AG5235"/>
      <c r="AH5235"/>
      <c r="AI5235"/>
      <c r="AJ5235"/>
      <c r="AK5235"/>
      <c r="AL5235"/>
    </row>
    <row r="5236" spans="3:38" ht="15" customHeight="1" x14ac:dyDescent="0.35">
      <c r="C5236"/>
      <c r="D5236"/>
      <c r="E5236"/>
      <c r="F5236"/>
      <c r="G5236"/>
      <c r="H5236"/>
      <c r="I5236"/>
      <c r="J5236"/>
      <c r="K5236"/>
      <c r="L5236"/>
      <c r="M5236"/>
      <c r="N5236"/>
      <c r="O5236"/>
      <c r="S5236"/>
      <c r="T5236"/>
      <c r="U5236"/>
      <c r="V5236"/>
      <c r="Y5236"/>
      <c r="Z5236"/>
      <c r="AA5236"/>
      <c r="AB5236"/>
      <c r="AC5236"/>
      <c r="AD5236"/>
      <c r="AE5236"/>
      <c r="AF5236"/>
      <c r="AG5236"/>
      <c r="AH5236"/>
      <c r="AI5236"/>
      <c r="AJ5236"/>
      <c r="AK5236"/>
      <c r="AL5236"/>
    </row>
    <row r="5237" spans="3:38" ht="15" customHeight="1" x14ac:dyDescent="0.35">
      <c r="C5237"/>
      <c r="D5237"/>
      <c r="E5237"/>
      <c r="F5237"/>
      <c r="G5237"/>
      <c r="H5237"/>
      <c r="I5237"/>
      <c r="J5237"/>
      <c r="K5237"/>
      <c r="L5237"/>
      <c r="M5237"/>
      <c r="N5237"/>
      <c r="O5237"/>
      <c r="S5237"/>
      <c r="T5237"/>
      <c r="U5237"/>
      <c r="V5237"/>
      <c r="Y5237"/>
      <c r="Z5237"/>
      <c r="AA5237"/>
      <c r="AB5237"/>
      <c r="AC5237"/>
      <c r="AD5237"/>
      <c r="AE5237"/>
      <c r="AF5237"/>
      <c r="AG5237"/>
      <c r="AH5237"/>
      <c r="AI5237"/>
      <c r="AJ5237"/>
      <c r="AK5237"/>
      <c r="AL5237"/>
    </row>
    <row r="5238" spans="3:38" ht="15" customHeight="1" x14ac:dyDescent="0.35">
      <c r="C5238"/>
      <c r="D5238"/>
      <c r="E5238"/>
      <c r="F5238"/>
      <c r="G5238"/>
      <c r="H5238"/>
      <c r="I5238"/>
      <c r="J5238"/>
      <c r="K5238"/>
      <c r="L5238"/>
      <c r="M5238"/>
      <c r="N5238"/>
      <c r="O5238"/>
      <c r="S5238"/>
      <c r="T5238"/>
      <c r="U5238"/>
      <c r="V5238"/>
      <c r="Y5238"/>
      <c r="Z5238"/>
      <c r="AA5238"/>
      <c r="AB5238"/>
      <c r="AC5238"/>
      <c r="AD5238"/>
      <c r="AE5238"/>
      <c r="AF5238"/>
      <c r="AG5238"/>
      <c r="AH5238"/>
      <c r="AI5238"/>
      <c r="AJ5238"/>
      <c r="AK5238"/>
      <c r="AL5238"/>
    </row>
    <row r="5239" spans="3:38" ht="15" customHeight="1" x14ac:dyDescent="0.35">
      <c r="C5239"/>
      <c r="D5239"/>
      <c r="E5239"/>
      <c r="F5239"/>
      <c r="G5239"/>
      <c r="H5239"/>
      <c r="I5239"/>
      <c r="J5239"/>
      <c r="K5239"/>
      <c r="L5239"/>
      <c r="M5239"/>
      <c r="N5239"/>
      <c r="O5239"/>
      <c r="S5239"/>
      <c r="T5239"/>
      <c r="U5239"/>
      <c r="V5239"/>
      <c r="Y5239"/>
      <c r="Z5239"/>
      <c r="AA5239"/>
      <c r="AB5239"/>
      <c r="AC5239"/>
      <c r="AD5239"/>
      <c r="AE5239"/>
      <c r="AF5239"/>
      <c r="AG5239"/>
      <c r="AH5239"/>
      <c r="AI5239"/>
      <c r="AJ5239"/>
      <c r="AK5239"/>
      <c r="AL5239"/>
    </row>
    <row r="5240" spans="3:38" ht="15" customHeight="1" x14ac:dyDescent="0.35">
      <c r="C5240"/>
      <c r="D5240"/>
      <c r="E5240"/>
      <c r="F5240"/>
      <c r="G5240"/>
      <c r="H5240"/>
      <c r="I5240"/>
      <c r="J5240"/>
      <c r="K5240"/>
      <c r="L5240"/>
      <c r="M5240"/>
      <c r="N5240"/>
      <c r="O5240"/>
      <c r="S5240"/>
      <c r="T5240"/>
      <c r="U5240"/>
      <c r="V5240"/>
      <c r="Y5240"/>
      <c r="Z5240"/>
      <c r="AA5240"/>
      <c r="AB5240"/>
      <c r="AC5240"/>
      <c r="AD5240"/>
      <c r="AE5240"/>
      <c r="AF5240"/>
      <c r="AG5240"/>
      <c r="AH5240"/>
      <c r="AI5240"/>
      <c r="AJ5240"/>
      <c r="AK5240"/>
      <c r="AL5240"/>
    </row>
    <row r="5241" spans="3:38" ht="15" customHeight="1" x14ac:dyDescent="0.35">
      <c r="C5241"/>
      <c r="D5241"/>
      <c r="E5241"/>
      <c r="F5241"/>
      <c r="G5241"/>
      <c r="H5241"/>
      <c r="I5241"/>
      <c r="J5241"/>
      <c r="K5241"/>
      <c r="L5241"/>
      <c r="M5241"/>
      <c r="N5241"/>
      <c r="O5241"/>
      <c r="S5241"/>
      <c r="T5241"/>
      <c r="U5241"/>
      <c r="V5241"/>
      <c r="Y5241"/>
      <c r="Z5241"/>
      <c r="AA5241"/>
      <c r="AB5241"/>
      <c r="AC5241"/>
      <c r="AD5241"/>
      <c r="AE5241"/>
      <c r="AF5241"/>
      <c r="AG5241"/>
      <c r="AH5241"/>
      <c r="AI5241"/>
      <c r="AJ5241"/>
      <c r="AK5241"/>
      <c r="AL5241"/>
    </row>
    <row r="5242" spans="3:38" ht="15" customHeight="1" x14ac:dyDescent="0.35">
      <c r="C5242"/>
      <c r="D5242"/>
      <c r="E5242"/>
      <c r="F5242"/>
      <c r="G5242"/>
      <c r="H5242"/>
      <c r="I5242"/>
      <c r="J5242"/>
      <c r="K5242"/>
      <c r="L5242"/>
      <c r="M5242"/>
      <c r="N5242"/>
      <c r="O5242"/>
      <c r="S5242"/>
      <c r="T5242"/>
      <c r="U5242"/>
      <c r="V5242"/>
      <c r="Y5242"/>
      <c r="Z5242"/>
      <c r="AA5242"/>
      <c r="AB5242"/>
      <c r="AC5242"/>
      <c r="AD5242"/>
      <c r="AE5242"/>
      <c r="AF5242"/>
      <c r="AG5242"/>
      <c r="AH5242"/>
      <c r="AI5242"/>
      <c r="AJ5242"/>
      <c r="AK5242"/>
      <c r="AL5242"/>
    </row>
    <row r="5243" spans="3:38" ht="15" customHeight="1" x14ac:dyDescent="0.35">
      <c r="C5243"/>
      <c r="D5243"/>
      <c r="E5243"/>
      <c r="F5243"/>
      <c r="G5243"/>
      <c r="H5243"/>
      <c r="I5243"/>
      <c r="J5243"/>
      <c r="K5243"/>
      <c r="L5243"/>
      <c r="M5243"/>
      <c r="N5243"/>
      <c r="O5243"/>
      <c r="S5243"/>
      <c r="T5243"/>
      <c r="U5243"/>
      <c r="V5243"/>
      <c r="Y5243"/>
      <c r="Z5243"/>
      <c r="AA5243"/>
      <c r="AB5243"/>
      <c r="AC5243"/>
      <c r="AD5243"/>
      <c r="AE5243"/>
      <c r="AF5243"/>
      <c r="AG5243"/>
      <c r="AH5243"/>
      <c r="AI5243"/>
      <c r="AJ5243"/>
      <c r="AK5243"/>
      <c r="AL5243"/>
    </row>
    <row r="5244" spans="3:38" ht="15" customHeight="1" x14ac:dyDescent="0.35">
      <c r="C5244"/>
      <c r="D5244"/>
      <c r="E5244"/>
      <c r="F5244"/>
      <c r="G5244"/>
      <c r="H5244"/>
      <c r="I5244"/>
      <c r="J5244"/>
      <c r="K5244"/>
      <c r="L5244"/>
      <c r="M5244"/>
      <c r="N5244"/>
      <c r="O5244"/>
      <c r="S5244"/>
      <c r="T5244"/>
      <c r="U5244"/>
      <c r="V5244"/>
      <c r="Y5244"/>
      <c r="Z5244"/>
      <c r="AA5244"/>
      <c r="AB5244"/>
      <c r="AC5244"/>
      <c r="AD5244"/>
      <c r="AE5244"/>
      <c r="AF5244"/>
      <c r="AG5244"/>
      <c r="AH5244"/>
      <c r="AI5244"/>
      <c r="AJ5244"/>
      <c r="AK5244"/>
      <c r="AL5244"/>
    </row>
    <row r="5245" spans="3:38" ht="15" customHeight="1" x14ac:dyDescent="0.35">
      <c r="C5245"/>
      <c r="D5245"/>
      <c r="E5245"/>
      <c r="F5245"/>
      <c r="G5245"/>
      <c r="H5245"/>
      <c r="I5245"/>
      <c r="J5245"/>
      <c r="K5245"/>
      <c r="L5245"/>
      <c r="M5245"/>
      <c r="N5245"/>
      <c r="O5245"/>
      <c r="S5245"/>
      <c r="T5245"/>
      <c r="U5245"/>
      <c r="V5245"/>
      <c r="Y5245"/>
      <c r="Z5245"/>
      <c r="AA5245"/>
      <c r="AB5245"/>
      <c r="AC5245"/>
      <c r="AD5245"/>
      <c r="AE5245"/>
      <c r="AF5245"/>
      <c r="AG5245"/>
      <c r="AH5245"/>
      <c r="AI5245"/>
      <c r="AJ5245"/>
      <c r="AK5245"/>
      <c r="AL5245"/>
    </row>
    <row r="5246" spans="3:38" ht="15" customHeight="1" x14ac:dyDescent="0.35">
      <c r="C5246"/>
      <c r="D5246"/>
      <c r="E5246"/>
      <c r="F5246"/>
      <c r="G5246"/>
      <c r="H5246"/>
      <c r="I5246"/>
      <c r="J5246"/>
      <c r="K5246"/>
      <c r="L5246"/>
      <c r="M5246"/>
      <c r="N5246"/>
      <c r="O5246"/>
      <c r="S5246"/>
      <c r="T5246"/>
      <c r="U5246"/>
      <c r="V5246"/>
      <c r="Y5246"/>
      <c r="Z5246"/>
      <c r="AA5246"/>
      <c r="AB5246"/>
      <c r="AC5246"/>
      <c r="AD5246"/>
      <c r="AE5246"/>
      <c r="AF5246"/>
      <c r="AG5246"/>
      <c r="AH5246"/>
      <c r="AI5246"/>
      <c r="AJ5246"/>
      <c r="AK5246"/>
      <c r="AL5246"/>
    </row>
    <row r="5247" spans="3:38" ht="15" customHeight="1" x14ac:dyDescent="0.35">
      <c r="C5247"/>
      <c r="D5247"/>
      <c r="E5247"/>
      <c r="F5247"/>
      <c r="G5247"/>
      <c r="H5247"/>
      <c r="I5247"/>
      <c r="J5247"/>
      <c r="K5247"/>
      <c r="L5247"/>
      <c r="M5247"/>
      <c r="N5247"/>
      <c r="O5247"/>
      <c r="S5247"/>
      <c r="T5247"/>
      <c r="U5247"/>
      <c r="V5247"/>
      <c r="Y5247"/>
      <c r="Z5247"/>
      <c r="AA5247"/>
      <c r="AB5247"/>
      <c r="AC5247"/>
      <c r="AD5247"/>
      <c r="AE5247"/>
      <c r="AF5247"/>
      <c r="AG5247"/>
      <c r="AH5247"/>
      <c r="AI5247"/>
      <c r="AJ5247"/>
      <c r="AK5247"/>
      <c r="AL5247"/>
    </row>
    <row r="5248" spans="3:38" ht="15" customHeight="1" x14ac:dyDescent="0.35">
      <c r="C5248"/>
      <c r="D5248"/>
      <c r="E5248"/>
      <c r="F5248"/>
      <c r="G5248"/>
      <c r="H5248"/>
      <c r="I5248"/>
      <c r="J5248"/>
      <c r="K5248"/>
      <c r="L5248"/>
      <c r="M5248"/>
      <c r="N5248"/>
      <c r="O5248"/>
      <c r="S5248"/>
      <c r="T5248"/>
      <c r="U5248"/>
      <c r="V5248"/>
      <c r="Y5248"/>
      <c r="Z5248"/>
      <c r="AA5248"/>
      <c r="AB5248"/>
      <c r="AC5248"/>
      <c r="AD5248"/>
      <c r="AE5248"/>
      <c r="AF5248"/>
      <c r="AG5248"/>
      <c r="AH5248"/>
      <c r="AI5248"/>
      <c r="AJ5248"/>
      <c r="AK5248"/>
      <c r="AL5248"/>
    </row>
    <row r="5249" spans="3:38" ht="15" customHeight="1" x14ac:dyDescent="0.35">
      <c r="C5249"/>
      <c r="D5249"/>
      <c r="E5249"/>
      <c r="F5249"/>
      <c r="G5249"/>
      <c r="H5249"/>
      <c r="I5249"/>
      <c r="J5249"/>
      <c r="K5249"/>
      <c r="L5249"/>
      <c r="M5249"/>
      <c r="N5249"/>
      <c r="O5249"/>
      <c r="S5249"/>
      <c r="T5249"/>
      <c r="U5249"/>
      <c r="V5249"/>
      <c r="Y5249"/>
      <c r="Z5249"/>
      <c r="AA5249"/>
      <c r="AB5249"/>
      <c r="AC5249"/>
      <c r="AD5249"/>
      <c r="AE5249"/>
      <c r="AF5249"/>
      <c r="AG5249"/>
      <c r="AH5249"/>
      <c r="AI5249"/>
      <c r="AJ5249"/>
      <c r="AK5249"/>
      <c r="AL5249"/>
    </row>
    <row r="5250" spans="3:38" ht="15" customHeight="1" x14ac:dyDescent="0.35">
      <c r="C5250"/>
      <c r="D5250"/>
      <c r="E5250"/>
      <c r="F5250"/>
      <c r="G5250"/>
      <c r="H5250"/>
      <c r="I5250"/>
      <c r="J5250"/>
      <c r="K5250"/>
      <c r="L5250"/>
      <c r="M5250"/>
      <c r="N5250"/>
      <c r="O5250"/>
      <c r="S5250"/>
      <c r="T5250"/>
      <c r="U5250"/>
      <c r="V5250"/>
      <c r="Y5250"/>
      <c r="Z5250"/>
      <c r="AA5250"/>
      <c r="AB5250"/>
      <c r="AC5250"/>
      <c r="AD5250"/>
      <c r="AE5250"/>
      <c r="AF5250"/>
      <c r="AG5250"/>
      <c r="AH5250"/>
      <c r="AI5250"/>
      <c r="AJ5250"/>
      <c r="AK5250"/>
      <c r="AL5250"/>
    </row>
    <row r="5251" spans="3:38" ht="15" customHeight="1" x14ac:dyDescent="0.35">
      <c r="C5251"/>
      <c r="D5251"/>
      <c r="E5251"/>
      <c r="F5251"/>
      <c r="G5251"/>
      <c r="H5251"/>
      <c r="I5251"/>
      <c r="J5251"/>
      <c r="K5251"/>
      <c r="L5251"/>
      <c r="M5251"/>
      <c r="N5251"/>
      <c r="O5251"/>
      <c r="S5251"/>
      <c r="T5251"/>
      <c r="U5251"/>
      <c r="V5251"/>
      <c r="Y5251"/>
      <c r="Z5251"/>
      <c r="AA5251"/>
      <c r="AB5251"/>
      <c r="AC5251"/>
      <c r="AD5251"/>
      <c r="AE5251"/>
      <c r="AF5251"/>
      <c r="AG5251"/>
      <c r="AH5251"/>
      <c r="AI5251"/>
      <c r="AJ5251"/>
      <c r="AK5251"/>
      <c r="AL5251"/>
    </row>
    <row r="5252" spans="3:38" ht="15" customHeight="1" x14ac:dyDescent="0.35">
      <c r="C5252"/>
      <c r="D5252"/>
      <c r="E5252"/>
      <c r="F5252"/>
      <c r="G5252"/>
      <c r="H5252"/>
      <c r="I5252"/>
      <c r="J5252"/>
      <c r="K5252"/>
      <c r="L5252"/>
      <c r="M5252"/>
      <c r="N5252"/>
      <c r="O5252"/>
      <c r="S5252"/>
      <c r="T5252"/>
      <c r="U5252"/>
      <c r="V5252"/>
      <c r="Y5252"/>
      <c r="Z5252"/>
      <c r="AA5252"/>
      <c r="AB5252"/>
      <c r="AC5252"/>
      <c r="AD5252"/>
      <c r="AE5252"/>
      <c r="AF5252"/>
      <c r="AG5252"/>
      <c r="AH5252"/>
      <c r="AI5252"/>
      <c r="AJ5252"/>
      <c r="AK5252"/>
      <c r="AL5252"/>
    </row>
    <row r="5253" spans="3:38" ht="15" customHeight="1" x14ac:dyDescent="0.35">
      <c r="C5253"/>
      <c r="D5253"/>
      <c r="E5253"/>
      <c r="F5253"/>
      <c r="G5253"/>
      <c r="H5253"/>
      <c r="I5253"/>
      <c r="J5253"/>
      <c r="K5253"/>
      <c r="L5253"/>
      <c r="M5253"/>
      <c r="N5253"/>
      <c r="O5253"/>
      <c r="S5253"/>
      <c r="T5253"/>
      <c r="U5253"/>
      <c r="V5253"/>
      <c r="Y5253"/>
      <c r="Z5253"/>
      <c r="AA5253"/>
      <c r="AB5253"/>
      <c r="AC5253"/>
      <c r="AD5253"/>
      <c r="AE5253"/>
      <c r="AF5253"/>
      <c r="AG5253"/>
      <c r="AH5253"/>
      <c r="AI5253"/>
      <c r="AJ5253"/>
      <c r="AK5253"/>
      <c r="AL5253"/>
    </row>
    <row r="5254" spans="3:38" ht="15" customHeight="1" x14ac:dyDescent="0.35">
      <c r="C5254"/>
      <c r="D5254"/>
      <c r="E5254"/>
      <c r="F5254"/>
      <c r="G5254"/>
      <c r="H5254"/>
      <c r="I5254"/>
      <c r="J5254"/>
      <c r="K5254"/>
      <c r="L5254"/>
      <c r="M5254"/>
      <c r="N5254"/>
      <c r="O5254"/>
      <c r="S5254"/>
      <c r="T5254"/>
      <c r="U5254"/>
      <c r="V5254"/>
      <c r="Y5254"/>
      <c r="Z5254"/>
      <c r="AA5254"/>
      <c r="AB5254"/>
      <c r="AC5254"/>
      <c r="AD5254"/>
      <c r="AE5254"/>
      <c r="AF5254"/>
      <c r="AG5254"/>
      <c r="AH5254"/>
      <c r="AI5254"/>
      <c r="AJ5254"/>
      <c r="AK5254"/>
      <c r="AL5254"/>
    </row>
    <row r="5255" spans="3:38" ht="15" customHeight="1" x14ac:dyDescent="0.35">
      <c r="C5255"/>
      <c r="D5255"/>
      <c r="E5255"/>
      <c r="F5255"/>
      <c r="G5255"/>
      <c r="H5255"/>
      <c r="I5255"/>
      <c r="J5255"/>
      <c r="K5255"/>
      <c r="L5255"/>
      <c r="M5255"/>
      <c r="N5255"/>
      <c r="O5255"/>
      <c r="S5255"/>
      <c r="T5255"/>
      <c r="U5255"/>
      <c r="V5255"/>
      <c r="Y5255"/>
      <c r="Z5255"/>
      <c r="AA5255"/>
      <c r="AB5255"/>
      <c r="AC5255"/>
      <c r="AD5255"/>
      <c r="AE5255"/>
      <c r="AF5255"/>
      <c r="AG5255"/>
      <c r="AH5255"/>
      <c r="AI5255"/>
      <c r="AJ5255"/>
      <c r="AK5255"/>
      <c r="AL5255"/>
    </row>
    <row r="5256" spans="3:38" ht="15" customHeight="1" x14ac:dyDescent="0.35">
      <c r="C5256"/>
      <c r="D5256"/>
      <c r="E5256"/>
      <c r="F5256"/>
      <c r="G5256"/>
      <c r="H5256"/>
      <c r="I5256"/>
      <c r="J5256"/>
      <c r="K5256"/>
      <c r="L5256"/>
      <c r="M5256"/>
      <c r="N5256"/>
      <c r="O5256"/>
      <c r="S5256"/>
      <c r="T5256"/>
      <c r="U5256"/>
      <c r="V5256"/>
      <c r="Y5256"/>
      <c r="Z5256"/>
      <c r="AA5256"/>
      <c r="AB5256"/>
      <c r="AC5256"/>
      <c r="AD5256"/>
      <c r="AE5256"/>
      <c r="AF5256"/>
      <c r="AG5256"/>
      <c r="AH5256"/>
      <c r="AI5256"/>
      <c r="AJ5256"/>
      <c r="AK5256"/>
      <c r="AL5256"/>
    </row>
    <row r="5257" spans="3:38" ht="15" customHeight="1" x14ac:dyDescent="0.35">
      <c r="C5257"/>
      <c r="D5257"/>
      <c r="E5257"/>
      <c r="F5257"/>
      <c r="G5257"/>
      <c r="H5257"/>
      <c r="I5257"/>
      <c r="J5257"/>
      <c r="K5257"/>
      <c r="L5257"/>
      <c r="M5257"/>
      <c r="N5257"/>
      <c r="O5257"/>
      <c r="S5257"/>
      <c r="T5257"/>
      <c r="U5257"/>
      <c r="V5257"/>
      <c r="Y5257"/>
      <c r="Z5257"/>
      <c r="AA5257"/>
      <c r="AB5257"/>
      <c r="AC5257"/>
      <c r="AD5257"/>
      <c r="AE5257"/>
      <c r="AF5257"/>
      <c r="AG5257"/>
      <c r="AH5257"/>
      <c r="AI5257"/>
      <c r="AJ5257"/>
      <c r="AK5257"/>
      <c r="AL5257"/>
    </row>
    <row r="5258" spans="3:38" ht="15" customHeight="1" x14ac:dyDescent="0.35">
      <c r="C5258"/>
      <c r="D5258"/>
      <c r="E5258"/>
      <c r="F5258"/>
      <c r="G5258"/>
      <c r="H5258"/>
      <c r="I5258"/>
      <c r="J5258"/>
      <c r="K5258"/>
      <c r="L5258"/>
      <c r="M5258"/>
      <c r="N5258"/>
      <c r="O5258"/>
      <c r="S5258"/>
      <c r="T5258"/>
      <c r="U5258"/>
      <c r="V5258"/>
      <c r="Y5258"/>
      <c r="Z5258"/>
      <c r="AA5258"/>
      <c r="AB5258"/>
      <c r="AC5258"/>
      <c r="AD5258"/>
      <c r="AE5258"/>
      <c r="AF5258"/>
      <c r="AG5258"/>
      <c r="AH5258"/>
      <c r="AI5258"/>
      <c r="AJ5258"/>
      <c r="AK5258"/>
      <c r="AL5258"/>
    </row>
    <row r="5259" spans="3:38" ht="15" customHeight="1" x14ac:dyDescent="0.35">
      <c r="C5259"/>
      <c r="D5259"/>
      <c r="E5259"/>
      <c r="F5259"/>
      <c r="G5259"/>
      <c r="H5259"/>
      <c r="I5259"/>
      <c r="J5259"/>
      <c r="K5259"/>
      <c r="L5259"/>
      <c r="M5259"/>
      <c r="N5259"/>
      <c r="O5259"/>
      <c r="S5259"/>
      <c r="T5259"/>
      <c r="U5259"/>
      <c r="V5259"/>
      <c r="Y5259"/>
      <c r="Z5259"/>
      <c r="AA5259"/>
      <c r="AB5259"/>
      <c r="AC5259"/>
      <c r="AD5259"/>
      <c r="AE5259"/>
      <c r="AF5259"/>
      <c r="AG5259"/>
      <c r="AH5259"/>
      <c r="AI5259"/>
      <c r="AJ5259"/>
      <c r="AK5259"/>
      <c r="AL5259"/>
    </row>
    <row r="5260" spans="3:38" ht="15" customHeight="1" x14ac:dyDescent="0.35">
      <c r="C5260"/>
      <c r="D5260"/>
      <c r="E5260"/>
      <c r="F5260"/>
      <c r="G5260"/>
      <c r="H5260"/>
      <c r="I5260"/>
      <c r="J5260"/>
      <c r="K5260"/>
      <c r="L5260"/>
      <c r="M5260"/>
      <c r="N5260"/>
      <c r="O5260"/>
      <c r="S5260"/>
      <c r="T5260"/>
      <c r="U5260"/>
      <c r="V5260"/>
      <c r="Y5260"/>
      <c r="Z5260"/>
      <c r="AA5260"/>
      <c r="AB5260"/>
      <c r="AC5260"/>
      <c r="AD5260"/>
      <c r="AE5260"/>
      <c r="AF5260"/>
      <c r="AG5260"/>
      <c r="AH5260"/>
      <c r="AI5260"/>
      <c r="AJ5260"/>
      <c r="AK5260"/>
      <c r="AL5260"/>
    </row>
    <row r="5261" spans="3:38" ht="15" customHeight="1" x14ac:dyDescent="0.35">
      <c r="C5261"/>
      <c r="D5261"/>
      <c r="E5261"/>
      <c r="F5261"/>
      <c r="G5261"/>
      <c r="H5261"/>
      <c r="I5261"/>
      <c r="J5261"/>
      <c r="K5261"/>
      <c r="L5261"/>
      <c r="M5261"/>
      <c r="N5261"/>
      <c r="O5261"/>
      <c r="S5261"/>
      <c r="T5261"/>
      <c r="U5261"/>
      <c r="V5261"/>
      <c r="Y5261"/>
      <c r="Z5261"/>
      <c r="AA5261"/>
      <c r="AB5261"/>
      <c r="AC5261"/>
      <c r="AD5261"/>
      <c r="AE5261"/>
      <c r="AF5261"/>
      <c r="AG5261"/>
      <c r="AH5261"/>
      <c r="AI5261"/>
      <c r="AJ5261"/>
      <c r="AK5261"/>
      <c r="AL5261"/>
    </row>
    <row r="5262" spans="3:38" ht="15" customHeight="1" x14ac:dyDescent="0.35">
      <c r="C5262"/>
      <c r="D5262"/>
      <c r="E5262"/>
      <c r="F5262"/>
      <c r="G5262"/>
      <c r="H5262"/>
      <c r="I5262"/>
      <c r="J5262"/>
      <c r="K5262"/>
      <c r="L5262"/>
      <c r="M5262"/>
      <c r="N5262"/>
      <c r="O5262"/>
      <c r="S5262"/>
      <c r="T5262"/>
      <c r="U5262"/>
      <c r="V5262"/>
      <c r="Y5262"/>
      <c r="Z5262"/>
      <c r="AA5262"/>
      <c r="AB5262"/>
      <c r="AC5262"/>
      <c r="AD5262"/>
      <c r="AE5262"/>
      <c r="AF5262"/>
      <c r="AG5262"/>
      <c r="AH5262"/>
      <c r="AI5262"/>
      <c r="AJ5262"/>
      <c r="AK5262"/>
      <c r="AL5262"/>
    </row>
    <row r="5263" spans="3:38" ht="15" customHeight="1" x14ac:dyDescent="0.35">
      <c r="C5263"/>
      <c r="D5263"/>
      <c r="E5263"/>
      <c r="F5263"/>
      <c r="G5263"/>
      <c r="H5263"/>
      <c r="I5263"/>
      <c r="J5263"/>
      <c r="K5263"/>
      <c r="L5263"/>
      <c r="M5263"/>
      <c r="N5263"/>
      <c r="O5263"/>
      <c r="S5263"/>
      <c r="T5263"/>
      <c r="U5263"/>
      <c r="V5263"/>
      <c r="Y5263"/>
      <c r="Z5263"/>
      <c r="AA5263"/>
      <c r="AB5263"/>
      <c r="AC5263"/>
      <c r="AD5263"/>
      <c r="AE5263"/>
      <c r="AF5263"/>
      <c r="AG5263"/>
      <c r="AH5263"/>
      <c r="AI5263"/>
      <c r="AJ5263"/>
      <c r="AK5263"/>
      <c r="AL5263"/>
    </row>
    <row r="5264" spans="3:38" ht="15" customHeight="1" x14ac:dyDescent="0.35">
      <c r="C5264"/>
      <c r="D5264"/>
      <c r="E5264"/>
      <c r="F5264"/>
      <c r="G5264"/>
      <c r="H5264"/>
      <c r="I5264"/>
      <c r="J5264"/>
      <c r="K5264"/>
      <c r="L5264"/>
      <c r="M5264"/>
      <c r="N5264"/>
      <c r="O5264"/>
      <c r="S5264"/>
      <c r="T5264"/>
      <c r="U5264"/>
      <c r="V5264"/>
      <c r="Y5264"/>
      <c r="Z5264"/>
      <c r="AA5264"/>
      <c r="AB5264"/>
      <c r="AC5264"/>
      <c r="AD5264"/>
      <c r="AE5264"/>
      <c r="AF5264"/>
      <c r="AG5264"/>
      <c r="AH5264"/>
      <c r="AI5264"/>
      <c r="AJ5264"/>
      <c r="AK5264"/>
      <c r="AL5264"/>
    </row>
    <row r="5265" spans="3:38" ht="15" customHeight="1" x14ac:dyDescent="0.35">
      <c r="C5265"/>
      <c r="D5265"/>
      <c r="E5265"/>
      <c r="F5265"/>
      <c r="G5265"/>
      <c r="H5265"/>
      <c r="I5265"/>
      <c r="J5265"/>
      <c r="K5265"/>
      <c r="L5265"/>
      <c r="M5265"/>
      <c r="N5265"/>
      <c r="O5265"/>
      <c r="S5265"/>
      <c r="T5265"/>
      <c r="U5265"/>
      <c r="V5265"/>
      <c r="Y5265"/>
      <c r="Z5265"/>
      <c r="AA5265"/>
      <c r="AB5265"/>
      <c r="AC5265"/>
      <c r="AD5265"/>
      <c r="AE5265"/>
      <c r="AF5265"/>
      <c r="AG5265"/>
      <c r="AH5265"/>
      <c r="AI5265"/>
      <c r="AJ5265"/>
      <c r="AK5265"/>
      <c r="AL5265"/>
    </row>
    <row r="5266" spans="3:38" ht="15" customHeight="1" x14ac:dyDescent="0.35">
      <c r="C5266"/>
      <c r="D5266"/>
      <c r="E5266"/>
      <c r="F5266"/>
      <c r="G5266"/>
      <c r="H5266"/>
      <c r="I5266"/>
      <c r="J5266"/>
      <c r="K5266"/>
      <c r="L5266"/>
      <c r="M5266"/>
      <c r="N5266"/>
      <c r="O5266"/>
      <c r="S5266"/>
      <c r="T5266"/>
      <c r="U5266"/>
      <c r="V5266"/>
      <c r="Y5266"/>
      <c r="Z5266"/>
      <c r="AA5266"/>
      <c r="AB5266"/>
      <c r="AC5266"/>
      <c r="AD5266"/>
      <c r="AE5266"/>
      <c r="AF5266"/>
      <c r="AG5266"/>
      <c r="AH5266"/>
      <c r="AI5266"/>
      <c r="AJ5266"/>
      <c r="AK5266"/>
      <c r="AL5266"/>
    </row>
    <row r="5267" spans="3:38" ht="15" customHeight="1" x14ac:dyDescent="0.35">
      <c r="C5267"/>
      <c r="D5267"/>
      <c r="E5267"/>
      <c r="F5267"/>
      <c r="G5267"/>
      <c r="H5267"/>
      <c r="I5267"/>
      <c r="J5267"/>
      <c r="K5267"/>
      <c r="L5267"/>
      <c r="M5267"/>
      <c r="N5267"/>
      <c r="O5267"/>
      <c r="S5267"/>
      <c r="T5267"/>
      <c r="U5267"/>
      <c r="V5267"/>
      <c r="Y5267"/>
      <c r="Z5267"/>
      <c r="AA5267"/>
      <c r="AB5267"/>
      <c r="AC5267"/>
      <c r="AD5267"/>
      <c r="AE5267"/>
      <c r="AF5267"/>
      <c r="AG5267"/>
      <c r="AH5267"/>
      <c r="AI5267"/>
      <c r="AJ5267"/>
      <c r="AK5267"/>
      <c r="AL5267"/>
    </row>
    <row r="5268" spans="3:38" ht="15" customHeight="1" x14ac:dyDescent="0.35">
      <c r="C5268"/>
      <c r="D5268"/>
      <c r="E5268"/>
      <c r="F5268"/>
      <c r="G5268"/>
      <c r="H5268"/>
      <c r="I5268"/>
      <c r="J5268"/>
      <c r="K5268"/>
      <c r="L5268"/>
      <c r="M5268"/>
      <c r="N5268"/>
      <c r="O5268"/>
      <c r="S5268"/>
      <c r="T5268"/>
      <c r="U5268"/>
      <c r="V5268"/>
      <c r="Y5268"/>
      <c r="Z5268"/>
      <c r="AA5268"/>
      <c r="AB5268"/>
      <c r="AC5268"/>
      <c r="AD5268"/>
      <c r="AE5268"/>
      <c r="AF5268"/>
      <c r="AG5268"/>
      <c r="AH5268"/>
      <c r="AI5268"/>
      <c r="AJ5268"/>
      <c r="AK5268"/>
      <c r="AL5268"/>
    </row>
    <row r="5269" spans="3:38" ht="15" customHeight="1" x14ac:dyDescent="0.35">
      <c r="C5269"/>
      <c r="D5269"/>
      <c r="E5269"/>
      <c r="F5269"/>
      <c r="G5269"/>
      <c r="H5269"/>
      <c r="I5269"/>
      <c r="J5269"/>
      <c r="K5269"/>
      <c r="L5269"/>
      <c r="M5269"/>
      <c r="N5269"/>
      <c r="O5269"/>
      <c r="S5269"/>
      <c r="T5269"/>
      <c r="U5269"/>
      <c r="V5269"/>
      <c r="Y5269"/>
      <c r="Z5269"/>
      <c r="AA5269"/>
      <c r="AB5269"/>
      <c r="AC5269"/>
      <c r="AD5269"/>
      <c r="AE5269"/>
      <c r="AF5269"/>
      <c r="AG5269"/>
      <c r="AH5269"/>
      <c r="AI5269"/>
      <c r="AJ5269"/>
      <c r="AK5269"/>
      <c r="AL5269"/>
    </row>
    <row r="5270" spans="3:38" ht="15" customHeight="1" x14ac:dyDescent="0.35">
      <c r="C5270"/>
      <c r="D5270"/>
      <c r="E5270"/>
      <c r="F5270"/>
      <c r="G5270"/>
      <c r="H5270"/>
      <c r="I5270"/>
      <c r="J5270"/>
      <c r="K5270"/>
      <c r="L5270"/>
      <c r="M5270"/>
      <c r="N5270"/>
      <c r="O5270"/>
      <c r="S5270"/>
      <c r="T5270"/>
      <c r="U5270"/>
      <c r="V5270"/>
      <c r="Y5270"/>
      <c r="Z5270"/>
      <c r="AA5270"/>
      <c r="AB5270"/>
      <c r="AC5270"/>
      <c r="AD5270"/>
      <c r="AE5270"/>
      <c r="AF5270"/>
      <c r="AG5270"/>
      <c r="AH5270"/>
      <c r="AI5270"/>
      <c r="AJ5270"/>
      <c r="AK5270"/>
      <c r="AL5270"/>
    </row>
    <row r="5271" spans="3:38" ht="15" customHeight="1" x14ac:dyDescent="0.35">
      <c r="C5271"/>
      <c r="D5271"/>
      <c r="E5271"/>
      <c r="F5271"/>
      <c r="G5271"/>
      <c r="H5271"/>
      <c r="I5271"/>
      <c r="J5271"/>
      <c r="K5271"/>
      <c r="L5271"/>
      <c r="M5271"/>
      <c r="N5271"/>
      <c r="O5271"/>
      <c r="S5271"/>
      <c r="T5271"/>
      <c r="U5271"/>
      <c r="V5271"/>
      <c r="Y5271"/>
      <c r="Z5271"/>
      <c r="AA5271"/>
      <c r="AB5271"/>
      <c r="AC5271"/>
      <c r="AD5271"/>
      <c r="AE5271"/>
      <c r="AF5271"/>
      <c r="AG5271"/>
      <c r="AH5271"/>
      <c r="AI5271"/>
      <c r="AJ5271"/>
      <c r="AK5271"/>
      <c r="AL5271"/>
    </row>
    <row r="5272" spans="3:38" ht="15" customHeight="1" x14ac:dyDescent="0.35">
      <c r="C5272"/>
      <c r="D5272"/>
      <c r="E5272"/>
      <c r="F5272"/>
      <c r="G5272"/>
      <c r="H5272"/>
      <c r="I5272"/>
      <c r="J5272"/>
      <c r="K5272"/>
      <c r="L5272"/>
      <c r="M5272"/>
      <c r="N5272"/>
      <c r="O5272"/>
      <c r="S5272"/>
      <c r="T5272"/>
      <c r="U5272"/>
      <c r="V5272"/>
      <c r="Y5272"/>
      <c r="Z5272"/>
      <c r="AA5272"/>
      <c r="AB5272"/>
      <c r="AC5272"/>
      <c r="AD5272"/>
      <c r="AE5272"/>
      <c r="AF5272"/>
      <c r="AG5272"/>
      <c r="AH5272"/>
      <c r="AI5272"/>
      <c r="AJ5272"/>
      <c r="AK5272"/>
      <c r="AL5272"/>
    </row>
    <row r="5273" spans="3:38" ht="15" customHeight="1" x14ac:dyDescent="0.35">
      <c r="C5273"/>
      <c r="D5273"/>
      <c r="E5273"/>
      <c r="F5273"/>
      <c r="G5273"/>
      <c r="H5273"/>
      <c r="I5273"/>
      <c r="J5273"/>
      <c r="K5273"/>
      <c r="L5273"/>
      <c r="M5273"/>
      <c r="N5273"/>
      <c r="O5273"/>
      <c r="S5273"/>
      <c r="T5273"/>
      <c r="U5273"/>
      <c r="V5273"/>
      <c r="Y5273"/>
      <c r="Z5273"/>
      <c r="AA5273"/>
      <c r="AB5273"/>
      <c r="AC5273"/>
      <c r="AD5273"/>
      <c r="AE5273"/>
      <c r="AF5273"/>
      <c r="AG5273"/>
      <c r="AH5273"/>
      <c r="AI5273"/>
      <c r="AJ5273"/>
      <c r="AK5273"/>
      <c r="AL5273"/>
    </row>
    <row r="5274" spans="3:38" ht="15" customHeight="1" x14ac:dyDescent="0.35">
      <c r="C5274"/>
      <c r="D5274"/>
      <c r="E5274"/>
      <c r="F5274"/>
      <c r="G5274"/>
      <c r="H5274"/>
      <c r="I5274"/>
      <c r="J5274"/>
      <c r="K5274"/>
      <c r="L5274"/>
      <c r="M5274"/>
      <c r="N5274"/>
      <c r="O5274"/>
      <c r="S5274"/>
      <c r="T5274"/>
      <c r="U5274"/>
      <c r="V5274"/>
      <c r="Y5274"/>
      <c r="Z5274"/>
      <c r="AA5274"/>
      <c r="AB5274"/>
      <c r="AC5274"/>
      <c r="AD5274"/>
      <c r="AE5274"/>
      <c r="AF5274"/>
      <c r="AG5274"/>
      <c r="AH5274"/>
      <c r="AI5274"/>
      <c r="AJ5274"/>
      <c r="AK5274"/>
      <c r="AL5274"/>
    </row>
    <row r="5275" spans="3:38" ht="15" customHeight="1" x14ac:dyDescent="0.35">
      <c r="C5275"/>
      <c r="D5275"/>
      <c r="E5275"/>
      <c r="F5275"/>
      <c r="G5275"/>
      <c r="H5275"/>
      <c r="I5275"/>
      <c r="J5275"/>
      <c r="K5275"/>
      <c r="L5275"/>
      <c r="M5275"/>
      <c r="N5275"/>
      <c r="O5275"/>
      <c r="S5275"/>
      <c r="T5275"/>
      <c r="U5275"/>
      <c r="V5275"/>
      <c r="Y5275"/>
      <c r="Z5275"/>
      <c r="AA5275"/>
      <c r="AB5275"/>
      <c r="AC5275"/>
      <c r="AD5275"/>
      <c r="AE5275"/>
      <c r="AF5275"/>
      <c r="AG5275"/>
      <c r="AH5275"/>
      <c r="AI5275"/>
      <c r="AJ5275"/>
      <c r="AK5275"/>
      <c r="AL5275"/>
    </row>
    <row r="5276" spans="3:38" ht="15" customHeight="1" x14ac:dyDescent="0.35">
      <c r="C5276"/>
      <c r="D5276"/>
      <c r="E5276"/>
      <c r="F5276"/>
      <c r="G5276"/>
      <c r="H5276"/>
      <c r="I5276"/>
      <c r="J5276"/>
      <c r="K5276"/>
      <c r="L5276"/>
      <c r="M5276"/>
      <c r="N5276"/>
      <c r="O5276"/>
      <c r="S5276"/>
      <c r="T5276"/>
      <c r="U5276"/>
      <c r="V5276"/>
      <c r="Y5276"/>
      <c r="Z5276"/>
      <c r="AA5276"/>
      <c r="AB5276"/>
      <c r="AC5276"/>
      <c r="AD5276"/>
      <c r="AE5276"/>
      <c r="AF5276"/>
      <c r="AG5276"/>
      <c r="AH5276"/>
      <c r="AI5276"/>
      <c r="AJ5276"/>
      <c r="AK5276"/>
      <c r="AL5276"/>
    </row>
    <row r="5277" spans="3:38" ht="15" customHeight="1" x14ac:dyDescent="0.35">
      <c r="C5277"/>
      <c r="D5277"/>
      <c r="E5277"/>
      <c r="F5277"/>
      <c r="G5277"/>
      <c r="H5277"/>
      <c r="I5277"/>
      <c r="J5277"/>
      <c r="K5277"/>
      <c r="L5277"/>
      <c r="M5277"/>
      <c r="N5277"/>
      <c r="O5277"/>
      <c r="S5277"/>
      <c r="T5277"/>
      <c r="U5277"/>
      <c r="V5277"/>
      <c r="Y5277"/>
      <c r="Z5277"/>
      <c r="AA5277"/>
      <c r="AB5277"/>
      <c r="AC5277"/>
      <c r="AD5277"/>
      <c r="AE5277"/>
      <c r="AF5277"/>
      <c r="AG5277"/>
      <c r="AH5277"/>
      <c r="AI5277"/>
      <c r="AJ5277"/>
      <c r="AK5277"/>
      <c r="AL5277"/>
    </row>
    <row r="5278" spans="3:38" ht="15" customHeight="1" x14ac:dyDescent="0.35">
      <c r="C5278"/>
      <c r="D5278"/>
      <c r="E5278"/>
      <c r="F5278"/>
      <c r="G5278"/>
      <c r="H5278"/>
      <c r="I5278"/>
      <c r="J5278"/>
      <c r="K5278"/>
      <c r="L5278"/>
      <c r="M5278"/>
      <c r="N5278"/>
      <c r="O5278"/>
      <c r="S5278"/>
      <c r="T5278"/>
      <c r="U5278"/>
      <c r="V5278"/>
      <c r="Y5278"/>
      <c r="Z5278"/>
      <c r="AA5278"/>
      <c r="AB5278"/>
      <c r="AC5278"/>
      <c r="AD5278"/>
      <c r="AE5278"/>
      <c r="AF5278"/>
      <c r="AG5278"/>
      <c r="AH5278"/>
      <c r="AI5278"/>
      <c r="AJ5278"/>
      <c r="AK5278"/>
      <c r="AL5278"/>
    </row>
    <row r="5279" spans="3:38" ht="15" customHeight="1" x14ac:dyDescent="0.35">
      <c r="C5279"/>
      <c r="D5279"/>
      <c r="E5279"/>
      <c r="F5279"/>
      <c r="G5279"/>
      <c r="H5279"/>
      <c r="I5279"/>
      <c r="J5279"/>
      <c r="K5279"/>
      <c r="L5279"/>
      <c r="M5279"/>
      <c r="N5279"/>
      <c r="O5279"/>
      <c r="S5279"/>
      <c r="T5279"/>
      <c r="U5279"/>
      <c r="V5279"/>
      <c r="Y5279"/>
      <c r="Z5279"/>
      <c r="AA5279"/>
      <c r="AB5279"/>
      <c r="AC5279"/>
      <c r="AD5279"/>
      <c r="AE5279"/>
      <c r="AF5279"/>
      <c r="AG5279"/>
      <c r="AH5279"/>
      <c r="AI5279"/>
      <c r="AJ5279"/>
      <c r="AK5279"/>
      <c r="AL5279"/>
    </row>
    <row r="5280" spans="3:38" ht="15" customHeight="1" x14ac:dyDescent="0.35">
      <c r="C5280"/>
      <c r="D5280"/>
      <c r="E5280"/>
      <c r="F5280"/>
      <c r="G5280"/>
      <c r="H5280"/>
      <c r="I5280"/>
      <c r="J5280"/>
      <c r="K5280"/>
      <c r="L5280"/>
      <c r="M5280"/>
      <c r="N5280"/>
      <c r="O5280"/>
      <c r="S5280"/>
      <c r="T5280"/>
      <c r="U5280"/>
      <c r="V5280"/>
      <c r="Y5280"/>
      <c r="Z5280"/>
      <c r="AA5280"/>
      <c r="AB5280"/>
      <c r="AC5280"/>
      <c r="AD5280"/>
      <c r="AE5280"/>
      <c r="AF5280"/>
      <c r="AG5280"/>
      <c r="AH5280"/>
      <c r="AI5280"/>
      <c r="AJ5280"/>
      <c r="AK5280"/>
      <c r="AL5280"/>
    </row>
    <row r="5281" spans="3:38" ht="15" customHeight="1" x14ac:dyDescent="0.35">
      <c r="C5281"/>
      <c r="D5281"/>
      <c r="E5281"/>
      <c r="F5281"/>
      <c r="G5281"/>
      <c r="H5281"/>
      <c r="I5281"/>
      <c r="J5281"/>
      <c r="K5281"/>
      <c r="L5281"/>
      <c r="M5281"/>
      <c r="N5281"/>
      <c r="O5281"/>
      <c r="S5281"/>
      <c r="T5281"/>
      <c r="U5281"/>
      <c r="V5281"/>
      <c r="Y5281"/>
      <c r="Z5281"/>
      <c r="AA5281"/>
      <c r="AB5281"/>
      <c r="AC5281"/>
      <c r="AD5281"/>
      <c r="AE5281"/>
      <c r="AF5281"/>
      <c r="AG5281"/>
      <c r="AH5281"/>
      <c r="AI5281"/>
      <c r="AJ5281"/>
      <c r="AK5281"/>
      <c r="AL5281"/>
    </row>
    <row r="5282" spans="3:38" ht="15" customHeight="1" x14ac:dyDescent="0.35">
      <c r="C5282"/>
      <c r="D5282"/>
      <c r="E5282"/>
      <c r="F5282"/>
      <c r="G5282"/>
      <c r="H5282"/>
      <c r="I5282"/>
      <c r="J5282"/>
      <c r="K5282"/>
      <c r="L5282"/>
      <c r="M5282"/>
      <c r="N5282"/>
      <c r="O5282"/>
      <c r="S5282"/>
      <c r="T5282"/>
      <c r="U5282"/>
      <c r="V5282"/>
      <c r="Y5282"/>
      <c r="Z5282"/>
      <c r="AA5282"/>
      <c r="AB5282"/>
      <c r="AC5282"/>
      <c r="AD5282"/>
      <c r="AE5282"/>
      <c r="AF5282"/>
      <c r="AG5282"/>
      <c r="AH5282"/>
      <c r="AI5282"/>
      <c r="AJ5282"/>
      <c r="AK5282"/>
      <c r="AL5282"/>
    </row>
    <row r="5283" spans="3:38" ht="15" customHeight="1" x14ac:dyDescent="0.35">
      <c r="C5283"/>
      <c r="D5283"/>
      <c r="E5283"/>
      <c r="F5283"/>
      <c r="G5283"/>
      <c r="H5283"/>
      <c r="I5283"/>
      <c r="J5283"/>
      <c r="K5283"/>
      <c r="L5283"/>
      <c r="M5283"/>
      <c r="N5283"/>
      <c r="O5283"/>
      <c r="S5283"/>
      <c r="T5283"/>
      <c r="U5283"/>
      <c r="V5283"/>
      <c r="Y5283"/>
      <c r="Z5283"/>
      <c r="AA5283"/>
      <c r="AB5283"/>
      <c r="AC5283"/>
      <c r="AD5283"/>
      <c r="AE5283"/>
      <c r="AF5283"/>
      <c r="AG5283"/>
      <c r="AH5283"/>
      <c r="AI5283"/>
      <c r="AJ5283"/>
      <c r="AK5283"/>
      <c r="AL5283"/>
    </row>
    <row r="5284" spans="3:38" ht="15" customHeight="1" x14ac:dyDescent="0.35">
      <c r="C5284"/>
      <c r="D5284"/>
      <c r="E5284"/>
      <c r="F5284"/>
      <c r="G5284"/>
      <c r="H5284"/>
      <c r="I5284"/>
      <c r="J5284"/>
      <c r="K5284"/>
      <c r="L5284"/>
      <c r="M5284"/>
      <c r="N5284"/>
      <c r="O5284"/>
      <c r="S5284"/>
      <c r="T5284"/>
      <c r="U5284"/>
      <c r="V5284"/>
      <c r="Y5284"/>
      <c r="Z5284"/>
      <c r="AA5284"/>
      <c r="AB5284"/>
      <c r="AC5284"/>
      <c r="AD5284"/>
      <c r="AE5284"/>
      <c r="AF5284"/>
      <c r="AG5284"/>
      <c r="AH5284"/>
      <c r="AI5284"/>
      <c r="AJ5284"/>
      <c r="AK5284"/>
      <c r="AL5284"/>
    </row>
    <row r="5285" spans="3:38" ht="15" customHeight="1" x14ac:dyDescent="0.35">
      <c r="C5285"/>
      <c r="D5285"/>
      <c r="E5285"/>
      <c r="F5285"/>
      <c r="G5285"/>
      <c r="H5285"/>
      <c r="I5285"/>
      <c r="J5285"/>
      <c r="K5285"/>
      <c r="L5285"/>
      <c r="M5285"/>
      <c r="N5285"/>
      <c r="O5285"/>
      <c r="S5285"/>
      <c r="T5285"/>
      <c r="U5285"/>
      <c r="V5285"/>
      <c r="Y5285"/>
      <c r="Z5285"/>
      <c r="AA5285"/>
      <c r="AB5285"/>
      <c r="AC5285"/>
      <c r="AD5285"/>
      <c r="AE5285"/>
      <c r="AF5285"/>
      <c r="AG5285"/>
      <c r="AH5285"/>
      <c r="AI5285"/>
      <c r="AJ5285"/>
      <c r="AK5285"/>
      <c r="AL5285"/>
    </row>
    <row r="5286" spans="3:38" ht="15" customHeight="1" x14ac:dyDescent="0.35">
      <c r="C5286"/>
      <c r="D5286"/>
      <c r="E5286"/>
      <c r="F5286"/>
      <c r="G5286"/>
      <c r="H5286"/>
      <c r="I5286"/>
      <c r="J5286"/>
      <c r="K5286"/>
      <c r="L5286"/>
      <c r="M5286"/>
      <c r="N5286"/>
      <c r="O5286"/>
      <c r="S5286"/>
      <c r="T5286"/>
      <c r="U5286"/>
      <c r="V5286"/>
      <c r="Y5286"/>
      <c r="Z5286"/>
      <c r="AA5286"/>
      <c r="AB5286"/>
      <c r="AC5286"/>
      <c r="AD5286"/>
      <c r="AE5286"/>
      <c r="AF5286"/>
      <c r="AG5286"/>
      <c r="AH5286"/>
      <c r="AI5286"/>
      <c r="AJ5286"/>
      <c r="AK5286"/>
      <c r="AL5286"/>
    </row>
    <row r="5287" spans="3:38" ht="15" customHeight="1" x14ac:dyDescent="0.35">
      <c r="C5287"/>
      <c r="D5287"/>
      <c r="E5287"/>
      <c r="F5287"/>
      <c r="G5287"/>
      <c r="H5287"/>
      <c r="I5287"/>
      <c r="J5287"/>
      <c r="K5287"/>
      <c r="L5287"/>
      <c r="M5287"/>
      <c r="N5287"/>
      <c r="O5287"/>
      <c r="S5287"/>
      <c r="T5287"/>
      <c r="U5287"/>
      <c r="V5287"/>
      <c r="Y5287"/>
      <c r="Z5287"/>
      <c r="AA5287"/>
      <c r="AB5287"/>
      <c r="AC5287"/>
      <c r="AD5287"/>
      <c r="AE5287"/>
      <c r="AF5287"/>
      <c r="AG5287"/>
      <c r="AH5287"/>
      <c r="AI5287"/>
      <c r="AJ5287"/>
      <c r="AK5287"/>
      <c r="AL5287"/>
    </row>
    <row r="5288" spans="3:38" ht="15" customHeight="1" x14ac:dyDescent="0.35">
      <c r="C5288"/>
      <c r="D5288"/>
      <c r="E5288"/>
      <c r="F5288"/>
      <c r="G5288"/>
      <c r="H5288"/>
      <c r="I5288"/>
      <c r="J5288"/>
      <c r="K5288"/>
      <c r="L5288"/>
      <c r="M5288"/>
      <c r="N5288"/>
      <c r="O5288"/>
      <c r="S5288"/>
      <c r="T5288"/>
      <c r="U5288"/>
      <c r="V5288"/>
      <c r="Y5288"/>
      <c r="Z5288"/>
      <c r="AA5288"/>
      <c r="AB5288"/>
      <c r="AC5288"/>
      <c r="AD5288"/>
      <c r="AE5288"/>
      <c r="AF5288"/>
      <c r="AG5288"/>
      <c r="AH5288"/>
      <c r="AI5288"/>
      <c r="AJ5288"/>
      <c r="AK5288"/>
      <c r="AL5288"/>
    </row>
    <row r="5289" spans="3:38" ht="15" customHeight="1" x14ac:dyDescent="0.35">
      <c r="C5289"/>
      <c r="D5289"/>
      <c r="E5289"/>
      <c r="F5289"/>
      <c r="G5289"/>
      <c r="H5289"/>
      <c r="I5289"/>
      <c r="J5289"/>
      <c r="K5289"/>
      <c r="L5289"/>
      <c r="M5289"/>
      <c r="N5289"/>
      <c r="O5289"/>
      <c r="S5289"/>
      <c r="T5289"/>
      <c r="U5289"/>
      <c r="V5289"/>
      <c r="Y5289"/>
      <c r="Z5289"/>
      <c r="AA5289"/>
      <c r="AB5289"/>
      <c r="AC5289"/>
      <c r="AD5289"/>
      <c r="AE5289"/>
      <c r="AF5289"/>
      <c r="AG5289"/>
      <c r="AH5289"/>
      <c r="AI5289"/>
      <c r="AJ5289"/>
      <c r="AK5289"/>
      <c r="AL5289"/>
    </row>
    <row r="5290" spans="3:38" ht="15" customHeight="1" x14ac:dyDescent="0.35">
      <c r="C5290"/>
      <c r="D5290"/>
      <c r="E5290"/>
      <c r="F5290"/>
      <c r="G5290"/>
      <c r="H5290"/>
      <c r="I5290"/>
      <c r="J5290"/>
      <c r="K5290"/>
      <c r="L5290"/>
      <c r="M5290"/>
      <c r="N5290"/>
      <c r="O5290"/>
      <c r="S5290"/>
      <c r="T5290"/>
      <c r="U5290"/>
      <c r="V5290"/>
      <c r="Y5290"/>
      <c r="Z5290"/>
      <c r="AA5290"/>
      <c r="AB5290"/>
      <c r="AC5290"/>
      <c r="AD5290"/>
      <c r="AE5290"/>
      <c r="AF5290"/>
      <c r="AG5290"/>
      <c r="AH5290"/>
      <c r="AI5290"/>
      <c r="AJ5290"/>
      <c r="AK5290"/>
      <c r="AL5290"/>
    </row>
    <row r="5291" spans="3:38" ht="15" customHeight="1" x14ac:dyDescent="0.35">
      <c r="C5291"/>
      <c r="D5291"/>
      <c r="E5291"/>
      <c r="F5291"/>
      <c r="G5291"/>
      <c r="H5291"/>
      <c r="I5291"/>
      <c r="J5291"/>
      <c r="K5291"/>
      <c r="L5291"/>
      <c r="M5291"/>
      <c r="N5291"/>
      <c r="O5291"/>
      <c r="S5291"/>
      <c r="T5291"/>
      <c r="U5291"/>
      <c r="V5291"/>
      <c r="Y5291"/>
      <c r="Z5291"/>
      <c r="AA5291"/>
      <c r="AB5291"/>
      <c r="AC5291"/>
      <c r="AD5291"/>
      <c r="AE5291"/>
      <c r="AF5291"/>
      <c r="AG5291"/>
      <c r="AH5291"/>
      <c r="AI5291"/>
      <c r="AJ5291"/>
      <c r="AK5291"/>
      <c r="AL5291"/>
    </row>
    <row r="5292" spans="3:38" ht="15" customHeight="1" x14ac:dyDescent="0.35">
      <c r="C5292"/>
      <c r="D5292"/>
      <c r="E5292"/>
      <c r="F5292"/>
      <c r="G5292"/>
      <c r="H5292"/>
      <c r="I5292"/>
      <c r="J5292"/>
      <c r="K5292"/>
      <c r="L5292"/>
      <c r="M5292"/>
      <c r="N5292"/>
      <c r="O5292"/>
      <c r="S5292"/>
      <c r="T5292"/>
      <c r="U5292"/>
      <c r="V5292"/>
      <c r="Y5292"/>
      <c r="Z5292"/>
      <c r="AA5292"/>
      <c r="AB5292"/>
      <c r="AC5292"/>
      <c r="AD5292"/>
      <c r="AE5292"/>
      <c r="AF5292"/>
      <c r="AG5292"/>
      <c r="AH5292"/>
      <c r="AI5292"/>
      <c r="AJ5292"/>
      <c r="AK5292"/>
      <c r="AL5292"/>
    </row>
    <row r="5293" spans="3:38" ht="15" customHeight="1" x14ac:dyDescent="0.35">
      <c r="C5293"/>
      <c r="D5293"/>
      <c r="E5293"/>
      <c r="F5293"/>
      <c r="G5293"/>
      <c r="H5293"/>
      <c r="I5293"/>
      <c r="J5293"/>
      <c r="K5293"/>
      <c r="L5293"/>
      <c r="M5293"/>
      <c r="N5293"/>
      <c r="O5293"/>
      <c r="S5293"/>
      <c r="T5293"/>
      <c r="U5293"/>
      <c r="V5293"/>
      <c r="Y5293"/>
      <c r="Z5293"/>
      <c r="AA5293"/>
      <c r="AB5293"/>
      <c r="AC5293"/>
      <c r="AD5293"/>
      <c r="AE5293"/>
      <c r="AF5293"/>
      <c r="AG5293"/>
      <c r="AH5293"/>
      <c r="AI5293"/>
      <c r="AJ5293"/>
      <c r="AK5293"/>
      <c r="AL5293"/>
    </row>
    <row r="5294" spans="3:38" ht="15" customHeight="1" x14ac:dyDescent="0.35">
      <c r="C5294"/>
      <c r="D5294"/>
      <c r="E5294"/>
      <c r="F5294"/>
      <c r="G5294"/>
      <c r="H5294"/>
      <c r="I5294"/>
      <c r="J5294"/>
      <c r="K5294"/>
      <c r="L5294"/>
      <c r="M5294"/>
      <c r="N5294"/>
      <c r="O5294"/>
      <c r="S5294"/>
      <c r="T5294"/>
      <c r="U5294"/>
      <c r="V5294"/>
      <c r="Y5294"/>
      <c r="Z5294"/>
      <c r="AA5294"/>
      <c r="AB5294"/>
      <c r="AC5294"/>
      <c r="AD5294"/>
      <c r="AE5294"/>
      <c r="AF5294"/>
      <c r="AG5294"/>
      <c r="AH5294"/>
      <c r="AI5294"/>
      <c r="AJ5294"/>
      <c r="AK5294"/>
      <c r="AL5294"/>
    </row>
    <row r="5295" spans="3:38" ht="15" customHeight="1" x14ac:dyDescent="0.35">
      <c r="C5295"/>
      <c r="D5295"/>
      <c r="E5295"/>
      <c r="F5295"/>
      <c r="G5295"/>
      <c r="H5295"/>
      <c r="I5295"/>
      <c r="J5295"/>
      <c r="K5295"/>
      <c r="L5295"/>
      <c r="M5295"/>
      <c r="N5295"/>
      <c r="O5295"/>
      <c r="S5295"/>
      <c r="T5295"/>
      <c r="U5295"/>
      <c r="V5295"/>
      <c r="Y5295"/>
      <c r="Z5295"/>
      <c r="AA5295"/>
      <c r="AB5295"/>
      <c r="AC5295"/>
      <c r="AD5295"/>
      <c r="AE5295"/>
      <c r="AF5295"/>
      <c r="AG5295"/>
      <c r="AH5295"/>
      <c r="AI5295"/>
      <c r="AJ5295"/>
      <c r="AK5295"/>
      <c r="AL5295"/>
    </row>
    <row r="5296" spans="3:38" ht="15" customHeight="1" x14ac:dyDescent="0.35">
      <c r="C5296"/>
      <c r="D5296"/>
      <c r="E5296"/>
      <c r="F5296"/>
      <c r="G5296"/>
      <c r="H5296"/>
      <c r="I5296"/>
      <c r="J5296"/>
      <c r="K5296"/>
      <c r="L5296"/>
      <c r="M5296"/>
      <c r="N5296"/>
      <c r="O5296"/>
      <c r="S5296"/>
      <c r="T5296"/>
      <c r="U5296"/>
      <c r="V5296"/>
      <c r="Y5296"/>
      <c r="Z5296"/>
      <c r="AA5296"/>
      <c r="AB5296"/>
      <c r="AC5296"/>
      <c r="AD5296"/>
      <c r="AE5296"/>
      <c r="AF5296"/>
      <c r="AG5296"/>
      <c r="AH5296"/>
      <c r="AI5296"/>
      <c r="AJ5296"/>
      <c r="AK5296"/>
      <c r="AL5296"/>
    </row>
    <row r="5297" spans="3:38" ht="15" customHeight="1" x14ac:dyDescent="0.35">
      <c r="C5297"/>
      <c r="D5297"/>
      <c r="E5297"/>
      <c r="F5297"/>
      <c r="G5297"/>
      <c r="H5297"/>
      <c r="I5297"/>
      <c r="J5297"/>
      <c r="K5297"/>
      <c r="L5297"/>
      <c r="M5297"/>
      <c r="N5297"/>
      <c r="O5297"/>
      <c r="S5297"/>
      <c r="T5297"/>
      <c r="U5297"/>
      <c r="V5297"/>
      <c r="Y5297"/>
      <c r="Z5297"/>
      <c r="AA5297"/>
      <c r="AB5297"/>
      <c r="AC5297"/>
      <c r="AD5297"/>
      <c r="AE5297"/>
      <c r="AF5297"/>
      <c r="AG5297"/>
      <c r="AH5297"/>
      <c r="AI5297"/>
      <c r="AJ5297"/>
      <c r="AK5297"/>
      <c r="AL5297"/>
    </row>
    <row r="5298" spans="3:38" ht="15" customHeight="1" x14ac:dyDescent="0.35">
      <c r="C5298"/>
      <c r="D5298"/>
      <c r="E5298"/>
      <c r="F5298"/>
      <c r="G5298"/>
      <c r="H5298"/>
      <c r="I5298"/>
      <c r="J5298"/>
      <c r="K5298"/>
      <c r="L5298"/>
      <c r="M5298"/>
      <c r="N5298"/>
      <c r="O5298"/>
      <c r="S5298"/>
      <c r="T5298"/>
      <c r="U5298"/>
      <c r="V5298"/>
      <c r="Y5298"/>
      <c r="Z5298"/>
      <c r="AA5298"/>
      <c r="AB5298"/>
      <c r="AC5298"/>
      <c r="AD5298"/>
      <c r="AE5298"/>
      <c r="AF5298"/>
      <c r="AG5298"/>
      <c r="AH5298"/>
      <c r="AI5298"/>
      <c r="AJ5298"/>
      <c r="AK5298"/>
      <c r="AL5298"/>
    </row>
    <row r="5299" spans="3:38" ht="15" customHeight="1" x14ac:dyDescent="0.35">
      <c r="C5299"/>
      <c r="D5299"/>
      <c r="E5299"/>
      <c r="F5299"/>
      <c r="G5299"/>
      <c r="H5299"/>
      <c r="I5299"/>
      <c r="J5299"/>
      <c r="K5299"/>
      <c r="L5299"/>
      <c r="M5299"/>
      <c r="N5299"/>
      <c r="O5299"/>
      <c r="S5299"/>
      <c r="T5299"/>
      <c r="U5299"/>
      <c r="V5299"/>
      <c r="Y5299"/>
      <c r="Z5299"/>
      <c r="AA5299"/>
      <c r="AB5299"/>
      <c r="AC5299"/>
      <c r="AD5299"/>
      <c r="AE5299"/>
      <c r="AF5299"/>
      <c r="AG5299"/>
      <c r="AH5299"/>
      <c r="AI5299"/>
      <c r="AJ5299"/>
      <c r="AK5299"/>
      <c r="AL5299"/>
    </row>
    <row r="5300" spans="3:38" ht="15" customHeight="1" x14ac:dyDescent="0.35">
      <c r="C5300"/>
      <c r="D5300"/>
      <c r="E5300"/>
      <c r="F5300"/>
      <c r="G5300"/>
      <c r="H5300"/>
      <c r="I5300"/>
      <c r="J5300"/>
      <c r="K5300"/>
      <c r="L5300"/>
      <c r="M5300"/>
      <c r="N5300"/>
      <c r="O5300"/>
      <c r="S5300"/>
      <c r="T5300"/>
      <c r="U5300"/>
      <c r="V5300"/>
      <c r="Y5300"/>
      <c r="Z5300"/>
      <c r="AA5300"/>
      <c r="AB5300"/>
      <c r="AC5300"/>
      <c r="AD5300"/>
      <c r="AE5300"/>
      <c r="AF5300"/>
      <c r="AG5300"/>
      <c r="AH5300"/>
      <c r="AI5300"/>
      <c r="AJ5300"/>
      <c r="AK5300"/>
      <c r="AL5300"/>
    </row>
    <row r="5301" spans="3:38" ht="15" customHeight="1" x14ac:dyDescent="0.35">
      <c r="C5301"/>
      <c r="D5301"/>
      <c r="E5301"/>
      <c r="F5301"/>
      <c r="G5301"/>
      <c r="H5301"/>
      <c r="I5301"/>
      <c r="J5301"/>
      <c r="K5301"/>
      <c r="L5301"/>
      <c r="M5301"/>
      <c r="N5301"/>
      <c r="O5301"/>
      <c r="S5301"/>
      <c r="T5301"/>
      <c r="U5301"/>
      <c r="V5301"/>
      <c r="Y5301"/>
      <c r="Z5301"/>
      <c r="AA5301"/>
      <c r="AB5301"/>
      <c r="AC5301"/>
      <c r="AD5301"/>
      <c r="AE5301"/>
      <c r="AF5301"/>
      <c r="AG5301"/>
      <c r="AH5301"/>
      <c r="AI5301"/>
      <c r="AJ5301"/>
      <c r="AK5301"/>
      <c r="AL5301"/>
    </row>
    <row r="5302" spans="3:38" ht="15" customHeight="1" x14ac:dyDescent="0.35">
      <c r="C5302"/>
      <c r="D5302"/>
      <c r="E5302"/>
      <c r="F5302"/>
      <c r="G5302"/>
      <c r="H5302"/>
      <c r="I5302"/>
      <c r="J5302"/>
      <c r="K5302"/>
      <c r="L5302"/>
      <c r="M5302"/>
      <c r="N5302"/>
      <c r="O5302"/>
      <c r="S5302"/>
      <c r="T5302"/>
      <c r="U5302"/>
      <c r="V5302"/>
      <c r="Y5302"/>
      <c r="Z5302"/>
      <c r="AA5302"/>
      <c r="AB5302"/>
      <c r="AC5302"/>
      <c r="AD5302"/>
      <c r="AE5302"/>
      <c r="AF5302"/>
      <c r="AG5302"/>
      <c r="AH5302"/>
      <c r="AI5302"/>
      <c r="AJ5302"/>
      <c r="AK5302"/>
      <c r="AL5302"/>
    </row>
    <row r="5303" spans="3:38" ht="15" customHeight="1" x14ac:dyDescent="0.35">
      <c r="C5303"/>
      <c r="D5303"/>
      <c r="E5303"/>
      <c r="F5303"/>
      <c r="G5303"/>
      <c r="H5303"/>
      <c r="I5303"/>
      <c r="J5303"/>
      <c r="K5303"/>
      <c r="L5303"/>
      <c r="M5303"/>
      <c r="N5303"/>
      <c r="O5303"/>
      <c r="S5303"/>
      <c r="T5303"/>
      <c r="U5303"/>
      <c r="V5303"/>
      <c r="Y5303"/>
      <c r="Z5303"/>
      <c r="AA5303"/>
      <c r="AB5303"/>
      <c r="AC5303"/>
      <c r="AD5303"/>
      <c r="AE5303"/>
      <c r="AF5303"/>
      <c r="AG5303"/>
      <c r="AH5303"/>
      <c r="AI5303"/>
      <c r="AJ5303"/>
      <c r="AK5303"/>
      <c r="AL5303"/>
    </row>
    <row r="5304" spans="3:38" ht="15" customHeight="1" x14ac:dyDescent="0.35">
      <c r="C5304"/>
      <c r="D5304"/>
      <c r="E5304"/>
      <c r="F5304"/>
      <c r="G5304"/>
      <c r="H5304"/>
      <c r="I5304"/>
      <c r="J5304"/>
      <c r="K5304"/>
      <c r="L5304"/>
      <c r="M5304"/>
      <c r="N5304"/>
      <c r="O5304"/>
      <c r="S5304"/>
      <c r="T5304"/>
      <c r="U5304"/>
      <c r="V5304"/>
      <c r="Y5304"/>
      <c r="Z5304"/>
      <c r="AA5304"/>
      <c r="AB5304"/>
      <c r="AC5304"/>
      <c r="AD5304"/>
      <c r="AE5304"/>
      <c r="AF5304"/>
      <c r="AG5304"/>
      <c r="AH5304"/>
      <c r="AI5304"/>
      <c r="AJ5304"/>
      <c r="AK5304"/>
      <c r="AL5304"/>
    </row>
    <row r="5305" spans="3:38" ht="15" customHeight="1" x14ac:dyDescent="0.35">
      <c r="C5305"/>
      <c r="D5305"/>
      <c r="E5305"/>
      <c r="F5305"/>
      <c r="G5305"/>
      <c r="H5305"/>
      <c r="I5305"/>
      <c r="J5305"/>
      <c r="K5305"/>
      <c r="L5305"/>
      <c r="M5305"/>
      <c r="N5305"/>
      <c r="O5305"/>
      <c r="S5305"/>
      <c r="T5305"/>
      <c r="U5305"/>
      <c r="V5305"/>
      <c r="Y5305"/>
      <c r="Z5305"/>
      <c r="AA5305"/>
      <c r="AB5305"/>
      <c r="AC5305"/>
      <c r="AD5305"/>
      <c r="AE5305"/>
      <c r="AF5305"/>
      <c r="AG5305"/>
      <c r="AH5305"/>
      <c r="AI5305"/>
      <c r="AJ5305"/>
      <c r="AK5305"/>
      <c r="AL5305"/>
    </row>
    <row r="5306" spans="3:38" ht="15" customHeight="1" x14ac:dyDescent="0.35">
      <c r="C5306"/>
      <c r="D5306"/>
      <c r="E5306"/>
      <c r="F5306"/>
      <c r="G5306"/>
      <c r="H5306"/>
      <c r="I5306"/>
      <c r="J5306"/>
      <c r="K5306"/>
      <c r="L5306"/>
      <c r="M5306"/>
      <c r="N5306"/>
      <c r="O5306"/>
      <c r="S5306"/>
      <c r="T5306"/>
      <c r="U5306"/>
      <c r="V5306"/>
      <c r="Y5306"/>
      <c r="Z5306"/>
      <c r="AA5306"/>
      <c r="AB5306"/>
      <c r="AC5306"/>
      <c r="AD5306"/>
      <c r="AE5306"/>
      <c r="AF5306"/>
      <c r="AG5306"/>
      <c r="AH5306"/>
      <c r="AI5306"/>
      <c r="AJ5306"/>
      <c r="AK5306"/>
      <c r="AL5306"/>
    </row>
    <row r="5307" spans="3:38" ht="15" customHeight="1" x14ac:dyDescent="0.35">
      <c r="C5307"/>
      <c r="D5307"/>
      <c r="E5307"/>
      <c r="F5307"/>
      <c r="G5307"/>
      <c r="H5307"/>
      <c r="I5307"/>
      <c r="J5307"/>
      <c r="K5307"/>
      <c r="L5307"/>
      <c r="M5307"/>
      <c r="N5307"/>
      <c r="O5307"/>
      <c r="S5307"/>
      <c r="T5307"/>
      <c r="U5307"/>
      <c r="V5307"/>
      <c r="Y5307"/>
      <c r="Z5307"/>
      <c r="AA5307"/>
      <c r="AB5307"/>
      <c r="AC5307"/>
      <c r="AD5307"/>
      <c r="AE5307"/>
      <c r="AF5307"/>
      <c r="AG5307"/>
      <c r="AH5307"/>
      <c r="AI5307"/>
      <c r="AJ5307"/>
      <c r="AK5307"/>
      <c r="AL5307"/>
    </row>
    <row r="5308" spans="3:38" ht="15" customHeight="1" x14ac:dyDescent="0.35">
      <c r="C5308"/>
      <c r="D5308"/>
      <c r="E5308"/>
      <c r="F5308"/>
      <c r="G5308"/>
      <c r="H5308"/>
      <c r="I5308"/>
      <c r="J5308"/>
      <c r="K5308"/>
      <c r="L5308"/>
      <c r="M5308"/>
      <c r="N5308"/>
      <c r="O5308"/>
      <c r="S5308"/>
      <c r="T5308"/>
      <c r="U5308"/>
      <c r="V5308"/>
      <c r="Y5308"/>
      <c r="Z5308"/>
      <c r="AA5308"/>
      <c r="AB5308"/>
      <c r="AC5308"/>
      <c r="AD5308"/>
      <c r="AE5308"/>
      <c r="AF5308"/>
      <c r="AG5308"/>
      <c r="AH5308"/>
      <c r="AI5308"/>
      <c r="AJ5308"/>
      <c r="AK5308"/>
      <c r="AL5308"/>
    </row>
    <row r="5309" spans="3:38" ht="15" customHeight="1" x14ac:dyDescent="0.35">
      <c r="C5309"/>
      <c r="D5309"/>
      <c r="E5309"/>
      <c r="F5309"/>
      <c r="G5309"/>
      <c r="H5309"/>
      <c r="I5309"/>
      <c r="J5309"/>
      <c r="K5309"/>
      <c r="L5309"/>
      <c r="M5309"/>
      <c r="N5309"/>
      <c r="O5309"/>
      <c r="S5309"/>
      <c r="T5309"/>
      <c r="U5309"/>
      <c r="V5309"/>
      <c r="Y5309"/>
      <c r="Z5309"/>
      <c r="AA5309"/>
      <c r="AB5309"/>
      <c r="AC5309"/>
      <c r="AD5309"/>
      <c r="AE5309"/>
      <c r="AF5309"/>
      <c r="AG5309"/>
      <c r="AH5309"/>
      <c r="AI5309"/>
      <c r="AJ5309"/>
      <c r="AK5309"/>
      <c r="AL5309"/>
    </row>
    <row r="5310" spans="3:38" ht="15" customHeight="1" x14ac:dyDescent="0.35">
      <c r="C5310"/>
      <c r="D5310"/>
      <c r="E5310"/>
      <c r="F5310"/>
      <c r="G5310"/>
      <c r="H5310"/>
      <c r="I5310"/>
      <c r="J5310"/>
      <c r="K5310"/>
      <c r="L5310"/>
      <c r="M5310"/>
      <c r="N5310"/>
      <c r="O5310"/>
      <c r="S5310"/>
      <c r="T5310"/>
      <c r="U5310"/>
      <c r="V5310"/>
      <c r="Y5310"/>
      <c r="Z5310"/>
      <c r="AA5310"/>
      <c r="AB5310"/>
      <c r="AC5310"/>
      <c r="AD5310"/>
      <c r="AE5310"/>
      <c r="AF5310"/>
      <c r="AG5310"/>
      <c r="AH5310"/>
      <c r="AI5310"/>
      <c r="AJ5310"/>
      <c r="AK5310"/>
      <c r="AL5310"/>
    </row>
    <row r="5311" spans="3:38" ht="15" customHeight="1" x14ac:dyDescent="0.35">
      <c r="C5311"/>
      <c r="D5311"/>
      <c r="E5311"/>
      <c r="F5311"/>
      <c r="G5311"/>
      <c r="H5311"/>
      <c r="I5311"/>
      <c r="J5311"/>
      <c r="K5311"/>
      <c r="L5311"/>
      <c r="M5311"/>
      <c r="N5311"/>
      <c r="O5311"/>
      <c r="S5311"/>
      <c r="T5311"/>
      <c r="U5311"/>
      <c r="V5311"/>
      <c r="Y5311"/>
      <c r="Z5311"/>
      <c r="AA5311"/>
      <c r="AB5311"/>
      <c r="AC5311"/>
      <c r="AD5311"/>
      <c r="AE5311"/>
      <c r="AF5311"/>
      <c r="AG5311"/>
      <c r="AH5311"/>
      <c r="AI5311"/>
      <c r="AJ5311"/>
      <c r="AK5311"/>
      <c r="AL5311"/>
    </row>
    <row r="5312" spans="3:38" ht="15" customHeight="1" x14ac:dyDescent="0.35">
      <c r="C5312"/>
      <c r="D5312"/>
      <c r="E5312"/>
      <c r="F5312"/>
      <c r="G5312"/>
      <c r="H5312"/>
      <c r="I5312"/>
      <c r="J5312"/>
      <c r="K5312"/>
      <c r="L5312"/>
      <c r="M5312"/>
      <c r="N5312"/>
      <c r="O5312"/>
      <c r="S5312"/>
      <c r="T5312"/>
      <c r="U5312"/>
      <c r="V5312"/>
      <c r="Y5312"/>
      <c r="Z5312"/>
      <c r="AA5312"/>
      <c r="AB5312"/>
      <c r="AC5312"/>
      <c r="AD5312"/>
      <c r="AE5312"/>
      <c r="AF5312"/>
      <c r="AG5312"/>
      <c r="AH5312"/>
      <c r="AI5312"/>
      <c r="AJ5312"/>
      <c r="AK5312"/>
      <c r="AL5312"/>
    </row>
    <row r="5313" spans="3:38" ht="15" customHeight="1" x14ac:dyDescent="0.35">
      <c r="C5313"/>
      <c r="D5313"/>
      <c r="E5313"/>
      <c r="F5313"/>
      <c r="G5313"/>
      <c r="H5313"/>
      <c r="I5313"/>
      <c r="J5313"/>
      <c r="K5313"/>
      <c r="L5313"/>
      <c r="M5313"/>
      <c r="N5313"/>
      <c r="O5313"/>
      <c r="S5313"/>
      <c r="T5313"/>
      <c r="U5313"/>
      <c r="V5313"/>
      <c r="Y5313"/>
      <c r="Z5313"/>
      <c r="AA5313"/>
      <c r="AB5313"/>
      <c r="AC5313"/>
      <c r="AD5313"/>
      <c r="AE5313"/>
      <c r="AF5313"/>
      <c r="AG5313"/>
      <c r="AH5313"/>
      <c r="AI5313"/>
      <c r="AJ5313"/>
      <c r="AK5313"/>
      <c r="AL5313"/>
    </row>
    <row r="5314" spans="3:38" ht="15" customHeight="1" x14ac:dyDescent="0.35">
      <c r="C5314"/>
      <c r="D5314"/>
      <c r="E5314"/>
      <c r="F5314"/>
      <c r="G5314"/>
      <c r="H5314"/>
      <c r="I5314"/>
      <c r="J5314"/>
      <c r="K5314"/>
      <c r="L5314"/>
      <c r="M5314"/>
      <c r="N5314"/>
      <c r="O5314"/>
      <c r="S5314"/>
      <c r="T5314"/>
      <c r="U5314"/>
      <c r="V5314"/>
      <c r="Y5314"/>
      <c r="Z5314"/>
      <c r="AA5314"/>
      <c r="AB5314"/>
      <c r="AC5314"/>
      <c r="AD5314"/>
      <c r="AE5314"/>
      <c r="AF5314"/>
      <c r="AG5314"/>
      <c r="AH5314"/>
      <c r="AI5314"/>
      <c r="AJ5314"/>
      <c r="AK5314"/>
      <c r="AL5314"/>
    </row>
    <row r="5315" spans="3:38" ht="15" customHeight="1" x14ac:dyDescent="0.35">
      <c r="C5315"/>
      <c r="D5315"/>
      <c r="E5315"/>
      <c r="F5315"/>
      <c r="G5315"/>
      <c r="H5315"/>
      <c r="I5315"/>
      <c r="J5315"/>
      <c r="K5315"/>
      <c r="L5315"/>
      <c r="M5315"/>
      <c r="N5315"/>
      <c r="O5315"/>
      <c r="S5315"/>
      <c r="T5315"/>
      <c r="U5315"/>
      <c r="V5315"/>
      <c r="Y5315"/>
      <c r="Z5315"/>
      <c r="AA5315"/>
      <c r="AB5315"/>
      <c r="AC5315"/>
      <c r="AD5315"/>
      <c r="AE5315"/>
      <c r="AF5315"/>
      <c r="AG5315"/>
      <c r="AH5315"/>
      <c r="AI5315"/>
      <c r="AJ5315"/>
      <c r="AK5315"/>
      <c r="AL5315"/>
    </row>
    <row r="5316" spans="3:38" ht="15" customHeight="1" x14ac:dyDescent="0.35">
      <c r="C5316"/>
      <c r="D5316"/>
      <c r="E5316"/>
      <c r="F5316"/>
      <c r="G5316"/>
      <c r="H5316"/>
      <c r="I5316"/>
      <c r="J5316"/>
      <c r="K5316"/>
      <c r="L5316"/>
      <c r="M5316"/>
      <c r="N5316"/>
      <c r="O5316"/>
      <c r="S5316"/>
      <c r="T5316"/>
      <c r="U5316"/>
      <c r="V5316"/>
      <c r="Y5316"/>
      <c r="Z5316"/>
      <c r="AA5316"/>
      <c r="AB5316"/>
      <c r="AC5316"/>
      <c r="AD5316"/>
      <c r="AE5316"/>
      <c r="AF5316"/>
      <c r="AG5316"/>
      <c r="AH5316"/>
      <c r="AI5316"/>
      <c r="AJ5316"/>
      <c r="AK5316"/>
      <c r="AL5316"/>
    </row>
    <row r="5317" spans="3:38" ht="15" customHeight="1" x14ac:dyDescent="0.35">
      <c r="C5317"/>
      <c r="D5317"/>
      <c r="E5317"/>
      <c r="F5317"/>
      <c r="G5317"/>
      <c r="H5317"/>
      <c r="I5317"/>
      <c r="J5317"/>
      <c r="K5317"/>
      <c r="L5317"/>
      <c r="M5317"/>
      <c r="N5317"/>
      <c r="O5317"/>
      <c r="S5317"/>
      <c r="T5317"/>
      <c r="U5317"/>
      <c r="V5317"/>
      <c r="Y5317"/>
      <c r="Z5317"/>
      <c r="AA5317"/>
      <c r="AB5317"/>
      <c r="AC5317"/>
      <c r="AD5317"/>
      <c r="AE5317"/>
      <c r="AF5317"/>
      <c r="AG5317"/>
      <c r="AH5317"/>
      <c r="AI5317"/>
      <c r="AJ5317"/>
      <c r="AK5317"/>
      <c r="AL5317"/>
    </row>
    <row r="5318" spans="3:38" ht="15" customHeight="1" x14ac:dyDescent="0.35">
      <c r="C5318"/>
      <c r="D5318"/>
      <c r="E5318"/>
      <c r="F5318"/>
      <c r="G5318"/>
      <c r="H5318"/>
      <c r="I5318"/>
      <c r="J5318"/>
      <c r="K5318"/>
      <c r="L5318"/>
      <c r="M5318"/>
      <c r="N5318"/>
      <c r="O5318"/>
      <c r="S5318"/>
      <c r="T5318"/>
      <c r="U5318"/>
      <c r="V5318"/>
      <c r="Y5318"/>
      <c r="Z5318"/>
      <c r="AA5318"/>
      <c r="AB5318"/>
      <c r="AC5318"/>
      <c r="AD5318"/>
      <c r="AE5318"/>
      <c r="AF5318"/>
      <c r="AG5318"/>
      <c r="AH5318"/>
      <c r="AI5318"/>
      <c r="AJ5318"/>
      <c r="AK5318"/>
      <c r="AL5318"/>
    </row>
    <row r="5319" spans="3:38" ht="15" customHeight="1" x14ac:dyDescent="0.35">
      <c r="C5319"/>
      <c r="D5319"/>
      <c r="E5319"/>
      <c r="F5319"/>
      <c r="G5319"/>
      <c r="H5319"/>
      <c r="I5319"/>
      <c r="J5319"/>
      <c r="K5319"/>
      <c r="L5319"/>
      <c r="M5319"/>
      <c r="N5319"/>
      <c r="O5319"/>
      <c r="S5319"/>
      <c r="T5319"/>
      <c r="U5319"/>
      <c r="V5319"/>
      <c r="Y5319"/>
      <c r="Z5319"/>
      <c r="AA5319"/>
      <c r="AB5319"/>
      <c r="AC5319"/>
      <c r="AD5319"/>
      <c r="AE5319"/>
      <c r="AF5319"/>
      <c r="AG5319"/>
      <c r="AH5319"/>
      <c r="AI5319"/>
      <c r="AJ5319"/>
      <c r="AK5319"/>
      <c r="AL5319"/>
    </row>
    <row r="5320" spans="3:38" ht="15" customHeight="1" x14ac:dyDescent="0.35">
      <c r="C5320"/>
      <c r="D5320"/>
      <c r="E5320"/>
      <c r="F5320"/>
      <c r="G5320"/>
      <c r="H5320"/>
      <c r="I5320"/>
      <c r="J5320"/>
      <c r="K5320"/>
      <c r="L5320"/>
      <c r="M5320"/>
      <c r="N5320"/>
      <c r="O5320"/>
      <c r="S5320"/>
      <c r="T5320"/>
      <c r="U5320"/>
      <c r="V5320"/>
      <c r="Y5320"/>
      <c r="Z5320"/>
      <c r="AA5320"/>
      <c r="AB5320"/>
      <c r="AC5320"/>
      <c r="AD5320"/>
      <c r="AE5320"/>
      <c r="AF5320"/>
      <c r="AG5320"/>
      <c r="AH5320"/>
      <c r="AI5320"/>
      <c r="AJ5320"/>
      <c r="AK5320"/>
      <c r="AL5320"/>
    </row>
    <row r="5321" spans="3:38" ht="15" customHeight="1" x14ac:dyDescent="0.35">
      <c r="C5321"/>
      <c r="D5321"/>
      <c r="E5321"/>
      <c r="F5321"/>
      <c r="G5321"/>
      <c r="H5321"/>
      <c r="I5321"/>
      <c r="J5321"/>
      <c r="K5321"/>
      <c r="L5321"/>
      <c r="M5321"/>
      <c r="N5321"/>
      <c r="O5321"/>
      <c r="S5321"/>
      <c r="T5321"/>
      <c r="U5321"/>
      <c r="V5321"/>
      <c r="Y5321"/>
      <c r="Z5321"/>
      <c r="AA5321"/>
      <c r="AB5321"/>
      <c r="AC5321"/>
      <c r="AD5321"/>
      <c r="AE5321"/>
      <c r="AF5321"/>
      <c r="AG5321"/>
      <c r="AH5321"/>
      <c r="AI5321"/>
      <c r="AJ5321"/>
      <c r="AK5321"/>
      <c r="AL5321"/>
    </row>
    <row r="5322" spans="3:38" ht="15" customHeight="1" x14ac:dyDescent="0.35">
      <c r="C5322"/>
      <c r="D5322"/>
      <c r="E5322"/>
      <c r="F5322"/>
      <c r="G5322"/>
      <c r="H5322"/>
      <c r="I5322"/>
      <c r="J5322"/>
      <c r="K5322"/>
      <c r="L5322"/>
      <c r="M5322"/>
      <c r="N5322"/>
      <c r="O5322"/>
      <c r="S5322"/>
      <c r="T5322"/>
      <c r="U5322"/>
      <c r="V5322"/>
      <c r="Y5322"/>
      <c r="Z5322"/>
      <c r="AA5322"/>
      <c r="AB5322"/>
      <c r="AC5322"/>
      <c r="AD5322"/>
      <c r="AE5322"/>
      <c r="AF5322"/>
      <c r="AG5322"/>
      <c r="AH5322"/>
      <c r="AI5322"/>
      <c r="AJ5322"/>
      <c r="AK5322"/>
      <c r="AL5322"/>
    </row>
    <row r="5323" spans="3:38" ht="15" customHeight="1" x14ac:dyDescent="0.35">
      <c r="C5323"/>
      <c r="D5323"/>
      <c r="E5323"/>
      <c r="F5323"/>
      <c r="G5323"/>
      <c r="H5323"/>
      <c r="I5323"/>
      <c r="J5323"/>
      <c r="K5323"/>
      <c r="L5323"/>
      <c r="M5323"/>
      <c r="N5323"/>
      <c r="O5323"/>
      <c r="S5323"/>
      <c r="T5323"/>
      <c r="U5323"/>
      <c r="V5323"/>
      <c r="Y5323"/>
      <c r="Z5323"/>
      <c r="AA5323"/>
      <c r="AB5323"/>
      <c r="AC5323"/>
      <c r="AD5323"/>
      <c r="AE5323"/>
      <c r="AF5323"/>
      <c r="AG5323"/>
      <c r="AH5323"/>
      <c r="AI5323"/>
      <c r="AJ5323"/>
      <c r="AK5323"/>
      <c r="AL5323"/>
    </row>
    <row r="5324" spans="3:38" ht="15" customHeight="1" x14ac:dyDescent="0.35">
      <c r="C5324"/>
      <c r="D5324"/>
      <c r="E5324"/>
      <c r="F5324"/>
      <c r="G5324"/>
      <c r="H5324"/>
      <c r="I5324"/>
      <c r="J5324"/>
      <c r="K5324"/>
      <c r="L5324"/>
      <c r="M5324"/>
      <c r="N5324"/>
      <c r="O5324"/>
      <c r="S5324"/>
      <c r="T5324"/>
      <c r="U5324"/>
      <c r="V5324"/>
      <c r="Y5324"/>
      <c r="Z5324"/>
      <c r="AA5324"/>
      <c r="AB5324"/>
      <c r="AC5324"/>
      <c r="AD5324"/>
      <c r="AE5324"/>
      <c r="AF5324"/>
      <c r="AG5324"/>
      <c r="AH5324"/>
      <c r="AI5324"/>
      <c r="AJ5324"/>
      <c r="AK5324"/>
      <c r="AL5324"/>
    </row>
    <row r="5325" spans="3:38" ht="15" customHeight="1" x14ac:dyDescent="0.35">
      <c r="C5325"/>
      <c r="D5325"/>
      <c r="E5325"/>
      <c r="F5325"/>
      <c r="G5325"/>
      <c r="H5325"/>
      <c r="I5325"/>
      <c r="J5325"/>
      <c r="K5325"/>
      <c r="L5325"/>
      <c r="M5325"/>
      <c r="N5325"/>
      <c r="O5325"/>
      <c r="S5325"/>
      <c r="T5325"/>
      <c r="U5325"/>
      <c r="V5325"/>
      <c r="Y5325"/>
      <c r="Z5325"/>
      <c r="AA5325"/>
      <c r="AB5325"/>
      <c r="AC5325"/>
      <c r="AD5325"/>
      <c r="AE5325"/>
      <c r="AF5325"/>
      <c r="AG5325"/>
      <c r="AH5325"/>
      <c r="AI5325"/>
      <c r="AJ5325"/>
      <c r="AK5325"/>
      <c r="AL5325"/>
    </row>
    <row r="5326" spans="3:38" ht="15" customHeight="1" x14ac:dyDescent="0.35">
      <c r="C5326"/>
      <c r="D5326"/>
      <c r="E5326"/>
      <c r="F5326"/>
      <c r="G5326"/>
      <c r="H5326"/>
      <c r="I5326"/>
      <c r="J5326"/>
      <c r="K5326"/>
      <c r="L5326"/>
      <c r="M5326"/>
      <c r="N5326"/>
      <c r="O5326"/>
      <c r="S5326"/>
      <c r="T5326"/>
      <c r="U5326"/>
      <c r="V5326"/>
      <c r="Y5326"/>
      <c r="Z5326"/>
      <c r="AA5326"/>
      <c r="AB5326"/>
      <c r="AC5326"/>
      <c r="AD5326"/>
      <c r="AE5326"/>
      <c r="AF5326"/>
      <c r="AG5326"/>
      <c r="AH5326"/>
      <c r="AI5326"/>
      <c r="AJ5326"/>
      <c r="AK5326"/>
      <c r="AL5326"/>
    </row>
    <row r="5327" spans="3:38" ht="15" customHeight="1" x14ac:dyDescent="0.35">
      <c r="C5327"/>
      <c r="D5327"/>
      <c r="E5327"/>
      <c r="F5327"/>
      <c r="G5327"/>
      <c r="H5327"/>
      <c r="I5327"/>
      <c r="J5327"/>
      <c r="K5327"/>
      <c r="L5327"/>
      <c r="M5327"/>
      <c r="N5327"/>
      <c r="O5327"/>
      <c r="S5327"/>
      <c r="T5327"/>
      <c r="U5327"/>
      <c r="V5327"/>
      <c r="Y5327"/>
      <c r="Z5327"/>
      <c r="AA5327"/>
      <c r="AB5327"/>
      <c r="AC5327"/>
      <c r="AD5327"/>
      <c r="AE5327"/>
      <c r="AF5327"/>
      <c r="AG5327"/>
      <c r="AH5327"/>
      <c r="AI5327"/>
      <c r="AJ5327"/>
      <c r="AK5327"/>
      <c r="AL5327"/>
    </row>
    <row r="5328" spans="3:38" ht="15" customHeight="1" x14ac:dyDescent="0.35">
      <c r="C5328"/>
      <c r="D5328"/>
      <c r="E5328"/>
      <c r="F5328"/>
      <c r="G5328"/>
      <c r="H5328"/>
      <c r="I5328"/>
      <c r="J5328"/>
      <c r="K5328"/>
      <c r="L5328"/>
      <c r="M5328"/>
      <c r="N5328"/>
      <c r="O5328"/>
      <c r="S5328"/>
      <c r="T5328"/>
      <c r="U5328"/>
      <c r="V5328"/>
      <c r="Y5328"/>
      <c r="Z5328"/>
      <c r="AA5328"/>
      <c r="AB5328"/>
      <c r="AC5328"/>
      <c r="AD5328"/>
      <c r="AE5328"/>
      <c r="AF5328"/>
      <c r="AG5328"/>
      <c r="AH5328"/>
      <c r="AI5328"/>
      <c r="AJ5328"/>
      <c r="AK5328"/>
      <c r="AL5328"/>
    </row>
    <row r="5329" spans="3:38" ht="15" customHeight="1" x14ac:dyDescent="0.35">
      <c r="C5329"/>
      <c r="D5329"/>
      <c r="E5329"/>
      <c r="F5329"/>
      <c r="G5329"/>
      <c r="H5329"/>
      <c r="I5329"/>
      <c r="J5329"/>
      <c r="K5329"/>
      <c r="L5329"/>
      <c r="M5329"/>
      <c r="N5329"/>
      <c r="O5329"/>
      <c r="S5329"/>
      <c r="T5329"/>
      <c r="U5329"/>
      <c r="V5329"/>
      <c r="Y5329"/>
      <c r="Z5329"/>
      <c r="AA5329"/>
      <c r="AB5329"/>
      <c r="AC5329"/>
      <c r="AD5329"/>
      <c r="AE5329"/>
      <c r="AF5329"/>
      <c r="AG5329"/>
      <c r="AH5329"/>
      <c r="AI5329"/>
      <c r="AJ5329"/>
      <c r="AK5329"/>
      <c r="AL5329"/>
    </row>
    <row r="5330" spans="3:38" ht="15" customHeight="1" x14ac:dyDescent="0.35">
      <c r="C5330"/>
      <c r="D5330"/>
      <c r="E5330"/>
      <c r="F5330"/>
      <c r="G5330"/>
      <c r="H5330"/>
      <c r="I5330"/>
      <c r="J5330"/>
      <c r="K5330"/>
      <c r="L5330"/>
      <c r="M5330"/>
      <c r="N5330"/>
      <c r="O5330"/>
      <c r="S5330"/>
      <c r="T5330"/>
      <c r="U5330"/>
      <c r="V5330"/>
      <c r="Y5330"/>
      <c r="Z5330"/>
      <c r="AA5330"/>
      <c r="AB5330"/>
      <c r="AC5330"/>
      <c r="AD5330"/>
      <c r="AE5330"/>
      <c r="AF5330"/>
      <c r="AG5330"/>
      <c r="AH5330"/>
      <c r="AI5330"/>
      <c r="AJ5330"/>
      <c r="AK5330"/>
      <c r="AL5330"/>
    </row>
    <row r="5331" spans="3:38" ht="15" customHeight="1" x14ac:dyDescent="0.35">
      <c r="C5331"/>
      <c r="D5331"/>
      <c r="E5331"/>
      <c r="F5331"/>
      <c r="G5331"/>
      <c r="H5331"/>
      <c r="I5331"/>
      <c r="J5331"/>
      <c r="K5331"/>
      <c r="L5331"/>
      <c r="M5331"/>
      <c r="N5331"/>
      <c r="O5331"/>
      <c r="S5331"/>
      <c r="T5331"/>
      <c r="U5331"/>
      <c r="V5331"/>
      <c r="Y5331"/>
      <c r="Z5331"/>
      <c r="AA5331"/>
      <c r="AB5331"/>
      <c r="AC5331"/>
      <c r="AD5331"/>
      <c r="AE5331"/>
      <c r="AF5331"/>
      <c r="AG5331"/>
      <c r="AH5331"/>
      <c r="AI5331"/>
      <c r="AJ5331"/>
      <c r="AK5331"/>
      <c r="AL5331"/>
    </row>
    <row r="5332" spans="3:38" ht="15" customHeight="1" x14ac:dyDescent="0.35">
      <c r="C5332"/>
      <c r="D5332"/>
      <c r="E5332"/>
      <c r="F5332"/>
      <c r="G5332"/>
      <c r="H5332"/>
      <c r="I5332"/>
      <c r="J5332"/>
      <c r="K5332"/>
      <c r="L5332"/>
      <c r="M5332"/>
      <c r="N5332"/>
      <c r="O5332"/>
      <c r="S5332"/>
      <c r="T5332"/>
      <c r="U5332"/>
      <c r="V5332"/>
      <c r="Y5332"/>
      <c r="Z5332"/>
      <c r="AA5332"/>
      <c r="AB5332"/>
      <c r="AC5332"/>
      <c r="AD5332"/>
      <c r="AE5332"/>
      <c r="AF5332"/>
      <c r="AG5332"/>
      <c r="AH5332"/>
      <c r="AI5332"/>
      <c r="AJ5332"/>
      <c r="AK5332"/>
      <c r="AL5332"/>
    </row>
    <row r="5333" spans="3:38" ht="15" customHeight="1" x14ac:dyDescent="0.35">
      <c r="C5333"/>
      <c r="D5333"/>
      <c r="E5333"/>
      <c r="F5333"/>
      <c r="G5333"/>
      <c r="H5333"/>
      <c r="I5333"/>
      <c r="J5333"/>
      <c r="K5333"/>
      <c r="L5333"/>
      <c r="M5333"/>
      <c r="N5333"/>
      <c r="O5333"/>
      <c r="S5333"/>
      <c r="T5333"/>
      <c r="U5333"/>
      <c r="V5333"/>
      <c r="Y5333"/>
      <c r="Z5333"/>
      <c r="AA5333"/>
      <c r="AB5333"/>
      <c r="AC5333"/>
      <c r="AD5333"/>
      <c r="AE5333"/>
      <c r="AF5333"/>
      <c r="AG5333"/>
      <c r="AH5333"/>
      <c r="AI5333"/>
      <c r="AJ5333"/>
      <c r="AK5333"/>
      <c r="AL5333"/>
    </row>
    <row r="5334" spans="3:38" ht="15" customHeight="1" x14ac:dyDescent="0.35">
      <c r="C5334"/>
      <c r="D5334"/>
      <c r="E5334"/>
      <c r="F5334"/>
      <c r="G5334"/>
      <c r="H5334"/>
      <c r="I5334"/>
      <c r="J5334"/>
      <c r="K5334"/>
      <c r="L5334"/>
      <c r="M5334"/>
      <c r="N5334"/>
      <c r="O5334"/>
      <c r="S5334"/>
      <c r="T5334"/>
      <c r="U5334"/>
      <c r="V5334"/>
      <c r="Y5334"/>
      <c r="Z5334"/>
      <c r="AA5334"/>
      <c r="AB5334"/>
      <c r="AC5334"/>
      <c r="AD5334"/>
      <c r="AE5334"/>
      <c r="AF5334"/>
      <c r="AG5334"/>
      <c r="AH5334"/>
      <c r="AI5334"/>
      <c r="AJ5334"/>
      <c r="AK5334"/>
      <c r="AL5334"/>
    </row>
    <row r="5335" spans="3:38" ht="15" customHeight="1" x14ac:dyDescent="0.35">
      <c r="C5335"/>
      <c r="D5335"/>
      <c r="E5335"/>
      <c r="F5335"/>
      <c r="G5335"/>
      <c r="H5335"/>
      <c r="I5335"/>
      <c r="J5335"/>
      <c r="K5335"/>
      <c r="L5335"/>
      <c r="M5335"/>
      <c r="N5335"/>
      <c r="O5335"/>
      <c r="S5335"/>
      <c r="T5335"/>
      <c r="U5335"/>
      <c r="V5335"/>
      <c r="Y5335"/>
      <c r="Z5335"/>
      <c r="AA5335"/>
      <c r="AB5335"/>
      <c r="AC5335"/>
      <c r="AD5335"/>
      <c r="AE5335"/>
      <c r="AF5335"/>
      <c r="AG5335"/>
      <c r="AH5335"/>
      <c r="AI5335"/>
      <c r="AJ5335"/>
      <c r="AK5335"/>
      <c r="AL5335"/>
    </row>
    <row r="5336" spans="3:38" ht="15" customHeight="1" x14ac:dyDescent="0.35">
      <c r="C5336"/>
      <c r="D5336"/>
      <c r="E5336"/>
      <c r="F5336"/>
      <c r="G5336"/>
      <c r="H5336"/>
      <c r="I5336"/>
      <c r="J5336"/>
      <c r="K5336"/>
      <c r="L5336"/>
      <c r="M5336"/>
      <c r="N5336"/>
      <c r="O5336"/>
      <c r="S5336"/>
      <c r="T5336"/>
      <c r="U5336"/>
      <c r="V5336"/>
      <c r="Y5336"/>
      <c r="Z5336"/>
      <c r="AA5336"/>
      <c r="AB5336"/>
      <c r="AC5336"/>
      <c r="AD5336"/>
      <c r="AE5336"/>
      <c r="AF5336"/>
      <c r="AG5336"/>
      <c r="AH5336"/>
      <c r="AI5336"/>
      <c r="AJ5336"/>
      <c r="AK5336"/>
      <c r="AL5336"/>
    </row>
    <row r="5337" spans="3:38" ht="15" customHeight="1" x14ac:dyDescent="0.35">
      <c r="C5337"/>
      <c r="D5337"/>
      <c r="E5337"/>
      <c r="F5337"/>
      <c r="G5337"/>
      <c r="H5337"/>
      <c r="I5337"/>
      <c r="J5337"/>
      <c r="K5337"/>
      <c r="L5337"/>
      <c r="M5337"/>
      <c r="N5337"/>
      <c r="O5337"/>
      <c r="S5337"/>
      <c r="T5337"/>
      <c r="U5337"/>
      <c r="V5337"/>
      <c r="Y5337"/>
      <c r="Z5337"/>
      <c r="AA5337"/>
      <c r="AB5337"/>
      <c r="AC5337"/>
      <c r="AD5337"/>
      <c r="AE5337"/>
      <c r="AF5337"/>
      <c r="AG5337"/>
      <c r="AH5337"/>
      <c r="AI5337"/>
      <c r="AJ5337"/>
      <c r="AK5337"/>
      <c r="AL5337"/>
    </row>
    <row r="5338" spans="3:38" ht="15" customHeight="1" x14ac:dyDescent="0.35">
      <c r="C5338"/>
      <c r="D5338"/>
      <c r="E5338"/>
      <c r="F5338"/>
      <c r="G5338"/>
      <c r="H5338"/>
      <c r="I5338"/>
      <c r="J5338"/>
      <c r="K5338"/>
      <c r="L5338"/>
      <c r="M5338"/>
      <c r="N5338"/>
      <c r="O5338"/>
      <c r="S5338"/>
      <c r="T5338"/>
      <c r="U5338"/>
      <c r="V5338"/>
      <c r="Y5338"/>
      <c r="Z5338"/>
      <c r="AA5338"/>
      <c r="AB5338"/>
      <c r="AC5338"/>
      <c r="AD5338"/>
      <c r="AE5338"/>
      <c r="AF5338"/>
      <c r="AG5338"/>
      <c r="AH5338"/>
      <c r="AI5338"/>
      <c r="AJ5338"/>
      <c r="AK5338"/>
      <c r="AL5338"/>
    </row>
    <row r="5339" spans="3:38" ht="15" customHeight="1" x14ac:dyDescent="0.35">
      <c r="C5339"/>
      <c r="D5339"/>
      <c r="E5339"/>
      <c r="F5339"/>
      <c r="G5339"/>
      <c r="H5339"/>
      <c r="I5339"/>
      <c r="J5339"/>
      <c r="K5339"/>
      <c r="L5339"/>
      <c r="M5339"/>
      <c r="N5339"/>
      <c r="O5339"/>
      <c r="S5339"/>
      <c r="T5339"/>
      <c r="U5339"/>
      <c r="V5339"/>
      <c r="Y5339"/>
      <c r="Z5339"/>
      <c r="AA5339"/>
      <c r="AB5339"/>
      <c r="AC5339"/>
      <c r="AD5339"/>
      <c r="AE5339"/>
      <c r="AF5339"/>
      <c r="AG5339"/>
      <c r="AH5339"/>
      <c r="AI5339"/>
      <c r="AJ5339"/>
      <c r="AK5339"/>
      <c r="AL5339"/>
    </row>
    <row r="5340" spans="3:38" ht="15" customHeight="1" x14ac:dyDescent="0.35">
      <c r="C5340"/>
      <c r="D5340"/>
      <c r="E5340"/>
      <c r="F5340"/>
      <c r="G5340"/>
      <c r="H5340"/>
      <c r="I5340"/>
      <c r="J5340"/>
      <c r="K5340"/>
      <c r="L5340"/>
      <c r="M5340"/>
      <c r="N5340"/>
      <c r="O5340"/>
      <c r="S5340"/>
      <c r="T5340"/>
      <c r="U5340"/>
      <c r="V5340"/>
      <c r="Y5340"/>
      <c r="Z5340"/>
      <c r="AA5340"/>
      <c r="AB5340"/>
      <c r="AC5340"/>
      <c r="AD5340"/>
      <c r="AE5340"/>
      <c r="AF5340"/>
      <c r="AG5340"/>
      <c r="AH5340"/>
      <c r="AI5340"/>
      <c r="AJ5340"/>
      <c r="AK5340"/>
      <c r="AL5340"/>
    </row>
    <row r="5341" spans="3:38" ht="15" customHeight="1" x14ac:dyDescent="0.35">
      <c r="C5341"/>
      <c r="D5341"/>
      <c r="E5341"/>
      <c r="F5341"/>
      <c r="G5341"/>
      <c r="H5341"/>
      <c r="I5341"/>
      <c r="J5341"/>
      <c r="K5341"/>
      <c r="L5341"/>
      <c r="M5341"/>
      <c r="N5341"/>
      <c r="O5341"/>
      <c r="S5341"/>
      <c r="T5341"/>
      <c r="U5341"/>
      <c r="V5341"/>
      <c r="Y5341"/>
      <c r="Z5341"/>
      <c r="AA5341"/>
      <c r="AB5341"/>
      <c r="AC5341"/>
      <c r="AD5341"/>
      <c r="AE5341"/>
      <c r="AF5341"/>
      <c r="AG5341"/>
      <c r="AH5341"/>
      <c r="AI5341"/>
      <c r="AJ5341"/>
      <c r="AK5341"/>
      <c r="AL5341"/>
    </row>
    <row r="5342" spans="3:38" ht="15" customHeight="1" x14ac:dyDescent="0.35">
      <c r="C5342"/>
      <c r="D5342"/>
      <c r="E5342"/>
      <c r="F5342"/>
      <c r="G5342"/>
      <c r="H5342"/>
      <c r="I5342"/>
      <c r="J5342"/>
      <c r="K5342"/>
      <c r="L5342"/>
      <c r="M5342"/>
      <c r="N5342"/>
      <c r="O5342"/>
      <c r="S5342"/>
      <c r="T5342"/>
      <c r="U5342"/>
      <c r="V5342"/>
      <c r="Y5342"/>
      <c r="Z5342"/>
      <c r="AA5342"/>
      <c r="AB5342"/>
      <c r="AC5342"/>
      <c r="AD5342"/>
      <c r="AE5342"/>
      <c r="AF5342"/>
      <c r="AG5342"/>
      <c r="AH5342"/>
      <c r="AI5342"/>
      <c r="AJ5342"/>
      <c r="AK5342"/>
      <c r="AL5342"/>
    </row>
    <row r="5343" spans="3:38" ht="15" customHeight="1" x14ac:dyDescent="0.35">
      <c r="C5343"/>
      <c r="D5343"/>
      <c r="E5343"/>
      <c r="F5343"/>
      <c r="G5343"/>
      <c r="H5343"/>
      <c r="I5343"/>
      <c r="J5343"/>
      <c r="K5343"/>
      <c r="L5343"/>
      <c r="M5343"/>
      <c r="N5343"/>
      <c r="O5343"/>
      <c r="S5343"/>
      <c r="T5343"/>
      <c r="U5343"/>
      <c r="V5343"/>
      <c r="Y5343"/>
      <c r="Z5343"/>
      <c r="AA5343"/>
      <c r="AB5343"/>
      <c r="AC5343"/>
      <c r="AD5343"/>
      <c r="AE5343"/>
      <c r="AF5343"/>
      <c r="AG5343"/>
      <c r="AH5343"/>
      <c r="AI5343"/>
      <c r="AJ5343"/>
      <c r="AK5343"/>
      <c r="AL5343"/>
    </row>
    <row r="5344" spans="3:38" ht="15" customHeight="1" x14ac:dyDescent="0.35">
      <c r="C5344"/>
      <c r="D5344"/>
      <c r="E5344"/>
      <c r="F5344"/>
      <c r="G5344"/>
      <c r="H5344"/>
      <c r="I5344"/>
      <c r="J5344"/>
      <c r="K5344"/>
      <c r="L5344"/>
      <c r="M5344"/>
      <c r="N5344"/>
      <c r="O5344"/>
      <c r="S5344"/>
      <c r="T5344"/>
      <c r="U5344"/>
      <c r="V5344"/>
      <c r="Y5344"/>
      <c r="Z5344"/>
      <c r="AA5344"/>
      <c r="AB5344"/>
      <c r="AC5344"/>
      <c r="AD5344"/>
      <c r="AE5344"/>
      <c r="AF5344"/>
      <c r="AG5344"/>
      <c r="AH5344"/>
      <c r="AI5344"/>
      <c r="AJ5344"/>
      <c r="AK5344"/>
      <c r="AL5344"/>
    </row>
    <row r="5345" spans="3:38" ht="15" customHeight="1" x14ac:dyDescent="0.35">
      <c r="C5345"/>
      <c r="D5345"/>
      <c r="E5345"/>
      <c r="F5345"/>
      <c r="G5345"/>
      <c r="H5345"/>
      <c r="I5345"/>
      <c r="J5345"/>
      <c r="K5345"/>
      <c r="L5345"/>
      <c r="M5345"/>
      <c r="N5345"/>
      <c r="O5345"/>
      <c r="S5345"/>
      <c r="T5345"/>
      <c r="U5345"/>
      <c r="V5345"/>
      <c r="Y5345"/>
      <c r="Z5345"/>
      <c r="AA5345"/>
      <c r="AB5345"/>
      <c r="AC5345"/>
      <c r="AD5345"/>
      <c r="AE5345"/>
      <c r="AF5345"/>
      <c r="AG5345"/>
      <c r="AH5345"/>
      <c r="AI5345"/>
      <c r="AJ5345"/>
      <c r="AK5345"/>
      <c r="AL5345"/>
    </row>
    <row r="5346" spans="3:38" ht="15" customHeight="1" x14ac:dyDescent="0.35">
      <c r="C5346"/>
      <c r="D5346"/>
      <c r="E5346"/>
      <c r="F5346"/>
      <c r="G5346"/>
      <c r="H5346"/>
      <c r="I5346"/>
      <c r="J5346"/>
      <c r="K5346"/>
      <c r="L5346"/>
      <c r="M5346"/>
      <c r="N5346"/>
      <c r="O5346"/>
      <c r="S5346"/>
      <c r="T5346"/>
      <c r="U5346"/>
      <c r="V5346"/>
      <c r="Y5346"/>
      <c r="Z5346"/>
      <c r="AA5346"/>
      <c r="AB5346"/>
      <c r="AC5346"/>
      <c r="AD5346"/>
      <c r="AE5346"/>
      <c r="AF5346"/>
      <c r="AG5346"/>
      <c r="AH5346"/>
      <c r="AI5346"/>
      <c r="AJ5346"/>
      <c r="AK5346"/>
      <c r="AL5346"/>
    </row>
    <row r="5347" spans="3:38" ht="15" customHeight="1" x14ac:dyDescent="0.35">
      <c r="C5347"/>
      <c r="D5347"/>
      <c r="E5347"/>
      <c r="F5347"/>
      <c r="G5347"/>
      <c r="H5347"/>
      <c r="I5347"/>
      <c r="J5347"/>
      <c r="K5347"/>
      <c r="L5347"/>
      <c r="M5347"/>
      <c r="N5347"/>
      <c r="O5347"/>
      <c r="S5347"/>
      <c r="T5347"/>
      <c r="U5347"/>
      <c r="V5347"/>
      <c r="Y5347"/>
      <c r="Z5347"/>
      <c r="AA5347"/>
      <c r="AB5347"/>
      <c r="AC5347"/>
      <c r="AD5347"/>
      <c r="AE5347"/>
      <c r="AF5347"/>
      <c r="AG5347"/>
      <c r="AH5347"/>
      <c r="AI5347"/>
      <c r="AJ5347"/>
      <c r="AK5347"/>
      <c r="AL5347"/>
    </row>
    <row r="5348" spans="3:38" ht="15" customHeight="1" x14ac:dyDescent="0.35">
      <c r="C5348"/>
      <c r="D5348"/>
      <c r="E5348"/>
      <c r="F5348"/>
      <c r="G5348"/>
      <c r="H5348"/>
      <c r="I5348"/>
      <c r="J5348"/>
      <c r="K5348"/>
      <c r="L5348"/>
      <c r="M5348"/>
      <c r="N5348"/>
      <c r="O5348"/>
      <c r="S5348"/>
      <c r="T5348"/>
      <c r="U5348"/>
      <c r="V5348"/>
      <c r="Y5348"/>
      <c r="Z5348"/>
      <c r="AA5348"/>
      <c r="AB5348"/>
      <c r="AC5348"/>
      <c r="AD5348"/>
      <c r="AE5348"/>
      <c r="AF5348"/>
      <c r="AG5348"/>
      <c r="AH5348"/>
      <c r="AI5348"/>
      <c r="AJ5348"/>
      <c r="AK5348"/>
      <c r="AL5348"/>
    </row>
    <row r="5349" spans="3:38" ht="15" customHeight="1" x14ac:dyDescent="0.35">
      <c r="C5349"/>
      <c r="D5349"/>
      <c r="E5349"/>
      <c r="F5349"/>
      <c r="G5349"/>
      <c r="H5349"/>
      <c r="I5349"/>
      <c r="J5349"/>
      <c r="K5349"/>
      <c r="L5349"/>
      <c r="M5349"/>
      <c r="N5349"/>
      <c r="O5349"/>
      <c r="S5349"/>
      <c r="T5349"/>
      <c r="U5349"/>
      <c r="V5349"/>
      <c r="Y5349"/>
      <c r="Z5349"/>
      <c r="AA5349"/>
      <c r="AB5349"/>
      <c r="AC5349"/>
      <c r="AD5349"/>
      <c r="AE5349"/>
      <c r="AF5349"/>
      <c r="AG5349"/>
      <c r="AH5349"/>
      <c r="AI5349"/>
      <c r="AJ5349"/>
      <c r="AK5349"/>
      <c r="AL5349"/>
    </row>
    <row r="5350" spans="3:38" ht="15" customHeight="1" x14ac:dyDescent="0.35">
      <c r="C5350"/>
      <c r="D5350"/>
      <c r="E5350"/>
      <c r="F5350"/>
      <c r="G5350"/>
      <c r="H5350"/>
      <c r="I5350"/>
      <c r="J5350"/>
      <c r="K5350"/>
      <c r="L5350"/>
      <c r="M5350"/>
      <c r="N5350"/>
      <c r="O5350"/>
      <c r="S5350"/>
      <c r="T5350"/>
      <c r="U5350"/>
      <c r="V5350"/>
      <c r="Y5350"/>
      <c r="Z5350"/>
      <c r="AA5350"/>
      <c r="AB5350"/>
      <c r="AC5350"/>
      <c r="AD5350"/>
      <c r="AE5350"/>
      <c r="AF5350"/>
      <c r="AG5350"/>
      <c r="AH5350"/>
      <c r="AI5350"/>
      <c r="AJ5350"/>
      <c r="AK5350"/>
      <c r="AL5350"/>
    </row>
    <row r="5351" spans="3:38" ht="15" customHeight="1" x14ac:dyDescent="0.35">
      <c r="C5351"/>
      <c r="D5351"/>
      <c r="E5351"/>
      <c r="F5351"/>
      <c r="G5351"/>
      <c r="H5351"/>
      <c r="I5351"/>
      <c r="J5351"/>
      <c r="K5351"/>
      <c r="L5351"/>
      <c r="M5351"/>
      <c r="N5351"/>
      <c r="O5351"/>
      <c r="S5351"/>
      <c r="T5351"/>
      <c r="U5351"/>
      <c r="V5351"/>
      <c r="Y5351"/>
      <c r="Z5351"/>
      <c r="AA5351"/>
      <c r="AB5351"/>
      <c r="AC5351"/>
      <c r="AD5351"/>
      <c r="AE5351"/>
      <c r="AF5351"/>
      <c r="AG5351"/>
      <c r="AH5351"/>
      <c r="AI5351"/>
      <c r="AJ5351"/>
      <c r="AK5351"/>
      <c r="AL5351"/>
    </row>
    <row r="5352" spans="3:38" ht="15" customHeight="1" x14ac:dyDescent="0.35">
      <c r="C5352"/>
      <c r="D5352"/>
      <c r="E5352"/>
      <c r="F5352"/>
      <c r="G5352"/>
      <c r="H5352"/>
      <c r="I5352"/>
      <c r="J5352"/>
      <c r="K5352"/>
      <c r="L5352"/>
      <c r="M5352"/>
      <c r="N5352"/>
      <c r="O5352"/>
      <c r="S5352"/>
      <c r="T5352"/>
      <c r="U5352"/>
      <c r="V5352"/>
      <c r="Y5352"/>
      <c r="Z5352"/>
      <c r="AA5352"/>
      <c r="AB5352"/>
      <c r="AC5352"/>
      <c r="AD5352"/>
      <c r="AE5352"/>
      <c r="AF5352"/>
      <c r="AG5352"/>
      <c r="AH5352"/>
      <c r="AI5352"/>
      <c r="AJ5352"/>
      <c r="AK5352"/>
      <c r="AL5352"/>
    </row>
    <row r="5353" spans="3:38" ht="15" customHeight="1" x14ac:dyDescent="0.35">
      <c r="C5353"/>
      <c r="D5353"/>
      <c r="E5353"/>
      <c r="F5353"/>
      <c r="G5353"/>
      <c r="H5353"/>
      <c r="I5353"/>
      <c r="J5353"/>
      <c r="K5353"/>
      <c r="L5353"/>
      <c r="M5353"/>
      <c r="N5353"/>
      <c r="O5353"/>
      <c r="S5353"/>
      <c r="T5353"/>
      <c r="U5353"/>
      <c r="V5353"/>
      <c r="Y5353"/>
      <c r="Z5353"/>
      <c r="AA5353"/>
      <c r="AB5353"/>
      <c r="AC5353"/>
      <c r="AD5353"/>
      <c r="AE5353"/>
      <c r="AF5353"/>
      <c r="AG5353"/>
      <c r="AH5353"/>
      <c r="AI5353"/>
      <c r="AJ5353"/>
      <c r="AK5353"/>
      <c r="AL5353"/>
    </row>
    <row r="5354" spans="3:38" ht="15" customHeight="1" x14ac:dyDescent="0.35">
      <c r="C5354"/>
      <c r="D5354"/>
      <c r="E5354"/>
      <c r="F5354"/>
      <c r="G5354"/>
      <c r="H5354"/>
      <c r="I5354"/>
      <c r="J5354"/>
      <c r="K5354"/>
      <c r="L5354"/>
      <c r="M5354"/>
      <c r="N5354"/>
      <c r="O5354"/>
      <c r="S5354"/>
      <c r="T5354"/>
      <c r="U5354"/>
      <c r="V5354"/>
      <c r="Y5354"/>
      <c r="Z5354"/>
      <c r="AA5354"/>
      <c r="AB5354"/>
      <c r="AC5354"/>
      <c r="AD5354"/>
      <c r="AE5354"/>
      <c r="AF5354"/>
      <c r="AG5354"/>
      <c r="AH5354"/>
      <c r="AI5354"/>
      <c r="AJ5354"/>
      <c r="AK5354"/>
      <c r="AL5354"/>
    </row>
    <row r="5355" spans="3:38" ht="15" customHeight="1" x14ac:dyDescent="0.35">
      <c r="C5355"/>
      <c r="D5355"/>
      <c r="E5355"/>
      <c r="F5355"/>
      <c r="G5355"/>
      <c r="H5355"/>
      <c r="I5355"/>
      <c r="J5355"/>
      <c r="K5355"/>
      <c r="L5355"/>
      <c r="M5355"/>
      <c r="N5355"/>
      <c r="O5355"/>
      <c r="S5355"/>
      <c r="T5355"/>
      <c r="U5355"/>
      <c r="V5355"/>
      <c r="Y5355"/>
      <c r="Z5355"/>
      <c r="AA5355"/>
      <c r="AB5355"/>
      <c r="AC5355"/>
      <c r="AD5355"/>
      <c r="AE5355"/>
      <c r="AF5355"/>
      <c r="AG5355"/>
      <c r="AH5355"/>
      <c r="AI5355"/>
      <c r="AJ5355"/>
      <c r="AK5355"/>
      <c r="AL5355"/>
    </row>
    <row r="5356" spans="3:38" ht="15" customHeight="1" x14ac:dyDescent="0.35">
      <c r="C5356"/>
      <c r="D5356"/>
      <c r="E5356"/>
      <c r="F5356"/>
      <c r="G5356"/>
      <c r="H5356"/>
      <c r="I5356"/>
      <c r="J5356"/>
      <c r="K5356"/>
      <c r="L5356"/>
      <c r="M5356"/>
      <c r="N5356"/>
      <c r="O5356"/>
      <c r="S5356"/>
      <c r="T5356"/>
      <c r="U5356"/>
      <c r="V5356"/>
      <c r="Y5356"/>
      <c r="Z5356"/>
      <c r="AA5356"/>
      <c r="AB5356"/>
      <c r="AC5356"/>
      <c r="AD5356"/>
      <c r="AE5356"/>
      <c r="AF5356"/>
      <c r="AG5356"/>
      <c r="AH5356"/>
      <c r="AI5356"/>
      <c r="AJ5356"/>
      <c r="AK5356"/>
      <c r="AL5356"/>
    </row>
    <row r="5357" spans="3:38" ht="15" customHeight="1" x14ac:dyDescent="0.35">
      <c r="C5357"/>
      <c r="D5357"/>
      <c r="E5357"/>
      <c r="F5357"/>
      <c r="G5357"/>
      <c r="H5357"/>
      <c r="I5357"/>
      <c r="J5357"/>
      <c r="K5357"/>
      <c r="L5357"/>
      <c r="M5357"/>
      <c r="N5357"/>
      <c r="O5357"/>
      <c r="S5357"/>
      <c r="T5357"/>
      <c r="U5357"/>
      <c r="V5357"/>
      <c r="Y5357"/>
      <c r="Z5357"/>
      <c r="AA5357"/>
      <c r="AB5357"/>
      <c r="AC5357"/>
      <c r="AD5357"/>
      <c r="AE5357"/>
      <c r="AF5357"/>
      <c r="AG5357"/>
      <c r="AH5357"/>
      <c r="AI5357"/>
      <c r="AJ5357"/>
      <c r="AK5357"/>
      <c r="AL5357"/>
    </row>
    <row r="5358" spans="3:38" ht="15" customHeight="1" x14ac:dyDescent="0.35">
      <c r="C5358"/>
      <c r="D5358"/>
      <c r="E5358"/>
      <c r="F5358"/>
      <c r="G5358"/>
      <c r="H5358"/>
      <c r="I5358"/>
      <c r="J5358"/>
      <c r="K5358"/>
      <c r="L5358"/>
      <c r="M5358"/>
      <c r="N5358"/>
      <c r="O5358"/>
      <c r="S5358"/>
      <c r="T5358"/>
      <c r="U5358"/>
      <c r="V5358"/>
      <c r="Y5358"/>
      <c r="Z5358"/>
      <c r="AA5358"/>
      <c r="AB5358"/>
      <c r="AC5358"/>
      <c r="AD5358"/>
      <c r="AE5358"/>
      <c r="AF5358"/>
      <c r="AG5358"/>
      <c r="AH5358"/>
      <c r="AI5358"/>
      <c r="AJ5358"/>
      <c r="AK5358"/>
      <c r="AL5358"/>
    </row>
    <row r="5359" spans="3:38" ht="15" customHeight="1" x14ac:dyDescent="0.35">
      <c r="C5359"/>
      <c r="D5359"/>
      <c r="E5359"/>
      <c r="F5359"/>
      <c r="G5359"/>
      <c r="H5359"/>
      <c r="I5359"/>
      <c r="J5359"/>
      <c r="K5359"/>
      <c r="L5359"/>
      <c r="M5359"/>
      <c r="N5359"/>
      <c r="O5359"/>
      <c r="S5359"/>
      <c r="T5359"/>
      <c r="U5359"/>
      <c r="V5359"/>
      <c r="Y5359"/>
      <c r="Z5359"/>
      <c r="AA5359"/>
      <c r="AB5359"/>
      <c r="AC5359"/>
      <c r="AD5359"/>
      <c r="AE5359"/>
      <c r="AF5359"/>
      <c r="AG5359"/>
      <c r="AH5359"/>
      <c r="AI5359"/>
      <c r="AJ5359"/>
      <c r="AK5359"/>
      <c r="AL5359"/>
    </row>
    <row r="5360" spans="3:38" ht="15" customHeight="1" x14ac:dyDescent="0.35">
      <c r="C5360"/>
      <c r="D5360"/>
      <c r="E5360"/>
      <c r="F5360"/>
      <c r="G5360"/>
      <c r="H5360"/>
      <c r="I5360"/>
      <c r="J5360"/>
      <c r="K5360"/>
      <c r="L5360"/>
      <c r="M5360"/>
      <c r="N5360"/>
      <c r="O5360"/>
      <c r="S5360"/>
      <c r="T5360"/>
      <c r="U5360"/>
      <c r="V5360"/>
      <c r="Y5360"/>
      <c r="Z5360"/>
      <c r="AA5360"/>
      <c r="AB5360"/>
      <c r="AC5360"/>
      <c r="AD5360"/>
      <c r="AE5360"/>
      <c r="AF5360"/>
      <c r="AG5360"/>
      <c r="AH5360"/>
      <c r="AI5360"/>
      <c r="AJ5360"/>
      <c r="AK5360"/>
      <c r="AL5360"/>
    </row>
    <row r="5361" spans="3:38" ht="15" customHeight="1" x14ac:dyDescent="0.35">
      <c r="C5361"/>
      <c r="D5361"/>
      <c r="E5361"/>
      <c r="F5361"/>
      <c r="G5361"/>
      <c r="H5361"/>
      <c r="I5361"/>
      <c r="J5361"/>
      <c r="K5361"/>
      <c r="L5361"/>
      <c r="M5361"/>
      <c r="N5361"/>
      <c r="O5361"/>
      <c r="S5361"/>
      <c r="T5361"/>
      <c r="U5361"/>
      <c r="V5361"/>
      <c r="Y5361"/>
      <c r="Z5361"/>
      <c r="AA5361"/>
      <c r="AB5361"/>
      <c r="AC5361"/>
      <c r="AD5361"/>
      <c r="AE5361"/>
      <c r="AF5361"/>
      <c r="AG5361"/>
      <c r="AH5361"/>
      <c r="AI5361"/>
      <c r="AJ5361"/>
      <c r="AK5361"/>
      <c r="AL5361"/>
    </row>
    <row r="5362" spans="3:38" ht="15" customHeight="1" x14ac:dyDescent="0.35">
      <c r="C5362"/>
      <c r="D5362"/>
      <c r="E5362"/>
      <c r="F5362"/>
      <c r="G5362"/>
      <c r="H5362"/>
      <c r="I5362"/>
      <c r="J5362"/>
      <c r="K5362"/>
      <c r="L5362"/>
      <c r="M5362"/>
      <c r="N5362"/>
      <c r="O5362"/>
      <c r="S5362"/>
      <c r="T5362"/>
      <c r="U5362"/>
      <c r="V5362"/>
      <c r="Y5362"/>
      <c r="Z5362"/>
      <c r="AA5362"/>
      <c r="AB5362"/>
      <c r="AC5362"/>
      <c r="AD5362"/>
      <c r="AE5362"/>
      <c r="AF5362"/>
      <c r="AG5362"/>
      <c r="AH5362"/>
      <c r="AI5362"/>
      <c r="AJ5362"/>
      <c r="AK5362"/>
      <c r="AL5362"/>
    </row>
    <row r="5363" spans="3:38" ht="15" customHeight="1" x14ac:dyDescent="0.35">
      <c r="C5363"/>
      <c r="D5363"/>
      <c r="E5363"/>
      <c r="F5363"/>
      <c r="G5363"/>
      <c r="H5363"/>
      <c r="I5363"/>
      <c r="J5363"/>
      <c r="K5363"/>
      <c r="L5363"/>
      <c r="M5363"/>
      <c r="N5363"/>
      <c r="O5363"/>
      <c r="S5363"/>
      <c r="T5363"/>
      <c r="U5363"/>
      <c r="V5363"/>
      <c r="Y5363"/>
      <c r="Z5363"/>
      <c r="AA5363"/>
      <c r="AB5363"/>
      <c r="AC5363"/>
      <c r="AD5363"/>
      <c r="AE5363"/>
      <c r="AF5363"/>
      <c r="AG5363"/>
      <c r="AH5363"/>
      <c r="AI5363"/>
      <c r="AJ5363"/>
      <c r="AK5363"/>
      <c r="AL5363"/>
    </row>
    <row r="5364" spans="3:38" ht="15" customHeight="1" x14ac:dyDescent="0.35">
      <c r="C5364"/>
      <c r="D5364"/>
      <c r="E5364"/>
      <c r="F5364"/>
      <c r="G5364"/>
      <c r="H5364"/>
      <c r="I5364"/>
      <c r="J5364"/>
      <c r="K5364"/>
      <c r="L5364"/>
      <c r="M5364"/>
      <c r="N5364"/>
      <c r="O5364"/>
      <c r="S5364"/>
      <c r="T5364"/>
      <c r="U5364"/>
      <c r="V5364"/>
      <c r="Y5364"/>
      <c r="Z5364"/>
      <c r="AA5364"/>
      <c r="AB5364"/>
      <c r="AC5364"/>
      <c r="AD5364"/>
      <c r="AE5364"/>
      <c r="AF5364"/>
      <c r="AG5364"/>
      <c r="AH5364"/>
      <c r="AI5364"/>
      <c r="AJ5364"/>
      <c r="AK5364"/>
      <c r="AL5364"/>
    </row>
    <row r="5365" spans="3:38" ht="15" customHeight="1" x14ac:dyDescent="0.35">
      <c r="C5365"/>
      <c r="D5365"/>
      <c r="E5365"/>
      <c r="F5365"/>
      <c r="G5365"/>
      <c r="H5365"/>
      <c r="I5365"/>
      <c r="J5365"/>
      <c r="K5365"/>
      <c r="L5365"/>
      <c r="M5365"/>
      <c r="N5365"/>
      <c r="O5365"/>
      <c r="S5365"/>
      <c r="T5365"/>
      <c r="U5365"/>
      <c r="V5365"/>
      <c r="Y5365"/>
      <c r="Z5365"/>
      <c r="AA5365"/>
      <c r="AB5365"/>
      <c r="AC5365"/>
      <c r="AD5365"/>
      <c r="AE5365"/>
      <c r="AF5365"/>
      <c r="AG5365"/>
      <c r="AH5365"/>
      <c r="AI5365"/>
      <c r="AJ5365"/>
      <c r="AK5365"/>
      <c r="AL5365"/>
    </row>
    <row r="5366" spans="3:38" ht="15" customHeight="1" x14ac:dyDescent="0.35">
      <c r="C5366"/>
      <c r="D5366"/>
      <c r="E5366"/>
      <c r="F5366"/>
      <c r="G5366"/>
      <c r="H5366"/>
      <c r="I5366"/>
      <c r="J5366"/>
      <c r="K5366"/>
      <c r="L5366"/>
      <c r="M5366"/>
      <c r="N5366"/>
      <c r="O5366"/>
      <c r="S5366"/>
      <c r="T5366"/>
      <c r="U5366"/>
      <c r="V5366"/>
      <c r="Y5366"/>
      <c r="Z5366"/>
      <c r="AA5366"/>
      <c r="AB5366"/>
      <c r="AC5366"/>
      <c r="AD5366"/>
      <c r="AE5366"/>
      <c r="AF5366"/>
      <c r="AG5366"/>
      <c r="AH5366"/>
      <c r="AI5366"/>
      <c r="AJ5366"/>
      <c r="AK5366"/>
      <c r="AL5366"/>
    </row>
    <row r="5367" spans="3:38" ht="15" customHeight="1" x14ac:dyDescent="0.35">
      <c r="C5367"/>
      <c r="D5367"/>
      <c r="E5367"/>
      <c r="F5367"/>
      <c r="G5367"/>
      <c r="H5367"/>
      <c r="I5367"/>
      <c r="J5367"/>
      <c r="K5367"/>
      <c r="L5367"/>
      <c r="M5367"/>
      <c r="N5367"/>
      <c r="O5367"/>
      <c r="S5367"/>
      <c r="T5367"/>
      <c r="U5367"/>
      <c r="V5367"/>
      <c r="Y5367"/>
      <c r="Z5367"/>
      <c r="AA5367"/>
      <c r="AB5367"/>
      <c r="AC5367"/>
      <c r="AD5367"/>
      <c r="AE5367"/>
      <c r="AF5367"/>
      <c r="AG5367"/>
      <c r="AH5367"/>
      <c r="AI5367"/>
      <c r="AJ5367"/>
      <c r="AK5367"/>
      <c r="AL5367"/>
    </row>
    <row r="5368" spans="3:38" ht="15" customHeight="1" x14ac:dyDescent="0.35">
      <c r="C5368"/>
      <c r="D5368"/>
      <c r="E5368"/>
      <c r="F5368"/>
      <c r="G5368"/>
      <c r="H5368"/>
      <c r="I5368"/>
      <c r="J5368"/>
      <c r="K5368"/>
      <c r="L5368"/>
      <c r="M5368"/>
      <c r="N5368"/>
      <c r="O5368"/>
      <c r="S5368"/>
      <c r="T5368"/>
      <c r="U5368"/>
      <c r="V5368"/>
      <c r="Y5368"/>
      <c r="Z5368"/>
      <c r="AA5368"/>
      <c r="AB5368"/>
      <c r="AC5368"/>
      <c r="AD5368"/>
      <c r="AE5368"/>
      <c r="AF5368"/>
      <c r="AG5368"/>
      <c r="AH5368"/>
      <c r="AI5368"/>
      <c r="AJ5368"/>
      <c r="AK5368"/>
      <c r="AL5368"/>
    </row>
    <row r="5369" spans="3:38" ht="15" customHeight="1" x14ac:dyDescent="0.35">
      <c r="C5369"/>
      <c r="D5369"/>
      <c r="E5369"/>
      <c r="F5369"/>
      <c r="G5369"/>
      <c r="H5369"/>
      <c r="I5369"/>
      <c r="J5369"/>
      <c r="K5369"/>
      <c r="L5369"/>
      <c r="M5369"/>
      <c r="N5369"/>
      <c r="O5369"/>
      <c r="S5369"/>
      <c r="T5369"/>
      <c r="U5369"/>
      <c r="V5369"/>
      <c r="Y5369"/>
      <c r="Z5369"/>
      <c r="AA5369"/>
      <c r="AB5369"/>
      <c r="AC5369"/>
      <c r="AD5369"/>
      <c r="AE5369"/>
      <c r="AF5369"/>
      <c r="AG5369"/>
      <c r="AH5369"/>
      <c r="AI5369"/>
      <c r="AJ5369"/>
      <c r="AK5369"/>
      <c r="AL5369"/>
    </row>
    <row r="5370" spans="3:38" ht="15" customHeight="1" x14ac:dyDescent="0.35">
      <c r="C5370"/>
      <c r="D5370"/>
      <c r="E5370"/>
      <c r="F5370"/>
      <c r="G5370"/>
      <c r="H5370"/>
      <c r="I5370"/>
      <c r="J5370"/>
      <c r="K5370"/>
      <c r="L5370"/>
      <c r="M5370"/>
      <c r="N5370"/>
      <c r="O5370"/>
      <c r="S5370"/>
      <c r="T5370"/>
      <c r="U5370"/>
      <c r="V5370"/>
      <c r="Y5370"/>
      <c r="Z5370"/>
      <c r="AA5370"/>
      <c r="AB5370"/>
      <c r="AC5370"/>
      <c r="AD5370"/>
      <c r="AE5370"/>
      <c r="AF5370"/>
      <c r="AG5370"/>
      <c r="AH5370"/>
      <c r="AI5370"/>
      <c r="AJ5370"/>
      <c r="AK5370"/>
      <c r="AL5370"/>
    </row>
    <row r="5371" spans="3:38" ht="15" customHeight="1" x14ac:dyDescent="0.35">
      <c r="C5371"/>
      <c r="D5371"/>
      <c r="E5371"/>
      <c r="F5371"/>
      <c r="G5371"/>
      <c r="H5371"/>
      <c r="I5371"/>
      <c r="J5371"/>
      <c r="K5371"/>
      <c r="L5371"/>
      <c r="M5371"/>
      <c r="N5371"/>
      <c r="O5371"/>
      <c r="S5371"/>
      <c r="T5371"/>
      <c r="U5371"/>
      <c r="V5371"/>
      <c r="Y5371"/>
      <c r="Z5371"/>
      <c r="AA5371"/>
      <c r="AB5371"/>
      <c r="AC5371"/>
      <c r="AD5371"/>
      <c r="AE5371"/>
      <c r="AF5371"/>
      <c r="AG5371"/>
      <c r="AH5371"/>
      <c r="AI5371"/>
      <c r="AJ5371"/>
      <c r="AK5371"/>
      <c r="AL5371"/>
    </row>
    <row r="5372" spans="3:38" ht="15" customHeight="1" x14ac:dyDescent="0.35">
      <c r="C5372"/>
      <c r="D5372"/>
      <c r="E5372"/>
      <c r="F5372"/>
      <c r="G5372"/>
      <c r="H5372"/>
      <c r="I5372"/>
      <c r="J5372"/>
      <c r="K5372"/>
      <c r="L5372"/>
      <c r="M5372"/>
      <c r="N5372"/>
      <c r="O5372"/>
      <c r="S5372"/>
      <c r="T5372"/>
      <c r="U5372"/>
      <c r="V5372"/>
      <c r="Y5372"/>
      <c r="Z5372"/>
      <c r="AA5372"/>
      <c r="AB5372"/>
      <c r="AC5372"/>
      <c r="AD5372"/>
      <c r="AE5372"/>
      <c r="AF5372"/>
      <c r="AG5372"/>
      <c r="AH5372"/>
      <c r="AI5372"/>
      <c r="AJ5372"/>
      <c r="AK5372"/>
      <c r="AL5372"/>
    </row>
    <row r="5373" spans="3:38" ht="15" customHeight="1" x14ac:dyDescent="0.35">
      <c r="C5373"/>
      <c r="D5373"/>
      <c r="E5373"/>
      <c r="F5373"/>
      <c r="G5373"/>
      <c r="H5373"/>
      <c r="I5373"/>
      <c r="J5373"/>
      <c r="K5373"/>
      <c r="L5373"/>
      <c r="M5373"/>
      <c r="N5373"/>
      <c r="O5373"/>
      <c r="S5373"/>
      <c r="T5373"/>
      <c r="U5373"/>
      <c r="V5373"/>
      <c r="Y5373"/>
      <c r="Z5373"/>
      <c r="AA5373"/>
      <c r="AB5373"/>
      <c r="AC5373"/>
      <c r="AD5373"/>
      <c r="AE5373"/>
      <c r="AF5373"/>
      <c r="AG5373"/>
      <c r="AH5373"/>
      <c r="AI5373"/>
      <c r="AJ5373"/>
      <c r="AK5373"/>
      <c r="AL5373"/>
    </row>
    <row r="5374" spans="3:38" ht="15" customHeight="1" x14ac:dyDescent="0.35">
      <c r="C5374"/>
      <c r="D5374"/>
      <c r="E5374"/>
      <c r="F5374"/>
      <c r="G5374"/>
      <c r="H5374"/>
      <c r="I5374"/>
      <c r="J5374"/>
      <c r="K5374"/>
      <c r="L5374"/>
      <c r="M5374"/>
      <c r="N5374"/>
      <c r="O5374"/>
      <c r="S5374"/>
      <c r="T5374"/>
      <c r="U5374"/>
      <c r="V5374"/>
      <c r="Y5374"/>
      <c r="Z5374"/>
      <c r="AA5374"/>
      <c r="AB5374"/>
      <c r="AC5374"/>
      <c r="AD5374"/>
      <c r="AE5374"/>
      <c r="AF5374"/>
      <c r="AG5374"/>
      <c r="AH5374"/>
      <c r="AI5374"/>
      <c r="AJ5374"/>
      <c r="AK5374"/>
      <c r="AL5374"/>
    </row>
    <row r="5375" spans="3:38" ht="15" customHeight="1" x14ac:dyDescent="0.35">
      <c r="C5375"/>
      <c r="D5375"/>
      <c r="E5375"/>
      <c r="F5375"/>
      <c r="G5375"/>
      <c r="H5375"/>
      <c r="I5375"/>
      <c r="J5375"/>
      <c r="K5375"/>
      <c r="L5375"/>
      <c r="M5375"/>
      <c r="N5375"/>
      <c r="O5375"/>
      <c r="S5375"/>
      <c r="T5375"/>
      <c r="U5375"/>
      <c r="V5375"/>
      <c r="Y5375"/>
      <c r="Z5375"/>
      <c r="AA5375"/>
      <c r="AB5375"/>
      <c r="AC5375"/>
      <c r="AD5375"/>
      <c r="AE5375"/>
      <c r="AF5375"/>
      <c r="AG5375"/>
      <c r="AH5375"/>
      <c r="AI5375"/>
      <c r="AJ5375"/>
      <c r="AK5375"/>
      <c r="AL5375"/>
    </row>
    <row r="5376" spans="3:38" ht="15" customHeight="1" x14ac:dyDescent="0.35">
      <c r="C5376"/>
      <c r="D5376"/>
      <c r="E5376"/>
      <c r="F5376"/>
      <c r="G5376"/>
      <c r="H5376"/>
      <c r="I5376"/>
      <c r="J5376"/>
      <c r="K5376"/>
      <c r="L5376"/>
      <c r="M5376"/>
      <c r="N5376"/>
      <c r="O5376"/>
      <c r="S5376"/>
      <c r="T5376"/>
      <c r="U5376"/>
      <c r="V5376"/>
      <c r="Y5376"/>
      <c r="Z5376"/>
      <c r="AA5376"/>
      <c r="AB5376"/>
      <c r="AC5376"/>
      <c r="AD5376"/>
      <c r="AE5376"/>
      <c r="AF5376"/>
      <c r="AG5376"/>
      <c r="AH5376"/>
      <c r="AI5376"/>
      <c r="AJ5376"/>
      <c r="AK5376"/>
      <c r="AL5376"/>
    </row>
    <row r="5377" spans="3:38" ht="15" customHeight="1" x14ac:dyDescent="0.35">
      <c r="C5377"/>
      <c r="D5377"/>
      <c r="E5377"/>
      <c r="F5377"/>
      <c r="G5377"/>
      <c r="H5377"/>
      <c r="I5377"/>
      <c r="J5377"/>
      <c r="K5377"/>
      <c r="L5377"/>
      <c r="M5377"/>
      <c r="N5377"/>
      <c r="O5377"/>
      <c r="S5377"/>
      <c r="T5377"/>
      <c r="U5377"/>
      <c r="V5377"/>
      <c r="Y5377"/>
      <c r="Z5377"/>
      <c r="AA5377"/>
      <c r="AB5377"/>
      <c r="AC5377"/>
      <c r="AD5377"/>
      <c r="AE5377"/>
      <c r="AF5377"/>
      <c r="AG5377"/>
      <c r="AH5377"/>
      <c r="AI5377"/>
      <c r="AJ5377"/>
      <c r="AK5377"/>
      <c r="AL5377"/>
    </row>
    <row r="5378" spans="3:38" ht="15" customHeight="1" x14ac:dyDescent="0.35">
      <c r="C5378"/>
      <c r="D5378"/>
      <c r="E5378"/>
      <c r="F5378"/>
      <c r="G5378"/>
      <c r="H5378"/>
      <c r="I5378"/>
      <c r="J5378"/>
      <c r="K5378"/>
      <c r="L5378"/>
      <c r="M5378"/>
      <c r="N5378"/>
      <c r="O5378"/>
      <c r="S5378"/>
      <c r="T5378"/>
      <c r="U5378"/>
      <c r="V5378"/>
      <c r="Y5378"/>
      <c r="Z5378"/>
      <c r="AA5378"/>
      <c r="AB5378"/>
      <c r="AC5378"/>
      <c r="AD5378"/>
      <c r="AE5378"/>
      <c r="AF5378"/>
      <c r="AG5378"/>
      <c r="AH5378"/>
      <c r="AI5378"/>
      <c r="AJ5378"/>
      <c r="AK5378"/>
      <c r="AL5378"/>
    </row>
    <row r="5379" spans="3:38" ht="15" customHeight="1" x14ac:dyDescent="0.35">
      <c r="C5379"/>
      <c r="D5379"/>
      <c r="E5379"/>
      <c r="F5379"/>
      <c r="G5379"/>
      <c r="H5379"/>
      <c r="I5379"/>
      <c r="J5379"/>
      <c r="K5379"/>
      <c r="L5379"/>
      <c r="M5379"/>
      <c r="N5379"/>
      <c r="O5379"/>
      <c r="S5379"/>
      <c r="T5379"/>
      <c r="U5379"/>
      <c r="V5379"/>
      <c r="Y5379"/>
      <c r="Z5379"/>
      <c r="AA5379"/>
      <c r="AB5379"/>
      <c r="AC5379"/>
      <c r="AD5379"/>
      <c r="AE5379"/>
      <c r="AF5379"/>
      <c r="AG5379"/>
      <c r="AH5379"/>
      <c r="AI5379"/>
      <c r="AJ5379"/>
      <c r="AK5379"/>
      <c r="AL5379"/>
    </row>
    <row r="5380" spans="3:38" ht="15" customHeight="1" x14ac:dyDescent="0.35">
      <c r="C5380"/>
      <c r="D5380"/>
      <c r="E5380"/>
      <c r="F5380"/>
      <c r="G5380"/>
      <c r="H5380"/>
      <c r="I5380"/>
      <c r="J5380"/>
      <c r="K5380"/>
      <c r="L5380"/>
      <c r="M5380"/>
      <c r="N5380"/>
      <c r="O5380"/>
      <c r="S5380"/>
      <c r="T5380"/>
      <c r="U5380"/>
      <c r="V5380"/>
      <c r="Y5380"/>
      <c r="Z5380"/>
      <c r="AA5380"/>
      <c r="AB5380"/>
      <c r="AC5380"/>
      <c r="AD5380"/>
      <c r="AE5380"/>
      <c r="AF5380"/>
      <c r="AG5380"/>
      <c r="AH5380"/>
      <c r="AI5380"/>
      <c r="AJ5380"/>
      <c r="AK5380"/>
      <c r="AL5380"/>
    </row>
    <row r="5381" spans="3:38" ht="15" customHeight="1" x14ac:dyDescent="0.35">
      <c r="C5381"/>
      <c r="D5381"/>
      <c r="E5381"/>
      <c r="F5381"/>
      <c r="G5381"/>
      <c r="H5381"/>
      <c r="I5381"/>
      <c r="J5381"/>
      <c r="K5381"/>
      <c r="L5381"/>
      <c r="M5381"/>
      <c r="N5381"/>
      <c r="O5381"/>
      <c r="S5381"/>
      <c r="T5381"/>
      <c r="U5381"/>
      <c r="V5381"/>
      <c r="Y5381"/>
      <c r="Z5381"/>
      <c r="AA5381"/>
      <c r="AB5381"/>
      <c r="AC5381"/>
      <c r="AD5381"/>
      <c r="AE5381"/>
      <c r="AF5381"/>
      <c r="AG5381"/>
      <c r="AH5381"/>
      <c r="AI5381"/>
      <c r="AJ5381"/>
      <c r="AK5381"/>
      <c r="AL5381"/>
    </row>
    <row r="5382" spans="3:38" ht="15" customHeight="1" x14ac:dyDescent="0.35">
      <c r="C5382"/>
      <c r="D5382"/>
      <c r="E5382"/>
      <c r="F5382"/>
      <c r="G5382"/>
      <c r="H5382"/>
      <c r="I5382"/>
      <c r="J5382"/>
      <c r="K5382"/>
      <c r="L5382"/>
      <c r="M5382"/>
      <c r="N5382"/>
      <c r="O5382"/>
      <c r="S5382"/>
      <c r="T5382"/>
      <c r="U5382"/>
      <c r="V5382"/>
      <c r="Y5382"/>
      <c r="Z5382"/>
      <c r="AA5382"/>
      <c r="AB5382"/>
      <c r="AC5382"/>
      <c r="AD5382"/>
      <c r="AE5382"/>
      <c r="AF5382"/>
      <c r="AG5382"/>
      <c r="AH5382"/>
      <c r="AI5382"/>
      <c r="AJ5382"/>
      <c r="AK5382"/>
      <c r="AL5382"/>
    </row>
    <row r="5383" spans="3:38" ht="15" customHeight="1" x14ac:dyDescent="0.35">
      <c r="C5383"/>
      <c r="D5383"/>
      <c r="E5383"/>
      <c r="F5383"/>
      <c r="G5383"/>
      <c r="H5383"/>
      <c r="I5383"/>
      <c r="J5383"/>
      <c r="K5383"/>
      <c r="L5383"/>
      <c r="M5383"/>
      <c r="N5383"/>
      <c r="O5383"/>
      <c r="S5383"/>
      <c r="T5383"/>
      <c r="U5383"/>
      <c r="V5383"/>
      <c r="Y5383"/>
      <c r="Z5383"/>
      <c r="AA5383"/>
      <c r="AB5383"/>
      <c r="AC5383"/>
      <c r="AD5383"/>
      <c r="AE5383"/>
      <c r="AF5383"/>
      <c r="AG5383"/>
      <c r="AH5383"/>
      <c r="AI5383"/>
      <c r="AJ5383"/>
      <c r="AK5383"/>
      <c r="AL5383"/>
    </row>
    <row r="5384" spans="3:38" ht="15" customHeight="1" x14ac:dyDescent="0.35">
      <c r="C5384"/>
      <c r="D5384"/>
      <c r="E5384"/>
      <c r="F5384"/>
      <c r="G5384"/>
      <c r="H5384"/>
      <c r="I5384"/>
      <c r="J5384"/>
      <c r="K5384"/>
      <c r="L5384"/>
      <c r="M5384"/>
      <c r="N5384"/>
      <c r="O5384"/>
      <c r="S5384"/>
      <c r="T5384"/>
      <c r="U5384"/>
      <c r="V5384"/>
      <c r="Y5384"/>
      <c r="Z5384"/>
      <c r="AA5384"/>
      <c r="AB5384"/>
      <c r="AC5384"/>
      <c r="AD5384"/>
      <c r="AE5384"/>
      <c r="AF5384"/>
      <c r="AG5384"/>
      <c r="AH5384"/>
      <c r="AI5384"/>
      <c r="AJ5384"/>
      <c r="AK5384"/>
      <c r="AL5384"/>
    </row>
    <row r="5385" spans="3:38" ht="15" customHeight="1" x14ac:dyDescent="0.35">
      <c r="C5385"/>
      <c r="D5385"/>
      <c r="E5385"/>
      <c r="F5385"/>
      <c r="G5385"/>
      <c r="H5385"/>
      <c r="I5385"/>
      <c r="J5385"/>
      <c r="K5385"/>
      <c r="L5385"/>
      <c r="M5385"/>
      <c r="N5385"/>
      <c r="O5385"/>
      <c r="S5385"/>
      <c r="T5385"/>
      <c r="U5385"/>
      <c r="V5385"/>
      <c r="Y5385"/>
      <c r="Z5385"/>
      <c r="AA5385"/>
      <c r="AB5385"/>
      <c r="AC5385"/>
      <c r="AD5385"/>
      <c r="AE5385"/>
      <c r="AF5385"/>
      <c r="AG5385"/>
      <c r="AH5385"/>
      <c r="AI5385"/>
      <c r="AJ5385"/>
      <c r="AK5385"/>
      <c r="AL5385"/>
    </row>
    <row r="5386" spans="3:38" ht="15" customHeight="1" x14ac:dyDescent="0.35">
      <c r="C5386"/>
      <c r="D5386"/>
      <c r="E5386"/>
      <c r="F5386"/>
      <c r="G5386"/>
      <c r="H5386"/>
      <c r="I5386"/>
      <c r="J5386"/>
      <c r="K5386"/>
      <c r="L5386"/>
      <c r="M5386"/>
      <c r="N5386"/>
      <c r="O5386"/>
      <c r="S5386"/>
      <c r="T5386"/>
      <c r="U5386"/>
      <c r="V5386"/>
      <c r="Y5386"/>
      <c r="Z5386"/>
      <c r="AA5386"/>
      <c r="AB5386"/>
      <c r="AC5386"/>
      <c r="AD5386"/>
      <c r="AE5386"/>
      <c r="AF5386"/>
      <c r="AG5386"/>
      <c r="AH5386"/>
      <c r="AI5386"/>
      <c r="AJ5386"/>
      <c r="AK5386"/>
      <c r="AL5386"/>
    </row>
    <row r="5387" spans="3:38" ht="15" customHeight="1" x14ac:dyDescent="0.35">
      <c r="C5387"/>
      <c r="D5387"/>
      <c r="E5387"/>
      <c r="F5387"/>
      <c r="G5387"/>
      <c r="H5387"/>
      <c r="I5387"/>
      <c r="J5387"/>
      <c r="K5387"/>
      <c r="L5387"/>
      <c r="M5387"/>
      <c r="N5387"/>
      <c r="O5387"/>
      <c r="S5387"/>
      <c r="T5387"/>
      <c r="U5387"/>
      <c r="V5387"/>
      <c r="Y5387"/>
      <c r="Z5387"/>
      <c r="AA5387"/>
      <c r="AB5387"/>
      <c r="AC5387"/>
      <c r="AD5387"/>
      <c r="AE5387"/>
      <c r="AF5387"/>
      <c r="AG5387"/>
      <c r="AH5387"/>
      <c r="AI5387"/>
      <c r="AJ5387"/>
      <c r="AK5387"/>
      <c r="AL5387"/>
    </row>
    <row r="5388" spans="3:38" ht="15" customHeight="1" x14ac:dyDescent="0.35">
      <c r="C5388"/>
      <c r="D5388"/>
      <c r="E5388"/>
      <c r="F5388"/>
      <c r="G5388"/>
      <c r="H5388"/>
      <c r="I5388"/>
      <c r="J5388"/>
      <c r="K5388"/>
      <c r="L5388"/>
      <c r="M5388"/>
      <c r="N5388"/>
      <c r="O5388"/>
      <c r="S5388"/>
      <c r="T5388"/>
      <c r="U5388"/>
      <c r="V5388"/>
      <c r="Y5388"/>
      <c r="Z5388"/>
      <c r="AA5388"/>
      <c r="AB5388"/>
      <c r="AC5388"/>
      <c r="AD5388"/>
      <c r="AE5388"/>
      <c r="AF5388"/>
      <c r="AG5388"/>
      <c r="AH5388"/>
      <c r="AI5388"/>
      <c r="AJ5388"/>
      <c r="AK5388"/>
      <c r="AL5388"/>
    </row>
    <row r="5389" spans="3:38" ht="15" customHeight="1" x14ac:dyDescent="0.35">
      <c r="C5389"/>
      <c r="D5389"/>
      <c r="E5389"/>
      <c r="F5389"/>
      <c r="G5389"/>
      <c r="H5389"/>
      <c r="I5389"/>
      <c r="J5389"/>
      <c r="K5389"/>
      <c r="L5389"/>
      <c r="M5389"/>
      <c r="N5389"/>
      <c r="O5389"/>
      <c r="S5389"/>
      <c r="T5389"/>
      <c r="U5389"/>
      <c r="V5389"/>
      <c r="Y5389"/>
      <c r="Z5389"/>
      <c r="AA5389"/>
      <c r="AB5389"/>
      <c r="AC5389"/>
      <c r="AD5389"/>
      <c r="AE5389"/>
      <c r="AF5389"/>
      <c r="AG5389"/>
      <c r="AH5389"/>
      <c r="AI5389"/>
      <c r="AJ5389"/>
      <c r="AK5389"/>
      <c r="AL5389"/>
    </row>
    <row r="5390" spans="3:38" ht="15" customHeight="1" x14ac:dyDescent="0.35">
      <c r="C5390"/>
      <c r="D5390"/>
      <c r="E5390"/>
      <c r="F5390"/>
      <c r="G5390"/>
      <c r="H5390"/>
      <c r="I5390"/>
      <c r="J5390"/>
      <c r="K5390"/>
      <c r="L5390"/>
      <c r="M5390"/>
      <c r="N5390"/>
      <c r="O5390"/>
      <c r="S5390"/>
      <c r="T5390"/>
      <c r="U5390"/>
      <c r="V5390"/>
      <c r="Y5390"/>
      <c r="Z5390"/>
      <c r="AA5390"/>
      <c r="AB5390"/>
      <c r="AC5390"/>
      <c r="AD5390"/>
      <c r="AE5390"/>
      <c r="AF5390"/>
      <c r="AG5390"/>
      <c r="AH5390"/>
      <c r="AI5390"/>
      <c r="AJ5390"/>
      <c r="AK5390"/>
      <c r="AL5390"/>
    </row>
    <row r="5391" spans="3:38" ht="15" customHeight="1" x14ac:dyDescent="0.35">
      <c r="C5391"/>
      <c r="D5391"/>
      <c r="E5391"/>
      <c r="F5391"/>
      <c r="G5391"/>
      <c r="H5391"/>
      <c r="I5391"/>
      <c r="J5391"/>
      <c r="K5391"/>
      <c r="L5391"/>
      <c r="M5391"/>
      <c r="N5391"/>
      <c r="O5391"/>
      <c r="S5391"/>
      <c r="T5391"/>
      <c r="U5391"/>
      <c r="V5391"/>
      <c r="Y5391"/>
      <c r="Z5391"/>
      <c r="AA5391"/>
      <c r="AB5391"/>
      <c r="AC5391"/>
      <c r="AD5391"/>
      <c r="AE5391"/>
      <c r="AF5391"/>
      <c r="AG5391"/>
      <c r="AH5391"/>
      <c r="AI5391"/>
      <c r="AJ5391"/>
      <c r="AK5391"/>
      <c r="AL5391"/>
    </row>
    <row r="5392" spans="3:38" ht="15" customHeight="1" x14ac:dyDescent="0.35">
      <c r="C5392"/>
      <c r="D5392"/>
      <c r="E5392"/>
      <c r="F5392"/>
      <c r="G5392"/>
      <c r="H5392"/>
      <c r="I5392"/>
      <c r="J5392"/>
      <c r="K5392"/>
      <c r="L5392"/>
      <c r="M5392"/>
      <c r="N5392"/>
      <c r="O5392"/>
      <c r="S5392"/>
      <c r="T5392"/>
      <c r="U5392"/>
      <c r="V5392"/>
      <c r="Y5392"/>
      <c r="Z5392"/>
      <c r="AA5392"/>
      <c r="AB5392"/>
      <c r="AC5392"/>
      <c r="AD5392"/>
      <c r="AE5392"/>
      <c r="AF5392"/>
      <c r="AG5392"/>
      <c r="AH5392"/>
      <c r="AI5392"/>
      <c r="AJ5392"/>
      <c r="AK5392"/>
      <c r="AL5392"/>
    </row>
    <row r="5393" spans="3:38" ht="15" customHeight="1" x14ac:dyDescent="0.35">
      <c r="C5393"/>
      <c r="D5393"/>
      <c r="E5393"/>
      <c r="F5393"/>
      <c r="G5393"/>
      <c r="H5393"/>
      <c r="I5393"/>
      <c r="J5393"/>
      <c r="K5393"/>
      <c r="L5393"/>
      <c r="M5393"/>
      <c r="N5393"/>
      <c r="O5393"/>
      <c r="S5393"/>
      <c r="T5393"/>
      <c r="U5393"/>
      <c r="V5393"/>
      <c r="Y5393"/>
      <c r="Z5393"/>
      <c r="AA5393"/>
      <c r="AB5393"/>
      <c r="AC5393"/>
      <c r="AD5393"/>
      <c r="AE5393"/>
      <c r="AF5393"/>
      <c r="AG5393"/>
      <c r="AH5393"/>
      <c r="AI5393"/>
      <c r="AJ5393"/>
      <c r="AK5393"/>
      <c r="AL5393"/>
    </row>
    <row r="5394" spans="3:38" ht="15" customHeight="1" x14ac:dyDescent="0.35">
      <c r="C5394"/>
      <c r="D5394"/>
      <c r="E5394"/>
      <c r="F5394"/>
      <c r="G5394"/>
      <c r="H5394"/>
      <c r="I5394"/>
      <c r="J5394"/>
      <c r="K5394"/>
      <c r="L5394"/>
      <c r="M5394"/>
      <c r="N5394"/>
      <c r="O5394"/>
      <c r="S5394"/>
      <c r="T5394"/>
      <c r="U5394"/>
      <c r="V5394"/>
      <c r="Y5394"/>
      <c r="Z5394"/>
      <c r="AA5394"/>
      <c r="AB5394"/>
      <c r="AC5394"/>
      <c r="AD5394"/>
      <c r="AE5394"/>
      <c r="AF5394"/>
      <c r="AG5394"/>
      <c r="AH5394"/>
      <c r="AI5394"/>
      <c r="AJ5394"/>
      <c r="AK5394"/>
      <c r="AL5394"/>
    </row>
    <row r="5395" spans="3:38" ht="15" customHeight="1" x14ac:dyDescent="0.35">
      <c r="C5395"/>
      <c r="D5395"/>
      <c r="E5395"/>
      <c r="F5395"/>
      <c r="G5395"/>
      <c r="H5395"/>
      <c r="I5395"/>
      <c r="J5395"/>
      <c r="K5395"/>
      <c r="L5395"/>
      <c r="M5395"/>
      <c r="N5395"/>
      <c r="O5395"/>
      <c r="S5395"/>
      <c r="T5395"/>
      <c r="U5395"/>
      <c r="V5395"/>
      <c r="Y5395"/>
      <c r="Z5395"/>
      <c r="AA5395"/>
      <c r="AB5395"/>
      <c r="AC5395"/>
      <c r="AD5395"/>
      <c r="AE5395"/>
      <c r="AF5395"/>
      <c r="AG5395"/>
      <c r="AH5395"/>
      <c r="AI5395"/>
      <c r="AJ5395"/>
      <c r="AK5395"/>
      <c r="AL5395"/>
    </row>
    <row r="5396" spans="3:38" ht="15" customHeight="1" x14ac:dyDescent="0.35">
      <c r="C5396"/>
      <c r="D5396"/>
      <c r="E5396"/>
      <c r="F5396"/>
      <c r="G5396"/>
      <c r="H5396"/>
      <c r="I5396"/>
      <c r="J5396"/>
      <c r="K5396"/>
      <c r="L5396"/>
      <c r="M5396"/>
      <c r="N5396"/>
      <c r="O5396"/>
      <c r="S5396"/>
      <c r="T5396"/>
      <c r="U5396"/>
      <c r="V5396"/>
      <c r="Y5396"/>
      <c r="Z5396"/>
      <c r="AA5396"/>
      <c r="AB5396"/>
      <c r="AC5396"/>
      <c r="AD5396"/>
      <c r="AE5396"/>
      <c r="AF5396"/>
      <c r="AG5396"/>
      <c r="AH5396"/>
      <c r="AI5396"/>
      <c r="AJ5396"/>
      <c r="AK5396"/>
      <c r="AL5396"/>
    </row>
    <row r="5397" spans="3:38" ht="15" customHeight="1" x14ac:dyDescent="0.35">
      <c r="C5397"/>
      <c r="D5397"/>
      <c r="E5397"/>
      <c r="F5397"/>
      <c r="G5397"/>
      <c r="H5397"/>
      <c r="I5397"/>
      <c r="J5397"/>
      <c r="K5397"/>
      <c r="L5397"/>
      <c r="M5397"/>
      <c r="N5397"/>
      <c r="O5397"/>
      <c r="S5397"/>
      <c r="T5397"/>
      <c r="U5397"/>
      <c r="V5397"/>
      <c r="Y5397"/>
      <c r="Z5397"/>
      <c r="AA5397"/>
      <c r="AB5397"/>
      <c r="AC5397"/>
      <c r="AD5397"/>
      <c r="AE5397"/>
      <c r="AF5397"/>
      <c r="AG5397"/>
      <c r="AH5397"/>
      <c r="AI5397"/>
      <c r="AJ5397"/>
      <c r="AK5397"/>
      <c r="AL5397"/>
    </row>
    <row r="5398" spans="3:38" ht="15" customHeight="1" x14ac:dyDescent="0.35">
      <c r="C5398"/>
      <c r="D5398"/>
      <c r="E5398"/>
      <c r="F5398"/>
      <c r="G5398"/>
      <c r="H5398"/>
      <c r="I5398"/>
      <c r="J5398"/>
      <c r="K5398"/>
      <c r="L5398"/>
      <c r="M5398"/>
      <c r="N5398"/>
      <c r="O5398"/>
      <c r="S5398"/>
      <c r="T5398"/>
      <c r="U5398"/>
      <c r="V5398"/>
      <c r="Y5398"/>
      <c r="Z5398"/>
      <c r="AA5398"/>
      <c r="AB5398"/>
      <c r="AC5398"/>
      <c r="AD5398"/>
      <c r="AE5398"/>
      <c r="AF5398"/>
      <c r="AG5398"/>
      <c r="AH5398"/>
      <c r="AI5398"/>
      <c r="AJ5398"/>
      <c r="AK5398"/>
      <c r="AL5398"/>
    </row>
    <row r="5399" spans="3:38" ht="15" customHeight="1" x14ac:dyDescent="0.35">
      <c r="C5399"/>
      <c r="D5399"/>
      <c r="E5399"/>
      <c r="F5399"/>
      <c r="G5399"/>
      <c r="H5399"/>
      <c r="I5399"/>
      <c r="J5399"/>
      <c r="K5399"/>
      <c r="L5399"/>
      <c r="M5399"/>
      <c r="N5399"/>
      <c r="O5399"/>
      <c r="S5399"/>
      <c r="T5399"/>
      <c r="U5399"/>
      <c r="V5399"/>
      <c r="Y5399"/>
      <c r="Z5399"/>
      <c r="AA5399"/>
      <c r="AB5399"/>
      <c r="AC5399"/>
      <c r="AD5399"/>
      <c r="AE5399"/>
      <c r="AF5399"/>
      <c r="AG5399"/>
      <c r="AH5399"/>
      <c r="AI5399"/>
      <c r="AJ5399"/>
      <c r="AK5399"/>
      <c r="AL5399"/>
    </row>
    <row r="5400" spans="3:38" ht="15" customHeight="1" x14ac:dyDescent="0.35">
      <c r="C5400"/>
      <c r="D5400"/>
      <c r="E5400"/>
      <c r="F5400"/>
      <c r="G5400"/>
      <c r="H5400"/>
      <c r="I5400"/>
      <c r="J5400"/>
      <c r="K5400"/>
      <c r="L5400"/>
      <c r="M5400"/>
      <c r="N5400"/>
      <c r="O5400"/>
      <c r="S5400"/>
      <c r="T5400"/>
      <c r="U5400"/>
      <c r="V5400"/>
      <c r="Y5400"/>
      <c r="Z5400"/>
      <c r="AA5400"/>
      <c r="AB5400"/>
      <c r="AC5400"/>
      <c r="AD5400"/>
      <c r="AE5400"/>
      <c r="AF5400"/>
      <c r="AG5400"/>
      <c r="AH5400"/>
      <c r="AI5400"/>
      <c r="AJ5400"/>
      <c r="AK5400"/>
      <c r="AL5400"/>
    </row>
    <row r="5401" spans="3:38" ht="15" customHeight="1" x14ac:dyDescent="0.35">
      <c r="C5401"/>
      <c r="D5401"/>
      <c r="E5401"/>
      <c r="F5401"/>
      <c r="G5401"/>
      <c r="H5401"/>
      <c r="I5401"/>
      <c r="J5401"/>
      <c r="K5401"/>
      <c r="L5401"/>
      <c r="M5401"/>
      <c r="N5401"/>
      <c r="O5401"/>
      <c r="S5401"/>
      <c r="T5401"/>
      <c r="U5401"/>
      <c r="V5401"/>
      <c r="Y5401"/>
      <c r="Z5401"/>
      <c r="AA5401"/>
      <c r="AB5401"/>
      <c r="AC5401"/>
      <c r="AD5401"/>
      <c r="AE5401"/>
      <c r="AF5401"/>
      <c r="AG5401"/>
      <c r="AH5401"/>
      <c r="AI5401"/>
      <c r="AJ5401"/>
      <c r="AK5401"/>
      <c r="AL5401"/>
    </row>
    <row r="5402" spans="3:38" ht="15" customHeight="1" x14ac:dyDescent="0.35">
      <c r="C5402"/>
      <c r="D5402"/>
      <c r="E5402"/>
      <c r="F5402"/>
      <c r="G5402"/>
      <c r="H5402"/>
      <c r="I5402"/>
      <c r="J5402"/>
      <c r="K5402"/>
      <c r="L5402"/>
      <c r="M5402"/>
      <c r="N5402"/>
      <c r="O5402"/>
      <c r="S5402"/>
      <c r="T5402"/>
      <c r="U5402"/>
      <c r="V5402"/>
      <c r="Y5402"/>
      <c r="Z5402"/>
      <c r="AA5402"/>
      <c r="AB5402"/>
      <c r="AC5402"/>
      <c r="AD5402"/>
      <c r="AE5402"/>
      <c r="AF5402"/>
      <c r="AG5402"/>
      <c r="AH5402"/>
      <c r="AI5402"/>
      <c r="AJ5402"/>
      <c r="AK5402"/>
      <c r="AL5402"/>
    </row>
    <row r="5403" spans="3:38" ht="15" customHeight="1" x14ac:dyDescent="0.35">
      <c r="C5403"/>
      <c r="D5403"/>
      <c r="E5403"/>
      <c r="F5403"/>
      <c r="G5403"/>
      <c r="H5403"/>
      <c r="I5403"/>
      <c r="J5403"/>
      <c r="K5403"/>
      <c r="L5403"/>
      <c r="M5403"/>
      <c r="N5403"/>
      <c r="O5403"/>
      <c r="S5403"/>
      <c r="T5403"/>
      <c r="U5403"/>
      <c r="V5403"/>
      <c r="Y5403"/>
      <c r="Z5403"/>
      <c r="AA5403"/>
      <c r="AB5403"/>
      <c r="AC5403"/>
      <c r="AD5403"/>
      <c r="AE5403"/>
      <c r="AF5403"/>
      <c r="AG5403"/>
      <c r="AH5403"/>
      <c r="AI5403"/>
      <c r="AJ5403"/>
      <c r="AK5403"/>
      <c r="AL5403"/>
    </row>
    <row r="5404" spans="3:38" ht="15" customHeight="1" x14ac:dyDescent="0.35">
      <c r="C5404"/>
      <c r="D5404"/>
      <c r="E5404"/>
      <c r="F5404"/>
      <c r="G5404"/>
      <c r="H5404"/>
      <c r="I5404"/>
      <c r="J5404"/>
      <c r="K5404"/>
      <c r="L5404"/>
      <c r="M5404"/>
      <c r="N5404"/>
      <c r="O5404"/>
      <c r="S5404"/>
      <c r="T5404"/>
      <c r="U5404"/>
      <c r="V5404"/>
      <c r="Y5404"/>
      <c r="Z5404"/>
      <c r="AA5404"/>
      <c r="AB5404"/>
      <c r="AC5404"/>
      <c r="AD5404"/>
      <c r="AE5404"/>
      <c r="AF5404"/>
      <c r="AG5404"/>
      <c r="AH5404"/>
      <c r="AI5404"/>
      <c r="AJ5404"/>
      <c r="AK5404"/>
      <c r="AL5404"/>
    </row>
    <row r="5405" spans="3:38" ht="15" customHeight="1" x14ac:dyDescent="0.35">
      <c r="C5405"/>
      <c r="D5405"/>
      <c r="E5405"/>
      <c r="F5405"/>
      <c r="G5405"/>
      <c r="H5405"/>
      <c r="I5405"/>
      <c r="J5405"/>
      <c r="K5405"/>
      <c r="L5405"/>
      <c r="M5405"/>
      <c r="N5405"/>
      <c r="O5405"/>
      <c r="S5405"/>
      <c r="T5405"/>
      <c r="U5405"/>
      <c r="V5405"/>
      <c r="Y5405"/>
      <c r="Z5405"/>
      <c r="AA5405"/>
      <c r="AB5405"/>
      <c r="AC5405"/>
      <c r="AD5405"/>
      <c r="AE5405"/>
      <c r="AF5405"/>
      <c r="AG5405"/>
      <c r="AH5405"/>
      <c r="AI5405"/>
      <c r="AJ5405"/>
      <c r="AK5405"/>
      <c r="AL5405"/>
    </row>
    <row r="5406" spans="3:38" ht="15" customHeight="1" x14ac:dyDescent="0.35">
      <c r="C5406"/>
      <c r="D5406"/>
      <c r="E5406"/>
      <c r="F5406"/>
      <c r="G5406"/>
      <c r="H5406"/>
      <c r="I5406"/>
      <c r="J5406"/>
      <c r="K5406"/>
      <c r="L5406"/>
      <c r="M5406"/>
      <c r="N5406"/>
      <c r="O5406"/>
      <c r="S5406"/>
      <c r="T5406"/>
      <c r="U5406"/>
      <c r="V5406"/>
      <c r="Y5406"/>
      <c r="Z5406"/>
      <c r="AA5406"/>
      <c r="AB5406"/>
      <c r="AC5406"/>
      <c r="AD5406"/>
      <c r="AE5406"/>
      <c r="AF5406"/>
      <c r="AG5406"/>
      <c r="AH5406"/>
      <c r="AI5406"/>
      <c r="AJ5406"/>
      <c r="AK5406"/>
      <c r="AL5406"/>
    </row>
    <row r="5407" spans="3:38" ht="15" customHeight="1" x14ac:dyDescent="0.35">
      <c r="C5407"/>
      <c r="D5407"/>
      <c r="E5407"/>
      <c r="F5407"/>
      <c r="G5407"/>
      <c r="H5407"/>
      <c r="I5407"/>
      <c r="J5407"/>
      <c r="K5407"/>
      <c r="L5407"/>
      <c r="M5407"/>
      <c r="N5407"/>
      <c r="O5407"/>
      <c r="S5407"/>
      <c r="T5407"/>
      <c r="U5407"/>
      <c r="V5407"/>
      <c r="Y5407"/>
      <c r="Z5407"/>
      <c r="AA5407"/>
      <c r="AB5407"/>
      <c r="AC5407"/>
      <c r="AD5407"/>
      <c r="AE5407"/>
      <c r="AF5407"/>
      <c r="AG5407"/>
      <c r="AH5407"/>
      <c r="AI5407"/>
      <c r="AJ5407"/>
      <c r="AK5407"/>
      <c r="AL5407"/>
    </row>
    <row r="5408" spans="3:38" ht="15" customHeight="1" x14ac:dyDescent="0.35">
      <c r="C5408"/>
      <c r="D5408"/>
      <c r="E5408"/>
      <c r="F5408"/>
      <c r="G5408"/>
      <c r="H5408"/>
      <c r="I5408"/>
      <c r="J5408"/>
      <c r="K5408"/>
      <c r="L5408"/>
      <c r="M5408"/>
      <c r="N5408"/>
      <c r="O5408"/>
      <c r="S5408"/>
      <c r="T5408"/>
      <c r="U5408"/>
      <c r="V5408"/>
      <c r="Y5408"/>
      <c r="Z5408"/>
      <c r="AA5408"/>
      <c r="AB5408"/>
      <c r="AC5408"/>
      <c r="AD5408"/>
      <c r="AE5408"/>
      <c r="AF5408"/>
      <c r="AG5408"/>
      <c r="AH5408"/>
      <c r="AI5408"/>
      <c r="AJ5408"/>
      <c r="AK5408"/>
      <c r="AL5408"/>
    </row>
    <row r="5409" spans="3:38" ht="15" customHeight="1" x14ac:dyDescent="0.35">
      <c r="C5409"/>
      <c r="D5409"/>
      <c r="E5409"/>
      <c r="F5409"/>
      <c r="G5409"/>
      <c r="H5409"/>
      <c r="I5409"/>
      <c r="J5409"/>
      <c r="K5409"/>
      <c r="L5409"/>
      <c r="M5409"/>
      <c r="N5409"/>
      <c r="O5409"/>
      <c r="S5409"/>
      <c r="T5409"/>
      <c r="U5409"/>
      <c r="V5409"/>
      <c r="Y5409"/>
      <c r="Z5409"/>
      <c r="AA5409"/>
      <c r="AB5409"/>
      <c r="AC5409"/>
      <c r="AD5409"/>
      <c r="AE5409"/>
      <c r="AF5409"/>
      <c r="AG5409"/>
      <c r="AH5409"/>
      <c r="AI5409"/>
      <c r="AJ5409"/>
      <c r="AK5409"/>
      <c r="AL5409"/>
    </row>
    <row r="5410" spans="3:38" ht="15" customHeight="1" x14ac:dyDescent="0.35">
      <c r="C5410"/>
      <c r="D5410"/>
      <c r="E5410"/>
      <c r="F5410"/>
      <c r="G5410"/>
      <c r="H5410"/>
      <c r="I5410"/>
      <c r="J5410"/>
      <c r="K5410"/>
      <c r="L5410"/>
      <c r="M5410"/>
      <c r="N5410"/>
      <c r="O5410"/>
      <c r="S5410"/>
      <c r="T5410"/>
      <c r="U5410"/>
      <c r="V5410"/>
      <c r="Y5410"/>
      <c r="Z5410"/>
      <c r="AA5410"/>
      <c r="AB5410"/>
      <c r="AC5410"/>
      <c r="AD5410"/>
      <c r="AE5410"/>
      <c r="AF5410"/>
      <c r="AG5410"/>
      <c r="AH5410"/>
      <c r="AI5410"/>
      <c r="AJ5410"/>
      <c r="AK5410"/>
      <c r="AL5410"/>
    </row>
    <row r="5411" spans="3:38" ht="15" customHeight="1" x14ac:dyDescent="0.35">
      <c r="C5411"/>
      <c r="D5411"/>
      <c r="E5411"/>
      <c r="F5411"/>
      <c r="G5411"/>
      <c r="H5411"/>
      <c r="I5411"/>
      <c r="J5411"/>
      <c r="K5411"/>
      <c r="L5411"/>
      <c r="M5411"/>
      <c r="N5411"/>
      <c r="O5411"/>
      <c r="S5411"/>
      <c r="T5411"/>
      <c r="U5411"/>
      <c r="V5411"/>
      <c r="Y5411"/>
      <c r="Z5411"/>
      <c r="AA5411"/>
      <c r="AB5411"/>
      <c r="AC5411"/>
      <c r="AD5411"/>
      <c r="AE5411"/>
      <c r="AF5411"/>
      <c r="AG5411"/>
      <c r="AH5411"/>
      <c r="AI5411"/>
      <c r="AJ5411"/>
      <c r="AK5411"/>
      <c r="AL5411"/>
    </row>
    <row r="5412" spans="3:38" ht="15" customHeight="1" x14ac:dyDescent="0.35">
      <c r="C5412"/>
      <c r="D5412"/>
      <c r="E5412"/>
      <c r="F5412"/>
      <c r="G5412"/>
      <c r="H5412"/>
      <c r="I5412"/>
      <c r="J5412"/>
      <c r="K5412"/>
      <c r="L5412"/>
      <c r="M5412"/>
      <c r="N5412"/>
      <c r="O5412"/>
      <c r="S5412"/>
      <c r="T5412"/>
      <c r="U5412"/>
      <c r="V5412"/>
      <c r="Y5412"/>
      <c r="Z5412"/>
      <c r="AA5412"/>
      <c r="AB5412"/>
      <c r="AC5412"/>
      <c r="AD5412"/>
      <c r="AE5412"/>
      <c r="AF5412"/>
      <c r="AG5412"/>
      <c r="AH5412"/>
      <c r="AI5412"/>
      <c r="AJ5412"/>
      <c r="AK5412"/>
      <c r="AL5412"/>
    </row>
    <row r="5413" spans="3:38" ht="15" customHeight="1" x14ac:dyDescent="0.35">
      <c r="C5413"/>
      <c r="D5413"/>
      <c r="E5413"/>
      <c r="F5413"/>
      <c r="G5413"/>
      <c r="H5413"/>
      <c r="I5413"/>
      <c r="J5413"/>
      <c r="K5413"/>
      <c r="L5413"/>
      <c r="M5413"/>
      <c r="N5413"/>
      <c r="O5413"/>
      <c r="S5413"/>
      <c r="T5413"/>
      <c r="U5413"/>
      <c r="V5413"/>
      <c r="Y5413"/>
      <c r="Z5413"/>
      <c r="AA5413"/>
      <c r="AB5413"/>
      <c r="AC5413"/>
      <c r="AD5413"/>
      <c r="AE5413"/>
      <c r="AF5413"/>
      <c r="AG5413"/>
      <c r="AH5413"/>
      <c r="AI5413"/>
      <c r="AJ5413"/>
      <c r="AK5413"/>
      <c r="AL5413"/>
    </row>
    <row r="5414" spans="3:38" ht="15" customHeight="1" x14ac:dyDescent="0.35">
      <c r="C5414"/>
      <c r="D5414"/>
      <c r="E5414"/>
      <c r="F5414"/>
      <c r="G5414"/>
      <c r="H5414"/>
      <c r="I5414"/>
      <c r="J5414"/>
      <c r="K5414"/>
      <c r="L5414"/>
      <c r="M5414"/>
      <c r="N5414"/>
      <c r="O5414"/>
      <c r="S5414"/>
      <c r="T5414"/>
      <c r="U5414"/>
      <c r="V5414"/>
      <c r="Y5414"/>
      <c r="Z5414"/>
      <c r="AA5414"/>
      <c r="AB5414"/>
      <c r="AC5414"/>
      <c r="AD5414"/>
      <c r="AE5414"/>
      <c r="AF5414"/>
      <c r="AG5414"/>
      <c r="AH5414"/>
      <c r="AI5414"/>
      <c r="AJ5414"/>
      <c r="AK5414"/>
      <c r="AL5414"/>
    </row>
    <row r="5415" spans="3:38" ht="15" customHeight="1" x14ac:dyDescent="0.35">
      <c r="C5415"/>
      <c r="D5415"/>
      <c r="E5415"/>
      <c r="F5415"/>
      <c r="G5415"/>
      <c r="H5415"/>
      <c r="I5415"/>
      <c r="J5415"/>
      <c r="K5415"/>
      <c r="L5415"/>
      <c r="M5415"/>
      <c r="N5415"/>
      <c r="O5415"/>
      <c r="S5415"/>
      <c r="T5415"/>
      <c r="U5415"/>
      <c r="V5415"/>
      <c r="Y5415"/>
      <c r="Z5415"/>
      <c r="AA5415"/>
      <c r="AB5415"/>
      <c r="AC5415"/>
      <c r="AD5415"/>
      <c r="AE5415"/>
      <c r="AF5415"/>
      <c r="AG5415"/>
      <c r="AH5415"/>
      <c r="AI5415"/>
      <c r="AJ5415"/>
      <c r="AK5415"/>
      <c r="AL5415"/>
    </row>
    <row r="5416" spans="3:38" ht="15" customHeight="1" x14ac:dyDescent="0.35">
      <c r="C5416"/>
      <c r="D5416"/>
      <c r="E5416"/>
      <c r="F5416"/>
      <c r="G5416"/>
      <c r="H5416"/>
      <c r="I5416"/>
      <c r="J5416"/>
      <c r="K5416"/>
      <c r="L5416"/>
      <c r="M5416"/>
      <c r="N5416"/>
      <c r="O5416"/>
      <c r="S5416"/>
      <c r="T5416"/>
      <c r="U5416"/>
      <c r="V5416"/>
      <c r="Y5416"/>
      <c r="Z5416"/>
      <c r="AA5416"/>
      <c r="AB5416"/>
      <c r="AC5416"/>
      <c r="AD5416"/>
      <c r="AE5416"/>
      <c r="AF5416"/>
      <c r="AG5416"/>
      <c r="AH5416"/>
      <c r="AI5416"/>
      <c r="AJ5416"/>
      <c r="AK5416"/>
      <c r="AL5416"/>
    </row>
    <row r="5417" spans="3:38" ht="15" customHeight="1" x14ac:dyDescent="0.35">
      <c r="C5417"/>
      <c r="D5417"/>
      <c r="E5417"/>
      <c r="F5417"/>
      <c r="G5417"/>
      <c r="H5417"/>
      <c r="I5417"/>
      <c r="J5417"/>
      <c r="K5417"/>
      <c r="L5417"/>
      <c r="M5417"/>
      <c r="N5417"/>
      <c r="O5417"/>
      <c r="S5417"/>
      <c r="T5417"/>
      <c r="U5417"/>
      <c r="V5417"/>
      <c r="Y5417"/>
      <c r="Z5417"/>
      <c r="AA5417"/>
      <c r="AB5417"/>
      <c r="AC5417"/>
      <c r="AD5417"/>
      <c r="AE5417"/>
      <c r="AF5417"/>
      <c r="AG5417"/>
      <c r="AH5417"/>
      <c r="AI5417"/>
      <c r="AJ5417"/>
      <c r="AK5417"/>
      <c r="AL5417"/>
    </row>
    <row r="5418" spans="3:38" ht="15" customHeight="1" x14ac:dyDescent="0.35">
      <c r="C5418"/>
      <c r="D5418"/>
      <c r="E5418"/>
      <c r="F5418"/>
      <c r="G5418"/>
      <c r="H5418"/>
      <c r="I5418"/>
      <c r="J5418"/>
      <c r="K5418"/>
      <c r="L5418"/>
      <c r="M5418"/>
      <c r="N5418"/>
      <c r="O5418"/>
      <c r="S5418"/>
      <c r="T5418"/>
      <c r="U5418"/>
      <c r="V5418"/>
      <c r="Y5418"/>
      <c r="Z5418"/>
      <c r="AA5418"/>
      <c r="AB5418"/>
      <c r="AC5418"/>
      <c r="AD5418"/>
      <c r="AE5418"/>
      <c r="AF5418"/>
      <c r="AG5418"/>
      <c r="AH5418"/>
      <c r="AI5418"/>
      <c r="AJ5418"/>
      <c r="AK5418"/>
      <c r="AL5418"/>
    </row>
    <row r="5419" spans="3:38" ht="15" customHeight="1" x14ac:dyDescent="0.35">
      <c r="C5419"/>
      <c r="D5419"/>
      <c r="E5419"/>
      <c r="F5419"/>
      <c r="G5419"/>
      <c r="H5419"/>
      <c r="I5419"/>
      <c r="J5419"/>
      <c r="K5419"/>
      <c r="L5419"/>
      <c r="M5419"/>
      <c r="N5419"/>
      <c r="O5419"/>
      <c r="S5419"/>
      <c r="T5419"/>
      <c r="U5419"/>
      <c r="V5419"/>
      <c r="Y5419"/>
      <c r="Z5419"/>
      <c r="AA5419"/>
      <c r="AB5419"/>
      <c r="AC5419"/>
      <c r="AD5419"/>
      <c r="AE5419"/>
      <c r="AF5419"/>
      <c r="AG5419"/>
      <c r="AH5419"/>
      <c r="AI5419"/>
      <c r="AJ5419"/>
      <c r="AK5419"/>
      <c r="AL5419"/>
    </row>
    <row r="5420" spans="3:38" ht="15" customHeight="1" x14ac:dyDescent="0.35">
      <c r="C5420"/>
      <c r="D5420"/>
      <c r="E5420"/>
      <c r="F5420"/>
      <c r="G5420"/>
      <c r="H5420"/>
      <c r="I5420"/>
      <c r="J5420"/>
      <c r="K5420"/>
      <c r="L5420"/>
      <c r="M5420"/>
      <c r="N5420"/>
      <c r="O5420"/>
      <c r="S5420"/>
      <c r="T5420"/>
      <c r="U5420"/>
      <c r="V5420"/>
      <c r="Y5420"/>
      <c r="Z5420"/>
      <c r="AA5420"/>
      <c r="AB5420"/>
      <c r="AC5420"/>
      <c r="AD5420"/>
      <c r="AE5420"/>
      <c r="AF5420"/>
      <c r="AG5420"/>
      <c r="AH5420"/>
      <c r="AI5420"/>
      <c r="AJ5420"/>
      <c r="AK5420"/>
      <c r="AL5420"/>
    </row>
    <row r="5421" spans="3:38" ht="15" customHeight="1" x14ac:dyDescent="0.35">
      <c r="C5421"/>
      <c r="D5421"/>
      <c r="E5421"/>
      <c r="F5421"/>
      <c r="G5421"/>
      <c r="H5421"/>
      <c r="I5421"/>
      <c r="J5421"/>
      <c r="K5421"/>
      <c r="L5421"/>
      <c r="M5421"/>
      <c r="N5421"/>
      <c r="O5421"/>
      <c r="S5421"/>
      <c r="T5421"/>
      <c r="U5421"/>
      <c r="V5421"/>
      <c r="Y5421"/>
      <c r="Z5421"/>
      <c r="AA5421"/>
      <c r="AB5421"/>
      <c r="AC5421"/>
      <c r="AD5421"/>
      <c r="AE5421"/>
      <c r="AF5421"/>
      <c r="AG5421"/>
      <c r="AH5421"/>
      <c r="AI5421"/>
      <c r="AJ5421"/>
      <c r="AK5421"/>
      <c r="AL5421"/>
    </row>
    <row r="5422" spans="3:38" ht="15" customHeight="1" x14ac:dyDescent="0.35">
      <c r="C5422"/>
      <c r="D5422"/>
      <c r="E5422"/>
      <c r="F5422"/>
      <c r="G5422"/>
      <c r="H5422"/>
      <c r="I5422"/>
      <c r="J5422"/>
      <c r="K5422"/>
      <c r="L5422"/>
      <c r="M5422"/>
      <c r="N5422"/>
      <c r="O5422"/>
      <c r="S5422"/>
      <c r="T5422"/>
      <c r="U5422"/>
      <c r="V5422"/>
      <c r="Y5422"/>
      <c r="Z5422"/>
      <c r="AA5422"/>
      <c r="AB5422"/>
      <c r="AC5422"/>
      <c r="AD5422"/>
      <c r="AE5422"/>
      <c r="AF5422"/>
      <c r="AG5422"/>
      <c r="AH5422"/>
      <c r="AI5422"/>
      <c r="AJ5422"/>
      <c r="AK5422"/>
      <c r="AL5422"/>
    </row>
    <row r="5423" spans="3:38" ht="15" customHeight="1" x14ac:dyDescent="0.35">
      <c r="C5423"/>
      <c r="D5423"/>
      <c r="E5423"/>
      <c r="F5423"/>
      <c r="G5423"/>
      <c r="H5423"/>
      <c r="I5423"/>
      <c r="J5423"/>
      <c r="K5423"/>
      <c r="L5423"/>
      <c r="M5423"/>
      <c r="N5423"/>
      <c r="O5423"/>
      <c r="S5423"/>
      <c r="T5423"/>
      <c r="U5423"/>
      <c r="V5423"/>
      <c r="Y5423"/>
      <c r="Z5423"/>
      <c r="AA5423"/>
      <c r="AB5423"/>
      <c r="AC5423"/>
      <c r="AD5423"/>
      <c r="AE5423"/>
      <c r="AF5423"/>
      <c r="AG5423"/>
      <c r="AH5423"/>
      <c r="AI5423"/>
      <c r="AJ5423"/>
      <c r="AK5423"/>
      <c r="AL5423"/>
    </row>
    <row r="5424" spans="3:38" ht="15" customHeight="1" x14ac:dyDescent="0.35">
      <c r="C5424"/>
      <c r="D5424"/>
      <c r="E5424"/>
      <c r="F5424"/>
      <c r="G5424"/>
      <c r="H5424"/>
      <c r="I5424"/>
      <c r="J5424"/>
      <c r="K5424"/>
      <c r="L5424"/>
      <c r="M5424"/>
      <c r="N5424"/>
      <c r="O5424"/>
      <c r="S5424"/>
      <c r="T5424"/>
      <c r="U5424"/>
      <c r="V5424"/>
      <c r="Y5424"/>
      <c r="Z5424"/>
      <c r="AA5424"/>
      <c r="AB5424"/>
      <c r="AC5424"/>
      <c r="AD5424"/>
      <c r="AE5424"/>
      <c r="AF5424"/>
      <c r="AG5424"/>
      <c r="AH5424"/>
      <c r="AI5424"/>
      <c r="AJ5424"/>
      <c r="AK5424"/>
      <c r="AL5424"/>
    </row>
    <row r="5425" spans="3:38" ht="15" customHeight="1" x14ac:dyDescent="0.35">
      <c r="C5425"/>
      <c r="D5425"/>
      <c r="E5425"/>
      <c r="F5425"/>
      <c r="G5425"/>
      <c r="H5425"/>
      <c r="I5425"/>
      <c r="J5425"/>
      <c r="K5425"/>
      <c r="L5425"/>
      <c r="M5425"/>
      <c r="N5425"/>
      <c r="O5425"/>
      <c r="S5425"/>
      <c r="T5425"/>
      <c r="U5425"/>
      <c r="V5425"/>
      <c r="Y5425"/>
      <c r="Z5425"/>
      <c r="AA5425"/>
      <c r="AB5425"/>
      <c r="AC5425"/>
      <c r="AD5425"/>
      <c r="AE5425"/>
      <c r="AF5425"/>
      <c r="AG5425"/>
      <c r="AH5425"/>
      <c r="AI5425"/>
      <c r="AJ5425"/>
      <c r="AK5425"/>
      <c r="AL5425"/>
    </row>
    <row r="5426" spans="3:38" ht="15" customHeight="1" x14ac:dyDescent="0.35">
      <c r="C5426"/>
      <c r="D5426"/>
      <c r="E5426"/>
      <c r="F5426"/>
      <c r="G5426"/>
      <c r="H5426"/>
      <c r="I5426"/>
      <c r="J5426"/>
      <c r="K5426"/>
      <c r="L5426"/>
      <c r="M5426"/>
      <c r="N5426"/>
      <c r="O5426"/>
      <c r="S5426"/>
      <c r="T5426"/>
      <c r="U5426"/>
      <c r="V5426"/>
      <c r="Y5426"/>
      <c r="Z5426"/>
      <c r="AA5426"/>
      <c r="AB5426"/>
      <c r="AC5426"/>
      <c r="AD5426"/>
      <c r="AE5426"/>
      <c r="AF5426"/>
      <c r="AG5426"/>
      <c r="AH5426"/>
      <c r="AI5426"/>
      <c r="AJ5426"/>
      <c r="AK5426"/>
      <c r="AL5426"/>
    </row>
    <row r="5427" spans="3:38" ht="15" customHeight="1" x14ac:dyDescent="0.35">
      <c r="C5427"/>
      <c r="D5427"/>
      <c r="E5427"/>
      <c r="F5427"/>
      <c r="G5427"/>
      <c r="H5427"/>
      <c r="I5427"/>
      <c r="J5427"/>
      <c r="K5427"/>
      <c r="L5427"/>
      <c r="M5427"/>
      <c r="N5427"/>
      <c r="O5427"/>
      <c r="S5427"/>
      <c r="T5427"/>
      <c r="U5427"/>
      <c r="V5427"/>
      <c r="Y5427"/>
      <c r="Z5427"/>
      <c r="AA5427"/>
      <c r="AB5427"/>
      <c r="AC5427"/>
      <c r="AD5427"/>
      <c r="AE5427"/>
      <c r="AF5427"/>
      <c r="AG5427"/>
      <c r="AH5427"/>
      <c r="AI5427"/>
      <c r="AJ5427"/>
      <c r="AK5427"/>
      <c r="AL5427"/>
    </row>
    <row r="5428" spans="3:38" ht="15" customHeight="1" x14ac:dyDescent="0.35">
      <c r="C5428"/>
      <c r="D5428"/>
      <c r="E5428"/>
      <c r="F5428"/>
      <c r="G5428"/>
      <c r="H5428"/>
      <c r="I5428"/>
      <c r="J5428"/>
      <c r="K5428"/>
      <c r="L5428"/>
      <c r="M5428"/>
      <c r="N5428"/>
      <c r="O5428"/>
      <c r="S5428"/>
      <c r="T5428"/>
      <c r="U5428"/>
      <c r="V5428"/>
      <c r="Y5428"/>
      <c r="Z5428"/>
      <c r="AA5428"/>
      <c r="AB5428"/>
      <c r="AC5428"/>
      <c r="AD5428"/>
      <c r="AE5428"/>
      <c r="AF5428"/>
      <c r="AG5428"/>
      <c r="AH5428"/>
      <c r="AI5428"/>
      <c r="AJ5428"/>
      <c r="AK5428"/>
      <c r="AL5428"/>
    </row>
    <row r="5429" spans="3:38" ht="15" customHeight="1" x14ac:dyDescent="0.35">
      <c r="C5429"/>
      <c r="D5429"/>
      <c r="E5429"/>
      <c r="F5429"/>
      <c r="G5429"/>
      <c r="H5429"/>
      <c r="I5429"/>
      <c r="J5429"/>
      <c r="K5429"/>
      <c r="L5429"/>
      <c r="M5429"/>
      <c r="N5429"/>
      <c r="O5429"/>
      <c r="S5429"/>
      <c r="T5429"/>
      <c r="U5429"/>
      <c r="V5429"/>
      <c r="Y5429"/>
      <c r="Z5429"/>
      <c r="AA5429"/>
      <c r="AB5429"/>
      <c r="AC5429"/>
      <c r="AD5429"/>
      <c r="AE5429"/>
      <c r="AF5429"/>
      <c r="AG5429"/>
      <c r="AH5429"/>
      <c r="AI5429"/>
      <c r="AJ5429"/>
      <c r="AK5429"/>
      <c r="AL5429"/>
    </row>
    <row r="5430" spans="3:38" ht="15" customHeight="1" x14ac:dyDescent="0.35">
      <c r="C5430"/>
      <c r="D5430"/>
      <c r="E5430"/>
      <c r="F5430"/>
      <c r="G5430"/>
      <c r="H5430"/>
      <c r="I5430"/>
      <c r="J5430"/>
      <c r="K5430"/>
      <c r="L5430"/>
      <c r="M5430"/>
      <c r="N5430"/>
      <c r="O5430"/>
      <c r="S5430"/>
      <c r="T5430"/>
      <c r="U5430"/>
      <c r="V5430"/>
      <c r="Y5430"/>
      <c r="Z5430"/>
      <c r="AA5430"/>
      <c r="AB5430"/>
      <c r="AC5430"/>
      <c r="AD5430"/>
      <c r="AE5430"/>
      <c r="AF5430"/>
      <c r="AG5430"/>
      <c r="AH5430"/>
      <c r="AI5430"/>
      <c r="AJ5430"/>
      <c r="AK5430"/>
      <c r="AL5430"/>
    </row>
    <row r="5431" spans="3:38" ht="15" customHeight="1" x14ac:dyDescent="0.35">
      <c r="C5431"/>
      <c r="D5431"/>
      <c r="E5431"/>
      <c r="F5431"/>
      <c r="G5431"/>
      <c r="H5431"/>
      <c r="I5431"/>
      <c r="J5431"/>
      <c r="K5431"/>
      <c r="L5431"/>
      <c r="M5431"/>
      <c r="N5431"/>
      <c r="O5431"/>
      <c r="S5431"/>
      <c r="T5431"/>
      <c r="U5431"/>
      <c r="V5431"/>
      <c r="Y5431"/>
      <c r="Z5431"/>
      <c r="AA5431"/>
      <c r="AB5431"/>
      <c r="AC5431"/>
      <c r="AD5431"/>
      <c r="AE5431"/>
      <c r="AF5431"/>
      <c r="AG5431"/>
      <c r="AH5431"/>
      <c r="AI5431"/>
      <c r="AJ5431"/>
      <c r="AK5431"/>
      <c r="AL5431"/>
    </row>
    <row r="5432" spans="3:38" ht="15" customHeight="1" x14ac:dyDescent="0.35">
      <c r="C5432"/>
      <c r="D5432"/>
      <c r="E5432"/>
      <c r="F5432"/>
      <c r="G5432"/>
      <c r="H5432"/>
      <c r="I5432"/>
      <c r="J5432"/>
      <c r="K5432"/>
      <c r="L5432"/>
      <c r="M5432"/>
      <c r="N5432"/>
      <c r="O5432"/>
      <c r="S5432"/>
      <c r="T5432"/>
      <c r="U5432"/>
      <c r="V5432"/>
      <c r="Y5432"/>
      <c r="Z5432"/>
      <c r="AA5432"/>
      <c r="AB5432"/>
      <c r="AC5432"/>
      <c r="AD5432"/>
      <c r="AE5432"/>
      <c r="AF5432"/>
      <c r="AG5432"/>
      <c r="AH5432"/>
      <c r="AI5432"/>
      <c r="AJ5432"/>
      <c r="AK5432"/>
      <c r="AL5432"/>
    </row>
    <row r="5433" spans="3:38" ht="15" customHeight="1" x14ac:dyDescent="0.35">
      <c r="C5433"/>
      <c r="D5433"/>
      <c r="E5433"/>
      <c r="F5433"/>
      <c r="G5433"/>
      <c r="H5433"/>
      <c r="I5433"/>
      <c r="J5433"/>
      <c r="K5433"/>
      <c r="L5433"/>
      <c r="M5433"/>
      <c r="N5433"/>
      <c r="O5433"/>
      <c r="S5433"/>
      <c r="T5433"/>
      <c r="U5433"/>
      <c r="V5433"/>
      <c r="Y5433"/>
      <c r="Z5433"/>
      <c r="AA5433"/>
      <c r="AB5433"/>
      <c r="AC5433"/>
      <c r="AD5433"/>
      <c r="AE5433"/>
      <c r="AF5433"/>
      <c r="AG5433"/>
      <c r="AH5433"/>
      <c r="AI5433"/>
      <c r="AJ5433"/>
      <c r="AK5433"/>
      <c r="AL5433"/>
    </row>
    <row r="5434" spans="3:38" ht="15" customHeight="1" x14ac:dyDescent="0.35">
      <c r="C5434"/>
      <c r="D5434"/>
      <c r="E5434"/>
      <c r="F5434"/>
      <c r="G5434"/>
      <c r="H5434"/>
      <c r="I5434"/>
      <c r="J5434"/>
      <c r="K5434"/>
      <c r="L5434"/>
      <c r="M5434"/>
      <c r="N5434"/>
      <c r="O5434"/>
      <c r="S5434"/>
      <c r="T5434"/>
      <c r="U5434"/>
      <c r="V5434"/>
      <c r="Y5434"/>
      <c r="Z5434"/>
      <c r="AA5434"/>
      <c r="AB5434"/>
      <c r="AC5434"/>
      <c r="AD5434"/>
      <c r="AE5434"/>
      <c r="AF5434"/>
      <c r="AG5434"/>
      <c r="AH5434"/>
      <c r="AI5434"/>
      <c r="AJ5434"/>
      <c r="AK5434"/>
      <c r="AL5434"/>
    </row>
    <row r="5435" spans="3:38" ht="15" customHeight="1" x14ac:dyDescent="0.35">
      <c r="C5435"/>
      <c r="D5435"/>
      <c r="E5435"/>
      <c r="F5435"/>
      <c r="G5435"/>
      <c r="H5435"/>
      <c r="I5435"/>
      <c r="J5435"/>
      <c r="K5435"/>
      <c r="L5435"/>
      <c r="M5435"/>
      <c r="N5435"/>
      <c r="O5435"/>
      <c r="S5435"/>
      <c r="T5435"/>
      <c r="U5435"/>
      <c r="V5435"/>
      <c r="Y5435"/>
      <c r="Z5435"/>
      <c r="AA5435"/>
      <c r="AB5435"/>
      <c r="AC5435"/>
      <c r="AD5435"/>
      <c r="AE5435"/>
      <c r="AF5435"/>
      <c r="AG5435"/>
      <c r="AH5435"/>
      <c r="AI5435"/>
      <c r="AJ5435"/>
      <c r="AK5435"/>
      <c r="AL5435"/>
    </row>
    <row r="5436" spans="3:38" ht="15" customHeight="1" x14ac:dyDescent="0.35">
      <c r="C5436"/>
      <c r="D5436"/>
      <c r="E5436"/>
      <c r="F5436"/>
      <c r="G5436"/>
      <c r="H5436"/>
      <c r="I5436"/>
      <c r="J5436"/>
      <c r="K5436"/>
      <c r="L5436"/>
      <c r="M5436"/>
      <c r="N5436"/>
      <c r="O5436"/>
      <c r="S5436"/>
      <c r="T5436"/>
      <c r="U5436"/>
      <c r="V5436"/>
      <c r="Y5436"/>
      <c r="Z5436"/>
      <c r="AA5436"/>
      <c r="AB5436"/>
      <c r="AC5436"/>
      <c r="AD5436"/>
      <c r="AE5436"/>
      <c r="AF5436"/>
      <c r="AG5436"/>
      <c r="AH5436"/>
      <c r="AI5436"/>
      <c r="AJ5436"/>
      <c r="AK5436"/>
      <c r="AL5436"/>
    </row>
    <row r="5437" spans="3:38" ht="15" customHeight="1" x14ac:dyDescent="0.35">
      <c r="C5437"/>
      <c r="D5437"/>
      <c r="E5437"/>
      <c r="F5437"/>
      <c r="G5437"/>
      <c r="H5437"/>
      <c r="I5437"/>
      <c r="J5437"/>
      <c r="K5437"/>
      <c r="L5437"/>
      <c r="M5437"/>
      <c r="N5437"/>
      <c r="O5437"/>
      <c r="S5437"/>
      <c r="T5437"/>
      <c r="U5437"/>
      <c r="V5437"/>
      <c r="Y5437"/>
      <c r="Z5437"/>
      <c r="AA5437"/>
      <c r="AB5437"/>
      <c r="AC5437"/>
      <c r="AD5437"/>
      <c r="AE5437"/>
      <c r="AF5437"/>
      <c r="AG5437"/>
      <c r="AH5437"/>
      <c r="AI5437"/>
      <c r="AJ5437"/>
      <c r="AK5437"/>
      <c r="AL5437"/>
    </row>
    <row r="5438" spans="3:38" ht="15" customHeight="1" x14ac:dyDescent="0.35">
      <c r="C5438"/>
      <c r="D5438"/>
      <c r="E5438"/>
      <c r="F5438"/>
      <c r="G5438"/>
      <c r="H5438"/>
      <c r="I5438"/>
      <c r="J5438"/>
      <c r="K5438"/>
      <c r="L5438"/>
      <c r="M5438"/>
      <c r="N5438"/>
      <c r="O5438"/>
      <c r="S5438"/>
      <c r="T5438"/>
      <c r="U5438"/>
      <c r="V5438"/>
      <c r="Y5438"/>
      <c r="Z5438"/>
      <c r="AA5438"/>
      <c r="AB5438"/>
      <c r="AC5438"/>
      <c r="AD5438"/>
      <c r="AE5438"/>
      <c r="AF5438"/>
      <c r="AG5438"/>
      <c r="AH5438"/>
      <c r="AI5438"/>
      <c r="AJ5438"/>
      <c r="AK5438"/>
      <c r="AL5438"/>
    </row>
    <row r="5439" spans="3:38" ht="15" customHeight="1" x14ac:dyDescent="0.35">
      <c r="C5439"/>
      <c r="D5439"/>
      <c r="E5439"/>
      <c r="F5439"/>
      <c r="G5439"/>
      <c r="H5439"/>
      <c r="I5439"/>
      <c r="J5439"/>
      <c r="K5439"/>
      <c r="L5439"/>
      <c r="M5439"/>
      <c r="N5439"/>
      <c r="O5439"/>
      <c r="S5439"/>
      <c r="T5439"/>
      <c r="U5439"/>
      <c r="V5439"/>
      <c r="Y5439"/>
      <c r="Z5439"/>
      <c r="AA5439"/>
      <c r="AB5439"/>
      <c r="AC5439"/>
      <c r="AD5439"/>
      <c r="AE5439"/>
      <c r="AF5439"/>
      <c r="AG5439"/>
      <c r="AH5439"/>
      <c r="AI5439"/>
      <c r="AJ5439"/>
      <c r="AK5439"/>
      <c r="AL5439"/>
    </row>
    <row r="5440" spans="3:38" ht="15" customHeight="1" x14ac:dyDescent="0.35">
      <c r="C5440"/>
      <c r="D5440"/>
      <c r="E5440"/>
      <c r="F5440"/>
      <c r="G5440"/>
      <c r="H5440"/>
      <c r="I5440"/>
      <c r="J5440"/>
      <c r="K5440"/>
      <c r="L5440"/>
      <c r="M5440"/>
      <c r="N5440"/>
      <c r="O5440"/>
      <c r="S5440"/>
      <c r="T5440"/>
      <c r="U5440"/>
      <c r="V5440"/>
      <c r="Y5440"/>
      <c r="Z5440"/>
      <c r="AA5440"/>
      <c r="AB5440"/>
      <c r="AC5440"/>
      <c r="AD5440"/>
      <c r="AE5440"/>
      <c r="AF5440"/>
      <c r="AG5440"/>
      <c r="AH5440"/>
      <c r="AI5440"/>
      <c r="AJ5440"/>
      <c r="AK5440"/>
      <c r="AL5440"/>
    </row>
    <row r="5441" spans="3:38" ht="15" customHeight="1" x14ac:dyDescent="0.35">
      <c r="C5441"/>
      <c r="D5441"/>
      <c r="E5441"/>
      <c r="F5441"/>
      <c r="G5441"/>
      <c r="H5441"/>
      <c r="I5441"/>
      <c r="J5441"/>
      <c r="K5441"/>
      <c r="L5441"/>
      <c r="M5441"/>
      <c r="N5441"/>
      <c r="O5441"/>
      <c r="S5441"/>
      <c r="T5441"/>
      <c r="U5441"/>
      <c r="V5441"/>
      <c r="Y5441"/>
      <c r="Z5441"/>
      <c r="AA5441"/>
      <c r="AB5441"/>
      <c r="AC5441"/>
      <c r="AD5441"/>
      <c r="AE5441"/>
      <c r="AF5441"/>
      <c r="AG5441"/>
      <c r="AH5441"/>
      <c r="AI5441"/>
      <c r="AJ5441"/>
      <c r="AK5441"/>
      <c r="AL5441"/>
    </row>
    <row r="5442" spans="3:38" ht="15" customHeight="1" x14ac:dyDescent="0.35">
      <c r="C5442"/>
      <c r="D5442"/>
      <c r="E5442"/>
      <c r="F5442"/>
      <c r="G5442"/>
      <c r="H5442"/>
      <c r="I5442"/>
      <c r="J5442"/>
      <c r="K5442"/>
      <c r="L5442"/>
      <c r="M5442"/>
      <c r="N5442"/>
      <c r="O5442"/>
      <c r="S5442"/>
      <c r="T5442"/>
      <c r="U5442"/>
      <c r="V5442"/>
      <c r="Y5442"/>
      <c r="Z5442"/>
      <c r="AA5442"/>
      <c r="AB5442"/>
      <c r="AC5442"/>
      <c r="AD5442"/>
      <c r="AE5442"/>
      <c r="AF5442"/>
      <c r="AG5442"/>
      <c r="AH5442"/>
      <c r="AI5442"/>
      <c r="AJ5442"/>
      <c r="AK5442"/>
      <c r="AL5442"/>
    </row>
    <row r="5443" spans="3:38" ht="15" customHeight="1" x14ac:dyDescent="0.35">
      <c r="C5443"/>
      <c r="D5443"/>
      <c r="E5443"/>
      <c r="F5443"/>
      <c r="G5443"/>
      <c r="H5443"/>
      <c r="I5443"/>
      <c r="J5443"/>
      <c r="K5443"/>
      <c r="L5443"/>
      <c r="M5443"/>
      <c r="N5443"/>
      <c r="O5443"/>
      <c r="S5443"/>
      <c r="T5443"/>
      <c r="U5443"/>
      <c r="V5443"/>
      <c r="Y5443"/>
      <c r="Z5443"/>
      <c r="AA5443"/>
      <c r="AB5443"/>
      <c r="AC5443"/>
      <c r="AD5443"/>
      <c r="AE5443"/>
      <c r="AF5443"/>
      <c r="AG5443"/>
      <c r="AH5443"/>
      <c r="AI5443"/>
      <c r="AJ5443"/>
      <c r="AK5443"/>
      <c r="AL5443"/>
    </row>
    <row r="5444" spans="3:38" ht="15" customHeight="1" x14ac:dyDescent="0.35">
      <c r="C5444"/>
      <c r="D5444"/>
      <c r="E5444"/>
      <c r="F5444"/>
      <c r="G5444"/>
      <c r="H5444"/>
      <c r="I5444"/>
      <c r="J5444"/>
      <c r="K5444"/>
      <c r="L5444"/>
      <c r="M5444"/>
      <c r="N5444"/>
      <c r="O5444"/>
      <c r="S5444"/>
      <c r="T5444"/>
      <c r="U5444"/>
      <c r="V5444"/>
      <c r="Y5444"/>
      <c r="Z5444"/>
      <c r="AA5444"/>
      <c r="AB5444"/>
      <c r="AC5444"/>
      <c r="AD5444"/>
      <c r="AE5444"/>
      <c r="AF5444"/>
      <c r="AG5444"/>
      <c r="AH5444"/>
      <c r="AI5444"/>
      <c r="AJ5444"/>
      <c r="AK5444"/>
      <c r="AL5444"/>
    </row>
    <row r="5445" spans="3:38" ht="15" customHeight="1" x14ac:dyDescent="0.35">
      <c r="C5445"/>
      <c r="D5445"/>
      <c r="E5445"/>
      <c r="F5445"/>
      <c r="G5445"/>
      <c r="H5445"/>
      <c r="I5445"/>
      <c r="J5445"/>
      <c r="K5445"/>
      <c r="L5445"/>
      <c r="M5445"/>
      <c r="N5445"/>
      <c r="O5445"/>
      <c r="S5445"/>
      <c r="T5445"/>
      <c r="U5445"/>
      <c r="V5445"/>
      <c r="Y5445"/>
      <c r="Z5445"/>
      <c r="AA5445"/>
      <c r="AB5445"/>
      <c r="AC5445"/>
      <c r="AD5445"/>
      <c r="AE5445"/>
      <c r="AF5445"/>
      <c r="AG5445"/>
      <c r="AH5445"/>
      <c r="AI5445"/>
      <c r="AJ5445"/>
      <c r="AK5445"/>
      <c r="AL5445"/>
    </row>
    <row r="5446" spans="3:38" ht="15" customHeight="1" x14ac:dyDescent="0.35">
      <c r="C5446"/>
      <c r="D5446"/>
      <c r="E5446"/>
      <c r="F5446"/>
      <c r="G5446"/>
      <c r="H5446"/>
      <c r="I5446"/>
      <c r="J5446"/>
      <c r="K5446"/>
      <c r="L5446"/>
      <c r="M5446"/>
      <c r="N5446"/>
      <c r="O5446"/>
      <c r="S5446"/>
      <c r="T5446"/>
      <c r="U5446"/>
      <c r="V5446"/>
      <c r="Y5446"/>
      <c r="Z5446"/>
      <c r="AA5446"/>
      <c r="AB5446"/>
      <c r="AC5446"/>
      <c r="AD5446"/>
      <c r="AE5446"/>
      <c r="AF5446"/>
      <c r="AG5446"/>
      <c r="AH5446"/>
      <c r="AI5446"/>
      <c r="AJ5446"/>
      <c r="AK5446"/>
      <c r="AL5446"/>
    </row>
    <row r="5447" spans="3:38" ht="15" customHeight="1" x14ac:dyDescent="0.35">
      <c r="C5447"/>
      <c r="D5447"/>
      <c r="E5447"/>
      <c r="F5447"/>
      <c r="G5447"/>
      <c r="H5447"/>
      <c r="I5447"/>
      <c r="J5447"/>
      <c r="K5447"/>
      <c r="L5447"/>
      <c r="M5447"/>
      <c r="N5447"/>
      <c r="O5447"/>
      <c r="S5447"/>
      <c r="T5447"/>
      <c r="U5447"/>
      <c r="V5447"/>
      <c r="Y5447"/>
      <c r="Z5447"/>
      <c r="AA5447"/>
      <c r="AB5447"/>
      <c r="AC5447"/>
      <c r="AD5447"/>
      <c r="AE5447"/>
      <c r="AF5447"/>
      <c r="AG5447"/>
      <c r="AH5447"/>
      <c r="AI5447"/>
      <c r="AJ5447"/>
      <c r="AK5447"/>
      <c r="AL5447"/>
    </row>
    <row r="5448" spans="3:38" ht="15" customHeight="1" x14ac:dyDescent="0.35">
      <c r="C5448"/>
      <c r="D5448"/>
      <c r="E5448"/>
      <c r="F5448"/>
      <c r="G5448"/>
      <c r="H5448"/>
      <c r="I5448"/>
      <c r="J5448"/>
      <c r="K5448"/>
      <c r="L5448"/>
      <c r="M5448"/>
      <c r="N5448"/>
      <c r="O5448"/>
      <c r="S5448"/>
      <c r="T5448"/>
      <c r="U5448"/>
      <c r="V5448"/>
      <c r="Y5448"/>
      <c r="Z5448"/>
      <c r="AA5448"/>
      <c r="AB5448"/>
      <c r="AC5448"/>
      <c r="AD5448"/>
      <c r="AE5448"/>
      <c r="AF5448"/>
      <c r="AG5448"/>
      <c r="AH5448"/>
      <c r="AI5448"/>
      <c r="AJ5448"/>
      <c r="AK5448"/>
      <c r="AL5448"/>
    </row>
    <row r="5449" spans="3:38" ht="15" customHeight="1" x14ac:dyDescent="0.35">
      <c r="C5449"/>
      <c r="D5449"/>
      <c r="E5449"/>
      <c r="F5449"/>
      <c r="G5449"/>
      <c r="H5449"/>
      <c r="I5449"/>
      <c r="J5449"/>
      <c r="K5449"/>
      <c r="L5449"/>
      <c r="M5449"/>
      <c r="N5449"/>
      <c r="O5449"/>
      <c r="S5449"/>
      <c r="T5449"/>
      <c r="U5449"/>
      <c r="V5449"/>
      <c r="Y5449"/>
      <c r="Z5449"/>
      <c r="AA5449"/>
      <c r="AB5449"/>
      <c r="AC5449"/>
      <c r="AD5449"/>
      <c r="AE5449"/>
      <c r="AF5449"/>
      <c r="AG5449"/>
      <c r="AH5449"/>
      <c r="AI5449"/>
      <c r="AJ5449"/>
      <c r="AK5449"/>
      <c r="AL5449"/>
    </row>
    <row r="5450" spans="3:38" ht="15" customHeight="1" x14ac:dyDescent="0.35">
      <c r="C5450"/>
      <c r="D5450"/>
      <c r="E5450"/>
      <c r="F5450"/>
      <c r="G5450"/>
      <c r="H5450"/>
      <c r="I5450"/>
      <c r="J5450"/>
      <c r="K5450"/>
      <c r="L5450"/>
      <c r="M5450"/>
      <c r="N5450"/>
      <c r="O5450"/>
      <c r="S5450"/>
      <c r="T5450"/>
      <c r="U5450"/>
      <c r="V5450"/>
      <c r="Y5450"/>
      <c r="Z5450"/>
      <c r="AA5450"/>
      <c r="AB5450"/>
      <c r="AC5450"/>
      <c r="AD5450"/>
      <c r="AE5450"/>
      <c r="AF5450"/>
      <c r="AG5450"/>
      <c r="AH5450"/>
      <c r="AI5450"/>
      <c r="AJ5450"/>
      <c r="AK5450"/>
      <c r="AL5450"/>
    </row>
    <row r="5451" spans="3:38" ht="15" customHeight="1" x14ac:dyDescent="0.35">
      <c r="C5451"/>
      <c r="D5451"/>
      <c r="E5451"/>
      <c r="F5451"/>
      <c r="G5451"/>
      <c r="H5451"/>
      <c r="I5451"/>
      <c r="J5451"/>
      <c r="K5451"/>
      <c r="L5451"/>
      <c r="M5451"/>
      <c r="N5451"/>
      <c r="O5451"/>
      <c r="S5451"/>
      <c r="T5451"/>
      <c r="U5451"/>
      <c r="V5451"/>
      <c r="Y5451"/>
      <c r="Z5451"/>
      <c r="AA5451"/>
      <c r="AB5451"/>
      <c r="AC5451"/>
      <c r="AD5451"/>
      <c r="AE5451"/>
      <c r="AF5451"/>
      <c r="AG5451"/>
      <c r="AH5451"/>
      <c r="AI5451"/>
      <c r="AJ5451"/>
      <c r="AK5451"/>
      <c r="AL5451"/>
    </row>
    <row r="5452" spans="3:38" ht="15" customHeight="1" x14ac:dyDescent="0.35">
      <c r="C5452"/>
      <c r="D5452"/>
      <c r="E5452"/>
      <c r="F5452"/>
      <c r="G5452"/>
      <c r="H5452"/>
      <c r="I5452"/>
      <c r="J5452"/>
      <c r="K5452"/>
      <c r="L5452"/>
      <c r="M5452"/>
      <c r="N5452"/>
      <c r="O5452"/>
      <c r="S5452"/>
      <c r="T5452"/>
      <c r="U5452"/>
      <c r="V5452"/>
      <c r="Y5452"/>
      <c r="Z5452"/>
      <c r="AA5452"/>
      <c r="AB5452"/>
      <c r="AC5452"/>
      <c r="AD5452"/>
      <c r="AE5452"/>
      <c r="AF5452"/>
      <c r="AG5452"/>
      <c r="AH5452"/>
      <c r="AI5452"/>
      <c r="AJ5452"/>
      <c r="AK5452"/>
      <c r="AL5452"/>
    </row>
    <row r="5453" spans="3:38" ht="15" customHeight="1" x14ac:dyDescent="0.35">
      <c r="C5453"/>
      <c r="D5453"/>
      <c r="E5453"/>
      <c r="F5453"/>
      <c r="G5453"/>
      <c r="H5453"/>
      <c r="I5453"/>
      <c r="J5453"/>
      <c r="K5453"/>
      <c r="L5453"/>
      <c r="M5453"/>
      <c r="N5453"/>
      <c r="O5453"/>
      <c r="S5453"/>
      <c r="T5453"/>
      <c r="U5453"/>
      <c r="V5453"/>
      <c r="Y5453"/>
      <c r="Z5453"/>
      <c r="AA5453"/>
      <c r="AB5453"/>
      <c r="AC5453"/>
      <c r="AD5453"/>
      <c r="AE5453"/>
      <c r="AF5453"/>
      <c r="AG5453"/>
      <c r="AH5453"/>
      <c r="AI5453"/>
      <c r="AJ5453"/>
      <c r="AK5453"/>
      <c r="AL5453"/>
    </row>
    <row r="5454" spans="3:38" ht="15" customHeight="1" x14ac:dyDescent="0.35">
      <c r="C5454"/>
      <c r="D5454"/>
      <c r="E5454"/>
      <c r="F5454"/>
      <c r="G5454"/>
      <c r="H5454"/>
      <c r="I5454"/>
      <c r="J5454"/>
      <c r="K5454"/>
      <c r="L5454"/>
      <c r="M5454"/>
      <c r="N5454"/>
      <c r="O5454"/>
      <c r="S5454"/>
      <c r="T5454"/>
      <c r="U5454"/>
      <c r="V5454"/>
      <c r="Y5454"/>
      <c r="Z5454"/>
      <c r="AA5454"/>
      <c r="AB5454"/>
      <c r="AC5454"/>
      <c r="AD5454"/>
      <c r="AE5454"/>
      <c r="AF5454"/>
      <c r="AG5454"/>
      <c r="AH5454"/>
      <c r="AI5454"/>
      <c r="AJ5454"/>
      <c r="AK5454"/>
      <c r="AL5454"/>
    </row>
    <row r="5455" spans="3:38" ht="15" customHeight="1" x14ac:dyDescent="0.35">
      <c r="C5455"/>
      <c r="D5455"/>
      <c r="E5455"/>
      <c r="F5455"/>
      <c r="G5455"/>
      <c r="H5455"/>
      <c r="I5455"/>
      <c r="J5455"/>
      <c r="K5455"/>
      <c r="L5455"/>
      <c r="M5455"/>
      <c r="N5455"/>
      <c r="O5455"/>
      <c r="S5455"/>
      <c r="T5455"/>
      <c r="U5455"/>
      <c r="V5455"/>
      <c r="Y5455"/>
      <c r="Z5455"/>
      <c r="AA5455"/>
      <c r="AB5455"/>
      <c r="AC5455"/>
      <c r="AD5455"/>
      <c r="AE5455"/>
      <c r="AF5455"/>
      <c r="AG5455"/>
      <c r="AH5455"/>
      <c r="AI5455"/>
      <c r="AJ5455"/>
      <c r="AK5455"/>
      <c r="AL5455"/>
    </row>
    <row r="5456" spans="3:38" ht="15" customHeight="1" x14ac:dyDescent="0.35">
      <c r="C5456"/>
      <c r="D5456"/>
      <c r="E5456"/>
      <c r="F5456"/>
      <c r="G5456"/>
      <c r="H5456"/>
      <c r="I5456"/>
      <c r="J5456"/>
      <c r="K5456"/>
      <c r="L5456"/>
      <c r="M5456"/>
      <c r="N5456"/>
      <c r="O5456"/>
      <c r="S5456"/>
      <c r="T5456"/>
      <c r="U5456"/>
      <c r="V5456"/>
      <c r="Y5456"/>
      <c r="Z5456"/>
      <c r="AA5456"/>
      <c r="AB5456"/>
      <c r="AC5456"/>
      <c r="AD5456"/>
      <c r="AE5456"/>
      <c r="AF5456"/>
      <c r="AG5456"/>
      <c r="AH5456"/>
      <c r="AI5456"/>
      <c r="AJ5456"/>
      <c r="AK5456"/>
      <c r="AL5456"/>
    </row>
    <row r="5457" spans="3:38" ht="15" customHeight="1" x14ac:dyDescent="0.35">
      <c r="C5457"/>
      <c r="D5457"/>
      <c r="E5457"/>
      <c r="F5457"/>
      <c r="G5457"/>
      <c r="H5457"/>
      <c r="I5457"/>
      <c r="J5457"/>
      <c r="K5457"/>
      <c r="L5457"/>
      <c r="M5457"/>
      <c r="N5457"/>
      <c r="O5457"/>
      <c r="S5457"/>
      <c r="T5457"/>
      <c r="U5457"/>
      <c r="V5457"/>
      <c r="Y5457"/>
      <c r="Z5457"/>
      <c r="AA5457"/>
      <c r="AB5457"/>
      <c r="AC5457"/>
      <c r="AD5457"/>
      <c r="AE5457"/>
      <c r="AF5457"/>
      <c r="AG5457"/>
      <c r="AH5457"/>
      <c r="AI5457"/>
      <c r="AJ5457"/>
      <c r="AK5457"/>
      <c r="AL5457"/>
    </row>
    <row r="5458" spans="3:38" ht="15" customHeight="1" x14ac:dyDescent="0.35">
      <c r="C5458"/>
      <c r="D5458"/>
      <c r="E5458"/>
      <c r="F5458"/>
      <c r="G5458"/>
      <c r="H5458"/>
      <c r="I5458"/>
      <c r="J5458"/>
      <c r="K5458"/>
      <c r="L5458"/>
      <c r="M5458"/>
      <c r="N5458"/>
      <c r="O5458"/>
      <c r="S5458"/>
      <c r="T5458"/>
      <c r="U5458"/>
      <c r="V5458"/>
      <c r="Y5458"/>
      <c r="Z5458"/>
      <c r="AA5458"/>
      <c r="AB5458"/>
      <c r="AC5458"/>
      <c r="AD5458"/>
      <c r="AE5458"/>
      <c r="AF5458"/>
      <c r="AG5458"/>
      <c r="AH5458"/>
      <c r="AI5458"/>
      <c r="AJ5458"/>
      <c r="AK5458"/>
      <c r="AL5458"/>
    </row>
    <row r="5459" spans="3:38" ht="15" customHeight="1" x14ac:dyDescent="0.35">
      <c r="C5459"/>
      <c r="D5459"/>
      <c r="E5459"/>
      <c r="F5459"/>
      <c r="G5459"/>
      <c r="H5459"/>
      <c r="I5459"/>
      <c r="J5459"/>
      <c r="K5459"/>
      <c r="L5459"/>
      <c r="M5459"/>
      <c r="N5459"/>
      <c r="O5459"/>
      <c r="S5459"/>
      <c r="T5459"/>
      <c r="U5459"/>
      <c r="V5459"/>
      <c r="Y5459"/>
      <c r="Z5459"/>
      <c r="AA5459"/>
      <c r="AB5459"/>
      <c r="AC5459"/>
      <c r="AD5459"/>
      <c r="AE5459"/>
      <c r="AF5459"/>
      <c r="AG5459"/>
      <c r="AH5459"/>
      <c r="AI5459"/>
      <c r="AJ5459"/>
      <c r="AK5459"/>
      <c r="AL5459"/>
    </row>
    <row r="5460" spans="3:38" ht="15" customHeight="1" x14ac:dyDescent="0.35">
      <c r="C5460"/>
      <c r="D5460"/>
      <c r="E5460"/>
      <c r="F5460"/>
      <c r="G5460"/>
      <c r="H5460"/>
      <c r="I5460"/>
      <c r="J5460"/>
      <c r="K5460"/>
      <c r="L5460"/>
      <c r="M5460"/>
      <c r="N5460"/>
      <c r="O5460"/>
      <c r="S5460"/>
      <c r="T5460"/>
      <c r="U5460"/>
      <c r="V5460"/>
      <c r="Y5460"/>
      <c r="Z5460"/>
      <c r="AA5460"/>
      <c r="AB5460"/>
      <c r="AC5460"/>
      <c r="AD5460"/>
      <c r="AE5460"/>
      <c r="AF5460"/>
      <c r="AG5460"/>
      <c r="AH5460"/>
      <c r="AI5460"/>
      <c r="AJ5460"/>
      <c r="AK5460"/>
      <c r="AL5460"/>
    </row>
    <row r="5461" spans="3:38" ht="15" customHeight="1" x14ac:dyDescent="0.35">
      <c r="C5461"/>
      <c r="D5461"/>
      <c r="E5461"/>
      <c r="F5461"/>
      <c r="G5461"/>
      <c r="H5461"/>
      <c r="I5461"/>
      <c r="J5461"/>
      <c r="K5461"/>
      <c r="L5461"/>
      <c r="M5461"/>
      <c r="N5461"/>
      <c r="O5461"/>
      <c r="S5461"/>
      <c r="T5461"/>
      <c r="U5461"/>
      <c r="V5461"/>
      <c r="Y5461"/>
      <c r="Z5461"/>
      <c r="AA5461"/>
      <c r="AB5461"/>
      <c r="AC5461"/>
      <c r="AD5461"/>
      <c r="AE5461"/>
      <c r="AF5461"/>
      <c r="AG5461"/>
      <c r="AH5461"/>
      <c r="AI5461"/>
      <c r="AJ5461"/>
      <c r="AK5461"/>
      <c r="AL5461"/>
    </row>
    <row r="5462" spans="3:38" ht="15" customHeight="1" x14ac:dyDescent="0.35">
      <c r="C5462"/>
      <c r="D5462"/>
      <c r="E5462"/>
      <c r="F5462"/>
      <c r="G5462"/>
      <c r="H5462"/>
      <c r="I5462"/>
      <c r="J5462"/>
      <c r="K5462"/>
      <c r="L5462"/>
      <c r="M5462"/>
      <c r="N5462"/>
      <c r="O5462"/>
      <c r="S5462"/>
      <c r="T5462"/>
      <c r="U5462"/>
      <c r="V5462"/>
      <c r="Y5462"/>
      <c r="Z5462"/>
      <c r="AA5462"/>
      <c r="AB5462"/>
      <c r="AC5462"/>
      <c r="AD5462"/>
      <c r="AE5462"/>
      <c r="AF5462"/>
      <c r="AG5462"/>
      <c r="AH5462"/>
      <c r="AI5462"/>
      <c r="AJ5462"/>
      <c r="AK5462"/>
      <c r="AL5462"/>
    </row>
    <row r="5463" spans="3:38" ht="15" customHeight="1" x14ac:dyDescent="0.35">
      <c r="C5463"/>
      <c r="D5463"/>
      <c r="E5463"/>
      <c r="F5463"/>
      <c r="G5463"/>
      <c r="H5463"/>
      <c r="I5463"/>
      <c r="J5463"/>
      <c r="K5463"/>
      <c r="L5463"/>
      <c r="M5463"/>
      <c r="N5463"/>
      <c r="O5463"/>
      <c r="S5463"/>
      <c r="T5463"/>
      <c r="U5463"/>
      <c r="V5463"/>
      <c r="Y5463"/>
      <c r="Z5463"/>
      <c r="AA5463"/>
      <c r="AB5463"/>
      <c r="AC5463"/>
      <c r="AD5463"/>
      <c r="AE5463"/>
      <c r="AF5463"/>
      <c r="AG5463"/>
      <c r="AH5463"/>
      <c r="AI5463"/>
      <c r="AJ5463"/>
      <c r="AK5463"/>
      <c r="AL5463"/>
    </row>
    <row r="5464" spans="3:38" ht="15" customHeight="1" x14ac:dyDescent="0.35">
      <c r="C5464"/>
      <c r="D5464"/>
      <c r="E5464"/>
      <c r="F5464"/>
      <c r="G5464"/>
      <c r="H5464"/>
      <c r="I5464"/>
      <c r="J5464"/>
      <c r="K5464"/>
      <c r="L5464"/>
      <c r="M5464"/>
      <c r="N5464"/>
      <c r="O5464"/>
      <c r="S5464"/>
      <c r="T5464"/>
      <c r="U5464"/>
      <c r="V5464"/>
      <c r="Y5464"/>
      <c r="Z5464"/>
      <c r="AA5464"/>
      <c r="AB5464"/>
      <c r="AC5464"/>
      <c r="AD5464"/>
      <c r="AE5464"/>
      <c r="AF5464"/>
      <c r="AG5464"/>
      <c r="AH5464"/>
      <c r="AI5464"/>
      <c r="AJ5464"/>
      <c r="AK5464"/>
      <c r="AL5464"/>
    </row>
    <row r="5465" spans="3:38" ht="15" customHeight="1" x14ac:dyDescent="0.35">
      <c r="C5465"/>
      <c r="D5465"/>
      <c r="E5465"/>
      <c r="F5465"/>
      <c r="G5465"/>
      <c r="H5465"/>
      <c r="I5465"/>
      <c r="J5465"/>
      <c r="K5465"/>
      <c r="L5465"/>
      <c r="M5465"/>
      <c r="N5465"/>
      <c r="O5465"/>
      <c r="S5465"/>
      <c r="T5465"/>
      <c r="U5465"/>
      <c r="V5465"/>
      <c r="Y5465"/>
      <c r="Z5465"/>
      <c r="AA5465"/>
      <c r="AB5465"/>
      <c r="AC5465"/>
      <c r="AD5465"/>
      <c r="AE5465"/>
      <c r="AF5465"/>
      <c r="AG5465"/>
      <c r="AH5465"/>
      <c r="AI5465"/>
      <c r="AJ5465"/>
      <c r="AK5465"/>
      <c r="AL5465"/>
    </row>
    <row r="5466" spans="3:38" ht="15" customHeight="1" x14ac:dyDescent="0.35">
      <c r="C5466"/>
      <c r="D5466"/>
      <c r="E5466"/>
      <c r="F5466"/>
      <c r="G5466"/>
      <c r="H5466"/>
      <c r="I5466"/>
      <c r="J5466"/>
      <c r="K5466"/>
      <c r="L5466"/>
      <c r="M5466"/>
      <c r="N5466"/>
      <c r="O5466"/>
      <c r="S5466"/>
      <c r="T5466"/>
      <c r="U5466"/>
      <c r="V5466"/>
      <c r="Y5466"/>
      <c r="Z5466"/>
      <c r="AA5466"/>
      <c r="AB5466"/>
      <c r="AC5466"/>
      <c r="AD5466"/>
      <c r="AE5466"/>
      <c r="AF5466"/>
      <c r="AG5466"/>
      <c r="AH5466"/>
      <c r="AI5466"/>
      <c r="AJ5466"/>
      <c r="AK5466"/>
      <c r="AL5466"/>
    </row>
    <row r="5467" spans="3:38" ht="15" customHeight="1" x14ac:dyDescent="0.35">
      <c r="C5467"/>
      <c r="D5467"/>
      <c r="E5467"/>
      <c r="F5467"/>
      <c r="G5467"/>
      <c r="H5467"/>
      <c r="I5467"/>
      <c r="J5467"/>
      <c r="K5467"/>
      <c r="L5467"/>
      <c r="M5467"/>
      <c r="N5467"/>
      <c r="O5467"/>
      <c r="S5467"/>
      <c r="T5467"/>
      <c r="U5467"/>
      <c r="V5467"/>
      <c r="Y5467"/>
      <c r="Z5467"/>
      <c r="AA5467"/>
      <c r="AB5467"/>
      <c r="AC5467"/>
      <c r="AD5467"/>
      <c r="AE5467"/>
      <c r="AF5467"/>
      <c r="AG5467"/>
      <c r="AH5467"/>
      <c r="AI5467"/>
      <c r="AJ5467"/>
      <c r="AK5467"/>
      <c r="AL5467"/>
    </row>
    <row r="5468" spans="3:38" ht="15" customHeight="1" x14ac:dyDescent="0.35">
      <c r="C5468"/>
      <c r="D5468"/>
      <c r="E5468"/>
      <c r="F5468"/>
      <c r="G5468"/>
      <c r="H5468"/>
      <c r="I5468"/>
      <c r="J5468"/>
      <c r="K5468"/>
      <c r="L5468"/>
      <c r="M5468"/>
      <c r="N5468"/>
      <c r="O5468"/>
      <c r="S5468"/>
      <c r="T5468"/>
      <c r="U5468"/>
      <c r="V5468"/>
      <c r="Y5468"/>
      <c r="Z5468"/>
      <c r="AA5468"/>
      <c r="AB5468"/>
      <c r="AC5468"/>
      <c r="AD5468"/>
      <c r="AE5468"/>
      <c r="AF5468"/>
      <c r="AG5468"/>
      <c r="AH5468"/>
      <c r="AI5468"/>
      <c r="AJ5468"/>
      <c r="AK5468"/>
      <c r="AL5468"/>
    </row>
    <row r="5469" spans="3:38" ht="15" customHeight="1" x14ac:dyDescent="0.35">
      <c r="C5469"/>
      <c r="D5469"/>
      <c r="E5469"/>
      <c r="F5469"/>
      <c r="G5469"/>
      <c r="H5469"/>
      <c r="I5469"/>
      <c r="J5469"/>
      <c r="K5469"/>
      <c r="L5469"/>
      <c r="M5469"/>
      <c r="N5469"/>
      <c r="O5469"/>
      <c r="S5469"/>
      <c r="T5469"/>
      <c r="U5469"/>
      <c r="V5469"/>
      <c r="Y5469"/>
      <c r="Z5469"/>
      <c r="AA5469"/>
      <c r="AB5469"/>
      <c r="AC5469"/>
      <c r="AD5469"/>
      <c r="AE5469"/>
      <c r="AF5469"/>
      <c r="AG5469"/>
      <c r="AH5469"/>
      <c r="AI5469"/>
      <c r="AJ5469"/>
      <c r="AK5469"/>
      <c r="AL5469"/>
    </row>
    <row r="5470" spans="3:38" ht="15" customHeight="1" x14ac:dyDescent="0.35">
      <c r="C5470"/>
      <c r="D5470"/>
      <c r="E5470"/>
      <c r="F5470"/>
      <c r="G5470"/>
      <c r="H5470"/>
      <c r="I5470"/>
      <c r="J5470"/>
      <c r="K5470"/>
      <c r="L5470"/>
      <c r="M5470"/>
      <c r="N5470"/>
      <c r="O5470"/>
      <c r="S5470"/>
      <c r="T5470"/>
      <c r="U5470"/>
      <c r="V5470"/>
      <c r="Y5470"/>
      <c r="Z5470"/>
      <c r="AA5470"/>
      <c r="AB5470"/>
      <c r="AC5470"/>
      <c r="AD5470"/>
      <c r="AE5470"/>
      <c r="AF5470"/>
      <c r="AG5470"/>
      <c r="AH5470"/>
      <c r="AI5470"/>
      <c r="AJ5470"/>
      <c r="AK5470"/>
      <c r="AL5470"/>
    </row>
    <row r="5471" spans="3:38" ht="15" customHeight="1" x14ac:dyDescent="0.35">
      <c r="C5471"/>
      <c r="D5471"/>
      <c r="E5471"/>
      <c r="F5471"/>
      <c r="G5471"/>
      <c r="H5471"/>
      <c r="I5471"/>
      <c r="J5471"/>
      <c r="K5471"/>
      <c r="L5471"/>
      <c r="M5471"/>
      <c r="N5471"/>
      <c r="O5471"/>
      <c r="S5471"/>
      <c r="T5471"/>
      <c r="U5471"/>
      <c r="V5471"/>
      <c r="Y5471"/>
      <c r="Z5471"/>
      <c r="AA5471"/>
      <c r="AB5471"/>
      <c r="AC5471"/>
      <c r="AD5471"/>
      <c r="AE5471"/>
      <c r="AF5471"/>
      <c r="AG5471"/>
      <c r="AH5471"/>
      <c r="AI5471"/>
      <c r="AJ5471"/>
      <c r="AK5471"/>
      <c r="AL5471"/>
    </row>
    <row r="5472" spans="3:38" ht="15" customHeight="1" x14ac:dyDescent="0.35">
      <c r="C5472"/>
      <c r="D5472"/>
      <c r="E5472"/>
      <c r="F5472"/>
      <c r="G5472"/>
      <c r="H5472"/>
      <c r="I5472"/>
      <c r="J5472"/>
      <c r="K5472"/>
      <c r="L5472"/>
      <c r="M5472"/>
      <c r="N5472"/>
      <c r="O5472"/>
      <c r="S5472"/>
      <c r="T5472"/>
      <c r="U5472"/>
      <c r="V5472"/>
      <c r="Y5472"/>
      <c r="Z5472"/>
      <c r="AA5472"/>
      <c r="AB5472"/>
      <c r="AC5472"/>
      <c r="AD5472"/>
      <c r="AE5472"/>
      <c r="AF5472"/>
      <c r="AG5472"/>
      <c r="AH5472"/>
      <c r="AI5472"/>
      <c r="AJ5472"/>
      <c r="AK5472"/>
      <c r="AL5472"/>
    </row>
    <row r="5473" spans="3:38" ht="15" customHeight="1" x14ac:dyDescent="0.35">
      <c r="C5473"/>
      <c r="D5473"/>
      <c r="E5473"/>
      <c r="F5473"/>
      <c r="G5473"/>
      <c r="H5473"/>
      <c r="I5473"/>
      <c r="J5473"/>
      <c r="K5473"/>
      <c r="L5473"/>
      <c r="M5473"/>
      <c r="N5473"/>
      <c r="O5473"/>
      <c r="S5473"/>
      <c r="T5473"/>
      <c r="U5473"/>
      <c r="V5473"/>
      <c r="Y5473"/>
      <c r="Z5473"/>
      <c r="AA5473"/>
      <c r="AB5473"/>
      <c r="AC5473"/>
      <c r="AD5473"/>
      <c r="AE5473"/>
      <c r="AF5473"/>
      <c r="AG5473"/>
      <c r="AH5473"/>
      <c r="AI5473"/>
      <c r="AJ5473"/>
      <c r="AK5473"/>
      <c r="AL5473"/>
    </row>
    <row r="5474" spans="3:38" ht="15" customHeight="1" x14ac:dyDescent="0.35">
      <c r="C5474"/>
      <c r="D5474"/>
      <c r="E5474"/>
      <c r="F5474"/>
      <c r="G5474"/>
      <c r="H5474"/>
      <c r="I5474"/>
      <c r="J5474"/>
      <c r="K5474"/>
      <c r="L5474"/>
      <c r="M5474"/>
      <c r="N5474"/>
      <c r="O5474"/>
      <c r="S5474"/>
      <c r="T5474"/>
      <c r="U5474"/>
      <c r="V5474"/>
      <c r="Y5474"/>
      <c r="Z5474"/>
      <c r="AA5474"/>
      <c r="AB5474"/>
      <c r="AC5474"/>
      <c r="AD5474"/>
      <c r="AE5474"/>
      <c r="AF5474"/>
      <c r="AG5474"/>
      <c r="AH5474"/>
      <c r="AI5474"/>
      <c r="AJ5474"/>
      <c r="AK5474"/>
      <c r="AL5474"/>
    </row>
    <row r="5475" spans="3:38" ht="15" customHeight="1" x14ac:dyDescent="0.35">
      <c r="C5475"/>
      <c r="D5475"/>
      <c r="E5475"/>
      <c r="F5475"/>
      <c r="G5475"/>
      <c r="H5475"/>
      <c r="I5475"/>
      <c r="J5475"/>
      <c r="K5475"/>
      <c r="L5475"/>
      <c r="M5475"/>
      <c r="N5475"/>
      <c r="O5475"/>
      <c r="S5475"/>
      <c r="T5475"/>
      <c r="U5475"/>
      <c r="V5475"/>
      <c r="Y5475"/>
      <c r="Z5475"/>
      <c r="AA5475"/>
      <c r="AB5475"/>
      <c r="AC5475"/>
      <c r="AD5475"/>
      <c r="AE5475"/>
      <c r="AF5475"/>
      <c r="AG5475"/>
      <c r="AH5475"/>
      <c r="AI5475"/>
      <c r="AJ5475"/>
      <c r="AK5475"/>
      <c r="AL5475"/>
    </row>
    <row r="5476" spans="3:38" ht="15" customHeight="1" x14ac:dyDescent="0.35">
      <c r="C5476"/>
      <c r="D5476"/>
      <c r="E5476"/>
      <c r="F5476"/>
      <c r="G5476"/>
      <c r="H5476"/>
      <c r="I5476"/>
      <c r="J5476"/>
      <c r="K5476"/>
      <c r="L5476"/>
      <c r="M5476"/>
      <c r="N5476"/>
      <c r="O5476"/>
      <c r="S5476"/>
      <c r="T5476"/>
      <c r="U5476"/>
      <c r="V5476"/>
      <c r="Y5476"/>
      <c r="Z5476"/>
      <c r="AA5476"/>
      <c r="AB5476"/>
      <c r="AC5476"/>
      <c r="AD5476"/>
      <c r="AE5476"/>
      <c r="AF5476"/>
      <c r="AG5476"/>
      <c r="AH5476"/>
      <c r="AI5476"/>
      <c r="AJ5476"/>
      <c r="AK5476"/>
      <c r="AL5476"/>
    </row>
    <row r="5477" spans="3:38" ht="15" customHeight="1" x14ac:dyDescent="0.35">
      <c r="C5477"/>
      <c r="D5477"/>
      <c r="E5477"/>
      <c r="F5477"/>
      <c r="G5477"/>
      <c r="H5477"/>
      <c r="I5477"/>
      <c r="J5477"/>
      <c r="K5477"/>
      <c r="L5477"/>
      <c r="M5477"/>
      <c r="N5477"/>
      <c r="O5477"/>
      <c r="S5477"/>
      <c r="T5477"/>
      <c r="U5477"/>
      <c r="V5477"/>
      <c r="Y5477"/>
      <c r="Z5477"/>
      <c r="AA5477"/>
      <c r="AB5477"/>
      <c r="AC5477"/>
      <c r="AD5477"/>
      <c r="AE5477"/>
      <c r="AF5477"/>
      <c r="AG5477"/>
      <c r="AH5477"/>
      <c r="AI5477"/>
      <c r="AJ5477"/>
      <c r="AK5477"/>
      <c r="AL5477"/>
    </row>
    <row r="5478" spans="3:38" ht="15" customHeight="1" x14ac:dyDescent="0.35">
      <c r="C5478"/>
      <c r="D5478"/>
      <c r="E5478"/>
      <c r="F5478"/>
      <c r="G5478"/>
      <c r="H5478"/>
      <c r="I5478"/>
      <c r="J5478"/>
      <c r="K5478"/>
      <c r="L5478"/>
      <c r="M5478"/>
      <c r="N5478"/>
      <c r="O5478"/>
      <c r="S5478"/>
      <c r="T5478"/>
      <c r="U5478"/>
      <c r="V5478"/>
      <c r="Y5478"/>
      <c r="Z5478"/>
      <c r="AA5478"/>
      <c r="AB5478"/>
      <c r="AC5478"/>
      <c r="AD5478"/>
      <c r="AE5478"/>
      <c r="AF5478"/>
      <c r="AG5478"/>
      <c r="AH5478"/>
      <c r="AI5478"/>
      <c r="AJ5478"/>
      <c r="AK5478"/>
      <c r="AL5478"/>
    </row>
    <row r="5479" spans="3:38" ht="15" customHeight="1" x14ac:dyDescent="0.35">
      <c r="C5479"/>
      <c r="D5479"/>
      <c r="E5479"/>
      <c r="F5479"/>
      <c r="G5479"/>
      <c r="H5479"/>
      <c r="I5479"/>
      <c r="J5479"/>
      <c r="K5479"/>
      <c r="L5479"/>
      <c r="M5479"/>
      <c r="N5479"/>
      <c r="O5479"/>
      <c r="S5479"/>
      <c r="T5479"/>
      <c r="U5479"/>
      <c r="V5479"/>
      <c r="Y5479"/>
      <c r="Z5479"/>
      <c r="AA5479"/>
      <c r="AB5479"/>
      <c r="AC5479"/>
      <c r="AD5479"/>
      <c r="AE5479"/>
      <c r="AF5479"/>
      <c r="AG5479"/>
      <c r="AH5479"/>
      <c r="AI5479"/>
      <c r="AJ5479"/>
      <c r="AK5479"/>
      <c r="AL5479"/>
    </row>
    <row r="5480" spans="3:38" ht="15" customHeight="1" x14ac:dyDescent="0.35">
      <c r="C5480"/>
      <c r="D5480"/>
      <c r="E5480"/>
      <c r="F5480"/>
      <c r="G5480"/>
      <c r="H5480"/>
      <c r="I5480"/>
      <c r="J5480"/>
      <c r="K5480"/>
      <c r="L5480"/>
      <c r="M5480"/>
      <c r="N5480"/>
      <c r="O5480"/>
      <c r="S5480"/>
      <c r="T5480"/>
      <c r="U5480"/>
      <c r="V5480"/>
      <c r="Y5480"/>
      <c r="Z5480"/>
      <c r="AA5480"/>
      <c r="AB5480"/>
      <c r="AC5480"/>
      <c r="AD5480"/>
      <c r="AE5480"/>
      <c r="AF5480"/>
      <c r="AG5480"/>
      <c r="AH5480"/>
      <c r="AI5480"/>
      <c r="AJ5480"/>
      <c r="AK5480"/>
      <c r="AL5480"/>
    </row>
    <row r="5481" spans="3:38" ht="15" customHeight="1" x14ac:dyDescent="0.35">
      <c r="C5481"/>
      <c r="D5481"/>
      <c r="E5481"/>
      <c r="F5481"/>
      <c r="G5481"/>
      <c r="H5481"/>
      <c r="I5481"/>
      <c r="J5481"/>
      <c r="K5481"/>
      <c r="L5481"/>
      <c r="M5481"/>
      <c r="N5481"/>
      <c r="O5481"/>
      <c r="S5481"/>
      <c r="T5481"/>
      <c r="U5481"/>
      <c r="V5481"/>
      <c r="Y5481"/>
      <c r="Z5481"/>
      <c r="AA5481"/>
      <c r="AB5481"/>
      <c r="AC5481"/>
      <c r="AD5481"/>
      <c r="AE5481"/>
      <c r="AF5481"/>
      <c r="AG5481"/>
      <c r="AH5481"/>
      <c r="AI5481"/>
      <c r="AJ5481"/>
      <c r="AK5481"/>
      <c r="AL5481"/>
    </row>
    <row r="5482" spans="3:38" ht="15" customHeight="1" x14ac:dyDescent="0.35">
      <c r="C5482"/>
      <c r="D5482"/>
      <c r="E5482"/>
      <c r="F5482"/>
      <c r="G5482"/>
      <c r="H5482"/>
      <c r="I5482"/>
      <c r="J5482"/>
      <c r="K5482"/>
      <c r="L5482"/>
      <c r="M5482"/>
      <c r="N5482"/>
      <c r="O5482"/>
      <c r="S5482"/>
      <c r="T5482"/>
      <c r="U5482"/>
      <c r="V5482"/>
      <c r="Y5482"/>
      <c r="Z5482"/>
      <c r="AA5482"/>
      <c r="AB5482"/>
      <c r="AC5482"/>
      <c r="AD5482"/>
      <c r="AE5482"/>
      <c r="AF5482"/>
      <c r="AG5482"/>
      <c r="AH5482"/>
      <c r="AI5482"/>
      <c r="AJ5482"/>
      <c r="AK5482"/>
      <c r="AL5482"/>
    </row>
    <row r="5483" spans="3:38" ht="15" customHeight="1" x14ac:dyDescent="0.35">
      <c r="C5483"/>
      <c r="D5483"/>
      <c r="E5483"/>
      <c r="F5483"/>
      <c r="G5483"/>
      <c r="H5483"/>
      <c r="I5483"/>
      <c r="J5483"/>
      <c r="K5483"/>
      <c r="L5483"/>
      <c r="M5483"/>
      <c r="N5483"/>
      <c r="O5483"/>
      <c r="S5483"/>
      <c r="T5483"/>
      <c r="U5483"/>
      <c r="V5483"/>
      <c r="Y5483"/>
      <c r="Z5483"/>
      <c r="AA5483"/>
      <c r="AB5483"/>
      <c r="AC5483"/>
      <c r="AD5483"/>
      <c r="AE5483"/>
      <c r="AF5483"/>
      <c r="AG5483"/>
      <c r="AH5483"/>
      <c r="AI5483"/>
      <c r="AJ5483"/>
      <c r="AK5483"/>
      <c r="AL5483"/>
    </row>
    <row r="5484" spans="3:38" ht="15" customHeight="1" x14ac:dyDescent="0.35">
      <c r="C5484"/>
      <c r="D5484"/>
      <c r="E5484"/>
      <c r="F5484"/>
      <c r="G5484"/>
      <c r="H5484"/>
      <c r="I5484"/>
      <c r="J5484"/>
      <c r="K5484"/>
      <c r="L5484"/>
      <c r="M5484"/>
      <c r="N5484"/>
      <c r="O5484"/>
      <c r="S5484"/>
      <c r="T5484"/>
      <c r="U5484"/>
      <c r="V5484"/>
      <c r="Y5484"/>
      <c r="Z5484"/>
      <c r="AA5484"/>
      <c r="AB5484"/>
      <c r="AC5484"/>
      <c r="AD5484"/>
      <c r="AE5484"/>
      <c r="AF5484"/>
      <c r="AG5484"/>
      <c r="AH5484"/>
      <c r="AI5484"/>
      <c r="AJ5484"/>
      <c r="AK5484"/>
      <c r="AL5484"/>
    </row>
    <row r="5485" spans="3:38" ht="15" customHeight="1" x14ac:dyDescent="0.35">
      <c r="C5485"/>
      <c r="D5485"/>
      <c r="E5485"/>
      <c r="F5485"/>
      <c r="G5485"/>
      <c r="H5485"/>
      <c r="I5485"/>
      <c r="J5485"/>
      <c r="K5485"/>
      <c r="L5485"/>
      <c r="M5485"/>
      <c r="N5485"/>
      <c r="O5485"/>
      <c r="S5485"/>
      <c r="T5485"/>
      <c r="U5485"/>
      <c r="V5485"/>
      <c r="Y5485"/>
      <c r="Z5485"/>
      <c r="AA5485"/>
      <c r="AB5485"/>
      <c r="AC5485"/>
      <c r="AD5485"/>
      <c r="AE5485"/>
      <c r="AF5485"/>
      <c r="AG5485"/>
      <c r="AH5485"/>
      <c r="AI5485"/>
      <c r="AJ5485"/>
      <c r="AK5485"/>
      <c r="AL5485"/>
    </row>
    <row r="5486" spans="3:38" ht="15" customHeight="1" x14ac:dyDescent="0.35">
      <c r="C5486"/>
      <c r="D5486"/>
      <c r="E5486"/>
      <c r="F5486"/>
      <c r="G5486"/>
      <c r="H5486"/>
      <c r="I5486"/>
      <c r="J5486"/>
      <c r="K5486"/>
      <c r="L5486"/>
      <c r="M5486"/>
      <c r="N5486"/>
      <c r="O5486"/>
      <c r="S5486"/>
      <c r="T5486"/>
      <c r="U5486"/>
      <c r="V5486"/>
      <c r="Y5486"/>
      <c r="Z5486"/>
      <c r="AA5486"/>
      <c r="AB5486"/>
      <c r="AC5486"/>
      <c r="AD5486"/>
      <c r="AE5486"/>
      <c r="AF5486"/>
      <c r="AG5486"/>
      <c r="AH5486"/>
      <c r="AI5486"/>
      <c r="AJ5486"/>
      <c r="AK5486"/>
      <c r="AL5486"/>
    </row>
    <row r="5487" spans="3:38" ht="15" customHeight="1" x14ac:dyDescent="0.35">
      <c r="C5487"/>
      <c r="D5487"/>
      <c r="E5487"/>
      <c r="F5487"/>
      <c r="G5487"/>
      <c r="H5487"/>
      <c r="I5487"/>
      <c r="J5487"/>
      <c r="K5487"/>
      <c r="L5487"/>
      <c r="M5487"/>
      <c r="N5487"/>
      <c r="O5487"/>
      <c r="S5487"/>
      <c r="T5487"/>
      <c r="U5487"/>
      <c r="V5487"/>
      <c r="Y5487"/>
      <c r="Z5487"/>
      <c r="AA5487"/>
      <c r="AB5487"/>
      <c r="AC5487"/>
      <c r="AD5487"/>
      <c r="AE5487"/>
      <c r="AF5487"/>
      <c r="AG5487"/>
      <c r="AH5487"/>
      <c r="AI5487"/>
      <c r="AJ5487"/>
      <c r="AK5487"/>
      <c r="AL5487"/>
    </row>
    <row r="5488" spans="3:38" ht="15" customHeight="1" x14ac:dyDescent="0.35">
      <c r="C5488"/>
      <c r="D5488"/>
      <c r="E5488"/>
      <c r="F5488"/>
      <c r="G5488"/>
      <c r="H5488"/>
      <c r="I5488"/>
      <c r="J5488"/>
      <c r="K5488"/>
      <c r="L5488"/>
      <c r="M5488"/>
      <c r="N5488"/>
      <c r="O5488"/>
      <c r="S5488"/>
      <c r="T5488"/>
      <c r="U5488"/>
      <c r="V5488"/>
      <c r="Y5488"/>
      <c r="Z5488"/>
      <c r="AA5488"/>
      <c r="AB5488"/>
      <c r="AC5488"/>
      <c r="AD5488"/>
      <c r="AE5488"/>
      <c r="AF5488"/>
      <c r="AG5488"/>
      <c r="AH5488"/>
      <c r="AI5488"/>
      <c r="AJ5488"/>
      <c r="AK5488"/>
      <c r="AL5488"/>
    </row>
    <row r="5489" spans="3:38" ht="15" customHeight="1" x14ac:dyDescent="0.35">
      <c r="C5489"/>
      <c r="D5489"/>
      <c r="E5489"/>
      <c r="F5489"/>
      <c r="G5489"/>
      <c r="H5489"/>
      <c r="I5489"/>
      <c r="J5489"/>
      <c r="K5489"/>
      <c r="L5489"/>
      <c r="M5489"/>
      <c r="N5489"/>
      <c r="O5489"/>
      <c r="S5489"/>
      <c r="T5489"/>
      <c r="U5489"/>
      <c r="V5489"/>
      <c r="Y5489"/>
      <c r="Z5489"/>
      <c r="AA5489"/>
      <c r="AB5489"/>
      <c r="AC5489"/>
      <c r="AD5489"/>
      <c r="AE5489"/>
      <c r="AF5489"/>
      <c r="AG5489"/>
      <c r="AH5489"/>
      <c r="AI5489"/>
      <c r="AJ5489"/>
      <c r="AK5489"/>
      <c r="AL5489"/>
    </row>
    <row r="5490" spans="3:38" ht="15" customHeight="1" x14ac:dyDescent="0.35">
      <c r="C5490"/>
      <c r="D5490"/>
      <c r="E5490"/>
      <c r="F5490"/>
      <c r="G5490"/>
      <c r="H5490"/>
      <c r="I5490"/>
      <c r="J5490"/>
      <c r="K5490"/>
      <c r="L5490"/>
      <c r="M5490"/>
      <c r="N5490"/>
      <c r="O5490"/>
      <c r="S5490"/>
      <c r="T5490"/>
      <c r="U5490"/>
      <c r="V5490"/>
      <c r="Y5490"/>
      <c r="Z5490"/>
      <c r="AA5490"/>
      <c r="AB5490"/>
      <c r="AC5490"/>
      <c r="AD5490"/>
      <c r="AE5490"/>
      <c r="AF5490"/>
      <c r="AG5490"/>
      <c r="AH5490"/>
      <c r="AI5490"/>
      <c r="AJ5490"/>
      <c r="AK5490"/>
      <c r="AL5490"/>
    </row>
    <row r="5491" spans="3:38" ht="15" customHeight="1" x14ac:dyDescent="0.35">
      <c r="C5491"/>
      <c r="D5491"/>
      <c r="E5491"/>
      <c r="F5491"/>
      <c r="G5491"/>
      <c r="H5491"/>
      <c r="I5491"/>
      <c r="J5491"/>
      <c r="K5491"/>
      <c r="L5491"/>
      <c r="M5491"/>
      <c r="N5491"/>
      <c r="O5491"/>
      <c r="S5491"/>
      <c r="T5491"/>
      <c r="U5491"/>
      <c r="V5491"/>
      <c r="Y5491"/>
      <c r="Z5491"/>
      <c r="AA5491"/>
      <c r="AB5491"/>
      <c r="AC5491"/>
      <c r="AD5491"/>
      <c r="AE5491"/>
      <c r="AF5491"/>
      <c r="AG5491"/>
      <c r="AH5491"/>
      <c r="AI5491"/>
      <c r="AJ5491"/>
      <c r="AK5491"/>
      <c r="AL5491"/>
    </row>
    <row r="5492" spans="3:38" ht="15" customHeight="1" x14ac:dyDescent="0.35">
      <c r="C5492"/>
      <c r="D5492"/>
      <c r="E5492"/>
      <c r="F5492"/>
      <c r="G5492"/>
      <c r="H5492"/>
      <c r="I5492"/>
      <c r="J5492"/>
      <c r="K5492"/>
      <c r="L5492"/>
      <c r="M5492"/>
      <c r="N5492"/>
      <c r="O5492"/>
      <c r="S5492"/>
      <c r="T5492"/>
      <c r="U5492"/>
      <c r="V5492"/>
      <c r="Y5492"/>
      <c r="Z5492"/>
      <c r="AA5492"/>
      <c r="AB5492"/>
      <c r="AC5492"/>
      <c r="AD5492"/>
      <c r="AE5492"/>
      <c r="AF5492"/>
      <c r="AG5492"/>
      <c r="AH5492"/>
      <c r="AI5492"/>
      <c r="AJ5492"/>
      <c r="AK5492"/>
      <c r="AL5492"/>
    </row>
    <row r="5493" spans="3:38" ht="15" customHeight="1" x14ac:dyDescent="0.35">
      <c r="C5493"/>
      <c r="D5493"/>
      <c r="E5493"/>
      <c r="F5493"/>
      <c r="G5493"/>
      <c r="H5493"/>
      <c r="I5493"/>
      <c r="J5493"/>
      <c r="K5493"/>
      <c r="L5493"/>
      <c r="M5493"/>
      <c r="N5493"/>
      <c r="O5493"/>
      <c r="S5493"/>
      <c r="T5493"/>
      <c r="U5493"/>
      <c r="V5493"/>
      <c r="Y5493"/>
      <c r="Z5493"/>
      <c r="AA5493"/>
      <c r="AB5493"/>
      <c r="AC5493"/>
      <c r="AD5493"/>
      <c r="AE5493"/>
      <c r="AF5493"/>
      <c r="AG5493"/>
      <c r="AH5493"/>
      <c r="AI5493"/>
      <c r="AJ5493"/>
      <c r="AK5493"/>
      <c r="AL5493"/>
    </row>
    <row r="5494" spans="3:38" ht="15" customHeight="1" x14ac:dyDescent="0.35">
      <c r="C5494"/>
      <c r="D5494"/>
      <c r="E5494"/>
      <c r="F5494"/>
      <c r="G5494"/>
      <c r="H5494"/>
      <c r="I5494"/>
      <c r="J5494"/>
      <c r="K5494"/>
      <c r="L5494"/>
      <c r="M5494"/>
      <c r="N5494"/>
      <c r="O5494"/>
      <c r="S5494"/>
      <c r="T5494"/>
      <c r="U5494"/>
      <c r="V5494"/>
      <c r="Y5494"/>
      <c r="Z5494"/>
      <c r="AA5494"/>
      <c r="AB5494"/>
      <c r="AC5494"/>
      <c r="AD5494"/>
      <c r="AE5494"/>
      <c r="AF5494"/>
      <c r="AG5494"/>
      <c r="AH5494"/>
      <c r="AI5494"/>
      <c r="AJ5494"/>
      <c r="AK5494"/>
      <c r="AL5494"/>
    </row>
    <row r="5495" spans="3:38" ht="15" customHeight="1" x14ac:dyDescent="0.35">
      <c r="C5495"/>
      <c r="D5495"/>
      <c r="E5495"/>
      <c r="F5495"/>
      <c r="G5495"/>
      <c r="H5495"/>
      <c r="I5495"/>
      <c r="J5495"/>
      <c r="K5495"/>
      <c r="L5495"/>
      <c r="M5495"/>
      <c r="N5495"/>
      <c r="O5495"/>
      <c r="S5495"/>
      <c r="T5495"/>
      <c r="U5495"/>
      <c r="V5495"/>
      <c r="Y5495"/>
      <c r="Z5495"/>
      <c r="AA5495"/>
      <c r="AB5495"/>
      <c r="AC5495"/>
      <c r="AD5495"/>
      <c r="AE5495"/>
      <c r="AF5495"/>
      <c r="AG5495"/>
      <c r="AH5495"/>
      <c r="AI5495"/>
      <c r="AJ5495"/>
      <c r="AK5495"/>
      <c r="AL5495"/>
    </row>
    <row r="5496" spans="3:38" ht="15" customHeight="1" x14ac:dyDescent="0.35">
      <c r="C5496"/>
      <c r="D5496"/>
      <c r="E5496"/>
      <c r="F5496"/>
      <c r="G5496"/>
      <c r="H5496"/>
      <c r="I5496"/>
      <c r="J5496"/>
      <c r="K5496"/>
      <c r="L5496"/>
      <c r="M5496"/>
      <c r="N5496"/>
      <c r="O5496"/>
      <c r="S5496"/>
      <c r="T5496"/>
      <c r="U5496"/>
      <c r="V5496"/>
      <c r="Y5496"/>
      <c r="Z5496"/>
      <c r="AA5496"/>
      <c r="AB5496"/>
      <c r="AC5496"/>
      <c r="AD5496"/>
      <c r="AE5496"/>
      <c r="AF5496"/>
      <c r="AG5496"/>
      <c r="AH5496"/>
      <c r="AI5496"/>
      <c r="AJ5496"/>
      <c r="AK5496"/>
      <c r="AL5496"/>
    </row>
    <row r="5497" spans="3:38" ht="15" customHeight="1" x14ac:dyDescent="0.35">
      <c r="C5497"/>
      <c r="D5497"/>
      <c r="E5497"/>
      <c r="F5497"/>
      <c r="G5497"/>
      <c r="H5497"/>
      <c r="I5497"/>
      <c r="J5497"/>
      <c r="K5497"/>
      <c r="L5497"/>
      <c r="M5497"/>
      <c r="N5497"/>
      <c r="O5497"/>
      <c r="S5497"/>
      <c r="T5497"/>
      <c r="U5497"/>
      <c r="V5497"/>
      <c r="Y5497"/>
      <c r="Z5497"/>
      <c r="AA5497"/>
      <c r="AB5497"/>
      <c r="AC5497"/>
      <c r="AD5497"/>
      <c r="AE5497"/>
      <c r="AF5497"/>
      <c r="AG5497"/>
      <c r="AH5497"/>
      <c r="AI5497"/>
      <c r="AJ5497"/>
      <c r="AK5497"/>
      <c r="AL5497"/>
    </row>
    <row r="5498" spans="3:38" ht="15" customHeight="1" x14ac:dyDescent="0.35">
      <c r="C5498"/>
      <c r="D5498"/>
      <c r="E5498"/>
      <c r="F5498"/>
      <c r="G5498"/>
      <c r="H5498"/>
      <c r="I5498"/>
      <c r="J5498"/>
      <c r="K5498"/>
      <c r="L5498"/>
      <c r="M5498"/>
      <c r="N5498"/>
      <c r="O5498"/>
      <c r="S5498"/>
      <c r="T5498"/>
      <c r="U5498"/>
      <c r="V5498"/>
      <c r="Y5498"/>
      <c r="Z5498"/>
      <c r="AA5498"/>
      <c r="AB5498"/>
      <c r="AC5498"/>
      <c r="AD5498"/>
      <c r="AE5498"/>
      <c r="AF5498"/>
      <c r="AG5498"/>
      <c r="AH5498"/>
      <c r="AI5498"/>
      <c r="AJ5498"/>
      <c r="AK5498"/>
      <c r="AL5498"/>
    </row>
    <row r="5499" spans="3:38" ht="15" customHeight="1" x14ac:dyDescent="0.35">
      <c r="C5499"/>
      <c r="D5499"/>
      <c r="E5499"/>
      <c r="F5499"/>
      <c r="G5499"/>
      <c r="H5499"/>
      <c r="I5499"/>
      <c r="J5499"/>
      <c r="K5499"/>
      <c r="L5499"/>
      <c r="M5499"/>
      <c r="N5499"/>
      <c r="O5499"/>
      <c r="S5499"/>
      <c r="T5499"/>
      <c r="U5499"/>
      <c r="V5499"/>
      <c r="Y5499"/>
      <c r="Z5499"/>
      <c r="AA5499"/>
      <c r="AB5499"/>
      <c r="AC5499"/>
      <c r="AD5499"/>
      <c r="AE5499"/>
      <c r="AF5499"/>
      <c r="AG5499"/>
      <c r="AH5499"/>
      <c r="AI5499"/>
      <c r="AJ5499"/>
      <c r="AK5499"/>
      <c r="AL5499"/>
    </row>
    <row r="5500" spans="3:38" ht="15" customHeight="1" x14ac:dyDescent="0.35">
      <c r="C5500"/>
      <c r="D5500"/>
      <c r="E5500"/>
      <c r="F5500"/>
      <c r="G5500"/>
      <c r="H5500"/>
      <c r="I5500"/>
      <c r="J5500"/>
      <c r="K5500"/>
      <c r="L5500"/>
      <c r="M5500"/>
      <c r="N5500"/>
      <c r="O5500"/>
      <c r="S5500"/>
      <c r="T5500"/>
      <c r="U5500"/>
      <c r="V5500"/>
      <c r="Y5500"/>
      <c r="Z5500"/>
      <c r="AA5500"/>
      <c r="AB5500"/>
      <c r="AC5500"/>
      <c r="AD5500"/>
      <c r="AE5500"/>
      <c r="AF5500"/>
      <c r="AG5500"/>
      <c r="AH5500"/>
      <c r="AI5500"/>
      <c r="AJ5500"/>
      <c r="AK5500"/>
      <c r="AL5500"/>
    </row>
    <row r="5501" spans="3:38" ht="15" customHeight="1" x14ac:dyDescent="0.35">
      <c r="C5501"/>
      <c r="D5501"/>
      <c r="E5501"/>
      <c r="F5501"/>
      <c r="G5501"/>
      <c r="H5501"/>
      <c r="I5501"/>
      <c r="J5501"/>
      <c r="K5501"/>
      <c r="L5501"/>
      <c r="M5501"/>
      <c r="N5501"/>
      <c r="O5501"/>
      <c r="S5501"/>
      <c r="T5501"/>
      <c r="U5501"/>
      <c r="V5501"/>
      <c r="Y5501"/>
      <c r="Z5501"/>
      <c r="AA5501"/>
      <c r="AB5501"/>
      <c r="AC5501"/>
      <c r="AD5501"/>
      <c r="AE5501"/>
      <c r="AF5501"/>
      <c r="AG5501"/>
      <c r="AH5501"/>
      <c r="AI5501"/>
      <c r="AJ5501"/>
      <c r="AK5501"/>
      <c r="AL5501"/>
    </row>
    <row r="5502" spans="3:38" ht="15" customHeight="1" x14ac:dyDescent="0.35">
      <c r="C5502"/>
      <c r="D5502"/>
      <c r="E5502"/>
      <c r="F5502"/>
      <c r="G5502"/>
      <c r="H5502"/>
      <c r="I5502"/>
      <c r="J5502"/>
      <c r="K5502"/>
      <c r="L5502"/>
      <c r="M5502"/>
      <c r="N5502"/>
      <c r="O5502"/>
      <c r="S5502"/>
      <c r="T5502"/>
      <c r="U5502"/>
      <c r="V5502"/>
      <c r="Y5502"/>
      <c r="Z5502"/>
      <c r="AA5502"/>
      <c r="AB5502"/>
      <c r="AC5502"/>
      <c r="AD5502"/>
      <c r="AE5502"/>
      <c r="AF5502"/>
      <c r="AG5502"/>
      <c r="AH5502"/>
      <c r="AI5502"/>
      <c r="AJ5502"/>
      <c r="AK5502"/>
      <c r="AL5502"/>
    </row>
    <row r="5503" spans="3:38" ht="15" customHeight="1" x14ac:dyDescent="0.35">
      <c r="C5503"/>
      <c r="D5503"/>
      <c r="E5503"/>
      <c r="F5503"/>
      <c r="G5503"/>
      <c r="H5503"/>
      <c r="I5503"/>
      <c r="J5503"/>
      <c r="K5503"/>
      <c r="L5503"/>
      <c r="M5503"/>
      <c r="N5503"/>
      <c r="O5503"/>
      <c r="S5503"/>
      <c r="T5503"/>
      <c r="U5503"/>
      <c r="V5503"/>
      <c r="Y5503"/>
      <c r="Z5503"/>
      <c r="AA5503"/>
      <c r="AB5503"/>
      <c r="AC5503"/>
      <c r="AD5503"/>
      <c r="AE5503"/>
      <c r="AF5503"/>
      <c r="AG5503"/>
      <c r="AH5503"/>
      <c r="AI5503"/>
      <c r="AJ5503"/>
      <c r="AK5503"/>
      <c r="AL5503"/>
    </row>
    <row r="5504" spans="3:38" ht="15" customHeight="1" x14ac:dyDescent="0.35">
      <c r="C5504"/>
      <c r="D5504"/>
      <c r="E5504"/>
      <c r="F5504"/>
      <c r="G5504"/>
      <c r="H5504"/>
      <c r="I5504"/>
      <c r="J5504"/>
      <c r="K5504"/>
      <c r="L5504"/>
      <c r="M5504"/>
      <c r="N5504"/>
      <c r="O5504"/>
      <c r="S5504"/>
      <c r="T5504"/>
      <c r="U5504"/>
      <c r="V5504"/>
      <c r="Y5504"/>
      <c r="Z5504"/>
      <c r="AA5504"/>
      <c r="AB5504"/>
      <c r="AC5504"/>
      <c r="AD5504"/>
      <c r="AE5504"/>
      <c r="AF5504"/>
      <c r="AG5504"/>
      <c r="AH5504"/>
      <c r="AI5504"/>
      <c r="AJ5504"/>
      <c r="AK5504"/>
      <c r="AL5504"/>
    </row>
    <row r="5505" spans="3:38" ht="15" customHeight="1" x14ac:dyDescent="0.35">
      <c r="C5505"/>
      <c r="D5505"/>
      <c r="E5505"/>
      <c r="F5505"/>
      <c r="G5505"/>
      <c r="H5505"/>
      <c r="I5505"/>
      <c r="J5505"/>
      <c r="K5505"/>
      <c r="L5505"/>
      <c r="M5505"/>
      <c r="N5505"/>
      <c r="O5505"/>
      <c r="S5505"/>
      <c r="T5505"/>
      <c r="U5505"/>
      <c r="V5505"/>
      <c r="Y5505"/>
      <c r="Z5505"/>
      <c r="AA5505"/>
      <c r="AB5505"/>
      <c r="AC5505"/>
      <c r="AD5505"/>
      <c r="AE5505"/>
      <c r="AF5505"/>
      <c r="AG5505"/>
      <c r="AH5505"/>
      <c r="AI5505"/>
      <c r="AJ5505"/>
      <c r="AK5505"/>
      <c r="AL5505"/>
    </row>
    <row r="5506" spans="3:38" ht="15" customHeight="1" x14ac:dyDescent="0.35">
      <c r="C5506"/>
      <c r="D5506"/>
      <c r="E5506"/>
      <c r="F5506"/>
      <c r="G5506"/>
      <c r="H5506"/>
      <c r="I5506"/>
      <c r="J5506"/>
      <c r="K5506"/>
      <c r="L5506"/>
      <c r="M5506"/>
      <c r="N5506"/>
      <c r="O5506"/>
      <c r="S5506"/>
      <c r="T5506"/>
      <c r="U5506"/>
      <c r="V5506"/>
      <c r="Y5506"/>
      <c r="Z5506"/>
      <c r="AA5506"/>
      <c r="AB5506"/>
      <c r="AC5506"/>
      <c r="AD5506"/>
      <c r="AE5506"/>
      <c r="AF5506"/>
      <c r="AG5506"/>
      <c r="AH5506"/>
      <c r="AI5506"/>
      <c r="AJ5506"/>
      <c r="AK5506"/>
      <c r="AL5506"/>
    </row>
    <row r="5507" spans="3:38" ht="15" customHeight="1" x14ac:dyDescent="0.35">
      <c r="C5507"/>
      <c r="D5507"/>
      <c r="E5507"/>
      <c r="F5507"/>
      <c r="G5507"/>
      <c r="H5507"/>
      <c r="I5507"/>
      <c r="J5507"/>
      <c r="K5507"/>
      <c r="L5507"/>
      <c r="M5507"/>
      <c r="N5507"/>
      <c r="O5507"/>
      <c r="S5507"/>
      <c r="T5507"/>
      <c r="U5507"/>
      <c r="V5507"/>
      <c r="Y5507"/>
      <c r="Z5507"/>
      <c r="AA5507"/>
      <c r="AB5507"/>
      <c r="AC5507"/>
      <c r="AD5507"/>
      <c r="AE5507"/>
      <c r="AF5507"/>
      <c r="AG5507"/>
      <c r="AH5507"/>
      <c r="AI5507"/>
      <c r="AJ5507"/>
      <c r="AK5507"/>
      <c r="AL5507"/>
    </row>
    <row r="5508" spans="3:38" ht="15" customHeight="1" x14ac:dyDescent="0.35">
      <c r="C5508"/>
      <c r="D5508"/>
      <c r="E5508"/>
      <c r="F5508"/>
      <c r="G5508"/>
      <c r="H5508"/>
      <c r="I5508"/>
      <c r="J5508"/>
      <c r="K5508"/>
      <c r="L5508"/>
      <c r="M5508"/>
      <c r="N5508"/>
      <c r="O5508"/>
      <c r="S5508"/>
      <c r="T5508"/>
      <c r="U5508"/>
      <c r="V5508"/>
      <c r="Y5508"/>
      <c r="Z5508"/>
      <c r="AA5508"/>
      <c r="AB5508"/>
      <c r="AC5508"/>
      <c r="AD5508"/>
      <c r="AE5508"/>
      <c r="AF5508"/>
      <c r="AG5508"/>
      <c r="AH5508"/>
      <c r="AI5508"/>
      <c r="AJ5508"/>
      <c r="AK5508"/>
      <c r="AL5508"/>
    </row>
    <row r="5509" spans="3:38" ht="15" customHeight="1" x14ac:dyDescent="0.35">
      <c r="C5509"/>
      <c r="D5509"/>
      <c r="E5509"/>
      <c r="F5509"/>
      <c r="G5509"/>
      <c r="H5509"/>
      <c r="I5509"/>
      <c r="J5509"/>
      <c r="K5509"/>
      <c r="L5509"/>
      <c r="M5509"/>
      <c r="N5509"/>
      <c r="O5509"/>
      <c r="S5509"/>
      <c r="T5509"/>
      <c r="U5509"/>
      <c r="V5509"/>
      <c r="Y5509"/>
      <c r="Z5509"/>
      <c r="AA5509"/>
      <c r="AB5509"/>
      <c r="AC5509"/>
      <c r="AD5509"/>
      <c r="AE5509"/>
      <c r="AF5509"/>
      <c r="AG5509"/>
      <c r="AH5509"/>
      <c r="AI5509"/>
      <c r="AJ5509"/>
      <c r="AK5509"/>
      <c r="AL5509"/>
    </row>
    <row r="5510" spans="3:38" ht="15" customHeight="1" x14ac:dyDescent="0.35">
      <c r="C5510"/>
      <c r="D5510"/>
      <c r="E5510"/>
      <c r="F5510"/>
      <c r="G5510"/>
      <c r="H5510"/>
      <c r="I5510"/>
      <c r="J5510"/>
      <c r="K5510"/>
      <c r="L5510"/>
      <c r="M5510"/>
      <c r="N5510"/>
      <c r="O5510"/>
      <c r="S5510"/>
      <c r="T5510"/>
      <c r="U5510"/>
      <c r="V5510"/>
      <c r="Y5510"/>
      <c r="Z5510"/>
      <c r="AA5510"/>
      <c r="AB5510"/>
      <c r="AC5510"/>
      <c r="AD5510"/>
      <c r="AE5510"/>
      <c r="AF5510"/>
      <c r="AG5510"/>
      <c r="AH5510"/>
      <c r="AI5510"/>
      <c r="AJ5510"/>
      <c r="AK5510"/>
      <c r="AL5510"/>
    </row>
    <row r="5511" spans="3:38" ht="15" customHeight="1" x14ac:dyDescent="0.35">
      <c r="C5511"/>
      <c r="D5511"/>
      <c r="E5511"/>
      <c r="F5511"/>
      <c r="G5511"/>
      <c r="H5511"/>
      <c r="I5511"/>
      <c r="J5511"/>
      <c r="K5511"/>
      <c r="L5511"/>
      <c r="M5511"/>
      <c r="N5511"/>
      <c r="O5511"/>
      <c r="S5511"/>
      <c r="T5511"/>
      <c r="U5511"/>
      <c r="V5511"/>
      <c r="Y5511"/>
      <c r="Z5511"/>
      <c r="AA5511"/>
      <c r="AB5511"/>
      <c r="AC5511"/>
      <c r="AD5511"/>
      <c r="AE5511"/>
      <c r="AF5511"/>
      <c r="AG5511"/>
      <c r="AH5511"/>
      <c r="AI5511"/>
      <c r="AJ5511"/>
      <c r="AK5511"/>
      <c r="AL5511"/>
    </row>
    <row r="5512" spans="3:38" ht="15" customHeight="1" x14ac:dyDescent="0.35">
      <c r="C5512"/>
      <c r="D5512"/>
      <c r="E5512"/>
      <c r="F5512"/>
      <c r="G5512"/>
      <c r="H5512"/>
      <c r="I5512"/>
      <c r="J5512"/>
      <c r="K5512"/>
      <c r="L5512"/>
      <c r="M5512"/>
      <c r="N5512"/>
      <c r="O5512"/>
      <c r="S5512"/>
      <c r="T5512"/>
      <c r="U5512"/>
      <c r="V5512"/>
      <c r="Y5512"/>
      <c r="Z5512"/>
      <c r="AA5512"/>
      <c r="AB5512"/>
      <c r="AC5512"/>
      <c r="AD5512"/>
      <c r="AE5512"/>
      <c r="AF5512"/>
      <c r="AG5512"/>
      <c r="AH5512"/>
      <c r="AI5512"/>
      <c r="AJ5512"/>
      <c r="AK5512"/>
      <c r="AL5512"/>
    </row>
    <row r="5513" spans="3:38" ht="15" customHeight="1" x14ac:dyDescent="0.35">
      <c r="C5513"/>
      <c r="D5513"/>
      <c r="E5513"/>
      <c r="F5513"/>
      <c r="G5513"/>
      <c r="H5513"/>
      <c r="I5513"/>
      <c r="J5513"/>
      <c r="K5513"/>
      <c r="L5513"/>
      <c r="M5513"/>
      <c r="N5513"/>
      <c r="O5513"/>
      <c r="S5513"/>
      <c r="T5513"/>
      <c r="U5513"/>
      <c r="V5513"/>
      <c r="Y5513"/>
      <c r="Z5513"/>
      <c r="AA5513"/>
      <c r="AB5513"/>
      <c r="AC5513"/>
      <c r="AD5513"/>
      <c r="AE5513"/>
      <c r="AF5513"/>
      <c r="AG5513"/>
      <c r="AH5513"/>
      <c r="AI5513"/>
      <c r="AJ5513"/>
      <c r="AK5513"/>
      <c r="AL5513"/>
    </row>
    <row r="5514" spans="3:38" ht="15" customHeight="1" x14ac:dyDescent="0.35">
      <c r="C5514"/>
      <c r="D5514"/>
      <c r="E5514"/>
      <c r="F5514"/>
      <c r="G5514"/>
      <c r="H5514"/>
      <c r="I5514"/>
      <c r="J5514"/>
      <c r="K5514"/>
      <c r="L5514"/>
      <c r="M5514"/>
      <c r="N5514"/>
      <c r="O5514"/>
      <c r="S5514"/>
      <c r="T5514"/>
      <c r="U5514"/>
      <c r="V5514"/>
      <c r="Y5514"/>
      <c r="Z5514"/>
      <c r="AA5514"/>
      <c r="AB5514"/>
      <c r="AC5514"/>
      <c r="AD5514"/>
      <c r="AE5514"/>
      <c r="AF5514"/>
      <c r="AG5514"/>
      <c r="AH5514"/>
      <c r="AI5514"/>
      <c r="AJ5514"/>
      <c r="AK5514"/>
      <c r="AL5514"/>
    </row>
    <row r="5515" spans="3:38" ht="15" customHeight="1" x14ac:dyDescent="0.35">
      <c r="C5515"/>
      <c r="D5515"/>
      <c r="E5515"/>
      <c r="F5515"/>
      <c r="G5515"/>
      <c r="H5515"/>
      <c r="I5515"/>
      <c r="J5515"/>
      <c r="K5515"/>
      <c r="L5515"/>
      <c r="M5515"/>
      <c r="N5515"/>
      <c r="O5515"/>
      <c r="S5515"/>
      <c r="T5515"/>
      <c r="U5515"/>
      <c r="V5515"/>
      <c r="Y5515"/>
      <c r="Z5515"/>
      <c r="AA5515"/>
      <c r="AB5515"/>
      <c r="AC5515"/>
      <c r="AD5515"/>
      <c r="AE5515"/>
      <c r="AF5515"/>
      <c r="AG5515"/>
      <c r="AH5515"/>
      <c r="AI5515"/>
      <c r="AJ5515"/>
      <c r="AK5515"/>
      <c r="AL5515"/>
    </row>
    <row r="5516" spans="3:38" ht="15" customHeight="1" x14ac:dyDescent="0.35">
      <c r="C5516"/>
      <c r="D5516"/>
      <c r="E5516"/>
      <c r="F5516"/>
      <c r="G5516"/>
      <c r="H5516"/>
      <c r="I5516"/>
      <c r="J5516"/>
      <c r="K5516"/>
      <c r="L5516"/>
      <c r="M5516"/>
      <c r="N5516"/>
      <c r="O5516"/>
      <c r="S5516"/>
      <c r="T5516"/>
      <c r="U5516"/>
      <c r="V5516"/>
      <c r="Y5516"/>
      <c r="Z5516"/>
      <c r="AA5516"/>
      <c r="AB5516"/>
      <c r="AC5516"/>
      <c r="AD5516"/>
      <c r="AE5516"/>
      <c r="AF5516"/>
      <c r="AG5516"/>
      <c r="AH5516"/>
      <c r="AI5516"/>
      <c r="AJ5516"/>
      <c r="AK5516"/>
      <c r="AL5516"/>
    </row>
    <row r="5517" spans="3:38" ht="15" customHeight="1" x14ac:dyDescent="0.35">
      <c r="C5517"/>
      <c r="D5517"/>
      <c r="E5517"/>
      <c r="F5517"/>
      <c r="G5517"/>
      <c r="H5517"/>
      <c r="I5517"/>
      <c r="J5517"/>
      <c r="K5517"/>
      <c r="L5517"/>
      <c r="M5517"/>
      <c r="N5517"/>
      <c r="O5517"/>
      <c r="S5517"/>
      <c r="T5517"/>
      <c r="U5517"/>
      <c r="V5517"/>
      <c r="Y5517"/>
      <c r="Z5517"/>
      <c r="AA5517"/>
      <c r="AB5517"/>
      <c r="AC5517"/>
      <c r="AD5517"/>
      <c r="AE5517"/>
      <c r="AF5517"/>
      <c r="AG5517"/>
      <c r="AH5517"/>
      <c r="AI5517"/>
      <c r="AJ5517"/>
      <c r="AK5517"/>
      <c r="AL5517"/>
    </row>
    <row r="5518" spans="3:38" ht="15" customHeight="1" x14ac:dyDescent="0.35">
      <c r="C5518"/>
      <c r="D5518"/>
      <c r="E5518"/>
      <c r="F5518"/>
      <c r="G5518"/>
      <c r="H5518"/>
      <c r="I5518"/>
      <c r="J5518"/>
      <c r="K5518"/>
      <c r="L5518"/>
      <c r="M5518"/>
      <c r="N5518"/>
      <c r="O5518"/>
      <c r="S5518"/>
      <c r="T5518"/>
      <c r="U5518"/>
      <c r="V5518"/>
      <c r="Y5518"/>
      <c r="Z5518"/>
      <c r="AA5518"/>
      <c r="AB5518"/>
      <c r="AC5518"/>
      <c r="AD5518"/>
      <c r="AE5518"/>
      <c r="AF5518"/>
      <c r="AG5518"/>
      <c r="AH5518"/>
      <c r="AI5518"/>
      <c r="AJ5518"/>
      <c r="AK5518"/>
      <c r="AL5518"/>
    </row>
    <row r="5519" spans="3:38" ht="15" customHeight="1" x14ac:dyDescent="0.35">
      <c r="C5519"/>
      <c r="D5519"/>
      <c r="E5519"/>
      <c r="F5519"/>
      <c r="G5519"/>
      <c r="H5519"/>
      <c r="I5519"/>
      <c r="J5519"/>
      <c r="K5519"/>
      <c r="L5519"/>
      <c r="M5519"/>
      <c r="N5519"/>
      <c r="O5519"/>
      <c r="S5519"/>
      <c r="T5519"/>
      <c r="U5519"/>
      <c r="V5519"/>
      <c r="Y5519"/>
      <c r="Z5519"/>
      <c r="AA5519"/>
      <c r="AB5519"/>
      <c r="AC5519"/>
      <c r="AD5519"/>
      <c r="AE5519"/>
      <c r="AF5519"/>
      <c r="AG5519"/>
      <c r="AH5519"/>
      <c r="AI5519"/>
      <c r="AJ5519"/>
      <c r="AK5519"/>
      <c r="AL5519"/>
    </row>
    <row r="5520" spans="3:38" ht="15" customHeight="1" x14ac:dyDescent="0.35">
      <c r="C5520"/>
      <c r="D5520"/>
      <c r="E5520"/>
      <c r="F5520"/>
      <c r="G5520"/>
      <c r="H5520"/>
      <c r="I5520"/>
      <c r="J5520"/>
      <c r="K5520"/>
      <c r="L5520"/>
      <c r="M5520"/>
      <c r="N5520"/>
      <c r="O5520"/>
      <c r="S5520"/>
      <c r="T5520"/>
      <c r="U5520"/>
      <c r="V5520"/>
      <c r="Y5520"/>
      <c r="Z5520"/>
      <c r="AA5520"/>
      <c r="AB5520"/>
      <c r="AC5520"/>
      <c r="AD5520"/>
      <c r="AE5520"/>
      <c r="AF5520"/>
      <c r="AG5520"/>
      <c r="AH5520"/>
      <c r="AI5520"/>
      <c r="AJ5520"/>
      <c r="AK5520"/>
      <c r="AL5520"/>
    </row>
    <row r="5521" spans="3:38" ht="15" customHeight="1" x14ac:dyDescent="0.35">
      <c r="C5521"/>
      <c r="D5521"/>
      <c r="E5521"/>
      <c r="F5521"/>
      <c r="G5521"/>
      <c r="H5521"/>
      <c r="I5521"/>
      <c r="J5521"/>
      <c r="K5521"/>
      <c r="L5521"/>
      <c r="M5521"/>
      <c r="N5521"/>
      <c r="O5521"/>
      <c r="S5521"/>
      <c r="T5521"/>
      <c r="U5521"/>
      <c r="V5521"/>
      <c r="Y5521"/>
      <c r="Z5521"/>
      <c r="AA5521"/>
      <c r="AB5521"/>
      <c r="AC5521"/>
      <c r="AD5521"/>
      <c r="AE5521"/>
      <c r="AF5521"/>
      <c r="AG5521"/>
      <c r="AH5521"/>
      <c r="AI5521"/>
      <c r="AJ5521"/>
      <c r="AK5521"/>
      <c r="AL5521"/>
    </row>
    <row r="5522" spans="3:38" ht="15" customHeight="1" x14ac:dyDescent="0.35">
      <c r="C5522"/>
      <c r="D5522"/>
      <c r="E5522"/>
      <c r="F5522"/>
      <c r="G5522"/>
      <c r="H5522"/>
      <c r="I5522"/>
      <c r="J5522"/>
      <c r="K5522"/>
      <c r="L5522"/>
      <c r="M5522"/>
      <c r="N5522"/>
      <c r="O5522"/>
      <c r="S5522"/>
      <c r="T5522"/>
      <c r="U5522"/>
      <c r="V5522"/>
      <c r="Y5522"/>
      <c r="Z5522"/>
      <c r="AA5522"/>
      <c r="AB5522"/>
      <c r="AC5522"/>
      <c r="AD5522"/>
      <c r="AE5522"/>
      <c r="AF5522"/>
      <c r="AG5522"/>
      <c r="AH5522"/>
      <c r="AI5522"/>
      <c r="AJ5522"/>
      <c r="AK5522"/>
      <c r="AL5522"/>
    </row>
    <row r="5523" spans="3:38" ht="15" customHeight="1" x14ac:dyDescent="0.35">
      <c r="C5523"/>
      <c r="D5523"/>
      <c r="E5523"/>
      <c r="F5523"/>
      <c r="G5523"/>
      <c r="H5523"/>
      <c r="I5523"/>
      <c r="J5523"/>
      <c r="K5523"/>
      <c r="L5523"/>
      <c r="M5523"/>
      <c r="N5523"/>
      <c r="O5523"/>
      <c r="S5523"/>
      <c r="T5523"/>
      <c r="U5523"/>
      <c r="V5523"/>
      <c r="Y5523"/>
      <c r="Z5523"/>
      <c r="AA5523"/>
      <c r="AB5523"/>
      <c r="AC5523"/>
      <c r="AD5523"/>
      <c r="AE5523"/>
      <c r="AF5523"/>
      <c r="AG5523"/>
      <c r="AH5523"/>
      <c r="AI5523"/>
      <c r="AJ5523"/>
      <c r="AK5523"/>
      <c r="AL5523"/>
    </row>
    <row r="5524" spans="3:38" ht="15" customHeight="1" x14ac:dyDescent="0.35">
      <c r="C5524"/>
      <c r="D5524"/>
      <c r="E5524"/>
      <c r="F5524"/>
      <c r="G5524"/>
      <c r="H5524"/>
      <c r="I5524"/>
      <c r="J5524"/>
      <c r="K5524"/>
      <c r="L5524"/>
      <c r="M5524"/>
      <c r="N5524"/>
      <c r="O5524"/>
      <c r="S5524"/>
      <c r="T5524"/>
      <c r="U5524"/>
      <c r="V5524"/>
      <c r="Y5524"/>
      <c r="Z5524"/>
      <c r="AA5524"/>
      <c r="AB5524"/>
      <c r="AC5524"/>
      <c r="AD5524"/>
      <c r="AE5524"/>
      <c r="AF5524"/>
      <c r="AG5524"/>
      <c r="AH5524"/>
      <c r="AI5524"/>
      <c r="AJ5524"/>
      <c r="AK5524"/>
      <c r="AL5524"/>
    </row>
    <row r="5525" spans="3:38" ht="15" customHeight="1" x14ac:dyDescent="0.35">
      <c r="C5525"/>
      <c r="D5525"/>
      <c r="E5525"/>
      <c r="F5525"/>
      <c r="G5525"/>
      <c r="H5525"/>
      <c r="I5525"/>
      <c r="J5525"/>
      <c r="K5525"/>
      <c r="L5525"/>
      <c r="M5525"/>
      <c r="N5525"/>
      <c r="O5525"/>
      <c r="S5525"/>
      <c r="T5525"/>
      <c r="U5525"/>
      <c r="V5525"/>
      <c r="Y5525"/>
      <c r="Z5525"/>
      <c r="AA5525"/>
      <c r="AB5525"/>
      <c r="AC5525"/>
      <c r="AD5525"/>
      <c r="AE5525"/>
      <c r="AF5525"/>
      <c r="AG5525"/>
      <c r="AH5525"/>
      <c r="AI5525"/>
      <c r="AJ5525"/>
      <c r="AK5525"/>
      <c r="AL5525"/>
    </row>
    <row r="5526" spans="3:38" ht="15" customHeight="1" x14ac:dyDescent="0.35">
      <c r="C5526"/>
      <c r="D5526"/>
      <c r="E5526"/>
      <c r="F5526"/>
      <c r="G5526"/>
      <c r="H5526"/>
      <c r="I5526"/>
      <c r="J5526"/>
      <c r="K5526"/>
      <c r="L5526"/>
      <c r="M5526"/>
      <c r="N5526"/>
      <c r="O5526"/>
      <c r="S5526"/>
      <c r="T5526"/>
      <c r="U5526"/>
      <c r="V5526"/>
      <c r="Y5526"/>
      <c r="Z5526"/>
      <c r="AA5526"/>
      <c r="AB5526"/>
      <c r="AC5526"/>
      <c r="AD5526"/>
      <c r="AE5526"/>
      <c r="AF5526"/>
      <c r="AG5526"/>
      <c r="AH5526"/>
      <c r="AI5526"/>
      <c r="AJ5526"/>
      <c r="AK5526"/>
      <c r="AL5526"/>
    </row>
    <row r="5527" spans="3:38" ht="15" customHeight="1" x14ac:dyDescent="0.35">
      <c r="C5527"/>
      <c r="D5527"/>
      <c r="E5527"/>
      <c r="F5527"/>
      <c r="G5527"/>
      <c r="H5527"/>
      <c r="I5527"/>
      <c r="J5527"/>
      <c r="K5527"/>
      <c r="L5527"/>
      <c r="M5527"/>
      <c r="N5527"/>
      <c r="O5527"/>
      <c r="S5527"/>
      <c r="T5527"/>
      <c r="U5527"/>
      <c r="V5527"/>
      <c r="Y5527"/>
      <c r="Z5527"/>
      <c r="AA5527"/>
      <c r="AB5527"/>
      <c r="AC5527"/>
      <c r="AD5527"/>
      <c r="AE5527"/>
      <c r="AF5527"/>
      <c r="AG5527"/>
      <c r="AH5527"/>
      <c r="AI5527"/>
      <c r="AJ5527"/>
      <c r="AK5527"/>
      <c r="AL5527"/>
    </row>
    <row r="5528" spans="3:38" ht="15" customHeight="1" x14ac:dyDescent="0.35">
      <c r="C5528"/>
      <c r="D5528"/>
      <c r="E5528"/>
      <c r="F5528"/>
      <c r="G5528"/>
      <c r="H5528"/>
      <c r="I5528"/>
      <c r="J5528"/>
      <c r="K5528"/>
      <c r="L5528"/>
      <c r="M5528"/>
      <c r="N5528"/>
      <c r="O5528"/>
      <c r="S5528"/>
      <c r="T5528"/>
      <c r="U5528"/>
      <c r="V5528"/>
      <c r="Y5528"/>
      <c r="Z5528"/>
      <c r="AA5528"/>
      <c r="AB5528"/>
      <c r="AC5528"/>
      <c r="AD5528"/>
      <c r="AE5528"/>
      <c r="AF5528"/>
      <c r="AG5528"/>
      <c r="AH5528"/>
      <c r="AI5528"/>
      <c r="AJ5528"/>
      <c r="AK5528"/>
      <c r="AL5528"/>
    </row>
    <row r="5529" spans="3:38" ht="15" customHeight="1" x14ac:dyDescent="0.35">
      <c r="C5529"/>
      <c r="D5529"/>
      <c r="E5529"/>
      <c r="F5529"/>
      <c r="G5529"/>
      <c r="H5529"/>
      <c r="I5529"/>
      <c r="J5529"/>
      <c r="K5529"/>
      <c r="L5529"/>
      <c r="M5529"/>
      <c r="N5529"/>
      <c r="O5529"/>
      <c r="S5529"/>
      <c r="T5529"/>
      <c r="U5529"/>
      <c r="V5529"/>
      <c r="Y5529"/>
      <c r="Z5529"/>
      <c r="AA5529"/>
      <c r="AB5529"/>
      <c r="AC5529"/>
      <c r="AD5529"/>
      <c r="AE5529"/>
      <c r="AF5529"/>
      <c r="AG5529"/>
      <c r="AH5529"/>
      <c r="AI5529"/>
      <c r="AJ5529"/>
      <c r="AK5529"/>
      <c r="AL5529"/>
    </row>
    <row r="5530" spans="3:38" ht="15" customHeight="1" x14ac:dyDescent="0.35">
      <c r="C5530"/>
      <c r="D5530"/>
      <c r="E5530"/>
      <c r="F5530"/>
      <c r="G5530"/>
      <c r="H5530"/>
      <c r="I5530"/>
      <c r="J5530"/>
      <c r="K5530"/>
      <c r="L5530"/>
      <c r="M5530"/>
      <c r="N5530"/>
      <c r="O5530"/>
      <c r="S5530"/>
      <c r="T5530"/>
      <c r="U5530"/>
      <c r="V5530"/>
      <c r="Y5530"/>
      <c r="Z5530"/>
      <c r="AA5530"/>
      <c r="AB5530"/>
      <c r="AC5530"/>
      <c r="AD5530"/>
      <c r="AE5530"/>
      <c r="AF5530"/>
      <c r="AG5530"/>
      <c r="AH5530"/>
      <c r="AI5530"/>
      <c r="AJ5530"/>
      <c r="AK5530"/>
      <c r="AL5530"/>
    </row>
    <row r="5531" spans="3:38" ht="15" customHeight="1" x14ac:dyDescent="0.35">
      <c r="C5531"/>
      <c r="D5531"/>
      <c r="E5531"/>
      <c r="F5531"/>
      <c r="G5531"/>
      <c r="H5531"/>
      <c r="I5531"/>
      <c r="J5531"/>
      <c r="K5531"/>
      <c r="L5531"/>
      <c r="M5531"/>
      <c r="N5531"/>
      <c r="O5531"/>
      <c r="S5531"/>
      <c r="T5531"/>
      <c r="U5531"/>
      <c r="V5531"/>
      <c r="Y5531"/>
      <c r="Z5531"/>
      <c r="AA5531"/>
      <c r="AB5531"/>
      <c r="AC5531"/>
      <c r="AD5531"/>
      <c r="AE5531"/>
      <c r="AF5531"/>
      <c r="AG5531"/>
      <c r="AH5531"/>
      <c r="AI5531"/>
      <c r="AJ5531"/>
      <c r="AK5531"/>
      <c r="AL5531"/>
    </row>
    <row r="5532" spans="3:38" ht="15" customHeight="1" x14ac:dyDescent="0.35">
      <c r="C5532"/>
      <c r="D5532"/>
      <c r="E5532"/>
      <c r="F5532"/>
      <c r="G5532"/>
      <c r="H5532"/>
      <c r="I5532"/>
      <c r="J5532"/>
      <c r="K5532"/>
      <c r="L5532"/>
      <c r="M5532"/>
      <c r="N5532"/>
      <c r="O5532"/>
      <c r="S5532"/>
      <c r="T5532"/>
      <c r="U5532"/>
      <c r="V5532"/>
      <c r="Y5532"/>
      <c r="Z5532"/>
      <c r="AA5532"/>
      <c r="AB5532"/>
      <c r="AC5532"/>
      <c r="AD5532"/>
      <c r="AE5532"/>
      <c r="AF5532"/>
      <c r="AG5532"/>
      <c r="AH5532"/>
      <c r="AI5532"/>
      <c r="AJ5532"/>
      <c r="AK5532"/>
      <c r="AL5532"/>
    </row>
    <row r="5533" spans="3:38" ht="15" customHeight="1" x14ac:dyDescent="0.35">
      <c r="C5533"/>
      <c r="D5533"/>
      <c r="E5533"/>
      <c r="F5533"/>
      <c r="G5533"/>
      <c r="H5533"/>
      <c r="I5533"/>
      <c r="J5533"/>
      <c r="K5533"/>
      <c r="L5533"/>
      <c r="M5533"/>
      <c r="N5533"/>
      <c r="O5533"/>
      <c r="S5533"/>
      <c r="T5533"/>
      <c r="U5533"/>
      <c r="V5533"/>
      <c r="Y5533"/>
      <c r="Z5533"/>
      <c r="AA5533"/>
      <c r="AB5533"/>
      <c r="AC5533"/>
      <c r="AD5533"/>
      <c r="AE5533"/>
      <c r="AF5533"/>
      <c r="AG5533"/>
      <c r="AH5533"/>
      <c r="AI5533"/>
      <c r="AJ5533"/>
      <c r="AK5533"/>
      <c r="AL5533"/>
    </row>
    <row r="5534" spans="3:38" ht="15" customHeight="1" x14ac:dyDescent="0.35">
      <c r="C5534"/>
      <c r="D5534"/>
      <c r="E5534"/>
      <c r="F5534"/>
      <c r="G5534"/>
      <c r="H5534"/>
      <c r="I5534"/>
      <c r="J5534"/>
      <c r="K5534"/>
      <c r="L5534"/>
      <c r="M5534"/>
      <c r="N5534"/>
      <c r="O5534"/>
      <c r="S5534"/>
      <c r="T5534"/>
      <c r="U5534"/>
      <c r="V5534"/>
      <c r="Y5534"/>
      <c r="Z5534"/>
      <c r="AA5534"/>
      <c r="AB5534"/>
      <c r="AC5534"/>
      <c r="AD5534"/>
      <c r="AE5534"/>
      <c r="AF5534"/>
      <c r="AG5534"/>
      <c r="AH5534"/>
      <c r="AI5534"/>
      <c r="AJ5534"/>
      <c r="AK5534"/>
      <c r="AL5534"/>
    </row>
    <row r="5535" spans="3:38" ht="15" customHeight="1" x14ac:dyDescent="0.35">
      <c r="C5535"/>
      <c r="D5535"/>
      <c r="E5535"/>
      <c r="F5535"/>
      <c r="G5535"/>
      <c r="H5535"/>
      <c r="I5535"/>
      <c r="J5535"/>
      <c r="K5535"/>
      <c r="L5535"/>
      <c r="M5535"/>
      <c r="N5535"/>
      <c r="O5535"/>
      <c r="S5535"/>
      <c r="T5535"/>
      <c r="U5535"/>
      <c r="V5535"/>
      <c r="Y5535"/>
      <c r="Z5535"/>
      <c r="AA5535"/>
      <c r="AB5535"/>
      <c r="AC5535"/>
      <c r="AD5535"/>
      <c r="AE5535"/>
      <c r="AF5535"/>
      <c r="AG5535"/>
      <c r="AH5535"/>
      <c r="AI5535"/>
      <c r="AJ5535"/>
      <c r="AK5535"/>
      <c r="AL5535"/>
    </row>
    <row r="5536" spans="3:38" ht="15" customHeight="1" x14ac:dyDescent="0.35">
      <c r="C5536"/>
      <c r="D5536"/>
      <c r="E5536"/>
      <c r="F5536"/>
      <c r="G5536"/>
      <c r="H5536"/>
      <c r="I5536"/>
      <c r="J5536"/>
      <c r="K5536"/>
      <c r="L5536"/>
      <c r="M5536"/>
      <c r="N5536"/>
      <c r="O5536"/>
      <c r="S5536"/>
      <c r="T5536"/>
      <c r="U5536"/>
      <c r="V5536"/>
      <c r="Y5536"/>
      <c r="Z5536"/>
      <c r="AA5536"/>
      <c r="AB5536"/>
      <c r="AC5536"/>
      <c r="AD5536"/>
      <c r="AE5536"/>
      <c r="AF5536"/>
      <c r="AG5536"/>
      <c r="AH5536"/>
      <c r="AI5536"/>
      <c r="AJ5536"/>
      <c r="AK5536"/>
      <c r="AL5536"/>
    </row>
    <row r="5537" spans="3:38" ht="15" customHeight="1" x14ac:dyDescent="0.35">
      <c r="C5537"/>
      <c r="D5537"/>
      <c r="E5537"/>
      <c r="F5537"/>
      <c r="G5537"/>
      <c r="H5537"/>
      <c r="I5537"/>
      <c r="J5537"/>
      <c r="K5537"/>
      <c r="L5537"/>
      <c r="M5537"/>
      <c r="N5537"/>
      <c r="O5537"/>
      <c r="S5537"/>
      <c r="T5537"/>
      <c r="U5537"/>
      <c r="V5537"/>
      <c r="Y5537"/>
      <c r="Z5537"/>
      <c r="AA5537"/>
      <c r="AB5537"/>
      <c r="AC5537"/>
      <c r="AD5537"/>
      <c r="AE5537"/>
      <c r="AF5537"/>
      <c r="AG5537"/>
      <c r="AH5537"/>
      <c r="AI5537"/>
      <c r="AJ5537"/>
      <c r="AK5537"/>
      <c r="AL5537"/>
    </row>
    <row r="5538" spans="3:38" ht="15" customHeight="1" x14ac:dyDescent="0.35">
      <c r="C5538"/>
      <c r="D5538"/>
      <c r="E5538"/>
      <c r="F5538"/>
      <c r="G5538"/>
      <c r="H5538"/>
      <c r="I5538"/>
      <c r="J5538"/>
      <c r="K5538"/>
      <c r="L5538"/>
      <c r="M5538"/>
      <c r="N5538"/>
      <c r="O5538"/>
      <c r="S5538"/>
      <c r="T5538"/>
      <c r="U5538"/>
      <c r="V5538"/>
      <c r="Y5538"/>
      <c r="Z5538"/>
      <c r="AA5538"/>
      <c r="AB5538"/>
      <c r="AC5538"/>
      <c r="AD5538"/>
      <c r="AE5538"/>
      <c r="AF5538"/>
      <c r="AG5538"/>
      <c r="AH5538"/>
      <c r="AI5538"/>
      <c r="AJ5538"/>
      <c r="AK5538"/>
      <c r="AL5538"/>
    </row>
    <row r="5539" spans="3:38" ht="15" customHeight="1" x14ac:dyDescent="0.35">
      <c r="C5539"/>
      <c r="D5539"/>
      <c r="E5539"/>
      <c r="F5539"/>
      <c r="G5539"/>
      <c r="H5539"/>
      <c r="I5539"/>
      <c r="J5539"/>
      <c r="K5539"/>
      <c r="L5539"/>
      <c r="M5539"/>
      <c r="N5539"/>
      <c r="O5539"/>
      <c r="S5539"/>
      <c r="T5539"/>
      <c r="U5539"/>
      <c r="V5539"/>
      <c r="Y5539"/>
      <c r="Z5539"/>
      <c r="AA5539"/>
      <c r="AB5539"/>
      <c r="AC5539"/>
      <c r="AD5539"/>
      <c r="AE5539"/>
      <c r="AF5539"/>
      <c r="AG5539"/>
      <c r="AH5539"/>
      <c r="AI5539"/>
      <c r="AJ5539"/>
      <c r="AK5539"/>
      <c r="AL5539"/>
    </row>
    <row r="5540" spans="3:38" ht="15" customHeight="1" x14ac:dyDescent="0.35">
      <c r="C5540"/>
      <c r="D5540"/>
      <c r="E5540"/>
      <c r="F5540"/>
      <c r="G5540"/>
      <c r="H5540"/>
      <c r="I5540"/>
      <c r="J5540"/>
      <c r="K5540"/>
      <c r="L5540"/>
      <c r="M5540"/>
      <c r="N5540"/>
      <c r="O5540"/>
      <c r="S5540"/>
      <c r="T5540"/>
      <c r="U5540"/>
      <c r="V5540"/>
      <c r="Y5540"/>
      <c r="Z5540"/>
      <c r="AA5540"/>
      <c r="AB5540"/>
      <c r="AC5540"/>
      <c r="AD5540"/>
      <c r="AE5540"/>
      <c r="AF5540"/>
      <c r="AG5540"/>
      <c r="AH5540"/>
      <c r="AI5540"/>
      <c r="AJ5540"/>
      <c r="AK5540"/>
      <c r="AL5540"/>
    </row>
    <row r="5541" spans="3:38" ht="15" customHeight="1" x14ac:dyDescent="0.35">
      <c r="C5541"/>
      <c r="D5541"/>
      <c r="E5541"/>
      <c r="F5541"/>
      <c r="G5541"/>
      <c r="H5541"/>
      <c r="I5541"/>
      <c r="J5541"/>
      <c r="K5541"/>
      <c r="L5541"/>
      <c r="M5541"/>
      <c r="N5541"/>
      <c r="O5541"/>
      <c r="S5541"/>
      <c r="T5541"/>
      <c r="U5541"/>
      <c r="V5541"/>
      <c r="Y5541"/>
      <c r="Z5541"/>
      <c r="AA5541"/>
      <c r="AB5541"/>
      <c r="AC5541"/>
      <c r="AD5541"/>
      <c r="AE5541"/>
      <c r="AF5541"/>
      <c r="AG5541"/>
      <c r="AH5541"/>
      <c r="AI5541"/>
      <c r="AJ5541"/>
      <c r="AK5541"/>
      <c r="AL5541"/>
    </row>
    <row r="5542" spans="3:38" ht="15" customHeight="1" x14ac:dyDescent="0.35">
      <c r="C5542"/>
      <c r="D5542"/>
      <c r="E5542"/>
      <c r="F5542"/>
      <c r="G5542"/>
      <c r="H5542"/>
      <c r="I5542"/>
      <c r="J5542"/>
      <c r="K5542"/>
      <c r="L5542"/>
      <c r="M5542"/>
      <c r="N5542"/>
      <c r="O5542"/>
      <c r="S5542"/>
      <c r="T5542"/>
      <c r="U5542"/>
      <c r="V5542"/>
      <c r="Y5542"/>
      <c r="Z5542"/>
      <c r="AA5542"/>
      <c r="AB5542"/>
      <c r="AC5542"/>
      <c r="AD5542"/>
      <c r="AE5542"/>
      <c r="AF5542"/>
      <c r="AG5542"/>
      <c r="AH5542"/>
      <c r="AI5542"/>
      <c r="AJ5542"/>
      <c r="AK5542"/>
      <c r="AL5542"/>
    </row>
    <row r="5543" spans="3:38" ht="15" customHeight="1" x14ac:dyDescent="0.35">
      <c r="C5543"/>
      <c r="D5543"/>
      <c r="E5543"/>
      <c r="F5543"/>
      <c r="G5543"/>
      <c r="H5543"/>
      <c r="I5543"/>
      <c r="J5543"/>
      <c r="K5543"/>
      <c r="L5543"/>
      <c r="M5543"/>
      <c r="N5543"/>
      <c r="O5543"/>
      <c r="S5543"/>
      <c r="T5543"/>
      <c r="U5543"/>
      <c r="V5543"/>
      <c r="Y5543"/>
      <c r="Z5543"/>
      <c r="AA5543"/>
      <c r="AB5543"/>
      <c r="AC5543"/>
      <c r="AD5543"/>
      <c r="AE5543"/>
      <c r="AF5543"/>
      <c r="AG5543"/>
      <c r="AH5543"/>
      <c r="AI5543"/>
      <c r="AJ5543"/>
      <c r="AK5543"/>
      <c r="AL5543"/>
    </row>
    <row r="5544" spans="3:38" ht="15" customHeight="1" x14ac:dyDescent="0.35">
      <c r="C5544"/>
      <c r="D5544"/>
      <c r="E5544"/>
      <c r="F5544"/>
      <c r="G5544"/>
      <c r="H5544"/>
      <c r="I5544"/>
      <c r="J5544"/>
      <c r="K5544"/>
      <c r="L5544"/>
      <c r="M5544"/>
      <c r="N5544"/>
      <c r="O5544"/>
      <c r="S5544"/>
      <c r="T5544"/>
      <c r="U5544"/>
      <c r="V5544"/>
      <c r="Y5544"/>
      <c r="Z5544"/>
      <c r="AA5544"/>
      <c r="AB5544"/>
      <c r="AC5544"/>
      <c r="AD5544"/>
      <c r="AE5544"/>
      <c r="AF5544"/>
      <c r="AG5544"/>
      <c r="AH5544"/>
      <c r="AI5544"/>
      <c r="AJ5544"/>
      <c r="AK5544"/>
      <c r="AL5544"/>
    </row>
    <row r="5545" spans="3:38" ht="15" customHeight="1" x14ac:dyDescent="0.35">
      <c r="C5545"/>
      <c r="D5545"/>
      <c r="E5545"/>
      <c r="F5545"/>
      <c r="G5545"/>
      <c r="H5545"/>
      <c r="I5545"/>
      <c r="J5545"/>
      <c r="K5545"/>
      <c r="L5545"/>
      <c r="M5545"/>
      <c r="N5545"/>
      <c r="O5545"/>
      <c r="S5545"/>
      <c r="T5545"/>
      <c r="U5545"/>
      <c r="V5545"/>
      <c r="Y5545"/>
      <c r="Z5545"/>
      <c r="AA5545"/>
      <c r="AB5545"/>
      <c r="AC5545"/>
      <c r="AD5545"/>
      <c r="AE5545"/>
      <c r="AF5545"/>
      <c r="AG5545"/>
      <c r="AH5545"/>
      <c r="AI5545"/>
      <c r="AJ5545"/>
      <c r="AK5545"/>
      <c r="AL5545"/>
    </row>
    <row r="5546" spans="3:38" ht="15" customHeight="1" x14ac:dyDescent="0.35">
      <c r="C5546"/>
      <c r="D5546"/>
      <c r="E5546"/>
      <c r="F5546"/>
      <c r="G5546"/>
      <c r="H5546"/>
      <c r="I5546"/>
      <c r="J5546"/>
      <c r="K5546"/>
      <c r="L5546"/>
      <c r="M5546"/>
      <c r="N5546"/>
      <c r="O5546"/>
      <c r="S5546"/>
      <c r="T5546"/>
      <c r="U5546"/>
      <c r="V5546"/>
      <c r="Y5546"/>
      <c r="Z5546"/>
      <c r="AA5546"/>
      <c r="AB5546"/>
      <c r="AC5546"/>
      <c r="AD5546"/>
      <c r="AE5546"/>
      <c r="AF5546"/>
      <c r="AG5546"/>
      <c r="AH5546"/>
      <c r="AI5546"/>
      <c r="AJ5546"/>
      <c r="AK5546"/>
      <c r="AL5546"/>
    </row>
    <row r="5547" spans="3:38" ht="15" customHeight="1" x14ac:dyDescent="0.35">
      <c r="C5547"/>
      <c r="D5547"/>
      <c r="E5547"/>
      <c r="F5547"/>
      <c r="G5547"/>
      <c r="H5547"/>
      <c r="I5547"/>
      <c r="J5547"/>
      <c r="K5547"/>
      <c r="L5547"/>
      <c r="M5547"/>
      <c r="N5547"/>
      <c r="O5547"/>
      <c r="S5547"/>
      <c r="T5547"/>
      <c r="U5547"/>
      <c r="V5547"/>
      <c r="Y5547"/>
      <c r="Z5547"/>
      <c r="AA5547"/>
      <c r="AB5547"/>
      <c r="AC5547"/>
      <c r="AD5547"/>
      <c r="AE5547"/>
      <c r="AF5547"/>
      <c r="AG5547"/>
      <c r="AH5547"/>
      <c r="AI5547"/>
      <c r="AJ5547"/>
      <c r="AK5547"/>
      <c r="AL5547"/>
    </row>
    <row r="5548" spans="3:38" ht="15" customHeight="1" x14ac:dyDescent="0.35">
      <c r="C5548"/>
      <c r="D5548"/>
      <c r="E5548"/>
      <c r="F5548"/>
      <c r="G5548"/>
      <c r="H5548"/>
      <c r="I5548"/>
      <c r="J5548"/>
      <c r="K5548"/>
      <c r="L5548"/>
      <c r="M5548"/>
      <c r="N5548"/>
      <c r="O5548"/>
      <c r="S5548"/>
      <c r="T5548"/>
      <c r="U5548"/>
      <c r="V5548"/>
      <c r="Y5548"/>
      <c r="Z5548"/>
      <c r="AA5548"/>
      <c r="AB5548"/>
      <c r="AC5548"/>
      <c r="AD5548"/>
      <c r="AE5548"/>
      <c r="AF5548"/>
      <c r="AG5548"/>
      <c r="AH5548"/>
      <c r="AI5548"/>
      <c r="AJ5548"/>
      <c r="AK5548"/>
      <c r="AL5548"/>
    </row>
    <row r="5549" spans="3:38" ht="15" customHeight="1" x14ac:dyDescent="0.35">
      <c r="C5549"/>
      <c r="D5549"/>
      <c r="E5549"/>
      <c r="F5549"/>
      <c r="G5549"/>
      <c r="H5549"/>
      <c r="I5549"/>
      <c r="J5549"/>
      <c r="K5549"/>
      <c r="L5549"/>
      <c r="M5549"/>
      <c r="N5549"/>
      <c r="O5549"/>
      <c r="S5549"/>
      <c r="T5549"/>
      <c r="U5549"/>
      <c r="V5549"/>
      <c r="Y5549"/>
      <c r="Z5549"/>
      <c r="AA5549"/>
      <c r="AB5549"/>
      <c r="AC5549"/>
      <c r="AD5549"/>
      <c r="AE5549"/>
      <c r="AF5549"/>
      <c r="AG5549"/>
      <c r="AH5549"/>
      <c r="AI5549"/>
      <c r="AJ5549"/>
      <c r="AK5549"/>
      <c r="AL5549"/>
    </row>
    <row r="5550" spans="3:38" ht="15" customHeight="1" x14ac:dyDescent="0.35">
      <c r="C5550"/>
      <c r="D5550"/>
      <c r="E5550"/>
      <c r="F5550"/>
      <c r="G5550"/>
      <c r="H5550"/>
      <c r="I5550"/>
      <c r="J5550"/>
      <c r="K5550"/>
      <c r="L5550"/>
      <c r="M5550"/>
      <c r="N5550"/>
      <c r="O5550"/>
      <c r="S5550"/>
      <c r="T5550"/>
      <c r="U5550"/>
      <c r="V5550"/>
      <c r="Y5550"/>
      <c r="Z5550"/>
      <c r="AA5550"/>
      <c r="AB5550"/>
      <c r="AC5550"/>
      <c r="AD5550"/>
      <c r="AE5550"/>
      <c r="AF5550"/>
      <c r="AG5550"/>
      <c r="AH5550"/>
      <c r="AI5550"/>
      <c r="AJ5550"/>
      <c r="AK5550"/>
      <c r="AL5550"/>
    </row>
    <row r="5551" spans="3:38" ht="15" customHeight="1" x14ac:dyDescent="0.35">
      <c r="C5551"/>
      <c r="D5551"/>
      <c r="E5551"/>
      <c r="F5551"/>
      <c r="G5551"/>
      <c r="H5551"/>
      <c r="I5551"/>
      <c r="J5551"/>
      <c r="K5551"/>
      <c r="L5551"/>
      <c r="M5551"/>
      <c r="N5551"/>
      <c r="O5551"/>
      <c r="S5551"/>
      <c r="T5551"/>
      <c r="U5551"/>
      <c r="V5551"/>
      <c r="Y5551"/>
      <c r="Z5551"/>
      <c r="AA5551"/>
      <c r="AB5551"/>
      <c r="AC5551"/>
      <c r="AD5551"/>
      <c r="AE5551"/>
      <c r="AF5551"/>
      <c r="AG5551"/>
      <c r="AH5551"/>
      <c r="AI5551"/>
      <c r="AJ5551"/>
      <c r="AK5551"/>
      <c r="AL5551"/>
    </row>
    <row r="5552" spans="3:38" ht="15" customHeight="1" x14ac:dyDescent="0.35">
      <c r="C5552"/>
      <c r="D5552"/>
      <c r="E5552"/>
      <c r="F5552"/>
      <c r="G5552"/>
      <c r="H5552"/>
      <c r="I5552"/>
      <c r="J5552"/>
      <c r="K5552"/>
      <c r="L5552"/>
      <c r="M5552"/>
      <c r="N5552"/>
      <c r="O5552"/>
      <c r="S5552"/>
      <c r="T5552"/>
      <c r="U5552"/>
      <c r="V5552"/>
      <c r="Y5552"/>
      <c r="Z5552"/>
      <c r="AA5552"/>
      <c r="AB5552"/>
      <c r="AC5552"/>
      <c r="AD5552"/>
      <c r="AE5552"/>
      <c r="AF5552"/>
      <c r="AG5552"/>
      <c r="AH5552"/>
      <c r="AI5552"/>
      <c r="AJ5552"/>
      <c r="AK5552"/>
      <c r="AL5552"/>
    </row>
    <row r="5553" spans="3:38" ht="15" customHeight="1" x14ac:dyDescent="0.35">
      <c r="C5553"/>
      <c r="D5553"/>
      <c r="E5553"/>
      <c r="F5553"/>
      <c r="G5553"/>
      <c r="H5553"/>
      <c r="I5553"/>
      <c r="J5553"/>
      <c r="K5553"/>
      <c r="L5553"/>
      <c r="M5553"/>
      <c r="N5553"/>
      <c r="O5553"/>
      <c r="S5553"/>
      <c r="T5553"/>
      <c r="U5553"/>
      <c r="V5553"/>
      <c r="Y5553"/>
      <c r="Z5553"/>
      <c r="AA5553"/>
      <c r="AB5553"/>
      <c r="AC5553"/>
      <c r="AD5553"/>
      <c r="AE5553"/>
      <c r="AF5553"/>
      <c r="AG5553"/>
      <c r="AH5553"/>
      <c r="AI5553"/>
      <c r="AJ5553"/>
      <c r="AK5553"/>
      <c r="AL5553"/>
    </row>
    <row r="5554" spans="3:38" ht="15" customHeight="1" x14ac:dyDescent="0.35">
      <c r="C5554"/>
      <c r="D5554"/>
      <c r="E5554"/>
      <c r="F5554"/>
      <c r="G5554"/>
      <c r="H5554"/>
      <c r="I5554"/>
      <c r="J5554"/>
      <c r="K5554"/>
      <c r="L5554"/>
      <c r="M5554"/>
      <c r="N5554"/>
      <c r="O5554"/>
      <c r="S5554"/>
      <c r="T5554"/>
      <c r="U5554"/>
      <c r="V5554"/>
      <c r="Y5554"/>
      <c r="Z5554"/>
      <c r="AA5554"/>
      <c r="AB5554"/>
      <c r="AC5554"/>
      <c r="AD5554"/>
      <c r="AE5554"/>
      <c r="AF5554"/>
      <c r="AG5554"/>
      <c r="AH5554"/>
      <c r="AI5554"/>
      <c r="AJ5554"/>
      <c r="AK5554"/>
      <c r="AL5554"/>
    </row>
    <row r="5555" spans="3:38" ht="15" customHeight="1" x14ac:dyDescent="0.35">
      <c r="C5555"/>
      <c r="D5555"/>
      <c r="E5555"/>
      <c r="F5555"/>
      <c r="G5555"/>
      <c r="H5555"/>
      <c r="I5555"/>
      <c r="J5555"/>
      <c r="K5555"/>
      <c r="L5555"/>
      <c r="M5555"/>
      <c r="N5555"/>
      <c r="O5555"/>
      <c r="S5555"/>
      <c r="T5555"/>
      <c r="U5555"/>
      <c r="V5555"/>
      <c r="Y5555"/>
      <c r="Z5555"/>
      <c r="AA5555"/>
      <c r="AB5555"/>
      <c r="AC5555"/>
      <c r="AD5555"/>
      <c r="AE5555"/>
      <c r="AF5555"/>
      <c r="AG5555"/>
      <c r="AH5555"/>
      <c r="AI5555"/>
      <c r="AJ5555"/>
      <c r="AK5555"/>
      <c r="AL5555"/>
    </row>
    <row r="5556" spans="3:38" ht="15" customHeight="1" x14ac:dyDescent="0.35">
      <c r="C5556"/>
      <c r="D5556"/>
      <c r="E5556"/>
      <c r="F5556"/>
      <c r="G5556"/>
      <c r="H5556"/>
      <c r="I5556"/>
      <c r="J5556"/>
      <c r="K5556"/>
      <c r="L5556"/>
      <c r="M5556"/>
      <c r="N5556"/>
      <c r="O5556"/>
      <c r="S5556"/>
      <c r="T5556"/>
      <c r="U5556"/>
      <c r="V5556"/>
      <c r="Y5556"/>
      <c r="Z5556"/>
      <c r="AA5556"/>
      <c r="AB5556"/>
      <c r="AC5556"/>
      <c r="AD5556"/>
      <c r="AE5556"/>
      <c r="AF5556"/>
      <c r="AG5556"/>
      <c r="AH5556"/>
      <c r="AI5556"/>
      <c r="AJ5556"/>
      <c r="AK5556"/>
      <c r="AL5556"/>
    </row>
    <row r="5557" spans="3:38" ht="15" customHeight="1" x14ac:dyDescent="0.35">
      <c r="C5557"/>
      <c r="D5557"/>
      <c r="E5557"/>
      <c r="F5557"/>
      <c r="G5557"/>
      <c r="H5557"/>
      <c r="I5557"/>
      <c r="J5557"/>
      <c r="K5557"/>
      <c r="L5557"/>
      <c r="M5557"/>
      <c r="N5557"/>
      <c r="O5557"/>
      <c r="S5557"/>
      <c r="T5557"/>
      <c r="U5557"/>
      <c r="V5557"/>
      <c r="Y5557"/>
      <c r="Z5557"/>
      <c r="AA5557"/>
      <c r="AB5557"/>
      <c r="AC5557"/>
      <c r="AD5557"/>
      <c r="AE5557"/>
      <c r="AF5557"/>
      <c r="AG5557"/>
      <c r="AH5557"/>
      <c r="AI5557"/>
      <c r="AJ5557"/>
      <c r="AK5557"/>
      <c r="AL5557"/>
    </row>
    <row r="5558" spans="3:38" ht="15" customHeight="1" x14ac:dyDescent="0.35">
      <c r="C5558"/>
      <c r="D5558"/>
      <c r="E5558"/>
      <c r="F5558"/>
      <c r="G5558"/>
      <c r="H5558"/>
      <c r="I5558"/>
      <c r="J5558"/>
      <c r="K5558"/>
      <c r="L5558"/>
      <c r="M5558"/>
      <c r="N5558"/>
      <c r="O5558"/>
      <c r="S5558"/>
      <c r="T5558"/>
      <c r="U5558"/>
      <c r="V5558"/>
      <c r="Y5558"/>
      <c r="Z5558"/>
      <c r="AA5558"/>
      <c r="AB5558"/>
      <c r="AC5558"/>
      <c r="AD5558"/>
      <c r="AE5558"/>
      <c r="AF5558"/>
      <c r="AG5558"/>
      <c r="AH5558"/>
      <c r="AI5558"/>
      <c r="AJ5558"/>
      <c r="AK5558"/>
      <c r="AL5558"/>
    </row>
    <row r="5559" spans="3:38" ht="15" customHeight="1" x14ac:dyDescent="0.35">
      <c r="C5559"/>
      <c r="D5559"/>
      <c r="E5559"/>
      <c r="F5559"/>
      <c r="G5559"/>
      <c r="H5559"/>
      <c r="I5559"/>
      <c r="J5559"/>
      <c r="K5559"/>
      <c r="L5559"/>
      <c r="M5559"/>
      <c r="N5559"/>
      <c r="O5559"/>
      <c r="S5559"/>
      <c r="T5559"/>
      <c r="U5559"/>
      <c r="V5559"/>
      <c r="Y5559"/>
      <c r="Z5559"/>
      <c r="AA5559"/>
      <c r="AB5559"/>
      <c r="AC5559"/>
      <c r="AD5559"/>
      <c r="AE5559"/>
      <c r="AF5559"/>
      <c r="AG5559"/>
      <c r="AH5559"/>
      <c r="AI5559"/>
      <c r="AJ5559"/>
      <c r="AK5559"/>
      <c r="AL5559"/>
    </row>
    <row r="5560" spans="3:38" ht="15" customHeight="1" x14ac:dyDescent="0.35">
      <c r="C5560"/>
      <c r="D5560"/>
      <c r="E5560"/>
      <c r="F5560"/>
      <c r="G5560"/>
      <c r="H5560"/>
      <c r="I5560"/>
      <c r="J5560"/>
      <c r="K5560"/>
      <c r="L5560"/>
      <c r="M5560"/>
      <c r="N5560"/>
      <c r="O5560"/>
      <c r="S5560"/>
      <c r="T5560"/>
      <c r="U5560"/>
      <c r="V5560"/>
      <c r="Y5560"/>
      <c r="Z5560"/>
      <c r="AA5560"/>
      <c r="AB5560"/>
      <c r="AC5560"/>
      <c r="AD5560"/>
      <c r="AE5560"/>
      <c r="AF5560"/>
      <c r="AG5560"/>
      <c r="AH5560"/>
      <c r="AI5560"/>
      <c r="AJ5560"/>
      <c r="AK5560"/>
      <c r="AL5560"/>
    </row>
    <row r="5561" spans="3:38" ht="15" customHeight="1" x14ac:dyDescent="0.35">
      <c r="C5561"/>
      <c r="D5561"/>
      <c r="E5561"/>
      <c r="F5561"/>
      <c r="G5561"/>
      <c r="H5561"/>
      <c r="I5561"/>
      <c r="J5561"/>
      <c r="K5561"/>
      <c r="L5561"/>
      <c r="M5561"/>
      <c r="N5561"/>
      <c r="O5561"/>
      <c r="S5561"/>
      <c r="T5561"/>
      <c r="U5561"/>
      <c r="V5561"/>
      <c r="Y5561"/>
      <c r="Z5561"/>
      <c r="AA5561"/>
      <c r="AB5561"/>
      <c r="AC5561"/>
      <c r="AD5561"/>
      <c r="AE5561"/>
      <c r="AF5561"/>
      <c r="AG5561"/>
      <c r="AH5561"/>
      <c r="AI5561"/>
      <c r="AJ5561"/>
      <c r="AK5561"/>
      <c r="AL5561"/>
    </row>
    <row r="5562" spans="3:38" ht="15" customHeight="1" x14ac:dyDescent="0.35">
      <c r="C5562"/>
      <c r="D5562"/>
      <c r="E5562"/>
      <c r="F5562"/>
      <c r="G5562"/>
      <c r="H5562"/>
      <c r="I5562"/>
      <c r="J5562"/>
      <c r="K5562"/>
      <c r="L5562"/>
      <c r="M5562"/>
      <c r="N5562"/>
      <c r="O5562"/>
      <c r="S5562"/>
      <c r="T5562"/>
      <c r="U5562"/>
      <c r="V5562"/>
      <c r="Y5562"/>
      <c r="Z5562"/>
      <c r="AA5562"/>
      <c r="AB5562"/>
      <c r="AC5562"/>
      <c r="AD5562"/>
      <c r="AE5562"/>
      <c r="AF5562"/>
      <c r="AG5562"/>
      <c r="AH5562"/>
      <c r="AI5562"/>
      <c r="AJ5562"/>
      <c r="AK5562"/>
      <c r="AL5562"/>
    </row>
    <row r="5563" spans="3:38" ht="15" customHeight="1" x14ac:dyDescent="0.35">
      <c r="C5563"/>
      <c r="D5563"/>
      <c r="E5563"/>
      <c r="F5563"/>
      <c r="G5563"/>
      <c r="H5563"/>
      <c r="I5563"/>
      <c r="J5563"/>
      <c r="K5563"/>
      <c r="L5563"/>
      <c r="M5563"/>
      <c r="N5563"/>
      <c r="O5563"/>
      <c r="S5563"/>
      <c r="T5563"/>
      <c r="U5563"/>
      <c r="V5563"/>
      <c r="Y5563"/>
      <c r="Z5563"/>
      <c r="AA5563"/>
      <c r="AB5563"/>
      <c r="AC5563"/>
      <c r="AD5563"/>
      <c r="AE5563"/>
      <c r="AF5563"/>
      <c r="AG5563"/>
      <c r="AH5563"/>
      <c r="AI5563"/>
      <c r="AJ5563"/>
      <c r="AK5563"/>
      <c r="AL5563"/>
    </row>
    <row r="5564" spans="3:38" ht="15" customHeight="1" x14ac:dyDescent="0.35">
      <c r="C5564"/>
      <c r="D5564"/>
      <c r="E5564"/>
      <c r="F5564"/>
      <c r="G5564"/>
      <c r="H5564"/>
      <c r="I5564"/>
      <c r="J5564"/>
      <c r="K5564"/>
      <c r="L5564"/>
      <c r="M5564"/>
      <c r="N5564"/>
      <c r="O5564"/>
      <c r="S5564"/>
      <c r="T5564"/>
      <c r="U5564"/>
      <c r="V5564"/>
      <c r="Y5564"/>
      <c r="Z5564"/>
      <c r="AA5564"/>
      <c r="AB5564"/>
      <c r="AC5564"/>
      <c r="AD5564"/>
      <c r="AE5564"/>
      <c r="AF5564"/>
      <c r="AG5564"/>
      <c r="AH5564"/>
      <c r="AI5564"/>
      <c r="AJ5564"/>
      <c r="AK5564"/>
      <c r="AL5564"/>
    </row>
    <row r="5565" spans="3:38" ht="15" customHeight="1" x14ac:dyDescent="0.35">
      <c r="C5565"/>
      <c r="D5565"/>
      <c r="E5565"/>
      <c r="F5565"/>
      <c r="G5565"/>
      <c r="H5565"/>
      <c r="I5565"/>
      <c r="J5565"/>
      <c r="K5565"/>
      <c r="L5565"/>
      <c r="M5565"/>
      <c r="N5565"/>
      <c r="O5565"/>
      <c r="S5565"/>
      <c r="T5565"/>
      <c r="U5565"/>
      <c r="V5565"/>
      <c r="Y5565"/>
      <c r="Z5565"/>
      <c r="AA5565"/>
      <c r="AB5565"/>
      <c r="AC5565"/>
      <c r="AD5565"/>
      <c r="AE5565"/>
      <c r="AF5565"/>
      <c r="AG5565"/>
      <c r="AH5565"/>
      <c r="AI5565"/>
      <c r="AJ5565"/>
      <c r="AK5565"/>
      <c r="AL5565"/>
    </row>
    <row r="5566" spans="3:38" ht="15" customHeight="1" x14ac:dyDescent="0.35">
      <c r="C5566"/>
      <c r="D5566"/>
      <c r="E5566"/>
      <c r="F5566"/>
      <c r="G5566"/>
      <c r="H5566"/>
      <c r="I5566"/>
      <c r="J5566"/>
      <c r="K5566"/>
      <c r="L5566"/>
      <c r="M5566"/>
      <c r="N5566"/>
      <c r="O5566"/>
      <c r="S5566"/>
      <c r="T5566"/>
      <c r="U5566"/>
      <c r="V5566"/>
      <c r="Y5566"/>
      <c r="Z5566"/>
      <c r="AA5566"/>
      <c r="AB5566"/>
      <c r="AC5566"/>
      <c r="AD5566"/>
      <c r="AE5566"/>
      <c r="AF5566"/>
      <c r="AG5566"/>
      <c r="AH5566"/>
      <c r="AI5566"/>
      <c r="AJ5566"/>
      <c r="AK5566"/>
      <c r="AL5566"/>
    </row>
    <row r="5567" spans="3:38" ht="15" customHeight="1" x14ac:dyDescent="0.35">
      <c r="C5567"/>
      <c r="D5567"/>
      <c r="E5567"/>
      <c r="F5567"/>
      <c r="G5567"/>
      <c r="H5567"/>
      <c r="I5567"/>
      <c r="J5567"/>
      <c r="K5567"/>
      <c r="L5567"/>
      <c r="M5567"/>
      <c r="N5567"/>
      <c r="O5567"/>
      <c r="S5567"/>
      <c r="T5567"/>
      <c r="U5567"/>
      <c r="V5567"/>
      <c r="Y5567"/>
      <c r="Z5567"/>
      <c r="AA5567"/>
      <c r="AB5567"/>
      <c r="AC5567"/>
      <c r="AD5567"/>
      <c r="AE5567"/>
      <c r="AF5567"/>
      <c r="AG5567"/>
      <c r="AH5567"/>
      <c r="AI5567"/>
      <c r="AJ5567"/>
      <c r="AK5567"/>
      <c r="AL5567"/>
    </row>
    <row r="5568" spans="3:38" ht="15" customHeight="1" x14ac:dyDescent="0.35">
      <c r="C5568"/>
      <c r="D5568"/>
      <c r="E5568"/>
      <c r="F5568"/>
      <c r="G5568"/>
      <c r="H5568"/>
      <c r="I5568"/>
      <c r="J5568"/>
      <c r="K5568"/>
      <c r="L5568"/>
      <c r="M5568"/>
      <c r="N5568"/>
      <c r="O5568"/>
      <c r="S5568"/>
      <c r="T5568"/>
      <c r="U5568"/>
      <c r="V5568"/>
      <c r="Y5568"/>
      <c r="Z5568"/>
      <c r="AA5568"/>
      <c r="AB5568"/>
      <c r="AC5568"/>
      <c r="AD5568"/>
      <c r="AE5568"/>
      <c r="AF5568"/>
      <c r="AG5568"/>
      <c r="AH5568"/>
      <c r="AI5568"/>
      <c r="AJ5568"/>
      <c r="AK5568"/>
      <c r="AL5568"/>
    </row>
    <row r="5569" spans="3:38" ht="15" customHeight="1" x14ac:dyDescent="0.35">
      <c r="C5569"/>
      <c r="D5569"/>
      <c r="E5569"/>
      <c r="F5569"/>
      <c r="G5569"/>
      <c r="H5569"/>
      <c r="I5569"/>
      <c r="J5569"/>
      <c r="K5569"/>
      <c r="L5569"/>
      <c r="M5569"/>
      <c r="N5569"/>
      <c r="O5569"/>
      <c r="S5569"/>
      <c r="T5569"/>
      <c r="U5569"/>
      <c r="V5569"/>
      <c r="Y5569"/>
      <c r="Z5569"/>
      <c r="AA5569"/>
      <c r="AB5569"/>
      <c r="AC5569"/>
      <c r="AD5569"/>
      <c r="AE5569"/>
      <c r="AF5569"/>
      <c r="AG5569"/>
      <c r="AH5569"/>
      <c r="AI5569"/>
      <c r="AJ5569"/>
      <c r="AK5569"/>
      <c r="AL5569"/>
    </row>
    <row r="5570" spans="3:38" ht="15" customHeight="1" x14ac:dyDescent="0.35">
      <c r="C5570"/>
      <c r="D5570"/>
      <c r="E5570"/>
      <c r="F5570"/>
      <c r="G5570"/>
      <c r="H5570"/>
      <c r="I5570"/>
      <c r="J5570"/>
      <c r="K5570"/>
      <c r="L5570"/>
      <c r="M5570"/>
      <c r="N5570"/>
      <c r="O5570"/>
      <c r="S5570"/>
      <c r="T5570"/>
      <c r="U5570"/>
      <c r="V5570"/>
      <c r="Y5570"/>
      <c r="Z5570"/>
      <c r="AA5570"/>
      <c r="AB5570"/>
      <c r="AC5570"/>
      <c r="AD5570"/>
      <c r="AE5570"/>
      <c r="AF5570"/>
      <c r="AG5570"/>
      <c r="AH5570"/>
      <c r="AI5570"/>
      <c r="AJ5570"/>
      <c r="AK5570"/>
      <c r="AL5570"/>
    </row>
    <row r="5571" spans="3:38" ht="15" customHeight="1" x14ac:dyDescent="0.35">
      <c r="C5571"/>
      <c r="D5571"/>
      <c r="E5571"/>
      <c r="F5571"/>
      <c r="G5571"/>
      <c r="H5571"/>
      <c r="I5571"/>
      <c r="J5571"/>
      <c r="K5571"/>
      <c r="L5571"/>
      <c r="M5571"/>
      <c r="N5571"/>
      <c r="O5571"/>
      <c r="S5571"/>
      <c r="T5571"/>
      <c r="U5571"/>
      <c r="V5571"/>
      <c r="Y5571"/>
      <c r="Z5571"/>
      <c r="AA5571"/>
      <c r="AB5571"/>
      <c r="AC5571"/>
      <c r="AD5571"/>
      <c r="AE5571"/>
      <c r="AF5571"/>
      <c r="AG5571"/>
      <c r="AH5571"/>
      <c r="AI5571"/>
      <c r="AJ5571"/>
      <c r="AK5571"/>
      <c r="AL5571"/>
    </row>
    <row r="5572" spans="3:38" ht="15" customHeight="1" x14ac:dyDescent="0.35">
      <c r="C5572"/>
      <c r="D5572"/>
      <c r="E5572"/>
      <c r="F5572"/>
      <c r="G5572"/>
      <c r="H5572"/>
      <c r="I5572"/>
      <c r="J5572"/>
      <c r="K5572"/>
      <c r="L5572"/>
      <c r="M5572"/>
      <c r="N5572"/>
      <c r="O5572"/>
      <c r="S5572"/>
      <c r="T5572"/>
      <c r="U5572"/>
      <c r="V5572"/>
      <c r="Y5572"/>
      <c r="Z5572"/>
      <c r="AA5572"/>
      <c r="AB5572"/>
      <c r="AC5572"/>
      <c r="AD5572"/>
      <c r="AE5572"/>
      <c r="AF5572"/>
      <c r="AG5572"/>
      <c r="AH5572"/>
      <c r="AI5572"/>
      <c r="AJ5572"/>
      <c r="AK5572"/>
      <c r="AL5572"/>
    </row>
    <row r="5573" spans="3:38" ht="15" customHeight="1" x14ac:dyDescent="0.35">
      <c r="C5573"/>
      <c r="D5573"/>
      <c r="E5573"/>
      <c r="F5573"/>
      <c r="G5573"/>
      <c r="H5573"/>
      <c r="I5573"/>
      <c r="J5573"/>
      <c r="K5573"/>
      <c r="L5573"/>
      <c r="M5573"/>
      <c r="N5573"/>
      <c r="O5573"/>
      <c r="S5573"/>
      <c r="T5573"/>
      <c r="U5573"/>
      <c r="V5573"/>
      <c r="Y5573"/>
      <c r="Z5573"/>
      <c r="AA5573"/>
      <c r="AB5573"/>
      <c r="AC5573"/>
      <c r="AD5573"/>
      <c r="AE5573"/>
      <c r="AF5573"/>
      <c r="AG5573"/>
      <c r="AH5573"/>
      <c r="AI5573"/>
      <c r="AJ5573"/>
      <c r="AK5573"/>
      <c r="AL5573"/>
    </row>
    <row r="5574" spans="3:38" ht="15" customHeight="1" x14ac:dyDescent="0.35">
      <c r="C5574"/>
      <c r="D5574"/>
      <c r="E5574"/>
      <c r="F5574"/>
      <c r="G5574"/>
      <c r="H5574"/>
      <c r="I5574"/>
      <c r="J5574"/>
      <c r="K5574"/>
      <c r="L5574"/>
      <c r="M5574"/>
      <c r="N5574"/>
      <c r="O5574"/>
      <c r="S5574"/>
      <c r="T5574"/>
      <c r="U5574"/>
      <c r="V5574"/>
      <c r="Y5574"/>
      <c r="Z5574"/>
      <c r="AA5574"/>
      <c r="AB5574"/>
      <c r="AC5574"/>
      <c r="AD5574"/>
      <c r="AE5574"/>
      <c r="AF5574"/>
      <c r="AG5574"/>
      <c r="AH5574"/>
      <c r="AI5574"/>
      <c r="AJ5574"/>
      <c r="AK5574"/>
      <c r="AL5574"/>
    </row>
    <row r="5575" spans="3:38" ht="15" customHeight="1" x14ac:dyDescent="0.35">
      <c r="C5575"/>
      <c r="D5575"/>
      <c r="E5575"/>
      <c r="F5575"/>
      <c r="G5575"/>
      <c r="H5575"/>
      <c r="I5575"/>
      <c r="J5575"/>
      <c r="K5575"/>
      <c r="L5575"/>
      <c r="M5575"/>
      <c r="N5575"/>
      <c r="O5575"/>
      <c r="S5575"/>
      <c r="T5575"/>
      <c r="U5575"/>
      <c r="V5575"/>
      <c r="Y5575"/>
      <c r="Z5575"/>
      <c r="AA5575"/>
      <c r="AB5575"/>
      <c r="AC5575"/>
      <c r="AD5575"/>
      <c r="AE5575"/>
      <c r="AF5575"/>
      <c r="AG5575"/>
      <c r="AH5575"/>
      <c r="AI5575"/>
      <c r="AJ5575"/>
      <c r="AK5575"/>
      <c r="AL5575"/>
    </row>
    <row r="5576" spans="3:38" ht="15" customHeight="1" x14ac:dyDescent="0.35">
      <c r="C5576"/>
      <c r="D5576"/>
      <c r="E5576"/>
      <c r="F5576"/>
      <c r="G5576"/>
      <c r="H5576"/>
      <c r="I5576"/>
      <c r="J5576"/>
      <c r="K5576"/>
      <c r="L5576"/>
      <c r="M5576"/>
      <c r="N5576"/>
      <c r="O5576"/>
      <c r="S5576"/>
      <c r="T5576"/>
      <c r="U5576"/>
      <c r="V5576"/>
      <c r="Y5576"/>
      <c r="Z5576"/>
      <c r="AA5576"/>
      <c r="AB5576"/>
      <c r="AC5576"/>
      <c r="AD5576"/>
      <c r="AE5576"/>
      <c r="AF5576"/>
      <c r="AG5576"/>
      <c r="AH5576"/>
      <c r="AI5576"/>
      <c r="AJ5576"/>
      <c r="AK5576"/>
      <c r="AL5576"/>
    </row>
    <row r="5577" spans="3:38" ht="15" customHeight="1" x14ac:dyDescent="0.35">
      <c r="C5577"/>
      <c r="D5577"/>
      <c r="E5577"/>
      <c r="F5577"/>
      <c r="G5577"/>
      <c r="H5577"/>
      <c r="I5577"/>
      <c r="J5577"/>
      <c r="K5577"/>
      <c r="L5577"/>
      <c r="M5577"/>
      <c r="N5577"/>
      <c r="O5577"/>
      <c r="S5577"/>
      <c r="T5577"/>
      <c r="U5577"/>
      <c r="V5577"/>
      <c r="Y5577"/>
      <c r="Z5577"/>
      <c r="AA5577"/>
      <c r="AB5577"/>
      <c r="AC5577"/>
      <c r="AD5577"/>
      <c r="AE5577"/>
      <c r="AF5577"/>
      <c r="AG5577"/>
      <c r="AH5577"/>
      <c r="AI5577"/>
      <c r="AJ5577"/>
      <c r="AK5577"/>
      <c r="AL5577"/>
    </row>
    <row r="5578" spans="3:38" ht="15" customHeight="1" x14ac:dyDescent="0.35">
      <c r="C5578"/>
      <c r="D5578"/>
      <c r="E5578"/>
      <c r="F5578"/>
      <c r="G5578"/>
      <c r="H5578"/>
      <c r="I5578"/>
      <c r="J5578"/>
      <c r="K5578"/>
      <c r="L5578"/>
      <c r="M5578"/>
      <c r="N5578"/>
      <c r="O5578"/>
      <c r="S5578"/>
      <c r="T5578"/>
      <c r="U5578"/>
      <c r="V5578"/>
      <c r="Y5578"/>
      <c r="Z5578"/>
      <c r="AA5578"/>
      <c r="AB5578"/>
      <c r="AC5578"/>
      <c r="AD5578"/>
      <c r="AE5578"/>
      <c r="AF5578"/>
      <c r="AG5578"/>
      <c r="AH5578"/>
      <c r="AI5578"/>
      <c r="AJ5578"/>
      <c r="AK5578"/>
      <c r="AL5578"/>
    </row>
    <row r="5579" spans="3:38" ht="15" customHeight="1" x14ac:dyDescent="0.35">
      <c r="C5579"/>
      <c r="D5579"/>
      <c r="E5579"/>
      <c r="F5579"/>
      <c r="G5579"/>
      <c r="H5579"/>
      <c r="I5579"/>
      <c r="J5579"/>
      <c r="K5579"/>
      <c r="L5579"/>
      <c r="M5579"/>
      <c r="N5579"/>
      <c r="O5579"/>
      <c r="S5579"/>
      <c r="T5579"/>
      <c r="U5579"/>
      <c r="V5579"/>
      <c r="Y5579"/>
      <c r="Z5579"/>
      <c r="AA5579"/>
      <c r="AB5579"/>
      <c r="AC5579"/>
      <c r="AD5579"/>
      <c r="AE5579"/>
      <c r="AF5579"/>
      <c r="AG5579"/>
      <c r="AH5579"/>
      <c r="AI5579"/>
      <c r="AJ5579"/>
      <c r="AK5579"/>
      <c r="AL5579"/>
    </row>
    <row r="5580" spans="3:38" ht="15" customHeight="1" x14ac:dyDescent="0.35">
      <c r="C5580"/>
      <c r="D5580"/>
      <c r="E5580"/>
      <c r="F5580"/>
      <c r="G5580"/>
      <c r="H5580"/>
      <c r="I5580"/>
      <c r="J5580"/>
      <c r="K5580"/>
      <c r="L5580"/>
      <c r="M5580"/>
      <c r="N5580"/>
      <c r="O5580"/>
      <c r="S5580"/>
      <c r="T5580"/>
      <c r="U5580"/>
      <c r="V5580"/>
      <c r="Y5580"/>
      <c r="Z5580"/>
      <c r="AA5580"/>
      <c r="AB5580"/>
      <c r="AC5580"/>
      <c r="AD5580"/>
      <c r="AE5580"/>
      <c r="AF5580"/>
      <c r="AG5580"/>
      <c r="AH5580"/>
      <c r="AI5580"/>
      <c r="AJ5580"/>
      <c r="AK5580"/>
      <c r="AL5580"/>
    </row>
    <row r="5581" spans="3:38" ht="15" customHeight="1" x14ac:dyDescent="0.35">
      <c r="C5581"/>
      <c r="D5581"/>
      <c r="E5581"/>
      <c r="F5581"/>
      <c r="G5581"/>
      <c r="H5581"/>
      <c r="I5581"/>
      <c r="J5581"/>
      <c r="K5581"/>
      <c r="L5581"/>
      <c r="M5581"/>
      <c r="N5581"/>
      <c r="O5581"/>
      <c r="S5581"/>
      <c r="T5581"/>
      <c r="U5581"/>
      <c r="V5581"/>
      <c r="Y5581"/>
      <c r="Z5581"/>
      <c r="AA5581"/>
      <c r="AB5581"/>
      <c r="AC5581"/>
      <c r="AD5581"/>
      <c r="AE5581"/>
      <c r="AF5581"/>
      <c r="AG5581"/>
      <c r="AH5581"/>
      <c r="AI5581"/>
      <c r="AJ5581"/>
      <c r="AK5581"/>
      <c r="AL5581"/>
    </row>
    <row r="5582" spans="3:38" ht="15" customHeight="1" x14ac:dyDescent="0.35">
      <c r="C5582"/>
      <c r="D5582"/>
      <c r="E5582"/>
      <c r="F5582"/>
      <c r="G5582"/>
      <c r="H5582"/>
      <c r="I5582"/>
      <c r="J5582"/>
      <c r="K5582"/>
      <c r="L5582"/>
      <c r="M5582"/>
      <c r="N5582"/>
      <c r="O5582"/>
      <c r="S5582"/>
      <c r="T5582"/>
      <c r="U5582"/>
      <c r="V5582"/>
      <c r="Y5582"/>
      <c r="Z5582"/>
      <c r="AA5582"/>
      <c r="AB5582"/>
      <c r="AC5582"/>
      <c r="AD5582"/>
      <c r="AE5582"/>
      <c r="AF5582"/>
      <c r="AG5582"/>
      <c r="AH5582"/>
      <c r="AI5582"/>
      <c r="AJ5582"/>
      <c r="AK5582"/>
      <c r="AL5582"/>
    </row>
    <row r="5583" spans="3:38" ht="15" customHeight="1" x14ac:dyDescent="0.35">
      <c r="C5583"/>
      <c r="D5583"/>
      <c r="E5583"/>
      <c r="F5583"/>
      <c r="G5583"/>
      <c r="H5583"/>
      <c r="I5583"/>
      <c r="J5583"/>
      <c r="K5583"/>
      <c r="L5583"/>
      <c r="M5583"/>
      <c r="N5583"/>
      <c r="O5583"/>
      <c r="S5583"/>
      <c r="T5583"/>
      <c r="U5583"/>
      <c r="V5583"/>
      <c r="Y5583"/>
      <c r="Z5583"/>
      <c r="AA5583"/>
      <c r="AB5583"/>
      <c r="AC5583"/>
      <c r="AD5583"/>
      <c r="AE5583"/>
      <c r="AF5583"/>
      <c r="AG5583"/>
      <c r="AH5583"/>
      <c r="AI5583"/>
      <c r="AJ5583"/>
      <c r="AK5583"/>
      <c r="AL5583"/>
    </row>
    <row r="5584" spans="3:38" ht="15" customHeight="1" x14ac:dyDescent="0.35">
      <c r="C5584"/>
      <c r="D5584"/>
      <c r="E5584"/>
      <c r="F5584"/>
      <c r="G5584"/>
      <c r="H5584"/>
      <c r="I5584"/>
      <c r="J5584"/>
      <c r="K5584"/>
      <c r="L5584"/>
      <c r="M5584"/>
      <c r="N5584"/>
      <c r="O5584"/>
      <c r="S5584"/>
      <c r="T5584"/>
      <c r="U5584"/>
      <c r="V5584"/>
      <c r="Y5584"/>
      <c r="Z5584"/>
      <c r="AA5584"/>
      <c r="AB5584"/>
      <c r="AC5584"/>
      <c r="AD5584"/>
      <c r="AE5584"/>
      <c r="AF5584"/>
      <c r="AG5584"/>
      <c r="AH5584"/>
      <c r="AI5584"/>
      <c r="AJ5584"/>
      <c r="AK5584"/>
      <c r="AL5584"/>
    </row>
    <row r="5585" spans="3:38" ht="15" customHeight="1" x14ac:dyDescent="0.35">
      <c r="C5585"/>
      <c r="D5585"/>
      <c r="E5585"/>
      <c r="F5585"/>
      <c r="G5585"/>
      <c r="H5585"/>
      <c r="I5585"/>
      <c r="J5585"/>
      <c r="K5585"/>
      <c r="L5585"/>
      <c r="M5585"/>
      <c r="N5585"/>
      <c r="O5585"/>
      <c r="S5585"/>
      <c r="T5585"/>
      <c r="U5585"/>
      <c r="V5585"/>
      <c r="Y5585"/>
      <c r="Z5585"/>
      <c r="AA5585"/>
      <c r="AB5585"/>
      <c r="AC5585"/>
      <c r="AD5585"/>
      <c r="AE5585"/>
      <c r="AF5585"/>
      <c r="AG5585"/>
      <c r="AH5585"/>
      <c r="AI5585"/>
      <c r="AJ5585"/>
      <c r="AK5585"/>
      <c r="AL5585"/>
    </row>
    <row r="5586" spans="3:38" ht="15" customHeight="1" x14ac:dyDescent="0.35">
      <c r="C5586"/>
      <c r="D5586"/>
      <c r="E5586"/>
      <c r="F5586"/>
      <c r="G5586"/>
      <c r="H5586"/>
      <c r="I5586"/>
      <c r="J5586"/>
      <c r="K5586"/>
      <c r="L5586"/>
      <c r="M5586"/>
      <c r="N5586"/>
      <c r="O5586"/>
      <c r="S5586"/>
      <c r="T5586"/>
      <c r="U5586"/>
      <c r="V5586"/>
      <c r="Y5586"/>
      <c r="Z5586"/>
      <c r="AA5586"/>
      <c r="AB5586"/>
      <c r="AC5586"/>
      <c r="AD5586"/>
      <c r="AE5586"/>
      <c r="AF5586"/>
      <c r="AG5586"/>
      <c r="AH5586"/>
      <c r="AI5586"/>
      <c r="AJ5586"/>
      <c r="AK5586"/>
      <c r="AL5586"/>
    </row>
    <row r="5587" spans="3:38" ht="15" customHeight="1" x14ac:dyDescent="0.35">
      <c r="C5587"/>
      <c r="D5587"/>
      <c r="E5587"/>
      <c r="F5587"/>
      <c r="G5587"/>
      <c r="H5587"/>
      <c r="I5587"/>
      <c r="J5587"/>
      <c r="K5587"/>
      <c r="L5587"/>
      <c r="M5587"/>
      <c r="N5587"/>
      <c r="O5587"/>
      <c r="S5587"/>
      <c r="T5587"/>
      <c r="U5587"/>
      <c r="V5587"/>
      <c r="Y5587"/>
      <c r="Z5587"/>
      <c r="AA5587"/>
      <c r="AB5587"/>
      <c r="AC5587"/>
      <c r="AD5587"/>
      <c r="AE5587"/>
      <c r="AF5587"/>
      <c r="AG5587"/>
      <c r="AH5587"/>
      <c r="AI5587"/>
      <c r="AJ5587"/>
      <c r="AK5587"/>
      <c r="AL5587"/>
    </row>
    <row r="5588" spans="3:38" ht="15" customHeight="1" x14ac:dyDescent="0.35">
      <c r="C5588"/>
      <c r="D5588"/>
      <c r="E5588"/>
      <c r="F5588"/>
      <c r="G5588"/>
      <c r="H5588"/>
      <c r="I5588"/>
      <c r="J5588"/>
      <c r="K5588"/>
      <c r="L5588"/>
      <c r="M5588"/>
      <c r="N5588"/>
      <c r="O5588"/>
      <c r="S5588"/>
      <c r="T5588"/>
      <c r="U5588"/>
      <c r="V5588"/>
      <c r="Y5588"/>
      <c r="Z5588"/>
      <c r="AA5588"/>
      <c r="AB5588"/>
      <c r="AC5588"/>
      <c r="AD5588"/>
      <c r="AE5588"/>
      <c r="AF5588"/>
      <c r="AG5588"/>
      <c r="AH5588"/>
      <c r="AI5588"/>
      <c r="AJ5588"/>
      <c r="AK5588"/>
      <c r="AL5588"/>
    </row>
    <row r="5589" spans="3:38" ht="15" customHeight="1" x14ac:dyDescent="0.35">
      <c r="C5589"/>
      <c r="D5589"/>
      <c r="E5589"/>
      <c r="F5589"/>
      <c r="G5589"/>
      <c r="H5589"/>
      <c r="I5589"/>
      <c r="J5589"/>
      <c r="K5589"/>
      <c r="L5589"/>
      <c r="M5589"/>
      <c r="N5589"/>
      <c r="O5589"/>
      <c r="S5589"/>
      <c r="T5589"/>
      <c r="U5589"/>
      <c r="V5589"/>
      <c r="Y5589"/>
      <c r="Z5589"/>
      <c r="AA5589"/>
      <c r="AB5589"/>
      <c r="AC5589"/>
      <c r="AD5589"/>
      <c r="AE5589"/>
      <c r="AF5589"/>
      <c r="AG5589"/>
      <c r="AH5589"/>
      <c r="AI5589"/>
      <c r="AJ5589"/>
      <c r="AK5589"/>
      <c r="AL5589"/>
    </row>
    <row r="5590" spans="3:38" ht="15" customHeight="1" x14ac:dyDescent="0.35">
      <c r="C5590"/>
      <c r="D5590"/>
      <c r="E5590"/>
      <c r="F5590"/>
      <c r="G5590"/>
      <c r="H5590"/>
      <c r="I5590"/>
      <c r="J5590"/>
      <c r="K5590"/>
      <c r="L5590"/>
      <c r="M5590"/>
      <c r="N5590"/>
      <c r="O5590"/>
      <c r="S5590"/>
      <c r="T5590"/>
      <c r="U5590"/>
      <c r="V5590"/>
      <c r="Y5590"/>
      <c r="Z5590"/>
      <c r="AA5590"/>
      <c r="AB5590"/>
      <c r="AC5590"/>
      <c r="AD5590"/>
      <c r="AE5590"/>
      <c r="AF5590"/>
      <c r="AG5590"/>
      <c r="AH5590"/>
      <c r="AI5590"/>
      <c r="AJ5590"/>
      <c r="AK5590"/>
      <c r="AL5590"/>
    </row>
    <row r="5591" spans="3:38" ht="15" customHeight="1" x14ac:dyDescent="0.35">
      <c r="C5591"/>
      <c r="D5591"/>
      <c r="E5591"/>
      <c r="F5591"/>
      <c r="G5591"/>
      <c r="H5591"/>
      <c r="I5591"/>
      <c r="J5591"/>
      <c r="K5591"/>
      <c r="L5591"/>
      <c r="M5591"/>
      <c r="N5591"/>
      <c r="O5591"/>
      <c r="S5591"/>
      <c r="T5591"/>
      <c r="U5591"/>
      <c r="V5591"/>
      <c r="Y5591"/>
      <c r="Z5591"/>
      <c r="AA5591"/>
      <c r="AB5591"/>
      <c r="AC5591"/>
      <c r="AD5591"/>
      <c r="AE5591"/>
      <c r="AF5591"/>
      <c r="AG5591"/>
      <c r="AH5591"/>
      <c r="AI5591"/>
      <c r="AJ5591"/>
      <c r="AK5591"/>
      <c r="AL5591"/>
    </row>
    <row r="5592" spans="3:38" ht="15" customHeight="1" x14ac:dyDescent="0.35">
      <c r="C5592"/>
      <c r="D5592"/>
      <c r="E5592"/>
      <c r="F5592"/>
      <c r="G5592"/>
      <c r="H5592"/>
      <c r="I5592"/>
      <c r="J5592"/>
      <c r="K5592"/>
      <c r="L5592"/>
      <c r="M5592"/>
      <c r="N5592"/>
      <c r="O5592"/>
      <c r="S5592"/>
      <c r="T5592"/>
      <c r="U5592"/>
      <c r="V5592"/>
      <c r="Y5592"/>
      <c r="Z5592"/>
      <c r="AA5592"/>
      <c r="AB5592"/>
      <c r="AC5592"/>
      <c r="AD5592"/>
      <c r="AE5592"/>
      <c r="AF5592"/>
      <c r="AG5592"/>
      <c r="AH5592"/>
      <c r="AI5592"/>
      <c r="AJ5592"/>
      <c r="AK5592"/>
      <c r="AL5592"/>
    </row>
    <row r="5593" spans="3:38" ht="15" customHeight="1" x14ac:dyDescent="0.35">
      <c r="C5593"/>
      <c r="D5593"/>
      <c r="E5593"/>
      <c r="F5593"/>
      <c r="G5593"/>
      <c r="H5593"/>
      <c r="I5593"/>
      <c r="J5593"/>
      <c r="K5593"/>
      <c r="L5593"/>
      <c r="M5593"/>
      <c r="N5593"/>
      <c r="O5593"/>
      <c r="S5593"/>
      <c r="T5593"/>
      <c r="U5593"/>
      <c r="V5593"/>
      <c r="Y5593"/>
      <c r="Z5593"/>
      <c r="AA5593"/>
      <c r="AB5593"/>
      <c r="AC5593"/>
      <c r="AD5593"/>
      <c r="AE5593"/>
      <c r="AF5593"/>
      <c r="AG5593"/>
      <c r="AH5593"/>
      <c r="AI5593"/>
      <c r="AJ5593"/>
      <c r="AK5593"/>
      <c r="AL5593"/>
    </row>
    <row r="5594" spans="3:38" ht="15" customHeight="1" x14ac:dyDescent="0.35">
      <c r="C5594"/>
      <c r="D5594"/>
      <c r="E5594"/>
      <c r="F5594"/>
      <c r="G5594"/>
      <c r="H5594"/>
      <c r="I5594"/>
      <c r="J5594"/>
      <c r="K5594"/>
      <c r="L5594"/>
      <c r="M5594"/>
      <c r="N5594"/>
      <c r="O5594"/>
      <c r="S5594"/>
      <c r="T5594"/>
      <c r="U5594"/>
      <c r="V5594"/>
      <c r="Y5594"/>
      <c r="Z5594"/>
      <c r="AA5594"/>
      <c r="AB5594"/>
      <c r="AC5594"/>
      <c r="AD5594"/>
      <c r="AE5594"/>
      <c r="AF5594"/>
      <c r="AG5594"/>
      <c r="AH5594"/>
      <c r="AI5594"/>
      <c r="AJ5594"/>
      <c r="AK5594"/>
      <c r="AL5594"/>
    </row>
    <row r="5595" spans="3:38" ht="15" customHeight="1" x14ac:dyDescent="0.35">
      <c r="C5595"/>
      <c r="D5595"/>
      <c r="E5595"/>
      <c r="F5595"/>
      <c r="G5595"/>
      <c r="H5595"/>
      <c r="I5595"/>
      <c r="J5595"/>
      <c r="K5595"/>
      <c r="L5595"/>
      <c r="M5595"/>
      <c r="N5595"/>
      <c r="O5595"/>
      <c r="S5595"/>
      <c r="T5595"/>
      <c r="U5595"/>
      <c r="V5595"/>
      <c r="Y5595"/>
      <c r="Z5595"/>
      <c r="AA5595"/>
      <c r="AB5595"/>
      <c r="AC5595"/>
      <c r="AD5595"/>
      <c r="AE5595"/>
      <c r="AF5595"/>
      <c r="AG5595"/>
      <c r="AH5595"/>
      <c r="AI5595"/>
      <c r="AJ5595"/>
      <c r="AK5595"/>
      <c r="AL5595"/>
    </row>
    <row r="5596" spans="3:38" ht="15" customHeight="1" x14ac:dyDescent="0.35">
      <c r="C5596"/>
      <c r="D5596"/>
      <c r="E5596"/>
      <c r="F5596"/>
      <c r="G5596"/>
      <c r="H5596"/>
      <c r="I5596"/>
      <c r="J5596"/>
      <c r="K5596"/>
      <c r="L5596"/>
      <c r="M5596"/>
      <c r="N5596"/>
      <c r="O5596"/>
      <c r="S5596"/>
      <c r="T5596"/>
      <c r="U5596"/>
      <c r="V5596"/>
      <c r="Y5596"/>
      <c r="Z5596"/>
      <c r="AA5596"/>
      <c r="AB5596"/>
      <c r="AC5596"/>
      <c r="AD5596"/>
      <c r="AE5596"/>
      <c r="AF5596"/>
      <c r="AG5596"/>
      <c r="AH5596"/>
      <c r="AI5596"/>
      <c r="AJ5596"/>
      <c r="AK5596"/>
      <c r="AL5596"/>
    </row>
    <row r="5597" spans="3:38" ht="15" customHeight="1" x14ac:dyDescent="0.35">
      <c r="C5597"/>
      <c r="D5597"/>
      <c r="E5597"/>
      <c r="F5597"/>
      <c r="G5597"/>
      <c r="H5597"/>
      <c r="I5597"/>
      <c r="J5597"/>
      <c r="K5597"/>
      <c r="L5597"/>
      <c r="M5597"/>
      <c r="N5597"/>
      <c r="O5597"/>
      <c r="S5597"/>
      <c r="T5597"/>
      <c r="U5597"/>
      <c r="V5597"/>
      <c r="Y5597"/>
      <c r="Z5597"/>
      <c r="AA5597"/>
      <c r="AB5597"/>
      <c r="AC5597"/>
      <c r="AD5597"/>
      <c r="AE5597"/>
      <c r="AF5597"/>
      <c r="AG5597"/>
      <c r="AH5597"/>
      <c r="AI5597"/>
      <c r="AJ5597"/>
      <c r="AK5597"/>
      <c r="AL5597"/>
    </row>
    <row r="5598" spans="3:38" ht="15" customHeight="1" x14ac:dyDescent="0.35">
      <c r="C5598"/>
      <c r="D5598"/>
      <c r="E5598"/>
      <c r="F5598"/>
      <c r="G5598"/>
      <c r="H5598"/>
      <c r="I5598"/>
      <c r="J5598"/>
      <c r="K5598"/>
      <c r="L5598"/>
      <c r="M5598"/>
      <c r="N5598"/>
      <c r="O5598"/>
      <c r="S5598"/>
      <c r="T5598"/>
      <c r="U5598"/>
      <c r="V5598"/>
      <c r="Y5598"/>
      <c r="Z5598"/>
      <c r="AA5598"/>
      <c r="AB5598"/>
      <c r="AC5598"/>
      <c r="AD5598"/>
      <c r="AE5598"/>
      <c r="AF5598"/>
      <c r="AG5598"/>
      <c r="AH5598"/>
      <c r="AI5598"/>
      <c r="AJ5598"/>
      <c r="AK5598"/>
      <c r="AL5598"/>
    </row>
    <row r="5599" spans="3:38" ht="15" customHeight="1" x14ac:dyDescent="0.35">
      <c r="C5599"/>
      <c r="D5599"/>
      <c r="E5599"/>
      <c r="F5599"/>
      <c r="G5599"/>
      <c r="H5599"/>
      <c r="I5599"/>
      <c r="J5599"/>
      <c r="K5599"/>
      <c r="L5599"/>
      <c r="M5599"/>
      <c r="N5599"/>
      <c r="O5599"/>
      <c r="S5599"/>
      <c r="T5599"/>
      <c r="U5599"/>
      <c r="V5599"/>
      <c r="Y5599"/>
      <c r="Z5599"/>
      <c r="AA5599"/>
      <c r="AB5599"/>
      <c r="AC5599"/>
      <c r="AD5599"/>
      <c r="AE5599"/>
      <c r="AF5599"/>
      <c r="AG5599"/>
      <c r="AH5599"/>
      <c r="AI5599"/>
      <c r="AJ5599"/>
      <c r="AK5599"/>
      <c r="AL5599"/>
    </row>
    <row r="5600" spans="3:38" ht="15" customHeight="1" x14ac:dyDescent="0.35">
      <c r="C5600"/>
      <c r="D5600"/>
      <c r="E5600"/>
      <c r="F5600"/>
      <c r="G5600"/>
      <c r="H5600"/>
      <c r="I5600"/>
      <c r="J5600"/>
      <c r="K5600"/>
      <c r="L5600"/>
      <c r="M5600"/>
      <c r="N5600"/>
      <c r="O5600"/>
      <c r="S5600"/>
      <c r="T5600"/>
      <c r="U5600"/>
      <c r="V5600"/>
      <c r="Y5600"/>
      <c r="Z5600"/>
      <c r="AA5600"/>
      <c r="AB5600"/>
      <c r="AC5600"/>
      <c r="AD5600"/>
      <c r="AE5600"/>
      <c r="AF5600"/>
      <c r="AG5600"/>
      <c r="AH5600"/>
      <c r="AI5600"/>
      <c r="AJ5600"/>
      <c r="AK5600"/>
      <c r="AL5600"/>
    </row>
    <row r="5601" spans="3:38" ht="15" customHeight="1" x14ac:dyDescent="0.35">
      <c r="C5601"/>
      <c r="D5601"/>
      <c r="E5601"/>
      <c r="F5601"/>
      <c r="G5601"/>
      <c r="H5601"/>
      <c r="I5601"/>
      <c r="J5601"/>
      <c r="K5601"/>
      <c r="L5601"/>
      <c r="M5601"/>
      <c r="N5601"/>
      <c r="O5601"/>
      <c r="S5601"/>
      <c r="T5601"/>
      <c r="U5601"/>
      <c r="V5601"/>
      <c r="Y5601"/>
      <c r="Z5601"/>
      <c r="AA5601"/>
      <c r="AB5601"/>
      <c r="AC5601"/>
      <c r="AD5601"/>
      <c r="AE5601"/>
      <c r="AF5601"/>
      <c r="AG5601"/>
      <c r="AH5601"/>
      <c r="AI5601"/>
      <c r="AJ5601"/>
      <c r="AK5601"/>
      <c r="AL5601"/>
    </row>
    <row r="5602" spans="3:38" ht="15" customHeight="1" x14ac:dyDescent="0.35">
      <c r="C5602"/>
      <c r="D5602"/>
      <c r="E5602"/>
      <c r="F5602"/>
      <c r="G5602"/>
      <c r="H5602"/>
      <c r="I5602"/>
      <c r="J5602"/>
      <c r="K5602"/>
      <c r="L5602"/>
      <c r="M5602"/>
      <c r="N5602"/>
      <c r="O5602"/>
      <c r="S5602"/>
      <c r="T5602"/>
      <c r="U5602"/>
      <c r="V5602"/>
      <c r="Y5602"/>
      <c r="Z5602"/>
      <c r="AA5602"/>
      <c r="AB5602"/>
      <c r="AC5602"/>
      <c r="AD5602"/>
      <c r="AE5602"/>
      <c r="AF5602"/>
      <c r="AG5602"/>
      <c r="AH5602"/>
      <c r="AI5602"/>
      <c r="AJ5602"/>
      <c r="AK5602"/>
      <c r="AL5602"/>
    </row>
    <row r="5603" spans="3:38" ht="15" customHeight="1" x14ac:dyDescent="0.35">
      <c r="C5603"/>
      <c r="D5603"/>
      <c r="E5603"/>
      <c r="F5603"/>
      <c r="G5603"/>
      <c r="H5603"/>
      <c r="I5603"/>
      <c r="J5603"/>
      <c r="K5603"/>
      <c r="L5603"/>
      <c r="M5603"/>
      <c r="N5603"/>
      <c r="O5603"/>
      <c r="S5603"/>
      <c r="T5603"/>
      <c r="U5603"/>
      <c r="V5603"/>
      <c r="Y5603"/>
      <c r="Z5603"/>
      <c r="AA5603"/>
      <c r="AB5603"/>
      <c r="AC5603"/>
      <c r="AD5603"/>
      <c r="AE5603"/>
      <c r="AF5603"/>
      <c r="AG5603"/>
      <c r="AH5603"/>
      <c r="AI5603"/>
      <c r="AJ5603"/>
      <c r="AK5603"/>
      <c r="AL5603"/>
    </row>
    <row r="5604" spans="3:38" ht="15" customHeight="1" x14ac:dyDescent="0.35">
      <c r="C5604"/>
      <c r="D5604"/>
      <c r="E5604"/>
      <c r="F5604"/>
      <c r="G5604"/>
      <c r="H5604"/>
      <c r="I5604"/>
      <c r="J5604"/>
      <c r="K5604"/>
      <c r="L5604"/>
      <c r="M5604"/>
      <c r="N5604"/>
      <c r="O5604"/>
      <c r="S5604"/>
      <c r="T5604"/>
      <c r="U5604"/>
      <c r="V5604"/>
      <c r="Y5604"/>
      <c r="Z5604"/>
      <c r="AA5604"/>
      <c r="AB5604"/>
      <c r="AC5604"/>
      <c r="AD5604"/>
      <c r="AE5604"/>
      <c r="AF5604"/>
      <c r="AG5604"/>
      <c r="AH5604"/>
      <c r="AI5604"/>
      <c r="AJ5604"/>
      <c r="AK5604"/>
      <c r="AL5604"/>
    </row>
    <row r="5605" spans="3:38" ht="15" customHeight="1" x14ac:dyDescent="0.35">
      <c r="C5605"/>
      <c r="D5605"/>
      <c r="E5605"/>
      <c r="F5605"/>
      <c r="G5605"/>
      <c r="H5605"/>
      <c r="I5605"/>
      <c r="J5605"/>
      <c r="K5605"/>
      <c r="L5605"/>
      <c r="M5605"/>
      <c r="N5605"/>
      <c r="O5605"/>
      <c r="S5605"/>
      <c r="T5605"/>
      <c r="U5605"/>
      <c r="V5605"/>
      <c r="Y5605"/>
      <c r="Z5605"/>
      <c r="AA5605"/>
      <c r="AB5605"/>
      <c r="AC5605"/>
      <c r="AD5605"/>
      <c r="AE5605"/>
      <c r="AF5605"/>
      <c r="AG5605"/>
      <c r="AH5605"/>
      <c r="AI5605"/>
      <c r="AJ5605"/>
      <c r="AK5605"/>
      <c r="AL5605"/>
    </row>
    <row r="5606" spans="3:38" ht="15" customHeight="1" x14ac:dyDescent="0.35">
      <c r="C5606"/>
      <c r="D5606"/>
      <c r="E5606"/>
      <c r="F5606"/>
      <c r="G5606"/>
      <c r="H5606"/>
      <c r="I5606"/>
      <c r="J5606"/>
      <c r="K5606"/>
      <c r="L5606"/>
      <c r="M5606"/>
      <c r="N5606"/>
      <c r="O5606"/>
      <c r="S5606"/>
      <c r="T5606"/>
      <c r="U5606"/>
      <c r="V5606"/>
      <c r="Y5606"/>
      <c r="Z5606"/>
      <c r="AA5606"/>
      <c r="AB5606"/>
      <c r="AC5606"/>
      <c r="AD5606"/>
      <c r="AE5606"/>
      <c r="AF5606"/>
      <c r="AG5606"/>
      <c r="AH5606"/>
      <c r="AI5606"/>
      <c r="AJ5606"/>
      <c r="AK5606"/>
      <c r="AL5606"/>
    </row>
    <row r="5607" spans="3:38" ht="15" customHeight="1" x14ac:dyDescent="0.35">
      <c r="C5607"/>
      <c r="D5607"/>
      <c r="E5607"/>
      <c r="F5607"/>
      <c r="G5607"/>
      <c r="H5607"/>
      <c r="I5607"/>
      <c r="J5607"/>
      <c r="K5607"/>
      <c r="L5607"/>
      <c r="M5607"/>
      <c r="N5607"/>
      <c r="O5607"/>
      <c r="S5607"/>
      <c r="T5607"/>
      <c r="U5607"/>
      <c r="V5607"/>
      <c r="Y5607"/>
      <c r="Z5607"/>
      <c r="AA5607"/>
      <c r="AB5607"/>
      <c r="AC5607"/>
      <c r="AD5607"/>
      <c r="AE5607"/>
      <c r="AF5607"/>
      <c r="AG5607"/>
      <c r="AH5607"/>
      <c r="AI5607"/>
      <c r="AJ5607"/>
      <c r="AK5607"/>
      <c r="AL5607"/>
    </row>
    <row r="5608" spans="3:38" ht="15" customHeight="1" x14ac:dyDescent="0.35">
      <c r="C5608"/>
      <c r="D5608"/>
      <c r="E5608"/>
      <c r="F5608"/>
      <c r="G5608"/>
      <c r="H5608"/>
      <c r="I5608"/>
      <c r="J5608"/>
      <c r="K5608"/>
      <c r="L5608"/>
      <c r="M5608"/>
      <c r="N5608"/>
      <c r="O5608"/>
      <c r="S5608"/>
      <c r="T5608"/>
      <c r="U5608"/>
      <c r="V5608"/>
      <c r="Y5608"/>
      <c r="Z5608"/>
      <c r="AA5608"/>
      <c r="AB5608"/>
      <c r="AC5608"/>
      <c r="AD5608"/>
      <c r="AE5608"/>
      <c r="AF5608"/>
      <c r="AG5608"/>
      <c r="AH5608"/>
      <c r="AI5608"/>
      <c r="AJ5608"/>
      <c r="AK5608"/>
      <c r="AL5608"/>
    </row>
    <row r="5609" spans="3:38" ht="15" customHeight="1" x14ac:dyDescent="0.35">
      <c r="C5609"/>
      <c r="D5609"/>
      <c r="E5609"/>
      <c r="F5609"/>
      <c r="G5609"/>
      <c r="H5609"/>
      <c r="I5609"/>
      <c r="J5609"/>
      <c r="K5609"/>
      <c r="L5609"/>
      <c r="M5609"/>
      <c r="N5609"/>
      <c r="O5609"/>
      <c r="S5609"/>
      <c r="T5609"/>
      <c r="U5609"/>
      <c r="V5609"/>
      <c r="Y5609"/>
      <c r="Z5609"/>
      <c r="AA5609"/>
      <c r="AB5609"/>
      <c r="AC5609"/>
      <c r="AD5609"/>
      <c r="AE5609"/>
      <c r="AF5609"/>
      <c r="AG5609"/>
      <c r="AH5609"/>
      <c r="AI5609"/>
      <c r="AJ5609"/>
      <c r="AK5609"/>
      <c r="AL5609"/>
    </row>
    <row r="5610" spans="3:38" ht="15" customHeight="1" x14ac:dyDescent="0.35">
      <c r="C5610"/>
      <c r="D5610"/>
      <c r="E5610"/>
      <c r="F5610"/>
      <c r="G5610"/>
      <c r="H5610"/>
      <c r="I5610"/>
      <c r="J5610"/>
      <c r="K5610"/>
      <c r="L5610"/>
      <c r="M5610"/>
      <c r="N5610"/>
      <c r="O5610"/>
      <c r="S5610"/>
      <c r="T5610"/>
      <c r="U5610"/>
      <c r="V5610"/>
      <c r="Y5610"/>
      <c r="Z5610"/>
      <c r="AA5610"/>
      <c r="AB5610"/>
      <c r="AC5610"/>
      <c r="AD5610"/>
      <c r="AE5610"/>
      <c r="AF5610"/>
      <c r="AG5610"/>
      <c r="AH5610"/>
      <c r="AI5610"/>
      <c r="AJ5610"/>
      <c r="AK5610"/>
      <c r="AL5610"/>
    </row>
    <row r="5611" spans="3:38" ht="15" customHeight="1" x14ac:dyDescent="0.35">
      <c r="C5611"/>
      <c r="D5611"/>
      <c r="E5611"/>
      <c r="F5611"/>
      <c r="G5611"/>
      <c r="H5611"/>
      <c r="I5611"/>
      <c r="J5611"/>
      <c r="K5611"/>
      <c r="L5611"/>
      <c r="M5611"/>
      <c r="N5611"/>
      <c r="O5611"/>
      <c r="S5611"/>
      <c r="T5611"/>
      <c r="U5611"/>
      <c r="V5611"/>
      <c r="Y5611"/>
      <c r="Z5611"/>
      <c r="AA5611"/>
      <c r="AB5611"/>
      <c r="AC5611"/>
      <c r="AD5611"/>
      <c r="AE5611"/>
      <c r="AF5611"/>
      <c r="AG5611"/>
      <c r="AH5611"/>
      <c r="AI5611"/>
      <c r="AJ5611"/>
      <c r="AK5611"/>
      <c r="AL5611"/>
    </row>
    <row r="5612" spans="3:38" ht="15" customHeight="1" x14ac:dyDescent="0.35">
      <c r="C5612"/>
      <c r="D5612"/>
      <c r="E5612"/>
      <c r="F5612"/>
      <c r="G5612"/>
      <c r="H5612"/>
      <c r="I5612"/>
      <c r="J5612"/>
      <c r="K5612"/>
      <c r="L5612"/>
      <c r="M5612"/>
      <c r="N5612"/>
      <c r="O5612"/>
      <c r="S5612"/>
      <c r="T5612"/>
      <c r="U5612"/>
      <c r="V5612"/>
      <c r="Y5612"/>
      <c r="Z5612"/>
      <c r="AA5612"/>
      <c r="AB5612"/>
      <c r="AC5612"/>
      <c r="AD5612"/>
      <c r="AE5612"/>
      <c r="AF5612"/>
      <c r="AG5612"/>
      <c r="AH5612"/>
      <c r="AI5612"/>
      <c r="AJ5612"/>
      <c r="AK5612"/>
      <c r="AL5612"/>
    </row>
    <row r="5613" spans="3:38" ht="15" customHeight="1" x14ac:dyDescent="0.35">
      <c r="C5613"/>
      <c r="D5613"/>
      <c r="E5613"/>
      <c r="F5613"/>
      <c r="G5613"/>
      <c r="H5613"/>
      <c r="I5613"/>
      <c r="J5613"/>
      <c r="K5613"/>
      <c r="L5613"/>
      <c r="M5613"/>
      <c r="N5613"/>
      <c r="O5613"/>
      <c r="S5613"/>
      <c r="T5613"/>
      <c r="U5613"/>
      <c r="V5613"/>
      <c r="Y5613"/>
      <c r="Z5613"/>
      <c r="AA5613"/>
      <c r="AB5613"/>
      <c r="AC5613"/>
      <c r="AD5613"/>
      <c r="AE5613"/>
      <c r="AF5613"/>
      <c r="AG5613"/>
      <c r="AH5613"/>
      <c r="AI5613"/>
      <c r="AJ5613"/>
      <c r="AK5613"/>
      <c r="AL5613"/>
    </row>
    <row r="5614" spans="3:38" ht="15" customHeight="1" x14ac:dyDescent="0.35">
      <c r="C5614"/>
      <c r="D5614"/>
      <c r="E5614"/>
      <c r="F5614"/>
      <c r="G5614"/>
      <c r="H5614"/>
      <c r="I5614"/>
      <c r="J5614"/>
      <c r="K5614"/>
      <c r="L5614"/>
      <c r="M5614"/>
      <c r="N5614"/>
      <c r="O5614"/>
      <c r="S5614"/>
      <c r="T5614"/>
      <c r="U5614"/>
      <c r="V5614"/>
      <c r="Y5614"/>
      <c r="Z5614"/>
      <c r="AA5614"/>
      <c r="AB5614"/>
      <c r="AC5614"/>
      <c r="AD5614"/>
      <c r="AE5614"/>
      <c r="AF5614"/>
      <c r="AG5614"/>
      <c r="AH5614"/>
      <c r="AI5614"/>
      <c r="AJ5614"/>
      <c r="AK5614"/>
      <c r="AL5614"/>
    </row>
    <row r="5615" spans="3:38" ht="15" customHeight="1" x14ac:dyDescent="0.35">
      <c r="C5615"/>
      <c r="D5615"/>
      <c r="E5615"/>
      <c r="F5615"/>
      <c r="G5615"/>
      <c r="H5615"/>
      <c r="I5615"/>
      <c r="J5615"/>
      <c r="K5615"/>
      <c r="L5615"/>
      <c r="M5615"/>
      <c r="N5615"/>
      <c r="O5615"/>
      <c r="S5615"/>
      <c r="T5615"/>
      <c r="U5615"/>
      <c r="V5615"/>
      <c r="Y5615"/>
      <c r="Z5615"/>
      <c r="AA5615"/>
      <c r="AB5615"/>
      <c r="AC5615"/>
      <c r="AD5615"/>
      <c r="AE5615"/>
      <c r="AF5615"/>
      <c r="AG5615"/>
      <c r="AH5615"/>
      <c r="AI5615"/>
      <c r="AJ5615"/>
      <c r="AK5615"/>
      <c r="AL5615"/>
    </row>
    <row r="5616" spans="3:38" ht="15" customHeight="1" x14ac:dyDescent="0.35">
      <c r="C5616"/>
      <c r="D5616"/>
      <c r="E5616"/>
      <c r="F5616"/>
      <c r="G5616"/>
      <c r="H5616"/>
      <c r="I5616"/>
      <c r="J5616"/>
      <c r="K5616"/>
      <c r="L5616"/>
      <c r="M5616"/>
      <c r="N5616"/>
      <c r="O5616"/>
      <c r="S5616"/>
      <c r="T5616"/>
      <c r="U5616"/>
      <c r="V5616"/>
      <c r="Y5616"/>
      <c r="Z5616"/>
      <c r="AA5616"/>
      <c r="AB5616"/>
      <c r="AC5616"/>
      <c r="AD5616"/>
      <c r="AE5616"/>
      <c r="AF5616"/>
      <c r="AG5616"/>
      <c r="AH5616"/>
      <c r="AI5616"/>
      <c r="AJ5616"/>
      <c r="AK5616"/>
      <c r="AL5616"/>
    </row>
    <row r="5617" spans="3:38" ht="15" customHeight="1" x14ac:dyDescent="0.35">
      <c r="C5617"/>
      <c r="D5617"/>
      <c r="E5617"/>
      <c r="F5617"/>
      <c r="G5617"/>
      <c r="H5617"/>
      <c r="I5617"/>
      <c r="J5617"/>
      <c r="K5617"/>
      <c r="L5617"/>
      <c r="M5617"/>
      <c r="N5617"/>
      <c r="O5617"/>
      <c r="S5617"/>
      <c r="T5617"/>
      <c r="U5617"/>
      <c r="V5617"/>
      <c r="Y5617"/>
      <c r="Z5617"/>
      <c r="AA5617"/>
      <c r="AB5617"/>
      <c r="AC5617"/>
      <c r="AD5617"/>
      <c r="AE5617"/>
      <c r="AF5617"/>
      <c r="AG5617"/>
      <c r="AH5617"/>
      <c r="AI5617"/>
      <c r="AJ5617"/>
      <c r="AK5617"/>
      <c r="AL5617"/>
    </row>
    <row r="5618" spans="3:38" ht="15" customHeight="1" x14ac:dyDescent="0.35">
      <c r="C5618"/>
      <c r="D5618"/>
      <c r="E5618"/>
      <c r="F5618"/>
      <c r="G5618"/>
      <c r="H5618"/>
      <c r="I5618"/>
      <c r="J5618"/>
      <c r="K5618"/>
      <c r="L5618"/>
      <c r="M5618"/>
      <c r="N5618"/>
      <c r="O5618"/>
      <c r="S5618"/>
      <c r="T5618"/>
      <c r="U5618"/>
      <c r="V5618"/>
      <c r="Y5618"/>
      <c r="Z5618"/>
      <c r="AA5618"/>
      <c r="AB5618"/>
      <c r="AC5618"/>
      <c r="AD5618"/>
      <c r="AE5618"/>
      <c r="AF5618"/>
      <c r="AG5618"/>
      <c r="AH5618"/>
      <c r="AI5618"/>
      <c r="AJ5618"/>
      <c r="AK5618"/>
      <c r="AL5618"/>
    </row>
    <row r="5619" spans="3:38" ht="15" customHeight="1" x14ac:dyDescent="0.35">
      <c r="C5619"/>
      <c r="D5619"/>
      <c r="E5619"/>
      <c r="F5619"/>
      <c r="G5619"/>
      <c r="H5619"/>
      <c r="I5619"/>
      <c r="J5619"/>
      <c r="K5619"/>
      <c r="L5619"/>
      <c r="M5619"/>
      <c r="N5619"/>
      <c r="O5619"/>
      <c r="S5619"/>
      <c r="T5619"/>
      <c r="U5619"/>
      <c r="V5619"/>
      <c r="Y5619"/>
      <c r="Z5619"/>
      <c r="AA5619"/>
      <c r="AB5619"/>
      <c r="AC5619"/>
      <c r="AD5619"/>
      <c r="AE5619"/>
      <c r="AF5619"/>
      <c r="AG5619"/>
      <c r="AH5619"/>
      <c r="AI5619"/>
      <c r="AJ5619"/>
      <c r="AK5619"/>
      <c r="AL5619"/>
    </row>
    <row r="5620" spans="3:38" ht="15" customHeight="1" x14ac:dyDescent="0.35">
      <c r="C5620"/>
      <c r="D5620"/>
      <c r="E5620"/>
      <c r="F5620"/>
      <c r="G5620"/>
      <c r="H5620"/>
      <c r="I5620"/>
      <c r="J5620"/>
      <c r="K5620"/>
      <c r="L5620"/>
      <c r="M5620"/>
      <c r="N5620"/>
      <c r="O5620"/>
      <c r="S5620"/>
      <c r="T5620"/>
      <c r="U5620"/>
      <c r="V5620"/>
      <c r="Y5620"/>
      <c r="Z5620"/>
      <c r="AA5620"/>
      <c r="AB5620"/>
      <c r="AC5620"/>
      <c r="AD5620"/>
      <c r="AE5620"/>
      <c r="AF5620"/>
      <c r="AG5620"/>
      <c r="AH5620"/>
      <c r="AI5620"/>
      <c r="AJ5620"/>
      <c r="AK5620"/>
      <c r="AL5620"/>
    </row>
    <row r="5621" spans="3:38" ht="15" customHeight="1" x14ac:dyDescent="0.35">
      <c r="C5621"/>
      <c r="D5621"/>
      <c r="E5621"/>
      <c r="F5621"/>
      <c r="G5621"/>
      <c r="H5621"/>
      <c r="I5621"/>
      <c r="J5621"/>
      <c r="K5621"/>
      <c r="L5621"/>
      <c r="M5621"/>
      <c r="N5621"/>
      <c r="O5621"/>
      <c r="S5621"/>
      <c r="T5621"/>
      <c r="U5621"/>
      <c r="V5621"/>
      <c r="Y5621"/>
      <c r="Z5621"/>
      <c r="AA5621"/>
      <c r="AB5621"/>
      <c r="AC5621"/>
      <c r="AD5621"/>
      <c r="AE5621"/>
      <c r="AF5621"/>
      <c r="AG5621"/>
      <c r="AH5621"/>
      <c r="AI5621"/>
      <c r="AJ5621"/>
      <c r="AK5621"/>
      <c r="AL5621"/>
    </row>
    <row r="5622" spans="3:38" ht="15" customHeight="1" x14ac:dyDescent="0.35">
      <c r="C5622"/>
      <c r="D5622"/>
      <c r="E5622"/>
      <c r="F5622"/>
      <c r="G5622"/>
      <c r="H5622"/>
      <c r="I5622"/>
      <c r="J5622"/>
      <c r="K5622"/>
      <c r="L5622"/>
      <c r="M5622"/>
      <c r="N5622"/>
      <c r="O5622"/>
      <c r="S5622"/>
      <c r="T5622"/>
      <c r="U5622"/>
      <c r="V5622"/>
      <c r="Y5622"/>
      <c r="Z5622"/>
      <c r="AA5622"/>
      <c r="AB5622"/>
      <c r="AC5622"/>
      <c r="AD5622"/>
      <c r="AE5622"/>
      <c r="AF5622"/>
      <c r="AG5622"/>
      <c r="AH5622"/>
      <c r="AI5622"/>
      <c r="AJ5622"/>
      <c r="AK5622"/>
      <c r="AL5622"/>
    </row>
    <row r="5623" spans="3:38" ht="15" customHeight="1" x14ac:dyDescent="0.35">
      <c r="C5623"/>
      <c r="D5623"/>
      <c r="E5623"/>
      <c r="F5623"/>
      <c r="G5623"/>
      <c r="H5623"/>
      <c r="I5623"/>
      <c r="J5623"/>
      <c r="K5623"/>
      <c r="L5623"/>
      <c r="M5623"/>
      <c r="N5623"/>
      <c r="O5623"/>
      <c r="S5623"/>
      <c r="T5623"/>
      <c r="U5623"/>
      <c r="V5623"/>
      <c r="Y5623"/>
      <c r="Z5623"/>
      <c r="AA5623"/>
      <c r="AB5623"/>
      <c r="AC5623"/>
      <c r="AD5623"/>
      <c r="AE5623"/>
      <c r="AF5623"/>
      <c r="AG5623"/>
      <c r="AH5623"/>
      <c r="AI5623"/>
      <c r="AJ5623"/>
      <c r="AK5623"/>
      <c r="AL5623"/>
    </row>
    <row r="5624" spans="3:38" ht="15" customHeight="1" x14ac:dyDescent="0.35">
      <c r="C5624"/>
      <c r="D5624"/>
      <c r="E5624"/>
      <c r="F5624"/>
      <c r="G5624"/>
      <c r="H5624"/>
      <c r="I5624"/>
      <c r="J5624"/>
      <c r="K5624"/>
      <c r="L5624"/>
      <c r="M5624"/>
      <c r="N5624"/>
      <c r="O5624"/>
      <c r="S5624"/>
      <c r="T5624"/>
      <c r="U5624"/>
      <c r="V5624"/>
      <c r="Y5624"/>
      <c r="Z5624"/>
      <c r="AA5624"/>
      <c r="AB5624"/>
      <c r="AC5624"/>
      <c r="AD5624"/>
      <c r="AE5624"/>
      <c r="AF5624"/>
      <c r="AG5624"/>
      <c r="AH5624"/>
      <c r="AI5624"/>
      <c r="AJ5624"/>
      <c r="AK5624"/>
      <c r="AL5624"/>
    </row>
    <row r="5625" spans="3:38" ht="15" customHeight="1" x14ac:dyDescent="0.35">
      <c r="C5625"/>
      <c r="D5625"/>
      <c r="E5625"/>
      <c r="F5625"/>
      <c r="G5625"/>
      <c r="H5625"/>
      <c r="I5625"/>
      <c r="J5625"/>
      <c r="K5625"/>
      <c r="L5625"/>
      <c r="M5625"/>
      <c r="N5625"/>
      <c r="O5625"/>
      <c r="S5625"/>
      <c r="T5625"/>
      <c r="U5625"/>
      <c r="V5625"/>
      <c r="Y5625"/>
      <c r="Z5625"/>
      <c r="AA5625"/>
      <c r="AB5625"/>
      <c r="AC5625"/>
      <c r="AD5625"/>
      <c r="AE5625"/>
      <c r="AF5625"/>
      <c r="AG5625"/>
      <c r="AH5625"/>
      <c r="AI5625"/>
      <c r="AJ5625"/>
      <c r="AK5625"/>
      <c r="AL5625"/>
    </row>
    <row r="5626" spans="3:38" ht="15" customHeight="1" x14ac:dyDescent="0.35">
      <c r="C5626"/>
      <c r="D5626"/>
      <c r="E5626"/>
      <c r="F5626"/>
      <c r="G5626"/>
      <c r="H5626"/>
      <c r="I5626"/>
      <c r="J5626"/>
      <c r="K5626"/>
      <c r="L5626"/>
      <c r="M5626"/>
      <c r="N5626"/>
      <c r="O5626"/>
      <c r="S5626"/>
      <c r="T5626"/>
      <c r="U5626"/>
      <c r="V5626"/>
      <c r="Y5626"/>
      <c r="Z5626"/>
      <c r="AA5626"/>
      <c r="AB5626"/>
      <c r="AC5626"/>
      <c r="AD5626"/>
      <c r="AE5626"/>
      <c r="AF5626"/>
      <c r="AG5626"/>
      <c r="AH5626"/>
      <c r="AI5626"/>
      <c r="AJ5626"/>
      <c r="AK5626"/>
      <c r="AL5626"/>
    </row>
    <row r="5627" spans="3:38" ht="15" customHeight="1" x14ac:dyDescent="0.35">
      <c r="C5627"/>
      <c r="D5627"/>
      <c r="E5627"/>
      <c r="F5627"/>
      <c r="G5627"/>
      <c r="H5627"/>
      <c r="I5627"/>
      <c r="J5627"/>
      <c r="K5627"/>
      <c r="L5627"/>
      <c r="M5627"/>
      <c r="N5627"/>
      <c r="O5627"/>
      <c r="S5627"/>
      <c r="T5627"/>
      <c r="U5627"/>
      <c r="V5627"/>
      <c r="Y5627"/>
      <c r="Z5627"/>
      <c r="AA5627"/>
      <c r="AB5627"/>
      <c r="AC5627"/>
      <c r="AD5627"/>
      <c r="AE5627"/>
      <c r="AF5627"/>
      <c r="AG5627"/>
      <c r="AH5627"/>
      <c r="AI5627"/>
      <c r="AJ5627"/>
      <c r="AK5627"/>
      <c r="AL5627"/>
    </row>
    <row r="5628" spans="3:38" ht="15" customHeight="1" x14ac:dyDescent="0.35">
      <c r="C5628"/>
      <c r="D5628"/>
      <c r="E5628"/>
      <c r="F5628"/>
      <c r="G5628"/>
      <c r="H5628"/>
      <c r="I5628"/>
      <c r="J5628"/>
      <c r="K5628"/>
      <c r="L5628"/>
      <c r="M5628"/>
      <c r="N5628"/>
      <c r="O5628"/>
      <c r="S5628"/>
      <c r="T5628"/>
      <c r="U5628"/>
      <c r="V5628"/>
      <c r="Y5628"/>
      <c r="Z5628"/>
      <c r="AA5628"/>
      <c r="AB5628"/>
      <c r="AC5628"/>
      <c r="AD5628"/>
      <c r="AE5628"/>
      <c r="AF5628"/>
      <c r="AG5628"/>
      <c r="AH5628"/>
      <c r="AI5628"/>
      <c r="AJ5628"/>
      <c r="AK5628"/>
      <c r="AL5628"/>
    </row>
    <row r="5629" spans="3:38" ht="15" customHeight="1" x14ac:dyDescent="0.35">
      <c r="C5629"/>
      <c r="D5629"/>
      <c r="E5629"/>
      <c r="F5629"/>
      <c r="G5629"/>
      <c r="H5629"/>
      <c r="I5629"/>
      <c r="J5629"/>
      <c r="K5629"/>
      <c r="L5629"/>
      <c r="M5629"/>
      <c r="N5629"/>
      <c r="O5629"/>
      <c r="S5629"/>
      <c r="T5629"/>
      <c r="U5629"/>
      <c r="V5629"/>
      <c r="Y5629"/>
      <c r="Z5629"/>
      <c r="AA5629"/>
      <c r="AB5629"/>
      <c r="AC5629"/>
      <c r="AD5629"/>
      <c r="AE5629"/>
      <c r="AF5629"/>
      <c r="AG5629"/>
      <c r="AH5629"/>
      <c r="AI5629"/>
      <c r="AJ5629"/>
      <c r="AK5629"/>
      <c r="AL5629"/>
    </row>
    <row r="5630" spans="3:38" ht="15" customHeight="1" x14ac:dyDescent="0.35">
      <c r="C5630"/>
      <c r="D5630"/>
      <c r="E5630"/>
      <c r="F5630"/>
      <c r="G5630"/>
      <c r="H5630"/>
      <c r="I5630"/>
      <c r="J5630"/>
      <c r="K5630"/>
      <c r="L5630"/>
      <c r="M5630"/>
      <c r="N5630"/>
      <c r="O5630"/>
      <c r="S5630"/>
      <c r="T5630"/>
      <c r="U5630"/>
      <c r="V5630"/>
      <c r="Y5630"/>
      <c r="Z5630"/>
      <c r="AA5630"/>
      <c r="AB5630"/>
      <c r="AC5630"/>
      <c r="AD5630"/>
      <c r="AE5630"/>
      <c r="AF5630"/>
      <c r="AG5630"/>
      <c r="AH5630"/>
      <c r="AI5630"/>
      <c r="AJ5630"/>
      <c r="AK5630"/>
      <c r="AL5630"/>
    </row>
    <row r="5631" spans="3:38" ht="15" customHeight="1" x14ac:dyDescent="0.35">
      <c r="C5631"/>
      <c r="D5631"/>
      <c r="E5631"/>
      <c r="F5631"/>
      <c r="G5631"/>
      <c r="H5631"/>
      <c r="I5631"/>
      <c r="J5631"/>
      <c r="K5631"/>
      <c r="L5631"/>
      <c r="M5631"/>
      <c r="N5631"/>
      <c r="O5631"/>
      <c r="S5631"/>
      <c r="T5631"/>
      <c r="U5631"/>
      <c r="V5631"/>
      <c r="Y5631"/>
      <c r="Z5631"/>
      <c r="AA5631"/>
      <c r="AB5631"/>
      <c r="AC5631"/>
      <c r="AD5631"/>
      <c r="AE5631"/>
      <c r="AF5631"/>
      <c r="AG5631"/>
      <c r="AH5631"/>
      <c r="AI5631"/>
      <c r="AJ5631"/>
      <c r="AK5631"/>
      <c r="AL5631"/>
    </row>
    <row r="5632" spans="3:38" ht="15" customHeight="1" x14ac:dyDescent="0.35">
      <c r="C5632"/>
      <c r="D5632"/>
      <c r="E5632"/>
      <c r="F5632"/>
      <c r="G5632"/>
      <c r="H5632"/>
      <c r="I5632"/>
      <c r="J5632"/>
      <c r="K5632"/>
      <c r="L5632"/>
      <c r="M5632"/>
      <c r="N5632"/>
      <c r="O5632"/>
      <c r="S5632"/>
      <c r="T5632"/>
      <c r="U5632"/>
      <c r="V5632"/>
      <c r="Y5632"/>
      <c r="Z5632"/>
      <c r="AA5632"/>
      <c r="AB5632"/>
      <c r="AC5632"/>
      <c r="AD5632"/>
      <c r="AE5632"/>
      <c r="AF5632"/>
      <c r="AG5632"/>
      <c r="AH5632"/>
      <c r="AI5632"/>
      <c r="AJ5632"/>
      <c r="AK5632"/>
      <c r="AL5632"/>
    </row>
    <row r="5633" spans="3:38" ht="15" customHeight="1" x14ac:dyDescent="0.35">
      <c r="C5633"/>
      <c r="D5633"/>
      <c r="E5633"/>
      <c r="F5633"/>
      <c r="G5633"/>
      <c r="H5633"/>
      <c r="I5633"/>
      <c r="J5633"/>
      <c r="K5633"/>
      <c r="L5633"/>
      <c r="M5633"/>
      <c r="N5633"/>
      <c r="O5633"/>
      <c r="S5633"/>
      <c r="T5633"/>
      <c r="U5633"/>
      <c r="V5633"/>
      <c r="Y5633"/>
      <c r="Z5633"/>
      <c r="AA5633"/>
      <c r="AB5633"/>
      <c r="AC5633"/>
      <c r="AD5633"/>
      <c r="AE5633"/>
      <c r="AF5633"/>
      <c r="AG5633"/>
      <c r="AH5633"/>
      <c r="AI5633"/>
      <c r="AJ5633"/>
      <c r="AK5633"/>
      <c r="AL5633"/>
    </row>
    <row r="5634" spans="3:38" ht="15" customHeight="1" x14ac:dyDescent="0.35">
      <c r="C5634"/>
      <c r="D5634"/>
      <c r="E5634"/>
      <c r="F5634"/>
      <c r="G5634"/>
      <c r="H5634"/>
      <c r="I5634"/>
      <c r="J5634"/>
      <c r="K5634"/>
      <c r="L5634"/>
      <c r="M5634"/>
      <c r="N5634"/>
      <c r="O5634"/>
      <c r="S5634"/>
      <c r="T5634"/>
      <c r="U5634"/>
      <c r="V5634"/>
      <c r="Y5634"/>
      <c r="Z5634"/>
      <c r="AA5634"/>
      <c r="AB5634"/>
      <c r="AC5634"/>
      <c r="AD5634"/>
      <c r="AE5634"/>
      <c r="AF5634"/>
      <c r="AG5634"/>
      <c r="AH5634"/>
      <c r="AI5634"/>
      <c r="AJ5634"/>
      <c r="AK5634"/>
      <c r="AL5634"/>
    </row>
    <row r="5635" spans="3:38" ht="15" customHeight="1" x14ac:dyDescent="0.35">
      <c r="C5635"/>
      <c r="D5635"/>
      <c r="E5635"/>
      <c r="F5635"/>
      <c r="G5635"/>
      <c r="H5635"/>
      <c r="I5635"/>
      <c r="J5635"/>
      <c r="K5635"/>
      <c r="L5635"/>
      <c r="M5635"/>
      <c r="N5635"/>
      <c r="O5635"/>
      <c r="S5635"/>
      <c r="T5635"/>
      <c r="U5635"/>
      <c r="V5635"/>
      <c r="Y5635"/>
      <c r="Z5635"/>
      <c r="AA5635"/>
      <c r="AB5635"/>
      <c r="AC5635"/>
      <c r="AD5635"/>
      <c r="AE5635"/>
      <c r="AF5635"/>
      <c r="AG5635"/>
      <c r="AH5635"/>
      <c r="AI5635"/>
      <c r="AJ5635"/>
      <c r="AK5635"/>
      <c r="AL5635"/>
    </row>
    <row r="5636" spans="3:38" ht="15" customHeight="1" x14ac:dyDescent="0.35">
      <c r="C5636"/>
      <c r="D5636"/>
      <c r="E5636"/>
      <c r="F5636"/>
      <c r="G5636"/>
      <c r="H5636"/>
      <c r="I5636"/>
      <c r="J5636"/>
      <c r="K5636"/>
      <c r="L5636"/>
      <c r="M5636"/>
      <c r="N5636"/>
      <c r="O5636"/>
      <c r="S5636"/>
      <c r="T5636"/>
      <c r="U5636"/>
      <c r="V5636"/>
      <c r="Y5636"/>
      <c r="Z5636"/>
      <c r="AA5636"/>
      <c r="AB5636"/>
      <c r="AC5636"/>
      <c r="AD5636"/>
      <c r="AE5636"/>
      <c r="AF5636"/>
      <c r="AG5636"/>
      <c r="AH5636"/>
      <c r="AI5636"/>
      <c r="AJ5636"/>
      <c r="AK5636"/>
      <c r="AL5636"/>
    </row>
    <row r="5637" spans="3:38" ht="15" customHeight="1" x14ac:dyDescent="0.35">
      <c r="C5637"/>
      <c r="D5637"/>
      <c r="E5637"/>
      <c r="F5637"/>
      <c r="G5637"/>
      <c r="H5637"/>
      <c r="I5637"/>
      <c r="J5637"/>
      <c r="K5637"/>
      <c r="L5637"/>
      <c r="M5637"/>
      <c r="N5637"/>
      <c r="O5637"/>
      <c r="S5637"/>
      <c r="T5637"/>
      <c r="U5637"/>
      <c r="V5637"/>
      <c r="Y5637"/>
      <c r="Z5637"/>
      <c r="AA5637"/>
      <c r="AB5637"/>
      <c r="AC5637"/>
      <c r="AD5637"/>
      <c r="AE5637"/>
      <c r="AF5637"/>
      <c r="AG5637"/>
      <c r="AH5637"/>
      <c r="AI5637"/>
      <c r="AJ5637"/>
      <c r="AK5637"/>
      <c r="AL5637"/>
    </row>
    <row r="5638" spans="3:38" ht="15" customHeight="1" x14ac:dyDescent="0.35">
      <c r="C5638"/>
      <c r="D5638"/>
      <c r="E5638"/>
      <c r="F5638"/>
      <c r="G5638"/>
      <c r="H5638"/>
      <c r="I5638"/>
      <c r="J5638"/>
      <c r="K5638"/>
      <c r="L5638"/>
      <c r="M5638"/>
      <c r="N5638"/>
      <c r="O5638"/>
      <c r="S5638"/>
      <c r="T5638"/>
      <c r="U5638"/>
      <c r="V5638"/>
      <c r="Y5638"/>
      <c r="Z5638"/>
      <c r="AA5638"/>
      <c r="AB5638"/>
      <c r="AC5638"/>
      <c r="AD5638"/>
      <c r="AE5638"/>
      <c r="AF5638"/>
      <c r="AG5638"/>
      <c r="AH5638"/>
      <c r="AI5638"/>
      <c r="AJ5638"/>
      <c r="AK5638"/>
      <c r="AL5638"/>
    </row>
    <row r="5639" spans="3:38" ht="15" customHeight="1" x14ac:dyDescent="0.35">
      <c r="C5639"/>
      <c r="D5639"/>
      <c r="E5639"/>
      <c r="F5639"/>
      <c r="G5639"/>
      <c r="H5639"/>
      <c r="I5639"/>
      <c r="J5639"/>
      <c r="K5639"/>
      <c r="L5639"/>
      <c r="M5639"/>
      <c r="N5639"/>
      <c r="O5639"/>
      <c r="S5639"/>
      <c r="T5639"/>
      <c r="U5639"/>
      <c r="V5639"/>
      <c r="Y5639"/>
      <c r="Z5639"/>
      <c r="AA5639"/>
      <c r="AB5639"/>
      <c r="AC5639"/>
      <c r="AD5639"/>
      <c r="AE5639"/>
      <c r="AF5639"/>
      <c r="AG5639"/>
      <c r="AH5639"/>
      <c r="AI5639"/>
      <c r="AJ5639"/>
      <c r="AK5639"/>
      <c r="AL5639"/>
    </row>
    <row r="5640" spans="3:38" ht="15" customHeight="1" x14ac:dyDescent="0.35">
      <c r="C5640"/>
      <c r="D5640"/>
      <c r="E5640"/>
      <c r="F5640"/>
      <c r="G5640"/>
      <c r="H5640"/>
      <c r="I5640"/>
      <c r="J5640"/>
      <c r="K5640"/>
      <c r="L5640"/>
      <c r="M5640"/>
      <c r="N5640"/>
      <c r="O5640"/>
      <c r="S5640"/>
      <c r="T5640"/>
      <c r="U5640"/>
      <c r="V5640"/>
      <c r="Y5640"/>
      <c r="Z5640"/>
      <c r="AA5640"/>
      <c r="AB5640"/>
      <c r="AC5640"/>
      <c r="AD5640"/>
      <c r="AE5640"/>
      <c r="AF5640"/>
      <c r="AG5640"/>
      <c r="AH5640"/>
      <c r="AI5640"/>
      <c r="AJ5640"/>
      <c r="AK5640"/>
      <c r="AL5640"/>
    </row>
    <row r="5641" spans="3:38" ht="15" customHeight="1" x14ac:dyDescent="0.35">
      <c r="C5641"/>
      <c r="D5641"/>
      <c r="E5641"/>
      <c r="F5641"/>
      <c r="G5641"/>
      <c r="H5641"/>
      <c r="I5641"/>
      <c r="J5641"/>
      <c r="K5641"/>
      <c r="L5641"/>
      <c r="M5641"/>
      <c r="N5641"/>
      <c r="O5641"/>
      <c r="S5641"/>
      <c r="T5641"/>
      <c r="U5641"/>
      <c r="V5641"/>
      <c r="Y5641"/>
      <c r="Z5641"/>
      <c r="AA5641"/>
      <c r="AB5641"/>
      <c r="AC5641"/>
      <c r="AD5641"/>
      <c r="AE5641"/>
      <c r="AF5641"/>
      <c r="AG5641"/>
      <c r="AH5641"/>
      <c r="AI5641"/>
      <c r="AJ5641"/>
      <c r="AK5641"/>
      <c r="AL5641"/>
    </row>
    <row r="5642" spans="3:38" ht="15" customHeight="1" x14ac:dyDescent="0.35">
      <c r="C5642"/>
      <c r="D5642"/>
      <c r="E5642"/>
      <c r="F5642"/>
      <c r="G5642"/>
      <c r="H5642"/>
      <c r="I5642"/>
      <c r="J5642"/>
      <c r="K5642"/>
      <c r="L5642"/>
      <c r="M5642"/>
      <c r="N5642"/>
      <c r="O5642"/>
      <c r="S5642"/>
      <c r="T5642"/>
      <c r="U5642"/>
      <c r="V5642"/>
      <c r="Y5642"/>
      <c r="Z5642"/>
      <c r="AA5642"/>
      <c r="AB5642"/>
      <c r="AC5642"/>
      <c r="AD5642"/>
      <c r="AE5642"/>
      <c r="AF5642"/>
      <c r="AG5642"/>
      <c r="AH5642"/>
      <c r="AI5642"/>
      <c r="AJ5642"/>
      <c r="AK5642"/>
      <c r="AL5642"/>
    </row>
    <row r="5643" spans="3:38" ht="15" customHeight="1" x14ac:dyDescent="0.35">
      <c r="C5643"/>
      <c r="D5643"/>
      <c r="E5643"/>
      <c r="F5643"/>
      <c r="G5643"/>
      <c r="H5643"/>
      <c r="I5643"/>
      <c r="J5643"/>
      <c r="K5643"/>
      <c r="L5643"/>
      <c r="M5643"/>
      <c r="N5643"/>
      <c r="O5643"/>
      <c r="S5643"/>
      <c r="T5643"/>
      <c r="U5643"/>
      <c r="V5643"/>
      <c r="Y5643"/>
      <c r="Z5643"/>
      <c r="AA5643"/>
      <c r="AB5643"/>
      <c r="AC5643"/>
      <c r="AD5643"/>
      <c r="AE5643"/>
      <c r="AF5643"/>
      <c r="AG5643"/>
      <c r="AH5643"/>
      <c r="AI5643"/>
      <c r="AJ5643"/>
      <c r="AK5643"/>
      <c r="AL5643"/>
    </row>
    <row r="5644" spans="3:38" ht="15" customHeight="1" x14ac:dyDescent="0.35">
      <c r="C5644"/>
      <c r="D5644"/>
      <c r="E5644"/>
      <c r="F5644"/>
      <c r="G5644"/>
      <c r="H5644"/>
      <c r="I5644"/>
      <c r="J5644"/>
      <c r="K5644"/>
      <c r="L5644"/>
      <c r="M5644"/>
      <c r="N5644"/>
      <c r="O5644"/>
      <c r="S5644"/>
      <c r="T5644"/>
      <c r="U5644"/>
      <c r="V5644"/>
      <c r="Y5644"/>
      <c r="Z5644"/>
      <c r="AA5644"/>
      <c r="AB5644"/>
      <c r="AC5644"/>
      <c r="AD5644"/>
      <c r="AE5644"/>
      <c r="AF5644"/>
      <c r="AG5644"/>
      <c r="AH5644"/>
      <c r="AI5644"/>
      <c r="AJ5644"/>
      <c r="AK5644"/>
      <c r="AL5644"/>
    </row>
    <row r="5645" spans="3:38" ht="15" customHeight="1" x14ac:dyDescent="0.35">
      <c r="C5645"/>
      <c r="D5645"/>
      <c r="E5645"/>
      <c r="F5645"/>
      <c r="G5645"/>
      <c r="H5645"/>
      <c r="I5645"/>
      <c r="J5645"/>
      <c r="K5645"/>
      <c r="L5645"/>
      <c r="M5645"/>
      <c r="N5645"/>
      <c r="O5645"/>
      <c r="S5645"/>
      <c r="T5645"/>
      <c r="U5645"/>
      <c r="V5645"/>
      <c r="Y5645"/>
      <c r="Z5645"/>
      <c r="AA5645"/>
      <c r="AB5645"/>
      <c r="AC5645"/>
      <c r="AD5645"/>
      <c r="AE5645"/>
      <c r="AF5645"/>
      <c r="AG5645"/>
      <c r="AH5645"/>
      <c r="AI5645"/>
      <c r="AJ5645"/>
      <c r="AK5645"/>
      <c r="AL5645"/>
    </row>
    <row r="5646" spans="3:38" ht="15" customHeight="1" x14ac:dyDescent="0.35">
      <c r="C5646"/>
      <c r="D5646"/>
      <c r="E5646"/>
      <c r="F5646"/>
      <c r="G5646"/>
      <c r="H5646"/>
      <c r="I5646"/>
      <c r="J5646"/>
      <c r="K5646"/>
      <c r="L5646"/>
      <c r="M5646"/>
      <c r="N5646"/>
      <c r="O5646"/>
      <c r="S5646"/>
      <c r="T5646"/>
      <c r="U5646"/>
      <c r="V5646"/>
      <c r="Y5646"/>
      <c r="Z5646"/>
      <c r="AA5646"/>
      <c r="AB5646"/>
      <c r="AC5646"/>
      <c r="AD5646"/>
      <c r="AE5646"/>
      <c r="AF5646"/>
      <c r="AG5646"/>
      <c r="AH5646"/>
      <c r="AI5646"/>
      <c r="AJ5646"/>
      <c r="AK5646"/>
      <c r="AL5646"/>
    </row>
    <row r="5647" spans="3:38" ht="15" customHeight="1" x14ac:dyDescent="0.35">
      <c r="C5647"/>
      <c r="D5647"/>
      <c r="E5647"/>
      <c r="F5647"/>
      <c r="G5647"/>
      <c r="H5647"/>
      <c r="I5647"/>
      <c r="J5647"/>
      <c r="K5647"/>
      <c r="L5647"/>
      <c r="M5647"/>
      <c r="N5647"/>
      <c r="O5647"/>
      <c r="S5647"/>
      <c r="T5647"/>
      <c r="U5647"/>
      <c r="V5647"/>
      <c r="Y5647"/>
      <c r="Z5647"/>
      <c r="AA5647"/>
      <c r="AB5647"/>
      <c r="AC5647"/>
      <c r="AD5647"/>
      <c r="AE5647"/>
      <c r="AF5647"/>
      <c r="AG5647"/>
      <c r="AH5647"/>
      <c r="AI5647"/>
      <c r="AJ5647"/>
      <c r="AK5647"/>
      <c r="AL5647"/>
    </row>
    <row r="5648" spans="3:38" ht="15" customHeight="1" x14ac:dyDescent="0.35">
      <c r="C5648"/>
      <c r="D5648"/>
      <c r="E5648"/>
      <c r="F5648"/>
      <c r="G5648"/>
      <c r="H5648"/>
      <c r="I5648"/>
      <c r="J5648"/>
      <c r="K5648"/>
      <c r="L5648"/>
      <c r="M5648"/>
      <c r="N5648"/>
      <c r="O5648"/>
      <c r="S5648"/>
      <c r="T5648"/>
      <c r="U5648"/>
      <c r="V5648"/>
      <c r="Y5648"/>
      <c r="Z5648"/>
      <c r="AA5648"/>
      <c r="AB5648"/>
      <c r="AC5648"/>
      <c r="AD5648"/>
      <c r="AE5648"/>
      <c r="AF5648"/>
      <c r="AG5648"/>
      <c r="AH5648"/>
      <c r="AI5648"/>
      <c r="AJ5648"/>
      <c r="AK5648"/>
      <c r="AL5648"/>
    </row>
    <row r="5649" spans="3:38" ht="15" customHeight="1" x14ac:dyDescent="0.35">
      <c r="C5649"/>
      <c r="D5649"/>
      <c r="E5649"/>
      <c r="F5649"/>
      <c r="G5649"/>
      <c r="H5649"/>
      <c r="I5649"/>
      <c r="J5649"/>
      <c r="K5649"/>
      <c r="L5649"/>
      <c r="M5649"/>
      <c r="N5649"/>
      <c r="O5649"/>
      <c r="S5649"/>
      <c r="T5649"/>
      <c r="U5649"/>
      <c r="V5649"/>
      <c r="Y5649"/>
      <c r="Z5649"/>
      <c r="AA5649"/>
      <c r="AB5649"/>
      <c r="AC5649"/>
      <c r="AD5649"/>
      <c r="AE5649"/>
      <c r="AF5649"/>
      <c r="AG5649"/>
      <c r="AH5649"/>
      <c r="AI5649"/>
      <c r="AJ5649"/>
      <c r="AK5649"/>
      <c r="AL5649"/>
    </row>
    <row r="5650" spans="3:38" ht="15" customHeight="1" x14ac:dyDescent="0.35">
      <c r="C5650"/>
      <c r="D5650"/>
      <c r="E5650"/>
      <c r="F5650"/>
      <c r="G5650"/>
      <c r="H5650"/>
      <c r="I5650"/>
      <c r="J5650"/>
      <c r="K5650"/>
      <c r="L5650"/>
      <c r="M5650"/>
      <c r="N5650"/>
      <c r="O5650"/>
      <c r="S5650"/>
      <c r="T5650"/>
      <c r="U5650"/>
      <c r="V5650"/>
      <c r="Y5650"/>
      <c r="Z5650"/>
      <c r="AA5650"/>
      <c r="AB5650"/>
      <c r="AC5650"/>
      <c r="AD5650"/>
      <c r="AE5650"/>
      <c r="AF5650"/>
      <c r="AG5650"/>
      <c r="AH5650"/>
      <c r="AI5650"/>
      <c r="AJ5650"/>
      <c r="AK5650"/>
      <c r="AL5650"/>
    </row>
    <row r="5651" spans="3:38" ht="15" customHeight="1" x14ac:dyDescent="0.35">
      <c r="C5651"/>
      <c r="D5651"/>
      <c r="E5651"/>
      <c r="F5651"/>
      <c r="G5651"/>
      <c r="H5651"/>
      <c r="I5651"/>
      <c r="J5651"/>
      <c r="K5651"/>
      <c r="L5651"/>
      <c r="M5651"/>
      <c r="N5651"/>
      <c r="O5651"/>
      <c r="S5651"/>
      <c r="T5651"/>
      <c r="U5651"/>
      <c r="V5651"/>
      <c r="Y5651"/>
      <c r="Z5651"/>
      <c r="AA5651"/>
      <c r="AB5651"/>
      <c r="AC5651"/>
      <c r="AD5651"/>
      <c r="AE5651"/>
      <c r="AF5651"/>
      <c r="AG5651"/>
      <c r="AH5651"/>
      <c r="AI5651"/>
      <c r="AJ5651"/>
      <c r="AK5651"/>
      <c r="AL5651"/>
    </row>
    <row r="5652" spans="3:38" ht="15" customHeight="1" x14ac:dyDescent="0.35">
      <c r="C5652"/>
      <c r="D5652"/>
      <c r="E5652"/>
      <c r="F5652"/>
      <c r="G5652"/>
      <c r="H5652"/>
      <c r="I5652"/>
      <c r="J5652"/>
      <c r="K5652"/>
      <c r="L5652"/>
      <c r="M5652"/>
      <c r="N5652"/>
      <c r="O5652"/>
      <c r="S5652"/>
      <c r="T5652"/>
      <c r="U5652"/>
      <c r="V5652"/>
      <c r="Y5652"/>
      <c r="Z5652"/>
      <c r="AA5652"/>
      <c r="AB5652"/>
      <c r="AC5652"/>
      <c r="AD5652"/>
      <c r="AE5652"/>
      <c r="AF5652"/>
      <c r="AG5652"/>
      <c r="AH5652"/>
      <c r="AI5652"/>
      <c r="AJ5652"/>
      <c r="AK5652"/>
      <c r="AL5652"/>
    </row>
    <row r="5653" spans="3:38" ht="15" customHeight="1" x14ac:dyDescent="0.35">
      <c r="C5653"/>
      <c r="D5653"/>
      <c r="E5653"/>
      <c r="F5653"/>
      <c r="G5653"/>
      <c r="H5653"/>
      <c r="I5653"/>
      <c r="J5653"/>
      <c r="K5653"/>
      <c r="L5653"/>
      <c r="M5653"/>
      <c r="N5653"/>
      <c r="O5653"/>
      <c r="S5653"/>
      <c r="T5653"/>
      <c r="U5653"/>
      <c r="V5653"/>
      <c r="Y5653"/>
      <c r="Z5653"/>
      <c r="AA5653"/>
      <c r="AB5653"/>
      <c r="AC5653"/>
      <c r="AD5653"/>
      <c r="AE5653"/>
      <c r="AF5653"/>
      <c r="AG5653"/>
      <c r="AH5653"/>
      <c r="AI5653"/>
      <c r="AJ5653"/>
      <c r="AK5653"/>
      <c r="AL5653"/>
    </row>
    <row r="5654" spans="3:38" ht="15" customHeight="1" x14ac:dyDescent="0.35">
      <c r="C5654"/>
      <c r="D5654"/>
      <c r="E5654"/>
      <c r="F5654"/>
      <c r="G5654"/>
      <c r="H5654"/>
      <c r="I5654"/>
      <c r="J5654"/>
      <c r="K5654"/>
      <c r="L5654"/>
      <c r="M5654"/>
      <c r="N5654"/>
      <c r="O5654"/>
      <c r="S5654"/>
      <c r="T5654"/>
      <c r="U5654"/>
      <c r="V5654"/>
      <c r="Y5654"/>
      <c r="Z5654"/>
      <c r="AA5654"/>
      <c r="AB5654"/>
      <c r="AC5654"/>
      <c r="AD5654"/>
      <c r="AE5654"/>
      <c r="AF5654"/>
      <c r="AG5654"/>
      <c r="AH5654"/>
      <c r="AI5654"/>
      <c r="AJ5654"/>
      <c r="AK5654"/>
      <c r="AL5654"/>
    </row>
    <row r="5655" spans="3:38" ht="15" customHeight="1" x14ac:dyDescent="0.35">
      <c r="C5655"/>
      <c r="D5655"/>
      <c r="E5655"/>
      <c r="F5655"/>
      <c r="G5655"/>
      <c r="H5655"/>
      <c r="I5655"/>
      <c r="J5655"/>
      <c r="K5655"/>
      <c r="L5655"/>
      <c r="M5655"/>
      <c r="N5655"/>
      <c r="O5655"/>
      <c r="S5655"/>
      <c r="T5655"/>
      <c r="U5655"/>
      <c r="V5655"/>
      <c r="Y5655"/>
      <c r="Z5655"/>
      <c r="AA5655"/>
      <c r="AB5655"/>
      <c r="AC5655"/>
      <c r="AD5655"/>
      <c r="AE5655"/>
      <c r="AF5655"/>
      <c r="AG5655"/>
      <c r="AH5655"/>
      <c r="AI5655"/>
      <c r="AJ5655"/>
      <c r="AK5655"/>
      <c r="AL5655"/>
    </row>
    <row r="5656" spans="3:38" ht="15" customHeight="1" x14ac:dyDescent="0.35">
      <c r="C5656"/>
      <c r="D5656"/>
      <c r="E5656"/>
      <c r="F5656"/>
      <c r="G5656"/>
      <c r="H5656"/>
      <c r="I5656"/>
      <c r="J5656"/>
      <c r="K5656"/>
      <c r="L5656"/>
      <c r="M5656"/>
      <c r="N5656"/>
      <c r="O5656"/>
      <c r="S5656"/>
      <c r="T5656"/>
      <c r="U5656"/>
      <c r="V5656"/>
      <c r="Y5656"/>
      <c r="Z5656"/>
      <c r="AA5656"/>
      <c r="AB5656"/>
      <c r="AC5656"/>
      <c r="AD5656"/>
      <c r="AE5656"/>
      <c r="AF5656"/>
      <c r="AG5656"/>
      <c r="AH5656"/>
      <c r="AI5656"/>
      <c r="AJ5656"/>
      <c r="AK5656"/>
      <c r="AL5656"/>
    </row>
    <row r="5657" spans="3:38" ht="15" customHeight="1" x14ac:dyDescent="0.35">
      <c r="C5657"/>
      <c r="D5657"/>
      <c r="E5657"/>
      <c r="F5657"/>
      <c r="G5657"/>
      <c r="H5657"/>
      <c r="I5657"/>
      <c r="J5657"/>
      <c r="K5657"/>
      <c r="L5657"/>
      <c r="M5657"/>
      <c r="N5657"/>
      <c r="O5657"/>
      <c r="S5657"/>
      <c r="T5657"/>
      <c r="U5657"/>
      <c r="V5657"/>
      <c r="Y5657"/>
      <c r="Z5657"/>
      <c r="AA5657"/>
      <c r="AB5657"/>
      <c r="AC5657"/>
      <c r="AD5657"/>
      <c r="AE5657"/>
      <c r="AF5657"/>
      <c r="AG5657"/>
      <c r="AH5657"/>
      <c r="AI5657"/>
      <c r="AJ5657"/>
      <c r="AK5657"/>
      <c r="AL5657"/>
    </row>
    <row r="5658" spans="3:38" ht="15" customHeight="1" x14ac:dyDescent="0.35">
      <c r="C5658"/>
      <c r="D5658"/>
      <c r="E5658"/>
      <c r="F5658"/>
      <c r="G5658"/>
      <c r="H5658"/>
      <c r="I5658"/>
      <c r="J5658"/>
      <c r="K5658"/>
      <c r="L5658"/>
      <c r="M5658"/>
      <c r="N5658"/>
      <c r="O5658"/>
      <c r="S5658"/>
      <c r="T5658"/>
      <c r="U5658"/>
      <c r="V5658"/>
      <c r="Y5658"/>
      <c r="Z5658"/>
      <c r="AA5658"/>
      <c r="AB5658"/>
      <c r="AC5658"/>
      <c r="AD5658"/>
      <c r="AE5658"/>
      <c r="AF5658"/>
      <c r="AG5658"/>
      <c r="AH5658"/>
      <c r="AI5658"/>
      <c r="AJ5658"/>
      <c r="AK5658"/>
      <c r="AL5658"/>
    </row>
    <row r="5659" spans="3:38" ht="15" customHeight="1" x14ac:dyDescent="0.35">
      <c r="C5659"/>
      <c r="D5659"/>
      <c r="E5659"/>
      <c r="F5659"/>
      <c r="G5659"/>
      <c r="H5659"/>
      <c r="I5659"/>
      <c r="J5659"/>
      <c r="K5659"/>
      <c r="L5659"/>
      <c r="M5659"/>
      <c r="N5659"/>
      <c r="O5659"/>
      <c r="S5659"/>
      <c r="T5659"/>
      <c r="U5659"/>
      <c r="V5659"/>
      <c r="Y5659"/>
      <c r="Z5659"/>
      <c r="AA5659"/>
      <c r="AB5659"/>
      <c r="AC5659"/>
      <c r="AD5659"/>
      <c r="AE5659"/>
      <c r="AF5659"/>
      <c r="AG5659"/>
      <c r="AH5659"/>
      <c r="AI5659"/>
      <c r="AJ5659"/>
      <c r="AK5659"/>
      <c r="AL5659"/>
    </row>
    <row r="5660" spans="3:38" ht="15" customHeight="1" x14ac:dyDescent="0.35">
      <c r="C5660"/>
      <c r="D5660"/>
      <c r="E5660"/>
      <c r="F5660"/>
      <c r="G5660"/>
      <c r="H5660"/>
      <c r="I5660"/>
      <c r="J5660"/>
      <c r="K5660"/>
      <c r="L5660"/>
      <c r="M5660"/>
      <c r="N5660"/>
      <c r="O5660"/>
      <c r="S5660"/>
      <c r="T5660"/>
      <c r="U5660"/>
      <c r="V5660"/>
      <c r="Y5660"/>
      <c r="Z5660"/>
      <c r="AA5660"/>
      <c r="AB5660"/>
      <c r="AC5660"/>
      <c r="AD5660"/>
      <c r="AE5660"/>
      <c r="AF5660"/>
      <c r="AG5660"/>
      <c r="AH5660"/>
      <c r="AI5660"/>
      <c r="AJ5660"/>
      <c r="AK5660"/>
      <c r="AL5660"/>
    </row>
    <row r="5661" spans="3:38" ht="15" customHeight="1" x14ac:dyDescent="0.35">
      <c r="C5661"/>
      <c r="D5661"/>
      <c r="E5661"/>
      <c r="F5661"/>
      <c r="G5661"/>
      <c r="H5661"/>
      <c r="I5661"/>
      <c r="J5661"/>
      <c r="K5661"/>
      <c r="L5661"/>
      <c r="M5661"/>
      <c r="N5661"/>
      <c r="O5661"/>
      <c r="S5661"/>
      <c r="T5661"/>
      <c r="U5661"/>
      <c r="V5661"/>
      <c r="Y5661"/>
      <c r="Z5661"/>
      <c r="AA5661"/>
      <c r="AB5661"/>
      <c r="AC5661"/>
      <c r="AD5661"/>
      <c r="AE5661"/>
      <c r="AF5661"/>
      <c r="AG5661"/>
      <c r="AH5661"/>
      <c r="AI5661"/>
      <c r="AJ5661"/>
      <c r="AK5661"/>
      <c r="AL5661"/>
    </row>
    <row r="5662" spans="3:38" ht="15" customHeight="1" x14ac:dyDescent="0.35">
      <c r="C5662"/>
      <c r="D5662"/>
      <c r="E5662"/>
      <c r="F5662"/>
      <c r="G5662"/>
      <c r="H5662"/>
      <c r="I5662"/>
      <c r="J5662"/>
      <c r="K5662"/>
      <c r="L5662"/>
      <c r="M5662"/>
      <c r="N5662"/>
      <c r="O5662"/>
      <c r="S5662"/>
      <c r="T5662"/>
      <c r="U5662"/>
      <c r="V5662"/>
      <c r="Y5662"/>
      <c r="Z5662"/>
      <c r="AA5662"/>
      <c r="AB5662"/>
      <c r="AC5662"/>
      <c r="AD5662"/>
      <c r="AE5662"/>
      <c r="AF5662"/>
      <c r="AG5662"/>
      <c r="AH5662"/>
      <c r="AI5662"/>
      <c r="AJ5662"/>
      <c r="AK5662"/>
      <c r="AL5662"/>
    </row>
    <row r="5663" spans="3:38" ht="15" customHeight="1" x14ac:dyDescent="0.35">
      <c r="C5663"/>
      <c r="D5663"/>
      <c r="E5663"/>
      <c r="F5663"/>
      <c r="G5663"/>
      <c r="H5663"/>
      <c r="I5663"/>
      <c r="J5663"/>
      <c r="K5663"/>
      <c r="L5663"/>
      <c r="M5663"/>
      <c r="N5663"/>
      <c r="O5663"/>
      <c r="S5663"/>
      <c r="T5663"/>
      <c r="U5663"/>
      <c r="V5663"/>
      <c r="Y5663"/>
      <c r="Z5663"/>
      <c r="AA5663"/>
      <c r="AB5663"/>
      <c r="AC5663"/>
      <c r="AD5663"/>
      <c r="AE5663"/>
      <c r="AF5663"/>
      <c r="AG5663"/>
      <c r="AH5663"/>
      <c r="AI5663"/>
      <c r="AJ5663"/>
      <c r="AK5663"/>
      <c r="AL5663"/>
    </row>
    <row r="5664" spans="3:38" ht="15" customHeight="1" x14ac:dyDescent="0.35">
      <c r="C5664"/>
      <c r="D5664"/>
      <c r="E5664"/>
      <c r="F5664"/>
      <c r="G5664"/>
      <c r="H5664"/>
      <c r="I5664"/>
      <c r="J5664"/>
      <c r="K5664"/>
      <c r="L5664"/>
      <c r="M5664"/>
      <c r="N5664"/>
      <c r="O5664"/>
      <c r="S5664"/>
      <c r="T5664"/>
      <c r="U5664"/>
      <c r="V5664"/>
      <c r="Y5664"/>
      <c r="Z5664"/>
      <c r="AA5664"/>
      <c r="AB5664"/>
      <c r="AC5664"/>
      <c r="AD5664"/>
      <c r="AE5664"/>
      <c r="AF5664"/>
      <c r="AG5664"/>
      <c r="AH5664"/>
      <c r="AI5664"/>
      <c r="AJ5664"/>
      <c r="AK5664"/>
      <c r="AL5664"/>
    </row>
    <row r="5665" spans="3:38" ht="15" customHeight="1" x14ac:dyDescent="0.35">
      <c r="C5665"/>
      <c r="D5665"/>
      <c r="E5665"/>
      <c r="F5665"/>
      <c r="G5665"/>
      <c r="H5665"/>
      <c r="I5665"/>
      <c r="J5665"/>
      <c r="K5665"/>
      <c r="L5665"/>
      <c r="M5665"/>
      <c r="N5665"/>
      <c r="O5665"/>
      <c r="S5665"/>
      <c r="T5665"/>
      <c r="U5665"/>
      <c r="V5665"/>
      <c r="Y5665"/>
      <c r="Z5665"/>
      <c r="AA5665"/>
      <c r="AB5665"/>
      <c r="AC5665"/>
      <c r="AD5665"/>
      <c r="AE5665"/>
      <c r="AF5665"/>
      <c r="AG5665"/>
      <c r="AH5665"/>
      <c r="AI5665"/>
      <c r="AJ5665"/>
      <c r="AK5665"/>
      <c r="AL5665"/>
    </row>
    <row r="5666" spans="3:38" ht="15" customHeight="1" x14ac:dyDescent="0.35">
      <c r="C5666"/>
      <c r="D5666"/>
      <c r="E5666"/>
      <c r="F5666"/>
      <c r="G5666"/>
      <c r="H5666"/>
      <c r="I5666"/>
      <c r="J5666"/>
      <c r="K5666"/>
      <c r="L5666"/>
      <c r="M5666"/>
      <c r="N5666"/>
      <c r="O5666"/>
      <c r="S5666"/>
      <c r="T5666"/>
      <c r="U5666"/>
      <c r="V5666"/>
      <c r="Y5666"/>
      <c r="Z5666"/>
      <c r="AA5666"/>
      <c r="AB5666"/>
      <c r="AC5666"/>
      <c r="AD5666"/>
      <c r="AE5666"/>
      <c r="AF5666"/>
      <c r="AG5666"/>
      <c r="AH5666"/>
      <c r="AI5666"/>
      <c r="AJ5666"/>
      <c r="AK5666"/>
      <c r="AL5666"/>
    </row>
    <row r="5667" spans="3:38" ht="15" customHeight="1" x14ac:dyDescent="0.35">
      <c r="C5667"/>
      <c r="D5667"/>
      <c r="E5667"/>
      <c r="F5667"/>
      <c r="G5667"/>
      <c r="H5667"/>
      <c r="I5667"/>
      <c r="J5667"/>
      <c r="K5667"/>
      <c r="L5667"/>
      <c r="M5667"/>
      <c r="N5667"/>
      <c r="O5667"/>
      <c r="S5667"/>
      <c r="T5667"/>
      <c r="U5667"/>
      <c r="V5667"/>
      <c r="Y5667"/>
      <c r="Z5667"/>
      <c r="AA5667"/>
      <c r="AB5667"/>
      <c r="AC5667"/>
      <c r="AD5667"/>
      <c r="AE5667"/>
      <c r="AF5667"/>
      <c r="AG5667"/>
      <c r="AH5667"/>
      <c r="AI5667"/>
      <c r="AJ5667"/>
      <c r="AK5667"/>
      <c r="AL5667"/>
    </row>
    <row r="5668" spans="3:38" ht="15" customHeight="1" x14ac:dyDescent="0.35">
      <c r="C5668"/>
      <c r="D5668"/>
      <c r="E5668"/>
      <c r="F5668"/>
      <c r="G5668"/>
      <c r="H5668"/>
      <c r="I5668"/>
      <c r="J5668"/>
      <c r="K5668"/>
      <c r="L5668"/>
      <c r="M5668"/>
      <c r="N5668"/>
      <c r="O5668"/>
      <c r="S5668"/>
      <c r="T5668"/>
      <c r="U5668"/>
      <c r="V5668"/>
      <c r="Y5668"/>
      <c r="Z5668"/>
      <c r="AA5668"/>
      <c r="AB5668"/>
      <c r="AC5668"/>
      <c r="AD5668"/>
      <c r="AE5668"/>
      <c r="AF5668"/>
      <c r="AG5668"/>
      <c r="AH5668"/>
      <c r="AI5668"/>
      <c r="AJ5668"/>
      <c r="AK5668"/>
      <c r="AL5668"/>
    </row>
    <row r="5669" spans="3:38" ht="15" customHeight="1" x14ac:dyDescent="0.35">
      <c r="C5669"/>
      <c r="D5669"/>
      <c r="E5669"/>
      <c r="F5669"/>
      <c r="G5669"/>
      <c r="H5669"/>
      <c r="I5669"/>
      <c r="J5669"/>
      <c r="K5669"/>
      <c r="L5669"/>
      <c r="M5669"/>
      <c r="N5669"/>
      <c r="O5669"/>
      <c r="S5669"/>
      <c r="T5669"/>
      <c r="U5669"/>
      <c r="V5669"/>
      <c r="Y5669"/>
      <c r="Z5669"/>
      <c r="AA5669"/>
      <c r="AB5669"/>
      <c r="AC5669"/>
      <c r="AD5669"/>
      <c r="AE5669"/>
      <c r="AF5669"/>
      <c r="AG5669"/>
      <c r="AH5669"/>
      <c r="AI5669"/>
      <c r="AJ5669"/>
      <c r="AK5669"/>
      <c r="AL5669"/>
    </row>
    <row r="5670" spans="3:38" ht="15" customHeight="1" x14ac:dyDescent="0.35">
      <c r="C5670"/>
      <c r="D5670"/>
      <c r="E5670"/>
      <c r="F5670"/>
      <c r="G5670"/>
      <c r="H5670"/>
      <c r="I5670"/>
      <c r="J5670"/>
      <c r="K5670"/>
      <c r="L5670"/>
      <c r="M5670"/>
      <c r="N5670"/>
      <c r="O5670"/>
      <c r="S5670"/>
      <c r="T5670"/>
      <c r="U5670"/>
      <c r="V5670"/>
      <c r="Y5670"/>
      <c r="Z5670"/>
      <c r="AA5670"/>
      <c r="AB5670"/>
      <c r="AC5670"/>
      <c r="AD5670"/>
      <c r="AE5670"/>
      <c r="AF5670"/>
      <c r="AG5670"/>
      <c r="AH5670"/>
      <c r="AI5670"/>
      <c r="AJ5670"/>
      <c r="AK5670"/>
      <c r="AL5670"/>
    </row>
    <row r="5671" spans="3:38" ht="15" customHeight="1" x14ac:dyDescent="0.35">
      <c r="C5671"/>
      <c r="D5671"/>
      <c r="E5671"/>
      <c r="F5671"/>
      <c r="G5671"/>
      <c r="H5671"/>
      <c r="I5671"/>
      <c r="J5671"/>
      <c r="K5671"/>
      <c r="L5671"/>
      <c r="M5671"/>
      <c r="N5671"/>
      <c r="O5671"/>
      <c r="S5671"/>
      <c r="T5671"/>
      <c r="U5671"/>
      <c r="V5671"/>
      <c r="Y5671"/>
      <c r="Z5671"/>
      <c r="AA5671"/>
      <c r="AB5671"/>
      <c r="AC5671"/>
      <c r="AD5671"/>
      <c r="AE5671"/>
      <c r="AF5671"/>
      <c r="AG5671"/>
      <c r="AH5671"/>
      <c r="AI5671"/>
      <c r="AJ5671"/>
      <c r="AK5671"/>
      <c r="AL5671"/>
    </row>
    <row r="5672" spans="3:38" ht="15" customHeight="1" x14ac:dyDescent="0.35">
      <c r="C5672"/>
      <c r="D5672"/>
      <c r="E5672"/>
      <c r="F5672"/>
      <c r="G5672"/>
      <c r="H5672"/>
      <c r="I5672"/>
      <c r="J5672"/>
      <c r="K5672"/>
      <c r="L5672"/>
      <c r="M5672"/>
      <c r="N5672"/>
      <c r="O5672"/>
      <c r="S5672"/>
      <c r="T5672"/>
      <c r="U5672"/>
      <c r="V5672"/>
      <c r="Y5672"/>
      <c r="Z5672"/>
      <c r="AA5672"/>
      <c r="AB5672"/>
      <c r="AC5672"/>
      <c r="AD5672"/>
      <c r="AE5672"/>
      <c r="AF5672"/>
      <c r="AG5672"/>
      <c r="AH5672"/>
      <c r="AI5672"/>
      <c r="AJ5672"/>
      <c r="AK5672"/>
      <c r="AL5672"/>
    </row>
    <row r="5673" spans="3:38" ht="15" customHeight="1" x14ac:dyDescent="0.35">
      <c r="C5673"/>
      <c r="D5673"/>
      <c r="E5673"/>
      <c r="F5673"/>
      <c r="G5673"/>
      <c r="H5673"/>
      <c r="I5673"/>
      <c r="J5673"/>
      <c r="K5673"/>
      <c r="L5673"/>
      <c r="M5673"/>
      <c r="N5673"/>
      <c r="O5673"/>
      <c r="S5673"/>
      <c r="T5673"/>
      <c r="U5673"/>
      <c r="V5673"/>
      <c r="Y5673"/>
      <c r="Z5673"/>
      <c r="AA5673"/>
      <c r="AB5673"/>
      <c r="AC5673"/>
      <c r="AD5673"/>
      <c r="AE5673"/>
      <c r="AF5673"/>
      <c r="AG5673"/>
      <c r="AH5673"/>
      <c r="AI5673"/>
      <c r="AJ5673"/>
      <c r="AK5673"/>
      <c r="AL5673"/>
    </row>
    <row r="5674" spans="3:38" ht="15" customHeight="1" x14ac:dyDescent="0.35">
      <c r="C5674"/>
      <c r="D5674"/>
      <c r="E5674"/>
      <c r="F5674"/>
      <c r="G5674"/>
      <c r="H5674"/>
      <c r="I5674"/>
      <c r="J5674"/>
      <c r="K5674"/>
      <c r="L5674"/>
      <c r="M5674"/>
      <c r="N5674"/>
      <c r="O5674"/>
      <c r="S5674"/>
      <c r="T5674"/>
      <c r="U5674"/>
      <c r="V5674"/>
      <c r="Y5674"/>
      <c r="Z5674"/>
      <c r="AA5674"/>
      <c r="AB5674"/>
      <c r="AC5674"/>
      <c r="AD5674"/>
      <c r="AE5674"/>
      <c r="AF5674"/>
      <c r="AG5674"/>
      <c r="AH5674"/>
      <c r="AI5674"/>
      <c r="AJ5674"/>
      <c r="AK5674"/>
      <c r="AL5674"/>
    </row>
    <row r="5675" spans="3:38" ht="15" customHeight="1" x14ac:dyDescent="0.35">
      <c r="C5675"/>
      <c r="D5675"/>
      <c r="E5675"/>
      <c r="F5675"/>
      <c r="G5675"/>
      <c r="H5675"/>
      <c r="I5675"/>
      <c r="J5675"/>
      <c r="K5675"/>
      <c r="L5675"/>
      <c r="M5675"/>
      <c r="N5675"/>
      <c r="O5675"/>
      <c r="S5675"/>
      <c r="T5675"/>
      <c r="U5675"/>
      <c r="V5675"/>
      <c r="Y5675"/>
      <c r="Z5675"/>
      <c r="AA5675"/>
      <c r="AB5675"/>
      <c r="AC5675"/>
      <c r="AD5675"/>
      <c r="AE5675"/>
      <c r="AF5675"/>
      <c r="AG5675"/>
      <c r="AH5675"/>
      <c r="AI5675"/>
      <c r="AJ5675"/>
      <c r="AK5675"/>
      <c r="AL5675"/>
    </row>
    <row r="5676" spans="3:38" ht="15" customHeight="1" x14ac:dyDescent="0.35">
      <c r="C5676"/>
      <c r="D5676"/>
      <c r="E5676"/>
      <c r="F5676"/>
      <c r="G5676"/>
      <c r="H5676"/>
      <c r="I5676"/>
      <c r="J5676"/>
      <c r="K5676"/>
      <c r="L5676"/>
      <c r="M5676"/>
      <c r="N5676"/>
      <c r="O5676"/>
      <c r="S5676"/>
      <c r="T5676"/>
      <c r="U5676"/>
      <c r="V5676"/>
      <c r="Y5676"/>
      <c r="Z5676"/>
      <c r="AA5676"/>
      <c r="AB5676"/>
      <c r="AC5676"/>
      <c r="AD5676"/>
      <c r="AE5676"/>
      <c r="AF5676"/>
      <c r="AG5676"/>
      <c r="AH5676"/>
      <c r="AI5676"/>
      <c r="AJ5676"/>
      <c r="AK5676"/>
      <c r="AL5676"/>
    </row>
    <row r="5677" spans="3:38" ht="15" customHeight="1" x14ac:dyDescent="0.35">
      <c r="C5677"/>
      <c r="D5677"/>
      <c r="E5677"/>
      <c r="F5677"/>
      <c r="G5677"/>
      <c r="H5677"/>
      <c r="I5677"/>
      <c r="J5677"/>
      <c r="K5677"/>
      <c r="L5677"/>
      <c r="M5677"/>
      <c r="N5677"/>
      <c r="O5677"/>
      <c r="S5677"/>
      <c r="T5677"/>
      <c r="U5677"/>
      <c r="V5677"/>
      <c r="Y5677"/>
      <c r="Z5677"/>
      <c r="AA5677"/>
      <c r="AB5677"/>
      <c r="AC5677"/>
      <c r="AD5677"/>
      <c r="AE5677"/>
      <c r="AF5677"/>
      <c r="AG5677"/>
      <c r="AH5677"/>
      <c r="AI5677"/>
      <c r="AJ5677"/>
      <c r="AK5677"/>
      <c r="AL5677"/>
    </row>
    <row r="5678" spans="3:38" ht="15" customHeight="1" x14ac:dyDescent="0.35">
      <c r="C5678"/>
      <c r="D5678"/>
      <c r="E5678"/>
      <c r="F5678"/>
      <c r="G5678"/>
      <c r="H5678"/>
      <c r="I5678"/>
      <c r="J5678"/>
      <c r="K5678"/>
      <c r="L5678"/>
      <c r="M5678"/>
      <c r="N5678"/>
      <c r="O5678"/>
      <c r="S5678"/>
      <c r="T5678"/>
      <c r="U5678"/>
      <c r="V5678"/>
      <c r="Y5678"/>
      <c r="Z5678"/>
      <c r="AA5678"/>
      <c r="AB5678"/>
      <c r="AC5678"/>
      <c r="AD5678"/>
      <c r="AE5678"/>
      <c r="AF5678"/>
      <c r="AG5678"/>
      <c r="AH5678"/>
      <c r="AI5678"/>
      <c r="AJ5678"/>
      <c r="AK5678"/>
      <c r="AL5678"/>
    </row>
    <row r="5679" spans="3:38" ht="15" customHeight="1" x14ac:dyDescent="0.35">
      <c r="C5679"/>
      <c r="D5679"/>
      <c r="E5679"/>
      <c r="F5679"/>
      <c r="G5679"/>
      <c r="H5679"/>
      <c r="I5679"/>
      <c r="J5679"/>
      <c r="K5679"/>
      <c r="L5679"/>
      <c r="M5679"/>
      <c r="N5679"/>
      <c r="O5679"/>
      <c r="S5679"/>
      <c r="T5679"/>
      <c r="U5679"/>
      <c r="V5679"/>
      <c r="Y5679"/>
      <c r="Z5679"/>
      <c r="AA5679"/>
      <c r="AB5679"/>
      <c r="AC5679"/>
      <c r="AD5679"/>
      <c r="AE5679"/>
      <c r="AF5679"/>
      <c r="AG5679"/>
      <c r="AH5679"/>
      <c r="AI5679"/>
      <c r="AJ5679"/>
      <c r="AK5679"/>
      <c r="AL5679"/>
    </row>
    <row r="5680" spans="3:38" ht="15" customHeight="1" x14ac:dyDescent="0.35">
      <c r="C5680"/>
      <c r="D5680"/>
      <c r="E5680"/>
      <c r="F5680"/>
      <c r="G5680"/>
      <c r="H5680"/>
      <c r="I5680"/>
      <c r="J5680"/>
      <c r="K5680"/>
      <c r="L5680"/>
      <c r="M5680"/>
      <c r="N5680"/>
      <c r="O5680"/>
      <c r="S5680"/>
      <c r="T5680"/>
      <c r="U5680"/>
      <c r="V5680"/>
      <c r="Y5680"/>
      <c r="Z5680"/>
      <c r="AA5680"/>
      <c r="AB5680"/>
      <c r="AC5680"/>
      <c r="AD5680"/>
      <c r="AE5680"/>
      <c r="AF5680"/>
      <c r="AG5680"/>
      <c r="AH5680"/>
      <c r="AI5680"/>
      <c r="AJ5680"/>
      <c r="AK5680"/>
      <c r="AL5680"/>
    </row>
    <row r="5681" spans="3:38" ht="15" customHeight="1" x14ac:dyDescent="0.35">
      <c r="C5681"/>
      <c r="D5681"/>
      <c r="E5681"/>
      <c r="F5681"/>
      <c r="G5681"/>
      <c r="H5681"/>
      <c r="I5681"/>
      <c r="J5681"/>
      <c r="K5681"/>
      <c r="L5681"/>
      <c r="M5681"/>
      <c r="N5681"/>
      <c r="O5681"/>
      <c r="S5681"/>
      <c r="T5681"/>
      <c r="U5681"/>
      <c r="V5681"/>
      <c r="Y5681"/>
      <c r="Z5681"/>
      <c r="AA5681"/>
      <c r="AB5681"/>
      <c r="AC5681"/>
      <c r="AD5681"/>
      <c r="AE5681"/>
      <c r="AF5681"/>
      <c r="AG5681"/>
      <c r="AH5681"/>
      <c r="AI5681"/>
      <c r="AJ5681"/>
      <c r="AK5681"/>
      <c r="AL5681"/>
    </row>
    <row r="5682" spans="3:38" ht="15" customHeight="1" x14ac:dyDescent="0.35">
      <c r="C5682"/>
      <c r="D5682"/>
      <c r="E5682"/>
      <c r="F5682"/>
      <c r="G5682"/>
      <c r="H5682"/>
      <c r="I5682"/>
      <c r="J5682"/>
      <c r="K5682"/>
      <c r="L5682"/>
      <c r="M5682"/>
      <c r="N5682"/>
      <c r="O5682"/>
      <c r="S5682"/>
      <c r="T5682"/>
      <c r="U5682"/>
      <c r="V5682"/>
      <c r="Y5682"/>
      <c r="Z5682"/>
      <c r="AA5682"/>
      <c r="AB5682"/>
      <c r="AC5682"/>
      <c r="AD5682"/>
      <c r="AE5682"/>
      <c r="AF5682"/>
      <c r="AG5682"/>
      <c r="AH5682"/>
      <c r="AI5682"/>
      <c r="AJ5682"/>
      <c r="AK5682"/>
      <c r="AL5682"/>
    </row>
    <row r="5683" spans="3:38" ht="15" customHeight="1" x14ac:dyDescent="0.35">
      <c r="C5683"/>
      <c r="D5683"/>
      <c r="E5683"/>
      <c r="F5683"/>
      <c r="G5683"/>
      <c r="H5683"/>
      <c r="I5683"/>
      <c r="J5683"/>
      <c r="K5683"/>
      <c r="L5683"/>
      <c r="M5683"/>
      <c r="N5683"/>
      <c r="O5683"/>
      <c r="S5683"/>
      <c r="T5683"/>
      <c r="U5683"/>
      <c r="V5683"/>
      <c r="Y5683"/>
      <c r="Z5683"/>
      <c r="AA5683"/>
      <c r="AB5683"/>
      <c r="AC5683"/>
      <c r="AD5683"/>
      <c r="AE5683"/>
      <c r="AF5683"/>
      <c r="AG5683"/>
      <c r="AH5683"/>
      <c r="AI5683"/>
      <c r="AJ5683"/>
      <c r="AK5683"/>
      <c r="AL5683"/>
    </row>
    <row r="5684" spans="3:38" ht="15" customHeight="1" x14ac:dyDescent="0.35">
      <c r="C5684"/>
      <c r="D5684"/>
      <c r="E5684"/>
      <c r="F5684"/>
      <c r="G5684"/>
      <c r="H5684"/>
      <c r="I5684"/>
      <c r="J5684"/>
      <c r="K5684"/>
      <c r="L5684"/>
      <c r="M5684"/>
      <c r="N5684"/>
      <c r="O5684"/>
      <c r="S5684"/>
      <c r="T5684"/>
      <c r="U5684"/>
      <c r="V5684"/>
      <c r="Y5684"/>
      <c r="Z5684"/>
      <c r="AA5684"/>
      <c r="AB5684"/>
      <c r="AC5684"/>
      <c r="AD5684"/>
      <c r="AE5684"/>
      <c r="AF5684"/>
      <c r="AG5684"/>
      <c r="AH5684"/>
      <c r="AI5684"/>
      <c r="AJ5684"/>
      <c r="AK5684"/>
      <c r="AL5684"/>
    </row>
    <row r="5685" spans="3:38" ht="15" customHeight="1" x14ac:dyDescent="0.35">
      <c r="C5685"/>
      <c r="D5685"/>
      <c r="E5685"/>
      <c r="F5685"/>
      <c r="G5685"/>
      <c r="H5685"/>
      <c r="I5685"/>
      <c r="J5685"/>
      <c r="K5685"/>
      <c r="L5685"/>
      <c r="M5685"/>
      <c r="N5685"/>
      <c r="O5685"/>
      <c r="S5685"/>
      <c r="T5685"/>
      <c r="U5685"/>
      <c r="V5685"/>
      <c r="Y5685"/>
      <c r="Z5685"/>
      <c r="AA5685"/>
      <c r="AB5685"/>
      <c r="AC5685"/>
      <c r="AD5685"/>
      <c r="AE5685"/>
      <c r="AF5685"/>
      <c r="AG5685"/>
      <c r="AH5685"/>
      <c r="AI5685"/>
      <c r="AJ5685"/>
      <c r="AK5685"/>
      <c r="AL5685"/>
    </row>
    <row r="5686" spans="3:38" ht="15" customHeight="1" x14ac:dyDescent="0.35">
      <c r="C5686"/>
      <c r="D5686"/>
      <c r="E5686"/>
      <c r="F5686"/>
      <c r="G5686"/>
      <c r="H5686"/>
      <c r="I5686"/>
      <c r="J5686"/>
      <c r="K5686"/>
      <c r="L5686"/>
      <c r="M5686"/>
      <c r="N5686"/>
      <c r="O5686"/>
      <c r="S5686"/>
      <c r="T5686"/>
      <c r="U5686"/>
      <c r="V5686"/>
      <c r="Y5686"/>
      <c r="Z5686"/>
      <c r="AA5686"/>
      <c r="AB5686"/>
      <c r="AC5686"/>
      <c r="AD5686"/>
      <c r="AE5686"/>
      <c r="AF5686"/>
      <c r="AG5686"/>
      <c r="AH5686"/>
      <c r="AI5686"/>
      <c r="AJ5686"/>
      <c r="AK5686"/>
      <c r="AL5686"/>
    </row>
    <row r="5687" spans="3:38" ht="15" customHeight="1" x14ac:dyDescent="0.35">
      <c r="C5687"/>
      <c r="D5687"/>
      <c r="E5687"/>
      <c r="F5687"/>
      <c r="G5687"/>
      <c r="H5687"/>
      <c r="I5687"/>
      <c r="J5687"/>
      <c r="K5687"/>
      <c r="L5687"/>
      <c r="M5687"/>
      <c r="N5687"/>
      <c r="O5687"/>
      <c r="S5687"/>
      <c r="T5687"/>
      <c r="U5687"/>
      <c r="V5687"/>
      <c r="Y5687"/>
      <c r="Z5687"/>
      <c r="AA5687"/>
      <c r="AB5687"/>
      <c r="AC5687"/>
      <c r="AD5687"/>
      <c r="AE5687"/>
      <c r="AF5687"/>
      <c r="AG5687"/>
      <c r="AH5687"/>
      <c r="AI5687"/>
      <c r="AJ5687"/>
      <c r="AK5687"/>
      <c r="AL5687"/>
    </row>
    <row r="5688" spans="3:38" ht="15" customHeight="1" x14ac:dyDescent="0.35">
      <c r="C5688"/>
      <c r="D5688"/>
      <c r="E5688"/>
      <c r="F5688"/>
      <c r="G5688"/>
      <c r="H5688"/>
      <c r="I5688"/>
      <c r="J5688"/>
      <c r="K5688"/>
      <c r="L5688"/>
      <c r="M5688"/>
      <c r="N5688"/>
      <c r="O5688"/>
      <c r="S5688"/>
      <c r="T5688"/>
      <c r="U5688"/>
      <c r="V5688"/>
      <c r="Y5688"/>
      <c r="Z5688"/>
      <c r="AA5688"/>
      <c r="AB5688"/>
      <c r="AC5688"/>
      <c r="AD5688"/>
      <c r="AE5688"/>
      <c r="AF5688"/>
      <c r="AG5688"/>
      <c r="AH5688"/>
      <c r="AI5688"/>
      <c r="AJ5688"/>
      <c r="AK5688"/>
      <c r="AL5688"/>
    </row>
    <row r="5689" spans="3:38" ht="15" customHeight="1" x14ac:dyDescent="0.35">
      <c r="C5689"/>
      <c r="D5689"/>
      <c r="E5689"/>
      <c r="F5689"/>
      <c r="G5689"/>
      <c r="H5689"/>
      <c r="I5689"/>
      <c r="J5689"/>
      <c r="K5689"/>
      <c r="L5689"/>
      <c r="M5689"/>
      <c r="N5689"/>
      <c r="O5689"/>
      <c r="S5689"/>
      <c r="T5689"/>
      <c r="U5689"/>
      <c r="V5689"/>
      <c r="Y5689"/>
      <c r="Z5689"/>
      <c r="AA5689"/>
      <c r="AB5689"/>
      <c r="AC5689"/>
      <c r="AD5689"/>
      <c r="AE5689"/>
      <c r="AF5689"/>
      <c r="AG5689"/>
      <c r="AH5689"/>
      <c r="AI5689"/>
      <c r="AJ5689"/>
      <c r="AK5689"/>
      <c r="AL5689"/>
    </row>
    <row r="5690" spans="3:38" ht="15" customHeight="1" x14ac:dyDescent="0.35">
      <c r="C5690"/>
      <c r="D5690"/>
      <c r="E5690"/>
      <c r="F5690"/>
      <c r="G5690"/>
      <c r="H5690"/>
      <c r="I5690"/>
      <c r="J5690"/>
      <c r="K5690"/>
      <c r="L5690"/>
      <c r="M5690"/>
      <c r="N5690"/>
      <c r="O5690"/>
      <c r="S5690"/>
      <c r="T5690"/>
      <c r="U5690"/>
      <c r="V5690"/>
      <c r="Y5690"/>
      <c r="Z5690"/>
      <c r="AA5690"/>
      <c r="AB5690"/>
      <c r="AC5690"/>
      <c r="AD5690"/>
      <c r="AE5690"/>
      <c r="AF5690"/>
      <c r="AG5690"/>
      <c r="AH5690"/>
      <c r="AI5690"/>
      <c r="AJ5690"/>
      <c r="AK5690"/>
      <c r="AL5690"/>
    </row>
    <row r="5691" spans="3:38" ht="15" customHeight="1" x14ac:dyDescent="0.35">
      <c r="C5691"/>
      <c r="D5691"/>
      <c r="E5691"/>
      <c r="F5691"/>
      <c r="G5691"/>
      <c r="H5691"/>
      <c r="I5691"/>
      <c r="J5691"/>
      <c r="K5691"/>
      <c r="L5691"/>
      <c r="M5691"/>
      <c r="N5691"/>
      <c r="O5691"/>
      <c r="S5691"/>
      <c r="T5691"/>
      <c r="U5691"/>
      <c r="V5691"/>
      <c r="Y5691"/>
      <c r="Z5691"/>
      <c r="AA5691"/>
      <c r="AB5691"/>
      <c r="AC5691"/>
      <c r="AD5691"/>
      <c r="AE5691"/>
      <c r="AF5691"/>
      <c r="AG5691"/>
      <c r="AH5691"/>
      <c r="AI5691"/>
      <c r="AJ5691"/>
      <c r="AK5691"/>
      <c r="AL5691"/>
    </row>
    <row r="5692" spans="3:38" ht="15" customHeight="1" x14ac:dyDescent="0.35">
      <c r="C5692"/>
      <c r="D5692"/>
      <c r="E5692"/>
      <c r="F5692"/>
      <c r="G5692"/>
      <c r="H5692"/>
      <c r="I5692"/>
      <c r="J5692"/>
      <c r="K5692"/>
      <c r="L5692"/>
      <c r="M5692"/>
      <c r="N5692"/>
      <c r="O5692"/>
      <c r="S5692"/>
      <c r="T5692"/>
      <c r="U5692"/>
      <c r="V5692"/>
      <c r="Y5692"/>
      <c r="Z5692"/>
      <c r="AA5692"/>
      <c r="AB5692"/>
      <c r="AC5692"/>
      <c r="AD5692"/>
      <c r="AE5692"/>
      <c r="AF5692"/>
      <c r="AG5692"/>
      <c r="AH5692"/>
      <c r="AI5692"/>
      <c r="AJ5692"/>
      <c r="AK5692"/>
      <c r="AL5692"/>
    </row>
    <row r="5693" spans="3:38" ht="15" customHeight="1" x14ac:dyDescent="0.35">
      <c r="C5693"/>
      <c r="D5693"/>
      <c r="E5693"/>
      <c r="F5693"/>
      <c r="G5693"/>
      <c r="H5693"/>
      <c r="I5693"/>
      <c r="J5693"/>
      <c r="K5693"/>
      <c r="L5693"/>
      <c r="M5693"/>
      <c r="N5693"/>
      <c r="O5693"/>
      <c r="S5693"/>
      <c r="T5693"/>
      <c r="U5693"/>
      <c r="V5693"/>
      <c r="Y5693"/>
      <c r="Z5693"/>
      <c r="AA5693"/>
      <c r="AB5693"/>
      <c r="AC5693"/>
      <c r="AD5693"/>
      <c r="AE5693"/>
      <c r="AF5693"/>
      <c r="AG5693"/>
      <c r="AH5693"/>
      <c r="AI5693"/>
      <c r="AJ5693"/>
      <c r="AK5693"/>
      <c r="AL5693"/>
    </row>
    <row r="5694" spans="3:38" ht="15" customHeight="1" x14ac:dyDescent="0.35">
      <c r="C5694"/>
      <c r="D5694"/>
      <c r="E5694"/>
      <c r="F5694"/>
      <c r="G5694"/>
      <c r="H5694"/>
      <c r="I5694"/>
      <c r="J5694"/>
      <c r="K5694"/>
      <c r="L5694"/>
      <c r="M5694"/>
      <c r="N5694"/>
      <c r="O5694"/>
      <c r="S5694"/>
      <c r="T5694"/>
      <c r="U5694"/>
      <c r="V5694"/>
      <c r="Y5694"/>
      <c r="Z5694"/>
      <c r="AA5694"/>
      <c r="AB5694"/>
      <c r="AC5694"/>
      <c r="AD5694"/>
      <c r="AE5694"/>
      <c r="AF5694"/>
      <c r="AG5694"/>
      <c r="AH5694"/>
      <c r="AI5694"/>
      <c r="AJ5694"/>
      <c r="AK5694"/>
      <c r="AL5694"/>
    </row>
    <row r="5695" spans="3:38" ht="15" customHeight="1" x14ac:dyDescent="0.35">
      <c r="C5695"/>
      <c r="D5695"/>
      <c r="E5695"/>
      <c r="F5695"/>
      <c r="G5695"/>
      <c r="H5695"/>
      <c r="I5695"/>
      <c r="J5695"/>
      <c r="K5695"/>
      <c r="L5695"/>
      <c r="M5695"/>
      <c r="N5695"/>
      <c r="O5695"/>
      <c r="S5695"/>
      <c r="T5695"/>
      <c r="U5695"/>
      <c r="V5695"/>
      <c r="Y5695"/>
      <c r="Z5695"/>
      <c r="AA5695"/>
      <c r="AB5695"/>
      <c r="AC5695"/>
      <c r="AD5695"/>
      <c r="AE5695"/>
      <c r="AF5695"/>
      <c r="AG5695"/>
      <c r="AH5695"/>
      <c r="AI5695"/>
      <c r="AJ5695"/>
      <c r="AK5695"/>
      <c r="AL5695"/>
    </row>
    <row r="5696" spans="3:38" ht="15" customHeight="1" x14ac:dyDescent="0.35">
      <c r="C5696"/>
      <c r="D5696"/>
      <c r="E5696"/>
      <c r="F5696"/>
      <c r="G5696"/>
      <c r="H5696"/>
      <c r="I5696"/>
      <c r="J5696"/>
      <c r="K5696"/>
      <c r="L5696"/>
      <c r="M5696"/>
      <c r="N5696"/>
      <c r="O5696"/>
      <c r="S5696"/>
      <c r="T5696"/>
      <c r="U5696"/>
      <c r="V5696"/>
      <c r="Y5696"/>
      <c r="Z5696"/>
      <c r="AA5696"/>
      <c r="AB5696"/>
      <c r="AC5696"/>
      <c r="AD5696"/>
      <c r="AE5696"/>
      <c r="AF5696"/>
      <c r="AG5696"/>
      <c r="AH5696"/>
      <c r="AI5696"/>
      <c r="AJ5696"/>
      <c r="AK5696"/>
      <c r="AL5696"/>
    </row>
    <row r="5697" spans="3:38" ht="15" customHeight="1" x14ac:dyDescent="0.35">
      <c r="C5697"/>
      <c r="D5697"/>
      <c r="E5697"/>
      <c r="F5697"/>
      <c r="G5697"/>
      <c r="H5697"/>
      <c r="I5697"/>
      <c r="J5697"/>
      <c r="K5697"/>
      <c r="L5697"/>
      <c r="M5697"/>
      <c r="N5697"/>
      <c r="O5697"/>
      <c r="S5697"/>
      <c r="T5697"/>
      <c r="U5697"/>
      <c r="V5697"/>
      <c r="Y5697"/>
      <c r="Z5697"/>
      <c r="AA5697"/>
      <c r="AB5697"/>
      <c r="AC5697"/>
      <c r="AD5697"/>
      <c r="AE5697"/>
      <c r="AF5697"/>
      <c r="AG5697"/>
      <c r="AH5697"/>
      <c r="AI5697"/>
      <c r="AJ5697"/>
      <c r="AK5697"/>
      <c r="AL5697"/>
    </row>
    <row r="5698" spans="3:38" ht="15" customHeight="1" x14ac:dyDescent="0.35">
      <c r="C5698"/>
      <c r="D5698"/>
      <c r="E5698"/>
      <c r="F5698"/>
      <c r="G5698"/>
      <c r="H5698"/>
      <c r="I5698"/>
      <c r="J5698"/>
      <c r="K5698"/>
      <c r="L5698"/>
      <c r="M5698"/>
      <c r="N5698"/>
      <c r="O5698"/>
      <c r="S5698"/>
      <c r="T5698"/>
      <c r="U5698"/>
      <c r="V5698"/>
      <c r="Y5698"/>
      <c r="Z5698"/>
      <c r="AA5698"/>
      <c r="AB5698"/>
      <c r="AC5698"/>
      <c r="AD5698"/>
      <c r="AE5698"/>
      <c r="AF5698"/>
      <c r="AG5698"/>
      <c r="AH5698"/>
      <c r="AI5698"/>
      <c r="AJ5698"/>
      <c r="AK5698"/>
      <c r="AL5698"/>
    </row>
    <row r="5699" spans="3:38" ht="15" customHeight="1" x14ac:dyDescent="0.35">
      <c r="C5699"/>
      <c r="D5699"/>
      <c r="E5699"/>
      <c r="F5699"/>
      <c r="G5699"/>
      <c r="H5699"/>
      <c r="I5699"/>
      <c r="J5699"/>
      <c r="K5699"/>
      <c r="L5699"/>
      <c r="M5699"/>
      <c r="N5699"/>
      <c r="O5699"/>
      <c r="S5699"/>
      <c r="T5699"/>
      <c r="U5699"/>
      <c r="V5699"/>
      <c r="Y5699"/>
      <c r="Z5699"/>
      <c r="AA5699"/>
      <c r="AB5699"/>
      <c r="AC5699"/>
      <c r="AD5699"/>
      <c r="AE5699"/>
      <c r="AF5699"/>
      <c r="AG5699"/>
      <c r="AH5699"/>
      <c r="AI5699"/>
      <c r="AJ5699"/>
      <c r="AK5699"/>
      <c r="AL5699"/>
    </row>
    <row r="5700" spans="3:38" ht="15" customHeight="1" x14ac:dyDescent="0.35">
      <c r="C5700"/>
      <c r="D5700"/>
      <c r="E5700"/>
      <c r="F5700"/>
      <c r="G5700"/>
      <c r="H5700"/>
      <c r="I5700"/>
      <c r="J5700"/>
      <c r="K5700"/>
      <c r="L5700"/>
      <c r="M5700"/>
      <c r="N5700"/>
      <c r="O5700"/>
      <c r="S5700"/>
      <c r="T5700"/>
      <c r="U5700"/>
      <c r="V5700"/>
      <c r="Y5700"/>
      <c r="Z5700"/>
      <c r="AA5700"/>
      <c r="AB5700"/>
      <c r="AC5700"/>
      <c r="AD5700"/>
      <c r="AE5700"/>
      <c r="AF5700"/>
      <c r="AG5700"/>
      <c r="AH5700"/>
      <c r="AI5700"/>
      <c r="AJ5700"/>
      <c r="AK5700"/>
      <c r="AL5700"/>
    </row>
    <row r="5701" spans="3:38" ht="15" customHeight="1" x14ac:dyDescent="0.35">
      <c r="C5701"/>
      <c r="D5701"/>
      <c r="E5701"/>
      <c r="F5701"/>
      <c r="G5701"/>
      <c r="H5701"/>
      <c r="I5701"/>
      <c r="J5701"/>
      <c r="K5701"/>
      <c r="L5701"/>
      <c r="M5701"/>
      <c r="N5701"/>
      <c r="O5701"/>
      <c r="S5701"/>
      <c r="T5701"/>
      <c r="U5701"/>
      <c r="V5701"/>
      <c r="Y5701"/>
      <c r="Z5701"/>
      <c r="AA5701"/>
      <c r="AB5701"/>
      <c r="AC5701"/>
      <c r="AD5701"/>
      <c r="AE5701"/>
      <c r="AF5701"/>
      <c r="AG5701"/>
      <c r="AH5701"/>
      <c r="AI5701"/>
      <c r="AJ5701"/>
      <c r="AK5701"/>
      <c r="AL5701"/>
    </row>
    <row r="5702" spans="3:38" ht="15" customHeight="1" x14ac:dyDescent="0.35">
      <c r="C5702"/>
      <c r="D5702"/>
      <c r="E5702"/>
      <c r="F5702"/>
      <c r="G5702"/>
      <c r="H5702"/>
      <c r="I5702"/>
      <c r="J5702"/>
      <c r="K5702"/>
      <c r="L5702"/>
      <c r="M5702"/>
      <c r="N5702"/>
      <c r="O5702"/>
      <c r="S5702"/>
      <c r="T5702"/>
      <c r="U5702"/>
      <c r="V5702"/>
      <c r="Y5702"/>
      <c r="Z5702"/>
      <c r="AA5702"/>
      <c r="AB5702"/>
      <c r="AC5702"/>
      <c r="AD5702"/>
      <c r="AE5702"/>
      <c r="AF5702"/>
      <c r="AG5702"/>
      <c r="AH5702"/>
      <c r="AI5702"/>
      <c r="AJ5702"/>
      <c r="AK5702"/>
      <c r="AL5702"/>
    </row>
    <row r="5703" spans="3:38" ht="15" customHeight="1" x14ac:dyDescent="0.35">
      <c r="C5703"/>
      <c r="D5703"/>
      <c r="E5703"/>
      <c r="F5703"/>
      <c r="G5703"/>
      <c r="H5703"/>
      <c r="I5703"/>
      <c r="J5703"/>
      <c r="K5703"/>
      <c r="L5703"/>
      <c r="M5703"/>
      <c r="N5703"/>
      <c r="O5703"/>
      <c r="S5703"/>
      <c r="T5703"/>
      <c r="U5703"/>
      <c r="V5703"/>
      <c r="Y5703"/>
      <c r="Z5703"/>
      <c r="AA5703"/>
      <c r="AB5703"/>
      <c r="AC5703"/>
      <c r="AD5703"/>
      <c r="AE5703"/>
      <c r="AF5703"/>
      <c r="AG5703"/>
      <c r="AH5703"/>
      <c r="AI5703"/>
      <c r="AJ5703"/>
      <c r="AK5703"/>
      <c r="AL5703"/>
    </row>
    <row r="5704" spans="3:38" ht="15" customHeight="1" x14ac:dyDescent="0.35">
      <c r="C5704"/>
      <c r="D5704"/>
      <c r="E5704"/>
      <c r="F5704"/>
      <c r="G5704"/>
      <c r="H5704"/>
      <c r="I5704"/>
      <c r="J5704"/>
      <c r="K5704"/>
      <c r="L5704"/>
      <c r="M5704"/>
      <c r="N5704"/>
      <c r="O5704"/>
      <c r="S5704"/>
      <c r="T5704"/>
      <c r="U5704"/>
      <c r="V5704"/>
      <c r="Y5704"/>
      <c r="Z5704"/>
      <c r="AA5704"/>
      <c r="AB5704"/>
      <c r="AC5704"/>
      <c r="AD5704"/>
      <c r="AE5704"/>
      <c r="AF5704"/>
      <c r="AG5704"/>
      <c r="AH5704"/>
      <c r="AI5704"/>
      <c r="AJ5704"/>
      <c r="AK5704"/>
      <c r="AL5704"/>
    </row>
    <row r="5705" spans="3:38" ht="15" customHeight="1" x14ac:dyDescent="0.35">
      <c r="C5705"/>
      <c r="D5705"/>
      <c r="E5705"/>
      <c r="F5705"/>
      <c r="G5705"/>
      <c r="H5705"/>
      <c r="I5705"/>
      <c r="J5705"/>
      <c r="K5705"/>
      <c r="L5705"/>
      <c r="M5705"/>
      <c r="N5705"/>
      <c r="O5705"/>
      <c r="S5705"/>
      <c r="T5705"/>
      <c r="U5705"/>
      <c r="V5705"/>
      <c r="Y5705"/>
      <c r="Z5705"/>
      <c r="AA5705"/>
      <c r="AB5705"/>
      <c r="AC5705"/>
      <c r="AD5705"/>
      <c r="AE5705"/>
      <c r="AF5705"/>
      <c r="AG5705"/>
      <c r="AH5705"/>
      <c r="AI5705"/>
      <c r="AJ5705"/>
      <c r="AK5705"/>
      <c r="AL5705"/>
    </row>
    <row r="5706" spans="3:38" ht="15" customHeight="1" x14ac:dyDescent="0.35">
      <c r="C5706"/>
      <c r="D5706"/>
      <c r="E5706"/>
      <c r="F5706"/>
      <c r="G5706"/>
      <c r="H5706"/>
      <c r="I5706"/>
      <c r="J5706"/>
      <c r="K5706"/>
      <c r="L5706"/>
      <c r="M5706"/>
      <c r="N5706"/>
      <c r="O5706"/>
      <c r="S5706"/>
      <c r="T5706"/>
      <c r="U5706"/>
      <c r="V5706"/>
      <c r="Y5706"/>
      <c r="Z5706"/>
      <c r="AA5706"/>
      <c r="AB5706"/>
      <c r="AC5706"/>
      <c r="AD5706"/>
      <c r="AE5706"/>
      <c r="AF5706"/>
      <c r="AG5706"/>
      <c r="AH5706"/>
      <c r="AI5706"/>
      <c r="AJ5706"/>
      <c r="AK5706"/>
      <c r="AL5706"/>
    </row>
    <row r="5707" spans="3:38" ht="15" customHeight="1" x14ac:dyDescent="0.35">
      <c r="C5707"/>
      <c r="D5707"/>
      <c r="E5707"/>
      <c r="F5707"/>
      <c r="G5707"/>
      <c r="H5707"/>
      <c r="I5707"/>
      <c r="J5707"/>
      <c r="K5707"/>
      <c r="L5707"/>
      <c r="M5707"/>
      <c r="N5707"/>
      <c r="O5707"/>
      <c r="S5707"/>
      <c r="T5707"/>
      <c r="U5707"/>
      <c r="V5707"/>
      <c r="Y5707"/>
      <c r="Z5707"/>
      <c r="AA5707"/>
      <c r="AB5707"/>
      <c r="AC5707"/>
      <c r="AD5707"/>
      <c r="AE5707"/>
      <c r="AF5707"/>
      <c r="AG5707"/>
      <c r="AH5707"/>
      <c r="AI5707"/>
      <c r="AJ5707"/>
      <c r="AK5707"/>
      <c r="AL5707"/>
    </row>
    <row r="5708" spans="3:38" ht="15" customHeight="1" x14ac:dyDescent="0.35">
      <c r="C5708"/>
      <c r="D5708"/>
      <c r="E5708"/>
      <c r="F5708"/>
      <c r="G5708"/>
      <c r="H5708"/>
      <c r="I5708"/>
      <c r="J5708"/>
      <c r="K5708"/>
      <c r="L5708"/>
      <c r="M5708"/>
      <c r="N5708"/>
      <c r="O5708"/>
      <c r="S5708"/>
      <c r="T5708"/>
      <c r="U5708"/>
      <c r="V5708"/>
      <c r="Y5708"/>
      <c r="Z5708"/>
      <c r="AA5708"/>
      <c r="AB5708"/>
      <c r="AC5708"/>
      <c r="AD5708"/>
      <c r="AE5708"/>
      <c r="AF5708"/>
      <c r="AG5708"/>
      <c r="AH5708"/>
      <c r="AI5708"/>
      <c r="AJ5708"/>
      <c r="AK5708"/>
      <c r="AL5708"/>
    </row>
    <row r="5709" spans="3:38" ht="15" customHeight="1" x14ac:dyDescent="0.35">
      <c r="C5709"/>
      <c r="D5709"/>
      <c r="E5709"/>
      <c r="F5709"/>
      <c r="G5709"/>
      <c r="H5709"/>
      <c r="I5709"/>
      <c r="J5709"/>
      <c r="K5709"/>
      <c r="L5709"/>
      <c r="M5709"/>
      <c r="N5709"/>
      <c r="O5709"/>
      <c r="S5709"/>
      <c r="T5709"/>
      <c r="U5709"/>
      <c r="V5709"/>
      <c r="Y5709"/>
      <c r="Z5709"/>
      <c r="AA5709"/>
      <c r="AB5709"/>
      <c r="AC5709"/>
      <c r="AD5709"/>
      <c r="AE5709"/>
      <c r="AF5709"/>
      <c r="AG5709"/>
      <c r="AH5709"/>
      <c r="AI5709"/>
      <c r="AJ5709"/>
      <c r="AK5709"/>
      <c r="AL5709"/>
    </row>
    <row r="5710" spans="3:38" ht="15" customHeight="1" x14ac:dyDescent="0.35">
      <c r="C5710"/>
      <c r="D5710"/>
      <c r="E5710"/>
      <c r="F5710"/>
      <c r="G5710"/>
      <c r="H5710"/>
      <c r="I5710"/>
      <c r="J5710"/>
      <c r="K5710"/>
      <c r="L5710"/>
      <c r="M5710"/>
      <c r="N5710"/>
      <c r="O5710"/>
      <c r="S5710"/>
      <c r="T5710"/>
      <c r="U5710"/>
      <c r="V5710"/>
      <c r="Y5710"/>
      <c r="Z5710"/>
      <c r="AA5710"/>
      <c r="AB5710"/>
      <c r="AC5710"/>
      <c r="AD5710"/>
      <c r="AE5710"/>
      <c r="AF5710"/>
      <c r="AG5710"/>
      <c r="AH5710"/>
      <c r="AI5710"/>
      <c r="AJ5710"/>
      <c r="AK5710"/>
      <c r="AL5710"/>
    </row>
    <row r="5711" spans="3:38" ht="15" customHeight="1" x14ac:dyDescent="0.35">
      <c r="C5711"/>
      <c r="D5711"/>
      <c r="E5711"/>
      <c r="F5711"/>
      <c r="G5711"/>
      <c r="H5711"/>
      <c r="I5711"/>
      <c r="J5711"/>
      <c r="K5711"/>
      <c r="L5711"/>
      <c r="M5711"/>
      <c r="N5711"/>
      <c r="O5711"/>
      <c r="S5711"/>
      <c r="T5711"/>
      <c r="U5711"/>
      <c r="V5711"/>
      <c r="Y5711"/>
      <c r="Z5711"/>
      <c r="AA5711"/>
      <c r="AB5711"/>
      <c r="AC5711"/>
      <c r="AD5711"/>
      <c r="AE5711"/>
      <c r="AF5711"/>
      <c r="AG5711"/>
      <c r="AH5711"/>
      <c r="AI5711"/>
      <c r="AJ5711"/>
      <c r="AK5711"/>
      <c r="AL5711"/>
    </row>
    <row r="5712" spans="3:38" ht="15" customHeight="1" x14ac:dyDescent="0.35">
      <c r="C5712"/>
      <c r="D5712"/>
      <c r="E5712"/>
      <c r="F5712"/>
      <c r="G5712"/>
      <c r="H5712"/>
      <c r="I5712"/>
      <c r="J5712"/>
      <c r="K5712"/>
      <c r="L5712"/>
      <c r="M5712"/>
      <c r="N5712"/>
      <c r="O5712"/>
      <c r="S5712"/>
      <c r="T5712"/>
      <c r="U5712"/>
      <c r="V5712"/>
      <c r="Y5712"/>
      <c r="Z5712"/>
      <c r="AA5712"/>
      <c r="AB5712"/>
      <c r="AC5712"/>
      <c r="AD5712"/>
      <c r="AE5712"/>
      <c r="AF5712"/>
      <c r="AG5712"/>
      <c r="AH5712"/>
      <c r="AI5712"/>
      <c r="AJ5712"/>
      <c r="AK5712"/>
      <c r="AL5712"/>
    </row>
    <row r="5713" spans="3:38" ht="15" customHeight="1" x14ac:dyDescent="0.35">
      <c r="C5713"/>
      <c r="D5713"/>
      <c r="E5713"/>
      <c r="F5713"/>
      <c r="G5713"/>
      <c r="H5713"/>
      <c r="I5713"/>
      <c r="J5713"/>
      <c r="K5713"/>
      <c r="L5713"/>
      <c r="M5713"/>
      <c r="N5713"/>
      <c r="O5713"/>
      <c r="S5713"/>
      <c r="T5713"/>
      <c r="U5713"/>
      <c r="V5713"/>
      <c r="Y5713"/>
      <c r="Z5713"/>
      <c r="AA5713"/>
      <c r="AB5713"/>
      <c r="AC5713"/>
      <c r="AD5713"/>
      <c r="AE5713"/>
      <c r="AF5713"/>
      <c r="AG5713"/>
      <c r="AH5713"/>
      <c r="AI5713"/>
      <c r="AJ5713"/>
      <c r="AK5713"/>
      <c r="AL5713"/>
    </row>
    <row r="5714" spans="3:38" ht="15" customHeight="1" x14ac:dyDescent="0.35">
      <c r="C5714"/>
      <c r="D5714"/>
      <c r="E5714"/>
      <c r="F5714"/>
      <c r="G5714"/>
      <c r="H5714"/>
      <c r="I5714"/>
      <c r="J5714"/>
      <c r="K5714"/>
      <c r="L5714"/>
      <c r="M5714"/>
      <c r="N5714"/>
      <c r="O5714"/>
      <c r="S5714"/>
      <c r="T5714"/>
      <c r="U5714"/>
      <c r="V5714"/>
      <c r="Y5714"/>
      <c r="Z5714"/>
      <c r="AA5714"/>
      <c r="AB5714"/>
      <c r="AC5714"/>
      <c r="AD5714"/>
      <c r="AE5714"/>
      <c r="AF5714"/>
      <c r="AG5714"/>
      <c r="AH5714"/>
      <c r="AI5714"/>
      <c r="AJ5714"/>
      <c r="AK5714"/>
      <c r="AL5714"/>
    </row>
    <row r="5715" spans="3:38" ht="15" customHeight="1" x14ac:dyDescent="0.35">
      <c r="C5715"/>
      <c r="D5715"/>
      <c r="E5715"/>
      <c r="F5715"/>
      <c r="G5715"/>
      <c r="H5715"/>
      <c r="I5715"/>
      <c r="J5715"/>
      <c r="K5715"/>
      <c r="L5715"/>
      <c r="M5715"/>
      <c r="N5715"/>
      <c r="O5715"/>
      <c r="S5715"/>
      <c r="T5715"/>
      <c r="U5715"/>
      <c r="V5715"/>
      <c r="Y5715"/>
      <c r="Z5715"/>
      <c r="AA5715"/>
      <c r="AB5715"/>
      <c r="AC5715"/>
      <c r="AD5715"/>
      <c r="AE5715"/>
      <c r="AF5715"/>
      <c r="AG5715"/>
      <c r="AH5715"/>
      <c r="AI5715"/>
      <c r="AJ5715"/>
      <c r="AK5715"/>
      <c r="AL5715"/>
    </row>
    <row r="5716" spans="3:38" ht="15" customHeight="1" x14ac:dyDescent="0.35">
      <c r="C5716"/>
      <c r="D5716"/>
      <c r="E5716"/>
      <c r="F5716"/>
      <c r="G5716"/>
      <c r="H5716"/>
      <c r="I5716"/>
      <c r="J5716"/>
      <c r="K5716"/>
      <c r="L5716"/>
      <c r="M5716"/>
      <c r="N5716"/>
      <c r="O5716"/>
      <c r="S5716"/>
      <c r="T5716"/>
      <c r="U5716"/>
      <c r="V5716"/>
      <c r="Y5716"/>
      <c r="Z5716"/>
      <c r="AA5716"/>
      <c r="AB5716"/>
      <c r="AC5716"/>
      <c r="AD5716"/>
      <c r="AE5716"/>
      <c r="AF5716"/>
      <c r="AG5716"/>
      <c r="AH5716"/>
      <c r="AI5716"/>
      <c r="AJ5716"/>
      <c r="AK5716"/>
      <c r="AL5716"/>
    </row>
    <row r="5717" spans="3:38" ht="15" customHeight="1" x14ac:dyDescent="0.35">
      <c r="C5717"/>
      <c r="D5717"/>
      <c r="E5717"/>
      <c r="F5717"/>
      <c r="G5717"/>
      <c r="H5717"/>
      <c r="I5717"/>
      <c r="J5717"/>
      <c r="K5717"/>
      <c r="L5717"/>
      <c r="M5717"/>
      <c r="N5717"/>
      <c r="O5717"/>
      <c r="S5717"/>
      <c r="T5717"/>
      <c r="U5717"/>
      <c r="V5717"/>
      <c r="Y5717"/>
      <c r="Z5717"/>
      <c r="AA5717"/>
      <c r="AB5717"/>
      <c r="AC5717"/>
      <c r="AD5717"/>
      <c r="AE5717"/>
      <c r="AF5717"/>
      <c r="AG5717"/>
      <c r="AH5717"/>
      <c r="AI5717"/>
      <c r="AJ5717"/>
      <c r="AK5717"/>
      <c r="AL5717"/>
    </row>
    <row r="5718" spans="3:38" ht="15" customHeight="1" x14ac:dyDescent="0.35">
      <c r="C5718"/>
      <c r="D5718"/>
      <c r="E5718"/>
      <c r="F5718"/>
      <c r="G5718"/>
      <c r="H5718"/>
      <c r="I5718"/>
      <c r="J5718"/>
      <c r="K5718"/>
      <c r="L5718"/>
      <c r="M5718"/>
      <c r="N5718"/>
      <c r="O5718"/>
      <c r="S5718"/>
      <c r="T5718"/>
      <c r="U5718"/>
      <c r="V5718"/>
      <c r="Y5718"/>
      <c r="Z5718"/>
      <c r="AA5718"/>
      <c r="AB5718"/>
      <c r="AC5718"/>
      <c r="AD5718"/>
      <c r="AE5718"/>
      <c r="AF5718"/>
      <c r="AG5718"/>
      <c r="AH5718"/>
      <c r="AI5718"/>
      <c r="AJ5718"/>
      <c r="AK5718"/>
      <c r="AL5718"/>
    </row>
    <row r="5719" spans="3:38" ht="15" customHeight="1" x14ac:dyDescent="0.35">
      <c r="C5719"/>
      <c r="D5719"/>
      <c r="E5719"/>
      <c r="F5719"/>
      <c r="G5719"/>
      <c r="H5719"/>
      <c r="I5719"/>
      <c r="J5719"/>
      <c r="K5719"/>
      <c r="L5719"/>
      <c r="M5719"/>
      <c r="N5719"/>
      <c r="O5719"/>
      <c r="S5719"/>
      <c r="T5719"/>
      <c r="U5719"/>
      <c r="V5719"/>
      <c r="Y5719"/>
      <c r="Z5719"/>
      <c r="AA5719"/>
      <c r="AB5719"/>
      <c r="AC5719"/>
      <c r="AD5719"/>
      <c r="AE5719"/>
      <c r="AF5719"/>
      <c r="AG5719"/>
      <c r="AH5719"/>
      <c r="AI5719"/>
      <c r="AJ5719"/>
      <c r="AK5719"/>
      <c r="AL5719"/>
    </row>
    <row r="5720" spans="3:38" ht="15" customHeight="1" x14ac:dyDescent="0.35">
      <c r="C5720"/>
      <c r="D5720"/>
      <c r="E5720"/>
      <c r="F5720"/>
      <c r="G5720"/>
      <c r="H5720"/>
      <c r="I5720"/>
      <c r="J5720"/>
      <c r="K5720"/>
      <c r="L5720"/>
      <c r="M5720"/>
      <c r="N5720"/>
      <c r="O5720"/>
      <c r="S5720"/>
      <c r="T5720"/>
      <c r="U5720"/>
      <c r="V5720"/>
      <c r="Y5720"/>
      <c r="Z5720"/>
      <c r="AA5720"/>
      <c r="AB5720"/>
      <c r="AC5720"/>
      <c r="AD5720"/>
      <c r="AE5720"/>
      <c r="AF5720"/>
      <c r="AG5720"/>
      <c r="AH5720"/>
      <c r="AI5720"/>
      <c r="AJ5720"/>
      <c r="AK5720"/>
      <c r="AL5720"/>
    </row>
    <row r="5721" spans="3:38" ht="15" customHeight="1" x14ac:dyDescent="0.35">
      <c r="C5721"/>
      <c r="D5721"/>
      <c r="E5721"/>
      <c r="F5721"/>
      <c r="G5721"/>
      <c r="H5721"/>
      <c r="I5721"/>
      <c r="J5721"/>
      <c r="K5721"/>
      <c r="L5721"/>
      <c r="M5721"/>
      <c r="N5721"/>
      <c r="O5721"/>
      <c r="S5721"/>
      <c r="T5721"/>
      <c r="U5721"/>
      <c r="V5721"/>
      <c r="Y5721"/>
      <c r="Z5721"/>
      <c r="AA5721"/>
      <c r="AB5721"/>
      <c r="AC5721"/>
      <c r="AD5721"/>
      <c r="AE5721"/>
      <c r="AF5721"/>
      <c r="AG5721"/>
      <c r="AH5721"/>
      <c r="AI5721"/>
      <c r="AJ5721"/>
      <c r="AK5721"/>
      <c r="AL5721"/>
    </row>
    <row r="5722" spans="3:38" ht="15" customHeight="1" x14ac:dyDescent="0.35">
      <c r="C5722"/>
      <c r="D5722"/>
      <c r="E5722"/>
      <c r="F5722"/>
      <c r="G5722"/>
      <c r="H5722"/>
      <c r="I5722"/>
      <c r="J5722"/>
      <c r="K5722"/>
      <c r="L5722"/>
      <c r="M5722"/>
      <c r="N5722"/>
      <c r="O5722"/>
      <c r="S5722"/>
      <c r="T5722"/>
      <c r="U5722"/>
      <c r="V5722"/>
      <c r="Y5722"/>
      <c r="Z5722"/>
      <c r="AA5722"/>
      <c r="AB5722"/>
      <c r="AC5722"/>
      <c r="AD5722"/>
      <c r="AE5722"/>
      <c r="AF5722"/>
      <c r="AG5722"/>
      <c r="AH5722"/>
      <c r="AI5722"/>
      <c r="AJ5722"/>
      <c r="AK5722"/>
      <c r="AL5722"/>
    </row>
    <row r="5723" spans="3:38" ht="15" customHeight="1" x14ac:dyDescent="0.35">
      <c r="C5723"/>
      <c r="D5723"/>
      <c r="E5723"/>
      <c r="F5723"/>
      <c r="G5723"/>
      <c r="H5723"/>
      <c r="I5723"/>
      <c r="J5723"/>
      <c r="K5723"/>
      <c r="L5723"/>
      <c r="M5723"/>
      <c r="N5723"/>
      <c r="O5723"/>
      <c r="S5723"/>
      <c r="T5723"/>
      <c r="U5723"/>
      <c r="V5723"/>
      <c r="Y5723"/>
      <c r="Z5723"/>
      <c r="AA5723"/>
      <c r="AB5723"/>
      <c r="AC5723"/>
      <c r="AD5723"/>
      <c r="AE5723"/>
      <c r="AF5723"/>
      <c r="AG5723"/>
      <c r="AH5723"/>
      <c r="AI5723"/>
      <c r="AJ5723"/>
      <c r="AK5723"/>
      <c r="AL5723"/>
    </row>
    <row r="5724" spans="3:38" ht="15" customHeight="1" x14ac:dyDescent="0.35">
      <c r="C5724"/>
      <c r="D5724"/>
      <c r="E5724"/>
      <c r="F5724"/>
      <c r="G5724"/>
      <c r="H5724"/>
      <c r="I5724"/>
      <c r="J5724"/>
      <c r="K5724"/>
      <c r="L5724"/>
      <c r="M5724"/>
      <c r="N5724"/>
      <c r="O5724"/>
      <c r="S5724"/>
      <c r="T5724"/>
      <c r="U5724"/>
      <c r="V5724"/>
      <c r="Y5724"/>
      <c r="Z5724"/>
      <c r="AA5724"/>
      <c r="AB5724"/>
      <c r="AC5724"/>
      <c r="AD5724"/>
      <c r="AE5724"/>
      <c r="AF5724"/>
      <c r="AG5724"/>
      <c r="AH5724"/>
      <c r="AI5724"/>
      <c r="AJ5724"/>
      <c r="AK5724"/>
      <c r="AL5724"/>
    </row>
    <row r="5725" spans="3:38" ht="15" customHeight="1" x14ac:dyDescent="0.35">
      <c r="C5725"/>
      <c r="D5725"/>
      <c r="E5725"/>
      <c r="F5725"/>
      <c r="G5725"/>
      <c r="H5725"/>
      <c r="I5725"/>
      <c r="J5725"/>
      <c r="K5725"/>
      <c r="L5725"/>
      <c r="M5725"/>
      <c r="N5725"/>
      <c r="O5725"/>
      <c r="S5725"/>
      <c r="T5725"/>
      <c r="U5725"/>
      <c r="V5725"/>
      <c r="Y5725"/>
      <c r="Z5725"/>
      <c r="AA5725"/>
      <c r="AB5725"/>
      <c r="AC5725"/>
      <c r="AD5725"/>
      <c r="AE5725"/>
      <c r="AF5725"/>
      <c r="AG5725"/>
      <c r="AH5725"/>
      <c r="AI5725"/>
      <c r="AJ5725"/>
      <c r="AK5725"/>
      <c r="AL5725"/>
    </row>
    <row r="5726" spans="3:38" ht="15" customHeight="1" x14ac:dyDescent="0.35">
      <c r="C5726"/>
      <c r="D5726"/>
      <c r="E5726"/>
      <c r="F5726"/>
      <c r="G5726"/>
      <c r="H5726"/>
      <c r="I5726"/>
      <c r="J5726"/>
      <c r="K5726"/>
      <c r="L5726"/>
      <c r="M5726"/>
      <c r="N5726"/>
      <c r="O5726"/>
      <c r="S5726"/>
      <c r="T5726"/>
      <c r="U5726"/>
      <c r="V5726"/>
      <c r="Y5726"/>
      <c r="Z5726"/>
      <c r="AA5726"/>
      <c r="AB5726"/>
      <c r="AC5726"/>
      <c r="AD5726"/>
      <c r="AE5726"/>
      <c r="AF5726"/>
      <c r="AG5726"/>
      <c r="AH5726"/>
      <c r="AI5726"/>
      <c r="AJ5726"/>
      <c r="AK5726"/>
      <c r="AL5726"/>
    </row>
    <row r="5727" spans="3:38" ht="15" customHeight="1" x14ac:dyDescent="0.35">
      <c r="C5727"/>
      <c r="D5727"/>
      <c r="E5727"/>
      <c r="F5727"/>
      <c r="G5727"/>
      <c r="H5727"/>
      <c r="I5727"/>
      <c r="J5727"/>
      <c r="K5727"/>
      <c r="L5727"/>
      <c r="M5727"/>
      <c r="N5727"/>
      <c r="O5727"/>
      <c r="S5727"/>
      <c r="T5727"/>
      <c r="U5727"/>
      <c r="V5727"/>
      <c r="Y5727"/>
      <c r="Z5727"/>
      <c r="AA5727"/>
      <c r="AB5727"/>
      <c r="AC5727"/>
      <c r="AD5727"/>
      <c r="AE5727"/>
      <c r="AF5727"/>
      <c r="AG5727"/>
      <c r="AH5727"/>
      <c r="AI5727"/>
      <c r="AJ5727"/>
      <c r="AK5727"/>
      <c r="AL5727"/>
    </row>
    <row r="5728" spans="3:38" ht="15" customHeight="1" x14ac:dyDescent="0.35">
      <c r="C5728"/>
      <c r="D5728"/>
      <c r="E5728"/>
      <c r="F5728"/>
      <c r="G5728"/>
      <c r="H5728"/>
      <c r="I5728"/>
      <c r="J5728"/>
      <c r="K5728"/>
      <c r="L5728"/>
      <c r="M5728"/>
      <c r="N5728"/>
      <c r="O5728"/>
      <c r="S5728"/>
      <c r="T5728"/>
      <c r="U5728"/>
      <c r="V5728"/>
      <c r="Y5728"/>
      <c r="Z5728"/>
      <c r="AA5728"/>
      <c r="AB5728"/>
      <c r="AC5728"/>
      <c r="AD5728"/>
      <c r="AE5728"/>
      <c r="AF5728"/>
      <c r="AG5728"/>
      <c r="AH5728"/>
      <c r="AI5728"/>
      <c r="AJ5728"/>
      <c r="AK5728"/>
      <c r="AL5728"/>
    </row>
    <row r="5729" spans="3:38" ht="15" customHeight="1" x14ac:dyDescent="0.35">
      <c r="C5729"/>
      <c r="D5729"/>
      <c r="E5729"/>
      <c r="F5729"/>
      <c r="G5729"/>
      <c r="H5729"/>
      <c r="I5729"/>
      <c r="J5729"/>
      <c r="K5729"/>
      <c r="L5729"/>
      <c r="M5729"/>
      <c r="N5729"/>
      <c r="O5729"/>
      <c r="S5729"/>
      <c r="T5729"/>
      <c r="U5729"/>
      <c r="V5729"/>
      <c r="Y5729"/>
      <c r="Z5729"/>
      <c r="AA5729"/>
      <c r="AB5729"/>
      <c r="AC5729"/>
      <c r="AD5729"/>
      <c r="AE5729"/>
      <c r="AF5729"/>
      <c r="AG5729"/>
      <c r="AH5729"/>
      <c r="AI5729"/>
      <c r="AJ5729"/>
      <c r="AK5729"/>
      <c r="AL5729"/>
    </row>
    <row r="5730" spans="3:38" ht="15" customHeight="1" x14ac:dyDescent="0.35">
      <c r="C5730"/>
      <c r="D5730"/>
      <c r="E5730"/>
      <c r="F5730"/>
      <c r="G5730"/>
      <c r="H5730"/>
      <c r="I5730"/>
      <c r="J5730"/>
      <c r="K5730"/>
      <c r="L5730"/>
      <c r="M5730"/>
      <c r="N5730"/>
      <c r="O5730"/>
      <c r="S5730"/>
      <c r="T5730"/>
      <c r="U5730"/>
      <c r="V5730"/>
      <c r="Y5730"/>
      <c r="Z5730"/>
      <c r="AA5730"/>
      <c r="AB5730"/>
      <c r="AC5730"/>
      <c r="AD5730"/>
      <c r="AE5730"/>
      <c r="AF5730"/>
      <c r="AG5730"/>
      <c r="AH5730"/>
      <c r="AI5730"/>
      <c r="AJ5730"/>
      <c r="AK5730"/>
      <c r="AL5730"/>
    </row>
    <row r="5731" spans="3:38" ht="15" customHeight="1" x14ac:dyDescent="0.35">
      <c r="C5731"/>
      <c r="D5731"/>
      <c r="E5731"/>
      <c r="F5731"/>
      <c r="G5731"/>
      <c r="H5731"/>
      <c r="I5731"/>
      <c r="J5731"/>
      <c r="K5731"/>
      <c r="L5731"/>
      <c r="M5731"/>
      <c r="N5731"/>
      <c r="O5731"/>
      <c r="S5731"/>
      <c r="T5731"/>
      <c r="U5731"/>
      <c r="V5731"/>
      <c r="Y5731"/>
      <c r="Z5731"/>
      <c r="AA5731"/>
      <c r="AB5731"/>
      <c r="AC5731"/>
      <c r="AD5731"/>
      <c r="AE5731"/>
      <c r="AF5731"/>
      <c r="AG5731"/>
      <c r="AH5731"/>
      <c r="AI5731"/>
      <c r="AJ5731"/>
      <c r="AK5731"/>
      <c r="AL5731"/>
    </row>
    <row r="5732" spans="3:38" ht="15" customHeight="1" x14ac:dyDescent="0.35">
      <c r="C5732"/>
      <c r="D5732"/>
      <c r="E5732"/>
      <c r="F5732"/>
      <c r="G5732"/>
      <c r="H5732"/>
      <c r="I5732"/>
      <c r="J5732"/>
      <c r="K5732"/>
      <c r="L5732"/>
      <c r="M5732"/>
      <c r="N5732"/>
      <c r="O5732"/>
      <c r="S5732"/>
      <c r="T5732"/>
      <c r="U5732"/>
      <c r="V5732"/>
      <c r="Y5732"/>
      <c r="Z5732"/>
      <c r="AA5732"/>
      <c r="AB5732"/>
      <c r="AC5732"/>
      <c r="AD5732"/>
      <c r="AE5732"/>
      <c r="AF5732"/>
      <c r="AG5732"/>
      <c r="AH5732"/>
      <c r="AI5732"/>
      <c r="AJ5732"/>
      <c r="AK5732"/>
      <c r="AL5732"/>
    </row>
    <row r="5733" spans="3:38" ht="15" customHeight="1" x14ac:dyDescent="0.35">
      <c r="C5733"/>
      <c r="D5733"/>
      <c r="E5733"/>
      <c r="F5733"/>
      <c r="G5733"/>
      <c r="H5733"/>
      <c r="I5733"/>
      <c r="J5733"/>
      <c r="K5733"/>
      <c r="L5733"/>
      <c r="M5733"/>
      <c r="N5733"/>
      <c r="O5733"/>
      <c r="S5733"/>
      <c r="T5733"/>
      <c r="U5733"/>
      <c r="V5733"/>
      <c r="Y5733"/>
      <c r="Z5733"/>
      <c r="AA5733"/>
      <c r="AB5733"/>
      <c r="AC5733"/>
      <c r="AD5733"/>
      <c r="AE5733"/>
      <c r="AF5733"/>
      <c r="AG5733"/>
      <c r="AH5733"/>
      <c r="AI5733"/>
      <c r="AJ5733"/>
      <c r="AK5733"/>
      <c r="AL5733"/>
    </row>
    <row r="5734" spans="3:38" ht="15" customHeight="1" x14ac:dyDescent="0.35">
      <c r="C5734"/>
      <c r="D5734"/>
      <c r="E5734"/>
      <c r="F5734"/>
      <c r="G5734"/>
      <c r="H5734"/>
      <c r="I5734"/>
      <c r="J5734"/>
      <c r="K5734"/>
      <c r="L5734"/>
      <c r="M5734"/>
      <c r="N5734"/>
      <c r="O5734"/>
      <c r="S5734"/>
      <c r="T5734"/>
      <c r="U5734"/>
      <c r="V5734"/>
      <c r="Y5734"/>
      <c r="Z5734"/>
      <c r="AA5734"/>
      <c r="AB5734"/>
      <c r="AC5734"/>
      <c r="AD5734"/>
      <c r="AE5734"/>
      <c r="AF5734"/>
      <c r="AG5734"/>
      <c r="AH5734"/>
      <c r="AI5734"/>
      <c r="AJ5734"/>
      <c r="AK5734"/>
      <c r="AL5734"/>
    </row>
    <row r="5735" spans="3:38" ht="15" customHeight="1" x14ac:dyDescent="0.35">
      <c r="C5735"/>
      <c r="D5735"/>
      <c r="E5735"/>
      <c r="F5735"/>
      <c r="G5735"/>
      <c r="H5735"/>
      <c r="I5735"/>
      <c r="J5735"/>
      <c r="K5735"/>
      <c r="L5735"/>
      <c r="M5735"/>
      <c r="N5735"/>
      <c r="O5735"/>
      <c r="S5735"/>
      <c r="T5735"/>
      <c r="U5735"/>
      <c r="V5735"/>
      <c r="Y5735"/>
      <c r="Z5735"/>
      <c r="AA5735"/>
      <c r="AB5735"/>
      <c r="AC5735"/>
      <c r="AD5735"/>
      <c r="AE5735"/>
      <c r="AF5735"/>
      <c r="AG5735"/>
      <c r="AH5735"/>
      <c r="AI5735"/>
      <c r="AJ5735"/>
      <c r="AK5735"/>
      <c r="AL5735"/>
    </row>
    <row r="5736" spans="3:38" ht="15" customHeight="1" x14ac:dyDescent="0.35">
      <c r="C5736"/>
      <c r="D5736"/>
      <c r="E5736"/>
      <c r="F5736"/>
      <c r="G5736"/>
      <c r="H5736"/>
      <c r="I5736"/>
      <c r="J5736"/>
      <c r="K5736"/>
      <c r="L5736"/>
      <c r="M5736"/>
      <c r="N5736"/>
      <c r="O5736"/>
      <c r="S5736"/>
      <c r="T5736"/>
      <c r="U5736"/>
      <c r="V5736"/>
      <c r="Y5736"/>
      <c r="Z5736"/>
      <c r="AA5736"/>
      <c r="AB5736"/>
      <c r="AC5736"/>
      <c r="AD5736"/>
      <c r="AE5736"/>
      <c r="AF5736"/>
      <c r="AG5736"/>
      <c r="AH5736"/>
      <c r="AI5736"/>
      <c r="AJ5736"/>
      <c r="AK5736"/>
      <c r="AL5736"/>
    </row>
    <row r="5737" spans="3:38" ht="15" customHeight="1" x14ac:dyDescent="0.35">
      <c r="C5737"/>
      <c r="D5737"/>
      <c r="E5737"/>
      <c r="F5737"/>
      <c r="G5737"/>
      <c r="H5737"/>
      <c r="I5737"/>
      <c r="J5737"/>
      <c r="K5737"/>
      <c r="L5737"/>
      <c r="M5737"/>
      <c r="N5737"/>
      <c r="O5737"/>
      <c r="S5737"/>
      <c r="T5737"/>
      <c r="U5737"/>
      <c r="V5737"/>
      <c r="Y5737"/>
      <c r="Z5737"/>
      <c r="AA5737"/>
      <c r="AB5737"/>
      <c r="AC5737"/>
      <c r="AD5737"/>
      <c r="AE5737"/>
      <c r="AF5737"/>
      <c r="AG5737"/>
      <c r="AH5737"/>
      <c r="AI5737"/>
      <c r="AJ5737"/>
      <c r="AK5737"/>
      <c r="AL5737"/>
    </row>
    <row r="5738" spans="3:38" ht="15" customHeight="1" x14ac:dyDescent="0.35">
      <c r="C5738"/>
      <c r="D5738"/>
      <c r="E5738"/>
      <c r="F5738"/>
      <c r="G5738"/>
      <c r="H5738"/>
      <c r="I5738"/>
      <c r="J5738"/>
      <c r="K5738"/>
      <c r="L5738"/>
      <c r="M5738"/>
      <c r="N5738"/>
      <c r="O5738"/>
      <c r="S5738"/>
      <c r="T5738"/>
      <c r="U5738"/>
      <c r="V5738"/>
      <c r="Y5738"/>
      <c r="Z5738"/>
      <c r="AA5738"/>
      <c r="AB5738"/>
      <c r="AC5738"/>
      <c r="AD5738"/>
      <c r="AE5738"/>
      <c r="AF5738"/>
      <c r="AG5738"/>
      <c r="AH5738"/>
      <c r="AI5738"/>
      <c r="AJ5738"/>
      <c r="AK5738"/>
      <c r="AL5738"/>
    </row>
    <row r="5739" spans="3:38" ht="15" customHeight="1" x14ac:dyDescent="0.35">
      <c r="C5739"/>
      <c r="D5739"/>
      <c r="E5739"/>
      <c r="F5739"/>
      <c r="G5739"/>
      <c r="H5739"/>
      <c r="I5739"/>
      <c r="J5739"/>
      <c r="K5739"/>
      <c r="L5739"/>
      <c r="M5739"/>
      <c r="N5739"/>
      <c r="O5739"/>
      <c r="S5739"/>
      <c r="T5739"/>
      <c r="U5739"/>
      <c r="V5739"/>
      <c r="Y5739"/>
      <c r="Z5739"/>
      <c r="AA5739"/>
      <c r="AB5739"/>
      <c r="AC5739"/>
      <c r="AD5739"/>
      <c r="AE5739"/>
      <c r="AF5739"/>
      <c r="AG5739"/>
      <c r="AH5739"/>
      <c r="AI5739"/>
      <c r="AJ5739"/>
      <c r="AK5739"/>
      <c r="AL5739"/>
    </row>
    <row r="5740" spans="3:38" ht="15" customHeight="1" x14ac:dyDescent="0.35">
      <c r="C5740"/>
      <c r="D5740"/>
      <c r="E5740"/>
      <c r="F5740"/>
      <c r="G5740"/>
      <c r="H5740"/>
      <c r="I5740"/>
      <c r="J5740"/>
      <c r="K5740"/>
      <c r="L5740"/>
      <c r="M5740"/>
      <c r="N5740"/>
      <c r="O5740"/>
      <c r="S5740"/>
      <c r="T5740"/>
      <c r="U5740"/>
      <c r="V5740"/>
      <c r="Y5740"/>
      <c r="Z5740"/>
      <c r="AA5740"/>
      <c r="AB5740"/>
      <c r="AC5740"/>
      <c r="AD5740"/>
      <c r="AE5740"/>
      <c r="AF5740"/>
      <c r="AG5740"/>
      <c r="AH5740"/>
      <c r="AI5740"/>
      <c r="AJ5740"/>
      <c r="AK5740"/>
      <c r="AL5740"/>
    </row>
    <row r="5741" spans="3:38" ht="15" customHeight="1" x14ac:dyDescent="0.35">
      <c r="C5741"/>
      <c r="D5741"/>
      <c r="E5741"/>
      <c r="F5741"/>
      <c r="G5741"/>
      <c r="H5741"/>
      <c r="I5741"/>
      <c r="J5741"/>
      <c r="K5741"/>
      <c r="L5741"/>
      <c r="M5741"/>
      <c r="N5741"/>
      <c r="O5741"/>
      <c r="S5741"/>
      <c r="T5741"/>
      <c r="U5741"/>
      <c r="V5741"/>
      <c r="Y5741"/>
      <c r="Z5741"/>
      <c r="AA5741"/>
      <c r="AB5741"/>
      <c r="AC5741"/>
      <c r="AD5741"/>
      <c r="AE5741"/>
      <c r="AF5741"/>
      <c r="AG5741"/>
      <c r="AH5741"/>
      <c r="AI5741"/>
      <c r="AJ5741"/>
      <c r="AK5741"/>
      <c r="AL5741"/>
    </row>
    <row r="5742" spans="3:38" ht="15" customHeight="1" x14ac:dyDescent="0.35">
      <c r="C5742"/>
      <c r="D5742"/>
      <c r="E5742"/>
      <c r="F5742"/>
      <c r="G5742"/>
      <c r="H5742"/>
      <c r="I5742"/>
      <c r="J5742"/>
      <c r="K5742"/>
      <c r="L5742"/>
      <c r="M5742"/>
      <c r="N5742"/>
      <c r="O5742"/>
      <c r="S5742"/>
      <c r="T5742"/>
      <c r="U5742"/>
      <c r="V5742"/>
      <c r="Y5742"/>
      <c r="Z5742"/>
      <c r="AA5742"/>
      <c r="AB5742"/>
      <c r="AC5742"/>
      <c r="AD5742"/>
      <c r="AE5742"/>
      <c r="AF5742"/>
      <c r="AG5742"/>
      <c r="AH5742"/>
      <c r="AI5742"/>
      <c r="AJ5742"/>
      <c r="AK5742"/>
      <c r="AL5742"/>
    </row>
    <row r="5743" spans="3:38" ht="15" customHeight="1" x14ac:dyDescent="0.35">
      <c r="C5743"/>
      <c r="D5743"/>
      <c r="E5743"/>
      <c r="F5743"/>
      <c r="G5743"/>
      <c r="H5743"/>
      <c r="I5743"/>
      <c r="J5743"/>
      <c r="K5743"/>
      <c r="L5743"/>
      <c r="M5743"/>
      <c r="N5743"/>
      <c r="O5743"/>
      <c r="S5743"/>
      <c r="T5743"/>
      <c r="U5743"/>
      <c r="V5743"/>
      <c r="Y5743"/>
      <c r="Z5743"/>
      <c r="AA5743"/>
      <c r="AB5743"/>
      <c r="AC5743"/>
      <c r="AD5743"/>
      <c r="AE5743"/>
      <c r="AF5743"/>
      <c r="AG5743"/>
      <c r="AH5743"/>
      <c r="AI5743"/>
      <c r="AJ5743"/>
      <c r="AK5743"/>
      <c r="AL5743"/>
    </row>
    <row r="5744" spans="3:38" ht="15" customHeight="1" x14ac:dyDescent="0.35">
      <c r="C5744"/>
      <c r="D5744"/>
      <c r="E5744"/>
      <c r="F5744"/>
      <c r="G5744"/>
      <c r="H5744"/>
      <c r="I5744"/>
      <c r="J5744"/>
      <c r="K5744"/>
      <c r="L5744"/>
      <c r="M5744"/>
      <c r="N5744"/>
      <c r="O5744"/>
      <c r="S5744"/>
      <c r="T5744"/>
      <c r="U5744"/>
      <c r="V5744"/>
      <c r="Y5744"/>
      <c r="Z5744"/>
      <c r="AA5744"/>
      <c r="AB5744"/>
      <c r="AC5744"/>
      <c r="AD5744"/>
      <c r="AE5744"/>
      <c r="AF5744"/>
      <c r="AG5744"/>
      <c r="AH5744"/>
      <c r="AI5744"/>
      <c r="AJ5744"/>
      <c r="AK5744"/>
      <c r="AL5744"/>
    </row>
    <row r="5745" spans="3:38" ht="15" customHeight="1" x14ac:dyDescent="0.35">
      <c r="C5745"/>
      <c r="D5745"/>
      <c r="E5745"/>
      <c r="F5745"/>
      <c r="G5745"/>
      <c r="H5745"/>
      <c r="I5745"/>
      <c r="J5745"/>
      <c r="K5745"/>
      <c r="L5745"/>
      <c r="M5745"/>
      <c r="N5745"/>
      <c r="O5745"/>
      <c r="S5745"/>
      <c r="T5745"/>
      <c r="U5745"/>
      <c r="V5745"/>
      <c r="Y5745"/>
      <c r="Z5745"/>
      <c r="AA5745"/>
      <c r="AB5745"/>
      <c r="AC5745"/>
      <c r="AD5745"/>
      <c r="AE5745"/>
      <c r="AF5745"/>
      <c r="AG5745"/>
      <c r="AH5745"/>
      <c r="AI5745"/>
      <c r="AJ5745"/>
      <c r="AK5745"/>
      <c r="AL5745"/>
    </row>
    <row r="5746" spans="3:38" ht="15" customHeight="1" x14ac:dyDescent="0.35">
      <c r="C5746"/>
      <c r="D5746"/>
      <c r="E5746"/>
      <c r="F5746"/>
      <c r="G5746"/>
      <c r="H5746"/>
      <c r="I5746"/>
      <c r="J5746"/>
      <c r="K5746"/>
      <c r="L5746"/>
      <c r="M5746"/>
      <c r="N5746"/>
      <c r="O5746"/>
      <c r="S5746"/>
      <c r="T5746"/>
      <c r="U5746"/>
      <c r="V5746"/>
      <c r="Y5746"/>
      <c r="Z5746"/>
      <c r="AA5746"/>
      <c r="AB5746"/>
      <c r="AC5746"/>
      <c r="AD5746"/>
      <c r="AE5746"/>
      <c r="AF5746"/>
      <c r="AG5746"/>
      <c r="AH5746"/>
      <c r="AI5746"/>
      <c r="AJ5746"/>
      <c r="AK5746"/>
      <c r="AL5746"/>
    </row>
    <row r="5747" spans="3:38" ht="15" customHeight="1" x14ac:dyDescent="0.35">
      <c r="C5747"/>
      <c r="D5747"/>
      <c r="E5747"/>
      <c r="F5747"/>
      <c r="G5747"/>
      <c r="H5747"/>
      <c r="I5747"/>
      <c r="J5747"/>
      <c r="K5747"/>
      <c r="L5747"/>
      <c r="M5747"/>
      <c r="N5747"/>
      <c r="O5747"/>
      <c r="S5747"/>
      <c r="T5747"/>
      <c r="U5747"/>
      <c r="V5747"/>
      <c r="Y5747"/>
      <c r="Z5747"/>
      <c r="AA5747"/>
      <c r="AB5747"/>
      <c r="AC5747"/>
      <c r="AD5747"/>
      <c r="AE5747"/>
      <c r="AF5747"/>
      <c r="AG5747"/>
      <c r="AH5747"/>
      <c r="AI5747"/>
      <c r="AJ5747"/>
      <c r="AK5747"/>
      <c r="AL5747"/>
    </row>
    <row r="5748" spans="3:38" ht="15" customHeight="1" x14ac:dyDescent="0.35">
      <c r="C5748"/>
      <c r="D5748"/>
      <c r="E5748"/>
      <c r="F5748"/>
      <c r="G5748"/>
      <c r="H5748"/>
      <c r="I5748"/>
      <c r="J5748"/>
      <c r="K5748"/>
      <c r="L5748"/>
      <c r="M5748"/>
      <c r="N5748"/>
      <c r="O5748"/>
      <c r="S5748"/>
      <c r="T5748"/>
      <c r="U5748"/>
      <c r="V5748"/>
      <c r="Y5748"/>
      <c r="Z5748"/>
      <c r="AA5748"/>
      <c r="AB5748"/>
      <c r="AC5748"/>
      <c r="AD5748"/>
      <c r="AE5748"/>
      <c r="AF5748"/>
      <c r="AG5748"/>
      <c r="AH5748"/>
      <c r="AI5748"/>
      <c r="AJ5748"/>
      <c r="AK5748"/>
      <c r="AL5748"/>
    </row>
    <row r="5749" spans="3:38" ht="15" customHeight="1" x14ac:dyDescent="0.35">
      <c r="C5749"/>
      <c r="D5749"/>
      <c r="E5749"/>
      <c r="F5749"/>
      <c r="G5749"/>
      <c r="H5749"/>
      <c r="I5749"/>
      <c r="J5749"/>
      <c r="K5749"/>
      <c r="L5749"/>
      <c r="M5749"/>
      <c r="N5749"/>
      <c r="O5749"/>
      <c r="S5749"/>
      <c r="T5749"/>
      <c r="U5749"/>
      <c r="V5749"/>
      <c r="Y5749"/>
      <c r="Z5749"/>
      <c r="AA5749"/>
      <c r="AB5749"/>
      <c r="AC5749"/>
      <c r="AD5749"/>
      <c r="AE5749"/>
      <c r="AF5749"/>
      <c r="AG5749"/>
      <c r="AH5749"/>
      <c r="AI5749"/>
      <c r="AJ5749"/>
      <c r="AK5749"/>
      <c r="AL5749"/>
    </row>
    <row r="5750" spans="3:38" ht="15" customHeight="1" x14ac:dyDescent="0.35">
      <c r="C5750"/>
      <c r="D5750"/>
      <c r="E5750"/>
      <c r="F5750"/>
      <c r="G5750"/>
      <c r="H5750"/>
      <c r="I5750"/>
      <c r="J5750"/>
      <c r="K5750"/>
      <c r="L5750"/>
      <c r="M5750"/>
      <c r="N5750"/>
      <c r="O5750"/>
      <c r="S5750"/>
      <c r="T5750"/>
      <c r="U5750"/>
      <c r="V5750"/>
      <c r="Y5750"/>
      <c r="Z5750"/>
      <c r="AA5750"/>
      <c r="AB5750"/>
      <c r="AC5750"/>
      <c r="AD5750"/>
      <c r="AE5750"/>
      <c r="AF5750"/>
      <c r="AG5750"/>
      <c r="AH5750"/>
      <c r="AI5750"/>
      <c r="AJ5750"/>
      <c r="AK5750"/>
      <c r="AL5750"/>
    </row>
    <row r="5751" spans="3:38" ht="15" customHeight="1" x14ac:dyDescent="0.35">
      <c r="C5751"/>
      <c r="D5751"/>
      <c r="E5751"/>
      <c r="F5751"/>
      <c r="G5751"/>
      <c r="H5751"/>
      <c r="I5751"/>
      <c r="J5751"/>
      <c r="K5751"/>
      <c r="L5751"/>
      <c r="M5751"/>
      <c r="N5751"/>
      <c r="O5751"/>
      <c r="S5751"/>
      <c r="T5751"/>
      <c r="U5751"/>
      <c r="V5751"/>
      <c r="Y5751"/>
      <c r="Z5751"/>
      <c r="AA5751"/>
      <c r="AB5751"/>
      <c r="AC5751"/>
      <c r="AD5751"/>
      <c r="AE5751"/>
      <c r="AF5751"/>
      <c r="AG5751"/>
      <c r="AH5751"/>
      <c r="AI5751"/>
      <c r="AJ5751"/>
      <c r="AK5751"/>
      <c r="AL5751"/>
    </row>
    <row r="5752" spans="3:38" ht="15" customHeight="1" x14ac:dyDescent="0.35">
      <c r="C5752"/>
      <c r="D5752"/>
      <c r="E5752"/>
      <c r="F5752"/>
      <c r="G5752"/>
      <c r="H5752"/>
      <c r="I5752"/>
      <c r="J5752"/>
      <c r="K5752"/>
      <c r="L5752"/>
      <c r="M5752"/>
      <c r="N5752"/>
      <c r="O5752"/>
      <c r="S5752"/>
      <c r="T5752"/>
      <c r="U5752"/>
      <c r="V5752"/>
      <c r="Y5752"/>
      <c r="Z5752"/>
      <c r="AA5752"/>
      <c r="AB5752"/>
      <c r="AC5752"/>
      <c r="AD5752"/>
      <c r="AE5752"/>
      <c r="AF5752"/>
      <c r="AG5752"/>
      <c r="AH5752"/>
      <c r="AI5752"/>
      <c r="AJ5752"/>
      <c r="AK5752"/>
      <c r="AL5752"/>
    </row>
    <row r="5753" spans="3:38" ht="15" customHeight="1" x14ac:dyDescent="0.35">
      <c r="C5753"/>
      <c r="D5753"/>
      <c r="E5753"/>
      <c r="F5753"/>
      <c r="G5753"/>
      <c r="H5753"/>
      <c r="I5753"/>
      <c r="J5753"/>
      <c r="K5753"/>
      <c r="L5753"/>
      <c r="M5753"/>
      <c r="N5753"/>
      <c r="O5753"/>
      <c r="S5753"/>
      <c r="T5753"/>
      <c r="U5753"/>
      <c r="V5753"/>
      <c r="Y5753"/>
      <c r="Z5753"/>
      <c r="AA5753"/>
      <c r="AB5753"/>
      <c r="AC5753"/>
      <c r="AD5753"/>
      <c r="AE5753"/>
      <c r="AF5753"/>
      <c r="AG5753"/>
      <c r="AH5753"/>
      <c r="AI5753"/>
      <c r="AJ5753"/>
      <c r="AK5753"/>
      <c r="AL5753"/>
    </row>
    <row r="5754" spans="3:38" ht="15" customHeight="1" x14ac:dyDescent="0.35">
      <c r="C5754"/>
      <c r="D5754"/>
      <c r="E5754"/>
      <c r="F5754"/>
      <c r="G5754"/>
      <c r="H5754"/>
      <c r="I5754"/>
      <c r="J5754"/>
      <c r="K5754"/>
      <c r="L5754"/>
      <c r="M5754"/>
      <c r="N5754"/>
      <c r="O5754"/>
      <c r="S5754"/>
      <c r="T5754"/>
      <c r="U5754"/>
      <c r="V5754"/>
      <c r="Y5754"/>
      <c r="Z5754"/>
      <c r="AA5754"/>
      <c r="AB5754"/>
      <c r="AC5754"/>
      <c r="AD5754"/>
      <c r="AE5754"/>
      <c r="AF5754"/>
      <c r="AG5754"/>
      <c r="AH5754"/>
      <c r="AI5754"/>
      <c r="AJ5754"/>
      <c r="AK5754"/>
      <c r="AL5754"/>
    </row>
    <row r="5755" spans="3:38" ht="15" customHeight="1" x14ac:dyDescent="0.35">
      <c r="C5755"/>
      <c r="D5755"/>
      <c r="E5755"/>
      <c r="F5755"/>
      <c r="G5755"/>
      <c r="H5755"/>
      <c r="I5755"/>
      <c r="J5755"/>
      <c r="K5755"/>
      <c r="L5755"/>
      <c r="M5755"/>
      <c r="N5755"/>
      <c r="O5755"/>
      <c r="S5755"/>
      <c r="T5755"/>
      <c r="U5755"/>
      <c r="V5755"/>
      <c r="Y5755"/>
      <c r="Z5755"/>
      <c r="AA5755"/>
      <c r="AB5755"/>
      <c r="AC5755"/>
      <c r="AD5755"/>
      <c r="AE5755"/>
      <c r="AF5755"/>
      <c r="AG5755"/>
      <c r="AH5755"/>
      <c r="AI5755"/>
      <c r="AJ5755"/>
      <c r="AK5755"/>
      <c r="AL5755"/>
    </row>
    <row r="5756" spans="3:38" ht="15" customHeight="1" x14ac:dyDescent="0.35">
      <c r="C5756"/>
      <c r="D5756"/>
      <c r="E5756"/>
      <c r="F5756"/>
      <c r="G5756"/>
      <c r="H5756"/>
      <c r="I5756"/>
      <c r="J5756"/>
      <c r="K5756"/>
      <c r="L5756"/>
      <c r="M5756"/>
      <c r="N5756"/>
      <c r="O5756"/>
      <c r="S5756"/>
      <c r="T5756"/>
      <c r="U5756"/>
      <c r="V5756"/>
      <c r="Y5756"/>
      <c r="Z5756"/>
      <c r="AA5756"/>
      <c r="AB5756"/>
      <c r="AC5756"/>
      <c r="AD5756"/>
      <c r="AE5756"/>
      <c r="AF5756"/>
      <c r="AG5756"/>
      <c r="AH5756"/>
      <c r="AI5756"/>
      <c r="AJ5756"/>
      <c r="AK5756"/>
      <c r="AL5756"/>
    </row>
    <row r="5757" spans="3:38" ht="15" customHeight="1" x14ac:dyDescent="0.35">
      <c r="C5757"/>
      <c r="D5757"/>
      <c r="E5757"/>
      <c r="F5757"/>
      <c r="G5757"/>
      <c r="H5757"/>
      <c r="I5757"/>
      <c r="J5757"/>
      <c r="K5757"/>
      <c r="L5757"/>
      <c r="M5757"/>
      <c r="N5757"/>
      <c r="O5757"/>
      <c r="S5757"/>
      <c r="T5757"/>
      <c r="U5757"/>
      <c r="V5757"/>
      <c r="Y5757"/>
      <c r="Z5757"/>
      <c r="AA5757"/>
      <c r="AB5757"/>
      <c r="AC5757"/>
      <c r="AD5757"/>
      <c r="AE5757"/>
      <c r="AF5757"/>
      <c r="AG5757"/>
      <c r="AH5757"/>
      <c r="AI5757"/>
      <c r="AJ5757"/>
      <c r="AK5757"/>
      <c r="AL5757"/>
    </row>
    <row r="5758" spans="3:38" ht="15" customHeight="1" x14ac:dyDescent="0.35">
      <c r="C5758"/>
      <c r="D5758"/>
      <c r="E5758"/>
      <c r="F5758"/>
      <c r="G5758"/>
      <c r="H5758"/>
      <c r="I5758"/>
      <c r="J5758"/>
      <c r="K5758"/>
      <c r="L5758"/>
      <c r="M5758"/>
      <c r="N5758"/>
      <c r="O5758"/>
      <c r="S5758"/>
      <c r="T5758"/>
      <c r="U5758"/>
      <c r="V5758"/>
      <c r="Y5758"/>
      <c r="Z5758"/>
      <c r="AA5758"/>
      <c r="AB5758"/>
      <c r="AC5758"/>
      <c r="AD5758"/>
      <c r="AE5758"/>
      <c r="AF5758"/>
      <c r="AG5758"/>
      <c r="AH5758"/>
      <c r="AI5758"/>
      <c r="AJ5758"/>
      <c r="AK5758"/>
      <c r="AL5758"/>
    </row>
    <row r="5759" spans="3:38" ht="15" customHeight="1" x14ac:dyDescent="0.35">
      <c r="C5759"/>
      <c r="D5759"/>
      <c r="E5759"/>
      <c r="F5759"/>
      <c r="G5759"/>
      <c r="H5759"/>
      <c r="I5759"/>
      <c r="J5759"/>
      <c r="K5759"/>
      <c r="L5759"/>
      <c r="M5759"/>
      <c r="N5759"/>
      <c r="O5759"/>
      <c r="S5759"/>
      <c r="T5759"/>
      <c r="U5759"/>
      <c r="V5759"/>
      <c r="Y5759"/>
      <c r="Z5759"/>
      <c r="AA5759"/>
      <c r="AB5759"/>
      <c r="AC5759"/>
      <c r="AD5759"/>
      <c r="AE5759"/>
      <c r="AF5759"/>
      <c r="AG5759"/>
      <c r="AH5759"/>
      <c r="AI5759"/>
      <c r="AJ5759"/>
      <c r="AK5759"/>
      <c r="AL5759"/>
    </row>
    <row r="5760" spans="3:38" ht="15" customHeight="1" x14ac:dyDescent="0.35">
      <c r="C5760"/>
      <c r="D5760"/>
      <c r="E5760"/>
      <c r="F5760"/>
      <c r="G5760"/>
      <c r="H5760"/>
      <c r="I5760"/>
      <c r="J5760"/>
      <c r="K5760"/>
      <c r="L5760"/>
      <c r="M5760"/>
      <c r="N5760"/>
      <c r="O5760"/>
      <c r="S5760"/>
      <c r="T5760"/>
      <c r="U5760"/>
      <c r="V5760"/>
      <c r="Y5760"/>
      <c r="Z5760"/>
      <c r="AA5760"/>
      <c r="AB5760"/>
      <c r="AC5760"/>
      <c r="AD5760"/>
      <c r="AE5760"/>
      <c r="AF5760"/>
      <c r="AG5760"/>
      <c r="AH5760"/>
      <c r="AI5760"/>
      <c r="AJ5760"/>
      <c r="AK5760"/>
      <c r="AL5760"/>
    </row>
    <row r="5761" spans="3:38" ht="15" customHeight="1" x14ac:dyDescent="0.35">
      <c r="C5761"/>
      <c r="D5761"/>
      <c r="E5761"/>
      <c r="F5761"/>
      <c r="G5761"/>
      <c r="H5761"/>
      <c r="I5761"/>
      <c r="J5761"/>
      <c r="K5761"/>
      <c r="L5761"/>
      <c r="M5761"/>
      <c r="N5761"/>
      <c r="O5761"/>
      <c r="S5761"/>
      <c r="T5761"/>
      <c r="U5761"/>
      <c r="V5761"/>
      <c r="Y5761"/>
      <c r="Z5761"/>
      <c r="AA5761"/>
      <c r="AB5761"/>
      <c r="AC5761"/>
      <c r="AD5761"/>
      <c r="AE5761"/>
      <c r="AF5761"/>
      <c r="AG5761"/>
      <c r="AH5761"/>
      <c r="AI5761"/>
      <c r="AJ5761"/>
      <c r="AK5761"/>
      <c r="AL5761"/>
    </row>
    <row r="5762" spans="3:38" ht="15" customHeight="1" x14ac:dyDescent="0.35">
      <c r="C5762"/>
      <c r="D5762"/>
      <c r="E5762"/>
      <c r="F5762"/>
      <c r="G5762"/>
      <c r="H5762"/>
      <c r="I5762"/>
      <c r="J5762"/>
      <c r="K5762"/>
      <c r="L5762"/>
      <c r="M5762"/>
      <c r="N5762"/>
      <c r="O5762"/>
      <c r="S5762"/>
      <c r="T5762"/>
      <c r="U5762"/>
      <c r="V5762"/>
      <c r="Y5762"/>
      <c r="Z5762"/>
      <c r="AA5762"/>
      <c r="AB5762"/>
      <c r="AC5762"/>
      <c r="AD5762"/>
      <c r="AE5762"/>
      <c r="AF5762"/>
      <c r="AG5762"/>
      <c r="AH5762"/>
      <c r="AI5762"/>
      <c r="AJ5762"/>
      <c r="AK5762"/>
      <c r="AL5762"/>
    </row>
    <row r="5763" spans="3:38" ht="15" customHeight="1" x14ac:dyDescent="0.35">
      <c r="C5763"/>
      <c r="D5763"/>
      <c r="E5763"/>
      <c r="F5763"/>
      <c r="G5763"/>
      <c r="H5763"/>
      <c r="I5763"/>
      <c r="J5763"/>
      <c r="K5763"/>
      <c r="L5763"/>
      <c r="M5763"/>
      <c r="N5763"/>
      <c r="O5763"/>
      <c r="S5763"/>
      <c r="T5763"/>
      <c r="U5763"/>
      <c r="V5763"/>
      <c r="Y5763"/>
      <c r="Z5763"/>
      <c r="AA5763"/>
      <c r="AB5763"/>
      <c r="AC5763"/>
      <c r="AD5763"/>
      <c r="AE5763"/>
      <c r="AF5763"/>
      <c r="AG5763"/>
      <c r="AH5763"/>
      <c r="AI5763"/>
      <c r="AJ5763"/>
      <c r="AK5763"/>
      <c r="AL5763"/>
    </row>
    <row r="5764" spans="3:38" ht="15" customHeight="1" x14ac:dyDescent="0.35">
      <c r="C5764"/>
      <c r="D5764"/>
      <c r="E5764"/>
      <c r="F5764"/>
      <c r="G5764"/>
      <c r="H5764"/>
      <c r="I5764"/>
      <c r="J5764"/>
      <c r="K5764"/>
      <c r="L5764"/>
      <c r="M5764"/>
      <c r="N5764"/>
      <c r="O5764"/>
      <c r="S5764"/>
      <c r="T5764"/>
      <c r="U5764"/>
      <c r="V5764"/>
      <c r="Y5764"/>
      <c r="Z5764"/>
      <c r="AA5764"/>
      <c r="AB5764"/>
      <c r="AC5764"/>
      <c r="AD5764"/>
      <c r="AE5764"/>
      <c r="AF5764"/>
      <c r="AG5764"/>
      <c r="AH5764"/>
      <c r="AI5764"/>
      <c r="AJ5764"/>
      <c r="AK5764"/>
      <c r="AL5764"/>
    </row>
    <row r="5765" spans="3:38" ht="15" customHeight="1" x14ac:dyDescent="0.35">
      <c r="C5765"/>
      <c r="D5765"/>
      <c r="E5765"/>
      <c r="F5765"/>
      <c r="G5765"/>
      <c r="H5765"/>
      <c r="I5765"/>
      <c r="J5765"/>
      <c r="K5765"/>
      <c r="L5765"/>
      <c r="M5765"/>
      <c r="N5765"/>
      <c r="O5765"/>
      <c r="S5765"/>
      <c r="T5765"/>
      <c r="U5765"/>
      <c r="V5765"/>
      <c r="Y5765"/>
      <c r="Z5765"/>
      <c r="AA5765"/>
      <c r="AB5765"/>
      <c r="AC5765"/>
      <c r="AD5765"/>
      <c r="AE5765"/>
      <c r="AF5765"/>
      <c r="AG5765"/>
      <c r="AH5765"/>
      <c r="AI5765"/>
      <c r="AJ5765"/>
      <c r="AK5765"/>
      <c r="AL5765"/>
    </row>
    <row r="5766" spans="3:38" ht="15" customHeight="1" x14ac:dyDescent="0.35">
      <c r="C5766"/>
      <c r="D5766"/>
      <c r="E5766"/>
      <c r="F5766"/>
      <c r="G5766"/>
      <c r="H5766"/>
      <c r="I5766"/>
      <c r="J5766"/>
      <c r="K5766"/>
      <c r="L5766"/>
      <c r="M5766"/>
      <c r="N5766"/>
      <c r="O5766"/>
      <c r="S5766"/>
      <c r="T5766"/>
      <c r="U5766"/>
      <c r="V5766"/>
      <c r="Y5766"/>
      <c r="Z5766"/>
      <c r="AA5766"/>
      <c r="AB5766"/>
      <c r="AC5766"/>
      <c r="AD5766"/>
      <c r="AE5766"/>
      <c r="AF5766"/>
      <c r="AG5766"/>
      <c r="AH5766"/>
      <c r="AI5766"/>
      <c r="AJ5766"/>
      <c r="AK5766"/>
      <c r="AL5766"/>
    </row>
    <row r="5767" spans="3:38" ht="15" customHeight="1" x14ac:dyDescent="0.35">
      <c r="C5767"/>
      <c r="D5767"/>
      <c r="E5767"/>
      <c r="F5767"/>
      <c r="G5767"/>
      <c r="H5767"/>
      <c r="I5767"/>
      <c r="J5767"/>
      <c r="K5767"/>
      <c r="L5767"/>
      <c r="M5767"/>
      <c r="N5767"/>
      <c r="O5767"/>
      <c r="S5767"/>
      <c r="T5767"/>
      <c r="U5767"/>
      <c r="V5767"/>
      <c r="Y5767"/>
      <c r="Z5767"/>
      <c r="AA5767"/>
      <c r="AB5767"/>
      <c r="AC5767"/>
      <c r="AD5767"/>
      <c r="AE5767"/>
      <c r="AF5767"/>
      <c r="AG5767"/>
      <c r="AH5767"/>
      <c r="AI5767"/>
      <c r="AJ5767"/>
      <c r="AK5767"/>
      <c r="AL5767"/>
    </row>
    <row r="5768" spans="3:38" ht="15" customHeight="1" x14ac:dyDescent="0.35">
      <c r="C5768"/>
      <c r="D5768"/>
      <c r="E5768"/>
      <c r="F5768"/>
      <c r="G5768"/>
      <c r="H5768"/>
      <c r="I5768"/>
      <c r="J5768"/>
      <c r="K5768"/>
      <c r="L5768"/>
      <c r="M5768"/>
      <c r="N5768"/>
      <c r="O5768"/>
      <c r="S5768"/>
      <c r="T5768"/>
      <c r="U5768"/>
      <c r="V5768"/>
      <c r="Y5768"/>
      <c r="Z5768"/>
      <c r="AA5768"/>
      <c r="AB5768"/>
      <c r="AC5768"/>
      <c r="AD5768"/>
      <c r="AE5768"/>
      <c r="AF5768"/>
      <c r="AG5768"/>
      <c r="AH5768"/>
      <c r="AI5768"/>
      <c r="AJ5768"/>
      <c r="AK5768"/>
      <c r="AL5768"/>
    </row>
    <row r="5769" spans="3:38" ht="15" customHeight="1" x14ac:dyDescent="0.35">
      <c r="C5769"/>
      <c r="D5769"/>
      <c r="E5769"/>
      <c r="F5769"/>
      <c r="G5769"/>
      <c r="H5769"/>
      <c r="I5769"/>
      <c r="J5769"/>
      <c r="K5769"/>
      <c r="L5769"/>
      <c r="M5769"/>
      <c r="N5769"/>
      <c r="O5769"/>
      <c r="S5769"/>
      <c r="T5769"/>
      <c r="U5769"/>
      <c r="V5769"/>
      <c r="Y5769"/>
      <c r="Z5769"/>
      <c r="AA5769"/>
      <c r="AB5769"/>
      <c r="AC5769"/>
      <c r="AD5769"/>
      <c r="AE5769"/>
      <c r="AF5769"/>
      <c r="AG5769"/>
      <c r="AH5769"/>
      <c r="AI5769"/>
      <c r="AJ5769"/>
      <c r="AK5769"/>
      <c r="AL5769"/>
    </row>
    <row r="5770" spans="3:38" ht="15" customHeight="1" x14ac:dyDescent="0.35">
      <c r="C5770"/>
      <c r="D5770"/>
      <c r="E5770"/>
      <c r="F5770"/>
      <c r="G5770"/>
      <c r="H5770"/>
      <c r="I5770"/>
      <c r="J5770"/>
      <c r="K5770"/>
      <c r="L5770"/>
      <c r="M5770"/>
      <c r="N5770"/>
      <c r="O5770"/>
      <c r="S5770"/>
      <c r="T5770"/>
      <c r="U5770"/>
      <c r="V5770"/>
      <c r="Y5770"/>
      <c r="Z5770"/>
      <c r="AA5770"/>
      <c r="AB5770"/>
      <c r="AC5770"/>
      <c r="AD5770"/>
      <c r="AE5770"/>
      <c r="AF5770"/>
      <c r="AG5770"/>
      <c r="AH5770"/>
      <c r="AI5770"/>
      <c r="AJ5770"/>
      <c r="AK5770"/>
      <c r="AL5770"/>
    </row>
    <row r="5771" spans="3:38" ht="15" customHeight="1" x14ac:dyDescent="0.35">
      <c r="C5771"/>
      <c r="D5771"/>
      <c r="E5771"/>
      <c r="F5771"/>
      <c r="G5771"/>
      <c r="H5771"/>
      <c r="I5771"/>
      <c r="J5771"/>
      <c r="K5771"/>
      <c r="L5771"/>
      <c r="M5771"/>
      <c r="N5771"/>
      <c r="O5771"/>
      <c r="S5771"/>
      <c r="T5771"/>
      <c r="U5771"/>
      <c r="V5771"/>
      <c r="Y5771"/>
      <c r="Z5771"/>
      <c r="AA5771"/>
      <c r="AB5771"/>
      <c r="AC5771"/>
      <c r="AD5771"/>
      <c r="AE5771"/>
      <c r="AF5771"/>
      <c r="AG5771"/>
      <c r="AH5771"/>
      <c r="AI5771"/>
      <c r="AJ5771"/>
      <c r="AK5771"/>
      <c r="AL5771"/>
    </row>
    <row r="5772" spans="3:38" ht="15" customHeight="1" x14ac:dyDescent="0.35">
      <c r="C5772"/>
      <c r="D5772"/>
      <c r="E5772"/>
      <c r="F5772"/>
      <c r="G5772"/>
      <c r="H5772"/>
      <c r="I5772"/>
      <c r="J5772"/>
      <c r="K5772"/>
      <c r="L5772"/>
      <c r="M5772"/>
      <c r="N5772"/>
      <c r="O5772"/>
      <c r="S5772"/>
      <c r="T5772"/>
      <c r="U5772"/>
      <c r="V5772"/>
      <c r="Y5772"/>
      <c r="Z5772"/>
      <c r="AA5772"/>
      <c r="AB5772"/>
      <c r="AC5772"/>
      <c r="AD5772"/>
      <c r="AE5772"/>
      <c r="AF5772"/>
      <c r="AG5772"/>
      <c r="AH5772"/>
      <c r="AI5772"/>
      <c r="AJ5772"/>
      <c r="AK5772"/>
      <c r="AL5772"/>
    </row>
    <row r="5773" spans="3:38" ht="15" customHeight="1" x14ac:dyDescent="0.35">
      <c r="C5773"/>
      <c r="D5773"/>
      <c r="E5773"/>
      <c r="F5773"/>
      <c r="G5773"/>
      <c r="H5773"/>
      <c r="I5773"/>
      <c r="J5773"/>
      <c r="K5773"/>
      <c r="L5773"/>
      <c r="M5773"/>
      <c r="N5773"/>
      <c r="O5773"/>
      <c r="S5773"/>
      <c r="T5773"/>
      <c r="U5773"/>
      <c r="V5773"/>
      <c r="Y5773"/>
      <c r="Z5773"/>
      <c r="AA5773"/>
      <c r="AB5773"/>
      <c r="AC5773"/>
      <c r="AD5773"/>
      <c r="AE5773"/>
      <c r="AF5773"/>
      <c r="AG5773"/>
      <c r="AH5773"/>
      <c r="AI5773"/>
      <c r="AJ5773"/>
      <c r="AK5773"/>
      <c r="AL5773"/>
    </row>
    <row r="5774" spans="3:38" ht="15" customHeight="1" x14ac:dyDescent="0.35">
      <c r="C5774"/>
      <c r="D5774"/>
      <c r="E5774"/>
      <c r="F5774"/>
      <c r="G5774"/>
      <c r="H5774"/>
      <c r="I5774"/>
      <c r="J5774"/>
      <c r="K5774"/>
      <c r="L5774"/>
      <c r="M5774"/>
      <c r="N5774"/>
      <c r="O5774"/>
      <c r="S5774"/>
      <c r="T5774"/>
      <c r="U5774"/>
      <c r="V5774"/>
      <c r="Y5774"/>
      <c r="Z5774"/>
      <c r="AA5774"/>
      <c r="AB5774"/>
      <c r="AC5774"/>
      <c r="AD5774"/>
      <c r="AE5774"/>
      <c r="AF5774"/>
      <c r="AG5774"/>
      <c r="AH5774"/>
      <c r="AI5774"/>
      <c r="AJ5774"/>
      <c r="AK5774"/>
      <c r="AL5774"/>
    </row>
    <row r="5775" spans="3:38" ht="15" customHeight="1" x14ac:dyDescent="0.35">
      <c r="C5775"/>
      <c r="D5775"/>
      <c r="E5775"/>
      <c r="F5775"/>
      <c r="G5775"/>
      <c r="H5775"/>
      <c r="I5775"/>
      <c r="J5775"/>
      <c r="K5775"/>
      <c r="L5775"/>
      <c r="M5775"/>
      <c r="N5775"/>
      <c r="O5775"/>
      <c r="S5775"/>
      <c r="T5775"/>
      <c r="U5775"/>
      <c r="V5775"/>
      <c r="Y5775"/>
      <c r="Z5775"/>
      <c r="AA5775"/>
      <c r="AB5775"/>
      <c r="AC5775"/>
      <c r="AD5775"/>
      <c r="AE5775"/>
      <c r="AF5775"/>
      <c r="AG5775"/>
      <c r="AH5775"/>
      <c r="AI5775"/>
      <c r="AJ5775"/>
      <c r="AK5775"/>
      <c r="AL5775"/>
    </row>
    <row r="5776" spans="3:38" ht="15" customHeight="1" x14ac:dyDescent="0.35">
      <c r="C5776"/>
      <c r="D5776"/>
      <c r="E5776"/>
      <c r="F5776"/>
      <c r="G5776"/>
      <c r="H5776"/>
      <c r="I5776"/>
      <c r="J5776"/>
      <c r="K5776"/>
      <c r="L5776"/>
      <c r="M5776"/>
      <c r="N5776"/>
      <c r="O5776"/>
      <c r="S5776"/>
      <c r="T5776"/>
      <c r="U5776"/>
      <c r="V5776"/>
      <c r="Y5776"/>
      <c r="Z5776"/>
      <c r="AA5776"/>
      <c r="AB5776"/>
      <c r="AC5776"/>
      <c r="AD5776"/>
      <c r="AE5776"/>
      <c r="AF5776"/>
      <c r="AG5776"/>
      <c r="AH5776"/>
      <c r="AI5776"/>
      <c r="AJ5776"/>
      <c r="AK5776"/>
      <c r="AL5776"/>
    </row>
    <row r="5777" spans="3:38" ht="15" customHeight="1" x14ac:dyDescent="0.35">
      <c r="C5777"/>
      <c r="D5777"/>
      <c r="E5777"/>
      <c r="F5777"/>
      <c r="G5777"/>
      <c r="H5777"/>
      <c r="I5777"/>
      <c r="J5777"/>
      <c r="K5777"/>
      <c r="L5777"/>
      <c r="M5777"/>
      <c r="N5777"/>
      <c r="O5777"/>
      <c r="S5777"/>
      <c r="T5777"/>
      <c r="U5777"/>
      <c r="V5777"/>
      <c r="Y5777"/>
      <c r="Z5777"/>
      <c r="AA5777"/>
      <c r="AB5777"/>
      <c r="AC5777"/>
      <c r="AD5777"/>
      <c r="AE5777"/>
      <c r="AF5777"/>
      <c r="AG5777"/>
      <c r="AH5777"/>
      <c r="AI5777"/>
      <c r="AJ5777"/>
      <c r="AK5777"/>
      <c r="AL5777"/>
    </row>
    <row r="5778" spans="3:38" ht="15" customHeight="1" x14ac:dyDescent="0.35">
      <c r="C5778"/>
      <c r="D5778"/>
      <c r="E5778"/>
      <c r="F5778"/>
      <c r="G5778"/>
      <c r="H5778"/>
      <c r="I5778"/>
      <c r="J5778"/>
      <c r="K5778"/>
      <c r="L5778"/>
      <c r="M5778"/>
      <c r="N5778"/>
      <c r="O5778"/>
      <c r="S5778"/>
      <c r="T5778"/>
      <c r="U5778"/>
      <c r="V5778"/>
      <c r="Y5778"/>
      <c r="Z5778"/>
      <c r="AA5778"/>
      <c r="AB5778"/>
      <c r="AC5778"/>
      <c r="AD5778"/>
      <c r="AE5778"/>
      <c r="AF5778"/>
      <c r="AG5778"/>
      <c r="AH5778"/>
      <c r="AI5778"/>
      <c r="AJ5778"/>
      <c r="AK5778"/>
      <c r="AL5778"/>
    </row>
    <row r="5779" spans="3:38" ht="15" customHeight="1" x14ac:dyDescent="0.35">
      <c r="C5779"/>
      <c r="D5779"/>
      <c r="E5779"/>
      <c r="F5779"/>
      <c r="G5779"/>
      <c r="H5779"/>
      <c r="I5779"/>
      <c r="J5779"/>
      <c r="K5779"/>
      <c r="L5779"/>
      <c r="M5779"/>
      <c r="N5779"/>
      <c r="O5779"/>
      <c r="S5779"/>
      <c r="T5779"/>
      <c r="U5779"/>
      <c r="V5779"/>
      <c r="Y5779"/>
      <c r="Z5779"/>
      <c r="AA5779"/>
      <c r="AB5779"/>
      <c r="AC5779"/>
      <c r="AD5779"/>
      <c r="AE5779"/>
      <c r="AF5779"/>
      <c r="AG5779"/>
      <c r="AH5779"/>
      <c r="AI5779"/>
      <c r="AJ5779"/>
      <c r="AK5779"/>
      <c r="AL5779"/>
    </row>
    <row r="5780" spans="3:38" ht="15" customHeight="1" x14ac:dyDescent="0.35">
      <c r="C5780"/>
      <c r="D5780"/>
      <c r="E5780"/>
      <c r="F5780"/>
      <c r="G5780"/>
      <c r="H5780"/>
      <c r="I5780"/>
      <c r="J5780"/>
      <c r="K5780"/>
      <c r="L5780"/>
      <c r="M5780"/>
      <c r="N5780"/>
      <c r="O5780"/>
      <c r="S5780"/>
      <c r="T5780"/>
      <c r="U5780"/>
      <c r="V5780"/>
      <c r="Y5780"/>
      <c r="Z5780"/>
      <c r="AA5780"/>
      <c r="AB5780"/>
      <c r="AC5780"/>
      <c r="AD5780"/>
      <c r="AE5780"/>
      <c r="AF5780"/>
      <c r="AG5780"/>
      <c r="AH5780"/>
      <c r="AI5780"/>
      <c r="AJ5780"/>
      <c r="AK5780"/>
      <c r="AL5780"/>
    </row>
    <row r="5781" spans="3:38" ht="15" customHeight="1" x14ac:dyDescent="0.35">
      <c r="C5781"/>
      <c r="D5781"/>
      <c r="E5781"/>
      <c r="F5781"/>
      <c r="G5781"/>
      <c r="H5781"/>
      <c r="I5781"/>
      <c r="J5781"/>
      <c r="K5781"/>
      <c r="L5781"/>
      <c r="M5781"/>
      <c r="N5781"/>
      <c r="O5781"/>
      <c r="S5781"/>
      <c r="T5781"/>
      <c r="U5781"/>
      <c r="V5781"/>
      <c r="Y5781"/>
      <c r="Z5781"/>
      <c r="AA5781"/>
      <c r="AB5781"/>
      <c r="AC5781"/>
      <c r="AD5781"/>
      <c r="AE5781"/>
      <c r="AF5781"/>
      <c r="AG5781"/>
      <c r="AH5781"/>
      <c r="AI5781"/>
      <c r="AJ5781"/>
      <c r="AK5781"/>
      <c r="AL5781"/>
    </row>
    <row r="5782" spans="3:38" ht="15" customHeight="1" x14ac:dyDescent="0.35">
      <c r="C5782"/>
      <c r="D5782"/>
      <c r="E5782"/>
      <c r="F5782"/>
      <c r="G5782"/>
      <c r="H5782"/>
      <c r="I5782"/>
      <c r="J5782"/>
      <c r="K5782"/>
      <c r="L5782"/>
      <c r="M5782"/>
      <c r="N5782"/>
      <c r="O5782"/>
      <c r="S5782"/>
      <c r="T5782"/>
      <c r="U5782"/>
      <c r="V5782"/>
      <c r="Y5782"/>
      <c r="Z5782"/>
      <c r="AA5782"/>
      <c r="AB5782"/>
      <c r="AC5782"/>
      <c r="AD5782"/>
      <c r="AE5782"/>
      <c r="AF5782"/>
      <c r="AG5782"/>
      <c r="AH5782"/>
      <c r="AI5782"/>
      <c r="AJ5782"/>
      <c r="AK5782"/>
      <c r="AL5782"/>
    </row>
    <row r="5783" spans="3:38" ht="15" customHeight="1" x14ac:dyDescent="0.35">
      <c r="C5783"/>
      <c r="D5783"/>
      <c r="E5783"/>
      <c r="F5783"/>
      <c r="G5783"/>
      <c r="H5783"/>
      <c r="I5783"/>
      <c r="J5783"/>
      <c r="K5783"/>
      <c r="L5783"/>
      <c r="M5783"/>
      <c r="N5783"/>
      <c r="O5783"/>
      <c r="S5783"/>
      <c r="T5783"/>
      <c r="U5783"/>
      <c r="V5783"/>
      <c r="Y5783"/>
      <c r="Z5783"/>
      <c r="AA5783"/>
      <c r="AB5783"/>
      <c r="AC5783"/>
      <c r="AD5783"/>
      <c r="AE5783"/>
      <c r="AF5783"/>
      <c r="AG5783"/>
      <c r="AH5783"/>
      <c r="AI5783"/>
      <c r="AJ5783"/>
      <c r="AK5783"/>
      <c r="AL5783"/>
    </row>
    <row r="5784" spans="3:38" ht="15" customHeight="1" x14ac:dyDescent="0.35">
      <c r="C5784"/>
      <c r="D5784"/>
      <c r="E5784"/>
      <c r="F5784"/>
      <c r="G5784"/>
      <c r="H5784"/>
      <c r="I5784"/>
      <c r="J5784"/>
      <c r="K5784"/>
      <c r="L5784"/>
      <c r="M5784"/>
      <c r="N5784"/>
      <c r="O5784"/>
      <c r="S5784"/>
      <c r="T5784"/>
      <c r="U5784"/>
      <c r="V5784"/>
      <c r="Y5784"/>
      <c r="Z5784"/>
      <c r="AA5784"/>
      <c r="AB5784"/>
      <c r="AC5784"/>
      <c r="AD5784"/>
      <c r="AE5784"/>
      <c r="AF5784"/>
      <c r="AG5784"/>
      <c r="AH5784"/>
      <c r="AI5784"/>
      <c r="AJ5784"/>
      <c r="AK5784"/>
      <c r="AL5784"/>
    </row>
    <row r="5785" spans="3:38" ht="15" customHeight="1" x14ac:dyDescent="0.35">
      <c r="C5785"/>
      <c r="D5785"/>
      <c r="E5785"/>
      <c r="F5785"/>
      <c r="G5785"/>
      <c r="H5785"/>
      <c r="I5785"/>
      <c r="J5785"/>
      <c r="K5785"/>
      <c r="L5785"/>
      <c r="M5785"/>
      <c r="N5785"/>
      <c r="O5785"/>
      <c r="S5785"/>
      <c r="T5785"/>
      <c r="U5785"/>
      <c r="V5785"/>
      <c r="Y5785"/>
      <c r="Z5785"/>
      <c r="AA5785"/>
      <c r="AB5785"/>
      <c r="AC5785"/>
      <c r="AD5785"/>
      <c r="AE5785"/>
      <c r="AF5785"/>
      <c r="AG5785"/>
      <c r="AH5785"/>
      <c r="AI5785"/>
      <c r="AJ5785"/>
      <c r="AK5785"/>
      <c r="AL5785"/>
    </row>
    <row r="5786" spans="3:38" ht="15" customHeight="1" x14ac:dyDescent="0.35">
      <c r="C5786"/>
      <c r="D5786"/>
      <c r="E5786"/>
      <c r="F5786"/>
      <c r="G5786"/>
      <c r="H5786"/>
      <c r="I5786"/>
      <c r="J5786"/>
      <c r="K5786"/>
      <c r="L5786"/>
      <c r="M5786"/>
      <c r="N5786"/>
      <c r="O5786"/>
      <c r="S5786"/>
      <c r="T5786"/>
      <c r="U5786"/>
      <c r="V5786"/>
      <c r="Y5786"/>
      <c r="Z5786"/>
      <c r="AA5786"/>
      <c r="AB5786"/>
      <c r="AC5786"/>
      <c r="AD5786"/>
      <c r="AE5786"/>
      <c r="AF5786"/>
      <c r="AG5786"/>
      <c r="AH5786"/>
      <c r="AI5786"/>
      <c r="AJ5786"/>
      <c r="AK5786"/>
      <c r="AL5786"/>
    </row>
    <row r="5787" spans="3:38" ht="15" customHeight="1" x14ac:dyDescent="0.35">
      <c r="C5787"/>
      <c r="D5787"/>
      <c r="E5787"/>
      <c r="F5787"/>
      <c r="G5787"/>
      <c r="H5787"/>
      <c r="I5787"/>
      <c r="J5787"/>
      <c r="K5787"/>
      <c r="L5787"/>
      <c r="M5787"/>
      <c r="N5787"/>
      <c r="O5787"/>
      <c r="S5787"/>
      <c r="T5787"/>
      <c r="U5787"/>
      <c r="V5787"/>
      <c r="Y5787"/>
      <c r="Z5787"/>
      <c r="AA5787"/>
      <c r="AB5787"/>
      <c r="AC5787"/>
      <c r="AD5787"/>
      <c r="AE5787"/>
      <c r="AF5787"/>
      <c r="AG5787"/>
      <c r="AH5787"/>
      <c r="AI5787"/>
      <c r="AJ5787"/>
      <c r="AK5787"/>
      <c r="AL5787"/>
    </row>
    <row r="5788" spans="3:38" ht="15" customHeight="1" x14ac:dyDescent="0.35">
      <c r="C5788"/>
      <c r="D5788"/>
      <c r="E5788"/>
      <c r="F5788"/>
      <c r="G5788"/>
      <c r="H5788"/>
      <c r="I5788"/>
      <c r="J5788"/>
      <c r="K5788"/>
      <c r="L5788"/>
      <c r="M5788"/>
      <c r="N5788"/>
      <c r="O5788"/>
      <c r="S5788"/>
      <c r="T5788"/>
      <c r="U5788"/>
      <c r="V5788"/>
      <c r="Y5788"/>
      <c r="Z5788"/>
      <c r="AA5788"/>
      <c r="AB5788"/>
      <c r="AC5788"/>
      <c r="AD5788"/>
      <c r="AE5788"/>
      <c r="AF5788"/>
      <c r="AG5788"/>
      <c r="AH5788"/>
      <c r="AI5788"/>
      <c r="AJ5788"/>
      <c r="AK5788"/>
      <c r="AL5788"/>
    </row>
    <row r="5789" spans="3:38" ht="15" customHeight="1" x14ac:dyDescent="0.35">
      <c r="C5789"/>
      <c r="D5789"/>
      <c r="E5789"/>
      <c r="F5789"/>
      <c r="G5789"/>
      <c r="H5789"/>
      <c r="I5789"/>
      <c r="J5789"/>
      <c r="K5789"/>
      <c r="L5789"/>
      <c r="M5789"/>
      <c r="N5789"/>
      <c r="O5789"/>
      <c r="S5789"/>
      <c r="T5789"/>
      <c r="U5789"/>
      <c r="V5789"/>
      <c r="Y5789"/>
      <c r="Z5789"/>
      <c r="AA5789"/>
      <c r="AB5789"/>
      <c r="AC5789"/>
      <c r="AD5789"/>
      <c r="AE5789"/>
      <c r="AF5789"/>
      <c r="AG5789"/>
      <c r="AH5789"/>
      <c r="AI5789"/>
      <c r="AJ5789"/>
      <c r="AK5789"/>
      <c r="AL5789"/>
    </row>
    <row r="5790" spans="3:38" ht="15" customHeight="1" x14ac:dyDescent="0.35">
      <c r="C5790"/>
      <c r="D5790"/>
      <c r="E5790"/>
      <c r="F5790"/>
      <c r="G5790"/>
      <c r="H5790"/>
      <c r="I5790"/>
      <c r="J5790"/>
      <c r="K5790"/>
      <c r="L5790"/>
      <c r="M5790"/>
      <c r="N5790"/>
      <c r="O5790"/>
      <c r="S5790"/>
      <c r="T5790"/>
      <c r="U5790"/>
      <c r="V5790"/>
      <c r="Y5790"/>
      <c r="Z5790"/>
      <c r="AA5790"/>
      <c r="AB5790"/>
      <c r="AC5790"/>
      <c r="AD5790"/>
      <c r="AE5790"/>
      <c r="AF5790"/>
      <c r="AG5790"/>
      <c r="AH5790"/>
      <c r="AI5790"/>
      <c r="AJ5790"/>
      <c r="AK5790"/>
      <c r="AL5790"/>
    </row>
    <row r="5791" spans="3:38" ht="15" customHeight="1" x14ac:dyDescent="0.35">
      <c r="C5791"/>
      <c r="D5791"/>
      <c r="E5791"/>
      <c r="F5791"/>
      <c r="G5791"/>
      <c r="H5791"/>
      <c r="I5791"/>
      <c r="J5791"/>
      <c r="K5791"/>
      <c r="L5791"/>
      <c r="M5791"/>
      <c r="N5791"/>
      <c r="O5791"/>
      <c r="S5791"/>
      <c r="T5791"/>
      <c r="U5791"/>
      <c r="V5791"/>
      <c r="Y5791"/>
      <c r="Z5791"/>
      <c r="AA5791"/>
      <c r="AB5791"/>
      <c r="AC5791"/>
      <c r="AD5791"/>
      <c r="AE5791"/>
      <c r="AF5791"/>
      <c r="AG5791"/>
      <c r="AH5791"/>
      <c r="AI5791"/>
      <c r="AJ5791"/>
      <c r="AK5791"/>
      <c r="AL5791"/>
    </row>
    <row r="5792" spans="3:38" ht="15" customHeight="1" x14ac:dyDescent="0.35">
      <c r="C5792"/>
      <c r="D5792"/>
      <c r="E5792"/>
      <c r="F5792"/>
      <c r="G5792"/>
      <c r="H5792"/>
      <c r="I5792"/>
      <c r="J5792"/>
      <c r="K5792"/>
      <c r="L5792"/>
      <c r="M5792"/>
      <c r="N5792"/>
      <c r="O5792"/>
      <c r="S5792"/>
      <c r="T5792"/>
      <c r="U5792"/>
      <c r="V5792"/>
      <c r="Y5792"/>
      <c r="Z5792"/>
      <c r="AA5792"/>
      <c r="AB5792"/>
      <c r="AC5792"/>
      <c r="AD5792"/>
      <c r="AE5792"/>
      <c r="AF5792"/>
      <c r="AG5792"/>
      <c r="AH5792"/>
      <c r="AI5792"/>
      <c r="AJ5792"/>
      <c r="AK5792"/>
      <c r="AL5792"/>
    </row>
    <row r="5793" spans="3:38" ht="15" customHeight="1" x14ac:dyDescent="0.35">
      <c r="C5793"/>
      <c r="D5793"/>
      <c r="E5793"/>
      <c r="F5793"/>
      <c r="G5793"/>
      <c r="H5793"/>
      <c r="I5793"/>
      <c r="J5793"/>
      <c r="K5793"/>
      <c r="L5793"/>
      <c r="M5793"/>
      <c r="N5793"/>
      <c r="O5793"/>
      <c r="S5793"/>
      <c r="T5793"/>
      <c r="U5793"/>
      <c r="V5793"/>
      <c r="Y5793"/>
      <c r="Z5793"/>
      <c r="AA5793"/>
      <c r="AB5793"/>
      <c r="AC5793"/>
      <c r="AD5793"/>
      <c r="AE5793"/>
      <c r="AF5793"/>
      <c r="AG5793"/>
      <c r="AH5793"/>
      <c r="AI5793"/>
      <c r="AJ5793"/>
      <c r="AK5793"/>
      <c r="AL5793"/>
    </row>
    <row r="5794" spans="3:38" ht="15" customHeight="1" x14ac:dyDescent="0.35">
      <c r="C5794"/>
      <c r="D5794"/>
      <c r="E5794"/>
      <c r="F5794"/>
      <c r="G5794"/>
      <c r="H5794"/>
      <c r="I5794"/>
      <c r="J5794"/>
      <c r="K5794"/>
      <c r="L5794"/>
      <c r="M5794"/>
      <c r="N5794"/>
      <c r="O5794"/>
      <c r="S5794"/>
      <c r="T5794"/>
      <c r="U5794"/>
      <c r="V5794"/>
      <c r="Y5794"/>
      <c r="Z5794"/>
      <c r="AA5794"/>
      <c r="AB5794"/>
      <c r="AC5794"/>
      <c r="AD5794"/>
      <c r="AE5794"/>
      <c r="AF5794"/>
      <c r="AG5794"/>
      <c r="AH5794"/>
      <c r="AI5794"/>
      <c r="AJ5794"/>
      <c r="AK5794"/>
      <c r="AL5794"/>
    </row>
    <row r="5795" spans="3:38" ht="15" customHeight="1" x14ac:dyDescent="0.35">
      <c r="C5795"/>
      <c r="D5795"/>
      <c r="E5795"/>
      <c r="F5795"/>
      <c r="G5795"/>
      <c r="H5795"/>
      <c r="I5795"/>
      <c r="J5795"/>
      <c r="K5795"/>
      <c r="L5795"/>
      <c r="M5795"/>
      <c r="N5795"/>
      <c r="O5795"/>
      <c r="S5795"/>
      <c r="T5795"/>
      <c r="U5795"/>
      <c r="V5795"/>
      <c r="Y5795"/>
      <c r="Z5795"/>
      <c r="AA5795"/>
      <c r="AB5795"/>
      <c r="AC5795"/>
      <c r="AD5795"/>
      <c r="AE5795"/>
      <c r="AF5795"/>
      <c r="AG5795"/>
      <c r="AH5795"/>
      <c r="AI5795"/>
      <c r="AJ5795"/>
      <c r="AK5795"/>
      <c r="AL5795"/>
    </row>
    <row r="5796" spans="3:38" ht="15" customHeight="1" x14ac:dyDescent="0.35">
      <c r="C5796"/>
      <c r="D5796"/>
      <c r="E5796"/>
      <c r="F5796"/>
      <c r="G5796"/>
      <c r="H5796"/>
      <c r="I5796"/>
      <c r="J5796"/>
      <c r="K5796"/>
      <c r="L5796"/>
      <c r="M5796"/>
      <c r="N5796"/>
      <c r="O5796"/>
      <c r="S5796"/>
      <c r="T5796"/>
      <c r="U5796"/>
      <c r="V5796"/>
      <c r="Y5796"/>
      <c r="Z5796"/>
      <c r="AA5796"/>
      <c r="AB5796"/>
      <c r="AC5796"/>
      <c r="AD5796"/>
      <c r="AE5796"/>
      <c r="AF5796"/>
      <c r="AG5796"/>
      <c r="AH5796"/>
      <c r="AI5796"/>
      <c r="AJ5796"/>
      <c r="AK5796"/>
      <c r="AL5796"/>
    </row>
    <row r="5797" spans="3:38" ht="15" customHeight="1" x14ac:dyDescent="0.35">
      <c r="C5797"/>
      <c r="D5797"/>
      <c r="E5797"/>
      <c r="F5797"/>
      <c r="G5797"/>
      <c r="H5797"/>
      <c r="I5797"/>
      <c r="J5797"/>
      <c r="K5797"/>
      <c r="L5797"/>
      <c r="M5797"/>
      <c r="N5797"/>
      <c r="O5797"/>
      <c r="S5797"/>
      <c r="T5797"/>
      <c r="U5797"/>
      <c r="V5797"/>
      <c r="Y5797"/>
      <c r="Z5797"/>
      <c r="AA5797"/>
      <c r="AB5797"/>
      <c r="AC5797"/>
      <c r="AD5797"/>
      <c r="AE5797"/>
      <c r="AF5797"/>
      <c r="AG5797"/>
      <c r="AH5797"/>
      <c r="AI5797"/>
      <c r="AJ5797"/>
      <c r="AK5797"/>
      <c r="AL5797"/>
    </row>
    <row r="5798" spans="3:38" ht="15" customHeight="1" x14ac:dyDescent="0.35">
      <c r="C5798"/>
      <c r="D5798"/>
      <c r="E5798"/>
      <c r="F5798"/>
      <c r="G5798"/>
      <c r="H5798"/>
      <c r="I5798"/>
      <c r="J5798"/>
      <c r="K5798"/>
      <c r="L5798"/>
      <c r="M5798"/>
      <c r="N5798"/>
      <c r="O5798"/>
      <c r="S5798"/>
      <c r="T5798"/>
      <c r="U5798"/>
      <c r="V5798"/>
      <c r="Y5798"/>
      <c r="Z5798"/>
      <c r="AA5798"/>
      <c r="AB5798"/>
      <c r="AC5798"/>
      <c r="AD5798"/>
      <c r="AE5798"/>
      <c r="AF5798"/>
      <c r="AG5798"/>
      <c r="AH5798"/>
      <c r="AI5798"/>
      <c r="AJ5798"/>
      <c r="AK5798"/>
      <c r="AL5798"/>
    </row>
    <row r="5799" spans="3:38" ht="15" customHeight="1" x14ac:dyDescent="0.35">
      <c r="C5799"/>
      <c r="D5799"/>
      <c r="E5799"/>
      <c r="F5799"/>
      <c r="G5799"/>
      <c r="H5799"/>
      <c r="I5799"/>
      <c r="J5799"/>
      <c r="K5799"/>
      <c r="L5799"/>
      <c r="M5799"/>
      <c r="N5799"/>
      <c r="O5799"/>
      <c r="S5799"/>
      <c r="T5799"/>
      <c r="U5799"/>
      <c r="V5799"/>
      <c r="Y5799"/>
      <c r="Z5799"/>
      <c r="AA5799"/>
      <c r="AB5799"/>
      <c r="AC5799"/>
      <c r="AD5799"/>
      <c r="AE5799"/>
      <c r="AF5799"/>
      <c r="AG5799"/>
      <c r="AH5799"/>
      <c r="AI5799"/>
      <c r="AJ5799"/>
      <c r="AK5799"/>
      <c r="AL5799"/>
    </row>
    <row r="5800" spans="3:38" ht="15" customHeight="1" x14ac:dyDescent="0.35">
      <c r="C5800"/>
      <c r="D5800"/>
      <c r="E5800"/>
      <c r="F5800"/>
      <c r="G5800"/>
      <c r="H5800"/>
      <c r="I5800"/>
      <c r="J5800"/>
      <c r="K5800"/>
      <c r="L5800"/>
      <c r="M5800"/>
      <c r="N5800"/>
      <c r="O5800"/>
      <c r="S5800"/>
      <c r="T5800"/>
      <c r="U5800"/>
      <c r="V5800"/>
      <c r="Y5800"/>
      <c r="Z5800"/>
      <c r="AA5800"/>
      <c r="AB5800"/>
      <c r="AC5800"/>
      <c r="AD5800"/>
      <c r="AE5800"/>
      <c r="AF5800"/>
      <c r="AG5800"/>
      <c r="AH5800"/>
      <c r="AI5800"/>
      <c r="AJ5800"/>
      <c r="AK5800"/>
      <c r="AL5800"/>
    </row>
    <row r="5801" spans="3:38" ht="15" customHeight="1" x14ac:dyDescent="0.35">
      <c r="C5801"/>
      <c r="D5801"/>
      <c r="E5801"/>
      <c r="F5801"/>
      <c r="G5801"/>
      <c r="H5801"/>
      <c r="I5801"/>
      <c r="J5801"/>
      <c r="K5801"/>
      <c r="L5801"/>
      <c r="M5801"/>
      <c r="N5801"/>
      <c r="O5801"/>
      <c r="S5801"/>
      <c r="T5801"/>
      <c r="U5801"/>
      <c r="V5801"/>
      <c r="Y5801"/>
      <c r="Z5801"/>
      <c r="AA5801"/>
      <c r="AB5801"/>
      <c r="AC5801"/>
      <c r="AD5801"/>
      <c r="AE5801"/>
      <c r="AF5801"/>
      <c r="AG5801"/>
      <c r="AH5801"/>
      <c r="AI5801"/>
      <c r="AJ5801"/>
      <c r="AK5801"/>
      <c r="AL5801"/>
    </row>
    <row r="5802" spans="3:38" ht="15" customHeight="1" x14ac:dyDescent="0.35">
      <c r="C5802"/>
      <c r="D5802"/>
      <c r="E5802"/>
      <c r="F5802"/>
      <c r="G5802"/>
      <c r="H5802"/>
      <c r="I5802"/>
      <c r="J5802"/>
      <c r="K5802"/>
      <c r="L5802"/>
      <c r="M5802"/>
      <c r="N5802"/>
      <c r="O5802"/>
      <c r="S5802"/>
      <c r="T5802"/>
      <c r="U5802"/>
      <c r="V5802"/>
      <c r="Y5802"/>
      <c r="Z5802"/>
      <c r="AA5802"/>
      <c r="AB5802"/>
      <c r="AC5802"/>
      <c r="AD5802"/>
      <c r="AE5802"/>
      <c r="AF5802"/>
      <c r="AG5802"/>
      <c r="AH5802"/>
      <c r="AI5802"/>
      <c r="AJ5802"/>
      <c r="AK5802"/>
      <c r="AL5802"/>
    </row>
    <row r="5803" spans="3:38" ht="15" customHeight="1" x14ac:dyDescent="0.35">
      <c r="C5803"/>
      <c r="D5803"/>
      <c r="E5803"/>
      <c r="F5803"/>
      <c r="G5803"/>
      <c r="H5803"/>
      <c r="I5803"/>
      <c r="J5803"/>
      <c r="K5803"/>
      <c r="L5803"/>
      <c r="M5803"/>
      <c r="N5803"/>
      <c r="O5803"/>
      <c r="S5803"/>
      <c r="T5803"/>
      <c r="U5803"/>
      <c r="V5803"/>
      <c r="Y5803"/>
      <c r="Z5803"/>
      <c r="AA5803"/>
      <c r="AB5803"/>
      <c r="AC5803"/>
      <c r="AD5803"/>
      <c r="AE5803"/>
      <c r="AF5803"/>
      <c r="AG5803"/>
      <c r="AH5803"/>
      <c r="AI5803"/>
      <c r="AJ5803"/>
      <c r="AK5803"/>
      <c r="AL5803"/>
    </row>
    <row r="5804" spans="3:38" ht="15" customHeight="1" x14ac:dyDescent="0.35">
      <c r="C5804"/>
      <c r="D5804"/>
      <c r="E5804"/>
      <c r="F5804"/>
      <c r="G5804"/>
      <c r="H5804"/>
      <c r="I5804"/>
      <c r="J5804"/>
      <c r="K5804"/>
      <c r="L5804"/>
      <c r="M5804"/>
      <c r="N5804"/>
      <c r="O5804"/>
      <c r="S5804"/>
      <c r="T5804"/>
      <c r="U5804"/>
      <c r="V5804"/>
      <c r="Y5804"/>
      <c r="Z5804"/>
      <c r="AA5804"/>
      <c r="AB5804"/>
      <c r="AC5804"/>
      <c r="AD5804"/>
      <c r="AE5804"/>
      <c r="AF5804"/>
      <c r="AG5804"/>
      <c r="AH5804"/>
      <c r="AI5804"/>
      <c r="AJ5804"/>
      <c r="AK5804"/>
      <c r="AL5804"/>
    </row>
    <row r="5805" spans="3:38" ht="15" customHeight="1" x14ac:dyDescent="0.35">
      <c r="C5805"/>
      <c r="D5805"/>
      <c r="E5805"/>
      <c r="F5805"/>
      <c r="G5805"/>
      <c r="H5805"/>
      <c r="I5805"/>
      <c r="J5805"/>
      <c r="K5805"/>
      <c r="L5805"/>
      <c r="M5805"/>
      <c r="N5805"/>
      <c r="O5805"/>
      <c r="S5805"/>
      <c r="T5805"/>
      <c r="U5805"/>
      <c r="V5805"/>
      <c r="Y5805"/>
      <c r="Z5805"/>
      <c r="AA5805"/>
      <c r="AB5805"/>
      <c r="AC5805"/>
      <c r="AD5805"/>
      <c r="AE5805"/>
      <c r="AF5805"/>
      <c r="AG5805"/>
      <c r="AH5805"/>
      <c r="AI5805"/>
      <c r="AJ5805"/>
      <c r="AK5805"/>
      <c r="AL5805"/>
    </row>
    <row r="5806" spans="3:38" ht="15" customHeight="1" x14ac:dyDescent="0.35">
      <c r="C5806"/>
      <c r="D5806"/>
      <c r="E5806"/>
      <c r="F5806"/>
      <c r="G5806"/>
      <c r="H5806"/>
      <c r="I5806"/>
      <c r="J5806"/>
      <c r="K5806"/>
      <c r="L5806"/>
      <c r="M5806"/>
      <c r="N5806"/>
      <c r="O5806"/>
      <c r="S5806"/>
      <c r="T5806"/>
      <c r="U5806"/>
      <c r="V5806"/>
      <c r="Y5806"/>
      <c r="Z5806"/>
      <c r="AA5806"/>
      <c r="AB5806"/>
      <c r="AC5806"/>
      <c r="AD5806"/>
      <c r="AE5806"/>
      <c r="AF5806"/>
      <c r="AG5806"/>
      <c r="AH5806"/>
      <c r="AI5806"/>
      <c r="AJ5806"/>
      <c r="AK5806"/>
      <c r="AL5806"/>
    </row>
    <row r="5807" spans="3:38" ht="15" customHeight="1" x14ac:dyDescent="0.35">
      <c r="C5807"/>
      <c r="D5807"/>
      <c r="E5807"/>
      <c r="F5807"/>
      <c r="G5807"/>
      <c r="H5807"/>
      <c r="I5807"/>
      <c r="J5807"/>
      <c r="K5807"/>
      <c r="L5807"/>
      <c r="M5807"/>
      <c r="N5807"/>
      <c r="O5807"/>
      <c r="S5807"/>
      <c r="T5807"/>
      <c r="U5807"/>
      <c r="V5807"/>
      <c r="Y5807"/>
      <c r="Z5807"/>
      <c r="AA5807"/>
      <c r="AB5807"/>
      <c r="AC5807"/>
      <c r="AD5807"/>
      <c r="AE5807"/>
      <c r="AF5807"/>
      <c r="AG5807"/>
      <c r="AH5807"/>
      <c r="AI5807"/>
      <c r="AJ5807"/>
      <c r="AK5807"/>
      <c r="AL5807"/>
    </row>
    <row r="5808" spans="3:38" ht="15" customHeight="1" x14ac:dyDescent="0.35">
      <c r="C5808"/>
      <c r="D5808"/>
      <c r="E5808"/>
      <c r="F5808"/>
      <c r="G5808"/>
      <c r="H5808"/>
      <c r="I5808"/>
      <c r="J5808"/>
      <c r="K5808"/>
      <c r="L5808"/>
      <c r="M5808"/>
      <c r="N5808"/>
      <c r="O5808"/>
      <c r="S5808"/>
      <c r="T5808"/>
      <c r="U5808"/>
      <c r="V5808"/>
      <c r="Y5808"/>
      <c r="Z5808"/>
      <c r="AA5808"/>
      <c r="AB5808"/>
      <c r="AC5808"/>
      <c r="AD5808"/>
      <c r="AE5808"/>
      <c r="AF5808"/>
      <c r="AG5808"/>
      <c r="AH5808"/>
      <c r="AI5808"/>
      <c r="AJ5808"/>
      <c r="AK5808"/>
      <c r="AL5808"/>
    </row>
    <row r="5809" spans="3:38" ht="15" customHeight="1" x14ac:dyDescent="0.35">
      <c r="C5809"/>
      <c r="D5809"/>
      <c r="E5809"/>
      <c r="F5809"/>
      <c r="G5809"/>
      <c r="H5809"/>
      <c r="I5809"/>
      <c r="J5809"/>
      <c r="K5809"/>
      <c r="L5809"/>
      <c r="M5809"/>
      <c r="N5809"/>
      <c r="O5809"/>
      <c r="S5809"/>
      <c r="T5809"/>
      <c r="U5809"/>
      <c r="V5809"/>
      <c r="Y5809"/>
      <c r="Z5809"/>
      <c r="AA5809"/>
      <c r="AB5809"/>
      <c r="AC5809"/>
      <c r="AD5809"/>
      <c r="AE5809"/>
      <c r="AF5809"/>
      <c r="AG5809"/>
      <c r="AH5809"/>
      <c r="AI5809"/>
      <c r="AJ5809"/>
      <c r="AK5809"/>
      <c r="AL5809"/>
    </row>
    <row r="5810" spans="3:38" ht="15" customHeight="1" x14ac:dyDescent="0.35">
      <c r="C5810"/>
      <c r="D5810"/>
      <c r="E5810"/>
      <c r="F5810"/>
      <c r="G5810"/>
      <c r="H5810"/>
      <c r="I5810"/>
      <c r="J5810"/>
      <c r="K5810"/>
      <c r="L5810"/>
      <c r="M5810"/>
      <c r="N5810"/>
      <c r="O5810"/>
      <c r="S5810"/>
      <c r="T5810"/>
      <c r="U5810"/>
      <c r="V5810"/>
      <c r="Y5810"/>
      <c r="Z5810"/>
      <c r="AA5810"/>
      <c r="AB5810"/>
      <c r="AC5810"/>
      <c r="AD5810"/>
      <c r="AE5810"/>
      <c r="AF5810"/>
      <c r="AG5810"/>
      <c r="AH5810"/>
      <c r="AI5810"/>
      <c r="AJ5810"/>
      <c r="AK5810"/>
      <c r="AL5810"/>
    </row>
    <row r="5811" spans="3:38" ht="15" customHeight="1" x14ac:dyDescent="0.35">
      <c r="C5811"/>
      <c r="D5811"/>
      <c r="E5811"/>
      <c r="F5811"/>
      <c r="G5811"/>
      <c r="H5811"/>
      <c r="I5811"/>
      <c r="J5811"/>
      <c r="K5811"/>
      <c r="L5811"/>
      <c r="M5811"/>
      <c r="N5811"/>
      <c r="O5811"/>
      <c r="S5811"/>
      <c r="T5811"/>
      <c r="U5811"/>
      <c r="V5811"/>
      <c r="Y5811"/>
      <c r="Z5811"/>
      <c r="AA5811"/>
      <c r="AB5811"/>
      <c r="AC5811"/>
      <c r="AD5811"/>
      <c r="AE5811"/>
      <c r="AF5811"/>
      <c r="AG5811"/>
      <c r="AH5811"/>
      <c r="AI5811"/>
      <c r="AJ5811"/>
      <c r="AK5811"/>
      <c r="AL5811"/>
    </row>
    <row r="5812" spans="3:38" ht="15" customHeight="1" x14ac:dyDescent="0.35">
      <c r="C5812"/>
      <c r="D5812"/>
      <c r="E5812"/>
      <c r="F5812"/>
      <c r="G5812"/>
      <c r="H5812"/>
      <c r="I5812"/>
      <c r="J5812"/>
      <c r="K5812"/>
      <c r="L5812"/>
      <c r="M5812"/>
      <c r="N5812"/>
      <c r="O5812"/>
      <c r="S5812"/>
      <c r="T5812"/>
      <c r="U5812"/>
      <c r="V5812"/>
      <c r="Y5812"/>
      <c r="Z5812"/>
      <c r="AA5812"/>
      <c r="AB5812"/>
      <c r="AC5812"/>
      <c r="AD5812"/>
      <c r="AE5812"/>
      <c r="AF5812"/>
      <c r="AG5812"/>
      <c r="AH5812"/>
      <c r="AI5812"/>
      <c r="AJ5812"/>
      <c r="AK5812"/>
      <c r="AL5812"/>
    </row>
    <row r="5813" spans="3:38" ht="15" customHeight="1" x14ac:dyDescent="0.35">
      <c r="C5813"/>
      <c r="D5813"/>
      <c r="E5813"/>
      <c r="F5813"/>
      <c r="G5813"/>
      <c r="H5813"/>
      <c r="I5813"/>
      <c r="J5813"/>
      <c r="K5813"/>
      <c r="L5813"/>
      <c r="M5813"/>
      <c r="N5813"/>
      <c r="O5813"/>
      <c r="S5813"/>
      <c r="T5813"/>
      <c r="U5813"/>
      <c r="V5813"/>
      <c r="Y5813"/>
      <c r="Z5813"/>
      <c r="AA5813"/>
      <c r="AB5813"/>
      <c r="AC5813"/>
      <c r="AD5813"/>
      <c r="AE5813"/>
      <c r="AF5813"/>
      <c r="AG5813"/>
      <c r="AH5813"/>
      <c r="AI5813"/>
      <c r="AJ5813"/>
      <c r="AK5813"/>
      <c r="AL5813"/>
    </row>
    <row r="5814" spans="3:38" ht="15" customHeight="1" x14ac:dyDescent="0.35">
      <c r="C5814"/>
      <c r="D5814"/>
      <c r="E5814"/>
      <c r="F5814"/>
      <c r="G5814"/>
      <c r="H5814"/>
      <c r="I5814"/>
      <c r="J5814"/>
      <c r="K5814"/>
      <c r="L5814"/>
      <c r="M5814"/>
      <c r="N5814"/>
      <c r="O5814"/>
      <c r="S5814"/>
      <c r="T5814"/>
      <c r="U5814"/>
      <c r="V5814"/>
      <c r="Y5814"/>
      <c r="Z5814"/>
      <c r="AA5814"/>
      <c r="AB5814"/>
      <c r="AC5814"/>
      <c r="AD5814"/>
      <c r="AE5814"/>
      <c r="AF5814"/>
      <c r="AG5814"/>
      <c r="AH5814"/>
      <c r="AI5814"/>
      <c r="AJ5814"/>
      <c r="AK5814"/>
      <c r="AL5814"/>
    </row>
    <row r="5815" spans="3:38" ht="15" customHeight="1" x14ac:dyDescent="0.35">
      <c r="C5815"/>
      <c r="D5815"/>
      <c r="E5815"/>
      <c r="F5815"/>
      <c r="G5815"/>
      <c r="H5815"/>
      <c r="I5815"/>
      <c r="J5815"/>
      <c r="K5815"/>
      <c r="L5815"/>
      <c r="M5815"/>
      <c r="N5815"/>
      <c r="O5815"/>
      <c r="S5815"/>
      <c r="T5815"/>
      <c r="U5815"/>
      <c r="V5815"/>
      <c r="Y5815"/>
      <c r="Z5815"/>
      <c r="AA5815"/>
      <c r="AB5815"/>
      <c r="AC5815"/>
      <c r="AD5815"/>
      <c r="AE5815"/>
      <c r="AF5815"/>
      <c r="AG5815"/>
      <c r="AH5815"/>
      <c r="AI5815"/>
      <c r="AJ5815"/>
      <c r="AK5815"/>
      <c r="AL5815"/>
    </row>
    <row r="5816" spans="3:38" ht="15" customHeight="1" x14ac:dyDescent="0.35">
      <c r="C5816"/>
      <c r="D5816"/>
      <c r="E5816"/>
      <c r="F5816"/>
      <c r="G5816"/>
      <c r="H5816"/>
      <c r="I5816"/>
      <c r="J5816"/>
      <c r="K5816"/>
      <c r="L5816"/>
      <c r="M5816"/>
      <c r="N5816"/>
      <c r="O5816"/>
      <c r="S5816"/>
      <c r="T5816"/>
      <c r="U5816"/>
      <c r="V5816"/>
      <c r="Y5816"/>
      <c r="Z5816"/>
      <c r="AA5816"/>
      <c r="AB5816"/>
      <c r="AC5816"/>
      <c r="AD5816"/>
      <c r="AE5816"/>
      <c r="AF5816"/>
      <c r="AG5816"/>
      <c r="AH5816"/>
      <c r="AI5816"/>
      <c r="AJ5816"/>
      <c r="AK5816"/>
      <c r="AL5816"/>
    </row>
    <row r="5817" spans="3:38" ht="15" customHeight="1" x14ac:dyDescent="0.35">
      <c r="C5817"/>
      <c r="D5817"/>
      <c r="E5817"/>
      <c r="F5817"/>
      <c r="G5817"/>
      <c r="H5817"/>
      <c r="I5817"/>
      <c r="J5817"/>
      <c r="K5817"/>
      <c r="L5817"/>
      <c r="M5817"/>
      <c r="N5817"/>
      <c r="O5817"/>
      <c r="S5817"/>
      <c r="T5817"/>
      <c r="U5817"/>
      <c r="V5817"/>
      <c r="Y5817"/>
      <c r="Z5817"/>
      <c r="AA5817"/>
      <c r="AB5817"/>
      <c r="AC5817"/>
      <c r="AD5817"/>
      <c r="AE5817"/>
      <c r="AF5817"/>
      <c r="AG5817"/>
      <c r="AH5817"/>
      <c r="AI5817"/>
      <c r="AJ5817"/>
      <c r="AK5817"/>
      <c r="AL5817"/>
    </row>
    <row r="5818" spans="3:38" ht="15" customHeight="1" x14ac:dyDescent="0.35">
      <c r="C5818"/>
      <c r="D5818"/>
      <c r="E5818"/>
      <c r="F5818"/>
      <c r="G5818"/>
      <c r="H5818"/>
      <c r="I5818"/>
      <c r="J5818"/>
      <c r="K5818"/>
      <c r="L5818"/>
      <c r="M5818"/>
      <c r="N5818"/>
      <c r="O5818"/>
      <c r="S5818"/>
      <c r="T5818"/>
      <c r="U5818"/>
      <c r="V5818"/>
      <c r="Y5818"/>
      <c r="Z5818"/>
      <c r="AA5818"/>
      <c r="AB5818"/>
      <c r="AC5818"/>
      <c r="AD5818"/>
      <c r="AE5818"/>
      <c r="AF5818"/>
      <c r="AG5818"/>
      <c r="AH5818"/>
      <c r="AI5818"/>
      <c r="AJ5818"/>
      <c r="AK5818"/>
      <c r="AL5818"/>
    </row>
    <row r="5819" spans="3:38" ht="15" customHeight="1" x14ac:dyDescent="0.35">
      <c r="C5819"/>
      <c r="D5819"/>
      <c r="E5819"/>
      <c r="F5819"/>
      <c r="G5819"/>
      <c r="H5819"/>
      <c r="I5819"/>
      <c r="J5819"/>
      <c r="K5819"/>
      <c r="L5819"/>
      <c r="M5819"/>
      <c r="N5819"/>
      <c r="O5819"/>
      <c r="S5819"/>
      <c r="T5819"/>
      <c r="U5819"/>
      <c r="V5819"/>
      <c r="Y5819"/>
      <c r="Z5819"/>
      <c r="AA5819"/>
      <c r="AB5819"/>
      <c r="AC5819"/>
      <c r="AD5819"/>
      <c r="AE5819"/>
      <c r="AF5819"/>
      <c r="AG5819"/>
      <c r="AH5819"/>
      <c r="AI5819"/>
      <c r="AJ5819"/>
      <c r="AK5819"/>
      <c r="AL5819"/>
    </row>
    <row r="5820" spans="3:38" ht="15" customHeight="1" x14ac:dyDescent="0.35">
      <c r="C5820"/>
      <c r="D5820"/>
      <c r="E5820"/>
      <c r="F5820"/>
      <c r="G5820"/>
      <c r="H5820"/>
      <c r="I5820"/>
      <c r="J5820"/>
      <c r="K5820"/>
      <c r="L5820"/>
      <c r="M5820"/>
      <c r="N5820"/>
      <c r="O5820"/>
      <c r="S5820"/>
      <c r="T5820"/>
      <c r="U5820"/>
      <c r="V5820"/>
      <c r="Y5820"/>
      <c r="Z5820"/>
      <c r="AA5820"/>
      <c r="AB5820"/>
      <c r="AC5820"/>
      <c r="AD5820"/>
      <c r="AE5820"/>
      <c r="AF5820"/>
      <c r="AG5820"/>
      <c r="AH5820"/>
      <c r="AI5820"/>
      <c r="AJ5820"/>
      <c r="AK5820"/>
      <c r="AL5820"/>
    </row>
    <row r="5821" spans="3:38" ht="15" customHeight="1" x14ac:dyDescent="0.35">
      <c r="C5821"/>
      <c r="D5821"/>
      <c r="E5821"/>
      <c r="F5821"/>
      <c r="G5821"/>
      <c r="H5821"/>
      <c r="I5821"/>
      <c r="J5821"/>
      <c r="K5821"/>
      <c r="L5821"/>
      <c r="M5821"/>
      <c r="N5821"/>
      <c r="O5821"/>
      <c r="S5821"/>
      <c r="T5821"/>
      <c r="U5821"/>
      <c r="V5821"/>
      <c r="Y5821"/>
      <c r="Z5821"/>
      <c r="AA5821"/>
      <c r="AB5821"/>
      <c r="AC5821"/>
      <c r="AD5821"/>
      <c r="AE5821"/>
      <c r="AF5821"/>
      <c r="AG5821"/>
      <c r="AH5821"/>
      <c r="AI5821"/>
      <c r="AJ5821"/>
      <c r="AK5821"/>
      <c r="AL5821"/>
    </row>
    <row r="5822" spans="3:38" ht="15" customHeight="1" x14ac:dyDescent="0.35">
      <c r="C5822"/>
      <c r="D5822"/>
      <c r="E5822"/>
      <c r="F5822"/>
      <c r="G5822"/>
      <c r="H5822"/>
      <c r="I5822"/>
      <c r="J5822"/>
      <c r="K5822"/>
      <c r="L5822"/>
      <c r="M5822"/>
      <c r="N5822"/>
      <c r="O5822"/>
      <c r="S5822"/>
      <c r="T5822"/>
      <c r="U5822"/>
      <c r="V5822"/>
      <c r="Y5822"/>
      <c r="Z5822"/>
      <c r="AA5822"/>
      <c r="AB5822"/>
      <c r="AC5822"/>
      <c r="AD5822"/>
      <c r="AE5822"/>
      <c r="AF5822"/>
      <c r="AG5822"/>
      <c r="AH5822"/>
      <c r="AI5822"/>
      <c r="AJ5822"/>
      <c r="AK5822"/>
      <c r="AL5822"/>
    </row>
    <row r="5823" spans="3:38" ht="15" customHeight="1" x14ac:dyDescent="0.35">
      <c r="C5823"/>
      <c r="D5823"/>
      <c r="E5823"/>
      <c r="F5823"/>
      <c r="G5823"/>
      <c r="H5823"/>
      <c r="I5823"/>
      <c r="J5823"/>
      <c r="K5823"/>
      <c r="L5823"/>
      <c r="M5823"/>
      <c r="N5823"/>
      <c r="O5823"/>
      <c r="S5823"/>
      <c r="T5823"/>
      <c r="U5823"/>
      <c r="V5823"/>
      <c r="Y5823"/>
      <c r="Z5823"/>
      <c r="AA5823"/>
      <c r="AB5823"/>
      <c r="AC5823"/>
      <c r="AD5823"/>
      <c r="AE5823"/>
      <c r="AF5823"/>
      <c r="AG5823"/>
      <c r="AH5823"/>
      <c r="AI5823"/>
      <c r="AJ5823"/>
      <c r="AK5823"/>
      <c r="AL5823"/>
    </row>
    <row r="5824" spans="3:38" ht="15" customHeight="1" x14ac:dyDescent="0.35">
      <c r="C5824"/>
      <c r="D5824"/>
      <c r="E5824"/>
      <c r="F5824"/>
      <c r="G5824"/>
      <c r="H5824"/>
      <c r="I5824"/>
      <c r="J5824"/>
      <c r="K5824"/>
      <c r="L5824"/>
      <c r="M5824"/>
      <c r="N5824"/>
      <c r="O5824"/>
      <c r="S5824"/>
      <c r="T5824"/>
      <c r="U5824"/>
      <c r="V5824"/>
      <c r="Y5824"/>
      <c r="Z5824"/>
      <c r="AA5824"/>
      <c r="AB5824"/>
      <c r="AC5824"/>
      <c r="AD5824"/>
      <c r="AE5824"/>
      <c r="AF5824"/>
      <c r="AG5824"/>
      <c r="AH5824"/>
      <c r="AI5824"/>
      <c r="AJ5824"/>
      <c r="AK5824"/>
      <c r="AL5824"/>
    </row>
    <row r="5825" spans="3:38" ht="15" customHeight="1" x14ac:dyDescent="0.35">
      <c r="C5825"/>
      <c r="D5825"/>
      <c r="E5825"/>
      <c r="F5825"/>
      <c r="G5825"/>
      <c r="H5825"/>
      <c r="I5825"/>
      <c r="J5825"/>
      <c r="K5825"/>
      <c r="L5825"/>
      <c r="M5825"/>
      <c r="N5825"/>
      <c r="O5825"/>
      <c r="S5825"/>
      <c r="T5825"/>
      <c r="U5825"/>
      <c r="V5825"/>
      <c r="Y5825"/>
      <c r="Z5825"/>
      <c r="AA5825"/>
      <c r="AB5825"/>
      <c r="AC5825"/>
      <c r="AD5825"/>
      <c r="AE5825"/>
      <c r="AF5825"/>
      <c r="AG5825"/>
      <c r="AH5825"/>
      <c r="AI5825"/>
      <c r="AJ5825"/>
      <c r="AK5825"/>
      <c r="AL5825"/>
    </row>
    <row r="5826" spans="3:38" ht="15" customHeight="1" x14ac:dyDescent="0.35">
      <c r="C5826"/>
      <c r="D5826"/>
      <c r="E5826"/>
      <c r="F5826"/>
      <c r="G5826"/>
      <c r="H5826"/>
      <c r="I5826"/>
      <c r="J5826"/>
      <c r="K5826"/>
      <c r="L5826"/>
      <c r="M5826"/>
      <c r="N5826"/>
      <c r="O5826"/>
      <c r="S5826"/>
      <c r="T5826"/>
      <c r="U5826"/>
      <c r="V5826"/>
      <c r="Y5826"/>
      <c r="Z5826"/>
      <c r="AA5826"/>
      <c r="AB5826"/>
      <c r="AC5826"/>
      <c r="AD5826"/>
      <c r="AE5826"/>
      <c r="AF5826"/>
      <c r="AG5826"/>
      <c r="AH5826"/>
      <c r="AI5826"/>
      <c r="AJ5826"/>
      <c r="AK5826"/>
      <c r="AL5826"/>
    </row>
    <row r="5827" spans="3:38" ht="15" customHeight="1" x14ac:dyDescent="0.35">
      <c r="C5827"/>
      <c r="D5827"/>
      <c r="E5827"/>
      <c r="F5827"/>
      <c r="G5827"/>
      <c r="H5827"/>
      <c r="I5827"/>
      <c r="J5827"/>
      <c r="K5827"/>
      <c r="L5827"/>
      <c r="M5827"/>
      <c r="N5827"/>
      <c r="O5827"/>
      <c r="S5827"/>
      <c r="T5827"/>
      <c r="U5827"/>
      <c r="V5827"/>
      <c r="Y5827"/>
      <c r="Z5827"/>
      <c r="AA5827"/>
      <c r="AB5827"/>
      <c r="AC5827"/>
      <c r="AD5827"/>
      <c r="AE5827"/>
      <c r="AF5827"/>
      <c r="AG5827"/>
      <c r="AH5827"/>
      <c r="AI5827"/>
      <c r="AJ5827"/>
      <c r="AK5827"/>
      <c r="AL5827"/>
    </row>
    <row r="5828" spans="3:38" ht="15" customHeight="1" x14ac:dyDescent="0.35">
      <c r="C5828"/>
      <c r="D5828"/>
      <c r="E5828"/>
      <c r="F5828"/>
      <c r="G5828"/>
      <c r="H5828"/>
      <c r="I5828"/>
      <c r="J5828"/>
      <c r="K5828"/>
      <c r="L5828"/>
      <c r="M5828"/>
      <c r="N5828"/>
      <c r="O5828"/>
      <c r="S5828"/>
      <c r="T5828"/>
      <c r="U5828"/>
      <c r="V5828"/>
      <c r="Y5828"/>
      <c r="Z5828"/>
      <c r="AA5828"/>
      <c r="AB5828"/>
      <c r="AC5828"/>
      <c r="AD5828"/>
      <c r="AE5828"/>
      <c r="AF5828"/>
      <c r="AG5828"/>
      <c r="AH5828"/>
      <c r="AI5828"/>
      <c r="AJ5828"/>
      <c r="AK5828"/>
      <c r="AL5828"/>
    </row>
    <row r="5829" spans="3:38" ht="15" customHeight="1" x14ac:dyDescent="0.35">
      <c r="C5829"/>
      <c r="D5829"/>
      <c r="E5829"/>
      <c r="F5829"/>
      <c r="G5829"/>
      <c r="H5829"/>
      <c r="I5829"/>
      <c r="J5829"/>
      <c r="K5829"/>
      <c r="L5829"/>
      <c r="M5829"/>
      <c r="N5829"/>
      <c r="O5829"/>
      <c r="S5829"/>
      <c r="T5829"/>
      <c r="U5829"/>
      <c r="V5829"/>
      <c r="Y5829"/>
      <c r="Z5829"/>
      <c r="AA5829"/>
      <c r="AB5829"/>
      <c r="AC5829"/>
      <c r="AD5829"/>
      <c r="AE5829"/>
      <c r="AF5829"/>
      <c r="AG5829"/>
      <c r="AH5829"/>
      <c r="AI5829"/>
      <c r="AJ5829"/>
      <c r="AK5829"/>
      <c r="AL5829"/>
    </row>
    <row r="5830" spans="3:38" ht="15" customHeight="1" x14ac:dyDescent="0.35">
      <c r="C5830"/>
      <c r="D5830"/>
      <c r="E5830"/>
      <c r="F5830"/>
      <c r="G5830"/>
      <c r="H5830"/>
      <c r="I5830"/>
      <c r="J5830"/>
      <c r="K5830"/>
      <c r="L5830"/>
      <c r="M5830"/>
      <c r="N5830"/>
      <c r="O5830"/>
      <c r="S5830"/>
      <c r="T5830"/>
      <c r="U5830"/>
      <c r="V5830"/>
      <c r="Y5830"/>
      <c r="Z5830"/>
      <c r="AA5830"/>
      <c r="AB5830"/>
      <c r="AC5830"/>
      <c r="AD5830"/>
      <c r="AE5830"/>
      <c r="AF5830"/>
      <c r="AG5830"/>
      <c r="AH5830"/>
      <c r="AI5830"/>
      <c r="AJ5830"/>
      <c r="AK5830"/>
      <c r="AL5830"/>
    </row>
    <row r="5831" spans="3:38" ht="15" customHeight="1" x14ac:dyDescent="0.35">
      <c r="C5831"/>
      <c r="D5831"/>
      <c r="E5831"/>
      <c r="F5831"/>
      <c r="G5831"/>
      <c r="H5831"/>
      <c r="I5831"/>
      <c r="J5831"/>
      <c r="K5831"/>
      <c r="L5831"/>
      <c r="M5831"/>
      <c r="N5831"/>
      <c r="O5831"/>
      <c r="S5831"/>
      <c r="T5831"/>
      <c r="U5831"/>
      <c r="V5831"/>
      <c r="Y5831"/>
      <c r="Z5831"/>
      <c r="AA5831"/>
      <c r="AB5831"/>
      <c r="AC5831"/>
      <c r="AD5831"/>
      <c r="AE5831"/>
      <c r="AF5831"/>
      <c r="AG5831"/>
      <c r="AH5831"/>
      <c r="AI5831"/>
      <c r="AJ5831"/>
      <c r="AK5831"/>
      <c r="AL5831"/>
    </row>
    <row r="5832" spans="3:38" ht="15" customHeight="1" x14ac:dyDescent="0.35">
      <c r="C5832"/>
      <c r="D5832"/>
      <c r="E5832"/>
      <c r="F5832"/>
      <c r="G5832"/>
      <c r="H5832"/>
      <c r="I5832"/>
      <c r="J5832"/>
      <c r="K5832"/>
      <c r="L5832"/>
      <c r="M5832"/>
      <c r="N5832"/>
      <c r="O5832"/>
      <c r="S5832"/>
      <c r="T5832"/>
      <c r="U5832"/>
      <c r="V5832"/>
      <c r="Y5832"/>
      <c r="Z5832"/>
      <c r="AA5832"/>
      <c r="AB5832"/>
      <c r="AC5832"/>
      <c r="AD5832"/>
      <c r="AE5832"/>
      <c r="AF5832"/>
      <c r="AG5832"/>
      <c r="AH5832"/>
      <c r="AI5832"/>
      <c r="AJ5832"/>
      <c r="AK5832"/>
      <c r="AL5832"/>
    </row>
    <row r="5833" spans="3:38" ht="15" customHeight="1" x14ac:dyDescent="0.35">
      <c r="C5833"/>
      <c r="D5833"/>
      <c r="E5833"/>
      <c r="F5833"/>
      <c r="G5833"/>
      <c r="H5833"/>
      <c r="I5833"/>
      <c r="J5833"/>
      <c r="K5833"/>
      <c r="L5833"/>
      <c r="M5833"/>
      <c r="N5833"/>
      <c r="O5833"/>
      <c r="S5833"/>
      <c r="T5833"/>
      <c r="U5833"/>
      <c r="V5833"/>
      <c r="Y5833"/>
      <c r="Z5833"/>
      <c r="AA5833"/>
      <c r="AB5833"/>
      <c r="AC5833"/>
      <c r="AD5833"/>
      <c r="AE5833"/>
      <c r="AF5833"/>
      <c r="AG5833"/>
      <c r="AH5833"/>
      <c r="AI5833"/>
      <c r="AJ5833"/>
      <c r="AK5833"/>
      <c r="AL5833"/>
    </row>
    <row r="5834" spans="3:38" ht="15" customHeight="1" x14ac:dyDescent="0.35">
      <c r="C5834"/>
      <c r="D5834"/>
      <c r="E5834"/>
      <c r="F5834"/>
      <c r="G5834"/>
      <c r="H5834"/>
      <c r="I5834"/>
      <c r="J5834"/>
      <c r="K5834"/>
      <c r="L5834"/>
      <c r="M5834"/>
      <c r="N5834"/>
      <c r="O5834"/>
      <c r="S5834"/>
      <c r="T5834"/>
      <c r="U5834"/>
      <c r="V5834"/>
      <c r="Y5834"/>
      <c r="Z5834"/>
      <c r="AA5834"/>
      <c r="AB5834"/>
      <c r="AC5834"/>
      <c r="AD5834"/>
      <c r="AE5834"/>
      <c r="AF5834"/>
      <c r="AG5834"/>
      <c r="AH5834"/>
      <c r="AI5834"/>
      <c r="AJ5834"/>
      <c r="AK5834"/>
      <c r="AL5834"/>
    </row>
    <row r="5835" spans="3:38" ht="15" customHeight="1" x14ac:dyDescent="0.35">
      <c r="C5835"/>
      <c r="D5835"/>
      <c r="E5835"/>
      <c r="F5835"/>
      <c r="G5835"/>
      <c r="H5835"/>
      <c r="I5835"/>
      <c r="J5835"/>
      <c r="K5835"/>
      <c r="L5835"/>
      <c r="M5835"/>
      <c r="N5835"/>
      <c r="O5835"/>
      <c r="S5835"/>
      <c r="T5835"/>
      <c r="U5835"/>
      <c r="V5835"/>
      <c r="Y5835"/>
      <c r="Z5835"/>
      <c r="AA5835"/>
      <c r="AB5835"/>
      <c r="AC5835"/>
      <c r="AD5835"/>
      <c r="AE5835"/>
      <c r="AF5835"/>
      <c r="AG5835"/>
      <c r="AH5835"/>
      <c r="AI5835"/>
      <c r="AJ5835"/>
      <c r="AK5835"/>
      <c r="AL5835"/>
    </row>
    <row r="5836" spans="3:38" ht="15" customHeight="1" x14ac:dyDescent="0.35">
      <c r="C5836"/>
      <c r="D5836"/>
      <c r="E5836"/>
      <c r="F5836"/>
      <c r="G5836"/>
      <c r="H5836"/>
      <c r="I5836"/>
      <c r="J5836"/>
      <c r="K5836"/>
      <c r="L5836"/>
      <c r="M5836"/>
      <c r="N5836"/>
      <c r="O5836"/>
      <c r="S5836"/>
      <c r="T5836"/>
      <c r="U5836"/>
      <c r="V5836"/>
      <c r="Y5836"/>
      <c r="Z5836"/>
      <c r="AA5836"/>
      <c r="AB5836"/>
      <c r="AC5836"/>
      <c r="AD5836"/>
      <c r="AE5836"/>
      <c r="AF5836"/>
      <c r="AG5836"/>
      <c r="AH5836"/>
      <c r="AI5836"/>
      <c r="AJ5836"/>
      <c r="AK5836"/>
      <c r="AL5836"/>
    </row>
    <row r="5837" spans="3:38" ht="15" customHeight="1" x14ac:dyDescent="0.35">
      <c r="C5837"/>
      <c r="D5837"/>
      <c r="E5837"/>
      <c r="F5837"/>
      <c r="G5837"/>
      <c r="H5837"/>
      <c r="I5837"/>
      <c r="J5837"/>
      <c r="K5837"/>
      <c r="L5837"/>
      <c r="M5837"/>
      <c r="N5837"/>
      <c r="O5837"/>
      <c r="S5837"/>
      <c r="T5837"/>
      <c r="U5837"/>
      <c r="V5837"/>
      <c r="Y5837"/>
      <c r="Z5837"/>
      <c r="AA5837"/>
      <c r="AB5837"/>
      <c r="AC5837"/>
      <c r="AD5837"/>
      <c r="AE5837"/>
      <c r="AF5837"/>
      <c r="AG5837"/>
      <c r="AH5837"/>
      <c r="AI5837"/>
      <c r="AJ5837"/>
      <c r="AK5837"/>
      <c r="AL5837"/>
    </row>
    <row r="5838" spans="3:38" ht="15" customHeight="1" x14ac:dyDescent="0.35">
      <c r="C5838"/>
      <c r="D5838"/>
      <c r="E5838"/>
      <c r="F5838"/>
      <c r="G5838"/>
      <c r="H5838"/>
      <c r="I5838"/>
      <c r="J5838"/>
      <c r="K5838"/>
      <c r="L5838"/>
      <c r="M5838"/>
      <c r="N5838"/>
      <c r="O5838"/>
      <c r="S5838"/>
      <c r="T5838"/>
      <c r="U5838"/>
      <c r="V5838"/>
      <c r="Y5838"/>
      <c r="Z5838"/>
      <c r="AA5838"/>
      <c r="AB5838"/>
      <c r="AC5838"/>
      <c r="AD5838"/>
      <c r="AE5838"/>
      <c r="AF5838"/>
      <c r="AG5838"/>
      <c r="AH5838"/>
      <c r="AI5838"/>
      <c r="AJ5838"/>
      <c r="AK5838"/>
      <c r="AL5838"/>
    </row>
    <row r="5839" spans="3:38" ht="15" customHeight="1" x14ac:dyDescent="0.35">
      <c r="C5839"/>
      <c r="D5839"/>
      <c r="E5839"/>
      <c r="F5839"/>
      <c r="G5839"/>
      <c r="H5839"/>
      <c r="I5839"/>
      <c r="J5839"/>
      <c r="K5839"/>
      <c r="L5839"/>
      <c r="M5839"/>
      <c r="N5839"/>
      <c r="O5839"/>
      <c r="S5839"/>
      <c r="T5839"/>
      <c r="U5839"/>
      <c r="V5839"/>
      <c r="Y5839"/>
      <c r="Z5839"/>
      <c r="AA5839"/>
      <c r="AB5839"/>
      <c r="AC5839"/>
      <c r="AD5839"/>
      <c r="AE5839"/>
      <c r="AF5839"/>
      <c r="AG5839"/>
      <c r="AH5839"/>
      <c r="AI5839"/>
      <c r="AJ5839"/>
      <c r="AK5839"/>
      <c r="AL5839"/>
    </row>
    <row r="5840" spans="3:38" ht="15" customHeight="1" x14ac:dyDescent="0.35">
      <c r="C5840"/>
      <c r="D5840"/>
      <c r="E5840"/>
      <c r="F5840"/>
      <c r="G5840"/>
      <c r="H5840"/>
      <c r="I5840"/>
      <c r="J5840"/>
      <c r="K5840"/>
      <c r="L5840"/>
      <c r="M5840"/>
      <c r="N5840"/>
      <c r="O5840"/>
      <c r="S5840"/>
      <c r="T5840"/>
      <c r="U5840"/>
      <c r="V5840"/>
      <c r="Y5840"/>
      <c r="Z5840"/>
      <c r="AA5840"/>
      <c r="AB5840"/>
      <c r="AC5840"/>
      <c r="AD5840"/>
      <c r="AE5840"/>
      <c r="AF5840"/>
      <c r="AG5840"/>
      <c r="AH5840"/>
      <c r="AI5840"/>
      <c r="AJ5840"/>
      <c r="AK5840"/>
      <c r="AL5840"/>
    </row>
    <row r="5841" spans="3:38" ht="15" customHeight="1" x14ac:dyDescent="0.35">
      <c r="C5841"/>
      <c r="D5841"/>
      <c r="E5841"/>
      <c r="F5841"/>
      <c r="G5841"/>
      <c r="H5841"/>
      <c r="I5841"/>
      <c r="J5841"/>
      <c r="K5841"/>
      <c r="L5841"/>
      <c r="M5841"/>
      <c r="N5841"/>
      <c r="O5841"/>
      <c r="S5841"/>
      <c r="T5841"/>
      <c r="U5841"/>
      <c r="V5841"/>
      <c r="Y5841"/>
      <c r="Z5841"/>
      <c r="AA5841"/>
      <c r="AB5841"/>
      <c r="AC5841"/>
      <c r="AD5841"/>
      <c r="AE5841"/>
      <c r="AF5841"/>
      <c r="AG5841"/>
      <c r="AH5841"/>
      <c r="AI5841"/>
      <c r="AJ5841"/>
      <c r="AK5841"/>
      <c r="AL5841"/>
    </row>
    <row r="5842" spans="3:38" ht="15" customHeight="1" x14ac:dyDescent="0.35">
      <c r="C5842"/>
      <c r="D5842"/>
      <c r="E5842"/>
      <c r="F5842"/>
      <c r="G5842"/>
      <c r="H5842"/>
      <c r="I5842"/>
      <c r="J5842"/>
      <c r="K5842"/>
      <c r="L5842"/>
      <c r="M5842"/>
      <c r="N5842"/>
      <c r="O5842"/>
      <c r="S5842"/>
      <c r="T5842"/>
      <c r="U5842"/>
      <c r="V5842"/>
      <c r="Y5842"/>
      <c r="Z5842"/>
      <c r="AA5842"/>
      <c r="AB5842"/>
      <c r="AC5842"/>
      <c r="AD5842"/>
      <c r="AE5842"/>
      <c r="AF5842"/>
      <c r="AG5842"/>
      <c r="AH5842"/>
      <c r="AI5842"/>
      <c r="AJ5842"/>
      <c r="AK5842"/>
      <c r="AL5842"/>
    </row>
    <row r="5843" spans="3:38" ht="15" customHeight="1" x14ac:dyDescent="0.35">
      <c r="C5843"/>
      <c r="D5843"/>
      <c r="E5843"/>
      <c r="F5843"/>
      <c r="G5843"/>
      <c r="H5843"/>
      <c r="I5843"/>
      <c r="J5843"/>
      <c r="K5843"/>
      <c r="L5843"/>
      <c r="M5843"/>
      <c r="N5843"/>
      <c r="O5843"/>
      <c r="S5843"/>
      <c r="T5843"/>
      <c r="U5843"/>
      <c r="V5843"/>
      <c r="Y5843"/>
      <c r="Z5843"/>
      <c r="AA5843"/>
      <c r="AB5843"/>
      <c r="AC5843"/>
      <c r="AD5843"/>
      <c r="AE5843"/>
      <c r="AF5843"/>
      <c r="AG5843"/>
      <c r="AH5843"/>
      <c r="AI5843"/>
      <c r="AJ5843"/>
      <c r="AK5843"/>
      <c r="AL5843"/>
    </row>
    <row r="5844" spans="3:38" ht="15" customHeight="1" x14ac:dyDescent="0.35">
      <c r="C5844"/>
      <c r="D5844"/>
      <c r="E5844"/>
      <c r="F5844"/>
      <c r="G5844"/>
      <c r="H5844"/>
      <c r="I5844"/>
      <c r="J5844"/>
      <c r="K5844"/>
      <c r="L5844"/>
      <c r="M5844"/>
      <c r="N5844"/>
      <c r="O5844"/>
      <c r="S5844"/>
      <c r="T5844"/>
      <c r="U5844"/>
      <c r="V5844"/>
      <c r="Y5844"/>
      <c r="Z5844"/>
      <c r="AA5844"/>
      <c r="AB5844"/>
      <c r="AC5844"/>
      <c r="AD5844"/>
      <c r="AE5844"/>
      <c r="AF5844"/>
      <c r="AG5844"/>
      <c r="AH5844"/>
      <c r="AI5844"/>
      <c r="AJ5844"/>
      <c r="AK5844"/>
      <c r="AL5844"/>
    </row>
    <row r="5845" spans="3:38" ht="15" customHeight="1" x14ac:dyDescent="0.35">
      <c r="C5845"/>
      <c r="D5845"/>
      <c r="E5845"/>
      <c r="F5845"/>
      <c r="G5845"/>
      <c r="H5845"/>
      <c r="I5845"/>
      <c r="J5845"/>
      <c r="K5845"/>
      <c r="L5845"/>
      <c r="M5845"/>
      <c r="N5845"/>
      <c r="O5845"/>
      <c r="S5845"/>
      <c r="T5845"/>
      <c r="U5845"/>
      <c r="V5845"/>
      <c r="Y5845"/>
      <c r="Z5845"/>
      <c r="AA5845"/>
      <c r="AB5845"/>
      <c r="AC5845"/>
      <c r="AD5845"/>
      <c r="AE5845"/>
      <c r="AF5845"/>
      <c r="AG5845"/>
      <c r="AH5845"/>
      <c r="AI5845"/>
      <c r="AJ5845"/>
      <c r="AK5845"/>
      <c r="AL5845"/>
    </row>
    <row r="5846" spans="3:38" ht="15" customHeight="1" x14ac:dyDescent="0.35">
      <c r="C5846"/>
      <c r="D5846"/>
      <c r="E5846"/>
      <c r="F5846"/>
      <c r="G5846"/>
      <c r="H5846"/>
      <c r="I5846"/>
      <c r="J5846"/>
      <c r="K5846"/>
      <c r="L5846"/>
      <c r="M5846"/>
      <c r="N5846"/>
      <c r="O5846"/>
      <c r="S5846"/>
      <c r="T5846"/>
      <c r="U5846"/>
      <c r="V5846"/>
      <c r="Y5846"/>
      <c r="Z5846"/>
      <c r="AA5846"/>
      <c r="AB5846"/>
      <c r="AC5846"/>
      <c r="AD5846"/>
      <c r="AE5846"/>
      <c r="AF5846"/>
      <c r="AG5846"/>
      <c r="AH5846"/>
      <c r="AI5846"/>
      <c r="AJ5846"/>
      <c r="AK5846"/>
      <c r="AL5846"/>
    </row>
    <row r="5847" spans="3:38" ht="15" customHeight="1" x14ac:dyDescent="0.35">
      <c r="C5847"/>
      <c r="D5847"/>
      <c r="E5847"/>
      <c r="F5847"/>
      <c r="G5847"/>
      <c r="H5847"/>
      <c r="I5847"/>
      <c r="J5847"/>
      <c r="K5847"/>
      <c r="L5847"/>
      <c r="M5847"/>
      <c r="N5847"/>
      <c r="O5847"/>
      <c r="S5847"/>
      <c r="T5847"/>
      <c r="U5847"/>
      <c r="V5847"/>
      <c r="Y5847"/>
      <c r="Z5847"/>
      <c r="AA5847"/>
      <c r="AB5847"/>
      <c r="AC5847"/>
      <c r="AD5847"/>
      <c r="AE5847"/>
      <c r="AF5847"/>
      <c r="AG5847"/>
      <c r="AH5847"/>
      <c r="AI5847"/>
      <c r="AJ5847"/>
      <c r="AK5847"/>
      <c r="AL5847"/>
    </row>
    <row r="5848" spans="3:38" ht="15" customHeight="1" x14ac:dyDescent="0.35">
      <c r="C5848"/>
      <c r="D5848"/>
      <c r="E5848"/>
      <c r="F5848"/>
      <c r="G5848"/>
      <c r="H5848"/>
      <c r="I5848"/>
      <c r="J5848"/>
      <c r="K5848"/>
      <c r="L5848"/>
      <c r="M5848"/>
      <c r="N5848"/>
      <c r="O5848"/>
      <c r="S5848"/>
      <c r="T5848"/>
      <c r="U5848"/>
      <c r="V5848"/>
      <c r="Y5848"/>
      <c r="Z5848"/>
      <c r="AA5848"/>
      <c r="AB5848"/>
      <c r="AC5848"/>
      <c r="AD5848"/>
      <c r="AE5848"/>
      <c r="AF5848"/>
      <c r="AG5848"/>
      <c r="AH5848"/>
      <c r="AI5848"/>
      <c r="AJ5848"/>
      <c r="AK5848"/>
      <c r="AL5848"/>
    </row>
    <row r="5849" spans="3:38" ht="15" customHeight="1" x14ac:dyDescent="0.35">
      <c r="C5849"/>
      <c r="D5849"/>
      <c r="E5849"/>
      <c r="F5849"/>
      <c r="G5849"/>
      <c r="H5849"/>
      <c r="I5849"/>
      <c r="J5849"/>
      <c r="K5849"/>
      <c r="L5849"/>
      <c r="M5849"/>
      <c r="N5849"/>
      <c r="O5849"/>
      <c r="S5849"/>
      <c r="T5849"/>
      <c r="U5849"/>
      <c r="V5849"/>
      <c r="Y5849"/>
      <c r="Z5849"/>
      <c r="AA5849"/>
      <c r="AB5849"/>
      <c r="AC5849"/>
      <c r="AD5849"/>
      <c r="AE5849"/>
      <c r="AF5849"/>
      <c r="AG5849"/>
      <c r="AH5849"/>
      <c r="AI5849"/>
      <c r="AJ5849"/>
      <c r="AK5849"/>
      <c r="AL5849"/>
    </row>
    <row r="5850" spans="3:38" ht="15" customHeight="1" x14ac:dyDescent="0.35">
      <c r="C5850"/>
      <c r="D5850"/>
      <c r="E5850"/>
      <c r="F5850"/>
      <c r="G5850"/>
      <c r="H5850"/>
      <c r="I5850"/>
      <c r="J5850"/>
      <c r="K5850"/>
      <c r="L5850"/>
      <c r="M5850"/>
      <c r="N5850"/>
      <c r="O5850"/>
      <c r="S5850"/>
      <c r="T5850"/>
      <c r="U5850"/>
      <c r="V5850"/>
      <c r="Y5850"/>
      <c r="Z5850"/>
      <c r="AA5850"/>
      <c r="AB5850"/>
      <c r="AC5850"/>
      <c r="AD5850"/>
      <c r="AE5850"/>
      <c r="AF5850"/>
      <c r="AG5850"/>
      <c r="AH5850"/>
      <c r="AI5850"/>
      <c r="AJ5850"/>
      <c r="AK5850"/>
      <c r="AL5850"/>
    </row>
    <row r="5851" spans="3:38" ht="15" customHeight="1" x14ac:dyDescent="0.35">
      <c r="C5851"/>
      <c r="D5851"/>
      <c r="E5851"/>
      <c r="F5851"/>
      <c r="G5851"/>
      <c r="H5851"/>
      <c r="I5851"/>
      <c r="J5851"/>
      <c r="K5851"/>
      <c r="L5851"/>
      <c r="M5851"/>
      <c r="N5851"/>
      <c r="O5851"/>
      <c r="S5851"/>
      <c r="T5851"/>
      <c r="U5851"/>
      <c r="V5851"/>
      <c r="Y5851"/>
      <c r="Z5851"/>
      <c r="AA5851"/>
      <c r="AB5851"/>
      <c r="AC5851"/>
      <c r="AD5851"/>
      <c r="AE5851"/>
      <c r="AF5851"/>
      <c r="AG5851"/>
      <c r="AH5851"/>
      <c r="AI5851"/>
      <c r="AJ5851"/>
      <c r="AK5851"/>
      <c r="AL5851"/>
    </row>
    <row r="5852" spans="3:38" ht="15" customHeight="1" x14ac:dyDescent="0.35">
      <c r="C5852"/>
      <c r="D5852"/>
      <c r="E5852"/>
      <c r="F5852"/>
      <c r="G5852"/>
      <c r="H5852"/>
      <c r="I5852"/>
      <c r="J5852"/>
      <c r="K5852"/>
      <c r="L5852"/>
      <c r="M5852"/>
      <c r="N5852"/>
      <c r="O5852"/>
      <c r="S5852"/>
      <c r="T5852"/>
      <c r="U5852"/>
      <c r="V5852"/>
      <c r="Y5852"/>
      <c r="Z5852"/>
      <c r="AA5852"/>
      <c r="AB5852"/>
      <c r="AC5852"/>
      <c r="AD5852"/>
      <c r="AE5852"/>
      <c r="AF5852"/>
      <c r="AG5852"/>
      <c r="AH5852"/>
      <c r="AI5852"/>
      <c r="AJ5852"/>
      <c r="AK5852"/>
      <c r="AL5852"/>
    </row>
    <row r="5853" spans="3:38" ht="15" customHeight="1" x14ac:dyDescent="0.35">
      <c r="C5853"/>
      <c r="D5853"/>
      <c r="E5853"/>
      <c r="F5853"/>
      <c r="G5853"/>
      <c r="H5853"/>
      <c r="I5853"/>
      <c r="J5853"/>
      <c r="K5853"/>
      <c r="L5853"/>
      <c r="M5853"/>
      <c r="N5853"/>
      <c r="O5853"/>
      <c r="S5853"/>
      <c r="T5853"/>
      <c r="U5853"/>
      <c r="V5853"/>
      <c r="Y5853"/>
      <c r="Z5853"/>
      <c r="AA5853"/>
      <c r="AB5853"/>
      <c r="AC5853"/>
      <c r="AD5853"/>
      <c r="AE5853"/>
      <c r="AF5853"/>
      <c r="AG5853"/>
      <c r="AH5853"/>
      <c r="AI5853"/>
      <c r="AJ5853"/>
      <c r="AK5853"/>
      <c r="AL5853"/>
    </row>
    <row r="5854" spans="3:38" ht="15" customHeight="1" x14ac:dyDescent="0.35">
      <c r="C5854"/>
      <c r="D5854"/>
      <c r="E5854"/>
      <c r="F5854"/>
      <c r="G5854"/>
      <c r="H5854"/>
      <c r="I5854"/>
      <c r="J5854"/>
      <c r="K5854"/>
      <c r="L5854"/>
      <c r="M5854"/>
      <c r="N5854"/>
      <c r="O5854"/>
      <c r="S5854"/>
      <c r="T5854"/>
      <c r="U5854"/>
      <c r="V5854"/>
      <c r="Y5854"/>
      <c r="Z5854"/>
      <c r="AA5854"/>
      <c r="AB5854"/>
      <c r="AC5854"/>
      <c r="AD5854"/>
      <c r="AE5854"/>
      <c r="AF5854"/>
      <c r="AG5854"/>
      <c r="AH5854"/>
      <c r="AI5854"/>
      <c r="AJ5854"/>
      <c r="AK5854"/>
      <c r="AL5854"/>
    </row>
    <row r="5855" spans="3:38" ht="15" customHeight="1" x14ac:dyDescent="0.35">
      <c r="C5855"/>
      <c r="D5855"/>
      <c r="E5855"/>
      <c r="F5855"/>
      <c r="G5855"/>
      <c r="H5855"/>
      <c r="I5855"/>
      <c r="J5855"/>
      <c r="K5855"/>
      <c r="L5855"/>
      <c r="M5855"/>
      <c r="N5855"/>
      <c r="O5855"/>
      <c r="S5855"/>
      <c r="T5855"/>
      <c r="U5855"/>
      <c r="V5855"/>
      <c r="Y5855"/>
      <c r="Z5855"/>
      <c r="AA5855"/>
      <c r="AB5855"/>
      <c r="AC5855"/>
      <c r="AD5855"/>
      <c r="AE5855"/>
      <c r="AF5855"/>
      <c r="AG5855"/>
      <c r="AH5855"/>
      <c r="AI5855"/>
      <c r="AJ5855"/>
      <c r="AK5855"/>
      <c r="AL5855"/>
    </row>
    <row r="5856" spans="3:38" ht="15" customHeight="1" x14ac:dyDescent="0.35">
      <c r="C5856"/>
      <c r="D5856"/>
      <c r="E5856"/>
      <c r="F5856"/>
      <c r="G5856"/>
      <c r="H5856"/>
      <c r="I5856"/>
      <c r="J5856"/>
      <c r="K5856"/>
      <c r="L5856"/>
      <c r="M5856"/>
      <c r="N5856"/>
      <c r="O5856"/>
      <c r="S5856"/>
      <c r="T5856"/>
      <c r="U5856"/>
      <c r="V5856"/>
      <c r="Y5856"/>
      <c r="Z5856"/>
      <c r="AA5856"/>
      <c r="AB5856"/>
      <c r="AC5856"/>
      <c r="AD5856"/>
      <c r="AE5856"/>
      <c r="AF5856"/>
      <c r="AG5856"/>
      <c r="AH5856"/>
      <c r="AI5856"/>
      <c r="AJ5856"/>
      <c r="AK5856"/>
      <c r="AL5856"/>
    </row>
    <row r="5857" spans="3:38" ht="15" customHeight="1" x14ac:dyDescent="0.35">
      <c r="C5857"/>
      <c r="D5857"/>
      <c r="E5857"/>
      <c r="F5857"/>
      <c r="G5857"/>
      <c r="H5857"/>
      <c r="I5857"/>
      <c r="J5857"/>
      <c r="K5857"/>
      <c r="L5857"/>
      <c r="M5857"/>
      <c r="N5857"/>
      <c r="O5857"/>
      <c r="S5857"/>
      <c r="T5857"/>
      <c r="U5857"/>
      <c r="V5857"/>
      <c r="Y5857"/>
      <c r="Z5857"/>
      <c r="AA5857"/>
      <c r="AB5857"/>
      <c r="AC5857"/>
      <c r="AD5857"/>
      <c r="AE5857"/>
      <c r="AF5857"/>
      <c r="AG5857"/>
      <c r="AH5857"/>
      <c r="AI5857"/>
      <c r="AJ5857"/>
      <c r="AK5857"/>
      <c r="AL5857"/>
    </row>
    <row r="5858" spans="3:38" ht="15" customHeight="1" x14ac:dyDescent="0.35">
      <c r="C5858"/>
      <c r="D5858"/>
      <c r="E5858"/>
      <c r="F5858"/>
      <c r="G5858"/>
      <c r="H5858"/>
      <c r="I5858"/>
      <c r="J5858"/>
      <c r="K5858"/>
      <c r="L5858"/>
      <c r="M5858"/>
      <c r="N5858"/>
      <c r="O5858"/>
      <c r="S5858"/>
      <c r="T5858"/>
      <c r="U5858"/>
      <c r="V5858"/>
      <c r="Y5858"/>
      <c r="Z5858"/>
      <c r="AA5858"/>
      <c r="AB5858"/>
      <c r="AC5858"/>
      <c r="AD5858"/>
      <c r="AE5858"/>
      <c r="AF5858"/>
      <c r="AG5858"/>
      <c r="AH5858"/>
      <c r="AI5858"/>
      <c r="AJ5858"/>
      <c r="AK5858"/>
      <c r="AL5858"/>
    </row>
    <row r="5859" spans="3:38" ht="15" customHeight="1" x14ac:dyDescent="0.35">
      <c r="C5859"/>
      <c r="D5859"/>
      <c r="E5859"/>
      <c r="F5859"/>
      <c r="G5859"/>
      <c r="H5859"/>
      <c r="I5859"/>
      <c r="J5859"/>
      <c r="K5859"/>
      <c r="L5859"/>
      <c r="M5859"/>
      <c r="N5859"/>
      <c r="O5859"/>
      <c r="S5859"/>
      <c r="T5859"/>
      <c r="U5859"/>
      <c r="V5859"/>
      <c r="Y5859"/>
      <c r="Z5859"/>
      <c r="AA5859"/>
      <c r="AB5859"/>
      <c r="AC5859"/>
      <c r="AD5859"/>
      <c r="AE5859"/>
      <c r="AF5859"/>
      <c r="AG5859"/>
      <c r="AH5859"/>
      <c r="AI5859"/>
      <c r="AJ5859"/>
      <c r="AK5859"/>
      <c r="AL5859"/>
    </row>
    <row r="5860" spans="3:38" ht="15" customHeight="1" x14ac:dyDescent="0.35">
      <c r="C5860"/>
      <c r="D5860"/>
      <c r="E5860"/>
      <c r="F5860"/>
      <c r="G5860"/>
      <c r="H5860"/>
      <c r="I5860"/>
      <c r="J5860"/>
      <c r="K5860"/>
      <c r="L5860"/>
      <c r="M5860"/>
      <c r="N5860"/>
      <c r="O5860"/>
      <c r="S5860"/>
      <c r="T5860"/>
      <c r="U5860"/>
      <c r="V5860"/>
      <c r="Y5860"/>
      <c r="Z5860"/>
      <c r="AA5860"/>
      <c r="AB5860"/>
      <c r="AC5860"/>
      <c r="AD5860"/>
      <c r="AE5860"/>
      <c r="AF5860"/>
      <c r="AG5860"/>
      <c r="AH5860"/>
      <c r="AI5860"/>
      <c r="AJ5860"/>
      <c r="AK5860"/>
      <c r="AL5860"/>
    </row>
    <row r="5861" spans="3:38" ht="15" customHeight="1" x14ac:dyDescent="0.35">
      <c r="C5861"/>
      <c r="D5861"/>
      <c r="E5861"/>
      <c r="F5861"/>
      <c r="G5861"/>
      <c r="H5861"/>
      <c r="I5861"/>
      <c r="J5861"/>
      <c r="K5861"/>
      <c r="L5861"/>
      <c r="M5861"/>
      <c r="N5861"/>
      <c r="O5861"/>
      <c r="S5861"/>
      <c r="T5861"/>
      <c r="U5861"/>
      <c r="V5861"/>
      <c r="Y5861"/>
      <c r="Z5861"/>
      <c r="AA5861"/>
      <c r="AB5861"/>
      <c r="AC5861"/>
      <c r="AD5861"/>
      <c r="AE5861"/>
      <c r="AF5861"/>
      <c r="AG5861"/>
      <c r="AH5861"/>
      <c r="AI5861"/>
      <c r="AJ5861"/>
      <c r="AK5861"/>
      <c r="AL5861"/>
    </row>
    <row r="5862" spans="3:38" ht="15" customHeight="1" x14ac:dyDescent="0.35">
      <c r="C5862"/>
      <c r="D5862"/>
      <c r="E5862"/>
      <c r="F5862"/>
      <c r="G5862"/>
      <c r="H5862"/>
      <c r="I5862"/>
      <c r="J5862"/>
      <c r="K5862"/>
      <c r="L5862"/>
      <c r="M5862"/>
      <c r="N5862"/>
      <c r="O5862"/>
      <c r="S5862"/>
      <c r="T5862"/>
      <c r="U5862"/>
      <c r="V5862"/>
      <c r="Y5862"/>
      <c r="Z5862"/>
      <c r="AA5862"/>
      <c r="AB5862"/>
      <c r="AC5862"/>
      <c r="AD5862"/>
      <c r="AE5862"/>
      <c r="AF5862"/>
      <c r="AG5862"/>
      <c r="AH5862"/>
      <c r="AI5862"/>
      <c r="AJ5862"/>
      <c r="AK5862"/>
      <c r="AL5862"/>
    </row>
    <row r="5863" spans="3:38" ht="15" customHeight="1" x14ac:dyDescent="0.35">
      <c r="C5863"/>
      <c r="D5863"/>
      <c r="E5863"/>
      <c r="F5863"/>
      <c r="G5863"/>
      <c r="H5863"/>
      <c r="I5863"/>
      <c r="J5863"/>
      <c r="K5863"/>
      <c r="L5863"/>
      <c r="M5863"/>
      <c r="N5863"/>
      <c r="O5863"/>
      <c r="S5863"/>
      <c r="T5863"/>
      <c r="U5863"/>
      <c r="V5863"/>
      <c r="Y5863"/>
      <c r="Z5863"/>
      <c r="AA5863"/>
      <c r="AB5863"/>
      <c r="AC5863"/>
      <c r="AD5863"/>
      <c r="AE5863"/>
      <c r="AF5863"/>
      <c r="AG5863"/>
      <c r="AH5863"/>
      <c r="AI5863"/>
      <c r="AJ5863"/>
      <c r="AK5863"/>
      <c r="AL5863"/>
    </row>
    <row r="5864" spans="3:38" ht="15" customHeight="1" x14ac:dyDescent="0.35">
      <c r="C5864"/>
      <c r="D5864"/>
      <c r="E5864"/>
      <c r="F5864"/>
      <c r="G5864"/>
      <c r="H5864"/>
      <c r="I5864"/>
      <c r="J5864"/>
      <c r="K5864"/>
      <c r="L5864"/>
      <c r="M5864"/>
      <c r="N5864"/>
      <c r="O5864"/>
      <c r="S5864"/>
      <c r="T5864"/>
      <c r="U5864"/>
      <c r="V5864"/>
      <c r="Y5864"/>
      <c r="Z5864"/>
      <c r="AA5864"/>
      <c r="AB5864"/>
      <c r="AC5864"/>
      <c r="AD5864"/>
      <c r="AE5864"/>
      <c r="AF5864"/>
      <c r="AG5864"/>
      <c r="AH5864"/>
      <c r="AI5864"/>
      <c r="AJ5864"/>
      <c r="AK5864"/>
      <c r="AL5864"/>
    </row>
    <row r="5865" spans="3:38" ht="15" customHeight="1" x14ac:dyDescent="0.35">
      <c r="C5865"/>
      <c r="D5865"/>
      <c r="E5865"/>
      <c r="F5865"/>
      <c r="G5865"/>
      <c r="H5865"/>
      <c r="I5865"/>
      <c r="J5865"/>
      <c r="K5865"/>
      <c r="L5865"/>
      <c r="M5865"/>
      <c r="N5865"/>
      <c r="O5865"/>
      <c r="S5865"/>
      <c r="T5865"/>
      <c r="U5865"/>
      <c r="V5865"/>
      <c r="Y5865"/>
      <c r="Z5865"/>
      <c r="AA5865"/>
      <c r="AB5865"/>
      <c r="AC5865"/>
      <c r="AD5865"/>
      <c r="AE5865"/>
      <c r="AF5865"/>
      <c r="AG5865"/>
      <c r="AH5865"/>
      <c r="AI5865"/>
      <c r="AJ5865"/>
      <c r="AK5865"/>
      <c r="AL5865"/>
    </row>
    <row r="5866" spans="3:38" ht="15" customHeight="1" x14ac:dyDescent="0.35">
      <c r="C5866"/>
      <c r="D5866"/>
      <c r="E5866"/>
      <c r="F5866"/>
      <c r="G5866"/>
      <c r="H5866"/>
      <c r="I5866"/>
      <c r="J5866"/>
      <c r="K5866"/>
      <c r="L5866"/>
      <c r="M5866"/>
      <c r="N5866"/>
      <c r="O5866"/>
      <c r="S5866"/>
      <c r="T5866"/>
      <c r="U5866"/>
      <c r="V5866"/>
      <c r="Y5866"/>
      <c r="Z5866"/>
      <c r="AA5866"/>
      <c r="AB5866"/>
      <c r="AC5866"/>
      <c r="AD5866"/>
      <c r="AE5866"/>
      <c r="AF5866"/>
      <c r="AG5866"/>
      <c r="AH5866"/>
      <c r="AI5866"/>
      <c r="AJ5866"/>
      <c r="AK5866"/>
      <c r="AL5866"/>
    </row>
    <row r="5867" spans="3:38" ht="15" customHeight="1" x14ac:dyDescent="0.35">
      <c r="C5867"/>
      <c r="D5867"/>
      <c r="E5867"/>
      <c r="F5867"/>
      <c r="G5867"/>
      <c r="H5867"/>
      <c r="I5867"/>
      <c r="J5867"/>
      <c r="K5867"/>
      <c r="L5867"/>
      <c r="M5867"/>
      <c r="N5867"/>
      <c r="O5867"/>
      <c r="S5867"/>
      <c r="T5867"/>
      <c r="U5867"/>
      <c r="V5867"/>
      <c r="Y5867"/>
      <c r="Z5867"/>
      <c r="AA5867"/>
      <c r="AB5867"/>
      <c r="AC5867"/>
      <c r="AD5867"/>
      <c r="AE5867"/>
      <c r="AF5867"/>
      <c r="AG5867"/>
      <c r="AH5867"/>
      <c r="AI5867"/>
      <c r="AJ5867"/>
      <c r="AK5867"/>
      <c r="AL5867"/>
    </row>
    <row r="5868" spans="3:38" ht="15" customHeight="1" x14ac:dyDescent="0.35">
      <c r="C5868"/>
      <c r="D5868"/>
      <c r="E5868"/>
      <c r="F5868"/>
      <c r="G5868"/>
      <c r="H5868"/>
      <c r="I5868"/>
      <c r="J5868"/>
      <c r="K5868"/>
      <c r="L5868"/>
      <c r="M5868"/>
      <c r="N5868"/>
      <c r="O5868"/>
      <c r="S5868"/>
      <c r="T5868"/>
      <c r="U5868"/>
      <c r="V5868"/>
      <c r="Y5868"/>
      <c r="Z5868"/>
      <c r="AA5868"/>
      <c r="AB5868"/>
      <c r="AC5868"/>
      <c r="AD5868"/>
      <c r="AE5868"/>
      <c r="AF5868"/>
      <c r="AG5868"/>
      <c r="AH5868"/>
      <c r="AI5868"/>
      <c r="AJ5868"/>
      <c r="AK5868"/>
      <c r="AL5868"/>
    </row>
    <row r="5869" spans="3:38" ht="15" customHeight="1" x14ac:dyDescent="0.35">
      <c r="C5869"/>
      <c r="D5869"/>
      <c r="E5869"/>
      <c r="F5869"/>
      <c r="G5869"/>
      <c r="H5869"/>
      <c r="I5869"/>
      <c r="J5869"/>
      <c r="K5869"/>
      <c r="L5869"/>
      <c r="M5869"/>
      <c r="N5869"/>
      <c r="O5869"/>
      <c r="S5869"/>
      <c r="T5869"/>
      <c r="U5869"/>
      <c r="V5869"/>
      <c r="Y5869"/>
      <c r="Z5869"/>
      <c r="AA5869"/>
      <c r="AB5869"/>
      <c r="AC5869"/>
      <c r="AD5869"/>
      <c r="AE5869"/>
      <c r="AF5869"/>
      <c r="AG5869"/>
      <c r="AH5869"/>
      <c r="AI5869"/>
      <c r="AJ5869"/>
      <c r="AK5869"/>
      <c r="AL5869"/>
    </row>
    <row r="5870" spans="3:38" ht="15" customHeight="1" x14ac:dyDescent="0.35">
      <c r="C5870"/>
      <c r="D5870"/>
      <c r="E5870"/>
      <c r="F5870"/>
      <c r="G5870"/>
      <c r="H5870"/>
      <c r="I5870"/>
      <c r="J5870"/>
      <c r="K5870"/>
      <c r="L5870"/>
      <c r="M5870"/>
      <c r="N5870"/>
      <c r="O5870"/>
      <c r="S5870"/>
      <c r="T5870"/>
      <c r="U5870"/>
      <c r="V5870"/>
      <c r="Y5870"/>
      <c r="Z5870"/>
      <c r="AA5870"/>
      <c r="AB5870"/>
      <c r="AC5870"/>
      <c r="AD5870"/>
      <c r="AE5870"/>
      <c r="AF5870"/>
      <c r="AG5870"/>
      <c r="AH5870"/>
      <c r="AI5870"/>
      <c r="AJ5870"/>
      <c r="AK5870"/>
      <c r="AL5870"/>
    </row>
    <row r="5871" spans="3:38" ht="15" customHeight="1" x14ac:dyDescent="0.35">
      <c r="C5871"/>
      <c r="D5871"/>
      <c r="E5871"/>
      <c r="F5871"/>
      <c r="G5871"/>
      <c r="H5871"/>
      <c r="I5871"/>
      <c r="J5871"/>
      <c r="K5871"/>
      <c r="L5871"/>
      <c r="M5871"/>
      <c r="N5871"/>
      <c r="O5871"/>
      <c r="S5871"/>
      <c r="T5871"/>
      <c r="U5871"/>
      <c r="V5871"/>
      <c r="Y5871"/>
      <c r="Z5871"/>
      <c r="AA5871"/>
      <c r="AB5871"/>
      <c r="AC5871"/>
      <c r="AD5871"/>
      <c r="AE5871"/>
      <c r="AF5871"/>
      <c r="AG5871"/>
      <c r="AH5871"/>
      <c r="AI5871"/>
      <c r="AJ5871"/>
      <c r="AK5871"/>
      <c r="AL5871"/>
    </row>
    <row r="5872" spans="3:38" ht="15" customHeight="1" x14ac:dyDescent="0.35">
      <c r="C5872"/>
      <c r="D5872"/>
      <c r="E5872"/>
      <c r="F5872"/>
      <c r="G5872"/>
      <c r="H5872"/>
      <c r="I5872"/>
      <c r="J5872"/>
      <c r="K5872"/>
      <c r="L5872"/>
      <c r="M5872"/>
      <c r="N5872"/>
      <c r="O5872"/>
      <c r="S5872"/>
      <c r="T5872"/>
      <c r="U5872"/>
      <c r="V5872"/>
      <c r="Y5872"/>
      <c r="Z5872"/>
      <c r="AA5872"/>
      <c r="AB5872"/>
      <c r="AC5872"/>
      <c r="AD5872"/>
      <c r="AE5872"/>
      <c r="AF5872"/>
      <c r="AG5872"/>
      <c r="AH5872"/>
      <c r="AI5872"/>
      <c r="AJ5872"/>
      <c r="AK5872"/>
      <c r="AL5872"/>
    </row>
    <row r="5873" spans="3:38" ht="15" customHeight="1" x14ac:dyDescent="0.35">
      <c r="C5873"/>
      <c r="D5873"/>
      <c r="E5873"/>
      <c r="F5873"/>
      <c r="G5873"/>
      <c r="H5873"/>
      <c r="I5873"/>
      <c r="J5873"/>
      <c r="K5873"/>
      <c r="L5873"/>
      <c r="M5873"/>
      <c r="N5873"/>
      <c r="O5873"/>
      <c r="S5873"/>
      <c r="T5873"/>
      <c r="U5873"/>
      <c r="V5873"/>
      <c r="Y5873"/>
      <c r="Z5873"/>
      <c r="AA5873"/>
      <c r="AB5873"/>
      <c r="AC5873"/>
      <c r="AD5873"/>
      <c r="AE5873"/>
      <c r="AF5873"/>
      <c r="AG5873"/>
      <c r="AH5873"/>
      <c r="AI5873"/>
      <c r="AJ5873"/>
      <c r="AK5873"/>
      <c r="AL5873"/>
    </row>
    <row r="5874" spans="3:38" ht="15" customHeight="1" x14ac:dyDescent="0.35">
      <c r="C5874"/>
      <c r="D5874"/>
      <c r="E5874"/>
      <c r="F5874"/>
      <c r="G5874"/>
      <c r="H5874"/>
      <c r="I5874"/>
      <c r="J5874"/>
      <c r="K5874"/>
      <c r="L5874"/>
      <c r="M5874"/>
      <c r="N5874"/>
      <c r="O5874"/>
      <c r="S5874"/>
      <c r="T5874"/>
      <c r="U5874"/>
      <c r="V5874"/>
      <c r="Y5874"/>
      <c r="Z5874"/>
      <c r="AA5874"/>
      <c r="AB5874"/>
      <c r="AC5874"/>
      <c r="AD5874"/>
      <c r="AE5874"/>
      <c r="AF5874"/>
      <c r="AG5874"/>
      <c r="AH5874"/>
      <c r="AI5874"/>
      <c r="AJ5874"/>
      <c r="AK5874"/>
      <c r="AL5874"/>
    </row>
    <row r="5875" spans="3:38" ht="15" customHeight="1" x14ac:dyDescent="0.35">
      <c r="C5875"/>
      <c r="D5875"/>
      <c r="E5875"/>
      <c r="F5875"/>
      <c r="G5875"/>
      <c r="H5875"/>
      <c r="I5875"/>
      <c r="J5875"/>
      <c r="K5875"/>
      <c r="L5875"/>
      <c r="M5875"/>
      <c r="N5875"/>
      <c r="O5875"/>
      <c r="S5875"/>
      <c r="T5875"/>
      <c r="U5875"/>
      <c r="V5875"/>
      <c r="Y5875"/>
      <c r="Z5875"/>
      <c r="AA5875"/>
      <c r="AB5875"/>
      <c r="AC5875"/>
      <c r="AD5875"/>
      <c r="AE5875"/>
      <c r="AF5875"/>
      <c r="AG5875"/>
      <c r="AH5875"/>
      <c r="AI5875"/>
      <c r="AJ5875"/>
      <c r="AK5875"/>
      <c r="AL5875"/>
    </row>
    <row r="5876" spans="3:38" ht="15" customHeight="1" x14ac:dyDescent="0.35">
      <c r="C5876"/>
      <c r="D5876"/>
      <c r="E5876"/>
      <c r="F5876"/>
      <c r="G5876"/>
      <c r="H5876"/>
      <c r="I5876"/>
      <c r="J5876"/>
      <c r="K5876"/>
      <c r="L5876"/>
      <c r="M5876"/>
      <c r="N5876"/>
      <c r="O5876"/>
      <c r="S5876"/>
      <c r="T5876"/>
      <c r="U5876"/>
      <c r="V5876"/>
      <c r="Y5876"/>
      <c r="Z5876"/>
      <c r="AA5876"/>
      <c r="AB5876"/>
      <c r="AC5876"/>
      <c r="AD5876"/>
      <c r="AE5876"/>
      <c r="AF5876"/>
      <c r="AG5876"/>
      <c r="AH5876"/>
      <c r="AI5876"/>
      <c r="AJ5876"/>
      <c r="AK5876"/>
      <c r="AL5876"/>
    </row>
    <row r="5877" spans="3:38" ht="15" customHeight="1" x14ac:dyDescent="0.35">
      <c r="C5877"/>
      <c r="D5877"/>
      <c r="E5877"/>
      <c r="F5877"/>
      <c r="G5877"/>
      <c r="H5877"/>
      <c r="I5877"/>
      <c r="J5877"/>
      <c r="K5877"/>
      <c r="L5877"/>
      <c r="M5877"/>
      <c r="N5877"/>
      <c r="O5877"/>
      <c r="S5877"/>
      <c r="T5877"/>
      <c r="U5877"/>
      <c r="V5877"/>
      <c r="Y5877"/>
      <c r="Z5877"/>
      <c r="AA5877"/>
      <c r="AB5877"/>
      <c r="AC5877"/>
      <c r="AD5877"/>
      <c r="AE5877"/>
      <c r="AF5877"/>
      <c r="AG5877"/>
      <c r="AH5877"/>
      <c r="AI5877"/>
      <c r="AJ5877"/>
      <c r="AK5877"/>
      <c r="AL5877"/>
    </row>
    <row r="5878" spans="3:38" ht="15" customHeight="1" x14ac:dyDescent="0.35">
      <c r="C5878"/>
      <c r="D5878"/>
      <c r="E5878"/>
      <c r="F5878"/>
      <c r="G5878"/>
      <c r="H5878"/>
      <c r="I5878"/>
      <c r="J5878"/>
      <c r="K5878"/>
      <c r="L5878"/>
      <c r="M5878"/>
      <c r="N5878"/>
      <c r="O5878"/>
      <c r="S5878"/>
      <c r="T5878"/>
      <c r="U5878"/>
      <c r="V5878"/>
      <c r="Y5878"/>
      <c r="Z5878"/>
      <c r="AA5878"/>
      <c r="AB5878"/>
      <c r="AC5878"/>
      <c r="AD5878"/>
      <c r="AE5878"/>
      <c r="AF5878"/>
      <c r="AG5878"/>
      <c r="AH5878"/>
      <c r="AI5878"/>
      <c r="AJ5878"/>
      <c r="AK5878"/>
      <c r="AL5878"/>
    </row>
    <row r="5879" spans="3:38" ht="15" customHeight="1" x14ac:dyDescent="0.35">
      <c r="C5879"/>
      <c r="D5879"/>
      <c r="E5879"/>
      <c r="F5879"/>
      <c r="G5879"/>
      <c r="H5879"/>
      <c r="I5879"/>
      <c r="J5879"/>
      <c r="K5879"/>
      <c r="L5879"/>
      <c r="M5879"/>
      <c r="N5879"/>
      <c r="O5879"/>
      <c r="S5879"/>
      <c r="T5879"/>
      <c r="U5879"/>
      <c r="V5879"/>
      <c r="Y5879"/>
      <c r="Z5879"/>
      <c r="AA5879"/>
      <c r="AB5879"/>
      <c r="AC5879"/>
      <c r="AD5879"/>
      <c r="AE5879"/>
      <c r="AF5879"/>
      <c r="AG5879"/>
      <c r="AH5879"/>
      <c r="AI5879"/>
      <c r="AJ5879"/>
      <c r="AK5879"/>
      <c r="AL5879"/>
    </row>
    <row r="5880" spans="3:38" ht="15" customHeight="1" x14ac:dyDescent="0.35">
      <c r="C5880"/>
      <c r="D5880"/>
      <c r="E5880"/>
      <c r="F5880"/>
      <c r="G5880"/>
      <c r="H5880"/>
      <c r="I5880"/>
      <c r="J5880"/>
      <c r="K5880"/>
      <c r="L5880"/>
      <c r="M5880"/>
      <c r="N5880"/>
      <c r="O5880"/>
      <c r="S5880"/>
      <c r="T5880"/>
      <c r="U5880"/>
      <c r="V5880"/>
      <c r="Y5880"/>
      <c r="Z5880"/>
      <c r="AA5880"/>
      <c r="AB5880"/>
      <c r="AC5880"/>
      <c r="AD5880"/>
      <c r="AE5880"/>
      <c r="AF5880"/>
      <c r="AG5880"/>
      <c r="AH5880"/>
      <c r="AI5880"/>
      <c r="AJ5880"/>
      <c r="AK5880"/>
      <c r="AL5880"/>
    </row>
    <row r="5881" spans="3:38" ht="15" customHeight="1" x14ac:dyDescent="0.35">
      <c r="C5881"/>
      <c r="D5881"/>
      <c r="E5881"/>
      <c r="F5881"/>
      <c r="G5881"/>
      <c r="H5881"/>
      <c r="I5881"/>
      <c r="J5881"/>
      <c r="K5881"/>
      <c r="L5881"/>
      <c r="M5881"/>
      <c r="N5881"/>
      <c r="O5881"/>
      <c r="S5881"/>
      <c r="T5881"/>
      <c r="U5881"/>
      <c r="V5881"/>
      <c r="Y5881"/>
      <c r="Z5881"/>
      <c r="AA5881"/>
      <c r="AB5881"/>
      <c r="AC5881"/>
      <c r="AD5881"/>
      <c r="AE5881"/>
      <c r="AF5881"/>
      <c r="AG5881"/>
      <c r="AH5881"/>
      <c r="AI5881"/>
      <c r="AJ5881"/>
      <c r="AK5881"/>
      <c r="AL5881"/>
    </row>
    <row r="5882" spans="3:38" ht="15" customHeight="1" x14ac:dyDescent="0.35">
      <c r="C5882"/>
      <c r="D5882"/>
      <c r="E5882"/>
      <c r="F5882"/>
      <c r="G5882"/>
      <c r="H5882"/>
      <c r="I5882"/>
      <c r="J5882"/>
      <c r="K5882"/>
      <c r="L5882"/>
      <c r="M5882"/>
      <c r="N5882"/>
      <c r="O5882"/>
      <c r="S5882"/>
      <c r="T5882"/>
      <c r="U5882"/>
      <c r="V5882"/>
      <c r="Y5882"/>
      <c r="Z5882"/>
      <c r="AA5882"/>
      <c r="AB5882"/>
      <c r="AC5882"/>
      <c r="AD5882"/>
      <c r="AE5882"/>
      <c r="AF5882"/>
      <c r="AG5882"/>
      <c r="AH5882"/>
      <c r="AI5882"/>
      <c r="AJ5882"/>
      <c r="AK5882"/>
      <c r="AL5882"/>
    </row>
    <row r="5883" spans="3:38" ht="15" customHeight="1" x14ac:dyDescent="0.35">
      <c r="C5883"/>
      <c r="D5883"/>
      <c r="E5883"/>
      <c r="F5883"/>
      <c r="G5883"/>
      <c r="H5883"/>
      <c r="I5883"/>
      <c r="J5883"/>
      <c r="K5883"/>
      <c r="L5883"/>
      <c r="M5883"/>
      <c r="N5883"/>
      <c r="O5883"/>
      <c r="S5883"/>
      <c r="T5883"/>
      <c r="U5883"/>
      <c r="V5883"/>
      <c r="Y5883"/>
      <c r="Z5883"/>
      <c r="AA5883"/>
      <c r="AB5883"/>
      <c r="AC5883"/>
      <c r="AD5883"/>
      <c r="AE5883"/>
      <c r="AF5883"/>
      <c r="AG5883"/>
      <c r="AH5883"/>
      <c r="AI5883"/>
      <c r="AJ5883"/>
      <c r="AK5883"/>
      <c r="AL5883"/>
    </row>
    <row r="5884" spans="3:38" ht="15" customHeight="1" x14ac:dyDescent="0.35">
      <c r="C5884"/>
      <c r="D5884"/>
      <c r="E5884"/>
      <c r="F5884"/>
      <c r="G5884"/>
      <c r="H5884"/>
      <c r="I5884"/>
      <c r="J5884"/>
      <c r="K5884"/>
      <c r="L5884"/>
      <c r="M5884"/>
      <c r="N5884"/>
      <c r="O5884"/>
      <c r="S5884"/>
      <c r="T5884"/>
      <c r="U5884"/>
      <c r="V5884"/>
      <c r="Y5884"/>
      <c r="Z5884"/>
      <c r="AA5884"/>
      <c r="AB5884"/>
      <c r="AC5884"/>
      <c r="AD5884"/>
      <c r="AE5884"/>
      <c r="AF5884"/>
      <c r="AG5884"/>
      <c r="AH5884"/>
      <c r="AI5884"/>
      <c r="AJ5884"/>
      <c r="AK5884"/>
      <c r="AL5884"/>
    </row>
    <row r="5885" spans="3:38" ht="15" customHeight="1" x14ac:dyDescent="0.35">
      <c r="C5885"/>
      <c r="D5885"/>
      <c r="E5885"/>
      <c r="F5885"/>
      <c r="G5885"/>
      <c r="H5885"/>
      <c r="I5885"/>
      <c r="J5885"/>
      <c r="K5885"/>
      <c r="L5885"/>
      <c r="M5885"/>
      <c r="N5885"/>
      <c r="O5885"/>
      <c r="S5885"/>
      <c r="T5885"/>
      <c r="U5885"/>
      <c r="V5885"/>
      <c r="Y5885"/>
      <c r="Z5885"/>
      <c r="AA5885"/>
      <c r="AB5885"/>
      <c r="AC5885"/>
      <c r="AD5885"/>
      <c r="AE5885"/>
      <c r="AF5885"/>
      <c r="AG5885"/>
      <c r="AH5885"/>
      <c r="AI5885"/>
      <c r="AJ5885"/>
      <c r="AK5885"/>
      <c r="AL5885"/>
    </row>
    <row r="5886" spans="3:38" ht="15" customHeight="1" x14ac:dyDescent="0.35">
      <c r="C5886"/>
      <c r="D5886"/>
      <c r="E5886"/>
      <c r="F5886"/>
      <c r="G5886"/>
      <c r="H5886"/>
      <c r="I5886"/>
      <c r="J5886"/>
      <c r="K5886"/>
      <c r="L5886"/>
      <c r="M5886"/>
      <c r="N5886"/>
      <c r="O5886"/>
      <c r="S5886"/>
      <c r="T5886"/>
      <c r="U5886"/>
      <c r="V5886"/>
      <c r="Y5886"/>
      <c r="Z5886"/>
      <c r="AA5886"/>
      <c r="AB5886"/>
      <c r="AC5886"/>
      <c r="AD5886"/>
      <c r="AE5886"/>
      <c r="AF5886"/>
      <c r="AG5886"/>
      <c r="AH5886"/>
      <c r="AI5886"/>
      <c r="AJ5886"/>
      <c r="AK5886"/>
      <c r="AL5886"/>
    </row>
    <row r="5887" spans="3:38" ht="15" customHeight="1" x14ac:dyDescent="0.35">
      <c r="C5887"/>
      <c r="D5887"/>
      <c r="E5887"/>
      <c r="F5887"/>
      <c r="G5887"/>
      <c r="H5887"/>
      <c r="I5887"/>
      <c r="J5887"/>
      <c r="K5887"/>
      <c r="L5887"/>
      <c r="M5887"/>
      <c r="N5887"/>
      <c r="O5887"/>
      <c r="S5887"/>
      <c r="T5887"/>
      <c r="U5887"/>
      <c r="V5887"/>
      <c r="Y5887"/>
      <c r="Z5887"/>
      <c r="AA5887"/>
      <c r="AB5887"/>
      <c r="AC5887"/>
      <c r="AD5887"/>
      <c r="AE5887"/>
      <c r="AF5887"/>
      <c r="AG5887"/>
      <c r="AH5887"/>
      <c r="AI5887"/>
      <c r="AJ5887"/>
      <c r="AK5887"/>
      <c r="AL5887"/>
    </row>
    <row r="5888" spans="3:38" ht="15" customHeight="1" x14ac:dyDescent="0.35">
      <c r="C5888"/>
      <c r="D5888"/>
      <c r="E5888"/>
      <c r="F5888"/>
      <c r="G5888"/>
      <c r="H5888"/>
      <c r="I5888"/>
      <c r="J5888"/>
      <c r="K5888"/>
      <c r="L5888"/>
      <c r="M5888"/>
      <c r="N5888"/>
      <c r="O5888"/>
      <c r="S5888"/>
      <c r="T5888"/>
      <c r="U5888"/>
      <c r="V5888"/>
      <c r="Y5888"/>
      <c r="Z5888"/>
      <c r="AA5888"/>
      <c r="AB5888"/>
      <c r="AC5888"/>
      <c r="AD5888"/>
      <c r="AE5888"/>
      <c r="AF5888"/>
      <c r="AG5888"/>
      <c r="AH5888"/>
      <c r="AI5888"/>
      <c r="AJ5888"/>
      <c r="AK5888"/>
      <c r="AL5888"/>
    </row>
    <row r="5889" spans="3:38" ht="15" customHeight="1" x14ac:dyDescent="0.35">
      <c r="C5889"/>
      <c r="D5889"/>
      <c r="E5889"/>
      <c r="F5889"/>
      <c r="G5889"/>
      <c r="H5889"/>
      <c r="I5889"/>
      <c r="J5889"/>
      <c r="K5889"/>
      <c r="L5889"/>
      <c r="M5889"/>
      <c r="N5889"/>
      <c r="O5889"/>
      <c r="S5889"/>
      <c r="T5889"/>
      <c r="U5889"/>
      <c r="V5889"/>
      <c r="Y5889"/>
      <c r="Z5889"/>
      <c r="AA5889"/>
      <c r="AB5889"/>
      <c r="AC5889"/>
      <c r="AD5889"/>
      <c r="AE5889"/>
      <c r="AF5889"/>
      <c r="AG5889"/>
      <c r="AH5889"/>
      <c r="AI5889"/>
      <c r="AJ5889"/>
      <c r="AK5889"/>
      <c r="AL5889"/>
    </row>
    <row r="5890" spans="3:38" ht="15" customHeight="1" x14ac:dyDescent="0.35">
      <c r="C5890"/>
      <c r="D5890"/>
      <c r="E5890"/>
      <c r="F5890"/>
      <c r="G5890"/>
      <c r="H5890"/>
      <c r="I5890"/>
      <c r="J5890"/>
      <c r="K5890"/>
      <c r="L5890"/>
      <c r="M5890"/>
      <c r="N5890"/>
      <c r="O5890"/>
      <c r="S5890"/>
      <c r="T5890"/>
      <c r="U5890"/>
      <c r="V5890"/>
      <c r="Y5890"/>
      <c r="Z5890"/>
      <c r="AA5890"/>
      <c r="AB5890"/>
      <c r="AC5890"/>
      <c r="AD5890"/>
      <c r="AE5890"/>
      <c r="AF5890"/>
      <c r="AG5890"/>
      <c r="AH5890"/>
      <c r="AI5890"/>
      <c r="AJ5890"/>
      <c r="AK5890"/>
      <c r="AL5890"/>
    </row>
    <row r="5891" spans="3:38" ht="15" customHeight="1" x14ac:dyDescent="0.35">
      <c r="C5891"/>
      <c r="D5891"/>
      <c r="E5891"/>
      <c r="F5891"/>
      <c r="G5891"/>
      <c r="H5891"/>
      <c r="I5891"/>
      <c r="J5891"/>
      <c r="K5891"/>
      <c r="L5891"/>
      <c r="M5891"/>
      <c r="N5891"/>
      <c r="O5891"/>
      <c r="S5891"/>
      <c r="T5891"/>
      <c r="U5891"/>
      <c r="V5891"/>
      <c r="Y5891"/>
      <c r="Z5891"/>
      <c r="AA5891"/>
      <c r="AB5891"/>
      <c r="AC5891"/>
      <c r="AD5891"/>
      <c r="AE5891"/>
      <c r="AF5891"/>
      <c r="AG5891"/>
      <c r="AH5891"/>
      <c r="AI5891"/>
      <c r="AJ5891"/>
      <c r="AK5891"/>
      <c r="AL5891"/>
    </row>
    <row r="5892" spans="3:38" ht="15" customHeight="1" x14ac:dyDescent="0.35">
      <c r="C5892"/>
      <c r="D5892"/>
      <c r="E5892"/>
      <c r="F5892"/>
      <c r="G5892"/>
      <c r="H5892"/>
      <c r="I5892"/>
      <c r="J5892"/>
      <c r="K5892"/>
      <c r="L5892"/>
      <c r="M5892"/>
      <c r="N5892"/>
      <c r="O5892"/>
      <c r="S5892"/>
      <c r="T5892"/>
      <c r="U5892"/>
      <c r="V5892"/>
      <c r="Y5892"/>
      <c r="Z5892"/>
      <c r="AA5892"/>
      <c r="AB5892"/>
      <c r="AC5892"/>
      <c r="AD5892"/>
      <c r="AE5892"/>
      <c r="AF5892"/>
      <c r="AG5892"/>
      <c r="AH5892"/>
      <c r="AI5892"/>
      <c r="AJ5892"/>
      <c r="AK5892"/>
      <c r="AL5892"/>
    </row>
    <row r="5893" spans="3:38" ht="15" customHeight="1" x14ac:dyDescent="0.35">
      <c r="C5893"/>
      <c r="D5893"/>
      <c r="E5893"/>
      <c r="F5893"/>
      <c r="G5893"/>
      <c r="H5893"/>
      <c r="I5893"/>
      <c r="J5893"/>
      <c r="K5893"/>
      <c r="L5893"/>
      <c r="M5893"/>
      <c r="N5893"/>
      <c r="O5893"/>
      <c r="S5893"/>
      <c r="T5893"/>
      <c r="U5893"/>
      <c r="V5893"/>
      <c r="Y5893"/>
      <c r="Z5893"/>
      <c r="AA5893"/>
      <c r="AB5893"/>
      <c r="AC5893"/>
      <c r="AD5893"/>
      <c r="AE5893"/>
      <c r="AF5893"/>
      <c r="AG5893"/>
      <c r="AH5893"/>
      <c r="AI5893"/>
      <c r="AJ5893"/>
      <c r="AK5893"/>
      <c r="AL5893"/>
    </row>
    <row r="5894" spans="3:38" ht="15" customHeight="1" x14ac:dyDescent="0.35">
      <c r="C5894"/>
      <c r="D5894"/>
      <c r="E5894"/>
      <c r="F5894"/>
      <c r="G5894"/>
      <c r="H5894"/>
      <c r="I5894"/>
      <c r="J5894"/>
      <c r="K5894"/>
      <c r="L5894"/>
      <c r="M5894"/>
      <c r="N5894"/>
      <c r="O5894"/>
      <c r="S5894"/>
      <c r="T5894"/>
      <c r="U5894"/>
      <c r="V5894"/>
      <c r="Y5894"/>
      <c r="Z5894"/>
      <c r="AA5894"/>
      <c r="AB5894"/>
      <c r="AC5894"/>
      <c r="AD5894"/>
      <c r="AE5894"/>
      <c r="AF5894"/>
      <c r="AG5894"/>
      <c r="AH5894"/>
      <c r="AI5894"/>
      <c r="AJ5894"/>
      <c r="AK5894"/>
      <c r="AL5894"/>
    </row>
    <row r="5895" spans="3:38" ht="15" customHeight="1" x14ac:dyDescent="0.35">
      <c r="C5895"/>
      <c r="D5895"/>
      <c r="E5895"/>
      <c r="F5895"/>
      <c r="G5895"/>
      <c r="H5895"/>
      <c r="I5895"/>
      <c r="J5895"/>
      <c r="K5895"/>
      <c r="L5895"/>
      <c r="M5895"/>
      <c r="N5895"/>
      <c r="O5895"/>
      <c r="S5895"/>
      <c r="T5895"/>
      <c r="U5895"/>
      <c r="V5895"/>
      <c r="Y5895"/>
      <c r="Z5895"/>
      <c r="AA5895"/>
      <c r="AB5895"/>
      <c r="AC5895"/>
      <c r="AD5895"/>
      <c r="AE5895"/>
      <c r="AF5895"/>
      <c r="AG5895"/>
      <c r="AH5895"/>
      <c r="AI5895"/>
      <c r="AJ5895"/>
      <c r="AK5895"/>
      <c r="AL5895"/>
    </row>
    <row r="5896" spans="3:38" ht="15" customHeight="1" x14ac:dyDescent="0.35">
      <c r="C5896"/>
      <c r="D5896"/>
      <c r="E5896"/>
      <c r="F5896"/>
      <c r="G5896"/>
      <c r="H5896"/>
      <c r="I5896"/>
      <c r="J5896"/>
      <c r="K5896"/>
      <c r="L5896"/>
      <c r="M5896"/>
      <c r="N5896"/>
      <c r="O5896"/>
      <c r="S5896"/>
      <c r="T5896"/>
      <c r="U5896"/>
      <c r="V5896"/>
      <c r="Y5896"/>
      <c r="Z5896"/>
      <c r="AA5896"/>
      <c r="AB5896"/>
      <c r="AC5896"/>
      <c r="AD5896"/>
      <c r="AE5896"/>
      <c r="AF5896"/>
      <c r="AG5896"/>
      <c r="AH5896"/>
      <c r="AI5896"/>
      <c r="AJ5896"/>
      <c r="AK5896"/>
      <c r="AL5896"/>
    </row>
    <row r="5897" spans="3:38" ht="15" customHeight="1" x14ac:dyDescent="0.35">
      <c r="C5897"/>
      <c r="D5897"/>
      <c r="E5897"/>
      <c r="F5897"/>
      <c r="G5897"/>
      <c r="H5897"/>
      <c r="I5897"/>
      <c r="J5897"/>
      <c r="K5897"/>
      <c r="L5897"/>
      <c r="M5897"/>
      <c r="N5897"/>
      <c r="O5897"/>
      <c r="S5897"/>
      <c r="T5897"/>
      <c r="U5897"/>
      <c r="V5897"/>
      <c r="Y5897"/>
      <c r="Z5897"/>
      <c r="AA5897"/>
      <c r="AB5897"/>
      <c r="AC5897"/>
      <c r="AD5897"/>
      <c r="AE5897"/>
      <c r="AF5897"/>
      <c r="AG5897"/>
      <c r="AH5897"/>
      <c r="AI5897"/>
      <c r="AJ5897"/>
      <c r="AK5897"/>
      <c r="AL5897"/>
    </row>
    <row r="5898" spans="3:38" ht="15" customHeight="1" x14ac:dyDescent="0.35">
      <c r="C5898"/>
      <c r="D5898"/>
      <c r="E5898"/>
      <c r="F5898"/>
      <c r="G5898"/>
      <c r="H5898"/>
      <c r="I5898"/>
      <c r="J5898"/>
      <c r="K5898"/>
      <c r="L5898"/>
      <c r="M5898"/>
      <c r="N5898"/>
      <c r="O5898"/>
      <c r="S5898"/>
      <c r="T5898"/>
      <c r="U5898"/>
      <c r="V5898"/>
      <c r="Y5898"/>
      <c r="Z5898"/>
      <c r="AA5898"/>
      <c r="AB5898"/>
      <c r="AC5898"/>
      <c r="AD5898"/>
      <c r="AE5898"/>
      <c r="AF5898"/>
      <c r="AG5898"/>
      <c r="AH5898"/>
      <c r="AI5898"/>
      <c r="AJ5898"/>
      <c r="AK5898"/>
      <c r="AL5898"/>
    </row>
    <row r="5899" spans="3:38" ht="15" customHeight="1" x14ac:dyDescent="0.35">
      <c r="C5899"/>
      <c r="D5899"/>
      <c r="E5899"/>
      <c r="F5899"/>
      <c r="G5899"/>
      <c r="H5899"/>
      <c r="I5899"/>
      <c r="J5899"/>
      <c r="K5899"/>
      <c r="L5899"/>
      <c r="M5899"/>
      <c r="N5899"/>
      <c r="O5899"/>
      <c r="S5899"/>
      <c r="T5899"/>
      <c r="U5899"/>
      <c r="V5899"/>
      <c r="Y5899"/>
      <c r="Z5899"/>
      <c r="AA5899"/>
      <c r="AB5899"/>
      <c r="AC5899"/>
      <c r="AD5899"/>
      <c r="AE5899"/>
      <c r="AF5899"/>
      <c r="AG5899"/>
      <c r="AH5899"/>
      <c r="AI5899"/>
      <c r="AJ5899"/>
      <c r="AK5899"/>
      <c r="AL5899"/>
    </row>
    <row r="5900" spans="3:38" ht="15" customHeight="1" x14ac:dyDescent="0.35">
      <c r="C5900"/>
      <c r="D5900"/>
      <c r="E5900"/>
      <c r="F5900"/>
      <c r="G5900"/>
      <c r="H5900"/>
      <c r="I5900"/>
      <c r="J5900"/>
      <c r="K5900"/>
      <c r="L5900"/>
      <c r="M5900"/>
      <c r="N5900"/>
      <c r="O5900"/>
      <c r="S5900"/>
      <c r="T5900"/>
      <c r="U5900"/>
      <c r="V5900"/>
      <c r="Y5900"/>
      <c r="Z5900"/>
      <c r="AA5900"/>
      <c r="AB5900"/>
      <c r="AC5900"/>
      <c r="AD5900"/>
      <c r="AE5900"/>
      <c r="AF5900"/>
      <c r="AG5900"/>
      <c r="AH5900"/>
      <c r="AI5900"/>
      <c r="AJ5900"/>
      <c r="AK5900"/>
      <c r="AL5900"/>
    </row>
    <row r="5901" spans="3:38" ht="15" customHeight="1" x14ac:dyDescent="0.35">
      <c r="C5901"/>
      <c r="D5901"/>
      <c r="E5901"/>
      <c r="F5901"/>
      <c r="G5901"/>
      <c r="H5901"/>
      <c r="I5901"/>
      <c r="J5901"/>
      <c r="K5901"/>
      <c r="L5901"/>
      <c r="M5901"/>
      <c r="N5901"/>
      <c r="O5901"/>
      <c r="S5901"/>
      <c r="T5901"/>
      <c r="U5901"/>
      <c r="V5901"/>
      <c r="Y5901"/>
      <c r="Z5901"/>
      <c r="AA5901"/>
      <c r="AB5901"/>
      <c r="AC5901"/>
      <c r="AD5901"/>
      <c r="AE5901"/>
      <c r="AF5901"/>
      <c r="AG5901"/>
      <c r="AH5901"/>
      <c r="AI5901"/>
      <c r="AJ5901"/>
      <c r="AK5901"/>
      <c r="AL5901"/>
    </row>
    <row r="5902" spans="3:38" ht="15" customHeight="1" x14ac:dyDescent="0.35">
      <c r="C5902"/>
      <c r="D5902"/>
      <c r="E5902"/>
      <c r="F5902"/>
      <c r="G5902"/>
      <c r="H5902"/>
      <c r="I5902"/>
      <c r="J5902"/>
      <c r="K5902"/>
      <c r="L5902"/>
      <c r="M5902"/>
      <c r="N5902"/>
      <c r="O5902"/>
      <c r="S5902"/>
      <c r="T5902"/>
      <c r="U5902"/>
      <c r="V5902"/>
      <c r="Y5902"/>
      <c r="Z5902"/>
      <c r="AA5902"/>
      <c r="AB5902"/>
      <c r="AC5902"/>
      <c r="AD5902"/>
      <c r="AE5902"/>
      <c r="AF5902"/>
      <c r="AG5902"/>
      <c r="AH5902"/>
      <c r="AI5902"/>
      <c r="AJ5902"/>
      <c r="AK5902"/>
      <c r="AL5902"/>
    </row>
    <row r="5903" spans="3:38" ht="15" customHeight="1" x14ac:dyDescent="0.35">
      <c r="C5903"/>
      <c r="D5903"/>
      <c r="E5903"/>
      <c r="F5903"/>
      <c r="G5903"/>
      <c r="H5903"/>
      <c r="I5903"/>
      <c r="J5903"/>
      <c r="K5903"/>
      <c r="L5903"/>
      <c r="M5903"/>
      <c r="N5903"/>
      <c r="O5903"/>
      <c r="S5903"/>
      <c r="T5903"/>
      <c r="U5903"/>
      <c r="V5903"/>
      <c r="Y5903"/>
      <c r="Z5903"/>
      <c r="AA5903"/>
      <c r="AB5903"/>
      <c r="AC5903"/>
      <c r="AD5903"/>
      <c r="AE5903"/>
      <c r="AF5903"/>
      <c r="AG5903"/>
      <c r="AH5903"/>
      <c r="AI5903"/>
      <c r="AJ5903"/>
      <c r="AK5903"/>
      <c r="AL5903"/>
    </row>
    <row r="5904" spans="3:38" ht="15" customHeight="1" x14ac:dyDescent="0.35">
      <c r="C5904"/>
      <c r="D5904"/>
      <c r="E5904"/>
      <c r="F5904"/>
      <c r="G5904"/>
      <c r="H5904"/>
      <c r="I5904"/>
      <c r="J5904"/>
      <c r="K5904"/>
      <c r="L5904"/>
      <c r="M5904"/>
      <c r="N5904"/>
      <c r="O5904"/>
      <c r="S5904"/>
      <c r="T5904"/>
      <c r="U5904"/>
      <c r="V5904"/>
      <c r="Y5904"/>
      <c r="Z5904"/>
      <c r="AA5904"/>
      <c r="AB5904"/>
      <c r="AC5904"/>
      <c r="AD5904"/>
      <c r="AE5904"/>
      <c r="AF5904"/>
      <c r="AG5904"/>
      <c r="AH5904"/>
      <c r="AI5904"/>
      <c r="AJ5904"/>
      <c r="AK5904"/>
      <c r="AL5904"/>
    </row>
    <row r="5905" spans="3:38" ht="15" customHeight="1" x14ac:dyDescent="0.35">
      <c r="C5905"/>
      <c r="D5905"/>
      <c r="E5905"/>
      <c r="F5905"/>
      <c r="G5905"/>
      <c r="H5905"/>
      <c r="I5905"/>
      <c r="J5905"/>
      <c r="K5905"/>
      <c r="L5905"/>
      <c r="M5905"/>
      <c r="N5905"/>
      <c r="O5905"/>
      <c r="S5905"/>
      <c r="T5905"/>
      <c r="U5905"/>
      <c r="V5905"/>
      <c r="Y5905"/>
      <c r="Z5905"/>
      <c r="AA5905"/>
      <c r="AB5905"/>
      <c r="AC5905"/>
      <c r="AD5905"/>
      <c r="AE5905"/>
      <c r="AF5905"/>
      <c r="AG5905"/>
      <c r="AH5905"/>
      <c r="AI5905"/>
      <c r="AJ5905"/>
      <c r="AK5905"/>
      <c r="AL5905"/>
    </row>
    <row r="5906" spans="3:38" ht="15" customHeight="1" x14ac:dyDescent="0.35">
      <c r="C5906"/>
      <c r="D5906"/>
      <c r="E5906"/>
      <c r="F5906"/>
      <c r="G5906"/>
      <c r="H5906"/>
      <c r="I5906"/>
      <c r="J5906"/>
      <c r="K5906"/>
      <c r="L5906"/>
      <c r="M5906"/>
      <c r="N5906"/>
      <c r="O5906"/>
      <c r="S5906"/>
      <c r="T5906"/>
      <c r="U5906"/>
      <c r="V5906"/>
      <c r="Y5906"/>
      <c r="Z5906"/>
      <c r="AA5906"/>
      <c r="AB5906"/>
      <c r="AC5906"/>
      <c r="AD5906"/>
      <c r="AE5906"/>
      <c r="AF5906"/>
      <c r="AG5906"/>
      <c r="AH5906"/>
      <c r="AI5906"/>
      <c r="AJ5906"/>
      <c r="AK5906"/>
      <c r="AL5906"/>
    </row>
    <row r="5907" spans="3:38" ht="15" customHeight="1" x14ac:dyDescent="0.35">
      <c r="C5907"/>
      <c r="D5907"/>
      <c r="E5907"/>
      <c r="F5907"/>
      <c r="G5907"/>
      <c r="H5907"/>
      <c r="I5907"/>
      <c r="J5907"/>
      <c r="K5907"/>
      <c r="L5907"/>
      <c r="M5907"/>
      <c r="N5907"/>
      <c r="O5907"/>
      <c r="S5907"/>
      <c r="T5907"/>
      <c r="U5907"/>
      <c r="V5907"/>
      <c r="Y5907"/>
      <c r="Z5907"/>
      <c r="AA5907"/>
      <c r="AB5907"/>
      <c r="AC5907"/>
      <c r="AD5907"/>
      <c r="AE5907"/>
      <c r="AF5907"/>
      <c r="AG5907"/>
      <c r="AH5907"/>
      <c r="AI5907"/>
      <c r="AJ5907"/>
      <c r="AK5907"/>
      <c r="AL5907"/>
    </row>
    <row r="5908" spans="3:38" ht="15" customHeight="1" x14ac:dyDescent="0.35">
      <c r="C5908"/>
      <c r="D5908"/>
      <c r="E5908"/>
      <c r="F5908"/>
      <c r="G5908"/>
      <c r="H5908"/>
      <c r="I5908"/>
      <c r="J5908"/>
      <c r="K5908"/>
      <c r="L5908"/>
      <c r="M5908"/>
      <c r="N5908"/>
      <c r="O5908"/>
      <c r="S5908"/>
      <c r="T5908"/>
      <c r="U5908"/>
      <c r="V5908"/>
      <c r="Y5908"/>
      <c r="Z5908"/>
      <c r="AA5908"/>
      <c r="AB5908"/>
      <c r="AC5908"/>
      <c r="AD5908"/>
      <c r="AE5908"/>
      <c r="AF5908"/>
      <c r="AG5908"/>
      <c r="AH5908"/>
      <c r="AI5908"/>
      <c r="AJ5908"/>
      <c r="AK5908"/>
      <c r="AL5908"/>
    </row>
    <row r="5909" spans="3:38" ht="15" customHeight="1" x14ac:dyDescent="0.35">
      <c r="C5909"/>
      <c r="D5909"/>
      <c r="E5909"/>
      <c r="F5909"/>
      <c r="G5909"/>
      <c r="H5909"/>
      <c r="I5909"/>
      <c r="J5909"/>
      <c r="K5909"/>
      <c r="L5909"/>
      <c r="M5909"/>
      <c r="N5909"/>
      <c r="O5909"/>
      <c r="S5909"/>
      <c r="T5909"/>
      <c r="U5909"/>
      <c r="V5909"/>
      <c r="Y5909"/>
      <c r="Z5909"/>
      <c r="AA5909"/>
      <c r="AB5909"/>
      <c r="AC5909"/>
      <c r="AD5909"/>
      <c r="AE5909"/>
      <c r="AF5909"/>
      <c r="AG5909"/>
      <c r="AH5909"/>
      <c r="AI5909"/>
      <c r="AJ5909"/>
      <c r="AK5909"/>
      <c r="AL5909"/>
    </row>
    <row r="5910" spans="3:38" ht="15" customHeight="1" x14ac:dyDescent="0.35">
      <c r="C5910"/>
      <c r="D5910"/>
      <c r="E5910"/>
      <c r="F5910"/>
      <c r="G5910"/>
      <c r="H5910"/>
      <c r="I5910"/>
      <c r="J5910"/>
      <c r="K5910"/>
      <c r="L5910"/>
      <c r="M5910"/>
      <c r="N5910"/>
      <c r="O5910"/>
      <c r="S5910"/>
      <c r="T5910"/>
      <c r="U5910"/>
      <c r="V5910"/>
      <c r="Y5910"/>
      <c r="Z5910"/>
      <c r="AA5910"/>
      <c r="AB5910"/>
      <c r="AC5910"/>
      <c r="AD5910"/>
      <c r="AE5910"/>
      <c r="AF5910"/>
      <c r="AG5910"/>
      <c r="AH5910"/>
      <c r="AI5910"/>
      <c r="AJ5910"/>
      <c r="AK5910"/>
      <c r="AL5910"/>
    </row>
    <row r="5911" spans="3:38" ht="15" customHeight="1" x14ac:dyDescent="0.35">
      <c r="C5911"/>
      <c r="D5911"/>
      <c r="E5911"/>
      <c r="F5911"/>
      <c r="G5911"/>
      <c r="H5911"/>
      <c r="I5911"/>
      <c r="J5911"/>
      <c r="K5911"/>
      <c r="L5911"/>
      <c r="M5911"/>
      <c r="N5911"/>
      <c r="O5911"/>
      <c r="S5911"/>
      <c r="T5911"/>
      <c r="U5911"/>
      <c r="V5911"/>
      <c r="Y5911"/>
      <c r="Z5911"/>
      <c r="AA5911"/>
      <c r="AB5911"/>
      <c r="AC5911"/>
      <c r="AD5911"/>
      <c r="AE5911"/>
      <c r="AF5911"/>
      <c r="AG5911"/>
      <c r="AH5911"/>
      <c r="AI5911"/>
      <c r="AJ5911"/>
      <c r="AK5911"/>
      <c r="AL5911"/>
    </row>
    <row r="5912" spans="3:38" ht="15" customHeight="1" x14ac:dyDescent="0.35">
      <c r="C5912"/>
      <c r="D5912"/>
      <c r="E5912"/>
      <c r="F5912"/>
      <c r="G5912"/>
      <c r="H5912"/>
      <c r="I5912"/>
      <c r="J5912"/>
      <c r="K5912"/>
      <c r="L5912"/>
      <c r="M5912"/>
      <c r="N5912"/>
      <c r="O5912"/>
      <c r="S5912"/>
      <c r="T5912"/>
      <c r="U5912"/>
      <c r="V5912"/>
      <c r="Y5912"/>
      <c r="Z5912"/>
      <c r="AA5912"/>
      <c r="AB5912"/>
      <c r="AC5912"/>
      <c r="AD5912"/>
      <c r="AE5912"/>
      <c r="AF5912"/>
      <c r="AG5912"/>
      <c r="AH5912"/>
      <c r="AI5912"/>
      <c r="AJ5912"/>
      <c r="AK5912"/>
      <c r="AL5912"/>
    </row>
    <row r="5913" spans="3:38" ht="15" customHeight="1" x14ac:dyDescent="0.35">
      <c r="C5913"/>
      <c r="D5913"/>
      <c r="E5913"/>
      <c r="F5913"/>
      <c r="G5913"/>
      <c r="H5913"/>
      <c r="I5913"/>
      <c r="J5913"/>
      <c r="K5913"/>
      <c r="L5913"/>
      <c r="M5913"/>
      <c r="N5913"/>
      <c r="O5913"/>
      <c r="S5913"/>
      <c r="T5913"/>
      <c r="U5913"/>
      <c r="V5913"/>
      <c r="Y5913"/>
      <c r="Z5913"/>
      <c r="AA5913"/>
      <c r="AB5913"/>
      <c r="AC5913"/>
      <c r="AD5913"/>
      <c r="AE5913"/>
      <c r="AF5913"/>
      <c r="AG5913"/>
      <c r="AH5913"/>
      <c r="AI5913"/>
      <c r="AJ5913"/>
      <c r="AK5913"/>
      <c r="AL5913"/>
    </row>
    <row r="5914" spans="3:38" ht="15" customHeight="1" x14ac:dyDescent="0.35">
      <c r="C5914"/>
      <c r="D5914"/>
      <c r="E5914"/>
      <c r="F5914"/>
      <c r="G5914"/>
      <c r="H5914"/>
      <c r="I5914"/>
      <c r="J5914"/>
      <c r="K5914"/>
      <c r="L5914"/>
      <c r="M5914"/>
      <c r="N5914"/>
      <c r="O5914"/>
      <c r="S5914"/>
      <c r="T5914"/>
      <c r="U5914"/>
      <c r="V5914"/>
      <c r="Y5914"/>
      <c r="Z5914"/>
      <c r="AA5914"/>
      <c r="AB5914"/>
      <c r="AC5914"/>
      <c r="AD5914"/>
      <c r="AE5914"/>
      <c r="AF5914"/>
      <c r="AG5914"/>
      <c r="AH5914"/>
      <c r="AI5914"/>
      <c r="AJ5914"/>
      <c r="AK5914"/>
      <c r="AL5914"/>
    </row>
    <row r="5915" spans="3:38" ht="15" customHeight="1" x14ac:dyDescent="0.35">
      <c r="C5915"/>
      <c r="D5915"/>
      <c r="E5915"/>
      <c r="F5915"/>
      <c r="G5915"/>
      <c r="H5915"/>
      <c r="I5915"/>
      <c r="J5915"/>
      <c r="K5915"/>
      <c r="L5915"/>
      <c r="M5915"/>
      <c r="N5915"/>
      <c r="O5915"/>
      <c r="S5915"/>
      <c r="T5915"/>
      <c r="U5915"/>
      <c r="V5915"/>
      <c r="Y5915"/>
      <c r="Z5915"/>
      <c r="AA5915"/>
      <c r="AB5915"/>
      <c r="AC5915"/>
      <c r="AD5915"/>
      <c r="AE5915"/>
      <c r="AF5915"/>
      <c r="AG5915"/>
      <c r="AH5915"/>
      <c r="AI5915"/>
      <c r="AJ5915"/>
      <c r="AK5915"/>
      <c r="AL5915"/>
    </row>
    <row r="5916" spans="3:38" ht="15" customHeight="1" x14ac:dyDescent="0.35">
      <c r="C5916"/>
      <c r="D5916"/>
      <c r="E5916"/>
      <c r="F5916"/>
      <c r="G5916"/>
      <c r="H5916"/>
      <c r="I5916"/>
      <c r="J5916"/>
      <c r="K5916"/>
      <c r="L5916"/>
      <c r="M5916"/>
      <c r="N5916"/>
      <c r="O5916"/>
      <c r="S5916"/>
      <c r="T5916"/>
      <c r="U5916"/>
      <c r="V5916"/>
      <c r="Y5916"/>
      <c r="Z5916"/>
      <c r="AA5916"/>
      <c r="AB5916"/>
      <c r="AC5916"/>
      <c r="AD5916"/>
      <c r="AE5916"/>
      <c r="AF5916"/>
      <c r="AG5916"/>
      <c r="AH5916"/>
      <c r="AI5916"/>
      <c r="AJ5916"/>
      <c r="AK5916"/>
      <c r="AL5916"/>
    </row>
    <row r="5917" spans="3:38" ht="15" customHeight="1" x14ac:dyDescent="0.35">
      <c r="C5917"/>
      <c r="D5917"/>
      <c r="E5917"/>
      <c r="F5917"/>
      <c r="G5917"/>
      <c r="H5917"/>
      <c r="I5917"/>
      <c r="J5917"/>
      <c r="K5917"/>
      <c r="L5917"/>
      <c r="M5917"/>
      <c r="N5917"/>
      <c r="O5917"/>
      <c r="S5917"/>
      <c r="T5917"/>
      <c r="U5917"/>
      <c r="V5917"/>
      <c r="Y5917"/>
      <c r="Z5917"/>
      <c r="AA5917"/>
      <c r="AB5917"/>
      <c r="AC5917"/>
      <c r="AD5917"/>
      <c r="AE5917"/>
      <c r="AF5917"/>
      <c r="AG5917"/>
      <c r="AH5917"/>
      <c r="AI5917"/>
      <c r="AJ5917"/>
      <c r="AK5917"/>
      <c r="AL5917"/>
    </row>
    <row r="5918" spans="3:38" ht="15" customHeight="1" x14ac:dyDescent="0.35">
      <c r="C5918"/>
      <c r="D5918"/>
      <c r="E5918"/>
      <c r="F5918"/>
      <c r="G5918"/>
      <c r="H5918"/>
      <c r="I5918"/>
      <c r="J5918"/>
      <c r="K5918"/>
      <c r="L5918"/>
      <c r="M5918"/>
      <c r="N5918"/>
      <c r="O5918"/>
      <c r="S5918"/>
      <c r="T5918"/>
      <c r="U5918"/>
      <c r="V5918"/>
      <c r="Y5918"/>
      <c r="Z5918"/>
      <c r="AA5918"/>
      <c r="AB5918"/>
      <c r="AC5918"/>
      <c r="AD5918"/>
      <c r="AE5918"/>
      <c r="AF5918"/>
      <c r="AG5918"/>
      <c r="AH5918"/>
      <c r="AI5918"/>
      <c r="AJ5918"/>
      <c r="AK5918"/>
      <c r="AL5918"/>
    </row>
    <row r="5919" spans="3:38" ht="15" customHeight="1" x14ac:dyDescent="0.35">
      <c r="C5919"/>
      <c r="D5919"/>
      <c r="E5919"/>
      <c r="F5919"/>
      <c r="G5919"/>
      <c r="H5919"/>
      <c r="I5919"/>
      <c r="J5919"/>
      <c r="K5919"/>
      <c r="L5919"/>
      <c r="M5919"/>
      <c r="N5919"/>
      <c r="O5919"/>
      <c r="S5919"/>
      <c r="T5919"/>
      <c r="U5919"/>
      <c r="V5919"/>
      <c r="Y5919"/>
      <c r="Z5919"/>
      <c r="AA5919"/>
      <c r="AB5919"/>
      <c r="AC5919"/>
      <c r="AD5919"/>
      <c r="AE5919"/>
      <c r="AF5919"/>
      <c r="AG5919"/>
      <c r="AH5919"/>
      <c r="AI5919"/>
      <c r="AJ5919"/>
      <c r="AK5919"/>
      <c r="AL5919"/>
    </row>
    <row r="5920" spans="3:38" ht="15" customHeight="1" x14ac:dyDescent="0.35">
      <c r="C5920"/>
      <c r="D5920"/>
      <c r="E5920"/>
      <c r="F5920"/>
      <c r="G5920"/>
      <c r="H5920"/>
      <c r="I5920"/>
      <c r="J5920"/>
      <c r="K5920"/>
      <c r="L5920"/>
      <c r="M5920"/>
      <c r="N5920"/>
      <c r="O5920"/>
      <c r="S5920"/>
      <c r="T5920"/>
      <c r="U5920"/>
      <c r="V5920"/>
      <c r="Y5920"/>
      <c r="Z5920"/>
      <c r="AA5920"/>
      <c r="AB5920"/>
      <c r="AC5920"/>
      <c r="AD5920"/>
      <c r="AE5920"/>
      <c r="AF5920"/>
      <c r="AG5920"/>
      <c r="AH5920"/>
      <c r="AI5920"/>
      <c r="AJ5920"/>
      <c r="AK5920"/>
      <c r="AL5920"/>
    </row>
    <row r="5921" spans="3:38" ht="15" customHeight="1" x14ac:dyDescent="0.35">
      <c r="C5921"/>
      <c r="D5921"/>
      <c r="E5921"/>
      <c r="F5921"/>
      <c r="G5921"/>
      <c r="H5921"/>
      <c r="I5921"/>
      <c r="J5921"/>
      <c r="K5921"/>
      <c r="L5921"/>
      <c r="M5921"/>
      <c r="N5921"/>
      <c r="O5921"/>
      <c r="S5921"/>
      <c r="T5921"/>
      <c r="U5921"/>
      <c r="V5921"/>
      <c r="Y5921"/>
      <c r="Z5921"/>
      <c r="AA5921"/>
      <c r="AB5921"/>
      <c r="AC5921"/>
      <c r="AD5921"/>
      <c r="AE5921"/>
      <c r="AF5921"/>
      <c r="AG5921"/>
      <c r="AH5921"/>
      <c r="AI5921"/>
      <c r="AJ5921"/>
      <c r="AK5921"/>
      <c r="AL5921"/>
    </row>
    <row r="5922" spans="3:38" ht="15" customHeight="1" x14ac:dyDescent="0.35">
      <c r="C5922"/>
      <c r="D5922"/>
      <c r="E5922"/>
      <c r="F5922"/>
      <c r="G5922"/>
      <c r="H5922"/>
      <c r="I5922"/>
      <c r="J5922"/>
      <c r="K5922"/>
      <c r="L5922"/>
      <c r="M5922"/>
      <c r="N5922"/>
      <c r="O5922"/>
      <c r="S5922"/>
      <c r="T5922"/>
      <c r="U5922"/>
      <c r="V5922"/>
      <c r="Y5922"/>
      <c r="Z5922"/>
      <c r="AA5922"/>
      <c r="AB5922"/>
      <c r="AC5922"/>
      <c r="AD5922"/>
      <c r="AE5922"/>
      <c r="AF5922"/>
      <c r="AG5922"/>
      <c r="AH5922"/>
      <c r="AI5922"/>
      <c r="AJ5922"/>
      <c r="AK5922"/>
      <c r="AL5922"/>
    </row>
    <row r="5923" spans="3:38" ht="15" customHeight="1" x14ac:dyDescent="0.35">
      <c r="C5923"/>
      <c r="D5923"/>
      <c r="E5923"/>
      <c r="F5923"/>
      <c r="G5923"/>
      <c r="H5923"/>
      <c r="I5923"/>
      <c r="J5923"/>
      <c r="K5923"/>
      <c r="L5923"/>
      <c r="M5923"/>
      <c r="N5923"/>
      <c r="O5923"/>
      <c r="S5923"/>
      <c r="T5923"/>
      <c r="U5923"/>
      <c r="V5923"/>
      <c r="Y5923"/>
      <c r="Z5923"/>
      <c r="AA5923"/>
      <c r="AB5923"/>
      <c r="AC5923"/>
      <c r="AD5923"/>
      <c r="AE5923"/>
      <c r="AF5923"/>
      <c r="AG5923"/>
      <c r="AH5923"/>
      <c r="AI5923"/>
      <c r="AJ5923"/>
      <c r="AK5923"/>
      <c r="AL5923"/>
    </row>
    <row r="5924" spans="3:38" ht="15" customHeight="1" x14ac:dyDescent="0.35">
      <c r="C5924"/>
      <c r="D5924"/>
      <c r="E5924"/>
      <c r="F5924"/>
      <c r="G5924"/>
      <c r="H5924"/>
      <c r="I5924"/>
      <c r="J5924"/>
      <c r="K5924"/>
      <c r="L5924"/>
      <c r="M5924"/>
      <c r="N5924"/>
      <c r="O5924"/>
      <c r="S5924"/>
      <c r="T5924"/>
      <c r="U5924"/>
      <c r="V5924"/>
      <c r="Y5924"/>
      <c r="Z5924"/>
      <c r="AA5924"/>
      <c r="AB5924"/>
      <c r="AC5924"/>
      <c r="AD5924"/>
      <c r="AE5924"/>
      <c r="AF5924"/>
      <c r="AG5924"/>
      <c r="AH5924"/>
      <c r="AI5924"/>
      <c r="AJ5924"/>
      <c r="AK5924"/>
      <c r="AL5924"/>
    </row>
    <row r="5925" spans="3:38" ht="15" customHeight="1" x14ac:dyDescent="0.35">
      <c r="C5925"/>
      <c r="D5925"/>
      <c r="E5925"/>
      <c r="F5925"/>
      <c r="G5925"/>
      <c r="H5925"/>
      <c r="I5925"/>
      <c r="J5925"/>
      <c r="K5925"/>
      <c r="L5925"/>
      <c r="M5925"/>
      <c r="N5925"/>
      <c r="O5925"/>
      <c r="S5925"/>
      <c r="T5925"/>
      <c r="U5925"/>
      <c r="V5925"/>
      <c r="Y5925"/>
      <c r="Z5925"/>
      <c r="AA5925"/>
      <c r="AB5925"/>
      <c r="AC5925"/>
      <c r="AD5925"/>
      <c r="AE5925"/>
      <c r="AF5925"/>
      <c r="AG5925"/>
      <c r="AH5925"/>
      <c r="AI5925"/>
      <c r="AJ5925"/>
      <c r="AK5925"/>
      <c r="AL5925"/>
    </row>
    <row r="5926" spans="3:38" ht="15" customHeight="1" x14ac:dyDescent="0.35">
      <c r="C5926"/>
      <c r="D5926"/>
      <c r="E5926"/>
      <c r="F5926"/>
      <c r="G5926"/>
      <c r="H5926"/>
      <c r="I5926"/>
      <c r="J5926"/>
      <c r="K5926"/>
      <c r="L5926"/>
      <c r="M5926"/>
      <c r="N5926"/>
      <c r="O5926"/>
      <c r="S5926"/>
      <c r="T5926"/>
      <c r="U5926"/>
      <c r="V5926"/>
      <c r="Y5926"/>
      <c r="Z5926"/>
      <c r="AA5926"/>
      <c r="AB5926"/>
      <c r="AC5926"/>
      <c r="AD5926"/>
      <c r="AE5926"/>
      <c r="AF5926"/>
      <c r="AG5926"/>
      <c r="AH5926"/>
      <c r="AI5926"/>
      <c r="AJ5926"/>
      <c r="AK5926"/>
      <c r="AL5926"/>
    </row>
    <row r="5927" spans="3:38" ht="15" customHeight="1" x14ac:dyDescent="0.35">
      <c r="C5927"/>
      <c r="D5927"/>
      <c r="E5927"/>
      <c r="F5927"/>
      <c r="G5927"/>
      <c r="H5927"/>
      <c r="I5927"/>
      <c r="J5927"/>
      <c r="K5927"/>
      <c r="L5927"/>
      <c r="M5927"/>
      <c r="N5927"/>
      <c r="O5927"/>
      <c r="S5927"/>
      <c r="T5927"/>
      <c r="U5927"/>
      <c r="V5927"/>
      <c r="Y5927"/>
      <c r="Z5927"/>
      <c r="AA5927"/>
      <c r="AB5927"/>
      <c r="AC5927"/>
      <c r="AD5927"/>
      <c r="AE5927"/>
      <c r="AF5927"/>
      <c r="AG5927"/>
      <c r="AH5927"/>
      <c r="AI5927"/>
      <c r="AJ5927"/>
      <c r="AK5927"/>
      <c r="AL5927"/>
    </row>
    <row r="5928" spans="3:38" ht="15" customHeight="1" x14ac:dyDescent="0.35">
      <c r="C5928"/>
      <c r="D5928"/>
      <c r="E5928"/>
      <c r="F5928"/>
      <c r="G5928"/>
      <c r="H5928"/>
      <c r="I5928"/>
      <c r="J5928"/>
      <c r="K5928"/>
      <c r="L5928"/>
      <c r="M5928"/>
      <c r="N5928"/>
      <c r="O5928"/>
      <c r="S5928"/>
      <c r="T5928"/>
      <c r="U5928"/>
      <c r="V5928"/>
      <c r="Y5928"/>
      <c r="Z5928"/>
      <c r="AA5928"/>
      <c r="AB5928"/>
      <c r="AC5928"/>
      <c r="AD5928"/>
      <c r="AE5928"/>
      <c r="AF5928"/>
      <c r="AG5928"/>
      <c r="AH5928"/>
      <c r="AI5928"/>
      <c r="AJ5928"/>
      <c r="AK5928"/>
      <c r="AL5928"/>
    </row>
    <row r="5929" spans="3:38" ht="15" customHeight="1" x14ac:dyDescent="0.35">
      <c r="C5929"/>
      <c r="D5929"/>
      <c r="E5929"/>
      <c r="F5929"/>
      <c r="G5929"/>
      <c r="H5929"/>
      <c r="I5929"/>
      <c r="J5929"/>
      <c r="K5929"/>
      <c r="L5929"/>
      <c r="M5929"/>
      <c r="N5929"/>
      <c r="O5929"/>
      <c r="S5929"/>
      <c r="T5929"/>
      <c r="U5929"/>
      <c r="V5929"/>
      <c r="Y5929"/>
      <c r="Z5929"/>
      <c r="AA5929"/>
      <c r="AB5929"/>
      <c r="AC5929"/>
      <c r="AD5929"/>
      <c r="AE5929"/>
      <c r="AF5929"/>
      <c r="AG5929"/>
      <c r="AH5929"/>
      <c r="AI5929"/>
      <c r="AJ5929"/>
      <c r="AK5929"/>
      <c r="AL5929"/>
    </row>
    <row r="5930" spans="3:38" ht="15" customHeight="1" x14ac:dyDescent="0.35">
      <c r="C5930"/>
      <c r="D5930"/>
      <c r="E5930"/>
      <c r="F5930"/>
      <c r="G5930"/>
      <c r="H5930"/>
      <c r="I5930"/>
      <c r="J5930"/>
      <c r="K5930"/>
      <c r="L5930"/>
      <c r="M5930"/>
      <c r="N5930"/>
      <c r="O5930"/>
      <c r="S5930"/>
      <c r="T5930"/>
      <c r="U5930"/>
      <c r="V5930"/>
      <c r="Y5930"/>
      <c r="Z5930"/>
      <c r="AA5930"/>
      <c r="AB5930"/>
      <c r="AC5930"/>
      <c r="AD5930"/>
      <c r="AE5930"/>
      <c r="AF5930"/>
      <c r="AG5930"/>
      <c r="AH5930"/>
      <c r="AI5930"/>
      <c r="AJ5930"/>
      <c r="AK5930"/>
      <c r="AL5930"/>
    </row>
    <row r="5931" spans="3:38" ht="15" customHeight="1" x14ac:dyDescent="0.35">
      <c r="C5931"/>
      <c r="D5931"/>
      <c r="E5931"/>
      <c r="F5931"/>
      <c r="G5931"/>
      <c r="H5931"/>
      <c r="I5931"/>
      <c r="J5931"/>
      <c r="K5931"/>
      <c r="L5931"/>
      <c r="M5931"/>
      <c r="N5931"/>
      <c r="O5931"/>
      <c r="S5931"/>
      <c r="T5931"/>
      <c r="U5931"/>
      <c r="V5931"/>
      <c r="Y5931"/>
      <c r="Z5931"/>
      <c r="AA5931"/>
      <c r="AB5931"/>
      <c r="AC5931"/>
      <c r="AD5931"/>
      <c r="AE5931"/>
      <c r="AF5931"/>
      <c r="AG5931"/>
      <c r="AH5931"/>
      <c r="AI5931"/>
      <c r="AJ5931"/>
      <c r="AK5931"/>
      <c r="AL5931"/>
    </row>
    <row r="5932" spans="3:38" ht="15" customHeight="1" x14ac:dyDescent="0.35">
      <c r="C5932"/>
      <c r="D5932"/>
      <c r="E5932"/>
      <c r="F5932"/>
      <c r="G5932"/>
      <c r="H5932"/>
      <c r="I5932"/>
      <c r="J5932"/>
      <c r="K5932"/>
      <c r="L5932"/>
      <c r="M5932"/>
      <c r="N5932"/>
      <c r="O5932"/>
      <c r="S5932"/>
      <c r="T5932"/>
      <c r="U5932"/>
      <c r="V5932"/>
      <c r="Y5932"/>
      <c r="Z5932"/>
      <c r="AA5932"/>
      <c r="AB5932"/>
      <c r="AC5932"/>
      <c r="AD5932"/>
      <c r="AE5932"/>
      <c r="AF5932"/>
      <c r="AG5932"/>
      <c r="AH5932"/>
      <c r="AI5932"/>
      <c r="AJ5932"/>
      <c r="AK5932"/>
      <c r="AL5932"/>
    </row>
    <row r="5933" spans="3:38" ht="15" customHeight="1" x14ac:dyDescent="0.35">
      <c r="C5933"/>
      <c r="D5933"/>
      <c r="E5933"/>
      <c r="F5933"/>
      <c r="G5933"/>
      <c r="H5933"/>
      <c r="I5933"/>
      <c r="J5933"/>
      <c r="K5933"/>
      <c r="L5933"/>
      <c r="M5933"/>
      <c r="N5933"/>
      <c r="O5933"/>
      <c r="S5933"/>
      <c r="T5933"/>
      <c r="U5933"/>
      <c r="V5933"/>
      <c r="Y5933"/>
      <c r="Z5933"/>
      <c r="AA5933"/>
      <c r="AB5933"/>
      <c r="AC5933"/>
      <c r="AD5933"/>
      <c r="AE5933"/>
      <c r="AF5933"/>
      <c r="AG5933"/>
      <c r="AH5933"/>
      <c r="AI5933"/>
      <c r="AJ5933"/>
      <c r="AK5933"/>
      <c r="AL5933"/>
    </row>
    <row r="5934" spans="3:38" ht="15" customHeight="1" x14ac:dyDescent="0.35">
      <c r="C5934"/>
      <c r="D5934"/>
      <c r="E5934"/>
      <c r="F5934"/>
      <c r="G5934"/>
      <c r="H5934"/>
      <c r="I5934"/>
      <c r="J5934"/>
      <c r="K5934"/>
      <c r="L5934"/>
      <c r="M5934"/>
      <c r="N5934"/>
      <c r="O5934"/>
      <c r="S5934"/>
      <c r="T5934"/>
      <c r="U5934"/>
      <c r="V5934"/>
      <c r="Y5934"/>
      <c r="Z5934"/>
      <c r="AA5934"/>
      <c r="AB5934"/>
      <c r="AC5934"/>
      <c r="AD5934"/>
      <c r="AE5934"/>
      <c r="AF5934"/>
      <c r="AG5934"/>
      <c r="AH5934"/>
      <c r="AI5934"/>
      <c r="AJ5934"/>
      <c r="AK5934"/>
      <c r="AL5934"/>
    </row>
    <row r="5935" spans="3:38" ht="15" customHeight="1" x14ac:dyDescent="0.35">
      <c r="C5935"/>
      <c r="D5935"/>
      <c r="E5935"/>
      <c r="F5935"/>
      <c r="G5935"/>
      <c r="H5935"/>
      <c r="I5935"/>
      <c r="J5935"/>
      <c r="K5935"/>
      <c r="L5935"/>
      <c r="M5935"/>
      <c r="N5935"/>
      <c r="O5935"/>
      <c r="S5935"/>
      <c r="T5935"/>
      <c r="U5935"/>
      <c r="V5935"/>
      <c r="Y5935"/>
      <c r="Z5935"/>
      <c r="AA5935"/>
      <c r="AB5935"/>
      <c r="AC5935"/>
      <c r="AD5935"/>
      <c r="AE5935"/>
      <c r="AF5935"/>
      <c r="AG5935"/>
      <c r="AH5935"/>
      <c r="AI5935"/>
      <c r="AJ5935"/>
      <c r="AK5935"/>
      <c r="AL5935"/>
    </row>
    <row r="5936" spans="3:38" ht="15" customHeight="1" x14ac:dyDescent="0.35">
      <c r="C5936"/>
      <c r="D5936"/>
      <c r="E5936"/>
      <c r="F5936"/>
      <c r="G5936"/>
      <c r="H5936"/>
      <c r="I5936"/>
      <c r="J5936"/>
      <c r="K5936"/>
      <c r="L5936"/>
      <c r="M5936"/>
      <c r="N5936"/>
      <c r="O5936"/>
      <c r="S5936"/>
      <c r="T5936"/>
      <c r="U5936"/>
      <c r="V5936"/>
      <c r="Y5936"/>
      <c r="Z5936"/>
      <c r="AA5936"/>
      <c r="AB5936"/>
      <c r="AC5936"/>
      <c r="AD5936"/>
      <c r="AE5936"/>
      <c r="AF5936"/>
      <c r="AG5936"/>
      <c r="AH5936"/>
      <c r="AI5936"/>
      <c r="AJ5936"/>
      <c r="AK5936"/>
      <c r="AL5936"/>
    </row>
    <row r="5937" spans="3:38" ht="15" customHeight="1" x14ac:dyDescent="0.35">
      <c r="C5937"/>
      <c r="D5937"/>
      <c r="E5937"/>
      <c r="F5937"/>
      <c r="G5937"/>
      <c r="H5937"/>
      <c r="I5937"/>
      <c r="J5937"/>
      <c r="K5937"/>
      <c r="L5937"/>
      <c r="M5937"/>
      <c r="N5937"/>
      <c r="O5937"/>
      <c r="S5937"/>
      <c r="T5937"/>
      <c r="U5937"/>
      <c r="V5937"/>
      <c r="Y5937"/>
      <c r="Z5937"/>
      <c r="AA5937"/>
      <c r="AB5937"/>
      <c r="AC5937"/>
      <c r="AD5937"/>
      <c r="AE5937"/>
      <c r="AF5937"/>
      <c r="AG5937"/>
      <c r="AH5937"/>
      <c r="AI5937"/>
      <c r="AJ5937"/>
      <c r="AK5937"/>
      <c r="AL5937"/>
    </row>
    <row r="5938" spans="3:38" ht="15" customHeight="1" x14ac:dyDescent="0.35">
      <c r="C5938"/>
      <c r="D5938"/>
      <c r="E5938"/>
      <c r="F5938"/>
      <c r="G5938"/>
      <c r="H5938"/>
      <c r="I5938"/>
      <c r="J5938"/>
      <c r="K5938"/>
      <c r="L5938"/>
      <c r="M5938"/>
      <c r="N5938"/>
      <c r="O5938"/>
      <c r="S5938"/>
      <c r="T5938"/>
      <c r="U5938"/>
      <c r="V5938"/>
      <c r="Y5938"/>
      <c r="Z5938"/>
      <c r="AA5938"/>
      <c r="AB5938"/>
      <c r="AC5938"/>
      <c r="AD5938"/>
      <c r="AE5938"/>
      <c r="AF5938"/>
      <c r="AG5938"/>
      <c r="AH5938"/>
      <c r="AI5938"/>
      <c r="AJ5938"/>
      <c r="AK5938"/>
      <c r="AL5938"/>
    </row>
    <row r="5939" spans="3:38" ht="15" customHeight="1" x14ac:dyDescent="0.35">
      <c r="C5939"/>
      <c r="D5939"/>
      <c r="E5939"/>
      <c r="F5939"/>
      <c r="G5939"/>
      <c r="H5939"/>
      <c r="I5939"/>
      <c r="J5939"/>
      <c r="K5939"/>
      <c r="L5939"/>
      <c r="M5939"/>
      <c r="N5939"/>
      <c r="O5939"/>
      <c r="S5939"/>
      <c r="T5939"/>
      <c r="U5939"/>
      <c r="V5939"/>
      <c r="Y5939"/>
      <c r="Z5939"/>
      <c r="AA5939"/>
      <c r="AB5939"/>
      <c r="AC5939"/>
      <c r="AD5939"/>
      <c r="AE5939"/>
      <c r="AF5939"/>
      <c r="AG5939"/>
      <c r="AH5939"/>
      <c r="AI5939"/>
      <c r="AJ5939"/>
      <c r="AK5939"/>
      <c r="AL5939"/>
    </row>
    <row r="5940" spans="3:38" ht="15" customHeight="1" x14ac:dyDescent="0.35">
      <c r="C5940"/>
      <c r="D5940"/>
      <c r="E5940"/>
      <c r="F5940"/>
      <c r="G5940"/>
      <c r="H5940"/>
      <c r="I5940"/>
      <c r="J5940"/>
      <c r="K5940"/>
      <c r="L5940"/>
      <c r="M5940"/>
      <c r="N5940"/>
      <c r="O5940"/>
      <c r="S5940"/>
      <c r="T5940"/>
      <c r="U5940"/>
      <c r="V5940"/>
      <c r="Y5940"/>
      <c r="Z5940"/>
      <c r="AA5940"/>
      <c r="AB5940"/>
      <c r="AC5940"/>
      <c r="AD5940"/>
      <c r="AE5940"/>
      <c r="AF5940"/>
      <c r="AG5940"/>
      <c r="AH5940"/>
      <c r="AI5940"/>
      <c r="AJ5940"/>
      <c r="AK5940"/>
      <c r="AL5940"/>
    </row>
    <row r="5941" spans="3:38" ht="15" customHeight="1" x14ac:dyDescent="0.35">
      <c r="C5941"/>
      <c r="D5941"/>
      <c r="E5941"/>
      <c r="F5941"/>
      <c r="G5941"/>
      <c r="H5941"/>
      <c r="I5941"/>
      <c r="J5941"/>
      <c r="K5941"/>
      <c r="L5941"/>
      <c r="M5941"/>
      <c r="N5941"/>
      <c r="O5941"/>
      <c r="S5941"/>
      <c r="T5941"/>
      <c r="U5941"/>
      <c r="V5941"/>
      <c r="Y5941"/>
      <c r="Z5941"/>
      <c r="AA5941"/>
      <c r="AB5941"/>
      <c r="AC5941"/>
      <c r="AD5941"/>
      <c r="AE5941"/>
      <c r="AF5941"/>
      <c r="AG5941"/>
      <c r="AH5941"/>
      <c r="AI5941"/>
      <c r="AJ5941"/>
      <c r="AK5941"/>
      <c r="AL5941"/>
    </row>
    <row r="5942" spans="3:38" ht="15" customHeight="1" x14ac:dyDescent="0.35">
      <c r="C5942"/>
      <c r="D5942"/>
      <c r="E5942"/>
      <c r="F5942"/>
      <c r="G5942"/>
      <c r="H5942"/>
      <c r="I5942"/>
      <c r="J5942"/>
      <c r="K5942"/>
      <c r="L5942"/>
      <c r="M5942"/>
      <c r="N5942"/>
      <c r="O5942"/>
      <c r="S5942"/>
      <c r="T5942"/>
      <c r="U5942"/>
      <c r="V5942"/>
      <c r="Y5942"/>
      <c r="Z5942"/>
      <c r="AA5942"/>
      <c r="AB5942"/>
      <c r="AC5942"/>
      <c r="AD5942"/>
      <c r="AE5942"/>
      <c r="AF5942"/>
      <c r="AG5942"/>
      <c r="AH5942"/>
      <c r="AI5942"/>
      <c r="AJ5942"/>
      <c r="AK5942"/>
      <c r="AL5942"/>
    </row>
    <row r="5943" spans="3:38" ht="15" customHeight="1" x14ac:dyDescent="0.35">
      <c r="C5943"/>
      <c r="D5943"/>
      <c r="E5943"/>
      <c r="F5943"/>
      <c r="G5943"/>
      <c r="H5943"/>
      <c r="I5943"/>
      <c r="J5943"/>
      <c r="K5943"/>
      <c r="L5943"/>
      <c r="M5943"/>
      <c r="N5943"/>
      <c r="O5943"/>
      <c r="S5943"/>
      <c r="T5943"/>
      <c r="U5943"/>
      <c r="V5943"/>
      <c r="Y5943"/>
      <c r="Z5943"/>
      <c r="AA5943"/>
      <c r="AB5943"/>
      <c r="AC5943"/>
      <c r="AD5943"/>
      <c r="AE5943"/>
      <c r="AF5943"/>
      <c r="AG5943"/>
      <c r="AH5943"/>
      <c r="AI5943"/>
      <c r="AJ5943"/>
      <c r="AK5943"/>
      <c r="AL5943"/>
    </row>
    <row r="5944" spans="3:38" ht="15" customHeight="1" x14ac:dyDescent="0.35">
      <c r="C5944"/>
      <c r="D5944"/>
      <c r="E5944"/>
      <c r="F5944"/>
      <c r="G5944"/>
      <c r="H5944"/>
      <c r="I5944"/>
      <c r="J5944"/>
      <c r="K5944"/>
      <c r="L5944"/>
      <c r="M5944"/>
      <c r="N5944"/>
      <c r="O5944"/>
      <c r="S5944"/>
      <c r="T5944"/>
      <c r="U5944"/>
      <c r="V5944"/>
      <c r="Y5944"/>
      <c r="Z5944"/>
      <c r="AA5944"/>
      <c r="AB5944"/>
      <c r="AC5944"/>
      <c r="AD5944"/>
      <c r="AE5944"/>
      <c r="AF5944"/>
      <c r="AG5944"/>
      <c r="AH5944"/>
      <c r="AI5944"/>
      <c r="AJ5944"/>
      <c r="AK5944"/>
      <c r="AL5944"/>
    </row>
    <row r="5945" spans="3:38" ht="15" customHeight="1" x14ac:dyDescent="0.35">
      <c r="C5945"/>
      <c r="D5945"/>
      <c r="E5945"/>
      <c r="F5945"/>
      <c r="G5945"/>
      <c r="H5945"/>
      <c r="I5945"/>
      <c r="J5945"/>
      <c r="K5945"/>
      <c r="L5945"/>
      <c r="M5945"/>
      <c r="N5945"/>
      <c r="O5945"/>
      <c r="S5945"/>
      <c r="T5945"/>
      <c r="U5945"/>
      <c r="V5945"/>
      <c r="Y5945"/>
      <c r="Z5945"/>
      <c r="AA5945"/>
      <c r="AB5945"/>
      <c r="AC5945"/>
      <c r="AD5945"/>
      <c r="AE5945"/>
      <c r="AF5945"/>
      <c r="AG5945"/>
      <c r="AH5945"/>
      <c r="AI5945"/>
      <c r="AJ5945"/>
      <c r="AK5945"/>
      <c r="AL5945"/>
    </row>
    <row r="5946" spans="3:38" ht="15" customHeight="1" x14ac:dyDescent="0.35">
      <c r="C5946"/>
      <c r="D5946"/>
      <c r="E5946"/>
      <c r="F5946"/>
      <c r="G5946"/>
      <c r="H5946"/>
      <c r="I5946"/>
      <c r="J5946"/>
      <c r="K5946"/>
      <c r="L5946"/>
      <c r="M5946"/>
      <c r="N5946"/>
      <c r="O5946"/>
      <c r="S5946"/>
      <c r="T5946"/>
      <c r="U5946"/>
      <c r="V5946"/>
      <c r="Y5946"/>
      <c r="Z5946"/>
      <c r="AA5946"/>
      <c r="AB5946"/>
      <c r="AC5946"/>
      <c r="AD5946"/>
      <c r="AE5946"/>
      <c r="AF5946"/>
      <c r="AG5946"/>
      <c r="AH5946"/>
      <c r="AI5946"/>
      <c r="AJ5946"/>
      <c r="AK5946"/>
      <c r="AL5946"/>
    </row>
    <row r="5947" spans="3:38" ht="15" customHeight="1" x14ac:dyDescent="0.35">
      <c r="C5947"/>
      <c r="D5947"/>
      <c r="E5947"/>
      <c r="F5947"/>
      <c r="G5947"/>
      <c r="H5947"/>
      <c r="I5947"/>
      <c r="J5947"/>
      <c r="K5947"/>
      <c r="L5947"/>
      <c r="M5947"/>
      <c r="N5947"/>
      <c r="O5947"/>
      <c r="S5947"/>
      <c r="T5947"/>
      <c r="U5947"/>
      <c r="V5947"/>
      <c r="Y5947"/>
      <c r="Z5947"/>
      <c r="AA5947"/>
      <c r="AB5947"/>
      <c r="AC5947"/>
      <c r="AD5947"/>
      <c r="AE5947"/>
      <c r="AF5947"/>
      <c r="AG5947"/>
      <c r="AH5947"/>
      <c r="AI5947"/>
      <c r="AJ5947"/>
      <c r="AK5947"/>
      <c r="AL5947"/>
    </row>
    <row r="5948" spans="3:38" ht="15" customHeight="1" x14ac:dyDescent="0.35">
      <c r="C5948"/>
      <c r="D5948"/>
      <c r="E5948"/>
      <c r="F5948"/>
      <c r="G5948"/>
      <c r="H5948"/>
      <c r="I5948"/>
      <c r="J5948"/>
      <c r="K5948"/>
      <c r="L5948"/>
      <c r="M5948"/>
      <c r="N5948"/>
      <c r="O5948"/>
      <c r="S5948"/>
      <c r="T5948"/>
      <c r="U5948"/>
      <c r="V5948"/>
      <c r="Y5948"/>
      <c r="Z5948"/>
      <c r="AA5948"/>
      <c r="AB5948"/>
      <c r="AC5948"/>
      <c r="AD5948"/>
      <c r="AE5948"/>
      <c r="AF5948"/>
      <c r="AG5948"/>
      <c r="AH5948"/>
      <c r="AI5948"/>
      <c r="AJ5948"/>
      <c r="AK5948"/>
      <c r="AL5948"/>
    </row>
    <row r="5949" spans="3:38" ht="15" customHeight="1" x14ac:dyDescent="0.35">
      <c r="C5949"/>
      <c r="D5949"/>
      <c r="E5949"/>
      <c r="F5949"/>
      <c r="G5949"/>
      <c r="H5949"/>
      <c r="I5949"/>
      <c r="J5949"/>
      <c r="K5949"/>
      <c r="L5949"/>
      <c r="M5949"/>
      <c r="N5949"/>
      <c r="O5949"/>
      <c r="S5949"/>
      <c r="T5949"/>
      <c r="U5949"/>
      <c r="V5949"/>
      <c r="Y5949"/>
      <c r="Z5949"/>
      <c r="AA5949"/>
      <c r="AB5949"/>
      <c r="AC5949"/>
      <c r="AD5949"/>
      <c r="AE5949"/>
      <c r="AF5949"/>
      <c r="AG5949"/>
      <c r="AH5949"/>
      <c r="AI5949"/>
      <c r="AJ5949"/>
      <c r="AK5949"/>
      <c r="AL5949"/>
    </row>
    <row r="5950" spans="3:38" ht="15" customHeight="1" x14ac:dyDescent="0.35">
      <c r="C5950"/>
      <c r="D5950"/>
      <c r="E5950"/>
      <c r="F5950"/>
      <c r="G5950"/>
      <c r="H5950"/>
      <c r="I5950"/>
      <c r="J5950"/>
      <c r="K5950"/>
      <c r="L5950"/>
      <c r="M5950"/>
      <c r="N5950"/>
      <c r="O5950"/>
      <c r="S5950"/>
      <c r="T5950"/>
      <c r="U5950"/>
      <c r="V5950"/>
      <c r="Y5950"/>
      <c r="Z5950"/>
      <c r="AA5950"/>
      <c r="AB5950"/>
      <c r="AC5950"/>
      <c r="AD5950"/>
      <c r="AE5950"/>
      <c r="AF5950"/>
      <c r="AG5950"/>
      <c r="AH5950"/>
      <c r="AI5950"/>
      <c r="AJ5950"/>
      <c r="AK5950"/>
      <c r="AL5950"/>
    </row>
    <row r="5951" spans="3:38" ht="15" customHeight="1" x14ac:dyDescent="0.35">
      <c r="C5951"/>
      <c r="D5951"/>
      <c r="E5951"/>
      <c r="F5951"/>
      <c r="G5951"/>
      <c r="H5951"/>
      <c r="I5951"/>
      <c r="J5951"/>
      <c r="K5951"/>
      <c r="L5951"/>
      <c r="M5951"/>
      <c r="N5951"/>
      <c r="O5951"/>
      <c r="S5951"/>
      <c r="T5951"/>
      <c r="U5951"/>
      <c r="V5951"/>
      <c r="Y5951"/>
      <c r="Z5951"/>
      <c r="AA5951"/>
      <c r="AB5951"/>
      <c r="AC5951"/>
      <c r="AD5951"/>
      <c r="AE5951"/>
      <c r="AF5951"/>
      <c r="AG5951"/>
      <c r="AH5951"/>
      <c r="AI5951"/>
      <c r="AJ5951"/>
      <c r="AK5951"/>
      <c r="AL5951"/>
    </row>
    <row r="5952" spans="3:38" ht="15" customHeight="1" x14ac:dyDescent="0.35">
      <c r="C5952"/>
      <c r="D5952"/>
      <c r="E5952"/>
      <c r="F5952"/>
      <c r="G5952"/>
      <c r="H5952"/>
      <c r="I5952"/>
      <c r="J5952"/>
      <c r="K5952"/>
      <c r="L5952"/>
      <c r="M5952"/>
      <c r="N5952"/>
      <c r="O5952"/>
      <c r="S5952"/>
      <c r="T5952"/>
      <c r="U5952"/>
      <c r="V5952"/>
      <c r="Y5952"/>
      <c r="Z5952"/>
      <c r="AA5952"/>
      <c r="AB5952"/>
      <c r="AC5952"/>
      <c r="AD5952"/>
      <c r="AE5952"/>
      <c r="AF5952"/>
      <c r="AG5952"/>
      <c r="AH5952"/>
      <c r="AI5952"/>
      <c r="AJ5952"/>
      <c r="AK5952"/>
      <c r="AL5952"/>
    </row>
    <row r="5953" spans="3:38" ht="15" customHeight="1" x14ac:dyDescent="0.35">
      <c r="C5953"/>
      <c r="D5953"/>
      <c r="E5953"/>
      <c r="F5953"/>
      <c r="G5953"/>
      <c r="H5953"/>
      <c r="I5953"/>
      <c r="J5953"/>
      <c r="K5953"/>
      <c r="L5953"/>
      <c r="M5953"/>
      <c r="N5953"/>
      <c r="O5953"/>
      <c r="S5953"/>
      <c r="T5953"/>
      <c r="U5953"/>
      <c r="V5953"/>
      <c r="Y5953"/>
      <c r="Z5953"/>
      <c r="AA5953"/>
      <c r="AB5953"/>
      <c r="AC5953"/>
      <c r="AD5953"/>
      <c r="AE5953"/>
      <c r="AF5953"/>
      <c r="AG5953"/>
      <c r="AH5953"/>
      <c r="AI5953"/>
      <c r="AJ5953"/>
      <c r="AK5953"/>
      <c r="AL5953"/>
    </row>
    <row r="5954" spans="3:38" ht="15" customHeight="1" x14ac:dyDescent="0.35">
      <c r="C5954"/>
      <c r="D5954"/>
      <c r="E5954"/>
      <c r="F5954"/>
      <c r="G5954"/>
      <c r="H5954"/>
      <c r="I5954"/>
      <c r="J5954"/>
      <c r="K5954"/>
      <c r="L5954"/>
      <c r="M5954"/>
      <c r="N5954"/>
      <c r="O5954"/>
      <c r="S5954"/>
      <c r="T5954"/>
      <c r="U5954"/>
      <c r="V5954"/>
      <c r="Y5954"/>
      <c r="Z5954"/>
      <c r="AA5954"/>
      <c r="AB5954"/>
      <c r="AC5954"/>
      <c r="AD5954"/>
      <c r="AE5954"/>
      <c r="AF5954"/>
      <c r="AG5954"/>
      <c r="AH5954"/>
      <c r="AI5954"/>
      <c r="AJ5954"/>
      <c r="AK5954"/>
      <c r="AL5954"/>
    </row>
    <row r="5955" spans="3:38" ht="15" customHeight="1" x14ac:dyDescent="0.35">
      <c r="C5955"/>
      <c r="D5955"/>
      <c r="E5955"/>
      <c r="F5955"/>
      <c r="G5955"/>
      <c r="H5955"/>
      <c r="I5955"/>
      <c r="J5955"/>
      <c r="K5955"/>
      <c r="L5955"/>
      <c r="M5955"/>
      <c r="N5955"/>
      <c r="O5955"/>
      <c r="S5955"/>
      <c r="T5955"/>
      <c r="U5955"/>
      <c r="V5955"/>
      <c r="Y5955"/>
      <c r="Z5955"/>
      <c r="AA5955"/>
      <c r="AB5955"/>
      <c r="AC5955"/>
      <c r="AD5955"/>
      <c r="AE5955"/>
      <c r="AF5955"/>
      <c r="AG5955"/>
      <c r="AH5955"/>
      <c r="AI5955"/>
      <c r="AJ5955"/>
      <c r="AK5955"/>
      <c r="AL5955"/>
    </row>
    <row r="5956" spans="3:38" ht="15" customHeight="1" x14ac:dyDescent="0.35">
      <c r="C5956"/>
      <c r="D5956"/>
      <c r="E5956"/>
      <c r="F5956"/>
      <c r="G5956"/>
      <c r="H5956"/>
      <c r="I5956"/>
      <c r="J5956"/>
      <c r="K5956"/>
      <c r="L5956"/>
      <c r="M5956"/>
      <c r="N5956"/>
      <c r="O5956"/>
      <c r="S5956"/>
      <c r="T5956"/>
      <c r="U5956"/>
      <c r="V5956"/>
      <c r="Y5956"/>
      <c r="Z5956"/>
      <c r="AA5956"/>
      <c r="AB5956"/>
      <c r="AC5956"/>
      <c r="AD5956"/>
      <c r="AE5956"/>
      <c r="AF5956"/>
      <c r="AG5956"/>
      <c r="AH5956"/>
      <c r="AI5956"/>
      <c r="AJ5956"/>
      <c r="AK5956"/>
      <c r="AL5956"/>
    </row>
    <row r="5957" spans="3:38" ht="15" customHeight="1" x14ac:dyDescent="0.35">
      <c r="C5957"/>
      <c r="D5957"/>
      <c r="E5957"/>
      <c r="F5957"/>
      <c r="G5957"/>
      <c r="H5957"/>
      <c r="I5957"/>
      <c r="J5957"/>
      <c r="K5957"/>
      <c r="L5957"/>
      <c r="M5957"/>
      <c r="N5957"/>
      <c r="O5957"/>
      <c r="S5957"/>
      <c r="T5957"/>
      <c r="U5957"/>
      <c r="V5957"/>
      <c r="Y5957"/>
      <c r="Z5957"/>
      <c r="AA5957"/>
      <c r="AB5957"/>
      <c r="AC5957"/>
      <c r="AD5957"/>
      <c r="AE5957"/>
      <c r="AF5957"/>
      <c r="AG5957"/>
      <c r="AH5957"/>
      <c r="AI5957"/>
      <c r="AJ5957"/>
      <c r="AK5957"/>
      <c r="AL5957"/>
    </row>
    <row r="5958" spans="3:38" ht="15" customHeight="1" x14ac:dyDescent="0.35">
      <c r="C5958"/>
      <c r="D5958"/>
      <c r="E5958"/>
      <c r="F5958"/>
      <c r="G5958"/>
      <c r="H5958"/>
      <c r="I5958"/>
      <c r="J5958"/>
      <c r="K5958"/>
      <c r="L5958"/>
      <c r="M5958"/>
      <c r="N5958"/>
      <c r="O5958"/>
      <c r="S5958"/>
      <c r="T5958"/>
      <c r="U5958"/>
      <c r="V5958"/>
      <c r="Y5958"/>
      <c r="Z5958"/>
      <c r="AA5958"/>
      <c r="AB5958"/>
      <c r="AC5958"/>
      <c r="AD5958"/>
      <c r="AE5958"/>
      <c r="AF5958"/>
      <c r="AG5958"/>
      <c r="AH5958"/>
      <c r="AI5958"/>
      <c r="AJ5958"/>
      <c r="AK5958"/>
      <c r="AL5958"/>
    </row>
    <row r="5959" spans="3:38" ht="15" customHeight="1" x14ac:dyDescent="0.35">
      <c r="C5959"/>
      <c r="D5959"/>
      <c r="E5959"/>
      <c r="F5959"/>
      <c r="G5959"/>
      <c r="H5959"/>
      <c r="I5959"/>
      <c r="J5959"/>
      <c r="K5959"/>
      <c r="L5959"/>
      <c r="M5959"/>
      <c r="N5959"/>
      <c r="O5959"/>
      <c r="S5959"/>
      <c r="T5959"/>
      <c r="U5959"/>
      <c r="V5959"/>
      <c r="Y5959"/>
      <c r="Z5959"/>
      <c r="AA5959"/>
      <c r="AB5959"/>
      <c r="AC5959"/>
      <c r="AD5959"/>
      <c r="AE5959"/>
      <c r="AF5959"/>
      <c r="AG5959"/>
      <c r="AH5959"/>
      <c r="AI5959"/>
      <c r="AJ5959"/>
      <c r="AK5959"/>
      <c r="AL5959"/>
    </row>
    <row r="5960" spans="3:38" ht="15" customHeight="1" x14ac:dyDescent="0.35">
      <c r="C5960"/>
      <c r="D5960"/>
      <c r="E5960"/>
      <c r="F5960"/>
      <c r="G5960"/>
      <c r="H5960"/>
      <c r="I5960"/>
      <c r="J5960"/>
      <c r="K5960"/>
      <c r="L5960"/>
      <c r="M5960"/>
      <c r="N5960"/>
      <c r="O5960"/>
      <c r="S5960"/>
      <c r="T5960"/>
      <c r="U5960"/>
      <c r="V5960"/>
      <c r="Y5960"/>
      <c r="Z5960"/>
      <c r="AA5960"/>
      <c r="AB5960"/>
      <c r="AC5960"/>
      <c r="AD5960"/>
      <c r="AE5960"/>
      <c r="AF5960"/>
      <c r="AG5960"/>
      <c r="AH5960"/>
      <c r="AI5960"/>
      <c r="AJ5960"/>
      <c r="AK5960"/>
      <c r="AL5960"/>
    </row>
    <row r="5961" spans="3:38" ht="15" customHeight="1" x14ac:dyDescent="0.35">
      <c r="C5961"/>
      <c r="D5961"/>
      <c r="E5961"/>
      <c r="F5961"/>
      <c r="G5961"/>
      <c r="H5961"/>
      <c r="I5961"/>
      <c r="J5961"/>
      <c r="K5961"/>
      <c r="L5961"/>
      <c r="M5961"/>
      <c r="N5961"/>
      <c r="O5961"/>
      <c r="S5961"/>
      <c r="T5961"/>
      <c r="U5961"/>
      <c r="V5961"/>
      <c r="Y5961"/>
      <c r="Z5961"/>
      <c r="AA5961"/>
      <c r="AB5961"/>
      <c r="AC5961"/>
      <c r="AD5961"/>
      <c r="AE5961"/>
      <c r="AF5961"/>
      <c r="AG5961"/>
      <c r="AH5961"/>
      <c r="AI5961"/>
      <c r="AJ5961"/>
      <c r="AK5961"/>
      <c r="AL5961"/>
    </row>
    <row r="5962" spans="3:38" ht="15" customHeight="1" x14ac:dyDescent="0.35">
      <c r="C5962"/>
      <c r="D5962"/>
      <c r="E5962"/>
      <c r="F5962"/>
      <c r="G5962"/>
      <c r="H5962"/>
      <c r="I5962"/>
      <c r="J5962"/>
      <c r="K5962"/>
      <c r="L5962"/>
      <c r="M5962"/>
      <c r="N5962"/>
      <c r="O5962"/>
      <c r="S5962"/>
      <c r="T5962"/>
      <c r="U5962"/>
      <c r="V5962"/>
      <c r="Y5962"/>
      <c r="Z5962"/>
      <c r="AA5962"/>
      <c r="AB5962"/>
      <c r="AC5962"/>
      <c r="AD5962"/>
      <c r="AE5962"/>
      <c r="AF5962"/>
      <c r="AG5962"/>
      <c r="AH5962"/>
      <c r="AI5962"/>
      <c r="AJ5962"/>
      <c r="AK5962"/>
      <c r="AL5962"/>
    </row>
    <row r="5963" spans="3:38" ht="15" customHeight="1" x14ac:dyDescent="0.35">
      <c r="C5963"/>
      <c r="D5963"/>
      <c r="E5963"/>
      <c r="F5963"/>
      <c r="G5963"/>
      <c r="H5963"/>
      <c r="I5963"/>
      <c r="J5963"/>
      <c r="K5963"/>
      <c r="L5963"/>
      <c r="M5963"/>
      <c r="N5963"/>
      <c r="O5963"/>
      <c r="S5963"/>
      <c r="T5963"/>
      <c r="U5963"/>
      <c r="V5963"/>
      <c r="Y5963"/>
      <c r="Z5963"/>
      <c r="AA5963"/>
      <c r="AB5963"/>
      <c r="AC5963"/>
      <c r="AD5963"/>
      <c r="AE5963"/>
      <c r="AF5963"/>
      <c r="AG5963"/>
      <c r="AH5963"/>
      <c r="AI5963"/>
      <c r="AJ5963"/>
      <c r="AK5963"/>
      <c r="AL5963"/>
    </row>
    <row r="5964" spans="3:38" ht="15" customHeight="1" x14ac:dyDescent="0.35">
      <c r="C5964"/>
      <c r="D5964"/>
      <c r="E5964"/>
      <c r="F5964"/>
      <c r="G5964"/>
      <c r="H5964"/>
      <c r="I5964"/>
      <c r="J5964"/>
      <c r="K5964"/>
      <c r="L5964"/>
      <c r="M5964"/>
      <c r="N5964"/>
      <c r="O5964"/>
      <c r="S5964"/>
      <c r="T5964"/>
      <c r="U5964"/>
      <c r="V5964"/>
      <c r="Y5964"/>
      <c r="Z5964"/>
      <c r="AA5964"/>
      <c r="AB5964"/>
      <c r="AC5964"/>
      <c r="AD5964"/>
      <c r="AE5964"/>
      <c r="AF5964"/>
      <c r="AG5964"/>
      <c r="AH5964"/>
      <c r="AI5964"/>
      <c r="AJ5964"/>
      <c r="AK5964"/>
      <c r="AL5964"/>
    </row>
    <row r="5965" spans="3:38" ht="15" customHeight="1" x14ac:dyDescent="0.35">
      <c r="C5965"/>
      <c r="D5965"/>
      <c r="E5965"/>
      <c r="F5965"/>
      <c r="G5965"/>
      <c r="H5965"/>
      <c r="I5965"/>
      <c r="J5965"/>
      <c r="K5965"/>
      <c r="L5965"/>
      <c r="M5965"/>
      <c r="N5965"/>
      <c r="O5965"/>
      <c r="S5965"/>
      <c r="T5965"/>
      <c r="U5965"/>
      <c r="V5965"/>
      <c r="Y5965"/>
      <c r="Z5965"/>
      <c r="AA5965"/>
      <c r="AB5965"/>
      <c r="AC5965"/>
      <c r="AD5965"/>
      <c r="AE5965"/>
      <c r="AF5965"/>
      <c r="AG5965"/>
      <c r="AH5965"/>
      <c r="AI5965"/>
      <c r="AJ5965"/>
      <c r="AK5965"/>
      <c r="AL5965"/>
    </row>
    <row r="5966" spans="3:38" ht="15" customHeight="1" x14ac:dyDescent="0.35">
      <c r="C5966"/>
      <c r="D5966"/>
      <c r="E5966"/>
      <c r="F5966"/>
      <c r="G5966"/>
      <c r="H5966"/>
      <c r="I5966"/>
      <c r="J5966"/>
      <c r="K5966"/>
      <c r="L5966"/>
      <c r="M5966"/>
      <c r="N5966"/>
      <c r="O5966"/>
      <c r="S5966"/>
      <c r="T5966"/>
      <c r="U5966"/>
      <c r="V5966"/>
      <c r="Y5966"/>
      <c r="Z5966"/>
      <c r="AA5966"/>
      <c r="AB5966"/>
      <c r="AC5966"/>
      <c r="AD5966"/>
      <c r="AE5966"/>
      <c r="AF5966"/>
      <c r="AG5966"/>
      <c r="AH5966"/>
      <c r="AI5966"/>
      <c r="AJ5966"/>
      <c r="AK5966"/>
      <c r="AL5966"/>
    </row>
    <row r="5967" spans="3:38" ht="15" customHeight="1" x14ac:dyDescent="0.35">
      <c r="C5967"/>
      <c r="D5967"/>
      <c r="E5967"/>
      <c r="F5967"/>
      <c r="G5967"/>
      <c r="H5967"/>
      <c r="I5967"/>
      <c r="J5967"/>
      <c r="K5967"/>
      <c r="L5967"/>
      <c r="M5967"/>
      <c r="N5967"/>
      <c r="O5967"/>
      <c r="S5967"/>
      <c r="T5967"/>
      <c r="U5967"/>
      <c r="V5967"/>
      <c r="Y5967"/>
      <c r="Z5967"/>
      <c r="AA5967"/>
      <c r="AB5967"/>
      <c r="AC5967"/>
      <c r="AD5967"/>
      <c r="AE5967"/>
      <c r="AF5967"/>
      <c r="AG5967"/>
      <c r="AH5967"/>
      <c r="AI5967"/>
      <c r="AJ5967"/>
      <c r="AK5967"/>
      <c r="AL5967"/>
    </row>
    <row r="5968" spans="3:38" ht="15" customHeight="1" x14ac:dyDescent="0.35">
      <c r="C5968"/>
      <c r="D5968"/>
      <c r="E5968"/>
      <c r="F5968"/>
      <c r="G5968"/>
      <c r="H5968"/>
      <c r="I5968"/>
      <c r="J5968"/>
      <c r="K5968"/>
      <c r="L5968"/>
      <c r="M5968"/>
      <c r="N5968"/>
      <c r="O5968"/>
      <c r="S5968"/>
      <c r="T5968"/>
      <c r="U5968"/>
      <c r="V5968"/>
      <c r="Y5968"/>
      <c r="Z5968"/>
      <c r="AA5968"/>
      <c r="AB5968"/>
      <c r="AC5968"/>
      <c r="AD5968"/>
      <c r="AE5968"/>
      <c r="AF5968"/>
      <c r="AG5968"/>
      <c r="AH5968"/>
      <c r="AI5968"/>
      <c r="AJ5968"/>
      <c r="AK5968"/>
      <c r="AL5968"/>
    </row>
    <row r="5969" spans="3:38" ht="15" customHeight="1" x14ac:dyDescent="0.35">
      <c r="C5969"/>
      <c r="D5969"/>
      <c r="E5969"/>
      <c r="F5969"/>
      <c r="G5969"/>
      <c r="H5969"/>
      <c r="I5969"/>
      <c r="J5969"/>
      <c r="K5969"/>
      <c r="L5969"/>
      <c r="M5969"/>
      <c r="N5969"/>
      <c r="O5969"/>
      <c r="S5969"/>
      <c r="T5969"/>
      <c r="U5969"/>
      <c r="V5969"/>
      <c r="Y5969"/>
      <c r="Z5969"/>
      <c r="AA5969"/>
      <c r="AB5969"/>
      <c r="AC5969"/>
      <c r="AD5969"/>
      <c r="AE5969"/>
      <c r="AF5969"/>
      <c r="AG5969"/>
      <c r="AH5969"/>
      <c r="AI5969"/>
      <c r="AJ5969"/>
      <c r="AK5969"/>
      <c r="AL5969"/>
    </row>
    <row r="5970" spans="3:38" ht="15" customHeight="1" x14ac:dyDescent="0.35">
      <c r="C5970"/>
      <c r="D5970"/>
      <c r="E5970"/>
      <c r="F5970"/>
      <c r="G5970"/>
      <c r="H5970"/>
      <c r="I5970"/>
      <c r="J5970"/>
      <c r="K5970"/>
      <c r="L5970"/>
      <c r="M5970"/>
      <c r="N5970"/>
      <c r="O5970"/>
      <c r="S5970"/>
      <c r="T5970"/>
      <c r="U5970"/>
      <c r="V5970"/>
      <c r="Y5970"/>
      <c r="Z5970"/>
      <c r="AA5970"/>
      <c r="AB5970"/>
      <c r="AC5970"/>
      <c r="AD5970"/>
      <c r="AE5970"/>
      <c r="AF5970"/>
      <c r="AG5970"/>
      <c r="AH5970"/>
      <c r="AI5970"/>
      <c r="AJ5970"/>
      <c r="AK5970"/>
      <c r="AL5970"/>
    </row>
    <row r="5971" spans="3:38" ht="15" customHeight="1" x14ac:dyDescent="0.35">
      <c r="C5971"/>
      <c r="D5971"/>
      <c r="E5971"/>
      <c r="F5971"/>
      <c r="G5971"/>
      <c r="H5971"/>
      <c r="I5971"/>
      <c r="J5971"/>
      <c r="K5971"/>
      <c r="L5971"/>
      <c r="M5971"/>
      <c r="N5971"/>
      <c r="O5971"/>
      <c r="S5971"/>
      <c r="T5971"/>
      <c r="U5971"/>
      <c r="V5971"/>
      <c r="Y5971"/>
      <c r="Z5971"/>
      <c r="AA5971"/>
      <c r="AB5971"/>
      <c r="AC5971"/>
      <c r="AD5971"/>
      <c r="AE5971"/>
      <c r="AF5971"/>
      <c r="AG5971"/>
      <c r="AH5971"/>
      <c r="AI5971"/>
      <c r="AJ5971"/>
      <c r="AK5971"/>
      <c r="AL5971"/>
    </row>
    <row r="5972" spans="3:38" ht="15" customHeight="1" x14ac:dyDescent="0.35">
      <c r="C5972"/>
      <c r="D5972"/>
      <c r="E5972"/>
      <c r="F5972"/>
      <c r="G5972"/>
      <c r="H5972"/>
      <c r="I5972"/>
      <c r="J5972"/>
      <c r="K5972"/>
      <c r="L5972"/>
      <c r="M5972"/>
      <c r="N5972"/>
      <c r="O5972"/>
      <c r="S5972"/>
      <c r="T5972"/>
      <c r="U5972"/>
      <c r="V5972"/>
      <c r="Y5972"/>
      <c r="Z5972"/>
      <c r="AA5972"/>
      <c r="AB5972"/>
      <c r="AC5972"/>
      <c r="AD5972"/>
      <c r="AE5972"/>
      <c r="AF5972"/>
      <c r="AG5972"/>
      <c r="AH5972"/>
      <c r="AI5972"/>
      <c r="AJ5972"/>
      <c r="AK5972"/>
      <c r="AL5972"/>
    </row>
    <row r="5973" spans="3:38" ht="15" customHeight="1" x14ac:dyDescent="0.35">
      <c r="C5973"/>
      <c r="D5973"/>
      <c r="E5973"/>
      <c r="F5973"/>
      <c r="G5973"/>
      <c r="H5973"/>
      <c r="I5973"/>
      <c r="J5973"/>
      <c r="K5973"/>
      <c r="L5973"/>
      <c r="M5973"/>
      <c r="N5973"/>
      <c r="O5973"/>
      <c r="S5973"/>
      <c r="T5973"/>
      <c r="U5973"/>
      <c r="V5973"/>
      <c r="Y5973"/>
      <c r="Z5973"/>
      <c r="AA5973"/>
      <c r="AB5973"/>
      <c r="AC5973"/>
      <c r="AD5973"/>
      <c r="AE5973"/>
      <c r="AF5973"/>
      <c r="AG5973"/>
      <c r="AH5973"/>
      <c r="AI5973"/>
      <c r="AJ5973"/>
      <c r="AK5973"/>
      <c r="AL5973"/>
    </row>
    <row r="5974" spans="3:38" ht="15" customHeight="1" x14ac:dyDescent="0.35">
      <c r="C5974"/>
      <c r="D5974"/>
      <c r="E5974"/>
      <c r="F5974"/>
      <c r="G5974"/>
      <c r="H5974"/>
      <c r="I5974"/>
      <c r="J5974"/>
      <c r="K5974"/>
      <c r="L5974"/>
      <c r="M5974"/>
      <c r="N5974"/>
      <c r="O5974"/>
      <c r="S5974"/>
      <c r="T5974"/>
      <c r="U5974"/>
      <c r="V5974"/>
      <c r="Y5974"/>
      <c r="Z5974"/>
      <c r="AA5974"/>
      <c r="AB5974"/>
      <c r="AC5974"/>
      <c r="AD5974"/>
      <c r="AE5974"/>
      <c r="AF5974"/>
      <c r="AG5974"/>
      <c r="AH5974"/>
      <c r="AI5974"/>
      <c r="AJ5974"/>
      <c r="AK5974"/>
      <c r="AL5974"/>
    </row>
    <row r="5975" spans="3:38" ht="15" customHeight="1" x14ac:dyDescent="0.35">
      <c r="C5975"/>
      <c r="D5975"/>
      <c r="E5975"/>
      <c r="F5975"/>
      <c r="G5975"/>
      <c r="H5975"/>
      <c r="I5975"/>
      <c r="J5975"/>
      <c r="K5975"/>
      <c r="L5975"/>
      <c r="M5975"/>
      <c r="N5975"/>
      <c r="O5975"/>
      <c r="S5975"/>
      <c r="T5975"/>
      <c r="U5975"/>
      <c r="V5975"/>
      <c r="Y5975"/>
      <c r="Z5975"/>
      <c r="AA5975"/>
      <c r="AB5975"/>
      <c r="AC5975"/>
      <c r="AD5975"/>
      <c r="AE5975"/>
      <c r="AF5975"/>
      <c r="AG5975"/>
      <c r="AH5975"/>
      <c r="AI5975"/>
      <c r="AJ5975"/>
      <c r="AK5975"/>
      <c r="AL5975"/>
    </row>
    <row r="5976" spans="3:38" ht="15" customHeight="1" x14ac:dyDescent="0.35">
      <c r="C5976"/>
      <c r="D5976"/>
      <c r="E5976"/>
      <c r="F5976"/>
      <c r="G5976"/>
      <c r="H5976"/>
      <c r="I5976"/>
      <c r="J5976"/>
      <c r="K5976"/>
      <c r="L5976"/>
      <c r="M5976"/>
      <c r="N5976"/>
      <c r="O5976"/>
      <c r="S5976"/>
      <c r="T5976"/>
      <c r="U5976"/>
      <c r="V5976"/>
      <c r="Y5976"/>
      <c r="Z5976"/>
      <c r="AA5976"/>
      <c r="AB5976"/>
      <c r="AC5976"/>
      <c r="AD5976"/>
      <c r="AE5976"/>
      <c r="AF5976"/>
      <c r="AG5976"/>
      <c r="AH5976"/>
      <c r="AI5976"/>
      <c r="AJ5976"/>
      <c r="AK5976"/>
      <c r="AL5976"/>
    </row>
    <row r="5977" spans="3:38" ht="15" customHeight="1" x14ac:dyDescent="0.35">
      <c r="C5977"/>
      <c r="D5977"/>
      <c r="E5977"/>
      <c r="F5977"/>
      <c r="G5977"/>
      <c r="H5977"/>
      <c r="I5977"/>
      <c r="J5977"/>
      <c r="K5977"/>
      <c r="L5977"/>
      <c r="M5977"/>
      <c r="N5977"/>
      <c r="O5977"/>
      <c r="S5977"/>
      <c r="T5977"/>
      <c r="U5977"/>
      <c r="V5977"/>
      <c r="Y5977"/>
      <c r="Z5977"/>
      <c r="AA5977"/>
      <c r="AB5977"/>
      <c r="AC5977"/>
      <c r="AD5977"/>
      <c r="AE5977"/>
      <c r="AF5977"/>
      <c r="AG5977"/>
      <c r="AH5977"/>
      <c r="AI5977"/>
      <c r="AJ5977"/>
      <c r="AK5977"/>
      <c r="AL5977"/>
    </row>
    <row r="5978" spans="3:38" ht="15" customHeight="1" x14ac:dyDescent="0.35">
      <c r="C5978"/>
      <c r="D5978"/>
      <c r="E5978"/>
      <c r="F5978"/>
      <c r="G5978"/>
      <c r="H5978"/>
      <c r="I5978"/>
      <c r="J5978"/>
      <c r="K5978"/>
      <c r="L5978"/>
      <c r="M5978"/>
      <c r="N5978"/>
      <c r="O5978"/>
      <c r="S5978"/>
      <c r="T5978"/>
      <c r="U5978"/>
      <c r="V5978"/>
      <c r="Y5978"/>
      <c r="Z5978"/>
      <c r="AA5978"/>
      <c r="AB5978"/>
      <c r="AC5978"/>
      <c r="AD5978"/>
      <c r="AE5978"/>
      <c r="AF5978"/>
      <c r="AG5978"/>
      <c r="AH5978"/>
      <c r="AI5978"/>
      <c r="AJ5978"/>
      <c r="AK5978"/>
      <c r="AL5978"/>
    </row>
    <row r="5979" spans="3:38" ht="15" customHeight="1" x14ac:dyDescent="0.35">
      <c r="C5979"/>
      <c r="D5979"/>
      <c r="E5979"/>
      <c r="F5979"/>
      <c r="G5979"/>
      <c r="H5979"/>
      <c r="I5979"/>
      <c r="J5979"/>
      <c r="K5979"/>
      <c r="L5979"/>
      <c r="M5979"/>
      <c r="N5979"/>
      <c r="O5979"/>
      <c r="S5979"/>
      <c r="T5979"/>
      <c r="U5979"/>
      <c r="V5979"/>
      <c r="Y5979"/>
      <c r="Z5979"/>
      <c r="AA5979"/>
      <c r="AB5979"/>
      <c r="AC5979"/>
      <c r="AD5979"/>
      <c r="AE5979"/>
      <c r="AF5979"/>
      <c r="AG5979"/>
      <c r="AH5979"/>
      <c r="AI5979"/>
      <c r="AJ5979"/>
      <c r="AK5979"/>
      <c r="AL5979"/>
    </row>
    <row r="5980" spans="3:38" ht="15" customHeight="1" x14ac:dyDescent="0.35">
      <c r="C5980"/>
      <c r="D5980"/>
      <c r="E5980"/>
      <c r="F5980"/>
      <c r="G5980"/>
      <c r="H5980"/>
      <c r="I5980"/>
      <c r="J5980"/>
      <c r="K5980"/>
      <c r="L5980"/>
      <c r="M5980"/>
      <c r="N5980"/>
      <c r="O5980"/>
      <c r="S5980"/>
      <c r="T5980"/>
      <c r="U5980"/>
      <c r="V5980"/>
      <c r="Y5980"/>
      <c r="Z5980"/>
      <c r="AA5980"/>
      <c r="AB5980"/>
      <c r="AC5980"/>
      <c r="AD5980"/>
      <c r="AE5980"/>
      <c r="AF5980"/>
      <c r="AG5980"/>
      <c r="AH5980"/>
      <c r="AI5980"/>
      <c r="AJ5980"/>
      <c r="AK5980"/>
      <c r="AL5980"/>
    </row>
    <row r="5981" spans="3:38" ht="15" customHeight="1" x14ac:dyDescent="0.35">
      <c r="C5981"/>
      <c r="D5981"/>
      <c r="E5981"/>
      <c r="F5981"/>
      <c r="G5981"/>
      <c r="H5981"/>
      <c r="I5981"/>
      <c r="J5981"/>
      <c r="K5981"/>
      <c r="L5981"/>
      <c r="M5981"/>
      <c r="N5981"/>
      <c r="O5981"/>
      <c r="S5981"/>
      <c r="T5981"/>
      <c r="U5981"/>
      <c r="V5981"/>
      <c r="Y5981"/>
      <c r="Z5981"/>
      <c r="AA5981"/>
      <c r="AB5981"/>
      <c r="AC5981"/>
      <c r="AD5981"/>
      <c r="AE5981"/>
      <c r="AF5981"/>
      <c r="AG5981"/>
      <c r="AH5981"/>
      <c r="AI5981"/>
      <c r="AJ5981"/>
      <c r="AK5981"/>
      <c r="AL5981"/>
    </row>
    <row r="5982" spans="3:38" ht="15" customHeight="1" x14ac:dyDescent="0.35">
      <c r="C5982"/>
      <c r="D5982"/>
      <c r="E5982"/>
      <c r="F5982"/>
      <c r="G5982"/>
      <c r="H5982"/>
      <c r="I5982"/>
      <c r="J5982"/>
      <c r="K5982"/>
      <c r="L5982"/>
      <c r="M5982"/>
      <c r="N5982"/>
      <c r="O5982"/>
      <c r="S5982"/>
      <c r="T5982"/>
      <c r="U5982"/>
      <c r="V5982"/>
      <c r="Y5982"/>
      <c r="Z5982"/>
      <c r="AA5982"/>
      <c r="AB5982"/>
      <c r="AC5982"/>
      <c r="AD5982"/>
      <c r="AE5982"/>
      <c r="AF5982"/>
      <c r="AG5982"/>
      <c r="AH5982"/>
      <c r="AI5982"/>
      <c r="AJ5982"/>
      <c r="AK5982"/>
      <c r="AL5982"/>
    </row>
    <row r="5983" spans="3:38" ht="15" customHeight="1" x14ac:dyDescent="0.35">
      <c r="C5983"/>
      <c r="D5983"/>
      <c r="E5983"/>
      <c r="F5983"/>
      <c r="G5983"/>
      <c r="H5983"/>
      <c r="I5983"/>
      <c r="J5983"/>
      <c r="K5983"/>
      <c r="L5983"/>
      <c r="M5983"/>
      <c r="N5983"/>
      <c r="O5983"/>
      <c r="S5983"/>
      <c r="T5983"/>
      <c r="U5983"/>
      <c r="V5983"/>
      <c r="Y5983"/>
      <c r="Z5983"/>
      <c r="AA5983"/>
      <c r="AB5983"/>
      <c r="AC5983"/>
      <c r="AD5983"/>
      <c r="AE5983"/>
      <c r="AF5983"/>
      <c r="AG5983"/>
      <c r="AH5983"/>
      <c r="AI5983"/>
      <c r="AJ5983"/>
      <c r="AK5983"/>
      <c r="AL5983"/>
    </row>
    <row r="5984" spans="3:38" ht="15" customHeight="1" x14ac:dyDescent="0.35">
      <c r="C5984"/>
      <c r="D5984"/>
      <c r="E5984"/>
      <c r="F5984"/>
      <c r="G5984"/>
      <c r="H5984"/>
      <c r="I5984"/>
      <c r="J5984"/>
      <c r="K5984"/>
      <c r="L5984"/>
      <c r="M5984"/>
      <c r="N5984"/>
      <c r="O5984"/>
      <c r="S5984"/>
      <c r="T5984"/>
      <c r="U5984"/>
      <c r="V5984"/>
      <c r="Y5984"/>
      <c r="Z5984"/>
      <c r="AA5984"/>
      <c r="AB5984"/>
      <c r="AC5984"/>
      <c r="AD5984"/>
      <c r="AE5984"/>
      <c r="AF5984"/>
      <c r="AG5984"/>
      <c r="AH5984"/>
      <c r="AI5984"/>
      <c r="AJ5984"/>
      <c r="AK5984"/>
      <c r="AL5984"/>
    </row>
    <row r="5985" spans="3:38" ht="15" customHeight="1" x14ac:dyDescent="0.35">
      <c r="C5985"/>
      <c r="D5985"/>
      <c r="E5985"/>
      <c r="F5985"/>
      <c r="G5985"/>
      <c r="H5985"/>
      <c r="I5985"/>
      <c r="J5985"/>
      <c r="K5985"/>
      <c r="L5985"/>
      <c r="M5985"/>
      <c r="N5985"/>
      <c r="O5985"/>
      <c r="S5985"/>
      <c r="T5985"/>
      <c r="U5985"/>
      <c r="V5985"/>
      <c r="Y5985"/>
      <c r="Z5985"/>
      <c r="AA5985"/>
      <c r="AB5985"/>
      <c r="AC5985"/>
      <c r="AD5985"/>
      <c r="AE5985"/>
      <c r="AF5985"/>
      <c r="AG5985"/>
      <c r="AH5985"/>
      <c r="AI5985"/>
      <c r="AJ5985"/>
      <c r="AK5985"/>
      <c r="AL5985"/>
    </row>
    <row r="5986" spans="3:38" ht="15" customHeight="1" x14ac:dyDescent="0.35">
      <c r="C5986"/>
      <c r="D5986"/>
      <c r="E5986"/>
      <c r="F5986"/>
      <c r="G5986"/>
      <c r="H5986"/>
      <c r="I5986"/>
      <c r="J5986"/>
      <c r="K5986"/>
      <c r="L5986"/>
      <c r="M5986"/>
      <c r="N5986"/>
      <c r="O5986"/>
      <c r="S5986"/>
      <c r="T5986"/>
      <c r="U5986"/>
      <c r="V5986"/>
      <c r="Y5986"/>
      <c r="Z5986"/>
      <c r="AA5986"/>
      <c r="AB5986"/>
      <c r="AC5986"/>
      <c r="AD5986"/>
      <c r="AE5986"/>
      <c r="AF5986"/>
      <c r="AG5986"/>
      <c r="AH5986"/>
      <c r="AI5986"/>
      <c r="AJ5986"/>
      <c r="AK5986"/>
      <c r="AL5986"/>
    </row>
    <row r="5987" spans="3:38" ht="15" customHeight="1" x14ac:dyDescent="0.35">
      <c r="C5987"/>
      <c r="D5987"/>
      <c r="E5987"/>
      <c r="F5987"/>
      <c r="G5987"/>
      <c r="H5987"/>
      <c r="I5987"/>
      <c r="J5987"/>
      <c r="K5987"/>
      <c r="L5987"/>
      <c r="M5987"/>
      <c r="N5987"/>
      <c r="O5987"/>
      <c r="S5987"/>
      <c r="T5987"/>
      <c r="U5987"/>
      <c r="V5987"/>
      <c r="Y5987"/>
      <c r="Z5987"/>
      <c r="AA5987"/>
      <c r="AB5987"/>
      <c r="AC5987"/>
      <c r="AD5987"/>
      <c r="AE5987"/>
      <c r="AF5987"/>
      <c r="AG5987"/>
      <c r="AH5987"/>
      <c r="AI5987"/>
      <c r="AJ5987"/>
      <c r="AK5987"/>
      <c r="AL5987"/>
    </row>
    <row r="5988" spans="3:38" ht="15" customHeight="1" x14ac:dyDescent="0.35">
      <c r="C5988"/>
      <c r="D5988"/>
      <c r="E5988"/>
      <c r="F5988"/>
      <c r="G5988"/>
      <c r="H5988"/>
      <c r="I5988"/>
      <c r="J5988"/>
      <c r="K5988"/>
      <c r="L5988"/>
      <c r="M5988"/>
      <c r="N5988"/>
      <c r="O5988"/>
      <c r="S5988"/>
      <c r="T5988"/>
      <c r="U5988"/>
      <c r="V5988"/>
      <c r="Y5988"/>
      <c r="Z5988"/>
      <c r="AA5988"/>
      <c r="AB5988"/>
      <c r="AC5988"/>
      <c r="AD5988"/>
      <c r="AE5988"/>
      <c r="AF5988"/>
      <c r="AG5988"/>
      <c r="AH5988"/>
      <c r="AI5988"/>
      <c r="AJ5988"/>
      <c r="AK5988"/>
      <c r="AL5988"/>
    </row>
    <row r="5989" spans="3:38" ht="15" customHeight="1" x14ac:dyDescent="0.35">
      <c r="C5989"/>
      <c r="D5989"/>
      <c r="E5989"/>
      <c r="F5989"/>
      <c r="G5989"/>
      <c r="H5989"/>
      <c r="I5989"/>
      <c r="J5989"/>
      <c r="K5989"/>
      <c r="L5989"/>
      <c r="M5989"/>
      <c r="N5989"/>
      <c r="O5989"/>
      <c r="S5989"/>
      <c r="T5989"/>
      <c r="U5989"/>
      <c r="V5989"/>
      <c r="Y5989"/>
      <c r="Z5989"/>
      <c r="AA5989"/>
      <c r="AB5989"/>
      <c r="AC5989"/>
      <c r="AD5989"/>
      <c r="AE5989"/>
      <c r="AF5989"/>
      <c r="AG5989"/>
      <c r="AH5989"/>
      <c r="AI5989"/>
      <c r="AJ5989"/>
      <c r="AK5989"/>
      <c r="AL5989"/>
    </row>
    <row r="5990" spans="3:38" ht="15" customHeight="1" x14ac:dyDescent="0.35">
      <c r="C5990"/>
      <c r="D5990"/>
      <c r="E5990"/>
      <c r="F5990"/>
      <c r="G5990"/>
      <c r="H5990"/>
      <c r="I5990"/>
      <c r="J5990"/>
      <c r="K5990"/>
      <c r="L5990"/>
      <c r="M5990"/>
      <c r="N5990"/>
      <c r="O5990"/>
      <c r="S5990"/>
      <c r="T5990"/>
      <c r="U5990"/>
      <c r="V5990"/>
      <c r="Y5990"/>
      <c r="Z5990"/>
      <c r="AA5990"/>
      <c r="AB5990"/>
      <c r="AC5990"/>
      <c r="AD5990"/>
      <c r="AE5990"/>
      <c r="AF5990"/>
      <c r="AG5990"/>
      <c r="AH5990"/>
      <c r="AI5990"/>
      <c r="AJ5990"/>
      <c r="AK5990"/>
      <c r="AL5990"/>
    </row>
    <row r="5991" spans="3:38" ht="15" customHeight="1" x14ac:dyDescent="0.35">
      <c r="C5991"/>
      <c r="D5991"/>
      <c r="E5991"/>
      <c r="F5991"/>
      <c r="G5991"/>
      <c r="H5991"/>
      <c r="I5991"/>
      <c r="J5991"/>
      <c r="K5991"/>
      <c r="L5991"/>
      <c r="M5991"/>
      <c r="N5991"/>
      <c r="O5991"/>
      <c r="S5991"/>
      <c r="T5991"/>
      <c r="U5991"/>
      <c r="V5991"/>
      <c r="Y5991"/>
      <c r="Z5991"/>
      <c r="AA5991"/>
      <c r="AB5991"/>
      <c r="AC5991"/>
      <c r="AD5991"/>
      <c r="AE5991"/>
      <c r="AF5991"/>
      <c r="AG5991"/>
      <c r="AH5991"/>
      <c r="AI5991"/>
      <c r="AJ5991"/>
      <c r="AK5991"/>
      <c r="AL5991"/>
    </row>
    <row r="5992" spans="3:38" ht="15" customHeight="1" x14ac:dyDescent="0.35">
      <c r="C5992"/>
      <c r="D5992"/>
      <c r="E5992"/>
      <c r="F5992"/>
      <c r="G5992"/>
      <c r="H5992"/>
      <c r="I5992"/>
      <c r="J5992"/>
      <c r="K5992"/>
      <c r="L5992"/>
      <c r="M5992"/>
      <c r="N5992"/>
      <c r="O5992"/>
      <c r="S5992"/>
      <c r="T5992"/>
      <c r="U5992"/>
      <c r="V5992"/>
      <c r="Y5992"/>
      <c r="Z5992"/>
      <c r="AA5992"/>
      <c r="AB5992"/>
      <c r="AC5992"/>
      <c r="AD5992"/>
      <c r="AE5992"/>
      <c r="AF5992"/>
      <c r="AG5992"/>
      <c r="AH5992"/>
      <c r="AI5992"/>
      <c r="AJ5992"/>
      <c r="AK5992"/>
      <c r="AL5992"/>
    </row>
    <row r="5993" spans="3:38" ht="15" customHeight="1" x14ac:dyDescent="0.35">
      <c r="C5993"/>
      <c r="D5993"/>
      <c r="E5993"/>
      <c r="F5993"/>
      <c r="G5993"/>
      <c r="H5993"/>
      <c r="I5993"/>
      <c r="J5993"/>
      <c r="K5993"/>
      <c r="L5993"/>
      <c r="M5993"/>
      <c r="N5993"/>
      <c r="O5993"/>
      <c r="S5993"/>
      <c r="T5993"/>
      <c r="U5993"/>
      <c r="V5993"/>
      <c r="Y5993"/>
      <c r="Z5993"/>
      <c r="AA5993"/>
      <c r="AB5993"/>
      <c r="AC5993"/>
      <c r="AD5993"/>
      <c r="AE5993"/>
      <c r="AF5993"/>
      <c r="AG5993"/>
      <c r="AH5993"/>
      <c r="AI5993"/>
      <c r="AJ5993"/>
      <c r="AK5993"/>
      <c r="AL5993"/>
    </row>
    <row r="5994" spans="3:38" ht="15" customHeight="1" x14ac:dyDescent="0.35">
      <c r="C5994"/>
      <c r="D5994"/>
      <c r="E5994"/>
      <c r="F5994"/>
      <c r="G5994"/>
      <c r="H5994"/>
      <c r="I5994"/>
      <c r="J5994"/>
      <c r="K5994"/>
      <c r="L5994"/>
      <c r="M5994"/>
      <c r="N5994"/>
      <c r="O5994"/>
      <c r="S5994"/>
      <c r="T5994"/>
      <c r="U5994"/>
      <c r="V5994"/>
      <c r="Y5994"/>
      <c r="Z5994"/>
      <c r="AA5994"/>
      <c r="AB5994"/>
      <c r="AC5994"/>
      <c r="AD5994"/>
      <c r="AE5994"/>
      <c r="AF5994"/>
      <c r="AG5994"/>
      <c r="AH5994"/>
      <c r="AI5994"/>
      <c r="AJ5994"/>
      <c r="AK5994"/>
      <c r="AL5994"/>
    </row>
    <row r="5995" spans="3:38" ht="15" customHeight="1" x14ac:dyDescent="0.35">
      <c r="C5995"/>
      <c r="D5995"/>
      <c r="E5995"/>
      <c r="F5995"/>
      <c r="G5995"/>
      <c r="H5995"/>
      <c r="I5995"/>
      <c r="J5995"/>
      <c r="K5995"/>
      <c r="L5995"/>
      <c r="M5995"/>
      <c r="N5995"/>
      <c r="O5995"/>
      <c r="S5995"/>
      <c r="T5995"/>
      <c r="U5995"/>
      <c r="V5995"/>
      <c r="Y5995"/>
      <c r="Z5995"/>
      <c r="AA5995"/>
      <c r="AB5995"/>
      <c r="AC5995"/>
      <c r="AD5995"/>
      <c r="AE5995"/>
      <c r="AF5995"/>
      <c r="AG5995"/>
      <c r="AH5995"/>
      <c r="AI5995"/>
      <c r="AJ5995"/>
      <c r="AK5995"/>
      <c r="AL5995"/>
    </row>
    <row r="5996" spans="3:38" ht="15" customHeight="1" x14ac:dyDescent="0.35">
      <c r="C5996"/>
      <c r="D5996"/>
      <c r="E5996"/>
      <c r="F5996"/>
      <c r="G5996"/>
      <c r="H5996"/>
      <c r="I5996"/>
      <c r="J5996"/>
      <c r="K5996"/>
      <c r="L5996"/>
      <c r="M5996"/>
      <c r="N5996"/>
      <c r="O5996"/>
      <c r="S5996"/>
      <c r="T5996"/>
      <c r="U5996"/>
      <c r="V5996"/>
      <c r="Y5996"/>
      <c r="Z5996"/>
      <c r="AA5996"/>
      <c r="AB5996"/>
      <c r="AC5996"/>
      <c r="AD5996"/>
      <c r="AE5996"/>
      <c r="AF5996"/>
      <c r="AG5996"/>
      <c r="AH5996"/>
      <c r="AI5996"/>
      <c r="AJ5996"/>
      <c r="AK5996"/>
      <c r="AL5996"/>
    </row>
    <row r="5997" spans="3:38" ht="15" customHeight="1" x14ac:dyDescent="0.35">
      <c r="C5997"/>
      <c r="D5997"/>
      <c r="E5997"/>
      <c r="F5997"/>
      <c r="G5997"/>
      <c r="H5997"/>
      <c r="I5997"/>
      <c r="J5997"/>
      <c r="K5997"/>
      <c r="L5997"/>
      <c r="M5997"/>
      <c r="N5997"/>
      <c r="O5997"/>
      <c r="S5997"/>
      <c r="T5997"/>
      <c r="U5997"/>
      <c r="V5997"/>
      <c r="Y5997"/>
      <c r="Z5997"/>
      <c r="AA5997"/>
      <c r="AB5997"/>
      <c r="AC5997"/>
      <c r="AD5997"/>
      <c r="AE5997"/>
      <c r="AF5997"/>
      <c r="AG5997"/>
      <c r="AH5997"/>
      <c r="AI5997"/>
      <c r="AJ5997"/>
      <c r="AK5997"/>
      <c r="AL5997"/>
    </row>
    <row r="5998" spans="3:38" ht="15" customHeight="1" x14ac:dyDescent="0.35">
      <c r="C5998"/>
      <c r="D5998"/>
      <c r="E5998"/>
      <c r="F5998"/>
      <c r="G5998"/>
      <c r="H5998"/>
      <c r="I5998"/>
      <c r="J5998"/>
      <c r="K5998"/>
      <c r="L5998"/>
      <c r="M5998"/>
      <c r="N5998"/>
      <c r="O5998"/>
      <c r="S5998"/>
      <c r="T5998"/>
      <c r="U5998"/>
      <c r="V5998"/>
      <c r="Y5998"/>
      <c r="Z5998"/>
      <c r="AA5998"/>
      <c r="AB5998"/>
      <c r="AC5998"/>
      <c r="AD5998"/>
      <c r="AE5998"/>
      <c r="AF5998"/>
      <c r="AG5998"/>
      <c r="AH5998"/>
      <c r="AI5998"/>
      <c r="AJ5998"/>
      <c r="AK5998"/>
      <c r="AL5998"/>
    </row>
    <row r="5999" spans="3:38" ht="15" customHeight="1" x14ac:dyDescent="0.35">
      <c r="C5999"/>
      <c r="D5999"/>
      <c r="E5999"/>
      <c r="F5999"/>
      <c r="G5999"/>
      <c r="H5999"/>
      <c r="I5999"/>
      <c r="J5999"/>
      <c r="K5999"/>
      <c r="L5999"/>
      <c r="M5999"/>
      <c r="N5999"/>
      <c r="O5999"/>
      <c r="S5999"/>
      <c r="T5999"/>
      <c r="U5999"/>
      <c r="V5999"/>
      <c r="Y5999"/>
      <c r="Z5999"/>
      <c r="AA5999"/>
      <c r="AB5999"/>
      <c r="AC5999"/>
      <c r="AD5999"/>
      <c r="AE5999"/>
      <c r="AF5999"/>
      <c r="AG5999"/>
      <c r="AH5999"/>
      <c r="AI5999"/>
      <c r="AJ5999"/>
      <c r="AK5999"/>
      <c r="AL5999"/>
    </row>
    <row r="6000" spans="3:38" ht="15" customHeight="1" x14ac:dyDescent="0.35">
      <c r="C6000"/>
      <c r="D6000"/>
      <c r="E6000"/>
      <c r="F6000"/>
      <c r="G6000"/>
      <c r="H6000"/>
      <c r="I6000"/>
      <c r="J6000"/>
      <c r="K6000"/>
      <c r="L6000"/>
      <c r="M6000"/>
      <c r="N6000"/>
      <c r="O6000"/>
      <c r="S6000"/>
      <c r="T6000"/>
      <c r="U6000"/>
      <c r="V6000"/>
      <c r="Y6000"/>
      <c r="Z6000"/>
      <c r="AA6000"/>
      <c r="AB6000"/>
      <c r="AC6000"/>
      <c r="AD6000"/>
      <c r="AE6000"/>
      <c r="AF6000"/>
      <c r="AG6000"/>
      <c r="AH6000"/>
      <c r="AI6000"/>
      <c r="AJ6000"/>
      <c r="AK6000"/>
      <c r="AL6000"/>
    </row>
    <row r="6001" spans="3:38" ht="15" customHeight="1" x14ac:dyDescent="0.35">
      <c r="C6001"/>
      <c r="D6001"/>
      <c r="E6001"/>
      <c r="F6001"/>
      <c r="G6001"/>
      <c r="H6001"/>
      <c r="I6001"/>
      <c r="J6001"/>
      <c r="K6001"/>
      <c r="L6001"/>
      <c r="M6001"/>
      <c r="N6001"/>
      <c r="O6001"/>
      <c r="S6001"/>
      <c r="T6001"/>
      <c r="U6001"/>
      <c r="V6001"/>
      <c r="Y6001"/>
      <c r="Z6001"/>
      <c r="AA6001"/>
      <c r="AB6001"/>
      <c r="AC6001"/>
      <c r="AD6001"/>
      <c r="AE6001"/>
      <c r="AF6001"/>
      <c r="AG6001"/>
      <c r="AH6001"/>
      <c r="AI6001"/>
      <c r="AJ6001"/>
      <c r="AK6001"/>
      <c r="AL6001"/>
    </row>
    <row r="6002" spans="3:38" ht="15" customHeight="1" x14ac:dyDescent="0.35">
      <c r="C6002"/>
      <c r="D6002"/>
      <c r="E6002"/>
      <c r="F6002"/>
      <c r="G6002"/>
      <c r="H6002"/>
      <c r="I6002"/>
      <c r="J6002"/>
      <c r="K6002"/>
      <c r="L6002"/>
      <c r="M6002"/>
      <c r="N6002"/>
      <c r="O6002"/>
      <c r="S6002"/>
      <c r="T6002"/>
      <c r="U6002"/>
      <c r="V6002"/>
      <c r="Y6002"/>
      <c r="Z6002"/>
      <c r="AA6002"/>
      <c r="AB6002"/>
      <c r="AC6002"/>
      <c r="AD6002"/>
      <c r="AE6002"/>
      <c r="AF6002"/>
      <c r="AG6002"/>
      <c r="AH6002"/>
      <c r="AI6002"/>
      <c r="AJ6002"/>
      <c r="AK6002"/>
      <c r="AL6002"/>
    </row>
    <row r="6003" spans="3:38" ht="15" customHeight="1" x14ac:dyDescent="0.35">
      <c r="C6003"/>
      <c r="D6003"/>
      <c r="E6003"/>
      <c r="F6003"/>
      <c r="G6003"/>
      <c r="H6003"/>
      <c r="I6003"/>
      <c r="J6003"/>
      <c r="K6003"/>
      <c r="L6003"/>
      <c r="M6003"/>
      <c r="N6003"/>
      <c r="O6003"/>
      <c r="S6003"/>
      <c r="T6003"/>
      <c r="U6003"/>
      <c r="V6003"/>
      <c r="Y6003"/>
      <c r="Z6003"/>
      <c r="AA6003"/>
      <c r="AB6003"/>
      <c r="AC6003"/>
      <c r="AD6003"/>
      <c r="AE6003"/>
      <c r="AF6003"/>
      <c r="AG6003"/>
      <c r="AH6003"/>
      <c r="AI6003"/>
      <c r="AJ6003"/>
      <c r="AK6003"/>
      <c r="AL6003"/>
    </row>
    <row r="6004" spans="3:38" ht="15" customHeight="1" x14ac:dyDescent="0.35">
      <c r="C6004"/>
      <c r="D6004"/>
      <c r="E6004"/>
      <c r="F6004"/>
      <c r="G6004"/>
      <c r="H6004"/>
      <c r="I6004"/>
      <c r="J6004"/>
      <c r="K6004"/>
      <c r="L6004"/>
      <c r="M6004"/>
      <c r="N6004"/>
      <c r="O6004"/>
      <c r="S6004"/>
      <c r="T6004"/>
      <c r="U6004"/>
      <c r="V6004"/>
      <c r="Y6004"/>
      <c r="Z6004"/>
      <c r="AA6004"/>
      <c r="AB6004"/>
      <c r="AC6004"/>
      <c r="AD6004"/>
      <c r="AE6004"/>
      <c r="AF6004"/>
      <c r="AG6004"/>
      <c r="AH6004"/>
      <c r="AI6004"/>
      <c r="AJ6004"/>
      <c r="AK6004"/>
      <c r="AL6004"/>
    </row>
    <row r="6005" spans="3:38" ht="15" customHeight="1" x14ac:dyDescent="0.35">
      <c r="C6005"/>
      <c r="D6005"/>
      <c r="E6005"/>
      <c r="F6005"/>
      <c r="G6005"/>
      <c r="H6005"/>
      <c r="I6005"/>
      <c r="J6005"/>
      <c r="K6005"/>
      <c r="L6005"/>
      <c r="M6005"/>
      <c r="N6005"/>
      <c r="O6005"/>
      <c r="S6005"/>
      <c r="T6005"/>
      <c r="U6005"/>
      <c r="V6005"/>
      <c r="Y6005"/>
      <c r="Z6005"/>
      <c r="AA6005"/>
      <c r="AB6005"/>
      <c r="AC6005"/>
      <c r="AD6005"/>
      <c r="AE6005"/>
      <c r="AF6005"/>
      <c r="AG6005"/>
      <c r="AH6005"/>
      <c r="AI6005"/>
      <c r="AJ6005"/>
      <c r="AK6005"/>
      <c r="AL6005"/>
    </row>
    <row r="6006" spans="3:38" ht="15" customHeight="1" x14ac:dyDescent="0.35">
      <c r="C6006"/>
      <c r="D6006"/>
      <c r="E6006"/>
      <c r="F6006"/>
      <c r="G6006"/>
      <c r="H6006"/>
      <c r="I6006"/>
      <c r="J6006"/>
      <c r="K6006"/>
      <c r="L6006"/>
      <c r="M6006"/>
      <c r="N6006"/>
      <c r="O6006"/>
      <c r="S6006"/>
      <c r="T6006"/>
      <c r="U6006"/>
      <c r="V6006"/>
      <c r="Y6006"/>
      <c r="Z6006"/>
      <c r="AA6006"/>
      <c r="AB6006"/>
      <c r="AC6006"/>
      <c r="AD6006"/>
      <c r="AE6006"/>
      <c r="AF6006"/>
      <c r="AG6006"/>
      <c r="AH6006"/>
      <c r="AI6006"/>
      <c r="AJ6006"/>
      <c r="AK6006"/>
      <c r="AL6006"/>
    </row>
    <row r="6007" spans="3:38" ht="15" customHeight="1" x14ac:dyDescent="0.35">
      <c r="C6007"/>
      <c r="D6007"/>
      <c r="E6007"/>
      <c r="F6007"/>
      <c r="G6007"/>
      <c r="H6007"/>
      <c r="I6007"/>
      <c r="J6007"/>
      <c r="K6007"/>
      <c r="L6007"/>
      <c r="M6007"/>
      <c r="N6007"/>
      <c r="O6007"/>
      <c r="S6007"/>
      <c r="T6007"/>
      <c r="U6007"/>
      <c r="V6007"/>
      <c r="Y6007"/>
      <c r="Z6007"/>
      <c r="AA6007"/>
      <c r="AB6007"/>
      <c r="AC6007"/>
      <c r="AD6007"/>
      <c r="AE6007"/>
      <c r="AF6007"/>
      <c r="AG6007"/>
      <c r="AH6007"/>
      <c r="AI6007"/>
      <c r="AJ6007"/>
      <c r="AK6007"/>
      <c r="AL6007"/>
    </row>
    <row r="6008" spans="3:38" ht="15" customHeight="1" x14ac:dyDescent="0.35">
      <c r="C6008"/>
      <c r="D6008"/>
      <c r="E6008"/>
      <c r="F6008"/>
      <c r="G6008"/>
      <c r="H6008"/>
      <c r="I6008"/>
      <c r="J6008"/>
      <c r="K6008"/>
      <c r="L6008"/>
      <c r="M6008"/>
      <c r="N6008"/>
      <c r="O6008"/>
      <c r="S6008"/>
      <c r="T6008"/>
      <c r="U6008"/>
      <c r="V6008"/>
      <c r="Y6008"/>
      <c r="Z6008"/>
      <c r="AA6008"/>
      <c r="AB6008"/>
      <c r="AC6008"/>
      <c r="AD6008"/>
      <c r="AE6008"/>
      <c r="AF6008"/>
      <c r="AG6008"/>
      <c r="AH6008"/>
      <c r="AI6008"/>
      <c r="AJ6008"/>
      <c r="AK6008"/>
      <c r="AL6008"/>
    </row>
    <row r="6009" spans="3:38" ht="15" customHeight="1" x14ac:dyDescent="0.35">
      <c r="C6009"/>
      <c r="D6009"/>
      <c r="E6009"/>
      <c r="F6009"/>
      <c r="G6009"/>
      <c r="H6009"/>
      <c r="I6009"/>
      <c r="J6009"/>
      <c r="K6009"/>
      <c r="L6009"/>
      <c r="M6009"/>
      <c r="N6009"/>
      <c r="O6009"/>
      <c r="S6009"/>
      <c r="T6009"/>
      <c r="U6009"/>
      <c r="V6009"/>
      <c r="Y6009"/>
      <c r="Z6009"/>
      <c r="AA6009"/>
      <c r="AB6009"/>
      <c r="AC6009"/>
      <c r="AD6009"/>
      <c r="AE6009"/>
      <c r="AF6009"/>
      <c r="AG6009"/>
      <c r="AH6009"/>
      <c r="AI6009"/>
      <c r="AJ6009"/>
      <c r="AK6009"/>
      <c r="AL6009"/>
    </row>
    <row r="6010" spans="3:38" ht="15" customHeight="1" x14ac:dyDescent="0.35">
      <c r="C6010"/>
      <c r="D6010"/>
      <c r="E6010"/>
      <c r="F6010"/>
      <c r="G6010"/>
      <c r="H6010"/>
      <c r="I6010"/>
      <c r="J6010"/>
      <c r="K6010"/>
      <c r="L6010"/>
      <c r="M6010"/>
      <c r="N6010"/>
      <c r="O6010"/>
      <c r="S6010"/>
      <c r="T6010"/>
      <c r="U6010"/>
      <c r="V6010"/>
      <c r="Y6010"/>
      <c r="Z6010"/>
      <c r="AA6010"/>
      <c r="AB6010"/>
      <c r="AC6010"/>
      <c r="AD6010"/>
      <c r="AE6010"/>
      <c r="AF6010"/>
      <c r="AG6010"/>
      <c r="AH6010"/>
      <c r="AI6010"/>
      <c r="AJ6010"/>
      <c r="AK6010"/>
      <c r="AL6010"/>
    </row>
    <row r="6011" spans="3:38" ht="15" customHeight="1" x14ac:dyDescent="0.35">
      <c r="C6011"/>
      <c r="D6011"/>
      <c r="E6011"/>
      <c r="F6011"/>
      <c r="G6011"/>
      <c r="H6011"/>
      <c r="I6011"/>
      <c r="J6011"/>
      <c r="K6011"/>
      <c r="L6011"/>
      <c r="M6011"/>
      <c r="N6011"/>
      <c r="O6011"/>
      <c r="S6011"/>
      <c r="T6011"/>
      <c r="U6011"/>
      <c r="V6011"/>
      <c r="Y6011"/>
      <c r="Z6011"/>
      <c r="AA6011"/>
      <c r="AB6011"/>
      <c r="AC6011"/>
      <c r="AD6011"/>
      <c r="AE6011"/>
      <c r="AF6011"/>
      <c r="AG6011"/>
      <c r="AH6011"/>
      <c r="AI6011"/>
      <c r="AJ6011"/>
      <c r="AK6011"/>
      <c r="AL6011"/>
    </row>
    <row r="6012" spans="3:38" ht="15" customHeight="1" x14ac:dyDescent="0.35">
      <c r="C6012"/>
      <c r="D6012"/>
      <c r="E6012"/>
      <c r="F6012"/>
      <c r="G6012"/>
      <c r="H6012"/>
      <c r="I6012"/>
      <c r="J6012"/>
      <c r="K6012"/>
      <c r="L6012"/>
      <c r="M6012"/>
      <c r="N6012"/>
      <c r="O6012"/>
      <c r="S6012"/>
      <c r="T6012"/>
      <c r="U6012"/>
      <c r="V6012"/>
      <c r="Y6012"/>
      <c r="Z6012"/>
      <c r="AA6012"/>
      <c r="AB6012"/>
      <c r="AC6012"/>
      <c r="AD6012"/>
      <c r="AE6012"/>
      <c r="AF6012"/>
      <c r="AG6012"/>
      <c r="AH6012"/>
      <c r="AI6012"/>
      <c r="AJ6012"/>
      <c r="AK6012"/>
      <c r="AL6012"/>
    </row>
    <row r="6013" spans="3:38" ht="15" customHeight="1" x14ac:dyDescent="0.35">
      <c r="C6013"/>
      <c r="D6013"/>
      <c r="E6013"/>
      <c r="F6013"/>
      <c r="G6013"/>
      <c r="H6013"/>
      <c r="I6013"/>
      <c r="J6013"/>
      <c r="K6013"/>
      <c r="L6013"/>
      <c r="M6013"/>
      <c r="N6013"/>
      <c r="O6013"/>
      <c r="S6013"/>
      <c r="T6013"/>
      <c r="U6013"/>
      <c r="V6013"/>
      <c r="Y6013"/>
      <c r="Z6013"/>
      <c r="AA6013"/>
      <c r="AB6013"/>
      <c r="AC6013"/>
      <c r="AD6013"/>
      <c r="AE6013"/>
      <c r="AF6013"/>
      <c r="AG6013"/>
      <c r="AH6013"/>
      <c r="AI6013"/>
      <c r="AJ6013"/>
      <c r="AK6013"/>
      <c r="AL6013"/>
    </row>
    <row r="6014" spans="3:38" ht="15" customHeight="1" x14ac:dyDescent="0.35">
      <c r="C6014"/>
      <c r="D6014"/>
      <c r="E6014"/>
      <c r="F6014"/>
      <c r="G6014"/>
      <c r="H6014"/>
      <c r="I6014"/>
      <c r="J6014"/>
      <c r="K6014"/>
      <c r="L6014"/>
      <c r="M6014"/>
      <c r="N6014"/>
      <c r="O6014"/>
      <c r="S6014"/>
      <c r="T6014"/>
      <c r="U6014"/>
      <c r="V6014"/>
      <c r="Y6014"/>
      <c r="Z6014"/>
      <c r="AA6014"/>
      <c r="AB6014"/>
      <c r="AC6014"/>
      <c r="AD6014"/>
      <c r="AE6014"/>
      <c r="AF6014"/>
      <c r="AG6014"/>
      <c r="AH6014"/>
      <c r="AI6014"/>
      <c r="AJ6014"/>
      <c r="AK6014"/>
      <c r="AL6014"/>
    </row>
    <row r="6015" spans="3:38" ht="15" customHeight="1" x14ac:dyDescent="0.35">
      <c r="C6015"/>
      <c r="D6015"/>
      <c r="E6015"/>
      <c r="F6015"/>
      <c r="G6015"/>
      <c r="H6015"/>
      <c r="I6015"/>
      <c r="J6015"/>
      <c r="K6015"/>
      <c r="L6015"/>
      <c r="M6015"/>
      <c r="N6015"/>
      <c r="O6015"/>
      <c r="S6015"/>
      <c r="T6015"/>
      <c r="U6015"/>
      <c r="V6015"/>
      <c r="Y6015"/>
      <c r="Z6015"/>
      <c r="AA6015"/>
      <c r="AB6015"/>
      <c r="AC6015"/>
      <c r="AD6015"/>
      <c r="AE6015"/>
      <c r="AF6015"/>
      <c r="AG6015"/>
      <c r="AH6015"/>
      <c r="AI6015"/>
      <c r="AJ6015"/>
      <c r="AK6015"/>
      <c r="AL6015"/>
    </row>
    <row r="6016" spans="3:38" ht="15" customHeight="1" x14ac:dyDescent="0.35">
      <c r="C6016"/>
      <c r="D6016"/>
      <c r="E6016"/>
      <c r="F6016"/>
      <c r="G6016"/>
      <c r="H6016"/>
      <c r="I6016"/>
      <c r="J6016"/>
      <c r="K6016"/>
      <c r="L6016"/>
      <c r="M6016"/>
      <c r="N6016"/>
      <c r="O6016"/>
      <c r="S6016"/>
      <c r="T6016"/>
      <c r="U6016"/>
      <c r="V6016"/>
      <c r="Y6016"/>
      <c r="Z6016"/>
      <c r="AA6016"/>
      <c r="AB6016"/>
      <c r="AC6016"/>
      <c r="AD6016"/>
      <c r="AE6016"/>
      <c r="AF6016"/>
      <c r="AG6016"/>
      <c r="AH6016"/>
      <c r="AI6016"/>
      <c r="AJ6016"/>
      <c r="AK6016"/>
      <c r="AL6016"/>
    </row>
    <row r="6017" spans="3:38" ht="15" customHeight="1" x14ac:dyDescent="0.35">
      <c r="C6017"/>
      <c r="D6017"/>
      <c r="E6017"/>
      <c r="F6017"/>
      <c r="G6017"/>
      <c r="H6017"/>
      <c r="I6017"/>
      <c r="J6017"/>
      <c r="K6017"/>
      <c r="L6017"/>
      <c r="M6017"/>
      <c r="N6017"/>
      <c r="O6017"/>
      <c r="S6017"/>
      <c r="T6017"/>
      <c r="U6017"/>
      <c r="V6017"/>
      <c r="Y6017"/>
      <c r="Z6017"/>
      <c r="AA6017"/>
      <c r="AB6017"/>
      <c r="AC6017"/>
      <c r="AD6017"/>
      <c r="AE6017"/>
      <c r="AF6017"/>
      <c r="AG6017"/>
      <c r="AH6017"/>
      <c r="AI6017"/>
      <c r="AJ6017"/>
      <c r="AK6017"/>
      <c r="AL6017"/>
    </row>
    <row r="6018" spans="3:38" ht="15" customHeight="1" x14ac:dyDescent="0.35">
      <c r="C6018"/>
      <c r="D6018"/>
      <c r="E6018"/>
      <c r="F6018"/>
      <c r="G6018"/>
      <c r="H6018"/>
      <c r="I6018"/>
      <c r="J6018"/>
      <c r="K6018"/>
      <c r="L6018"/>
      <c r="M6018"/>
      <c r="N6018"/>
      <c r="O6018"/>
      <c r="S6018"/>
      <c r="T6018"/>
      <c r="U6018"/>
      <c r="V6018"/>
      <c r="Y6018"/>
      <c r="Z6018"/>
      <c r="AA6018"/>
      <c r="AB6018"/>
      <c r="AC6018"/>
      <c r="AD6018"/>
      <c r="AE6018"/>
      <c r="AF6018"/>
      <c r="AG6018"/>
      <c r="AH6018"/>
      <c r="AI6018"/>
      <c r="AJ6018"/>
      <c r="AK6018"/>
      <c r="AL6018"/>
    </row>
    <row r="6019" spans="3:38" ht="15" customHeight="1" x14ac:dyDescent="0.35">
      <c r="C6019"/>
      <c r="D6019"/>
      <c r="E6019"/>
      <c r="F6019"/>
      <c r="G6019"/>
      <c r="H6019"/>
      <c r="I6019"/>
      <c r="J6019"/>
      <c r="K6019"/>
      <c r="L6019"/>
      <c r="M6019"/>
      <c r="N6019"/>
      <c r="O6019"/>
      <c r="S6019"/>
      <c r="T6019"/>
      <c r="U6019"/>
      <c r="V6019"/>
      <c r="Y6019"/>
      <c r="Z6019"/>
      <c r="AA6019"/>
      <c r="AB6019"/>
      <c r="AC6019"/>
      <c r="AD6019"/>
      <c r="AE6019"/>
      <c r="AF6019"/>
      <c r="AG6019"/>
      <c r="AH6019"/>
      <c r="AI6019"/>
      <c r="AJ6019"/>
      <c r="AK6019"/>
      <c r="AL6019"/>
    </row>
    <row r="6020" spans="3:38" ht="15" customHeight="1" x14ac:dyDescent="0.35">
      <c r="C6020"/>
      <c r="D6020"/>
      <c r="E6020"/>
      <c r="F6020"/>
      <c r="G6020"/>
      <c r="H6020"/>
      <c r="I6020"/>
      <c r="J6020"/>
      <c r="K6020"/>
      <c r="L6020"/>
      <c r="M6020"/>
      <c r="N6020"/>
      <c r="O6020"/>
      <c r="S6020"/>
      <c r="T6020"/>
      <c r="U6020"/>
      <c r="V6020"/>
      <c r="Y6020"/>
      <c r="Z6020"/>
      <c r="AA6020"/>
      <c r="AB6020"/>
      <c r="AC6020"/>
      <c r="AD6020"/>
      <c r="AE6020"/>
      <c r="AF6020"/>
      <c r="AG6020"/>
      <c r="AH6020"/>
      <c r="AI6020"/>
      <c r="AJ6020"/>
      <c r="AK6020"/>
      <c r="AL6020"/>
    </row>
    <row r="6021" spans="3:38" ht="15" customHeight="1" x14ac:dyDescent="0.35">
      <c r="C6021"/>
      <c r="D6021"/>
      <c r="E6021"/>
      <c r="F6021"/>
      <c r="G6021"/>
      <c r="H6021"/>
      <c r="I6021"/>
      <c r="J6021"/>
      <c r="K6021"/>
      <c r="L6021"/>
      <c r="M6021"/>
      <c r="N6021"/>
      <c r="O6021"/>
      <c r="S6021"/>
      <c r="T6021"/>
      <c r="U6021"/>
      <c r="V6021"/>
      <c r="Y6021"/>
      <c r="Z6021"/>
      <c r="AA6021"/>
      <c r="AB6021"/>
      <c r="AC6021"/>
      <c r="AD6021"/>
      <c r="AE6021"/>
      <c r="AF6021"/>
      <c r="AG6021"/>
      <c r="AH6021"/>
      <c r="AI6021"/>
      <c r="AJ6021"/>
      <c r="AK6021"/>
      <c r="AL6021"/>
    </row>
    <row r="6022" spans="3:38" ht="15" customHeight="1" x14ac:dyDescent="0.35">
      <c r="C6022"/>
      <c r="D6022"/>
      <c r="E6022"/>
      <c r="F6022"/>
      <c r="G6022"/>
      <c r="H6022"/>
      <c r="I6022"/>
      <c r="J6022"/>
      <c r="K6022"/>
      <c r="L6022"/>
      <c r="M6022"/>
      <c r="N6022"/>
      <c r="O6022"/>
      <c r="S6022"/>
      <c r="T6022"/>
      <c r="U6022"/>
      <c r="V6022"/>
      <c r="Y6022"/>
      <c r="Z6022"/>
      <c r="AA6022"/>
      <c r="AB6022"/>
      <c r="AC6022"/>
      <c r="AD6022"/>
      <c r="AE6022"/>
      <c r="AF6022"/>
      <c r="AG6022"/>
      <c r="AH6022"/>
      <c r="AI6022"/>
      <c r="AJ6022"/>
      <c r="AK6022"/>
      <c r="AL6022"/>
    </row>
    <row r="6023" spans="3:38" ht="15" customHeight="1" x14ac:dyDescent="0.35">
      <c r="C6023"/>
      <c r="D6023"/>
      <c r="E6023"/>
      <c r="F6023"/>
      <c r="G6023"/>
      <c r="H6023"/>
      <c r="I6023"/>
      <c r="J6023"/>
      <c r="K6023"/>
      <c r="L6023"/>
      <c r="M6023"/>
      <c r="N6023"/>
      <c r="O6023"/>
      <c r="S6023"/>
      <c r="T6023"/>
      <c r="U6023"/>
      <c r="V6023"/>
      <c r="Y6023"/>
      <c r="Z6023"/>
      <c r="AA6023"/>
      <c r="AB6023"/>
      <c r="AC6023"/>
      <c r="AD6023"/>
      <c r="AE6023"/>
      <c r="AF6023"/>
      <c r="AG6023"/>
      <c r="AH6023"/>
      <c r="AI6023"/>
      <c r="AJ6023"/>
      <c r="AK6023"/>
      <c r="AL6023"/>
    </row>
    <row r="6024" spans="3:38" ht="15" customHeight="1" x14ac:dyDescent="0.35">
      <c r="C6024"/>
      <c r="D6024"/>
      <c r="E6024"/>
      <c r="F6024"/>
      <c r="G6024"/>
      <c r="H6024"/>
      <c r="I6024"/>
      <c r="J6024"/>
      <c r="K6024"/>
      <c r="L6024"/>
      <c r="M6024"/>
      <c r="N6024"/>
      <c r="O6024"/>
      <c r="S6024"/>
      <c r="T6024"/>
      <c r="U6024"/>
      <c r="V6024"/>
      <c r="Y6024"/>
      <c r="Z6024"/>
      <c r="AA6024"/>
      <c r="AB6024"/>
      <c r="AC6024"/>
      <c r="AD6024"/>
      <c r="AE6024"/>
      <c r="AF6024"/>
      <c r="AG6024"/>
      <c r="AH6024"/>
      <c r="AI6024"/>
      <c r="AJ6024"/>
      <c r="AK6024"/>
      <c r="AL6024"/>
    </row>
    <row r="6025" spans="3:38" ht="15" customHeight="1" x14ac:dyDescent="0.35">
      <c r="C6025"/>
      <c r="D6025"/>
      <c r="E6025"/>
      <c r="F6025"/>
      <c r="G6025"/>
      <c r="H6025"/>
      <c r="I6025"/>
      <c r="J6025"/>
      <c r="K6025"/>
      <c r="L6025"/>
      <c r="M6025"/>
      <c r="N6025"/>
      <c r="O6025"/>
      <c r="S6025"/>
      <c r="T6025"/>
      <c r="U6025"/>
      <c r="V6025"/>
      <c r="Y6025"/>
      <c r="Z6025"/>
      <c r="AA6025"/>
      <c r="AB6025"/>
      <c r="AC6025"/>
      <c r="AD6025"/>
      <c r="AE6025"/>
      <c r="AF6025"/>
      <c r="AG6025"/>
      <c r="AH6025"/>
      <c r="AI6025"/>
      <c r="AJ6025"/>
      <c r="AK6025"/>
      <c r="AL6025"/>
    </row>
    <row r="6026" spans="3:38" ht="15" customHeight="1" x14ac:dyDescent="0.35">
      <c r="C6026"/>
      <c r="D6026"/>
      <c r="E6026"/>
      <c r="F6026"/>
      <c r="G6026"/>
      <c r="H6026"/>
      <c r="I6026"/>
      <c r="J6026"/>
      <c r="K6026"/>
      <c r="L6026"/>
      <c r="M6026"/>
      <c r="N6026"/>
      <c r="O6026"/>
      <c r="S6026"/>
      <c r="T6026"/>
      <c r="U6026"/>
      <c r="V6026"/>
      <c r="Y6026"/>
      <c r="Z6026"/>
      <c r="AA6026"/>
      <c r="AB6026"/>
      <c r="AC6026"/>
      <c r="AD6026"/>
      <c r="AE6026"/>
      <c r="AF6026"/>
      <c r="AG6026"/>
      <c r="AH6026"/>
      <c r="AI6026"/>
      <c r="AJ6026"/>
      <c r="AK6026"/>
      <c r="AL6026"/>
    </row>
    <row r="6027" spans="3:38" ht="15" customHeight="1" x14ac:dyDescent="0.35">
      <c r="C6027"/>
      <c r="D6027"/>
      <c r="E6027"/>
      <c r="F6027"/>
      <c r="G6027"/>
      <c r="H6027"/>
      <c r="I6027"/>
      <c r="J6027"/>
      <c r="K6027"/>
      <c r="L6027"/>
      <c r="M6027"/>
      <c r="N6027"/>
      <c r="O6027"/>
      <c r="S6027"/>
      <c r="T6027"/>
      <c r="U6027"/>
      <c r="V6027"/>
      <c r="Y6027"/>
      <c r="Z6027"/>
      <c r="AA6027"/>
      <c r="AB6027"/>
      <c r="AC6027"/>
      <c r="AD6027"/>
      <c r="AE6027"/>
      <c r="AF6027"/>
      <c r="AG6027"/>
      <c r="AH6027"/>
      <c r="AI6027"/>
      <c r="AJ6027"/>
      <c r="AK6027"/>
      <c r="AL6027"/>
    </row>
    <row r="6028" spans="3:38" ht="15" customHeight="1" x14ac:dyDescent="0.35">
      <c r="C6028"/>
      <c r="D6028"/>
      <c r="E6028"/>
      <c r="F6028"/>
      <c r="G6028"/>
      <c r="H6028"/>
      <c r="I6028"/>
      <c r="J6028"/>
      <c r="K6028"/>
      <c r="L6028"/>
      <c r="M6028"/>
      <c r="N6028"/>
      <c r="O6028"/>
      <c r="S6028"/>
      <c r="T6028"/>
      <c r="U6028"/>
      <c r="V6028"/>
      <c r="Y6028"/>
      <c r="Z6028"/>
      <c r="AA6028"/>
      <c r="AB6028"/>
      <c r="AC6028"/>
      <c r="AD6028"/>
      <c r="AE6028"/>
      <c r="AF6028"/>
      <c r="AG6028"/>
      <c r="AH6028"/>
      <c r="AI6028"/>
      <c r="AJ6028"/>
      <c r="AK6028"/>
      <c r="AL6028"/>
    </row>
    <row r="6029" spans="3:38" ht="15" customHeight="1" x14ac:dyDescent="0.35">
      <c r="C6029"/>
      <c r="D6029"/>
      <c r="E6029"/>
      <c r="F6029"/>
      <c r="G6029"/>
      <c r="H6029"/>
      <c r="I6029"/>
      <c r="J6029"/>
      <c r="K6029"/>
      <c r="L6029"/>
      <c r="M6029"/>
      <c r="N6029"/>
      <c r="O6029"/>
      <c r="S6029"/>
      <c r="T6029"/>
      <c r="U6029"/>
      <c r="V6029"/>
      <c r="Y6029"/>
      <c r="Z6029"/>
      <c r="AA6029"/>
      <c r="AB6029"/>
      <c r="AC6029"/>
      <c r="AD6029"/>
      <c r="AE6029"/>
      <c r="AF6029"/>
      <c r="AG6029"/>
      <c r="AH6029"/>
      <c r="AI6029"/>
      <c r="AJ6029"/>
      <c r="AK6029"/>
      <c r="AL6029"/>
    </row>
    <row r="6030" spans="3:38" ht="15" customHeight="1" x14ac:dyDescent="0.35">
      <c r="C6030"/>
      <c r="D6030"/>
      <c r="E6030"/>
      <c r="F6030"/>
      <c r="G6030"/>
      <c r="H6030"/>
      <c r="I6030"/>
      <c r="J6030"/>
      <c r="K6030"/>
      <c r="L6030"/>
      <c r="M6030"/>
      <c r="N6030"/>
      <c r="O6030"/>
      <c r="S6030"/>
      <c r="T6030"/>
      <c r="U6030"/>
      <c r="V6030"/>
      <c r="Y6030"/>
      <c r="Z6030"/>
      <c r="AA6030"/>
      <c r="AB6030"/>
      <c r="AC6030"/>
      <c r="AD6030"/>
      <c r="AE6030"/>
      <c r="AF6030"/>
      <c r="AG6030"/>
      <c r="AH6030"/>
      <c r="AI6030"/>
      <c r="AJ6030"/>
      <c r="AK6030"/>
      <c r="AL6030"/>
    </row>
    <row r="6031" spans="3:38" ht="15" customHeight="1" x14ac:dyDescent="0.35">
      <c r="C6031"/>
      <c r="D6031"/>
      <c r="E6031"/>
      <c r="F6031"/>
      <c r="G6031"/>
      <c r="H6031"/>
      <c r="I6031"/>
      <c r="J6031"/>
      <c r="K6031"/>
      <c r="L6031"/>
      <c r="M6031"/>
      <c r="N6031"/>
      <c r="O6031"/>
      <c r="S6031"/>
      <c r="T6031"/>
      <c r="U6031"/>
      <c r="V6031"/>
      <c r="Y6031"/>
      <c r="Z6031"/>
      <c r="AA6031"/>
      <c r="AB6031"/>
      <c r="AC6031"/>
      <c r="AD6031"/>
      <c r="AE6031"/>
      <c r="AF6031"/>
      <c r="AG6031"/>
      <c r="AH6031"/>
      <c r="AI6031"/>
      <c r="AJ6031"/>
      <c r="AK6031"/>
      <c r="AL6031"/>
    </row>
    <row r="6032" spans="3:38" ht="15" customHeight="1" x14ac:dyDescent="0.35">
      <c r="C6032"/>
      <c r="D6032"/>
      <c r="E6032"/>
      <c r="F6032"/>
      <c r="G6032"/>
      <c r="H6032"/>
      <c r="I6032"/>
      <c r="J6032"/>
      <c r="K6032"/>
      <c r="L6032"/>
      <c r="M6032"/>
      <c r="N6032"/>
      <c r="O6032"/>
      <c r="S6032"/>
      <c r="T6032"/>
      <c r="U6032"/>
      <c r="V6032"/>
      <c r="Y6032"/>
      <c r="Z6032"/>
      <c r="AA6032"/>
      <c r="AB6032"/>
      <c r="AC6032"/>
      <c r="AD6032"/>
      <c r="AE6032"/>
      <c r="AF6032"/>
      <c r="AG6032"/>
      <c r="AH6032"/>
      <c r="AI6032"/>
      <c r="AJ6032"/>
      <c r="AK6032"/>
      <c r="AL6032"/>
    </row>
    <row r="6033" spans="3:38" ht="15" customHeight="1" x14ac:dyDescent="0.35">
      <c r="C6033"/>
      <c r="D6033"/>
      <c r="E6033"/>
      <c r="F6033"/>
      <c r="G6033"/>
      <c r="H6033"/>
      <c r="I6033"/>
      <c r="J6033"/>
      <c r="K6033"/>
      <c r="L6033"/>
      <c r="M6033"/>
      <c r="N6033"/>
      <c r="O6033"/>
      <c r="S6033"/>
      <c r="T6033"/>
      <c r="U6033"/>
      <c r="V6033"/>
      <c r="Y6033"/>
      <c r="Z6033"/>
      <c r="AA6033"/>
      <c r="AB6033"/>
      <c r="AC6033"/>
      <c r="AD6033"/>
      <c r="AE6033"/>
      <c r="AF6033"/>
      <c r="AG6033"/>
      <c r="AH6033"/>
      <c r="AI6033"/>
      <c r="AJ6033"/>
      <c r="AK6033"/>
      <c r="AL6033"/>
    </row>
    <row r="6034" spans="3:38" ht="15" customHeight="1" x14ac:dyDescent="0.35">
      <c r="C6034"/>
      <c r="D6034"/>
      <c r="E6034"/>
      <c r="F6034"/>
      <c r="G6034"/>
      <c r="H6034"/>
      <c r="I6034"/>
      <c r="J6034"/>
      <c r="K6034"/>
      <c r="L6034"/>
      <c r="M6034"/>
      <c r="N6034"/>
      <c r="O6034"/>
      <c r="S6034"/>
      <c r="T6034"/>
      <c r="U6034"/>
      <c r="V6034"/>
      <c r="Y6034"/>
      <c r="Z6034"/>
      <c r="AA6034"/>
      <c r="AB6034"/>
      <c r="AC6034"/>
      <c r="AD6034"/>
      <c r="AE6034"/>
      <c r="AF6034"/>
      <c r="AG6034"/>
      <c r="AH6034"/>
      <c r="AI6034"/>
      <c r="AJ6034"/>
      <c r="AK6034"/>
      <c r="AL6034"/>
    </row>
    <row r="6035" spans="3:38" ht="15" customHeight="1" x14ac:dyDescent="0.35">
      <c r="C6035"/>
      <c r="D6035"/>
      <c r="E6035"/>
      <c r="F6035"/>
      <c r="G6035"/>
      <c r="H6035"/>
      <c r="I6035"/>
      <c r="J6035"/>
      <c r="K6035"/>
      <c r="L6035"/>
      <c r="M6035"/>
      <c r="N6035"/>
      <c r="O6035"/>
      <c r="S6035"/>
      <c r="T6035"/>
      <c r="U6035"/>
      <c r="V6035"/>
      <c r="Y6035"/>
      <c r="Z6035"/>
      <c r="AA6035"/>
      <c r="AB6035"/>
      <c r="AC6035"/>
      <c r="AD6035"/>
      <c r="AE6035"/>
      <c r="AF6035"/>
      <c r="AG6035"/>
      <c r="AH6035"/>
      <c r="AI6035"/>
      <c r="AJ6035"/>
      <c r="AK6035"/>
      <c r="AL6035"/>
    </row>
    <row r="6036" spans="3:38" ht="15" customHeight="1" x14ac:dyDescent="0.35">
      <c r="C6036"/>
      <c r="D6036"/>
      <c r="E6036"/>
      <c r="F6036"/>
      <c r="G6036"/>
      <c r="H6036"/>
      <c r="I6036"/>
      <c r="J6036"/>
      <c r="K6036"/>
      <c r="L6036"/>
      <c r="M6036"/>
      <c r="N6036"/>
      <c r="O6036"/>
      <c r="S6036"/>
      <c r="T6036"/>
      <c r="U6036"/>
      <c r="V6036"/>
      <c r="Y6036"/>
      <c r="Z6036"/>
      <c r="AA6036"/>
      <c r="AB6036"/>
      <c r="AC6036"/>
      <c r="AD6036"/>
      <c r="AE6036"/>
      <c r="AF6036"/>
      <c r="AG6036"/>
      <c r="AH6036"/>
      <c r="AI6036"/>
      <c r="AJ6036"/>
      <c r="AK6036"/>
      <c r="AL6036"/>
    </row>
    <row r="6037" spans="3:38" ht="15" customHeight="1" x14ac:dyDescent="0.35">
      <c r="C6037"/>
      <c r="D6037"/>
      <c r="E6037"/>
      <c r="F6037"/>
      <c r="G6037"/>
      <c r="H6037"/>
      <c r="I6037"/>
      <c r="J6037"/>
      <c r="K6037"/>
      <c r="L6037"/>
      <c r="M6037"/>
      <c r="N6037"/>
      <c r="O6037"/>
      <c r="S6037"/>
      <c r="T6037"/>
      <c r="U6037"/>
      <c r="V6037"/>
      <c r="Y6037"/>
      <c r="Z6037"/>
      <c r="AA6037"/>
      <c r="AB6037"/>
      <c r="AC6037"/>
      <c r="AD6037"/>
      <c r="AE6037"/>
      <c r="AF6037"/>
      <c r="AG6037"/>
      <c r="AH6037"/>
      <c r="AI6037"/>
      <c r="AJ6037"/>
      <c r="AK6037"/>
      <c r="AL6037"/>
    </row>
    <row r="6038" spans="3:38" ht="15" customHeight="1" x14ac:dyDescent="0.35">
      <c r="C6038"/>
      <c r="D6038"/>
      <c r="E6038"/>
      <c r="F6038"/>
      <c r="G6038"/>
      <c r="H6038"/>
      <c r="I6038"/>
      <c r="J6038"/>
      <c r="K6038"/>
      <c r="L6038"/>
      <c r="M6038"/>
      <c r="N6038"/>
      <c r="O6038"/>
      <c r="S6038"/>
      <c r="T6038"/>
      <c r="U6038"/>
      <c r="V6038"/>
      <c r="Y6038"/>
      <c r="Z6038"/>
      <c r="AA6038"/>
      <c r="AB6038"/>
      <c r="AC6038"/>
      <c r="AD6038"/>
      <c r="AE6038"/>
      <c r="AF6038"/>
      <c r="AG6038"/>
      <c r="AH6038"/>
      <c r="AI6038"/>
      <c r="AJ6038"/>
      <c r="AK6038"/>
      <c r="AL6038"/>
    </row>
    <row r="6039" spans="3:38" ht="15" customHeight="1" x14ac:dyDescent="0.35">
      <c r="C6039"/>
      <c r="D6039"/>
      <c r="E6039"/>
      <c r="F6039"/>
      <c r="G6039"/>
      <c r="H6039"/>
      <c r="I6039"/>
      <c r="J6039"/>
      <c r="K6039"/>
      <c r="L6039"/>
      <c r="M6039"/>
      <c r="N6039"/>
      <c r="O6039"/>
      <c r="S6039"/>
      <c r="T6039"/>
      <c r="U6039"/>
      <c r="V6039"/>
      <c r="Y6039"/>
      <c r="Z6039"/>
      <c r="AA6039"/>
      <c r="AB6039"/>
      <c r="AC6039"/>
      <c r="AD6039"/>
      <c r="AE6039"/>
      <c r="AF6039"/>
      <c r="AG6039"/>
      <c r="AH6039"/>
      <c r="AI6039"/>
      <c r="AJ6039"/>
      <c r="AK6039"/>
      <c r="AL6039"/>
    </row>
    <row r="6040" spans="3:38" ht="15" customHeight="1" x14ac:dyDescent="0.35">
      <c r="C6040"/>
      <c r="D6040"/>
      <c r="E6040"/>
      <c r="F6040"/>
      <c r="G6040"/>
      <c r="H6040"/>
      <c r="I6040"/>
      <c r="J6040"/>
      <c r="K6040"/>
      <c r="L6040"/>
      <c r="M6040"/>
      <c r="N6040"/>
      <c r="O6040"/>
      <c r="S6040"/>
      <c r="T6040"/>
      <c r="U6040"/>
      <c r="V6040"/>
      <c r="Y6040"/>
      <c r="Z6040"/>
      <c r="AA6040"/>
      <c r="AB6040"/>
      <c r="AC6040"/>
      <c r="AD6040"/>
      <c r="AE6040"/>
      <c r="AF6040"/>
      <c r="AG6040"/>
      <c r="AH6040"/>
      <c r="AI6040"/>
      <c r="AJ6040"/>
      <c r="AK6040"/>
      <c r="AL6040"/>
    </row>
    <row r="6041" spans="3:38" ht="15" customHeight="1" x14ac:dyDescent="0.35">
      <c r="C6041"/>
      <c r="D6041"/>
      <c r="E6041"/>
      <c r="F6041"/>
      <c r="G6041"/>
      <c r="H6041"/>
      <c r="I6041"/>
      <c r="J6041"/>
      <c r="K6041"/>
      <c r="L6041"/>
      <c r="M6041"/>
      <c r="N6041"/>
      <c r="O6041"/>
      <c r="S6041"/>
      <c r="T6041"/>
      <c r="U6041"/>
      <c r="V6041"/>
      <c r="Y6041"/>
      <c r="Z6041"/>
      <c r="AA6041"/>
      <c r="AB6041"/>
      <c r="AC6041"/>
      <c r="AD6041"/>
      <c r="AE6041"/>
      <c r="AF6041"/>
      <c r="AG6041"/>
      <c r="AH6041"/>
      <c r="AI6041"/>
      <c r="AJ6041"/>
      <c r="AK6041"/>
      <c r="AL6041"/>
    </row>
    <row r="6042" spans="3:38" ht="15" customHeight="1" x14ac:dyDescent="0.35">
      <c r="C6042"/>
      <c r="D6042"/>
      <c r="E6042"/>
      <c r="F6042"/>
      <c r="G6042"/>
      <c r="H6042"/>
      <c r="I6042"/>
      <c r="J6042"/>
      <c r="K6042"/>
      <c r="L6042"/>
      <c r="M6042"/>
      <c r="N6042"/>
      <c r="O6042"/>
      <c r="S6042"/>
      <c r="T6042"/>
      <c r="U6042"/>
      <c r="V6042"/>
      <c r="Y6042"/>
      <c r="Z6042"/>
      <c r="AA6042"/>
      <c r="AB6042"/>
      <c r="AC6042"/>
      <c r="AD6042"/>
      <c r="AE6042"/>
      <c r="AF6042"/>
      <c r="AG6042"/>
      <c r="AH6042"/>
      <c r="AI6042"/>
      <c r="AJ6042"/>
      <c r="AK6042"/>
      <c r="AL6042"/>
    </row>
    <row r="6043" spans="3:38" ht="15" customHeight="1" x14ac:dyDescent="0.35">
      <c r="C6043"/>
      <c r="D6043"/>
      <c r="E6043"/>
      <c r="F6043"/>
      <c r="G6043"/>
      <c r="H6043"/>
      <c r="I6043"/>
      <c r="J6043"/>
      <c r="K6043"/>
      <c r="L6043"/>
      <c r="M6043"/>
      <c r="N6043"/>
      <c r="O6043"/>
      <c r="S6043"/>
      <c r="T6043"/>
      <c r="U6043"/>
      <c r="V6043"/>
      <c r="Y6043"/>
      <c r="Z6043"/>
      <c r="AA6043"/>
      <c r="AB6043"/>
      <c r="AC6043"/>
      <c r="AD6043"/>
      <c r="AE6043"/>
      <c r="AF6043"/>
      <c r="AG6043"/>
      <c r="AH6043"/>
      <c r="AI6043"/>
      <c r="AJ6043"/>
      <c r="AK6043"/>
      <c r="AL6043"/>
    </row>
    <row r="6044" spans="3:38" ht="15" customHeight="1" x14ac:dyDescent="0.35">
      <c r="C6044"/>
      <c r="D6044"/>
      <c r="E6044"/>
      <c r="F6044"/>
      <c r="G6044"/>
      <c r="H6044"/>
      <c r="I6044"/>
      <c r="J6044"/>
      <c r="K6044"/>
      <c r="L6044"/>
      <c r="M6044"/>
      <c r="N6044"/>
      <c r="O6044"/>
      <c r="S6044"/>
      <c r="T6044"/>
      <c r="U6044"/>
      <c r="V6044"/>
      <c r="Y6044"/>
      <c r="Z6044"/>
      <c r="AA6044"/>
      <c r="AB6044"/>
      <c r="AC6044"/>
      <c r="AD6044"/>
      <c r="AE6044"/>
      <c r="AF6044"/>
      <c r="AG6044"/>
      <c r="AH6044"/>
      <c r="AI6044"/>
      <c r="AJ6044"/>
      <c r="AK6044"/>
      <c r="AL6044"/>
    </row>
    <row r="6045" spans="3:38" ht="15" customHeight="1" x14ac:dyDescent="0.35">
      <c r="C6045"/>
      <c r="D6045"/>
      <c r="E6045"/>
      <c r="F6045"/>
      <c r="G6045"/>
      <c r="H6045"/>
      <c r="I6045"/>
      <c r="J6045"/>
      <c r="K6045"/>
      <c r="L6045"/>
      <c r="M6045"/>
      <c r="N6045"/>
      <c r="O6045"/>
      <c r="S6045"/>
      <c r="T6045"/>
      <c r="U6045"/>
      <c r="V6045"/>
      <c r="Y6045"/>
      <c r="Z6045"/>
      <c r="AA6045"/>
      <c r="AB6045"/>
      <c r="AC6045"/>
      <c r="AD6045"/>
      <c r="AE6045"/>
      <c r="AF6045"/>
      <c r="AG6045"/>
      <c r="AH6045"/>
      <c r="AI6045"/>
      <c r="AJ6045"/>
      <c r="AK6045"/>
      <c r="AL6045"/>
    </row>
    <row r="6046" spans="3:38" ht="15" customHeight="1" x14ac:dyDescent="0.35">
      <c r="C6046"/>
      <c r="D6046"/>
      <c r="E6046"/>
      <c r="F6046"/>
      <c r="G6046"/>
      <c r="H6046"/>
      <c r="I6046"/>
      <c r="J6046"/>
      <c r="K6046"/>
      <c r="L6046"/>
      <c r="M6046"/>
      <c r="N6046"/>
      <c r="O6046"/>
      <c r="S6046"/>
      <c r="T6046"/>
      <c r="U6046"/>
      <c r="V6046"/>
      <c r="Y6046"/>
      <c r="Z6046"/>
      <c r="AA6046"/>
      <c r="AB6046"/>
      <c r="AC6046"/>
      <c r="AD6046"/>
      <c r="AE6046"/>
      <c r="AF6046"/>
      <c r="AG6046"/>
      <c r="AH6046"/>
      <c r="AI6046"/>
      <c r="AJ6046"/>
      <c r="AK6046"/>
      <c r="AL6046"/>
    </row>
    <row r="6047" spans="3:38" ht="15" customHeight="1" x14ac:dyDescent="0.35">
      <c r="C6047"/>
      <c r="D6047"/>
      <c r="E6047"/>
      <c r="F6047"/>
      <c r="G6047"/>
      <c r="H6047"/>
      <c r="I6047"/>
      <c r="J6047"/>
      <c r="K6047"/>
      <c r="L6047"/>
      <c r="M6047"/>
      <c r="N6047"/>
      <c r="O6047"/>
      <c r="S6047"/>
      <c r="T6047"/>
      <c r="U6047"/>
      <c r="V6047"/>
      <c r="Y6047"/>
      <c r="Z6047"/>
      <c r="AA6047"/>
      <c r="AB6047"/>
      <c r="AC6047"/>
      <c r="AD6047"/>
      <c r="AE6047"/>
      <c r="AF6047"/>
      <c r="AG6047"/>
      <c r="AH6047"/>
      <c r="AI6047"/>
      <c r="AJ6047"/>
      <c r="AK6047"/>
      <c r="AL6047"/>
    </row>
    <row r="6048" spans="3:38" ht="15" customHeight="1" x14ac:dyDescent="0.35">
      <c r="C6048"/>
      <c r="D6048"/>
      <c r="E6048"/>
      <c r="F6048"/>
      <c r="G6048"/>
      <c r="H6048"/>
      <c r="I6048"/>
      <c r="J6048"/>
      <c r="K6048"/>
      <c r="L6048"/>
      <c r="M6048"/>
      <c r="N6048"/>
      <c r="O6048"/>
      <c r="S6048"/>
      <c r="T6048"/>
      <c r="U6048"/>
      <c r="V6048"/>
      <c r="Y6048"/>
      <c r="Z6048"/>
      <c r="AA6048"/>
      <c r="AB6048"/>
      <c r="AC6048"/>
      <c r="AD6048"/>
      <c r="AE6048"/>
      <c r="AF6048"/>
      <c r="AG6048"/>
      <c r="AH6048"/>
      <c r="AI6048"/>
      <c r="AJ6048"/>
      <c r="AK6048"/>
      <c r="AL6048"/>
    </row>
    <row r="6049" spans="3:38" ht="15" customHeight="1" x14ac:dyDescent="0.35">
      <c r="C6049"/>
      <c r="D6049"/>
      <c r="E6049"/>
      <c r="F6049"/>
      <c r="G6049"/>
      <c r="H6049"/>
      <c r="I6049"/>
      <c r="J6049"/>
      <c r="K6049"/>
      <c r="L6049"/>
      <c r="M6049"/>
      <c r="N6049"/>
      <c r="O6049"/>
      <c r="S6049"/>
      <c r="T6049"/>
      <c r="U6049"/>
      <c r="V6049"/>
      <c r="Y6049"/>
      <c r="Z6049"/>
      <c r="AA6049"/>
      <c r="AB6049"/>
      <c r="AC6049"/>
      <c r="AD6049"/>
      <c r="AE6049"/>
      <c r="AF6049"/>
      <c r="AG6049"/>
      <c r="AH6049"/>
      <c r="AI6049"/>
      <c r="AJ6049"/>
      <c r="AK6049"/>
      <c r="AL6049"/>
    </row>
    <row r="6050" spans="3:38" ht="15" customHeight="1" x14ac:dyDescent="0.35">
      <c r="C6050"/>
      <c r="D6050"/>
      <c r="E6050"/>
      <c r="F6050"/>
      <c r="G6050"/>
      <c r="H6050"/>
      <c r="I6050"/>
      <c r="J6050"/>
      <c r="K6050"/>
      <c r="L6050"/>
      <c r="M6050"/>
      <c r="N6050"/>
      <c r="O6050"/>
      <c r="S6050"/>
      <c r="T6050"/>
      <c r="U6050"/>
      <c r="V6050"/>
      <c r="Y6050"/>
      <c r="Z6050"/>
      <c r="AA6050"/>
      <c r="AB6050"/>
      <c r="AC6050"/>
      <c r="AD6050"/>
      <c r="AE6050"/>
      <c r="AF6050"/>
      <c r="AG6050"/>
      <c r="AH6050"/>
      <c r="AI6050"/>
      <c r="AJ6050"/>
      <c r="AK6050"/>
      <c r="AL6050"/>
    </row>
    <row r="6051" spans="3:38" ht="15" customHeight="1" x14ac:dyDescent="0.35">
      <c r="C6051"/>
      <c r="D6051"/>
      <c r="E6051"/>
      <c r="F6051"/>
      <c r="G6051"/>
      <c r="H6051"/>
      <c r="I6051"/>
      <c r="J6051"/>
      <c r="K6051"/>
      <c r="L6051"/>
      <c r="M6051"/>
      <c r="N6051"/>
      <c r="O6051"/>
      <c r="S6051"/>
      <c r="T6051"/>
      <c r="U6051"/>
      <c r="V6051"/>
      <c r="Y6051"/>
      <c r="Z6051"/>
      <c r="AA6051"/>
      <c r="AB6051"/>
      <c r="AC6051"/>
      <c r="AD6051"/>
      <c r="AE6051"/>
      <c r="AF6051"/>
      <c r="AG6051"/>
      <c r="AH6051"/>
      <c r="AI6051"/>
      <c r="AJ6051"/>
      <c r="AK6051"/>
      <c r="AL6051"/>
    </row>
    <row r="6052" spans="3:38" ht="15" customHeight="1" x14ac:dyDescent="0.35">
      <c r="C6052"/>
      <c r="D6052"/>
      <c r="E6052"/>
      <c r="F6052"/>
      <c r="G6052"/>
      <c r="H6052"/>
      <c r="I6052"/>
      <c r="J6052"/>
      <c r="K6052"/>
      <c r="L6052"/>
      <c r="M6052"/>
      <c r="N6052"/>
      <c r="O6052"/>
      <c r="S6052"/>
      <c r="T6052"/>
      <c r="U6052"/>
      <c r="V6052"/>
      <c r="Y6052"/>
      <c r="Z6052"/>
      <c r="AA6052"/>
      <c r="AB6052"/>
      <c r="AC6052"/>
      <c r="AD6052"/>
      <c r="AE6052"/>
      <c r="AF6052"/>
      <c r="AG6052"/>
      <c r="AH6052"/>
      <c r="AI6052"/>
      <c r="AJ6052"/>
      <c r="AK6052"/>
      <c r="AL6052"/>
    </row>
    <row r="6053" spans="3:38" ht="15" customHeight="1" x14ac:dyDescent="0.35">
      <c r="C6053"/>
      <c r="D6053"/>
      <c r="E6053"/>
      <c r="F6053"/>
      <c r="G6053"/>
      <c r="H6053"/>
      <c r="I6053"/>
      <c r="J6053"/>
      <c r="K6053"/>
      <c r="L6053"/>
      <c r="M6053"/>
      <c r="N6053"/>
      <c r="O6053"/>
      <c r="S6053"/>
      <c r="T6053"/>
      <c r="U6053"/>
      <c r="V6053"/>
      <c r="Y6053"/>
      <c r="Z6053"/>
      <c r="AA6053"/>
      <c r="AB6053"/>
      <c r="AC6053"/>
      <c r="AD6053"/>
      <c r="AE6053"/>
      <c r="AF6053"/>
      <c r="AG6053"/>
      <c r="AH6053"/>
      <c r="AI6053"/>
      <c r="AJ6053"/>
      <c r="AK6053"/>
      <c r="AL6053"/>
    </row>
    <row r="6054" spans="3:38" ht="15" customHeight="1" x14ac:dyDescent="0.35">
      <c r="C6054"/>
      <c r="D6054"/>
      <c r="E6054"/>
      <c r="F6054"/>
      <c r="G6054"/>
      <c r="H6054"/>
      <c r="I6054"/>
      <c r="J6054"/>
      <c r="K6054"/>
      <c r="L6054"/>
      <c r="M6054"/>
      <c r="N6054"/>
      <c r="O6054"/>
      <c r="S6054"/>
      <c r="T6054"/>
      <c r="U6054"/>
      <c r="V6054"/>
      <c r="Y6054"/>
      <c r="Z6054"/>
      <c r="AA6054"/>
      <c r="AB6054"/>
      <c r="AC6054"/>
      <c r="AD6054"/>
      <c r="AE6054"/>
      <c r="AF6054"/>
      <c r="AG6054"/>
      <c r="AH6054"/>
      <c r="AI6054"/>
      <c r="AJ6054"/>
      <c r="AK6054"/>
      <c r="AL6054"/>
    </row>
    <row r="6055" spans="3:38" ht="15" customHeight="1" x14ac:dyDescent="0.35">
      <c r="C6055"/>
      <c r="D6055"/>
      <c r="E6055"/>
      <c r="F6055"/>
      <c r="G6055"/>
      <c r="H6055"/>
      <c r="I6055"/>
      <c r="J6055"/>
      <c r="K6055"/>
      <c r="L6055"/>
      <c r="M6055"/>
      <c r="N6055"/>
      <c r="O6055"/>
      <c r="S6055"/>
      <c r="T6055"/>
      <c r="U6055"/>
      <c r="V6055"/>
      <c r="Y6055"/>
      <c r="Z6055"/>
      <c r="AA6055"/>
      <c r="AB6055"/>
      <c r="AC6055"/>
      <c r="AD6055"/>
      <c r="AE6055"/>
      <c r="AF6055"/>
      <c r="AG6055"/>
      <c r="AH6055"/>
      <c r="AI6055"/>
      <c r="AJ6055"/>
      <c r="AK6055"/>
      <c r="AL6055"/>
    </row>
    <row r="6056" spans="3:38" ht="15" customHeight="1" x14ac:dyDescent="0.35">
      <c r="C6056"/>
      <c r="D6056"/>
      <c r="E6056"/>
      <c r="F6056"/>
      <c r="G6056"/>
      <c r="H6056"/>
      <c r="I6056"/>
      <c r="J6056"/>
      <c r="K6056"/>
      <c r="L6056"/>
      <c r="M6056"/>
      <c r="N6056"/>
      <c r="O6056"/>
      <c r="S6056"/>
      <c r="T6056"/>
      <c r="U6056"/>
      <c r="V6056"/>
      <c r="Y6056"/>
      <c r="Z6056"/>
      <c r="AA6056"/>
      <c r="AB6056"/>
      <c r="AC6056"/>
      <c r="AD6056"/>
      <c r="AE6056"/>
      <c r="AF6056"/>
      <c r="AG6056"/>
      <c r="AH6056"/>
      <c r="AI6056"/>
      <c r="AJ6056"/>
      <c r="AK6056"/>
      <c r="AL6056"/>
    </row>
    <row r="6057" spans="3:38" ht="15" customHeight="1" x14ac:dyDescent="0.35">
      <c r="C6057"/>
      <c r="D6057"/>
      <c r="E6057"/>
      <c r="F6057"/>
      <c r="G6057"/>
      <c r="H6057"/>
      <c r="I6057"/>
      <c r="J6057"/>
      <c r="K6057"/>
      <c r="L6057"/>
      <c r="M6057"/>
      <c r="N6057"/>
      <c r="O6057"/>
      <c r="S6057"/>
      <c r="T6057"/>
      <c r="U6057"/>
      <c r="V6057"/>
      <c r="Y6057"/>
      <c r="Z6057"/>
      <c r="AA6057"/>
      <c r="AB6057"/>
      <c r="AC6057"/>
      <c r="AD6057"/>
      <c r="AE6057"/>
      <c r="AF6057"/>
      <c r="AG6057"/>
      <c r="AH6057"/>
      <c r="AI6057"/>
      <c r="AJ6057"/>
      <c r="AK6057"/>
      <c r="AL6057"/>
    </row>
    <row r="6058" spans="3:38" ht="15" customHeight="1" x14ac:dyDescent="0.35">
      <c r="C6058"/>
      <c r="D6058"/>
      <c r="E6058"/>
      <c r="F6058"/>
      <c r="G6058"/>
      <c r="H6058"/>
      <c r="I6058"/>
      <c r="J6058"/>
      <c r="K6058"/>
      <c r="L6058"/>
      <c r="M6058"/>
      <c r="N6058"/>
      <c r="O6058"/>
      <c r="S6058"/>
      <c r="T6058"/>
      <c r="U6058"/>
      <c r="V6058"/>
      <c r="Y6058"/>
      <c r="Z6058"/>
      <c r="AA6058"/>
      <c r="AB6058"/>
      <c r="AC6058"/>
      <c r="AD6058"/>
      <c r="AE6058"/>
      <c r="AF6058"/>
      <c r="AG6058"/>
      <c r="AH6058"/>
      <c r="AI6058"/>
      <c r="AJ6058"/>
      <c r="AK6058"/>
      <c r="AL6058"/>
    </row>
    <row r="6059" spans="3:38" ht="15" customHeight="1" x14ac:dyDescent="0.35">
      <c r="C6059"/>
      <c r="D6059"/>
      <c r="E6059"/>
      <c r="F6059"/>
      <c r="G6059"/>
      <c r="H6059"/>
      <c r="I6059"/>
      <c r="J6059"/>
      <c r="K6059"/>
      <c r="L6059"/>
      <c r="M6059"/>
      <c r="N6059"/>
      <c r="O6059"/>
      <c r="S6059"/>
      <c r="T6059"/>
      <c r="U6059"/>
      <c r="V6059"/>
      <c r="Y6059"/>
      <c r="Z6059"/>
      <c r="AA6059"/>
      <c r="AB6059"/>
      <c r="AC6059"/>
      <c r="AD6059"/>
      <c r="AE6059"/>
      <c r="AF6059"/>
      <c r="AG6059"/>
      <c r="AH6059"/>
      <c r="AI6059"/>
      <c r="AJ6059"/>
      <c r="AK6059"/>
      <c r="AL6059"/>
    </row>
    <row r="6060" spans="3:38" ht="15" customHeight="1" x14ac:dyDescent="0.35">
      <c r="C6060"/>
      <c r="D6060"/>
      <c r="E6060"/>
      <c r="F6060"/>
      <c r="G6060"/>
      <c r="H6060"/>
      <c r="I6060"/>
      <c r="J6060"/>
      <c r="K6060"/>
      <c r="L6060"/>
      <c r="M6060"/>
      <c r="N6060"/>
      <c r="O6060"/>
      <c r="S6060"/>
      <c r="T6060"/>
      <c r="U6060"/>
      <c r="V6060"/>
      <c r="Y6060"/>
      <c r="Z6060"/>
      <c r="AA6060"/>
      <c r="AB6060"/>
      <c r="AC6060"/>
      <c r="AD6060"/>
      <c r="AE6060"/>
      <c r="AF6060"/>
      <c r="AG6060"/>
      <c r="AH6060"/>
      <c r="AI6060"/>
      <c r="AJ6060"/>
      <c r="AK6060"/>
      <c r="AL6060"/>
    </row>
    <row r="6061" spans="3:38" ht="15" customHeight="1" x14ac:dyDescent="0.35">
      <c r="C6061"/>
      <c r="D6061"/>
      <c r="E6061"/>
      <c r="F6061"/>
      <c r="G6061"/>
      <c r="H6061"/>
      <c r="I6061"/>
      <c r="J6061"/>
      <c r="K6061"/>
      <c r="L6061"/>
      <c r="M6061"/>
      <c r="N6061"/>
      <c r="O6061"/>
      <c r="S6061"/>
      <c r="T6061"/>
      <c r="U6061"/>
      <c r="V6061"/>
      <c r="Y6061"/>
      <c r="Z6061"/>
      <c r="AA6061"/>
      <c r="AB6061"/>
      <c r="AC6061"/>
      <c r="AD6061"/>
      <c r="AE6061"/>
      <c r="AF6061"/>
      <c r="AG6061"/>
      <c r="AH6061"/>
      <c r="AI6061"/>
      <c r="AJ6061"/>
      <c r="AK6061"/>
      <c r="AL6061"/>
    </row>
    <row r="6062" spans="3:38" ht="15" customHeight="1" x14ac:dyDescent="0.35">
      <c r="C6062"/>
      <c r="D6062"/>
      <c r="E6062"/>
      <c r="F6062"/>
      <c r="G6062"/>
      <c r="H6062"/>
      <c r="I6062"/>
      <c r="J6062"/>
      <c r="K6062"/>
      <c r="L6062"/>
      <c r="M6062"/>
      <c r="N6062"/>
      <c r="O6062"/>
      <c r="S6062"/>
      <c r="T6062"/>
      <c r="U6062"/>
      <c r="V6062"/>
      <c r="Y6062"/>
      <c r="Z6062"/>
      <c r="AA6062"/>
      <c r="AB6062"/>
      <c r="AC6062"/>
      <c r="AD6062"/>
      <c r="AE6062"/>
      <c r="AF6062"/>
      <c r="AG6062"/>
      <c r="AH6062"/>
      <c r="AI6062"/>
      <c r="AJ6062"/>
      <c r="AK6062"/>
      <c r="AL6062"/>
    </row>
    <row r="6063" spans="3:38" ht="15" customHeight="1" x14ac:dyDescent="0.35">
      <c r="C6063"/>
      <c r="D6063"/>
      <c r="E6063"/>
      <c r="F6063"/>
      <c r="G6063"/>
      <c r="H6063"/>
      <c r="I6063"/>
      <c r="J6063"/>
      <c r="K6063"/>
      <c r="L6063"/>
      <c r="M6063"/>
      <c r="N6063"/>
      <c r="O6063"/>
      <c r="S6063"/>
      <c r="T6063"/>
      <c r="U6063"/>
      <c r="V6063"/>
      <c r="Y6063"/>
      <c r="Z6063"/>
      <c r="AA6063"/>
      <c r="AB6063"/>
      <c r="AC6063"/>
      <c r="AD6063"/>
      <c r="AE6063"/>
      <c r="AF6063"/>
      <c r="AG6063"/>
      <c r="AH6063"/>
      <c r="AI6063"/>
      <c r="AJ6063"/>
      <c r="AK6063"/>
      <c r="AL6063"/>
    </row>
    <row r="6064" spans="3:38" ht="15" customHeight="1" x14ac:dyDescent="0.35">
      <c r="C6064"/>
      <c r="D6064"/>
      <c r="E6064"/>
      <c r="F6064"/>
      <c r="G6064"/>
      <c r="H6064"/>
      <c r="I6064"/>
      <c r="J6064"/>
      <c r="K6064"/>
      <c r="L6064"/>
      <c r="M6064"/>
      <c r="N6064"/>
      <c r="O6064"/>
      <c r="S6064"/>
      <c r="T6064"/>
      <c r="U6064"/>
      <c r="V6064"/>
      <c r="Y6064"/>
      <c r="Z6064"/>
      <c r="AA6064"/>
      <c r="AB6064"/>
      <c r="AC6064"/>
      <c r="AD6064"/>
      <c r="AE6064"/>
      <c r="AF6064"/>
      <c r="AG6064"/>
      <c r="AH6064"/>
      <c r="AI6064"/>
      <c r="AJ6064"/>
      <c r="AK6064"/>
      <c r="AL6064"/>
    </row>
    <row r="6065" spans="3:38" ht="15" customHeight="1" x14ac:dyDescent="0.35">
      <c r="C6065"/>
      <c r="D6065"/>
      <c r="E6065"/>
      <c r="F6065"/>
      <c r="G6065"/>
      <c r="H6065"/>
      <c r="I6065"/>
      <c r="J6065"/>
      <c r="K6065"/>
      <c r="L6065"/>
      <c r="M6065"/>
      <c r="N6065"/>
      <c r="O6065"/>
      <c r="S6065"/>
      <c r="T6065"/>
      <c r="U6065"/>
      <c r="V6065"/>
      <c r="Y6065"/>
      <c r="Z6065"/>
      <c r="AA6065"/>
      <c r="AB6065"/>
      <c r="AC6065"/>
      <c r="AD6065"/>
      <c r="AE6065"/>
      <c r="AF6065"/>
      <c r="AG6065"/>
      <c r="AH6065"/>
      <c r="AI6065"/>
      <c r="AJ6065"/>
      <c r="AK6065"/>
      <c r="AL6065"/>
    </row>
    <row r="6066" spans="3:38" ht="15" customHeight="1" x14ac:dyDescent="0.35">
      <c r="C6066"/>
      <c r="D6066"/>
      <c r="E6066"/>
      <c r="F6066"/>
      <c r="G6066"/>
      <c r="H6066"/>
      <c r="I6066"/>
      <c r="J6066"/>
      <c r="K6066"/>
      <c r="L6066"/>
      <c r="M6066"/>
      <c r="N6066"/>
      <c r="O6066"/>
      <c r="S6066"/>
      <c r="T6066"/>
      <c r="U6066"/>
      <c r="V6066"/>
      <c r="Y6066"/>
      <c r="Z6066"/>
      <c r="AA6066"/>
      <c r="AB6066"/>
      <c r="AC6066"/>
      <c r="AD6066"/>
      <c r="AE6066"/>
      <c r="AF6066"/>
      <c r="AG6066"/>
      <c r="AH6066"/>
      <c r="AI6066"/>
      <c r="AJ6066"/>
      <c r="AK6066"/>
      <c r="AL6066"/>
    </row>
    <row r="6067" spans="3:38" ht="15" customHeight="1" x14ac:dyDescent="0.35">
      <c r="C6067"/>
      <c r="D6067"/>
      <c r="E6067"/>
      <c r="F6067"/>
      <c r="G6067"/>
      <c r="H6067"/>
      <c r="I6067"/>
      <c r="J6067"/>
      <c r="K6067"/>
      <c r="L6067"/>
      <c r="M6067"/>
      <c r="N6067"/>
      <c r="O6067"/>
      <c r="S6067"/>
      <c r="T6067"/>
      <c r="U6067"/>
      <c r="V6067"/>
      <c r="Y6067"/>
      <c r="Z6067"/>
      <c r="AA6067"/>
      <c r="AB6067"/>
      <c r="AC6067"/>
      <c r="AD6067"/>
      <c r="AE6067"/>
      <c r="AF6067"/>
      <c r="AG6067"/>
      <c r="AH6067"/>
      <c r="AI6067"/>
      <c r="AJ6067"/>
      <c r="AK6067"/>
      <c r="AL6067"/>
    </row>
    <row r="6068" spans="3:38" ht="15" customHeight="1" x14ac:dyDescent="0.35">
      <c r="C6068"/>
      <c r="D6068"/>
      <c r="E6068"/>
      <c r="F6068"/>
      <c r="G6068"/>
      <c r="H6068"/>
      <c r="I6068"/>
      <c r="J6068"/>
      <c r="K6068"/>
      <c r="L6068"/>
      <c r="M6068"/>
      <c r="N6068"/>
      <c r="O6068"/>
      <c r="S6068"/>
      <c r="T6068"/>
      <c r="U6068"/>
      <c r="V6068"/>
      <c r="Y6068"/>
      <c r="Z6068"/>
      <c r="AA6068"/>
      <c r="AB6068"/>
      <c r="AC6068"/>
      <c r="AD6068"/>
      <c r="AE6068"/>
      <c r="AF6068"/>
      <c r="AG6068"/>
      <c r="AH6068"/>
      <c r="AI6068"/>
      <c r="AJ6068"/>
      <c r="AK6068"/>
      <c r="AL6068"/>
    </row>
    <row r="6069" spans="3:38" ht="15" customHeight="1" x14ac:dyDescent="0.35">
      <c r="C6069"/>
      <c r="D6069"/>
      <c r="E6069"/>
      <c r="F6069"/>
      <c r="G6069"/>
      <c r="H6069"/>
      <c r="I6069"/>
      <c r="J6069"/>
      <c r="K6069"/>
      <c r="L6069"/>
      <c r="M6069"/>
      <c r="N6069"/>
      <c r="O6069"/>
      <c r="S6069"/>
      <c r="T6069"/>
      <c r="U6069"/>
      <c r="V6069"/>
      <c r="Y6069"/>
      <c r="Z6069"/>
      <c r="AA6069"/>
      <c r="AB6069"/>
      <c r="AC6069"/>
      <c r="AD6069"/>
      <c r="AE6069"/>
      <c r="AF6069"/>
      <c r="AG6069"/>
      <c r="AH6069"/>
      <c r="AI6069"/>
      <c r="AJ6069"/>
      <c r="AK6069"/>
      <c r="AL6069"/>
    </row>
    <row r="6070" spans="3:38" ht="15" customHeight="1" x14ac:dyDescent="0.35">
      <c r="C6070"/>
      <c r="D6070"/>
      <c r="E6070"/>
      <c r="F6070"/>
      <c r="G6070"/>
      <c r="H6070"/>
      <c r="I6070"/>
      <c r="J6070"/>
      <c r="K6070"/>
      <c r="L6070"/>
      <c r="M6070"/>
      <c r="N6070"/>
      <c r="O6070"/>
      <c r="S6070"/>
      <c r="T6070"/>
      <c r="U6070"/>
      <c r="V6070"/>
      <c r="Y6070"/>
      <c r="Z6070"/>
      <c r="AA6070"/>
      <c r="AB6070"/>
      <c r="AC6070"/>
      <c r="AD6070"/>
      <c r="AE6070"/>
      <c r="AF6070"/>
      <c r="AG6070"/>
      <c r="AH6070"/>
      <c r="AI6070"/>
      <c r="AJ6070"/>
      <c r="AK6070"/>
      <c r="AL6070"/>
    </row>
    <row r="6071" spans="3:38" ht="15" customHeight="1" x14ac:dyDescent="0.35">
      <c r="C6071"/>
      <c r="D6071"/>
      <c r="E6071"/>
      <c r="F6071"/>
      <c r="G6071"/>
      <c r="H6071"/>
      <c r="I6071"/>
      <c r="J6071"/>
      <c r="K6071"/>
      <c r="L6071"/>
      <c r="M6071"/>
      <c r="N6071"/>
      <c r="O6071"/>
      <c r="S6071"/>
      <c r="T6071"/>
      <c r="U6071"/>
      <c r="V6071"/>
      <c r="Y6071"/>
      <c r="Z6071"/>
      <c r="AA6071"/>
      <c r="AB6071"/>
      <c r="AC6071"/>
      <c r="AD6071"/>
      <c r="AE6071"/>
      <c r="AF6071"/>
      <c r="AG6071"/>
      <c r="AH6071"/>
      <c r="AI6071"/>
      <c r="AJ6071"/>
      <c r="AK6071"/>
      <c r="AL6071"/>
    </row>
    <row r="6072" spans="3:38" ht="15" customHeight="1" x14ac:dyDescent="0.35">
      <c r="C6072"/>
      <c r="D6072"/>
      <c r="E6072"/>
      <c r="F6072"/>
      <c r="G6072"/>
      <c r="H6072"/>
      <c r="I6072"/>
      <c r="J6072"/>
      <c r="K6072"/>
      <c r="L6072"/>
      <c r="M6072"/>
      <c r="N6072"/>
      <c r="O6072"/>
      <c r="S6072"/>
      <c r="T6072"/>
      <c r="U6072"/>
      <c r="V6072"/>
      <c r="Y6072"/>
      <c r="Z6072"/>
      <c r="AA6072"/>
      <c r="AB6072"/>
      <c r="AC6072"/>
      <c r="AD6072"/>
      <c r="AE6072"/>
      <c r="AF6072"/>
      <c r="AG6072"/>
      <c r="AH6072"/>
      <c r="AI6072"/>
      <c r="AJ6072"/>
      <c r="AK6072"/>
      <c r="AL6072"/>
    </row>
    <row r="6073" spans="3:38" ht="15" customHeight="1" x14ac:dyDescent="0.35">
      <c r="C6073"/>
      <c r="D6073"/>
      <c r="E6073"/>
      <c r="F6073"/>
      <c r="G6073"/>
      <c r="H6073"/>
      <c r="I6073"/>
      <c r="J6073"/>
      <c r="K6073"/>
      <c r="L6073"/>
      <c r="M6073"/>
      <c r="N6073"/>
      <c r="O6073"/>
      <c r="S6073"/>
      <c r="T6073"/>
      <c r="U6073"/>
      <c r="V6073"/>
      <c r="Y6073"/>
      <c r="Z6073"/>
      <c r="AA6073"/>
      <c r="AB6073"/>
      <c r="AC6073"/>
      <c r="AD6073"/>
      <c r="AE6073"/>
      <c r="AF6073"/>
      <c r="AG6073"/>
      <c r="AH6073"/>
      <c r="AI6073"/>
      <c r="AJ6073"/>
      <c r="AK6073"/>
      <c r="AL6073"/>
    </row>
    <row r="6074" spans="3:38" ht="15" customHeight="1" x14ac:dyDescent="0.35">
      <c r="C6074"/>
      <c r="D6074"/>
      <c r="E6074"/>
      <c r="F6074"/>
      <c r="G6074"/>
      <c r="H6074"/>
      <c r="I6074"/>
      <c r="J6074"/>
      <c r="K6074"/>
      <c r="L6074"/>
      <c r="M6074"/>
      <c r="N6074"/>
      <c r="O6074"/>
      <c r="S6074"/>
      <c r="T6074"/>
      <c r="U6074"/>
      <c r="V6074"/>
      <c r="Y6074"/>
      <c r="Z6074"/>
      <c r="AA6074"/>
      <c r="AB6074"/>
      <c r="AC6074"/>
      <c r="AD6074"/>
      <c r="AE6074"/>
      <c r="AF6074"/>
      <c r="AG6074"/>
      <c r="AH6074"/>
      <c r="AI6074"/>
      <c r="AJ6074"/>
      <c r="AK6074"/>
      <c r="AL6074"/>
    </row>
    <row r="6075" spans="3:38" ht="15" customHeight="1" x14ac:dyDescent="0.35">
      <c r="C6075"/>
      <c r="D6075"/>
      <c r="E6075"/>
      <c r="F6075"/>
      <c r="G6075"/>
      <c r="H6075"/>
      <c r="I6075"/>
      <c r="J6075"/>
      <c r="K6075"/>
      <c r="L6075"/>
      <c r="M6075"/>
      <c r="N6075"/>
      <c r="O6075"/>
      <c r="S6075"/>
      <c r="T6075"/>
      <c r="U6075"/>
      <c r="V6075"/>
      <c r="Y6075"/>
      <c r="Z6075"/>
      <c r="AA6075"/>
      <c r="AB6075"/>
      <c r="AC6075"/>
      <c r="AD6075"/>
      <c r="AE6075"/>
      <c r="AF6075"/>
      <c r="AG6075"/>
      <c r="AH6075"/>
      <c r="AI6075"/>
      <c r="AJ6075"/>
      <c r="AK6075"/>
      <c r="AL6075"/>
    </row>
    <row r="6076" spans="3:38" ht="15" customHeight="1" x14ac:dyDescent="0.35">
      <c r="C6076"/>
      <c r="D6076"/>
      <c r="E6076"/>
      <c r="F6076"/>
      <c r="G6076"/>
      <c r="H6076"/>
      <c r="I6076"/>
      <c r="J6076"/>
      <c r="K6076"/>
      <c r="L6076"/>
      <c r="M6076"/>
      <c r="N6076"/>
      <c r="O6076"/>
      <c r="S6076"/>
      <c r="T6076"/>
      <c r="U6076"/>
      <c r="V6076"/>
      <c r="Y6076"/>
      <c r="Z6076"/>
      <c r="AA6076"/>
      <c r="AB6076"/>
      <c r="AC6076"/>
      <c r="AD6076"/>
      <c r="AE6076"/>
      <c r="AF6076"/>
      <c r="AG6076"/>
      <c r="AH6076"/>
      <c r="AI6076"/>
      <c r="AJ6076"/>
      <c r="AK6076"/>
      <c r="AL6076"/>
    </row>
    <row r="6077" spans="3:38" ht="15" customHeight="1" x14ac:dyDescent="0.35">
      <c r="C6077"/>
      <c r="D6077"/>
      <c r="E6077"/>
      <c r="F6077"/>
      <c r="G6077"/>
      <c r="H6077"/>
      <c r="I6077"/>
      <c r="J6077"/>
      <c r="K6077"/>
      <c r="L6077"/>
      <c r="M6077"/>
      <c r="N6077"/>
      <c r="O6077"/>
      <c r="S6077"/>
      <c r="T6077"/>
      <c r="U6077"/>
      <c r="V6077"/>
      <c r="Y6077"/>
      <c r="Z6077"/>
      <c r="AA6077"/>
      <c r="AB6077"/>
      <c r="AC6077"/>
      <c r="AD6077"/>
      <c r="AE6077"/>
      <c r="AF6077"/>
      <c r="AG6077"/>
      <c r="AH6077"/>
      <c r="AI6077"/>
      <c r="AJ6077"/>
      <c r="AK6077"/>
      <c r="AL6077"/>
    </row>
    <row r="6078" spans="3:38" ht="15" customHeight="1" x14ac:dyDescent="0.35">
      <c r="C6078"/>
      <c r="D6078"/>
      <c r="E6078"/>
      <c r="F6078"/>
      <c r="G6078"/>
      <c r="H6078"/>
      <c r="I6078"/>
      <c r="J6078"/>
      <c r="K6078"/>
      <c r="L6078"/>
      <c r="M6078"/>
      <c r="N6078"/>
      <c r="O6078"/>
      <c r="S6078"/>
      <c r="T6078"/>
      <c r="U6078"/>
      <c r="V6078"/>
      <c r="Y6078"/>
      <c r="Z6078"/>
      <c r="AA6078"/>
      <c r="AB6078"/>
      <c r="AC6078"/>
      <c r="AD6078"/>
      <c r="AE6078"/>
      <c r="AF6078"/>
      <c r="AG6078"/>
      <c r="AH6078"/>
      <c r="AI6078"/>
      <c r="AJ6078"/>
      <c r="AK6078"/>
      <c r="AL6078"/>
    </row>
    <row r="6079" spans="3:38" ht="15" customHeight="1" x14ac:dyDescent="0.35">
      <c r="C6079"/>
      <c r="D6079"/>
      <c r="E6079"/>
      <c r="F6079"/>
      <c r="G6079"/>
      <c r="H6079"/>
      <c r="I6079"/>
      <c r="J6079"/>
      <c r="K6079"/>
      <c r="L6079"/>
      <c r="M6079"/>
      <c r="N6079"/>
      <c r="O6079"/>
      <c r="S6079"/>
      <c r="T6079"/>
      <c r="U6079"/>
      <c r="V6079"/>
      <c r="Y6079"/>
      <c r="Z6079"/>
      <c r="AA6079"/>
      <c r="AB6079"/>
      <c r="AC6079"/>
      <c r="AD6079"/>
      <c r="AE6079"/>
      <c r="AF6079"/>
      <c r="AG6079"/>
      <c r="AH6079"/>
      <c r="AI6079"/>
      <c r="AJ6079"/>
      <c r="AK6079"/>
      <c r="AL6079"/>
    </row>
    <row r="6080" spans="3:38" ht="15" customHeight="1" x14ac:dyDescent="0.35">
      <c r="C6080"/>
      <c r="D6080"/>
      <c r="E6080"/>
      <c r="F6080"/>
      <c r="G6080"/>
      <c r="H6080"/>
      <c r="I6080"/>
      <c r="J6080"/>
      <c r="K6080"/>
      <c r="L6080"/>
      <c r="M6080"/>
      <c r="N6080"/>
      <c r="O6080"/>
      <c r="S6080"/>
      <c r="T6080"/>
      <c r="U6080"/>
      <c r="V6080"/>
      <c r="Y6080"/>
      <c r="Z6080"/>
      <c r="AA6080"/>
      <c r="AB6080"/>
      <c r="AC6080"/>
      <c r="AD6080"/>
      <c r="AE6080"/>
      <c r="AF6080"/>
      <c r="AG6080"/>
      <c r="AH6080"/>
      <c r="AI6080"/>
      <c r="AJ6080"/>
      <c r="AK6080"/>
      <c r="AL6080"/>
    </row>
    <row r="6081" spans="3:38" ht="15" customHeight="1" x14ac:dyDescent="0.35">
      <c r="C6081"/>
      <c r="D6081"/>
      <c r="E6081"/>
      <c r="F6081"/>
      <c r="G6081"/>
      <c r="H6081"/>
      <c r="I6081"/>
      <c r="J6081"/>
      <c r="K6081"/>
      <c r="L6081"/>
      <c r="M6081"/>
      <c r="N6081"/>
      <c r="O6081"/>
      <c r="S6081"/>
      <c r="T6081"/>
      <c r="U6081"/>
      <c r="V6081"/>
      <c r="Y6081"/>
      <c r="Z6081"/>
      <c r="AA6081"/>
      <c r="AB6081"/>
      <c r="AC6081"/>
      <c r="AD6081"/>
      <c r="AE6081"/>
      <c r="AF6081"/>
      <c r="AG6081"/>
      <c r="AH6081"/>
      <c r="AI6081"/>
      <c r="AJ6081"/>
      <c r="AK6081"/>
      <c r="AL6081"/>
    </row>
    <row r="6082" spans="3:38" ht="15" customHeight="1" x14ac:dyDescent="0.35">
      <c r="C6082"/>
      <c r="D6082"/>
      <c r="E6082"/>
      <c r="F6082"/>
      <c r="G6082"/>
      <c r="H6082"/>
      <c r="I6082"/>
      <c r="J6082"/>
      <c r="K6082"/>
      <c r="L6082"/>
      <c r="M6082"/>
      <c r="N6082"/>
      <c r="O6082"/>
      <c r="S6082"/>
      <c r="T6082"/>
      <c r="U6082"/>
      <c r="V6082"/>
      <c r="Y6082"/>
      <c r="Z6082"/>
      <c r="AA6082"/>
      <c r="AB6082"/>
      <c r="AC6082"/>
      <c r="AD6082"/>
      <c r="AE6082"/>
      <c r="AF6082"/>
      <c r="AG6082"/>
      <c r="AH6082"/>
      <c r="AI6082"/>
      <c r="AJ6082"/>
      <c r="AK6082"/>
      <c r="AL6082"/>
    </row>
    <row r="6083" spans="3:38" ht="15" customHeight="1" x14ac:dyDescent="0.35">
      <c r="C6083"/>
      <c r="D6083"/>
      <c r="E6083"/>
      <c r="F6083"/>
      <c r="G6083"/>
      <c r="H6083"/>
      <c r="I6083"/>
      <c r="J6083"/>
      <c r="K6083"/>
      <c r="L6083"/>
      <c r="M6083"/>
      <c r="N6083"/>
      <c r="O6083"/>
      <c r="S6083"/>
      <c r="T6083"/>
      <c r="U6083"/>
      <c r="V6083"/>
      <c r="Y6083"/>
      <c r="Z6083"/>
      <c r="AA6083"/>
      <c r="AB6083"/>
      <c r="AC6083"/>
      <c r="AD6083"/>
      <c r="AE6083"/>
      <c r="AF6083"/>
      <c r="AG6083"/>
      <c r="AH6083"/>
      <c r="AI6083"/>
      <c r="AJ6083"/>
      <c r="AK6083"/>
      <c r="AL6083"/>
    </row>
    <row r="6084" spans="3:38" ht="15" customHeight="1" x14ac:dyDescent="0.35">
      <c r="C6084"/>
      <c r="D6084"/>
      <c r="E6084"/>
      <c r="F6084"/>
      <c r="G6084"/>
      <c r="H6084"/>
      <c r="I6084"/>
      <c r="J6084"/>
      <c r="K6084"/>
      <c r="L6084"/>
      <c r="M6084"/>
      <c r="N6084"/>
      <c r="O6084"/>
      <c r="S6084"/>
      <c r="T6084"/>
      <c r="U6084"/>
      <c r="V6084"/>
      <c r="Y6084"/>
      <c r="Z6084"/>
      <c r="AA6084"/>
      <c r="AB6084"/>
      <c r="AC6084"/>
      <c r="AD6084"/>
      <c r="AE6084"/>
      <c r="AF6084"/>
      <c r="AG6084"/>
      <c r="AH6084"/>
      <c r="AI6084"/>
      <c r="AJ6084"/>
      <c r="AK6084"/>
      <c r="AL6084"/>
    </row>
    <row r="6085" spans="3:38" ht="15" customHeight="1" x14ac:dyDescent="0.35">
      <c r="C6085"/>
      <c r="D6085"/>
      <c r="E6085"/>
      <c r="F6085"/>
      <c r="G6085"/>
      <c r="H6085"/>
      <c r="I6085"/>
      <c r="J6085"/>
      <c r="K6085"/>
      <c r="L6085"/>
      <c r="M6085"/>
      <c r="N6085"/>
      <c r="O6085"/>
      <c r="S6085"/>
      <c r="T6085"/>
      <c r="U6085"/>
      <c r="V6085"/>
      <c r="Y6085"/>
      <c r="Z6085"/>
      <c r="AA6085"/>
      <c r="AB6085"/>
      <c r="AC6085"/>
      <c r="AD6085"/>
      <c r="AE6085"/>
      <c r="AF6085"/>
      <c r="AG6085"/>
      <c r="AH6085"/>
      <c r="AI6085"/>
      <c r="AJ6085"/>
      <c r="AK6085"/>
      <c r="AL6085"/>
    </row>
    <row r="6086" spans="3:38" ht="15" customHeight="1" x14ac:dyDescent="0.35">
      <c r="C6086"/>
      <c r="D6086"/>
      <c r="E6086"/>
      <c r="F6086"/>
      <c r="G6086"/>
      <c r="H6086"/>
      <c r="I6086"/>
      <c r="J6086"/>
      <c r="K6086"/>
      <c r="L6086"/>
      <c r="M6086"/>
      <c r="N6086"/>
      <c r="O6086"/>
      <c r="S6086"/>
      <c r="T6086"/>
      <c r="U6086"/>
      <c r="V6086"/>
      <c r="Y6086"/>
      <c r="Z6086"/>
      <c r="AA6086"/>
      <c r="AB6086"/>
      <c r="AC6086"/>
      <c r="AD6086"/>
      <c r="AE6086"/>
      <c r="AF6086"/>
      <c r="AG6086"/>
      <c r="AH6086"/>
      <c r="AI6086"/>
      <c r="AJ6086"/>
      <c r="AK6086"/>
      <c r="AL6086"/>
    </row>
    <row r="6087" spans="3:38" ht="15" customHeight="1" x14ac:dyDescent="0.35">
      <c r="C6087"/>
      <c r="D6087"/>
      <c r="E6087"/>
      <c r="F6087"/>
      <c r="G6087"/>
      <c r="H6087"/>
      <c r="I6087"/>
      <c r="J6087"/>
      <c r="K6087"/>
      <c r="L6087"/>
      <c r="M6087"/>
      <c r="N6087"/>
      <c r="O6087"/>
      <c r="S6087"/>
      <c r="T6087"/>
      <c r="U6087"/>
      <c r="V6087"/>
      <c r="Y6087"/>
      <c r="Z6087"/>
      <c r="AA6087"/>
      <c r="AB6087"/>
      <c r="AC6087"/>
      <c r="AD6087"/>
      <c r="AE6087"/>
      <c r="AF6087"/>
      <c r="AG6087"/>
      <c r="AH6087"/>
      <c r="AI6087"/>
      <c r="AJ6087"/>
      <c r="AK6087"/>
      <c r="AL6087"/>
    </row>
    <row r="6088" spans="3:38" ht="15" customHeight="1" x14ac:dyDescent="0.35">
      <c r="C6088"/>
      <c r="D6088"/>
      <c r="E6088"/>
      <c r="F6088"/>
      <c r="G6088"/>
      <c r="H6088"/>
      <c r="I6088"/>
      <c r="J6088"/>
      <c r="K6088"/>
      <c r="L6088"/>
      <c r="M6088"/>
      <c r="N6088"/>
      <c r="O6088"/>
      <c r="S6088"/>
      <c r="T6088"/>
      <c r="U6088"/>
      <c r="V6088"/>
      <c r="Y6088"/>
      <c r="Z6088"/>
      <c r="AA6088"/>
      <c r="AB6088"/>
      <c r="AC6088"/>
      <c r="AD6088"/>
      <c r="AE6088"/>
      <c r="AF6088"/>
      <c r="AG6088"/>
      <c r="AH6088"/>
      <c r="AI6088"/>
      <c r="AJ6088"/>
      <c r="AK6088"/>
      <c r="AL6088"/>
    </row>
    <row r="6089" spans="3:38" ht="15" customHeight="1" x14ac:dyDescent="0.35">
      <c r="C6089"/>
      <c r="D6089"/>
      <c r="E6089"/>
      <c r="F6089"/>
      <c r="G6089"/>
      <c r="H6089"/>
      <c r="I6089"/>
      <c r="J6089"/>
      <c r="K6089"/>
      <c r="L6089"/>
      <c r="M6089"/>
      <c r="N6089"/>
      <c r="O6089"/>
      <c r="S6089"/>
      <c r="T6089"/>
      <c r="U6089"/>
      <c r="V6089"/>
      <c r="Y6089"/>
      <c r="Z6089"/>
      <c r="AA6089"/>
      <c r="AB6089"/>
      <c r="AC6089"/>
      <c r="AD6089"/>
      <c r="AE6089"/>
      <c r="AF6089"/>
      <c r="AG6089"/>
      <c r="AH6089"/>
      <c r="AI6089"/>
      <c r="AJ6089"/>
      <c r="AK6089"/>
      <c r="AL6089"/>
    </row>
    <row r="6090" spans="3:38" ht="15" customHeight="1" x14ac:dyDescent="0.35">
      <c r="C6090"/>
      <c r="D6090"/>
      <c r="E6090"/>
      <c r="F6090"/>
      <c r="G6090"/>
      <c r="H6090"/>
      <c r="I6090"/>
      <c r="J6090"/>
      <c r="K6090"/>
      <c r="L6090"/>
      <c r="M6090"/>
      <c r="N6090"/>
      <c r="O6090"/>
      <c r="S6090"/>
      <c r="T6090"/>
      <c r="U6090"/>
      <c r="V6090"/>
      <c r="Y6090"/>
      <c r="Z6090"/>
      <c r="AA6090"/>
      <c r="AB6090"/>
      <c r="AC6090"/>
      <c r="AD6090"/>
      <c r="AE6090"/>
      <c r="AF6090"/>
      <c r="AG6090"/>
      <c r="AH6090"/>
      <c r="AI6090"/>
      <c r="AJ6090"/>
      <c r="AK6090"/>
      <c r="AL6090"/>
    </row>
    <row r="6091" spans="3:38" ht="15" customHeight="1" x14ac:dyDescent="0.35">
      <c r="C6091"/>
      <c r="D6091"/>
      <c r="E6091"/>
      <c r="F6091"/>
      <c r="G6091"/>
      <c r="H6091"/>
      <c r="I6091"/>
      <c r="J6091"/>
      <c r="K6091"/>
      <c r="L6091"/>
      <c r="M6091"/>
      <c r="N6091"/>
      <c r="O6091"/>
      <c r="S6091"/>
      <c r="T6091"/>
      <c r="U6091"/>
      <c r="V6091"/>
      <c r="Y6091"/>
      <c r="Z6091"/>
      <c r="AA6091"/>
      <c r="AB6091"/>
      <c r="AC6091"/>
      <c r="AD6091"/>
      <c r="AE6091"/>
      <c r="AF6091"/>
      <c r="AG6091"/>
      <c r="AH6091"/>
      <c r="AI6091"/>
      <c r="AJ6091"/>
      <c r="AK6091"/>
      <c r="AL6091"/>
    </row>
    <row r="6092" spans="3:38" ht="15" customHeight="1" x14ac:dyDescent="0.35">
      <c r="C6092"/>
      <c r="D6092"/>
      <c r="E6092"/>
      <c r="F6092"/>
      <c r="G6092"/>
      <c r="H6092"/>
      <c r="I6092"/>
      <c r="J6092"/>
      <c r="K6092"/>
      <c r="L6092"/>
      <c r="M6092"/>
      <c r="N6092"/>
      <c r="O6092"/>
      <c r="S6092"/>
      <c r="T6092"/>
      <c r="U6092"/>
      <c r="V6092"/>
      <c r="Y6092"/>
      <c r="Z6092"/>
      <c r="AA6092"/>
      <c r="AB6092"/>
      <c r="AC6092"/>
      <c r="AD6092"/>
      <c r="AE6092"/>
      <c r="AF6092"/>
      <c r="AG6092"/>
      <c r="AH6092"/>
      <c r="AI6092"/>
      <c r="AJ6092"/>
      <c r="AK6092"/>
      <c r="AL6092"/>
    </row>
    <row r="6093" spans="3:38" ht="15" customHeight="1" x14ac:dyDescent="0.35">
      <c r="C6093"/>
      <c r="D6093"/>
      <c r="E6093"/>
      <c r="F6093"/>
      <c r="G6093"/>
      <c r="H6093"/>
      <c r="I6093"/>
      <c r="J6093"/>
      <c r="K6093"/>
      <c r="L6093"/>
      <c r="M6093"/>
      <c r="N6093"/>
      <c r="O6093"/>
      <c r="S6093"/>
      <c r="T6093"/>
      <c r="U6093"/>
      <c r="V6093"/>
      <c r="Y6093"/>
      <c r="Z6093"/>
      <c r="AA6093"/>
      <c r="AB6093"/>
      <c r="AC6093"/>
      <c r="AD6093"/>
      <c r="AE6093"/>
      <c r="AF6093"/>
      <c r="AG6093"/>
      <c r="AH6093"/>
      <c r="AI6093"/>
      <c r="AJ6093"/>
      <c r="AK6093"/>
      <c r="AL6093"/>
    </row>
    <row r="6094" spans="3:38" ht="15" customHeight="1" x14ac:dyDescent="0.35">
      <c r="C6094"/>
      <c r="D6094"/>
      <c r="E6094"/>
      <c r="F6094"/>
      <c r="G6094"/>
      <c r="H6094"/>
      <c r="I6094"/>
      <c r="J6094"/>
      <c r="K6094"/>
      <c r="L6094"/>
      <c r="M6094"/>
      <c r="N6094"/>
      <c r="O6094"/>
      <c r="S6094"/>
      <c r="T6094"/>
      <c r="U6094"/>
      <c r="V6094"/>
      <c r="Y6094"/>
      <c r="Z6094"/>
      <c r="AA6094"/>
      <c r="AB6094"/>
      <c r="AC6094"/>
      <c r="AD6094"/>
      <c r="AE6094"/>
      <c r="AF6094"/>
      <c r="AG6094"/>
      <c r="AH6094"/>
      <c r="AI6094"/>
      <c r="AJ6094"/>
      <c r="AK6094"/>
      <c r="AL6094"/>
    </row>
    <row r="6095" spans="3:38" ht="15" customHeight="1" x14ac:dyDescent="0.35">
      <c r="C6095"/>
      <c r="D6095"/>
      <c r="E6095"/>
      <c r="F6095"/>
      <c r="G6095"/>
      <c r="H6095"/>
      <c r="I6095"/>
      <c r="J6095"/>
      <c r="K6095"/>
      <c r="L6095"/>
      <c r="M6095"/>
      <c r="N6095"/>
      <c r="O6095"/>
      <c r="S6095"/>
      <c r="T6095"/>
      <c r="U6095"/>
      <c r="V6095"/>
      <c r="Y6095"/>
      <c r="Z6095"/>
      <c r="AA6095"/>
      <c r="AB6095"/>
      <c r="AC6095"/>
      <c r="AD6095"/>
      <c r="AE6095"/>
      <c r="AF6095"/>
      <c r="AG6095"/>
      <c r="AH6095"/>
      <c r="AI6095"/>
      <c r="AJ6095"/>
      <c r="AK6095"/>
      <c r="AL6095"/>
    </row>
    <row r="6096" spans="3:38" ht="15" customHeight="1" x14ac:dyDescent="0.35">
      <c r="C6096"/>
      <c r="D6096"/>
      <c r="E6096"/>
      <c r="F6096"/>
      <c r="G6096"/>
      <c r="H6096"/>
      <c r="I6096"/>
      <c r="J6096"/>
      <c r="K6096"/>
      <c r="L6096"/>
      <c r="M6096"/>
      <c r="N6096"/>
      <c r="O6096"/>
      <c r="S6096"/>
      <c r="T6096"/>
      <c r="U6096"/>
      <c r="V6096"/>
      <c r="Y6096"/>
      <c r="Z6096"/>
      <c r="AA6096"/>
      <c r="AB6096"/>
      <c r="AC6096"/>
      <c r="AD6096"/>
      <c r="AE6096"/>
      <c r="AF6096"/>
      <c r="AG6096"/>
      <c r="AH6096"/>
      <c r="AI6096"/>
      <c r="AJ6096"/>
      <c r="AK6096"/>
      <c r="AL6096"/>
    </row>
    <row r="6097" spans="3:38" ht="15" customHeight="1" x14ac:dyDescent="0.35">
      <c r="C6097"/>
      <c r="D6097"/>
      <c r="E6097"/>
      <c r="F6097"/>
      <c r="G6097"/>
      <c r="H6097"/>
      <c r="I6097"/>
      <c r="J6097"/>
      <c r="K6097"/>
      <c r="L6097"/>
      <c r="M6097"/>
      <c r="N6097"/>
      <c r="O6097"/>
      <c r="S6097"/>
      <c r="T6097"/>
      <c r="U6097"/>
      <c r="V6097"/>
      <c r="Y6097"/>
      <c r="Z6097"/>
      <c r="AA6097"/>
      <c r="AB6097"/>
      <c r="AC6097"/>
      <c r="AD6097"/>
      <c r="AE6097"/>
      <c r="AF6097"/>
      <c r="AG6097"/>
      <c r="AH6097"/>
      <c r="AI6097"/>
      <c r="AJ6097"/>
      <c r="AK6097"/>
      <c r="AL6097"/>
    </row>
    <row r="6098" spans="3:38" ht="15" customHeight="1" x14ac:dyDescent="0.35">
      <c r="C6098"/>
      <c r="D6098"/>
      <c r="E6098"/>
      <c r="F6098"/>
      <c r="G6098"/>
      <c r="H6098"/>
      <c r="I6098"/>
      <c r="J6098"/>
      <c r="K6098"/>
      <c r="L6098"/>
      <c r="M6098"/>
      <c r="N6098"/>
      <c r="O6098"/>
      <c r="S6098"/>
      <c r="T6098"/>
      <c r="U6098"/>
      <c r="V6098"/>
      <c r="Y6098"/>
      <c r="Z6098"/>
      <c r="AA6098"/>
      <c r="AB6098"/>
      <c r="AC6098"/>
      <c r="AD6098"/>
      <c r="AE6098"/>
      <c r="AF6098"/>
      <c r="AG6098"/>
      <c r="AH6098"/>
      <c r="AI6098"/>
      <c r="AJ6098"/>
      <c r="AK6098"/>
      <c r="AL6098"/>
    </row>
    <row r="6099" spans="3:38" ht="15" customHeight="1" x14ac:dyDescent="0.35">
      <c r="C6099"/>
      <c r="D6099"/>
      <c r="E6099"/>
      <c r="F6099"/>
      <c r="G6099"/>
      <c r="H6099"/>
      <c r="I6099"/>
      <c r="J6099"/>
      <c r="K6099"/>
      <c r="L6099"/>
      <c r="M6099"/>
      <c r="N6099"/>
      <c r="O6099"/>
      <c r="S6099"/>
      <c r="T6099"/>
      <c r="U6099"/>
      <c r="V6099"/>
      <c r="Y6099"/>
      <c r="Z6099"/>
      <c r="AA6099"/>
      <c r="AB6099"/>
      <c r="AC6099"/>
      <c r="AD6099"/>
      <c r="AE6099"/>
      <c r="AF6099"/>
      <c r="AG6099"/>
      <c r="AH6099"/>
      <c r="AI6099"/>
      <c r="AJ6099"/>
      <c r="AK6099"/>
      <c r="AL6099"/>
    </row>
    <row r="6100" spans="3:38" ht="15" customHeight="1" x14ac:dyDescent="0.35">
      <c r="C6100"/>
      <c r="D6100"/>
      <c r="E6100"/>
      <c r="F6100"/>
      <c r="G6100"/>
      <c r="H6100"/>
      <c r="I6100"/>
      <c r="J6100"/>
      <c r="K6100"/>
      <c r="L6100"/>
      <c r="M6100"/>
      <c r="N6100"/>
      <c r="O6100"/>
      <c r="S6100"/>
      <c r="T6100"/>
      <c r="U6100"/>
      <c r="V6100"/>
      <c r="Y6100"/>
      <c r="Z6100"/>
      <c r="AA6100"/>
      <c r="AB6100"/>
      <c r="AC6100"/>
      <c r="AD6100"/>
      <c r="AE6100"/>
      <c r="AF6100"/>
      <c r="AG6100"/>
      <c r="AH6100"/>
      <c r="AI6100"/>
      <c r="AJ6100"/>
      <c r="AK6100"/>
      <c r="AL6100"/>
    </row>
    <row r="6101" spans="3:38" ht="15" customHeight="1" x14ac:dyDescent="0.35">
      <c r="C6101"/>
      <c r="D6101"/>
      <c r="E6101"/>
      <c r="F6101"/>
      <c r="G6101"/>
      <c r="H6101"/>
      <c r="I6101"/>
      <c r="J6101"/>
      <c r="K6101"/>
      <c r="L6101"/>
      <c r="M6101"/>
      <c r="N6101"/>
      <c r="O6101"/>
      <c r="S6101"/>
      <c r="T6101"/>
      <c r="U6101"/>
      <c r="V6101"/>
      <c r="Y6101"/>
      <c r="Z6101"/>
      <c r="AA6101"/>
      <c r="AB6101"/>
      <c r="AC6101"/>
      <c r="AD6101"/>
      <c r="AE6101"/>
      <c r="AF6101"/>
      <c r="AG6101"/>
      <c r="AH6101"/>
      <c r="AI6101"/>
      <c r="AJ6101"/>
      <c r="AK6101"/>
      <c r="AL6101"/>
    </row>
    <row r="6102" spans="3:38" ht="15" customHeight="1" x14ac:dyDescent="0.35">
      <c r="C6102"/>
      <c r="D6102"/>
      <c r="E6102"/>
      <c r="F6102"/>
      <c r="G6102"/>
      <c r="H6102"/>
      <c r="I6102"/>
      <c r="J6102"/>
      <c r="K6102"/>
      <c r="L6102"/>
      <c r="M6102"/>
      <c r="N6102"/>
      <c r="O6102"/>
      <c r="S6102"/>
      <c r="T6102"/>
      <c r="U6102"/>
      <c r="V6102"/>
      <c r="Y6102"/>
      <c r="Z6102"/>
      <c r="AA6102"/>
      <c r="AB6102"/>
      <c r="AC6102"/>
      <c r="AD6102"/>
      <c r="AE6102"/>
      <c r="AF6102"/>
      <c r="AG6102"/>
      <c r="AH6102"/>
      <c r="AI6102"/>
      <c r="AJ6102"/>
      <c r="AK6102"/>
      <c r="AL6102"/>
    </row>
    <row r="6103" spans="3:38" ht="15" customHeight="1" x14ac:dyDescent="0.35">
      <c r="C6103"/>
      <c r="D6103"/>
      <c r="E6103"/>
      <c r="F6103"/>
      <c r="G6103"/>
      <c r="H6103"/>
      <c r="I6103"/>
      <c r="J6103"/>
      <c r="K6103"/>
      <c r="L6103"/>
      <c r="M6103"/>
      <c r="N6103"/>
      <c r="O6103"/>
      <c r="S6103"/>
      <c r="T6103"/>
      <c r="U6103"/>
      <c r="V6103"/>
      <c r="Y6103"/>
      <c r="Z6103"/>
      <c r="AA6103"/>
      <c r="AB6103"/>
      <c r="AC6103"/>
      <c r="AD6103"/>
      <c r="AE6103"/>
      <c r="AF6103"/>
      <c r="AG6103"/>
      <c r="AH6103"/>
      <c r="AI6103"/>
      <c r="AJ6103"/>
      <c r="AK6103"/>
      <c r="AL6103"/>
    </row>
    <row r="6104" spans="3:38" ht="15" customHeight="1" x14ac:dyDescent="0.35">
      <c r="C6104"/>
      <c r="D6104"/>
      <c r="E6104"/>
      <c r="F6104"/>
      <c r="G6104"/>
      <c r="H6104"/>
      <c r="I6104"/>
      <c r="J6104"/>
      <c r="K6104"/>
      <c r="L6104"/>
      <c r="M6104"/>
      <c r="N6104"/>
      <c r="O6104"/>
      <c r="S6104"/>
      <c r="T6104"/>
      <c r="U6104"/>
      <c r="V6104"/>
      <c r="Y6104"/>
      <c r="Z6104"/>
      <c r="AA6104"/>
      <c r="AB6104"/>
      <c r="AC6104"/>
      <c r="AD6104"/>
      <c r="AE6104"/>
      <c r="AF6104"/>
      <c r="AG6104"/>
      <c r="AH6104"/>
      <c r="AI6104"/>
      <c r="AJ6104"/>
      <c r="AK6104"/>
      <c r="AL6104"/>
    </row>
    <row r="6105" spans="3:38" ht="15" customHeight="1" x14ac:dyDescent="0.35">
      <c r="C6105"/>
      <c r="D6105"/>
      <c r="E6105"/>
      <c r="F6105"/>
      <c r="G6105"/>
      <c r="H6105"/>
      <c r="I6105"/>
      <c r="J6105"/>
      <c r="K6105"/>
      <c r="L6105"/>
      <c r="M6105"/>
      <c r="N6105"/>
      <c r="O6105"/>
      <c r="S6105"/>
      <c r="T6105"/>
      <c r="U6105"/>
      <c r="V6105"/>
      <c r="Y6105"/>
      <c r="Z6105"/>
      <c r="AA6105"/>
      <c r="AB6105"/>
      <c r="AC6105"/>
      <c r="AD6105"/>
      <c r="AE6105"/>
      <c r="AF6105"/>
      <c r="AG6105"/>
      <c r="AH6105"/>
      <c r="AI6105"/>
      <c r="AJ6105"/>
      <c r="AK6105"/>
      <c r="AL6105"/>
    </row>
    <row r="6106" spans="3:38" ht="15" customHeight="1" x14ac:dyDescent="0.35">
      <c r="C6106"/>
      <c r="D6106"/>
      <c r="E6106"/>
      <c r="F6106"/>
      <c r="G6106"/>
      <c r="H6106"/>
      <c r="I6106"/>
      <c r="J6106"/>
      <c r="K6106"/>
      <c r="L6106"/>
      <c r="M6106"/>
      <c r="N6106"/>
      <c r="O6106"/>
      <c r="S6106"/>
      <c r="T6106"/>
      <c r="U6106"/>
      <c r="V6106"/>
      <c r="Y6106"/>
      <c r="Z6106"/>
      <c r="AA6106"/>
      <c r="AB6106"/>
      <c r="AC6106"/>
      <c r="AD6106"/>
      <c r="AE6106"/>
      <c r="AF6106"/>
      <c r="AG6106"/>
      <c r="AH6106"/>
      <c r="AI6106"/>
      <c r="AJ6106"/>
      <c r="AK6106"/>
      <c r="AL6106"/>
    </row>
    <row r="6107" spans="3:38" ht="15" customHeight="1" x14ac:dyDescent="0.35">
      <c r="C6107"/>
      <c r="D6107"/>
      <c r="E6107"/>
      <c r="F6107"/>
      <c r="G6107"/>
      <c r="H6107"/>
      <c r="I6107"/>
      <c r="J6107"/>
      <c r="K6107"/>
      <c r="L6107"/>
      <c r="M6107"/>
      <c r="N6107"/>
      <c r="O6107"/>
      <c r="S6107"/>
      <c r="T6107"/>
      <c r="U6107"/>
      <c r="V6107"/>
      <c r="Y6107"/>
      <c r="Z6107"/>
      <c r="AA6107"/>
      <c r="AB6107"/>
      <c r="AC6107"/>
      <c r="AD6107"/>
      <c r="AE6107"/>
      <c r="AF6107"/>
      <c r="AG6107"/>
      <c r="AH6107"/>
      <c r="AI6107"/>
      <c r="AJ6107"/>
      <c r="AK6107"/>
      <c r="AL6107"/>
    </row>
    <row r="6108" spans="3:38" ht="15" customHeight="1" x14ac:dyDescent="0.35">
      <c r="C6108"/>
      <c r="D6108"/>
      <c r="E6108"/>
      <c r="F6108"/>
      <c r="G6108"/>
      <c r="H6108"/>
      <c r="I6108"/>
      <c r="J6108"/>
      <c r="K6108"/>
      <c r="L6108"/>
      <c r="M6108"/>
      <c r="N6108"/>
      <c r="O6108"/>
      <c r="S6108"/>
      <c r="T6108"/>
      <c r="U6108"/>
      <c r="V6108"/>
      <c r="Y6108"/>
      <c r="Z6108"/>
      <c r="AA6108"/>
      <c r="AB6108"/>
      <c r="AC6108"/>
      <c r="AD6108"/>
      <c r="AE6108"/>
      <c r="AF6108"/>
      <c r="AG6108"/>
      <c r="AH6108"/>
      <c r="AI6108"/>
      <c r="AJ6108"/>
      <c r="AK6108"/>
      <c r="AL6108"/>
    </row>
    <row r="6109" spans="3:38" ht="15" customHeight="1" x14ac:dyDescent="0.35">
      <c r="C6109"/>
      <c r="D6109"/>
      <c r="E6109"/>
      <c r="F6109"/>
      <c r="G6109"/>
      <c r="H6109"/>
      <c r="I6109"/>
      <c r="J6109"/>
      <c r="K6109"/>
      <c r="L6109"/>
      <c r="M6109"/>
      <c r="N6109"/>
      <c r="O6109"/>
      <c r="S6109"/>
      <c r="T6109"/>
      <c r="U6109"/>
      <c r="V6109"/>
      <c r="Y6109"/>
      <c r="Z6109"/>
      <c r="AA6109"/>
      <c r="AB6109"/>
      <c r="AC6109"/>
      <c r="AD6109"/>
      <c r="AE6109"/>
      <c r="AF6109"/>
      <c r="AG6109"/>
      <c r="AH6109"/>
      <c r="AI6109"/>
      <c r="AJ6109"/>
      <c r="AK6109"/>
      <c r="AL6109"/>
    </row>
    <row r="6110" spans="3:38" ht="15" customHeight="1" x14ac:dyDescent="0.35">
      <c r="C6110"/>
      <c r="D6110"/>
      <c r="E6110"/>
      <c r="F6110"/>
      <c r="G6110"/>
      <c r="H6110"/>
      <c r="I6110"/>
      <c r="J6110"/>
      <c r="K6110"/>
      <c r="L6110"/>
      <c r="M6110"/>
      <c r="N6110"/>
      <c r="O6110"/>
      <c r="S6110"/>
      <c r="T6110"/>
      <c r="U6110"/>
      <c r="V6110"/>
      <c r="Y6110"/>
      <c r="Z6110"/>
      <c r="AA6110"/>
      <c r="AB6110"/>
      <c r="AC6110"/>
      <c r="AD6110"/>
      <c r="AE6110"/>
      <c r="AF6110"/>
      <c r="AG6110"/>
      <c r="AH6110"/>
      <c r="AI6110"/>
      <c r="AJ6110"/>
      <c r="AK6110"/>
      <c r="AL6110"/>
    </row>
    <row r="6111" spans="3:38" ht="15" customHeight="1" x14ac:dyDescent="0.35">
      <c r="C6111"/>
      <c r="D6111"/>
      <c r="E6111"/>
      <c r="F6111"/>
      <c r="G6111"/>
      <c r="H6111"/>
      <c r="I6111"/>
      <c r="J6111"/>
      <c r="K6111"/>
      <c r="L6111"/>
      <c r="M6111"/>
      <c r="N6111"/>
      <c r="O6111"/>
      <c r="S6111"/>
      <c r="T6111"/>
      <c r="U6111"/>
      <c r="V6111"/>
      <c r="Y6111"/>
      <c r="Z6111"/>
      <c r="AA6111"/>
      <c r="AB6111"/>
      <c r="AC6111"/>
      <c r="AD6111"/>
      <c r="AE6111"/>
      <c r="AF6111"/>
      <c r="AG6111"/>
      <c r="AH6111"/>
      <c r="AI6111"/>
      <c r="AJ6111"/>
      <c r="AK6111"/>
      <c r="AL6111"/>
    </row>
    <row r="6112" spans="3:38" ht="15" customHeight="1" x14ac:dyDescent="0.35">
      <c r="C6112"/>
      <c r="D6112"/>
      <c r="E6112"/>
      <c r="F6112"/>
      <c r="G6112"/>
      <c r="H6112"/>
      <c r="I6112"/>
      <c r="J6112"/>
      <c r="K6112"/>
      <c r="L6112"/>
      <c r="M6112"/>
      <c r="N6112"/>
      <c r="O6112"/>
      <c r="S6112"/>
      <c r="T6112"/>
      <c r="U6112"/>
      <c r="V6112"/>
      <c r="Y6112"/>
      <c r="Z6112"/>
      <c r="AA6112"/>
      <c r="AB6112"/>
      <c r="AC6112"/>
      <c r="AD6112"/>
      <c r="AE6112"/>
      <c r="AF6112"/>
      <c r="AG6112"/>
      <c r="AH6112"/>
      <c r="AI6112"/>
      <c r="AJ6112"/>
      <c r="AK6112"/>
      <c r="AL6112"/>
    </row>
    <row r="6113" spans="3:38" ht="15" customHeight="1" x14ac:dyDescent="0.35">
      <c r="C6113"/>
      <c r="D6113"/>
      <c r="E6113"/>
      <c r="F6113"/>
      <c r="G6113"/>
      <c r="H6113"/>
      <c r="I6113"/>
      <c r="J6113"/>
      <c r="K6113"/>
      <c r="L6113"/>
      <c r="M6113"/>
      <c r="N6113"/>
      <c r="O6113"/>
      <c r="S6113"/>
      <c r="T6113"/>
      <c r="U6113"/>
      <c r="V6113"/>
      <c r="Y6113"/>
      <c r="Z6113"/>
      <c r="AA6113"/>
      <c r="AB6113"/>
      <c r="AC6113"/>
      <c r="AD6113"/>
      <c r="AE6113"/>
      <c r="AF6113"/>
      <c r="AG6113"/>
      <c r="AH6113"/>
      <c r="AI6113"/>
      <c r="AJ6113"/>
      <c r="AK6113"/>
      <c r="AL6113"/>
    </row>
    <row r="6114" spans="3:38" ht="15" customHeight="1" x14ac:dyDescent="0.35">
      <c r="C6114"/>
      <c r="D6114"/>
      <c r="E6114"/>
      <c r="F6114"/>
      <c r="G6114"/>
      <c r="H6114"/>
      <c r="I6114"/>
      <c r="J6114"/>
      <c r="K6114"/>
      <c r="L6114"/>
      <c r="M6114"/>
      <c r="N6114"/>
      <c r="O6114"/>
      <c r="S6114"/>
      <c r="T6114"/>
      <c r="U6114"/>
      <c r="V6114"/>
      <c r="Y6114"/>
      <c r="Z6114"/>
      <c r="AA6114"/>
      <c r="AB6114"/>
      <c r="AC6114"/>
      <c r="AD6114"/>
      <c r="AE6114"/>
      <c r="AF6114"/>
      <c r="AG6114"/>
      <c r="AH6114"/>
      <c r="AI6114"/>
      <c r="AJ6114"/>
      <c r="AK6114"/>
      <c r="AL6114"/>
    </row>
    <row r="6115" spans="3:38" ht="15" customHeight="1" x14ac:dyDescent="0.35">
      <c r="C6115"/>
      <c r="D6115"/>
      <c r="E6115"/>
      <c r="F6115"/>
      <c r="G6115"/>
      <c r="H6115"/>
      <c r="I6115"/>
      <c r="J6115"/>
      <c r="K6115"/>
      <c r="L6115"/>
      <c r="M6115"/>
      <c r="N6115"/>
      <c r="O6115"/>
      <c r="S6115"/>
      <c r="T6115"/>
      <c r="U6115"/>
      <c r="V6115"/>
      <c r="Y6115"/>
      <c r="Z6115"/>
      <c r="AA6115"/>
      <c r="AB6115"/>
      <c r="AC6115"/>
      <c r="AD6115"/>
      <c r="AE6115"/>
      <c r="AF6115"/>
      <c r="AG6115"/>
      <c r="AH6115"/>
      <c r="AI6115"/>
      <c r="AJ6115"/>
      <c r="AK6115"/>
      <c r="AL6115"/>
    </row>
    <row r="6116" spans="3:38" ht="15" customHeight="1" x14ac:dyDescent="0.35">
      <c r="C6116"/>
      <c r="D6116"/>
      <c r="E6116"/>
      <c r="F6116"/>
      <c r="G6116"/>
      <c r="H6116"/>
      <c r="I6116"/>
      <c r="J6116"/>
      <c r="K6116"/>
      <c r="L6116"/>
      <c r="M6116"/>
      <c r="N6116"/>
      <c r="O6116"/>
      <c r="S6116"/>
      <c r="T6116"/>
      <c r="U6116"/>
      <c r="V6116"/>
      <c r="Y6116"/>
      <c r="Z6116"/>
      <c r="AA6116"/>
      <c r="AB6116"/>
      <c r="AC6116"/>
      <c r="AD6116"/>
      <c r="AE6116"/>
      <c r="AF6116"/>
      <c r="AG6116"/>
      <c r="AH6116"/>
      <c r="AI6116"/>
      <c r="AJ6116"/>
      <c r="AK6116"/>
      <c r="AL6116"/>
    </row>
    <row r="6117" spans="3:38" ht="15" customHeight="1" x14ac:dyDescent="0.35">
      <c r="C6117"/>
      <c r="D6117"/>
      <c r="E6117"/>
      <c r="F6117"/>
      <c r="G6117"/>
      <c r="H6117"/>
      <c r="I6117"/>
      <c r="J6117"/>
      <c r="K6117"/>
      <c r="L6117"/>
      <c r="M6117"/>
      <c r="N6117"/>
      <c r="O6117"/>
      <c r="S6117"/>
      <c r="T6117"/>
      <c r="U6117"/>
      <c r="V6117"/>
      <c r="Y6117"/>
      <c r="Z6117"/>
      <c r="AA6117"/>
      <c r="AB6117"/>
      <c r="AC6117"/>
      <c r="AD6117"/>
      <c r="AE6117"/>
      <c r="AF6117"/>
      <c r="AG6117"/>
      <c r="AH6117"/>
      <c r="AI6117"/>
      <c r="AJ6117"/>
      <c r="AK6117"/>
      <c r="AL6117"/>
    </row>
    <row r="6118" spans="3:38" ht="15" customHeight="1" x14ac:dyDescent="0.35">
      <c r="C6118"/>
      <c r="D6118"/>
      <c r="E6118"/>
      <c r="F6118"/>
      <c r="G6118"/>
      <c r="H6118"/>
      <c r="I6118"/>
      <c r="J6118"/>
      <c r="K6118"/>
      <c r="L6118"/>
      <c r="M6118"/>
      <c r="N6118"/>
      <c r="O6118"/>
      <c r="S6118"/>
      <c r="T6118"/>
      <c r="U6118"/>
      <c r="V6118"/>
      <c r="Y6118"/>
      <c r="Z6118"/>
      <c r="AA6118"/>
      <c r="AB6118"/>
      <c r="AC6118"/>
      <c r="AD6118"/>
      <c r="AE6118"/>
      <c r="AF6118"/>
      <c r="AG6118"/>
      <c r="AH6118"/>
      <c r="AI6118"/>
      <c r="AJ6118"/>
      <c r="AK6118"/>
      <c r="AL6118"/>
    </row>
    <row r="6119" spans="3:38" ht="15" customHeight="1" x14ac:dyDescent="0.35">
      <c r="C6119"/>
      <c r="D6119"/>
      <c r="E6119"/>
      <c r="F6119"/>
      <c r="G6119"/>
      <c r="H6119"/>
      <c r="I6119"/>
      <c r="J6119"/>
      <c r="K6119"/>
      <c r="L6119"/>
      <c r="M6119"/>
      <c r="N6119"/>
      <c r="O6119"/>
      <c r="S6119"/>
      <c r="T6119"/>
      <c r="U6119"/>
      <c r="V6119"/>
      <c r="Y6119"/>
      <c r="Z6119"/>
      <c r="AA6119"/>
      <c r="AB6119"/>
      <c r="AC6119"/>
      <c r="AD6119"/>
      <c r="AE6119"/>
      <c r="AF6119"/>
      <c r="AG6119"/>
      <c r="AH6119"/>
      <c r="AI6119"/>
      <c r="AJ6119"/>
      <c r="AK6119"/>
      <c r="AL6119"/>
    </row>
    <row r="6120" spans="3:38" ht="15" customHeight="1" x14ac:dyDescent="0.35">
      <c r="C6120"/>
      <c r="D6120"/>
      <c r="E6120"/>
      <c r="F6120"/>
      <c r="G6120"/>
      <c r="H6120"/>
      <c r="I6120"/>
      <c r="J6120"/>
      <c r="K6120"/>
      <c r="L6120"/>
      <c r="M6120"/>
      <c r="N6120"/>
      <c r="O6120"/>
      <c r="S6120"/>
      <c r="T6120"/>
      <c r="U6120"/>
      <c r="V6120"/>
      <c r="Y6120"/>
      <c r="Z6120"/>
      <c r="AA6120"/>
      <c r="AB6120"/>
      <c r="AC6120"/>
      <c r="AD6120"/>
      <c r="AE6120"/>
      <c r="AF6120"/>
      <c r="AG6120"/>
      <c r="AH6120"/>
      <c r="AI6120"/>
      <c r="AJ6120"/>
      <c r="AK6120"/>
      <c r="AL6120"/>
    </row>
    <row r="6121" spans="3:38" ht="15" customHeight="1" x14ac:dyDescent="0.35">
      <c r="C6121"/>
      <c r="D6121"/>
      <c r="E6121"/>
      <c r="F6121"/>
      <c r="G6121"/>
      <c r="H6121"/>
      <c r="I6121"/>
      <c r="J6121"/>
      <c r="K6121"/>
      <c r="L6121"/>
      <c r="M6121"/>
      <c r="N6121"/>
      <c r="O6121"/>
      <c r="S6121"/>
      <c r="T6121"/>
      <c r="U6121"/>
      <c r="V6121"/>
      <c r="Y6121"/>
      <c r="Z6121"/>
      <c r="AA6121"/>
      <c r="AB6121"/>
      <c r="AC6121"/>
      <c r="AD6121"/>
      <c r="AE6121"/>
      <c r="AF6121"/>
      <c r="AG6121"/>
      <c r="AH6121"/>
      <c r="AI6121"/>
      <c r="AJ6121"/>
      <c r="AK6121"/>
      <c r="AL6121"/>
    </row>
    <row r="6122" spans="3:38" ht="15" customHeight="1" x14ac:dyDescent="0.35">
      <c r="C6122"/>
      <c r="D6122"/>
      <c r="E6122"/>
      <c r="F6122"/>
      <c r="G6122"/>
      <c r="H6122"/>
      <c r="I6122"/>
      <c r="J6122"/>
      <c r="K6122"/>
      <c r="L6122"/>
      <c r="M6122"/>
      <c r="N6122"/>
      <c r="O6122"/>
      <c r="S6122"/>
      <c r="T6122"/>
      <c r="U6122"/>
      <c r="V6122"/>
      <c r="Y6122"/>
      <c r="Z6122"/>
      <c r="AA6122"/>
      <c r="AB6122"/>
      <c r="AC6122"/>
      <c r="AD6122"/>
      <c r="AE6122"/>
      <c r="AF6122"/>
      <c r="AG6122"/>
      <c r="AH6122"/>
      <c r="AI6122"/>
      <c r="AJ6122"/>
      <c r="AK6122"/>
      <c r="AL6122"/>
    </row>
    <row r="6123" spans="3:38" ht="15" customHeight="1" x14ac:dyDescent="0.35">
      <c r="C6123"/>
      <c r="D6123"/>
      <c r="E6123"/>
      <c r="F6123"/>
      <c r="G6123"/>
      <c r="H6123"/>
      <c r="I6123"/>
      <c r="J6123"/>
      <c r="K6123"/>
      <c r="L6123"/>
      <c r="M6123"/>
      <c r="N6123"/>
      <c r="O6123"/>
      <c r="S6123"/>
      <c r="T6123"/>
      <c r="U6123"/>
      <c r="V6123"/>
      <c r="Y6123"/>
      <c r="Z6123"/>
      <c r="AA6123"/>
      <c r="AB6123"/>
      <c r="AC6123"/>
      <c r="AD6123"/>
      <c r="AE6123"/>
      <c r="AF6123"/>
      <c r="AG6123"/>
      <c r="AH6123"/>
      <c r="AI6123"/>
      <c r="AJ6123"/>
      <c r="AK6123"/>
      <c r="AL6123"/>
    </row>
    <row r="6124" spans="3:38" ht="15" customHeight="1" x14ac:dyDescent="0.35">
      <c r="C6124"/>
      <c r="D6124"/>
      <c r="E6124"/>
      <c r="F6124"/>
      <c r="G6124"/>
      <c r="H6124"/>
      <c r="I6124"/>
      <c r="J6124"/>
      <c r="K6124"/>
      <c r="L6124"/>
      <c r="M6124"/>
      <c r="N6124"/>
      <c r="O6124"/>
      <c r="S6124"/>
      <c r="T6124"/>
      <c r="U6124"/>
      <c r="V6124"/>
      <c r="Y6124"/>
      <c r="Z6124"/>
      <c r="AA6124"/>
      <c r="AB6124"/>
      <c r="AC6124"/>
      <c r="AD6124"/>
      <c r="AE6124"/>
      <c r="AF6124"/>
      <c r="AG6124"/>
      <c r="AH6124"/>
      <c r="AI6124"/>
      <c r="AJ6124"/>
      <c r="AK6124"/>
      <c r="AL6124"/>
    </row>
    <row r="6125" spans="3:38" ht="15" customHeight="1" x14ac:dyDescent="0.35">
      <c r="C6125"/>
      <c r="D6125"/>
      <c r="E6125"/>
      <c r="F6125"/>
      <c r="G6125"/>
      <c r="H6125"/>
      <c r="I6125"/>
      <c r="J6125"/>
      <c r="K6125"/>
      <c r="L6125"/>
      <c r="M6125"/>
      <c r="N6125"/>
      <c r="O6125"/>
      <c r="S6125"/>
      <c r="T6125"/>
      <c r="U6125"/>
      <c r="V6125"/>
      <c r="Y6125"/>
      <c r="Z6125"/>
      <c r="AA6125"/>
      <c r="AB6125"/>
      <c r="AC6125"/>
      <c r="AD6125"/>
      <c r="AE6125"/>
      <c r="AF6125"/>
      <c r="AG6125"/>
      <c r="AH6125"/>
      <c r="AI6125"/>
      <c r="AJ6125"/>
      <c r="AK6125"/>
      <c r="AL6125"/>
    </row>
    <row r="6126" spans="3:38" ht="15" customHeight="1" x14ac:dyDescent="0.35">
      <c r="C6126"/>
      <c r="D6126"/>
      <c r="E6126"/>
      <c r="F6126"/>
      <c r="G6126"/>
      <c r="H6126"/>
      <c r="I6126"/>
      <c r="J6126"/>
      <c r="K6126"/>
      <c r="L6126"/>
      <c r="M6126"/>
      <c r="N6126"/>
      <c r="O6126"/>
      <c r="S6126"/>
      <c r="T6126"/>
      <c r="U6126"/>
      <c r="V6126"/>
      <c r="Y6126"/>
      <c r="Z6126"/>
      <c r="AA6126"/>
      <c r="AB6126"/>
      <c r="AC6126"/>
      <c r="AD6126"/>
      <c r="AE6126"/>
      <c r="AF6126"/>
      <c r="AG6126"/>
      <c r="AH6126"/>
      <c r="AI6126"/>
      <c r="AJ6126"/>
      <c r="AK6126"/>
      <c r="AL6126"/>
    </row>
    <row r="6127" spans="3:38" ht="15" customHeight="1" x14ac:dyDescent="0.35">
      <c r="C6127"/>
      <c r="D6127"/>
      <c r="E6127"/>
      <c r="F6127"/>
      <c r="G6127"/>
      <c r="H6127"/>
      <c r="I6127"/>
      <c r="J6127"/>
      <c r="K6127"/>
      <c r="L6127"/>
      <c r="M6127"/>
      <c r="N6127"/>
      <c r="O6127"/>
      <c r="S6127"/>
      <c r="T6127"/>
      <c r="U6127"/>
      <c r="V6127"/>
      <c r="Y6127"/>
      <c r="Z6127"/>
      <c r="AA6127"/>
      <c r="AB6127"/>
      <c r="AC6127"/>
      <c r="AD6127"/>
      <c r="AE6127"/>
      <c r="AF6127"/>
      <c r="AG6127"/>
      <c r="AH6127"/>
      <c r="AI6127"/>
      <c r="AJ6127"/>
      <c r="AK6127"/>
      <c r="AL6127"/>
    </row>
    <row r="6128" spans="3:38" ht="15" customHeight="1" x14ac:dyDescent="0.35">
      <c r="C6128"/>
      <c r="D6128"/>
      <c r="E6128"/>
      <c r="F6128"/>
      <c r="G6128"/>
      <c r="H6128"/>
      <c r="I6128"/>
      <c r="J6128"/>
      <c r="K6128"/>
      <c r="L6128"/>
      <c r="M6128"/>
      <c r="N6128"/>
      <c r="O6128"/>
      <c r="S6128"/>
      <c r="T6128"/>
      <c r="U6128"/>
      <c r="V6128"/>
      <c r="Y6128"/>
      <c r="Z6128"/>
      <c r="AA6128"/>
      <c r="AB6128"/>
      <c r="AC6128"/>
      <c r="AD6128"/>
      <c r="AE6128"/>
      <c r="AF6128"/>
      <c r="AG6128"/>
      <c r="AH6128"/>
      <c r="AI6128"/>
      <c r="AJ6128"/>
      <c r="AK6128"/>
      <c r="AL6128"/>
    </row>
    <row r="6129" spans="3:38" ht="15" customHeight="1" x14ac:dyDescent="0.35">
      <c r="C6129"/>
      <c r="D6129"/>
      <c r="E6129"/>
      <c r="F6129"/>
      <c r="G6129"/>
      <c r="H6129"/>
      <c r="I6129"/>
      <c r="J6129"/>
      <c r="K6129"/>
      <c r="L6129"/>
      <c r="M6129"/>
      <c r="N6129"/>
      <c r="O6129"/>
      <c r="S6129"/>
      <c r="T6129"/>
      <c r="U6129"/>
      <c r="V6129"/>
      <c r="Y6129"/>
      <c r="Z6129"/>
      <c r="AA6129"/>
      <c r="AB6129"/>
      <c r="AC6129"/>
      <c r="AD6129"/>
      <c r="AE6129"/>
      <c r="AF6129"/>
      <c r="AG6129"/>
      <c r="AH6129"/>
      <c r="AI6129"/>
      <c r="AJ6129"/>
      <c r="AK6129"/>
      <c r="AL6129"/>
    </row>
    <row r="6130" spans="3:38" ht="15" customHeight="1" x14ac:dyDescent="0.35">
      <c r="C6130"/>
      <c r="D6130"/>
      <c r="E6130"/>
      <c r="F6130"/>
      <c r="G6130"/>
      <c r="H6130"/>
      <c r="I6130"/>
      <c r="J6130"/>
      <c r="K6130"/>
      <c r="L6130"/>
      <c r="M6130"/>
      <c r="N6130"/>
      <c r="O6130"/>
      <c r="S6130"/>
      <c r="T6130"/>
      <c r="U6130"/>
      <c r="V6130"/>
      <c r="Y6130"/>
      <c r="Z6130"/>
      <c r="AA6130"/>
      <c r="AB6130"/>
      <c r="AC6130"/>
      <c r="AD6130"/>
      <c r="AE6130"/>
      <c r="AF6130"/>
      <c r="AG6130"/>
      <c r="AH6130"/>
      <c r="AI6130"/>
      <c r="AJ6130"/>
      <c r="AK6130"/>
      <c r="AL6130"/>
    </row>
    <row r="6131" spans="3:38" ht="15" customHeight="1" x14ac:dyDescent="0.35">
      <c r="C6131"/>
      <c r="D6131"/>
      <c r="E6131"/>
      <c r="F6131"/>
      <c r="G6131"/>
      <c r="H6131"/>
      <c r="I6131"/>
      <c r="J6131"/>
      <c r="K6131"/>
      <c r="L6131"/>
      <c r="M6131"/>
      <c r="N6131"/>
      <c r="O6131"/>
      <c r="S6131"/>
      <c r="T6131"/>
      <c r="U6131"/>
      <c r="V6131"/>
      <c r="Y6131"/>
      <c r="Z6131"/>
      <c r="AA6131"/>
      <c r="AB6131"/>
      <c r="AC6131"/>
      <c r="AD6131"/>
      <c r="AE6131"/>
      <c r="AF6131"/>
      <c r="AG6131"/>
      <c r="AH6131"/>
      <c r="AI6131"/>
      <c r="AJ6131"/>
      <c r="AK6131"/>
      <c r="AL6131"/>
    </row>
    <row r="6132" spans="3:38" ht="15" customHeight="1" x14ac:dyDescent="0.35">
      <c r="C6132"/>
      <c r="D6132"/>
      <c r="E6132"/>
      <c r="F6132"/>
      <c r="G6132"/>
      <c r="H6132"/>
      <c r="I6132"/>
      <c r="J6132"/>
      <c r="K6132"/>
      <c r="L6132"/>
      <c r="M6132"/>
      <c r="N6132"/>
      <c r="O6132"/>
      <c r="S6132"/>
      <c r="T6132"/>
      <c r="U6132"/>
      <c r="V6132"/>
      <c r="Y6132"/>
      <c r="Z6132"/>
      <c r="AA6132"/>
      <c r="AB6132"/>
      <c r="AC6132"/>
      <c r="AD6132"/>
      <c r="AE6132"/>
      <c r="AF6132"/>
      <c r="AG6132"/>
      <c r="AH6132"/>
      <c r="AI6132"/>
      <c r="AJ6132"/>
      <c r="AK6132"/>
      <c r="AL6132"/>
    </row>
    <row r="6133" spans="3:38" ht="15" customHeight="1" x14ac:dyDescent="0.35">
      <c r="C6133"/>
      <c r="D6133"/>
      <c r="E6133"/>
      <c r="F6133"/>
      <c r="G6133"/>
      <c r="H6133"/>
      <c r="I6133"/>
      <c r="J6133"/>
      <c r="K6133"/>
      <c r="L6133"/>
      <c r="M6133"/>
      <c r="N6133"/>
      <c r="O6133"/>
      <c r="S6133"/>
      <c r="T6133"/>
      <c r="U6133"/>
      <c r="V6133"/>
      <c r="Y6133"/>
      <c r="Z6133"/>
      <c r="AA6133"/>
      <c r="AB6133"/>
      <c r="AC6133"/>
      <c r="AD6133"/>
      <c r="AE6133"/>
      <c r="AF6133"/>
      <c r="AG6133"/>
      <c r="AH6133"/>
      <c r="AI6133"/>
      <c r="AJ6133"/>
      <c r="AK6133"/>
      <c r="AL6133"/>
    </row>
    <row r="6134" spans="3:38" ht="15" customHeight="1" x14ac:dyDescent="0.35">
      <c r="C6134"/>
      <c r="D6134"/>
      <c r="E6134"/>
      <c r="F6134"/>
      <c r="G6134"/>
      <c r="H6134"/>
      <c r="I6134"/>
      <c r="J6134"/>
      <c r="K6134"/>
      <c r="L6134"/>
      <c r="M6134"/>
      <c r="N6134"/>
      <c r="O6134"/>
      <c r="S6134"/>
      <c r="T6134"/>
      <c r="U6134"/>
      <c r="V6134"/>
      <c r="Y6134"/>
      <c r="Z6134"/>
      <c r="AA6134"/>
      <c r="AB6134"/>
      <c r="AC6134"/>
      <c r="AD6134"/>
      <c r="AE6134"/>
      <c r="AF6134"/>
      <c r="AG6134"/>
      <c r="AH6134"/>
      <c r="AI6134"/>
      <c r="AJ6134"/>
      <c r="AK6134"/>
      <c r="AL6134"/>
    </row>
    <row r="6135" spans="3:38" ht="15" customHeight="1" x14ac:dyDescent="0.35">
      <c r="C6135"/>
      <c r="D6135"/>
      <c r="E6135"/>
      <c r="F6135"/>
      <c r="G6135"/>
      <c r="H6135"/>
      <c r="I6135"/>
      <c r="J6135"/>
      <c r="K6135"/>
      <c r="L6135"/>
      <c r="M6135"/>
      <c r="N6135"/>
      <c r="O6135"/>
      <c r="S6135"/>
      <c r="T6135"/>
      <c r="U6135"/>
      <c r="V6135"/>
      <c r="Y6135"/>
      <c r="Z6135"/>
      <c r="AA6135"/>
      <c r="AB6135"/>
      <c r="AC6135"/>
      <c r="AD6135"/>
      <c r="AE6135"/>
      <c r="AF6135"/>
      <c r="AG6135"/>
      <c r="AH6135"/>
      <c r="AI6135"/>
      <c r="AJ6135"/>
      <c r="AK6135"/>
      <c r="AL6135"/>
    </row>
    <row r="6136" spans="3:38" ht="15" customHeight="1" x14ac:dyDescent="0.35">
      <c r="C6136"/>
      <c r="D6136"/>
      <c r="E6136"/>
      <c r="F6136"/>
      <c r="G6136"/>
      <c r="H6136"/>
      <c r="I6136"/>
      <c r="J6136"/>
      <c r="K6136"/>
      <c r="L6136"/>
      <c r="M6136"/>
      <c r="N6136"/>
      <c r="O6136"/>
      <c r="S6136"/>
      <c r="T6136"/>
      <c r="U6136"/>
      <c r="V6136"/>
      <c r="Y6136"/>
      <c r="Z6136"/>
      <c r="AA6136"/>
      <c r="AB6136"/>
      <c r="AC6136"/>
      <c r="AD6136"/>
      <c r="AE6136"/>
      <c r="AF6136"/>
      <c r="AG6136"/>
      <c r="AH6136"/>
      <c r="AI6136"/>
      <c r="AJ6136"/>
      <c r="AK6136"/>
      <c r="AL6136"/>
    </row>
    <row r="6137" spans="3:38" ht="15" customHeight="1" x14ac:dyDescent="0.35">
      <c r="C6137"/>
      <c r="D6137"/>
      <c r="E6137"/>
      <c r="F6137"/>
      <c r="G6137"/>
      <c r="H6137"/>
      <c r="I6137"/>
      <c r="J6137"/>
      <c r="K6137"/>
      <c r="L6137"/>
      <c r="M6137"/>
      <c r="N6137"/>
      <c r="O6137"/>
      <c r="S6137"/>
      <c r="T6137"/>
      <c r="U6137"/>
      <c r="V6137"/>
      <c r="Y6137"/>
      <c r="Z6137"/>
      <c r="AA6137"/>
      <c r="AB6137"/>
      <c r="AC6137"/>
      <c r="AD6137"/>
      <c r="AE6137"/>
      <c r="AF6137"/>
      <c r="AG6137"/>
      <c r="AH6137"/>
      <c r="AI6137"/>
      <c r="AJ6137"/>
      <c r="AK6137"/>
      <c r="AL6137"/>
    </row>
    <row r="6138" spans="3:38" ht="15" customHeight="1" x14ac:dyDescent="0.35">
      <c r="C6138"/>
      <c r="D6138"/>
      <c r="E6138"/>
      <c r="F6138"/>
      <c r="G6138"/>
      <c r="H6138"/>
      <c r="I6138"/>
      <c r="J6138"/>
      <c r="K6138"/>
      <c r="L6138"/>
      <c r="M6138"/>
      <c r="N6138"/>
      <c r="O6138"/>
      <c r="S6138"/>
      <c r="T6138"/>
      <c r="U6138"/>
      <c r="V6138"/>
      <c r="Y6138"/>
      <c r="Z6138"/>
      <c r="AA6138"/>
      <c r="AB6138"/>
      <c r="AC6138"/>
      <c r="AD6138"/>
      <c r="AE6138"/>
      <c r="AF6138"/>
      <c r="AG6138"/>
      <c r="AH6138"/>
      <c r="AI6138"/>
      <c r="AJ6138"/>
      <c r="AK6138"/>
      <c r="AL6138"/>
    </row>
    <row r="6139" spans="3:38" ht="15" customHeight="1" x14ac:dyDescent="0.35">
      <c r="C6139"/>
      <c r="D6139"/>
      <c r="E6139"/>
      <c r="F6139"/>
      <c r="G6139"/>
      <c r="H6139"/>
      <c r="I6139"/>
      <c r="J6139"/>
      <c r="K6139"/>
      <c r="L6139"/>
      <c r="M6139"/>
      <c r="N6139"/>
      <c r="O6139"/>
      <c r="S6139"/>
      <c r="T6139"/>
      <c r="U6139"/>
      <c r="V6139"/>
      <c r="Y6139"/>
      <c r="Z6139"/>
      <c r="AA6139"/>
      <c r="AB6139"/>
      <c r="AC6139"/>
      <c r="AD6139"/>
      <c r="AE6139"/>
      <c r="AF6139"/>
      <c r="AG6139"/>
      <c r="AH6139"/>
      <c r="AI6139"/>
      <c r="AJ6139"/>
      <c r="AK6139"/>
      <c r="AL6139"/>
    </row>
    <row r="6140" spans="3:38" ht="15" customHeight="1" x14ac:dyDescent="0.35">
      <c r="C6140"/>
      <c r="D6140"/>
      <c r="E6140"/>
      <c r="F6140"/>
      <c r="G6140"/>
      <c r="H6140"/>
      <c r="I6140"/>
      <c r="J6140"/>
      <c r="K6140"/>
      <c r="L6140"/>
      <c r="M6140"/>
      <c r="N6140"/>
      <c r="O6140"/>
      <c r="S6140"/>
      <c r="T6140"/>
      <c r="U6140"/>
      <c r="V6140"/>
      <c r="Y6140"/>
      <c r="Z6140"/>
      <c r="AA6140"/>
      <c r="AB6140"/>
      <c r="AC6140"/>
      <c r="AD6140"/>
      <c r="AE6140"/>
      <c r="AF6140"/>
      <c r="AG6140"/>
      <c r="AH6140"/>
      <c r="AI6140"/>
      <c r="AJ6140"/>
      <c r="AK6140"/>
      <c r="AL6140"/>
    </row>
    <row r="6141" spans="3:38" ht="15" customHeight="1" x14ac:dyDescent="0.35">
      <c r="C6141"/>
      <c r="D6141"/>
      <c r="E6141"/>
      <c r="F6141"/>
      <c r="G6141"/>
      <c r="H6141"/>
      <c r="I6141"/>
      <c r="J6141"/>
      <c r="K6141"/>
      <c r="L6141"/>
      <c r="M6141"/>
      <c r="N6141"/>
      <c r="O6141"/>
      <c r="S6141"/>
      <c r="T6141"/>
      <c r="U6141"/>
      <c r="V6141"/>
      <c r="Y6141"/>
      <c r="Z6141"/>
      <c r="AA6141"/>
      <c r="AB6141"/>
      <c r="AC6141"/>
      <c r="AD6141"/>
      <c r="AE6141"/>
      <c r="AF6141"/>
      <c r="AG6141"/>
      <c r="AH6141"/>
      <c r="AI6141"/>
      <c r="AJ6141"/>
      <c r="AK6141"/>
      <c r="AL6141"/>
    </row>
    <row r="6142" spans="3:38" ht="15" customHeight="1" x14ac:dyDescent="0.35">
      <c r="C6142"/>
      <c r="D6142"/>
      <c r="E6142"/>
      <c r="F6142"/>
      <c r="G6142"/>
      <c r="H6142"/>
      <c r="I6142"/>
      <c r="J6142"/>
      <c r="K6142"/>
      <c r="L6142"/>
      <c r="M6142"/>
      <c r="N6142"/>
      <c r="O6142"/>
      <c r="S6142"/>
      <c r="T6142"/>
      <c r="U6142"/>
      <c r="V6142"/>
      <c r="Y6142"/>
      <c r="Z6142"/>
      <c r="AA6142"/>
      <c r="AB6142"/>
      <c r="AC6142"/>
      <c r="AD6142"/>
      <c r="AE6142"/>
      <c r="AF6142"/>
      <c r="AG6142"/>
      <c r="AH6142"/>
      <c r="AI6142"/>
      <c r="AJ6142"/>
      <c r="AK6142"/>
      <c r="AL6142"/>
    </row>
    <row r="6143" spans="3:38" ht="15" customHeight="1" x14ac:dyDescent="0.35">
      <c r="C6143"/>
      <c r="D6143"/>
      <c r="E6143"/>
      <c r="F6143"/>
      <c r="G6143"/>
      <c r="H6143"/>
      <c r="I6143"/>
      <c r="J6143"/>
      <c r="K6143"/>
      <c r="L6143"/>
      <c r="M6143"/>
      <c r="N6143"/>
      <c r="O6143"/>
      <c r="S6143"/>
      <c r="T6143"/>
      <c r="U6143"/>
      <c r="V6143"/>
      <c r="Y6143"/>
      <c r="Z6143"/>
      <c r="AA6143"/>
      <c r="AB6143"/>
      <c r="AC6143"/>
      <c r="AD6143"/>
      <c r="AE6143"/>
      <c r="AF6143"/>
      <c r="AG6143"/>
      <c r="AH6143"/>
      <c r="AI6143"/>
      <c r="AJ6143"/>
      <c r="AK6143"/>
      <c r="AL6143"/>
    </row>
    <row r="6144" spans="3:38" ht="15" customHeight="1" x14ac:dyDescent="0.35">
      <c r="C6144"/>
      <c r="D6144"/>
      <c r="E6144"/>
      <c r="F6144"/>
      <c r="G6144"/>
      <c r="H6144"/>
      <c r="I6144"/>
      <c r="J6144"/>
      <c r="K6144"/>
      <c r="L6144"/>
      <c r="M6144"/>
      <c r="N6144"/>
      <c r="O6144"/>
      <c r="S6144"/>
      <c r="T6144"/>
      <c r="U6144"/>
      <c r="V6144"/>
      <c r="Y6144"/>
      <c r="Z6144"/>
      <c r="AA6144"/>
      <c r="AB6144"/>
      <c r="AC6144"/>
      <c r="AD6144"/>
      <c r="AE6144"/>
      <c r="AF6144"/>
      <c r="AG6144"/>
      <c r="AH6144"/>
      <c r="AI6144"/>
      <c r="AJ6144"/>
      <c r="AK6144"/>
      <c r="AL6144"/>
    </row>
    <row r="6145" spans="3:38" ht="15" customHeight="1" x14ac:dyDescent="0.35">
      <c r="C6145"/>
      <c r="D6145"/>
      <c r="E6145"/>
      <c r="F6145"/>
      <c r="G6145"/>
      <c r="H6145"/>
      <c r="I6145"/>
      <c r="J6145"/>
      <c r="K6145"/>
      <c r="L6145"/>
      <c r="M6145"/>
      <c r="N6145"/>
      <c r="O6145"/>
      <c r="S6145"/>
      <c r="T6145"/>
      <c r="U6145"/>
      <c r="V6145"/>
      <c r="Y6145"/>
      <c r="Z6145"/>
      <c r="AA6145"/>
      <c r="AB6145"/>
      <c r="AC6145"/>
      <c r="AD6145"/>
      <c r="AE6145"/>
      <c r="AF6145"/>
      <c r="AG6145"/>
      <c r="AH6145"/>
      <c r="AI6145"/>
      <c r="AJ6145"/>
      <c r="AK6145"/>
      <c r="AL6145"/>
    </row>
    <row r="6146" spans="3:38" ht="15" customHeight="1" x14ac:dyDescent="0.35">
      <c r="C6146"/>
      <c r="D6146"/>
      <c r="E6146"/>
      <c r="F6146"/>
      <c r="G6146"/>
      <c r="H6146"/>
      <c r="I6146"/>
      <c r="J6146"/>
      <c r="K6146"/>
      <c r="L6146"/>
      <c r="M6146"/>
      <c r="N6146"/>
      <c r="O6146"/>
      <c r="S6146"/>
      <c r="T6146"/>
      <c r="U6146"/>
      <c r="V6146"/>
      <c r="Y6146"/>
      <c r="Z6146"/>
      <c r="AA6146"/>
      <c r="AB6146"/>
      <c r="AC6146"/>
      <c r="AD6146"/>
      <c r="AE6146"/>
      <c r="AF6146"/>
      <c r="AG6146"/>
      <c r="AH6146"/>
      <c r="AI6146"/>
      <c r="AJ6146"/>
      <c r="AK6146"/>
      <c r="AL6146"/>
    </row>
    <row r="6147" spans="3:38" ht="15" customHeight="1" x14ac:dyDescent="0.35">
      <c r="C6147"/>
      <c r="D6147"/>
      <c r="E6147"/>
      <c r="F6147"/>
      <c r="G6147"/>
      <c r="H6147"/>
      <c r="I6147"/>
      <c r="J6147"/>
      <c r="K6147"/>
      <c r="L6147"/>
      <c r="M6147"/>
      <c r="N6147"/>
      <c r="O6147"/>
      <c r="S6147"/>
      <c r="T6147"/>
      <c r="U6147"/>
      <c r="V6147"/>
      <c r="Y6147"/>
      <c r="Z6147"/>
      <c r="AA6147"/>
      <c r="AB6147"/>
      <c r="AC6147"/>
      <c r="AD6147"/>
      <c r="AE6147"/>
      <c r="AF6147"/>
      <c r="AG6147"/>
      <c r="AH6147"/>
      <c r="AI6147"/>
      <c r="AJ6147"/>
      <c r="AK6147"/>
      <c r="AL6147"/>
    </row>
    <row r="6148" spans="3:38" ht="15" customHeight="1" x14ac:dyDescent="0.35">
      <c r="C6148"/>
      <c r="D6148"/>
      <c r="E6148"/>
      <c r="F6148"/>
      <c r="G6148"/>
      <c r="H6148"/>
      <c r="I6148"/>
      <c r="J6148"/>
      <c r="K6148"/>
      <c r="L6148"/>
      <c r="M6148"/>
      <c r="N6148"/>
      <c r="O6148"/>
      <c r="S6148"/>
      <c r="T6148"/>
      <c r="U6148"/>
      <c r="V6148"/>
      <c r="Y6148"/>
      <c r="Z6148"/>
      <c r="AA6148"/>
      <c r="AB6148"/>
      <c r="AC6148"/>
      <c r="AD6148"/>
      <c r="AE6148"/>
      <c r="AF6148"/>
      <c r="AG6148"/>
      <c r="AH6148"/>
      <c r="AI6148"/>
      <c r="AJ6148"/>
      <c r="AK6148"/>
      <c r="AL6148"/>
    </row>
    <row r="6149" spans="3:38" ht="15" customHeight="1" x14ac:dyDescent="0.35">
      <c r="C6149"/>
      <c r="D6149"/>
      <c r="E6149"/>
      <c r="F6149"/>
      <c r="G6149"/>
      <c r="H6149"/>
      <c r="I6149"/>
      <c r="J6149"/>
      <c r="K6149"/>
      <c r="L6149"/>
      <c r="M6149"/>
      <c r="N6149"/>
      <c r="O6149"/>
      <c r="S6149"/>
      <c r="T6149"/>
      <c r="U6149"/>
      <c r="V6149"/>
      <c r="Y6149"/>
      <c r="Z6149"/>
      <c r="AA6149"/>
      <c r="AB6149"/>
      <c r="AC6149"/>
      <c r="AD6149"/>
      <c r="AE6149"/>
      <c r="AF6149"/>
      <c r="AG6149"/>
      <c r="AH6149"/>
      <c r="AI6149"/>
      <c r="AJ6149"/>
      <c r="AK6149"/>
      <c r="AL6149"/>
    </row>
    <row r="6150" spans="3:38" ht="15" customHeight="1" x14ac:dyDescent="0.35">
      <c r="C6150"/>
      <c r="D6150"/>
      <c r="E6150"/>
      <c r="F6150"/>
      <c r="G6150"/>
      <c r="H6150"/>
      <c r="I6150"/>
      <c r="J6150"/>
      <c r="K6150"/>
      <c r="L6150"/>
      <c r="M6150"/>
      <c r="N6150"/>
      <c r="O6150"/>
      <c r="S6150"/>
      <c r="T6150"/>
      <c r="U6150"/>
      <c r="V6150"/>
      <c r="Y6150"/>
      <c r="Z6150"/>
      <c r="AA6150"/>
      <c r="AB6150"/>
      <c r="AC6150"/>
      <c r="AD6150"/>
      <c r="AE6150"/>
      <c r="AF6150"/>
      <c r="AG6150"/>
      <c r="AH6150"/>
      <c r="AI6150"/>
      <c r="AJ6150"/>
      <c r="AK6150"/>
      <c r="AL6150"/>
    </row>
    <row r="6151" spans="3:38" ht="15" customHeight="1" x14ac:dyDescent="0.35">
      <c r="C6151"/>
      <c r="D6151"/>
      <c r="E6151"/>
      <c r="F6151"/>
      <c r="G6151"/>
      <c r="H6151"/>
      <c r="I6151"/>
      <c r="J6151"/>
      <c r="K6151"/>
      <c r="L6151"/>
      <c r="M6151"/>
      <c r="N6151"/>
      <c r="O6151"/>
      <c r="S6151"/>
      <c r="T6151"/>
      <c r="U6151"/>
      <c r="V6151"/>
      <c r="Y6151"/>
      <c r="Z6151"/>
      <c r="AA6151"/>
      <c r="AB6151"/>
      <c r="AC6151"/>
      <c r="AD6151"/>
      <c r="AE6151"/>
      <c r="AF6151"/>
      <c r="AG6151"/>
      <c r="AH6151"/>
      <c r="AI6151"/>
      <c r="AJ6151"/>
      <c r="AK6151"/>
      <c r="AL6151"/>
    </row>
    <row r="6152" spans="3:38" ht="15" customHeight="1" x14ac:dyDescent="0.35">
      <c r="C6152"/>
      <c r="D6152"/>
      <c r="E6152"/>
      <c r="F6152"/>
      <c r="G6152"/>
      <c r="H6152"/>
      <c r="I6152"/>
      <c r="J6152"/>
      <c r="K6152"/>
      <c r="L6152"/>
      <c r="M6152"/>
      <c r="N6152"/>
      <c r="O6152"/>
      <c r="S6152"/>
      <c r="T6152"/>
      <c r="U6152"/>
      <c r="V6152"/>
      <c r="Y6152"/>
      <c r="Z6152"/>
      <c r="AA6152"/>
      <c r="AB6152"/>
      <c r="AC6152"/>
      <c r="AD6152"/>
      <c r="AE6152"/>
      <c r="AF6152"/>
      <c r="AG6152"/>
      <c r="AH6152"/>
      <c r="AI6152"/>
      <c r="AJ6152"/>
      <c r="AK6152"/>
      <c r="AL6152"/>
    </row>
    <row r="6153" spans="3:38" ht="15" customHeight="1" x14ac:dyDescent="0.35">
      <c r="C6153"/>
      <c r="D6153"/>
      <c r="E6153"/>
      <c r="F6153"/>
      <c r="G6153"/>
      <c r="H6153"/>
      <c r="I6153"/>
      <c r="J6153"/>
      <c r="K6153"/>
      <c r="L6153"/>
      <c r="M6153"/>
      <c r="N6153"/>
      <c r="O6153"/>
      <c r="S6153"/>
      <c r="T6153"/>
      <c r="U6153"/>
      <c r="V6153"/>
      <c r="Y6153"/>
      <c r="Z6153"/>
      <c r="AA6153"/>
      <c r="AB6153"/>
      <c r="AC6153"/>
      <c r="AD6153"/>
      <c r="AE6153"/>
      <c r="AF6153"/>
      <c r="AG6153"/>
      <c r="AH6153"/>
      <c r="AI6153"/>
      <c r="AJ6153"/>
      <c r="AK6153"/>
      <c r="AL6153"/>
    </row>
    <row r="6154" spans="3:38" ht="15" customHeight="1" x14ac:dyDescent="0.35">
      <c r="C6154"/>
      <c r="D6154"/>
      <c r="E6154"/>
      <c r="F6154"/>
      <c r="G6154"/>
      <c r="H6154"/>
      <c r="I6154"/>
      <c r="J6154"/>
      <c r="K6154"/>
      <c r="L6154"/>
      <c r="M6154"/>
      <c r="N6154"/>
      <c r="O6154"/>
      <c r="S6154"/>
      <c r="T6154"/>
      <c r="U6154"/>
      <c r="V6154"/>
      <c r="Y6154"/>
      <c r="Z6154"/>
      <c r="AA6154"/>
      <c r="AB6154"/>
      <c r="AC6154"/>
      <c r="AD6154"/>
      <c r="AE6154"/>
      <c r="AF6154"/>
      <c r="AG6154"/>
      <c r="AH6154"/>
      <c r="AI6154"/>
      <c r="AJ6154"/>
      <c r="AK6154"/>
      <c r="AL6154"/>
    </row>
    <row r="6155" spans="3:38" ht="15" customHeight="1" x14ac:dyDescent="0.35">
      <c r="C6155"/>
      <c r="D6155"/>
      <c r="E6155"/>
      <c r="F6155"/>
      <c r="G6155"/>
      <c r="H6155"/>
      <c r="I6155"/>
      <c r="J6155"/>
      <c r="K6155"/>
      <c r="L6155"/>
      <c r="M6155"/>
      <c r="N6155"/>
      <c r="O6155"/>
      <c r="S6155"/>
      <c r="T6155"/>
      <c r="U6155"/>
      <c r="V6155"/>
      <c r="Y6155"/>
      <c r="Z6155"/>
      <c r="AA6155"/>
      <c r="AB6155"/>
      <c r="AC6155"/>
      <c r="AD6155"/>
      <c r="AE6155"/>
      <c r="AF6155"/>
      <c r="AG6155"/>
      <c r="AH6155"/>
      <c r="AI6155"/>
      <c r="AJ6155"/>
      <c r="AK6155"/>
      <c r="AL6155"/>
    </row>
    <row r="6156" spans="3:38" ht="15" customHeight="1" x14ac:dyDescent="0.35">
      <c r="C6156"/>
      <c r="D6156"/>
      <c r="E6156"/>
      <c r="F6156"/>
      <c r="G6156"/>
      <c r="H6156"/>
      <c r="I6156"/>
      <c r="J6156"/>
      <c r="K6156"/>
      <c r="L6156"/>
      <c r="M6156"/>
      <c r="N6156"/>
      <c r="O6156"/>
      <c r="S6156"/>
      <c r="T6156"/>
      <c r="U6156"/>
      <c r="V6156"/>
      <c r="Y6156"/>
      <c r="Z6156"/>
      <c r="AA6156"/>
      <c r="AB6156"/>
      <c r="AC6156"/>
      <c r="AD6156"/>
      <c r="AE6156"/>
      <c r="AF6156"/>
      <c r="AG6156"/>
      <c r="AH6156"/>
      <c r="AI6156"/>
      <c r="AJ6156"/>
      <c r="AK6156"/>
      <c r="AL6156"/>
    </row>
    <row r="6157" spans="3:38" ht="15" customHeight="1" x14ac:dyDescent="0.35">
      <c r="C6157"/>
      <c r="D6157"/>
      <c r="E6157"/>
      <c r="F6157"/>
      <c r="G6157"/>
      <c r="H6157"/>
      <c r="I6157"/>
      <c r="J6157"/>
      <c r="K6157"/>
      <c r="L6157"/>
      <c r="M6157"/>
      <c r="N6157"/>
      <c r="O6157"/>
      <c r="S6157"/>
      <c r="T6157"/>
      <c r="U6157"/>
      <c r="V6157"/>
      <c r="Y6157"/>
      <c r="Z6157"/>
      <c r="AA6157"/>
      <c r="AB6157"/>
      <c r="AC6157"/>
      <c r="AD6157"/>
      <c r="AE6157"/>
      <c r="AF6157"/>
      <c r="AG6157"/>
      <c r="AH6157"/>
      <c r="AI6157"/>
      <c r="AJ6157"/>
      <c r="AK6157"/>
      <c r="AL6157"/>
    </row>
    <row r="6158" spans="3:38" ht="15" customHeight="1" x14ac:dyDescent="0.35">
      <c r="C6158"/>
      <c r="D6158"/>
      <c r="E6158"/>
      <c r="F6158"/>
      <c r="G6158"/>
      <c r="H6158"/>
      <c r="I6158"/>
      <c r="J6158"/>
      <c r="K6158"/>
      <c r="L6158"/>
      <c r="M6158"/>
      <c r="N6158"/>
      <c r="O6158"/>
      <c r="S6158"/>
      <c r="T6158"/>
      <c r="U6158"/>
      <c r="V6158"/>
      <c r="Y6158"/>
      <c r="Z6158"/>
      <c r="AA6158"/>
      <c r="AB6158"/>
      <c r="AC6158"/>
      <c r="AD6158"/>
      <c r="AE6158"/>
      <c r="AF6158"/>
      <c r="AG6158"/>
      <c r="AH6158"/>
      <c r="AI6158"/>
      <c r="AJ6158"/>
      <c r="AK6158"/>
      <c r="AL6158"/>
    </row>
    <row r="6159" spans="3:38" ht="15" customHeight="1" x14ac:dyDescent="0.35">
      <c r="C6159"/>
      <c r="D6159"/>
      <c r="E6159"/>
      <c r="F6159"/>
      <c r="G6159"/>
      <c r="H6159"/>
      <c r="I6159"/>
      <c r="J6159"/>
      <c r="K6159"/>
      <c r="L6159"/>
      <c r="M6159"/>
      <c r="N6159"/>
      <c r="O6159"/>
      <c r="S6159"/>
      <c r="T6159"/>
      <c r="U6159"/>
      <c r="V6159"/>
      <c r="Y6159"/>
      <c r="Z6159"/>
      <c r="AA6159"/>
      <c r="AB6159"/>
      <c r="AC6159"/>
      <c r="AD6159"/>
      <c r="AE6159"/>
      <c r="AF6159"/>
      <c r="AG6159"/>
      <c r="AH6159"/>
      <c r="AI6159"/>
      <c r="AJ6159"/>
      <c r="AK6159"/>
      <c r="AL6159"/>
    </row>
    <row r="6160" spans="3:38" ht="15" customHeight="1" x14ac:dyDescent="0.35">
      <c r="C6160"/>
      <c r="D6160"/>
      <c r="E6160"/>
      <c r="F6160"/>
      <c r="G6160"/>
      <c r="H6160"/>
      <c r="I6160"/>
      <c r="J6160"/>
      <c r="K6160"/>
      <c r="L6160"/>
      <c r="M6160"/>
      <c r="N6160"/>
      <c r="O6160"/>
      <c r="S6160"/>
      <c r="T6160"/>
      <c r="U6160"/>
      <c r="V6160"/>
      <c r="Y6160"/>
      <c r="Z6160"/>
      <c r="AA6160"/>
      <c r="AB6160"/>
      <c r="AC6160"/>
      <c r="AD6160"/>
      <c r="AE6160"/>
      <c r="AF6160"/>
      <c r="AG6160"/>
      <c r="AH6160"/>
      <c r="AI6160"/>
      <c r="AJ6160"/>
      <c r="AK6160"/>
      <c r="AL6160"/>
    </row>
    <row r="6161" spans="3:38" ht="15" customHeight="1" x14ac:dyDescent="0.35">
      <c r="C6161"/>
      <c r="D6161"/>
      <c r="E6161"/>
      <c r="F6161"/>
      <c r="G6161"/>
      <c r="H6161"/>
      <c r="I6161"/>
      <c r="J6161"/>
      <c r="K6161"/>
      <c r="L6161"/>
      <c r="M6161"/>
      <c r="N6161"/>
      <c r="O6161"/>
      <c r="S6161"/>
      <c r="T6161"/>
      <c r="U6161"/>
      <c r="V6161"/>
      <c r="Y6161"/>
      <c r="Z6161"/>
      <c r="AA6161"/>
      <c r="AB6161"/>
      <c r="AC6161"/>
      <c r="AD6161"/>
      <c r="AE6161"/>
      <c r="AF6161"/>
      <c r="AG6161"/>
      <c r="AH6161"/>
      <c r="AI6161"/>
      <c r="AJ6161"/>
      <c r="AK6161"/>
      <c r="AL6161"/>
    </row>
    <row r="6162" spans="3:38" ht="15" customHeight="1" x14ac:dyDescent="0.35">
      <c r="C6162"/>
      <c r="D6162"/>
      <c r="E6162"/>
      <c r="F6162"/>
      <c r="G6162"/>
      <c r="H6162"/>
      <c r="I6162"/>
      <c r="J6162"/>
      <c r="K6162"/>
      <c r="L6162"/>
      <c r="M6162"/>
      <c r="N6162"/>
      <c r="O6162"/>
      <c r="S6162"/>
      <c r="T6162"/>
      <c r="U6162"/>
      <c r="V6162"/>
      <c r="Y6162"/>
      <c r="Z6162"/>
      <c r="AA6162"/>
      <c r="AB6162"/>
      <c r="AC6162"/>
      <c r="AD6162"/>
      <c r="AE6162"/>
      <c r="AF6162"/>
      <c r="AG6162"/>
      <c r="AH6162"/>
      <c r="AI6162"/>
      <c r="AJ6162"/>
      <c r="AK6162"/>
      <c r="AL6162"/>
    </row>
    <row r="6163" spans="3:38" ht="15" customHeight="1" x14ac:dyDescent="0.35">
      <c r="C6163"/>
      <c r="D6163"/>
      <c r="E6163"/>
      <c r="F6163"/>
      <c r="G6163"/>
      <c r="H6163"/>
      <c r="I6163"/>
      <c r="J6163"/>
      <c r="K6163"/>
      <c r="L6163"/>
      <c r="M6163"/>
      <c r="N6163"/>
      <c r="O6163"/>
      <c r="S6163"/>
      <c r="T6163"/>
      <c r="U6163"/>
      <c r="V6163"/>
      <c r="Y6163"/>
      <c r="Z6163"/>
      <c r="AA6163"/>
      <c r="AB6163"/>
      <c r="AC6163"/>
      <c r="AD6163"/>
      <c r="AE6163"/>
      <c r="AF6163"/>
      <c r="AG6163"/>
      <c r="AH6163"/>
      <c r="AI6163"/>
      <c r="AJ6163"/>
      <c r="AK6163"/>
      <c r="AL6163"/>
    </row>
    <row r="6164" spans="3:38" ht="15" customHeight="1" x14ac:dyDescent="0.35">
      <c r="C6164"/>
      <c r="D6164"/>
      <c r="E6164"/>
      <c r="F6164"/>
      <c r="G6164"/>
      <c r="H6164"/>
      <c r="I6164"/>
      <c r="J6164"/>
      <c r="K6164"/>
      <c r="L6164"/>
      <c r="M6164"/>
      <c r="N6164"/>
      <c r="O6164"/>
      <c r="S6164"/>
      <c r="T6164"/>
      <c r="U6164"/>
      <c r="V6164"/>
      <c r="Y6164"/>
      <c r="Z6164"/>
      <c r="AA6164"/>
      <c r="AB6164"/>
      <c r="AC6164"/>
      <c r="AD6164"/>
      <c r="AE6164"/>
      <c r="AF6164"/>
      <c r="AG6164"/>
      <c r="AH6164"/>
      <c r="AI6164"/>
      <c r="AJ6164"/>
      <c r="AK6164"/>
      <c r="AL6164"/>
    </row>
    <row r="6165" spans="3:38" ht="15" customHeight="1" x14ac:dyDescent="0.35">
      <c r="C6165"/>
      <c r="D6165"/>
      <c r="E6165"/>
      <c r="F6165"/>
      <c r="G6165"/>
      <c r="H6165"/>
      <c r="I6165"/>
      <c r="J6165"/>
      <c r="K6165"/>
      <c r="L6165"/>
      <c r="M6165"/>
      <c r="N6165"/>
      <c r="O6165"/>
      <c r="S6165"/>
      <c r="T6165"/>
      <c r="U6165"/>
      <c r="V6165"/>
      <c r="Y6165"/>
      <c r="Z6165"/>
      <c r="AA6165"/>
      <c r="AB6165"/>
      <c r="AC6165"/>
      <c r="AD6165"/>
      <c r="AE6165"/>
      <c r="AF6165"/>
      <c r="AG6165"/>
      <c r="AH6165"/>
      <c r="AI6165"/>
      <c r="AJ6165"/>
      <c r="AK6165"/>
      <c r="AL6165"/>
    </row>
    <row r="6166" spans="3:38" ht="15" customHeight="1" x14ac:dyDescent="0.35">
      <c r="C6166"/>
      <c r="D6166"/>
      <c r="E6166"/>
      <c r="F6166"/>
      <c r="G6166"/>
      <c r="H6166"/>
      <c r="I6166"/>
      <c r="J6166"/>
      <c r="K6166"/>
      <c r="L6166"/>
      <c r="M6166"/>
      <c r="N6166"/>
      <c r="O6166"/>
      <c r="S6166"/>
      <c r="T6166"/>
      <c r="U6166"/>
      <c r="V6166"/>
      <c r="Y6166"/>
      <c r="Z6166"/>
      <c r="AA6166"/>
      <c r="AB6166"/>
      <c r="AC6166"/>
      <c r="AD6166"/>
      <c r="AE6166"/>
      <c r="AF6166"/>
      <c r="AG6166"/>
      <c r="AH6166"/>
      <c r="AI6166"/>
      <c r="AJ6166"/>
      <c r="AK6166"/>
      <c r="AL6166"/>
    </row>
    <row r="6167" spans="3:38" ht="15" customHeight="1" x14ac:dyDescent="0.35">
      <c r="C6167"/>
      <c r="D6167"/>
      <c r="E6167"/>
      <c r="F6167"/>
      <c r="G6167"/>
      <c r="H6167"/>
      <c r="I6167"/>
      <c r="J6167"/>
      <c r="K6167"/>
      <c r="L6167"/>
      <c r="M6167"/>
      <c r="N6167"/>
      <c r="O6167"/>
      <c r="S6167"/>
      <c r="T6167"/>
      <c r="U6167"/>
      <c r="V6167"/>
      <c r="Y6167"/>
      <c r="Z6167"/>
      <c r="AA6167"/>
      <c r="AB6167"/>
      <c r="AC6167"/>
      <c r="AD6167"/>
      <c r="AE6167"/>
      <c r="AF6167"/>
      <c r="AG6167"/>
      <c r="AH6167"/>
      <c r="AI6167"/>
      <c r="AJ6167"/>
      <c r="AK6167"/>
      <c r="AL6167"/>
    </row>
    <row r="6168" spans="3:38" ht="15" customHeight="1" x14ac:dyDescent="0.35">
      <c r="C6168"/>
      <c r="D6168"/>
      <c r="E6168"/>
      <c r="F6168"/>
      <c r="G6168"/>
      <c r="H6168"/>
      <c r="I6168"/>
      <c r="J6168"/>
      <c r="K6168"/>
      <c r="L6168"/>
      <c r="M6168"/>
      <c r="N6168"/>
      <c r="O6168"/>
      <c r="S6168"/>
      <c r="T6168"/>
      <c r="U6168"/>
      <c r="V6168"/>
      <c r="Y6168"/>
      <c r="Z6168"/>
      <c r="AA6168"/>
      <c r="AB6168"/>
      <c r="AC6168"/>
      <c r="AD6168"/>
      <c r="AE6168"/>
      <c r="AF6168"/>
      <c r="AG6168"/>
      <c r="AH6168"/>
      <c r="AI6168"/>
      <c r="AJ6168"/>
      <c r="AK6168"/>
      <c r="AL6168"/>
    </row>
    <row r="6169" spans="3:38" ht="15" customHeight="1" x14ac:dyDescent="0.35">
      <c r="C6169"/>
      <c r="D6169"/>
      <c r="E6169"/>
      <c r="F6169"/>
      <c r="G6169"/>
      <c r="H6169"/>
      <c r="I6169"/>
      <c r="J6169"/>
      <c r="K6169"/>
      <c r="L6169"/>
      <c r="M6169"/>
      <c r="N6169"/>
      <c r="O6169"/>
      <c r="S6169"/>
      <c r="T6169"/>
      <c r="U6169"/>
      <c r="V6169"/>
      <c r="Y6169"/>
      <c r="Z6169"/>
      <c r="AA6169"/>
      <c r="AB6169"/>
      <c r="AC6169"/>
      <c r="AD6169"/>
      <c r="AE6169"/>
      <c r="AF6169"/>
      <c r="AG6169"/>
      <c r="AH6169"/>
      <c r="AI6169"/>
      <c r="AJ6169"/>
      <c r="AK6169"/>
      <c r="AL6169"/>
    </row>
    <row r="6170" spans="3:38" ht="15" customHeight="1" x14ac:dyDescent="0.35">
      <c r="C6170"/>
      <c r="D6170"/>
      <c r="E6170"/>
      <c r="F6170"/>
      <c r="G6170"/>
      <c r="H6170"/>
      <c r="I6170"/>
      <c r="J6170"/>
      <c r="K6170"/>
      <c r="L6170"/>
      <c r="M6170"/>
      <c r="N6170"/>
      <c r="O6170"/>
      <c r="S6170"/>
      <c r="T6170"/>
      <c r="U6170"/>
      <c r="V6170"/>
      <c r="Y6170"/>
      <c r="Z6170"/>
      <c r="AA6170"/>
      <c r="AB6170"/>
      <c r="AC6170"/>
      <c r="AD6170"/>
      <c r="AE6170"/>
      <c r="AF6170"/>
      <c r="AG6170"/>
      <c r="AH6170"/>
      <c r="AI6170"/>
      <c r="AJ6170"/>
      <c r="AK6170"/>
      <c r="AL6170"/>
    </row>
    <row r="6171" spans="3:38" ht="15" customHeight="1" x14ac:dyDescent="0.35">
      <c r="C6171"/>
      <c r="D6171"/>
      <c r="E6171"/>
      <c r="F6171"/>
      <c r="G6171"/>
      <c r="H6171"/>
      <c r="I6171"/>
      <c r="J6171"/>
      <c r="K6171"/>
      <c r="L6171"/>
      <c r="M6171"/>
      <c r="N6171"/>
      <c r="O6171"/>
      <c r="S6171"/>
      <c r="T6171"/>
      <c r="U6171"/>
      <c r="V6171"/>
      <c r="Y6171"/>
      <c r="Z6171"/>
      <c r="AA6171"/>
      <c r="AB6171"/>
      <c r="AC6171"/>
      <c r="AD6171"/>
      <c r="AE6171"/>
      <c r="AF6171"/>
      <c r="AG6171"/>
      <c r="AH6171"/>
      <c r="AI6171"/>
      <c r="AJ6171"/>
      <c r="AK6171"/>
      <c r="AL6171"/>
    </row>
    <row r="6172" spans="3:38" ht="15" customHeight="1" x14ac:dyDescent="0.35">
      <c r="C6172"/>
      <c r="D6172"/>
      <c r="E6172"/>
      <c r="F6172"/>
      <c r="G6172"/>
      <c r="H6172"/>
      <c r="I6172"/>
      <c r="J6172"/>
      <c r="K6172"/>
      <c r="L6172"/>
      <c r="M6172"/>
      <c r="N6172"/>
      <c r="O6172"/>
      <c r="S6172"/>
      <c r="T6172"/>
      <c r="U6172"/>
      <c r="V6172"/>
      <c r="Y6172"/>
      <c r="Z6172"/>
      <c r="AA6172"/>
      <c r="AB6172"/>
      <c r="AC6172"/>
      <c r="AD6172"/>
      <c r="AE6172"/>
      <c r="AF6172"/>
      <c r="AG6172"/>
      <c r="AH6172"/>
      <c r="AI6172"/>
      <c r="AJ6172"/>
      <c r="AK6172"/>
      <c r="AL6172"/>
    </row>
    <row r="6173" spans="3:38" ht="15" customHeight="1" x14ac:dyDescent="0.35">
      <c r="C6173"/>
      <c r="D6173"/>
      <c r="E6173"/>
      <c r="F6173"/>
      <c r="G6173"/>
      <c r="H6173"/>
      <c r="I6173"/>
      <c r="J6173"/>
      <c r="K6173"/>
      <c r="L6173"/>
      <c r="M6173"/>
      <c r="N6173"/>
      <c r="O6173"/>
      <c r="S6173"/>
      <c r="T6173"/>
      <c r="U6173"/>
      <c r="V6173"/>
      <c r="Y6173"/>
      <c r="Z6173"/>
      <c r="AA6173"/>
      <c r="AB6173"/>
      <c r="AC6173"/>
      <c r="AD6173"/>
      <c r="AE6173"/>
      <c r="AF6173"/>
      <c r="AG6173"/>
      <c r="AH6173"/>
      <c r="AI6173"/>
      <c r="AJ6173"/>
      <c r="AK6173"/>
      <c r="AL6173"/>
    </row>
    <row r="6174" spans="3:38" ht="15" customHeight="1" x14ac:dyDescent="0.35">
      <c r="C6174"/>
      <c r="D6174"/>
      <c r="E6174"/>
      <c r="F6174"/>
      <c r="G6174"/>
      <c r="H6174"/>
      <c r="I6174"/>
      <c r="J6174"/>
      <c r="K6174"/>
      <c r="L6174"/>
      <c r="M6174"/>
      <c r="N6174"/>
      <c r="O6174"/>
      <c r="S6174"/>
      <c r="T6174"/>
      <c r="U6174"/>
      <c r="V6174"/>
      <c r="Y6174"/>
      <c r="Z6174"/>
      <c r="AA6174"/>
      <c r="AB6174"/>
      <c r="AC6174"/>
      <c r="AD6174"/>
      <c r="AE6174"/>
      <c r="AF6174"/>
      <c r="AG6174"/>
      <c r="AH6174"/>
      <c r="AI6174"/>
      <c r="AJ6174"/>
      <c r="AK6174"/>
      <c r="AL6174"/>
    </row>
    <row r="6175" spans="3:38" ht="15" customHeight="1" x14ac:dyDescent="0.35">
      <c r="C6175"/>
      <c r="D6175"/>
      <c r="E6175"/>
      <c r="F6175"/>
      <c r="G6175"/>
      <c r="H6175"/>
      <c r="I6175"/>
      <c r="J6175"/>
      <c r="K6175"/>
      <c r="L6175"/>
      <c r="M6175"/>
      <c r="N6175"/>
      <c r="O6175"/>
      <c r="S6175"/>
      <c r="T6175"/>
      <c r="U6175"/>
      <c r="V6175"/>
      <c r="Y6175"/>
      <c r="Z6175"/>
      <c r="AA6175"/>
      <c r="AB6175"/>
      <c r="AC6175"/>
      <c r="AD6175"/>
      <c r="AE6175"/>
      <c r="AF6175"/>
      <c r="AG6175"/>
      <c r="AH6175"/>
      <c r="AI6175"/>
      <c r="AJ6175"/>
      <c r="AK6175"/>
      <c r="AL6175"/>
    </row>
    <row r="6176" spans="3:38" ht="15" customHeight="1" x14ac:dyDescent="0.35">
      <c r="C6176"/>
      <c r="D6176"/>
      <c r="E6176"/>
      <c r="F6176"/>
      <c r="G6176"/>
      <c r="H6176"/>
      <c r="I6176"/>
      <c r="J6176"/>
      <c r="K6176"/>
      <c r="L6176"/>
      <c r="M6176"/>
      <c r="N6176"/>
      <c r="O6176"/>
      <c r="S6176"/>
      <c r="T6176"/>
      <c r="U6176"/>
      <c r="V6176"/>
      <c r="Y6176"/>
      <c r="Z6176"/>
      <c r="AA6176"/>
      <c r="AB6176"/>
      <c r="AC6176"/>
      <c r="AD6176"/>
      <c r="AE6176"/>
      <c r="AF6176"/>
      <c r="AG6176"/>
      <c r="AH6176"/>
      <c r="AI6176"/>
      <c r="AJ6176"/>
      <c r="AK6176"/>
      <c r="AL6176"/>
    </row>
    <row r="6177" spans="3:38" ht="15" customHeight="1" x14ac:dyDescent="0.35">
      <c r="C6177"/>
      <c r="D6177"/>
      <c r="E6177"/>
      <c r="F6177"/>
      <c r="G6177"/>
      <c r="H6177"/>
      <c r="I6177"/>
      <c r="J6177"/>
      <c r="K6177"/>
      <c r="L6177"/>
      <c r="M6177"/>
      <c r="N6177"/>
      <c r="O6177"/>
      <c r="S6177"/>
      <c r="T6177"/>
      <c r="U6177"/>
      <c r="V6177"/>
      <c r="Y6177"/>
      <c r="Z6177"/>
      <c r="AA6177"/>
      <c r="AB6177"/>
      <c r="AC6177"/>
      <c r="AD6177"/>
      <c r="AE6177"/>
      <c r="AF6177"/>
      <c r="AG6177"/>
      <c r="AH6177"/>
      <c r="AI6177"/>
      <c r="AJ6177"/>
      <c r="AK6177"/>
      <c r="AL6177"/>
    </row>
    <row r="6178" spans="3:38" ht="15" customHeight="1" x14ac:dyDescent="0.35">
      <c r="C6178"/>
      <c r="D6178"/>
      <c r="E6178"/>
      <c r="F6178"/>
      <c r="G6178"/>
      <c r="H6178"/>
      <c r="I6178"/>
      <c r="J6178"/>
      <c r="K6178"/>
      <c r="L6178"/>
      <c r="M6178"/>
      <c r="N6178"/>
      <c r="O6178"/>
      <c r="S6178"/>
      <c r="T6178"/>
      <c r="U6178"/>
      <c r="V6178"/>
      <c r="Y6178"/>
      <c r="Z6178"/>
      <c r="AA6178"/>
      <c r="AB6178"/>
      <c r="AC6178"/>
      <c r="AD6178"/>
      <c r="AE6178"/>
      <c r="AF6178"/>
      <c r="AG6178"/>
      <c r="AH6178"/>
      <c r="AI6178"/>
      <c r="AJ6178"/>
      <c r="AK6178"/>
      <c r="AL6178"/>
    </row>
    <row r="6179" spans="3:38" ht="15" customHeight="1" x14ac:dyDescent="0.35">
      <c r="C6179"/>
      <c r="D6179"/>
      <c r="E6179"/>
      <c r="F6179"/>
      <c r="G6179"/>
      <c r="H6179"/>
      <c r="I6179"/>
      <c r="J6179"/>
      <c r="K6179"/>
      <c r="L6179"/>
      <c r="M6179"/>
      <c r="N6179"/>
      <c r="O6179"/>
      <c r="S6179"/>
      <c r="T6179"/>
      <c r="U6179"/>
      <c r="V6179"/>
      <c r="Y6179"/>
      <c r="Z6179"/>
      <c r="AA6179"/>
      <c r="AB6179"/>
      <c r="AC6179"/>
      <c r="AD6179"/>
      <c r="AE6179"/>
      <c r="AF6179"/>
      <c r="AG6179"/>
      <c r="AH6179"/>
      <c r="AI6179"/>
      <c r="AJ6179"/>
      <c r="AK6179"/>
      <c r="AL6179"/>
    </row>
    <row r="6180" spans="3:38" ht="15" customHeight="1" x14ac:dyDescent="0.35">
      <c r="C6180"/>
      <c r="D6180"/>
      <c r="E6180"/>
      <c r="F6180"/>
      <c r="G6180"/>
      <c r="H6180"/>
      <c r="I6180"/>
      <c r="J6180"/>
      <c r="K6180"/>
      <c r="L6180"/>
      <c r="M6180"/>
      <c r="N6180"/>
      <c r="O6180"/>
      <c r="S6180"/>
      <c r="T6180"/>
      <c r="U6180"/>
      <c r="V6180"/>
      <c r="Y6180"/>
      <c r="Z6180"/>
      <c r="AA6180"/>
      <c r="AB6180"/>
      <c r="AC6180"/>
      <c r="AD6180"/>
      <c r="AE6180"/>
      <c r="AF6180"/>
      <c r="AG6180"/>
      <c r="AH6180"/>
      <c r="AI6180"/>
      <c r="AJ6180"/>
      <c r="AK6180"/>
      <c r="AL6180"/>
    </row>
    <row r="6181" spans="3:38" ht="15" customHeight="1" x14ac:dyDescent="0.35">
      <c r="C6181"/>
      <c r="D6181"/>
      <c r="E6181"/>
      <c r="F6181"/>
      <c r="G6181"/>
      <c r="H6181"/>
      <c r="I6181"/>
      <c r="J6181"/>
      <c r="K6181"/>
      <c r="L6181"/>
      <c r="M6181"/>
      <c r="N6181"/>
      <c r="O6181"/>
      <c r="S6181"/>
      <c r="T6181"/>
      <c r="U6181"/>
      <c r="V6181"/>
      <c r="Y6181"/>
      <c r="Z6181"/>
      <c r="AA6181"/>
      <c r="AB6181"/>
      <c r="AC6181"/>
      <c r="AD6181"/>
      <c r="AE6181"/>
      <c r="AF6181"/>
      <c r="AG6181"/>
      <c r="AH6181"/>
      <c r="AI6181"/>
      <c r="AJ6181"/>
      <c r="AK6181"/>
      <c r="AL6181"/>
    </row>
    <row r="6182" spans="3:38" ht="15" customHeight="1" x14ac:dyDescent="0.35">
      <c r="C6182"/>
      <c r="D6182"/>
      <c r="E6182"/>
      <c r="F6182"/>
      <c r="G6182"/>
      <c r="H6182"/>
      <c r="I6182"/>
      <c r="J6182"/>
      <c r="K6182"/>
      <c r="L6182"/>
      <c r="M6182"/>
      <c r="N6182"/>
      <c r="O6182"/>
      <c r="S6182"/>
      <c r="T6182"/>
      <c r="U6182"/>
      <c r="V6182"/>
      <c r="Y6182"/>
      <c r="Z6182"/>
      <c r="AA6182"/>
      <c r="AB6182"/>
      <c r="AC6182"/>
      <c r="AD6182"/>
      <c r="AE6182"/>
      <c r="AF6182"/>
      <c r="AG6182"/>
      <c r="AH6182"/>
      <c r="AI6182"/>
      <c r="AJ6182"/>
      <c r="AK6182"/>
      <c r="AL6182"/>
    </row>
    <row r="6183" spans="3:38" ht="15" customHeight="1" x14ac:dyDescent="0.35">
      <c r="C6183"/>
      <c r="D6183"/>
      <c r="E6183"/>
      <c r="F6183"/>
      <c r="G6183"/>
      <c r="H6183"/>
      <c r="I6183"/>
      <c r="J6183"/>
      <c r="K6183"/>
      <c r="L6183"/>
      <c r="M6183"/>
      <c r="N6183"/>
      <c r="O6183"/>
      <c r="S6183"/>
      <c r="T6183"/>
      <c r="U6183"/>
      <c r="V6183"/>
      <c r="Y6183"/>
      <c r="Z6183"/>
      <c r="AA6183"/>
      <c r="AB6183"/>
      <c r="AC6183"/>
      <c r="AD6183"/>
      <c r="AE6183"/>
      <c r="AF6183"/>
      <c r="AG6183"/>
      <c r="AH6183"/>
      <c r="AI6183"/>
      <c r="AJ6183"/>
      <c r="AK6183"/>
      <c r="AL6183"/>
    </row>
    <row r="6184" spans="3:38" ht="15" customHeight="1" x14ac:dyDescent="0.35">
      <c r="C6184"/>
      <c r="D6184"/>
      <c r="E6184"/>
      <c r="F6184"/>
      <c r="G6184"/>
      <c r="H6184"/>
      <c r="I6184"/>
      <c r="J6184"/>
      <c r="K6184"/>
      <c r="L6184"/>
      <c r="M6184"/>
      <c r="N6184"/>
      <c r="O6184"/>
      <c r="S6184"/>
      <c r="T6184"/>
      <c r="U6184"/>
      <c r="V6184"/>
      <c r="Y6184"/>
      <c r="Z6184"/>
      <c r="AA6184"/>
      <c r="AB6184"/>
      <c r="AC6184"/>
      <c r="AD6184"/>
      <c r="AE6184"/>
      <c r="AF6184"/>
      <c r="AG6184"/>
      <c r="AH6184"/>
      <c r="AI6184"/>
      <c r="AJ6184"/>
      <c r="AK6184"/>
      <c r="AL6184"/>
    </row>
    <row r="6185" spans="3:38" ht="15" customHeight="1" x14ac:dyDescent="0.35">
      <c r="C6185"/>
      <c r="D6185"/>
      <c r="E6185"/>
      <c r="F6185"/>
      <c r="G6185"/>
      <c r="H6185"/>
      <c r="I6185"/>
      <c r="J6185"/>
      <c r="K6185"/>
      <c r="L6185"/>
      <c r="M6185"/>
      <c r="N6185"/>
      <c r="O6185"/>
      <c r="S6185"/>
      <c r="T6185"/>
      <c r="U6185"/>
      <c r="V6185"/>
      <c r="Y6185"/>
      <c r="Z6185"/>
      <c r="AA6185"/>
      <c r="AB6185"/>
      <c r="AC6185"/>
      <c r="AD6185"/>
      <c r="AE6185"/>
      <c r="AF6185"/>
      <c r="AG6185"/>
      <c r="AH6185"/>
      <c r="AI6185"/>
      <c r="AJ6185"/>
      <c r="AK6185"/>
      <c r="AL6185"/>
    </row>
    <row r="6186" spans="3:38" ht="15" customHeight="1" x14ac:dyDescent="0.35">
      <c r="C6186"/>
      <c r="D6186"/>
      <c r="E6186"/>
      <c r="F6186"/>
      <c r="G6186"/>
      <c r="H6186"/>
      <c r="I6186"/>
      <c r="J6186"/>
      <c r="K6186"/>
      <c r="L6186"/>
      <c r="M6186"/>
      <c r="N6186"/>
      <c r="O6186"/>
      <c r="S6186"/>
      <c r="T6186"/>
      <c r="U6186"/>
      <c r="V6186"/>
      <c r="Y6186"/>
      <c r="Z6186"/>
      <c r="AA6186"/>
      <c r="AB6186"/>
      <c r="AC6186"/>
      <c r="AD6186"/>
      <c r="AE6186"/>
      <c r="AF6186"/>
      <c r="AG6186"/>
      <c r="AH6186"/>
      <c r="AI6186"/>
      <c r="AJ6186"/>
      <c r="AK6186"/>
      <c r="AL6186"/>
    </row>
    <row r="6187" spans="3:38" ht="15" customHeight="1" x14ac:dyDescent="0.35">
      <c r="C6187"/>
      <c r="D6187"/>
      <c r="E6187"/>
      <c r="F6187"/>
      <c r="G6187"/>
      <c r="H6187"/>
      <c r="I6187"/>
      <c r="J6187"/>
      <c r="K6187"/>
      <c r="L6187"/>
      <c r="M6187"/>
      <c r="N6187"/>
      <c r="O6187"/>
      <c r="S6187"/>
      <c r="T6187"/>
      <c r="U6187"/>
      <c r="V6187"/>
      <c r="Y6187"/>
      <c r="Z6187"/>
      <c r="AA6187"/>
      <c r="AB6187"/>
      <c r="AC6187"/>
      <c r="AD6187"/>
      <c r="AE6187"/>
      <c r="AF6187"/>
      <c r="AG6187"/>
      <c r="AH6187"/>
      <c r="AI6187"/>
      <c r="AJ6187"/>
      <c r="AK6187"/>
      <c r="AL6187"/>
    </row>
    <row r="6188" spans="3:38" ht="15" customHeight="1" x14ac:dyDescent="0.35">
      <c r="C6188"/>
      <c r="D6188"/>
      <c r="E6188"/>
      <c r="F6188"/>
      <c r="G6188"/>
      <c r="H6188"/>
      <c r="I6188"/>
      <c r="J6188"/>
      <c r="K6188"/>
      <c r="L6188"/>
      <c r="M6188"/>
      <c r="N6188"/>
      <c r="O6188"/>
      <c r="S6188"/>
      <c r="T6188"/>
      <c r="U6188"/>
      <c r="V6188"/>
      <c r="Y6188"/>
      <c r="Z6188"/>
      <c r="AA6188"/>
      <c r="AB6188"/>
      <c r="AC6188"/>
      <c r="AD6188"/>
      <c r="AE6188"/>
      <c r="AF6188"/>
      <c r="AG6188"/>
      <c r="AH6188"/>
      <c r="AI6188"/>
      <c r="AJ6188"/>
      <c r="AK6188"/>
      <c r="AL6188"/>
    </row>
    <row r="6189" spans="3:38" ht="15" customHeight="1" x14ac:dyDescent="0.35">
      <c r="C6189"/>
      <c r="D6189"/>
      <c r="E6189"/>
      <c r="F6189"/>
      <c r="G6189"/>
      <c r="H6189"/>
      <c r="I6189"/>
      <c r="J6189"/>
      <c r="K6189"/>
      <c r="L6189"/>
      <c r="M6189"/>
      <c r="N6189"/>
      <c r="O6189"/>
      <c r="S6189"/>
      <c r="T6189"/>
      <c r="U6189"/>
      <c r="V6189"/>
      <c r="Y6189"/>
      <c r="Z6189"/>
      <c r="AA6189"/>
      <c r="AB6189"/>
      <c r="AC6189"/>
      <c r="AD6189"/>
      <c r="AE6189"/>
      <c r="AF6189"/>
      <c r="AG6189"/>
      <c r="AH6189"/>
      <c r="AI6189"/>
      <c r="AJ6189"/>
      <c r="AK6189"/>
      <c r="AL6189"/>
    </row>
    <row r="6190" spans="3:38" ht="15" customHeight="1" x14ac:dyDescent="0.35">
      <c r="C6190"/>
      <c r="D6190"/>
      <c r="E6190"/>
      <c r="F6190"/>
      <c r="G6190"/>
      <c r="H6190"/>
      <c r="I6190"/>
      <c r="J6190"/>
      <c r="K6190"/>
      <c r="L6190"/>
      <c r="M6190"/>
      <c r="N6190"/>
      <c r="O6190"/>
      <c r="S6190"/>
      <c r="T6190"/>
      <c r="U6190"/>
      <c r="V6190"/>
      <c r="Y6190"/>
      <c r="Z6190"/>
      <c r="AA6190"/>
      <c r="AB6190"/>
      <c r="AC6190"/>
      <c r="AD6190"/>
      <c r="AE6190"/>
      <c r="AF6190"/>
      <c r="AG6190"/>
      <c r="AH6190"/>
      <c r="AI6190"/>
      <c r="AJ6190"/>
      <c r="AK6190"/>
      <c r="AL6190"/>
    </row>
    <row r="6191" spans="3:38" ht="15" customHeight="1" x14ac:dyDescent="0.35">
      <c r="C6191"/>
      <c r="D6191"/>
      <c r="E6191"/>
      <c r="F6191"/>
      <c r="G6191"/>
      <c r="H6191"/>
      <c r="I6191"/>
      <c r="J6191"/>
      <c r="K6191"/>
      <c r="L6191"/>
      <c r="M6191"/>
      <c r="N6191"/>
      <c r="O6191"/>
      <c r="S6191"/>
      <c r="T6191"/>
      <c r="U6191"/>
      <c r="V6191"/>
      <c r="Y6191"/>
      <c r="Z6191"/>
      <c r="AA6191"/>
      <c r="AB6191"/>
      <c r="AC6191"/>
      <c r="AD6191"/>
      <c r="AE6191"/>
      <c r="AF6191"/>
      <c r="AG6191"/>
      <c r="AH6191"/>
      <c r="AI6191"/>
      <c r="AJ6191"/>
      <c r="AK6191"/>
      <c r="AL6191"/>
    </row>
    <row r="6192" spans="3:38" ht="15" customHeight="1" x14ac:dyDescent="0.35">
      <c r="C6192"/>
      <c r="D6192"/>
      <c r="E6192"/>
      <c r="F6192"/>
      <c r="G6192"/>
      <c r="H6192"/>
      <c r="I6192"/>
      <c r="J6192"/>
      <c r="K6192"/>
      <c r="L6192"/>
      <c r="M6192"/>
      <c r="N6192"/>
      <c r="O6192"/>
      <c r="S6192"/>
      <c r="T6192"/>
      <c r="U6192"/>
      <c r="V6192"/>
      <c r="Y6192"/>
      <c r="Z6192"/>
      <c r="AA6192"/>
      <c r="AB6192"/>
      <c r="AC6192"/>
      <c r="AD6192"/>
      <c r="AE6192"/>
      <c r="AF6192"/>
      <c r="AG6192"/>
      <c r="AH6192"/>
      <c r="AI6192"/>
      <c r="AJ6192"/>
      <c r="AK6192"/>
      <c r="AL6192"/>
    </row>
    <row r="6193" spans="3:38" ht="15" customHeight="1" x14ac:dyDescent="0.35">
      <c r="C6193"/>
      <c r="D6193"/>
      <c r="E6193"/>
      <c r="F6193"/>
      <c r="G6193"/>
      <c r="H6193"/>
      <c r="I6193"/>
      <c r="J6193"/>
      <c r="K6193"/>
      <c r="L6193"/>
      <c r="M6193"/>
      <c r="N6193"/>
      <c r="O6193"/>
      <c r="S6193"/>
      <c r="T6193"/>
      <c r="U6193"/>
      <c r="V6193"/>
      <c r="Y6193"/>
      <c r="Z6193"/>
      <c r="AA6193"/>
      <c r="AB6193"/>
      <c r="AC6193"/>
      <c r="AD6193"/>
      <c r="AE6193"/>
      <c r="AF6193"/>
      <c r="AG6193"/>
      <c r="AH6193"/>
      <c r="AI6193"/>
      <c r="AJ6193"/>
      <c r="AK6193"/>
      <c r="AL6193"/>
    </row>
    <row r="6194" spans="3:38" ht="15" customHeight="1" x14ac:dyDescent="0.35">
      <c r="C6194"/>
      <c r="D6194"/>
      <c r="E6194"/>
      <c r="F6194"/>
      <c r="G6194"/>
      <c r="H6194"/>
      <c r="I6194"/>
      <c r="J6194"/>
      <c r="K6194"/>
      <c r="L6194"/>
      <c r="M6194"/>
      <c r="N6194"/>
      <c r="O6194"/>
      <c r="S6194"/>
      <c r="T6194"/>
      <c r="U6194"/>
      <c r="V6194"/>
      <c r="Y6194"/>
      <c r="Z6194"/>
      <c r="AA6194"/>
      <c r="AB6194"/>
      <c r="AC6194"/>
      <c r="AD6194"/>
      <c r="AE6194"/>
      <c r="AF6194"/>
      <c r="AG6194"/>
      <c r="AH6194"/>
      <c r="AI6194"/>
      <c r="AJ6194"/>
      <c r="AK6194"/>
      <c r="AL6194"/>
    </row>
    <row r="6195" spans="3:38" ht="15" customHeight="1" x14ac:dyDescent="0.35">
      <c r="C6195"/>
      <c r="D6195"/>
      <c r="E6195"/>
      <c r="F6195"/>
      <c r="G6195"/>
      <c r="H6195"/>
      <c r="I6195"/>
      <c r="J6195"/>
      <c r="K6195"/>
      <c r="L6195"/>
      <c r="M6195"/>
      <c r="N6195"/>
      <c r="O6195"/>
      <c r="S6195"/>
      <c r="T6195"/>
      <c r="U6195"/>
      <c r="V6195"/>
      <c r="Y6195"/>
      <c r="Z6195"/>
      <c r="AA6195"/>
      <c r="AB6195"/>
      <c r="AC6195"/>
      <c r="AD6195"/>
      <c r="AE6195"/>
      <c r="AF6195"/>
      <c r="AG6195"/>
      <c r="AH6195"/>
      <c r="AI6195"/>
      <c r="AJ6195"/>
      <c r="AK6195"/>
      <c r="AL6195"/>
    </row>
    <row r="6196" spans="3:38" ht="15" customHeight="1" x14ac:dyDescent="0.35">
      <c r="C6196"/>
      <c r="D6196"/>
      <c r="E6196"/>
      <c r="F6196"/>
      <c r="G6196"/>
      <c r="H6196"/>
      <c r="I6196"/>
      <c r="J6196"/>
      <c r="K6196"/>
      <c r="L6196"/>
      <c r="M6196"/>
      <c r="N6196"/>
      <c r="O6196"/>
      <c r="S6196"/>
      <c r="T6196"/>
      <c r="U6196"/>
      <c r="V6196"/>
      <c r="Y6196"/>
      <c r="Z6196"/>
      <c r="AA6196"/>
      <c r="AB6196"/>
      <c r="AC6196"/>
      <c r="AD6196"/>
      <c r="AE6196"/>
      <c r="AF6196"/>
      <c r="AG6196"/>
      <c r="AH6196"/>
      <c r="AI6196"/>
      <c r="AJ6196"/>
      <c r="AK6196"/>
      <c r="AL6196"/>
    </row>
    <row r="6197" spans="3:38" ht="15" customHeight="1" x14ac:dyDescent="0.35">
      <c r="C6197"/>
      <c r="D6197"/>
      <c r="E6197"/>
      <c r="F6197"/>
      <c r="G6197"/>
      <c r="H6197"/>
      <c r="I6197"/>
      <c r="J6197"/>
      <c r="K6197"/>
      <c r="L6197"/>
      <c r="M6197"/>
      <c r="N6197"/>
      <c r="O6197"/>
      <c r="S6197"/>
      <c r="T6197"/>
      <c r="U6197"/>
      <c r="V6197"/>
      <c r="Y6197"/>
      <c r="Z6197"/>
      <c r="AA6197"/>
      <c r="AB6197"/>
      <c r="AC6197"/>
      <c r="AD6197"/>
      <c r="AE6197"/>
      <c r="AF6197"/>
      <c r="AG6197"/>
      <c r="AH6197"/>
      <c r="AI6197"/>
      <c r="AJ6197"/>
      <c r="AK6197"/>
      <c r="AL6197"/>
    </row>
    <row r="6198" spans="3:38" ht="15" customHeight="1" x14ac:dyDescent="0.35">
      <c r="C6198"/>
      <c r="D6198"/>
      <c r="E6198"/>
      <c r="F6198"/>
      <c r="G6198"/>
      <c r="H6198"/>
      <c r="I6198"/>
      <c r="J6198"/>
      <c r="K6198"/>
      <c r="L6198"/>
      <c r="M6198"/>
      <c r="N6198"/>
      <c r="O6198"/>
      <c r="S6198"/>
      <c r="T6198"/>
      <c r="U6198"/>
      <c r="V6198"/>
      <c r="Y6198"/>
      <c r="Z6198"/>
      <c r="AA6198"/>
      <c r="AB6198"/>
      <c r="AC6198"/>
      <c r="AD6198"/>
      <c r="AE6198"/>
      <c r="AF6198"/>
      <c r="AG6198"/>
      <c r="AH6198"/>
      <c r="AI6198"/>
      <c r="AJ6198"/>
      <c r="AK6198"/>
      <c r="AL6198"/>
    </row>
    <row r="6199" spans="3:38" ht="15" customHeight="1" x14ac:dyDescent="0.35">
      <c r="C6199"/>
      <c r="D6199"/>
      <c r="E6199"/>
      <c r="F6199"/>
      <c r="G6199"/>
      <c r="H6199"/>
      <c r="I6199"/>
      <c r="J6199"/>
      <c r="K6199"/>
      <c r="L6199"/>
      <c r="M6199"/>
      <c r="N6199"/>
      <c r="O6199"/>
      <c r="S6199"/>
      <c r="T6199"/>
      <c r="U6199"/>
      <c r="V6199"/>
      <c r="Y6199"/>
      <c r="Z6199"/>
      <c r="AA6199"/>
      <c r="AB6199"/>
      <c r="AC6199"/>
      <c r="AD6199"/>
      <c r="AE6199"/>
      <c r="AF6199"/>
      <c r="AG6199"/>
      <c r="AH6199"/>
      <c r="AI6199"/>
      <c r="AJ6199"/>
      <c r="AK6199"/>
      <c r="AL6199"/>
    </row>
    <row r="6200" spans="3:38" ht="15" customHeight="1" x14ac:dyDescent="0.35">
      <c r="C6200"/>
      <c r="D6200"/>
      <c r="E6200"/>
      <c r="F6200"/>
      <c r="G6200"/>
      <c r="H6200"/>
      <c r="I6200"/>
      <c r="J6200"/>
      <c r="K6200"/>
      <c r="L6200"/>
      <c r="M6200"/>
      <c r="N6200"/>
      <c r="O6200"/>
      <c r="S6200"/>
      <c r="T6200"/>
      <c r="U6200"/>
      <c r="V6200"/>
      <c r="Y6200"/>
      <c r="Z6200"/>
      <c r="AA6200"/>
      <c r="AB6200"/>
      <c r="AC6200"/>
      <c r="AD6200"/>
      <c r="AE6200"/>
      <c r="AF6200"/>
      <c r="AG6200"/>
      <c r="AH6200"/>
      <c r="AI6200"/>
      <c r="AJ6200"/>
      <c r="AK6200"/>
      <c r="AL6200"/>
    </row>
    <row r="6201" spans="3:38" ht="15" customHeight="1" x14ac:dyDescent="0.35">
      <c r="C6201"/>
      <c r="D6201"/>
      <c r="E6201"/>
      <c r="F6201"/>
      <c r="G6201"/>
      <c r="H6201"/>
      <c r="I6201"/>
      <c r="J6201"/>
      <c r="K6201"/>
      <c r="L6201"/>
      <c r="M6201"/>
      <c r="N6201"/>
      <c r="O6201"/>
      <c r="S6201"/>
      <c r="T6201"/>
      <c r="U6201"/>
      <c r="V6201"/>
      <c r="Y6201"/>
      <c r="Z6201"/>
      <c r="AA6201"/>
      <c r="AB6201"/>
      <c r="AC6201"/>
      <c r="AD6201"/>
      <c r="AE6201"/>
      <c r="AF6201"/>
      <c r="AG6201"/>
      <c r="AH6201"/>
      <c r="AI6201"/>
      <c r="AJ6201"/>
      <c r="AK6201"/>
      <c r="AL6201"/>
    </row>
    <row r="6202" spans="3:38" ht="15" customHeight="1" x14ac:dyDescent="0.35">
      <c r="C6202"/>
      <c r="D6202"/>
      <c r="E6202"/>
      <c r="F6202"/>
      <c r="G6202"/>
      <c r="H6202"/>
      <c r="I6202"/>
      <c r="J6202"/>
      <c r="K6202"/>
      <c r="L6202"/>
      <c r="M6202"/>
      <c r="N6202"/>
      <c r="O6202"/>
      <c r="S6202"/>
      <c r="T6202"/>
      <c r="U6202"/>
      <c r="V6202"/>
      <c r="Y6202"/>
      <c r="Z6202"/>
      <c r="AA6202"/>
      <c r="AB6202"/>
      <c r="AC6202"/>
      <c r="AD6202"/>
      <c r="AE6202"/>
      <c r="AF6202"/>
      <c r="AG6202"/>
      <c r="AH6202"/>
      <c r="AI6202"/>
      <c r="AJ6202"/>
      <c r="AK6202"/>
      <c r="AL6202"/>
    </row>
    <row r="6203" spans="3:38" ht="15" customHeight="1" x14ac:dyDescent="0.35">
      <c r="C6203"/>
      <c r="D6203"/>
      <c r="E6203"/>
      <c r="F6203"/>
      <c r="G6203"/>
      <c r="H6203"/>
      <c r="I6203"/>
      <c r="J6203"/>
      <c r="K6203"/>
      <c r="L6203"/>
      <c r="M6203"/>
      <c r="N6203"/>
      <c r="O6203"/>
      <c r="S6203"/>
      <c r="T6203"/>
      <c r="U6203"/>
      <c r="V6203"/>
      <c r="Y6203"/>
      <c r="Z6203"/>
      <c r="AA6203"/>
      <c r="AB6203"/>
      <c r="AC6203"/>
      <c r="AD6203"/>
      <c r="AE6203"/>
      <c r="AF6203"/>
      <c r="AG6203"/>
      <c r="AH6203"/>
      <c r="AI6203"/>
      <c r="AJ6203"/>
      <c r="AK6203"/>
      <c r="AL6203"/>
    </row>
    <row r="6204" spans="3:38" ht="15" customHeight="1" x14ac:dyDescent="0.35">
      <c r="C6204"/>
      <c r="D6204"/>
      <c r="E6204"/>
      <c r="F6204"/>
      <c r="G6204"/>
      <c r="H6204"/>
      <c r="I6204"/>
      <c r="J6204"/>
      <c r="K6204"/>
      <c r="L6204"/>
      <c r="M6204"/>
      <c r="N6204"/>
      <c r="O6204"/>
      <c r="S6204"/>
      <c r="T6204"/>
      <c r="U6204"/>
      <c r="V6204"/>
      <c r="Y6204"/>
      <c r="Z6204"/>
      <c r="AA6204"/>
      <c r="AB6204"/>
      <c r="AC6204"/>
      <c r="AD6204"/>
      <c r="AE6204"/>
      <c r="AF6204"/>
      <c r="AG6204"/>
      <c r="AH6204"/>
      <c r="AI6204"/>
      <c r="AJ6204"/>
      <c r="AK6204"/>
      <c r="AL6204"/>
    </row>
    <row r="6205" spans="3:38" ht="15" customHeight="1" x14ac:dyDescent="0.35">
      <c r="C6205"/>
      <c r="D6205"/>
      <c r="E6205"/>
      <c r="F6205"/>
      <c r="G6205"/>
      <c r="H6205"/>
      <c r="I6205"/>
      <c r="J6205"/>
      <c r="K6205"/>
      <c r="L6205"/>
      <c r="M6205"/>
      <c r="N6205"/>
      <c r="O6205"/>
      <c r="S6205"/>
      <c r="T6205"/>
      <c r="U6205"/>
      <c r="V6205"/>
      <c r="Y6205"/>
      <c r="Z6205"/>
      <c r="AA6205"/>
      <c r="AB6205"/>
      <c r="AC6205"/>
      <c r="AD6205"/>
      <c r="AE6205"/>
      <c r="AF6205"/>
      <c r="AG6205"/>
      <c r="AH6205"/>
      <c r="AI6205"/>
      <c r="AJ6205"/>
      <c r="AK6205"/>
      <c r="AL6205"/>
    </row>
    <row r="6206" spans="3:38" ht="15" customHeight="1" x14ac:dyDescent="0.35">
      <c r="C6206"/>
      <c r="D6206"/>
      <c r="E6206"/>
      <c r="F6206"/>
      <c r="G6206"/>
      <c r="H6206"/>
      <c r="I6206"/>
      <c r="J6206"/>
      <c r="K6206"/>
      <c r="L6206"/>
      <c r="M6206"/>
      <c r="N6206"/>
      <c r="O6206"/>
      <c r="S6206"/>
      <c r="T6206"/>
      <c r="U6206"/>
      <c r="V6206"/>
      <c r="Y6206"/>
      <c r="Z6206"/>
      <c r="AA6206"/>
      <c r="AB6206"/>
      <c r="AC6206"/>
      <c r="AD6206"/>
      <c r="AE6206"/>
      <c r="AF6206"/>
      <c r="AG6206"/>
      <c r="AH6206"/>
      <c r="AI6206"/>
      <c r="AJ6206"/>
      <c r="AK6206"/>
      <c r="AL6206"/>
    </row>
    <row r="6207" spans="3:38" ht="15" customHeight="1" x14ac:dyDescent="0.35">
      <c r="C6207"/>
      <c r="D6207"/>
      <c r="E6207"/>
      <c r="F6207"/>
      <c r="G6207"/>
      <c r="H6207"/>
      <c r="I6207"/>
      <c r="J6207"/>
      <c r="K6207"/>
      <c r="L6207"/>
      <c r="M6207"/>
      <c r="N6207"/>
      <c r="O6207"/>
      <c r="S6207"/>
      <c r="T6207"/>
      <c r="U6207"/>
      <c r="V6207"/>
      <c r="Y6207"/>
      <c r="Z6207"/>
      <c r="AA6207"/>
      <c r="AB6207"/>
      <c r="AC6207"/>
      <c r="AD6207"/>
      <c r="AE6207"/>
      <c r="AF6207"/>
      <c r="AG6207"/>
      <c r="AH6207"/>
      <c r="AI6207"/>
      <c r="AJ6207"/>
      <c r="AK6207"/>
      <c r="AL6207"/>
    </row>
    <row r="6208" spans="3:38" ht="15" customHeight="1" x14ac:dyDescent="0.35">
      <c r="C6208"/>
      <c r="D6208"/>
      <c r="E6208"/>
      <c r="F6208"/>
      <c r="G6208"/>
      <c r="H6208"/>
      <c r="I6208"/>
      <c r="J6208"/>
      <c r="K6208"/>
      <c r="L6208"/>
      <c r="M6208"/>
      <c r="N6208"/>
      <c r="O6208"/>
      <c r="S6208"/>
      <c r="T6208"/>
      <c r="U6208"/>
      <c r="V6208"/>
      <c r="Y6208"/>
      <c r="Z6208"/>
      <c r="AA6208"/>
      <c r="AB6208"/>
      <c r="AC6208"/>
      <c r="AD6208"/>
      <c r="AE6208"/>
      <c r="AF6208"/>
      <c r="AG6208"/>
      <c r="AH6208"/>
      <c r="AI6208"/>
      <c r="AJ6208"/>
      <c r="AK6208"/>
      <c r="AL6208"/>
    </row>
    <row r="6209" spans="3:38" ht="15" customHeight="1" x14ac:dyDescent="0.35">
      <c r="C6209"/>
      <c r="D6209"/>
      <c r="E6209"/>
      <c r="F6209"/>
      <c r="G6209"/>
      <c r="H6209"/>
      <c r="I6209"/>
      <c r="J6209"/>
      <c r="K6209"/>
      <c r="L6209"/>
      <c r="M6209"/>
      <c r="N6209"/>
      <c r="O6209"/>
      <c r="S6209"/>
      <c r="T6209"/>
      <c r="U6209"/>
      <c r="V6209"/>
      <c r="Y6209"/>
      <c r="Z6209"/>
      <c r="AA6209"/>
      <c r="AB6209"/>
      <c r="AC6209"/>
      <c r="AD6209"/>
      <c r="AE6209"/>
      <c r="AF6209"/>
      <c r="AG6209"/>
      <c r="AH6209"/>
      <c r="AI6209"/>
      <c r="AJ6209"/>
      <c r="AK6209"/>
      <c r="AL6209"/>
    </row>
    <row r="6210" spans="3:38" ht="15" customHeight="1" x14ac:dyDescent="0.35">
      <c r="C6210"/>
      <c r="D6210"/>
      <c r="E6210"/>
      <c r="F6210"/>
      <c r="G6210"/>
      <c r="H6210"/>
      <c r="I6210"/>
      <c r="J6210"/>
      <c r="K6210"/>
      <c r="L6210"/>
      <c r="M6210"/>
      <c r="N6210"/>
      <c r="O6210"/>
      <c r="S6210"/>
      <c r="T6210"/>
      <c r="U6210"/>
      <c r="V6210"/>
      <c r="Y6210"/>
      <c r="Z6210"/>
      <c r="AA6210"/>
      <c r="AB6210"/>
      <c r="AC6210"/>
      <c r="AD6210"/>
      <c r="AE6210"/>
      <c r="AF6210"/>
      <c r="AG6210"/>
      <c r="AH6210"/>
      <c r="AI6210"/>
      <c r="AJ6210"/>
      <c r="AK6210"/>
      <c r="AL6210"/>
    </row>
    <row r="6211" spans="3:38" ht="15" customHeight="1" x14ac:dyDescent="0.35">
      <c r="C6211"/>
      <c r="D6211"/>
      <c r="E6211"/>
      <c r="F6211"/>
      <c r="G6211"/>
      <c r="H6211"/>
      <c r="I6211"/>
      <c r="J6211"/>
      <c r="K6211"/>
      <c r="L6211"/>
      <c r="M6211"/>
      <c r="N6211"/>
      <c r="O6211"/>
      <c r="S6211"/>
      <c r="T6211"/>
      <c r="U6211"/>
      <c r="V6211"/>
      <c r="Y6211"/>
      <c r="Z6211"/>
      <c r="AA6211"/>
      <c r="AB6211"/>
      <c r="AC6211"/>
      <c r="AD6211"/>
      <c r="AE6211"/>
      <c r="AF6211"/>
      <c r="AG6211"/>
      <c r="AH6211"/>
      <c r="AI6211"/>
      <c r="AJ6211"/>
      <c r="AK6211"/>
      <c r="AL6211"/>
    </row>
    <row r="6212" spans="3:38" ht="15" customHeight="1" x14ac:dyDescent="0.35">
      <c r="C6212"/>
      <c r="D6212"/>
      <c r="E6212"/>
      <c r="F6212"/>
      <c r="G6212"/>
      <c r="H6212"/>
      <c r="I6212"/>
      <c r="J6212"/>
      <c r="K6212"/>
      <c r="L6212"/>
      <c r="M6212"/>
      <c r="N6212"/>
      <c r="O6212"/>
      <c r="S6212"/>
      <c r="T6212"/>
      <c r="U6212"/>
      <c r="V6212"/>
      <c r="Y6212"/>
      <c r="Z6212"/>
      <c r="AA6212"/>
      <c r="AB6212"/>
      <c r="AC6212"/>
      <c r="AD6212"/>
      <c r="AE6212"/>
      <c r="AF6212"/>
      <c r="AG6212"/>
      <c r="AH6212"/>
      <c r="AI6212"/>
      <c r="AJ6212"/>
      <c r="AK6212"/>
      <c r="AL6212"/>
    </row>
    <row r="6213" spans="3:38" ht="15" customHeight="1" x14ac:dyDescent="0.35">
      <c r="C6213"/>
      <c r="D6213"/>
      <c r="E6213"/>
      <c r="F6213"/>
      <c r="G6213"/>
      <c r="H6213"/>
      <c r="I6213"/>
      <c r="J6213"/>
      <c r="K6213"/>
      <c r="L6213"/>
      <c r="M6213"/>
      <c r="N6213"/>
      <c r="O6213"/>
      <c r="S6213"/>
      <c r="T6213"/>
      <c r="U6213"/>
      <c r="V6213"/>
      <c r="Y6213"/>
      <c r="Z6213"/>
      <c r="AA6213"/>
      <c r="AB6213"/>
      <c r="AC6213"/>
      <c r="AD6213"/>
      <c r="AE6213"/>
      <c r="AF6213"/>
      <c r="AG6213"/>
      <c r="AH6213"/>
      <c r="AI6213"/>
      <c r="AJ6213"/>
      <c r="AK6213"/>
      <c r="AL6213"/>
    </row>
    <row r="6214" spans="3:38" ht="15" customHeight="1" x14ac:dyDescent="0.35">
      <c r="C6214"/>
      <c r="D6214"/>
      <c r="E6214"/>
      <c r="F6214"/>
      <c r="G6214"/>
      <c r="H6214"/>
      <c r="I6214"/>
      <c r="J6214"/>
      <c r="K6214"/>
      <c r="L6214"/>
      <c r="M6214"/>
      <c r="N6214"/>
      <c r="O6214"/>
      <c r="S6214"/>
      <c r="T6214"/>
      <c r="U6214"/>
      <c r="V6214"/>
      <c r="Y6214"/>
      <c r="Z6214"/>
      <c r="AA6214"/>
      <c r="AB6214"/>
      <c r="AC6214"/>
      <c r="AD6214"/>
      <c r="AE6214"/>
      <c r="AF6214"/>
      <c r="AG6214"/>
      <c r="AH6214"/>
      <c r="AI6214"/>
      <c r="AJ6214"/>
      <c r="AK6214"/>
      <c r="AL6214"/>
    </row>
    <row r="6215" spans="3:38" ht="15" customHeight="1" x14ac:dyDescent="0.35">
      <c r="C6215"/>
      <c r="D6215"/>
      <c r="E6215"/>
      <c r="F6215"/>
      <c r="G6215"/>
      <c r="H6215"/>
      <c r="I6215"/>
      <c r="J6215"/>
      <c r="K6215"/>
      <c r="L6215"/>
      <c r="M6215"/>
      <c r="N6215"/>
      <c r="O6215"/>
      <c r="S6215"/>
      <c r="T6215"/>
      <c r="U6215"/>
      <c r="V6215"/>
      <c r="Y6215"/>
      <c r="Z6215"/>
      <c r="AA6215"/>
      <c r="AB6215"/>
      <c r="AC6215"/>
      <c r="AD6215"/>
      <c r="AE6215"/>
      <c r="AF6215"/>
      <c r="AG6215"/>
      <c r="AH6215"/>
      <c r="AI6215"/>
      <c r="AJ6215"/>
      <c r="AK6215"/>
      <c r="AL6215"/>
    </row>
    <row r="6216" spans="3:38" ht="15" customHeight="1" x14ac:dyDescent="0.35">
      <c r="C6216"/>
      <c r="D6216"/>
      <c r="E6216"/>
      <c r="F6216"/>
      <c r="G6216"/>
      <c r="H6216"/>
      <c r="I6216"/>
      <c r="J6216"/>
      <c r="K6216"/>
      <c r="L6216"/>
      <c r="M6216"/>
      <c r="N6216"/>
      <c r="O6216"/>
      <c r="S6216"/>
      <c r="T6216"/>
      <c r="U6216"/>
      <c r="V6216"/>
      <c r="Y6216"/>
      <c r="Z6216"/>
      <c r="AA6216"/>
      <c r="AB6216"/>
      <c r="AC6216"/>
      <c r="AD6216"/>
      <c r="AE6216"/>
      <c r="AF6216"/>
      <c r="AG6216"/>
      <c r="AH6216"/>
      <c r="AI6216"/>
      <c r="AJ6216"/>
      <c r="AK6216"/>
      <c r="AL6216"/>
    </row>
    <row r="6217" spans="3:38" ht="15" customHeight="1" x14ac:dyDescent="0.35">
      <c r="C6217"/>
      <c r="D6217"/>
      <c r="E6217"/>
      <c r="F6217"/>
      <c r="G6217"/>
      <c r="H6217"/>
      <c r="I6217"/>
      <c r="J6217"/>
      <c r="K6217"/>
      <c r="L6217"/>
      <c r="M6217"/>
      <c r="N6217"/>
      <c r="O6217"/>
      <c r="S6217"/>
      <c r="T6217"/>
      <c r="U6217"/>
      <c r="V6217"/>
      <c r="Y6217"/>
      <c r="Z6217"/>
      <c r="AA6217"/>
      <c r="AB6217"/>
      <c r="AC6217"/>
      <c r="AD6217"/>
      <c r="AE6217"/>
      <c r="AF6217"/>
      <c r="AG6217"/>
      <c r="AH6217"/>
      <c r="AI6217"/>
      <c r="AJ6217"/>
      <c r="AK6217"/>
      <c r="AL6217"/>
    </row>
    <row r="6218" spans="3:38" ht="15" customHeight="1" x14ac:dyDescent="0.35">
      <c r="C6218"/>
      <c r="D6218"/>
      <c r="E6218"/>
      <c r="F6218"/>
      <c r="G6218"/>
      <c r="H6218"/>
      <c r="I6218"/>
      <c r="J6218"/>
      <c r="K6218"/>
      <c r="L6218"/>
      <c r="M6218"/>
      <c r="N6218"/>
      <c r="O6218"/>
      <c r="S6218"/>
      <c r="T6218"/>
      <c r="U6218"/>
      <c r="V6218"/>
      <c r="Y6218"/>
      <c r="Z6218"/>
      <c r="AA6218"/>
      <c r="AB6218"/>
      <c r="AC6218"/>
      <c r="AD6218"/>
      <c r="AE6218"/>
      <c r="AF6218"/>
      <c r="AG6218"/>
      <c r="AH6218"/>
      <c r="AI6218"/>
      <c r="AJ6218"/>
      <c r="AK6218"/>
      <c r="AL6218"/>
    </row>
    <row r="6219" spans="3:38" ht="15" customHeight="1" x14ac:dyDescent="0.35">
      <c r="C6219"/>
      <c r="D6219"/>
      <c r="E6219"/>
      <c r="F6219"/>
      <c r="G6219"/>
      <c r="H6219"/>
      <c r="I6219"/>
      <c r="J6219"/>
      <c r="K6219"/>
      <c r="L6219"/>
      <c r="M6219"/>
      <c r="N6219"/>
      <c r="O6219"/>
      <c r="S6219"/>
      <c r="T6219"/>
      <c r="U6219"/>
      <c r="V6219"/>
      <c r="Y6219"/>
      <c r="Z6219"/>
      <c r="AA6219"/>
      <c r="AB6219"/>
      <c r="AC6219"/>
      <c r="AD6219"/>
      <c r="AE6219"/>
      <c r="AF6219"/>
      <c r="AG6219"/>
      <c r="AH6219"/>
      <c r="AI6219"/>
      <c r="AJ6219"/>
      <c r="AK6219"/>
      <c r="AL6219"/>
    </row>
    <row r="6220" spans="3:38" ht="15" customHeight="1" x14ac:dyDescent="0.35">
      <c r="C6220"/>
      <c r="D6220"/>
      <c r="E6220"/>
      <c r="F6220"/>
      <c r="G6220"/>
      <c r="H6220"/>
      <c r="I6220"/>
      <c r="J6220"/>
      <c r="K6220"/>
      <c r="L6220"/>
      <c r="M6220"/>
      <c r="N6220"/>
      <c r="O6220"/>
      <c r="S6220"/>
      <c r="T6220"/>
      <c r="U6220"/>
      <c r="V6220"/>
      <c r="Y6220"/>
      <c r="Z6220"/>
      <c r="AA6220"/>
      <c r="AB6220"/>
      <c r="AC6220"/>
      <c r="AD6220"/>
      <c r="AE6220"/>
      <c r="AF6220"/>
      <c r="AG6220"/>
      <c r="AH6220"/>
      <c r="AI6220"/>
      <c r="AJ6220"/>
      <c r="AK6220"/>
      <c r="AL6220"/>
    </row>
    <row r="6221" spans="3:38" ht="15" customHeight="1" x14ac:dyDescent="0.35">
      <c r="C6221"/>
      <c r="D6221"/>
      <c r="E6221"/>
      <c r="F6221"/>
      <c r="G6221"/>
      <c r="H6221"/>
      <c r="I6221"/>
      <c r="J6221"/>
      <c r="K6221"/>
      <c r="L6221"/>
      <c r="M6221"/>
      <c r="N6221"/>
      <c r="O6221"/>
      <c r="S6221"/>
      <c r="T6221"/>
      <c r="U6221"/>
      <c r="V6221"/>
      <c r="Y6221"/>
      <c r="Z6221"/>
      <c r="AA6221"/>
      <c r="AB6221"/>
      <c r="AC6221"/>
      <c r="AD6221"/>
      <c r="AE6221"/>
      <c r="AF6221"/>
      <c r="AG6221"/>
      <c r="AH6221"/>
      <c r="AI6221"/>
      <c r="AJ6221"/>
      <c r="AK6221"/>
      <c r="AL6221"/>
    </row>
    <row r="6222" spans="3:38" ht="15" customHeight="1" x14ac:dyDescent="0.35">
      <c r="C6222"/>
      <c r="D6222"/>
      <c r="E6222"/>
      <c r="F6222"/>
      <c r="G6222"/>
      <c r="H6222"/>
      <c r="I6222"/>
      <c r="J6222"/>
      <c r="K6222"/>
      <c r="L6222"/>
      <c r="M6222"/>
      <c r="N6222"/>
      <c r="O6222"/>
      <c r="S6222"/>
      <c r="T6222"/>
      <c r="U6222"/>
      <c r="V6222"/>
      <c r="Y6222"/>
      <c r="Z6222"/>
      <c r="AA6222"/>
      <c r="AB6222"/>
      <c r="AC6222"/>
      <c r="AD6222"/>
      <c r="AE6222"/>
      <c r="AF6222"/>
      <c r="AG6222"/>
      <c r="AH6222"/>
      <c r="AI6222"/>
      <c r="AJ6222"/>
      <c r="AK6222"/>
      <c r="AL6222"/>
    </row>
    <row r="6223" spans="3:38" ht="15" customHeight="1" x14ac:dyDescent="0.35">
      <c r="C6223"/>
      <c r="D6223"/>
      <c r="E6223"/>
      <c r="F6223"/>
      <c r="G6223"/>
      <c r="H6223"/>
      <c r="I6223"/>
      <c r="J6223"/>
      <c r="K6223"/>
      <c r="L6223"/>
      <c r="M6223"/>
      <c r="N6223"/>
      <c r="O6223"/>
      <c r="S6223"/>
      <c r="T6223"/>
      <c r="U6223"/>
      <c r="V6223"/>
      <c r="Y6223"/>
      <c r="Z6223"/>
      <c r="AA6223"/>
      <c r="AB6223"/>
      <c r="AC6223"/>
      <c r="AD6223"/>
      <c r="AE6223"/>
      <c r="AF6223"/>
      <c r="AG6223"/>
      <c r="AH6223"/>
      <c r="AI6223"/>
      <c r="AJ6223"/>
      <c r="AK6223"/>
      <c r="AL6223"/>
    </row>
    <row r="6224" spans="3:38" ht="15" customHeight="1" x14ac:dyDescent="0.35">
      <c r="C6224"/>
      <c r="D6224"/>
      <c r="E6224"/>
      <c r="F6224"/>
      <c r="G6224"/>
      <c r="H6224"/>
      <c r="I6224"/>
      <c r="J6224"/>
      <c r="K6224"/>
      <c r="L6224"/>
      <c r="M6224"/>
      <c r="N6224"/>
      <c r="O6224"/>
      <c r="S6224"/>
      <c r="T6224"/>
      <c r="U6224"/>
      <c r="V6224"/>
      <c r="Y6224"/>
      <c r="Z6224"/>
      <c r="AA6224"/>
      <c r="AB6224"/>
      <c r="AC6224"/>
      <c r="AD6224"/>
      <c r="AE6224"/>
      <c r="AF6224"/>
      <c r="AG6224"/>
      <c r="AH6224"/>
      <c r="AI6224"/>
      <c r="AJ6224"/>
      <c r="AK6224"/>
      <c r="AL6224"/>
    </row>
    <row r="6225" spans="3:38" ht="15" customHeight="1" x14ac:dyDescent="0.35">
      <c r="C6225"/>
      <c r="D6225"/>
      <c r="E6225"/>
      <c r="F6225"/>
      <c r="G6225"/>
      <c r="H6225"/>
      <c r="I6225"/>
      <c r="J6225"/>
      <c r="K6225"/>
      <c r="L6225"/>
      <c r="M6225"/>
      <c r="N6225"/>
      <c r="O6225"/>
      <c r="S6225"/>
      <c r="T6225"/>
      <c r="U6225"/>
      <c r="V6225"/>
      <c r="Y6225"/>
      <c r="Z6225"/>
      <c r="AA6225"/>
      <c r="AB6225"/>
      <c r="AC6225"/>
      <c r="AD6225"/>
      <c r="AE6225"/>
      <c r="AF6225"/>
      <c r="AG6225"/>
      <c r="AH6225"/>
      <c r="AI6225"/>
      <c r="AJ6225"/>
      <c r="AK6225"/>
      <c r="AL6225"/>
    </row>
    <row r="6226" spans="3:38" ht="15" customHeight="1" x14ac:dyDescent="0.35">
      <c r="C6226"/>
      <c r="D6226"/>
      <c r="E6226"/>
      <c r="F6226"/>
      <c r="G6226"/>
      <c r="H6226"/>
      <c r="I6226"/>
      <c r="J6226"/>
      <c r="K6226"/>
      <c r="L6226"/>
      <c r="M6226"/>
      <c r="N6226"/>
      <c r="O6226"/>
      <c r="S6226"/>
      <c r="T6226"/>
      <c r="U6226"/>
      <c r="V6226"/>
      <c r="Y6226"/>
      <c r="Z6226"/>
      <c r="AA6226"/>
      <c r="AB6226"/>
      <c r="AC6226"/>
      <c r="AD6226"/>
      <c r="AE6226"/>
      <c r="AF6226"/>
      <c r="AG6226"/>
      <c r="AH6226"/>
      <c r="AI6226"/>
      <c r="AJ6226"/>
      <c r="AK6226"/>
      <c r="AL6226"/>
    </row>
    <row r="6227" spans="3:38" ht="15" customHeight="1" x14ac:dyDescent="0.35">
      <c r="C6227"/>
      <c r="D6227"/>
      <c r="E6227"/>
      <c r="F6227"/>
      <c r="G6227"/>
      <c r="H6227"/>
      <c r="I6227"/>
      <c r="J6227"/>
      <c r="K6227"/>
      <c r="L6227"/>
      <c r="M6227"/>
      <c r="N6227"/>
      <c r="O6227"/>
      <c r="S6227"/>
      <c r="T6227"/>
      <c r="U6227"/>
      <c r="V6227"/>
      <c r="Y6227"/>
      <c r="Z6227"/>
      <c r="AA6227"/>
      <c r="AB6227"/>
      <c r="AC6227"/>
      <c r="AD6227"/>
      <c r="AE6227"/>
      <c r="AF6227"/>
      <c r="AG6227"/>
      <c r="AH6227"/>
      <c r="AI6227"/>
      <c r="AJ6227"/>
      <c r="AK6227"/>
      <c r="AL6227"/>
    </row>
    <row r="6228" spans="3:38" ht="15" customHeight="1" x14ac:dyDescent="0.35">
      <c r="C6228"/>
      <c r="D6228"/>
      <c r="E6228"/>
      <c r="F6228"/>
      <c r="G6228"/>
      <c r="H6228"/>
      <c r="I6228"/>
      <c r="J6228"/>
      <c r="K6228"/>
      <c r="L6228"/>
      <c r="M6228"/>
      <c r="N6228"/>
      <c r="O6228"/>
      <c r="S6228"/>
      <c r="T6228"/>
      <c r="U6228"/>
      <c r="V6228"/>
      <c r="Y6228"/>
      <c r="Z6228"/>
      <c r="AA6228"/>
      <c r="AB6228"/>
      <c r="AC6228"/>
      <c r="AD6228"/>
      <c r="AE6228"/>
      <c r="AF6228"/>
      <c r="AG6228"/>
      <c r="AH6228"/>
      <c r="AI6228"/>
      <c r="AJ6228"/>
      <c r="AK6228"/>
      <c r="AL6228"/>
    </row>
    <row r="6229" spans="3:38" ht="15" customHeight="1" x14ac:dyDescent="0.35">
      <c r="C6229"/>
      <c r="D6229"/>
      <c r="E6229"/>
      <c r="F6229"/>
      <c r="G6229"/>
      <c r="H6229"/>
      <c r="I6229"/>
      <c r="J6229"/>
      <c r="K6229"/>
      <c r="L6229"/>
      <c r="M6229"/>
      <c r="N6229"/>
      <c r="O6229"/>
      <c r="S6229"/>
      <c r="T6229"/>
      <c r="U6229"/>
      <c r="V6229"/>
      <c r="Y6229"/>
      <c r="Z6229"/>
      <c r="AA6229"/>
      <c r="AB6229"/>
      <c r="AC6229"/>
      <c r="AD6229"/>
      <c r="AE6229"/>
      <c r="AF6229"/>
      <c r="AG6229"/>
      <c r="AH6229"/>
      <c r="AI6229"/>
      <c r="AJ6229"/>
      <c r="AK6229"/>
      <c r="AL6229"/>
    </row>
    <row r="6230" spans="3:38" ht="15" customHeight="1" x14ac:dyDescent="0.35">
      <c r="C6230"/>
      <c r="D6230"/>
      <c r="E6230"/>
      <c r="F6230"/>
      <c r="G6230"/>
      <c r="H6230"/>
      <c r="I6230"/>
      <c r="J6230"/>
      <c r="K6230"/>
      <c r="L6230"/>
      <c r="M6230"/>
      <c r="N6230"/>
      <c r="O6230"/>
      <c r="S6230"/>
      <c r="T6230"/>
      <c r="U6230"/>
      <c r="V6230"/>
      <c r="Y6230"/>
      <c r="Z6230"/>
      <c r="AA6230"/>
      <c r="AB6230"/>
      <c r="AC6230"/>
      <c r="AD6230"/>
      <c r="AE6230"/>
      <c r="AF6230"/>
      <c r="AG6230"/>
      <c r="AH6230"/>
      <c r="AI6230"/>
      <c r="AJ6230"/>
      <c r="AK6230"/>
      <c r="AL6230"/>
    </row>
    <row r="6231" spans="3:38" ht="15" customHeight="1" x14ac:dyDescent="0.35">
      <c r="C6231"/>
      <c r="D6231"/>
      <c r="E6231"/>
      <c r="F6231"/>
      <c r="G6231"/>
      <c r="H6231"/>
      <c r="I6231"/>
      <c r="J6231"/>
      <c r="K6231"/>
      <c r="L6231"/>
      <c r="M6231"/>
      <c r="N6231"/>
      <c r="O6231"/>
      <c r="S6231"/>
      <c r="T6231"/>
      <c r="U6231"/>
      <c r="V6231"/>
      <c r="Y6231"/>
      <c r="Z6231"/>
      <c r="AA6231"/>
      <c r="AB6231"/>
      <c r="AC6231"/>
      <c r="AD6231"/>
      <c r="AE6231"/>
      <c r="AF6231"/>
      <c r="AG6231"/>
      <c r="AH6231"/>
      <c r="AI6231"/>
      <c r="AJ6231"/>
      <c r="AK6231"/>
      <c r="AL6231"/>
    </row>
    <row r="6232" spans="3:38" ht="15" customHeight="1" x14ac:dyDescent="0.35">
      <c r="C6232"/>
      <c r="D6232"/>
      <c r="E6232"/>
      <c r="F6232"/>
      <c r="G6232"/>
      <c r="H6232"/>
      <c r="I6232"/>
      <c r="J6232"/>
      <c r="K6232"/>
      <c r="L6232"/>
      <c r="M6232"/>
      <c r="N6232"/>
      <c r="O6232"/>
      <c r="S6232"/>
      <c r="T6232"/>
      <c r="U6232"/>
      <c r="V6232"/>
      <c r="Y6232"/>
      <c r="Z6232"/>
      <c r="AA6232"/>
      <c r="AB6232"/>
      <c r="AC6232"/>
      <c r="AD6232"/>
      <c r="AE6232"/>
      <c r="AF6232"/>
      <c r="AG6232"/>
      <c r="AH6232"/>
      <c r="AI6232"/>
      <c r="AJ6232"/>
      <c r="AK6232"/>
      <c r="AL6232"/>
    </row>
    <row r="6233" spans="3:38" ht="15" customHeight="1" x14ac:dyDescent="0.35">
      <c r="C6233"/>
      <c r="D6233"/>
      <c r="E6233"/>
      <c r="F6233"/>
      <c r="G6233"/>
      <c r="H6233"/>
      <c r="I6233"/>
      <c r="J6233"/>
      <c r="K6233"/>
      <c r="L6233"/>
      <c r="M6233"/>
      <c r="N6233"/>
      <c r="O6233"/>
      <c r="S6233"/>
      <c r="T6233"/>
      <c r="U6233"/>
      <c r="V6233"/>
      <c r="Y6233"/>
      <c r="Z6233"/>
      <c r="AA6233"/>
      <c r="AB6233"/>
      <c r="AC6233"/>
      <c r="AD6233"/>
      <c r="AE6233"/>
      <c r="AF6233"/>
      <c r="AG6233"/>
      <c r="AH6233"/>
      <c r="AI6233"/>
      <c r="AJ6233"/>
      <c r="AK6233"/>
      <c r="AL6233"/>
    </row>
    <row r="6234" spans="3:38" ht="15" customHeight="1" x14ac:dyDescent="0.35">
      <c r="C6234"/>
      <c r="D6234"/>
      <c r="E6234"/>
      <c r="F6234"/>
      <c r="G6234"/>
      <c r="H6234"/>
      <c r="I6234"/>
      <c r="J6234"/>
      <c r="K6234"/>
      <c r="L6234"/>
      <c r="M6234"/>
      <c r="N6234"/>
      <c r="O6234"/>
      <c r="S6234"/>
      <c r="T6234"/>
      <c r="U6234"/>
      <c r="V6234"/>
      <c r="Y6234"/>
      <c r="Z6234"/>
      <c r="AA6234"/>
      <c r="AB6234"/>
      <c r="AC6234"/>
      <c r="AD6234"/>
      <c r="AE6234"/>
      <c r="AF6234"/>
      <c r="AG6234"/>
      <c r="AH6234"/>
      <c r="AI6234"/>
      <c r="AJ6234"/>
      <c r="AK6234"/>
      <c r="AL6234"/>
    </row>
    <row r="6235" spans="3:38" ht="15" customHeight="1" x14ac:dyDescent="0.35">
      <c r="C6235"/>
      <c r="D6235"/>
      <c r="E6235"/>
      <c r="F6235"/>
      <c r="G6235"/>
      <c r="H6235"/>
      <c r="I6235"/>
      <c r="J6235"/>
      <c r="K6235"/>
      <c r="L6235"/>
      <c r="M6235"/>
      <c r="N6235"/>
      <c r="O6235"/>
      <c r="S6235"/>
      <c r="T6235"/>
      <c r="U6235"/>
      <c r="V6235"/>
      <c r="Y6235"/>
      <c r="Z6235"/>
      <c r="AA6235"/>
      <c r="AB6235"/>
      <c r="AC6235"/>
      <c r="AD6235"/>
      <c r="AE6235"/>
      <c r="AF6235"/>
      <c r="AG6235"/>
      <c r="AH6235"/>
      <c r="AI6235"/>
      <c r="AJ6235"/>
      <c r="AK6235"/>
      <c r="AL6235"/>
    </row>
    <row r="6236" spans="3:38" ht="15" customHeight="1" x14ac:dyDescent="0.35">
      <c r="C6236"/>
      <c r="D6236"/>
      <c r="E6236"/>
      <c r="F6236"/>
      <c r="G6236"/>
      <c r="H6236"/>
      <c r="I6236"/>
      <c r="J6236"/>
      <c r="K6236"/>
      <c r="L6236"/>
      <c r="M6236"/>
      <c r="N6236"/>
      <c r="O6236"/>
      <c r="S6236"/>
      <c r="T6236"/>
      <c r="U6236"/>
      <c r="V6236"/>
      <c r="Y6236"/>
      <c r="Z6236"/>
      <c r="AA6236"/>
      <c r="AB6236"/>
      <c r="AC6236"/>
      <c r="AD6236"/>
      <c r="AE6236"/>
      <c r="AF6236"/>
      <c r="AG6236"/>
      <c r="AH6236"/>
      <c r="AI6236"/>
      <c r="AJ6236"/>
      <c r="AK6236"/>
      <c r="AL6236"/>
    </row>
    <row r="6237" spans="3:38" ht="15" customHeight="1" x14ac:dyDescent="0.35">
      <c r="C6237"/>
      <c r="D6237"/>
      <c r="E6237"/>
      <c r="F6237"/>
      <c r="G6237"/>
      <c r="H6237"/>
      <c r="I6237"/>
      <c r="J6237"/>
      <c r="K6237"/>
      <c r="L6237"/>
      <c r="M6237"/>
      <c r="N6237"/>
      <c r="O6237"/>
      <c r="S6237"/>
      <c r="T6237"/>
      <c r="U6237"/>
      <c r="V6237"/>
      <c r="Y6237"/>
      <c r="Z6237"/>
      <c r="AA6237"/>
      <c r="AB6237"/>
      <c r="AC6237"/>
      <c r="AD6237"/>
      <c r="AE6237"/>
      <c r="AF6237"/>
      <c r="AG6237"/>
      <c r="AH6237"/>
      <c r="AI6237"/>
      <c r="AJ6237"/>
      <c r="AK6237"/>
      <c r="AL6237"/>
    </row>
    <row r="6238" spans="3:38" ht="15" customHeight="1" x14ac:dyDescent="0.35">
      <c r="C6238"/>
      <c r="D6238"/>
      <c r="E6238"/>
      <c r="F6238"/>
      <c r="G6238"/>
      <c r="H6238"/>
      <c r="I6238"/>
      <c r="J6238"/>
      <c r="K6238"/>
      <c r="L6238"/>
      <c r="M6238"/>
      <c r="N6238"/>
      <c r="O6238"/>
      <c r="S6238"/>
      <c r="T6238"/>
      <c r="U6238"/>
      <c r="V6238"/>
      <c r="Y6238"/>
      <c r="Z6238"/>
      <c r="AA6238"/>
      <c r="AB6238"/>
      <c r="AC6238"/>
      <c r="AD6238"/>
      <c r="AE6238"/>
      <c r="AF6238"/>
      <c r="AG6238"/>
      <c r="AH6238"/>
      <c r="AI6238"/>
      <c r="AJ6238"/>
      <c r="AK6238"/>
      <c r="AL6238"/>
    </row>
    <row r="6239" spans="3:38" ht="15" customHeight="1" x14ac:dyDescent="0.35">
      <c r="C6239"/>
      <c r="D6239"/>
      <c r="E6239"/>
      <c r="F6239"/>
      <c r="G6239"/>
      <c r="H6239"/>
      <c r="I6239"/>
      <c r="J6239"/>
      <c r="K6239"/>
      <c r="L6239"/>
      <c r="M6239"/>
      <c r="N6239"/>
      <c r="O6239"/>
      <c r="S6239"/>
      <c r="T6239"/>
      <c r="U6239"/>
      <c r="V6239"/>
      <c r="Y6239"/>
      <c r="Z6239"/>
      <c r="AA6239"/>
      <c r="AB6239"/>
      <c r="AC6239"/>
      <c r="AD6239"/>
      <c r="AE6239"/>
      <c r="AF6239"/>
      <c r="AG6239"/>
      <c r="AH6239"/>
      <c r="AI6239"/>
      <c r="AJ6239"/>
      <c r="AK6239"/>
      <c r="AL6239"/>
    </row>
    <row r="6240" spans="3:38" ht="15" customHeight="1" x14ac:dyDescent="0.35">
      <c r="C6240"/>
      <c r="D6240"/>
      <c r="E6240"/>
      <c r="F6240"/>
      <c r="G6240"/>
      <c r="H6240"/>
      <c r="I6240"/>
      <c r="J6240"/>
      <c r="K6240"/>
      <c r="L6240"/>
      <c r="M6240"/>
      <c r="N6240"/>
      <c r="O6240"/>
      <c r="S6240"/>
      <c r="T6240"/>
      <c r="U6240"/>
      <c r="V6240"/>
      <c r="Y6240"/>
      <c r="Z6240"/>
      <c r="AA6240"/>
      <c r="AB6240"/>
      <c r="AC6240"/>
      <c r="AD6240"/>
      <c r="AE6240"/>
      <c r="AF6240"/>
      <c r="AG6240"/>
      <c r="AH6240"/>
      <c r="AI6240"/>
      <c r="AJ6240"/>
      <c r="AK6240"/>
      <c r="AL6240"/>
    </row>
    <row r="6241" spans="3:38" ht="15" customHeight="1" x14ac:dyDescent="0.35">
      <c r="C6241"/>
      <c r="D6241"/>
      <c r="E6241"/>
      <c r="F6241"/>
      <c r="G6241"/>
      <c r="H6241"/>
      <c r="I6241"/>
      <c r="J6241"/>
      <c r="K6241"/>
      <c r="L6241"/>
      <c r="M6241"/>
      <c r="N6241"/>
      <c r="O6241"/>
      <c r="S6241"/>
      <c r="T6241"/>
      <c r="U6241"/>
      <c r="V6241"/>
      <c r="Y6241"/>
      <c r="Z6241"/>
      <c r="AA6241"/>
      <c r="AB6241"/>
      <c r="AC6241"/>
      <c r="AD6241"/>
      <c r="AE6241"/>
      <c r="AF6241"/>
      <c r="AG6241"/>
      <c r="AH6241"/>
      <c r="AI6241"/>
      <c r="AJ6241"/>
      <c r="AK6241"/>
      <c r="AL6241"/>
    </row>
    <row r="6242" spans="3:38" ht="15" customHeight="1" x14ac:dyDescent="0.35">
      <c r="C6242"/>
      <c r="D6242"/>
      <c r="E6242"/>
      <c r="F6242"/>
      <c r="G6242"/>
      <c r="H6242"/>
      <c r="I6242"/>
      <c r="J6242"/>
      <c r="K6242"/>
      <c r="L6242"/>
      <c r="M6242"/>
      <c r="N6242"/>
      <c r="O6242"/>
      <c r="S6242"/>
      <c r="T6242"/>
      <c r="U6242"/>
      <c r="V6242"/>
      <c r="Y6242"/>
      <c r="Z6242"/>
      <c r="AA6242"/>
      <c r="AB6242"/>
      <c r="AC6242"/>
      <c r="AD6242"/>
      <c r="AE6242"/>
      <c r="AF6242"/>
      <c r="AG6242"/>
      <c r="AH6242"/>
      <c r="AI6242"/>
      <c r="AJ6242"/>
      <c r="AK6242"/>
      <c r="AL6242"/>
    </row>
    <row r="6243" spans="3:38" ht="15" customHeight="1" x14ac:dyDescent="0.35">
      <c r="C6243"/>
      <c r="D6243"/>
      <c r="E6243"/>
      <c r="F6243"/>
      <c r="G6243"/>
      <c r="H6243"/>
      <c r="I6243"/>
      <c r="J6243"/>
      <c r="K6243"/>
      <c r="L6243"/>
      <c r="M6243"/>
      <c r="N6243"/>
      <c r="O6243"/>
      <c r="S6243"/>
      <c r="T6243"/>
      <c r="U6243"/>
      <c r="V6243"/>
      <c r="Y6243"/>
      <c r="Z6243"/>
      <c r="AA6243"/>
      <c r="AB6243"/>
      <c r="AC6243"/>
      <c r="AD6243"/>
      <c r="AE6243"/>
      <c r="AF6243"/>
      <c r="AG6243"/>
      <c r="AH6243"/>
      <c r="AI6243"/>
      <c r="AJ6243"/>
      <c r="AK6243"/>
      <c r="AL6243"/>
    </row>
    <row r="6244" spans="3:38" ht="15" customHeight="1" x14ac:dyDescent="0.35">
      <c r="C6244"/>
      <c r="D6244"/>
      <c r="E6244"/>
      <c r="F6244"/>
      <c r="G6244"/>
      <c r="H6244"/>
      <c r="I6244"/>
      <c r="J6244"/>
      <c r="K6244"/>
      <c r="L6244"/>
      <c r="M6244"/>
      <c r="N6244"/>
      <c r="O6244"/>
      <c r="S6244"/>
      <c r="T6244"/>
      <c r="U6244"/>
      <c r="V6244"/>
      <c r="Y6244"/>
      <c r="Z6244"/>
      <c r="AA6244"/>
      <c r="AB6244"/>
      <c r="AC6244"/>
      <c r="AD6244"/>
      <c r="AE6244"/>
      <c r="AF6244"/>
      <c r="AG6244"/>
      <c r="AH6244"/>
      <c r="AI6244"/>
      <c r="AJ6244"/>
      <c r="AK6244"/>
      <c r="AL6244"/>
    </row>
    <row r="6245" spans="3:38" ht="15" customHeight="1" x14ac:dyDescent="0.35">
      <c r="C6245"/>
      <c r="D6245"/>
      <c r="E6245"/>
      <c r="F6245"/>
      <c r="G6245"/>
      <c r="H6245"/>
      <c r="I6245"/>
      <c r="J6245"/>
      <c r="K6245"/>
      <c r="L6245"/>
      <c r="M6245"/>
      <c r="N6245"/>
      <c r="O6245"/>
      <c r="S6245"/>
      <c r="T6245"/>
      <c r="U6245"/>
      <c r="V6245"/>
      <c r="Y6245"/>
      <c r="Z6245"/>
      <c r="AA6245"/>
      <c r="AB6245"/>
      <c r="AC6245"/>
      <c r="AD6245"/>
      <c r="AE6245"/>
      <c r="AF6245"/>
      <c r="AG6245"/>
      <c r="AH6245"/>
      <c r="AI6245"/>
      <c r="AJ6245"/>
      <c r="AK6245"/>
      <c r="AL6245"/>
    </row>
    <row r="6246" spans="3:38" ht="15" customHeight="1" x14ac:dyDescent="0.35">
      <c r="C6246"/>
      <c r="D6246"/>
      <c r="E6246"/>
      <c r="F6246"/>
      <c r="G6246"/>
      <c r="H6246"/>
      <c r="I6246"/>
      <c r="J6246"/>
      <c r="K6246"/>
      <c r="L6246"/>
      <c r="M6246"/>
      <c r="N6246"/>
      <c r="O6246"/>
      <c r="S6246"/>
      <c r="T6246"/>
      <c r="U6246"/>
      <c r="V6246"/>
      <c r="Y6246"/>
      <c r="Z6246"/>
      <c r="AA6246"/>
      <c r="AB6246"/>
      <c r="AC6246"/>
      <c r="AD6246"/>
      <c r="AE6246"/>
      <c r="AF6246"/>
      <c r="AG6246"/>
      <c r="AH6246"/>
      <c r="AI6246"/>
      <c r="AJ6246"/>
      <c r="AK6246"/>
      <c r="AL6246"/>
    </row>
    <row r="6247" spans="3:38" ht="15" customHeight="1" x14ac:dyDescent="0.35">
      <c r="C6247"/>
      <c r="D6247"/>
      <c r="E6247"/>
      <c r="F6247"/>
      <c r="G6247"/>
      <c r="H6247"/>
      <c r="I6247"/>
      <c r="J6247"/>
      <c r="K6247"/>
      <c r="L6247"/>
      <c r="M6247"/>
      <c r="N6247"/>
      <c r="O6247"/>
      <c r="S6247"/>
      <c r="T6247"/>
      <c r="U6247"/>
      <c r="V6247"/>
      <c r="Y6247"/>
      <c r="Z6247"/>
      <c r="AA6247"/>
      <c r="AB6247"/>
      <c r="AC6247"/>
      <c r="AD6247"/>
      <c r="AE6247"/>
      <c r="AF6247"/>
      <c r="AG6247"/>
      <c r="AH6247"/>
      <c r="AI6247"/>
      <c r="AJ6247"/>
      <c r="AK6247"/>
      <c r="AL6247"/>
    </row>
    <row r="6248" spans="3:38" ht="15" customHeight="1" x14ac:dyDescent="0.35">
      <c r="C6248"/>
      <c r="D6248"/>
      <c r="E6248"/>
      <c r="F6248"/>
      <c r="G6248"/>
      <c r="H6248"/>
      <c r="I6248"/>
      <c r="J6248"/>
      <c r="K6248"/>
      <c r="L6248"/>
      <c r="M6248"/>
      <c r="N6248"/>
      <c r="O6248"/>
      <c r="S6248"/>
      <c r="T6248"/>
      <c r="U6248"/>
      <c r="V6248"/>
      <c r="Y6248"/>
      <c r="Z6248"/>
      <c r="AA6248"/>
      <c r="AB6248"/>
      <c r="AC6248"/>
      <c r="AD6248"/>
      <c r="AE6248"/>
      <c r="AF6248"/>
      <c r="AG6248"/>
      <c r="AH6248"/>
      <c r="AI6248"/>
      <c r="AJ6248"/>
      <c r="AK6248"/>
      <c r="AL6248"/>
    </row>
    <row r="6249" spans="3:38" ht="15" customHeight="1" x14ac:dyDescent="0.35">
      <c r="C6249"/>
      <c r="D6249"/>
      <c r="E6249"/>
      <c r="F6249"/>
      <c r="G6249"/>
      <c r="H6249"/>
      <c r="I6249"/>
      <c r="J6249"/>
      <c r="K6249"/>
      <c r="L6249"/>
      <c r="M6249"/>
      <c r="N6249"/>
      <c r="O6249"/>
      <c r="S6249"/>
      <c r="T6249"/>
      <c r="U6249"/>
      <c r="V6249"/>
      <c r="Y6249"/>
      <c r="Z6249"/>
      <c r="AA6249"/>
      <c r="AB6249"/>
      <c r="AC6249"/>
      <c r="AD6249"/>
      <c r="AE6249"/>
      <c r="AF6249"/>
      <c r="AG6249"/>
      <c r="AH6249"/>
      <c r="AI6249"/>
      <c r="AJ6249"/>
      <c r="AK6249"/>
      <c r="AL6249"/>
    </row>
    <row r="6250" spans="3:38" ht="15" customHeight="1" x14ac:dyDescent="0.35">
      <c r="C6250"/>
      <c r="D6250"/>
      <c r="E6250"/>
      <c r="F6250"/>
      <c r="G6250"/>
      <c r="H6250"/>
      <c r="I6250"/>
      <c r="J6250"/>
      <c r="K6250"/>
      <c r="L6250"/>
      <c r="M6250"/>
      <c r="N6250"/>
      <c r="O6250"/>
      <c r="S6250"/>
      <c r="T6250"/>
      <c r="U6250"/>
      <c r="V6250"/>
      <c r="Y6250"/>
      <c r="Z6250"/>
      <c r="AA6250"/>
      <c r="AB6250"/>
      <c r="AC6250"/>
      <c r="AD6250"/>
      <c r="AE6250"/>
      <c r="AF6250"/>
      <c r="AG6250"/>
      <c r="AH6250"/>
      <c r="AI6250"/>
      <c r="AJ6250"/>
      <c r="AK6250"/>
      <c r="AL6250"/>
    </row>
    <row r="6251" spans="3:38" ht="15" customHeight="1" x14ac:dyDescent="0.35">
      <c r="C6251"/>
      <c r="D6251"/>
      <c r="E6251"/>
      <c r="F6251"/>
      <c r="G6251"/>
      <c r="H6251"/>
      <c r="I6251"/>
      <c r="J6251"/>
      <c r="K6251"/>
      <c r="L6251"/>
      <c r="M6251"/>
      <c r="N6251"/>
      <c r="O6251"/>
      <c r="S6251"/>
      <c r="T6251"/>
      <c r="U6251"/>
      <c r="V6251"/>
      <c r="Y6251"/>
      <c r="Z6251"/>
      <c r="AA6251"/>
      <c r="AB6251"/>
      <c r="AC6251"/>
      <c r="AD6251"/>
      <c r="AE6251"/>
      <c r="AF6251"/>
      <c r="AG6251"/>
      <c r="AH6251"/>
      <c r="AI6251"/>
      <c r="AJ6251"/>
      <c r="AK6251"/>
      <c r="AL6251"/>
    </row>
    <row r="6252" spans="3:38" ht="15" customHeight="1" x14ac:dyDescent="0.35">
      <c r="C6252"/>
      <c r="D6252"/>
      <c r="E6252"/>
      <c r="F6252"/>
      <c r="G6252"/>
      <c r="H6252"/>
      <c r="I6252"/>
      <c r="J6252"/>
      <c r="K6252"/>
      <c r="L6252"/>
      <c r="M6252"/>
      <c r="N6252"/>
      <c r="O6252"/>
      <c r="S6252"/>
      <c r="T6252"/>
      <c r="U6252"/>
      <c r="V6252"/>
      <c r="Y6252"/>
      <c r="Z6252"/>
      <c r="AA6252"/>
      <c r="AB6252"/>
      <c r="AC6252"/>
      <c r="AD6252"/>
      <c r="AE6252"/>
      <c r="AF6252"/>
      <c r="AG6252"/>
      <c r="AH6252"/>
      <c r="AI6252"/>
      <c r="AJ6252"/>
      <c r="AK6252"/>
      <c r="AL6252"/>
    </row>
    <row r="6253" spans="3:38" ht="15" customHeight="1" x14ac:dyDescent="0.35">
      <c r="C6253"/>
      <c r="D6253"/>
      <c r="E6253"/>
      <c r="F6253"/>
      <c r="G6253"/>
      <c r="H6253"/>
      <c r="I6253"/>
      <c r="J6253"/>
      <c r="K6253"/>
      <c r="L6253"/>
      <c r="M6253"/>
      <c r="N6253"/>
      <c r="O6253"/>
      <c r="S6253"/>
      <c r="T6253"/>
      <c r="U6253"/>
      <c r="V6253"/>
      <c r="Y6253"/>
      <c r="Z6253"/>
      <c r="AA6253"/>
      <c r="AB6253"/>
      <c r="AC6253"/>
      <c r="AD6253"/>
      <c r="AE6253"/>
      <c r="AF6253"/>
      <c r="AG6253"/>
      <c r="AH6253"/>
      <c r="AI6253"/>
      <c r="AJ6253"/>
      <c r="AK6253"/>
      <c r="AL6253"/>
    </row>
    <row r="6254" spans="3:38" ht="15" customHeight="1" x14ac:dyDescent="0.35">
      <c r="C6254"/>
      <c r="D6254"/>
      <c r="E6254"/>
      <c r="F6254"/>
      <c r="G6254"/>
      <c r="H6254"/>
      <c r="I6254"/>
      <c r="J6254"/>
      <c r="K6254"/>
      <c r="L6254"/>
      <c r="M6254"/>
      <c r="N6254"/>
      <c r="O6254"/>
      <c r="S6254"/>
      <c r="T6254"/>
      <c r="U6254"/>
      <c r="V6254"/>
      <c r="Y6254"/>
      <c r="Z6254"/>
      <c r="AA6254"/>
      <c r="AB6254"/>
      <c r="AC6254"/>
      <c r="AD6254"/>
      <c r="AE6254"/>
      <c r="AF6254"/>
      <c r="AG6254"/>
      <c r="AH6254"/>
      <c r="AI6254"/>
      <c r="AJ6254"/>
      <c r="AK6254"/>
      <c r="AL6254"/>
    </row>
    <row r="6255" spans="3:38" ht="15" customHeight="1" x14ac:dyDescent="0.35">
      <c r="C6255"/>
      <c r="D6255"/>
      <c r="E6255"/>
      <c r="F6255"/>
      <c r="G6255"/>
      <c r="H6255"/>
      <c r="I6255"/>
      <c r="J6255"/>
      <c r="K6255"/>
      <c r="L6255"/>
      <c r="M6255"/>
      <c r="N6255"/>
      <c r="O6255"/>
      <c r="S6255"/>
      <c r="T6255"/>
      <c r="U6255"/>
      <c r="V6255"/>
      <c r="Y6255"/>
      <c r="Z6255"/>
      <c r="AA6255"/>
      <c r="AB6255"/>
      <c r="AC6255"/>
      <c r="AD6255"/>
      <c r="AE6255"/>
      <c r="AF6255"/>
      <c r="AG6255"/>
      <c r="AH6255"/>
      <c r="AI6255"/>
      <c r="AJ6255"/>
      <c r="AK6255"/>
      <c r="AL6255"/>
    </row>
    <row r="6256" spans="3:38" ht="15" customHeight="1" x14ac:dyDescent="0.35">
      <c r="C6256"/>
      <c r="D6256"/>
      <c r="E6256"/>
      <c r="F6256"/>
      <c r="G6256"/>
      <c r="H6256"/>
      <c r="I6256"/>
      <c r="J6256"/>
      <c r="K6256"/>
      <c r="L6256"/>
      <c r="M6256"/>
      <c r="N6256"/>
      <c r="O6256"/>
      <c r="S6256"/>
      <c r="T6256"/>
      <c r="U6256"/>
      <c r="V6256"/>
      <c r="Y6256"/>
      <c r="Z6256"/>
      <c r="AA6256"/>
      <c r="AB6256"/>
      <c r="AC6256"/>
      <c r="AD6256"/>
      <c r="AE6256"/>
      <c r="AF6256"/>
      <c r="AG6256"/>
      <c r="AH6256"/>
      <c r="AI6256"/>
      <c r="AJ6256"/>
      <c r="AK6256"/>
      <c r="AL6256"/>
    </row>
    <row r="6257" spans="3:38" ht="15" customHeight="1" x14ac:dyDescent="0.35">
      <c r="C6257"/>
      <c r="D6257"/>
      <c r="E6257"/>
      <c r="F6257"/>
      <c r="G6257"/>
      <c r="H6257"/>
      <c r="I6257"/>
      <c r="J6257"/>
      <c r="K6257"/>
      <c r="L6257"/>
      <c r="M6257"/>
      <c r="N6257"/>
      <c r="O6257"/>
      <c r="S6257"/>
      <c r="T6257"/>
      <c r="U6257"/>
      <c r="V6257"/>
      <c r="Y6257"/>
      <c r="Z6257"/>
      <c r="AA6257"/>
      <c r="AB6257"/>
      <c r="AC6257"/>
      <c r="AD6257"/>
      <c r="AE6257"/>
      <c r="AF6257"/>
      <c r="AG6257"/>
      <c r="AH6257"/>
      <c r="AI6257"/>
      <c r="AJ6257"/>
      <c r="AK6257"/>
      <c r="AL6257"/>
    </row>
    <row r="6258" spans="3:38" ht="15" customHeight="1" x14ac:dyDescent="0.35">
      <c r="C6258"/>
      <c r="D6258"/>
      <c r="E6258"/>
      <c r="F6258"/>
      <c r="G6258"/>
      <c r="H6258"/>
      <c r="I6258"/>
      <c r="J6258"/>
      <c r="K6258"/>
      <c r="L6258"/>
      <c r="M6258"/>
      <c r="N6258"/>
      <c r="O6258"/>
      <c r="S6258"/>
      <c r="T6258"/>
      <c r="U6258"/>
      <c r="V6258"/>
      <c r="Y6258"/>
      <c r="Z6258"/>
      <c r="AA6258"/>
      <c r="AB6258"/>
      <c r="AC6258"/>
      <c r="AD6258"/>
      <c r="AE6258"/>
      <c r="AF6258"/>
      <c r="AG6258"/>
      <c r="AH6258"/>
      <c r="AI6258"/>
      <c r="AJ6258"/>
      <c r="AK6258"/>
      <c r="AL6258"/>
    </row>
    <row r="6259" spans="3:38" ht="15" customHeight="1" x14ac:dyDescent="0.35">
      <c r="C6259"/>
      <c r="D6259"/>
      <c r="E6259"/>
      <c r="F6259"/>
      <c r="G6259"/>
      <c r="H6259"/>
      <c r="I6259"/>
      <c r="J6259"/>
      <c r="K6259"/>
      <c r="L6259"/>
      <c r="M6259"/>
      <c r="N6259"/>
      <c r="O6259"/>
      <c r="S6259"/>
      <c r="T6259"/>
      <c r="U6259"/>
      <c r="V6259"/>
      <c r="Y6259"/>
      <c r="Z6259"/>
      <c r="AA6259"/>
      <c r="AB6259"/>
      <c r="AC6259"/>
      <c r="AD6259"/>
      <c r="AE6259"/>
      <c r="AF6259"/>
      <c r="AG6259"/>
      <c r="AH6259"/>
      <c r="AI6259"/>
      <c r="AJ6259"/>
      <c r="AK6259"/>
      <c r="AL6259"/>
    </row>
    <row r="6260" spans="3:38" ht="15" customHeight="1" x14ac:dyDescent="0.35">
      <c r="C6260"/>
      <c r="D6260"/>
      <c r="E6260"/>
      <c r="F6260"/>
      <c r="G6260"/>
      <c r="H6260"/>
      <c r="I6260"/>
      <c r="J6260"/>
      <c r="K6260"/>
      <c r="L6260"/>
      <c r="M6260"/>
      <c r="N6260"/>
      <c r="O6260"/>
      <c r="S6260"/>
      <c r="T6260"/>
      <c r="U6260"/>
      <c r="V6260"/>
      <c r="Y6260"/>
      <c r="Z6260"/>
      <c r="AA6260"/>
      <c r="AB6260"/>
      <c r="AC6260"/>
      <c r="AD6260"/>
      <c r="AE6260"/>
      <c r="AF6260"/>
      <c r="AG6260"/>
      <c r="AH6260"/>
      <c r="AI6260"/>
      <c r="AJ6260"/>
      <c r="AK6260"/>
      <c r="AL6260"/>
    </row>
    <row r="6261" spans="3:38" ht="15" customHeight="1" x14ac:dyDescent="0.35">
      <c r="C6261"/>
      <c r="D6261"/>
      <c r="E6261"/>
      <c r="F6261"/>
      <c r="G6261"/>
      <c r="H6261"/>
      <c r="I6261"/>
      <c r="J6261"/>
      <c r="K6261"/>
      <c r="L6261"/>
      <c r="M6261"/>
      <c r="N6261"/>
      <c r="O6261"/>
      <c r="S6261"/>
      <c r="T6261"/>
      <c r="U6261"/>
      <c r="V6261"/>
      <c r="Y6261"/>
      <c r="Z6261"/>
      <c r="AA6261"/>
      <c r="AB6261"/>
      <c r="AC6261"/>
      <c r="AD6261"/>
      <c r="AE6261"/>
      <c r="AF6261"/>
      <c r="AG6261"/>
      <c r="AH6261"/>
      <c r="AI6261"/>
      <c r="AJ6261"/>
      <c r="AK6261"/>
      <c r="AL6261"/>
    </row>
    <row r="6262" spans="3:38" ht="15" customHeight="1" x14ac:dyDescent="0.35">
      <c r="C6262"/>
      <c r="D6262"/>
      <c r="E6262"/>
      <c r="F6262"/>
      <c r="G6262"/>
      <c r="H6262"/>
      <c r="I6262"/>
      <c r="J6262"/>
      <c r="K6262"/>
      <c r="L6262"/>
      <c r="M6262"/>
      <c r="N6262"/>
      <c r="O6262"/>
      <c r="S6262"/>
      <c r="T6262"/>
      <c r="U6262"/>
      <c r="V6262"/>
      <c r="Y6262"/>
      <c r="Z6262"/>
      <c r="AA6262"/>
      <c r="AB6262"/>
      <c r="AC6262"/>
      <c r="AD6262"/>
      <c r="AE6262"/>
      <c r="AF6262"/>
      <c r="AG6262"/>
      <c r="AH6262"/>
      <c r="AI6262"/>
      <c r="AJ6262"/>
      <c r="AK6262"/>
      <c r="AL6262"/>
    </row>
    <row r="6263" spans="3:38" ht="15" customHeight="1" x14ac:dyDescent="0.35">
      <c r="C6263"/>
      <c r="D6263"/>
      <c r="E6263"/>
      <c r="F6263"/>
      <c r="G6263"/>
      <c r="H6263"/>
      <c r="I6263"/>
      <c r="J6263"/>
      <c r="K6263"/>
      <c r="L6263"/>
      <c r="M6263"/>
      <c r="N6263"/>
      <c r="O6263"/>
      <c r="S6263"/>
      <c r="T6263"/>
      <c r="U6263"/>
      <c r="V6263"/>
      <c r="Y6263"/>
      <c r="Z6263"/>
      <c r="AA6263"/>
      <c r="AB6263"/>
      <c r="AC6263"/>
      <c r="AD6263"/>
      <c r="AE6263"/>
      <c r="AF6263"/>
      <c r="AG6263"/>
      <c r="AH6263"/>
      <c r="AI6263"/>
      <c r="AJ6263"/>
      <c r="AK6263"/>
      <c r="AL6263"/>
    </row>
    <row r="6264" spans="3:38" ht="15" customHeight="1" x14ac:dyDescent="0.35">
      <c r="C6264"/>
      <c r="D6264"/>
      <c r="E6264"/>
      <c r="F6264"/>
      <c r="G6264"/>
      <c r="H6264"/>
      <c r="I6264"/>
      <c r="J6264"/>
      <c r="K6264"/>
      <c r="L6264"/>
      <c r="M6264"/>
      <c r="N6264"/>
      <c r="O6264"/>
      <c r="S6264"/>
      <c r="T6264"/>
      <c r="U6264"/>
      <c r="V6264"/>
      <c r="Y6264"/>
      <c r="Z6264"/>
      <c r="AA6264"/>
      <c r="AB6264"/>
      <c r="AC6264"/>
      <c r="AD6264"/>
      <c r="AE6264"/>
      <c r="AF6264"/>
      <c r="AG6264"/>
      <c r="AH6264"/>
      <c r="AI6264"/>
      <c r="AJ6264"/>
      <c r="AK6264"/>
      <c r="AL6264"/>
    </row>
    <row r="6265" spans="3:38" ht="15" customHeight="1" x14ac:dyDescent="0.35">
      <c r="C6265"/>
      <c r="D6265"/>
      <c r="E6265"/>
      <c r="F6265"/>
      <c r="G6265"/>
      <c r="H6265"/>
      <c r="I6265"/>
      <c r="J6265"/>
      <c r="K6265"/>
      <c r="L6265"/>
      <c r="M6265"/>
      <c r="N6265"/>
      <c r="O6265"/>
      <c r="S6265"/>
      <c r="T6265"/>
      <c r="U6265"/>
      <c r="V6265"/>
      <c r="Y6265"/>
      <c r="Z6265"/>
      <c r="AA6265"/>
      <c r="AB6265"/>
      <c r="AC6265"/>
      <c r="AD6265"/>
      <c r="AE6265"/>
      <c r="AF6265"/>
      <c r="AG6265"/>
      <c r="AH6265"/>
      <c r="AI6265"/>
      <c r="AJ6265"/>
      <c r="AK6265"/>
      <c r="AL6265"/>
    </row>
    <row r="6266" spans="3:38" ht="15" customHeight="1" x14ac:dyDescent="0.35">
      <c r="C6266"/>
      <c r="D6266"/>
      <c r="E6266"/>
      <c r="F6266"/>
      <c r="G6266"/>
      <c r="H6266"/>
      <c r="I6266"/>
      <c r="J6266"/>
      <c r="K6266"/>
      <c r="L6266"/>
      <c r="M6266"/>
      <c r="N6266"/>
      <c r="O6266"/>
      <c r="S6266"/>
      <c r="T6266"/>
      <c r="U6266"/>
      <c r="V6266"/>
      <c r="Y6266"/>
      <c r="Z6266"/>
      <c r="AA6266"/>
      <c r="AB6266"/>
      <c r="AC6266"/>
      <c r="AD6266"/>
      <c r="AE6266"/>
      <c r="AF6266"/>
      <c r="AG6266"/>
      <c r="AH6266"/>
      <c r="AI6266"/>
      <c r="AJ6266"/>
      <c r="AK6266"/>
      <c r="AL6266"/>
    </row>
    <row r="6267" spans="3:38" ht="15" customHeight="1" x14ac:dyDescent="0.35">
      <c r="C6267"/>
      <c r="D6267"/>
      <c r="E6267"/>
      <c r="F6267"/>
      <c r="G6267"/>
      <c r="H6267"/>
      <c r="I6267"/>
      <c r="J6267"/>
      <c r="K6267"/>
      <c r="L6267"/>
      <c r="M6267"/>
      <c r="N6267"/>
      <c r="O6267"/>
      <c r="S6267"/>
      <c r="T6267"/>
      <c r="U6267"/>
      <c r="V6267"/>
      <c r="Y6267"/>
      <c r="Z6267"/>
      <c r="AA6267"/>
      <c r="AB6267"/>
      <c r="AC6267"/>
      <c r="AD6267"/>
      <c r="AE6267"/>
      <c r="AF6267"/>
      <c r="AG6267"/>
      <c r="AH6267"/>
      <c r="AI6267"/>
      <c r="AJ6267"/>
      <c r="AK6267"/>
      <c r="AL6267"/>
    </row>
    <row r="6268" spans="3:38" ht="15" customHeight="1" x14ac:dyDescent="0.35">
      <c r="C6268"/>
      <c r="D6268"/>
      <c r="E6268"/>
      <c r="F6268"/>
      <c r="G6268"/>
      <c r="H6268"/>
      <c r="I6268"/>
      <c r="J6268"/>
      <c r="K6268"/>
      <c r="L6268"/>
      <c r="M6268"/>
      <c r="N6268"/>
      <c r="O6268"/>
      <c r="S6268"/>
      <c r="T6268"/>
      <c r="U6268"/>
      <c r="V6268"/>
      <c r="Y6268"/>
      <c r="Z6268"/>
      <c r="AA6268"/>
      <c r="AB6268"/>
      <c r="AC6268"/>
      <c r="AD6268"/>
      <c r="AE6268"/>
      <c r="AF6268"/>
      <c r="AG6268"/>
      <c r="AH6268"/>
      <c r="AI6268"/>
      <c r="AJ6268"/>
      <c r="AK6268"/>
      <c r="AL6268"/>
    </row>
    <row r="6269" spans="3:38" ht="15" customHeight="1" x14ac:dyDescent="0.35">
      <c r="C6269"/>
      <c r="D6269"/>
      <c r="E6269"/>
      <c r="F6269"/>
      <c r="G6269"/>
      <c r="H6269"/>
      <c r="I6269"/>
      <c r="J6269"/>
      <c r="K6269"/>
      <c r="L6269"/>
      <c r="M6269"/>
      <c r="N6269"/>
      <c r="O6269"/>
      <c r="S6269"/>
      <c r="T6269"/>
      <c r="U6269"/>
      <c r="V6269"/>
      <c r="Y6269"/>
      <c r="Z6269"/>
      <c r="AA6269"/>
      <c r="AB6269"/>
      <c r="AC6269"/>
      <c r="AD6269"/>
      <c r="AE6269"/>
      <c r="AF6269"/>
      <c r="AG6269"/>
      <c r="AH6269"/>
      <c r="AI6269"/>
      <c r="AJ6269"/>
      <c r="AK6269"/>
      <c r="AL6269"/>
    </row>
    <row r="6270" spans="3:38" ht="15" customHeight="1" x14ac:dyDescent="0.35">
      <c r="C6270"/>
      <c r="D6270"/>
      <c r="E6270"/>
      <c r="F6270"/>
      <c r="G6270"/>
      <c r="H6270"/>
      <c r="I6270"/>
      <c r="J6270"/>
      <c r="K6270"/>
      <c r="L6270"/>
      <c r="M6270"/>
      <c r="N6270"/>
      <c r="O6270"/>
      <c r="S6270"/>
      <c r="T6270"/>
      <c r="U6270"/>
      <c r="V6270"/>
      <c r="Y6270"/>
      <c r="Z6270"/>
      <c r="AA6270"/>
      <c r="AB6270"/>
      <c r="AC6270"/>
      <c r="AD6270"/>
      <c r="AE6270"/>
      <c r="AF6270"/>
      <c r="AG6270"/>
      <c r="AH6270"/>
      <c r="AI6270"/>
      <c r="AJ6270"/>
      <c r="AK6270"/>
      <c r="AL6270"/>
    </row>
    <row r="6271" spans="3:38" ht="15" customHeight="1" x14ac:dyDescent="0.35">
      <c r="C6271"/>
      <c r="D6271"/>
      <c r="E6271"/>
      <c r="F6271"/>
      <c r="G6271"/>
      <c r="H6271"/>
      <c r="I6271"/>
      <c r="J6271"/>
      <c r="K6271"/>
      <c r="L6271"/>
      <c r="M6271"/>
      <c r="N6271"/>
      <c r="O6271"/>
      <c r="S6271"/>
      <c r="T6271"/>
      <c r="U6271"/>
      <c r="V6271"/>
      <c r="Y6271"/>
      <c r="Z6271"/>
      <c r="AA6271"/>
      <c r="AB6271"/>
      <c r="AC6271"/>
      <c r="AD6271"/>
      <c r="AE6271"/>
      <c r="AF6271"/>
      <c r="AG6271"/>
      <c r="AH6271"/>
      <c r="AI6271"/>
      <c r="AJ6271"/>
      <c r="AK6271"/>
      <c r="AL6271"/>
    </row>
    <row r="6272" spans="3:38" ht="15" customHeight="1" x14ac:dyDescent="0.35">
      <c r="C6272"/>
      <c r="D6272"/>
      <c r="E6272"/>
      <c r="F6272"/>
      <c r="G6272"/>
      <c r="H6272"/>
      <c r="I6272"/>
      <c r="J6272"/>
      <c r="K6272"/>
      <c r="L6272"/>
      <c r="M6272"/>
      <c r="N6272"/>
      <c r="O6272"/>
      <c r="S6272"/>
      <c r="T6272"/>
      <c r="U6272"/>
      <c r="V6272"/>
      <c r="Y6272"/>
      <c r="Z6272"/>
      <c r="AA6272"/>
      <c r="AB6272"/>
      <c r="AC6272"/>
      <c r="AD6272"/>
      <c r="AE6272"/>
      <c r="AF6272"/>
      <c r="AG6272"/>
      <c r="AH6272"/>
      <c r="AI6272"/>
      <c r="AJ6272"/>
      <c r="AK6272"/>
      <c r="AL6272"/>
    </row>
    <row r="6273" spans="3:38" ht="15" customHeight="1" x14ac:dyDescent="0.35">
      <c r="C6273"/>
      <c r="D6273"/>
      <c r="E6273"/>
      <c r="F6273"/>
      <c r="G6273"/>
      <c r="H6273"/>
      <c r="I6273"/>
      <c r="J6273"/>
      <c r="K6273"/>
      <c r="L6273"/>
      <c r="M6273"/>
      <c r="N6273"/>
      <c r="O6273"/>
      <c r="S6273"/>
      <c r="T6273"/>
      <c r="U6273"/>
      <c r="V6273"/>
      <c r="Y6273"/>
      <c r="Z6273"/>
      <c r="AA6273"/>
      <c r="AB6273"/>
      <c r="AC6273"/>
      <c r="AD6273"/>
      <c r="AE6273"/>
      <c r="AF6273"/>
      <c r="AG6273"/>
      <c r="AH6273"/>
      <c r="AI6273"/>
      <c r="AJ6273"/>
      <c r="AK6273"/>
      <c r="AL6273"/>
    </row>
    <row r="6274" spans="3:38" ht="15" customHeight="1" x14ac:dyDescent="0.35">
      <c r="C6274"/>
      <c r="D6274"/>
      <c r="E6274"/>
      <c r="F6274"/>
      <c r="G6274"/>
      <c r="H6274"/>
      <c r="I6274"/>
      <c r="J6274"/>
      <c r="K6274"/>
      <c r="L6274"/>
      <c r="M6274"/>
      <c r="N6274"/>
      <c r="O6274"/>
      <c r="S6274"/>
      <c r="T6274"/>
      <c r="U6274"/>
      <c r="V6274"/>
      <c r="Y6274"/>
      <c r="Z6274"/>
      <c r="AA6274"/>
      <c r="AB6274"/>
      <c r="AC6274"/>
      <c r="AD6274"/>
      <c r="AE6274"/>
      <c r="AF6274"/>
      <c r="AG6274"/>
      <c r="AH6274"/>
      <c r="AI6274"/>
      <c r="AJ6274"/>
      <c r="AK6274"/>
      <c r="AL6274"/>
    </row>
    <row r="6275" spans="3:38" ht="15" customHeight="1" x14ac:dyDescent="0.35">
      <c r="C6275"/>
      <c r="D6275"/>
      <c r="E6275"/>
      <c r="F6275"/>
      <c r="G6275"/>
      <c r="H6275"/>
      <c r="I6275"/>
      <c r="J6275"/>
      <c r="K6275"/>
      <c r="L6275"/>
      <c r="M6275"/>
      <c r="N6275"/>
      <c r="O6275"/>
      <c r="S6275"/>
      <c r="T6275"/>
      <c r="U6275"/>
      <c r="V6275"/>
      <c r="Y6275"/>
      <c r="Z6275"/>
      <c r="AA6275"/>
      <c r="AB6275"/>
      <c r="AC6275"/>
      <c r="AD6275"/>
      <c r="AE6275"/>
      <c r="AF6275"/>
      <c r="AG6275"/>
      <c r="AH6275"/>
      <c r="AI6275"/>
      <c r="AJ6275"/>
      <c r="AK6275"/>
      <c r="AL6275"/>
    </row>
    <row r="6276" spans="3:38" ht="15" customHeight="1" x14ac:dyDescent="0.35">
      <c r="C6276"/>
      <c r="D6276"/>
      <c r="E6276"/>
      <c r="F6276"/>
      <c r="G6276"/>
      <c r="H6276"/>
      <c r="I6276"/>
      <c r="J6276"/>
      <c r="K6276"/>
      <c r="L6276"/>
      <c r="M6276"/>
      <c r="N6276"/>
      <c r="O6276"/>
      <c r="S6276"/>
      <c r="T6276"/>
      <c r="U6276"/>
      <c r="V6276"/>
      <c r="Y6276"/>
      <c r="Z6276"/>
      <c r="AA6276"/>
      <c r="AB6276"/>
      <c r="AC6276"/>
      <c r="AD6276"/>
      <c r="AE6276"/>
      <c r="AF6276"/>
      <c r="AG6276"/>
      <c r="AH6276"/>
      <c r="AI6276"/>
      <c r="AJ6276"/>
      <c r="AK6276"/>
      <c r="AL6276"/>
    </row>
    <row r="6277" spans="3:38" ht="15" customHeight="1" x14ac:dyDescent="0.35">
      <c r="C6277"/>
      <c r="D6277"/>
      <c r="E6277"/>
      <c r="F6277"/>
      <c r="G6277"/>
      <c r="H6277"/>
      <c r="I6277"/>
      <c r="J6277"/>
      <c r="K6277"/>
      <c r="L6277"/>
      <c r="M6277"/>
      <c r="N6277"/>
      <c r="O6277"/>
      <c r="S6277"/>
      <c r="T6277"/>
      <c r="U6277"/>
      <c r="V6277"/>
      <c r="Y6277"/>
      <c r="Z6277"/>
      <c r="AA6277"/>
      <c r="AB6277"/>
      <c r="AC6277"/>
      <c r="AD6277"/>
      <c r="AE6277"/>
      <c r="AF6277"/>
      <c r="AG6277"/>
      <c r="AH6277"/>
      <c r="AI6277"/>
      <c r="AJ6277"/>
      <c r="AK6277"/>
      <c r="AL6277"/>
    </row>
    <row r="6278" spans="3:38" ht="15" customHeight="1" x14ac:dyDescent="0.35">
      <c r="C6278"/>
      <c r="D6278"/>
      <c r="E6278"/>
      <c r="F6278"/>
      <c r="G6278"/>
      <c r="H6278"/>
      <c r="I6278"/>
      <c r="J6278"/>
      <c r="K6278"/>
      <c r="L6278"/>
      <c r="M6278"/>
      <c r="N6278"/>
      <c r="O6278"/>
      <c r="S6278"/>
      <c r="T6278"/>
      <c r="U6278"/>
      <c r="V6278"/>
      <c r="Y6278"/>
      <c r="Z6278"/>
      <c r="AA6278"/>
      <c r="AB6278"/>
      <c r="AC6278"/>
      <c r="AD6278"/>
      <c r="AE6278"/>
      <c r="AF6278"/>
      <c r="AG6278"/>
      <c r="AH6278"/>
      <c r="AI6278"/>
      <c r="AJ6278"/>
      <c r="AK6278"/>
      <c r="AL6278"/>
    </row>
    <row r="6279" spans="3:38" ht="15" customHeight="1" x14ac:dyDescent="0.35">
      <c r="C6279"/>
      <c r="D6279"/>
      <c r="E6279"/>
      <c r="F6279"/>
      <c r="G6279"/>
      <c r="H6279"/>
      <c r="I6279"/>
      <c r="J6279"/>
      <c r="K6279"/>
      <c r="L6279"/>
      <c r="M6279"/>
      <c r="N6279"/>
      <c r="O6279"/>
      <c r="S6279"/>
      <c r="T6279"/>
      <c r="U6279"/>
      <c r="V6279"/>
      <c r="Y6279"/>
      <c r="Z6279"/>
      <c r="AA6279"/>
      <c r="AB6279"/>
      <c r="AC6279"/>
      <c r="AD6279"/>
      <c r="AE6279"/>
      <c r="AF6279"/>
      <c r="AG6279"/>
      <c r="AH6279"/>
      <c r="AI6279"/>
      <c r="AJ6279"/>
      <c r="AK6279"/>
      <c r="AL6279"/>
    </row>
    <row r="6280" spans="3:38" ht="15" customHeight="1" x14ac:dyDescent="0.35">
      <c r="C6280"/>
      <c r="D6280"/>
      <c r="E6280"/>
      <c r="F6280"/>
      <c r="G6280"/>
      <c r="H6280"/>
      <c r="I6280"/>
      <c r="J6280"/>
      <c r="K6280"/>
      <c r="L6280"/>
      <c r="M6280"/>
      <c r="N6280"/>
      <c r="O6280"/>
      <c r="S6280"/>
      <c r="T6280"/>
      <c r="U6280"/>
      <c r="V6280"/>
      <c r="Y6280"/>
      <c r="Z6280"/>
      <c r="AA6280"/>
      <c r="AB6280"/>
      <c r="AC6280"/>
      <c r="AD6280"/>
      <c r="AE6280"/>
      <c r="AF6280"/>
      <c r="AG6280"/>
      <c r="AH6280"/>
      <c r="AI6280"/>
      <c r="AJ6280"/>
      <c r="AK6280"/>
      <c r="AL6280"/>
    </row>
    <row r="6281" spans="3:38" ht="15" customHeight="1" x14ac:dyDescent="0.35">
      <c r="C6281"/>
      <c r="D6281"/>
      <c r="E6281"/>
      <c r="F6281"/>
      <c r="G6281"/>
      <c r="H6281"/>
      <c r="I6281"/>
      <c r="J6281"/>
      <c r="K6281"/>
      <c r="L6281"/>
      <c r="M6281"/>
      <c r="N6281"/>
      <c r="O6281"/>
      <c r="S6281"/>
      <c r="T6281"/>
      <c r="U6281"/>
      <c r="V6281"/>
      <c r="Y6281"/>
      <c r="Z6281"/>
      <c r="AA6281"/>
      <c r="AB6281"/>
      <c r="AC6281"/>
      <c r="AD6281"/>
      <c r="AE6281"/>
      <c r="AF6281"/>
      <c r="AG6281"/>
      <c r="AH6281"/>
      <c r="AI6281"/>
      <c r="AJ6281"/>
      <c r="AK6281"/>
      <c r="AL6281"/>
    </row>
    <row r="6282" spans="3:38" ht="15" customHeight="1" x14ac:dyDescent="0.35">
      <c r="C6282"/>
      <c r="D6282"/>
      <c r="E6282"/>
      <c r="F6282"/>
      <c r="G6282"/>
      <c r="H6282"/>
      <c r="I6282"/>
      <c r="J6282"/>
      <c r="K6282"/>
      <c r="L6282"/>
      <c r="M6282"/>
      <c r="N6282"/>
      <c r="O6282"/>
      <c r="S6282"/>
      <c r="T6282"/>
      <c r="U6282"/>
      <c r="V6282"/>
      <c r="Y6282"/>
      <c r="Z6282"/>
      <c r="AA6282"/>
      <c r="AB6282"/>
      <c r="AC6282"/>
      <c r="AD6282"/>
      <c r="AE6282"/>
      <c r="AF6282"/>
      <c r="AG6282"/>
      <c r="AH6282"/>
      <c r="AI6282"/>
      <c r="AJ6282"/>
      <c r="AK6282"/>
      <c r="AL6282"/>
    </row>
    <row r="6283" spans="3:38" ht="15" customHeight="1" x14ac:dyDescent="0.35">
      <c r="C6283"/>
      <c r="D6283"/>
      <c r="E6283"/>
      <c r="F6283"/>
      <c r="G6283"/>
      <c r="H6283"/>
      <c r="I6283"/>
      <c r="J6283"/>
      <c r="K6283"/>
      <c r="L6283"/>
      <c r="M6283"/>
      <c r="N6283"/>
      <c r="O6283"/>
      <c r="S6283"/>
      <c r="T6283"/>
      <c r="U6283"/>
      <c r="V6283"/>
      <c r="Y6283"/>
      <c r="Z6283"/>
      <c r="AA6283"/>
      <c r="AB6283"/>
      <c r="AC6283"/>
      <c r="AD6283"/>
      <c r="AE6283"/>
      <c r="AF6283"/>
      <c r="AG6283"/>
      <c r="AH6283"/>
      <c r="AI6283"/>
      <c r="AJ6283"/>
      <c r="AK6283"/>
      <c r="AL6283"/>
    </row>
    <row r="6284" spans="3:38" ht="15" customHeight="1" x14ac:dyDescent="0.35">
      <c r="C6284"/>
      <c r="D6284"/>
      <c r="E6284"/>
      <c r="F6284"/>
      <c r="G6284"/>
      <c r="H6284"/>
      <c r="I6284"/>
      <c r="J6284"/>
      <c r="K6284"/>
      <c r="L6284"/>
      <c r="M6284"/>
      <c r="N6284"/>
      <c r="O6284"/>
      <c r="S6284"/>
      <c r="T6284"/>
      <c r="U6284"/>
      <c r="V6284"/>
      <c r="Y6284"/>
      <c r="Z6284"/>
      <c r="AA6284"/>
      <c r="AB6284"/>
      <c r="AC6284"/>
      <c r="AD6284"/>
      <c r="AE6284"/>
      <c r="AF6284"/>
      <c r="AG6284"/>
      <c r="AH6284"/>
      <c r="AI6284"/>
      <c r="AJ6284"/>
      <c r="AK6284"/>
      <c r="AL6284"/>
    </row>
    <row r="6285" spans="3:38" ht="15" customHeight="1" x14ac:dyDescent="0.35">
      <c r="C6285"/>
      <c r="D6285"/>
      <c r="E6285"/>
      <c r="F6285"/>
      <c r="G6285"/>
      <c r="H6285"/>
      <c r="I6285"/>
      <c r="J6285"/>
      <c r="K6285"/>
      <c r="L6285"/>
      <c r="M6285"/>
      <c r="N6285"/>
      <c r="O6285"/>
      <c r="S6285"/>
      <c r="T6285"/>
      <c r="U6285"/>
      <c r="V6285"/>
      <c r="Y6285"/>
      <c r="Z6285"/>
      <c r="AA6285"/>
      <c r="AB6285"/>
      <c r="AC6285"/>
      <c r="AD6285"/>
      <c r="AE6285"/>
      <c r="AF6285"/>
      <c r="AG6285"/>
      <c r="AH6285"/>
      <c r="AI6285"/>
      <c r="AJ6285"/>
      <c r="AK6285"/>
      <c r="AL6285"/>
    </row>
    <row r="6286" spans="3:38" ht="15" customHeight="1" x14ac:dyDescent="0.35">
      <c r="C6286"/>
      <c r="D6286"/>
      <c r="E6286"/>
      <c r="F6286"/>
      <c r="G6286"/>
      <c r="H6286"/>
      <c r="I6286"/>
      <c r="J6286"/>
      <c r="K6286"/>
      <c r="L6286"/>
      <c r="M6286"/>
      <c r="N6286"/>
      <c r="O6286"/>
      <c r="S6286"/>
      <c r="T6286"/>
      <c r="U6286"/>
      <c r="V6286"/>
      <c r="Y6286"/>
      <c r="Z6286"/>
      <c r="AA6286"/>
      <c r="AB6286"/>
      <c r="AC6286"/>
      <c r="AD6286"/>
      <c r="AE6286"/>
      <c r="AF6286"/>
      <c r="AG6286"/>
      <c r="AH6286"/>
      <c r="AI6286"/>
      <c r="AJ6286"/>
      <c r="AK6286"/>
      <c r="AL6286"/>
    </row>
    <row r="6287" spans="3:38" ht="15" customHeight="1" x14ac:dyDescent="0.35">
      <c r="C6287"/>
      <c r="D6287"/>
      <c r="E6287"/>
      <c r="F6287"/>
      <c r="G6287"/>
      <c r="H6287"/>
      <c r="I6287"/>
      <c r="J6287"/>
      <c r="K6287"/>
      <c r="L6287"/>
      <c r="M6287"/>
      <c r="N6287"/>
      <c r="O6287"/>
      <c r="S6287"/>
      <c r="T6287"/>
      <c r="U6287"/>
      <c r="V6287"/>
      <c r="Y6287"/>
      <c r="Z6287"/>
      <c r="AA6287"/>
      <c r="AB6287"/>
      <c r="AC6287"/>
      <c r="AD6287"/>
      <c r="AE6287"/>
      <c r="AF6287"/>
      <c r="AG6287"/>
      <c r="AH6287"/>
      <c r="AI6287"/>
      <c r="AJ6287"/>
      <c r="AK6287"/>
      <c r="AL6287"/>
    </row>
    <row r="6288" spans="3:38" ht="15" customHeight="1" x14ac:dyDescent="0.35">
      <c r="C6288"/>
      <c r="D6288"/>
      <c r="E6288"/>
      <c r="F6288"/>
      <c r="G6288"/>
      <c r="H6288"/>
      <c r="I6288"/>
      <c r="J6288"/>
      <c r="K6288"/>
      <c r="L6288"/>
      <c r="M6288"/>
      <c r="N6288"/>
      <c r="O6288"/>
      <c r="S6288"/>
      <c r="T6288"/>
      <c r="U6288"/>
      <c r="V6288"/>
      <c r="Y6288"/>
      <c r="Z6288"/>
      <c r="AA6288"/>
      <c r="AB6288"/>
      <c r="AC6288"/>
      <c r="AD6288"/>
      <c r="AE6288"/>
      <c r="AF6288"/>
      <c r="AG6288"/>
      <c r="AH6288"/>
      <c r="AI6288"/>
      <c r="AJ6288"/>
      <c r="AK6288"/>
      <c r="AL6288"/>
    </row>
    <row r="6289" spans="3:38" ht="15" customHeight="1" x14ac:dyDescent="0.35">
      <c r="C6289"/>
      <c r="D6289"/>
      <c r="E6289"/>
      <c r="F6289"/>
      <c r="G6289"/>
      <c r="H6289"/>
      <c r="I6289"/>
      <c r="J6289"/>
      <c r="K6289"/>
      <c r="L6289"/>
      <c r="M6289"/>
      <c r="N6289"/>
      <c r="O6289"/>
      <c r="S6289"/>
      <c r="T6289"/>
      <c r="U6289"/>
      <c r="V6289"/>
      <c r="Y6289"/>
      <c r="Z6289"/>
      <c r="AA6289"/>
      <c r="AB6289"/>
      <c r="AC6289"/>
      <c r="AD6289"/>
      <c r="AE6289"/>
      <c r="AF6289"/>
      <c r="AG6289"/>
      <c r="AH6289"/>
      <c r="AI6289"/>
      <c r="AJ6289"/>
      <c r="AK6289"/>
      <c r="AL6289"/>
    </row>
    <row r="6290" spans="3:38" ht="15" customHeight="1" x14ac:dyDescent="0.35">
      <c r="C6290"/>
      <c r="D6290"/>
      <c r="E6290"/>
      <c r="F6290"/>
      <c r="G6290"/>
      <c r="H6290"/>
      <c r="I6290"/>
      <c r="J6290"/>
      <c r="K6290"/>
      <c r="L6290"/>
      <c r="M6290"/>
      <c r="N6290"/>
      <c r="O6290"/>
      <c r="S6290"/>
      <c r="T6290"/>
      <c r="U6290"/>
      <c r="V6290"/>
      <c r="Y6290"/>
      <c r="Z6290"/>
      <c r="AA6290"/>
      <c r="AB6290"/>
      <c r="AC6290"/>
      <c r="AD6290"/>
      <c r="AE6290"/>
      <c r="AF6290"/>
      <c r="AG6290"/>
      <c r="AH6290"/>
      <c r="AI6290"/>
      <c r="AJ6290"/>
      <c r="AK6290"/>
      <c r="AL6290"/>
    </row>
    <row r="6291" spans="3:38" ht="15" customHeight="1" x14ac:dyDescent="0.35">
      <c r="C6291"/>
      <c r="D6291"/>
      <c r="E6291"/>
      <c r="F6291"/>
      <c r="G6291"/>
      <c r="H6291"/>
      <c r="I6291"/>
      <c r="J6291"/>
      <c r="K6291"/>
      <c r="L6291"/>
      <c r="M6291"/>
      <c r="N6291"/>
      <c r="O6291"/>
      <c r="S6291"/>
      <c r="T6291"/>
      <c r="U6291"/>
      <c r="V6291"/>
      <c r="Y6291"/>
      <c r="Z6291"/>
      <c r="AA6291"/>
      <c r="AB6291"/>
      <c r="AC6291"/>
      <c r="AD6291"/>
      <c r="AE6291"/>
      <c r="AF6291"/>
      <c r="AG6291"/>
      <c r="AH6291"/>
      <c r="AI6291"/>
      <c r="AJ6291"/>
      <c r="AK6291"/>
      <c r="AL6291"/>
    </row>
    <row r="6292" spans="3:38" ht="15" customHeight="1" x14ac:dyDescent="0.35">
      <c r="C6292"/>
      <c r="D6292"/>
      <c r="E6292"/>
      <c r="F6292"/>
      <c r="G6292"/>
      <c r="H6292"/>
      <c r="I6292"/>
      <c r="J6292"/>
      <c r="K6292"/>
      <c r="L6292"/>
      <c r="M6292"/>
      <c r="N6292"/>
      <c r="O6292"/>
      <c r="S6292"/>
      <c r="T6292"/>
      <c r="U6292"/>
      <c r="V6292"/>
      <c r="Y6292"/>
      <c r="Z6292"/>
      <c r="AA6292"/>
      <c r="AB6292"/>
      <c r="AC6292"/>
      <c r="AD6292"/>
      <c r="AE6292"/>
      <c r="AF6292"/>
      <c r="AG6292"/>
      <c r="AH6292"/>
      <c r="AI6292"/>
      <c r="AJ6292"/>
      <c r="AK6292"/>
      <c r="AL6292"/>
    </row>
    <row r="6293" spans="3:38" ht="15" customHeight="1" x14ac:dyDescent="0.35">
      <c r="C6293"/>
      <c r="D6293"/>
      <c r="E6293"/>
      <c r="F6293"/>
      <c r="G6293"/>
      <c r="H6293"/>
      <c r="I6293"/>
      <c r="J6293"/>
      <c r="K6293"/>
      <c r="L6293"/>
      <c r="M6293"/>
      <c r="N6293"/>
      <c r="O6293"/>
      <c r="S6293"/>
      <c r="T6293"/>
      <c r="U6293"/>
      <c r="V6293"/>
      <c r="Y6293"/>
      <c r="Z6293"/>
      <c r="AA6293"/>
      <c r="AB6293"/>
      <c r="AC6293"/>
      <c r="AD6293"/>
      <c r="AE6293"/>
      <c r="AF6293"/>
      <c r="AG6293"/>
      <c r="AH6293"/>
      <c r="AI6293"/>
      <c r="AJ6293"/>
      <c r="AK6293"/>
      <c r="AL6293"/>
    </row>
    <row r="6294" spans="3:38" ht="15" customHeight="1" x14ac:dyDescent="0.35">
      <c r="C6294"/>
      <c r="D6294"/>
      <c r="E6294"/>
      <c r="F6294"/>
      <c r="G6294"/>
      <c r="H6294"/>
      <c r="I6294"/>
      <c r="J6294"/>
      <c r="K6294"/>
      <c r="L6294"/>
      <c r="M6294"/>
      <c r="N6294"/>
      <c r="O6294"/>
      <c r="S6294"/>
      <c r="T6294"/>
      <c r="U6294"/>
      <c r="V6294"/>
      <c r="Y6294"/>
      <c r="Z6294"/>
      <c r="AA6294"/>
      <c r="AB6294"/>
      <c r="AC6294"/>
      <c r="AD6294"/>
      <c r="AE6294"/>
      <c r="AF6294"/>
      <c r="AG6294"/>
      <c r="AH6294"/>
      <c r="AI6294"/>
      <c r="AJ6294"/>
      <c r="AK6294"/>
      <c r="AL6294"/>
    </row>
    <row r="6295" spans="3:38" ht="15" customHeight="1" x14ac:dyDescent="0.35">
      <c r="C6295"/>
      <c r="D6295"/>
      <c r="E6295"/>
      <c r="F6295"/>
      <c r="G6295"/>
      <c r="H6295"/>
      <c r="I6295"/>
      <c r="J6295"/>
      <c r="K6295"/>
      <c r="L6295"/>
      <c r="M6295"/>
      <c r="N6295"/>
      <c r="O6295"/>
      <c r="S6295"/>
      <c r="T6295"/>
      <c r="U6295"/>
      <c r="V6295"/>
      <c r="Y6295"/>
      <c r="Z6295"/>
      <c r="AA6295"/>
      <c r="AB6295"/>
      <c r="AC6295"/>
      <c r="AD6295"/>
      <c r="AE6295"/>
      <c r="AF6295"/>
      <c r="AG6295"/>
      <c r="AH6295"/>
      <c r="AI6295"/>
      <c r="AJ6295"/>
      <c r="AK6295"/>
      <c r="AL6295"/>
    </row>
    <row r="6296" spans="3:38" ht="15" customHeight="1" x14ac:dyDescent="0.35">
      <c r="C6296"/>
      <c r="D6296"/>
      <c r="E6296"/>
      <c r="F6296"/>
      <c r="G6296"/>
      <c r="H6296"/>
      <c r="I6296"/>
      <c r="J6296"/>
      <c r="K6296"/>
      <c r="L6296"/>
      <c r="M6296"/>
      <c r="N6296"/>
      <c r="O6296"/>
      <c r="S6296"/>
      <c r="T6296"/>
      <c r="U6296"/>
      <c r="V6296"/>
      <c r="Y6296"/>
      <c r="Z6296"/>
      <c r="AA6296"/>
      <c r="AB6296"/>
      <c r="AC6296"/>
      <c r="AD6296"/>
      <c r="AE6296"/>
      <c r="AF6296"/>
      <c r="AG6296"/>
      <c r="AH6296"/>
      <c r="AI6296"/>
      <c r="AJ6296"/>
      <c r="AK6296"/>
      <c r="AL6296"/>
    </row>
    <row r="6297" spans="3:38" ht="15" customHeight="1" x14ac:dyDescent="0.35">
      <c r="C6297"/>
      <c r="D6297"/>
      <c r="E6297"/>
      <c r="F6297"/>
      <c r="G6297"/>
      <c r="H6297"/>
      <c r="I6297"/>
      <c r="J6297"/>
      <c r="K6297"/>
      <c r="L6297"/>
      <c r="M6297"/>
      <c r="N6297"/>
      <c r="O6297"/>
      <c r="S6297"/>
      <c r="T6297"/>
      <c r="U6297"/>
      <c r="V6297"/>
      <c r="Y6297"/>
      <c r="Z6297"/>
      <c r="AA6297"/>
      <c r="AB6297"/>
      <c r="AC6297"/>
      <c r="AD6297"/>
      <c r="AE6297"/>
      <c r="AF6297"/>
      <c r="AG6297"/>
      <c r="AH6297"/>
      <c r="AI6297"/>
      <c r="AJ6297"/>
      <c r="AK6297"/>
      <c r="AL6297"/>
    </row>
    <row r="6298" spans="3:38" ht="15" customHeight="1" x14ac:dyDescent="0.35">
      <c r="C6298"/>
      <c r="D6298"/>
      <c r="E6298"/>
      <c r="F6298"/>
      <c r="G6298"/>
      <c r="H6298"/>
      <c r="I6298"/>
      <c r="J6298"/>
      <c r="K6298"/>
      <c r="L6298"/>
      <c r="M6298"/>
      <c r="N6298"/>
      <c r="O6298"/>
      <c r="S6298"/>
      <c r="T6298"/>
      <c r="U6298"/>
      <c r="V6298"/>
      <c r="Y6298"/>
      <c r="Z6298"/>
      <c r="AA6298"/>
      <c r="AB6298"/>
      <c r="AC6298"/>
      <c r="AD6298"/>
      <c r="AE6298"/>
      <c r="AF6298"/>
      <c r="AG6298"/>
      <c r="AH6298"/>
      <c r="AI6298"/>
      <c r="AJ6298"/>
      <c r="AK6298"/>
      <c r="AL6298"/>
    </row>
    <row r="6299" spans="3:38" ht="15" customHeight="1" x14ac:dyDescent="0.35">
      <c r="C6299"/>
      <c r="D6299"/>
      <c r="E6299"/>
      <c r="F6299"/>
      <c r="G6299"/>
      <c r="H6299"/>
      <c r="I6299"/>
      <c r="J6299"/>
      <c r="K6299"/>
      <c r="L6299"/>
      <c r="M6299"/>
      <c r="N6299"/>
      <c r="O6299"/>
      <c r="S6299"/>
      <c r="T6299"/>
      <c r="U6299"/>
      <c r="V6299"/>
      <c r="Y6299"/>
      <c r="Z6299"/>
      <c r="AA6299"/>
      <c r="AB6299"/>
      <c r="AC6299"/>
      <c r="AD6299"/>
      <c r="AE6299"/>
      <c r="AF6299"/>
      <c r="AG6299"/>
      <c r="AH6299"/>
      <c r="AI6299"/>
      <c r="AJ6299"/>
      <c r="AK6299"/>
      <c r="AL6299"/>
    </row>
    <row r="6300" spans="3:38" ht="15" customHeight="1" x14ac:dyDescent="0.35">
      <c r="C6300"/>
      <c r="D6300"/>
      <c r="E6300"/>
      <c r="F6300"/>
      <c r="G6300"/>
      <c r="H6300"/>
      <c r="I6300"/>
      <c r="J6300"/>
      <c r="K6300"/>
      <c r="L6300"/>
      <c r="M6300"/>
      <c r="N6300"/>
      <c r="O6300"/>
      <c r="S6300"/>
      <c r="T6300"/>
      <c r="U6300"/>
      <c r="V6300"/>
      <c r="Y6300"/>
      <c r="Z6300"/>
      <c r="AA6300"/>
      <c r="AB6300"/>
      <c r="AC6300"/>
      <c r="AD6300"/>
      <c r="AE6300"/>
      <c r="AF6300"/>
      <c r="AG6300"/>
      <c r="AH6300"/>
      <c r="AI6300"/>
      <c r="AJ6300"/>
      <c r="AK6300"/>
      <c r="AL6300"/>
    </row>
    <row r="6301" spans="3:38" ht="15" customHeight="1" x14ac:dyDescent="0.35">
      <c r="C6301"/>
      <c r="D6301"/>
      <c r="E6301"/>
      <c r="F6301"/>
      <c r="G6301"/>
      <c r="H6301"/>
      <c r="I6301"/>
      <c r="J6301"/>
      <c r="K6301"/>
      <c r="L6301"/>
      <c r="M6301"/>
      <c r="N6301"/>
      <c r="O6301"/>
      <c r="S6301"/>
      <c r="T6301"/>
      <c r="U6301"/>
      <c r="V6301"/>
      <c r="Y6301"/>
      <c r="Z6301"/>
      <c r="AA6301"/>
      <c r="AB6301"/>
      <c r="AC6301"/>
      <c r="AD6301"/>
      <c r="AE6301"/>
      <c r="AF6301"/>
      <c r="AG6301"/>
      <c r="AH6301"/>
      <c r="AI6301"/>
      <c r="AJ6301"/>
      <c r="AK6301"/>
      <c r="AL6301"/>
    </row>
    <row r="6302" spans="3:38" ht="15" customHeight="1" x14ac:dyDescent="0.35">
      <c r="C6302"/>
      <c r="D6302"/>
      <c r="E6302"/>
      <c r="F6302"/>
      <c r="G6302"/>
      <c r="H6302"/>
      <c r="I6302"/>
      <c r="J6302"/>
      <c r="K6302"/>
      <c r="L6302"/>
      <c r="M6302"/>
      <c r="N6302"/>
      <c r="O6302"/>
      <c r="S6302"/>
      <c r="T6302"/>
      <c r="U6302"/>
      <c r="V6302"/>
      <c r="Y6302"/>
      <c r="Z6302"/>
      <c r="AA6302"/>
      <c r="AB6302"/>
      <c r="AC6302"/>
      <c r="AD6302"/>
      <c r="AE6302"/>
      <c r="AF6302"/>
      <c r="AG6302"/>
      <c r="AH6302"/>
      <c r="AI6302"/>
      <c r="AJ6302"/>
      <c r="AK6302"/>
      <c r="AL6302"/>
    </row>
    <row r="6303" spans="3:38" ht="15" customHeight="1" x14ac:dyDescent="0.35">
      <c r="C6303"/>
      <c r="D6303"/>
      <c r="E6303"/>
      <c r="F6303"/>
      <c r="G6303"/>
      <c r="H6303"/>
      <c r="I6303"/>
      <c r="J6303"/>
      <c r="K6303"/>
      <c r="L6303"/>
      <c r="M6303"/>
      <c r="N6303"/>
      <c r="O6303"/>
      <c r="S6303"/>
      <c r="T6303"/>
      <c r="U6303"/>
      <c r="V6303"/>
      <c r="Y6303"/>
      <c r="Z6303"/>
      <c r="AA6303"/>
      <c r="AB6303"/>
      <c r="AC6303"/>
      <c r="AD6303"/>
      <c r="AE6303"/>
      <c r="AF6303"/>
      <c r="AG6303"/>
      <c r="AH6303"/>
      <c r="AI6303"/>
      <c r="AJ6303"/>
      <c r="AK6303"/>
      <c r="AL6303"/>
    </row>
    <row r="6304" spans="3:38" ht="15" customHeight="1" x14ac:dyDescent="0.35">
      <c r="C6304"/>
      <c r="D6304"/>
      <c r="E6304"/>
      <c r="F6304"/>
      <c r="G6304"/>
      <c r="H6304"/>
      <c r="I6304"/>
      <c r="J6304"/>
      <c r="K6304"/>
      <c r="L6304"/>
      <c r="M6304"/>
      <c r="N6304"/>
      <c r="O6304"/>
      <c r="S6304"/>
      <c r="T6304"/>
      <c r="U6304"/>
      <c r="V6304"/>
      <c r="Y6304"/>
      <c r="Z6304"/>
      <c r="AA6304"/>
      <c r="AB6304"/>
      <c r="AC6304"/>
      <c r="AD6304"/>
      <c r="AE6304"/>
      <c r="AF6304"/>
      <c r="AG6304"/>
      <c r="AH6304"/>
      <c r="AI6304"/>
      <c r="AJ6304"/>
      <c r="AK6304"/>
      <c r="AL6304"/>
    </row>
    <row r="6305" spans="3:38" ht="15" customHeight="1" x14ac:dyDescent="0.35">
      <c r="C6305"/>
      <c r="D6305"/>
      <c r="E6305"/>
      <c r="F6305"/>
      <c r="G6305"/>
      <c r="H6305"/>
      <c r="I6305"/>
      <c r="J6305"/>
      <c r="K6305"/>
      <c r="L6305"/>
      <c r="M6305"/>
      <c r="N6305"/>
      <c r="O6305"/>
      <c r="S6305"/>
      <c r="T6305"/>
      <c r="U6305"/>
      <c r="V6305"/>
      <c r="Y6305"/>
      <c r="Z6305"/>
      <c r="AA6305"/>
      <c r="AB6305"/>
      <c r="AC6305"/>
      <c r="AD6305"/>
      <c r="AE6305"/>
      <c r="AF6305"/>
      <c r="AG6305"/>
      <c r="AH6305"/>
      <c r="AI6305"/>
      <c r="AJ6305"/>
      <c r="AK6305"/>
      <c r="AL6305"/>
    </row>
    <row r="6306" spans="3:38" ht="15" customHeight="1" x14ac:dyDescent="0.35">
      <c r="C6306"/>
      <c r="D6306"/>
      <c r="E6306"/>
      <c r="F6306"/>
      <c r="G6306"/>
      <c r="H6306"/>
      <c r="I6306"/>
      <c r="J6306"/>
      <c r="K6306"/>
      <c r="L6306"/>
      <c r="M6306"/>
      <c r="N6306"/>
      <c r="O6306"/>
      <c r="S6306"/>
      <c r="T6306"/>
      <c r="U6306"/>
      <c r="V6306"/>
      <c r="Y6306"/>
      <c r="Z6306"/>
      <c r="AA6306"/>
      <c r="AB6306"/>
      <c r="AC6306"/>
      <c r="AD6306"/>
      <c r="AE6306"/>
      <c r="AF6306"/>
      <c r="AG6306"/>
      <c r="AH6306"/>
      <c r="AI6306"/>
      <c r="AJ6306"/>
      <c r="AK6306"/>
      <c r="AL6306"/>
    </row>
    <row r="6307" spans="3:38" ht="15" customHeight="1" x14ac:dyDescent="0.35">
      <c r="C6307"/>
      <c r="D6307"/>
      <c r="E6307"/>
      <c r="F6307"/>
      <c r="G6307"/>
      <c r="H6307"/>
      <c r="I6307"/>
      <c r="J6307"/>
      <c r="K6307"/>
      <c r="L6307"/>
      <c r="M6307"/>
      <c r="N6307"/>
      <c r="O6307"/>
      <c r="S6307"/>
      <c r="T6307"/>
      <c r="U6307"/>
      <c r="V6307"/>
      <c r="Y6307"/>
      <c r="Z6307"/>
      <c r="AA6307"/>
      <c r="AB6307"/>
      <c r="AC6307"/>
      <c r="AD6307"/>
      <c r="AE6307"/>
      <c r="AF6307"/>
      <c r="AG6307"/>
      <c r="AH6307"/>
      <c r="AI6307"/>
      <c r="AJ6307"/>
      <c r="AK6307"/>
      <c r="AL6307"/>
    </row>
    <row r="6308" spans="3:38" ht="15" customHeight="1" x14ac:dyDescent="0.35">
      <c r="C6308"/>
      <c r="D6308"/>
      <c r="E6308"/>
      <c r="F6308"/>
      <c r="G6308"/>
      <c r="H6308"/>
      <c r="I6308"/>
      <c r="J6308"/>
      <c r="K6308"/>
      <c r="L6308"/>
      <c r="M6308"/>
      <c r="N6308"/>
      <c r="O6308"/>
      <c r="S6308"/>
      <c r="T6308"/>
      <c r="U6308"/>
      <c r="V6308"/>
      <c r="Y6308"/>
      <c r="Z6308"/>
      <c r="AA6308"/>
      <c r="AB6308"/>
      <c r="AC6308"/>
      <c r="AD6308"/>
      <c r="AE6308"/>
      <c r="AF6308"/>
      <c r="AG6308"/>
      <c r="AH6308"/>
      <c r="AI6308"/>
      <c r="AJ6308"/>
      <c r="AK6308"/>
      <c r="AL6308"/>
    </row>
    <row r="6309" spans="3:38" ht="15" customHeight="1" x14ac:dyDescent="0.35">
      <c r="C6309"/>
      <c r="D6309"/>
      <c r="E6309"/>
      <c r="F6309"/>
      <c r="G6309"/>
      <c r="H6309"/>
      <c r="I6309"/>
      <c r="J6309"/>
      <c r="K6309"/>
      <c r="L6309"/>
      <c r="M6309"/>
      <c r="N6309"/>
      <c r="O6309"/>
      <c r="S6309"/>
      <c r="T6309"/>
      <c r="U6309"/>
      <c r="V6309"/>
      <c r="Y6309"/>
      <c r="Z6309"/>
      <c r="AA6309"/>
      <c r="AB6309"/>
      <c r="AC6309"/>
      <c r="AD6309"/>
      <c r="AE6309"/>
      <c r="AF6309"/>
      <c r="AG6309"/>
      <c r="AH6309"/>
      <c r="AI6309"/>
      <c r="AJ6309"/>
      <c r="AK6309"/>
      <c r="AL6309"/>
    </row>
    <row r="6310" spans="3:38" ht="15" customHeight="1" x14ac:dyDescent="0.35">
      <c r="C6310"/>
      <c r="D6310"/>
      <c r="E6310"/>
      <c r="F6310"/>
      <c r="G6310"/>
      <c r="H6310"/>
      <c r="I6310"/>
      <c r="J6310"/>
      <c r="K6310"/>
      <c r="L6310"/>
      <c r="M6310"/>
      <c r="N6310"/>
      <c r="O6310"/>
      <c r="S6310"/>
      <c r="T6310"/>
      <c r="U6310"/>
      <c r="V6310"/>
      <c r="Y6310"/>
      <c r="Z6310"/>
      <c r="AA6310"/>
      <c r="AB6310"/>
      <c r="AC6310"/>
      <c r="AD6310"/>
      <c r="AE6310"/>
      <c r="AF6310"/>
      <c r="AG6310"/>
      <c r="AH6310"/>
      <c r="AI6310"/>
      <c r="AJ6310"/>
      <c r="AK6310"/>
      <c r="AL6310"/>
    </row>
    <row r="6311" spans="3:38" ht="15" customHeight="1" x14ac:dyDescent="0.35">
      <c r="C6311"/>
      <c r="D6311"/>
      <c r="E6311"/>
      <c r="F6311"/>
      <c r="G6311"/>
      <c r="H6311"/>
      <c r="I6311"/>
      <c r="J6311"/>
      <c r="K6311"/>
      <c r="L6311"/>
      <c r="M6311"/>
      <c r="N6311"/>
      <c r="O6311"/>
      <c r="S6311"/>
      <c r="T6311"/>
      <c r="U6311"/>
      <c r="V6311"/>
      <c r="Y6311"/>
      <c r="Z6311"/>
      <c r="AA6311"/>
      <c r="AB6311"/>
      <c r="AC6311"/>
      <c r="AD6311"/>
      <c r="AE6311"/>
      <c r="AF6311"/>
      <c r="AG6311"/>
      <c r="AH6311"/>
      <c r="AI6311"/>
      <c r="AJ6311"/>
      <c r="AK6311"/>
      <c r="AL6311"/>
    </row>
    <row r="6312" spans="3:38" ht="15" customHeight="1" x14ac:dyDescent="0.35">
      <c r="C6312"/>
      <c r="D6312"/>
      <c r="E6312"/>
      <c r="F6312"/>
      <c r="G6312"/>
      <c r="H6312"/>
      <c r="I6312"/>
      <c r="J6312"/>
      <c r="K6312"/>
      <c r="L6312"/>
      <c r="M6312"/>
      <c r="N6312"/>
      <c r="O6312"/>
      <c r="S6312"/>
      <c r="T6312"/>
      <c r="U6312"/>
      <c r="V6312"/>
      <c r="Y6312"/>
      <c r="Z6312"/>
      <c r="AA6312"/>
      <c r="AB6312"/>
      <c r="AC6312"/>
      <c r="AD6312"/>
      <c r="AE6312"/>
      <c r="AF6312"/>
      <c r="AG6312"/>
      <c r="AH6312"/>
      <c r="AI6312"/>
      <c r="AJ6312"/>
      <c r="AK6312"/>
      <c r="AL6312"/>
    </row>
    <row r="6313" spans="3:38" ht="15" customHeight="1" x14ac:dyDescent="0.35">
      <c r="C6313"/>
      <c r="D6313"/>
      <c r="E6313"/>
      <c r="F6313"/>
      <c r="G6313"/>
      <c r="H6313"/>
      <c r="I6313"/>
      <c r="J6313"/>
      <c r="K6313"/>
      <c r="L6313"/>
      <c r="M6313"/>
      <c r="N6313"/>
      <c r="O6313"/>
      <c r="S6313"/>
      <c r="T6313"/>
      <c r="U6313"/>
      <c r="V6313"/>
      <c r="Y6313"/>
      <c r="Z6313"/>
      <c r="AA6313"/>
      <c r="AB6313"/>
      <c r="AC6313"/>
      <c r="AD6313"/>
      <c r="AE6313"/>
      <c r="AF6313"/>
      <c r="AG6313"/>
      <c r="AH6313"/>
      <c r="AI6313"/>
      <c r="AJ6313"/>
      <c r="AK6313"/>
      <c r="AL6313"/>
    </row>
    <row r="6314" spans="3:38" ht="15" customHeight="1" x14ac:dyDescent="0.35">
      <c r="C6314"/>
      <c r="D6314"/>
      <c r="E6314"/>
      <c r="F6314"/>
      <c r="G6314"/>
      <c r="H6314"/>
      <c r="I6314"/>
      <c r="J6314"/>
      <c r="K6314"/>
      <c r="L6314"/>
      <c r="M6314"/>
      <c r="N6314"/>
      <c r="O6314"/>
      <c r="S6314"/>
      <c r="T6314"/>
      <c r="U6314"/>
      <c r="V6314"/>
      <c r="Y6314"/>
      <c r="Z6314"/>
      <c r="AA6314"/>
      <c r="AB6314"/>
      <c r="AC6314"/>
      <c r="AD6314"/>
      <c r="AE6314"/>
      <c r="AF6314"/>
      <c r="AG6314"/>
      <c r="AH6314"/>
      <c r="AI6314"/>
      <c r="AJ6314"/>
      <c r="AK6314"/>
      <c r="AL6314"/>
    </row>
    <row r="6315" spans="3:38" ht="15" customHeight="1" x14ac:dyDescent="0.35">
      <c r="C6315"/>
      <c r="D6315"/>
      <c r="E6315"/>
      <c r="F6315"/>
      <c r="G6315"/>
      <c r="H6315"/>
      <c r="I6315"/>
      <c r="J6315"/>
      <c r="K6315"/>
      <c r="L6315"/>
      <c r="M6315"/>
      <c r="N6315"/>
      <c r="O6315"/>
      <c r="S6315"/>
      <c r="T6315"/>
      <c r="U6315"/>
      <c r="V6315"/>
      <c r="Y6315"/>
      <c r="Z6315"/>
      <c r="AA6315"/>
      <c r="AB6315"/>
      <c r="AC6315"/>
      <c r="AD6315"/>
      <c r="AE6315"/>
      <c r="AF6315"/>
      <c r="AG6315"/>
      <c r="AH6315"/>
      <c r="AI6315"/>
      <c r="AJ6315"/>
      <c r="AK6315"/>
      <c r="AL6315"/>
    </row>
    <row r="6316" spans="3:38" ht="15" customHeight="1" x14ac:dyDescent="0.35">
      <c r="C6316"/>
      <c r="D6316"/>
      <c r="E6316"/>
      <c r="F6316"/>
      <c r="G6316"/>
      <c r="H6316"/>
      <c r="I6316"/>
      <c r="J6316"/>
      <c r="K6316"/>
      <c r="L6316"/>
      <c r="M6316"/>
      <c r="N6316"/>
      <c r="O6316"/>
      <c r="S6316"/>
      <c r="T6316"/>
      <c r="U6316"/>
      <c r="V6316"/>
      <c r="Y6316"/>
      <c r="Z6316"/>
      <c r="AA6316"/>
      <c r="AB6316"/>
      <c r="AC6316"/>
      <c r="AD6316"/>
      <c r="AE6316"/>
      <c r="AF6316"/>
      <c r="AG6316"/>
      <c r="AH6316"/>
      <c r="AI6316"/>
      <c r="AJ6316"/>
      <c r="AK6316"/>
      <c r="AL6316"/>
    </row>
    <row r="6317" spans="3:38" ht="15" customHeight="1" x14ac:dyDescent="0.35">
      <c r="C6317"/>
      <c r="D6317"/>
      <c r="E6317"/>
      <c r="F6317"/>
      <c r="G6317"/>
      <c r="H6317"/>
      <c r="I6317"/>
      <c r="J6317"/>
      <c r="K6317"/>
      <c r="L6317"/>
      <c r="M6317"/>
      <c r="N6317"/>
      <c r="O6317"/>
      <c r="S6317"/>
      <c r="T6317"/>
      <c r="U6317"/>
      <c r="V6317"/>
      <c r="Y6317"/>
      <c r="Z6317"/>
      <c r="AA6317"/>
      <c r="AB6317"/>
      <c r="AC6317"/>
      <c r="AD6317"/>
      <c r="AE6317"/>
      <c r="AF6317"/>
      <c r="AG6317"/>
      <c r="AH6317"/>
      <c r="AI6317"/>
      <c r="AJ6317"/>
      <c r="AK6317"/>
      <c r="AL6317"/>
    </row>
    <row r="6318" spans="3:38" ht="15" customHeight="1" x14ac:dyDescent="0.35">
      <c r="C6318"/>
      <c r="D6318"/>
      <c r="E6318"/>
      <c r="F6318"/>
      <c r="G6318"/>
      <c r="H6318"/>
      <c r="I6318"/>
      <c r="J6318"/>
      <c r="K6318"/>
      <c r="L6318"/>
      <c r="M6318"/>
      <c r="N6318"/>
      <c r="O6318"/>
      <c r="S6318"/>
      <c r="T6318"/>
      <c r="U6318"/>
      <c r="V6318"/>
      <c r="Y6318"/>
      <c r="Z6318"/>
      <c r="AA6318"/>
      <c r="AB6318"/>
      <c r="AC6318"/>
      <c r="AD6318"/>
      <c r="AE6318"/>
      <c r="AF6318"/>
      <c r="AG6318"/>
      <c r="AH6318"/>
      <c r="AI6318"/>
      <c r="AJ6318"/>
      <c r="AK6318"/>
      <c r="AL6318"/>
    </row>
    <row r="6319" spans="3:38" ht="15" customHeight="1" x14ac:dyDescent="0.35">
      <c r="C6319"/>
      <c r="D6319"/>
      <c r="E6319"/>
      <c r="F6319"/>
      <c r="G6319"/>
      <c r="H6319"/>
      <c r="I6319"/>
      <c r="J6319"/>
      <c r="K6319"/>
      <c r="L6319"/>
      <c r="M6319"/>
      <c r="N6319"/>
      <c r="O6319"/>
      <c r="S6319"/>
      <c r="T6319"/>
      <c r="U6319"/>
      <c r="V6319"/>
      <c r="Y6319"/>
      <c r="Z6319"/>
      <c r="AA6319"/>
      <c r="AB6319"/>
      <c r="AC6319"/>
      <c r="AD6319"/>
      <c r="AE6319"/>
      <c r="AF6319"/>
      <c r="AG6319"/>
      <c r="AH6319"/>
      <c r="AI6319"/>
      <c r="AJ6319"/>
      <c r="AK6319"/>
      <c r="AL6319"/>
    </row>
    <row r="6320" spans="3:38" ht="15" customHeight="1" x14ac:dyDescent="0.35">
      <c r="C6320"/>
      <c r="D6320"/>
      <c r="E6320"/>
      <c r="F6320"/>
      <c r="G6320"/>
      <c r="H6320"/>
      <c r="I6320"/>
      <c r="J6320"/>
      <c r="K6320"/>
      <c r="L6320"/>
      <c r="M6320"/>
      <c r="N6320"/>
      <c r="O6320"/>
      <c r="S6320"/>
      <c r="T6320"/>
      <c r="U6320"/>
      <c r="V6320"/>
      <c r="Y6320"/>
      <c r="Z6320"/>
      <c r="AA6320"/>
      <c r="AB6320"/>
      <c r="AC6320"/>
      <c r="AD6320"/>
      <c r="AE6320"/>
      <c r="AF6320"/>
      <c r="AG6320"/>
      <c r="AH6320"/>
      <c r="AI6320"/>
      <c r="AJ6320"/>
      <c r="AK6320"/>
      <c r="AL6320"/>
    </row>
    <row r="6321" spans="3:38" ht="15" customHeight="1" x14ac:dyDescent="0.35">
      <c r="C6321"/>
      <c r="D6321"/>
      <c r="E6321"/>
      <c r="F6321"/>
      <c r="G6321"/>
      <c r="H6321"/>
      <c r="I6321"/>
      <c r="J6321"/>
      <c r="K6321"/>
      <c r="L6321"/>
      <c r="M6321"/>
      <c r="N6321"/>
      <c r="O6321"/>
      <c r="S6321"/>
      <c r="T6321"/>
      <c r="U6321"/>
      <c r="V6321"/>
      <c r="Y6321"/>
      <c r="Z6321"/>
      <c r="AA6321"/>
      <c r="AB6321"/>
      <c r="AC6321"/>
      <c r="AD6321"/>
      <c r="AE6321"/>
      <c r="AF6321"/>
      <c r="AG6321"/>
      <c r="AH6321"/>
      <c r="AI6321"/>
      <c r="AJ6321"/>
      <c r="AK6321"/>
      <c r="AL6321"/>
    </row>
    <row r="6322" spans="3:38" ht="15" customHeight="1" x14ac:dyDescent="0.35">
      <c r="C6322"/>
      <c r="D6322"/>
      <c r="E6322"/>
      <c r="F6322"/>
      <c r="G6322"/>
      <c r="H6322"/>
      <c r="I6322"/>
      <c r="J6322"/>
      <c r="K6322"/>
      <c r="L6322"/>
      <c r="M6322"/>
      <c r="N6322"/>
      <c r="O6322"/>
      <c r="S6322"/>
      <c r="T6322"/>
      <c r="U6322"/>
      <c r="V6322"/>
      <c r="Y6322"/>
      <c r="Z6322"/>
      <c r="AA6322"/>
      <c r="AB6322"/>
      <c r="AC6322"/>
      <c r="AD6322"/>
      <c r="AE6322"/>
      <c r="AF6322"/>
      <c r="AG6322"/>
      <c r="AH6322"/>
      <c r="AI6322"/>
      <c r="AJ6322"/>
      <c r="AK6322"/>
      <c r="AL6322"/>
    </row>
    <row r="6323" spans="3:38" ht="15" customHeight="1" x14ac:dyDescent="0.35">
      <c r="C6323"/>
      <c r="D6323"/>
      <c r="E6323"/>
      <c r="F6323"/>
      <c r="G6323"/>
      <c r="H6323"/>
      <c r="I6323"/>
      <c r="J6323"/>
      <c r="K6323"/>
      <c r="L6323"/>
      <c r="M6323"/>
      <c r="N6323"/>
      <c r="O6323"/>
      <c r="S6323"/>
      <c r="T6323"/>
      <c r="U6323"/>
      <c r="V6323"/>
      <c r="Y6323"/>
      <c r="Z6323"/>
      <c r="AA6323"/>
      <c r="AB6323"/>
      <c r="AC6323"/>
      <c r="AD6323"/>
      <c r="AE6323"/>
      <c r="AF6323"/>
      <c r="AG6323"/>
      <c r="AH6323"/>
      <c r="AI6323"/>
      <c r="AJ6323"/>
      <c r="AK6323"/>
      <c r="AL6323"/>
    </row>
    <row r="6324" spans="3:38" ht="15" customHeight="1" x14ac:dyDescent="0.35">
      <c r="C6324"/>
      <c r="D6324"/>
      <c r="E6324"/>
      <c r="F6324"/>
      <c r="G6324"/>
      <c r="H6324"/>
      <c r="I6324"/>
      <c r="J6324"/>
      <c r="K6324"/>
      <c r="L6324"/>
      <c r="M6324"/>
      <c r="N6324"/>
      <c r="O6324"/>
      <c r="S6324"/>
      <c r="T6324"/>
      <c r="U6324"/>
      <c r="V6324"/>
      <c r="Y6324"/>
      <c r="Z6324"/>
      <c r="AA6324"/>
      <c r="AB6324"/>
      <c r="AC6324"/>
      <c r="AD6324"/>
      <c r="AE6324"/>
      <c r="AF6324"/>
      <c r="AG6324"/>
      <c r="AH6324"/>
      <c r="AI6324"/>
      <c r="AJ6324"/>
      <c r="AK6324"/>
      <c r="AL6324"/>
    </row>
    <row r="6325" spans="3:38" ht="15" customHeight="1" x14ac:dyDescent="0.35">
      <c r="C6325"/>
      <c r="D6325"/>
      <c r="E6325"/>
      <c r="F6325"/>
      <c r="G6325"/>
      <c r="H6325"/>
      <c r="I6325"/>
      <c r="J6325"/>
      <c r="K6325"/>
      <c r="L6325"/>
      <c r="M6325"/>
      <c r="N6325"/>
      <c r="O6325"/>
      <c r="S6325"/>
      <c r="T6325"/>
      <c r="U6325"/>
      <c r="V6325"/>
      <c r="Y6325"/>
      <c r="Z6325"/>
      <c r="AA6325"/>
      <c r="AB6325"/>
      <c r="AC6325"/>
      <c r="AD6325"/>
      <c r="AE6325"/>
      <c r="AF6325"/>
      <c r="AG6325"/>
      <c r="AH6325"/>
      <c r="AI6325"/>
      <c r="AJ6325"/>
      <c r="AK6325"/>
      <c r="AL6325"/>
    </row>
    <row r="6326" spans="3:38" ht="15" customHeight="1" x14ac:dyDescent="0.35">
      <c r="C6326"/>
      <c r="D6326"/>
      <c r="E6326"/>
      <c r="F6326"/>
      <c r="G6326"/>
      <c r="H6326"/>
      <c r="I6326"/>
      <c r="J6326"/>
      <c r="K6326"/>
      <c r="L6326"/>
      <c r="M6326"/>
      <c r="N6326"/>
      <c r="O6326"/>
      <c r="S6326"/>
      <c r="T6326"/>
      <c r="U6326"/>
      <c r="V6326"/>
      <c r="Y6326"/>
      <c r="Z6326"/>
      <c r="AA6326"/>
      <c r="AB6326"/>
      <c r="AC6326"/>
      <c r="AD6326"/>
      <c r="AE6326"/>
      <c r="AF6326"/>
      <c r="AG6326"/>
      <c r="AH6326"/>
      <c r="AI6326"/>
      <c r="AJ6326"/>
      <c r="AK6326"/>
      <c r="AL6326"/>
    </row>
    <row r="6327" spans="3:38" ht="15" customHeight="1" x14ac:dyDescent="0.35">
      <c r="C6327"/>
      <c r="D6327"/>
      <c r="E6327"/>
      <c r="F6327"/>
      <c r="G6327"/>
      <c r="H6327"/>
      <c r="I6327"/>
      <c r="J6327"/>
      <c r="K6327"/>
      <c r="L6327"/>
      <c r="M6327"/>
      <c r="N6327"/>
      <c r="O6327"/>
      <c r="S6327"/>
      <c r="T6327"/>
      <c r="U6327"/>
      <c r="V6327"/>
      <c r="Y6327"/>
      <c r="Z6327"/>
      <c r="AA6327"/>
      <c r="AB6327"/>
      <c r="AC6327"/>
      <c r="AD6327"/>
      <c r="AE6327"/>
      <c r="AF6327"/>
      <c r="AG6327"/>
      <c r="AH6327"/>
      <c r="AI6327"/>
      <c r="AJ6327"/>
      <c r="AK6327"/>
      <c r="AL6327"/>
    </row>
    <row r="6328" spans="3:38" ht="15" customHeight="1" x14ac:dyDescent="0.35">
      <c r="C6328"/>
      <c r="D6328"/>
      <c r="E6328"/>
      <c r="F6328"/>
      <c r="G6328"/>
      <c r="H6328"/>
      <c r="I6328"/>
      <c r="J6328"/>
      <c r="K6328"/>
      <c r="L6328"/>
      <c r="M6328"/>
      <c r="N6328"/>
      <c r="O6328"/>
      <c r="S6328"/>
      <c r="T6328"/>
      <c r="U6328"/>
      <c r="V6328"/>
      <c r="Y6328"/>
      <c r="Z6328"/>
      <c r="AA6328"/>
      <c r="AB6328"/>
      <c r="AC6328"/>
      <c r="AD6328"/>
      <c r="AE6328"/>
      <c r="AF6328"/>
      <c r="AG6328"/>
      <c r="AH6328"/>
      <c r="AI6328"/>
      <c r="AJ6328"/>
      <c r="AK6328"/>
      <c r="AL6328"/>
    </row>
    <row r="6329" spans="3:38" ht="15" customHeight="1" x14ac:dyDescent="0.35">
      <c r="C6329"/>
      <c r="D6329"/>
      <c r="E6329"/>
      <c r="F6329"/>
      <c r="G6329"/>
      <c r="H6329"/>
      <c r="I6329"/>
      <c r="J6329"/>
      <c r="K6329"/>
      <c r="L6329"/>
      <c r="M6329"/>
      <c r="N6329"/>
      <c r="O6329"/>
      <c r="S6329"/>
      <c r="T6329"/>
      <c r="U6329"/>
      <c r="V6329"/>
      <c r="Y6329"/>
      <c r="Z6329"/>
      <c r="AA6329"/>
      <c r="AB6329"/>
      <c r="AC6329"/>
      <c r="AD6329"/>
      <c r="AE6329"/>
      <c r="AF6329"/>
      <c r="AG6329"/>
      <c r="AH6329"/>
      <c r="AI6329"/>
      <c r="AJ6329"/>
      <c r="AK6329"/>
      <c r="AL6329"/>
    </row>
    <row r="6330" spans="3:38" ht="15" customHeight="1" x14ac:dyDescent="0.35">
      <c r="C6330"/>
      <c r="D6330"/>
      <c r="E6330"/>
      <c r="F6330"/>
      <c r="G6330"/>
      <c r="H6330"/>
      <c r="I6330"/>
      <c r="J6330"/>
      <c r="K6330"/>
      <c r="L6330"/>
      <c r="M6330"/>
      <c r="N6330"/>
      <c r="O6330"/>
      <c r="S6330"/>
      <c r="T6330"/>
      <c r="U6330"/>
      <c r="V6330"/>
      <c r="Y6330"/>
      <c r="Z6330"/>
      <c r="AA6330"/>
      <c r="AB6330"/>
      <c r="AC6330"/>
      <c r="AD6330"/>
      <c r="AE6330"/>
      <c r="AF6330"/>
      <c r="AG6330"/>
      <c r="AH6330"/>
      <c r="AI6330"/>
      <c r="AJ6330"/>
      <c r="AK6330"/>
      <c r="AL6330"/>
    </row>
    <row r="6331" spans="3:38" ht="15" customHeight="1" x14ac:dyDescent="0.35">
      <c r="C6331"/>
      <c r="D6331"/>
      <c r="E6331"/>
      <c r="F6331"/>
      <c r="G6331"/>
      <c r="H6331"/>
      <c r="I6331"/>
      <c r="J6331"/>
      <c r="K6331"/>
      <c r="L6331"/>
      <c r="M6331"/>
      <c r="N6331"/>
      <c r="O6331"/>
      <c r="S6331"/>
      <c r="T6331"/>
      <c r="U6331"/>
      <c r="V6331"/>
      <c r="Y6331"/>
      <c r="Z6331"/>
      <c r="AA6331"/>
      <c r="AB6331"/>
      <c r="AC6331"/>
      <c r="AD6331"/>
      <c r="AE6331"/>
      <c r="AF6331"/>
      <c r="AG6331"/>
      <c r="AH6331"/>
      <c r="AI6331"/>
      <c r="AJ6331"/>
      <c r="AK6331"/>
      <c r="AL6331"/>
    </row>
    <row r="6332" spans="3:38" ht="15" customHeight="1" x14ac:dyDescent="0.35">
      <c r="C6332"/>
      <c r="D6332"/>
      <c r="E6332"/>
      <c r="F6332"/>
      <c r="G6332"/>
      <c r="H6332"/>
      <c r="I6332"/>
      <c r="J6332"/>
      <c r="K6332"/>
      <c r="L6332"/>
      <c r="M6332"/>
      <c r="N6332"/>
      <c r="O6332"/>
      <c r="S6332"/>
      <c r="T6332"/>
      <c r="U6332"/>
      <c r="V6332"/>
      <c r="Y6332"/>
      <c r="Z6332"/>
      <c r="AA6332"/>
      <c r="AB6332"/>
      <c r="AC6332"/>
      <c r="AD6332"/>
      <c r="AE6332"/>
      <c r="AF6332"/>
      <c r="AG6332"/>
      <c r="AH6332"/>
      <c r="AI6332"/>
      <c r="AJ6332"/>
      <c r="AK6332"/>
      <c r="AL6332"/>
    </row>
    <row r="6333" spans="3:38" ht="15" customHeight="1" x14ac:dyDescent="0.35">
      <c r="C6333"/>
      <c r="D6333"/>
      <c r="E6333"/>
      <c r="F6333"/>
      <c r="G6333"/>
      <c r="H6333"/>
      <c r="I6333"/>
      <c r="J6333"/>
      <c r="K6333"/>
      <c r="L6333"/>
      <c r="M6333"/>
      <c r="N6333"/>
      <c r="O6333"/>
      <c r="S6333"/>
      <c r="T6333"/>
      <c r="U6333"/>
      <c r="V6333"/>
      <c r="Y6333"/>
      <c r="Z6333"/>
      <c r="AA6333"/>
      <c r="AB6333"/>
      <c r="AC6333"/>
      <c r="AD6333"/>
      <c r="AE6333"/>
      <c r="AF6333"/>
      <c r="AG6333"/>
      <c r="AH6333"/>
      <c r="AI6333"/>
      <c r="AJ6333"/>
      <c r="AK6333"/>
      <c r="AL6333"/>
    </row>
    <row r="6334" spans="3:38" ht="15" customHeight="1" x14ac:dyDescent="0.35">
      <c r="C6334"/>
      <c r="D6334"/>
      <c r="E6334"/>
      <c r="F6334"/>
      <c r="G6334"/>
      <c r="H6334"/>
      <c r="I6334"/>
      <c r="J6334"/>
      <c r="K6334"/>
      <c r="L6334"/>
      <c r="M6334"/>
      <c r="N6334"/>
      <c r="O6334"/>
      <c r="S6334"/>
      <c r="T6334"/>
      <c r="U6334"/>
      <c r="V6334"/>
      <c r="Y6334"/>
      <c r="Z6334"/>
      <c r="AA6334"/>
      <c r="AB6334"/>
      <c r="AC6334"/>
      <c r="AD6334"/>
      <c r="AE6334"/>
      <c r="AF6334"/>
      <c r="AG6334"/>
      <c r="AH6334"/>
      <c r="AI6334"/>
      <c r="AJ6334"/>
      <c r="AK6334"/>
      <c r="AL6334"/>
    </row>
    <row r="6335" spans="3:38" ht="15" customHeight="1" x14ac:dyDescent="0.35">
      <c r="C6335"/>
      <c r="D6335"/>
      <c r="E6335"/>
      <c r="F6335"/>
      <c r="G6335"/>
      <c r="H6335"/>
      <c r="I6335"/>
      <c r="J6335"/>
      <c r="K6335"/>
      <c r="L6335"/>
      <c r="M6335"/>
      <c r="N6335"/>
      <c r="O6335"/>
      <c r="S6335"/>
      <c r="T6335"/>
      <c r="U6335"/>
      <c r="V6335"/>
      <c r="Y6335"/>
      <c r="Z6335"/>
      <c r="AA6335"/>
      <c r="AB6335"/>
      <c r="AC6335"/>
      <c r="AD6335"/>
      <c r="AE6335"/>
      <c r="AF6335"/>
      <c r="AG6335"/>
      <c r="AH6335"/>
      <c r="AI6335"/>
      <c r="AJ6335"/>
      <c r="AK6335"/>
      <c r="AL6335"/>
    </row>
    <row r="6336" spans="3:38" ht="15" customHeight="1" x14ac:dyDescent="0.35">
      <c r="C6336"/>
      <c r="D6336"/>
      <c r="E6336"/>
      <c r="F6336"/>
      <c r="G6336"/>
      <c r="H6336"/>
      <c r="I6336"/>
      <c r="J6336"/>
      <c r="K6336"/>
      <c r="L6336"/>
      <c r="M6336"/>
      <c r="N6336"/>
      <c r="O6336"/>
      <c r="S6336"/>
      <c r="T6336"/>
      <c r="U6336"/>
      <c r="V6336"/>
      <c r="Y6336"/>
      <c r="Z6336"/>
      <c r="AA6336"/>
      <c r="AB6336"/>
      <c r="AC6336"/>
      <c r="AD6336"/>
      <c r="AE6336"/>
      <c r="AF6336"/>
      <c r="AG6336"/>
      <c r="AH6336"/>
      <c r="AI6336"/>
      <c r="AJ6336"/>
      <c r="AK6336"/>
      <c r="AL6336"/>
    </row>
    <row r="6337" spans="3:38" ht="15" customHeight="1" x14ac:dyDescent="0.35">
      <c r="C6337"/>
      <c r="D6337"/>
      <c r="E6337"/>
      <c r="F6337"/>
      <c r="G6337"/>
      <c r="H6337"/>
      <c r="I6337"/>
      <c r="J6337"/>
      <c r="K6337"/>
      <c r="L6337"/>
      <c r="M6337"/>
      <c r="N6337"/>
      <c r="O6337"/>
      <c r="S6337"/>
      <c r="T6337"/>
      <c r="U6337"/>
      <c r="V6337"/>
      <c r="Y6337"/>
      <c r="Z6337"/>
      <c r="AA6337"/>
      <c r="AB6337"/>
      <c r="AC6337"/>
      <c r="AD6337"/>
      <c r="AE6337"/>
      <c r="AF6337"/>
      <c r="AG6337"/>
      <c r="AH6337"/>
      <c r="AI6337"/>
      <c r="AJ6337"/>
      <c r="AK6337"/>
      <c r="AL6337"/>
    </row>
    <row r="6338" spans="3:38" ht="15" customHeight="1" x14ac:dyDescent="0.35">
      <c r="C6338"/>
      <c r="D6338"/>
      <c r="E6338"/>
      <c r="F6338"/>
      <c r="G6338"/>
      <c r="H6338"/>
      <c r="I6338"/>
      <c r="J6338"/>
      <c r="K6338"/>
      <c r="L6338"/>
      <c r="M6338"/>
      <c r="N6338"/>
      <c r="O6338"/>
      <c r="S6338"/>
      <c r="T6338"/>
      <c r="U6338"/>
      <c r="V6338"/>
      <c r="Y6338"/>
      <c r="Z6338"/>
      <c r="AA6338"/>
      <c r="AB6338"/>
      <c r="AC6338"/>
      <c r="AD6338"/>
      <c r="AE6338"/>
      <c r="AF6338"/>
      <c r="AG6338"/>
      <c r="AH6338"/>
      <c r="AI6338"/>
      <c r="AJ6338"/>
      <c r="AK6338"/>
      <c r="AL6338"/>
    </row>
    <row r="6339" spans="3:38" ht="15" customHeight="1" x14ac:dyDescent="0.35">
      <c r="C6339"/>
      <c r="D6339"/>
      <c r="E6339"/>
      <c r="F6339"/>
      <c r="G6339"/>
      <c r="H6339"/>
      <c r="I6339"/>
      <c r="J6339"/>
      <c r="K6339"/>
      <c r="L6339"/>
      <c r="M6339"/>
      <c r="N6339"/>
      <c r="O6339"/>
      <c r="S6339"/>
      <c r="T6339"/>
      <c r="U6339"/>
      <c r="V6339"/>
      <c r="Y6339"/>
      <c r="Z6339"/>
      <c r="AA6339"/>
      <c r="AB6339"/>
      <c r="AC6339"/>
      <c r="AD6339"/>
      <c r="AE6339"/>
      <c r="AF6339"/>
      <c r="AG6339"/>
      <c r="AH6339"/>
      <c r="AI6339"/>
      <c r="AJ6339"/>
      <c r="AK6339"/>
      <c r="AL6339"/>
    </row>
    <row r="6340" spans="3:38" ht="15" customHeight="1" x14ac:dyDescent="0.35">
      <c r="C6340"/>
      <c r="D6340"/>
      <c r="E6340"/>
      <c r="F6340"/>
      <c r="G6340"/>
      <c r="H6340"/>
      <c r="I6340"/>
      <c r="J6340"/>
      <c r="K6340"/>
      <c r="L6340"/>
      <c r="M6340"/>
      <c r="N6340"/>
      <c r="O6340"/>
      <c r="S6340"/>
      <c r="T6340"/>
      <c r="U6340"/>
      <c r="V6340"/>
      <c r="Y6340"/>
      <c r="Z6340"/>
      <c r="AA6340"/>
      <c r="AB6340"/>
      <c r="AC6340"/>
      <c r="AD6340"/>
      <c r="AE6340"/>
      <c r="AF6340"/>
      <c r="AG6340"/>
      <c r="AH6340"/>
      <c r="AI6340"/>
      <c r="AJ6340"/>
      <c r="AK6340"/>
      <c r="AL6340"/>
    </row>
    <row r="6341" spans="3:38" ht="15" customHeight="1" x14ac:dyDescent="0.35">
      <c r="C6341"/>
      <c r="D6341"/>
      <c r="E6341"/>
      <c r="F6341"/>
      <c r="G6341"/>
      <c r="H6341"/>
      <c r="I6341"/>
      <c r="J6341"/>
      <c r="K6341"/>
      <c r="L6341"/>
      <c r="M6341"/>
      <c r="N6341"/>
      <c r="O6341"/>
      <c r="S6341"/>
      <c r="T6341"/>
      <c r="U6341"/>
      <c r="V6341"/>
      <c r="Y6341"/>
      <c r="Z6341"/>
      <c r="AA6341"/>
      <c r="AB6341"/>
      <c r="AC6341"/>
      <c r="AD6341"/>
      <c r="AE6341"/>
      <c r="AF6341"/>
      <c r="AG6341"/>
      <c r="AH6341"/>
      <c r="AI6341"/>
      <c r="AJ6341"/>
      <c r="AK6341"/>
      <c r="AL6341"/>
    </row>
    <row r="6342" spans="3:38" ht="15" customHeight="1" x14ac:dyDescent="0.35">
      <c r="C6342"/>
      <c r="D6342"/>
      <c r="E6342"/>
      <c r="F6342"/>
      <c r="G6342"/>
      <c r="H6342"/>
      <c r="I6342"/>
      <c r="J6342"/>
      <c r="K6342"/>
      <c r="L6342"/>
      <c r="M6342"/>
      <c r="N6342"/>
      <c r="O6342"/>
      <c r="S6342"/>
      <c r="T6342"/>
      <c r="U6342"/>
      <c r="V6342"/>
      <c r="Y6342"/>
      <c r="Z6342"/>
      <c r="AA6342"/>
      <c r="AB6342"/>
      <c r="AC6342"/>
      <c r="AD6342"/>
      <c r="AE6342"/>
      <c r="AF6342"/>
      <c r="AG6342"/>
      <c r="AH6342"/>
      <c r="AI6342"/>
      <c r="AJ6342"/>
      <c r="AK6342"/>
      <c r="AL6342"/>
    </row>
    <row r="6343" spans="3:38" ht="15" customHeight="1" x14ac:dyDescent="0.35">
      <c r="C6343"/>
      <c r="D6343"/>
      <c r="E6343"/>
      <c r="F6343"/>
      <c r="G6343"/>
      <c r="H6343"/>
      <c r="I6343"/>
      <c r="J6343"/>
      <c r="K6343"/>
      <c r="L6343"/>
      <c r="M6343"/>
      <c r="N6343"/>
      <c r="O6343"/>
      <c r="S6343"/>
      <c r="T6343"/>
      <c r="U6343"/>
      <c r="V6343"/>
      <c r="Y6343"/>
      <c r="Z6343"/>
      <c r="AA6343"/>
      <c r="AB6343"/>
      <c r="AC6343"/>
      <c r="AD6343"/>
      <c r="AE6343"/>
      <c r="AF6343"/>
      <c r="AG6343"/>
      <c r="AH6343"/>
      <c r="AI6343"/>
      <c r="AJ6343"/>
      <c r="AK6343"/>
      <c r="AL6343"/>
    </row>
    <row r="6344" spans="3:38" ht="15" customHeight="1" x14ac:dyDescent="0.35">
      <c r="C6344"/>
      <c r="D6344"/>
      <c r="E6344"/>
      <c r="F6344"/>
      <c r="G6344"/>
      <c r="H6344"/>
      <c r="I6344"/>
      <c r="J6344"/>
      <c r="K6344"/>
      <c r="L6344"/>
      <c r="M6344"/>
      <c r="N6344"/>
      <c r="O6344"/>
      <c r="S6344"/>
      <c r="T6344"/>
      <c r="U6344"/>
      <c r="V6344"/>
      <c r="Y6344"/>
      <c r="Z6344"/>
      <c r="AA6344"/>
      <c r="AB6344"/>
      <c r="AC6344"/>
      <c r="AD6344"/>
      <c r="AE6344"/>
      <c r="AF6344"/>
      <c r="AG6344"/>
      <c r="AH6344"/>
      <c r="AI6344"/>
      <c r="AJ6344"/>
      <c r="AK6344"/>
      <c r="AL6344"/>
    </row>
    <row r="6345" spans="3:38" ht="15" customHeight="1" x14ac:dyDescent="0.35">
      <c r="C6345"/>
      <c r="D6345"/>
      <c r="E6345"/>
      <c r="F6345"/>
      <c r="G6345"/>
      <c r="H6345"/>
      <c r="I6345"/>
      <c r="J6345"/>
      <c r="K6345"/>
      <c r="L6345"/>
      <c r="M6345"/>
      <c r="N6345"/>
      <c r="O6345"/>
      <c r="S6345"/>
      <c r="T6345"/>
      <c r="U6345"/>
      <c r="V6345"/>
      <c r="Y6345"/>
      <c r="Z6345"/>
      <c r="AA6345"/>
      <c r="AB6345"/>
      <c r="AC6345"/>
      <c r="AD6345"/>
      <c r="AE6345"/>
      <c r="AF6345"/>
      <c r="AG6345"/>
      <c r="AH6345"/>
      <c r="AI6345"/>
      <c r="AJ6345"/>
      <c r="AK6345"/>
      <c r="AL6345"/>
    </row>
    <row r="6346" spans="3:38" ht="15" customHeight="1" x14ac:dyDescent="0.35">
      <c r="C6346"/>
      <c r="D6346"/>
      <c r="E6346"/>
      <c r="F6346"/>
      <c r="G6346"/>
      <c r="H6346"/>
      <c r="I6346"/>
      <c r="J6346"/>
      <c r="K6346"/>
      <c r="L6346"/>
      <c r="M6346"/>
      <c r="N6346"/>
      <c r="O6346"/>
      <c r="S6346"/>
      <c r="T6346"/>
      <c r="U6346"/>
      <c r="V6346"/>
      <c r="Y6346"/>
      <c r="Z6346"/>
      <c r="AA6346"/>
      <c r="AB6346"/>
      <c r="AC6346"/>
      <c r="AD6346"/>
      <c r="AE6346"/>
      <c r="AF6346"/>
      <c r="AG6346"/>
      <c r="AH6346"/>
      <c r="AI6346"/>
      <c r="AJ6346"/>
      <c r="AK6346"/>
      <c r="AL6346"/>
    </row>
    <row r="6347" spans="3:38" ht="15" customHeight="1" x14ac:dyDescent="0.35">
      <c r="C6347"/>
      <c r="D6347"/>
      <c r="E6347"/>
      <c r="F6347"/>
      <c r="G6347"/>
      <c r="H6347"/>
      <c r="I6347"/>
      <c r="J6347"/>
      <c r="K6347"/>
      <c r="L6347"/>
      <c r="M6347"/>
      <c r="N6347"/>
      <c r="O6347"/>
      <c r="S6347"/>
      <c r="T6347"/>
      <c r="U6347"/>
      <c r="V6347"/>
      <c r="Y6347"/>
      <c r="Z6347"/>
      <c r="AA6347"/>
      <c r="AB6347"/>
      <c r="AC6347"/>
      <c r="AD6347"/>
      <c r="AE6347"/>
      <c r="AF6347"/>
      <c r="AG6347"/>
      <c r="AH6347"/>
      <c r="AI6347"/>
      <c r="AJ6347"/>
      <c r="AK6347"/>
      <c r="AL6347"/>
    </row>
    <row r="6348" spans="3:38" ht="15" customHeight="1" x14ac:dyDescent="0.35">
      <c r="C6348"/>
      <c r="D6348"/>
      <c r="E6348"/>
      <c r="F6348"/>
      <c r="G6348"/>
      <c r="H6348"/>
      <c r="I6348"/>
      <c r="J6348"/>
      <c r="K6348"/>
      <c r="L6348"/>
      <c r="M6348"/>
      <c r="N6348"/>
      <c r="O6348"/>
      <c r="S6348"/>
      <c r="T6348"/>
      <c r="U6348"/>
      <c r="V6348"/>
      <c r="Y6348"/>
      <c r="Z6348"/>
      <c r="AA6348"/>
      <c r="AB6348"/>
      <c r="AC6348"/>
      <c r="AD6348"/>
      <c r="AE6348"/>
      <c r="AF6348"/>
      <c r="AG6348"/>
      <c r="AH6348"/>
      <c r="AI6348"/>
      <c r="AJ6348"/>
      <c r="AK6348"/>
      <c r="AL6348"/>
    </row>
    <row r="6349" spans="3:38" ht="15" customHeight="1" x14ac:dyDescent="0.35">
      <c r="C6349"/>
      <c r="D6349"/>
      <c r="E6349"/>
      <c r="F6349"/>
      <c r="G6349"/>
      <c r="H6349"/>
      <c r="I6349"/>
      <c r="J6349"/>
      <c r="K6349"/>
      <c r="L6349"/>
      <c r="M6349"/>
      <c r="N6349"/>
      <c r="O6349"/>
      <c r="S6349"/>
      <c r="T6349"/>
      <c r="U6349"/>
      <c r="V6349"/>
      <c r="Y6349"/>
      <c r="Z6349"/>
      <c r="AA6349"/>
      <c r="AB6349"/>
      <c r="AC6349"/>
      <c r="AD6349"/>
      <c r="AE6349"/>
      <c r="AF6349"/>
      <c r="AG6349"/>
      <c r="AH6349"/>
      <c r="AI6349"/>
      <c r="AJ6349"/>
      <c r="AK6349"/>
      <c r="AL6349"/>
    </row>
    <row r="6350" spans="3:38" ht="15" customHeight="1" x14ac:dyDescent="0.35">
      <c r="C6350"/>
      <c r="D6350"/>
      <c r="E6350"/>
      <c r="F6350"/>
      <c r="G6350"/>
      <c r="H6350"/>
      <c r="I6350"/>
      <c r="J6350"/>
      <c r="K6350"/>
      <c r="L6350"/>
      <c r="M6350"/>
      <c r="N6350"/>
      <c r="O6350"/>
      <c r="S6350"/>
      <c r="T6350"/>
      <c r="U6350"/>
      <c r="V6350"/>
      <c r="Y6350"/>
      <c r="Z6350"/>
      <c r="AA6350"/>
      <c r="AB6350"/>
      <c r="AC6350"/>
      <c r="AD6350"/>
      <c r="AE6350"/>
      <c r="AF6350"/>
      <c r="AG6350"/>
      <c r="AH6350"/>
      <c r="AI6350"/>
      <c r="AJ6350"/>
      <c r="AK6350"/>
      <c r="AL6350"/>
    </row>
    <row r="6351" spans="3:38" ht="15" customHeight="1" x14ac:dyDescent="0.35">
      <c r="C6351"/>
      <c r="D6351"/>
      <c r="E6351"/>
      <c r="F6351"/>
      <c r="G6351"/>
      <c r="H6351"/>
      <c r="I6351"/>
      <c r="J6351"/>
      <c r="K6351"/>
      <c r="L6351"/>
      <c r="M6351"/>
      <c r="N6351"/>
      <c r="O6351"/>
      <c r="S6351"/>
      <c r="T6351"/>
      <c r="U6351"/>
      <c r="V6351"/>
      <c r="Y6351"/>
      <c r="Z6351"/>
      <c r="AA6351"/>
      <c r="AB6351"/>
      <c r="AC6351"/>
      <c r="AD6351"/>
      <c r="AE6351"/>
      <c r="AF6351"/>
      <c r="AG6351"/>
      <c r="AH6351"/>
      <c r="AI6351"/>
      <c r="AJ6351"/>
      <c r="AK6351"/>
      <c r="AL6351"/>
    </row>
    <row r="6352" spans="3:38" ht="15" customHeight="1" x14ac:dyDescent="0.35">
      <c r="C6352"/>
      <c r="D6352"/>
      <c r="E6352"/>
      <c r="F6352"/>
      <c r="G6352"/>
      <c r="H6352"/>
      <c r="I6352"/>
      <c r="J6352"/>
      <c r="K6352"/>
      <c r="L6352"/>
      <c r="M6352"/>
      <c r="N6352"/>
      <c r="O6352"/>
      <c r="S6352"/>
      <c r="T6352"/>
      <c r="U6352"/>
      <c r="V6352"/>
      <c r="Y6352"/>
      <c r="Z6352"/>
      <c r="AA6352"/>
      <c r="AB6352"/>
      <c r="AC6352"/>
      <c r="AD6352"/>
      <c r="AE6352"/>
      <c r="AF6352"/>
      <c r="AG6352"/>
      <c r="AH6352"/>
      <c r="AI6352"/>
      <c r="AJ6352"/>
      <c r="AK6352"/>
      <c r="AL6352"/>
    </row>
    <row r="6353" spans="3:38" ht="15" customHeight="1" x14ac:dyDescent="0.35">
      <c r="C6353"/>
      <c r="D6353"/>
      <c r="E6353"/>
      <c r="F6353"/>
      <c r="G6353"/>
      <c r="H6353"/>
      <c r="I6353"/>
      <c r="J6353"/>
      <c r="K6353"/>
      <c r="L6353"/>
      <c r="M6353"/>
      <c r="N6353"/>
      <c r="O6353"/>
      <c r="S6353"/>
      <c r="T6353"/>
      <c r="U6353"/>
      <c r="V6353"/>
      <c r="Y6353"/>
      <c r="Z6353"/>
      <c r="AA6353"/>
      <c r="AB6353"/>
      <c r="AC6353"/>
      <c r="AD6353"/>
      <c r="AE6353"/>
      <c r="AF6353"/>
      <c r="AG6353"/>
      <c r="AH6353"/>
      <c r="AI6353"/>
      <c r="AJ6353"/>
      <c r="AK6353"/>
      <c r="AL6353"/>
    </row>
    <row r="6354" spans="3:38" ht="15" customHeight="1" x14ac:dyDescent="0.35">
      <c r="C6354"/>
      <c r="D6354"/>
      <c r="E6354"/>
      <c r="F6354"/>
      <c r="G6354"/>
      <c r="H6354"/>
      <c r="I6354"/>
      <c r="J6354"/>
      <c r="K6354"/>
      <c r="L6354"/>
      <c r="M6354"/>
      <c r="N6354"/>
      <c r="O6354"/>
      <c r="S6354"/>
      <c r="T6354"/>
      <c r="U6354"/>
      <c r="V6354"/>
      <c r="Y6354"/>
      <c r="Z6354"/>
      <c r="AA6354"/>
      <c r="AB6354"/>
      <c r="AC6354"/>
      <c r="AD6354"/>
      <c r="AE6354"/>
      <c r="AF6354"/>
      <c r="AG6354"/>
      <c r="AH6354"/>
      <c r="AI6354"/>
      <c r="AJ6354"/>
      <c r="AK6354"/>
      <c r="AL6354"/>
    </row>
    <row r="6355" spans="3:38" ht="15" customHeight="1" x14ac:dyDescent="0.35">
      <c r="C6355"/>
      <c r="D6355"/>
      <c r="E6355"/>
      <c r="F6355"/>
      <c r="G6355"/>
      <c r="H6355"/>
      <c r="I6355"/>
      <c r="J6355"/>
      <c r="K6355"/>
      <c r="L6355"/>
      <c r="M6355"/>
      <c r="N6355"/>
      <c r="O6355"/>
      <c r="S6355"/>
      <c r="T6355"/>
      <c r="U6355"/>
      <c r="V6355"/>
      <c r="Y6355"/>
      <c r="Z6355"/>
      <c r="AA6355"/>
      <c r="AB6355"/>
      <c r="AC6355"/>
      <c r="AD6355"/>
      <c r="AE6355"/>
      <c r="AF6355"/>
      <c r="AG6355"/>
      <c r="AH6355"/>
      <c r="AI6355"/>
      <c r="AJ6355"/>
      <c r="AK6355"/>
      <c r="AL6355"/>
    </row>
    <row r="6356" spans="3:38" ht="15" customHeight="1" x14ac:dyDescent="0.35">
      <c r="C6356"/>
      <c r="D6356"/>
      <c r="E6356"/>
      <c r="F6356"/>
      <c r="G6356"/>
      <c r="H6356"/>
      <c r="I6356"/>
      <c r="J6356"/>
      <c r="K6356"/>
      <c r="L6356"/>
      <c r="M6356"/>
      <c r="N6356"/>
      <c r="O6356"/>
      <c r="S6356"/>
      <c r="T6356"/>
      <c r="U6356"/>
      <c r="V6356"/>
      <c r="Y6356"/>
      <c r="Z6356"/>
      <c r="AA6356"/>
      <c r="AB6356"/>
      <c r="AC6356"/>
      <c r="AD6356"/>
      <c r="AE6356"/>
      <c r="AF6356"/>
      <c r="AG6356"/>
      <c r="AH6356"/>
      <c r="AI6356"/>
      <c r="AJ6356"/>
      <c r="AK6356"/>
      <c r="AL6356"/>
    </row>
    <row r="6357" spans="3:38" ht="15" customHeight="1" x14ac:dyDescent="0.35">
      <c r="C6357"/>
      <c r="D6357"/>
      <c r="E6357"/>
      <c r="F6357"/>
      <c r="G6357"/>
      <c r="H6357"/>
      <c r="I6357"/>
      <c r="J6357"/>
      <c r="K6357"/>
      <c r="L6357"/>
      <c r="M6357"/>
      <c r="N6357"/>
      <c r="O6357"/>
      <c r="S6357"/>
      <c r="T6357"/>
      <c r="U6357"/>
      <c r="V6357"/>
      <c r="Y6357"/>
      <c r="Z6357"/>
      <c r="AA6357"/>
      <c r="AB6357"/>
      <c r="AC6357"/>
      <c r="AD6357"/>
      <c r="AE6357"/>
      <c r="AF6357"/>
      <c r="AG6357"/>
      <c r="AH6357"/>
      <c r="AI6357"/>
      <c r="AJ6357"/>
      <c r="AK6357"/>
      <c r="AL6357"/>
    </row>
    <row r="6358" spans="3:38" ht="15" customHeight="1" x14ac:dyDescent="0.35">
      <c r="C6358"/>
      <c r="D6358"/>
      <c r="E6358"/>
      <c r="F6358"/>
      <c r="G6358"/>
      <c r="H6358"/>
      <c r="I6358"/>
      <c r="J6358"/>
      <c r="K6358"/>
      <c r="L6358"/>
      <c r="M6358"/>
      <c r="N6358"/>
      <c r="O6358"/>
      <c r="S6358"/>
      <c r="T6358"/>
      <c r="U6358"/>
      <c r="V6358"/>
      <c r="Y6358"/>
      <c r="Z6358"/>
      <c r="AA6358"/>
      <c r="AB6358"/>
      <c r="AC6358"/>
      <c r="AD6358"/>
      <c r="AE6358"/>
      <c r="AF6358"/>
      <c r="AG6358"/>
      <c r="AH6358"/>
      <c r="AI6358"/>
      <c r="AJ6358"/>
      <c r="AK6358"/>
      <c r="AL6358"/>
    </row>
    <row r="6359" spans="3:38" ht="15" customHeight="1" x14ac:dyDescent="0.35">
      <c r="C6359"/>
      <c r="D6359"/>
      <c r="E6359"/>
      <c r="F6359"/>
      <c r="G6359"/>
      <c r="H6359"/>
      <c r="I6359"/>
      <c r="J6359"/>
      <c r="K6359"/>
      <c r="L6359"/>
      <c r="M6359"/>
      <c r="N6359"/>
      <c r="O6359"/>
      <c r="S6359"/>
      <c r="T6359"/>
      <c r="U6359"/>
      <c r="V6359"/>
      <c r="Y6359"/>
      <c r="Z6359"/>
      <c r="AA6359"/>
      <c r="AB6359"/>
      <c r="AC6359"/>
      <c r="AD6359"/>
      <c r="AE6359"/>
      <c r="AF6359"/>
      <c r="AG6359"/>
      <c r="AH6359"/>
      <c r="AI6359"/>
      <c r="AJ6359"/>
      <c r="AK6359"/>
      <c r="AL6359"/>
    </row>
    <row r="6360" spans="3:38" ht="15" customHeight="1" x14ac:dyDescent="0.35">
      <c r="C6360"/>
      <c r="D6360"/>
      <c r="E6360"/>
      <c r="F6360"/>
      <c r="G6360"/>
      <c r="H6360"/>
      <c r="I6360"/>
      <c r="J6360"/>
      <c r="K6360"/>
      <c r="L6360"/>
      <c r="M6360"/>
      <c r="N6360"/>
      <c r="O6360"/>
      <c r="S6360"/>
      <c r="T6360"/>
      <c r="U6360"/>
      <c r="V6360"/>
      <c r="Y6360"/>
      <c r="Z6360"/>
      <c r="AA6360"/>
      <c r="AB6360"/>
      <c r="AC6360"/>
      <c r="AD6360"/>
      <c r="AE6360"/>
      <c r="AF6360"/>
      <c r="AG6360"/>
      <c r="AH6360"/>
      <c r="AI6360"/>
      <c r="AJ6360"/>
      <c r="AK6360"/>
      <c r="AL6360"/>
    </row>
    <row r="6361" spans="3:38" ht="15" customHeight="1" x14ac:dyDescent="0.35">
      <c r="C6361"/>
      <c r="D6361"/>
      <c r="E6361"/>
      <c r="F6361"/>
      <c r="G6361"/>
      <c r="H6361"/>
      <c r="I6361"/>
      <c r="J6361"/>
      <c r="K6361"/>
      <c r="L6361"/>
      <c r="M6361"/>
      <c r="N6361"/>
      <c r="O6361"/>
      <c r="S6361"/>
      <c r="T6361"/>
      <c r="U6361"/>
      <c r="V6361"/>
      <c r="Y6361"/>
      <c r="Z6361"/>
      <c r="AA6361"/>
      <c r="AB6361"/>
      <c r="AC6361"/>
      <c r="AD6361"/>
      <c r="AE6361"/>
      <c r="AF6361"/>
      <c r="AG6361"/>
      <c r="AH6361"/>
      <c r="AI6361"/>
      <c r="AJ6361"/>
      <c r="AK6361"/>
      <c r="AL6361"/>
    </row>
    <row r="6362" spans="3:38" ht="15" customHeight="1" x14ac:dyDescent="0.35">
      <c r="C6362"/>
      <c r="D6362"/>
      <c r="E6362"/>
      <c r="F6362"/>
      <c r="G6362"/>
      <c r="H6362"/>
      <c r="I6362"/>
      <c r="J6362"/>
      <c r="K6362"/>
      <c r="L6362"/>
      <c r="M6362"/>
      <c r="N6362"/>
      <c r="O6362"/>
      <c r="S6362"/>
      <c r="T6362"/>
      <c r="U6362"/>
      <c r="V6362"/>
      <c r="Y6362"/>
      <c r="Z6362"/>
      <c r="AA6362"/>
      <c r="AB6362"/>
      <c r="AC6362"/>
      <c r="AD6362"/>
      <c r="AE6362"/>
      <c r="AF6362"/>
      <c r="AG6362"/>
      <c r="AH6362"/>
      <c r="AI6362"/>
      <c r="AJ6362"/>
      <c r="AK6362"/>
      <c r="AL6362"/>
    </row>
    <row r="6363" spans="3:38" ht="15" customHeight="1" x14ac:dyDescent="0.35">
      <c r="C6363"/>
      <c r="D6363"/>
      <c r="E6363"/>
      <c r="F6363"/>
      <c r="G6363"/>
      <c r="H6363"/>
      <c r="I6363"/>
      <c r="J6363"/>
      <c r="K6363"/>
      <c r="L6363"/>
      <c r="M6363"/>
      <c r="N6363"/>
      <c r="O6363"/>
      <c r="S6363"/>
      <c r="T6363"/>
      <c r="U6363"/>
      <c r="V6363"/>
      <c r="Y6363"/>
      <c r="Z6363"/>
      <c r="AA6363"/>
      <c r="AB6363"/>
      <c r="AC6363"/>
      <c r="AD6363"/>
      <c r="AE6363"/>
      <c r="AF6363"/>
      <c r="AG6363"/>
      <c r="AH6363"/>
      <c r="AI6363"/>
      <c r="AJ6363"/>
      <c r="AK6363"/>
      <c r="AL6363"/>
    </row>
    <row r="6364" spans="3:38" ht="15" customHeight="1" x14ac:dyDescent="0.35">
      <c r="C6364"/>
      <c r="D6364"/>
      <c r="E6364"/>
      <c r="F6364"/>
      <c r="G6364"/>
      <c r="H6364"/>
      <c r="I6364"/>
      <c r="J6364"/>
      <c r="K6364"/>
      <c r="L6364"/>
      <c r="M6364"/>
      <c r="N6364"/>
      <c r="O6364"/>
      <c r="S6364"/>
      <c r="T6364"/>
      <c r="U6364"/>
      <c r="V6364"/>
      <c r="Y6364"/>
      <c r="Z6364"/>
      <c r="AA6364"/>
      <c r="AB6364"/>
      <c r="AC6364"/>
      <c r="AD6364"/>
      <c r="AE6364"/>
      <c r="AF6364"/>
      <c r="AG6364"/>
      <c r="AH6364"/>
      <c r="AI6364"/>
      <c r="AJ6364"/>
      <c r="AK6364"/>
      <c r="AL6364"/>
    </row>
    <row r="6365" spans="3:38" ht="15" customHeight="1" x14ac:dyDescent="0.35">
      <c r="C6365"/>
      <c r="D6365"/>
      <c r="E6365"/>
      <c r="F6365"/>
      <c r="G6365"/>
      <c r="H6365"/>
      <c r="I6365"/>
      <c r="J6365"/>
      <c r="K6365"/>
      <c r="L6365"/>
      <c r="M6365"/>
      <c r="N6365"/>
      <c r="O6365"/>
      <c r="S6365"/>
      <c r="T6365"/>
      <c r="U6365"/>
      <c r="V6365"/>
      <c r="Y6365"/>
      <c r="Z6365"/>
      <c r="AA6365"/>
      <c r="AB6365"/>
      <c r="AC6365"/>
      <c r="AD6365"/>
      <c r="AE6365"/>
      <c r="AF6365"/>
      <c r="AG6365"/>
      <c r="AH6365"/>
      <c r="AI6365"/>
      <c r="AJ6365"/>
      <c r="AK6365"/>
      <c r="AL6365"/>
    </row>
    <row r="6366" spans="3:38" ht="15" customHeight="1" x14ac:dyDescent="0.35">
      <c r="C6366"/>
      <c r="D6366"/>
      <c r="E6366"/>
      <c r="F6366"/>
      <c r="G6366"/>
      <c r="H6366"/>
      <c r="I6366"/>
      <c r="J6366"/>
      <c r="K6366"/>
      <c r="L6366"/>
      <c r="M6366"/>
      <c r="N6366"/>
      <c r="O6366"/>
      <c r="S6366"/>
      <c r="T6366"/>
      <c r="U6366"/>
      <c r="V6366"/>
      <c r="Y6366"/>
      <c r="Z6366"/>
      <c r="AA6366"/>
      <c r="AB6366"/>
      <c r="AC6366"/>
      <c r="AD6366"/>
      <c r="AE6366"/>
      <c r="AF6366"/>
      <c r="AG6366"/>
      <c r="AH6366"/>
      <c r="AI6366"/>
      <c r="AJ6366"/>
      <c r="AK6366"/>
      <c r="AL6366"/>
    </row>
    <row r="6367" spans="3:38" ht="15" customHeight="1" x14ac:dyDescent="0.35">
      <c r="C6367"/>
      <c r="D6367"/>
      <c r="E6367"/>
      <c r="F6367"/>
      <c r="G6367"/>
      <c r="H6367"/>
      <c r="I6367"/>
      <c r="J6367"/>
      <c r="K6367"/>
      <c r="L6367"/>
      <c r="M6367"/>
      <c r="N6367"/>
      <c r="O6367"/>
      <c r="S6367"/>
      <c r="T6367"/>
      <c r="U6367"/>
      <c r="V6367"/>
      <c r="Y6367"/>
      <c r="Z6367"/>
      <c r="AA6367"/>
      <c r="AB6367"/>
      <c r="AC6367"/>
      <c r="AD6367"/>
      <c r="AE6367"/>
      <c r="AF6367"/>
      <c r="AG6367"/>
      <c r="AH6367"/>
      <c r="AI6367"/>
      <c r="AJ6367"/>
      <c r="AK6367"/>
      <c r="AL6367"/>
    </row>
    <row r="6368" spans="3:38" ht="15" customHeight="1" x14ac:dyDescent="0.35">
      <c r="C6368"/>
      <c r="D6368"/>
      <c r="E6368"/>
      <c r="F6368"/>
      <c r="G6368"/>
      <c r="H6368"/>
      <c r="I6368"/>
      <c r="J6368"/>
      <c r="K6368"/>
      <c r="L6368"/>
      <c r="M6368"/>
      <c r="N6368"/>
      <c r="O6368"/>
      <c r="S6368"/>
      <c r="T6368"/>
      <c r="U6368"/>
      <c r="V6368"/>
      <c r="Y6368"/>
      <c r="Z6368"/>
      <c r="AA6368"/>
      <c r="AB6368"/>
      <c r="AC6368"/>
      <c r="AD6368"/>
      <c r="AE6368"/>
      <c r="AF6368"/>
      <c r="AG6368"/>
      <c r="AH6368"/>
      <c r="AI6368"/>
      <c r="AJ6368"/>
      <c r="AK6368"/>
      <c r="AL6368"/>
    </row>
    <row r="6369" spans="3:38" ht="15" customHeight="1" x14ac:dyDescent="0.35">
      <c r="C6369"/>
      <c r="D6369"/>
      <c r="E6369"/>
      <c r="F6369"/>
      <c r="G6369"/>
      <c r="H6369"/>
      <c r="I6369"/>
      <c r="J6369"/>
      <c r="K6369"/>
      <c r="L6369"/>
      <c r="M6369"/>
      <c r="N6369"/>
      <c r="O6369"/>
      <c r="S6369"/>
      <c r="T6369"/>
      <c r="U6369"/>
      <c r="V6369"/>
      <c r="Y6369"/>
      <c r="Z6369"/>
      <c r="AA6369"/>
      <c r="AB6369"/>
      <c r="AC6369"/>
      <c r="AD6369"/>
      <c r="AE6369"/>
      <c r="AF6369"/>
      <c r="AG6369"/>
      <c r="AH6369"/>
      <c r="AI6369"/>
      <c r="AJ6369"/>
      <c r="AK6369"/>
      <c r="AL6369"/>
    </row>
    <row r="6370" spans="3:38" ht="15" customHeight="1" x14ac:dyDescent="0.35">
      <c r="C6370"/>
      <c r="D6370"/>
      <c r="E6370"/>
      <c r="F6370"/>
      <c r="G6370"/>
      <c r="H6370"/>
      <c r="I6370"/>
      <c r="J6370"/>
      <c r="K6370"/>
      <c r="L6370"/>
      <c r="M6370"/>
      <c r="N6370"/>
      <c r="O6370"/>
      <c r="S6370"/>
      <c r="T6370"/>
      <c r="U6370"/>
      <c r="V6370"/>
      <c r="Y6370"/>
      <c r="Z6370"/>
      <c r="AA6370"/>
      <c r="AB6370"/>
      <c r="AC6370"/>
      <c r="AD6370"/>
      <c r="AE6370"/>
      <c r="AF6370"/>
      <c r="AG6370"/>
      <c r="AH6370"/>
      <c r="AI6370"/>
      <c r="AJ6370"/>
      <c r="AK6370"/>
      <c r="AL6370"/>
    </row>
    <row r="6371" spans="3:38" ht="15" customHeight="1" x14ac:dyDescent="0.35">
      <c r="C6371"/>
      <c r="D6371"/>
      <c r="E6371"/>
      <c r="F6371"/>
      <c r="G6371"/>
      <c r="H6371"/>
      <c r="I6371"/>
      <c r="J6371"/>
      <c r="K6371"/>
      <c r="L6371"/>
      <c r="M6371"/>
      <c r="N6371"/>
      <c r="O6371"/>
      <c r="S6371"/>
      <c r="T6371"/>
      <c r="U6371"/>
      <c r="V6371"/>
      <c r="Y6371"/>
      <c r="Z6371"/>
      <c r="AA6371"/>
      <c r="AB6371"/>
      <c r="AC6371"/>
      <c r="AD6371"/>
      <c r="AE6371"/>
      <c r="AF6371"/>
      <c r="AG6371"/>
      <c r="AH6371"/>
      <c r="AI6371"/>
      <c r="AJ6371"/>
      <c r="AK6371"/>
      <c r="AL6371"/>
    </row>
    <row r="6372" spans="3:38" ht="15" customHeight="1" x14ac:dyDescent="0.35">
      <c r="C6372"/>
      <c r="D6372"/>
      <c r="E6372"/>
      <c r="F6372"/>
      <c r="G6372"/>
      <c r="H6372"/>
      <c r="I6372"/>
      <c r="J6372"/>
      <c r="K6372"/>
      <c r="L6372"/>
      <c r="M6372"/>
      <c r="N6372"/>
      <c r="O6372"/>
      <c r="S6372"/>
      <c r="T6372"/>
      <c r="U6372"/>
      <c r="V6372"/>
      <c r="Y6372"/>
      <c r="Z6372"/>
      <c r="AA6372"/>
      <c r="AB6372"/>
      <c r="AC6372"/>
      <c r="AD6372"/>
      <c r="AE6372"/>
      <c r="AF6372"/>
      <c r="AG6372"/>
      <c r="AH6372"/>
      <c r="AI6372"/>
      <c r="AJ6372"/>
      <c r="AK6372"/>
      <c r="AL6372"/>
    </row>
    <row r="6373" spans="3:38" ht="15" customHeight="1" x14ac:dyDescent="0.35">
      <c r="C6373"/>
      <c r="D6373"/>
      <c r="E6373"/>
      <c r="F6373"/>
      <c r="G6373"/>
      <c r="H6373"/>
      <c r="I6373"/>
      <c r="J6373"/>
      <c r="K6373"/>
      <c r="L6373"/>
      <c r="M6373"/>
      <c r="N6373"/>
      <c r="O6373"/>
      <c r="S6373"/>
      <c r="T6373"/>
      <c r="U6373"/>
      <c r="V6373"/>
      <c r="Y6373"/>
      <c r="Z6373"/>
      <c r="AA6373"/>
      <c r="AB6373"/>
      <c r="AC6373"/>
      <c r="AD6373"/>
      <c r="AE6373"/>
      <c r="AF6373"/>
      <c r="AG6373"/>
      <c r="AH6373"/>
      <c r="AI6373"/>
      <c r="AJ6373"/>
      <c r="AK6373"/>
      <c r="AL6373"/>
    </row>
    <row r="6374" spans="3:38" ht="15" customHeight="1" x14ac:dyDescent="0.35">
      <c r="C6374"/>
      <c r="D6374"/>
      <c r="E6374"/>
      <c r="F6374"/>
      <c r="G6374"/>
      <c r="H6374"/>
      <c r="I6374"/>
      <c r="J6374"/>
      <c r="K6374"/>
      <c r="L6374"/>
      <c r="M6374"/>
      <c r="N6374"/>
      <c r="O6374"/>
      <c r="S6374"/>
      <c r="T6374"/>
      <c r="U6374"/>
      <c r="V6374"/>
      <c r="Y6374"/>
      <c r="Z6374"/>
      <c r="AA6374"/>
      <c r="AB6374"/>
      <c r="AC6374"/>
      <c r="AD6374"/>
      <c r="AE6374"/>
      <c r="AF6374"/>
      <c r="AG6374"/>
      <c r="AH6374"/>
      <c r="AI6374"/>
      <c r="AJ6374"/>
      <c r="AK6374"/>
      <c r="AL6374"/>
    </row>
    <row r="6375" spans="3:38" ht="15" customHeight="1" x14ac:dyDescent="0.35">
      <c r="C6375"/>
      <c r="D6375"/>
      <c r="E6375"/>
      <c r="F6375"/>
      <c r="G6375"/>
      <c r="H6375"/>
      <c r="I6375"/>
      <c r="J6375"/>
      <c r="K6375"/>
      <c r="L6375"/>
      <c r="M6375"/>
      <c r="N6375"/>
      <c r="O6375"/>
      <c r="S6375"/>
      <c r="T6375"/>
      <c r="U6375"/>
      <c r="V6375"/>
      <c r="Y6375"/>
      <c r="Z6375"/>
      <c r="AA6375"/>
      <c r="AB6375"/>
      <c r="AC6375"/>
      <c r="AD6375"/>
      <c r="AE6375"/>
      <c r="AF6375"/>
      <c r="AG6375"/>
      <c r="AH6375"/>
      <c r="AI6375"/>
      <c r="AJ6375"/>
      <c r="AK6375"/>
      <c r="AL6375"/>
    </row>
    <row r="6376" spans="3:38" ht="15" customHeight="1" x14ac:dyDescent="0.35">
      <c r="C6376"/>
      <c r="D6376"/>
      <c r="E6376"/>
      <c r="F6376"/>
      <c r="G6376"/>
      <c r="H6376"/>
      <c r="I6376"/>
      <c r="J6376"/>
      <c r="K6376"/>
      <c r="L6376"/>
      <c r="M6376"/>
      <c r="N6376"/>
      <c r="O6376"/>
      <c r="S6376"/>
      <c r="T6376"/>
      <c r="U6376"/>
      <c r="V6376"/>
      <c r="Y6376"/>
      <c r="Z6376"/>
      <c r="AA6376"/>
      <c r="AB6376"/>
      <c r="AC6376"/>
      <c r="AD6376"/>
      <c r="AE6376"/>
      <c r="AF6376"/>
      <c r="AG6376"/>
      <c r="AH6376"/>
      <c r="AI6376"/>
      <c r="AJ6376"/>
      <c r="AK6376"/>
      <c r="AL6376"/>
    </row>
    <row r="6377" spans="3:38" ht="15" customHeight="1" x14ac:dyDescent="0.35">
      <c r="C6377"/>
      <c r="D6377"/>
      <c r="E6377"/>
      <c r="F6377"/>
      <c r="G6377"/>
      <c r="H6377"/>
      <c r="I6377"/>
      <c r="J6377"/>
      <c r="K6377"/>
      <c r="L6377"/>
      <c r="M6377"/>
      <c r="N6377"/>
      <c r="O6377"/>
      <c r="S6377"/>
      <c r="T6377"/>
      <c r="U6377"/>
      <c r="V6377"/>
      <c r="Y6377"/>
      <c r="Z6377"/>
      <c r="AA6377"/>
      <c r="AB6377"/>
      <c r="AC6377"/>
      <c r="AD6377"/>
      <c r="AE6377"/>
      <c r="AF6377"/>
      <c r="AG6377"/>
      <c r="AH6377"/>
      <c r="AI6377"/>
      <c r="AJ6377"/>
      <c r="AK6377"/>
      <c r="AL6377"/>
    </row>
    <row r="6378" spans="3:38" ht="15" customHeight="1" x14ac:dyDescent="0.35">
      <c r="C6378"/>
      <c r="D6378"/>
      <c r="E6378"/>
      <c r="F6378"/>
      <c r="G6378"/>
      <c r="H6378"/>
      <c r="I6378"/>
      <c r="J6378"/>
      <c r="K6378"/>
      <c r="L6378"/>
      <c r="M6378"/>
      <c r="N6378"/>
      <c r="O6378"/>
      <c r="S6378"/>
      <c r="T6378"/>
      <c r="U6378"/>
      <c r="V6378"/>
      <c r="Y6378"/>
      <c r="Z6378"/>
      <c r="AA6378"/>
      <c r="AB6378"/>
      <c r="AC6378"/>
      <c r="AD6378"/>
      <c r="AE6378"/>
      <c r="AF6378"/>
      <c r="AG6378"/>
      <c r="AH6378"/>
      <c r="AI6378"/>
      <c r="AJ6378"/>
      <c r="AK6378"/>
      <c r="AL6378"/>
    </row>
    <row r="6379" spans="3:38" ht="15" customHeight="1" x14ac:dyDescent="0.35">
      <c r="C6379"/>
      <c r="D6379"/>
      <c r="E6379"/>
      <c r="F6379"/>
      <c r="G6379"/>
      <c r="H6379"/>
      <c r="I6379"/>
      <c r="J6379"/>
      <c r="K6379"/>
      <c r="L6379"/>
      <c r="M6379"/>
      <c r="N6379"/>
      <c r="O6379"/>
      <c r="S6379"/>
      <c r="T6379"/>
      <c r="U6379"/>
      <c r="V6379"/>
      <c r="Y6379"/>
      <c r="Z6379"/>
      <c r="AA6379"/>
      <c r="AB6379"/>
      <c r="AC6379"/>
      <c r="AD6379"/>
      <c r="AE6379"/>
      <c r="AF6379"/>
      <c r="AG6379"/>
      <c r="AH6379"/>
      <c r="AI6379"/>
      <c r="AJ6379"/>
      <c r="AK6379"/>
      <c r="AL6379"/>
    </row>
    <row r="6380" spans="3:38" ht="15" customHeight="1" x14ac:dyDescent="0.35">
      <c r="C6380"/>
      <c r="D6380"/>
      <c r="E6380"/>
      <c r="F6380"/>
      <c r="G6380"/>
      <c r="H6380"/>
      <c r="I6380"/>
      <c r="J6380"/>
      <c r="K6380"/>
      <c r="L6380"/>
      <c r="M6380"/>
      <c r="N6380"/>
      <c r="O6380"/>
      <c r="S6380"/>
      <c r="T6380"/>
      <c r="U6380"/>
      <c r="V6380"/>
      <c r="Y6380"/>
      <c r="Z6380"/>
      <c r="AA6380"/>
      <c r="AB6380"/>
      <c r="AC6380"/>
      <c r="AD6380"/>
      <c r="AE6380"/>
      <c r="AF6380"/>
      <c r="AG6380"/>
      <c r="AH6380"/>
      <c r="AI6380"/>
      <c r="AJ6380"/>
      <c r="AK6380"/>
      <c r="AL6380"/>
    </row>
    <row r="6381" spans="3:38" ht="15" customHeight="1" x14ac:dyDescent="0.35">
      <c r="C6381"/>
      <c r="D6381"/>
      <c r="E6381"/>
      <c r="F6381"/>
      <c r="G6381"/>
      <c r="H6381"/>
      <c r="I6381"/>
      <c r="J6381"/>
      <c r="K6381"/>
      <c r="L6381"/>
      <c r="M6381"/>
      <c r="N6381"/>
      <c r="O6381"/>
      <c r="S6381"/>
      <c r="T6381"/>
      <c r="U6381"/>
      <c r="V6381"/>
      <c r="Y6381"/>
      <c r="Z6381"/>
      <c r="AA6381"/>
      <c r="AB6381"/>
      <c r="AC6381"/>
      <c r="AD6381"/>
      <c r="AE6381"/>
      <c r="AF6381"/>
      <c r="AG6381"/>
      <c r="AH6381"/>
      <c r="AI6381"/>
      <c r="AJ6381"/>
      <c r="AK6381"/>
      <c r="AL6381"/>
    </row>
    <row r="6382" spans="3:38" ht="15" customHeight="1" x14ac:dyDescent="0.35">
      <c r="C6382"/>
      <c r="D6382"/>
      <c r="E6382"/>
      <c r="F6382"/>
      <c r="G6382"/>
      <c r="H6382"/>
      <c r="I6382"/>
      <c r="J6382"/>
      <c r="K6382"/>
      <c r="L6382"/>
      <c r="M6382"/>
      <c r="N6382"/>
      <c r="O6382"/>
      <c r="S6382"/>
      <c r="T6382"/>
      <c r="U6382"/>
      <c r="V6382"/>
      <c r="Y6382"/>
      <c r="Z6382"/>
      <c r="AA6382"/>
      <c r="AB6382"/>
      <c r="AC6382"/>
      <c r="AD6382"/>
      <c r="AE6382"/>
      <c r="AF6382"/>
      <c r="AG6382"/>
      <c r="AH6382"/>
      <c r="AI6382"/>
      <c r="AJ6382"/>
      <c r="AK6382"/>
      <c r="AL6382"/>
    </row>
    <row r="6383" spans="3:38" ht="15" customHeight="1" x14ac:dyDescent="0.35">
      <c r="C6383"/>
      <c r="D6383"/>
      <c r="E6383"/>
      <c r="F6383"/>
      <c r="G6383"/>
      <c r="H6383"/>
      <c r="I6383"/>
      <c r="J6383"/>
      <c r="K6383"/>
      <c r="L6383"/>
      <c r="M6383"/>
      <c r="N6383"/>
      <c r="O6383"/>
      <c r="S6383"/>
      <c r="T6383"/>
      <c r="U6383"/>
      <c r="V6383"/>
      <c r="Y6383"/>
      <c r="Z6383"/>
      <c r="AA6383"/>
      <c r="AB6383"/>
      <c r="AC6383"/>
      <c r="AD6383"/>
      <c r="AE6383"/>
      <c r="AF6383"/>
      <c r="AG6383"/>
      <c r="AH6383"/>
      <c r="AI6383"/>
      <c r="AJ6383"/>
      <c r="AK6383"/>
      <c r="AL6383"/>
    </row>
    <row r="6384" spans="3:38" ht="15" customHeight="1" x14ac:dyDescent="0.35">
      <c r="C6384"/>
      <c r="D6384"/>
      <c r="E6384"/>
      <c r="F6384"/>
      <c r="G6384"/>
      <c r="H6384"/>
      <c r="I6384"/>
      <c r="J6384"/>
      <c r="K6384"/>
      <c r="L6384"/>
      <c r="M6384"/>
      <c r="N6384"/>
      <c r="O6384"/>
      <c r="S6384"/>
      <c r="T6384"/>
      <c r="U6384"/>
      <c r="V6384"/>
      <c r="Y6384"/>
      <c r="Z6384"/>
      <c r="AA6384"/>
      <c r="AB6384"/>
      <c r="AC6384"/>
      <c r="AD6384"/>
      <c r="AE6384"/>
      <c r="AF6384"/>
      <c r="AG6384"/>
      <c r="AH6384"/>
      <c r="AI6384"/>
      <c r="AJ6384"/>
      <c r="AK6384"/>
      <c r="AL6384"/>
    </row>
    <row r="6385" spans="3:38" ht="15" customHeight="1" x14ac:dyDescent="0.35">
      <c r="C6385"/>
      <c r="D6385"/>
      <c r="E6385"/>
      <c r="F6385"/>
      <c r="G6385"/>
      <c r="H6385"/>
      <c r="I6385"/>
      <c r="J6385"/>
      <c r="K6385"/>
      <c r="L6385"/>
      <c r="M6385"/>
      <c r="N6385"/>
      <c r="O6385"/>
      <c r="S6385"/>
      <c r="T6385"/>
      <c r="U6385"/>
      <c r="V6385"/>
      <c r="Y6385"/>
      <c r="Z6385"/>
      <c r="AA6385"/>
      <c r="AB6385"/>
      <c r="AC6385"/>
      <c r="AD6385"/>
      <c r="AE6385"/>
      <c r="AF6385"/>
      <c r="AG6385"/>
      <c r="AH6385"/>
      <c r="AI6385"/>
      <c r="AJ6385"/>
      <c r="AK6385"/>
      <c r="AL6385"/>
    </row>
    <row r="6386" spans="3:38" ht="15" customHeight="1" x14ac:dyDescent="0.35">
      <c r="C6386"/>
      <c r="D6386"/>
      <c r="E6386"/>
      <c r="F6386"/>
      <c r="G6386"/>
      <c r="H6386"/>
      <c r="I6386"/>
      <c r="J6386"/>
      <c r="K6386"/>
      <c r="L6386"/>
      <c r="M6386"/>
      <c r="N6386"/>
      <c r="O6386"/>
      <c r="S6386"/>
      <c r="T6386"/>
      <c r="U6386"/>
      <c r="V6386"/>
      <c r="Y6386"/>
      <c r="Z6386"/>
      <c r="AA6386"/>
      <c r="AB6386"/>
      <c r="AC6386"/>
      <c r="AD6386"/>
      <c r="AE6386"/>
      <c r="AF6386"/>
      <c r="AG6386"/>
      <c r="AH6386"/>
      <c r="AI6386"/>
      <c r="AJ6386"/>
      <c r="AK6386"/>
      <c r="AL6386"/>
    </row>
    <row r="6387" spans="3:38" ht="15" customHeight="1" x14ac:dyDescent="0.35">
      <c r="C6387"/>
      <c r="D6387"/>
      <c r="E6387"/>
      <c r="F6387"/>
      <c r="G6387"/>
      <c r="H6387"/>
      <c r="I6387"/>
      <c r="J6387"/>
      <c r="K6387"/>
      <c r="L6387"/>
      <c r="M6387"/>
      <c r="N6387"/>
      <c r="O6387"/>
      <c r="S6387"/>
      <c r="T6387"/>
      <c r="U6387"/>
      <c r="V6387"/>
      <c r="Y6387"/>
      <c r="Z6387"/>
      <c r="AA6387"/>
      <c r="AB6387"/>
      <c r="AC6387"/>
      <c r="AD6387"/>
      <c r="AE6387"/>
      <c r="AF6387"/>
      <c r="AG6387"/>
      <c r="AH6387"/>
      <c r="AI6387"/>
      <c r="AJ6387"/>
      <c r="AK6387"/>
      <c r="AL6387"/>
    </row>
    <row r="6388" spans="3:38" ht="15" customHeight="1" x14ac:dyDescent="0.35">
      <c r="C6388"/>
      <c r="D6388"/>
      <c r="E6388"/>
      <c r="F6388"/>
      <c r="G6388"/>
      <c r="H6388"/>
      <c r="I6388"/>
      <c r="J6388"/>
      <c r="K6388"/>
      <c r="L6388"/>
      <c r="M6388"/>
      <c r="N6388"/>
      <c r="O6388"/>
      <c r="S6388"/>
      <c r="T6388"/>
      <c r="U6388"/>
      <c r="V6388"/>
      <c r="Y6388"/>
      <c r="Z6388"/>
      <c r="AA6388"/>
      <c r="AB6388"/>
      <c r="AC6388"/>
      <c r="AD6388"/>
      <c r="AE6388"/>
      <c r="AF6388"/>
      <c r="AG6388"/>
      <c r="AH6388"/>
      <c r="AI6388"/>
      <c r="AJ6388"/>
      <c r="AK6388"/>
      <c r="AL6388"/>
    </row>
    <row r="6389" spans="3:38" ht="15" customHeight="1" x14ac:dyDescent="0.35">
      <c r="C6389"/>
      <c r="D6389"/>
      <c r="E6389"/>
      <c r="F6389"/>
      <c r="G6389"/>
      <c r="H6389"/>
      <c r="I6389"/>
      <c r="J6389"/>
      <c r="K6389"/>
      <c r="L6389"/>
      <c r="M6389"/>
      <c r="N6389"/>
      <c r="O6389"/>
      <c r="S6389"/>
      <c r="T6389"/>
      <c r="U6389"/>
      <c r="V6389"/>
      <c r="Y6389"/>
      <c r="Z6389"/>
      <c r="AA6389"/>
      <c r="AB6389"/>
      <c r="AC6389"/>
      <c r="AD6389"/>
      <c r="AE6389"/>
      <c r="AF6389"/>
      <c r="AG6389"/>
      <c r="AH6389"/>
      <c r="AI6389"/>
      <c r="AJ6389"/>
      <c r="AK6389"/>
      <c r="AL6389"/>
    </row>
    <row r="6390" spans="3:38" ht="15" customHeight="1" x14ac:dyDescent="0.35">
      <c r="C6390"/>
      <c r="D6390"/>
      <c r="E6390"/>
      <c r="F6390"/>
      <c r="G6390"/>
      <c r="H6390"/>
      <c r="I6390"/>
      <c r="J6390"/>
      <c r="K6390"/>
      <c r="L6390"/>
      <c r="M6390"/>
      <c r="N6390"/>
      <c r="O6390"/>
      <c r="S6390"/>
      <c r="T6390"/>
      <c r="U6390"/>
      <c r="V6390"/>
      <c r="Y6390"/>
      <c r="Z6390"/>
      <c r="AA6390"/>
      <c r="AB6390"/>
      <c r="AC6390"/>
      <c r="AD6390"/>
      <c r="AE6390"/>
      <c r="AF6390"/>
      <c r="AG6390"/>
      <c r="AH6390"/>
      <c r="AI6390"/>
      <c r="AJ6390"/>
      <c r="AK6390"/>
      <c r="AL6390"/>
    </row>
    <row r="6391" spans="3:38" ht="15" customHeight="1" x14ac:dyDescent="0.35">
      <c r="C6391"/>
      <c r="D6391"/>
      <c r="E6391"/>
      <c r="F6391"/>
      <c r="G6391"/>
      <c r="H6391"/>
      <c r="I6391"/>
      <c r="J6391"/>
      <c r="K6391"/>
      <c r="L6391"/>
      <c r="M6391"/>
      <c r="N6391"/>
      <c r="O6391"/>
      <c r="S6391"/>
      <c r="T6391"/>
      <c r="U6391"/>
      <c r="V6391"/>
      <c r="Y6391"/>
      <c r="Z6391"/>
      <c r="AA6391"/>
      <c r="AB6391"/>
      <c r="AC6391"/>
      <c r="AD6391"/>
      <c r="AE6391"/>
      <c r="AF6391"/>
      <c r="AG6391"/>
      <c r="AH6391"/>
      <c r="AI6391"/>
      <c r="AJ6391"/>
      <c r="AK6391"/>
      <c r="AL6391"/>
    </row>
    <row r="6392" spans="3:38" ht="15" customHeight="1" x14ac:dyDescent="0.35">
      <c r="C6392"/>
      <c r="D6392"/>
      <c r="E6392"/>
      <c r="F6392"/>
      <c r="G6392"/>
      <c r="H6392"/>
      <c r="I6392"/>
      <c r="J6392"/>
      <c r="K6392"/>
      <c r="L6392"/>
      <c r="M6392"/>
      <c r="N6392"/>
      <c r="O6392"/>
      <c r="S6392"/>
      <c r="T6392"/>
      <c r="U6392"/>
      <c r="V6392"/>
      <c r="Y6392"/>
      <c r="Z6392"/>
      <c r="AA6392"/>
      <c r="AB6392"/>
      <c r="AC6392"/>
      <c r="AD6392"/>
      <c r="AE6392"/>
      <c r="AF6392"/>
      <c r="AG6392"/>
      <c r="AH6392"/>
      <c r="AI6392"/>
      <c r="AJ6392"/>
      <c r="AK6392"/>
      <c r="AL6392"/>
    </row>
    <row r="6393" spans="3:38" ht="15" customHeight="1" x14ac:dyDescent="0.35">
      <c r="C6393"/>
      <c r="D6393"/>
      <c r="E6393"/>
      <c r="F6393"/>
      <c r="G6393"/>
      <c r="H6393"/>
      <c r="I6393"/>
      <c r="J6393"/>
      <c r="K6393"/>
      <c r="L6393"/>
      <c r="M6393"/>
      <c r="N6393"/>
      <c r="O6393"/>
      <c r="S6393"/>
      <c r="T6393"/>
      <c r="U6393"/>
      <c r="V6393"/>
      <c r="Y6393"/>
      <c r="Z6393"/>
      <c r="AA6393"/>
      <c r="AB6393"/>
      <c r="AC6393"/>
      <c r="AD6393"/>
      <c r="AE6393"/>
      <c r="AF6393"/>
      <c r="AG6393"/>
      <c r="AH6393"/>
      <c r="AI6393"/>
      <c r="AJ6393"/>
      <c r="AK6393"/>
      <c r="AL6393"/>
    </row>
    <row r="6394" spans="3:38" ht="15" customHeight="1" x14ac:dyDescent="0.35">
      <c r="C6394"/>
      <c r="D6394"/>
      <c r="E6394"/>
      <c r="F6394"/>
      <c r="G6394"/>
      <c r="H6394"/>
      <c r="I6394"/>
      <c r="J6394"/>
      <c r="K6394"/>
      <c r="L6394"/>
      <c r="M6394"/>
      <c r="N6394"/>
      <c r="O6394"/>
      <c r="S6394"/>
      <c r="T6394"/>
      <c r="U6394"/>
      <c r="V6394"/>
      <c r="Y6394"/>
      <c r="Z6394"/>
      <c r="AA6394"/>
      <c r="AB6394"/>
      <c r="AC6394"/>
      <c r="AD6394"/>
      <c r="AE6394"/>
      <c r="AF6394"/>
      <c r="AG6394"/>
      <c r="AH6394"/>
      <c r="AI6394"/>
      <c r="AJ6394"/>
      <c r="AK6394"/>
      <c r="AL6394"/>
    </row>
    <row r="6395" spans="3:38" ht="15" customHeight="1" x14ac:dyDescent="0.35">
      <c r="C6395"/>
      <c r="D6395"/>
      <c r="E6395"/>
      <c r="F6395"/>
      <c r="G6395"/>
      <c r="H6395"/>
      <c r="I6395"/>
      <c r="J6395"/>
      <c r="K6395"/>
      <c r="L6395"/>
      <c r="M6395"/>
      <c r="N6395"/>
      <c r="O6395"/>
      <c r="S6395"/>
      <c r="T6395"/>
      <c r="U6395"/>
      <c r="V6395"/>
      <c r="Y6395"/>
      <c r="Z6395"/>
      <c r="AA6395"/>
      <c r="AB6395"/>
      <c r="AC6395"/>
      <c r="AD6395"/>
      <c r="AE6395"/>
      <c r="AF6395"/>
      <c r="AG6395"/>
      <c r="AH6395"/>
      <c r="AI6395"/>
      <c r="AJ6395"/>
      <c r="AK6395"/>
      <c r="AL6395"/>
    </row>
    <row r="6396" spans="3:38" ht="15" customHeight="1" x14ac:dyDescent="0.35">
      <c r="C6396"/>
      <c r="D6396"/>
      <c r="E6396"/>
      <c r="F6396"/>
      <c r="G6396"/>
      <c r="H6396"/>
      <c r="I6396"/>
      <c r="J6396"/>
      <c r="K6396"/>
      <c r="L6396"/>
      <c r="M6396"/>
      <c r="N6396"/>
      <c r="O6396"/>
      <c r="S6396"/>
      <c r="T6396"/>
      <c r="U6396"/>
      <c r="V6396"/>
      <c r="Y6396"/>
      <c r="Z6396"/>
      <c r="AA6396"/>
      <c r="AB6396"/>
      <c r="AC6396"/>
      <c r="AD6396"/>
      <c r="AE6396"/>
      <c r="AF6396"/>
      <c r="AG6396"/>
      <c r="AH6396"/>
      <c r="AI6396"/>
      <c r="AJ6396"/>
      <c r="AK6396"/>
      <c r="AL6396"/>
    </row>
    <row r="6397" spans="3:38" ht="15" customHeight="1" x14ac:dyDescent="0.35">
      <c r="C6397"/>
      <c r="D6397"/>
      <c r="E6397"/>
      <c r="F6397"/>
      <c r="G6397"/>
      <c r="H6397"/>
      <c r="I6397"/>
      <c r="J6397"/>
      <c r="K6397"/>
      <c r="L6397"/>
      <c r="M6397"/>
      <c r="N6397"/>
      <c r="O6397"/>
      <c r="S6397"/>
      <c r="T6397"/>
      <c r="U6397"/>
      <c r="V6397"/>
      <c r="Y6397"/>
      <c r="Z6397"/>
      <c r="AA6397"/>
      <c r="AB6397"/>
      <c r="AC6397"/>
      <c r="AD6397"/>
      <c r="AE6397"/>
      <c r="AF6397"/>
      <c r="AG6397"/>
      <c r="AH6397"/>
      <c r="AI6397"/>
      <c r="AJ6397"/>
      <c r="AK6397"/>
      <c r="AL6397"/>
    </row>
    <row r="6398" spans="3:38" ht="15" customHeight="1" x14ac:dyDescent="0.35">
      <c r="C6398"/>
      <c r="D6398"/>
      <c r="E6398"/>
      <c r="F6398"/>
      <c r="G6398"/>
      <c r="H6398"/>
      <c r="I6398"/>
      <c r="J6398"/>
      <c r="K6398"/>
      <c r="L6398"/>
      <c r="M6398"/>
      <c r="N6398"/>
      <c r="O6398"/>
      <c r="S6398"/>
      <c r="T6398"/>
      <c r="U6398"/>
      <c r="V6398"/>
      <c r="Y6398"/>
      <c r="Z6398"/>
      <c r="AA6398"/>
      <c r="AB6398"/>
      <c r="AC6398"/>
      <c r="AD6398"/>
      <c r="AE6398"/>
      <c r="AF6398"/>
      <c r="AG6398"/>
      <c r="AH6398"/>
      <c r="AI6398"/>
      <c r="AJ6398"/>
      <c r="AK6398"/>
      <c r="AL6398"/>
    </row>
    <row r="6399" spans="3:38" ht="15" customHeight="1" x14ac:dyDescent="0.35">
      <c r="C6399"/>
      <c r="D6399"/>
      <c r="E6399"/>
      <c r="F6399"/>
      <c r="G6399"/>
      <c r="H6399"/>
      <c r="I6399"/>
      <c r="J6399"/>
      <c r="K6399"/>
      <c r="L6399"/>
      <c r="M6399"/>
      <c r="N6399"/>
      <c r="O6399"/>
      <c r="S6399"/>
      <c r="T6399"/>
      <c r="U6399"/>
      <c r="V6399"/>
      <c r="Y6399"/>
      <c r="Z6399"/>
      <c r="AA6399"/>
      <c r="AB6399"/>
      <c r="AC6399"/>
      <c r="AD6399"/>
      <c r="AE6399"/>
      <c r="AF6399"/>
      <c r="AG6399"/>
      <c r="AH6399"/>
      <c r="AI6399"/>
      <c r="AJ6399"/>
      <c r="AK6399"/>
      <c r="AL6399"/>
    </row>
    <row r="6400" spans="3:38" ht="15" customHeight="1" x14ac:dyDescent="0.35">
      <c r="C6400"/>
      <c r="D6400"/>
      <c r="E6400"/>
      <c r="F6400"/>
      <c r="G6400"/>
      <c r="H6400"/>
      <c r="I6400"/>
      <c r="J6400"/>
      <c r="K6400"/>
      <c r="L6400"/>
      <c r="M6400"/>
      <c r="N6400"/>
      <c r="O6400"/>
      <c r="S6400"/>
      <c r="T6400"/>
      <c r="U6400"/>
      <c r="V6400"/>
      <c r="Y6400"/>
      <c r="Z6400"/>
      <c r="AA6400"/>
      <c r="AB6400"/>
      <c r="AC6400"/>
      <c r="AD6400"/>
      <c r="AE6400"/>
      <c r="AF6400"/>
      <c r="AG6400"/>
      <c r="AH6400"/>
      <c r="AI6400"/>
      <c r="AJ6400"/>
      <c r="AK6400"/>
      <c r="AL6400"/>
    </row>
    <row r="6401" spans="3:38" ht="15" customHeight="1" x14ac:dyDescent="0.35">
      <c r="C6401"/>
      <c r="D6401"/>
      <c r="E6401"/>
      <c r="F6401"/>
      <c r="G6401"/>
      <c r="H6401"/>
      <c r="I6401"/>
      <c r="J6401"/>
      <c r="K6401"/>
      <c r="L6401"/>
      <c r="M6401"/>
      <c r="N6401"/>
      <c r="O6401"/>
      <c r="S6401"/>
      <c r="T6401"/>
      <c r="U6401"/>
      <c r="V6401"/>
      <c r="Y6401"/>
      <c r="Z6401"/>
      <c r="AA6401"/>
      <c r="AB6401"/>
      <c r="AC6401"/>
      <c r="AD6401"/>
      <c r="AE6401"/>
      <c r="AF6401"/>
      <c r="AG6401"/>
      <c r="AH6401"/>
      <c r="AI6401"/>
      <c r="AJ6401"/>
      <c r="AK6401"/>
      <c r="AL6401"/>
    </row>
    <row r="6402" spans="3:38" ht="15" customHeight="1" x14ac:dyDescent="0.35">
      <c r="C6402"/>
      <c r="D6402"/>
      <c r="E6402"/>
      <c r="F6402"/>
      <c r="G6402"/>
      <c r="H6402"/>
      <c r="I6402"/>
      <c r="J6402"/>
      <c r="K6402"/>
      <c r="L6402"/>
      <c r="M6402"/>
      <c r="N6402"/>
      <c r="O6402"/>
      <c r="S6402"/>
      <c r="T6402"/>
      <c r="U6402"/>
      <c r="V6402"/>
      <c r="Y6402"/>
      <c r="Z6402"/>
      <c r="AA6402"/>
      <c r="AB6402"/>
      <c r="AC6402"/>
      <c r="AD6402"/>
      <c r="AE6402"/>
      <c r="AF6402"/>
      <c r="AG6402"/>
      <c r="AH6402"/>
      <c r="AI6402"/>
      <c r="AJ6402"/>
      <c r="AK6402"/>
      <c r="AL6402"/>
    </row>
    <row r="6403" spans="3:38" ht="15" customHeight="1" x14ac:dyDescent="0.35">
      <c r="C6403"/>
      <c r="D6403"/>
      <c r="E6403"/>
      <c r="F6403"/>
      <c r="G6403"/>
      <c r="H6403"/>
      <c r="I6403"/>
      <c r="J6403"/>
      <c r="K6403"/>
      <c r="L6403"/>
      <c r="M6403"/>
      <c r="N6403"/>
      <c r="O6403"/>
      <c r="S6403"/>
      <c r="T6403"/>
      <c r="U6403"/>
      <c r="V6403"/>
      <c r="Y6403"/>
      <c r="Z6403"/>
      <c r="AA6403"/>
      <c r="AB6403"/>
      <c r="AC6403"/>
      <c r="AD6403"/>
      <c r="AE6403"/>
      <c r="AF6403"/>
      <c r="AG6403"/>
      <c r="AH6403"/>
      <c r="AI6403"/>
      <c r="AJ6403"/>
      <c r="AK6403"/>
      <c r="AL6403"/>
    </row>
    <row r="6404" spans="3:38" ht="15" customHeight="1" x14ac:dyDescent="0.35">
      <c r="C6404"/>
      <c r="D6404"/>
      <c r="E6404"/>
      <c r="F6404"/>
      <c r="G6404"/>
      <c r="H6404"/>
      <c r="I6404"/>
      <c r="J6404"/>
      <c r="K6404"/>
      <c r="L6404"/>
      <c r="M6404"/>
      <c r="N6404"/>
      <c r="O6404"/>
      <c r="S6404"/>
      <c r="T6404"/>
      <c r="U6404"/>
      <c r="V6404"/>
      <c r="Y6404"/>
      <c r="Z6404"/>
      <c r="AA6404"/>
      <c r="AB6404"/>
      <c r="AC6404"/>
      <c r="AD6404"/>
      <c r="AE6404"/>
      <c r="AF6404"/>
      <c r="AG6404"/>
      <c r="AH6404"/>
      <c r="AI6404"/>
      <c r="AJ6404"/>
      <c r="AK6404"/>
      <c r="AL6404"/>
    </row>
    <row r="6405" spans="3:38" ht="15" customHeight="1" x14ac:dyDescent="0.35">
      <c r="C6405"/>
      <c r="D6405"/>
      <c r="E6405"/>
      <c r="F6405"/>
      <c r="G6405"/>
      <c r="H6405"/>
      <c r="I6405"/>
      <c r="J6405"/>
      <c r="K6405"/>
      <c r="L6405"/>
      <c r="M6405"/>
      <c r="N6405"/>
      <c r="O6405"/>
      <c r="S6405"/>
      <c r="T6405"/>
      <c r="U6405"/>
      <c r="V6405"/>
      <c r="Y6405"/>
      <c r="Z6405"/>
      <c r="AA6405"/>
      <c r="AB6405"/>
      <c r="AC6405"/>
      <c r="AD6405"/>
      <c r="AE6405"/>
      <c r="AF6405"/>
      <c r="AG6405"/>
      <c r="AH6405"/>
      <c r="AI6405"/>
      <c r="AJ6405"/>
      <c r="AK6405"/>
      <c r="AL6405"/>
    </row>
    <row r="6406" spans="3:38" ht="15" customHeight="1" x14ac:dyDescent="0.35">
      <c r="C6406"/>
      <c r="D6406"/>
      <c r="E6406"/>
      <c r="F6406"/>
      <c r="G6406"/>
      <c r="H6406"/>
      <c r="I6406"/>
      <c r="J6406"/>
      <c r="K6406"/>
      <c r="L6406"/>
      <c r="M6406"/>
      <c r="N6406"/>
      <c r="O6406"/>
      <c r="S6406"/>
      <c r="T6406"/>
      <c r="U6406"/>
      <c r="V6406"/>
      <c r="Y6406"/>
      <c r="Z6406"/>
      <c r="AA6406"/>
      <c r="AB6406"/>
      <c r="AC6406"/>
      <c r="AD6406"/>
      <c r="AE6406"/>
      <c r="AF6406"/>
      <c r="AG6406"/>
      <c r="AH6406"/>
      <c r="AI6406"/>
      <c r="AJ6406"/>
      <c r="AK6406"/>
      <c r="AL6406"/>
    </row>
    <row r="6407" spans="3:38" ht="15" customHeight="1" x14ac:dyDescent="0.35">
      <c r="C6407"/>
      <c r="D6407"/>
      <c r="E6407"/>
      <c r="F6407"/>
      <c r="G6407"/>
      <c r="H6407"/>
      <c r="I6407"/>
      <c r="J6407"/>
      <c r="K6407"/>
      <c r="L6407"/>
      <c r="M6407"/>
      <c r="N6407"/>
      <c r="O6407"/>
      <c r="S6407"/>
      <c r="T6407"/>
      <c r="U6407"/>
      <c r="V6407"/>
      <c r="Y6407"/>
      <c r="Z6407"/>
      <c r="AA6407"/>
      <c r="AB6407"/>
      <c r="AC6407"/>
      <c r="AD6407"/>
      <c r="AE6407"/>
      <c r="AF6407"/>
      <c r="AG6407"/>
      <c r="AH6407"/>
      <c r="AI6407"/>
      <c r="AJ6407"/>
      <c r="AK6407"/>
      <c r="AL6407"/>
    </row>
    <row r="6408" spans="3:38" ht="15" customHeight="1" x14ac:dyDescent="0.35">
      <c r="C6408"/>
      <c r="D6408"/>
      <c r="E6408"/>
      <c r="F6408"/>
      <c r="G6408"/>
      <c r="H6408"/>
      <c r="I6408"/>
      <c r="J6408"/>
      <c r="K6408"/>
      <c r="L6408"/>
      <c r="M6408"/>
      <c r="N6408"/>
      <c r="O6408"/>
      <c r="S6408"/>
      <c r="T6408"/>
      <c r="U6408"/>
      <c r="V6408"/>
      <c r="Y6408"/>
      <c r="Z6408"/>
      <c r="AA6408"/>
      <c r="AB6408"/>
      <c r="AC6408"/>
      <c r="AD6408"/>
      <c r="AE6408"/>
      <c r="AF6408"/>
      <c r="AG6408"/>
      <c r="AH6408"/>
      <c r="AI6408"/>
      <c r="AJ6408"/>
      <c r="AK6408"/>
      <c r="AL6408"/>
    </row>
    <row r="6409" spans="3:38" ht="15" customHeight="1" x14ac:dyDescent="0.35">
      <c r="C6409"/>
      <c r="D6409"/>
      <c r="E6409"/>
      <c r="F6409"/>
      <c r="G6409"/>
      <c r="H6409"/>
      <c r="I6409"/>
      <c r="J6409"/>
      <c r="K6409"/>
      <c r="L6409"/>
      <c r="M6409"/>
      <c r="N6409"/>
      <c r="O6409"/>
      <c r="S6409"/>
      <c r="T6409"/>
      <c r="U6409"/>
      <c r="V6409"/>
      <c r="Y6409"/>
      <c r="Z6409"/>
      <c r="AA6409"/>
      <c r="AB6409"/>
      <c r="AC6409"/>
      <c r="AD6409"/>
      <c r="AE6409"/>
      <c r="AF6409"/>
      <c r="AG6409"/>
      <c r="AH6409"/>
      <c r="AI6409"/>
      <c r="AJ6409"/>
      <c r="AK6409"/>
      <c r="AL6409"/>
    </row>
    <row r="6410" spans="3:38" ht="15" customHeight="1" x14ac:dyDescent="0.35">
      <c r="C6410"/>
      <c r="D6410"/>
      <c r="E6410"/>
      <c r="F6410"/>
      <c r="G6410"/>
      <c r="H6410"/>
      <c r="I6410"/>
      <c r="J6410"/>
      <c r="K6410"/>
      <c r="L6410"/>
      <c r="M6410"/>
      <c r="N6410"/>
      <c r="O6410"/>
      <c r="S6410"/>
      <c r="T6410"/>
      <c r="U6410"/>
      <c r="V6410"/>
      <c r="Y6410"/>
      <c r="Z6410"/>
      <c r="AA6410"/>
      <c r="AB6410"/>
      <c r="AC6410"/>
      <c r="AD6410"/>
      <c r="AE6410"/>
      <c r="AF6410"/>
      <c r="AG6410"/>
      <c r="AH6410"/>
      <c r="AI6410"/>
      <c r="AJ6410"/>
      <c r="AK6410"/>
      <c r="AL6410"/>
    </row>
    <row r="6411" spans="3:38" ht="15" customHeight="1" x14ac:dyDescent="0.35">
      <c r="C6411"/>
      <c r="D6411"/>
      <c r="E6411"/>
      <c r="F6411"/>
      <c r="G6411"/>
      <c r="H6411"/>
      <c r="I6411"/>
      <c r="J6411"/>
      <c r="K6411"/>
      <c r="L6411"/>
      <c r="M6411"/>
      <c r="N6411"/>
      <c r="O6411"/>
      <c r="S6411"/>
      <c r="T6411"/>
      <c r="U6411"/>
      <c r="V6411"/>
      <c r="Y6411"/>
      <c r="Z6411"/>
      <c r="AA6411"/>
      <c r="AB6411"/>
      <c r="AC6411"/>
      <c r="AD6411"/>
      <c r="AE6411"/>
      <c r="AF6411"/>
      <c r="AG6411"/>
      <c r="AH6411"/>
      <c r="AI6411"/>
      <c r="AJ6411"/>
      <c r="AK6411"/>
      <c r="AL6411"/>
    </row>
    <row r="6412" spans="3:38" ht="15" customHeight="1" x14ac:dyDescent="0.35">
      <c r="C6412"/>
      <c r="D6412"/>
      <c r="E6412"/>
      <c r="F6412"/>
      <c r="G6412"/>
      <c r="H6412"/>
      <c r="I6412"/>
      <c r="J6412"/>
      <c r="K6412"/>
      <c r="L6412"/>
      <c r="M6412"/>
      <c r="N6412"/>
      <c r="O6412"/>
      <c r="S6412"/>
      <c r="T6412"/>
      <c r="U6412"/>
      <c r="V6412"/>
      <c r="Y6412"/>
      <c r="Z6412"/>
      <c r="AA6412"/>
      <c r="AB6412"/>
      <c r="AC6412"/>
      <c r="AD6412"/>
      <c r="AE6412"/>
      <c r="AF6412"/>
      <c r="AG6412"/>
      <c r="AH6412"/>
      <c r="AI6412"/>
      <c r="AJ6412"/>
      <c r="AK6412"/>
      <c r="AL6412"/>
    </row>
    <row r="6413" spans="3:38" ht="15" customHeight="1" x14ac:dyDescent="0.35">
      <c r="C6413"/>
      <c r="D6413"/>
      <c r="E6413"/>
      <c r="F6413"/>
      <c r="G6413"/>
      <c r="H6413"/>
      <c r="I6413"/>
      <c r="J6413"/>
      <c r="K6413"/>
      <c r="L6413"/>
      <c r="M6413"/>
      <c r="N6413"/>
      <c r="O6413"/>
      <c r="S6413"/>
      <c r="T6413"/>
      <c r="U6413"/>
      <c r="V6413"/>
      <c r="Y6413"/>
      <c r="Z6413"/>
      <c r="AA6413"/>
      <c r="AB6413"/>
      <c r="AC6413"/>
      <c r="AD6413"/>
      <c r="AE6413"/>
      <c r="AF6413"/>
      <c r="AG6413"/>
      <c r="AH6413"/>
      <c r="AI6413"/>
      <c r="AJ6413"/>
      <c r="AK6413"/>
      <c r="AL6413"/>
    </row>
    <row r="6414" spans="3:38" ht="15" customHeight="1" x14ac:dyDescent="0.35">
      <c r="C6414"/>
      <c r="D6414"/>
      <c r="E6414"/>
      <c r="F6414"/>
      <c r="G6414"/>
      <c r="H6414"/>
      <c r="I6414"/>
      <c r="J6414"/>
      <c r="K6414"/>
      <c r="L6414"/>
      <c r="M6414"/>
      <c r="N6414"/>
      <c r="O6414"/>
      <c r="S6414"/>
      <c r="T6414"/>
      <c r="U6414"/>
      <c r="V6414"/>
      <c r="Y6414"/>
      <c r="Z6414"/>
      <c r="AA6414"/>
      <c r="AB6414"/>
      <c r="AC6414"/>
      <c r="AD6414"/>
      <c r="AE6414"/>
      <c r="AF6414"/>
      <c r="AG6414"/>
      <c r="AH6414"/>
      <c r="AI6414"/>
      <c r="AJ6414"/>
      <c r="AK6414"/>
      <c r="AL6414"/>
    </row>
    <row r="6415" spans="3:38" ht="15" customHeight="1" x14ac:dyDescent="0.35">
      <c r="C6415"/>
      <c r="D6415"/>
      <c r="E6415"/>
      <c r="F6415"/>
      <c r="G6415"/>
      <c r="H6415"/>
      <c r="I6415"/>
      <c r="J6415"/>
      <c r="K6415"/>
      <c r="L6415"/>
      <c r="M6415"/>
      <c r="N6415"/>
      <c r="O6415"/>
      <c r="S6415"/>
      <c r="T6415"/>
      <c r="U6415"/>
      <c r="V6415"/>
      <c r="Y6415"/>
      <c r="Z6415"/>
      <c r="AA6415"/>
      <c r="AB6415"/>
      <c r="AC6415"/>
      <c r="AD6415"/>
      <c r="AE6415"/>
      <c r="AF6415"/>
      <c r="AG6415"/>
      <c r="AH6415"/>
      <c r="AI6415"/>
      <c r="AJ6415"/>
      <c r="AK6415"/>
      <c r="AL6415"/>
    </row>
    <row r="6416" spans="3:38" ht="15" customHeight="1" x14ac:dyDescent="0.35">
      <c r="C6416"/>
      <c r="D6416"/>
      <c r="E6416"/>
      <c r="F6416"/>
      <c r="G6416"/>
      <c r="H6416"/>
      <c r="I6416"/>
      <c r="J6416"/>
      <c r="K6416"/>
      <c r="L6416"/>
      <c r="M6416"/>
      <c r="N6416"/>
      <c r="O6416"/>
      <c r="S6416"/>
      <c r="T6416"/>
      <c r="U6416"/>
      <c r="V6416"/>
      <c r="Y6416"/>
      <c r="Z6416"/>
      <c r="AA6416"/>
      <c r="AB6416"/>
      <c r="AC6416"/>
      <c r="AD6416"/>
      <c r="AE6416"/>
      <c r="AF6416"/>
      <c r="AG6416"/>
      <c r="AH6416"/>
      <c r="AI6416"/>
      <c r="AJ6416"/>
      <c r="AK6416"/>
      <c r="AL6416"/>
    </row>
    <row r="6417" spans="3:38" ht="15" customHeight="1" x14ac:dyDescent="0.35">
      <c r="C6417"/>
      <c r="D6417"/>
      <c r="E6417"/>
      <c r="F6417"/>
      <c r="G6417"/>
      <c r="H6417"/>
      <c r="I6417"/>
      <c r="J6417"/>
      <c r="K6417"/>
      <c r="L6417"/>
      <c r="M6417"/>
      <c r="N6417"/>
      <c r="O6417"/>
      <c r="S6417"/>
      <c r="T6417"/>
      <c r="U6417"/>
      <c r="V6417"/>
      <c r="Y6417"/>
      <c r="Z6417"/>
      <c r="AA6417"/>
      <c r="AB6417"/>
      <c r="AC6417"/>
      <c r="AD6417"/>
      <c r="AE6417"/>
      <c r="AF6417"/>
      <c r="AG6417"/>
      <c r="AH6417"/>
      <c r="AI6417"/>
      <c r="AJ6417"/>
      <c r="AK6417"/>
      <c r="AL6417"/>
    </row>
    <row r="6418" spans="3:38" ht="15" customHeight="1" x14ac:dyDescent="0.35">
      <c r="C6418"/>
      <c r="D6418"/>
      <c r="E6418"/>
      <c r="F6418"/>
      <c r="G6418"/>
      <c r="H6418"/>
      <c r="I6418"/>
      <c r="J6418"/>
      <c r="K6418"/>
      <c r="L6418"/>
      <c r="M6418"/>
      <c r="N6418"/>
      <c r="O6418"/>
      <c r="S6418"/>
      <c r="T6418"/>
      <c r="U6418"/>
      <c r="V6418"/>
      <c r="Y6418"/>
      <c r="Z6418"/>
      <c r="AA6418"/>
      <c r="AB6418"/>
      <c r="AC6418"/>
      <c r="AD6418"/>
      <c r="AE6418"/>
      <c r="AF6418"/>
      <c r="AG6418"/>
      <c r="AH6418"/>
      <c r="AI6418"/>
      <c r="AJ6418"/>
      <c r="AK6418"/>
      <c r="AL6418"/>
    </row>
    <row r="6419" spans="3:38" ht="15" customHeight="1" x14ac:dyDescent="0.35">
      <c r="C6419"/>
      <c r="D6419"/>
      <c r="E6419"/>
      <c r="F6419"/>
      <c r="G6419"/>
      <c r="H6419"/>
      <c r="I6419"/>
      <c r="J6419"/>
      <c r="K6419"/>
      <c r="L6419"/>
      <c r="M6419"/>
      <c r="N6419"/>
      <c r="O6419"/>
      <c r="S6419"/>
      <c r="T6419"/>
      <c r="U6419"/>
      <c r="V6419"/>
      <c r="Y6419"/>
      <c r="Z6419"/>
      <c r="AA6419"/>
      <c r="AB6419"/>
      <c r="AC6419"/>
      <c r="AD6419"/>
      <c r="AE6419"/>
      <c r="AF6419"/>
      <c r="AG6419"/>
      <c r="AH6419"/>
      <c r="AI6419"/>
      <c r="AJ6419"/>
      <c r="AK6419"/>
      <c r="AL6419"/>
    </row>
    <row r="6420" spans="3:38" ht="15" customHeight="1" x14ac:dyDescent="0.35">
      <c r="C6420"/>
      <c r="D6420"/>
      <c r="E6420"/>
      <c r="F6420"/>
      <c r="G6420"/>
      <c r="H6420"/>
      <c r="I6420"/>
      <c r="J6420"/>
      <c r="K6420"/>
      <c r="L6420"/>
      <c r="M6420"/>
      <c r="N6420"/>
      <c r="O6420"/>
      <c r="S6420"/>
      <c r="T6420"/>
      <c r="U6420"/>
      <c r="V6420"/>
      <c r="Y6420"/>
      <c r="Z6420"/>
      <c r="AA6420"/>
      <c r="AB6420"/>
      <c r="AC6420"/>
      <c r="AD6420"/>
      <c r="AE6420"/>
      <c r="AF6420"/>
      <c r="AG6420"/>
      <c r="AH6420"/>
      <c r="AI6420"/>
      <c r="AJ6420"/>
      <c r="AK6420"/>
      <c r="AL6420"/>
    </row>
    <row r="6421" spans="3:38" ht="15" customHeight="1" x14ac:dyDescent="0.35">
      <c r="C6421"/>
      <c r="D6421"/>
      <c r="E6421"/>
      <c r="F6421"/>
      <c r="G6421"/>
      <c r="H6421"/>
      <c r="I6421"/>
      <c r="J6421"/>
      <c r="K6421"/>
      <c r="L6421"/>
      <c r="M6421"/>
      <c r="N6421"/>
      <c r="O6421"/>
      <c r="S6421"/>
      <c r="T6421"/>
      <c r="U6421"/>
      <c r="V6421"/>
      <c r="Y6421"/>
      <c r="Z6421"/>
      <c r="AA6421"/>
      <c r="AB6421"/>
      <c r="AC6421"/>
      <c r="AD6421"/>
      <c r="AE6421"/>
      <c r="AF6421"/>
      <c r="AG6421"/>
      <c r="AH6421"/>
      <c r="AI6421"/>
      <c r="AJ6421"/>
      <c r="AK6421"/>
      <c r="AL6421"/>
    </row>
    <row r="6422" spans="3:38" ht="15" customHeight="1" x14ac:dyDescent="0.35">
      <c r="C6422"/>
      <c r="D6422"/>
      <c r="E6422"/>
      <c r="F6422"/>
      <c r="G6422"/>
      <c r="H6422"/>
      <c r="I6422"/>
      <c r="J6422"/>
      <c r="K6422"/>
      <c r="L6422"/>
      <c r="M6422"/>
      <c r="N6422"/>
      <c r="O6422"/>
      <c r="S6422"/>
      <c r="T6422"/>
      <c r="U6422"/>
      <c r="V6422"/>
      <c r="Y6422"/>
      <c r="Z6422"/>
      <c r="AA6422"/>
      <c r="AB6422"/>
      <c r="AC6422"/>
      <c r="AD6422"/>
      <c r="AE6422"/>
      <c r="AF6422"/>
      <c r="AG6422"/>
      <c r="AH6422"/>
      <c r="AI6422"/>
      <c r="AJ6422"/>
      <c r="AK6422"/>
      <c r="AL6422"/>
    </row>
    <row r="6423" spans="3:38" ht="15" customHeight="1" x14ac:dyDescent="0.35">
      <c r="C6423"/>
      <c r="D6423"/>
      <c r="E6423"/>
      <c r="F6423"/>
      <c r="G6423"/>
      <c r="H6423"/>
      <c r="I6423"/>
      <c r="J6423"/>
      <c r="K6423"/>
      <c r="L6423"/>
      <c r="M6423"/>
      <c r="N6423"/>
      <c r="O6423"/>
      <c r="S6423"/>
      <c r="T6423"/>
      <c r="U6423"/>
      <c r="V6423"/>
      <c r="Y6423"/>
      <c r="Z6423"/>
      <c r="AA6423"/>
      <c r="AB6423"/>
      <c r="AC6423"/>
      <c r="AD6423"/>
      <c r="AE6423"/>
      <c r="AF6423"/>
      <c r="AG6423"/>
      <c r="AH6423"/>
      <c r="AI6423"/>
      <c r="AJ6423"/>
      <c r="AK6423"/>
      <c r="AL6423"/>
    </row>
    <row r="6424" spans="3:38" ht="15" customHeight="1" x14ac:dyDescent="0.35">
      <c r="C6424"/>
      <c r="D6424"/>
      <c r="E6424"/>
      <c r="F6424"/>
      <c r="G6424"/>
      <c r="H6424"/>
      <c r="I6424"/>
      <c r="J6424"/>
      <c r="K6424"/>
      <c r="L6424"/>
      <c r="M6424"/>
      <c r="N6424"/>
      <c r="O6424"/>
      <c r="S6424"/>
      <c r="T6424"/>
      <c r="U6424"/>
      <c r="V6424"/>
      <c r="Y6424"/>
      <c r="Z6424"/>
      <c r="AA6424"/>
      <c r="AB6424"/>
      <c r="AC6424"/>
      <c r="AD6424"/>
      <c r="AE6424"/>
      <c r="AF6424"/>
      <c r="AG6424"/>
      <c r="AH6424"/>
      <c r="AI6424"/>
      <c r="AJ6424"/>
      <c r="AK6424"/>
      <c r="AL6424"/>
    </row>
    <row r="6425" spans="3:38" ht="15" customHeight="1" x14ac:dyDescent="0.35">
      <c r="C6425"/>
      <c r="D6425"/>
      <c r="E6425"/>
      <c r="F6425"/>
      <c r="G6425"/>
      <c r="H6425"/>
      <c r="I6425"/>
      <c r="J6425"/>
      <c r="K6425"/>
      <c r="L6425"/>
      <c r="M6425"/>
      <c r="N6425"/>
      <c r="O6425"/>
      <c r="S6425"/>
      <c r="T6425"/>
      <c r="U6425"/>
      <c r="V6425"/>
      <c r="Y6425"/>
      <c r="Z6425"/>
      <c r="AA6425"/>
      <c r="AB6425"/>
      <c r="AC6425"/>
      <c r="AD6425"/>
      <c r="AE6425"/>
      <c r="AF6425"/>
      <c r="AG6425"/>
      <c r="AH6425"/>
      <c r="AI6425"/>
      <c r="AJ6425"/>
      <c r="AK6425"/>
      <c r="AL6425"/>
    </row>
    <row r="6426" spans="3:38" ht="15" customHeight="1" x14ac:dyDescent="0.35">
      <c r="C6426"/>
      <c r="D6426"/>
      <c r="E6426"/>
      <c r="F6426"/>
      <c r="G6426"/>
      <c r="H6426"/>
      <c r="I6426"/>
      <c r="J6426"/>
      <c r="K6426"/>
      <c r="L6426"/>
      <c r="M6426"/>
      <c r="N6426"/>
      <c r="O6426"/>
      <c r="S6426"/>
      <c r="T6426"/>
      <c r="U6426"/>
      <c r="V6426"/>
      <c r="Y6426"/>
      <c r="Z6426"/>
      <c r="AA6426"/>
      <c r="AB6426"/>
      <c r="AC6426"/>
      <c r="AD6426"/>
      <c r="AE6426"/>
      <c r="AF6426"/>
      <c r="AG6426"/>
      <c r="AH6426"/>
      <c r="AI6426"/>
      <c r="AJ6426"/>
      <c r="AK6426"/>
      <c r="AL6426"/>
    </row>
    <row r="6427" spans="3:38" ht="15" customHeight="1" x14ac:dyDescent="0.35">
      <c r="C6427"/>
      <c r="D6427"/>
      <c r="E6427"/>
      <c r="F6427"/>
      <c r="G6427"/>
      <c r="H6427"/>
      <c r="I6427"/>
      <c r="J6427"/>
      <c r="K6427"/>
      <c r="L6427"/>
      <c r="M6427"/>
      <c r="N6427"/>
      <c r="O6427"/>
      <c r="S6427"/>
      <c r="T6427"/>
      <c r="U6427"/>
      <c r="V6427"/>
      <c r="Y6427"/>
      <c r="Z6427"/>
      <c r="AA6427"/>
      <c r="AB6427"/>
      <c r="AC6427"/>
      <c r="AD6427"/>
      <c r="AE6427"/>
      <c r="AF6427"/>
      <c r="AG6427"/>
      <c r="AH6427"/>
      <c r="AI6427"/>
      <c r="AJ6427"/>
      <c r="AK6427"/>
      <c r="AL6427"/>
    </row>
    <row r="6428" spans="3:38" ht="15" customHeight="1" x14ac:dyDescent="0.35">
      <c r="C6428"/>
      <c r="D6428"/>
      <c r="E6428"/>
      <c r="F6428"/>
      <c r="G6428"/>
      <c r="H6428"/>
      <c r="I6428"/>
      <c r="J6428"/>
      <c r="K6428"/>
      <c r="L6428"/>
      <c r="M6428"/>
      <c r="N6428"/>
      <c r="O6428"/>
      <c r="S6428"/>
      <c r="T6428"/>
      <c r="U6428"/>
      <c r="V6428"/>
      <c r="Y6428"/>
      <c r="Z6428"/>
      <c r="AA6428"/>
      <c r="AB6428"/>
      <c r="AC6428"/>
      <c r="AD6428"/>
      <c r="AE6428"/>
      <c r="AF6428"/>
      <c r="AG6428"/>
      <c r="AH6428"/>
      <c r="AI6428"/>
      <c r="AJ6428"/>
      <c r="AK6428"/>
      <c r="AL6428"/>
    </row>
    <row r="6429" spans="3:38" ht="15" customHeight="1" x14ac:dyDescent="0.35">
      <c r="C6429"/>
      <c r="D6429"/>
      <c r="E6429"/>
      <c r="F6429"/>
      <c r="G6429"/>
      <c r="H6429"/>
      <c r="I6429"/>
      <c r="J6429"/>
      <c r="K6429"/>
      <c r="L6429"/>
      <c r="M6429"/>
      <c r="N6429"/>
      <c r="O6429"/>
      <c r="S6429"/>
      <c r="T6429"/>
      <c r="U6429"/>
      <c r="V6429"/>
      <c r="Y6429"/>
      <c r="Z6429"/>
      <c r="AA6429"/>
      <c r="AB6429"/>
      <c r="AC6429"/>
      <c r="AD6429"/>
      <c r="AE6429"/>
      <c r="AF6429"/>
      <c r="AG6429"/>
      <c r="AH6429"/>
      <c r="AI6429"/>
      <c r="AJ6429"/>
      <c r="AK6429"/>
      <c r="AL6429"/>
    </row>
    <row r="6430" spans="3:38" ht="15" customHeight="1" x14ac:dyDescent="0.35">
      <c r="C6430"/>
      <c r="D6430"/>
      <c r="E6430"/>
      <c r="F6430"/>
      <c r="G6430"/>
      <c r="H6430"/>
      <c r="I6430"/>
      <c r="J6430"/>
      <c r="K6430"/>
      <c r="L6430"/>
      <c r="M6430"/>
      <c r="N6430"/>
      <c r="O6430"/>
      <c r="S6430"/>
      <c r="T6430"/>
      <c r="U6430"/>
      <c r="V6430"/>
      <c r="Y6430"/>
      <c r="Z6430"/>
      <c r="AA6430"/>
      <c r="AB6430"/>
      <c r="AC6430"/>
      <c r="AD6430"/>
      <c r="AE6430"/>
      <c r="AF6430"/>
      <c r="AG6430"/>
      <c r="AH6430"/>
      <c r="AI6430"/>
      <c r="AJ6430"/>
      <c r="AK6430"/>
      <c r="AL6430"/>
    </row>
    <row r="6431" spans="3:38" ht="15" customHeight="1" x14ac:dyDescent="0.35">
      <c r="C6431"/>
      <c r="D6431"/>
      <c r="E6431"/>
      <c r="F6431"/>
      <c r="G6431"/>
      <c r="H6431"/>
      <c r="I6431"/>
      <c r="J6431"/>
      <c r="K6431"/>
      <c r="L6431"/>
      <c r="M6431"/>
      <c r="N6431"/>
      <c r="O6431"/>
      <c r="S6431"/>
      <c r="T6431"/>
      <c r="U6431"/>
      <c r="V6431"/>
      <c r="Y6431"/>
      <c r="Z6431"/>
      <c r="AA6431"/>
      <c r="AB6431"/>
      <c r="AC6431"/>
      <c r="AD6431"/>
      <c r="AE6431"/>
      <c r="AF6431"/>
      <c r="AG6431"/>
      <c r="AH6431"/>
      <c r="AI6431"/>
      <c r="AJ6431"/>
      <c r="AK6431"/>
      <c r="AL6431"/>
    </row>
    <row r="6432" spans="3:38" ht="15" customHeight="1" x14ac:dyDescent="0.35">
      <c r="C6432"/>
      <c r="D6432"/>
      <c r="E6432"/>
      <c r="F6432"/>
      <c r="G6432"/>
      <c r="H6432"/>
      <c r="I6432"/>
      <c r="J6432"/>
      <c r="K6432"/>
      <c r="L6432"/>
      <c r="M6432"/>
      <c r="N6432"/>
      <c r="O6432"/>
      <c r="S6432"/>
      <c r="T6432"/>
      <c r="U6432"/>
      <c r="V6432"/>
      <c r="Y6432"/>
      <c r="Z6432"/>
      <c r="AA6432"/>
      <c r="AB6432"/>
      <c r="AC6432"/>
      <c r="AD6432"/>
      <c r="AE6432"/>
      <c r="AF6432"/>
      <c r="AG6432"/>
      <c r="AH6432"/>
      <c r="AI6432"/>
      <c r="AJ6432"/>
      <c r="AK6432"/>
      <c r="AL6432"/>
    </row>
    <row r="6433" spans="3:38" ht="15" customHeight="1" x14ac:dyDescent="0.35">
      <c r="C6433"/>
      <c r="D6433"/>
      <c r="E6433"/>
      <c r="F6433"/>
      <c r="G6433"/>
      <c r="H6433"/>
      <c r="I6433"/>
      <c r="J6433"/>
      <c r="K6433"/>
      <c r="L6433"/>
      <c r="M6433"/>
      <c r="N6433"/>
      <c r="O6433"/>
      <c r="S6433"/>
      <c r="T6433"/>
      <c r="U6433"/>
      <c r="V6433"/>
      <c r="Y6433"/>
      <c r="Z6433"/>
      <c r="AA6433"/>
      <c r="AB6433"/>
      <c r="AC6433"/>
      <c r="AD6433"/>
      <c r="AE6433"/>
      <c r="AF6433"/>
      <c r="AG6433"/>
      <c r="AH6433"/>
      <c r="AI6433"/>
      <c r="AJ6433"/>
      <c r="AK6433"/>
      <c r="AL6433"/>
    </row>
    <row r="6434" spans="3:38" ht="15" customHeight="1" x14ac:dyDescent="0.35">
      <c r="C6434"/>
      <c r="D6434"/>
      <c r="E6434"/>
      <c r="F6434"/>
      <c r="G6434"/>
      <c r="H6434"/>
      <c r="I6434"/>
      <c r="J6434"/>
      <c r="K6434"/>
      <c r="L6434"/>
      <c r="M6434"/>
      <c r="N6434"/>
      <c r="O6434"/>
      <c r="S6434"/>
      <c r="T6434"/>
      <c r="U6434"/>
      <c r="V6434"/>
      <c r="Y6434"/>
      <c r="Z6434"/>
      <c r="AA6434"/>
      <c r="AB6434"/>
      <c r="AC6434"/>
      <c r="AD6434"/>
      <c r="AE6434"/>
      <c r="AF6434"/>
      <c r="AG6434"/>
      <c r="AH6434"/>
      <c r="AI6434"/>
      <c r="AJ6434"/>
      <c r="AK6434"/>
      <c r="AL6434"/>
    </row>
    <row r="6435" spans="3:38" ht="15" customHeight="1" x14ac:dyDescent="0.35">
      <c r="C6435"/>
      <c r="D6435"/>
      <c r="E6435"/>
      <c r="F6435"/>
      <c r="G6435"/>
      <c r="H6435"/>
      <c r="I6435"/>
      <c r="J6435"/>
      <c r="K6435"/>
      <c r="L6435"/>
      <c r="M6435"/>
      <c r="N6435"/>
      <c r="O6435"/>
      <c r="S6435"/>
      <c r="T6435"/>
      <c r="U6435"/>
      <c r="V6435"/>
      <c r="Y6435"/>
      <c r="Z6435"/>
      <c r="AA6435"/>
      <c r="AB6435"/>
      <c r="AC6435"/>
      <c r="AD6435"/>
      <c r="AE6435"/>
      <c r="AF6435"/>
      <c r="AG6435"/>
      <c r="AH6435"/>
      <c r="AI6435"/>
      <c r="AJ6435"/>
      <c r="AK6435"/>
      <c r="AL6435"/>
    </row>
    <row r="6436" spans="3:38" ht="15" customHeight="1" x14ac:dyDescent="0.35">
      <c r="C6436"/>
      <c r="D6436"/>
      <c r="E6436"/>
      <c r="F6436"/>
      <c r="G6436"/>
      <c r="H6436"/>
      <c r="I6436"/>
      <c r="J6436"/>
      <c r="K6436"/>
      <c r="L6436"/>
      <c r="M6436"/>
      <c r="N6436"/>
      <c r="O6436"/>
      <c r="S6436"/>
      <c r="T6436"/>
      <c r="U6436"/>
      <c r="V6436"/>
      <c r="Y6436"/>
      <c r="Z6436"/>
      <c r="AA6436"/>
      <c r="AB6436"/>
      <c r="AC6436"/>
      <c r="AD6436"/>
      <c r="AE6436"/>
      <c r="AF6436"/>
      <c r="AG6436"/>
      <c r="AH6436"/>
      <c r="AI6436"/>
      <c r="AJ6436"/>
      <c r="AK6436"/>
      <c r="AL6436"/>
    </row>
    <row r="6437" spans="3:38" ht="15" customHeight="1" x14ac:dyDescent="0.35">
      <c r="C6437"/>
      <c r="D6437"/>
      <c r="E6437"/>
      <c r="F6437"/>
      <c r="G6437"/>
      <c r="H6437"/>
      <c r="I6437"/>
      <c r="J6437"/>
      <c r="K6437"/>
      <c r="L6437"/>
      <c r="M6437"/>
      <c r="N6437"/>
      <c r="O6437"/>
      <c r="S6437"/>
      <c r="T6437"/>
      <c r="U6437"/>
      <c r="V6437"/>
      <c r="Y6437"/>
      <c r="Z6437"/>
      <c r="AA6437"/>
      <c r="AB6437"/>
      <c r="AC6437"/>
      <c r="AD6437"/>
      <c r="AE6437"/>
      <c r="AF6437"/>
      <c r="AG6437"/>
      <c r="AH6437"/>
      <c r="AI6437"/>
      <c r="AJ6437"/>
      <c r="AK6437"/>
      <c r="AL6437"/>
    </row>
    <row r="6438" spans="3:38" ht="15" customHeight="1" x14ac:dyDescent="0.35">
      <c r="C6438"/>
      <c r="D6438"/>
      <c r="E6438"/>
      <c r="F6438"/>
      <c r="G6438"/>
      <c r="H6438"/>
      <c r="I6438"/>
      <c r="J6438"/>
      <c r="K6438"/>
      <c r="L6438"/>
      <c r="M6438"/>
      <c r="N6438"/>
      <c r="O6438"/>
      <c r="S6438"/>
      <c r="T6438"/>
      <c r="U6438"/>
      <c r="V6438"/>
      <c r="Y6438"/>
      <c r="Z6438"/>
      <c r="AA6438"/>
      <c r="AB6438"/>
      <c r="AC6438"/>
      <c r="AD6438"/>
      <c r="AE6438"/>
      <c r="AF6438"/>
      <c r="AG6438"/>
      <c r="AH6438"/>
      <c r="AI6438"/>
      <c r="AJ6438"/>
      <c r="AK6438"/>
      <c r="AL6438"/>
    </row>
    <row r="6439" spans="3:38" ht="15" customHeight="1" x14ac:dyDescent="0.35">
      <c r="C6439"/>
      <c r="D6439"/>
      <c r="E6439"/>
      <c r="F6439"/>
      <c r="G6439"/>
      <c r="H6439"/>
      <c r="I6439"/>
      <c r="J6439"/>
      <c r="K6439"/>
      <c r="L6439"/>
      <c r="M6439"/>
      <c r="N6439"/>
      <c r="O6439"/>
      <c r="S6439"/>
      <c r="T6439"/>
      <c r="U6439"/>
      <c r="V6439"/>
      <c r="Y6439"/>
      <c r="Z6439"/>
      <c r="AA6439"/>
      <c r="AB6439"/>
      <c r="AC6439"/>
      <c r="AD6439"/>
      <c r="AE6439"/>
      <c r="AF6439"/>
      <c r="AG6439"/>
      <c r="AH6439"/>
      <c r="AI6439"/>
      <c r="AJ6439"/>
      <c r="AK6439"/>
      <c r="AL6439"/>
    </row>
    <row r="6440" spans="3:38" ht="15" customHeight="1" x14ac:dyDescent="0.35">
      <c r="C6440"/>
      <c r="D6440"/>
      <c r="E6440"/>
      <c r="F6440"/>
      <c r="G6440"/>
      <c r="H6440"/>
      <c r="I6440"/>
      <c r="J6440"/>
      <c r="K6440"/>
      <c r="L6440"/>
      <c r="M6440"/>
      <c r="N6440"/>
      <c r="O6440"/>
      <c r="S6440"/>
      <c r="T6440"/>
      <c r="U6440"/>
      <c r="V6440"/>
      <c r="Y6440"/>
      <c r="Z6440"/>
      <c r="AA6440"/>
      <c r="AB6440"/>
      <c r="AC6440"/>
      <c r="AD6440"/>
      <c r="AE6440"/>
      <c r="AF6440"/>
      <c r="AG6440"/>
      <c r="AH6440"/>
      <c r="AI6440"/>
      <c r="AJ6440"/>
      <c r="AK6440"/>
      <c r="AL6440"/>
    </row>
    <row r="6441" spans="3:38" ht="15" customHeight="1" x14ac:dyDescent="0.35">
      <c r="C6441"/>
      <c r="D6441"/>
      <c r="E6441"/>
      <c r="F6441"/>
      <c r="G6441"/>
      <c r="H6441"/>
      <c r="I6441"/>
      <c r="J6441"/>
      <c r="K6441"/>
      <c r="L6441"/>
      <c r="M6441"/>
      <c r="N6441"/>
      <c r="O6441"/>
      <c r="S6441"/>
      <c r="T6441"/>
      <c r="U6441"/>
      <c r="V6441"/>
      <c r="Y6441"/>
      <c r="Z6441"/>
      <c r="AA6441"/>
      <c r="AB6441"/>
      <c r="AC6441"/>
      <c r="AD6441"/>
      <c r="AE6441"/>
      <c r="AF6441"/>
      <c r="AG6441"/>
      <c r="AH6441"/>
      <c r="AI6441"/>
      <c r="AJ6441"/>
      <c r="AK6441"/>
      <c r="AL6441"/>
    </row>
    <row r="6442" spans="3:38" ht="15" customHeight="1" x14ac:dyDescent="0.35">
      <c r="C6442"/>
      <c r="D6442"/>
      <c r="E6442"/>
      <c r="F6442"/>
      <c r="G6442"/>
      <c r="H6442"/>
      <c r="I6442"/>
      <c r="J6442"/>
      <c r="K6442"/>
      <c r="L6442"/>
      <c r="M6442"/>
      <c r="N6442"/>
      <c r="O6442"/>
      <c r="S6442"/>
      <c r="T6442"/>
      <c r="U6442"/>
      <c r="V6442"/>
      <c r="Y6442"/>
      <c r="Z6442"/>
      <c r="AA6442"/>
      <c r="AB6442"/>
      <c r="AC6442"/>
      <c r="AD6442"/>
      <c r="AE6442"/>
      <c r="AF6442"/>
      <c r="AG6442"/>
      <c r="AH6442"/>
      <c r="AI6442"/>
      <c r="AJ6442"/>
      <c r="AK6442"/>
      <c r="AL6442"/>
    </row>
    <row r="6443" spans="3:38" ht="15" customHeight="1" x14ac:dyDescent="0.35">
      <c r="C6443"/>
      <c r="D6443"/>
      <c r="E6443"/>
      <c r="F6443"/>
      <c r="G6443"/>
      <c r="H6443"/>
      <c r="I6443"/>
      <c r="J6443"/>
      <c r="K6443"/>
      <c r="L6443"/>
      <c r="M6443"/>
      <c r="N6443"/>
      <c r="O6443"/>
      <c r="S6443"/>
      <c r="T6443"/>
      <c r="U6443"/>
      <c r="V6443"/>
      <c r="Y6443"/>
      <c r="Z6443"/>
      <c r="AA6443"/>
      <c r="AB6443"/>
      <c r="AC6443"/>
      <c r="AD6443"/>
      <c r="AE6443"/>
      <c r="AF6443"/>
      <c r="AG6443"/>
      <c r="AH6443"/>
      <c r="AI6443"/>
      <c r="AJ6443"/>
      <c r="AK6443"/>
      <c r="AL6443"/>
    </row>
    <row r="6444" spans="3:38" ht="15" customHeight="1" x14ac:dyDescent="0.35">
      <c r="C6444"/>
      <c r="D6444"/>
      <c r="E6444"/>
      <c r="F6444"/>
      <c r="G6444"/>
      <c r="H6444"/>
      <c r="I6444"/>
      <c r="J6444"/>
      <c r="K6444"/>
      <c r="L6444"/>
      <c r="M6444"/>
      <c r="N6444"/>
      <c r="O6444"/>
      <c r="S6444"/>
      <c r="T6444"/>
      <c r="U6444"/>
      <c r="V6444"/>
      <c r="Y6444"/>
      <c r="Z6444"/>
      <c r="AA6444"/>
      <c r="AB6444"/>
      <c r="AC6444"/>
      <c r="AD6444"/>
      <c r="AE6444"/>
      <c r="AF6444"/>
      <c r="AG6444"/>
      <c r="AH6444"/>
      <c r="AI6444"/>
      <c r="AJ6444"/>
      <c r="AK6444"/>
      <c r="AL6444"/>
    </row>
    <row r="6445" spans="3:38" ht="15" customHeight="1" x14ac:dyDescent="0.35">
      <c r="C6445"/>
      <c r="D6445"/>
      <c r="E6445"/>
      <c r="F6445"/>
      <c r="G6445"/>
      <c r="H6445"/>
      <c r="I6445"/>
      <c r="J6445"/>
      <c r="K6445"/>
      <c r="L6445"/>
      <c r="M6445"/>
      <c r="N6445"/>
      <c r="O6445"/>
      <c r="S6445"/>
      <c r="T6445"/>
      <c r="U6445"/>
      <c r="V6445"/>
      <c r="Y6445"/>
      <c r="Z6445"/>
      <c r="AA6445"/>
      <c r="AB6445"/>
      <c r="AC6445"/>
      <c r="AD6445"/>
      <c r="AE6445"/>
      <c r="AF6445"/>
      <c r="AG6445"/>
      <c r="AH6445"/>
      <c r="AI6445"/>
      <c r="AJ6445"/>
      <c r="AK6445"/>
      <c r="AL6445"/>
    </row>
    <row r="6446" spans="3:38" ht="15" customHeight="1" x14ac:dyDescent="0.35">
      <c r="C6446"/>
      <c r="D6446"/>
      <c r="E6446"/>
      <c r="F6446"/>
      <c r="G6446"/>
      <c r="H6446"/>
      <c r="I6446"/>
      <c r="J6446"/>
      <c r="K6446"/>
      <c r="L6446"/>
      <c r="M6446"/>
      <c r="N6446"/>
      <c r="O6446"/>
      <c r="S6446"/>
      <c r="T6446"/>
      <c r="U6446"/>
      <c r="V6446"/>
      <c r="Y6446"/>
      <c r="Z6446"/>
      <c r="AA6446"/>
      <c r="AB6446"/>
      <c r="AC6446"/>
      <c r="AD6446"/>
      <c r="AE6446"/>
      <c r="AF6446"/>
      <c r="AG6446"/>
      <c r="AH6446"/>
      <c r="AI6446"/>
      <c r="AJ6446"/>
      <c r="AK6446"/>
      <c r="AL6446"/>
    </row>
    <row r="6447" spans="3:38" ht="15" customHeight="1" x14ac:dyDescent="0.35">
      <c r="C6447"/>
      <c r="D6447"/>
      <c r="E6447"/>
      <c r="F6447"/>
      <c r="G6447"/>
      <c r="H6447"/>
      <c r="I6447"/>
      <c r="J6447"/>
      <c r="K6447"/>
      <c r="L6447"/>
      <c r="M6447"/>
      <c r="N6447"/>
      <c r="O6447"/>
      <c r="S6447"/>
      <c r="T6447"/>
      <c r="U6447"/>
      <c r="V6447"/>
      <c r="Y6447"/>
      <c r="Z6447"/>
      <c r="AA6447"/>
      <c r="AB6447"/>
      <c r="AC6447"/>
      <c r="AD6447"/>
      <c r="AE6447"/>
      <c r="AF6447"/>
      <c r="AG6447"/>
      <c r="AH6447"/>
      <c r="AI6447"/>
      <c r="AJ6447"/>
      <c r="AK6447"/>
      <c r="AL6447"/>
    </row>
    <row r="6448" spans="3:38" ht="15" customHeight="1" x14ac:dyDescent="0.35">
      <c r="C6448"/>
      <c r="D6448"/>
      <c r="E6448"/>
      <c r="F6448"/>
      <c r="G6448"/>
      <c r="H6448"/>
      <c r="I6448"/>
      <c r="J6448"/>
      <c r="K6448"/>
      <c r="L6448"/>
      <c r="M6448"/>
      <c r="N6448"/>
      <c r="O6448"/>
      <c r="S6448"/>
      <c r="T6448"/>
      <c r="U6448"/>
      <c r="V6448"/>
      <c r="Y6448"/>
      <c r="Z6448"/>
      <c r="AA6448"/>
      <c r="AB6448"/>
      <c r="AC6448"/>
      <c r="AD6448"/>
      <c r="AE6448"/>
      <c r="AF6448"/>
      <c r="AG6448"/>
      <c r="AH6448"/>
      <c r="AI6448"/>
      <c r="AJ6448"/>
      <c r="AK6448"/>
      <c r="AL6448"/>
    </row>
    <row r="6449" spans="3:38" ht="15" customHeight="1" x14ac:dyDescent="0.35">
      <c r="C6449"/>
      <c r="D6449"/>
      <c r="E6449"/>
      <c r="F6449"/>
      <c r="G6449"/>
      <c r="H6449"/>
      <c r="I6449"/>
      <c r="J6449"/>
      <c r="K6449"/>
      <c r="L6449"/>
      <c r="M6449"/>
      <c r="N6449"/>
      <c r="O6449"/>
      <c r="S6449"/>
      <c r="T6449"/>
      <c r="U6449"/>
      <c r="V6449"/>
      <c r="Y6449"/>
      <c r="Z6449"/>
      <c r="AA6449"/>
      <c r="AB6449"/>
      <c r="AC6449"/>
      <c r="AD6449"/>
      <c r="AE6449"/>
      <c r="AF6449"/>
      <c r="AG6449"/>
      <c r="AH6449"/>
      <c r="AI6449"/>
      <c r="AJ6449"/>
      <c r="AK6449"/>
      <c r="AL6449"/>
    </row>
    <row r="6450" spans="3:38" ht="15" customHeight="1" x14ac:dyDescent="0.35">
      <c r="C6450"/>
      <c r="D6450"/>
      <c r="E6450"/>
      <c r="F6450"/>
      <c r="G6450"/>
      <c r="H6450"/>
      <c r="I6450"/>
      <c r="J6450"/>
      <c r="K6450"/>
      <c r="L6450"/>
      <c r="M6450"/>
      <c r="N6450"/>
      <c r="O6450"/>
      <c r="S6450"/>
      <c r="T6450"/>
      <c r="U6450"/>
      <c r="V6450"/>
      <c r="Y6450"/>
      <c r="Z6450"/>
      <c r="AA6450"/>
      <c r="AB6450"/>
      <c r="AC6450"/>
      <c r="AD6450"/>
      <c r="AE6450"/>
      <c r="AF6450"/>
      <c r="AG6450"/>
      <c r="AH6450"/>
      <c r="AI6450"/>
      <c r="AJ6450"/>
      <c r="AK6450"/>
      <c r="AL6450"/>
    </row>
    <row r="6451" spans="3:38" ht="15" customHeight="1" x14ac:dyDescent="0.35">
      <c r="C6451"/>
      <c r="D6451"/>
      <c r="E6451"/>
      <c r="F6451"/>
      <c r="G6451"/>
      <c r="H6451"/>
      <c r="I6451"/>
      <c r="J6451"/>
      <c r="K6451"/>
      <c r="L6451"/>
      <c r="M6451"/>
      <c r="N6451"/>
      <c r="O6451"/>
      <c r="S6451"/>
      <c r="T6451"/>
      <c r="U6451"/>
      <c r="V6451"/>
      <c r="Y6451"/>
      <c r="Z6451"/>
      <c r="AA6451"/>
      <c r="AB6451"/>
      <c r="AC6451"/>
      <c r="AD6451"/>
      <c r="AE6451"/>
      <c r="AF6451"/>
      <c r="AG6451"/>
      <c r="AH6451"/>
      <c r="AI6451"/>
      <c r="AJ6451"/>
      <c r="AK6451"/>
      <c r="AL6451"/>
    </row>
    <row r="6452" spans="3:38" ht="15" customHeight="1" x14ac:dyDescent="0.35">
      <c r="C6452"/>
      <c r="D6452"/>
      <c r="E6452"/>
      <c r="F6452"/>
      <c r="G6452"/>
      <c r="H6452"/>
      <c r="I6452"/>
      <c r="J6452"/>
      <c r="K6452"/>
      <c r="L6452"/>
      <c r="M6452"/>
      <c r="N6452"/>
      <c r="O6452"/>
      <c r="S6452"/>
      <c r="T6452"/>
      <c r="U6452"/>
      <c r="V6452"/>
      <c r="Y6452"/>
      <c r="Z6452"/>
      <c r="AA6452"/>
      <c r="AB6452"/>
      <c r="AC6452"/>
      <c r="AD6452"/>
      <c r="AE6452"/>
      <c r="AF6452"/>
      <c r="AG6452"/>
      <c r="AH6452"/>
      <c r="AI6452"/>
      <c r="AJ6452"/>
      <c r="AK6452"/>
      <c r="AL6452"/>
    </row>
    <row r="6453" spans="3:38" ht="15" customHeight="1" x14ac:dyDescent="0.35">
      <c r="C6453"/>
      <c r="D6453"/>
      <c r="E6453"/>
      <c r="F6453"/>
      <c r="G6453"/>
      <c r="H6453"/>
      <c r="I6453"/>
      <c r="J6453"/>
      <c r="K6453"/>
      <c r="L6453"/>
      <c r="M6453"/>
      <c r="N6453"/>
      <c r="O6453"/>
      <c r="S6453"/>
      <c r="T6453"/>
      <c r="U6453"/>
      <c r="V6453"/>
      <c r="Y6453"/>
      <c r="Z6453"/>
      <c r="AA6453"/>
      <c r="AB6453"/>
      <c r="AC6453"/>
      <c r="AD6453"/>
      <c r="AE6453"/>
      <c r="AF6453"/>
      <c r="AG6453"/>
      <c r="AH6453"/>
      <c r="AI6453"/>
      <c r="AJ6453"/>
      <c r="AK6453"/>
      <c r="AL6453"/>
    </row>
    <row r="6454" spans="3:38" ht="15" customHeight="1" x14ac:dyDescent="0.35">
      <c r="C6454"/>
      <c r="D6454"/>
      <c r="E6454"/>
      <c r="F6454"/>
      <c r="G6454"/>
      <c r="H6454"/>
      <c r="I6454"/>
      <c r="J6454"/>
      <c r="K6454"/>
      <c r="L6454"/>
      <c r="M6454"/>
      <c r="N6454"/>
      <c r="O6454"/>
      <c r="S6454"/>
      <c r="T6454"/>
      <c r="U6454"/>
      <c r="V6454"/>
      <c r="Y6454"/>
      <c r="Z6454"/>
      <c r="AA6454"/>
      <c r="AB6454"/>
      <c r="AC6454"/>
      <c r="AD6454"/>
      <c r="AE6454"/>
      <c r="AF6454"/>
      <c r="AG6454"/>
      <c r="AH6454"/>
      <c r="AI6454"/>
      <c r="AJ6454"/>
      <c r="AK6454"/>
      <c r="AL6454"/>
    </row>
    <row r="6455" spans="3:38" ht="15" customHeight="1" x14ac:dyDescent="0.35">
      <c r="C6455"/>
      <c r="D6455"/>
      <c r="E6455"/>
      <c r="F6455"/>
      <c r="G6455"/>
      <c r="H6455"/>
      <c r="I6455"/>
      <c r="J6455"/>
      <c r="K6455"/>
      <c r="L6455"/>
      <c r="M6455"/>
      <c r="N6455"/>
      <c r="O6455"/>
      <c r="S6455"/>
      <c r="T6455"/>
      <c r="U6455"/>
      <c r="V6455"/>
      <c r="Y6455"/>
      <c r="Z6455"/>
      <c r="AA6455"/>
      <c r="AB6455"/>
      <c r="AC6455"/>
      <c r="AD6455"/>
      <c r="AE6455"/>
      <c r="AF6455"/>
      <c r="AG6455"/>
      <c r="AH6455"/>
      <c r="AI6455"/>
      <c r="AJ6455"/>
      <c r="AK6455"/>
      <c r="AL6455"/>
    </row>
    <row r="6456" spans="3:38" ht="15" customHeight="1" x14ac:dyDescent="0.35">
      <c r="C6456"/>
      <c r="D6456"/>
      <c r="E6456"/>
      <c r="F6456"/>
      <c r="G6456"/>
      <c r="H6456"/>
      <c r="I6456"/>
      <c r="J6456"/>
      <c r="K6456"/>
      <c r="L6456"/>
      <c r="M6456"/>
      <c r="N6456"/>
      <c r="O6456"/>
      <c r="S6456"/>
      <c r="T6456"/>
      <c r="U6456"/>
      <c r="V6456"/>
      <c r="Y6456"/>
      <c r="Z6456"/>
      <c r="AA6456"/>
      <c r="AB6456"/>
      <c r="AC6456"/>
      <c r="AD6456"/>
      <c r="AE6456"/>
      <c r="AF6456"/>
      <c r="AG6456"/>
      <c r="AH6456"/>
      <c r="AI6456"/>
      <c r="AJ6456"/>
      <c r="AK6456"/>
      <c r="AL6456"/>
    </row>
    <row r="6457" spans="3:38" ht="15" customHeight="1" x14ac:dyDescent="0.35">
      <c r="C6457"/>
      <c r="D6457"/>
      <c r="E6457"/>
      <c r="F6457"/>
      <c r="G6457"/>
      <c r="H6457"/>
      <c r="I6457"/>
      <c r="J6457"/>
      <c r="K6457"/>
      <c r="L6457"/>
      <c r="M6457"/>
      <c r="N6457"/>
      <c r="O6457"/>
      <c r="S6457"/>
      <c r="T6457"/>
      <c r="U6457"/>
      <c r="V6457"/>
      <c r="Y6457"/>
      <c r="Z6457"/>
      <c r="AA6457"/>
      <c r="AB6457"/>
      <c r="AC6457"/>
      <c r="AD6457"/>
      <c r="AE6457"/>
      <c r="AF6457"/>
      <c r="AG6457"/>
      <c r="AH6457"/>
      <c r="AI6457"/>
      <c r="AJ6457"/>
      <c r="AK6457"/>
      <c r="AL6457"/>
    </row>
    <row r="6458" spans="3:38" ht="15" customHeight="1" x14ac:dyDescent="0.35">
      <c r="C6458"/>
      <c r="D6458"/>
      <c r="E6458"/>
      <c r="F6458"/>
      <c r="G6458"/>
      <c r="H6458"/>
      <c r="I6458"/>
      <c r="J6458"/>
      <c r="K6458"/>
      <c r="L6458"/>
      <c r="M6458"/>
      <c r="N6458"/>
      <c r="O6458"/>
      <c r="S6458"/>
      <c r="T6458"/>
      <c r="U6458"/>
      <c r="V6458"/>
      <c r="Y6458"/>
      <c r="Z6458"/>
      <c r="AA6458"/>
      <c r="AB6458"/>
      <c r="AC6458"/>
      <c r="AD6458"/>
      <c r="AE6458"/>
      <c r="AF6458"/>
      <c r="AG6458"/>
      <c r="AH6458"/>
      <c r="AI6458"/>
      <c r="AJ6458"/>
      <c r="AK6458"/>
      <c r="AL6458"/>
    </row>
    <row r="6459" spans="3:38" ht="15" customHeight="1" x14ac:dyDescent="0.35">
      <c r="C6459"/>
      <c r="D6459"/>
      <c r="E6459"/>
      <c r="F6459"/>
      <c r="G6459"/>
      <c r="H6459"/>
      <c r="I6459"/>
      <c r="J6459"/>
      <c r="K6459"/>
      <c r="L6459"/>
      <c r="M6459"/>
      <c r="N6459"/>
      <c r="O6459"/>
      <c r="S6459"/>
      <c r="T6459"/>
      <c r="U6459"/>
      <c r="V6459"/>
      <c r="Y6459"/>
      <c r="Z6459"/>
      <c r="AA6459"/>
      <c r="AB6459"/>
      <c r="AC6459"/>
      <c r="AD6459"/>
      <c r="AE6459"/>
      <c r="AF6459"/>
      <c r="AG6459"/>
      <c r="AH6459"/>
      <c r="AI6459"/>
      <c r="AJ6459"/>
      <c r="AK6459"/>
      <c r="AL6459"/>
    </row>
    <row r="6460" spans="3:38" ht="15" customHeight="1" x14ac:dyDescent="0.35">
      <c r="C6460"/>
      <c r="D6460"/>
      <c r="E6460"/>
      <c r="F6460"/>
      <c r="G6460"/>
      <c r="H6460"/>
      <c r="I6460"/>
      <c r="J6460"/>
      <c r="K6460"/>
      <c r="L6460"/>
      <c r="M6460"/>
      <c r="N6460"/>
      <c r="O6460"/>
      <c r="S6460"/>
      <c r="T6460"/>
      <c r="U6460"/>
      <c r="V6460"/>
      <c r="Y6460"/>
      <c r="Z6460"/>
      <c r="AA6460"/>
      <c r="AB6460"/>
      <c r="AC6460"/>
      <c r="AD6460"/>
      <c r="AE6460"/>
      <c r="AF6460"/>
      <c r="AG6460"/>
      <c r="AH6460"/>
      <c r="AI6460"/>
      <c r="AJ6460"/>
      <c r="AK6460"/>
      <c r="AL6460"/>
    </row>
    <row r="6461" spans="3:38" ht="15" customHeight="1" x14ac:dyDescent="0.35">
      <c r="C6461"/>
      <c r="D6461"/>
      <c r="E6461"/>
      <c r="F6461"/>
      <c r="G6461"/>
      <c r="H6461"/>
      <c r="I6461"/>
      <c r="J6461"/>
      <c r="K6461"/>
      <c r="L6461"/>
      <c r="M6461"/>
      <c r="N6461"/>
      <c r="O6461"/>
      <c r="S6461"/>
      <c r="T6461"/>
      <c r="U6461"/>
      <c r="V6461"/>
      <c r="Y6461"/>
      <c r="Z6461"/>
      <c r="AA6461"/>
      <c r="AB6461"/>
      <c r="AC6461"/>
      <c r="AD6461"/>
      <c r="AE6461"/>
      <c r="AF6461"/>
      <c r="AG6461"/>
      <c r="AH6461"/>
      <c r="AI6461"/>
      <c r="AJ6461"/>
      <c r="AK6461"/>
      <c r="AL6461"/>
    </row>
    <row r="6462" spans="3:38" ht="15" customHeight="1" x14ac:dyDescent="0.35">
      <c r="C6462"/>
      <c r="D6462"/>
      <c r="E6462"/>
      <c r="F6462"/>
      <c r="G6462"/>
      <c r="H6462"/>
      <c r="I6462"/>
      <c r="J6462"/>
      <c r="K6462"/>
      <c r="L6462"/>
      <c r="M6462"/>
      <c r="N6462"/>
      <c r="O6462"/>
      <c r="S6462"/>
      <c r="T6462"/>
      <c r="U6462"/>
      <c r="V6462"/>
      <c r="Y6462"/>
      <c r="Z6462"/>
      <c r="AA6462"/>
      <c r="AB6462"/>
      <c r="AC6462"/>
      <c r="AD6462"/>
      <c r="AE6462"/>
      <c r="AF6462"/>
      <c r="AG6462"/>
      <c r="AH6462"/>
      <c r="AI6462"/>
      <c r="AJ6462"/>
      <c r="AK6462"/>
      <c r="AL6462"/>
    </row>
    <row r="6463" spans="3:38" ht="15" customHeight="1" x14ac:dyDescent="0.35">
      <c r="C6463"/>
      <c r="D6463"/>
      <c r="E6463"/>
      <c r="F6463"/>
      <c r="G6463"/>
      <c r="H6463"/>
      <c r="I6463"/>
      <c r="J6463"/>
      <c r="K6463"/>
      <c r="L6463"/>
      <c r="M6463"/>
      <c r="N6463"/>
      <c r="O6463"/>
      <c r="S6463"/>
      <c r="T6463"/>
      <c r="U6463"/>
      <c r="V6463"/>
      <c r="Y6463"/>
      <c r="Z6463"/>
      <c r="AA6463"/>
      <c r="AB6463"/>
      <c r="AC6463"/>
      <c r="AD6463"/>
      <c r="AE6463"/>
      <c r="AF6463"/>
      <c r="AG6463"/>
      <c r="AH6463"/>
      <c r="AI6463"/>
      <c r="AJ6463"/>
      <c r="AK6463"/>
      <c r="AL6463"/>
    </row>
    <row r="6464" spans="3:38" ht="15" customHeight="1" x14ac:dyDescent="0.35">
      <c r="C6464"/>
      <c r="D6464"/>
      <c r="E6464"/>
      <c r="F6464"/>
      <c r="G6464"/>
      <c r="H6464"/>
      <c r="I6464"/>
      <c r="J6464"/>
      <c r="K6464"/>
      <c r="L6464"/>
      <c r="M6464"/>
      <c r="N6464"/>
      <c r="O6464"/>
      <c r="S6464"/>
      <c r="T6464"/>
      <c r="U6464"/>
      <c r="V6464"/>
      <c r="Y6464"/>
      <c r="Z6464"/>
      <c r="AA6464"/>
      <c r="AB6464"/>
      <c r="AC6464"/>
      <c r="AD6464"/>
      <c r="AE6464"/>
      <c r="AF6464"/>
      <c r="AG6464"/>
      <c r="AH6464"/>
      <c r="AI6464"/>
      <c r="AJ6464"/>
      <c r="AK6464"/>
      <c r="AL6464"/>
    </row>
    <row r="6465" spans="3:38" ht="15" customHeight="1" x14ac:dyDescent="0.35">
      <c r="C6465"/>
      <c r="D6465"/>
      <c r="E6465"/>
      <c r="F6465"/>
      <c r="G6465"/>
      <c r="H6465"/>
      <c r="I6465"/>
      <c r="J6465"/>
      <c r="K6465"/>
      <c r="L6465"/>
      <c r="M6465"/>
      <c r="N6465"/>
      <c r="O6465"/>
      <c r="S6465"/>
      <c r="T6465"/>
      <c r="U6465"/>
      <c r="V6465"/>
      <c r="Y6465"/>
      <c r="Z6465"/>
      <c r="AA6465"/>
      <c r="AB6465"/>
      <c r="AC6465"/>
      <c r="AD6465"/>
      <c r="AE6465"/>
      <c r="AF6465"/>
      <c r="AG6465"/>
      <c r="AH6465"/>
      <c r="AI6465"/>
      <c r="AJ6465"/>
      <c r="AK6465"/>
      <c r="AL6465"/>
    </row>
    <row r="6466" spans="3:38" ht="15" customHeight="1" x14ac:dyDescent="0.35">
      <c r="C6466"/>
      <c r="D6466"/>
      <c r="E6466"/>
      <c r="F6466"/>
      <c r="G6466"/>
      <c r="H6466"/>
      <c r="I6466"/>
      <c r="J6466"/>
      <c r="K6466"/>
      <c r="L6466"/>
      <c r="M6466"/>
      <c r="N6466"/>
      <c r="O6466"/>
      <c r="S6466"/>
      <c r="T6466"/>
      <c r="U6466"/>
      <c r="V6466"/>
      <c r="Y6466"/>
      <c r="Z6466"/>
      <c r="AA6466"/>
      <c r="AB6466"/>
      <c r="AC6466"/>
      <c r="AD6466"/>
      <c r="AE6466"/>
      <c r="AF6466"/>
      <c r="AG6466"/>
      <c r="AH6466"/>
      <c r="AI6466"/>
      <c r="AJ6466"/>
      <c r="AK6466"/>
      <c r="AL6466"/>
    </row>
    <row r="6467" spans="3:38" ht="15" customHeight="1" x14ac:dyDescent="0.35">
      <c r="C6467"/>
      <c r="D6467"/>
      <c r="E6467"/>
      <c r="F6467"/>
      <c r="G6467"/>
      <c r="H6467"/>
      <c r="I6467"/>
      <c r="J6467"/>
      <c r="K6467"/>
      <c r="L6467"/>
      <c r="M6467"/>
      <c r="N6467"/>
      <c r="O6467"/>
      <c r="S6467"/>
      <c r="T6467"/>
      <c r="U6467"/>
      <c r="V6467"/>
      <c r="Y6467"/>
      <c r="Z6467"/>
      <c r="AA6467"/>
      <c r="AB6467"/>
      <c r="AC6467"/>
      <c r="AD6467"/>
      <c r="AE6467"/>
      <c r="AF6467"/>
      <c r="AG6467"/>
      <c r="AH6467"/>
      <c r="AI6467"/>
      <c r="AJ6467"/>
      <c r="AK6467"/>
      <c r="AL6467"/>
    </row>
    <row r="6468" spans="3:38" ht="15" customHeight="1" x14ac:dyDescent="0.35">
      <c r="C6468"/>
      <c r="D6468"/>
      <c r="E6468"/>
      <c r="F6468"/>
      <c r="G6468"/>
      <c r="H6468"/>
      <c r="I6468"/>
      <c r="J6468"/>
      <c r="K6468"/>
      <c r="L6468"/>
      <c r="M6468"/>
      <c r="N6468"/>
      <c r="O6468"/>
      <c r="S6468"/>
      <c r="T6468"/>
      <c r="U6468"/>
      <c r="V6468"/>
      <c r="Y6468"/>
      <c r="Z6468"/>
      <c r="AA6468"/>
      <c r="AB6468"/>
      <c r="AC6468"/>
      <c r="AD6468"/>
      <c r="AE6468"/>
      <c r="AF6468"/>
      <c r="AG6468"/>
      <c r="AH6468"/>
      <c r="AI6468"/>
      <c r="AJ6468"/>
      <c r="AK6468"/>
      <c r="AL6468"/>
    </row>
    <row r="6469" spans="3:38" ht="15" customHeight="1" x14ac:dyDescent="0.35">
      <c r="C6469"/>
      <c r="D6469"/>
      <c r="E6469"/>
      <c r="F6469"/>
      <c r="G6469"/>
      <c r="H6469"/>
      <c r="I6469"/>
      <c r="J6469"/>
      <c r="K6469"/>
      <c r="L6469"/>
      <c r="M6469"/>
      <c r="N6469"/>
      <c r="O6469"/>
      <c r="S6469"/>
      <c r="T6469"/>
      <c r="U6469"/>
      <c r="V6469"/>
      <c r="Y6469"/>
      <c r="Z6469"/>
      <c r="AA6469"/>
      <c r="AB6469"/>
      <c r="AC6469"/>
      <c r="AD6469"/>
      <c r="AE6469"/>
      <c r="AF6469"/>
      <c r="AG6469"/>
      <c r="AH6469"/>
      <c r="AI6469"/>
      <c r="AJ6469"/>
      <c r="AK6469"/>
      <c r="AL6469"/>
    </row>
    <row r="6470" spans="3:38" ht="15" customHeight="1" x14ac:dyDescent="0.35">
      <c r="C6470"/>
      <c r="D6470"/>
      <c r="E6470"/>
      <c r="F6470"/>
      <c r="G6470"/>
      <c r="H6470"/>
      <c r="I6470"/>
      <c r="J6470"/>
      <c r="K6470"/>
      <c r="L6470"/>
      <c r="M6470"/>
      <c r="N6470"/>
      <c r="O6470"/>
      <c r="S6470"/>
      <c r="T6470"/>
      <c r="U6470"/>
      <c r="V6470"/>
      <c r="Y6470"/>
      <c r="Z6470"/>
      <c r="AA6470"/>
      <c r="AB6470"/>
      <c r="AC6470"/>
      <c r="AD6470"/>
      <c r="AE6470"/>
      <c r="AF6470"/>
      <c r="AG6470"/>
      <c r="AH6470"/>
      <c r="AI6470"/>
      <c r="AJ6470"/>
      <c r="AK6470"/>
      <c r="AL6470"/>
    </row>
    <row r="6471" spans="3:38" ht="15" customHeight="1" x14ac:dyDescent="0.35">
      <c r="C6471"/>
      <c r="D6471"/>
      <c r="E6471"/>
      <c r="F6471"/>
      <c r="G6471"/>
      <c r="H6471"/>
      <c r="I6471"/>
      <c r="J6471"/>
      <c r="K6471"/>
      <c r="L6471"/>
      <c r="M6471"/>
      <c r="N6471"/>
      <c r="O6471"/>
      <c r="S6471"/>
      <c r="T6471"/>
      <c r="U6471"/>
      <c r="V6471"/>
      <c r="Y6471"/>
      <c r="Z6471"/>
      <c r="AA6471"/>
      <c r="AB6471"/>
      <c r="AC6471"/>
      <c r="AD6471"/>
      <c r="AE6471"/>
      <c r="AF6471"/>
      <c r="AG6471"/>
      <c r="AH6471"/>
      <c r="AI6471"/>
      <c r="AJ6471"/>
      <c r="AK6471"/>
      <c r="AL6471"/>
    </row>
    <row r="6472" spans="3:38" ht="15" customHeight="1" x14ac:dyDescent="0.35">
      <c r="C6472"/>
      <c r="D6472"/>
      <c r="E6472"/>
      <c r="F6472"/>
      <c r="G6472"/>
      <c r="H6472"/>
      <c r="I6472"/>
      <c r="J6472"/>
      <c r="K6472"/>
      <c r="L6472"/>
      <c r="M6472"/>
      <c r="N6472"/>
      <c r="O6472"/>
      <c r="S6472"/>
      <c r="T6472"/>
      <c r="U6472"/>
      <c r="V6472"/>
      <c r="Y6472"/>
      <c r="Z6472"/>
      <c r="AA6472"/>
      <c r="AB6472"/>
      <c r="AC6472"/>
      <c r="AD6472"/>
      <c r="AE6472"/>
      <c r="AF6472"/>
      <c r="AG6472"/>
      <c r="AH6472"/>
      <c r="AI6472"/>
      <c r="AJ6472"/>
      <c r="AK6472"/>
      <c r="AL6472"/>
    </row>
    <row r="6473" spans="3:38" ht="15" customHeight="1" x14ac:dyDescent="0.35">
      <c r="C6473"/>
      <c r="D6473"/>
      <c r="E6473"/>
      <c r="F6473"/>
      <c r="G6473"/>
      <c r="H6473"/>
      <c r="I6473"/>
      <c r="J6473"/>
      <c r="K6473"/>
      <c r="L6473"/>
      <c r="M6473"/>
      <c r="N6473"/>
      <c r="O6473"/>
      <c r="S6473"/>
      <c r="T6473"/>
      <c r="U6473"/>
      <c r="V6473"/>
      <c r="Y6473"/>
      <c r="Z6473"/>
      <c r="AA6473"/>
      <c r="AB6473"/>
      <c r="AC6473"/>
      <c r="AD6473"/>
      <c r="AE6473"/>
      <c r="AF6473"/>
      <c r="AG6473"/>
      <c r="AH6473"/>
      <c r="AI6473"/>
      <c r="AJ6473"/>
      <c r="AK6473"/>
      <c r="AL6473"/>
    </row>
    <row r="6474" spans="3:38" ht="15" customHeight="1" x14ac:dyDescent="0.35">
      <c r="C6474"/>
      <c r="D6474"/>
      <c r="E6474"/>
      <c r="F6474"/>
      <c r="G6474"/>
      <c r="H6474"/>
      <c r="I6474"/>
      <c r="J6474"/>
      <c r="K6474"/>
      <c r="L6474"/>
      <c r="M6474"/>
      <c r="N6474"/>
      <c r="O6474"/>
      <c r="S6474"/>
      <c r="T6474"/>
      <c r="U6474"/>
      <c r="V6474"/>
      <c r="Y6474"/>
      <c r="Z6474"/>
      <c r="AA6474"/>
      <c r="AB6474"/>
      <c r="AC6474"/>
      <c r="AD6474"/>
      <c r="AE6474"/>
      <c r="AF6474"/>
      <c r="AG6474"/>
      <c r="AH6474"/>
      <c r="AI6474"/>
      <c r="AJ6474"/>
      <c r="AK6474"/>
      <c r="AL6474"/>
    </row>
    <row r="6475" spans="3:38" ht="15" customHeight="1" x14ac:dyDescent="0.35">
      <c r="C6475"/>
      <c r="D6475"/>
      <c r="E6475"/>
      <c r="F6475"/>
      <c r="G6475"/>
      <c r="H6475"/>
      <c r="I6475"/>
      <c r="J6475"/>
      <c r="K6475"/>
      <c r="L6475"/>
      <c r="M6475"/>
      <c r="N6475"/>
      <c r="O6475"/>
      <c r="S6475"/>
      <c r="T6475"/>
      <c r="U6475"/>
      <c r="V6475"/>
      <c r="Y6475"/>
      <c r="Z6475"/>
      <c r="AA6475"/>
      <c r="AB6475"/>
      <c r="AC6475"/>
      <c r="AD6475"/>
      <c r="AE6475"/>
      <c r="AF6475"/>
      <c r="AG6475"/>
      <c r="AH6475"/>
      <c r="AI6475"/>
      <c r="AJ6475"/>
      <c r="AK6475"/>
      <c r="AL6475"/>
    </row>
    <row r="6476" spans="3:38" ht="15" customHeight="1" x14ac:dyDescent="0.35">
      <c r="C6476"/>
      <c r="D6476"/>
      <c r="E6476"/>
      <c r="F6476"/>
      <c r="G6476"/>
      <c r="H6476"/>
      <c r="I6476"/>
      <c r="J6476"/>
      <c r="K6476"/>
      <c r="L6476"/>
      <c r="M6476"/>
      <c r="N6476"/>
      <c r="O6476"/>
      <c r="S6476"/>
      <c r="T6476"/>
      <c r="U6476"/>
      <c r="V6476"/>
      <c r="Y6476"/>
      <c r="Z6476"/>
      <c r="AA6476"/>
      <c r="AB6476"/>
      <c r="AC6476"/>
      <c r="AD6476"/>
      <c r="AE6476"/>
      <c r="AF6476"/>
      <c r="AG6476"/>
      <c r="AH6476"/>
      <c r="AI6476"/>
      <c r="AJ6476"/>
      <c r="AK6476"/>
      <c r="AL6476"/>
    </row>
    <row r="6477" spans="3:38" ht="15" customHeight="1" x14ac:dyDescent="0.35">
      <c r="C6477"/>
      <c r="D6477"/>
      <c r="E6477"/>
      <c r="F6477"/>
      <c r="G6477"/>
      <c r="H6477"/>
      <c r="I6477"/>
      <c r="J6477"/>
      <c r="K6477"/>
      <c r="L6477"/>
      <c r="M6477"/>
      <c r="N6477"/>
      <c r="O6477"/>
      <c r="S6477"/>
      <c r="T6477"/>
      <c r="U6477"/>
      <c r="V6477"/>
      <c r="Y6477"/>
      <c r="Z6477"/>
      <c r="AA6477"/>
      <c r="AB6477"/>
      <c r="AC6477"/>
      <c r="AD6477"/>
      <c r="AE6477"/>
      <c r="AF6477"/>
      <c r="AG6477"/>
      <c r="AH6477"/>
      <c r="AI6477"/>
      <c r="AJ6477"/>
      <c r="AK6477"/>
      <c r="AL6477"/>
    </row>
    <row r="6478" spans="3:38" ht="15" customHeight="1" x14ac:dyDescent="0.35">
      <c r="C6478"/>
      <c r="D6478"/>
      <c r="E6478"/>
      <c r="F6478"/>
      <c r="G6478"/>
      <c r="H6478"/>
      <c r="I6478"/>
      <c r="J6478"/>
      <c r="K6478"/>
      <c r="L6478"/>
      <c r="M6478"/>
      <c r="N6478"/>
      <c r="O6478"/>
      <c r="S6478"/>
      <c r="T6478"/>
      <c r="U6478"/>
      <c r="V6478"/>
      <c r="Y6478"/>
      <c r="Z6478"/>
      <c r="AA6478"/>
      <c r="AB6478"/>
      <c r="AC6478"/>
      <c r="AD6478"/>
      <c r="AE6478"/>
      <c r="AF6478"/>
      <c r="AG6478"/>
      <c r="AH6478"/>
      <c r="AI6478"/>
      <c r="AJ6478"/>
      <c r="AK6478"/>
      <c r="AL6478"/>
    </row>
    <row r="6479" spans="3:38" ht="15" customHeight="1" x14ac:dyDescent="0.35">
      <c r="C6479"/>
      <c r="D6479"/>
      <c r="E6479"/>
      <c r="F6479"/>
      <c r="G6479"/>
      <c r="H6479"/>
      <c r="I6479"/>
      <c r="J6479"/>
      <c r="K6479"/>
      <c r="L6479"/>
      <c r="M6479"/>
      <c r="N6479"/>
      <c r="O6479"/>
      <c r="S6479"/>
      <c r="T6479"/>
      <c r="U6479"/>
      <c r="V6479"/>
      <c r="Y6479"/>
      <c r="Z6479"/>
      <c r="AA6479"/>
      <c r="AB6479"/>
      <c r="AC6479"/>
      <c r="AD6479"/>
      <c r="AE6479"/>
      <c r="AF6479"/>
      <c r="AG6479"/>
      <c r="AH6479"/>
      <c r="AI6479"/>
      <c r="AJ6479"/>
      <c r="AK6479"/>
      <c r="AL6479"/>
    </row>
    <row r="6480" spans="3:38" ht="15" customHeight="1" x14ac:dyDescent="0.35">
      <c r="C6480"/>
      <c r="D6480"/>
      <c r="E6480"/>
      <c r="F6480"/>
      <c r="G6480"/>
      <c r="H6480"/>
      <c r="I6480"/>
      <c r="J6480"/>
      <c r="K6480"/>
      <c r="L6480"/>
      <c r="M6480"/>
      <c r="N6480"/>
      <c r="O6480"/>
      <c r="S6480"/>
      <c r="T6480"/>
      <c r="U6480"/>
      <c r="V6480"/>
      <c r="Y6480"/>
      <c r="Z6480"/>
      <c r="AA6480"/>
      <c r="AB6480"/>
      <c r="AC6480"/>
      <c r="AD6480"/>
      <c r="AE6480"/>
      <c r="AF6480"/>
      <c r="AG6480"/>
      <c r="AH6480"/>
      <c r="AI6480"/>
      <c r="AJ6480"/>
      <c r="AK6480"/>
      <c r="AL6480"/>
    </row>
    <row r="6481" spans="3:38" ht="15" customHeight="1" x14ac:dyDescent="0.35">
      <c r="C6481"/>
      <c r="D6481"/>
      <c r="E6481"/>
      <c r="F6481"/>
      <c r="G6481"/>
      <c r="H6481"/>
      <c r="I6481"/>
      <c r="J6481"/>
      <c r="K6481"/>
      <c r="L6481"/>
      <c r="M6481"/>
      <c r="N6481"/>
      <c r="O6481"/>
      <c r="S6481"/>
      <c r="T6481"/>
      <c r="U6481"/>
      <c r="V6481"/>
      <c r="Y6481"/>
      <c r="Z6481"/>
      <c r="AA6481"/>
      <c r="AB6481"/>
      <c r="AC6481"/>
      <c r="AD6481"/>
      <c r="AE6481"/>
      <c r="AF6481"/>
      <c r="AG6481"/>
      <c r="AH6481"/>
      <c r="AI6481"/>
      <c r="AJ6481"/>
      <c r="AK6481"/>
      <c r="AL6481"/>
    </row>
    <row r="6482" spans="3:38" ht="15" customHeight="1" x14ac:dyDescent="0.35">
      <c r="C6482"/>
      <c r="D6482"/>
      <c r="E6482"/>
      <c r="F6482"/>
      <c r="G6482"/>
      <c r="H6482"/>
      <c r="I6482"/>
      <c r="J6482"/>
      <c r="K6482"/>
      <c r="L6482"/>
      <c r="M6482"/>
      <c r="N6482"/>
      <c r="O6482"/>
      <c r="S6482"/>
      <c r="T6482"/>
      <c r="U6482"/>
      <c r="V6482"/>
      <c r="Y6482"/>
      <c r="Z6482"/>
      <c r="AA6482"/>
      <c r="AB6482"/>
      <c r="AC6482"/>
      <c r="AD6482"/>
      <c r="AE6482"/>
      <c r="AF6482"/>
      <c r="AG6482"/>
      <c r="AH6482"/>
      <c r="AI6482"/>
      <c r="AJ6482"/>
      <c r="AK6482"/>
      <c r="AL6482"/>
    </row>
    <row r="6483" spans="3:38" ht="15" customHeight="1" x14ac:dyDescent="0.35">
      <c r="C6483"/>
      <c r="D6483"/>
      <c r="E6483"/>
      <c r="F6483"/>
      <c r="G6483"/>
      <c r="H6483"/>
      <c r="I6483"/>
      <c r="J6483"/>
      <c r="K6483"/>
      <c r="L6483"/>
      <c r="M6483"/>
      <c r="N6483"/>
      <c r="O6483"/>
      <c r="S6483"/>
      <c r="T6483"/>
      <c r="U6483"/>
      <c r="V6483"/>
      <c r="Y6483"/>
      <c r="Z6483"/>
      <c r="AA6483"/>
      <c r="AB6483"/>
      <c r="AC6483"/>
      <c r="AD6483"/>
      <c r="AE6483"/>
      <c r="AF6483"/>
      <c r="AG6483"/>
      <c r="AH6483"/>
      <c r="AI6483"/>
      <c r="AJ6483"/>
      <c r="AK6483"/>
      <c r="AL6483"/>
    </row>
    <row r="6484" spans="3:38" ht="15" customHeight="1" x14ac:dyDescent="0.35">
      <c r="C6484"/>
      <c r="D6484"/>
      <c r="E6484"/>
      <c r="F6484"/>
      <c r="G6484"/>
      <c r="H6484"/>
      <c r="I6484"/>
      <c r="J6484"/>
      <c r="K6484"/>
      <c r="L6484"/>
      <c r="M6484"/>
      <c r="N6484"/>
      <c r="O6484"/>
      <c r="S6484"/>
      <c r="T6484"/>
      <c r="U6484"/>
      <c r="V6484"/>
      <c r="Y6484"/>
      <c r="Z6484"/>
      <c r="AA6484"/>
      <c r="AB6484"/>
      <c r="AC6484"/>
      <c r="AD6484"/>
      <c r="AE6484"/>
      <c r="AF6484"/>
      <c r="AG6484"/>
      <c r="AH6484"/>
      <c r="AI6484"/>
      <c r="AJ6484"/>
      <c r="AK6484"/>
      <c r="AL6484"/>
    </row>
    <row r="6485" spans="3:38" ht="15" customHeight="1" x14ac:dyDescent="0.35">
      <c r="C6485"/>
      <c r="D6485"/>
      <c r="E6485"/>
      <c r="F6485"/>
      <c r="G6485"/>
      <c r="H6485"/>
      <c r="I6485"/>
      <c r="J6485"/>
      <c r="K6485"/>
      <c r="L6485"/>
      <c r="M6485"/>
      <c r="N6485"/>
      <c r="O6485"/>
      <c r="S6485"/>
      <c r="T6485"/>
      <c r="U6485"/>
      <c r="V6485"/>
      <c r="Y6485"/>
      <c r="Z6485"/>
      <c r="AA6485"/>
      <c r="AB6485"/>
      <c r="AC6485"/>
      <c r="AD6485"/>
      <c r="AE6485"/>
      <c r="AF6485"/>
      <c r="AG6485"/>
      <c r="AH6485"/>
      <c r="AI6485"/>
      <c r="AJ6485"/>
      <c r="AK6485"/>
      <c r="AL6485"/>
    </row>
    <row r="6486" spans="3:38" ht="15" customHeight="1" x14ac:dyDescent="0.35">
      <c r="C6486"/>
      <c r="D6486"/>
      <c r="E6486"/>
      <c r="F6486"/>
      <c r="G6486"/>
      <c r="H6486"/>
      <c r="I6486"/>
      <c r="J6486"/>
      <c r="K6486"/>
      <c r="L6486"/>
      <c r="M6486"/>
      <c r="N6486"/>
      <c r="O6486"/>
      <c r="S6486"/>
      <c r="T6486"/>
      <c r="U6486"/>
      <c r="V6486"/>
      <c r="Y6486"/>
      <c r="Z6486"/>
      <c r="AA6486"/>
      <c r="AB6486"/>
      <c r="AC6486"/>
      <c r="AD6486"/>
      <c r="AE6486"/>
      <c r="AF6486"/>
      <c r="AG6486"/>
      <c r="AH6486"/>
      <c r="AI6486"/>
      <c r="AJ6486"/>
      <c r="AK6486"/>
      <c r="AL6486"/>
    </row>
    <row r="6487" spans="3:38" ht="15" customHeight="1" x14ac:dyDescent="0.35">
      <c r="C6487"/>
      <c r="D6487"/>
      <c r="E6487"/>
      <c r="F6487"/>
      <c r="G6487"/>
      <c r="H6487"/>
      <c r="I6487"/>
      <c r="J6487"/>
      <c r="K6487"/>
      <c r="L6487"/>
      <c r="M6487"/>
      <c r="N6487"/>
      <c r="O6487"/>
      <c r="S6487"/>
      <c r="T6487"/>
      <c r="U6487"/>
      <c r="V6487"/>
      <c r="Y6487"/>
      <c r="Z6487"/>
      <c r="AA6487"/>
      <c r="AB6487"/>
      <c r="AC6487"/>
      <c r="AD6487"/>
      <c r="AE6487"/>
      <c r="AF6487"/>
      <c r="AG6487"/>
      <c r="AH6487"/>
      <c r="AI6487"/>
      <c r="AJ6487"/>
      <c r="AK6487"/>
      <c r="AL6487"/>
    </row>
    <row r="6488" spans="3:38" ht="15" customHeight="1" x14ac:dyDescent="0.35">
      <c r="C6488"/>
      <c r="D6488"/>
      <c r="E6488"/>
      <c r="F6488"/>
      <c r="G6488"/>
      <c r="H6488"/>
      <c r="I6488"/>
      <c r="J6488"/>
      <c r="K6488"/>
      <c r="L6488"/>
      <c r="M6488"/>
      <c r="N6488"/>
      <c r="O6488"/>
      <c r="S6488"/>
      <c r="T6488"/>
      <c r="U6488"/>
      <c r="V6488"/>
      <c r="Y6488"/>
      <c r="Z6488"/>
      <c r="AA6488"/>
      <c r="AB6488"/>
      <c r="AC6488"/>
      <c r="AD6488"/>
      <c r="AE6488"/>
      <c r="AF6488"/>
      <c r="AG6488"/>
      <c r="AH6488"/>
      <c r="AI6488"/>
      <c r="AJ6488"/>
      <c r="AK6488"/>
      <c r="AL6488"/>
    </row>
    <row r="6489" spans="3:38" ht="15" customHeight="1" x14ac:dyDescent="0.35">
      <c r="C6489"/>
      <c r="D6489"/>
      <c r="E6489"/>
      <c r="F6489"/>
      <c r="G6489"/>
      <c r="H6489"/>
      <c r="I6489"/>
      <c r="J6489"/>
      <c r="K6489"/>
      <c r="L6489"/>
      <c r="M6489"/>
      <c r="N6489"/>
      <c r="O6489"/>
      <c r="S6489"/>
      <c r="T6489"/>
      <c r="U6489"/>
      <c r="V6489"/>
      <c r="Y6489"/>
      <c r="Z6489"/>
      <c r="AA6489"/>
      <c r="AB6489"/>
      <c r="AC6489"/>
      <c r="AD6489"/>
      <c r="AE6489"/>
      <c r="AF6489"/>
      <c r="AG6489"/>
      <c r="AH6489"/>
      <c r="AI6489"/>
      <c r="AJ6489"/>
      <c r="AK6489"/>
      <c r="AL6489"/>
    </row>
    <row r="6490" spans="3:38" ht="15" customHeight="1" x14ac:dyDescent="0.35">
      <c r="C6490"/>
      <c r="D6490"/>
      <c r="E6490"/>
      <c r="F6490"/>
      <c r="G6490"/>
      <c r="H6490"/>
      <c r="I6490"/>
      <c r="J6490"/>
      <c r="K6490"/>
      <c r="L6490"/>
      <c r="M6490"/>
      <c r="N6490"/>
      <c r="O6490"/>
      <c r="S6490"/>
      <c r="T6490"/>
      <c r="U6490"/>
      <c r="V6490"/>
      <c r="Y6490"/>
      <c r="Z6490"/>
      <c r="AA6490"/>
      <c r="AB6490"/>
      <c r="AC6490"/>
      <c r="AD6490"/>
      <c r="AE6490"/>
      <c r="AF6490"/>
      <c r="AG6490"/>
      <c r="AH6490"/>
      <c r="AI6490"/>
      <c r="AJ6490"/>
      <c r="AK6490"/>
      <c r="AL6490"/>
    </row>
    <row r="6491" spans="3:38" ht="15" customHeight="1" x14ac:dyDescent="0.35">
      <c r="C6491"/>
      <c r="D6491"/>
      <c r="E6491"/>
      <c r="F6491"/>
      <c r="G6491"/>
      <c r="H6491"/>
      <c r="I6491"/>
      <c r="J6491"/>
      <c r="K6491"/>
      <c r="L6491"/>
      <c r="M6491"/>
      <c r="N6491"/>
      <c r="O6491"/>
      <c r="S6491"/>
      <c r="T6491"/>
      <c r="U6491"/>
      <c r="V6491"/>
      <c r="Y6491"/>
      <c r="Z6491"/>
      <c r="AA6491"/>
      <c r="AB6491"/>
      <c r="AC6491"/>
      <c r="AD6491"/>
      <c r="AE6491"/>
      <c r="AF6491"/>
      <c r="AG6491"/>
      <c r="AH6491"/>
      <c r="AI6491"/>
      <c r="AJ6491"/>
      <c r="AK6491"/>
      <c r="AL6491"/>
    </row>
    <row r="6492" spans="3:38" ht="15" customHeight="1" x14ac:dyDescent="0.35">
      <c r="C6492"/>
      <c r="D6492"/>
      <c r="E6492"/>
      <c r="F6492"/>
      <c r="G6492"/>
      <c r="H6492"/>
      <c r="I6492"/>
      <c r="J6492"/>
      <c r="K6492"/>
      <c r="L6492"/>
      <c r="M6492"/>
      <c r="N6492"/>
      <c r="O6492"/>
      <c r="S6492"/>
      <c r="T6492"/>
      <c r="U6492"/>
      <c r="V6492"/>
      <c r="Y6492"/>
      <c r="Z6492"/>
      <c r="AA6492"/>
      <c r="AB6492"/>
      <c r="AC6492"/>
      <c r="AD6492"/>
      <c r="AE6492"/>
      <c r="AF6492"/>
      <c r="AG6492"/>
      <c r="AH6492"/>
      <c r="AI6492"/>
      <c r="AJ6492"/>
      <c r="AK6492"/>
      <c r="AL6492"/>
    </row>
    <row r="6493" spans="3:38" ht="15" customHeight="1" x14ac:dyDescent="0.35">
      <c r="C6493"/>
      <c r="D6493"/>
      <c r="E6493"/>
      <c r="F6493"/>
      <c r="G6493"/>
      <c r="H6493"/>
      <c r="I6493"/>
      <c r="J6493"/>
      <c r="K6493"/>
      <c r="L6493"/>
      <c r="M6493"/>
      <c r="N6493"/>
      <c r="O6493"/>
      <c r="S6493"/>
      <c r="T6493"/>
      <c r="U6493"/>
      <c r="V6493"/>
      <c r="Y6493"/>
      <c r="Z6493"/>
      <c r="AA6493"/>
      <c r="AB6493"/>
      <c r="AC6493"/>
      <c r="AD6493"/>
      <c r="AE6493"/>
      <c r="AF6493"/>
      <c r="AG6493"/>
      <c r="AH6493"/>
      <c r="AI6493"/>
      <c r="AJ6493"/>
      <c r="AK6493"/>
      <c r="AL6493"/>
    </row>
    <row r="6494" spans="3:38" ht="15" customHeight="1" x14ac:dyDescent="0.35">
      <c r="C6494"/>
      <c r="D6494"/>
      <c r="E6494"/>
      <c r="F6494"/>
      <c r="G6494"/>
      <c r="H6494"/>
      <c r="I6494"/>
      <c r="J6494"/>
      <c r="K6494"/>
      <c r="L6494"/>
      <c r="M6494"/>
      <c r="N6494"/>
      <c r="O6494"/>
      <c r="S6494"/>
      <c r="T6494"/>
      <c r="U6494"/>
      <c r="V6494"/>
      <c r="Y6494"/>
      <c r="Z6494"/>
      <c r="AA6494"/>
      <c r="AB6494"/>
      <c r="AC6494"/>
      <c r="AD6494"/>
      <c r="AE6494"/>
      <c r="AF6494"/>
      <c r="AG6494"/>
      <c r="AH6494"/>
      <c r="AI6494"/>
      <c r="AJ6494"/>
      <c r="AK6494"/>
      <c r="AL6494"/>
    </row>
    <row r="6495" spans="3:38" ht="15" customHeight="1" x14ac:dyDescent="0.35">
      <c r="C6495"/>
      <c r="D6495"/>
      <c r="E6495"/>
      <c r="F6495"/>
      <c r="G6495"/>
      <c r="H6495"/>
      <c r="I6495"/>
      <c r="J6495"/>
      <c r="K6495"/>
      <c r="L6495"/>
      <c r="M6495"/>
      <c r="N6495"/>
      <c r="O6495"/>
      <c r="S6495"/>
      <c r="T6495"/>
      <c r="U6495"/>
      <c r="V6495"/>
      <c r="Y6495"/>
      <c r="Z6495"/>
      <c r="AA6495"/>
      <c r="AB6495"/>
      <c r="AC6495"/>
      <c r="AD6495"/>
      <c r="AE6495"/>
      <c r="AF6495"/>
      <c r="AG6495"/>
      <c r="AH6495"/>
      <c r="AI6495"/>
      <c r="AJ6495"/>
      <c r="AK6495"/>
      <c r="AL6495"/>
    </row>
    <row r="6496" spans="3:38" ht="15" customHeight="1" x14ac:dyDescent="0.35">
      <c r="C6496"/>
      <c r="D6496"/>
      <c r="E6496"/>
      <c r="F6496"/>
      <c r="G6496"/>
      <c r="H6496"/>
      <c r="I6496"/>
      <c r="J6496"/>
      <c r="K6496"/>
      <c r="L6496"/>
      <c r="M6496"/>
      <c r="N6496"/>
      <c r="O6496"/>
      <c r="S6496"/>
      <c r="T6496"/>
      <c r="U6496"/>
      <c r="V6496"/>
      <c r="Y6496"/>
      <c r="Z6496"/>
      <c r="AA6496"/>
      <c r="AB6496"/>
      <c r="AC6496"/>
      <c r="AD6496"/>
      <c r="AE6496"/>
      <c r="AF6496"/>
      <c r="AG6496"/>
      <c r="AH6496"/>
      <c r="AI6496"/>
      <c r="AJ6496"/>
      <c r="AK6496"/>
      <c r="AL6496"/>
    </row>
    <row r="6497" spans="3:38" ht="15" customHeight="1" x14ac:dyDescent="0.35">
      <c r="C6497"/>
      <c r="D6497"/>
      <c r="E6497"/>
      <c r="F6497"/>
      <c r="G6497"/>
      <c r="H6497"/>
      <c r="I6497"/>
      <c r="J6497"/>
      <c r="K6497"/>
      <c r="L6497"/>
      <c r="M6497"/>
      <c r="N6497"/>
      <c r="O6497"/>
      <c r="S6497"/>
      <c r="T6497"/>
      <c r="U6497"/>
      <c r="V6497"/>
      <c r="Y6497"/>
      <c r="Z6497"/>
      <c r="AA6497"/>
      <c r="AB6497"/>
      <c r="AC6497"/>
      <c r="AD6497"/>
      <c r="AE6497"/>
      <c r="AF6497"/>
      <c r="AG6497"/>
      <c r="AH6497"/>
      <c r="AI6497"/>
      <c r="AJ6497"/>
      <c r="AK6497"/>
      <c r="AL6497"/>
    </row>
    <row r="6498" spans="3:38" ht="15" customHeight="1" x14ac:dyDescent="0.35">
      <c r="C6498"/>
      <c r="D6498"/>
      <c r="E6498"/>
      <c r="F6498"/>
      <c r="G6498"/>
      <c r="H6498"/>
      <c r="I6498"/>
      <c r="J6498"/>
      <c r="K6498"/>
      <c r="L6498"/>
      <c r="M6498"/>
      <c r="N6498"/>
      <c r="O6498"/>
      <c r="S6498"/>
      <c r="T6498"/>
      <c r="U6498"/>
      <c r="V6498"/>
      <c r="Y6498"/>
      <c r="Z6498"/>
      <c r="AA6498"/>
      <c r="AB6498"/>
      <c r="AC6498"/>
      <c r="AD6498"/>
      <c r="AE6498"/>
      <c r="AF6498"/>
      <c r="AG6498"/>
      <c r="AH6498"/>
      <c r="AI6498"/>
      <c r="AJ6498"/>
      <c r="AK6498"/>
      <c r="AL6498"/>
    </row>
    <row r="6499" spans="3:38" ht="15" customHeight="1" x14ac:dyDescent="0.35">
      <c r="C6499"/>
      <c r="D6499"/>
      <c r="E6499"/>
      <c r="F6499"/>
      <c r="G6499"/>
      <c r="H6499"/>
      <c r="I6499"/>
      <c r="J6499"/>
      <c r="K6499"/>
      <c r="L6499"/>
      <c r="M6499"/>
      <c r="N6499"/>
      <c r="O6499"/>
      <c r="S6499"/>
      <c r="T6499"/>
      <c r="U6499"/>
      <c r="V6499"/>
      <c r="Y6499"/>
      <c r="Z6499"/>
      <c r="AA6499"/>
      <c r="AB6499"/>
      <c r="AC6499"/>
      <c r="AD6499"/>
      <c r="AE6499"/>
      <c r="AF6499"/>
      <c r="AG6499"/>
      <c r="AH6499"/>
      <c r="AI6499"/>
      <c r="AJ6499"/>
      <c r="AK6499"/>
      <c r="AL6499"/>
    </row>
    <row r="6500" spans="3:38" ht="15" customHeight="1" x14ac:dyDescent="0.35">
      <c r="C6500"/>
      <c r="D6500"/>
      <c r="E6500"/>
      <c r="F6500"/>
      <c r="G6500"/>
      <c r="H6500"/>
      <c r="I6500"/>
      <c r="J6500"/>
      <c r="K6500"/>
      <c r="L6500"/>
      <c r="M6500"/>
      <c r="N6500"/>
      <c r="O6500"/>
      <c r="S6500"/>
      <c r="T6500"/>
      <c r="U6500"/>
      <c r="V6500"/>
      <c r="Y6500"/>
      <c r="Z6500"/>
      <c r="AA6500"/>
      <c r="AB6500"/>
      <c r="AC6500"/>
      <c r="AD6500"/>
      <c r="AE6500"/>
      <c r="AF6500"/>
      <c r="AG6500"/>
      <c r="AH6500"/>
      <c r="AI6500"/>
      <c r="AJ6500"/>
      <c r="AK6500"/>
      <c r="AL6500"/>
    </row>
    <row r="6501" spans="3:38" ht="15" customHeight="1" x14ac:dyDescent="0.35">
      <c r="C6501"/>
      <c r="D6501"/>
      <c r="E6501"/>
      <c r="F6501"/>
      <c r="G6501"/>
      <c r="H6501"/>
      <c r="I6501"/>
      <c r="J6501"/>
      <c r="K6501"/>
      <c r="L6501"/>
      <c r="M6501"/>
      <c r="N6501"/>
      <c r="O6501"/>
      <c r="S6501"/>
      <c r="T6501"/>
      <c r="U6501"/>
      <c r="V6501"/>
      <c r="Y6501"/>
      <c r="Z6501"/>
      <c r="AA6501"/>
      <c r="AB6501"/>
      <c r="AC6501"/>
      <c r="AD6501"/>
      <c r="AE6501"/>
      <c r="AF6501"/>
      <c r="AG6501"/>
      <c r="AH6501"/>
      <c r="AI6501"/>
      <c r="AJ6501"/>
      <c r="AK6501"/>
      <c r="AL6501"/>
    </row>
    <row r="6502" spans="3:38" ht="15" customHeight="1" x14ac:dyDescent="0.35">
      <c r="C6502"/>
      <c r="D6502"/>
      <c r="E6502"/>
      <c r="F6502"/>
      <c r="G6502"/>
      <c r="H6502"/>
      <c r="I6502"/>
      <c r="J6502"/>
      <c r="K6502"/>
      <c r="L6502"/>
      <c r="M6502"/>
      <c r="N6502"/>
      <c r="O6502"/>
      <c r="S6502"/>
      <c r="T6502"/>
      <c r="U6502"/>
      <c r="V6502"/>
      <c r="Y6502"/>
      <c r="Z6502"/>
      <c r="AA6502"/>
      <c r="AB6502"/>
      <c r="AC6502"/>
      <c r="AD6502"/>
      <c r="AE6502"/>
      <c r="AF6502"/>
      <c r="AG6502"/>
      <c r="AH6502"/>
      <c r="AI6502"/>
      <c r="AJ6502"/>
      <c r="AK6502"/>
      <c r="AL6502"/>
    </row>
    <row r="6503" spans="3:38" ht="15" customHeight="1" x14ac:dyDescent="0.35">
      <c r="C6503"/>
      <c r="D6503"/>
      <c r="E6503"/>
      <c r="F6503"/>
      <c r="G6503"/>
      <c r="H6503"/>
      <c r="I6503"/>
      <c r="J6503"/>
      <c r="K6503"/>
      <c r="L6503"/>
      <c r="M6503"/>
      <c r="N6503"/>
      <c r="O6503"/>
      <c r="S6503"/>
      <c r="T6503"/>
      <c r="U6503"/>
      <c r="V6503"/>
      <c r="Y6503"/>
      <c r="Z6503"/>
      <c r="AA6503"/>
      <c r="AB6503"/>
      <c r="AC6503"/>
      <c r="AD6503"/>
      <c r="AE6503"/>
      <c r="AF6503"/>
      <c r="AG6503"/>
      <c r="AH6503"/>
      <c r="AI6503"/>
      <c r="AJ6503"/>
      <c r="AK6503"/>
      <c r="AL6503"/>
    </row>
    <row r="6504" spans="3:38" ht="15" customHeight="1" x14ac:dyDescent="0.35">
      <c r="C6504"/>
      <c r="D6504"/>
      <c r="E6504"/>
      <c r="F6504"/>
      <c r="G6504"/>
      <c r="H6504"/>
      <c r="I6504"/>
      <c r="J6504"/>
      <c r="K6504"/>
      <c r="L6504"/>
      <c r="M6504"/>
      <c r="N6504"/>
      <c r="O6504"/>
      <c r="S6504"/>
      <c r="T6504"/>
      <c r="U6504"/>
      <c r="V6504"/>
      <c r="Y6504"/>
      <c r="Z6504"/>
      <c r="AA6504"/>
      <c r="AB6504"/>
      <c r="AC6504"/>
      <c r="AD6504"/>
      <c r="AE6504"/>
      <c r="AF6504"/>
      <c r="AG6504"/>
      <c r="AH6504"/>
      <c r="AI6504"/>
      <c r="AJ6504"/>
      <c r="AK6504"/>
      <c r="AL6504"/>
    </row>
    <row r="6505" spans="3:38" ht="15" customHeight="1" x14ac:dyDescent="0.35">
      <c r="C6505"/>
      <c r="D6505"/>
      <c r="E6505"/>
      <c r="F6505"/>
      <c r="G6505"/>
      <c r="H6505"/>
      <c r="I6505"/>
      <c r="J6505"/>
      <c r="K6505"/>
      <c r="L6505"/>
      <c r="M6505"/>
      <c r="N6505"/>
      <c r="O6505"/>
      <c r="S6505"/>
      <c r="T6505"/>
      <c r="U6505"/>
      <c r="V6505"/>
      <c r="Y6505"/>
      <c r="Z6505"/>
      <c r="AA6505"/>
      <c r="AB6505"/>
      <c r="AC6505"/>
      <c r="AD6505"/>
      <c r="AE6505"/>
      <c r="AF6505"/>
      <c r="AG6505"/>
      <c r="AH6505"/>
      <c r="AI6505"/>
      <c r="AJ6505"/>
      <c r="AK6505"/>
      <c r="AL6505"/>
    </row>
    <row r="6506" spans="3:38" ht="15" customHeight="1" x14ac:dyDescent="0.35">
      <c r="C6506"/>
      <c r="D6506"/>
      <c r="E6506"/>
      <c r="F6506"/>
      <c r="G6506"/>
      <c r="H6506"/>
      <c r="I6506"/>
      <c r="J6506"/>
      <c r="K6506"/>
      <c r="L6506"/>
      <c r="M6506"/>
      <c r="N6506"/>
      <c r="O6506"/>
      <c r="S6506"/>
      <c r="T6506"/>
      <c r="U6506"/>
      <c r="V6506"/>
      <c r="Y6506"/>
      <c r="Z6506"/>
      <c r="AA6506"/>
      <c r="AB6506"/>
      <c r="AC6506"/>
      <c r="AD6506"/>
      <c r="AE6506"/>
      <c r="AF6506"/>
      <c r="AG6506"/>
      <c r="AH6506"/>
      <c r="AI6506"/>
      <c r="AJ6506"/>
      <c r="AK6506"/>
      <c r="AL6506"/>
    </row>
    <row r="6507" spans="3:38" ht="15" customHeight="1" x14ac:dyDescent="0.35">
      <c r="C6507"/>
      <c r="D6507"/>
      <c r="E6507"/>
      <c r="F6507"/>
      <c r="G6507"/>
      <c r="H6507"/>
      <c r="I6507"/>
      <c r="J6507"/>
      <c r="K6507"/>
      <c r="L6507"/>
      <c r="M6507"/>
      <c r="N6507"/>
      <c r="O6507"/>
      <c r="S6507"/>
      <c r="T6507"/>
      <c r="U6507"/>
      <c r="V6507"/>
      <c r="Y6507"/>
      <c r="Z6507"/>
      <c r="AA6507"/>
      <c r="AB6507"/>
      <c r="AC6507"/>
      <c r="AD6507"/>
      <c r="AE6507"/>
      <c r="AF6507"/>
      <c r="AG6507"/>
      <c r="AH6507"/>
      <c r="AI6507"/>
      <c r="AJ6507"/>
      <c r="AK6507"/>
      <c r="AL6507"/>
    </row>
    <row r="6508" spans="3:38" ht="15" customHeight="1" x14ac:dyDescent="0.35">
      <c r="C6508"/>
      <c r="D6508"/>
      <c r="E6508"/>
      <c r="F6508"/>
      <c r="G6508"/>
      <c r="H6508"/>
      <c r="I6508"/>
      <c r="J6508"/>
      <c r="K6508"/>
      <c r="L6508"/>
      <c r="M6508"/>
      <c r="N6508"/>
      <c r="O6508"/>
      <c r="S6508"/>
      <c r="T6508"/>
      <c r="U6508"/>
      <c r="V6508"/>
      <c r="Y6508"/>
      <c r="Z6508"/>
      <c r="AA6508"/>
      <c r="AB6508"/>
      <c r="AC6508"/>
      <c r="AD6508"/>
      <c r="AE6508"/>
      <c r="AF6508"/>
      <c r="AG6508"/>
      <c r="AH6508"/>
      <c r="AI6508"/>
      <c r="AJ6508"/>
      <c r="AK6508"/>
      <c r="AL6508"/>
    </row>
    <row r="6509" spans="3:38" ht="15" customHeight="1" x14ac:dyDescent="0.35">
      <c r="C6509"/>
      <c r="D6509"/>
      <c r="E6509"/>
      <c r="F6509"/>
      <c r="G6509"/>
      <c r="H6509"/>
      <c r="I6509"/>
      <c r="J6509"/>
      <c r="K6509"/>
      <c r="L6509"/>
      <c r="M6509"/>
      <c r="N6509"/>
      <c r="O6509"/>
      <c r="S6509"/>
      <c r="T6509"/>
      <c r="U6509"/>
      <c r="V6509"/>
      <c r="Y6509"/>
      <c r="Z6509"/>
      <c r="AA6509"/>
      <c r="AB6509"/>
      <c r="AC6509"/>
      <c r="AD6509"/>
      <c r="AE6509"/>
      <c r="AF6509"/>
      <c r="AG6509"/>
      <c r="AH6509"/>
      <c r="AI6509"/>
      <c r="AJ6509"/>
      <c r="AK6509"/>
      <c r="AL6509"/>
    </row>
    <row r="6510" spans="3:38" ht="15" customHeight="1" x14ac:dyDescent="0.35">
      <c r="C6510"/>
      <c r="D6510"/>
      <c r="E6510"/>
      <c r="F6510"/>
      <c r="G6510"/>
      <c r="H6510"/>
      <c r="I6510"/>
      <c r="J6510"/>
      <c r="K6510"/>
      <c r="L6510"/>
      <c r="M6510"/>
      <c r="N6510"/>
      <c r="O6510"/>
      <c r="S6510"/>
      <c r="T6510"/>
      <c r="U6510"/>
      <c r="V6510"/>
      <c r="Y6510"/>
      <c r="Z6510"/>
      <c r="AA6510"/>
      <c r="AB6510"/>
      <c r="AC6510"/>
      <c r="AD6510"/>
      <c r="AE6510"/>
      <c r="AF6510"/>
      <c r="AG6510"/>
      <c r="AH6510"/>
      <c r="AI6510"/>
      <c r="AJ6510"/>
      <c r="AK6510"/>
      <c r="AL6510"/>
    </row>
    <row r="6511" spans="3:38" ht="15" customHeight="1" x14ac:dyDescent="0.35">
      <c r="C6511"/>
      <c r="D6511"/>
      <c r="E6511"/>
      <c r="F6511"/>
      <c r="G6511"/>
      <c r="H6511"/>
      <c r="I6511"/>
      <c r="J6511"/>
      <c r="K6511"/>
      <c r="L6511"/>
      <c r="M6511"/>
      <c r="N6511"/>
      <c r="O6511"/>
      <c r="S6511"/>
      <c r="T6511"/>
      <c r="U6511"/>
      <c r="V6511"/>
      <c r="Y6511"/>
      <c r="Z6511"/>
      <c r="AA6511"/>
      <c r="AB6511"/>
      <c r="AC6511"/>
      <c r="AD6511"/>
      <c r="AE6511"/>
      <c r="AF6511"/>
      <c r="AG6511"/>
      <c r="AH6511"/>
      <c r="AI6511"/>
      <c r="AJ6511"/>
      <c r="AK6511"/>
      <c r="AL6511"/>
    </row>
    <row r="6512" spans="3:38" ht="15" customHeight="1" x14ac:dyDescent="0.35">
      <c r="C6512"/>
      <c r="D6512"/>
      <c r="E6512"/>
      <c r="F6512"/>
      <c r="G6512"/>
      <c r="H6512"/>
      <c r="I6512"/>
      <c r="J6512"/>
      <c r="K6512"/>
      <c r="L6512"/>
      <c r="M6512"/>
      <c r="N6512"/>
      <c r="O6512"/>
      <c r="S6512"/>
      <c r="T6512"/>
      <c r="U6512"/>
      <c r="V6512"/>
      <c r="Y6512"/>
      <c r="Z6512"/>
      <c r="AA6512"/>
      <c r="AB6512"/>
      <c r="AC6512"/>
      <c r="AD6512"/>
      <c r="AE6512"/>
      <c r="AF6512"/>
      <c r="AG6512"/>
      <c r="AH6512"/>
      <c r="AI6512"/>
      <c r="AJ6512"/>
      <c r="AK6512"/>
      <c r="AL6512"/>
    </row>
    <row r="6513" spans="3:38" ht="15" customHeight="1" x14ac:dyDescent="0.35">
      <c r="C6513"/>
      <c r="D6513"/>
      <c r="E6513"/>
      <c r="F6513"/>
      <c r="G6513"/>
      <c r="H6513"/>
      <c r="I6513"/>
      <c r="J6513"/>
      <c r="K6513"/>
      <c r="L6513"/>
      <c r="M6513"/>
      <c r="N6513"/>
      <c r="O6513"/>
      <c r="S6513"/>
      <c r="T6513"/>
      <c r="U6513"/>
      <c r="V6513"/>
      <c r="Y6513"/>
      <c r="Z6513"/>
      <c r="AA6513"/>
      <c r="AB6513"/>
      <c r="AC6513"/>
      <c r="AD6513"/>
      <c r="AE6513"/>
      <c r="AF6513"/>
      <c r="AG6513"/>
      <c r="AH6513"/>
      <c r="AI6513"/>
      <c r="AJ6513"/>
      <c r="AK6513"/>
      <c r="AL6513"/>
    </row>
    <row r="6514" spans="3:38" ht="15" customHeight="1" x14ac:dyDescent="0.35">
      <c r="C6514"/>
      <c r="D6514"/>
      <c r="E6514"/>
      <c r="F6514"/>
      <c r="G6514"/>
      <c r="H6514"/>
      <c r="I6514"/>
      <c r="J6514"/>
      <c r="K6514"/>
      <c r="L6514"/>
      <c r="M6514"/>
      <c r="N6514"/>
      <c r="O6514"/>
      <c r="S6514"/>
      <c r="T6514"/>
      <c r="U6514"/>
      <c r="V6514"/>
      <c r="Y6514"/>
      <c r="Z6514"/>
      <c r="AA6514"/>
      <c r="AB6514"/>
      <c r="AC6514"/>
      <c r="AD6514"/>
      <c r="AE6514"/>
      <c r="AF6514"/>
      <c r="AG6514"/>
      <c r="AH6514"/>
      <c r="AI6514"/>
      <c r="AJ6514"/>
      <c r="AK6514"/>
      <c r="AL6514"/>
    </row>
    <row r="6515" spans="3:38" ht="15" customHeight="1" x14ac:dyDescent="0.35">
      <c r="C6515"/>
      <c r="D6515"/>
      <c r="E6515"/>
      <c r="F6515"/>
      <c r="G6515"/>
      <c r="H6515"/>
      <c r="I6515"/>
      <c r="J6515"/>
      <c r="K6515"/>
      <c r="L6515"/>
      <c r="M6515"/>
      <c r="N6515"/>
      <c r="O6515"/>
      <c r="S6515"/>
      <c r="T6515"/>
      <c r="U6515"/>
      <c r="V6515"/>
      <c r="Y6515"/>
      <c r="Z6515"/>
      <c r="AA6515"/>
      <c r="AB6515"/>
      <c r="AC6515"/>
      <c r="AD6515"/>
      <c r="AE6515"/>
      <c r="AF6515"/>
      <c r="AG6515"/>
      <c r="AH6515"/>
      <c r="AI6515"/>
      <c r="AJ6515"/>
      <c r="AK6515"/>
      <c r="AL6515"/>
    </row>
    <row r="6516" spans="3:38" ht="15" customHeight="1" x14ac:dyDescent="0.35">
      <c r="C6516"/>
      <c r="D6516"/>
      <c r="E6516"/>
      <c r="F6516"/>
      <c r="G6516"/>
      <c r="H6516"/>
      <c r="I6516"/>
      <c r="J6516"/>
      <c r="K6516"/>
      <c r="L6516"/>
      <c r="M6516"/>
      <c r="N6516"/>
      <c r="O6516"/>
      <c r="S6516"/>
      <c r="T6516"/>
      <c r="U6516"/>
      <c r="V6516"/>
      <c r="Y6516"/>
      <c r="Z6516"/>
      <c r="AA6516"/>
      <c r="AB6516"/>
      <c r="AC6516"/>
      <c r="AD6516"/>
      <c r="AE6516"/>
      <c r="AF6516"/>
      <c r="AG6516"/>
      <c r="AH6516"/>
      <c r="AI6516"/>
      <c r="AJ6516"/>
      <c r="AK6516"/>
      <c r="AL6516"/>
    </row>
    <row r="6517" spans="3:38" ht="15" customHeight="1" x14ac:dyDescent="0.35">
      <c r="C6517"/>
      <c r="D6517"/>
      <c r="E6517"/>
      <c r="F6517"/>
      <c r="G6517"/>
      <c r="H6517"/>
      <c r="I6517"/>
      <c r="J6517"/>
      <c r="K6517"/>
      <c r="L6517"/>
      <c r="M6517"/>
      <c r="N6517"/>
      <c r="O6517"/>
      <c r="S6517"/>
      <c r="T6517"/>
      <c r="U6517"/>
      <c r="V6517"/>
      <c r="Y6517"/>
      <c r="Z6517"/>
      <c r="AA6517"/>
      <c r="AB6517"/>
      <c r="AC6517"/>
      <c r="AD6517"/>
      <c r="AE6517"/>
      <c r="AF6517"/>
      <c r="AG6517"/>
      <c r="AH6517"/>
      <c r="AI6517"/>
      <c r="AJ6517"/>
      <c r="AK6517"/>
      <c r="AL6517"/>
    </row>
    <row r="6518" spans="3:38" ht="15" customHeight="1" x14ac:dyDescent="0.35">
      <c r="C6518"/>
      <c r="D6518"/>
      <c r="E6518"/>
      <c r="F6518"/>
      <c r="G6518"/>
      <c r="H6518"/>
      <c r="I6518"/>
      <c r="J6518"/>
      <c r="K6518"/>
      <c r="L6518"/>
      <c r="M6518"/>
      <c r="N6518"/>
      <c r="O6518"/>
      <c r="S6518"/>
      <c r="T6518"/>
      <c r="U6518"/>
      <c r="V6518"/>
      <c r="Y6518"/>
      <c r="Z6518"/>
      <c r="AA6518"/>
      <c r="AB6518"/>
      <c r="AC6518"/>
      <c r="AD6518"/>
      <c r="AE6518"/>
      <c r="AF6518"/>
      <c r="AG6518"/>
      <c r="AH6518"/>
      <c r="AI6518"/>
      <c r="AJ6518"/>
      <c r="AK6518"/>
      <c r="AL6518"/>
    </row>
    <row r="6519" spans="3:38" ht="15" customHeight="1" x14ac:dyDescent="0.35">
      <c r="C6519"/>
      <c r="D6519"/>
      <c r="E6519"/>
      <c r="F6519"/>
      <c r="G6519"/>
      <c r="H6519"/>
      <c r="I6519"/>
      <c r="J6519"/>
      <c r="K6519"/>
      <c r="L6519"/>
      <c r="M6519"/>
      <c r="N6519"/>
      <c r="O6519"/>
      <c r="S6519"/>
      <c r="T6519"/>
      <c r="U6519"/>
      <c r="V6519"/>
      <c r="Y6519"/>
      <c r="Z6519"/>
      <c r="AA6519"/>
      <c r="AB6519"/>
      <c r="AC6519"/>
      <c r="AD6519"/>
      <c r="AE6519"/>
      <c r="AF6519"/>
      <c r="AG6519"/>
      <c r="AH6519"/>
      <c r="AI6519"/>
      <c r="AJ6519"/>
      <c r="AK6519"/>
      <c r="AL6519"/>
    </row>
    <row r="6520" spans="3:38" ht="15" customHeight="1" x14ac:dyDescent="0.35">
      <c r="C6520"/>
      <c r="D6520"/>
      <c r="E6520"/>
      <c r="F6520"/>
      <c r="G6520"/>
      <c r="H6520"/>
      <c r="I6520"/>
      <c r="J6520"/>
      <c r="K6520"/>
      <c r="L6520"/>
      <c r="M6520"/>
      <c r="N6520"/>
      <c r="O6520"/>
      <c r="S6520"/>
      <c r="T6520"/>
      <c r="U6520"/>
      <c r="V6520"/>
      <c r="Y6520"/>
      <c r="Z6520"/>
      <c r="AA6520"/>
      <c r="AB6520"/>
      <c r="AC6520"/>
      <c r="AD6520"/>
      <c r="AE6520"/>
      <c r="AF6520"/>
      <c r="AG6520"/>
      <c r="AH6520"/>
      <c r="AI6520"/>
      <c r="AJ6520"/>
      <c r="AK6520"/>
      <c r="AL6520"/>
    </row>
    <row r="6521" spans="3:38" ht="15" customHeight="1" x14ac:dyDescent="0.35">
      <c r="C6521"/>
      <c r="D6521"/>
      <c r="E6521"/>
      <c r="F6521"/>
      <c r="G6521"/>
      <c r="H6521"/>
      <c r="I6521"/>
      <c r="J6521"/>
      <c r="K6521"/>
      <c r="L6521"/>
      <c r="M6521"/>
      <c r="N6521"/>
      <c r="O6521"/>
      <c r="S6521"/>
      <c r="T6521"/>
      <c r="U6521"/>
      <c r="V6521"/>
      <c r="Y6521"/>
      <c r="Z6521"/>
      <c r="AA6521"/>
      <c r="AB6521"/>
      <c r="AC6521"/>
      <c r="AD6521"/>
      <c r="AE6521"/>
      <c r="AF6521"/>
      <c r="AG6521"/>
      <c r="AH6521"/>
      <c r="AI6521"/>
      <c r="AJ6521"/>
      <c r="AK6521"/>
      <c r="AL6521"/>
    </row>
    <row r="6522" spans="3:38" ht="15" customHeight="1" x14ac:dyDescent="0.35">
      <c r="C6522"/>
      <c r="D6522"/>
      <c r="E6522"/>
      <c r="F6522"/>
      <c r="G6522"/>
      <c r="H6522"/>
      <c r="I6522"/>
      <c r="J6522"/>
      <c r="K6522"/>
      <c r="L6522"/>
      <c r="M6522"/>
      <c r="N6522"/>
      <c r="O6522"/>
      <c r="S6522"/>
      <c r="T6522"/>
      <c r="U6522"/>
      <c r="V6522"/>
      <c r="Y6522"/>
      <c r="Z6522"/>
      <c r="AA6522"/>
      <c r="AB6522"/>
      <c r="AC6522"/>
      <c r="AD6522"/>
      <c r="AE6522"/>
      <c r="AF6522"/>
      <c r="AG6522"/>
      <c r="AH6522"/>
      <c r="AI6522"/>
      <c r="AJ6522"/>
      <c r="AK6522"/>
      <c r="AL6522"/>
    </row>
    <row r="6523" spans="3:38" ht="15" customHeight="1" x14ac:dyDescent="0.35">
      <c r="C6523"/>
      <c r="D6523"/>
      <c r="E6523"/>
      <c r="F6523"/>
      <c r="G6523"/>
      <c r="H6523"/>
      <c r="I6523"/>
      <c r="J6523"/>
      <c r="K6523"/>
      <c r="L6523"/>
      <c r="M6523"/>
      <c r="N6523"/>
      <c r="O6523"/>
      <c r="S6523"/>
      <c r="T6523"/>
      <c r="U6523"/>
      <c r="V6523"/>
      <c r="Y6523"/>
      <c r="Z6523"/>
      <c r="AA6523"/>
      <c r="AB6523"/>
      <c r="AC6523"/>
      <c r="AD6523"/>
      <c r="AE6523"/>
      <c r="AF6523"/>
      <c r="AG6523"/>
      <c r="AH6523"/>
      <c r="AI6523"/>
      <c r="AJ6523"/>
      <c r="AK6523"/>
      <c r="AL6523"/>
    </row>
    <row r="6524" spans="3:38" ht="15" customHeight="1" x14ac:dyDescent="0.35">
      <c r="C6524"/>
      <c r="D6524"/>
      <c r="E6524"/>
      <c r="F6524"/>
      <c r="G6524"/>
      <c r="H6524"/>
      <c r="I6524"/>
      <c r="J6524"/>
      <c r="K6524"/>
      <c r="L6524"/>
      <c r="M6524"/>
      <c r="N6524"/>
      <c r="O6524"/>
      <c r="S6524"/>
      <c r="T6524"/>
      <c r="U6524"/>
      <c r="V6524"/>
      <c r="Y6524"/>
      <c r="Z6524"/>
      <c r="AA6524"/>
      <c r="AB6524"/>
      <c r="AC6524"/>
      <c r="AD6524"/>
      <c r="AE6524"/>
      <c r="AF6524"/>
      <c r="AG6524"/>
      <c r="AH6524"/>
      <c r="AI6524"/>
      <c r="AJ6524"/>
      <c r="AK6524"/>
      <c r="AL6524"/>
    </row>
    <row r="6525" spans="3:38" ht="15" customHeight="1" x14ac:dyDescent="0.35">
      <c r="C6525"/>
      <c r="D6525"/>
      <c r="E6525"/>
      <c r="F6525"/>
      <c r="G6525"/>
      <c r="H6525"/>
      <c r="I6525"/>
      <c r="J6525"/>
      <c r="K6525"/>
      <c r="L6525"/>
      <c r="M6525"/>
      <c r="N6525"/>
      <c r="O6525"/>
      <c r="S6525"/>
      <c r="T6525"/>
      <c r="U6525"/>
      <c r="V6525"/>
      <c r="Y6525"/>
      <c r="Z6525"/>
      <c r="AA6525"/>
      <c r="AB6525"/>
      <c r="AC6525"/>
      <c r="AD6525"/>
      <c r="AE6525"/>
      <c r="AF6525"/>
      <c r="AG6525"/>
      <c r="AH6525"/>
      <c r="AI6525"/>
      <c r="AJ6525"/>
      <c r="AK6525"/>
      <c r="AL6525"/>
    </row>
    <row r="6526" spans="3:38" ht="15" customHeight="1" x14ac:dyDescent="0.35">
      <c r="C6526"/>
      <c r="D6526"/>
      <c r="E6526"/>
      <c r="F6526"/>
      <c r="G6526"/>
      <c r="H6526"/>
      <c r="I6526"/>
      <c r="J6526"/>
      <c r="K6526"/>
      <c r="L6526"/>
      <c r="M6526"/>
      <c r="N6526"/>
      <c r="O6526"/>
      <c r="S6526"/>
      <c r="T6526"/>
      <c r="U6526"/>
      <c r="V6526"/>
      <c r="Y6526"/>
      <c r="Z6526"/>
      <c r="AA6526"/>
      <c r="AB6526"/>
      <c r="AC6526"/>
      <c r="AD6526"/>
      <c r="AE6526"/>
      <c r="AF6526"/>
      <c r="AG6526"/>
      <c r="AH6526"/>
      <c r="AI6526"/>
      <c r="AJ6526"/>
      <c r="AK6526"/>
      <c r="AL6526"/>
    </row>
    <row r="6527" spans="3:38" ht="15" customHeight="1" x14ac:dyDescent="0.35">
      <c r="C6527"/>
      <c r="D6527"/>
      <c r="E6527"/>
      <c r="F6527"/>
      <c r="G6527"/>
      <c r="H6527"/>
      <c r="I6527"/>
      <c r="J6527"/>
      <c r="K6527"/>
      <c r="L6527"/>
      <c r="M6527"/>
      <c r="N6527"/>
      <c r="O6527"/>
      <c r="S6527"/>
      <c r="T6527"/>
      <c r="U6527"/>
      <c r="V6527"/>
      <c r="Y6527"/>
      <c r="Z6527"/>
      <c r="AA6527"/>
      <c r="AB6527"/>
      <c r="AC6527"/>
      <c r="AD6527"/>
      <c r="AE6527"/>
      <c r="AF6527"/>
      <c r="AG6527"/>
      <c r="AH6527"/>
      <c r="AI6527"/>
      <c r="AJ6527"/>
      <c r="AK6527"/>
      <c r="AL6527"/>
    </row>
    <row r="6528" spans="3:38" ht="15" customHeight="1" x14ac:dyDescent="0.35">
      <c r="C6528"/>
      <c r="D6528"/>
      <c r="E6528"/>
      <c r="F6528"/>
      <c r="G6528"/>
      <c r="H6528"/>
      <c r="I6528"/>
      <c r="J6528"/>
      <c r="K6528"/>
      <c r="L6528"/>
      <c r="M6528"/>
      <c r="N6528"/>
      <c r="O6528"/>
      <c r="S6528"/>
      <c r="T6528"/>
      <c r="U6528"/>
      <c r="V6528"/>
      <c r="Y6528"/>
      <c r="Z6528"/>
      <c r="AA6528"/>
      <c r="AB6528"/>
      <c r="AC6528"/>
      <c r="AD6528"/>
      <c r="AE6528"/>
      <c r="AF6528"/>
      <c r="AG6528"/>
      <c r="AH6528"/>
      <c r="AI6528"/>
      <c r="AJ6528"/>
      <c r="AK6528"/>
      <c r="AL6528"/>
    </row>
    <row r="6529" spans="3:38" ht="15" customHeight="1" x14ac:dyDescent="0.35">
      <c r="C6529"/>
      <c r="D6529"/>
      <c r="E6529"/>
      <c r="F6529"/>
      <c r="G6529"/>
      <c r="H6529"/>
      <c r="I6529"/>
      <c r="J6529"/>
      <c r="K6529"/>
      <c r="L6529"/>
      <c r="M6529"/>
      <c r="N6529"/>
      <c r="O6529"/>
      <c r="S6529"/>
      <c r="T6529"/>
      <c r="U6529"/>
      <c r="V6529"/>
      <c r="Y6529"/>
      <c r="Z6529"/>
      <c r="AA6529"/>
      <c r="AB6529"/>
      <c r="AC6529"/>
      <c r="AD6529"/>
      <c r="AE6529"/>
      <c r="AF6529"/>
      <c r="AG6529"/>
      <c r="AH6529"/>
      <c r="AI6529"/>
      <c r="AJ6529"/>
      <c r="AK6529"/>
      <c r="AL6529"/>
    </row>
    <row r="6530" spans="3:38" ht="15" customHeight="1" x14ac:dyDescent="0.35">
      <c r="C6530"/>
      <c r="D6530"/>
      <c r="E6530"/>
      <c r="F6530"/>
      <c r="G6530"/>
      <c r="H6530"/>
      <c r="I6530"/>
      <c r="J6530"/>
      <c r="K6530"/>
      <c r="L6530"/>
      <c r="M6530"/>
      <c r="N6530"/>
      <c r="O6530"/>
      <c r="S6530"/>
      <c r="T6530"/>
      <c r="U6530"/>
      <c r="V6530"/>
      <c r="Y6530"/>
      <c r="Z6530"/>
      <c r="AA6530"/>
      <c r="AB6530"/>
      <c r="AC6530"/>
      <c r="AD6530"/>
      <c r="AE6530"/>
      <c r="AF6530"/>
      <c r="AG6530"/>
      <c r="AH6530"/>
      <c r="AI6530"/>
      <c r="AJ6530"/>
      <c r="AK6530"/>
      <c r="AL6530"/>
    </row>
    <row r="6531" spans="3:38" ht="15" customHeight="1" x14ac:dyDescent="0.35">
      <c r="C6531"/>
      <c r="D6531"/>
      <c r="E6531"/>
      <c r="F6531"/>
      <c r="G6531"/>
      <c r="H6531"/>
      <c r="I6531"/>
      <c r="J6531"/>
      <c r="K6531"/>
      <c r="L6531"/>
      <c r="M6531"/>
      <c r="N6531"/>
      <c r="O6531"/>
      <c r="S6531"/>
      <c r="T6531"/>
      <c r="U6531"/>
      <c r="V6531"/>
      <c r="Y6531"/>
      <c r="Z6531"/>
      <c r="AA6531"/>
      <c r="AB6531"/>
      <c r="AC6531"/>
      <c r="AD6531"/>
      <c r="AE6531"/>
      <c r="AF6531"/>
      <c r="AG6531"/>
      <c r="AH6531"/>
      <c r="AI6531"/>
      <c r="AJ6531"/>
      <c r="AK6531"/>
      <c r="AL6531"/>
    </row>
    <row r="6532" spans="3:38" ht="15" customHeight="1" x14ac:dyDescent="0.35">
      <c r="C6532"/>
      <c r="D6532"/>
      <c r="E6532"/>
      <c r="F6532"/>
      <c r="G6532"/>
      <c r="H6532"/>
      <c r="I6532"/>
      <c r="J6532"/>
      <c r="K6532"/>
      <c r="L6532"/>
      <c r="M6532"/>
      <c r="N6532"/>
      <c r="O6532"/>
      <c r="S6532"/>
      <c r="T6532"/>
      <c r="U6532"/>
      <c r="V6532"/>
      <c r="Y6532"/>
      <c r="Z6532"/>
      <c r="AA6532"/>
      <c r="AB6532"/>
      <c r="AC6532"/>
      <c r="AD6532"/>
      <c r="AE6532"/>
      <c r="AF6532"/>
      <c r="AG6532"/>
      <c r="AH6532"/>
      <c r="AI6532"/>
      <c r="AJ6532"/>
      <c r="AK6532"/>
      <c r="AL6532"/>
    </row>
    <row r="6533" spans="3:38" ht="15" customHeight="1" x14ac:dyDescent="0.35">
      <c r="C6533"/>
      <c r="D6533"/>
      <c r="E6533"/>
      <c r="F6533"/>
      <c r="G6533"/>
      <c r="H6533"/>
      <c r="I6533"/>
      <c r="J6533"/>
      <c r="K6533"/>
      <c r="L6533"/>
      <c r="M6533"/>
      <c r="N6533"/>
      <c r="O6533"/>
      <c r="S6533"/>
      <c r="T6533"/>
      <c r="U6533"/>
      <c r="V6533"/>
      <c r="Y6533"/>
      <c r="Z6533"/>
      <c r="AA6533"/>
      <c r="AB6533"/>
      <c r="AC6533"/>
      <c r="AD6533"/>
      <c r="AE6533"/>
      <c r="AF6533"/>
      <c r="AG6533"/>
      <c r="AH6533"/>
      <c r="AI6533"/>
      <c r="AJ6533"/>
      <c r="AK6533"/>
      <c r="AL6533"/>
    </row>
    <row r="6534" spans="3:38" ht="15" customHeight="1" x14ac:dyDescent="0.35">
      <c r="C6534"/>
      <c r="D6534"/>
      <c r="E6534"/>
      <c r="F6534"/>
      <c r="G6534"/>
      <c r="H6534"/>
      <c r="I6534"/>
      <c r="J6534"/>
      <c r="K6534"/>
      <c r="L6534"/>
      <c r="M6534"/>
      <c r="N6534"/>
      <c r="O6534"/>
      <c r="S6534"/>
      <c r="T6534"/>
      <c r="U6534"/>
      <c r="V6534"/>
      <c r="Y6534"/>
      <c r="Z6534"/>
      <c r="AA6534"/>
      <c r="AB6534"/>
      <c r="AC6534"/>
      <c r="AD6534"/>
      <c r="AE6534"/>
      <c r="AF6534"/>
      <c r="AG6534"/>
      <c r="AH6534"/>
      <c r="AI6534"/>
      <c r="AJ6534"/>
      <c r="AK6534"/>
      <c r="AL6534"/>
    </row>
    <row r="6535" spans="3:38" ht="15" customHeight="1" x14ac:dyDescent="0.35">
      <c r="C6535"/>
      <c r="D6535"/>
      <c r="E6535"/>
      <c r="F6535"/>
      <c r="G6535"/>
      <c r="H6535"/>
      <c r="I6535"/>
      <c r="J6535"/>
      <c r="K6535"/>
      <c r="L6535"/>
      <c r="M6535"/>
      <c r="N6535"/>
      <c r="O6535"/>
      <c r="S6535"/>
      <c r="T6535"/>
      <c r="U6535"/>
      <c r="V6535"/>
      <c r="Y6535"/>
      <c r="Z6535"/>
      <c r="AA6535"/>
      <c r="AB6535"/>
      <c r="AC6535"/>
      <c r="AD6535"/>
      <c r="AE6535"/>
      <c r="AF6535"/>
      <c r="AG6535"/>
      <c r="AH6535"/>
      <c r="AI6535"/>
      <c r="AJ6535"/>
      <c r="AK6535"/>
      <c r="AL6535"/>
    </row>
    <row r="6536" spans="3:38" ht="15" customHeight="1" x14ac:dyDescent="0.35">
      <c r="C6536"/>
      <c r="D6536"/>
      <c r="E6536"/>
      <c r="F6536"/>
      <c r="G6536"/>
      <c r="H6536"/>
      <c r="I6536"/>
      <c r="J6536"/>
      <c r="K6536"/>
      <c r="L6536"/>
      <c r="M6536"/>
      <c r="N6536"/>
      <c r="O6536"/>
      <c r="S6536"/>
      <c r="T6536"/>
      <c r="U6536"/>
      <c r="V6536"/>
      <c r="Y6536"/>
      <c r="Z6536"/>
      <c r="AA6536"/>
      <c r="AB6536"/>
      <c r="AC6536"/>
      <c r="AD6536"/>
      <c r="AE6536"/>
      <c r="AF6536"/>
      <c r="AG6536"/>
      <c r="AH6536"/>
      <c r="AI6536"/>
      <c r="AJ6536"/>
      <c r="AK6536"/>
      <c r="AL6536"/>
    </row>
    <row r="6537" spans="3:38" ht="15" customHeight="1" x14ac:dyDescent="0.35">
      <c r="C6537"/>
      <c r="D6537"/>
      <c r="E6537"/>
      <c r="F6537"/>
      <c r="G6537"/>
      <c r="H6537"/>
      <c r="I6537"/>
      <c r="J6537"/>
      <c r="K6537"/>
      <c r="L6537"/>
      <c r="M6537"/>
      <c r="N6537"/>
      <c r="O6537"/>
      <c r="S6537"/>
      <c r="T6537"/>
      <c r="U6537"/>
      <c r="V6537"/>
      <c r="Y6537"/>
      <c r="Z6537"/>
      <c r="AA6537"/>
      <c r="AB6537"/>
      <c r="AC6537"/>
      <c r="AD6537"/>
      <c r="AE6537"/>
      <c r="AF6537"/>
      <c r="AG6537"/>
      <c r="AH6537"/>
      <c r="AI6537"/>
      <c r="AJ6537"/>
      <c r="AK6537"/>
      <c r="AL6537"/>
    </row>
    <row r="6538" spans="3:38" ht="15" customHeight="1" x14ac:dyDescent="0.35">
      <c r="C6538"/>
      <c r="D6538"/>
      <c r="E6538"/>
      <c r="F6538"/>
      <c r="G6538"/>
      <c r="H6538"/>
      <c r="I6538"/>
      <c r="J6538"/>
      <c r="K6538"/>
      <c r="L6538"/>
      <c r="M6538"/>
      <c r="N6538"/>
      <c r="O6538"/>
      <c r="S6538"/>
      <c r="T6538"/>
      <c r="U6538"/>
      <c r="V6538"/>
      <c r="Y6538"/>
      <c r="Z6538"/>
      <c r="AA6538"/>
      <c r="AB6538"/>
      <c r="AC6538"/>
      <c r="AD6538"/>
      <c r="AE6538"/>
      <c r="AF6538"/>
      <c r="AG6538"/>
      <c r="AH6538"/>
      <c r="AI6538"/>
      <c r="AJ6538"/>
      <c r="AK6538"/>
      <c r="AL6538"/>
    </row>
    <row r="6539" spans="3:38" ht="15" customHeight="1" x14ac:dyDescent="0.35">
      <c r="C6539"/>
      <c r="D6539"/>
      <c r="E6539"/>
      <c r="F6539"/>
      <c r="G6539"/>
      <c r="H6539"/>
      <c r="I6539"/>
      <c r="J6539"/>
      <c r="K6539"/>
      <c r="L6539"/>
      <c r="M6539"/>
      <c r="N6539"/>
      <c r="O6539"/>
      <c r="S6539"/>
      <c r="T6539"/>
      <c r="U6539"/>
      <c r="V6539"/>
      <c r="Y6539"/>
      <c r="Z6539"/>
      <c r="AA6539"/>
      <c r="AB6539"/>
      <c r="AC6539"/>
      <c r="AD6539"/>
      <c r="AE6539"/>
      <c r="AF6539"/>
      <c r="AG6539"/>
      <c r="AH6539"/>
      <c r="AI6539"/>
      <c r="AJ6539"/>
      <c r="AK6539"/>
      <c r="AL6539"/>
    </row>
    <row r="6540" spans="3:38" ht="15" customHeight="1" x14ac:dyDescent="0.35">
      <c r="C6540"/>
      <c r="D6540"/>
      <c r="E6540"/>
      <c r="F6540"/>
      <c r="G6540"/>
      <c r="H6540"/>
      <c r="I6540"/>
      <c r="J6540"/>
      <c r="K6540"/>
      <c r="L6540"/>
      <c r="M6540"/>
      <c r="N6540"/>
      <c r="O6540"/>
      <c r="S6540"/>
      <c r="T6540"/>
      <c r="U6540"/>
      <c r="V6540"/>
      <c r="Y6540"/>
      <c r="Z6540"/>
      <c r="AA6540"/>
      <c r="AB6540"/>
      <c r="AC6540"/>
      <c r="AD6540"/>
      <c r="AE6540"/>
      <c r="AF6540"/>
      <c r="AG6540"/>
      <c r="AH6540"/>
      <c r="AI6540"/>
      <c r="AJ6540"/>
      <c r="AK6540"/>
      <c r="AL6540"/>
    </row>
    <row r="6541" spans="3:38" ht="15" customHeight="1" x14ac:dyDescent="0.35">
      <c r="C6541"/>
      <c r="D6541"/>
      <c r="E6541"/>
      <c r="F6541"/>
      <c r="G6541"/>
      <c r="H6541"/>
      <c r="I6541"/>
      <c r="J6541"/>
      <c r="K6541"/>
      <c r="L6541"/>
      <c r="M6541"/>
      <c r="N6541"/>
      <c r="O6541"/>
      <c r="S6541"/>
      <c r="T6541"/>
      <c r="U6541"/>
      <c r="V6541"/>
      <c r="Y6541"/>
      <c r="Z6541"/>
      <c r="AA6541"/>
      <c r="AB6541"/>
      <c r="AC6541"/>
      <c r="AD6541"/>
      <c r="AE6541"/>
      <c r="AF6541"/>
      <c r="AG6541"/>
      <c r="AH6541"/>
      <c r="AI6541"/>
      <c r="AJ6541"/>
      <c r="AK6541"/>
      <c r="AL6541"/>
    </row>
    <row r="6542" spans="3:38" ht="15" customHeight="1" x14ac:dyDescent="0.35">
      <c r="C6542"/>
      <c r="D6542"/>
      <c r="E6542"/>
      <c r="F6542"/>
      <c r="G6542"/>
      <c r="H6542"/>
      <c r="I6542"/>
      <c r="J6542"/>
      <c r="K6542"/>
      <c r="L6542"/>
      <c r="M6542"/>
      <c r="N6542"/>
      <c r="O6542"/>
      <c r="S6542"/>
      <c r="T6542"/>
      <c r="U6542"/>
      <c r="V6542"/>
      <c r="Y6542"/>
      <c r="Z6542"/>
      <c r="AA6542"/>
      <c r="AB6542"/>
      <c r="AC6542"/>
      <c r="AD6542"/>
      <c r="AE6542"/>
      <c r="AF6542"/>
      <c r="AG6542"/>
      <c r="AH6542"/>
      <c r="AI6542"/>
      <c r="AJ6542"/>
      <c r="AK6542"/>
      <c r="AL6542"/>
    </row>
    <row r="6543" spans="3:38" ht="15" customHeight="1" x14ac:dyDescent="0.35">
      <c r="C6543"/>
      <c r="D6543"/>
      <c r="E6543"/>
      <c r="F6543"/>
      <c r="G6543"/>
      <c r="H6543"/>
      <c r="I6543"/>
      <c r="J6543"/>
      <c r="K6543"/>
      <c r="L6543"/>
      <c r="M6543"/>
      <c r="N6543"/>
      <c r="O6543"/>
      <c r="S6543"/>
      <c r="T6543"/>
      <c r="U6543"/>
      <c r="V6543"/>
      <c r="Y6543"/>
      <c r="Z6543"/>
      <c r="AA6543"/>
      <c r="AB6543"/>
      <c r="AC6543"/>
      <c r="AD6543"/>
      <c r="AE6543"/>
      <c r="AF6543"/>
      <c r="AG6543"/>
      <c r="AH6543"/>
      <c r="AI6543"/>
      <c r="AJ6543"/>
      <c r="AK6543"/>
      <c r="AL6543"/>
    </row>
    <row r="6544" spans="3:38" ht="15" customHeight="1" x14ac:dyDescent="0.35">
      <c r="C6544"/>
      <c r="D6544"/>
      <c r="E6544"/>
      <c r="F6544"/>
      <c r="G6544"/>
      <c r="H6544"/>
      <c r="I6544"/>
      <c r="J6544"/>
      <c r="K6544"/>
      <c r="L6544"/>
      <c r="M6544"/>
      <c r="N6544"/>
      <c r="O6544"/>
      <c r="S6544"/>
      <c r="T6544"/>
      <c r="U6544"/>
      <c r="V6544"/>
      <c r="Y6544"/>
      <c r="Z6544"/>
      <c r="AA6544"/>
      <c r="AB6544"/>
      <c r="AC6544"/>
      <c r="AD6544"/>
      <c r="AE6544"/>
      <c r="AF6544"/>
      <c r="AG6544"/>
      <c r="AH6544"/>
      <c r="AI6544"/>
      <c r="AJ6544"/>
      <c r="AK6544"/>
      <c r="AL6544"/>
    </row>
    <row r="6545" spans="3:38" ht="15" customHeight="1" x14ac:dyDescent="0.35">
      <c r="C6545"/>
      <c r="D6545"/>
      <c r="E6545"/>
      <c r="F6545"/>
      <c r="G6545"/>
      <c r="H6545"/>
      <c r="I6545"/>
      <c r="J6545"/>
      <c r="K6545"/>
      <c r="L6545"/>
      <c r="M6545"/>
      <c r="N6545"/>
      <c r="O6545"/>
      <c r="S6545"/>
      <c r="T6545"/>
      <c r="U6545"/>
      <c r="V6545"/>
      <c r="Y6545"/>
      <c r="Z6545"/>
      <c r="AA6545"/>
      <c r="AB6545"/>
      <c r="AC6545"/>
      <c r="AD6545"/>
      <c r="AE6545"/>
      <c r="AF6545"/>
      <c r="AG6545"/>
      <c r="AH6545"/>
      <c r="AI6545"/>
      <c r="AJ6545"/>
      <c r="AK6545"/>
      <c r="AL6545"/>
    </row>
    <row r="6546" spans="3:38" ht="15" customHeight="1" x14ac:dyDescent="0.35">
      <c r="C6546"/>
      <c r="D6546"/>
      <c r="E6546"/>
      <c r="F6546"/>
      <c r="G6546"/>
      <c r="H6546"/>
      <c r="I6546"/>
      <c r="J6546"/>
      <c r="K6546"/>
      <c r="L6546"/>
      <c r="M6546"/>
      <c r="N6546"/>
      <c r="O6546"/>
      <c r="S6546"/>
      <c r="T6546"/>
      <c r="U6546"/>
      <c r="V6546"/>
      <c r="Y6546"/>
      <c r="Z6546"/>
      <c r="AA6546"/>
      <c r="AB6546"/>
      <c r="AC6546"/>
      <c r="AD6546"/>
      <c r="AE6546"/>
      <c r="AF6546"/>
      <c r="AG6546"/>
      <c r="AH6546"/>
      <c r="AI6546"/>
      <c r="AJ6546"/>
      <c r="AK6546"/>
      <c r="AL6546"/>
    </row>
    <row r="6547" spans="3:38" ht="15" customHeight="1" x14ac:dyDescent="0.35">
      <c r="C6547"/>
      <c r="D6547"/>
      <c r="E6547"/>
      <c r="F6547"/>
      <c r="G6547"/>
      <c r="H6547"/>
      <c r="I6547"/>
      <c r="J6547"/>
      <c r="K6547"/>
      <c r="L6547"/>
      <c r="M6547"/>
      <c r="N6547"/>
      <c r="O6547"/>
      <c r="S6547"/>
      <c r="T6547"/>
      <c r="U6547"/>
      <c r="V6547"/>
      <c r="Y6547"/>
      <c r="Z6547"/>
      <c r="AA6547"/>
      <c r="AB6547"/>
      <c r="AC6547"/>
      <c r="AD6547"/>
      <c r="AE6547"/>
      <c r="AF6547"/>
      <c r="AG6547"/>
      <c r="AH6547"/>
      <c r="AI6547"/>
      <c r="AJ6547"/>
      <c r="AK6547"/>
      <c r="AL6547"/>
    </row>
    <row r="6548" spans="3:38" ht="15" customHeight="1" x14ac:dyDescent="0.35">
      <c r="C6548"/>
      <c r="D6548"/>
      <c r="E6548"/>
      <c r="F6548"/>
      <c r="G6548"/>
      <c r="H6548"/>
      <c r="I6548"/>
      <c r="J6548"/>
      <c r="K6548"/>
      <c r="L6548"/>
      <c r="M6548"/>
      <c r="N6548"/>
      <c r="O6548"/>
      <c r="S6548"/>
      <c r="T6548"/>
      <c r="U6548"/>
      <c r="V6548"/>
      <c r="Y6548"/>
      <c r="Z6548"/>
      <c r="AA6548"/>
      <c r="AB6548"/>
      <c r="AC6548"/>
      <c r="AD6548"/>
      <c r="AE6548"/>
      <c r="AF6548"/>
      <c r="AG6548"/>
      <c r="AH6548"/>
      <c r="AI6548"/>
      <c r="AJ6548"/>
      <c r="AK6548"/>
      <c r="AL6548"/>
    </row>
    <row r="6549" spans="3:38" ht="15" customHeight="1" x14ac:dyDescent="0.35">
      <c r="C6549"/>
      <c r="D6549"/>
      <c r="E6549"/>
      <c r="F6549"/>
      <c r="G6549"/>
      <c r="H6549"/>
      <c r="I6549"/>
      <c r="J6549"/>
      <c r="K6549"/>
      <c r="L6549"/>
      <c r="M6549"/>
      <c r="N6549"/>
      <c r="O6549"/>
      <c r="S6549"/>
      <c r="T6549"/>
      <c r="U6549"/>
      <c r="V6549"/>
      <c r="Y6549"/>
      <c r="Z6549"/>
      <c r="AA6549"/>
      <c r="AB6549"/>
      <c r="AC6549"/>
      <c r="AD6549"/>
      <c r="AE6549"/>
      <c r="AF6549"/>
      <c r="AG6549"/>
      <c r="AH6549"/>
      <c r="AI6549"/>
      <c r="AJ6549"/>
      <c r="AK6549"/>
      <c r="AL6549"/>
    </row>
    <row r="6550" spans="3:38" ht="15" customHeight="1" x14ac:dyDescent="0.35">
      <c r="C6550"/>
      <c r="D6550"/>
      <c r="E6550"/>
      <c r="F6550"/>
      <c r="G6550"/>
      <c r="H6550"/>
      <c r="I6550"/>
      <c r="J6550"/>
      <c r="K6550"/>
      <c r="L6550"/>
      <c r="M6550"/>
      <c r="N6550"/>
      <c r="O6550"/>
      <c r="S6550"/>
      <c r="T6550"/>
      <c r="U6550"/>
      <c r="V6550"/>
      <c r="Y6550"/>
      <c r="Z6550"/>
      <c r="AA6550"/>
      <c r="AB6550"/>
      <c r="AC6550"/>
      <c r="AD6550"/>
      <c r="AE6550"/>
      <c r="AF6550"/>
      <c r="AG6550"/>
      <c r="AH6550"/>
      <c r="AI6550"/>
      <c r="AJ6550"/>
      <c r="AK6550"/>
      <c r="AL6550"/>
    </row>
    <row r="6551" spans="3:38" ht="15" customHeight="1" x14ac:dyDescent="0.35">
      <c r="C6551"/>
      <c r="D6551"/>
      <c r="E6551"/>
      <c r="F6551"/>
      <c r="G6551"/>
      <c r="H6551"/>
      <c r="I6551"/>
      <c r="J6551"/>
      <c r="K6551"/>
      <c r="L6551"/>
      <c r="M6551"/>
      <c r="N6551"/>
      <c r="O6551"/>
      <c r="S6551"/>
      <c r="T6551"/>
      <c r="U6551"/>
      <c r="V6551"/>
      <c r="Y6551"/>
      <c r="Z6551"/>
      <c r="AA6551"/>
      <c r="AB6551"/>
      <c r="AC6551"/>
      <c r="AD6551"/>
      <c r="AE6551"/>
      <c r="AF6551"/>
      <c r="AG6551"/>
      <c r="AH6551"/>
      <c r="AI6551"/>
      <c r="AJ6551"/>
      <c r="AK6551"/>
      <c r="AL6551"/>
    </row>
    <row r="6552" spans="3:38" ht="15" customHeight="1" x14ac:dyDescent="0.35">
      <c r="C6552"/>
      <c r="D6552"/>
      <c r="E6552"/>
      <c r="F6552"/>
      <c r="G6552"/>
      <c r="H6552"/>
      <c r="I6552"/>
      <c r="J6552"/>
      <c r="K6552"/>
      <c r="L6552"/>
      <c r="M6552"/>
      <c r="N6552"/>
      <c r="O6552"/>
      <c r="S6552"/>
      <c r="T6552"/>
      <c r="U6552"/>
      <c r="V6552"/>
      <c r="Y6552"/>
      <c r="Z6552"/>
      <c r="AA6552"/>
      <c r="AB6552"/>
      <c r="AC6552"/>
      <c r="AD6552"/>
      <c r="AE6552"/>
      <c r="AF6552"/>
      <c r="AG6552"/>
      <c r="AH6552"/>
      <c r="AI6552"/>
      <c r="AJ6552"/>
      <c r="AK6552"/>
      <c r="AL6552"/>
    </row>
    <row r="6553" spans="3:38" ht="15" customHeight="1" x14ac:dyDescent="0.35">
      <c r="C6553"/>
      <c r="D6553"/>
      <c r="E6553"/>
      <c r="F6553"/>
      <c r="G6553"/>
      <c r="H6553"/>
      <c r="I6553"/>
      <c r="J6553"/>
      <c r="K6553"/>
      <c r="L6553"/>
      <c r="M6553"/>
      <c r="N6553"/>
      <c r="O6553"/>
      <c r="S6553"/>
      <c r="T6553"/>
      <c r="U6553"/>
      <c r="V6553"/>
      <c r="Y6553"/>
      <c r="Z6553"/>
      <c r="AA6553"/>
      <c r="AB6553"/>
      <c r="AC6553"/>
      <c r="AD6553"/>
      <c r="AE6553"/>
      <c r="AF6553"/>
      <c r="AG6553"/>
      <c r="AH6553"/>
      <c r="AI6553"/>
      <c r="AJ6553"/>
      <c r="AK6553"/>
      <c r="AL6553"/>
    </row>
    <row r="6554" spans="3:38" ht="15" customHeight="1" x14ac:dyDescent="0.35">
      <c r="C6554"/>
      <c r="D6554"/>
      <c r="E6554"/>
      <c r="F6554"/>
      <c r="G6554"/>
      <c r="H6554"/>
      <c r="I6554"/>
      <c r="J6554"/>
      <c r="K6554"/>
      <c r="L6554"/>
      <c r="M6554"/>
      <c r="N6554"/>
      <c r="O6554"/>
      <c r="S6554"/>
      <c r="T6554"/>
      <c r="U6554"/>
      <c r="V6554"/>
      <c r="Y6554"/>
      <c r="Z6554"/>
      <c r="AA6554"/>
      <c r="AB6554"/>
      <c r="AC6554"/>
      <c r="AD6554"/>
      <c r="AE6554"/>
      <c r="AF6554"/>
      <c r="AG6554"/>
      <c r="AH6554"/>
      <c r="AI6554"/>
      <c r="AJ6554"/>
      <c r="AK6554"/>
      <c r="AL6554"/>
    </row>
    <row r="6555" spans="3:38" ht="15" customHeight="1" x14ac:dyDescent="0.35">
      <c r="C6555"/>
      <c r="D6555"/>
      <c r="E6555"/>
      <c r="F6555"/>
      <c r="G6555"/>
      <c r="H6555"/>
      <c r="I6555"/>
      <c r="J6555"/>
      <c r="K6555"/>
      <c r="L6555"/>
      <c r="M6555"/>
      <c r="N6555"/>
      <c r="O6555"/>
      <c r="S6555"/>
      <c r="T6555"/>
      <c r="U6555"/>
      <c r="V6555"/>
      <c r="Y6555"/>
      <c r="Z6555"/>
      <c r="AA6555"/>
      <c r="AB6555"/>
      <c r="AC6555"/>
      <c r="AD6555"/>
      <c r="AE6555"/>
      <c r="AF6555"/>
      <c r="AG6555"/>
      <c r="AH6555"/>
      <c r="AI6555"/>
      <c r="AJ6555"/>
      <c r="AK6555"/>
      <c r="AL6555"/>
    </row>
    <row r="6556" spans="3:38" ht="15" customHeight="1" x14ac:dyDescent="0.35">
      <c r="C6556"/>
      <c r="D6556"/>
      <c r="E6556"/>
      <c r="F6556"/>
      <c r="G6556"/>
      <c r="H6556"/>
      <c r="I6556"/>
      <c r="J6556"/>
      <c r="K6556"/>
      <c r="L6556"/>
      <c r="M6556"/>
      <c r="N6556"/>
      <c r="O6556"/>
      <c r="S6556"/>
      <c r="T6556"/>
      <c r="U6556"/>
      <c r="V6556"/>
      <c r="Y6556"/>
      <c r="Z6556"/>
      <c r="AA6556"/>
      <c r="AB6556"/>
      <c r="AC6556"/>
      <c r="AD6556"/>
      <c r="AE6556"/>
      <c r="AF6556"/>
      <c r="AG6556"/>
      <c r="AH6556"/>
      <c r="AI6556"/>
      <c r="AJ6556"/>
      <c r="AK6556"/>
      <c r="AL6556"/>
    </row>
    <row r="6557" spans="3:38" ht="15" customHeight="1" x14ac:dyDescent="0.35">
      <c r="C6557"/>
      <c r="D6557"/>
      <c r="E6557"/>
      <c r="F6557"/>
      <c r="G6557"/>
      <c r="H6557"/>
      <c r="I6557"/>
      <c r="J6557"/>
      <c r="K6557"/>
      <c r="L6557"/>
      <c r="M6557"/>
      <c r="N6557"/>
      <c r="O6557"/>
      <c r="S6557"/>
      <c r="T6557"/>
      <c r="U6557"/>
      <c r="V6557"/>
      <c r="Y6557"/>
      <c r="Z6557"/>
      <c r="AA6557"/>
      <c r="AB6557"/>
      <c r="AC6557"/>
      <c r="AD6557"/>
      <c r="AE6557"/>
      <c r="AF6557"/>
      <c r="AG6557"/>
      <c r="AH6557"/>
      <c r="AI6557"/>
      <c r="AJ6557"/>
      <c r="AK6557"/>
      <c r="AL6557"/>
    </row>
    <row r="6558" spans="3:38" ht="15" customHeight="1" x14ac:dyDescent="0.35">
      <c r="C6558"/>
      <c r="D6558"/>
      <c r="E6558"/>
      <c r="F6558"/>
      <c r="G6558"/>
      <c r="H6558"/>
      <c r="I6558"/>
      <c r="J6558"/>
      <c r="K6558"/>
      <c r="L6558"/>
      <c r="M6558"/>
      <c r="N6558"/>
      <c r="O6558"/>
      <c r="S6558"/>
      <c r="T6558"/>
      <c r="U6558"/>
      <c r="V6558"/>
      <c r="Y6558"/>
      <c r="Z6558"/>
      <c r="AA6558"/>
      <c r="AB6558"/>
      <c r="AC6558"/>
      <c r="AD6558"/>
      <c r="AE6558"/>
      <c r="AF6558"/>
      <c r="AG6558"/>
      <c r="AH6558"/>
      <c r="AI6558"/>
      <c r="AJ6558"/>
      <c r="AK6558"/>
      <c r="AL6558"/>
    </row>
    <row r="6559" spans="3:38" ht="15" customHeight="1" x14ac:dyDescent="0.35">
      <c r="C6559"/>
      <c r="D6559"/>
      <c r="E6559"/>
      <c r="F6559"/>
      <c r="G6559"/>
      <c r="H6559"/>
      <c r="I6559"/>
      <c r="J6559"/>
      <c r="K6559"/>
      <c r="L6559"/>
      <c r="M6559"/>
      <c r="N6559"/>
      <c r="O6559"/>
      <c r="S6559"/>
      <c r="T6559"/>
      <c r="U6559"/>
      <c r="V6559"/>
      <c r="Y6559"/>
      <c r="Z6559"/>
      <c r="AA6559"/>
      <c r="AB6559"/>
      <c r="AC6559"/>
      <c r="AD6559"/>
      <c r="AE6559"/>
      <c r="AF6559"/>
      <c r="AG6559"/>
      <c r="AH6559"/>
      <c r="AI6559"/>
      <c r="AJ6559"/>
      <c r="AK6559"/>
      <c r="AL6559"/>
    </row>
    <row r="6560" spans="3:38" ht="15" customHeight="1" x14ac:dyDescent="0.35">
      <c r="C6560"/>
      <c r="D6560"/>
      <c r="E6560"/>
      <c r="F6560"/>
      <c r="G6560"/>
      <c r="H6560"/>
      <c r="I6560"/>
      <c r="J6560"/>
      <c r="K6560"/>
      <c r="L6560"/>
      <c r="M6560"/>
      <c r="N6560"/>
      <c r="O6560"/>
      <c r="S6560"/>
      <c r="T6560"/>
      <c r="U6560"/>
      <c r="V6560"/>
      <c r="Y6560"/>
      <c r="Z6560"/>
      <c r="AA6560"/>
      <c r="AB6560"/>
      <c r="AC6560"/>
      <c r="AD6560"/>
      <c r="AE6560"/>
      <c r="AF6560"/>
      <c r="AG6560"/>
      <c r="AH6560"/>
      <c r="AI6560"/>
      <c r="AJ6560"/>
      <c r="AK6560"/>
      <c r="AL6560"/>
    </row>
    <row r="6561" spans="3:38" ht="15" customHeight="1" x14ac:dyDescent="0.35">
      <c r="C6561"/>
      <c r="D6561"/>
      <c r="E6561"/>
      <c r="F6561"/>
      <c r="G6561"/>
      <c r="H6561"/>
      <c r="I6561"/>
      <c r="J6561"/>
      <c r="K6561"/>
      <c r="L6561"/>
      <c r="M6561"/>
      <c r="N6561"/>
      <c r="O6561"/>
      <c r="S6561"/>
      <c r="T6561"/>
      <c r="U6561"/>
      <c r="V6561"/>
      <c r="Y6561"/>
      <c r="Z6561"/>
      <c r="AA6561"/>
      <c r="AB6561"/>
      <c r="AC6561"/>
      <c r="AD6561"/>
      <c r="AE6561"/>
      <c r="AF6561"/>
      <c r="AG6561"/>
      <c r="AH6561"/>
      <c r="AI6561"/>
      <c r="AJ6561"/>
      <c r="AK6561"/>
      <c r="AL6561"/>
    </row>
    <row r="6562" spans="3:38" ht="15" customHeight="1" x14ac:dyDescent="0.35">
      <c r="C6562"/>
      <c r="D6562"/>
      <c r="E6562"/>
      <c r="F6562"/>
      <c r="G6562"/>
      <c r="H6562"/>
      <c r="I6562"/>
      <c r="J6562"/>
      <c r="K6562"/>
      <c r="L6562"/>
      <c r="M6562"/>
      <c r="N6562"/>
      <c r="O6562"/>
      <c r="S6562"/>
      <c r="T6562"/>
      <c r="U6562"/>
      <c r="V6562"/>
      <c r="Y6562"/>
      <c r="Z6562"/>
      <c r="AA6562"/>
      <c r="AB6562"/>
      <c r="AC6562"/>
      <c r="AD6562"/>
      <c r="AE6562"/>
      <c r="AF6562"/>
      <c r="AG6562"/>
      <c r="AH6562"/>
      <c r="AI6562"/>
      <c r="AJ6562"/>
      <c r="AK6562"/>
      <c r="AL6562"/>
    </row>
    <row r="6563" spans="3:38" ht="15" customHeight="1" x14ac:dyDescent="0.35">
      <c r="C6563"/>
      <c r="D6563"/>
      <c r="E6563"/>
      <c r="F6563"/>
      <c r="G6563"/>
      <c r="H6563"/>
      <c r="I6563"/>
      <c r="J6563"/>
      <c r="K6563"/>
      <c r="L6563"/>
      <c r="M6563"/>
      <c r="N6563"/>
      <c r="O6563"/>
      <c r="S6563"/>
      <c r="T6563"/>
      <c r="U6563"/>
      <c r="V6563"/>
      <c r="Y6563"/>
      <c r="Z6563"/>
      <c r="AA6563"/>
      <c r="AB6563"/>
      <c r="AC6563"/>
      <c r="AD6563"/>
      <c r="AE6563"/>
      <c r="AF6563"/>
      <c r="AG6563"/>
      <c r="AH6563"/>
      <c r="AI6563"/>
      <c r="AJ6563"/>
      <c r="AK6563"/>
      <c r="AL6563"/>
    </row>
    <row r="6564" spans="3:38" ht="15" customHeight="1" x14ac:dyDescent="0.35">
      <c r="C6564"/>
      <c r="D6564"/>
      <c r="E6564"/>
      <c r="F6564"/>
      <c r="G6564"/>
      <c r="H6564"/>
      <c r="I6564"/>
      <c r="J6564"/>
      <c r="K6564"/>
      <c r="L6564"/>
      <c r="M6564"/>
      <c r="N6564"/>
      <c r="O6564"/>
      <c r="S6564"/>
      <c r="T6564"/>
      <c r="U6564"/>
      <c r="V6564"/>
      <c r="Y6564"/>
      <c r="Z6564"/>
      <c r="AA6564"/>
      <c r="AB6564"/>
      <c r="AC6564"/>
      <c r="AD6564"/>
      <c r="AE6564"/>
      <c r="AF6564"/>
      <c r="AG6564"/>
      <c r="AH6564"/>
      <c r="AI6564"/>
      <c r="AJ6564"/>
      <c r="AK6564"/>
      <c r="AL6564"/>
    </row>
    <row r="6565" spans="3:38" ht="15" customHeight="1" x14ac:dyDescent="0.35">
      <c r="C6565"/>
      <c r="D6565"/>
      <c r="E6565"/>
      <c r="F6565"/>
      <c r="G6565"/>
      <c r="H6565"/>
      <c r="I6565"/>
      <c r="J6565"/>
      <c r="K6565"/>
      <c r="L6565"/>
      <c r="M6565"/>
      <c r="N6565"/>
      <c r="O6565"/>
      <c r="S6565"/>
      <c r="T6565"/>
      <c r="U6565"/>
      <c r="V6565"/>
      <c r="Y6565"/>
      <c r="Z6565"/>
      <c r="AA6565"/>
      <c r="AB6565"/>
      <c r="AC6565"/>
      <c r="AD6565"/>
      <c r="AE6565"/>
      <c r="AF6565"/>
      <c r="AG6565"/>
      <c r="AH6565"/>
      <c r="AI6565"/>
      <c r="AJ6565"/>
      <c r="AK6565"/>
      <c r="AL6565"/>
    </row>
    <row r="6566" spans="3:38" ht="15" customHeight="1" x14ac:dyDescent="0.35">
      <c r="C6566"/>
      <c r="D6566"/>
      <c r="E6566"/>
      <c r="F6566"/>
      <c r="G6566"/>
      <c r="H6566"/>
      <c r="I6566"/>
      <c r="J6566"/>
      <c r="K6566"/>
      <c r="L6566"/>
      <c r="M6566"/>
      <c r="N6566"/>
      <c r="O6566"/>
      <c r="S6566"/>
      <c r="T6566"/>
      <c r="U6566"/>
      <c r="V6566"/>
      <c r="Y6566"/>
      <c r="Z6566"/>
      <c r="AA6566"/>
      <c r="AB6566"/>
      <c r="AC6566"/>
      <c r="AD6566"/>
      <c r="AE6566"/>
      <c r="AF6566"/>
      <c r="AG6566"/>
      <c r="AH6566"/>
      <c r="AI6566"/>
      <c r="AJ6566"/>
      <c r="AK6566"/>
      <c r="AL6566"/>
    </row>
    <row r="6567" spans="3:38" ht="15" customHeight="1" x14ac:dyDescent="0.35">
      <c r="C6567"/>
      <c r="D6567"/>
      <c r="E6567"/>
      <c r="F6567"/>
      <c r="G6567"/>
      <c r="H6567"/>
      <c r="I6567"/>
      <c r="J6567"/>
      <c r="K6567"/>
      <c r="L6567"/>
      <c r="M6567"/>
      <c r="N6567"/>
      <c r="O6567"/>
      <c r="S6567"/>
      <c r="T6567"/>
      <c r="U6567"/>
      <c r="V6567"/>
      <c r="Y6567"/>
      <c r="Z6567"/>
      <c r="AA6567"/>
      <c r="AB6567"/>
      <c r="AC6567"/>
      <c r="AD6567"/>
      <c r="AE6567"/>
      <c r="AF6567"/>
      <c r="AG6567"/>
      <c r="AH6567"/>
      <c r="AI6567"/>
      <c r="AJ6567"/>
      <c r="AK6567"/>
      <c r="AL6567"/>
    </row>
    <row r="6568" spans="3:38" ht="15" customHeight="1" x14ac:dyDescent="0.35">
      <c r="C6568"/>
      <c r="D6568"/>
      <c r="E6568"/>
      <c r="F6568"/>
      <c r="G6568"/>
      <c r="H6568"/>
      <c r="I6568"/>
      <c r="J6568"/>
      <c r="K6568"/>
      <c r="L6568"/>
      <c r="M6568"/>
      <c r="N6568"/>
      <c r="O6568"/>
      <c r="S6568"/>
      <c r="T6568"/>
      <c r="U6568"/>
      <c r="V6568"/>
      <c r="Y6568"/>
      <c r="Z6568"/>
      <c r="AA6568"/>
      <c r="AB6568"/>
      <c r="AC6568"/>
      <c r="AD6568"/>
      <c r="AE6568"/>
      <c r="AF6568"/>
      <c r="AG6568"/>
      <c r="AH6568"/>
      <c r="AI6568"/>
      <c r="AJ6568"/>
      <c r="AK6568"/>
      <c r="AL6568"/>
    </row>
    <row r="6569" spans="3:38" ht="15" customHeight="1" x14ac:dyDescent="0.35">
      <c r="C6569"/>
      <c r="D6569"/>
      <c r="E6569"/>
      <c r="F6569"/>
      <c r="G6569"/>
      <c r="H6569"/>
      <c r="I6569"/>
      <c r="J6569"/>
      <c r="K6569"/>
      <c r="L6569"/>
      <c r="M6569"/>
      <c r="N6569"/>
      <c r="O6569"/>
      <c r="S6569"/>
      <c r="T6569"/>
      <c r="U6569"/>
      <c r="V6569"/>
      <c r="Y6569"/>
      <c r="Z6569"/>
      <c r="AA6569"/>
      <c r="AB6569"/>
      <c r="AC6569"/>
      <c r="AD6569"/>
      <c r="AE6569"/>
      <c r="AF6569"/>
      <c r="AG6569"/>
      <c r="AH6569"/>
      <c r="AI6569"/>
      <c r="AJ6569"/>
      <c r="AK6569"/>
      <c r="AL6569"/>
    </row>
    <row r="6570" spans="3:38" ht="15" customHeight="1" x14ac:dyDescent="0.35">
      <c r="C6570"/>
      <c r="D6570"/>
      <c r="E6570"/>
      <c r="F6570"/>
      <c r="G6570"/>
      <c r="H6570"/>
      <c r="I6570"/>
      <c r="J6570"/>
      <c r="K6570"/>
      <c r="L6570"/>
      <c r="M6570"/>
      <c r="N6570"/>
      <c r="O6570"/>
      <c r="S6570"/>
      <c r="T6570"/>
      <c r="U6570"/>
      <c r="V6570"/>
      <c r="Y6570"/>
      <c r="Z6570"/>
      <c r="AA6570"/>
      <c r="AB6570"/>
      <c r="AC6570"/>
      <c r="AD6570"/>
      <c r="AE6570"/>
      <c r="AF6570"/>
      <c r="AG6570"/>
      <c r="AH6570"/>
      <c r="AI6570"/>
      <c r="AJ6570"/>
      <c r="AK6570"/>
      <c r="AL6570"/>
    </row>
    <row r="6571" spans="3:38" ht="15" customHeight="1" x14ac:dyDescent="0.35">
      <c r="C6571"/>
      <c r="D6571"/>
      <c r="E6571"/>
      <c r="F6571"/>
      <c r="G6571"/>
      <c r="H6571"/>
      <c r="I6571"/>
      <c r="J6571"/>
      <c r="K6571"/>
      <c r="L6571"/>
      <c r="M6571"/>
      <c r="N6571"/>
      <c r="O6571"/>
      <c r="S6571"/>
      <c r="T6571"/>
      <c r="U6571"/>
      <c r="V6571"/>
      <c r="Y6571"/>
      <c r="Z6571"/>
      <c r="AA6571"/>
      <c r="AB6571"/>
      <c r="AC6571"/>
      <c r="AD6571"/>
      <c r="AE6571"/>
      <c r="AF6571"/>
      <c r="AG6571"/>
      <c r="AH6571"/>
      <c r="AI6571"/>
      <c r="AJ6571"/>
      <c r="AK6571"/>
      <c r="AL6571"/>
    </row>
    <row r="6572" spans="3:38" ht="15" customHeight="1" x14ac:dyDescent="0.35">
      <c r="C6572"/>
      <c r="D6572"/>
      <c r="E6572"/>
      <c r="F6572"/>
      <c r="G6572"/>
      <c r="H6572"/>
      <c r="I6572"/>
      <c r="J6572"/>
      <c r="K6572"/>
      <c r="L6572"/>
      <c r="M6572"/>
      <c r="N6572"/>
      <c r="O6572"/>
      <c r="S6572"/>
      <c r="T6572"/>
      <c r="U6572"/>
      <c r="V6572"/>
      <c r="Y6572"/>
      <c r="Z6572"/>
      <c r="AA6572"/>
      <c r="AB6572"/>
      <c r="AC6572"/>
      <c r="AD6572"/>
      <c r="AE6572"/>
      <c r="AF6572"/>
      <c r="AG6572"/>
      <c r="AH6572"/>
      <c r="AI6572"/>
      <c r="AJ6572"/>
      <c r="AK6572"/>
      <c r="AL6572"/>
    </row>
    <row r="6573" spans="3:38" ht="15" customHeight="1" x14ac:dyDescent="0.35">
      <c r="C6573"/>
      <c r="D6573"/>
      <c r="E6573"/>
      <c r="F6573"/>
      <c r="G6573"/>
      <c r="H6573"/>
      <c r="I6573"/>
      <c r="J6573"/>
      <c r="K6573"/>
      <c r="L6573"/>
      <c r="M6573"/>
      <c r="N6573"/>
      <c r="O6573"/>
      <c r="S6573"/>
      <c r="T6573"/>
      <c r="U6573"/>
      <c r="V6573"/>
      <c r="Y6573"/>
      <c r="Z6573"/>
      <c r="AA6573"/>
      <c r="AB6573"/>
      <c r="AC6573"/>
      <c r="AD6573"/>
      <c r="AE6573"/>
      <c r="AF6573"/>
      <c r="AG6573"/>
      <c r="AH6573"/>
      <c r="AI6573"/>
      <c r="AJ6573"/>
      <c r="AK6573"/>
      <c r="AL6573"/>
    </row>
    <row r="6574" spans="3:38" ht="15" customHeight="1" x14ac:dyDescent="0.35">
      <c r="C6574"/>
      <c r="D6574"/>
      <c r="E6574"/>
      <c r="F6574"/>
      <c r="G6574"/>
      <c r="H6574"/>
      <c r="I6574"/>
      <c r="J6574"/>
      <c r="K6574"/>
      <c r="L6574"/>
      <c r="M6574"/>
      <c r="N6574"/>
      <c r="O6574"/>
      <c r="S6574"/>
      <c r="T6574"/>
      <c r="U6574"/>
      <c r="V6574"/>
      <c r="Y6574"/>
      <c r="Z6574"/>
      <c r="AA6574"/>
      <c r="AB6574"/>
      <c r="AC6574"/>
      <c r="AD6574"/>
      <c r="AE6574"/>
      <c r="AF6574"/>
      <c r="AG6574"/>
      <c r="AH6574"/>
      <c r="AI6574"/>
      <c r="AJ6574"/>
      <c r="AK6574"/>
      <c r="AL6574"/>
    </row>
    <row r="6575" spans="3:38" ht="15" customHeight="1" x14ac:dyDescent="0.35">
      <c r="C6575"/>
      <c r="D6575"/>
      <c r="E6575"/>
      <c r="F6575"/>
      <c r="G6575"/>
      <c r="H6575"/>
      <c r="I6575"/>
      <c r="J6575"/>
      <c r="K6575"/>
      <c r="L6575"/>
      <c r="M6575"/>
      <c r="N6575"/>
      <c r="O6575"/>
      <c r="S6575"/>
      <c r="T6575"/>
      <c r="U6575"/>
      <c r="V6575"/>
      <c r="Y6575"/>
      <c r="Z6575"/>
      <c r="AA6575"/>
      <c r="AB6575"/>
      <c r="AC6575"/>
      <c r="AD6575"/>
      <c r="AE6575"/>
      <c r="AF6575"/>
      <c r="AG6575"/>
      <c r="AH6575"/>
      <c r="AI6575"/>
      <c r="AJ6575"/>
      <c r="AK6575"/>
      <c r="AL6575"/>
    </row>
    <row r="6576" spans="3:38" ht="15" customHeight="1" x14ac:dyDescent="0.35">
      <c r="C6576"/>
      <c r="D6576"/>
      <c r="E6576"/>
      <c r="F6576"/>
      <c r="G6576"/>
      <c r="H6576"/>
      <c r="I6576"/>
      <c r="J6576"/>
      <c r="K6576"/>
      <c r="L6576"/>
      <c r="M6576"/>
      <c r="N6576"/>
      <c r="O6576"/>
      <c r="S6576"/>
      <c r="T6576"/>
      <c r="U6576"/>
      <c r="V6576"/>
      <c r="Y6576"/>
      <c r="Z6576"/>
      <c r="AA6576"/>
      <c r="AB6576"/>
      <c r="AC6576"/>
      <c r="AD6576"/>
      <c r="AE6576"/>
      <c r="AF6576"/>
      <c r="AG6576"/>
      <c r="AH6576"/>
      <c r="AI6576"/>
      <c r="AJ6576"/>
      <c r="AK6576"/>
      <c r="AL6576"/>
    </row>
    <row r="6577" spans="3:38" ht="15" customHeight="1" x14ac:dyDescent="0.35">
      <c r="C6577"/>
      <c r="D6577"/>
      <c r="E6577"/>
      <c r="F6577"/>
      <c r="G6577"/>
      <c r="H6577"/>
      <c r="I6577"/>
      <c r="J6577"/>
      <c r="K6577"/>
      <c r="L6577"/>
      <c r="M6577"/>
      <c r="N6577"/>
      <c r="O6577"/>
      <c r="S6577"/>
      <c r="T6577"/>
      <c r="U6577"/>
      <c r="V6577"/>
      <c r="Y6577"/>
      <c r="Z6577"/>
      <c r="AA6577"/>
      <c r="AB6577"/>
      <c r="AC6577"/>
      <c r="AD6577"/>
      <c r="AE6577"/>
      <c r="AF6577"/>
      <c r="AG6577"/>
      <c r="AH6577"/>
      <c r="AI6577"/>
      <c r="AJ6577"/>
      <c r="AK6577"/>
      <c r="AL6577"/>
    </row>
    <row r="6578" spans="3:38" ht="15" customHeight="1" x14ac:dyDescent="0.35">
      <c r="C6578"/>
      <c r="D6578"/>
      <c r="E6578"/>
      <c r="F6578"/>
      <c r="G6578"/>
      <c r="H6578"/>
      <c r="I6578"/>
      <c r="J6578"/>
      <c r="K6578"/>
      <c r="L6578"/>
      <c r="M6578"/>
      <c r="N6578"/>
      <c r="O6578"/>
      <c r="S6578"/>
      <c r="T6578"/>
      <c r="U6578"/>
      <c r="V6578"/>
      <c r="Y6578"/>
      <c r="Z6578"/>
      <c r="AA6578"/>
      <c r="AB6578"/>
      <c r="AC6578"/>
      <c r="AD6578"/>
      <c r="AE6578"/>
      <c r="AF6578"/>
      <c r="AG6578"/>
      <c r="AH6578"/>
      <c r="AI6578"/>
      <c r="AJ6578"/>
      <c r="AK6578"/>
      <c r="AL6578"/>
    </row>
    <row r="6579" spans="3:38" ht="15" customHeight="1" x14ac:dyDescent="0.35">
      <c r="C6579"/>
      <c r="D6579"/>
      <c r="E6579"/>
      <c r="F6579"/>
      <c r="G6579"/>
      <c r="H6579"/>
      <c r="I6579"/>
      <c r="J6579"/>
      <c r="K6579"/>
      <c r="L6579"/>
      <c r="M6579"/>
      <c r="N6579"/>
      <c r="O6579"/>
      <c r="S6579"/>
      <c r="T6579"/>
      <c r="U6579"/>
      <c r="V6579"/>
      <c r="Y6579"/>
      <c r="Z6579"/>
      <c r="AA6579"/>
      <c r="AB6579"/>
      <c r="AC6579"/>
      <c r="AD6579"/>
      <c r="AE6579"/>
      <c r="AF6579"/>
      <c r="AG6579"/>
      <c r="AH6579"/>
      <c r="AI6579"/>
      <c r="AJ6579"/>
      <c r="AK6579"/>
      <c r="AL6579"/>
    </row>
    <row r="6580" spans="3:38" ht="15" customHeight="1" x14ac:dyDescent="0.35">
      <c r="C6580"/>
      <c r="D6580"/>
      <c r="E6580"/>
      <c r="F6580"/>
      <c r="G6580"/>
      <c r="H6580"/>
      <c r="I6580"/>
      <c r="J6580"/>
      <c r="K6580"/>
      <c r="L6580"/>
      <c r="M6580"/>
      <c r="N6580"/>
      <c r="O6580"/>
      <c r="S6580"/>
      <c r="T6580"/>
      <c r="U6580"/>
      <c r="V6580"/>
      <c r="Y6580"/>
      <c r="Z6580"/>
      <c r="AA6580"/>
      <c r="AB6580"/>
      <c r="AC6580"/>
      <c r="AD6580"/>
      <c r="AE6580"/>
      <c r="AF6580"/>
      <c r="AG6580"/>
      <c r="AH6580"/>
      <c r="AI6580"/>
      <c r="AJ6580"/>
      <c r="AK6580"/>
      <c r="AL6580"/>
    </row>
    <row r="6581" spans="3:38" ht="15" customHeight="1" x14ac:dyDescent="0.35">
      <c r="C6581"/>
      <c r="D6581"/>
      <c r="E6581"/>
      <c r="F6581"/>
      <c r="G6581"/>
      <c r="H6581"/>
      <c r="I6581"/>
      <c r="J6581"/>
      <c r="K6581"/>
      <c r="L6581"/>
      <c r="M6581"/>
      <c r="N6581"/>
      <c r="O6581"/>
      <c r="S6581"/>
      <c r="T6581"/>
      <c r="U6581"/>
      <c r="V6581"/>
      <c r="Y6581"/>
      <c r="Z6581"/>
      <c r="AA6581"/>
      <c r="AB6581"/>
      <c r="AC6581"/>
      <c r="AD6581"/>
      <c r="AE6581"/>
      <c r="AF6581"/>
      <c r="AG6581"/>
      <c r="AH6581"/>
      <c r="AI6581"/>
      <c r="AJ6581"/>
      <c r="AK6581"/>
      <c r="AL6581"/>
    </row>
    <row r="6582" spans="3:38" ht="15" customHeight="1" x14ac:dyDescent="0.35">
      <c r="C6582"/>
      <c r="D6582"/>
      <c r="E6582"/>
      <c r="F6582"/>
      <c r="G6582"/>
      <c r="H6582"/>
      <c r="I6582"/>
      <c r="J6582"/>
      <c r="K6582"/>
      <c r="L6582"/>
      <c r="M6582"/>
      <c r="N6582"/>
      <c r="O6582"/>
      <c r="S6582"/>
      <c r="T6582"/>
      <c r="U6582"/>
      <c r="V6582"/>
      <c r="Y6582"/>
      <c r="Z6582"/>
      <c r="AA6582"/>
      <c r="AB6582"/>
      <c r="AC6582"/>
      <c r="AD6582"/>
      <c r="AE6582"/>
      <c r="AF6582"/>
      <c r="AG6582"/>
      <c r="AH6582"/>
      <c r="AI6582"/>
      <c r="AJ6582"/>
      <c r="AK6582"/>
      <c r="AL6582"/>
    </row>
    <row r="6583" spans="3:38" ht="15" customHeight="1" x14ac:dyDescent="0.35">
      <c r="C6583"/>
      <c r="D6583"/>
      <c r="E6583"/>
      <c r="F6583"/>
      <c r="G6583"/>
      <c r="H6583"/>
      <c r="I6583"/>
      <c r="J6583"/>
      <c r="K6583"/>
      <c r="L6583"/>
      <c r="M6583"/>
      <c r="N6583"/>
      <c r="O6583"/>
      <c r="S6583"/>
      <c r="T6583"/>
      <c r="U6583"/>
      <c r="V6583"/>
      <c r="Y6583"/>
      <c r="Z6583"/>
      <c r="AA6583"/>
      <c r="AB6583"/>
      <c r="AC6583"/>
      <c r="AD6583"/>
      <c r="AE6583"/>
      <c r="AF6583"/>
      <c r="AG6583"/>
      <c r="AH6583"/>
      <c r="AI6583"/>
      <c r="AJ6583"/>
      <c r="AK6583"/>
      <c r="AL6583"/>
    </row>
    <row r="6584" spans="3:38" ht="15" customHeight="1" x14ac:dyDescent="0.35">
      <c r="C6584"/>
      <c r="D6584"/>
      <c r="E6584"/>
      <c r="F6584"/>
      <c r="G6584"/>
      <c r="H6584"/>
      <c r="I6584"/>
      <c r="J6584"/>
      <c r="K6584"/>
      <c r="L6584"/>
      <c r="M6584"/>
      <c r="N6584"/>
      <c r="O6584"/>
      <c r="S6584"/>
      <c r="T6584"/>
      <c r="U6584"/>
      <c r="V6584"/>
      <c r="Y6584"/>
      <c r="Z6584"/>
      <c r="AA6584"/>
      <c r="AB6584"/>
      <c r="AC6584"/>
      <c r="AD6584"/>
      <c r="AE6584"/>
      <c r="AF6584"/>
      <c r="AG6584"/>
      <c r="AH6584"/>
      <c r="AI6584"/>
      <c r="AJ6584"/>
      <c r="AK6584"/>
      <c r="AL6584"/>
    </row>
    <row r="6585" spans="3:38" ht="15" customHeight="1" x14ac:dyDescent="0.35">
      <c r="C6585"/>
      <c r="D6585"/>
      <c r="E6585"/>
      <c r="F6585"/>
      <c r="G6585"/>
      <c r="H6585"/>
      <c r="I6585"/>
      <c r="J6585"/>
      <c r="K6585"/>
      <c r="L6585"/>
      <c r="M6585"/>
      <c r="N6585"/>
      <c r="O6585"/>
      <c r="S6585"/>
      <c r="T6585"/>
      <c r="U6585"/>
      <c r="V6585"/>
      <c r="Y6585"/>
      <c r="Z6585"/>
      <c r="AA6585"/>
      <c r="AB6585"/>
      <c r="AC6585"/>
      <c r="AD6585"/>
      <c r="AE6585"/>
      <c r="AF6585"/>
      <c r="AG6585"/>
      <c r="AH6585"/>
      <c r="AI6585"/>
      <c r="AJ6585"/>
      <c r="AK6585"/>
      <c r="AL6585"/>
    </row>
    <row r="6586" spans="3:38" ht="15" customHeight="1" x14ac:dyDescent="0.35">
      <c r="C6586"/>
      <c r="D6586"/>
      <c r="E6586"/>
      <c r="F6586"/>
      <c r="G6586"/>
      <c r="H6586"/>
      <c r="I6586"/>
      <c r="J6586"/>
      <c r="K6586"/>
      <c r="L6586"/>
      <c r="M6586"/>
      <c r="N6586"/>
      <c r="O6586"/>
      <c r="S6586"/>
      <c r="T6586"/>
      <c r="U6586"/>
      <c r="V6586"/>
      <c r="Y6586"/>
      <c r="Z6586"/>
      <c r="AA6586"/>
      <c r="AB6586"/>
      <c r="AC6586"/>
      <c r="AD6586"/>
      <c r="AE6586"/>
      <c r="AF6586"/>
      <c r="AG6586"/>
      <c r="AH6586"/>
      <c r="AI6586"/>
      <c r="AJ6586"/>
      <c r="AK6586"/>
      <c r="AL6586"/>
    </row>
    <row r="6587" spans="3:38" ht="15" customHeight="1" x14ac:dyDescent="0.35">
      <c r="C6587"/>
      <c r="D6587"/>
      <c r="E6587"/>
      <c r="F6587"/>
      <c r="G6587"/>
      <c r="H6587"/>
      <c r="I6587"/>
      <c r="J6587"/>
      <c r="K6587"/>
      <c r="L6587"/>
      <c r="M6587"/>
      <c r="N6587"/>
      <c r="O6587"/>
      <c r="S6587"/>
      <c r="T6587"/>
      <c r="U6587"/>
      <c r="V6587"/>
      <c r="Y6587"/>
      <c r="Z6587"/>
      <c r="AA6587"/>
      <c r="AB6587"/>
      <c r="AC6587"/>
      <c r="AD6587"/>
      <c r="AE6587"/>
      <c r="AF6587"/>
      <c r="AG6587"/>
      <c r="AH6587"/>
      <c r="AI6587"/>
      <c r="AJ6587"/>
      <c r="AK6587"/>
      <c r="AL6587"/>
    </row>
    <row r="6588" spans="3:38" ht="15" customHeight="1" x14ac:dyDescent="0.35">
      <c r="C6588"/>
      <c r="D6588"/>
      <c r="E6588"/>
      <c r="F6588"/>
      <c r="G6588"/>
      <c r="H6588"/>
      <c r="I6588"/>
      <c r="J6588"/>
      <c r="K6588"/>
      <c r="L6588"/>
      <c r="M6588"/>
      <c r="N6588"/>
      <c r="O6588"/>
      <c r="S6588"/>
      <c r="T6588"/>
      <c r="U6588"/>
      <c r="V6588"/>
      <c r="Y6588"/>
      <c r="Z6588"/>
      <c r="AA6588"/>
      <c r="AB6588"/>
      <c r="AC6588"/>
      <c r="AD6588"/>
      <c r="AE6588"/>
      <c r="AF6588"/>
      <c r="AG6588"/>
      <c r="AH6588"/>
      <c r="AI6588"/>
      <c r="AJ6588"/>
      <c r="AK6588"/>
      <c r="AL6588"/>
    </row>
    <row r="6589" spans="3:38" ht="15" customHeight="1" x14ac:dyDescent="0.35">
      <c r="C6589"/>
      <c r="D6589"/>
      <c r="E6589"/>
      <c r="F6589"/>
      <c r="G6589"/>
      <c r="H6589"/>
      <c r="I6589"/>
      <c r="J6589"/>
      <c r="K6589"/>
      <c r="L6589"/>
      <c r="M6589"/>
      <c r="N6589"/>
      <c r="O6589"/>
      <c r="S6589"/>
      <c r="T6589"/>
      <c r="U6589"/>
      <c r="V6589"/>
      <c r="Y6589"/>
      <c r="Z6589"/>
      <c r="AA6589"/>
      <c r="AB6589"/>
      <c r="AC6589"/>
      <c r="AD6589"/>
      <c r="AE6589"/>
      <c r="AF6589"/>
      <c r="AG6589"/>
      <c r="AH6589"/>
      <c r="AI6589"/>
      <c r="AJ6589"/>
      <c r="AK6589"/>
      <c r="AL6589"/>
    </row>
    <row r="6590" spans="3:38" ht="15" customHeight="1" x14ac:dyDescent="0.35">
      <c r="C6590"/>
      <c r="D6590"/>
      <c r="E6590"/>
      <c r="F6590"/>
      <c r="G6590"/>
      <c r="H6590"/>
      <c r="I6590"/>
      <c r="J6590"/>
      <c r="K6590"/>
      <c r="L6590"/>
      <c r="M6590"/>
      <c r="N6590"/>
      <c r="O6590"/>
      <c r="S6590"/>
      <c r="T6590"/>
      <c r="U6590"/>
      <c r="V6590"/>
      <c r="Y6590"/>
      <c r="Z6590"/>
      <c r="AA6590"/>
      <c r="AB6590"/>
      <c r="AC6590"/>
      <c r="AD6590"/>
      <c r="AE6590"/>
      <c r="AF6590"/>
      <c r="AG6590"/>
      <c r="AH6590"/>
      <c r="AI6590"/>
      <c r="AJ6590"/>
      <c r="AK6590"/>
      <c r="AL6590"/>
    </row>
    <row r="6591" spans="3:38" ht="15" customHeight="1" x14ac:dyDescent="0.35">
      <c r="C6591"/>
      <c r="D6591"/>
      <c r="E6591"/>
      <c r="F6591"/>
      <c r="G6591"/>
      <c r="H6591"/>
      <c r="I6591"/>
      <c r="J6591"/>
      <c r="K6591"/>
      <c r="L6591"/>
      <c r="M6591"/>
      <c r="N6591"/>
      <c r="O6591"/>
      <c r="S6591"/>
      <c r="T6591"/>
      <c r="U6591"/>
      <c r="V6591"/>
      <c r="Y6591"/>
      <c r="Z6591"/>
      <c r="AA6591"/>
      <c r="AB6591"/>
      <c r="AC6591"/>
      <c r="AD6591"/>
      <c r="AE6591"/>
      <c r="AF6591"/>
      <c r="AG6591"/>
      <c r="AH6591"/>
      <c r="AI6591"/>
      <c r="AJ6591"/>
      <c r="AK6591"/>
      <c r="AL6591"/>
    </row>
    <row r="6592" spans="3:38" ht="15" customHeight="1" x14ac:dyDescent="0.35">
      <c r="C6592"/>
      <c r="D6592"/>
      <c r="E6592"/>
      <c r="F6592"/>
      <c r="G6592"/>
      <c r="H6592"/>
      <c r="I6592"/>
      <c r="J6592"/>
      <c r="K6592"/>
      <c r="L6592"/>
      <c r="M6592"/>
      <c r="N6592"/>
      <c r="O6592"/>
      <c r="S6592"/>
      <c r="T6592"/>
      <c r="U6592"/>
      <c r="V6592"/>
      <c r="Y6592"/>
      <c r="Z6592"/>
      <c r="AA6592"/>
      <c r="AB6592"/>
      <c r="AC6592"/>
      <c r="AD6592"/>
      <c r="AE6592"/>
      <c r="AF6592"/>
      <c r="AG6592"/>
      <c r="AH6592"/>
      <c r="AI6592"/>
      <c r="AJ6592"/>
      <c r="AK6592"/>
      <c r="AL6592"/>
    </row>
    <row r="6593" spans="3:38" ht="15" customHeight="1" x14ac:dyDescent="0.35">
      <c r="C6593"/>
      <c r="D6593"/>
      <c r="E6593"/>
      <c r="F6593"/>
      <c r="G6593"/>
      <c r="H6593"/>
      <c r="I6593"/>
      <c r="J6593"/>
      <c r="K6593"/>
      <c r="L6593"/>
      <c r="M6593"/>
      <c r="N6593"/>
      <c r="O6593"/>
      <c r="S6593"/>
      <c r="T6593"/>
      <c r="U6593"/>
      <c r="V6593"/>
      <c r="Y6593"/>
      <c r="Z6593"/>
      <c r="AA6593"/>
      <c r="AB6593"/>
      <c r="AC6593"/>
      <c r="AD6593"/>
      <c r="AE6593"/>
      <c r="AF6593"/>
      <c r="AG6593"/>
      <c r="AH6593"/>
      <c r="AI6593"/>
      <c r="AJ6593"/>
      <c r="AK6593"/>
      <c r="AL6593"/>
    </row>
    <row r="6594" spans="3:38" ht="15" customHeight="1" x14ac:dyDescent="0.35">
      <c r="C6594"/>
      <c r="D6594"/>
      <c r="E6594"/>
      <c r="F6594"/>
      <c r="G6594"/>
      <c r="H6594"/>
      <c r="I6594"/>
      <c r="J6594"/>
      <c r="K6594"/>
      <c r="L6594"/>
      <c r="M6594"/>
      <c r="N6594"/>
      <c r="O6594"/>
      <c r="S6594"/>
      <c r="T6594"/>
      <c r="U6594"/>
      <c r="V6594"/>
      <c r="Y6594"/>
      <c r="Z6594"/>
      <c r="AA6594"/>
      <c r="AB6594"/>
      <c r="AC6594"/>
      <c r="AD6594"/>
      <c r="AE6594"/>
      <c r="AF6594"/>
      <c r="AG6594"/>
      <c r="AH6594"/>
      <c r="AI6594"/>
      <c r="AJ6594"/>
      <c r="AK6594"/>
      <c r="AL6594"/>
    </row>
    <row r="6595" spans="3:38" ht="15" customHeight="1" x14ac:dyDescent="0.35">
      <c r="C6595"/>
      <c r="D6595"/>
      <c r="E6595"/>
      <c r="F6595"/>
      <c r="G6595"/>
      <c r="H6595"/>
      <c r="I6595"/>
      <c r="J6595"/>
      <c r="K6595"/>
      <c r="L6595"/>
      <c r="M6595"/>
      <c r="N6595"/>
      <c r="O6595"/>
      <c r="S6595"/>
      <c r="T6595"/>
      <c r="U6595"/>
      <c r="V6595"/>
      <c r="Y6595"/>
      <c r="Z6595"/>
      <c r="AA6595"/>
      <c r="AB6595"/>
      <c r="AC6595"/>
      <c r="AD6595"/>
      <c r="AE6595"/>
      <c r="AF6595"/>
      <c r="AG6595"/>
      <c r="AH6595"/>
      <c r="AI6595"/>
      <c r="AJ6595"/>
      <c r="AK6595"/>
      <c r="AL6595"/>
    </row>
    <row r="6596" spans="3:38" ht="15" customHeight="1" x14ac:dyDescent="0.35">
      <c r="C6596"/>
      <c r="D6596"/>
      <c r="E6596"/>
      <c r="F6596"/>
      <c r="G6596"/>
      <c r="H6596"/>
      <c r="I6596"/>
      <c r="J6596"/>
      <c r="K6596"/>
      <c r="L6596"/>
      <c r="M6596"/>
      <c r="N6596"/>
      <c r="O6596"/>
      <c r="S6596"/>
      <c r="T6596"/>
      <c r="U6596"/>
      <c r="V6596"/>
      <c r="Y6596"/>
      <c r="Z6596"/>
      <c r="AA6596"/>
      <c r="AB6596"/>
      <c r="AC6596"/>
      <c r="AD6596"/>
      <c r="AE6596"/>
      <c r="AF6596"/>
      <c r="AG6596"/>
      <c r="AH6596"/>
      <c r="AI6596"/>
      <c r="AJ6596"/>
      <c r="AK6596"/>
      <c r="AL6596"/>
    </row>
    <row r="6597" spans="3:38" ht="15" customHeight="1" x14ac:dyDescent="0.35">
      <c r="C6597"/>
      <c r="D6597"/>
      <c r="E6597"/>
      <c r="F6597"/>
      <c r="G6597"/>
      <c r="H6597"/>
      <c r="I6597"/>
      <c r="J6597"/>
      <c r="K6597"/>
      <c r="L6597"/>
      <c r="M6597"/>
      <c r="N6597"/>
      <c r="O6597"/>
      <c r="S6597"/>
      <c r="T6597"/>
      <c r="U6597"/>
      <c r="V6597"/>
      <c r="Y6597"/>
      <c r="Z6597"/>
      <c r="AA6597"/>
      <c r="AB6597"/>
      <c r="AC6597"/>
      <c r="AD6597"/>
      <c r="AE6597"/>
      <c r="AF6597"/>
      <c r="AG6597"/>
      <c r="AH6597"/>
      <c r="AI6597"/>
      <c r="AJ6597"/>
      <c r="AK6597"/>
      <c r="AL6597"/>
    </row>
    <row r="6598" spans="3:38" ht="15" customHeight="1" x14ac:dyDescent="0.35">
      <c r="C6598"/>
      <c r="D6598"/>
      <c r="E6598"/>
      <c r="F6598"/>
      <c r="G6598"/>
      <c r="H6598"/>
      <c r="I6598"/>
      <c r="J6598"/>
      <c r="K6598"/>
      <c r="L6598"/>
      <c r="M6598"/>
      <c r="N6598"/>
      <c r="O6598"/>
      <c r="S6598"/>
      <c r="T6598"/>
      <c r="U6598"/>
      <c r="V6598"/>
      <c r="Y6598"/>
      <c r="Z6598"/>
      <c r="AA6598"/>
      <c r="AB6598"/>
      <c r="AC6598"/>
      <c r="AD6598"/>
      <c r="AE6598"/>
      <c r="AF6598"/>
      <c r="AG6598"/>
      <c r="AH6598"/>
      <c r="AI6598"/>
      <c r="AJ6598"/>
      <c r="AK6598"/>
      <c r="AL6598"/>
    </row>
    <row r="6599" spans="3:38" ht="15" customHeight="1" x14ac:dyDescent="0.35">
      <c r="C6599"/>
      <c r="D6599"/>
      <c r="E6599"/>
      <c r="F6599"/>
      <c r="G6599"/>
      <c r="H6599"/>
      <c r="I6599"/>
      <c r="J6599"/>
      <c r="K6599"/>
      <c r="L6599"/>
      <c r="M6599"/>
      <c r="N6599"/>
      <c r="O6599"/>
      <c r="S6599"/>
      <c r="T6599"/>
      <c r="U6599"/>
      <c r="V6599"/>
      <c r="Y6599"/>
      <c r="Z6599"/>
      <c r="AA6599"/>
      <c r="AB6599"/>
      <c r="AC6599"/>
      <c r="AD6599"/>
      <c r="AE6599"/>
      <c r="AF6599"/>
      <c r="AG6599"/>
      <c r="AH6599"/>
      <c r="AI6599"/>
      <c r="AJ6599"/>
      <c r="AK6599"/>
      <c r="AL6599"/>
    </row>
    <row r="6600" spans="3:38" ht="15" customHeight="1" x14ac:dyDescent="0.35">
      <c r="C6600"/>
      <c r="D6600"/>
      <c r="E6600"/>
      <c r="F6600"/>
      <c r="G6600"/>
      <c r="H6600"/>
      <c r="I6600"/>
      <c r="J6600"/>
      <c r="K6600"/>
      <c r="L6600"/>
      <c r="M6600"/>
      <c r="N6600"/>
      <c r="O6600"/>
      <c r="S6600"/>
      <c r="T6600"/>
      <c r="U6600"/>
      <c r="V6600"/>
      <c r="Y6600"/>
      <c r="Z6600"/>
      <c r="AA6600"/>
      <c r="AB6600"/>
      <c r="AC6600"/>
      <c r="AD6600"/>
      <c r="AE6600"/>
      <c r="AF6600"/>
      <c r="AG6600"/>
      <c r="AH6600"/>
      <c r="AI6600"/>
      <c r="AJ6600"/>
      <c r="AK6600"/>
      <c r="AL6600"/>
    </row>
    <row r="6601" spans="3:38" ht="15" customHeight="1" x14ac:dyDescent="0.35">
      <c r="C6601"/>
      <c r="D6601"/>
      <c r="E6601"/>
      <c r="F6601"/>
      <c r="G6601"/>
      <c r="H6601"/>
      <c r="I6601"/>
      <c r="J6601"/>
      <c r="K6601"/>
      <c r="L6601"/>
      <c r="M6601"/>
      <c r="N6601"/>
      <c r="O6601"/>
      <c r="S6601"/>
      <c r="T6601"/>
      <c r="U6601"/>
      <c r="V6601"/>
      <c r="Y6601"/>
      <c r="Z6601"/>
      <c r="AA6601"/>
      <c r="AB6601"/>
      <c r="AC6601"/>
      <c r="AD6601"/>
      <c r="AE6601"/>
      <c r="AF6601"/>
      <c r="AG6601"/>
      <c r="AH6601"/>
      <c r="AI6601"/>
      <c r="AJ6601"/>
      <c r="AK6601"/>
      <c r="AL6601"/>
    </row>
    <row r="6602" spans="3:38" ht="15" customHeight="1" x14ac:dyDescent="0.35">
      <c r="C6602"/>
      <c r="D6602"/>
      <c r="E6602"/>
      <c r="F6602"/>
      <c r="G6602"/>
      <c r="H6602"/>
      <c r="I6602"/>
      <c r="J6602"/>
      <c r="K6602"/>
      <c r="L6602"/>
      <c r="M6602"/>
      <c r="N6602"/>
      <c r="O6602"/>
      <c r="S6602"/>
      <c r="T6602"/>
      <c r="U6602"/>
      <c r="V6602"/>
      <c r="Y6602"/>
      <c r="Z6602"/>
      <c r="AA6602"/>
      <c r="AB6602"/>
      <c r="AC6602"/>
      <c r="AD6602"/>
      <c r="AE6602"/>
      <c r="AF6602"/>
      <c r="AG6602"/>
      <c r="AH6602"/>
      <c r="AI6602"/>
      <c r="AJ6602"/>
      <c r="AK6602"/>
      <c r="AL6602"/>
    </row>
    <row r="6603" spans="3:38" ht="15" customHeight="1" x14ac:dyDescent="0.35">
      <c r="C6603"/>
      <c r="D6603"/>
      <c r="E6603"/>
      <c r="F6603"/>
      <c r="G6603"/>
      <c r="H6603"/>
      <c r="I6603"/>
      <c r="J6603"/>
      <c r="K6603"/>
      <c r="L6603"/>
      <c r="M6603"/>
      <c r="N6603"/>
      <c r="O6603"/>
      <c r="S6603"/>
      <c r="T6603"/>
      <c r="U6603"/>
      <c r="V6603"/>
      <c r="Y6603"/>
      <c r="Z6603"/>
      <c r="AA6603"/>
      <c r="AB6603"/>
      <c r="AC6603"/>
      <c r="AD6603"/>
      <c r="AE6603"/>
      <c r="AF6603"/>
      <c r="AG6603"/>
      <c r="AH6603"/>
      <c r="AI6603"/>
      <c r="AJ6603"/>
      <c r="AK6603"/>
      <c r="AL6603"/>
    </row>
    <row r="6604" spans="3:38" ht="15" customHeight="1" x14ac:dyDescent="0.35">
      <c r="C6604"/>
      <c r="D6604"/>
      <c r="E6604"/>
      <c r="F6604"/>
      <c r="G6604"/>
      <c r="H6604"/>
      <c r="I6604"/>
      <c r="J6604"/>
      <c r="K6604"/>
      <c r="L6604"/>
      <c r="M6604"/>
      <c r="N6604"/>
      <c r="O6604"/>
      <c r="S6604"/>
      <c r="T6604"/>
      <c r="U6604"/>
      <c r="V6604"/>
      <c r="Y6604"/>
      <c r="Z6604"/>
      <c r="AA6604"/>
      <c r="AB6604"/>
      <c r="AC6604"/>
      <c r="AD6604"/>
      <c r="AE6604"/>
      <c r="AF6604"/>
      <c r="AG6604"/>
      <c r="AH6604"/>
      <c r="AI6604"/>
      <c r="AJ6604"/>
      <c r="AK6604"/>
      <c r="AL6604"/>
    </row>
    <row r="6605" spans="3:38" ht="15" customHeight="1" x14ac:dyDescent="0.35">
      <c r="C6605"/>
      <c r="D6605"/>
      <c r="E6605"/>
      <c r="F6605"/>
      <c r="G6605"/>
      <c r="H6605"/>
      <c r="I6605"/>
      <c r="J6605"/>
      <c r="K6605"/>
      <c r="L6605"/>
      <c r="M6605"/>
      <c r="N6605"/>
      <c r="O6605"/>
      <c r="S6605"/>
      <c r="T6605"/>
      <c r="U6605"/>
      <c r="V6605"/>
      <c r="Y6605"/>
      <c r="Z6605"/>
      <c r="AA6605"/>
      <c r="AB6605"/>
      <c r="AC6605"/>
      <c r="AD6605"/>
      <c r="AE6605"/>
      <c r="AF6605"/>
      <c r="AG6605"/>
      <c r="AH6605"/>
      <c r="AI6605"/>
      <c r="AJ6605"/>
      <c r="AK6605"/>
      <c r="AL6605"/>
    </row>
    <row r="6606" spans="3:38" ht="15" customHeight="1" x14ac:dyDescent="0.35">
      <c r="C6606"/>
      <c r="D6606"/>
      <c r="E6606"/>
      <c r="F6606"/>
      <c r="G6606"/>
      <c r="H6606"/>
      <c r="I6606"/>
      <c r="J6606"/>
      <c r="K6606"/>
      <c r="L6606"/>
      <c r="M6606"/>
      <c r="N6606"/>
      <c r="O6606"/>
      <c r="S6606"/>
      <c r="T6606"/>
      <c r="U6606"/>
      <c r="V6606"/>
      <c r="Y6606"/>
      <c r="Z6606"/>
      <c r="AA6606"/>
      <c r="AB6606"/>
      <c r="AC6606"/>
      <c r="AD6606"/>
      <c r="AE6606"/>
      <c r="AF6606"/>
      <c r="AG6606"/>
      <c r="AH6606"/>
      <c r="AI6606"/>
      <c r="AJ6606"/>
      <c r="AK6606"/>
      <c r="AL6606"/>
    </row>
    <row r="6607" spans="3:38" ht="15" customHeight="1" x14ac:dyDescent="0.35">
      <c r="C6607"/>
      <c r="D6607"/>
      <c r="E6607"/>
      <c r="F6607"/>
      <c r="G6607"/>
      <c r="H6607"/>
      <c r="I6607"/>
      <c r="J6607"/>
      <c r="K6607"/>
      <c r="L6607"/>
      <c r="M6607"/>
      <c r="N6607"/>
      <c r="O6607"/>
      <c r="S6607"/>
      <c r="T6607"/>
      <c r="U6607"/>
      <c r="V6607"/>
      <c r="Y6607"/>
      <c r="Z6607"/>
      <c r="AA6607"/>
      <c r="AB6607"/>
      <c r="AC6607"/>
      <c r="AD6607"/>
      <c r="AE6607"/>
      <c r="AF6607"/>
      <c r="AG6607"/>
      <c r="AH6607"/>
      <c r="AI6607"/>
      <c r="AJ6607"/>
      <c r="AK6607"/>
      <c r="AL6607"/>
    </row>
    <row r="6608" spans="3:38" ht="15" customHeight="1" x14ac:dyDescent="0.35">
      <c r="C6608"/>
      <c r="D6608"/>
      <c r="E6608"/>
      <c r="F6608"/>
      <c r="G6608"/>
      <c r="H6608"/>
      <c r="I6608"/>
      <c r="J6608"/>
      <c r="K6608"/>
      <c r="L6608"/>
      <c r="M6608"/>
      <c r="N6608"/>
      <c r="O6608"/>
      <c r="S6608"/>
      <c r="T6608"/>
      <c r="U6608"/>
      <c r="V6608"/>
      <c r="Y6608"/>
      <c r="Z6608"/>
      <c r="AA6608"/>
      <c r="AB6608"/>
      <c r="AC6608"/>
      <c r="AD6608"/>
      <c r="AE6608"/>
      <c r="AF6608"/>
      <c r="AG6608"/>
      <c r="AH6608"/>
      <c r="AI6608"/>
      <c r="AJ6608"/>
      <c r="AK6608"/>
      <c r="AL6608"/>
    </row>
    <row r="6609" spans="3:38" ht="15" customHeight="1" x14ac:dyDescent="0.35">
      <c r="C6609"/>
      <c r="D6609"/>
      <c r="E6609"/>
      <c r="F6609"/>
      <c r="G6609"/>
      <c r="H6609"/>
      <c r="I6609"/>
      <c r="J6609"/>
      <c r="K6609"/>
      <c r="L6609"/>
      <c r="M6609"/>
      <c r="N6609"/>
      <c r="O6609"/>
      <c r="S6609"/>
      <c r="T6609"/>
      <c r="U6609"/>
      <c r="V6609"/>
      <c r="Y6609"/>
      <c r="Z6609"/>
      <c r="AA6609"/>
      <c r="AB6609"/>
      <c r="AC6609"/>
      <c r="AD6609"/>
      <c r="AE6609"/>
      <c r="AF6609"/>
      <c r="AG6609"/>
      <c r="AH6609"/>
      <c r="AI6609"/>
      <c r="AJ6609"/>
      <c r="AK6609"/>
      <c r="AL6609"/>
    </row>
    <row r="6610" spans="3:38" ht="15" customHeight="1" x14ac:dyDescent="0.35">
      <c r="C6610"/>
      <c r="D6610"/>
      <c r="E6610"/>
      <c r="F6610"/>
      <c r="G6610"/>
      <c r="H6610"/>
      <c r="I6610"/>
      <c r="J6610"/>
      <c r="K6610"/>
      <c r="L6610"/>
      <c r="M6610"/>
      <c r="N6610"/>
      <c r="O6610"/>
      <c r="S6610"/>
      <c r="T6610"/>
      <c r="U6610"/>
      <c r="V6610"/>
      <c r="Y6610"/>
      <c r="Z6610"/>
      <c r="AA6610"/>
      <c r="AB6610"/>
      <c r="AC6610"/>
      <c r="AD6610"/>
      <c r="AE6610"/>
      <c r="AF6610"/>
      <c r="AG6610"/>
      <c r="AH6610"/>
      <c r="AI6610"/>
      <c r="AJ6610"/>
      <c r="AK6610"/>
      <c r="AL6610"/>
    </row>
    <row r="6611" spans="3:38" ht="15" customHeight="1" x14ac:dyDescent="0.35">
      <c r="C6611"/>
      <c r="D6611"/>
      <c r="E6611"/>
      <c r="F6611"/>
      <c r="G6611"/>
      <c r="H6611"/>
      <c r="I6611"/>
      <c r="J6611"/>
      <c r="K6611"/>
      <c r="L6611"/>
      <c r="M6611"/>
      <c r="N6611"/>
      <c r="O6611"/>
      <c r="S6611"/>
      <c r="T6611"/>
      <c r="U6611"/>
      <c r="V6611"/>
      <c r="Y6611"/>
      <c r="Z6611"/>
      <c r="AA6611"/>
      <c r="AB6611"/>
      <c r="AC6611"/>
      <c r="AD6611"/>
      <c r="AE6611"/>
      <c r="AF6611"/>
      <c r="AG6611"/>
      <c r="AH6611"/>
      <c r="AI6611"/>
      <c r="AJ6611"/>
      <c r="AK6611"/>
      <c r="AL6611"/>
    </row>
    <row r="6612" spans="3:38" ht="15" customHeight="1" x14ac:dyDescent="0.35">
      <c r="C6612"/>
      <c r="D6612"/>
      <c r="E6612"/>
      <c r="F6612"/>
      <c r="G6612"/>
      <c r="H6612"/>
      <c r="I6612"/>
      <c r="J6612"/>
      <c r="K6612"/>
      <c r="L6612"/>
      <c r="M6612"/>
      <c r="N6612"/>
      <c r="O6612"/>
      <c r="S6612"/>
      <c r="T6612"/>
      <c r="U6612"/>
      <c r="V6612"/>
      <c r="Y6612"/>
      <c r="Z6612"/>
      <c r="AA6612"/>
      <c r="AB6612"/>
      <c r="AC6612"/>
      <c r="AD6612"/>
      <c r="AE6612"/>
      <c r="AF6612"/>
      <c r="AG6612"/>
      <c r="AH6612"/>
      <c r="AI6612"/>
      <c r="AJ6612"/>
      <c r="AK6612"/>
      <c r="AL6612"/>
    </row>
    <row r="6613" spans="3:38" ht="15" customHeight="1" x14ac:dyDescent="0.35">
      <c r="C6613"/>
      <c r="D6613"/>
      <c r="E6613"/>
      <c r="F6613"/>
      <c r="G6613"/>
      <c r="H6613"/>
      <c r="I6613"/>
      <c r="J6613"/>
      <c r="K6613"/>
      <c r="L6613"/>
      <c r="M6613"/>
      <c r="N6613"/>
      <c r="O6613"/>
      <c r="S6613"/>
      <c r="T6613"/>
      <c r="U6613"/>
      <c r="V6613"/>
      <c r="Y6613"/>
      <c r="Z6613"/>
      <c r="AA6613"/>
      <c r="AB6613"/>
      <c r="AC6613"/>
      <c r="AD6613"/>
      <c r="AE6613"/>
      <c r="AF6613"/>
      <c r="AG6613"/>
      <c r="AH6613"/>
      <c r="AI6613"/>
      <c r="AJ6613"/>
      <c r="AK6613"/>
      <c r="AL6613"/>
    </row>
    <row r="6614" spans="3:38" ht="15" customHeight="1" x14ac:dyDescent="0.35">
      <c r="C6614"/>
      <c r="D6614"/>
      <c r="E6614"/>
      <c r="F6614"/>
      <c r="G6614"/>
      <c r="H6614"/>
      <c r="I6614"/>
      <c r="J6614"/>
      <c r="K6614"/>
      <c r="L6614"/>
      <c r="M6614"/>
      <c r="N6614"/>
      <c r="O6614"/>
      <c r="S6614"/>
      <c r="T6614"/>
      <c r="U6614"/>
      <c r="V6614"/>
      <c r="Y6614"/>
      <c r="Z6614"/>
      <c r="AA6614"/>
      <c r="AB6614"/>
      <c r="AC6614"/>
      <c r="AD6614"/>
      <c r="AE6614"/>
      <c r="AF6614"/>
      <c r="AG6614"/>
      <c r="AH6614"/>
      <c r="AI6614"/>
      <c r="AJ6614"/>
      <c r="AK6614"/>
      <c r="AL6614"/>
    </row>
    <row r="6615" spans="3:38" ht="15" customHeight="1" x14ac:dyDescent="0.35">
      <c r="C6615"/>
      <c r="D6615"/>
      <c r="E6615"/>
      <c r="F6615"/>
      <c r="G6615"/>
      <c r="H6615"/>
      <c r="I6615"/>
      <c r="J6615"/>
      <c r="K6615"/>
      <c r="L6615"/>
      <c r="M6615"/>
      <c r="N6615"/>
      <c r="O6615"/>
      <c r="S6615"/>
      <c r="T6615"/>
      <c r="U6615"/>
      <c r="V6615"/>
      <c r="Y6615"/>
      <c r="Z6615"/>
      <c r="AA6615"/>
      <c r="AB6615"/>
      <c r="AC6615"/>
      <c r="AD6615"/>
      <c r="AE6615"/>
      <c r="AF6615"/>
      <c r="AG6615"/>
      <c r="AH6615"/>
      <c r="AI6615"/>
      <c r="AJ6615"/>
      <c r="AK6615"/>
      <c r="AL6615"/>
    </row>
    <row r="6616" spans="3:38" ht="15" customHeight="1" x14ac:dyDescent="0.35">
      <c r="C6616"/>
      <c r="D6616"/>
      <c r="E6616"/>
      <c r="F6616"/>
      <c r="G6616"/>
      <c r="H6616"/>
      <c r="I6616"/>
      <c r="J6616"/>
      <c r="K6616"/>
      <c r="L6616"/>
      <c r="M6616"/>
      <c r="N6616"/>
      <c r="O6616"/>
      <c r="S6616"/>
      <c r="T6616"/>
      <c r="U6616"/>
      <c r="V6616"/>
      <c r="Y6616"/>
      <c r="Z6616"/>
      <c r="AA6616"/>
      <c r="AB6616"/>
      <c r="AC6616"/>
      <c r="AD6616"/>
      <c r="AE6616"/>
      <c r="AF6616"/>
      <c r="AG6616"/>
      <c r="AH6616"/>
      <c r="AI6616"/>
      <c r="AJ6616"/>
      <c r="AK6616"/>
      <c r="AL6616"/>
    </row>
    <row r="6617" spans="3:38" ht="15" customHeight="1" x14ac:dyDescent="0.35">
      <c r="C6617"/>
      <c r="D6617"/>
      <c r="E6617"/>
      <c r="F6617"/>
      <c r="G6617"/>
      <c r="H6617"/>
      <c r="I6617"/>
      <c r="J6617"/>
      <c r="K6617"/>
      <c r="L6617"/>
      <c r="M6617"/>
      <c r="N6617"/>
      <c r="O6617"/>
      <c r="S6617"/>
      <c r="T6617"/>
      <c r="U6617"/>
      <c r="V6617"/>
      <c r="Y6617"/>
      <c r="Z6617"/>
      <c r="AA6617"/>
      <c r="AB6617"/>
      <c r="AC6617"/>
      <c r="AD6617"/>
      <c r="AE6617"/>
      <c r="AF6617"/>
      <c r="AG6617"/>
      <c r="AH6617"/>
      <c r="AI6617"/>
      <c r="AJ6617"/>
      <c r="AK6617"/>
      <c r="AL6617"/>
    </row>
    <row r="6618" spans="3:38" ht="15" customHeight="1" x14ac:dyDescent="0.35">
      <c r="C6618"/>
      <c r="D6618"/>
      <c r="E6618"/>
      <c r="F6618"/>
      <c r="G6618"/>
      <c r="H6618"/>
      <c r="I6618"/>
      <c r="J6618"/>
      <c r="K6618"/>
      <c r="L6618"/>
      <c r="M6618"/>
      <c r="N6618"/>
      <c r="O6618"/>
      <c r="S6618"/>
      <c r="T6618"/>
      <c r="U6618"/>
      <c r="V6618"/>
      <c r="Y6618"/>
      <c r="Z6618"/>
      <c r="AA6618"/>
      <c r="AB6618"/>
      <c r="AC6618"/>
      <c r="AD6618"/>
      <c r="AE6618"/>
      <c r="AF6618"/>
      <c r="AG6618"/>
      <c r="AH6618"/>
      <c r="AI6618"/>
      <c r="AJ6618"/>
      <c r="AK6618"/>
      <c r="AL6618"/>
    </row>
    <row r="6619" spans="3:38" ht="15" customHeight="1" x14ac:dyDescent="0.35">
      <c r="C6619"/>
      <c r="D6619"/>
      <c r="E6619"/>
      <c r="F6619"/>
      <c r="G6619"/>
      <c r="H6619"/>
      <c r="I6619"/>
      <c r="J6619"/>
      <c r="K6619"/>
      <c r="L6619"/>
      <c r="M6619"/>
      <c r="N6619"/>
      <c r="O6619"/>
      <c r="S6619"/>
      <c r="T6619"/>
      <c r="U6619"/>
      <c r="V6619"/>
      <c r="Y6619"/>
      <c r="Z6619"/>
      <c r="AA6619"/>
      <c r="AB6619"/>
      <c r="AC6619"/>
      <c r="AD6619"/>
      <c r="AE6619"/>
      <c r="AF6619"/>
      <c r="AG6619"/>
      <c r="AH6619"/>
      <c r="AI6619"/>
      <c r="AJ6619"/>
      <c r="AK6619"/>
      <c r="AL6619"/>
    </row>
    <row r="6620" spans="3:38" ht="15" customHeight="1" x14ac:dyDescent="0.35">
      <c r="C6620"/>
      <c r="D6620"/>
      <c r="E6620"/>
      <c r="F6620"/>
      <c r="G6620"/>
      <c r="H6620"/>
      <c r="I6620"/>
      <c r="J6620"/>
      <c r="K6620"/>
      <c r="L6620"/>
      <c r="M6620"/>
      <c r="N6620"/>
      <c r="O6620"/>
      <c r="S6620"/>
      <c r="T6620"/>
      <c r="U6620"/>
      <c r="V6620"/>
      <c r="Y6620"/>
      <c r="Z6620"/>
      <c r="AA6620"/>
      <c r="AB6620"/>
      <c r="AC6620"/>
      <c r="AD6620"/>
      <c r="AE6620"/>
      <c r="AF6620"/>
      <c r="AG6620"/>
      <c r="AH6620"/>
      <c r="AI6620"/>
      <c r="AJ6620"/>
      <c r="AK6620"/>
      <c r="AL6620"/>
    </row>
    <row r="6621" spans="3:38" ht="15" customHeight="1" x14ac:dyDescent="0.35">
      <c r="C6621"/>
      <c r="D6621"/>
      <c r="E6621"/>
      <c r="F6621"/>
      <c r="G6621"/>
      <c r="H6621"/>
      <c r="I6621"/>
      <c r="J6621"/>
      <c r="K6621"/>
      <c r="L6621"/>
      <c r="M6621"/>
      <c r="N6621"/>
      <c r="O6621"/>
      <c r="S6621"/>
      <c r="T6621"/>
      <c r="U6621"/>
      <c r="V6621"/>
      <c r="Y6621"/>
      <c r="Z6621"/>
      <c r="AA6621"/>
      <c r="AB6621"/>
      <c r="AC6621"/>
      <c r="AD6621"/>
      <c r="AE6621"/>
      <c r="AF6621"/>
      <c r="AG6621"/>
      <c r="AH6621"/>
      <c r="AI6621"/>
      <c r="AJ6621"/>
      <c r="AK6621"/>
      <c r="AL6621"/>
    </row>
    <row r="6622" spans="3:38" ht="15" customHeight="1" x14ac:dyDescent="0.35">
      <c r="C6622"/>
      <c r="D6622"/>
      <c r="E6622"/>
      <c r="F6622"/>
      <c r="G6622"/>
      <c r="H6622"/>
      <c r="I6622"/>
      <c r="J6622"/>
      <c r="K6622"/>
      <c r="L6622"/>
      <c r="M6622"/>
      <c r="N6622"/>
      <c r="O6622"/>
      <c r="S6622"/>
      <c r="T6622"/>
      <c r="U6622"/>
      <c r="V6622"/>
      <c r="Y6622"/>
      <c r="Z6622"/>
      <c r="AA6622"/>
      <c r="AB6622"/>
      <c r="AC6622"/>
      <c r="AD6622"/>
      <c r="AE6622"/>
      <c r="AF6622"/>
      <c r="AG6622"/>
      <c r="AH6622"/>
      <c r="AI6622"/>
      <c r="AJ6622"/>
      <c r="AK6622"/>
      <c r="AL6622"/>
    </row>
    <row r="6623" spans="3:38" ht="15" customHeight="1" x14ac:dyDescent="0.35">
      <c r="C6623"/>
      <c r="D6623"/>
      <c r="E6623"/>
      <c r="F6623"/>
      <c r="G6623"/>
      <c r="H6623"/>
      <c r="I6623"/>
      <c r="J6623"/>
      <c r="K6623"/>
      <c r="L6623"/>
      <c r="M6623"/>
      <c r="N6623"/>
      <c r="O6623"/>
      <c r="S6623"/>
      <c r="T6623"/>
      <c r="U6623"/>
      <c r="V6623"/>
      <c r="Y6623"/>
      <c r="Z6623"/>
      <c r="AA6623"/>
      <c r="AB6623"/>
      <c r="AC6623"/>
      <c r="AD6623"/>
      <c r="AE6623"/>
      <c r="AF6623"/>
      <c r="AG6623"/>
      <c r="AH6623"/>
      <c r="AI6623"/>
      <c r="AJ6623"/>
      <c r="AK6623"/>
      <c r="AL6623"/>
    </row>
    <row r="6624" spans="3:38" ht="15" customHeight="1" x14ac:dyDescent="0.35">
      <c r="C6624"/>
      <c r="D6624"/>
      <c r="E6624"/>
      <c r="F6624"/>
      <c r="G6624"/>
      <c r="H6624"/>
      <c r="I6624"/>
      <c r="J6624"/>
      <c r="K6624"/>
      <c r="L6624"/>
      <c r="M6624"/>
      <c r="N6624"/>
      <c r="O6624"/>
      <c r="S6624"/>
      <c r="T6624"/>
      <c r="U6624"/>
      <c r="V6624"/>
      <c r="Y6624"/>
      <c r="Z6624"/>
      <c r="AA6624"/>
      <c r="AB6624"/>
      <c r="AC6624"/>
      <c r="AD6624"/>
      <c r="AE6624"/>
      <c r="AF6624"/>
      <c r="AG6624"/>
      <c r="AH6624"/>
      <c r="AI6624"/>
      <c r="AJ6624"/>
      <c r="AK6624"/>
      <c r="AL6624"/>
    </row>
    <row r="6625" spans="3:38" ht="15" customHeight="1" x14ac:dyDescent="0.35">
      <c r="C6625"/>
      <c r="D6625"/>
      <c r="E6625"/>
      <c r="F6625"/>
      <c r="G6625"/>
      <c r="H6625"/>
      <c r="I6625"/>
      <c r="J6625"/>
      <c r="K6625"/>
      <c r="L6625"/>
      <c r="M6625"/>
      <c r="N6625"/>
      <c r="O6625"/>
      <c r="S6625"/>
      <c r="T6625"/>
      <c r="U6625"/>
      <c r="V6625"/>
      <c r="Y6625"/>
      <c r="Z6625"/>
      <c r="AA6625"/>
      <c r="AB6625"/>
      <c r="AC6625"/>
      <c r="AD6625"/>
      <c r="AE6625"/>
      <c r="AF6625"/>
      <c r="AG6625"/>
      <c r="AH6625"/>
      <c r="AI6625"/>
      <c r="AJ6625"/>
      <c r="AK6625"/>
      <c r="AL6625"/>
    </row>
    <row r="6626" spans="3:38" ht="15" customHeight="1" x14ac:dyDescent="0.35">
      <c r="C6626"/>
      <c r="D6626"/>
      <c r="E6626"/>
      <c r="F6626"/>
      <c r="G6626"/>
      <c r="H6626"/>
      <c r="I6626"/>
      <c r="J6626"/>
      <c r="K6626"/>
      <c r="L6626"/>
      <c r="M6626"/>
      <c r="N6626"/>
      <c r="O6626"/>
      <c r="S6626"/>
      <c r="T6626"/>
      <c r="U6626"/>
      <c r="V6626"/>
      <c r="Y6626"/>
      <c r="Z6626"/>
      <c r="AA6626"/>
      <c r="AB6626"/>
      <c r="AC6626"/>
      <c r="AD6626"/>
      <c r="AE6626"/>
      <c r="AF6626"/>
      <c r="AG6626"/>
      <c r="AH6626"/>
      <c r="AI6626"/>
      <c r="AJ6626"/>
      <c r="AK6626"/>
      <c r="AL6626"/>
    </row>
    <row r="6627" spans="3:38" ht="15" customHeight="1" x14ac:dyDescent="0.35">
      <c r="C6627"/>
      <c r="D6627"/>
      <c r="E6627"/>
      <c r="F6627"/>
      <c r="G6627"/>
      <c r="H6627"/>
      <c r="I6627"/>
      <c r="J6627"/>
      <c r="K6627"/>
      <c r="L6627"/>
      <c r="M6627"/>
      <c r="N6627"/>
      <c r="O6627"/>
      <c r="S6627"/>
      <c r="T6627"/>
      <c r="U6627"/>
      <c r="V6627"/>
      <c r="Y6627"/>
      <c r="Z6627"/>
      <c r="AA6627"/>
      <c r="AB6627"/>
      <c r="AC6627"/>
      <c r="AD6627"/>
      <c r="AE6627"/>
      <c r="AF6627"/>
      <c r="AG6627"/>
      <c r="AH6627"/>
      <c r="AI6627"/>
      <c r="AJ6627"/>
      <c r="AK6627"/>
      <c r="AL6627"/>
    </row>
    <row r="6628" spans="3:38" ht="15" customHeight="1" x14ac:dyDescent="0.35">
      <c r="C6628"/>
      <c r="D6628"/>
      <c r="E6628"/>
      <c r="F6628"/>
      <c r="G6628"/>
      <c r="H6628"/>
      <c r="I6628"/>
      <c r="J6628"/>
      <c r="K6628"/>
      <c r="L6628"/>
      <c r="M6628"/>
      <c r="N6628"/>
      <c r="O6628"/>
      <c r="S6628"/>
      <c r="T6628"/>
      <c r="U6628"/>
      <c r="V6628"/>
      <c r="Y6628"/>
      <c r="Z6628"/>
      <c r="AA6628"/>
      <c r="AB6628"/>
      <c r="AC6628"/>
      <c r="AD6628"/>
      <c r="AE6628"/>
      <c r="AF6628"/>
      <c r="AG6628"/>
      <c r="AH6628"/>
      <c r="AI6628"/>
      <c r="AJ6628"/>
      <c r="AK6628"/>
      <c r="AL6628"/>
    </row>
    <row r="6629" spans="3:38" ht="15" customHeight="1" x14ac:dyDescent="0.35">
      <c r="C6629"/>
      <c r="D6629"/>
      <c r="E6629"/>
      <c r="F6629"/>
      <c r="G6629"/>
      <c r="H6629"/>
      <c r="I6629"/>
      <c r="J6629"/>
      <c r="K6629"/>
      <c r="L6629"/>
      <c r="M6629"/>
      <c r="N6629"/>
      <c r="O6629"/>
      <c r="S6629"/>
      <c r="T6629"/>
      <c r="U6629"/>
      <c r="V6629"/>
      <c r="Y6629"/>
      <c r="Z6629"/>
      <c r="AA6629"/>
      <c r="AB6629"/>
      <c r="AC6629"/>
      <c r="AD6629"/>
      <c r="AE6629"/>
      <c r="AF6629"/>
      <c r="AG6629"/>
      <c r="AH6629"/>
      <c r="AI6629"/>
      <c r="AJ6629"/>
      <c r="AK6629"/>
      <c r="AL6629"/>
    </row>
    <row r="6630" spans="3:38" ht="15" customHeight="1" x14ac:dyDescent="0.35">
      <c r="C6630"/>
      <c r="D6630"/>
      <c r="E6630"/>
      <c r="F6630"/>
      <c r="G6630"/>
      <c r="H6630"/>
      <c r="I6630"/>
      <c r="J6630"/>
      <c r="K6630"/>
      <c r="L6630"/>
      <c r="M6630"/>
      <c r="N6630"/>
      <c r="O6630"/>
      <c r="S6630"/>
      <c r="T6630"/>
      <c r="U6630"/>
      <c r="V6630"/>
      <c r="Y6630"/>
      <c r="Z6630"/>
      <c r="AA6630"/>
      <c r="AB6630"/>
      <c r="AC6630"/>
      <c r="AD6630"/>
      <c r="AE6630"/>
      <c r="AF6630"/>
      <c r="AG6630"/>
      <c r="AH6630"/>
      <c r="AI6630"/>
      <c r="AJ6630"/>
      <c r="AK6630"/>
      <c r="AL6630"/>
    </row>
    <row r="6631" spans="3:38" ht="15" customHeight="1" x14ac:dyDescent="0.35">
      <c r="C6631"/>
      <c r="D6631"/>
      <c r="E6631"/>
      <c r="F6631"/>
      <c r="G6631"/>
      <c r="H6631"/>
      <c r="I6631"/>
      <c r="J6631"/>
      <c r="K6631"/>
      <c r="L6631"/>
      <c r="M6631"/>
      <c r="N6631"/>
      <c r="O6631"/>
      <c r="S6631"/>
      <c r="T6631"/>
      <c r="U6631"/>
      <c r="V6631"/>
      <c r="Y6631"/>
      <c r="Z6631"/>
      <c r="AA6631"/>
      <c r="AB6631"/>
      <c r="AC6631"/>
      <c r="AD6631"/>
      <c r="AE6631"/>
      <c r="AF6631"/>
      <c r="AG6631"/>
      <c r="AH6631"/>
      <c r="AI6631"/>
      <c r="AJ6631"/>
      <c r="AK6631"/>
      <c r="AL6631"/>
    </row>
    <row r="6632" spans="3:38" ht="15" customHeight="1" x14ac:dyDescent="0.35">
      <c r="C6632"/>
      <c r="D6632"/>
      <c r="E6632"/>
      <c r="F6632"/>
      <c r="G6632"/>
      <c r="H6632"/>
      <c r="I6632"/>
      <c r="J6632"/>
      <c r="K6632"/>
      <c r="L6632"/>
      <c r="M6632"/>
      <c r="N6632"/>
      <c r="O6632"/>
      <c r="S6632"/>
      <c r="T6632"/>
      <c r="U6632"/>
      <c r="V6632"/>
      <c r="Y6632"/>
      <c r="Z6632"/>
      <c r="AA6632"/>
      <c r="AB6632"/>
      <c r="AC6632"/>
      <c r="AD6632"/>
      <c r="AE6632"/>
      <c r="AF6632"/>
      <c r="AG6632"/>
      <c r="AH6632"/>
      <c r="AI6632"/>
      <c r="AJ6632"/>
      <c r="AK6632"/>
      <c r="AL6632"/>
    </row>
    <row r="6633" spans="3:38" ht="15" customHeight="1" x14ac:dyDescent="0.35">
      <c r="C6633"/>
      <c r="D6633"/>
      <c r="E6633"/>
      <c r="F6633"/>
      <c r="G6633"/>
      <c r="H6633"/>
      <c r="I6633"/>
      <c r="J6633"/>
      <c r="K6633"/>
      <c r="L6633"/>
      <c r="M6633"/>
      <c r="N6633"/>
      <c r="O6633"/>
      <c r="S6633"/>
      <c r="T6633"/>
      <c r="U6633"/>
      <c r="V6633"/>
      <c r="Y6633"/>
      <c r="Z6633"/>
      <c r="AA6633"/>
      <c r="AB6633"/>
      <c r="AC6633"/>
      <c r="AD6633"/>
      <c r="AE6633"/>
      <c r="AF6633"/>
      <c r="AG6633"/>
      <c r="AH6633"/>
      <c r="AI6633"/>
      <c r="AJ6633"/>
      <c r="AK6633"/>
      <c r="AL6633"/>
    </row>
    <row r="6634" spans="3:38" ht="15" customHeight="1" x14ac:dyDescent="0.35">
      <c r="C6634"/>
      <c r="D6634"/>
      <c r="E6634"/>
      <c r="F6634"/>
      <c r="G6634"/>
      <c r="H6634"/>
      <c r="I6634"/>
      <c r="J6634"/>
      <c r="K6634"/>
      <c r="L6634"/>
      <c r="M6634"/>
      <c r="N6634"/>
      <c r="O6634"/>
      <c r="S6634"/>
      <c r="T6634"/>
      <c r="U6634"/>
      <c r="V6634"/>
      <c r="Y6634"/>
      <c r="Z6634"/>
      <c r="AA6634"/>
      <c r="AB6634"/>
      <c r="AC6634"/>
      <c r="AD6634"/>
      <c r="AE6634"/>
      <c r="AF6634"/>
      <c r="AG6634"/>
      <c r="AH6634"/>
      <c r="AI6634"/>
      <c r="AJ6634"/>
      <c r="AK6634"/>
      <c r="AL6634"/>
    </row>
    <row r="6635" spans="3:38" ht="15" customHeight="1" x14ac:dyDescent="0.35">
      <c r="C6635"/>
      <c r="D6635"/>
      <c r="E6635"/>
      <c r="F6635"/>
      <c r="G6635"/>
      <c r="H6635"/>
      <c r="I6635"/>
      <c r="J6635"/>
      <c r="K6635"/>
      <c r="L6635"/>
      <c r="M6635"/>
      <c r="N6635"/>
      <c r="O6635"/>
      <c r="S6635"/>
      <c r="T6635"/>
      <c r="U6635"/>
      <c r="V6635"/>
      <c r="Y6635"/>
      <c r="Z6635"/>
      <c r="AA6635"/>
      <c r="AB6635"/>
      <c r="AC6635"/>
      <c r="AD6635"/>
      <c r="AE6635"/>
      <c r="AF6635"/>
      <c r="AG6635"/>
      <c r="AH6635"/>
      <c r="AI6635"/>
      <c r="AJ6635"/>
      <c r="AK6635"/>
      <c r="AL6635"/>
    </row>
    <row r="6636" spans="3:38" ht="15" customHeight="1" x14ac:dyDescent="0.35">
      <c r="C6636"/>
      <c r="D6636"/>
      <c r="E6636"/>
      <c r="F6636"/>
      <c r="G6636"/>
      <c r="H6636"/>
      <c r="I6636"/>
      <c r="J6636"/>
      <c r="K6636"/>
      <c r="L6636"/>
      <c r="M6636"/>
      <c r="N6636"/>
      <c r="O6636"/>
      <c r="S6636"/>
      <c r="T6636"/>
      <c r="U6636"/>
      <c r="V6636"/>
      <c r="Y6636"/>
      <c r="Z6636"/>
      <c r="AA6636"/>
      <c r="AB6636"/>
      <c r="AC6636"/>
      <c r="AD6636"/>
      <c r="AE6636"/>
      <c r="AF6636"/>
      <c r="AG6636"/>
      <c r="AH6636"/>
      <c r="AI6636"/>
      <c r="AJ6636"/>
      <c r="AK6636"/>
      <c r="AL6636"/>
    </row>
    <row r="6637" spans="3:38" ht="15" customHeight="1" x14ac:dyDescent="0.35">
      <c r="C6637"/>
      <c r="D6637"/>
      <c r="E6637"/>
      <c r="F6637"/>
      <c r="G6637"/>
      <c r="H6637"/>
      <c r="I6637"/>
      <c r="J6637"/>
      <c r="K6637"/>
      <c r="L6637"/>
      <c r="M6637"/>
      <c r="N6637"/>
      <c r="O6637"/>
      <c r="S6637"/>
      <c r="T6637"/>
      <c r="U6637"/>
      <c r="V6637"/>
      <c r="Y6637"/>
      <c r="Z6637"/>
      <c r="AA6637"/>
      <c r="AB6637"/>
      <c r="AC6637"/>
      <c r="AD6637"/>
      <c r="AE6637"/>
      <c r="AF6637"/>
      <c r="AG6637"/>
      <c r="AH6637"/>
      <c r="AI6637"/>
      <c r="AJ6637"/>
      <c r="AK6637"/>
      <c r="AL6637"/>
    </row>
    <row r="6638" spans="3:38" ht="15" customHeight="1" x14ac:dyDescent="0.35">
      <c r="C6638"/>
      <c r="D6638"/>
      <c r="E6638"/>
      <c r="F6638"/>
      <c r="G6638"/>
      <c r="H6638"/>
      <c r="I6638"/>
      <c r="J6638"/>
      <c r="K6638"/>
      <c r="L6638"/>
      <c r="M6638"/>
      <c r="N6638"/>
      <c r="O6638"/>
      <c r="S6638"/>
      <c r="T6638"/>
      <c r="U6638"/>
      <c r="V6638"/>
      <c r="Y6638"/>
      <c r="Z6638"/>
      <c r="AA6638"/>
      <c r="AB6638"/>
      <c r="AC6638"/>
      <c r="AD6638"/>
      <c r="AE6638"/>
      <c r="AF6638"/>
      <c r="AG6638"/>
      <c r="AH6638"/>
      <c r="AI6638"/>
      <c r="AJ6638"/>
      <c r="AK6638"/>
      <c r="AL6638"/>
    </row>
    <row r="6639" spans="3:38" ht="15" customHeight="1" x14ac:dyDescent="0.35">
      <c r="C6639"/>
      <c r="D6639"/>
      <c r="E6639"/>
      <c r="F6639"/>
      <c r="G6639"/>
      <c r="H6639"/>
      <c r="I6639"/>
      <c r="J6639"/>
      <c r="K6639"/>
      <c r="L6639"/>
      <c r="M6639"/>
      <c r="N6639"/>
      <c r="O6639"/>
      <c r="S6639"/>
      <c r="T6639"/>
      <c r="U6639"/>
      <c r="V6639"/>
      <c r="Y6639"/>
      <c r="Z6639"/>
      <c r="AA6639"/>
      <c r="AB6639"/>
      <c r="AC6639"/>
      <c r="AD6639"/>
      <c r="AE6639"/>
      <c r="AF6639"/>
      <c r="AG6639"/>
      <c r="AH6639"/>
      <c r="AI6639"/>
      <c r="AJ6639"/>
      <c r="AK6639"/>
      <c r="AL6639"/>
    </row>
    <row r="6640" spans="3:38" ht="15" customHeight="1" x14ac:dyDescent="0.35">
      <c r="C6640"/>
      <c r="D6640"/>
      <c r="E6640"/>
      <c r="F6640"/>
      <c r="G6640"/>
      <c r="H6640"/>
      <c r="I6640"/>
      <c r="J6640"/>
      <c r="K6640"/>
      <c r="L6640"/>
      <c r="M6640"/>
      <c r="N6640"/>
      <c r="O6640"/>
      <c r="S6640"/>
      <c r="T6640"/>
      <c r="U6640"/>
      <c r="V6640"/>
      <c r="Y6640"/>
      <c r="Z6640"/>
      <c r="AA6640"/>
      <c r="AB6640"/>
      <c r="AC6640"/>
      <c r="AD6640"/>
      <c r="AE6640"/>
      <c r="AF6640"/>
      <c r="AG6640"/>
      <c r="AH6640"/>
      <c r="AI6640"/>
      <c r="AJ6640"/>
      <c r="AK6640"/>
      <c r="AL6640"/>
    </row>
    <row r="6641" spans="3:38" ht="15" customHeight="1" x14ac:dyDescent="0.35">
      <c r="C6641"/>
      <c r="D6641"/>
      <c r="E6641"/>
      <c r="F6641"/>
      <c r="G6641"/>
      <c r="H6641"/>
      <c r="I6641"/>
      <c r="J6641"/>
      <c r="K6641"/>
      <c r="L6641"/>
      <c r="M6641"/>
      <c r="N6641"/>
      <c r="O6641"/>
      <c r="S6641"/>
      <c r="T6641"/>
      <c r="U6641"/>
      <c r="V6641"/>
      <c r="Y6641"/>
      <c r="Z6641"/>
      <c r="AA6641"/>
      <c r="AB6641"/>
      <c r="AC6641"/>
      <c r="AD6641"/>
      <c r="AE6641"/>
      <c r="AF6641"/>
      <c r="AG6641"/>
      <c r="AH6641"/>
      <c r="AI6641"/>
      <c r="AJ6641"/>
      <c r="AK6641"/>
      <c r="AL6641"/>
    </row>
    <row r="6642" spans="3:38" ht="15" customHeight="1" x14ac:dyDescent="0.35">
      <c r="C6642"/>
      <c r="D6642"/>
      <c r="E6642"/>
      <c r="F6642"/>
      <c r="G6642"/>
      <c r="H6642"/>
      <c r="I6642"/>
      <c r="J6642"/>
      <c r="K6642"/>
      <c r="L6642"/>
      <c r="M6642"/>
      <c r="N6642"/>
      <c r="O6642"/>
      <c r="S6642"/>
      <c r="T6642"/>
      <c r="U6642"/>
      <c r="V6642"/>
      <c r="Y6642"/>
      <c r="Z6642"/>
      <c r="AA6642"/>
      <c r="AB6642"/>
      <c r="AC6642"/>
      <c r="AD6642"/>
      <c r="AE6642"/>
      <c r="AF6642"/>
      <c r="AG6642"/>
      <c r="AH6642"/>
      <c r="AI6642"/>
      <c r="AJ6642"/>
      <c r="AK6642"/>
      <c r="AL6642"/>
    </row>
    <row r="6643" spans="3:38" ht="15" customHeight="1" x14ac:dyDescent="0.35">
      <c r="C6643"/>
      <c r="D6643"/>
      <c r="E6643"/>
      <c r="F6643"/>
      <c r="G6643"/>
      <c r="H6643"/>
      <c r="I6643"/>
      <c r="J6643"/>
      <c r="K6643"/>
      <c r="L6643"/>
      <c r="M6643"/>
      <c r="N6643"/>
      <c r="O6643"/>
      <c r="S6643"/>
      <c r="T6643"/>
      <c r="U6643"/>
      <c r="V6643"/>
      <c r="Y6643"/>
      <c r="Z6643"/>
      <c r="AA6643"/>
      <c r="AB6643"/>
      <c r="AC6643"/>
      <c r="AD6643"/>
      <c r="AE6643"/>
      <c r="AF6643"/>
      <c r="AG6643"/>
      <c r="AH6643"/>
      <c r="AI6643"/>
      <c r="AJ6643"/>
      <c r="AK6643"/>
      <c r="AL6643"/>
    </row>
    <row r="6644" spans="3:38" ht="15" customHeight="1" x14ac:dyDescent="0.35">
      <c r="C6644"/>
      <c r="D6644"/>
      <c r="E6644"/>
      <c r="F6644"/>
      <c r="G6644"/>
      <c r="H6644"/>
      <c r="I6644"/>
      <c r="J6644"/>
      <c r="K6644"/>
      <c r="L6644"/>
      <c r="M6644"/>
      <c r="N6644"/>
      <c r="O6644"/>
      <c r="S6644"/>
      <c r="T6644"/>
      <c r="U6644"/>
      <c r="V6644"/>
      <c r="Y6644"/>
      <c r="Z6644"/>
      <c r="AA6644"/>
      <c r="AB6644"/>
      <c r="AC6644"/>
      <c r="AD6644"/>
      <c r="AE6644"/>
      <c r="AF6644"/>
      <c r="AG6644"/>
      <c r="AH6644"/>
      <c r="AI6644"/>
      <c r="AJ6644"/>
      <c r="AK6644"/>
      <c r="AL6644"/>
    </row>
    <row r="6645" spans="3:38" ht="15" customHeight="1" x14ac:dyDescent="0.35">
      <c r="C6645"/>
      <c r="D6645"/>
      <c r="E6645"/>
      <c r="F6645"/>
      <c r="G6645"/>
      <c r="H6645"/>
      <c r="I6645"/>
      <c r="J6645"/>
      <c r="K6645"/>
      <c r="L6645"/>
      <c r="M6645"/>
      <c r="N6645"/>
      <c r="O6645"/>
      <c r="S6645"/>
      <c r="T6645"/>
      <c r="U6645"/>
      <c r="V6645"/>
      <c r="Y6645"/>
      <c r="Z6645"/>
      <c r="AA6645"/>
      <c r="AB6645"/>
      <c r="AC6645"/>
      <c r="AD6645"/>
      <c r="AE6645"/>
      <c r="AF6645"/>
      <c r="AG6645"/>
      <c r="AH6645"/>
      <c r="AI6645"/>
      <c r="AJ6645"/>
      <c r="AK6645"/>
      <c r="AL6645"/>
    </row>
    <row r="6646" spans="3:38" ht="15" customHeight="1" x14ac:dyDescent="0.35">
      <c r="C6646"/>
      <c r="D6646"/>
      <c r="E6646"/>
      <c r="F6646"/>
      <c r="G6646"/>
      <c r="H6646"/>
      <c r="I6646"/>
      <c r="J6646"/>
      <c r="K6646"/>
      <c r="L6646"/>
      <c r="M6646"/>
      <c r="N6646"/>
      <c r="O6646"/>
      <c r="S6646"/>
      <c r="T6646"/>
      <c r="U6646"/>
      <c r="V6646"/>
      <c r="Y6646"/>
      <c r="Z6646"/>
      <c r="AA6646"/>
      <c r="AB6646"/>
      <c r="AC6646"/>
      <c r="AD6646"/>
      <c r="AE6646"/>
      <c r="AF6646"/>
      <c r="AG6646"/>
      <c r="AH6646"/>
      <c r="AI6646"/>
      <c r="AJ6646"/>
      <c r="AK6646"/>
      <c r="AL6646"/>
    </row>
    <row r="6647" spans="3:38" ht="15" customHeight="1" x14ac:dyDescent="0.35">
      <c r="C6647"/>
      <c r="D6647"/>
      <c r="E6647"/>
      <c r="F6647"/>
      <c r="G6647"/>
      <c r="H6647"/>
      <c r="I6647"/>
      <c r="J6647"/>
      <c r="K6647"/>
      <c r="L6647"/>
      <c r="M6647"/>
      <c r="N6647"/>
      <c r="O6647"/>
      <c r="S6647"/>
      <c r="T6647"/>
      <c r="U6647"/>
      <c r="V6647"/>
      <c r="Y6647"/>
      <c r="Z6647"/>
      <c r="AA6647"/>
      <c r="AB6647"/>
      <c r="AC6647"/>
      <c r="AD6647"/>
      <c r="AE6647"/>
      <c r="AF6647"/>
      <c r="AG6647"/>
      <c r="AH6647"/>
      <c r="AI6647"/>
      <c r="AJ6647"/>
      <c r="AK6647"/>
      <c r="AL6647"/>
    </row>
    <row r="6648" spans="3:38" ht="15" customHeight="1" x14ac:dyDescent="0.35">
      <c r="C6648"/>
      <c r="D6648"/>
      <c r="E6648"/>
      <c r="F6648"/>
      <c r="G6648"/>
      <c r="H6648"/>
      <c r="I6648"/>
      <c r="J6648"/>
      <c r="K6648"/>
      <c r="L6648"/>
      <c r="M6648"/>
      <c r="N6648"/>
      <c r="O6648"/>
      <c r="S6648"/>
      <c r="T6648"/>
      <c r="U6648"/>
      <c r="V6648"/>
      <c r="Y6648"/>
      <c r="Z6648"/>
      <c r="AA6648"/>
      <c r="AB6648"/>
      <c r="AC6648"/>
      <c r="AD6648"/>
      <c r="AE6648"/>
      <c r="AF6648"/>
      <c r="AG6648"/>
      <c r="AH6648"/>
      <c r="AI6648"/>
      <c r="AJ6648"/>
      <c r="AK6648"/>
      <c r="AL6648"/>
    </row>
    <row r="6649" spans="3:38" ht="15" customHeight="1" x14ac:dyDescent="0.35">
      <c r="C6649"/>
      <c r="D6649"/>
      <c r="E6649"/>
      <c r="F6649"/>
      <c r="G6649"/>
      <c r="H6649"/>
      <c r="I6649"/>
      <c r="J6649"/>
      <c r="K6649"/>
      <c r="L6649"/>
      <c r="M6649"/>
      <c r="N6649"/>
      <c r="O6649"/>
      <c r="S6649"/>
      <c r="T6649"/>
      <c r="U6649"/>
      <c r="V6649"/>
      <c r="Y6649"/>
      <c r="Z6649"/>
      <c r="AA6649"/>
      <c r="AB6649"/>
      <c r="AC6649"/>
      <c r="AD6649"/>
      <c r="AE6649"/>
      <c r="AF6649"/>
      <c r="AG6649"/>
      <c r="AH6649"/>
      <c r="AI6649"/>
      <c r="AJ6649"/>
      <c r="AK6649"/>
      <c r="AL6649"/>
    </row>
    <row r="6650" spans="3:38" ht="15" customHeight="1" x14ac:dyDescent="0.35">
      <c r="C6650"/>
      <c r="D6650"/>
      <c r="E6650"/>
      <c r="F6650"/>
      <c r="G6650"/>
      <c r="H6650"/>
      <c r="I6650"/>
      <c r="J6650"/>
      <c r="K6650"/>
      <c r="L6650"/>
      <c r="M6650"/>
      <c r="N6650"/>
      <c r="O6650"/>
      <c r="S6650"/>
      <c r="T6650"/>
      <c r="U6650"/>
      <c r="V6650"/>
      <c r="Y6650"/>
      <c r="Z6650"/>
      <c r="AA6650"/>
      <c r="AB6650"/>
      <c r="AC6650"/>
      <c r="AD6650"/>
      <c r="AE6650"/>
      <c r="AF6650"/>
      <c r="AG6650"/>
      <c r="AH6650"/>
      <c r="AI6650"/>
      <c r="AJ6650"/>
      <c r="AK6650"/>
      <c r="AL6650"/>
    </row>
    <row r="6651" spans="3:38" ht="15" customHeight="1" x14ac:dyDescent="0.35">
      <c r="C6651"/>
      <c r="D6651"/>
      <c r="E6651"/>
      <c r="F6651"/>
      <c r="G6651"/>
      <c r="H6651"/>
      <c r="I6651"/>
      <c r="J6651"/>
      <c r="K6651"/>
      <c r="L6651"/>
      <c r="M6651"/>
      <c r="N6651"/>
      <c r="O6651"/>
      <c r="S6651"/>
      <c r="T6651"/>
      <c r="U6651"/>
      <c r="V6651"/>
      <c r="Y6651"/>
      <c r="Z6651"/>
      <c r="AA6651"/>
      <c r="AB6651"/>
      <c r="AC6651"/>
      <c r="AD6651"/>
      <c r="AE6651"/>
      <c r="AF6651"/>
      <c r="AG6651"/>
      <c r="AH6651"/>
      <c r="AI6651"/>
      <c r="AJ6651"/>
      <c r="AK6651"/>
      <c r="AL6651"/>
    </row>
    <row r="6652" spans="3:38" ht="15" customHeight="1" x14ac:dyDescent="0.35">
      <c r="C6652"/>
      <c r="D6652"/>
      <c r="E6652"/>
      <c r="F6652"/>
      <c r="G6652"/>
      <c r="H6652"/>
      <c r="I6652"/>
      <c r="J6652"/>
      <c r="K6652"/>
      <c r="L6652"/>
      <c r="M6652"/>
      <c r="N6652"/>
      <c r="O6652"/>
      <c r="S6652"/>
      <c r="T6652"/>
      <c r="U6652"/>
      <c r="V6652"/>
      <c r="Y6652"/>
      <c r="Z6652"/>
      <c r="AA6652"/>
      <c r="AB6652"/>
      <c r="AC6652"/>
      <c r="AD6652"/>
      <c r="AE6652"/>
      <c r="AF6652"/>
      <c r="AG6652"/>
      <c r="AH6652"/>
      <c r="AI6652"/>
      <c r="AJ6652"/>
      <c r="AK6652"/>
      <c r="AL6652"/>
    </row>
    <row r="6653" spans="3:38" ht="15" customHeight="1" x14ac:dyDescent="0.35">
      <c r="C6653"/>
      <c r="D6653"/>
      <c r="E6653"/>
      <c r="F6653"/>
      <c r="G6653"/>
      <c r="H6653"/>
      <c r="I6653"/>
      <c r="J6653"/>
      <c r="K6653"/>
      <c r="L6653"/>
      <c r="M6653"/>
      <c r="N6653"/>
      <c r="O6653"/>
      <c r="S6653"/>
      <c r="T6653"/>
      <c r="U6653"/>
      <c r="V6653"/>
      <c r="Y6653"/>
      <c r="Z6653"/>
      <c r="AA6653"/>
      <c r="AB6653"/>
      <c r="AC6653"/>
      <c r="AD6653"/>
      <c r="AE6653"/>
      <c r="AF6653"/>
      <c r="AG6653"/>
      <c r="AH6653"/>
      <c r="AI6653"/>
      <c r="AJ6653"/>
      <c r="AK6653"/>
      <c r="AL6653"/>
    </row>
    <row r="6654" spans="3:38" ht="15" customHeight="1" x14ac:dyDescent="0.35">
      <c r="C6654"/>
      <c r="D6654"/>
      <c r="E6654"/>
      <c r="F6654"/>
      <c r="G6654"/>
      <c r="H6654"/>
      <c r="I6654"/>
      <c r="J6654"/>
      <c r="K6654"/>
      <c r="L6654"/>
      <c r="M6654"/>
      <c r="N6654"/>
      <c r="O6654"/>
      <c r="S6654"/>
      <c r="T6654"/>
      <c r="U6654"/>
      <c r="V6654"/>
      <c r="Y6654"/>
      <c r="Z6654"/>
      <c r="AA6654"/>
      <c r="AB6654"/>
      <c r="AC6654"/>
      <c r="AD6654"/>
      <c r="AE6654"/>
      <c r="AF6654"/>
      <c r="AG6654"/>
      <c r="AH6654"/>
      <c r="AI6654"/>
      <c r="AJ6654"/>
      <c r="AK6654"/>
      <c r="AL6654"/>
    </row>
    <row r="6655" spans="3:38" ht="15" customHeight="1" x14ac:dyDescent="0.35">
      <c r="C6655"/>
      <c r="D6655"/>
      <c r="E6655"/>
      <c r="F6655"/>
      <c r="G6655"/>
      <c r="H6655"/>
      <c r="I6655"/>
      <c r="J6655"/>
      <c r="K6655"/>
      <c r="L6655"/>
      <c r="M6655"/>
      <c r="N6655"/>
      <c r="O6655"/>
      <c r="S6655"/>
      <c r="T6655"/>
      <c r="U6655"/>
      <c r="V6655"/>
      <c r="Y6655"/>
      <c r="Z6655"/>
      <c r="AA6655"/>
      <c r="AB6655"/>
      <c r="AC6655"/>
      <c r="AD6655"/>
      <c r="AE6655"/>
      <c r="AF6655"/>
      <c r="AG6655"/>
      <c r="AH6655"/>
      <c r="AI6655"/>
      <c r="AJ6655"/>
      <c r="AK6655"/>
      <c r="AL6655"/>
    </row>
    <row r="6656" spans="3:38" ht="15" customHeight="1" x14ac:dyDescent="0.35">
      <c r="C6656"/>
      <c r="D6656"/>
      <c r="E6656"/>
      <c r="F6656"/>
      <c r="G6656"/>
      <c r="H6656"/>
      <c r="I6656"/>
      <c r="J6656"/>
      <c r="K6656"/>
      <c r="L6656"/>
      <c r="M6656"/>
      <c r="N6656"/>
      <c r="O6656"/>
      <c r="S6656"/>
      <c r="T6656"/>
      <c r="U6656"/>
      <c r="V6656"/>
      <c r="Y6656"/>
      <c r="Z6656"/>
      <c r="AA6656"/>
      <c r="AB6656"/>
      <c r="AC6656"/>
      <c r="AD6656"/>
      <c r="AE6656"/>
      <c r="AF6656"/>
      <c r="AG6656"/>
      <c r="AH6656"/>
      <c r="AI6656"/>
      <c r="AJ6656"/>
      <c r="AK6656"/>
      <c r="AL6656"/>
    </row>
    <row r="6657" spans="3:38" ht="15" customHeight="1" x14ac:dyDescent="0.35">
      <c r="C6657"/>
      <c r="D6657"/>
      <c r="E6657"/>
      <c r="F6657"/>
      <c r="G6657"/>
      <c r="H6657"/>
      <c r="I6657"/>
      <c r="J6657"/>
      <c r="K6657"/>
      <c r="L6657"/>
      <c r="M6657"/>
      <c r="N6657"/>
      <c r="O6657"/>
      <c r="S6657"/>
      <c r="T6657"/>
      <c r="U6657"/>
      <c r="V6657"/>
      <c r="Y6657"/>
      <c r="Z6657"/>
      <c r="AA6657"/>
      <c r="AB6657"/>
      <c r="AC6657"/>
      <c r="AD6657"/>
      <c r="AE6657"/>
      <c r="AF6657"/>
      <c r="AG6657"/>
      <c r="AH6657"/>
      <c r="AI6657"/>
      <c r="AJ6657"/>
      <c r="AK6657"/>
      <c r="AL6657"/>
    </row>
    <row r="6658" spans="3:38" ht="15" customHeight="1" x14ac:dyDescent="0.35">
      <c r="C6658"/>
      <c r="D6658"/>
      <c r="E6658"/>
      <c r="F6658"/>
      <c r="G6658"/>
      <c r="H6658"/>
      <c r="I6658"/>
      <c r="J6658"/>
      <c r="K6658"/>
      <c r="L6658"/>
      <c r="M6658"/>
      <c r="N6658"/>
      <c r="O6658"/>
      <c r="S6658"/>
      <c r="T6658"/>
      <c r="U6658"/>
      <c r="V6658"/>
      <c r="Y6658"/>
      <c r="Z6658"/>
      <c r="AA6658"/>
      <c r="AB6658"/>
      <c r="AC6658"/>
      <c r="AD6658"/>
      <c r="AE6658"/>
      <c r="AF6658"/>
      <c r="AG6658"/>
      <c r="AH6658"/>
      <c r="AI6658"/>
      <c r="AJ6658"/>
      <c r="AK6658"/>
      <c r="AL6658"/>
    </row>
    <row r="6659" spans="3:38" ht="15" customHeight="1" x14ac:dyDescent="0.35">
      <c r="C6659"/>
      <c r="D6659"/>
      <c r="E6659"/>
      <c r="F6659"/>
      <c r="G6659"/>
      <c r="H6659"/>
      <c r="I6659"/>
      <c r="J6659"/>
      <c r="K6659"/>
      <c r="L6659"/>
      <c r="M6659"/>
      <c r="N6659"/>
      <c r="O6659"/>
      <c r="S6659"/>
      <c r="T6659"/>
      <c r="U6659"/>
      <c r="V6659"/>
      <c r="Y6659"/>
      <c r="Z6659"/>
      <c r="AA6659"/>
      <c r="AB6659"/>
      <c r="AC6659"/>
      <c r="AD6659"/>
      <c r="AE6659"/>
      <c r="AF6659"/>
      <c r="AG6659"/>
      <c r="AH6659"/>
      <c r="AI6659"/>
      <c r="AJ6659"/>
      <c r="AK6659"/>
      <c r="AL6659"/>
    </row>
    <row r="6660" spans="3:38" ht="15" customHeight="1" x14ac:dyDescent="0.35">
      <c r="C6660"/>
      <c r="D6660"/>
      <c r="E6660"/>
      <c r="F6660"/>
      <c r="G6660"/>
      <c r="H6660"/>
      <c r="I6660"/>
      <c r="J6660"/>
      <c r="K6660"/>
      <c r="L6660"/>
      <c r="M6660"/>
      <c r="N6660"/>
      <c r="O6660"/>
      <c r="S6660"/>
      <c r="T6660"/>
      <c r="U6660"/>
      <c r="V6660"/>
      <c r="Y6660"/>
      <c r="Z6660"/>
      <c r="AA6660"/>
      <c r="AB6660"/>
      <c r="AC6660"/>
      <c r="AD6660"/>
      <c r="AE6660"/>
      <c r="AF6660"/>
      <c r="AG6660"/>
      <c r="AH6660"/>
      <c r="AI6660"/>
      <c r="AJ6660"/>
      <c r="AK6660"/>
      <c r="AL6660"/>
    </row>
    <row r="6661" spans="3:38" ht="15" customHeight="1" x14ac:dyDescent="0.35">
      <c r="C6661"/>
      <c r="D6661"/>
      <c r="E6661"/>
      <c r="F6661"/>
      <c r="G6661"/>
      <c r="H6661"/>
      <c r="I6661"/>
      <c r="J6661"/>
      <c r="K6661"/>
      <c r="L6661"/>
      <c r="M6661"/>
      <c r="N6661"/>
      <c r="O6661"/>
      <c r="S6661"/>
      <c r="T6661"/>
      <c r="U6661"/>
      <c r="V6661"/>
      <c r="Y6661"/>
      <c r="Z6661"/>
      <c r="AA6661"/>
      <c r="AB6661"/>
      <c r="AC6661"/>
      <c r="AD6661"/>
      <c r="AE6661"/>
      <c r="AF6661"/>
      <c r="AG6661"/>
      <c r="AH6661"/>
      <c r="AI6661"/>
      <c r="AJ6661"/>
      <c r="AK6661"/>
      <c r="AL6661"/>
    </row>
    <row r="6662" spans="3:38" ht="15" customHeight="1" x14ac:dyDescent="0.35">
      <c r="C6662"/>
      <c r="D6662"/>
      <c r="E6662"/>
      <c r="F6662"/>
      <c r="G6662"/>
      <c r="H6662"/>
      <c r="I6662"/>
      <c r="J6662"/>
      <c r="K6662"/>
      <c r="L6662"/>
      <c r="M6662"/>
      <c r="N6662"/>
      <c r="O6662"/>
      <c r="S6662"/>
      <c r="T6662"/>
      <c r="U6662"/>
      <c r="V6662"/>
      <c r="Y6662"/>
      <c r="Z6662"/>
      <c r="AA6662"/>
      <c r="AB6662"/>
      <c r="AC6662"/>
      <c r="AD6662"/>
      <c r="AE6662"/>
      <c r="AF6662"/>
      <c r="AG6662"/>
      <c r="AH6662"/>
      <c r="AI6662"/>
      <c r="AJ6662"/>
      <c r="AK6662"/>
      <c r="AL6662"/>
    </row>
    <row r="6663" spans="3:38" ht="15" customHeight="1" x14ac:dyDescent="0.35">
      <c r="C6663"/>
      <c r="D6663"/>
      <c r="E6663"/>
      <c r="F6663"/>
      <c r="G6663"/>
      <c r="H6663"/>
      <c r="I6663"/>
      <c r="J6663"/>
      <c r="K6663"/>
      <c r="L6663"/>
      <c r="M6663"/>
      <c r="N6663"/>
      <c r="O6663"/>
      <c r="S6663"/>
      <c r="T6663"/>
      <c r="U6663"/>
      <c r="V6663"/>
      <c r="Y6663"/>
      <c r="Z6663"/>
      <c r="AA6663"/>
      <c r="AB6663"/>
      <c r="AC6663"/>
      <c r="AD6663"/>
      <c r="AE6663"/>
      <c r="AF6663"/>
      <c r="AG6663"/>
      <c r="AH6663"/>
      <c r="AI6663"/>
      <c r="AJ6663"/>
      <c r="AK6663"/>
      <c r="AL6663"/>
    </row>
    <row r="6664" spans="3:38" ht="15" customHeight="1" x14ac:dyDescent="0.35">
      <c r="C6664"/>
      <c r="D6664"/>
      <c r="E6664"/>
      <c r="F6664"/>
      <c r="G6664"/>
      <c r="H6664"/>
      <c r="I6664"/>
      <c r="J6664"/>
      <c r="K6664"/>
      <c r="L6664"/>
      <c r="M6664"/>
      <c r="N6664"/>
      <c r="O6664"/>
      <c r="S6664"/>
      <c r="T6664"/>
      <c r="U6664"/>
      <c r="V6664"/>
      <c r="Y6664"/>
      <c r="Z6664"/>
      <c r="AA6664"/>
      <c r="AB6664"/>
      <c r="AC6664"/>
      <c r="AD6664"/>
      <c r="AE6664"/>
      <c r="AF6664"/>
      <c r="AG6664"/>
      <c r="AH6664"/>
      <c r="AI6664"/>
      <c r="AJ6664"/>
      <c r="AK6664"/>
      <c r="AL6664"/>
    </row>
    <row r="6665" spans="3:38" ht="15" customHeight="1" x14ac:dyDescent="0.35">
      <c r="C6665"/>
      <c r="D6665"/>
      <c r="E6665"/>
      <c r="F6665"/>
      <c r="G6665"/>
      <c r="H6665"/>
      <c r="I6665"/>
      <c r="J6665"/>
      <c r="K6665"/>
      <c r="L6665"/>
      <c r="M6665"/>
      <c r="N6665"/>
      <c r="O6665"/>
      <c r="S6665"/>
      <c r="T6665"/>
      <c r="U6665"/>
      <c r="V6665"/>
      <c r="Y6665"/>
      <c r="Z6665"/>
      <c r="AA6665"/>
      <c r="AB6665"/>
      <c r="AC6665"/>
      <c r="AD6665"/>
      <c r="AE6665"/>
      <c r="AF6665"/>
      <c r="AG6665"/>
      <c r="AH6665"/>
      <c r="AI6665"/>
      <c r="AJ6665"/>
      <c r="AK6665"/>
      <c r="AL6665"/>
    </row>
    <row r="6666" spans="3:38" ht="15" customHeight="1" x14ac:dyDescent="0.35">
      <c r="C6666"/>
      <c r="D6666"/>
      <c r="E6666"/>
      <c r="F6666"/>
      <c r="G6666"/>
      <c r="H6666"/>
      <c r="I6666"/>
      <c r="J6666"/>
      <c r="K6666"/>
      <c r="L6666"/>
      <c r="M6666"/>
      <c r="N6666"/>
      <c r="O6666"/>
      <c r="S6666"/>
      <c r="T6666"/>
      <c r="U6666"/>
      <c r="V6666"/>
      <c r="Y6666"/>
      <c r="Z6666"/>
      <c r="AA6666"/>
      <c r="AB6666"/>
      <c r="AC6666"/>
      <c r="AD6666"/>
      <c r="AE6666"/>
      <c r="AF6666"/>
      <c r="AG6666"/>
      <c r="AH6666"/>
      <c r="AI6666"/>
      <c r="AJ6666"/>
      <c r="AK6666"/>
      <c r="AL6666"/>
    </row>
    <row r="6667" spans="3:38" ht="15" customHeight="1" x14ac:dyDescent="0.35">
      <c r="C6667"/>
      <c r="D6667"/>
      <c r="E6667"/>
      <c r="F6667"/>
      <c r="G6667"/>
      <c r="H6667"/>
      <c r="I6667"/>
      <c r="J6667"/>
      <c r="K6667"/>
      <c r="L6667"/>
      <c r="M6667"/>
      <c r="N6667"/>
      <c r="O6667"/>
      <c r="S6667"/>
      <c r="T6667"/>
      <c r="U6667"/>
      <c r="V6667"/>
      <c r="Y6667"/>
      <c r="Z6667"/>
      <c r="AA6667"/>
      <c r="AB6667"/>
      <c r="AC6667"/>
      <c r="AD6667"/>
      <c r="AE6667"/>
      <c r="AF6667"/>
      <c r="AG6667"/>
      <c r="AH6667"/>
      <c r="AI6667"/>
      <c r="AJ6667"/>
      <c r="AK6667"/>
      <c r="AL6667"/>
    </row>
    <row r="6668" spans="3:38" ht="15" customHeight="1" x14ac:dyDescent="0.35">
      <c r="C6668"/>
      <c r="D6668"/>
      <c r="E6668"/>
      <c r="F6668"/>
      <c r="G6668"/>
      <c r="H6668"/>
      <c r="I6668"/>
      <c r="J6668"/>
      <c r="K6668"/>
      <c r="L6668"/>
      <c r="M6668"/>
      <c r="N6668"/>
      <c r="O6668"/>
      <c r="S6668"/>
      <c r="T6668"/>
      <c r="U6668"/>
      <c r="V6668"/>
      <c r="Y6668"/>
      <c r="Z6668"/>
      <c r="AA6668"/>
      <c r="AB6668"/>
      <c r="AC6668"/>
      <c r="AD6668"/>
      <c r="AE6668"/>
      <c r="AF6668"/>
      <c r="AG6668"/>
      <c r="AH6668"/>
      <c r="AI6668"/>
      <c r="AJ6668"/>
      <c r="AK6668"/>
      <c r="AL6668"/>
    </row>
    <row r="6669" spans="3:38" ht="15" customHeight="1" x14ac:dyDescent="0.35">
      <c r="C6669"/>
      <c r="D6669"/>
      <c r="E6669"/>
      <c r="F6669"/>
      <c r="G6669"/>
      <c r="H6669"/>
      <c r="I6669"/>
      <c r="J6669"/>
      <c r="K6669"/>
      <c r="L6669"/>
      <c r="M6669"/>
      <c r="N6669"/>
      <c r="O6669"/>
      <c r="S6669"/>
      <c r="T6669"/>
      <c r="U6669"/>
      <c r="V6669"/>
      <c r="Y6669"/>
      <c r="Z6669"/>
      <c r="AA6669"/>
      <c r="AB6669"/>
      <c r="AC6669"/>
      <c r="AD6669"/>
      <c r="AE6669"/>
      <c r="AF6669"/>
      <c r="AG6669"/>
      <c r="AH6669"/>
      <c r="AI6669"/>
      <c r="AJ6669"/>
      <c r="AK6669"/>
      <c r="AL6669"/>
    </row>
    <row r="6670" spans="3:38" ht="15" customHeight="1" x14ac:dyDescent="0.35">
      <c r="C6670"/>
      <c r="D6670"/>
      <c r="E6670"/>
      <c r="F6670"/>
      <c r="G6670"/>
      <c r="H6670"/>
      <c r="I6670"/>
      <c r="J6670"/>
      <c r="K6670"/>
      <c r="L6670"/>
      <c r="M6670"/>
      <c r="N6670"/>
      <c r="O6670"/>
      <c r="S6670"/>
      <c r="T6670"/>
      <c r="U6670"/>
      <c r="V6670"/>
      <c r="Y6670"/>
      <c r="Z6670"/>
      <c r="AA6670"/>
      <c r="AB6670"/>
      <c r="AC6670"/>
      <c r="AD6670"/>
      <c r="AE6670"/>
      <c r="AF6670"/>
      <c r="AG6670"/>
      <c r="AH6670"/>
      <c r="AI6670"/>
      <c r="AJ6670"/>
      <c r="AK6670"/>
      <c r="AL6670"/>
    </row>
    <row r="6671" spans="3:38" ht="15" customHeight="1" x14ac:dyDescent="0.35">
      <c r="C6671"/>
      <c r="D6671"/>
      <c r="E6671"/>
      <c r="F6671"/>
      <c r="G6671"/>
      <c r="H6671"/>
      <c r="I6671"/>
      <c r="J6671"/>
      <c r="K6671"/>
      <c r="L6671"/>
      <c r="M6671"/>
      <c r="N6671"/>
      <c r="O6671"/>
      <c r="S6671"/>
      <c r="T6671"/>
      <c r="U6671"/>
      <c r="V6671"/>
      <c r="Y6671"/>
      <c r="Z6671"/>
      <c r="AA6671"/>
      <c r="AB6671"/>
      <c r="AC6671"/>
      <c r="AD6671"/>
      <c r="AE6671"/>
      <c r="AF6671"/>
      <c r="AG6671"/>
      <c r="AH6671"/>
      <c r="AI6671"/>
      <c r="AJ6671"/>
      <c r="AK6671"/>
      <c r="AL6671"/>
    </row>
    <row r="6672" spans="3:38" ht="15" customHeight="1" x14ac:dyDescent="0.35">
      <c r="C6672"/>
      <c r="D6672"/>
      <c r="E6672"/>
      <c r="F6672"/>
      <c r="G6672"/>
      <c r="H6672"/>
      <c r="I6672"/>
      <c r="J6672"/>
      <c r="K6672"/>
      <c r="L6672"/>
      <c r="M6672"/>
      <c r="N6672"/>
      <c r="O6672"/>
      <c r="S6672"/>
      <c r="T6672"/>
      <c r="U6672"/>
      <c r="V6672"/>
      <c r="Y6672"/>
      <c r="Z6672"/>
      <c r="AA6672"/>
      <c r="AB6672"/>
      <c r="AC6672"/>
      <c r="AD6672"/>
      <c r="AE6672"/>
      <c r="AF6672"/>
      <c r="AG6672"/>
      <c r="AH6672"/>
      <c r="AI6672"/>
      <c r="AJ6672"/>
      <c r="AK6672"/>
      <c r="AL6672"/>
    </row>
    <row r="6673" spans="3:38" ht="15" customHeight="1" x14ac:dyDescent="0.35">
      <c r="C6673"/>
      <c r="D6673"/>
      <c r="E6673"/>
      <c r="F6673"/>
      <c r="G6673"/>
      <c r="H6673"/>
      <c r="I6673"/>
      <c r="J6673"/>
      <c r="K6673"/>
      <c r="L6673"/>
      <c r="M6673"/>
      <c r="N6673"/>
      <c r="O6673"/>
      <c r="S6673"/>
      <c r="T6673"/>
      <c r="U6673"/>
      <c r="V6673"/>
      <c r="Y6673"/>
      <c r="Z6673"/>
      <c r="AA6673"/>
      <c r="AB6673"/>
      <c r="AC6673"/>
      <c r="AD6673"/>
      <c r="AE6673"/>
      <c r="AF6673"/>
      <c r="AG6673"/>
      <c r="AH6673"/>
      <c r="AI6673"/>
      <c r="AJ6673"/>
      <c r="AK6673"/>
      <c r="AL6673"/>
    </row>
    <row r="6674" spans="3:38" ht="15" customHeight="1" x14ac:dyDescent="0.35">
      <c r="C6674"/>
      <c r="D6674"/>
      <c r="E6674"/>
      <c r="F6674"/>
      <c r="G6674"/>
      <c r="H6674"/>
      <c r="I6674"/>
      <c r="J6674"/>
      <c r="K6674"/>
      <c r="L6674"/>
      <c r="M6674"/>
      <c r="N6674"/>
      <c r="O6674"/>
      <c r="S6674"/>
      <c r="T6674"/>
      <c r="U6674"/>
      <c r="V6674"/>
      <c r="Y6674"/>
      <c r="Z6674"/>
      <c r="AA6674"/>
      <c r="AB6674"/>
      <c r="AC6674"/>
      <c r="AD6674"/>
      <c r="AE6674"/>
      <c r="AF6674"/>
      <c r="AG6674"/>
      <c r="AH6674"/>
      <c r="AI6674"/>
      <c r="AJ6674"/>
      <c r="AK6674"/>
      <c r="AL6674"/>
    </row>
    <row r="6675" spans="3:38" ht="15" customHeight="1" x14ac:dyDescent="0.35">
      <c r="C6675"/>
      <c r="D6675"/>
      <c r="E6675"/>
      <c r="F6675"/>
      <c r="G6675"/>
      <c r="H6675"/>
      <c r="I6675"/>
      <c r="J6675"/>
      <c r="K6675"/>
      <c r="L6675"/>
      <c r="M6675"/>
      <c r="N6675"/>
      <c r="O6675"/>
      <c r="S6675"/>
      <c r="T6675"/>
      <c r="U6675"/>
      <c r="V6675"/>
      <c r="Y6675"/>
      <c r="Z6675"/>
      <c r="AA6675"/>
      <c r="AB6675"/>
      <c r="AC6675"/>
      <c r="AD6675"/>
      <c r="AE6675"/>
      <c r="AF6675"/>
      <c r="AG6675"/>
      <c r="AH6675"/>
      <c r="AI6675"/>
      <c r="AJ6675"/>
      <c r="AK6675"/>
      <c r="AL6675"/>
    </row>
    <row r="6676" spans="3:38" ht="15" customHeight="1" x14ac:dyDescent="0.35">
      <c r="C6676"/>
      <c r="D6676"/>
      <c r="E6676"/>
      <c r="F6676"/>
      <c r="G6676"/>
      <c r="H6676"/>
      <c r="I6676"/>
      <c r="J6676"/>
      <c r="K6676"/>
      <c r="L6676"/>
      <c r="M6676"/>
      <c r="N6676"/>
      <c r="O6676"/>
      <c r="S6676"/>
      <c r="T6676"/>
      <c r="U6676"/>
      <c r="V6676"/>
      <c r="Y6676"/>
      <c r="Z6676"/>
      <c r="AA6676"/>
      <c r="AB6676"/>
      <c r="AC6676"/>
      <c r="AD6676"/>
      <c r="AE6676"/>
      <c r="AF6676"/>
      <c r="AG6676"/>
      <c r="AH6676"/>
      <c r="AI6676"/>
      <c r="AJ6676"/>
      <c r="AK6676"/>
      <c r="AL6676"/>
    </row>
    <row r="6677" spans="3:38" ht="15" customHeight="1" x14ac:dyDescent="0.35">
      <c r="C6677"/>
      <c r="D6677"/>
      <c r="E6677"/>
      <c r="F6677"/>
      <c r="G6677"/>
      <c r="H6677"/>
      <c r="I6677"/>
      <c r="J6677"/>
      <c r="K6677"/>
      <c r="L6677"/>
      <c r="M6677"/>
      <c r="N6677"/>
      <c r="O6677"/>
      <c r="S6677"/>
      <c r="T6677"/>
      <c r="U6677"/>
      <c r="V6677"/>
      <c r="Y6677"/>
      <c r="Z6677"/>
      <c r="AA6677"/>
      <c r="AB6677"/>
      <c r="AC6677"/>
      <c r="AD6677"/>
      <c r="AE6677"/>
      <c r="AF6677"/>
      <c r="AG6677"/>
      <c r="AH6677"/>
      <c r="AI6677"/>
      <c r="AJ6677"/>
      <c r="AK6677"/>
      <c r="AL6677"/>
    </row>
    <row r="6678" spans="3:38" ht="15" customHeight="1" x14ac:dyDescent="0.35">
      <c r="C6678"/>
      <c r="D6678"/>
      <c r="E6678"/>
      <c r="F6678"/>
      <c r="G6678"/>
      <c r="H6678"/>
      <c r="I6678"/>
      <c r="J6678"/>
      <c r="K6678"/>
      <c r="L6678"/>
      <c r="M6678"/>
      <c r="N6678"/>
      <c r="O6678"/>
      <c r="S6678"/>
      <c r="T6678"/>
      <c r="U6678"/>
      <c r="V6678"/>
      <c r="Y6678"/>
      <c r="Z6678"/>
      <c r="AA6678"/>
      <c r="AB6678"/>
      <c r="AC6678"/>
      <c r="AD6678"/>
      <c r="AE6678"/>
      <c r="AF6678"/>
      <c r="AG6678"/>
      <c r="AH6678"/>
      <c r="AI6678"/>
      <c r="AJ6678"/>
      <c r="AK6678"/>
      <c r="AL6678"/>
    </row>
    <row r="6679" spans="3:38" ht="15" customHeight="1" x14ac:dyDescent="0.35">
      <c r="C6679"/>
      <c r="D6679"/>
      <c r="E6679"/>
      <c r="F6679"/>
      <c r="G6679"/>
      <c r="H6679"/>
      <c r="I6679"/>
      <c r="J6679"/>
      <c r="K6679"/>
      <c r="L6679"/>
      <c r="M6679"/>
      <c r="N6679"/>
      <c r="O6679"/>
      <c r="S6679"/>
      <c r="T6679"/>
      <c r="U6679"/>
      <c r="V6679"/>
      <c r="Y6679"/>
      <c r="Z6679"/>
      <c r="AA6679"/>
      <c r="AB6679"/>
      <c r="AC6679"/>
      <c r="AD6679"/>
      <c r="AE6679"/>
      <c r="AF6679"/>
      <c r="AG6679"/>
      <c r="AH6679"/>
      <c r="AI6679"/>
      <c r="AJ6679"/>
      <c r="AK6679"/>
      <c r="AL6679"/>
    </row>
    <row r="6680" spans="3:38" ht="15" customHeight="1" x14ac:dyDescent="0.35">
      <c r="C6680"/>
      <c r="D6680"/>
      <c r="E6680"/>
      <c r="F6680"/>
      <c r="G6680"/>
      <c r="H6680"/>
      <c r="I6680"/>
      <c r="J6680"/>
      <c r="K6680"/>
      <c r="L6680"/>
      <c r="M6680"/>
      <c r="N6680"/>
      <c r="O6680"/>
      <c r="S6680"/>
      <c r="T6680"/>
      <c r="U6680"/>
      <c r="V6680"/>
      <c r="Y6680"/>
      <c r="Z6680"/>
      <c r="AA6680"/>
      <c r="AB6680"/>
      <c r="AC6680"/>
      <c r="AD6680"/>
      <c r="AE6680"/>
      <c r="AF6680"/>
      <c r="AG6680"/>
      <c r="AH6680"/>
      <c r="AI6680"/>
      <c r="AJ6680"/>
      <c r="AK6680"/>
      <c r="AL6680"/>
    </row>
    <row r="6681" spans="3:38" ht="15" customHeight="1" x14ac:dyDescent="0.35">
      <c r="C6681"/>
      <c r="D6681"/>
      <c r="E6681"/>
      <c r="F6681"/>
      <c r="G6681"/>
      <c r="H6681"/>
      <c r="I6681"/>
      <c r="J6681"/>
      <c r="K6681"/>
      <c r="L6681"/>
      <c r="M6681"/>
      <c r="N6681"/>
      <c r="O6681"/>
      <c r="S6681"/>
      <c r="T6681"/>
      <c r="U6681"/>
      <c r="V6681"/>
      <c r="Y6681"/>
      <c r="Z6681"/>
      <c r="AA6681"/>
      <c r="AB6681"/>
      <c r="AC6681"/>
      <c r="AD6681"/>
      <c r="AE6681"/>
      <c r="AF6681"/>
      <c r="AG6681"/>
      <c r="AH6681"/>
      <c r="AI6681"/>
      <c r="AJ6681"/>
      <c r="AK6681"/>
      <c r="AL6681"/>
    </row>
    <row r="6682" spans="3:38" ht="15" customHeight="1" x14ac:dyDescent="0.35">
      <c r="C6682"/>
      <c r="D6682"/>
      <c r="E6682"/>
      <c r="F6682"/>
      <c r="G6682"/>
      <c r="H6682"/>
      <c r="I6682"/>
      <c r="J6682"/>
      <c r="K6682"/>
      <c r="L6682"/>
      <c r="M6682"/>
      <c r="N6682"/>
      <c r="O6682"/>
      <c r="S6682"/>
      <c r="T6682"/>
      <c r="U6682"/>
      <c r="V6682"/>
      <c r="Y6682"/>
      <c r="Z6682"/>
      <c r="AA6682"/>
      <c r="AB6682"/>
      <c r="AC6682"/>
      <c r="AD6682"/>
      <c r="AE6682"/>
      <c r="AF6682"/>
      <c r="AG6682"/>
      <c r="AH6682"/>
      <c r="AI6682"/>
      <c r="AJ6682"/>
      <c r="AK6682"/>
      <c r="AL6682"/>
    </row>
    <row r="6683" spans="3:38" ht="15" customHeight="1" x14ac:dyDescent="0.35">
      <c r="C6683"/>
      <c r="D6683"/>
      <c r="E6683"/>
      <c r="F6683"/>
      <c r="G6683"/>
      <c r="H6683"/>
      <c r="I6683"/>
      <c r="J6683"/>
      <c r="K6683"/>
      <c r="L6683"/>
      <c r="M6683"/>
      <c r="N6683"/>
      <c r="O6683"/>
      <c r="S6683"/>
      <c r="T6683"/>
      <c r="U6683"/>
      <c r="V6683"/>
      <c r="Y6683"/>
      <c r="Z6683"/>
      <c r="AA6683"/>
      <c r="AB6683"/>
      <c r="AC6683"/>
      <c r="AD6683"/>
      <c r="AE6683"/>
      <c r="AF6683"/>
      <c r="AG6683"/>
      <c r="AH6683"/>
      <c r="AI6683"/>
      <c r="AJ6683"/>
      <c r="AK6683"/>
      <c r="AL6683"/>
    </row>
    <row r="6684" spans="3:38" ht="15" customHeight="1" x14ac:dyDescent="0.35">
      <c r="C6684"/>
      <c r="D6684"/>
      <c r="E6684"/>
      <c r="F6684"/>
      <c r="G6684"/>
      <c r="H6684"/>
      <c r="I6684"/>
      <c r="J6684"/>
      <c r="K6684"/>
      <c r="L6684"/>
      <c r="M6684"/>
      <c r="N6684"/>
      <c r="O6684"/>
      <c r="S6684"/>
      <c r="T6684"/>
      <c r="U6684"/>
      <c r="V6684"/>
      <c r="Y6684"/>
      <c r="Z6684"/>
      <c r="AA6684"/>
      <c r="AB6684"/>
      <c r="AC6684"/>
      <c r="AD6684"/>
      <c r="AE6684"/>
      <c r="AF6684"/>
      <c r="AG6684"/>
      <c r="AH6684"/>
      <c r="AI6684"/>
      <c r="AJ6684"/>
      <c r="AK6684"/>
      <c r="AL6684"/>
    </row>
    <row r="6685" spans="3:38" ht="15" customHeight="1" x14ac:dyDescent="0.35">
      <c r="C6685"/>
      <c r="D6685"/>
      <c r="E6685"/>
      <c r="F6685"/>
      <c r="G6685"/>
      <c r="H6685"/>
      <c r="I6685"/>
      <c r="J6685"/>
      <c r="K6685"/>
      <c r="L6685"/>
      <c r="M6685"/>
      <c r="N6685"/>
      <c r="O6685"/>
      <c r="S6685"/>
      <c r="T6685"/>
      <c r="U6685"/>
      <c r="V6685"/>
      <c r="Y6685"/>
      <c r="Z6685"/>
      <c r="AA6685"/>
      <c r="AB6685"/>
      <c r="AC6685"/>
      <c r="AD6685"/>
      <c r="AE6685"/>
      <c r="AF6685"/>
      <c r="AG6685"/>
      <c r="AH6685"/>
      <c r="AI6685"/>
      <c r="AJ6685"/>
      <c r="AK6685"/>
      <c r="AL6685"/>
    </row>
    <row r="6686" spans="3:38" ht="15" customHeight="1" x14ac:dyDescent="0.35">
      <c r="C6686"/>
      <c r="D6686"/>
      <c r="E6686"/>
      <c r="F6686"/>
      <c r="G6686"/>
      <c r="H6686"/>
      <c r="I6686"/>
      <c r="J6686"/>
      <c r="K6686"/>
      <c r="L6686"/>
      <c r="M6686"/>
      <c r="N6686"/>
      <c r="O6686"/>
      <c r="S6686"/>
      <c r="T6686"/>
      <c r="U6686"/>
      <c r="V6686"/>
      <c r="Y6686"/>
      <c r="Z6686"/>
      <c r="AA6686"/>
      <c r="AB6686"/>
      <c r="AC6686"/>
      <c r="AD6686"/>
      <c r="AE6686"/>
      <c r="AF6686"/>
      <c r="AG6686"/>
      <c r="AH6686"/>
      <c r="AI6686"/>
      <c r="AJ6686"/>
      <c r="AK6686"/>
      <c r="AL6686"/>
    </row>
    <row r="6687" spans="3:38" ht="15" customHeight="1" x14ac:dyDescent="0.35">
      <c r="C6687"/>
      <c r="D6687"/>
      <c r="E6687"/>
      <c r="F6687"/>
      <c r="G6687"/>
      <c r="H6687"/>
      <c r="I6687"/>
      <c r="J6687"/>
      <c r="K6687"/>
      <c r="L6687"/>
      <c r="M6687"/>
      <c r="N6687"/>
      <c r="O6687"/>
      <c r="S6687"/>
      <c r="T6687"/>
      <c r="U6687"/>
      <c r="V6687"/>
      <c r="Y6687"/>
      <c r="Z6687"/>
      <c r="AA6687"/>
      <c r="AB6687"/>
      <c r="AC6687"/>
      <c r="AD6687"/>
      <c r="AE6687"/>
      <c r="AF6687"/>
      <c r="AG6687"/>
      <c r="AH6687"/>
      <c r="AI6687"/>
      <c r="AJ6687"/>
      <c r="AK6687"/>
      <c r="AL6687"/>
    </row>
    <row r="6688" spans="3:38" ht="15" customHeight="1" x14ac:dyDescent="0.35">
      <c r="C6688"/>
      <c r="D6688"/>
      <c r="E6688"/>
      <c r="F6688"/>
      <c r="G6688"/>
      <c r="H6688"/>
      <c r="I6688"/>
      <c r="J6688"/>
      <c r="K6688"/>
      <c r="L6688"/>
      <c r="M6688"/>
      <c r="N6688"/>
      <c r="O6688"/>
      <c r="S6688"/>
      <c r="T6688"/>
      <c r="U6688"/>
      <c r="V6688"/>
      <c r="Y6688"/>
      <c r="Z6688"/>
      <c r="AA6688"/>
      <c r="AB6688"/>
      <c r="AC6688"/>
      <c r="AD6688"/>
      <c r="AE6688"/>
      <c r="AF6688"/>
      <c r="AG6688"/>
      <c r="AH6688"/>
      <c r="AI6688"/>
      <c r="AJ6688"/>
      <c r="AK6688"/>
      <c r="AL6688"/>
    </row>
    <row r="6689" spans="3:38" ht="15" customHeight="1" x14ac:dyDescent="0.35">
      <c r="C6689"/>
      <c r="D6689"/>
      <c r="E6689"/>
      <c r="F6689"/>
      <c r="G6689"/>
      <c r="H6689"/>
      <c r="I6689"/>
      <c r="J6689"/>
      <c r="K6689"/>
      <c r="L6689"/>
      <c r="M6689"/>
      <c r="N6689"/>
      <c r="O6689"/>
      <c r="S6689"/>
      <c r="T6689"/>
      <c r="U6689"/>
      <c r="V6689"/>
      <c r="Y6689"/>
      <c r="Z6689"/>
      <c r="AA6689"/>
      <c r="AB6689"/>
      <c r="AC6689"/>
      <c r="AD6689"/>
      <c r="AE6689"/>
      <c r="AF6689"/>
      <c r="AG6689"/>
      <c r="AH6689"/>
      <c r="AI6689"/>
      <c r="AJ6689"/>
      <c r="AK6689"/>
      <c r="AL6689"/>
    </row>
    <row r="6690" spans="3:38" ht="15" customHeight="1" x14ac:dyDescent="0.35">
      <c r="C6690"/>
      <c r="D6690"/>
      <c r="E6690"/>
      <c r="F6690"/>
      <c r="G6690"/>
      <c r="H6690"/>
      <c r="I6690"/>
      <c r="J6690"/>
      <c r="K6690"/>
      <c r="L6690"/>
      <c r="M6690"/>
      <c r="N6690"/>
      <c r="O6690"/>
      <c r="S6690"/>
      <c r="T6690"/>
      <c r="U6690"/>
      <c r="V6690"/>
      <c r="Y6690"/>
      <c r="Z6690"/>
      <c r="AA6690"/>
      <c r="AB6690"/>
      <c r="AC6690"/>
      <c r="AD6690"/>
      <c r="AE6690"/>
      <c r="AF6690"/>
      <c r="AG6690"/>
      <c r="AH6690"/>
      <c r="AI6690"/>
      <c r="AJ6690"/>
      <c r="AK6690"/>
      <c r="AL6690"/>
    </row>
    <row r="6691" spans="3:38" ht="15" customHeight="1" x14ac:dyDescent="0.35">
      <c r="C6691"/>
      <c r="D6691"/>
      <c r="E6691"/>
      <c r="F6691"/>
      <c r="G6691"/>
      <c r="H6691"/>
      <c r="I6691"/>
      <c r="J6691"/>
      <c r="K6691"/>
      <c r="L6691"/>
      <c r="M6691"/>
      <c r="N6691"/>
      <c r="O6691"/>
      <c r="S6691"/>
      <c r="T6691"/>
      <c r="U6691"/>
      <c r="V6691"/>
      <c r="Y6691"/>
      <c r="Z6691"/>
      <c r="AA6691"/>
      <c r="AB6691"/>
      <c r="AC6691"/>
      <c r="AD6691"/>
      <c r="AE6691"/>
      <c r="AF6691"/>
      <c r="AG6691"/>
      <c r="AH6691"/>
      <c r="AI6691"/>
      <c r="AJ6691"/>
      <c r="AK6691"/>
      <c r="AL6691"/>
    </row>
    <row r="6692" spans="3:38" ht="15" customHeight="1" x14ac:dyDescent="0.35">
      <c r="C6692"/>
      <c r="D6692"/>
      <c r="E6692"/>
      <c r="F6692"/>
      <c r="G6692"/>
      <c r="H6692"/>
      <c r="I6692"/>
      <c r="J6692"/>
      <c r="K6692"/>
      <c r="L6692"/>
      <c r="M6692"/>
      <c r="N6692"/>
      <c r="O6692"/>
      <c r="S6692"/>
      <c r="T6692"/>
      <c r="U6692"/>
      <c r="V6692"/>
      <c r="Y6692"/>
      <c r="Z6692"/>
      <c r="AA6692"/>
      <c r="AB6692"/>
      <c r="AC6692"/>
      <c r="AD6692"/>
      <c r="AE6692"/>
      <c r="AF6692"/>
      <c r="AG6692"/>
      <c r="AH6692"/>
      <c r="AI6692"/>
      <c r="AJ6692"/>
      <c r="AK6692"/>
      <c r="AL6692"/>
    </row>
    <row r="6693" spans="3:38" ht="15" customHeight="1" x14ac:dyDescent="0.35">
      <c r="C6693"/>
      <c r="D6693"/>
      <c r="E6693"/>
      <c r="F6693"/>
      <c r="G6693"/>
      <c r="H6693"/>
      <c r="I6693"/>
      <c r="J6693"/>
      <c r="K6693"/>
      <c r="L6693"/>
      <c r="M6693"/>
      <c r="N6693"/>
      <c r="O6693"/>
      <c r="S6693"/>
      <c r="T6693"/>
      <c r="U6693"/>
      <c r="V6693"/>
      <c r="Y6693"/>
      <c r="Z6693"/>
      <c r="AA6693"/>
      <c r="AB6693"/>
      <c r="AC6693"/>
      <c r="AD6693"/>
      <c r="AE6693"/>
      <c r="AF6693"/>
      <c r="AG6693"/>
      <c r="AH6693"/>
      <c r="AI6693"/>
      <c r="AJ6693"/>
      <c r="AK6693"/>
      <c r="AL6693"/>
    </row>
    <row r="6694" spans="3:38" ht="15" customHeight="1" x14ac:dyDescent="0.35">
      <c r="C6694"/>
      <c r="D6694"/>
      <c r="E6694"/>
      <c r="F6694"/>
      <c r="G6694"/>
      <c r="H6694"/>
      <c r="I6694"/>
      <c r="J6694"/>
      <c r="K6694"/>
      <c r="L6694"/>
      <c r="M6694"/>
      <c r="N6694"/>
      <c r="O6694"/>
      <c r="S6694"/>
      <c r="T6694"/>
      <c r="U6694"/>
      <c r="V6694"/>
      <c r="Y6694"/>
      <c r="Z6694"/>
      <c r="AA6694"/>
      <c r="AB6694"/>
      <c r="AC6694"/>
      <c r="AD6694"/>
      <c r="AE6694"/>
      <c r="AF6694"/>
      <c r="AG6694"/>
      <c r="AH6694"/>
      <c r="AI6694"/>
      <c r="AJ6694"/>
      <c r="AK6694"/>
      <c r="AL6694"/>
    </row>
    <row r="6695" spans="3:38" ht="15" customHeight="1" x14ac:dyDescent="0.35">
      <c r="C6695"/>
      <c r="D6695"/>
      <c r="E6695"/>
      <c r="F6695"/>
      <c r="G6695"/>
      <c r="H6695"/>
      <c r="I6695"/>
      <c r="J6695"/>
      <c r="K6695"/>
      <c r="L6695"/>
      <c r="M6695"/>
      <c r="N6695"/>
      <c r="O6695"/>
      <c r="S6695"/>
      <c r="T6695"/>
      <c r="U6695"/>
      <c r="V6695"/>
      <c r="Y6695"/>
      <c r="Z6695"/>
      <c r="AA6695"/>
      <c r="AB6695"/>
      <c r="AC6695"/>
      <c r="AD6695"/>
      <c r="AE6695"/>
      <c r="AF6695"/>
      <c r="AG6695"/>
      <c r="AH6695"/>
      <c r="AI6695"/>
      <c r="AJ6695"/>
      <c r="AK6695"/>
      <c r="AL6695"/>
    </row>
    <row r="6696" spans="3:38" ht="15" customHeight="1" x14ac:dyDescent="0.35">
      <c r="C6696"/>
      <c r="D6696"/>
      <c r="E6696"/>
      <c r="F6696"/>
      <c r="G6696"/>
      <c r="H6696"/>
      <c r="I6696"/>
      <c r="J6696"/>
      <c r="K6696"/>
      <c r="L6696"/>
      <c r="M6696"/>
      <c r="N6696"/>
      <c r="O6696"/>
      <c r="S6696"/>
      <c r="T6696"/>
      <c r="U6696"/>
      <c r="V6696"/>
      <c r="Y6696"/>
      <c r="Z6696"/>
      <c r="AA6696"/>
      <c r="AB6696"/>
      <c r="AC6696"/>
      <c r="AD6696"/>
      <c r="AE6696"/>
      <c r="AF6696"/>
      <c r="AG6696"/>
      <c r="AH6696"/>
      <c r="AI6696"/>
      <c r="AJ6696"/>
      <c r="AK6696"/>
      <c r="AL6696"/>
    </row>
    <row r="6697" spans="3:38" ht="15" customHeight="1" x14ac:dyDescent="0.35">
      <c r="C6697"/>
      <c r="D6697"/>
      <c r="E6697"/>
      <c r="F6697"/>
      <c r="G6697"/>
      <c r="H6697"/>
      <c r="I6697"/>
      <c r="J6697"/>
      <c r="K6697"/>
      <c r="L6697"/>
      <c r="M6697"/>
      <c r="N6697"/>
      <c r="O6697"/>
      <c r="S6697"/>
      <c r="T6697"/>
      <c r="U6697"/>
      <c r="V6697"/>
      <c r="Y6697"/>
      <c r="Z6697"/>
      <c r="AA6697"/>
      <c r="AB6697"/>
      <c r="AC6697"/>
      <c r="AD6697"/>
      <c r="AE6697"/>
      <c r="AF6697"/>
      <c r="AG6697"/>
      <c r="AH6697"/>
      <c r="AI6697"/>
      <c r="AJ6697"/>
      <c r="AK6697"/>
      <c r="AL6697"/>
    </row>
    <row r="6698" spans="3:38" ht="15" customHeight="1" x14ac:dyDescent="0.35">
      <c r="C6698"/>
      <c r="D6698"/>
      <c r="E6698"/>
      <c r="F6698"/>
      <c r="G6698"/>
      <c r="H6698"/>
      <c r="I6698"/>
      <c r="J6698"/>
      <c r="K6698"/>
      <c r="L6698"/>
      <c r="M6698"/>
      <c r="N6698"/>
      <c r="O6698"/>
      <c r="S6698"/>
      <c r="T6698"/>
      <c r="U6698"/>
      <c r="V6698"/>
      <c r="Y6698"/>
      <c r="Z6698"/>
      <c r="AA6698"/>
      <c r="AB6698"/>
      <c r="AC6698"/>
      <c r="AD6698"/>
      <c r="AE6698"/>
      <c r="AF6698"/>
      <c r="AG6698"/>
      <c r="AH6698"/>
      <c r="AI6698"/>
      <c r="AJ6698"/>
      <c r="AK6698"/>
      <c r="AL6698"/>
    </row>
    <row r="6699" spans="3:38" ht="15" customHeight="1" x14ac:dyDescent="0.35">
      <c r="C6699"/>
      <c r="D6699"/>
      <c r="E6699"/>
      <c r="F6699"/>
      <c r="G6699"/>
      <c r="H6699"/>
      <c r="I6699"/>
      <c r="J6699"/>
      <c r="K6699"/>
      <c r="L6699"/>
      <c r="M6699"/>
      <c r="N6699"/>
      <c r="O6699"/>
      <c r="S6699"/>
      <c r="T6699"/>
      <c r="U6699"/>
      <c r="V6699"/>
      <c r="Y6699"/>
      <c r="Z6699"/>
      <c r="AA6699"/>
      <c r="AB6699"/>
      <c r="AC6699"/>
      <c r="AD6699"/>
      <c r="AE6699"/>
      <c r="AF6699"/>
      <c r="AG6699"/>
      <c r="AH6699"/>
      <c r="AI6699"/>
      <c r="AJ6699"/>
      <c r="AK6699"/>
      <c r="AL6699"/>
    </row>
    <row r="6700" spans="3:38" ht="15" customHeight="1" x14ac:dyDescent="0.35">
      <c r="C6700"/>
      <c r="D6700"/>
      <c r="E6700"/>
      <c r="F6700"/>
      <c r="G6700"/>
      <c r="H6700"/>
      <c r="I6700"/>
      <c r="J6700"/>
      <c r="K6700"/>
      <c r="L6700"/>
      <c r="M6700"/>
      <c r="N6700"/>
      <c r="O6700"/>
      <c r="S6700"/>
      <c r="T6700"/>
      <c r="U6700"/>
      <c r="V6700"/>
      <c r="Y6700"/>
      <c r="Z6700"/>
      <c r="AA6700"/>
      <c r="AB6700"/>
      <c r="AC6700"/>
      <c r="AD6700"/>
      <c r="AE6700"/>
      <c r="AF6700"/>
      <c r="AG6700"/>
      <c r="AH6700"/>
      <c r="AI6700"/>
      <c r="AJ6700"/>
      <c r="AK6700"/>
      <c r="AL6700"/>
    </row>
    <row r="6701" spans="3:38" ht="15" customHeight="1" x14ac:dyDescent="0.35">
      <c r="C6701"/>
      <c r="D6701"/>
      <c r="E6701"/>
      <c r="F6701"/>
      <c r="G6701"/>
      <c r="H6701"/>
      <c r="I6701"/>
      <c r="J6701"/>
      <c r="K6701"/>
      <c r="L6701"/>
      <c r="M6701"/>
      <c r="N6701"/>
      <c r="O6701"/>
      <c r="S6701"/>
      <c r="T6701"/>
      <c r="U6701"/>
      <c r="V6701"/>
      <c r="Y6701"/>
      <c r="Z6701"/>
      <c r="AA6701"/>
      <c r="AB6701"/>
      <c r="AC6701"/>
      <c r="AD6701"/>
      <c r="AE6701"/>
      <c r="AF6701"/>
      <c r="AG6701"/>
      <c r="AH6701"/>
      <c r="AI6701"/>
      <c r="AJ6701"/>
      <c r="AK6701"/>
      <c r="AL6701"/>
    </row>
    <row r="6702" spans="3:38" ht="15" customHeight="1" x14ac:dyDescent="0.35">
      <c r="C6702"/>
      <c r="D6702"/>
      <c r="E6702"/>
      <c r="F6702"/>
      <c r="G6702"/>
      <c r="H6702"/>
      <c r="I6702"/>
      <c r="J6702"/>
      <c r="K6702"/>
      <c r="L6702"/>
      <c r="M6702"/>
      <c r="N6702"/>
      <c r="O6702"/>
      <c r="S6702"/>
      <c r="T6702"/>
      <c r="U6702"/>
      <c r="V6702"/>
      <c r="Y6702"/>
      <c r="Z6702"/>
      <c r="AA6702"/>
      <c r="AB6702"/>
      <c r="AC6702"/>
      <c r="AD6702"/>
      <c r="AE6702"/>
      <c r="AF6702"/>
      <c r="AG6702"/>
      <c r="AH6702"/>
      <c r="AI6702"/>
      <c r="AJ6702"/>
      <c r="AK6702"/>
      <c r="AL6702"/>
    </row>
    <row r="6703" spans="3:38" ht="15" customHeight="1" x14ac:dyDescent="0.35">
      <c r="C6703"/>
      <c r="D6703"/>
      <c r="E6703"/>
      <c r="F6703"/>
      <c r="G6703"/>
      <c r="H6703"/>
      <c r="I6703"/>
      <c r="J6703"/>
      <c r="K6703"/>
      <c r="L6703"/>
      <c r="M6703"/>
      <c r="N6703"/>
      <c r="O6703"/>
      <c r="S6703"/>
      <c r="T6703"/>
      <c r="U6703"/>
      <c r="V6703"/>
      <c r="Y6703"/>
      <c r="Z6703"/>
      <c r="AA6703"/>
      <c r="AB6703"/>
      <c r="AC6703"/>
      <c r="AD6703"/>
      <c r="AE6703"/>
      <c r="AF6703"/>
      <c r="AG6703"/>
      <c r="AH6703"/>
      <c r="AI6703"/>
      <c r="AJ6703"/>
      <c r="AK6703"/>
      <c r="AL6703"/>
    </row>
    <row r="6704" spans="3:38" ht="15" customHeight="1" x14ac:dyDescent="0.35">
      <c r="C6704"/>
      <c r="D6704"/>
      <c r="E6704"/>
      <c r="F6704"/>
      <c r="G6704"/>
      <c r="H6704"/>
      <c r="I6704"/>
      <c r="J6704"/>
      <c r="K6704"/>
      <c r="L6704"/>
      <c r="M6704"/>
      <c r="N6704"/>
      <c r="O6704"/>
      <c r="S6704"/>
      <c r="T6704"/>
      <c r="U6704"/>
      <c r="V6704"/>
      <c r="Y6704"/>
      <c r="Z6704"/>
      <c r="AA6704"/>
      <c r="AB6704"/>
      <c r="AC6704"/>
      <c r="AD6704"/>
      <c r="AE6704"/>
      <c r="AF6704"/>
      <c r="AG6704"/>
      <c r="AH6704"/>
      <c r="AI6704"/>
      <c r="AJ6704"/>
      <c r="AK6704"/>
      <c r="AL6704"/>
    </row>
    <row r="6705" spans="3:38" ht="15" customHeight="1" x14ac:dyDescent="0.35">
      <c r="C6705"/>
      <c r="D6705"/>
      <c r="E6705"/>
      <c r="F6705"/>
      <c r="G6705"/>
      <c r="H6705"/>
      <c r="I6705"/>
      <c r="J6705"/>
      <c r="K6705"/>
      <c r="L6705"/>
      <c r="M6705"/>
      <c r="N6705"/>
      <c r="O6705"/>
      <c r="S6705"/>
      <c r="T6705"/>
      <c r="U6705"/>
      <c r="V6705"/>
      <c r="Y6705"/>
      <c r="Z6705"/>
      <c r="AA6705"/>
      <c r="AB6705"/>
      <c r="AC6705"/>
      <c r="AD6705"/>
      <c r="AE6705"/>
      <c r="AF6705"/>
      <c r="AG6705"/>
      <c r="AH6705"/>
      <c r="AI6705"/>
      <c r="AJ6705"/>
      <c r="AK6705"/>
      <c r="AL6705"/>
    </row>
    <row r="6706" spans="3:38" ht="15" customHeight="1" x14ac:dyDescent="0.35">
      <c r="C6706"/>
      <c r="D6706"/>
      <c r="E6706"/>
      <c r="F6706"/>
      <c r="G6706"/>
      <c r="H6706"/>
      <c r="I6706"/>
      <c r="J6706"/>
      <c r="K6706"/>
      <c r="L6706"/>
      <c r="M6706"/>
      <c r="N6706"/>
      <c r="O6706"/>
      <c r="S6706"/>
      <c r="T6706"/>
      <c r="U6706"/>
      <c r="V6706"/>
      <c r="Y6706"/>
      <c r="Z6706"/>
      <c r="AA6706"/>
      <c r="AB6706"/>
      <c r="AC6706"/>
      <c r="AD6706"/>
      <c r="AE6706"/>
      <c r="AF6706"/>
      <c r="AG6706"/>
      <c r="AH6706"/>
      <c r="AI6706"/>
      <c r="AJ6706"/>
      <c r="AK6706"/>
      <c r="AL6706"/>
    </row>
    <row r="6707" spans="3:38" ht="15" customHeight="1" x14ac:dyDescent="0.35">
      <c r="C6707"/>
      <c r="D6707"/>
      <c r="E6707"/>
      <c r="F6707"/>
      <c r="G6707"/>
      <c r="H6707"/>
      <c r="I6707"/>
      <c r="J6707"/>
      <c r="K6707"/>
      <c r="L6707"/>
      <c r="M6707"/>
      <c r="N6707"/>
      <c r="O6707"/>
      <c r="S6707"/>
      <c r="T6707"/>
      <c r="U6707"/>
      <c r="V6707"/>
      <c r="Y6707"/>
      <c r="Z6707"/>
      <c r="AA6707"/>
      <c r="AB6707"/>
      <c r="AC6707"/>
      <c r="AD6707"/>
      <c r="AE6707"/>
      <c r="AF6707"/>
      <c r="AG6707"/>
      <c r="AH6707"/>
      <c r="AI6707"/>
      <c r="AJ6707"/>
      <c r="AK6707"/>
      <c r="AL6707"/>
    </row>
    <row r="6708" spans="3:38" ht="15" customHeight="1" x14ac:dyDescent="0.35">
      <c r="C6708"/>
      <c r="D6708"/>
      <c r="E6708"/>
      <c r="F6708"/>
      <c r="G6708"/>
      <c r="H6708"/>
      <c r="I6708"/>
      <c r="J6708"/>
      <c r="K6708"/>
      <c r="L6708"/>
      <c r="M6708"/>
      <c r="N6708"/>
      <c r="O6708"/>
      <c r="S6708"/>
      <c r="T6708"/>
      <c r="U6708"/>
      <c r="V6708"/>
      <c r="Y6708"/>
      <c r="Z6708"/>
      <c r="AA6708"/>
      <c r="AB6708"/>
      <c r="AC6708"/>
      <c r="AD6708"/>
      <c r="AE6708"/>
      <c r="AF6708"/>
      <c r="AG6708"/>
      <c r="AH6708"/>
      <c r="AI6708"/>
      <c r="AJ6708"/>
      <c r="AK6708"/>
      <c r="AL6708"/>
    </row>
    <row r="6709" spans="3:38" ht="15" customHeight="1" x14ac:dyDescent="0.35">
      <c r="C6709"/>
      <c r="D6709"/>
      <c r="E6709"/>
      <c r="F6709"/>
      <c r="G6709"/>
      <c r="H6709"/>
      <c r="I6709"/>
      <c r="J6709"/>
      <c r="K6709"/>
      <c r="L6709"/>
      <c r="M6709"/>
      <c r="N6709"/>
      <c r="O6709"/>
      <c r="S6709"/>
      <c r="T6709"/>
      <c r="U6709"/>
      <c r="V6709"/>
      <c r="Y6709"/>
      <c r="Z6709"/>
      <c r="AA6709"/>
      <c r="AB6709"/>
      <c r="AC6709"/>
      <c r="AD6709"/>
      <c r="AE6709"/>
      <c r="AF6709"/>
      <c r="AG6709"/>
      <c r="AH6709"/>
      <c r="AI6709"/>
      <c r="AJ6709"/>
      <c r="AK6709"/>
      <c r="AL6709"/>
    </row>
    <row r="6710" spans="3:38" ht="15" customHeight="1" x14ac:dyDescent="0.35">
      <c r="C6710"/>
      <c r="D6710"/>
      <c r="E6710"/>
      <c r="F6710"/>
      <c r="G6710"/>
      <c r="H6710"/>
      <c r="I6710"/>
      <c r="J6710"/>
      <c r="K6710"/>
      <c r="L6710"/>
      <c r="M6710"/>
      <c r="N6710"/>
      <c r="O6710"/>
      <c r="S6710"/>
      <c r="T6710"/>
      <c r="U6710"/>
      <c r="V6710"/>
      <c r="Y6710"/>
      <c r="Z6710"/>
      <c r="AA6710"/>
      <c r="AB6710"/>
      <c r="AC6710"/>
      <c r="AD6710"/>
      <c r="AE6710"/>
      <c r="AF6710"/>
      <c r="AG6710"/>
      <c r="AH6710"/>
      <c r="AI6710"/>
      <c r="AJ6710"/>
      <c r="AK6710"/>
      <c r="AL6710"/>
    </row>
    <row r="6711" spans="3:38" ht="15" customHeight="1" x14ac:dyDescent="0.35">
      <c r="C6711"/>
      <c r="D6711"/>
      <c r="E6711"/>
      <c r="F6711"/>
      <c r="G6711"/>
      <c r="H6711"/>
      <c r="I6711"/>
      <c r="J6711"/>
      <c r="K6711"/>
      <c r="L6711"/>
      <c r="M6711"/>
      <c r="N6711"/>
      <c r="O6711"/>
      <c r="S6711"/>
      <c r="T6711"/>
      <c r="U6711"/>
      <c r="V6711"/>
      <c r="Y6711"/>
      <c r="Z6711"/>
      <c r="AA6711"/>
      <c r="AB6711"/>
      <c r="AC6711"/>
      <c r="AD6711"/>
      <c r="AE6711"/>
      <c r="AF6711"/>
      <c r="AG6711"/>
      <c r="AH6711"/>
      <c r="AI6711"/>
      <c r="AJ6711"/>
      <c r="AK6711"/>
      <c r="AL6711"/>
    </row>
    <row r="6712" spans="3:38" ht="15" customHeight="1" x14ac:dyDescent="0.35">
      <c r="C6712"/>
      <c r="D6712"/>
      <c r="E6712"/>
      <c r="F6712"/>
      <c r="G6712"/>
      <c r="H6712"/>
      <c r="I6712"/>
      <c r="J6712"/>
      <c r="K6712"/>
      <c r="L6712"/>
      <c r="M6712"/>
      <c r="N6712"/>
      <c r="O6712"/>
      <c r="S6712"/>
      <c r="T6712"/>
      <c r="U6712"/>
      <c r="V6712"/>
      <c r="Y6712"/>
      <c r="Z6712"/>
      <c r="AA6712"/>
      <c r="AB6712"/>
      <c r="AC6712"/>
      <c r="AD6712"/>
      <c r="AE6712"/>
      <c r="AF6712"/>
      <c r="AG6712"/>
      <c r="AH6712"/>
      <c r="AI6712"/>
      <c r="AJ6712"/>
      <c r="AK6712"/>
      <c r="AL6712"/>
    </row>
    <row r="6713" spans="3:38" ht="15" customHeight="1" x14ac:dyDescent="0.35">
      <c r="C6713"/>
      <c r="D6713"/>
      <c r="E6713"/>
      <c r="F6713"/>
      <c r="G6713"/>
      <c r="H6713"/>
      <c r="I6713"/>
      <c r="J6713"/>
      <c r="K6713"/>
      <c r="L6713"/>
      <c r="M6713"/>
      <c r="N6713"/>
      <c r="O6713"/>
      <c r="S6713"/>
      <c r="T6713"/>
      <c r="U6713"/>
      <c r="V6713"/>
      <c r="Y6713"/>
      <c r="Z6713"/>
      <c r="AA6713"/>
      <c r="AB6713"/>
      <c r="AC6713"/>
      <c r="AD6713"/>
      <c r="AE6713"/>
      <c r="AF6713"/>
      <c r="AG6713"/>
      <c r="AH6713"/>
      <c r="AI6713"/>
      <c r="AJ6713"/>
      <c r="AK6713"/>
      <c r="AL6713"/>
    </row>
    <row r="6714" spans="3:38" ht="15" customHeight="1" x14ac:dyDescent="0.35">
      <c r="C6714"/>
      <c r="D6714"/>
      <c r="E6714"/>
      <c r="F6714"/>
      <c r="G6714"/>
      <c r="H6714"/>
      <c r="I6714"/>
      <c r="J6714"/>
      <c r="K6714"/>
      <c r="L6714"/>
      <c r="M6714"/>
      <c r="N6714"/>
      <c r="O6714"/>
      <c r="S6714"/>
      <c r="T6714"/>
      <c r="U6714"/>
      <c r="V6714"/>
      <c r="Y6714"/>
      <c r="Z6714"/>
      <c r="AA6714"/>
      <c r="AB6714"/>
      <c r="AC6714"/>
      <c r="AD6714"/>
      <c r="AE6714"/>
      <c r="AF6714"/>
      <c r="AG6714"/>
      <c r="AH6714"/>
      <c r="AI6714"/>
      <c r="AJ6714"/>
      <c r="AK6714"/>
      <c r="AL6714"/>
    </row>
    <row r="6715" spans="3:38" ht="15" customHeight="1" x14ac:dyDescent="0.35">
      <c r="C6715"/>
      <c r="D6715"/>
      <c r="E6715"/>
      <c r="F6715"/>
      <c r="G6715"/>
      <c r="H6715"/>
      <c r="I6715"/>
      <c r="J6715"/>
      <c r="K6715"/>
      <c r="L6715"/>
      <c r="M6715"/>
      <c r="N6715"/>
      <c r="O6715"/>
      <c r="S6715"/>
      <c r="T6715"/>
      <c r="U6715"/>
      <c r="V6715"/>
      <c r="Y6715"/>
      <c r="Z6715"/>
      <c r="AA6715"/>
      <c r="AB6715"/>
      <c r="AC6715"/>
      <c r="AD6715"/>
      <c r="AE6715"/>
      <c r="AF6715"/>
      <c r="AG6715"/>
      <c r="AH6715"/>
      <c r="AI6715"/>
      <c r="AJ6715"/>
      <c r="AK6715"/>
      <c r="AL6715"/>
    </row>
    <row r="6716" spans="3:38" ht="15" customHeight="1" x14ac:dyDescent="0.35">
      <c r="C6716"/>
      <c r="D6716"/>
      <c r="E6716"/>
      <c r="F6716"/>
      <c r="G6716"/>
      <c r="H6716"/>
      <c r="I6716"/>
      <c r="J6716"/>
      <c r="K6716"/>
      <c r="L6716"/>
      <c r="M6716"/>
      <c r="N6716"/>
      <c r="O6716"/>
      <c r="S6716"/>
      <c r="T6716"/>
      <c r="U6716"/>
      <c r="V6716"/>
      <c r="Y6716"/>
      <c r="Z6716"/>
      <c r="AA6716"/>
      <c r="AB6716"/>
      <c r="AC6716"/>
      <c r="AD6716"/>
      <c r="AE6716"/>
      <c r="AF6716"/>
      <c r="AG6716"/>
      <c r="AH6716"/>
      <c r="AI6716"/>
      <c r="AJ6716"/>
      <c r="AK6716"/>
      <c r="AL6716"/>
    </row>
    <row r="6717" spans="3:38" ht="15" customHeight="1" x14ac:dyDescent="0.35">
      <c r="C6717"/>
      <c r="D6717"/>
      <c r="E6717"/>
      <c r="F6717"/>
      <c r="G6717"/>
      <c r="H6717"/>
      <c r="I6717"/>
      <c r="J6717"/>
      <c r="K6717"/>
      <c r="L6717"/>
      <c r="M6717"/>
      <c r="N6717"/>
      <c r="O6717"/>
      <c r="S6717"/>
      <c r="T6717"/>
      <c r="U6717"/>
      <c r="V6717"/>
      <c r="Y6717"/>
      <c r="Z6717"/>
      <c r="AA6717"/>
      <c r="AB6717"/>
      <c r="AC6717"/>
      <c r="AD6717"/>
      <c r="AE6717"/>
      <c r="AF6717"/>
      <c r="AG6717"/>
      <c r="AH6717"/>
      <c r="AI6717"/>
      <c r="AJ6717"/>
      <c r="AK6717"/>
      <c r="AL6717"/>
    </row>
    <row r="6718" spans="3:38" ht="15" customHeight="1" x14ac:dyDescent="0.35">
      <c r="C6718"/>
      <c r="D6718"/>
      <c r="E6718"/>
      <c r="F6718"/>
      <c r="G6718"/>
      <c r="H6718"/>
      <c r="I6718"/>
      <c r="J6718"/>
      <c r="K6718"/>
      <c r="L6718"/>
      <c r="M6718"/>
      <c r="N6718"/>
      <c r="O6718"/>
      <c r="S6718"/>
      <c r="T6718"/>
      <c r="U6718"/>
      <c r="V6718"/>
      <c r="Y6718"/>
      <c r="Z6718"/>
      <c r="AA6718"/>
      <c r="AB6718"/>
      <c r="AC6718"/>
      <c r="AD6718"/>
      <c r="AE6718"/>
      <c r="AF6718"/>
      <c r="AG6718"/>
      <c r="AH6718"/>
      <c r="AI6718"/>
      <c r="AJ6718"/>
      <c r="AK6718"/>
      <c r="AL6718"/>
    </row>
    <row r="6719" spans="3:38" ht="15" customHeight="1" x14ac:dyDescent="0.35">
      <c r="C6719"/>
      <c r="D6719"/>
      <c r="E6719"/>
      <c r="F6719"/>
      <c r="G6719"/>
      <c r="H6719"/>
      <c r="I6719"/>
      <c r="J6719"/>
      <c r="K6719"/>
      <c r="L6719"/>
      <c r="M6719"/>
      <c r="N6719"/>
      <c r="O6719"/>
      <c r="S6719"/>
      <c r="T6719"/>
      <c r="U6719"/>
      <c r="V6719"/>
      <c r="Y6719"/>
      <c r="Z6719"/>
      <c r="AA6719"/>
      <c r="AB6719"/>
      <c r="AC6719"/>
      <c r="AD6719"/>
      <c r="AE6719"/>
      <c r="AF6719"/>
      <c r="AG6719"/>
      <c r="AH6719"/>
      <c r="AI6719"/>
      <c r="AJ6719"/>
      <c r="AK6719"/>
      <c r="AL6719"/>
    </row>
    <row r="6720" spans="3:38" ht="15" customHeight="1" x14ac:dyDescent="0.35">
      <c r="C6720"/>
      <c r="D6720"/>
      <c r="E6720"/>
      <c r="F6720"/>
      <c r="G6720"/>
      <c r="H6720"/>
      <c r="I6720"/>
      <c r="J6720"/>
      <c r="K6720"/>
      <c r="L6720"/>
      <c r="M6720"/>
      <c r="N6720"/>
      <c r="O6720"/>
      <c r="S6720"/>
      <c r="T6720"/>
      <c r="U6720"/>
      <c r="V6720"/>
      <c r="Y6720"/>
      <c r="Z6720"/>
      <c r="AA6720"/>
      <c r="AB6720"/>
      <c r="AC6720"/>
      <c r="AD6720"/>
      <c r="AE6720"/>
      <c r="AF6720"/>
      <c r="AG6720"/>
      <c r="AH6720"/>
      <c r="AI6720"/>
      <c r="AJ6720"/>
      <c r="AK6720"/>
      <c r="AL6720"/>
    </row>
    <row r="6721" spans="3:38" ht="15" customHeight="1" x14ac:dyDescent="0.35">
      <c r="C6721"/>
      <c r="D6721"/>
      <c r="E6721"/>
      <c r="F6721"/>
      <c r="G6721"/>
      <c r="H6721"/>
      <c r="I6721"/>
      <c r="J6721"/>
      <c r="K6721"/>
      <c r="L6721"/>
      <c r="M6721"/>
      <c r="N6721"/>
      <c r="O6721"/>
      <c r="S6721"/>
      <c r="T6721"/>
      <c r="U6721"/>
      <c r="V6721"/>
      <c r="Y6721"/>
      <c r="Z6721"/>
      <c r="AA6721"/>
      <c r="AB6721"/>
      <c r="AC6721"/>
      <c r="AD6721"/>
      <c r="AE6721"/>
      <c r="AF6721"/>
      <c r="AG6721"/>
      <c r="AH6721"/>
      <c r="AI6721"/>
      <c r="AJ6721"/>
      <c r="AK6721"/>
      <c r="AL6721"/>
    </row>
    <row r="6722" spans="3:38" ht="15" customHeight="1" x14ac:dyDescent="0.35">
      <c r="C6722"/>
      <c r="D6722"/>
      <c r="E6722"/>
      <c r="F6722"/>
      <c r="G6722"/>
      <c r="H6722"/>
      <c r="I6722"/>
      <c r="J6722"/>
      <c r="K6722"/>
      <c r="L6722"/>
      <c r="M6722"/>
      <c r="N6722"/>
      <c r="O6722"/>
      <c r="S6722"/>
      <c r="T6722"/>
      <c r="U6722"/>
      <c r="V6722"/>
      <c r="Y6722"/>
      <c r="Z6722"/>
      <c r="AA6722"/>
      <c r="AB6722"/>
      <c r="AC6722"/>
      <c r="AD6722"/>
      <c r="AE6722"/>
      <c r="AF6722"/>
      <c r="AG6722"/>
      <c r="AH6722"/>
      <c r="AI6722"/>
      <c r="AJ6722"/>
      <c r="AK6722"/>
      <c r="AL6722"/>
    </row>
    <row r="6723" spans="3:38" ht="15" customHeight="1" x14ac:dyDescent="0.35">
      <c r="C6723"/>
      <c r="D6723"/>
      <c r="E6723"/>
      <c r="F6723"/>
      <c r="G6723"/>
      <c r="H6723"/>
      <c r="I6723"/>
      <c r="J6723"/>
      <c r="K6723"/>
      <c r="L6723"/>
      <c r="M6723"/>
      <c r="N6723"/>
      <c r="O6723"/>
      <c r="S6723"/>
      <c r="T6723"/>
      <c r="U6723"/>
      <c r="V6723"/>
      <c r="Y6723"/>
      <c r="Z6723"/>
      <c r="AA6723"/>
      <c r="AB6723"/>
      <c r="AC6723"/>
      <c r="AD6723"/>
      <c r="AE6723"/>
      <c r="AF6723"/>
      <c r="AG6723"/>
      <c r="AH6723"/>
      <c r="AI6723"/>
      <c r="AJ6723"/>
      <c r="AK6723"/>
      <c r="AL6723"/>
    </row>
    <row r="6724" spans="3:38" ht="15" customHeight="1" x14ac:dyDescent="0.35">
      <c r="C6724"/>
      <c r="D6724"/>
      <c r="E6724"/>
      <c r="F6724"/>
      <c r="G6724"/>
      <c r="H6724"/>
      <c r="I6724"/>
      <c r="J6724"/>
      <c r="K6724"/>
      <c r="L6724"/>
      <c r="M6724"/>
      <c r="N6724"/>
      <c r="O6724"/>
      <c r="S6724"/>
      <c r="T6724"/>
      <c r="U6724"/>
      <c r="V6724"/>
      <c r="Y6724"/>
      <c r="Z6724"/>
      <c r="AA6724"/>
      <c r="AB6724"/>
      <c r="AC6724"/>
      <c r="AD6724"/>
      <c r="AE6724"/>
      <c r="AF6724"/>
      <c r="AG6724"/>
      <c r="AH6724"/>
      <c r="AI6724"/>
      <c r="AJ6724"/>
      <c r="AK6724"/>
      <c r="AL6724"/>
    </row>
    <row r="6725" spans="3:38" ht="15" customHeight="1" x14ac:dyDescent="0.35">
      <c r="C6725"/>
      <c r="D6725"/>
      <c r="E6725"/>
      <c r="F6725"/>
      <c r="G6725"/>
      <c r="H6725"/>
      <c r="I6725"/>
      <c r="J6725"/>
      <c r="K6725"/>
      <c r="L6725"/>
      <c r="M6725"/>
      <c r="N6725"/>
      <c r="O6725"/>
      <c r="S6725"/>
      <c r="T6725"/>
      <c r="U6725"/>
      <c r="V6725"/>
      <c r="Y6725"/>
      <c r="Z6725"/>
      <c r="AA6725"/>
      <c r="AB6725"/>
      <c r="AC6725"/>
      <c r="AD6725"/>
      <c r="AE6725"/>
      <c r="AF6725"/>
      <c r="AG6725"/>
      <c r="AH6725"/>
      <c r="AI6725"/>
      <c r="AJ6725"/>
      <c r="AK6725"/>
      <c r="AL6725"/>
    </row>
    <row r="6726" spans="3:38" ht="15" customHeight="1" x14ac:dyDescent="0.35">
      <c r="C6726"/>
      <c r="D6726"/>
      <c r="E6726"/>
      <c r="F6726"/>
      <c r="G6726"/>
      <c r="H6726"/>
      <c r="I6726"/>
      <c r="J6726"/>
      <c r="K6726"/>
      <c r="L6726"/>
      <c r="M6726"/>
      <c r="N6726"/>
      <c r="O6726"/>
      <c r="S6726"/>
      <c r="T6726"/>
      <c r="U6726"/>
      <c r="V6726"/>
      <c r="Y6726"/>
      <c r="Z6726"/>
      <c r="AA6726"/>
      <c r="AB6726"/>
      <c r="AC6726"/>
      <c r="AD6726"/>
      <c r="AE6726"/>
      <c r="AF6726"/>
      <c r="AG6726"/>
      <c r="AH6726"/>
      <c r="AI6726"/>
      <c r="AJ6726"/>
      <c r="AK6726"/>
      <c r="AL6726"/>
    </row>
    <row r="6727" spans="3:38" ht="15" customHeight="1" x14ac:dyDescent="0.35">
      <c r="C6727"/>
      <c r="D6727"/>
      <c r="E6727"/>
      <c r="F6727"/>
      <c r="G6727"/>
      <c r="H6727"/>
      <c r="I6727"/>
      <c r="J6727"/>
      <c r="K6727"/>
      <c r="L6727"/>
      <c r="M6727"/>
      <c r="N6727"/>
      <c r="O6727"/>
      <c r="S6727"/>
      <c r="T6727"/>
      <c r="U6727"/>
      <c r="V6727"/>
      <c r="Y6727"/>
      <c r="Z6727"/>
      <c r="AA6727"/>
      <c r="AB6727"/>
      <c r="AC6727"/>
      <c r="AD6727"/>
      <c r="AE6727"/>
      <c r="AF6727"/>
      <c r="AG6727"/>
      <c r="AH6727"/>
      <c r="AI6727"/>
      <c r="AJ6727"/>
      <c r="AK6727"/>
      <c r="AL6727"/>
    </row>
    <row r="6728" spans="3:38" ht="15" customHeight="1" x14ac:dyDescent="0.35">
      <c r="C6728"/>
      <c r="D6728"/>
      <c r="E6728"/>
      <c r="F6728"/>
      <c r="G6728"/>
      <c r="H6728"/>
      <c r="I6728"/>
      <c r="J6728"/>
      <c r="K6728"/>
      <c r="L6728"/>
      <c r="M6728"/>
      <c r="N6728"/>
      <c r="O6728"/>
      <c r="S6728"/>
      <c r="T6728"/>
      <c r="U6728"/>
      <c r="V6728"/>
      <c r="Y6728"/>
      <c r="Z6728"/>
      <c r="AA6728"/>
      <c r="AB6728"/>
      <c r="AC6728"/>
      <c r="AD6728"/>
      <c r="AE6728"/>
      <c r="AF6728"/>
      <c r="AG6728"/>
      <c r="AH6728"/>
      <c r="AI6728"/>
      <c r="AJ6728"/>
      <c r="AK6728"/>
      <c r="AL6728"/>
    </row>
    <row r="6729" spans="3:38" ht="15" customHeight="1" x14ac:dyDescent="0.35">
      <c r="C6729"/>
      <c r="D6729"/>
      <c r="E6729"/>
      <c r="F6729"/>
      <c r="G6729"/>
      <c r="H6729"/>
      <c r="I6729"/>
      <c r="J6729"/>
      <c r="K6729"/>
      <c r="L6729"/>
      <c r="M6729"/>
      <c r="N6729"/>
      <c r="O6729"/>
      <c r="S6729"/>
      <c r="T6729"/>
      <c r="U6729"/>
      <c r="V6729"/>
      <c r="Y6729"/>
      <c r="Z6729"/>
      <c r="AA6729"/>
      <c r="AB6729"/>
      <c r="AC6729"/>
      <c r="AD6729"/>
      <c r="AE6729"/>
      <c r="AF6729"/>
      <c r="AG6729"/>
      <c r="AH6729"/>
      <c r="AI6729"/>
      <c r="AJ6729"/>
      <c r="AK6729"/>
      <c r="AL6729"/>
    </row>
    <row r="6730" spans="3:38" ht="15" customHeight="1" x14ac:dyDescent="0.35">
      <c r="C6730"/>
      <c r="D6730"/>
      <c r="E6730"/>
      <c r="F6730"/>
      <c r="G6730"/>
      <c r="H6730"/>
      <c r="I6730"/>
      <c r="J6730"/>
      <c r="K6730"/>
      <c r="L6730"/>
      <c r="M6730"/>
      <c r="N6730"/>
      <c r="O6730"/>
      <c r="S6730"/>
      <c r="T6730"/>
      <c r="U6730"/>
      <c r="V6730"/>
      <c r="Y6730"/>
      <c r="Z6730"/>
      <c r="AA6730"/>
      <c r="AB6730"/>
      <c r="AC6730"/>
      <c r="AD6730"/>
      <c r="AE6730"/>
      <c r="AF6730"/>
      <c r="AG6730"/>
      <c r="AH6730"/>
      <c r="AI6730"/>
      <c r="AJ6730"/>
      <c r="AK6730"/>
      <c r="AL6730"/>
    </row>
    <row r="6731" spans="3:38" ht="15" customHeight="1" x14ac:dyDescent="0.35">
      <c r="C6731"/>
      <c r="D6731"/>
      <c r="E6731"/>
      <c r="F6731"/>
      <c r="G6731"/>
      <c r="H6731"/>
      <c r="I6731"/>
      <c r="J6731"/>
      <c r="K6731"/>
      <c r="L6731"/>
      <c r="M6731"/>
      <c r="N6731"/>
      <c r="O6731"/>
      <c r="S6731"/>
      <c r="T6731"/>
      <c r="U6731"/>
      <c r="V6731"/>
      <c r="Y6731"/>
      <c r="Z6731"/>
      <c r="AA6731"/>
      <c r="AB6731"/>
      <c r="AC6731"/>
      <c r="AD6731"/>
      <c r="AE6731"/>
      <c r="AF6731"/>
      <c r="AG6731"/>
      <c r="AH6731"/>
      <c r="AI6731"/>
      <c r="AJ6731"/>
      <c r="AK6731"/>
      <c r="AL6731"/>
    </row>
    <row r="6732" spans="3:38" ht="15" customHeight="1" x14ac:dyDescent="0.35">
      <c r="C6732"/>
      <c r="D6732"/>
      <c r="E6732"/>
      <c r="F6732"/>
      <c r="G6732"/>
      <c r="H6732"/>
      <c r="I6732"/>
      <c r="J6732"/>
      <c r="K6732"/>
      <c r="L6732"/>
      <c r="M6732"/>
      <c r="N6732"/>
      <c r="O6732"/>
      <c r="S6732"/>
      <c r="T6732"/>
      <c r="U6732"/>
      <c r="V6732"/>
      <c r="Y6732"/>
      <c r="Z6732"/>
      <c r="AA6732"/>
      <c r="AB6732"/>
      <c r="AC6732"/>
      <c r="AD6732"/>
      <c r="AE6732"/>
      <c r="AF6732"/>
      <c r="AG6732"/>
      <c r="AH6732"/>
      <c r="AI6732"/>
      <c r="AJ6732"/>
      <c r="AK6732"/>
      <c r="AL6732"/>
    </row>
    <row r="6733" spans="3:38" ht="15" customHeight="1" x14ac:dyDescent="0.35">
      <c r="C6733"/>
      <c r="D6733"/>
      <c r="E6733"/>
      <c r="F6733"/>
      <c r="G6733"/>
      <c r="H6733"/>
      <c r="I6733"/>
      <c r="J6733"/>
      <c r="K6733"/>
      <c r="L6733"/>
      <c r="M6733"/>
      <c r="N6733"/>
      <c r="O6733"/>
      <c r="S6733"/>
      <c r="T6733"/>
      <c r="U6733"/>
      <c r="V6733"/>
      <c r="Y6733"/>
      <c r="Z6733"/>
      <c r="AA6733"/>
      <c r="AB6733"/>
      <c r="AC6733"/>
      <c r="AD6733"/>
      <c r="AE6733"/>
      <c r="AF6733"/>
      <c r="AG6733"/>
      <c r="AH6733"/>
      <c r="AI6733"/>
      <c r="AJ6733"/>
      <c r="AK6733"/>
      <c r="AL6733"/>
    </row>
    <row r="6734" spans="3:38" ht="15" customHeight="1" x14ac:dyDescent="0.35">
      <c r="C6734"/>
      <c r="D6734"/>
      <c r="E6734"/>
      <c r="F6734"/>
      <c r="G6734"/>
      <c r="H6734"/>
      <c r="I6734"/>
      <c r="J6734"/>
      <c r="K6734"/>
      <c r="L6734"/>
      <c r="M6734"/>
      <c r="N6734"/>
      <c r="O6734"/>
      <c r="S6734"/>
      <c r="T6734"/>
      <c r="U6734"/>
      <c r="V6734"/>
      <c r="Y6734"/>
      <c r="Z6734"/>
      <c r="AA6734"/>
      <c r="AB6734"/>
      <c r="AC6734"/>
      <c r="AD6734"/>
      <c r="AE6734"/>
      <c r="AF6734"/>
      <c r="AG6734"/>
      <c r="AH6734"/>
      <c r="AI6734"/>
      <c r="AJ6734"/>
      <c r="AK6734"/>
      <c r="AL6734"/>
    </row>
    <row r="6735" spans="3:38" ht="15" customHeight="1" x14ac:dyDescent="0.35">
      <c r="C6735"/>
      <c r="D6735"/>
      <c r="E6735"/>
      <c r="F6735"/>
      <c r="G6735"/>
      <c r="H6735"/>
      <c r="I6735"/>
      <c r="J6735"/>
      <c r="K6735"/>
      <c r="L6735"/>
      <c r="M6735"/>
      <c r="N6735"/>
      <c r="O6735"/>
      <c r="S6735"/>
      <c r="T6735"/>
      <c r="U6735"/>
      <c r="V6735"/>
      <c r="Y6735"/>
      <c r="Z6735"/>
      <c r="AA6735"/>
      <c r="AB6735"/>
      <c r="AC6735"/>
      <c r="AD6735"/>
      <c r="AE6735"/>
      <c r="AF6735"/>
      <c r="AG6735"/>
      <c r="AH6735"/>
      <c r="AI6735"/>
      <c r="AJ6735"/>
      <c r="AK6735"/>
      <c r="AL6735"/>
    </row>
    <row r="6736" spans="3:38" ht="15" customHeight="1" x14ac:dyDescent="0.35">
      <c r="C6736"/>
      <c r="D6736"/>
      <c r="E6736"/>
      <c r="F6736"/>
      <c r="G6736"/>
      <c r="H6736"/>
      <c r="I6736"/>
      <c r="J6736"/>
      <c r="K6736"/>
      <c r="L6736"/>
      <c r="M6736"/>
      <c r="N6736"/>
      <c r="O6736"/>
      <c r="S6736"/>
      <c r="T6736"/>
      <c r="U6736"/>
      <c r="V6736"/>
      <c r="Y6736"/>
      <c r="Z6736"/>
      <c r="AA6736"/>
      <c r="AB6736"/>
      <c r="AC6736"/>
      <c r="AD6736"/>
      <c r="AE6736"/>
      <c r="AF6736"/>
      <c r="AG6736"/>
      <c r="AH6736"/>
      <c r="AI6736"/>
      <c r="AJ6736"/>
      <c r="AK6736"/>
      <c r="AL6736"/>
    </row>
    <row r="6737" spans="3:38" ht="15" customHeight="1" x14ac:dyDescent="0.35">
      <c r="C6737"/>
      <c r="D6737"/>
      <c r="E6737"/>
      <c r="F6737"/>
      <c r="G6737"/>
      <c r="H6737"/>
      <c r="I6737"/>
      <c r="J6737"/>
      <c r="K6737"/>
      <c r="L6737"/>
      <c r="M6737"/>
      <c r="N6737"/>
      <c r="O6737"/>
      <c r="S6737"/>
      <c r="T6737"/>
      <c r="U6737"/>
      <c r="V6737"/>
      <c r="Y6737"/>
      <c r="Z6737"/>
      <c r="AA6737"/>
      <c r="AB6737"/>
      <c r="AC6737"/>
      <c r="AD6737"/>
      <c r="AE6737"/>
      <c r="AF6737"/>
      <c r="AG6737"/>
      <c r="AH6737"/>
      <c r="AI6737"/>
      <c r="AJ6737"/>
      <c r="AK6737"/>
      <c r="AL6737"/>
    </row>
    <row r="6738" spans="3:38" ht="15" customHeight="1" x14ac:dyDescent="0.35">
      <c r="C6738"/>
      <c r="D6738"/>
      <c r="E6738"/>
      <c r="F6738"/>
      <c r="G6738"/>
      <c r="H6738"/>
      <c r="I6738"/>
      <c r="J6738"/>
      <c r="K6738"/>
      <c r="L6738"/>
      <c r="M6738"/>
      <c r="N6738"/>
      <c r="O6738"/>
      <c r="S6738"/>
      <c r="T6738"/>
      <c r="U6738"/>
      <c r="V6738"/>
      <c r="Y6738"/>
      <c r="Z6738"/>
      <c r="AA6738"/>
      <c r="AB6738"/>
      <c r="AC6738"/>
      <c r="AD6738"/>
      <c r="AE6738"/>
      <c r="AF6738"/>
      <c r="AG6738"/>
      <c r="AH6738"/>
      <c r="AI6738"/>
      <c r="AJ6738"/>
      <c r="AK6738"/>
      <c r="AL6738"/>
    </row>
    <row r="6739" spans="3:38" ht="15" customHeight="1" x14ac:dyDescent="0.35">
      <c r="C6739"/>
      <c r="D6739"/>
      <c r="E6739"/>
      <c r="F6739"/>
      <c r="G6739"/>
      <c r="H6739"/>
      <c r="I6739"/>
      <c r="J6739"/>
      <c r="K6739"/>
      <c r="L6739"/>
      <c r="M6739"/>
      <c r="N6739"/>
      <c r="O6739"/>
      <c r="S6739"/>
      <c r="T6739"/>
      <c r="U6739"/>
      <c r="V6739"/>
      <c r="Y6739"/>
      <c r="Z6739"/>
      <c r="AA6739"/>
      <c r="AB6739"/>
      <c r="AC6739"/>
      <c r="AD6739"/>
      <c r="AE6739"/>
      <c r="AF6739"/>
      <c r="AG6739"/>
      <c r="AH6739"/>
      <c r="AI6739"/>
      <c r="AJ6739"/>
      <c r="AK6739"/>
      <c r="AL6739"/>
    </row>
    <row r="6740" spans="3:38" ht="15" customHeight="1" x14ac:dyDescent="0.35">
      <c r="C6740"/>
      <c r="D6740"/>
      <c r="E6740"/>
      <c r="F6740"/>
      <c r="G6740"/>
      <c r="H6740"/>
      <c r="I6740"/>
      <c r="J6740"/>
      <c r="K6740"/>
      <c r="L6740"/>
      <c r="M6740"/>
      <c r="N6740"/>
      <c r="O6740"/>
      <c r="S6740"/>
      <c r="T6740"/>
      <c r="U6740"/>
      <c r="V6740"/>
      <c r="Y6740"/>
      <c r="Z6740"/>
      <c r="AA6740"/>
      <c r="AB6740"/>
      <c r="AC6740"/>
      <c r="AD6740"/>
      <c r="AE6740"/>
      <c r="AF6740"/>
      <c r="AG6740"/>
      <c r="AH6740"/>
      <c r="AI6740"/>
      <c r="AJ6740"/>
      <c r="AK6740"/>
      <c r="AL6740"/>
    </row>
    <row r="6741" spans="3:38" ht="15" customHeight="1" x14ac:dyDescent="0.35">
      <c r="C6741"/>
      <c r="D6741"/>
      <c r="E6741"/>
      <c r="F6741"/>
      <c r="G6741"/>
      <c r="H6741"/>
      <c r="I6741"/>
      <c r="J6741"/>
      <c r="K6741"/>
      <c r="L6741"/>
      <c r="M6741"/>
      <c r="N6741"/>
      <c r="O6741"/>
      <c r="S6741"/>
      <c r="T6741"/>
      <c r="U6741"/>
      <c r="V6741"/>
      <c r="Y6741"/>
      <c r="Z6741"/>
      <c r="AA6741"/>
      <c r="AB6741"/>
      <c r="AC6741"/>
      <c r="AD6741"/>
      <c r="AE6741"/>
      <c r="AF6741"/>
      <c r="AG6741"/>
      <c r="AH6741"/>
      <c r="AI6741"/>
      <c r="AJ6741"/>
      <c r="AK6741"/>
      <c r="AL6741"/>
    </row>
    <row r="6742" spans="3:38" ht="15" customHeight="1" x14ac:dyDescent="0.35">
      <c r="C6742"/>
      <c r="D6742"/>
      <c r="E6742"/>
      <c r="F6742"/>
      <c r="G6742"/>
      <c r="H6742"/>
      <c r="I6742"/>
      <c r="J6742"/>
      <c r="K6742"/>
      <c r="L6742"/>
      <c r="M6742"/>
      <c r="N6742"/>
      <c r="O6742"/>
      <c r="S6742"/>
      <c r="T6742"/>
      <c r="U6742"/>
      <c r="V6742"/>
      <c r="Y6742"/>
      <c r="Z6742"/>
      <c r="AA6742"/>
      <c r="AB6742"/>
      <c r="AC6742"/>
      <c r="AD6742"/>
      <c r="AE6742"/>
      <c r="AF6742"/>
      <c r="AG6742"/>
      <c r="AH6742"/>
      <c r="AI6742"/>
      <c r="AJ6742"/>
      <c r="AK6742"/>
      <c r="AL6742"/>
    </row>
    <row r="6743" spans="3:38" ht="15" customHeight="1" x14ac:dyDescent="0.35">
      <c r="C6743"/>
      <c r="D6743"/>
      <c r="E6743"/>
      <c r="F6743"/>
      <c r="G6743"/>
      <c r="H6743"/>
      <c r="I6743"/>
      <c r="J6743"/>
      <c r="K6743"/>
      <c r="L6743"/>
      <c r="M6743"/>
      <c r="N6743"/>
      <c r="O6743"/>
      <c r="S6743"/>
      <c r="T6743"/>
      <c r="U6743"/>
      <c r="V6743"/>
      <c r="Y6743"/>
      <c r="Z6743"/>
      <c r="AA6743"/>
      <c r="AB6743"/>
      <c r="AC6743"/>
      <c r="AD6743"/>
      <c r="AE6743"/>
      <c r="AF6743"/>
      <c r="AG6743"/>
      <c r="AH6743"/>
      <c r="AI6743"/>
      <c r="AJ6743"/>
      <c r="AK6743"/>
      <c r="AL6743"/>
    </row>
    <row r="6744" spans="3:38" ht="15" customHeight="1" x14ac:dyDescent="0.35">
      <c r="C6744"/>
      <c r="D6744"/>
      <c r="E6744"/>
      <c r="F6744"/>
      <c r="G6744"/>
      <c r="H6744"/>
      <c r="I6744"/>
      <c r="J6744"/>
      <c r="K6744"/>
      <c r="L6744"/>
      <c r="M6744"/>
      <c r="N6744"/>
      <c r="O6744"/>
      <c r="S6744"/>
      <c r="T6744"/>
      <c r="U6744"/>
      <c r="V6744"/>
      <c r="Y6744"/>
      <c r="Z6744"/>
      <c r="AA6744"/>
      <c r="AB6744"/>
      <c r="AC6744"/>
      <c r="AD6744"/>
      <c r="AE6744"/>
      <c r="AF6744"/>
      <c r="AG6744"/>
      <c r="AH6744"/>
      <c r="AI6744"/>
      <c r="AJ6744"/>
      <c r="AK6744"/>
      <c r="AL6744"/>
    </row>
    <row r="6745" spans="3:38" ht="15" customHeight="1" x14ac:dyDescent="0.35">
      <c r="C6745"/>
      <c r="D6745"/>
      <c r="E6745"/>
      <c r="F6745"/>
      <c r="G6745"/>
      <c r="H6745"/>
      <c r="I6745"/>
      <c r="J6745"/>
      <c r="K6745"/>
      <c r="L6745"/>
      <c r="M6745"/>
      <c r="N6745"/>
      <c r="O6745"/>
      <c r="S6745"/>
      <c r="T6745"/>
      <c r="U6745"/>
      <c r="V6745"/>
      <c r="Y6745"/>
      <c r="Z6745"/>
      <c r="AA6745"/>
      <c r="AB6745"/>
      <c r="AC6745"/>
      <c r="AD6745"/>
      <c r="AE6745"/>
      <c r="AF6745"/>
      <c r="AG6745"/>
      <c r="AH6745"/>
      <c r="AI6745"/>
      <c r="AJ6745"/>
      <c r="AK6745"/>
      <c r="AL6745"/>
    </row>
    <row r="6746" spans="3:38" ht="15" customHeight="1" x14ac:dyDescent="0.35">
      <c r="C6746"/>
      <c r="D6746"/>
      <c r="E6746"/>
      <c r="F6746"/>
      <c r="G6746"/>
      <c r="H6746"/>
      <c r="I6746"/>
      <c r="J6746"/>
      <c r="K6746"/>
      <c r="L6746"/>
      <c r="M6746"/>
      <c r="N6746"/>
      <c r="O6746"/>
      <c r="S6746"/>
      <c r="T6746"/>
      <c r="U6746"/>
      <c r="V6746"/>
      <c r="Y6746"/>
      <c r="Z6746"/>
      <c r="AA6746"/>
      <c r="AB6746"/>
      <c r="AC6746"/>
      <c r="AD6746"/>
      <c r="AE6746"/>
      <c r="AF6746"/>
      <c r="AG6746"/>
      <c r="AH6746"/>
      <c r="AI6746"/>
      <c r="AJ6746"/>
      <c r="AK6746"/>
      <c r="AL6746"/>
    </row>
    <row r="6747" spans="3:38" ht="15" customHeight="1" x14ac:dyDescent="0.35">
      <c r="C6747"/>
      <c r="D6747"/>
      <c r="E6747"/>
      <c r="F6747"/>
      <c r="G6747"/>
      <c r="H6747"/>
      <c r="I6747"/>
      <c r="J6747"/>
      <c r="K6747"/>
      <c r="L6747"/>
      <c r="M6747"/>
      <c r="N6747"/>
      <c r="O6747"/>
      <c r="S6747"/>
      <c r="T6747"/>
      <c r="U6747"/>
      <c r="V6747"/>
      <c r="Y6747"/>
      <c r="Z6747"/>
      <c r="AA6747"/>
      <c r="AB6747"/>
      <c r="AC6747"/>
      <c r="AD6747"/>
      <c r="AE6747"/>
      <c r="AF6747"/>
      <c r="AG6747"/>
      <c r="AH6747"/>
      <c r="AI6747"/>
      <c r="AJ6747"/>
      <c r="AK6747"/>
      <c r="AL6747"/>
    </row>
    <row r="6748" spans="3:38" ht="15" customHeight="1" x14ac:dyDescent="0.35">
      <c r="C6748"/>
      <c r="D6748"/>
      <c r="E6748"/>
      <c r="F6748"/>
      <c r="G6748"/>
      <c r="H6748"/>
      <c r="I6748"/>
      <c r="J6748"/>
      <c r="K6748"/>
      <c r="L6748"/>
      <c r="M6748"/>
      <c r="N6748"/>
      <c r="O6748"/>
      <c r="S6748"/>
      <c r="T6748"/>
      <c r="U6748"/>
      <c r="V6748"/>
      <c r="Y6748"/>
      <c r="Z6748"/>
      <c r="AA6748"/>
      <c r="AB6748"/>
      <c r="AC6748"/>
      <c r="AD6748"/>
      <c r="AE6748"/>
      <c r="AF6748"/>
      <c r="AG6748"/>
      <c r="AH6748"/>
      <c r="AI6748"/>
      <c r="AJ6748"/>
      <c r="AK6748"/>
      <c r="AL6748"/>
    </row>
    <row r="6749" spans="3:38" ht="15" customHeight="1" x14ac:dyDescent="0.35">
      <c r="C6749"/>
      <c r="D6749"/>
      <c r="E6749"/>
      <c r="F6749"/>
      <c r="G6749"/>
      <c r="H6749"/>
      <c r="I6749"/>
      <c r="J6749"/>
      <c r="K6749"/>
      <c r="L6749"/>
      <c r="M6749"/>
      <c r="N6749"/>
      <c r="O6749"/>
      <c r="S6749"/>
      <c r="T6749"/>
      <c r="U6749"/>
      <c r="V6749"/>
      <c r="Y6749"/>
      <c r="Z6749"/>
      <c r="AA6749"/>
      <c r="AB6749"/>
      <c r="AC6749"/>
      <c r="AD6749"/>
      <c r="AE6749"/>
      <c r="AF6749"/>
      <c r="AG6749"/>
      <c r="AH6749"/>
      <c r="AI6749"/>
      <c r="AJ6749"/>
      <c r="AK6749"/>
      <c r="AL6749"/>
    </row>
    <row r="6750" spans="3:38" ht="15" customHeight="1" x14ac:dyDescent="0.35">
      <c r="C6750"/>
      <c r="D6750"/>
      <c r="E6750"/>
      <c r="F6750"/>
      <c r="G6750"/>
      <c r="H6750"/>
      <c r="I6750"/>
      <c r="J6750"/>
      <c r="K6750"/>
      <c r="L6750"/>
      <c r="M6750"/>
      <c r="N6750"/>
      <c r="O6750"/>
      <c r="S6750"/>
      <c r="T6750"/>
      <c r="U6750"/>
      <c r="V6750"/>
      <c r="Y6750"/>
      <c r="Z6750"/>
      <c r="AA6750"/>
      <c r="AB6750"/>
      <c r="AC6750"/>
      <c r="AD6750"/>
      <c r="AE6750"/>
      <c r="AF6750"/>
      <c r="AG6750"/>
      <c r="AH6750"/>
      <c r="AI6750"/>
      <c r="AJ6750"/>
      <c r="AK6750"/>
      <c r="AL6750"/>
    </row>
    <row r="6751" spans="3:38" ht="15" customHeight="1" x14ac:dyDescent="0.35">
      <c r="C6751"/>
      <c r="D6751"/>
      <c r="E6751"/>
      <c r="F6751"/>
      <c r="G6751"/>
      <c r="H6751"/>
      <c r="I6751"/>
      <c r="J6751"/>
      <c r="K6751"/>
      <c r="L6751"/>
      <c r="M6751"/>
      <c r="N6751"/>
      <c r="O6751"/>
      <c r="S6751"/>
      <c r="T6751"/>
      <c r="U6751"/>
      <c r="V6751"/>
      <c r="Y6751"/>
      <c r="Z6751"/>
      <c r="AA6751"/>
      <c r="AB6751"/>
      <c r="AC6751"/>
      <c r="AD6751"/>
      <c r="AE6751"/>
      <c r="AF6751"/>
      <c r="AG6751"/>
      <c r="AH6751"/>
      <c r="AI6751"/>
      <c r="AJ6751"/>
      <c r="AK6751"/>
      <c r="AL6751"/>
    </row>
    <row r="6752" spans="3:38" ht="15" customHeight="1" x14ac:dyDescent="0.35">
      <c r="C6752"/>
      <c r="D6752"/>
      <c r="E6752"/>
      <c r="F6752"/>
      <c r="G6752"/>
      <c r="H6752"/>
      <c r="I6752"/>
      <c r="J6752"/>
      <c r="K6752"/>
      <c r="L6752"/>
      <c r="M6752"/>
      <c r="N6752"/>
      <c r="O6752"/>
      <c r="S6752"/>
      <c r="T6752"/>
      <c r="U6752"/>
      <c r="V6752"/>
      <c r="Y6752"/>
      <c r="Z6752"/>
      <c r="AA6752"/>
      <c r="AB6752"/>
      <c r="AC6752"/>
      <c r="AD6752"/>
      <c r="AE6752"/>
      <c r="AF6752"/>
      <c r="AG6752"/>
      <c r="AH6752"/>
      <c r="AI6752"/>
      <c r="AJ6752"/>
      <c r="AK6752"/>
      <c r="AL6752"/>
    </row>
    <row r="6753" spans="3:38" ht="15" customHeight="1" x14ac:dyDescent="0.35">
      <c r="C6753"/>
      <c r="D6753"/>
      <c r="E6753"/>
      <c r="F6753"/>
      <c r="G6753"/>
      <c r="H6753"/>
      <c r="I6753"/>
      <c r="J6753"/>
      <c r="K6753"/>
      <c r="L6753"/>
      <c r="M6753"/>
      <c r="N6753"/>
      <c r="O6753"/>
      <c r="S6753"/>
      <c r="T6753"/>
      <c r="U6753"/>
      <c r="V6753"/>
      <c r="Y6753"/>
      <c r="Z6753"/>
      <c r="AA6753"/>
      <c r="AB6753"/>
      <c r="AC6753"/>
      <c r="AD6753"/>
      <c r="AE6753"/>
      <c r="AF6753"/>
      <c r="AG6753"/>
      <c r="AH6753"/>
      <c r="AI6753"/>
      <c r="AJ6753"/>
      <c r="AK6753"/>
      <c r="AL6753"/>
    </row>
    <row r="6754" spans="3:38" ht="15" customHeight="1" x14ac:dyDescent="0.35">
      <c r="C6754"/>
      <c r="D6754"/>
      <c r="E6754"/>
      <c r="F6754"/>
      <c r="G6754"/>
      <c r="H6754"/>
      <c r="I6754"/>
      <c r="J6754"/>
      <c r="K6754"/>
      <c r="L6754"/>
      <c r="M6754"/>
      <c r="N6754"/>
      <c r="O6754"/>
      <c r="S6754"/>
      <c r="T6754"/>
      <c r="U6754"/>
      <c r="V6754"/>
      <c r="Y6754"/>
      <c r="Z6754"/>
      <c r="AA6754"/>
      <c r="AB6754"/>
      <c r="AC6754"/>
      <c r="AD6754"/>
      <c r="AE6754"/>
      <c r="AF6754"/>
      <c r="AG6754"/>
      <c r="AH6754"/>
      <c r="AI6754"/>
      <c r="AJ6754"/>
      <c r="AK6754"/>
      <c r="AL6754"/>
    </row>
    <row r="6755" spans="3:38" ht="15" customHeight="1" x14ac:dyDescent="0.35">
      <c r="C6755"/>
      <c r="D6755"/>
      <c r="E6755"/>
      <c r="F6755"/>
      <c r="G6755"/>
      <c r="H6755"/>
      <c r="I6755"/>
      <c r="J6755"/>
      <c r="K6755"/>
      <c r="L6755"/>
      <c r="M6755"/>
      <c r="N6755"/>
      <c r="O6755"/>
      <c r="S6755"/>
      <c r="T6755"/>
      <c r="U6755"/>
      <c r="V6755"/>
      <c r="Y6755"/>
      <c r="Z6755"/>
      <c r="AA6755"/>
      <c r="AB6755"/>
      <c r="AC6755"/>
      <c r="AD6755"/>
      <c r="AE6755"/>
      <c r="AF6755"/>
      <c r="AG6755"/>
      <c r="AH6755"/>
      <c r="AI6755"/>
      <c r="AJ6755"/>
      <c r="AK6755"/>
      <c r="AL6755"/>
    </row>
    <row r="6756" spans="3:38" ht="15" customHeight="1" x14ac:dyDescent="0.35">
      <c r="C6756"/>
      <c r="D6756"/>
      <c r="E6756"/>
      <c r="F6756"/>
      <c r="G6756"/>
      <c r="H6756"/>
      <c r="I6756"/>
      <c r="J6756"/>
      <c r="K6756"/>
      <c r="L6756"/>
      <c r="M6756"/>
      <c r="N6756"/>
      <c r="O6756"/>
      <c r="S6756"/>
      <c r="T6756"/>
      <c r="U6756"/>
      <c r="V6756"/>
      <c r="Y6756"/>
      <c r="Z6756"/>
      <c r="AA6756"/>
      <c r="AB6756"/>
      <c r="AC6756"/>
      <c r="AD6756"/>
      <c r="AE6756"/>
      <c r="AF6756"/>
      <c r="AG6756"/>
      <c r="AH6756"/>
      <c r="AI6756"/>
      <c r="AJ6756"/>
      <c r="AK6756"/>
      <c r="AL6756"/>
    </row>
    <row r="6757" spans="3:38" ht="15" customHeight="1" x14ac:dyDescent="0.35">
      <c r="C6757"/>
      <c r="D6757"/>
      <c r="E6757"/>
      <c r="F6757"/>
      <c r="G6757"/>
      <c r="H6757"/>
      <c r="I6757"/>
      <c r="J6757"/>
      <c r="K6757"/>
      <c r="L6757"/>
      <c r="M6757"/>
      <c r="N6757"/>
      <c r="O6757"/>
      <c r="S6757"/>
      <c r="T6757"/>
      <c r="U6757"/>
      <c r="V6757"/>
      <c r="Y6757"/>
      <c r="Z6757"/>
      <c r="AA6757"/>
      <c r="AB6757"/>
      <c r="AC6757"/>
      <c r="AD6757"/>
      <c r="AE6757"/>
      <c r="AF6757"/>
      <c r="AG6757"/>
      <c r="AH6757"/>
      <c r="AI6757"/>
      <c r="AJ6757"/>
      <c r="AK6757"/>
      <c r="AL6757"/>
    </row>
    <row r="6758" spans="3:38" ht="15" customHeight="1" x14ac:dyDescent="0.35">
      <c r="C6758"/>
      <c r="D6758"/>
      <c r="E6758"/>
      <c r="F6758"/>
      <c r="G6758"/>
      <c r="H6758"/>
      <c r="I6758"/>
      <c r="J6758"/>
      <c r="K6758"/>
      <c r="L6758"/>
      <c r="M6758"/>
      <c r="N6758"/>
      <c r="O6758"/>
      <c r="S6758"/>
      <c r="T6758"/>
      <c r="U6758"/>
      <c r="V6758"/>
      <c r="Y6758"/>
      <c r="Z6758"/>
      <c r="AA6758"/>
      <c r="AB6758"/>
      <c r="AC6758"/>
      <c r="AD6758"/>
      <c r="AE6758"/>
      <c r="AF6758"/>
      <c r="AG6758"/>
      <c r="AH6758"/>
      <c r="AI6758"/>
      <c r="AJ6758"/>
      <c r="AK6758"/>
      <c r="AL6758"/>
    </row>
    <row r="6759" spans="3:38" ht="15" customHeight="1" x14ac:dyDescent="0.35">
      <c r="C6759"/>
      <c r="D6759"/>
      <c r="E6759"/>
      <c r="F6759"/>
      <c r="G6759"/>
      <c r="H6759"/>
      <c r="I6759"/>
      <c r="J6759"/>
      <c r="K6759"/>
      <c r="L6759"/>
      <c r="M6759"/>
      <c r="N6759"/>
      <c r="O6759"/>
      <c r="S6759"/>
      <c r="T6759"/>
      <c r="U6759"/>
      <c r="V6759"/>
      <c r="Y6759"/>
      <c r="Z6759"/>
      <c r="AA6759"/>
      <c r="AB6759"/>
      <c r="AC6759"/>
      <c r="AD6759"/>
      <c r="AE6759"/>
      <c r="AF6759"/>
      <c r="AG6759"/>
      <c r="AH6759"/>
      <c r="AI6759"/>
      <c r="AJ6759"/>
      <c r="AK6759"/>
      <c r="AL6759"/>
    </row>
    <row r="6760" spans="3:38" ht="15" customHeight="1" x14ac:dyDescent="0.35">
      <c r="C6760"/>
      <c r="D6760"/>
      <c r="E6760"/>
      <c r="F6760"/>
      <c r="G6760"/>
      <c r="H6760"/>
      <c r="I6760"/>
      <c r="J6760"/>
      <c r="K6760"/>
      <c r="L6760"/>
      <c r="M6760"/>
      <c r="N6760"/>
      <c r="O6760"/>
      <c r="S6760"/>
      <c r="T6760"/>
      <c r="U6760"/>
      <c r="V6760"/>
      <c r="Y6760"/>
      <c r="Z6760"/>
      <c r="AA6760"/>
      <c r="AB6760"/>
      <c r="AC6760"/>
      <c r="AD6760"/>
      <c r="AE6760"/>
      <c r="AF6760"/>
      <c r="AG6760"/>
      <c r="AH6760"/>
      <c r="AI6760"/>
      <c r="AJ6760"/>
      <c r="AK6760"/>
      <c r="AL6760"/>
    </row>
    <row r="6761" spans="3:38" ht="15" customHeight="1" x14ac:dyDescent="0.35">
      <c r="C6761"/>
      <c r="D6761"/>
      <c r="E6761"/>
      <c r="F6761"/>
      <c r="G6761"/>
      <c r="H6761"/>
      <c r="I6761"/>
      <c r="J6761"/>
      <c r="K6761"/>
      <c r="L6761"/>
      <c r="M6761"/>
      <c r="N6761"/>
      <c r="O6761"/>
      <c r="S6761"/>
      <c r="T6761"/>
      <c r="U6761"/>
      <c r="V6761"/>
      <c r="Y6761"/>
      <c r="Z6761"/>
      <c r="AA6761"/>
      <c r="AB6761"/>
      <c r="AC6761"/>
      <c r="AD6761"/>
      <c r="AE6761"/>
      <c r="AF6761"/>
      <c r="AG6761"/>
      <c r="AH6761"/>
      <c r="AI6761"/>
      <c r="AJ6761"/>
      <c r="AK6761"/>
      <c r="AL6761"/>
    </row>
    <row r="6762" spans="3:38" ht="15" customHeight="1" x14ac:dyDescent="0.35">
      <c r="C6762"/>
      <c r="D6762"/>
      <c r="E6762"/>
      <c r="F6762"/>
      <c r="G6762"/>
      <c r="H6762"/>
      <c r="I6762"/>
      <c r="J6762"/>
      <c r="K6762"/>
      <c r="L6762"/>
      <c r="M6762"/>
      <c r="N6762"/>
      <c r="O6762"/>
      <c r="S6762"/>
      <c r="T6762"/>
      <c r="U6762"/>
      <c r="V6762"/>
      <c r="Y6762"/>
      <c r="Z6762"/>
      <c r="AA6762"/>
      <c r="AB6762"/>
      <c r="AC6762"/>
      <c r="AD6762"/>
      <c r="AE6762"/>
      <c r="AF6762"/>
      <c r="AG6762"/>
      <c r="AH6762"/>
      <c r="AI6762"/>
      <c r="AJ6762"/>
      <c r="AK6762"/>
      <c r="AL6762"/>
    </row>
    <row r="6763" spans="3:38" ht="15" customHeight="1" x14ac:dyDescent="0.35">
      <c r="C6763"/>
      <c r="D6763"/>
      <c r="E6763"/>
      <c r="F6763"/>
      <c r="G6763"/>
      <c r="H6763"/>
      <c r="I6763"/>
      <c r="J6763"/>
      <c r="K6763"/>
      <c r="L6763"/>
      <c r="M6763"/>
      <c r="N6763"/>
      <c r="O6763"/>
      <c r="S6763"/>
      <c r="T6763"/>
      <c r="U6763"/>
      <c r="V6763"/>
      <c r="Y6763"/>
      <c r="Z6763"/>
      <c r="AA6763"/>
      <c r="AB6763"/>
      <c r="AC6763"/>
      <c r="AD6763"/>
      <c r="AE6763"/>
      <c r="AF6763"/>
      <c r="AG6763"/>
      <c r="AH6763"/>
      <c r="AI6763"/>
      <c r="AJ6763"/>
      <c r="AK6763"/>
      <c r="AL6763"/>
    </row>
    <row r="6764" spans="3:38" ht="15" customHeight="1" x14ac:dyDescent="0.35">
      <c r="C6764"/>
      <c r="D6764"/>
      <c r="E6764"/>
      <c r="F6764"/>
      <c r="G6764"/>
      <c r="H6764"/>
      <c r="I6764"/>
      <c r="J6764"/>
      <c r="K6764"/>
      <c r="L6764"/>
      <c r="M6764"/>
      <c r="N6764"/>
      <c r="O6764"/>
      <c r="S6764"/>
      <c r="T6764"/>
      <c r="U6764"/>
      <c r="V6764"/>
      <c r="Y6764"/>
      <c r="Z6764"/>
      <c r="AA6764"/>
      <c r="AB6764"/>
      <c r="AC6764"/>
      <c r="AD6764"/>
      <c r="AE6764"/>
      <c r="AF6764"/>
      <c r="AG6764"/>
      <c r="AH6764"/>
      <c r="AI6764"/>
      <c r="AJ6764"/>
      <c r="AK6764"/>
      <c r="AL6764"/>
    </row>
    <row r="6765" spans="3:38" ht="15" customHeight="1" x14ac:dyDescent="0.35">
      <c r="C6765"/>
      <c r="D6765"/>
      <c r="E6765"/>
      <c r="F6765"/>
      <c r="G6765"/>
      <c r="H6765"/>
      <c r="I6765"/>
      <c r="J6765"/>
      <c r="K6765"/>
      <c r="L6765"/>
      <c r="M6765"/>
      <c r="N6765"/>
      <c r="O6765"/>
      <c r="S6765"/>
      <c r="T6765"/>
      <c r="U6765"/>
      <c r="V6765"/>
      <c r="Y6765"/>
      <c r="Z6765"/>
      <c r="AA6765"/>
      <c r="AB6765"/>
      <c r="AC6765"/>
      <c r="AD6765"/>
      <c r="AE6765"/>
      <c r="AF6765"/>
      <c r="AG6765"/>
      <c r="AH6765"/>
      <c r="AI6765"/>
      <c r="AJ6765"/>
      <c r="AK6765"/>
      <c r="AL6765"/>
    </row>
    <row r="6766" spans="3:38" ht="15" customHeight="1" x14ac:dyDescent="0.35">
      <c r="C6766"/>
      <c r="D6766"/>
      <c r="E6766"/>
      <c r="F6766"/>
      <c r="G6766"/>
      <c r="H6766"/>
      <c r="I6766"/>
      <c r="J6766"/>
      <c r="K6766"/>
      <c r="L6766"/>
      <c r="M6766"/>
      <c r="N6766"/>
      <c r="O6766"/>
      <c r="S6766"/>
      <c r="T6766"/>
      <c r="U6766"/>
      <c r="V6766"/>
      <c r="Y6766"/>
      <c r="Z6766"/>
      <c r="AA6766"/>
      <c r="AB6766"/>
      <c r="AC6766"/>
      <c r="AD6766"/>
      <c r="AE6766"/>
      <c r="AF6766"/>
      <c r="AG6766"/>
      <c r="AH6766"/>
      <c r="AI6766"/>
      <c r="AJ6766"/>
      <c r="AK6766"/>
      <c r="AL6766"/>
    </row>
    <row r="6767" spans="3:38" ht="15" customHeight="1" x14ac:dyDescent="0.35">
      <c r="C6767"/>
      <c r="D6767"/>
      <c r="E6767"/>
      <c r="F6767"/>
      <c r="G6767"/>
      <c r="H6767"/>
      <c r="I6767"/>
      <c r="J6767"/>
      <c r="K6767"/>
      <c r="L6767"/>
      <c r="M6767"/>
      <c r="N6767"/>
      <c r="O6767"/>
      <c r="S6767"/>
      <c r="T6767"/>
      <c r="U6767"/>
      <c r="V6767"/>
      <c r="Y6767"/>
      <c r="Z6767"/>
      <c r="AA6767"/>
      <c r="AB6767"/>
      <c r="AC6767"/>
      <c r="AD6767"/>
      <c r="AE6767"/>
      <c r="AF6767"/>
      <c r="AG6767"/>
      <c r="AH6767"/>
      <c r="AI6767"/>
      <c r="AJ6767"/>
      <c r="AK6767"/>
      <c r="AL6767"/>
    </row>
    <row r="6768" spans="3:38" ht="15" customHeight="1" x14ac:dyDescent="0.35">
      <c r="C6768"/>
      <c r="D6768"/>
      <c r="E6768"/>
      <c r="F6768"/>
      <c r="G6768"/>
      <c r="H6768"/>
      <c r="I6768"/>
      <c r="J6768"/>
      <c r="K6768"/>
      <c r="L6768"/>
      <c r="M6768"/>
      <c r="N6768"/>
      <c r="O6768"/>
      <c r="S6768"/>
      <c r="T6768"/>
      <c r="U6768"/>
      <c r="V6768"/>
      <c r="Y6768"/>
      <c r="Z6768"/>
      <c r="AA6768"/>
      <c r="AB6768"/>
      <c r="AC6768"/>
      <c r="AD6768"/>
      <c r="AE6768"/>
      <c r="AF6768"/>
      <c r="AG6768"/>
      <c r="AH6768"/>
      <c r="AI6768"/>
      <c r="AJ6768"/>
      <c r="AK6768"/>
      <c r="AL6768"/>
    </row>
    <row r="6769" spans="3:38" ht="15" customHeight="1" x14ac:dyDescent="0.35">
      <c r="C6769"/>
      <c r="D6769"/>
      <c r="E6769"/>
      <c r="F6769"/>
      <c r="G6769"/>
      <c r="H6769"/>
      <c r="I6769"/>
      <c r="J6769"/>
      <c r="K6769"/>
      <c r="L6769"/>
      <c r="M6769"/>
      <c r="N6769"/>
      <c r="O6769"/>
      <c r="S6769"/>
      <c r="T6769"/>
      <c r="U6769"/>
      <c r="V6769"/>
      <c r="Y6769"/>
      <c r="Z6769"/>
      <c r="AA6769"/>
      <c r="AB6769"/>
      <c r="AC6769"/>
      <c r="AD6769"/>
      <c r="AE6769"/>
      <c r="AF6769"/>
      <c r="AG6769"/>
      <c r="AH6769"/>
      <c r="AI6769"/>
      <c r="AJ6769"/>
      <c r="AK6769"/>
      <c r="AL6769"/>
    </row>
    <row r="6770" spans="3:38" ht="15" customHeight="1" x14ac:dyDescent="0.35">
      <c r="C6770"/>
      <c r="D6770"/>
      <c r="E6770"/>
      <c r="F6770"/>
      <c r="G6770"/>
      <c r="H6770"/>
      <c r="I6770"/>
      <c r="J6770"/>
      <c r="K6770"/>
      <c r="L6770"/>
      <c r="M6770"/>
      <c r="N6770"/>
      <c r="O6770"/>
      <c r="S6770"/>
      <c r="T6770"/>
      <c r="U6770"/>
      <c r="V6770"/>
      <c r="Y6770"/>
      <c r="Z6770"/>
      <c r="AA6770"/>
      <c r="AB6770"/>
      <c r="AC6770"/>
      <c r="AD6770"/>
      <c r="AE6770"/>
      <c r="AF6770"/>
      <c r="AG6770"/>
      <c r="AH6770"/>
      <c r="AI6770"/>
      <c r="AJ6770"/>
      <c r="AK6770"/>
      <c r="AL6770"/>
    </row>
    <row r="6771" spans="3:38" ht="15" customHeight="1" x14ac:dyDescent="0.35">
      <c r="C6771"/>
      <c r="D6771"/>
      <c r="E6771"/>
      <c r="F6771"/>
      <c r="G6771"/>
      <c r="H6771"/>
      <c r="I6771"/>
      <c r="J6771"/>
      <c r="K6771"/>
      <c r="L6771"/>
      <c r="M6771"/>
      <c r="N6771"/>
      <c r="O6771"/>
      <c r="S6771"/>
      <c r="T6771"/>
      <c r="U6771"/>
      <c r="V6771"/>
      <c r="Y6771"/>
      <c r="Z6771"/>
      <c r="AA6771"/>
      <c r="AB6771"/>
      <c r="AC6771"/>
      <c r="AD6771"/>
      <c r="AE6771"/>
      <c r="AF6771"/>
      <c r="AG6771"/>
      <c r="AH6771"/>
      <c r="AI6771"/>
      <c r="AJ6771"/>
      <c r="AK6771"/>
      <c r="AL6771"/>
    </row>
    <row r="6772" spans="3:38" ht="15" customHeight="1" x14ac:dyDescent="0.35">
      <c r="C6772"/>
      <c r="D6772"/>
      <c r="E6772"/>
      <c r="F6772"/>
      <c r="G6772"/>
      <c r="H6772"/>
      <c r="I6772"/>
      <c r="J6772"/>
      <c r="K6772"/>
      <c r="L6772"/>
      <c r="M6772"/>
      <c r="N6772"/>
      <c r="O6772"/>
      <c r="S6772"/>
      <c r="T6772"/>
      <c r="U6772"/>
      <c r="V6772"/>
      <c r="Y6772"/>
      <c r="Z6772"/>
      <c r="AA6772"/>
      <c r="AB6772"/>
      <c r="AC6772"/>
      <c r="AD6772"/>
      <c r="AE6772"/>
      <c r="AF6772"/>
      <c r="AG6772"/>
      <c r="AH6772"/>
      <c r="AI6772"/>
      <c r="AJ6772"/>
      <c r="AK6772"/>
      <c r="AL6772"/>
    </row>
    <row r="6773" spans="3:38" ht="15" customHeight="1" x14ac:dyDescent="0.35">
      <c r="C6773"/>
      <c r="D6773"/>
      <c r="E6773"/>
      <c r="F6773"/>
      <c r="G6773"/>
      <c r="H6773"/>
      <c r="I6773"/>
      <c r="J6773"/>
      <c r="K6773"/>
      <c r="L6773"/>
      <c r="M6773"/>
      <c r="N6773"/>
      <c r="O6773"/>
      <c r="S6773"/>
      <c r="T6773"/>
      <c r="U6773"/>
      <c r="V6773"/>
      <c r="Y6773"/>
      <c r="Z6773"/>
      <c r="AA6773"/>
      <c r="AB6773"/>
      <c r="AC6773"/>
      <c r="AD6773"/>
      <c r="AE6773"/>
      <c r="AF6773"/>
      <c r="AG6773"/>
      <c r="AH6773"/>
      <c r="AI6773"/>
      <c r="AJ6773"/>
      <c r="AK6773"/>
      <c r="AL6773"/>
    </row>
    <row r="6774" spans="3:38" ht="15" customHeight="1" x14ac:dyDescent="0.35">
      <c r="C6774"/>
      <c r="D6774"/>
      <c r="E6774"/>
      <c r="F6774"/>
      <c r="G6774"/>
      <c r="H6774"/>
      <c r="I6774"/>
      <c r="J6774"/>
      <c r="K6774"/>
      <c r="L6774"/>
      <c r="M6774"/>
      <c r="N6774"/>
      <c r="O6774"/>
      <c r="S6774"/>
      <c r="T6774"/>
      <c r="U6774"/>
      <c r="V6774"/>
      <c r="Y6774"/>
      <c r="Z6774"/>
      <c r="AA6774"/>
      <c r="AB6774"/>
      <c r="AC6774"/>
      <c r="AD6774"/>
      <c r="AE6774"/>
      <c r="AF6774"/>
      <c r="AG6774"/>
      <c r="AH6774"/>
      <c r="AI6774"/>
      <c r="AJ6774"/>
      <c r="AK6774"/>
      <c r="AL6774"/>
    </row>
    <row r="6775" spans="3:38" ht="15" customHeight="1" x14ac:dyDescent="0.35">
      <c r="C6775"/>
      <c r="D6775"/>
      <c r="E6775"/>
      <c r="F6775"/>
      <c r="G6775"/>
      <c r="H6775"/>
      <c r="I6775"/>
      <c r="J6775"/>
      <c r="K6775"/>
      <c r="L6775"/>
      <c r="M6775"/>
      <c r="N6775"/>
      <c r="O6775"/>
      <c r="S6775"/>
      <c r="T6775"/>
      <c r="U6775"/>
      <c r="V6775"/>
      <c r="Y6775"/>
      <c r="Z6775"/>
      <c r="AA6775"/>
      <c r="AB6775"/>
      <c r="AC6775"/>
      <c r="AD6775"/>
      <c r="AE6775"/>
      <c r="AF6775"/>
      <c r="AG6775"/>
      <c r="AH6775"/>
      <c r="AI6775"/>
      <c r="AJ6775"/>
      <c r="AK6775"/>
      <c r="AL6775"/>
    </row>
    <row r="6776" spans="3:38" ht="15" customHeight="1" x14ac:dyDescent="0.35">
      <c r="C6776"/>
      <c r="D6776"/>
      <c r="E6776"/>
      <c r="F6776"/>
      <c r="G6776"/>
      <c r="H6776"/>
      <c r="I6776"/>
      <c r="J6776"/>
      <c r="K6776"/>
      <c r="L6776"/>
      <c r="M6776"/>
      <c r="N6776"/>
      <c r="O6776"/>
      <c r="S6776"/>
      <c r="T6776"/>
      <c r="U6776"/>
      <c r="V6776"/>
      <c r="Y6776"/>
      <c r="Z6776"/>
      <c r="AA6776"/>
      <c r="AB6776"/>
      <c r="AC6776"/>
      <c r="AD6776"/>
      <c r="AE6776"/>
      <c r="AF6776"/>
      <c r="AG6776"/>
      <c r="AH6776"/>
      <c r="AI6776"/>
      <c r="AJ6776"/>
      <c r="AK6776"/>
      <c r="AL6776"/>
    </row>
    <row r="6777" spans="3:38" ht="15" customHeight="1" x14ac:dyDescent="0.35">
      <c r="C6777"/>
      <c r="D6777"/>
      <c r="E6777"/>
      <c r="F6777"/>
      <c r="G6777"/>
      <c r="H6777"/>
      <c r="I6777"/>
      <c r="J6777"/>
      <c r="K6777"/>
      <c r="L6777"/>
      <c r="M6777"/>
      <c r="N6777"/>
      <c r="O6777"/>
      <c r="S6777"/>
      <c r="T6777"/>
      <c r="U6777"/>
      <c r="V6777"/>
      <c r="Y6777"/>
      <c r="Z6777"/>
      <c r="AA6777"/>
      <c r="AB6777"/>
      <c r="AC6777"/>
      <c r="AD6777"/>
      <c r="AE6777"/>
      <c r="AF6777"/>
      <c r="AG6777"/>
      <c r="AH6777"/>
      <c r="AI6777"/>
      <c r="AJ6777"/>
      <c r="AK6777"/>
      <c r="AL6777"/>
    </row>
    <row r="6778" spans="3:38" ht="15" customHeight="1" x14ac:dyDescent="0.35">
      <c r="C6778"/>
      <c r="D6778"/>
      <c r="E6778"/>
      <c r="F6778"/>
      <c r="G6778"/>
      <c r="H6778"/>
      <c r="I6778"/>
      <c r="J6778"/>
      <c r="K6778"/>
      <c r="L6778"/>
      <c r="M6778"/>
      <c r="N6778"/>
      <c r="O6778"/>
      <c r="S6778"/>
      <c r="T6778"/>
      <c r="U6778"/>
      <c r="V6778"/>
      <c r="Y6778"/>
      <c r="Z6778"/>
      <c r="AA6778"/>
      <c r="AB6778"/>
      <c r="AC6778"/>
      <c r="AD6778"/>
      <c r="AE6778"/>
      <c r="AF6778"/>
      <c r="AG6778"/>
      <c r="AH6778"/>
      <c r="AI6778"/>
      <c r="AJ6778"/>
      <c r="AK6778"/>
      <c r="AL6778"/>
    </row>
    <row r="6779" spans="3:38" ht="15" customHeight="1" x14ac:dyDescent="0.35">
      <c r="C6779"/>
      <c r="D6779"/>
      <c r="E6779"/>
      <c r="F6779"/>
      <c r="G6779"/>
      <c r="H6779"/>
      <c r="I6779"/>
      <c r="J6779"/>
      <c r="K6779"/>
      <c r="L6779"/>
      <c r="M6779"/>
      <c r="N6779"/>
      <c r="O6779"/>
      <c r="S6779"/>
      <c r="T6779"/>
      <c r="U6779"/>
      <c r="V6779"/>
      <c r="Y6779"/>
      <c r="Z6779"/>
      <c r="AA6779"/>
      <c r="AB6779"/>
      <c r="AC6779"/>
      <c r="AD6779"/>
      <c r="AE6779"/>
      <c r="AF6779"/>
      <c r="AG6779"/>
      <c r="AH6779"/>
      <c r="AI6779"/>
      <c r="AJ6779"/>
      <c r="AK6779"/>
      <c r="AL6779"/>
    </row>
    <row r="6780" spans="3:38" ht="15" customHeight="1" x14ac:dyDescent="0.35">
      <c r="C6780"/>
      <c r="D6780"/>
      <c r="E6780"/>
      <c r="F6780"/>
      <c r="G6780"/>
      <c r="H6780"/>
      <c r="I6780"/>
      <c r="J6780"/>
      <c r="K6780"/>
      <c r="L6780"/>
      <c r="M6780"/>
      <c r="N6780"/>
      <c r="O6780"/>
      <c r="S6780"/>
      <c r="T6780"/>
      <c r="U6780"/>
      <c r="V6780"/>
      <c r="Y6780"/>
      <c r="Z6780"/>
      <c r="AA6780"/>
      <c r="AB6780"/>
      <c r="AC6780"/>
      <c r="AD6780"/>
      <c r="AE6780"/>
      <c r="AF6780"/>
      <c r="AG6780"/>
      <c r="AH6780"/>
      <c r="AI6780"/>
      <c r="AJ6780"/>
      <c r="AK6780"/>
      <c r="AL6780"/>
    </row>
    <row r="6781" spans="3:38" ht="15" customHeight="1" x14ac:dyDescent="0.35">
      <c r="C6781"/>
      <c r="D6781"/>
      <c r="E6781"/>
      <c r="F6781"/>
      <c r="G6781"/>
      <c r="H6781"/>
      <c r="I6781"/>
      <c r="J6781"/>
      <c r="K6781"/>
      <c r="L6781"/>
      <c r="M6781"/>
      <c r="N6781"/>
      <c r="O6781"/>
      <c r="S6781"/>
      <c r="T6781"/>
      <c r="U6781"/>
      <c r="V6781"/>
      <c r="Y6781"/>
      <c r="Z6781"/>
      <c r="AA6781"/>
      <c r="AB6781"/>
      <c r="AC6781"/>
      <c r="AD6781"/>
      <c r="AE6781"/>
      <c r="AF6781"/>
      <c r="AG6781"/>
      <c r="AH6781"/>
      <c r="AI6781"/>
      <c r="AJ6781"/>
      <c r="AK6781"/>
      <c r="AL6781"/>
    </row>
    <row r="6782" spans="3:38" ht="15" customHeight="1" x14ac:dyDescent="0.35">
      <c r="C6782"/>
      <c r="D6782"/>
      <c r="E6782"/>
      <c r="F6782"/>
      <c r="G6782"/>
      <c r="H6782"/>
      <c r="I6782"/>
      <c r="J6782"/>
      <c r="K6782"/>
      <c r="L6782"/>
      <c r="M6782"/>
      <c r="N6782"/>
      <c r="O6782"/>
      <c r="S6782"/>
      <c r="T6782"/>
      <c r="U6782"/>
      <c r="V6782"/>
      <c r="Y6782"/>
      <c r="Z6782"/>
      <c r="AA6782"/>
      <c r="AB6782"/>
      <c r="AC6782"/>
      <c r="AD6782"/>
      <c r="AE6782"/>
      <c r="AF6782"/>
      <c r="AG6782"/>
      <c r="AH6782"/>
      <c r="AI6782"/>
      <c r="AJ6782"/>
      <c r="AK6782"/>
      <c r="AL6782"/>
    </row>
    <row r="6783" spans="3:38" ht="15" customHeight="1" x14ac:dyDescent="0.35">
      <c r="C6783"/>
      <c r="D6783"/>
      <c r="E6783"/>
      <c r="F6783"/>
      <c r="G6783"/>
      <c r="H6783"/>
      <c r="I6783"/>
      <c r="J6783"/>
      <c r="K6783"/>
      <c r="L6783"/>
      <c r="M6783"/>
      <c r="N6783"/>
      <c r="O6783"/>
      <c r="S6783"/>
      <c r="T6783"/>
      <c r="U6783"/>
      <c r="V6783"/>
      <c r="Y6783"/>
      <c r="Z6783"/>
      <c r="AA6783"/>
      <c r="AB6783"/>
      <c r="AC6783"/>
      <c r="AD6783"/>
      <c r="AE6783"/>
      <c r="AF6783"/>
      <c r="AG6783"/>
      <c r="AH6783"/>
      <c r="AI6783"/>
      <c r="AJ6783"/>
      <c r="AK6783"/>
      <c r="AL6783"/>
    </row>
    <row r="6784" spans="3:38" ht="15" customHeight="1" x14ac:dyDescent="0.35">
      <c r="C6784"/>
      <c r="D6784"/>
      <c r="E6784"/>
      <c r="F6784"/>
      <c r="G6784"/>
      <c r="H6784"/>
      <c r="I6784"/>
      <c r="J6784"/>
      <c r="K6784"/>
      <c r="L6784"/>
      <c r="M6784"/>
      <c r="N6784"/>
      <c r="O6784"/>
      <c r="S6784"/>
      <c r="T6784"/>
      <c r="U6784"/>
      <c r="V6784"/>
      <c r="Y6784"/>
      <c r="Z6784"/>
      <c r="AA6784"/>
      <c r="AB6784"/>
      <c r="AC6784"/>
      <c r="AD6784"/>
      <c r="AE6784"/>
      <c r="AF6784"/>
      <c r="AG6784"/>
      <c r="AH6784"/>
      <c r="AI6784"/>
      <c r="AJ6784"/>
      <c r="AK6784"/>
      <c r="AL6784"/>
    </row>
    <row r="6785" spans="3:38" ht="15" customHeight="1" x14ac:dyDescent="0.35">
      <c r="C6785"/>
      <c r="D6785"/>
      <c r="E6785"/>
      <c r="F6785"/>
      <c r="G6785"/>
      <c r="H6785"/>
      <c r="I6785"/>
      <c r="J6785"/>
      <c r="K6785"/>
      <c r="L6785"/>
      <c r="M6785"/>
      <c r="N6785"/>
      <c r="O6785"/>
      <c r="S6785"/>
      <c r="T6785"/>
      <c r="U6785"/>
      <c r="V6785"/>
      <c r="Y6785"/>
      <c r="Z6785"/>
      <c r="AA6785"/>
      <c r="AB6785"/>
      <c r="AC6785"/>
      <c r="AD6785"/>
      <c r="AE6785"/>
      <c r="AF6785"/>
      <c r="AG6785"/>
      <c r="AH6785"/>
      <c r="AI6785"/>
      <c r="AJ6785"/>
      <c r="AK6785"/>
      <c r="AL6785"/>
    </row>
    <row r="6786" spans="3:38" ht="15" customHeight="1" x14ac:dyDescent="0.35">
      <c r="C6786"/>
      <c r="D6786"/>
      <c r="E6786"/>
      <c r="F6786"/>
      <c r="G6786"/>
      <c r="H6786"/>
      <c r="I6786"/>
      <c r="J6786"/>
      <c r="K6786"/>
      <c r="L6786"/>
      <c r="M6786"/>
      <c r="N6786"/>
      <c r="O6786"/>
      <c r="S6786"/>
      <c r="T6786"/>
      <c r="U6786"/>
      <c r="V6786"/>
      <c r="Y6786"/>
      <c r="Z6786"/>
      <c r="AA6786"/>
      <c r="AB6786"/>
      <c r="AC6786"/>
      <c r="AD6786"/>
      <c r="AE6786"/>
      <c r="AF6786"/>
      <c r="AG6786"/>
      <c r="AH6786"/>
      <c r="AI6786"/>
      <c r="AJ6786"/>
      <c r="AK6786"/>
      <c r="AL6786"/>
    </row>
    <row r="6787" spans="3:38" ht="15" customHeight="1" x14ac:dyDescent="0.35">
      <c r="C6787"/>
      <c r="D6787"/>
      <c r="E6787"/>
      <c r="F6787"/>
      <c r="G6787"/>
      <c r="H6787"/>
      <c r="I6787"/>
      <c r="J6787"/>
      <c r="K6787"/>
      <c r="L6787"/>
      <c r="M6787"/>
      <c r="N6787"/>
      <c r="O6787"/>
      <c r="S6787"/>
      <c r="T6787"/>
      <c r="U6787"/>
      <c r="V6787"/>
      <c r="Y6787"/>
      <c r="Z6787"/>
      <c r="AA6787"/>
      <c r="AB6787"/>
      <c r="AC6787"/>
      <c r="AD6787"/>
      <c r="AE6787"/>
      <c r="AF6787"/>
      <c r="AG6787"/>
      <c r="AH6787"/>
      <c r="AI6787"/>
      <c r="AJ6787"/>
      <c r="AK6787"/>
      <c r="AL6787"/>
    </row>
    <row r="6788" spans="3:38" ht="15" customHeight="1" x14ac:dyDescent="0.35">
      <c r="C6788"/>
      <c r="D6788"/>
      <c r="E6788"/>
      <c r="F6788"/>
      <c r="G6788"/>
      <c r="H6788"/>
      <c r="I6788"/>
      <c r="J6788"/>
      <c r="K6788"/>
      <c r="L6788"/>
      <c r="M6788"/>
      <c r="N6788"/>
      <c r="O6788"/>
      <c r="S6788"/>
      <c r="T6788"/>
      <c r="U6788"/>
      <c r="V6788"/>
      <c r="Y6788"/>
      <c r="Z6788"/>
      <c r="AA6788"/>
      <c r="AB6788"/>
      <c r="AC6788"/>
      <c r="AD6788"/>
      <c r="AE6788"/>
      <c r="AF6788"/>
      <c r="AG6788"/>
      <c r="AH6788"/>
      <c r="AI6788"/>
      <c r="AJ6788"/>
      <c r="AK6788"/>
      <c r="AL6788"/>
    </row>
    <row r="6789" spans="3:38" ht="15" customHeight="1" x14ac:dyDescent="0.35">
      <c r="C6789"/>
      <c r="D6789"/>
      <c r="E6789"/>
      <c r="F6789"/>
      <c r="G6789"/>
      <c r="H6789"/>
      <c r="I6789"/>
      <c r="J6789"/>
      <c r="K6789"/>
      <c r="L6789"/>
      <c r="M6789"/>
      <c r="N6789"/>
      <c r="O6789"/>
      <c r="S6789"/>
      <c r="T6789"/>
      <c r="U6789"/>
      <c r="V6789"/>
      <c r="Y6789"/>
      <c r="Z6789"/>
      <c r="AA6789"/>
      <c r="AB6789"/>
      <c r="AC6789"/>
      <c r="AD6789"/>
      <c r="AE6789"/>
      <c r="AF6789"/>
      <c r="AG6789"/>
      <c r="AH6789"/>
      <c r="AI6789"/>
      <c r="AJ6789"/>
      <c r="AK6789"/>
      <c r="AL6789"/>
    </row>
    <row r="6790" spans="3:38" ht="15" customHeight="1" x14ac:dyDescent="0.35">
      <c r="C6790"/>
      <c r="D6790"/>
      <c r="E6790"/>
      <c r="F6790"/>
      <c r="G6790"/>
      <c r="H6790"/>
      <c r="I6790"/>
      <c r="J6790"/>
      <c r="K6790"/>
      <c r="L6790"/>
      <c r="M6790"/>
      <c r="N6790"/>
      <c r="O6790"/>
      <c r="S6790"/>
      <c r="T6790"/>
      <c r="U6790"/>
      <c r="V6790"/>
      <c r="Y6790"/>
      <c r="Z6790"/>
      <c r="AA6790"/>
      <c r="AB6790"/>
      <c r="AC6790"/>
      <c r="AD6790"/>
      <c r="AE6790"/>
      <c r="AF6790"/>
      <c r="AG6790"/>
      <c r="AH6790"/>
      <c r="AI6790"/>
      <c r="AJ6790"/>
      <c r="AK6790"/>
      <c r="AL6790"/>
    </row>
    <row r="6791" spans="3:38" ht="15" customHeight="1" x14ac:dyDescent="0.35">
      <c r="C6791"/>
      <c r="D6791"/>
      <c r="E6791"/>
      <c r="F6791"/>
      <c r="G6791"/>
      <c r="H6791"/>
      <c r="I6791"/>
      <c r="J6791"/>
      <c r="K6791"/>
      <c r="L6791"/>
      <c r="M6791"/>
      <c r="N6791"/>
      <c r="O6791"/>
      <c r="S6791"/>
      <c r="T6791"/>
      <c r="U6791"/>
      <c r="V6791"/>
      <c r="Y6791"/>
      <c r="Z6791"/>
      <c r="AA6791"/>
      <c r="AB6791"/>
      <c r="AC6791"/>
      <c r="AD6791"/>
      <c r="AE6791"/>
      <c r="AF6791"/>
      <c r="AG6791"/>
      <c r="AH6791"/>
      <c r="AI6791"/>
      <c r="AJ6791"/>
      <c r="AK6791"/>
      <c r="AL6791"/>
    </row>
    <row r="6792" spans="3:38" ht="15" customHeight="1" x14ac:dyDescent="0.35">
      <c r="C6792"/>
      <c r="D6792"/>
      <c r="E6792"/>
      <c r="F6792"/>
      <c r="G6792"/>
      <c r="H6792"/>
      <c r="I6792"/>
      <c r="J6792"/>
      <c r="K6792"/>
      <c r="L6792"/>
      <c r="M6792"/>
      <c r="N6792"/>
      <c r="O6792"/>
      <c r="S6792"/>
      <c r="T6792"/>
      <c r="U6792"/>
      <c r="V6792"/>
      <c r="Y6792"/>
      <c r="Z6792"/>
      <c r="AA6792"/>
      <c r="AB6792"/>
      <c r="AC6792"/>
      <c r="AD6792"/>
      <c r="AE6792"/>
      <c r="AF6792"/>
      <c r="AG6792"/>
      <c r="AH6792"/>
      <c r="AI6792"/>
      <c r="AJ6792"/>
      <c r="AK6792"/>
      <c r="AL6792"/>
    </row>
    <row r="6793" spans="3:38" ht="15" customHeight="1" x14ac:dyDescent="0.35">
      <c r="C6793"/>
      <c r="D6793"/>
      <c r="E6793"/>
      <c r="F6793"/>
      <c r="G6793"/>
      <c r="H6793"/>
      <c r="I6793"/>
      <c r="J6793"/>
      <c r="K6793"/>
      <c r="L6793"/>
      <c r="M6793"/>
      <c r="N6793"/>
      <c r="O6793"/>
      <c r="S6793"/>
      <c r="T6793"/>
      <c r="U6793"/>
      <c r="V6793"/>
      <c r="Y6793"/>
      <c r="Z6793"/>
      <c r="AA6793"/>
      <c r="AB6793"/>
      <c r="AC6793"/>
      <c r="AD6793"/>
      <c r="AE6793"/>
      <c r="AF6793"/>
      <c r="AG6793"/>
      <c r="AH6793"/>
      <c r="AI6793"/>
      <c r="AJ6793"/>
      <c r="AK6793"/>
      <c r="AL6793"/>
    </row>
    <row r="6794" spans="3:38" ht="15" customHeight="1" x14ac:dyDescent="0.35">
      <c r="C6794"/>
      <c r="D6794"/>
      <c r="E6794"/>
      <c r="F6794"/>
      <c r="G6794"/>
      <c r="H6794"/>
      <c r="I6794"/>
      <c r="J6794"/>
      <c r="K6794"/>
      <c r="L6794"/>
      <c r="M6794"/>
      <c r="N6794"/>
      <c r="O6794"/>
      <c r="S6794"/>
      <c r="T6794"/>
      <c r="U6794"/>
      <c r="V6794"/>
      <c r="Y6794"/>
      <c r="Z6794"/>
      <c r="AA6794"/>
      <c r="AB6794"/>
      <c r="AC6794"/>
      <c r="AD6794"/>
      <c r="AE6794"/>
      <c r="AF6794"/>
      <c r="AG6794"/>
      <c r="AH6794"/>
      <c r="AI6794"/>
      <c r="AJ6794"/>
      <c r="AK6794"/>
      <c r="AL6794"/>
    </row>
    <row r="6795" spans="3:38" ht="15" customHeight="1" x14ac:dyDescent="0.35">
      <c r="C6795"/>
      <c r="D6795"/>
      <c r="E6795"/>
      <c r="F6795"/>
      <c r="G6795"/>
      <c r="H6795"/>
      <c r="I6795"/>
      <c r="J6795"/>
      <c r="K6795"/>
      <c r="L6795"/>
      <c r="M6795"/>
      <c r="N6795"/>
      <c r="O6795"/>
      <c r="S6795"/>
      <c r="T6795"/>
      <c r="U6795"/>
      <c r="V6795"/>
      <c r="Y6795"/>
      <c r="Z6795"/>
      <c r="AA6795"/>
      <c r="AB6795"/>
      <c r="AC6795"/>
      <c r="AD6795"/>
      <c r="AE6795"/>
      <c r="AF6795"/>
      <c r="AG6795"/>
      <c r="AH6795"/>
      <c r="AI6795"/>
      <c r="AJ6795"/>
      <c r="AK6795"/>
      <c r="AL6795"/>
    </row>
    <row r="6796" spans="3:38" ht="15" customHeight="1" x14ac:dyDescent="0.35">
      <c r="C6796"/>
      <c r="D6796"/>
      <c r="E6796"/>
      <c r="F6796"/>
      <c r="G6796"/>
      <c r="H6796"/>
      <c r="I6796"/>
      <c r="J6796"/>
      <c r="K6796"/>
      <c r="L6796"/>
      <c r="M6796"/>
      <c r="N6796"/>
      <c r="O6796"/>
      <c r="S6796"/>
      <c r="T6796"/>
      <c r="U6796"/>
      <c r="V6796"/>
      <c r="Y6796"/>
      <c r="Z6796"/>
      <c r="AA6796"/>
      <c r="AB6796"/>
      <c r="AC6796"/>
      <c r="AD6796"/>
      <c r="AE6796"/>
      <c r="AF6796"/>
      <c r="AG6796"/>
      <c r="AH6796"/>
      <c r="AI6796"/>
      <c r="AJ6796"/>
      <c r="AK6796"/>
      <c r="AL6796"/>
    </row>
    <row r="6797" spans="3:38" ht="15" customHeight="1" x14ac:dyDescent="0.35">
      <c r="C6797"/>
      <c r="D6797"/>
      <c r="E6797"/>
      <c r="F6797"/>
      <c r="G6797"/>
      <c r="H6797"/>
      <c r="I6797"/>
      <c r="J6797"/>
      <c r="K6797"/>
      <c r="L6797"/>
      <c r="M6797"/>
      <c r="N6797"/>
      <c r="O6797"/>
      <c r="S6797"/>
      <c r="T6797"/>
      <c r="U6797"/>
      <c r="V6797"/>
      <c r="Y6797"/>
      <c r="Z6797"/>
      <c r="AA6797"/>
      <c r="AB6797"/>
      <c r="AC6797"/>
      <c r="AD6797"/>
      <c r="AE6797"/>
      <c r="AF6797"/>
      <c r="AG6797"/>
      <c r="AH6797"/>
      <c r="AI6797"/>
      <c r="AJ6797"/>
      <c r="AK6797"/>
      <c r="AL6797"/>
    </row>
    <row r="6798" spans="3:38" ht="15" customHeight="1" x14ac:dyDescent="0.35">
      <c r="C6798"/>
      <c r="D6798"/>
      <c r="E6798"/>
      <c r="F6798"/>
      <c r="G6798"/>
      <c r="H6798"/>
      <c r="I6798"/>
      <c r="J6798"/>
      <c r="K6798"/>
      <c r="L6798"/>
      <c r="M6798"/>
      <c r="N6798"/>
      <c r="O6798"/>
      <c r="S6798"/>
      <c r="T6798"/>
      <c r="U6798"/>
      <c r="V6798"/>
      <c r="Y6798"/>
      <c r="Z6798"/>
      <c r="AA6798"/>
      <c r="AB6798"/>
      <c r="AC6798"/>
      <c r="AD6798"/>
      <c r="AE6798"/>
      <c r="AF6798"/>
      <c r="AG6798"/>
      <c r="AH6798"/>
      <c r="AI6798"/>
      <c r="AJ6798"/>
      <c r="AK6798"/>
      <c r="AL6798"/>
    </row>
    <row r="6799" spans="3:38" ht="15" customHeight="1" x14ac:dyDescent="0.35">
      <c r="C6799"/>
      <c r="D6799"/>
      <c r="E6799"/>
      <c r="F6799"/>
      <c r="G6799"/>
      <c r="H6799"/>
      <c r="I6799"/>
      <c r="J6799"/>
      <c r="K6799"/>
      <c r="L6799"/>
      <c r="M6799"/>
      <c r="N6799"/>
      <c r="O6799"/>
      <c r="S6799"/>
      <c r="T6799"/>
      <c r="U6799"/>
      <c r="V6799"/>
      <c r="Y6799"/>
      <c r="Z6799"/>
      <c r="AA6799"/>
      <c r="AB6799"/>
      <c r="AC6799"/>
      <c r="AD6799"/>
      <c r="AE6799"/>
      <c r="AF6799"/>
      <c r="AG6799"/>
      <c r="AH6799"/>
      <c r="AI6799"/>
      <c r="AJ6799"/>
      <c r="AK6799"/>
      <c r="AL6799"/>
    </row>
    <row r="6800" spans="3:38" ht="15" customHeight="1" x14ac:dyDescent="0.35">
      <c r="C6800"/>
      <c r="D6800"/>
      <c r="E6800"/>
      <c r="F6800"/>
      <c r="G6800"/>
      <c r="H6800"/>
      <c r="I6800"/>
      <c r="J6800"/>
      <c r="K6800"/>
      <c r="L6800"/>
      <c r="M6800"/>
      <c r="N6800"/>
      <c r="O6800"/>
      <c r="S6800"/>
      <c r="T6800"/>
      <c r="U6800"/>
      <c r="V6800"/>
      <c r="Y6800"/>
      <c r="Z6800"/>
      <c r="AA6800"/>
      <c r="AB6800"/>
      <c r="AC6800"/>
      <c r="AD6800"/>
      <c r="AE6800"/>
      <c r="AF6800"/>
      <c r="AG6800"/>
      <c r="AH6800"/>
      <c r="AI6800"/>
      <c r="AJ6800"/>
      <c r="AK6800"/>
      <c r="AL6800"/>
    </row>
    <row r="6801" spans="3:38" ht="15" customHeight="1" x14ac:dyDescent="0.35">
      <c r="C6801"/>
      <c r="D6801"/>
      <c r="E6801"/>
      <c r="F6801"/>
      <c r="G6801"/>
      <c r="H6801"/>
      <c r="I6801"/>
      <c r="J6801"/>
      <c r="K6801"/>
      <c r="L6801"/>
      <c r="M6801"/>
      <c r="N6801"/>
      <c r="O6801"/>
      <c r="S6801"/>
      <c r="T6801"/>
      <c r="U6801"/>
      <c r="V6801"/>
      <c r="Y6801"/>
      <c r="Z6801"/>
      <c r="AA6801"/>
      <c r="AB6801"/>
      <c r="AC6801"/>
      <c r="AD6801"/>
      <c r="AE6801"/>
      <c r="AF6801"/>
      <c r="AG6801"/>
      <c r="AH6801"/>
      <c r="AI6801"/>
      <c r="AJ6801"/>
      <c r="AK6801"/>
      <c r="AL6801"/>
    </row>
    <row r="6802" spans="3:38" ht="15" customHeight="1" x14ac:dyDescent="0.35">
      <c r="C6802"/>
      <c r="D6802"/>
      <c r="E6802"/>
      <c r="F6802"/>
      <c r="G6802"/>
      <c r="H6802"/>
      <c r="I6802"/>
      <c r="J6802"/>
      <c r="K6802"/>
      <c r="L6802"/>
      <c r="M6802"/>
      <c r="N6802"/>
      <c r="O6802"/>
      <c r="S6802"/>
      <c r="T6802"/>
      <c r="U6802"/>
      <c r="V6802"/>
      <c r="Y6802"/>
      <c r="Z6802"/>
      <c r="AA6802"/>
      <c r="AB6802"/>
      <c r="AC6802"/>
      <c r="AD6802"/>
      <c r="AE6802"/>
      <c r="AF6802"/>
      <c r="AG6802"/>
      <c r="AH6802"/>
      <c r="AI6802"/>
      <c r="AJ6802"/>
      <c r="AK6802"/>
      <c r="AL6802"/>
    </row>
    <row r="6803" spans="3:38" ht="15" customHeight="1" x14ac:dyDescent="0.35">
      <c r="C6803"/>
      <c r="D6803"/>
      <c r="E6803"/>
      <c r="F6803"/>
      <c r="G6803"/>
      <c r="H6803"/>
      <c r="I6803"/>
      <c r="J6803"/>
      <c r="K6803"/>
      <c r="L6803"/>
      <c r="M6803"/>
      <c r="N6803"/>
      <c r="O6803"/>
      <c r="S6803"/>
      <c r="T6803"/>
      <c r="U6803"/>
      <c r="V6803"/>
      <c r="Y6803"/>
      <c r="Z6803"/>
      <c r="AA6803"/>
      <c r="AB6803"/>
      <c r="AC6803"/>
      <c r="AD6803"/>
      <c r="AE6803"/>
      <c r="AF6803"/>
      <c r="AG6803"/>
      <c r="AH6803"/>
      <c r="AI6803"/>
      <c r="AJ6803"/>
      <c r="AK6803"/>
      <c r="AL6803"/>
    </row>
    <row r="6804" spans="3:38" ht="15" customHeight="1" x14ac:dyDescent="0.35">
      <c r="C6804"/>
      <c r="D6804"/>
      <c r="E6804"/>
      <c r="F6804"/>
      <c r="G6804"/>
      <c r="H6804"/>
      <c r="I6804"/>
      <c r="J6804"/>
      <c r="K6804"/>
      <c r="L6804"/>
      <c r="M6804"/>
      <c r="N6804"/>
      <c r="O6804"/>
      <c r="S6804"/>
      <c r="T6804"/>
      <c r="U6804"/>
      <c r="V6804"/>
      <c r="Y6804"/>
      <c r="Z6804"/>
      <c r="AA6804"/>
      <c r="AB6804"/>
      <c r="AC6804"/>
      <c r="AD6804"/>
      <c r="AE6804"/>
      <c r="AF6804"/>
      <c r="AG6804"/>
      <c r="AH6804"/>
      <c r="AI6804"/>
      <c r="AJ6804"/>
      <c r="AK6804"/>
      <c r="AL6804"/>
    </row>
    <row r="6805" spans="3:38" ht="15" customHeight="1" x14ac:dyDescent="0.35">
      <c r="C6805"/>
      <c r="D6805"/>
      <c r="E6805"/>
      <c r="F6805"/>
      <c r="G6805"/>
      <c r="H6805"/>
      <c r="I6805"/>
      <c r="J6805"/>
      <c r="K6805"/>
      <c r="L6805"/>
      <c r="M6805"/>
      <c r="N6805"/>
      <c r="O6805"/>
      <c r="S6805"/>
      <c r="T6805"/>
      <c r="U6805"/>
      <c r="V6805"/>
      <c r="Y6805"/>
      <c r="Z6805"/>
      <c r="AA6805"/>
      <c r="AB6805"/>
      <c r="AC6805"/>
      <c r="AD6805"/>
      <c r="AE6805"/>
      <c r="AF6805"/>
      <c r="AG6805"/>
      <c r="AH6805"/>
      <c r="AI6805"/>
      <c r="AJ6805"/>
      <c r="AK6805"/>
      <c r="AL6805"/>
    </row>
    <row r="6806" spans="3:38" ht="15" customHeight="1" x14ac:dyDescent="0.35">
      <c r="C6806"/>
      <c r="D6806"/>
      <c r="E6806"/>
      <c r="F6806"/>
      <c r="G6806"/>
      <c r="H6806"/>
      <c r="I6806"/>
      <c r="J6806"/>
      <c r="K6806"/>
      <c r="L6806"/>
      <c r="M6806"/>
      <c r="N6806"/>
      <c r="O6806"/>
      <c r="S6806"/>
      <c r="T6806"/>
      <c r="U6806"/>
      <c r="V6806"/>
      <c r="Y6806"/>
      <c r="Z6806"/>
      <c r="AA6806"/>
      <c r="AB6806"/>
      <c r="AC6806"/>
      <c r="AD6806"/>
      <c r="AE6806"/>
      <c r="AF6806"/>
      <c r="AG6806"/>
      <c r="AH6806"/>
      <c r="AI6806"/>
      <c r="AJ6806"/>
      <c r="AK6806"/>
      <c r="AL6806"/>
    </row>
    <row r="6807" spans="3:38" ht="15" customHeight="1" x14ac:dyDescent="0.35">
      <c r="C6807"/>
      <c r="D6807"/>
      <c r="E6807"/>
      <c r="F6807"/>
      <c r="G6807"/>
      <c r="H6807"/>
      <c r="I6807"/>
      <c r="J6807"/>
      <c r="K6807"/>
      <c r="L6807"/>
      <c r="M6807"/>
      <c r="N6807"/>
      <c r="O6807"/>
      <c r="S6807"/>
      <c r="T6807"/>
      <c r="U6807"/>
      <c r="V6807"/>
      <c r="Y6807"/>
      <c r="Z6807"/>
      <c r="AA6807"/>
      <c r="AB6807"/>
      <c r="AC6807"/>
      <c r="AD6807"/>
      <c r="AE6807"/>
      <c r="AF6807"/>
      <c r="AG6807"/>
      <c r="AH6807"/>
      <c r="AI6807"/>
      <c r="AJ6807"/>
      <c r="AK6807"/>
      <c r="AL6807"/>
    </row>
    <row r="6808" spans="3:38" ht="15" customHeight="1" x14ac:dyDescent="0.35">
      <c r="C6808"/>
      <c r="D6808"/>
      <c r="E6808"/>
      <c r="F6808"/>
      <c r="G6808"/>
      <c r="H6808"/>
      <c r="I6808"/>
      <c r="J6808"/>
      <c r="K6808"/>
      <c r="L6808"/>
      <c r="M6808"/>
      <c r="N6808"/>
      <c r="O6808"/>
      <c r="S6808"/>
      <c r="T6808"/>
      <c r="U6808"/>
      <c r="V6808"/>
      <c r="Y6808"/>
      <c r="Z6808"/>
      <c r="AA6808"/>
      <c r="AB6808"/>
      <c r="AC6808"/>
      <c r="AD6808"/>
      <c r="AE6808"/>
      <c r="AF6808"/>
      <c r="AG6808"/>
      <c r="AH6808"/>
      <c r="AI6808"/>
      <c r="AJ6808"/>
      <c r="AK6808"/>
      <c r="AL6808"/>
    </row>
    <row r="6809" spans="3:38" ht="15" customHeight="1" x14ac:dyDescent="0.35">
      <c r="C6809"/>
      <c r="D6809"/>
      <c r="E6809"/>
      <c r="F6809"/>
      <c r="G6809"/>
      <c r="H6809"/>
      <c r="I6809"/>
      <c r="J6809"/>
      <c r="K6809"/>
      <c r="L6809"/>
      <c r="M6809"/>
      <c r="N6809"/>
      <c r="O6809"/>
      <c r="S6809"/>
      <c r="T6809"/>
      <c r="U6809"/>
      <c r="V6809"/>
      <c r="Y6809"/>
      <c r="Z6809"/>
      <c r="AA6809"/>
      <c r="AB6809"/>
      <c r="AC6809"/>
      <c r="AD6809"/>
      <c r="AE6809"/>
      <c r="AF6809"/>
      <c r="AG6809"/>
      <c r="AH6809"/>
      <c r="AI6809"/>
      <c r="AJ6809"/>
      <c r="AK6809"/>
      <c r="AL6809"/>
    </row>
    <row r="6810" spans="3:38" ht="15" customHeight="1" x14ac:dyDescent="0.35">
      <c r="C6810"/>
      <c r="D6810"/>
      <c r="E6810"/>
      <c r="F6810"/>
      <c r="G6810"/>
      <c r="H6810"/>
      <c r="I6810"/>
      <c r="J6810"/>
      <c r="K6810"/>
      <c r="L6810"/>
      <c r="M6810"/>
      <c r="N6810"/>
      <c r="O6810"/>
      <c r="S6810"/>
      <c r="T6810"/>
      <c r="U6810"/>
      <c r="V6810"/>
      <c r="Y6810"/>
      <c r="Z6810"/>
      <c r="AA6810"/>
      <c r="AB6810"/>
      <c r="AC6810"/>
      <c r="AD6810"/>
      <c r="AE6810"/>
      <c r="AF6810"/>
      <c r="AG6810"/>
      <c r="AH6810"/>
      <c r="AI6810"/>
      <c r="AJ6810"/>
      <c r="AK6810"/>
      <c r="AL6810"/>
    </row>
    <row r="6811" spans="3:38" ht="15" customHeight="1" x14ac:dyDescent="0.35">
      <c r="C6811"/>
      <c r="D6811"/>
      <c r="E6811"/>
      <c r="F6811"/>
      <c r="G6811"/>
      <c r="H6811"/>
      <c r="I6811"/>
      <c r="J6811"/>
      <c r="K6811"/>
      <c r="L6811"/>
      <c r="M6811"/>
      <c r="N6811"/>
      <c r="O6811"/>
      <c r="S6811"/>
      <c r="T6811"/>
      <c r="U6811"/>
      <c r="V6811"/>
      <c r="Y6811"/>
      <c r="Z6811"/>
      <c r="AA6811"/>
      <c r="AB6811"/>
      <c r="AC6811"/>
      <c r="AD6811"/>
      <c r="AE6811"/>
      <c r="AF6811"/>
      <c r="AG6811"/>
      <c r="AH6811"/>
      <c r="AI6811"/>
      <c r="AJ6811"/>
      <c r="AK6811"/>
      <c r="AL6811"/>
    </row>
    <row r="6812" spans="3:38" ht="15" customHeight="1" x14ac:dyDescent="0.35">
      <c r="C6812"/>
      <c r="D6812"/>
      <c r="E6812"/>
      <c r="F6812"/>
      <c r="G6812"/>
      <c r="H6812"/>
      <c r="I6812"/>
      <c r="J6812"/>
      <c r="K6812"/>
      <c r="L6812"/>
      <c r="M6812"/>
      <c r="N6812"/>
      <c r="O6812"/>
      <c r="S6812"/>
      <c r="T6812"/>
      <c r="U6812"/>
      <c r="V6812"/>
      <c r="Y6812"/>
      <c r="Z6812"/>
      <c r="AA6812"/>
      <c r="AB6812"/>
      <c r="AC6812"/>
      <c r="AD6812"/>
      <c r="AE6812"/>
      <c r="AF6812"/>
      <c r="AG6812"/>
      <c r="AH6812"/>
      <c r="AI6812"/>
      <c r="AJ6812"/>
      <c r="AK6812"/>
      <c r="AL6812"/>
    </row>
    <row r="6813" spans="3:38" ht="15" customHeight="1" x14ac:dyDescent="0.35">
      <c r="C6813"/>
      <c r="D6813"/>
      <c r="E6813"/>
      <c r="F6813"/>
      <c r="G6813"/>
      <c r="H6813"/>
      <c r="I6813"/>
      <c r="J6813"/>
      <c r="K6813"/>
      <c r="L6813"/>
      <c r="M6813"/>
      <c r="N6813"/>
      <c r="O6813"/>
      <c r="S6813"/>
      <c r="T6813"/>
      <c r="U6813"/>
      <c r="V6813"/>
      <c r="Y6813"/>
      <c r="Z6813"/>
      <c r="AA6813"/>
      <c r="AB6813"/>
      <c r="AC6813"/>
      <c r="AD6813"/>
      <c r="AE6813"/>
      <c r="AF6813"/>
      <c r="AG6813"/>
      <c r="AH6813"/>
      <c r="AI6813"/>
      <c r="AJ6813"/>
      <c r="AK6813"/>
      <c r="AL6813"/>
    </row>
    <row r="6814" spans="3:38" ht="15" customHeight="1" x14ac:dyDescent="0.35">
      <c r="C6814"/>
      <c r="D6814"/>
      <c r="E6814"/>
      <c r="F6814"/>
      <c r="G6814"/>
      <c r="H6814"/>
      <c r="I6814"/>
      <c r="J6814"/>
      <c r="K6814"/>
      <c r="L6814"/>
      <c r="M6814"/>
      <c r="N6814"/>
      <c r="O6814"/>
      <c r="S6814"/>
      <c r="T6814"/>
      <c r="U6814"/>
      <c r="V6814"/>
      <c r="Y6814"/>
      <c r="Z6814"/>
      <c r="AA6814"/>
      <c r="AB6814"/>
      <c r="AC6814"/>
      <c r="AD6814"/>
      <c r="AE6814"/>
      <c r="AF6814"/>
      <c r="AG6814"/>
      <c r="AH6814"/>
      <c r="AI6814"/>
      <c r="AJ6814"/>
      <c r="AK6814"/>
      <c r="AL6814"/>
    </row>
    <row r="6815" spans="3:38" ht="15" customHeight="1" x14ac:dyDescent="0.35">
      <c r="C6815"/>
      <c r="D6815"/>
      <c r="E6815"/>
      <c r="F6815"/>
      <c r="G6815"/>
      <c r="H6815"/>
      <c r="I6815"/>
      <c r="J6815"/>
      <c r="K6815"/>
      <c r="L6815"/>
      <c r="M6815"/>
      <c r="N6815"/>
      <c r="O6815"/>
      <c r="S6815"/>
      <c r="T6815"/>
      <c r="U6815"/>
      <c r="V6815"/>
      <c r="Y6815"/>
      <c r="Z6815"/>
      <c r="AA6815"/>
      <c r="AB6815"/>
      <c r="AC6815"/>
      <c r="AD6815"/>
      <c r="AE6815"/>
      <c r="AF6815"/>
      <c r="AG6815"/>
      <c r="AH6815"/>
      <c r="AI6815"/>
      <c r="AJ6815"/>
      <c r="AK6815"/>
      <c r="AL6815"/>
    </row>
    <row r="6816" spans="3:38" ht="15" customHeight="1" x14ac:dyDescent="0.35">
      <c r="C6816"/>
      <c r="D6816"/>
      <c r="E6816"/>
      <c r="F6816"/>
      <c r="G6816"/>
      <c r="H6816"/>
      <c r="I6816"/>
      <c r="J6816"/>
      <c r="K6816"/>
      <c r="L6816"/>
      <c r="M6816"/>
      <c r="N6816"/>
      <c r="O6816"/>
      <c r="S6816"/>
      <c r="T6816"/>
      <c r="U6816"/>
      <c r="V6816"/>
      <c r="Y6816"/>
      <c r="Z6816"/>
      <c r="AA6816"/>
      <c r="AB6816"/>
      <c r="AC6816"/>
      <c r="AD6816"/>
      <c r="AE6816"/>
      <c r="AF6816"/>
      <c r="AG6816"/>
      <c r="AH6816"/>
      <c r="AI6816"/>
      <c r="AJ6816"/>
      <c r="AK6816"/>
      <c r="AL6816"/>
    </row>
    <row r="6817" spans="3:38" ht="15" customHeight="1" x14ac:dyDescent="0.35">
      <c r="C6817"/>
      <c r="D6817"/>
      <c r="E6817"/>
      <c r="F6817"/>
      <c r="G6817"/>
      <c r="H6817"/>
      <c r="I6817"/>
      <c r="J6817"/>
      <c r="K6817"/>
      <c r="L6817"/>
      <c r="M6817"/>
      <c r="N6817"/>
      <c r="O6817"/>
      <c r="S6817"/>
      <c r="T6817"/>
      <c r="U6817"/>
      <c r="V6817"/>
      <c r="Y6817"/>
      <c r="Z6817"/>
      <c r="AA6817"/>
      <c r="AB6817"/>
      <c r="AC6817"/>
      <c r="AD6817"/>
      <c r="AE6817"/>
      <c r="AF6817"/>
      <c r="AG6817"/>
      <c r="AH6817"/>
      <c r="AI6817"/>
      <c r="AJ6817"/>
      <c r="AK6817"/>
      <c r="AL6817"/>
    </row>
    <row r="6818" spans="3:38" ht="15" customHeight="1" x14ac:dyDescent="0.35">
      <c r="C6818"/>
      <c r="D6818"/>
      <c r="E6818"/>
      <c r="F6818"/>
      <c r="G6818"/>
      <c r="H6818"/>
      <c r="I6818"/>
      <c r="J6818"/>
      <c r="K6818"/>
      <c r="L6818"/>
      <c r="M6818"/>
      <c r="N6818"/>
      <c r="O6818"/>
      <c r="S6818"/>
      <c r="T6818"/>
      <c r="U6818"/>
      <c r="V6818"/>
      <c r="Y6818"/>
      <c r="Z6818"/>
      <c r="AA6818"/>
      <c r="AB6818"/>
      <c r="AC6818"/>
      <c r="AD6818"/>
      <c r="AE6818"/>
      <c r="AF6818"/>
      <c r="AG6818"/>
      <c r="AH6818"/>
      <c r="AI6818"/>
      <c r="AJ6818"/>
      <c r="AK6818"/>
      <c r="AL6818"/>
    </row>
    <row r="6819" spans="3:38" ht="15" customHeight="1" x14ac:dyDescent="0.35">
      <c r="C6819"/>
      <c r="D6819"/>
      <c r="E6819"/>
      <c r="F6819"/>
      <c r="G6819"/>
      <c r="H6819"/>
      <c r="I6819"/>
      <c r="J6819"/>
      <c r="K6819"/>
      <c r="L6819"/>
      <c r="M6819"/>
      <c r="N6819"/>
      <c r="O6819"/>
      <c r="S6819"/>
      <c r="T6819"/>
      <c r="U6819"/>
      <c r="V6819"/>
      <c r="Y6819"/>
      <c r="Z6819"/>
      <c r="AA6819"/>
      <c r="AB6819"/>
      <c r="AC6819"/>
      <c r="AD6819"/>
      <c r="AE6819"/>
      <c r="AF6819"/>
      <c r="AG6819"/>
      <c r="AH6819"/>
      <c r="AI6819"/>
      <c r="AJ6819"/>
      <c r="AK6819"/>
      <c r="AL6819"/>
    </row>
    <row r="6820" spans="3:38" ht="15" customHeight="1" x14ac:dyDescent="0.35">
      <c r="C6820"/>
      <c r="D6820"/>
      <c r="E6820"/>
      <c r="F6820"/>
      <c r="G6820"/>
      <c r="H6820"/>
      <c r="I6820"/>
      <c r="J6820"/>
      <c r="K6820"/>
      <c r="L6820"/>
      <c r="M6820"/>
      <c r="N6820"/>
      <c r="O6820"/>
      <c r="S6820"/>
      <c r="T6820"/>
      <c r="U6820"/>
      <c r="V6820"/>
      <c r="Y6820"/>
      <c r="Z6820"/>
      <c r="AA6820"/>
      <c r="AB6820"/>
      <c r="AC6820"/>
      <c r="AD6820"/>
      <c r="AE6820"/>
      <c r="AF6820"/>
      <c r="AG6820"/>
      <c r="AH6820"/>
      <c r="AI6820"/>
      <c r="AJ6820"/>
      <c r="AK6820"/>
      <c r="AL6820"/>
    </row>
    <row r="6821" spans="3:38" ht="15" customHeight="1" x14ac:dyDescent="0.35">
      <c r="C6821"/>
      <c r="D6821"/>
      <c r="E6821"/>
      <c r="F6821"/>
      <c r="G6821"/>
      <c r="H6821"/>
      <c r="I6821"/>
      <c r="J6821"/>
      <c r="K6821"/>
      <c r="L6821"/>
      <c r="M6821"/>
      <c r="N6821"/>
      <c r="O6821"/>
      <c r="S6821"/>
      <c r="T6821"/>
      <c r="U6821"/>
      <c r="V6821"/>
      <c r="Y6821"/>
      <c r="Z6821"/>
      <c r="AA6821"/>
      <c r="AB6821"/>
      <c r="AC6821"/>
      <c r="AD6821"/>
      <c r="AE6821"/>
      <c r="AF6821"/>
      <c r="AG6821"/>
      <c r="AH6821"/>
      <c r="AI6821"/>
      <c r="AJ6821"/>
      <c r="AK6821"/>
      <c r="AL6821"/>
    </row>
    <row r="6822" spans="3:38" ht="15" customHeight="1" x14ac:dyDescent="0.35">
      <c r="C6822"/>
      <c r="D6822"/>
      <c r="E6822"/>
      <c r="F6822"/>
      <c r="G6822"/>
      <c r="H6822"/>
      <c r="I6822"/>
      <c r="J6822"/>
      <c r="K6822"/>
      <c r="L6822"/>
      <c r="M6822"/>
      <c r="N6822"/>
      <c r="O6822"/>
      <c r="S6822"/>
      <c r="T6822"/>
      <c r="U6822"/>
      <c r="V6822"/>
      <c r="Y6822"/>
      <c r="Z6822"/>
      <c r="AA6822"/>
      <c r="AB6822"/>
      <c r="AC6822"/>
      <c r="AD6822"/>
      <c r="AE6822"/>
      <c r="AF6822"/>
      <c r="AG6822"/>
      <c r="AH6822"/>
      <c r="AI6822"/>
      <c r="AJ6822"/>
      <c r="AK6822"/>
      <c r="AL6822"/>
    </row>
    <row r="6823" spans="3:38" ht="15" customHeight="1" x14ac:dyDescent="0.35">
      <c r="C6823"/>
      <c r="D6823"/>
      <c r="E6823"/>
      <c r="F6823"/>
      <c r="G6823"/>
      <c r="H6823"/>
      <c r="I6823"/>
      <c r="J6823"/>
      <c r="K6823"/>
      <c r="L6823"/>
      <c r="M6823"/>
      <c r="N6823"/>
      <c r="O6823"/>
      <c r="S6823"/>
      <c r="T6823"/>
      <c r="U6823"/>
      <c r="V6823"/>
      <c r="Y6823"/>
      <c r="Z6823"/>
      <c r="AA6823"/>
      <c r="AB6823"/>
      <c r="AC6823"/>
      <c r="AD6823"/>
      <c r="AE6823"/>
      <c r="AF6823"/>
      <c r="AG6823"/>
      <c r="AH6823"/>
      <c r="AI6823"/>
      <c r="AJ6823"/>
      <c r="AK6823"/>
      <c r="AL6823"/>
    </row>
    <row r="6824" spans="3:38" ht="15" customHeight="1" x14ac:dyDescent="0.35">
      <c r="C6824"/>
      <c r="D6824"/>
      <c r="E6824"/>
      <c r="F6824"/>
      <c r="G6824"/>
      <c r="H6824"/>
      <c r="I6824"/>
      <c r="J6824"/>
      <c r="K6824"/>
      <c r="L6824"/>
      <c r="M6824"/>
      <c r="N6824"/>
      <c r="O6824"/>
      <c r="S6824"/>
      <c r="T6824"/>
      <c r="U6824"/>
      <c r="V6824"/>
      <c r="Y6824"/>
      <c r="Z6824"/>
      <c r="AA6824"/>
      <c r="AB6824"/>
      <c r="AC6824"/>
      <c r="AD6824"/>
      <c r="AE6824"/>
      <c r="AF6824"/>
      <c r="AG6824"/>
      <c r="AH6824"/>
      <c r="AI6824"/>
      <c r="AJ6824"/>
      <c r="AK6824"/>
      <c r="AL6824"/>
    </row>
    <row r="6825" spans="3:38" ht="15" customHeight="1" x14ac:dyDescent="0.35">
      <c r="C6825"/>
      <c r="D6825"/>
      <c r="E6825"/>
      <c r="F6825"/>
      <c r="G6825"/>
      <c r="H6825"/>
      <c r="I6825"/>
      <c r="J6825"/>
      <c r="K6825"/>
      <c r="L6825"/>
      <c r="M6825"/>
      <c r="N6825"/>
      <c r="O6825"/>
      <c r="S6825"/>
      <c r="T6825"/>
      <c r="U6825"/>
      <c r="V6825"/>
      <c r="Y6825"/>
      <c r="Z6825"/>
      <c r="AA6825"/>
      <c r="AB6825"/>
      <c r="AC6825"/>
      <c r="AD6825"/>
      <c r="AE6825"/>
      <c r="AF6825"/>
      <c r="AG6825"/>
      <c r="AH6825"/>
      <c r="AI6825"/>
      <c r="AJ6825"/>
      <c r="AK6825"/>
      <c r="AL6825"/>
    </row>
    <row r="6826" spans="3:38" ht="15" customHeight="1" x14ac:dyDescent="0.35">
      <c r="C6826"/>
      <c r="D6826"/>
      <c r="E6826"/>
      <c r="F6826"/>
      <c r="G6826"/>
      <c r="H6826"/>
      <c r="I6826"/>
      <c r="J6826"/>
      <c r="K6826"/>
      <c r="L6826"/>
      <c r="M6826"/>
      <c r="N6826"/>
      <c r="O6826"/>
      <c r="S6826"/>
      <c r="T6826"/>
      <c r="U6826"/>
      <c r="V6826"/>
      <c r="Y6826"/>
      <c r="Z6826"/>
      <c r="AA6826"/>
      <c r="AB6826"/>
      <c r="AC6826"/>
      <c r="AD6826"/>
      <c r="AE6826"/>
      <c r="AF6826"/>
      <c r="AG6826"/>
      <c r="AH6826"/>
      <c r="AI6826"/>
      <c r="AJ6826"/>
      <c r="AK6826"/>
      <c r="AL6826"/>
    </row>
    <row r="6827" spans="3:38" ht="15" customHeight="1" x14ac:dyDescent="0.35">
      <c r="C6827"/>
      <c r="D6827"/>
      <c r="E6827"/>
      <c r="F6827"/>
      <c r="G6827"/>
      <c r="H6827"/>
      <c r="I6827"/>
      <c r="J6827"/>
      <c r="K6827"/>
      <c r="L6827"/>
      <c r="M6827"/>
      <c r="N6827"/>
      <c r="O6827"/>
      <c r="S6827"/>
      <c r="T6827"/>
      <c r="U6827"/>
      <c r="V6827"/>
      <c r="Y6827"/>
      <c r="Z6827"/>
      <c r="AA6827"/>
      <c r="AB6827"/>
      <c r="AC6827"/>
      <c r="AD6827"/>
      <c r="AE6827"/>
      <c r="AF6827"/>
      <c r="AG6827"/>
      <c r="AH6827"/>
      <c r="AI6827"/>
      <c r="AJ6827"/>
      <c r="AK6827"/>
      <c r="AL6827"/>
    </row>
    <row r="6828" spans="3:38" ht="15" customHeight="1" x14ac:dyDescent="0.35">
      <c r="C6828"/>
      <c r="D6828"/>
      <c r="E6828"/>
      <c r="F6828"/>
      <c r="G6828"/>
      <c r="H6828"/>
      <c r="I6828"/>
      <c r="J6828"/>
      <c r="K6828"/>
      <c r="L6828"/>
      <c r="M6828"/>
      <c r="N6828"/>
      <c r="O6828"/>
      <c r="S6828"/>
      <c r="T6828"/>
      <c r="U6828"/>
      <c r="V6828"/>
      <c r="Y6828"/>
      <c r="Z6828"/>
      <c r="AA6828"/>
      <c r="AB6828"/>
      <c r="AC6828"/>
      <c r="AD6828"/>
      <c r="AE6828"/>
      <c r="AF6828"/>
      <c r="AG6828"/>
      <c r="AH6828"/>
      <c r="AI6828"/>
      <c r="AJ6828"/>
      <c r="AK6828"/>
      <c r="AL6828"/>
    </row>
    <row r="6829" spans="3:38" ht="15" customHeight="1" x14ac:dyDescent="0.35">
      <c r="C6829"/>
      <c r="D6829"/>
      <c r="E6829"/>
      <c r="F6829"/>
      <c r="G6829"/>
      <c r="H6829"/>
      <c r="I6829"/>
      <c r="J6829"/>
      <c r="K6829"/>
      <c r="L6829"/>
      <c r="M6829"/>
      <c r="N6829"/>
      <c r="O6829"/>
      <c r="S6829"/>
      <c r="T6829"/>
      <c r="U6829"/>
      <c r="V6829"/>
      <c r="Y6829"/>
      <c r="Z6829"/>
      <c r="AA6829"/>
      <c r="AB6829"/>
      <c r="AC6829"/>
      <c r="AD6829"/>
      <c r="AE6829"/>
      <c r="AF6829"/>
      <c r="AG6829"/>
      <c r="AH6829"/>
      <c r="AI6829"/>
      <c r="AJ6829"/>
      <c r="AK6829"/>
      <c r="AL6829"/>
    </row>
    <row r="6830" spans="3:38" ht="15" customHeight="1" x14ac:dyDescent="0.35">
      <c r="C6830"/>
      <c r="D6830"/>
      <c r="E6830"/>
      <c r="F6830"/>
      <c r="G6830"/>
      <c r="H6830"/>
      <c r="I6830"/>
      <c r="J6830"/>
      <c r="K6830"/>
      <c r="L6830"/>
      <c r="M6830"/>
      <c r="N6830"/>
      <c r="O6830"/>
      <c r="S6830"/>
      <c r="T6830"/>
      <c r="U6830"/>
      <c r="V6830"/>
      <c r="Y6830"/>
      <c r="Z6830"/>
      <c r="AA6830"/>
      <c r="AB6830"/>
      <c r="AC6830"/>
      <c r="AD6830"/>
      <c r="AE6830"/>
      <c r="AF6830"/>
      <c r="AG6830"/>
      <c r="AH6830"/>
      <c r="AI6830"/>
      <c r="AJ6830"/>
      <c r="AK6830"/>
      <c r="AL6830"/>
    </row>
    <row r="6831" spans="3:38" ht="15" customHeight="1" x14ac:dyDescent="0.35">
      <c r="C6831"/>
      <c r="D6831"/>
      <c r="E6831"/>
      <c r="F6831"/>
      <c r="G6831"/>
      <c r="H6831"/>
      <c r="I6831"/>
      <c r="J6831"/>
      <c r="K6831"/>
      <c r="L6831"/>
      <c r="M6831"/>
      <c r="N6831"/>
      <c r="O6831"/>
      <c r="S6831"/>
      <c r="T6831"/>
      <c r="U6831"/>
      <c r="V6831"/>
      <c r="Y6831"/>
      <c r="Z6831"/>
      <c r="AA6831"/>
      <c r="AB6831"/>
      <c r="AC6831"/>
      <c r="AD6831"/>
      <c r="AE6831"/>
      <c r="AF6831"/>
      <c r="AG6831"/>
      <c r="AH6831"/>
      <c r="AI6831"/>
      <c r="AJ6831"/>
      <c r="AK6831"/>
      <c r="AL6831"/>
    </row>
    <row r="6832" spans="3:38" ht="15" customHeight="1" x14ac:dyDescent="0.35">
      <c r="C6832"/>
      <c r="D6832"/>
      <c r="E6832"/>
      <c r="F6832"/>
      <c r="G6832"/>
      <c r="H6832"/>
      <c r="I6832"/>
      <c r="J6832"/>
      <c r="K6832"/>
      <c r="L6832"/>
      <c r="M6832"/>
      <c r="N6832"/>
      <c r="O6832"/>
      <c r="S6832"/>
      <c r="T6832"/>
      <c r="U6832"/>
      <c r="V6832"/>
      <c r="Y6832"/>
      <c r="Z6832"/>
      <c r="AA6832"/>
      <c r="AB6832"/>
      <c r="AC6832"/>
      <c r="AD6832"/>
      <c r="AE6832"/>
      <c r="AF6832"/>
      <c r="AG6832"/>
      <c r="AH6832"/>
      <c r="AI6832"/>
      <c r="AJ6832"/>
      <c r="AK6832"/>
      <c r="AL6832"/>
    </row>
    <row r="6833" spans="3:38" ht="15" customHeight="1" x14ac:dyDescent="0.35">
      <c r="C6833"/>
      <c r="D6833"/>
      <c r="E6833"/>
      <c r="F6833"/>
      <c r="G6833"/>
      <c r="H6833"/>
      <c r="I6833"/>
      <c r="J6833"/>
      <c r="K6833"/>
      <c r="L6833"/>
      <c r="M6833"/>
      <c r="N6833"/>
      <c r="O6833"/>
      <c r="S6833"/>
      <c r="T6833"/>
      <c r="U6833"/>
      <c r="V6833"/>
      <c r="Y6833"/>
      <c r="Z6833"/>
      <c r="AA6833"/>
      <c r="AB6833"/>
      <c r="AC6833"/>
      <c r="AD6833"/>
      <c r="AE6833"/>
      <c r="AF6833"/>
      <c r="AG6833"/>
      <c r="AH6833"/>
      <c r="AI6833"/>
      <c r="AJ6833"/>
      <c r="AK6833"/>
      <c r="AL6833"/>
    </row>
    <row r="6834" spans="3:38" ht="15" customHeight="1" x14ac:dyDescent="0.35">
      <c r="C6834"/>
      <c r="D6834"/>
      <c r="E6834"/>
      <c r="F6834"/>
      <c r="G6834"/>
      <c r="H6834"/>
      <c r="I6834"/>
      <c r="J6834"/>
      <c r="K6834"/>
      <c r="L6834"/>
      <c r="M6834"/>
      <c r="N6834"/>
      <c r="O6834"/>
      <c r="S6834"/>
      <c r="T6834"/>
      <c r="U6834"/>
      <c r="V6834"/>
      <c r="Y6834"/>
      <c r="Z6834"/>
      <c r="AA6834"/>
      <c r="AB6834"/>
      <c r="AC6834"/>
      <c r="AD6834"/>
      <c r="AE6834"/>
      <c r="AF6834"/>
      <c r="AG6834"/>
      <c r="AH6834"/>
      <c r="AI6834"/>
      <c r="AJ6834"/>
      <c r="AK6834"/>
      <c r="AL6834"/>
    </row>
    <row r="6835" spans="3:38" ht="15" customHeight="1" x14ac:dyDescent="0.35">
      <c r="C6835"/>
      <c r="D6835"/>
      <c r="E6835"/>
      <c r="F6835"/>
      <c r="G6835"/>
      <c r="H6835"/>
      <c r="I6835"/>
      <c r="J6835"/>
      <c r="K6835"/>
      <c r="L6835"/>
      <c r="M6835"/>
      <c r="N6835"/>
      <c r="O6835"/>
      <c r="S6835"/>
      <c r="T6835"/>
      <c r="U6835"/>
      <c r="V6835"/>
      <c r="Y6835"/>
      <c r="Z6835"/>
      <c r="AA6835"/>
      <c r="AB6835"/>
      <c r="AC6835"/>
      <c r="AD6835"/>
      <c r="AE6835"/>
      <c r="AF6835"/>
      <c r="AG6835"/>
      <c r="AH6835"/>
      <c r="AI6835"/>
      <c r="AJ6835"/>
      <c r="AK6835"/>
      <c r="AL6835"/>
    </row>
    <row r="6836" spans="3:38" ht="15" customHeight="1" x14ac:dyDescent="0.35">
      <c r="C6836"/>
      <c r="D6836"/>
      <c r="E6836"/>
      <c r="F6836"/>
      <c r="G6836"/>
      <c r="H6836"/>
      <c r="I6836"/>
      <c r="J6836"/>
      <c r="K6836"/>
      <c r="L6836"/>
      <c r="M6836"/>
      <c r="N6836"/>
      <c r="O6836"/>
      <c r="S6836"/>
      <c r="T6836"/>
      <c r="U6836"/>
      <c r="V6836"/>
      <c r="Y6836"/>
      <c r="Z6836"/>
      <c r="AA6836"/>
      <c r="AB6836"/>
      <c r="AC6836"/>
      <c r="AD6836"/>
      <c r="AE6836"/>
      <c r="AF6836"/>
      <c r="AG6836"/>
      <c r="AH6836"/>
      <c r="AI6836"/>
      <c r="AJ6836"/>
      <c r="AK6836"/>
      <c r="AL6836"/>
    </row>
    <row r="6837" spans="3:38" ht="15" customHeight="1" x14ac:dyDescent="0.35">
      <c r="C6837"/>
      <c r="D6837"/>
      <c r="E6837"/>
      <c r="F6837"/>
      <c r="G6837"/>
      <c r="H6837"/>
      <c r="I6837"/>
      <c r="J6837"/>
      <c r="K6837"/>
      <c r="L6837"/>
      <c r="M6837"/>
      <c r="N6837"/>
      <c r="O6837"/>
      <c r="S6837"/>
      <c r="T6837"/>
      <c r="U6837"/>
      <c r="V6837"/>
      <c r="Y6837"/>
      <c r="Z6837"/>
      <c r="AA6837"/>
      <c r="AB6837"/>
      <c r="AC6837"/>
      <c r="AD6837"/>
      <c r="AE6837"/>
      <c r="AF6837"/>
      <c r="AG6837"/>
      <c r="AH6837"/>
      <c r="AI6837"/>
      <c r="AJ6837"/>
      <c r="AK6837"/>
      <c r="AL6837"/>
    </row>
    <row r="6838" spans="3:38" ht="15" customHeight="1" x14ac:dyDescent="0.35">
      <c r="C6838"/>
      <c r="D6838"/>
      <c r="E6838"/>
      <c r="F6838"/>
      <c r="G6838"/>
      <c r="H6838"/>
      <c r="I6838"/>
      <c r="J6838"/>
      <c r="K6838"/>
      <c r="L6838"/>
      <c r="M6838"/>
      <c r="N6838"/>
      <c r="O6838"/>
      <c r="S6838"/>
      <c r="T6838"/>
      <c r="U6838"/>
      <c r="V6838"/>
      <c r="Y6838"/>
      <c r="Z6838"/>
      <c r="AA6838"/>
      <c r="AB6838"/>
      <c r="AC6838"/>
      <c r="AD6838"/>
      <c r="AE6838"/>
      <c r="AF6838"/>
      <c r="AG6838"/>
      <c r="AH6838"/>
      <c r="AI6838"/>
      <c r="AJ6838"/>
      <c r="AK6838"/>
      <c r="AL6838"/>
    </row>
    <row r="6839" spans="3:38" ht="15" customHeight="1" x14ac:dyDescent="0.35">
      <c r="C6839"/>
      <c r="D6839"/>
      <c r="E6839"/>
      <c r="F6839"/>
      <c r="G6839"/>
      <c r="H6839"/>
      <c r="I6839"/>
      <c r="J6839"/>
      <c r="K6839"/>
      <c r="L6839"/>
      <c r="M6839"/>
      <c r="N6839"/>
      <c r="O6839"/>
      <c r="S6839"/>
      <c r="T6839"/>
      <c r="U6839"/>
      <c r="V6839"/>
      <c r="Y6839"/>
      <c r="Z6839"/>
      <c r="AA6839"/>
      <c r="AB6839"/>
      <c r="AC6839"/>
      <c r="AD6839"/>
      <c r="AE6839"/>
      <c r="AF6839"/>
      <c r="AG6839"/>
      <c r="AH6839"/>
      <c r="AI6839"/>
      <c r="AJ6839"/>
      <c r="AK6839"/>
      <c r="AL6839"/>
    </row>
    <row r="6840" spans="3:38" ht="15" customHeight="1" x14ac:dyDescent="0.35">
      <c r="C6840"/>
      <c r="D6840"/>
      <c r="E6840"/>
      <c r="F6840"/>
      <c r="G6840"/>
      <c r="H6840"/>
      <c r="I6840"/>
      <c r="J6840"/>
      <c r="K6840"/>
      <c r="L6840"/>
      <c r="M6840"/>
      <c r="N6840"/>
      <c r="O6840"/>
      <c r="S6840"/>
      <c r="T6840"/>
      <c r="U6840"/>
      <c r="V6840"/>
      <c r="Y6840"/>
      <c r="Z6840"/>
      <c r="AA6840"/>
      <c r="AB6840"/>
      <c r="AC6840"/>
      <c r="AD6840"/>
      <c r="AE6840"/>
      <c r="AF6840"/>
      <c r="AG6840"/>
      <c r="AH6840"/>
      <c r="AI6840"/>
      <c r="AJ6840"/>
      <c r="AK6840"/>
      <c r="AL6840"/>
    </row>
    <row r="6841" spans="3:38" ht="15" customHeight="1" x14ac:dyDescent="0.35">
      <c r="C6841"/>
      <c r="D6841"/>
      <c r="E6841"/>
      <c r="F6841"/>
      <c r="G6841"/>
      <c r="H6841"/>
      <c r="I6841"/>
      <c r="J6841"/>
      <c r="K6841"/>
      <c r="L6841"/>
      <c r="M6841"/>
      <c r="N6841"/>
      <c r="O6841"/>
      <c r="S6841"/>
      <c r="T6841"/>
      <c r="U6841"/>
      <c r="V6841"/>
      <c r="Y6841"/>
      <c r="Z6841"/>
      <c r="AA6841"/>
      <c r="AB6841"/>
      <c r="AC6841"/>
      <c r="AD6841"/>
      <c r="AE6841"/>
      <c r="AF6841"/>
      <c r="AG6841"/>
      <c r="AH6841"/>
      <c r="AI6841"/>
      <c r="AJ6841"/>
      <c r="AK6841"/>
      <c r="AL6841"/>
    </row>
    <row r="6842" spans="3:38" ht="15" customHeight="1" x14ac:dyDescent="0.35">
      <c r="C6842"/>
      <c r="D6842"/>
      <c r="E6842"/>
      <c r="F6842"/>
      <c r="G6842"/>
      <c r="H6842"/>
      <c r="I6842"/>
      <c r="J6842"/>
      <c r="K6842"/>
      <c r="L6842"/>
      <c r="M6842"/>
      <c r="N6842"/>
      <c r="O6842"/>
      <c r="S6842"/>
      <c r="T6842"/>
      <c r="U6842"/>
      <c r="V6842"/>
      <c r="Y6842"/>
      <c r="Z6842"/>
      <c r="AA6842"/>
      <c r="AB6842"/>
      <c r="AC6842"/>
      <c r="AD6842"/>
      <c r="AE6842"/>
      <c r="AF6842"/>
      <c r="AG6842"/>
      <c r="AH6842"/>
      <c r="AI6842"/>
      <c r="AJ6842"/>
      <c r="AK6842"/>
      <c r="AL6842"/>
    </row>
    <row r="6843" spans="3:38" ht="15" customHeight="1" x14ac:dyDescent="0.35">
      <c r="C6843"/>
      <c r="D6843"/>
      <c r="E6843"/>
      <c r="F6843"/>
      <c r="G6843"/>
      <c r="H6843"/>
      <c r="I6843"/>
      <c r="J6843"/>
      <c r="K6843"/>
      <c r="L6843"/>
      <c r="M6843"/>
      <c r="N6843"/>
      <c r="O6843"/>
      <c r="S6843"/>
      <c r="T6843"/>
      <c r="U6843"/>
      <c r="V6843"/>
      <c r="Y6843"/>
      <c r="Z6843"/>
      <c r="AA6843"/>
      <c r="AB6843"/>
      <c r="AC6843"/>
      <c r="AD6843"/>
      <c r="AE6843"/>
      <c r="AF6843"/>
      <c r="AG6843"/>
      <c r="AH6843"/>
      <c r="AI6843"/>
      <c r="AJ6843"/>
      <c r="AK6843"/>
      <c r="AL6843"/>
    </row>
    <row r="6844" spans="3:38" ht="15" customHeight="1" x14ac:dyDescent="0.35">
      <c r="C6844"/>
      <c r="D6844"/>
      <c r="E6844"/>
      <c r="F6844"/>
      <c r="G6844"/>
      <c r="H6844"/>
      <c r="I6844"/>
      <c r="J6844"/>
      <c r="K6844"/>
      <c r="L6844"/>
      <c r="M6844"/>
      <c r="N6844"/>
      <c r="O6844"/>
      <c r="S6844"/>
      <c r="T6844"/>
      <c r="U6844"/>
      <c r="V6844"/>
      <c r="Y6844"/>
      <c r="Z6844"/>
      <c r="AA6844"/>
      <c r="AB6844"/>
      <c r="AC6844"/>
      <c r="AD6844"/>
      <c r="AE6844"/>
      <c r="AF6844"/>
      <c r="AG6844"/>
      <c r="AH6844"/>
      <c r="AI6844"/>
      <c r="AJ6844"/>
      <c r="AK6844"/>
      <c r="AL6844"/>
    </row>
    <row r="6845" spans="3:38" ht="15" customHeight="1" x14ac:dyDescent="0.35">
      <c r="C6845"/>
      <c r="D6845"/>
      <c r="E6845"/>
      <c r="F6845"/>
      <c r="G6845"/>
      <c r="H6845"/>
      <c r="I6845"/>
      <c r="J6845"/>
      <c r="K6845"/>
      <c r="L6845"/>
      <c r="M6845"/>
      <c r="N6845"/>
      <c r="O6845"/>
      <c r="S6845"/>
      <c r="T6845"/>
      <c r="U6845"/>
      <c r="V6845"/>
      <c r="Y6845"/>
      <c r="Z6845"/>
      <c r="AA6845"/>
      <c r="AB6845"/>
      <c r="AC6845"/>
      <c r="AD6845"/>
      <c r="AE6845"/>
      <c r="AF6845"/>
      <c r="AG6845"/>
      <c r="AH6845"/>
      <c r="AI6845"/>
      <c r="AJ6845"/>
      <c r="AK6845"/>
      <c r="AL6845"/>
    </row>
    <row r="6846" spans="3:38" ht="15" customHeight="1" x14ac:dyDescent="0.35">
      <c r="C6846"/>
      <c r="D6846"/>
      <c r="E6846"/>
      <c r="F6846"/>
      <c r="G6846"/>
      <c r="H6846"/>
      <c r="I6846"/>
      <c r="J6846"/>
      <c r="K6846"/>
      <c r="L6846"/>
      <c r="M6846"/>
      <c r="N6846"/>
      <c r="O6846"/>
      <c r="S6846"/>
      <c r="T6846"/>
      <c r="U6846"/>
      <c r="V6846"/>
      <c r="Y6846"/>
      <c r="Z6846"/>
      <c r="AA6846"/>
      <c r="AB6846"/>
      <c r="AC6846"/>
      <c r="AD6846"/>
      <c r="AE6846"/>
      <c r="AF6846"/>
      <c r="AG6846"/>
      <c r="AH6846"/>
      <c r="AI6846"/>
      <c r="AJ6846"/>
      <c r="AK6846"/>
      <c r="AL6846"/>
    </row>
    <row r="6847" spans="3:38" ht="15" customHeight="1" x14ac:dyDescent="0.35">
      <c r="C6847"/>
      <c r="D6847"/>
      <c r="E6847"/>
      <c r="F6847"/>
      <c r="G6847"/>
      <c r="H6847"/>
      <c r="I6847"/>
      <c r="J6847"/>
      <c r="K6847"/>
      <c r="L6847"/>
      <c r="M6847"/>
      <c r="N6847"/>
      <c r="O6847"/>
      <c r="S6847"/>
      <c r="T6847"/>
      <c r="U6847"/>
      <c r="V6847"/>
      <c r="Y6847"/>
      <c r="Z6847"/>
      <c r="AA6847"/>
      <c r="AB6847"/>
      <c r="AC6847"/>
      <c r="AD6847"/>
      <c r="AE6847"/>
      <c r="AF6847"/>
      <c r="AG6847"/>
      <c r="AH6847"/>
      <c r="AI6847"/>
      <c r="AJ6847"/>
      <c r="AK6847"/>
      <c r="AL6847"/>
    </row>
    <row r="6848" spans="3:38" ht="15" customHeight="1" x14ac:dyDescent="0.35">
      <c r="C6848"/>
      <c r="D6848"/>
      <c r="E6848"/>
      <c r="F6848"/>
      <c r="G6848"/>
      <c r="H6848"/>
      <c r="I6848"/>
      <c r="J6848"/>
      <c r="K6848"/>
      <c r="L6848"/>
      <c r="M6848"/>
      <c r="N6848"/>
      <c r="O6848"/>
      <c r="S6848"/>
      <c r="T6848"/>
      <c r="U6848"/>
      <c r="V6848"/>
      <c r="Y6848"/>
      <c r="Z6848"/>
      <c r="AA6848"/>
      <c r="AB6848"/>
      <c r="AC6848"/>
      <c r="AD6848"/>
      <c r="AE6848"/>
      <c r="AF6848"/>
      <c r="AG6848"/>
      <c r="AH6848"/>
      <c r="AI6848"/>
      <c r="AJ6848"/>
      <c r="AK6848"/>
      <c r="AL6848"/>
    </row>
    <row r="6849" spans="3:38" ht="15" customHeight="1" x14ac:dyDescent="0.35">
      <c r="C6849"/>
      <c r="D6849"/>
      <c r="E6849"/>
      <c r="F6849"/>
      <c r="G6849"/>
      <c r="H6849"/>
      <c r="I6849"/>
      <c r="J6849"/>
      <c r="K6849"/>
      <c r="L6849"/>
      <c r="M6849"/>
      <c r="N6849"/>
      <c r="O6849"/>
      <c r="S6849"/>
      <c r="T6849"/>
      <c r="U6849"/>
      <c r="V6849"/>
      <c r="Y6849"/>
      <c r="Z6849"/>
      <c r="AA6849"/>
      <c r="AB6849"/>
      <c r="AC6849"/>
      <c r="AD6849"/>
      <c r="AE6849"/>
      <c r="AF6849"/>
      <c r="AG6849"/>
      <c r="AH6849"/>
      <c r="AI6849"/>
      <c r="AJ6849"/>
      <c r="AK6849"/>
      <c r="AL6849"/>
    </row>
    <row r="6850" spans="3:38" ht="15" customHeight="1" x14ac:dyDescent="0.35">
      <c r="C6850"/>
      <c r="D6850"/>
      <c r="E6850"/>
      <c r="F6850"/>
      <c r="G6850"/>
      <c r="H6850"/>
      <c r="I6850"/>
      <c r="J6850"/>
      <c r="K6850"/>
      <c r="L6850"/>
      <c r="M6850"/>
      <c r="N6850"/>
      <c r="O6850"/>
      <c r="S6850"/>
      <c r="T6850"/>
      <c r="U6850"/>
      <c r="V6850"/>
      <c r="Y6850"/>
      <c r="Z6850"/>
      <c r="AA6850"/>
      <c r="AB6850"/>
      <c r="AC6850"/>
      <c r="AD6850"/>
      <c r="AE6850"/>
      <c r="AF6850"/>
      <c r="AG6850"/>
      <c r="AH6850"/>
      <c r="AI6850"/>
      <c r="AJ6850"/>
      <c r="AK6850"/>
      <c r="AL6850"/>
    </row>
    <row r="6851" spans="3:38" ht="15" customHeight="1" x14ac:dyDescent="0.35">
      <c r="C6851"/>
      <c r="D6851"/>
      <c r="E6851"/>
      <c r="F6851"/>
      <c r="G6851"/>
      <c r="H6851"/>
      <c r="I6851"/>
      <c r="J6851"/>
      <c r="K6851"/>
      <c r="L6851"/>
      <c r="M6851"/>
      <c r="N6851"/>
      <c r="O6851"/>
      <c r="S6851"/>
      <c r="T6851"/>
      <c r="U6851"/>
      <c r="V6851"/>
      <c r="Y6851"/>
      <c r="Z6851"/>
      <c r="AA6851"/>
      <c r="AB6851"/>
      <c r="AC6851"/>
      <c r="AD6851"/>
      <c r="AE6851"/>
      <c r="AF6851"/>
      <c r="AG6851"/>
      <c r="AH6851"/>
      <c r="AI6851"/>
      <c r="AJ6851"/>
      <c r="AK6851"/>
      <c r="AL6851"/>
    </row>
    <row r="6852" spans="3:38" ht="15" customHeight="1" x14ac:dyDescent="0.35">
      <c r="C6852"/>
      <c r="D6852"/>
      <c r="E6852"/>
      <c r="F6852"/>
      <c r="G6852"/>
      <c r="H6852"/>
      <c r="I6852"/>
      <c r="J6852"/>
      <c r="K6852"/>
      <c r="L6852"/>
      <c r="M6852"/>
      <c r="N6852"/>
      <c r="O6852"/>
      <c r="S6852"/>
      <c r="T6852"/>
      <c r="U6852"/>
      <c r="V6852"/>
      <c r="Y6852"/>
      <c r="Z6852"/>
      <c r="AA6852"/>
      <c r="AB6852"/>
      <c r="AC6852"/>
      <c r="AD6852"/>
      <c r="AE6852"/>
      <c r="AF6852"/>
      <c r="AG6852"/>
      <c r="AH6852"/>
      <c r="AI6852"/>
      <c r="AJ6852"/>
      <c r="AK6852"/>
      <c r="AL6852"/>
    </row>
    <row r="6853" spans="3:38" ht="15" customHeight="1" x14ac:dyDescent="0.35">
      <c r="C6853"/>
      <c r="D6853"/>
      <c r="E6853"/>
      <c r="F6853"/>
      <c r="G6853"/>
      <c r="H6853"/>
      <c r="I6853"/>
      <c r="J6853"/>
      <c r="K6853"/>
      <c r="L6853"/>
      <c r="M6853"/>
      <c r="N6853"/>
      <c r="O6853"/>
      <c r="S6853"/>
      <c r="T6853"/>
      <c r="U6853"/>
      <c r="V6853"/>
      <c r="Y6853"/>
      <c r="Z6853"/>
      <c r="AA6853"/>
      <c r="AB6853"/>
      <c r="AC6853"/>
      <c r="AD6853"/>
      <c r="AE6853"/>
      <c r="AF6853"/>
      <c r="AG6853"/>
      <c r="AH6853"/>
      <c r="AI6853"/>
      <c r="AJ6853"/>
      <c r="AK6853"/>
      <c r="AL6853"/>
    </row>
    <row r="6854" spans="3:38" ht="15" customHeight="1" x14ac:dyDescent="0.35">
      <c r="C6854"/>
      <c r="D6854"/>
      <c r="E6854"/>
      <c r="F6854"/>
      <c r="G6854"/>
      <c r="H6854"/>
      <c r="I6854"/>
      <c r="J6854"/>
      <c r="K6854"/>
      <c r="L6854"/>
      <c r="M6854"/>
      <c r="N6854"/>
      <c r="O6854"/>
      <c r="S6854"/>
      <c r="T6854"/>
      <c r="U6854"/>
      <c r="V6854"/>
      <c r="Y6854"/>
      <c r="Z6854"/>
      <c r="AA6854"/>
      <c r="AB6854"/>
      <c r="AC6854"/>
      <c r="AD6854"/>
      <c r="AE6854"/>
      <c r="AF6854"/>
      <c r="AG6854"/>
      <c r="AH6854"/>
      <c r="AI6854"/>
      <c r="AJ6854"/>
      <c r="AK6854"/>
      <c r="AL6854"/>
    </row>
    <row r="6855" spans="3:38" ht="15" customHeight="1" x14ac:dyDescent="0.35">
      <c r="C6855"/>
      <c r="D6855"/>
      <c r="E6855"/>
      <c r="F6855"/>
      <c r="G6855"/>
      <c r="H6855"/>
      <c r="I6855"/>
      <c r="J6855"/>
      <c r="K6855"/>
      <c r="L6855"/>
      <c r="M6855"/>
      <c r="N6855"/>
      <c r="O6855"/>
      <c r="S6855"/>
      <c r="T6855"/>
      <c r="U6855"/>
      <c r="V6855"/>
      <c r="Y6855"/>
      <c r="Z6855"/>
      <c r="AA6855"/>
      <c r="AB6855"/>
      <c r="AC6855"/>
      <c r="AD6855"/>
      <c r="AE6855"/>
      <c r="AF6855"/>
      <c r="AG6855"/>
      <c r="AH6855"/>
      <c r="AI6855"/>
      <c r="AJ6855"/>
      <c r="AK6855"/>
      <c r="AL6855"/>
    </row>
    <row r="6856" spans="3:38" ht="15" customHeight="1" x14ac:dyDescent="0.35">
      <c r="C6856"/>
      <c r="D6856"/>
      <c r="E6856"/>
      <c r="F6856"/>
      <c r="G6856"/>
      <c r="H6856"/>
      <c r="I6856"/>
      <c r="J6856"/>
      <c r="K6856"/>
      <c r="L6856"/>
      <c r="M6856"/>
      <c r="N6856"/>
      <c r="O6856"/>
      <c r="S6856"/>
      <c r="T6856"/>
      <c r="U6856"/>
      <c r="V6856"/>
      <c r="Y6856"/>
      <c r="Z6856"/>
      <c r="AA6856"/>
      <c r="AB6856"/>
      <c r="AC6856"/>
      <c r="AD6856"/>
      <c r="AE6856"/>
      <c r="AF6856"/>
      <c r="AG6856"/>
      <c r="AH6856"/>
      <c r="AI6856"/>
      <c r="AJ6856"/>
      <c r="AK6856"/>
      <c r="AL6856"/>
    </row>
    <row r="6857" spans="3:38" ht="15" customHeight="1" x14ac:dyDescent="0.35">
      <c r="C6857"/>
      <c r="D6857"/>
      <c r="E6857"/>
      <c r="F6857"/>
      <c r="G6857"/>
      <c r="H6857"/>
      <c r="I6857"/>
      <c r="J6857"/>
      <c r="K6857"/>
      <c r="L6857"/>
      <c r="M6857"/>
      <c r="N6857"/>
      <c r="O6857"/>
      <c r="S6857"/>
      <c r="T6857"/>
      <c r="U6857"/>
      <c r="V6857"/>
      <c r="Y6857"/>
      <c r="Z6857"/>
      <c r="AA6857"/>
      <c r="AB6857"/>
      <c r="AC6857"/>
      <c r="AD6857"/>
      <c r="AE6857"/>
      <c r="AF6857"/>
      <c r="AG6857"/>
      <c r="AH6857"/>
      <c r="AI6857"/>
      <c r="AJ6857"/>
      <c r="AK6857"/>
      <c r="AL6857"/>
    </row>
    <row r="6858" spans="3:38" ht="15" customHeight="1" x14ac:dyDescent="0.35">
      <c r="C6858"/>
      <c r="D6858"/>
      <c r="E6858"/>
      <c r="F6858"/>
      <c r="G6858"/>
      <c r="H6858"/>
      <c r="I6858"/>
      <c r="J6858"/>
      <c r="K6858"/>
      <c r="L6858"/>
      <c r="M6858"/>
      <c r="N6858"/>
      <c r="O6858"/>
      <c r="S6858"/>
      <c r="T6858"/>
      <c r="U6858"/>
      <c r="V6858"/>
      <c r="Y6858"/>
      <c r="Z6858"/>
      <c r="AA6858"/>
      <c r="AB6858"/>
      <c r="AC6858"/>
      <c r="AD6858"/>
      <c r="AE6858"/>
      <c r="AF6858"/>
      <c r="AG6858"/>
      <c r="AH6858"/>
      <c r="AI6858"/>
      <c r="AJ6858"/>
      <c r="AK6858"/>
      <c r="AL6858"/>
    </row>
    <row r="6859" spans="3:38" ht="15" customHeight="1" x14ac:dyDescent="0.35">
      <c r="C6859"/>
      <c r="D6859"/>
      <c r="E6859"/>
      <c r="F6859"/>
      <c r="G6859"/>
      <c r="H6859"/>
      <c r="I6859"/>
      <c r="J6859"/>
      <c r="K6859"/>
      <c r="L6859"/>
      <c r="M6859"/>
      <c r="N6859"/>
      <c r="O6859"/>
      <c r="S6859"/>
      <c r="T6859"/>
      <c r="U6859"/>
      <c r="V6859"/>
      <c r="Y6859"/>
      <c r="Z6859"/>
      <c r="AA6859"/>
      <c r="AB6859"/>
      <c r="AC6859"/>
      <c r="AD6859"/>
      <c r="AE6859"/>
      <c r="AF6859"/>
      <c r="AG6859"/>
      <c r="AH6859"/>
      <c r="AI6859"/>
      <c r="AJ6859"/>
      <c r="AK6859"/>
      <c r="AL6859"/>
    </row>
    <row r="6860" spans="3:38" ht="15" customHeight="1" x14ac:dyDescent="0.35">
      <c r="C6860"/>
      <c r="D6860"/>
      <c r="E6860"/>
      <c r="F6860"/>
      <c r="G6860"/>
      <c r="H6860"/>
      <c r="I6860"/>
      <c r="J6860"/>
      <c r="K6860"/>
      <c r="L6860"/>
      <c r="M6860"/>
      <c r="N6860"/>
      <c r="O6860"/>
      <c r="S6860"/>
      <c r="T6860"/>
      <c r="U6860"/>
      <c r="V6860"/>
      <c r="Y6860"/>
      <c r="Z6860"/>
      <c r="AA6860"/>
      <c r="AB6860"/>
      <c r="AC6860"/>
      <c r="AD6860"/>
      <c r="AE6860"/>
      <c r="AF6860"/>
      <c r="AG6860"/>
      <c r="AH6860"/>
      <c r="AI6860"/>
      <c r="AJ6860"/>
      <c r="AK6860"/>
      <c r="AL6860"/>
    </row>
    <row r="6861" spans="3:38" ht="15" customHeight="1" x14ac:dyDescent="0.35">
      <c r="C6861"/>
      <c r="D6861"/>
      <c r="E6861"/>
      <c r="F6861"/>
      <c r="G6861"/>
      <c r="H6861"/>
      <c r="I6861"/>
      <c r="J6861"/>
      <c r="K6861"/>
      <c r="L6861"/>
      <c r="M6861"/>
      <c r="N6861"/>
      <c r="O6861"/>
      <c r="S6861"/>
      <c r="T6861"/>
      <c r="U6861"/>
      <c r="V6861"/>
      <c r="Y6861"/>
      <c r="Z6861"/>
      <c r="AA6861"/>
      <c r="AB6861"/>
      <c r="AC6861"/>
      <c r="AD6861"/>
      <c r="AE6861"/>
      <c r="AF6861"/>
      <c r="AG6861"/>
      <c r="AH6861"/>
      <c r="AI6861"/>
      <c r="AJ6861"/>
      <c r="AK6861"/>
      <c r="AL6861"/>
    </row>
    <row r="6862" spans="3:38" ht="15" customHeight="1" x14ac:dyDescent="0.35">
      <c r="C6862"/>
      <c r="D6862"/>
      <c r="E6862"/>
      <c r="F6862"/>
      <c r="G6862"/>
      <c r="H6862"/>
      <c r="I6862"/>
      <c r="J6862"/>
      <c r="K6862"/>
      <c r="L6862"/>
      <c r="M6862"/>
      <c r="N6862"/>
      <c r="O6862"/>
      <c r="S6862"/>
      <c r="T6862"/>
      <c r="U6862"/>
      <c r="V6862"/>
      <c r="Y6862"/>
      <c r="Z6862"/>
      <c r="AA6862"/>
      <c r="AB6862"/>
      <c r="AC6862"/>
      <c r="AD6862"/>
      <c r="AE6862"/>
      <c r="AF6862"/>
      <c r="AG6862"/>
      <c r="AH6862"/>
      <c r="AI6862"/>
      <c r="AJ6862"/>
      <c r="AK6862"/>
      <c r="AL6862"/>
    </row>
    <row r="6863" spans="3:38" ht="15" customHeight="1" x14ac:dyDescent="0.35">
      <c r="C6863"/>
      <c r="D6863"/>
      <c r="E6863"/>
      <c r="F6863"/>
      <c r="G6863"/>
      <c r="H6863"/>
      <c r="I6863"/>
      <c r="J6863"/>
      <c r="K6863"/>
      <c r="L6863"/>
      <c r="M6863"/>
      <c r="N6863"/>
      <c r="O6863"/>
      <c r="S6863"/>
      <c r="T6863"/>
      <c r="U6863"/>
      <c r="V6863"/>
      <c r="Y6863"/>
      <c r="Z6863"/>
      <c r="AA6863"/>
      <c r="AB6863"/>
      <c r="AC6863"/>
      <c r="AD6863"/>
      <c r="AE6863"/>
      <c r="AF6863"/>
      <c r="AG6863"/>
      <c r="AH6863"/>
      <c r="AI6863"/>
      <c r="AJ6863"/>
      <c r="AK6863"/>
      <c r="AL6863"/>
    </row>
    <row r="6864" spans="3:38" ht="15" customHeight="1" x14ac:dyDescent="0.35">
      <c r="C6864"/>
      <c r="D6864"/>
      <c r="E6864"/>
      <c r="F6864"/>
      <c r="G6864"/>
      <c r="H6864"/>
      <c r="I6864"/>
      <c r="J6864"/>
      <c r="K6864"/>
      <c r="L6864"/>
      <c r="M6864"/>
      <c r="N6864"/>
      <c r="O6864"/>
      <c r="S6864"/>
      <c r="T6864"/>
      <c r="U6864"/>
      <c r="V6864"/>
      <c r="Y6864"/>
      <c r="Z6864"/>
      <c r="AA6864"/>
      <c r="AB6864"/>
      <c r="AC6864"/>
      <c r="AD6864"/>
      <c r="AE6864"/>
      <c r="AF6864"/>
      <c r="AG6864"/>
      <c r="AH6864"/>
      <c r="AI6864"/>
      <c r="AJ6864"/>
      <c r="AK6864"/>
      <c r="AL6864"/>
    </row>
    <row r="6865" spans="3:38" ht="15" customHeight="1" x14ac:dyDescent="0.35">
      <c r="C6865"/>
      <c r="D6865"/>
      <c r="E6865"/>
      <c r="F6865"/>
      <c r="G6865"/>
      <c r="H6865"/>
      <c r="I6865"/>
      <c r="J6865"/>
      <c r="K6865"/>
      <c r="L6865"/>
      <c r="M6865"/>
      <c r="N6865"/>
      <c r="O6865"/>
      <c r="S6865"/>
      <c r="T6865"/>
      <c r="U6865"/>
      <c r="V6865"/>
      <c r="Y6865"/>
      <c r="Z6865"/>
      <c r="AA6865"/>
      <c r="AB6865"/>
      <c r="AC6865"/>
      <c r="AD6865"/>
      <c r="AE6865"/>
      <c r="AF6865"/>
      <c r="AG6865"/>
      <c r="AH6865"/>
      <c r="AI6865"/>
      <c r="AJ6865"/>
      <c r="AK6865"/>
      <c r="AL6865"/>
    </row>
    <row r="6866" spans="3:38" ht="15" customHeight="1" x14ac:dyDescent="0.35">
      <c r="C6866"/>
      <c r="D6866"/>
      <c r="E6866"/>
      <c r="F6866"/>
      <c r="G6866"/>
      <c r="H6866"/>
      <c r="I6866"/>
      <c r="J6866"/>
      <c r="K6866"/>
      <c r="L6866"/>
      <c r="M6866"/>
      <c r="N6866"/>
      <c r="O6866"/>
      <c r="S6866"/>
      <c r="T6866"/>
      <c r="U6866"/>
      <c r="V6866"/>
      <c r="Y6866"/>
      <c r="Z6866"/>
      <c r="AA6866"/>
      <c r="AB6866"/>
      <c r="AC6866"/>
      <c r="AD6866"/>
      <c r="AE6866"/>
      <c r="AF6866"/>
      <c r="AG6866"/>
      <c r="AH6866"/>
      <c r="AI6866"/>
      <c r="AJ6866"/>
      <c r="AK6866"/>
      <c r="AL6866"/>
    </row>
    <row r="6867" spans="3:38" ht="15" customHeight="1" x14ac:dyDescent="0.35">
      <c r="C6867"/>
      <c r="D6867"/>
      <c r="E6867"/>
      <c r="F6867"/>
      <c r="G6867"/>
      <c r="H6867"/>
      <c r="I6867"/>
      <c r="J6867"/>
      <c r="K6867"/>
      <c r="L6867"/>
      <c r="M6867"/>
      <c r="N6867"/>
      <c r="O6867"/>
      <c r="S6867"/>
      <c r="T6867"/>
      <c r="U6867"/>
      <c r="V6867"/>
      <c r="Y6867"/>
      <c r="Z6867"/>
      <c r="AA6867"/>
      <c r="AB6867"/>
      <c r="AC6867"/>
      <c r="AD6867"/>
      <c r="AE6867"/>
      <c r="AF6867"/>
      <c r="AG6867"/>
      <c r="AH6867"/>
      <c r="AI6867"/>
      <c r="AJ6867"/>
      <c r="AK6867"/>
      <c r="AL6867"/>
    </row>
    <row r="6868" spans="3:38" ht="15" customHeight="1" x14ac:dyDescent="0.35">
      <c r="C6868"/>
      <c r="D6868"/>
      <c r="E6868"/>
      <c r="F6868"/>
      <c r="G6868"/>
      <c r="H6868"/>
      <c r="I6868"/>
      <c r="J6868"/>
      <c r="K6868"/>
      <c r="L6868"/>
      <c r="M6868"/>
      <c r="N6868"/>
      <c r="O6868"/>
      <c r="S6868"/>
      <c r="T6868"/>
      <c r="U6868"/>
      <c r="V6868"/>
      <c r="Y6868"/>
      <c r="Z6868"/>
      <c r="AA6868"/>
      <c r="AB6868"/>
      <c r="AC6868"/>
      <c r="AD6868"/>
      <c r="AE6868"/>
      <c r="AF6868"/>
      <c r="AG6868"/>
      <c r="AH6868"/>
      <c r="AI6868"/>
      <c r="AJ6868"/>
      <c r="AK6868"/>
      <c r="AL6868"/>
    </row>
    <row r="6869" spans="3:38" ht="15" customHeight="1" x14ac:dyDescent="0.35">
      <c r="C6869"/>
      <c r="D6869"/>
      <c r="E6869"/>
      <c r="F6869"/>
      <c r="G6869"/>
      <c r="H6869"/>
      <c r="I6869"/>
      <c r="J6869"/>
      <c r="K6869"/>
      <c r="L6869"/>
      <c r="M6869"/>
      <c r="N6869"/>
      <c r="O6869"/>
      <c r="S6869"/>
      <c r="T6869"/>
      <c r="U6869"/>
      <c r="V6869"/>
      <c r="Y6869"/>
      <c r="Z6869"/>
      <c r="AA6869"/>
      <c r="AB6869"/>
      <c r="AC6869"/>
      <c r="AD6869"/>
      <c r="AE6869"/>
      <c r="AF6869"/>
      <c r="AG6869"/>
      <c r="AH6869"/>
      <c r="AI6869"/>
      <c r="AJ6869"/>
      <c r="AK6869"/>
      <c r="AL6869"/>
    </row>
    <row r="6870" spans="3:38" ht="15" customHeight="1" x14ac:dyDescent="0.35">
      <c r="C6870"/>
      <c r="D6870"/>
      <c r="E6870"/>
      <c r="F6870"/>
      <c r="G6870"/>
      <c r="H6870"/>
      <c r="I6870"/>
      <c r="J6870"/>
      <c r="K6870"/>
      <c r="L6870"/>
      <c r="M6870"/>
      <c r="N6870"/>
      <c r="O6870"/>
      <c r="S6870"/>
      <c r="T6870"/>
      <c r="U6870"/>
      <c r="V6870"/>
      <c r="Y6870"/>
      <c r="Z6870"/>
      <c r="AA6870"/>
      <c r="AB6870"/>
      <c r="AC6870"/>
      <c r="AD6870"/>
      <c r="AE6870"/>
      <c r="AF6870"/>
      <c r="AG6870"/>
      <c r="AH6870"/>
      <c r="AI6870"/>
      <c r="AJ6870"/>
      <c r="AK6870"/>
      <c r="AL6870"/>
    </row>
    <row r="6871" spans="3:38" ht="15" customHeight="1" x14ac:dyDescent="0.35">
      <c r="C6871"/>
      <c r="D6871"/>
      <c r="E6871"/>
      <c r="F6871"/>
      <c r="G6871"/>
      <c r="H6871"/>
      <c r="I6871"/>
      <c r="J6871"/>
      <c r="K6871"/>
      <c r="L6871"/>
      <c r="M6871"/>
      <c r="N6871"/>
      <c r="O6871"/>
      <c r="S6871"/>
      <c r="T6871"/>
      <c r="U6871"/>
      <c r="V6871"/>
      <c r="Y6871"/>
      <c r="Z6871"/>
      <c r="AA6871"/>
      <c r="AB6871"/>
      <c r="AC6871"/>
      <c r="AD6871"/>
      <c r="AE6871"/>
      <c r="AF6871"/>
      <c r="AG6871"/>
      <c r="AH6871"/>
      <c r="AI6871"/>
      <c r="AJ6871"/>
      <c r="AK6871"/>
      <c r="AL6871"/>
    </row>
    <row r="6872" spans="3:38" ht="15" customHeight="1" x14ac:dyDescent="0.35">
      <c r="C6872"/>
      <c r="D6872"/>
      <c r="E6872"/>
      <c r="F6872"/>
      <c r="G6872"/>
      <c r="H6872"/>
      <c r="I6872"/>
      <c r="J6872"/>
      <c r="K6872"/>
      <c r="L6872"/>
      <c r="M6872"/>
      <c r="N6872"/>
      <c r="O6872"/>
      <c r="S6872"/>
      <c r="T6872"/>
      <c r="U6872"/>
      <c r="V6872"/>
      <c r="Y6872"/>
      <c r="Z6872"/>
      <c r="AA6872"/>
      <c r="AB6872"/>
      <c r="AC6872"/>
      <c r="AD6872"/>
      <c r="AE6872"/>
      <c r="AF6872"/>
      <c r="AG6872"/>
      <c r="AH6872"/>
      <c r="AI6872"/>
      <c r="AJ6872"/>
      <c r="AK6872"/>
      <c r="AL6872"/>
    </row>
    <row r="6873" spans="3:38" ht="15" customHeight="1" x14ac:dyDescent="0.35">
      <c r="C6873"/>
      <c r="D6873"/>
      <c r="E6873"/>
      <c r="F6873"/>
      <c r="G6873"/>
      <c r="H6873"/>
      <c r="I6873"/>
      <c r="J6873"/>
      <c r="K6873"/>
      <c r="L6873"/>
      <c r="M6873"/>
      <c r="N6873"/>
      <c r="O6873"/>
      <c r="S6873"/>
      <c r="T6873"/>
      <c r="U6873"/>
      <c r="V6873"/>
      <c r="Y6873"/>
      <c r="Z6873"/>
      <c r="AA6873"/>
      <c r="AB6873"/>
      <c r="AC6873"/>
      <c r="AD6873"/>
      <c r="AE6873"/>
      <c r="AF6873"/>
      <c r="AG6873"/>
      <c r="AH6873"/>
      <c r="AI6873"/>
      <c r="AJ6873"/>
      <c r="AK6873"/>
      <c r="AL6873"/>
    </row>
    <row r="6874" spans="3:38" ht="15" customHeight="1" x14ac:dyDescent="0.35">
      <c r="C6874"/>
      <c r="D6874"/>
      <c r="E6874"/>
      <c r="F6874"/>
      <c r="G6874"/>
      <c r="H6874"/>
      <c r="I6874"/>
      <c r="J6874"/>
      <c r="K6874"/>
      <c r="L6874"/>
      <c r="M6874"/>
      <c r="N6874"/>
      <c r="O6874"/>
      <c r="S6874"/>
      <c r="T6874"/>
      <c r="U6874"/>
      <c r="V6874"/>
      <c r="Y6874"/>
      <c r="Z6874"/>
      <c r="AA6874"/>
      <c r="AB6874"/>
      <c r="AC6874"/>
      <c r="AD6874"/>
      <c r="AE6874"/>
      <c r="AF6874"/>
      <c r="AG6874"/>
      <c r="AH6874"/>
      <c r="AI6874"/>
      <c r="AJ6874"/>
      <c r="AK6874"/>
      <c r="AL6874"/>
    </row>
    <row r="6875" spans="3:38" ht="15" customHeight="1" x14ac:dyDescent="0.35">
      <c r="C6875"/>
      <c r="D6875"/>
      <c r="E6875"/>
      <c r="F6875"/>
      <c r="G6875"/>
      <c r="H6875"/>
      <c r="I6875"/>
      <c r="J6875"/>
      <c r="K6875"/>
      <c r="L6875"/>
      <c r="M6875"/>
      <c r="N6875"/>
      <c r="O6875"/>
      <c r="S6875"/>
      <c r="T6875"/>
      <c r="U6875"/>
      <c r="V6875"/>
      <c r="Y6875"/>
      <c r="Z6875"/>
      <c r="AA6875"/>
      <c r="AB6875"/>
      <c r="AC6875"/>
      <c r="AD6875"/>
      <c r="AE6875"/>
      <c r="AF6875"/>
      <c r="AG6875"/>
      <c r="AH6875"/>
      <c r="AI6875"/>
      <c r="AJ6875"/>
      <c r="AK6875"/>
      <c r="AL6875"/>
    </row>
    <row r="6876" spans="3:38" ht="15" customHeight="1" x14ac:dyDescent="0.35">
      <c r="C6876"/>
      <c r="D6876"/>
      <c r="E6876"/>
      <c r="F6876"/>
      <c r="G6876"/>
      <c r="H6876"/>
      <c r="I6876"/>
      <c r="J6876"/>
      <c r="K6876"/>
      <c r="L6876"/>
      <c r="M6876"/>
      <c r="N6876"/>
      <c r="O6876"/>
      <c r="S6876"/>
      <c r="T6876"/>
      <c r="U6876"/>
      <c r="V6876"/>
      <c r="Y6876"/>
      <c r="Z6876"/>
      <c r="AA6876"/>
      <c r="AB6876"/>
      <c r="AC6876"/>
      <c r="AD6876"/>
      <c r="AE6876"/>
      <c r="AF6876"/>
      <c r="AG6876"/>
      <c r="AH6876"/>
      <c r="AI6876"/>
      <c r="AJ6876"/>
      <c r="AK6876"/>
      <c r="AL6876"/>
    </row>
    <row r="6877" spans="3:38" ht="15" customHeight="1" x14ac:dyDescent="0.35">
      <c r="C6877"/>
      <c r="D6877"/>
      <c r="E6877"/>
      <c r="F6877"/>
      <c r="G6877"/>
      <c r="H6877"/>
      <c r="I6877"/>
      <c r="J6877"/>
      <c r="K6877"/>
      <c r="L6877"/>
      <c r="M6877"/>
      <c r="N6877"/>
      <c r="O6877"/>
      <c r="S6877"/>
      <c r="T6877"/>
      <c r="U6877"/>
      <c r="V6877"/>
      <c r="Y6877"/>
      <c r="Z6877"/>
      <c r="AA6877"/>
      <c r="AB6877"/>
      <c r="AC6877"/>
      <c r="AD6877"/>
      <c r="AE6877"/>
      <c r="AF6877"/>
      <c r="AG6877"/>
      <c r="AH6877"/>
      <c r="AI6877"/>
      <c r="AJ6877"/>
      <c r="AK6877"/>
      <c r="AL6877"/>
    </row>
    <row r="6878" spans="3:38" ht="15" customHeight="1" x14ac:dyDescent="0.35">
      <c r="C6878"/>
      <c r="D6878"/>
      <c r="E6878"/>
      <c r="F6878"/>
      <c r="G6878"/>
      <c r="H6878"/>
      <c r="I6878"/>
      <c r="J6878"/>
      <c r="K6878"/>
      <c r="L6878"/>
      <c r="M6878"/>
      <c r="N6878"/>
      <c r="O6878"/>
      <c r="S6878"/>
      <c r="T6878"/>
      <c r="U6878"/>
      <c r="V6878"/>
      <c r="Y6878"/>
      <c r="Z6878"/>
      <c r="AA6878"/>
      <c r="AB6878"/>
      <c r="AC6878"/>
      <c r="AD6878"/>
      <c r="AE6878"/>
      <c r="AF6878"/>
      <c r="AG6878"/>
      <c r="AH6878"/>
      <c r="AI6878"/>
      <c r="AJ6878"/>
      <c r="AK6878"/>
      <c r="AL6878"/>
    </row>
    <row r="6879" spans="3:38" ht="15" customHeight="1" x14ac:dyDescent="0.35">
      <c r="C6879"/>
      <c r="D6879"/>
      <c r="E6879"/>
      <c r="F6879"/>
      <c r="G6879"/>
      <c r="H6879"/>
      <c r="I6879"/>
      <c r="J6879"/>
      <c r="K6879"/>
      <c r="L6879"/>
      <c r="M6879"/>
      <c r="N6879"/>
      <c r="O6879"/>
      <c r="S6879"/>
      <c r="T6879"/>
      <c r="U6879"/>
      <c r="V6879"/>
      <c r="Y6879"/>
      <c r="Z6879"/>
      <c r="AA6879"/>
      <c r="AB6879"/>
      <c r="AC6879"/>
      <c r="AD6879"/>
      <c r="AE6879"/>
      <c r="AF6879"/>
      <c r="AG6879"/>
      <c r="AH6879"/>
      <c r="AI6879"/>
      <c r="AJ6879"/>
      <c r="AK6879"/>
      <c r="AL6879"/>
    </row>
    <row r="6880" spans="3:38" ht="15" customHeight="1" x14ac:dyDescent="0.35">
      <c r="C6880"/>
      <c r="D6880"/>
      <c r="E6880"/>
      <c r="F6880"/>
      <c r="G6880"/>
      <c r="H6880"/>
      <c r="I6880"/>
      <c r="J6880"/>
      <c r="K6880"/>
      <c r="L6880"/>
      <c r="M6880"/>
      <c r="N6880"/>
      <c r="O6880"/>
      <c r="S6880"/>
      <c r="T6880"/>
      <c r="U6880"/>
      <c r="V6880"/>
      <c r="Y6880"/>
      <c r="Z6880"/>
      <c r="AA6880"/>
      <c r="AB6880"/>
      <c r="AC6880"/>
      <c r="AD6880"/>
      <c r="AE6880"/>
      <c r="AF6880"/>
      <c r="AG6880"/>
      <c r="AH6880"/>
      <c r="AI6880"/>
      <c r="AJ6880"/>
      <c r="AK6880"/>
      <c r="AL6880"/>
    </row>
    <row r="6881" spans="3:38" ht="15" customHeight="1" x14ac:dyDescent="0.35">
      <c r="C6881"/>
      <c r="D6881"/>
      <c r="E6881"/>
      <c r="F6881"/>
      <c r="G6881"/>
      <c r="H6881"/>
      <c r="I6881"/>
      <c r="J6881"/>
      <c r="K6881"/>
      <c r="L6881"/>
      <c r="M6881"/>
      <c r="N6881"/>
      <c r="O6881"/>
      <c r="S6881"/>
      <c r="T6881"/>
      <c r="U6881"/>
      <c r="V6881"/>
      <c r="Y6881"/>
      <c r="Z6881"/>
      <c r="AA6881"/>
      <c r="AB6881"/>
      <c r="AC6881"/>
      <c r="AD6881"/>
      <c r="AE6881"/>
      <c r="AF6881"/>
      <c r="AG6881"/>
      <c r="AH6881"/>
      <c r="AI6881"/>
      <c r="AJ6881"/>
      <c r="AK6881"/>
      <c r="AL6881"/>
    </row>
    <row r="6882" spans="3:38" ht="15" customHeight="1" x14ac:dyDescent="0.35">
      <c r="C6882"/>
      <c r="D6882"/>
      <c r="E6882"/>
      <c r="F6882"/>
      <c r="G6882"/>
      <c r="H6882"/>
      <c r="I6882"/>
      <c r="J6882"/>
      <c r="K6882"/>
      <c r="L6882"/>
      <c r="M6882"/>
      <c r="N6882"/>
      <c r="O6882"/>
      <c r="S6882"/>
      <c r="T6882"/>
      <c r="U6882"/>
      <c r="V6882"/>
      <c r="Y6882"/>
      <c r="Z6882"/>
      <c r="AA6882"/>
      <c r="AB6882"/>
      <c r="AC6882"/>
      <c r="AD6882"/>
      <c r="AE6882"/>
      <c r="AF6882"/>
      <c r="AG6882"/>
      <c r="AH6882"/>
      <c r="AI6882"/>
      <c r="AJ6882"/>
      <c r="AK6882"/>
      <c r="AL6882"/>
    </row>
    <row r="6883" spans="3:38" ht="15" customHeight="1" x14ac:dyDescent="0.35">
      <c r="C6883"/>
      <c r="D6883"/>
      <c r="E6883"/>
      <c r="F6883"/>
      <c r="G6883"/>
      <c r="H6883"/>
      <c r="I6883"/>
      <c r="J6883"/>
      <c r="K6883"/>
      <c r="L6883"/>
      <c r="M6883"/>
      <c r="N6883"/>
      <c r="O6883"/>
      <c r="S6883"/>
      <c r="T6883"/>
      <c r="U6883"/>
      <c r="V6883"/>
      <c r="Y6883"/>
      <c r="Z6883"/>
      <c r="AA6883"/>
      <c r="AB6883"/>
      <c r="AC6883"/>
      <c r="AD6883"/>
      <c r="AE6883"/>
      <c r="AF6883"/>
      <c r="AG6883"/>
      <c r="AH6883"/>
      <c r="AI6883"/>
      <c r="AJ6883"/>
      <c r="AK6883"/>
      <c r="AL6883"/>
    </row>
    <row r="6884" spans="3:38" ht="15" customHeight="1" x14ac:dyDescent="0.35">
      <c r="C6884"/>
      <c r="D6884"/>
      <c r="E6884"/>
      <c r="F6884"/>
      <c r="G6884"/>
      <c r="H6884"/>
      <c r="I6884"/>
      <c r="J6884"/>
      <c r="K6884"/>
      <c r="L6884"/>
      <c r="M6884"/>
      <c r="N6884"/>
      <c r="O6884"/>
      <c r="S6884"/>
      <c r="T6884"/>
      <c r="U6884"/>
      <c r="V6884"/>
      <c r="Y6884"/>
      <c r="Z6884"/>
      <c r="AA6884"/>
      <c r="AB6884"/>
      <c r="AC6884"/>
      <c r="AD6884"/>
      <c r="AE6884"/>
      <c r="AF6884"/>
      <c r="AG6884"/>
      <c r="AH6884"/>
      <c r="AI6884"/>
      <c r="AJ6884"/>
      <c r="AK6884"/>
      <c r="AL6884"/>
    </row>
    <row r="6885" spans="3:38" ht="15" customHeight="1" x14ac:dyDescent="0.35">
      <c r="C6885"/>
      <c r="D6885"/>
      <c r="E6885"/>
      <c r="F6885"/>
      <c r="G6885"/>
      <c r="H6885"/>
      <c r="I6885"/>
      <c r="J6885"/>
      <c r="K6885"/>
      <c r="L6885"/>
      <c r="M6885"/>
      <c r="N6885"/>
      <c r="O6885"/>
      <c r="S6885"/>
      <c r="T6885"/>
      <c r="U6885"/>
      <c r="V6885"/>
      <c r="Y6885"/>
      <c r="Z6885"/>
      <c r="AA6885"/>
      <c r="AB6885"/>
      <c r="AC6885"/>
      <c r="AD6885"/>
      <c r="AE6885"/>
      <c r="AF6885"/>
      <c r="AG6885"/>
      <c r="AH6885"/>
      <c r="AI6885"/>
      <c r="AJ6885"/>
      <c r="AK6885"/>
      <c r="AL6885"/>
    </row>
    <row r="6886" spans="3:38" ht="15" customHeight="1" x14ac:dyDescent="0.35">
      <c r="C6886"/>
      <c r="D6886"/>
      <c r="E6886"/>
      <c r="F6886"/>
      <c r="G6886"/>
      <c r="H6886"/>
      <c r="I6886"/>
      <c r="J6886"/>
      <c r="K6886"/>
      <c r="L6886"/>
      <c r="M6886"/>
      <c r="N6886"/>
      <c r="O6886"/>
      <c r="S6886"/>
      <c r="T6886"/>
      <c r="U6886"/>
      <c r="V6886"/>
      <c r="Y6886"/>
      <c r="Z6886"/>
      <c r="AA6886"/>
      <c r="AB6886"/>
      <c r="AC6886"/>
      <c r="AD6886"/>
      <c r="AE6886"/>
      <c r="AF6886"/>
      <c r="AG6886"/>
      <c r="AH6886"/>
      <c r="AI6886"/>
      <c r="AJ6886"/>
      <c r="AK6886"/>
      <c r="AL6886"/>
    </row>
    <row r="6887" spans="3:38" ht="15" customHeight="1" x14ac:dyDescent="0.35">
      <c r="C6887"/>
      <c r="D6887"/>
      <c r="E6887"/>
      <c r="F6887"/>
      <c r="G6887"/>
      <c r="H6887"/>
      <c r="I6887"/>
      <c r="J6887"/>
      <c r="K6887"/>
      <c r="L6887"/>
      <c r="M6887"/>
      <c r="N6887"/>
      <c r="O6887"/>
      <c r="S6887"/>
      <c r="T6887"/>
      <c r="U6887"/>
      <c r="V6887"/>
      <c r="Y6887"/>
      <c r="Z6887"/>
      <c r="AA6887"/>
      <c r="AB6887"/>
      <c r="AC6887"/>
      <c r="AD6887"/>
      <c r="AE6887"/>
      <c r="AF6887"/>
      <c r="AG6887"/>
      <c r="AH6887"/>
      <c r="AI6887"/>
      <c r="AJ6887"/>
      <c r="AK6887"/>
      <c r="AL6887"/>
    </row>
    <row r="6888" spans="3:38" ht="15" customHeight="1" x14ac:dyDescent="0.35">
      <c r="C6888"/>
      <c r="D6888"/>
      <c r="E6888"/>
      <c r="F6888"/>
      <c r="G6888"/>
      <c r="H6888"/>
      <c r="I6888"/>
      <c r="J6888"/>
      <c r="K6888"/>
      <c r="L6888"/>
      <c r="M6888"/>
      <c r="N6888"/>
      <c r="O6888"/>
      <c r="S6888"/>
      <c r="T6888"/>
      <c r="U6888"/>
      <c r="V6888"/>
      <c r="Y6888"/>
      <c r="Z6888"/>
      <c r="AA6888"/>
      <c r="AB6888"/>
      <c r="AC6888"/>
      <c r="AD6888"/>
      <c r="AE6888"/>
      <c r="AF6888"/>
      <c r="AG6888"/>
      <c r="AH6888"/>
      <c r="AI6888"/>
      <c r="AJ6888"/>
      <c r="AK6888"/>
      <c r="AL6888"/>
    </row>
    <row r="6889" spans="3:38" ht="15" customHeight="1" x14ac:dyDescent="0.35">
      <c r="C6889"/>
      <c r="D6889"/>
      <c r="E6889"/>
      <c r="F6889"/>
      <c r="G6889"/>
      <c r="H6889"/>
      <c r="I6889"/>
      <c r="J6889"/>
      <c r="K6889"/>
      <c r="L6889"/>
      <c r="M6889"/>
      <c r="N6889"/>
      <c r="O6889"/>
      <c r="S6889"/>
      <c r="T6889"/>
      <c r="U6889"/>
      <c r="V6889"/>
      <c r="Y6889"/>
      <c r="Z6889"/>
      <c r="AA6889"/>
      <c r="AB6889"/>
      <c r="AC6889"/>
      <c r="AD6889"/>
      <c r="AE6889"/>
      <c r="AF6889"/>
      <c r="AG6889"/>
      <c r="AH6889"/>
      <c r="AI6889"/>
      <c r="AJ6889"/>
      <c r="AK6889"/>
      <c r="AL6889"/>
    </row>
    <row r="6890" spans="3:38" ht="15" customHeight="1" x14ac:dyDescent="0.35">
      <c r="C6890"/>
      <c r="D6890"/>
      <c r="E6890"/>
      <c r="F6890"/>
      <c r="G6890"/>
      <c r="H6890"/>
      <c r="I6890"/>
      <c r="J6890"/>
      <c r="K6890"/>
      <c r="L6890"/>
      <c r="M6890"/>
      <c r="N6890"/>
      <c r="O6890"/>
      <c r="S6890"/>
      <c r="T6890"/>
      <c r="U6890"/>
      <c r="V6890"/>
      <c r="Y6890"/>
      <c r="Z6890"/>
      <c r="AA6890"/>
      <c r="AB6890"/>
      <c r="AC6890"/>
      <c r="AD6890"/>
      <c r="AE6890"/>
      <c r="AF6890"/>
      <c r="AG6890"/>
      <c r="AH6890"/>
      <c r="AI6890"/>
      <c r="AJ6890"/>
      <c r="AK6890"/>
      <c r="AL6890"/>
    </row>
    <row r="6891" spans="3:38" ht="15" customHeight="1" x14ac:dyDescent="0.35">
      <c r="C6891"/>
      <c r="D6891"/>
      <c r="E6891"/>
      <c r="F6891"/>
      <c r="G6891"/>
      <c r="H6891"/>
      <c r="I6891"/>
      <c r="J6891"/>
      <c r="K6891"/>
      <c r="L6891"/>
      <c r="M6891"/>
      <c r="N6891"/>
      <c r="O6891"/>
      <c r="S6891"/>
      <c r="T6891"/>
      <c r="U6891"/>
      <c r="V6891"/>
      <c r="Y6891"/>
      <c r="Z6891"/>
      <c r="AA6891"/>
      <c r="AB6891"/>
      <c r="AC6891"/>
      <c r="AD6891"/>
      <c r="AE6891"/>
      <c r="AF6891"/>
      <c r="AG6891"/>
      <c r="AH6891"/>
      <c r="AI6891"/>
      <c r="AJ6891"/>
      <c r="AK6891"/>
      <c r="AL6891"/>
    </row>
    <row r="6892" spans="3:38" ht="15" customHeight="1" x14ac:dyDescent="0.35">
      <c r="C6892"/>
      <c r="D6892"/>
      <c r="E6892"/>
      <c r="F6892"/>
      <c r="G6892"/>
      <c r="H6892"/>
      <c r="I6892"/>
      <c r="J6892"/>
      <c r="K6892"/>
      <c r="L6892"/>
      <c r="M6892"/>
      <c r="N6892"/>
      <c r="O6892"/>
      <c r="S6892"/>
      <c r="T6892"/>
      <c r="U6892"/>
      <c r="V6892"/>
      <c r="Y6892"/>
      <c r="Z6892"/>
      <c r="AA6892"/>
      <c r="AB6892"/>
      <c r="AC6892"/>
      <c r="AD6892"/>
      <c r="AE6892"/>
      <c r="AF6892"/>
      <c r="AG6892"/>
      <c r="AH6892"/>
      <c r="AI6892"/>
      <c r="AJ6892"/>
      <c r="AK6892"/>
      <c r="AL6892"/>
    </row>
    <row r="6893" spans="3:38" ht="15" customHeight="1" x14ac:dyDescent="0.35">
      <c r="C6893"/>
      <c r="D6893"/>
      <c r="E6893"/>
      <c r="F6893"/>
      <c r="G6893"/>
      <c r="H6893"/>
      <c r="I6893"/>
      <c r="J6893"/>
      <c r="K6893"/>
      <c r="L6893"/>
      <c r="M6893"/>
      <c r="N6893"/>
      <c r="O6893"/>
      <c r="S6893"/>
      <c r="T6893"/>
      <c r="U6893"/>
      <c r="V6893"/>
      <c r="Y6893"/>
      <c r="Z6893"/>
      <c r="AA6893"/>
      <c r="AB6893"/>
      <c r="AC6893"/>
      <c r="AD6893"/>
      <c r="AE6893"/>
      <c r="AF6893"/>
      <c r="AG6893"/>
      <c r="AH6893"/>
      <c r="AI6893"/>
      <c r="AJ6893"/>
      <c r="AK6893"/>
      <c r="AL6893"/>
    </row>
    <row r="6894" spans="3:38" ht="15" customHeight="1" x14ac:dyDescent="0.35">
      <c r="C6894"/>
      <c r="D6894"/>
      <c r="E6894"/>
      <c r="F6894"/>
      <c r="G6894"/>
      <c r="H6894"/>
      <c r="I6894"/>
      <c r="J6894"/>
      <c r="K6894"/>
      <c r="L6894"/>
      <c r="M6894"/>
      <c r="N6894"/>
      <c r="O6894"/>
      <c r="S6894"/>
      <c r="T6894"/>
      <c r="U6894"/>
      <c r="V6894"/>
      <c r="Y6894"/>
      <c r="Z6894"/>
      <c r="AA6894"/>
      <c r="AB6894"/>
      <c r="AC6894"/>
      <c r="AD6894"/>
      <c r="AE6894"/>
      <c r="AF6894"/>
      <c r="AG6894"/>
      <c r="AH6894"/>
      <c r="AI6894"/>
      <c r="AJ6894"/>
      <c r="AK6894"/>
      <c r="AL6894"/>
    </row>
    <row r="6895" spans="3:38" ht="15" customHeight="1" x14ac:dyDescent="0.35">
      <c r="C6895"/>
      <c r="D6895"/>
      <c r="E6895"/>
      <c r="F6895"/>
      <c r="G6895"/>
      <c r="H6895"/>
      <c r="I6895"/>
      <c r="J6895"/>
      <c r="K6895"/>
      <c r="L6895"/>
      <c r="M6895"/>
      <c r="N6895"/>
      <c r="O6895"/>
      <c r="S6895"/>
      <c r="T6895"/>
      <c r="U6895"/>
      <c r="V6895"/>
      <c r="Y6895"/>
      <c r="Z6895"/>
      <c r="AA6895"/>
      <c r="AB6895"/>
      <c r="AC6895"/>
      <c r="AD6895"/>
      <c r="AE6895"/>
      <c r="AF6895"/>
      <c r="AG6895"/>
      <c r="AH6895"/>
      <c r="AI6895"/>
      <c r="AJ6895"/>
      <c r="AK6895"/>
      <c r="AL6895"/>
    </row>
    <row r="6896" spans="3:38" ht="15" customHeight="1" x14ac:dyDescent="0.35">
      <c r="C6896"/>
      <c r="D6896"/>
      <c r="E6896"/>
      <c r="F6896"/>
      <c r="G6896"/>
      <c r="H6896"/>
      <c r="I6896"/>
      <c r="J6896"/>
      <c r="K6896"/>
      <c r="L6896"/>
      <c r="M6896"/>
      <c r="N6896"/>
      <c r="O6896"/>
      <c r="S6896"/>
      <c r="T6896"/>
      <c r="U6896"/>
      <c r="V6896"/>
      <c r="Y6896"/>
      <c r="Z6896"/>
      <c r="AA6896"/>
      <c r="AB6896"/>
      <c r="AC6896"/>
      <c r="AD6896"/>
      <c r="AE6896"/>
      <c r="AF6896"/>
      <c r="AG6896"/>
      <c r="AH6896"/>
      <c r="AI6896"/>
      <c r="AJ6896"/>
      <c r="AK6896"/>
      <c r="AL6896"/>
    </row>
    <row r="6897" spans="3:38" ht="15" customHeight="1" x14ac:dyDescent="0.35">
      <c r="C6897"/>
      <c r="D6897"/>
      <c r="E6897"/>
      <c r="F6897"/>
      <c r="G6897"/>
      <c r="H6897"/>
      <c r="I6897"/>
      <c r="J6897"/>
      <c r="K6897"/>
      <c r="L6897"/>
      <c r="M6897"/>
      <c r="N6897"/>
      <c r="O6897"/>
      <c r="S6897"/>
      <c r="T6897"/>
      <c r="U6897"/>
      <c r="V6897"/>
      <c r="Y6897"/>
      <c r="Z6897"/>
      <c r="AA6897"/>
      <c r="AB6897"/>
      <c r="AC6897"/>
      <c r="AD6897"/>
      <c r="AE6897"/>
      <c r="AF6897"/>
      <c r="AG6897"/>
      <c r="AH6897"/>
      <c r="AI6897"/>
      <c r="AJ6897"/>
      <c r="AK6897"/>
      <c r="AL6897"/>
    </row>
    <row r="6898" spans="3:38" ht="15" customHeight="1" x14ac:dyDescent="0.35">
      <c r="C6898"/>
      <c r="D6898"/>
      <c r="E6898"/>
      <c r="F6898"/>
      <c r="G6898"/>
      <c r="H6898"/>
      <c r="I6898"/>
      <c r="J6898"/>
      <c r="K6898"/>
      <c r="L6898"/>
      <c r="M6898"/>
      <c r="N6898"/>
      <c r="O6898"/>
      <c r="S6898"/>
      <c r="T6898"/>
      <c r="U6898"/>
      <c r="V6898"/>
      <c r="Y6898"/>
      <c r="Z6898"/>
      <c r="AA6898"/>
      <c r="AB6898"/>
      <c r="AC6898"/>
      <c r="AD6898"/>
      <c r="AE6898"/>
      <c r="AF6898"/>
      <c r="AG6898"/>
      <c r="AH6898"/>
      <c r="AI6898"/>
      <c r="AJ6898"/>
      <c r="AK6898"/>
      <c r="AL6898"/>
    </row>
    <row r="6899" spans="3:38" ht="15" customHeight="1" x14ac:dyDescent="0.35">
      <c r="C6899"/>
      <c r="D6899"/>
      <c r="E6899"/>
      <c r="F6899"/>
      <c r="G6899"/>
      <c r="H6899"/>
      <c r="I6899"/>
      <c r="J6899"/>
      <c r="K6899"/>
      <c r="L6899"/>
      <c r="M6899"/>
      <c r="N6899"/>
      <c r="O6899"/>
      <c r="S6899"/>
      <c r="T6899"/>
      <c r="U6899"/>
      <c r="V6899"/>
      <c r="Y6899"/>
      <c r="Z6899"/>
      <c r="AA6899"/>
      <c r="AB6899"/>
      <c r="AC6899"/>
      <c r="AD6899"/>
      <c r="AE6899"/>
      <c r="AF6899"/>
      <c r="AG6899"/>
      <c r="AH6899"/>
      <c r="AI6899"/>
      <c r="AJ6899"/>
      <c r="AK6899"/>
      <c r="AL6899"/>
    </row>
    <row r="6900" spans="3:38" ht="15" customHeight="1" x14ac:dyDescent="0.35">
      <c r="C6900"/>
      <c r="D6900"/>
      <c r="E6900"/>
      <c r="F6900"/>
      <c r="G6900"/>
      <c r="H6900"/>
      <c r="I6900"/>
      <c r="J6900"/>
      <c r="K6900"/>
      <c r="L6900"/>
      <c r="M6900"/>
      <c r="N6900"/>
      <c r="O6900"/>
      <c r="S6900"/>
      <c r="T6900"/>
      <c r="U6900"/>
      <c r="V6900"/>
      <c r="Y6900"/>
      <c r="Z6900"/>
      <c r="AA6900"/>
      <c r="AB6900"/>
      <c r="AC6900"/>
      <c r="AD6900"/>
      <c r="AE6900"/>
      <c r="AF6900"/>
      <c r="AG6900"/>
      <c r="AH6900"/>
      <c r="AI6900"/>
      <c r="AJ6900"/>
      <c r="AK6900"/>
      <c r="AL6900"/>
    </row>
    <row r="6901" spans="3:38" ht="15" customHeight="1" x14ac:dyDescent="0.35">
      <c r="C6901"/>
      <c r="D6901"/>
      <c r="E6901"/>
      <c r="F6901"/>
      <c r="G6901"/>
      <c r="H6901"/>
      <c r="I6901"/>
      <c r="J6901"/>
      <c r="K6901"/>
      <c r="L6901"/>
      <c r="M6901"/>
      <c r="N6901"/>
      <c r="O6901"/>
      <c r="S6901"/>
      <c r="T6901"/>
      <c r="U6901"/>
      <c r="V6901"/>
      <c r="Y6901"/>
      <c r="Z6901"/>
      <c r="AA6901"/>
      <c r="AB6901"/>
      <c r="AC6901"/>
      <c r="AD6901"/>
      <c r="AE6901"/>
      <c r="AF6901"/>
      <c r="AG6901"/>
      <c r="AH6901"/>
      <c r="AI6901"/>
      <c r="AJ6901"/>
      <c r="AK6901"/>
      <c r="AL6901"/>
    </row>
    <row r="6902" spans="3:38" ht="15" customHeight="1" x14ac:dyDescent="0.35">
      <c r="C6902"/>
      <c r="D6902"/>
      <c r="E6902"/>
      <c r="F6902"/>
      <c r="G6902"/>
      <c r="H6902"/>
      <c r="I6902"/>
      <c r="J6902"/>
      <c r="K6902"/>
      <c r="L6902"/>
      <c r="M6902"/>
      <c r="N6902"/>
      <c r="O6902"/>
      <c r="S6902"/>
      <c r="T6902"/>
      <c r="U6902"/>
      <c r="V6902"/>
      <c r="Y6902"/>
      <c r="Z6902"/>
      <c r="AA6902"/>
      <c r="AB6902"/>
      <c r="AC6902"/>
      <c r="AD6902"/>
      <c r="AE6902"/>
      <c r="AF6902"/>
      <c r="AG6902"/>
      <c r="AH6902"/>
      <c r="AI6902"/>
      <c r="AJ6902"/>
      <c r="AK6902"/>
      <c r="AL6902"/>
    </row>
    <row r="6903" spans="3:38" ht="15" customHeight="1" x14ac:dyDescent="0.35">
      <c r="C6903"/>
      <c r="D6903"/>
      <c r="E6903"/>
      <c r="F6903"/>
      <c r="G6903"/>
      <c r="H6903"/>
      <c r="I6903"/>
      <c r="J6903"/>
      <c r="K6903"/>
      <c r="L6903"/>
      <c r="M6903"/>
      <c r="N6903"/>
      <c r="O6903"/>
      <c r="S6903"/>
      <c r="T6903"/>
      <c r="U6903"/>
      <c r="V6903"/>
      <c r="Y6903"/>
      <c r="Z6903"/>
      <c r="AA6903"/>
      <c r="AB6903"/>
      <c r="AC6903"/>
      <c r="AD6903"/>
      <c r="AE6903"/>
      <c r="AF6903"/>
      <c r="AG6903"/>
      <c r="AH6903"/>
      <c r="AI6903"/>
      <c r="AJ6903"/>
      <c r="AK6903"/>
      <c r="AL6903"/>
    </row>
    <row r="6904" spans="3:38" ht="15" customHeight="1" x14ac:dyDescent="0.35">
      <c r="C6904"/>
      <c r="D6904"/>
      <c r="E6904"/>
      <c r="F6904"/>
      <c r="G6904"/>
      <c r="H6904"/>
      <c r="I6904"/>
      <c r="J6904"/>
      <c r="K6904"/>
      <c r="L6904"/>
      <c r="M6904"/>
      <c r="N6904"/>
      <c r="O6904"/>
      <c r="S6904"/>
      <c r="T6904"/>
      <c r="U6904"/>
      <c r="V6904"/>
      <c r="Y6904"/>
      <c r="Z6904"/>
      <c r="AA6904"/>
      <c r="AB6904"/>
      <c r="AC6904"/>
      <c r="AD6904"/>
      <c r="AE6904"/>
      <c r="AF6904"/>
      <c r="AG6904"/>
      <c r="AH6904"/>
      <c r="AI6904"/>
      <c r="AJ6904"/>
      <c r="AK6904"/>
      <c r="AL6904"/>
    </row>
    <row r="6905" spans="3:38" ht="15" customHeight="1" x14ac:dyDescent="0.35">
      <c r="C6905"/>
      <c r="D6905"/>
      <c r="E6905"/>
      <c r="F6905"/>
      <c r="G6905"/>
      <c r="H6905"/>
      <c r="I6905"/>
      <c r="J6905"/>
      <c r="K6905"/>
      <c r="L6905"/>
      <c r="M6905"/>
      <c r="N6905"/>
      <c r="O6905"/>
      <c r="S6905"/>
      <c r="T6905"/>
      <c r="U6905"/>
      <c r="V6905"/>
      <c r="Y6905"/>
      <c r="Z6905"/>
      <c r="AA6905"/>
      <c r="AB6905"/>
      <c r="AC6905"/>
      <c r="AD6905"/>
      <c r="AE6905"/>
      <c r="AF6905"/>
      <c r="AG6905"/>
      <c r="AH6905"/>
      <c r="AI6905"/>
      <c r="AJ6905"/>
      <c r="AK6905"/>
      <c r="AL6905"/>
    </row>
    <row r="6906" spans="3:38" ht="15" customHeight="1" x14ac:dyDescent="0.35">
      <c r="C6906"/>
      <c r="D6906"/>
      <c r="E6906"/>
      <c r="F6906"/>
      <c r="G6906"/>
      <c r="H6906"/>
      <c r="I6906"/>
      <c r="J6906"/>
      <c r="K6906"/>
      <c r="L6906"/>
      <c r="M6906"/>
      <c r="N6906"/>
      <c r="O6906"/>
      <c r="S6906"/>
      <c r="T6906"/>
      <c r="U6906"/>
      <c r="V6906"/>
      <c r="Y6906"/>
      <c r="Z6906"/>
      <c r="AA6906"/>
      <c r="AB6906"/>
      <c r="AC6906"/>
      <c r="AD6906"/>
      <c r="AE6906"/>
      <c r="AF6906"/>
      <c r="AG6906"/>
      <c r="AH6906"/>
      <c r="AI6906"/>
      <c r="AJ6906"/>
      <c r="AK6906"/>
      <c r="AL6906"/>
    </row>
    <row r="6907" spans="3:38" ht="15" customHeight="1" x14ac:dyDescent="0.35">
      <c r="C6907"/>
      <c r="D6907"/>
      <c r="E6907"/>
      <c r="F6907"/>
      <c r="G6907"/>
      <c r="H6907"/>
      <c r="I6907"/>
      <c r="J6907"/>
      <c r="K6907"/>
      <c r="L6907"/>
      <c r="M6907"/>
      <c r="N6907"/>
      <c r="O6907"/>
      <c r="S6907"/>
      <c r="T6907"/>
      <c r="U6907"/>
      <c r="V6907"/>
      <c r="Y6907"/>
      <c r="Z6907"/>
      <c r="AA6907"/>
      <c r="AB6907"/>
      <c r="AC6907"/>
      <c r="AD6907"/>
      <c r="AE6907"/>
      <c r="AF6907"/>
      <c r="AG6907"/>
      <c r="AH6907"/>
      <c r="AI6907"/>
      <c r="AJ6907"/>
      <c r="AK6907"/>
      <c r="AL6907"/>
    </row>
    <row r="6908" spans="3:38" ht="15" customHeight="1" x14ac:dyDescent="0.35">
      <c r="C6908"/>
      <c r="D6908"/>
      <c r="E6908"/>
      <c r="F6908"/>
      <c r="G6908"/>
      <c r="H6908"/>
      <c r="I6908"/>
      <c r="J6908"/>
      <c r="K6908"/>
      <c r="L6908"/>
      <c r="M6908"/>
      <c r="N6908"/>
      <c r="O6908"/>
      <c r="S6908"/>
      <c r="T6908"/>
      <c r="U6908"/>
      <c r="V6908"/>
      <c r="Y6908"/>
      <c r="Z6908"/>
      <c r="AA6908"/>
      <c r="AB6908"/>
      <c r="AC6908"/>
      <c r="AD6908"/>
      <c r="AE6908"/>
      <c r="AF6908"/>
      <c r="AG6908"/>
      <c r="AH6908"/>
      <c r="AI6908"/>
      <c r="AJ6908"/>
      <c r="AK6908"/>
      <c r="AL6908"/>
    </row>
    <row r="6909" spans="3:38" ht="15" customHeight="1" x14ac:dyDescent="0.35">
      <c r="C6909"/>
      <c r="D6909"/>
      <c r="E6909"/>
      <c r="F6909"/>
      <c r="G6909"/>
      <c r="H6909"/>
      <c r="I6909"/>
      <c r="J6909"/>
      <c r="K6909"/>
      <c r="L6909"/>
      <c r="M6909"/>
      <c r="N6909"/>
      <c r="O6909"/>
      <c r="S6909"/>
      <c r="T6909"/>
      <c r="U6909"/>
      <c r="V6909"/>
      <c r="Y6909"/>
      <c r="Z6909"/>
      <c r="AA6909"/>
      <c r="AB6909"/>
      <c r="AC6909"/>
      <c r="AD6909"/>
      <c r="AE6909"/>
      <c r="AF6909"/>
      <c r="AG6909"/>
      <c r="AH6909"/>
      <c r="AI6909"/>
      <c r="AJ6909"/>
      <c r="AK6909"/>
      <c r="AL6909"/>
    </row>
    <row r="6910" spans="3:38" ht="15" customHeight="1" x14ac:dyDescent="0.35">
      <c r="C6910"/>
      <c r="D6910"/>
      <c r="E6910"/>
      <c r="F6910"/>
      <c r="G6910"/>
      <c r="H6910"/>
      <c r="I6910"/>
      <c r="J6910"/>
      <c r="K6910"/>
      <c r="L6910"/>
      <c r="M6910"/>
      <c r="N6910"/>
      <c r="O6910"/>
      <c r="S6910"/>
      <c r="T6910"/>
      <c r="U6910"/>
      <c r="V6910"/>
      <c r="Y6910"/>
      <c r="Z6910"/>
      <c r="AA6910"/>
      <c r="AB6910"/>
      <c r="AC6910"/>
      <c r="AD6910"/>
      <c r="AE6910"/>
      <c r="AF6910"/>
      <c r="AG6910"/>
      <c r="AH6910"/>
      <c r="AI6910"/>
      <c r="AJ6910"/>
      <c r="AK6910"/>
      <c r="AL6910"/>
    </row>
    <row r="6911" spans="3:38" ht="15" customHeight="1" x14ac:dyDescent="0.35">
      <c r="C6911"/>
      <c r="D6911"/>
      <c r="E6911"/>
      <c r="F6911"/>
      <c r="G6911"/>
      <c r="H6911"/>
      <c r="I6911"/>
      <c r="J6911"/>
      <c r="K6911"/>
      <c r="L6911"/>
      <c r="M6911"/>
      <c r="N6911"/>
      <c r="O6911"/>
      <c r="S6911"/>
      <c r="T6911"/>
      <c r="U6911"/>
      <c r="V6911"/>
      <c r="Y6911"/>
      <c r="Z6911"/>
      <c r="AA6911"/>
      <c r="AB6911"/>
      <c r="AC6911"/>
      <c r="AD6911"/>
      <c r="AE6911"/>
      <c r="AF6911"/>
      <c r="AG6911"/>
      <c r="AH6911"/>
      <c r="AI6911"/>
      <c r="AJ6911"/>
      <c r="AK6911"/>
      <c r="AL6911"/>
    </row>
    <row r="6912" spans="3:38" ht="15" customHeight="1" x14ac:dyDescent="0.35">
      <c r="C6912"/>
      <c r="D6912"/>
      <c r="E6912"/>
      <c r="F6912"/>
      <c r="G6912"/>
      <c r="H6912"/>
      <c r="I6912"/>
      <c r="J6912"/>
      <c r="K6912"/>
      <c r="L6912"/>
      <c r="M6912"/>
      <c r="N6912"/>
      <c r="O6912"/>
      <c r="S6912"/>
      <c r="T6912"/>
      <c r="U6912"/>
      <c r="V6912"/>
      <c r="Y6912"/>
      <c r="Z6912"/>
      <c r="AA6912"/>
      <c r="AB6912"/>
      <c r="AC6912"/>
      <c r="AD6912"/>
      <c r="AE6912"/>
      <c r="AF6912"/>
      <c r="AG6912"/>
      <c r="AH6912"/>
      <c r="AI6912"/>
      <c r="AJ6912"/>
      <c r="AK6912"/>
      <c r="AL6912"/>
    </row>
    <row r="6913" spans="3:38" ht="15" customHeight="1" x14ac:dyDescent="0.35">
      <c r="C6913"/>
      <c r="D6913"/>
      <c r="E6913"/>
      <c r="F6913"/>
      <c r="G6913"/>
      <c r="H6913"/>
      <c r="I6913"/>
      <c r="J6913"/>
      <c r="K6913"/>
      <c r="L6913"/>
      <c r="M6913"/>
      <c r="N6913"/>
      <c r="O6913"/>
      <c r="S6913"/>
      <c r="T6913"/>
      <c r="U6913"/>
      <c r="V6913"/>
      <c r="Y6913"/>
      <c r="Z6913"/>
      <c r="AA6913"/>
      <c r="AB6913"/>
      <c r="AC6913"/>
      <c r="AD6913"/>
      <c r="AE6913"/>
      <c r="AF6913"/>
      <c r="AG6913"/>
      <c r="AH6913"/>
      <c r="AI6913"/>
      <c r="AJ6913"/>
      <c r="AK6913"/>
      <c r="AL6913"/>
    </row>
    <row r="6914" spans="3:38" ht="15" customHeight="1" x14ac:dyDescent="0.35">
      <c r="C6914"/>
      <c r="D6914"/>
      <c r="E6914"/>
      <c r="F6914"/>
      <c r="G6914"/>
      <c r="H6914"/>
      <c r="I6914"/>
      <c r="J6914"/>
      <c r="K6914"/>
      <c r="L6914"/>
      <c r="M6914"/>
      <c r="N6914"/>
      <c r="O6914"/>
      <c r="S6914"/>
      <c r="T6914"/>
      <c r="U6914"/>
      <c r="V6914"/>
      <c r="Y6914"/>
      <c r="Z6914"/>
      <c r="AA6914"/>
      <c r="AB6914"/>
      <c r="AC6914"/>
      <c r="AD6914"/>
      <c r="AE6914"/>
      <c r="AF6914"/>
      <c r="AG6914"/>
      <c r="AH6914"/>
      <c r="AI6914"/>
      <c r="AJ6914"/>
      <c r="AK6914"/>
      <c r="AL6914"/>
    </row>
    <row r="6915" spans="3:38" ht="15" customHeight="1" x14ac:dyDescent="0.35">
      <c r="C6915"/>
      <c r="D6915"/>
      <c r="E6915"/>
      <c r="F6915"/>
      <c r="G6915"/>
      <c r="H6915"/>
      <c r="I6915"/>
      <c r="J6915"/>
      <c r="K6915"/>
      <c r="L6915"/>
      <c r="M6915"/>
      <c r="N6915"/>
      <c r="O6915"/>
      <c r="S6915"/>
      <c r="T6915"/>
      <c r="U6915"/>
      <c r="V6915"/>
      <c r="Y6915"/>
      <c r="Z6915"/>
      <c r="AA6915"/>
      <c r="AB6915"/>
      <c r="AC6915"/>
      <c r="AD6915"/>
      <c r="AE6915"/>
      <c r="AF6915"/>
      <c r="AG6915"/>
      <c r="AH6915"/>
      <c r="AI6915"/>
      <c r="AJ6915"/>
      <c r="AK6915"/>
      <c r="AL6915"/>
    </row>
    <row r="6916" spans="3:38" ht="15" customHeight="1" x14ac:dyDescent="0.35">
      <c r="C6916"/>
      <c r="D6916"/>
      <c r="E6916"/>
      <c r="F6916"/>
      <c r="G6916"/>
      <c r="H6916"/>
      <c r="I6916"/>
      <c r="J6916"/>
      <c r="K6916"/>
      <c r="L6916"/>
      <c r="M6916"/>
      <c r="N6916"/>
      <c r="O6916"/>
      <c r="S6916"/>
      <c r="T6916"/>
      <c r="U6916"/>
      <c r="V6916"/>
      <c r="Y6916"/>
      <c r="Z6916"/>
      <c r="AA6916"/>
      <c r="AB6916"/>
      <c r="AC6916"/>
      <c r="AD6916"/>
      <c r="AE6916"/>
      <c r="AF6916"/>
      <c r="AG6916"/>
      <c r="AH6916"/>
      <c r="AI6916"/>
      <c r="AJ6916"/>
      <c r="AK6916"/>
      <c r="AL6916"/>
    </row>
    <row r="6917" spans="3:38" ht="15" customHeight="1" x14ac:dyDescent="0.35">
      <c r="C6917"/>
      <c r="D6917"/>
      <c r="E6917"/>
      <c r="F6917"/>
      <c r="G6917"/>
      <c r="H6917"/>
      <c r="I6917"/>
      <c r="J6917"/>
      <c r="K6917"/>
      <c r="L6917"/>
      <c r="M6917"/>
      <c r="N6917"/>
      <c r="O6917"/>
      <c r="S6917"/>
      <c r="T6917"/>
      <c r="U6917"/>
      <c r="V6917"/>
      <c r="Y6917"/>
      <c r="Z6917"/>
      <c r="AA6917"/>
      <c r="AB6917"/>
      <c r="AC6917"/>
      <c r="AD6917"/>
      <c r="AE6917"/>
      <c r="AF6917"/>
      <c r="AG6917"/>
      <c r="AH6917"/>
      <c r="AI6917"/>
      <c r="AJ6917"/>
      <c r="AK6917"/>
      <c r="AL6917"/>
    </row>
    <row r="6918" spans="3:38" ht="15" customHeight="1" x14ac:dyDescent="0.35">
      <c r="C6918"/>
      <c r="D6918"/>
      <c r="E6918"/>
      <c r="F6918"/>
      <c r="G6918"/>
      <c r="H6918"/>
      <c r="I6918"/>
      <c r="J6918"/>
      <c r="K6918"/>
      <c r="L6918"/>
      <c r="M6918"/>
      <c r="N6918"/>
      <c r="O6918"/>
      <c r="S6918"/>
      <c r="T6918"/>
      <c r="U6918"/>
      <c r="V6918"/>
      <c r="Y6918"/>
      <c r="Z6918"/>
      <c r="AA6918"/>
      <c r="AB6918"/>
      <c r="AC6918"/>
      <c r="AD6918"/>
      <c r="AE6918"/>
      <c r="AF6918"/>
      <c r="AG6918"/>
      <c r="AH6918"/>
      <c r="AI6918"/>
      <c r="AJ6918"/>
      <c r="AK6918"/>
      <c r="AL6918"/>
    </row>
    <row r="6919" spans="3:38" ht="15" customHeight="1" x14ac:dyDescent="0.35">
      <c r="C6919"/>
      <c r="D6919"/>
      <c r="E6919"/>
      <c r="F6919"/>
      <c r="G6919"/>
      <c r="H6919"/>
      <c r="I6919"/>
      <c r="J6919"/>
      <c r="K6919"/>
      <c r="L6919"/>
      <c r="M6919"/>
      <c r="N6919"/>
      <c r="O6919"/>
      <c r="S6919"/>
      <c r="T6919"/>
      <c r="U6919"/>
      <c r="V6919"/>
      <c r="Y6919"/>
      <c r="Z6919"/>
      <c r="AA6919"/>
      <c r="AB6919"/>
      <c r="AC6919"/>
      <c r="AD6919"/>
      <c r="AE6919"/>
      <c r="AF6919"/>
      <c r="AG6919"/>
      <c r="AH6919"/>
      <c r="AI6919"/>
      <c r="AJ6919"/>
      <c r="AK6919"/>
      <c r="AL6919"/>
    </row>
    <row r="6920" spans="3:38" ht="15" customHeight="1" x14ac:dyDescent="0.35">
      <c r="C6920"/>
      <c r="D6920"/>
      <c r="E6920"/>
      <c r="F6920"/>
      <c r="G6920"/>
      <c r="H6920"/>
      <c r="I6920"/>
      <c r="J6920"/>
      <c r="K6920"/>
      <c r="L6920"/>
      <c r="M6920"/>
      <c r="N6920"/>
      <c r="O6920"/>
      <c r="S6920"/>
      <c r="T6920"/>
      <c r="U6920"/>
      <c r="V6920"/>
      <c r="Y6920"/>
      <c r="Z6920"/>
      <c r="AA6920"/>
      <c r="AB6920"/>
      <c r="AC6920"/>
      <c r="AD6920"/>
      <c r="AE6920"/>
      <c r="AF6920"/>
      <c r="AG6920"/>
      <c r="AH6920"/>
      <c r="AI6920"/>
      <c r="AJ6920"/>
      <c r="AK6920"/>
      <c r="AL6920"/>
    </row>
    <row r="6921" spans="3:38" ht="15" customHeight="1" x14ac:dyDescent="0.35">
      <c r="C6921"/>
      <c r="D6921"/>
      <c r="E6921"/>
      <c r="F6921"/>
      <c r="G6921"/>
      <c r="H6921"/>
      <c r="I6921"/>
      <c r="J6921"/>
      <c r="K6921"/>
      <c r="L6921"/>
      <c r="M6921"/>
      <c r="N6921"/>
      <c r="O6921"/>
      <c r="S6921"/>
      <c r="T6921"/>
      <c r="U6921"/>
      <c r="V6921"/>
      <c r="Y6921"/>
      <c r="Z6921"/>
      <c r="AA6921"/>
      <c r="AB6921"/>
      <c r="AC6921"/>
      <c r="AD6921"/>
      <c r="AE6921"/>
      <c r="AF6921"/>
      <c r="AG6921"/>
      <c r="AH6921"/>
      <c r="AI6921"/>
      <c r="AJ6921"/>
      <c r="AK6921"/>
      <c r="AL6921"/>
    </row>
    <row r="6922" spans="3:38" ht="15" customHeight="1" x14ac:dyDescent="0.35">
      <c r="C6922"/>
      <c r="D6922"/>
      <c r="E6922"/>
      <c r="F6922"/>
      <c r="G6922"/>
      <c r="H6922"/>
      <c r="I6922"/>
      <c r="J6922"/>
      <c r="K6922"/>
      <c r="L6922"/>
      <c r="M6922"/>
      <c r="N6922"/>
      <c r="O6922"/>
      <c r="S6922"/>
      <c r="T6922"/>
      <c r="U6922"/>
      <c r="V6922"/>
      <c r="Y6922"/>
      <c r="Z6922"/>
      <c r="AA6922"/>
      <c r="AB6922"/>
      <c r="AC6922"/>
      <c r="AD6922"/>
      <c r="AE6922"/>
      <c r="AF6922"/>
      <c r="AG6922"/>
      <c r="AH6922"/>
      <c r="AI6922"/>
      <c r="AJ6922"/>
      <c r="AK6922"/>
      <c r="AL6922"/>
    </row>
    <row r="6923" spans="3:38" ht="15" customHeight="1" x14ac:dyDescent="0.35">
      <c r="C6923"/>
      <c r="D6923"/>
      <c r="E6923"/>
      <c r="F6923"/>
      <c r="G6923"/>
      <c r="H6923"/>
      <c r="I6923"/>
      <c r="J6923"/>
      <c r="K6923"/>
      <c r="L6923"/>
      <c r="M6923"/>
      <c r="N6923"/>
      <c r="O6923"/>
      <c r="S6923"/>
      <c r="T6923"/>
      <c r="U6923"/>
      <c r="V6923"/>
      <c r="Y6923"/>
      <c r="Z6923"/>
      <c r="AA6923"/>
      <c r="AB6923"/>
      <c r="AC6923"/>
      <c r="AD6923"/>
      <c r="AE6923"/>
      <c r="AF6923"/>
      <c r="AG6923"/>
      <c r="AH6923"/>
      <c r="AI6923"/>
      <c r="AJ6923"/>
      <c r="AK6923"/>
      <c r="AL6923"/>
    </row>
    <row r="6924" spans="3:38" ht="15" customHeight="1" x14ac:dyDescent="0.35">
      <c r="C6924"/>
      <c r="D6924"/>
      <c r="E6924"/>
      <c r="F6924"/>
      <c r="G6924"/>
      <c r="H6924"/>
      <c r="I6924"/>
      <c r="J6924"/>
      <c r="K6924"/>
      <c r="L6924"/>
      <c r="M6924"/>
      <c r="N6924"/>
      <c r="O6924"/>
      <c r="S6924"/>
      <c r="T6924"/>
      <c r="U6924"/>
      <c r="V6924"/>
      <c r="Y6924"/>
      <c r="Z6924"/>
      <c r="AA6924"/>
      <c r="AB6924"/>
      <c r="AC6924"/>
      <c r="AD6924"/>
      <c r="AE6924"/>
      <c r="AF6924"/>
      <c r="AG6924"/>
      <c r="AH6924"/>
      <c r="AI6924"/>
      <c r="AJ6924"/>
      <c r="AK6924"/>
      <c r="AL6924"/>
    </row>
    <row r="6925" spans="3:38" ht="15" customHeight="1" x14ac:dyDescent="0.35">
      <c r="C6925"/>
      <c r="D6925"/>
      <c r="E6925"/>
      <c r="F6925"/>
      <c r="G6925"/>
      <c r="H6925"/>
      <c r="I6925"/>
      <c r="J6925"/>
      <c r="K6925"/>
      <c r="L6925"/>
      <c r="M6925"/>
      <c r="N6925"/>
      <c r="O6925"/>
      <c r="S6925"/>
      <c r="T6925"/>
      <c r="U6925"/>
      <c r="V6925"/>
      <c r="Y6925"/>
      <c r="Z6925"/>
      <c r="AA6925"/>
      <c r="AB6925"/>
      <c r="AC6925"/>
      <c r="AD6925"/>
      <c r="AE6925"/>
      <c r="AF6925"/>
      <c r="AG6925"/>
      <c r="AH6925"/>
      <c r="AI6925"/>
      <c r="AJ6925"/>
      <c r="AK6925"/>
      <c r="AL6925"/>
    </row>
    <row r="6926" spans="3:38" ht="15" customHeight="1" x14ac:dyDescent="0.35">
      <c r="C6926"/>
      <c r="D6926"/>
      <c r="E6926"/>
      <c r="F6926"/>
      <c r="G6926"/>
      <c r="H6926"/>
      <c r="I6926"/>
      <c r="J6926"/>
      <c r="K6926"/>
      <c r="L6926"/>
      <c r="M6926"/>
      <c r="N6926"/>
      <c r="O6926"/>
      <c r="S6926"/>
      <c r="T6926"/>
      <c r="U6926"/>
      <c r="V6926"/>
      <c r="Y6926"/>
      <c r="Z6926"/>
      <c r="AA6926"/>
      <c r="AB6926"/>
      <c r="AC6926"/>
      <c r="AD6926"/>
      <c r="AE6926"/>
      <c r="AF6926"/>
      <c r="AG6926"/>
      <c r="AH6926"/>
      <c r="AI6926"/>
      <c r="AJ6926"/>
      <c r="AK6926"/>
      <c r="AL6926"/>
    </row>
    <row r="6927" spans="3:38" ht="15" customHeight="1" x14ac:dyDescent="0.35">
      <c r="C6927"/>
      <c r="D6927"/>
      <c r="E6927"/>
      <c r="F6927"/>
      <c r="G6927"/>
      <c r="H6927"/>
      <c r="I6927"/>
      <c r="J6927"/>
      <c r="K6927"/>
      <c r="L6927"/>
      <c r="M6927"/>
      <c r="N6927"/>
      <c r="O6927"/>
      <c r="S6927"/>
      <c r="T6927"/>
      <c r="U6927"/>
      <c r="V6927"/>
      <c r="Y6927"/>
      <c r="Z6927"/>
      <c r="AA6927"/>
      <c r="AB6927"/>
      <c r="AC6927"/>
      <c r="AD6927"/>
      <c r="AE6927"/>
      <c r="AF6927"/>
      <c r="AG6927"/>
      <c r="AH6927"/>
      <c r="AI6927"/>
      <c r="AJ6927"/>
      <c r="AK6927"/>
      <c r="AL6927"/>
    </row>
    <row r="6928" spans="3:38" ht="15" customHeight="1" x14ac:dyDescent="0.35">
      <c r="C6928"/>
      <c r="D6928"/>
      <c r="E6928"/>
      <c r="F6928"/>
      <c r="G6928"/>
      <c r="H6928"/>
      <c r="I6928"/>
      <c r="J6928"/>
      <c r="K6928"/>
      <c r="L6928"/>
      <c r="M6928"/>
      <c r="N6928"/>
      <c r="O6928"/>
      <c r="S6928"/>
      <c r="T6928"/>
      <c r="U6928"/>
      <c r="V6928"/>
      <c r="Y6928"/>
      <c r="Z6928"/>
      <c r="AA6928"/>
      <c r="AB6928"/>
      <c r="AC6928"/>
      <c r="AD6928"/>
      <c r="AE6928"/>
      <c r="AF6928"/>
      <c r="AG6928"/>
      <c r="AH6928"/>
      <c r="AI6928"/>
      <c r="AJ6928"/>
      <c r="AK6928"/>
      <c r="AL6928"/>
    </row>
    <row r="6929" spans="3:38" ht="15" customHeight="1" x14ac:dyDescent="0.35">
      <c r="C6929"/>
      <c r="D6929"/>
      <c r="E6929"/>
      <c r="F6929"/>
      <c r="G6929"/>
      <c r="H6929"/>
      <c r="I6929"/>
      <c r="J6929"/>
      <c r="K6929"/>
      <c r="L6929"/>
      <c r="M6929"/>
      <c r="N6929"/>
      <c r="O6929"/>
      <c r="S6929"/>
      <c r="T6929"/>
      <c r="U6929"/>
      <c r="V6929"/>
      <c r="Y6929"/>
      <c r="Z6929"/>
      <c r="AA6929"/>
      <c r="AB6929"/>
      <c r="AC6929"/>
      <c r="AD6929"/>
      <c r="AE6929"/>
      <c r="AF6929"/>
      <c r="AG6929"/>
      <c r="AH6929"/>
      <c r="AI6929"/>
      <c r="AJ6929"/>
      <c r="AK6929"/>
      <c r="AL6929"/>
    </row>
    <row r="6930" spans="3:38" ht="15" customHeight="1" x14ac:dyDescent="0.35">
      <c r="C6930"/>
      <c r="D6930"/>
      <c r="E6930"/>
      <c r="F6930"/>
      <c r="G6930"/>
      <c r="H6930"/>
      <c r="I6930"/>
      <c r="J6930"/>
      <c r="K6930"/>
      <c r="L6930"/>
      <c r="M6930"/>
      <c r="N6930"/>
      <c r="O6930"/>
      <c r="S6930"/>
      <c r="T6930"/>
      <c r="U6930"/>
      <c r="V6930"/>
      <c r="Y6930"/>
      <c r="Z6930"/>
      <c r="AA6930"/>
      <c r="AB6930"/>
      <c r="AC6930"/>
      <c r="AD6930"/>
      <c r="AE6930"/>
      <c r="AF6930"/>
      <c r="AG6930"/>
      <c r="AH6930"/>
      <c r="AI6930"/>
      <c r="AJ6930"/>
      <c r="AK6930"/>
      <c r="AL6930"/>
    </row>
    <row r="6931" spans="3:38" ht="15" customHeight="1" x14ac:dyDescent="0.35">
      <c r="C6931"/>
      <c r="D6931"/>
      <c r="E6931"/>
      <c r="F6931"/>
      <c r="G6931"/>
      <c r="H6931"/>
      <c r="I6931"/>
      <c r="J6931"/>
      <c r="K6931"/>
      <c r="L6931"/>
      <c r="M6931"/>
      <c r="N6931"/>
      <c r="O6931"/>
      <c r="S6931"/>
      <c r="T6931"/>
      <c r="U6931"/>
      <c r="V6931"/>
      <c r="Y6931"/>
      <c r="Z6931"/>
      <c r="AA6931"/>
      <c r="AB6931"/>
      <c r="AC6931"/>
      <c r="AD6931"/>
      <c r="AE6931"/>
      <c r="AF6931"/>
      <c r="AG6931"/>
      <c r="AH6931"/>
      <c r="AI6931"/>
      <c r="AJ6931"/>
      <c r="AK6931"/>
      <c r="AL6931"/>
    </row>
    <row r="6932" spans="3:38" ht="15" customHeight="1" x14ac:dyDescent="0.35">
      <c r="C6932"/>
      <c r="D6932"/>
      <c r="E6932"/>
      <c r="F6932"/>
      <c r="G6932"/>
      <c r="H6932"/>
      <c r="I6932"/>
      <c r="J6932"/>
      <c r="K6932"/>
      <c r="L6932"/>
      <c r="M6932"/>
      <c r="N6932"/>
      <c r="O6932"/>
      <c r="S6932"/>
      <c r="T6932"/>
      <c r="U6932"/>
      <c r="V6932"/>
      <c r="Y6932"/>
      <c r="Z6932"/>
      <c r="AA6932"/>
      <c r="AB6932"/>
      <c r="AC6932"/>
      <c r="AD6932"/>
      <c r="AE6932"/>
      <c r="AF6932"/>
      <c r="AG6932"/>
      <c r="AH6932"/>
      <c r="AI6932"/>
      <c r="AJ6932"/>
      <c r="AK6932"/>
      <c r="AL6932"/>
    </row>
    <row r="6933" spans="3:38" ht="15" customHeight="1" x14ac:dyDescent="0.35">
      <c r="C6933"/>
      <c r="D6933"/>
      <c r="E6933"/>
      <c r="F6933"/>
      <c r="G6933"/>
      <c r="H6933"/>
      <c r="I6933"/>
      <c r="J6933"/>
      <c r="K6933"/>
      <c r="L6933"/>
      <c r="M6933"/>
      <c r="N6933"/>
      <c r="O6933"/>
      <c r="S6933"/>
      <c r="T6933"/>
      <c r="U6933"/>
      <c r="V6933"/>
      <c r="Y6933"/>
      <c r="Z6933"/>
      <c r="AA6933"/>
      <c r="AB6933"/>
      <c r="AC6933"/>
      <c r="AD6933"/>
      <c r="AE6933"/>
      <c r="AF6933"/>
      <c r="AG6933"/>
      <c r="AH6933"/>
      <c r="AI6933"/>
      <c r="AJ6933"/>
      <c r="AK6933"/>
      <c r="AL6933"/>
    </row>
    <row r="6934" spans="3:38" ht="15" customHeight="1" x14ac:dyDescent="0.35">
      <c r="C6934"/>
      <c r="D6934"/>
      <c r="E6934"/>
      <c r="F6934"/>
      <c r="G6934"/>
      <c r="H6934"/>
      <c r="I6934"/>
      <c r="J6934"/>
      <c r="K6934"/>
      <c r="L6934"/>
      <c r="M6934"/>
      <c r="N6934"/>
      <c r="O6934"/>
      <c r="S6934"/>
      <c r="T6934"/>
      <c r="U6934"/>
      <c r="V6934"/>
      <c r="Y6934"/>
      <c r="Z6934"/>
      <c r="AA6934"/>
      <c r="AB6934"/>
      <c r="AC6934"/>
      <c r="AD6934"/>
      <c r="AE6934"/>
      <c r="AF6934"/>
      <c r="AG6934"/>
      <c r="AH6934"/>
      <c r="AI6934"/>
      <c r="AJ6934"/>
      <c r="AK6934"/>
      <c r="AL6934"/>
    </row>
    <row r="6935" spans="3:38" ht="15" customHeight="1" x14ac:dyDescent="0.35">
      <c r="C6935"/>
      <c r="D6935"/>
      <c r="E6935"/>
      <c r="F6935"/>
      <c r="G6935"/>
      <c r="H6935"/>
      <c r="I6935"/>
      <c r="J6935"/>
      <c r="K6935"/>
      <c r="L6935"/>
      <c r="M6935"/>
      <c r="N6935"/>
      <c r="O6935"/>
      <c r="S6935"/>
      <c r="T6935"/>
      <c r="U6935"/>
      <c r="V6935"/>
      <c r="Y6935"/>
      <c r="Z6935"/>
      <c r="AA6935"/>
      <c r="AB6935"/>
      <c r="AC6935"/>
      <c r="AD6935"/>
      <c r="AE6935"/>
      <c r="AF6935"/>
      <c r="AG6935"/>
      <c r="AH6935"/>
      <c r="AI6935"/>
      <c r="AJ6935"/>
      <c r="AK6935"/>
      <c r="AL6935"/>
    </row>
    <row r="6936" spans="3:38" ht="15" customHeight="1" x14ac:dyDescent="0.35">
      <c r="C6936"/>
      <c r="D6936"/>
      <c r="E6936"/>
      <c r="F6936"/>
      <c r="G6936"/>
      <c r="H6936"/>
      <c r="I6936"/>
      <c r="J6936"/>
      <c r="K6936"/>
      <c r="L6936"/>
      <c r="M6936"/>
      <c r="N6936"/>
      <c r="O6936"/>
      <c r="S6936"/>
      <c r="T6936"/>
      <c r="U6936"/>
      <c r="V6936"/>
      <c r="Y6936"/>
      <c r="Z6936"/>
      <c r="AA6936"/>
      <c r="AB6936"/>
      <c r="AC6936"/>
      <c r="AD6936"/>
      <c r="AE6936"/>
      <c r="AF6936"/>
      <c r="AG6936"/>
      <c r="AH6936"/>
      <c r="AI6936"/>
      <c r="AJ6936"/>
      <c r="AK6936"/>
      <c r="AL6936"/>
    </row>
    <row r="6937" spans="3:38" ht="15" customHeight="1" x14ac:dyDescent="0.35">
      <c r="C6937"/>
      <c r="D6937"/>
      <c r="E6937"/>
      <c r="F6937"/>
      <c r="G6937"/>
      <c r="H6937"/>
      <c r="I6937"/>
      <c r="J6937"/>
      <c r="K6937"/>
      <c r="L6937"/>
      <c r="M6937"/>
      <c r="N6937"/>
      <c r="O6937"/>
      <c r="S6937"/>
      <c r="T6937"/>
      <c r="U6937"/>
      <c r="V6937"/>
      <c r="Y6937"/>
      <c r="Z6937"/>
      <c r="AA6937"/>
      <c r="AB6937"/>
      <c r="AC6937"/>
      <c r="AD6937"/>
      <c r="AE6937"/>
      <c r="AF6937"/>
      <c r="AG6937"/>
      <c r="AH6937"/>
      <c r="AI6937"/>
      <c r="AJ6937"/>
      <c r="AK6937"/>
      <c r="AL6937"/>
    </row>
    <row r="6938" spans="3:38" ht="15" customHeight="1" x14ac:dyDescent="0.35">
      <c r="C6938"/>
      <c r="D6938"/>
      <c r="E6938"/>
      <c r="F6938"/>
      <c r="G6938"/>
      <c r="H6938"/>
      <c r="I6938"/>
      <c r="J6938"/>
      <c r="K6938"/>
      <c r="L6938"/>
      <c r="M6938"/>
      <c r="N6938"/>
      <c r="O6938"/>
      <c r="S6938"/>
      <c r="T6938"/>
      <c r="U6938"/>
      <c r="V6938"/>
      <c r="Y6938"/>
      <c r="Z6938"/>
      <c r="AA6938"/>
      <c r="AB6938"/>
      <c r="AC6938"/>
      <c r="AD6938"/>
      <c r="AE6938"/>
      <c r="AF6938"/>
      <c r="AG6938"/>
      <c r="AH6938"/>
      <c r="AI6938"/>
      <c r="AJ6938"/>
      <c r="AK6938"/>
      <c r="AL6938"/>
    </row>
    <row r="6939" spans="3:38" ht="15" customHeight="1" x14ac:dyDescent="0.35">
      <c r="C6939"/>
      <c r="D6939"/>
      <c r="E6939"/>
      <c r="F6939"/>
      <c r="G6939"/>
      <c r="H6939"/>
      <c r="I6939"/>
      <c r="J6939"/>
      <c r="K6939"/>
      <c r="L6939"/>
      <c r="M6939"/>
      <c r="N6939"/>
      <c r="O6939"/>
      <c r="S6939"/>
      <c r="T6939"/>
      <c r="U6939"/>
      <c r="V6939"/>
      <c r="Y6939"/>
      <c r="Z6939"/>
      <c r="AA6939"/>
      <c r="AB6939"/>
      <c r="AC6939"/>
      <c r="AD6939"/>
      <c r="AE6939"/>
      <c r="AF6939"/>
      <c r="AG6939"/>
      <c r="AH6939"/>
      <c r="AI6939"/>
      <c r="AJ6939"/>
      <c r="AK6939"/>
      <c r="AL6939"/>
    </row>
    <row r="6940" spans="3:38" ht="15" customHeight="1" x14ac:dyDescent="0.35">
      <c r="C6940"/>
      <c r="D6940"/>
      <c r="E6940"/>
      <c r="F6940"/>
      <c r="G6940"/>
      <c r="H6940"/>
      <c r="I6940"/>
      <c r="J6940"/>
      <c r="K6940"/>
      <c r="L6940"/>
      <c r="M6940"/>
      <c r="N6940"/>
      <c r="O6940"/>
      <c r="S6940"/>
      <c r="T6940"/>
      <c r="U6940"/>
      <c r="V6940"/>
      <c r="Y6940"/>
      <c r="Z6940"/>
      <c r="AA6940"/>
      <c r="AB6940"/>
      <c r="AC6940"/>
      <c r="AD6940"/>
      <c r="AE6940"/>
      <c r="AF6940"/>
      <c r="AG6940"/>
      <c r="AH6940"/>
      <c r="AI6940"/>
      <c r="AJ6940"/>
      <c r="AK6940"/>
      <c r="AL6940"/>
    </row>
    <row r="6941" spans="3:38" ht="15" customHeight="1" x14ac:dyDescent="0.35">
      <c r="C6941"/>
      <c r="D6941"/>
      <c r="E6941"/>
      <c r="F6941"/>
      <c r="G6941"/>
      <c r="H6941"/>
      <c r="I6941"/>
      <c r="J6941"/>
      <c r="K6941"/>
      <c r="L6941"/>
      <c r="M6941"/>
      <c r="N6941"/>
      <c r="O6941"/>
      <c r="S6941"/>
      <c r="T6941"/>
      <c r="U6941"/>
      <c r="V6941"/>
      <c r="Y6941"/>
      <c r="Z6941"/>
      <c r="AA6941"/>
      <c r="AB6941"/>
      <c r="AC6941"/>
      <c r="AD6941"/>
      <c r="AE6941"/>
      <c r="AF6941"/>
      <c r="AG6941"/>
      <c r="AH6941"/>
      <c r="AI6941"/>
      <c r="AJ6941"/>
      <c r="AK6941"/>
      <c r="AL6941"/>
    </row>
    <row r="6942" spans="3:38" ht="15" customHeight="1" x14ac:dyDescent="0.35">
      <c r="C6942"/>
      <c r="D6942"/>
      <c r="E6942"/>
      <c r="F6942"/>
      <c r="G6942"/>
      <c r="H6942"/>
      <c r="I6942"/>
      <c r="J6942"/>
      <c r="K6942"/>
      <c r="L6942"/>
      <c r="M6942"/>
      <c r="N6942"/>
      <c r="O6942"/>
      <c r="S6942"/>
      <c r="T6942"/>
      <c r="U6942"/>
      <c r="V6942"/>
      <c r="Y6942"/>
      <c r="Z6942"/>
      <c r="AA6942"/>
      <c r="AB6942"/>
      <c r="AC6942"/>
      <c r="AD6942"/>
      <c r="AE6942"/>
      <c r="AF6942"/>
      <c r="AG6942"/>
      <c r="AH6942"/>
      <c r="AI6942"/>
      <c r="AJ6942"/>
      <c r="AK6942"/>
      <c r="AL6942"/>
    </row>
    <row r="6943" spans="3:38" ht="15" customHeight="1" x14ac:dyDescent="0.35">
      <c r="C6943"/>
      <c r="D6943"/>
      <c r="E6943"/>
      <c r="F6943"/>
      <c r="G6943"/>
      <c r="H6943"/>
      <c r="I6943"/>
      <c r="J6943"/>
      <c r="K6943"/>
      <c r="L6943"/>
      <c r="M6943"/>
      <c r="N6943"/>
      <c r="O6943"/>
      <c r="S6943"/>
      <c r="T6943"/>
      <c r="U6943"/>
      <c r="V6943"/>
      <c r="Y6943"/>
      <c r="Z6943"/>
      <c r="AA6943"/>
      <c r="AB6943"/>
      <c r="AC6943"/>
      <c r="AD6943"/>
      <c r="AE6943"/>
      <c r="AF6943"/>
      <c r="AG6943"/>
      <c r="AH6943"/>
      <c r="AI6943"/>
      <c r="AJ6943"/>
      <c r="AK6943"/>
      <c r="AL6943"/>
    </row>
    <row r="6944" spans="3:38" ht="15" customHeight="1" x14ac:dyDescent="0.35">
      <c r="C6944"/>
      <c r="D6944"/>
      <c r="E6944"/>
      <c r="F6944"/>
      <c r="G6944"/>
      <c r="H6944"/>
      <c r="I6944"/>
      <c r="J6944"/>
      <c r="K6944"/>
      <c r="L6944"/>
      <c r="M6944"/>
      <c r="N6944"/>
      <c r="O6944"/>
      <c r="S6944"/>
      <c r="T6944"/>
      <c r="U6944"/>
      <c r="V6944"/>
      <c r="Y6944"/>
      <c r="Z6944"/>
      <c r="AA6944"/>
      <c r="AB6944"/>
      <c r="AC6944"/>
      <c r="AD6944"/>
      <c r="AE6944"/>
      <c r="AF6944"/>
      <c r="AG6944"/>
      <c r="AH6944"/>
      <c r="AI6944"/>
      <c r="AJ6944"/>
      <c r="AK6944"/>
      <c r="AL6944"/>
    </row>
    <row r="6945" spans="3:38" ht="15" customHeight="1" x14ac:dyDescent="0.35">
      <c r="C6945"/>
      <c r="D6945"/>
      <c r="E6945"/>
      <c r="F6945"/>
      <c r="G6945"/>
      <c r="H6945"/>
      <c r="I6945"/>
      <c r="J6945"/>
      <c r="K6945"/>
      <c r="L6945"/>
      <c r="M6945"/>
      <c r="N6945"/>
      <c r="O6945"/>
      <c r="S6945"/>
      <c r="T6945"/>
      <c r="U6945"/>
      <c r="V6945"/>
      <c r="Y6945"/>
      <c r="Z6945"/>
      <c r="AA6945"/>
      <c r="AB6945"/>
      <c r="AC6945"/>
      <c r="AD6945"/>
      <c r="AE6945"/>
      <c r="AF6945"/>
      <c r="AG6945"/>
      <c r="AH6945"/>
      <c r="AI6945"/>
      <c r="AJ6945"/>
      <c r="AK6945"/>
      <c r="AL6945"/>
    </row>
    <row r="6946" spans="3:38" ht="15" customHeight="1" x14ac:dyDescent="0.35">
      <c r="C6946"/>
      <c r="D6946"/>
      <c r="E6946"/>
      <c r="F6946"/>
      <c r="G6946"/>
      <c r="H6946"/>
      <c r="I6946"/>
      <c r="J6946"/>
      <c r="K6946"/>
      <c r="L6946"/>
      <c r="M6946"/>
      <c r="N6946"/>
      <c r="O6946"/>
      <c r="S6946"/>
      <c r="T6946"/>
      <c r="U6946"/>
      <c r="V6946"/>
      <c r="Y6946"/>
      <c r="Z6946"/>
      <c r="AA6946"/>
      <c r="AB6946"/>
      <c r="AC6946"/>
      <c r="AD6946"/>
      <c r="AE6946"/>
      <c r="AF6946"/>
      <c r="AG6946"/>
      <c r="AH6946"/>
      <c r="AI6946"/>
      <c r="AJ6946"/>
      <c r="AK6946"/>
      <c r="AL6946"/>
    </row>
    <row r="6947" spans="3:38" ht="15" customHeight="1" x14ac:dyDescent="0.35">
      <c r="C6947"/>
      <c r="D6947"/>
      <c r="E6947"/>
      <c r="F6947"/>
      <c r="G6947"/>
      <c r="H6947"/>
      <c r="I6947"/>
      <c r="J6947"/>
      <c r="K6947"/>
      <c r="L6947"/>
      <c r="M6947"/>
      <c r="N6947"/>
      <c r="O6947"/>
      <c r="S6947"/>
      <c r="T6947"/>
      <c r="U6947"/>
      <c r="V6947"/>
      <c r="Y6947"/>
      <c r="Z6947"/>
      <c r="AA6947"/>
      <c r="AB6947"/>
      <c r="AC6947"/>
      <c r="AD6947"/>
      <c r="AE6947"/>
      <c r="AF6947"/>
      <c r="AG6947"/>
      <c r="AH6947"/>
      <c r="AI6947"/>
      <c r="AJ6947"/>
      <c r="AK6947"/>
      <c r="AL6947"/>
    </row>
    <row r="6948" spans="3:38" ht="15" customHeight="1" x14ac:dyDescent="0.35">
      <c r="C6948"/>
      <c r="D6948"/>
      <c r="E6948"/>
      <c r="F6948"/>
      <c r="G6948"/>
      <c r="H6948"/>
      <c r="I6948"/>
      <c r="J6948"/>
      <c r="K6948"/>
      <c r="L6948"/>
      <c r="M6948"/>
      <c r="N6948"/>
      <c r="O6948"/>
      <c r="S6948"/>
      <c r="T6948"/>
      <c r="U6948"/>
      <c r="V6948"/>
      <c r="Y6948"/>
      <c r="Z6948"/>
      <c r="AA6948"/>
      <c r="AB6948"/>
      <c r="AC6948"/>
      <c r="AD6948"/>
      <c r="AE6948"/>
      <c r="AF6948"/>
      <c r="AG6948"/>
      <c r="AH6948"/>
      <c r="AI6948"/>
      <c r="AJ6948"/>
      <c r="AK6948"/>
      <c r="AL6948"/>
    </row>
    <row r="6949" spans="3:38" ht="15" customHeight="1" x14ac:dyDescent="0.35">
      <c r="C6949"/>
      <c r="D6949"/>
      <c r="E6949"/>
      <c r="F6949"/>
      <c r="G6949"/>
      <c r="H6949"/>
      <c r="I6949"/>
      <c r="J6949"/>
      <c r="K6949"/>
      <c r="L6949"/>
      <c r="M6949"/>
      <c r="N6949"/>
      <c r="O6949"/>
      <c r="S6949"/>
      <c r="T6949"/>
      <c r="U6949"/>
      <c r="V6949"/>
      <c r="Y6949"/>
      <c r="Z6949"/>
      <c r="AA6949"/>
      <c r="AB6949"/>
      <c r="AC6949"/>
      <c r="AD6949"/>
      <c r="AE6949"/>
      <c r="AF6949"/>
      <c r="AG6949"/>
      <c r="AH6949"/>
      <c r="AI6949"/>
      <c r="AJ6949"/>
      <c r="AK6949"/>
      <c r="AL6949"/>
    </row>
    <row r="6950" spans="3:38" ht="15" customHeight="1" x14ac:dyDescent="0.35">
      <c r="C6950"/>
      <c r="D6950"/>
      <c r="E6950"/>
      <c r="F6950"/>
      <c r="G6950"/>
      <c r="H6950"/>
      <c r="I6950"/>
      <c r="J6950"/>
      <c r="K6950"/>
      <c r="L6950"/>
      <c r="M6950"/>
      <c r="N6950"/>
      <c r="O6950"/>
      <c r="S6950"/>
      <c r="T6950"/>
      <c r="U6950"/>
      <c r="V6950"/>
      <c r="Y6950"/>
      <c r="Z6950"/>
      <c r="AA6950"/>
      <c r="AB6950"/>
      <c r="AC6950"/>
      <c r="AD6950"/>
      <c r="AE6950"/>
      <c r="AF6950"/>
      <c r="AG6950"/>
      <c r="AH6950"/>
      <c r="AI6950"/>
      <c r="AJ6950"/>
      <c r="AK6950"/>
      <c r="AL6950"/>
    </row>
    <row r="6951" spans="3:38" ht="15" customHeight="1" x14ac:dyDescent="0.35">
      <c r="C6951"/>
      <c r="D6951"/>
      <c r="E6951"/>
      <c r="F6951"/>
      <c r="G6951"/>
      <c r="H6951"/>
      <c r="I6951"/>
      <c r="J6951"/>
      <c r="K6951"/>
      <c r="L6951"/>
      <c r="M6951"/>
      <c r="N6951"/>
      <c r="O6951"/>
      <c r="S6951"/>
      <c r="T6951"/>
      <c r="U6951"/>
      <c r="V6951"/>
      <c r="Y6951"/>
      <c r="Z6951"/>
      <c r="AA6951"/>
      <c r="AB6951"/>
      <c r="AC6951"/>
      <c r="AD6951"/>
      <c r="AE6951"/>
      <c r="AF6951"/>
      <c r="AG6951"/>
      <c r="AH6951"/>
      <c r="AI6951"/>
      <c r="AJ6951"/>
      <c r="AK6951"/>
      <c r="AL6951"/>
    </row>
    <row r="6952" spans="3:38" ht="15" customHeight="1" x14ac:dyDescent="0.35">
      <c r="C6952"/>
      <c r="D6952"/>
      <c r="E6952"/>
      <c r="F6952"/>
      <c r="G6952"/>
      <c r="H6952"/>
      <c r="I6952"/>
      <c r="J6952"/>
      <c r="K6952"/>
      <c r="L6952"/>
      <c r="M6952"/>
      <c r="N6952"/>
      <c r="O6952"/>
      <c r="S6952"/>
      <c r="T6952"/>
      <c r="U6952"/>
      <c r="V6952"/>
      <c r="Y6952"/>
      <c r="Z6952"/>
      <c r="AA6952"/>
      <c r="AB6952"/>
      <c r="AC6952"/>
      <c r="AD6952"/>
      <c r="AE6952"/>
      <c r="AF6952"/>
      <c r="AG6952"/>
      <c r="AH6952"/>
      <c r="AI6952"/>
      <c r="AJ6952"/>
      <c r="AK6952"/>
      <c r="AL6952"/>
    </row>
    <row r="6953" spans="3:38" ht="15" customHeight="1" x14ac:dyDescent="0.35">
      <c r="C6953"/>
      <c r="D6953"/>
      <c r="E6953"/>
      <c r="F6953"/>
      <c r="G6953"/>
      <c r="H6953"/>
      <c r="I6953"/>
      <c r="J6953"/>
      <c r="K6953"/>
      <c r="L6953"/>
      <c r="M6953"/>
      <c r="N6953"/>
      <c r="O6953"/>
      <c r="S6953"/>
      <c r="T6953"/>
      <c r="U6953"/>
      <c r="V6953"/>
      <c r="Y6953"/>
      <c r="Z6953"/>
      <c r="AA6953"/>
      <c r="AB6953"/>
      <c r="AC6953"/>
      <c r="AD6953"/>
      <c r="AE6953"/>
      <c r="AF6953"/>
      <c r="AG6953"/>
      <c r="AH6953"/>
      <c r="AI6953"/>
      <c r="AJ6953"/>
      <c r="AK6953"/>
      <c r="AL6953"/>
    </row>
    <row r="6954" spans="3:38" ht="15" customHeight="1" x14ac:dyDescent="0.35">
      <c r="C6954"/>
      <c r="D6954"/>
      <c r="E6954"/>
      <c r="F6954"/>
      <c r="G6954"/>
      <c r="H6954"/>
      <c r="I6954"/>
      <c r="J6954"/>
      <c r="K6954"/>
      <c r="L6954"/>
      <c r="M6954"/>
      <c r="N6954"/>
      <c r="O6954"/>
      <c r="S6954"/>
      <c r="T6954"/>
      <c r="U6954"/>
      <c r="V6954"/>
      <c r="Y6954"/>
      <c r="Z6954"/>
      <c r="AA6954"/>
      <c r="AB6954"/>
      <c r="AC6954"/>
      <c r="AD6954"/>
      <c r="AE6954"/>
      <c r="AF6954"/>
      <c r="AG6954"/>
      <c r="AH6954"/>
      <c r="AI6954"/>
      <c r="AJ6954"/>
      <c r="AK6954"/>
      <c r="AL6954"/>
    </row>
    <row r="6955" spans="3:38" ht="15" customHeight="1" x14ac:dyDescent="0.35">
      <c r="C6955"/>
      <c r="D6955"/>
      <c r="E6955"/>
      <c r="F6955"/>
      <c r="G6955"/>
      <c r="H6955"/>
      <c r="I6955"/>
      <c r="J6955"/>
      <c r="K6955"/>
      <c r="L6955"/>
      <c r="M6955"/>
      <c r="N6955"/>
      <c r="O6955"/>
      <c r="S6955"/>
      <c r="T6955"/>
      <c r="U6955"/>
      <c r="V6955"/>
      <c r="Y6955"/>
      <c r="Z6955"/>
      <c r="AA6955"/>
      <c r="AB6955"/>
      <c r="AC6955"/>
      <c r="AD6955"/>
      <c r="AE6955"/>
      <c r="AF6955"/>
      <c r="AG6955"/>
      <c r="AH6955"/>
      <c r="AI6955"/>
      <c r="AJ6955"/>
      <c r="AK6955"/>
      <c r="AL6955"/>
    </row>
    <row r="6956" spans="3:38" ht="15" customHeight="1" x14ac:dyDescent="0.35">
      <c r="C6956"/>
      <c r="D6956"/>
      <c r="E6956"/>
      <c r="F6956"/>
      <c r="G6956"/>
      <c r="H6956"/>
      <c r="I6956"/>
      <c r="J6956"/>
      <c r="K6956"/>
      <c r="L6956"/>
      <c r="M6956"/>
      <c r="N6956"/>
      <c r="O6956"/>
      <c r="S6956"/>
      <c r="T6956"/>
      <c r="U6956"/>
      <c r="V6956"/>
      <c r="Y6956"/>
      <c r="Z6956"/>
      <c r="AA6956"/>
      <c r="AB6956"/>
      <c r="AC6956"/>
      <c r="AD6956"/>
      <c r="AE6956"/>
      <c r="AF6956"/>
      <c r="AG6956"/>
      <c r="AH6956"/>
      <c r="AI6956"/>
      <c r="AJ6956"/>
      <c r="AK6956"/>
      <c r="AL6956"/>
    </row>
    <row r="6957" spans="3:38" ht="15" customHeight="1" x14ac:dyDescent="0.35">
      <c r="C6957"/>
      <c r="D6957"/>
      <c r="E6957"/>
      <c r="F6957"/>
      <c r="G6957"/>
      <c r="H6957"/>
      <c r="I6957"/>
      <c r="J6957"/>
      <c r="K6957"/>
      <c r="L6957"/>
      <c r="M6957"/>
      <c r="N6957"/>
      <c r="O6957"/>
      <c r="S6957"/>
      <c r="T6957"/>
      <c r="U6957"/>
      <c r="V6957"/>
      <c r="Y6957"/>
      <c r="Z6957"/>
      <c r="AA6957"/>
      <c r="AB6957"/>
      <c r="AC6957"/>
      <c r="AD6957"/>
      <c r="AE6957"/>
      <c r="AF6957"/>
      <c r="AG6957"/>
      <c r="AH6957"/>
      <c r="AI6957"/>
      <c r="AJ6957"/>
      <c r="AK6957"/>
      <c r="AL6957"/>
    </row>
    <row r="6958" spans="3:38" ht="15" customHeight="1" x14ac:dyDescent="0.35">
      <c r="C6958"/>
      <c r="D6958"/>
      <c r="E6958"/>
      <c r="F6958"/>
      <c r="G6958"/>
      <c r="H6958"/>
      <c r="I6958"/>
      <c r="J6958"/>
      <c r="K6958"/>
      <c r="L6958"/>
      <c r="M6958"/>
      <c r="N6958"/>
      <c r="O6958"/>
      <c r="S6958"/>
      <c r="T6958"/>
      <c r="U6958"/>
      <c r="V6958"/>
      <c r="Y6958"/>
      <c r="Z6958"/>
      <c r="AA6958"/>
      <c r="AB6958"/>
      <c r="AC6958"/>
      <c r="AD6958"/>
      <c r="AE6958"/>
      <c r="AF6958"/>
      <c r="AG6958"/>
      <c r="AH6958"/>
      <c r="AI6958"/>
      <c r="AJ6958"/>
      <c r="AK6958"/>
      <c r="AL6958"/>
    </row>
    <row r="6959" spans="3:38" ht="15" customHeight="1" x14ac:dyDescent="0.35">
      <c r="C6959"/>
      <c r="D6959"/>
      <c r="E6959"/>
      <c r="F6959"/>
      <c r="G6959"/>
      <c r="H6959"/>
      <c r="I6959"/>
      <c r="J6959"/>
      <c r="K6959"/>
      <c r="L6959"/>
      <c r="M6959"/>
      <c r="N6959"/>
      <c r="O6959"/>
      <c r="S6959"/>
      <c r="T6959"/>
      <c r="U6959"/>
      <c r="V6959"/>
      <c r="Y6959"/>
      <c r="Z6959"/>
      <c r="AA6959"/>
      <c r="AB6959"/>
      <c r="AC6959"/>
      <c r="AD6959"/>
      <c r="AE6959"/>
      <c r="AF6959"/>
      <c r="AG6959"/>
      <c r="AH6959"/>
      <c r="AI6959"/>
      <c r="AJ6959"/>
      <c r="AK6959"/>
      <c r="AL6959"/>
    </row>
    <row r="6960" spans="3:38" ht="15" customHeight="1" x14ac:dyDescent="0.35">
      <c r="C6960"/>
      <c r="D6960"/>
      <c r="E6960"/>
      <c r="F6960"/>
      <c r="G6960"/>
      <c r="H6960"/>
      <c r="I6960"/>
      <c r="J6960"/>
      <c r="K6960"/>
      <c r="L6960"/>
      <c r="M6960"/>
      <c r="N6960"/>
      <c r="O6960"/>
      <c r="S6960"/>
      <c r="T6960"/>
      <c r="U6960"/>
      <c r="V6960"/>
      <c r="Y6960"/>
      <c r="Z6960"/>
      <c r="AA6960"/>
      <c r="AB6960"/>
      <c r="AC6960"/>
      <c r="AD6960"/>
      <c r="AE6960"/>
      <c r="AF6960"/>
      <c r="AG6960"/>
      <c r="AH6960"/>
      <c r="AI6960"/>
      <c r="AJ6960"/>
      <c r="AK6960"/>
      <c r="AL6960"/>
    </row>
    <row r="6961" spans="3:38" ht="15" customHeight="1" x14ac:dyDescent="0.35">
      <c r="C6961"/>
      <c r="D6961"/>
      <c r="E6961"/>
      <c r="F6961"/>
      <c r="G6961"/>
      <c r="H6961"/>
      <c r="I6961"/>
      <c r="J6961"/>
      <c r="K6961"/>
      <c r="L6961"/>
      <c r="M6961"/>
      <c r="N6961"/>
      <c r="O6961"/>
      <c r="S6961"/>
      <c r="T6961"/>
      <c r="U6961"/>
      <c r="V6961"/>
      <c r="Y6961"/>
      <c r="Z6961"/>
      <c r="AA6961"/>
      <c r="AB6961"/>
      <c r="AC6961"/>
      <c r="AD6961"/>
      <c r="AE6961"/>
      <c r="AF6961"/>
      <c r="AG6961"/>
      <c r="AH6961"/>
      <c r="AI6961"/>
      <c r="AJ6961"/>
      <c r="AK6961"/>
      <c r="AL6961"/>
    </row>
    <row r="6962" spans="3:38" ht="15" customHeight="1" x14ac:dyDescent="0.35">
      <c r="C6962"/>
      <c r="D6962"/>
      <c r="E6962"/>
      <c r="F6962"/>
      <c r="G6962"/>
      <c r="H6962"/>
      <c r="I6962"/>
      <c r="J6962"/>
      <c r="K6962"/>
      <c r="L6962"/>
      <c r="M6962"/>
      <c r="N6962"/>
      <c r="O6962"/>
      <c r="S6962"/>
      <c r="T6962"/>
      <c r="U6962"/>
      <c r="V6962"/>
      <c r="Y6962"/>
      <c r="Z6962"/>
      <c r="AA6962"/>
      <c r="AB6962"/>
      <c r="AC6962"/>
      <c r="AD6962"/>
      <c r="AE6962"/>
      <c r="AF6962"/>
      <c r="AG6962"/>
      <c r="AH6962"/>
      <c r="AI6962"/>
      <c r="AJ6962"/>
      <c r="AK6962"/>
      <c r="AL6962"/>
    </row>
    <row r="6963" spans="3:38" ht="15" customHeight="1" x14ac:dyDescent="0.35">
      <c r="C6963"/>
      <c r="D6963"/>
      <c r="E6963"/>
      <c r="F6963"/>
      <c r="G6963"/>
      <c r="H6963"/>
      <c r="I6963"/>
      <c r="J6963"/>
      <c r="K6963"/>
      <c r="L6963"/>
      <c r="M6963"/>
      <c r="N6963"/>
      <c r="O6963"/>
      <c r="S6963"/>
      <c r="T6963"/>
      <c r="U6963"/>
      <c r="V6963"/>
      <c r="Y6963"/>
      <c r="Z6963"/>
      <c r="AA6963"/>
      <c r="AB6963"/>
      <c r="AC6963"/>
      <c r="AD6963"/>
      <c r="AE6963"/>
      <c r="AF6963"/>
      <c r="AG6963"/>
      <c r="AH6963"/>
      <c r="AI6963"/>
      <c r="AJ6963"/>
      <c r="AK6963"/>
      <c r="AL6963"/>
    </row>
    <row r="6964" spans="3:38" ht="15" customHeight="1" x14ac:dyDescent="0.35">
      <c r="C6964"/>
      <c r="D6964"/>
      <c r="E6964"/>
      <c r="F6964"/>
      <c r="G6964"/>
      <c r="H6964"/>
      <c r="I6964"/>
      <c r="J6964"/>
      <c r="K6964"/>
      <c r="L6964"/>
      <c r="M6964"/>
      <c r="N6964"/>
      <c r="O6964"/>
      <c r="S6964"/>
      <c r="T6964"/>
      <c r="U6964"/>
      <c r="V6964"/>
      <c r="Y6964"/>
      <c r="Z6964"/>
      <c r="AA6964"/>
      <c r="AB6964"/>
      <c r="AC6964"/>
      <c r="AD6964"/>
      <c r="AE6964"/>
      <c r="AF6964"/>
      <c r="AG6964"/>
      <c r="AH6964"/>
      <c r="AI6964"/>
      <c r="AJ6964"/>
      <c r="AK6964"/>
      <c r="AL6964"/>
    </row>
    <row r="6965" spans="3:38" ht="15" customHeight="1" x14ac:dyDescent="0.35">
      <c r="C6965"/>
      <c r="D6965"/>
      <c r="E6965"/>
      <c r="F6965"/>
      <c r="G6965"/>
      <c r="H6965"/>
      <c r="I6965"/>
      <c r="J6965"/>
      <c r="K6965"/>
      <c r="L6965"/>
      <c r="M6965"/>
      <c r="N6965"/>
      <c r="O6965"/>
      <c r="S6965"/>
      <c r="T6965"/>
      <c r="U6965"/>
      <c r="V6965"/>
      <c r="Y6965"/>
      <c r="Z6965"/>
      <c r="AA6965"/>
      <c r="AB6965"/>
      <c r="AC6965"/>
      <c r="AD6965"/>
      <c r="AE6965"/>
      <c r="AF6965"/>
      <c r="AG6965"/>
      <c r="AH6965"/>
      <c r="AI6965"/>
      <c r="AJ6965"/>
      <c r="AK6965"/>
      <c r="AL6965"/>
    </row>
    <row r="6966" spans="3:38" ht="15" customHeight="1" x14ac:dyDescent="0.35">
      <c r="C6966"/>
      <c r="D6966"/>
      <c r="E6966"/>
      <c r="F6966"/>
      <c r="G6966"/>
      <c r="H6966"/>
      <c r="I6966"/>
      <c r="J6966"/>
      <c r="K6966"/>
      <c r="L6966"/>
      <c r="M6966"/>
      <c r="N6966"/>
      <c r="O6966"/>
      <c r="S6966"/>
      <c r="T6966"/>
      <c r="U6966"/>
      <c r="V6966"/>
      <c r="Y6966"/>
      <c r="Z6966"/>
      <c r="AA6966"/>
      <c r="AB6966"/>
      <c r="AC6966"/>
      <c r="AD6966"/>
      <c r="AE6966"/>
      <c r="AF6966"/>
      <c r="AG6966"/>
      <c r="AH6966"/>
      <c r="AI6966"/>
      <c r="AJ6966"/>
      <c r="AK6966"/>
      <c r="AL6966"/>
    </row>
    <row r="6967" spans="3:38" ht="15" customHeight="1" x14ac:dyDescent="0.35">
      <c r="C6967"/>
      <c r="D6967"/>
      <c r="E6967"/>
      <c r="F6967"/>
      <c r="G6967"/>
      <c r="H6967"/>
      <c r="I6967"/>
      <c r="J6967"/>
      <c r="K6967"/>
      <c r="L6967"/>
      <c r="M6967"/>
      <c r="N6967"/>
      <c r="O6967"/>
      <c r="S6967"/>
      <c r="T6967"/>
      <c r="U6967"/>
      <c r="V6967"/>
      <c r="Y6967"/>
      <c r="Z6967"/>
      <c r="AA6967"/>
      <c r="AB6967"/>
      <c r="AC6967"/>
      <c r="AD6967"/>
      <c r="AE6967"/>
      <c r="AF6967"/>
      <c r="AG6967"/>
      <c r="AH6967"/>
      <c r="AI6967"/>
      <c r="AJ6967"/>
      <c r="AK6967"/>
      <c r="AL6967"/>
    </row>
    <row r="6968" spans="3:38" ht="15" customHeight="1" x14ac:dyDescent="0.35">
      <c r="C6968"/>
      <c r="D6968"/>
      <c r="E6968"/>
      <c r="F6968"/>
      <c r="G6968"/>
      <c r="H6968"/>
      <c r="I6968"/>
      <c r="J6968"/>
      <c r="K6968"/>
      <c r="L6968"/>
      <c r="M6968"/>
      <c r="N6968"/>
      <c r="O6968"/>
      <c r="S6968"/>
      <c r="T6968"/>
      <c r="U6968"/>
      <c r="V6968"/>
      <c r="Y6968"/>
      <c r="Z6968"/>
      <c r="AA6968"/>
      <c r="AB6968"/>
      <c r="AC6968"/>
      <c r="AD6968"/>
      <c r="AE6968"/>
      <c r="AF6968"/>
      <c r="AG6968"/>
      <c r="AH6968"/>
      <c r="AI6968"/>
      <c r="AJ6968"/>
      <c r="AK6968"/>
      <c r="AL6968"/>
    </row>
    <row r="6969" spans="3:38" ht="15" customHeight="1" x14ac:dyDescent="0.35">
      <c r="C6969"/>
      <c r="D6969"/>
      <c r="E6969"/>
      <c r="F6969"/>
      <c r="G6969"/>
      <c r="H6969"/>
      <c r="I6969"/>
      <c r="J6969"/>
      <c r="K6969"/>
      <c r="L6969"/>
      <c r="M6969"/>
      <c r="N6969"/>
      <c r="O6969"/>
      <c r="S6969"/>
      <c r="T6969"/>
      <c r="U6969"/>
      <c r="V6969"/>
      <c r="Y6969"/>
      <c r="Z6969"/>
      <c r="AA6969"/>
      <c r="AB6969"/>
      <c r="AC6969"/>
      <c r="AD6969"/>
      <c r="AE6969"/>
      <c r="AF6969"/>
      <c r="AG6969"/>
      <c r="AH6969"/>
      <c r="AI6969"/>
      <c r="AJ6969"/>
      <c r="AK6969"/>
      <c r="AL6969"/>
    </row>
    <row r="6970" spans="3:38" ht="15" customHeight="1" x14ac:dyDescent="0.35">
      <c r="C6970"/>
      <c r="D6970"/>
      <c r="E6970"/>
      <c r="F6970"/>
      <c r="G6970"/>
      <c r="H6970"/>
      <c r="I6970"/>
      <c r="J6970"/>
      <c r="K6970"/>
      <c r="L6970"/>
      <c r="M6970"/>
      <c r="N6970"/>
      <c r="O6970"/>
      <c r="S6970"/>
      <c r="T6970"/>
      <c r="U6970"/>
      <c r="V6970"/>
      <c r="Y6970"/>
      <c r="Z6970"/>
      <c r="AA6970"/>
      <c r="AB6970"/>
      <c r="AC6970"/>
      <c r="AD6970"/>
      <c r="AE6970"/>
      <c r="AF6970"/>
      <c r="AG6970"/>
      <c r="AH6970"/>
      <c r="AI6970"/>
      <c r="AJ6970"/>
      <c r="AK6970"/>
      <c r="AL6970"/>
    </row>
    <row r="6971" spans="3:38" ht="15" customHeight="1" x14ac:dyDescent="0.35">
      <c r="C6971"/>
      <c r="D6971"/>
      <c r="E6971"/>
      <c r="F6971"/>
      <c r="G6971"/>
      <c r="H6971"/>
      <c r="I6971"/>
      <c r="J6971"/>
      <c r="K6971"/>
      <c r="L6971"/>
      <c r="M6971"/>
      <c r="N6971"/>
      <c r="O6971"/>
      <c r="S6971"/>
      <c r="T6971"/>
      <c r="U6971"/>
      <c r="V6971"/>
      <c r="Y6971"/>
      <c r="Z6971"/>
      <c r="AA6971"/>
      <c r="AB6971"/>
      <c r="AC6971"/>
      <c r="AD6971"/>
      <c r="AE6971"/>
      <c r="AF6971"/>
      <c r="AG6971"/>
      <c r="AH6971"/>
      <c r="AI6971"/>
      <c r="AJ6971"/>
      <c r="AK6971"/>
      <c r="AL6971"/>
    </row>
    <row r="6972" spans="3:38" ht="15" customHeight="1" x14ac:dyDescent="0.35">
      <c r="C6972"/>
      <c r="D6972"/>
      <c r="E6972"/>
      <c r="F6972"/>
      <c r="G6972"/>
      <c r="H6972"/>
      <c r="I6972"/>
      <c r="J6972"/>
      <c r="K6972"/>
      <c r="L6972"/>
      <c r="M6972"/>
      <c r="N6972"/>
      <c r="O6972"/>
      <c r="S6972"/>
      <c r="T6972"/>
      <c r="U6972"/>
      <c r="V6972"/>
      <c r="Y6972"/>
      <c r="Z6972"/>
      <c r="AA6972"/>
      <c r="AB6972"/>
      <c r="AC6972"/>
      <c r="AD6972"/>
      <c r="AE6972"/>
      <c r="AF6972"/>
      <c r="AG6972"/>
      <c r="AH6972"/>
      <c r="AI6972"/>
      <c r="AJ6972"/>
      <c r="AK6972"/>
      <c r="AL6972"/>
    </row>
    <row r="6973" spans="3:38" ht="15" customHeight="1" x14ac:dyDescent="0.35">
      <c r="C6973"/>
      <c r="D6973"/>
      <c r="E6973"/>
      <c r="F6973"/>
      <c r="G6973"/>
      <c r="H6973"/>
      <c r="I6973"/>
      <c r="J6973"/>
      <c r="K6973"/>
      <c r="L6973"/>
      <c r="M6973"/>
      <c r="N6973"/>
      <c r="O6973"/>
      <c r="S6973"/>
      <c r="T6973"/>
      <c r="U6973"/>
      <c r="V6973"/>
      <c r="Y6973"/>
      <c r="Z6973"/>
      <c r="AA6973"/>
      <c r="AB6973"/>
      <c r="AC6973"/>
      <c r="AD6973"/>
      <c r="AE6973"/>
      <c r="AF6973"/>
      <c r="AG6973"/>
      <c r="AH6973"/>
      <c r="AI6973"/>
      <c r="AJ6973"/>
      <c r="AK6973"/>
      <c r="AL6973"/>
    </row>
    <row r="6974" spans="3:38" ht="15" customHeight="1" x14ac:dyDescent="0.35">
      <c r="C6974"/>
      <c r="D6974"/>
      <c r="E6974"/>
      <c r="F6974"/>
      <c r="G6974"/>
      <c r="H6974"/>
      <c r="I6974"/>
      <c r="J6974"/>
      <c r="K6974"/>
      <c r="L6974"/>
      <c r="M6974"/>
      <c r="N6974"/>
      <c r="O6974"/>
      <c r="S6974"/>
      <c r="T6974"/>
      <c r="U6974"/>
      <c r="V6974"/>
      <c r="Y6974"/>
      <c r="Z6974"/>
      <c r="AA6974"/>
      <c r="AB6974"/>
      <c r="AC6974"/>
      <c r="AD6974"/>
      <c r="AE6974"/>
      <c r="AF6974"/>
      <c r="AG6974"/>
      <c r="AH6974"/>
      <c r="AI6974"/>
      <c r="AJ6974"/>
      <c r="AK6974"/>
      <c r="AL6974"/>
    </row>
    <row r="6975" spans="3:38" ht="15" customHeight="1" x14ac:dyDescent="0.35">
      <c r="C6975"/>
      <c r="D6975"/>
      <c r="E6975"/>
      <c r="F6975"/>
      <c r="G6975"/>
      <c r="H6975"/>
      <c r="I6975"/>
      <c r="J6975"/>
      <c r="K6975"/>
      <c r="L6975"/>
      <c r="M6975"/>
      <c r="N6975"/>
      <c r="O6975"/>
      <c r="S6975"/>
      <c r="T6975"/>
      <c r="U6975"/>
      <c r="V6975"/>
      <c r="Y6975"/>
      <c r="Z6975"/>
      <c r="AA6975"/>
      <c r="AB6975"/>
      <c r="AC6975"/>
      <c r="AD6975"/>
      <c r="AE6975"/>
      <c r="AF6975"/>
      <c r="AG6975"/>
      <c r="AH6975"/>
      <c r="AI6975"/>
      <c r="AJ6975"/>
      <c r="AK6975"/>
      <c r="AL6975"/>
    </row>
    <row r="6976" spans="3:38" ht="15" customHeight="1" x14ac:dyDescent="0.35">
      <c r="C6976"/>
      <c r="D6976"/>
      <c r="E6976"/>
      <c r="F6976"/>
      <c r="G6976"/>
      <c r="H6976"/>
      <c r="I6976"/>
      <c r="J6976"/>
      <c r="K6976"/>
      <c r="L6976"/>
      <c r="M6976"/>
      <c r="N6976"/>
      <c r="O6976"/>
      <c r="S6976"/>
      <c r="T6976"/>
      <c r="U6976"/>
      <c r="V6976"/>
      <c r="Y6976"/>
      <c r="Z6976"/>
      <c r="AA6976"/>
      <c r="AB6976"/>
      <c r="AC6976"/>
      <c r="AD6976"/>
      <c r="AE6976"/>
      <c r="AF6976"/>
      <c r="AG6976"/>
      <c r="AH6976"/>
      <c r="AI6976"/>
      <c r="AJ6976"/>
      <c r="AK6976"/>
      <c r="AL6976"/>
    </row>
    <row r="6977" spans="3:38" ht="15" customHeight="1" x14ac:dyDescent="0.35">
      <c r="C6977"/>
      <c r="D6977"/>
      <c r="E6977"/>
      <c r="F6977"/>
      <c r="G6977"/>
      <c r="H6977"/>
      <c r="I6977"/>
      <c r="J6977"/>
      <c r="K6977"/>
      <c r="L6977"/>
      <c r="M6977"/>
      <c r="N6977"/>
      <c r="O6977"/>
      <c r="S6977"/>
      <c r="T6977"/>
      <c r="U6977"/>
      <c r="V6977"/>
      <c r="Y6977"/>
      <c r="Z6977"/>
      <c r="AA6977"/>
      <c r="AB6977"/>
      <c r="AC6977"/>
      <c r="AD6977"/>
      <c r="AE6977"/>
      <c r="AF6977"/>
      <c r="AG6977"/>
      <c r="AH6977"/>
      <c r="AI6977"/>
      <c r="AJ6977"/>
      <c r="AK6977"/>
      <c r="AL6977"/>
    </row>
    <row r="6978" spans="3:38" ht="15" customHeight="1" x14ac:dyDescent="0.35">
      <c r="C6978"/>
      <c r="D6978"/>
      <c r="E6978"/>
      <c r="F6978"/>
      <c r="G6978"/>
      <c r="H6978"/>
      <c r="I6978"/>
      <c r="J6978"/>
      <c r="K6978"/>
      <c r="L6978"/>
      <c r="M6978"/>
      <c r="N6978"/>
      <c r="O6978"/>
      <c r="S6978"/>
      <c r="T6978"/>
      <c r="U6978"/>
      <c r="V6978"/>
      <c r="Y6978"/>
      <c r="Z6978"/>
      <c r="AA6978"/>
      <c r="AB6978"/>
      <c r="AC6978"/>
      <c r="AD6978"/>
      <c r="AE6978"/>
      <c r="AF6978"/>
      <c r="AG6978"/>
      <c r="AH6978"/>
      <c r="AI6978"/>
      <c r="AJ6978"/>
      <c r="AK6978"/>
      <c r="AL6978"/>
    </row>
    <row r="6979" spans="3:38" ht="15" customHeight="1" x14ac:dyDescent="0.35">
      <c r="C6979"/>
      <c r="D6979"/>
      <c r="E6979"/>
      <c r="F6979"/>
      <c r="G6979"/>
      <c r="H6979"/>
      <c r="I6979"/>
      <c r="J6979"/>
      <c r="K6979"/>
      <c r="L6979"/>
      <c r="M6979"/>
      <c r="N6979"/>
      <c r="O6979"/>
      <c r="S6979"/>
      <c r="T6979"/>
      <c r="U6979"/>
      <c r="V6979"/>
      <c r="Y6979"/>
      <c r="Z6979"/>
      <c r="AA6979"/>
      <c r="AB6979"/>
      <c r="AC6979"/>
      <c r="AD6979"/>
      <c r="AE6979"/>
      <c r="AF6979"/>
      <c r="AG6979"/>
      <c r="AH6979"/>
      <c r="AI6979"/>
      <c r="AJ6979"/>
      <c r="AK6979"/>
      <c r="AL6979"/>
    </row>
    <row r="6980" spans="3:38" ht="15" customHeight="1" x14ac:dyDescent="0.35">
      <c r="C6980"/>
      <c r="D6980"/>
      <c r="E6980"/>
      <c r="F6980"/>
      <c r="G6980"/>
      <c r="H6980"/>
      <c r="I6980"/>
      <c r="J6980"/>
      <c r="K6980"/>
      <c r="L6980"/>
      <c r="M6980"/>
      <c r="N6980"/>
      <c r="O6980"/>
      <c r="S6980"/>
      <c r="T6980"/>
      <c r="U6980"/>
      <c r="V6980"/>
      <c r="Y6980"/>
      <c r="Z6980"/>
      <c r="AA6980"/>
      <c r="AB6980"/>
      <c r="AC6980"/>
      <c r="AD6980"/>
      <c r="AE6980"/>
      <c r="AF6980"/>
      <c r="AG6980"/>
      <c r="AH6980"/>
      <c r="AI6980"/>
      <c r="AJ6980"/>
      <c r="AK6980"/>
      <c r="AL6980"/>
    </row>
    <row r="6981" spans="3:38" ht="15" customHeight="1" x14ac:dyDescent="0.35">
      <c r="C6981"/>
      <c r="D6981"/>
      <c r="E6981"/>
      <c r="F6981"/>
      <c r="G6981"/>
      <c r="H6981"/>
      <c r="I6981"/>
      <c r="J6981"/>
      <c r="K6981"/>
      <c r="L6981"/>
      <c r="M6981"/>
      <c r="N6981"/>
      <c r="O6981"/>
      <c r="S6981"/>
      <c r="T6981"/>
      <c r="U6981"/>
      <c r="V6981"/>
      <c r="Y6981"/>
      <c r="Z6981"/>
      <c r="AA6981"/>
      <c r="AB6981"/>
      <c r="AC6981"/>
      <c r="AD6981"/>
      <c r="AE6981"/>
      <c r="AF6981"/>
      <c r="AG6981"/>
      <c r="AH6981"/>
      <c r="AI6981"/>
      <c r="AJ6981"/>
      <c r="AK6981"/>
      <c r="AL6981"/>
    </row>
    <row r="6982" spans="3:38" ht="15" customHeight="1" x14ac:dyDescent="0.35">
      <c r="C6982"/>
      <c r="D6982"/>
      <c r="E6982"/>
      <c r="F6982"/>
      <c r="G6982"/>
      <c r="H6982"/>
      <c r="I6982"/>
      <c r="J6982"/>
      <c r="K6982"/>
      <c r="L6982"/>
      <c r="M6982"/>
      <c r="N6982"/>
      <c r="O6982"/>
      <c r="S6982"/>
      <c r="T6982"/>
      <c r="U6982"/>
      <c r="V6982"/>
      <c r="Y6982"/>
      <c r="Z6982"/>
      <c r="AA6982"/>
      <c r="AB6982"/>
      <c r="AC6982"/>
      <c r="AD6982"/>
      <c r="AE6982"/>
      <c r="AF6982"/>
      <c r="AG6982"/>
      <c r="AH6982"/>
      <c r="AI6982"/>
      <c r="AJ6982"/>
      <c r="AK6982"/>
      <c r="AL6982"/>
    </row>
    <row r="6983" spans="3:38" ht="15" customHeight="1" x14ac:dyDescent="0.35">
      <c r="C6983"/>
      <c r="D6983"/>
      <c r="E6983"/>
      <c r="F6983"/>
      <c r="G6983"/>
      <c r="H6983"/>
      <c r="I6983"/>
      <c r="J6983"/>
      <c r="K6983"/>
      <c r="L6983"/>
      <c r="M6983"/>
      <c r="N6983"/>
      <c r="O6983"/>
      <c r="S6983"/>
      <c r="T6983"/>
      <c r="U6983"/>
      <c r="V6983"/>
      <c r="Y6983"/>
      <c r="Z6983"/>
      <c r="AA6983"/>
      <c r="AB6983"/>
      <c r="AC6983"/>
      <c r="AD6983"/>
      <c r="AE6983"/>
      <c r="AF6983"/>
      <c r="AG6983"/>
      <c r="AH6983"/>
      <c r="AI6983"/>
      <c r="AJ6983"/>
      <c r="AK6983"/>
      <c r="AL6983"/>
    </row>
    <row r="6984" spans="3:38" ht="15" customHeight="1" x14ac:dyDescent="0.35">
      <c r="C6984"/>
      <c r="D6984"/>
      <c r="E6984"/>
      <c r="F6984"/>
      <c r="G6984"/>
      <c r="H6984"/>
      <c r="I6984"/>
      <c r="J6984"/>
      <c r="K6984"/>
      <c r="L6984"/>
      <c r="M6984"/>
      <c r="N6984"/>
      <c r="O6984"/>
      <c r="S6984"/>
      <c r="T6984"/>
      <c r="U6984"/>
      <c r="V6984"/>
      <c r="Y6984"/>
      <c r="Z6984"/>
      <c r="AA6984"/>
      <c r="AB6984"/>
      <c r="AC6984"/>
      <c r="AD6984"/>
      <c r="AE6984"/>
      <c r="AF6984"/>
      <c r="AG6984"/>
      <c r="AH6984"/>
      <c r="AI6984"/>
      <c r="AJ6984"/>
      <c r="AK6984"/>
      <c r="AL6984"/>
    </row>
    <row r="6985" spans="3:38" ht="15" customHeight="1" x14ac:dyDescent="0.35">
      <c r="C6985"/>
      <c r="D6985"/>
      <c r="E6985"/>
      <c r="F6985"/>
      <c r="G6985"/>
      <c r="H6985"/>
      <c r="I6985"/>
      <c r="J6985"/>
      <c r="K6985"/>
      <c r="L6985"/>
      <c r="M6985"/>
      <c r="N6985"/>
      <c r="O6985"/>
      <c r="S6985"/>
      <c r="T6985"/>
      <c r="U6985"/>
      <c r="V6985"/>
      <c r="Y6985"/>
      <c r="Z6985"/>
      <c r="AA6985"/>
      <c r="AB6985"/>
      <c r="AC6985"/>
      <c r="AD6985"/>
      <c r="AE6985"/>
      <c r="AF6985"/>
      <c r="AG6985"/>
      <c r="AH6985"/>
      <c r="AI6985"/>
      <c r="AJ6985"/>
      <c r="AK6985"/>
      <c r="AL6985"/>
    </row>
    <row r="6986" spans="3:38" ht="15" customHeight="1" x14ac:dyDescent="0.35">
      <c r="C6986"/>
      <c r="D6986"/>
      <c r="E6986"/>
      <c r="F6986"/>
      <c r="G6986"/>
      <c r="H6986"/>
      <c r="I6986"/>
      <c r="J6986"/>
      <c r="K6986"/>
      <c r="L6986"/>
      <c r="M6986"/>
      <c r="N6986"/>
      <c r="O6986"/>
      <c r="S6986"/>
      <c r="T6986"/>
      <c r="U6986"/>
      <c r="V6986"/>
      <c r="Y6986"/>
      <c r="Z6986"/>
      <c r="AA6986"/>
      <c r="AB6986"/>
      <c r="AC6986"/>
      <c r="AD6986"/>
      <c r="AE6986"/>
      <c r="AF6986"/>
      <c r="AG6986"/>
      <c r="AH6986"/>
      <c r="AI6986"/>
      <c r="AJ6986"/>
      <c r="AK6986"/>
      <c r="AL6986"/>
    </row>
    <row r="6987" spans="3:38" ht="15" customHeight="1" x14ac:dyDescent="0.35">
      <c r="C6987"/>
      <c r="D6987"/>
      <c r="E6987"/>
      <c r="F6987"/>
      <c r="G6987"/>
      <c r="H6987"/>
      <c r="I6987"/>
      <c r="J6987"/>
      <c r="K6987"/>
      <c r="L6987"/>
      <c r="M6987"/>
      <c r="N6987"/>
      <c r="O6987"/>
      <c r="S6987"/>
      <c r="T6987"/>
      <c r="U6987"/>
      <c r="V6987"/>
      <c r="Y6987"/>
      <c r="Z6987"/>
      <c r="AA6987"/>
      <c r="AB6987"/>
      <c r="AC6987"/>
      <c r="AD6987"/>
      <c r="AE6987"/>
      <c r="AF6987"/>
      <c r="AG6987"/>
      <c r="AH6987"/>
      <c r="AI6987"/>
      <c r="AJ6987"/>
      <c r="AK6987"/>
      <c r="AL6987"/>
    </row>
    <row r="6988" spans="3:38" ht="15" customHeight="1" x14ac:dyDescent="0.35">
      <c r="C6988"/>
      <c r="D6988"/>
      <c r="E6988"/>
      <c r="F6988"/>
      <c r="G6988"/>
      <c r="H6988"/>
      <c r="I6988"/>
      <c r="J6988"/>
      <c r="K6988"/>
      <c r="L6988"/>
      <c r="M6988"/>
      <c r="N6988"/>
      <c r="O6988"/>
      <c r="S6988"/>
      <c r="T6988"/>
      <c r="U6988"/>
      <c r="V6988"/>
      <c r="Y6988"/>
      <c r="Z6988"/>
      <c r="AA6988"/>
      <c r="AB6988"/>
      <c r="AC6988"/>
      <c r="AD6988"/>
      <c r="AE6988"/>
      <c r="AF6988"/>
      <c r="AG6988"/>
      <c r="AH6988"/>
      <c r="AI6988"/>
      <c r="AJ6988"/>
      <c r="AK6988"/>
      <c r="AL6988"/>
    </row>
    <row r="6989" spans="3:38" ht="15" customHeight="1" x14ac:dyDescent="0.35">
      <c r="C6989"/>
      <c r="D6989"/>
      <c r="E6989"/>
      <c r="F6989"/>
      <c r="G6989"/>
      <c r="H6989"/>
      <c r="I6989"/>
      <c r="J6989"/>
      <c r="K6989"/>
      <c r="L6989"/>
      <c r="M6989"/>
      <c r="N6989"/>
      <c r="O6989"/>
      <c r="S6989"/>
      <c r="T6989"/>
      <c r="U6989"/>
      <c r="V6989"/>
      <c r="Y6989"/>
      <c r="Z6989"/>
      <c r="AA6989"/>
      <c r="AB6989"/>
      <c r="AC6989"/>
      <c r="AD6989"/>
      <c r="AE6989"/>
      <c r="AF6989"/>
      <c r="AG6989"/>
      <c r="AH6989"/>
      <c r="AI6989"/>
      <c r="AJ6989"/>
      <c r="AK6989"/>
      <c r="AL6989"/>
    </row>
    <row r="6990" spans="3:38" ht="15" customHeight="1" x14ac:dyDescent="0.35">
      <c r="C6990"/>
      <c r="D6990"/>
      <c r="E6990"/>
      <c r="F6990"/>
      <c r="G6990"/>
      <c r="H6990"/>
      <c r="I6990"/>
      <c r="J6990"/>
      <c r="K6990"/>
      <c r="L6990"/>
      <c r="M6990"/>
      <c r="N6990"/>
      <c r="O6990"/>
      <c r="S6990"/>
      <c r="T6990"/>
      <c r="U6990"/>
      <c r="V6990"/>
      <c r="Y6990"/>
      <c r="Z6990"/>
      <c r="AA6990"/>
      <c r="AB6990"/>
      <c r="AC6990"/>
      <c r="AD6990"/>
      <c r="AE6990"/>
      <c r="AF6990"/>
      <c r="AG6990"/>
      <c r="AH6990"/>
      <c r="AI6990"/>
      <c r="AJ6990"/>
      <c r="AK6990"/>
      <c r="AL6990"/>
    </row>
    <row r="6991" spans="3:38" ht="15" customHeight="1" x14ac:dyDescent="0.35">
      <c r="C6991"/>
      <c r="D6991"/>
      <c r="E6991"/>
      <c r="F6991"/>
      <c r="G6991"/>
      <c r="H6991"/>
      <c r="I6991"/>
      <c r="J6991"/>
      <c r="K6991"/>
      <c r="L6991"/>
      <c r="M6991"/>
      <c r="N6991"/>
      <c r="O6991"/>
      <c r="S6991"/>
      <c r="T6991"/>
      <c r="U6991"/>
      <c r="V6991"/>
      <c r="Y6991"/>
      <c r="Z6991"/>
      <c r="AA6991"/>
      <c r="AB6991"/>
      <c r="AC6991"/>
      <c r="AD6991"/>
      <c r="AE6991"/>
      <c r="AF6991"/>
      <c r="AG6991"/>
      <c r="AH6991"/>
      <c r="AI6991"/>
      <c r="AJ6991"/>
      <c r="AK6991"/>
      <c r="AL6991"/>
    </row>
    <row r="6992" spans="3:38" ht="15" customHeight="1" x14ac:dyDescent="0.35">
      <c r="C6992"/>
      <c r="D6992"/>
      <c r="E6992"/>
      <c r="F6992"/>
      <c r="G6992"/>
      <c r="H6992"/>
      <c r="I6992"/>
      <c r="J6992"/>
      <c r="K6992"/>
      <c r="L6992"/>
      <c r="M6992"/>
      <c r="N6992"/>
      <c r="O6992"/>
      <c r="S6992"/>
      <c r="T6992"/>
      <c r="U6992"/>
      <c r="V6992"/>
      <c r="Y6992"/>
      <c r="Z6992"/>
      <c r="AA6992"/>
      <c r="AB6992"/>
      <c r="AC6992"/>
      <c r="AD6992"/>
      <c r="AE6992"/>
      <c r="AF6992"/>
      <c r="AG6992"/>
      <c r="AH6992"/>
      <c r="AI6992"/>
      <c r="AJ6992"/>
      <c r="AK6992"/>
      <c r="AL6992"/>
    </row>
    <row r="6993" spans="3:38" ht="15" customHeight="1" x14ac:dyDescent="0.35">
      <c r="C6993"/>
      <c r="D6993"/>
      <c r="E6993"/>
      <c r="F6993"/>
      <c r="G6993"/>
      <c r="H6993"/>
      <c r="I6993"/>
      <c r="J6993"/>
      <c r="K6993"/>
      <c r="L6993"/>
      <c r="M6993"/>
      <c r="N6993"/>
      <c r="O6993"/>
      <c r="S6993"/>
      <c r="T6993"/>
      <c r="U6993"/>
      <c r="V6993"/>
      <c r="Y6993"/>
      <c r="Z6993"/>
      <c r="AA6993"/>
      <c r="AB6993"/>
      <c r="AC6993"/>
      <c r="AD6993"/>
      <c r="AE6993"/>
      <c r="AF6993"/>
      <c r="AG6993"/>
      <c r="AH6993"/>
      <c r="AI6993"/>
      <c r="AJ6993"/>
      <c r="AK6993"/>
      <c r="AL6993"/>
    </row>
    <row r="6994" spans="3:38" ht="15" customHeight="1" x14ac:dyDescent="0.35">
      <c r="C6994"/>
      <c r="D6994"/>
      <c r="E6994"/>
      <c r="F6994"/>
      <c r="G6994"/>
      <c r="H6994"/>
      <c r="I6994"/>
      <c r="J6994"/>
      <c r="K6994"/>
      <c r="L6994"/>
      <c r="M6994"/>
      <c r="N6994"/>
      <c r="O6994"/>
      <c r="S6994"/>
      <c r="T6994"/>
      <c r="U6994"/>
      <c r="V6994"/>
      <c r="Y6994"/>
      <c r="Z6994"/>
      <c r="AA6994"/>
      <c r="AB6994"/>
      <c r="AC6994"/>
      <c r="AD6994"/>
      <c r="AE6994"/>
      <c r="AF6994"/>
      <c r="AG6994"/>
      <c r="AH6994"/>
      <c r="AI6994"/>
      <c r="AJ6994"/>
      <c r="AK6994"/>
      <c r="AL6994"/>
    </row>
    <row r="6995" spans="3:38" ht="15" customHeight="1" x14ac:dyDescent="0.35">
      <c r="C6995"/>
      <c r="D6995"/>
      <c r="E6995"/>
      <c r="F6995"/>
      <c r="G6995"/>
      <c r="H6995"/>
      <c r="I6995"/>
      <c r="J6995"/>
      <c r="K6995"/>
      <c r="L6995"/>
      <c r="M6995"/>
      <c r="N6995"/>
      <c r="O6995"/>
      <c r="S6995"/>
      <c r="T6995"/>
      <c r="U6995"/>
      <c r="V6995"/>
      <c r="Y6995"/>
      <c r="Z6995"/>
      <c r="AA6995"/>
      <c r="AB6995"/>
      <c r="AC6995"/>
      <c r="AD6995"/>
      <c r="AE6995"/>
      <c r="AF6995"/>
      <c r="AG6995"/>
      <c r="AH6995"/>
      <c r="AI6995"/>
      <c r="AJ6995"/>
      <c r="AK6995"/>
      <c r="AL6995"/>
    </row>
    <row r="6996" spans="3:38" ht="15" customHeight="1" x14ac:dyDescent="0.35">
      <c r="C6996"/>
      <c r="D6996"/>
      <c r="E6996"/>
      <c r="F6996"/>
      <c r="G6996"/>
      <c r="H6996"/>
      <c r="I6996"/>
      <c r="J6996"/>
      <c r="K6996"/>
      <c r="L6996"/>
      <c r="M6996"/>
      <c r="N6996"/>
      <c r="O6996"/>
      <c r="S6996"/>
      <c r="T6996"/>
      <c r="U6996"/>
      <c r="V6996"/>
      <c r="Y6996"/>
      <c r="Z6996"/>
      <c r="AA6996"/>
      <c r="AB6996"/>
      <c r="AC6996"/>
      <c r="AD6996"/>
      <c r="AE6996"/>
      <c r="AF6996"/>
      <c r="AG6996"/>
      <c r="AH6996"/>
      <c r="AI6996"/>
      <c r="AJ6996"/>
      <c r="AK6996"/>
      <c r="AL6996"/>
    </row>
    <row r="6997" spans="3:38" ht="15" customHeight="1" x14ac:dyDescent="0.35">
      <c r="C6997"/>
      <c r="D6997"/>
      <c r="E6997"/>
      <c r="F6997"/>
      <c r="G6997"/>
      <c r="H6997"/>
      <c r="I6997"/>
      <c r="J6997"/>
      <c r="K6997"/>
      <c r="L6997"/>
      <c r="M6997"/>
      <c r="N6997"/>
      <c r="O6997"/>
      <c r="S6997"/>
      <c r="T6997"/>
      <c r="U6997"/>
      <c r="V6997"/>
      <c r="Y6997"/>
      <c r="Z6997"/>
      <c r="AA6997"/>
      <c r="AB6997"/>
      <c r="AC6997"/>
      <c r="AD6997"/>
      <c r="AE6997"/>
      <c r="AF6997"/>
      <c r="AG6997"/>
      <c r="AH6997"/>
      <c r="AI6997"/>
      <c r="AJ6997"/>
      <c r="AK6997"/>
      <c r="AL6997"/>
    </row>
    <row r="6998" spans="3:38" ht="15" customHeight="1" x14ac:dyDescent="0.35">
      <c r="C6998"/>
      <c r="D6998"/>
      <c r="E6998"/>
      <c r="F6998"/>
      <c r="G6998"/>
      <c r="H6998"/>
      <c r="I6998"/>
      <c r="J6998"/>
      <c r="K6998"/>
      <c r="L6998"/>
      <c r="M6998"/>
      <c r="N6998"/>
      <c r="O6998"/>
      <c r="S6998"/>
      <c r="T6998"/>
      <c r="U6998"/>
      <c r="V6998"/>
      <c r="Y6998"/>
      <c r="Z6998"/>
      <c r="AA6998"/>
      <c r="AB6998"/>
      <c r="AC6998"/>
      <c r="AD6998"/>
      <c r="AE6998"/>
      <c r="AF6998"/>
      <c r="AG6998"/>
      <c r="AH6998"/>
      <c r="AI6998"/>
      <c r="AJ6998"/>
      <c r="AK6998"/>
      <c r="AL6998"/>
    </row>
    <row r="6999" spans="3:38" ht="15" customHeight="1" x14ac:dyDescent="0.35">
      <c r="C6999"/>
      <c r="D6999"/>
      <c r="E6999"/>
      <c r="F6999"/>
      <c r="G6999"/>
      <c r="H6999"/>
      <c r="I6999"/>
      <c r="J6999"/>
      <c r="K6999"/>
      <c r="L6999"/>
      <c r="M6999"/>
      <c r="N6999"/>
      <c r="O6999"/>
      <c r="S6999"/>
      <c r="T6999"/>
      <c r="U6999"/>
      <c r="V6999"/>
      <c r="Y6999"/>
      <c r="Z6999"/>
      <c r="AA6999"/>
      <c r="AB6999"/>
      <c r="AC6999"/>
      <c r="AD6999"/>
      <c r="AE6999"/>
      <c r="AF6999"/>
      <c r="AG6999"/>
      <c r="AH6999"/>
      <c r="AI6999"/>
      <c r="AJ6999"/>
      <c r="AK6999"/>
      <c r="AL6999"/>
    </row>
    <row r="7000" spans="3:38" ht="15" customHeight="1" x14ac:dyDescent="0.35">
      <c r="C7000"/>
      <c r="D7000"/>
      <c r="E7000"/>
      <c r="F7000"/>
      <c r="G7000"/>
      <c r="H7000"/>
      <c r="I7000"/>
      <c r="J7000"/>
      <c r="K7000"/>
      <c r="L7000"/>
      <c r="M7000"/>
      <c r="N7000"/>
      <c r="O7000"/>
      <c r="S7000"/>
      <c r="T7000"/>
      <c r="U7000"/>
      <c r="V7000"/>
      <c r="Y7000"/>
      <c r="Z7000"/>
      <c r="AA7000"/>
      <c r="AB7000"/>
      <c r="AC7000"/>
      <c r="AD7000"/>
      <c r="AE7000"/>
      <c r="AF7000"/>
      <c r="AG7000"/>
      <c r="AH7000"/>
      <c r="AI7000"/>
      <c r="AJ7000"/>
      <c r="AK7000"/>
      <c r="AL7000"/>
    </row>
    <row r="7001" spans="3:38" ht="15" customHeight="1" x14ac:dyDescent="0.35">
      <c r="C7001"/>
      <c r="D7001"/>
      <c r="E7001"/>
      <c r="F7001"/>
      <c r="G7001"/>
      <c r="H7001"/>
      <c r="I7001"/>
      <c r="J7001"/>
      <c r="K7001"/>
      <c r="L7001"/>
      <c r="M7001"/>
      <c r="N7001"/>
      <c r="O7001"/>
      <c r="S7001"/>
      <c r="T7001"/>
      <c r="U7001"/>
      <c r="V7001"/>
      <c r="Y7001"/>
      <c r="Z7001"/>
      <c r="AA7001"/>
      <c r="AB7001"/>
      <c r="AC7001"/>
      <c r="AD7001"/>
      <c r="AE7001"/>
      <c r="AF7001"/>
      <c r="AG7001"/>
      <c r="AH7001"/>
      <c r="AI7001"/>
      <c r="AJ7001"/>
      <c r="AK7001"/>
      <c r="AL7001"/>
    </row>
    <row r="7002" spans="3:38" ht="15" customHeight="1" x14ac:dyDescent="0.35">
      <c r="C7002"/>
      <c r="D7002"/>
      <c r="E7002"/>
      <c r="F7002"/>
      <c r="G7002"/>
      <c r="H7002"/>
      <c r="I7002"/>
      <c r="J7002"/>
      <c r="K7002"/>
      <c r="L7002"/>
      <c r="M7002"/>
      <c r="N7002"/>
      <c r="O7002"/>
      <c r="S7002"/>
      <c r="T7002"/>
      <c r="U7002"/>
      <c r="V7002"/>
      <c r="Y7002"/>
      <c r="Z7002"/>
      <c r="AA7002"/>
      <c r="AB7002"/>
      <c r="AC7002"/>
      <c r="AD7002"/>
      <c r="AE7002"/>
      <c r="AF7002"/>
      <c r="AG7002"/>
      <c r="AH7002"/>
      <c r="AI7002"/>
      <c r="AJ7002"/>
      <c r="AK7002"/>
      <c r="AL7002"/>
    </row>
    <row r="7003" spans="3:38" ht="15" customHeight="1" x14ac:dyDescent="0.35">
      <c r="C7003"/>
      <c r="D7003"/>
      <c r="E7003"/>
      <c r="F7003"/>
      <c r="G7003"/>
      <c r="H7003"/>
      <c r="I7003"/>
      <c r="J7003"/>
      <c r="K7003"/>
      <c r="L7003"/>
      <c r="M7003"/>
      <c r="N7003"/>
      <c r="O7003"/>
      <c r="S7003"/>
      <c r="T7003"/>
      <c r="U7003"/>
      <c r="V7003"/>
      <c r="Y7003"/>
      <c r="Z7003"/>
      <c r="AA7003"/>
      <c r="AB7003"/>
      <c r="AC7003"/>
      <c r="AD7003"/>
      <c r="AE7003"/>
      <c r="AF7003"/>
      <c r="AG7003"/>
      <c r="AH7003"/>
      <c r="AI7003"/>
      <c r="AJ7003"/>
      <c r="AK7003"/>
      <c r="AL7003"/>
    </row>
    <row r="7004" spans="3:38" ht="15" customHeight="1" x14ac:dyDescent="0.35">
      <c r="C7004"/>
      <c r="D7004"/>
      <c r="E7004"/>
      <c r="F7004"/>
      <c r="G7004"/>
      <c r="H7004"/>
      <c r="I7004"/>
      <c r="J7004"/>
      <c r="K7004"/>
      <c r="L7004"/>
      <c r="M7004"/>
      <c r="N7004"/>
      <c r="O7004"/>
      <c r="S7004"/>
      <c r="T7004"/>
      <c r="U7004"/>
      <c r="V7004"/>
      <c r="Y7004"/>
      <c r="Z7004"/>
      <c r="AA7004"/>
      <c r="AB7004"/>
      <c r="AC7004"/>
      <c r="AD7004"/>
      <c r="AE7004"/>
      <c r="AF7004"/>
      <c r="AG7004"/>
      <c r="AH7004"/>
      <c r="AI7004"/>
      <c r="AJ7004"/>
      <c r="AK7004"/>
      <c r="AL7004"/>
    </row>
    <row r="7005" spans="3:38" ht="15" customHeight="1" x14ac:dyDescent="0.35">
      <c r="C7005"/>
      <c r="D7005"/>
      <c r="E7005"/>
      <c r="F7005"/>
      <c r="G7005"/>
      <c r="H7005"/>
      <c r="I7005"/>
      <c r="J7005"/>
      <c r="K7005"/>
      <c r="L7005"/>
      <c r="M7005"/>
      <c r="N7005"/>
      <c r="O7005"/>
      <c r="S7005"/>
      <c r="T7005"/>
      <c r="U7005"/>
      <c r="V7005"/>
      <c r="Y7005"/>
      <c r="Z7005"/>
      <c r="AA7005"/>
      <c r="AB7005"/>
      <c r="AC7005"/>
      <c r="AD7005"/>
      <c r="AE7005"/>
      <c r="AF7005"/>
      <c r="AG7005"/>
      <c r="AH7005"/>
      <c r="AI7005"/>
      <c r="AJ7005"/>
      <c r="AK7005"/>
      <c r="AL7005"/>
    </row>
    <row r="7006" spans="3:38" ht="15" customHeight="1" x14ac:dyDescent="0.35">
      <c r="C7006"/>
      <c r="D7006"/>
      <c r="E7006"/>
      <c r="F7006"/>
      <c r="G7006"/>
      <c r="H7006"/>
      <c r="I7006"/>
      <c r="J7006"/>
      <c r="K7006"/>
      <c r="L7006"/>
      <c r="M7006"/>
      <c r="N7006"/>
      <c r="O7006"/>
      <c r="S7006"/>
      <c r="T7006"/>
      <c r="U7006"/>
      <c r="V7006"/>
      <c r="Y7006"/>
      <c r="Z7006"/>
      <c r="AA7006"/>
      <c r="AB7006"/>
      <c r="AC7006"/>
      <c r="AD7006"/>
      <c r="AE7006"/>
      <c r="AF7006"/>
      <c r="AG7006"/>
      <c r="AH7006"/>
      <c r="AI7006"/>
      <c r="AJ7006"/>
      <c r="AK7006"/>
      <c r="AL7006"/>
    </row>
    <row r="7007" spans="3:38" ht="15" customHeight="1" x14ac:dyDescent="0.35">
      <c r="C7007"/>
      <c r="D7007"/>
      <c r="E7007"/>
      <c r="F7007"/>
      <c r="G7007"/>
      <c r="H7007"/>
      <c r="I7007"/>
      <c r="J7007"/>
      <c r="K7007"/>
      <c r="L7007"/>
      <c r="M7007"/>
      <c r="N7007"/>
      <c r="O7007"/>
      <c r="S7007"/>
      <c r="T7007"/>
      <c r="U7007"/>
      <c r="V7007"/>
      <c r="Y7007"/>
      <c r="Z7007"/>
      <c r="AA7007"/>
      <c r="AB7007"/>
      <c r="AC7007"/>
      <c r="AD7007"/>
      <c r="AE7007"/>
      <c r="AF7007"/>
      <c r="AG7007"/>
      <c r="AH7007"/>
      <c r="AI7007"/>
      <c r="AJ7007"/>
      <c r="AK7007"/>
      <c r="AL7007"/>
    </row>
    <row r="7008" spans="3:38" ht="15" customHeight="1" x14ac:dyDescent="0.35">
      <c r="C7008"/>
      <c r="D7008"/>
      <c r="E7008"/>
      <c r="F7008"/>
      <c r="G7008"/>
      <c r="H7008"/>
      <c r="I7008"/>
      <c r="J7008"/>
      <c r="K7008"/>
      <c r="L7008"/>
      <c r="M7008"/>
      <c r="N7008"/>
      <c r="O7008"/>
      <c r="S7008"/>
      <c r="T7008"/>
      <c r="U7008"/>
      <c r="V7008"/>
      <c r="Y7008"/>
      <c r="Z7008"/>
      <c r="AA7008"/>
      <c r="AB7008"/>
      <c r="AC7008"/>
      <c r="AD7008"/>
      <c r="AE7008"/>
      <c r="AF7008"/>
      <c r="AG7008"/>
      <c r="AH7008"/>
      <c r="AI7008"/>
      <c r="AJ7008"/>
      <c r="AK7008"/>
      <c r="AL7008"/>
    </row>
    <row r="7009" spans="3:38" ht="15" customHeight="1" x14ac:dyDescent="0.35">
      <c r="C7009"/>
      <c r="D7009"/>
      <c r="E7009"/>
      <c r="F7009"/>
      <c r="G7009"/>
      <c r="H7009"/>
      <c r="I7009"/>
      <c r="J7009"/>
      <c r="K7009"/>
      <c r="L7009"/>
      <c r="M7009"/>
      <c r="N7009"/>
      <c r="O7009"/>
      <c r="S7009"/>
      <c r="T7009"/>
      <c r="U7009"/>
      <c r="V7009"/>
      <c r="Y7009"/>
      <c r="Z7009"/>
      <c r="AA7009"/>
      <c r="AB7009"/>
      <c r="AC7009"/>
      <c r="AD7009"/>
      <c r="AE7009"/>
      <c r="AF7009"/>
      <c r="AG7009"/>
      <c r="AH7009"/>
      <c r="AI7009"/>
      <c r="AJ7009"/>
      <c r="AK7009"/>
      <c r="AL7009"/>
    </row>
    <row r="7010" spans="3:38" ht="15" customHeight="1" x14ac:dyDescent="0.35">
      <c r="C7010"/>
      <c r="D7010"/>
      <c r="E7010"/>
      <c r="F7010"/>
      <c r="G7010"/>
      <c r="H7010"/>
      <c r="I7010"/>
      <c r="J7010"/>
      <c r="K7010"/>
      <c r="L7010"/>
      <c r="M7010"/>
      <c r="N7010"/>
      <c r="O7010"/>
      <c r="S7010"/>
      <c r="T7010"/>
      <c r="U7010"/>
      <c r="V7010"/>
      <c r="Y7010"/>
      <c r="Z7010"/>
      <c r="AA7010"/>
      <c r="AB7010"/>
      <c r="AC7010"/>
      <c r="AD7010"/>
      <c r="AE7010"/>
      <c r="AF7010"/>
      <c r="AG7010"/>
      <c r="AH7010"/>
      <c r="AI7010"/>
      <c r="AJ7010"/>
      <c r="AK7010"/>
      <c r="AL7010"/>
    </row>
    <row r="7011" spans="3:38" ht="15" customHeight="1" x14ac:dyDescent="0.35">
      <c r="C7011"/>
      <c r="D7011"/>
      <c r="E7011"/>
      <c r="F7011"/>
      <c r="G7011"/>
      <c r="H7011"/>
      <c r="I7011"/>
      <c r="J7011"/>
      <c r="K7011"/>
      <c r="L7011"/>
      <c r="M7011"/>
      <c r="N7011"/>
      <c r="O7011"/>
      <c r="S7011"/>
      <c r="T7011"/>
      <c r="U7011"/>
      <c r="V7011"/>
      <c r="Y7011"/>
      <c r="Z7011"/>
      <c r="AA7011"/>
      <c r="AB7011"/>
      <c r="AC7011"/>
      <c r="AD7011"/>
      <c r="AE7011"/>
      <c r="AF7011"/>
      <c r="AG7011"/>
      <c r="AH7011"/>
      <c r="AI7011"/>
      <c r="AJ7011"/>
      <c r="AK7011"/>
      <c r="AL7011"/>
    </row>
    <row r="7012" spans="3:38" ht="15" customHeight="1" x14ac:dyDescent="0.35">
      <c r="C7012"/>
      <c r="D7012"/>
      <c r="E7012"/>
      <c r="F7012"/>
      <c r="G7012"/>
      <c r="H7012"/>
      <c r="I7012"/>
      <c r="J7012"/>
      <c r="K7012"/>
      <c r="L7012"/>
      <c r="M7012"/>
      <c r="N7012"/>
      <c r="O7012"/>
      <c r="S7012"/>
      <c r="T7012"/>
      <c r="U7012"/>
      <c r="V7012"/>
      <c r="Y7012"/>
      <c r="Z7012"/>
      <c r="AA7012"/>
      <c r="AB7012"/>
      <c r="AC7012"/>
      <c r="AD7012"/>
      <c r="AE7012"/>
      <c r="AF7012"/>
      <c r="AG7012"/>
      <c r="AH7012"/>
      <c r="AI7012"/>
      <c r="AJ7012"/>
      <c r="AK7012"/>
      <c r="AL7012"/>
    </row>
    <row r="7013" spans="3:38" ht="15" customHeight="1" x14ac:dyDescent="0.35">
      <c r="C7013"/>
      <c r="D7013"/>
      <c r="E7013"/>
      <c r="F7013"/>
      <c r="G7013"/>
      <c r="H7013"/>
      <c r="I7013"/>
      <c r="J7013"/>
      <c r="K7013"/>
      <c r="L7013"/>
      <c r="M7013"/>
      <c r="N7013"/>
      <c r="O7013"/>
      <c r="S7013"/>
      <c r="T7013"/>
      <c r="U7013"/>
      <c r="V7013"/>
      <c r="Y7013"/>
      <c r="Z7013"/>
      <c r="AA7013"/>
      <c r="AB7013"/>
      <c r="AC7013"/>
      <c r="AD7013"/>
      <c r="AE7013"/>
      <c r="AF7013"/>
      <c r="AG7013"/>
      <c r="AH7013"/>
      <c r="AI7013"/>
      <c r="AJ7013"/>
      <c r="AK7013"/>
      <c r="AL7013"/>
    </row>
    <row r="7014" spans="3:38" ht="15" customHeight="1" x14ac:dyDescent="0.35">
      <c r="C7014"/>
      <c r="D7014"/>
      <c r="E7014"/>
      <c r="F7014"/>
      <c r="G7014"/>
      <c r="H7014"/>
      <c r="I7014"/>
      <c r="J7014"/>
      <c r="K7014"/>
      <c r="L7014"/>
      <c r="M7014"/>
      <c r="N7014"/>
      <c r="O7014"/>
      <c r="S7014"/>
      <c r="T7014"/>
      <c r="U7014"/>
      <c r="V7014"/>
      <c r="Y7014"/>
      <c r="Z7014"/>
      <c r="AA7014"/>
      <c r="AB7014"/>
      <c r="AC7014"/>
      <c r="AD7014"/>
      <c r="AE7014"/>
      <c r="AF7014"/>
      <c r="AG7014"/>
      <c r="AH7014"/>
      <c r="AI7014"/>
      <c r="AJ7014"/>
      <c r="AK7014"/>
      <c r="AL7014"/>
    </row>
    <row r="7015" spans="3:38" ht="15" customHeight="1" x14ac:dyDescent="0.35">
      <c r="C7015"/>
      <c r="D7015"/>
      <c r="E7015"/>
      <c r="F7015"/>
      <c r="G7015"/>
      <c r="H7015"/>
      <c r="I7015"/>
      <c r="J7015"/>
      <c r="K7015"/>
      <c r="L7015"/>
      <c r="M7015"/>
      <c r="N7015"/>
      <c r="O7015"/>
      <c r="S7015"/>
      <c r="T7015"/>
      <c r="U7015"/>
      <c r="V7015"/>
      <c r="Y7015"/>
      <c r="Z7015"/>
      <c r="AA7015"/>
      <c r="AB7015"/>
      <c r="AC7015"/>
      <c r="AD7015"/>
      <c r="AE7015"/>
      <c r="AF7015"/>
      <c r="AG7015"/>
      <c r="AH7015"/>
      <c r="AI7015"/>
      <c r="AJ7015"/>
      <c r="AK7015"/>
      <c r="AL7015"/>
    </row>
    <row r="7016" spans="3:38" ht="15" customHeight="1" x14ac:dyDescent="0.35">
      <c r="C7016"/>
      <c r="D7016"/>
      <c r="E7016"/>
      <c r="F7016"/>
      <c r="G7016"/>
      <c r="H7016"/>
      <c r="I7016"/>
      <c r="J7016"/>
      <c r="K7016"/>
      <c r="L7016"/>
      <c r="M7016"/>
      <c r="N7016"/>
      <c r="O7016"/>
      <c r="S7016"/>
      <c r="T7016"/>
      <c r="U7016"/>
      <c r="V7016"/>
      <c r="Y7016"/>
      <c r="Z7016"/>
      <c r="AA7016"/>
      <c r="AB7016"/>
      <c r="AC7016"/>
      <c r="AD7016"/>
      <c r="AE7016"/>
      <c r="AF7016"/>
      <c r="AG7016"/>
      <c r="AH7016"/>
      <c r="AI7016"/>
      <c r="AJ7016"/>
      <c r="AK7016"/>
      <c r="AL7016"/>
    </row>
    <row r="7017" spans="3:38" ht="15" customHeight="1" x14ac:dyDescent="0.35">
      <c r="C7017"/>
      <c r="D7017"/>
      <c r="E7017"/>
      <c r="F7017"/>
      <c r="G7017"/>
      <c r="H7017"/>
      <c r="I7017"/>
      <c r="J7017"/>
      <c r="K7017"/>
      <c r="L7017"/>
      <c r="M7017"/>
      <c r="N7017"/>
      <c r="O7017"/>
      <c r="S7017"/>
      <c r="T7017"/>
      <c r="U7017"/>
      <c r="V7017"/>
      <c r="Y7017"/>
      <c r="Z7017"/>
      <c r="AA7017"/>
      <c r="AB7017"/>
      <c r="AC7017"/>
      <c r="AD7017"/>
      <c r="AE7017"/>
      <c r="AF7017"/>
      <c r="AG7017"/>
      <c r="AH7017"/>
      <c r="AI7017"/>
      <c r="AJ7017"/>
      <c r="AK7017"/>
      <c r="AL7017"/>
    </row>
    <row r="7018" spans="3:38" ht="15" customHeight="1" x14ac:dyDescent="0.35">
      <c r="C7018"/>
      <c r="D7018"/>
      <c r="E7018"/>
      <c r="F7018"/>
      <c r="G7018"/>
      <c r="H7018"/>
      <c r="I7018"/>
      <c r="J7018"/>
      <c r="K7018"/>
      <c r="L7018"/>
      <c r="M7018"/>
      <c r="N7018"/>
      <c r="O7018"/>
      <c r="S7018"/>
      <c r="T7018"/>
      <c r="U7018"/>
      <c r="V7018"/>
      <c r="Y7018"/>
      <c r="Z7018"/>
      <c r="AA7018"/>
      <c r="AB7018"/>
      <c r="AC7018"/>
      <c r="AD7018"/>
      <c r="AE7018"/>
      <c r="AF7018"/>
      <c r="AG7018"/>
      <c r="AH7018"/>
      <c r="AI7018"/>
      <c r="AJ7018"/>
      <c r="AK7018"/>
      <c r="AL7018"/>
    </row>
    <row r="7019" spans="3:38" ht="15" customHeight="1" x14ac:dyDescent="0.35">
      <c r="C7019"/>
      <c r="D7019"/>
      <c r="E7019"/>
      <c r="F7019"/>
      <c r="G7019"/>
      <c r="H7019"/>
      <c r="I7019"/>
      <c r="J7019"/>
      <c r="K7019"/>
      <c r="L7019"/>
      <c r="M7019"/>
      <c r="N7019"/>
      <c r="O7019"/>
      <c r="S7019"/>
      <c r="T7019"/>
      <c r="U7019"/>
      <c r="V7019"/>
      <c r="Y7019"/>
      <c r="Z7019"/>
      <c r="AA7019"/>
      <c r="AB7019"/>
      <c r="AC7019"/>
      <c r="AD7019"/>
      <c r="AE7019"/>
      <c r="AF7019"/>
      <c r="AG7019"/>
      <c r="AH7019"/>
      <c r="AI7019"/>
      <c r="AJ7019"/>
      <c r="AK7019"/>
      <c r="AL7019"/>
    </row>
    <row r="7020" spans="3:38" ht="15" customHeight="1" x14ac:dyDescent="0.35">
      <c r="C7020"/>
      <c r="D7020"/>
      <c r="E7020"/>
      <c r="F7020"/>
      <c r="G7020"/>
      <c r="H7020"/>
      <c r="I7020"/>
      <c r="J7020"/>
      <c r="K7020"/>
      <c r="L7020"/>
      <c r="M7020"/>
      <c r="N7020"/>
      <c r="O7020"/>
      <c r="S7020"/>
      <c r="T7020"/>
      <c r="U7020"/>
      <c r="V7020"/>
      <c r="Y7020"/>
      <c r="Z7020"/>
      <c r="AA7020"/>
      <c r="AB7020"/>
      <c r="AC7020"/>
      <c r="AD7020"/>
      <c r="AE7020"/>
      <c r="AF7020"/>
      <c r="AG7020"/>
      <c r="AH7020"/>
      <c r="AI7020"/>
      <c r="AJ7020"/>
      <c r="AK7020"/>
      <c r="AL7020"/>
    </row>
    <row r="7021" spans="3:38" ht="15" customHeight="1" x14ac:dyDescent="0.35">
      <c r="C7021"/>
      <c r="D7021"/>
      <c r="E7021"/>
      <c r="F7021"/>
      <c r="G7021"/>
      <c r="H7021"/>
      <c r="I7021"/>
      <c r="J7021"/>
      <c r="K7021"/>
      <c r="L7021"/>
      <c r="M7021"/>
      <c r="N7021"/>
      <c r="O7021"/>
      <c r="S7021"/>
      <c r="T7021"/>
      <c r="U7021"/>
      <c r="V7021"/>
      <c r="Y7021"/>
      <c r="Z7021"/>
      <c r="AA7021"/>
      <c r="AB7021"/>
      <c r="AC7021"/>
      <c r="AD7021"/>
      <c r="AE7021"/>
      <c r="AF7021"/>
      <c r="AG7021"/>
      <c r="AH7021"/>
      <c r="AI7021"/>
      <c r="AJ7021"/>
      <c r="AK7021"/>
      <c r="AL7021"/>
    </row>
    <row r="7022" spans="3:38" ht="15" customHeight="1" x14ac:dyDescent="0.35">
      <c r="C7022"/>
      <c r="D7022"/>
      <c r="E7022"/>
      <c r="F7022"/>
      <c r="G7022"/>
      <c r="H7022"/>
      <c r="I7022"/>
      <c r="J7022"/>
      <c r="K7022"/>
      <c r="L7022"/>
      <c r="M7022"/>
      <c r="N7022"/>
      <c r="O7022"/>
      <c r="S7022"/>
      <c r="T7022"/>
      <c r="U7022"/>
      <c r="V7022"/>
      <c r="Y7022"/>
      <c r="Z7022"/>
      <c r="AA7022"/>
      <c r="AB7022"/>
      <c r="AC7022"/>
      <c r="AD7022"/>
      <c r="AE7022"/>
      <c r="AF7022"/>
      <c r="AG7022"/>
      <c r="AH7022"/>
      <c r="AI7022"/>
      <c r="AJ7022"/>
      <c r="AK7022"/>
      <c r="AL7022"/>
    </row>
    <row r="7023" spans="3:38" ht="15" customHeight="1" x14ac:dyDescent="0.35">
      <c r="C7023"/>
      <c r="D7023"/>
      <c r="E7023"/>
      <c r="F7023"/>
      <c r="G7023"/>
      <c r="H7023"/>
      <c r="I7023"/>
      <c r="J7023"/>
      <c r="K7023"/>
      <c r="L7023"/>
      <c r="M7023"/>
      <c r="N7023"/>
      <c r="O7023"/>
      <c r="S7023"/>
      <c r="T7023"/>
      <c r="U7023"/>
      <c r="V7023"/>
      <c r="Y7023"/>
      <c r="Z7023"/>
      <c r="AA7023"/>
      <c r="AB7023"/>
      <c r="AC7023"/>
      <c r="AD7023"/>
      <c r="AE7023"/>
      <c r="AF7023"/>
      <c r="AG7023"/>
      <c r="AH7023"/>
      <c r="AI7023"/>
      <c r="AJ7023"/>
      <c r="AK7023"/>
      <c r="AL7023"/>
    </row>
    <row r="7024" spans="3:38" ht="15" customHeight="1" x14ac:dyDescent="0.35">
      <c r="C7024"/>
      <c r="D7024"/>
      <c r="E7024"/>
      <c r="F7024"/>
      <c r="G7024"/>
      <c r="H7024"/>
      <c r="I7024"/>
      <c r="J7024"/>
      <c r="K7024"/>
      <c r="L7024"/>
      <c r="M7024"/>
      <c r="N7024"/>
      <c r="O7024"/>
      <c r="S7024"/>
      <c r="T7024"/>
      <c r="U7024"/>
      <c r="V7024"/>
      <c r="Y7024"/>
      <c r="Z7024"/>
      <c r="AA7024"/>
      <c r="AB7024"/>
      <c r="AC7024"/>
      <c r="AD7024"/>
      <c r="AE7024"/>
      <c r="AF7024"/>
      <c r="AG7024"/>
      <c r="AH7024"/>
      <c r="AI7024"/>
      <c r="AJ7024"/>
      <c r="AK7024"/>
      <c r="AL7024"/>
    </row>
    <row r="7025" spans="3:38" ht="15" customHeight="1" x14ac:dyDescent="0.35">
      <c r="C7025"/>
      <c r="D7025"/>
      <c r="E7025"/>
      <c r="F7025"/>
      <c r="G7025"/>
      <c r="H7025"/>
      <c r="I7025"/>
      <c r="J7025"/>
      <c r="K7025"/>
      <c r="L7025"/>
      <c r="M7025"/>
      <c r="N7025"/>
      <c r="O7025"/>
      <c r="S7025"/>
      <c r="T7025"/>
      <c r="U7025"/>
      <c r="V7025"/>
      <c r="Y7025"/>
      <c r="Z7025"/>
      <c r="AA7025"/>
      <c r="AB7025"/>
      <c r="AC7025"/>
      <c r="AD7025"/>
      <c r="AE7025"/>
      <c r="AF7025"/>
      <c r="AG7025"/>
      <c r="AH7025"/>
      <c r="AI7025"/>
      <c r="AJ7025"/>
      <c r="AK7025"/>
      <c r="AL7025"/>
    </row>
    <row r="7026" spans="3:38" ht="15" customHeight="1" x14ac:dyDescent="0.35">
      <c r="C7026"/>
      <c r="D7026"/>
      <c r="E7026"/>
      <c r="F7026"/>
      <c r="G7026"/>
      <c r="H7026"/>
      <c r="I7026"/>
      <c r="J7026"/>
      <c r="K7026"/>
      <c r="L7026"/>
      <c r="M7026"/>
      <c r="N7026"/>
      <c r="O7026"/>
      <c r="S7026"/>
      <c r="T7026"/>
      <c r="U7026"/>
      <c r="V7026"/>
      <c r="Y7026"/>
      <c r="Z7026"/>
      <c r="AA7026"/>
      <c r="AB7026"/>
      <c r="AC7026"/>
      <c r="AD7026"/>
      <c r="AE7026"/>
      <c r="AF7026"/>
      <c r="AG7026"/>
      <c r="AH7026"/>
      <c r="AI7026"/>
      <c r="AJ7026"/>
      <c r="AK7026"/>
      <c r="AL7026"/>
    </row>
    <row r="7027" spans="3:38" ht="15" customHeight="1" x14ac:dyDescent="0.35">
      <c r="C7027"/>
      <c r="D7027"/>
      <c r="E7027"/>
      <c r="F7027"/>
      <c r="G7027"/>
      <c r="H7027"/>
      <c r="I7027"/>
      <c r="J7027"/>
      <c r="K7027"/>
      <c r="L7027"/>
      <c r="M7027"/>
      <c r="N7027"/>
      <c r="O7027"/>
      <c r="S7027"/>
      <c r="T7027"/>
      <c r="U7027"/>
      <c r="V7027"/>
      <c r="Y7027"/>
      <c r="Z7027"/>
      <c r="AA7027"/>
      <c r="AB7027"/>
      <c r="AC7027"/>
      <c r="AD7027"/>
      <c r="AE7027"/>
      <c r="AF7027"/>
      <c r="AG7027"/>
      <c r="AH7027"/>
      <c r="AI7027"/>
      <c r="AJ7027"/>
      <c r="AK7027"/>
      <c r="AL7027"/>
    </row>
    <row r="7028" spans="3:38" ht="15" customHeight="1" x14ac:dyDescent="0.35">
      <c r="C7028"/>
      <c r="D7028"/>
      <c r="E7028"/>
      <c r="F7028"/>
      <c r="G7028"/>
      <c r="H7028"/>
      <c r="I7028"/>
      <c r="J7028"/>
      <c r="K7028"/>
      <c r="L7028"/>
      <c r="M7028"/>
      <c r="N7028"/>
      <c r="O7028"/>
      <c r="S7028"/>
      <c r="T7028"/>
      <c r="U7028"/>
      <c r="V7028"/>
      <c r="Y7028"/>
      <c r="Z7028"/>
      <c r="AA7028"/>
      <c r="AB7028"/>
      <c r="AC7028"/>
      <c r="AD7028"/>
      <c r="AE7028"/>
      <c r="AF7028"/>
      <c r="AG7028"/>
      <c r="AH7028"/>
      <c r="AI7028"/>
      <c r="AJ7028"/>
      <c r="AK7028"/>
      <c r="AL7028"/>
    </row>
    <row r="7029" spans="3:38" ht="15" customHeight="1" x14ac:dyDescent="0.35">
      <c r="C7029"/>
      <c r="D7029"/>
      <c r="E7029"/>
      <c r="F7029"/>
      <c r="G7029"/>
      <c r="H7029"/>
      <c r="I7029"/>
      <c r="J7029"/>
      <c r="K7029"/>
      <c r="L7029"/>
      <c r="M7029"/>
      <c r="N7029"/>
      <c r="O7029"/>
      <c r="S7029"/>
      <c r="T7029"/>
      <c r="U7029"/>
      <c r="V7029"/>
      <c r="Y7029"/>
      <c r="Z7029"/>
      <c r="AA7029"/>
      <c r="AB7029"/>
      <c r="AC7029"/>
      <c r="AD7029"/>
      <c r="AE7029"/>
      <c r="AF7029"/>
      <c r="AG7029"/>
      <c r="AH7029"/>
      <c r="AI7029"/>
      <c r="AJ7029"/>
      <c r="AK7029"/>
      <c r="AL7029"/>
    </row>
    <row r="7030" spans="3:38" ht="15" customHeight="1" x14ac:dyDescent="0.35">
      <c r="C7030"/>
      <c r="D7030"/>
      <c r="E7030"/>
      <c r="F7030"/>
      <c r="G7030"/>
      <c r="H7030"/>
      <c r="I7030"/>
      <c r="J7030"/>
      <c r="K7030"/>
      <c r="L7030"/>
      <c r="M7030"/>
      <c r="N7030"/>
      <c r="O7030"/>
      <c r="S7030"/>
      <c r="T7030"/>
      <c r="U7030"/>
      <c r="V7030"/>
      <c r="Y7030"/>
      <c r="Z7030"/>
      <c r="AA7030"/>
      <c r="AB7030"/>
      <c r="AC7030"/>
      <c r="AD7030"/>
      <c r="AE7030"/>
      <c r="AF7030"/>
      <c r="AG7030"/>
      <c r="AH7030"/>
      <c r="AI7030"/>
      <c r="AJ7030"/>
      <c r="AK7030"/>
      <c r="AL7030"/>
    </row>
    <row r="7031" spans="3:38" ht="15" customHeight="1" x14ac:dyDescent="0.35">
      <c r="C7031"/>
      <c r="D7031"/>
      <c r="E7031"/>
      <c r="F7031"/>
      <c r="G7031"/>
      <c r="H7031"/>
      <c r="I7031"/>
      <c r="J7031"/>
      <c r="K7031"/>
      <c r="L7031"/>
      <c r="M7031"/>
      <c r="N7031"/>
      <c r="O7031"/>
      <c r="S7031"/>
      <c r="T7031"/>
      <c r="U7031"/>
      <c r="V7031"/>
      <c r="Y7031"/>
      <c r="Z7031"/>
      <c r="AA7031"/>
      <c r="AB7031"/>
      <c r="AC7031"/>
      <c r="AD7031"/>
      <c r="AE7031"/>
      <c r="AF7031"/>
      <c r="AG7031"/>
      <c r="AH7031"/>
      <c r="AI7031"/>
      <c r="AJ7031"/>
      <c r="AK7031"/>
      <c r="AL7031"/>
    </row>
    <row r="7032" spans="3:38" ht="15" customHeight="1" x14ac:dyDescent="0.35">
      <c r="C7032"/>
      <c r="D7032"/>
      <c r="E7032"/>
      <c r="F7032"/>
      <c r="G7032"/>
      <c r="H7032"/>
      <c r="I7032"/>
      <c r="J7032"/>
      <c r="K7032"/>
      <c r="L7032"/>
      <c r="M7032"/>
      <c r="N7032"/>
      <c r="O7032"/>
      <c r="S7032"/>
      <c r="T7032"/>
      <c r="U7032"/>
      <c r="V7032"/>
      <c r="Y7032"/>
      <c r="Z7032"/>
      <c r="AA7032"/>
      <c r="AB7032"/>
      <c r="AC7032"/>
      <c r="AD7032"/>
      <c r="AE7032"/>
      <c r="AF7032"/>
      <c r="AG7032"/>
      <c r="AH7032"/>
      <c r="AI7032"/>
      <c r="AJ7032"/>
      <c r="AK7032"/>
      <c r="AL7032"/>
    </row>
    <row r="7033" spans="3:38" ht="15" customHeight="1" x14ac:dyDescent="0.35">
      <c r="C7033"/>
      <c r="D7033"/>
      <c r="E7033"/>
      <c r="F7033"/>
      <c r="G7033"/>
      <c r="H7033"/>
      <c r="I7033"/>
      <c r="J7033"/>
      <c r="K7033"/>
      <c r="L7033"/>
      <c r="M7033"/>
      <c r="N7033"/>
      <c r="O7033"/>
      <c r="S7033"/>
      <c r="T7033"/>
      <c r="U7033"/>
      <c r="V7033"/>
      <c r="Y7033"/>
      <c r="Z7033"/>
      <c r="AA7033"/>
      <c r="AB7033"/>
      <c r="AC7033"/>
      <c r="AD7033"/>
      <c r="AE7033"/>
      <c r="AF7033"/>
      <c r="AG7033"/>
      <c r="AH7033"/>
      <c r="AI7033"/>
      <c r="AJ7033"/>
      <c r="AK7033"/>
      <c r="AL7033"/>
    </row>
    <row r="7034" spans="3:38" ht="15" customHeight="1" x14ac:dyDescent="0.35">
      <c r="C7034"/>
      <c r="D7034"/>
      <c r="E7034"/>
      <c r="F7034"/>
      <c r="G7034"/>
      <c r="H7034"/>
      <c r="I7034"/>
      <c r="J7034"/>
      <c r="K7034"/>
      <c r="L7034"/>
      <c r="M7034"/>
      <c r="N7034"/>
      <c r="O7034"/>
      <c r="S7034"/>
      <c r="T7034"/>
      <c r="U7034"/>
      <c r="V7034"/>
      <c r="Y7034"/>
      <c r="Z7034"/>
      <c r="AA7034"/>
      <c r="AB7034"/>
      <c r="AC7034"/>
      <c r="AD7034"/>
      <c r="AE7034"/>
      <c r="AF7034"/>
      <c r="AG7034"/>
      <c r="AH7034"/>
      <c r="AI7034"/>
      <c r="AJ7034"/>
      <c r="AK7034"/>
      <c r="AL7034"/>
    </row>
    <row r="7035" spans="3:38" ht="15" customHeight="1" x14ac:dyDescent="0.35">
      <c r="C7035"/>
      <c r="D7035"/>
      <c r="E7035"/>
      <c r="F7035"/>
      <c r="G7035"/>
      <c r="H7035"/>
      <c r="I7035"/>
      <c r="J7035"/>
      <c r="K7035"/>
      <c r="L7035"/>
      <c r="M7035"/>
      <c r="N7035"/>
      <c r="O7035"/>
      <c r="S7035"/>
      <c r="T7035"/>
      <c r="U7035"/>
      <c r="V7035"/>
      <c r="Y7035"/>
      <c r="Z7035"/>
      <c r="AA7035"/>
      <c r="AB7035"/>
      <c r="AC7035"/>
      <c r="AD7035"/>
      <c r="AE7035"/>
      <c r="AF7035"/>
      <c r="AG7035"/>
      <c r="AH7035"/>
      <c r="AI7035"/>
      <c r="AJ7035"/>
      <c r="AK7035"/>
      <c r="AL7035"/>
    </row>
    <row r="7036" spans="3:38" ht="15" customHeight="1" x14ac:dyDescent="0.35">
      <c r="C7036"/>
      <c r="D7036"/>
      <c r="E7036"/>
      <c r="F7036"/>
      <c r="G7036"/>
      <c r="H7036"/>
      <c r="I7036"/>
      <c r="J7036"/>
      <c r="K7036"/>
      <c r="L7036"/>
      <c r="M7036"/>
      <c r="N7036"/>
      <c r="O7036"/>
      <c r="S7036"/>
      <c r="T7036"/>
      <c r="U7036"/>
      <c r="V7036"/>
      <c r="Y7036"/>
      <c r="Z7036"/>
      <c r="AA7036"/>
      <c r="AB7036"/>
      <c r="AC7036"/>
      <c r="AD7036"/>
      <c r="AE7036"/>
      <c r="AF7036"/>
      <c r="AG7036"/>
      <c r="AH7036"/>
      <c r="AI7036"/>
      <c r="AJ7036"/>
      <c r="AK7036"/>
      <c r="AL7036"/>
    </row>
    <row r="7037" spans="3:38" ht="15" customHeight="1" x14ac:dyDescent="0.35">
      <c r="C7037"/>
      <c r="D7037"/>
      <c r="E7037"/>
      <c r="F7037"/>
      <c r="G7037"/>
      <c r="H7037"/>
      <c r="I7037"/>
      <c r="J7037"/>
      <c r="K7037"/>
      <c r="L7037"/>
      <c r="M7037"/>
      <c r="N7037"/>
      <c r="O7037"/>
      <c r="S7037"/>
      <c r="T7037"/>
      <c r="U7037"/>
      <c r="V7037"/>
      <c r="Y7037"/>
      <c r="Z7037"/>
      <c r="AA7037"/>
      <c r="AB7037"/>
      <c r="AC7037"/>
      <c r="AD7037"/>
      <c r="AE7037"/>
      <c r="AF7037"/>
      <c r="AG7037"/>
      <c r="AH7037"/>
      <c r="AI7037"/>
      <c r="AJ7037"/>
      <c r="AK7037"/>
      <c r="AL7037"/>
    </row>
    <row r="7038" spans="3:38" ht="15" customHeight="1" x14ac:dyDescent="0.35">
      <c r="C7038"/>
      <c r="D7038"/>
      <c r="E7038"/>
      <c r="F7038"/>
      <c r="G7038"/>
      <c r="H7038"/>
      <c r="I7038"/>
      <c r="J7038"/>
      <c r="K7038"/>
      <c r="L7038"/>
      <c r="M7038"/>
      <c r="N7038"/>
      <c r="O7038"/>
      <c r="S7038"/>
      <c r="T7038"/>
      <c r="U7038"/>
      <c r="V7038"/>
      <c r="Y7038"/>
      <c r="Z7038"/>
      <c r="AA7038"/>
      <c r="AB7038"/>
      <c r="AC7038"/>
      <c r="AD7038"/>
      <c r="AE7038"/>
      <c r="AF7038"/>
      <c r="AG7038"/>
      <c r="AH7038"/>
      <c r="AI7038"/>
      <c r="AJ7038"/>
      <c r="AK7038"/>
      <c r="AL7038"/>
    </row>
    <row r="7039" spans="3:38" ht="15" customHeight="1" x14ac:dyDescent="0.35">
      <c r="C7039"/>
      <c r="D7039"/>
      <c r="E7039"/>
      <c r="F7039"/>
      <c r="G7039"/>
      <c r="H7039"/>
      <c r="I7039"/>
      <c r="J7039"/>
      <c r="K7039"/>
      <c r="L7039"/>
      <c r="M7039"/>
      <c r="N7039"/>
      <c r="O7039"/>
      <c r="S7039"/>
      <c r="T7039"/>
      <c r="U7039"/>
      <c r="V7039"/>
      <c r="Y7039"/>
      <c r="Z7039"/>
      <c r="AA7039"/>
      <c r="AB7039"/>
      <c r="AC7039"/>
      <c r="AD7039"/>
      <c r="AE7039"/>
      <c r="AF7039"/>
      <c r="AG7039"/>
      <c r="AH7039"/>
      <c r="AI7039"/>
      <c r="AJ7039"/>
      <c r="AK7039"/>
      <c r="AL7039"/>
    </row>
    <row r="7040" spans="3:38" ht="15" customHeight="1" x14ac:dyDescent="0.35">
      <c r="C7040"/>
      <c r="D7040"/>
      <c r="E7040"/>
      <c r="F7040"/>
      <c r="G7040"/>
      <c r="H7040"/>
      <c r="I7040"/>
      <c r="J7040"/>
      <c r="K7040"/>
      <c r="L7040"/>
      <c r="M7040"/>
      <c r="N7040"/>
      <c r="O7040"/>
      <c r="S7040"/>
      <c r="T7040"/>
      <c r="U7040"/>
      <c r="V7040"/>
      <c r="Y7040"/>
      <c r="Z7040"/>
      <c r="AA7040"/>
      <c r="AB7040"/>
      <c r="AC7040"/>
      <c r="AD7040"/>
      <c r="AE7040"/>
      <c r="AF7040"/>
      <c r="AG7040"/>
      <c r="AH7040"/>
      <c r="AI7040"/>
      <c r="AJ7040"/>
      <c r="AK7040"/>
      <c r="AL7040"/>
    </row>
    <row r="7041" spans="3:38" ht="15" customHeight="1" x14ac:dyDescent="0.35">
      <c r="C7041"/>
      <c r="D7041"/>
      <c r="E7041"/>
      <c r="F7041"/>
      <c r="G7041"/>
      <c r="H7041"/>
      <c r="I7041"/>
      <c r="J7041"/>
      <c r="K7041"/>
      <c r="L7041"/>
      <c r="M7041"/>
      <c r="N7041"/>
      <c r="O7041"/>
      <c r="S7041"/>
      <c r="T7041"/>
      <c r="U7041"/>
      <c r="V7041"/>
      <c r="Y7041"/>
      <c r="Z7041"/>
      <c r="AA7041"/>
      <c r="AB7041"/>
      <c r="AC7041"/>
      <c r="AD7041"/>
      <c r="AE7041"/>
      <c r="AF7041"/>
      <c r="AG7041"/>
      <c r="AH7041"/>
      <c r="AI7041"/>
      <c r="AJ7041"/>
      <c r="AK7041"/>
      <c r="AL7041"/>
    </row>
    <row r="7042" spans="3:38" ht="15" customHeight="1" x14ac:dyDescent="0.35">
      <c r="C7042"/>
      <c r="D7042"/>
      <c r="E7042"/>
      <c r="F7042"/>
      <c r="G7042"/>
      <c r="H7042"/>
      <c r="I7042"/>
      <c r="J7042"/>
      <c r="K7042"/>
      <c r="L7042"/>
      <c r="M7042"/>
      <c r="N7042"/>
      <c r="O7042"/>
      <c r="S7042"/>
      <c r="T7042"/>
      <c r="U7042"/>
      <c r="V7042"/>
      <c r="Y7042"/>
      <c r="Z7042"/>
      <c r="AA7042"/>
      <c r="AB7042"/>
      <c r="AC7042"/>
      <c r="AD7042"/>
      <c r="AE7042"/>
      <c r="AF7042"/>
      <c r="AG7042"/>
      <c r="AH7042"/>
      <c r="AI7042"/>
      <c r="AJ7042"/>
      <c r="AK7042"/>
      <c r="AL7042"/>
    </row>
    <row r="7043" spans="3:38" ht="15" customHeight="1" x14ac:dyDescent="0.35">
      <c r="C7043"/>
      <c r="D7043"/>
      <c r="E7043"/>
      <c r="F7043"/>
      <c r="G7043"/>
      <c r="H7043"/>
      <c r="I7043"/>
      <c r="J7043"/>
      <c r="K7043"/>
      <c r="L7043"/>
      <c r="M7043"/>
      <c r="N7043"/>
      <c r="O7043"/>
      <c r="S7043"/>
      <c r="T7043"/>
      <c r="U7043"/>
      <c r="V7043"/>
      <c r="Y7043"/>
      <c r="Z7043"/>
      <c r="AA7043"/>
      <c r="AB7043"/>
      <c r="AC7043"/>
      <c r="AD7043"/>
      <c r="AE7043"/>
      <c r="AF7043"/>
      <c r="AG7043"/>
      <c r="AH7043"/>
      <c r="AI7043"/>
      <c r="AJ7043"/>
      <c r="AK7043"/>
      <c r="AL7043"/>
    </row>
    <row r="7044" spans="3:38" ht="15" customHeight="1" x14ac:dyDescent="0.35">
      <c r="C7044"/>
      <c r="D7044"/>
      <c r="E7044"/>
      <c r="F7044"/>
      <c r="G7044"/>
      <c r="H7044"/>
      <c r="I7044"/>
      <c r="J7044"/>
      <c r="K7044"/>
      <c r="L7044"/>
      <c r="M7044"/>
      <c r="N7044"/>
      <c r="O7044"/>
      <c r="S7044"/>
      <c r="T7044"/>
      <c r="U7044"/>
      <c r="V7044"/>
      <c r="Y7044"/>
      <c r="Z7044"/>
      <c r="AA7044"/>
      <c r="AB7044"/>
      <c r="AC7044"/>
      <c r="AD7044"/>
      <c r="AE7044"/>
      <c r="AF7044"/>
      <c r="AG7044"/>
      <c r="AH7044"/>
      <c r="AI7044"/>
      <c r="AJ7044"/>
      <c r="AK7044"/>
      <c r="AL7044"/>
    </row>
    <row r="7045" spans="3:38" ht="15" customHeight="1" x14ac:dyDescent="0.35">
      <c r="C7045"/>
      <c r="D7045"/>
      <c r="E7045"/>
      <c r="F7045"/>
      <c r="G7045"/>
      <c r="H7045"/>
      <c r="I7045"/>
      <c r="J7045"/>
      <c r="K7045"/>
      <c r="L7045"/>
      <c r="M7045"/>
      <c r="N7045"/>
      <c r="O7045"/>
      <c r="S7045"/>
      <c r="T7045"/>
      <c r="U7045"/>
      <c r="V7045"/>
      <c r="Y7045"/>
      <c r="Z7045"/>
      <c r="AA7045"/>
      <c r="AB7045"/>
      <c r="AC7045"/>
      <c r="AD7045"/>
      <c r="AE7045"/>
      <c r="AF7045"/>
      <c r="AG7045"/>
      <c r="AH7045"/>
      <c r="AI7045"/>
      <c r="AJ7045"/>
      <c r="AK7045"/>
      <c r="AL7045"/>
    </row>
    <row r="7046" spans="3:38" ht="15" customHeight="1" x14ac:dyDescent="0.35">
      <c r="C7046"/>
      <c r="D7046"/>
      <c r="E7046"/>
      <c r="F7046"/>
      <c r="G7046"/>
      <c r="H7046"/>
      <c r="I7046"/>
      <c r="J7046"/>
      <c r="K7046"/>
      <c r="L7046"/>
      <c r="M7046"/>
      <c r="N7046"/>
      <c r="O7046"/>
      <c r="S7046"/>
      <c r="T7046"/>
      <c r="U7046"/>
      <c r="V7046"/>
      <c r="Y7046"/>
      <c r="Z7046"/>
      <c r="AA7046"/>
      <c r="AB7046"/>
      <c r="AC7046"/>
      <c r="AD7046"/>
      <c r="AE7046"/>
      <c r="AF7046"/>
      <c r="AG7046"/>
      <c r="AH7046"/>
      <c r="AI7046"/>
      <c r="AJ7046"/>
      <c r="AK7046"/>
      <c r="AL7046"/>
    </row>
    <row r="7047" spans="3:38" ht="15" customHeight="1" x14ac:dyDescent="0.35">
      <c r="C7047"/>
      <c r="D7047"/>
      <c r="E7047"/>
      <c r="F7047"/>
      <c r="G7047"/>
      <c r="H7047"/>
      <c r="I7047"/>
      <c r="J7047"/>
      <c r="K7047"/>
      <c r="L7047"/>
      <c r="M7047"/>
      <c r="N7047"/>
      <c r="O7047"/>
      <c r="S7047"/>
      <c r="T7047"/>
      <c r="U7047"/>
      <c r="V7047"/>
      <c r="Y7047"/>
      <c r="Z7047"/>
      <c r="AA7047"/>
      <c r="AB7047"/>
      <c r="AC7047"/>
      <c r="AD7047"/>
      <c r="AE7047"/>
      <c r="AF7047"/>
      <c r="AG7047"/>
      <c r="AH7047"/>
      <c r="AI7047"/>
      <c r="AJ7047"/>
      <c r="AK7047"/>
      <c r="AL7047"/>
    </row>
    <row r="7048" spans="3:38" ht="15" customHeight="1" x14ac:dyDescent="0.35">
      <c r="C7048"/>
      <c r="D7048"/>
      <c r="E7048"/>
      <c r="F7048"/>
      <c r="G7048"/>
      <c r="H7048"/>
      <c r="I7048"/>
      <c r="J7048"/>
      <c r="K7048"/>
      <c r="L7048"/>
      <c r="M7048"/>
      <c r="N7048"/>
      <c r="O7048"/>
      <c r="S7048"/>
      <c r="T7048"/>
      <c r="U7048"/>
      <c r="V7048"/>
      <c r="Y7048"/>
      <c r="Z7048"/>
      <c r="AA7048"/>
      <c r="AB7048"/>
      <c r="AC7048"/>
      <c r="AD7048"/>
      <c r="AE7048"/>
      <c r="AF7048"/>
      <c r="AG7048"/>
      <c r="AH7048"/>
      <c r="AI7048"/>
      <c r="AJ7048"/>
      <c r="AK7048"/>
      <c r="AL7048"/>
    </row>
    <row r="7049" spans="3:38" ht="15" customHeight="1" x14ac:dyDescent="0.35">
      <c r="C7049"/>
      <c r="D7049"/>
      <c r="E7049"/>
      <c r="F7049"/>
      <c r="G7049"/>
      <c r="H7049"/>
      <c r="I7049"/>
      <c r="J7049"/>
      <c r="K7049"/>
      <c r="L7049"/>
      <c r="M7049"/>
      <c r="N7049"/>
      <c r="O7049"/>
      <c r="S7049"/>
      <c r="T7049"/>
      <c r="U7049"/>
      <c r="V7049"/>
      <c r="Y7049"/>
      <c r="Z7049"/>
      <c r="AA7049"/>
      <c r="AB7049"/>
      <c r="AC7049"/>
      <c r="AD7049"/>
      <c r="AE7049"/>
      <c r="AF7049"/>
      <c r="AG7049"/>
      <c r="AH7049"/>
      <c r="AI7049"/>
      <c r="AJ7049"/>
      <c r="AK7049"/>
      <c r="AL7049"/>
    </row>
    <row r="7050" spans="3:38" ht="15" customHeight="1" x14ac:dyDescent="0.35">
      <c r="C7050"/>
      <c r="D7050"/>
      <c r="E7050"/>
      <c r="F7050"/>
      <c r="G7050"/>
      <c r="H7050"/>
      <c r="I7050"/>
      <c r="J7050"/>
      <c r="K7050"/>
      <c r="L7050"/>
      <c r="M7050"/>
      <c r="N7050"/>
      <c r="O7050"/>
      <c r="S7050"/>
      <c r="T7050"/>
      <c r="U7050"/>
      <c r="V7050"/>
      <c r="Y7050"/>
      <c r="Z7050"/>
      <c r="AA7050"/>
      <c r="AB7050"/>
      <c r="AC7050"/>
      <c r="AD7050"/>
      <c r="AE7050"/>
      <c r="AF7050"/>
      <c r="AG7050"/>
      <c r="AH7050"/>
      <c r="AI7050"/>
      <c r="AJ7050"/>
      <c r="AK7050"/>
      <c r="AL7050"/>
    </row>
    <row r="7051" spans="3:38" ht="15" customHeight="1" x14ac:dyDescent="0.35">
      <c r="C7051"/>
      <c r="D7051"/>
      <c r="E7051"/>
      <c r="F7051"/>
      <c r="G7051"/>
      <c r="H7051"/>
      <c r="I7051"/>
      <c r="J7051"/>
      <c r="K7051"/>
      <c r="L7051"/>
      <c r="M7051"/>
      <c r="N7051"/>
      <c r="O7051"/>
      <c r="S7051"/>
      <c r="T7051"/>
      <c r="U7051"/>
      <c r="V7051"/>
      <c r="Y7051"/>
      <c r="Z7051"/>
      <c r="AA7051"/>
      <c r="AB7051"/>
      <c r="AC7051"/>
      <c r="AD7051"/>
      <c r="AE7051"/>
      <c r="AF7051"/>
      <c r="AG7051"/>
      <c r="AH7051"/>
      <c r="AI7051"/>
      <c r="AJ7051"/>
      <c r="AK7051"/>
      <c r="AL7051"/>
    </row>
    <row r="7052" spans="3:38" ht="15" customHeight="1" x14ac:dyDescent="0.35">
      <c r="C7052"/>
      <c r="D7052"/>
      <c r="E7052"/>
      <c r="F7052"/>
      <c r="G7052"/>
      <c r="H7052"/>
      <c r="I7052"/>
      <c r="J7052"/>
      <c r="K7052"/>
      <c r="L7052"/>
      <c r="M7052"/>
      <c r="N7052"/>
      <c r="O7052"/>
      <c r="S7052"/>
      <c r="T7052"/>
      <c r="U7052"/>
      <c r="V7052"/>
      <c r="Y7052"/>
      <c r="Z7052"/>
      <c r="AA7052"/>
      <c r="AB7052"/>
      <c r="AC7052"/>
      <c r="AD7052"/>
      <c r="AE7052"/>
      <c r="AF7052"/>
      <c r="AG7052"/>
      <c r="AH7052"/>
      <c r="AI7052"/>
      <c r="AJ7052"/>
      <c r="AK7052"/>
      <c r="AL7052"/>
    </row>
    <row r="7053" spans="3:38" ht="15" customHeight="1" x14ac:dyDescent="0.35">
      <c r="C7053"/>
      <c r="D7053"/>
      <c r="E7053"/>
      <c r="F7053"/>
      <c r="G7053"/>
      <c r="H7053"/>
      <c r="I7053"/>
      <c r="J7053"/>
      <c r="K7053"/>
      <c r="L7053"/>
      <c r="M7053"/>
      <c r="N7053"/>
      <c r="O7053"/>
      <c r="S7053"/>
      <c r="T7053"/>
      <c r="U7053"/>
      <c r="V7053"/>
      <c r="Y7053"/>
      <c r="Z7053"/>
      <c r="AA7053"/>
      <c r="AB7053"/>
      <c r="AC7053"/>
      <c r="AD7053"/>
      <c r="AE7053"/>
      <c r="AF7053"/>
      <c r="AG7053"/>
      <c r="AH7053"/>
      <c r="AI7053"/>
      <c r="AJ7053"/>
      <c r="AK7053"/>
      <c r="AL7053"/>
    </row>
    <row r="7054" spans="3:38" ht="15" customHeight="1" x14ac:dyDescent="0.35">
      <c r="C7054"/>
      <c r="D7054"/>
      <c r="E7054"/>
      <c r="F7054"/>
      <c r="G7054"/>
      <c r="H7054"/>
      <c r="I7054"/>
      <c r="J7054"/>
      <c r="K7054"/>
      <c r="L7054"/>
      <c r="M7054"/>
      <c r="N7054"/>
      <c r="O7054"/>
      <c r="S7054"/>
      <c r="T7054"/>
      <c r="U7054"/>
      <c r="V7054"/>
      <c r="Y7054"/>
      <c r="Z7054"/>
      <c r="AA7054"/>
      <c r="AB7054"/>
      <c r="AC7054"/>
      <c r="AD7054"/>
      <c r="AE7054"/>
      <c r="AF7054"/>
      <c r="AG7054"/>
      <c r="AH7054"/>
      <c r="AI7054"/>
      <c r="AJ7054"/>
      <c r="AK7054"/>
      <c r="AL7054"/>
    </row>
    <row r="7055" spans="3:38" ht="15" customHeight="1" x14ac:dyDescent="0.35">
      <c r="C7055"/>
      <c r="D7055"/>
      <c r="E7055"/>
      <c r="F7055"/>
      <c r="G7055"/>
      <c r="H7055"/>
      <c r="I7055"/>
      <c r="J7055"/>
      <c r="K7055"/>
      <c r="L7055"/>
      <c r="M7055"/>
      <c r="N7055"/>
      <c r="O7055"/>
      <c r="S7055"/>
      <c r="T7055"/>
      <c r="U7055"/>
      <c r="V7055"/>
      <c r="Y7055"/>
      <c r="Z7055"/>
      <c r="AA7055"/>
      <c r="AB7055"/>
      <c r="AC7055"/>
      <c r="AD7055"/>
      <c r="AE7055"/>
      <c r="AF7055"/>
      <c r="AG7055"/>
      <c r="AH7055"/>
      <c r="AI7055"/>
      <c r="AJ7055"/>
      <c r="AK7055"/>
      <c r="AL7055"/>
    </row>
    <row r="7056" spans="3:38" ht="15" customHeight="1" x14ac:dyDescent="0.35">
      <c r="C7056"/>
      <c r="D7056"/>
      <c r="E7056"/>
      <c r="F7056"/>
      <c r="G7056"/>
      <c r="H7056"/>
      <c r="I7056"/>
      <c r="J7056"/>
      <c r="K7056"/>
      <c r="L7056"/>
      <c r="M7056"/>
      <c r="N7056"/>
      <c r="O7056"/>
      <c r="S7056"/>
      <c r="T7056"/>
      <c r="U7056"/>
      <c r="V7056"/>
      <c r="Y7056"/>
      <c r="Z7056"/>
      <c r="AA7056"/>
      <c r="AB7056"/>
      <c r="AC7056"/>
      <c r="AD7056"/>
      <c r="AE7056"/>
      <c r="AF7056"/>
      <c r="AG7056"/>
      <c r="AH7056"/>
      <c r="AI7056"/>
      <c r="AJ7056"/>
      <c r="AK7056"/>
      <c r="AL7056"/>
    </row>
    <row r="7057" spans="3:38" ht="15" customHeight="1" x14ac:dyDescent="0.35">
      <c r="C7057"/>
      <c r="D7057"/>
      <c r="E7057"/>
      <c r="F7057"/>
      <c r="G7057"/>
      <c r="H7057"/>
      <c r="I7057"/>
      <c r="J7057"/>
      <c r="K7057"/>
      <c r="L7057"/>
      <c r="M7057"/>
      <c r="N7057"/>
      <c r="O7057"/>
      <c r="S7057"/>
      <c r="T7057"/>
      <c r="U7057"/>
      <c r="V7057"/>
      <c r="Y7057"/>
      <c r="Z7057"/>
      <c r="AA7057"/>
      <c r="AB7057"/>
      <c r="AC7057"/>
      <c r="AD7057"/>
      <c r="AE7057"/>
      <c r="AF7057"/>
      <c r="AG7057"/>
      <c r="AH7057"/>
      <c r="AI7057"/>
      <c r="AJ7057"/>
      <c r="AK7057"/>
      <c r="AL7057"/>
    </row>
    <row r="7058" spans="3:38" ht="15" customHeight="1" x14ac:dyDescent="0.35">
      <c r="C7058"/>
      <c r="D7058"/>
      <c r="E7058"/>
      <c r="F7058"/>
      <c r="G7058"/>
      <c r="H7058"/>
      <c r="I7058"/>
      <c r="J7058"/>
      <c r="K7058"/>
      <c r="L7058"/>
      <c r="M7058"/>
      <c r="N7058"/>
      <c r="O7058"/>
      <c r="S7058"/>
      <c r="T7058"/>
      <c r="U7058"/>
      <c r="V7058"/>
      <c r="Y7058"/>
      <c r="Z7058"/>
      <c r="AA7058"/>
      <c r="AB7058"/>
      <c r="AC7058"/>
      <c r="AD7058"/>
      <c r="AE7058"/>
      <c r="AF7058"/>
      <c r="AG7058"/>
      <c r="AH7058"/>
      <c r="AI7058"/>
      <c r="AJ7058"/>
      <c r="AK7058"/>
      <c r="AL7058"/>
    </row>
    <row r="7059" spans="3:38" ht="15" customHeight="1" x14ac:dyDescent="0.35">
      <c r="C7059"/>
      <c r="D7059"/>
      <c r="E7059"/>
      <c r="F7059"/>
      <c r="G7059"/>
      <c r="H7059"/>
      <c r="I7059"/>
      <c r="J7059"/>
      <c r="K7059"/>
      <c r="L7059"/>
      <c r="M7059"/>
      <c r="N7059"/>
      <c r="O7059"/>
      <c r="S7059"/>
      <c r="T7059"/>
      <c r="U7059"/>
      <c r="V7059"/>
      <c r="Y7059"/>
      <c r="Z7059"/>
      <c r="AA7059"/>
      <c r="AB7059"/>
      <c r="AC7059"/>
      <c r="AD7059"/>
      <c r="AE7059"/>
      <c r="AF7059"/>
      <c r="AG7059"/>
      <c r="AH7059"/>
      <c r="AI7059"/>
      <c r="AJ7059"/>
      <c r="AK7059"/>
      <c r="AL7059"/>
    </row>
    <row r="7060" spans="3:38" ht="15" customHeight="1" x14ac:dyDescent="0.35">
      <c r="C7060"/>
      <c r="D7060"/>
      <c r="E7060"/>
      <c r="F7060"/>
      <c r="G7060"/>
      <c r="H7060"/>
      <c r="I7060"/>
      <c r="J7060"/>
      <c r="K7060"/>
      <c r="L7060"/>
      <c r="M7060"/>
      <c r="N7060"/>
      <c r="O7060"/>
      <c r="S7060"/>
      <c r="T7060"/>
      <c r="U7060"/>
      <c r="V7060"/>
      <c r="Y7060"/>
      <c r="Z7060"/>
      <c r="AA7060"/>
      <c r="AB7060"/>
      <c r="AC7060"/>
      <c r="AD7060"/>
      <c r="AE7060"/>
      <c r="AF7060"/>
      <c r="AG7060"/>
      <c r="AH7060"/>
      <c r="AI7060"/>
      <c r="AJ7060"/>
      <c r="AK7060"/>
      <c r="AL7060"/>
    </row>
    <row r="7061" spans="3:38" ht="15" customHeight="1" x14ac:dyDescent="0.35">
      <c r="C7061"/>
      <c r="D7061"/>
      <c r="E7061"/>
      <c r="F7061"/>
      <c r="G7061"/>
      <c r="H7061"/>
      <c r="I7061"/>
      <c r="J7061"/>
      <c r="K7061"/>
      <c r="L7061"/>
      <c r="M7061"/>
      <c r="N7061"/>
      <c r="O7061"/>
      <c r="S7061"/>
      <c r="T7061"/>
      <c r="U7061"/>
      <c r="V7061"/>
      <c r="Y7061"/>
      <c r="Z7061"/>
      <c r="AA7061"/>
      <c r="AB7061"/>
      <c r="AC7061"/>
      <c r="AD7061"/>
      <c r="AE7061"/>
      <c r="AF7061"/>
      <c r="AG7061"/>
      <c r="AH7061"/>
      <c r="AI7061"/>
      <c r="AJ7061"/>
      <c r="AK7061"/>
      <c r="AL7061"/>
    </row>
    <row r="7062" spans="3:38" ht="15" customHeight="1" x14ac:dyDescent="0.35">
      <c r="C7062"/>
      <c r="D7062"/>
      <c r="E7062"/>
      <c r="F7062"/>
      <c r="G7062"/>
      <c r="H7062"/>
      <c r="I7062"/>
      <c r="J7062"/>
      <c r="K7062"/>
      <c r="L7062"/>
      <c r="M7062"/>
      <c r="N7062"/>
      <c r="O7062"/>
      <c r="S7062"/>
      <c r="T7062"/>
      <c r="U7062"/>
      <c r="V7062"/>
      <c r="Y7062"/>
      <c r="Z7062"/>
      <c r="AA7062"/>
      <c r="AB7062"/>
      <c r="AC7062"/>
      <c r="AD7062"/>
      <c r="AE7062"/>
      <c r="AF7062"/>
      <c r="AG7062"/>
      <c r="AH7062"/>
      <c r="AI7062"/>
      <c r="AJ7062"/>
      <c r="AK7062"/>
      <c r="AL7062"/>
    </row>
    <row r="7063" spans="3:38" ht="15" customHeight="1" x14ac:dyDescent="0.35">
      <c r="C7063"/>
      <c r="D7063"/>
      <c r="E7063"/>
      <c r="F7063"/>
      <c r="G7063"/>
      <c r="H7063"/>
      <c r="I7063"/>
      <c r="J7063"/>
      <c r="K7063"/>
      <c r="L7063"/>
      <c r="M7063"/>
      <c r="N7063"/>
      <c r="O7063"/>
      <c r="S7063"/>
      <c r="T7063"/>
      <c r="U7063"/>
      <c r="V7063"/>
      <c r="Y7063"/>
      <c r="Z7063"/>
      <c r="AA7063"/>
      <c r="AB7063"/>
      <c r="AC7063"/>
      <c r="AD7063"/>
      <c r="AE7063"/>
      <c r="AF7063"/>
      <c r="AG7063"/>
      <c r="AH7063"/>
      <c r="AI7063"/>
      <c r="AJ7063"/>
      <c r="AK7063"/>
      <c r="AL7063"/>
    </row>
    <row r="7064" spans="3:38" ht="15" customHeight="1" x14ac:dyDescent="0.35">
      <c r="C7064"/>
      <c r="D7064"/>
      <c r="E7064"/>
      <c r="F7064"/>
      <c r="G7064"/>
      <c r="H7064"/>
      <c r="I7064"/>
      <c r="J7064"/>
      <c r="K7064"/>
      <c r="L7064"/>
      <c r="M7064"/>
      <c r="N7064"/>
      <c r="O7064"/>
      <c r="S7064"/>
      <c r="T7064"/>
      <c r="U7064"/>
      <c r="V7064"/>
      <c r="Y7064"/>
      <c r="Z7064"/>
      <c r="AA7064"/>
      <c r="AB7064"/>
      <c r="AC7064"/>
      <c r="AD7064"/>
      <c r="AE7064"/>
      <c r="AF7064"/>
      <c r="AG7064"/>
      <c r="AH7064"/>
      <c r="AI7064"/>
      <c r="AJ7064"/>
      <c r="AK7064"/>
      <c r="AL7064"/>
    </row>
    <row r="7065" spans="3:38" ht="15" customHeight="1" x14ac:dyDescent="0.35">
      <c r="C7065"/>
      <c r="D7065"/>
      <c r="E7065"/>
      <c r="F7065"/>
      <c r="G7065"/>
      <c r="H7065"/>
      <c r="I7065"/>
      <c r="J7065"/>
      <c r="K7065"/>
      <c r="L7065"/>
      <c r="M7065"/>
      <c r="N7065"/>
      <c r="O7065"/>
      <c r="S7065"/>
      <c r="T7065"/>
      <c r="U7065"/>
      <c r="V7065"/>
      <c r="Y7065"/>
      <c r="Z7065"/>
      <c r="AA7065"/>
      <c r="AB7065"/>
      <c r="AC7065"/>
      <c r="AD7065"/>
      <c r="AE7065"/>
      <c r="AF7065"/>
      <c r="AG7065"/>
      <c r="AH7065"/>
      <c r="AI7065"/>
      <c r="AJ7065"/>
      <c r="AK7065"/>
      <c r="AL7065"/>
    </row>
    <row r="7066" spans="3:38" ht="15" customHeight="1" x14ac:dyDescent="0.35">
      <c r="C7066"/>
      <c r="D7066"/>
      <c r="E7066"/>
      <c r="F7066"/>
      <c r="G7066"/>
      <c r="H7066"/>
      <c r="I7066"/>
      <c r="J7066"/>
      <c r="K7066"/>
      <c r="L7066"/>
      <c r="M7066"/>
      <c r="N7066"/>
      <c r="O7066"/>
      <c r="S7066"/>
      <c r="T7066"/>
      <c r="U7066"/>
      <c r="V7066"/>
      <c r="Y7066"/>
      <c r="Z7066"/>
      <c r="AA7066"/>
      <c r="AB7066"/>
      <c r="AC7066"/>
      <c r="AD7066"/>
      <c r="AE7066"/>
      <c r="AF7066"/>
      <c r="AG7066"/>
      <c r="AH7066"/>
      <c r="AI7066"/>
      <c r="AJ7066"/>
      <c r="AK7066"/>
      <c r="AL7066"/>
    </row>
    <row r="7067" spans="3:38" ht="15" customHeight="1" x14ac:dyDescent="0.35">
      <c r="C7067"/>
      <c r="D7067"/>
      <c r="E7067"/>
      <c r="F7067"/>
      <c r="G7067"/>
      <c r="H7067"/>
      <c r="I7067"/>
      <c r="J7067"/>
      <c r="K7067"/>
      <c r="L7067"/>
      <c r="M7067"/>
      <c r="N7067"/>
      <c r="O7067"/>
      <c r="S7067"/>
      <c r="T7067"/>
      <c r="U7067"/>
      <c r="V7067"/>
      <c r="Y7067"/>
      <c r="Z7067"/>
      <c r="AA7067"/>
      <c r="AB7067"/>
      <c r="AC7067"/>
      <c r="AD7067"/>
      <c r="AE7067"/>
      <c r="AF7067"/>
      <c r="AG7067"/>
      <c r="AH7067"/>
      <c r="AI7067"/>
      <c r="AJ7067"/>
      <c r="AK7067"/>
      <c r="AL7067"/>
    </row>
    <row r="7068" spans="3:38" ht="15" customHeight="1" x14ac:dyDescent="0.35">
      <c r="C7068"/>
      <c r="D7068"/>
      <c r="E7068"/>
      <c r="F7068"/>
      <c r="G7068"/>
      <c r="H7068"/>
      <c r="I7068"/>
      <c r="J7068"/>
      <c r="K7068"/>
      <c r="L7068"/>
      <c r="M7068"/>
      <c r="N7068"/>
      <c r="O7068"/>
      <c r="S7068"/>
      <c r="T7068"/>
      <c r="U7068"/>
      <c r="V7068"/>
      <c r="Y7068"/>
      <c r="Z7068"/>
      <c r="AA7068"/>
      <c r="AB7068"/>
      <c r="AC7068"/>
      <c r="AD7068"/>
      <c r="AE7068"/>
      <c r="AF7068"/>
      <c r="AG7068"/>
      <c r="AH7068"/>
      <c r="AI7068"/>
      <c r="AJ7068"/>
      <c r="AK7068"/>
      <c r="AL7068"/>
    </row>
    <row r="7069" spans="3:38" ht="15" customHeight="1" x14ac:dyDescent="0.35">
      <c r="C7069"/>
      <c r="D7069"/>
      <c r="E7069"/>
      <c r="F7069"/>
      <c r="G7069"/>
      <c r="H7069"/>
      <c r="I7069"/>
      <c r="J7069"/>
      <c r="K7069"/>
      <c r="L7069"/>
      <c r="M7069"/>
      <c r="N7069"/>
      <c r="O7069"/>
      <c r="S7069"/>
      <c r="T7069"/>
      <c r="U7069"/>
      <c r="V7069"/>
      <c r="Y7069"/>
      <c r="Z7069"/>
      <c r="AA7069"/>
      <c r="AB7069"/>
      <c r="AC7069"/>
      <c r="AD7069"/>
      <c r="AE7069"/>
      <c r="AF7069"/>
      <c r="AG7069"/>
      <c r="AH7069"/>
      <c r="AI7069"/>
      <c r="AJ7069"/>
      <c r="AK7069"/>
      <c r="AL7069"/>
    </row>
    <row r="7070" spans="3:38" ht="15" customHeight="1" x14ac:dyDescent="0.35">
      <c r="C7070"/>
      <c r="D7070"/>
      <c r="E7070"/>
      <c r="F7070"/>
      <c r="G7070"/>
      <c r="H7070"/>
      <c r="I7070"/>
      <c r="J7070"/>
      <c r="K7070"/>
      <c r="L7070"/>
      <c r="M7070"/>
      <c r="N7070"/>
      <c r="O7070"/>
      <c r="S7070"/>
      <c r="T7070"/>
      <c r="U7070"/>
      <c r="V7070"/>
      <c r="Y7070"/>
      <c r="Z7070"/>
      <c r="AA7070"/>
      <c r="AB7070"/>
      <c r="AC7070"/>
      <c r="AD7070"/>
      <c r="AE7070"/>
      <c r="AF7070"/>
      <c r="AG7070"/>
      <c r="AH7070"/>
      <c r="AI7070"/>
      <c r="AJ7070"/>
      <c r="AK7070"/>
      <c r="AL7070"/>
    </row>
    <row r="7071" spans="3:38" ht="15" customHeight="1" x14ac:dyDescent="0.35">
      <c r="C7071"/>
      <c r="D7071"/>
      <c r="E7071"/>
      <c r="F7071"/>
      <c r="G7071"/>
      <c r="H7071"/>
      <c r="I7071"/>
      <c r="J7071"/>
      <c r="K7071"/>
      <c r="L7071"/>
      <c r="M7071"/>
      <c r="N7071"/>
      <c r="O7071"/>
      <c r="S7071"/>
      <c r="T7071"/>
      <c r="U7071"/>
      <c r="V7071"/>
      <c r="Y7071"/>
      <c r="Z7071"/>
      <c r="AA7071"/>
      <c r="AB7071"/>
      <c r="AC7071"/>
      <c r="AD7071"/>
      <c r="AE7071"/>
      <c r="AF7071"/>
      <c r="AG7071"/>
      <c r="AH7071"/>
      <c r="AI7071"/>
      <c r="AJ7071"/>
      <c r="AK7071"/>
      <c r="AL7071"/>
    </row>
    <row r="7072" spans="3:38" ht="15" customHeight="1" x14ac:dyDescent="0.35">
      <c r="C7072"/>
      <c r="D7072"/>
      <c r="E7072"/>
      <c r="F7072"/>
      <c r="G7072"/>
      <c r="H7072"/>
      <c r="I7072"/>
      <c r="J7072"/>
      <c r="K7072"/>
      <c r="L7072"/>
      <c r="M7072"/>
      <c r="N7072"/>
      <c r="O7072"/>
      <c r="S7072"/>
      <c r="T7072"/>
      <c r="U7072"/>
      <c r="V7072"/>
      <c r="Y7072"/>
      <c r="Z7072"/>
      <c r="AA7072"/>
      <c r="AB7072"/>
      <c r="AC7072"/>
      <c r="AD7072"/>
      <c r="AE7072"/>
      <c r="AF7072"/>
      <c r="AG7072"/>
      <c r="AH7072"/>
      <c r="AI7072"/>
      <c r="AJ7072"/>
      <c r="AK7072"/>
      <c r="AL7072"/>
    </row>
    <row r="7073" spans="3:38" ht="15" customHeight="1" x14ac:dyDescent="0.35">
      <c r="C7073"/>
      <c r="D7073"/>
      <c r="E7073"/>
      <c r="F7073"/>
      <c r="G7073"/>
      <c r="H7073"/>
      <c r="I7073"/>
      <c r="J7073"/>
      <c r="K7073"/>
      <c r="L7073"/>
      <c r="M7073"/>
      <c r="N7073"/>
      <c r="O7073"/>
      <c r="S7073"/>
      <c r="T7073"/>
      <c r="U7073"/>
      <c r="V7073"/>
      <c r="Y7073"/>
      <c r="Z7073"/>
      <c r="AA7073"/>
      <c r="AB7073"/>
      <c r="AC7073"/>
      <c r="AD7073"/>
      <c r="AE7073"/>
      <c r="AF7073"/>
      <c r="AG7073"/>
      <c r="AH7073"/>
      <c r="AI7073"/>
      <c r="AJ7073"/>
      <c r="AK7073"/>
      <c r="AL7073"/>
    </row>
    <row r="7074" spans="3:38" ht="15" customHeight="1" x14ac:dyDescent="0.35">
      <c r="C7074"/>
      <c r="D7074"/>
      <c r="E7074"/>
      <c r="F7074"/>
      <c r="G7074"/>
      <c r="H7074"/>
      <c r="I7074"/>
      <c r="J7074"/>
      <c r="K7074"/>
      <c r="L7074"/>
      <c r="M7074"/>
      <c r="N7074"/>
      <c r="O7074"/>
      <c r="S7074"/>
      <c r="T7074"/>
      <c r="U7074"/>
      <c r="V7074"/>
      <c r="Y7074"/>
      <c r="Z7074"/>
      <c r="AA7074"/>
      <c r="AB7074"/>
      <c r="AC7074"/>
      <c r="AD7074"/>
      <c r="AE7074"/>
      <c r="AF7074"/>
      <c r="AG7074"/>
      <c r="AH7074"/>
      <c r="AI7074"/>
      <c r="AJ7074"/>
      <c r="AK7074"/>
      <c r="AL7074"/>
    </row>
    <row r="7075" spans="3:38" ht="15" customHeight="1" x14ac:dyDescent="0.35">
      <c r="C7075"/>
      <c r="D7075"/>
      <c r="E7075"/>
      <c r="F7075"/>
      <c r="G7075"/>
      <c r="H7075"/>
      <c r="I7075"/>
      <c r="J7075"/>
      <c r="K7075"/>
      <c r="L7075"/>
      <c r="M7075"/>
      <c r="N7075"/>
      <c r="O7075"/>
      <c r="S7075"/>
      <c r="T7075"/>
      <c r="U7075"/>
      <c r="V7075"/>
      <c r="Y7075"/>
      <c r="Z7075"/>
      <c r="AA7075"/>
      <c r="AB7075"/>
      <c r="AC7075"/>
      <c r="AD7075"/>
      <c r="AE7075"/>
      <c r="AF7075"/>
      <c r="AG7075"/>
      <c r="AH7075"/>
      <c r="AI7075"/>
      <c r="AJ7075"/>
      <c r="AK7075"/>
      <c r="AL7075"/>
    </row>
    <row r="7076" spans="3:38" ht="15" customHeight="1" x14ac:dyDescent="0.35">
      <c r="C7076"/>
      <c r="D7076"/>
      <c r="E7076"/>
      <c r="F7076"/>
      <c r="G7076"/>
      <c r="H7076"/>
      <c r="I7076"/>
      <c r="J7076"/>
      <c r="K7076"/>
      <c r="L7076"/>
      <c r="M7076"/>
      <c r="N7076"/>
      <c r="O7076"/>
      <c r="S7076"/>
      <c r="T7076"/>
      <c r="U7076"/>
      <c r="V7076"/>
      <c r="Y7076"/>
      <c r="Z7076"/>
      <c r="AA7076"/>
      <c r="AB7076"/>
      <c r="AC7076"/>
      <c r="AD7076"/>
      <c r="AE7076"/>
      <c r="AF7076"/>
      <c r="AG7076"/>
      <c r="AH7076"/>
      <c r="AI7076"/>
      <c r="AJ7076"/>
      <c r="AK7076"/>
      <c r="AL7076"/>
    </row>
    <row r="7077" spans="3:38" ht="15" customHeight="1" x14ac:dyDescent="0.35">
      <c r="C7077"/>
      <c r="D7077"/>
      <c r="E7077"/>
      <c r="F7077"/>
      <c r="G7077"/>
      <c r="H7077"/>
      <c r="I7077"/>
      <c r="J7077"/>
      <c r="K7077"/>
      <c r="L7077"/>
      <c r="M7077"/>
      <c r="N7077"/>
      <c r="O7077"/>
      <c r="S7077"/>
      <c r="T7077"/>
      <c r="U7077"/>
      <c r="V7077"/>
      <c r="Y7077"/>
      <c r="Z7077"/>
      <c r="AA7077"/>
      <c r="AB7077"/>
      <c r="AC7077"/>
      <c r="AD7077"/>
      <c r="AE7077"/>
      <c r="AF7077"/>
      <c r="AG7077"/>
      <c r="AH7077"/>
      <c r="AI7077"/>
      <c r="AJ7077"/>
      <c r="AK7077"/>
      <c r="AL7077"/>
    </row>
    <row r="7078" spans="3:38" ht="15" customHeight="1" x14ac:dyDescent="0.35">
      <c r="C7078"/>
      <c r="D7078"/>
      <c r="E7078"/>
      <c r="F7078"/>
      <c r="G7078"/>
      <c r="H7078"/>
      <c r="I7078"/>
      <c r="J7078"/>
      <c r="K7078"/>
      <c r="L7078"/>
      <c r="M7078"/>
      <c r="N7078"/>
      <c r="O7078"/>
      <c r="S7078"/>
      <c r="T7078"/>
      <c r="U7078"/>
      <c r="V7078"/>
      <c r="Y7078"/>
      <c r="Z7078"/>
      <c r="AA7078"/>
      <c r="AB7078"/>
      <c r="AC7078"/>
      <c r="AD7078"/>
      <c r="AE7078"/>
      <c r="AF7078"/>
      <c r="AG7078"/>
      <c r="AH7078"/>
      <c r="AI7078"/>
      <c r="AJ7078"/>
      <c r="AK7078"/>
      <c r="AL7078"/>
    </row>
    <row r="7079" spans="3:38" ht="15" customHeight="1" x14ac:dyDescent="0.35">
      <c r="C7079"/>
      <c r="D7079"/>
      <c r="E7079"/>
      <c r="F7079"/>
      <c r="G7079"/>
      <c r="H7079"/>
      <c r="I7079"/>
      <c r="J7079"/>
      <c r="K7079"/>
      <c r="L7079"/>
      <c r="M7079"/>
      <c r="N7079"/>
      <c r="O7079"/>
      <c r="S7079"/>
      <c r="T7079"/>
      <c r="U7079"/>
      <c r="V7079"/>
      <c r="Y7079"/>
      <c r="Z7079"/>
      <c r="AA7079"/>
      <c r="AB7079"/>
      <c r="AC7079"/>
      <c r="AD7079"/>
      <c r="AE7079"/>
      <c r="AF7079"/>
      <c r="AG7079"/>
      <c r="AH7079"/>
      <c r="AI7079"/>
      <c r="AJ7079"/>
      <c r="AK7079"/>
      <c r="AL7079"/>
    </row>
    <row r="7080" spans="3:38" ht="15" customHeight="1" x14ac:dyDescent="0.35">
      <c r="C7080"/>
      <c r="D7080"/>
      <c r="E7080"/>
      <c r="F7080"/>
      <c r="G7080"/>
      <c r="H7080"/>
      <c r="I7080"/>
      <c r="J7080"/>
      <c r="K7080"/>
      <c r="L7080"/>
      <c r="M7080"/>
      <c r="N7080"/>
      <c r="O7080"/>
      <c r="S7080"/>
      <c r="T7080"/>
      <c r="U7080"/>
      <c r="V7080"/>
      <c r="Y7080"/>
      <c r="Z7080"/>
      <c r="AA7080"/>
      <c r="AB7080"/>
      <c r="AC7080"/>
      <c r="AD7080"/>
      <c r="AE7080"/>
      <c r="AF7080"/>
      <c r="AG7080"/>
      <c r="AH7080"/>
      <c r="AI7080"/>
      <c r="AJ7080"/>
      <c r="AK7080"/>
      <c r="AL7080"/>
    </row>
    <row r="7081" spans="3:38" ht="15" customHeight="1" x14ac:dyDescent="0.35">
      <c r="C7081"/>
      <c r="D7081"/>
      <c r="E7081"/>
      <c r="F7081"/>
      <c r="G7081"/>
      <c r="H7081"/>
      <c r="I7081"/>
      <c r="J7081"/>
      <c r="K7081"/>
      <c r="L7081"/>
      <c r="M7081"/>
      <c r="N7081"/>
      <c r="O7081"/>
      <c r="S7081"/>
      <c r="T7081"/>
      <c r="U7081"/>
      <c r="V7081"/>
      <c r="Y7081"/>
      <c r="Z7081"/>
      <c r="AA7081"/>
      <c r="AB7081"/>
      <c r="AC7081"/>
      <c r="AD7081"/>
      <c r="AE7081"/>
      <c r="AF7081"/>
      <c r="AG7081"/>
      <c r="AH7081"/>
      <c r="AI7081"/>
      <c r="AJ7081"/>
      <c r="AK7081"/>
      <c r="AL7081"/>
    </row>
    <row r="7082" spans="3:38" ht="15" customHeight="1" x14ac:dyDescent="0.35">
      <c r="C7082"/>
      <c r="D7082"/>
      <c r="E7082"/>
      <c r="F7082"/>
      <c r="G7082"/>
      <c r="H7082"/>
      <c r="I7082"/>
      <c r="J7082"/>
      <c r="K7082"/>
      <c r="L7082"/>
      <c r="M7082"/>
      <c r="N7082"/>
      <c r="O7082"/>
      <c r="S7082"/>
      <c r="T7082"/>
      <c r="U7082"/>
      <c r="V7082"/>
      <c r="Y7082"/>
      <c r="Z7082"/>
      <c r="AA7082"/>
      <c r="AB7082"/>
      <c r="AC7082"/>
      <c r="AD7082"/>
      <c r="AE7082"/>
      <c r="AF7082"/>
      <c r="AG7082"/>
      <c r="AH7082"/>
      <c r="AI7082"/>
      <c r="AJ7082"/>
      <c r="AK7082"/>
      <c r="AL7082"/>
    </row>
    <row r="7083" spans="3:38" ht="15" customHeight="1" x14ac:dyDescent="0.35">
      <c r="C7083"/>
      <c r="D7083"/>
      <c r="E7083"/>
      <c r="F7083"/>
      <c r="G7083"/>
      <c r="H7083"/>
      <c r="I7083"/>
      <c r="J7083"/>
      <c r="K7083"/>
      <c r="L7083"/>
      <c r="M7083"/>
      <c r="N7083"/>
      <c r="O7083"/>
      <c r="S7083"/>
      <c r="T7083"/>
      <c r="U7083"/>
      <c r="V7083"/>
      <c r="Y7083"/>
      <c r="Z7083"/>
      <c r="AA7083"/>
      <c r="AB7083"/>
      <c r="AC7083"/>
      <c r="AD7083"/>
      <c r="AE7083"/>
      <c r="AF7083"/>
      <c r="AG7083"/>
      <c r="AH7083"/>
      <c r="AI7083"/>
      <c r="AJ7083"/>
      <c r="AK7083"/>
      <c r="AL7083"/>
    </row>
    <row r="7084" spans="3:38" ht="15" customHeight="1" x14ac:dyDescent="0.35">
      <c r="C7084"/>
      <c r="D7084"/>
      <c r="E7084"/>
      <c r="F7084"/>
      <c r="G7084"/>
      <c r="H7084"/>
      <c r="I7084"/>
      <c r="J7084"/>
      <c r="K7084"/>
      <c r="L7084"/>
      <c r="M7084"/>
      <c r="N7084"/>
      <c r="O7084"/>
      <c r="S7084"/>
      <c r="T7084"/>
      <c r="U7084"/>
      <c r="V7084"/>
      <c r="Y7084"/>
      <c r="Z7084"/>
      <c r="AA7084"/>
      <c r="AB7084"/>
      <c r="AC7084"/>
      <c r="AD7084"/>
      <c r="AE7084"/>
      <c r="AF7084"/>
      <c r="AG7084"/>
      <c r="AH7084"/>
      <c r="AI7084"/>
      <c r="AJ7084"/>
      <c r="AK7084"/>
      <c r="AL7084"/>
    </row>
    <row r="7085" spans="3:38" ht="15" customHeight="1" x14ac:dyDescent="0.35">
      <c r="C7085"/>
      <c r="D7085"/>
      <c r="E7085"/>
      <c r="F7085"/>
      <c r="G7085"/>
      <c r="H7085"/>
      <c r="I7085"/>
      <c r="J7085"/>
      <c r="K7085"/>
      <c r="L7085"/>
      <c r="M7085"/>
      <c r="N7085"/>
      <c r="O7085"/>
      <c r="S7085"/>
      <c r="T7085"/>
      <c r="U7085"/>
      <c r="V7085"/>
      <c r="Y7085"/>
      <c r="Z7085"/>
      <c r="AA7085"/>
      <c r="AB7085"/>
      <c r="AC7085"/>
      <c r="AD7085"/>
      <c r="AE7085"/>
      <c r="AF7085"/>
      <c r="AG7085"/>
      <c r="AH7085"/>
      <c r="AI7085"/>
      <c r="AJ7085"/>
      <c r="AK7085"/>
      <c r="AL7085"/>
    </row>
    <row r="7086" spans="3:38" ht="15" customHeight="1" x14ac:dyDescent="0.35">
      <c r="C7086"/>
      <c r="D7086"/>
      <c r="E7086"/>
      <c r="F7086"/>
      <c r="G7086"/>
      <c r="H7086"/>
      <c r="I7086"/>
      <c r="J7086"/>
      <c r="K7086"/>
      <c r="L7086"/>
      <c r="M7086"/>
      <c r="N7086"/>
      <c r="O7086"/>
      <c r="S7086"/>
      <c r="T7086"/>
      <c r="U7086"/>
      <c r="V7086"/>
      <c r="Y7086"/>
      <c r="Z7086"/>
      <c r="AA7086"/>
      <c r="AB7086"/>
      <c r="AC7086"/>
      <c r="AD7086"/>
      <c r="AE7086"/>
      <c r="AF7086"/>
      <c r="AG7086"/>
      <c r="AH7086"/>
      <c r="AI7086"/>
      <c r="AJ7086"/>
      <c r="AK7086"/>
      <c r="AL7086"/>
    </row>
    <row r="7087" spans="3:38" ht="15" customHeight="1" x14ac:dyDescent="0.35">
      <c r="C7087"/>
      <c r="D7087"/>
      <c r="E7087"/>
      <c r="F7087"/>
      <c r="G7087"/>
      <c r="H7087"/>
      <c r="I7087"/>
      <c r="J7087"/>
      <c r="K7087"/>
      <c r="L7087"/>
      <c r="M7087"/>
      <c r="N7087"/>
      <c r="O7087"/>
      <c r="S7087"/>
      <c r="T7087"/>
      <c r="U7087"/>
      <c r="V7087"/>
      <c r="Y7087"/>
      <c r="Z7087"/>
      <c r="AA7087"/>
      <c r="AB7087"/>
      <c r="AC7087"/>
      <c r="AD7087"/>
      <c r="AE7087"/>
      <c r="AF7087"/>
      <c r="AG7087"/>
      <c r="AH7087"/>
      <c r="AI7087"/>
      <c r="AJ7087"/>
      <c r="AK7087"/>
      <c r="AL7087"/>
    </row>
    <row r="7088" spans="3:38" ht="15" customHeight="1" x14ac:dyDescent="0.35">
      <c r="C7088"/>
      <c r="D7088"/>
      <c r="E7088"/>
      <c r="F7088"/>
      <c r="G7088"/>
      <c r="H7088"/>
      <c r="I7088"/>
      <c r="J7088"/>
      <c r="K7088"/>
      <c r="L7088"/>
      <c r="M7088"/>
      <c r="N7088"/>
      <c r="O7088"/>
      <c r="S7088"/>
      <c r="T7088"/>
      <c r="U7088"/>
      <c r="V7088"/>
      <c r="Y7088"/>
      <c r="Z7088"/>
      <c r="AA7088"/>
      <c r="AB7088"/>
      <c r="AC7088"/>
      <c r="AD7088"/>
      <c r="AE7088"/>
      <c r="AF7088"/>
      <c r="AG7088"/>
      <c r="AH7088"/>
      <c r="AI7088"/>
      <c r="AJ7088"/>
      <c r="AK7088"/>
      <c r="AL7088"/>
    </row>
    <row r="7089" spans="3:38" ht="15" customHeight="1" x14ac:dyDescent="0.35">
      <c r="C7089"/>
      <c r="D7089"/>
      <c r="E7089"/>
      <c r="F7089"/>
      <c r="G7089"/>
      <c r="H7089"/>
      <c r="I7089"/>
      <c r="J7089"/>
      <c r="K7089"/>
      <c r="L7089"/>
      <c r="M7089"/>
      <c r="N7089"/>
      <c r="O7089"/>
      <c r="S7089"/>
      <c r="T7089"/>
      <c r="U7089"/>
      <c r="V7089"/>
      <c r="Y7089"/>
      <c r="Z7089"/>
      <c r="AA7089"/>
      <c r="AB7089"/>
      <c r="AC7089"/>
      <c r="AD7089"/>
      <c r="AE7089"/>
      <c r="AF7089"/>
      <c r="AG7089"/>
      <c r="AH7089"/>
      <c r="AI7089"/>
      <c r="AJ7089"/>
      <c r="AK7089"/>
      <c r="AL7089"/>
    </row>
    <row r="7090" spans="3:38" ht="15" customHeight="1" x14ac:dyDescent="0.35">
      <c r="C7090"/>
      <c r="D7090"/>
      <c r="E7090"/>
      <c r="F7090"/>
      <c r="G7090"/>
      <c r="H7090"/>
      <c r="I7090"/>
      <c r="J7090"/>
      <c r="K7090"/>
      <c r="L7090"/>
      <c r="M7090"/>
      <c r="N7090"/>
      <c r="O7090"/>
      <c r="S7090"/>
      <c r="T7090"/>
      <c r="U7090"/>
      <c r="V7090"/>
      <c r="Y7090"/>
      <c r="Z7090"/>
      <c r="AA7090"/>
      <c r="AB7090"/>
      <c r="AC7090"/>
      <c r="AD7090"/>
      <c r="AE7090"/>
      <c r="AF7090"/>
      <c r="AG7090"/>
      <c r="AH7090"/>
      <c r="AI7090"/>
      <c r="AJ7090"/>
      <c r="AK7090"/>
      <c r="AL7090"/>
    </row>
    <row r="7091" spans="3:38" ht="15" customHeight="1" x14ac:dyDescent="0.35">
      <c r="C7091"/>
      <c r="D7091"/>
      <c r="E7091"/>
      <c r="F7091"/>
      <c r="G7091"/>
      <c r="H7091"/>
      <c r="I7091"/>
      <c r="J7091"/>
      <c r="K7091"/>
      <c r="L7091"/>
      <c r="M7091"/>
      <c r="N7091"/>
      <c r="O7091"/>
      <c r="S7091"/>
      <c r="T7091"/>
      <c r="U7091"/>
      <c r="V7091"/>
      <c r="Y7091"/>
      <c r="Z7091"/>
      <c r="AA7091"/>
      <c r="AB7091"/>
      <c r="AC7091"/>
      <c r="AD7091"/>
      <c r="AE7091"/>
      <c r="AF7091"/>
      <c r="AG7091"/>
      <c r="AH7091"/>
      <c r="AI7091"/>
      <c r="AJ7091"/>
      <c r="AK7091"/>
      <c r="AL7091"/>
    </row>
    <row r="7092" spans="3:38" ht="15" customHeight="1" x14ac:dyDescent="0.35">
      <c r="C7092"/>
      <c r="D7092"/>
      <c r="E7092"/>
      <c r="F7092"/>
      <c r="G7092"/>
      <c r="H7092"/>
      <c r="I7092"/>
      <c r="J7092"/>
      <c r="K7092"/>
      <c r="L7092"/>
      <c r="M7092"/>
      <c r="N7092"/>
      <c r="O7092"/>
      <c r="S7092"/>
      <c r="T7092"/>
      <c r="U7092"/>
      <c r="V7092"/>
      <c r="Y7092"/>
      <c r="Z7092"/>
      <c r="AA7092"/>
      <c r="AB7092"/>
      <c r="AC7092"/>
      <c r="AD7092"/>
      <c r="AE7092"/>
      <c r="AF7092"/>
      <c r="AG7092"/>
      <c r="AH7092"/>
      <c r="AI7092"/>
      <c r="AJ7092"/>
      <c r="AK7092"/>
      <c r="AL7092"/>
    </row>
    <row r="7093" spans="3:38" ht="15" customHeight="1" x14ac:dyDescent="0.35">
      <c r="C7093"/>
      <c r="D7093"/>
      <c r="E7093"/>
      <c r="F7093"/>
      <c r="G7093"/>
      <c r="H7093"/>
      <c r="I7093"/>
      <c r="J7093"/>
      <c r="K7093"/>
      <c r="L7093"/>
      <c r="M7093"/>
      <c r="N7093"/>
      <c r="O7093"/>
      <c r="S7093"/>
      <c r="T7093"/>
      <c r="U7093"/>
      <c r="V7093"/>
      <c r="Y7093"/>
      <c r="Z7093"/>
      <c r="AA7093"/>
      <c r="AB7093"/>
      <c r="AC7093"/>
      <c r="AD7093"/>
      <c r="AE7093"/>
      <c r="AF7093"/>
      <c r="AG7093"/>
      <c r="AH7093"/>
      <c r="AI7093"/>
      <c r="AJ7093"/>
      <c r="AK7093"/>
      <c r="AL7093"/>
    </row>
    <row r="7094" spans="3:38" ht="15" customHeight="1" x14ac:dyDescent="0.35">
      <c r="C7094"/>
      <c r="D7094"/>
      <c r="E7094"/>
      <c r="F7094"/>
      <c r="G7094"/>
      <c r="H7094"/>
      <c r="I7094"/>
      <c r="J7094"/>
      <c r="K7094"/>
      <c r="L7094"/>
      <c r="M7094"/>
      <c r="N7094"/>
      <c r="O7094"/>
      <c r="S7094"/>
      <c r="T7094"/>
      <c r="U7094"/>
      <c r="V7094"/>
      <c r="Y7094"/>
      <c r="Z7094"/>
      <c r="AA7094"/>
      <c r="AB7094"/>
      <c r="AC7094"/>
      <c r="AD7094"/>
      <c r="AE7094"/>
      <c r="AF7094"/>
      <c r="AG7094"/>
      <c r="AH7094"/>
      <c r="AI7094"/>
      <c r="AJ7094"/>
      <c r="AK7094"/>
      <c r="AL7094"/>
    </row>
    <row r="7095" spans="3:38" ht="15" customHeight="1" x14ac:dyDescent="0.35">
      <c r="C7095"/>
      <c r="D7095"/>
      <c r="E7095"/>
      <c r="F7095"/>
      <c r="G7095"/>
      <c r="H7095"/>
      <c r="I7095"/>
      <c r="J7095"/>
      <c r="K7095"/>
      <c r="L7095"/>
      <c r="M7095"/>
      <c r="N7095"/>
      <c r="O7095"/>
      <c r="S7095"/>
      <c r="T7095"/>
      <c r="U7095"/>
      <c r="V7095"/>
      <c r="Y7095"/>
      <c r="Z7095"/>
      <c r="AA7095"/>
      <c r="AB7095"/>
      <c r="AC7095"/>
      <c r="AD7095"/>
      <c r="AE7095"/>
      <c r="AF7095"/>
      <c r="AG7095"/>
      <c r="AH7095"/>
      <c r="AI7095"/>
      <c r="AJ7095"/>
      <c r="AK7095"/>
      <c r="AL7095"/>
    </row>
    <row r="7096" spans="3:38" ht="15" customHeight="1" x14ac:dyDescent="0.35">
      <c r="C7096"/>
      <c r="D7096"/>
      <c r="E7096"/>
      <c r="F7096"/>
      <c r="G7096"/>
      <c r="H7096"/>
      <c r="I7096"/>
      <c r="J7096"/>
      <c r="K7096"/>
      <c r="L7096"/>
      <c r="M7096"/>
      <c r="N7096"/>
      <c r="O7096"/>
      <c r="S7096"/>
      <c r="T7096"/>
      <c r="U7096"/>
      <c r="V7096"/>
      <c r="Y7096"/>
      <c r="Z7096"/>
      <c r="AA7096"/>
      <c r="AB7096"/>
      <c r="AC7096"/>
      <c r="AD7096"/>
      <c r="AE7096"/>
      <c r="AF7096"/>
      <c r="AG7096"/>
      <c r="AH7096"/>
      <c r="AI7096"/>
      <c r="AJ7096"/>
      <c r="AK7096"/>
      <c r="AL7096"/>
    </row>
    <row r="7097" spans="3:38" ht="15" customHeight="1" x14ac:dyDescent="0.35">
      <c r="C7097"/>
      <c r="D7097"/>
      <c r="E7097"/>
      <c r="F7097"/>
      <c r="G7097"/>
      <c r="H7097"/>
      <c r="I7097"/>
      <c r="J7097"/>
      <c r="K7097"/>
      <c r="L7097"/>
      <c r="M7097"/>
      <c r="N7097"/>
      <c r="O7097"/>
      <c r="S7097"/>
      <c r="T7097"/>
      <c r="U7097"/>
      <c r="V7097"/>
      <c r="Y7097"/>
      <c r="Z7097"/>
      <c r="AA7097"/>
      <c r="AB7097"/>
      <c r="AC7097"/>
      <c r="AD7097"/>
      <c r="AE7097"/>
      <c r="AF7097"/>
      <c r="AG7097"/>
      <c r="AH7097"/>
      <c r="AI7097"/>
      <c r="AJ7097"/>
      <c r="AK7097"/>
      <c r="AL7097"/>
    </row>
    <row r="7098" spans="3:38" ht="15" customHeight="1" x14ac:dyDescent="0.35">
      <c r="C7098"/>
      <c r="D7098"/>
      <c r="E7098"/>
      <c r="F7098"/>
      <c r="G7098"/>
      <c r="H7098"/>
      <c r="I7098"/>
      <c r="J7098"/>
      <c r="K7098"/>
      <c r="L7098"/>
      <c r="M7098"/>
      <c r="N7098"/>
      <c r="O7098"/>
      <c r="S7098"/>
      <c r="T7098"/>
      <c r="U7098"/>
      <c r="V7098"/>
      <c r="Y7098"/>
      <c r="Z7098"/>
      <c r="AA7098"/>
      <c r="AB7098"/>
      <c r="AC7098"/>
      <c r="AD7098"/>
      <c r="AE7098"/>
      <c r="AF7098"/>
      <c r="AG7098"/>
      <c r="AH7098"/>
      <c r="AI7098"/>
      <c r="AJ7098"/>
      <c r="AK7098"/>
      <c r="AL7098"/>
    </row>
    <row r="7099" spans="3:38" ht="15" customHeight="1" x14ac:dyDescent="0.35">
      <c r="C7099"/>
      <c r="D7099"/>
      <c r="E7099"/>
      <c r="F7099"/>
      <c r="G7099"/>
      <c r="H7099"/>
      <c r="I7099"/>
      <c r="J7099"/>
      <c r="K7099"/>
      <c r="L7099"/>
      <c r="M7099"/>
      <c r="N7099"/>
      <c r="O7099"/>
      <c r="S7099"/>
      <c r="T7099"/>
      <c r="U7099"/>
      <c r="V7099"/>
      <c r="Y7099"/>
      <c r="Z7099"/>
      <c r="AA7099"/>
      <c r="AB7099"/>
      <c r="AC7099"/>
      <c r="AD7099"/>
      <c r="AE7099"/>
      <c r="AF7099"/>
      <c r="AG7099"/>
      <c r="AH7099"/>
      <c r="AI7099"/>
      <c r="AJ7099"/>
      <c r="AK7099"/>
      <c r="AL7099"/>
    </row>
    <row r="7100" spans="3:38" ht="15" customHeight="1" x14ac:dyDescent="0.35">
      <c r="C7100"/>
      <c r="D7100"/>
      <c r="E7100"/>
      <c r="F7100"/>
      <c r="G7100"/>
      <c r="H7100"/>
      <c r="I7100"/>
      <c r="J7100"/>
      <c r="K7100"/>
      <c r="L7100"/>
      <c r="M7100"/>
      <c r="N7100"/>
      <c r="O7100"/>
      <c r="S7100"/>
      <c r="T7100"/>
      <c r="U7100"/>
      <c r="V7100"/>
      <c r="Y7100"/>
      <c r="Z7100"/>
      <c r="AA7100"/>
      <c r="AB7100"/>
      <c r="AC7100"/>
      <c r="AD7100"/>
      <c r="AE7100"/>
      <c r="AF7100"/>
      <c r="AG7100"/>
      <c r="AH7100"/>
      <c r="AI7100"/>
      <c r="AJ7100"/>
      <c r="AK7100"/>
      <c r="AL7100"/>
    </row>
    <row r="7101" spans="3:38" ht="15" customHeight="1" x14ac:dyDescent="0.35">
      <c r="C7101"/>
      <c r="D7101"/>
      <c r="E7101"/>
      <c r="F7101"/>
      <c r="G7101"/>
      <c r="H7101"/>
      <c r="I7101"/>
      <c r="J7101"/>
      <c r="K7101"/>
      <c r="L7101"/>
      <c r="M7101"/>
      <c r="N7101"/>
      <c r="O7101"/>
      <c r="S7101"/>
      <c r="T7101"/>
      <c r="U7101"/>
      <c r="V7101"/>
      <c r="Y7101"/>
      <c r="Z7101"/>
      <c r="AA7101"/>
      <c r="AB7101"/>
      <c r="AC7101"/>
      <c r="AD7101"/>
      <c r="AE7101"/>
      <c r="AF7101"/>
      <c r="AG7101"/>
      <c r="AH7101"/>
      <c r="AI7101"/>
      <c r="AJ7101"/>
      <c r="AK7101"/>
      <c r="AL7101"/>
    </row>
    <row r="7102" spans="3:38" ht="15" customHeight="1" x14ac:dyDescent="0.35">
      <c r="C7102"/>
      <c r="D7102"/>
      <c r="E7102"/>
      <c r="F7102"/>
      <c r="G7102"/>
      <c r="H7102"/>
      <c r="I7102"/>
      <c r="J7102"/>
      <c r="K7102"/>
      <c r="L7102"/>
      <c r="M7102"/>
      <c r="N7102"/>
      <c r="O7102"/>
      <c r="S7102"/>
      <c r="T7102"/>
      <c r="U7102"/>
      <c r="V7102"/>
      <c r="Y7102"/>
      <c r="Z7102"/>
      <c r="AA7102"/>
      <c r="AB7102"/>
      <c r="AC7102"/>
      <c r="AD7102"/>
      <c r="AE7102"/>
      <c r="AF7102"/>
      <c r="AG7102"/>
      <c r="AH7102"/>
      <c r="AI7102"/>
      <c r="AJ7102"/>
      <c r="AK7102"/>
      <c r="AL7102"/>
    </row>
    <row r="7103" spans="3:38" ht="15" customHeight="1" x14ac:dyDescent="0.35">
      <c r="C7103"/>
      <c r="D7103"/>
      <c r="E7103"/>
      <c r="F7103"/>
      <c r="G7103"/>
      <c r="H7103"/>
      <c r="I7103"/>
      <c r="J7103"/>
      <c r="K7103"/>
      <c r="L7103"/>
      <c r="M7103"/>
      <c r="N7103"/>
      <c r="O7103"/>
      <c r="S7103"/>
      <c r="T7103"/>
      <c r="U7103"/>
      <c r="V7103"/>
      <c r="Y7103"/>
      <c r="Z7103"/>
      <c r="AA7103"/>
      <c r="AB7103"/>
      <c r="AC7103"/>
      <c r="AD7103"/>
      <c r="AE7103"/>
      <c r="AF7103"/>
      <c r="AG7103"/>
      <c r="AH7103"/>
      <c r="AI7103"/>
      <c r="AJ7103"/>
      <c r="AK7103"/>
      <c r="AL7103"/>
    </row>
    <row r="7104" spans="3:38" ht="15" customHeight="1" x14ac:dyDescent="0.35">
      <c r="C7104"/>
      <c r="D7104"/>
      <c r="E7104"/>
      <c r="F7104"/>
      <c r="G7104"/>
      <c r="H7104"/>
      <c r="I7104"/>
      <c r="J7104"/>
      <c r="K7104"/>
      <c r="L7104"/>
      <c r="M7104"/>
      <c r="N7104"/>
      <c r="O7104"/>
      <c r="S7104"/>
      <c r="T7104"/>
      <c r="U7104"/>
      <c r="V7104"/>
      <c r="Y7104"/>
      <c r="Z7104"/>
      <c r="AA7104"/>
      <c r="AB7104"/>
      <c r="AC7104"/>
      <c r="AD7104"/>
      <c r="AE7104"/>
      <c r="AF7104"/>
      <c r="AG7104"/>
      <c r="AH7104"/>
      <c r="AI7104"/>
      <c r="AJ7104"/>
      <c r="AK7104"/>
      <c r="AL7104"/>
    </row>
    <row r="7105" spans="3:38" ht="15" customHeight="1" x14ac:dyDescent="0.35">
      <c r="C7105"/>
      <c r="D7105"/>
      <c r="E7105"/>
      <c r="F7105"/>
      <c r="G7105"/>
      <c r="H7105"/>
      <c r="I7105"/>
      <c r="J7105"/>
      <c r="K7105"/>
      <c r="L7105"/>
      <c r="M7105"/>
      <c r="N7105"/>
      <c r="O7105"/>
      <c r="S7105"/>
      <c r="T7105"/>
      <c r="U7105"/>
      <c r="V7105"/>
      <c r="Y7105"/>
      <c r="Z7105"/>
      <c r="AA7105"/>
      <c r="AB7105"/>
      <c r="AC7105"/>
      <c r="AD7105"/>
      <c r="AE7105"/>
      <c r="AF7105"/>
      <c r="AG7105"/>
      <c r="AH7105"/>
      <c r="AI7105"/>
      <c r="AJ7105"/>
      <c r="AK7105"/>
      <c r="AL7105"/>
    </row>
    <row r="7106" spans="3:38" ht="15" customHeight="1" x14ac:dyDescent="0.35">
      <c r="C7106"/>
      <c r="D7106"/>
      <c r="E7106"/>
      <c r="F7106"/>
      <c r="G7106"/>
      <c r="H7106"/>
      <c r="I7106"/>
      <c r="J7106"/>
      <c r="K7106"/>
      <c r="L7106"/>
      <c r="M7106"/>
      <c r="N7106"/>
      <c r="O7106"/>
      <c r="S7106"/>
      <c r="T7106"/>
      <c r="U7106"/>
      <c r="V7106"/>
      <c r="Y7106"/>
      <c r="Z7106"/>
      <c r="AA7106"/>
      <c r="AB7106"/>
      <c r="AC7106"/>
      <c r="AD7106"/>
      <c r="AE7106"/>
      <c r="AF7106"/>
      <c r="AG7106"/>
      <c r="AH7106"/>
      <c r="AI7106"/>
      <c r="AJ7106"/>
      <c r="AK7106"/>
      <c r="AL7106"/>
    </row>
    <row r="7107" spans="3:38" ht="15" customHeight="1" x14ac:dyDescent="0.35">
      <c r="C7107"/>
      <c r="D7107"/>
      <c r="E7107"/>
      <c r="F7107"/>
      <c r="G7107"/>
      <c r="H7107"/>
      <c r="I7107"/>
      <c r="J7107"/>
      <c r="K7107"/>
      <c r="L7107"/>
      <c r="M7107"/>
      <c r="N7107"/>
      <c r="O7107"/>
      <c r="S7107"/>
      <c r="T7107"/>
      <c r="U7107"/>
      <c r="V7107"/>
      <c r="Y7107"/>
      <c r="Z7107"/>
      <c r="AA7107"/>
      <c r="AB7107"/>
      <c r="AC7107"/>
      <c r="AD7107"/>
      <c r="AE7107"/>
      <c r="AF7107"/>
      <c r="AG7107"/>
      <c r="AH7107"/>
      <c r="AI7107"/>
      <c r="AJ7107"/>
      <c r="AK7107"/>
      <c r="AL7107"/>
    </row>
    <row r="7108" spans="3:38" ht="15" customHeight="1" x14ac:dyDescent="0.35">
      <c r="C7108"/>
      <c r="D7108"/>
      <c r="E7108"/>
      <c r="F7108"/>
      <c r="G7108"/>
      <c r="H7108"/>
      <c r="I7108"/>
      <c r="J7108"/>
      <c r="K7108"/>
      <c r="L7108"/>
      <c r="M7108"/>
      <c r="N7108"/>
      <c r="O7108"/>
      <c r="S7108"/>
      <c r="T7108"/>
      <c r="U7108"/>
      <c r="V7108"/>
      <c r="Y7108"/>
      <c r="Z7108"/>
      <c r="AA7108"/>
      <c r="AB7108"/>
      <c r="AC7108"/>
      <c r="AD7108"/>
      <c r="AE7108"/>
      <c r="AF7108"/>
      <c r="AG7108"/>
      <c r="AH7108"/>
      <c r="AI7108"/>
      <c r="AJ7108"/>
      <c r="AK7108"/>
      <c r="AL7108"/>
    </row>
    <row r="7109" spans="3:38" ht="15" customHeight="1" x14ac:dyDescent="0.35">
      <c r="C7109"/>
      <c r="D7109"/>
      <c r="E7109"/>
      <c r="F7109"/>
      <c r="G7109"/>
      <c r="H7109"/>
      <c r="I7109"/>
      <c r="J7109"/>
      <c r="K7109"/>
      <c r="L7109"/>
      <c r="M7109"/>
      <c r="N7109"/>
      <c r="O7109"/>
      <c r="S7109"/>
      <c r="T7109"/>
      <c r="U7109"/>
      <c r="V7109"/>
      <c r="Y7109"/>
      <c r="Z7109"/>
      <c r="AA7109"/>
      <c r="AB7109"/>
      <c r="AC7109"/>
      <c r="AD7109"/>
      <c r="AE7109"/>
      <c r="AF7109"/>
      <c r="AG7109"/>
      <c r="AH7109"/>
      <c r="AI7109"/>
      <c r="AJ7109"/>
      <c r="AK7109"/>
      <c r="AL7109"/>
    </row>
    <row r="7110" spans="3:38" ht="15" customHeight="1" x14ac:dyDescent="0.35">
      <c r="C7110"/>
      <c r="D7110"/>
      <c r="E7110"/>
      <c r="F7110"/>
      <c r="G7110"/>
      <c r="H7110"/>
      <c r="I7110"/>
      <c r="J7110"/>
      <c r="K7110"/>
      <c r="L7110"/>
      <c r="M7110"/>
      <c r="N7110"/>
      <c r="O7110"/>
      <c r="S7110"/>
      <c r="T7110"/>
      <c r="U7110"/>
      <c r="V7110"/>
      <c r="Y7110"/>
      <c r="Z7110"/>
      <c r="AA7110"/>
      <c r="AB7110"/>
      <c r="AC7110"/>
      <c r="AD7110"/>
      <c r="AE7110"/>
      <c r="AF7110"/>
      <c r="AG7110"/>
      <c r="AH7110"/>
      <c r="AI7110"/>
      <c r="AJ7110"/>
      <c r="AK7110"/>
      <c r="AL7110"/>
    </row>
    <row r="7111" spans="3:38" ht="15" customHeight="1" x14ac:dyDescent="0.35">
      <c r="C7111"/>
      <c r="D7111"/>
      <c r="E7111"/>
      <c r="F7111"/>
      <c r="G7111"/>
      <c r="H7111"/>
      <c r="I7111"/>
      <c r="J7111"/>
      <c r="K7111"/>
      <c r="L7111"/>
      <c r="M7111"/>
      <c r="N7111"/>
      <c r="O7111"/>
      <c r="S7111"/>
      <c r="T7111"/>
      <c r="U7111"/>
      <c r="V7111"/>
      <c r="Y7111"/>
      <c r="Z7111"/>
      <c r="AA7111"/>
      <c r="AB7111"/>
      <c r="AC7111"/>
      <c r="AD7111"/>
      <c r="AE7111"/>
      <c r="AF7111"/>
      <c r="AG7111"/>
      <c r="AH7111"/>
      <c r="AI7111"/>
      <c r="AJ7111"/>
      <c r="AK7111"/>
      <c r="AL7111"/>
    </row>
    <row r="7112" spans="3:38" ht="15" customHeight="1" x14ac:dyDescent="0.35">
      <c r="C7112"/>
      <c r="D7112"/>
      <c r="E7112"/>
      <c r="F7112"/>
      <c r="G7112"/>
      <c r="H7112"/>
      <c r="I7112"/>
      <c r="J7112"/>
      <c r="K7112"/>
      <c r="L7112"/>
      <c r="M7112"/>
      <c r="N7112"/>
      <c r="O7112"/>
      <c r="S7112"/>
      <c r="T7112"/>
      <c r="U7112"/>
      <c r="V7112"/>
      <c r="Y7112"/>
      <c r="Z7112"/>
      <c r="AA7112"/>
      <c r="AB7112"/>
      <c r="AC7112"/>
      <c r="AD7112"/>
      <c r="AE7112"/>
      <c r="AF7112"/>
      <c r="AG7112"/>
      <c r="AH7112"/>
      <c r="AI7112"/>
      <c r="AJ7112"/>
      <c r="AK7112"/>
      <c r="AL7112"/>
    </row>
    <row r="7113" spans="3:38" ht="15" customHeight="1" x14ac:dyDescent="0.35">
      <c r="C7113"/>
      <c r="D7113"/>
      <c r="E7113"/>
      <c r="F7113"/>
      <c r="G7113"/>
      <c r="H7113"/>
      <c r="I7113"/>
      <c r="J7113"/>
      <c r="K7113"/>
      <c r="L7113"/>
      <c r="M7113"/>
      <c r="N7113"/>
      <c r="O7113"/>
      <c r="S7113"/>
      <c r="T7113"/>
      <c r="U7113"/>
      <c r="V7113"/>
      <c r="Y7113"/>
      <c r="Z7113"/>
      <c r="AA7113"/>
      <c r="AB7113"/>
      <c r="AC7113"/>
      <c r="AD7113"/>
      <c r="AE7113"/>
      <c r="AF7113"/>
      <c r="AG7113"/>
      <c r="AH7113"/>
      <c r="AI7113"/>
      <c r="AJ7113"/>
      <c r="AK7113"/>
      <c r="AL7113"/>
    </row>
    <row r="7114" spans="3:38" ht="15" customHeight="1" x14ac:dyDescent="0.35">
      <c r="C7114"/>
      <c r="D7114"/>
      <c r="E7114"/>
      <c r="F7114"/>
      <c r="G7114"/>
      <c r="H7114"/>
      <c r="I7114"/>
      <c r="J7114"/>
      <c r="K7114"/>
      <c r="L7114"/>
      <c r="M7114"/>
      <c r="N7114"/>
      <c r="O7114"/>
      <c r="S7114"/>
      <c r="T7114"/>
      <c r="U7114"/>
      <c r="V7114"/>
      <c r="Y7114"/>
      <c r="Z7114"/>
      <c r="AA7114"/>
      <c r="AB7114"/>
      <c r="AC7114"/>
      <c r="AD7114"/>
      <c r="AE7114"/>
      <c r="AF7114"/>
      <c r="AG7114"/>
      <c r="AH7114"/>
      <c r="AI7114"/>
      <c r="AJ7114"/>
      <c r="AK7114"/>
      <c r="AL7114"/>
    </row>
    <row r="7115" spans="3:38" ht="15" customHeight="1" x14ac:dyDescent="0.35">
      <c r="C7115"/>
      <c r="D7115"/>
      <c r="E7115"/>
      <c r="F7115"/>
      <c r="G7115"/>
      <c r="H7115"/>
      <c r="I7115"/>
      <c r="J7115"/>
      <c r="K7115"/>
      <c r="L7115"/>
      <c r="M7115"/>
      <c r="N7115"/>
      <c r="O7115"/>
      <c r="S7115"/>
      <c r="T7115"/>
      <c r="U7115"/>
      <c r="V7115"/>
      <c r="Y7115"/>
      <c r="Z7115"/>
      <c r="AA7115"/>
      <c r="AB7115"/>
      <c r="AC7115"/>
      <c r="AD7115"/>
      <c r="AE7115"/>
      <c r="AF7115"/>
      <c r="AG7115"/>
      <c r="AH7115"/>
      <c r="AI7115"/>
      <c r="AJ7115"/>
      <c r="AK7115"/>
      <c r="AL7115"/>
    </row>
    <row r="7116" spans="3:38" ht="15" customHeight="1" x14ac:dyDescent="0.35">
      <c r="C7116"/>
      <c r="D7116"/>
      <c r="E7116"/>
      <c r="F7116"/>
      <c r="G7116"/>
      <c r="H7116"/>
      <c r="I7116"/>
      <c r="J7116"/>
      <c r="K7116"/>
      <c r="L7116"/>
      <c r="M7116"/>
      <c r="N7116"/>
      <c r="O7116"/>
      <c r="S7116"/>
      <c r="T7116"/>
      <c r="U7116"/>
      <c r="V7116"/>
      <c r="Y7116"/>
      <c r="Z7116"/>
      <c r="AA7116"/>
      <c r="AB7116"/>
      <c r="AC7116"/>
      <c r="AD7116"/>
      <c r="AE7116"/>
      <c r="AF7116"/>
      <c r="AG7116"/>
      <c r="AH7116"/>
      <c r="AI7116"/>
      <c r="AJ7116"/>
      <c r="AK7116"/>
      <c r="AL7116"/>
    </row>
    <row r="7117" spans="3:38" ht="15" customHeight="1" x14ac:dyDescent="0.35">
      <c r="C7117"/>
      <c r="D7117"/>
      <c r="E7117"/>
      <c r="F7117"/>
      <c r="G7117"/>
      <c r="H7117"/>
      <c r="I7117"/>
      <c r="J7117"/>
      <c r="K7117"/>
      <c r="L7117"/>
      <c r="M7117"/>
      <c r="N7117"/>
      <c r="O7117"/>
      <c r="S7117"/>
      <c r="T7117"/>
      <c r="U7117"/>
      <c r="V7117"/>
      <c r="Y7117"/>
      <c r="Z7117"/>
      <c r="AA7117"/>
      <c r="AB7117"/>
      <c r="AC7117"/>
      <c r="AD7117"/>
      <c r="AE7117"/>
      <c r="AF7117"/>
      <c r="AG7117"/>
      <c r="AH7117"/>
      <c r="AI7117"/>
      <c r="AJ7117"/>
      <c r="AK7117"/>
      <c r="AL7117"/>
    </row>
    <row r="7118" spans="3:38" ht="15" customHeight="1" x14ac:dyDescent="0.35">
      <c r="C7118"/>
      <c r="D7118"/>
      <c r="E7118"/>
      <c r="F7118"/>
      <c r="G7118"/>
      <c r="H7118"/>
      <c r="I7118"/>
      <c r="J7118"/>
      <c r="K7118"/>
      <c r="L7118"/>
      <c r="M7118"/>
      <c r="N7118"/>
      <c r="O7118"/>
      <c r="S7118"/>
      <c r="T7118"/>
      <c r="U7118"/>
      <c r="V7118"/>
      <c r="Y7118"/>
      <c r="Z7118"/>
      <c r="AA7118"/>
      <c r="AB7118"/>
      <c r="AC7118"/>
      <c r="AD7118"/>
      <c r="AE7118"/>
      <c r="AF7118"/>
      <c r="AG7118"/>
      <c r="AH7118"/>
      <c r="AI7118"/>
      <c r="AJ7118"/>
      <c r="AK7118"/>
      <c r="AL7118"/>
    </row>
    <row r="7119" spans="3:38" ht="15" customHeight="1" x14ac:dyDescent="0.35">
      <c r="C7119"/>
      <c r="D7119"/>
      <c r="E7119"/>
      <c r="F7119"/>
      <c r="G7119"/>
      <c r="H7119"/>
      <c r="I7119"/>
      <c r="J7119"/>
      <c r="K7119"/>
      <c r="L7119"/>
      <c r="M7119"/>
      <c r="N7119"/>
      <c r="O7119"/>
      <c r="S7119"/>
      <c r="T7119"/>
      <c r="U7119"/>
      <c r="V7119"/>
      <c r="Y7119"/>
      <c r="Z7119"/>
      <c r="AA7119"/>
      <c r="AB7119"/>
      <c r="AC7119"/>
      <c r="AD7119"/>
      <c r="AE7119"/>
      <c r="AF7119"/>
      <c r="AG7119"/>
      <c r="AH7119"/>
      <c r="AI7119"/>
      <c r="AJ7119"/>
      <c r="AK7119"/>
      <c r="AL7119"/>
    </row>
    <row r="7120" spans="3:38" ht="15" customHeight="1" x14ac:dyDescent="0.35">
      <c r="C7120"/>
      <c r="D7120"/>
      <c r="E7120"/>
      <c r="F7120"/>
      <c r="G7120"/>
      <c r="H7120"/>
      <c r="I7120"/>
      <c r="J7120"/>
      <c r="K7120"/>
      <c r="L7120"/>
      <c r="M7120"/>
      <c r="N7120"/>
      <c r="O7120"/>
      <c r="S7120"/>
      <c r="T7120"/>
      <c r="U7120"/>
      <c r="V7120"/>
      <c r="Y7120"/>
      <c r="Z7120"/>
      <c r="AA7120"/>
      <c r="AB7120"/>
      <c r="AC7120"/>
      <c r="AD7120"/>
      <c r="AE7120"/>
      <c r="AF7120"/>
      <c r="AG7120"/>
      <c r="AH7120"/>
      <c r="AI7120"/>
      <c r="AJ7120"/>
      <c r="AK7120"/>
      <c r="AL7120"/>
    </row>
    <row r="7121" spans="3:38" ht="15" customHeight="1" x14ac:dyDescent="0.35">
      <c r="C7121"/>
      <c r="D7121"/>
      <c r="E7121"/>
      <c r="F7121"/>
      <c r="G7121"/>
      <c r="H7121"/>
      <c r="I7121"/>
      <c r="J7121"/>
      <c r="K7121"/>
      <c r="L7121"/>
      <c r="M7121"/>
      <c r="N7121"/>
      <c r="O7121"/>
      <c r="S7121"/>
      <c r="T7121"/>
      <c r="U7121"/>
      <c r="V7121"/>
      <c r="Y7121"/>
      <c r="Z7121"/>
      <c r="AA7121"/>
      <c r="AB7121"/>
      <c r="AC7121"/>
      <c r="AD7121"/>
      <c r="AE7121"/>
      <c r="AF7121"/>
      <c r="AG7121"/>
      <c r="AH7121"/>
      <c r="AI7121"/>
      <c r="AJ7121"/>
      <c r="AK7121"/>
      <c r="AL7121"/>
    </row>
    <row r="7122" spans="3:38" ht="15" customHeight="1" x14ac:dyDescent="0.35">
      <c r="C7122"/>
      <c r="D7122"/>
      <c r="E7122"/>
      <c r="F7122"/>
      <c r="G7122"/>
      <c r="H7122"/>
      <c r="I7122"/>
      <c r="J7122"/>
      <c r="K7122"/>
      <c r="L7122"/>
      <c r="M7122"/>
      <c r="N7122"/>
      <c r="O7122"/>
      <c r="S7122"/>
      <c r="T7122"/>
      <c r="U7122"/>
      <c r="V7122"/>
      <c r="Y7122"/>
      <c r="Z7122"/>
      <c r="AA7122"/>
      <c r="AB7122"/>
      <c r="AC7122"/>
      <c r="AD7122"/>
      <c r="AE7122"/>
      <c r="AF7122"/>
      <c r="AG7122"/>
      <c r="AH7122"/>
      <c r="AI7122"/>
      <c r="AJ7122"/>
      <c r="AK7122"/>
      <c r="AL7122"/>
    </row>
    <row r="7123" spans="3:38" ht="15" customHeight="1" x14ac:dyDescent="0.35">
      <c r="C7123"/>
      <c r="D7123"/>
      <c r="E7123"/>
      <c r="F7123"/>
      <c r="G7123"/>
      <c r="H7123"/>
      <c r="I7123"/>
      <c r="J7123"/>
      <c r="K7123"/>
      <c r="L7123"/>
      <c r="M7123"/>
      <c r="N7123"/>
      <c r="O7123"/>
      <c r="S7123"/>
      <c r="T7123"/>
      <c r="U7123"/>
      <c r="V7123"/>
      <c r="Y7123"/>
      <c r="Z7123"/>
      <c r="AA7123"/>
      <c r="AB7123"/>
      <c r="AC7123"/>
      <c r="AD7123"/>
      <c r="AE7123"/>
      <c r="AF7123"/>
      <c r="AG7123"/>
      <c r="AH7123"/>
      <c r="AI7123"/>
      <c r="AJ7123"/>
      <c r="AK7123"/>
      <c r="AL7123"/>
    </row>
    <row r="7124" spans="3:38" ht="15" customHeight="1" x14ac:dyDescent="0.35">
      <c r="C7124"/>
      <c r="D7124"/>
      <c r="E7124"/>
      <c r="F7124"/>
      <c r="G7124"/>
      <c r="H7124"/>
      <c r="I7124"/>
      <c r="J7124"/>
      <c r="K7124"/>
      <c r="L7124"/>
      <c r="M7124"/>
      <c r="N7124"/>
      <c r="O7124"/>
      <c r="S7124"/>
      <c r="T7124"/>
      <c r="U7124"/>
      <c r="V7124"/>
      <c r="Y7124"/>
      <c r="Z7124"/>
      <c r="AA7124"/>
      <c r="AB7124"/>
      <c r="AC7124"/>
      <c r="AD7124"/>
      <c r="AE7124"/>
      <c r="AF7124"/>
      <c r="AG7124"/>
      <c r="AH7124"/>
      <c r="AI7124"/>
      <c r="AJ7124"/>
      <c r="AK7124"/>
      <c r="AL7124"/>
    </row>
    <row r="7125" spans="3:38" ht="15" customHeight="1" x14ac:dyDescent="0.35">
      <c r="C7125"/>
      <c r="D7125"/>
      <c r="E7125"/>
      <c r="F7125"/>
      <c r="G7125"/>
      <c r="H7125"/>
      <c r="I7125"/>
      <c r="J7125"/>
      <c r="K7125"/>
      <c r="L7125"/>
      <c r="M7125"/>
      <c r="N7125"/>
      <c r="O7125"/>
      <c r="S7125"/>
      <c r="T7125"/>
      <c r="U7125"/>
      <c r="V7125"/>
      <c r="Y7125"/>
      <c r="Z7125"/>
      <c r="AA7125"/>
      <c r="AB7125"/>
      <c r="AC7125"/>
      <c r="AD7125"/>
      <c r="AE7125"/>
      <c r="AF7125"/>
      <c r="AG7125"/>
      <c r="AH7125"/>
      <c r="AI7125"/>
      <c r="AJ7125"/>
      <c r="AK7125"/>
      <c r="AL7125"/>
    </row>
    <row r="7126" spans="3:38" ht="15" customHeight="1" x14ac:dyDescent="0.35">
      <c r="C7126"/>
      <c r="D7126"/>
      <c r="E7126"/>
      <c r="F7126"/>
      <c r="G7126"/>
      <c r="H7126"/>
      <c r="I7126"/>
      <c r="J7126"/>
      <c r="K7126"/>
      <c r="L7126"/>
      <c r="M7126"/>
      <c r="N7126"/>
      <c r="O7126"/>
      <c r="S7126"/>
      <c r="T7126"/>
      <c r="U7126"/>
      <c r="V7126"/>
      <c r="Y7126"/>
      <c r="Z7126"/>
      <c r="AA7126"/>
      <c r="AB7126"/>
      <c r="AC7126"/>
      <c r="AD7126"/>
      <c r="AE7126"/>
      <c r="AF7126"/>
      <c r="AG7126"/>
      <c r="AH7126"/>
      <c r="AI7126"/>
      <c r="AJ7126"/>
      <c r="AK7126"/>
      <c r="AL7126"/>
    </row>
    <row r="7127" spans="3:38" ht="15" customHeight="1" x14ac:dyDescent="0.35">
      <c r="C7127"/>
      <c r="D7127"/>
      <c r="E7127"/>
      <c r="F7127"/>
      <c r="G7127"/>
      <c r="H7127"/>
      <c r="I7127"/>
      <c r="J7127"/>
      <c r="K7127"/>
      <c r="L7127"/>
      <c r="M7127"/>
      <c r="N7127"/>
      <c r="O7127"/>
      <c r="S7127"/>
      <c r="T7127"/>
      <c r="U7127"/>
      <c r="V7127"/>
      <c r="Y7127"/>
      <c r="Z7127"/>
      <c r="AA7127"/>
      <c r="AB7127"/>
      <c r="AC7127"/>
      <c r="AD7127"/>
      <c r="AE7127"/>
      <c r="AF7127"/>
      <c r="AG7127"/>
      <c r="AH7127"/>
      <c r="AI7127"/>
      <c r="AJ7127"/>
      <c r="AK7127"/>
      <c r="AL7127"/>
    </row>
    <row r="7128" spans="3:38" ht="15" customHeight="1" x14ac:dyDescent="0.35">
      <c r="C7128"/>
      <c r="D7128"/>
      <c r="E7128"/>
      <c r="F7128"/>
      <c r="G7128"/>
      <c r="H7128"/>
      <c r="I7128"/>
      <c r="J7128"/>
      <c r="K7128"/>
      <c r="L7128"/>
      <c r="M7128"/>
      <c r="N7128"/>
      <c r="O7128"/>
      <c r="S7128"/>
      <c r="T7128"/>
      <c r="U7128"/>
      <c r="V7128"/>
      <c r="Y7128"/>
      <c r="Z7128"/>
      <c r="AA7128"/>
      <c r="AB7128"/>
      <c r="AC7128"/>
      <c r="AD7128"/>
      <c r="AE7128"/>
      <c r="AF7128"/>
      <c r="AG7128"/>
      <c r="AH7128"/>
      <c r="AI7128"/>
      <c r="AJ7128"/>
      <c r="AK7128"/>
      <c r="AL7128"/>
    </row>
    <row r="7129" spans="3:38" ht="15" customHeight="1" x14ac:dyDescent="0.35">
      <c r="C7129"/>
      <c r="D7129"/>
      <c r="E7129"/>
      <c r="F7129"/>
      <c r="G7129"/>
      <c r="H7129"/>
      <c r="I7129"/>
      <c r="J7129"/>
      <c r="K7129"/>
      <c r="L7129"/>
      <c r="M7129"/>
      <c r="N7129"/>
      <c r="O7129"/>
      <c r="S7129"/>
      <c r="T7129"/>
      <c r="U7129"/>
      <c r="V7129"/>
      <c r="Y7129"/>
      <c r="Z7129"/>
      <c r="AA7129"/>
      <c r="AB7129"/>
      <c r="AC7129"/>
      <c r="AD7129"/>
      <c r="AE7129"/>
      <c r="AF7129"/>
      <c r="AG7129"/>
      <c r="AH7129"/>
      <c r="AI7129"/>
      <c r="AJ7129"/>
      <c r="AK7129"/>
      <c r="AL7129"/>
    </row>
    <row r="7130" spans="3:38" ht="15" customHeight="1" x14ac:dyDescent="0.35">
      <c r="C7130"/>
      <c r="D7130"/>
      <c r="E7130"/>
      <c r="F7130"/>
      <c r="G7130"/>
      <c r="H7130"/>
      <c r="I7130"/>
      <c r="J7130"/>
      <c r="K7130"/>
      <c r="L7130"/>
      <c r="M7130"/>
      <c r="N7130"/>
      <c r="O7130"/>
      <c r="S7130"/>
      <c r="T7130"/>
      <c r="U7130"/>
      <c r="V7130"/>
      <c r="Y7130"/>
      <c r="Z7130"/>
      <c r="AA7130"/>
      <c r="AB7130"/>
      <c r="AC7130"/>
      <c r="AD7130"/>
      <c r="AE7130"/>
      <c r="AF7130"/>
      <c r="AG7130"/>
      <c r="AH7130"/>
      <c r="AI7130"/>
      <c r="AJ7130"/>
      <c r="AK7130"/>
      <c r="AL7130"/>
    </row>
    <row r="7131" spans="3:38" ht="15" customHeight="1" x14ac:dyDescent="0.35">
      <c r="C7131"/>
      <c r="D7131"/>
      <c r="E7131"/>
      <c r="F7131"/>
      <c r="G7131"/>
      <c r="H7131"/>
      <c r="I7131"/>
      <c r="J7131"/>
      <c r="K7131"/>
      <c r="L7131"/>
      <c r="M7131"/>
      <c r="N7131"/>
      <c r="O7131"/>
      <c r="S7131"/>
      <c r="T7131"/>
      <c r="U7131"/>
      <c r="V7131"/>
      <c r="Y7131"/>
      <c r="Z7131"/>
      <c r="AA7131"/>
      <c r="AB7131"/>
      <c r="AC7131"/>
      <c r="AD7131"/>
      <c r="AE7131"/>
      <c r="AF7131"/>
      <c r="AG7131"/>
      <c r="AH7131"/>
      <c r="AI7131"/>
      <c r="AJ7131"/>
      <c r="AK7131"/>
      <c r="AL7131"/>
    </row>
    <row r="7132" spans="3:38" ht="15" customHeight="1" x14ac:dyDescent="0.35">
      <c r="C7132"/>
      <c r="D7132"/>
      <c r="E7132"/>
      <c r="F7132"/>
      <c r="G7132"/>
      <c r="H7132"/>
      <c r="I7132"/>
      <c r="J7132"/>
      <c r="K7132"/>
      <c r="L7132"/>
      <c r="M7132"/>
      <c r="N7132"/>
      <c r="O7132"/>
      <c r="S7132"/>
      <c r="T7132"/>
      <c r="U7132"/>
      <c r="V7132"/>
      <c r="Y7132"/>
      <c r="Z7132"/>
      <c r="AA7132"/>
      <c r="AB7132"/>
      <c r="AC7132"/>
      <c r="AD7132"/>
      <c r="AE7132"/>
      <c r="AF7132"/>
      <c r="AG7132"/>
      <c r="AH7132"/>
      <c r="AI7132"/>
      <c r="AJ7132"/>
      <c r="AK7132"/>
      <c r="AL7132"/>
    </row>
    <row r="7133" spans="3:38" ht="15" customHeight="1" x14ac:dyDescent="0.35">
      <c r="C7133"/>
      <c r="D7133"/>
      <c r="E7133"/>
      <c r="F7133"/>
      <c r="G7133"/>
      <c r="H7133"/>
      <c r="I7133"/>
      <c r="J7133"/>
      <c r="K7133"/>
      <c r="L7133"/>
      <c r="M7133"/>
      <c r="N7133"/>
      <c r="O7133"/>
      <c r="S7133"/>
      <c r="T7133"/>
      <c r="U7133"/>
      <c r="V7133"/>
      <c r="Y7133"/>
      <c r="Z7133"/>
      <c r="AA7133"/>
      <c r="AB7133"/>
      <c r="AC7133"/>
      <c r="AD7133"/>
      <c r="AE7133"/>
      <c r="AF7133"/>
      <c r="AG7133"/>
      <c r="AH7133"/>
      <c r="AI7133"/>
      <c r="AJ7133"/>
      <c r="AK7133"/>
      <c r="AL7133"/>
    </row>
    <row r="7134" spans="3:38" ht="15" customHeight="1" x14ac:dyDescent="0.35">
      <c r="C7134"/>
      <c r="D7134"/>
      <c r="E7134"/>
      <c r="F7134"/>
      <c r="G7134"/>
      <c r="H7134"/>
      <c r="I7134"/>
      <c r="J7134"/>
      <c r="K7134"/>
      <c r="L7134"/>
      <c r="M7134"/>
      <c r="N7134"/>
      <c r="O7134"/>
      <c r="S7134"/>
      <c r="T7134"/>
      <c r="U7134"/>
      <c r="V7134"/>
      <c r="Y7134"/>
      <c r="Z7134"/>
      <c r="AA7134"/>
      <c r="AB7134"/>
      <c r="AC7134"/>
      <c r="AD7134"/>
      <c r="AE7134"/>
      <c r="AF7134"/>
      <c r="AG7134"/>
      <c r="AH7134"/>
      <c r="AI7134"/>
      <c r="AJ7134"/>
      <c r="AK7134"/>
      <c r="AL7134"/>
    </row>
    <row r="7135" spans="3:38" ht="15" customHeight="1" x14ac:dyDescent="0.35">
      <c r="C7135"/>
      <c r="D7135"/>
      <c r="E7135"/>
      <c r="F7135"/>
      <c r="G7135"/>
      <c r="H7135"/>
      <c r="I7135"/>
      <c r="J7135"/>
      <c r="K7135"/>
      <c r="L7135"/>
      <c r="M7135"/>
      <c r="N7135"/>
      <c r="O7135"/>
      <c r="S7135"/>
      <c r="T7135"/>
      <c r="U7135"/>
      <c r="V7135"/>
      <c r="Y7135"/>
      <c r="Z7135"/>
      <c r="AA7135"/>
      <c r="AB7135"/>
      <c r="AC7135"/>
      <c r="AD7135"/>
      <c r="AE7135"/>
      <c r="AF7135"/>
      <c r="AG7135"/>
      <c r="AH7135"/>
      <c r="AI7135"/>
      <c r="AJ7135"/>
      <c r="AK7135"/>
      <c r="AL7135"/>
    </row>
    <row r="7136" spans="3:38" ht="15" customHeight="1" x14ac:dyDescent="0.35">
      <c r="C7136"/>
      <c r="D7136"/>
      <c r="E7136"/>
      <c r="F7136"/>
      <c r="G7136"/>
      <c r="H7136"/>
      <c r="I7136"/>
      <c r="J7136"/>
      <c r="K7136"/>
      <c r="L7136"/>
      <c r="M7136"/>
      <c r="N7136"/>
      <c r="O7136"/>
      <c r="S7136"/>
      <c r="T7136"/>
      <c r="U7136"/>
      <c r="V7136"/>
      <c r="Y7136"/>
      <c r="Z7136"/>
      <c r="AA7136"/>
      <c r="AB7136"/>
      <c r="AC7136"/>
      <c r="AD7136"/>
      <c r="AE7136"/>
      <c r="AF7136"/>
      <c r="AG7136"/>
      <c r="AH7136"/>
      <c r="AI7136"/>
      <c r="AJ7136"/>
      <c r="AK7136"/>
      <c r="AL7136"/>
    </row>
    <row r="7137" spans="3:38" ht="15" customHeight="1" x14ac:dyDescent="0.35">
      <c r="C7137"/>
      <c r="D7137"/>
      <c r="E7137"/>
      <c r="F7137"/>
      <c r="G7137"/>
      <c r="H7137"/>
      <c r="I7137"/>
      <c r="J7137"/>
      <c r="K7137"/>
      <c r="L7137"/>
      <c r="M7137"/>
      <c r="N7137"/>
      <c r="O7137"/>
      <c r="S7137"/>
      <c r="T7137"/>
      <c r="U7137"/>
      <c r="V7137"/>
      <c r="Y7137"/>
      <c r="Z7137"/>
      <c r="AA7137"/>
      <c r="AB7137"/>
      <c r="AC7137"/>
      <c r="AD7137"/>
      <c r="AE7137"/>
      <c r="AF7137"/>
      <c r="AG7137"/>
      <c r="AH7137"/>
      <c r="AI7137"/>
      <c r="AJ7137"/>
      <c r="AK7137"/>
      <c r="AL7137"/>
    </row>
    <row r="7138" spans="3:38" ht="15" customHeight="1" x14ac:dyDescent="0.35">
      <c r="C7138"/>
      <c r="D7138"/>
      <c r="E7138"/>
      <c r="F7138"/>
      <c r="G7138"/>
      <c r="H7138"/>
      <c r="I7138"/>
      <c r="J7138"/>
      <c r="K7138"/>
      <c r="L7138"/>
      <c r="M7138"/>
      <c r="N7138"/>
      <c r="O7138"/>
      <c r="S7138"/>
      <c r="T7138"/>
      <c r="U7138"/>
      <c r="V7138"/>
      <c r="Y7138"/>
      <c r="Z7138"/>
      <c r="AA7138"/>
      <c r="AB7138"/>
      <c r="AC7138"/>
      <c r="AD7138"/>
      <c r="AE7138"/>
      <c r="AF7138"/>
      <c r="AG7138"/>
      <c r="AH7138"/>
      <c r="AI7138"/>
      <c r="AJ7138"/>
      <c r="AK7138"/>
      <c r="AL7138"/>
    </row>
    <row r="7139" spans="3:38" ht="15" customHeight="1" x14ac:dyDescent="0.35">
      <c r="C7139"/>
      <c r="D7139"/>
      <c r="E7139"/>
      <c r="F7139"/>
      <c r="G7139"/>
      <c r="H7139"/>
      <c r="I7139"/>
      <c r="J7139"/>
      <c r="K7139"/>
      <c r="L7139"/>
      <c r="M7139"/>
      <c r="N7139"/>
      <c r="O7139"/>
      <c r="S7139"/>
      <c r="T7139"/>
      <c r="U7139"/>
      <c r="V7139"/>
      <c r="Y7139"/>
      <c r="Z7139"/>
      <c r="AA7139"/>
      <c r="AB7139"/>
      <c r="AC7139"/>
      <c r="AD7139"/>
      <c r="AE7139"/>
      <c r="AF7139"/>
      <c r="AG7139"/>
      <c r="AH7139"/>
      <c r="AI7139"/>
      <c r="AJ7139"/>
      <c r="AK7139"/>
      <c r="AL7139"/>
    </row>
    <row r="7140" spans="3:38" ht="15" customHeight="1" x14ac:dyDescent="0.35">
      <c r="C7140"/>
      <c r="D7140"/>
      <c r="E7140"/>
      <c r="F7140"/>
      <c r="G7140"/>
      <c r="H7140"/>
      <c r="I7140"/>
      <c r="J7140"/>
      <c r="K7140"/>
      <c r="L7140"/>
      <c r="M7140"/>
      <c r="N7140"/>
      <c r="O7140"/>
      <c r="S7140"/>
      <c r="T7140"/>
      <c r="U7140"/>
      <c r="V7140"/>
      <c r="Y7140"/>
      <c r="Z7140"/>
      <c r="AA7140"/>
      <c r="AB7140"/>
      <c r="AC7140"/>
      <c r="AD7140"/>
      <c r="AE7140"/>
      <c r="AF7140"/>
      <c r="AG7140"/>
      <c r="AH7140"/>
      <c r="AI7140"/>
      <c r="AJ7140"/>
      <c r="AK7140"/>
      <c r="AL7140"/>
    </row>
    <row r="7141" spans="3:38" ht="15" customHeight="1" x14ac:dyDescent="0.35">
      <c r="C7141"/>
      <c r="D7141"/>
      <c r="E7141"/>
      <c r="F7141"/>
      <c r="G7141"/>
      <c r="H7141"/>
      <c r="I7141"/>
      <c r="J7141"/>
      <c r="K7141"/>
      <c r="L7141"/>
      <c r="M7141"/>
      <c r="N7141"/>
      <c r="O7141"/>
      <c r="S7141"/>
      <c r="T7141"/>
      <c r="U7141"/>
      <c r="V7141"/>
      <c r="Y7141"/>
      <c r="Z7141"/>
      <c r="AA7141"/>
      <c r="AB7141"/>
      <c r="AC7141"/>
      <c r="AD7141"/>
      <c r="AE7141"/>
      <c r="AF7141"/>
      <c r="AG7141"/>
      <c r="AH7141"/>
      <c r="AI7141"/>
      <c r="AJ7141"/>
      <c r="AK7141"/>
      <c r="AL7141"/>
    </row>
    <row r="7142" spans="3:38" ht="15" customHeight="1" x14ac:dyDescent="0.35">
      <c r="C7142"/>
      <c r="D7142"/>
      <c r="E7142"/>
      <c r="F7142"/>
      <c r="G7142"/>
      <c r="H7142"/>
      <c r="I7142"/>
      <c r="J7142"/>
      <c r="K7142"/>
      <c r="L7142"/>
      <c r="M7142"/>
      <c r="N7142"/>
      <c r="O7142"/>
      <c r="S7142"/>
      <c r="T7142"/>
      <c r="U7142"/>
      <c r="V7142"/>
      <c r="Y7142"/>
      <c r="Z7142"/>
      <c r="AA7142"/>
      <c r="AB7142"/>
      <c r="AC7142"/>
      <c r="AD7142"/>
      <c r="AE7142"/>
      <c r="AF7142"/>
      <c r="AG7142"/>
      <c r="AH7142"/>
      <c r="AI7142"/>
      <c r="AJ7142"/>
      <c r="AK7142"/>
      <c r="AL7142"/>
    </row>
    <row r="7143" spans="3:38" ht="15" customHeight="1" x14ac:dyDescent="0.35">
      <c r="C7143"/>
      <c r="D7143"/>
      <c r="E7143"/>
      <c r="F7143"/>
      <c r="G7143"/>
      <c r="H7143"/>
      <c r="I7143"/>
      <c r="J7143"/>
      <c r="K7143"/>
      <c r="L7143"/>
      <c r="M7143"/>
      <c r="N7143"/>
      <c r="O7143"/>
      <c r="S7143"/>
      <c r="T7143"/>
      <c r="U7143"/>
      <c r="V7143"/>
      <c r="Y7143"/>
      <c r="Z7143"/>
      <c r="AA7143"/>
      <c r="AB7143"/>
      <c r="AC7143"/>
      <c r="AD7143"/>
      <c r="AE7143"/>
      <c r="AF7143"/>
      <c r="AG7143"/>
      <c r="AH7143"/>
      <c r="AI7143"/>
      <c r="AJ7143"/>
      <c r="AK7143"/>
      <c r="AL7143"/>
    </row>
    <row r="7144" spans="3:38" ht="15" customHeight="1" x14ac:dyDescent="0.35">
      <c r="C7144"/>
      <c r="D7144"/>
      <c r="E7144"/>
      <c r="F7144"/>
      <c r="G7144"/>
      <c r="H7144"/>
      <c r="I7144"/>
      <c r="J7144"/>
      <c r="K7144"/>
      <c r="L7144"/>
      <c r="M7144"/>
      <c r="N7144"/>
      <c r="O7144"/>
      <c r="S7144"/>
      <c r="T7144"/>
      <c r="U7144"/>
      <c r="V7144"/>
      <c r="Y7144"/>
      <c r="Z7144"/>
      <c r="AA7144"/>
      <c r="AB7144"/>
      <c r="AC7144"/>
      <c r="AD7144"/>
      <c r="AE7144"/>
      <c r="AF7144"/>
      <c r="AG7144"/>
      <c r="AH7144"/>
      <c r="AI7144"/>
      <c r="AJ7144"/>
      <c r="AK7144"/>
      <c r="AL7144"/>
    </row>
    <row r="7145" spans="3:38" ht="15" customHeight="1" x14ac:dyDescent="0.35">
      <c r="C7145"/>
      <c r="D7145"/>
      <c r="E7145"/>
      <c r="F7145"/>
      <c r="G7145"/>
      <c r="H7145"/>
      <c r="I7145"/>
      <c r="J7145"/>
      <c r="K7145"/>
      <c r="L7145"/>
      <c r="M7145"/>
      <c r="N7145"/>
      <c r="O7145"/>
      <c r="S7145"/>
      <c r="T7145"/>
      <c r="U7145"/>
      <c r="V7145"/>
      <c r="Y7145"/>
      <c r="Z7145"/>
      <c r="AA7145"/>
      <c r="AB7145"/>
      <c r="AC7145"/>
      <c r="AD7145"/>
      <c r="AE7145"/>
      <c r="AF7145"/>
      <c r="AG7145"/>
      <c r="AH7145"/>
      <c r="AI7145"/>
      <c r="AJ7145"/>
      <c r="AK7145"/>
      <c r="AL7145"/>
    </row>
    <row r="7146" spans="3:38" ht="15" customHeight="1" x14ac:dyDescent="0.35">
      <c r="C7146"/>
      <c r="D7146"/>
      <c r="E7146"/>
      <c r="F7146"/>
      <c r="G7146"/>
      <c r="H7146"/>
      <c r="I7146"/>
      <c r="J7146"/>
      <c r="K7146"/>
      <c r="L7146"/>
      <c r="M7146"/>
      <c r="N7146"/>
      <c r="O7146"/>
      <c r="S7146"/>
      <c r="T7146"/>
      <c r="U7146"/>
      <c r="V7146"/>
      <c r="Y7146"/>
      <c r="Z7146"/>
      <c r="AA7146"/>
      <c r="AB7146"/>
      <c r="AC7146"/>
      <c r="AD7146"/>
      <c r="AE7146"/>
      <c r="AF7146"/>
      <c r="AG7146"/>
      <c r="AH7146"/>
      <c r="AI7146"/>
      <c r="AJ7146"/>
      <c r="AK7146"/>
      <c r="AL7146"/>
    </row>
    <row r="7147" spans="3:38" ht="15" customHeight="1" x14ac:dyDescent="0.35">
      <c r="C7147"/>
      <c r="D7147"/>
      <c r="E7147"/>
      <c r="F7147"/>
      <c r="G7147"/>
      <c r="H7147"/>
      <c r="I7147"/>
      <c r="J7147"/>
      <c r="K7147"/>
      <c r="L7147"/>
      <c r="M7147"/>
      <c r="N7147"/>
      <c r="O7147"/>
      <c r="S7147"/>
      <c r="T7147"/>
      <c r="U7147"/>
      <c r="V7147"/>
      <c r="Y7147"/>
      <c r="Z7147"/>
      <c r="AA7147"/>
      <c r="AB7147"/>
      <c r="AC7147"/>
      <c r="AD7147"/>
      <c r="AE7147"/>
      <c r="AF7147"/>
      <c r="AG7147"/>
      <c r="AH7147"/>
      <c r="AI7147"/>
      <c r="AJ7147"/>
      <c r="AK7147"/>
      <c r="AL7147"/>
    </row>
    <row r="7148" spans="3:38" ht="15" customHeight="1" x14ac:dyDescent="0.35">
      <c r="C7148"/>
      <c r="D7148"/>
      <c r="E7148"/>
      <c r="F7148"/>
      <c r="G7148"/>
      <c r="H7148"/>
      <c r="I7148"/>
      <c r="J7148"/>
      <c r="K7148"/>
      <c r="L7148"/>
      <c r="M7148"/>
      <c r="N7148"/>
      <c r="O7148"/>
      <c r="S7148"/>
      <c r="T7148"/>
      <c r="U7148"/>
      <c r="V7148"/>
      <c r="Y7148"/>
      <c r="Z7148"/>
      <c r="AA7148"/>
      <c r="AB7148"/>
      <c r="AC7148"/>
      <c r="AD7148"/>
      <c r="AE7148"/>
      <c r="AF7148"/>
      <c r="AG7148"/>
      <c r="AH7148"/>
      <c r="AI7148"/>
      <c r="AJ7148"/>
      <c r="AK7148"/>
      <c r="AL7148"/>
    </row>
    <row r="7149" spans="3:38" ht="15" customHeight="1" x14ac:dyDescent="0.35">
      <c r="C7149"/>
      <c r="D7149"/>
      <c r="E7149"/>
      <c r="F7149"/>
      <c r="G7149"/>
      <c r="H7149"/>
      <c r="I7149"/>
      <c r="J7149"/>
      <c r="K7149"/>
      <c r="L7149"/>
      <c r="M7149"/>
      <c r="N7149"/>
      <c r="O7149"/>
      <c r="S7149"/>
      <c r="T7149"/>
      <c r="U7149"/>
      <c r="V7149"/>
      <c r="Y7149"/>
      <c r="Z7149"/>
      <c r="AA7149"/>
      <c r="AB7149"/>
      <c r="AC7149"/>
      <c r="AD7149"/>
      <c r="AE7149"/>
      <c r="AF7149"/>
      <c r="AG7149"/>
      <c r="AH7149"/>
      <c r="AI7149"/>
      <c r="AJ7149"/>
      <c r="AK7149"/>
      <c r="AL7149"/>
    </row>
    <row r="7150" spans="3:38" ht="15" customHeight="1" x14ac:dyDescent="0.35">
      <c r="C7150"/>
      <c r="D7150"/>
      <c r="E7150"/>
      <c r="F7150"/>
      <c r="G7150"/>
      <c r="H7150"/>
      <c r="I7150"/>
      <c r="J7150"/>
      <c r="K7150"/>
      <c r="L7150"/>
      <c r="M7150"/>
      <c r="N7150"/>
      <c r="O7150"/>
      <c r="S7150"/>
      <c r="T7150"/>
      <c r="U7150"/>
      <c r="V7150"/>
      <c r="Y7150"/>
      <c r="Z7150"/>
      <c r="AA7150"/>
      <c r="AB7150"/>
      <c r="AC7150"/>
      <c r="AD7150"/>
      <c r="AE7150"/>
      <c r="AF7150"/>
      <c r="AG7150"/>
      <c r="AH7150"/>
      <c r="AI7150"/>
      <c r="AJ7150"/>
      <c r="AK7150"/>
      <c r="AL7150"/>
    </row>
    <row r="7151" spans="3:38" ht="15" customHeight="1" x14ac:dyDescent="0.35">
      <c r="C7151"/>
      <c r="D7151"/>
      <c r="E7151"/>
      <c r="F7151"/>
      <c r="G7151"/>
      <c r="H7151"/>
      <c r="I7151"/>
      <c r="J7151"/>
      <c r="K7151"/>
      <c r="L7151"/>
      <c r="M7151"/>
      <c r="N7151"/>
      <c r="O7151"/>
      <c r="S7151"/>
      <c r="T7151"/>
      <c r="U7151"/>
      <c r="V7151"/>
      <c r="Y7151"/>
      <c r="Z7151"/>
      <c r="AA7151"/>
      <c r="AB7151"/>
      <c r="AC7151"/>
      <c r="AD7151"/>
      <c r="AE7151"/>
      <c r="AF7151"/>
      <c r="AG7151"/>
      <c r="AH7151"/>
      <c r="AI7151"/>
      <c r="AJ7151"/>
      <c r="AK7151"/>
      <c r="AL7151"/>
    </row>
    <row r="7152" spans="3:38" ht="15" customHeight="1" x14ac:dyDescent="0.35">
      <c r="C7152"/>
      <c r="D7152"/>
      <c r="E7152"/>
      <c r="F7152"/>
      <c r="G7152"/>
      <c r="H7152"/>
      <c r="I7152"/>
      <c r="J7152"/>
      <c r="K7152"/>
      <c r="L7152"/>
      <c r="M7152"/>
      <c r="N7152"/>
      <c r="O7152"/>
      <c r="S7152"/>
      <c r="T7152"/>
      <c r="U7152"/>
      <c r="V7152"/>
      <c r="Y7152"/>
      <c r="Z7152"/>
      <c r="AA7152"/>
      <c r="AB7152"/>
      <c r="AC7152"/>
      <c r="AD7152"/>
      <c r="AE7152"/>
      <c r="AF7152"/>
      <c r="AG7152"/>
      <c r="AH7152"/>
      <c r="AI7152"/>
      <c r="AJ7152"/>
      <c r="AK7152"/>
      <c r="AL7152"/>
    </row>
    <row r="7153" spans="3:38" ht="15" customHeight="1" x14ac:dyDescent="0.35">
      <c r="C7153"/>
      <c r="D7153"/>
      <c r="E7153"/>
      <c r="F7153"/>
      <c r="G7153"/>
      <c r="H7153"/>
      <c r="I7153"/>
      <c r="J7153"/>
      <c r="K7153"/>
      <c r="L7153"/>
      <c r="M7153"/>
      <c r="N7153"/>
      <c r="O7153"/>
      <c r="S7153"/>
      <c r="T7153"/>
      <c r="U7153"/>
      <c r="V7153"/>
      <c r="Y7153"/>
      <c r="Z7153"/>
      <c r="AA7153"/>
      <c r="AB7153"/>
      <c r="AC7153"/>
      <c r="AD7153"/>
      <c r="AE7153"/>
      <c r="AF7153"/>
      <c r="AG7153"/>
      <c r="AH7153"/>
      <c r="AI7153"/>
      <c r="AJ7153"/>
      <c r="AK7153"/>
      <c r="AL7153"/>
    </row>
    <row r="7154" spans="3:38" ht="15" customHeight="1" x14ac:dyDescent="0.35">
      <c r="C7154"/>
      <c r="D7154"/>
      <c r="E7154"/>
      <c r="F7154"/>
      <c r="G7154"/>
      <c r="H7154"/>
      <c r="I7154"/>
      <c r="J7154"/>
      <c r="K7154"/>
      <c r="L7154"/>
      <c r="M7154"/>
      <c r="N7154"/>
      <c r="O7154"/>
      <c r="S7154"/>
      <c r="T7154"/>
      <c r="U7154"/>
      <c r="V7154"/>
      <c r="Y7154"/>
      <c r="Z7154"/>
      <c r="AA7154"/>
      <c r="AB7154"/>
      <c r="AC7154"/>
      <c r="AD7154"/>
      <c r="AE7154"/>
      <c r="AF7154"/>
      <c r="AG7154"/>
      <c r="AH7154"/>
      <c r="AI7154"/>
      <c r="AJ7154"/>
      <c r="AK7154"/>
      <c r="AL7154"/>
    </row>
    <row r="7155" spans="3:38" ht="15" customHeight="1" x14ac:dyDescent="0.35">
      <c r="C7155"/>
      <c r="D7155"/>
      <c r="E7155"/>
      <c r="F7155"/>
      <c r="G7155"/>
      <c r="H7155"/>
      <c r="I7155"/>
      <c r="J7155"/>
      <c r="K7155"/>
      <c r="L7155"/>
      <c r="M7155"/>
      <c r="N7155"/>
      <c r="O7155"/>
      <c r="S7155"/>
      <c r="T7155"/>
      <c r="U7155"/>
      <c r="V7155"/>
      <c r="Y7155"/>
      <c r="Z7155"/>
      <c r="AA7155"/>
      <c r="AB7155"/>
      <c r="AC7155"/>
      <c r="AD7155"/>
      <c r="AE7155"/>
      <c r="AF7155"/>
      <c r="AG7155"/>
      <c r="AH7155"/>
      <c r="AI7155"/>
      <c r="AJ7155"/>
      <c r="AK7155"/>
      <c r="AL7155"/>
    </row>
    <row r="7156" spans="3:38" ht="15" customHeight="1" x14ac:dyDescent="0.35">
      <c r="C7156"/>
      <c r="D7156"/>
      <c r="E7156"/>
      <c r="F7156"/>
      <c r="G7156"/>
      <c r="H7156"/>
      <c r="I7156"/>
      <c r="J7156"/>
      <c r="K7156"/>
      <c r="L7156"/>
      <c r="M7156"/>
      <c r="N7156"/>
      <c r="O7156"/>
      <c r="S7156"/>
      <c r="T7156"/>
      <c r="U7156"/>
      <c r="V7156"/>
      <c r="Y7156"/>
      <c r="Z7156"/>
      <c r="AA7156"/>
      <c r="AB7156"/>
      <c r="AC7156"/>
      <c r="AD7156"/>
      <c r="AE7156"/>
      <c r="AF7156"/>
      <c r="AG7156"/>
      <c r="AH7156"/>
      <c r="AI7156"/>
      <c r="AJ7156"/>
      <c r="AK7156"/>
      <c r="AL7156"/>
    </row>
    <row r="7157" spans="3:38" ht="15" customHeight="1" x14ac:dyDescent="0.35">
      <c r="C7157"/>
      <c r="D7157"/>
      <c r="E7157"/>
      <c r="F7157"/>
      <c r="G7157"/>
      <c r="H7157"/>
      <c r="I7157"/>
      <c r="J7157"/>
      <c r="K7157"/>
      <c r="L7157"/>
      <c r="M7157"/>
      <c r="N7157"/>
      <c r="O7157"/>
      <c r="S7157"/>
      <c r="T7157"/>
      <c r="U7157"/>
      <c r="V7157"/>
      <c r="Y7157"/>
      <c r="Z7157"/>
      <c r="AA7157"/>
      <c r="AB7157"/>
      <c r="AC7157"/>
      <c r="AD7157"/>
      <c r="AE7157"/>
      <c r="AF7157"/>
      <c r="AG7157"/>
      <c r="AH7157"/>
      <c r="AI7157"/>
      <c r="AJ7157"/>
      <c r="AK7157"/>
      <c r="AL7157"/>
    </row>
    <row r="7158" spans="3:38" ht="15" customHeight="1" x14ac:dyDescent="0.35">
      <c r="C7158"/>
      <c r="D7158"/>
      <c r="E7158"/>
      <c r="F7158"/>
      <c r="G7158"/>
      <c r="H7158"/>
      <c r="I7158"/>
      <c r="J7158"/>
      <c r="K7158"/>
      <c r="L7158"/>
      <c r="M7158"/>
      <c r="N7158"/>
      <c r="O7158"/>
      <c r="S7158"/>
      <c r="T7158"/>
      <c r="U7158"/>
      <c r="V7158"/>
      <c r="Y7158"/>
      <c r="Z7158"/>
      <c r="AA7158"/>
      <c r="AB7158"/>
      <c r="AC7158"/>
      <c r="AD7158"/>
      <c r="AE7158"/>
      <c r="AF7158"/>
      <c r="AG7158"/>
      <c r="AH7158"/>
      <c r="AI7158"/>
      <c r="AJ7158"/>
      <c r="AK7158"/>
      <c r="AL7158"/>
    </row>
    <row r="7159" spans="3:38" ht="15" customHeight="1" x14ac:dyDescent="0.35">
      <c r="C7159"/>
      <c r="D7159"/>
      <c r="E7159"/>
      <c r="F7159"/>
      <c r="G7159"/>
      <c r="H7159"/>
      <c r="I7159"/>
      <c r="J7159"/>
      <c r="K7159"/>
      <c r="L7159"/>
      <c r="M7159"/>
      <c r="N7159"/>
      <c r="O7159"/>
      <c r="S7159"/>
      <c r="T7159"/>
      <c r="U7159"/>
      <c r="V7159"/>
      <c r="Y7159"/>
      <c r="Z7159"/>
      <c r="AA7159"/>
      <c r="AB7159"/>
      <c r="AC7159"/>
      <c r="AD7159"/>
      <c r="AE7159"/>
      <c r="AF7159"/>
      <c r="AG7159"/>
      <c r="AH7159"/>
      <c r="AI7159"/>
      <c r="AJ7159"/>
      <c r="AK7159"/>
      <c r="AL7159"/>
    </row>
    <row r="7160" spans="3:38" ht="15" customHeight="1" x14ac:dyDescent="0.35">
      <c r="C7160"/>
      <c r="D7160"/>
      <c r="E7160"/>
      <c r="F7160"/>
      <c r="G7160"/>
      <c r="H7160"/>
      <c r="I7160"/>
      <c r="J7160"/>
      <c r="K7160"/>
      <c r="L7160"/>
      <c r="M7160"/>
      <c r="N7160"/>
      <c r="O7160"/>
      <c r="S7160"/>
      <c r="T7160"/>
      <c r="U7160"/>
      <c r="V7160"/>
      <c r="Y7160"/>
      <c r="Z7160"/>
      <c r="AA7160"/>
      <c r="AB7160"/>
      <c r="AC7160"/>
      <c r="AD7160"/>
      <c r="AE7160"/>
      <c r="AF7160"/>
      <c r="AG7160"/>
      <c r="AH7160"/>
      <c r="AI7160"/>
      <c r="AJ7160"/>
      <c r="AK7160"/>
      <c r="AL7160"/>
    </row>
    <row r="7161" spans="3:38" ht="15" customHeight="1" x14ac:dyDescent="0.35">
      <c r="C7161"/>
      <c r="D7161"/>
      <c r="E7161"/>
      <c r="F7161"/>
      <c r="G7161"/>
      <c r="H7161"/>
      <c r="I7161"/>
      <c r="J7161"/>
      <c r="K7161"/>
      <c r="L7161"/>
      <c r="M7161"/>
      <c r="N7161"/>
      <c r="O7161"/>
      <c r="S7161"/>
      <c r="T7161"/>
      <c r="U7161"/>
      <c r="V7161"/>
      <c r="Y7161"/>
      <c r="Z7161"/>
      <c r="AA7161"/>
      <c r="AB7161"/>
      <c r="AC7161"/>
      <c r="AD7161"/>
      <c r="AE7161"/>
      <c r="AF7161"/>
      <c r="AG7161"/>
      <c r="AH7161"/>
      <c r="AI7161"/>
      <c r="AJ7161"/>
      <c r="AK7161"/>
      <c r="AL7161"/>
    </row>
    <row r="7162" spans="3:38" ht="15" customHeight="1" x14ac:dyDescent="0.35">
      <c r="C7162"/>
      <c r="D7162"/>
      <c r="E7162"/>
      <c r="F7162"/>
      <c r="G7162"/>
      <c r="H7162"/>
      <c r="I7162"/>
      <c r="J7162"/>
      <c r="K7162"/>
      <c r="L7162"/>
      <c r="M7162"/>
      <c r="N7162"/>
      <c r="O7162"/>
      <c r="S7162"/>
      <c r="T7162"/>
      <c r="U7162"/>
      <c r="V7162"/>
      <c r="Y7162"/>
      <c r="Z7162"/>
      <c r="AA7162"/>
      <c r="AB7162"/>
      <c r="AC7162"/>
      <c r="AD7162"/>
      <c r="AE7162"/>
      <c r="AF7162"/>
      <c r="AG7162"/>
      <c r="AH7162"/>
      <c r="AI7162"/>
      <c r="AJ7162"/>
      <c r="AK7162"/>
      <c r="AL7162"/>
    </row>
    <row r="7163" spans="3:38" ht="15" customHeight="1" x14ac:dyDescent="0.35">
      <c r="C7163"/>
      <c r="D7163"/>
      <c r="E7163"/>
      <c r="F7163"/>
      <c r="G7163"/>
      <c r="H7163"/>
      <c r="I7163"/>
      <c r="J7163"/>
      <c r="K7163"/>
      <c r="L7163"/>
      <c r="M7163"/>
      <c r="N7163"/>
      <c r="O7163"/>
      <c r="S7163"/>
      <c r="T7163"/>
      <c r="U7163"/>
      <c r="V7163"/>
      <c r="Y7163"/>
      <c r="Z7163"/>
      <c r="AA7163"/>
      <c r="AB7163"/>
      <c r="AC7163"/>
      <c r="AD7163"/>
      <c r="AE7163"/>
      <c r="AF7163"/>
      <c r="AG7163"/>
      <c r="AH7163"/>
      <c r="AI7163"/>
      <c r="AJ7163"/>
      <c r="AK7163"/>
      <c r="AL7163"/>
    </row>
    <row r="7164" spans="3:38" ht="15" customHeight="1" x14ac:dyDescent="0.35">
      <c r="C7164"/>
      <c r="D7164"/>
      <c r="E7164"/>
      <c r="F7164"/>
      <c r="G7164"/>
      <c r="H7164"/>
      <c r="I7164"/>
      <c r="J7164"/>
      <c r="K7164"/>
      <c r="L7164"/>
      <c r="M7164"/>
      <c r="N7164"/>
      <c r="O7164"/>
      <c r="S7164"/>
      <c r="T7164"/>
      <c r="U7164"/>
      <c r="V7164"/>
      <c r="Y7164"/>
      <c r="Z7164"/>
      <c r="AA7164"/>
      <c r="AB7164"/>
      <c r="AC7164"/>
      <c r="AD7164"/>
      <c r="AE7164"/>
      <c r="AF7164"/>
      <c r="AG7164"/>
      <c r="AH7164"/>
      <c r="AI7164"/>
      <c r="AJ7164"/>
      <c r="AK7164"/>
      <c r="AL7164"/>
    </row>
    <row r="7165" spans="3:38" ht="15" customHeight="1" x14ac:dyDescent="0.35">
      <c r="C7165"/>
      <c r="D7165"/>
      <c r="E7165"/>
      <c r="F7165"/>
      <c r="G7165"/>
      <c r="H7165"/>
      <c r="I7165"/>
      <c r="J7165"/>
      <c r="K7165"/>
      <c r="L7165"/>
      <c r="M7165"/>
      <c r="N7165"/>
      <c r="O7165"/>
      <c r="S7165"/>
      <c r="T7165"/>
      <c r="U7165"/>
      <c r="V7165"/>
      <c r="Y7165"/>
      <c r="Z7165"/>
      <c r="AA7165"/>
      <c r="AB7165"/>
      <c r="AC7165"/>
      <c r="AD7165"/>
      <c r="AE7165"/>
      <c r="AF7165"/>
      <c r="AG7165"/>
      <c r="AH7165"/>
      <c r="AI7165"/>
      <c r="AJ7165"/>
      <c r="AK7165"/>
      <c r="AL7165"/>
    </row>
    <row r="7166" spans="3:38" ht="15" customHeight="1" x14ac:dyDescent="0.35">
      <c r="C7166"/>
      <c r="D7166"/>
      <c r="E7166"/>
      <c r="F7166"/>
      <c r="G7166"/>
      <c r="H7166"/>
      <c r="I7166"/>
      <c r="J7166"/>
      <c r="K7166"/>
      <c r="L7166"/>
      <c r="M7166"/>
      <c r="N7166"/>
      <c r="O7166"/>
      <c r="S7166"/>
      <c r="T7166"/>
      <c r="U7166"/>
      <c r="V7166"/>
      <c r="Y7166"/>
      <c r="Z7166"/>
      <c r="AA7166"/>
      <c r="AB7166"/>
      <c r="AC7166"/>
      <c r="AD7166"/>
      <c r="AE7166"/>
      <c r="AF7166"/>
      <c r="AG7166"/>
      <c r="AH7166"/>
      <c r="AI7166"/>
      <c r="AJ7166"/>
      <c r="AK7166"/>
      <c r="AL7166"/>
    </row>
    <row r="7167" spans="3:38" ht="15" customHeight="1" x14ac:dyDescent="0.35">
      <c r="C7167"/>
      <c r="D7167"/>
      <c r="E7167"/>
      <c r="F7167"/>
      <c r="G7167"/>
      <c r="H7167"/>
      <c r="I7167"/>
      <c r="J7167"/>
      <c r="K7167"/>
      <c r="L7167"/>
      <c r="M7167"/>
      <c r="N7167"/>
      <c r="O7167"/>
      <c r="S7167"/>
      <c r="T7167"/>
      <c r="U7167"/>
      <c r="V7167"/>
      <c r="Y7167"/>
      <c r="Z7167"/>
      <c r="AA7167"/>
      <c r="AB7167"/>
      <c r="AC7167"/>
      <c r="AD7167"/>
      <c r="AE7167"/>
      <c r="AF7167"/>
      <c r="AG7167"/>
      <c r="AH7167"/>
      <c r="AI7167"/>
      <c r="AJ7167"/>
      <c r="AK7167"/>
      <c r="AL7167"/>
    </row>
    <row r="7168" spans="3:38" ht="15" customHeight="1" x14ac:dyDescent="0.35">
      <c r="C7168"/>
      <c r="D7168"/>
      <c r="E7168"/>
      <c r="F7168"/>
      <c r="G7168"/>
      <c r="H7168"/>
      <c r="I7168"/>
      <c r="J7168"/>
      <c r="K7168"/>
      <c r="L7168"/>
      <c r="M7168"/>
      <c r="N7168"/>
      <c r="O7168"/>
      <c r="S7168"/>
      <c r="T7168"/>
      <c r="U7168"/>
      <c r="V7168"/>
      <c r="Y7168"/>
      <c r="Z7168"/>
      <c r="AA7168"/>
      <c r="AB7168"/>
      <c r="AC7168"/>
      <c r="AD7168"/>
      <c r="AE7168"/>
      <c r="AF7168"/>
      <c r="AG7168"/>
      <c r="AH7168"/>
      <c r="AI7168"/>
      <c r="AJ7168"/>
      <c r="AK7168"/>
      <c r="AL7168"/>
    </row>
    <row r="7169" spans="3:38" ht="15" customHeight="1" x14ac:dyDescent="0.35">
      <c r="C7169"/>
      <c r="D7169"/>
      <c r="E7169"/>
      <c r="F7169"/>
      <c r="G7169"/>
      <c r="H7169"/>
      <c r="I7169"/>
      <c r="J7169"/>
      <c r="K7169"/>
      <c r="L7169"/>
      <c r="M7169"/>
      <c r="N7169"/>
      <c r="O7169"/>
      <c r="S7169"/>
      <c r="T7169"/>
      <c r="U7169"/>
      <c r="V7169"/>
      <c r="Y7169"/>
      <c r="Z7169"/>
      <c r="AA7169"/>
      <c r="AB7169"/>
      <c r="AC7169"/>
      <c r="AD7169"/>
      <c r="AE7169"/>
      <c r="AF7169"/>
      <c r="AG7169"/>
      <c r="AH7169"/>
      <c r="AI7169"/>
      <c r="AJ7169"/>
      <c r="AK7169"/>
      <c r="AL7169"/>
    </row>
    <row r="7170" spans="3:38" ht="15" customHeight="1" x14ac:dyDescent="0.35">
      <c r="C7170"/>
      <c r="D7170"/>
      <c r="E7170"/>
      <c r="F7170"/>
      <c r="G7170"/>
      <c r="H7170"/>
      <c r="I7170"/>
      <c r="J7170"/>
      <c r="K7170"/>
      <c r="L7170"/>
      <c r="M7170"/>
      <c r="N7170"/>
      <c r="O7170"/>
      <c r="S7170"/>
      <c r="T7170"/>
      <c r="U7170"/>
      <c r="V7170"/>
      <c r="Y7170"/>
      <c r="Z7170"/>
      <c r="AA7170"/>
      <c r="AB7170"/>
      <c r="AC7170"/>
      <c r="AD7170"/>
      <c r="AE7170"/>
      <c r="AF7170"/>
      <c r="AG7170"/>
      <c r="AH7170"/>
      <c r="AI7170"/>
      <c r="AJ7170"/>
      <c r="AK7170"/>
      <c r="AL7170"/>
    </row>
    <row r="7171" spans="3:38" ht="15" customHeight="1" x14ac:dyDescent="0.35">
      <c r="C7171"/>
      <c r="D7171"/>
      <c r="E7171"/>
      <c r="F7171"/>
      <c r="G7171"/>
      <c r="H7171"/>
      <c r="I7171"/>
      <c r="J7171"/>
      <c r="K7171"/>
      <c r="L7171"/>
      <c r="M7171"/>
      <c r="N7171"/>
      <c r="O7171"/>
      <c r="S7171"/>
      <c r="T7171"/>
      <c r="U7171"/>
      <c r="V7171"/>
      <c r="Y7171"/>
      <c r="Z7171"/>
      <c r="AA7171"/>
      <c r="AB7171"/>
      <c r="AC7171"/>
      <c r="AD7171"/>
      <c r="AE7171"/>
      <c r="AF7171"/>
      <c r="AG7171"/>
      <c r="AH7171"/>
      <c r="AI7171"/>
      <c r="AJ7171"/>
      <c r="AK7171"/>
      <c r="AL7171"/>
    </row>
    <row r="7172" spans="3:38" ht="15" customHeight="1" x14ac:dyDescent="0.35">
      <c r="C7172"/>
      <c r="D7172"/>
      <c r="E7172"/>
      <c r="F7172"/>
      <c r="G7172"/>
      <c r="H7172"/>
      <c r="I7172"/>
      <c r="J7172"/>
      <c r="K7172"/>
      <c r="L7172"/>
      <c r="M7172"/>
      <c r="N7172"/>
      <c r="O7172"/>
      <c r="S7172"/>
      <c r="T7172"/>
      <c r="U7172"/>
      <c r="V7172"/>
      <c r="Y7172"/>
      <c r="Z7172"/>
      <c r="AA7172"/>
      <c r="AB7172"/>
      <c r="AC7172"/>
      <c r="AD7172"/>
      <c r="AE7172"/>
      <c r="AF7172"/>
      <c r="AG7172"/>
      <c r="AH7172"/>
      <c r="AI7172"/>
      <c r="AJ7172"/>
      <c r="AK7172"/>
      <c r="AL7172"/>
    </row>
    <row r="7173" spans="3:38" ht="15" customHeight="1" x14ac:dyDescent="0.35">
      <c r="C7173"/>
      <c r="D7173"/>
      <c r="E7173"/>
      <c r="F7173"/>
      <c r="G7173"/>
      <c r="H7173"/>
      <c r="I7173"/>
      <c r="J7173"/>
      <c r="K7173"/>
      <c r="L7173"/>
      <c r="M7173"/>
      <c r="N7173"/>
      <c r="O7173"/>
      <c r="S7173"/>
      <c r="T7173"/>
      <c r="U7173"/>
      <c r="V7173"/>
      <c r="Y7173"/>
      <c r="Z7173"/>
      <c r="AA7173"/>
      <c r="AB7173"/>
      <c r="AC7173"/>
      <c r="AD7173"/>
      <c r="AE7173"/>
      <c r="AF7173"/>
      <c r="AG7173"/>
      <c r="AH7173"/>
      <c r="AI7173"/>
      <c r="AJ7173"/>
      <c r="AK7173"/>
      <c r="AL7173"/>
    </row>
    <row r="7174" spans="3:38" ht="15" customHeight="1" x14ac:dyDescent="0.35">
      <c r="C7174"/>
      <c r="D7174"/>
      <c r="E7174"/>
      <c r="F7174"/>
      <c r="G7174"/>
      <c r="H7174"/>
      <c r="I7174"/>
      <c r="J7174"/>
      <c r="K7174"/>
      <c r="L7174"/>
      <c r="M7174"/>
      <c r="N7174"/>
      <c r="O7174"/>
      <c r="S7174"/>
      <c r="T7174"/>
      <c r="U7174"/>
      <c r="V7174"/>
      <c r="Y7174"/>
      <c r="Z7174"/>
      <c r="AA7174"/>
      <c r="AB7174"/>
      <c r="AC7174"/>
      <c r="AD7174"/>
      <c r="AE7174"/>
      <c r="AF7174"/>
      <c r="AG7174"/>
      <c r="AH7174"/>
      <c r="AI7174"/>
      <c r="AJ7174"/>
      <c r="AK7174"/>
      <c r="AL7174"/>
    </row>
    <row r="7175" spans="3:38" ht="15" customHeight="1" x14ac:dyDescent="0.35">
      <c r="C7175"/>
      <c r="D7175"/>
      <c r="E7175"/>
      <c r="F7175"/>
      <c r="G7175"/>
      <c r="H7175"/>
      <c r="I7175"/>
      <c r="J7175"/>
      <c r="K7175"/>
      <c r="L7175"/>
      <c r="M7175"/>
      <c r="N7175"/>
      <c r="O7175"/>
      <c r="S7175"/>
      <c r="T7175"/>
      <c r="U7175"/>
      <c r="V7175"/>
      <c r="Y7175"/>
      <c r="Z7175"/>
      <c r="AA7175"/>
      <c r="AB7175"/>
      <c r="AC7175"/>
      <c r="AD7175"/>
      <c r="AE7175"/>
      <c r="AF7175"/>
      <c r="AG7175"/>
      <c r="AH7175"/>
      <c r="AI7175"/>
      <c r="AJ7175"/>
      <c r="AK7175"/>
      <c r="AL7175"/>
    </row>
    <row r="7176" spans="3:38" ht="15" customHeight="1" x14ac:dyDescent="0.35">
      <c r="C7176"/>
      <c r="D7176"/>
      <c r="E7176"/>
      <c r="F7176"/>
      <c r="G7176"/>
      <c r="H7176"/>
      <c r="I7176"/>
      <c r="J7176"/>
      <c r="K7176"/>
      <c r="L7176"/>
      <c r="M7176"/>
      <c r="N7176"/>
      <c r="O7176"/>
      <c r="S7176"/>
      <c r="T7176"/>
      <c r="U7176"/>
      <c r="V7176"/>
      <c r="Y7176"/>
      <c r="Z7176"/>
      <c r="AA7176"/>
      <c r="AB7176"/>
      <c r="AC7176"/>
      <c r="AD7176"/>
      <c r="AE7176"/>
      <c r="AF7176"/>
      <c r="AG7176"/>
      <c r="AH7176"/>
      <c r="AI7176"/>
      <c r="AJ7176"/>
      <c r="AK7176"/>
      <c r="AL7176"/>
    </row>
    <row r="7177" spans="3:38" ht="15" customHeight="1" x14ac:dyDescent="0.35">
      <c r="C7177"/>
      <c r="D7177"/>
      <c r="E7177"/>
      <c r="F7177"/>
      <c r="G7177"/>
      <c r="H7177"/>
      <c r="I7177"/>
      <c r="J7177"/>
      <c r="K7177"/>
      <c r="L7177"/>
      <c r="M7177"/>
      <c r="N7177"/>
      <c r="O7177"/>
      <c r="S7177"/>
      <c r="T7177"/>
      <c r="U7177"/>
      <c r="V7177"/>
      <c r="Y7177"/>
      <c r="Z7177"/>
      <c r="AA7177"/>
      <c r="AB7177"/>
      <c r="AC7177"/>
      <c r="AD7177"/>
      <c r="AE7177"/>
      <c r="AF7177"/>
      <c r="AG7177"/>
      <c r="AH7177"/>
      <c r="AI7177"/>
      <c r="AJ7177"/>
      <c r="AK7177"/>
      <c r="AL7177"/>
    </row>
    <row r="7178" spans="3:38" ht="15" customHeight="1" x14ac:dyDescent="0.35">
      <c r="C7178"/>
      <c r="D7178"/>
      <c r="E7178"/>
      <c r="F7178"/>
      <c r="G7178"/>
      <c r="H7178"/>
      <c r="I7178"/>
      <c r="J7178"/>
      <c r="K7178"/>
      <c r="L7178"/>
      <c r="M7178"/>
      <c r="N7178"/>
      <c r="O7178"/>
      <c r="S7178"/>
      <c r="T7178"/>
      <c r="U7178"/>
      <c r="V7178"/>
      <c r="Y7178"/>
      <c r="Z7178"/>
      <c r="AA7178"/>
      <c r="AB7178"/>
      <c r="AC7178"/>
      <c r="AD7178"/>
      <c r="AE7178"/>
      <c r="AF7178"/>
      <c r="AG7178"/>
      <c r="AH7178"/>
      <c r="AI7178"/>
      <c r="AJ7178"/>
      <c r="AK7178"/>
      <c r="AL7178"/>
    </row>
    <row r="7179" spans="3:38" ht="15" customHeight="1" x14ac:dyDescent="0.35">
      <c r="C7179"/>
      <c r="D7179"/>
      <c r="E7179"/>
      <c r="F7179"/>
      <c r="G7179"/>
      <c r="H7179"/>
      <c r="I7179"/>
      <c r="J7179"/>
      <c r="K7179"/>
      <c r="L7179"/>
      <c r="M7179"/>
      <c r="N7179"/>
      <c r="O7179"/>
      <c r="S7179"/>
      <c r="T7179"/>
      <c r="U7179"/>
      <c r="V7179"/>
      <c r="Y7179"/>
      <c r="Z7179"/>
      <c r="AA7179"/>
      <c r="AB7179"/>
      <c r="AC7179"/>
      <c r="AD7179"/>
      <c r="AE7179"/>
      <c r="AF7179"/>
      <c r="AG7179"/>
      <c r="AH7179"/>
      <c r="AI7179"/>
      <c r="AJ7179"/>
      <c r="AK7179"/>
      <c r="AL7179"/>
    </row>
    <row r="7180" spans="3:38" ht="15" customHeight="1" x14ac:dyDescent="0.35">
      <c r="C7180"/>
      <c r="D7180"/>
      <c r="E7180"/>
      <c r="F7180"/>
      <c r="G7180"/>
      <c r="H7180"/>
      <c r="I7180"/>
      <c r="J7180"/>
      <c r="K7180"/>
      <c r="L7180"/>
      <c r="M7180"/>
      <c r="N7180"/>
      <c r="O7180"/>
      <c r="S7180"/>
      <c r="T7180"/>
      <c r="U7180"/>
      <c r="V7180"/>
      <c r="Y7180"/>
      <c r="Z7180"/>
      <c r="AA7180"/>
      <c r="AB7180"/>
      <c r="AC7180"/>
      <c r="AD7180"/>
      <c r="AE7180"/>
      <c r="AF7180"/>
      <c r="AG7180"/>
      <c r="AH7180"/>
      <c r="AI7180"/>
      <c r="AJ7180"/>
      <c r="AK7180"/>
      <c r="AL7180"/>
    </row>
    <row r="7181" spans="3:38" ht="15" customHeight="1" x14ac:dyDescent="0.35">
      <c r="C7181"/>
      <c r="D7181"/>
      <c r="E7181"/>
      <c r="F7181"/>
      <c r="G7181"/>
      <c r="H7181"/>
      <c r="I7181"/>
      <c r="J7181"/>
      <c r="K7181"/>
      <c r="L7181"/>
      <c r="M7181"/>
      <c r="N7181"/>
      <c r="O7181"/>
      <c r="S7181"/>
      <c r="T7181"/>
      <c r="U7181"/>
      <c r="V7181"/>
      <c r="Y7181"/>
      <c r="Z7181"/>
      <c r="AA7181"/>
      <c r="AB7181"/>
      <c r="AC7181"/>
      <c r="AD7181"/>
      <c r="AE7181"/>
      <c r="AF7181"/>
      <c r="AG7181"/>
      <c r="AH7181"/>
      <c r="AI7181"/>
      <c r="AJ7181"/>
      <c r="AK7181"/>
      <c r="AL7181"/>
    </row>
    <row r="7182" spans="3:38" ht="15" customHeight="1" x14ac:dyDescent="0.35">
      <c r="C7182"/>
      <c r="D7182"/>
      <c r="E7182"/>
      <c r="F7182"/>
      <c r="G7182"/>
      <c r="H7182"/>
      <c r="I7182"/>
      <c r="J7182"/>
      <c r="K7182"/>
      <c r="L7182"/>
      <c r="M7182"/>
      <c r="N7182"/>
      <c r="O7182"/>
      <c r="S7182"/>
      <c r="T7182"/>
      <c r="U7182"/>
      <c r="V7182"/>
      <c r="Y7182"/>
      <c r="Z7182"/>
      <c r="AA7182"/>
      <c r="AB7182"/>
      <c r="AC7182"/>
      <c r="AD7182"/>
      <c r="AE7182"/>
      <c r="AF7182"/>
      <c r="AG7182"/>
      <c r="AH7182"/>
      <c r="AI7182"/>
      <c r="AJ7182"/>
      <c r="AK7182"/>
      <c r="AL7182"/>
    </row>
    <row r="7183" spans="3:38" ht="15" customHeight="1" x14ac:dyDescent="0.35">
      <c r="C7183"/>
      <c r="D7183"/>
      <c r="E7183"/>
      <c r="F7183"/>
      <c r="G7183"/>
      <c r="H7183"/>
      <c r="I7183"/>
      <c r="J7183"/>
      <c r="K7183"/>
      <c r="L7183"/>
      <c r="M7183"/>
      <c r="N7183"/>
      <c r="O7183"/>
      <c r="S7183"/>
      <c r="T7183"/>
      <c r="U7183"/>
      <c r="V7183"/>
      <c r="Y7183"/>
      <c r="Z7183"/>
      <c r="AA7183"/>
      <c r="AB7183"/>
      <c r="AC7183"/>
      <c r="AD7183"/>
      <c r="AE7183"/>
      <c r="AF7183"/>
      <c r="AG7183"/>
      <c r="AH7183"/>
      <c r="AI7183"/>
      <c r="AJ7183"/>
      <c r="AK7183"/>
      <c r="AL7183"/>
    </row>
    <row r="7184" spans="3:38" ht="15" customHeight="1" x14ac:dyDescent="0.35">
      <c r="C7184"/>
      <c r="D7184"/>
      <c r="E7184"/>
      <c r="F7184"/>
      <c r="G7184"/>
      <c r="H7184"/>
      <c r="I7184"/>
      <c r="J7184"/>
      <c r="K7184"/>
      <c r="L7184"/>
      <c r="M7184"/>
      <c r="N7184"/>
      <c r="O7184"/>
      <c r="S7184"/>
      <c r="T7184"/>
      <c r="U7184"/>
      <c r="V7184"/>
      <c r="Y7184"/>
      <c r="Z7184"/>
      <c r="AA7184"/>
      <c r="AB7184"/>
      <c r="AC7184"/>
      <c r="AD7184"/>
      <c r="AE7184"/>
      <c r="AF7184"/>
      <c r="AG7184"/>
      <c r="AH7184"/>
      <c r="AI7184"/>
      <c r="AJ7184"/>
      <c r="AK7184"/>
      <c r="AL7184"/>
    </row>
    <row r="7185" spans="3:38" ht="15" customHeight="1" x14ac:dyDescent="0.35">
      <c r="C7185"/>
      <c r="D7185"/>
      <c r="E7185"/>
      <c r="F7185"/>
      <c r="G7185"/>
      <c r="H7185"/>
      <c r="I7185"/>
      <c r="J7185"/>
      <c r="K7185"/>
      <c r="L7185"/>
      <c r="M7185"/>
      <c r="N7185"/>
      <c r="O7185"/>
      <c r="S7185"/>
      <c r="T7185"/>
      <c r="U7185"/>
      <c r="V7185"/>
      <c r="Y7185"/>
      <c r="Z7185"/>
      <c r="AA7185"/>
      <c r="AB7185"/>
      <c r="AC7185"/>
      <c r="AD7185"/>
      <c r="AE7185"/>
      <c r="AF7185"/>
      <c r="AG7185"/>
      <c r="AH7185"/>
      <c r="AI7185"/>
      <c r="AJ7185"/>
      <c r="AK7185"/>
      <c r="AL7185"/>
    </row>
    <row r="7186" spans="3:38" ht="15" customHeight="1" x14ac:dyDescent="0.35">
      <c r="C7186"/>
      <c r="D7186"/>
      <c r="E7186"/>
      <c r="F7186"/>
      <c r="G7186"/>
      <c r="H7186"/>
      <c r="I7186"/>
      <c r="J7186"/>
      <c r="K7186"/>
      <c r="L7186"/>
      <c r="M7186"/>
      <c r="N7186"/>
      <c r="O7186"/>
      <c r="S7186"/>
      <c r="T7186"/>
      <c r="U7186"/>
      <c r="V7186"/>
      <c r="Y7186"/>
      <c r="Z7186"/>
      <c r="AA7186"/>
      <c r="AB7186"/>
      <c r="AC7186"/>
      <c r="AD7186"/>
      <c r="AE7186"/>
      <c r="AF7186"/>
      <c r="AG7186"/>
      <c r="AH7186"/>
      <c r="AI7186"/>
      <c r="AJ7186"/>
      <c r="AK7186"/>
      <c r="AL7186"/>
    </row>
    <row r="7187" spans="3:38" ht="15" customHeight="1" x14ac:dyDescent="0.35">
      <c r="C7187"/>
      <c r="D7187"/>
      <c r="E7187"/>
      <c r="F7187"/>
      <c r="G7187"/>
      <c r="H7187"/>
      <c r="I7187"/>
      <c r="J7187"/>
      <c r="K7187"/>
      <c r="L7187"/>
      <c r="M7187"/>
      <c r="N7187"/>
      <c r="O7187"/>
      <c r="S7187"/>
      <c r="T7187"/>
      <c r="U7187"/>
      <c r="V7187"/>
      <c r="Y7187"/>
      <c r="Z7187"/>
      <c r="AA7187"/>
      <c r="AB7187"/>
      <c r="AC7187"/>
      <c r="AD7187"/>
      <c r="AE7187"/>
      <c r="AF7187"/>
      <c r="AG7187"/>
      <c r="AH7187"/>
      <c r="AI7187"/>
      <c r="AJ7187"/>
      <c r="AK7187"/>
      <c r="AL7187"/>
    </row>
    <row r="7188" spans="3:38" ht="15" customHeight="1" x14ac:dyDescent="0.35">
      <c r="C7188"/>
      <c r="D7188"/>
      <c r="E7188"/>
      <c r="F7188"/>
      <c r="G7188"/>
      <c r="H7188"/>
      <c r="I7188"/>
      <c r="J7188"/>
      <c r="K7188"/>
      <c r="L7188"/>
      <c r="M7188"/>
      <c r="N7188"/>
      <c r="O7188"/>
      <c r="S7188"/>
      <c r="T7188"/>
      <c r="U7188"/>
      <c r="V7188"/>
      <c r="Y7188"/>
      <c r="Z7188"/>
      <c r="AA7188"/>
      <c r="AB7188"/>
      <c r="AC7188"/>
      <c r="AD7188"/>
      <c r="AE7188"/>
      <c r="AF7188"/>
      <c r="AG7188"/>
      <c r="AH7188"/>
      <c r="AI7188"/>
      <c r="AJ7188"/>
      <c r="AK7188"/>
      <c r="AL7188"/>
    </row>
    <row r="7189" spans="3:38" ht="15" customHeight="1" x14ac:dyDescent="0.35">
      <c r="C7189"/>
      <c r="D7189"/>
      <c r="E7189"/>
      <c r="F7189"/>
      <c r="G7189"/>
      <c r="H7189"/>
      <c r="I7189"/>
      <c r="J7189"/>
      <c r="K7189"/>
      <c r="L7189"/>
      <c r="M7189"/>
      <c r="N7189"/>
      <c r="O7189"/>
      <c r="S7189"/>
      <c r="T7189"/>
      <c r="U7189"/>
      <c r="V7189"/>
      <c r="Y7189"/>
      <c r="Z7189"/>
      <c r="AA7189"/>
      <c r="AB7189"/>
      <c r="AC7189"/>
      <c r="AD7189"/>
      <c r="AE7189"/>
      <c r="AF7189"/>
      <c r="AG7189"/>
      <c r="AH7189"/>
      <c r="AI7189"/>
      <c r="AJ7189"/>
      <c r="AK7189"/>
      <c r="AL7189"/>
    </row>
    <row r="7190" spans="3:38" ht="15" customHeight="1" x14ac:dyDescent="0.35">
      <c r="C7190"/>
      <c r="D7190"/>
      <c r="E7190"/>
      <c r="F7190"/>
      <c r="G7190"/>
      <c r="H7190"/>
      <c r="I7190"/>
      <c r="J7190"/>
      <c r="K7190"/>
      <c r="L7190"/>
      <c r="M7190"/>
      <c r="N7190"/>
      <c r="O7190"/>
      <c r="S7190"/>
      <c r="T7190"/>
      <c r="U7190"/>
      <c r="V7190"/>
      <c r="Y7190"/>
      <c r="Z7190"/>
      <c r="AA7190"/>
      <c r="AB7190"/>
      <c r="AC7190"/>
      <c r="AD7190"/>
      <c r="AE7190"/>
      <c r="AF7190"/>
      <c r="AG7190"/>
      <c r="AH7190"/>
      <c r="AI7190"/>
      <c r="AJ7190"/>
      <c r="AK7190"/>
      <c r="AL7190"/>
    </row>
    <row r="7191" spans="3:38" ht="15" customHeight="1" x14ac:dyDescent="0.35">
      <c r="C7191"/>
      <c r="D7191"/>
      <c r="E7191"/>
      <c r="F7191"/>
      <c r="G7191"/>
      <c r="H7191"/>
      <c r="I7191"/>
      <c r="J7191"/>
      <c r="K7191"/>
      <c r="L7191"/>
      <c r="M7191"/>
      <c r="N7191"/>
      <c r="O7191"/>
      <c r="S7191"/>
      <c r="T7191"/>
      <c r="U7191"/>
      <c r="V7191"/>
      <c r="Y7191"/>
      <c r="Z7191"/>
      <c r="AA7191"/>
      <c r="AB7191"/>
      <c r="AC7191"/>
      <c r="AD7191"/>
      <c r="AE7191"/>
      <c r="AF7191"/>
      <c r="AG7191"/>
      <c r="AH7191"/>
      <c r="AI7191"/>
      <c r="AJ7191"/>
      <c r="AK7191"/>
      <c r="AL7191"/>
    </row>
    <row r="7192" spans="3:38" ht="15" customHeight="1" x14ac:dyDescent="0.35">
      <c r="C7192"/>
      <c r="D7192"/>
      <c r="E7192"/>
      <c r="F7192"/>
      <c r="G7192"/>
      <c r="H7192"/>
      <c r="I7192"/>
      <c r="J7192"/>
      <c r="K7192"/>
      <c r="L7192"/>
      <c r="M7192"/>
      <c r="N7192"/>
      <c r="O7192"/>
      <c r="S7192"/>
      <c r="T7192"/>
      <c r="U7192"/>
      <c r="V7192"/>
      <c r="Y7192"/>
      <c r="Z7192"/>
      <c r="AA7192"/>
      <c r="AB7192"/>
      <c r="AC7192"/>
      <c r="AD7192"/>
      <c r="AE7192"/>
      <c r="AF7192"/>
      <c r="AG7192"/>
      <c r="AH7192"/>
      <c r="AI7192"/>
      <c r="AJ7192"/>
      <c r="AK7192"/>
      <c r="AL7192"/>
    </row>
    <row r="7193" spans="3:38" ht="15" customHeight="1" x14ac:dyDescent="0.35">
      <c r="C7193"/>
      <c r="D7193"/>
      <c r="E7193"/>
      <c r="F7193"/>
      <c r="G7193"/>
      <c r="H7193"/>
      <c r="I7193"/>
      <c r="J7193"/>
      <c r="K7193"/>
      <c r="L7193"/>
      <c r="M7193"/>
      <c r="N7193"/>
      <c r="O7193"/>
      <c r="S7193"/>
      <c r="T7193"/>
      <c r="U7193"/>
      <c r="V7193"/>
      <c r="Y7193"/>
      <c r="Z7193"/>
      <c r="AA7193"/>
      <c r="AB7193"/>
      <c r="AC7193"/>
      <c r="AD7193"/>
      <c r="AE7193"/>
      <c r="AF7193"/>
      <c r="AG7193"/>
      <c r="AH7193"/>
      <c r="AI7193"/>
      <c r="AJ7193"/>
      <c r="AK7193"/>
      <c r="AL7193"/>
    </row>
    <row r="7194" spans="3:38" ht="15" customHeight="1" x14ac:dyDescent="0.35">
      <c r="C7194"/>
      <c r="D7194"/>
      <c r="E7194"/>
      <c r="F7194"/>
      <c r="G7194"/>
      <c r="H7194"/>
      <c r="I7194"/>
      <c r="J7194"/>
      <c r="K7194"/>
      <c r="L7194"/>
      <c r="M7194"/>
      <c r="N7194"/>
      <c r="O7194"/>
      <c r="S7194"/>
      <c r="T7194"/>
      <c r="U7194"/>
      <c r="V7194"/>
      <c r="Y7194"/>
      <c r="Z7194"/>
      <c r="AA7194"/>
      <c r="AB7194"/>
      <c r="AC7194"/>
      <c r="AD7194"/>
      <c r="AE7194"/>
      <c r="AF7194"/>
      <c r="AG7194"/>
      <c r="AH7194"/>
      <c r="AI7194"/>
      <c r="AJ7194"/>
      <c r="AK7194"/>
      <c r="AL7194"/>
    </row>
    <row r="7195" spans="3:38" ht="15" customHeight="1" x14ac:dyDescent="0.35">
      <c r="C7195"/>
      <c r="D7195"/>
      <c r="E7195"/>
      <c r="F7195"/>
      <c r="G7195"/>
      <c r="H7195"/>
      <c r="I7195"/>
      <c r="J7195"/>
      <c r="K7195"/>
      <c r="L7195"/>
      <c r="M7195"/>
      <c r="N7195"/>
      <c r="O7195"/>
      <c r="S7195"/>
      <c r="T7195"/>
      <c r="U7195"/>
      <c r="V7195"/>
      <c r="Y7195"/>
      <c r="Z7195"/>
      <c r="AA7195"/>
      <c r="AB7195"/>
      <c r="AC7195"/>
      <c r="AD7195"/>
      <c r="AE7195"/>
      <c r="AF7195"/>
      <c r="AG7195"/>
      <c r="AH7195"/>
      <c r="AI7195"/>
      <c r="AJ7195"/>
      <c r="AK7195"/>
      <c r="AL7195"/>
    </row>
    <row r="7196" spans="3:38" ht="15" customHeight="1" x14ac:dyDescent="0.35">
      <c r="C7196"/>
      <c r="D7196"/>
      <c r="E7196"/>
      <c r="F7196"/>
      <c r="G7196"/>
      <c r="H7196"/>
      <c r="I7196"/>
      <c r="J7196"/>
      <c r="K7196"/>
      <c r="L7196"/>
      <c r="M7196"/>
      <c r="N7196"/>
      <c r="O7196"/>
      <c r="S7196"/>
      <c r="T7196"/>
      <c r="U7196"/>
      <c r="V7196"/>
      <c r="Y7196"/>
      <c r="Z7196"/>
      <c r="AA7196"/>
      <c r="AB7196"/>
      <c r="AC7196"/>
      <c r="AD7196"/>
      <c r="AE7196"/>
      <c r="AF7196"/>
      <c r="AG7196"/>
      <c r="AH7196"/>
      <c r="AI7196"/>
      <c r="AJ7196"/>
      <c r="AK7196"/>
      <c r="AL7196"/>
    </row>
    <row r="7197" spans="3:38" ht="15" customHeight="1" x14ac:dyDescent="0.35">
      <c r="C7197"/>
      <c r="D7197"/>
      <c r="E7197"/>
      <c r="F7197"/>
      <c r="G7197"/>
      <c r="H7197"/>
      <c r="I7197"/>
      <c r="J7197"/>
      <c r="K7197"/>
      <c r="L7197"/>
      <c r="M7197"/>
      <c r="N7197"/>
      <c r="O7197"/>
      <c r="S7197"/>
      <c r="T7197"/>
      <c r="U7197"/>
      <c r="V7197"/>
      <c r="Y7197"/>
      <c r="Z7197"/>
      <c r="AA7197"/>
      <c r="AB7197"/>
      <c r="AC7197"/>
      <c r="AD7197"/>
      <c r="AE7197"/>
      <c r="AF7197"/>
      <c r="AG7197"/>
      <c r="AH7197"/>
      <c r="AI7197"/>
      <c r="AJ7197"/>
      <c r="AK7197"/>
      <c r="AL7197"/>
    </row>
    <row r="7198" spans="3:38" ht="15" customHeight="1" x14ac:dyDescent="0.35">
      <c r="C7198"/>
      <c r="D7198"/>
      <c r="E7198"/>
      <c r="F7198"/>
      <c r="G7198"/>
      <c r="H7198"/>
      <c r="I7198"/>
      <c r="J7198"/>
      <c r="K7198"/>
      <c r="L7198"/>
      <c r="M7198"/>
      <c r="N7198"/>
      <c r="O7198"/>
      <c r="S7198"/>
      <c r="T7198"/>
      <c r="U7198"/>
      <c r="V7198"/>
      <c r="Y7198"/>
      <c r="Z7198"/>
      <c r="AA7198"/>
      <c r="AB7198"/>
      <c r="AC7198"/>
      <c r="AD7198"/>
      <c r="AE7198"/>
      <c r="AF7198"/>
      <c r="AG7198"/>
      <c r="AH7198"/>
      <c r="AI7198"/>
      <c r="AJ7198"/>
      <c r="AK7198"/>
      <c r="AL7198"/>
    </row>
    <row r="7199" spans="3:38" ht="15" customHeight="1" x14ac:dyDescent="0.35">
      <c r="C7199"/>
      <c r="D7199"/>
      <c r="E7199"/>
      <c r="F7199"/>
      <c r="G7199"/>
      <c r="H7199"/>
      <c r="I7199"/>
      <c r="J7199"/>
      <c r="K7199"/>
      <c r="L7199"/>
      <c r="M7199"/>
      <c r="N7199"/>
      <c r="O7199"/>
      <c r="S7199"/>
      <c r="T7199"/>
      <c r="U7199"/>
      <c r="V7199"/>
      <c r="Y7199"/>
      <c r="Z7199"/>
      <c r="AA7199"/>
      <c r="AB7199"/>
      <c r="AC7199"/>
      <c r="AD7199"/>
      <c r="AE7199"/>
      <c r="AF7199"/>
      <c r="AG7199"/>
      <c r="AH7199"/>
      <c r="AI7199"/>
      <c r="AJ7199"/>
      <c r="AK7199"/>
      <c r="AL7199"/>
    </row>
    <row r="7200" spans="3:38" ht="15" customHeight="1" x14ac:dyDescent="0.35">
      <c r="C7200"/>
      <c r="D7200"/>
      <c r="E7200"/>
      <c r="F7200"/>
      <c r="G7200"/>
      <c r="H7200"/>
      <c r="I7200"/>
      <c r="J7200"/>
      <c r="K7200"/>
      <c r="L7200"/>
      <c r="M7200"/>
      <c r="N7200"/>
      <c r="O7200"/>
      <c r="S7200"/>
      <c r="T7200"/>
      <c r="U7200"/>
      <c r="V7200"/>
      <c r="Y7200"/>
      <c r="Z7200"/>
      <c r="AA7200"/>
      <c r="AB7200"/>
      <c r="AC7200"/>
      <c r="AD7200"/>
      <c r="AE7200"/>
      <c r="AF7200"/>
      <c r="AG7200"/>
      <c r="AH7200"/>
      <c r="AI7200"/>
      <c r="AJ7200"/>
      <c r="AK7200"/>
      <c r="AL7200"/>
    </row>
    <row r="7201" spans="3:38" ht="15" customHeight="1" x14ac:dyDescent="0.35">
      <c r="C7201"/>
      <c r="D7201"/>
      <c r="E7201"/>
      <c r="F7201"/>
      <c r="G7201"/>
      <c r="H7201"/>
      <c r="I7201"/>
      <c r="J7201"/>
      <c r="K7201"/>
      <c r="L7201"/>
      <c r="M7201"/>
      <c r="N7201"/>
      <c r="O7201"/>
      <c r="S7201"/>
      <c r="T7201"/>
      <c r="U7201"/>
      <c r="V7201"/>
      <c r="Y7201"/>
      <c r="Z7201"/>
      <c r="AA7201"/>
      <c r="AB7201"/>
      <c r="AC7201"/>
      <c r="AD7201"/>
      <c r="AE7201"/>
      <c r="AF7201"/>
      <c r="AG7201"/>
      <c r="AH7201"/>
      <c r="AI7201"/>
      <c r="AJ7201"/>
      <c r="AK7201"/>
      <c r="AL7201"/>
    </row>
    <row r="7202" spans="3:38" ht="15" customHeight="1" x14ac:dyDescent="0.35">
      <c r="C7202"/>
      <c r="D7202"/>
      <c r="E7202"/>
      <c r="F7202"/>
      <c r="G7202"/>
      <c r="H7202"/>
      <c r="I7202"/>
      <c r="J7202"/>
      <c r="K7202"/>
      <c r="L7202"/>
      <c r="M7202"/>
      <c r="N7202"/>
      <c r="O7202"/>
      <c r="S7202"/>
      <c r="T7202"/>
      <c r="U7202"/>
      <c r="V7202"/>
      <c r="Y7202"/>
      <c r="Z7202"/>
      <c r="AA7202"/>
      <c r="AB7202"/>
      <c r="AC7202"/>
      <c r="AD7202"/>
      <c r="AE7202"/>
      <c r="AF7202"/>
      <c r="AG7202"/>
      <c r="AH7202"/>
      <c r="AI7202"/>
      <c r="AJ7202"/>
      <c r="AK7202"/>
      <c r="AL7202"/>
    </row>
    <row r="7203" spans="3:38" ht="15" customHeight="1" x14ac:dyDescent="0.35">
      <c r="C7203"/>
      <c r="D7203"/>
      <c r="E7203"/>
      <c r="F7203"/>
      <c r="G7203"/>
      <c r="H7203"/>
      <c r="I7203"/>
      <c r="J7203"/>
      <c r="K7203"/>
      <c r="L7203"/>
      <c r="M7203"/>
      <c r="N7203"/>
      <c r="O7203"/>
      <c r="S7203"/>
      <c r="T7203"/>
      <c r="U7203"/>
      <c r="V7203"/>
      <c r="Y7203"/>
      <c r="Z7203"/>
      <c r="AA7203"/>
      <c r="AB7203"/>
      <c r="AC7203"/>
      <c r="AD7203"/>
      <c r="AE7203"/>
      <c r="AF7203"/>
      <c r="AG7203"/>
      <c r="AH7203"/>
      <c r="AI7203"/>
      <c r="AJ7203"/>
      <c r="AK7203"/>
      <c r="AL7203"/>
    </row>
    <row r="7204" spans="3:38" ht="15" customHeight="1" x14ac:dyDescent="0.35">
      <c r="C7204"/>
      <c r="D7204"/>
      <c r="E7204"/>
      <c r="F7204"/>
      <c r="G7204"/>
      <c r="H7204"/>
      <c r="I7204"/>
      <c r="J7204"/>
      <c r="K7204"/>
      <c r="L7204"/>
      <c r="M7204"/>
      <c r="N7204"/>
      <c r="O7204"/>
      <c r="S7204"/>
      <c r="T7204"/>
      <c r="U7204"/>
      <c r="V7204"/>
      <c r="Y7204"/>
      <c r="Z7204"/>
      <c r="AA7204"/>
      <c r="AB7204"/>
      <c r="AC7204"/>
      <c r="AD7204"/>
      <c r="AE7204"/>
      <c r="AF7204"/>
      <c r="AG7204"/>
      <c r="AH7204"/>
      <c r="AI7204"/>
      <c r="AJ7204"/>
      <c r="AK7204"/>
      <c r="AL7204"/>
    </row>
    <row r="7205" spans="3:38" ht="15" customHeight="1" x14ac:dyDescent="0.35">
      <c r="C7205"/>
      <c r="D7205"/>
      <c r="E7205"/>
      <c r="F7205"/>
      <c r="G7205"/>
      <c r="H7205"/>
      <c r="I7205"/>
      <c r="J7205"/>
      <c r="K7205"/>
      <c r="L7205"/>
      <c r="M7205"/>
      <c r="N7205"/>
      <c r="O7205"/>
      <c r="S7205"/>
      <c r="T7205"/>
      <c r="U7205"/>
      <c r="V7205"/>
      <c r="Y7205"/>
      <c r="Z7205"/>
      <c r="AA7205"/>
      <c r="AB7205"/>
      <c r="AC7205"/>
      <c r="AD7205"/>
      <c r="AE7205"/>
      <c r="AF7205"/>
      <c r="AG7205"/>
      <c r="AH7205"/>
      <c r="AI7205"/>
      <c r="AJ7205"/>
      <c r="AK7205"/>
      <c r="AL7205"/>
    </row>
    <row r="7206" spans="3:38" ht="15" customHeight="1" x14ac:dyDescent="0.35">
      <c r="C7206"/>
      <c r="D7206"/>
      <c r="E7206"/>
      <c r="F7206"/>
      <c r="G7206"/>
      <c r="H7206"/>
      <c r="I7206"/>
      <c r="J7206"/>
      <c r="K7206"/>
      <c r="L7206"/>
      <c r="M7206"/>
      <c r="N7206"/>
      <c r="O7206"/>
      <c r="S7206"/>
      <c r="T7206"/>
      <c r="U7206"/>
      <c r="V7206"/>
      <c r="Y7206"/>
      <c r="Z7206"/>
      <c r="AA7206"/>
      <c r="AB7206"/>
      <c r="AC7206"/>
      <c r="AD7206"/>
      <c r="AE7206"/>
      <c r="AF7206"/>
      <c r="AG7206"/>
      <c r="AH7206"/>
      <c r="AI7206"/>
      <c r="AJ7206"/>
      <c r="AK7206"/>
      <c r="AL7206"/>
    </row>
    <row r="7207" spans="3:38" ht="15" customHeight="1" x14ac:dyDescent="0.35">
      <c r="C7207"/>
      <c r="D7207"/>
      <c r="E7207"/>
      <c r="F7207"/>
      <c r="G7207"/>
      <c r="H7207"/>
      <c r="I7207"/>
      <c r="J7207"/>
      <c r="K7207"/>
      <c r="L7207"/>
      <c r="M7207"/>
      <c r="N7207"/>
      <c r="O7207"/>
      <c r="S7207"/>
      <c r="T7207"/>
      <c r="U7207"/>
      <c r="V7207"/>
      <c r="Y7207"/>
      <c r="Z7207"/>
      <c r="AA7207"/>
      <c r="AB7207"/>
      <c r="AC7207"/>
      <c r="AD7207"/>
      <c r="AE7207"/>
      <c r="AF7207"/>
      <c r="AG7207"/>
      <c r="AH7207"/>
      <c r="AI7207"/>
      <c r="AJ7207"/>
      <c r="AK7207"/>
      <c r="AL7207"/>
    </row>
    <row r="7208" spans="3:38" ht="15" customHeight="1" x14ac:dyDescent="0.35">
      <c r="C7208"/>
      <c r="D7208"/>
      <c r="E7208"/>
      <c r="F7208"/>
      <c r="G7208"/>
      <c r="H7208"/>
      <c r="I7208"/>
      <c r="J7208"/>
      <c r="K7208"/>
      <c r="L7208"/>
      <c r="M7208"/>
      <c r="N7208"/>
      <c r="O7208"/>
      <c r="S7208"/>
      <c r="T7208"/>
      <c r="U7208"/>
      <c r="V7208"/>
      <c r="Y7208"/>
      <c r="Z7208"/>
      <c r="AA7208"/>
      <c r="AB7208"/>
      <c r="AC7208"/>
      <c r="AD7208"/>
      <c r="AE7208"/>
      <c r="AF7208"/>
      <c r="AG7208"/>
      <c r="AH7208"/>
      <c r="AI7208"/>
      <c r="AJ7208"/>
      <c r="AK7208"/>
      <c r="AL7208"/>
    </row>
    <row r="7209" spans="3:38" ht="15" customHeight="1" x14ac:dyDescent="0.35">
      <c r="C7209"/>
      <c r="D7209"/>
      <c r="E7209"/>
      <c r="F7209"/>
      <c r="G7209"/>
      <c r="H7209"/>
      <c r="I7209"/>
      <c r="J7209"/>
      <c r="K7209"/>
      <c r="L7209"/>
      <c r="M7209"/>
      <c r="N7209"/>
      <c r="O7209"/>
      <c r="S7209"/>
      <c r="T7209"/>
      <c r="U7209"/>
      <c r="V7209"/>
      <c r="Y7209"/>
      <c r="Z7209"/>
      <c r="AA7209"/>
      <c r="AB7209"/>
      <c r="AC7209"/>
      <c r="AD7209"/>
      <c r="AE7209"/>
      <c r="AF7209"/>
      <c r="AG7209"/>
      <c r="AH7209"/>
      <c r="AI7209"/>
      <c r="AJ7209"/>
      <c r="AK7209"/>
      <c r="AL7209"/>
    </row>
    <row r="7210" spans="3:38" ht="15" customHeight="1" x14ac:dyDescent="0.35">
      <c r="C7210"/>
      <c r="D7210"/>
      <c r="E7210"/>
      <c r="F7210"/>
      <c r="G7210"/>
      <c r="H7210"/>
      <c r="I7210"/>
      <c r="J7210"/>
      <c r="K7210"/>
      <c r="L7210"/>
      <c r="M7210"/>
      <c r="N7210"/>
      <c r="O7210"/>
      <c r="S7210"/>
      <c r="T7210"/>
      <c r="U7210"/>
      <c r="V7210"/>
      <c r="Y7210"/>
      <c r="Z7210"/>
      <c r="AA7210"/>
      <c r="AB7210"/>
      <c r="AC7210"/>
      <c r="AD7210"/>
      <c r="AE7210"/>
      <c r="AF7210"/>
      <c r="AG7210"/>
      <c r="AH7210"/>
      <c r="AI7210"/>
      <c r="AJ7210"/>
      <c r="AK7210"/>
      <c r="AL7210"/>
    </row>
    <row r="7211" spans="3:38" ht="15" customHeight="1" x14ac:dyDescent="0.35">
      <c r="C7211"/>
      <c r="D7211"/>
      <c r="E7211"/>
      <c r="F7211"/>
      <c r="G7211"/>
      <c r="H7211"/>
      <c r="I7211"/>
      <c r="J7211"/>
      <c r="K7211"/>
      <c r="L7211"/>
      <c r="M7211"/>
      <c r="N7211"/>
      <c r="O7211"/>
      <c r="S7211"/>
      <c r="T7211"/>
      <c r="U7211"/>
      <c r="V7211"/>
      <c r="Y7211"/>
      <c r="Z7211"/>
      <c r="AA7211"/>
      <c r="AB7211"/>
      <c r="AC7211"/>
      <c r="AD7211"/>
      <c r="AE7211"/>
      <c r="AF7211"/>
      <c r="AG7211"/>
      <c r="AH7211"/>
      <c r="AI7211"/>
      <c r="AJ7211"/>
      <c r="AK7211"/>
      <c r="AL7211"/>
    </row>
    <row r="7212" spans="3:38" ht="15" customHeight="1" x14ac:dyDescent="0.35">
      <c r="C7212"/>
      <c r="D7212"/>
      <c r="E7212"/>
      <c r="F7212"/>
      <c r="G7212"/>
      <c r="H7212"/>
      <c r="I7212"/>
      <c r="J7212"/>
      <c r="K7212"/>
      <c r="L7212"/>
      <c r="M7212"/>
      <c r="N7212"/>
      <c r="O7212"/>
      <c r="S7212"/>
      <c r="T7212"/>
      <c r="U7212"/>
      <c r="V7212"/>
      <c r="Y7212"/>
      <c r="Z7212"/>
      <c r="AA7212"/>
      <c r="AB7212"/>
      <c r="AC7212"/>
      <c r="AD7212"/>
      <c r="AE7212"/>
      <c r="AF7212"/>
      <c r="AG7212"/>
      <c r="AH7212"/>
      <c r="AI7212"/>
      <c r="AJ7212"/>
      <c r="AK7212"/>
      <c r="AL7212"/>
    </row>
    <row r="7213" spans="3:38" ht="15" customHeight="1" x14ac:dyDescent="0.35">
      <c r="C7213"/>
      <c r="D7213"/>
      <c r="E7213"/>
      <c r="F7213"/>
      <c r="G7213"/>
      <c r="H7213"/>
      <c r="I7213"/>
      <c r="J7213"/>
      <c r="K7213"/>
      <c r="L7213"/>
      <c r="M7213"/>
      <c r="N7213"/>
      <c r="O7213"/>
      <c r="S7213"/>
      <c r="T7213"/>
      <c r="U7213"/>
      <c r="V7213"/>
      <c r="Y7213"/>
      <c r="Z7213"/>
      <c r="AA7213"/>
      <c r="AB7213"/>
      <c r="AC7213"/>
      <c r="AD7213"/>
      <c r="AE7213"/>
      <c r="AF7213"/>
      <c r="AG7213"/>
      <c r="AH7213"/>
      <c r="AI7213"/>
      <c r="AJ7213"/>
      <c r="AK7213"/>
      <c r="AL7213"/>
    </row>
    <row r="7214" spans="3:38" ht="15" customHeight="1" x14ac:dyDescent="0.35">
      <c r="C7214"/>
      <c r="D7214"/>
      <c r="E7214"/>
      <c r="F7214"/>
      <c r="G7214"/>
      <c r="H7214"/>
      <c r="I7214"/>
      <c r="J7214"/>
      <c r="K7214"/>
      <c r="L7214"/>
      <c r="M7214"/>
      <c r="N7214"/>
      <c r="O7214"/>
      <c r="S7214"/>
      <c r="T7214"/>
      <c r="U7214"/>
      <c r="V7214"/>
      <c r="Y7214"/>
      <c r="Z7214"/>
      <c r="AA7214"/>
      <c r="AB7214"/>
      <c r="AC7214"/>
      <c r="AD7214"/>
      <c r="AE7214"/>
      <c r="AF7214"/>
      <c r="AG7214"/>
      <c r="AH7214"/>
      <c r="AI7214"/>
      <c r="AJ7214"/>
      <c r="AK7214"/>
      <c r="AL7214"/>
    </row>
    <row r="7215" spans="3:38" ht="15" customHeight="1" x14ac:dyDescent="0.35">
      <c r="C7215"/>
      <c r="D7215"/>
      <c r="E7215"/>
      <c r="F7215"/>
      <c r="G7215"/>
      <c r="H7215"/>
      <c r="I7215"/>
      <c r="J7215"/>
      <c r="K7215"/>
      <c r="L7215"/>
      <c r="M7215"/>
      <c r="N7215"/>
      <c r="O7215"/>
      <c r="S7215"/>
      <c r="T7215"/>
      <c r="U7215"/>
      <c r="V7215"/>
      <c r="Y7215"/>
      <c r="Z7215"/>
      <c r="AA7215"/>
      <c r="AB7215"/>
      <c r="AC7215"/>
      <c r="AD7215"/>
      <c r="AE7215"/>
      <c r="AF7215"/>
      <c r="AG7215"/>
      <c r="AH7215"/>
      <c r="AI7215"/>
      <c r="AJ7215"/>
      <c r="AK7215"/>
      <c r="AL7215"/>
    </row>
    <row r="7216" spans="3:38" ht="15" customHeight="1" x14ac:dyDescent="0.35">
      <c r="C7216"/>
      <c r="D7216"/>
      <c r="E7216"/>
      <c r="F7216"/>
      <c r="G7216"/>
      <c r="H7216"/>
      <c r="I7216"/>
      <c r="J7216"/>
      <c r="K7216"/>
      <c r="L7216"/>
      <c r="M7216"/>
      <c r="N7216"/>
      <c r="O7216"/>
      <c r="S7216"/>
      <c r="T7216"/>
      <c r="U7216"/>
      <c r="V7216"/>
      <c r="Y7216"/>
      <c r="Z7216"/>
      <c r="AA7216"/>
      <c r="AB7216"/>
      <c r="AC7216"/>
      <c r="AD7216"/>
      <c r="AE7216"/>
      <c r="AF7216"/>
      <c r="AG7216"/>
      <c r="AH7216"/>
      <c r="AI7216"/>
      <c r="AJ7216"/>
      <c r="AK7216"/>
      <c r="AL7216"/>
    </row>
    <row r="7217" spans="3:38" ht="15" customHeight="1" x14ac:dyDescent="0.35">
      <c r="C7217"/>
      <c r="D7217"/>
      <c r="E7217"/>
      <c r="F7217"/>
      <c r="G7217"/>
      <c r="H7217"/>
      <c r="I7217"/>
      <c r="J7217"/>
      <c r="K7217"/>
      <c r="L7217"/>
      <c r="M7217"/>
      <c r="N7217"/>
      <c r="O7217"/>
      <c r="S7217"/>
      <c r="T7217"/>
      <c r="U7217"/>
      <c r="V7217"/>
      <c r="Y7217"/>
      <c r="Z7217"/>
      <c r="AA7217"/>
      <c r="AB7217"/>
      <c r="AC7217"/>
      <c r="AD7217"/>
      <c r="AE7217"/>
      <c r="AF7217"/>
      <c r="AG7217"/>
      <c r="AH7217"/>
      <c r="AI7217"/>
      <c r="AJ7217"/>
      <c r="AK7217"/>
      <c r="AL7217"/>
    </row>
    <row r="7218" spans="3:38" ht="15" customHeight="1" x14ac:dyDescent="0.35">
      <c r="C7218"/>
      <c r="D7218"/>
      <c r="E7218"/>
      <c r="F7218"/>
      <c r="G7218"/>
      <c r="H7218"/>
      <c r="I7218"/>
      <c r="J7218"/>
      <c r="K7218"/>
      <c r="L7218"/>
      <c r="M7218"/>
      <c r="N7218"/>
      <c r="O7218"/>
      <c r="S7218"/>
      <c r="T7218"/>
      <c r="U7218"/>
      <c r="V7218"/>
      <c r="Y7218"/>
      <c r="Z7218"/>
      <c r="AA7218"/>
      <c r="AB7218"/>
      <c r="AC7218"/>
      <c r="AD7218"/>
      <c r="AE7218"/>
      <c r="AF7218"/>
      <c r="AG7218"/>
      <c r="AH7218"/>
      <c r="AI7218"/>
      <c r="AJ7218"/>
      <c r="AK7218"/>
      <c r="AL7218"/>
    </row>
    <row r="7219" spans="3:38" ht="15" customHeight="1" x14ac:dyDescent="0.35">
      <c r="C7219"/>
      <c r="D7219"/>
      <c r="E7219"/>
      <c r="F7219"/>
      <c r="G7219"/>
      <c r="H7219"/>
      <c r="I7219"/>
      <c r="J7219"/>
      <c r="K7219"/>
      <c r="L7219"/>
      <c r="M7219"/>
      <c r="N7219"/>
      <c r="O7219"/>
      <c r="S7219"/>
      <c r="T7219"/>
      <c r="U7219"/>
      <c r="V7219"/>
      <c r="Y7219"/>
      <c r="Z7219"/>
      <c r="AA7219"/>
      <c r="AB7219"/>
      <c r="AC7219"/>
      <c r="AD7219"/>
      <c r="AE7219"/>
      <c r="AF7219"/>
      <c r="AG7219"/>
      <c r="AH7219"/>
      <c r="AI7219"/>
      <c r="AJ7219"/>
      <c r="AK7219"/>
      <c r="AL7219"/>
    </row>
    <row r="7220" spans="3:38" ht="15" customHeight="1" x14ac:dyDescent="0.35">
      <c r="C7220"/>
      <c r="D7220"/>
      <c r="E7220"/>
      <c r="F7220"/>
      <c r="G7220"/>
      <c r="H7220"/>
      <c r="I7220"/>
      <c r="J7220"/>
      <c r="K7220"/>
      <c r="L7220"/>
      <c r="M7220"/>
      <c r="N7220"/>
      <c r="O7220"/>
      <c r="S7220"/>
      <c r="T7220"/>
      <c r="U7220"/>
      <c r="V7220"/>
      <c r="Y7220"/>
      <c r="Z7220"/>
      <c r="AA7220"/>
      <c r="AB7220"/>
      <c r="AC7220"/>
      <c r="AD7220"/>
      <c r="AE7220"/>
      <c r="AF7220"/>
      <c r="AG7220"/>
      <c r="AH7220"/>
      <c r="AI7220"/>
      <c r="AJ7220"/>
      <c r="AK7220"/>
      <c r="AL7220"/>
    </row>
    <row r="7221" spans="3:38" ht="15" customHeight="1" x14ac:dyDescent="0.35">
      <c r="C7221"/>
      <c r="D7221"/>
      <c r="E7221"/>
      <c r="F7221"/>
      <c r="G7221"/>
      <c r="H7221"/>
      <c r="I7221"/>
      <c r="J7221"/>
      <c r="K7221"/>
      <c r="L7221"/>
      <c r="M7221"/>
      <c r="N7221"/>
      <c r="O7221"/>
      <c r="S7221"/>
      <c r="T7221"/>
      <c r="U7221"/>
      <c r="V7221"/>
      <c r="Y7221"/>
      <c r="Z7221"/>
      <c r="AA7221"/>
      <c r="AB7221"/>
      <c r="AC7221"/>
      <c r="AD7221"/>
      <c r="AE7221"/>
      <c r="AF7221"/>
      <c r="AG7221"/>
      <c r="AH7221"/>
      <c r="AI7221"/>
      <c r="AJ7221"/>
      <c r="AK7221"/>
      <c r="AL7221"/>
    </row>
    <row r="7222" spans="3:38" ht="15" customHeight="1" x14ac:dyDescent="0.35">
      <c r="C7222"/>
      <c r="D7222"/>
      <c r="E7222"/>
      <c r="F7222"/>
      <c r="G7222"/>
      <c r="H7222"/>
      <c r="I7222"/>
      <c r="J7222"/>
      <c r="K7222"/>
      <c r="L7222"/>
      <c r="M7222"/>
      <c r="N7222"/>
      <c r="O7222"/>
      <c r="S7222"/>
      <c r="T7222"/>
      <c r="U7222"/>
      <c r="V7222"/>
      <c r="Y7222"/>
      <c r="Z7222"/>
      <c r="AA7222"/>
      <c r="AB7222"/>
      <c r="AC7222"/>
      <c r="AD7222"/>
      <c r="AE7222"/>
      <c r="AF7222"/>
      <c r="AG7222"/>
      <c r="AH7222"/>
      <c r="AI7222"/>
      <c r="AJ7222"/>
      <c r="AK7222"/>
      <c r="AL7222"/>
    </row>
    <row r="7223" spans="3:38" ht="15" customHeight="1" x14ac:dyDescent="0.35">
      <c r="C7223"/>
      <c r="D7223"/>
      <c r="E7223"/>
      <c r="F7223"/>
      <c r="G7223"/>
      <c r="H7223"/>
      <c r="I7223"/>
      <c r="J7223"/>
      <c r="K7223"/>
      <c r="L7223"/>
      <c r="M7223"/>
      <c r="N7223"/>
      <c r="O7223"/>
      <c r="S7223"/>
      <c r="T7223"/>
      <c r="U7223"/>
      <c r="V7223"/>
      <c r="Y7223"/>
      <c r="Z7223"/>
      <c r="AA7223"/>
      <c r="AB7223"/>
      <c r="AC7223"/>
      <c r="AD7223"/>
      <c r="AE7223"/>
      <c r="AF7223"/>
      <c r="AG7223"/>
      <c r="AH7223"/>
      <c r="AI7223"/>
      <c r="AJ7223"/>
      <c r="AK7223"/>
      <c r="AL7223"/>
    </row>
    <row r="7224" spans="3:38" ht="15" customHeight="1" x14ac:dyDescent="0.35">
      <c r="C7224"/>
      <c r="D7224"/>
      <c r="E7224"/>
      <c r="F7224"/>
      <c r="G7224"/>
      <c r="H7224"/>
      <c r="I7224"/>
      <c r="J7224"/>
      <c r="K7224"/>
      <c r="L7224"/>
      <c r="M7224"/>
      <c r="N7224"/>
      <c r="O7224"/>
      <c r="S7224"/>
      <c r="T7224"/>
      <c r="U7224"/>
      <c r="V7224"/>
      <c r="Y7224"/>
      <c r="Z7224"/>
      <c r="AA7224"/>
      <c r="AB7224"/>
      <c r="AC7224"/>
      <c r="AD7224"/>
      <c r="AE7224"/>
      <c r="AF7224"/>
      <c r="AG7224"/>
      <c r="AH7224"/>
      <c r="AI7224"/>
      <c r="AJ7224"/>
      <c r="AK7224"/>
      <c r="AL7224"/>
    </row>
    <row r="7225" spans="3:38" ht="15" customHeight="1" x14ac:dyDescent="0.35">
      <c r="C7225"/>
      <c r="D7225"/>
      <c r="E7225"/>
      <c r="F7225"/>
      <c r="G7225"/>
      <c r="H7225"/>
      <c r="I7225"/>
      <c r="J7225"/>
      <c r="K7225"/>
      <c r="L7225"/>
      <c r="M7225"/>
      <c r="N7225"/>
      <c r="O7225"/>
      <c r="S7225"/>
      <c r="T7225"/>
      <c r="U7225"/>
      <c r="V7225"/>
      <c r="Y7225"/>
      <c r="Z7225"/>
      <c r="AA7225"/>
      <c r="AB7225"/>
      <c r="AC7225"/>
      <c r="AD7225"/>
      <c r="AE7225"/>
      <c r="AF7225"/>
      <c r="AG7225"/>
      <c r="AH7225"/>
      <c r="AI7225"/>
      <c r="AJ7225"/>
      <c r="AK7225"/>
      <c r="AL7225"/>
    </row>
    <row r="7226" spans="3:38" ht="15" customHeight="1" x14ac:dyDescent="0.35">
      <c r="C7226"/>
      <c r="D7226"/>
      <c r="E7226"/>
      <c r="F7226"/>
      <c r="G7226"/>
      <c r="H7226"/>
      <c r="I7226"/>
      <c r="J7226"/>
      <c r="K7226"/>
      <c r="L7226"/>
      <c r="M7226"/>
      <c r="N7226"/>
      <c r="O7226"/>
      <c r="S7226"/>
      <c r="T7226"/>
      <c r="U7226"/>
      <c r="V7226"/>
      <c r="Y7226"/>
      <c r="Z7226"/>
      <c r="AA7226"/>
      <c r="AB7226"/>
      <c r="AC7226"/>
      <c r="AD7226"/>
      <c r="AE7226"/>
      <c r="AF7226"/>
      <c r="AG7226"/>
      <c r="AH7226"/>
      <c r="AI7226"/>
      <c r="AJ7226"/>
      <c r="AK7226"/>
      <c r="AL7226"/>
    </row>
    <row r="7227" spans="3:38" ht="15" customHeight="1" x14ac:dyDescent="0.35">
      <c r="C7227"/>
      <c r="D7227"/>
      <c r="E7227"/>
      <c r="F7227"/>
      <c r="G7227"/>
      <c r="H7227"/>
      <c r="I7227"/>
      <c r="J7227"/>
      <c r="K7227"/>
      <c r="L7227"/>
      <c r="M7227"/>
      <c r="N7227"/>
      <c r="O7227"/>
      <c r="S7227"/>
      <c r="T7227"/>
      <c r="U7227"/>
      <c r="V7227"/>
      <c r="Y7227"/>
      <c r="Z7227"/>
      <c r="AA7227"/>
      <c r="AB7227"/>
      <c r="AC7227"/>
      <c r="AD7227"/>
      <c r="AE7227"/>
      <c r="AF7227"/>
      <c r="AG7227"/>
      <c r="AH7227"/>
      <c r="AI7227"/>
      <c r="AJ7227"/>
      <c r="AK7227"/>
      <c r="AL7227"/>
    </row>
    <row r="7228" spans="3:38" ht="15" customHeight="1" x14ac:dyDescent="0.35">
      <c r="C7228"/>
      <c r="D7228"/>
      <c r="E7228"/>
      <c r="F7228"/>
      <c r="G7228"/>
      <c r="H7228"/>
      <c r="I7228"/>
      <c r="J7228"/>
      <c r="K7228"/>
      <c r="L7228"/>
      <c r="M7228"/>
      <c r="N7228"/>
      <c r="O7228"/>
      <c r="S7228"/>
      <c r="T7228"/>
      <c r="U7228"/>
      <c r="V7228"/>
      <c r="Y7228"/>
      <c r="Z7228"/>
      <c r="AA7228"/>
      <c r="AB7228"/>
      <c r="AC7228"/>
      <c r="AD7228"/>
      <c r="AE7228"/>
      <c r="AF7228"/>
      <c r="AG7228"/>
      <c r="AH7228"/>
      <c r="AI7228"/>
      <c r="AJ7228"/>
      <c r="AK7228"/>
      <c r="AL7228"/>
    </row>
    <row r="7229" spans="3:38" ht="15" customHeight="1" x14ac:dyDescent="0.35">
      <c r="C7229"/>
      <c r="D7229"/>
      <c r="E7229"/>
      <c r="F7229"/>
      <c r="G7229"/>
      <c r="H7229"/>
      <c r="I7229"/>
      <c r="J7229"/>
      <c r="K7229"/>
      <c r="L7229"/>
      <c r="M7229"/>
      <c r="N7229"/>
      <c r="O7229"/>
      <c r="S7229"/>
      <c r="T7229"/>
      <c r="U7229"/>
      <c r="V7229"/>
      <c r="Y7229"/>
      <c r="Z7229"/>
      <c r="AA7229"/>
      <c r="AB7229"/>
      <c r="AC7229"/>
      <c r="AD7229"/>
      <c r="AE7229"/>
      <c r="AF7229"/>
      <c r="AG7229"/>
      <c r="AH7229"/>
      <c r="AI7229"/>
      <c r="AJ7229"/>
      <c r="AK7229"/>
      <c r="AL7229"/>
    </row>
    <row r="7230" spans="3:38" ht="15" customHeight="1" x14ac:dyDescent="0.35">
      <c r="C7230"/>
      <c r="D7230"/>
      <c r="E7230"/>
      <c r="F7230"/>
      <c r="G7230"/>
      <c r="H7230"/>
      <c r="I7230"/>
      <c r="J7230"/>
      <c r="K7230"/>
      <c r="L7230"/>
      <c r="M7230"/>
      <c r="N7230"/>
      <c r="O7230"/>
      <c r="S7230"/>
      <c r="T7230"/>
      <c r="U7230"/>
      <c r="V7230"/>
      <c r="Y7230"/>
      <c r="Z7230"/>
      <c r="AA7230"/>
      <c r="AB7230"/>
      <c r="AC7230"/>
      <c r="AD7230"/>
      <c r="AE7230"/>
      <c r="AF7230"/>
      <c r="AG7230"/>
      <c r="AH7230"/>
      <c r="AI7230"/>
      <c r="AJ7230"/>
      <c r="AK7230"/>
      <c r="AL7230"/>
    </row>
    <row r="7231" spans="3:38" ht="15" customHeight="1" x14ac:dyDescent="0.35">
      <c r="C7231"/>
      <c r="D7231"/>
      <c r="E7231"/>
      <c r="F7231"/>
      <c r="G7231"/>
      <c r="H7231"/>
      <c r="I7231"/>
      <c r="J7231"/>
      <c r="K7231"/>
      <c r="L7231"/>
      <c r="M7231"/>
      <c r="N7231"/>
      <c r="O7231"/>
      <c r="S7231"/>
      <c r="T7231"/>
      <c r="U7231"/>
      <c r="V7231"/>
      <c r="Y7231"/>
      <c r="Z7231"/>
      <c r="AA7231"/>
      <c r="AB7231"/>
      <c r="AC7231"/>
      <c r="AD7231"/>
      <c r="AE7231"/>
      <c r="AF7231"/>
      <c r="AG7231"/>
      <c r="AH7231"/>
      <c r="AI7231"/>
      <c r="AJ7231"/>
      <c r="AK7231"/>
      <c r="AL7231"/>
    </row>
    <row r="7232" spans="3:38" ht="15" customHeight="1" x14ac:dyDescent="0.35">
      <c r="C7232"/>
      <c r="D7232"/>
      <c r="E7232"/>
      <c r="F7232"/>
      <c r="G7232"/>
      <c r="H7232"/>
      <c r="I7232"/>
      <c r="J7232"/>
      <c r="K7232"/>
      <c r="L7232"/>
      <c r="M7232"/>
      <c r="N7232"/>
      <c r="O7232"/>
      <c r="S7232"/>
      <c r="T7232"/>
      <c r="U7232"/>
      <c r="V7232"/>
      <c r="Y7232"/>
      <c r="Z7232"/>
      <c r="AA7232"/>
      <c r="AB7232"/>
      <c r="AC7232"/>
      <c r="AD7232"/>
      <c r="AE7232"/>
      <c r="AF7232"/>
      <c r="AG7232"/>
      <c r="AH7232"/>
      <c r="AI7232"/>
      <c r="AJ7232"/>
      <c r="AK7232"/>
      <c r="AL7232"/>
    </row>
    <row r="7233" spans="3:38" ht="15" customHeight="1" x14ac:dyDescent="0.35">
      <c r="C7233"/>
      <c r="D7233"/>
      <c r="E7233"/>
      <c r="F7233"/>
      <c r="G7233"/>
      <c r="H7233"/>
      <c r="I7233"/>
      <c r="J7233"/>
      <c r="K7233"/>
      <c r="L7233"/>
      <c r="M7233"/>
      <c r="N7233"/>
      <c r="O7233"/>
      <c r="S7233"/>
      <c r="T7233"/>
      <c r="U7233"/>
      <c r="V7233"/>
      <c r="Y7233"/>
      <c r="Z7233"/>
      <c r="AA7233"/>
      <c r="AB7233"/>
      <c r="AC7233"/>
      <c r="AD7233"/>
      <c r="AE7233"/>
      <c r="AF7233"/>
      <c r="AG7233"/>
      <c r="AH7233"/>
      <c r="AI7233"/>
      <c r="AJ7233"/>
      <c r="AK7233"/>
      <c r="AL7233"/>
    </row>
    <row r="7234" spans="3:38" ht="15" customHeight="1" x14ac:dyDescent="0.35">
      <c r="C7234"/>
      <c r="D7234"/>
      <c r="E7234"/>
      <c r="F7234"/>
      <c r="G7234"/>
      <c r="H7234"/>
      <c r="I7234"/>
      <c r="J7234"/>
      <c r="K7234"/>
      <c r="L7234"/>
      <c r="M7234"/>
      <c r="N7234"/>
      <c r="O7234"/>
      <c r="S7234"/>
      <c r="T7234"/>
      <c r="U7234"/>
      <c r="V7234"/>
      <c r="Y7234"/>
      <c r="Z7234"/>
      <c r="AA7234"/>
      <c r="AB7234"/>
      <c r="AC7234"/>
      <c r="AD7234"/>
      <c r="AE7234"/>
      <c r="AF7234"/>
      <c r="AG7234"/>
      <c r="AH7234"/>
      <c r="AI7234"/>
      <c r="AJ7234"/>
      <c r="AK7234"/>
      <c r="AL7234"/>
    </row>
    <row r="7235" spans="3:38" ht="15" customHeight="1" x14ac:dyDescent="0.35">
      <c r="C7235"/>
      <c r="D7235"/>
      <c r="E7235"/>
      <c r="F7235"/>
      <c r="G7235"/>
      <c r="H7235"/>
      <c r="I7235"/>
      <c r="J7235"/>
      <c r="K7235"/>
      <c r="L7235"/>
      <c r="M7235"/>
      <c r="N7235"/>
      <c r="O7235"/>
      <c r="S7235"/>
      <c r="T7235"/>
      <c r="U7235"/>
      <c r="V7235"/>
      <c r="Y7235"/>
      <c r="Z7235"/>
      <c r="AA7235"/>
      <c r="AB7235"/>
      <c r="AC7235"/>
      <c r="AD7235"/>
      <c r="AE7235"/>
      <c r="AF7235"/>
      <c r="AG7235"/>
      <c r="AH7235"/>
      <c r="AI7235"/>
      <c r="AJ7235"/>
      <c r="AK7235"/>
      <c r="AL7235"/>
    </row>
    <row r="7236" spans="3:38" ht="15" customHeight="1" x14ac:dyDescent="0.35">
      <c r="C7236"/>
      <c r="D7236"/>
      <c r="E7236"/>
      <c r="F7236"/>
      <c r="G7236"/>
      <c r="H7236"/>
      <c r="I7236"/>
      <c r="J7236"/>
      <c r="K7236"/>
      <c r="L7236"/>
      <c r="M7236"/>
      <c r="N7236"/>
      <c r="O7236"/>
      <c r="S7236"/>
      <c r="T7236"/>
      <c r="U7236"/>
      <c r="V7236"/>
      <c r="Y7236"/>
      <c r="Z7236"/>
      <c r="AA7236"/>
      <c r="AB7236"/>
      <c r="AC7236"/>
      <c r="AD7236"/>
      <c r="AE7236"/>
      <c r="AF7236"/>
      <c r="AG7236"/>
      <c r="AH7236"/>
      <c r="AI7236"/>
      <c r="AJ7236"/>
      <c r="AK7236"/>
      <c r="AL7236"/>
    </row>
    <row r="7237" spans="3:38" ht="15" customHeight="1" x14ac:dyDescent="0.35">
      <c r="C7237"/>
      <c r="D7237"/>
      <c r="E7237"/>
      <c r="F7237"/>
      <c r="G7237"/>
      <c r="H7237"/>
      <c r="I7237"/>
      <c r="J7237"/>
      <c r="K7237"/>
      <c r="L7237"/>
      <c r="M7237"/>
      <c r="N7237"/>
      <c r="O7237"/>
      <c r="S7237"/>
      <c r="T7237"/>
      <c r="U7237"/>
      <c r="V7237"/>
      <c r="Y7237"/>
      <c r="Z7237"/>
      <c r="AA7237"/>
      <c r="AB7237"/>
      <c r="AC7237"/>
      <c r="AD7237"/>
      <c r="AE7237"/>
      <c r="AF7237"/>
      <c r="AG7237"/>
      <c r="AH7237"/>
      <c r="AI7237"/>
      <c r="AJ7237"/>
      <c r="AK7237"/>
      <c r="AL7237"/>
    </row>
    <row r="7238" spans="3:38" ht="15" customHeight="1" x14ac:dyDescent="0.35">
      <c r="C7238"/>
      <c r="D7238"/>
      <c r="E7238"/>
      <c r="F7238"/>
      <c r="G7238"/>
      <c r="H7238"/>
      <c r="I7238"/>
      <c r="J7238"/>
      <c r="K7238"/>
      <c r="L7238"/>
      <c r="M7238"/>
      <c r="N7238"/>
      <c r="O7238"/>
      <c r="S7238"/>
      <c r="T7238"/>
      <c r="U7238"/>
      <c r="V7238"/>
      <c r="Y7238"/>
      <c r="Z7238"/>
      <c r="AA7238"/>
      <c r="AB7238"/>
      <c r="AC7238"/>
      <c r="AD7238"/>
      <c r="AE7238"/>
      <c r="AF7238"/>
      <c r="AG7238"/>
      <c r="AH7238"/>
      <c r="AI7238"/>
      <c r="AJ7238"/>
      <c r="AK7238"/>
      <c r="AL7238"/>
    </row>
    <row r="7239" spans="3:38" ht="15" customHeight="1" x14ac:dyDescent="0.35">
      <c r="C7239"/>
      <c r="D7239"/>
      <c r="E7239"/>
      <c r="F7239"/>
      <c r="G7239"/>
      <c r="H7239"/>
      <c r="I7239"/>
      <c r="J7239"/>
      <c r="K7239"/>
      <c r="L7239"/>
      <c r="M7239"/>
      <c r="N7239"/>
      <c r="O7239"/>
      <c r="S7239"/>
      <c r="T7239"/>
      <c r="U7239"/>
      <c r="V7239"/>
      <c r="Y7239"/>
      <c r="Z7239"/>
      <c r="AA7239"/>
      <c r="AB7239"/>
      <c r="AC7239"/>
      <c r="AD7239"/>
      <c r="AE7239"/>
      <c r="AF7239"/>
      <c r="AG7239"/>
      <c r="AH7239"/>
      <c r="AI7239"/>
      <c r="AJ7239"/>
      <c r="AK7239"/>
      <c r="AL7239"/>
    </row>
    <row r="7240" spans="3:38" ht="15" customHeight="1" x14ac:dyDescent="0.35">
      <c r="C7240"/>
      <c r="D7240"/>
      <c r="E7240"/>
      <c r="F7240"/>
      <c r="G7240"/>
      <c r="H7240"/>
      <c r="I7240"/>
      <c r="J7240"/>
      <c r="K7240"/>
      <c r="L7240"/>
      <c r="M7240"/>
      <c r="N7240"/>
      <c r="O7240"/>
      <c r="S7240"/>
      <c r="T7240"/>
      <c r="U7240"/>
      <c r="V7240"/>
      <c r="Y7240"/>
      <c r="Z7240"/>
      <c r="AA7240"/>
      <c r="AB7240"/>
      <c r="AC7240"/>
      <c r="AD7240"/>
      <c r="AE7240"/>
      <c r="AF7240"/>
      <c r="AG7240"/>
      <c r="AH7240"/>
      <c r="AI7240"/>
      <c r="AJ7240"/>
      <c r="AK7240"/>
      <c r="AL7240"/>
    </row>
    <row r="7241" spans="3:38" ht="15" customHeight="1" x14ac:dyDescent="0.35">
      <c r="C7241"/>
      <c r="D7241"/>
      <c r="E7241"/>
      <c r="F7241"/>
      <c r="G7241"/>
      <c r="H7241"/>
      <c r="I7241"/>
      <c r="J7241"/>
      <c r="K7241"/>
      <c r="L7241"/>
      <c r="M7241"/>
      <c r="N7241"/>
      <c r="O7241"/>
      <c r="S7241"/>
      <c r="T7241"/>
      <c r="U7241"/>
      <c r="V7241"/>
      <c r="Y7241"/>
      <c r="Z7241"/>
      <c r="AA7241"/>
      <c r="AB7241"/>
      <c r="AC7241"/>
      <c r="AD7241"/>
      <c r="AE7241"/>
      <c r="AF7241"/>
      <c r="AG7241"/>
      <c r="AH7241"/>
      <c r="AI7241"/>
      <c r="AJ7241"/>
      <c r="AK7241"/>
      <c r="AL7241"/>
    </row>
    <row r="7242" spans="3:38" ht="15" customHeight="1" x14ac:dyDescent="0.35">
      <c r="C7242"/>
      <c r="D7242"/>
      <c r="E7242"/>
      <c r="F7242"/>
      <c r="G7242"/>
      <c r="H7242"/>
      <c r="I7242"/>
      <c r="J7242"/>
      <c r="K7242"/>
      <c r="L7242"/>
      <c r="M7242"/>
      <c r="N7242"/>
      <c r="O7242"/>
      <c r="S7242"/>
      <c r="T7242"/>
      <c r="U7242"/>
      <c r="V7242"/>
      <c r="Y7242"/>
      <c r="Z7242"/>
      <c r="AA7242"/>
      <c r="AB7242"/>
      <c r="AC7242"/>
      <c r="AD7242"/>
      <c r="AE7242"/>
      <c r="AF7242"/>
      <c r="AG7242"/>
      <c r="AH7242"/>
      <c r="AI7242"/>
      <c r="AJ7242"/>
      <c r="AK7242"/>
      <c r="AL7242"/>
    </row>
    <row r="7243" spans="3:38" ht="15" customHeight="1" x14ac:dyDescent="0.35">
      <c r="C7243"/>
      <c r="D7243"/>
      <c r="E7243"/>
      <c r="F7243"/>
      <c r="G7243"/>
      <c r="H7243"/>
      <c r="I7243"/>
      <c r="J7243"/>
      <c r="K7243"/>
      <c r="L7243"/>
      <c r="M7243"/>
      <c r="N7243"/>
      <c r="O7243"/>
      <c r="S7243"/>
      <c r="T7243"/>
      <c r="U7243"/>
      <c r="V7243"/>
      <c r="Y7243"/>
      <c r="Z7243"/>
      <c r="AA7243"/>
      <c r="AB7243"/>
      <c r="AC7243"/>
      <c r="AD7243"/>
      <c r="AE7243"/>
      <c r="AF7243"/>
      <c r="AG7243"/>
      <c r="AH7243"/>
      <c r="AI7243"/>
      <c r="AJ7243"/>
      <c r="AK7243"/>
      <c r="AL7243"/>
    </row>
    <row r="7244" spans="3:38" ht="15" customHeight="1" x14ac:dyDescent="0.35">
      <c r="C7244"/>
      <c r="D7244"/>
      <c r="E7244"/>
      <c r="F7244"/>
      <c r="G7244"/>
      <c r="H7244"/>
      <c r="I7244"/>
      <c r="J7244"/>
      <c r="K7244"/>
      <c r="L7244"/>
      <c r="M7244"/>
      <c r="N7244"/>
      <c r="O7244"/>
      <c r="S7244"/>
      <c r="T7244"/>
      <c r="U7244"/>
      <c r="V7244"/>
      <c r="Y7244"/>
      <c r="Z7244"/>
      <c r="AA7244"/>
      <c r="AB7244"/>
      <c r="AC7244"/>
      <c r="AD7244"/>
      <c r="AE7244"/>
      <c r="AF7244"/>
      <c r="AG7244"/>
      <c r="AH7244"/>
      <c r="AI7244"/>
      <c r="AJ7244"/>
      <c r="AK7244"/>
      <c r="AL7244"/>
    </row>
    <row r="7245" spans="3:38" ht="15" customHeight="1" x14ac:dyDescent="0.35">
      <c r="C7245"/>
      <c r="D7245"/>
      <c r="E7245"/>
      <c r="F7245"/>
      <c r="G7245"/>
      <c r="H7245"/>
      <c r="I7245"/>
      <c r="J7245"/>
      <c r="K7245"/>
      <c r="L7245"/>
      <c r="M7245"/>
      <c r="N7245"/>
      <c r="O7245"/>
      <c r="S7245"/>
      <c r="T7245"/>
      <c r="U7245"/>
      <c r="V7245"/>
      <c r="Y7245"/>
      <c r="Z7245"/>
      <c r="AA7245"/>
      <c r="AB7245"/>
      <c r="AC7245"/>
      <c r="AD7245"/>
      <c r="AE7245"/>
      <c r="AF7245"/>
      <c r="AG7245"/>
      <c r="AH7245"/>
      <c r="AI7245"/>
      <c r="AJ7245"/>
      <c r="AK7245"/>
      <c r="AL7245"/>
    </row>
    <row r="7246" spans="3:38" ht="15" customHeight="1" x14ac:dyDescent="0.35">
      <c r="C7246"/>
      <c r="D7246"/>
      <c r="E7246"/>
      <c r="F7246"/>
      <c r="G7246"/>
      <c r="H7246"/>
      <c r="I7246"/>
      <c r="J7246"/>
      <c r="K7246"/>
      <c r="L7246"/>
      <c r="M7246"/>
      <c r="N7246"/>
      <c r="O7246"/>
      <c r="S7246"/>
      <c r="T7246"/>
      <c r="U7246"/>
      <c r="V7246"/>
      <c r="Y7246"/>
      <c r="Z7246"/>
      <c r="AA7246"/>
      <c r="AB7246"/>
      <c r="AC7246"/>
      <c r="AD7246"/>
      <c r="AE7246"/>
      <c r="AF7246"/>
      <c r="AG7246"/>
      <c r="AH7246"/>
      <c r="AI7246"/>
      <c r="AJ7246"/>
      <c r="AK7246"/>
      <c r="AL7246"/>
    </row>
    <row r="7247" spans="3:38" ht="15" customHeight="1" x14ac:dyDescent="0.35">
      <c r="C7247"/>
      <c r="D7247"/>
      <c r="E7247"/>
      <c r="F7247"/>
      <c r="G7247"/>
      <c r="H7247"/>
      <c r="I7247"/>
      <c r="J7247"/>
      <c r="K7247"/>
      <c r="L7247"/>
      <c r="M7247"/>
      <c r="N7247"/>
      <c r="O7247"/>
      <c r="S7247"/>
      <c r="T7247"/>
      <c r="U7247"/>
      <c r="V7247"/>
      <c r="Y7247"/>
      <c r="Z7247"/>
      <c r="AA7247"/>
      <c r="AB7247"/>
      <c r="AC7247"/>
      <c r="AD7247"/>
      <c r="AE7247"/>
      <c r="AF7247"/>
      <c r="AG7247"/>
      <c r="AH7247"/>
      <c r="AI7247"/>
      <c r="AJ7247"/>
      <c r="AK7247"/>
      <c r="AL7247"/>
    </row>
    <row r="7248" spans="3:38" ht="15" customHeight="1" x14ac:dyDescent="0.35">
      <c r="C7248"/>
      <c r="D7248"/>
      <c r="E7248"/>
      <c r="F7248"/>
      <c r="G7248"/>
      <c r="H7248"/>
      <c r="I7248"/>
      <c r="J7248"/>
      <c r="K7248"/>
      <c r="L7248"/>
      <c r="M7248"/>
      <c r="N7248"/>
      <c r="O7248"/>
      <c r="S7248"/>
      <c r="T7248"/>
      <c r="U7248"/>
      <c r="V7248"/>
      <c r="Y7248"/>
      <c r="Z7248"/>
      <c r="AA7248"/>
      <c r="AB7248"/>
      <c r="AC7248"/>
      <c r="AD7248"/>
      <c r="AE7248"/>
      <c r="AF7248"/>
      <c r="AG7248"/>
      <c r="AH7248"/>
      <c r="AI7248"/>
      <c r="AJ7248"/>
      <c r="AK7248"/>
      <c r="AL7248"/>
    </row>
    <row r="7249" spans="3:38" ht="15" customHeight="1" x14ac:dyDescent="0.35">
      <c r="C7249"/>
      <c r="D7249"/>
      <c r="E7249"/>
      <c r="F7249"/>
      <c r="G7249"/>
      <c r="H7249"/>
      <c r="I7249"/>
      <c r="J7249"/>
      <c r="K7249"/>
      <c r="L7249"/>
      <c r="M7249"/>
      <c r="N7249"/>
      <c r="O7249"/>
      <c r="S7249"/>
      <c r="T7249"/>
      <c r="U7249"/>
      <c r="V7249"/>
      <c r="Y7249"/>
      <c r="Z7249"/>
      <c r="AA7249"/>
      <c r="AB7249"/>
      <c r="AC7249"/>
      <c r="AD7249"/>
      <c r="AE7249"/>
      <c r="AF7249"/>
      <c r="AG7249"/>
      <c r="AH7249"/>
      <c r="AI7249"/>
      <c r="AJ7249"/>
      <c r="AK7249"/>
      <c r="AL7249"/>
    </row>
    <row r="7250" spans="3:38" ht="15" customHeight="1" x14ac:dyDescent="0.35">
      <c r="C7250"/>
      <c r="D7250"/>
      <c r="E7250"/>
      <c r="F7250"/>
      <c r="G7250"/>
      <c r="H7250"/>
      <c r="I7250"/>
      <c r="J7250"/>
      <c r="K7250"/>
      <c r="L7250"/>
      <c r="M7250"/>
      <c r="N7250"/>
      <c r="O7250"/>
      <c r="S7250"/>
      <c r="T7250"/>
      <c r="U7250"/>
      <c r="V7250"/>
      <c r="Y7250"/>
      <c r="Z7250"/>
      <c r="AA7250"/>
      <c r="AB7250"/>
      <c r="AC7250"/>
      <c r="AD7250"/>
      <c r="AE7250"/>
      <c r="AF7250"/>
      <c r="AG7250"/>
      <c r="AH7250"/>
      <c r="AI7250"/>
      <c r="AJ7250"/>
      <c r="AK7250"/>
      <c r="AL7250"/>
    </row>
    <row r="7251" spans="3:38" ht="15" customHeight="1" x14ac:dyDescent="0.35">
      <c r="C7251"/>
      <c r="D7251"/>
      <c r="E7251"/>
      <c r="F7251"/>
      <c r="G7251"/>
      <c r="H7251"/>
      <c r="I7251"/>
      <c r="J7251"/>
      <c r="K7251"/>
      <c r="L7251"/>
      <c r="M7251"/>
      <c r="N7251"/>
      <c r="O7251"/>
      <c r="S7251"/>
      <c r="T7251"/>
      <c r="U7251"/>
      <c r="V7251"/>
      <c r="Y7251"/>
      <c r="Z7251"/>
      <c r="AA7251"/>
      <c r="AB7251"/>
      <c r="AC7251"/>
      <c r="AD7251"/>
      <c r="AE7251"/>
      <c r="AF7251"/>
      <c r="AG7251"/>
      <c r="AH7251"/>
      <c r="AI7251"/>
      <c r="AJ7251"/>
      <c r="AK7251"/>
      <c r="AL7251"/>
    </row>
    <row r="7252" spans="3:38" ht="15" customHeight="1" x14ac:dyDescent="0.35">
      <c r="C7252"/>
      <c r="D7252"/>
      <c r="E7252"/>
      <c r="F7252"/>
      <c r="G7252"/>
      <c r="H7252"/>
      <c r="I7252"/>
      <c r="J7252"/>
      <c r="K7252"/>
      <c r="L7252"/>
      <c r="M7252"/>
      <c r="N7252"/>
      <c r="O7252"/>
      <c r="S7252"/>
      <c r="T7252"/>
      <c r="U7252"/>
      <c r="V7252"/>
      <c r="Y7252"/>
      <c r="Z7252"/>
      <c r="AA7252"/>
      <c r="AB7252"/>
      <c r="AC7252"/>
      <c r="AD7252"/>
      <c r="AE7252"/>
      <c r="AF7252"/>
      <c r="AG7252"/>
      <c r="AH7252"/>
      <c r="AI7252"/>
      <c r="AJ7252"/>
      <c r="AK7252"/>
      <c r="AL7252"/>
    </row>
    <row r="7253" spans="3:38" ht="15" customHeight="1" x14ac:dyDescent="0.35">
      <c r="C7253"/>
      <c r="D7253"/>
      <c r="E7253"/>
      <c r="F7253"/>
      <c r="G7253"/>
      <c r="H7253"/>
      <c r="I7253"/>
      <c r="J7253"/>
      <c r="K7253"/>
      <c r="L7253"/>
      <c r="M7253"/>
      <c r="N7253"/>
      <c r="O7253"/>
      <c r="S7253"/>
      <c r="T7253"/>
      <c r="U7253"/>
      <c r="V7253"/>
      <c r="Y7253"/>
      <c r="Z7253"/>
      <c r="AA7253"/>
      <c r="AB7253"/>
      <c r="AC7253"/>
      <c r="AD7253"/>
      <c r="AE7253"/>
      <c r="AF7253"/>
      <c r="AG7253"/>
      <c r="AH7253"/>
      <c r="AI7253"/>
      <c r="AJ7253"/>
      <c r="AK7253"/>
      <c r="AL7253"/>
    </row>
    <row r="7254" spans="3:38" ht="15" customHeight="1" x14ac:dyDescent="0.35">
      <c r="C7254"/>
      <c r="D7254"/>
      <c r="E7254"/>
      <c r="F7254"/>
      <c r="G7254"/>
      <c r="H7254"/>
      <c r="I7254"/>
      <c r="J7254"/>
      <c r="K7254"/>
      <c r="L7254"/>
      <c r="M7254"/>
      <c r="N7254"/>
      <c r="O7254"/>
      <c r="S7254"/>
      <c r="T7254"/>
      <c r="U7254"/>
      <c r="V7254"/>
      <c r="Y7254"/>
      <c r="Z7254"/>
      <c r="AA7254"/>
      <c r="AB7254"/>
      <c r="AC7254"/>
      <c r="AD7254"/>
      <c r="AE7254"/>
      <c r="AF7254"/>
      <c r="AG7254"/>
      <c r="AH7254"/>
      <c r="AI7254"/>
      <c r="AJ7254"/>
      <c r="AK7254"/>
      <c r="AL7254"/>
    </row>
    <row r="7255" spans="3:38" ht="15" customHeight="1" x14ac:dyDescent="0.35">
      <c r="C7255"/>
      <c r="D7255"/>
      <c r="E7255"/>
      <c r="F7255"/>
      <c r="G7255"/>
      <c r="H7255"/>
      <c r="I7255"/>
      <c r="J7255"/>
      <c r="K7255"/>
      <c r="L7255"/>
      <c r="M7255"/>
      <c r="N7255"/>
      <c r="O7255"/>
      <c r="S7255"/>
      <c r="T7255"/>
      <c r="U7255"/>
      <c r="V7255"/>
      <c r="Y7255"/>
      <c r="Z7255"/>
      <c r="AA7255"/>
      <c r="AB7255"/>
      <c r="AC7255"/>
      <c r="AD7255"/>
      <c r="AE7255"/>
      <c r="AF7255"/>
      <c r="AG7255"/>
      <c r="AH7255"/>
      <c r="AI7255"/>
      <c r="AJ7255"/>
      <c r="AK7255"/>
      <c r="AL7255"/>
    </row>
    <row r="7256" spans="3:38" ht="15" customHeight="1" x14ac:dyDescent="0.35">
      <c r="C7256"/>
      <c r="D7256"/>
      <c r="E7256"/>
      <c r="F7256"/>
      <c r="G7256"/>
      <c r="H7256"/>
      <c r="I7256"/>
      <c r="J7256"/>
      <c r="K7256"/>
      <c r="L7256"/>
      <c r="M7256"/>
      <c r="N7256"/>
      <c r="O7256"/>
      <c r="S7256"/>
      <c r="T7256"/>
      <c r="U7256"/>
      <c r="V7256"/>
      <c r="Y7256"/>
      <c r="Z7256"/>
      <c r="AA7256"/>
      <c r="AB7256"/>
      <c r="AC7256"/>
      <c r="AD7256"/>
      <c r="AE7256"/>
      <c r="AF7256"/>
      <c r="AG7256"/>
      <c r="AH7256"/>
      <c r="AI7256"/>
      <c r="AJ7256"/>
      <c r="AK7256"/>
      <c r="AL7256"/>
    </row>
    <row r="7257" spans="3:38" ht="15" customHeight="1" x14ac:dyDescent="0.35">
      <c r="C7257"/>
      <c r="D7257"/>
      <c r="E7257"/>
      <c r="F7257"/>
      <c r="G7257"/>
      <c r="H7257"/>
      <c r="I7257"/>
      <c r="J7257"/>
      <c r="K7257"/>
      <c r="L7257"/>
      <c r="M7257"/>
      <c r="N7257"/>
      <c r="O7257"/>
      <c r="S7257"/>
      <c r="T7257"/>
      <c r="U7257"/>
      <c r="V7257"/>
      <c r="Y7257"/>
      <c r="Z7257"/>
      <c r="AA7257"/>
      <c r="AB7257"/>
      <c r="AC7257"/>
      <c r="AD7257"/>
      <c r="AE7257"/>
      <c r="AF7257"/>
      <c r="AG7257"/>
      <c r="AH7257"/>
      <c r="AI7257"/>
      <c r="AJ7257"/>
      <c r="AK7257"/>
      <c r="AL7257"/>
    </row>
    <row r="7258" spans="3:38" ht="15" customHeight="1" x14ac:dyDescent="0.35">
      <c r="C7258"/>
      <c r="D7258"/>
      <c r="E7258"/>
      <c r="F7258"/>
      <c r="G7258"/>
      <c r="H7258"/>
      <c r="I7258"/>
      <c r="J7258"/>
      <c r="K7258"/>
      <c r="L7258"/>
      <c r="M7258"/>
      <c r="N7258"/>
      <c r="O7258"/>
      <c r="S7258"/>
      <c r="T7258"/>
      <c r="U7258"/>
      <c r="V7258"/>
      <c r="Y7258"/>
      <c r="Z7258"/>
      <c r="AA7258"/>
      <c r="AB7258"/>
      <c r="AC7258"/>
      <c r="AD7258"/>
      <c r="AE7258"/>
      <c r="AF7258"/>
      <c r="AG7258"/>
      <c r="AH7258"/>
      <c r="AI7258"/>
      <c r="AJ7258"/>
      <c r="AK7258"/>
      <c r="AL7258"/>
    </row>
    <row r="7259" spans="3:38" ht="15" customHeight="1" x14ac:dyDescent="0.35">
      <c r="C7259"/>
      <c r="D7259"/>
      <c r="E7259"/>
      <c r="F7259"/>
      <c r="G7259"/>
      <c r="H7259"/>
      <c r="I7259"/>
      <c r="J7259"/>
      <c r="K7259"/>
      <c r="L7259"/>
      <c r="M7259"/>
      <c r="N7259"/>
      <c r="O7259"/>
      <c r="S7259"/>
      <c r="T7259"/>
      <c r="U7259"/>
      <c r="V7259"/>
      <c r="Y7259"/>
      <c r="Z7259"/>
      <c r="AA7259"/>
      <c r="AB7259"/>
      <c r="AC7259"/>
      <c r="AD7259"/>
      <c r="AE7259"/>
      <c r="AF7259"/>
      <c r="AG7259"/>
      <c r="AH7259"/>
      <c r="AI7259"/>
      <c r="AJ7259"/>
      <c r="AK7259"/>
      <c r="AL7259"/>
    </row>
    <row r="7260" spans="3:38" ht="15" customHeight="1" x14ac:dyDescent="0.35">
      <c r="C7260"/>
      <c r="D7260"/>
      <c r="E7260"/>
      <c r="F7260"/>
      <c r="G7260"/>
      <c r="H7260"/>
      <c r="I7260"/>
      <c r="J7260"/>
      <c r="K7260"/>
      <c r="L7260"/>
      <c r="M7260"/>
      <c r="N7260"/>
      <c r="O7260"/>
      <c r="S7260"/>
      <c r="T7260"/>
      <c r="U7260"/>
      <c r="V7260"/>
      <c r="Y7260"/>
      <c r="Z7260"/>
      <c r="AA7260"/>
      <c r="AB7260"/>
      <c r="AC7260"/>
      <c r="AD7260"/>
      <c r="AE7260"/>
      <c r="AF7260"/>
      <c r="AG7260"/>
      <c r="AH7260"/>
      <c r="AI7260"/>
      <c r="AJ7260"/>
      <c r="AK7260"/>
      <c r="AL7260"/>
    </row>
    <row r="7261" spans="3:38" ht="15" customHeight="1" x14ac:dyDescent="0.35">
      <c r="C7261"/>
      <c r="D7261"/>
      <c r="E7261"/>
      <c r="F7261"/>
      <c r="G7261"/>
      <c r="H7261"/>
      <c r="I7261"/>
      <c r="J7261"/>
      <c r="K7261"/>
      <c r="L7261"/>
      <c r="M7261"/>
      <c r="N7261"/>
      <c r="O7261"/>
      <c r="S7261"/>
      <c r="T7261"/>
      <c r="U7261"/>
      <c r="V7261"/>
      <c r="Y7261"/>
      <c r="Z7261"/>
      <c r="AA7261"/>
      <c r="AB7261"/>
      <c r="AC7261"/>
      <c r="AD7261"/>
      <c r="AE7261"/>
      <c r="AF7261"/>
      <c r="AG7261"/>
      <c r="AH7261"/>
      <c r="AI7261"/>
      <c r="AJ7261"/>
      <c r="AK7261"/>
      <c r="AL7261"/>
    </row>
    <row r="7262" spans="3:38" ht="15" customHeight="1" x14ac:dyDescent="0.35">
      <c r="C7262"/>
      <c r="D7262"/>
      <c r="E7262"/>
      <c r="F7262"/>
      <c r="G7262"/>
      <c r="H7262"/>
      <c r="I7262"/>
      <c r="J7262"/>
      <c r="K7262"/>
      <c r="L7262"/>
      <c r="M7262"/>
      <c r="N7262"/>
      <c r="O7262"/>
      <c r="S7262"/>
      <c r="T7262"/>
      <c r="U7262"/>
      <c r="V7262"/>
      <c r="Y7262"/>
      <c r="Z7262"/>
      <c r="AA7262"/>
      <c r="AB7262"/>
      <c r="AC7262"/>
      <c r="AD7262"/>
      <c r="AE7262"/>
      <c r="AF7262"/>
      <c r="AG7262"/>
      <c r="AH7262"/>
      <c r="AI7262"/>
      <c r="AJ7262"/>
      <c r="AK7262"/>
      <c r="AL7262"/>
    </row>
    <row r="7263" spans="3:38" ht="15" customHeight="1" x14ac:dyDescent="0.35">
      <c r="C7263"/>
      <c r="D7263"/>
      <c r="E7263"/>
      <c r="F7263"/>
      <c r="G7263"/>
      <c r="H7263"/>
      <c r="I7263"/>
      <c r="J7263"/>
      <c r="K7263"/>
      <c r="L7263"/>
      <c r="M7263"/>
      <c r="N7263"/>
      <c r="O7263"/>
      <c r="S7263"/>
      <c r="T7263"/>
      <c r="U7263"/>
      <c r="V7263"/>
      <c r="Y7263"/>
      <c r="Z7263"/>
      <c r="AA7263"/>
      <c r="AB7263"/>
      <c r="AC7263"/>
      <c r="AD7263"/>
      <c r="AE7263"/>
      <c r="AF7263"/>
      <c r="AG7263"/>
      <c r="AH7263"/>
      <c r="AI7263"/>
      <c r="AJ7263"/>
      <c r="AK7263"/>
      <c r="AL7263"/>
    </row>
    <row r="7264" spans="3:38" ht="15" customHeight="1" x14ac:dyDescent="0.35">
      <c r="C7264"/>
      <c r="D7264"/>
      <c r="E7264"/>
      <c r="F7264"/>
      <c r="G7264"/>
      <c r="H7264"/>
      <c r="I7264"/>
      <c r="J7264"/>
      <c r="K7264"/>
      <c r="L7264"/>
      <c r="M7264"/>
      <c r="N7264"/>
      <c r="O7264"/>
      <c r="S7264"/>
      <c r="T7264"/>
      <c r="U7264"/>
      <c r="V7264"/>
      <c r="Y7264"/>
      <c r="Z7264"/>
      <c r="AA7264"/>
      <c r="AB7264"/>
      <c r="AC7264"/>
      <c r="AD7264"/>
      <c r="AE7264"/>
      <c r="AF7264"/>
      <c r="AG7264"/>
      <c r="AH7264"/>
      <c r="AI7264"/>
      <c r="AJ7264"/>
      <c r="AK7264"/>
      <c r="AL7264"/>
    </row>
    <row r="7265" spans="3:38" ht="15" customHeight="1" x14ac:dyDescent="0.35">
      <c r="C7265"/>
      <c r="D7265"/>
      <c r="E7265"/>
      <c r="F7265"/>
      <c r="G7265"/>
      <c r="H7265"/>
      <c r="I7265"/>
      <c r="J7265"/>
      <c r="K7265"/>
      <c r="L7265"/>
      <c r="M7265"/>
      <c r="N7265"/>
      <c r="O7265"/>
      <c r="S7265"/>
      <c r="T7265"/>
      <c r="U7265"/>
      <c r="V7265"/>
      <c r="Y7265"/>
      <c r="Z7265"/>
      <c r="AA7265"/>
      <c r="AB7265"/>
      <c r="AC7265"/>
      <c r="AD7265"/>
      <c r="AE7265"/>
      <c r="AF7265"/>
      <c r="AG7265"/>
      <c r="AH7265"/>
      <c r="AI7265"/>
      <c r="AJ7265"/>
      <c r="AK7265"/>
      <c r="AL7265"/>
    </row>
    <row r="7266" spans="3:38" ht="15" customHeight="1" x14ac:dyDescent="0.35">
      <c r="C7266"/>
      <c r="D7266"/>
      <c r="E7266"/>
      <c r="F7266"/>
      <c r="G7266"/>
      <c r="H7266"/>
      <c r="I7266"/>
      <c r="J7266"/>
      <c r="K7266"/>
      <c r="L7266"/>
      <c r="M7266"/>
      <c r="N7266"/>
      <c r="O7266"/>
      <c r="S7266"/>
      <c r="T7266"/>
      <c r="U7266"/>
      <c r="V7266"/>
      <c r="Y7266"/>
      <c r="Z7266"/>
      <c r="AA7266"/>
      <c r="AB7266"/>
      <c r="AC7266"/>
      <c r="AD7266"/>
      <c r="AE7266"/>
      <c r="AF7266"/>
      <c r="AG7266"/>
      <c r="AH7266"/>
      <c r="AI7266"/>
      <c r="AJ7266"/>
      <c r="AK7266"/>
      <c r="AL7266"/>
    </row>
    <row r="7267" spans="3:38" ht="15" customHeight="1" x14ac:dyDescent="0.35">
      <c r="C7267"/>
      <c r="D7267"/>
      <c r="E7267"/>
      <c r="F7267"/>
      <c r="G7267"/>
      <c r="H7267"/>
      <c r="I7267"/>
      <c r="J7267"/>
      <c r="K7267"/>
      <c r="L7267"/>
      <c r="M7267"/>
      <c r="N7267"/>
      <c r="O7267"/>
      <c r="S7267"/>
      <c r="T7267"/>
      <c r="U7267"/>
      <c r="V7267"/>
      <c r="Y7267"/>
      <c r="Z7267"/>
      <c r="AA7267"/>
      <c r="AB7267"/>
      <c r="AC7267"/>
      <c r="AD7267"/>
      <c r="AE7267"/>
      <c r="AF7267"/>
      <c r="AG7267"/>
      <c r="AH7267"/>
      <c r="AI7267"/>
      <c r="AJ7267"/>
      <c r="AK7267"/>
      <c r="AL7267"/>
    </row>
    <row r="7268" spans="3:38" ht="15" customHeight="1" x14ac:dyDescent="0.35">
      <c r="C7268"/>
      <c r="D7268"/>
      <c r="E7268"/>
      <c r="F7268"/>
      <c r="G7268"/>
      <c r="H7268"/>
      <c r="I7268"/>
      <c r="J7268"/>
      <c r="K7268"/>
      <c r="L7268"/>
      <c r="M7268"/>
      <c r="N7268"/>
      <c r="O7268"/>
      <c r="S7268"/>
      <c r="T7268"/>
      <c r="U7268"/>
      <c r="V7268"/>
      <c r="Y7268"/>
      <c r="Z7268"/>
      <c r="AA7268"/>
      <c r="AB7268"/>
      <c r="AC7268"/>
      <c r="AD7268"/>
      <c r="AE7268"/>
      <c r="AF7268"/>
      <c r="AG7268"/>
      <c r="AH7268"/>
      <c r="AI7268"/>
      <c r="AJ7268"/>
      <c r="AK7268"/>
      <c r="AL7268"/>
    </row>
    <row r="7269" spans="3:38" ht="15" customHeight="1" x14ac:dyDescent="0.35">
      <c r="C7269"/>
      <c r="D7269"/>
      <c r="E7269"/>
      <c r="F7269"/>
      <c r="G7269"/>
      <c r="H7269"/>
      <c r="I7269"/>
      <c r="J7269"/>
      <c r="K7269"/>
      <c r="L7269"/>
      <c r="M7269"/>
      <c r="N7269"/>
      <c r="O7269"/>
      <c r="S7269"/>
      <c r="T7269"/>
      <c r="U7269"/>
      <c r="V7269"/>
      <c r="Y7269"/>
      <c r="Z7269"/>
      <c r="AA7269"/>
      <c r="AB7269"/>
      <c r="AC7269"/>
      <c r="AD7269"/>
      <c r="AE7269"/>
      <c r="AF7269"/>
      <c r="AG7269"/>
      <c r="AH7269"/>
      <c r="AI7269"/>
      <c r="AJ7269"/>
      <c r="AK7269"/>
      <c r="AL7269"/>
    </row>
    <row r="7270" spans="3:38" ht="15" customHeight="1" x14ac:dyDescent="0.35">
      <c r="C7270"/>
      <c r="D7270"/>
      <c r="E7270"/>
      <c r="F7270"/>
      <c r="G7270"/>
      <c r="H7270"/>
      <c r="I7270"/>
      <c r="J7270"/>
      <c r="K7270"/>
      <c r="L7270"/>
      <c r="M7270"/>
      <c r="N7270"/>
      <c r="O7270"/>
      <c r="S7270"/>
      <c r="T7270"/>
      <c r="U7270"/>
      <c r="V7270"/>
      <c r="Y7270"/>
      <c r="Z7270"/>
      <c r="AA7270"/>
      <c r="AB7270"/>
      <c r="AC7270"/>
      <c r="AD7270"/>
      <c r="AE7270"/>
      <c r="AF7270"/>
      <c r="AG7270"/>
      <c r="AH7270"/>
      <c r="AI7270"/>
      <c r="AJ7270"/>
      <c r="AK7270"/>
      <c r="AL7270"/>
    </row>
    <row r="7271" spans="3:38" ht="15" customHeight="1" x14ac:dyDescent="0.35">
      <c r="C7271"/>
      <c r="D7271"/>
      <c r="E7271"/>
      <c r="F7271"/>
      <c r="G7271"/>
      <c r="H7271"/>
      <c r="I7271"/>
      <c r="J7271"/>
      <c r="K7271"/>
      <c r="L7271"/>
      <c r="M7271"/>
      <c r="N7271"/>
      <c r="O7271"/>
      <c r="S7271"/>
      <c r="T7271"/>
      <c r="U7271"/>
      <c r="V7271"/>
      <c r="Y7271"/>
      <c r="Z7271"/>
      <c r="AA7271"/>
      <c r="AB7271"/>
      <c r="AC7271"/>
      <c r="AD7271"/>
      <c r="AE7271"/>
      <c r="AF7271"/>
      <c r="AG7271"/>
      <c r="AH7271"/>
      <c r="AI7271"/>
      <c r="AJ7271"/>
      <c r="AK7271"/>
      <c r="AL7271"/>
    </row>
    <row r="7272" spans="3:38" ht="15" customHeight="1" x14ac:dyDescent="0.35">
      <c r="C7272"/>
      <c r="D7272"/>
      <c r="E7272"/>
      <c r="F7272"/>
      <c r="G7272"/>
      <c r="H7272"/>
      <c r="I7272"/>
      <c r="J7272"/>
      <c r="K7272"/>
      <c r="L7272"/>
      <c r="M7272"/>
      <c r="N7272"/>
      <c r="O7272"/>
      <c r="S7272"/>
      <c r="T7272"/>
      <c r="U7272"/>
      <c r="V7272"/>
      <c r="Y7272"/>
      <c r="Z7272"/>
      <c r="AA7272"/>
      <c r="AB7272"/>
      <c r="AC7272"/>
      <c r="AD7272"/>
      <c r="AE7272"/>
      <c r="AF7272"/>
      <c r="AG7272"/>
      <c r="AH7272"/>
      <c r="AI7272"/>
      <c r="AJ7272"/>
      <c r="AK7272"/>
      <c r="AL7272"/>
    </row>
    <row r="7273" spans="3:38" ht="15" customHeight="1" x14ac:dyDescent="0.35">
      <c r="C7273"/>
      <c r="D7273"/>
      <c r="E7273"/>
      <c r="F7273"/>
      <c r="G7273"/>
      <c r="H7273"/>
      <c r="I7273"/>
      <c r="J7273"/>
      <c r="K7273"/>
      <c r="L7273"/>
      <c r="M7273"/>
      <c r="N7273"/>
      <c r="O7273"/>
      <c r="S7273"/>
      <c r="T7273"/>
      <c r="U7273"/>
      <c r="V7273"/>
      <c r="Y7273"/>
      <c r="Z7273"/>
      <c r="AA7273"/>
      <c r="AB7273"/>
      <c r="AC7273"/>
      <c r="AD7273"/>
      <c r="AE7273"/>
      <c r="AF7273"/>
      <c r="AG7273"/>
      <c r="AH7273"/>
      <c r="AI7273"/>
      <c r="AJ7273"/>
      <c r="AK7273"/>
      <c r="AL7273"/>
    </row>
    <row r="7274" spans="3:38" ht="15" customHeight="1" x14ac:dyDescent="0.35">
      <c r="C7274"/>
      <c r="D7274"/>
      <c r="E7274"/>
      <c r="F7274"/>
      <c r="G7274"/>
      <c r="H7274"/>
      <c r="I7274"/>
      <c r="J7274"/>
      <c r="K7274"/>
      <c r="L7274"/>
      <c r="M7274"/>
      <c r="N7274"/>
      <c r="O7274"/>
      <c r="S7274"/>
      <c r="T7274"/>
      <c r="U7274"/>
      <c r="V7274"/>
      <c r="Y7274"/>
      <c r="Z7274"/>
      <c r="AA7274"/>
      <c r="AB7274"/>
      <c r="AC7274"/>
      <c r="AD7274"/>
      <c r="AE7274"/>
      <c r="AF7274"/>
      <c r="AG7274"/>
      <c r="AH7274"/>
      <c r="AI7274"/>
      <c r="AJ7274"/>
      <c r="AK7274"/>
      <c r="AL7274"/>
    </row>
    <row r="7275" spans="3:38" ht="15" customHeight="1" x14ac:dyDescent="0.35">
      <c r="C7275"/>
      <c r="D7275"/>
      <c r="E7275"/>
      <c r="F7275"/>
      <c r="G7275"/>
      <c r="H7275"/>
      <c r="I7275"/>
      <c r="J7275"/>
      <c r="K7275"/>
      <c r="L7275"/>
      <c r="M7275"/>
      <c r="N7275"/>
      <c r="O7275"/>
      <c r="S7275"/>
      <c r="T7275"/>
      <c r="U7275"/>
      <c r="V7275"/>
      <c r="Y7275"/>
      <c r="Z7275"/>
      <c r="AA7275"/>
      <c r="AB7275"/>
      <c r="AC7275"/>
      <c r="AD7275"/>
      <c r="AE7275"/>
      <c r="AF7275"/>
      <c r="AG7275"/>
      <c r="AH7275"/>
      <c r="AI7275"/>
      <c r="AJ7275"/>
      <c r="AK7275"/>
      <c r="AL7275"/>
    </row>
    <row r="7276" spans="3:38" ht="15" customHeight="1" x14ac:dyDescent="0.35">
      <c r="C7276"/>
      <c r="D7276"/>
      <c r="E7276"/>
      <c r="F7276"/>
      <c r="G7276"/>
      <c r="H7276"/>
      <c r="I7276"/>
      <c r="J7276"/>
      <c r="K7276"/>
      <c r="L7276"/>
      <c r="M7276"/>
      <c r="N7276"/>
      <c r="O7276"/>
      <c r="S7276"/>
      <c r="T7276"/>
      <c r="U7276"/>
      <c r="V7276"/>
      <c r="Y7276"/>
      <c r="Z7276"/>
      <c r="AA7276"/>
      <c r="AB7276"/>
      <c r="AC7276"/>
      <c r="AD7276"/>
      <c r="AE7276"/>
      <c r="AF7276"/>
      <c r="AG7276"/>
      <c r="AH7276"/>
      <c r="AI7276"/>
      <c r="AJ7276"/>
      <c r="AK7276"/>
      <c r="AL7276"/>
    </row>
    <row r="7277" spans="3:38" ht="15" customHeight="1" x14ac:dyDescent="0.35">
      <c r="C7277"/>
      <c r="D7277"/>
      <c r="E7277"/>
      <c r="F7277"/>
      <c r="G7277"/>
      <c r="H7277"/>
      <c r="I7277"/>
      <c r="J7277"/>
      <c r="K7277"/>
      <c r="L7277"/>
      <c r="M7277"/>
      <c r="N7277"/>
      <c r="O7277"/>
      <c r="S7277"/>
      <c r="T7277"/>
      <c r="U7277"/>
      <c r="V7277"/>
      <c r="Y7277"/>
      <c r="Z7277"/>
      <c r="AA7277"/>
      <c r="AB7277"/>
      <c r="AC7277"/>
      <c r="AD7277"/>
      <c r="AE7277"/>
      <c r="AF7277"/>
      <c r="AG7277"/>
      <c r="AH7277"/>
      <c r="AI7277"/>
      <c r="AJ7277"/>
      <c r="AK7277"/>
      <c r="AL7277"/>
    </row>
    <row r="7278" spans="3:38" ht="15" customHeight="1" x14ac:dyDescent="0.35">
      <c r="C7278"/>
      <c r="D7278"/>
      <c r="E7278"/>
      <c r="F7278"/>
      <c r="G7278"/>
      <c r="H7278"/>
      <c r="I7278"/>
      <c r="J7278"/>
      <c r="K7278"/>
      <c r="L7278"/>
      <c r="M7278"/>
      <c r="N7278"/>
      <c r="O7278"/>
      <c r="S7278"/>
      <c r="T7278"/>
      <c r="U7278"/>
      <c r="V7278"/>
      <c r="Y7278"/>
      <c r="Z7278"/>
      <c r="AA7278"/>
      <c r="AB7278"/>
      <c r="AC7278"/>
      <c r="AD7278"/>
      <c r="AE7278"/>
      <c r="AF7278"/>
      <c r="AG7278"/>
      <c r="AH7278"/>
      <c r="AI7278"/>
      <c r="AJ7278"/>
      <c r="AK7278"/>
      <c r="AL7278"/>
    </row>
    <row r="7279" spans="3:38" ht="15" customHeight="1" x14ac:dyDescent="0.35">
      <c r="C7279"/>
      <c r="D7279"/>
      <c r="E7279"/>
      <c r="F7279"/>
      <c r="G7279"/>
      <c r="H7279"/>
      <c r="I7279"/>
      <c r="J7279"/>
      <c r="K7279"/>
      <c r="L7279"/>
      <c r="M7279"/>
      <c r="N7279"/>
      <c r="O7279"/>
      <c r="S7279"/>
      <c r="T7279"/>
      <c r="U7279"/>
      <c r="V7279"/>
      <c r="Y7279"/>
      <c r="Z7279"/>
      <c r="AA7279"/>
      <c r="AB7279"/>
      <c r="AC7279"/>
      <c r="AD7279"/>
      <c r="AE7279"/>
      <c r="AF7279"/>
      <c r="AG7279"/>
      <c r="AH7279"/>
      <c r="AI7279"/>
      <c r="AJ7279"/>
      <c r="AK7279"/>
      <c r="AL7279"/>
    </row>
    <row r="7280" spans="3:38" ht="15" customHeight="1" x14ac:dyDescent="0.35">
      <c r="C7280"/>
      <c r="D7280"/>
      <c r="E7280"/>
      <c r="F7280"/>
      <c r="G7280"/>
      <c r="H7280"/>
      <c r="I7280"/>
      <c r="J7280"/>
      <c r="K7280"/>
      <c r="L7280"/>
      <c r="M7280"/>
      <c r="N7280"/>
      <c r="O7280"/>
      <c r="S7280"/>
      <c r="T7280"/>
      <c r="U7280"/>
      <c r="V7280"/>
      <c r="Y7280"/>
      <c r="Z7280"/>
      <c r="AA7280"/>
      <c r="AB7280"/>
      <c r="AC7280"/>
      <c r="AD7280"/>
      <c r="AE7280"/>
      <c r="AF7280"/>
      <c r="AG7280"/>
      <c r="AH7280"/>
      <c r="AI7280"/>
      <c r="AJ7280"/>
      <c r="AK7280"/>
      <c r="AL7280"/>
    </row>
    <row r="7281" spans="3:38" ht="15" customHeight="1" x14ac:dyDescent="0.35">
      <c r="C7281"/>
      <c r="D7281"/>
      <c r="E7281"/>
      <c r="F7281"/>
      <c r="G7281"/>
      <c r="H7281"/>
      <c r="I7281"/>
      <c r="J7281"/>
      <c r="K7281"/>
      <c r="L7281"/>
      <c r="M7281"/>
      <c r="N7281"/>
      <c r="O7281"/>
      <c r="S7281"/>
      <c r="T7281"/>
      <c r="U7281"/>
      <c r="V7281"/>
      <c r="Y7281"/>
      <c r="Z7281"/>
      <c r="AA7281"/>
      <c r="AB7281"/>
      <c r="AC7281"/>
      <c r="AD7281"/>
      <c r="AE7281"/>
      <c r="AF7281"/>
      <c r="AG7281"/>
      <c r="AH7281"/>
      <c r="AI7281"/>
      <c r="AJ7281"/>
      <c r="AK7281"/>
      <c r="AL7281"/>
    </row>
    <row r="7282" spans="3:38" ht="15" customHeight="1" x14ac:dyDescent="0.35">
      <c r="C7282"/>
      <c r="D7282"/>
      <c r="E7282"/>
      <c r="F7282"/>
      <c r="G7282"/>
      <c r="H7282"/>
      <c r="I7282"/>
      <c r="J7282"/>
      <c r="K7282"/>
      <c r="L7282"/>
      <c r="M7282"/>
      <c r="N7282"/>
      <c r="O7282"/>
      <c r="S7282"/>
      <c r="T7282"/>
      <c r="U7282"/>
      <c r="V7282"/>
      <c r="Y7282"/>
      <c r="Z7282"/>
      <c r="AA7282"/>
      <c r="AB7282"/>
      <c r="AC7282"/>
      <c r="AD7282"/>
      <c r="AE7282"/>
      <c r="AF7282"/>
      <c r="AG7282"/>
      <c r="AH7282"/>
      <c r="AI7282"/>
      <c r="AJ7282"/>
      <c r="AK7282"/>
      <c r="AL7282"/>
    </row>
    <row r="7283" spans="3:38" ht="15" customHeight="1" x14ac:dyDescent="0.35">
      <c r="C7283"/>
      <c r="D7283"/>
      <c r="E7283"/>
      <c r="F7283"/>
      <c r="G7283"/>
      <c r="H7283"/>
      <c r="I7283"/>
      <c r="J7283"/>
      <c r="K7283"/>
      <c r="L7283"/>
      <c r="M7283"/>
      <c r="N7283"/>
      <c r="O7283"/>
      <c r="S7283"/>
      <c r="T7283"/>
      <c r="U7283"/>
      <c r="V7283"/>
      <c r="Y7283"/>
      <c r="Z7283"/>
      <c r="AA7283"/>
      <c r="AB7283"/>
      <c r="AC7283"/>
      <c r="AD7283"/>
      <c r="AE7283"/>
      <c r="AF7283"/>
      <c r="AG7283"/>
      <c r="AH7283"/>
      <c r="AI7283"/>
      <c r="AJ7283"/>
      <c r="AK7283"/>
      <c r="AL7283"/>
    </row>
    <row r="7284" spans="3:38" ht="15" customHeight="1" x14ac:dyDescent="0.35">
      <c r="C7284"/>
      <c r="D7284"/>
      <c r="E7284"/>
      <c r="F7284"/>
      <c r="G7284"/>
      <c r="H7284"/>
      <c r="I7284"/>
      <c r="J7284"/>
      <c r="K7284"/>
      <c r="L7284"/>
      <c r="M7284"/>
      <c r="N7284"/>
      <c r="O7284"/>
      <c r="S7284"/>
      <c r="T7284"/>
      <c r="U7284"/>
      <c r="V7284"/>
      <c r="Y7284"/>
      <c r="Z7284"/>
      <c r="AA7284"/>
      <c r="AB7284"/>
      <c r="AC7284"/>
      <c r="AD7284"/>
      <c r="AE7284"/>
      <c r="AF7284"/>
      <c r="AG7284"/>
      <c r="AH7284"/>
      <c r="AI7284"/>
      <c r="AJ7284"/>
      <c r="AK7284"/>
      <c r="AL7284"/>
    </row>
    <row r="7285" spans="3:38" ht="15" customHeight="1" x14ac:dyDescent="0.35">
      <c r="C7285"/>
      <c r="D7285"/>
      <c r="E7285"/>
      <c r="F7285"/>
      <c r="G7285"/>
      <c r="H7285"/>
      <c r="I7285"/>
      <c r="J7285"/>
      <c r="K7285"/>
      <c r="L7285"/>
      <c r="M7285"/>
      <c r="N7285"/>
      <c r="O7285"/>
      <c r="S7285"/>
      <c r="T7285"/>
      <c r="U7285"/>
      <c r="V7285"/>
      <c r="Y7285"/>
      <c r="Z7285"/>
      <c r="AA7285"/>
      <c r="AB7285"/>
      <c r="AC7285"/>
      <c r="AD7285"/>
      <c r="AE7285"/>
      <c r="AF7285"/>
      <c r="AG7285"/>
      <c r="AH7285"/>
      <c r="AI7285"/>
      <c r="AJ7285"/>
      <c r="AK7285"/>
      <c r="AL7285"/>
    </row>
    <row r="7286" spans="3:38" ht="15" customHeight="1" x14ac:dyDescent="0.35">
      <c r="C7286"/>
      <c r="D7286"/>
      <c r="E7286"/>
      <c r="F7286"/>
      <c r="G7286"/>
      <c r="H7286"/>
      <c r="I7286"/>
      <c r="J7286"/>
      <c r="K7286"/>
      <c r="L7286"/>
      <c r="M7286"/>
      <c r="N7286"/>
      <c r="O7286"/>
      <c r="S7286"/>
      <c r="T7286"/>
      <c r="U7286"/>
      <c r="V7286"/>
      <c r="Y7286"/>
      <c r="Z7286"/>
      <c r="AA7286"/>
      <c r="AB7286"/>
      <c r="AC7286"/>
      <c r="AD7286"/>
      <c r="AE7286"/>
      <c r="AF7286"/>
      <c r="AG7286"/>
      <c r="AH7286"/>
      <c r="AI7286"/>
      <c r="AJ7286"/>
      <c r="AK7286"/>
      <c r="AL7286"/>
    </row>
    <row r="7287" spans="3:38" ht="15" customHeight="1" x14ac:dyDescent="0.35">
      <c r="C7287"/>
      <c r="D7287"/>
      <c r="E7287"/>
      <c r="F7287"/>
      <c r="G7287"/>
      <c r="H7287"/>
      <c r="I7287"/>
      <c r="J7287"/>
      <c r="K7287"/>
      <c r="L7287"/>
      <c r="M7287"/>
      <c r="N7287"/>
      <c r="O7287"/>
      <c r="S7287"/>
      <c r="T7287"/>
      <c r="U7287"/>
      <c r="V7287"/>
      <c r="Y7287"/>
      <c r="Z7287"/>
      <c r="AA7287"/>
      <c r="AB7287"/>
      <c r="AC7287"/>
      <c r="AD7287"/>
      <c r="AE7287"/>
      <c r="AF7287"/>
      <c r="AG7287"/>
      <c r="AH7287"/>
      <c r="AI7287"/>
      <c r="AJ7287"/>
      <c r="AK7287"/>
      <c r="AL7287"/>
    </row>
    <row r="7288" spans="3:38" ht="15" customHeight="1" x14ac:dyDescent="0.35">
      <c r="C7288"/>
      <c r="D7288"/>
      <c r="E7288"/>
      <c r="F7288"/>
      <c r="G7288"/>
      <c r="H7288"/>
      <c r="I7288"/>
      <c r="J7288"/>
      <c r="K7288"/>
      <c r="L7288"/>
      <c r="M7288"/>
      <c r="N7288"/>
      <c r="O7288"/>
      <c r="S7288"/>
      <c r="T7288"/>
      <c r="U7288"/>
      <c r="V7288"/>
      <c r="Y7288"/>
      <c r="Z7288"/>
      <c r="AA7288"/>
      <c r="AB7288"/>
      <c r="AC7288"/>
      <c r="AD7288"/>
      <c r="AE7288"/>
      <c r="AF7288"/>
      <c r="AG7288"/>
      <c r="AH7288"/>
      <c r="AI7288"/>
      <c r="AJ7288"/>
      <c r="AK7288"/>
      <c r="AL7288"/>
    </row>
    <row r="7289" spans="3:38" ht="15" customHeight="1" x14ac:dyDescent="0.35">
      <c r="C7289"/>
      <c r="D7289"/>
      <c r="E7289"/>
      <c r="F7289"/>
      <c r="G7289"/>
      <c r="H7289"/>
      <c r="I7289"/>
      <c r="J7289"/>
      <c r="K7289"/>
      <c r="L7289"/>
      <c r="M7289"/>
      <c r="N7289"/>
      <c r="O7289"/>
      <c r="S7289"/>
      <c r="T7289"/>
      <c r="U7289"/>
      <c r="V7289"/>
      <c r="Y7289"/>
      <c r="Z7289"/>
      <c r="AA7289"/>
      <c r="AB7289"/>
      <c r="AC7289"/>
      <c r="AD7289"/>
      <c r="AE7289"/>
      <c r="AF7289"/>
      <c r="AG7289"/>
      <c r="AH7289"/>
      <c r="AI7289"/>
      <c r="AJ7289"/>
      <c r="AK7289"/>
      <c r="AL7289"/>
    </row>
    <row r="7290" spans="3:38" ht="15" customHeight="1" x14ac:dyDescent="0.35">
      <c r="C7290"/>
      <c r="D7290"/>
      <c r="E7290"/>
      <c r="F7290"/>
      <c r="G7290"/>
      <c r="H7290"/>
      <c r="I7290"/>
      <c r="J7290"/>
      <c r="K7290"/>
      <c r="L7290"/>
      <c r="M7290"/>
      <c r="N7290"/>
      <c r="O7290"/>
      <c r="S7290"/>
      <c r="T7290"/>
      <c r="U7290"/>
      <c r="V7290"/>
      <c r="Y7290"/>
      <c r="Z7290"/>
      <c r="AA7290"/>
      <c r="AB7290"/>
      <c r="AC7290"/>
      <c r="AD7290"/>
      <c r="AE7290"/>
      <c r="AF7290"/>
      <c r="AG7290"/>
      <c r="AH7290"/>
      <c r="AI7290"/>
      <c r="AJ7290"/>
      <c r="AK7290"/>
      <c r="AL7290"/>
    </row>
    <row r="7291" spans="3:38" ht="15" customHeight="1" x14ac:dyDescent="0.35">
      <c r="C7291"/>
      <c r="D7291"/>
      <c r="E7291"/>
      <c r="F7291"/>
      <c r="G7291"/>
      <c r="H7291"/>
      <c r="I7291"/>
      <c r="J7291"/>
      <c r="K7291"/>
      <c r="L7291"/>
      <c r="M7291"/>
      <c r="N7291"/>
      <c r="O7291"/>
      <c r="S7291"/>
      <c r="T7291"/>
      <c r="U7291"/>
      <c r="V7291"/>
      <c r="Y7291"/>
      <c r="Z7291"/>
      <c r="AA7291"/>
      <c r="AB7291"/>
      <c r="AC7291"/>
      <c r="AD7291"/>
      <c r="AE7291"/>
      <c r="AF7291"/>
      <c r="AG7291"/>
      <c r="AH7291"/>
      <c r="AI7291"/>
      <c r="AJ7291"/>
      <c r="AK7291"/>
      <c r="AL7291"/>
    </row>
    <row r="7292" spans="3:38" ht="15" customHeight="1" x14ac:dyDescent="0.35">
      <c r="C7292"/>
      <c r="D7292"/>
      <c r="E7292"/>
      <c r="F7292"/>
      <c r="G7292"/>
      <c r="H7292"/>
      <c r="I7292"/>
      <c r="J7292"/>
      <c r="K7292"/>
      <c r="L7292"/>
      <c r="M7292"/>
      <c r="N7292"/>
      <c r="O7292"/>
      <c r="S7292"/>
      <c r="T7292"/>
      <c r="U7292"/>
      <c r="V7292"/>
      <c r="Y7292"/>
      <c r="Z7292"/>
      <c r="AA7292"/>
      <c r="AB7292"/>
      <c r="AC7292"/>
      <c r="AD7292"/>
      <c r="AE7292"/>
      <c r="AF7292"/>
      <c r="AG7292"/>
      <c r="AH7292"/>
      <c r="AI7292"/>
      <c r="AJ7292"/>
      <c r="AK7292"/>
      <c r="AL7292"/>
    </row>
    <row r="7293" spans="3:38" ht="15" customHeight="1" x14ac:dyDescent="0.35">
      <c r="C7293"/>
      <c r="D7293"/>
      <c r="E7293"/>
      <c r="F7293"/>
      <c r="G7293"/>
      <c r="H7293"/>
      <c r="I7293"/>
      <c r="J7293"/>
      <c r="K7293"/>
      <c r="L7293"/>
      <c r="M7293"/>
      <c r="N7293"/>
      <c r="O7293"/>
      <c r="S7293"/>
      <c r="T7293"/>
      <c r="U7293"/>
      <c r="V7293"/>
      <c r="Y7293"/>
      <c r="Z7293"/>
      <c r="AA7293"/>
      <c r="AB7293"/>
      <c r="AC7293"/>
      <c r="AD7293"/>
      <c r="AE7293"/>
      <c r="AF7293"/>
      <c r="AG7293"/>
      <c r="AH7293"/>
      <c r="AI7293"/>
      <c r="AJ7293"/>
      <c r="AK7293"/>
      <c r="AL7293"/>
    </row>
    <row r="7294" spans="3:38" ht="15" customHeight="1" x14ac:dyDescent="0.35">
      <c r="C7294"/>
      <c r="D7294"/>
      <c r="E7294"/>
      <c r="F7294"/>
      <c r="G7294"/>
      <c r="H7294"/>
      <c r="I7294"/>
      <c r="J7294"/>
      <c r="K7294"/>
      <c r="L7294"/>
      <c r="M7294"/>
      <c r="N7294"/>
      <c r="O7294"/>
      <c r="S7294"/>
      <c r="T7294"/>
      <c r="U7294"/>
      <c r="V7294"/>
      <c r="Y7294"/>
      <c r="Z7294"/>
      <c r="AA7294"/>
      <c r="AB7294"/>
      <c r="AC7294"/>
      <c r="AD7294"/>
      <c r="AE7294"/>
      <c r="AF7294"/>
      <c r="AG7294"/>
      <c r="AH7294"/>
      <c r="AI7294"/>
      <c r="AJ7294"/>
      <c r="AK7294"/>
      <c r="AL7294"/>
    </row>
    <row r="7295" spans="3:38" ht="15" customHeight="1" x14ac:dyDescent="0.35">
      <c r="C7295"/>
      <c r="D7295"/>
      <c r="E7295"/>
      <c r="F7295"/>
      <c r="G7295"/>
      <c r="H7295"/>
      <c r="I7295"/>
      <c r="J7295"/>
      <c r="K7295"/>
      <c r="L7295"/>
      <c r="M7295"/>
      <c r="N7295"/>
      <c r="O7295"/>
      <c r="S7295"/>
      <c r="T7295"/>
      <c r="U7295"/>
      <c r="V7295"/>
      <c r="Y7295"/>
      <c r="Z7295"/>
      <c r="AA7295"/>
      <c r="AB7295"/>
      <c r="AC7295"/>
      <c r="AD7295"/>
      <c r="AE7295"/>
      <c r="AF7295"/>
      <c r="AG7295"/>
      <c r="AH7295"/>
      <c r="AI7295"/>
      <c r="AJ7295"/>
      <c r="AK7295"/>
      <c r="AL7295"/>
    </row>
    <row r="7296" spans="3:38" ht="15" customHeight="1" x14ac:dyDescent="0.35">
      <c r="C7296"/>
      <c r="D7296"/>
      <c r="E7296"/>
      <c r="F7296"/>
      <c r="G7296"/>
      <c r="H7296"/>
      <c r="I7296"/>
      <c r="J7296"/>
      <c r="K7296"/>
      <c r="L7296"/>
      <c r="M7296"/>
      <c r="N7296"/>
      <c r="O7296"/>
      <c r="S7296"/>
      <c r="T7296"/>
      <c r="U7296"/>
      <c r="V7296"/>
      <c r="Y7296"/>
      <c r="Z7296"/>
      <c r="AA7296"/>
      <c r="AB7296"/>
      <c r="AC7296"/>
      <c r="AD7296"/>
      <c r="AE7296"/>
      <c r="AF7296"/>
      <c r="AG7296"/>
      <c r="AH7296"/>
      <c r="AI7296"/>
      <c r="AJ7296"/>
      <c r="AK7296"/>
      <c r="AL7296"/>
    </row>
    <row r="7297" spans="3:38" ht="15" customHeight="1" x14ac:dyDescent="0.35">
      <c r="C7297"/>
      <c r="D7297"/>
      <c r="E7297"/>
      <c r="F7297"/>
      <c r="G7297"/>
      <c r="H7297"/>
      <c r="I7297"/>
      <c r="J7297"/>
      <c r="K7297"/>
      <c r="L7297"/>
      <c r="M7297"/>
      <c r="N7297"/>
      <c r="O7297"/>
      <c r="S7297"/>
      <c r="T7297"/>
      <c r="U7297"/>
      <c r="V7297"/>
      <c r="Y7297"/>
      <c r="Z7297"/>
      <c r="AA7297"/>
      <c r="AB7297"/>
      <c r="AC7297"/>
      <c r="AD7297"/>
      <c r="AE7297"/>
      <c r="AF7297"/>
      <c r="AG7297"/>
      <c r="AH7297"/>
      <c r="AI7297"/>
      <c r="AJ7297"/>
      <c r="AK7297"/>
      <c r="AL7297"/>
    </row>
    <row r="7298" spans="3:38" ht="15" customHeight="1" x14ac:dyDescent="0.35">
      <c r="C7298"/>
      <c r="D7298"/>
      <c r="E7298"/>
      <c r="F7298"/>
      <c r="G7298"/>
      <c r="H7298"/>
      <c r="I7298"/>
      <c r="J7298"/>
      <c r="K7298"/>
      <c r="L7298"/>
      <c r="M7298"/>
      <c r="N7298"/>
      <c r="O7298"/>
      <c r="S7298"/>
      <c r="T7298"/>
      <c r="U7298"/>
      <c r="V7298"/>
      <c r="Y7298"/>
      <c r="Z7298"/>
      <c r="AA7298"/>
      <c r="AB7298"/>
      <c r="AC7298"/>
      <c r="AD7298"/>
      <c r="AE7298"/>
      <c r="AF7298"/>
      <c r="AG7298"/>
      <c r="AH7298"/>
      <c r="AI7298"/>
      <c r="AJ7298"/>
      <c r="AK7298"/>
      <c r="AL7298"/>
    </row>
    <row r="7299" spans="3:38" ht="15" customHeight="1" x14ac:dyDescent="0.35">
      <c r="C7299"/>
      <c r="D7299"/>
      <c r="E7299"/>
      <c r="F7299"/>
      <c r="G7299"/>
      <c r="H7299"/>
      <c r="I7299"/>
      <c r="J7299"/>
      <c r="K7299"/>
      <c r="L7299"/>
      <c r="M7299"/>
      <c r="N7299"/>
      <c r="O7299"/>
      <c r="S7299"/>
      <c r="T7299"/>
      <c r="U7299"/>
      <c r="V7299"/>
      <c r="Y7299"/>
      <c r="Z7299"/>
      <c r="AA7299"/>
      <c r="AB7299"/>
      <c r="AC7299"/>
      <c r="AD7299"/>
      <c r="AE7299"/>
      <c r="AF7299"/>
      <c r="AG7299"/>
      <c r="AH7299"/>
      <c r="AI7299"/>
      <c r="AJ7299"/>
      <c r="AK7299"/>
      <c r="AL7299"/>
    </row>
    <row r="7300" spans="3:38" ht="15" customHeight="1" x14ac:dyDescent="0.35">
      <c r="C7300"/>
      <c r="D7300"/>
      <c r="E7300"/>
      <c r="F7300"/>
      <c r="G7300"/>
      <c r="H7300"/>
      <c r="I7300"/>
      <c r="J7300"/>
      <c r="K7300"/>
      <c r="L7300"/>
      <c r="M7300"/>
      <c r="N7300"/>
      <c r="O7300"/>
      <c r="S7300"/>
      <c r="T7300"/>
      <c r="U7300"/>
      <c r="V7300"/>
      <c r="Y7300"/>
      <c r="Z7300"/>
      <c r="AA7300"/>
      <c r="AB7300"/>
      <c r="AC7300"/>
      <c r="AD7300"/>
      <c r="AE7300"/>
      <c r="AF7300"/>
      <c r="AG7300"/>
      <c r="AH7300"/>
      <c r="AI7300"/>
      <c r="AJ7300"/>
      <c r="AK7300"/>
      <c r="AL7300"/>
    </row>
    <row r="7301" spans="3:38" ht="15" customHeight="1" x14ac:dyDescent="0.35">
      <c r="C7301"/>
      <c r="D7301"/>
      <c r="E7301"/>
      <c r="F7301"/>
      <c r="G7301"/>
      <c r="H7301"/>
      <c r="I7301"/>
      <c r="J7301"/>
      <c r="K7301"/>
      <c r="L7301"/>
      <c r="M7301"/>
      <c r="N7301"/>
      <c r="O7301"/>
      <c r="S7301"/>
      <c r="T7301"/>
      <c r="U7301"/>
      <c r="V7301"/>
      <c r="Y7301"/>
      <c r="Z7301"/>
      <c r="AA7301"/>
      <c r="AB7301"/>
      <c r="AC7301"/>
      <c r="AD7301"/>
      <c r="AE7301"/>
      <c r="AF7301"/>
      <c r="AG7301"/>
      <c r="AH7301"/>
      <c r="AI7301"/>
      <c r="AJ7301"/>
      <c r="AK7301"/>
      <c r="AL7301"/>
    </row>
    <row r="7302" spans="3:38" ht="15" customHeight="1" x14ac:dyDescent="0.35">
      <c r="C7302"/>
      <c r="D7302"/>
      <c r="E7302"/>
      <c r="F7302"/>
      <c r="G7302"/>
      <c r="H7302"/>
      <c r="I7302"/>
      <c r="J7302"/>
      <c r="K7302"/>
      <c r="L7302"/>
      <c r="M7302"/>
      <c r="N7302"/>
      <c r="O7302"/>
      <c r="S7302"/>
      <c r="T7302"/>
      <c r="U7302"/>
      <c r="V7302"/>
      <c r="Y7302"/>
      <c r="Z7302"/>
      <c r="AA7302"/>
      <c r="AB7302"/>
      <c r="AC7302"/>
      <c r="AD7302"/>
      <c r="AE7302"/>
      <c r="AF7302"/>
      <c r="AG7302"/>
      <c r="AH7302"/>
      <c r="AI7302"/>
      <c r="AJ7302"/>
      <c r="AK7302"/>
      <c r="AL7302"/>
    </row>
    <row r="7303" spans="3:38" ht="15" customHeight="1" x14ac:dyDescent="0.35">
      <c r="C7303"/>
      <c r="D7303"/>
      <c r="E7303"/>
      <c r="F7303"/>
      <c r="G7303"/>
      <c r="H7303"/>
      <c r="I7303"/>
      <c r="J7303"/>
      <c r="K7303"/>
      <c r="L7303"/>
      <c r="M7303"/>
      <c r="N7303"/>
      <c r="O7303"/>
      <c r="S7303"/>
      <c r="T7303"/>
      <c r="U7303"/>
      <c r="V7303"/>
      <c r="Y7303"/>
      <c r="Z7303"/>
      <c r="AA7303"/>
      <c r="AB7303"/>
      <c r="AC7303"/>
      <c r="AD7303"/>
      <c r="AE7303"/>
      <c r="AF7303"/>
      <c r="AG7303"/>
      <c r="AH7303"/>
      <c r="AI7303"/>
      <c r="AJ7303"/>
      <c r="AK7303"/>
      <c r="AL7303"/>
    </row>
    <row r="7304" spans="3:38" ht="15" customHeight="1" x14ac:dyDescent="0.35">
      <c r="C7304"/>
      <c r="D7304"/>
      <c r="E7304"/>
      <c r="F7304"/>
      <c r="G7304"/>
      <c r="H7304"/>
      <c r="I7304"/>
      <c r="J7304"/>
      <c r="K7304"/>
      <c r="L7304"/>
      <c r="M7304"/>
      <c r="N7304"/>
      <c r="O7304"/>
      <c r="S7304"/>
      <c r="T7304"/>
      <c r="U7304"/>
      <c r="V7304"/>
      <c r="Y7304"/>
      <c r="Z7304"/>
      <c r="AA7304"/>
      <c r="AB7304"/>
      <c r="AC7304"/>
      <c r="AD7304"/>
      <c r="AE7304"/>
      <c r="AF7304"/>
      <c r="AG7304"/>
      <c r="AH7304"/>
      <c r="AI7304"/>
      <c r="AJ7304"/>
      <c r="AK7304"/>
      <c r="AL7304"/>
    </row>
    <row r="7305" spans="3:38" ht="15" customHeight="1" x14ac:dyDescent="0.35">
      <c r="C7305"/>
      <c r="D7305"/>
      <c r="E7305"/>
      <c r="F7305"/>
      <c r="G7305"/>
      <c r="H7305"/>
      <c r="I7305"/>
      <c r="J7305"/>
      <c r="K7305"/>
      <c r="L7305"/>
      <c r="M7305"/>
      <c r="N7305"/>
      <c r="O7305"/>
      <c r="S7305"/>
      <c r="T7305"/>
      <c r="U7305"/>
      <c r="V7305"/>
      <c r="Y7305"/>
      <c r="Z7305"/>
      <c r="AA7305"/>
      <c r="AB7305"/>
      <c r="AC7305"/>
      <c r="AD7305"/>
      <c r="AE7305"/>
      <c r="AF7305"/>
      <c r="AG7305"/>
      <c r="AH7305"/>
      <c r="AI7305"/>
      <c r="AJ7305"/>
      <c r="AK7305"/>
      <c r="AL7305"/>
    </row>
    <row r="7306" spans="3:38" ht="15" customHeight="1" x14ac:dyDescent="0.35">
      <c r="C7306"/>
      <c r="D7306"/>
      <c r="E7306"/>
      <c r="F7306"/>
      <c r="G7306"/>
      <c r="H7306"/>
      <c r="I7306"/>
      <c r="J7306"/>
      <c r="K7306"/>
      <c r="L7306"/>
      <c r="M7306"/>
      <c r="N7306"/>
      <c r="O7306"/>
      <c r="S7306"/>
      <c r="T7306"/>
      <c r="U7306"/>
      <c r="V7306"/>
      <c r="Y7306"/>
      <c r="Z7306"/>
      <c r="AA7306"/>
      <c r="AB7306"/>
      <c r="AC7306"/>
      <c r="AD7306"/>
      <c r="AE7306"/>
      <c r="AF7306"/>
      <c r="AG7306"/>
      <c r="AH7306"/>
      <c r="AI7306"/>
      <c r="AJ7306"/>
      <c r="AK7306"/>
      <c r="AL7306"/>
    </row>
    <row r="7307" spans="3:38" ht="15" customHeight="1" x14ac:dyDescent="0.35">
      <c r="C7307"/>
      <c r="D7307"/>
      <c r="E7307"/>
      <c r="F7307"/>
      <c r="G7307"/>
      <c r="H7307"/>
      <c r="I7307"/>
      <c r="J7307"/>
      <c r="K7307"/>
      <c r="L7307"/>
      <c r="M7307"/>
      <c r="N7307"/>
      <c r="O7307"/>
      <c r="S7307"/>
      <c r="T7307"/>
      <c r="U7307"/>
      <c r="V7307"/>
      <c r="Y7307"/>
      <c r="Z7307"/>
      <c r="AA7307"/>
      <c r="AB7307"/>
      <c r="AC7307"/>
      <c r="AD7307"/>
      <c r="AE7307"/>
      <c r="AF7307"/>
      <c r="AG7307"/>
      <c r="AH7307"/>
      <c r="AI7307"/>
      <c r="AJ7307"/>
      <c r="AK7307"/>
      <c r="AL7307"/>
    </row>
    <row r="7308" spans="3:38" ht="15" customHeight="1" x14ac:dyDescent="0.35">
      <c r="C7308"/>
      <c r="D7308"/>
      <c r="E7308"/>
      <c r="F7308"/>
      <c r="G7308"/>
      <c r="H7308"/>
      <c r="I7308"/>
      <c r="J7308"/>
      <c r="K7308"/>
      <c r="L7308"/>
      <c r="M7308"/>
      <c r="N7308"/>
      <c r="O7308"/>
      <c r="S7308"/>
      <c r="T7308"/>
      <c r="U7308"/>
      <c r="V7308"/>
      <c r="Y7308"/>
      <c r="Z7308"/>
      <c r="AA7308"/>
      <c r="AB7308"/>
      <c r="AC7308"/>
      <c r="AD7308"/>
      <c r="AE7308"/>
      <c r="AF7308"/>
      <c r="AG7308"/>
      <c r="AH7308"/>
      <c r="AI7308"/>
      <c r="AJ7308"/>
      <c r="AK7308"/>
      <c r="AL7308"/>
    </row>
    <row r="7309" spans="3:38" ht="15" customHeight="1" x14ac:dyDescent="0.35">
      <c r="C7309"/>
      <c r="D7309"/>
      <c r="E7309"/>
      <c r="F7309"/>
      <c r="G7309"/>
      <c r="H7309"/>
      <c r="I7309"/>
      <c r="J7309"/>
      <c r="K7309"/>
      <c r="L7309"/>
      <c r="M7309"/>
      <c r="N7309"/>
      <c r="O7309"/>
      <c r="S7309"/>
      <c r="T7309"/>
      <c r="U7309"/>
      <c r="V7309"/>
      <c r="Y7309"/>
      <c r="Z7309"/>
      <c r="AA7309"/>
      <c r="AB7309"/>
      <c r="AC7309"/>
      <c r="AD7309"/>
      <c r="AE7309"/>
      <c r="AF7309"/>
      <c r="AG7309"/>
      <c r="AH7309"/>
      <c r="AI7309"/>
      <c r="AJ7309"/>
      <c r="AK7309"/>
      <c r="AL7309"/>
    </row>
    <row r="7310" spans="3:38" ht="15" customHeight="1" x14ac:dyDescent="0.35">
      <c r="C7310"/>
      <c r="D7310"/>
      <c r="E7310"/>
      <c r="F7310"/>
      <c r="G7310"/>
      <c r="H7310"/>
      <c r="I7310"/>
      <c r="J7310"/>
      <c r="K7310"/>
      <c r="L7310"/>
      <c r="M7310"/>
      <c r="N7310"/>
      <c r="O7310"/>
      <c r="S7310"/>
      <c r="T7310"/>
      <c r="U7310"/>
      <c r="V7310"/>
      <c r="Y7310"/>
      <c r="Z7310"/>
      <c r="AA7310"/>
      <c r="AB7310"/>
      <c r="AC7310"/>
      <c r="AD7310"/>
      <c r="AE7310"/>
      <c r="AF7310"/>
      <c r="AG7310"/>
      <c r="AH7310"/>
      <c r="AI7310"/>
      <c r="AJ7310"/>
      <c r="AK7310"/>
      <c r="AL7310"/>
    </row>
    <row r="7311" spans="3:38" ht="15" customHeight="1" x14ac:dyDescent="0.35">
      <c r="C7311"/>
      <c r="D7311"/>
      <c r="E7311"/>
      <c r="F7311"/>
      <c r="G7311"/>
      <c r="H7311"/>
      <c r="I7311"/>
      <c r="J7311"/>
      <c r="K7311"/>
      <c r="L7311"/>
      <c r="M7311"/>
      <c r="N7311"/>
      <c r="O7311"/>
      <c r="S7311"/>
      <c r="T7311"/>
      <c r="U7311"/>
      <c r="V7311"/>
      <c r="Y7311"/>
      <c r="Z7311"/>
      <c r="AA7311"/>
      <c r="AB7311"/>
      <c r="AC7311"/>
      <c r="AD7311"/>
      <c r="AE7311"/>
      <c r="AF7311"/>
      <c r="AG7311"/>
      <c r="AH7311"/>
      <c r="AI7311"/>
      <c r="AJ7311"/>
      <c r="AK7311"/>
      <c r="AL7311"/>
    </row>
    <row r="7312" spans="3:38" ht="15" customHeight="1" x14ac:dyDescent="0.35">
      <c r="C7312"/>
      <c r="D7312"/>
      <c r="E7312"/>
      <c r="F7312"/>
      <c r="G7312"/>
      <c r="H7312"/>
      <c r="I7312"/>
      <c r="J7312"/>
      <c r="K7312"/>
      <c r="L7312"/>
      <c r="M7312"/>
      <c r="N7312"/>
      <c r="O7312"/>
      <c r="S7312"/>
      <c r="T7312"/>
      <c r="U7312"/>
      <c r="V7312"/>
      <c r="Y7312"/>
      <c r="Z7312"/>
      <c r="AA7312"/>
      <c r="AB7312"/>
      <c r="AC7312"/>
      <c r="AD7312"/>
      <c r="AE7312"/>
      <c r="AF7312"/>
      <c r="AG7312"/>
      <c r="AH7312"/>
      <c r="AI7312"/>
      <c r="AJ7312"/>
      <c r="AK7312"/>
      <c r="AL7312"/>
    </row>
    <row r="7313" spans="3:38" ht="15" customHeight="1" x14ac:dyDescent="0.35">
      <c r="C7313"/>
      <c r="D7313"/>
      <c r="E7313"/>
      <c r="F7313"/>
      <c r="G7313"/>
      <c r="H7313"/>
      <c r="I7313"/>
      <c r="J7313"/>
      <c r="K7313"/>
      <c r="L7313"/>
      <c r="M7313"/>
      <c r="N7313"/>
      <c r="O7313"/>
      <c r="S7313"/>
      <c r="T7313"/>
      <c r="U7313"/>
      <c r="V7313"/>
      <c r="Y7313"/>
      <c r="Z7313"/>
      <c r="AA7313"/>
      <c r="AB7313"/>
      <c r="AC7313"/>
      <c r="AD7313"/>
      <c r="AE7313"/>
      <c r="AF7313"/>
      <c r="AG7313"/>
      <c r="AH7313"/>
      <c r="AI7313"/>
      <c r="AJ7313"/>
      <c r="AK7313"/>
      <c r="AL7313"/>
    </row>
    <row r="7314" spans="3:38" ht="15" customHeight="1" x14ac:dyDescent="0.35">
      <c r="C7314"/>
      <c r="D7314"/>
      <c r="E7314"/>
      <c r="F7314"/>
      <c r="G7314"/>
      <c r="H7314"/>
      <c r="I7314"/>
      <c r="J7314"/>
      <c r="K7314"/>
      <c r="L7314"/>
      <c r="M7314"/>
      <c r="N7314"/>
      <c r="O7314"/>
      <c r="S7314"/>
      <c r="T7314"/>
      <c r="U7314"/>
      <c r="V7314"/>
      <c r="Y7314"/>
      <c r="Z7314"/>
      <c r="AA7314"/>
      <c r="AB7314"/>
      <c r="AC7314"/>
      <c r="AD7314"/>
      <c r="AE7314"/>
      <c r="AF7314"/>
      <c r="AG7314"/>
      <c r="AH7314"/>
      <c r="AI7314"/>
      <c r="AJ7314"/>
      <c r="AK7314"/>
      <c r="AL7314"/>
    </row>
    <row r="7315" spans="3:38" ht="15" customHeight="1" x14ac:dyDescent="0.35">
      <c r="C7315"/>
      <c r="D7315"/>
      <c r="E7315"/>
      <c r="F7315"/>
      <c r="G7315"/>
      <c r="H7315"/>
      <c r="I7315"/>
      <c r="J7315"/>
      <c r="K7315"/>
      <c r="L7315"/>
      <c r="M7315"/>
      <c r="N7315"/>
      <c r="O7315"/>
      <c r="S7315"/>
      <c r="T7315"/>
      <c r="U7315"/>
      <c r="V7315"/>
      <c r="Y7315"/>
      <c r="Z7315"/>
      <c r="AA7315"/>
      <c r="AB7315"/>
      <c r="AC7315"/>
      <c r="AD7315"/>
      <c r="AE7315"/>
      <c r="AF7315"/>
      <c r="AG7315"/>
      <c r="AH7315"/>
      <c r="AI7315"/>
      <c r="AJ7315"/>
      <c r="AK7315"/>
      <c r="AL7315"/>
    </row>
    <row r="7316" spans="3:38" ht="15" customHeight="1" x14ac:dyDescent="0.35">
      <c r="C7316"/>
      <c r="D7316"/>
      <c r="E7316"/>
      <c r="F7316"/>
      <c r="G7316"/>
      <c r="H7316"/>
      <c r="I7316"/>
      <c r="J7316"/>
      <c r="K7316"/>
      <c r="L7316"/>
      <c r="M7316"/>
      <c r="N7316"/>
      <c r="O7316"/>
      <c r="S7316"/>
      <c r="T7316"/>
      <c r="U7316"/>
      <c r="V7316"/>
      <c r="Y7316"/>
      <c r="Z7316"/>
      <c r="AA7316"/>
      <c r="AB7316"/>
      <c r="AC7316"/>
      <c r="AD7316"/>
      <c r="AE7316"/>
      <c r="AF7316"/>
      <c r="AG7316"/>
      <c r="AH7316"/>
      <c r="AI7316"/>
      <c r="AJ7316"/>
      <c r="AK7316"/>
      <c r="AL7316"/>
    </row>
    <row r="7317" spans="3:38" ht="15" customHeight="1" x14ac:dyDescent="0.35">
      <c r="C7317"/>
      <c r="D7317"/>
      <c r="E7317"/>
      <c r="F7317"/>
      <c r="G7317"/>
      <c r="H7317"/>
      <c r="I7317"/>
      <c r="J7317"/>
      <c r="K7317"/>
      <c r="L7317"/>
      <c r="M7317"/>
      <c r="N7317"/>
      <c r="O7317"/>
      <c r="S7317"/>
      <c r="T7317"/>
      <c r="U7317"/>
      <c r="V7317"/>
      <c r="Y7317"/>
      <c r="Z7317"/>
      <c r="AA7317"/>
      <c r="AB7317"/>
      <c r="AC7317"/>
      <c r="AD7317"/>
      <c r="AE7317"/>
      <c r="AF7317"/>
      <c r="AG7317"/>
      <c r="AH7317"/>
      <c r="AI7317"/>
      <c r="AJ7317"/>
      <c r="AK7317"/>
      <c r="AL7317"/>
    </row>
    <row r="7318" spans="3:38" ht="15" customHeight="1" x14ac:dyDescent="0.35">
      <c r="C7318"/>
      <c r="D7318"/>
      <c r="E7318"/>
      <c r="F7318"/>
      <c r="G7318"/>
      <c r="H7318"/>
      <c r="I7318"/>
      <c r="J7318"/>
      <c r="K7318"/>
      <c r="L7318"/>
      <c r="M7318"/>
      <c r="N7318"/>
      <c r="O7318"/>
      <c r="S7318"/>
      <c r="T7318"/>
      <c r="U7318"/>
      <c r="V7318"/>
      <c r="Y7318"/>
      <c r="Z7318"/>
      <c r="AA7318"/>
      <c r="AB7318"/>
      <c r="AC7318"/>
      <c r="AD7318"/>
      <c r="AE7318"/>
      <c r="AF7318"/>
      <c r="AG7318"/>
      <c r="AH7318"/>
      <c r="AI7318"/>
      <c r="AJ7318"/>
      <c r="AK7318"/>
      <c r="AL7318"/>
    </row>
    <row r="7319" spans="3:38" ht="15" customHeight="1" x14ac:dyDescent="0.35">
      <c r="C7319"/>
      <c r="D7319"/>
      <c r="E7319"/>
      <c r="F7319"/>
      <c r="G7319"/>
      <c r="H7319"/>
      <c r="I7319"/>
      <c r="J7319"/>
      <c r="K7319"/>
      <c r="L7319"/>
      <c r="M7319"/>
      <c r="N7319"/>
      <c r="O7319"/>
      <c r="S7319"/>
      <c r="T7319"/>
      <c r="U7319"/>
      <c r="V7319"/>
      <c r="Y7319"/>
      <c r="Z7319"/>
      <c r="AA7319"/>
      <c r="AB7319"/>
      <c r="AC7319"/>
      <c r="AD7319"/>
      <c r="AE7319"/>
      <c r="AF7319"/>
      <c r="AG7319"/>
      <c r="AH7319"/>
      <c r="AI7319"/>
      <c r="AJ7319"/>
      <c r="AK7319"/>
      <c r="AL7319"/>
    </row>
    <row r="7320" spans="3:38" ht="15" customHeight="1" x14ac:dyDescent="0.35">
      <c r="C7320"/>
      <c r="D7320"/>
      <c r="E7320"/>
      <c r="F7320"/>
      <c r="G7320"/>
      <c r="H7320"/>
      <c r="I7320"/>
      <c r="J7320"/>
      <c r="K7320"/>
      <c r="L7320"/>
      <c r="M7320"/>
      <c r="N7320"/>
      <c r="O7320"/>
      <c r="S7320"/>
      <c r="T7320"/>
      <c r="U7320"/>
      <c r="V7320"/>
      <c r="Y7320"/>
      <c r="Z7320"/>
      <c r="AA7320"/>
      <c r="AB7320"/>
      <c r="AC7320"/>
      <c r="AD7320"/>
      <c r="AE7320"/>
      <c r="AF7320"/>
      <c r="AG7320"/>
      <c r="AH7320"/>
      <c r="AI7320"/>
      <c r="AJ7320"/>
      <c r="AK7320"/>
      <c r="AL7320"/>
    </row>
    <row r="7321" spans="3:38" ht="15" customHeight="1" x14ac:dyDescent="0.35">
      <c r="C7321"/>
      <c r="D7321"/>
      <c r="E7321"/>
      <c r="F7321"/>
      <c r="G7321"/>
      <c r="H7321"/>
      <c r="I7321"/>
      <c r="J7321"/>
      <c r="K7321"/>
      <c r="L7321"/>
      <c r="M7321"/>
      <c r="N7321"/>
      <c r="O7321"/>
      <c r="S7321"/>
      <c r="T7321"/>
      <c r="U7321"/>
      <c r="V7321"/>
      <c r="Y7321"/>
      <c r="Z7321"/>
      <c r="AA7321"/>
      <c r="AB7321"/>
      <c r="AC7321"/>
      <c r="AD7321"/>
      <c r="AE7321"/>
      <c r="AF7321"/>
      <c r="AG7321"/>
      <c r="AH7321"/>
      <c r="AI7321"/>
      <c r="AJ7321"/>
      <c r="AK7321"/>
      <c r="AL7321"/>
    </row>
    <row r="7322" spans="3:38" ht="15" customHeight="1" x14ac:dyDescent="0.35">
      <c r="C7322"/>
      <c r="D7322"/>
      <c r="E7322"/>
      <c r="F7322"/>
      <c r="G7322"/>
      <c r="H7322"/>
      <c r="I7322"/>
      <c r="J7322"/>
      <c r="K7322"/>
      <c r="L7322"/>
      <c r="M7322"/>
      <c r="N7322"/>
      <c r="O7322"/>
      <c r="S7322"/>
      <c r="T7322"/>
      <c r="U7322"/>
      <c r="V7322"/>
      <c r="Y7322"/>
      <c r="Z7322"/>
      <c r="AA7322"/>
      <c r="AB7322"/>
      <c r="AC7322"/>
      <c r="AD7322"/>
      <c r="AE7322"/>
      <c r="AF7322"/>
      <c r="AG7322"/>
      <c r="AH7322"/>
      <c r="AI7322"/>
      <c r="AJ7322"/>
      <c r="AK7322"/>
      <c r="AL7322"/>
    </row>
    <row r="7323" spans="3:38" ht="15" customHeight="1" x14ac:dyDescent="0.35">
      <c r="C7323"/>
      <c r="D7323"/>
      <c r="E7323"/>
      <c r="F7323"/>
      <c r="G7323"/>
      <c r="H7323"/>
      <c r="I7323"/>
      <c r="J7323"/>
      <c r="K7323"/>
      <c r="L7323"/>
      <c r="M7323"/>
      <c r="N7323"/>
      <c r="O7323"/>
      <c r="S7323"/>
      <c r="T7323"/>
      <c r="U7323"/>
      <c r="V7323"/>
      <c r="Y7323"/>
      <c r="Z7323"/>
      <c r="AA7323"/>
      <c r="AB7323"/>
      <c r="AC7323"/>
      <c r="AD7323"/>
      <c r="AE7323"/>
      <c r="AF7323"/>
      <c r="AG7323"/>
      <c r="AH7323"/>
      <c r="AI7323"/>
      <c r="AJ7323"/>
      <c r="AK7323"/>
      <c r="AL7323"/>
    </row>
    <row r="7324" spans="3:38" ht="15" customHeight="1" x14ac:dyDescent="0.35">
      <c r="C7324"/>
      <c r="D7324"/>
      <c r="E7324"/>
      <c r="F7324"/>
      <c r="G7324"/>
      <c r="H7324"/>
      <c r="I7324"/>
      <c r="J7324"/>
      <c r="K7324"/>
      <c r="L7324"/>
      <c r="M7324"/>
      <c r="N7324"/>
      <c r="O7324"/>
      <c r="S7324"/>
      <c r="T7324"/>
      <c r="U7324"/>
      <c r="V7324"/>
      <c r="Y7324"/>
      <c r="Z7324"/>
      <c r="AA7324"/>
      <c r="AB7324"/>
      <c r="AC7324"/>
      <c r="AD7324"/>
      <c r="AE7324"/>
      <c r="AF7324"/>
      <c r="AG7324"/>
      <c r="AH7324"/>
      <c r="AI7324"/>
      <c r="AJ7324"/>
      <c r="AK7324"/>
      <c r="AL7324"/>
    </row>
    <row r="7325" spans="3:38" ht="15" customHeight="1" x14ac:dyDescent="0.35">
      <c r="C7325"/>
      <c r="D7325"/>
      <c r="E7325"/>
      <c r="F7325"/>
      <c r="G7325"/>
      <c r="H7325"/>
      <c r="I7325"/>
      <c r="J7325"/>
      <c r="K7325"/>
      <c r="L7325"/>
      <c r="M7325"/>
      <c r="N7325"/>
      <c r="O7325"/>
      <c r="S7325"/>
      <c r="T7325"/>
      <c r="U7325"/>
      <c r="V7325"/>
      <c r="Y7325"/>
      <c r="Z7325"/>
      <c r="AA7325"/>
      <c r="AB7325"/>
      <c r="AC7325"/>
      <c r="AD7325"/>
      <c r="AE7325"/>
      <c r="AF7325"/>
      <c r="AG7325"/>
      <c r="AH7325"/>
      <c r="AI7325"/>
      <c r="AJ7325"/>
      <c r="AK7325"/>
      <c r="AL7325"/>
    </row>
    <row r="7326" spans="3:38" ht="15" customHeight="1" x14ac:dyDescent="0.35">
      <c r="C7326"/>
      <c r="D7326"/>
      <c r="E7326"/>
      <c r="F7326"/>
      <c r="G7326"/>
      <c r="H7326"/>
      <c r="I7326"/>
      <c r="J7326"/>
      <c r="K7326"/>
      <c r="L7326"/>
      <c r="M7326"/>
      <c r="N7326"/>
      <c r="O7326"/>
      <c r="S7326"/>
      <c r="T7326"/>
      <c r="U7326"/>
      <c r="V7326"/>
      <c r="Y7326"/>
      <c r="Z7326"/>
      <c r="AA7326"/>
      <c r="AB7326"/>
      <c r="AC7326"/>
      <c r="AD7326"/>
      <c r="AE7326"/>
      <c r="AF7326"/>
      <c r="AG7326"/>
      <c r="AH7326"/>
      <c r="AI7326"/>
      <c r="AJ7326"/>
      <c r="AK7326"/>
      <c r="AL7326"/>
    </row>
    <row r="7327" spans="3:38" ht="15" customHeight="1" x14ac:dyDescent="0.35">
      <c r="C7327"/>
      <c r="D7327"/>
      <c r="E7327"/>
      <c r="F7327"/>
      <c r="G7327"/>
      <c r="H7327"/>
      <c r="I7327"/>
      <c r="J7327"/>
      <c r="K7327"/>
      <c r="L7327"/>
      <c r="M7327"/>
      <c r="N7327"/>
      <c r="O7327"/>
      <c r="S7327"/>
      <c r="T7327"/>
      <c r="U7327"/>
      <c r="V7327"/>
      <c r="Y7327"/>
      <c r="Z7327"/>
      <c r="AA7327"/>
      <c r="AB7327"/>
      <c r="AC7327"/>
      <c r="AD7327"/>
      <c r="AE7327"/>
      <c r="AF7327"/>
      <c r="AG7327"/>
      <c r="AH7327"/>
      <c r="AI7327"/>
      <c r="AJ7327"/>
      <c r="AK7327"/>
      <c r="AL7327"/>
    </row>
    <row r="7328" spans="3:38" ht="15" customHeight="1" x14ac:dyDescent="0.35">
      <c r="C7328"/>
      <c r="D7328"/>
      <c r="E7328"/>
      <c r="F7328"/>
      <c r="G7328"/>
      <c r="H7328"/>
      <c r="I7328"/>
      <c r="J7328"/>
      <c r="K7328"/>
      <c r="L7328"/>
      <c r="M7328"/>
      <c r="N7328"/>
      <c r="O7328"/>
      <c r="S7328"/>
      <c r="T7328"/>
      <c r="U7328"/>
      <c r="V7328"/>
      <c r="Y7328"/>
      <c r="Z7328"/>
      <c r="AA7328"/>
      <c r="AB7328"/>
      <c r="AC7328"/>
      <c r="AD7328"/>
      <c r="AE7328"/>
      <c r="AF7328"/>
      <c r="AG7328"/>
      <c r="AH7328"/>
      <c r="AI7328"/>
      <c r="AJ7328"/>
      <c r="AK7328"/>
      <c r="AL7328"/>
    </row>
    <row r="7329" spans="3:38" ht="15" customHeight="1" x14ac:dyDescent="0.35">
      <c r="C7329"/>
      <c r="D7329"/>
      <c r="E7329"/>
      <c r="F7329"/>
      <c r="G7329"/>
      <c r="H7329"/>
      <c r="I7329"/>
      <c r="J7329"/>
      <c r="K7329"/>
      <c r="L7329"/>
      <c r="M7329"/>
      <c r="N7329"/>
      <c r="O7329"/>
      <c r="S7329"/>
      <c r="T7329"/>
      <c r="U7329"/>
      <c r="V7329"/>
      <c r="Y7329"/>
      <c r="Z7329"/>
      <c r="AA7329"/>
      <c r="AB7329"/>
      <c r="AC7329"/>
      <c r="AD7329"/>
      <c r="AE7329"/>
      <c r="AF7329"/>
      <c r="AG7329"/>
      <c r="AH7329"/>
      <c r="AI7329"/>
      <c r="AJ7329"/>
      <c r="AK7329"/>
      <c r="AL7329"/>
    </row>
    <row r="7330" spans="3:38" ht="15" customHeight="1" x14ac:dyDescent="0.35">
      <c r="C7330"/>
      <c r="D7330"/>
      <c r="E7330"/>
      <c r="F7330"/>
      <c r="G7330"/>
      <c r="H7330"/>
      <c r="I7330"/>
      <c r="J7330"/>
      <c r="K7330"/>
      <c r="L7330"/>
      <c r="M7330"/>
      <c r="N7330"/>
      <c r="O7330"/>
      <c r="S7330"/>
      <c r="T7330"/>
      <c r="U7330"/>
      <c r="V7330"/>
      <c r="Y7330"/>
      <c r="Z7330"/>
      <c r="AA7330"/>
      <c r="AB7330"/>
      <c r="AC7330"/>
      <c r="AD7330"/>
      <c r="AE7330"/>
      <c r="AF7330"/>
      <c r="AG7330"/>
      <c r="AH7330"/>
      <c r="AI7330"/>
      <c r="AJ7330"/>
      <c r="AK7330"/>
      <c r="AL7330"/>
    </row>
    <row r="7331" spans="3:38" ht="15" customHeight="1" x14ac:dyDescent="0.35">
      <c r="C7331"/>
      <c r="D7331"/>
      <c r="E7331"/>
      <c r="F7331"/>
      <c r="G7331"/>
      <c r="H7331"/>
      <c r="I7331"/>
      <c r="J7331"/>
      <c r="K7331"/>
      <c r="L7331"/>
      <c r="M7331"/>
      <c r="N7331"/>
      <c r="O7331"/>
      <c r="S7331"/>
      <c r="T7331"/>
      <c r="U7331"/>
      <c r="V7331"/>
      <c r="Y7331"/>
      <c r="Z7331"/>
      <c r="AA7331"/>
      <c r="AB7331"/>
      <c r="AC7331"/>
      <c r="AD7331"/>
      <c r="AE7331"/>
      <c r="AF7331"/>
      <c r="AG7331"/>
      <c r="AH7331"/>
      <c r="AI7331"/>
      <c r="AJ7331"/>
      <c r="AK7331"/>
      <c r="AL7331"/>
    </row>
    <row r="7332" spans="3:38" ht="15" customHeight="1" x14ac:dyDescent="0.35">
      <c r="C7332"/>
      <c r="D7332"/>
      <c r="E7332"/>
      <c r="F7332"/>
      <c r="G7332"/>
      <c r="H7332"/>
      <c r="I7332"/>
      <c r="J7332"/>
      <c r="K7332"/>
      <c r="L7332"/>
      <c r="M7332"/>
      <c r="N7332"/>
      <c r="O7332"/>
      <c r="S7332"/>
      <c r="T7332"/>
      <c r="U7332"/>
      <c r="V7332"/>
      <c r="Y7332"/>
      <c r="Z7332"/>
      <c r="AA7332"/>
      <c r="AB7332"/>
      <c r="AC7332"/>
      <c r="AD7332"/>
      <c r="AE7332"/>
      <c r="AF7332"/>
      <c r="AG7332"/>
      <c r="AH7332"/>
      <c r="AI7332"/>
      <c r="AJ7332"/>
      <c r="AK7332"/>
      <c r="AL7332"/>
    </row>
    <row r="7333" spans="3:38" ht="15" customHeight="1" x14ac:dyDescent="0.35">
      <c r="C7333"/>
      <c r="D7333"/>
      <c r="E7333"/>
      <c r="F7333"/>
      <c r="G7333"/>
      <c r="H7333"/>
      <c r="I7333"/>
      <c r="J7333"/>
      <c r="K7333"/>
      <c r="L7333"/>
      <c r="M7333"/>
      <c r="N7333"/>
      <c r="O7333"/>
      <c r="S7333"/>
      <c r="T7333"/>
      <c r="U7333"/>
      <c r="V7333"/>
      <c r="Y7333"/>
      <c r="Z7333"/>
      <c r="AA7333"/>
      <c r="AB7333"/>
      <c r="AC7333"/>
      <c r="AD7333"/>
      <c r="AE7333"/>
      <c r="AF7333"/>
      <c r="AG7333"/>
      <c r="AH7333"/>
      <c r="AI7333"/>
      <c r="AJ7333"/>
      <c r="AK7333"/>
      <c r="AL7333"/>
    </row>
    <row r="7334" spans="3:38" ht="15" customHeight="1" x14ac:dyDescent="0.35">
      <c r="C7334"/>
      <c r="D7334"/>
      <c r="E7334"/>
      <c r="F7334"/>
      <c r="G7334"/>
      <c r="H7334"/>
      <c r="I7334"/>
      <c r="J7334"/>
      <c r="K7334"/>
      <c r="L7334"/>
      <c r="M7334"/>
      <c r="N7334"/>
      <c r="O7334"/>
      <c r="S7334"/>
      <c r="T7334"/>
      <c r="U7334"/>
      <c r="V7334"/>
      <c r="Y7334"/>
      <c r="Z7334"/>
      <c r="AA7334"/>
      <c r="AB7334"/>
      <c r="AC7334"/>
      <c r="AD7334"/>
      <c r="AE7334"/>
      <c r="AF7334"/>
      <c r="AG7334"/>
      <c r="AH7334"/>
      <c r="AI7334"/>
      <c r="AJ7334"/>
      <c r="AK7334"/>
      <c r="AL7334"/>
    </row>
    <row r="7335" spans="3:38" ht="15" customHeight="1" x14ac:dyDescent="0.35">
      <c r="C7335"/>
      <c r="D7335"/>
      <c r="E7335"/>
      <c r="F7335"/>
      <c r="G7335"/>
      <c r="H7335"/>
      <c r="I7335"/>
      <c r="J7335"/>
      <c r="K7335"/>
      <c r="L7335"/>
      <c r="M7335"/>
      <c r="N7335"/>
      <c r="O7335"/>
      <c r="S7335"/>
      <c r="T7335"/>
      <c r="U7335"/>
      <c r="V7335"/>
      <c r="Y7335"/>
      <c r="Z7335"/>
      <c r="AA7335"/>
      <c r="AB7335"/>
      <c r="AC7335"/>
      <c r="AD7335"/>
      <c r="AE7335"/>
      <c r="AF7335"/>
      <c r="AG7335"/>
      <c r="AH7335"/>
      <c r="AI7335"/>
      <c r="AJ7335"/>
      <c r="AK7335"/>
      <c r="AL7335"/>
    </row>
    <row r="7336" spans="3:38" ht="15" customHeight="1" x14ac:dyDescent="0.35">
      <c r="C7336"/>
      <c r="D7336"/>
      <c r="E7336"/>
      <c r="F7336"/>
      <c r="G7336"/>
      <c r="H7336"/>
      <c r="I7336"/>
      <c r="J7336"/>
      <c r="K7336"/>
      <c r="L7336"/>
      <c r="M7336"/>
      <c r="N7336"/>
      <c r="O7336"/>
      <c r="S7336"/>
      <c r="T7336"/>
      <c r="U7336"/>
      <c r="V7336"/>
      <c r="Y7336"/>
      <c r="Z7336"/>
      <c r="AA7336"/>
      <c r="AB7336"/>
      <c r="AC7336"/>
      <c r="AD7336"/>
      <c r="AE7336"/>
      <c r="AF7336"/>
      <c r="AG7336"/>
      <c r="AH7336"/>
      <c r="AI7336"/>
      <c r="AJ7336"/>
      <c r="AK7336"/>
      <c r="AL7336"/>
    </row>
    <row r="7337" spans="3:38" ht="15" customHeight="1" x14ac:dyDescent="0.35">
      <c r="C7337"/>
      <c r="D7337"/>
      <c r="E7337"/>
      <c r="F7337"/>
      <c r="G7337"/>
      <c r="H7337"/>
      <c r="I7337"/>
      <c r="J7337"/>
      <c r="K7337"/>
      <c r="L7337"/>
      <c r="M7337"/>
      <c r="N7337"/>
      <c r="O7337"/>
      <c r="S7337"/>
      <c r="T7337"/>
      <c r="U7337"/>
      <c r="V7337"/>
      <c r="Y7337"/>
      <c r="Z7337"/>
      <c r="AA7337"/>
      <c r="AB7337"/>
      <c r="AC7337"/>
      <c r="AD7337"/>
      <c r="AE7337"/>
      <c r="AF7337"/>
      <c r="AG7337"/>
      <c r="AH7337"/>
      <c r="AI7337"/>
      <c r="AJ7337"/>
      <c r="AK7337"/>
      <c r="AL7337"/>
    </row>
    <row r="7338" spans="3:38" ht="15" customHeight="1" x14ac:dyDescent="0.35">
      <c r="C7338"/>
      <c r="D7338"/>
      <c r="E7338"/>
      <c r="F7338"/>
      <c r="G7338"/>
      <c r="H7338"/>
      <c r="I7338"/>
      <c r="J7338"/>
      <c r="K7338"/>
      <c r="L7338"/>
      <c r="M7338"/>
      <c r="N7338"/>
      <c r="O7338"/>
      <c r="S7338"/>
      <c r="T7338"/>
      <c r="U7338"/>
      <c r="V7338"/>
      <c r="Y7338"/>
      <c r="Z7338"/>
      <c r="AA7338"/>
      <c r="AB7338"/>
      <c r="AC7338"/>
      <c r="AD7338"/>
      <c r="AE7338"/>
      <c r="AF7338"/>
      <c r="AG7338"/>
      <c r="AH7338"/>
      <c r="AI7338"/>
      <c r="AJ7338"/>
      <c r="AK7338"/>
      <c r="AL7338"/>
    </row>
    <row r="7339" spans="3:38" ht="15" customHeight="1" x14ac:dyDescent="0.35">
      <c r="C7339"/>
      <c r="D7339"/>
      <c r="E7339"/>
      <c r="F7339"/>
      <c r="G7339"/>
      <c r="H7339"/>
      <c r="I7339"/>
      <c r="J7339"/>
      <c r="K7339"/>
      <c r="L7339"/>
      <c r="M7339"/>
      <c r="N7339"/>
      <c r="O7339"/>
      <c r="S7339"/>
      <c r="T7339"/>
      <c r="U7339"/>
      <c r="V7339"/>
      <c r="Y7339"/>
      <c r="Z7339"/>
      <c r="AA7339"/>
      <c r="AB7339"/>
      <c r="AC7339"/>
      <c r="AD7339"/>
      <c r="AE7339"/>
      <c r="AF7339"/>
      <c r="AG7339"/>
      <c r="AH7339"/>
      <c r="AI7339"/>
      <c r="AJ7339"/>
      <c r="AK7339"/>
      <c r="AL7339"/>
    </row>
    <row r="7340" spans="3:38" ht="15" customHeight="1" x14ac:dyDescent="0.35">
      <c r="C7340"/>
      <c r="D7340"/>
      <c r="E7340"/>
      <c r="F7340"/>
      <c r="G7340"/>
      <c r="H7340"/>
      <c r="I7340"/>
      <c r="J7340"/>
      <c r="K7340"/>
      <c r="L7340"/>
      <c r="M7340"/>
      <c r="N7340"/>
      <c r="O7340"/>
      <c r="S7340"/>
      <c r="T7340"/>
      <c r="U7340"/>
      <c r="V7340"/>
      <c r="Y7340"/>
      <c r="Z7340"/>
      <c r="AA7340"/>
      <c r="AB7340"/>
      <c r="AC7340"/>
      <c r="AD7340"/>
      <c r="AE7340"/>
      <c r="AF7340"/>
      <c r="AG7340"/>
      <c r="AH7340"/>
      <c r="AI7340"/>
      <c r="AJ7340"/>
      <c r="AK7340"/>
      <c r="AL7340"/>
    </row>
    <row r="7341" spans="3:38" ht="15" customHeight="1" x14ac:dyDescent="0.35">
      <c r="C7341"/>
      <c r="D7341"/>
      <c r="E7341"/>
      <c r="F7341"/>
      <c r="G7341"/>
      <c r="H7341"/>
      <c r="I7341"/>
      <c r="J7341"/>
      <c r="K7341"/>
      <c r="L7341"/>
      <c r="M7341"/>
      <c r="N7341"/>
      <c r="O7341"/>
      <c r="S7341"/>
      <c r="T7341"/>
      <c r="U7341"/>
      <c r="V7341"/>
      <c r="Y7341"/>
      <c r="Z7341"/>
      <c r="AA7341"/>
      <c r="AB7341"/>
      <c r="AC7341"/>
      <c r="AD7341"/>
      <c r="AE7341"/>
      <c r="AF7341"/>
      <c r="AG7341"/>
      <c r="AH7341"/>
      <c r="AI7341"/>
      <c r="AJ7341"/>
      <c r="AK7341"/>
      <c r="AL7341"/>
    </row>
    <row r="7342" spans="3:38" ht="15" customHeight="1" x14ac:dyDescent="0.35">
      <c r="C7342"/>
      <c r="D7342"/>
      <c r="E7342"/>
      <c r="F7342"/>
      <c r="G7342"/>
      <c r="H7342"/>
      <c r="I7342"/>
      <c r="J7342"/>
      <c r="K7342"/>
      <c r="L7342"/>
      <c r="M7342"/>
      <c r="N7342"/>
      <c r="O7342"/>
      <c r="S7342"/>
      <c r="T7342"/>
      <c r="U7342"/>
      <c r="V7342"/>
      <c r="Y7342"/>
      <c r="Z7342"/>
      <c r="AA7342"/>
      <c r="AB7342"/>
      <c r="AC7342"/>
      <c r="AD7342"/>
      <c r="AE7342"/>
      <c r="AF7342"/>
      <c r="AG7342"/>
      <c r="AH7342"/>
      <c r="AI7342"/>
      <c r="AJ7342"/>
      <c r="AK7342"/>
      <c r="AL7342"/>
    </row>
    <row r="7343" spans="3:38" ht="15" customHeight="1" x14ac:dyDescent="0.35">
      <c r="C7343"/>
      <c r="D7343"/>
      <c r="E7343"/>
      <c r="F7343"/>
      <c r="G7343"/>
      <c r="H7343"/>
      <c r="I7343"/>
      <c r="J7343"/>
      <c r="K7343"/>
      <c r="L7343"/>
      <c r="M7343"/>
      <c r="N7343"/>
      <c r="O7343"/>
      <c r="S7343"/>
      <c r="T7343"/>
      <c r="U7343"/>
      <c r="V7343"/>
      <c r="Y7343"/>
      <c r="Z7343"/>
      <c r="AA7343"/>
      <c r="AB7343"/>
      <c r="AC7343"/>
      <c r="AD7343"/>
      <c r="AE7343"/>
      <c r="AF7343"/>
      <c r="AG7343"/>
      <c r="AH7343"/>
      <c r="AI7343"/>
      <c r="AJ7343"/>
      <c r="AK7343"/>
      <c r="AL7343"/>
    </row>
    <row r="7344" spans="3:38" ht="15" customHeight="1" x14ac:dyDescent="0.35">
      <c r="C7344"/>
      <c r="D7344"/>
      <c r="E7344"/>
      <c r="F7344"/>
      <c r="G7344"/>
      <c r="H7344"/>
      <c r="I7344"/>
      <c r="J7344"/>
      <c r="K7344"/>
      <c r="L7344"/>
      <c r="M7344"/>
      <c r="N7344"/>
      <c r="O7344"/>
      <c r="S7344"/>
      <c r="T7344"/>
      <c r="U7344"/>
      <c r="V7344"/>
      <c r="Y7344"/>
      <c r="Z7344"/>
      <c r="AA7344"/>
      <c r="AB7344"/>
      <c r="AC7344"/>
      <c r="AD7344"/>
      <c r="AE7344"/>
      <c r="AF7344"/>
      <c r="AG7344"/>
      <c r="AH7344"/>
      <c r="AI7344"/>
      <c r="AJ7344"/>
      <c r="AK7344"/>
      <c r="AL7344"/>
    </row>
    <row r="7345" spans="3:38" ht="15" customHeight="1" x14ac:dyDescent="0.35">
      <c r="C7345"/>
      <c r="D7345"/>
      <c r="E7345"/>
      <c r="F7345"/>
      <c r="G7345"/>
      <c r="H7345"/>
      <c r="I7345"/>
      <c r="J7345"/>
      <c r="K7345"/>
      <c r="L7345"/>
      <c r="M7345"/>
      <c r="N7345"/>
      <c r="O7345"/>
      <c r="S7345"/>
      <c r="T7345"/>
      <c r="U7345"/>
      <c r="V7345"/>
      <c r="Y7345"/>
      <c r="Z7345"/>
      <c r="AA7345"/>
      <c r="AB7345"/>
      <c r="AC7345"/>
      <c r="AD7345"/>
      <c r="AE7345"/>
      <c r="AF7345"/>
      <c r="AG7345"/>
      <c r="AH7345"/>
      <c r="AI7345"/>
      <c r="AJ7345"/>
      <c r="AK7345"/>
      <c r="AL7345"/>
    </row>
    <row r="7346" spans="3:38" ht="15" customHeight="1" x14ac:dyDescent="0.35">
      <c r="C7346"/>
      <c r="D7346"/>
      <c r="E7346"/>
      <c r="F7346"/>
      <c r="G7346"/>
      <c r="H7346"/>
      <c r="I7346"/>
      <c r="J7346"/>
      <c r="K7346"/>
      <c r="L7346"/>
      <c r="M7346"/>
      <c r="N7346"/>
      <c r="O7346"/>
      <c r="S7346"/>
      <c r="T7346"/>
      <c r="U7346"/>
      <c r="V7346"/>
      <c r="Y7346"/>
      <c r="Z7346"/>
      <c r="AA7346"/>
      <c r="AB7346"/>
      <c r="AC7346"/>
      <c r="AD7346"/>
      <c r="AE7346"/>
      <c r="AF7346"/>
      <c r="AG7346"/>
      <c r="AH7346"/>
      <c r="AI7346"/>
      <c r="AJ7346"/>
      <c r="AK7346"/>
      <c r="AL7346"/>
    </row>
    <row r="7347" spans="3:38" ht="15" customHeight="1" x14ac:dyDescent="0.35">
      <c r="C7347"/>
      <c r="D7347"/>
      <c r="E7347"/>
      <c r="F7347"/>
      <c r="G7347"/>
      <c r="H7347"/>
      <c r="I7347"/>
      <c r="J7347"/>
      <c r="K7347"/>
      <c r="L7347"/>
      <c r="M7347"/>
      <c r="N7347"/>
      <c r="O7347"/>
      <c r="S7347"/>
      <c r="T7347"/>
      <c r="U7347"/>
      <c r="V7347"/>
      <c r="Y7347"/>
      <c r="Z7347"/>
      <c r="AA7347"/>
      <c r="AB7347"/>
      <c r="AC7347"/>
      <c r="AD7347"/>
      <c r="AE7347"/>
      <c r="AF7347"/>
      <c r="AG7347"/>
      <c r="AH7347"/>
      <c r="AI7347"/>
      <c r="AJ7347"/>
      <c r="AK7347"/>
      <c r="AL7347"/>
    </row>
    <row r="7348" spans="3:38" ht="15" customHeight="1" x14ac:dyDescent="0.35">
      <c r="C7348"/>
      <c r="D7348"/>
      <c r="E7348"/>
      <c r="F7348"/>
      <c r="G7348"/>
      <c r="H7348"/>
      <c r="I7348"/>
      <c r="J7348"/>
      <c r="K7348"/>
      <c r="L7348"/>
      <c r="M7348"/>
      <c r="N7348"/>
      <c r="O7348"/>
      <c r="S7348"/>
      <c r="T7348"/>
      <c r="U7348"/>
      <c r="V7348"/>
      <c r="Y7348"/>
      <c r="Z7348"/>
      <c r="AA7348"/>
      <c r="AB7348"/>
      <c r="AC7348"/>
      <c r="AD7348"/>
      <c r="AE7348"/>
      <c r="AF7348"/>
      <c r="AG7348"/>
      <c r="AH7348"/>
      <c r="AI7348"/>
      <c r="AJ7348"/>
      <c r="AK7348"/>
      <c r="AL7348"/>
    </row>
    <row r="7349" spans="3:38" ht="15" customHeight="1" x14ac:dyDescent="0.35">
      <c r="C7349"/>
      <c r="D7349"/>
      <c r="E7349"/>
      <c r="F7349"/>
      <c r="G7349"/>
      <c r="H7349"/>
      <c r="I7349"/>
      <c r="J7349"/>
      <c r="K7349"/>
      <c r="L7349"/>
      <c r="M7349"/>
      <c r="N7349"/>
      <c r="O7349"/>
      <c r="S7349"/>
      <c r="T7349"/>
      <c r="U7349"/>
      <c r="V7349"/>
      <c r="Y7349"/>
      <c r="Z7349"/>
      <c r="AA7349"/>
      <c r="AB7349"/>
      <c r="AC7349"/>
      <c r="AD7349"/>
      <c r="AE7349"/>
      <c r="AF7349"/>
      <c r="AG7349"/>
      <c r="AH7349"/>
      <c r="AI7349"/>
      <c r="AJ7349"/>
      <c r="AK7349"/>
      <c r="AL7349"/>
    </row>
    <row r="7350" spans="3:38" ht="15" customHeight="1" x14ac:dyDescent="0.35">
      <c r="C7350"/>
      <c r="D7350"/>
      <c r="E7350"/>
      <c r="F7350"/>
      <c r="G7350"/>
      <c r="H7350"/>
      <c r="I7350"/>
      <c r="J7350"/>
      <c r="K7350"/>
      <c r="L7350"/>
      <c r="M7350"/>
      <c r="N7350"/>
      <c r="O7350"/>
      <c r="S7350"/>
      <c r="T7350"/>
      <c r="U7350"/>
      <c r="V7350"/>
      <c r="Y7350"/>
      <c r="Z7350"/>
      <c r="AA7350"/>
      <c r="AB7350"/>
      <c r="AC7350"/>
      <c r="AD7350"/>
      <c r="AE7350"/>
      <c r="AF7350"/>
      <c r="AG7350"/>
      <c r="AH7350"/>
      <c r="AI7350"/>
      <c r="AJ7350"/>
      <c r="AK7350"/>
      <c r="AL7350"/>
    </row>
    <row r="7351" spans="3:38" ht="15" customHeight="1" x14ac:dyDescent="0.35">
      <c r="C7351"/>
      <c r="D7351"/>
      <c r="E7351"/>
      <c r="F7351"/>
      <c r="G7351"/>
      <c r="H7351"/>
      <c r="I7351"/>
      <c r="J7351"/>
      <c r="K7351"/>
      <c r="L7351"/>
      <c r="M7351"/>
      <c r="N7351"/>
      <c r="O7351"/>
      <c r="S7351"/>
      <c r="T7351"/>
      <c r="U7351"/>
      <c r="V7351"/>
      <c r="Y7351"/>
      <c r="Z7351"/>
      <c r="AA7351"/>
      <c r="AB7351"/>
      <c r="AC7351"/>
      <c r="AD7351"/>
      <c r="AE7351"/>
      <c r="AF7351"/>
      <c r="AG7351"/>
      <c r="AH7351"/>
      <c r="AI7351"/>
      <c r="AJ7351"/>
      <c r="AK7351"/>
      <c r="AL7351"/>
    </row>
    <row r="7352" spans="3:38" ht="15" customHeight="1" x14ac:dyDescent="0.35">
      <c r="C7352"/>
      <c r="D7352"/>
      <c r="E7352"/>
      <c r="F7352"/>
      <c r="G7352"/>
      <c r="H7352"/>
      <c r="I7352"/>
      <c r="J7352"/>
      <c r="K7352"/>
      <c r="L7352"/>
      <c r="M7352"/>
      <c r="N7352"/>
      <c r="O7352"/>
      <c r="S7352"/>
      <c r="T7352"/>
      <c r="U7352"/>
      <c r="V7352"/>
      <c r="Y7352"/>
      <c r="Z7352"/>
      <c r="AA7352"/>
      <c r="AB7352"/>
      <c r="AC7352"/>
      <c r="AD7352"/>
      <c r="AE7352"/>
      <c r="AF7352"/>
      <c r="AG7352"/>
      <c r="AH7352"/>
      <c r="AI7352"/>
      <c r="AJ7352"/>
      <c r="AK7352"/>
      <c r="AL7352"/>
    </row>
    <row r="7353" spans="3:38" ht="15" customHeight="1" x14ac:dyDescent="0.35">
      <c r="C7353"/>
      <c r="D7353"/>
      <c r="E7353"/>
      <c r="F7353"/>
      <c r="G7353"/>
      <c r="H7353"/>
      <c r="I7353"/>
      <c r="J7353"/>
      <c r="K7353"/>
      <c r="L7353"/>
      <c r="M7353"/>
      <c r="N7353"/>
      <c r="O7353"/>
      <c r="S7353"/>
      <c r="T7353"/>
      <c r="U7353"/>
      <c r="V7353"/>
      <c r="Y7353"/>
      <c r="Z7353"/>
      <c r="AA7353"/>
      <c r="AB7353"/>
      <c r="AC7353"/>
      <c r="AD7353"/>
      <c r="AE7353"/>
      <c r="AF7353"/>
      <c r="AG7353"/>
      <c r="AH7353"/>
      <c r="AI7353"/>
      <c r="AJ7353"/>
      <c r="AK7353"/>
      <c r="AL7353"/>
    </row>
    <row r="7354" spans="3:38" ht="15" customHeight="1" x14ac:dyDescent="0.35">
      <c r="C7354"/>
      <c r="D7354"/>
      <c r="E7354"/>
      <c r="F7354"/>
      <c r="G7354"/>
      <c r="H7354"/>
      <c r="I7354"/>
      <c r="J7354"/>
      <c r="K7354"/>
      <c r="L7354"/>
      <c r="M7354"/>
      <c r="N7354"/>
      <c r="O7354"/>
      <c r="S7354"/>
      <c r="T7354"/>
      <c r="U7354"/>
      <c r="V7354"/>
      <c r="Y7354"/>
      <c r="Z7354"/>
      <c r="AA7354"/>
      <c r="AB7354"/>
      <c r="AC7354"/>
      <c r="AD7354"/>
      <c r="AE7354"/>
      <c r="AF7354"/>
      <c r="AG7354"/>
      <c r="AH7354"/>
      <c r="AI7354"/>
      <c r="AJ7354"/>
      <c r="AK7354"/>
      <c r="AL7354"/>
    </row>
    <row r="7355" spans="3:38" ht="15" customHeight="1" x14ac:dyDescent="0.35">
      <c r="C7355"/>
      <c r="D7355"/>
      <c r="E7355"/>
      <c r="F7355"/>
      <c r="G7355"/>
      <c r="H7355"/>
      <c r="I7355"/>
      <c r="J7355"/>
      <c r="K7355"/>
      <c r="L7355"/>
      <c r="M7355"/>
      <c r="N7355"/>
      <c r="O7355"/>
      <c r="S7355"/>
      <c r="T7355"/>
      <c r="U7355"/>
      <c r="V7355"/>
      <c r="Y7355"/>
      <c r="Z7355"/>
      <c r="AA7355"/>
      <c r="AB7355"/>
      <c r="AC7355"/>
      <c r="AD7355"/>
      <c r="AE7355"/>
      <c r="AF7355"/>
      <c r="AG7355"/>
      <c r="AH7355"/>
      <c r="AI7355"/>
      <c r="AJ7355"/>
      <c r="AK7355"/>
      <c r="AL7355"/>
    </row>
    <row r="7356" spans="3:38" ht="15" customHeight="1" x14ac:dyDescent="0.35">
      <c r="C7356"/>
      <c r="D7356"/>
      <c r="E7356"/>
      <c r="F7356"/>
      <c r="G7356"/>
      <c r="H7356"/>
      <c r="I7356"/>
      <c r="J7356"/>
      <c r="K7356"/>
      <c r="L7356"/>
      <c r="M7356"/>
      <c r="N7356"/>
      <c r="O7356"/>
      <c r="S7356"/>
      <c r="T7356"/>
      <c r="U7356"/>
      <c r="V7356"/>
      <c r="Y7356"/>
      <c r="Z7356"/>
      <c r="AA7356"/>
      <c r="AB7356"/>
      <c r="AC7356"/>
      <c r="AD7356"/>
      <c r="AE7356"/>
      <c r="AF7356"/>
      <c r="AG7356"/>
      <c r="AH7356"/>
      <c r="AI7356"/>
      <c r="AJ7356"/>
      <c r="AK7356"/>
      <c r="AL7356"/>
    </row>
    <row r="7357" spans="3:38" ht="15" customHeight="1" x14ac:dyDescent="0.35">
      <c r="C7357"/>
      <c r="D7357"/>
      <c r="E7357"/>
      <c r="F7357"/>
      <c r="G7357"/>
      <c r="H7357"/>
      <c r="I7357"/>
      <c r="J7357"/>
      <c r="K7357"/>
      <c r="L7357"/>
      <c r="M7357"/>
      <c r="N7357"/>
      <c r="O7357"/>
      <c r="S7357"/>
      <c r="T7357"/>
      <c r="U7357"/>
      <c r="V7357"/>
      <c r="Y7357"/>
      <c r="Z7357"/>
      <c r="AA7357"/>
      <c r="AB7357"/>
      <c r="AC7357"/>
      <c r="AD7357"/>
      <c r="AE7357"/>
      <c r="AF7357"/>
      <c r="AG7357"/>
      <c r="AH7357"/>
      <c r="AI7357"/>
      <c r="AJ7357"/>
      <c r="AK7357"/>
      <c r="AL7357"/>
    </row>
    <row r="7358" spans="3:38" ht="15" customHeight="1" x14ac:dyDescent="0.35">
      <c r="C7358"/>
      <c r="D7358"/>
      <c r="E7358"/>
      <c r="F7358"/>
      <c r="G7358"/>
      <c r="H7358"/>
      <c r="I7358"/>
      <c r="J7358"/>
      <c r="K7358"/>
      <c r="L7358"/>
      <c r="M7358"/>
      <c r="N7358"/>
      <c r="O7358"/>
      <c r="S7358"/>
      <c r="T7358"/>
      <c r="U7358"/>
      <c r="V7358"/>
      <c r="Y7358"/>
      <c r="Z7358"/>
      <c r="AA7358"/>
      <c r="AB7358"/>
      <c r="AC7358"/>
      <c r="AD7358"/>
      <c r="AE7358"/>
      <c r="AF7358"/>
      <c r="AG7358"/>
      <c r="AH7358"/>
      <c r="AI7358"/>
      <c r="AJ7358"/>
      <c r="AK7358"/>
      <c r="AL7358"/>
    </row>
    <row r="7359" spans="3:38" ht="15" customHeight="1" x14ac:dyDescent="0.35">
      <c r="C7359"/>
      <c r="D7359"/>
      <c r="E7359"/>
      <c r="F7359"/>
      <c r="G7359"/>
      <c r="H7359"/>
      <c r="I7359"/>
      <c r="J7359"/>
      <c r="K7359"/>
      <c r="L7359"/>
      <c r="M7359"/>
      <c r="N7359"/>
      <c r="O7359"/>
      <c r="S7359"/>
      <c r="T7359"/>
      <c r="U7359"/>
      <c r="V7359"/>
      <c r="Y7359"/>
      <c r="Z7359"/>
      <c r="AA7359"/>
      <c r="AB7359"/>
      <c r="AC7359"/>
      <c r="AD7359"/>
      <c r="AE7359"/>
      <c r="AF7359"/>
      <c r="AG7359"/>
      <c r="AH7359"/>
      <c r="AI7359"/>
      <c r="AJ7359"/>
      <c r="AK7359"/>
      <c r="AL7359"/>
    </row>
    <row r="7360" spans="3:38" ht="15" customHeight="1" x14ac:dyDescent="0.35">
      <c r="C7360"/>
      <c r="D7360"/>
      <c r="E7360"/>
      <c r="F7360"/>
      <c r="G7360"/>
      <c r="H7360"/>
      <c r="I7360"/>
      <c r="J7360"/>
      <c r="K7360"/>
      <c r="L7360"/>
      <c r="M7360"/>
      <c r="N7360"/>
      <c r="O7360"/>
      <c r="S7360"/>
      <c r="T7360"/>
      <c r="U7360"/>
      <c r="V7360"/>
      <c r="Y7360"/>
      <c r="Z7360"/>
      <c r="AA7360"/>
      <c r="AB7360"/>
      <c r="AC7360"/>
      <c r="AD7360"/>
      <c r="AE7360"/>
      <c r="AF7360"/>
      <c r="AG7360"/>
      <c r="AH7360"/>
      <c r="AI7360"/>
      <c r="AJ7360"/>
      <c r="AK7360"/>
      <c r="AL7360"/>
    </row>
    <row r="7361" spans="3:38" ht="15" customHeight="1" x14ac:dyDescent="0.35">
      <c r="C7361"/>
      <c r="D7361"/>
      <c r="E7361"/>
      <c r="F7361"/>
      <c r="G7361"/>
      <c r="H7361"/>
      <c r="I7361"/>
      <c r="J7361"/>
      <c r="K7361"/>
      <c r="L7361"/>
      <c r="M7361"/>
      <c r="N7361"/>
      <c r="O7361"/>
      <c r="S7361"/>
      <c r="T7361"/>
      <c r="U7361"/>
      <c r="V7361"/>
      <c r="Y7361"/>
      <c r="Z7361"/>
      <c r="AA7361"/>
      <c r="AB7361"/>
      <c r="AC7361"/>
      <c r="AD7361"/>
      <c r="AE7361"/>
      <c r="AF7361"/>
      <c r="AG7361"/>
      <c r="AH7361"/>
      <c r="AI7361"/>
      <c r="AJ7361"/>
      <c r="AK7361"/>
      <c r="AL7361"/>
    </row>
    <row r="7362" spans="3:38" ht="15" customHeight="1" x14ac:dyDescent="0.35">
      <c r="C7362"/>
      <c r="D7362"/>
      <c r="E7362"/>
      <c r="F7362"/>
      <c r="G7362"/>
      <c r="H7362"/>
      <c r="I7362"/>
      <c r="J7362"/>
      <c r="K7362"/>
      <c r="L7362"/>
      <c r="M7362"/>
      <c r="N7362"/>
      <c r="O7362"/>
      <c r="S7362"/>
      <c r="T7362"/>
      <c r="U7362"/>
      <c r="V7362"/>
      <c r="Y7362"/>
      <c r="Z7362"/>
      <c r="AA7362"/>
      <c r="AB7362"/>
      <c r="AC7362"/>
      <c r="AD7362"/>
      <c r="AE7362"/>
      <c r="AF7362"/>
      <c r="AG7362"/>
      <c r="AH7362"/>
      <c r="AI7362"/>
      <c r="AJ7362"/>
      <c r="AK7362"/>
      <c r="AL7362"/>
    </row>
    <row r="7363" spans="3:38" ht="15" customHeight="1" x14ac:dyDescent="0.35">
      <c r="C7363"/>
      <c r="D7363"/>
      <c r="E7363"/>
      <c r="F7363"/>
      <c r="G7363"/>
      <c r="H7363"/>
      <c r="I7363"/>
      <c r="J7363"/>
      <c r="K7363"/>
      <c r="L7363"/>
      <c r="M7363"/>
      <c r="N7363"/>
      <c r="O7363"/>
      <c r="S7363"/>
      <c r="T7363"/>
      <c r="U7363"/>
      <c r="V7363"/>
      <c r="Y7363"/>
      <c r="Z7363"/>
      <c r="AA7363"/>
      <c r="AB7363"/>
      <c r="AC7363"/>
      <c r="AD7363"/>
      <c r="AE7363"/>
      <c r="AF7363"/>
      <c r="AG7363"/>
      <c r="AH7363"/>
      <c r="AI7363"/>
      <c r="AJ7363"/>
      <c r="AK7363"/>
      <c r="AL7363"/>
    </row>
    <row r="7364" spans="3:38" ht="15" customHeight="1" x14ac:dyDescent="0.35">
      <c r="C7364"/>
      <c r="D7364"/>
      <c r="E7364"/>
      <c r="F7364"/>
      <c r="G7364"/>
      <c r="H7364"/>
      <c r="I7364"/>
      <c r="J7364"/>
      <c r="K7364"/>
      <c r="L7364"/>
      <c r="M7364"/>
      <c r="N7364"/>
      <c r="O7364"/>
      <c r="S7364"/>
      <c r="T7364"/>
      <c r="U7364"/>
      <c r="V7364"/>
      <c r="Y7364"/>
      <c r="Z7364"/>
      <c r="AA7364"/>
      <c r="AB7364"/>
      <c r="AC7364"/>
      <c r="AD7364"/>
      <c r="AE7364"/>
      <c r="AF7364"/>
      <c r="AG7364"/>
      <c r="AH7364"/>
      <c r="AI7364"/>
      <c r="AJ7364"/>
      <c r="AK7364"/>
      <c r="AL7364"/>
    </row>
    <row r="7365" spans="3:38" ht="15" customHeight="1" x14ac:dyDescent="0.35">
      <c r="C7365"/>
      <c r="D7365"/>
      <c r="E7365"/>
      <c r="F7365"/>
      <c r="G7365"/>
      <c r="H7365"/>
      <c r="I7365"/>
      <c r="J7365"/>
      <c r="K7365"/>
      <c r="L7365"/>
      <c r="M7365"/>
      <c r="N7365"/>
      <c r="O7365"/>
      <c r="S7365"/>
      <c r="T7365"/>
      <c r="U7365"/>
      <c r="V7365"/>
      <c r="Y7365"/>
      <c r="Z7365"/>
      <c r="AA7365"/>
      <c r="AB7365"/>
      <c r="AC7365"/>
      <c r="AD7365"/>
      <c r="AE7365"/>
      <c r="AF7365"/>
      <c r="AG7365"/>
      <c r="AH7365"/>
      <c r="AI7365"/>
      <c r="AJ7365"/>
      <c r="AK7365"/>
      <c r="AL7365"/>
    </row>
    <row r="7366" spans="3:38" ht="15" customHeight="1" x14ac:dyDescent="0.35">
      <c r="C7366"/>
      <c r="D7366"/>
      <c r="E7366"/>
      <c r="F7366"/>
      <c r="G7366"/>
      <c r="H7366"/>
      <c r="I7366"/>
      <c r="J7366"/>
      <c r="K7366"/>
      <c r="L7366"/>
      <c r="M7366"/>
      <c r="N7366"/>
      <c r="O7366"/>
      <c r="S7366"/>
      <c r="T7366"/>
      <c r="U7366"/>
      <c r="V7366"/>
      <c r="Y7366"/>
      <c r="Z7366"/>
      <c r="AA7366"/>
      <c r="AB7366"/>
      <c r="AC7366"/>
      <c r="AD7366"/>
      <c r="AE7366"/>
      <c r="AF7366"/>
      <c r="AG7366"/>
      <c r="AH7366"/>
      <c r="AI7366"/>
      <c r="AJ7366"/>
      <c r="AK7366"/>
      <c r="AL7366"/>
    </row>
    <row r="7367" spans="3:38" ht="15" customHeight="1" x14ac:dyDescent="0.35">
      <c r="C7367"/>
      <c r="D7367"/>
      <c r="E7367"/>
      <c r="F7367"/>
      <c r="G7367"/>
      <c r="H7367"/>
      <c r="I7367"/>
      <c r="J7367"/>
      <c r="K7367"/>
      <c r="L7367"/>
      <c r="M7367"/>
      <c r="N7367"/>
      <c r="O7367"/>
      <c r="S7367"/>
      <c r="T7367"/>
      <c r="U7367"/>
      <c r="V7367"/>
      <c r="Y7367"/>
      <c r="Z7367"/>
      <c r="AA7367"/>
      <c r="AB7367"/>
      <c r="AC7367"/>
      <c r="AD7367"/>
      <c r="AE7367"/>
      <c r="AF7367"/>
      <c r="AG7367"/>
      <c r="AH7367"/>
      <c r="AI7367"/>
      <c r="AJ7367"/>
      <c r="AK7367"/>
      <c r="AL7367"/>
    </row>
    <row r="7368" spans="3:38" ht="15" customHeight="1" x14ac:dyDescent="0.35">
      <c r="C7368"/>
      <c r="D7368"/>
      <c r="E7368"/>
      <c r="F7368"/>
      <c r="G7368"/>
      <c r="H7368"/>
      <c r="I7368"/>
      <c r="J7368"/>
      <c r="K7368"/>
      <c r="L7368"/>
      <c r="M7368"/>
      <c r="N7368"/>
      <c r="O7368"/>
      <c r="S7368"/>
      <c r="T7368"/>
      <c r="U7368"/>
      <c r="V7368"/>
      <c r="Y7368"/>
      <c r="Z7368"/>
      <c r="AA7368"/>
      <c r="AB7368"/>
      <c r="AC7368"/>
      <c r="AD7368"/>
      <c r="AE7368"/>
      <c r="AF7368"/>
      <c r="AG7368"/>
      <c r="AH7368"/>
      <c r="AI7368"/>
      <c r="AJ7368"/>
      <c r="AK7368"/>
      <c r="AL7368"/>
    </row>
    <row r="7369" spans="3:38" ht="15" customHeight="1" x14ac:dyDescent="0.35">
      <c r="C7369"/>
      <c r="D7369"/>
      <c r="E7369"/>
      <c r="F7369"/>
      <c r="G7369"/>
      <c r="H7369"/>
      <c r="I7369"/>
      <c r="J7369"/>
      <c r="K7369"/>
      <c r="L7369"/>
      <c r="M7369"/>
      <c r="N7369"/>
      <c r="O7369"/>
      <c r="S7369"/>
      <c r="T7369"/>
      <c r="U7369"/>
      <c r="V7369"/>
      <c r="Y7369"/>
      <c r="Z7369"/>
      <c r="AA7369"/>
      <c r="AB7369"/>
      <c r="AC7369"/>
      <c r="AD7369"/>
      <c r="AE7369"/>
      <c r="AF7369"/>
      <c r="AG7369"/>
      <c r="AH7369"/>
      <c r="AI7369"/>
      <c r="AJ7369"/>
      <c r="AK7369"/>
      <c r="AL7369"/>
    </row>
    <row r="7370" spans="3:38" ht="15" customHeight="1" x14ac:dyDescent="0.35">
      <c r="C7370"/>
      <c r="D7370"/>
      <c r="E7370"/>
      <c r="F7370"/>
      <c r="G7370"/>
      <c r="H7370"/>
      <c r="I7370"/>
      <c r="J7370"/>
      <c r="K7370"/>
      <c r="L7370"/>
      <c r="M7370"/>
      <c r="N7370"/>
      <c r="O7370"/>
      <c r="S7370"/>
      <c r="T7370"/>
      <c r="U7370"/>
      <c r="V7370"/>
      <c r="Y7370"/>
      <c r="Z7370"/>
      <c r="AA7370"/>
      <c r="AB7370"/>
      <c r="AC7370"/>
      <c r="AD7370"/>
      <c r="AE7370"/>
      <c r="AF7370"/>
      <c r="AG7370"/>
      <c r="AH7370"/>
      <c r="AI7370"/>
      <c r="AJ7370"/>
      <c r="AK7370"/>
      <c r="AL7370"/>
    </row>
    <row r="7371" spans="3:38" ht="15" customHeight="1" x14ac:dyDescent="0.35">
      <c r="C7371"/>
      <c r="D7371"/>
      <c r="E7371"/>
      <c r="F7371"/>
      <c r="G7371"/>
      <c r="H7371"/>
      <c r="I7371"/>
      <c r="J7371"/>
      <c r="K7371"/>
      <c r="L7371"/>
      <c r="M7371"/>
      <c r="N7371"/>
      <c r="O7371"/>
      <c r="S7371"/>
      <c r="T7371"/>
      <c r="U7371"/>
      <c r="V7371"/>
      <c r="Y7371"/>
      <c r="Z7371"/>
      <c r="AA7371"/>
      <c r="AB7371"/>
      <c r="AC7371"/>
      <c r="AD7371"/>
      <c r="AE7371"/>
      <c r="AF7371"/>
      <c r="AG7371"/>
      <c r="AH7371"/>
      <c r="AI7371"/>
      <c r="AJ7371"/>
      <c r="AK7371"/>
      <c r="AL7371"/>
    </row>
    <row r="7372" spans="3:38" ht="15" customHeight="1" x14ac:dyDescent="0.35">
      <c r="C7372"/>
      <c r="D7372"/>
      <c r="E7372"/>
      <c r="F7372"/>
      <c r="G7372"/>
      <c r="H7372"/>
      <c r="I7372"/>
      <c r="J7372"/>
      <c r="K7372"/>
      <c r="L7372"/>
      <c r="M7372"/>
      <c r="N7372"/>
      <c r="O7372"/>
      <c r="S7372"/>
      <c r="T7372"/>
      <c r="U7372"/>
      <c r="V7372"/>
      <c r="Y7372"/>
      <c r="Z7372"/>
      <c r="AA7372"/>
      <c r="AB7372"/>
      <c r="AC7372"/>
      <c r="AD7372"/>
      <c r="AE7372"/>
      <c r="AF7372"/>
      <c r="AG7372"/>
      <c r="AH7372"/>
      <c r="AI7372"/>
      <c r="AJ7372"/>
      <c r="AK7372"/>
      <c r="AL7372"/>
    </row>
    <row r="7373" spans="3:38" ht="15" customHeight="1" x14ac:dyDescent="0.35">
      <c r="C7373"/>
      <c r="D7373"/>
      <c r="E7373"/>
      <c r="F7373"/>
      <c r="G7373"/>
      <c r="H7373"/>
      <c r="I7373"/>
      <c r="J7373"/>
      <c r="K7373"/>
      <c r="L7373"/>
      <c r="M7373"/>
      <c r="N7373"/>
      <c r="O7373"/>
      <c r="S7373"/>
      <c r="T7373"/>
      <c r="U7373"/>
      <c r="V7373"/>
      <c r="Y7373"/>
      <c r="Z7373"/>
      <c r="AA7373"/>
      <c r="AB7373"/>
      <c r="AC7373"/>
      <c r="AD7373"/>
      <c r="AE7373"/>
      <c r="AF7373"/>
      <c r="AG7373"/>
      <c r="AH7373"/>
      <c r="AI7373"/>
      <c r="AJ7373"/>
      <c r="AK7373"/>
      <c r="AL7373"/>
    </row>
    <row r="7374" spans="3:38" ht="15" customHeight="1" x14ac:dyDescent="0.35">
      <c r="C7374"/>
      <c r="D7374"/>
      <c r="E7374"/>
      <c r="F7374"/>
      <c r="G7374"/>
      <c r="H7374"/>
      <c r="I7374"/>
      <c r="J7374"/>
      <c r="K7374"/>
      <c r="L7374"/>
      <c r="M7374"/>
      <c r="N7374"/>
      <c r="O7374"/>
      <c r="S7374"/>
      <c r="T7374"/>
      <c r="U7374"/>
      <c r="V7374"/>
      <c r="Y7374"/>
      <c r="Z7374"/>
      <c r="AA7374"/>
      <c r="AB7374"/>
      <c r="AC7374"/>
      <c r="AD7374"/>
      <c r="AE7374"/>
      <c r="AF7374"/>
      <c r="AG7374"/>
      <c r="AH7374"/>
      <c r="AI7374"/>
      <c r="AJ7374"/>
      <c r="AK7374"/>
      <c r="AL7374"/>
    </row>
    <row r="7375" spans="3:38" ht="15" customHeight="1" x14ac:dyDescent="0.35">
      <c r="C7375"/>
      <c r="D7375"/>
      <c r="E7375"/>
      <c r="F7375"/>
      <c r="G7375"/>
      <c r="H7375"/>
      <c r="I7375"/>
      <c r="J7375"/>
      <c r="K7375"/>
      <c r="L7375"/>
      <c r="M7375"/>
      <c r="N7375"/>
      <c r="O7375"/>
      <c r="S7375"/>
      <c r="T7375"/>
      <c r="U7375"/>
      <c r="V7375"/>
      <c r="Y7375"/>
      <c r="Z7375"/>
      <c r="AA7375"/>
      <c r="AB7375"/>
      <c r="AC7375"/>
      <c r="AD7375"/>
      <c r="AE7375"/>
      <c r="AF7375"/>
      <c r="AG7375"/>
      <c r="AH7375"/>
      <c r="AI7375"/>
      <c r="AJ7375"/>
      <c r="AK7375"/>
      <c r="AL7375"/>
    </row>
    <row r="7376" spans="3:38" ht="15" customHeight="1" x14ac:dyDescent="0.35">
      <c r="C7376"/>
      <c r="D7376"/>
      <c r="E7376"/>
      <c r="F7376"/>
      <c r="G7376"/>
      <c r="H7376"/>
      <c r="I7376"/>
      <c r="J7376"/>
      <c r="K7376"/>
      <c r="L7376"/>
      <c r="M7376"/>
      <c r="N7376"/>
      <c r="O7376"/>
      <c r="S7376"/>
      <c r="T7376"/>
      <c r="U7376"/>
      <c r="V7376"/>
      <c r="Y7376"/>
      <c r="Z7376"/>
      <c r="AA7376"/>
      <c r="AB7376"/>
      <c r="AC7376"/>
      <c r="AD7376"/>
      <c r="AE7376"/>
      <c r="AF7376"/>
      <c r="AG7376"/>
      <c r="AH7376"/>
      <c r="AI7376"/>
      <c r="AJ7376"/>
      <c r="AK7376"/>
      <c r="AL7376"/>
    </row>
    <row r="7377" spans="3:38" ht="15" customHeight="1" x14ac:dyDescent="0.35">
      <c r="C7377"/>
      <c r="D7377"/>
      <c r="E7377"/>
      <c r="F7377"/>
      <c r="G7377"/>
      <c r="H7377"/>
      <c r="I7377"/>
      <c r="J7377"/>
      <c r="K7377"/>
      <c r="L7377"/>
      <c r="M7377"/>
      <c r="N7377"/>
      <c r="O7377"/>
      <c r="S7377"/>
      <c r="T7377"/>
      <c r="U7377"/>
      <c r="V7377"/>
      <c r="Y7377"/>
      <c r="Z7377"/>
      <c r="AA7377"/>
      <c r="AB7377"/>
      <c r="AC7377"/>
      <c r="AD7377"/>
      <c r="AE7377"/>
      <c r="AF7377"/>
      <c r="AG7377"/>
      <c r="AH7377"/>
      <c r="AI7377"/>
      <c r="AJ7377"/>
      <c r="AK7377"/>
      <c r="AL7377"/>
    </row>
    <row r="7378" spans="3:38" ht="15" customHeight="1" x14ac:dyDescent="0.35">
      <c r="C7378"/>
      <c r="D7378"/>
      <c r="E7378"/>
      <c r="F7378"/>
      <c r="G7378"/>
      <c r="H7378"/>
      <c r="I7378"/>
      <c r="J7378"/>
      <c r="K7378"/>
      <c r="L7378"/>
      <c r="M7378"/>
      <c r="N7378"/>
      <c r="O7378"/>
      <c r="S7378"/>
      <c r="T7378"/>
      <c r="U7378"/>
      <c r="V7378"/>
      <c r="Y7378"/>
      <c r="Z7378"/>
      <c r="AA7378"/>
      <c r="AB7378"/>
      <c r="AC7378"/>
      <c r="AD7378"/>
      <c r="AE7378"/>
      <c r="AF7378"/>
      <c r="AG7378"/>
      <c r="AH7378"/>
      <c r="AI7378"/>
      <c r="AJ7378"/>
      <c r="AK7378"/>
      <c r="AL7378"/>
    </row>
    <row r="7379" spans="3:38" ht="15" customHeight="1" x14ac:dyDescent="0.35">
      <c r="C7379"/>
      <c r="D7379"/>
      <c r="E7379"/>
      <c r="F7379"/>
      <c r="G7379"/>
      <c r="H7379"/>
      <c r="I7379"/>
      <c r="J7379"/>
      <c r="K7379"/>
      <c r="L7379"/>
      <c r="M7379"/>
      <c r="N7379"/>
      <c r="O7379"/>
      <c r="S7379"/>
      <c r="T7379"/>
      <c r="U7379"/>
      <c r="V7379"/>
      <c r="Y7379"/>
      <c r="Z7379"/>
      <c r="AA7379"/>
      <c r="AB7379"/>
      <c r="AC7379"/>
      <c r="AD7379"/>
      <c r="AE7379"/>
      <c r="AF7379"/>
      <c r="AG7379"/>
      <c r="AH7379"/>
      <c r="AI7379"/>
      <c r="AJ7379"/>
      <c r="AK7379"/>
      <c r="AL7379"/>
    </row>
    <row r="7380" spans="3:38" ht="15" customHeight="1" x14ac:dyDescent="0.35">
      <c r="C7380"/>
      <c r="D7380"/>
      <c r="E7380"/>
      <c r="F7380"/>
      <c r="G7380"/>
      <c r="H7380"/>
      <c r="I7380"/>
      <c r="J7380"/>
      <c r="K7380"/>
      <c r="L7380"/>
      <c r="M7380"/>
      <c r="N7380"/>
      <c r="O7380"/>
      <c r="S7380"/>
      <c r="T7380"/>
      <c r="U7380"/>
      <c r="V7380"/>
      <c r="Y7380"/>
      <c r="Z7380"/>
      <c r="AA7380"/>
      <c r="AB7380"/>
      <c r="AC7380"/>
      <c r="AD7380"/>
      <c r="AE7380"/>
      <c r="AF7380"/>
      <c r="AG7380"/>
      <c r="AH7380"/>
      <c r="AI7380"/>
      <c r="AJ7380"/>
      <c r="AK7380"/>
      <c r="AL7380"/>
    </row>
    <row r="7381" spans="3:38" ht="15" customHeight="1" x14ac:dyDescent="0.35">
      <c r="C7381"/>
      <c r="D7381"/>
      <c r="E7381"/>
      <c r="F7381"/>
      <c r="G7381"/>
      <c r="H7381"/>
      <c r="I7381"/>
      <c r="J7381"/>
      <c r="K7381"/>
      <c r="L7381"/>
      <c r="M7381"/>
      <c r="N7381"/>
      <c r="O7381"/>
      <c r="S7381"/>
      <c r="T7381"/>
      <c r="U7381"/>
      <c r="V7381"/>
      <c r="Y7381"/>
      <c r="Z7381"/>
      <c r="AA7381"/>
      <c r="AB7381"/>
      <c r="AC7381"/>
      <c r="AD7381"/>
      <c r="AE7381"/>
      <c r="AF7381"/>
      <c r="AG7381"/>
      <c r="AH7381"/>
      <c r="AI7381"/>
      <c r="AJ7381"/>
      <c r="AK7381"/>
      <c r="AL7381"/>
    </row>
    <row r="7382" spans="3:38" ht="15" customHeight="1" x14ac:dyDescent="0.35">
      <c r="C7382"/>
      <c r="D7382"/>
      <c r="E7382"/>
      <c r="F7382"/>
      <c r="G7382"/>
      <c r="H7382"/>
      <c r="I7382"/>
      <c r="J7382"/>
      <c r="K7382"/>
      <c r="L7382"/>
      <c r="M7382"/>
      <c r="N7382"/>
      <c r="O7382"/>
      <c r="S7382"/>
      <c r="T7382"/>
      <c r="U7382"/>
      <c r="V7382"/>
      <c r="Y7382"/>
      <c r="Z7382"/>
      <c r="AA7382"/>
      <c r="AB7382"/>
      <c r="AC7382"/>
      <c r="AD7382"/>
      <c r="AE7382"/>
      <c r="AF7382"/>
      <c r="AG7382"/>
      <c r="AH7382"/>
      <c r="AI7382"/>
      <c r="AJ7382"/>
      <c r="AK7382"/>
      <c r="AL7382"/>
    </row>
    <row r="7383" spans="3:38" ht="15" customHeight="1" x14ac:dyDescent="0.35">
      <c r="C7383"/>
      <c r="D7383"/>
      <c r="E7383"/>
      <c r="F7383"/>
      <c r="G7383"/>
      <c r="H7383"/>
      <c r="I7383"/>
      <c r="J7383"/>
      <c r="K7383"/>
      <c r="L7383"/>
      <c r="M7383"/>
      <c r="N7383"/>
      <c r="O7383"/>
      <c r="S7383"/>
      <c r="T7383"/>
      <c r="U7383"/>
      <c r="V7383"/>
      <c r="Y7383"/>
      <c r="Z7383"/>
      <c r="AA7383"/>
      <c r="AB7383"/>
      <c r="AC7383"/>
      <c r="AD7383"/>
      <c r="AE7383"/>
      <c r="AF7383"/>
      <c r="AG7383"/>
      <c r="AH7383"/>
      <c r="AI7383"/>
      <c r="AJ7383"/>
      <c r="AK7383"/>
      <c r="AL7383"/>
    </row>
    <row r="7384" spans="3:38" ht="15" customHeight="1" x14ac:dyDescent="0.35">
      <c r="C7384"/>
      <c r="D7384"/>
      <c r="E7384"/>
      <c r="F7384"/>
      <c r="G7384"/>
      <c r="H7384"/>
      <c r="I7384"/>
      <c r="J7384"/>
      <c r="K7384"/>
      <c r="L7384"/>
      <c r="M7384"/>
      <c r="N7384"/>
      <c r="O7384"/>
      <c r="S7384"/>
      <c r="T7384"/>
      <c r="U7384"/>
      <c r="V7384"/>
      <c r="Y7384"/>
      <c r="Z7384"/>
      <c r="AA7384"/>
      <c r="AB7384"/>
      <c r="AC7384"/>
      <c r="AD7384"/>
      <c r="AE7384"/>
      <c r="AF7384"/>
      <c r="AG7384"/>
      <c r="AH7384"/>
      <c r="AI7384"/>
      <c r="AJ7384"/>
      <c r="AK7384"/>
      <c r="AL7384"/>
    </row>
    <row r="7385" spans="3:38" ht="15" customHeight="1" x14ac:dyDescent="0.35">
      <c r="C7385"/>
      <c r="D7385"/>
      <c r="E7385"/>
      <c r="F7385"/>
      <c r="G7385"/>
      <c r="H7385"/>
      <c r="I7385"/>
      <c r="J7385"/>
      <c r="K7385"/>
      <c r="L7385"/>
      <c r="M7385"/>
      <c r="N7385"/>
      <c r="O7385"/>
      <c r="S7385"/>
      <c r="T7385"/>
      <c r="U7385"/>
      <c r="V7385"/>
      <c r="Y7385"/>
      <c r="Z7385"/>
      <c r="AA7385"/>
      <c r="AB7385"/>
      <c r="AC7385"/>
      <c r="AD7385"/>
      <c r="AE7385"/>
      <c r="AF7385"/>
      <c r="AG7385"/>
      <c r="AH7385"/>
      <c r="AI7385"/>
      <c r="AJ7385"/>
      <c r="AK7385"/>
      <c r="AL7385"/>
    </row>
    <row r="7386" spans="3:38" ht="15" customHeight="1" x14ac:dyDescent="0.35">
      <c r="C7386"/>
      <c r="D7386"/>
      <c r="E7386"/>
      <c r="F7386"/>
      <c r="G7386"/>
      <c r="H7386"/>
      <c r="I7386"/>
      <c r="J7386"/>
      <c r="K7386"/>
      <c r="L7386"/>
      <c r="M7386"/>
      <c r="N7386"/>
      <c r="O7386"/>
      <c r="S7386"/>
      <c r="T7386"/>
      <c r="U7386"/>
      <c r="V7386"/>
      <c r="Y7386"/>
      <c r="Z7386"/>
      <c r="AA7386"/>
      <c r="AB7386"/>
      <c r="AC7386"/>
      <c r="AD7386"/>
      <c r="AE7386"/>
      <c r="AF7386"/>
      <c r="AG7386"/>
      <c r="AH7386"/>
      <c r="AI7386"/>
      <c r="AJ7386"/>
      <c r="AK7386"/>
      <c r="AL7386"/>
    </row>
    <row r="7387" spans="3:38" ht="15" customHeight="1" x14ac:dyDescent="0.35">
      <c r="C7387"/>
      <c r="D7387"/>
      <c r="E7387"/>
      <c r="F7387"/>
      <c r="G7387"/>
      <c r="H7387"/>
      <c r="I7387"/>
      <c r="J7387"/>
      <c r="K7387"/>
      <c r="L7387"/>
      <c r="M7387"/>
      <c r="N7387"/>
      <c r="O7387"/>
      <c r="S7387"/>
      <c r="T7387"/>
      <c r="U7387"/>
      <c r="V7387"/>
      <c r="Y7387"/>
      <c r="Z7387"/>
      <c r="AA7387"/>
      <c r="AB7387"/>
      <c r="AC7387"/>
      <c r="AD7387"/>
      <c r="AE7387"/>
      <c r="AF7387"/>
      <c r="AG7387"/>
      <c r="AH7387"/>
      <c r="AI7387"/>
      <c r="AJ7387"/>
      <c r="AK7387"/>
      <c r="AL7387"/>
    </row>
    <row r="7388" spans="3:38" ht="15" customHeight="1" x14ac:dyDescent="0.35">
      <c r="C7388"/>
      <c r="D7388"/>
      <c r="E7388"/>
      <c r="F7388"/>
      <c r="G7388"/>
      <c r="H7388"/>
      <c r="I7388"/>
      <c r="J7388"/>
      <c r="K7388"/>
      <c r="L7388"/>
      <c r="M7388"/>
      <c r="N7388"/>
      <c r="O7388"/>
      <c r="S7388"/>
      <c r="T7388"/>
      <c r="U7388"/>
      <c r="V7388"/>
      <c r="Y7388"/>
      <c r="Z7388"/>
      <c r="AA7388"/>
      <c r="AB7388"/>
      <c r="AC7388"/>
      <c r="AD7388"/>
      <c r="AE7388"/>
      <c r="AF7388"/>
      <c r="AG7388"/>
      <c r="AH7388"/>
      <c r="AI7388"/>
      <c r="AJ7388"/>
      <c r="AK7388"/>
      <c r="AL7388"/>
    </row>
    <row r="7389" spans="3:38" ht="15" customHeight="1" x14ac:dyDescent="0.35">
      <c r="C7389"/>
      <c r="D7389"/>
      <c r="E7389"/>
      <c r="F7389"/>
      <c r="G7389"/>
      <c r="H7389"/>
      <c r="I7389"/>
      <c r="J7389"/>
      <c r="K7389"/>
      <c r="L7389"/>
      <c r="M7389"/>
      <c r="N7389"/>
      <c r="O7389"/>
      <c r="S7389"/>
      <c r="T7389"/>
      <c r="U7389"/>
      <c r="V7389"/>
      <c r="Y7389"/>
      <c r="Z7389"/>
      <c r="AA7389"/>
      <c r="AB7389"/>
      <c r="AC7389"/>
      <c r="AD7389"/>
      <c r="AE7389"/>
      <c r="AF7389"/>
      <c r="AG7389"/>
      <c r="AH7389"/>
      <c r="AI7389"/>
      <c r="AJ7389"/>
      <c r="AK7389"/>
      <c r="AL7389"/>
    </row>
    <row r="7390" spans="3:38" ht="15" customHeight="1" x14ac:dyDescent="0.35">
      <c r="C7390"/>
      <c r="D7390"/>
      <c r="E7390"/>
      <c r="F7390"/>
      <c r="G7390"/>
      <c r="H7390"/>
      <c r="I7390"/>
      <c r="J7390"/>
      <c r="K7390"/>
      <c r="L7390"/>
      <c r="M7390"/>
      <c r="N7390"/>
      <c r="O7390"/>
      <c r="S7390"/>
      <c r="T7390"/>
      <c r="U7390"/>
      <c r="V7390"/>
      <c r="Y7390"/>
      <c r="Z7390"/>
      <c r="AA7390"/>
      <c r="AB7390"/>
      <c r="AC7390"/>
      <c r="AD7390"/>
      <c r="AE7390"/>
      <c r="AF7390"/>
      <c r="AG7390"/>
      <c r="AH7390"/>
      <c r="AI7390"/>
      <c r="AJ7390"/>
      <c r="AK7390"/>
      <c r="AL7390"/>
    </row>
    <row r="7391" spans="3:38" ht="15" customHeight="1" x14ac:dyDescent="0.35">
      <c r="C7391"/>
      <c r="D7391"/>
      <c r="E7391"/>
      <c r="F7391"/>
      <c r="G7391"/>
      <c r="H7391"/>
      <c r="I7391"/>
      <c r="J7391"/>
      <c r="K7391"/>
      <c r="L7391"/>
      <c r="M7391"/>
      <c r="N7391"/>
      <c r="O7391"/>
      <c r="S7391"/>
      <c r="T7391"/>
      <c r="U7391"/>
      <c r="V7391"/>
      <c r="Y7391"/>
      <c r="Z7391"/>
      <c r="AA7391"/>
      <c r="AB7391"/>
      <c r="AC7391"/>
      <c r="AD7391"/>
      <c r="AE7391"/>
      <c r="AF7391"/>
      <c r="AG7391"/>
      <c r="AH7391"/>
      <c r="AI7391"/>
      <c r="AJ7391"/>
      <c r="AK7391"/>
      <c r="AL7391"/>
    </row>
    <row r="7392" spans="3:38" ht="15" customHeight="1" x14ac:dyDescent="0.35">
      <c r="C7392"/>
      <c r="D7392"/>
      <c r="E7392"/>
      <c r="F7392"/>
      <c r="G7392"/>
      <c r="H7392"/>
      <c r="I7392"/>
      <c r="J7392"/>
      <c r="K7392"/>
      <c r="L7392"/>
      <c r="M7392"/>
      <c r="N7392"/>
      <c r="O7392"/>
      <c r="S7392"/>
      <c r="T7392"/>
      <c r="U7392"/>
      <c r="V7392"/>
      <c r="Y7392"/>
      <c r="Z7392"/>
      <c r="AA7392"/>
      <c r="AB7392"/>
      <c r="AC7392"/>
      <c r="AD7392"/>
      <c r="AE7392"/>
      <c r="AF7392"/>
      <c r="AG7392"/>
      <c r="AH7392"/>
      <c r="AI7392"/>
      <c r="AJ7392"/>
      <c r="AK7392"/>
      <c r="AL7392"/>
    </row>
    <row r="7393" spans="3:38" ht="15" customHeight="1" x14ac:dyDescent="0.35">
      <c r="C7393"/>
      <c r="D7393"/>
      <c r="E7393"/>
      <c r="F7393"/>
      <c r="G7393"/>
      <c r="H7393"/>
      <c r="I7393"/>
      <c r="J7393"/>
      <c r="K7393"/>
      <c r="L7393"/>
      <c r="M7393"/>
      <c r="N7393"/>
      <c r="O7393"/>
      <c r="S7393"/>
      <c r="T7393"/>
      <c r="U7393"/>
      <c r="V7393"/>
      <c r="Y7393"/>
      <c r="Z7393"/>
      <c r="AA7393"/>
      <c r="AB7393"/>
      <c r="AC7393"/>
      <c r="AD7393"/>
      <c r="AE7393"/>
      <c r="AF7393"/>
      <c r="AG7393"/>
      <c r="AH7393"/>
      <c r="AI7393"/>
      <c r="AJ7393"/>
      <c r="AK7393"/>
      <c r="AL7393"/>
    </row>
    <row r="7394" spans="3:38" ht="15" customHeight="1" x14ac:dyDescent="0.35">
      <c r="C7394"/>
      <c r="D7394"/>
      <c r="E7394"/>
      <c r="F7394"/>
      <c r="G7394"/>
      <c r="H7394"/>
      <c r="I7394"/>
      <c r="J7394"/>
      <c r="K7394"/>
      <c r="L7394"/>
      <c r="M7394"/>
      <c r="N7394"/>
      <c r="O7394"/>
      <c r="S7394"/>
      <c r="T7394"/>
      <c r="U7394"/>
      <c r="V7394"/>
      <c r="Y7394"/>
      <c r="Z7394"/>
      <c r="AA7394"/>
      <c r="AB7394"/>
      <c r="AC7394"/>
      <c r="AD7394"/>
      <c r="AE7394"/>
      <c r="AF7394"/>
      <c r="AG7394"/>
      <c r="AH7394"/>
      <c r="AI7394"/>
      <c r="AJ7394"/>
      <c r="AK7394"/>
      <c r="AL7394"/>
    </row>
    <row r="7395" spans="3:38" ht="15" customHeight="1" x14ac:dyDescent="0.35">
      <c r="C7395"/>
      <c r="D7395"/>
      <c r="E7395"/>
      <c r="F7395"/>
      <c r="G7395"/>
      <c r="H7395"/>
      <c r="I7395"/>
      <c r="J7395"/>
      <c r="K7395"/>
      <c r="L7395"/>
      <c r="M7395"/>
      <c r="N7395"/>
      <c r="O7395"/>
      <c r="S7395"/>
      <c r="T7395"/>
      <c r="U7395"/>
      <c r="V7395"/>
      <c r="Y7395"/>
      <c r="Z7395"/>
      <c r="AA7395"/>
      <c r="AB7395"/>
      <c r="AC7395"/>
      <c r="AD7395"/>
      <c r="AE7395"/>
      <c r="AF7395"/>
      <c r="AG7395"/>
      <c r="AH7395"/>
      <c r="AI7395"/>
      <c r="AJ7395"/>
      <c r="AK7395"/>
      <c r="AL7395"/>
    </row>
    <row r="7396" spans="3:38" ht="15" customHeight="1" x14ac:dyDescent="0.35">
      <c r="C7396"/>
      <c r="D7396"/>
      <c r="E7396"/>
      <c r="F7396"/>
      <c r="G7396"/>
      <c r="H7396"/>
      <c r="I7396"/>
      <c r="J7396"/>
      <c r="K7396"/>
      <c r="L7396"/>
      <c r="M7396"/>
      <c r="N7396"/>
      <c r="O7396"/>
      <c r="S7396"/>
      <c r="T7396"/>
      <c r="U7396"/>
      <c r="V7396"/>
      <c r="Y7396"/>
      <c r="Z7396"/>
      <c r="AA7396"/>
      <c r="AB7396"/>
      <c r="AC7396"/>
      <c r="AD7396"/>
      <c r="AE7396"/>
      <c r="AF7396"/>
      <c r="AG7396"/>
      <c r="AH7396"/>
      <c r="AI7396"/>
      <c r="AJ7396"/>
      <c r="AK7396"/>
      <c r="AL7396"/>
    </row>
    <row r="7397" spans="3:38" ht="15" customHeight="1" x14ac:dyDescent="0.35">
      <c r="C7397"/>
      <c r="D7397"/>
      <c r="E7397"/>
      <c r="F7397"/>
      <c r="G7397"/>
      <c r="H7397"/>
      <c r="I7397"/>
      <c r="J7397"/>
      <c r="K7397"/>
      <c r="L7397"/>
      <c r="M7397"/>
      <c r="N7397"/>
      <c r="O7397"/>
      <c r="S7397"/>
      <c r="T7397"/>
      <c r="U7397"/>
      <c r="V7397"/>
      <c r="Y7397"/>
      <c r="Z7397"/>
      <c r="AA7397"/>
      <c r="AB7397"/>
      <c r="AC7397"/>
      <c r="AD7397"/>
      <c r="AE7397"/>
      <c r="AF7397"/>
      <c r="AG7397"/>
      <c r="AH7397"/>
      <c r="AI7397"/>
      <c r="AJ7397"/>
      <c r="AK7397"/>
      <c r="AL7397"/>
    </row>
    <row r="7398" spans="3:38" ht="15" customHeight="1" x14ac:dyDescent="0.35">
      <c r="C7398"/>
      <c r="D7398"/>
      <c r="E7398"/>
      <c r="F7398"/>
      <c r="G7398"/>
      <c r="H7398"/>
      <c r="I7398"/>
      <c r="J7398"/>
      <c r="K7398"/>
      <c r="L7398"/>
      <c r="M7398"/>
      <c r="N7398"/>
      <c r="O7398"/>
      <c r="S7398"/>
      <c r="T7398"/>
      <c r="U7398"/>
      <c r="V7398"/>
      <c r="Y7398"/>
      <c r="Z7398"/>
      <c r="AA7398"/>
      <c r="AB7398"/>
      <c r="AC7398"/>
      <c r="AD7398"/>
      <c r="AE7398"/>
      <c r="AF7398"/>
      <c r="AG7398"/>
      <c r="AH7398"/>
      <c r="AI7398"/>
      <c r="AJ7398"/>
      <c r="AK7398"/>
      <c r="AL7398"/>
    </row>
    <row r="7399" spans="3:38" ht="15" customHeight="1" x14ac:dyDescent="0.35">
      <c r="C7399"/>
      <c r="D7399"/>
      <c r="E7399"/>
      <c r="F7399"/>
      <c r="G7399"/>
      <c r="H7399"/>
      <c r="I7399"/>
      <c r="J7399"/>
      <c r="K7399"/>
      <c r="L7399"/>
      <c r="M7399"/>
      <c r="N7399"/>
      <c r="O7399"/>
      <c r="S7399"/>
      <c r="T7399"/>
      <c r="U7399"/>
      <c r="V7399"/>
      <c r="Y7399"/>
      <c r="Z7399"/>
      <c r="AA7399"/>
      <c r="AB7399"/>
      <c r="AC7399"/>
      <c r="AD7399"/>
      <c r="AE7399"/>
      <c r="AF7399"/>
      <c r="AG7399"/>
      <c r="AH7399"/>
      <c r="AI7399"/>
      <c r="AJ7399"/>
      <c r="AK7399"/>
      <c r="AL7399"/>
    </row>
    <row r="7400" spans="3:38" ht="15" customHeight="1" x14ac:dyDescent="0.35">
      <c r="C7400"/>
      <c r="D7400"/>
      <c r="E7400"/>
      <c r="F7400"/>
      <c r="G7400"/>
      <c r="H7400"/>
      <c r="I7400"/>
      <c r="J7400"/>
      <c r="K7400"/>
      <c r="L7400"/>
      <c r="M7400"/>
      <c r="N7400"/>
      <c r="O7400"/>
      <c r="S7400"/>
      <c r="T7400"/>
      <c r="U7400"/>
      <c r="V7400"/>
      <c r="Y7400"/>
      <c r="Z7400"/>
      <c r="AA7400"/>
      <c r="AB7400"/>
      <c r="AC7400"/>
      <c r="AD7400"/>
      <c r="AE7400"/>
      <c r="AF7400"/>
      <c r="AG7400"/>
      <c r="AH7400"/>
      <c r="AI7400"/>
      <c r="AJ7400"/>
      <c r="AK7400"/>
      <c r="AL7400"/>
    </row>
    <row r="7401" spans="3:38" ht="15" customHeight="1" x14ac:dyDescent="0.35">
      <c r="C7401"/>
      <c r="D7401"/>
      <c r="E7401"/>
      <c r="F7401"/>
      <c r="G7401"/>
      <c r="H7401"/>
      <c r="I7401"/>
      <c r="J7401"/>
      <c r="K7401"/>
      <c r="L7401"/>
      <c r="M7401"/>
      <c r="N7401"/>
      <c r="O7401"/>
      <c r="S7401"/>
      <c r="T7401"/>
      <c r="U7401"/>
      <c r="V7401"/>
      <c r="Y7401"/>
      <c r="Z7401"/>
      <c r="AA7401"/>
      <c r="AB7401"/>
      <c r="AC7401"/>
      <c r="AD7401"/>
      <c r="AE7401"/>
      <c r="AF7401"/>
      <c r="AG7401"/>
      <c r="AH7401"/>
      <c r="AI7401"/>
      <c r="AJ7401"/>
      <c r="AK7401"/>
      <c r="AL7401"/>
    </row>
    <row r="7402" spans="3:38" ht="15" customHeight="1" x14ac:dyDescent="0.35">
      <c r="C7402"/>
      <c r="D7402"/>
      <c r="E7402"/>
      <c r="F7402"/>
      <c r="G7402"/>
      <c r="H7402"/>
      <c r="I7402"/>
      <c r="J7402"/>
      <c r="K7402"/>
      <c r="L7402"/>
      <c r="M7402"/>
      <c r="N7402"/>
      <c r="O7402"/>
      <c r="S7402"/>
      <c r="T7402"/>
      <c r="U7402"/>
      <c r="V7402"/>
      <c r="Y7402"/>
      <c r="Z7402"/>
      <c r="AA7402"/>
      <c r="AB7402"/>
      <c r="AC7402"/>
      <c r="AD7402"/>
      <c r="AE7402"/>
      <c r="AF7402"/>
      <c r="AG7402"/>
      <c r="AH7402"/>
      <c r="AI7402"/>
      <c r="AJ7402"/>
      <c r="AK7402"/>
      <c r="AL7402"/>
    </row>
    <row r="7403" spans="3:38" ht="15" customHeight="1" x14ac:dyDescent="0.35">
      <c r="C7403"/>
      <c r="D7403"/>
      <c r="E7403"/>
      <c r="F7403"/>
      <c r="G7403"/>
      <c r="H7403"/>
      <c r="I7403"/>
      <c r="J7403"/>
      <c r="K7403"/>
      <c r="L7403"/>
      <c r="M7403"/>
      <c r="N7403"/>
      <c r="O7403"/>
      <c r="S7403"/>
      <c r="T7403"/>
      <c r="U7403"/>
      <c r="V7403"/>
      <c r="Y7403"/>
      <c r="Z7403"/>
      <c r="AA7403"/>
      <c r="AB7403"/>
      <c r="AC7403"/>
      <c r="AD7403"/>
      <c r="AE7403"/>
      <c r="AF7403"/>
      <c r="AG7403"/>
      <c r="AH7403"/>
      <c r="AI7403"/>
      <c r="AJ7403"/>
      <c r="AK7403"/>
      <c r="AL7403"/>
    </row>
    <row r="7404" spans="3:38" ht="15" customHeight="1" x14ac:dyDescent="0.35">
      <c r="C7404"/>
      <c r="D7404"/>
      <c r="E7404"/>
      <c r="F7404"/>
      <c r="G7404"/>
      <c r="H7404"/>
      <c r="I7404"/>
      <c r="J7404"/>
      <c r="K7404"/>
      <c r="L7404"/>
      <c r="M7404"/>
      <c r="N7404"/>
      <c r="O7404"/>
      <c r="S7404"/>
      <c r="T7404"/>
      <c r="U7404"/>
      <c r="V7404"/>
      <c r="Y7404"/>
      <c r="Z7404"/>
      <c r="AA7404"/>
      <c r="AB7404"/>
      <c r="AC7404"/>
      <c r="AD7404"/>
      <c r="AE7404"/>
      <c r="AF7404"/>
      <c r="AG7404"/>
      <c r="AH7404"/>
      <c r="AI7404"/>
      <c r="AJ7404"/>
      <c r="AK7404"/>
      <c r="AL7404"/>
    </row>
    <row r="7405" spans="3:38" ht="15" customHeight="1" x14ac:dyDescent="0.35">
      <c r="C7405"/>
      <c r="D7405"/>
      <c r="E7405"/>
      <c r="F7405"/>
      <c r="G7405"/>
      <c r="H7405"/>
      <c r="I7405"/>
      <c r="J7405"/>
      <c r="K7405"/>
      <c r="L7405"/>
      <c r="M7405"/>
      <c r="N7405"/>
      <c r="O7405"/>
      <c r="S7405"/>
      <c r="T7405"/>
      <c r="U7405"/>
      <c r="V7405"/>
      <c r="Y7405"/>
      <c r="Z7405"/>
      <c r="AA7405"/>
      <c r="AB7405"/>
      <c r="AC7405"/>
      <c r="AD7405"/>
      <c r="AE7405"/>
      <c r="AF7405"/>
      <c r="AG7405"/>
      <c r="AH7405"/>
      <c r="AI7405"/>
      <c r="AJ7405"/>
      <c r="AK7405"/>
      <c r="AL7405"/>
    </row>
    <row r="7406" spans="3:38" ht="15" customHeight="1" x14ac:dyDescent="0.35">
      <c r="C7406"/>
      <c r="D7406"/>
      <c r="E7406"/>
      <c r="F7406"/>
      <c r="G7406"/>
      <c r="H7406"/>
      <c r="I7406"/>
      <c r="J7406"/>
      <c r="K7406"/>
      <c r="L7406"/>
      <c r="M7406"/>
      <c r="N7406"/>
      <c r="O7406"/>
      <c r="S7406"/>
      <c r="T7406"/>
      <c r="U7406"/>
      <c r="V7406"/>
      <c r="Y7406"/>
      <c r="Z7406"/>
      <c r="AA7406"/>
      <c r="AB7406"/>
      <c r="AC7406"/>
      <c r="AD7406"/>
      <c r="AE7406"/>
      <c r="AF7406"/>
      <c r="AG7406"/>
      <c r="AH7406"/>
      <c r="AI7406"/>
      <c r="AJ7406"/>
      <c r="AK7406"/>
      <c r="AL7406"/>
    </row>
    <row r="7407" spans="3:38" ht="15" customHeight="1" x14ac:dyDescent="0.35">
      <c r="C7407"/>
      <c r="D7407"/>
      <c r="E7407"/>
      <c r="F7407"/>
      <c r="G7407"/>
      <c r="H7407"/>
      <c r="I7407"/>
      <c r="J7407"/>
      <c r="K7407"/>
      <c r="L7407"/>
      <c r="M7407"/>
      <c r="N7407"/>
      <c r="O7407"/>
      <c r="S7407"/>
      <c r="T7407"/>
      <c r="U7407"/>
      <c r="V7407"/>
      <c r="Y7407"/>
      <c r="Z7407"/>
      <c r="AA7407"/>
      <c r="AB7407"/>
      <c r="AC7407"/>
      <c r="AD7407"/>
      <c r="AE7407"/>
      <c r="AF7407"/>
      <c r="AG7407"/>
      <c r="AH7407"/>
      <c r="AI7407"/>
      <c r="AJ7407"/>
      <c r="AK7407"/>
      <c r="AL7407"/>
    </row>
    <row r="7408" spans="3:38" ht="15" customHeight="1" x14ac:dyDescent="0.35">
      <c r="C7408"/>
      <c r="D7408"/>
      <c r="E7408"/>
      <c r="F7408"/>
      <c r="G7408"/>
      <c r="H7408"/>
      <c r="I7408"/>
      <c r="J7408"/>
      <c r="K7408"/>
      <c r="L7408"/>
      <c r="M7408"/>
      <c r="N7408"/>
      <c r="O7408"/>
      <c r="S7408"/>
      <c r="T7408"/>
      <c r="U7408"/>
      <c r="V7408"/>
      <c r="Y7408"/>
      <c r="Z7408"/>
      <c r="AA7408"/>
      <c r="AB7408"/>
      <c r="AC7408"/>
      <c r="AD7408"/>
      <c r="AE7408"/>
      <c r="AF7408"/>
      <c r="AG7408"/>
      <c r="AH7408"/>
      <c r="AI7408"/>
      <c r="AJ7408"/>
      <c r="AK7408"/>
      <c r="AL7408"/>
    </row>
    <row r="7409" spans="3:38" ht="15" customHeight="1" x14ac:dyDescent="0.35">
      <c r="C7409"/>
      <c r="D7409"/>
      <c r="E7409"/>
      <c r="F7409"/>
      <c r="G7409"/>
      <c r="H7409"/>
      <c r="I7409"/>
      <c r="J7409"/>
      <c r="K7409"/>
      <c r="L7409"/>
      <c r="M7409"/>
      <c r="N7409"/>
      <c r="O7409"/>
      <c r="S7409"/>
      <c r="T7409"/>
      <c r="U7409"/>
      <c r="V7409"/>
      <c r="Y7409"/>
      <c r="Z7409"/>
      <c r="AA7409"/>
      <c r="AB7409"/>
      <c r="AC7409"/>
      <c r="AD7409"/>
      <c r="AE7409"/>
      <c r="AF7409"/>
      <c r="AG7409"/>
      <c r="AH7409"/>
      <c r="AI7409"/>
      <c r="AJ7409"/>
      <c r="AK7409"/>
      <c r="AL7409"/>
    </row>
    <row r="7410" spans="3:38" ht="15" customHeight="1" x14ac:dyDescent="0.35">
      <c r="C7410"/>
      <c r="D7410"/>
      <c r="E7410"/>
      <c r="F7410"/>
      <c r="G7410"/>
      <c r="H7410"/>
      <c r="I7410"/>
      <c r="J7410"/>
      <c r="K7410"/>
      <c r="L7410"/>
      <c r="M7410"/>
      <c r="N7410"/>
      <c r="O7410"/>
      <c r="S7410"/>
      <c r="T7410"/>
      <c r="U7410"/>
      <c r="V7410"/>
      <c r="Y7410"/>
      <c r="Z7410"/>
      <c r="AA7410"/>
      <c r="AB7410"/>
      <c r="AC7410"/>
      <c r="AD7410"/>
      <c r="AE7410"/>
      <c r="AF7410"/>
      <c r="AG7410"/>
      <c r="AH7410"/>
      <c r="AI7410"/>
      <c r="AJ7410"/>
      <c r="AK7410"/>
      <c r="AL7410"/>
    </row>
    <row r="7411" spans="3:38" ht="15" customHeight="1" x14ac:dyDescent="0.35">
      <c r="C7411"/>
      <c r="D7411"/>
      <c r="E7411"/>
      <c r="F7411"/>
      <c r="G7411"/>
      <c r="H7411"/>
      <c r="I7411"/>
      <c r="J7411"/>
      <c r="K7411"/>
      <c r="L7411"/>
      <c r="M7411"/>
      <c r="N7411"/>
      <c r="O7411"/>
      <c r="S7411"/>
      <c r="T7411"/>
      <c r="U7411"/>
      <c r="V7411"/>
      <c r="Y7411"/>
      <c r="Z7411"/>
      <c r="AA7411"/>
      <c r="AB7411"/>
      <c r="AC7411"/>
      <c r="AD7411"/>
      <c r="AE7411"/>
      <c r="AF7411"/>
      <c r="AG7411"/>
      <c r="AH7411"/>
      <c r="AI7411"/>
      <c r="AJ7411"/>
      <c r="AK7411"/>
      <c r="AL7411"/>
    </row>
    <row r="7412" spans="3:38" ht="15" customHeight="1" x14ac:dyDescent="0.35">
      <c r="C7412"/>
      <c r="D7412"/>
      <c r="E7412"/>
      <c r="F7412"/>
      <c r="G7412"/>
      <c r="H7412"/>
      <c r="I7412"/>
      <c r="J7412"/>
      <c r="K7412"/>
      <c r="L7412"/>
      <c r="M7412"/>
      <c r="N7412"/>
      <c r="O7412"/>
      <c r="S7412"/>
      <c r="T7412"/>
      <c r="U7412"/>
      <c r="V7412"/>
      <c r="Y7412"/>
      <c r="Z7412"/>
      <c r="AA7412"/>
      <c r="AB7412"/>
      <c r="AC7412"/>
      <c r="AD7412"/>
      <c r="AE7412"/>
      <c r="AF7412"/>
      <c r="AG7412"/>
      <c r="AH7412"/>
      <c r="AI7412"/>
      <c r="AJ7412"/>
      <c r="AK7412"/>
      <c r="AL7412"/>
    </row>
    <row r="7413" spans="3:38" ht="15" customHeight="1" x14ac:dyDescent="0.35">
      <c r="C7413"/>
      <c r="D7413"/>
      <c r="E7413"/>
      <c r="F7413"/>
      <c r="G7413"/>
      <c r="H7413"/>
      <c r="I7413"/>
      <c r="J7413"/>
      <c r="K7413"/>
      <c r="L7413"/>
      <c r="M7413"/>
      <c r="N7413"/>
      <c r="O7413"/>
      <c r="S7413"/>
      <c r="T7413"/>
      <c r="U7413"/>
      <c r="V7413"/>
      <c r="Y7413"/>
      <c r="Z7413"/>
      <c r="AA7413"/>
      <c r="AB7413"/>
      <c r="AC7413"/>
      <c r="AD7413"/>
      <c r="AE7413"/>
      <c r="AF7413"/>
      <c r="AG7413"/>
      <c r="AH7413"/>
      <c r="AI7413"/>
      <c r="AJ7413"/>
      <c r="AK7413"/>
      <c r="AL7413"/>
    </row>
    <row r="7414" spans="3:38" ht="15" customHeight="1" x14ac:dyDescent="0.35">
      <c r="C7414"/>
      <c r="D7414"/>
      <c r="E7414"/>
      <c r="F7414"/>
      <c r="G7414"/>
      <c r="H7414"/>
      <c r="I7414"/>
      <c r="J7414"/>
      <c r="K7414"/>
      <c r="L7414"/>
      <c r="M7414"/>
      <c r="N7414"/>
      <c r="O7414"/>
      <c r="S7414"/>
      <c r="T7414"/>
      <c r="U7414"/>
      <c r="V7414"/>
      <c r="Y7414"/>
      <c r="Z7414"/>
      <c r="AA7414"/>
      <c r="AB7414"/>
      <c r="AC7414"/>
      <c r="AD7414"/>
      <c r="AE7414"/>
      <c r="AF7414"/>
      <c r="AG7414"/>
      <c r="AH7414"/>
      <c r="AI7414"/>
      <c r="AJ7414"/>
      <c r="AK7414"/>
      <c r="AL7414"/>
    </row>
    <row r="7415" spans="3:38" ht="15" customHeight="1" x14ac:dyDescent="0.35">
      <c r="C7415"/>
      <c r="D7415"/>
      <c r="E7415"/>
      <c r="F7415"/>
      <c r="G7415"/>
      <c r="H7415"/>
      <c r="I7415"/>
      <c r="J7415"/>
      <c r="K7415"/>
      <c r="L7415"/>
      <c r="M7415"/>
      <c r="N7415"/>
      <c r="O7415"/>
      <c r="S7415"/>
      <c r="T7415"/>
      <c r="U7415"/>
      <c r="V7415"/>
      <c r="Y7415"/>
      <c r="Z7415"/>
      <c r="AA7415"/>
      <c r="AB7415"/>
      <c r="AC7415"/>
      <c r="AD7415"/>
      <c r="AE7415"/>
      <c r="AF7415"/>
      <c r="AG7415"/>
      <c r="AH7415"/>
      <c r="AI7415"/>
      <c r="AJ7415"/>
      <c r="AK7415"/>
      <c r="AL7415"/>
    </row>
    <row r="7416" spans="3:38" ht="15" customHeight="1" x14ac:dyDescent="0.35">
      <c r="C7416"/>
      <c r="D7416"/>
      <c r="E7416"/>
      <c r="F7416"/>
      <c r="G7416"/>
      <c r="H7416"/>
      <c r="I7416"/>
      <c r="J7416"/>
      <c r="K7416"/>
      <c r="L7416"/>
      <c r="M7416"/>
      <c r="N7416"/>
      <c r="O7416"/>
      <c r="S7416"/>
      <c r="T7416"/>
      <c r="U7416"/>
      <c r="V7416"/>
      <c r="Y7416"/>
      <c r="Z7416"/>
      <c r="AA7416"/>
      <c r="AB7416"/>
      <c r="AC7416"/>
      <c r="AD7416"/>
      <c r="AE7416"/>
      <c r="AF7416"/>
      <c r="AG7416"/>
      <c r="AH7416"/>
      <c r="AI7416"/>
      <c r="AJ7416"/>
      <c r="AK7416"/>
      <c r="AL7416"/>
    </row>
    <row r="7417" spans="3:38" ht="15" customHeight="1" x14ac:dyDescent="0.35">
      <c r="C7417"/>
      <c r="D7417"/>
      <c r="E7417"/>
      <c r="F7417"/>
      <c r="G7417"/>
      <c r="H7417"/>
      <c r="I7417"/>
      <c r="J7417"/>
      <c r="K7417"/>
      <c r="L7417"/>
      <c r="M7417"/>
      <c r="N7417"/>
      <c r="O7417"/>
      <c r="S7417"/>
      <c r="T7417"/>
      <c r="U7417"/>
      <c r="V7417"/>
      <c r="Y7417"/>
      <c r="Z7417"/>
      <c r="AA7417"/>
      <c r="AB7417"/>
      <c r="AC7417"/>
      <c r="AD7417"/>
      <c r="AE7417"/>
      <c r="AF7417"/>
      <c r="AG7417"/>
      <c r="AH7417"/>
      <c r="AI7417"/>
      <c r="AJ7417"/>
      <c r="AK7417"/>
      <c r="AL7417"/>
    </row>
    <row r="7418" spans="3:38" ht="15" customHeight="1" x14ac:dyDescent="0.35">
      <c r="C7418"/>
      <c r="D7418"/>
      <c r="E7418"/>
      <c r="F7418"/>
      <c r="G7418"/>
      <c r="H7418"/>
      <c r="I7418"/>
      <c r="J7418"/>
      <c r="K7418"/>
      <c r="L7418"/>
      <c r="M7418"/>
      <c r="N7418"/>
      <c r="O7418"/>
      <c r="S7418"/>
      <c r="T7418"/>
      <c r="U7418"/>
      <c r="V7418"/>
      <c r="Y7418"/>
      <c r="Z7418"/>
      <c r="AA7418"/>
      <c r="AB7418"/>
      <c r="AC7418"/>
      <c r="AD7418"/>
      <c r="AE7418"/>
      <c r="AF7418"/>
      <c r="AG7418"/>
      <c r="AH7418"/>
      <c r="AI7418"/>
      <c r="AJ7418"/>
      <c r="AK7418"/>
      <c r="AL7418"/>
    </row>
    <row r="7419" spans="3:38" ht="15" customHeight="1" x14ac:dyDescent="0.35">
      <c r="C7419"/>
      <c r="D7419"/>
      <c r="E7419"/>
      <c r="F7419"/>
      <c r="G7419"/>
      <c r="H7419"/>
      <c r="I7419"/>
      <c r="J7419"/>
      <c r="K7419"/>
      <c r="L7419"/>
      <c r="M7419"/>
      <c r="N7419"/>
      <c r="O7419"/>
      <c r="S7419"/>
      <c r="T7419"/>
      <c r="U7419"/>
      <c r="V7419"/>
      <c r="Y7419"/>
      <c r="Z7419"/>
      <c r="AA7419"/>
      <c r="AB7419"/>
      <c r="AC7419"/>
      <c r="AD7419"/>
      <c r="AE7419"/>
      <c r="AF7419"/>
      <c r="AG7419"/>
      <c r="AH7419"/>
      <c r="AI7419"/>
      <c r="AJ7419"/>
      <c r="AK7419"/>
      <c r="AL7419"/>
    </row>
    <row r="7420" spans="3:38" ht="15" customHeight="1" x14ac:dyDescent="0.35">
      <c r="C7420"/>
      <c r="D7420"/>
      <c r="E7420"/>
      <c r="F7420"/>
      <c r="G7420"/>
      <c r="H7420"/>
      <c r="I7420"/>
      <c r="J7420"/>
      <c r="K7420"/>
      <c r="L7420"/>
      <c r="M7420"/>
      <c r="N7420"/>
      <c r="O7420"/>
      <c r="S7420"/>
      <c r="T7420"/>
      <c r="U7420"/>
      <c r="V7420"/>
      <c r="Y7420"/>
      <c r="Z7420"/>
      <c r="AA7420"/>
      <c r="AB7420"/>
      <c r="AC7420"/>
      <c r="AD7420"/>
      <c r="AE7420"/>
      <c r="AF7420"/>
      <c r="AG7420"/>
      <c r="AH7420"/>
      <c r="AI7420"/>
      <c r="AJ7420"/>
      <c r="AK7420"/>
      <c r="AL7420"/>
    </row>
    <row r="7421" spans="3:38" ht="15" customHeight="1" x14ac:dyDescent="0.35">
      <c r="C7421"/>
      <c r="D7421"/>
      <c r="E7421"/>
      <c r="F7421"/>
      <c r="G7421"/>
      <c r="H7421"/>
      <c r="I7421"/>
      <c r="J7421"/>
      <c r="K7421"/>
      <c r="L7421"/>
      <c r="M7421"/>
      <c r="N7421"/>
      <c r="O7421"/>
      <c r="S7421"/>
      <c r="T7421"/>
      <c r="U7421"/>
      <c r="V7421"/>
      <c r="Y7421"/>
      <c r="Z7421"/>
      <c r="AA7421"/>
      <c r="AB7421"/>
      <c r="AC7421"/>
      <c r="AD7421"/>
      <c r="AE7421"/>
      <c r="AF7421"/>
      <c r="AG7421"/>
      <c r="AH7421"/>
      <c r="AI7421"/>
      <c r="AJ7421"/>
      <c r="AK7421"/>
      <c r="AL7421"/>
    </row>
    <row r="7422" spans="3:38" ht="15" customHeight="1" x14ac:dyDescent="0.35">
      <c r="C7422"/>
      <c r="D7422"/>
      <c r="E7422"/>
      <c r="F7422"/>
      <c r="G7422"/>
      <c r="H7422"/>
      <c r="I7422"/>
      <c r="J7422"/>
      <c r="K7422"/>
      <c r="L7422"/>
      <c r="M7422"/>
      <c r="N7422"/>
      <c r="O7422"/>
      <c r="S7422"/>
      <c r="T7422"/>
      <c r="U7422"/>
      <c r="V7422"/>
      <c r="Y7422"/>
      <c r="Z7422"/>
      <c r="AA7422"/>
      <c r="AB7422"/>
      <c r="AC7422"/>
      <c r="AD7422"/>
      <c r="AE7422"/>
      <c r="AF7422"/>
      <c r="AG7422"/>
      <c r="AH7422"/>
      <c r="AI7422"/>
      <c r="AJ7422"/>
      <c r="AK7422"/>
      <c r="AL7422"/>
    </row>
    <row r="7423" spans="3:38" ht="15" customHeight="1" x14ac:dyDescent="0.35">
      <c r="C7423"/>
      <c r="D7423"/>
      <c r="E7423"/>
      <c r="F7423"/>
      <c r="G7423"/>
      <c r="H7423"/>
      <c r="I7423"/>
      <c r="J7423"/>
      <c r="K7423"/>
      <c r="L7423"/>
      <c r="M7423"/>
      <c r="N7423"/>
      <c r="O7423"/>
      <c r="S7423"/>
      <c r="T7423"/>
      <c r="U7423"/>
      <c r="V7423"/>
      <c r="Y7423"/>
      <c r="Z7423"/>
      <c r="AA7423"/>
      <c r="AB7423"/>
      <c r="AC7423"/>
      <c r="AD7423"/>
      <c r="AE7423"/>
      <c r="AF7423"/>
      <c r="AG7423"/>
      <c r="AH7423"/>
      <c r="AI7423"/>
      <c r="AJ7423"/>
      <c r="AK7423"/>
      <c r="AL7423"/>
    </row>
    <row r="7424" spans="3:38" ht="15" customHeight="1" x14ac:dyDescent="0.35">
      <c r="C7424"/>
      <c r="D7424"/>
      <c r="E7424"/>
      <c r="F7424"/>
      <c r="G7424"/>
      <c r="H7424"/>
      <c r="I7424"/>
      <c r="J7424"/>
      <c r="K7424"/>
      <c r="L7424"/>
      <c r="M7424"/>
      <c r="N7424"/>
      <c r="O7424"/>
      <c r="S7424"/>
      <c r="T7424"/>
      <c r="U7424"/>
      <c r="V7424"/>
      <c r="Y7424"/>
      <c r="Z7424"/>
      <c r="AA7424"/>
      <c r="AB7424"/>
      <c r="AC7424"/>
      <c r="AD7424"/>
      <c r="AE7424"/>
      <c r="AF7424"/>
      <c r="AG7424"/>
      <c r="AH7424"/>
      <c r="AI7424"/>
      <c r="AJ7424"/>
      <c r="AK7424"/>
      <c r="AL7424"/>
    </row>
    <row r="7425" spans="3:38" ht="15" customHeight="1" x14ac:dyDescent="0.35">
      <c r="C7425"/>
      <c r="D7425"/>
      <c r="E7425"/>
      <c r="F7425"/>
      <c r="G7425"/>
      <c r="H7425"/>
      <c r="I7425"/>
      <c r="J7425"/>
      <c r="K7425"/>
      <c r="L7425"/>
      <c r="M7425"/>
      <c r="N7425"/>
      <c r="O7425"/>
      <c r="S7425"/>
      <c r="T7425"/>
      <c r="U7425"/>
      <c r="V7425"/>
      <c r="Y7425"/>
      <c r="Z7425"/>
      <c r="AA7425"/>
      <c r="AB7425"/>
      <c r="AC7425"/>
      <c r="AD7425"/>
      <c r="AE7425"/>
      <c r="AF7425"/>
      <c r="AG7425"/>
      <c r="AH7425"/>
      <c r="AI7425"/>
      <c r="AJ7425"/>
      <c r="AK7425"/>
      <c r="AL7425"/>
    </row>
    <row r="7426" spans="3:38" ht="15" customHeight="1" x14ac:dyDescent="0.35">
      <c r="C7426"/>
      <c r="D7426"/>
      <c r="E7426"/>
      <c r="F7426"/>
      <c r="G7426"/>
      <c r="H7426"/>
      <c r="I7426"/>
      <c r="J7426"/>
      <c r="K7426"/>
      <c r="L7426"/>
      <c r="M7426"/>
      <c r="N7426"/>
      <c r="O7426"/>
      <c r="S7426"/>
      <c r="T7426"/>
      <c r="U7426"/>
      <c r="V7426"/>
      <c r="Y7426"/>
      <c r="Z7426"/>
      <c r="AA7426"/>
      <c r="AB7426"/>
      <c r="AC7426"/>
      <c r="AD7426"/>
      <c r="AE7426"/>
      <c r="AF7426"/>
      <c r="AG7426"/>
      <c r="AH7426"/>
      <c r="AI7426"/>
      <c r="AJ7426"/>
      <c r="AK7426"/>
      <c r="AL7426"/>
    </row>
    <row r="7427" spans="3:38" ht="15" customHeight="1" x14ac:dyDescent="0.35">
      <c r="C7427"/>
      <c r="D7427"/>
      <c r="E7427"/>
      <c r="F7427"/>
      <c r="G7427"/>
      <c r="H7427"/>
      <c r="I7427"/>
      <c r="J7427"/>
      <c r="K7427"/>
      <c r="L7427"/>
      <c r="M7427"/>
      <c r="N7427"/>
      <c r="O7427"/>
      <c r="S7427"/>
      <c r="T7427"/>
      <c r="U7427"/>
      <c r="V7427"/>
      <c r="Y7427"/>
      <c r="Z7427"/>
      <c r="AA7427"/>
      <c r="AB7427"/>
      <c r="AC7427"/>
      <c r="AD7427"/>
      <c r="AE7427"/>
      <c r="AF7427"/>
      <c r="AG7427"/>
      <c r="AH7427"/>
      <c r="AI7427"/>
      <c r="AJ7427"/>
      <c r="AK7427"/>
      <c r="AL7427"/>
    </row>
    <row r="7428" spans="3:38" ht="15" customHeight="1" x14ac:dyDescent="0.35">
      <c r="C7428"/>
      <c r="D7428"/>
      <c r="E7428"/>
      <c r="F7428"/>
      <c r="G7428"/>
      <c r="H7428"/>
      <c r="I7428"/>
      <c r="J7428"/>
      <c r="K7428"/>
      <c r="L7428"/>
      <c r="M7428"/>
      <c r="N7428"/>
      <c r="O7428"/>
      <c r="S7428"/>
      <c r="T7428"/>
      <c r="U7428"/>
      <c r="V7428"/>
      <c r="Y7428"/>
      <c r="Z7428"/>
      <c r="AA7428"/>
      <c r="AB7428"/>
      <c r="AC7428"/>
      <c r="AD7428"/>
      <c r="AE7428"/>
      <c r="AF7428"/>
      <c r="AG7428"/>
      <c r="AH7428"/>
      <c r="AI7428"/>
      <c r="AJ7428"/>
      <c r="AK7428"/>
      <c r="AL7428"/>
    </row>
    <row r="7429" spans="3:38" ht="15" customHeight="1" x14ac:dyDescent="0.35">
      <c r="C7429"/>
      <c r="D7429"/>
      <c r="E7429"/>
      <c r="F7429"/>
      <c r="G7429"/>
      <c r="H7429"/>
      <c r="I7429"/>
      <c r="J7429"/>
      <c r="K7429"/>
      <c r="L7429"/>
      <c r="M7429"/>
      <c r="N7429"/>
      <c r="O7429"/>
      <c r="S7429"/>
      <c r="T7429"/>
      <c r="U7429"/>
      <c r="V7429"/>
      <c r="Y7429"/>
      <c r="Z7429"/>
      <c r="AA7429"/>
      <c r="AB7429"/>
      <c r="AC7429"/>
      <c r="AD7429"/>
      <c r="AE7429"/>
      <c r="AF7429"/>
      <c r="AG7429"/>
      <c r="AH7429"/>
      <c r="AI7429"/>
      <c r="AJ7429"/>
      <c r="AK7429"/>
      <c r="AL7429"/>
    </row>
    <row r="7430" spans="3:38" ht="15" customHeight="1" x14ac:dyDescent="0.35">
      <c r="C7430"/>
      <c r="D7430"/>
      <c r="E7430"/>
      <c r="F7430"/>
      <c r="G7430"/>
      <c r="H7430"/>
      <c r="I7430"/>
      <c r="J7430"/>
      <c r="K7430"/>
      <c r="L7430"/>
      <c r="M7430"/>
      <c r="N7430"/>
      <c r="O7430"/>
      <c r="S7430"/>
      <c r="T7430"/>
      <c r="U7430"/>
      <c r="V7430"/>
      <c r="Y7430"/>
      <c r="Z7430"/>
      <c r="AA7430"/>
      <c r="AB7430"/>
      <c r="AC7430"/>
      <c r="AD7430"/>
      <c r="AE7430"/>
      <c r="AF7430"/>
      <c r="AG7430"/>
      <c r="AH7430"/>
      <c r="AI7430"/>
      <c r="AJ7430"/>
      <c r="AK7430"/>
      <c r="AL7430"/>
    </row>
    <row r="7431" spans="3:38" ht="15" customHeight="1" x14ac:dyDescent="0.35">
      <c r="C7431"/>
      <c r="D7431"/>
      <c r="E7431"/>
      <c r="F7431"/>
      <c r="G7431"/>
      <c r="H7431"/>
      <c r="I7431"/>
      <c r="J7431"/>
      <c r="K7431"/>
      <c r="L7431"/>
      <c r="M7431"/>
      <c r="N7431"/>
      <c r="O7431"/>
      <c r="S7431"/>
      <c r="T7431"/>
      <c r="U7431"/>
      <c r="V7431"/>
      <c r="Y7431"/>
      <c r="Z7431"/>
      <c r="AA7431"/>
      <c r="AB7431"/>
      <c r="AC7431"/>
      <c r="AD7431"/>
      <c r="AE7431"/>
      <c r="AF7431"/>
      <c r="AG7431"/>
      <c r="AH7431"/>
      <c r="AI7431"/>
      <c r="AJ7431"/>
      <c r="AK7431"/>
      <c r="AL7431"/>
    </row>
    <row r="7432" spans="3:38" ht="15" customHeight="1" x14ac:dyDescent="0.35">
      <c r="C7432"/>
      <c r="D7432"/>
      <c r="E7432"/>
      <c r="F7432"/>
      <c r="G7432"/>
      <c r="H7432"/>
      <c r="I7432"/>
      <c r="J7432"/>
      <c r="K7432"/>
      <c r="L7432"/>
      <c r="M7432"/>
      <c r="N7432"/>
      <c r="O7432"/>
      <c r="S7432"/>
      <c r="T7432"/>
      <c r="U7432"/>
      <c r="V7432"/>
      <c r="Y7432"/>
      <c r="Z7432"/>
      <c r="AA7432"/>
      <c r="AB7432"/>
      <c r="AC7432"/>
      <c r="AD7432"/>
      <c r="AE7432"/>
      <c r="AF7432"/>
      <c r="AG7432"/>
      <c r="AH7432"/>
      <c r="AI7432"/>
      <c r="AJ7432"/>
      <c r="AK7432"/>
      <c r="AL7432"/>
    </row>
    <row r="7433" spans="3:38" ht="15" customHeight="1" x14ac:dyDescent="0.35">
      <c r="C7433"/>
      <c r="D7433"/>
      <c r="E7433"/>
      <c r="F7433"/>
      <c r="G7433"/>
      <c r="H7433"/>
      <c r="I7433"/>
      <c r="J7433"/>
      <c r="K7433"/>
      <c r="L7433"/>
      <c r="M7433"/>
      <c r="N7433"/>
      <c r="O7433"/>
      <c r="S7433"/>
      <c r="T7433"/>
      <c r="U7433"/>
      <c r="V7433"/>
      <c r="Y7433"/>
      <c r="Z7433"/>
      <c r="AA7433"/>
      <c r="AB7433"/>
      <c r="AC7433"/>
      <c r="AD7433"/>
      <c r="AE7433"/>
      <c r="AF7433"/>
      <c r="AG7433"/>
      <c r="AH7433"/>
      <c r="AI7433"/>
      <c r="AJ7433"/>
      <c r="AK7433"/>
      <c r="AL7433"/>
    </row>
    <row r="7434" spans="3:38" ht="15" customHeight="1" x14ac:dyDescent="0.35">
      <c r="C7434"/>
      <c r="D7434"/>
      <c r="E7434"/>
      <c r="F7434"/>
      <c r="G7434"/>
      <c r="H7434"/>
      <c r="I7434"/>
      <c r="J7434"/>
      <c r="K7434"/>
      <c r="L7434"/>
      <c r="M7434"/>
      <c r="N7434"/>
      <c r="O7434"/>
      <c r="S7434"/>
      <c r="T7434"/>
      <c r="U7434"/>
      <c r="V7434"/>
      <c r="Y7434"/>
      <c r="Z7434"/>
      <c r="AA7434"/>
      <c r="AB7434"/>
      <c r="AC7434"/>
      <c r="AD7434"/>
      <c r="AE7434"/>
      <c r="AF7434"/>
      <c r="AG7434"/>
      <c r="AH7434"/>
      <c r="AI7434"/>
      <c r="AJ7434"/>
      <c r="AK7434"/>
      <c r="AL7434"/>
    </row>
    <row r="7435" spans="3:38" ht="15" customHeight="1" x14ac:dyDescent="0.35">
      <c r="C7435"/>
      <c r="D7435"/>
      <c r="E7435"/>
      <c r="F7435"/>
      <c r="G7435"/>
      <c r="H7435"/>
      <c r="I7435"/>
      <c r="J7435"/>
      <c r="K7435"/>
      <c r="L7435"/>
      <c r="M7435"/>
      <c r="N7435"/>
      <c r="O7435"/>
      <c r="S7435"/>
      <c r="T7435"/>
      <c r="U7435"/>
      <c r="V7435"/>
      <c r="Y7435"/>
      <c r="Z7435"/>
      <c r="AA7435"/>
      <c r="AB7435"/>
      <c r="AC7435"/>
      <c r="AD7435"/>
      <c r="AE7435"/>
      <c r="AF7435"/>
      <c r="AG7435"/>
      <c r="AH7435"/>
      <c r="AI7435"/>
      <c r="AJ7435"/>
      <c r="AK7435"/>
      <c r="AL7435"/>
    </row>
    <row r="7436" spans="3:38" ht="15" customHeight="1" x14ac:dyDescent="0.35">
      <c r="C7436"/>
      <c r="D7436"/>
      <c r="E7436"/>
      <c r="F7436"/>
      <c r="G7436"/>
      <c r="H7436"/>
      <c r="I7436"/>
      <c r="J7436"/>
      <c r="K7436"/>
      <c r="L7436"/>
      <c r="M7436"/>
      <c r="N7436"/>
      <c r="O7436"/>
      <c r="S7436"/>
      <c r="T7436"/>
      <c r="U7436"/>
      <c r="V7436"/>
      <c r="Y7436"/>
      <c r="Z7436"/>
      <c r="AA7436"/>
      <c r="AB7436"/>
      <c r="AC7436"/>
      <c r="AD7436"/>
      <c r="AE7436"/>
      <c r="AF7436"/>
      <c r="AG7436"/>
      <c r="AH7436"/>
      <c r="AI7436"/>
      <c r="AJ7436"/>
      <c r="AK7436"/>
      <c r="AL7436"/>
    </row>
    <row r="7437" spans="3:38" ht="15" customHeight="1" x14ac:dyDescent="0.35">
      <c r="C7437"/>
      <c r="D7437"/>
      <c r="E7437"/>
      <c r="F7437"/>
      <c r="G7437"/>
      <c r="H7437"/>
      <c r="I7437"/>
      <c r="J7437"/>
      <c r="K7437"/>
      <c r="L7437"/>
      <c r="M7437"/>
      <c r="N7437"/>
      <c r="O7437"/>
      <c r="S7437"/>
      <c r="T7437"/>
      <c r="U7437"/>
      <c r="V7437"/>
      <c r="Y7437"/>
      <c r="Z7437"/>
      <c r="AA7437"/>
      <c r="AB7437"/>
      <c r="AC7437"/>
      <c r="AD7437"/>
      <c r="AE7437"/>
      <c r="AF7437"/>
      <c r="AG7437"/>
      <c r="AH7437"/>
      <c r="AI7437"/>
      <c r="AJ7437"/>
      <c r="AK7437"/>
      <c r="AL7437"/>
    </row>
    <row r="7438" spans="3:38" ht="15" customHeight="1" x14ac:dyDescent="0.35">
      <c r="C7438"/>
      <c r="D7438"/>
      <c r="E7438"/>
      <c r="F7438"/>
      <c r="G7438"/>
      <c r="H7438"/>
      <c r="I7438"/>
      <c r="J7438"/>
      <c r="K7438"/>
      <c r="L7438"/>
      <c r="M7438"/>
      <c r="N7438"/>
      <c r="O7438"/>
      <c r="S7438"/>
      <c r="T7438"/>
      <c r="U7438"/>
      <c r="V7438"/>
      <c r="Y7438"/>
      <c r="Z7438"/>
      <c r="AA7438"/>
      <c r="AB7438"/>
      <c r="AC7438"/>
      <c r="AD7438"/>
      <c r="AE7438"/>
      <c r="AF7438"/>
      <c r="AG7438"/>
      <c r="AH7438"/>
      <c r="AI7438"/>
      <c r="AJ7438"/>
      <c r="AK7438"/>
      <c r="AL7438"/>
    </row>
    <row r="7439" spans="3:38" ht="15" customHeight="1" x14ac:dyDescent="0.35">
      <c r="C7439"/>
      <c r="D7439"/>
      <c r="E7439"/>
      <c r="F7439"/>
      <c r="G7439"/>
      <c r="H7439"/>
      <c r="I7439"/>
      <c r="J7439"/>
      <c r="K7439"/>
      <c r="L7439"/>
      <c r="M7439"/>
      <c r="N7439"/>
      <c r="O7439"/>
      <c r="S7439"/>
      <c r="T7439"/>
      <c r="U7439"/>
      <c r="V7439"/>
      <c r="Y7439"/>
      <c r="Z7439"/>
      <c r="AA7439"/>
      <c r="AB7439"/>
      <c r="AC7439"/>
      <c r="AD7439"/>
      <c r="AE7439"/>
      <c r="AF7439"/>
      <c r="AG7439"/>
      <c r="AH7439"/>
      <c r="AI7439"/>
      <c r="AJ7439"/>
      <c r="AK7439"/>
      <c r="AL7439"/>
    </row>
    <row r="7440" spans="3:38" ht="15" customHeight="1" x14ac:dyDescent="0.35">
      <c r="C7440"/>
      <c r="D7440"/>
      <c r="E7440"/>
      <c r="F7440"/>
      <c r="G7440"/>
      <c r="H7440"/>
      <c r="I7440"/>
      <c r="J7440"/>
      <c r="K7440"/>
      <c r="L7440"/>
      <c r="M7440"/>
      <c r="N7440"/>
      <c r="O7440"/>
      <c r="S7440"/>
      <c r="T7440"/>
      <c r="U7440"/>
      <c r="V7440"/>
      <c r="Y7440"/>
      <c r="Z7440"/>
      <c r="AA7440"/>
      <c r="AB7440"/>
      <c r="AC7440"/>
      <c r="AD7440"/>
      <c r="AE7440"/>
      <c r="AF7440"/>
      <c r="AG7440"/>
      <c r="AH7440"/>
      <c r="AI7440"/>
      <c r="AJ7440"/>
      <c r="AK7440"/>
      <c r="AL7440"/>
    </row>
    <row r="7441" spans="3:38" ht="15" customHeight="1" x14ac:dyDescent="0.35">
      <c r="C7441"/>
      <c r="D7441"/>
      <c r="E7441"/>
      <c r="F7441"/>
      <c r="G7441"/>
      <c r="H7441"/>
      <c r="I7441"/>
      <c r="J7441"/>
      <c r="K7441"/>
      <c r="L7441"/>
      <c r="M7441"/>
      <c r="N7441"/>
      <c r="O7441"/>
      <c r="S7441"/>
      <c r="T7441"/>
      <c r="U7441"/>
      <c r="V7441"/>
      <c r="Y7441"/>
      <c r="Z7441"/>
      <c r="AA7441"/>
      <c r="AB7441"/>
      <c r="AC7441"/>
      <c r="AD7441"/>
      <c r="AE7441"/>
      <c r="AF7441"/>
      <c r="AG7441"/>
      <c r="AH7441"/>
      <c r="AI7441"/>
      <c r="AJ7441"/>
      <c r="AK7441"/>
      <c r="AL7441"/>
    </row>
    <row r="7442" spans="3:38" ht="15" customHeight="1" x14ac:dyDescent="0.35">
      <c r="C7442"/>
      <c r="D7442"/>
      <c r="E7442"/>
      <c r="F7442"/>
      <c r="G7442"/>
      <c r="H7442"/>
      <c r="I7442"/>
      <c r="J7442"/>
      <c r="K7442"/>
      <c r="L7442"/>
      <c r="M7442"/>
      <c r="N7442"/>
      <c r="O7442"/>
      <c r="S7442"/>
      <c r="T7442"/>
      <c r="U7442"/>
      <c r="V7442"/>
      <c r="Y7442"/>
      <c r="Z7442"/>
      <c r="AA7442"/>
      <c r="AB7442"/>
      <c r="AC7442"/>
      <c r="AD7442"/>
      <c r="AE7442"/>
      <c r="AF7442"/>
      <c r="AG7442"/>
      <c r="AH7442"/>
      <c r="AI7442"/>
      <c r="AJ7442"/>
      <c r="AK7442"/>
      <c r="AL7442"/>
    </row>
    <row r="7443" spans="3:38" ht="15" customHeight="1" x14ac:dyDescent="0.35">
      <c r="C7443"/>
      <c r="D7443"/>
      <c r="E7443"/>
      <c r="F7443"/>
      <c r="G7443"/>
      <c r="H7443"/>
      <c r="I7443"/>
      <c r="J7443"/>
      <c r="K7443"/>
      <c r="L7443"/>
      <c r="M7443"/>
      <c r="N7443"/>
      <c r="O7443"/>
      <c r="S7443"/>
      <c r="T7443"/>
      <c r="U7443"/>
      <c r="V7443"/>
      <c r="Y7443"/>
      <c r="Z7443"/>
      <c r="AA7443"/>
      <c r="AB7443"/>
      <c r="AC7443"/>
      <c r="AD7443"/>
      <c r="AE7443"/>
      <c r="AF7443"/>
      <c r="AG7443"/>
      <c r="AH7443"/>
      <c r="AI7443"/>
      <c r="AJ7443"/>
      <c r="AK7443"/>
      <c r="AL7443"/>
    </row>
    <row r="7444" spans="3:38" ht="15" customHeight="1" x14ac:dyDescent="0.35">
      <c r="C7444"/>
      <c r="D7444"/>
      <c r="E7444"/>
      <c r="F7444"/>
      <c r="G7444"/>
      <c r="H7444"/>
      <c r="I7444"/>
      <c r="J7444"/>
      <c r="K7444"/>
      <c r="L7444"/>
      <c r="M7444"/>
      <c r="N7444"/>
      <c r="O7444"/>
      <c r="S7444"/>
      <c r="T7444"/>
      <c r="U7444"/>
      <c r="V7444"/>
      <c r="Y7444"/>
      <c r="Z7444"/>
      <c r="AA7444"/>
      <c r="AB7444"/>
      <c r="AC7444"/>
      <c r="AD7444"/>
      <c r="AE7444"/>
      <c r="AF7444"/>
      <c r="AG7444"/>
      <c r="AH7444"/>
      <c r="AI7444"/>
      <c r="AJ7444"/>
      <c r="AK7444"/>
      <c r="AL7444"/>
    </row>
    <row r="7445" spans="3:38" ht="15" customHeight="1" x14ac:dyDescent="0.35">
      <c r="C7445"/>
      <c r="D7445"/>
      <c r="E7445"/>
      <c r="F7445"/>
      <c r="G7445"/>
      <c r="H7445"/>
      <c r="I7445"/>
      <c r="J7445"/>
      <c r="K7445"/>
      <c r="L7445"/>
      <c r="M7445"/>
      <c r="N7445"/>
      <c r="O7445"/>
      <c r="S7445"/>
      <c r="T7445"/>
      <c r="U7445"/>
      <c r="V7445"/>
      <c r="Y7445"/>
      <c r="Z7445"/>
      <c r="AA7445"/>
      <c r="AB7445"/>
      <c r="AC7445"/>
      <c r="AD7445"/>
      <c r="AE7445"/>
      <c r="AF7445"/>
      <c r="AG7445"/>
      <c r="AH7445"/>
      <c r="AI7445"/>
      <c r="AJ7445"/>
      <c r="AK7445"/>
      <c r="AL7445"/>
    </row>
    <row r="7446" spans="3:38" ht="15" customHeight="1" x14ac:dyDescent="0.35">
      <c r="C7446"/>
      <c r="D7446"/>
      <c r="E7446"/>
      <c r="F7446"/>
      <c r="G7446"/>
      <c r="H7446"/>
      <c r="I7446"/>
      <c r="J7446"/>
      <c r="K7446"/>
      <c r="L7446"/>
      <c r="M7446"/>
      <c r="N7446"/>
      <c r="O7446"/>
      <c r="S7446"/>
      <c r="T7446"/>
      <c r="U7446"/>
      <c r="V7446"/>
      <c r="Y7446"/>
      <c r="Z7446"/>
      <c r="AA7446"/>
      <c r="AB7446"/>
      <c r="AC7446"/>
      <c r="AD7446"/>
      <c r="AE7446"/>
      <c r="AF7446"/>
      <c r="AG7446"/>
      <c r="AH7446"/>
      <c r="AI7446"/>
      <c r="AJ7446"/>
      <c r="AK7446"/>
      <c r="AL7446"/>
    </row>
    <row r="7447" spans="3:38" ht="15" customHeight="1" x14ac:dyDescent="0.35">
      <c r="C7447"/>
      <c r="D7447"/>
      <c r="E7447"/>
      <c r="F7447"/>
      <c r="G7447"/>
      <c r="H7447"/>
      <c r="I7447"/>
      <c r="J7447"/>
      <c r="K7447"/>
      <c r="L7447"/>
      <c r="M7447"/>
      <c r="N7447"/>
      <c r="O7447"/>
      <c r="S7447"/>
      <c r="T7447"/>
      <c r="U7447"/>
      <c r="V7447"/>
      <c r="Y7447"/>
      <c r="Z7447"/>
      <c r="AA7447"/>
      <c r="AB7447"/>
      <c r="AC7447"/>
      <c r="AD7447"/>
      <c r="AE7447"/>
      <c r="AF7447"/>
      <c r="AG7447"/>
      <c r="AH7447"/>
      <c r="AI7447"/>
      <c r="AJ7447"/>
      <c r="AK7447"/>
      <c r="AL7447"/>
    </row>
    <row r="7448" spans="3:38" ht="15" customHeight="1" x14ac:dyDescent="0.35">
      <c r="C7448"/>
      <c r="D7448"/>
      <c r="E7448"/>
      <c r="F7448"/>
      <c r="G7448"/>
      <c r="H7448"/>
      <c r="I7448"/>
      <c r="J7448"/>
      <c r="K7448"/>
      <c r="L7448"/>
      <c r="M7448"/>
      <c r="N7448"/>
      <c r="O7448"/>
      <c r="S7448"/>
      <c r="T7448"/>
      <c r="U7448"/>
      <c r="V7448"/>
      <c r="Y7448"/>
      <c r="Z7448"/>
      <c r="AA7448"/>
      <c r="AB7448"/>
      <c r="AC7448"/>
      <c r="AD7448"/>
      <c r="AE7448"/>
      <c r="AF7448"/>
      <c r="AG7448"/>
      <c r="AH7448"/>
      <c r="AI7448"/>
      <c r="AJ7448"/>
      <c r="AK7448"/>
      <c r="AL7448"/>
    </row>
    <row r="7449" spans="3:38" ht="15" customHeight="1" x14ac:dyDescent="0.35">
      <c r="C7449"/>
      <c r="D7449"/>
      <c r="E7449"/>
      <c r="F7449"/>
      <c r="G7449"/>
      <c r="H7449"/>
      <c r="I7449"/>
      <c r="J7449"/>
      <c r="K7449"/>
      <c r="L7449"/>
      <c r="M7449"/>
      <c r="N7449"/>
      <c r="O7449"/>
      <c r="S7449"/>
      <c r="T7449"/>
      <c r="U7449"/>
      <c r="V7449"/>
      <c r="Y7449"/>
      <c r="Z7449"/>
      <c r="AA7449"/>
      <c r="AB7449"/>
      <c r="AC7449"/>
      <c r="AD7449"/>
      <c r="AE7449"/>
      <c r="AF7449"/>
      <c r="AG7449"/>
      <c r="AH7449"/>
      <c r="AI7449"/>
      <c r="AJ7449"/>
      <c r="AK7449"/>
      <c r="AL7449"/>
    </row>
    <row r="7450" spans="3:38" ht="15" customHeight="1" x14ac:dyDescent="0.35">
      <c r="C7450"/>
      <c r="D7450"/>
      <c r="E7450"/>
      <c r="F7450"/>
      <c r="G7450"/>
      <c r="H7450"/>
      <c r="I7450"/>
      <c r="J7450"/>
      <c r="K7450"/>
      <c r="L7450"/>
      <c r="M7450"/>
      <c r="N7450"/>
      <c r="O7450"/>
      <c r="S7450"/>
      <c r="T7450"/>
      <c r="U7450"/>
      <c r="V7450"/>
      <c r="Y7450"/>
      <c r="Z7450"/>
      <c r="AA7450"/>
      <c r="AB7450"/>
      <c r="AC7450"/>
      <c r="AD7450"/>
      <c r="AE7450"/>
      <c r="AF7450"/>
      <c r="AG7450"/>
      <c r="AH7450"/>
      <c r="AI7450"/>
      <c r="AJ7450"/>
      <c r="AK7450"/>
      <c r="AL7450"/>
    </row>
    <row r="7451" spans="3:38" ht="15" customHeight="1" x14ac:dyDescent="0.35">
      <c r="C7451"/>
      <c r="D7451"/>
      <c r="E7451"/>
      <c r="F7451"/>
      <c r="G7451"/>
      <c r="H7451"/>
      <c r="I7451"/>
      <c r="J7451"/>
      <c r="K7451"/>
      <c r="L7451"/>
      <c r="M7451"/>
      <c r="N7451"/>
      <c r="O7451"/>
      <c r="S7451"/>
      <c r="T7451"/>
      <c r="U7451"/>
      <c r="V7451"/>
      <c r="Y7451"/>
      <c r="Z7451"/>
      <c r="AA7451"/>
      <c r="AB7451"/>
      <c r="AC7451"/>
      <c r="AD7451"/>
      <c r="AE7451"/>
      <c r="AF7451"/>
      <c r="AG7451"/>
      <c r="AH7451"/>
      <c r="AI7451"/>
      <c r="AJ7451"/>
      <c r="AK7451"/>
      <c r="AL7451"/>
    </row>
    <row r="7452" spans="3:38" ht="15" customHeight="1" x14ac:dyDescent="0.35">
      <c r="C7452"/>
      <c r="D7452"/>
      <c r="E7452"/>
      <c r="F7452"/>
      <c r="G7452"/>
      <c r="H7452"/>
      <c r="I7452"/>
      <c r="J7452"/>
      <c r="K7452"/>
      <c r="L7452"/>
      <c r="M7452"/>
      <c r="N7452"/>
      <c r="O7452"/>
      <c r="S7452"/>
      <c r="T7452"/>
      <c r="U7452"/>
      <c r="V7452"/>
      <c r="Y7452"/>
      <c r="Z7452"/>
      <c r="AA7452"/>
      <c r="AB7452"/>
      <c r="AC7452"/>
      <c r="AD7452"/>
      <c r="AE7452"/>
      <c r="AF7452"/>
      <c r="AG7452"/>
      <c r="AH7452"/>
      <c r="AI7452"/>
      <c r="AJ7452"/>
      <c r="AK7452"/>
      <c r="AL7452"/>
    </row>
    <row r="7453" spans="3:38" ht="15" customHeight="1" x14ac:dyDescent="0.35">
      <c r="C7453"/>
      <c r="D7453"/>
      <c r="E7453"/>
      <c r="F7453"/>
      <c r="G7453"/>
      <c r="H7453"/>
      <c r="I7453"/>
      <c r="J7453"/>
      <c r="K7453"/>
      <c r="L7453"/>
      <c r="M7453"/>
      <c r="N7453"/>
      <c r="O7453"/>
      <c r="S7453"/>
      <c r="T7453"/>
      <c r="U7453"/>
      <c r="V7453"/>
      <c r="Y7453"/>
      <c r="Z7453"/>
      <c r="AA7453"/>
      <c r="AB7453"/>
      <c r="AC7453"/>
      <c r="AD7453"/>
      <c r="AE7453"/>
      <c r="AF7453"/>
      <c r="AG7453"/>
      <c r="AH7453"/>
      <c r="AI7453"/>
      <c r="AJ7453"/>
      <c r="AK7453"/>
      <c r="AL7453"/>
    </row>
    <row r="7454" spans="3:38" ht="15" customHeight="1" x14ac:dyDescent="0.35">
      <c r="C7454"/>
      <c r="D7454"/>
      <c r="E7454"/>
      <c r="F7454"/>
      <c r="G7454"/>
      <c r="H7454"/>
      <c r="I7454"/>
      <c r="J7454"/>
      <c r="K7454"/>
      <c r="L7454"/>
      <c r="M7454"/>
      <c r="N7454"/>
      <c r="O7454"/>
      <c r="S7454"/>
      <c r="T7454"/>
      <c r="U7454"/>
      <c r="V7454"/>
      <c r="Y7454"/>
      <c r="Z7454"/>
      <c r="AA7454"/>
      <c r="AB7454"/>
      <c r="AC7454"/>
      <c r="AD7454"/>
      <c r="AE7454"/>
      <c r="AF7454"/>
      <c r="AG7454"/>
      <c r="AH7454"/>
      <c r="AI7454"/>
      <c r="AJ7454"/>
      <c r="AK7454"/>
      <c r="AL7454"/>
    </row>
    <row r="7455" spans="3:38" ht="15" customHeight="1" x14ac:dyDescent="0.35">
      <c r="C7455"/>
      <c r="D7455"/>
      <c r="E7455"/>
      <c r="F7455"/>
      <c r="G7455"/>
      <c r="H7455"/>
      <c r="I7455"/>
      <c r="J7455"/>
      <c r="K7455"/>
      <c r="L7455"/>
      <c r="M7455"/>
      <c r="N7455"/>
      <c r="O7455"/>
      <c r="S7455"/>
      <c r="T7455"/>
      <c r="U7455"/>
      <c r="V7455"/>
      <c r="Y7455"/>
      <c r="Z7455"/>
      <c r="AA7455"/>
      <c r="AB7455"/>
      <c r="AC7455"/>
      <c r="AD7455"/>
      <c r="AE7455"/>
      <c r="AF7455"/>
      <c r="AG7455"/>
      <c r="AH7455"/>
      <c r="AI7455"/>
      <c r="AJ7455"/>
      <c r="AK7455"/>
      <c r="AL7455"/>
    </row>
    <row r="7456" spans="3:38" ht="15" customHeight="1" x14ac:dyDescent="0.35">
      <c r="C7456"/>
      <c r="D7456"/>
      <c r="E7456"/>
      <c r="F7456"/>
      <c r="G7456"/>
      <c r="H7456"/>
      <c r="I7456"/>
      <c r="J7456"/>
      <c r="K7456"/>
      <c r="L7456"/>
      <c r="M7456"/>
      <c r="N7456"/>
      <c r="O7456"/>
      <c r="S7456"/>
      <c r="T7456"/>
      <c r="U7456"/>
      <c r="V7456"/>
      <c r="Y7456"/>
      <c r="Z7456"/>
      <c r="AA7456"/>
      <c r="AB7456"/>
      <c r="AC7456"/>
      <c r="AD7456"/>
      <c r="AE7456"/>
      <c r="AF7456"/>
      <c r="AG7456"/>
      <c r="AH7456"/>
      <c r="AI7456"/>
      <c r="AJ7456"/>
      <c r="AK7456"/>
      <c r="AL7456"/>
    </row>
    <row r="7457" spans="3:38" ht="15" customHeight="1" x14ac:dyDescent="0.35">
      <c r="C7457"/>
      <c r="D7457"/>
      <c r="E7457"/>
      <c r="F7457"/>
      <c r="G7457"/>
      <c r="H7457"/>
      <c r="I7457"/>
      <c r="J7457"/>
      <c r="K7457"/>
      <c r="L7457"/>
      <c r="M7457"/>
      <c r="N7457"/>
      <c r="O7457"/>
      <c r="S7457"/>
      <c r="T7457"/>
      <c r="U7457"/>
      <c r="V7457"/>
      <c r="Y7457"/>
      <c r="Z7457"/>
      <c r="AA7457"/>
      <c r="AB7457"/>
      <c r="AC7457"/>
      <c r="AD7457"/>
      <c r="AE7457"/>
      <c r="AF7457"/>
      <c r="AG7457"/>
      <c r="AH7457"/>
      <c r="AI7457"/>
      <c r="AJ7457"/>
      <c r="AK7457"/>
      <c r="AL7457"/>
    </row>
    <row r="7458" spans="3:38" ht="15" customHeight="1" x14ac:dyDescent="0.35">
      <c r="C7458"/>
      <c r="D7458"/>
      <c r="E7458"/>
      <c r="F7458"/>
      <c r="G7458"/>
      <c r="H7458"/>
      <c r="I7458"/>
      <c r="J7458"/>
      <c r="K7458"/>
      <c r="L7458"/>
      <c r="M7458"/>
      <c r="N7458"/>
      <c r="O7458"/>
      <c r="S7458"/>
      <c r="T7458"/>
      <c r="U7458"/>
      <c r="V7458"/>
      <c r="Y7458"/>
      <c r="Z7458"/>
      <c r="AA7458"/>
      <c r="AB7458"/>
      <c r="AC7458"/>
      <c r="AD7458"/>
      <c r="AE7458"/>
      <c r="AF7458"/>
      <c r="AG7458"/>
      <c r="AH7458"/>
      <c r="AI7458"/>
      <c r="AJ7458"/>
      <c r="AK7458"/>
      <c r="AL7458"/>
    </row>
    <row r="7459" spans="3:38" ht="15" customHeight="1" x14ac:dyDescent="0.35">
      <c r="C7459"/>
      <c r="D7459"/>
      <c r="E7459"/>
      <c r="F7459"/>
      <c r="G7459"/>
      <c r="H7459"/>
      <c r="I7459"/>
      <c r="J7459"/>
      <c r="K7459"/>
      <c r="L7459"/>
      <c r="M7459"/>
      <c r="N7459"/>
      <c r="O7459"/>
      <c r="S7459"/>
      <c r="T7459"/>
      <c r="U7459"/>
      <c r="V7459"/>
      <c r="Y7459"/>
      <c r="Z7459"/>
      <c r="AA7459"/>
      <c r="AB7459"/>
      <c r="AC7459"/>
      <c r="AD7459"/>
      <c r="AE7459"/>
      <c r="AF7459"/>
      <c r="AG7459"/>
      <c r="AH7459"/>
      <c r="AI7459"/>
      <c r="AJ7459"/>
      <c r="AK7459"/>
      <c r="AL7459"/>
    </row>
    <row r="7460" spans="3:38" ht="15" customHeight="1" x14ac:dyDescent="0.35">
      <c r="C7460"/>
      <c r="D7460"/>
      <c r="E7460"/>
      <c r="F7460"/>
      <c r="G7460"/>
      <c r="H7460"/>
      <c r="I7460"/>
      <c r="J7460"/>
      <c r="K7460"/>
      <c r="L7460"/>
      <c r="M7460"/>
      <c r="N7460"/>
      <c r="O7460"/>
      <c r="S7460"/>
      <c r="T7460"/>
      <c r="U7460"/>
      <c r="V7460"/>
      <c r="Y7460"/>
      <c r="Z7460"/>
      <c r="AA7460"/>
      <c r="AB7460"/>
      <c r="AC7460"/>
      <c r="AD7460"/>
      <c r="AE7460"/>
      <c r="AF7460"/>
      <c r="AG7460"/>
      <c r="AH7460"/>
      <c r="AI7460"/>
      <c r="AJ7460"/>
      <c r="AK7460"/>
      <c r="AL7460"/>
    </row>
    <row r="7461" spans="3:38" ht="15" customHeight="1" x14ac:dyDescent="0.35">
      <c r="C7461"/>
      <c r="D7461"/>
      <c r="E7461"/>
      <c r="F7461"/>
      <c r="G7461"/>
      <c r="H7461"/>
      <c r="I7461"/>
      <c r="J7461"/>
      <c r="K7461"/>
      <c r="L7461"/>
      <c r="M7461"/>
      <c r="N7461"/>
      <c r="O7461"/>
      <c r="S7461"/>
      <c r="T7461"/>
      <c r="U7461"/>
      <c r="V7461"/>
      <c r="Y7461"/>
      <c r="Z7461"/>
      <c r="AA7461"/>
      <c r="AB7461"/>
      <c r="AC7461"/>
      <c r="AD7461"/>
      <c r="AE7461"/>
      <c r="AF7461"/>
      <c r="AG7461"/>
      <c r="AH7461"/>
      <c r="AI7461"/>
      <c r="AJ7461"/>
      <c r="AK7461"/>
      <c r="AL7461"/>
    </row>
    <row r="7462" spans="3:38" ht="15" customHeight="1" x14ac:dyDescent="0.35">
      <c r="C7462"/>
      <c r="D7462"/>
      <c r="E7462"/>
      <c r="F7462"/>
      <c r="G7462"/>
      <c r="H7462"/>
      <c r="I7462"/>
      <c r="J7462"/>
      <c r="K7462"/>
      <c r="L7462"/>
      <c r="M7462"/>
      <c r="N7462"/>
      <c r="O7462"/>
      <c r="S7462"/>
      <c r="T7462"/>
      <c r="U7462"/>
      <c r="V7462"/>
      <c r="Y7462"/>
      <c r="Z7462"/>
      <c r="AA7462"/>
      <c r="AB7462"/>
      <c r="AC7462"/>
      <c r="AD7462"/>
      <c r="AE7462"/>
      <c r="AF7462"/>
      <c r="AG7462"/>
      <c r="AH7462"/>
      <c r="AI7462"/>
      <c r="AJ7462"/>
      <c r="AK7462"/>
      <c r="AL7462"/>
    </row>
    <row r="7463" spans="3:38" ht="15" customHeight="1" x14ac:dyDescent="0.35">
      <c r="C7463"/>
      <c r="D7463"/>
      <c r="E7463"/>
      <c r="F7463"/>
      <c r="G7463"/>
      <c r="H7463"/>
      <c r="I7463"/>
      <c r="J7463"/>
      <c r="K7463"/>
      <c r="L7463"/>
      <c r="M7463"/>
      <c r="N7463"/>
      <c r="O7463"/>
      <c r="S7463"/>
      <c r="T7463"/>
      <c r="U7463"/>
      <c r="V7463"/>
      <c r="Y7463"/>
      <c r="Z7463"/>
      <c r="AA7463"/>
      <c r="AB7463"/>
      <c r="AC7463"/>
      <c r="AD7463"/>
      <c r="AE7463"/>
      <c r="AF7463"/>
      <c r="AG7463"/>
      <c r="AH7463"/>
      <c r="AI7463"/>
      <c r="AJ7463"/>
      <c r="AK7463"/>
      <c r="AL7463"/>
    </row>
    <row r="7464" spans="3:38" ht="15" customHeight="1" x14ac:dyDescent="0.35">
      <c r="C7464"/>
      <c r="D7464"/>
      <c r="E7464"/>
      <c r="F7464"/>
      <c r="G7464"/>
      <c r="H7464"/>
      <c r="I7464"/>
      <c r="J7464"/>
      <c r="K7464"/>
      <c r="L7464"/>
      <c r="M7464"/>
      <c r="N7464"/>
      <c r="O7464"/>
      <c r="S7464"/>
      <c r="T7464"/>
      <c r="U7464"/>
      <c r="V7464"/>
      <c r="Y7464"/>
      <c r="Z7464"/>
      <c r="AA7464"/>
      <c r="AB7464"/>
      <c r="AC7464"/>
      <c r="AD7464"/>
      <c r="AE7464"/>
      <c r="AF7464"/>
      <c r="AG7464"/>
      <c r="AH7464"/>
      <c r="AI7464"/>
      <c r="AJ7464"/>
      <c r="AK7464"/>
      <c r="AL7464"/>
    </row>
    <row r="7465" spans="3:38" ht="15" customHeight="1" x14ac:dyDescent="0.35">
      <c r="C7465"/>
      <c r="D7465"/>
      <c r="E7465"/>
      <c r="F7465"/>
      <c r="G7465"/>
      <c r="H7465"/>
      <c r="I7465"/>
      <c r="J7465"/>
      <c r="K7465"/>
      <c r="L7465"/>
      <c r="M7465"/>
      <c r="N7465"/>
      <c r="O7465"/>
      <c r="S7465"/>
      <c r="T7465"/>
      <c r="U7465"/>
      <c r="V7465"/>
      <c r="Y7465"/>
      <c r="Z7465"/>
      <c r="AA7465"/>
      <c r="AB7465"/>
      <c r="AC7465"/>
      <c r="AD7465"/>
      <c r="AE7465"/>
      <c r="AF7465"/>
      <c r="AG7465"/>
      <c r="AH7465"/>
      <c r="AI7465"/>
      <c r="AJ7465"/>
      <c r="AK7465"/>
      <c r="AL7465"/>
    </row>
    <row r="7466" spans="3:38" ht="15" customHeight="1" x14ac:dyDescent="0.35">
      <c r="C7466"/>
      <c r="D7466"/>
      <c r="E7466"/>
      <c r="F7466"/>
      <c r="G7466"/>
      <c r="H7466"/>
      <c r="I7466"/>
      <c r="J7466"/>
      <c r="K7466"/>
      <c r="L7466"/>
      <c r="M7466"/>
      <c r="N7466"/>
      <c r="O7466"/>
      <c r="S7466"/>
      <c r="T7466"/>
      <c r="U7466"/>
      <c r="V7466"/>
      <c r="Y7466"/>
      <c r="Z7466"/>
      <c r="AA7466"/>
      <c r="AB7466"/>
      <c r="AC7466"/>
      <c r="AD7466"/>
      <c r="AE7466"/>
      <c r="AF7466"/>
      <c r="AG7466"/>
      <c r="AH7466"/>
      <c r="AI7466"/>
      <c r="AJ7466"/>
      <c r="AK7466"/>
      <c r="AL7466"/>
    </row>
    <row r="7467" spans="3:38" ht="15" customHeight="1" x14ac:dyDescent="0.35">
      <c r="C7467"/>
      <c r="D7467"/>
      <c r="E7467"/>
      <c r="F7467"/>
      <c r="G7467"/>
      <c r="H7467"/>
      <c r="I7467"/>
      <c r="J7467"/>
      <c r="K7467"/>
      <c r="L7467"/>
      <c r="M7467"/>
      <c r="N7467"/>
      <c r="O7467"/>
      <c r="S7467"/>
      <c r="T7467"/>
      <c r="U7467"/>
      <c r="V7467"/>
      <c r="Y7467"/>
      <c r="Z7467"/>
      <c r="AA7467"/>
      <c r="AB7467"/>
      <c r="AC7467"/>
      <c r="AD7467"/>
      <c r="AE7467"/>
      <c r="AF7467"/>
      <c r="AG7467"/>
      <c r="AH7467"/>
      <c r="AI7467"/>
      <c r="AJ7467"/>
      <c r="AK7467"/>
      <c r="AL7467"/>
    </row>
    <row r="7468" spans="3:38" ht="15" customHeight="1" x14ac:dyDescent="0.35">
      <c r="C7468"/>
      <c r="D7468"/>
      <c r="E7468"/>
      <c r="F7468"/>
      <c r="G7468"/>
      <c r="H7468"/>
      <c r="I7468"/>
      <c r="J7468"/>
      <c r="K7468"/>
      <c r="L7468"/>
      <c r="M7468"/>
      <c r="N7468"/>
      <c r="O7468"/>
      <c r="S7468"/>
      <c r="T7468"/>
      <c r="U7468"/>
      <c r="V7468"/>
      <c r="Y7468"/>
      <c r="Z7468"/>
      <c r="AA7468"/>
      <c r="AB7468"/>
      <c r="AC7468"/>
      <c r="AD7468"/>
      <c r="AE7468"/>
      <c r="AF7468"/>
      <c r="AG7468"/>
      <c r="AH7468"/>
      <c r="AI7468"/>
      <c r="AJ7468"/>
      <c r="AK7468"/>
      <c r="AL7468"/>
    </row>
    <row r="7469" spans="3:38" ht="15" customHeight="1" x14ac:dyDescent="0.35">
      <c r="C7469"/>
      <c r="D7469"/>
      <c r="E7469"/>
      <c r="F7469"/>
      <c r="G7469"/>
      <c r="H7469"/>
      <c r="I7469"/>
      <c r="J7469"/>
      <c r="K7469"/>
      <c r="L7469"/>
      <c r="M7469"/>
      <c r="N7469"/>
      <c r="O7469"/>
      <c r="S7469"/>
      <c r="T7469"/>
      <c r="U7469"/>
      <c r="V7469"/>
      <c r="Y7469"/>
      <c r="Z7469"/>
      <c r="AA7469"/>
      <c r="AB7469"/>
      <c r="AC7469"/>
      <c r="AD7469"/>
      <c r="AE7469"/>
      <c r="AF7469"/>
      <c r="AG7469"/>
      <c r="AH7469"/>
      <c r="AI7469"/>
      <c r="AJ7469"/>
      <c r="AK7469"/>
      <c r="AL7469"/>
    </row>
    <row r="7470" spans="3:38" ht="15" customHeight="1" x14ac:dyDescent="0.35">
      <c r="C7470"/>
      <c r="D7470"/>
      <c r="E7470"/>
      <c r="F7470"/>
      <c r="G7470"/>
      <c r="H7470"/>
      <c r="I7470"/>
      <c r="J7470"/>
      <c r="K7470"/>
      <c r="L7470"/>
      <c r="M7470"/>
      <c r="N7470"/>
      <c r="O7470"/>
      <c r="S7470"/>
      <c r="T7470"/>
      <c r="U7470"/>
      <c r="V7470"/>
      <c r="Y7470"/>
      <c r="Z7470"/>
      <c r="AA7470"/>
      <c r="AB7470"/>
      <c r="AC7470"/>
      <c r="AD7470"/>
      <c r="AE7470"/>
      <c r="AF7470"/>
      <c r="AG7470"/>
      <c r="AH7470"/>
      <c r="AI7470"/>
      <c r="AJ7470"/>
      <c r="AK7470"/>
      <c r="AL7470"/>
    </row>
    <row r="7471" spans="3:38" ht="15" customHeight="1" x14ac:dyDescent="0.35">
      <c r="C7471"/>
      <c r="D7471"/>
      <c r="E7471"/>
      <c r="F7471"/>
      <c r="G7471"/>
      <c r="H7471"/>
      <c r="I7471"/>
      <c r="J7471"/>
      <c r="K7471"/>
      <c r="L7471"/>
      <c r="M7471"/>
      <c r="N7471"/>
      <c r="O7471"/>
      <c r="S7471"/>
      <c r="T7471"/>
      <c r="U7471"/>
      <c r="V7471"/>
      <c r="Y7471"/>
      <c r="Z7471"/>
      <c r="AA7471"/>
      <c r="AB7471"/>
      <c r="AC7471"/>
      <c r="AD7471"/>
      <c r="AE7471"/>
      <c r="AF7471"/>
      <c r="AG7471"/>
      <c r="AH7471"/>
      <c r="AI7471"/>
      <c r="AJ7471"/>
      <c r="AK7471"/>
      <c r="AL7471"/>
    </row>
    <row r="7472" spans="3:38" ht="15" customHeight="1" x14ac:dyDescent="0.35">
      <c r="C7472"/>
      <c r="D7472"/>
      <c r="E7472"/>
      <c r="F7472"/>
      <c r="G7472"/>
      <c r="H7472"/>
      <c r="I7472"/>
      <c r="J7472"/>
      <c r="K7472"/>
      <c r="L7472"/>
      <c r="M7472"/>
      <c r="N7472"/>
      <c r="O7472"/>
      <c r="S7472"/>
      <c r="T7472"/>
      <c r="U7472"/>
      <c r="V7472"/>
      <c r="Y7472"/>
      <c r="Z7472"/>
      <c r="AA7472"/>
      <c r="AB7472"/>
      <c r="AC7472"/>
      <c r="AD7472"/>
      <c r="AE7472"/>
      <c r="AF7472"/>
      <c r="AG7472"/>
      <c r="AH7472"/>
      <c r="AI7472"/>
      <c r="AJ7472"/>
      <c r="AK7472"/>
      <c r="AL7472"/>
    </row>
    <row r="7473" spans="3:38" ht="15" customHeight="1" x14ac:dyDescent="0.35">
      <c r="C7473"/>
      <c r="D7473"/>
      <c r="E7473"/>
      <c r="F7473"/>
      <c r="G7473"/>
      <c r="H7473"/>
      <c r="I7473"/>
      <c r="J7473"/>
      <c r="K7473"/>
      <c r="L7473"/>
      <c r="M7473"/>
      <c r="N7473"/>
      <c r="O7473"/>
      <c r="S7473"/>
      <c r="T7473"/>
      <c r="U7473"/>
      <c r="V7473"/>
      <c r="Y7473"/>
      <c r="Z7473"/>
      <c r="AA7473"/>
      <c r="AB7473"/>
      <c r="AC7473"/>
      <c r="AD7473"/>
      <c r="AE7473"/>
      <c r="AF7473"/>
      <c r="AG7473"/>
      <c r="AH7473"/>
      <c r="AI7473"/>
      <c r="AJ7473"/>
      <c r="AK7473"/>
      <c r="AL7473"/>
    </row>
    <row r="7474" spans="3:38" ht="15" customHeight="1" x14ac:dyDescent="0.35">
      <c r="C7474"/>
      <c r="D7474"/>
      <c r="E7474"/>
      <c r="F7474"/>
      <c r="G7474"/>
      <c r="H7474"/>
      <c r="I7474"/>
      <c r="J7474"/>
      <c r="K7474"/>
      <c r="L7474"/>
      <c r="M7474"/>
      <c r="N7474"/>
      <c r="O7474"/>
      <c r="S7474"/>
      <c r="T7474"/>
      <c r="U7474"/>
      <c r="V7474"/>
      <c r="Y7474"/>
      <c r="Z7474"/>
      <c r="AA7474"/>
      <c r="AB7474"/>
      <c r="AC7474"/>
      <c r="AD7474"/>
      <c r="AE7474"/>
      <c r="AF7474"/>
      <c r="AG7474"/>
      <c r="AH7474"/>
      <c r="AI7474"/>
      <c r="AJ7474"/>
      <c r="AK7474"/>
      <c r="AL7474"/>
    </row>
    <row r="7475" spans="3:38" ht="15" customHeight="1" x14ac:dyDescent="0.35">
      <c r="C7475"/>
      <c r="D7475"/>
      <c r="E7475"/>
      <c r="F7475"/>
      <c r="G7475"/>
      <c r="H7475"/>
      <c r="I7475"/>
      <c r="J7475"/>
      <c r="K7475"/>
      <c r="L7475"/>
      <c r="M7475"/>
      <c r="N7475"/>
      <c r="O7475"/>
      <c r="S7475"/>
      <c r="T7475"/>
      <c r="U7475"/>
      <c r="V7475"/>
      <c r="Y7475"/>
      <c r="Z7475"/>
      <c r="AA7475"/>
      <c r="AB7475"/>
      <c r="AC7475"/>
      <c r="AD7475"/>
      <c r="AE7475"/>
      <c r="AF7475"/>
      <c r="AG7475"/>
      <c r="AH7475"/>
      <c r="AI7475"/>
      <c r="AJ7475"/>
      <c r="AK7475"/>
      <c r="AL7475"/>
    </row>
    <row r="7476" spans="3:38" ht="15" customHeight="1" x14ac:dyDescent="0.35">
      <c r="C7476"/>
      <c r="D7476"/>
      <c r="E7476"/>
      <c r="F7476"/>
      <c r="G7476"/>
      <c r="H7476"/>
      <c r="I7476"/>
      <c r="J7476"/>
      <c r="K7476"/>
      <c r="L7476"/>
      <c r="M7476"/>
      <c r="N7476"/>
      <c r="O7476"/>
      <c r="S7476"/>
      <c r="T7476"/>
      <c r="U7476"/>
      <c r="V7476"/>
      <c r="Y7476"/>
      <c r="Z7476"/>
      <c r="AA7476"/>
      <c r="AB7476"/>
      <c r="AC7476"/>
      <c r="AD7476"/>
      <c r="AE7476"/>
      <c r="AF7476"/>
      <c r="AG7476"/>
      <c r="AH7476"/>
      <c r="AI7476"/>
      <c r="AJ7476"/>
      <c r="AK7476"/>
      <c r="AL7476"/>
    </row>
    <row r="7477" spans="3:38" ht="15" customHeight="1" x14ac:dyDescent="0.35">
      <c r="C7477"/>
      <c r="D7477"/>
      <c r="E7477"/>
      <c r="F7477"/>
      <c r="G7477"/>
      <c r="H7477"/>
      <c r="I7477"/>
      <c r="J7477"/>
      <c r="K7477"/>
      <c r="L7477"/>
      <c r="M7477"/>
      <c r="N7477"/>
      <c r="O7477"/>
      <c r="S7477"/>
      <c r="T7477"/>
      <c r="U7477"/>
      <c r="V7477"/>
      <c r="Y7477"/>
      <c r="Z7477"/>
      <c r="AA7477"/>
      <c r="AB7477"/>
      <c r="AC7477"/>
      <c r="AD7477"/>
      <c r="AE7477"/>
      <c r="AF7477"/>
      <c r="AG7477"/>
      <c r="AH7477"/>
      <c r="AI7477"/>
      <c r="AJ7477"/>
      <c r="AK7477"/>
      <c r="AL7477"/>
    </row>
    <row r="7478" spans="3:38" ht="15" customHeight="1" x14ac:dyDescent="0.35">
      <c r="C7478"/>
      <c r="D7478"/>
      <c r="E7478"/>
      <c r="F7478"/>
      <c r="G7478"/>
      <c r="H7478"/>
      <c r="I7478"/>
      <c r="J7478"/>
      <c r="K7478"/>
      <c r="L7478"/>
      <c r="M7478"/>
      <c r="N7478"/>
      <c r="O7478"/>
      <c r="S7478"/>
      <c r="T7478"/>
      <c r="U7478"/>
      <c r="V7478"/>
      <c r="Y7478"/>
      <c r="Z7478"/>
      <c r="AA7478"/>
      <c r="AB7478"/>
      <c r="AC7478"/>
      <c r="AD7478"/>
      <c r="AE7478"/>
      <c r="AF7478"/>
      <c r="AG7478"/>
      <c r="AH7478"/>
      <c r="AI7478"/>
      <c r="AJ7478"/>
      <c r="AK7478"/>
      <c r="AL7478"/>
    </row>
    <row r="7479" spans="3:38" ht="15" customHeight="1" x14ac:dyDescent="0.35">
      <c r="C7479"/>
      <c r="D7479"/>
      <c r="E7479"/>
      <c r="F7479"/>
      <c r="G7479"/>
      <c r="H7479"/>
      <c r="I7479"/>
      <c r="J7479"/>
      <c r="K7479"/>
      <c r="L7479"/>
      <c r="M7479"/>
      <c r="N7479"/>
      <c r="O7479"/>
      <c r="S7479"/>
      <c r="T7479"/>
      <c r="U7479"/>
      <c r="V7479"/>
      <c r="Y7479"/>
      <c r="Z7479"/>
      <c r="AA7479"/>
      <c r="AB7479"/>
      <c r="AC7479"/>
      <c r="AD7479"/>
      <c r="AE7479"/>
      <c r="AF7479"/>
      <c r="AG7479"/>
      <c r="AH7479"/>
      <c r="AI7479"/>
      <c r="AJ7479"/>
      <c r="AK7479"/>
      <c r="AL7479"/>
    </row>
    <row r="7480" spans="3:38" ht="15" customHeight="1" x14ac:dyDescent="0.35">
      <c r="C7480"/>
      <c r="D7480"/>
      <c r="E7480"/>
      <c r="F7480"/>
      <c r="G7480"/>
      <c r="H7480"/>
      <c r="I7480"/>
      <c r="J7480"/>
      <c r="K7480"/>
      <c r="L7480"/>
      <c r="M7480"/>
      <c r="N7480"/>
      <c r="O7480"/>
      <c r="S7480"/>
      <c r="T7480"/>
      <c r="U7480"/>
      <c r="V7480"/>
      <c r="Y7480"/>
      <c r="Z7480"/>
      <c r="AA7480"/>
      <c r="AB7480"/>
      <c r="AC7480"/>
      <c r="AD7480"/>
      <c r="AE7480"/>
      <c r="AF7480"/>
      <c r="AG7480"/>
      <c r="AH7480"/>
      <c r="AI7480"/>
      <c r="AJ7480"/>
      <c r="AK7480"/>
      <c r="AL7480"/>
    </row>
    <row r="7481" spans="3:38" ht="15" customHeight="1" x14ac:dyDescent="0.35">
      <c r="C7481"/>
      <c r="D7481"/>
      <c r="E7481"/>
      <c r="F7481"/>
      <c r="G7481"/>
      <c r="H7481"/>
      <c r="I7481"/>
      <c r="J7481"/>
      <c r="K7481"/>
      <c r="L7481"/>
      <c r="M7481"/>
      <c r="N7481"/>
      <c r="O7481"/>
      <c r="S7481"/>
      <c r="T7481"/>
      <c r="U7481"/>
      <c r="V7481"/>
      <c r="Y7481"/>
      <c r="Z7481"/>
      <c r="AA7481"/>
      <c r="AB7481"/>
      <c r="AC7481"/>
      <c r="AD7481"/>
      <c r="AE7481"/>
      <c r="AF7481"/>
      <c r="AG7481"/>
      <c r="AH7481"/>
      <c r="AI7481"/>
      <c r="AJ7481"/>
      <c r="AK7481"/>
      <c r="AL7481"/>
    </row>
    <row r="7482" spans="3:38" ht="15" customHeight="1" x14ac:dyDescent="0.35">
      <c r="C7482"/>
      <c r="D7482"/>
      <c r="E7482"/>
      <c r="F7482"/>
      <c r="G7482"/>
      <c r="H7482"/>
      <c r="I7482"/>
      <c r="J7482"/>
      <c r="K7482"/>
      <c r="L7482"/>
      <c r="M7482"/>
      <c r="N7482"/>
      <c r="O7482"/>
      <c r="S7482"/>
      <c r="T7482"/>
      <c r="U7482"/>
      <c r="V7482"/>
      <c r="Y7482"/>
      <c r="Z7482"/>
      <c r="AA7482"/>
      <c r="AB7482"/>
      <c r="AC7482"/>
      <c r="AD7482"/>
      <c r="AE7482"/>
      <c r="AF7482"/>
      <c r="AG7482"/>
      <c r="AH7482"/>
      <c r="AI7482"/>
      <c r="AJ7482"/>
      <c r="AK7482"/>
      <c r="AL7482"/>
    </row>
    <row r="7483" spans="3:38" ht="15" customHeight="1" x14ac:dyDescent="0.35">
      <c r="C7483"/>
      <c r="D7483"/>
      <c r="E7483"/>
      <c r="F7483"/>
      <c r="G7483"/>
      <c r="H7483"/>
      <c r="I7483"/>
      <c r="J7483"/>
      <c r="K7483"/>
      <c r="L7483"/>
      <c r="M7483"/>
      <c r="N7483"/>
      <c r="O7483"/>
      <c r="S7483"/>
      <c r="T7483"/>
      <c r="U7483"/>
      <c r="V7483"/>
      <c r="Y7483"/>
      <c r="Z7483"/>
      <c r="AA7483"/>
      <c r="AB7483"/>
      <c r="AC7483"/>
      <c r="AD7483"/>
      <c r="AE7483"/>
      <c r="AF7483"/>
      <c r="AG7483"/>
      <c r="AH7483"/>
      <c r="AI7483"/>
      <c r="AJ7483"/>
      <c r="AK7483"/>
      <c r="AL7483"/>
    </row>
    <row r="7484" spans="3:38" ht="15" customHeight="1" x14ac:dyDescent="0.35">
      <c r="C7484"/>
      <c r="D7484"/>
      <c r="E7484"/>
      <c r="F7484"/>
      <c r="G7484"/>
      <c r="H7484"/>
      <c r="I7484"/>
      <c r="J7484"/>
      <c r="K7484"/>
      <c r="L7484"/>
      <c r="M7484"/>
      <c r="N7484"/>
      <c r="O7484"/>
      <c r="S7484"/>
      <c r="T7484"/>
      <c r="U7484"/>
      <c r="V7484"/>
      <c r="Y7484"/>
      <c r="Z7484"/>
      <c r="AA7484"/>
      <c r="AB7484"/>
      <c r="AC7484"/>
      <c r="AD7484"/>
      <c r="AE7484"/>
      <c r="AF7484"/>
      <c r="AG7484"/>
      <c r="AH7484"/>
      <c r="AI7484"/>
      <c r="AJ7484"/>
      <c r="AK7484"/>
      <c r="AL7484"/>
    </row>
    <row r="7485" spans="3:38" ht="15" customHeight="1" x14ac:dyDescent="0.35">
      <c r="C7485"/>
      <c r="D7485"/>
      <c r="E7485"/>
      <c r="F7485"/>
      <c r="G7485"/>
      <c r="H7485"/>
      <c r="I7485"/>
      <c r="J7485"/>
      <c r="K7485"/>
      <c r="L7485"/>
      <c r="M7485"/>
      <c r="N7485"/>
      <c r="O7485"/>
      <c r="S7485"/>
      <c r="T7485"/>
      <c r="U7485"/>
      <c r="V7485"/>
      <c r="Y7485"/>
      <c r="Z7485"/>
      <c r="AA7485"/>
      <c r="AB7485"/>
      <c r="AC7485"/>
      <c r="AD7485"/>
      <c r="AE7485"/>
      <c r="AF7485"/>
      <c r="AG7485"/>
      <c r="AH7485"/>
      <c r="AI7485"/>
      <c r="AJ7485"/>
      <c r="AK7485"/>
      <c r="AL7485"/>
    </row>
    <row r="7486" spans="3:38" ht="15" customHeight="1" x14ac:dyDescent="0.35">
      <c r="C7486"/>
      <c r="D7486"/>
      <c r="E7486"/>
      <c r="F7486"/>
      <c r="G7486"/>
      <c r="H7486"/>
      <c r="I7486"/>
      <c r="J7486"/>
      <c r="K7486"/>
      <c r="L7486"/>
      <c r="M7486"/>
      <c r="N7486"/>
      <c r="O7486"/>
      <c r="S7486"/>
      <c r="T7486"/>
      <c r="U7486"/>
      <c r="V7486"/>
      <c r="Y7486"/>
      <c r="Z7486"/>
      <c r="AA7486"/>
      <c r="AB7486"/>
      <c r="AC7486"/>
      <c r="AD7486"/>
      <c r="AE7486"/>
      <c r="AF7486"/>
      <c r="AG7486"/>
      <c r="AH7486"/>
      <c r="AI7486"/>
      <c r="AJ7486"/>
      <c r="AK7486"/>
      <c r="AL7486"/>
    </row>
    <row r="7487" spans="3:38" ht="15" customHeight="1" x14ac:dyDescent="0.35">
      <c r="C7487"/>
      <c r="D7487"/>
      <c r="E7487"/>
      <c r="F7487"/>
      <c r="G7487"/>
      <c r="H7487"/>
      <c r="I7487"/>
      <c r="J7487"/>
      <c r="K7487"/>
      <c r="L7487"/>
      <c r="M7487"/>
      <c r="N7487"/>
      <c r="O7487"/>
      <c r="S7487"/>
      <c r="T7487"/>
      <c r="U7487"/>
      <c r="V7487"/>
      <c r="Y7487"/>
      <c r="Z7487"/>
      <c r="AA7487"/>
      <c r="AB7487"/>
      <c r="AC7487"/>
      <c r="AD7487"/>
      <c r="AE7487"/>
      <c r="AF7487"/>
      <c r="AG7487"/>
      <c r="AH7487"/>
      <c r="AI7487"/>
      <c r="AJ7487"/>
      <c r="AK7487"/>
      <c r="AL7487"/>
    </row>
    <row r="7488" spans="3:38" ht="15" customHeight="1" x14ac:dyDescent="0.35">
      <c r="C7488"/>
      <c r="D7488"/>
      <c r="E7488"/>
      <c r="F7488"/>
      <c r="G7488"/>
      <c r="H7488"/>
      <c r="I7488"/>
      <c r="J7488"/>
      <c r="K7488"/>
      <c r="L7488"/>
      <c r="M7488"/>
      <c r="N7488"/>
      <c r="O7488"/>
      <c r="S7488"/>
      <c r="T7488"/>
      <c r="U7488"/>
      <c r="V7488"/>
      <c r="Y7488"/>
      <c r="Z7488"/>
      <c r="AA7488"/>
      <c r="AB7488"/>
      <c r="AC7488"/>
      <c r="AD7488"/>
      <c r="AE7488"/>
      <c r="AF7488"/>
      <c r="AG7488"/>
      <c r="AH7488"/>
      <c r="AI7488"/>
      <c r="AJ7488"/>
      <c r="AK7488"/>
      <c r="AL7488"/>
    </row>
    <row r="7489" spans="3:38" ht="15" customHeight="1" x14ac:dyDescent="0.35">
      <c r="C7489"/>
      <c r="D7489"/>
      <c r="E7489"/>
      <c r="F7489"/>
      <c r="G7489"/>
      <c r="H7489"/>
      <c r="I7489"/>
      <c r="J7489"/>
      <c r="K7489"/>
      <c r="L7489"/>
      <c r="M7489"/>
      <c r="N7489"/>
      <c r="O7489"/>
      <c r="S7489"/>
      <c r="T7489"/>
      <c r="U7489"/>
      <c r="V7489"/>
      <c r="Y7489"/>
      <c r="Z7489"/>
      <c r="AA7489"/>
      <c r="AB7489"/>
      <c r="AC7489"/>
      <c r="AD7489"/>
      <c r="AE7489"/>
      <c r="AF7489"/>
      <c r="AG7489"/>
      <c r="AH7489"/>
      <c r="AI7489"/>
      <c r="AJ7489"/>
      <c r="AK7489"/>
      <c r="AL7489"/>
    </row>
    <row r="7490" spans="3:38" ht="15" customHeight="1" x14ac:dyDescent="0.35">
      <c r="C7490"/>
      <c r="D7490"/>
      <c r="E7490"/>
      <c r="F7490"/>
      <c r="G7490"/>
      <c r="H7490"/>
      <c r="I7490"/>
      <c r="J7490"/>
      <c r="K7490"/>
      <c r="L7490"/>
      <c r="M7490"/>
      <c r="N7490"/>
      <c r="O7490"/>
      <c r="S7490"/>
      <c r="T7490"/>
      <c r="U7490"/>
      <c r="V7490"/>
      <c r="Y7490"/>
      <c r="Z7490"/>
      <c r="AA7490"/>
      <c r="AB7490"/>
      <c r="AC7490"/>
      <c r="AD7490"/>
      <c r="AE7490"/>
      <c r="AF7490"/>
      <c r="AG7490"/>
      <c r="AH7490"/>
      <c r="AI7490"/>
      <c r="AJ7490"/>
      <c r="AK7490"/>
      <c r="AL7490"/>
    </row>
    <row r="7491" spans="3:38" ht="15" customHeight="1" x14ac:dyDescent="0.35">
      <c r="C7491"/>
      <c r="D7491"/>
      <c r="E7491"/>
      <c r="F7491"/>
      <c r="G7491"/>
      <c r="H7491"/>
      <c r="I7491"/>
      <c r="J7491"/>
      <c r="K7491"/>
      <c r="L7491"/>
      <c r="M7491"/>
      <c r="N7491"/>
      <c r="O7491"/>
      <c r="S7491"/>
      <c r="T7491"/>
      <c r="U7491"/>
      <c r="V7491"/>
      <c r="Y7491"/>
      <c r="Z7491"/>
      <c r="AA7491"/>
      <c r="AB7491"/>
      <c r="AC7491"/>
      <c r="AD7491"/>
      <c r="AE7491"/>
      <c r="AF7491"/>
      <c r="AG7491"/>
      <c r="AH7491"/>
      <c r="AI7491"/>
      <c r="AJ7491"/>
      <c r="AK7491"/>
      <c r="AL7491"/>
    </row>
    <row r="7492" spans="3:38" ht="15" customHeight="1" x14ac:dyDescent="0.35">
      <c r="C7492"/>
      <c r="D7492"/>
      <c r="E7492"/>
      <c r="F7492"/>
      <c r="G7492"/>
      <c r="H7492"/>
      <c r="I7492"/>
      <c r="J7492"/>
      <c r="K7492"/>
      <c r="L7492"/>
      <c r="M7492"/>
      <c r="N7492"/>
      <c r="O7492"/>
      <c r="S7492"/>
      <c r="T7492"/>
      <c r="U7492"/>
      <c r="V7492"/>
      <c r="Y7492"/>
      <c r="Z7492"/>
      <c r="AA7492"/>
      <c r="AB7492"/>
      <c r="AC7492"/>
      <c r="AD7492"/>
      <c r="AE7492"/>
      <c r="AF7492"/>
      <c r="AG7492"/>
      <c r="AH7492"/>
      <c r="AI7492"/>
      <c r="AJ7492"/>
      <c r="AK7492"/>
      <c r="AL7492"/>
    </row>
    <row r="7493" spans="3:38" ht="15" customHeight="1" x14ac:dyDescent="0.35">
      <c r="C7493"/>
      <c r="D7493"/>
      <c r="E7493"/>
      <c r="F7493"/>
      <c r="G7493"/>
      <c r="H7493"/>
      <c r="I7493"/>
      <c r="J7493"/>
      <c r="K7493"/>
      <c r="L7493"/>
      <c r="M7493"/>
      <c r="N7493"/>
      <c r="O7493"/>
      <c r="S7493"/>
      <c r="T7493"/>
      <c r="U7493"/>
      <c r="V7493"/>
      <c r="Y7493"/>
      <c r="Z7493"/>
      <c r="AA7493"/>
      <c r="AB7493"/>
      <c r="AC7493"/>
      <c r="AD7493"/>
      <c r="AE7493"/>
      <c r="AF7493"/>
      <c r="AG7493"/>
      <c r="AH7493"/>
      <c r="AI7493"/>
      <c r="AJ7493"/>
      <c r="AK7493"/>
      <c r="AL7493"/>
    </row>
    <row r="7494" spans="3:38" ht="15" customHeight="1" x14ac:dyDescent="0.35">
      <c r="C7494"/>
      <c r="D7494"/>
      <c r="E7494"/>
      <c r="F7494"/>
      <c r="G7494"/>
      <c r="H7494"/>
      <c r="I7494"/>
      <c r="J7494"/>
      <c r="K7494"/>
      <c r="L7494"/>
      <c r="M7494"/>
      <c r="N7494"/>
      <c r="O7494"/>
      <c r="S7494"/>
      <c r="T7494"/>
      <c r="U7494"/>
      <c r="V7494"/>
      <c r="Y7494"/>
      <c r="Z7494"/>
      <c r="AA7494"/>
      <c r="AB7494"/>
      <c r="AC7494"/>
      <c r="AD7494"/>
      <c r="AE7494"/>
      <c r="AF7494"/>
      <c r="AG7494"/>
      <c r="AH7494"/>
      <c r="AI7494"/>
      <c r="AJ7494"/>
      <c r="AK7494"/>
      <c r="AL7494"/>
    </row>
    <row r="7495" spans="3:38" ht="15" customHeight="1" x14ac:dyDescent="0.35">
      <c r="C7495"/>
      <c r="D7495"/>
      <c r="E7495"/>
      <c r="F7495"/>
      <c r="G7495"/>
      <c r="H7495"/>
      <c r="I7495"/>
      <c r="J7495"/>
      <c r="K7495"/>
      <c r="L7495"/>
      <c r="M7495"/>
      <c r="N7495"/>
      <c r="O7495"/>
      <c r="S7495"/>
      <c r="T7495"/>
      <c r="U7495"/>
      <c r="V7495"/>
      <c r="Y7495"/>
      <c r="Z7495"/>
      <c r="AA7495"/>
      <c r="AB7495"/>
      <c r="AC7495"/>
      <c r="AD7495"/>
      <c r="AE7495"/>
      <c r="AF7495"/>
      <c r="AG7495"/>
      <c r="AH7495"/>
      <c r="AI7495"/>
      <c r="AJ7495"/>
      <c r="AK7495"/>
      <c r="AL7495"/>
    </row>
    <row r="7496" spans="3:38" ht="15" customHeight="1" x14ac:dyDescent="0.35">
      <c r="C7496"/>
      <c r="D7496"/>
      <c r="E7496"/>
      <c r="F7496"/>
      <c r="G7496"/>
      <c r="H7496"/>
      <c r="I7496"/>
      <c r="J7496"/>
      <c r="K7496"/>
      <c r="L7496"/>
      <c r="M7496"/>
      <c r="N7496"/>
      <c r="O7496"/>
      <c r="S7496"/>
      <c r="T7496"/>
      <c r="U7496"/>
      <c r="V7496"/>
      <c r="Y7496"/>
      <c r="Z7496"/>
      <c r="AA7496"/>
      <c r="AB7496"/>
      <c r="AC7496"/>
      <c r="AD7496"/>
      <c r="AE7496"/>
      <c r="AF7496"/>
      <c r="AG7496"/>
      <c r="AH7496"/>
      <c r="AI7496"/>
      <c r="AJ7496"/>
      <c r="AK7496"/>
      <c r="AL7496"/>
    </row>
    <row r="7497" spans="3:38" ht="15" customHeight="1" x14ac:dyDescent="0.35">
      <c r="C7497"/>
      <c r="D7497"/>
      <c r="E7497"/>
      <c r="F7497"/>
      <c r="G7497"/>
      <c r="H7497"/>
      <c r="I7497"/>
      <c r="J7497"/>
      <c r="K7497"/>
      <c r="L7497"/>
      <c r="M7497"/>
      <c r="N7497"/>
      <c r="O7497"/>
      <c r="S7497"/>
      <c r="T7497"/>
      <c r="U7497"/>
      <c r="V7497"/>
      <c r="Y7497"/>
      <c r="Z7497"/>
      <c r="AA7497"/>
      <c r="AB7497"/>
      <c r="AC7497"/>
      <c r="AD7497"/>
      <c r="AE7497"/>
      <c r="AF7497"/>
      <c r="AG7497"/>
      <c r="AH7497"/>
      <c r="AI7497"/>
      <c r="AJ7497"/>
      <c r="AK7497"/>
      <c r="AL7497"/>
    </row>
    <row r="7498" spans="3:38" ht="15" customHeight="1" x14ac:dyDescent="0.35">
      <c r="C7498"/>
      <c r="D7498"/>
      <c r="E7498"/>
      <c r="F7498"/>
      <c r="G7498"/>
      <c r="H7498"/>
      <c r="I7498"/>
      <c r="J7498"/>
      <c r="K7498"/>
      <c r="L7498"/>
      <c r="M7498"/>
      <c r="N7498"/>
      <c r="O7498"/>
      <c r="S7498"/>
      <c r="T7498"/>
      <c r="U7498"/>
      <c r="V7498"/>
      <c r="Y7498"/>
      <c r="Z7498"/>
      <c r="AA7498"/>
      <c r="AB7498"/>
      <c r="AC7498"/>
      <c r="AD7498"/>
      <c r="AE7498"/>
      <c r="AF7498"/>
      <c r="AG7498"/>
      <c r="AH7498"/>
      <c r="AI7498"/>
      <c r="AJ7498"/>
      <c r="AK7498"/>
      <c r="AL7498"/>
    </row>
    <row r="7499" spans="3:38" ht="15" customHeight="1" x14ac:dyDescent="0.35">
      <c r="C7499"/>
      <c r="D7499"/>
      <c r="E7499"/>
      <c r="F7499"/>
      <c r="G7499"/>
      <c r="H7499"/>
      <c r="I7499"/>
      <c r="J7499"/>
      <c r="K7499"/>
      <c r="L7499"/>
      <c r="M7499"/>
      <c r="N7499"/>
      <c r="O7499"/>
      <c r="S7499"/>
      <c r="T7499"/>
      <c r="U7499"/>
      <c r="V7499"/>
      <c r="Y7499"/>
      <c r="Z7499"/>
      <c r="AA7499"/>
      <c r="AB7499"/>
      <c r="AC7499"/>
      <c r="AD7499"/>
      <c r="AE7499"/>
      <c r="AF7499"/>
      <c r="AG7499"/>
      <c r="AH7499"/>
      <c r="AI7499"/>
      <c r="AJ7499"/>
      <c r="AK7499"/>
      <c r="AL7499"/>
    </row>
    <row r="7500" spans="3:38" ht="15" customHeight="1" x14ac:dyDescent="0.35">
      <c r="C7500"/>
      <c r="D7500"/>
      <c r="E7500"/>
      <c r="F7500"/>
      <c r="G7500"/>
      <c r="H7500"/>
      <c r="I7500"/>
      <c r="J7500"/>
      <c r="K7500"/>
      <c r="L7500"/>
      <c r="M7500"/>
      <c r="N7500"/>
      <c r="O7500"/>
      <c r="S7500"/>
      <c r="T7500"/>
      <c r="U7500"/>
      <c r="V7500"/>
      <c r="Y7500"/>
      <c r="Z7500"/>
      <c r="AA7500"/>
      <c r="AB7500"/>
      <c r="AC7500"/>
      <c r="AD7500"/>
      <c r="AE7500"/>
      <c r="AF7500"/>
      <c r="AG7500"/>
      <c r="AH7500"/>
      <c r="AI7500"/>
      <c r="AJ7500"/>
      <c r="AK7500"/>
      <c r="AL7500"/>
    </row>
    <row r="7501" spans="3:38" ht="15" customHeight="1" x14ac:dyDescent="0.35">
      <c r="C7501"/>
      <c r="D7501"/>
      <c r="E7501"/>
      <c r="F7501"/>
      <c r="G7501"/>
      <c r="H7501"/>
      <c r="I7501"/>
      <c r="J7501"/>
      <c r="K7501"/>
      <c r="L7501"/>
      <c r="M7501"/>
      <c r="N7501"/>
      <c r="O7501"/>
      <c r="S7501"/>
      <c r="T7501"/>
      <c r="U7501"/>
      <c r="V7501"/>
      <c r="Y7501"/>
      <c r="Z7501"/>
      <c r="AA7501"/>
      <c r="AB7501"/>
      <c r="AC7501"/>
      <c r="AD7501"/>
      <c r="AE7501"/>
      <c r="AF7501"/>
      <c r="AG7501"/>
      <c r="AH7501"/>
      <c r="AI7501"/>
      <c r="AJ7501"/>
      <c r="AK7501"/>
      <c r="AL7501"/>
    </row>
    <row r="7502" spans="3:38" ht="15" customHeight="1" x14ac:dyDescent="0.35">
      <c r="C7502"/>
      <c r="D7502"/>
      <c r="E7502"/>
      <c r="F7502"/>
      <c r="G7502"/>
      <c r="H7502"/>
      <c r="I7502"/>
      <c r="J7502"/>
      <c r="K7502"/>
      <c r="L7502"/>
      <c r="M7502"/>
      <c r="N7502"/>
      <c r="O7502"/>
      <c r="S7502"/>
      <c r="T7502"/>
      <c r="U7502"/>
      <c r="V7502"/>
      <c r="Y7502"/>
      <c r="Z7502"/>
      <c r="AA7502"/>
      <c r="AB7502"/>
      <c r="AC7502"/>
      <c r="AD7502"/>
      <c r="AE7502"/>
      <c r="AF7502"/>
      <c r="AG7502"/>
      <c r="AH7502"/>
      <c r="AI7502"/>
      <c r="AJ7502"/>
      <c r="AK7502"/>
      <c r="AL7502"/>
    </row>
    <row r="7503" spans="3:38" ht="15" customHeight="1" x14ac:dyDescent="0.35">
      <c r="C7503"/>
      <c r="D7503"/>
      <c r="E7503"/>
      <c r="F7503"/>
      <c r="G7503"/>
      <c r="H7503"/>
      <c r="I7503"/>
      <c r="J7503"/>
      <c r="K7503"/>
      <c r="L7503"/>
      <c r="M7503"/>
      <c r="N7503"/>
      <c r="O7503"/>
      <c r="S7503"/>
      <c r="T7503"/>
      <c r="U7503"/>
      <c r="V7503"/>
      <c r="Y7503"/>
      <c r="Z7503"/>
      <c r="AA7503"/>
      <c r="AB7503"/>
      <c r="AC7503"/>
      <c r="AD7503"/>
      <c r="AE7503"/>
      <c r="AF7503"/>
      <c r="AG7503"/>
      <c r="AH7503"/>
      <c r="AI7503"/>
      <c r="AJ7503"/>
      <c r="AK7503"/>
      <c r="AL7503"/>
    </row>
    <row r="7504" spans="3:38" ht="15" customHeight="1" x14ac:dyDescent="0.35">
      <c r="C7504"/>
      <c r="D7504"/>
      <c r="E7504"/>
      <c r="F7504"/>
      <c r="G7504"/>
      <c r="H7504"/>
      <c r="I7504"/>
      <c r="J7504"/>
      <c r="K7504"/>
      <c r="L7504"/>
      <c r="M7504"/>
      <c r="N7504"/>
      <c r="O7504"/>
      <c r="S7504"/>
      <c r="T7504"/>
      <c r="U7504"/>
      <c r="V7504"/>
      <c r="Y7504"/>
      <c r="Z7504"/>
      <c r="AA7504"/>
      <c r="AB7504"/>
      <c r="AC7504"/>
      <c r="AD7504"/>
      <c r="AE7504"/>
      <c r="AF7504"/>
      <c r="AG7504"/>
      <c r="AH7504"/>
      <c r="AI7504"/>
      <c r="AJ7504"/>
      <c r="AK7504"/>
      <c r="AL7504"/>
    </row>
    <row r="7505" spans="3:38" ht="15" customHeight="1" x14ac:dyDescent="0.35">
      <c r="C7505"/>
      <c r="D7505"/>
      <c r="E7505"/>
      <c r="F7505"/>
      <c r="G7505"/>
      <c r="H7505"/>
      <c r="I7505"/>
      <c r="J7505"/>
      <c r="K7505"/>
      <c r="L7505"/>
      <c r="M7505"/>
      <c r="N7505"/>
      <c r="O7505"/>
      <c r="S7505"/>
      <c r="T7505"/>
      <c r="U7505"/>
      <c r="V7505"/>
      <c r="Y7505"/>
      <c r="Z7505"/>
      <c r="AA7505"/>
      <c r="AB7505"/>
      <c r="AC7505"/>
      <c r="AD7505"/>
      <c r="AE7505"/>
      <c r="AF7505"/>
      <c r="AG7505"/>
      <c r="AH7505"/>
      <c r="AI7505"/>
      <c r="AJ7505"/>
      <c r="AK7505"/>
      <c r="AL7505"/>
    </row>
    <row r="7506" spans="3:38" ht="15" customHeight="1" x14ac:dyDescent="0.35">
      <c r="C7506"/>
      <c r="D7506"/>
      <c r="E7506"/>
      <c r="F7506"/>
      <c r="G7506"/>
      <c r="H7506"/>
      <c r="I7506"/>
      <c r="J7506"/>
      <c r="K7506"/>
      <c r="L7506"/>
      <c r="M7506"/>
      <c r="N7506"/>
      <c r="O7506"/>
      <c r="S7506"/>
      <c r="T7506"/>
      <c r="U7506"/>
      <c r="V7506"/>
      <c r="Y7506"/>
      <c r="Z7506"/>
      <c r="AA7506"/>
      <c r="AB7506"/>
      <c r="AC7506"/>
      <c r="AD7506"/>
      <c r="AE7506"/>
      <c r="AF7506"/>
      <c r="AG7506"/>
      <c r="AH7506"/>
      <c r="AI7506"/>
      <c r="AJ7506"/>
      <c r="AK7506"/>
      <c r="AL7506"/>
    </row>
    <row r="7507" spans="3:38" ht="15" customHeight="1" x14ac:dyDescent="0.35">
      <c r="C7507"/>
      <c r="D7507"/>
      <c r="E7507"/>
      <c r="F7507"/>
      <c r="G7507"/>
      <c r="H7507"/>
      <c r="I7507"/>
      <c r="J7507"/>
      <c r="K7507"/>
      <c r="L7507"/>
      <c r="M7507"/>
      <c r="N7507"/>
      <c r="O7507"/>
      <c r="S7507"/>
      <c r="T7507"/>
      <c r="U7507"/>
      <c r="V7507"/>
      <c r="Y7507"/>
      <c r="Z7507"/>
      <c r="AA7507"/>
      <c r="AB7507"/>
      <c r="AC7507"/>
      <c r="AD7507"/>
      <c r="AE7507"/>
      <c r="AF7507"/>
      <c r="AG7507"/>
      <c r="AH7507"/>
      <c r="AI7507"/>
      <c r="AJ7507"/>
      <c r="AK7507"/>
      <c r="AL7507"/>
    </row>
    <row r="7508" spans="3:38" ht="15" customHeight="1" x14ac:dyDescent="0.35">
      <c r="C7508"/>
      <c r="D7508"/>
      <c r="E7508"/>
      <c r="F7508"/>
      <c r="G7508"/>
      <c r="H7508"/>
      <c r="I7508"/>
      <c r="J7508"/>
      <c r="K7508"/>
      <c r="L7508"/>
      <c r="M7508"/>
      <c r="N7508"/>
      <c r="O7508"/>
      <c r="S7508"/>
      <c r="T7508"/>
      <c r="U7508"/>
      <c r="V7508"/>
      <c r="Y7508"/>
      <c r="Z7508"/>
      <c r="AA7508"/>
      <c r="AB7508"/>
      <c r="AC7508"/>
      <c r="AD7508"/>
      <c r="AE7508"/>
      <c r="AF7508"/>
      <c r="AG7508"/>
      <c r="AH7508"/>
      <c r="AI7508"/>
      <c r="AJ7508"/>
      <c r="AK7508"/>
      <c r="AL7508"/>
    </row>
    <row r="7509" spans="3:38" ht="15" customHeight="1" x14ac:dyDescent="0.35">
      <c r="C7509"/>
      <c r="D7509"/>
      <c r="E7509"/>
      <c r="F7509"/>
      <c r="G7509"/>
      <c r="H7509"/>
      <c r="I7509"/>
      <c r="J7509"/>
      <c r="K7509"/>
      <c r="L7509"/>
      <c r="M7509"/>
      <c r="N7509"/>
      <c r="O7509"/>
      <c r="S7509"/>
      <c r="T7509"/>
      <c r="U7509"/>
      <c r="V7509"/>
      <c r="Y7509"/>
      <c r="Z7509"/>
      <c r="AA7509"/>
      <c r="AB7509"/>
      <c r="AC7509"/>
      <c r="AD7509"/>
      <c r="AE7509"/>
      <c r="AF7509"/>
      <c r="AG7509"/>
      <c r="AH7509"/>
      <c r="AI7509"/>
      <c r="AJ7509"/>
      <c r="AK7509"/>
      <c r="AL7509"/>
    </row>
    <row r="7510" spans="3:38" ht="15" customHeight="1" x14ac:dyDescent="0.35">
      <c r="C7510"/>
      <c r="D7510"/>
      <c r="E7510"/>
      <c r="F7510"/>
      <c r="G7510"/>
      <c r="H7510"/>
      <c r="I7510"/>
      <c r="J7510"/>
      <c r="K7510"/>
      <c r="L7510"/>
      <c r="M7510"/>
      <c r="N7510"/>
      <c r="O7510"/>
      <c r="S7510"/>
      <c r="T7510"/>
      <c r="U7510"/>
      <c r="V7510"/>
      <c r="Y7510"/>
      <c r="Z7510"/>
      <c r="AA7510"/>
      <c r="AB7510"/>
      <c r="AC7510"/>
      <c r="AD7510"/>
      <c r="AE7510"/>
      <c r="AF7510"/>
      <c r="AG7510"/>
      <c r="AH7510"/>
      <c r="AI7510"/>
      <c r="AJ7510"/>
      <c r="AK7510"/>
      <c r="AL7510"/>
    </row>
    <row r="7511" spans="3:38" ht="15" customHeight="1" x14ac:dyDescent="0.35">
      <c r="C7511"/>
      <c r="D7511"/>
      <c r="E7511"/>
      <c r="F7511"/>
      <c r="G7511"/>
      <c r="H7511"/>
      <c r="I7511"/>
      <c r="J7511"/>
      <c r="K7511"/>
      <c r="L7511"/>
      <c r="M7511"/>
      <c r="N7511"/>
      <c r="O7511"/>
      <c r="S7511"/>
      <c r="T7511"/>
      <c r="U7511"/>
      <c r="V7511"/>
      <c r="Y7511"/>
      <c r="Z7511"/>
      <c r="AA7511"/>
      <c r="AB7511"/>
      <c r="AC7511"/>
      <c r="AD7511"/>
      <c r="AE7511"/>
      <c r="AF7511"/>
      <c r="AG7511"/>
      <c r="AH7511"/>
      <c r="AI7511"/>
      <c r="AJ7511"/>
      <c r="AK7511"/>
      <c r="AL7511"/>
    </row>
    <row r="7512" spans="3:38" ht="15" customHeight="1" x14ac:dyDescent="0.35">
      <c r="C7512"/>
      <c r="D7512"/>
      <c r="E7512"/>
      <c r="F7512"/>
      <c r="G7512"/>
      <c r="H7512"/>
      <c r="I7512"/>
      <c r="J7512"/>
      <c r="K7512"/>
      <c r="L7512"/>
      <c r="M7512"/>
      <c r="N7512"/>
      <c r="O7512"/>
      <c r="S7512"/>
      <c r="T7512"/>
      <c r="U7512"/>
      <c r="V7512"/>
      <c r="Y7512"/>
      <c r="Z7512"/>
      <c r="AA7512"/>
      <c r="AB7512"/>
      <c r="AC7512"/>
      <c r="AD7512"/>
      <c r="AE7512"/>
      <c r="AF7512"/>
      <c r="AG7512"/>
      <c r="AH7512"/>
      <c r="AI7512"/>
      <c r="AJ7512"/>
      <c r="AK7512"/>
      <c r="AL7512"/>
    </row>
    <row r="7513" spans="3:38" ht="15" customHeight="1" x14ac:dyDescent="0.35">
      <c r="C7513"/>
      <c r="D7513"/>
      <c r="E7513"/>
      <c r="F7513"/>
      <c r="G7513"/>
      <c r="H7513"/>
      <c r="I7513"/>
      <c r="J7513"/>
      <c r="K7513"/>
      <c r="L7513"/>
      <c r="M7513"/>
      <c r="N7513"/>
      <c r="O7513"/>
      <c r="S7513"/>
      <c r="T7513"/>
      <c r="U7513"/>
      <c r="V7513"/>
      <c r="Y7513"/>
      <c r="Z7513"/>
      <c r="AA7513"/>
      <c r="AB7513"/>
      <c r="AC7513"/>
      <c r="AD7513"/>
      <c r="AE7513"/>
      <c r="AF7513"/>
      <c r="AG7513"/>
      <c r="AH7513"/>
      <c r="AI7513"/>
      <c r="AJ7513"/>
      <c r="AK7513"/>
      <c r="AL7513"/>
    </row>
    <row r="7514" spans="3:38" ht="15" customHeight="1" x14ac:dyDescent="0.35">
      <c r="C7514"/>
      <c r="D7514"/>
      <c r="E7514"/>
      <c r="F7514"/>
      <c r="G7514"/>
      <c r="H7514"/>
      <c r="I7514"/>
      <c r="J7514"/>
      <c r="K7514"/>
      <c r="L7514"/>
      <c r="M7514"/>
      <c r="N7514"/>
      <c r="O7514"/>
      <c r="S7514"/>
      <c r="T7514"/>
      <c r="U7514"/>
      <c r="V7514"/>
      <c r="Y7514"/>
      <c r="Z7514"/>
      <c r="AA7514"/>
      <c r="AB7514"/>
      <c r="AC7514"/>
      <c r="AD7514"/>
      <c r="AE7514"/>
      <c r="AF7514"/>
      <c r="AG7514"/>
      <c r="AH7514"/>
      <c r="AI7514"/>
      <c r="AJ7514"/>
      <c r="AK7514"/>
      <c r="AL7514"/>
    </row>
    <row r="7515" spans="3:38" ht="15" customHeight="1" x14ac:dyDescent="0.35">
      <c r="C7515"/>
      <c r="D7515"/>
      <c r="E7515"/>
      <c r="F7515"/>
      <c r="G7515"/>
      <c r="H7515"/>
      <c r="I7515"/>
      <c r="J7515"/>
      <c r="K7515"/>
      <c r="L7515"/>
      <c r="M7515"/>
      <c r="N7515"/>
      <c r="O7515"/>
      <c r="S7515"/>
      <c r="T7515"/>
      <c r="U7515"/>
      <c r="V7515"/>
      <c r="Y7515"/>
      <c r="Z7515"/>
      <c r="AA7515"/>
      <c r="AB7515"/>
      <c r="AC7515"/>
      <c r="AD7515"/>
      <c r="AE7515"/>
      <c r="AF7515"/>
      <c r="AG7515"/>
      <c r="AH7515"/>
      <c r="AI7515"/>
      <c r="AJ7515"/>
      <c r="AK7515"/>
      <c r="AL7515"/>
    </row>
    <row r="7516" spans="3:38" ht="15" customHeight="1" x14ac:dyDescent="0.35">
      <c r="C7516"/>
      <c r="D7516"/>
      <c r="E7516"/>
      <c r="F7516"/>
      <c r="G7516"/>
      <c r="H7516"/>
      <c r="I7516"/>
      <c r="J7516"/>
      <c r="K7516"/>
      <c r="L7516"/>
      <c r="M7516"/>
      <c r="N7516"/>
      <c r="O7516"/>
      <c r="S7516"/>
      <c r="T7516"/>
      <c r="U7516"/>
      <c r="V7516"/>
      <c r="Y7516"/>
      <c r="Z7516"/>
      <c r="AA7516"/>
      <c r="AB7516"/>
      <c r="AC7516"/>
      <c r="AD7516"/>
      <c r="AE7516"/>
      <c r="AF7516"/>
      <c r="AG7516"/>
      <c r="AH7516"/>
      <c r="AI7516"/>
      <c r="AJ7516"/>
      <c r="AK7516"/>
      <c r="AL7516"/>
    </row>
    <row r="7517" spans="3:38" ht="15" customHeight="1" x14ac:dyDescent="0.35">
      <c r="C7517"/>
      <c r="D7517"/>
      <c r="E7517"/>
      <c r="F7517"/>
      <c r="G7517"/>
      <c r="H7517"/>
      <c r="I7517"/>
      <c r="J7517"/>
      <c r="K7517"/>
      <c r="L7517"/>
      <c r="M7517"/>
      <c r="N7517"/>
      <c r="O7517"/>
      <c r="S7517"/>
      <c r="T7517"/>
      <c r="U7517"/>
      <c r="V7517"/>
      <c r="Y7517"/>
      <c r="Z7517"/>
      <c r="AA7517"/>
      <c r="AB7517"/>
      <c r="AC7517"/>
      <c r="AD7517"/>
      <c r="AE7517"/>
      <c r="AF7517"/>
      <c r="AG7517"/>
      <c r="AH7517"/>
      <c r="AI7517"/>
      <c r="AJ7517"/>
      <c r="AK7517"/>
      <c r="AL7517"/>
    </row>
    <row r="7518" spans="3:38" ht="15" customHeight="1" x14ac:dyDescent="0.35">
      <c r="C7518"/>
      <c r="D7518"/>
      <c r="E7518"/>
      <c r="F7518"/>
      <c r="G7518"/>
      <c r="H7518"/>
      <c r="I7518"/>
      <c r="J7518"/>
      <c r="K7518"/>
      <c r="L7518"/>
      <c r="M7518"/>
      <c r="N7518"/>
      <c r="O7518"/>
      <c r="S7518"/>
      <c r="T7518"/>
      <c r="U7518"/>
      <c r="V7518"/>
      <c r="Y7518"/>
      <c r="Z7518"/>
      <c r="AA7518"/>
      <c r="AB7518"/>
      <c r="AC7518"/>
      <c r="AD7518"/>
      <c r="AE7518"/>
      <c r="AF7518"/>
      <c r="AG7518"/>
      <c r="AH7518"/>
      <c r="AI7518"/>
      <c r="AJ7518"/>
      <c r="AK7518"/>
      <c r="AL7518"/>
    </row>
    <row r="7519" spans="3:38" ht="15" customHeight="1" x14ac:dyDescent="0.35">
      <c r="C7519"/>
      <c r="D7519"/>
      <c r="E7519"/>
      <c r="F7519"/>
      <c r="G7519"/>
      <c r="H7519"/>
      <c r="I7519"/>
      <c r="J7519"/>
      <c r="K7519"/>
      <c r="L7519"/>
      <c r="M7519"/>
      <c r="N7519"/>
      <c r="O7519"/>
      <c r="S7519"/>
      <c r="T7519"/>
      <c r="U7519"/>
      <c r="V7519"/>
      <c r="Y7519"/>
      <c r="Z7519"/>
      <c r="AA7519"/>
      <c r="AB7519"/>
      <c r="AC7519"/>
      <c r="AD7519"/>
      <c r="AE7519"/>
      <c r="AF7519"/>
      <c r="AG7519"/>
      <c r="AH7519"/>
      <c r="AI7519"/>
      <c r="AJ7519"/>
      <c r="AK7519"/>
      <c r="AL7519"/>
    </row>
    <row r="7520" spans="3:38" ht="15" customHeight="1" x14ac:dyDescent="0.35">
      <c r="C7520"/>
      <c r="D7520"/>
      <c r="E7520"/>
      <c r="F7520"/>
      <c r="G7520"/>
      <c r="H7520"/>
      <c r="I7520"/>
      <c r="J7520"/>
      <c r="K7520"/>
      <c r="L7520"/>
      <c r="M7520"/>
      <c r="N7520"/>
      <c r="O7520"/>
      <c r="S7520"/>
      <c r="T7520"/>
      <c r="U7520"/>
      <c r="V7520"/>
      <c r="Y7520"/>
      <c r="Z7520"/>
      <c r="AA7520"/>
      <c r="AB7520"/>
      <c r="AC7520"/>
      <c r="AD7520"/>
      <c r="AE7520"/>
      <c r="AF7520"/>
      <c r="AG7520"/>
      <c r="AH7520"/>
      <c r="AI7520"/>
      <c r="AJ7520"/>
      <c r="AK7520"/>
      <c r="AL7520"/>
    </row>
    <row r="7521" spans="3:38" ht="15" customHeight="1" x14ac:dyDescent="0.35">
      <c r="C7521"/>
      <c r="D7521"/>
      <c r="E7521"/>
      <c r="F7521"/>
      <c r="G7521"/>
      <c r="H7521"/>
      <c r="I7521"/>
      <c r="J7521"/>
      <c r="K7521"/>
      <c r="L7521"/>
      <c r="M7521"/>
      <c r="N7521"/>
      <c r="O7521"/>
      <c r="S7521"/>
      <c r="T7521"/>
      <c r="U7521"/>
      <c r="V7521"/>
      <c r="Y7521"/>
      <c r="Z7521"/>
      <c r="AA7521"/>
      <c r="AB7521"/>
      <c r="AC7521"/>
      <c r="AD7521"/>
      <c r="AE7521"/>
      <c r="AF7521"/>
      <c r="AG7521"/>
      <c r="AH7521"/>
      <c r="AI7521"/>
      <c r="AJ7521"/>
      <c r="AK7521"/>
      <c r="AL7521"/>
    </row>
    <row r="7522" spans="3:38" ht="15" customHeight="1" x14ac:dyDescent="0.35">
      <c r="C7522"/>
      <c r="D7522"/>
      <c r="E7522"/>
      <c r="F7522"/>
      <c r="G7522"/>
      <c r="H7522"/>
      <c r="I7522"/>
      <c r="J7522"/>
      <c r="K7522"/>
      <c r="L7522"/>
      <c r="M7522"/>
      <c r="N7522"/>
      <c r="O7522"/>
      <c r="S7522"/>
      <c r="T7522"/>
      <c r="U7522"/>
      <c r="V7522"/>
      <c r="Y7522"/>
      <c r="Z7522"/>
      <c r="AA7522"/>
      <c r="AB7522"/>
      <c r="AC7522"/>
      <c r="AD7522"/>
      <c r="AE7522"/>
      <c r="AF7522"/>
      <c r="AG7522"/>
      <c r="AH7522"/>
      <c r="AI7522"/>
      <c r="AJ7522"/>
      <c r="AK7522"/>
      <c r="AL7522"/>
    </row>
    <row r="7523" spans="3:38" ht="15" customHeight="1" x14ac:dyDescent="0.35">
      <c r="C7523"/>
      <c r="D7523"/>
      <c r="E7523"/>
      <c r="F7523"/>
      <c r="G7523"/>
      <c r="H7523"/>
      <c r="I7523"/>
      <c r="J7523"/>
      <c r="K7523"/>
      <c r="L7523"/>
      <c r="M7523"/>
      <c r="N7523"/>
      <c r="O7523"/>
      <c r="S7523"/>
      <c r="T7523"/>
      <c r="U7523"/>
      <c r="V7523"/>
      <c r="Y7523"/>
      <c r="Z7523"/>
      <c r="AA7523"/>
      <c r="AB7523"/>
      <c r="AC7523"/>
      <c r="AD7523"/>
      <c r="AE7523"/>
      <c r="AF7523"/>
      <c r="AG7523"/>
      <c r="AH7523"/>
      <c r="AI7523"/>
      <c r="AJ7523"/>
      <c r="AK7523"/>
      <c r="AL7523"/>
    </row>
    <row r="7524" spans="3:38" ht="15" customHeight="1" x14ac:dyDescent="0.35">
      <c r="C7524"/>
      <c r="D7524"/>
      <c r="E7524"/>
      <c r="F7524"/>
      <c r="G7524"/>
      <c r="H7524"/>
      <c r="I7524"/>
      <c r="J7524"/>
      <c r="K7524"/>
      <c r="L7524"/>
      <c r="M7524"/>
      <c r="N7524"/>
      <c r="O7524"/>
      <c r="S7524"/>
      <c r="T7524"/>
      <c r="U7524"/>
      <c r="V7524"/>
      <c r="Y7524"/>
      <c r="Z7524"/>
      <c r="AA7524"/>
      <c r="AB7524"/>
      <c r="AC7524"/>
      <c r="AD7524"/>
      <c r="AE7524"/>
      <c r="AF7524"/>
      <c r="AG7524"/>
      <c r="AH7524"/>
      <c r="AI7524"/>
      <c r="AJ7524"/>
      <c r="AK7524"/>
      <c r="AL7524"/>
    </row>
    <row r="7525" spans="3:38" ht="15" customHeight="1" x14ac:dyDescent="0.35">
      <c r="C7525"/>
      <c r="D7525"/>
      <c r="E7525"/>
      <c r="F7525"/>
      <c r="G7525"/>
      <c r="H7525"/>
      <c r="I7525"/>
      <c r="J7525"/>
      <c r="K7525"/>
      <c r="L7525"/>
      <c r="M7525"/>
      <c r="N7525"/>
      <c r="O7525"/>
      <c r="S7525"/>
      <c r="T7525"/>
      <c r="U7525"/>
      <c r="V7525"/>
      <c r="Y7525"/>
      <c r="Z7525"/>
      <c r="AA7525"/>
      <c r="AB7525"/>
      <c r="AC7525"/>
      <c r="AD7525"/>
      <c r="AE7525"/>
      <c r="AF7525"/>
      <c r="AG7525"/>
      <c r="AH7525"/>
      <c r="AI7525"/>
      <c r="AJ7525"/>
      <c r="AK7525"/>
      <c r="AL7525"/>
    </row>
    <row r="7526" spans="3:38" ht="15" customHeight="1" x14ac:dyDescent="0.35">
      <c r="C7526"/>
      <c r="D7526"/>
      <c r="E7526"/>
      <c r="F7526"/>
      <c r="G7526"/>
      <c r="H7526"/>
      <c r="I7526"/>
      <c r="J7526"/>
      <c r="K7526"/>
      <c r="L7526"/>
      <c r="M7526"/>
      <c r="N7526"/>
      <c r="O7526"/>
      <c r="S7526"/>
      <c r="T7526"/>
      <c r="U7526"/>
      <c r="V7526"/>
      <c r="Y7526"/>
      <c r="Z7526"/>
      <c r="AA7526"/>
      <c r="AB7526"/>
      <c r="AC7526"/>
      <c r="AD7526"/>
      <c r="AE7526"/>
      <c r="AF7526"/>
      <c r="AG7526"/>
      <c r="AH7526"/>
      <c r="AI7526"/>
      <c r="AJ7526"/>
      <c r="AK7526"/>
      <c r="AL7526"/>
    </row>
    <row r="7527" spans="3:38" ht="15" customHeight="1" x14ac:dyDescent="0.35">
      <c r="C7527"/>
      <c r="D7527"/>
      <c r="E7527"/>
      <c r="F7527"/>
      <c r="G7527"/>
      <c r="H7527"/>
      <c r="I7527"/>
      <c r="J7527"/>
      <c r="K7527"/>
      <c r="L7527"/>
      <c r="M7527"/>
      <c r="N7527"/>
      <c r="O7527"/>
      <c r="S7527"/>
      <c r="T7527"/>
      <c r="U7527"/>
      <c r="V7527"/>
      <c r="Y7527"/>
      <c r="Z7527"/>
      <c r="AA7527"/>
      <c r="AB7527"/>
      <c r="AC7527"/>
      <c r="AD7527"/>
      <c r="AE7527"/>
      <c r="AF7527"/>
      <c r="AG7527"/>
      <c r="AH7527"/>
      <c r="AI7527"/>
      <c r="AJ7527"/>
      <c r="AK7527"/>
      <c r="AL7527"/>
    </row>
    <row r="7528" spans="3:38" ht="15" customHeight="1" x14ac:dyDescent="0.35">
      <c r="C7528"/>
      <c r="D7528"/>
      <c r="E7528"/>
      <c r="F7528"/>
      <c r="G7528"/>
      <c r="H7528"/>
      <c r="I7528"/>
      <c r="J7528"/>
      <c r="K7528"/>
      <c r="L7528"/>
      <c r="M7528"/>
      <c r="N7528"/>
      <c r="O7528"/>
      <c r="S7528"/>
      <c r="T7528"/>
      <c r="U7528"/>
      <c r="V7528"/>
      <c r="Y7528"/>
      <c r="Z7528"/>
      <c r="AA7528"/>
      <c r="AB7528"/>
      <c r="AC7528"/>
      <c r="AD7528"/>
      <c r="AE7528"/>
      <c r="AF7528"/>
      <c r="AG7528"/>
      <c r="AH7528"/>
      <c r="AI7528"/>
      <c r="AJ7528"/>
      <c r="AK7528"/>
      <c r="AL7528"/>
    </row>
    <row r="7529" spans="3:38" ht="15" customHeight="1" x14ac:dyDescent="0.35">
      <c r="C7529"/>
      <c r="D7529"/>
      <c r="E7529"/>
      <c r="F7529"/>
      <c r="G7529"/>
      <c r="H7529"/>
      <c r="I7529"/>
      <c r="J7529"/>
      <c r="K7529"/>
      <c r="L7529"/>
      <c r="M7529"/>
      <c r="N7529"/>
      <c r="O7529"/>
      <c r="S7529"/>
      <c r="T7529"/>
      <c r="U7529"/>
      <c r="V7529"/>
      <c r="Y7529"/>
      <c r="Z7529"/>
      <c r="AA7529"/>
      <c r="AB7529"/>
      <c r="AC7529"/>
      <c r="AD7529"/>
      <c r="AE7529"/>
      <c r="AF7529"/>
      <c r="AG7529"/>
      <c r="AH7529"/>
      <c r="AI7529"/>
      <c r="AJ7529"/>
      <c r="AK7529"/>
      <c r="AL7529"/>
    </row>
    <row r="7530" spans="3:38" ht="15" customHeight="1" x14ac:dyDescent="0.35">
      <c r="C7530"/>
      <c r="D7530"/>
      <c r="E7530"/>
      <c r="F7530"/>
      <c r="G7530"/>
      <c r="H7530"/>
      <c r="I7530"/>
      <c r="J7530"/>
      <c r="K7530"/>
      <c r="L7530"/>
      <c r="M7530"/>
      <c r="N7530"/>
      <c r="O7530"/>
      <c r="S7530"/>
      <c r="T7530"/>
      <c r="U7530"/>
      <c r="V7530"/>
      <c r="Y7530"/>
      <c r="Z7530"/>
      <c r="AA7530"/>
      <c r="AB7530"/>
      <c r="AC7530"/>
      <c r="AD7530"/>
      <c r="AE7530"/>
      <c r="AF7530"/>
      <c r="AG7530"/>
      <c r="AH7530"/>
      <c r="AI7530"/>
      <c r="AJ7530"/>
      <c r="AK7530"/>
      <c r="AL7530"/>
    </row>
    <row r="7531" spans="3:38" ht="15" customHeight="1" x14ac:dyDescent="0.35">
      <c r="C7531"/>
      <c r="D7531"/>
      <c r="E7531"/>
      <c r="F7531"/>
      <c r="G7531"/>
      <c r="H7531"/>
      <c r="I7531"/>
      <c r="J7531"/>
      <c r="K7531"/>
      <c r="L7531"/>
      <c r="M7531"/>
      <c r="N7531"/>
      <c r="O7531"/>
      <c r="S7531"/>
      <c r="T7531"/>
      <c r="U7531"/>
      <c r="V7531"/>
      <c r="Y7531"/>
      <c r="Z7531"/>
      <c r="AA7531"/>
      <c r="AB7531"/>
      <c r="AC7531"/>
      <c r="AD7531"/>
      <c r="AE7531"/>
      <c r="AF7531"/>
      <c r="AG7531"/>
      <c r="AH7531"/>
      <c r="AI7531"/>
      <c r="AJ7531"/>
      <c r="AK7531"/>
      <c r="AL7531"/>
    </row>
    <row r="7532" spans="3:38" ht="15" customHeight="1" x14ac:dyDescent="0.35">
      <c r="C7532"/>
      <c r="D7532"/>
      <c r="E7532"/>
      <c r="F7532"/>
      <c r="G7532"/>
      <c r="H7532"/>
      <c r="I7532"/>
      <c r="J7532"/>
      <c r="K7532"/>
      <c r="L7532"/>
      <c r="M7532"/>
      <c r="N7532"/>
      <c r="O7532"/>
      <c r="S7532"/>
      <c r="T7532"/>
      <c r="U7532"/>
      <c r="V7532"/>
      <c r="Y7532"/>
      <c r="Z7532"/>
      <c r="AA7532"/>
      <c r="AB7532"/>
      <c r="AC7532"/>
      <c r="AD7532"/>
      <c r="AE7532"/>
      <c r="AF7532"/>
      <c r="AG7532"/>
      <c r="AH7532"/>
      <c r="AI7532"/>
      <c r="AJ7532"/>
      <c r="AK7532"/>
      <c r="AL7532"/>
    </row>
    <row r="7533" spans="3:38" ht="15" customHeight="1" x14ac:dyDescent="0.35">
      <c r="C7533"/>
      <c r="D7533"/>
      <c r="E7533"/>
      <c r="F7533"/>
      <c r="G7533"/>
      <c r="H7533"/>
      <c r="I7533"/>
      <c r="J7533"/>
      <c r="K7533"/>
      <c r="L7533"/>
      <c r="M7533"/>
      <c r="N7533"/>
      <c r="O7533"/>
      <c r="S7533"/>
      <c r="T7533"/>
      <c r="U7533"/>
      <c r="V7533"/>
      <c r="Y7533"/>
      <c r="Z7533"/>
      <c r="AA7533"/>
      <c r="AB7533"/>
      <c r="AC7533"/>
      <c r="AD7533"/>
      <c r="AE7533"/>
      <c r="AF7533"/>
      <c r="AG7533"/>
      <c r="AH7533"/>
      <c r="AI7533"/>
      <c r="AJ7533"/>
      <c r="AK7533"/>
      <c r="AL7533"/>
    </row>
    <row r="7534" spans="3:38" ht="15" customHeight="1" x14ac:dyDescent="0.35">
      <c r="C7534"/>
      <c r="D7534"/>
      <c r="E7534"/>
      <c r="F7534"/>
      <c r="G7534"/>
      <c r="H7534"/>
      <c r="I7534"/>
      <c r="J7534"/>
      <c r="K7534"/>
      <c r="L7534"/>
      <c r="M7534"/>
      <c r="N7534"/>
      <c r="O7534"/>
      <c r="S7534"/>
      <c r="T7534"/>
      <c r="U7534"/>
      <c r="V7534"/>
      <c r="Y7534"/>
      <c r="Z7534"/>
      <c r="AA7534"/>
      <c r="AB7534"/>
      <c r="AC7534"/>
      <c r="AD7534"/>
      <c r="AE7534"/>
      <c r="AF7534"/>
      <c r="AG7534"/>
      <c r="AH7534"/>
      <c r="AI7534"/>
      <c r="AJ7534"/>
      <c r="AK7534"/>
      <c r="AL7534"/>
    </row>
    <row r="7535" spans="3:38" ht="15" customHeight="1" x14ac:dyDescent="0.35">
      <c r="C7535"/>
      <c r="D7535"/>
      <c r="E7535"/>
      <c r="F7535"/>
      <c r="G7535"/>
      <c r="H7535"/>
      <c r="I7535"/>
      <c r="J7535"/>
      <c r="K7535"/>
      <c r="L7535"/>
      <c r="M7535"/>
      <c r="N7535"/>
      <c r="O7535"/>
      <c r="S7535"/>
      <c r="T7535"/>
      <c r="U7535"/>
      <c r="V7535"/>
      <c r="Y7535"/>
      <c r="Z7535"/>
      <c r="AA7535"/>
      <c r="AB7535"/>
      <c r="AC7535"/>
      <c r="AD7535"/>
      <c r="AE7535"/>
      <c r="AF7535"/>
      <c r="AG7535"/>
      <c r="AH7535"/>
      <c r="AI7535"/>
      <c r="AJ7535"/>
      <c r="AK7535"/>
      <c r="AL7535"/>
    </row>
    <row r="7536" spans="3:38" ht="15" customHeight="1" x14ac:dyDescent="0.35">
      <c r="C7536"/>
      <c r="D7536"/>
      <c r="E7536"/>
      <c r="F7536"/>
      <c r="G7536"/>
      <c r="H7536"/>
      <c r="I7536"/>
      <c r="J7536"/>
      <c r="K7536"/>
      <c r="L7536"/>
      <c r="M7536"/>
      <c r="N7536"/>
      <c r="O7536"/>
      <c r="S7536"/>
      <c r="T7536"/>
      <c r="U7536"/>
      <c r="V7536"/>
      <c r="Y7536"/>
      <c r="Z7536"/>
      <c r="AA7536"/>
      <c r="AB7536"/>
      <c r="AC7536"/>
      <c r="AD7536"/>
      <c r="AE7536"/>
      <c r="AF7536"/>
      <c r="AG7536"/>
      <c r="AH7536"/>
      <c r="AI7536"/>
      <c r="AJ7536"/>
      <c r="AK7536"/>
      <c r="AL7536"/>
    </row>
    <row r="7537" spans="3:38" ht="15" customHeight="1" x14ac:dyDescent="0.35">
      <c r="C7537"/>
      <c r="D7537"/>
      <c r="E7537"/>
      <c r="F7537"/>
      <c r="G7537"/>
      <c r="H7537"/>
      <c r="I7537"/>
      <c r="J7537"/>
      <c r="K7537"/>
      <c r="L7537"/>
      <c r="M7537"/>
      <c r="N7537"/>
      <c r="O7537"/>
      <c r="S7537"/>
      <c r="T7537"/>
      <c r="U7537"/>
      <c r="V7537"/>
      <c r="Y7537"/>
      <c r="Z7537"/>
      <c r="AA7537"/>
      <c r="AB7537"/>
      <c r="AC7537"/>
      <c r="AD7537"/>
      <c r="AE7537"/>
      <c r="AF7537"/>
      <c r="AG7537"/>
      <c r="AH7537"/>
      <c r="AI7537"/>
      <c r="AJ7537"/>
      <c r="AK7537"/>
      <c r="AL7537"/>
    </row>
    <row r="7538" spans="3:38" ht="15" customHeight="1" x14ac:dyDescent="0.35">
      <c r="C7538"/>
      <c r="D7538"/>
      <c r="E7538"/>
      <c r="F7538"/>
      <c r="G7538"/>
      <c r="H7538"/>
      <c r="I7538"/>
      <c r="J7538"/>
      <c r="K7538"/>
      <c r="L7538"/>
      <c r="M7538"/>
      <c r="N7538"/>
      <c r="O7538"/>
      <c r="S7538"/>
      <c r="T7538"/>
      <c r="U7538"/>
      <c r="V7538"/>
      <c r="Y7538"/>
      <c r="Z7538"/>
      <c r="AA7538"/>
      <c r="AB7538"/>
      <c r="AC7538"/>
      <c r="AD7538"/>
      <c r="AE7538"/>
      <c r="AF7538"/>
      <c r="AG7538"/>
      <c r="AH7538"/>
      <c r="AI7538"/>
      <c r="AJ7538"/>
      <c r="AK7538"/>
      <c r="AL7538"/>
    </row>
    <row r="7539" spans="3:38" ht="15" customHeight="1" x14ac:dyDescent="0.35">
      <c r="C7539"/>
      <c r="D7539"/>
      <c r="E7539"/>
      <c r="F7539"/>
      <c r="G7539"/>
      <c r="H7539"/>
      <c r="I7539"/>
      <c r="J7539"/>
      <c r="K7539"/>
      <c r="L7539"/>
      <c r="M7539"/>
      <c r="N7539"/>
      <c r="O7539"/>
      <c r="S7539"/>
      <c r="T7539"/>
      <c r="U7539"/>
      <c r="V7539"/>
      <c r="Y7539"/>
      <c r="Z7539"/>
      <c r="AA7539"/>
      <c r="AB7539"/>
      <c r="AC7539"/>
      <c r="AD7539"/>
      <c r="AE7539"/>
      <c r="AF7539"/>
      <c r="AG7539"/>
      <c r="AH7539"/>
      <c r="AI7539"/>
      <c r="AJ7539"/>
      <c r="AK7539"/>
      <c r="AL7539"/>
    </row>
    <row r="7540" spans="3:38" ht="15" customHeight="1" x14ac:dyDescent="0.35">
      <c r="C7540"/>
      <c r="D7540"/>
      <c r="E7540"/>
      <c r="F7540"/>
      <c r="G7540"/>
      <c r="H7540"/>
      <c r="I7540"/>
      <c r="J7540"/>
      <c r="K7540"/>
      <c r="L7540"/>
      <c r="M7540"/>
      <c r="N7540"/>
      <c r="O7540"/>
      <c r="S7540"/>
      <c r="T7540"/>
      <c r="U7540"/>
      <c r="V7540"/>
      <c r="Y7540"/>
      <c r="Z7540"/>
      <c r="AA7540"/>
      <c r="AB7540"/>
      <c r="AC7540"/>
      <c r="AD7540"/>
      <c r="AE7540"/>
      <c r="AF7540"/>
      <c r="AG7540"/>
      <c r="AH7540"/>
      <c r="AI7540"/>
      <c r="AJ7540"/>
      <c r="AK7540"/>
      <c r="AL7540"/>
    </row>
    <row r="7541" spans="3:38" ht="15" customHeight="1" x14ac:dyDescent="0.35">
      <c r="C7541"/>
      <c r="D7541"/>
      <c r="E7541"/>
      <c r="F7541"/>
      <c r="G7541"/>
      <c r="H7541"/>
      <c r="I7541"/>
      <c r="J7541"/>
      <c r="K7541"/>
      <c r="L7541"/>
      <c r="M7541"/>
      <c r="N7541"/>
      <c r="O7541"/>
      <c r="S7541"/>
      <c r="T7541"/>
      <c r="U7541"/>
      <c r="V7541"/>
      <c r="Y7541"/>
      <c r="Z7541"/>
      <c r="AA7541"/>
      <c r="AB7541"/>
      <c r="AC7541"/>
      <c r="AD7541"/>
      <c r="AE7541"/>
      <c r="AF7541"/>
      <c r="AG7541"/>
      <c r="AH7541"/>
      <c r="AI7541"/>
      <c r="AJ7541"/>
      <c r="AK7541"/>
      <c r="AL7541"/>
    </row>
    <row r="7542" spans="3:38" ht="15" customHeight="1" x14ac:dyDescent="0.35">
      <c r="C7542"/>
      <c r="D7542"/>
      <c r="E7542"/>
      <c r="F7542"/>
      <c r="G7542"/>
      <c r="H7542"/>
      <c r="I7542"/>
      <c r="J7542"/>
      <c r="K7542"/>
      <c r="L7542"/>
      <c r="M7542"/>
      <c r="N7542"/>
      <c r="O7542"/>
      <c r="S7542"/>
      <c r="T7542"/>
      <c r="U7542"/>
      <c r="V7542"/>
      <c r="Y7542"/>
      <c r="Z7542"/>
      <c r="AA7542"/>
      <c r="AB7542"/>
      <c r="AC7542"/>
      <c r="AD7542"/>
      <c r="AE7542"/>
      <c r="AF7542"/>
      <c r="AG7542"/>
      <c r="AH7542"/>
      <c r="AI7542"/>
      <c r="AJ7542"/>
      <c r="AK7542"/>
      <c r="AL7542"/>
    </row>
    <row r="7543" spans="3:38" ht="15" customHeight="1" x14ac:dyDescent="0.35">
      <c r="C7543"/>
      <c r="D7543"/>
      <c r="E7543"/>
      <c r="F7543"/>
      <c r="G7543"/>
      <c r="H7543"/>
      <c r="I7543"/>
      <c r="J7543"/>
      <c r="K7543"/>
      <c r="L7543"/>
      <c r="M7543"/>
      <c r="N7543"/>
      <c r="O7543"/>
      <c r="S7543"/>
      <c r="T7543"/>
      <c r="U7543"/>
      <c r="V7543"/>
      <c r="Y7543"/>
      <c r="Z7543"/>
      <c r="AA7543"/>
      <c r="AB7543"/>
      <c r="AC7543"/>
      <c r="AD7543"/>
      <c r="AE7543"/>
      <c r="AF7543"/>
      <c r="AG7543"/>
      <c r="AH7543"/>
      <c r="AI7543"/>
      <c r="AJ7543"/>
      <c r="AK7543"/>
      <c r="AL7543"/>
    </row>
    <row r="7544" spans="3:38" ht="15" customHeight="1" x14ac:dyDescent="0.35">
      <c r="C7544"/>
      <c r="D7544"/>
      <c r="E7544"/>
      <c r="F7544"/>
      <c r="G7544"/>
      <c r="H7544"/>
      <c r="I7544"/>
      <c r="J7544"/>
      <c r="K7544"/>
      <c r="L7544"/>
      <c r="M7544"/>
      <c r="N7544"/>
      <c r="O7544"/>
      <c r="S7544"/>
      <c r="T7544"/>
      <c r="U7544"/>
      <c r="V7544"/>
      <c r="Y7544"/>
      <c r="Z7544"/>
      <c r="AA7544"/>
      <c r="AB7544"/>
      <c r="AC7544"/>
      <c r="AD7544"/>
      <c r="AE7544"/>
      <c r="AF7544"/>
      <c r="AG7544"/>
      <c r="AH7544"/>
      <c r="AI7544"/>
      <c r="AJ7544"/>
      <c r="AK7544"/>
      <c r="AL7544"/>
    </row>
    <row r="7545" spans="3:38" ht="15" customHeight="1" x14ac:dyDescent="0.35">
      <c r="C7545"/>
      <c r="D7545"/>
      <c r="E7545"/>
      <c r="F7545"/>
      <c r="G7545"/>
      <c r="H7545"/>
      <c r="I7545"/>
      <c r="J7545"/>
      <c r="K7545"/>
      <c r="L7545"/>
      <c r="M7545"/>
      <c r="N7545"/>
      <c r="O7545"/>
      <c r="S7545"/>
      <c r="T7545"/>
      <c r="U7545"/>
      <c r="V7545"/>
      <c r="Y7545"/>
      <c r="Z7545"/>
      <c r="AA7545"/>
      <c r="AB7545"/>
      <c r="AC7545"/>
      <c r="AD7545"/>
      <c r="AE7545"/>
      <c r="AF7545"/>
      <c r="AG7545"/>
      <c r="AH7545"/>
      <c r="AI7545"/>
      <c r="AJ7545"/>
      <c r="AK7545"/>
      <c r="AL7545"/>
    </row>
    <row r="7546" spans="3:38" ht="15" customHeight="1" x14ac:dyDescent="0.35">
      <c r="C7546"/>
      <c r="D7546"/>
      <c r="E7546"/>
      <c r="F7546"/>
      <c r="G7546"/>
      <c r="H7546"/>
      <c r="I7546"/>
      <c r="J7546"/>
      <c r="K7546"/>
      <c r="L7546"/>
      <c r="M7546"/>
      <c r="N7546"/>
      <c r="O7546"/>
      <c r="S7546"/>
      <c r="T7546"/>
      <c r="U7546"/>
      <c r="V7546"/>
      <c r="Y7546"/>
      <c r="Z7546"/>
      <c r="AA7546"/>
      <c r="AB7546"/>
      <c r="AC7546"/>
      <c r="AD7546"/>
      <c r="AE7546"/>
      <c r="AF7546"/>
      <c r="AG7546"/>
      <c r="AH7546"/>
      <c r="AI7546"/>
      <c r="AJ7546"/>
      <c r="AK7546"/>
      <c r="AL7546"/>
    </row>
    <row r="7547" spans="3:38" ht="15" customHeight="1" x14ac:dyDescent="0.35">
      <c r="C7547"/>
      <c r="D7547"/>
      <c r="E7547"/>
      <c r="F7547"/>
      <c r="G7547"/>
      <c r="H7547"/>
      <c r="I7547"/>
      <c r="J7547"/>
      <c r="K7547"/>
      <c r="L7547"/>
      <c r="M7547"/>
      <c r="N7547"/>
      <c r="O7547"/>
      <c r="S7547"/>
      <c r="T7547"/>
      <c r="U7547"/>
      <c r="V7547"/>
      <c r="Y7547"/>
      <c r="Z7547"/>
      <c r="AA7547"/>
      <c r="AB7547"/>
      <c r="AC7547"/>
      <c r="AD7547"/>
      <c r="AE7547"/>
      <c r="AF7547"/>
      <c r="AG7547"/>
      <c r="AH7547"/>
      <c r="AI7547"/>
      <c r="AJ7547"/>
      <c r="AK7547"/>
      <c r="AL7547"/>
    </row>
    <row r="7548" spans="3:38" ht="15" customHeight="1" x14ac:dyDescent="0.35">
      <c r="C7548"/>
      <c r="D7548"/>
      <c r="E7548"/>
      <c r="F7548"/>
      <c r="G7548"/>
      <c r="H7548"/>
      <c r="I7548"/>
      <c r="J7548"/>
      <c r="K7548"/>
      <c r="L7548"/>
      <c r="M7548"/>
      <c r="N7548"/>
      <c r="O7548"/>
      <c r="S7548"/>
      <c r="T7548"/>
      <c r="U7548"/>
      <c r="V7548"/>
      <c r="Y7548"/>
      <c r="Z7548"/>
      <c r="AA7548"/>
      <c r="AB7548"/>
      <c r="AC7548"/>
      <c r="AD7548"/>
      <c r="AE7548"/>
      <c r="AF7548"/>
      <c r="AG7548"/>
      <c r="AH7548"/>
      <c r="AI7548"/>
      <c r="AJ7548"/>
      <c r="AK7548"/>
      <c r="AL7548"/>
    </row>
    <row r="7549" spans="3:38" ht="15" customHeight="1" x14ac:dyDescent="0.35">
      <c r="C7549"/>
      <c r="D7549"/>
      <c r="E7549"/>
      <c r="F7549"/>
      <c r="G7549"/>
      <c r="H7549"/>
      <c r="I7549"/>
      <c r="J7549"/>
      <c r="K7549"/>
      <c r="L7549"/>
      <c r="M7549"/>
      <c r="N7549"/>
      <c r="O7549"/>
      <c r="S7549"/>
      <c r="T7549"/>
      <c r="U7549"/>
      <c r="V7549"/>
      <c r="Y7549"/>
      <c r="Z7549"/>
      <c r="AA7549"/>
      <c r="AB7549"/>
      <c r="AC7549"/>
      <c r="AD7549"/>
      <c r="AE7549"/>
      <c r="AF7549"/>
      <c r="AG7549"/>
      <c r="AH7549"/>
      <c r="AI7549"/>
      <c r="AJ7549"/>
      <c r="AK7549"/>
      <c r="AL7549"/>
    </row>
    <row r="7550" spans="3:38" ht="15" customHeight="1" x14ac:dyDescent="0.35">
      <c r="C7550"/>
      <c r="D7550"/>
      <c r="E7550"/>
      <c r="F7550"/>
      <c r="G7550"/>
      <c r="H7550"/>
      <c r="I7550"/>
      <c r="J7550"/>
      <c r="K7550"/>
      <c r="L7550"/>
      <c r="M7550"/>
      <c r="N7550"/>
      <c r="O7550"/>
      <c r="S7550"/>
      <c r="T7550"/>
      <c r="U7550"/>
      <c r="V7550"/>
      <c r="Y7550"/>
      <c r="Z7550"/>
      <c r="AA7550"/>
      <c r="AB7550"/>
      <c r="AC7550"/>
      <c r="AD7550"/>
      <c r="AE7550"/>
      <c r="AF7550"/>
      <c r="AG7550"/>
      <c r="AH7550"/>
      <c r="AI7550"/>
      <c r="AJ7550"/>
      <c r="AK7550"/>
      <c r="AL7550"/>
    </row>
    <row r="7551" spans="3:38" ht="15" customHeight="1" x14ac:dyDescent="0.35">
      <c r="C7551"/>
      <c r="D7551"/>
      <c r="E7551"/>
      <c r="F7551"/>
      <c r="G7551"/>
      <c r="H7551"/>
      <c r="I7551"/>
      <c r="J7551"/>
      <c r="K7551"/>
      <c r="L7551"/>
      <c r="M7551"/>
      <c r="N7551"/>
      <c r="O7551"/>
      <c r="S7551"/>
      <c r="T7551"/>
      <c r="U7551"/>
      <c r="V7551"/>
      <c r="Y7551"/>
      <c r="Z7551"/>
      <c r="AA7551"/>
      <c r="AB7551"/>
      <c r="AC7551"/>
      <c r="AD7551"/>
      <c r="AE7551"/>
      <c r="AF7551"/>
      <c r="AG7551"/>
      <c r="AH7551"/>
      <c r="AI7551"/>
      <c r="AJ7551"/>
      <c r="AK7551"/>
      <c r="AL7551"/>
    </row>
    <row r="7552" spans="3:38" ht="15" customHeight="1" x14ac:dyDescent="0.35">
      <c r="C7552"/>
      <c r="D7552"/>
      <c r="E7552"/>
      <c r="F7552"/>
      <c r="G7552"/>
      <c r="H7552"/>
      <c r="I7552"/>
      <c r="J7552"/>
      <c r="K7552"/>
      <c r="L7552"/>
      <c r="M7552"/>
      <c r="N7552"/>
      <c r="O7552"/>
      <c r="S7552"/>
      <c r="T7552"/>
      <c r="U7552"/>
      <c r="V7552"/>
      <c r="Y7552"/>
      <c r="Z7552"/>
      <c r="AA7552"/>
      <c r="AB7552"/>
      <c r="AC7552"/>
      <c r="AD7552"/>
      <c r="AE7552"/>
      <c r="AF7552"/>
      <c r="AG7552"/>
      <c r="AH7552"/>
      <c r="AI7552"/>
      <c r="AJ7552"/>
      <c r="AK7552"/>
      <c r="AL7552"/>
    </row>
    <row r="7553" spans="3:38" ht="15" customHeight="1" x14ac:dyDescent="0.35">
      <c r="C7553"/>
      <c r="D7553"/>
      <c r="E7553"/>
      <c r="F7553"/>
      <c r="G7553"/>
      <c r="H7553"/>
      <c r="I7553"/>
      <c r="J7553"/>
      <c r="K7553"/>
      <c r="L7553"/>
      <c r="M7553"/>
      <c r="N7553"/>
      <c r="O7553"/>
      <c r="S7553"/>
      <c r="T7553"/>
      <c r="U7553"/>
      <c r="V7553"/>
      <c r="Y7553"/>
      <c r="Z7553"/>
      <c r="AA7553"/>
      <c r="AB7553"/>
      <c r="AC7553"/>
      <c r="AD7553"/>
      <c r="AE7553"/>
      <c r="AF7553"/>
      <c r="AG7553"/>
      <c r="AH7553"/>
      <c r="AI7553"/>
      <c r="AJ7553"/>
      <c r="AK7553"/>
      <c r="AL7553"/>
    </row>
    <row r="7554" spans="3:38" ht="15" customHeight="1" x14ac:dyDescent="0.35">
      <c r="C7554"/>
      <c r="D7554"/>
      <c r="E7554"/>
      <c r="F7554"/>
      <c r="G7554"/>
      <c r="H7554"/>
      <c r="I7554"/>
      <c r="J7554"/>
      <c r="K7554"/>
      <c r="L7554"/>
      <c r="M7554"/>
      <c r="N7554"/>
      <c r="O7554"/>
      <c r="S7554"/>
      <c r="T7554"/>
      <c r="U7554"/>
      <c r="V7554"/>
      <c r="Y7554"/>
      <c r="Z7554"/>
      <c r="AA7554"/>
      <c r="AB7554"/>
      <c r="AC7554"/>
      <c r="AD7554"/>
      <c r="AE7554"/>
      <c r="AF7554"/>
      <c r="AG7554"/>
      <c r="AH7554"/>
      <c r="AI7554"/>
      <c r="AJ7554"/>
      <c r="AK7554"/>
      <c r="AL7554"/>
    </row>
    <row r="7555" spans="3:38" ht="15" customHeight="1" x14ac:dyDescent="0.35">
      <c r="C7555"/>
      <c r="D7555"/>
      <c r="E7555"/>
      <c r="F7555"/>
      <c r="G7555"/>
      <c r="H7555"/>
      <c r="I7555"/>
      <c r="J7555"/>
      <c r="K7555"/>
      <c r="L7555"/>
      <c r="M7555"/>
      <c r="N7555"/>
      <c r="O7555"/>
      <c r="S7555"/>
      <c r="T7555"/>
      <c r="U7555"/>
      <c r="V7555"/>
      <c r="Y7555"/>
      <c r="Z7555"/>
      <c r="AA7555"/>
      <c r="AB7555"/>
      <c r="AC7555"/>
      <c r="AD7555"/>
      <c r="AE7555"/>
      <c r="AF7555"/>
      <c r="AG7555"/>
      <c r="AH7555"/>
      <c r="AI7555"/>
      <c r="AJ7555"/>
      <c r="AK7555"/>
      <c r="AL7555"/>
    </row>
    <row r="7556" spans="3:38" ht="15" customHeight="1" x14ac:dyDescent="0.35">
      <c r="C7556"/>
      <c r="D7556"/>
      <c r="E7556"/>
      <c r="F7556"/>
      <c r="G7556"/>
      <c r="H7556"/>
      <c r="I7556"/>
      <c r="J7556"/>
      <c r="K7556"/>
      <c r="L7556"/>
      <c r="M7556"/>
      <c r="N7556"/>
      <c r="O7556"/>
      <c r="S7556"/>
      <c r="T7556"/>
      <c r="U7556"/>
      <c r="V7556"/>
      <c r="Y7556"/>
      <c r="Z7556"/>
      <c r="AA7556"/>
      <c r="AB7556"/>
      <c r="AC7556"/>
      <c r="AD7556"/>
      <c r="AE7556"/>
      <c r="AF7556"/>
      <c r="AG7556"/>
      <c r="AH7556"/>
      <c r="AI7556"/>
      <c r="AJ7556"/>
      <c r="AK7556"/>
      <c r="AL7556"/>
    </row>
    <row r="7557" spans="3:38" ht="15" customHeight="1" x14ac:dyDescent="0.35">
      <c r="C7557"/>
      <c r="D7557"/>
      <c r="E7557"/>
      <c r="F7557"/>
      <c r="G7557"/>
      <c r="H7557"/>
      <c r="I7557"/>
      <c r="J7557"/>
      <c r="K7557"/>
      <c r="L7557"/>
      <c r="M7557"/>
      <c r="N7557"/>
      <c r="O7557"/>
      <c r="S7557"/>
      <c r="T7557"/>
      <c r="U7557"/>
      <c r="V7557"/>
      <c r="Y7557"/>
      <c r="Z7557"/>
      <c r="AA7557"/>
      <c r="AB7557"/>
      <c r="AC7557"/>
      <c r="AD7557"/>
      <c r="AE7557"/>
      <c r="AF7557"/>
      <c r="AG7557"/>
      <c r="AH7557"/>
      <c r="AI7557"/>
      <c r="AJ7557"/>
      <c r="AK7557"/>
      <c r="AL7557"/>
    </row>
    <row r="7558" spans="3:38" ht="15" customHeight="1" x14ac:dyDescent="0.35">
      <c r="C7558"/>
      <c r="D7558"/>
      <c r="E7558"/>
      <c r="F7558"/>
      <c r="G7558"/>
      <c r="H7558"/>
      <c r="I7558"/>
      <c r="J7558"/>
      <c r="K7558"/>
      <c r="L7558"/>
      <c r="M7558"/>
      <c r="N7558"/>
      <c r="O7558"/>
      <c r="S7558"/>
      <c r="T7558"/>
      <c r="U7558"/>
      <c r="V7558"/>
      <c r="Y7558"/>
      <c r="Z7558"/>
      <c r="AA7558"/>
      <c r="AB7558"/>
      <c r="AC7558"/>
      <c r="AD7558"/>
      <c r="AE7558"/>
      <c r="AF7558"/>
      <c r="AG7558"/>
      <c r="AH7558"/>
      <c r="AI7558"/>
      <c r="AJ7558"/>
      <c r="AK7558"/>
      <c r="AL7558"/>
    </row>
    <row r="7559" spans="3:38" ht="15" customHeight="1" x14ac:dyDescent="0.35">
      <c r="C7559"/>
      <c r="D7559"/>
      <c r="E7559"/>
      <c r="F7559"/>
      <c r="G7559"/>
      <c r="H7559"/>
      <c r="I7559"/>
      <c r="J7559"/>
      <c r="K7559"/>
      <c r="L7559"/>
      <c r="M7559"/>
      <c r="N7559"/>
      <c r="O7559"/>
      <c r="S7559"/>
      <c r="T7559"/>
      <c r="U7559"/>
      <c r="V7559"/>
      <c r="Y7559"/>
      <c r="Z7559"/>
      <c r="AA7559"/>
      <c r="AB7559"/>
      <c r="AC7559"/>
      <c r="AD7559"/>
      <c r="AE7559"/>
      <c r="AF7559"/>
      <c r="AG7559"/>
      <c r="AH7559"/>
      <c r="AI7559"/>
      <c r="AJ7559"/>
      <c r="AK7559"/>
      <c r="AL7559"/>
    </row>
    <row r="7560" spans="3:38" ht="15" customHeight="1" x14ac:dyDescent="0.35">
      <c r="C7560"/>
      <c r="D7560"/>
      <c r="E7560"/>
      <c r="F7560"/>
      <c r="G7560"/>
      <c r="H7560"/>
      <c r="I7560"/>
      <c r="J7560"/>
      <c r="K7560"/>
      <c r="L7560"/>
      <c r="M7560"/>
      <c r="N7560"/>
      <c r="O7560"/>
      <c r="S7560"/>
      <c r="T7560"/>
      <c r="U7560"/>
      <c r="V7560"/>
      <c r="Y7560"/>
      <c r="Z7560"/>
      <c r="AA7560"/>
      <c r="AB7560"/>
      <c r="AC7560"/>
      <c r="AD7560"/>
      <c r="AE7560"/>
      <c r="AF7560"/>
      <c r="AG7560"/>
      <c r="AH7560"/>
      <c r="AI7560"/>
      <c r="AJ7560"/>
      <c r="AK7560"/>
      <c r="AL7560"/>
    </row>
    <row r="7561" spans="3:38" ht="15" customHeight="1" x14ac:dyDescent="0.35">
      <c r="C7561"/>
      <c r="D7561"/>
      <c r="E7561"/>
      <c r="F7561"/>
      <c r="G7561"/>
      <c r="H7561"/>
      <c r="I7561"/>
      <c r="J7561"/>
      <c r="K7561"/>
      <c r="L7561"/>
      <c r="M7561"/>
      <c r="N7561"/>
      <c r="O7561"/>
      <c r="S7561"/>
      <c r="T7561"/>
      <c r="U7561"/>
      <c r="V7561"/>
      <c r="Y7561"/>
      <c r="Z7561"/>
      <c r="AA7561"/>
      <c r="AB7561"/>
      <c r="AC7561"/>
      <c r="AD7561"/>
      <c r="AE7561"/>
      <c r="AF7561"/>
      <c r="AG7561"/>
      <c r="AH7561"/>
      <c r="AI7561"/>
      <c r="AJ7561"/>
      <c r="AK7561"/>
      <c r="AL7561"/>
    </row>
    <row r="7562" spans="3:38" ht="15" customHeight="1" x14ac:dyDescent="0.35">
      <c r="C7562"/>
      <c r="D7562"/>
      <c r="E7562"/>
      <c r="F7562"/>
      <c r="G7562"/>
      <c r="H7562"/>
      <c r="I7562"/>
      <c r="J7562"/>
      <c r="K7562"/>
      <c r="L7562"/>
      <c r="M7562"/>
      <c r="N7562"/>
      <c r="O7562"/>
      <c r="S7562"/>
      <c r="T7562"/>
      <c r="U7562"/>
      <c r="V7562"/>
      <c r="Y7562"/>
      <c r="Z7562"/>
      <c r="AA7562"/>
      <c r="AB7562"/>
      <c r="AC7562"/>
      <c r="AD7562"/>
      <c r="AE7562"/>
      <c r="AF7562"/>
      <c r="AG7562"/>
      <c r="AH7562"/>
      <c r="AI7562"/>
      <c r="AJ7562"/>
      <c r="AK7562"/>
      <c r="AL7562"/>
    </row>
    <row r="7563" spans="3:38" ht="15" customHeight="1" x14ac:dyDescent="0.35">
      <c r="C7563"/>
      <c r="D7563"/>
      <c r="E7563"/>
      <c r="F7563"/>
      <c r="G7563"/>
      <c r="H7563"/>
      <c r="I7563"/>
      <c r="J7563"/>
      <c r="K7563"/>
      <c r="L7563"/>
      <c r="M7563"/>
      <c r="N7563"/>
      <c r="O7563"/>
      <c r="S7563"/>
      <c r="T7563"/>
      <c r="U7563"/>
      <c r="V7563"/>
      <c r="Y7563"/>
      <c r="Z7563"/>
      <c r="AA7563"/>
      <c r="AB7563"/>
      <c r="AC7563"/>
      <c r="AD7563"/>
      <c r="AE7563"/>
      <c r="AF7563"/>
      <c r="AG7563"/>
      <c r="AH7563"/>
      <c r="AI7563"/>
      <c r="AJ7563"/>
      <c r="AK7563"/>
      <c r="AL7563"/>
    </row>
    <row r="7564" spans="3:38" ht="15" customHeight="1" x14ac:dyDescent="0.35">
      <c r="C7564"/>
      <c r="D7564"/>
      <c r="E7564"/>
      <c r="F7564"/>
      <c r="G7564"/>
      <c r="H7564"/>
      <c r="I7564"/>
      <c r="J7564"/>
      <c r="K7564"/>
      <c r="L7564"/>
      <c r="M7564"/>
      <c r="N7564"/>
      <c r="O7564"/>
      <c r="S7564"/>
      <c r="T7564"/>
      <c r="U7564"/>
      <c r="V7564"/>
      <c r="Y7564"/>
      <c r="Z7564"/>
      <c r="AA7564"/>
      <c r="AB7564"/>
      <c r="AC7564"/>
      <c r="AD7564"/>
      <c r="AE7564"/>
      <c r="AF7564"/>
      <c r="AG7564"/>
      <c r="AH7564"/>
      <c r="AI7564"/>
      <c r="AJ7564"/>
      <c r="AK7564"/>
      <c r="AL7564"/>
    </row>
    <row r="7565" spans="3:38" ht="15" customHeight="1" x14ac:dyDescent="0.35">
      <c r="C7565"/>
      <c r="D7565"/>
      <c r="E7565"/>
      <c r="F7565"/>
      <c r="G7565"/>
      <c r="H7565"/>
      <c r="I7565"/>
      <c r="J7565"/>
      <c r="K7565"/>
      <c r="L7565"/>
      <c r="M7565"/>
      <c r="N7565"/>
      <c r="O7565"/>
      <c r="S7565"/>
      <c r="T7565"/>
      <c r="U7565"/>
      <c r="V7565"/>
      <c r="Y7565"/>
      <c r="Z7565"/>
      <c r="AA7565"/>
      <c r="AB7565"/>
      <c r="AC7565"/>
      <c r="AD7565"/>
      <c r="AE7565"/>
      <c r="AF7565"/>
      <c r="AG7565"/>
      <c r="AH7565"/>
      <c r="AI7565"/>
      <c r="AJ7565"/>
      <c r="AK7565"/>
      <c r="AL7565"/>
    </row>
    <row r="7566" spans="3:38" ht="15" customHeight="1" x14ac:dyDescent="0.35">
      <c r="C7566"/>
      <c r="D7566"/>
      <c r="E7566"/>
      <c r="F7566"/>
      <c r="G7566"/>
      <c r="H7566"/>
      <c r="I7566"/>
      <c r="J7566"/>
      <c r="K7566"/>
      <c r="L7566"/>
      <c r="M7566"/>
      <c r="N7566"/>
      <c r="O7566"/>
      <c r="S7566"/>
      <c r="T7566"/>
      <c r="U7566"/>
      <c r="V7566"/>
      <c r="Y7566"/>
      <c r="Z7566"/>
      <c r="AA7566"/>
      <c r="AB7566"/>
      <c r="AC7566"/>
      <c r="AD7566"/>
      <c r="AE7566"/>
      <c r="AF7566"/>
      <c r="AG7566"/>
      <c r="AH7566"/>
      <c r="AI7566"/>
      <c r="AJ7566"/>
      <c r="AK7566"/>
      <c r="AL7566"/>
    </row>
    <row r="7567" spans="3:38" ht="15" customHeight="1" x14ac:dyDescent="0.35">
      <c r="C7567"/>
      <c r="D7567"/>
      <c r="E7567"/>
      <c r="F7567"/>
      <c r="G7567"/>
      <c r="H7567"/>
      <c r="I7567"/>
      <c r="J7567"/>
      <c r="K7567"/>
      <c r="L7567"/>
      <c r="M7567"/>
      <c r="N7567"/>
      <c r="O7567"/>
      <c r="S7567"/>
      <c r="T7567"/>
      <c r="U7567"/>
      <c r="V7567"/>
      <c r="Y7567"/>
      <c r="Z7567"/>
      <c r="AA7567"/>
      <c r="AB7567"/>
      <c r="AC7567"/>
      <c r="AD7567"/>
      <c r="AE7567"/>
      <c r="AF7567"/>
      <c r="AG7567"/>
      <c r="AH7567"/>
      <c r="AI7567"/>
      <c r="AJ7567"/>
      <c r="AK7567"/>
      <c r="AL7567"/>
    </row>
    <row r="7568" spans="3:38" ht="15" customHeight="1" x14ac:dyDescent="0.35">
      <c r="C7568"/>
      <c r="D7568"/>
      <c r="E7568"/>
      <c r="F7568"/>
      <c r="G7568"/>
      <c r="H7568"/>
      <c r="I7568"/>
      <c r="J7568"/>
      <c r="K7568"/>
      <c r="L7568"/>
      <c r="M7568"/>
      <c r="N7568"/>
      <c r="O7568"/>
      <c r="S7568"/>
      <c r="T7568"/>
      <c r="U7568"/>
      <c r="V7568"/>
      <c r="Y7568"/>
      <c r="Z7568"/>
      <c r="AA7568"/>
      <c r="AB7568"/>
      <c r="AC7568"/>
      <c r="AD7568"/>
      <c r="AE7568"/>
      <c r="AF7568"/>
      <c r="AG7568"/>
      <c r="AH7568"/>
      <c r="AI7568"/>
      <c r="AJ7568"/>
      <c r="AK7568"/>
      <c r="AL7568"/>
    </row>
    <row r="7569" spans="3:38" ht="15" customHeight="1" x14ac:dyDescent="0.35">
      <c r="C7569"/>
      <c r="D7569"/>
      <c r="E7569"/>
      <c r="F7569"/>
      <c r="G7569"/>
      <c r="H7569"/>
      <c r="I7569"/>
      <c r="J7569"/>
      <c r="K7569"/>
      <c r="L7569"/>
      <c r="M7569"/>
      <c r="N7569"/>
      <c r="O7569"/>
      <c r="S7569"/>
      <c r="T7569"/>
      <c r="U7569"/>
      <c r="V7569"/>
      <c r="Y7569"/>
      <c r="Z7569"/>
      <c r="AA7569"/>
      <c r="AB7569"/>
      <c r="AC7569"/>
      <c r="AD7569"/>
      <c r="AE7569"/>
      <c r="AF7569"/>
      <c r="AG7569"/>
      <c r="AH7569"/>
      <c r="AI7569"/>
      <c r="AJ7569"/>
      <c r="AK7569"/>
      <c r="AL7569"/>
    </row>
    <row r="7570" spans="3:38" ht="15" customHeight="1" x14ac:dyDescent="0.35">
      <c r="C7570"/>
      <c r="D7570"/>
      <c r="E7570"/>
      <c r="F7570"/>
      <c r="G7570"/>
      <c r="H7570"/>
      <c r="I7570"/>
      <c r="J7570"/>
      <c r="K7570"/>
      <c r="L7570"/>
      <c r="M7570"/>
      <c r="N7570"/>
      <c r="O7570"/>
      <c r="S7570"/>
      <c r="T7570"/>
      <c r="U7570"/>
      <c r="V7570"/>
      <c r="Y7570"/>
      <c r="Z7570"/>
      <c r="AA7570"/>
      <c r="AB7570"/>
      <c r="AC7570"/>
      <c r="AD7570"/>
      <c r="AE7570"/>
      <c r="AF7570"/>
      <c r="AG7570"/>
      <c r="AH7570"/>
      <c r="AI7570"/>
      <c r="AJ7570"/>
      <c r="AK7570"/>
      <c r="AL7570"/>
    </row>
    <row r="7571" spans="3:38" ht="15" customHeight="1" x14ac:dyDescent="0.35">
      <c r="C7571"/>
      <c r="D7571"/>
      <c r="E7571"/>
      <c r="F7571"/>
      <c r="G7571"/>
      <c r="H7571"/>
      <c r="I7571"/>
      <c r="J7571"/>
      <c r="K7571"/>
      <c r="L7571"/>
      <c r="M7571"/>
      <c r="N7571"/>
      <c r="O7571"/>
      <c r="S7571"/>
      <c r="T7571"/>
      <c r="U7571"/>
      <c r="V7571"/>
      <c r="Y7571"/>
      <c r="Z7571"/>
      <c r="AA7571"/>
      <c r="AB7571"/>
      <c r="AC7571"/>
      <c r="AD7571"/>
      <c r="AE7571"/>
      <c r="AF7571"/>
      <c r="AG7571"/>
      <c r="AH7571"/>
      <c r="AI7571"/>
      <c r="AJ7571"/>
      <c r="AK7571"/>
      <c r="AL7571"/>
    </row>
    <row r="7572" spans="3:38" ht="15" customHeight="1" x14ac:dyDescent="0.35">
      <c r="C7572"/>
      <c r="D7572"/>
      <c r="E7572"/>
      <c r="F7572"/>
      <c r="G7572"/>
      <c r="H7572"/>
      <c r="I7572"/>
      <c r="J7572"/>
      <c r="K7572"/>
      <c r="L7572"/>
      <c r="M7572"/>
      <c r="N7572"/>
      <c r="O7572"/>
      <c r="S7572"/>
      <c r="T7572"/>
      <c r="U7572"/>
      <c r="V7572"/>
      <c r="Y7572"/>
      <c r="Z7572"/>
      <c r="AA7572"/>
      <c r="AB7572"/>
      <c r="AC7572"/>
      <c r="AD7572"/>
      <c r="AE7572"/>
      <c r="AF7572"/>
      <c r="AG7572"/>
      <c r="AH7572"/>
      <c r="AI7572"/>
      <c r="AJ7572"/>
      <c r="AK7572"/>
      <c r="AL7572"/>
    </row>
    <row r="7573" spans="3:38" ht="15" customHeight="1" x14ac:dyDescent="0.35">
      <c r="C7573"/>
      <c r="D7573"/>
      <c r="E7573"/>
      <c r="F7573"/>
      <c r="G7573"/>
      <c r="H7573"/>
      <c r="I7573"/>
      <c r="J7573"/>
      <c r="K7573"/>
      <c r="L7573"/>
      <c r="M7573"/>
      <c r="N7573"/>
      <c r="O7573"/>
      <c r="S7573"/>
      <c r="T7573"/>
      <c r="U7573"/>
      <c r="V7573"/>
      <c r="Y7573"/>
      <c r="Z7573"/>
      <c r="AA7573"/>
      <c r="AB7573"/>
      <c r="AC7573"/>
      <c r="AD7573"/>
      <c r="AE7573"/>
      <c r="AF7573"/>
      <c r="AG7573"/>
      <c r="AH7573"/>
      <c r="AI7573"/>
      <c r="AJ7573"/>
      <c r="AK7573"/>
      <c r="AL7573"/>
    </row>
    <row r="7574" spans="3:38" ht="15" customHeight="1" x14ac:dyDescent="0.35">
      <c r="C7574"/>
      <c r="D7574"/>
      <c r="E7574"/>
      <c r="F7574"/>
      <c r="G7574"/>
      <c r="H7574"/>
      <c r="I7574"/>
      <c r="J7574"/>
      <c r="K7574"/>
      <c r="L7574"/>
      <c r="M7574"/>
      <c r="N7574"/>
      <c r="O7574"/>
      <c r="S7574"/>
      <c r="T7574"/>
      <c r="U7574"/>
      <c r="V7574"/>
      <c r="Y7574"/>
      <c r="Z7574"/>
      <c r="AA7574"/>
      <c r="AB7574"/>
      <c r="AC7574"/>
      <c r="AD7574"/>
      <c r="AE7574"/>
      <c r="AF7574"/>
      <c r="AG7574"/>
      <c r="AH7574"/>
      <c r="AI7574"/>
      <c r="AJ7574"/>
      <c r="AK7574"/>
      <c r="AL7574"/>
    </row>
    <row r="7575" spans="3:38" ht="15" customHeight="1" x14ac:dyDescent="0.35">
      <c r="C7575"/>
      <c r="D7575"/>
      <c r="E7575"/>
      <c r="F7575"/>
      <c r="G7575"/>
      <c r="H7575"/>
      <c r="I7575"/>
      <c r="J7575"/>
      <c r="K7575"/>
      <c r="L7575"/>
      <c r="M7575"/>
      <c r="N7575"/>
      <c r="O7575"/>
      <c r="S7575"/>
      <c r="T7575"/>
      <c r="U7575"/>
      <c r="V7575"/>
      <c r="Y7575"/>
      <c r="Z7575"/>
      <c r="AA7575"/>
      <c r="AB7575"/>
      <c r="AC7575"/>
      <c r="AD7575"/>
      <c r="AE7575"/>
      <c r="AF7575"/>
      <c r="AG7575"/>
      <c r="AH7575"/>
      <c r="AI7575"/>
      <c r="AJ7575"/>
      <c r="AK7575"/>
      <c r="AL7575"/>
    </row>
    <row r="7576" spans="3:38" ht="15" customHeight="1" x14ac:dyDescent="0.35">
      <c r="C7576"/>
      <c r="D7576"/>
      <c r="E7576"/>
      <c r="F7576"/>
      <c r="G7576"/>
      <c r="H7576"/>
      <c r="I7576"/>
      <c r="J7576"/>
      <c r="K7576"/>
      <c r="L7576"/>
      <c r="M7576"/>
      <c r="N7576"/>
      <c r="O7576"/>
      <c r="S7576"/>
      <c r="T7576"/>
      <c r="U7576"/>
      <c r="V7576"/>
      <c r="Y7576"/>
      <c r="Z7576"/>
      <c r="AA7576"/>
      <c r="AB7576"/>
      <c r="AC7576"/>
      <c r="AD7576"/>
      <c r="AE7576"/>
      <c r="AF7576"/>
      <c r="AG7576"/>
      <c r="AH7576"/>
      <c r="AI7576"/>
      <c r="AJ7576"/>
      <c r="AK7576"/>
      <c r="AL7576"/>
    </row>
    <row r="7577" spans="3:38" ht="15" customHeight="1" x14ac:dyDescent="0.35">
      <c r="C7577"/>
      <c r="D7577"/>
      <c r="E7577"/>
      <c r="F7577"/>
      <c r="G7577"/>
      <c r="H7577"/>
      <c r="I7577"/>
      <c r="J7577"/>
      <c r="K7577"/>
      <c r="L7577"/>
      <c r="M7577"/>
      <c r="N7577"/>
      <c r="O7577"/>
      <c r="S7577"/>
      <c r="T7577"/>
      <c r="U7577"/>
      <c r="V7577"/>
      <c r="Y7577"/>
      <c r="Z7577"/>
      <c r="AA7577"/>
      <c r="AB7577"/>
      <c r="AC7577"/>
      <c r="AD7577"/>
      <c r="AE7577"/>
      <c r="AF7577"/>
      <c r="AG7577"/>
      <c r="AH7577"/>
      <c r="AI7577"/>
      <c r="AJ7577"/>
      <c r="AK7577"/>
      <c r="AL7577"/>
    </row>
    <row r="7578" spans="3:38" ht="15" customHeight="1" x14ac:dyDescent="0.35">
      <c r="C7578"/>
      <c r="D7578"/>
      <c r="E7578"/>
      <c r="F7578"/>
      <c r="G7578"/>
      <c r="H7578"/>
      <c r="I7578"/>
      <c r="J7578"/>
      <c r="K7578"/>
      <c r="L7578"/>
      <c r="M7578"/>
      <c r="N7578"/>
      <c r="O7578"/>
      <c r="S7578"/>
      <c r="T7578"/>
      <c r="U7578"/>
      <c r="V7578"/>
      <c r="Y7578"/>
      <c r="Z7578"/>
      <c r="AA7578"/>
      <c r="AB7578"/>
      <c r="AC7578"/>
      <c r="AD7578"/>
      <c r="AE7578"/>
      <c r="AF7578"/>
      <c r="AG7578"/>
      <c r="AH7578"/>
      <c r="AI7578"/>
      <c r="AJ7578"/>
      <c r="AK7578"/>
      <c r="AL7578"/>
    </row>
    <row r="7579" spans="3:38" ht="15" customHeight="1" x14ac:dyDescent="0.35">
      <c r="C7579"/>
      <c r="D7579"/>
      <c r="E7579"/>
      <c r="F7579"/>
      <c r="G7579"/>
      <c r="H7579"/>
      <c r="I7579"/>
      <c r="J7579"/>
      <c r="K7579"/>
      <c r="L7579"/>
      <c r="M7579"/>
      <c r="N7579"/>
      <c r="O7579"/>
      <c r="S7579"/>
      <c r="T7579"/>
      <c r="U7579"/>
      <c r="V7579"/>
      <c r="Y7579"/>
      <c r="Z7579"/>
      <c r="AA7579"/>
      <c r="AB7579"/>
      <c r="AC7579"/>
      <c r="AD7579"/>
      <c r="AE7579"/>
      <c r="AF7579"/>
      <c r="AG7579"/>
      <c r="AH7579"/>
      <c r="AI7579"/>
      <c r="AJ7579"/>
      <c r="AK7579"/>
      <c r="AL7579"/>
    </row>
    <row r="7580" spans="3:38" ht="15" customHeight="1" x14ac:dyDescent="0.35">
      <c r="C7580"/>
      <c r="D7580"/>
      <c r="E7580"/>
      <c r="F7580"/>
      <c r="G7580"/>
      <c r="H7580"/>
      <c r="I7580"/>
      <c r="J7580"/>
      <c r="K7580"/>
      <c r="L7580"/>
      <c r="M7580"/>
      <c r="N7580"/>
      <c r="O7580"/>
      <c r="S7580"/>
      <c r="T7580"/>
      <c r="U7580"/>
      <c r="V7580"/>
      <c r="Y7580"/>
      <c r="Z7580"/>
      <c r="AA7580"/>
      <c r="AB7580"/>
      <c r="AC7580"/>
      <c r="AD7580"/>
      <c r="AE7580"/>
      <c r="AF7580"/>
      <c r="AG7580"/>
      <c r="AH7580"/>
      <c r="AI7580"/>
      <c r="AJ7580"/>
      <c r="AK7580"/>
      <c r="AL7580"/>
    </row>
    <row r="7581" spans="3:38" ht="15" customHeight="1" x14ac:dyDescent="0.35">
      <c r="C7581"/>
      <c r="D7581"/>
      <c r="E7581"/>
      <c r="F7581"/>
      <c r="G7581"/>
      <c r="H7581"/>
      <c r="I7581"/>
      <c r="J7581"/>
      <c r="K7581"/>
      <c r="L7581"/>
      <c r="M7581"/>
      <c r="N7581"/>
      <c r="O7581"/>
      <c r="S7581"/>
      <c r="T7581"/>
      <c r="U7581"/>
      <c r="V7581"/>
      <c r="Y7581"/>
      <c r="Z7581"/>
      <c r="AA7581"/>
      <c r="AB7581"/>
      <c r="AC7581"/>
      <c r="AD7581"/>
      <c r="AE7581"/>
      <c r="AF7581"/>
      <c r="AG7581"/>
      <c r="AH7581"/>
      <c r="AI7581"/>
      <c r="AJ7581"/>
      <c r="AK7581"/>
      <c r="AL7581"/>
    </row>
    <row r="7582" spans="3:38" ht="15" customHeight="1" x14ac:dyDescent="0.35">
      <c r="C7582"/>
      <c r="D7582"/>
      <c r="E7582"/>
      <c r="F7582"/>
      <c r="G7582"/>
      <c r="H7582"/>
      <c r="I7582"/>
      <c r="J7582"/>
      <c r="K7582"/>
      <c r="L7582"/>
      <c r="M7582"/>
      <c r="N7582"/>
      <c r="O7582"/>
      <c r="S7582"/>
      <c r="T7582"/>
      <c r="U7582"/>
      <c r="V7582"/>
      <c r="Y7582"/>
      <c r="Z7582"/>
      <c r="AA7582"/>
      <c r="AB7582"/>
      <c r="AC7582"/>
      <c r="AD7582"/>
      <c r="AE7582"/>
      <c r="AF7582"/>
      <c r="AG7582"/>
      <c r="AH7582"/>
      <c r="AI7582"/>
      <c r="AJ7582"/>
      <c r="AK7582"/>
      <c r="AL7582"/>
    </row>
    <row r="7583" spans="3:38" ht="15" customHeight="1" x14ac:dyDescent="0.35">
      <c r="C7583"/>
      <c r="D7583"/>
      <c r="E7583"/>
      <c r="F7583"/>
      <c r="G7583"/>
      <c r="H7583"/>
      <c r="I7583"/>
      <c r="J7583"/>
      <c r="K7583"/>
      <c r="L7583"/>
      <c r="M7583"/>
      <c r="N7583"/>
      <c r="O7583"/>
      <c r="S7583"/>
      <c r="T7583"/>
      <c r="U7583"/>
      <c r="V7583"/>
      <c r="Y7583"/>
      <c r="Z7583"/>
      <c r="AA7583"/>
      <c r="AB7583"/>
      <c r="AC7583"/>
      <c r="AD7583"/>
      <c r="AE7583"/>
      <c r="AF7583"/>
      <c r="AG7583"/>
      <c r="AH7583"/>
      <c r="AI7583"/>
      <c r="AJ7583"/>
      <c r="AK7583"/>
      <c r="AL7583"/>
    </row>
    <row r="7584" spans="3:38" ht="15" customHeight="1" x14ac:dyDescent="0.35">
      <c r="C7584"/>
      <c r="D7584"/>
      <c r="E7584"/>
      <c r="F7584"/>
      <c r="G7584"/>
      <c r="H7584"/>
      <c r="I7584"/>
      <c r="J7584"/>
      <c r="K7584"/>
      <c r="L7584"/>
      <c r="M7584"/>
      <c r="N7584"/>
      <c r="O7584"/>
      <c r="S7584"/>
      <c r="T7584"/>
      <c r="U7584"/>
      <c r="V7584"/>
      <c r="Y7584"/>
      <c r="Z7584"/>
      <c r="AA7584"/>
      <c r="AB7584"/>
      <c r="AC7584"/>
      <c r="AD7584"/>
      <c r="AE7584"/>
      <c r="AF7584"/>
      <c r="AG7584"/>
      <c r="AH7584"/>
      <c r="AI7584"/>
      <c r="AJ7584"/>
      <c r="AK7584"/>
      <c r="AL7584"/>
    </row>
    <row r="7585" spans="3:38" ht="15" customHeight="1" x14ac:dyDescent="0.35">
      <c r="C7585"/>
      <c r="D7585"/>
      <c r="E7585"/>
      <c r="F7585"/>
      <c r="G7585"/>
      <c r="H7585"/>
      <c r="I7585"/>
      <c r="J7585"/>
      <c r="K7585"/>
      <c r="L7585"/>
      <c r="M7585"/>
      <c r="N7585"/>
      <c r="O7585"/>
      <c r="S7585"/>
      <c r="T7585"/>
      <c r="U7585"/>
      <c r="V7585"/>
      <c r="Y7585"/>
      <c r="Z7585"/>
      <c r="AA7585"/>
      <c r="AB7585"/>
      <c r="AC7585"/>
      <c r="AD7585"/>
      <c r="AE7585"/>
      <c r="AF7585"/>
      <c r="AG7585"/>
      <c r="AH7585"/>
      <c r="AI7585"/>
      <c r="AJ7585"/>
      <c r="AK7585"/>
      <c r="AL7585"/>
    </row>
    <row r="7586" spans="3:38" ht="15" customHeight="1" x14ac:dyDescent="0.35">
      <c r="C7586"/>
      <c r="D7586"/>
      <c r="E7586"/>
      <c r="F7586"/>
      <c r="G7586"/>
      <c r="H7586"/>
      <c r="I7586"/>
      <c r="J7586"/>
      <c r="K7586"/>
      <c r="L7586"/>
      <c r="M7586"/>
      <c r="N7586"/>
      <c r="O7586"/>
      <c r="S7586"/>
      <c r="T7586"/>
      <c r="U7586"/>
      <c r="V7586"/>
      <c r="Y7586"/>
      <c r="Z7586"/>
      <c r="AA7586"/>
      <c r="AB7586"/>
      <c r="AC7586"/>
      <c r="AD7586"/>
      <c r="AE7586"/>
      <c r="AF7586"/>
      <c r="AG7586"/>
      <c r="AH7586"/>
      <c r="AI7586"/>
      <c r="AJ7586"/>
      <c r="AK7586"/>
      <c r="AL7586"/>
    </row>
    <row r="7587" spans="3:38" ht="15" customHeight="1" x14ac:dyDescent="0.35">
      <c r="C7587"/>
      <c r="D7587"/>
      <c r="E7587"/>
      <c r="F7587"/>
      <c r="G7587"/>
      <c r="H7587"/>
      <c r="I7587"/>
      <c r="J7587"/>
      <c r="K7587"/>
      <c r="L7587"/>
      <c r="M7587"/>
      <c r="N7587"/>
      <c r="O7587"/>
      <c r="S7587"/>
      <c r="T7587"/>
      <c r="U7587"/>
      <c r="V7587"/>
      <c r="Y7587"/>
      <c r="Z7587"/>
      <c r="AA7587"/>
      <c r="AB7587"/>
      <c r="AC7587"/>
      <c r="AD7587"/>
      <c r="AE7587"/>
      <c r="AF7587"/>
      <c r="AG7587"/>
      <c r="AH7587"/>
      <c r="AI7587"/>
      <c r="AJ7587"/>
      <c r="AK7587"/>
      <c r="AL7587"/>
    </row>
    <row r="7588" spans="3:38" ht="15" customHeight="1" x14ac:dyDescent="0.35">
      <c r="C7588"/>
      <c r="D7588"/>
      <c r="E7588"/>
      <c r="F7588"/>
      <c r="G7588"/>
      <c r="H7588"/>
      <c r="I7588"/>
      <c r="J7588"/>
      <c r="K7588"/>
      <c r="L7588"/>
      <c r="M7588"/>
      <c r="N7588"/>
      <c r="O7588"/>
      <c r="S7588"/>
      <c r="T7588"/>
      <c r="U7588"/>
      <c r="V7588"/>
      <c r="Y7588"/>
      <c r="Z7588"/>
      <c r="AA7588"/>
      <c r="AB7588"/>
      <c r="AC7588"/>
      <c r="AD7588"/>
      <c r="AE7588"/>
      <c r="AF7588"/>
      <c r="AG7588"/>
      <c r="AH7588"/>
      <c r="AI7588"/>
      <c r="AJ7588"/>
      <c r="AK7588"/>
      <c r="AL7588"/>
    </row>
    <row r="7589" spans="3:38" ht="15" customHeight="1" x14ac:dyDescent="0.35">
      <c r="C7589"/>
      <c r="D7589"/>
      <c r="E7589"/>
      <c r="F7589"/>
      <c r="G7589"/>
      <c r="H7589"/>
      <c r="I7589"/>
      <c r="J7589"/>
      <c r="K7589"/>
      <c r="L7589"/>
      <c r="M7589"/>
      <c r="N7589"/>
      <c r="O7589"/>
      <c r="S7589"/>
      <c r="T7589"/>
      <c r="U7589"/>
      <c r="V7589"/>
      <c r="Y7589"/>
      <c r="Z7589"/>
      <c r="AA7589"/>
      <c r="AB7589"/>
      <c r="AC7589"/>
      <c r="AD7589"/>
      <c r="AE7589"/>
      <c r="AF7589"/>
      <c r="AG7589"/>
      <c r="AH7589"/>
      <c r="AI7589"/>
      <c r="AJ7589"/>
      <c r="AK7589"/>
      <c r="AL7589"/>
    </row>
    <row r="7590" spans="3:38" ht="15" customHeight="1" x14ac:dyDescent="0.35">
      <c r="C7590"/>
      <c r="D7590"/>
      <c r="E7590"/>
      <c r="F7590"/>
      <c r="G7590"/>
      <c r="H7590"/>
      <c r="I7590"/>
      <c r="J7590"/>
      <c r="K7590"/>
      <c r="L7590"/>
      <c r="M7590"/>
      <c r="N7590"/>
      <c r="O7590"/>
      <c r="S7590"/>
      <c r="T7590"/>
      <c r="U7590"/>
      <c r="V7590"/>
      <c r="Y7590"/>
      <c r="Z7590"/>
      <c r="AA7590"/>
      <c r="AB7590"/>
      <c r="AC7590"/>
      <c r="AD7590"/>
      <c r="AE7590"/>
      <c r="AF7590"/>
      <c r="AG7590"/>
      <c r="AH7590"/>
      <c r="AI7590"/>
      <c r="AJ7590"/>
      <c r="AK7590"/>
      <c r="AL7590"/>
    </row>
    <row r="7591" spans="3:38" ht="15" customHeight="1" x14ac:dyDescent="0.35">
      <c r="C7591"/>
      <c r="D7591"/>
      <c r="E7591"/>
      <c r="F7591"/>
      <c r="G7591"/>
      <c r="H7591"/>
      <c r="I7591"/>
      <c r="J7591"/>
      <c r="K7591"/>
      <c r="L7591"/>
      <c r="M7591"/>
      <c r="N7591"/>
      <c r="O7591"/>
      <c r="S7591"/>
      <c r="T7591"/>
      <c r="U7591"/>
      <c r="V7591"/>
      <c r="Y7591"/>
      <c r="Z7591"/>
      <c r="AA7591"/>
      <c r="AB7591"/>
      <c r="AC7591"/>
      <c r="AD7591"/>
      <c r="AE7591"/>
      <c r="AF7591"/>
      <c r="AG7591"/>
      <c r="AH7591"/>
      <c r="AI7591"/>
      <c r="AJ7591"/>
      <c r="AK7591"/>
      <c r="AL7591"/>
    </row>
    <row r="7592" spans="3:38" ht="15" customHeight="1" x14ac:dyDescent="0.35">
      <c r="C7592"/>
      <c r="D7592"/>
      <c r="E7592"/>
      <c r="F7592"/>
      <c r="G7592"/>
      <c r="H7592"/>
      <c r="I7592"/>
      <c r="J7592"/>
      <c r="K7592"/>
      <c r="L7592"/>
      <c r="M7592"/>
      <c r="N7592"/>
      <c r="O7592"/>
      <c r="S7592"/>
      <c r="T7592"/>
      <c r="U7592"/>
      <c r="V7592"/>
      <c r="Y7592"/>
      <c r="Z7592"/>
      <c r="AA7592"/>
      <c r="AB7592"/>
      <c r="AC7592"/>
      <c r="AD7592"/>
      <c r="AE7592"/>
      <c r="AF7592"/>
      <c r="AG7592"/>
      <c r="AH7592"/>
      <c r="AI7592"/>
      <c r="AJ7592"/>
      <c r="AK7592"/>
      <c r="AL7592"/>
    </row>
    <row r="7593" spans="3:38" ht="15" customHeight="1" x14ac:dyDescent="0.35">
      <c r="C7593"/>
      <c r="D7593"/>
      <c r="E7593"/>
      <c r="F7593"/>
      <c r="G7593"/>
      <c r="H7593"/>
      <c r="I7593"/>
      <c r="J7593"/>
      <c r="K7593"/>
      <c r="L7593"/>
      <c r="M7593"/>
      <c r="N7593"/>
      <c r="O7593"/>
      <c r="S7593"/>
      <c r="T7593"/>
      <c r="U7593"/>
      <c r="V7593"/>
      <c r="Y7593"/>
      <c r="Z7593"/>
      <c r="AA7593"/>
      <c r="AB7593"/>
      <c r="AC7593"/>
      <c r="AD7593"/>
      <c r="AE7593"/>
      <c r="AF7593"/>
      <c r="AG7593"/>
      <c r="AH7593"/>
      <c r="AI7593"/>
      <c r="AJ7593"/>
      <c r="AK7593"/>
      <c r="AL7593"/>
    </row>
    <row r="7594" spans="3:38" ht="15" customHeight="1" x14ac:dyDescent="0.35">
      <c r="C7594"/>
      <c r="D7594"/>
      <c r="E7594"/>
      <c r="F7594"/>
      <c r="G7594"/>
      <c r="H7594"/>
      <c r="I7594"/>
      <c r="J7594"/>
      <c r="K7594"/>
      <c r="L7594"/>
      <c r="M7594"/>
      <c r="N7594"/>
      <c r="O7594"/>
      <c r="S7594"/>
      <c r="T7594"/>
      <c r="U7594"/>
      <c r="V7594"/>
      <c r="Y7594"/>
      <c r="Z7594"/>
      <c r="AA7594"/>
      <c r="AB7594"/>
      <c r="AC7594"/>
      <c r="AD7594"/>
      <c r="AE7594"/>
      <c r="AF7594"/>
      <c r="AG7594"/>
      <c r="AH7594"/>
      <c r="AI7594"/>
      <c r="AJ7594"/>
      <c r="AK7594"/>
      <c r="AL7594"/>
    </row>
    <row r="7595" spans="3:38" ht="15" customHeight="1" x14ac:dyDescent="0.35">
      <c r="C7595"/>
      <c r="D7595"/>
      <c r="E7595"/>
      <c r="F7595"/>
      <c r="G7595"/>
      <c r="H7595"/>
      <c r="I7595"/>
      <c r="J7595"/>
      <c r="K7595"/>
      <c r="L7595"/>
      <c r="M7595"/>
      <c r="N7595"/>
      <c r="O7595"/>
      <c r="S7595"/>
      <c r="T7595"/>
      <c r="U7595"/>
      <c r="V7595"/>
      <c r="Y7595"/>
      <c r="Z7595"/>
      <c r="AA7595"/>
      <c r="AB7595"/>
      <c r="AC7595"/>
      <c r="AD7595"/>
      <c r="AE7595"/>
      <c r="AF7595"/>
      <c r="AG7595"/>
      <c r="AH7595"/>
      <c r="AI7595"/>
      <c r="AJ7595"/>
      <c r="AK7595"/>
      <c r="AL7595"/>
    </row>
    <row r="7596" spans="3:38" ht="15" customHeight="1" x14ac:dyDescent="0.35">
      <c r="C7596"/>
      <c r="D7596"/>
      <c r="E7596"/>
      <c r="F7596"/>
      <c r="G7596"/>
      <c r="H7596"/>
      <c r="I7596"/>
      <c r="J7596"/>
      <c r="K7596"/>
      <c r="L7596"/>
      <c r="M7596"/>
      <c r="N7596"/>
      <c r="O7596"/>
      <c r="S7596"/>
      <c r="T7596"/>
      <c r="U7596"/>
      <c r="V7596"/>
      <c r="Y7596"/>
      <c r="Z7596"/>
      <c r="AA7596"/>
      <c r="AB7596"/>
      <c r="AC7596"/>
      <c r="AD7596"/>
      <c r="AE7596"/>
      <c r="AF7596"/>
      <c r="AG7596"/>
      <c r="AH7596"/>
      <c r="AI7596"/>
      <c r="AJ7596"/>
      <c r="AK7596"/>
      <c r="AL7596"/>
    </row>
    <row r="7597" spans="3:38" ht="15" customHeight="1" x14ac:dyDescent="0.35">
      <c r="C7597"/>
      <c r="D7597"/>
      <c r="E7597"/>
      <c r="F7597"/>
      <c r="G7597"/>
      <c r="H7597"/>
      <c r="I7597"/>
      <c r="J7597"/>
      <c r="K7597"/>
      <c r="L7597"/>
      <c r="M7597"/>
      <c r="N7597"/>
      <c r="O7597"/>
      <c r="S7597"/>
      <c r="T7597"/>
      <c r="U7597"/>
      <c r="V7597"/>
      <c r="Y7597"/>
      <c r="Z7597"/>
      <c r="AA7597"/>
      <c r="AB7597"/>
      <c r="AC7597"/>
      <c r="AD7597"/>
      <c r="AE7597"/>
      <c r="AF7597"/>
      <c r="AG7597"/>
      <c r="AH7597"/>
      <c r="AI7597"/>
      <c r="AJ7597"/>
      <c r="AK7597"/>
      <c r="AL7597"/>
    </row>
    <row r="7598" spans="3:38" ht="15" customHeight="1" x14ac:dyDescent="0.35">
      <c r="C7598"/>
      <c r="D7598"/>
      <c r="E7598"/>
      <c r="F7598"/>
      <c r="G7598"/>
      <c r="H7598"/>
      <c r="I7598"/>
      <c r="J7598"/>
      <c r="K7598"/>
      <c r="L7598"/>
      <c r="M7598"/>
      <c r="N7598"/>
      <c r="O7598"/>
      <c r="S7598"/>
      <c r="T7598"/>
      <c r="U7598"/>
      <c r="V7598"/>
      <c r="Y7598"/>
      <c r="Z7598"/>
      <c r="AA7598"/>
      <c r="AB7598"/>
      <c r="AC7598"/>
      <c r="AD7598"/>
      <c r="AE7598"/>
      <c r="AF7598"/>
      <c r="AG7598"/>
      <c r="AH7598"/>
      <c r="AI7598"/>
      <c r="AJ7598"/>
      <c r="AK7598"/>
      <c r="AL7598"/>
    </row>
    <row r="7599" spans="3:38" ht="15" customHeight="1" x14ac:dyDescent="0.35">
      <c r="C7599"/>
      <c r="D7599"/>
      <c r="E7599"/>
      <c r="F7599"/>
      <c r="G7599"/>
      <c r="H7599"/>
      <c r="I7599"/>
      <c r="J7599"/>
      <c r="K7599"/>
      <c r="L7599"/>
      <c r="M7599"/>
      <c r="N7599"/>
      <c r="O7599"/>
      <c r="S7599"/>
      <c r="T7599"/>
      <c r="U7599"/>
      <c r="V7599"/>
      <c r="Y7599"/>
      <c r="Z7599"/>
      <c r="AA7599"/>
      <c r="AB7599"/>
      <c r="AC7599"/>
      <c r="AD7599"/>
      <c r="AE7599"/>
      <c r="AF7599"/>
      <c r="AG7599"/>
      <c r="AH7599"/>
      <c r="AI7599"/>
      <c r="AJ7599"/>
      <c r="AK7599"/>
      <c r="AL7599"/>
    </row>
    <row r="7600" spans="3:38" ht="15" customHeight="1" x14ac:dyDescent="0.35">
      <c r="C7600"/>
      <c r="D7600"/>
      <c r="E7600"/>
      <c r="F7600"/>
      <c r="G7600"/>
      <c r="H7600"/>
      <c r="I7600"/>
      <c r="J7600"/>
      <c r="K7600"/>
      <c r="L7600"/>
      <c r="M7600"/>
      <c r="N7600"/>
      <c r="O7600"/>
      <c r="S7600"/>
      <c r="T7600"/>
      <c r="U7600"/>
      <c r="V7600"/>
      <c r="Y7600"/>
      <c r="Z7600"/>
      <c r="AA7600"/>
      <c r="AB7600"/>
      <c r="AC7600"/>
      <c r="AD7600"/>
      <c r="AE7600"/>
      <c r="AF7600"/>
      <c r="AG7600"/>
      <c r="AH7600"/>
      <c r="AI7600"/>
      <c r="AJ7600"/>
      <c r="AK7600"/>
      <c r="AL7600"/>
    </row>
    <row r="7601" spans="3:38" ht="15" customHeight="1" x14ac:dyDescent="0.35">
      <c r="C7601"/>
      <c r="D7601"/>
      <c r="E7601"/>
      <c r="F7601"/>
      <c r="G7601"/>
      <c r="H7601"/>
      <c r="I7601"/>
      <c r="J7601"/>
      <c r="K7601"/>
      <c r="L7601"/>
      <c r="M7601"/>
      <c r="N7601"/>
      <c r="O7601"/>
      <c r="S7601"/>
      <c r="T7601"/>
      <c r="U7601"/>
      <c r="V7601"/>
      <c r="Y7601"/>
      <c r="Z7601"/>
      <c r="AA7601"/>
      <c r="AB7601"/>
      <c r="AC7601"/>
      <c r="AD7601"/>
      <c r="AE7601"/>
      <c r="AF7601"/>
      <c r="AG7601"/>
      <c r="AH7601"/>
      <c r="AI7601"/>
      <c r="AJ7601"/>
      <c r="AK7601"/>
      <c r="AL7601"/>
    </row>
    <row r="7602" spans="3:38" ht="15" customHeight="1" x14ac:dyDescent="0.35">
      <c r="C7602"/>
      <c r="D7602"/>
      <c r="E7602"/>
      <c r="F7602"/>
      <c r="G7602"/>
      <c r="H7602"/>
      <c r="I7602"/>
      <c r="J7602"/>
      <c r="K7602"/>
      <c r="L7602"/>
      <c r="M7602"/>
      <c r="N7602"/>
      <c r="O7602"/>
      <c r="S7602"/>
      <c r="T7602"/>
      <c r="U7602"/>
      <c r="V7602"/>
      <c r="Y7602"/>
      <c r="Z7602"/>
      <c r="AA7602"/>
      <c r="AB7602"/>
      <c r="AC7602"/>
      <c r="AD7602"/>
      <c r="AE7602"/>
      <c r="AF7602"/>
      <c r="AG7602"/>
      <c r="AH7602"/>
      <c r="AI7602"/>
      <c r="AJ7602"/>
      <c r="AK7602"/>
      <c r="AL7602"/>
    </row>
    <row r="7603" spans="3:38" ht="15" customHeight="1" x14ac:dyDescent="0.35">
      <c r="C7603"/>
      <c r="D7603"/>
      <c r="E7603"/>
      <c r="F7603"/>
      <c r="G7603"/>
      <c r="H7603"/>
      <c r="I7603"/>
      <c r="J7603"/>
      <c r="K7603"/>
      <c r="L7603"/>
      <c r="M7603"/>
      <c r="N7603"/>
      <c r="O7603"/>
      <c r="S7603"/>
      <c r="T7603"/>
      <c r="U7603"/>
      <c r="V7603"/>
      <c r="Y7603"/>
      <c r="Z7603"/>
      <c r="AA7603"/>
      <c r="AB7603"/>
      <c r="AC7603"/>
      <c r="AD7603"/>
      <c r="AE7603"/>
      <c r="AF7603"/>
      <c r="AG7603"/>
      <c r="AH7603"/>
      <c r="AI7603"/>
      <c r="AJ7603"/>
      <c r="AK7603"/>
      <c r="AL7603"/>
    </row>
    <row r="7604" spans="3:38" ht="15" customHeight="1" x14ac:dyDescent="0.35">
      <c r="C7604"/>
      <c r="D7604"/>
      <c r="E7604"/>
      <c r="F7604"/>
      <c r="G7604"/>
      <c r="H7604"/>
      <c r="I7604"/>
      <c r="J7604"/>
      <c r="K7604"/>
      <c r="L7604"/>
      <c r="M7604"/>
      <c r="N7604"/>
      <c r="O7604"/>
      <c r="S7604"/>
      <c r="T7604"/>
      <c r="U7604"/>
      <c r="V7604"/>
      <c r="Y7604"/>
      <c r="Z7604"/>
      <c r="AA7604"/>
      <c r="AB7604"/>
      <c r="AC7604"/>
      <c r="AD7604"/>
      <c r="AE7604"/>
      <c r="AF7604"/>
      <c r="AG7604"/>
      <c r="AH7604"/>
      <c r="AI7604"/>
      <c r="AJ7604"/>
      <c r="AK7604"/>
      <c r="AL7604"/>
    </row>
    <row r="7605" spans="3:38" ht="15" customHeight="1" x14ac:dyDescent="0.35">
      <c r="C7605"/>
      <c r="D7605"/>
      <c r="E7605"/>
      <c r="F7605"/>
      <c r="G7605"/>
      <c r="H7605"/>
      <c r="I7605"/>
      <c r="J7605"/>
      <c r="K7605"/>
      <c r="L7605"/>
      <c r="M7605"/>
      <c r="N7605"/>
      <c r="O7605"/>
      <c r="S7605"/>
      <c r="T7605"/>
      <c r="U7605"/>
      <c r="V7605"/>
      <c r="Y7605"/>
      <c r="Z7605"/>
      <c r="AA7605"/>
      <c r="AB7605"/>
      <c r="AC7605"/>
      <c r="AD7605"/>
      <c r="AE7605"/>
      <c r="AF7605"/>
      <c r="AG7605"/>
      <c r="AH7605"/>
      <c r="AI7605"/>
      <c r="AJ7605"/>
      <c r="AK7605"/>
      <c r="AL7605"/>
    </row>
    <row r="7606" spans="3:38" ht="15" customHeight="1" x14ac:dyDescent="0.35">
      <c r="C7606"/>
      <c r="D7606"/>
      <c r="E7606"/>
      <c r="F7606"/>
      <c r="G7606"/>
      <c r="H7606"/>
      <c r="I7606"/>
      <c r="J7606"/>
      <c r="K7606"/>
      <c r="L7606"/>
      <c r="M7606"/>
      <c r="N7606"/>
      <c r="O7606"/>
      <c r="S7606"/>
      <c r="T7606"/>
      <c r="U7606"/>
      <c r="V7606"/>
      <c r="Y7606"/>
      <c r="Z7606"/>
      <c r="AA7606"/>
      <c r="AB7606"/>
      <c r="AC7606"/>
      <c r="AD7606"/>
      <c r="AE7606"/>
      <c r="AF7606"/>
      <c r="AG7606"/>
      <c r="AH7606"/>
      <c r="AI7606"/>
      <c r="AJ7606"/>
      <c r="AK7606"/>
      <c r="AL7606"/>
    </row>
    <row r="7607" spans="3:38" ht="15" customHeight="1" x14ac:dyDescent="0.35">
      <c r="C7607"/>
      <c r="D7607"/>
      <c r="E7607"/>
      <c r="F7607"/>
      <c r="G7607"/>
      <c r="H7607"/>
      <c r="I7607"/>
      <c r="J7607"/>
      <c r="K7607"/>
      <c r="L7607"/>
      <c r="M7607"/>
      <c r="N7607"/>
      <c r="O7607"/>
      <c r="S7607"/>
      <c r="T7607"/>
      <c r="U7607"/>
      <c r="V7607"/>
      <c r="Y7607"/>
      <c r="Z7607"/>
      <c r="AA7607"/>
      <c r="AB7607"/>
      <c r="AC7607"/>
      <c r="AD7607"/>
      <c r="AE7607"/>
      <c r="AF7607"/>
      <c r="AG7607"/>
      <c r="AH7607"/>
      <c r="AI7607"/>
      <c r="AJ7607"/>
      <c r="AK7607"/>
      <c r="AL7607"/>
    </row>
    <row r="7608" spans="3:38" ht="15" customHeight="1" x14ac:dyDescent="0.35">
      <c r="C7608"/>
      <c r="D7608"/>
      <c r="E7608"/>
      <c r="F7608"/>
      <c r="G7608"/>
      <c r="H7608"/>
      <c r="I7608"/>
      <c r="J7608"/>
      <c r="K7608"/>
      <c r="L7608"/>
      <c r="M7608"/>
      <c r="N7608"/>
      <c r="O7608"/>
      <c r="S7608"/>
      <c r="T7608"/>
      <c r="U7608"/>
      <c r="V7608"/>
      <c r="Y7608"/>
      <c r="Z7608"/>
      <c r="AA7608"/>
      <c r="AB7608"/>
      <c r="AC7608"/>
      <c r="AD7608"/>
      <c r="AE7608"/>
      <c r="AF7608"/>
      <c r="AG7608"/>
      <c r="AH7608"/>
      <c r="AI7608"/>
      <c r="AJ7608"/>
      <c r="AK7608"/>
      <c r="AL7608"/>
    </row>
    <row r="7609" spans="3:38" ht="15" customHeight="1" x14ac:dyDescent="0.35">
      <c r="C7609"/>
      <c r="D7609"/>
      <c r="E7609"/>
      <c r="F7609"/>
      <c r="G7609"/>
      <c r="H7609"/>
      <c r="I7609"/>
      <c r="J7609"/>
      <c r="K7609"/>
      <c r="L7609"/>
      <c r="M7609"/>
      <c r="N7609"/>
      <c r="O7609"/>
      <c r="S7609"/>
      <c r="T7609"/>
      <c r="U7609"/>
      <c r="V7609"/>
      <c r="Y7609"/>
      <c r="Z7609"/>
      <c r="AA7609"/>
      <c r="AB7609"/>
      <c r="AC7609"/>
      <c r="AD7609"/>
      <c r="AE7609"/>
      <c r="AF7609"/>
      <c r="AG7609"/>
      <c r="AH7609"/>
      <c r="AI7609"/>
      <c r="AJ7609"/>
      <c r="AK7609"/>
      <c r="AL7609"/>
    </row>
    <row r="7610" spans="3:38" ht="15" customHeight="1" x14ac:dyDescent="0.35">
      <c r="C7610"/>
      <c r="D7610"/>
      <c r="E7610"/>
      <c r="F7610"/>
      <c r="G7610"/>
      <c r="H7610"/>
      <c r="I7610"/>
      <c r="J7610"/>
      <c r="K7610"/>
      <c r="L7610"/>
      <c r="M7610"/>
      <c r="N7610"/>
      <c r="O7610"/>
      <c r="S7610"/>
      <c r="T7610"/>
      <c r="U7610"/>
      <c r="V7610"/>
      <c r="Y7610"/>
      <c r="Z7610"/>
      <c r="AA7610"/>
      <c r="AB7610"/>
      <c r="AC7610"/>
      <c r="AD7610"/>
      <c r="AE7610"/>
      <c r="AF7610"/>
      <c r="AG7610"/>
      <c r="AH7610"/>
      <c r="AI7610"/>
      <c r="AJ7610"/>
      <c r="AK7610"/>
      <c r="AL7610"/>
    </row>
    <row r="7611" spans="3:38" ht="15" customHeight="1" x14ac:dyDescent="0.35">
      <c r="C7611"/>
      <c r="D7611"/>
      <c r="E7611"/>
      <c r="F7611"/>
      <c r="G7611"/>
      <c r="H7611"/>
      <c r="I7611"/>
      <c r="J7611"/>
      <c r="K7611"/>
      <c r="L7611"/>
      <c r="M7611"/>
      <c r="N7611"/>
      <c r="O7611"/>
      <c r="S7611"/>
      <c r="T7611"/>
      <c r="U7611"/>
      <c r="V7611"/>
      <c r="Y7611"/>
      <c r="Z7611"/>
      <c r="AA7611"/>
      <c r="AB7611"/>
      <c r="AC7611"/>
      <c r="AD7611"/>
      <c r="AE7611"/>
      <c r="AF7611"/>
      <c r="AG7611"/>
      <c r="AH7611"/>
      <c r="AI7611"/>
      <c r="AJ7611"/>
      <c r="AK7611"/>
      <c r="AL7611"/>
    </row>
    <row r="7612" spans="3:38" ht="15" customHeight="1" x14ac:dyDescent="0.35">
      <c r="C7612"/>
      <c r="D7612"/>
      <c r="E7612"/>
      <c r="F7612"/>
      <c r="G7612"/>
      <c r="H7612"/>
      <c r="I7612"/>
      <c r="J7612"/>
      <c r="K7612"/>
      <c r="L7612"/>
      <c r="M7612"/>
      <c r="N7612"/>
      <c r="O7612"/>
      <c r="S7612"/>
      <c r="T7612"/>
      <c r="U7612"/>
      <c r="V7612"/>
      <c r="Y7612"/>
      <c r="Z7612"/>
      <c r="AA7612"/>
      <c r="AB7612"/>
      <c r="AC7612"/>
      <c r="AD7612"/>
      <c r="AE7612"/>
      <c r="AF7612"/>
      <c r="AG7612"/>
      <c r="AH7612"/>
      <c r="AI7612"/>
      <c r="AJ7612"/>
      <c r="AK7612"/>
      <c r="AL7612"/>
    </row>
    <row r="7613" spans="3:38" ht="15" customHeight="1" x14ac:dyDescent="0.35">
      <c r="C7613"/>
      <c r="D7613"/>
      <c r="E7613"/>
      <c r="F7613"/>
      <c r="G7613"/>
      <c r="H7613"/>
      <c r="I7613"/>
      <c r="J7613"/>
      <c r="K7613"/>
      <c r="L7613"/>
      <c r="M7613"/>
      <c r="N7613"/>
      <c r="O7613"/>
      <c r="S7613"/>
      <c r="T7613"/>
      <c r="U7613"/>
      <c r="V7613"/>
      <c r="Y7613"/>
      <c r="Z7613"/>
      <c r="AA7613"/>
      <c r="AB7613"/>
      <c r="AC7613"/>
      <c r="AD7613"/>
      <c r="AE7613"/>
      <c r="AF7613"/>
      <c r="AG7613"/>
      <c r="AH7613"/>
      <c r="AI7613"/>
      <c r="AJ7613"/>
      <c r="AK7613"/>
      <c r="AL7613"/>
    </row>
    <row r="7614" spans="3:38" ht="15" customHeight="1" x14ac:dyDescent="0.35">
      <c r="C7614"/>
      <c r="D7614"/>
      <c r="E7614"/>
      <c r="F7614"/>
      <c r="G7614"/>
      <c r="H7614"/>
      <c r="I7614"/>
      <c r="J7614"/>
      <c r="K7614"/>
      <c r="L7614"/>
      <c r="M7614"/>
      <c r="N7614"/>
      <c r="O7614"/>
      <c r="S7614"/>
      <c r="T7614"/>
      <c r="U7614"/>
      <c r="V7614"/>
      <c r="Y7614"/>
      <c r="Z7614"/>
      <c r="AA7614"/>
      <c r="AB7614"/>
      <c r="AC7614"/>
      <c r="AD7614"/>
      <c r="AE7614"/>
      <c r="AF7614"/>
      <c r="AG7614"/>
      <c r="AH7614"/>
      <c r="AI7614"/>
      <c r="AJ7614"/>
      <c r="AK7614"/>
      <c r="AL7614"/>
    </row>
    <row r="7615" spans="3:38" ht="15" customHeight="1" x14ac:dyDescent="0.35">
      <c r="C7615"/>
      <c r="D7615"/>
      <c r="E7615"/>
      <c r="F7615"/>
      <c r="G7615"/>
      <c r="H7615"/>
      <c r="I7615"/>
      <c r="J7615"/>
      <c r="K7615"/>
      <c r="L7615"/>
      <c r="M7615"/>
      <c r="N7615"/>
      <c r="O7615"/>
      <c r="S7615"/>
      <c r="T7615"/>
      <c r="U7615"/>
      <c r="V7615"/>
      <c r="Y7615"/>
      <c r="Z7615"/>
      <c r="AA7615"/>
      <c r="AB7615"/>
      <c r="AC7615"/>
      <c r="AD7615"/>
      <c r="AE7615"/>
      <c r="AF7615"/>
      <c r="AG7615"/>
      <c r="AH7615"/>
      <c r="AI7615"/>
      <c r="AJ7615"/>
      <c r="AK7615"/>
      <c r="AL7615"/>
    </row>
    <row r="7616" spans="3:38" ht="15" customHeight="1" x14ac:dyDescent="0.35">
      <c r="C7616"/>
      <c r="D7616"/>
      <c r="E7616"/>
      <c r="F7616"/>
      <c r="G7616"/>
      <c r="H7616"/>
      <c r="I7616"/>
      <c r="J7616"/>
      <c r="K7616"/>
      <c r="L7616"/>
      <c r="M7616"/>
      <c r="N7616"/>
      <c r="O7616"/>
      <c r="S7616"/>
      <c r="T7616"/>
      <c r="U7616"/>
      <c r="V7616"/>
      <c r="Y7616"/>
      <c r="Z7616"/>
      <c r="AA7616"/>
      <c r="AB7616"/>
      <c r="AC7616"/>
      <c r="AD7616"/>
      <c r="AE7616"/>
      <c r="AF7616"/>
      <c r="AG7616"/>
      <c r="AH7616"/>
      <c r="AI7616"/>
      <c r="AJ7616"/>
      <c r="AK7616"/>
      <c r="AL7616"/>
    </row>
    <row r="7617" spans="3:38" ht="15" customHeight="1" x14ac:dyDescent="0.35">
      <c r="C7617"/>
      <c r="D7617"/>
      <c r="E7617"/>
      <c r="F7617"/>
      <c r="G7617"/>
      <c r="H7617"/>
      <c r="I7617"/>
      <c r="J7617"/>
      <c r="K7617"/>
      <c r="L7617"/>
      <c r="M7617"/>
      <c r="N7617"/>
      <c r="O7617"/>
      <c r="S7617"/>
      <c r="T7617"/>
      <c r="U7617"/>
      <c r="V7617"/>
      <c r="Y7617"/>
      <c r="Z7617"/>
      <c r="AA7617"/>
      <c r="AB7617"/>
      <c r="AC7617"/>
      <c r="AD7617"/>
      <c r="AE7617"/>
      <c r="AF7617"/>
      <c r="AG7617"/>
      <c r="AH7617"/>
      <c r="AI7617"/>
      <c r="AJ7617"/>
      <c r="AK7617"/>
      <c r="AL7617"/>
    </row>
    <row r="7618" spans="3:38" ht="15" customHeight="1" x14ac:dyDescent="0.35">
      <c r="C7618"/>
      <c r="D7618"/>
      <c r="E7618"/>
      <c r="F7618"/>
      <c r="G7618"/>
      <c r="H7618"/>
      <c r="I7618"/>
      <c r="J7618"/>
      <c r="K7618"/>
      <c r="L7618"/>
      <c r="M7618"/>
      <c r="N7618"/>
      <c r="O7618"/>
      <c r="S7618"/>
      <c r="T7618"/>
      <c r="U7618"/>
      <c r="V7618"/>
      <c r="Y7618"/>
      <c r="Z7618"/>
      <c r="AA7618"/>
      <c r="AB7618"/>
      <c r="AC7618"/>
      <c r="AD7618"/>
      <c r="AE7618"/>
      <c r="AF7618"/>
      <c r="AG7618"/>
      <c r="AH7618"/>
      <c r="AI7618"/>
      <c r="AJ7618"/>
      <c r="AK7618"/>
      <c r="AL7618"/>
    </row>
    <row r="7619" spans="3:38" ht="15" customHeight="1" x14ac:dyDescent="0.35">
      <c r="C7619"/>
      <c r="D7619"/>
      <c r="E7619"/>
      <c r="F7619"/>
      <c r="G7619"/>
      <c r="H7619"/>
      <c r="I7619"/>
      <c r="J7619"/>
      <c r="K7619"/>
      <c r="L7619"/>
      <c r="M7619"/>
      <c r="N7619"/>
      <c r="O7619"/>
      <c r="S7619"/>
      <c r="T7619"/>
      <c r="U7619"/>
      <c r="V7619"/>
      <c r="Y7619"/>
      <c r="Z7619"/>
      <c r="AA7619"/>
      <c r="AB7619"/>
      <c r="AC7619"/>
      <c r="AD7619"/>
      <c r="AE7619"/>
      <c r="AF7619"/>
      <c r="AG7619"/>
      <c r="AH7619"/>
      <c r="AI7619"/>
      <c r="AJ7619"/>
      <c r="AK7619"/>
      <c r="AL7619"/>
    </row>
    <row r="7620" spans="3:38" ht="15" customHeight="1" x14ac:dyDescent="0.35">
      <c r="C7620"/>
      <c r="D7620"/>
      <c r="E7620"/>
      <c r="F7620"/>
      <c r="G7620"/>
      <c r="H7620"/>
      <c r="I7620"/>
      <c r="J7620"/>
      <c r="K7620"/>
      <c r="L7620"/>
      <c r="M7620"/>
      <c r="N7620"/>
      <c r="O7620"/>
      <c r="S7620"/>
      <c r="T7620"/>
      <c r="U7620"/>
      <c r="V7620"/>
      <c r="Y7620"/>
      <c r="Z7620"/>
      <c r="AA7620"/>
      <c r="AB7620"/>
      <c r="AC7620"/>
      <c r="AD7620"/>
      <c r="AE7620"/>
      <c r="AF7620"/>
      <c r="AG7620"/>
      <c r="AH7620"/>
      <c r="AI7620"/>
      <c r="AJ7620"/>
      <c r="AK7620"/>
      <c r="AL7620"/>
    </row>
    <row r="7621" spans="3:38" ht="15" customHeight="1" x14ac:dyDescent="0.35">
      <c r="C7621"/>
      <c r="D7621"/>
      <c r="E7621"/>
      <c r="F7621"/>
      <c r="G7621"/>
      <c r="H7621"/>
      <c r="I7621"/>
      <c r="J7621"/>
      <c r="K7621"/>
      <c r="L7621"/>
      <c r="M7621"/>
      <c r="N7621"/>
      <c r="O7621"/>
      <c r="S7621"/>
      <c r="T7621"/>
      <c r="U7621"/>
      <c r="V7621"/>
      <c r="Y7621"/>
      <c r="Z7621"/>
      <c r="AA7621"/>
      <c r="AB7621"/>
      <c r="AC7621"/>
      <c r="AD7621"/>
      <c r="AE7621"/>
      <c r="AF7621"/>
      <c r="AG7621"/>
      <c r="AH7621"/>
      <c r="AI7621"/>
      <c r="AJ7621"/>
      <c r="AK7621"/>
      <c r="AL7621"/>
    </row>
    <row r="7622" spans="3:38" ht="15" customHeight="1" x14ac:dyDescent="0.35">
      <c r="C7622"/>
      <c r="D7622"/>
      <c r="E7622"/>
      <c r="F7622"/>
      <c r="G7622"/>
      <c r="H7622"/>
      <c r="I7622"/>
      <c r="J7622"/>
      <c r="K7622"/>
      <c r="L7622"/>
      <c r="M7622"/>
      <c r="N7622"/>
      <c r="O7622"/>
      <c r="S7622"/>
      <c r="T7622"/>
      <c r="U7622"/>
      <c r="V7622"/>
      <c r="Y7622"/>
      <c r="Z7622"/>
      <c r="AA7622"/>
      <c r="AB7622"/>
      <c r="AC7622"/>
      <c r="AD7622"/>
      <c r="AE7622"/>
      <c r="AF7622"/>
      <c r="AG7622"/>
      <c r="AH7622"/>
      <c r="AI7622"/>
      <c r="AJ7622"/>
      <c r="AK7622"/>
      <c r="AL7622"/>
    </row>
    <row r="7623" spans="3:38" ht="15" customHeight="1" x14ac:dyDescent="0.35">
      <c r="C7623"/>
      <c r="D7623"/>
      <c r="E7623"/>
      <c r="F7623"/>
      <c r="G7623"/>
      <c r="H7623"/>
      <c r="I7623"/>
      <c r="J7623"/>
      <c r="K7623"/>
      <c r="L7623"/>
      <c r="M7623"/>
      <c r="N7623"/>
      <c r="O7623"/>
      <c r="S7623"/>
      <c r="T7623"/>
      <c r="U7623"/>
      <c r="V7623"/>
      <c r="Y7623"/>
      <c r="Z7623"/>
      <c r="AA7623"/>
      <c r="AB7623"/>
      <c r="AC7623"/>
      <c r="AD7623"/>
      <c r="AE7623"/>
      <c r="AF7623"/>
      <c r="AG7623"/>
      <c r="AH7623"/>
      <c r="AI7623"/>
      <c r="AJ7623"/>
      <c r="AK7623"/>
      <c r="AL7623"/>
    </row>
    <row r="7624" spans="3:38" ht="15" customHeight="1" x14ac:dyDescent="0.35">
      <c r="C7624"/>
      <c r="D7624"/>
      <c r="E7624"/>
      <c r="F7624"/>
      <c r="G7624"/>
      <c r="H7624"/>
      <c r="I7624"/>
      <c r="J7624"/>
      <c r="K7624"/>
      <c r="L7624"/>
      <c r="M7624"/>
      <c r="N7624"/>
      <c r="O7624"/>
      <c r="S7624"/>
      <c r="T7624"/>
      <c r="U7624"/>
      <c r="V7624"/>
      <c r="Y7624"/>
      <c r="Z7624"/>
      <c r="AA7624"/>
      <c r="AB7624"/>
      <c r="AC7624"/>
      <c r="AD7624"/>
      <c r="AE7624"/>
      <c r="AF7624"/>
      <c r="AG7624"/>
      <c r="AH7624"/>
      <c r="AI7624"/>
      <c r="AJ7624"/>
      <c r="AK7624"/>
      <c r="AL7624"/>
    </row>
    <row r="7625" spans="3:38" ht="15" customHeight="1" x14ac:dyDescent="0.35">
      <c r="C7625"/>
      <c r="D7625"/>
      <c r="E7625"/>
      <c r="F7625"/>
      <c r="G7625"/>
      <c r="H7625"/>
      <c r="I7625"/>
      <c r="J7625"/>
      <c r="K7625"/>
      <c r="L7625"/>
      <c r="M7625"/>
      <c r="N7625"/>
      <c r="O7625"/>
      <c r="S7625"/>
      <c r="T7625"/>
      <c r="U7625"/>
      <c r="V7625"/>
      <c r="Y7625"/>
      <c r="Z7625"/>
      <c r="AA7625"/>
      <c r="AB7625"/>
      <c r="AC7625"/>
      <c r="AD7625"/>
      <c r="AE7625"/>
      <c r="AF7625"/>
      <c r="AG7625"/>
      <c r="AH7625"/>
      <c r="AI7625"/>
      <c r="AJ7625"/>
      <c r="AK7625"/>
      <c r="AL7625"/>
    </row>
    <row r="7626" spans="3:38" ht="15" customHeight="1" x14ac:dyDescent="0.35">
      <c r="C7626"/>
      <c r="D7626"/>
      <c r="E7626"/>
      <c r="F7626"/>
      <c r="G7626"/>
      <c r="H7626"/>
      <c r="I7626"/>
      <c r="J7626"/>
      <c r="K7626"/>
      <c r="L7626"/>
      <c r="M7626"/>
      <c r="N7626"/>
      <c r="O7626"/>
      <c r="S7626"/>
      <c r="T7626"/>
      <c r="U7626"/>
      <c r="V7626"/>
      <c r="Y7626"/>
      <c r="Z7626"/>
      <c r="AA7626"/>
      <c r="AB7626"/>
      <c r="AC7626"/>
      <c r="AD7626"/>
      <c r="AE7626"/>
      <c r="AF7626"/>
      <c r="AG7626"/>
      <c r="AH7626"/>
      <c r="AI7626"/>
      <c r="AJ7626"/>
      <c r="AK7626"/>
      <c r="AL7626"/>
    </row>
    <row r="7627" spans="3:38" ht="15" customHeight="1" x14ac:dyDescent="0.35">
      <c r="C7627"/>
      <c r="D7627"/>
      <c r="E7627"/>
      <c r="F7627"/>
      <c r="G7627"/>
      <c r="H7627"/>
      <c r="I7627"/>
      <c r="J7627"/>
      <c r="K7627"/>
      <c r="L7627"/>
      <c r="M7627"/>
      <c r="N7627"/>
      <c r="O7627"/>
      <c r="S7627"/>
      <c r="T7627"/>
      <c r="U7627"/>
      <c r="V7627"/>
      <c r="Y7627"/>
      <c r="Z7627"/>
      <c r="AA7627"/>
      <c r="AB7627"/>
      <c r="AC7627"/>
      <c r="AD7627"/>
      <c r="AE7627"/>
      <c r="AF7627"/>
      <c r="AG7627"/>
      <c r="AH7627"/>
      <c r="AI7627"/>
      <c r="AJ7627"/>
      <c r="AK7627"/>
      <c r="AL7627"/>
    </row>
    <row r="7628" spans="3:38" ht="15" customHeight="1" x14ac:dyDescent="0.35">
      <c r="C7628"/>
      <c r="D7628"/>
      <c r="E7628"/>
      <c r="F7628"/>
      <c r="G7628"/>
      <c r="H7628"/>
      <c r="I7628"/>
      <c r="J7628"/>
      <c r="K7628"/>
      <c r="L7628"/>
      <c r="M7628"/>
      <c r="N7628"/>
      <c r="O7628"/>
      <c r="S7628"/>
      <c r="T7628"/>
      <c r="U7628"/>
      <c r="V7628"/>
      <c r="Y7628"/>
      <c r="Z7628"/>
      <c r="AA7628"/>
      <c r="AB7628"/>
      <c r="AC7628"/>
      <c r="AD7628"/>
      <c r="AE7628"/>
      <c r="AF7628"/>
      <c r="AG7628"/>
      <c r="AH7628"/>
      <c r="AI7628"/>
      <c r="AJ7628"/>
      <c r="AK7628"/>
      <c r="AL7628"/>
    </row>
    <row r="7629" spans="3:38" ht="15" customHeight="1" x14ac:dyDescent="0.35">
      <c r="C7629"/>
      <c r="D7629"/>
      <c r="E7629"/>
      <c r="F7629"/>
      <c r="G7629"/>
      <c r="H7629"/>
      <c r="I7629"/>
      <c r="J7629"/>
      <c r="K7629"/>
      <c r="L7629"/>
      <c r="M7629"/>
      <c r="N7629"/>
      <c r="O7629"/>
      <c r="S7629"/>
      <c r="T7629"/>
      <c r="U7629"/>
      <c r="V7629"/>
      <c r="Y7629"/>
      <c r="Z7629"/>
      <c r="AA7629"/>
      <c r="AB7629"/>
      <c r="AC7629"/>
      <c r="AD7629"/>
      <c r="AE7629"/>
      <c r="AF7629"/>
      <c r="AG7629"/>
      <c r="AH7629"/>
      <c r="AI7629"/>
      <c r="AJ7629"/>
      <c r="AK7629"/>
      <c r="AL7629"/>
    </row>
    <row r="7630" spans="3:38" ht="15" customHeight="1" x14ac:dyDescent="0.35">
      <c r="C7630"/>
      <c r="D7630"/>
      <c r="E7630"/>
      <c r="F7630"/>
      <c r="G7630"/>
      <c r="H7630"/>
      <c r="I7630"/>
      <c r="J7630"/>
      <c r="K7630"/>
      <c r="L7630"/>
      <c r="M7630"/>
      <c r="N7630"/>
      <c r="O7630"/>
      <c r="S7630"/>
      <c r="T7630"/>
      <c r="U7630"/>
      <c r="V7630"/>
      <c r="Y7630"/>
      <c r="Z7630"/>
      <c r="AA7630"/>
      <c r="AB7630"/>
      <c r="AC7630"/>
      <c r="AD7630"/>
      <c r="AE7630"/>
      <c r="AF7630"/>
      <c r="AG7630"/>
      <c r="AH7630"/>
      <c r="AI7630"/>
      <c r="AJ7630"/>
      <c r="AK7630"/>
      <c r="AL7630"/>
    </row>
    <row r="7631" spans="3:38" ht="15" customHeight="1" x14ac:dyDescent="0.35">
      <c r="C7631"/>
      <c r="D7631"/>
      <c r="E7631"/>
      <c r="F7631"/>
      <c r="G7631"/>
      <c r="H7631"/>
      <c r="I7631"/>
      <c r="J7631"/>
      <c r="K7631"/>
      <c r="L7631"/>
      <c r="M7631"/>
      <c r="N7631"/>
      <c r="O7631"/>
      <c r="S7631"/>
      <c r="T7631"/>
      <c r="U7631"/>
      <c r="V7631"/>
      <c r="Y7631"/>
      <c r="Z7631"/>
      <c r="AA7631"/>
      <c r="AB7631"/>
      <c r="AC7631"/>
      <c r="AD7631"/>
      <c r="AE7631"/>
      <c r="AF7631"/>
      <c r="AG7631"/>
      <c r="AH7631"/>
      <c r="AI7631"/>
      <c r="AJ7631"/>
      <c r="AK7631"/>
      <c r="AL7631"/>
    </row>
    <row r="7632" spans="3:38" ht="15" customHeight="1" x14ac:dyDescent="0.35">
      <c r="C7632"/>
      <c r="D7632"/>
      <c r="E7632"/>
      <c r="F7632"/>
      <c r="G7632"/>
      <c r="H7632"/>
      <c r="I7632"/>
      <c r="J7632"/>
      <c r="K7632"/>
      <c r="L7632"/>
      <c r="M7632"/>
      <c r="N7632"/>
      <c r="O7632"/>
      <c r="S7632"/>
      <c r="T7632"/>
      <c r="U7632"/>
      <c r="V7632"/>
      <c r="Y7632"/>
      <c r="Z7632"/>
      <c r="AA7632"/>
      <c r="AB7632"/>
      <c r="AC7632"/>
      <c r="AD7632"/>
      <c r="AE7632"/>
      <c r="AF7632"/>
      <c r="AG7632"/>
      <c r="AH7632"/>
      <c r="AI7632"/>
      <c r="AJ7632"/>
      <c r="AK7632"/>
      <c r="AL7632"/>
    </row>
    <row r="7633" spans="3:38" ht="15" customHeight="1" x14ac:dyDescent="0.35">
      <c r="C7633"/>
      <c r="D7633"/>
      <c r="E7633"/>
      <c r="F7633"/>
      <c r="G7633"/>
      <c r="H7633"/>
      <c r="I7633"/>
      <c r="J7633"/>
      <c r="K7633"/>
      <c r="L7633"/>
      <c r="M7633"/>
      <c r="N7633"/>
      <c r="O7633"/>
      <c r="S7633"/>
      <c r="T7633"/>
      <c r="U7633"/>
      <c r="V7633"/>
      <c r="Y7633"/>
      <c r="Z7633"/>
      <c r="AA7633"/>
      <c r="AB7633"/>
      <c r="AC7633"/>
      <c r="AD7633"/>
      <c r="AE7633"/>
      <c r="AF7633"/>
      <c r="AG7633"/>
      <c r="AH7633"/>
      <c r="AI7633"/>
      <c r="AJ7633"/>
      <c r="AK7633"/>
      <c r="AL7633"/>
    </row>
    <row r="7634" spans="3:38" ht="15" customHeight="1" x14ac:dyDescent="0.35">
      <c r="C7634"/>
      <c r="D7634"/>
      <c r="E7634"/>
      <c r="F7634"/>
      <c r="G7634"/>
      <c r="H7634"/>
      <c r="I7634"/>
      <c r="J7634"/>
      <c r="K7634"/>
      <c r="L7634"/>
      <c r="M7634"/>
      <c r="N7634"/>
      <c r="O7634"/>
      <c r="S7634"/>
      <c r="T7634"/>
      <c r="U7634"/>
      <c r="V7634"/>
      <c r="Y7634"/>
      <c r="Z7634"/>
      <c r="AA7634"/>
      <c r="AB7634"/>
      <c r="AC7634"/>
      <c r="AD7634"/>
      <c r="AE7634"/>
      <c r="AF7634"/>
      <c r="AG7634"/>
      <c r="AH7634"/>
      <c r="AI7634"/>
      <c r="AJ7634"/>
      <c r="AK7634"/>
      <c r="AL7634"/>
    </row>
    <row r="7635" spans="3:38" ht="15" customHeight="1" x14ac:dyDescent="0.35">
      <c r="C7635"/>
      <c r="D7635"/>
      <c r="E7635"/>
      <c r="F7635"/>
      <c r="G7635"/>
      <c r="H7635"/>
      <c r="I7635"/>
      <c r="J7635"/>
      <c r="K7635"/>
      <c r="L7635"/>
      <c r="M7635"/>
      <c r="N7635"/>
      <c r="O7635"/>
      <c r="S7635"/>
      <c r="T7635"/>
      <c r="U7635"/>
      <c r="V7635"/>
      <c r="Y7635"/>
      <c r="Z7635"/>
      <c r="AA7635"/>
      <c r="AB7635"/>
      <c r="AC7635"/>
      <c r="AD7635"/>
      <c r="AE7635"/>
      <c r="AF7635"/>
      <c r="AG7635"/>
      <c r="AH7635"/>
      <c r="AI7635"/>
      <c r="AJ7635"/>
      <c r="AK7635"/>
      <c r="AL7635"/>
    </row>
    <row r="7636" spans="3:38" ht="15" customHeight="1" x14ac:dyDescent="0.35">
      <c r="C7636"/>
      <c r="D7636"/>
      <c r="E7636"/>
      <c r="F7636"/>
      <c r="G7636"/>
      <c r="H7636"/>
      <c r="I7636"/>
      <c r="J7636"/>
      <c r="K7636"/>
      <c r="L7636"/>
      <c r="M7636"/>
      <c r="N7636"/>
      <c r="O7636"/>
      <c r="S7636"/>
      <c r="T7636"/>
      <c r="U7636"/>
      <c r="V7636"/>
      <c r="Y7636"/>
      <c r="Z7636"/>
      <c r="AA7636"/>
      <c r="AB7636"/>
      <c r="AC7636"/>
      <c r="AD7636"/>
      <c r="AE7636"/>
      <c r="AF7636"/>
      <c r="AG7636"/>
      <c r="AH7636"/>
      <c r="AI7636"/>
      <c r="AJ7636"/>
      <c r="AK7636"/>
      <c r="AL7636"/>
    </row>
    <row r="7637" spans="3:38" ht="15" customHeight="1" x14ac:dyDescent="0.35">
      <c r="C7637"/>
      <c r="D7637"/>
      <c r="E7637"/>
      <c r="F7637"/>
      <c r="G7637"/>
      <c r="H7637"/>
      <c r="I7637"/>
      <c r="J7637"/>
      <c r="K7637"/>
      <c r="L7637"/>
      <c r="M7637"/>
      <c r="N7637"/>
      <c r="O7637"/>
      <c r="S7637"/>
      <c r="T7637"/>
      <c r="U7637"/>
      <c r="V7637"/>
      <c r="Y7637"/>
      <c r="Z7637"/>
      <c r="AA7637"/>
      <c r="AB7637"/>
      <c r="AC7637"/>
      <c r="AD7637"/>
      <c r="AE7637"/>
      <c r="AF7637"/>
      <c r="AG7637"/>
      <c r="AH7637"/>
      <c r="AI7637"/>
      <c r="AJ7637"/>
      <c r="AK7637"/>
      <c r="AL7637"/>
    </row>
    <row r="7638" spans="3:38" ht="15" customHeight="1" x14ac:dyDescent="0.35">
      <c r="C7638"/>
      <c r="D7638"/>
      <c r="E7638"/>
      <c r="F7638"/>
      <c r="G7638"/>
      <c r="H7638"/>
      <c r="I7638"/>
      <c r="J7638"/>
      <c r="K7638"/>
      <c r="L7638"/>
      <c r="M7638"/>
      <c r="N7638"/>
      <c r="O7638"/>
      <c r="S7638"/>
      <c r="T7638"/>
      <c r="U7638"/>
      <c r="V7638"/>
      <c r="Y7638"/>
      <c r="Z7638"/>
      <c r="AA7638"/>
      <c r="AB7638"/>
      <c r="AC7638"/>
      <c r="AD7638"/>
      <c r="AE7638"/>
      <c r="AF7638"/>
      <c r="AG7638"/>
      <c r="AH7638"/>
      <c r="AI7638"/>
      <c r="AJ7638"/>
      <c r="AK7638"/>
      <c r="AL7638"/>
    </row>
    <row r="7639" spans="3:38" ht="15" customHeight="1" x14ac:dyDescent="0.35">
      <c r="C7639"/>
      <c r="D7639"/>
      <c r="E7639"/>
      <c r="F7639"/>
      <c r="G7639"/>
      <c r="H7639"/>
      <c r="I7639"/>
      <c r="J7639"/>
      <c r="K7639"/>
      <c r="L7639"/>
      <c r="M7639"/>
      <c r="N7639"/>
      <c r="O7639"/>
      <c r="S7639"/>
      <c r="T7639"/>
      <c r="U7639"/>
      <c r="V7639"/>
      <c r="Y7639"/>
      <c r="Z7639"/>
      <c r="AA7639"/>
      <c r="AB7639"/>
      <c r="AC7639"/>
      <c r="AD7639"/>
      <c r="AE7639"/>
      <c r="AF7639"/>
      <c r="AG7639"/>
      <c r="AH7639"/>
      <c r="AI7639"/>
      <c r="AJ7639"/>
      <c r="AK7639"/>
      <c r="AL7639"/>
    </row>
    <row r="7640" spans="3:38" ht="15" customHeight="1" x14ac:dyDescent="0.35">
      <c r="C7640"/>
      <c r="D7640"/>
      <c r="E7640"/>
      <c r="F7640"/>
      <c r="G7640"/>
      <c r="H7640"/>
      <c r="I7640"/>
      <c r="J7640"/>
      <c r="K7640"/>
      <c r="L7640"/>
      <c r="M7640"/>
      <c r="N7640"/>
      <c r="O7640"/>
      <c r="S7640"/>
      <c r="T7640"/>
      <c r="U7640"/>
      <c r="V7640"/>
      <c r="Y7640"/>
      <c r="Z7640"/>
      <c r="AA7640"/>
      <c r="AB7640"/>
      <c r="AC7640"/>
      <c r="AD7640"/>
      <c r="AE7640"/>
      <c r="AF7640"/>
      <c r="AG7640"/>
      <c r="AH7640"/>
      <c r="AI7640"/>
      <c r="AJ7640"/>
      <c r="AK7640"/>
      <c r="AL7640"/>
    </row>
    <row r="7641" spans="3:38" ht="15" customHeight="1" x14ac:dyDescent="0.35">
      <c r="C7641"/>
      <c r="D7641"/>
      <c r="E7641"/>
      <c r="F7641"/>
      <c r="G7641"/>
      <c r="H7641"/>
      <c r="I7641"/>
      <c r="J7641"/>
      <c r="K7641"/>
      <c r="L7641"/>
      <c r="M7641"/>
      <c r="N7641"/>
      <c r="O7641"/>
      <c r="S7641"/>
      <c r="T7641"/>
      <c r="U7641"/>
      <c r="V7641"/>
      <c r="Y7641"/>
      <c r="Z7641"/>
      <c r="AA7641"/>
      <c r="AB7641"/>
      <c r="AC7641"/>
      <c r="AD7641"/>
      <c r="AE7641"/>
      <c r="AF7641"/>
      <c r="AG7641"/>
      <c r="AH7641"/>
      <c r="AI7641"/>
      <c r="AJ7641"/>
      <c r="AK7641"/>
      <c r="AL7641"/>
    </row>
    <row r="7642" spans="3:38" ht="15" customHeight="1" x14ac:dyDescent="0.35">
      <c r="C7642"/>
      <c r="D7642"/>
      <c r="E7642"/>
      <c r="F7642"/>
      <c r="G7642"/>
      <c r="H7642"/>
      <c r="I7642"/>
      <c r="J7642"/>
      <c r="K7642"/>
      <c r="L7642"/>
      <c r="M7642"/>
      <c r="N7642"/>
      <c r="O7642"/>
      <c r="S7642"/>
      <c r="T7642"/>
      <c r="U7642"/>
      <c r="V7642"/>
      <c r="Y7642"/>
      <c r="Z7642"/>
      <c r="AA7642"/>
      <c r="AB7642"/>
      <c r="AC7642"/>
      <c r="AD7642"/>
      <c r="AE7642"/>
      <c r="AF7642"/>
      <c r="AG7642"/>
      <c r="AH7642"/>
      <c r="AI7642"/>
      <c r="AJ7642"/>
      <c r="AK7642"/>
      <c r="AL7642"/>
    </row>
    <row r="7643" spans="3:38" ht="15" customHeight="1" x14ac:dyDescent="0.35">
      <c r="C7643"/>
      <c r="D7643"/>
      <c r="E7643"/>
      <c r="F7643"/>
      <c r="G7643"/>
      <c r="H7643"/>
      <c r="I7643"/>
      <c r="J7643"/>
      <c r="K7643"/>
      <c r="L7643"/>
      <c r="M7643"/>
      <c r="N7643"/>
      <c r="O7643"/>
      <c r="S7643"/>
      <c r="T7643"/>
      <c r="U7643"/>
      <c r="V7643"/>
      <c r="Y7643"/>
      <c r="Z7643"/>
      <c r="AA7643"/>
      <c r="AB7643"/>
      <c r="AC7643"/>
      <c r="AD7643"/>
      <c r="AE7643"/>
      <c r="AF7643"/>
      <c r="AG7643"/>
      <c r="AH7643"/>
      <c r="AI7643"/>
      <c r="AJ7643"/>
      <c r="AK7643"/>
      <c r="AL7643"/>
    </row>
    <row r="7644" spans="3:38" ht="15" customHeight="1" x14ac:dyDescent="0.35">
      <c r="C7644"/>
      <c r="D7644"/>
      <c r="E7644"/>
      <c r="F7644"/>
      <c r="G7644"/>
      <c r="H7644"/>
      <c r="I7644"/>
      <c r="J7644"/>
      <c r="K7644"/>
      <c r="L7644"/>
      <c r="M7644"/>
      <c r="N7644"/>
      <c r="O7644"/>
      <c r="S7644"/>
      <c r="T7644"/>
      <c r="U7644"/>
      <c r="V7644"/>
      <c r="Y7644"/>
      <c r="Z7644"/>
      <c r="AA7644"/>
      <c r="AB7644"/>
      <c r="AC7644"/>
      <c r="AD7644"/>
      <c r="AE7644"/>
      <c r="AF7644"/>
      <c r="AG7644"/>
      <c r="AH7644"/>
      <c r="AI7644"/>
      <c r="AJ7644"/>
      <c r="AK7644"/>
      <c r="AL7644"/>
    </row>
    <row r="7645" spans="3:38" ht="15" customHeight="1" x14ac:dyDescent="0.35">
      <c r="C7645"/>
      <c r="D7645"/>
      <c r="E7645"/>
      <c r="F7645"/>
      <c r="G7645"/>
      <c r="H7645"/>
      <c r="I7645"/>
      <c r="J7645"/>
      <c r="K7645"/>
      <c r="L7645"/>
      <c r="M7645"/>
      <c r="N7645"/>
      <c r="O7645"/>
      <c r="S7645"/>
      <c r="T7645"/>
      <c r="U7645"/>
      <c r="V7645"/>
      <c r="Y7645"/>
      <c r="Z7645"/>
      <c r="AA7645"/>
      <c r="AB7645"/>
      <c r="AC7645"/>
      <c r="AD7645"/>
      <c r="AE7645"/>
      <c r="AF7645"/>
      <c r="AG7645"/>
      <c r="AH7645"/>
      <c r="AI7645"/>
      <c r="AJ7645"/>
      <c r="AK7645"/>
      <c r="AL7645"/>
    </row>
    <row r="7646" spans="3:38" ht="15" customHeight="1" x14ac:dyDescent="0.35">
      <c r="C7646"/>
      <c r="D7646"/>
      <c r="E7646"/>
      <c r="F7646"/>
      <c r="G7646"/>
      <c r="H7646"/>
      <c r="I7646"/>
      <c r="J7646"/>
      <c r="K7646"/>
      <c r="L7646"/>
      <c r="M7646"/>
      <c r="N7646"/>
      <c r="O7646"/>
      <c r="S7646"/>
      <c r="T7646"/>
      <c r="U7646"/>
      <c r="V7646"/>
      <c r="Y7646"/>
      <c r="Z7646"/>
      <c r="AA7646"/>
      <c r="AB7646"/>
      <c r="AC7646"/>
      <c r="AD7646"/>
      <c r="AE7646"/>
      <c r="AF7646"/>
      <c r="AG7646"/>
      <c r="AH7646"/>
      <c r="AI7646"/>
      <c r="AJ7646"/>
      <c r="AK7646"/>
      <c r="AL7646"/>
    </row>
    <row r="7647" spans="3:38" ht="15" customHeight="1" x14ac:dyDescent="0.35">
      <c r="C7647"/>
      <c r="D7647"/>
      <c r="E7647"/>
      <c r="F7647"/>
      <c r="G7647"/>
      <c r="H7647"/>
      <c r="I7647"/>
      <c r="J7647"/>
      <c r="K7647"/>
      <c r="L7647"/>
      <c r="M7647"/>
      <c r="N7647"/>
      <c r="O7647"/>
      <c r="S7647"/>
      <c r="T7647"/>
      <c r="U7647"/>
      <c r="V7647"/>
      <c r="Y7647"/>
      <c r="Z7647"/>
      <c r="AA7647"/>
      <c r="AB7647"/>
      <c r="AC7647"/>
      <c r="AD7647"/>
      <c r="AE7647"/>
      <c r="AF7647"/>
      <c r="AG7647"/>
      <c r="AH7647"/>
      <c r="AI7647"/>
      <c r="AJ7647"/>
      <c r="AK7647"/>
      <c r="AL7647"/>
    </row>
    <row r="7648" spans="3:38" ht="15" customHeight="1" x14ac:dyDescent="0.35">
      <c r="C7648"/>
      <c r="D7648"/>
      <c r="E7648"/>
      <c r="F7648"/>
      <c r="G7648"/>
      <c r="H7648"/>
      <c r="I7648"/>
      <c r="J7648"/>
      <c r="K7648"/>
      <c r="L7648"/>
      <c r="M7648"/>
      <c r="N7648"/>
      <c r="O7648"/>
      <c r="S7648"/>
      <c r="T7648"/>
      <c r="U7648"/>
      <c r="V7648"/>
      <c r="Y7648"/>
      <c r="Z7648"/>
      <c r="AA7648"/>
      <c r="AB7648"/>
      <c r="AC7648"/>
      <c r="AD7648"/>
      <c r="AE7648"/>
      <c r="AF7648"/>
      <c r="AG7648"/>
      <c r="AH7648"/>
      <c r="AI7648"/>
      <c r="AJ7648"/>
      <c r="AK7648"/>
      <c r="AL7648"/>
    </row>
    <row r="7649" spans="3:38" ht="15" customHeight="1" x14ac:dyDescent="0.35">
      <c r="C7649"/>
      <c r="D7649"/>
      <c r="E7649"/>
      <c r="F7649"/>
      <c r="G7649"/>
      <c r="H7649"/>
      <c r="I7649"/>
      <c r="J7649"/>
      <c r="K7649"/>
      <c r="L7649"/>
      <c r="M7649"/>
      <c r="N7649"/>
      <c r="O7649"/>
      <c r="S7649"/>
      <c r="T7649"/>
      <c r="U7649"/>
      <c r="V7649"/>
      <c r="Y7649"/>
      <c r="Z7649"/>
      <c r="AA7649"/>
      <c r="AB7649"/>
      <c r="AC7649"/>
      <c r="AD7649"/>
      <c r="AE7649"/>
      <c r="AF7649"/>
      <c r="AG7649"/>
      <c r="AH7649"/>
      <c r="AI7649"/>
      <c r="AJ7649"/>
      <c r="AK7649"/>
      <c r="AL7649"/>
    </row>
    <row r="7650" spans="3:38" ht="15" customHeight="1" x14ac:dyDescent="0.35">
      <c r="C7650"/>
      <c r="D7650"/>
      <c r="E7650"/>
      <c r="F7650"/>
      <c r="G7650"/>
      <c r="H7650"/>
      <c r="I7650"/>
      <c r="J7650"/>
      <c r="K7650"/>
      <c r="L7650"/>
      <c r="M7650"/>
      <c r="N7650"/>
      <c r="O7650"/>
      <c r="S7650"/>
      <c r="T7650"/>
      <c r="U7650"/>
      <c r="V7650"/>
      <c r="Y7650"/>
      <c r="Z7650"/>
      <c r="AA7650"/>
      <c r="AB7650"/>
      <c r="AC7650"/>
      <c r="AD7650"/>
      <c r="AE7650"/>
      <c r="AF7650"/>
      <c r="AG7650"/>
      <c r="AH7650"/>
      <c r="AI7650"/>
      <c r="AJ7650"/>
      <c r="AK7650"/>
      <c r="AL7650"/>
    </row>
    <row r="7651" spans="3:38" ht="15" customHeight="1" x14ac:dyDescent="0.35">
      <c r="C7651"/>
      <c r="D7651"/>
      <c r="E7651"/>
      <c r="F7651"/>
      <c r="G7651"/>
      <c r="H7651"/>
      <c r="I7651"/>
      <c r="J7651"/>
      <c r="K7651"/>
      <c r="L7651"/>
      <c r="M7651"/>
      <c r="N7651"/>
      <c r="O7651"/>
      <c r="S7651"/>
      <c r="T7651"/>
      <c r="U7651"/>
      <c r="V7651"/>
      <c r="Y7651"/>
      <c r="Z7651"/>
      <c r="AA7651"/>
      <c r="AB7651"/>
      <c r="AC7651"/>
      <c r="AD7651"/>
      <c r="AE7651"/>
      <c r="AF7651"/>
      <c r="AG7651"/>
      <c r="AH7651"/>
      <c r="AI7651"/>
      <c r="AJ7651"/>
      <c r="AK7651"/>
      <c r="AL7651"/>
    </row>
    <row r="7652" spans="3:38" ht="15" customHeight="1" x14ac:dyDescent="0.35">
      <c r="C7652"/>
      <c r="D7652"/>
      <c r="E7652"/>
      <c r="F7652"/>
      <c r="G7652"/>
      <c r="H7652"/>
      <c r="I7652"/>
      <c r="J7652"/>
      <c r="K7652"/>
      <c r="L7652"/>
      <c r="M7652"/>
      <c r="N7652"/>
      <c r="O7652"/>
      <c r="S7652"/>
      <c r="T7652"/>
      <c r="U7652"/>
      <c r="V7652"/>
      <c r="Y7652"/>
      <c r="Z7652"/>
      <c r="AA7652"/>
      <c r="AB7652"/>
      <c r="AC7652"/>
      <c r="AD7652"/>
      <c r="AE7652"/>
      <c r="AF7652"/>
      <c r="AG7652"/>
      <c r="AH7652"/>
      <c r="AI7652"/>
      <c r="AJ7652"/>
      <c r="AK7652"/>
      <c r="AL7652"/>
    </row>
    <row r="7653" spans="3:38" ht="15" customHeight="1" x14ac:dyDescent="0.35">
      <c r="C7653"/>
      <c r="D7653"/>
      <c r="E7653"/>
      <c r="F7653"/>
      <c r="G7653"/>
      <c r="H7653"/>
      <c r="I7653"/>
      <c r="J7653"/>
      <c r="K7653"/>
      <c r="L7653"/>
      <c r="M7653"/>
      <c r="N7653"/>
      <c r="O7653"/>
      <c r="S7653"/>
      <c r="T7653"/>
      <c r="U7653"/>
      <c r="V7653"/>
      <c r="Y7653"/>
      <c r="Z7653"/>
      <c r="AA7653"/>
      <c r="AB7653"/>
      <c r="AC7653"/>
      <c r="AD7653"/>
      <c r="AE7653"/>
      <c r="AF7653"/>
      <c r="AG7653"/>
      <c r="AH7653"/>
      <c r="AI7653"/>
      <c r="AJ7653"/>
      <c r="AK7653"/>
      <c r="AL7653"/>
    </row>
    <row r="7654" spans="3:38" ht="15" customHeight="1" x14ac:dyDescent="0.35">
      <c r="C7654"/>
      <c r="D7654"/>
      <c r="E7654"/>
      <c r="F7654"/>
      <c r="G7654"/>
      <c r="H7654"/>
      <c r="I7654"/>
      <c r="J7654"/>
      <c r="K7654"/>
      <c r="L7654"/>
      <c r="M7654"/>
      <c r="N7654"/>
      <c r="O7654"/>
      <c r="S7654"/>
      <c r="T7654"/>
      <c r="U7654"/>
      <c r="V7654"/>
      <c r="Y7654"/>
      <c r="Z7654"/>
      <c r="AA7654"/>
      <c r="AB7654"/>
      <c r="AC7654"/>
      <c r="AD7654"/>
      <c r="AE7654"/>
      <c r="AF7654"/>
      <c r="AG7654"/>
      <c r="AH7654"/>
      <c r="AI7654"/>
      <c r="AJ7654"/>
      <c r="AK7654"/>
      <c r="AL7654"/>
    </row>
    <row r="7655" spans="3:38" ht="15" customHeight="1" x14ac:dyDescent="0.35">
      <c r="C7655"/>
      <c r="D7655"/>
      <c r="E7655"/>
      <c r="F7655"/>
      <c r="G7655"/>
      <c r="H7655"/>
      <c r="I7655"/>
      <c r="J7655"/>
      <c r="K7655"/>
      <c r="L7655"/>
      <c r="M7655"/>
      <c r="N7655"/>
      <c r="O7655"/>
      <c r="S7655"/>
      <c r="T7655"/>
      <c r="U7655"/>
      <c r="V7655"/>
      <c r="Y7655"/>
      <c r="Z7655"/>
      <c r="AA7655"/>
      <c r="AB7655"/>
      <c r="AC7655"/>
      <c r="AD7655"/>
      <c r="AE7655"/>
      <c r="AF7655"/>
      <c r="AG7655"/>
      <c r="AH7655"/>
      <c r="AI7655"/>
      <c r="AJ7655"/>
      <c r="AK7655"/>
      <c r="AL7655"/>
    </row>
    <row r="7656" spans="3:38" ht="15" customHeight="1" x14ac:dyDescent="0.35">
      <c r="C7656"/>
      <c r="D7656"/>
      <c r="E7656"/>
      <c r="F7656"/>
      <c r="G7656"/>
      <c r="H7656"/>
      <c r="I7656"/>
      <c r="J7656"/>
      <c r="K7656"/>
      <c r="L7656"/>
      <c r="M7656"/>
      <c r="N7656"/>
      <c r="O7656"/>
      <c r="S7656"/>
      <c r="T7656"/>
      <c r="U7656"/>
      <c r="V7656"/>
      <c r="Y7656"/>
      <c r="Z7656"/>
      <c r="AA7656"/>
      <c r="AB7656"/>
      <c r="AC7656"/>
      <c r="AD7656"/>
      <c r="AE7656"/>
      <c r="AF7656"/>
      <c r="AG7656"/>
      <c r="AH7656"/>
      <c r="AI7656"/>
      <c r="AJ7656"/>
      <c r="AK7656"/>
      <c r="AL7656"/>
    </row>
    <row r="7657" spans="3:38" ht="15" customHeight="1" x14ac:dyDescent="0.35">
      <c r="C7657"/>
      <c r="D7657"/>
      <c r="E7657"/>
      <c r="F7657"/>
      <c r="G7657"/>
      <c r="H7657"/>
      <c r="I7657"/>
      <c r="J7657"/>
      <c r="K7657"/>
      <c r="L7657"/>
      <c r="M7657"/>
      <c r="N7657"/>
      <c r="O7657"/>
      <c r="S7657"/>
      <c r="T7657"/>
      <c r="U7657"/>
      <c r="V7657"/>
      <c r="Y7657"/>
      <c r="Z7657"/>
      <c r="AA7657"/>
      <c r="AB7657"/>
      <c r="AC7657"/>
      <c r="AD7657"/>
      <c r="AE7657"/>
      <c r="AF7657"/>
      <c r="AG7657"/>
      <c r="AH7657"/>
      <c r="AI7657"/>
      <c r="AJ7657"/>
      <c r="AK7657"/>
      <c r="AL7657"/>
    </row>
    <row r="7658" spans="3:38" ht="15" customHeight="1" x14ac:dyDescent="0.35">
      <c r="C7658"/>
      <c r="D7658"/>
      <c r="E7658"/>
      <c r="F7658"/>
      <c r="G7658"/>
      <c r="H7658"/>
      <c r="I7658"/>
      <c r="J7658"/>
      <c r="K7658"/>
      <c r="L7658"/>
      <c r="M7658"/>
      <c r="N7658"/>
      <c r="O7658"/>
      <c r="S7658"/>
      <c r="T7658"/>
      <c r="U7658"/>
      <c r="V7658"/>
      <c r="Y7658"/>
      <c r="Z7658"/>
      <c r="AA7658"/>
      <c r="AB7658"/>
      <c r="AC7658"/>
      <c r="AD7658"/>
      <c r="AE7658"/>
      <c r="AF7658"/>
      <c r="AG7658"/>
      <c r="AH7658"/>
      <c r="AI7658"/>
      <c r="AJ7658"/>
      <c r="AK7658"/>
      <c r="AL7658"/>
    </row>
    <row r="7659" spans="3:38" ht="15" customHeight="1" x14ac:dyDescent="0.35">
      <c r="C7659"/>
      <c r="D7659"/>
      <c r="E7659"/>
      <c r="F7659"/>
      <c r="G7659"/>
      <c r="H7659"/>
      <c r="I7659"/>
      <c r="J7659"/>
      <c r="K7659"/>
      <c r="L7659"/>
      <c r="M7659"/>
      <c r="N7659"/>
      <c r="O7659"/>
      <c r="S7659"/>
      <c r="T7659"/>
      <c r="U7659"/>
      <c r="V7659"/>
      <c r="Y7659"/>
      <c r="Z7659"/>
      <c r="AA7659"/>
      <c r="AB7659"/>
      <c r="AC7659"/>
      <c r="AD7659"/>
      <c r="AE7659"/>
      <c r="AF7659"/>
      <c r="AG7659"/>
      <c r="AH7659"/>
      <c r="AI7659"/>
      <c r="AJ7659"/>
      <c r="AK7659"/>
      <c r="AL7659"/>
    </row>
    <row r="7660" spans="3:38" ht="15" customHeight="1" x14ac:dyDescent="0.35">
      <c r="C7660"/>
      <c r="D7660"/>
      <c r="E7660"/>
      <c r="F7660"/>
      <c r="G7660"/>
      <c r="H7660"/>
      <c r="I7660"/>
      <c r="J7660"/>
      <c r="K7660"/>
      <c r="L7660"/>
      <c r="M7660"/>
      <c r="N7660"/>
      <c r="O7660"/>
      <c r="S7660"/>
      <c r="T7660"/>
      <c r="U7660"/>
      <c r="V7660"/>
      <c r="Y7660"/>
      <c r="Z7660"/>
      <c r="AA7660"/>
      <c r="AB7660"/>
      <c r="AC7660"/>
      <c r="AD7660"/>
      <c r="AE7660"/>
      <c r="AF7660"/>
      <c r="AG7660"/>
      <c r="AH7660"/>
      <c r="AI7660"/>
      <c r="AJ7660"/>
      <c r="AK7660"/>
      <c r="AL7660"/>
    </row>
    <row r="7661" spans="3:38" ht="15" customHeight="1" x14ac:dyDescent="0.35">
      <c r="C7661"/>
      <c r="D7661"/>
      <c r="E7661"/>
      <c r="F7661"/>
      <c r="G7661"/>
      <c r="H7661"/>
      <c r="I7661"/>
      <c r="J7661"/>
      <c r="K7661"/>
      <c r="L7661"/>
      <c r="M7661"/>
      <c r="N7661"/>
      <c r="O7661"/>
      <c r="S7661"/>
      <c r="T7661"/>
      <c r="U7661"/>
      <c r="V7661"/>
      <c r="Y7661"/>
      <c r="Z7661"/>
      <c r="AA7661"/>
      <c r="AB7661"/>
      <c r="AC7661"/>
      <c r="AD7661"/>
      <c r="AE7661"/>
      <c r="AF7661"/>
      <c r="AG7661"/>
      <c r="AH7661"/>
      <c r="AI7661"/>
      <c r="AJ7661"/>
      <c r="AK7661"/>
      <c r="AL7661"/>
    </row>
    <row r="7662" spans="3:38" ht="15" customHeight="1" x14ac:dyDescent="0.35">
      <c r="C7662"/>
      <c r="D7662"/>
      <c r="E7662"/>
      <c r="F7662"/>
      <c r="G7662"/>
      <c r="H7662"/>
      <c r="I7662"/>
      <c r="J7662"/>
      <c r="K7662"/>
      <c r="L7662"/>
      <c r="M7662"/>
      <c r="N7662"/>
      <c r="O7662"/>
      <c r="S7662"/>
      <c r="T7662"/>
      <c r="U7662"/>
      <c r="V7662"/>
      <c r="Y7662"/>
      <c r="Z7662"/>
      <c r="AA7662"/>
      <c r="AB7662"/>
      <c r="AC7662"/>
      <c r="AD7662"/>
      <c r="AE7662"/>
      <c r="AF7662"/>
      <c r="AG7662"/>
      <c r="AH7662"/>
      <c r="AI7662"/>
      <c r="AJ7662"/>
      <c r="AK7662"/>
      <c r="AL7662"/>
    </row>
    <row r="7663" spans="3:38" ht="15" customHeight="1" x14ac:dyDescent="0.35">
      <c r="C7663"/>
      <c r="D7663"/>
      <c r="E7663"/>
      <c r="F7663"/>
      <c r="G7663"/>
      <c r="H7663"/>
      <c r="I7663"/>
      <c r="J7663"/>
      <c r="K7663"/>
      <c r="L7663"/>
      <c r="M7663"/>
      <c r="N7663"/>
      <c r="O7663"/>
      <c r="S7663"/>
      <c r="T7663"/>
      <c r="U7663"/>
      <c r="V7663"/>
      <c r="Y7663"/>
      <c r="Z7663"/>
      <c r="AA7663"/>
      <c r="AB7663"/>
      <c r="AC7663"/>
      <c r="AD7663"/>
      <c r="AE7663"/>
      <c r="AF7663"/>
      <c r="AG7663"/>
      <c r="AH7663"/>
      <c r="AI7663"/>
      <c r="AJ7663"/>
      <c r="AK7663"/>
      <c r="AL7663"/>
    </row>
    <row r="7664" spans="3:38" ht="15" customHeight="1" x14ac:dyDescent="0.35">
      <c r="C7664"/>
      <c r="D7664"/>
      <c r="E7664"/>
      <c r="F7664"/>
      <c r="G7664"/>
      <c r="H7664"/>
      <c r="I7664"/>
      <c r="J7664"/>
      <c r="K7664"/>
      <c r="L7664"/>
      <c r="M7664"/>
      <c r="N7664"/>
      <c r="O7664"/>
      <c r="S7664"/>
      <c r="T7664"/>
      <c r="U7664"/>
      <c r="V7664"/>
      <c r="Y7664"/>
      <c r="Z7664"/>
      <c r="AA7664"/>
      <c r="AB7664"/>
      <c r="AC7664"/>
      <c r="AD7664"/>
      <c r="AE7664"/>
      <c r="AF7664"/>
      <c r="AG7664"/>
      <c r="AH7664"/>
      <c r="AI7664"/>
      <c r="AJ7664"/>
      <c r="AK7664"/>
      <c r="AL7664"/>
    </row>
    <row r="7665" spans="3:38" ht="15" customHeight="1" x14ac:dyDescent="0.35">
      <c r="C7665"/>
      <c r="D7665"/>
      <c r="E7665"/>
      <c r="F7665"/>
      <c r="G7665"/>
      <c r="H7665"/>
      <c r="I7665"/>
      <c r="J7665"/>
      <c r="K7665"/>
      <c r="L7665"/>
      <c r="M7665"/>
      <c r="N7665"/>
      <c r="O7665"/>
      <c r="S7665"/>
      <c r="T7665"/>
      <c r="U7665"/>
      <c r="V7665"/>
      <c r="Y7665"/>
      <c r="Z7665"/>
      <c r="AA7665"/>
      <c r="AB7665"/>
      <c r="AC7665"/>
      <c r="AD7665"/>
      <c r="AE7665"/>
      <c r="AF7665"/>
      <c r="AG7665"/>
      <c r="AH7665"/>
      <c r="AI7665"/>
      <c r="AJ7665"/>
      <c r="AK7665"/>
      <c r="AL7665"/>
    </row>
    <row r="7666" spans="3:38" ht="15" customHeight="1" x14ac:dyDescent="0.35">
      <c r="C7666"/>
      <c r="D7666"/>
      <c r="E7666"/>
      <c r="F7666"/>
      <c r="G7666"/>
      <c r="H7666"/>
      <c r="I7666"/>
      <c r="J7666"/>
      <c r="K7666"/>
      <c r="L7666"/>
      <c r="M7666"/>
      <c r="N7666"/>
      <c r="O7666"/>
      <c r="S7666"/>
      <c r="T7666"/>
      <c r="U7666"/>
      <c r="V7666"/>
      <c r="Y7666"/>
      <c r="Z7666"/>
      <c r="AA7666"/>
      <c r="AB7666"/>
      <c r="AC7666"/>
      <c r="AD7666"/>
      <c r="AE7666"/>
      <c r="AF7666"/>
      <c r="AG7666"/>
      <c r="AH7666"/>
      <c r="AI7666"/>
      <c r="AJ7666"/>
      <c r="AK7666"/>
      <c r="AL7666"/>
    </row>
    <row r="7667" spans="3:38" ht="15" customHeight="1" x14ac:dyDescent="0.35">
      <c r="C7667"/>
      <c r="D7667"/>
      <c r="E7667"/>
      <c r="F7667"/>
      <c r="G7667"/>
      <c r="H7667"/>
      <c r="I7667"/>
      <c r="J7667"/>
      <c r="K7667"/>
      <c r="L7667"/>
      <c r="M7667"/>
      <c r="N7667"/>
      <c r="O7667"/>
      <c r="S7667"/>
      <c r="T7667"/>
      <c r="U7667"/>
      <c r="V7667"/>
      <c r="Y7667"/>
      <c r="Z7667"/>
      <c r="AA7667"/>
      <c r="AB7667"/>
      <c r="AC7667"/>
      <c r="AD7667"/>
      <c r="AE7667"/>
      <c r="AF7667"/>
      <c r="AG7667"/>
      <c r="AH7667"/>
      <c r="AI7667"/>
      <c r="AJ7667"/>
      <c r="AK7667"/>
      <c r="AL7667"/>
    </row>
    <row r="7668" spans="3:38" ht="15" customHeight="1" x14ac:dyDescent="0.35">
      <c r="C7668"/>
      <c r="D7668"/>
      <c r="E7668"/>
      <c r="F7668"/>
      <c r="G7668"/>
      <c r="H7668"/>
      <c r="I7668"/>
      <c r="J7668"/>
      <c r="K7668"/>
      <c r="L7668"/>
      <c r="M7668"/>
      <c r="N7668"/>
      <c r="O7668"/>
      <c r="S7668"/>
      <c r="T7668"/>
      <c r="U7668"/>
      <c r="V7668"/>
      <c r="Y7668"/>
      <c r="Z7668"/>
      <c r="AA7668"/>
      <c r="AB7668"/>
      <c r="AC7668"/>
      <c r="AD7668"/>
      <c r="AE7668"/>
      <c r="AF7668"/>
      <c r="AG7668"/>
      <c r="AH7668"/>
      <c r="AI7668"/>
      <c r="AJ7668"/>
      <c r="AK7668"/>
      <c r="AL7668"/>
    </row>
    <row r="7669" spans="3:38" ht="15" customHeight="1" x14ac:dyDescent="0.35">
      <c r="C7669"/>
      <c r="D7669"/>
      <c r="E7669"/>
      <c r="F7669"/>
      <c r="G7669"/>
      <c r="H7669"/>
      <c r="I7669"/>
      <c r="J7669"/>
      <c r="K7669"/>
      <c r="L7669"/>
      <c r="M7669"/>
      <c r="N7669"/>
      <c r="O7669"/>
      <c r="S7669"/>
      <c r="T7669"/>
      <c r="U7669"/>
      <c r="V7669"/>
      <c r="Y7669"/>
      <c r="Z7669"/>
      <c r="AA7669"/>
      <c r="AB7669"/>
      <c r="AC7669"/>
      <c r="AD7669"/>
      <c r="AE7669"/>
      <c r="AF7669"/>
      <c r="AG7669"/>
      <c r="AH7669"/>
      <c r="AI7669"/>
      <c r="AJ7669"/>
      <c r="AK7669"/>
      <c r="AL7669"/>
    </row>
    <row r="7670" spans="3:38" ht="15" customHeight="1" x14ac:dyDescent="0.35">
      <c r="C7670"/>
      <c r="D7670"/>
      <c r="E7670"/>
      <c r="F7670"/>
      <c r="G7670"/>
      <c r="H7670"/>
      <c r="I7670"/>
      <c r="J7670"/>
      <c r="K7670"/>
      <c r="L7670"/>
      <c r="M7670"/>
      <c r="N7670"/>
      <c r="O7670"/>
      <c r="S7670"/>
      <c r="T7670"/>
      <c r="U7670"/>
      <c r="V7670"/>
      <c r="Y7670"/>
      <c r="Z7670"/>
      <c r="AA7670"/>
      <c r="AB7670"/>
      <c r="AC7670"/>
      <c r="AD7670"/>
      <c r="AE7670"/>
      <c r="AF7670"/>
      <c r="AG7670"/>
      <c r="AH7670"/>
      <c r="AI7670"/>
      <c r="AJ7670"/>
      <c r="AK7670"/>
      <c r="AL7670"/>
    </row>
    <row r="7671" spans="3:38" ht="15" customHeight="1" x14ac:dyDescent="0.35">
      <c r="C7671"/>
      <c r="D7671"/>
      <c r="E7671"/>
      <c r="F7671"/>
      <c r="G7671"/>
      <c r="H7671"/>
      <c r="I7671"/>
      <c r="J7671"/>
      <c r="K7671"/>
      <c r="L7671"/>
      <c r="M7671"/>
      <c r="N7671"/>
      <c r="O7671"/>
      <c r="S7671"/>
      <c r="T7671"/>
      <c r="U7671"/>
      <c r="V7671"/>
      <c r="Y7671"/>
      <c r="Z7671"/>
      <c r="AA7671"/>
      <c r="AB7671"/>
      <c r="AC7671"/>
      <c r="AD7671"/>
      <c r="AE7671"/>
      <c r="AF7671"/>
      <c r="AG7671"/>
      <c r="AH7671"/>
      <c r="AI7671"/>
      <c r="AJ7671"/>
      <c r="AK7671"/>
      <c r="AL7671"/>
    </row>
    <row r="7672" spans="3:38" ht="15" customHeight="1" x14ac:dyDescent="0.35">
      <c r="C7672"/>
      <c r="D7672"/>
      <c r="E7672"/>
      <c r="F7672"/>
      <c r="G7672"/>
      <c r="H7672"/>
      <c r="I7672"/>
      <c r="J7672"/>
      <c r="K7672"/>
      <c r="L7672"/>
      <c r="M7672"/>
      <c r="N7672"/>
      <c r="O7672"/>
      <c r="S7672"/>
      <c r="T7672"/>
      <c r="U7672"/>
      <c r="V7672"/>
      <c r="Y7672"/>
      <c r="Z7672"/>
      <c r="AA7672"/>
      <c r="AB7672"/>
      <c r="AC7672"/>
      <c r="AD7672"/>
      <c r="AE7672"/>
      <c r="AF7672"/>
      <c r="AG7672"/>
      <c r="AH7672"/>
      <c r="AI7672"/>
      <c r="AJ7672"/>
      <c r="AK7672"/>
      <c r="AL7672"/>
    </row>
    <row r="7673" spans="3:38" ht="15" customHeight="1" x14ac:dyDescent="0.35">
      <c r="C7673"/>
      <c r="D7673"/>
      <c r="E7673"/>
      <c r="F7673"/>
      <c r="G7673"/>
      <c r="H7673"/>
      <c r="I7673"/>
      <c r="J7673"/>
      <c r="K7673"/>
      <c r="L7673"/>
      <c r="M7673"/>
      <c r="N7673"/>
      <c r="O7673"/>
      <c r="S7673"/>
      <c r="T7673"/>
      <c r="U7673"/>
      <c r="V7673"/>
      <c r="Y7673"/>
      <c r="Z7673"/>
      <c r="AA7673"/>
      <c r="AB7673"/>
      <c r="AC7673"/>
      <c r="AD7673"/>
      <c r="AE7673"/>
      <c r="AF7673"/>
      <c r="AG7673"/>
      <c r="AH7673"/>
      <c r="AI7673"/>
      <c r="AJ7673"/>
      <c r="AK7673"/>
      <c r="AL7673"/>
    </row>
    <row r="7674" spans="3:38" ht="15" customHeight="1" x14ac:dyDescent="0.35">
      <c r="C7674"/>
      <c r="D7674"/>
      <c r="E7674"/>
      <c r="F7674"/>
      <c r="G7674"/>
      <c r="H7674"/>
      <c r="I7674"/>
      <c r="J7674"/>
      <c r="K7674"/>
      <c r="L7674"/>
      <c r="M7674"/>
      <c r="N7674"/>
      <c r="O7674"/>
      <c r="S7674"/>
      <c r="T7674"/>
      <c r="U7674"/>
      <c r="V7674"/>
      <c r="Y7674"/>
      <c r="Z7674"/>
      <c r="AA7674"/>
      <c r="AB7674"/>
      <c r="AC7674"/>
      <c r="AD7674"/>
      <c r="AE7674"/>
      <c r="AF7674"/>
      <c r="AG7674"/>
      <c r="AH7674"/>
      <c r="AI7674"/>
      <c r="AJ7674"/>
      <c r="AK7674"/>
      <c r="AL7674"/>
    </row>
    <row r="7675" spans="3:38" ht="15" customHeight="1" x14ac:dyDescent="0.35">
      <c r="C7675"/>
      <c r="D7675"/>
      <c r="E7675"/>
      <c r="F7675"/>
      <c r="G7675"/>
      <c r="H7675"/>
      <c r="I7675"/>
      <c r="J7675"/>
      <c r="K7675"/>
      <c r="L7675"/>
      <c r="M7675"/>
      <c r="N7675"/>
      <c r="O7675"/>
      <c r="S7675"/>
      <c r="T7675"/>
      <c r="U7675"/>
      <c r="V7675"/>
      <c r="Y7675"/>
      <c r="Z7675"/>
      <c r="AA7675"/>
      <c r="AB7675"/>
      <c r="AC7675"/>
      <c r="AD7675"/>
      <c r="AE7675"/>
      <c r="AF7675"/>
      <c r="AG7675"/>
      <c r="AH7675"/>
      <c r="AI7675"/>
      <c r="AJ7675"/>
      <c r="AK7675"/>
      <c r="AL7675"/>
    </row>
    <row r="7676" spans="3:38" ht="15" customHeight="1" x14ac:dyDescent="0.35">
      <c r="C7676"/>
      <c r="D7676"/>
      <c r="E7676"/>
      <c r="F7676"/>
      <c r="G7676"/>
      <c r="H7676"/>
      <c r="I7676"/>
      <c r="J7676"/>
      <c r="K7676"/>
      <c r="L7676"/>
      <c r="M7676"/>
      <c r="N7676"/>
      <c r="O7676"/>
      <c r="S7676"/>
      <c r="T7676"/>
      <c r="U7676"/>
      <c r="V7676"/>
      <c r="Y7676"/>
      <c r="Z7676"/>
      <c r="AA7676"/>
      <c r="AB7676"/>
      <c r="AC7676"/>
      <c r="AD7676"/>
      <c r="AE7676"/>
      <c r="AF7676"/>
      <c r="AG7676"/>
      <c r="AH7676"/>
      <c r="AI7676"/>
      <c r="AJ7676"/>
      <c r="AK7676"/>
      <c r="AL7676"/>
    </row>
    <row r="7677" spans="3:38" ht="15" customHeight="1" x14ac:dyDescent="0.35">
      <c r="C7677"/>
      <c r="D7677"/>
      <c r="E7677"/>
      <c r="F7677"/>
      <c r="G7677"/>
      <c r="H7677"/>
      <c r="I7677"/>
      <c r="J7677"/>
      <c r="K7677"/>
      <c r="L7677"/>
      <c r="M7677"/>
      <c r="N7677"/>
      <c r="O7677"/>
      <c r="S7677"/>
      <c r="T7677"/>
      <c r="U7677"/>
      <c r="V7677"/>
      <c r="Y7677"/>
      <c r="Z7677"/>
      <c r="AA7677"/>
      <c r="AB7677"/>
      <c r="AC7677"/>
      <c r="AD7677"/>
      <c r="AE7677"/>
      <c r="AF7677"/>
      <c r="AG7677"/>
      <c r="AH7677"/>
      <c r="AI7677"/>
      <c r="AJ7677"/>
      <c r="AK7677"/>
      <c r="AL7677"/>
    </row>
    <row r="7678" spans="3:38" ht="15" customHeight="1" x14ac:dyDescent="0.35">
      <c r="C7678"/>
      <c r="D7678"/>
      <c r="E7678"/>
      <c r="F7678"/>
      <c r="G7678"/>
      <c r="H7678"/>
      <c r="I7678"/>
      <c r="J7678"/>
      <c r="K7678"/>
      <c r="L7678"/>
      <c r="M7678"/>
      <c r="N7678"/>
      <c r="O7678"/>
      <c r="S7678"/>
      <c r="T7678"/>
      <c r="U7678"/>
      <c r="V7678"/>
      <c r="Y7678"/>
      <c r="Z7678"/>
      <c r="AA7678"/>
      <c r="AB7678"/>
      <c r="AC7678"/>
      <c r="AD7678"/>
      <c r="AE7678"/>
      <c r="AF7678"/>
      <c r="AG7678"/>
      <c r="AH7678"/>
      <c r="AI7678"/>
      <c r="AJ7678"/>
      <c r="AK7678"/>
      <c r="AL7678"/>
    </row>
    <row r="7679" spans="3:38" ht="15" customHeight="1" x14ac:dyDescent="0.35">
      <c r="C7679"/>
      <c r="D7679"/>
      <c r="E7679"/>
      <c r="F7679"/>
      <c r="G7679"/>
      <c r="H7679"/>
      <c r="I7679"/>
      <c r="J7679"/>
      <c r="K7679"/>
      <c r="L7679"/>
      <c r="M7679"/>
      <c r="N7679"/>
      <c r="O7679"/>
      <c r="S7679"/>
      <c r="T7679"/>
      <c r="U7679"/>
      <c r="V7679"/>
      <c r="Y7679"/>
      <c r="Z7679"/>
      <c r="AA7679"/>
      <c r="AB7679"/>
      <c r="AC7679"/>
      <c r="AD7679"/>
      <c r="AE7679"/>
      <c r="AF7679"/>
      <c r="AG7679"/>
      <c r="AH7679"/>
      <c r="AI7679"/>
      <c r="AJ7679"/>
      <c r="AK7679"/>
      <c r="AL7679"/>
    </row>
    <row r="7680" spans="3:38" ht="15" customHeight="1" x14ac:dyDescent="0.35">
      <c r="C7680"/>
      <c r="D7680"/>
      <c r="E7680"/>
      <c r="F7680"/>
      <c r="G7680"/>
      <c r="H7680"/>
      <c r="I7680"/>
      <c r="J7680"/>
      <c r="K7680"/>
      <c r="L7680"/>
      <c r="M7680"/>
      <c r="N7680"/>
      <c r="O7680"/>
      <c r="S7680"/>
      <c r="T7680"/>
      <c r="U7680"/>
      <c r="V7680"/>
      <c r="Y7680"/>
      <c r="Z7680"/>
      <c r="AA7680"/>
      <c r="AB7680"/>
      <c r="AC7680"/>
      <c r="AD7680"/>
      <c r="AE7680"/>
      <c r="AF7680"/>
      <c r="AG7680"/>
      <c r="AH7680"/>
      <c r="AI7680"/>
      <c r="AJ7680"/>
      <c r="AK7680"/>
      <c r="AL7680"/>
    </row>
    <row r="7681" spans="3:38" ht="15" customHeight="1" x14ac:dyDescent="0.35">
      <c r="C7681"/>
      <c r="D7681"/>
      <c r="E7681"/>
      <c r="F7681"/>
      <c r="G7681"/>
      <c r="H7681"/>
      <c r="I7681"/>
      <c r="J7681"/>
      <c r="K7681"/>
      <c r="L7681"/>
      <c r="M7681"/>
      <c r="N7681"/>
      <c r="O7681"/>
      <c r="S7681"/>
      <c r="T7681"/>
      <c r="U7681"/>
      <c r="V7681"/>
      <c r="Y7681"/>
      <c r="Z7681"/>
      <c r="AA7681"/>
      <c r="AB7681"/>
      <c r="AC7681"/>
      <c r="AD7681"/>
      <c r="AE7681"/>
      <c r="AF7681"/>
      <c r="AG7681"/>
      <c r="AH7681"/>
      <c r="AI7681"/>
      <c r="AJ7681"/>
      <c r="AK7681"/>
      <c r="AL7681"/>
    </row>
    <row r="7682" spans="3:38" ht="15" customHeight="1" x14ac:dyDescent="0.35">
      <c r="C7682"/>
      <c r="D7682"/>
      <c r="E7682"/>
      <c r="F7682"/>
      <c r="G7682"/>
      <c r="H7682"/>
      <c r="I7682"/>
      <c r="J7682"/>
      <c r="K7682"/>
      <c r="L7682"/>
      <c r="M7682"/>
      <c r="N7682"/>
      <c r="O7682"/>
      <c r="S7682"/>
      <c r="T7682"/>
      <c r="U7682"/>
      <c r="V7682"/>
      <c r="Y7682"/>
      <c r="Z7682"/>
      <c r="AA7682"/>
      <c r="AB7682"/>
      <c r="AC7682"/>
      <c r="AD7682"/>
      <c r="AE7682"/>
      <c r="AF7682"/>
      <c r="AG7682"/>
      <c r="AH7682"/>
      <c r="AI7682"/>
      <c r="AJ7682"/>
      <c r="AK7682"/>
      <c r="AL7682"/>
    </row>
    <row r="7683" spans="3:38" ht="15" customHeight="1" x14ac:dyDescent="0.35">
      <c r="C7683"/>
      <c r="D7683"/>
      <c r="E7683"/>
      <c r="F7683"/>
      <c r="G7683"/>
      <c r="H7683"/>
      <c r="I7683"/>
      <c r="J7683"/>
      <c r="K7683"/>
      <c r="L7683"/>
      <c r="M7683"/>
      <c r="N7683"/>
      <c r="O7683"/>
      <c r="S7683"/>
      <c r="T7683"/>
      <c r="U7683"/>
      <c r="V7683"/>
      <c r="Y7683"/>
      <c r="Z7683"/>
      <c r="AA7683"/>
      <c r="AB7683"/>
      <c r="AC7683"/>
      <c r="AD7683"/>
      <c r="AE7683"/>
      <c r="AF7683"/>
      <c r="AG7683"/>
      <c r="AH7683"/>
      <c r="AI7683"/>
      <c r="AJ7683"/>
      <c r="AK7683"/>
      <c r="AL7683"/>
    </row>
    <row r="7684" spans="3:38" ht="15" customHeight="1" x14ac:dyDescent="0.35">
      <c r="C7684"/>
      <c r="D7684"/>
      <c r="E7684"/>
      <c r="F7684"/>
      <c r="G7684"/>
      <c r="H7684"/>
      <c r="I7684"/>
      <c r="J7684"/>
      <c r="K7684"/>
      <c r="L7684"/>
      <c r="M7684"/>
      <c r="N7684"/>
      <c r="O7684"/>
      <c r="S7684"/>
      <c r="T7684"/>
      <c r="U7684"/>
      <c r="V7684"/>
      <c r="Y7684"/>
      <c r="Z7684"/>
      <c r="AA7684"/>
      <c r="AB7684"/>
      <c r="AC7684"/>
      <c r="AD7684"/>
      <c r="AE7684"/>
      <c r="AF7684"/>
      <c r="AG7684"/>
      <c r="AH7684"/>
      <c r="AI7684"/>
      <c r="AJ7684"/>
      <c r="AK7684"/>
      <c r="AL7684"/>
    </row>
    <row r="7685" spans="3:38" ht="15" customHeight="1" x14ac:dyDescent="0.35">
      <c r="C7685"/>
      <c r="D7685"/>
      <c r="E7685"/>
      <c r="F7685"/>
      <c r="G7685"/>
      <c r="H7685"/>
      <c r="I7685"/>
      <c r="J7685"/>
      <c r="K7685"/>
      <c r="L7685"/>
      <c r="M7685"/>
      <c r="N7685"/>
      <c r="O7685"/>
      <c r="S7685"/>
      <c r="T7685"/>
      <c r="U7685"/>
      <c r="V7685"/>
      <c r="Y7685"/>
      <c r="Z7685"/>
      <c r="AA7685"/>
      <c r="AB7685"/>
      <c r="AC7685"/>
      <c r="AD7685"/>
      <c r="AE7685"/>
      <c r="AF7685"/>
      <c r="AG7685"/>
      <c r="AH7685"/>
      <c r="AI7685"/>
      <c r="AJ7685"/>
      <c r="AK7685"/>
      <c r="AL7685"/>
    </row>
    <row r="7686" spans="3:38" ht="15" customHeight="1" x14ac:dyDescent="0.35">
      <c r="C7686"/>
      <c r="D7686"/>
      <c r="E7686"/>
      <c r="F7686"/>
      <c r="G7686"/>
      <c r="H7686"/>
      <c r="I7686"/>
      <c r="J7686"/>
      <c r="K7686"/>
      <c r="L7686"/>
      <c r="M7686"/>
      <c r="N7686"/>
      <c r="O7686"/>
      <c r="S7686"/>
      <c r="T7686"/>
      <c r="U7686"/>
      <c r="V7686"/>
      <c r="Y7686"/>
      <c r="Z7686"/>
      <c r="AA7686"/>
      <c r="AB7686"/>
      <c r="AC7686"/>
      <c r="AD7686"/>
      <c r="AE7686"/>
      <c r="AF7686"/>
      <c r="AG7686"/>
      <c r="AH7686"/>
      <c r="AI7686"/>
      <c r="AJ7686"/>
      <c r="AK7686"/>
      <c r="AL7686"/>
    </row>
    <row r="7687" spans="3:38" ht="15" customHeight="1" x14ac:dyDescent="0.35">
      <c r="C7687"/>
      <c r="D7687"/>
      <c r="E7687"/>
      <c r="F7687"/>
      <c r="G7687"/>
      <c r="H7687"/>
      <c r="I7687"/>
      <c r="J7687"/>
      <c r="K7687"/>
      <c r="L7687"/>
      <c r="M7687"/>
      <c r="N7687"/>
      <c r="O7687"/>
      <c r="S7687"/>
      <c r="T7687"/>
      <c r="U7687"/>
      <c r="V7687"/>
      <c r="Y7687"/>
      <c r="Z7687"/>
      <c r="AA7687"/>
      <c r="AB7687"/>
      <c r="AC7687"/>
      <c r="AD7687"/>
      <c r="AE7687"/>
      <c r="AF7687"/>
      <c r="AG7687"/>
      <c r="AH7687"/>
      <c r="AI7687"/>
      <c r="AJ7687"/>
      <c r="AK7687"/>
      <c r="AL7687"/>
    </row>
    <row r="7688" spans="3:38" ht="15" customHeight="1" x14ac:dyDescent="0.35">
      <c r="C7688"/>
      <c r="D7688"/>
      <c r="E7688"/>
      <c r="F7688"/>
      <c r="G7688"/>
      <c r="H7688"/>
      <c r="I7688"/>
      <c r="J7688"/>
      <c r="K7688"/>
      <c r="L7688"/>
      <c r="M7688"/>
      <c r="N7688"/>
      <c r="O7688"/>
      <c r="S7688"/>
      <c r="T7688"/>
      <c r="U7688"/>
      <c r="V7688"/>
      <c r="Y7688"/>
      <c r="Z7688"/>
      <c r="AA7688"/>
      <c r="AB7688"/>
      <c r="AC7688"/>
      <c r="AD7688"/>
      <c r="AE7688"/>
      <c r="AF7688"/>
      <c r="AG7688"/>
      <c r="AH7688"/>
      <c r="AI7688"/>
      <c r="AJ7688"/>
      <c r="AK7688"/>
      <c r="AL7688"/>
    </row>
    <row r="7689" spans="3:38" ht="15" customHeight="1" x14ac:dyDescent="0.35">
      <c r="C7689"/>
      <c r="D7689"/>
      <c r="E7689"/>
      <c r="F7689"/>
      <c r="G7689"/>
      <c r="H7689"/>
      <c r="I7689"/>
      <c r="J7689"/>
      <c r="K7689"/>
      <c r="L7689"/>
      <c r="M7689"/>
      <c r="N7689"/>
      <c r="O7689"/>
      <c r="S7689"/>
      <c r="T7689"/>
      <c r="U7689"/>
      <c r="V7689"/>
      <c r="Y7689"/>
      <c r="Z7689"/>
      <c r="AA7689"/>
      <c r="AB7689"/>
      <c r="AC7689"/>
      <c r="AD7689"/>
      <c r="AE7689"/>
      <c r="AF7689"/>
      <c r="AG7689"/>
      <c r="AH7689"/>
      <c r="AI7689"/>
      <c r="AJ7689"/>
      <c r="AK7689"/>
      <c r="AL7689"/>
    </row>
    <row r="7690" spans="3:38" ht="15" customHeight="1" x14ac:dyDescent="0.35">
      <c r="C7690"/>
      <c r="D7690"/>
      <c r="E7690"/>
      <c r="F7690"/>
      <c r="G7690"/>
      <c r="H7690"/>
      <c r="I7690"/>
      <c r="J7690"/>
      <c r="K7690"/>
      <c r="L7690"/>
      <c r="M7690"/>
      <c r="N7690"/>
      <c r="O7690"/>
      <c r="S7690"/>
      <c r="T7690"/>
      <c r="U7690"/>
      <c r="V7690"/>
      <c r="Y7690"/>
      <c r="Z7690"/>
      <c r="AA7690"/>
      <c r="AB7690"/>
      <c r="AC7690"/>
      <c r="AD7690"/>
      <c r="AE7690"/>
      <c r="AF7690"/>
      <c r="AG7690"/>
      <c r="AH7690"/>
      <c r="AI7690"/>
      <c r="AJ7690"/>
      <c r="AK7690"/>
      <c r="AL7690"/>
    </row>
    <row r="7691" spans="3:38" ht="15" customHeight="1" x14ac:dyDescent="0.35">
      <c r="C7691"/>
      <c r="D7691"/>
      <c r="E7691"/>
      <c r="F7691"/>
      <c r="G7691"/>
      <c r="H7691"/>
      <c r="I7691"/>
      <c r="J7691"/>
      <c r="K7691"/>
      <c r="L7691"/>
      <c r="M7691"/>
      <c r="N7691"/>
      <c r="O7691"/>
      <c r="S7691"/>
      <c r="T7691"/>
      <c r="U7691"/>
      <c r="V7691"/>
      <c r="Y7691"/>
      <c r="Z7691"/>
      <c r="AA7691"/>
      <c r="AB7691"/>
      <c r="AC7691"/>
      <c r="AD7691"/>
      <c r="AE7691"/>
      <c r="AF7691"/>
      <c r="AG7691"/>
      <c r="AH7691"/>
      <c r="AI7691"/>
      <c r="AJ7691"/>
      <c r="AK7691"/>
      <c r="AL7691"/>
    </row>
    <row r="7692" spans="3:38" ht="15" customHeight="1" x14ac:dyDescent="0.35">
      <c r="C7692"/>
      <c r="D7692"/>
      <c r="E7692"/>
      <c r="F7692"/>
      <c r="G7692"/>
      <c r="H7692"/>
      <c r="I7692"/>
      <c r="J7692"/>
      <c r="K7692"/>
      <c r="L7692"/>
      <c r="M7692"/>
      <c r="N7692"/>
      <c r="O7692"/>
      <c r="S7692"/>
      <c r="T7692"/>
      <c r="U7692"/>
      <c r="V7692"/>
      <c r="Y7692"/>
      <c r="Z7692"/>
      <c r="AA7692"/>
      <c r="AB7692"/>
      <c r="AC7692"/>
      <c r="AD7692"/>
      <c r="AE7692"/>
      <c r="AF7692"/>
      <c r="AG7692"/>
      <c r="AH7692"/>
      <c r="AI7692"/>
      <c r="AJ7692"/>
      <c r="AK7692"/>
      <c r="AL7692"/>
    </row>
    <row r="7693" spans="3:38" ht="15" customHeight="1" x14ac:dyDescent="0.35">
      <c r="C7693"/>
      <c r="D7693"/>
      <c r="E7693"/>
      <c r="F7693"/>
      <c r="G7693"/>
      <c r="H7693"/>
      <c r="I7693"/>
      <c r="J7693"/>
      <c r="K7693"/>
      <c r="L7693"/>
      <c r="M7693"/>
      <c r="N7693"/>
      <c r="O7693"/>
      <c r="S7693"/>
      <c r="T7693"/>
      <c r="U7693"/>
      <c r="V7693"/>
      <c r="Y7693"/>
      <c r="Z7693"/>
      <c r="AA7693"/>
      <c r="AB7693"/>
      <c r="AC7693"/>
      <c r="AD7693"/>
      <c r="AE7693"/>
      <c r="AF7693"/>
      <c r="AG7693"/>
      <c r="AH7693"/>
      <c r="AI7693"/>
      <c r="AJ7693"/>
      <c r="AK7693"/>
      <c r="AL7693"/>
    </row>
    <row r="7694" spans="3:38" ht="15" customHeight="1" x14ac:dyDescent="0.35">
      <c r="C7694"/>
      <c r="D7694"/>
      <c r="E7694"/>
      <c r="F7694"/>
      <c r="G7694"/>
      <c r="H7694"/>
      <c r="I7694"/>
      <c r="J7694"/>
      <c r="K7694"/>
      <c r="L7694"/>
      <c r="M7694"/>
      <c r="N7694"/>
      <c r="O7694"/>
      <c r="S7694"/>
      <c r="T7694"/>
      <c r="U7694"/>
      <c r="V7694"/>
      <c r="Y7694"/>
      <c r="Z7694"/>
      <c r="AA7694"/>
      <c r="AB7694"/>
      <c r="AC7694"/>
      <c r="AD7694"/>
      <c r="AE7694"/>
      <c r="AF7694"/>
      <c r="AG7694"/>
      <c r="AH7694"/>
      <c r="AI7694"/>
      <c r="AJ7694"/>
      <c r="AK7694"/>
      <c r="AL7694"/>
    </row>
    <row r="7695" spans="3:38" ht="15" customHeight="1" x14ac:dyDescent="0.35">
      <c r="C7695"/>
      <c r="D7695"/>
      <c r="E7695"/>
      <c r="F7695"/>
      <c r="G7695"/>
      <c r="H7695"/>
      <c r="I7695"/>
      <c r="J7695"/>
      <c r="K7695"/>
      <c r="L7695"/>
      <c r="M7695"/>
      <c r="N7695"/>
      <c r="O7695"/>
      <c r="S7695"/>
      <c r="T7695"/>
      <c r="U7695"/>
      <c r="V7695"/>
      <c r="Y7695"/>
      <c r="Z7695"/>
      <c r="AA7695"/>
      <c r="AB7695"/>
      <c r="AC7695"/>
      <c r="AD7695"/>
      <c r="AE7695"/>
      <c r="AF7695"/>
      <c r="AG7695"/>
      <c r="AH7695"/>
      <c r="AI7695"/>
      <c r="AJ7695"/>
      <c r="AK7695"/>
      <c r="AL7695"/>
    </row>
    <row r="7696" spans="3:38" ht="15" customHeight="1" x14ac:dyDescent="0.35">
      <c r="C7696"/>
      <c r="D7696"/>
      <c r="E7696"/>
      <c r="F7696"/>
      <c r="G7696"/>
      <c r="H7696"/>
      <c r="I7696"/>
      <c r="J7696"/>
      <c r="K7696"/>
      <c r="L7696"/>
      <c r="M7696"/>
      <c r="N7696"/>
      <c r="O7696"/>
      <c r="S7696"/>
      <c r="T7696"/>
      <c r="U7696"/>
      <c r="V7696"/>
      <c r="Y7696"/>
      <c r="Z7696"/>
      <c r="AA7696"/>
      <c r="AB7696"/>
      <c r="AC7696"/>
      <c r="AD7696"/>
      <c r="AE7696"/>
      <c r="AF7696"/>
      <c r="AG7696"/>
      <c r="AH7696"/>
      <c r="AI7696"/>
      <c r="AJ7696"/>
      <c r="AK7696"/>
      <c r="AL7696"/>
    </row>
    <row r="7697" spans="3:38" ht="15" customHeight="1" x14ac:dyDescent="0.35">
      <c r="C7697"/>
      <c r="D7697"/>
      <c r="E7697"/>
      <c r="F7697"/>
      <c r="G7697"/>
      <c r="H7697"/>
      <c r="I7697"/>
      <c r="J7697"/>
      <c r="K7697"/>
      <c r="L7697"/>
      <c r="M7697"/>
      <c r="N7697"/>
      <c r="O7697"/>
      <c r="S7697"/>
      <c r="T7697"/>
      <c r="U7697"/>
      <c r="V7697"/>
      <c r="Y7697"/>
      <c r="Z7697"/>
      <c r="AA7697"/>
      <c r="AB7697"/>
      <c r="AC7697"/>
      <c r="AD7697"/>
      <c r="AE7697"/>
      <c r="AF7697"/>
      <c r="AG7697"/>
      <c r="AH7697"/>
      <c r="AI7697"/>
      <c r="AJ7697"/>
      <c r="AK7697"/>
      <c r="AL7697"/>
    </row>
    <row r="7698" spans="3:38" ht="15" customHeight="1" x14ac:dyDescent="0.35">
      <c r="C7698"/>
      <c r="D7698"/>
      <c r="E7698"/>
      <c r="F7698"/>
      <c r="G7698"/>
      <c r="H7698"/>
      <c r="I7698"/>
      <c r="J7698"/>
      <c r="K7698"/>
      <c r="L7698"/>
      <c r="M7698"/>
      <c r="N7698"/>
      <c r="O7698"/>
      <c r="S7698"/>
      <c r="T7698"/>
      <c r="U7698"/>
      <c r="V7698"/>
      <c r="Y7698"/>
      <c r="Z7698"/>
      <c r="AA7698"/>
      <c r="AB7698"/>
      <c r="AC7698"/>
      <c r="AD7698"/>
      <c r="AE7698"/>
      <c r="AF7698"/>
      <c r="AG7698"/>
      <c r="AH7698"/>
      <c r="AI7698"/>
      <c r="AJ7698"/>
      <c r="AK7698"/>
      <c r="AL7698"/>
    </row>
    <row r="7699" spans="3:38" ht="15" customHeight="1" x14ac:dyDescent="0.35">
      <c r="C7699"/>
      <c r="D7699"/>
      <c r="E7699"/>
      <c r="F7699"/>
      <c r="G7699"/>
      <c r="H7699"/>
      <c r="I7699"/>
      <c r="J7699"/>
      <c r="K7699"/>
      <c r="L7699"/>
      <c r="M7699"/>
      <c r="N7699"/>
      <c r="O7699"/>
      <c r="S7699"/>
      <c r="T7699"/>
      <c r="U7699"/>
      <c r="V7699"/>
      <c r="Y7699"/>
      <c r="Z7699"/>
      <c r="AA7699"/>
      <c r="AB7699"/>
      <c r="AC7699"/>
      <c r="AD7699"/>
      <c r="AE7699"/>
      <c r="AF7699"/>
      <c r="AG7699"/>
      <c r="AH7699"/>
      <c r="AI7699"/>
      <c r="AJ7699"/>
      <c r="AK7699"/>
      <c r="AL7699"/>
    </row>
    <row r="7700" spans="3:38" ht="15" customHeight="1" x14ac:dyDescent="0.35">
      <c r="C7700"/>
      <c r="D7700"/>
      <c r="E7700"/>
      <c r="F7700"/>
      <c r="G7700"/>
      <c r="H7700"/>
      <c r="I7700"/>
      <c r="J7700"/>
      <c r="K7700"/>
      <c r="L7700"/>
      <c r="M7700"/>
      <c r="N7700"/>
      <c r="O7700"/>
      <c r="S7700"/>
      <c r="T7700"/>
      <c r="U7700"/>
      <c r="V7700"/>
      <c r="Y7700"/>
      <c r="Z7700"/>
      <c r="AA7700"/>
      <c r="AB7700"/>
      <c r="AC7700"/>
      <c r="AD7700"/>
      <c r="AE7700"/>
      <c r="AF7700"/>
      <c r="AG7700"/>
      <c r="AH7700"/>
      <c r="AI7700"/>
      <c r="AJ7700"/>
      <c r="AK7700"/>
      <c r="AL7700"/>
    </row>
    <row r="7701" spans="3:38" ht="15" customHeight="1" x14ac:dyDescent="0.35">
      <c r="C7701"/>
      <c r="D7701"/>
      <c r="E7701"/>
      <c r="F7701"/>
      <c r="G7701"/>
      <c r="H7701"/>
      <c r="I7701"/>
      <c r="J7701"/>
      <c r="K7701"/>
      <c r="L7701"/>
      <c r="M7701"/>
      <c r="N7701"/>
      <c r="O7701"/>
      <c r="S7701"/>
      <c r="T7701"/>
      <c r="U7701"/>
      <c r="V7701"/>
      <c r="Y7701"/>
      <c r="Z7701"/>
      <c r="AA7701"/>
      <c r="AB7701"/>
      <c r="AC7701"/>
      <c r="AD7701"/>
      <c r="AE7701"/>
      <c r="AF7701"/>
      <c r="AG7701"/>
      <c r="AH7701"/>
      <c r="AI7701"/>
      <c r="AJ7701"/>
      <c r="AK7701"/>
      <c r="AL7701"/>
    </row>
    <row r="7702" spans="3:38" ht="15" customHeight="1" x14ac:dyDescent="0.35">
      <c r="C7702"/>
      <c r="D7702"/>
      <c r="E7702"/>
      <c r="F7702"/>
      <c r="G7702"/>
      <c r="H7702"/>
      <c r="I7702"/>
      <c r="J7702"/>
      <c r="K7702"/>
      <c r="L7702"/>
      <c r="M7702"/>
      <c r="N7702"/>
      <c r="O7702"/>
      <c r="S7702"/>
      <c r="T7702"/>
      <c r="U7702"/>
      <c r="V7702"/>
      <c r="Y7702"/>
      <c r="Z7702"/>
      <c r="AA7702"/>
      <c r="AB7702"/>
      <c r="AC7702"/>
      <c r="AD7702"/>
      <c r="AE7702"/>
      <c r="AF7702"/>
      <c r="AG7702"/>
      <c r="AH7702"/>
      <c r="AI7702"/>
      <c r="AJ7702"/>
      <c r="AK7702"/>
      <c r="AL7702"/>
    </row>
    <row r="7703" spans="3:38" ht="15" customHeight="1" x14ac:dyDescent="0.35">
      <c r="C7703"/>
      <c r="D7703"/>
      <c r="E7703"/>
      <c r="F7703"/>
      <c r="G7703"/>
      <c r="H7703"/>
      <c r="I7703"/>
      <c r="J7703"/>
      <c r="K7703"/>
      <c r="L7703"/>
      <c r="M7703"/>
      <c r="N7703"/>
      <c r="O7703"/>
      <c r="S7703"/>
      <c r="T7703"/>
      <c r="U7703"/>
      <c r="V7703"/>
      <c r="Y7703"/>
      <c r="Z7703"/>
      <c r="AA7703"/>
      <c r="AB7703"/>
      <c r="AC7703"/>
      <c r="AD7703"/>
      <c r="AE7703"/>
      <c r="AF7703"/>
      <c r="AG7703"/>
      <c r="AH7703"/>
      <c r="AI7703"/>
      <c r="AJ7703"/>
      <c r="AK7703"/>
      <c r="AL7703"/>
    </row>
    <row r="7704" spans="3:38" ht="15" customHeight="1" x14ac:dyDescent="0.35">
      <c r="C7704"/>
      <c r="D7704"/>
      <c r="E7704"/>
      <c r="F7704"/>
      <c r="G7704"/>
      <c r="H7704"/>
      <c r="I7704"/>
      <c r="J7704"/>
      <c r="K7704"/>
      <c r="L7704"/>
      <c r="M7704"/>
      <c r="N7704"/>
      <c r="O7704"/>
      <c r="S7704"/>
      <c r="T7704"/>
      <c r="U7704"/>
      <c r="V7704"/>
      <c r="Y7704"/>
      <c r="Z7704"/>
      <c r="AA7704"/>
      <c r="AB7704"/>
      <c r="AC7704"/>
      <c r="AD7704"/>
      <c r="AE7704"/>
      <c r="AF7704"/>
      <c r="AG7704"/>
      <c r="AH7704"/>
      <c r="AI7704"/>
      <c r="AJ7704"/>
      <c r="AK7704"/>
      <c r="AL7704"/>
    </row>
    <row r="7705" spans="3:38" ht="15" customHeight="1" x14ac:dyDescent="0.35">
      <c r="C7705"/>
      <c r="D7705"/>
      <c r="E7705"/>
      <c r="F7705"/>
      <c r="G7705"/>
      <c r="H7705"/>
      <c r="I7705"/>
      <c r="J7705"/>
      <c r="K7705"/>
      <c r="L7705"/>
      <c r="M7705"/>
      <c r="N7705"/>
      <c r="O7705"/>
      <c r="S7705"/>
      <c r="T7705"/>
      <c r="U7705"/>
      <c r="V7705"/>
      <c r="Y7705"/>
      <c r="Z7705"/>
      <c r="AA7705"/>
      <c r="AB7705"/>
      <c r="AC7705"/>
      <c r="AD7705"/>
      <c r="AE7705"/>
      <c r="AF7705"/>
      <c r="AG7705"/>
      <c r="AH7705"/>
      <c r="AI7705"/>
      <c r="AJ7705"/>
      <c r="AK7705"/>
      <c r="AL7705"/>
    </row>
    <row r="7706" spans="3:38" ht="15" customHeight="1" x14ac:dyDescent="0.35">
      <c r="C7706"/>
      <c r="D7706"/>
      <c r="E7706"/>
      <c r="F7706"/>
      <c r="G7706"/>
      <c r="H7706"/>
      <c r="I7706"/>
      <c r="J7706"/>
      <c r="K7706"/>
      <c r="L7706"/>
      <c r="M7706"/>
      <c r="N7706"/>
      <c r="O7706"/>
      <c r="S7706"/>
      <c r="T7706"/>
      <c r="U7706"/>
      <c r="V7706"/>
      <c r="Y7706"/>
      <c r="Z7706"/>
      <c r="AA7706"/>
      <c r="AB7706"/>
      <c r="AC7706"/>
      <c r="AD7706"/>
      <c r="AE7706"/>
      <c r="AF7706"/>
      <c r="AG7706"/>
      <c r="AH7706"/>
      <c r="AI7706"/>
      <c r="AJ7706"/>
      <c r="AK7706"/>
      <c r="AL7706"/>
    </row>
    <row r="7707" spans="3:38" ht="15" customHeight="1" x14ac:dyDescent="0.35">
      <c r="C7707"/>
      <c r="D7707"/>
      <c r="E7707"/>
      <c r="F7707"/>
      <c r="G7707"/>
      <c r="H7707"/>
      <c r="I7707"/>
      <c r="J7707"/>
      <c r="K7707"/>
      <c r="L7707"/>
      <c r="M7707"/>
      <c r="N7707"/>
      <c r="O7707"/>
      <c r="S7707"/>
      <c r="T7707"/>
      <c r="U7707"/>
      <c r="V7707"/>
      <c r="Y7707"/>
      <c r="Z7707"/>
      <c r="AA7707"/>
      <c r="AB7707"/>
      <c r="AC7707"/>
      <c r="AD7707"/>
      <c r="AE7707"/>
      <c r="AF7707"/>
      <c r="AG7707"/>
      <c r="AH7707"/>
      <c r="AI7707"/>
      <c r="AJ7707"/>
      <c r="AK7707"/>
      <c r="AL7707"/>
    </row>
    <row r="7708" spans="3:38" ht="15" customHeight="1" x14ac:dyDescent="0.35">
      <c r="C7708"/>
      <c r="D7708"/>
      <c r="E7708"/>
      <c r="F7708"/>
      <c r="G7708"/>
      <c r="H7708"/>
      <c r="I7708"/>
      <c r="J7708"/>
      <c r="K7708"/>
      <c r="L7708"/>
      <c r="M7708"/>
      <c r="N7708"/>
      <c r="O7708"/>
      <c r="S7708"/>
      <c r="T7708"/>
      <c r="U7708"/>
      <c r="V7708"/>
      <c r="Y7708"/>
      <c r="Z7708"/>
      <c r="AA7708"/>
      <c r="AB7708"/>
      <c r="AC7708"/>
      <c r="AD7708"/>
      <c r="AE7708"/>
      <c r="AF7708"/>
      <c r="AG7708"/>
      <c r="AH7708"/>
      <c r="AI7708"/>
      <c r="AJ7708"/>
      <c r="AK7708"/>
      <c r="AL7708"/>
    </row>
    <row r="7709" spans="3:38" ht="15" customHeight="1" x14ac:dyDescent="0.35">
      <c r="C7709"/>
      <c r="D7709"/>
      <c r="E7709"/>
      <c r="F7709"/>
      <c r="G7709"/>
      <c r="H7709"/>
      <c r="I7709"/>
      <c r="J7709"/>
      <c r="K7709"/>
      <c r="L7709"/>
      <c r="M7709"/>
      <c r="N7709"/>
      <c r="O7709"/>
      <c r="S7709"/>
      <c r="T7709"/>
      <c r="U7709"/>
      <c r="V7709"/>
      <c r="Y7709"/>
      <c r="Z7709"/>
      <c r="AA7709"/>
      <c r="AB7709"/>
      <c r="AC7709"/>
      <c r="AD7709"/>
      <c r="AE7709"/>
      <c r="AF7709"/>
      <c r="AG7709"/>
      <c r="AH7709"/>
      <c r="AI7709"/>
      <c r="AJ7709"/>
      <c r="AK7709"/>
      <c r="AL7709"/>
    </row>
    <row r="7710" spans="3:38" ht="15" customHeight="1" x14ac:dyDescent="0.35">
      <c r="C7710"/>
      <c r="D7710"/>
      <c r="E7710"/>
      <c r="F7710"/>
      <c r="G7710"/>
      <c r="H7710"/>
      <c r="I7710"/>
      <c r="J7710"/>
      <c r="K7710"/>
      <c r="L7710"/>
      <c r="M7710"/>
      <c r="N7710"/>
      <c r="O7710"/>
      <c r="S7710"/>
      <c r="T7710"/>
      <c r="U7710"/>
      <c r="V7710"/>
      <c r="Y7710"/>
      <c r="Z7710"/>
      <c r="AA7710"/>
      <c r="AB7710"/>
      <c r="AC7710"/>
      <c r="AD7710"/>
      <c r="AE7710"/>
      <c r="AF7710"/>
      <c r="AG7710"/>
      <c r="AH7710"/>
      <c r="AI7710"/>
      <c r="AJ7710"/>
      <c r="AK7710"/>
      <c r="AL7710"/>
    </row>
    <row r="7711" spans="3:38" ht="15" customHeight="1" x14ac:dyDescent="0.35">
      <c r="C7711"/>
      <c r="D7711"/>
      <c r="E7711"/>
      <c r="F7711"/>
      <c r="G7711"/>
      <c r="H7711"/>
      <c r="I7711"/>
      <c r="J7711"/>
      <c r="K7711"/>
      <c r="L7711"/>
      <c r="M7711"/>
      <c r="N7711"/>
      <c r="O7711"/>
      <c r="S7711"/>
      <c r="T7711"/>
      <c r="U7711"/>
      <c r="V7711"/>
      <c r="Y7711"/>
      <c r="Z7711"/>
      <c r="AA7711"/>
      <c r="AB7711"/>
      <c r="AC7711"/>
      <c r="AD7711"/>
      <c r="AE7711"/>
      <c r="AF7711"/>
      <c r="AG7711"/>
      <c r="AH7711"/>
      <c r="AI7711"/>
      <c r="AJ7711"/>
      <c r="AK7711"/>
      <c r="AL7711"/>
    </row>
    <row r="7712" spans="3:38" ht="15" customHeight="1" x14ac:dyDescent="0.35">
      <c r="C7712"/>
      <c r="D7712"/>
      <c r="E7712"/>
      <c r="F7712"/>
      <c r="G7712"/>
      <c r="H7712"/>
      <c r="I7712"/>
      <c r="J7712"/>
      <c r="K7712"/>
      <c r="L7712"/>
      <c r="M7712"/>
      <c r="N7712"/>
      <c r="O7712"/>
      <c r="S7712"/>
      <c r="T7712"/>
      <c r="U7712"/>
      <c r="V7712"/>
      <c r="Y7712"/>
      <c r="Z7712"/>
      <c r="AA7712"/>
      <c r="AB7712"/>
      <c r="AC7712"/>
      <c r="AD7712"/>
      <c r="AE7712"/>
      <c r="AF7712"/>
      <c r="AG7712"/>
      <c r="AH7712"/>
      <c r="AI7712"/>
      <c r="AJ7712"/>
      <c r="AK7712"/>
      <c r="AL7712"/>
    </row>
    <row r="7713" spans="3:38" ht="15" customHeight="1" x14ac:dyDescent="0.35">
      <c r="C7713"/>
      <c r="D7713"/>
      <c r="E7713"/>
      <c r="F7713"/>
      <c r="G7713"/>
      <c r="H7713"/>
      <c r="I7713"/>
      <c r="J7713"/>
      <c r="K7713"/>
      <c r="L7713"/>
      <c r="M7713"/>
      <c r="N7713"/>
      <c r="O7713"/>
      <c r="S7713"/>
      <c r="T7713"/>
      <c r="U7713"/>
      <c r="V7713"/>
      <c r="Y7713"/>
      <c r="Z7713"/>
      <c r="AA7713"/>
      <c r="AB7713"/>
      <c r="AC7713"/>
      <c r="AD7713"/>
      <c r="AE7713"/>
      <c r="AF7713"/>
      <c r="AG7713"/>
      <c r="AH7713"/>
      <c r="AI7713"/>
      <c r="AJ7713"/>
      <c r="AK7713"/>
      <c r="AL7713"/>
    </row>
    <row r="7714" spans="3:38" ht="15" customHeight="1" x14ac:dyDescent="0.35">
      <c r="C7714"/>
      <c r="D7714"/>
      <c r="E7714"/>
      <c r="F7714"/>
      <c r="G7714"/>
      <c r="H7714"/>
      <c r="I7714"/>
      <c r="J7714"/>
      <c r="K7714"/>
      <c r="L7714"/>
      <c r="M7714"/>
      <c r="N7714"/>
      <c r="O7714"/>
      <c r="S7714"/>
      <c r="T7714"/>
      <c r="U7714"/>
      <c r="V7714"/>
      <c r="Y7714"/>
      <c r="Z7714"/>
      <c r="AA7714"/>
      <c r="AB7714"/>
      <c r="AC7714"/>
      <c r="AD7714"/>
      <c r="AE7714"/>
      <c r="AF7714"/>
      <c r="AG7714"/>
      <c r="AH7714"/>
      <c r="AI7714"/>
      <c r="AJ7714"/>
      <c r="AK7714"/>
      <c r="AL7714"/>
    </row>
    <row r="7715" spans="3:38" ht="15" customHeight="1" x14ac:dyDescent="0.35">
      <c r="C7715"/>
      <c r="D7715"/>
      <c r="E7715"/>
      <c r="F7715"/>
      <c r="G7715"/>
      <c r="H7715"/>
      <c r="I7715"/>
      <c r="J7715"/>
      <c r="K7715"/>
      <c r="L7715"/>
      <c r="M7715"/>
      <c r="N7715"/>
      <c r="O7715"/>
      <c r="S7715"/>
      <c r="T7715"/>
      <c r="U7715"/>
      <c r="V7715"/>
      <c r="Y7715"/>
      <c r="Z7715"/>
      <c r="AA7715"/>
      <c r="AB7715"/>
      <c r="AC7715"/>
      <c r="AD7715"/>
      <c r="AE7715"/>
      <c r="AF7715"/>
      <c r="AG7715"/>
      <c r="AH7715"/>
      <c r="AI7715"/>
      <c r="AJ7715"/>
      <c r="AK7715"/>
      <c r="AL7715"/>
    </row>
    <row r="7716" spans="3:38" ht="15" customHeight="1" x14ac:dyDescent="0.35">
      <c r="C7716"/>
      <c r="D7716"/>
      <c r="E7716"/>
      <c r="F7716"/>
      <c r="G7716"/>
      <c r="H7716"/>
      <c r="I7716"/>
      <c r="J7716"/>
      <c r="K7716"/>
      <c r="L7716"/>
      <c r="M7716"/>
      <c r="N7716"/>
      <c r="O7716"/>
      <c r="S7716"/>
      <c r="T7716"/>
      <c r="U7716"/>
      <c r="V7716"/>
      <c r="Y7716"/>
      <c r="Z7716"/>
      <c r="AA7716"/>
      <c r="AB7716"/>
      <c r="AC7716"/>
      <c r="AD7716"/>
      <c r="AE7716"/>
      <c r="AF7716"/>
      <c r="AG7716"/>
      <c r="AH7716"/>
      <c r="AI7716"/>
      <c r="AJ7716"/>
      <c r="AK7716"/>
      <c r="AL7716"/>
    </row>
    <row r="7717" spans="3:38" ht="15" customHeight="1" x14ac:dyDescent="0.35">
      <c r="C7717"/>
      <c r="D7717"/>
      <c r="E7717"/>
      <c r="F7717"/>
      <c r="G7717"/>
      <c r="H7717"/>
      <c r="I7717"/>
      <c r="J7717"/>
      <c r="K7717"/>
      <c r="L7717"/>
      <c r="M7717"/>
      <c r="N7717"/>
      <c r="O7717"/>
      <c r="S7717"/>
      <c r="T7717"/>
      <c r="U7717"/>
      <c r="V7717"/>
      <c r="Y7717"/>
      <c r="Z7717"/>
      <c r="AA7717"/>
      <c r="AB7717"/>
      <c r="AC7717"/>
      <c r="AD7717"/>
      <c r="AE7717"/>
      <c r="AF7717"/>
      <c r="AG7717"/>
      <c r="AH7717"/>
      <c r="AI7717"/>
      <c r="AJ7717"/>
      <c r="AK7717"/>
      <c r="AL7717"/>
    </row>
    <row r="7718" spans="3:38" ht="15" customHeight="1" x14ac:dyDescent="0.35">
      <c r="C7718"/>
      <c r="D7718"/>
      <c r="E7718"/>
      <c r="F7718"/>
      <c r="G7718"/>
      <c r="H7718"/>
      <c r="I7718"/>
      <c r="J7718"/>
      <c r="K7718"/>
      <c r="L7718"/>
      <c r="M7718"/>
      <c r="N7718"/>
      <c r="O7718"/>
      <c r="S7718"/>
      <c r="T7718"/>
      <c r="U7718"/>
      <c r="V7718"/>
      <c r="Y7718"/>
      <c r="Z7718"/>
      <c r="AA7718"/>
      <c r="AB7718"/>
      <c r="AC7718"/>
      <c r="AD7718"/>
      <c r="AE7718"/>
      <c r="AF7718"/>
      <c r="AG7718"/>
      <c r="AH7718"/>
      <c r="AI7718"/>
      <c r="AJ7718"/>
      <c r="AK7718"/>
      <c r="AL7718"/>
    </row>
    <row r="7719" spans="3:38" ht="15" customHeight="1" x14ac:dyDescent="0.35">
      <c r="C7719"/>
      <c r="D7719"/>
      <c r="E7719"/>
      <c r="F7719"/>
      <c r="G7719"/>
      <c r="H7719"/>
      <c r="I7719"/>
      <c r="J7719"/>
      <c r="K7719"/>
      <c r="L7719"/>
      <c r="M7719"/>
      <c r="N7719"/>
      <c r="O7719"/>
      <c r="S7719"/>
      <c r="T7719"/>
      <c r="U7719"/>
      <c r="V7719"/>
      <c r="Y7719"/>
      <c r="Z7719"/>
      <c r="AA7719"/>
      <c r="AB7719"/>
      <c r="AC7719"/>
      <c r="AD7719"/>
      <c r="AE7719"/>
      <c r="AF7719"/>
      <c r="AG7719"/>
      <c r="AH7719"/>
      <c r="AI7719"/>
      <c r="AJ7719"/>
      <c r="AK7719"/>
      <c r="AL7719"/>
    </row>
    <row r="7720" spans="3:38" ht="15" customHeight="1" x14ac:dyDescent="0.35">
      <c r="C7720"/>
      <c r="D7720"/>
      <c r="E7720"/>
      <c r="F7720"/>
      <c r="G7720"/>
      <c r="H7720"/>
      <c r="I7720"/>
      <c r="J7720"/>
      <c r="K7720"/>
      <c r="L7720"/>
      <c r="M7720"/>
      <c r="N7720"/>
      <c r="O7720"/>
      <c r="S7720"/>
      <c r="T7720"/>
      <c r="U7720"/>
      <c r="V7720"/>
      <c r="Y7720"/>
      <c r="Z7720"/>
      <c r="AA7720"/>
      <c r="AB7720"/>
      <c r="AC7720"/>
      <c r="AD7720"/>
      <c r="AE7720"/>
      <c r="AF7720"/>
      <c r="AG7720"/>
      <c r="AH7720"/>
      <c r="AI7720"/>
      <c r="AJ7720"/>
      <c r="AK7720"/>
      <c r="AL7720"/>
    </row>
    <row r="7721" spans="3:38" ht="15" customHeight="1" x14ac:dyDescent="0.35">
      <c r="C7721"/>
      <c r="D7721"/>
      <c r="E7721"/>
      <c r="F7721"/>
      <c r="G7721"/>
      <c r="H7721"/>
      <c r="I7721"/>
      <c r="J7721"/>
      <c r="K7721"/>
      <c r="L7721"/>
      <c r="M7721"/>
      <c r="N7721"/>
      <c r="O7721"/>
      <c r="S7721"/>
      <c r="T7721"/>
      <c r="U7721"/>
      <c r="V7721"/>
      <c r="Y7721"/>
      <c r="Z7721"/>
      <c r="AA7721"/>
      <c r="AB7721"/>
      <c r="AC7721"/>
      <c r="AD7721"/>
      <c r="AE7721"/>
      <c r="AF7721"/>
      <c r="AG7721"/>
      <c r="AH7721"/>
      <c r="AI7721"/>
      <c r="AJ7721"/>
      <c r="AK7721"/>
      <c r="AL7721"/>
    </row>
    <row r="7722" spans="3:38" ht="15" customHeight="1" x14ac:dyDescent="0.35">
      <c r="C7722"/>
      <c r="D7722"/>
      <c r="E7722"/>
      <c r="F7722"/>
      <c r="G7722"/>
      <c r="H7722"/>
      <c r="I7722"/>
      <c r="J7722"/>
      <c r="K7722"/>
      <c r="L7722"/>
      <c r="M7722"/>
      <c r="N7722"/>
      <c r="O7722"/>
      <c r="S7722"/>
      <c r="T7722"/>
      <c r="U7722"/>
      <c r="V7722"/>
      <c r="Y7722"/>
      <c r="Z7722"/>
      <c r="AA7722"/>
      <c r="AB7722"/>
      <c r="AC7722"/>
      <c r="AD7722"/>
      <c r="AE7722"/>
      <c r="AF7722"/>
      <c r="AG7722"/>
      <c r="AH7722"/>
      <c r="AI7722"/>
      <c r="AJ7722"/>
      <c r="AK7722"/>
      <c r="AL7722"/>
    </row>
    <row r="7723" spans="3:38" ht="15" customHeight="1" x14ac:dyDescent="0.35">
      <c r="C7723"/>
      <c r="D7723"/>
      <c r="E7723"/>
      <c r="F7723"/>
      <c r="G7723"/>
      <c r="H7723"/>
      <c r="I7723"/>
      <c r="J7723"/>
      <c r="K7723"/>
      <c r="L7723"/>
      <c r="M7723"/>
      <c r="N7723"/>
      <c r="O7723"/>
      <c r="S7723"/>
      <c r="T7723"/>
      <c r="U7723"/>
      <c r="V7723"/>
      <c r="Y7723"/>
      <c r="Z7723"/>
      <c r="AA7723"/>
      <c r="AB7723"/>
      <c r="AC7723"/>
      <c r="AD7723"/>
      <c r="AE7723"/>
      <c r="AF7723"/>
      <c r="AG7723"/>
      <c r="AH7723"/>
      <c r="AI7723"/>
      <c r="AJ7723"/>
      <c r="AK7723"/>
      <c r="AL7723"/>
    </row>
    <row r="7724" spans="3:38" ht="15" customHeight="1" x14ac:dyDescent="0.35">
      <c r="C7724"/>
      <c r="D7724"/>
      <c r="E7724"/>
      <c r="F7724"/>
      <c r="G7724"/>
      <c r="H7724"/>
      <c r="I7724"/>
      <c r="J7724"/>
      <c r="K7724"/>
      <c r="L7724"/>
      <c r="M7724"/>
      <c r="N7724"/>
      <c r="O7724"/>
      <c r="S7724"/>
      <c r="T7724"/>
      <c r="U7724"/>
      <c r="V7724"/>
      <c r="Y7724"/>
      <c r="Z7724"/>
      <c r="AA7724"/>
      <c r="AB7724"/>
      <c r="AC7724"/>
      <c r="AD7724"/>
      <c r="AE7724"/>
      <c r="AF7724"/>
      <c r="AG7724"/>
      <c r="AH7724"/>
      <c r="AI7724"/>
      <c r="AJ7724"/>
      <c r="AK7724"/>
      <c r="AL7724"/>
    </row>
    <row r="7725" spans="3:38" ht="15" customHeight="1" x14ac:dyDescent="0.35">
      <c r="C7725"/>
      <c r="D7725"/>
      <c r="E7725"/>
      <c r="F7725"/>
      <c r="G7725"/>
      <c r="H7725"/>
      <c r="I7725"/>
      <c r="J7725"/>
      <c r="K7725"/>
      <c r="L7725"/>
      <c r="M7725"/>
      <c r="N7725"/>
      <c r="O7725"/>
      <c r="S7725"/>
      <c r="T7725"/>
      <c r="U7725"/>
      <c r="V7725"/>
      <c r="Y7725"/>
      <c r="Z7725"/>
      <c r="AA7725"/>
      <c r="AB7725"/>
      <c r="AC7725"/>
      <c r="AD7725"/>
      <c r="AE7725"/>
      <c r="AF7725"/>
      <c r="AG7725"/>
      <c r="AH7725"/>
      <c r="AI7725"/>
      <c r="AJ7725"/>
      <c r="AK7725"/>
      <c r="AL7725"/>
    </row>
    <row r="7726" spans="3:38" ht="15" customHeight="1" x14ac:dyDescent="0.35">
      <c r="C7726"/>
      <c r="D7726"/>
      <c r="E7726"/>
      <c r="F7726"/>
      <c r="G7726"/>
      <c r="H7726"/>
      <c r="I7726"/>
      <c r="J7726"/>
      <c r="K7726"/>
      <c r="L7726"/>
      <c r="M7726"/>
      <c r="N7726"/>
      <c r="O7726"/>
      <c r="S7726"/>
      <c r="T7726"/>
      <c r="U7726"/>
      <c r="V7726"/>
      <c r="Y7726"/>
      <c r="Z7726"/>
      <c r="AA7726"/>
      <c r="AB7726"/>
      <c r="AC7726"/>
      <c r="AD7726"/>
      <c r="AE7726"/>
      <c r="AF7726"/>
      <c r="AG7726"/>
      <c r="AH7726"/>
      <c r="AI7726"/>
      <c r="AJ7726"/>
      <c r="AK7726"/>
      <c r="AL7726"/>
    </row>
    <row r="7727" spans="3:38" ht="15" customHeight="1" x14ac:dyDescent="0.35">
      <c r="C7727"/>
      <c r="D7727"/>
      <c r="E7727"/>
      <c r="F7727"/>
      <c r="G7727"/>
      <c r="H7727"/>
      <c r="I7727"/>
      <c r="J7727"/>
      <c r="K7727"/>
      <c r="L7727"/>
      <c r="M7727"/>
      <c r="N7727"/>
      <c r="O7727"/>
      <c r="S7727"/>
      <c r="T7727"/>
      <c r="U7727"/>
      <c r="V7727"/>
      <c r="Y7727"/>
      <c r="Z7727"/>
      <c r="AA7727"/>
      <c r="AB7727"/>
      <c r="AC7727"/>
      <c r="AD7727"/>
      <c r="AE7727"/>
      <c r="AF7727"/>
      <c r="AG7727"/>
      <c r="AH7727"/>
      <c r="AI7727"/>
      <c r="AJ7727"/>
      <c r="AK7727"/>
      <c r="AL7727"/>
    </row>
    <row r="7728" spans="3:38" ht="15" customHeight="1" x14ac:dyDescent="0.35">
      <c r="C7728"/>
      <c r="D7728"/>
      <c r="E7728"/>
      <c r="F7728"/>
      <c r="G7728"/>
      <c r="H7728"/>
      <c r="I7728"/>
      <c r="J7728"/>
      <c r="K7728"/>
      <c r="L7728"/>
      <c r="M7728"/>
      <c r="N7728"/>
      <c r="O7728"/>
      <c r="S7728"/>
      <c r="T7728"/>
      <c r="U7728"/>
      <c r="V7728"/>
      <c r="Y7728"/>
      <c r="Z7728"/>
      <c r="AA7728"/>
      <c r="AB7728"/>
      <c r="AC7728"/>
      <c r="AD7728"/>
      <c r="AE7728"/>
      <c r="AF7728"/>
      <c r="AG7728"/>
      <c r="AH7728"/>
      <c r="AI7728"/>
      <c r="AJ7728"/>
      <c r="AK7728"/>
      <c r="AL7728"/>
    </row>
    <row r="7729" spans="3:38" ht="15" customHeight="1" x14ac:dyDescent="0.35">
      <c r="C7729"/>
      <c r="D7729"/>
      <c r="E7729"/>
      <c r="F7729"/>
      <c r="G7729"/>
      <c r="H7729"/>
      <c r="I7729"/>
      <c r="J7729"/>
      <c r="K7729"/>
      <c r="L7729"/>
      <c r="M7729"/>
      <c r="N7729"/>
      <c r="O7729"/>
      <c r="S7729"/>
      <c r="T7729"/>
      <c r="U7729"/>
      <c r="V7729"/>
      <c r="Y7729"/>
      <c r="Z7729"/>
      <c r="AA7729"/>
      <c r="AB7729"/>
      <c r="AC7729"/>
      <c r="AD7729"/>
      <c r="AE7729"/>
      <c r="AF7729"/>
      <c r="AG7729"/>
      <c r="AH7729"/>
      <c r="AI7729"/>
      <c r="AJ7729"/>
      <c r="AK7729"/>
      <c r="AL7729"/>
    </row>
    <row r="7730" spans="3:38" ht="15" customHeight="1" x14ac:dyDescent="0.35">
      <c r="C7730"/>
      <c r="D7730"/>
      <c r="E7730"/>
      <c r="F7730"/>
      <c r="G7730"/>
      <c r="H7730"/>
      <c r="I7730"/>
      <c r="J7730"/>
      <c r="K7730"/>
      <c r="L7730"/>
      <c r="M7730"/>
      <c r="N7730"/>
      <c r="O7730"/>
      <c r="S7730"/>
      <c r="T7730"/>
      <c r="U7730"/>
      <c r="V7730"/>
      <c r="Y7730"/>
      <c r="Z7730"/>
      <c r="AA7730"/>
      <c r="AB7730"/>
      <c r="AC7730"/>
      <c r="AD7730"/>
      <c r="AE7730"/>
      <c r="AF7730"/>
      <c r="AG7730"/>
      <c r="AH7730"/>
      <c r="AI7730"/>
      <c r="AJ7730"/>
      <c r="AK7730"/>
      <c r="AL7730"/>
    </row>
    <row r="7731" spans="3:38" ht="15" customHeight="1" x14ac:dyDescent="0.35">
      <c r="C7731"/>
      <c r="D7731"/>
      <c r="E7731"/>
      <c r="F7731"/>
      <c r="G7731"/>
      <c r="H7731"/>
      <c r="I7731"/>
      <c r="J7731"/>
      <c r="K7731"/>
      <c r="L7731"/>
      <c r="M7731"/>
      <c r="N7731"/>
      <c r="O7731"/>
      <c r="S7731"/>
      <c r="T7731"/>
      <c r="U7731"/>
      <c r="V7731"/>
      <c r="Y7731"/>
      <c r="Z7731"/>
      <c r="AA7731"/>
      <c r="AB7731"/>
      <c r="AC7731"/>
      <c r="AD7731"/>
      <c r="AE7731"/>
      <c r="AF7731"/>
      <c r="AG7731"/>
      <c r="AH7731"/>
      <c r="AI7731"/>
      <c r="AJ7731"/>
      <c r="AK7731"/>
      <c r="AL7731"/>
    </row>
    <row r="7732" spans="3:38" ht="15" customHeight="1" x14ac:dyDescent="0.35">
      <c r="C7732"/>
      <c r="D7732"/>
      <c r="E7732"/>
      <c r="F7732"/>
      <c r="G7732"/>
      <c r="H7732"/>
      <c r="I7732"/>
      <c r="J7732"/>
      <c r="K7732"/>
      <c r="L7732"/>
      <c r="M7732"/>
      <c r="N7732"/>
      <c r="O7732"/>
      <c r="S7732"/>
      <c r="T7732"/>
      <c r="U7732"/>
      <c r="V7732"/>
      <c r="Y7732"/>
      <c r="Z7732"/>
      <c r="AA7732"/>
      <c r="AB7732"/>
      <c r="AC7732"/>
      <c r="AD7732"/>
      <c r="AE7732"/>
      <c r="AF7732"/>
      <c r="AG7732"/>
      <c r="AH7732"/>
      <c r="AI7732"/>
      <c r="AJ7732"/>
      <c r="AK7732"/>
      <c r="AL7732"/>
    </row>
    <row r="7733" spans="3:38" ht="15" customHeight="1" x14ac:dyDescent="0.35">
      <c r="C7733"/>
      <c r="D7733"/>
      <c r="E7733"/>
      <c r="F7733"/>
      <c r="G7733"/>
      <c r="H7733"/>
      <c r="I7733"/>
      <c r="J7733"/>
      <c r="K7733"/>
      <c r="L7733"/>
      <c r="M7733"/>
      <c r="N7733"/>
      <c r="O7733"/>
      <c r="S7733"/>
      <c r="T7733"/>
      <c r="U7733"/>
      <c r="V7733"/>
      <c r="Y7733"/>
      <c r="Z7733"/>
      <c r="AA7733"/>
      <c r="AB7733"/>
      <c r="AC7733"/>
      <c r="AD7733"/>
      <c r="AE7733"/>
      <c r="AF7733"/>
      <c r="AG7733"/>
      <c r="AH7733"/>
      <c r="AI7733"/>
      <c r="AJ7733"/>
      <c r="AK7733"/>
      <c r="AL7733"/>
    </row>
    <row r="7734" spans="3:38" ht="15" customHeight="1" x14ac:dyDescent="0.35">
      <c r="C7734"/>
      <c r="D7734"/>
      <c r="E7734"/>
      <c r="F7734"/>
      <c r="G7734"/>
      <c r="H7734"/>
      <c r="I7734"/>
      <c r="J7734"/>
      <c r="K7734"/>
      <c r="L7734"/>
      <c r="M7734"/>
      <c r="N7734"/>
      <c r="O7734"/>
      <c r="S7734"/>
      <c r="T7734"/>
      <c r="U7734"/>
      <c r="V7734"/>
      <c r="Y7734"/>
      <c r="Z7734"/>
      <c r="AA7734"/>
      <c r="AB7734"/>
      <c r="AC7734"/>
      <c r="AD7734"/>
      <c r="AE7734"/>
      <c r="AF7734"/>
      <c r="AG7734"/>
      <c r="AH7734"/>
      <c r="AI7734"/>
      <c r="AJ7734"/>
      <c r="AK7734"/>
      <c r="AL7734"/>
    </row>
    <row r="7735" spans="3:38" ht="15" customHeight="1" x14ac:dyDescent="0.35">
      <c r="C7735"/>
      <c r="D7735"/>
      <c r="E7735"/>
      <c r="F7735"/>
      <c r="G7735"/>
      <c r="H7735"/>
      <c r="I7735"/>
      <c r="J7735"/>
      <c r="K7735"/>
      <c r="L7735"/>
      <c r="M7735"/>
      <c r="N7735"/>
      <c r="O7735"/>
      <c r="S7735"/>
      <c r="T7735"/>
      <c r="U7735"/>
      <c r="V7735"/>
      <c r="Y7735"/>
      <c r="Z7735"/>
      <c r="AA7735"/>
      <c r="AB7735"/>
      <c r="AC7735"/>
      <c r="AD7735"/>
      <c r="AE7735"/>
      <c r="AF7735"/>
      <c r="AG7735"/>
      <c r="AH7735"/>
      <c r="AI7735"/>
      <c r="AJ7735"/>
      <c r="AK7735"/>
      <c r="AL7735"/>
    </row>
    <row r="7736" spans="3:38" ht="15" customHeight="1" x14ac:dyDescent="0.35">
      <c r="C7736"/>
      <c r="D7736"/>
      <c r="E7736"/>
      <c r="F7736"/>
      <c r="G7736"/>
      <c r="H7736"/>
      <c r="I7736"/>
      <c r="J7736"/>
      <c r="K7736"/>
      <c r="L7736"/>
      <c r="M7736"/>
      <c r="N7736"/>
      <c r="O7736"/>
      <c r="S7736"/>
      <c r="T7736"/>
      <c r="U7736"/>
      <c r="V7736"/>
      <c r="Y7736"/>
      <c r="Z7736"/>
      <c r="AA7736"/>
      <c r="AB7736"/>
      <c r="AC7736"/>
      <c r="AD7736"/>
      <c r="AE7736"/>
      <c r="AF7736"/>
      <c r="AG7736"/>
      <c r="AH7736"/>
      <c r="AI7736"/>
      <c r="AJ7736"/>
      <c r="AK7736"/>
      <c r="AL7736"/>
    </row>
    <row r="7737" spans="3:38" ht="15" customHeight="1" x14ac:dyDescent="0.35">
      <c r="C7737"/>
      <c r="D7737"/>
      <c r="E7737"/>
      <c r="F7737"/>
      <c r="G7737"/>
      <c r="H7737"/>
      <c r="I7737"/>
      <c r="J7737"/>
      <c r="K7737"/>
      <c r="L7737"/>
      <c r="M7737"/>
      <c r="N7737"/>
      <c r="O7737"/>
      <c r="S7737"/>
      <c r="T7737"/>
      <c r="U7737"/>
      <c r="V7737"/>
      <c r="Y7737"/>
      <c r="Z7737"/>
      <c r="AA7737"/>
      <c r="AB7737"/>
      <c r="AC7737"/>
      <c r="AD7737"/>
      <c r="AE7737"/>
      <c r="AF7737"/>
      <c r="AG7737"/>
      <c r="AH7737"/>
      <c r="AI7737"/>
      <c r="AJ7737"/>
      <c r="AK7737"/>
      <c r="AL7737"/>
    </row>
    <row r="7738" spans="3:38" ht="15" customHeight="1" x14ac:dyDescent="0.35">
      <c r="C7738"/>
      <c r="D7738"/>
      <c r="E7738"/>
      <c r="F7738"/>
      <c r="G7738"/>
      <c r="H7738"/>
      <c r="I7738"/>
      <c r="J7738"/>
      <c r="K7738"/>
      <c r="L7738"/>
      <c r="M7738"/>
      <c r="N7738"/>
      <c r="O7738"/>
      <c r="S7738"/>
      <c r="T7738"/>
      <c r="U7738"/>
      <c r="V7738"/>
      <c r="Y7738"/>
      <c r="Z7738"/>
      <c r="AA7738"/>
      <c r="AB7738"/>
      <c r="AC7738"/>
      <c r="AD7738"/>
      <c r="AE7738"/>
      <c r="AF7738"/>
      <c r="AG7738"/>
      <c r="AH7738"/>
      <c r="AI7738"/>
      <c r="AJ7738"/>
      <c r="AK7738"/>
      <c r="AL7738"/>
    </row>
    <row r="7739" spans="3:38" ht="15" customHeight="1" x14ac:dyDescent="0.35">
      <c r="C7739"/>
      <c r="D7739"/>
      <c r="E7739"/>
      <c r="F7739"/>
      <c r="G7739"/>
      <c r="H7739"/>
      <c r="I7739"/>
      <c r="J7739"/>
      <c r="K7739"/>
      <c r="L7739"/>
      <c r="M7739"/>
      <c r="N7739"/>
      <c r="O7739"/>
      <c r="S7739"/>
      <c r="T7739"/>
      <c r="U7739"/>
      <c r="V7739"/>
      <c r="Y7739"/>
      <c r="Z7739"/>
      <c r="AA7739"/>
      <c r="AB7739"/>
      <c r="AC7739"/>
      <c r="AD7739"/>
      <c r="AE7739"/>
      <c r="AF7739"/>
      <c r="AG7739"/>
      <c r="AH7739"/>
      <c r="AI7739"/>
      <c r="AJ7739"/>
      <c r="AK7739"/>
      <c r="AL7739"/>
    </row>
    <row r="7740" spans="3:38" ht="15" customHeight="1" x14ac:dyDescent="0.35">
      <c r="C7740"/>
      <c r="D7740"/>
      <c r="E7740"/>
      <c r="F7740"/>
      <c r="G7740"/>
      <c r="H7740"/>
      <c r="I7740"/>
      <c r="J7740"/>
      <c r="K7740"/>
      <c r="L7740"/>
      <c r="M7740"/>
      <c r="N7740"/>
      <c r="O7740"/>
      <c r="S7740"/>
      <c r="T7740"/>
      <c r="U7740"/>
      <c r="V7740"/>
      <c r="Y7740"/>
      <c r="Z7740"/>
      <c r="AA7740"/>
      <c r="AB7740"/>
      <c r="AC7740"/>
      <c r="AD7740"/>
      <c r="AE7740"/>
      <c r="AF7740"/>
      <c r="AG7740"/>
      <c r="AH7740"/>
      <c r="AI7740"/>
      <c r="AJ7740"/>
      <c r="AK7740"/>
      <c r="AL7740"/>
    </row>
    <row r="7741" spans="3:38" ht="15" customHeight="1" x14ac:dyDescent="0.35">
      <c r="C7741"/>
      <c r="D7741"/>
      <c r="E7741"/>
      <c r="F7741"/>
      <c r="G7741"/>
      <c r="H7741"/>
      <c r="I7741"/>
      <c r="J7741"/>
      <c r="K7741"/>
      <c r="L7741"/>
      <c r="M7741"/>
      <c r="N7741"/>
      <c r="O7741"/>
      <c r="S7741"/>
      <c r="T7741"/>
      <c r="U7741"/>
      <c r="V7741"/>
      <c r="Y7741"/>
      <c r="Z7741"/>
      <c r="AA7741"/>
      <c r="AB7741"/>
      <c r="AC7741"/>
      <c r="AD7741"/>
      <c r="AE7741"/>
      <c r="AF7741"/>
      <c r="AG7741"/>
      <c r="AH7741"/>
      <c r="AI7741"/>
      <c r="AJ7741"/>
      <c r="AK7741"/>
      <c r="AL7741"/>
    </row>
    <row r="7742" spans="3:38" ht="15" customHeight="1" x14ac:dyDescent="0.35">
      <c r="C7742"/>
      <c r="D7742"/>
      <c r="E7742"/>
      <c r="F7742"/>
      <c r="G7742"/>
      <c r="H7742"/>
      <c r="I7742"/>
      <c r="J7742"/>
      <c r="K7742"/>
      <c r="L7742"/>
      <c r="M7742"/>
      <c r="N7742"/>
      <c r="O7742"/>
      <c r="S7742"/>
      <c r="T7742"/>
      <c r="U7742"/>
      <c r="V7742"/>
      <c r="Y7742"/>
      <c r="Z7742"/>
      <c r="AA7742"/>
      <c r="AB7742"/>
      <c r="AC7742"/>
      <c r="AD7742"/>
      <c r="AE7742"/>
      <c r="AF7742"/>
      <c r="AG7742"/>
      <c r="AH7742"/>
      <c r="AI7742"/>
      <c r="AJ7742"/>
      <c r="AK7742"/>
      <c r="AL7742"/>
    </row>
    <row r="7743" spans="3:38" ht="15" customHeight="1" x14ac:dyDescent="0.35">
      <c r="C7743"/>
      <c r="D7743"/>
      <c r="E7743"/>
      <c r="F7743"/>
      <c r="G7743"/>
      <c r="H7743"/>
      <c r="I7743"/>
      <c r="J7743"/>
      <c r="K7743"/>
      <c r="L7743"/>
      <c r="M7743"/>
      <c r="N7743"/>
      <c r="O7743"/>
      <c r="S7743"/>
      <c r="T7743"/>
      <c r="U7743"/>
      <c r="V7743"/>
      <c r="Y7743"/>
      <c r="Z7743"/>
      <c r="AA7743"/>
      <c r="AB7743"/>
      <c r="AC7743"/>
      <c r="AD7743"/>
      <c r="AE7743"/>
      <c r="AF7743"/>
      <c r="AG7743"/>
      <c r="AH7743"/>
      <c r="AI7743"/>
      <c r="AJ7743"/>
      <c r="AK7743"/>
      <c r="AL7743"/>
    </row>
    <row r="7744" spans="3:38" ht="15" customHeight="1" x14ac:dyDescent="0.35">
      <c r="C7744"/>
      <c r="D7744"/>
      <c r="E7744"/>
      <c r="F7744"/>
      <c r="G7744"/>
      <c r="H7744"/>
      <c r="I7744"/>
      <c r="J7744"/>
      <c r="K7744"/>
      <c r="L7744"/>
      <c r="M7744"/>
      <c r="N7744"/>
      <c r="O7744"/>
      <c r="S7744"/>
      <c r="T7744"/>
      <c r="U7744"/>
      <c r="V7744"/>
      <c r="Y7744"/>
      <c r="Z7744"/>
      <c r="AA7744"/>
      <c r="AB7744"/>
      <c r="AC7744"/>
      <c r="AD7744"/>
      <c r="AE7744"/>
      <c r="AF7744"/>
      <c r="AG7744"/>
      <c r="AH7744"/>
      <c r="AI7744"/>
      <c r="AJ7744"/>
      <c r="AK7744"/>
      <c r="AL7744"/>
    </row>
    <row r="7745" spans="3:38" ht="15" customHeight="1" x14ac:dyDescent="0.35">
      <c r="C7745"/>
      <c r="D7745"/>
      <c r="E7745"/>
      <c r="F7745"/>
      <c r="G7745"/>
      <c r="H7745"/>
      <c r="I7745"/>
      <c r="J7745"/>
      <c r="K7745"/>
      <c r="L7745"/>
      <c r="M7745"/>
      <c r="N7745"/>
      <c r="O7745"/>
      <c r="S7745"/>
      <c r="T7745"/>
      <c r="U7745"/>
      <c r="V7745"/>
      <c r="Y7745"/>
      <c r="Z7745"/>
      <c r="AA7745"/>
      <c r="AB7745"/>
      <c r="AC7745"/>
      <c r="AD7745"/>
      <c r="AE7745"/>
      <c r="AF7745"/>
      <c r="AG7745"/>
      <c r="AH7745"/>
      <c r="AI7745"/>
      <c r="AJ7745"/>
      <c r="AK7745"/>
      <c r="AL7745"/>
    </row>
    <row r="7746" spans="3:38" ht="15" customHeight="1" x14ac:dyDescent="0.35">
      <c r="C7746"/>
      <c r="D7746"/>
      <c r="E7746"/>
      <c r="F7746"/>
      <c r="G7746"/>
      <c r="H7746"/>
      <c r="I7746"/>
      <c r="J7746"/>
      <c r="K7746"/>
      <c r="L7746"/>
      <c r="M7746"/>
      <c r="N7746"/>
      <c r="O7746"/>
      <c r="S7746"/>
      <c r="T7746"/>
      <c r="U7746"/>
      <c r="V7746"/>
      <c r="Y7746"/>
      <c r="Z7746"/>
      <c r="AA7746"/>
      <c r="AB7746"/>
      <c r="AC7746"/>
      <c r="AD7746"/>
      <c r="AE7746"/>
      <c r="AF7746"/>
      <c r="AG7746"/>
      <c r="AH7746"/>
      <c r="AI7746"/>
      <c r="AJ7746"/>
      <c r="AK7746"/>
      <c r="AL7746"/>
    </row>
    <row r="7747" spans="3:38" ht="15" customHeight="1" x14ac:dyDescent="0.35">
      <c r="C7747"/>
      <c r="D7747"/>
      <c r="E7747"/>
      <c r="F7747"/>
      <c r="G7747"/>
      <c r="H7747"/>
      <c r="I7747"/>
      <c r="J7747"/>
      <c r="K7747"/>
      <c r="L7747"/>
      <c r="M7747"/>
      <c r="N7747"/>
      <c r="O7747"/>
      <c r="S7747"/>
      <c r="T7747"/>
      <c r="U7747"/>
      <c r="V7747"/>
      <c r="Y7747"/>
      <c r="Z7747"/>
      <c r="AA7747"/>
      <c r="AB7747"/>
      <c r="AC7747"/>
      <c r="AD7747"/>
      <c r="AE7747"/>
      <c r="AF7747"/>
      <c r="AG7747"/>
      <c r="AH7747"/>
      <c r="AI7747"/>
      <c r="AJ7747"/>
      <c r="AK7747"/>
      <c r="AL7747"/>
    </row>
    <row r="7748" spans="3:38" ht="15" customHeight="1" x14ac:dyDescent="0.35">
      <c r="C7748"/>
      <c r="D7748"/>
      <c r="E7748"/>
      <c r="F7748"/>
      <c r="G7748"/>
      <c r="H7748"/>
      <c r="I7748"/>
      <c r="J7748"/>
      <c r="K7748"/>
      <c r="L7748"/>
      <c r="M7748"/>
      <c r="N7748"/>
      <c r="O7748"/>
      <c r="S7748"/>
      <c r="T7748"/>
      <c r="U7748"/>
      <c r="V7748"/>
      <c r="Y7748"/>
      <c r="Z7748"/>
      <c r="AA7748"/>
      <c r="AB7748"/>
      <c r="AC7748"/>
      <c r="AD7748"/>
      <c r="AE7748"/>
      <c r="AF7748"/>
      <c r="AG7748"/>
      <c r="AH7748"/>
      <c r="AI7748"/>
      <c r="AJ7748"/>
      <c r="AK7748"/>
      <c r="AL7748"/>
    </row>
    <row r="7749" spans="3:38" ht="15" customHeight="1" x14ac:dyDescent="0.35">
      <c r="C7749"/>
      <c r="D7749"/>
      <c r="E7749"/>
      <c r="F7749"/>
      <c r="G7749"/>
      <c r="H7749"/>
      <c r="I7749"/>
      <c r="J7749"/>
      <c r="K7749"/>
      <c r="L7749"/>
      <c r="M7749"/>
      <c r="N7749"/>
      <c r="O7749"/>
      <c r="S7749"/>
      <c r="T7749"/>
      <c r="U7749"/>
      <c r="V7749"/>
      <c r="Y7749"/>
      <c r="Z7749"/>
      <c r="AA7749"/>
      <c r="AB7749"/>
      <c r="AC7749"/>
      <c r="AD7749"/>
      <c r="AE7749"/>
      <c r="AF7749"/>
      <c r="AG7749"/>
      <c r="AH7749"/>
      <c r="AI7749"/>
      <c r="AJ7749"/>
      <c r="AK7749"/>
      <c r="AL7749"/>
    </row>
    <row r="7750" spans="3:38" ht="15" customHeight="1" x14ac:dyDescent="0.35">
      <c r="C7750"/>
      <c r="D7750"/>
      <c r="E7750"/>
      <c r="F7750"/>
      <c r="G7750"/>
      <c r="H7750"/>
      <c r="I7750"/>
      <c r="J7750"/>
      <c r="K7750"/>
      <c r="L7750"/>
      <c r="M7750"/>
      <c r="N7750"/>
      <c r="O7750"/>
      <c r="S7750"/>
      <c r="T7750"/>
      <c r="U7750"/>
      <c r="V7750"/>
      <c r="Y7750"/>
      <c r="Z7750"/>
      <c r="AA7750"/>
      <c r="AB7750"/>
      <c r="AC7750"/>
      <c r="AD7750"/>
      <c r="AE7750"/>
      <c r="AF7750"/>
      <c r="AG7750"/>
      <c r="AH7750"/>
      <c r="AI7750"/>
      <c r="AJ7750"/>
      <c r="AK7750"/>
      <c r="AL7750"/>
    </row>
    <row r="7751" spans="3:38" ht="15" customHeight="1" x14ac:dyDescent="0.35">
      <c r="C7751"/>
      <c r="D7751"/>
      <c r="E7751"/>
      <c r="F7751"/>
      <c r="G7751"/>
      <c r="H7751"/>
      <c r="I7751"/>
      <c r="J7751"/>
      <c r="K7751"/>
      <c r="L7751"/>
      <c r="M7751"/>
      <c r="N7751"/>
      <c r="O7751"/>
      <c r="S7751"/>
      <c r="T7751"/>
      <c r="U7751"/>
      <c r="V7751"/>
      <c r="Y7751"/>
      <c r="Z7751"/>
      <c r="AA7751"/>
      <c r="AB7751"/>
      <c r="AC7751"/>
      <c r="AD7751"/>
      <c r="AE7751"/>
      <c r="AF7751"/>
      <c r="AG7751"/>
      <c r="AH7751"/>
      <c r="AI7751"/>
      <c r="AJ7751"/>
      <c r="AK7751"/>
      <c r="AL7751"/>
    </row>
    <row r="7752" spans="3:38" ht="15" customHeight="1" x14ac:dyDescent="0.35">
      <c r="C7752"/>
      <c r="D7752"/>
      <c r="E7752"/>
      <c r="F7752"/>
      <c r="G7752"/>
      <c r="H7752"/>
      <c r="I7752"/>
      <c r="J7752"/>
      <c r="K7752"/>
      <c r="L7752"/>
      <c r="M7752"/>
      <c r="N7752"/>
      <c r="O7752"/>
      <c r="S7752"/>
      <c r="T7752"/>
      <c r="U7752"/>
      <c r="V7752"/>
      <c r="Y7752"/>
      <c r="Z7752"/>
      <c r="AA7752"/>
      <c r="AB7752"/>
      <c r="AC7752"/>
      <c r="AD7752"/>
      <c r="AE7752"/>
      <c r="AF7752"/>
      <c r="AG7752"/>
      <c r="AH7752"/>
      <c r="AI7752"/>
      <c r="AJ7752"/>
      <c r="AK7752"/>
      <c r="AL7752"/>
    </row>
    <row r="7753" spans="3:38" ht="15" customHeight="1" x14ac:dyDescent="0.35">
      <c r="C7753"/>
      <c r="D7753"/>
      <c r="E7753"/>
      <c r="F7753"/>
      <c r="G7753"/>
      <c r="H7753"/>
      <c r="I7753"/>
      <c r="J7753"/>
      <c r="K7753"/>
      <c r="L7753"/>
      <c r="M7753"/>
      <c r="N7753"/>
      <c r="O7753"/>
      <c r="S7753"/>
      <c r="T7753"/>
      <c r="U7753"/>
      <c r="V7753"/>
      <c r="Y7753"/>
      <c r="Z7753"/>
      <c r="AA7753"/>
      <c r="AB7753"/>
      <c r="AC7753"/>
      <c r="AD7753"/>
      <c r="AE7753"/>
      <c r="AF7753"/>
      <c r="AG7753"/>
      <c r="AH7753"/>
      <c r="AI7753"/>
      <c r="AJ7753"/>
      <c r="AK7753"/>
      <c r="AL7753"/>
    </row>
    <row r="7754" spans="3:38" ht="15" customHeight="1" x14ac:dyDescent="0.35">
      <c r="C7754"/>
      <c r="D7754"/>
      <c r="E7754"/>
      <c r="F7754"/>
      <c r="G7754"/>
      <c r="H7754"/>
      <c r="I7754"/>
      <c r="J7754"/>
      <c r="K7754"/>
      <c r="L7754"/>
      <c r="M7754"/>
      <c r="N7754"/>
      <c r="O7754"/>
      <c r="S7754"/>
      <c r="T7754"/>
      <c r="U7754"/>
      <c r="V7754"/>
      <c r="Y7754"/>
      <c r="Z7754"/>
      <c r="AA7754"/>
      <c r="AB7754"/>
      <c r="AC7754"/>
      <c r="AD7754"/>
      <c r="AE7754"/>
      <c r="AF7754"/>
      <c r="AG7754"/>
      <c r="AH7754"/>
      <c r="AI7754"/>
      <c r="AJ7754"/>
      <c r="AK7754"/>
      <c r="AL7754"/>
    </row>
    <row r="7755" spans="3:38" ht="15" customHeight="1" x14ac:dyDescent="0.35">
      <c r="C7755"/>
      <c r="D7755"/>
      <c r="E7755"/>
      <c r="F7755"/>
      <c r="G7755"/>
      <c r="H7755"/>
      <c r="I7755"/>
      <c r="J7755"/>
      <c r="K7755"/>
      <c r="L7755"/>
      <c r="M7755"/>
      <c r="N7755"/>
      <c r="O7755"/>
      <c r="S7755"/>
      <c r="T7755"/>
      <c r="U7755"/>
      <c r="V7755"/>
      <c r="Y7755"/>
      <c r="Z7755"/>
      <c r="AA7755"/>
      <c r="AB7755"/>
      <c r="AC7755"/>
      <c r="AD7755"/>
      <c r="AE7755"/>
      <c r="AF7755"/>
      <c r="AG7755"/>
      <c r="AH7755"/>
      <c r="AI7755"/>
      <c r="AJ7755"/>
      <c r="AK7755"/>
      <c r="AL7755"/>
    </row>
    <row r="7756" spans="3:38" ht="15" customHeight="1" x14ac:dyDescent="0.35">
      <c r="C7756"/>
      <c r="D7756"/>
      <c r="E7756"/>
      <c r="F7756"/>
      <c r="G7756"/>
      <c r="H7756"/>
      <c r="I7756"/>
      <c r="J7756"/>
      <c r="K7756"/>
      <c r="L7756"/>
      <c r="M7756"/>
      <c r="N7756"/>
      <c r="O7756"/>
      <c r="S7756"/>
      <c r="T7756"/>
      <c r="U7756"/>
      <c r="V7756"/>
      <c r="Y7756"/>
      <c r="Z7756"/>
      <c r="AA7756"/>
      <c r="AB7756"/>
      <c r="AC7756"/>
      <c r="AD7756"/>
      <c r="AE7756"/>
      <c r="AF7756"/>
      <c r="AG7756"/>
      <c r="AH7756"/>
      <c r="AI7756"/>
      <c r="AJ7756"/>
      <c r="AK7756"/>
      <c r="AL7756"/>
    </row>
    <row r="7757" spans="3:38" ht="15" customHeight="1" x14ac:dyDescent="0.35">
      <c r="C7757"/>
      <c r="D7757"/>
      <c r="E7757"/>
      <c r="F7757"/>
      <c r="G7757"/>
      <c r="H7757"/>
      <c r="I7757"/>
      <c r="J7757"/>
      <c r="K7757"/>
      <c r="L7757"/>
      <c r="M7757"/>
      <c r="N7757"/>
      <c r="O7757"/>
      <c r="S7757"/>
      <c r="T7757"/>
      <c r="U7757"/>
      <c r="V7757"/>
      <c r="Y7757"/>
      <c r="Z7757"/>
      <c r="AA7757"/>
      <c r="AB7757"/>
      <c r="AC7757"/>
      <c r="AD7757"/>
      <c r="AE7757"/>
      <c r="AF7757"/>
      <c r="AG7757"/>
      <c r="AH7757"/>
      <c r="AI7757"/>
      <c r="AJ7757"/>
      <c r="AK7757"/>
      <c r="AL7757"/>
    </row>
    <row r="7758" spans="3:38" ht="15" customHeight="1" x14ac:dyDescent="0.35">
      <c r="C7758"/>
      <c r="D7758"/>
      <c r="E7758"/>
      <c r="F7758"/>
      <c r="G7758"/>
      <c r="H7758"/>
      <c r="I7758"/>
      <c r="J7758"/>
      <c r="K7758"/>
      <c r="L7758"/>
      <c r="M7758"/>
      <c r="N7758"/>
      <c r="O7758"/>
      <c r="S7758"/>
      <c r="T7758"/>
      <c r="U7758"/>
      <c r="V7758"/>
      <c r="Y7758"/>
      <c r="Z7758"/>
      <c r="AA7758"/>
      <c r="AB7758"/>
      <c r="AC7758"/>
      <c r="AD7758"/>
      <c r="AE7758"/>
      <c r="AF7758"/>
      <c r="AG7758"/>
      <c r="AH7758"/>
      <c r="AI7758"/>
      <c r="AJ7758"/>
      <c r="AK7758"/>
      <c r="AL7758"/>
    </row>
    <row r="7759" spans="3:38" ht="15" customHeight="1" x14ac:dyDescent="0.35">
      <c r="C7759"/>
      <c r="D7759"/>
      <c r="E7759"/>
      <c r="F7759"/>
      <c r="G7759"/>
      <c r="H7759"/>
      <c r="I7759"/>
      <c r="J7759"/>
      <c r="K7759"/>
      <c r="L7759"/>
      <c r="M7759"/>
      <c r="N7759"/>
      <c r="O7759"/>
      <c r="S7759"/>
      <c r="T7759"/>
      <c r="U7759"/>
      <c r="V7759"/>
      <c r="Y7759"/>
      <c r="Z7759"/>
      <c r="AA7759"/>
      <c r="AB7759"/>
      <c r="AC7759"/>
      <c r="AD7759"/>
      <c r="AE7759"/>
      <c r="AF7759"/>
      <c r="AG7759"/>
      <c r="AH7759"/>
      <c r="AI7759"/>
      <c r="AJ7759"/>
      <c r="AK7759"/>
      <c r="AL7759"/>
    </row>
    <row r="7760" spans="3:38" ht="15" customHeight="1" x14ac:dyDescent="0.35">
      <c r="C7760"/>
      <c r="D7760"/>
      <c r="E7760"/>
      <c r="F7760"/>
      <c r="G7760"/>
      <c r="H7760"/>
      <c r="I7760"/>
      <c r="J7760"/>
      <c r="K7760"/>
      <c r="L7760"/>
      <c r="M7760"/>
      <c r="N7760"/>
      <c r="O7760"/>
      <c r="S7760"/>
      <c r="T7760"/>
      <c r="U7760"/>
      <c r="V7760"/>
      <c r="Y7760"/>
      <c r="Z7760"/>
      <c r="AA7760"/>
      <c r="AB7760"/>
      <c r="AC7760"/>
      <c r="AD7760"/>
      <c r="AE7760"/>
      <c r="AF7760"/>
      <c r="AG7760"/>
      <c r="AH7760"/>
      <c r="AI7760"/>
      <c r="AJ7760"/>
      <c r="AK7760"/>
      <c r="AL7760"/>
    </row>
    <row r="7761" spans="3:38" ht="15" customHeight="1" x14ac:dyDescent="0.35">
      <c r="C7761"/>
      <c r="D7761"/>
      <c r="E7761"/>
      <c r="F7761"/>
      <c r="G7761"/>
      <c r="H7761"/>
      <c r="I7761"/>
      <c r="J7761"/>
      <c r="K7761"/>
      <c r="L7761"/>
      <c r="M7761"/>
      <c r="N7761"/>
      <c r="O7761"/>
      <c r="S7761"/>
      <c r="T7761"/>
      <c r="U7761"/>
      <c r="V7761"/>
      <c r="Y7761"/>
      <c r="Z7761"/>
      <c r="AA7761"/>
      <c r="AB7761"/>
      <c r="AC7761"/>
      <c r="AD7761"/>
      <c r="AE7761"/>
      <c r="AF7761"/>
      <c r="AG7761"/>
      <c r="AH7761"/>
      <c r="AI7761"/>
      <c r="AJ7761"/>
      <c r="AK7761"/>
      <c r="AL7761"/>
    </row>
    <row r="7762" spans="3:38" ht="15" customHeight="1" x14ac:dyDescent="0.35">
      <c r="C7762"/>
      <c r="D7762"/>
      <c r="E7762"/>
      <c r="F7762"/>
      <c r="G7762"/>
      <c r="H7762"/>
      <c r="I7762"/>
      <c r="J7762"/>
      <c r="K7762"/>
      <c r="L7762"/>
      <c r="M7762"/>
      <c r="N7762"/>
      <c r="O7762"/>
      <c r="S7762"/>
      <c r="T7762"/>
      <c r="U7762"/>
      <c r="V7762"/>
      <c r="Y7762"/>
      <c r="Z7762"/>
      <c r="AA7762"/>
      <c r="AB7762"/>
      <c r="AC7762"/>
      <c r="AD7762"/>
      <c r="AE7762"/>
      <c r="AF7762"/>
      <c r="AG7762"/>
      <c r="AH7762"/>
      <c r="AI7762"/>
      <c r="AJ7762"/>
      <c r="AK7762"/>
      <c r="AL7762"/>
    </row>
    <row r="7763" spans="3:38" ht="15" customHeight="1" x14ac:dyDescent="0.35">
      <c r="C7763"/>
      <c r="D7763"/>
      <c r="E7763"/>
      <c r="F7763"/>
      <c r="G7763"/>
      <c r="H7763"/>
      <c r="I7763"/>
      <c r="J7763"/>
      <c r="K7763"/>
      <c r="L7763"/>
      <c r="M7763"/>
      <c r="N7763"/>
      <c r="O7763"/>
      <c r="S7763"/>
      <c r="T7763"/>
      <c r="U7763"/>
      <c r="V7763"/>
      <c r="Y7763"/>
      <c r="Z7763"/>
      <c r="AA7763"/>
      <c r="AB7763"/>
      <c r="AC7763"/>
      <c r="AD7763"/>
      <c r="AE7763"/>
      <c r="AF7763"/>
      <c r="AG7763"/>
      <c r="AH7763"/>
      <c r="AI7763"/>
      <c r="AJ7763"/>
      <c r="AK7763"/>
      <c r="AL7763"/>
    </row>
    <row r="7764" spans="3:38" ht="15" customHeight="1" x14ac:dyDescent="0.35">
      <c r="C7764"/>
      <c r="D7764"/>
      <c r="E7764"/>
      <c r="F7764"/>
      <c r="G7764"/>
      <c r="H7764"/>
      <c r="I7764"/>
      <c r="J7764"/>
      <c r="K7764"/>
      <c r="L7764"/>
      <c r="M7764"/>
      <c r="N7764"/>
      <c r="O7764"/>
      <c r="S7764"/>
      <c r="T7764"/>
      <c r="U7764"/>
      <c r="V7764"/>
      <c r="Y7764"/>
      <c r="Z7764"/>
      <c r="AA7764"/>
      <c r="AB7764"/>
      <c r="AC7764"/>
      <c r="AD7764"/>
      <c r="AE7764"/>
      <c r="AF7764"/>
      <c r="AG7764"/>
      <c r="AH7764"/>
      <c r="AI7764"/>
      <c r="AJ7764"/>
      <c r="AK7764"/>
      <c r="AL7764"/>
    </row>
    <row r="7765" spans="3:38" ht="15" customHeight="1" x14ac:dyDescent="0.35">
      <c r="C7765"/>
      <c r="D7765"/>
      <c r="E7765"/>
      <c r="F7765"/>
      <c r="G7765"/>
      <c r="H7765"/>
      <c r="I7765"/>
      <c r="J7765"/>
      <c r="K7765"/>
      <c r="L7765"/>
      <c r="M7765"/>
      <c r="N7765"/>
      <c r="O7765"/>
      <c r="S7765"/>
      <c r="T7765"/>
      <c r="U7765"/>
      <c r="V7765"/>
      <c r="Y7765"/>
      <c r="Z7765"/>
      <c r="AA7765"/>
      <c r="AB7765"/>
      <c r="AC7765"/>
      <c r="AD7765"/>
      <c r="AE7765"/>
      <c r="AF7765"/>
      <c r="AG7765"/>
      <c r="AH7765"/>
      <c r="AI7765"/>
      <c r="AJ7765"/>
      <c r="AK7765"/>
      <c r="AL7765"/>
    </row>
    <row r="7766" spans="3:38" ht="15" customHeight="1" x14ac:dyDescent="0.35">
      <c r="C7766"/>
      <c r="D7766"/>
      <c r="E7766"/>
      <c r="F7766"/>
      <c r="G7766"/>
      <c r="H7766"/>
      <c r="I7766"/>
      <c r="J7766"/>
      <c r="K7766"/>
      <c r="L7766"/>
      <c r="M7766"/>
      <c r="N7766"/>
      <c r="O7766"/>
      <c r="S7766"/>
      <c r="T7766"/>
      <c r="U7766"/>
      <c r="V7766"/>
      <c r="Y7766"/>
      <c r="Z7766"/>
      <c r="AA7766"/>
      <c r="AB7766"/>
      <c r="AC7766"/>
      <c r="AD7766"/>
      <c r="AE7766"/>
      <c r="AF7766"/>
      <c r="AG7766"/>
      <c r="AH7766"/>
      <c r="AI7766"/>
      <c r="AJ7766"/>
      <c r="AK7766"/>
      <c r="AL7766"/>
    </row>
    <row r="7767" spans="3:38" ht="15" customHeight="1" x14ac:dyDescent="0.35">
      <c r="C7767"/>
      <c r="D7767"/>
      <c r="E7767"/>
      <c r="F7767"/>
      <c r="G7767"/>
      <c r="H7767"/>
      <c r="I7767"/>
      <c r="J7767"/>
      <c r="K7767"/>
      <c r="L7767"/>
      <c r="M7767"/>
      <c r="N7767"/>
      <c r="O7767"/>
      <c r="S7767"/>
      <c r="T7767"/>
      <c r="U7767"/>
      <c r="V7767"/>
      <c r="Y7767"/>
      <c r="Z7767"/>
      <c r="AA7767"/>
      <c r="AB7767"/>
      <c r="AC7767"/>
      <c r="AD7767"/>
      <c r="AE7767"/>
      <c r="AF7767"/>
      <c r="AG7767"/>
      <c r="AH7767"/>
      <c r="AI7767"/>
      <c r="AJ7767"/>
      <c r="AK7767"/>
      <c r="AL7767"/>
    </row>
    <row r="7768" spans="3:38" ht="15" customHeight="1" x14ac:dyDescent="0.35">
      <c r="C7768"/>
      <c r="D7768"/>
      <c r="E7768"/>
      <c r="F7768"/>
      <c r="G7768"/>
      <c r="H7768"/>
      <c r="I7768"/>
      <c r="J7768"/>
      <c r="K7768"/>
      <c r="L7768"/>
      <c r="M7768"/>
      <c r="N7768"/>
      <c r="O7768"/>
      <c r="S7768"/>
      <c r="T7768"/>
      <c r="U7768"/>
      <c r="V7768"/>
      <c r="Y7768"/>
      <c r="Z7768"/>
      <c r="AA7768"/>
      <c r="AB7768"/>
      <c r="AC7768"/>
      <c r="AD7768"/>
      <c r="AE7768"/>
      <c r="AF7768"/>
      <c r="AG7768"/>
      <c r="AH7768"/>
      <c r="AI7768"/>
      <c r="AJ7768"/>
      <c r="AK7768"/>
      <c r="AL7768"/>
    </row>
    <row r="7769" spans="3:38" ht="15" customHeight="1" x14ac:dyDescent="0.35">
      <c r="C7769"/>
      <c r="D7769"/>
      <c r="E7769"/>
      <c r="F7769"/>
      <c r="G7769"/>
      <c r="H7769"/>
      <c r="I7769"/>
      <c r="J7769"/>
      <c r="K7769"/>
      <c r="L7769"/>
      <c r="M7769"/>
      <c r="N7769"/>
      <c r="O7769"/>
      <c r="S7769"/>
      <c r="T7769"/>
      <c r="U7769"/>
      <c r="V7769"/>
      <c r="Y7769"/>
      <c r="Z7769"/>
      <c r="AA7769"/>
      <c r="AB7769"/>
      <c r="AC7769"/>
      <c r="AD7769"/>
      <c r="AE7769"/>
      <c r="AF7769"/>
      <c r="AG7769"/>
      <c r="AH7769"/>
      <c r="AI7769"/>
      <c r="AJ7769"/>
      <c r="AK7769"/>
      <c r="AL7769"/>
    </row>
    <row r="7770" spans="3:38" ht="15" customHeight="1" x14ac:dyDescent="0.35">
      <c r="C7770"/>
      <c r="D7770"/>
      <c r="E7770"/>
      <c r="F7770"/>
      <c r="G7770"/>
      <c r="H7770"/>
      <c r="I7770"/>
      <c r="J7770"/>
      <c r="K7770"/>
      <c r="L7770"/>
      <c r="M7770"/>
      <c r="N7770"/>
      <c r="O7770"/>
      <c r="S7770"/>
      <c r="T7770"/>
      <c r="U7770"/>
      <c r="V7770"/>
      <c r="Y7770"/>
      <c r="Z7770"/>
      <c r="AA7770"/>
      <c r="AB7770"/>
      <c r="AC7770"/>
      <c r="AD7770"/>
      <c r="AE7770"/>
      <c r="AF7770"/>
      <c r="AG7770"/>
      <c r="AH7770"/>
      <c r="AI7770"/>
      <c r="AJ7770"/>
      <c r="AK7770"/>
      <c r="AL7770"/>
    </row>
    <row r="7771" spans="3:38" ht="15" customHeight="1" x14ac:dyDescent="0.35">
      <c r="C7771"/>
      <c r="D7771"/>
      <c r="E7771"/>
      <c r="F7771"/>
      <c r="G7771"/>
      <c r="H7771"/>
      <c r="I7771"/>
      <c r="J7771"/>
      <c r="K7771"/>
      <c r="L7771"/>
      <c r="M7771"/>
      <c r="N7771"/>
      <c r="O7771"/>
      <c r="S7771"/>
      <c r="T7771"/>
      <c r="U7771"/>
      <c r="V7771"/>
      <c r="Y7771"/>
      <c r="Z7771"/>
      <c r="AA7771"/>
      <c r="AB7771"/>
      <c r="AC7771"/>
      <c r="AD7771"/>
      <c r="AE7771"/>
      <c r="AF7771"/>
      <c r="AG7771"/>
      <c r="AH7771"/>
      <c r="AI7771"/>
      <c r="AJ7771"/>
      <c r="AK7771"/>
      <c r="AL7771"/>
    </row>
    <row r="7772" spans="3:38" ht="15" customHeight="1" x14ac:dyDescent="0.35">
      <c r="C7772"/>
      <c r="D7772"/>
      <c r="E7772"/>
      <c r="F7772"/>
      <c r="G7772"/>
      <c r="H7772"/>
      <c r="I7772"/>
      <c r="J7772"/>
      <c r="K7772"/>
      <c r="L7772"/>
      <c r="M7772"/>
      <c r="N7772"/>
      <c r="O7772"/>
      <c r="S7772"/>
      <c r="T7772"/>
      <c r="U7772"/>
      <c r="V7772"/>
      <c r="Y7772"/>
      <c r="Z7772"/>
      <c r="AA7772"/>
      <c r="AB7772"/>
      <c r="AC7772"/>
      <c r="AD7772"/>
      <c r="AE7772"/>
      <c r="AF7772"/>
      <c r="AG7772"/>
      <c r="AH7772"/>
      <c r="AI7772"/>
      <c r="AJ7772"/>
      <c r="AK7772"/>
      <c r="AL7772"/>
    </row>
    <row r="7773" spans="3:38" ht="15" customHeight="1" x14ac:dyDescent="0.35">
      <c r="C7773"/>
      <c r="D7773"/>
      <c r="E7773"/>
      <c r="F7773"/>
      <c r="G7773"/>
      <c r="H7773"/>
      <c r="I7773"/>
      <c r="J7773"/>
      <c r="K7773"/>
      <c r="L7773"/>
      <c r="M7773"/>
      <c r="N7773"/>
      <c r="O7773"/>
      <c r="S7773"/>
      <c r="T7773"/>
      <c r="U7773"/>
      <c r="V7773"/>
      <c r="Y7773"/>
      <c r="Z7773"/>
      <c r="AA7773"/>
      <c r="AB7773"/>
      <c r="AC7773"/>
      <c r="AD7773"/>
      <c r="AE7773"/>
      <c r="AF7773"/>
      <c r="AG7773"/>
      <c r="AH7773"/>
      <c r="AI7773"/>
      <c r="AJ7773"/>
      <c r="AK7773"/>
      <c r="AL7773"/>
    </row>
    <row r="7774" spans="3:38" ht="15" customHeight="1" x14ac:dyDescent="0.35">
      <c r="C7774"/>
      <c r="D7774"/>
      <c r="E7774"/>
      <c r="F7774"/>
      <c r="G7774"/>
      <c r="H7774"/>
      <c r="I7774"/>
      <c r="J7774"/>
      <c r="K7774"/>
      <c r="L7774"/>
      <c r="M7774"/>
      <c r="N7774"/>
      <c r="O7774"/>
      <c r="S7774"/>
      <c r="T7774"/>
      <c r="U7774"/>
      <c r="V7774"/>
      <c r="Y7774"/>
      <c r="Z7774"/>
      <c r="AA7774"/>
      <c r="AB7774"/>
      <c r="AC7774"/>
      <c r="AD7774"/>
      <c r="AE7774"/>
      <c r="AF7774"/>
      <c r="AG7774"/>
      <c r="AH7774"/>
      <c r="AI7774"/>
      <c r="AJ7774"/>
      <c r="AK7774"/>
      <c r="AL7774"/>
    </row>
    <row r="7775" spans="3:38" ht="15" customHeight="1" x14ac:dyDescent="0.35">
      <c r="C7775"/>
      <c r="D7775"/>
      <c r="E7775"/>
      <c r="F7775"/>
      <c r="G7775"/>
      <c r="H7775"/>
      <c r="I7775"/>
      <c r="J7775"/>
      <c r="K7775"/>
      <c r="L7775"/>
      <c r="M7775"/>
      <c r="N7775"/>
      <c r="O7775"/>
      <c r="S7775"/>
      <c r="T7775"/>
      <c r="U7775"/>
      <c r="V7775"/>
      <c r="Y7775"/>
      <c r="Z7775"/>
      <c r="AA7775"/>
      <c r="AB7775"/>
      <c r="AC7775"/>
      <c r="AD7775"/>
      <c r="AE7775"/>
      <c r="AF7775"/>
      <c r="AG7775"/>
      <c r="AH7775"/>
      <c r="AI7775"/>
      <c r="AJ7775"/>
      <c r="AK7775"/>
      <c r="AL7775"/>
    </row>
    <row r="7776" spans="3:38" ht="15" customHeight="1" x14ac:dyDescent="0.35">
      <c r="C7776"/>
      <c r="D7776"/>
      <c r="E7776"/>
      <c r="F7776"/>
      <c r="G7776"/>
      <c r="H7776"/>
      <c r="I7776"/>
      <c r="J7776"/>
      <c r="K7776"/>
      <c r="L7776"/>
      <c r="M7776"/>
      <c r="N7776"/>
      <c r="O7776"/>
      <c r="S7776"/>
      <c r="T7776"/>
      <c r="U7776"/>
      <c r="V7776"/>
      <c r="Y7776"/>
      <c r="Z7776"/>
      <c r="AA7776"/>
      <c r="AB7776"/>
      <c r="AC7776"/>
      <c r="AD7776"/>
      <c r="AE7776"/>
      <c r="AF7776"/>
      <c r="AG7776"/>
      <c r="AH7776"/>
      <c r="AI7776"/>
      <c r="AJ7776"/>
      <c r="AK7776"/>
      <c r="AL7776"/>
    </row>
    <row r="7777" spans="3:38" ht="15" customHeight="1" x14ac:dyDescent="0.35">
      <c r="C7777"/>
      <c r="D7777"/>
      <c r="E7777"/>
      <c r="F7777"/>
      <c r="G7777"/>
      <c r="H7777"/>
      <c r="I7777"/>
      <c r="J7777"/>
      <c r="K7777"/>
      <c r="L7777"/>
      <c r="M7777"/>
      <c r="N7777"/>
      <c r="O7777"/>
      <c r="S7777"/>
      <c r="T7777"/>
      <c r="U7777"/>
      <c r="V7777"/>
      <c r="Y7777"/>
      <c r="Z7777"/>
      <c r="AA7777"/>
      <c r="AB7777"/>
      <c r="AC7777"/>
      <c r="AD7777"/>
      <c r="AE7777"/>
      <c r="AF7777"/>
      <c r="AG7777"/>
      <c r="AH7777"/>
      <c r="AI7777"/>
      <c r="AJ7777"/>
      <c r="AK7777"/>
      <c r="AL7777"/>
    </row>
    <row r="7778" spans="3:38" ht="15" customHeight="1" x14ac:dyDescent="0.35">
      <c r="C7778"/>
      <c r="D7778"/>
      <c r="E7778"/>
      <c r="F7778"/>
      <c r="G7778"/>
      <c r="H7778"/>
      <c r="I7778"/>
      <c r="J7778"/>
      <c r="K7778"/>
      <c r="L7778"/>
      <c r="M7778"/>
      <c r="N7778"/>
      <c r="O7778"/>
      <c r="S7778"/>
      <c r="T7778"/>
      <c r="U7778"/>
      <c r="V7778"/>
      <c r="Y7778"/>
      <c r="Z7778"/>
      <c r="AA7778"/>
      <c r="AB7778"/>
      <c r="AC7778"/>
      <c r="AD7778"/>
      <c r="AE7778"/>
      <c r="AF7778"/>
      <c r="AG7778"/>
      <c r="AH7778"/>
      <c r="AI7778"/>
      <c r="AJ7778"/>
      <c r="AK7778"/>
      <c r="AL7778"/>
    </row>
    <row r="7779" spans="3:38" ht="15" customHeight="1" x14ac:dyDescent="0.35">
      <c r="C7779"/>
      <c r="D7779"/>
      <c r="E7779"/>
      <c r="F7779"/>
      <c r="G7779"/>
      <c r="H7779"/>
      <c r="I7779"/>
      <c r="J7779"/>
      <c r="K7779"/>
      <c r="L7779"/>
      <c r="M7779"/>
      <c r="N7779"/>
      <c r="O7779"/>
      <c r="S7779"/>
      <c r="T7779"/>
      <c r="U7779"/>
      <c r="V7779"/>
      <c r="Y7779"/>
      <c r="Z7779"/>
      <c r="AA7779"/>
      <c r="AB7779"/>
      <c r="AC7779"/>
      <c r="AD7779"/>
      <c r="AE7779"/>
      <c r="AF7779"/>
      <c r="AG7779"/>
      <c r="AH7779"/>
      <c r="AI7779"/>
      <c r="AJ7779"/>
      <c r="AK7779"/>
      <c r="AL7779"/>
    </row>
    <row r="7780" spans="3:38" ht="15" customHeight="1" x14ac:dyDescent="0.35">
      <c r="C7780"/>
      <c r="D7780"/>
      <c r="E7780"/>
      <c r="F7780"/>
      <c r="G7780"/>
      <c r="H7780"/>
      <c r="I7780"/>
      <c r="J7780"/>
      <c r="K7780"/>
      <c r="L7780"/>
      <c r="M7780"/>
      <c r="N7780"/>
      <c r="O7780"/>
      <c r="S7780"/>
      <c r="T7780"/>
      <c r="U7780"/>
      <c r="V7780"/>
      <c r="Y7780"/>
      <c r="Z7780"/>
      <c r="AA7780"/>
      <c r="AB7780"/>
      <c r="AC7780"/>
      <c r="AD7780"/>
      <c r="AE7780"/>
      <c r="AF7780"/>
      <c r="AG7780"/>
      <c r="AH7780"/>
      <c r="AI7780"/>
      <c r="AJ7780"/>
      <c r="AK7780"/>
      <c r="AL7780"/>
    </row>
    <row r="7781" spans="3:38" ht="15" customHeight="1" x14ac:dyDescent="0.35">
      <c r="C7781"/>
      <c r="D7781"/>
      <c r="E7781"/>
      <c r="F7781"/>
      <c r="G7781"/>
      <c r="H7781"/>
      <c r="I7781"/>
      <c r="J7781"/>
      <c r="K7781"/>
      <c r="L7781"/>
      <c r="M7781"/>
      <c r="N7781"/>
      <c r="O7781"/>
      <c r="S7781"/>
      <c r="T7781"/>
      <c r="U7781"/>
      <c r="V7781"/>
      <c r="Y7781"/>
      <c r="Z7781"/>
      <c r="AA7781"/>
      <c r="AB7781"/>
      <c r="AC7781"/>
      <c r="AD7781"/>
      <c r="AE7781"/>
      <c r="AF7781"/>
      <c r="AG7781"/>
      <c r="AH7781"/>
      <c r="AI7781"/>
      <c r="AJ7781"/>
      <c r="AK7781"/>
      <c r="AL7781"/>
    </row>
    <row r="7782" spans="3:38" ht="15" customHeight="1" x14ac:dyDescent="0.35">
      <c r="C7782"/>
      <c r="D7782"/>
      <c r="E7782"/>
      <c r="F7782"/>
      <c r="G7782"/>
      <c r="H7782"/>
      <c r="I7782"/>
      <c r="J7782"/>
      <c r="K7782"/>
      <c r="L7782"/>
      <c r="M7782"/>
      <c r="N7782"/>
      <c r="O7782"/>
      <c r="S7782"/>
      <c r="T7782"/>
      <c r="U7782"/>
      <c r="V7782"/>
      <c r="Y7782"/>
      <c r="Z7782"/>
      <c r="AA7782"/>
      <c r="AB7782"/>
      <c r="AC7782"/>
      <c r="AD7782"/>
      <c r="AE7782"/>
      <c r="AF7782"/>
      <c r="AG7782"/>
      <c r="AH7782"/>
      <c r="AI7782"/>
      <c r="AJ7782"/>
      <c r="AK7782"/>
      <c r="AL7782"/>
    </row>
    <row r="7783" spans="3:38" ht="15" customHeight="1" x14ac:dyDescent="0.35">
      <c r="C7783"/>
      <c r="D7783"/>
      <c r="E7783"/>
      <c r="F7783"/>
      <c r="G7783"/>
      <c r="H7783"/>
      <c r="I7783"/>
      <c r="J7783"/>
      <c r="K7783"/>
      <c r="L7783"/>
      <c r="M7783"/>
      <c r="N7783"/>
      <c r="O7783"/>
      <c r="S7783"/>
      <c r="T7783"/>
      <c r="U7783"/>
      <c r="V7783"/>
      <c r="Y7783"/>
      <c r="Z7783"/>
      <c r="AA7783"/>
      <c r="AB7783"/>
      <c r="AC7783"/>
      <c r="AD7783"/>
      <c r="AE7783"/>
      <c r="AF7783"/>
      <c r="AG7783"/>
      <c r="AH7783"/>
      <c r="AI7783"/>
      <c r="AJ7783"/>
      <c r="AK7783"/>
      <c r="AL7783"/>
    </row>
    <row r="7784" spans="3:38" ht="15" customHeight="1" x14ac:dyDescent="0.35">
      <c r="C7784"/>
      <c r="D7784"/>
      <c r="E7784"/>
      <c r="F7784"/>
      <c r="G7784"/>
      <c r="H7784"/>
      <c r="I7784"/>
      <c r="J7784"/>
      <c r="K7784"/>
      <c r="L7784"/>
      <c r="M7784"/>
      <c r="N7784"/>
      <c r="O7784"/>
      <c r="S7784"/>
      <c r="T7784"/>
      <c r="U7784"/>
      <c r="V7784"/>
      <c r="Y7784"/>
      <c r="Z7784"/>
      <c r="AA7784"/>
      <c r="AB7784"/>
      <c r="AC7784"/>
      <c r="AD7784"/>
      <c r="AE7784"/>
      <c r="AF7784"/>
      <c r="AG7784"/>
      <c r="AH7784"/>
      <c r="AI7784"/>
      <c r="AJ7784"/>
      <c r="AK7784"/>
      <c r="AL7784"/>
    </row>
    <row r="7785" spans="3:38" ht="15" customHeight="1" x14ac:dyDescent="0.35">
      <c r="C7785"/>
      <c r="D7785"/>
      <c r="E7785"/>
      <c r="F7785"/>
      <c r="G7785"/>
      <c r="H7785"/>
      <c r="I7785"/>
      <c r="J7785"/>
      <c r="K7785"/>
      <c r="L7785"/>
      <c r="M7785"/>
      <c r="N7785"/>
      <c r="O7785"/>
      <c r="S7785"/>
      <c r="T7785"/>
      <c r="U7785"/>
      <c r="V7785"/>
      <c r="Y7785"/>
      <c r="Z7785"/>
      <c r="AA7785"/>
      <c r="AB7785"/>
      <c r="AC7785"/>
      <c r="AD7785"/>
      <c r="AE7785"/>
      <c r="AF7785"/>
      <c r="AG7785"/>
      <c r="AH7785"/>
      <c r="AI7785"/>
      <c r="AJ7785"/>
      <c r="AK7785"/>
      <c r="AL7785"/>
    </row>
    <row r="7786" spans="3:38" ht="15" customHeight="1" x14ac:dyDescent="0.35">
      <c r="C7786"/>
      <c r="D7786"/>
      <c r="E7786"/>
      <c r="F7786"/>
      <c r="G7786"/>
      <c r="H7786"/>
      <c r="I7786"/>
      <c r="J7786"/>
      <c r="K7786"/>
      <c r="L7786"/>
      <c r="M7786"/>
      <c r="N7786"/>
      <c r="O7786"/>
      <c r="S7786"/>
      <c r="T7786"/>
      <c r="U7786"/>
      <c r="V7786"/>
      <c r="Y7786"/>
      <c r="Z7786"/>
      <c r="AA7786"/>
      <c r="AB7786"/>
      <c r="AC7786"/>
      <c r="AD7786"/>
      <c r="AE7786"/>
      <c r="AF7786"/>
      <c r="AG7786"/>
      <c r="AH7786"/>
      <c r="AI7786"/>
      <c r="AJ7786"/>
      <c r="AK7786"/>
      <c r="AL7786"/>
    </row>
    <row r="7787" spans="3:38" ht="15" customHeight="1" x14ac:dyDescent="0.35">
      <c r="C7787"/>
      <c r="D7787"/>
      <c r="E7787"/>
      <c r="F7787"/>
      <c r="G7787"/>
      <c r="H7787"/>
      <c r="I7787"/>
      <c r="J7787"/>
      <c r="K7787"/>
      <c r="L7787"/>
      <c r="M7787"/>
      <c r="N7787"/>
      <c r="O7787"/>
      <c r="S7787"/>
      <c r="T7787"/>
      <c r="U7787"/>
      <c r="V7787"/>
      <c r="Y7787"/>
      <c r="Z7787"/>
      <c r="AA7787"/>
      <c r="AB7787"/>
      <c r="AC7787"/>
      <c r="AD7787"/>
      <c r="AE7787"/>
      <c r="AF7787"/>
      <c r="AG7787"/>
      <c r="AH7787"/>
      <c r="AI7787"/>
      <c r="AJ7787"/>
      <c r="AK7787"/>
      <c r="AL7787"/>
    </row>
    <row r="7788" spans="3:38" ht="15" customHeight="1" x14ac:dyDescent="0.35">
      <c r="C7788"/>
      <c r="D7788"/>
      <c r="E7788"/>
      <c r="F7788"/>
      <c r="G7788"/>
      <c r="H7788"/>
      <c r="I7788"/>
      <c r="J7788"/>
      <c r="K7788"/>
      <c r="L7788"/>
      <c r="M7788"/>
      <c r="N7788"/>
      <c r="O7788"/>
      <c r="S7788"/>
      <c r="T7788"/>
      <c r="U7788"/>
      <c r="V7788"/>
      <c r="Y7788"/>
      <c r="Z7788"/>
      <c r="AA7788"/>
      <c r="AB7788"/>
      <c r="AC7788"/>
      <c r="AD7788"/>
      <c r="AE7788"/>
      <c r="AF7788"/>
      <c r="AG7788"/>
      <c r="AH7788"/>
      <c r="AI7788"/>
      <c r="AJ7788"/>
      <c r="AK7788"/>
      <c r="AL7788"/>
    </row>
    <row r="7789" spans="3:38" ht="15" customHeight="1" x14ac:dyDescent="0.35">
      <c r="C7789"/>
      <c r="D7789"/>
      <c r="E7789"/>
      <c r="F7789"/>
      <c r="G7789"/>
      <c r="H7789"/>
      <c r="I7789"/>
      <c r="J7789"/>
      <c r="K7789"/>
      <c r="L7789"/>
      <c r="M7789"/>
      <c r="N7789"/>
      <c r="O7789"/>
      <c r="S7789"/>
      <c r="T7789"/>
      <c r="U7789"/>
      <c r="V7789"/>
      <c r="Y7789"/>
      <c r="Z7789"/>
      <c r="AA7789"/>
      <c r="AB7789"/>
      <c r="AC7789"/>
      <c r="AD7789"/>
      <c r="AE7789"/>
      <c r="AF7789"/>
      <c r="AG7789"/>
      <c r="AH7789"/>
      <c r="AI7789"/>
      <c r="AJ7789"/>
      <c r="AK7789"/>
      <c r="AL7789"/>
    </row>
    <row r="7790" spans="3:38" ht="15" customHeight="1" x14ac:dyDescent="0.35">
      <c r="C7790"/>
      <c r="D7790"/>
      <c r="E7790"/>
      <c r="F7790"/>
      <c r="G7790"/>
      <c r="H7790"/>
      <c r="I7790"/>
      <c r="J7790"/>
      <c r="K7790"/>
      <c r="L7790"/>
      <c r="M7790"/>
      <c r="N7790"/>
      <c r="O7790"/>
      <c r="S7790"/>
      <c r="T7790"/>
      <c r="U7790"/>
      <c r="V7790"/>
      <c r="Y7790"/>
      <c r="Z7790"/>
      <c r="AA7790"/>
      <c r="AB7790"/>
      <c r="AC7790"/>
      <c r="AD7790"/>
      <c r="AE7790"/>
      <c r="AF7790"/>
      <c r="AG7790"/>
      <c r="AH7790"/>
      <c r="AI7790"/>
      <c r="AJ7790"/>
      <c r="AK7790"/>
      <c r="AL7790"/>
    </row>
    <row r="7791" spans="3:38" ht="15" customHeight="1" x14ac:dyDescent="0.35">
      <c r="C7791"/>
      <c r="D7791"/>
      <c r="E7791"/>
      <c r="F7791"/>
      <c r="G7791"/>
      <c r="H7791"/>
      <c r="I7791"/>
      <c r="J7791"/>
      <c r="K7791"/>
      <c r="L7791"/>
      <c r="M7791"/>
      <c r="N7791"/>
      <c r="O7791"/>
      <c r="S7791"/>
      <c r="T7791"/>
      <c r="U7791"/>
      <c r="V7791"/>
      <c r="Y7791"/>
      <c r="Z7791"/>
      <c r="AA7791"/>
      <c r="AB7791"/>
      <c r="AC7791"/>
      <c r="AD7791"/>
      <c r="AE7791"/>
      <c r="AF7791"/>
      <c r="AG7791"/>
      <c r="AH7791"/>
      <c r="AI7791"/>
      <c r="AJ7791"/>
      <c r="AK7791"/>
      <c r="AL7791"/>
    </row>
    <row r="7792" spans="3:38" ht="15" customHeight="1" x14ac:dyDescent="0.35">
      <c r="C7792"/>
      <c r="D7792"/>
      <c r="E7792"/>
      <c r="F7792"/>
      <c r="G7792"/>
      <c r="H7792"/>
      <c r="I7792"/>
      <c r="J7792"/>
      <c r="K7792"/>
      <c r="L7792"/>
      <c r="M7792"/>
      <c r="N7792"/>
      <c r="O7792"/>
      <c r="S7792"/>
      <c r="T7792"/>
      <c r="U7792"/>
      <c r="V7792"/>
      <c r="Y7792"/>
      <c r="Z7792"/>
      <c r="AA7792"/>
      <c r="AB7792"/>
      <c r="AC7792"/>
      <c r="AD7792"/>
      <c r="AE7792"/>
      <c r="AF7792"/>
      <c r="AG7792"/>
      <c r="AH7792"/>
      <c r="AI7792"/>
      <c r="AJ7792"/>
      <c r="AK7792"/>
      <c r="AL7792"/>
    </row>
    <row r="7793" spans="3:38" ht="15" customHeight="1" x14ac:dyDescent="0.35">
      <c r="C7793"/>
      <c r="D7793"/>
      <c r="E7793"/>
      <c r="F7793"/>
      <c r="G7793"/>
      <c r="H7793"/>
      <c r="I7793"/>
      <c r="J7793"/>
      <c r="K7793"/>
      <c r="L7793"/>
      <c r="M7793"/>
      <c r="N7793"/>
      <c r="O7793"/>
      <c r="S7793"/>
      <c r="T7793"/>
      <c r="U7793"/>
      <c r="V7793"/>
      <c r="Y7793"/>
      <c r="Z7793"/>
      <c r="AA7793"/>
      <c r="AB7793"/>
      <c r="AC7793"/>
      <c r="AD7793"/>
      <c r="AE7793"/>
      <c r="AF7793"/>
      <c r="AG7793"/>
      <c r="AH7793"/>
      <c r="AI7793"/>
      <c r="AJ7793"/>
      <c r="AK7793"/>
      <c r="AL7793"/>
    </row>
    <row r="7794" spans="3:38" ht="15" customHeight="1" x14ac:dyDescent="0.35">
      <c r="C7794"/>
      <c r="D7794"/>
      <c r="E7794"/>
      <c r="F7794"/>
      <c r="G7794"/>
      <c r="H7794"/>
      <c r="I7794"/>
      <c r="J7794"/>
      <c r="K7794"/>
      <c r="L7794"/>
      <c r="M7794"/>
      <c r="N7794"/>
      <c r="O7794"/>
      <c r="S7794"/>
      <c r="T7794"/>
      <c r="U7794"/>
      <c r="V7794"/>
      <c r="Y7794"/>
      <c r="Z7794"/>
      <c r="AA7794"/>
      <c r="AB7794"/>
      <c r="AC7794"/>
      <c r="AD7794"/>
      <c r="AE7794"/>
      <c r="AF7794"/>
      <c r="AG7794"/>
      <c r="AH7794"/>
      <c r="AI7794"/>
      <c r="AJ7794"/>
      <c r="AK7794"/>
      <c r="AL7794"/>
    </row>
    <row r="7795" spans="3:38" ht="15" customHeight="1" x14ac:dyDescent="0.35">
      <c r="C7795"/>
      <c r="D7795"/>
      <c r="E7795"/>
      <c r="F7795"/>
      <c r="G7795"/>
      <c r="H7795"/>
      <c r="I7795"/>
      <c r="J7795"/>
      <c r="K7795"/>
      <c r="L7795"/>
      <c r="M7795"/>
      <c r="N7795"/>
      <c r="O7795"/>
      <c r="S7795"/>
      <c r="T7795"/>
      <c r="U7795"/>
      <c r="V7795"/>
      <c r="Y7795"/>
      <c r="Z7795"/>
      <c r="AA7795"/>
      <c r="AB7795"/>
      <c r="AC7795"/>
      <c r="AD7795"/>
      <c r="AE7795"/>
      <c r="AF7795"/>
      <c r="AG7795"/>
      <c r="AH7795"/>
      <c r="AI7795"/>
      <c r="AJ7795"/>
      <c r="AK7795"/>
      <c r="AL7795"/>
    </row>
    <row r="7796" spans="3:38" ht="15" customHeight="1" x14ac:dyDescent="0.35">
      <c r="C7796"/>
      <c r="D7796"/>
      <c r="E7796"/>
      <c r="F7796"/>
      <c r="G7796"/>
      <c r="H7796"/>
      <c r="I7796"/>
      <c r="J7796"/>
      <c r="K7796"/>
      <c r="L7796"/>
      <c r="M7796"/>
      <c r="N7796"/>
      <c r="O7796"/>
      <c r="S7796"/>
      <c r="T7796"/>
      <c r="U7796"/>
      <c r="V7796"/>
      <c r="Y7796"/>
      <c r="Z7796"/>
      <c r="AA7796"/>
      <c r="AB7796"/>
      <c r="AC7796"/>
      <c r="AD7796"/>
      <c r="AE7796"/>
      <c r="AF7796"/>
      <c r="AG7796"/>
      <c r="AH7796"/>
      <c r="AI7796"/>
      <c r="AJ7796"/>
      <c r="AK7796"/>
      <c r="AL7796"/>
    </row>
    <row r="7797" spans="3:38" ht="15" customHeight="1" x14ac:dyDescent="0.35">
      <c r="C7797"/>
      <c r="D7797"/>
      <c r="E7797"/>
      <c r="F7797"/>
      <c r="G7797"/>
      <c r="H7797"/>
      <c r="I7797"/>
      <c r="J7797"/>
      <c r="K7797"/>
      <c r="L7797"/>
      <c r="M7797"/>
      <c r="N7797"/>
      <c r="O7797"/>
      <c r="S7797"/>
      <c r="T7797"/>
      <c r="U7797"/>
      <c r="V7797"/>
      <c r="Y7797"/>
      <c r="Z7797"/>
      <c r="AA7797"/>
      <c r="AB7797"/>
      <c r="AC7797"/>
      <c r="AD7797"/>
      <c r="AE7797"/>
      <c r="AF7797"/>
      <c r="AG7797"/>
      <c r="AH7797"/>
      <c r="AI7797"/>
      <c r="AJ7797"/>
      <c r="AK7797"/>
      <c r="AL7797"/>
    </row>
    <row r="7798" spans="3:38" ht="15" customHeight="1" x14ac:dyDescent="0.35">
      <c r="C7798"/>
      <c r="D7798"/>
      <c r="E7798"/>
      <c r="F7798"/>
      <c r="G7798"/>
      <c r="H7798"/>
      <c r="I7798"/>
      <c r="J7798"/>
      <c r="K7798"/>
      <c r="L7798"/>
      <c r="M7798"/>
      <c r="N7798"/>
      <c r="O7798"/>
      <c r="S7798"/>
      <c r="T7798"/>
      <c r="U7798"/>
      <c r="V7798"/>
      <c r="Y7798"/>
      <c r="Z7798"/>
      <c r="AA7798"/>
      <c r="AB7798"/>
      <c r="AC7798"/>
      <c r="AD7798"/>
      <c r="AE7798"/>
      <c r="AF7798"/>
      <c r="AG7798"/>
      <c r="AH7798"/>
      <c r="AI7798"/>
      <c r="AJ7798"/>
      <c r="AK7798"/>
      <c r="AL7798"/>
    </row>
    <row r="7799" spans="3:38" ht="15" customHeight="1" x14ac:dyDescent="0.35">
      <c r="C7799"/>
      <c r="D7799"/>
      <c r="E7799"/>
      <c r="F7799"/>
      <c r="G7799"/>
      <c r="H7799"/>
      <c r="I7799"/>
      <c r="J7799"/>
      <c r="K7799"/>
      <c r="L7799"/>
      <c r="M7799"/>
      <c r="N7799"/>
      <c r="O7799"/>
      <c r="S7799"/>
      <c r="T7799"/>
      <c r="U7799"/>
      <c r="V7799"/>
      <c r="Y7799"/>
      <c r="Z7799"/>
      <c r="AA7799"/>
      <c r="AB7799"/>
      <c r="AC7799"/>
      <c r="AD7799"/>
      <c r="AE7799"/>
      <c r="AF7799"/>
      <c r="AG7799"/>
      <c r="AH7799"/>
      <c r="AI7799"/>
      <c r="AJ7799"/>
      <c r="AK7799"/>
      <c r="AL7799"/>
    </row>
    <row r="7800" spans="3:38" ht="15" customHeight="1" x14ac:dyDescent="0.35">
      <c r="C7800"/>
      <c r="D7800"/>
      <c r="E7800"/>
      <c r="F7800"/>
      <c r="G7800"/>
      <c r="H7800"/>
      <c r="I7800"/>
      <c r="J7800"/>
      <c r="K7800"/>
      <c r="L7800"/>
      <c r="M7800"/>
      <c r="N7800"/>
      <c r="O7800"/>
      <c r="S7800"/>
      <c r="T7800"/>
      <c r="U7800"/>
      <c r="V7800"/>
      <c r="Y7800"/>
      <c r="Z7800"/>
      <c r="AA7800"/>
      <c r="AB7800"/>
      <c r="AC7800"/>
      <c r="AD7800"/>
      <c r="AE7800"/>
      <c r="AF7800"/>
      <c r="AG7800"/>
      <c r="AH7800"/>
      <c r="AI7800"/>
      <c r="AJ7800"/>
      <c r="AK7800"/>
      <c r="AL7800"/>
    </row>
    <row r="7801" spans="3:38" ht="15" customHeight="1" x14ac:dyDescent="0.35">
      <c r="C7801"/>
      <c r="D7801"/>
      <c r="E7801"/>
      <c r="F7801"/>
      <c r="G7801"/>
      <c r="H7801"/>
      <c r="I7801"/>
      <c r="J7801"/>
      <c r="K7801"/>
      <c r="L7801"/>
      <c r="M7801"/>
      <c r="N7801"/>
      <c r="O7801"/>
      <c r="S7801"/>
      <c r="T7801"/>
      <c r="U7801"/>
      <c r="V7801"/>
      <c r="Y7801"/>
      <c r="Z7801"/>
      <c r="AA7801"/>
      <c r="AB7801"/>
      <c r="AC7801"/>
      <c r="AD7801"/>
      <c r="AE7801"/>
      <c r="AF7801"/>
      <c r="AG7801"/>
      <c r="AH7801"/>
      <c r="AI7801"/>
      <c r="AJ7801"/>
      <c r="AK7801"/>
      <c r="AL7801"/>
    </row>
    <row r="7802" spans="3:38" ht="15" customHeight="1" x14ac:dyDescent="0.35">
      <c r="C7802"/>
      <c r="D7802"/>
      <c r="E7802"/>
      <c r="F7802"/>
      <c r="G7802"/>
      <c r="H7802"/>
      <c r="I7802"/>
      <c r="J7802"/>
      <c r="K7802"/>
      <c r="L7802"/>
      <c r="M7802"/>
      <c r="N7802"/>
      <c r="O7802"/>
      <c r="S7802"/>
      <c r="T7802"/>
      <c r="U7802"/>
      <c r="V7802"/>
      <c r="Y7802"/>
      <c r="Z7802"/>
      <c r="AA7802"/>
      <c r="AB7802"/>
      <c r="AC7802"/>
      <c r="AD7802"/>
      <c r="AE7802"/>
      <c r="AF7802"/>
      <c r="AG7802"/>
      <c r="AH7802"/>
      <c r="AI7802"/>
      <c r="AJ7802"/>
      <c r="AK7802"/>
      <c r="AL7802"/>
    </row>
    <row r="7803" spans="3:38" ht="15" customHeight="1" x14ac:dyDescent="0.35">
      <c r="C7803"/>
      <c r="D7803"/>
      <c r="E7803"/>
      <c r="F7803"/>
      <c r="G7803"/>
      <c r="H7803"/>
      <c r="I7803"/>
      <c r="J7803"/>
      <c r="K7803"/>
      <c r="L7803"/>
      <c r="M7803"/>
      <c r="N7803"/>
      <c r="O7803"/>
      <c r="S7803"/>
      <c r="T7803"/>
      <c r="U7803"/>
      <c r="V7803"/>
      <c r="Y7803"/>
      <c r="Z7803"/>
      <c r="AA7803"/>
      <c r="AB7803"/>
      <c r="AC7803"/>
      <c r="AD7803"/>
      <c r="AE7803"/>
      <c r="AF7803"/>
      <c r="AG7803"/>
      <c r="AH7803"/>
      <c r="AI7803"/>
      <c r="AJ7803"/>
      <c r="AK7803"/>
      <c r="AL7803"/>
    </row>
    <row r="7804" spans="3:38" ht="15" customHeight="1" x14ac:dyDescent="0.35">
      <c r="C7804"/>
      <c r="D7804"/>
      <c r="E7804"/>
      <c r="F7804"/>
      <c r="G7804"/>
      <c r="H7804"/>
      <c r="I7804"/>
      <c r="J7804"/>
      <c r="K7804"/>
      <c r="L7804"/>
      <c r="M7804"/>
      <c r="N7804"/>
      <c r="O7804"/>
      <c r="S7804"/>
      <c r="T7804"/>
      <c r="U7804"/>
      <c r="V7804"/>
      <c r="Y7804"/>
      <c r="Z7804"/>
      <c r="AA7804"/>
      <c r="AB7804"/>
      <c r="AC7804"/>
      <c r="AD7804"/>
      <c r="AE7804"/>
      <c r="AF7804"/>
      <c r="AG7804"/>
      <c r="AH7804"/>
      <c r="AI7804"/>
      <c r="AJ7804"/>
      <c r="AK7804"/>
      <c r="AL7804"/>
    </row>
    <row r="7805" spans="3:38" ht="15" customHeight="1" x14ac:dyDescent="0.35">
      <c r="C7805"/>
      <c r="D7805"/>
      <c r="E7805"/>
      <c r="F7805"/>
      <c r="G7805"/>
      <c r="H7805"/>
      <c r="I7805"/>
      <c r="J7805"/>
      <c r="K7805"/>
      <c r="L7805"/>
      <c r="M7805"/>
      <c r="N7805"/>
      <c r="O7805"/>
      <c r="S7805"/>
      <c r="T7805"/>
      <c r="U7805"/>
      <c r="V7805"/>
      <c r="Y7805"/>
      <c r="Z7805"/>
      <c r="AA7805"/>
      <c r="AB7805"/>
      <c r="AC7805"/>
      <c r="AD7805"/>
      <c r="AE7805"/>
      <c r="AF7805"/>
      <c r="AG7805"/>
      <c r="AH7805"/>
      <c r="AI7805"/>
      <c r="AJ7805"/>
      <c r="AK7805"/>
      <c r="AL7805"/>
    </row>
    <row r="7806" spans="3:38" ht="15" customHeight="1" x14ac:dyDescent="0.35">
      <c r="C7806"/>
      <c r="D7806"/>
      <c r="E7806"/>
      <c r="F7806"/>
      <c r="G7806"/>
      <c r="H7806"/>
      <c r="I7806"/>
      <c r="J7806"/>
      <c r="K7806"/>
      <c r="L7806"/>
      <c r="M7806"/>
      <c r="N7806"/>
      <c r="O7806"/>
      <c r="S7806"/>
      <c r="T7806"/>
      <c r="U7806"/>
      <c r="V7806"/>
      <c r="Y7806"/>
      <c r="Z7806"/>
      <c r="AA7806"/>
      <c r="AB7806"/>
      <c r="AC7806"/>
      <c r="AD7806"/>
      <c r="AE7806"/>
      <c r="AF7806"/>
      <c r="AG7806"/>
      <c r="AH7806"/>
      <c r="AI7806"/>
      <c r="AJ7806"/>
      <c r="AK7806"/>
      <c r="AL7806"/>
    </row>
    <row r="7807" spans="3:38" ht="15" customHeight="1" x14ac:dyDescent="0.35">
      <c r="C7807"/>
      <c r="D7807"/>
      <c r="E7807"/>
      <c r="F7807"/>
      <c r="G7807"/>
      <c r="H7807"/>
      <c r="I7807"/>
      <c r="J7807"/>
      <c r="K7807"/>
      <c r="L7807"/>
      <c r="M7807"/>
      <c r="N7807"/>
      <c r="O7807"/>
      <c r="S7807"/>
      <c r="T7807"/>
      <c r="U7807"/>
      <c r="V7807"/>
      <c r="Y7807"/>
      <c r="Z7807"/>
      <c r="AA7807"/>
      <c r="AB7807"/>
      <c r="AC7807"/>
      <c r="AD7807"/>
      <c r="AE7807"/>
      <c r="AF7807"/>
      <c r="AG7807"/>
      <c r="AH7807"/>
      <c r="AI7807"/>
      <c r="AJ7807"/>
      <c r="AK7807"/>
      <c r="AL7807"/>
    </row>
    <row r="7808" spans="3:38" ht="15" customHeight="1" x14ac:dyDescent="0.35">
      <c r="C7808"/>
      <c r="D7808"/>
      <c r="E7808"/>
      <c r="F7808"/>
      <c r="G7808"/>
      <c r="H7808"/>
      <c r="I7808"/>
      <c r="J7808"/>
      <c r="K7808"/>
      <c r="L7808"/>
      <c r="M7808"/>
      <c r="N7808"/>
      <c r="O7808"/>
      <c r="S7808"/>
      <c r="T7808"/>
      <c r="U7808"/>
      <c r="V7808"/>
      <c r="Y7808"/>
      <c r="Z7808"/>
      <c r="AA7808"/>
      <c r="AB7808"/>
      <c r="AC7808"/>
      <c r="AD7808"/>
      <c r="AE7808"/>
      <c r="AF7808"/>
      <c r="AG7808"/>
      <c r="AH7808"/>
      <c r="AI7808"/>
      <c r="AJ7808"/>
      <c r="AK7808"/>
      <c r="AL7808"/>
    </row>
    <row r="7809" spans="3:38" ht="15" customHeight="1" x14ac:dyDescent="0.35">
      <c r="C7809"/>
      <c r="D7809"/>
      <c r="E7809"/>
      <c r="F7809"/>
      <c r="G7809"/>
      <c r="H7809"/>
      <c r="I7809"/>
      <c r="J7809"/>
      <c r="K7809"/>
      <c r="L7809"/>
      <c r="M7809"/>
      <c r="N7809"/>
      <c r="O7809"/>
      <c r="S7809"/>
      <c r="T7809"/>
      <c r="U7809"/>
      <c r="V7809"/>
      <c r="Y7809"/>
      <c r="Z7809"/>
      <c r="AA7809"/>
      <c r="AB7809"/>
      <c r="AC7809"/>
      <c r="AD7809"/>
      <c r="AE7809"/>
      <c r="AF7809"/>
      <c r="AG7809"/>
      <c r="AH7809"/>
      <c r="AI7809"/>
      <c r="AJ7809"/>
      <c r="AK7809"/>
      <c r="AL7809"/>
    </row>
    <row r="7810" spans="3:38" ht="15" customHeight="1" x14ac:dyDescent="0.35">
      <c r="C7810"/>
      <c r="D7810"/>
      <c r="E7810"/>
      <c r="F7810"/>
      <c r="G7810"/>
      <c r="H7810"/>
      <c r="I7810"/>
      <c r="J7810"/>
      <c r="K7810"/>
      <c r="L7810"/>
      <c r="M7810"/>
      <c r="N7810"/>
      <c r="O7810"/>
      <c r="S7810"/>
      <c r="T7810"/>
      <c r="U7810"/>
      <c r="V7810"/>
      <c r="Y7810"/>
      <c r="Z7810"/>
      <c r="AA7810"/>
      <c r="AB7810"/>
      <c r="AC7810"/>
      <c r="AD7810"/>
      <c r="AE7810"/>
      <c r="AF7810"/>
      <c r="AG7810"/>
      <c r="AH7810"/>
      <c r="AI7810"/>
      <c r="AJ7810"/>
      <c r="AK7810"/>
      <c r="AL7810"/>
    </row>
    <row r="7811" spans="3:38" ht="15" customHeight="1" x14ac:dyDescent="0.35">
      <c r="C7811"/>
      <c r="D7811"/>
      <c r="E7811"/>
      <c r="F7811"/>
      <c r="G7811"/>
      <c r="H7811"/>
      <c r="I7811"/>
      <c r="J7811"/>
      <c r="K7811"/>
      <c r="L7811"/>
      <c r="M7811"/>
      <c r="N7811"/>
      <c r="O7811"/>
      <c r="S7811"/>
      <c r="T7811"/>
      <c r="U7811"/>
      <c r="V7811"/>
      <c r="Y7811"/>
      <c r="Z7811"/>
      <c r="AA7811"/>
      <c r="AB7811"/>
      <c r="AC7811"/>
      <c r="AD7811"/>
      <c r="AE7811"/>
      <c r="AF7811"/>
      <c r="AG7811"/>
      <c r="AH7811"/>
      <c r="AI7811"/>
      <c r="AJ7811"/>
      <c r="AK7811"/>
      <c r="AL7811"/>
    </row>
    <row r="7812" spans="3:38" ht="15" customHeight="1" x14ac:dyDescent="0.35">
      <c r="C7812"/>
      <c r="D7812"/>
      <c r="E7812"/>
      <c r="F7812"/>
      <c r="G7812"/>
      <c r="H7812"/>
      <c r="I7812"/>
      <c r="J7812"/>
      <c r="K7812"/>
      <c r="L7812"/>
      <c r="M7812"/>
      <c r="N7812"/>
      <c r="O7812"/>
      <c r="S7812"/>
      <c r="T7812"/>
      <c r="U7812"/>
      <c r="V7812"/>
      <c r="Y7812"/>
      <c r="Z7812"/>
      <c r="AA7812"/>
      <c r="AB7812"/>
      <c r="AC7812"/>
      <c r="AD7812"/>
      <c r="AE7812"/>
      <c r="AF7812"/>
      <c r="AG7812"/>
      <c r="AH7812"/>
      <c r="AI7812"/>
      <c r="AJ7812"/>
      <c r="AK7812"/>
      <c r="AL7812"/>
    </row>
    <row r="7813" spans="3:38" ht="15" customHeight="1" x14ac:dyDescent="0.35">
      <c r="C7813"/>
      <c r="D7813"/>
      <c r="E7813"/>
      <c r="F7813"/>
      <c r="G7813"/>
      <c r="H7813"/>
      <c r="I7813"/>
      <c r="J7813"/>
      <c r="K7813"/>
      <c r="L7813"/>
      <c r="M7813"/>
      <c r="N7813"/>
      <c r="O7813"/>
      <c r="S7813"/>
      <c r="T7813"/>
      <c r="U7813"/>
      <c r="V7813"/>
      <c r="Y7813"/>
      <c r="Z7813"/>
      <c r="AA7813"/>
      <c r="AB7813"/>
      <c r="AC7813"/>
      <c r="AD7813"/>
      <c r="AE7813"/>
      <c r="AF7813"/>
      <c r="AG7813"/>
      <c r="AH7813"/>
      <c r="AI7813"/>
      <c r="AJ7813"/>
      <c r="AK7813"/>
      <c r="AL7813"/>
    </row>
    <row r="7814" spans="3:38" ht="15" customHeight="1" x14ac:dyDescent="0.35">
      <c r="C7814"/>
      <c r="D7814"/>
      <c r="E7814"/>
      <c r="F7814"/>
      <c r="G7814"/>
      <c r="H7814"/>
      <c r="I7814"/>
      <c r="J7814"/>
      <c r="K7814"/>
      <c r="L7814"/>
      <c r="M7814"/>
      <c r="N7814"/>
      <c r="O7814"/>
      <c r="S7814"/>
      <c r="T7814"/>
      <c r="U7814"/>
      <c r="V7814"/>
      <c r="Y7814"/>
      <c r="Z7814"/>
      <c r="AA7814"/>
      <c r="AB7814"/>
      <c r="AC7814"/>
      <c r="AD7814"/>
      <c r="AE7814"/>
      <c r="AF7814"/>
      <c r="AG7814"/>
      <c r="AH7814"/>
      <c r="AI7814"/>
      <c r="AJ7814"/>
      <c r="AK7814"/>
      <c r="AL7814"/>
    </row>
    <row r="7815" spans="3:38" ht="15" customHeight="1" x14ac:dyDescent="0.35">
      <c r="C7815"/>
      <c r="D7815"/>
      <c r="E7815"/>
      <c r="F7815"/>
      <c r="G7815"/>
      <c r="H7815"/>
      <c r="I7815"/>
      <c r="J7815"/>
      <c r="K7815"/>
      <c r="L7815"/>
      <c r="M7815"/>
      <c r="N7815"/>
      <c r="O7815"/>
      <c r="S7815"/>
      <c r="T7815"/>
      <c r="U7815"/>
      <c r="V7815"/>
      <c r="Y7815"/>
      <c r="Z7815"/>
      <c r="AA7815"/>
      <c r="AB7815"/>
      <c r="AC7815"/>
      <c r="AD7815"/>
      <c r="AE7815"/>
      <c r="AF7815"/>
      <c r="AG7815"/>
      <c r="AH7815"/>
      <c r="AI7815"/>
      <c r="AJ7815"/>
      <c r="AK7815"/>
      <c r="AL7815"/>
    </row>
    <row r="7816" spans="3:38" ht="15" customHeight="1" x14ac:dyDescent="0.35">
      <c r="C7816"/>
      <c r="D7816"/>
      <c r="E7816"/>
      <c r="F7816"/>
      <c r="G7816"/>
      <c r="H7816"/>
      <c r="I7816"/>
      <c r="J7816"/>
      <c r="K7816"/>
      <c r="L7816"/>
      <c r="M7816"/>
      <c r="N7816"/>
      <c r="O7816"/>
      <c r="S7816"/>
      <c r="T7816"/>
      <c r="U7816"/>
      <c r="V7816"/>
      <c r="Y7816"/>
      <c r="Z7816"/>
      <c r="AA7816"/>
      <c r="AB7816"/>
      <c r="AC7816"/>
      <c r="AD7816"/>
      <c r="AE7816"/>
      <c r="AF7816"/>
      <c r="AG7816"/>
      <c r="AH7816"/>
      <c r="AI7816"/>
      <c r="AJ7816"/>
      <c r="AK7816"/>
      <c r="AL7816"/>
    </row>
    <row r="7817" spans="3:38" ht="15" customHeight="1" x14ac:dyDescent="0.35">
      <c r="C7817"/>
      <c r="D7817"/>
      <c r="E7817"/>
      <c r="F7817"/>
      <c r="G7817"/>
      <c r="H7817"/>
      <c r="I7817"/>
      <c r="J7817"/>
      <c r="K7817"/>
      <c r="L7817"/>
      <c r="M7817"/>
      <c r="N7817"/>
      <c r="O7817"/>
      <c r="S7817"/>
      <c r="T7817"/>
      <c r="U7817"/>
      <c r="V7817"/>
      <c r="Y7817"/>
      <c r="Z7817"/>
      <c r="AA7817"/>
      <c r="AB7817"/>
      <c r="AC7817"/>
      <c r="AD7817"/>
      <c r="AE7817"/>
      <c r="AF7817"/>
      <c r="AG7817"/>
      <c r="AH7817"/>
      <c r="AI7817"/>
      <c r="AJ7817"/>
      <c r="AK7817"/>
      <c r="AL7817"/>
    </row>
    <row r="7818" spans="3:38" ht="15" customHeight="1" x14ac:dyDescent="0.35">
      <c r="C7818"/>
      <c r="D7818"/>
      <c r="E7818"/>
      <c r="F7818"/>
      <c r="G7818"/>
      <c r="H7818"/>
      <c r="I7818"/>
      <c r="J7818"/>
      <c r="K7818"/>
      <c r="L7818"/>
      <c r="M7818"/>
      <c r="N7818"/>
      <c r="O7818"/>
      <c r="S7818"/>
      <c r="T7818"/>
      <c r="U7818"/>
      <c r="V7818"/>
      <c r="Y7818"/>
      <c r="Z7818"/>
      <c r="AA7818"/>
      <c r="AB7818"/>
      <c r="AC7818"/>
      <c r="AD7818"/>
      <c r="AE7818"/>
      <c r="AF7818"/>
      <c r="AG7818"/>
      <c r="AH7818"/>
      <c r="AI7818"/>
      <c r="AJ7818"/>
      <c r="AK7818"/>
      <c r="AL7818"/>
    </row>
    <row r="7819" spans="3:38" ht="15" customHeight="1" x14ac:dyDescent="0.35">
      <c r="C7819"/>
      <c r="D7819"/>
      <c r="E7819"/>
      <c r="F7819"/>
      <c r="G7819"/>
      <c r="H7819"/>
      <c r="I7819"/>
      <c r="J7819"/>
      <c r="K7819"/>
      <c r="L7819"/>
      <c r="M7819"/>
      <c r="N7819"/>
      <c r="O7819"/>
      <c r="S7819"/>
      <c r="T7819"/>
      <c r="U7819"/>
      <c r="V7819"/>
      <c r="Y7819"/>
      <c r="Z7819"/>
      <c r="AA7819"/>
      <c r="AB7819"/>
      <c r="AC7819"/>
      <c r="AD7819"/>
      <c r="AE7819"/>
      <c r="AF7819"/>
      <c r="AG7819"/>
      <c r="AH7819"/>
      <c r="AI7819"/>
      <c r="AJ7819"/>
      <c r="AK7819"/>
      <c r="AL7819"/>
    </row>
    <row r="7820" spans="3:38" ht="15" customHeight="1" x14ac:dyDescent="0.35">
      <c r="C7820"/>
      <c r="D7820"/>
      <c r="E7820"/>
      <c r="F7820"/>
      <c r="G7820"/>
      <c r="H7820"/>
      <c r="I7820"/>
      <c r="J7820"/>
      <c r="K7820"/>
      <c r="L7820"/>
      <c r="M7820"/>
      <c r="N7820"/>
      <c r="O7820"/>
      <c r="S7820"/>
      <c r="T7820"/>
      <c r="U7820"/>
      <c r="V7820"/>
      <c r="Y7820"/>
      <c r="Z7820"/>
      <c r="AA7820"/>
      <c r="AB7820"/>
      <c r="AC7820"/>
      <c r="AD7820"/>
      <c r="AE7820"/>
      <c r="AF7820"/>
      <c r="AG7820"/>
      <c r="AH7820"/>
      <c r="AI7820"/>
      <c r="AJ7820"/>
      <c r="AK7820"/>
      <c r="AL7820"/>
    </row>
    <row r="7821" spans="3:38" ht="15" customHeight="1" x14ac:dyDescent="0.35">
      <c r="C7821"/>
      <c r="D7821"/>
      <c r="E7821"/>
      <c r="F7821"/>
      <c r="G7821"/>
      <c r="H7821"/>
      <c r="I7821"/>
      <c r="J7821"/>
      <c r="K7821"/>
      <c r="L7821"/>
      <c r="M7821"/>
      <c r="N7821"/>
      <c r="O7821"/>
      <c r="S7821"/>
      <c r="T7821"/>
      <c r="U7821"/>
      <c r="V7821"/>
      <c r="Y7821"/>
      <c r="Z7821"/>
      <c r="AA7821"/>
      <c r="AB7821"/>
      <c r="AC7821"/>
      <c r="AD7821"/>
      <c r="AE7821"/>
      <c r="AF7821"/>
      <c r="AG7821"/>
      <c r="AH7821"/>
      <c r="AI7821"/>
      <c r="AJ7821"/>
      <c r="AK7821"/>
      <c r="AL7821"/>
    </row>
    <row r="7822" spans="3:38" ht="15" customHeight="1" x14ac:dyDescent="0.35">
      <c r="C7822"/>
      <c r="D7822"/>
      <c r="E7822"/>
      <c r="F7822"/>
      <c r="G7822"/>
      <c r="H7822"/>
      <c r="I7822"/>
      <c r="J7822"/>
      <c r="K7822"/>
      <c r="L7822"/>
      <c r="M7822"/>
      <c r="N7822"/>
      <c r="O7822"/>
      <c r="S7822"/>
      <c r="T7822"/>
      <c r="U7822"/>
      <c r="V7822"/>
      <c r="Y7822"/>
      <c r="Z7822"/>
      <c r="AA7822"/>
      <c r="AB7822"/>
      <c r="AC7822"/>
      <c r="AD7822"/>
      <c r="AE7822"/>
      <c r="AF7822"/>
      <c r="AG7822"/>
      <c r="AH7822"/>
      <c r="AI7822"/>
      <c r="AJ7822"/>
      <c r="AK7822"/>
      <c r="AL7822"/>
    </row>
    <row r="7823" spans="3:38" ht="15" customHeight="1" x14ac:dyDescent="0.35">
      <c r="C7823"/>
      <c r="D7823"/>
      <c r="E7823"/>
      <c r="F7823"/>
      <c r="G7823"/>
      <c r="H7823"/>
      <c r="I7823"/>
      <c r="J7823"/>
      <c r="K7823"/>
      <c r="L7823"/>
      <c r="M7823"/>
      <c r="N7823"/>
      <c r="O7823"/>
      <c r="S7823"/>
      <c r="T7823"/>
      <c r="U7823"/>
      <c r="V7823"/>
      <c r="Y7823"/>
      <c r="Z7823"/>
      <c r="AA7823"/>
      <c r="AB7823"/>
      <c r="AC7823"/>
      <c r="AD7823"/>
      <c r="AE7823"/>
      <c r="AF7823"/>
      <c r="AG7823"/>
      <c r="AH7823"/>
      <c r="AI7823"/>
      <c r="AJ7823"/>
      <c r="AK7823"/>
      <c r="AL7823"/>
    </row>
    <row r="7824" spans="3:38" ht="15" customHeight="1" x14ac:dyDescent="0.35">
      <c r="C7824"/>
      <c r="D7824"/>
      <c r="E7824"/>
      <c r="F7824"/>
      <c r="G7824"/>
      <c r="H7824"/>
      <c r="I7824"/>
      <c r="J7824"/>
      <c r="K7824"/>
      <c r="L7824"/>
      <c r="M7824"/>
      <c r="N7824"/>
      <c r="O7824"/>
      <c r="S7824"/>
      <c r="T7824"/>
      <c r="U7824"/>
      <c r="V7824"/>
      <c r="Y7824"/>
      <c r="Z7824"/>
      <c r="AA7824"/>
      <c r="AB7824"/>
      <c r="AC7824"/>
      <c r="AD7824"/>
      <c r="AE7824"/>
      <c r="AF7824"/>
      <c r="AG7824"/>
      <c r="AH7824"/>
      <c r="AI7824"/>
      <c r="AJ7824"/>
      <c r="AK7824"/>
      <c r="AL7824"/>
    </row>
    <row r="7825" spans="3:38" ht="15" customHeight="1" x14ac:dyDescent="0.35">
      <c r="C7825"/>
      <c r="D7825"/>
      <c r="E7825"/>
      <c r="F7825"/>
      <c r="G7825"/>
      <c r="H7825"/>
      <c r="I7825"/>
      <c r="J7825"/>
      <c r="K7825"/>
      <c r="L7825"/>
      <c r="M7825"/>
      <c r="N7825"/>
      <c r="O7825"/>
      <c r="S7825"/>
      <c r="T7825"/>
      <c r="U7825"/>
      <c r="V7825"/>
      <c r="Y7825"/>
      <c r="Z7825"/>
      <c r="AA7825"/>
      <c r="AB7825"/>
      <c r="AC7825"/>
      <c r="AD7825"/>
      <c r="AE7825"/>
      <c r="AF7825"/>
      <c r="AG7825"/>
      <c r="AH7825"/>
      <c r="AI7825"/>
      <c r="AJ7825"/>
      <c r="AK7825"/>
      <c r="AL7825"/>
    </row>
    <row r="7826" spans="3:38" ht="15" customHeight="1" x14ac:dyDescent="0.35">
      <c r="C7826"/>
      <c r="D7826"/>
      <c r="E7826"/>
      <c r="F7826"/>
      <c r="G7826"/>
      <c r="H7826"/>
      <c r="I7826"/>
      <c r="J7826"/>
      <c r="K7826"/>
      <c r="L7826"/>
      <c r="M7826"/>
      <c r="N7826"/>
      <c r="O7826"/>
      <c r="S7826"/>
      <c r="T7826"/>
      <c r="U7826"/>
      <c r="V7826"/>
      <c r="Y7826"/>
      <c r="Z7826"/>
      <c r="AA7826"/>
      <c r="AB7826"/>
      <c r="AC7826"/>
      <c r="AD7826"/>
      <c r="AE7826"/>
      <c r="AF7826"/>
      <c r="AG7826"/>
      <c r="AH7826"/>
      <c r="AI7826"/>
      <c r="AJ7826"/>
      <c r="AK7826"/>
      <c r="AL7826"/>
    </row>
    <row r="7827" spans="3:38" ht="15" customHeight="1" x14ac:dyDescent="0.35">
      <c r="C7827"/>
      <c r="D7827"/>
      <c r="E7827"/>
      <c r="F7827"/>
      <c r="G7827"/>
      <c r="H7827"/>
      <c r="I7827"/>
      <c r="J7827"/>
      <c r="K7827"/>
      <c r="L7827"/>
      <c r="M7827"/>
      <c r="N7827"/>
      <c r="O7827"/>
      <c r="S7827"/>
      <c r="T7827"/>
      <c r="U7827"/>
      <c r="V7827"/>
      <c r="Y7827"/>
      <c r="Z7827"/>
      <c r="AA7827"/>
      <c r="AB7827"/>
      <c r="AC7827"/>
      <c r="AD7827"/>
      <c r="AE7827"/>
      <c r="AF7827"/>
      <c r="AG7827"/>
      <c r="AH7827"/>
      <c r="AI7827"/>
      <c r="AJ7827"/>
      <c r="AK7827"/>
      <c r="AL7827"/>
    </row>
    <row r="7828" spans="3:38" ht="15" customHeight="1" x14ac:dyDescent="0.35">
      <c r="C7828"/>
      <c r="D7828"/>
      <c r="E7828"/>
      <c r="F7828"/>
      <c r="G7828"/>
      <c r="H7828"/>
      <c r="I7828"/>
      <c r="J7828"/>
      <c r="K7828"/>
      <c r="L7828"/>
      <c r="M7828"/>
      <c r="N7828"/>
      <c r="O7828"/>
      <c r="S7828"/>
      <c r="T7828"/>
      <c r="U7828"/>
      <c r="V7828"/>
      <c r="Y7828"/>
      <c r="Z7828"/>
      <c r="AA7828"/>
      <c r="AB7828"/>
      <c r="AC7828"/>
      <c r="AD7828"/>
      <c r="AE7828"/>
      <c r="AF7828"/>
      <c r="AG7828"/>
      <c r="AH7828"/>
      <c r="AI7828"/>
      <c r="AJ7828"/>
      <c r="AK7828"/>
      <c r="AL7828"/>
    </row>
    <row r="7829" spans="3:38" ht="15" customHeight="1" x14ac:dyDescent="0.35">
      <c r="C7829"/>
      <c r="D7829"/>
      <c r="E7829"/>
      <c r="F7829"/>
      <c r="G7829"/>
      <c r="H7829"/>
      <c r="I7829"/>
      <c r="J7829"/>
      <c r="K7829"/>
      <c r="L7829"/>
      <c r="M7829"/>
      <c r="N7829"/>
      <c r="O7829"/>
      <c r="S7829"/>
      <c r="T7829"/>
      <c r="U7829"/>
      <c r="V7829"/>
      <c r="Y7829"/>
      <c r="Z7829"/>
      <c r="AA7829"/>
      <c r="AB7829"/>
      <c r="AC7829"/>
      <c r="AD7829"/>
      <c r="AE7829"/>
      <c r="AF7829"/>
      <c r="AG7829"/>
      <c r="AH7829"/>
      <c r="AI7829"/>
      <c r="AJ7829"/>
      <c r="AK7829"/>
      <c r="AL7829"/>
    </row>
    <row r="7830" spans="3:38" ht="15" customHeight="1" x14ac:dyDescent="0.35">
      <c r="C7830"/>
      <c r="D7830"/>
      <c r="E7830"/>
      <c r="F7830"/>
      <c r="G7830"/>
      <c r="H7830"/>
      <c r="I7830"/>
      <c r="J7830"/>
      <c r="K7830"/>
      <c r="L7830"/>
      <c r="M7830"/>
      <c r="N7830"/>
      <c r="O7830"/>
      <c r="S7830"/>
      <c r="T7830"/>
      <c r="U7830"/>
      <c r="V7830"/>
      <c r="Y7830"/>
      <c r="Z7830"/>
      <c r="AA7830"/>
      <c r="AB7830"/>
      <c r="AC7830"/>
      <c r="AD7830"/>
      <c r="AE7830"/>
      <c r="AF7830"/>
      <c r="AG7830"/>
      <c r="AH7830"/>
      <c r="AI7830"/>
      <c r="AJ7830"/>
      <c r="AK7830"/>
      <c r="AL7830"/>
    </row>
    <row r="7831" spans="3:38" ht="15" customHeight="1" x14ac:dyDescent="0.35">
      <c r="C7831"/>
      <c r="D7831"/>
      <c r="E7831"/>
      <c r="F7831"/>
      <c r="G7831"/>
      <c r="H7831"/>
      <c r="I7831"/>
      <c r="J7831"/>
      <c r="K7831"/>
      <c r="L7831"/>
      <c r="M7831"/>
      <c r="N7831"/>
      <c r="O7831"/>
      <c r="S7831"/>
      <c r="T7831"/>
      <c r="U7831"/>
      <c r="V7831"/>
      <c r="Y7831"/>
      <c r="Z7831"/>
      <c r="AA7831"/>
      <c r="AB7831"/>
      <c r="AC7831"/>
      <c r="AD7831"/>
      <c r="AE7831"/>
      <c r="AF7831"/>
      <c r="AG7831"/>
      <c r="AH7831"/>
      <c r="AI7831"/>
      <c r="AJ7831"/>
      <c r="AK7831"/>
      <c r="AL7831"/>
    </row>
    <row r="7832" spans="3:38" ht="15" customHeight="1" x14ac:dyDescent="0.35">
      <c r="C7832"/>
      <c r="D7832"/>
      <c r="E7832"/>
      <c r="F7832"/>
      <c r="G7832"/>
      <c r="H7832"/>
      <c r="I7832"/>
      <c r="J7832"/>
      <c r="K7832"/>
      <c r="L7832"/>
      <c r="M7832"/>
      <c r="N7832"/>
      <c r="O7832"/>
      <c r="S7832"/>
      <c r="T7832"/>
      <c r="U7832"/>
      <c r="V7832"/>
      <c r="Y7832"/>
      <c r="Z7832"/>
      <c r="AA7832"/>
      <c r="AB7832"/>
      <c r="AC7832"/>
      <c r="AD7832"/>
      <c r="AE7832"/>
      <c r="AF7832"/>
      <c r="AG7832"/>
      <c r="AH7832"/>
      <c r="AI7832"/>
      <c r="AJ7832"/>
      <c r="AK7832"/>
      <c r="AL7832"/>
    </row>
    <row r="7833" spans="3:38" ht="15" customHeight="1" x14ac:dyDescent="0.35">
      <c r="C7833"/>
      <c r="D7833"/>
      <c r="E7833"/>
      <c r="F7833"/>
      <c r="G7833"/>
      <c r="H7833"/>
      <c r="I7833"/>
      <c r="J7833"/>
      <c r="K7833"/>
      <c r="L7833"/>
      <c r="M7833"/>
      <c r="N7833"/>
      <c r="O7833"/>
      <c r="S7833"/>
      <c r="T7833"/>
      <c r="U7833"/>
      <c r="V7833"/>
      <c r="Y7833"/>
      <c r="Z7833"/>
      <c r="AA7833"/>
      <c r="AB7833"/>
      <c r="AC7833"/>
      <c r="AD7833"/>
      <c r="AE7833"/>
      <c r="AF7833"/>
      <c r="AG7833"/>
      <c r="AH7833"/>
      <c r="AI7833"/>
      <c r="AJ7833"/>
      <c r="AK7833"/>
      <c r="AL7833"/>
    </row>
    <row r="7834" spans="3:38" ht="15" customHeight="1" x14ac:dyDescent="0.35">
      <c r="C7834"/>
      <c r="D7834"/>
      <c r="E7834"/>
      <c r="F7834"/>
      <c r="G7834"/>
      <c r="H7834"/>
      <c r="I7834"/>
      <c r="J7834"/>
      <c r="K7834"/>
      <c r="L7834"/>
      <c r="M7834"/>
      <c r="N7834"/>
      <c r="O7834"/>
      <c r="S7834"/>
      <c r="T7834"/>
      <c r="U7834"/>
      <c r="V7834"/>
      <c r="Y7834"/>
      <c r="Z7834"/>
      <c r="AA7834"/>
      <c r="AB7834"/>
      <c r="AC7834"/>
      <c r="AD7834"/>
      <c r="AE7834"/>
      <c r="AF7834"/>
      <c r="AG7834"/>
      <c r="AH7834"/>
      <c r="AI7834"/>
      <c r="AJ7834"/>
      <c r="AK7834"/>
      <c r="AL7834"/>
    </row>
    <row r="7835" spans="3:38" ht="15" customHeight="1" x14ac:dyDescent="0.35">
      <c r="C7835"/>
      <c r="D7835"/>
      <c r="E7835"/>
      <c r="F7835"/>
      <c r="G7835"/>
      <c r="H7835"/>
      <c r="I7835"/>
      <c r="J7835"/>
      <c r="K7835"/>
      <c r="L7835"/>
      <c r="M7835"/>
      <c r="N7835"/>
      <c r="O7835"/>
      <c r="S7835"/>
      <c r="T7835"/>
      <c r="U7835"/>
      <c r="V7835"/>
      <c r="Y7835"/>
      <c r="Z7835"/>
      <c r="AA7835"/>
      <c r="AB7835"/>
      <c r="AC7835"/>
      <c r="AD7835"/>
      <c r="AE7835"/>
      <c r="AF7835"/>
      <c r="AG7835"/>
      <c r="AH7835"/>
      <c r="AI7835"/>
      <c r="AJ7835"/>
      <c r="AK7835"/>
      <c r="AL7835"/>
    </row>
    <row r="7836" spans="3:38" ht="15" customHeight="1" x14ac:dyDescent="0.35">
      <c r="C7836"/>
      <c r="D7836"/>
      <c r="E7836"/>
      <c r="F7836"/>
      <c r="G7836"/>
      <c r="H7836"/>
      <c r="I7836"/>
      <c r="J7836"/>
      <c r="K7836"/>
      <c r="L7836"/>
      <c r="M7836"/>
      <c r="N7836"/>
      <c r="O7836"/>
      <c r="S7836"/>
      <c r="T7836"/>
      <c r="U7836"/>
      <c r="V7836"/>
      <c r="Y7836"/>
      <c r="Z7836"/>
      <c r="AA7836"/>
      <c r="AB7836"/>
      <c r="AC7836"/>
      <c r="AD7836"/>
      <c r="AE7836"/>
      <c r="AF7836"/>
      <c r="AG7836"/>
      <c r="AH7836"/>
      <c r="AI7836"/>
      <c r="AJ7836"/>
      <c r="AK7836"/>
      <c r="AL7836"/>
    </row>
    <row r="7837" spans="3:38" ht="15" customHeight="1" x14ac:dyDescent="0.35">
      <c r="C7837"/>
      <c r="D7837"/>
      <c r="E7837"/>
      <c r="F7837"/>
      <c r="G7837"/>
      <c r="H7837"/>
      <c r="I7837"/>
      <c r="J7837"/>
      <c r="K7837"/>
      <c r="L7837"/>
      <c r="M7837"/>
      <c r="N7837"/>
      <c r="O7837"/>
      <c r="S7837"/>
      <c r="T7837"/>
      <c r="U7837"/>
      <c r="V7837"/>
      <c r="Y7837"/>
      <c r="Z7837"/>
      <c r="AA7837"/>
      <c r="AB7837"/>
      <c r="AC7837"/>
      <c r="AD7837"/>
      <c r="AE7837"/>
      <c r="AF7837"/>
      <c r="AG7837"/>
      <c r="AH7837"/>
      <c r="AI7837"/>
      <c r="AJ7837"/>
      <c r="AK7837"/>
      <c r="AL7837"/>
    </row>
    <row r="7838" spans="3:38" ht="15" customHeight="1" x14ac:dyDescent="0.35">
      <c r="C7838"/>
      <c r="D7838"/>
      <c r="E7838"/>
      <c r="F7838"/>
      <c r="G7838"/>
      <c r="H7838"/>
      <c r="I7838"/>
      <c r="J7838"/>
      <c r="K7838"/>
      <c r="L7838"/>
      <c r="M7838"/>
      <c r="N7838"/>
      <c r="O7838"/>
      <c r="S7838"/>
      <c r="T7838"/>
      <c r="U7838"/>
      <c r="V7838"/>
      <c r="Y7838"/>
      <c r="Z7838"/>
      <c r="AA7838"/>
      <c r="AB7838"/>
      <c r="AC7838"/>
      <c r="AD7838"/>
      <c r="AE7838"/>
      <c r="AF7838"/>
      <c r="AG7838"/>
      <c r="AH7838"/>
      <c r="AI7838"/>
      <c r="AJ7838"/>
      <c r="AK7838"/>
      <c r="AL7838"/>
    </row>
    <row r="7839" spans="3:38" ht="15" customHeight="1" x14ac:dyDescent="0.35">
      <c r="C7839"/>
      <c r="D7839"/>
      <c r="E7839"/>
      <c r="F7839"/>
      <c r="G7839"/>
      <c r="H7839"/>
      <c r="I7839"/>
      <c r="J7839"/>
      <c r="K7839"/>
      <c r="L7839"/>
      <c r="M7839"/>
      <c r="N7839"/>
      <c r="O7839"/>
      <c r="S7839"/>
      <c r="T7839"/>
      <c r="U7839"/>
      <c r="V7839"/>
      <c r="Y7839"/>
      <c r="Z7839"/>
      <c r="AA7839"/>
      <c r="AB7839"/>
      <c r="AC7839"/>
      <c r="AD7839"/>
      <c r="AE7839"/>
      <c r="AF7839"/>
      <c r="AG7839"/>
      <c r="AH7839"/>
      <c r="AI7839"/>
      <c r="AJ7839"/>
      <c r="AK7839"/>
      <c r="AL7839"/>
    </row>
    <row r="7840" spans="3:38" ht="15" customHeight="1" x14ac:dyDescent="0.35">
      <c r="C7840"/>
      <c r="D7840"/>
      <c r="E7840"/>
      <c r="F7840"/>
      <c r="G7840"/>
      <c r="H7840"/>
      <c r="I7840"/>
      <c r="J7840"/>
      <c r="K7840"/>
      <c r="L7840"/>
      <c r="M7840"/>
      <c r="N7840"/>
      <c r="O7840"/>
      <c r="S7840"/>
      <c r="T7840"/>
      <c r="U7840"/>
      <c r="V7840"/>
      <c r="Y7840"/>
      <c r="Z7840"/>
      <c r="AA7840"/>
      <c r="AB7840"/>
      <c r="AC7840"/>
      <c r="AD7840"/>
      <c r="AE7840"/>
      <c r="AF7840"/>
      <c r="AG7840"/>
      <c r="AH7840"/>
      <c r="AI7840"/>
      <c r="AJ7840"/>
      <c r="AK7840"/>
      <c r="AL7840"/>
    </row>
    <row r="7841" spans="3:38" ht="15" customHeight="1" x14ac:dyDescent="0.35">
      <c r="C7841"/>
      <c r="D7841"/>
      <c r="E7841"/>
      <c r="F7841"/>
      <c r="G7841"/>
      <c r="H7841"/>
      <c r="I7841"/>
      <c r="J7841"/>
      <c r="K7841"/>
      <c r="L7841"/>
      <c r="M7841"/>
      <c r="N7841"/>
      <c r="O7841"/>
      <c r="S7841"/>
      <c r="T7841"/>
      <c r="U7841"/>
      <c r="V7841"/>
      <c r="Y7841"/>
      <c r="Z7841"/>
      <c r="AA7841"/>
      <c r="AB7841"/>
      <c r="AC7841"/>
      <c r="AD7841"/>
      <c r="AE7841"/>
      <c r="AF7841"/>
      <c r="AG7841"/>
      <c r="AH7841"/>
      <c r="AI7841"/>
      <c r="AJ7841"/>
      <c r="AK7841"/>
      <c r="AL7841"/>
    </row>
    <row r="7842" spans="3:38" ht="15" customHeight="1" x14ac:dyDescent="0.35">
      <c r="C7842"/>
      <c r="D7842"/>
      <c r="E7842"/>
      <c r="F7842"/>
      <c r="G7842"/>
      <c r="H7842"/>
      <c r="I7842"/>
      <c r="J7842"/>
      <c r="K7842"/>
      <c r="L7842"/>
      <c r="M7842"/>
      <c r="N7842"/>
      <c r="O7842"/>
      <c r="S7842"/>
      <c r="T7842"/>
      <c r="U7842"/>
      <c r="V7842"/>
      <c r="Y7842"/>
      <c r="Z7842"/>
      <c r="AA7842"/>
      <c r="AB7842"/>
      <c r="AC7842"/>
      <c r="AD7842"/>
      <c r="AE7842"/>
      <c r="AF7842"/>
      <c r="AG7842"/>
      <c r="AH7842"/>
      <c r="AI7842"/>
      <c r="AJ7842"/>
      <c r="AK7842"/>
      <c r="AL7842"/>
    </row>
    <row r="7843" spans="3:38" ht="15" customHeight="1" x14ac:dyDescent="0.35">
      <c r="C7843"/>
      <c r="D7843"/>
      <c r="E7843"/>
      <c r="F7843"/>
      <c r="G7843"/>
      <c r="H7843"/>
      <c r="I7843"/>
      <c r="J7843"/>
      <c r="K7843"/>
      <c r="L7843"/>
      <c r="M7843"/>
      <c r="N7843"/>
      <c r="O7843"/>
      <c r="S7843"/>
      <c r="T7843"/>
      <c r="U7843"/>
      <c r="V7843"/>
      <c r="Y7843"/>
      <c r="Z7843"/>
      <c r="AA7843"/>
      <c r="AB7843"/>
      <c r="AC7843"/>
      <c r="AD7843"/>
      <c r="AE7843"/>
      <c r="AF7843"/>
      <c r="AG7843"/>
      <c r="AH7843"/>
      <c r="AI7843"/>
      <c r="AJ7843"/>
      <c r="AK7843"/>
      <c r="AL7843"/>
    </row>
    <row r="7844" spans="3:38" ht="15" customHeight="1" x14ac:dyDescent="0.35">
      <c r="C7844"/>
      <c r="D7844"/>
      <c r="E7844"/>
      <c r="F7844"/>
      <c r="G7844"/>
      <c r="H7844"/>
      <c r="I7844"/>
      <c r="J7844"/>
      <c r="K7844"/>
      <c r="L7844"/>
      <c r="M7844"/>
      <c r="N7844"/>
      <c r="O7844"/>
      <c r="S7844"/>
      <c r="T7844"/>
      <c r="U7844"/>
      <c r="V7844"/>
      <c r="Y7844"/>
      <c r="Z7844"/>
      <c r="AA7844"/>
      <c r="AB7844"/>
      <c r="AC7844"/>
      <c r="AD7844"/>
      <c r="AE7844"/>
      <c r="AF7844"/>
      <c r="AG7844"/>
      <c r="AH7844"/>
      <c r="AI7844"/>
      <c r="AJ7844"/>
      <c r="AK7844"/>
      <c r="AL7844"/>
    </row>
    <row r="7845" spans="3:38" ht="15" customHeight="1" x14ac:dyDescent="0.35">
      <c r="C7845"/>
      <c r="D7845"/>
      <c r="E7845"/>
      <c r="F7845"/>
      <c r="G7845"/>
      <c r="H7845"/>
      <c r="I7845"/>
      <c r="J7845"/>
      <c r="K7845"/>
      <c r="L7845"/>
      <c r="M7845"/>
      <c r="N7845"/>
      <c r="O7845"/>
      <c r="S7845"/>
      <c r="T7845"/>
      <c r="U7845"/>
      <c r="V7845"/>
      <c r="Y7845"/>
      <c r="Z7845"/>
      <c r="AA7845"/>
      <c r="AB7845"/>
      <c r="AC7845"/>
      <c r="AD7845"/>
      <c r="AE7845"/>
      <c r="AF7845"/>
      <c r="AG7845"/>
      <c r="AH7845"/>
      <c r="AI7845"/>
      <c r="AJ7845"/>
      <c r="AK7845"/>
      <c r="AL7845"/>
    </row>
    <row r="7846" spans="3:38" ht="15" customHeight="1" x14ac:dyDescent="0.35">
      <c r="C7846"/>
      <c r="D7846"/>
      <c r="E7846"/>
      <c r="F7846"/>
      <c r="G7846"/>
      <c r="H7846"/>
      <c r="I7846"/>
      <c r="J7846"/>
      <c r="K7846"/>
      <c r="L7846"/>
      <c r="M7846"/>
      <c r="N7846"/>
      <c r="O7846"/>
      <c r="S7846"/>
      <c r="T7846"/>
      <c r="U7846"/>
      <c r="V7846"/>
      <c r="Y7846"/>
      <c r="Z7846"/>
      <c r="AA7846"/>
      <c r="AB7846"/>
      <c r="AC7846"/>
      <c r="AD7846"/>
      <c r="AE7846"/>
      <c r="AF7846"/>
      <c r="AG7846"/>
      <c r="AH7846"/>
      <c r="AI7846"/>
      <c r="AJ7846"/>
      <c r="AK7846"/>
      <c r="AL7846"/>
    </row>
    <row r="7847" spans="3:38" ht="15" customHeight="1" x14ac:dyDescent="0.35">
      <c r="C7847"/>
      <c r="D7847"/>
      <c r="E7847"/>
      <c r="F7847"/>
      <c r="G7847"/>
      <c r="H7847"/>
      <c r="I7847"/>
      <c r="J7847"/>
      <c r="K7847"/>
      <c r="L7847"/>
      <c r="M7847"/>
      <c r="N7847"/>
      <c r="O7847"/>
      <c r="S7847"/>
      <c r="T7847"/>
      <c r="U7847"/>
      <c r="V7847"/>
      <c r="Y7847"/>
      <c r="Z7847"/>
      <c r="AA7847"/>
      <c r="AB7847"/>
      <c r="AC7847"/>
      <c r="AD7847"/>
      <c r="AE7847"/>
      <c r="AF7847"/>
      <c r="AG7847"/>
      <c r="AH7847"/>
      <c r="AI7847"/>
      <c r="AJ7847"/>
      <c r="AK7847"/>
      <c r="AL7847"/>
    </row>
    <row r="7848" spans="3:38" ht="15" customHeight="1" x14ac:dyDescent="0.35">
      <c r="C7848"/>
      <c r="D7848"/>
      <c r="E7848"/>
      <c r="F7848"/>
      <c r="G7848"/>
      <c r="H7848"/>
      <c r="I7848"/>
      <c r="J7848"/>
      <c r="K7848"/>
      <c r="L7848"/>
      <c r="M7848"/>
      <c r="N7848"/>
      <c r="O7848"/>
      <c r="S7848"/>
      <c r="T7848"/>
      <c r="U7848"/>
      <c r="V7848"/>
      <c r="Y7848"/>
      <c r="Z7848"/>
      <c r="AA7848"/>
      <c r="AB7848"/>
      <c r="AC7848"/>
      <c r="AD7848"/>
      <c r="AE7848"/>
      <c r="AF7848"/>
      <c r="AG7848"/>
      <c r="AH7848"/>
      <c r="AI7848"/>
      <c r="AJ7848"/>
      <c r="AK7848"/>
      <c r="AL7848"/>
    </row>
    <row r="7849" spans="3:38" ht="15" customHeight="1" x14ac:dyDescent="0.35">
      <c r="C7849"/>
      <c r="D7849"/>
      <c r="E7849"/>
      <c r="F7849"/>
      <c r="G7849"/>
      <c r="H7849"/>
      <c r="I7849"/>
      <c r="J7849"/>
      <c r="K7849"/>
      <c r="L7849"/>
      <c r="M7849"/>
      <c r="N7849"/>
      <c r="O7849"/>
      <c r="S7849"/>
      <c r="T7849"/>
      <c r="U7849"/>
      <c r="V7849"/>
      <c r="Y7849"/>
      <c r="Z7849"/>
      <c r="AA7849"/>
      <c r="AB7849"/>
      <c r="AC7849"/>
      <c r="AD7849"/>
      <c r="AE7849"/>
      <c r="AF7849"/>
      <c r="AG7849"/>
      <c r="AH7849"/>
      <c r="AI7849"/>
      <c r="AJ7849"/>
      <c r="AK7849"/>
      <c r="AL7849"/>
    </row>
    <row r="7850" spans="3:38" ht="15" customHeight="1" x14ac:dyDescent="0.35">
      <c r="C7850"/>
      <c r="D7850"/>
      <c r="E7850"/>
      <c r="F7850"/>
      <c r="G7850"/>
      <c r="H7850"/>
      <c r="I7850"/>
      <c r="J7850"/>
      <c r="K7850"/>
      <c r="L7850"/>
      <c r="M7850"/>
      <c r="N7850"/>
      <c r="O7850"/>
      <c r="S7850"/>
      <c r="T7850"/>
      <c r="U7850"/>
      <c r="V7850"/>
      <c r="Y7850"/>
      <c r="Z7850"/>
      <c r="AA7850"/>
      <c r="AB7850"/>
      <c r="AC7850"/>
      <c r="AD7850"/>
      <c r="AE7850"/>
      <c r="AF7850"/>
      <c r="AG7850"/>
      <c r="AH7850"/>
      <c r="AI7850"/>
      <c r="AJ7850"/>
      <c r="AK7850"/>
      <c r="AL7850"/>
    </row>
    <row r="7851" spans="3:38" ht="15" customHeight="1" x14ac:dyDescent="0.35">
      <c r="C7851"/>
      <c r="D7851"/>
      <c r="E7851"/>
      <c r="F7851"/>
      <c r="G7851"/>
      <c r="H7851"/>
      <c r="I7851"/>
      <c r="J7851"/>
      <c r="K7851"/>
      <c r="L7851"/>
      <c r="M7851"/>
      <c r="N7851"/>
      <c r="O7851"/>
      <c r="S7851"/>
      <c r="T7851"/>
      <c r="U7851"/>
      <c r="V7851"/>
      <c r="Y7851"/>
      <c r="Z7851"/>
      <c r="AA7851"/>
      <c r="AB7851"/>
      <c r="AC7851"/>
      <c r="AD7851"/>
      <c r="AE7851"/>
      <c r="AF7851"/>
      <c r="AG7851"/>
      <c r="AH7851"/>
      <c r="AI7851"/>
      <c r="AJ7851"/>
      <c r="AK7851"/>
      <c r="AL7851"/>
    </row>
    <row r="7852" spans="3:38" ht="15" customHeight="1" x14ac:dyDescent="0.35">
      <c r="C7852"/>
      <c r="D7852"/>
      <c r="E7852"/>
      <c r="F7852"/>
      <c r="G7852"/>
      <c r="H7852"/>
      <c r="I7852"/>
      <c r="J7852"/>
      <c r="K7852"/>
      <c r="L7852"/>
      <c r="M7852"/>
      <c r="N7852"/>
      <c r="O7852"/>
      <c r="S7852"/>
      <c r="T7852"/>
      <c r="U7852"/>
      <c r="V7852"/>
      <c r="Y7852"/>
      <c r="Z7852"/>
      <c r="AA7852"/>
      <c r="AB7852"/>
      <c r="AC7852"/>
      <c r="AD7852"/>
      <c r="AE7852"/>
      <c r="AF7852"/>
      <c r="AG7852"/>
      <c r="AH7852"/>
      <c r="AI7852"/>
      <c r="AJ7852"/>
      <c r="AK7852"/>
      <c r="AL7852"/>
    </row>
    <row r="7853" spans="3:38" ht="15" customHeight="1" x14ac:dyDescent="0.35">
      <c r="C7853"/>
      <c r="D7853"/>
      <c r="E7853"/>
      <c r="F7853"/>
      <c r="G7853"/>
      <c r="H7853"/>
      <c r="I7853"/>
      <c r="J7853"/>
      <c r="K7853"/>
      <c r="L7853"/>
      <c r="M7853"/>
      <c r="N7853"/>
      <c r="O7853"/>
      <c r="S7853"/>
      <c r="T7853"/>
      <c r="U7853"/>
      <c r="V7853"/>
      <c r="Y7853"/>
      <c r="Z7853"/>
      <c r="AA7853"/>
      <c r="AB7853"/>
      <c r="AC7853"/>
      <c r="AD7853"/>
      <c r="AE7853"/>
      <c r="AF7853"/>
      <c r="AG7853"/>
      <c r="AH7853"/>
      <c r="AI7853"/>
      <c r="AJ7853"/>
      <c r="AK7853"/>
      <c r="AL7853"/>
    </row>
    <row r="7854" spans="3:38" ht="15" customHeight="1" x14ac:dyDescent="0.35">
      <c r="C7854"/>
      <c r="D7854"/>
      <c r="E7854"/>
      <c r="F7854"/>
      <c r="G7854"/>
      <c r="H7854"/>
      <c r="I7854"/>
      <c r="J7854"/>
      <c r="K7854"/>
      <c r="L7854"/>
      <c r="M7854"/>
      <c r="N7854"/>
      <c r="O7854"/>
      <c r="S7854"/>
      <c r="T7854"/>
      <c r="U7854"/>
      <c r="V7854"/>
      <c r="Y7854"/>
      <c r="Z7854"/>
      <c r="AA7854"/>
      <c r="AB7854"/>
      <c r="AC7854"/>
      <c r="AD7854"/>
      <c r="AE7854"/>
      <c r="AF7854"/>
      <c r="AG7854"/>
      <c r="AH7854"/>
      <c r="AI7854"/>
      <c r="AJ7854"/>
      <c r="AK7854"/>
      <c r="AL7854"/>
    </row>
    <row r="7855" spans="3:38" ht="15" customHeight="1" x14ac:dyDescent="0.35">
      <c r="C7855"/>
      <c r="D7855"/>
      <c r="E7855"/>
      <c r="F7855"/>
      <c r="G7855"/>
      <c r="H7855"/>
      <c r="I7855"/>
      <c r="J7855"/>
      <c r="K7855"/>
      <c r="L7855"/>
      <c r="M7855"/>
      <c r="N7855"/>
      <c r="O7855"/>
      <c r="S7855"/>
      <c r="T7855"/>
      <c r="U7855"/>
      <c r="V7855"/>
      <c r="Y7855"/>
      <c r="Z7855"/>
      <c r="AA7855"/>
      <c r="AB7855"/>
      <c r="AC7855"/>
      <c r="AD7855"/>
      <c r="AE7855"/>
      <c r="AF7855"/>
      <c r="AG7855"/>
      <c r="AH7855"/>
      <c r="AI7855"/>
      <c r="AJ7855"/>
      <c r="AK7855"/>
      <c r="AL7855"/>
    </row>
    <row r="7856" spans="3:38" ht="15" customHeight="1" x14ac:dyDescent="0.35">
      <c r="C7856"/>
      <c r="D7856"/>
      <c r="E7856"/>
      <c r="F7856"/>
      <c r="G7856"/>
      <c r="H7856"/>
      <c r="I7856"/>
      <c r="J7856"/>
      <c r="K7856"/>
      <c r="L7856"/>
      <c r="M7856"/>
      <c r="N7856"/>
      <c r="O7856"/>
      <c r="S7856"/>
      <c r="T7856"/>
      <c r="U7856"/>
      <c r="V7856"/>
      <c r="Y7856"/>
      <c r="Z7856"/>
      <c r="AA7856"/>
      <c r="AB7856"/>
      <c r="AC7856"/>
      <c r="AD7856"/>
      <c r="AE7856"/>
      <c r="AF7856"/>
      <c r="AG7856"/>
      <c r="AH7856"/>
      <c r="AI7856"/>
      <c r="AJ7856"/>
      <c r="AK7856"/>
      <c r="AL7856"/>
    </row>
    <row r="7857" spans="3:38" ht="15" customHeight="1" x14ac:dyDescent="0.35">
      <c r="C7857"/>
      <c r="D7857"/>
      <c r="E7857"/>
      <c r="F7857"/>
      <c r="G7857"/>
      <c r="H7857"/>
      <c r="I7857"/>
      <c r="J7857"/>
      <c r="K7857"/>
      <c r="L7857"/>
      <c r="M7857"/>
      <c r="N7857"/>
      <c r="O7857"/>
      <c r="S7857"/>
      <c r="T7857"/>
      <c r="U7857"/>
      <c r="V7857"/>
      <c r="Y7857"/>
      <c r="Z7857"/>
      <c r="AA7857"/>
      <c r="AB7857"/>
      <c r="AC7857"/>
      <c r="AD7857"/>
      <c r="AE7857"/>
      <c r="AF7857"/>
      <c r="AG7857"/>
      <c r="AH7857"/>
      <c r="AI7857"/>
      <c r="AJ7857"/>
      <c r="AK7857"/>
      <c r="AL7857"/>
    </row>
    <row r="7858" spans="3:38" ht="15" customHeight="1" x14ac:dyDescent="0.35">
      <c r="C7858"/>
      <c r="D7858"/>
      <c r="E7858"/>
      <c r="F7858"/>
      <c r="G7858"/>
      <c r="H7858"/>
      <c r="I7858"/>
      <c r="J7858"/>
      <c r="K7858"/>
      <c r="L7858"/>
      <c r="M7858"/>
      <c r="N7858"/>
      <c r="O7858"/>
      <c r="S7858"/>
      <c r="T7858"/>
      <c r="U7858"/>
      <c r="V7858"/>
      <c r="Y7858"/>
      <c r="Z7858"/>
      <c r="AA7858"/>
      <c r="AB7858"/>
      <c r="AC7858"/>
      <c r="AD7858"/>
      <c r="AE7858"/>
      <c r="AF7858"/>
      <c r="AG7858"/>
      <c r="AH7858"/>
      <c r="AI7858"/>
      <c r="AJ7858"/>
      <c r="AK7858"/>
      <c r="AL7858"/>
    </row>
    <row r="7859" spans="3:38" ht="15" customHeight="1" x14ac:dyDescent="0.35">
      <c r="C7859"/>
      <c r="D7859"/>
      <c r="E7859"/>
      <c r="F7859"/>
      <c r="G7859"/>
      <c r="H7859"/>
      <c r="I7859"/>
      <c r="J7859"/>
      <c r="K7859"/>
      <c r="L7859"/>
      <c r="M7859"/>
      <c r="N7859"/>
      <c r="O7859"/>
      <c r="S7859"/>
      <c r="T7859"/>
      <c r="U7859"/>
      <c r="V7859"/>
      <c r="Y7859"/>
      <c r="Z7859"/>
      <c r="AA7859"/>
      <c r="AB7859"/>
      <c r="AC7859"/>
      <c r="AD7859"/>
      <c r="AE7859"/>
      <c r="AF7859"/>
      <c r="AG7859"/>
      <c r="AH7859"/>
      <c r="AI7859"/>
      <c r="AJ7859"/>
      <c r="AK7859"/>
      <c r="AL7859"/>
    </row>
    <row r="7860" spans="3:38" ht="15" customHeight="1" x14ac:dyDescent="0.35">
      <c r="C7860"/>
      <c r="D7860"/>
      <c r="E7860"/>
      <c r="F7860"/>
      <c r="G7860"/>
      <c r="H7860"/>
      <c r="I7860"/>
      <c r="J7860"/>
      <c r="K7860"/>
      <c r="L7860"/>
      <c r="M7860"/>
      <c r="N7860"/>
      <c r="O7860"/>
      <c r="S7860"/>
      <c r="T7860"/>
      <c r="U7860"/>
      <c r="V7860"/>
      <c r="Y7860"/>
      <c r="Z7860"/>
      <c r="AA7860"/>
      <c r="AB7860"/>
      <c r="AC7860"/>
      <c r="AD7860"/>
      <c r="AE7860"/>
      <c r="AF7860"/>
      <c r="AG7860"/>
      <c r="AH7860"/>
      <c r="AI7860"/>
      <c r="AJ7860"/>
      <c r="AK7860"/>
      <c r="AL7860"/>
    </row>
    <row r="7861" spans="3:38" ht="15" customHeight="1" x14ac:dyDescent="0.35">
      <c r="C7861"/>
      <c r="D7861"/>
      <c r="E7861"/>
      <c r="F7861"/>
      <c r="G7861"/>
      <c r="H7861"/>
      <c r="I7861"/>
      <c r="J7861"/>
      <c r="K7861"/>
      <c r="L7861"/>
      <c r="M7861"/>
      <c r="N7861"/>
      <c r="O7861"/>
      <c r="S7861"/>
      <c r="T7861"/>
      <c r="U7861"/>
      <c r="V7861"/>
      <c r="Y7861"/>
      <c r="Z7861"/>
      <c r="AA7861"/>
      <c r="AB7861"/>
      <c r="AC7861"/>
      <c r="AD7861"/>
      <c r="AE7861"/>
      <c r="AF7861"/>
      <c r="AG7861"/>
      <c r="AH7861"/>
      <c r="AI7861"/>
      <c r="AJ7861"/>
      <c r="AK7861"/>
      <c r="AL7861"/>
    </row>
    <row r="7862" spans="3:38" ht="15" customHeight="1" x14ac:dyDescent="0.35">
      <c r="C7862"/>
      <c r="D7862"/>
      <c r="E7862"/>
      <c r="F7862"/>
      <c r="G7862"/>
      <c r="H7862"/>
      <c r="I7862"/>
      <c r="J7862"/>
      <c r="K7862"/>
      <c r="L7862"/>
      <c r="M7862"/>
      <c r="N7862"/>
      <c r="O7862"/>
      <c r="S7862"/>
      <c r="T7862"/>
      <c r="U7862"/>
      <c r="V7862"/>
      <c r="Y7862"/>
      <c r="Z7862"/>
      <c r="AA7862"/>
      <c r="AB7862"/>
      <c r="AC7862"/>
      <c r="AD7862"/>
      <c r="AE7862"/>
      <c r="AF7862"/>
      <c r="AG7862"/>
      <c r="AH7862"/>
      <c r="AI7862"/>
      <c r="AJ7862"/>
      <c r="AK7862"/>
      <c r="AL7862"/>
    </row>
    <row r="7863" spans="3:38" ht="15" customHeight="1" x14ac:dyDescent="0.35">
      <c r="C7863"/>
      <c r="D7863"/>
      <c r="E7863"/>
      <c r="F7863"/>
      <c r="G7863"/>
      <c r="H7863"/>
      <c r="I7863"/>
      <c r="J7863"/>
      <c r="K7863"/>
      <c r="L7863"/>
      <c r="M7863"/>
      <c r="N7863"/>
      <c r="O7863"/>
      <c r="S7863"/>
      <c r="T7863"/>
      <c r="U7863"/>
      <c r="V7863"/>
      <c r="Y7863"/>
      <c r="Z7863"/>
      <c r="AA7863"/>
      <c r="AB7863"/>
      <c r="AC7863"/>
      <c r="AD7863"/>
      <c r="AE7863"/>
      <c r="AF7863"/>
      <c r="AG7863"/>
      <c r="AH7863"/>
      <c r="AI7863"/>
      <c r="AJ7863"/>
      <c r="AK7863"/>
      <c r="AL7863"/>
    </row>
    <row r="7864" spans="3:38" ht="15" customHeight="1" x14ac:dyDescent="0.35">
      <c r="C7864"/>
      <c r="D7864"/>
      <c r="E7864"/>
      <c r="F7864"/>
      <c r="G7864"/>
      <c r="H7864"/>
      <c r="I7864"/>
      <c r="J7864"/>
      <c r="K7864"/>
      <c r="L7864"/>
      <c r="M7864"/>
      <c r="N7864"/>
      <c r="O7864"/>
      <c r="S7864"/>
      <c r="T7864"/>
      <c r="U7864"/>
      <c r="V7864"/>
      <c r="Y7864"/>
      <c r="Z7864"/>
      <c r="AA7864"/>
      <c r="AB7864"/>
      <c r="AC7864"/>
      <c r="AD7864"/>
      <c r="AE7864"/>
      <c r="AF7864"/>
      <c r="AG7864"/>
      <c r="AH7864"/>
      <c r="AI7864"/>
      <c r="AJ7864"/>
      <c r="AK7864"/>
      <c r="AL7864"/>
    </row>
    <row r="7865" spans="3:38" ht="15" customHeight="1" x14ac:dyDescent="0.35">
      <c r="C7865"/>
      <c r="D7865"/>
      <c r="E7865"/>
      <c r="F7865"/>
      <c r="G7865"/>
      <c r="H7865"/>
      <c r="I7865"/>
      <c r="J7865"/>
      <c r="K7865"/>
      <c r="L7865"/>
      <c r="M7865"/>
      <c r="N7865"/>
      <c r="O7865"/>
      <c r="S7865"/>
      <c r="T7865"/>
      <c r="U7865"/>
      <c r="V7865"/>
      <c r="Y7865"/>
      <c r="Z7865"/>
      <c r="AA7865"/>
      <c r="AB7865"/>
      <c r="AC7865"/>
      <c r="AD7865"/>
      <c r="AE7865"/>
      <c r="AF7865"/>
      <c r="AG7865"/>
      <c r="AH7865"/>
      <c r="AI7865"/>
      <c r="AJ7865"/>
      <c r="AK7865"/>
      <c r="AL7865"/>
    </row>
    <row r="7866" spans="3:38" ht="15" customHeight="1" x14ac:dyDescent="0.35">
      <c r="C7866"/>
      <c r="D7866"/>
      <c r="E7866"/>
      <c r="F7866"/>
      <c r="G7866"/>
      <c r="H7866"/>
      <c r="I7866"/>
      <c r="J7866"/>
      <c r="K7866"/>
      <c r="L7866"/>
      <c r="M7866"/>
      <c r="N7866"/>
      <c r="O7866"/>
      <c r="S7866"/>
      <c r="T7866"/>
      <c r="U7866"/>
      <c r="V7866"/>
      <c r="Y7866"/>
      <c r="Z7866"/>
      <c r="AA7866"/>
      <c r="AB7866"/>
      <c r="AC7866"/>
      <c r="AD7866"/>
      <c r="AE7866"/>
      <c r="AF7866"/>
      <c r="AG7866"/>
      <c r="AH7866"/>
      <c r="AI7866"/>
      <c r="AJ7866"/>
      <c r="AK7866"/>
      <c r="AL7866"/>
    </row>
    <row r="7867" spans="3:38" ht="15" customHeight="1" x14ac:dyDescent="0.35">
      <c r="C7867"/>
      <c r="D7867"/>
      <c r="E7867"/>
      <c r="F7867"/>
      <c r="G7867"/>
      <c r="H7867"/>
      <c r="I7867"/>
      <c r="J7867"/>
      <c r="K7867"/>
      <c r="L7867"/>
      <c r="M7867"/>
      <c r="N7867"/>
      <c r="O7867"/>
      <c r="S7867"/>
      <c r="T7867"/>
      <c r="U7867"/>
      <c r="V7867"/>
      <c r="Y7867"/>
      <c r="Z7867"/>
      <c r="AA7867"/>
      <c r="AB7867"/>
      <c r="AC7867"/>
      <c r="AD7867"/>
      <c r="AE7867"/>
      <c r="AF7867"/>
      <c r="AG7867"/>
      <c r="AH7867"/>
      <c r="AI7867"/>
      <c r="AJ7867"/>
      <c r="AK7867"/>
      <c r="AL7867"/>
    </row>
    <row r="7868" spans="3:38" ht="15" customHeight="1" x14ac:dyDescent="0.35">
      <c r="C7868"/>
      <c r="D7868"/>
      <c r="E7868"/>
      <c r="F7868"/>
      <c r="G7868"/>
      <c r="H7868"/>
      <c r="I7868"/>
      <c r="J7868"/>
      <c r="K7868"/>
      <c r="L7868"/>
      <c r="M7868"/>
      <c r="N7868"/>
      <c r="O7868"/>
      <c r="S7868"/>
      <c r="T7868"/>
      <c r="U7868"/>
      <c r="V7868"/>
      <c r="Y7868"/>
      <c r="Z7868"/>
      <c r="AA7868"/>
      <c r="AB7868"/>
      <c r="AC7868"/>
      <c r="AD7868"/>
      <c r="AE7868"/>
      <c r="AF7868"/>
      <c r="AG7868"/>
      <c r="AH7868"/>
      <c r="AI7868"/>
      <c r="AJ7868"/>
      <c r="AK7868"/>
      <c r="AL7868"/>
    </row>
    <row r="7869" spans="3:38" ht="15" customHeight="1" x14ac:dyDescent="0.35">
      <c r="C7869"/>
      <c r="D7869"/>
      <c r="E7869"/>
      <c r="F7869"/>
      <c r="G7869"/>
      <c r="H7869"/>
      <c r="I7869"/>
      <c r="J7869"/>
      <c r="K7869"/>
      <c r="L7869"/>
      <c r="M7869"/>
      <c r="N7869"/>
      <c r="O7869"/>
      <c r="S7869"/>
      <c r="T7869"/>
      <c r="U7869"/>
      <c r="V7869"/>
      <c r="Y7869"/>
      <c r="Z7869"/>
      <c r="AA7869"/>
      <c r="AB7869"/>
      <c r="AC7869"/>
      <c r="AD7869"/>
      <c r="AE7869"/>
      <c r="AF7869"/>
      <c r="AG7869"/>
      <c r="AH7869"/>
      <c r="AI7869"/>
      <c r="AJ7869"/>
      <c r="AK7869"/>
      <c r="AL7869"/>
    </row>
    <row r="7870" spans="3:38" ht="15" customHeight="1" x14ac:dyDescent="0.35">
      <c r="C7870"/>
      <c r="D7870"/>
      <c r="E7870"/>
      <c r="F7870"/>
      <c r="G7870"/>
      <c r="H7870"/>
      <c r="I7870"/>
      <c r="J7870"/>
      <c r="K7870"/>
      <c r="L7870"/>
      <c r="M7870"/>
      <c r="N7870"/>
      <c r="O7870"/>
      <c r="S7870"/>
      <c r="T7870"/>
      <c r="U7870"/>
      <c r="V7870"/>
      <c r="Y7870"/>
      <c r="Z7870"/>
      <c r="AA7870"/>
      <c r="AB7870"/>
      <c r="AC7870"/>
      <c r="AD7870"/>
      <c r="AE7870"/>
      <c r="AF7870"/>
      <c r="AG7870"/>
      <c r="AH7870"/>
      <c r="AI7870"/>
      <c r="AJ7870"/>
      <c r="AK7870"/>
      <c r="AL7870"/>
    </row>
    <row r="7871" spans="3:38" ht="15" customHeight="1" x14ac:dyDescent="0.35">
      <c r="C7871"/>
      <c r="D7871"/>
      <c r="E7871"/>
      <c r="F7871"/>
      <c r="G7871"/>
      <c r="H7871"/>
      <c r="I7871"/>
      <c r="J7871"/>
      <c r="K7871"/>
      <c r="L7871"/>
      <c r="M7871"/>
      <c r="N7871"/>
      <c r="O7871"/>
      <c r="S7871"/>
      <c r="T7871"/>
      <c r="U7871"/>
      <c r="V7871"/>
      <c r="Y7871"/>
      <c r="Z7871"/>
      <c r="AA7871"/>
      <c r="AB7871"/>
      <c r="AC7871"/>
      <c r="AD7871"/>
      <c r="AE7871"/>
      <c r="AF7871"/>
      <c r="AG7871"/>
      <c r="AH7871"/>
      <c r="AI7871"/>
      <c r="AJ7871"/>
      <c r="AK7871"/>
      <c r="AL7871"/>
    </row>
    <row r="7872" spans="3:38" ht="15" customHeight="1" x14ac:dyDescent="0.35">
      <c r="C7872"/>
      <c r="D7872"/>
      <c r="E7872"/>
      <c r="F7872"/>
      <c r="G7872"/>
      <c r="H7872"/>
      <c r="I7872"/>
      <c r="J7872"/>
      <c r="K7872"/>
      <c r="L7872"/>
      <c r="M7872"/>
      <c r="N7872"/>
      <c r="O7872"/>
      <c r="S7872"/>
      <c r="T7872"/>
      <c r="U7872"/>
      <c r="V7872"/>
      <c r="Y7872"/>
      <c r="Z7872"/>
      <c r="AA7872"/>
      <c r="AB7872"/>
      <c r="AC7872"/>
      <c r="AD7872"/>
      <c r="AE7872"/>
      <c r="AF7872"/>
      <c r="AG7872"/>
      <c r="AH7872"/>
      <c r="AI7872"/>
      <c r="AJ7872"/>
      <c r="AK7872"/>
      <c r="AL7872"/>
    </row>
    <row r="7873" spans="3:38" ht="15" customHeight="1" x14ac:dyDescent="0.35">
      <c r="C7873"/>
      <c r="D7873"/>
      <c r="E7873"/>
      <c r="F7873"/>
      <c r="G7873"/>
      <c r="H7873"/>
      <c r="I7873"/>
      <c r="J7873"/>
      <c r="K7873"/>
      <c r="L7873"/>
      <c r="M7873"/>
      <c r="N7873"/>
      <c r="O7873"/>
      <c r="S7873"/>
      <c r="T7873"/>
      <c r="U7873"/>
      <c r="V7873"/>
      <c r="Y7873"/>
      <c r="Z7873"/>
      <c r="AA7873"/>
      <c r="AB7873"/>
      <c r="AC7873"/>
      <c r="AD7873"/>
      <c r="AE7873"/>
      <c r="AF7873"/>
      <c r="AG7873"/>
      <c r="AH7873"/>
      <c r="AI7873"/>
      <c r="AJ7873"/>
      <c r="AK7873"/>
      <c r="AL7873"/>
    </row>
    <row r="7874" spans="3:38" ht="15" customHeight="1" x14ac:dyDescent="0.35">
      <c r="C7874"/>
      <c r="D7874"/>
      <c r="E7874"/>
      <c r="F7874"/>
      <c r="G7874"/>
      <c r="H7874"/>
      <c r="I7874"/>
      <c r="J7874"/>
      <c r="K7874"/>
      <c r="L7874"/>
      <c r="M7874"/>
      <c r="N7874"/>
      <c r="O7874"/>
      <c r="S7874"/>
      <c r="T7874"/>
      <c r="U7874"/>
      <c r="V7874"/>
      <c r="Y7874"/>
      <c r="Z7874"/>
      <c r="AA7874"/>
      <c r="AB7874"/>
      <c r="AC7874"/>
      <c r="AD7874"/>
      <c r="AE7874"/>
      <c r="AF7874"/>
      <c r="AG7874"/>
      <c r="AH7874"/>
      <c r="AI7874"/>
      <c r="AJ7874"/>
      <c r="AK7874"/>
      <c r="AL7874"/>
    </row>
    <row r="7875" spans="3:38" ht="15" customHeight="1" x14ac:dyDescent="0.35">
      <c r="C7875"/>
      <c r="D7875"/>
      <c r="E7875"/>
      <c r="F7875"/>
      <c r="G7875"/>
      <c r="H7875"/>
      <c r="I7875"/>
      <c r="J7875"/>
      <c r="K7875"/>
      <c r="L7875"/>
      <c r="M7875"/>
      <c r="N7875"/>
      <c r="O7875"/>
      <c r="S7875"/>
      <c r="T7875"/>
      <c r="U7875"/>
      <c r="V7875"/>
      <c r="Y7875"/>
      <c r="Z7875"/>
      <c r="AA7875"/>
      <c r="AB7875"/>
      <c r="AC7875"/>
      <c r="AD7875"/>
      <c r="AE7875"/>
      <c r="AF7875"/>
      <c r="AG7875"/>
      <c r="AH7875"/>
      <c r="AI7875"/>
      <c r="AJ7875"/>
      <c r="AK7875"/>
      <c r="AL7875"/>
    </row>
    <row r="7876" spans="3:38" ht="15" customHeight="1" x14ac:dyDescent="0.35">
      <c r="C7876"/>
      <c r="D7876"/>
      <c r="E7876"/>
      <c r="F7876"/>
      <c r="G7876"/>
      <c r="H7876"/>
      <c r="I7876"/>
      <c r="J7876"/>
      <c r="K7876"/>
      <c r="L7876"/>
      <c r="M7876"/>
      <c r="N7876"/>
      <c r="O7876"/>
      <c r="S7876"/>
      <c r="T7876"/>
      <c r="U7876"/>
      <c r="V7876"/>
      <c r="Y7876"/>
      <c r="Z7876"/>
      <c r="AA7876"/>
      <c r="AB7876"/>
      <c r="AC7876"/>
      <c r="AD7876"/>
      <c r="AE7876"/>
      <c r="AF7876"/>
      <c r="AG7876"/>
      <c r="AH7876"/>
      <c r="AI7876"/>
      <c r="AJ7876"/>
      <c r="AK7876"/>
      <c r="AL7876"/>
    </row>
    <row r="7877" spans="3:38" ht="15" customHeight="1" x14ac:dyDescent="0.35">
      <c r="C7877"/>
      <c r="D7877"/>
      <c r="E7877"/>
      <c r="F7877"/>
      <c r="G7877"/>
      <c r="H7877"/>
      <c r="I7877"/>
      <c r="J7877"/>
      <c r="K7877"/>
      <c r="L7877"/>
      <c r="M7877"/>
      <c r="N7877"/>
      <c r="O7877"/>
      <c r="S7877"/>
      <c r="T7877"/>
      <c r="U7877"/>
      <c r="V7877"/>
      <c r="Y7877"/>
      <c r="Z7877"/>
      <c r="AA7877"/>
      <c r="AB7877"/>
      <c r="AC7877"/>
      <c r="AD7877"/>
      <c r="AE7877"/>
      <c r="AF7877"/>
      <c r="AG7877"/>
      <c r="AH7877"/>
      <c r="AI7877"/>
      <c r="AJ7877"/>
      <c r="AK7877"/>
      <c r="AL7877"/>
    </row>
    <row r="7878" spans="3:38" ht="15" customHeight="1" x14ac:dyDescent="0.35">
      <c r="C7878"/>
      <c r="D7878"/>
      <c r="E7878"/>
      <c r="F7878"/>
      <c r="G7878"/>
      <c r="H7878"/>
      <c r="I7878"/>
      <c r="J7878"/>
      <c r="K7878"/>
      <c r="L7878"/>
      <c r="M7878"/>
      <c r="N7878"/>
      <c r="O7878"/>
      <c r="S7878"/>
      <c r="T7878"/>
      <c r="U7878"/>
      <c r="V7878"/>
      <c r="Y7878"/>
      <c r="Z7878"/>
      <c r="AA7878"/>
      <c r="AB7878"/>
      <c r="AC7878"/>
      <c r="AD7878"/>
      <c r="AE7878"/>
      <c r="AF7878"/>
      <c r="AG7878"/>
      <c r="AH7878"/>
      <c r="AI7878"/>
      <c r="AJ7878"/>
      <c r="AK7878"/>
      <c r="AL7878"/>
    </row>
    <row r="7879" spans="3:38" ht="15" customHeight="1" x14ac:dyDescent="0.35">
      <c r="C7879"/>
      <c r="D7879"/>
      <c r="E7879"/>
      <c r="F7879"/>
      <c r="G7879"/>
      <c r="H7879"/>
      <c r="I7879"/>
      <c r="J7879"/>
      <c r="K7879"/>
      <c r="L7879"/>
      <c r="M7879"/>
      <c r="N7879"/>
      <c r="O7879"/>
      <c r="S7879"/>
      <c r="T7879"/>
      <c r="U7879"/>
      <c r="V7879"/>
      <c r="Y7879"/>
      <c r="Z7879"/>
      <c r="AA7879"/>
      <c r="AB7879"/>
      <c r="AC7879"/>
      <c r="AD7879"/>
      <c r="AE7879"/>
      <c r="AF7879"/>
      <c r="AG7879"/>
      <c r="AH7879"/>
      <c r="AI7879"/>
      <c r="AJ7879"/>
      <c r="AK7879"/>
      <c r="AL7879"/>
    </row>
    <row r="7880" spans="3:38" ht="15" customHeight="1" x14ac:dyDescent="0.35">
      <c r="C7880"/>
      <c r="D7880"/>
      <c r="E7880"/>
      <c r="F7880"/>
      <c r="G7880"/>
      <c r="H7880"/>
      <c r="I7880"/>
      <c r="J7880"/>
      <c r="K7880"/>
      <c r="L7880"/>
      <c r="M7880"/>
      <c r="N7880"/>
      <c r="O7880"/>
      <c r="S7880"/>
      <c r="T7880"/>
      <c r="U7880"/>
      <c r="V7880"/>
      <c r="Y7880"/>
      <c r="Z7880"/>
      <c r="AA7880"/>
      <c r="AB7880"/>
      <c r="AC7880"/>
      <c r="AD7880"/>
      <c r="AE7880"/>
      <c r="AF7880"/>
      <c r="AG7880"/>
      <c r="AH7880"/>
      <c r="AI7880"/>
      <c r="AJ7880"/>
      <c r="AK7880"/>
      <c r="AL7880"/>
    </row>
    <row r="7881" spans="3:38" ht="15" customHeight="1" x14ac:dyDescent="0.35">
      <c r="C7881"/>
      <c r="D7881"/>
      <c r="E7881"/>
      <c r="F7881"/>
      <c r="G7881"/>
      <c r="H7881"/>
      <c r="I7881"/>
      <c r="J7881"/>
      <c r="K7881"/>
      <c r="L7881"/>
      <c r="M7881"/>
      <c r="N7881"/>
      <c r="O7881"/>
      <c r="S7881"/>
      <c r="T7881"/>
      <c r="U7881"/>
      <c r="V7881"/>
      <c r="Y7881"/>
      <c r="Z7881"/>
      <c r="AA7881"/>
      <c r="AB7881"/>
      <c r="AC7881"/>
      <c r="AD7881"/>
      <c r="AE7881"/>
      <c r="AF7881"/>
      <c r="AG7881"/>
      <c r="AH7881"/>
      <c r="AI7881"/>
      <c r="AJ7881"/>
      <c r="AK7881"/>
      <c r="AL7881"/>
    </row>
    <row r="7882" spans="3:38" ht="15" customHeight="1" x14ac:dyDescent="0.35">
      <c r="C7882"/>
      <c r="D7882"/>
      <c r="E7882"/>
      <c r="F7882"/>
      <c r="G7882"/>
      <c r="H7882"/>
      <c r="I7882"/>
      <c r="J7882"/>
      <c r="K7882"/>
      <c r="L7882"/>
      <c r="M7882"/>
      <c r="N7882"/>
      <c r="O7882"/>
      <c r="S7882"/>
      <c r="T7882"/>
      <c r="U7882"/>
      <c r="V7882"/>
      <c r="Y7882"/>
      <c r="Z7882"/>
      <c r="AA7882"/>
      <c r="AB7882"/>
      <c r="AC7882"/>
      <c r="AD7882"/>
      <c r="AE7882"/>
      <c r="AF7882"/>
      <c r="AG7882"/>
      <c r="AH7882"/>
      <c r="AI7882"/>
      <c r="AJ7882"/>
      <c r="AK7882"/>
      <c r="AL7882"/>
    </row>
    <row r="7883" spans="3:38" ht="15" customHeight="1" x14ac:dyDescent="0.35">
      <c r="C7883"/>
      <c r="D7883"/>
      <c r="E7883"/>
      <c r="F7883"/>
      <c r="G7883"/>
      <c r="H7883"/>
      <c r="I7883"/>
      <c r="J7883"/>
      <c r="K7883"/>
      <c r="L7883"/>
      <c r="M7883"/>
      <c r="N7883"/>
      <c r="O7883"/>
      <c r="S7883"/>
      <c r="T7883"/>
      <c r="U7883"/>
      <c r="V7883"/>
      <c r="Y7883"/>
      <c r="Z7883"/>
      <c r="AA7883"/>
      <c r="AB7883"/>
      <c r="AC7883"/>
      <c r="AD7883"/>
      <c r="AE7883"/>
      <c r="AF7883"/>
      <c r="AG7883"/>
      <c r="AH7883"/>
      <c r="AI7883"/>
      <c r="AJ7883"/>
      <c r="AK7883"/>
      <c r="AL7883"/>
    </row>
    <row r="7884" spans="3:38" ht="15" customHeight="1" x14ac:dyDescent="0.35">
      <c r="C7884"/>
      <c r="D7884"/>
      <c r="E7884"/>
      <c r="F7884"/>
      <c r="G7884"/>
      <c r="H7884"/>
      <c r="I7884"/>
      <c r="J7884"/>
      <c r="K7884"/>
      <c r="L7884"/>
      <c r="M7884"/>
      <c r="N7884"/>
      <c r="O7884"/>
      <c r="S7884"/>
      <c r="T7884"/>
      <c r="U7884"/>
      <c r="V7884"/>
      <c r="Y7884"/>
      <c r="Z7884"/>
      <c r="AA7884"/>
      <c r="AB7884"/>
      <c r="AC7884"/>
      <c r="AD7884"/>
      <c r="AE7884"/>
      <c r="AF7884"/>
      <c r="AG7884"/>
      <c r="AH7884"/>
      <c r="AI7884"/>
      <c r="AJ7884"/>
      <c r="AK7884"/>
      <c r="AL7884"/>
    </row>
    <row r="7885" spans="3:38" ht="15" customHeight="1" x14ac:dyDescent="0.35">
      <c r="C7885"/>
      <c r="D7885"/>
      <c r="E7885"/>
      <c r="F7885"/>
      <c r="G7885"/>
      <c r="H7885"/>
      <c r="I7885"/>
      <c r="J7885"/>
      <c r="K7885"/>
      <c r="L7885"/>
      <c r="M7885"/>
      <c r="N7885"/>
      <c r="O7885"/>
      <c r="S7885"/>
      <c r="T7885"/>
      <c r="U7885"/>
      <c r="V7885"/>
      <c r="Y7885"/>
      <c r="Z7885"/>
      <c r="AA7885"/>
      <c r="AB7885"/>
      <c r="AC7885"/>
      <c r="AD7885"/>
      <c r="AE7885"/>
      <c r="AF7885"/>
      <c r="AG7885"/>
      <c r="AH7885"/>
      <c r="AI7885"/>
      <c r="AJ7885"/>
      <c r="AK7885"/>
      <c r="AL7885"/>
    </row>
    <row r="7886" spans="3:38" ht="15" customHeight="1" x14ac:dyDescent="0.35">
      <c r="C7886"/>
      <c r="D7886"/>
      <c r="E7886"/>
      <c r="F7886"/>
      <c r="G7886"/>
      <c r="H7886"/>
      <c r="I7886"/>
      <c r="J7886"/>
      <c r="K7886"/>
      <c r="L7886"/>
      <c r="M7886"/>
      <c r="N7886"/>
      <c r="O7886"/>
      <c r="S7886"/>
      <c r="T7886"/>
      <c r="U7886"/>
      <c r="V7886"/>
      <c r="Y7886"/>
      <c r="Z7886"/>
      <c r="AA7886"/>
      <c r="AB7886"/>
      <c r="AC7886"/>
      <c r="AD7886"/>
      <c r="AE7886"/>
      <c r="AF7886"/>
      <c r="AG7886"/>
      <c r="AH7886"/>
      <c r="AI7886"/>
      <c r="AJ7886"/>
      <c r="AK7886"/>
      <c r="AL7886"/>
    </row>
    <row r="7887" spans="3:38" ht="15" customHeight="1" x14ac:dyDescent="0.35">
      <c r="C7887"/>
      <c r="D7887"/>
      <c r="E7887"/>
      <c r="F7887"/>
      <c r="G7887"/>
      <c r="H7887"/>
      <c r="I7887"/>
      <c r="J7887"/>
      <c r="K7887"/>
      <c r="L7887"/>
      <c r="M7887"/>
      <c r="N7887"/>
      <c r="O7887"/>
      <c r="S7887"/>
      <c r="T7887"/>
      <c r="U7887"/>
      <c r="V7887"/>
      <c r="Y7887"/>
      <c r="Z7887"/>
      <c r="AA7887"/>
      <c r="AB7887"/>
      <c r="AC7887"/>
      <c r="AD7887"/>
      <c r="AE7887"/>
      <c r="AF7887"/>
      <c r="AG7887"/>
      <c r="AH7887"/>
      <c r="AI7887"/>
      <c r="AJ7887"/>
      <c r="AK7887"/>
      <c r="AL7887"/>
    </row>
    <row r="7888" spans="3:38" ht="15" customHeight="1" x14ac:dyDescent="0.35">
      <c r="C7888"/>
      <c r="D7888"/>
      <c r="E7888"/>
      <c r="F7888"/>
      <c r="G7888"/>
      <c r="H7888"/>
      <c r="I7888"/>
      <c r="J7888"/>
      <c r="K7888"/>
      <c r="L7888"/>
      <c r="M7888"/>
      <c r="N7888"/>
      <c r="O7888"/>
      <c r="S7888"/>
      <c r="T7888"/>
      <c r="U7888"/>
      <c r="V7888"/>
      <c r="Y7888"/>
      <c r="Z7888"/>
      <c r="AA7888"/>
      <c r="AB7888"/>
      <c r="AC7888"/>
      <c r="AD7888"/>
      <c r="AE7888"/>
      <c r="AF7888"/>
      <c r="AG7888"/>
      <c r="AH7888"/>
      <c r="AI7888"/>
      <c r="AJ7888"/>
      <c r="AK7888"/>
      <c r="AL7888"/>
    </row>
    <row r="7889" spans="3:38" ht="15" customHeight="1" x14ac:dyDescent="0.35">
      <c r="C7889"/>
      <c r="D7889"/>
      <c r="E7889"/>
      <c r="F7889"/>
      <c r="G7889"/>
      <c r="H7889"/>
      <c r="I7889"/>
      <c r="J7889"/>
      <c r="K7889"/>
      <c r="L7889"/>
      <c r="M7889"/>
      <c r="N7889"/>
      <c r="O7889"/>
      <c r="S7889"/>
      <c r="T7889"/>
      <c r="U7889"/>
      <c r="V7889"/>
      <c r="Y7889"/>
      <c r="Z7889"/>
      <c r="AA7889"/>
      <c r="AB7889"/>
      <c r="AC7889"/>
      <c r="AD7889"/>
      <c r="AE7889"/>
      <c r="AF7889"/>
      <c r="AG7889"/>
      <c r="AH7889"/>
      <c r="AI7889"/>
      <c r="AJ7889"/>
      <c r="AK7889"/>
      <c r="AL7889"/>
    </row>
    <row r="7890" spans="3:38" ht="15" customHeight="1" x14ac:dyDescent="0.35">
      <c r="C7890"/>
      <c r="D7890"/>
      <c r="E7890"/>
      <c r="F7890"/>
      <c r="G7890"/>
      <c r="H7890"/>
      <c r="I7890"/>
      <c r="J7890"/>
      <c r="K7890"/>
      <c r="L7890"/>
      <c r="M7890"/>
      <c r="N7890"/>
      <c r="O7890"/>
      <c r="S7890"/>
      <c r="T7890"/>
      <c r="U7890"/>
      <c r="V7890"/>
      <c r="Y7890"/>
      <c r="Z7890"/>
      <c r="AA7890"/>
      <c r="AB7890"/>
      <c r="AC7890"/>
      <c r="AD7890"/>
      <c r="AE7890"/>
      <c r="AF7890"/>
      <c r="AG7890"/>
      <c r="AH7890"/>
      <c r="AI7890"/>
      <c r="AJ7890"/>
      <c r="AK7890"/>
      <c r="AL7890"/>
    </row>
    <row r="7891" spans="3:38" ht="15" customHeight="1" x14ac:dyDescent="0.35">
      <c r="C7891"/>
      <c r="D7891"/>
      <c r="E7891"/>
      <c r="F7891"/>
      <c r="G7891"/>
      <c r="H7891"/>
      <c r="I7891"/>
      <c r="J7891"/>
      <c r="K7891"/>
      <c r="L7891"/>
      <c r="M7891"/>
      <c r="N7891"/>
      <c r="O7891"/>
      <c r="S7891"/>
      <c r="T7891"/>
      <c r="U7891"/>
      <c r="V7891"/>
      <c r="Y7891"/>
      <c r="Z7891"/>
      <c r="AA7891"/>
      <c r="AB7891"/>
      <c r="AC7891"/>
      <c r="AD7891"/>
      <c r="AE7891"/>
      <c r="AF7891"/>
      <c r="AG7891"/>
      <c r="AH7891"/>
      <c r="AI7891"/>
      <c r="AJ7891"/>
      <c r="AK7891"/>
      <c r="AL7891"/>
    </row>
    <row r="7892" spans="3:38" ht="15" customHeight="1" x14ac:dyDescent="0.35">
      <c r="C7892"/>
      <c r="D7892"/>
      <c r="E7892"/>
      <c r="F7892"/>
      <c r="G7892"/>
      <c r="H7892"/>
      <c r="I7892"/>
      <c r="J7892"/>
      <c r="K7892"/>
      <c r="L7892"/>
      <c r="M7892"/>
      <c r="N7892"/>
      <c r="O7892"/>
      <c r="S7892"/>
      <c r="T7892"/>
      <c r="U7892"/>
      <c r="V7892"/>
      <c r="Y7892"/>
      <c r="Z7892"/>
      <c r="AA7892"/>
      <c r="AB7892"/>
      <c r="AC7892"/>
      <c r="AD7892"/>
      <c r="AE7892"/>
      <c r="AF7892"/>
      <c r="AG7892"/>
      <c r="AH7892"/>
      <c r="AI7892"/>
      <c r="AJ7892"/>
      <c r="AK7892"/>
      <c r="AL7892"/>
    </row>
    <row r="7893" spans="3:38" ht="15" customHeight="1" x14ac:dyDescent="0.35">
      <c r="C7893"/>
      <c r="D7893"/>
      <c r="E7893"/>
      <c r="F7893"/>
      <c r="G7893"/>
      <c r="H7893"/>
      <c r="I7893"/>
      <c r="J7893"/>
      <c r="K7893"/>
      <c r="L7893"/>
      <c r="M7893"/>
      <c r="N7893"/>
      <c r="O7893"/>
      <c r="S7893"/>
      <c r="T7893"/>
      <c r="U7893"/>
      <c r="V7893"/>
      <c r="Y7893"/>
      <c r="Z7893"/>
      <c r="AA7893"/>
      <c r="AB7893"/>
      <c r="AC7893"/>
      <c r="AD7893"/>
      <c r="AE7893"/>
      <c r="AF7893"/>
      <c r="AG7893"/>
      <c r="AH7893"/>
      <c r="AI7893"/>
      <c r="AJ7893"/>
      <c r="AK7893"/>
      <c r="AL7893"/>
    </row>
    <row r="7894" spans="3:38" ht="15" customHeight="1" x14ac:dyDescent="0.35">
      <c r="C7894"/>
      <c r="D7894"/>
      <c r="E7894"/>
      <c r="F7894"/>
      <c r="G7894"/>
      <c r="H7894"/>
      <c r="I7894"/>
      <c r="J7894"/>
      <c r="K7894"/>
      <c r="L7894"/>
      <c r="M7894"/>
      <c r="N7894"/>
      <c r="O7894"/>
      <c r="S7894"/>
      <c r="T7894"/>
      <c r="U7894"/>
      <c r="V7894"/>
      <c r="Y7894"/>
      <c r="Z7894"/>
      <c r="AA7894"/>
      <c r="AB7894"/>
      <c r="AC7894"/>
      <c r="AD7894"/>
      <c r="AE7894"/>
      <c r="AF7894"/>
      <c r="AG7894"/>
      <c r="AH7894"/>
      <c r="AI7894"/>
      <c r="AJ7894"/>
      <c r="AK7894"/>
      <c r="AL7894"/>
    </row>
    <row r="7895" spans="3:38" ht="15" customHeight="1" x14ac:dyDescent="0.35">
      <c r="C7895"/>
      <c r="D7895"/>
      <c r="E7895"/>
      <c r="F7895"/>
      <c r="G7895"/>
      <c r="H7895"/>
      <c r="I7895"/>
      <c r="J7895"/>
      <c r="K7895"/>
      <c r="L7895"/>
      <c r="M7895"/>
      <c r="N7895"/>
      <c r="O7895"/>
      <c r="S7895"/>
      <c r="T7895"/>
      <c r="U7895"/>
      <c r="V7895"/>
      <c r="Y7895"/>
      <c r="Z7895"/>
      <c r="AA7895"/>
      <c r="AB7895"/>
      <c r="AC7895"/>
      <c r="AD7895"/>
      <c r="AE7895"/>
      <c r="AF7895"/>
      <c r="AG7895"/>
      <c r="AH7895"/>
      <c r="AI7895"/>
      <c r="AJ7895"/>
      <c r="AK7895"/>
      <c r="AL7895"/>
    </row>
    <row r="7896" spans="3:38" ht="15" customHeight="1" x14ac:dyDescent="0.35">
      <c r="C7896"/>
      <c r="D7896"/>
      <c r="E7896"/>
      <c r="F7896"/>
      <c r="G7896"/>
      <c r="H7896"/>
      <c r="I7896"/>
      <c r="J7896"/>
      <c r="K7896"/>
      <c r="L7896"/>
      <c r="M7896"/>
      <c r="N7896"/>
      <c r="O7896"/>
      <c r="S7896"/>
      <c r="T7896"/>
      <c r="U7896"/>
      <c r="V7896"/>
      <c r="Y7896"/>
      <c r="Z7896"/>
      <c r="AA7896"/>
      <c r="AB7896"/>
      <c r="AC7896"/>
      <c r="AD7896"/>
      <c r="AE7896"/>
      <c r="AF7896"/>
      <c r="AG7896"/>
      <c r="AH7896"/>
      <c r="AI7896"/>
      <c r="AJ7896"/>
      <c r="AK7896"/>
      <c r="AL7896"/>
    </row>
    <row r="7897" spans="3:38" ht="15" customHeight="1" x14ac:dyDescent="0.35">
      <c r="C7897"/>
      <c r="D7897"/>
      <c r="E7897"/>
      <c r="F7897"/>
      <c r="G7897"/>
      <c r="H7897"/>
      <c r="I7897"/>
      <c r="J7897"/>
      <c r="K7897"/>
      <c r="L7897"/>
      <c r="M7897"/>
      <c r="N7897"/>
      <c r="O7897"/>
      <c r="S7897"/>
      <c r="T7897"/>
      <c r="U7897"/>
      <c r="V7897"/>
      <c r="Y7897"/>
      <c r="Z7897"/>
      <c r="AA7897"/>
      <c r="AB7897"/>
      <c r="AC7897"/>
      <c r="AD7897"/>
      <c r="AE7897"/>
      <c r="AF7897"/>
      <c r="AG7897"/>
      <c r="AH7897"/>
      <c r="AI7897"/>
      <c r="AJ7897"/>
      <c r="AK7897"/>
      <c r="AL7897"/>
    </row>
    <row r="7898" spans="3:38" ht="15" customHeight="1" x14ac:dyDescent="0.35">
      <c r="C7898"/>
      <c r="D7898"/>
      <c r="E7898"/>
      <c r="F7898"/>
      <c r="G7898"/>
      <c r="H7898"/>
      <c r="I7898"/>
      <c r="J7898"/>
      <c r="K7898"/>
      <c r="L7898"/>
      <c r="M7898"/>
      <c r="N7898"/>
      <c r="O7898"/>
      <c r="S7898"/>
      <c r="T7898"/>
      <c r="U7898"/>
      <c r="V7898"/>
      <c r="Y7898"/>
      <c r="Z7898"/>
      <c r="AA7898"/>
      <c r="AB7898"/>
      <c r="AC7898"/>
      <c r="AD7898"/>
      <c r="AE7898"/>
      <c r="AF7898"/>
      <c r="AG7898"/>
      <c r="AH7898"/>
      <c r="AI7898"/>
      <c r="AJ7898"/>
      <c r="AK7898"/>
      <c r="AL7898"/>
    </row>
    <row r="7899" spans="3:38" ht="15" customHeight="1" x14ac:dyDescent="0.35">
      <c r="C7899"/>
      <c r="D7899"/>
      <c r="E7899"/>
      <c r="F7899"/>
      <c r="G7899"/>
      <c r="H7899"/>
      <c r="I7899"/>
      <c r="J7899"/>
      <c r="K7899"/>
      <c r="L7899"/>
      <c r="M7899"/>
      <c r="N7899"/>
      <c r="O7899"/>
      <c r="S7899"/>
      <c r="T7899"/>
      <c r="U7899"/>
      <c r="V7899"/>
      <c r="Y7899"/>
      <c r="Z7899"/>
      <c r="AA7899"/>
      <c r="AB7899"/>
      <c r="AC7899"/>
      <c r="AD7899"/>
      <c r="AE7899"/>
      <c r="AF7899"/>
      <c r="AG7899"/>
      <c r="AH7899"/>
      <c r="AI7899"/>
      <c r="AJ7899"/>
      <c r="AK7899"/>
      <c r="AL7899"/>
    </row>
    <row r="7900" spans="3:38" ht="15" customHeight="1" x14ac:dyDescent="0.35">
      <c r="C7900"/>
      <c r="D7900"/>
      <c r="E7900"/>
      <c r="F7900"/>
      <c r="G7900"/>
      <c r="H7900"/>
      <c r="I7900"/>
      <c r="J7900"/>
      <c r="K7900"/>
      <c r="L7900"/>
      <c r="M7900"/>
      <c r="N7900"/>
      <c r="O7900"/>
      <c r="S7900"/>
      <c r="T7900"/>
      <c r="U7900"/>
      <c r="V7900"/>
      <c r="Y7900"/>
      <c r="Z7900"/>
      <c r="AA7900"/>
      <c r="AB7900"/>
      <c r="AC7900"/>
      <c r="AD7900"/>
      <c r="AE7900"/>
      <c r="AF7900"/>
      <c r="AG7900"/>
      <c r="AH7900"/>
      <c r="AI7900"/>
      <c r="AJ7900"/>
      <c r="AK7900"/>
      <c r="AL7900"/>
    </row>
    <row r="7901" spans="3:38" ht="15" customHeight="1" x14ac:dyDescent="0.35">
      <c r="C7901"/>
      <c r="D7901"/>
      <c r="E7901"/>
      <c r="F7901"/>
      <c r="G7901"/>
      <c r="H7901"/>
      <c r="I7901"/>
      <c r="J7901"/>
      <c r="K7901"/>
      <c r="L7901"/>
      <c r="M7901"/>
      <c r="N7901"/>
      <c r="O7901"/>
      <c r="S7901"/>
      <c r="T7901"/>
      <c r="U7901"/>
      <c r="V7901"/>
      <c r="Y7901"/>
      <c r="Z7901"/>
      <c r="AA7901"/>
      <c r="AB7901"/>
      <c r="AC7901"/>
      <c r="AD7901"/>
      <c r="AE7901"/>
      <c r="AF7901"/>
      <c r="AG7901"/>
      <c r="AH7901"/>
      <c r="AI7901"/>
      <c r="AJ7901"/>
      <c r="AK7901"/>
      <c r="AL7901"/>
    </row>
    <row r="7902" spans="3:38" ht="15" customHeight="1" x14ac:dyDescent="0.35">
      <c r="C7902"/>
      <c r="D7902"/>
      <c r="E7902"/>
      <c r="F7902"/>
      <c r="G7902"/>
      <c r="H7902"/>
      <c r="I7902"/>
      <c r="J7902"/>
      <c r="K7902"/>
      <c r="L7902"/>
      <c r="M7902"/>
      <c r="N7902"/>
      <c r="O7902"/>
      <c r="S7902"/>
      <c r="T7902"/>
      <c r="U7902"/>
      <c r="V7902"/>
      <c r="Y7902"/>
      <c r="Z7902"/>
      <c r="AA7902"/>
      <c r="AB7902"/>
      <c r="AC7902"/>
      <c r="AD7902"/>
      <c r="AE7902"/>
      <c r="AF7902"/>
      <c r="AG7902"/>
      <c r="AH7902"/>
      <c r="AI7902"/>
      <c r="AJ7902"/>
      <c r="AK7902"/>
      <c r="AL7902"/>
    </row>
    <row r="7903" spans="3:38" ht="15" customHeight="1" x14ac:dyDescent="0.35">
      <c r="C7903"/>
      <c r="D7903"/>
      <c r="E7903"/>
      <c r="F7903"/>
      <c r="G7903"/>
      <c r="H7903"/>
      <c r="I7903"/>
      <c r="J7903"/>
      <c r="K7903"/>
      <c r="L7903"/>
      <c r="M7903"/>
      <c r="N7903"/>
      <c r="O7903"/>
      <c r="S7903"/>
      <c r="T7903"/>
      <c r="U7903"/>
      <c r="V7903"/>
      <c r="Y7903"/>
      <c r="Z7903"/>
      <c r="AA7903"/>
      <c r="AB7903"/>
      <c r="AC7903"/>
      <c r="AD7903"/>
      <c r="AE7903"/>
      <c r="AF7903"/>
      <c r="AG7903"/>
      <c r="AH7903"/>
      <c r="AI7903"/>
      <c r="AJ7903"/>
      <c r="AK7903"/>
      <c r="AL7903"/>
    </row>
    <row r="7904" spans="3:38" ht="15" customHeight="1" x14ac:dyDescent="0.35">
      <c r="C7904"/>
      <c r="D7904"/>
      <c r="E7904"/>
      <c r="F7904"/>
      <c r="G7904"/>
      <c r="H7904"/>
      <c r="I7904"/>
      <c r="J7904"/>
      <c r="K7904"/>
      <c r="L7904"/>
      <c r="M7904"/>
      <c r="N7904"/>
      <c r="O7904"/>
      <c r="S7904"/>
      <c r="T7904"/>
      <c r="U7904"/>
      <c r="V7904"/>
      <c r="Y7904"/>
      <c r="Z7904"/>
      <c r="AA7904"/>
      <c r="AB7904"/>
      <c r="AC7904"/>
      <c r="AD7904"/>
      <c r="AE7904"/>
      <c r="AF7904"/>
      <c r="AG7904"/>
      <c r="AH7904"/>
      <c r="AI7904"/>
      <c r="AJ7904"/>
      <c r="AK7904"/>
      <c r="AL7904"/>
    </row>
    <row r="7905" spans="3:38" ht="15" customHeight="1" x14ac:dyDescent="0.35">
      <c r="C7905"/>
      <c r="D7905"/>
      <c r="E7905"/>
      <c r="F7905"/>
      <c r="G7905"/>
      <c r="H7905"/>
      <c r="I7905"/>
      <c r="J7905"/>
      <c r="K7905"/>
      <c r="L7905"/>
      <c r="M7905"/>
      <c r="N7905"/>
      <c r="O7905"/>
      <c r="S7905"/>
      <c r="T7905"/>
      <c r="U7905"/>
      <c r="V7905"/>
      <c r="Y7905"/>
      <c r="Z7905"/>
      <c r="AA7905"/>
      <c r="AB7905"/>
      <c r="AC7905"/>
      <c r="AD7905"/>
      <c r="AE7905"/>
      <c r="AF7905"/>
      <c r="AG7905"/>
      <c r="AH7905"/>
      <c r="AI7905"/>
      <c r="AJ7905"/>
      <c r="AK7905"/>
      <c r="AL7905"/>
    </row>
    <row r="7906" spans="3:38" ht="15" customHeight="1" x14ac:dyDescent="0.35">
      <c r="C7906"/>
      <c r="D7906"/>
      <c r="E7906"/>
      <c r="F7906"/>
      <c r="G7906"/>
      <c r="H7906"/>
      <c r="I7906"/>
      <c r="J7906"/>
      <c r="K7906"/>
      <c r="L7906"/>
      <c r="M7906"/>
      <c r="N7906"/>
      <c r="O7906"/>
      <c r="S7906"/>
      <c r="T7906"/>
      <c r="U7906"/>
      <c r="V7906"/>
      <c r="Y7906"/>
      <c r="Z7906"/>
      <c r="AA7906"/>
      <c r="AB7906"/>
      <c r="AC7906"/>
      <c r="AD7906"/>
      <c r="AE7906"/>
      <c r="AF7906"/>
      <c r="AG7906"/>
      <c r="AH7906"/>
      <c r="AI7906"/>
      <c r="AJ7906"/>
      <c r="AK7906"/>
      <c r="AL7906"/>
    </row>
    <row r="7907" spans="3:38" ht="15" customHeight="1" x14ac:dyDescent="0.35">
      <c r="C7907"/>
      <c r="D7907"/>
      <c r="E7907"/>
      <c r="F7907"/>
      <c r="G7907"/>
      <c r="H7907"/>
      <c r="I7907"/>
      <c r="J7907"/>
      <c r="K7907"/>
      <c r="L7907"/>
      <c r="M7907"/>
      <c r="N7907"/>
      <c r="O7907"/>
      <c r="S7907"/>
      <c r="T7907"/>
      <c r="U7907"/>
      <c r="V7907"/>
      <c r="Y7907"/>
      <c r="Z7907"/>
      <c r="AA7907"/>
      <c r="AB7907"/>
      <c r="AC7907"/>
      <c r="AD7907"/>
      <c r="AE7907"/>
      <c r="AF7907"/>
      <c r="AG7907"/>
      <c r="AH7907"/>
      <c r="AI7907"/>
      <c r="AJ7907"/>
      <c r="AK7907"/>
      <c r="AL7907"/>
    </row>
    <row r="7908" spans="3:38" ht="15" customHeight="1" x14ac:dyDescent="0.35">
      <c r="C7908"/>
      <c r="D7908"/>
      <c r="E7908"/>
      <c r="F7908"/>
      <c r="G7908"/>
      <c r="H7908"/>
      <c r="I7908"/>
      <c r="J7908"/>
      <c r="K7908"/>
      <c r="L7908"/>
      <c r="M7908"/>
      <c r="N7908"/>
      <c r="O7908"/>
      <c r="S7908"/>
      <c r="T7908"/>
      <c r="U7908"/>
      <c r="V7908"/>
      <c r="Y7908"/>
      <c r="Z7908"/>
      <c r="AA7908"/>
      <c r="AB7908"/>
      <c r="AC7908"/>
      <c r="AD7908"/>
      <c r="AE7908"/>
      <c r="AF7908"/>
      <c r="AG7908"/>
      <c r="AH7908"/>
      <c r="AI7908"/>
      <c r="AJ7908"/>
      <c r="AK7908"/>
      <c r="AL7908"/>
    </row>
    <row r="7909" spans="3:38" ht="15" customHeight="1" x14ac:dyDescent="0.35">
      <c r="C7909"/>
      <c r="D7909"/>
      <c r="E7909"/>
      <c r="F7909"/>
      <c r="G7909"/>
      <c r="H7909"/>
      <c r="I7909"/>
      <c r="J7909"/>
      <c r="K7909"/>
      <c r="L7909"/>
      <c r="M7909"/>
      <c r="N7909"/>
      <c r="O7909"/>
      <c r="S7909"/>
      <c r="T7909"/>
      <c r="U7909"/>
      <c r="V7909"/>
      <c r="Y7909"/>
      <c r="Z7909"/>
      <c r="AA7909"/>
      <c r="AB7909"/>
      <c r="AC7909"/>
      <c r="AD7909"/>
      <c r="AE7909"/>
      <c r="AF7909"/>
      <c r="AG7909"/>
      <c r="AH7909"/>
      <c r="AI7909"/>
      <c r="AJ7909"/>
      <c r="AK7909"/>
      <c r="AL7909"/>
    </row>
    <row r="7910" spans="3:38" ht="15" customHeight="1" x14ac:dyDescent="0.35">
      <c r="C7910"/>
      <c r="D7910"/>
      <c r="E7910"/>
      <c r="F7910"/>
      <c r="G7910"/>
      <c r="H7910"/>
      <c r="I7910"/>
      <c r="J7910"/>
      <c r="K7910"/>
      <c r="L7910"/>
      <c r="M7910"/>
      <c r="N7910"/>
      <c r="O7910"/>
      <c r="S7910"/>
      <c r="T7910"/>
      <c r="U7910"/>
      <c r="V7910"/>
      <c r="Y7910"/>
      <c r="Z7910"/>
      <c r="AA7910"/>
      <c r="AB7910"/>
      <c r="AC7910"/>
      <c r="AD7910"/>
      <c r="AE7910"/>
      <c r="AF7910"/>
      <c r="AG7910"/>
      <c r="AH7910"/>
      <c r="AI7910"/>
      <c r="AJ7910"/>
      <c r="AK7910"/>
      <c r="AL7910"/>
    </row>
    <row r="7911" spans="3:38" ht="15" customHeight="1" x14ac:dyDescent="0.35">
      <c r="C7911"/>
      <c r="D7911"/>
      <c r="E7911"/>
      <c r="F7911"/>
      <c r="G7911"/>
      <c r="H7911"/>
      <c r="I7911"/>
      <c r="J7911"/>
      <c r="K7911"/>
      <c r="L7911"/>
      <c r="M7911"/>
      <c r="N7911"/>
      <c r="O7911"/>
      <c r="S7911"/>
      <c r="T7911"/>
      <c r="U7911"/>
      <c r="V7911"/>
      <c r="Y7911"/>
      <c r="Z7911"/>
      <c r="AA7911"/>
      <c r="AB7911"/>
      <c r="AC7911"/>
      <c r="AD7911"/>
      <c r="AE7911"/>
      <c r="AF7911"/>
      <c r="AG7911"/>
      <c r="AH7911"/>
      <c r="AI7911"/>
      <c r="AJ7911"/>
      <c r="AK7911"/>
      <c r="AL7911"/>
    </row>
    <row r="7912" spans="3:38" ht="15" customHeight="1" x14ac:dyDescent="0.35">
      <c r="C7912"/>
      <c r="D7912"/>
      <c r="E7912"/>
      <c r="F7912"/>
      <c r="G7912"/>
      <c r="H7912"/>
      <c r="I7912"/>
      <c r="J7912"/>
      <c r="K7912"/>
      <c r="L7912"/>
      <c r="M7912"/>
      <c r="N7912"/>
      <c r="O7912"/>
      <c r="S7912"/>
      <c r="T7912"/>
      <c r="U7912"/>
      <c r="V7912"/>
      <c r="Y7912"/>
      <c r="Z7912"/>
      <c r="AA7912"/>
      <c r="AB7912"/>
      <c r="AC7912"/>
      <c r="AD7912"/>
      <c r="AE7912"/>
      <c r="AF7912"/>
      <c r="AG7912"/>
      <c r="AH7912"/>
      <c r="AI7912"/>
      <c r="AJ7912"/>
      <c r="AK7912"/>
      <c r="AL7912"/>
    </row>
    <row r="7913" spans="3:38" ht="15" customHeight="1" x14ac:dyDescent="0.35">
      <c r="C7913"/>
      <c r="D7913"/>
      <c r="E7913"/>
      <c r="F7913"/>
      <c r="G7913"/>
      <c r="H7913"/>
      <c r="I7913"/>
      <c r="J7913"/>
      <c r="K7913"/>
      <c r="L7913"/>
      <c r="M7913"/>
      <c r="N7913"/>
      <c r="O7913"/>
      <c r="S7913"/>
      <c r="T7913"/>
      <c r="U7913"/>
      <c r="V7913"/>
      <c r="Y7913"/>
      <c r="Z7913"/>
      <c r="AA7913"/>
      <c r="AB7913"/>
      <c r="AC7913"/>
      <c r="AD7913"/>
      <c r="AE7913"/>
      <c r="AF7913"/>
      <c r="AG7913"/>
      <c r="AH7913"/>
      <c r="AI7913"/>
      <c r="AJ7913"/>
      <c r="AK7913"/>
      <c r="AL7913"/>
    </row>
    <row r="7914" spans="3:38" ht="15" customHeight="1" x14ac:dyDescent="0.35">
      <c r="C7914"/>
      <c r="D7914"/>
      <c r="E7914"/>
      <c r="F7914"/>
      <c r="G7914"/>
      <c r="H7914"/>
      <c r="I7914"/>
      <c r="J7914"/>
      <c r="K7914"/>
      <c r="L7914"/>
      <c r="M7914"/>
      <c r="N7914"/>
      <c r="O7914"/>
      <c r="S7914"/>
      <c r="T7914"/>
      <c r="U7914"/>
      <c r="V7914"/>
      <c r="Y7914"/>
      <c r="Z7914"/>
      <c r="AA7914"/>
      <c r="AB7914"/>
      <c r="AC7914"/>
      <c r="AD7914"/>
      <c r="AE7914"/>
      <c r="AF7914"/>
      <c r="AG7914"/>
      <c r="AH7914"/>
      <c r="AI7914"/>
      <c r="AJ7914"/>
      <c r="AK7914"/>
      <c r="AL7914"/>
    </row>
    <row r="7915" spans="3:38" ht="15" customHeight="1" x14ac:dyDescent="0.35">
      <c r="C7915"/>
      <c r="D7915"/>
      <c r="E7915"/>
      <c r="F7915"/>
      <c r="G7915"/>
      <c r="H7915"/>
      <c r="I7915"/>
      <c r="J7915"/>
      <c r="K7915"/>
      <c r="L7915"/>
      <c r="M7915"/>
      <c r="N7915"/>
      <c r="O7915"/>
      <c r="S7915"/>
      <c r="T7915"/>
      <c r="U7915"/>
      <c r="V7915"/>
      <c r="Y7915"/>
      <c r="Z7915"/>
      <c r="AA7915"/>
      <c r="AB7915"/>
      <c r="AC7915"/>
      <c r="AD7915"/>
      <c r="AE7915"/>
      <c r="AF7915"/>
      <c r="AG7915"/>
      <c r="AH7915"/>
      <c r="AI7915"/>
      <c r="AJ7915"/>
      <c r="AK7915"/>
      <c r="AL7915"/>
    </row>
    <row r="7916" spans="3:38" ht="15" customHeight="1" x14ac:dyDescent="0.35">
      <c r="C7916"/>
      <c r="D7916"/>
      <c r="E7916"/>
      <c r="F7916"/>
      <c r="G7916"/>
      <c r="H7916"/>
      <c r="I7916"/>
      <c r="J7916"/>
      <c r="K7916"/>
      <c r="L7916"/>
      <c r="M7916"/>
      <c r="N7916"/>
      <c r="O7916"/>
      <c r="S7916"/>
      <c r="T7916"/>
      <c r="U7916"/>
      <c r="V7916"/>
      <c r="Y7916"/>
      <c r="Z7916"/>
      <c r="AA7916"/>
      <c r="AB7916"/>
      <c r="AC7916"/>
      <c r="AD7916"/>
      <c r="AE7916"/>
      <c r="AF7916"/>
      <c r="AG7916"/>
      <c r="AH7916"/>
      <c r="AI7916"/>
      <c r="AJ7916"/>
      <c r="AK7916"/>
      <c r="AL7916"/>
    </row>
    <row r="7917" spans="3:38" ht="15" customHeight="1" x14ac:dyDescent="0.35">
      <c r="C7917"/>
      <c r="D7917"/>
      <c r="E7917"/>
      <c r="F7917"/>
      <c r="G7917"/>
      <c r="H7917"/>
      <c r="I7917"/>
      <c r="J7917"/>
      <c r="K7917"/>
      <c r="L7917"/>
      <c r="M7917"/>
      <c r="N7917"/>
      <c r="O7917"/>
      <c r="S7917"/>
      <c r="T7917"/>
      <c r="U7917"/>
      <c r="V7917"/>
      <c r="Y7917"/>
      <c r="Z7917"/>
      <c r="AA7917"/>
      <c r="AB7917"/>
      <c r="AC7917"/>
      <c r="AD7917"/>
      <c r="AE7917"/>
      <c r="AF7917"/>
      <c r="AG7917"/>
      <c r="AH7917"/>
      <c r="AI7917"/>
      <c r="AJ7917"/>
      <c r="AK7917"/>
      <c r="AL7917"/>
    </row>
    <row r="7918" spans="3:38" ht="15" customHeight="1" x14ac:dyDescent="0.35">
      <c r="C7918"/>
      <c r="D7918"/>
      <c r="E7918"/>
      <c r="F7918"/>
      <c r="G7918"/>
      <c r="H7918"/>
      <c r="I7918"/>
      <c r="J7918"/>
      <c r="K7918"/>
      <c r="L7918"/>
      <c r="M7918"/>
      <c r="N7918"/>
      <c r="O7918"/>
      <c r="S7918"/>
      <c r="T7918"/>
      <c r="U7918"/>
      <c r="V7918"/>
      <c r="Y7918"/>
      <c r="Z7918"/>
      <c r="AA7918"/>
      <c r="AB7918"/>
      <c r="AC7918"/>
      <c r="AD7918"/>
      <c r="AE7918"/>
      <c r="AF7918"/>
      <c r="AG7918"/>
      <c r="AH7918"/>
      <c r="AI7918"/>
      <c r="AJ7918"/>
      <c r="AK7918"/>
      <c r="AL7918"/>
    </row>
    <row r="7919" spans="3:38" ht="15" customHeight="1" x14ac:dyDescent="0.35">
      <c r="C7919"/>
      <c r="D7919"/>
      <c r="E7919"/>
      <c r="F7919"/>
      <c r="G7919"/>
      <c r="H7919"/>
      <c r="I7919"/>
      <c r="J7919"/>
      <c r="K7919"/>
      <c r="L7919"/>
      <c r="M7919"/>
      <c r="N7919"/>
      <c r="O7919"/>
      <c r="S7919"/>
      <c r="T7919"/>
      <c r="U7919"/>
      <c r="V7919"/>
      <c r="Y7919"/>
      <c r="Z7919"/>
      <c r="AA7919"/>
      <c r="AB7919"/>
      <c r="AC7919"/>
      <c r="AD7919"/>
      <c r="AE7919"/>
      <c r="AF7919"/>
      <c r="AG7919"/>
      <c r="AH7919"/>
      <c r="AI7919"/>
      <c r="AJ7919"/>
      <c r="AK7919"/>
      <c r="AL7919"/>
    </row>
    <row r="7920" spans="3:38" ht="15" customHeight="1" x14ac:dyDescent="0.35">
      <c r="C7920"/>
      <c r="D7920"/>
      <c r="E7920"/>
      <c r="F7920"/>
      <c r="G7920"/>
      <c r="H7920"/>
      <c r="I7920"/>
      <c r="J7920"/>
      <c r="K7920"/>
      <c r="L7920"/>
      <c r="M7920"/>
      <c r="N7920"/>
      <c r="O7920"/>
      <c r="S7920"/>
      <c r="T7920"/>
      <c r="U7920"/>
      <c r="V7920"/>
      <c r="Y7920"/>
      <c r="Z7920"/>
      <c r="AA7920"/>
      <c r="AB7920"/>
      <c r="AC7920"/>
      <c r="AD7920"/>
      <c r="AE7920"/>
      <c r="AF7920"/>
      <c r="AG7920"/>
      <c r="AH7920"/>
      <c r="AI7920"/>
      <c r="AJ7920"/>
      <c r="AK7920"/>
      <c r="AL7920"/>
    </row>
    <row r="7921" spans="3:38" ht="15" customHeight="1" x14ac:dyDescent="0.35">
      <c r="C7921"/>
      <c r="D7921"/>
      <c r="E7921"/>
      <c r="F7921"/>
      <c r="G7921"/>
      <c r="H7921"/>
      <c r="I7921"/>
      <c r="J7921"/>
      <c r="K7921"/>
      <c r="L7921"/>
      <c r="M7921"/>
      <c r="N7921"/>
      <c r="O7921"/>
      <c r="S7921"/>
      <c r="T7921"/>
      <c r="U7921"/>
      <c r="V7921"/>
      <c r="Y7921"/>
      <c r="Z7921"/>
      <c r="AA7921"/>
      <c r="AB7921"/>
      <c r="AC7921"/>
      <c r="AD7921"/>
      <c r="AE7921"/>
      <c r="AF7921"/>
      <c r="AG7921"/>
      <c r="AH7921"/>
      <c r="AI7921"/>
      <c r="AJ7921"/>
      <c r="AK7921"/>
      <c r="AL7921"/>
    </row>
    <row r="7922" spans="3:38" ht="15" customHeight="1" x14ac:dyDescent="0.35">
      <c r="C7922"/>
      <c r="D7922"/>
      <c r="E7922"/>
      <c r="F7922"/>
      <c r="G7922"/>
      <c r="H7922"/>
      <c r="I7922"/>
      <c r="J7922"/>
      <c r="K7922"/>
      <c r="L7922"/>
      <c r="M7922"/>
      <c r="N7922"/>
      <c r="O7922"/>
      <c r="S7922"/>
      <c r="T7922"/>
      <c r="U7922"/>
      <c r="V7922"/>
      <c r="Y7922"/>
      <c r="Z7922"/>
      <c r="AA7922"/>
      <c r="AB7922"/>
      <c r="AC7922"/>
      <c r="AD7922"/>
      <c r="AE7922"/>
      <c r="AF7922"/>
      <c r="AG7922"/>
      <c r="AH7922"/>
      <c r="AI7922"/>
      <c r="AJ7922"/>
      <c r="AK7922"/>
      <c r="AL7922"/>
    </row>
    <row r="7923" spans="3:38" ht="15" customHeight="1" x14ac:dyDescent="0.35">
      <c r="C7923"/>
      <c r="D7923"/>
      <c r="E7923"/>
      <c r="F7923"/>
      <c r="G7923"/>
      <c r="H7923"/>
      <c r="I7923"/>
      <c r="J7923"/>
      <c r="K7923"/>
      <c r="L7923"/>
      <c r="M7923"/>
      <c r="N7923"/>
      <c r="O7923"/>
      <c r="S7923"/>
      <c r="T7923"/>
      <c r="U7923"/>
      <c r="V7923"/>
      <c r="Y7923"/>
      <c r="Z7923"/>
      <c r="AA7923"/>
      <c r="AB7923"/>
      <c r="AC7923"/>
      <c r="AD7923"/>
      <c r="AE7923"/>
      <c r="AF7923"/>
      <c r="AG7923"/>
      <c r="AH7923"/>
      <c r="AI7923"/>
      <c r="AJ7923"/>
      <c r="AK7923"/>
      <c r="AL7923"/>
    </row>
    <row r="7924" spans="3:38" ht="15" customHeight="1" x14ac:dyDescent="0.35">
      <c r="C7924"/>
      <c r="D7924"/>
      <c r="E7924"/>
      <c r="F7924"/>
      <c r="G7924"/>
      <c r="H7924"/>
      <c r="I7924"/>
      <c r="J7924"/>
      <c r="K7924"/>
      <c r="L7924"/>
      <c r="M7924"/>
      <c r="N7924"/>
      <c r="O7924"/>
      <c r="S7924"/>
      <c r="T7924"/>
      <c r="U7924"/>
      <c r="V7924"/>
      <c r="Y7924"/>
      <c r="Z7924"/>
      <c r="AA7924"/>
      <c r="AB7924"/>
      <c r="AC7924"/>
      <c r="AD7924"/>
      <c r="AE7924"/>
      <c r="AF7924"/>
      <c r="AG7924"/>
      <c r="AH7924"/>
      <c r="AI7924"/>
      <c r="AJ7924"/>
      <c r="AK7924"/>
      <c r="AL7924"/>
    </row>
    <row r="7925" spans="3:38" ht="15" customHeight="1" x14ac:dyDescent="0.35">
      <c r="C7925"/>
      <c r="D7925"/>
      <c r="E7925"/>
      <c r="F7925"/>
      <c r="G7925"/>
      <c r="H7925"/>
      <c r="I7925"/>
      <c r="J7925"/>
      <c r="K7925"/>
      <c r="L7925"/>
      <c r="M7925"/>
      <c r="N7925"/>
      <c r="O7925"/>
      <c r="S7925"/>
      <c r="T7925"/>
      <c r="U7925"/>
      <c r="V7925"/>
      <c r="Y7925"/>
      <c r="Z7925"/>
      <c r="AA7925"/>
      <c r="AB7925"/>
      <c r="AC7925"/>
      <c r="AD7925"/>
      <c r="AE7925"/>
      <c r="AF7925"/>
      <c r="AG7925"/>
      <c r="AH7925"/>
      <c r="AI7925"/>
      <c r="AJ7925"/>
      <c r="AK7925"/>
      <c r="AL7925"/>
    </row>
    <row r="7926" spans="3:38" ht="15" customHeight="1" x14ac:dyDescent="0.35">
      <c r="C7926"/>
      <c r="D7926"/>
      <c r="E7926"/>
      <c r="F7926"/>
      <c r="G7926"/>
      <c r="H7926"/>
      <c r="I7926"/>
      <c r="J7926"/>
      <c r="K7926"/>
      <c r="L7926"/>
      <c r="M7926"/>
      <c r="N7926"/>
      <c r="O7926"/>
      <c r="S7926"/>
      <c r="T7926"/>
      <c r="U7926"/>
      <c r="V7926"/>
      <c r="Y7926"/>
      <c r="Z7926"/>
      <c r="AA7926"/>
      <c r="AB7926"/>
      <c r="AC7926"/>
      <c r="AD7926"/>
      <c r="AE7926"/>
      <c r="AF7926"/>
      <c r="AG7926"/>
      <c r="AH7926"/>
      <c r="AI7926"/>
      <c r="AJ7926"/>
      <c r="AK7926"/>
      <c r="AL7926"/>
    </row>
    <row r="7927" spans="3:38" ht="15" customHeight="1" x14ac:dyDescent="0.35">
      <c r="C7927"/>
      <c r="D7927"/>
      <c r="E7927"/>
      <c r="F7927"/>
      <c r="G7927"/>
      <c r="H7927"/>
      <c r="I7927"/>
      <c r="J7927"/>
      <c r="K7927"/>
      <c r="L7927"/>
      <c r="M7927"/>
      <c r="N7927"/>
      <c r="O7927"/>
      <c r="S7927"/>
      <c r="T7927"/>
      <c r="U7927"/>
      <c r="V7927"/>
      <c r="Y7927"/>
      <c r="Z7927"/>
      <c r="AA7927"/>
      <c r="AB7927"/>
      <c r="AC7927"/>
      <c r="AD7927"/>
      <c r="AE7927"/>
      <c r="AF7927"/>
      <c r="AG7927"/>
      <c r="AH7927"/>
      <c r="AI7927"/>
      <c r="AJ7927"/>
      <c r="AK7927"/>
      <c r="AL7927"/>
    </row>
    <row r="7928" spans="3:38" ht="15" customHeight="1" x14ac:dyDescent="0.35">
      <c r="C7928"/>
      <c r="D7928"/>
      <c r="E7928"/>
      <c r="F7928"/>
      <c r="G7928"/>
      <c r="H7928"/>
      <c r="I7928"/>
      <c r="J7928"/>
      <c r="K7928"/>
      <c r="L7928"/>
      <c r="M7928"/>
      <c r="N7928"/>
      <c r="O7928"/>
      <c r="S7928"/>
      <c r="T7928"/>
      <c r="U7928"/>
      <c r="V7928"/>
      <c r="Y7928"/>
      <c r="Z7928"/>
      <c r="AA7928"/>
      <c r="AB7928"/>
      <c r="AC7928"/>
      <c r="AD7928"/>
      <c r="AE7928"/>
      <c r="AF7928"/>
      <c r="AG7928"/>
      <c r="AH7928"/>
      <c r="AI7928"/>
      <c r="AJ7928"/>
      <c r="AK7928"/>
      <c r="AL7928"/>
    </row>
    <row r="7929" spans="3:38" ht="15" customHeight="1" x14ac:dyDescent="0.35">
      <c r="C7929"/>
      <c r="D7929"/>
      <c r="E7929"/>
      <c r="F7929"/>
      <c r="G7929"/>
      <c r="H7929"/>
      <c r="I7929"/>
      <c r="J7929"/>
      <c r="K7929"/>
      <c r="L7929"/>
      <c r="M7929"/>
      <c r="N7929"/>
      <c r="O7929"/>
      <c r="S7929"/>
      <c r="T7929"/>
      <c r="U7929"/>
      <c r="V7929"/>
      <c r="Y7929"/>
      <c r="Z7929"/>
      <c r="AA7929"/>
      <c r="AB7929"/>
      <c r="AC7929"/>
      <c r="AD7929"/>
      <c r="AE7929"/>
      <c r="AF7929"/>
      <c r="AG7929"/>
      <c r="AH7929"/>
      <c r="AI7929"/>
      <c r="AJ7929"/>
      <c r="AK7929"/>
      <c r="AL7929"/>
    </row>
    <row r="7930" spans="3:38" ht="15" customHeight="1" x14ac:dyDescent="0.35">
      <c r="C7930"/>
      <c r="D7930"/>
      <c r="E7930"/>
      <c r="F7930"/>
      <c r="G7930"/>
      <c r="H7930"/>
      <c r="I7930"/>
      <c r="J7930"/>
      <c r="K7930"/>
      <c r="L7930"/>
      <c r="M7930"/>
      <c r="N7930"/>
      <c r="O7930"/>
      <c r="S7930"/>
      <c r="T7930"/>
      <c r="U7930"/>
      <c r="V7930"/>
      <c r="Y7930"/>
      <c r="Z7930"/>
      <c r="AA7930"/>
      <c r="AB7930"/>
      <c r="AC7930"/>
      <c r="AD7930"/>
      <c r="AE7930"/>
      <c r="AF7930"/>
      <c r="AG7930"/>
      <c r="AH7930"/>
      <c r="AI7930"/>
      <c r="AJ7930"/>
      <c r="AK7930"/>
      <c r="AL7930"/>
    </row>
    <row r="7931" spans="3:38" ht="15" customHeight="1" x14ac:dyDescent="0.35">
      <c r="C7931"/>
      <c r="D7931"/>
      <c r="E7931"/>
      <c r="F7931"/>
      <c r="G7931"/>
      <c r="H7931"/>
      <c r="I7931"/>
      <c r="J7931"/>
      <c r="K7931"/>
      <c r="L7931"/>
      <c r="M7931"/>
      <c r="N7931"/>
      <c r="O7931"/>
      <c r="S7931"/>
      <c r="T7931"/>
      <c r="U7931"/>
      <c r="V7931"/>
      <c r="Y7931"/>
      <c r="Z7931"/>
      <c r="AA7931"/>
      <c r="AB7931"/>
      <c r="AC7931"/>
      <c r="AD7931"/>
      <c r="AE7931"/>
      <c r="AF7931"/>
      <c r="AG7931"/>
      <c r="AH7931"/>
      <c r="AI7931"/>
      <c r="AJ7931"/>
      <c r="AK7931"/>
      <c r="AL7931"/>
    </row>
    <row r="7932" spans="3:38" ht="15" customHeight="1" x14ac:dyDescent="0.35">
      <c r="C7932"/>
      <c r="D7932"/>
      <c r="E7932"/>
      <c r="F7932"/>
      <c r="G7932"/>
      <c r="H7932"/>
      <c r="I7932"/>
      <c r="J7932"/>
      <c r="K7932"/>
      <c r="L7932"/>
      <c r="M7932"/>
      <c r="N7932"/>
      <c r="O7932"/>
      <c r="S7932"/>
      <c r="T7932"/>
      <c r="U7932"/>
      <c r="V7932"/>
      <c r="Y7932"/>
      <c r="Z7932"/>
      <c r="AA7932"/>
      <c r="AB7932"/>
      <c r="AC7932"/>
      <c r="AD7932"/>
      <c r="AE7932"/>
      <c r="AF7932"/>
      <c r="AG7932"/>
      <c r="AH7932"/>
      <c r="AI7932"/>
      <c r="AJ7932"/>
      <c r="AK7932"/>
      <c r="AL7932"/>
    </row>
    <row r="7933" spans="3:38" ht="15" customHeight="1" x14ac:dyDescent="0.35">
      <c r="C7933"/>
      <c r="D7933"/>
      <c r="E7933"/>
      <c r="F7933"/>
      <c r="G7933"/>
      <c r="H7933"/>
      <c r="I7933"/>
      <c r="J7933"/>
      <c r="K7933"/>
      <c r="L7933"/>
      <c r="M7933"/>
      <c r="N7933"/>
      <c r="O7933"/>
      <c r="S7933"/>
      <c r="T7933"/>
      <c r="U7933"/>
      <c r="V7933"/>
      <c r="Y7933"/>
      <c r="Z7933"/>
      <c r="AA7933"/>
      <c r="AB7933"/>
      <c r="AC7933"/>
      <c r="AD7933"/>
      <c r="AE7933"/>
      <c r="AF7933"/>
      <c r="AG7933"/>
      <c r="AH7933"/>
      <c r="AI7933"/>
      <c r="AJ7933"/>
      <c r="AK7933"/>
      <c r="AL7933"/>
    </row>
    <row r="7934" spans="3:38" ht="15" customHeight="1" x14ac:dyDescent="0.35">
      <c r="C7934"/>
      <c r="D7934"/>
      <c r="E7934"/>
      <c r="F7934"/>
      <c r="G7934"/>
      <c r="H7934"/>
      <c r="I7934"/>
      <c r="J7934"/>
      <c r="K7934"/>
      <c r="L7934"/>
      <c r="M7934"/>
      <c r="N7934"/>
      <c r="O7934"/>
      <c r="S7934"/>
      <c r="T7934"/>
      <c r="U7934"/>
      <c r="V7934"/>
      <c r="Y7934"/>
      <c r="Z7934"/>
      <c r="AA7934"/>
      <c r="AB7934"/>
      <c r="AC7934"/>
      <c r="AD7934"/>
      <c r="AE7934"/>
      <c r="AF7934"/>
      <c r="AG7934"/>
      <c r="AH7934"/>
      <c r="AI7934"/>
      <c r="AJ7934"/>
      <c r="AK7934"/>
      <c r="AL7934"/>
    </row>
    <row r="7935" spans="3:38" ht="15" customHeight="1" x14ac:dyDescent="0.35">
      <c r="C7935"/>
      <c r="D7935"/>
      <c r="E7935"/>
      <c r="F7935"/>
      <c r="G7935"/>
      <c r="H7935"/>
      <c r="I7935"/>
      <c r="J7935"/>
      <c r="K7935"/>
      <c r="L7935"/>
      <c r="M7935"/>
      <c r="N7935"/>
      <c r="O7935"/>
      <c r="S7935"/>
      <c r="T7935"/>
      <c r="U7935"/>
      <c r="V7935"/>
      <c r="Y7935"/>
      <c r="Z7935"/>
      <c r="AA7935"/>
      <c r="AB7935"/>
      <c r="AC7935"/>
      <c r="AD7935"/>
      <c r="AE7935"/>
      <c r="AF7935"/>
      <c r="AG7935"/>
      <c r="AH7935"/>
      <c r="AI7935"/>
      <c r="AJ7935"/>
      <c r="AK7935"/>
      <c r="AL7935"/>
    </row>
    <row r="7936" spans="3:38" ht="15" customHeight="1" x14ac:dyDescent="0.35">
      <c r="C7936"/>
      <c r="D7936"/>
      <c r="E7936"/>
      <c r="F7936"/>
      <c r="G7936"/>
      <c r="H7936"/>
      <c r="I7936"/>
      <c r="J7936"/>
      <c r="K7936"/>
      <c r="L7936"/>
      <c r="M7936"/>
      <c r="N7936"/>
      <c r="O7936"/>
      <c r="S7936"/>
      <c r="T7936"/>
      <c r="U7936"/>
      <c r="V7936"/>
      <c r="Y7936"/>
      <c r="Z7936"/>
      <c r="AA7936"/>
      <c r="AB7936"/>
      <c r="AC7936"/>
      <c r="AD7936"/>
      <c r="AE7936"/>
      <c r="AF7936"/>
      <c r="AG7936"/>
      <c r="AH7936"/>
      <c r="AI7936"/>
      <c r="AJ7936"/>
      <c r="AK7936"/>
      <c r="AL7936"/>
    </row>
    <row r="7937" spans="3:38" ht="15" customHeight="1" x14ac:dyDescent="0.35">
      <c r="C7937"/>
      <c r="D7937"/>
      <c r="E7937"/>
      <c r="F7937"/>
      <c r="G7937"/>
      <c r="H7937"/>
      <c r="I7937"/>
      <c r="J7937"/>
      <c r="K7937"/>
      <c r="L7937"/>
      <c r="M7937"/>
      <c r="N7937"/>
      <c r="O7937"/>
      <c r="S7937"/>
      <c r="T7937"/>
      <c r="U7937"/>
      <c r="V7937"/>
      <c r="Y7937"/>
      <c r="Z7937"/>
      <c r="AA7937"/>
      <c r="AB7937"/>
      <c r="AC7937"/>
      <c r="AD7937"/>
      <c r="AE7937"/>
      <c r="AF7937"/>
      <c r="AG7937"/>
      <c r="AH7937"/>
      <c r="AI7937"/>
      <c r="AJ7937"/>
      <c r="AK7937"/>
      <c r="AL7937"/>
    </row>
    <row r="7938" spans="3:38" ht="15" customHeight="1" x14ac:dyDescent="0.35">
      <c r="C7938"/>
      <c r="D7938"/>
      <c r="E7938"/>
      <c r="F7938"/>
      <c r="G7938"/>
      <c r="H7938"/>
      <c r="I7938"/>
      <c r="J7938"/>
      <c r="K7938"/>
      <c r="L7938"/>
      <c r="M7938"/>
      <c r="N7938"/>
      <c r="O7938"/>
      <c r="S7938"/>
      <c r="T7938"/>
      <c r="U7938"/>
      <c r="V7938"/>
      <c r="Y7938"/>
      <c r="Z7938"/>
      <c r="AA7938"/>
      <c r="AB7938"/>
      <c r="AC7938"/>
      <c r="AD7938"/>
      <c r="AE7938"/>
      <c r="AF7938"/>
      <c r="AG7938"/>
      <c r="AH7938"/>
      <c r="AI7938"/>
      <c r="AJ7938"/>
      <c r="AK7938"/>
      <c r="AL7938"/>
    </row>
    <row r="7939" spans="3:38" ht="15" customHeight="1" x14ac:dyDescent="0.35">
      <c r="C7939"/>
      <c r="D7939"/>
      <c r="E7939"/>
      <c r="F7939"/>
      <c r="G7939"/>
      <c r="H7939"/>
      <c r="I7939"/>
      <c r="J7939"/>
      <c r="K7939"/>
      <c r="L7939"/>
      <c r="M7939"/>
      <c r="N7939"/>
      <c r="O7939"/>
      <c r="S7939"/>
      <c r="T7939"/>
      <c r="U7939"/>
      <c r="V7939"/>
      <c r="Y7939"/>
      <c r="Z7939"/>
      <c r="AA7939"/>
      <c r="AB7939"/>
      <c r="AC7939"/>
      <c r="AD7939"/>
      <c r="AE7939"/>
      <c r="AF7939"/>
      <c r="AG7939"/>
      <c r="AH7939"/>
      <c r="AI7939"/>
      <c r="AJ7939"/>
      <c r="AK7939"/>
      <c r="AL7939"/>
    </row>
    <row r="7940" spans="3:38" ht="15" customHeight="1" x14ac:dyDescent="0.35">
      <c r="C7940"/>
      <c r="D7940"/>
      <c r="E7940"/>
      <c r="F7940"/>
      <c r="G7940"/>
      <c r="H7940"/>
      <c r="I7940"/>
      <c r="J7940"/>
      <c r="K7940"/>
      <c r="L7940"/>
      <c r="M7940"/>
      <c r="N7940"/>
      <c r="O7940"/>
      <c r="S7940"/>
      <c r="T7940"/>
      <c r="U7940"/>
      <c r="V7940"/>
      <c r="Y7940"/>
      <c r="Z7940"/>
      <c r="AA7940"/>
      <c r="AB7940"/>
      <c r="AC7940"/>
      <c r="AD7940"/>
      <c r="AE7940"/>
      <c r="AF7940"/>
      <c r="AG7940"/>
      <c r="AH7940"/>
      <c r="AI7940"/>
      <c r="AJ7940"/>
      <c r="AK7940"/>
      <c r="AL7940"/>
    </row>
    <row r="7941" spans="3:38" ht="15" customHeight="1" x14ac:dyDescent="0.35">
      <c r="C7941"/>
      <c r="D7941"/>
      <c r="E7941"/>
      <c r="F7941"/>
      <c r="G7941"/>
      <c r="H7941"/>
      <c r="I7941"/>
      <c r="J7941"/>
      <c r="K7941"/>
      <c r="L7941"/>
      <c r="M7941"/>
      <c r="N7941"/>
      <c r="O7941"/>
      <c r="S7941"/>
      <c r="T7941"/>
      <c r="U7941"/>
      <c r="V7941"/>
      <c r="Y7941"/>
      <c r="Z7941"/>
      <c r="AA7941"/>
      <c r="AB7941"/>
      <c r="AC7941"/>
      <c r="AD7941"/>
      <c r="AE7941"/>
      <c r="AF7941"/>
      <c r="AG7941"/>
      <c r="AH7941"/>
      <c r="AI7941"/>
      <c r="AJ7941"/>
      <c r="AK7941"/>
      <c r="AL7941"/>
    </row>
    <row r="7942" spans="3:38" ht="15" customHeight="1" x14ac:dyDescent="0.35">
      <c r="C7942"/>
      <c r="D7942"/>
      <c r="E7942"/>
      <c r="F7942"/>
      <c r="G7942"/>
      <c r="H7942"/>
      <c r="I7942"/>
      <c r="J7942"/>
      <c r="K7942"/>
      <c r="L7942"/>
      <c r="M7942"/>
      <c r="N7942"/>
      <c r="O7942"/>
      <c r="S7942"/>
      <c r="T7942"/>
      <c r="U7942"/>
      <c r="V7942"/>
      <c r="Y7942"/>
      <c r="Z7942"/>
      <c r="AA7942"/>
      <c r="AB7942"/>
      <c r="AC7942"/>
      <c r="AD7942"/>
      <c r="AE7942"/>
      <c r="AF7942"/>
      <c r="AG7942"/>
      <c r="AH7942"/>
      <c r="AI7942"/>
      <c r="AJ7942"/>
      <c r="AK7942"/>
      <c r="AL7942"/>
    </row>
    <row r="7943" spans="3:38" ht="15" customHeight="1" x14ac:dyDescent="0.35">
      <c r="C7943"/>
      <c r="D7943"/>
      <c r="E7943"/>
      <c r="F7943"/>
      <c r="G7943"/>
      <c r="H7943"/>
      <c r="I7943"/>
      <c r="J7943"/>
      <c r="K7943"/>
      <c r="L7943"/>
      <c r="M7943"/>
      <c r="N7943"/>
      <c r="O7943"/>
      <c r="S7943"/>
      <c r="T7943"/>
      <c r="U7943"/>
      <c r="V7943"/>
      <c r="Y7943"/>
      <c r="Z7943"/>
      <c r="AA7943"/>
      <c r="AB7943"/>
      <c r="AC7943"/>
      <c r="AD7943"/>
      <c r="AE7943"/>
      <c r="AF7943"/>
      <c r="AG7943"/>
      <c r="AH7943"/>
      <c r="AI7943"/>
      <c r="AJ7943"/>
      <c r="AK7943"/>
      <c r="AL7943"/>
    </row>
    <row r="7944" spans="3:38" ht="15" customHeight="1" x14ac:dyDescent="0.35">
      <c r="C7944"/>
      <c r="D7944"/>
      <c r="E7944"/>
      <c r="F7944"/>
      <c r="G7944"/>
      <c r="H7944"/>
      <c r="I7944"/>
      <c r="J7944"/>
      <c r="K7944"/>
      <c r="L7944"/>
      <c r="M7944"/>
      <c r="N7944"/>
      <c r="O7944"/>
      <c r="S7944"/>
      <c r="T7944"/>
      <c r="U7944"/>
      <c r="V7944"/>
      <c r="Y7944"/>
      <c r="Z7944"/>
      <c r="AA7944"/>
      <c r="AB7944"/>
      <c r="AC7944"/>
      <c r="AD7944"/>
      <c r="AE7944"/>
      <c r="AF7944"/>
      <c r="AG7944"/>
      <c r="AH7944"/>
      <c r="AI7944"/>
      <c r="AJ7944"/>
      <c r="AK7944"/>
      <c r="AL7944"/>
    </row>
    <row r="7945" spans="3:38" ht="15" customHeight="1" x14ac:dyDescent="0.35">
      <c r="C7945"/>
      <c r="D7945"/>
      <c r="E7945"/>
      <c r="F7945"/>
      <c r="G7945"/>
      <c r="H7945"/>
      <c r="I7945"/>
      <c r="J7945"/>
      <c r="K7945"/>
      <c r="L7945"/>
      <c r="M7945"/>
      <c r="N7945"/>
      <c r="O7945"/>
      <c r="S7945"/>
      <c r="T7945"/>
      <c r="U7945"/>
      <c r="V7945"/>
      <c r="Y7945"/>
      <c r="Z7945"/>
      <c r="AA7945"/>
      <c r="AB7945"/>
      <c r="AC7945"/>
      <c r="AD7945"/>
      <c r="AE7945"/>
      <c r="AF7945"/>
      <c r="AG7945"/>
      <c r="AH7945"/>
      <c r="AI7945"/>
      <c r="AJ7945"/>
      <c r="AK7945"/>
      <c r="AL7945"/>
    </row>
    <row r="7946" spans="3:38" ht="15" customHeight="1" x14ac:dyDescent="0.35">
      <c r="C7946"/>
      <c r="D7946"/>
      <c r="E7946"/>
      <c r="F7946"/>
      <c r="G7946"/>
      <c r="H7946"/>
      <c r="I7946"/>
      <c r="J7946"/>
      <c r="K7946"/>
      <c r="L7946"/>
      <c r="M7946"/>
      <c r="N7946"/>
      <c r="O7946"/>
      <c r="S7946"/>
      <c r="T7946"/>
      <c r="U7946"/>
      <c r="V7946"/>
      <c r="Y7946"/>
      <c r="Z7946"/>
      <c r="AA7946"/>
      <c r="AB7946"/>
      <c r="AC7946"/>
      <c r="AD7946"/>
      <c r="AE7946"/>
      <c r="AF7946"/>
      <c r="AG7946"/>
      <c r="AH7946"/>
      <c r="AI7946"/>
      <c r="AJ7946"/>
      <c r="AK7946"/>
      <c r="AL7946"/>
    </row>
    <row r="7947" spans="3:38" ht="15" customHeight="1" x14ac:dyDescent="0.35">
      <c r="C7947"/>
      <c r="D7947"/>
      <c r="E7947"/>
      <c r="F7947"/>
      <c r="G7947"/>
      <c r="H7947"/>
      <c r="I7947"/>
      <c r="J7947"/>
      <c r="K7947"/>
      <c r="L7947"/>
      <c r="M7947"/>
      <c r="N7947"/>
      <c r="O7947"/>
      <c r="S7947"/>
      <c r="T7947"/>
      <c r="U7947"/>
      <c r="V7947"/>
      <c r="Y7947"/>
      <c r="Z7947"/>
      <c r="AA7947"/>
      <c r="AB7947"/>
      <c r="AC7947"/>
      <c r="AD7947"/>
      <c r="AE7947"/>
      <c r="AF7947"/>
      <c r="AG7947"/>
      <c r="AH7947"/>
      <c r="AI7947"/>
      <c r="AJ7947"/>
      <c r="AK7947"/>
      <c r="AL7947"/>
    </row>
    <row r="7948" spans="3:38" ht="15" customHeight="1" x14ac:dyDescent="0.35">
      <c r="C7948"/>
      <c r="D7948"/>
      <c r="E7948"/>
      <c r="F7948"/>
      <c r="G7948"/>
      <c r="H7948"/>
      <c r="I7948"/>
      <c r="J7948"/>
      <c r="K7948"/>
      <c r="L7948"/>
      <c r="M7948"/>
      <c r="N7948"/>
      <c r="O7948"/>
      <c r="S7948"/>
      <c r="T7948"/>
      <c r="U7948"/>
      <c r="V7948"/>
      <c r="Y7948"/>
      <c r="Z7948"/>
      <c r="AA7948"/>
      <c r="AB7948"/>
      <c r="AC7948"/>
      <c r="AD7948"/>
      <c r="AE7948"/>
      <c r="AF7948"/>
      <c r="AG7948"/>
      <c r="AH7948"/>
      <c r="AI7948"/>
      <c r="AJ7948"/>
      <c r="AK7948"/>
      <c r="AL7948"/>
    </row>
    <row r="7949" spans="3:38" ht="15" customHeight="1" x14ac:dyDescent="0.35">
      <c r="C7949"/>
      <c r="D7949"/>
      <c r="E7949"/>
      <c r="F7949"/>
      <c r="G7949"/>
      <c r="H7949"/>
      <c r="I7949"/>
      <c r="J7949"/>
      <c r="K7949"/>
      <c r="L7949"/>
      <c r="M7949"/>
      <c r="N7949"/>
      <c r="O7949"/>
      <c r="S7949"/>
      <c r="T7949"/>
      <c r="U7949"/>
      <c r="V7949"/>
      <c r="Y7949"/>
      <c r="Z7949"/>
      <c r="AA7949"/>
      <c r="AB7949"/>
      <c r="AC7949"/>
      <c r="AD7949"/>
      <c r="AE7949"/>
      <c r="AF7949"/>
      <c r="AG7949"/>
      <c r="AH7949"/>
      <c r="AI7949"/>
      <c r="AJ7949"/>
      <c r="AK7949"/>
      <c r="AL7949"/>
    </row>
    <row r="7950" spans="3:38" ht="15" customHeight="1" x14ac:dyDescent="0.35">
      <c r="C7950"/>
      <c r="D7950"/>
      <c r="E7950"/>
      <c r="F7950"/>
      <c r="G7950"/>
      <c r="H7950"/>
      <c r="I7950"/>
      <c r="J7950"/>
      <c r="K7950"/>
      <c r="L7950"/>
      <c r="M7950"/>
      <c r="N7950"/>
      <c r="O7950"/>
      <c r="S7950"/>
      <c r="T7950"/>
      <c r="U7950"/>
      <c r="V7950"/>
      <c r="Y7950"/>
      <c r="Z7950"/>
      <c r="AA7950"/>
      <c r="AB7950"/>
      <c r="AC7950"/>
      <c r="AD7950"/>
      <c r="AE7950"/>
      <c r="AF7950"/>
      <c r="AG7950"/>
      <c r="AH7950"/>
      <c r="AI7950"/>
      <c r="AJ7950"/>
      <c r="AK7950"/>
      <c r="AL7950"/>
    </row>
    <row r="7951" spans="3:38" ht="15" customHeight="1" x14ac:dyDescent="0.35">
      <c r="C7951"/>
      <c r="D7951"/>
      <c r="E7951"/>
      <c r="F7951"/>
      <c r="G7951"/>
      <c r="H7951"/>
      <c r="I7951"/>
      <c r="J7951"/>
      <c r="K7951"/>
      <c r="L7951"/>
      <c r="M7951"/>
      <c r="N7951"/>
      <c r="O7951"/>
      <c r="S7951"/>
      <c r="T7951"/>
      <c r="U7951"/>
      <c r="V7951"/>
      <c r="Y7951"/>
      <c r="Z7951"/>
      <c r="AA7951"/>
      <c r="AB7951"/>
      <c r="AC7951"/>
      <c r="AD7951"/>
      <c r="AE7951"/>
      <c r="AF7951"/>
      <c r="AG7951"/>
      <c r="AH7951"/>
      <c r="AI7951"/>
      <c r="AJ7951"/>
      <c r="AK7951"/>
      <c r="AL7951"/>
    </row>
    <row r="7952" spans="3:38" ht="15" customHeight="1" x14ac:dyDescent="0.35">
      <c r="C7952"/>
      <c r="D7952"/>
      <c r="E7952"/>
      <c r="F7952"/>
      <c r="G7952"/>
      <c r="H7952"/>
      <c r="I7952"/>
      <c r="J7952"/>
      <c r="K7952"/>
      <c r="L7952"/>
      <c r="M7952"/>
      <c r="N7952"/>
      <c r="O7952"/>
      <c r="S7952"/>
      <c r="T7952"/>
      <c r="U7952"/>
      <c r="V7952"/>
      <c r="Y7952"/>
      <c r="Z7952"/>
      <c r="AA7952"/>
      <c r="AB7952"/>
      <c r="AC7952"/>
      <c r="AD7952"/>
      <c r="AE7952"/>
      <c r="AF7952"/>
      <c r="AG7952"/>
      <c r="AH7952"/>
      <c r="AI7952"/>
      <c r="AJ7952"/>
      <c r="AK7952"/>
      <c r="AL7952"/>
    </row>
    <row r="7953" spans="3:38" ht="15" customHeight="1" x14ac:dyDescent="0.35">
      <c r="C7953"/>
      <c r="D7953"/>
      <c r="E7953"/>
      <c r="F7953"/>
      <c r="G7953"/>
      <c r="H7953"/>
      <c r="I7953"/>
      <c r="J7953"/>
      <c r="K7953"/>
      <c r="L7953"/>
      <c r="M7953"/>
      <c r="N7953"/>
      <c r="O7953"/>
      <c r="S7953"/>
      <c r="T7953"/>
      <c r="U7953"/>
      <c r="V7953"/>
      <c r="Y7953"/>
      <c r="Z7953"/>
      <c r="AA7953"/>
      <c r="AB7953"/>
      <c r="AC7953"/>
      <c r="AD7953"/>
      <c r="AE7953"/>
      <c r="AF7953"/>
      <c r="AG7953"/>
      <c r="AH7953"/>
      <c r="AI7953"/>
      <c r="AJ7953"/>
      <c r="AK7953"/>
      <c r="AL7953"/>
    </row>
    <row r="7954" spans="3:38" ht="15" customHeight="1" x14ac:dyDescent="0.35">
      <c r="C7954"/>
      <c r="D7954"/>
      <c r="E7954"/>
      <c r="F7954"/>
      <c r="G7954"/>
      <c r="H7954"/>
      <c r="I7954"/>
      <c r="J7954"/>
      <c r="K7954"/>
      <c r="L7954"/>
      <c r="M7954"/>
      <c r="N7954"/>
      <c r="O7954"/>
      <c r="S7954"/>
      <c r="T7954"/>
      <c r="U7954"/>
      <c r="V7954"/>
      <c r="Y7954"/>
      <c r="Z7954"/>
      <c r="AA7954"/>
      <c r="AB7954"/>
      <c r="AC7954"/>
      <c r="AD7954"/>
      <c r="AE7954"/>
      <c r="AF7954"/>
      <c r="AG7954"/>
      <c r="AH7954"/>
      <c r="AI7954"/>
      <c r="AJ7954"/>
      <c r="AK7954"/>
      <c r="AL7954"/>
    </row>
    <row r="7955" spans="3:38" ht="15" customHeight="1" x14ac:dyDescent="0.35">
      <c r="C7955"/>
      <c r="D7955"/>
      <c r="E7955"/>
      <c r="F7955"/>
      <c r="G7955"/>
      <c r="H7955"/>
      <c r="I7955"/>
      <c r="J7955"/>
      <c r="K7955"/>
      <c r="L7955"/>
      <c r="M7955"/>
      <c r="N7955"/>
      <c r="O7955"/>
      <c r="S7955"/>
      <c r="T7955"/>
      <c r="U7955"/>
      <c r="V7955"/>
      <c r="Y7955"/>
      <c r="Z7955"/>
      <c r="AA7955"/>
      <c r="AB7955"/>
      <c r="AC7955"/>
      <c r="AD7955"/>
      <c r="AE7955"/>
      <c r="AF7955"/>
      <c r="AG7955"/>
      <c r="AH7955"/>
      <c r="AI7955"/>
      <c r="AJ7955"/>
      <c r="AK7955"/>
      <c r="AL7955"/>
    </row>
    <row r="7956" spans="3:38" ht="15" customHeight="1" x14ac:dyDescent="0.35">
      <c r="C7956"/>
      <c r="D7956"/>
      <c r="E7956"/>
      <c r="F7956"/>
      <c r="G7956"/>
      <c r="H7956"/>
      <c r="I7956"/>
      <c r="J7956"/>
      <c r="K7956"/>
      <c r="L7956"/>
      <c r="M7956"/>
      <c r="N7956"/>
      <c r="O7956"/>
      <c r="S7956"/>
      <c r="T7956"/>
      <c r="U7956"/>
      <c r="V7956"/>
      <c r="Y7956"/>
      <c r="Z7956"/>
      <c r="AA7956"/>
      <c r="AB7956"/>
      <c r="AC7956"/>
      <c r="AD7956"/>
      <c r="AE7956"/>
      <c r="AF7956"/>
      <c r="AG7956"/>
      <c r="AH7956"/>
      <c r="AI7956"/>
      <c r="AJ7956"/>
      <c r="AK7956"/>
      <c r="AL7956"/>
    </row>
    <row r="7957" spans="3:38" ht="15" customHeight="1" x14ac:dyDescent="0.35">
      <c r="C7957"/>
      <c r="D7957"/>
      <c r="E7957"/>
      <c r="F7957"/>
      <c r="G7957"/>
      <c r="H7957"/>
      <c r="I7957"/>
      <c r="J7957"/>
      <c r="K7957"/>
      <c r="L7957"/>
      <c r="M7957"/>
      <c r="N7957"/>
      <c r="O7957"/>
      <c r="S7957"/>
      <c r="T7957"/>
      <c r="U7957"/>
      <c r="V7957"/>
      <c r="Y7957"/>
      <c r="Z7957"/>
      <c r="AA7957"/>
      <c r="AB7957"/>
      <c r="AC7957"/>
      <c r="AD7957"/>
      <c r="AE7957"/>
      <c r="AF7957"/>
      <c r="AG7957"/>
      <c r="AH7957"/>
      <c r="AI7957"/>
      <c r="AJ7957"/>
      <c r="AK7957"/>
      <c r="AL7957"/>
    </row>
    <row r="7958" spans="3:38" ht="15" customHeight="1" x14ac:dyDescent="0.35">
      <c r="C7958"/>
      <c r="D7958"/>
      <c r="E7958"/>
      <c r="F7958"/>
      <c r="G7958"/>
      <c r="H7958"/>
      <c r="I7958"/>
      <c r="J7958"/>
      <c r="K7958"/>
      <c r="L7958"/>
      <c r="M7958"/>
      <c r="N7958"/>
      <c r="O7958"/>
      <c r="S7958"/>
      <c r="T7958"/>
      <c r="U7958"/>
      <c r="V7958"/>
      <c r="Y7958"/>
      <c r="Z7958"/>
      <c r="AA7958"/>
      <c r="AB7958"/>
      <c r="AC7958"/>
      <c r="AD7958"/>
      <c r="AE7958"/>
      <c r="AF7958"/>
      <c r="AG7958"/>
      <c r="AH7958"/>
      <c r="AI7958"/>
      <c r="AJ7958"/>
      <c r="AK7958"/>
      <c r="AL7958"/>
    </row>
    <row r="7959" spans="3:38" ht="15" customHeight="1" x14ac:dyDescent="0.35">
      <c r="C7959"/>
      <c r="D7959"/>
      <c r="E7959"/>
      <c r="F7959"/>
      <c r="G7959"/>
      <c r="H7959"/>
      <c r="I7959"/>
      <c r="J7959"/>
      <c r="K7959"/>
      <c r="L7959"/>
      <c r="M7959"/>
      <c r="N7959"/>
      <c r="O7959"/>
      <c r="S7959"/>
      <c r="T7959"/>
      <c r="U7959"/>
      <c r="V7959"/>
      <c r="Y7959"/>
      <c r="Z7959"/>
      <c r="AA7959"/>
      <c r="AB7959"/>
      <c r="AC7959"/>
      <c r="AD7959"/>
      <c r="AE7959"/>
      <c r="AF7959"/>
      <c r="AG7959"/>
      <c r="AH7959"/>
      <c r="AI7959"/>
      <c r="AJ7959"/>
      <c r="AK7959"/>
      <c r="AL7959"/>
    </row>
    <row r="7960" spans="3:38" ht="15" customHeight="1" x14ac:dyDescent="0.35">
      <c r="C7960"/>
      <c r="D7960"/>
      <c r="E7960"/>
      <c r="F7960"/>
      <c r="G7960"/>
      <c r="H7960"/>
      <c r="I7960"/>
      <c r="J7960"/>
      <c r="K7960"/>
      <c r="L7960"/>
      <c r="M7960"/>
      <c r="N7960"/>
      <c r="O7960"/>
      <c r="S7960"/>
      <c r="T7960"/>
      <c r="U7960"/>
      <c r="V7960"/>
      <c r="Y7960"/>
      <c r="Z7960"/>
      <c r="AA7960"/>
      <c r="AB7960"/>
      <c r="AC7960"/>
      <c r="AD7960"/>
      <c r="AE7960"/>
      <c r="AF7960"/>
      <c r="AG7960"/>
      <c r="AH7960"/>
      <c r="AI7960"/>
      <c r="AJ7960"/>
      <c r="AK7960"/>
      <c r="AL7960"/>
    </row>
    <row r="7961" spans="3:38" ht="15" customHeight="1" x14ac:dyDescent="0.35">
      <c r="C7961"/>
      <c r="D7961"/>
      <c r="E7961"/>
      <c r="F7961"/>
      <c r="G7961"/>
      <c r="H7961"/>
      <c r="I7961"/>
      <c r="J7961"/>
      <c r="K7961"/>
      <c r="L7961"/>
      <c r="M7961"/>
      <c r="N7961"/>
      <c r="O7961"/>
      <c r="S7961"/>
      <c r="T7961"/>
      <c r="U7961"/>
      <c r="V7961"/>
      <c r="Y7961"/>
      <c r="Z7961"/>
      <c r="AA7961"/>
      <c r="AB7961"/>
      <c r="AC7961"/>
      <c r="AD7961"/>
      <c r="AE7961"/>
      <c r="AF7961"/>
      <c r="AG7961"/>
      <c r="AH7961"/>
      <c r="AI7961"/>
      <c r="AJ7961"/>
      <c r="AK7961"/>
      <c r="AL7961"/>
    </row>
    <row r="7962" spans="3:38" ht="15" customHeight="1" x14ac:dyDescent="0.35">
      <c r="C7962"/>
      <c r="D7962"/>
      <c r="E7962"/>
      <c r="F7962"/>
      <c r="G7962"/>
      <c r="H7962"/>
      <c r="I7962"/>
      <c r="J7962"/>
      <c r="K7962"/>
      <c r="L7962"/>
      <c r="M7962"/>
      <c r="N7962"/>
      <c r="O7962"/>
      <c r="S7962"/>
      <c r="T7962"/>
      <c r="U7962"/>
      <c r="V7962"/>
      <c r="Y7962"/>
      <c r="Z7962"/>
      <c r="AA7962"/>
      <c r="AB7962"/>
      <c r="AC7962"/>
      <c r="AD7962"/>
      <c r="AE7962"/>
      <c r="AF7962"/>
      <c r="AG7962"/>
      <c r="AH7962"/>
      <c r="AI7962"/>
      <c r="AJ7962"/>
      <c r="AK7962"/>
      <c r="AL7962"/>
    </row>
    <row r="7963" spans="3:38" ht="15" customHeight="1" x14ac:dyDescent="0.35">
      <c r="C7963"/>
      <c r="D7963"/>
      <c r="E7963"/>
      <c r="F7963"/>
      <c r="G7963"/>
      <c r="H7963"/>
      <c r="I7963"/>
      <c r="J7963"/>
      <c r="K7963"/>
      <c r="L7963"/>
      <c r="M7963"/>
      <c r="N7963"/>
      <c r="O7963"/>
      <c r="S7963"/>
      <c r="T7963"/>
      <c r="U7963"/>
      <c r="V7963"/>
      <c r="Y7963"/>
      <c r="Z7963"/>
      <c r="AA7963"/>
      <c r="AB7963"/>
      <c r="AC7963"/>
      <c r="AD7963"/>
      <c r="AE7963"/>
      <c r="AF7963"/>
      <c r="AG7963"/>
      <c r="AH7963"/>
      <c r="AI7963"/>
      <c r="AJ7963"/>
      <c r="AK7963"/>
      <c r="AL7963"/>
    </row>
    <row r="7964" spans="3:38" ht="15" customHeight="1" x14ac:dyDescent="0.35">
      <c r="C7964"/>
      <c r="D7964"/>
      <c r="E7964"/>
      <c r="F7964"/>
      <c r="G7964"/>
      <c r="H7964"/>
      <c r="I7964"/>
      <c r="J7964"/>
      <c r="K7964"/>
      <c r="L7964"/>
      <c r="M7964"/>
      <c r="N7964"/>
      <c r="O7964"/>
      <c r="S7964"/>
      <c r="T7964"/>
      <c r="U7964"/>
      <c r="V7964"/>
      <c r="Y7964"/>
      <c r="Z7964"/>
      <c r="AA7964"/>
      <c r="AB7964"/>
      <c r="AC7964"/>
      <c r="AD7964"/>
      <c r="AE7964"/>
      <c r="AF7964"/>
      <c r="AG7964"/>
      <c r="AH7964"/>
      <c r="AI7964"/>
      <c r="AJ7964"/>
      <c r="AK7964"/>
      <c r="AL7964"/>
    </row>
    <row r="7965" spans="3:38" ht="15" customHeight="1" x14ac:dyDescent="0.35">
      <c r="C7965"/>
      <c r="D7965"/>
      <c r="E7965"/>
      <c r="F7965"/>
      <c r="G7965"/>
      <c r="H7965"/>
      <c r="I7965"/>
      <c r="J7965"/>
      <c r="K7965"/>
      <c r="L7965"/>
      <c r="M7965"/>
      <c r="N7965"/>
      <c r="O7965"/>
      <c r="S7965"/>
      <c r="T7965"/>
      <c r="U7965"/>
      <c r="V7965"/>
      <c r="Y7965"/>
      <c r="Z7965"/>
      <c r="AA7965"/>
      <c r="AB7965"/>
      <c r="AC7965"/>
      <c r="AD7965"/>
      <c r="AE7965"/>
      <c r="AF7965"/>
      <c r="AG7965"/>
      <c r="AH7965"/>
      <c r="AI7965"/>
      <c r="AJ7965"/>
      <c r="AK7965"/>
      <c r="AL7965"/>
    </row>
    <row r="7966" spans="3:38" ht="15" customHeight="1" x14ac:dyDescent="0.35">
      <c r="C7966"/>
      <c r="D7966"/>
      <c r="E7966"/>
      <c r="F7966"/>
      <c r="G7966"/>
      <c r="H7966"/>
      <c r="I7966"/>
      <c r="J7966"/>
      <c r="K7966"/>
      <c r="L7966"/>
      <c r="M7966"/>
      <c r="N7966"/>
      <c r="O7966"/>
      <c r="S7966"/>
      <c r="T7966"/>
      <c r="U7966"/>
      <c r="V7966"/>
      <c r="Y7966"/>
      <c r="Z7966"/>
      <c r="AA7966"/>
      <c r="AB7966"/>
      <c r="AC7966"/>
      <c r="AD7966"/>
      <c r="AE7966"/>
      <c r="AF7966"/>
      <c r="AG7966"/>
      <c r="AH7966"/>
      <c r="AI7966"/>
      <c r="AJ7966"/>
      <c r="AK7966"/>
      <c r="AL7966"/>
    </row>
    <row r="7967" spans="3:38" ht="15" customHeight="1" x14ac:dyDescent="0.35">
      <c r="C7967"/>
      <c r="D7967"/>
      <c r="E7967"/>
      <c r="F7967"/>
      <c r="G7967"/>
      <c r="H7967"/>
      <c r="I7967"/>
      <c r="J7967"/>
      <c r="K7967"/>
      <c r="L7967"/>
      <c r="M7967"/>
      <c r="N7967"/>
      <c r="O7967"/>
      <c r="S7967"/>
      <c r="T7967"/>
      <c r="U7967"/>
      <c r="V7967"/>
      <c r="Y7967"/>
      <c r="Z7967"/>
      <c r="AA7967"/>
      <c r="AB7967"/>
      <c r="AC7967"/>
      <c r="AD7967"/>
      <c r="AE7967"/>
      <c r="AF7967"/>
      <c r="AG7967"/>
      <c r="AH7967"/>
      <c r="AI7967"/>
      <c r="AJ7967"/>
      <c r="AK7967"/>
      <c r="AL7967"/>
    </row>
    <row r="7968" spans="3:38" ht="15" customHeight="1" x14ac:dyDescent="0.35">
      <c r="C7968"/>
      <c r="D7968"/>
      <c r="E7968"/>
      <c r="F7968"/>
      <c r="G7968"/>
      <c r="H7968"/>
      <c r="I7968"/>
      <c r="J7968"/>
      <c r="K7968"/>
      <c r="L7968"/>
      <c r="M7968"/>
      <c r="N7968"/>
      <c r="O7968"/>
      <c r="S7968"/>
      <c r="T7968"/>
      <c r="U7968"/>
      <c r="V7968"/>
      <c r="Y7968"/>
      <c r="Z7968"/>
      <c r="AA7968"/>
      <c r="AB7968"/>
      <c r="AC7968"/>
      <c r="AD7968"/>
      <c r="AE7968"/>
      <c r="AF7968"/>
      <c r="AG7968"/>
      <c r="AH7968"/>
      <c r="AI7968"/>
      <c r="AJ7968"/>
      <c r="AK7968"/>
      <c r="AL7968"/>
    </row>
    <row r="7969" spans="3:38" ht="15" customHeight="1" x14ac:dyDescent="0.35">
      <c r="C7969"/>
      <c r="D7969"/>
      <c r="E7969"/>
      <c r="F7969"/>
      <c r="G7969"/>
      <c r="H7969"/>
      <c r="I7969"/>
      <c r="J7969"/>
      <c r="K7969"/>
      <c r="L7969"/>
      <c r="M7969"/>
      <c r="N7969"/>
      <c r="O7969"/>
      <c r="S7969"/>
      <c r="T7969"/>
      <c r="U7969"/>
      <c r="V7969"/>
      <c r="Y7969"/>
      <c r="Z7969"/>
      <c r="AA7969"/>
      <c r="AB7969"/>
      <c r="AC7969"/>
      <c r="AD7969"/>
      <c r="AE7969"/>
      <c r="AF7969"/>
      <c r="AG7969"/>
      <c r="AH7969"/>
      <c r="AI7969"/>
      <c r="AJ7969"/>
      <c r="AK7969"/>
      <c r="AL7969"/>
    </row>
    <row r="7970" spans="3:38" ht="15" customHeight="1" x14ac:dyDescent="0.35">
      <c r="C7970"/>
      <c r="D7970"/>
      <c r="E7970"/>
      <c r="F7970"/>
      <c r="G7970"/>
      <c r="H7970"/>
      <c r="I7970"/>
      <c r="J7970"/>
      <c r="K7970"/>
      <c r="L7970"/>
      <c r="M7970"/>
      <c r="N7970"/>
      <c r="O7970"/>
      <c r="S7970"/>
      <c r="T7970"/>
      <c r="U7970"/>
      <c r="V7970"/>
      <c r="Y7970"/>
      <c r="Z7970"/>
      <c r="AA7970"/>
      <c r="AB7970"/>
      <c r="AC7970"/>
      <c r="AD7970"/>
      <c r="AE7970"/>
      <c r="AF7970"/>
      <c r="AG7970"/>
      <c r="AH7970"/>
      <c r="AI7970"/>
      <c r="AJ7970"/>
      <c r="AK7970"/>
      <c r="AL7970"/>
    </row>
    <row r="7971" spans="3:38" ht="15" customHeight="1" x14ac:dyDescent="0.35">
      <c r="C7971"/>
      <c r="D7971"/>
      <c r="E7971"/>
      <c r="F7971"/>
      <c r="G7971"/>
      <c r="H7971"/>
      <c r="I7971"/>
      <c r="J7971"/>
      <c r="K7971"/>
      <c r="L7971"/>
      <c r="M7971"/>
      <c r="N7971"/>
      <c r="O7971"/>
      <c r="S7971"/>
      <c r="T7971"/>
      <c r="U7971"/>
      <c r="V7971"/>
      <c r="Y7971"/>
      <c r="Z7971"/>
      <c r="AA7971"/>
      <c r="AB7971"/>
      <c r="AC7971"/>
      <c r="AD7971"/>
      <c r="AE7971"/>
      <c r="AF7971"/>
      <c r="AG7971"/>
      <c r="AH7971"/>
      <c r="AI7971"/>
      <c r="AJ7971"/>
      <c r="AK7971"/>
      <c r="AL7971"/>
    </row>
    <row r="7972" spans="3:38" ht="15" customHeight="1" x14ac:dyDescent="0.35">
      <c r="C7972"/>
      <c r="D7972"/>
      <c r="E7972"/>
      <c r="F7972"/>
      <c r="G7972"/>
      <c r="H7972"/>
      <c r="I7972"/>
      <c r="J7972"/>
      <c r="K7972"/>
      <c r="L7972"/>
      <c r="M7972"/>
      <c r="N7972"/>
      <c r="O7972"/>
      <c r="S7972"/>
      <c r="T7972"/>
      <c r="U7972"/>
      <c r="V7972"/>
      <c r="Y7972"/>
      <c r="Z7972"/>
      <c r="AA7972"/>
      <c r="AB7972"/>
      <c r="AC7972"/>
      <c r="AD7972"/>
      <c r="AE7972"/>
      <c r="AF7972"/>
      <c r="AG7972"/>
      <c r="AH7972"/>
      <c r="AI7972"/>
      <c r="AJ7972"/>
      <c r="AK7972"/>
      <c r="AL7972"/>
    </row>
    <row r="7973" spans="3:38" ht="15" customHeight="1" x14ac:dyDescent="0.35">
      <c r="C7973"/>
      <c r="D7973"/>
      <c r="E7973"/>
      <c r="F7973"/>
      <c r="G7973"/>
      <c r="H7973"/>
      <c r="I7973"/>
      <c r="J7973"/>
      <c r="K7973"/>
      <c r="L7973"/>
      <c r="M7973"/>
      <c r="N7973"/>
      <c r="O7973"/>
      <c r="S7973"/>
      <c r="T7973"/>
      <c r="U7973"/>
      <c r="V7973"/>
      <c r="Y7973"/>
      <c r="Z7973"/>
      <c r="AA7973"/>
      <c r="AB7973"/>
      <c r="AC7973"/>
      <c r="AD7973"/>
      <c r="AE7973"/>
      <c r="AF7973"/>
      <c r="AG7973"/>
      <c r="AH7973"/>
      <c r="AI7973"/>
      <c r="AJ7973"/>
      <c r="AK7973"/>
      <c r="AL7973"/>
    </row>
    <row r="7974" spans="3:38" ht="15" customHeight="1" x14ac:dyDescent="0.35">
      <c r="C7974"/>
      <c r="D7974"/>
      <c r="E7974"/>
      <c r="F7974"/>
      <c r="G7974"/>
      <c r="H7974"/>
      <c r="I7974"/>
      <c r="J7974"/>
      <c r="K7974"/>
      <c r="L7974"/>
      <c r="M7974"/>
      <c r="N7974"/>
      <c r="O7974"/>
      <c r="S7974"/>
      <c r="T7974"/>
      <c r="U7974"/>
      <c r="V7974"/>
      <c r="Y7974"/>
      <c r="Z7974"/>
      <c r="AA7974"/>
      <c r="AB7974"/>
      <c r="AC7974"/>
      <c r="AD7974"/>
      <c r="AE7974"/>
      <c r="AF7974"/>
      <c r="AG7974"/>
      <c r="AH7974"/>
      <c r="AI7974"/>
      <c r="AJ7974"/>
      <c r="AK7974"/>
      <c r="AL7974"/>
    </row>
    <row r="7975" spans="3:38" ht="15" customHeight="1" x14ac:dyDescent="0.35">
      <c r="C7975"/>
      <c r="D7975"/>
      <c r="E7975"/>
      <c r="F7975"/>
      <c r="G7975"/>
      <c r="H7975"/>
      <c r="I7975"/>
      <c r="J7975"/>
      <c r="K7975"/>
      <c r="L7975"/>
      <c r="M7975"/>
      <c r="N7975"/>
      <c r="O7975"/>
      <c r="S7975"/>
      <c r="T7975"/>
      <c r="U7975"/>
      <c r="V7975"/>
      <c r="Y7975"/>
      <c r="Z7975"/>
      <c r="AA7975"/>
      <c r="AB7975"/>
      <c r="AC7975"/>
      <c r="AD7975"/>
      <c r="AE7975"/>
      <c r="AF7975"/>
      <c r="AG7975"/>
      <c r="AH7975"/>
      <c r="AI7975"/>
      <c r="AJ7975"/>
      <c r="AK7975"/>
      <c r="AL7975"/>
    </row>
    <row r="7976" spans="3:38" ht="15" customHeight="1" x14ac:dyDescent="0.35">
      <c r="C7976"/>
      <c r="D7976"/>
      <c r="E7976"/>
      <c r="F7976"/>
      <c r="G7976"/>
      <c r="H7976"/>
      <c r="I7976"/>
      <c r="J7976"/>
      <c r="K7976"/>
      <c r="L7976"/>
      <c r="M7976"/>
      <c r="N7976"/>
      <c r="O7976"/>
      <c r="S7976"/>
      <c r="T7976"/>
      <c r="U7976"/>
      <c r="V7976"/>
      <c r="Y7976"/>
      <c r="Z7976"/>
      <c r="AA7976"/>
      <c r="AB7976"/>
      <c r="AC7976"/>
      <c r="AD7976"/>
      <c r="AE7976"/>
      <c r="AF7976"/>
      <c r="AG7976"/>
      <c r="AH7976"/>
      <c r="AI7976"/>
      <c r="AJ7976"/>
      <c r="AK7976"/>
      <c r="AL7976"/>
    </row>
    <row r="7977" spans="3:38" ht="15" customHeight="1" x14ac:dyDescent="0.35">
      <c r="C7977"/>
      <c r="D7977"/>
      <c r="E7977"/>
      <c r="F7977"/>
      <c r="G7977"/>
      <c r="H7977"/>
      <c r="I7977"/>
      <c r="J7977"/>
      <c r="K7977"/>
      <c r="L7977"/>
      <c r="M7977"/>
      <c r="N7977"/>
      <c r="O7977"/>
      <c r="S7977"/>
      <c r="T7977"/>
      <c r="U7977"/>
      <c r="V7977"/>
      <c r="Y7977"/>
      <c r="Z7977"/>
      <c r="AA7977"/>
      <c r="AB7977"/>
      <c r="AC7977"/>
      <c r="AD7977"/>
      <c r="AE7977"/>
      <c r="AF7977"/>
      <c r="AG7977"/>
      <c r="AH7977"/>
      <c r="AI7977"/>
      <c r="AJ7977"/>
      <c r="AK7977"/>
      <c r="AL7977"/>
    </row>
    <row r="7978" spans="3:38" ht="15" customHeight="1" x14ac:dyDescent="0.35">
      <c r="C7978"/>
      <c r="D7978"/>
      <c r="E7978"/>
      <c r="F7978"/>
      <c r="G7978"/>
      <c r="H7978"/>
      <c r="I7978"/>
      <c r="J7978"/>
      <c r="K7978"/>
      <c r="L7978"/>
      <c r="M7978"/>
      <c r="N7978"/>
      <c r="O7978"/>
      <c r="S7978"/>
      <c r="T7978"/>
      <c r="U7978"/>
      <c r="V7978"/>
      <c r="Y7978"/>
      <c r="Z7978"/>
      <c r="AA7978"/>
      <c r="AB7978"/>
      <c r="AC7978"/>
      <c r="AD7978"/>
      <c r="AE7978"/>
      <c r="AF7978"/>
      <c r="AG7978"/>
      <c r="AH7978"/>
      <c r="AI7978"/>
      <c r="AJ7978"/>
      <c r="AK7978"/>
      <c r="AL7978"/>
    </row>
    <row r="7979" spans="3:38" ht="15" customHeight="1" x14ac:dyDescent="0.35">
      <c r="C7979"/>
      <c r="D7979"/>
      <c r="E7979"/>
      <c r="F7979"/>
      <c r="G7979"/>
      <c r="H7979"/>
      <c r="I7979"/>
      <c r="J7979"/>
      <c r="K7979"/>
      <c r="L7979"/>
      <c r="M7979"/>
      <c r="N7979"/>
      <c r="O7979"/>
      <c r="S7979"/>
      <c r="T7979"/>
      <c r="U7979"/>
      <c r="V7979"/>
      <c r="Y7979"/>
      <c r="Z7979"/>
      <c r="AA7979"/>
      <c r="AB7979"/>
      <c r="AC7979"/>
      <c r="AD7979"/>
      <c r="AE7979"/>
      <c r="AF7979"/>
      <c r="AG7979"/>
      <c r="AH7979"/>
      <c r="AI7979"/>
      <c r="AJ7979"/>
      <c r="AK7979"/>
      <c r="AL7979"/>
    </row>
    <row r="7980" spans="3:38" ht="15" customHeight="1" x14ac:dyDescent="0.35">
      <c r="C7980"/>
      <c r="D7980"/>
      <c r="E7980"/>
      <c r="F7980"/>
      <c r="G7980"/>
      <c r="H7980"/>
      <c r="I7980"/>
      <c r="J7980"/>
      <c r="K7980"/>
      <c r="L7980"/>
      <c r="M7980"/>
      <c r="N7980"/>
      <c r="O7980"/>
      <c r="S7980"/>
      <c r="T7980"/>
      <c r="U7980"/>
      <c r="V7980"/>
      <c r="Y7980"/>
      <c r="Z7980"/>
      <c r="AA7980"/>
      <c r="AB7980"/>
      <c r="AC7980"/>
      <c r="AD7980"/>
      <c r="AE7980"/>
      <c r="AF7980"/>
      <c r="AG7980"/>
      <c r="AH7980"/>
      <c r="AI7980"/>
      <c r="AJ7980"/>
      <c r="AK7980"/>
      <c r="AL7980"/>
    </row>
    <row r="7981" spans="3:38" ht="15" customHeight="1" x14ac:dyDescent="0.35">
      <c r="C7981"/>
      <c r="D7981"/>
      <c r="E7981"/>
      <c r="F7981"/>
      <c r="G7981"/>
      <c r="H7981"/>
      <c r="I7981"/>
      <c r="J7981"/>
      <c r="K7981"/>
      <c r="L7981"/>
      <c r="M7981"/>
      <c r="N7981"/>
      <c r="O7981"/>
      <c r="S7981"/>
      <c r="T7981"/>
      <c r="U7981"/>
      <c r="V7981"/>
      <c r="Y7981"/>
      <c r="Z7981"/>
      <c r="AA7981"/>
      <c r="AB7981"/>
      <c r="AC7981"/>
      <c r="AD7981"/>
      <c r="AE7981"/>
      <c r="AF7981"/>
      <c r="AG7981"/>
      <c r="AH7981"/>
      <c r="AI7981"/>
      <c r="AJ7981"/>
      <c r="AK7981"/>
      <c r="AL7981"/>
    </row>
    <row r="7982" spans="3:38" ht="15" customHeight="1" x14ac:dyDescent="0.35">
      <c r="C7982"/>
      <c r="D7982"/>
      <c r="E7982"/>
      <c r="F7982"/>
      <c r="G7982"/>
      <c r="H7982"/>
      <c r="I7982"/>
      <c r="J7982"/>
      <c r="K7982"/>
      <c r="L7982"/>
      <c r="M7982"/>
      <c r="N7982"/>
      <c r="O7982"/>
      <c r="S7982"/>
      <c r="T7982"/>
      <c r="U7982"/>
      <c r="V7982"/>
      <c r="Y7982"/>
      <c r="Z7982"/>
      <c r="AA7982"/>
      <c r="AB7982"/>
      <c r="AC7982"/>
      <c r="AD7982"/>
      <c r="AE7982"/>
      <c r="AF7982"/>
      <c r="AG7982"/>
      <c r="AH7982"/>
      <c r="AI7982"/>
      <c r="AJ7982"/>
      <c r="AK7982"/>
      <c r="AL7982"/>
    </row>
    <row r="7983" spans="3:38" ht="15" customHeight="1" x14ac:dyDescent="0.35">
      <c r="C7983"/>
      <c r="D7983"/>
      <c r="E7983"/>
      <c r="F7983"/>
      <c r="G7983"/>
      <c r="H7983"/>
      <c r="I7983"/>
      <c r="J7983"/>
      <c r="K7983"/>
      <c r="L7983"/>
      <c r="M7983"/>
      <c r="N7983"/>
      <c r="O7983"/>
      <c r="S7983"/>
      <c r="T7983"/>
      <c r="U7983"/>
      <c r="V7983"/>
      <c r="Y7983"/>
      <c r="Z7983"/>
      <c r="AA7983"/>
      <c r="AB7983"/>
      <c r="AC7983"/>
      <c r="AD7983"/>
      <c r="AE7983"/>
      <c r="AF7983"/>
      <c r="AG7983"/>
      <c r="AH7983"/>
      <c r="AI7983"/>
      <c r="AJ7983"/>
      <c r="AK7983"/>
      <c r="AL7983"/>
    </row>
    <row r="7984" spans="3:38" ht="15" customHeight="1" x14ac:dyDescent="0.35">
      <c r="C7984"/>
      <c r="D7984"/>
      <c r="E7984"/>
      <c r="F7984"/>
      <c r="G7984"/>
      <c r="H7984"/>
      <c r="I7984"/>
      <c r="J7984"/>
      <c r="K7984"/>
      <c r="L7984"/>
      <c r="M7984"/>
      <c r="N7984"/>
      <c r="O7984"/>
      <c r="S7984"/>
      <c r="T7984"/>
      <c r="U7984"/>
      <c r="V7984"/>
      <c r="Y7984"/>
      <c r="Z7984"/>
      <c r="AA7984"/>
      <c r="AB7984"/>
      <c r="AC7984"/>
      <c r="AD7984"/>
      <c r="AE7984"/>
      <c r="AF7984"/>
      <c r="AG7984"/>
      <c r="AH7984"/>
      <c r="AI7984"/>
      <c r="AJ7984"/>
      <c r="AK7984"/>
      <c r="AL7984"/>
    </row>
    <row r="7985" spans="3:38" ht="15" customHeight="1" x14ac:dyDescent="0.35">
      <c r="C7985"/>
      <c r="D7985"/>
      <c r="E7985"/>
      <c r="F7985"/>
      <c r="G7985"/>
      <c r="H7985"/>
      <c r="I7985"/>
      <c r="J7985"/>
      <c r="K7985"/>
      <c r="L7985"/>
      <c r="M7985"/>
      <c r="N7985"/>
      <c r="O7985"/>
      <c r="S7985"/>
      <c r="T7985"/>
      <c r="U7985"/>
      <c r="V7985"/>
      <c r="Y7985"/>
      <c r="Z7985"/>
      <c r="AA7985"/>
      <c r="AB7985"/>
      <c r="AC7985"/>
      <c r="AD7985"/>
      <c r="AE7985"/>
      <c r="AF7985"/>
      <c r="AG7985"/>
      <c r="AH7985"/>
      <c r="AI7985"/>
      <c r="AJ7985"/>
      <c r="AK7985"/>
      <c r="AL7985"/>
    </row>
    <row r="7986" spans="3:38" ht="15" customHeight="1" x14ac:dyDescent="0.35">
      <c r="C7986"/>
      <c r="D7986"/>
      <c r="E7986"/>
      <c r="F7986"/>
      <c r="G7986"/>
      <c r="H7986"/>
      <c r="I7986"/>
      <c r="J7986"/>
      <c r="K7986"/>
      <c r="L7986"/>
      <c r="M7986"/>
      <c r="N7986"/>
      <c r="O7986"/>
      <c r="S7986"/>
      <c r="T7986"/>
      <c r="U7986"/>
      <c r="V7986"/>
      <c r="Y7986"/>
      <c r="Z7986"/>
      <c r="AA7986"/>
      <c r="AB7986"/>
      <c r="AC7986"/>
      <c r="AD7986"/>
      <c r="AE7986"/>
      <c r="AF7986"/>
      <c r="AG7986"/>
      <c r="AH7986"/>
      <c r="AI7986"/>
      <c r="AJ7986"/>
      <c r="AK7986"/>
      <c r="AL7986"/>
    </row>
    <row r="7987" spans="3:38" ht="15" customHeight="1" x14ac:dyDescent="0.35">
      <c r="C7987"/>
      <c r="D7987"/>
      <c r="E7987"/>
      <c r="F7987"/>
      <c r="G7987"/>
      <c r="H7987"/>
      <c r="I7987"/>
      <c r="J7987"/>
      <c r="K7987"/>
      <c r="L7987"/>
      <c r="M7987"/>
      <c r="N7987"/>
      <c r="O7987"/>
      <c r="S7987"/>
      <c r="T7987"/>
      <c r="U7987"/>
      <c r="V7987"/>
      <c r="Y7987"/>
      <c r="Z7987"/>
      <c r="AA7987"/>
      <c r="AB7987"/>
      <c r="AC7987"/>
      <c r="AD7987"/>
      <c r="AE7987"/>
      <c r="AF7987"/>
      <c r="AG7987"/>
      <c r="AH7987"/>
      <c r="AI7987"/>
      <c r="AJ7987"/>
      <c r="AK7987"/>
      <c r="AL7987"/>
    </row>
    <row r="7988" spans="3:38" ht="15" customHeight="1" x14ac:dyDescent="0.35">
      <c r="C7988"/>
      <c r="D7988"/>
      <c r="E7988"/>
      <c r="F7988"/>
      <c r="G7988"/>
      <c r="H7988"/>
      <c r="I7988"/>
      <c r="J7988"/>
      <c r="K7988"/>
      <c r="L7988"/>
      <c r="M7988"/>
      <c r="N7988"/>
      <c r="O7988"/>
      <c r="S7988"/>
      <c r="T7988"/>
      <c r="U7988"/>
      <c r="V7988"/>
      <c r="Y7988"/>
      <c r="Z7988"/>
      <c r="AA7988"/>
      <c r="AB7988"/>
      <c r="AC7988"/>
      <c r="AD7988"/>
      <c r="AE7988"/>
      <c r="AF7988"/>
      <c r="AG7988"/>
      <c r="AH7988"/>
      <c r="AI7988"/>
      <c r="AJ7988"/>
      <c r="AK7988"/>
      <c r="AL7988"/>
    </row>
    <row r="7989" spans="3:38" ht="15" customHeight="1" x14ac:dyDescent="0.35">
      <c r="C7989"/>
      <c r="D7989"/>
      <c r="E7989"/>
      <c r="F7989"/>
      <c r="G7989"/>
      <c r="H7989"/>
      <c r="I7989"/>
      <c r="J7989"/>
      <c r="K7989"/>
      <c r="L7989"/>
      <c r="M7989"/>
      <c r="N7989"/>
      <c r="O7989"/>
      <c r="S7989"/>
      <c r="T7989"/>
      <c r="U7989"/>
      <c r="V7989"/>
      <c r="Y7989"/>
      <c r="Z7989"/>
      <c r="AA7989"/>
      <c r="AB7989"/>
      <c r="AC7989"/>
      <c r="AD7989"/>
      <c r="AE7989"/>
      <c r="AF7989"/>
      <c r="AG7989"/>
      <c r="AH7989"/>
      <c r="AI7989"/>
      <c r="AJ7989"/>
      <c r="AK7989"/>
      <c r="AL7989"/>
    </row>
    <row r="7990" spans="3:38" ht="15" customHeight="1" x14ac:dyDescent="0.35">
      <c r="C7990"/>
      <c r="D7990"/>
      <c r="E7990"/>
      <c r="F7990"/>
      <c r="G7990"/>
      <c r="H7990"/>
      <c r="I7990"/>
      <c r="J7990"/>
      <c r="K7990"/>
      <c r="L7990"/>
      <c r="M7990"/>
      <c r="N7990"/>
      <c r="O7990"/>
      <c r="S7990"/>
      <c r="T7990"/>
      <c r="U7990"/>
      <c r="V7990"/>
      <c r="Y7990"/>
      <c r="Z7990"/>
      <c r="AA7990"/>
      <c r="AB7990"/>
      <c r="AC7990"/>
      <c r="AD7990"/>
      <c r="AE7990"/>
      <c r="AF7990"/>
      <c r="AG7990"/>
      <c r="AH7990"/>
      <c r="AI7990"/>
      <c r="AJ7990"/>
      <c r="AK7990"/>
      <c r="AL7990"/>
    </row>
    <row r="7991" spans="3:38" ht="15" customHeight="1" x14ac:dyDescent="0.35">
      <c r="C7991"/>
      <c r="D7991"/>
      <c r="E7991"/>
      <c r="F7991"/>
      <c r="G7991"/>
      <c r="H7991"/>
      <c r="I7991"/>
      <c r="J7991"/>
      <c r="K7991"/>
      <c r="L7991"/>
      <c r="M7991"/>
      <c r="N7991"/>
      <c r="O7991"/>
      <c r="S7991"/>
      <c r="T7991"/>
      <c r="U7991"/>
      <c r="V7991"/>
      <c r="Y7991"/>
      <c r="Z7991"/>
      <c r="AA7991"/>
      <c r="AB7991"/>
      <c r="AC7991"/>
      <c r="AD7991"/>
      <c r="AE7991"/>
      <c r="AF7991"/>
      <c r="AG7991"/>
      <c r="AH7991"/>
      <c r="AI7991"/>
      <c r="AJ7991"/>
      <c r="AK7991"/>
      <c r="AL7991"/>
    </row>
    <row r="7992" spans="3:38" ht="15" customHeight="1" x14ac:dyDescent="0.35">
      <c r="C7992"/>
      <c r="D7992"/>
      <c r="E7992"/>
      <c r="F7992"/>
      <c r="G7992"/>
      <c r="H7992"/>
      <c r="I7992"/>
      <c r="J7992"/>
      <c r="K7992"/>
      <c r="L7992"/>
      <c r="M7992"/>
      <c r="N7992"/>
      <c r="O7992"/>
      <c r="S7992"/>
      <c r="T7992"/>
      <c r="U7992"/>
      <c r="V7992"/>
      <c r="Y7992"/>
      <c r="Z7992"/>
      <c r="AA7992"/>
      <c r="AB7992"/>
      <c r="AC7992"/>
      <c r="AD7992"/>
      <c r="AE7992"/>
      <c r="AF7992"/>
      <c r="AG7992"/>
      <c r="AH7992"/>
      <c r="AI7992"/>
      <c r="AJ7992"/>
      <c r="AK7992"/>
      <c r="AL7992"/>
    </row>
    <row r="7993" spans="3:38" ht="15" customHeight="1" x14ac:dyDescent="0.35">
      <c r="C7993"/>
      <c r="D7993"/>
      <c r="E7993"/>
      <c r="F7993"/>
      <c r="G7993"/>
      <c r="H7993"/>
      <c r="I7993"/>
      <c r="J7993"/>
      <c r="K7993"/>
      <c r="L7993"/>
      <c r="M7993"/>
      <c r="N7993"/>
      <c r="O7993"/>
      <c r="S7993"/>
      <c r="T7993"/>
      <c r="U7993"/>
      <c r="V7993"/>
      <c r="Y7993"/>
      <c r="Z7993"/>
      <c r="AA7993"/>
      <c r="AB7993"/>
      <c r="AC7993"/>
      <c r="AD7993"/>
      <c r="AE7993"/>
      <c r="AF7993"/>
      <c r="AG7993"/>
      <c r="AH7993"/>
      <c r="AI7993"/>
      <c r="AJ7993"/>
      <c r="AK7993"/>
      <c r="AL7993"/>
    </row>
    <row r="7994" spans="3:38" ht="15" customHeight="1" x14ac:dyDescent="0.35">
      <c r="C7994"/>
      <c r="D7994"/>
      <c r="E7994"/>
      <c r="F7994"/>
      <c r="G7994"/>
      <c r="H7994"/>
      <c r="I7994"/>
      <c r="J7994"/>
      <c r="K7994"/>
      <c r="L7994"/>
      <c r="M7994"/>
      <c r="N7994"/>
      <c r="O7994"/>
      <c r="S7994"/>
      <c r="T7994"/>
      <c r="U7994"/>
      <c r="V7994"/>
      <c r="Y7994"/>
      <c r="Z7994"/>
      <c r="AA7994"/>
      <c r="AB7994"/>
      <c r="AC7994"/>
      <c r="AD7994"/>
      <c r="AE7994"/>
      <c r="AF7994"/>
      <c r="AG7994"/>
      <c r="AH7994"/>
      <c r="AI7994"/>
      <c r="AJ7994"/>
      <c r="AK7994"/>
      <c r="AL7994"/>
    </row>
    <row r="7995" spans="3:38" ht="15" customHeight="1" x14ac:dyDescent="0.35">
      <c r="C7995"/>
      <c r="D7995"/>
      <c r="E7995"/>
      <c r="F7995"/>
      <c r="G7995"/>
      <c r="H7995"/>
      <c r="I7995"/>
      <c r="J7995"/>
      <c r="K7995"/>
      <c r="L7995"/>
      <c r="M7995"/>
      <c r="N7995"/>
      <c r="O7995"/>
      <c r="S7995"/>
      <c r="T7995"/>
      <c r="U7995"/>
      <c r="V7995"/>
      <c r="Y7995"/>
      <c r="Z7995"/>
      <c r="AA7995"/>
      <c r="AB7995"/>
      <c r="AC7995"/>
      <c r="AD7995"/>
      <c r="AE7995"/>
      <c r="AF7995"/>
      <c r="AG7995"/>
      <c r="AH7995"/>
      <c r="AI7995"/>
      <c r="AJ7995"/>
      <c r="AK7995"/>
      <c r="AL7995"/>
    </row>
    <row r="7996" spans="3:38" ht="15" customHeight="1" x14ac:dyDescent="0.35">
      <c r="C7996"/>
      <c r="D7996"/>
      <c r="E7996"/>
      <c r="F7996"/>
      <c r="G7996"/>
      <c r="H7996"/>
      <c r="I7996"/>
      <c r="J7996"/>
      <c r="K7996"/>
      <c r="L7996"/>
      <c r="M7996"/>
      <c r="N7996"/>
      <c r="O7996"/>
      <c r="S7996"/>
      <c r="T7996"/>
      <c r="U7996"/>
      <c r="V7996"/>
      <c r="Y7996"/>
      <c r="Z7996"/>
      <c r="AA7996"/>
      <c r="AB7996"/>
      <c r="AC7996"/>
      <c r="AD7996"/>
      <c r="AE7996"/>
      <c r="AF7996"/>
      <c r="AG7996"/>
      <c r="AH7996"/>
      <c r="AI7996"/>
      <c r="AJ7996"/>
      <c r="AK7996"/>
      <c r="AL7996"/>
    </row>
    <row r="7997" spans="3:38" ht="15" customHeight="1" x14ac:dyDescent="0.35">
      <c r="C7997"/>
      <c r="D7997"/>
      <c r="E7997"/>
      <c r="F7997"/>
      <c r="G7997"/>
      <c r="H7997"/>
      <c r="I7997"/>
      <c r="J7997"/>
      <c r="K7997"/>
      <c r="L7997"/>
      <c r="M7997"/>
      <c r="N7997"/>
      <c r="O7997"/>
      <c r="S7997"/>
      <c r="T7997"/>
      <c r="U7997"/>
      <c r="V7997"/>
      <c r="Y7997"/>
      <c r="Z7997"/>
      <c r="AA7997"/>
      <c r="AB7997"/>
      <c r="AC7997"/>
      <c r="AD7997"/>
      <c r="AE7997"/>
      <c r="AF7997"/>
      <c r="AG7997"/>
      <c r="AH7997"/>
      <c r="AI7997"/>
      <c r="AJ7997"/>
      <c r="AK7997"/>
      <c r="AL7997"/>
    </row>
    <row r="7998" spans="3:38" ht="15" customHeight="1" x14ac:dyDescent="0.35">
      <c r="C7998"/>
      <c r="D7998"/>
      <c r="E7998"/>
      <c r="F7998"/>
      <c r="G7998"/>
      <c r="H7998"/>
      <c r="I7998"/>
      <c r="J7998"/>
      <c r="K7998"/>
      <c r="L7998"/>
      <c r="M7998"/>
      <c r="N7998"/>
      <c r="O7998"/>
      <c r="S7998"/>
      <c r="T7998"/>
      <c r="U7998"/>
      <c r="V7998"/>
      <c r="Y7998"/>
      <c r="Z7998"/>
      <c r="AA7998"/>
      <c r="AB7998"/>
      <c r="AC7998"/>
      <c r="AD7998"/>
      <c r="AE7998"/>
      <c r="AF7998"/>
      <c r="AG7998"/>
      <c r="AH7998"/>
      <c r="AI7998"/>
      <c r="AJ7998"/>
      <c r="AK7998"/>
      <c r="AL7998"/>
    </row>
    <row r="7999" spans="3:38" ht="15" customHeight="1" x14ac:dyDescent="0.35">
      <c r="C7999"/>
      <c r="D7999"/>
      <c r="E7999"/>
      <c r="F7999"/>
      <c r="G7999"/>
      <c r="H7999"/>
      <c r="I7999"/>
      <c r="J7999"/>
      <c r="K7999"/>
      <c r="L7999"/>
      <c r="M7999"/>
      <c r="N7999"/>
      <c r="O7999"/>
      <c r="S7999"/>
      <c r="T7999"/>
      <c r="U7999"/>
      <c r="V7999"/>
      <c r="Y7999"/>
      <c r="Z7999"/>
      <c r="AA7999"/>
      <c r="AB7999"/>
      <c r="AC7999"/>
      <c r="AD7999"/>
      <c r="AE7999"/>
      <c r="AF7999"/>
      <c r="AG7999"/>
      <c r="AH7999"/>
      <c r="AI7999"/>
      <c r="AJ7999"/>
      <c r="AK7999"/>
      <c r="AL7999"/>
    </row>
    <row r="8000" spans="3:38" ht="15" customHeight="1" x14ac:dyDescent="0.35">
      <c r="C8000"/>
      <c r="D8000"/>
      <c r="E8000"/>
      <c r="F8000"/>
      <c r="G8000"/>
      <c r="H8000"/>
      <c r="I8000"/>
      <c r="J8000"/>
      <c r="K8000"/>
      <c r="L8000"/>
      <c r="M8000"/>
      <c r="N8000"/>
      <c r="O8000"/>
      <c r="S8000"/>
      <c r="T8000"/>
      <c r="U8000"/>
      <c r="V8000"/>
      <c r="Y8000"/>
      <c r="Z8000"/>
      <c r="AA8000"/>
      <c r="AB8000"/>
      <c r="AC8000"/>
      <c r="AD8000"/>
      <c r="AE8000"/>
      <c r="AF8000"/>
      <c r="AG8000"/>
      <c r="AH8000"/>
      <c r="AI8000"/>
      <c r="AJ8000"/>
      <c r="AK8000"/>
      <c r="AL8000"/>
    </row>
    <row r="8001" spans="3:38" ht="15" customHeight="1" x14ac:dyDescent="0.35">
      <c r="C8001"/>
      <c r="D8001"/>
      <c r="E8001"/>
      <c r="F8001"/>
      <c r="G8001"/>
      <c r="H8001"/>
      <c r="I8001"/>
      <c r="J8001"/>
      <c r="K8001"/>
      <c r="L8001"/>
      <c r="M8001"/>
      <c r="N8001"/>
      <c r="O8001"/>
      <c r="S8001"/>
      <c r="T8001"/>
      <c r="U8001"/>
      <c r="V8001"/>
      <c r="Y8001"/>
      <c r="Z8001"/>
      <c r="AA8001"/>
      <c r="AB8001"/>
      <c r="AC8001"/>
      <c r="AD8001"/>
      <c r="AE8001"/>
      <c r="AF8001"/>
      <c r="AG8001"/>
      <c r="AH8001"/>
      <c r="AI8001"/>
      <c r="AJ8001"/>
      <c r="AK8001"/>
      <c r="AL8001"/>
    </row>
    <row r="8002" spans="3:38" ht="15" customHeight="1" x14ac:dyDescent="0.35">
      <c r="C8002"/>
      <c r="D8002"/>
      <c r="E8002"/>
      <c r="F8002"/>
      <c r="G8002"/>
      <c r="H8002"/>
      <c r="I8002"/>
      <c r="J8002"/>
      <c r="K8002"/>
      <c r="L8002"/>
      <c r="M8002"/>
      <c r="N8002"/>
      <c r="O8002"/>
      <c r="S8002"/>
      <c r="T8002"/>
      <c r="U8002"/>
      <c r="V8002"/>
      <c r="Y8002"/>
      <c r="Z8002"/>
      <c r="AA8002"/>
      <c r="AB8002"/>
      <c r="AC8002"/>
      <c r="AD8002"/>
      <c r="AE8002"/>
      <c r="AF8002"/>
      <c r="AG8002"/>
      <c r="AH8002"/>
      <c r="AI8002"/>
      <c r="AJ8002"/>
      <c r="AK8002"/>
      <c r="AL8002"/>
    </row>
    <row r="8003" spans="3:38" ht="15" customHeight="1" x14ac:dyDescent="0.35">
      <c r="C8003"/>
      <c r="D8003"/>
      <c r="E8003"/>
      <c r="F8003"/>
      <c r="G8003"/>
      <c r="H8003"/>
      <c r="I8003"/>
      <c r="J8003"/>
      <c r="K8003"/>
      <c r="L8003"/>
      <c r="M8003"/>
      <c r="N8003"/>
      <c r="O8003"/>
      <c r="S8003"/>
      <c r="T8003"/>
      <c r="U8003"/>
      <c r="V8003"/>
      <c r="Y8003"/>
      <c r="Z8003"/>
      <c r="AA8003"/>
      <c r="AB8003"/>
      <c r="AC8003"/>
      <c r="AD8003"/>
      <c r="AE8003"/>
      <c r="AF8003"/>
      <c r="AG8003"/>
      <c r="AH8003"/>
      <c r="AI8003"/>
      <c r="AJ8003"/>
      <c r="AK8003"/>
      <c r="AL8003"/>
    </row>
    <row r="8004" spans="3:38" ht="15" customHeight="1" x14ac:dyDescent="0.35">
      <c r="C8004"/>
      <c r="D8004"/>
      <c r="E8004"/>
      <c r="F8004"/>
      <c r="G8004"/>
      <c r="H8004"/>
      <c r="I8004"/>
      <c r="J8004"/>
      <c r="K8004"/>
      <c r="L8004"/>
      <c r="M8004"/>
      <c r="N8004"/>
      <c r="O8004"/>
      <c r="S8004"/>
      <c r="T8004"/>
      <c r="U8004"/>
      <c r="V8004"/>
      <c r="Y8004"/>
      <c r="Z8004"/>
      <c r="AA8004"/>
      <c r="AB8004"/>
      <c r="AC8004"/>
      <c r="AD8004"/>
      <c r="AE8004"/>
      <c r="AF8004"/>
      <c r="AG8004"/>
      <c r="AH8004"/>
      <c r="AI8004"/>
      <c r="AJ8004"/>
      <c r="AK8004"/>
      <c r="AL8004"/>
    </row>
    <row r="8005" spans="3:38" ht="15" customHeight="1" x14ac:dyDescent="0.35">
      <c r="C8005"/>
      <c r="D8005"/>
      <c r="E8005"/>
      <c r="F8005"/>
      <c r="G8005"/>
      <c r="H8005"/>
      <c r="I8005"/>
      <c r="J8005"/>
      <c r="K8005"/>
      <c r="L8005"/>
      <c r="M8005"/>
      <c r="N8005"/>
      <c r="O8005"/>
      <c r="S8005"/>
      <c r="T8005"/>
      <c r="U8005"/>
      <c r="V8005"/>
      <c r="Y8005"/>
      <c r="Z8005"/>
      <c r="AA8005"/>
      <c r="AB8005"/>
      <c r="AC8005"/>
      <c r="AD8005"/>
      <c r="AE8005"/>
      <c r="AF8005"/>
      <c r="AG8005"/>
      <c r="AH8005"/>
      <c r="AI8005"/>
      <c r="AJ8005"/>
      <c r="AK8005"/>
      <c r="AL8005"/>
    </row>
    <row r="8006" spans="3:38" ht="15" customHeight="1" x14ac:dyDescent="0.35">
      <c r="C8006"/>
      <c r="D8006"/>
      <c r="E8006"/>
      <c r="F8006"/>
      <c r="G8006"/>
      <c r="H8006"/>
      <c r="I8006"/>
      <c r="J8006"/>
      <c r="K8006"/>
      <c r="L8006"/>
      <c r="M8006"/>
      <c r="N8006"/>
      <c r="O8006"/>
      <c r="S8006"/>
      <c r="T8006"/>
      <c r="U8006"/>
      <c r="V8006"/>
      <c r="Y8006"/>
      <c r="Z8006"/>
      <c r="AA8006"/>
      <c r="AB8006"/>
      <c r="AC8006"/>
      <c r="AD8006"/>
      <c r="AE8006"/>
      <c r="AF8006"/>
      <c r="AG8006"/>
      <c r="AH8006"/>
      <c r="AI8006"/>
      <c r="AJ8006"/>
      <c r="AK8006"/>
      <c r="AL8006"/>
    </row>
    <row r="8007" spans="3:38" ht="15" customHeight="1" x14ac:dyDescent="0.35">
      <c r="C8007"/>
      <c r="D8007"/>
      <c r="E8007"/>
      <c r="F8007"/>
      <c r="G8007"/>
      <c r="H8007"/>
      <c r="I8007"/>
      <c r="J8007"/>
      <c r="K8007"/>
      <c r="L8007"/>
      <c r="M8007"/>
      <c r="N8007"/>
      <c r="O8007"/>
      <c r="S8007"/>
      <c r="T8007"/>
      <c r="U8007"/>
      <c r="V8007"/>
      <c r="Y8007"/>
      <c r="Z8007"/>
      <c r="AA8007"/>
      <c r="AB8007"/>
      <c r="AC8007"/>
      <c r="AD8007"/>
      <c r="AE8007"/>
      <c r="AF8007"/>
      <c r="AG8007"/>
      <c r="AH8007"/>
      <c r="AI8007"/>
      <c r="AJ8007"/>
      <c r="AK8007"/>
      <c r="AL8007"/>
    </row>
    <row r="8008" spans="3:38" ht="15" customHeight="1" x14ac:dyDescent="0.35">
      <c r="C8008"/>
      <c r="D8008"/>
      <c r="E8008"/>
      <c r="F8008"/>
      <c r="G8008"/>
      <c r="H8008"/>
      <c r="I8008"/>
      <c r="J8008"/>
      <c r="K8008"/>
      <c r="L8008"/>
      <c r="M8008"/>
      <c r="N8008"/>
      <c r="O8008"/>
      <c r="S8008"/>
      <c r="T8008"/>
      <c r="U8008"/>
      <c r="V8008"/>
      <c r="Y8008"/>
      <c r="Z8008"/>
      <c r="AA8008"/>
      <c r="AB8008"/>
      <c r="AC8008"/>
      <c r="AD8008"/>
      <c r="AE8008"/>
      <c r="AF8008"/>
      <c r="AG8008"/>
      <c r="AH8008"/>
      <c r="AI8008"/>
      <c r="AJ8008"/>
      <c r="AK8008"/>
      <c r="AL8008"/>
    </row>
    <row r="8009" spans="3:38" ht="15" customHeight="1" x14ac:dyDescent="0.35">
      <c r="C8009"/>
      <c r="D8009"/>
      <c r="E8009"/>
      <c r="F8009"/>
      <c r="G8009"/>
      <c r="H8009"/>
      <c r="I8009"/>
      <c r="J8009"/>
      <c r="K8009"/>
      <c r="L8009"/>
      <c r="M8009"/>
      <c r="N8009"/>
      <c r="O8009"/>
      <c r="S8009"/>
      <c r="T8009"/>
      <c r="U8009"/>
      <c r="V8009"/>
      <c r="Y8009"/>
      <c r="Z8009"/>
      <c r="AA8009"/>
      <c r="AB8009"/>
      <c r="AC8009"/>
      <c r="AD8009"/>
      <c r="AE8009"/>
      <c r="AF8009"/>
      <c r="AG8009"/>
      <c r="AH8009"/>
      <c r="AI8009"/>
      <c r="AJ8009"/>
      <c r="AK8009"/>
      <c r="AL8009"/>
    </row>
    <row r="8010" spans="3:38" ht="15" customHeight="1" x14ac:dyDescent="0.35">
      <c r="C8010"/>
      <c r="D8010"/>
      <c r="E8010"/>
      <c r="F8010"/>
      <c r="G8010"/>
      <c r="H8010"/>
      <c r="I8010"/>
      <c r="J8010"/>
      <c r="K8010"/>
      <c r="L8010"/>
      <c r="M8010"/>
      <c r="N8010"/>
      <c r="O8010"/>
      <c r="S8010"/>
      <c r="T8010"/>
      <c r="U8010"/>
      <c r="V8010"/>
      <c r="Y8010"/>
      <c r="Z8010"/>
      <c r="AA8010"/>
      <c r="AB8010"/>
      <c r="AC8010"/>
      <c r="AD8010"/>
      <c r="AE8010"/>
      <c r="AF8010"/>
      <c r="AG8010"/>
      <c r="AH8010"/>
      <c r="AI8010"/>
      <c r="AJ8010"/>
      <c r="AK8010"/>
      <c r="AL8010"/>
    </row>
    <row r="8011" spans="3:38" ht="15" customHeight="1" x14ac:dyDescent="0.35">
      <c r="C8011"/>
      <c r="D8011"/>
      <c r="E8011"/>
      <c r="F8011"/>
      <c r="G8011"/>
      <c r="H8011"/>
      <c r="I8011"/>
      <c r="J8011"/>
      <c r="K8011"/>
      <c r="L8011"/>
      <c r="M8011"/>
      <c r="N8011"/>
      <c r="O8011"/>
      <c r="S8011"/>
      <c r="T8011"/>
      <c r="U8011"/>
      <c r="V8011"/>
      <c r="Y8011"/>
      <c r="Z8011"/>
      <c r="AA8011"/>
      <c r="AB8011"/>
      <c r="AC8011"/>
      <c r="AD8011"/>
      <c r="AE8011"/>
      <c r="AF8011"/>
      <c r="AG8011"/>
      <c r="AH8011"/>
      <c r="AI8011"/>
      <c r="AJ8011"/>
      <c r="AK8011"/>
      <c r="AL8011"/>
    </row>
    <row r="8012" spans="3:38" ht="15" customHeight="1" x14ac:dyDescent="0.35">
      <c r="C8012"/>
      <c r="D8012"/>
      <c r="E8012"/>
      <c r="F8012"/>
      <c r="G8012"/>
      <c r="H8012"/>
      <c r="I8012"/>
      <c r="J8012"/>
      <c r="K8012"/>
      <c r="L8012"/>
      <c r="M8012"/>
      <c r="N8012"/>
      <c r="O8012"/>
      <c r="S8012"/>
      <c r="T8012"/>
      <c r="U8012"/>
      <c r="V8012"/>
      <c r="Y8012"/>
      <c r="Z8012"/>
      <c r="AA8012"/>
      <c r="AB8012"/>
      <c r="AC8012"/>
      <c r="AD8012"/>
      <c r="AE8012"/>
      <c r="AF8012"/>
      <c r="AG8012"/>
      <c r="AH8012"/>
      <c r="AI8012"/>
      <c r="AJ8012"/>
      <c r="AK8012"/>
      <c r="AL8012"/>
    </row>
    <row r="8013" spans="3:38" ht="15" customHeight="1" x14ac:dyDescent="0.35">
      <c r="C8013"/>
      <c r="D8013"/>
      <c r="E8013"/>
      <c r="F8013"/>
      <c r="G8013"/>
      <c r="H8013"/>
      <c r="I8013"/>
      <c r="J8013"/>
      <c r="K8013"/>
      <c r="L8013"/>
      <c r="M8013"/>
      <c r="N8013"/>
      <c r="O8013"/>
      <c r="S8013"/>
      <c r="T8013"/>
      <c r="U8013"/>
      <c r="V8013"/>
      <c r="Y8013"/>
      <c r="Z8013"/>
      <c r="AA8013"/>
      <c r="AB8013"/>
      <c r="AC8013"/>
      <c r="AD8013"/>
      <c r="AE8013"/>
      <c r="AF8013"/>
      <c r="AG8013"/>
      <c r="AH8013"/>
      <c r="AI8013"/>
      <c r="AJ8013"/>
      <c r="AK8013"/>
      <c r="AL8013"/>
    </row>
    <row r="8014" spans="3:38" ht="15" customHeight="1" x14ac:dyDescent="0.35">
      <c r="C8014"/>
      <c r="D8014"/>
      <c r="E8014"/>
      <c r="F8014"/>
      <c r="G8014"/>
      <c r="H8014"/>
      <c r="I8014"/>
      <c r="J8014"/>
      <c r="K8014"/>
      <c r="L8014"/>
      <c r="M8014"/>
      <c r="N8014"/>
      <c r="O8014"/>
      <c r="S8014"/>
      <c r="T8014"/>
      <c r="U8014"/>
      <c r="V8014"/>
      <c r="Y8014"/>
      <c r="Z8014"/>
      <c r="AA8014"/>
      <c r="AB8014"/>
      <c r="AC8014"/>
      <c r="AD8014"/>
      <c r="AE8014"/>
      <c r="AF8014"/>
      <c r="AG8014"/>
      <c r="AH8014"/>
      <c r="AI8014"/>
      <c r="AJ8014"/>
      <c r="AK8014"/>
      <c r="AL8014"/>
    </row>
    <row r="8015" spans="3:38" ht="15" customHeight="1" x14ac:dyDescent="0.35">
      <c r="C8015"/>
      <c r="D8015"/>
      <c r="E8015"/>
      <c r="F8015"/>
      <c r="G8015"/>
      <c r="H8015"/>
      <c r="I8015"/>
      <c r="J8015"/>
      <c r="K8015"/>
      <c r="L8015"/>
      <c r="M8015"/>
      <c r="N8015"/>
      <c r="O8015"/>
      <c r="S8015"/>
      <c r="T8015"/>
      <c r="U8015"/>
      <c r="V8015"/>
      <c r="Y8015"/>
      <c r="Z8015"/>
      <c r="AA8015"/>
      <c r="AB8015"/>
      <c r="AC8015"/>
      <c r="AD8015"/>
      <c r="AE8015"/>
      <c r="AF8015"/>
      <c r="AG8015"/>
      <c r="AH8015"/>
      <c r="AI8015"/>
      <c r="AJ8015"/>
      <c r="AK8015"/>
      <c r="AL8015"/>
    </row>
    <row r="8016" spans="3:38" ht="15" customHeight="1" x14ac:dyDescent="0.35">
      <c r="C8016"/>
      <c r="D8016"/>
      <c r="E8016"/>
      <c r="F8016"/>
      <c r="G8016"/>
      <c r="H8016"/>
      <c r="I8016"/>
      <c r="J8016"/>
      <c r="K8016"/>
      <c r="L8016"/>
      <c r="M8016"/>
      <c r="N8016"/>
      <c r="O8016"/>
      <c r="S8016"/>
      <c r="T8016"/>
      <c r="U8016"/>
      <c r="V8016"/>
      <c r="Y8016"/>
      <c r="Z8016"/>
      <c r="AA8016"/>
      <c r="AB8016"/>
      <c r="AC8016"/>
      <c r="AD8016"/>
      <c r="AE8016"/>
      <c r="AF8016"/>
      <c r="AG8016"/>
      <c r="AH8016"/>
      <c r="AI8016"/>
      <c r="AJ8016"/>
      <c r="AK8016"/>
      <c r="AL8016"/>
    </row>
    <row r="8017" spans="3:38" ht="15" customHeight="1" x14ac:dyDescent="0.35">
      <c r="C8017"/>
      <c r="D8017"/>
      <c r="E8017"/>
      <c r="F8017"/>
      <c r="G8017"/>
      <c r="H8017"/>
      <c r="I8017"/>
      <c r="J8017"/>
      <c r="K8017"/>
      <c r="L8017"/>
      <c r="M8017"/>
      <c r="N8017"/>
      <c r="O8017"/>
      <c r="S8017"/>
      <c r="T8017"/>
      <c r="U8017"/>
      <c r="V8017"/>
      <c r="Y8017"/>
      <c r="Z8017"/>
      <c r="AA8017"/>
      <c r="AB8017"/>
      <c r="AC8017"/>
      <c r="AD8017"/>
      <c r="AE8017"/>
      <c r="AF8017"/>
      <c r="AG8017"/>
      <c r="AH8017"/>
      <c r="AI8017"/>
      <c r="AJ8017"/>
      <c r="AK8017"/>
      <c r="AL8017"/>
    </row>
    <row r="8018" spans="3:38" ht="15" customHeight="1" x14ac:dyDescent="0.35">
      <c r="C8018"/>
      <c r="D8018"/>
      <c r="E8018"/>
      <c r="F8018"/>
      <c r="G8018"/>
      <c r="H8018"/>
      <c r="I8018"/>
      <c r="J8018"/>
      <c r="K8018"/>
      <c r="L8018"/>
      <c r="M8018"/>
      <c r="N8018"/>
      <c r="O8018"/>
      <c r="S8018"/>
      <c r="T8018"/>
      <c r="U8018"/>
      <c r="V8018"/>
      <c r="Y8018"/>
      <c r="Z8018"/>
      <c r="AA8018"/>
      <c r="AB8018"/>
      <c r="AC8018"/>
      <c r="AD8018"/>
      <c r="AE8018"/>
      <c r="AF8018"/>
      <c r="AG8018"/>
      <c r="AH8018"/>
      <c r="AI8018"/>
      <c r="AJ8018"/>
      <c r="AK8018"/>
      <c r="AL8018"/>
    </row>
    <row r="8019" spans="3:38" ht="15" customHeight="1" x14ac:dyDescent="0.35">
      <c r="C8019"/>
      <c r="D8019"/>
      <c r="E8019"/>
      <c r="F8019"/>
      <c r="G8019"/>
      <c r="H8019"/>
      <c r="I8019"/>
      <c r="J8019"/>
      <c r="K8019"/>
      <c r="L8019"/>
      <c r="M8019"/>
      <c r="N8019"/>
      <c r="O8019"/>
      <c r="S8019"/>
      <c r="T8019"/>
      <c r="U8019"/>
      <c r="V8019"/>
      <c r="Y8019"/>
      <c r="Z8019"/>
      <c r="AA8019"/>
      <c r="AB8019"/>
      <c r="AC8019"/>
      <c r="AD8019"/>
      <c r="AE8019"/>
      <c r="AF8019"/>
      <c r="AG8019"/>
      <c r="AH8019"/>
      <c r="AI8019"/>
      <c r="AJ8019"/>
      <c r="AK8019"/>
      <c r="AL8019"/>
    </row>
    <row r="8020" spans="3:38" ht="15" customHeight="1" x14ac:dyDescent="0.35">
      <c r="C8020"/>
      <c r="D8020"/>
      <c r="E8020"/>
      <c r="F8020"/>
      <c r="G8020"/>
      <c r="H8020"/>
      <c r="I8020"/>
      <c r="J8020"/>
      <c r="K8020"/>
      <c r="L8020"/>
      <c r="M8020"/>
      <c r="N8020"/>
      <c r="O8020"/>
      <c r="S8020"/>
      <c r="T8020"/>
      <c r="U8020"/>
      <c r="V8020"/>
      <c r="Y8020"/>
      <c r="Z8020"/>
      <c r="AA8020"/>
      <c r="AB8020"/>
      <c r="AC8020"/>
      <c r="AD8020"/>
      <c r="AE8020"/>
      <c r="AF8020"/>
      <c r="AG8020"/>
      <c r="AH8020"/>
      <c r="AI8020"/>
      <c r="AJ8020"/>
      <c r="AK8020"/>
      <c r="AL8020"/>
    </row>
    <row r="8021" spans="3:38" ht="15" customHeight="1" x14ac:dyDescent="0.35">
      <c r="C8021"/>
      <c r="D8021"/>
      <c r="E8021"/>
      <c r="F8021"/>
      <c r="G8021"/>
      <c r="H8021"/>
      <c r="I8021"/>
      <c r="J8021"/>
      <c r="K8021"/>
      <c r="L8021"/>
      <c r="M8021"/>
      <c r="N8021"/>
      <c r="O8021"/>
      <c r="S8021"/>
      <c r="T8021"/>
      <c r="U8021"/>
      <c r="V8021"/>
      <c r="Y8021"/>
      <c r="Z8021"/>
      <c r="AA8021"/>
      <c r="AB8021"/>
      <c r="AC8021"/>
      <c r="AD8021"/>
      <c r="AE8021"/>
      <c r="AF8021"/>
      <c r="AG8021"/>
      <c r="AH8021"/>
      <c r="AI8021"/>
      <c r="AJ8021"/>
      <c r="AK8021"/>
      <c r="AL8021"/>
    </row>
    <row r="8022" spans="3:38" ht="15" customHeight="1" x14ac:dyDescent="0.35">
      <c r="C8022"/>
      <c r="D8022"/>
      <c r="E8022"/>
      <c r="F8022"/>
      <c r="G8022"/>
      <c r="H8022"/>
      <c r="I8022"/>
      <c r="J8022"/>
      <c r="K8022"/>
      <c r="L8022"/>
      <c r="M8022"/>
      <c r="N8022"/>
      <c r="O8022"/>
      <c r="S8022"/>
      <c r="T8022"/>
      <c r="U8022"/>
      <c r="V8022"/>
      <c r="Y8022"/>
      <c r="Z8022"/>
      <c r="AA8022"/>
      <c r="AB8022"/>
      <c r="AC8022"/>
      <c r="AD8022"/>
      <c r="AE8022"/>
      <c r="AF8022"/>
      <c r="AG8022"/>
      <c r="AH8022"/>
      <c r="AI8022"/>
      <c r="AJ8022"/>
      <c r="AK8022"/>
      <c r="AL8022"/>
    </row>
    <row r="8023" spans="3:38" ht="15" customHeight="1" x14ac:dyDescent="0.35">
      <c r="C8023"/>
      <c r="D8023"/>
      <c r="E8023"/>
      <c r="F8023"/>
      <c r="G8023"/>
      <c r="H8023"/>
      <c r="I8023"/>
      <c r="J8023"/>
      <c r="K8023"/>
      <c r="L8023"/>
      <c r="M8023"/>
      <c r="N8023"/>
      <c r="O8023"/>
      <c r="S8023"/>
      <c r="T8023"/>
      <c r="U8023"/>
      <c r="V8023"/>
      <c r="Y8023"/>
      <c r="Z8023"/>
      <c r="AA8023"/>
      <c r="AB8023"/>
      <c r="AC8023"/>
      <c r="AD8023"/>
      <c r="AE8023"/>
      <c r="AF8023"/>
      <c r="AG8023"/>
      <c r="AH8023"/>
      <c r="AI8023"/>
      <c r="AJ8023"/>
      <c r="AK8023"/>
      <c r="AL8023"/>
    </row>
    <row r="8024" spans="3:38" ht="15" customHeight="1" x14ac:dyDescent="0.35">
      <c r="C8024"/>
      <c r="D8024"/>
      <c r="E8024"/>
      <c r="F8024"/>
      <c r="G8024"/>
      <c r="H8024"/>
      <c r="I8024"/>
      <c r="J8024"/>
      <c r="K8024"/>
      <c r="L8024"/>
      <c r="M8024"/>
      <c r="N8024"/>
      <c r="O8024"/>
      <c r="S8024"/>
      <c r="T8024"/>
      <c r="U8024"/>
      <c r="V8024"/>
      <c r="Y8024"/>
      <c r="Z8024"/>
      <c r="AA8024"/>
      <c r="AB8024"/>
      <c r="AC8024"/>
      <c r="AD8024"/>
      <c r="AE8024"/>
      <c r="AF8024"/>
      <c r="AG8024"/>
      <c r="AH8024"/>
      <c r="AI8024"/>
      <c r="AJ8024"/>
      <c r="AK8024"/>
      <c r="AL8024"/>
    </row>
    <row r="8025" spans="3:38" ht="15" customHeight="1" x14ac:dyDescent="0.35">
      <c r="C8025"/>
      <c r="D8025"/>
      <c r="E8025"/>
      <c r="F8025"/>
      <c r="G8025"/>
      <c r="H8025"/>
      <c r="I8025"/>
      <c r="J8025"/>
      <c r="K8025"/>
      <c r="L8025"/>
      <c r="M8025"/>
      <c r="N8025"/>
      <c r="O8025"/>
      <c r="S8025"/>
      <c r="T8025"/>
      <c r="U8025"/>
      <c r="V8025"/>
      <c r="Y8025"/>
      <c r="Z8025"/>
      <c r="AA8025"/>
      <c r="AB8025"/>
      <c r="AC8025"/>
      <c r="AD8025"/>
      <c r="AE8025"/>
      <c r="AF8025"/>
      <c r="AG8025"/>
      <c r="AH8025"/>
      <c r="AI8025"/>
      <c r="AJ8025"/>
      <c r="AK8025"/>
      <c r="AL8025"/>
    </row>
    <row r="8026" spans="3:38" ht="15" customHeight="1" x14ac:dyDescent="0.35">
      <c r="C8026"/>
      <c r="D8026"/>
      <c r="E8026"/>
      <c r="F8026"/>
      <c r="G8026"/>
      <c r="H8026"/>
      <c r="I8026"/>
      <c r="J8026"/>
      <c r="K8026"/>
      <c r="L8026"/>
      <c r="M8026"/>
      <c r="N8026"/>
      <c r="O8026"/>
      <c r="S8026"/>
      <c r="T8026"/>
      <c r="U8026"/>
      <c r="V8026"/>
      <c r="Y8026"/>
      <c r="Z8026"/>
      <c r="AA8026"/>
      <c r="AB8026"/>
      <c r="AC8026"/>
      <c r="AD8026"/>
      <c r="AE8026"/>
      <c r="AF8026"/>
      <c r="AG8026"/>
      <c r="AH8026"/>
      <c r="AI8026"/>
      <c r="AJ8026"/>
      <c r="AK8026"/>
      <c r="AL8026"/>
    </row>
    <row r="8027" spans="3:38" ht="15" customHeight="1" x14ac:dyDescent="0.35">
      <c r="C8027"/>
      <c r="D8027"/>
      <c r="E8027"/>
      <c r="F8027"/>
      <c r="G8027"/>
      <c r="H8027"/>
      <c r="I8027"/>
      <c r="J8027"/>
      <c r="K8027"/>
      <c r="L8027"/>
      <c r="M8027"/>
      <c r="N8027"/>
      <c r="O8027"/>
      <c r="S8027"/>
      <c r="T8027"/>
      <c r="U8027"/>
      <c r="V8027"/>
      <c r="Y8027"/>
      <c r="Z8027"/>
      <c r="AA8027"/>
      <c r="AB8027"/>
      <c r="AC8027"/>
      <c r="AD8027"/>
      <c r="AE8027"/>
      <c r="AF8027"/>
      <c r="AG8027"/>
      <c r="AH8027"/>
      <c r="AI8027"/>
      <c r="AJ8027"/>
      <c r="AK8027"/>
      <c r="AL8027"/>
    </row>
    <row r="8028" spans="3:38" ht="15" customHeight="1" x14ac:dyDescent="0.35">
      <c r="C8028"/>
      <c r="D8028"/>
      <c r="E8028"/>
      <c r="F8028"/>
      <c r="G8028"/>
      <c r="H8028"/>
      <c r="I8028"/>
      <c r="J8028"/>
      <c r="K8028"/>
      <c r="L8028"/>
      <c r="M8028"/>
      <c r="N8028"/>
      <c r="O8028"/>
      <c r="S8028"/>
      <c r="T8028"/>
      <c r="U8028"/>
      <c r="V8028"/>
      <c r="Y8028"/>
      <c r="Z8028"/>
      <c r="AA8028"/>
      <c r="AB8028"/>
      <c r="AC8028"/>
      <c r="AD8028"/>
      <c r="AE8028"/>
      <c r="AF8028"/>
      <c r="AG8028"/>
      <c r="AH8028"/>
      <c r="AI8028"/>
      <c r="AJ8028"/>
      <c r="AK8028"/>
      <c r="AL8028"/>
    </row>
    <row r="8029" spans="3:38" ht="15" customHeight="1" x14ac:dyDescent="0.35">
      <c r="C8029"/>
      <c r="D8029"/>
      <c r="E8029"/>
      <c r="F8029"/>
      <c r="G8029"/>
      <c r="H8029"/>
      <c r="I8029"/>
      <c r="J8029"/>
      <c r="K8029"/>
      <c r="L8029"/>
      <c r="M8029"/>
      <c r="N8029"/>
      <c r="O8029"/>
      <c r="S8029"/>
      <c r="T8029"/>
      <c r="U8029"/>
      <c r="V8029"/>
      <c r="Y8029"/>
      <c r="Z8029"/>
      <c r="AA8029"/>
      <c r="AB8029"/>
      <c r="AC8029"/>
      <c r="AD8029"/>
      <c r="AE8029"/>
      <c r="AF8029"/>
      <c r="AG8029"/>
      <c r="AH8029"/>
      <c r="AI8029"/>
      <c r="AJ8029"/>
      <c r="AK8029"/>
      <c r="AL8029"/>
    </row>
    <row r="8030" spans="3:38" ht="15" customHeight="1" x14ac:dyDescent="0.35">
      <c r="C8030"/>
      <c r="D8030"/>
      <c r="E8030"/>
      <c r="F8030"/>
      <c r="G8030"/>
      <c r="H8030"/>
      <c r="I8030"/>
      <c r="J8030"/>
      <c r="K8030"/>
      <c r="L8030"/>
      <c r="M8030"/>
      <c r="N8030"/>
      <c r="O8030"/>
      <c r="S8030"/>
      <c r="T8030"/>
      <c r="U8030"/>
      <c r="V8030"/>
      <c r="Y8030"/>
      <c r="Z8030"/>
      <c r="AA8030"/>
      <c r="AB8030"/>
      <c r="AC8030"/>
      <c r="AD8030"/>
      <c r="AE8030"/>
      <c r="AF8030"/>
      <c r="AG8030"/>
      <c r="AH8030"/>
      <c r="AI8030"/>
      <c r="AJ8030"/>
      <c r="AK8030"/>
      <c r="AL8030"/>
    </row>
    <row r="8031" spans="3:38" ht="15" customHeight="1" x14ac:dyDescent="0.35">
      <c r="C8031"/>
      <c r="D8031"/>
      <c r="E8031"/>
      <c r="F8031"/>
      <c r="G8031"/>
      <c r="H8031"/>
      <c r="I8031"/>
      <c r="J8031"/>
      <c r="K8031"/>
      <c r="L8031"/>
      <c r="M8031"/>
      <c r="N8031"/>
      <c r="O8031"/>
      <c r="S8031"/>
      <c r="T8031"/>
      <c r="U8031"/>
      <c r="V8031"/>
      <c r="Y8031"/>
      <c r="Z8031"/>
      <c r="AA8031"/>
      <c r="AB8031"/>
      <c r="AC8031"/>
      <c r="AD8031"/>
      <c r="AE8031"/>
      <c r="AF8031"/>
      <c r="AG8031"/>
      <c r="AH8031"/>
      <c r="AI8031"/>
      <c r="AJ8031"/>
      <c r="AK8031"/>
      <c r="AL8031"/>
    </row>
    <row r="8032" spans="3:38" ht="15" customHeight="1" x14ac:dyDescent="0.35">
      <c r="C8032"/>
      <c r="D8032"/>
      <c r="E8032"/>
      <c r="F8032"/>
      <c r="G8032"/>
      <c r="H8032"/>
      <c r="I8032"/>
      <c r="J8032"/>
      <c r="K8032"/>
      <c r="L8032"/>
      <c r="M8032"/>
      <c r="N8032"/>
      <c r="O8032"/>
      <c r="S8032"/>
      <c r="T8032"/>
      <c r="U8032"/>
      <c r="V8032"/>
      <c r="Y8032"/>
      <c r="Z8032"/>
      <c r="AA8032"/>
      <c r="AB8032"/>
      <c r="AC8032"/>
      <c r="AD8032"/>
      <c r="AE8032"/>
      <c r="AF8032"/>
      <c r="AG8032"/>
      <c r="AH8032"/>
      <c r="AI8032"/>
      <c r="AJ8032"/>
      <c r="AK8032"/>
      <c r="AL8032"/>
    </row>
    <row r="8033" spans="3:38" ht="15" customHeight="1" x14ac:dyDescent="0.35">
      <c r="C8033"/>
      <c r="D8033"/>
      <c r="E8033"/>
      <c r="F8033"/>
      <c r="G8033"/>
      <c r="H8033"/>
      <c r="I8033"/>
      <c r="J8033"/>
      <c r="K8033"/>
      <c r="L8033"/>
      <c r="M8033"/>
      <c r="N8033"/>
      <c r="O8033"/>
      <c r="S8033"/>
      <c r="T8033"/>
      <c r="U8033"/>
      <c r="V8033"/>
      <c r="Y8033"/>
      <c r="Z8033"/>
      <c r="AA8033"/>
      <c r="AB8033"/>
      <c r="AC8033"/>
      <c r="AD8033"/>
      <c r="AE8033"/>
      <c r="AF8033"/>
      <c r="AG8033"/>
      <c r="AH8033"/>
      <c r="AI8033"/>
      <c r="AJ8033"/>
      <c r="AK8033"/>
      <c r="AL8033"/>
    </row>
    <row r="8034" spans="3:38" ht="15" customHeight="1" x14ac:dyDescent="0.35">
      <c r="C8034"/>
      <c r="D8034"/>
      <c r="E8034"/>
      <c r="F8034"/>
      <c r="G8034"/>
      <c r="H8034"/>
      <c r="I8034"/>
      <c r="J8034"/>
      <c r="K8034"/>
      <c r="L8034"/>
      <c r="M8034"/>
      <c r="N8034"/>
      <c r="O8034"/>
      <c r="S8034"/>
      <c r="T8034"/>
      <c r="U8034"/>
      <c r="V8034"/>
      <c r="Y8034"/>
      <c r="Z8034"/>
      <c r="AA8034"/>
      <c r="AB8034"/>
      <c r="AC8034"/>
      <c r="AD8034"/>
      <c r="AE8034"/>
      <c r="AF8034"/>
      <c r="AG8034"/>
      <c r="AH8034"/>
      <c r="AI8034"/>
      <c r="AJ8034"/>
      <c r="AK8034"/>
      <c r="AL8034"/>
    </row>
    <row r="8035" spans="3:38" ht="15" customHeight="1" x14ac:dyDescent="0.35">
      <c r="C8035"/>
      <c r="D8035"/>
      <c r="E8035"/>
      <c r="F8035"/>
      <c r="G8035"/>
      <c r="H8035"/>
      <c r="I8035"/>
      <c r="J8035"/>
      <c r="K8035"/>
      <c r="L8035"/>
      <c r="M8035"/>
      <c r="N8035"/>
      <c r="O8035"/>
      <c r="S8035"/>
      <c r="T8035"/>
      <c r="U8035"/>
      <c r="V8035"/>
      <c r="Y8035"/>
      <c r="Z8035"/>
      <c r="AA8035"/>
      <c r="AB8035"/>
      <c r="AC8035"/>
      <c r="AD8035"/>
      <c r="AE8035"/>
      <c r="AF8035"/>
      <c r="AG8035"/>
      <c r="AH8035"/>
      <c r="AI8035"/>
      <c r="AJ8035"/>
      <c r="AK8035"/>
      <c r="AL8035"/>
    </row>
    <row r="8036" spans="3:38" ht="15" customHeight="1" x14ac:dyDescent="0.35">
      <c r="C8036"/>
      <c r="D8036"/>
      <c r="E8036"/>
      <c r="F8036"/>
      <c r="G8036"/>
      <c r="H8036"/>
      <c r="I8036"/>
      <c r="J8036"/>
      <c r="K8036"/>
      <c r="L8036"/>
      <c r="M8036"/>
      <c r="N8036"/>
      <c r="O8036"/>
      <c r="S8036"/>
      <c r="T8036"/>
      <c r="U8036"/>
      <c r="V8036"/>
      <c r="Y8036"/>
      <c r="Z8036"/>
      <c r="AA8036"/>
      <c r="AB8036"/>
      <c r="AC8036"/>
      <c r="AD8036"/>
      <c r="AE8036"/>
      <c r="AF8036"/>
      <c r="AG8036"/>
      <c r="AH8036"/>
      <c r="AI8036"/>
      <c r="AJ8036"/>
      <c r="AK8036"/>
      <c r="AL8036"/>
    </row>
    <row r="8037" spans="3:38" ht="15" customHeight="1" x14ac:dyDescent="0.35">
      <c r="C8037"/>
      <c r="D8037"/>
      <c r="E8037"/>
      <c r="F8037"/>
      <c r="G8037"/>
      <c r="H8037"/>
      <c r="I8037"/>
      <c r="J8037"/>
      <c r="K8037"/>
      <c r="L8037"/>
      <c r="M8037"/>
      <c r="N8037"/>
      <c r="O8037"/>
      <c r="S8037"/>
      <c r="T8037"/>
      <c r="U8037"/>
      <c r="V8037"/>
      <c r="Y8037"/>
      <c r="Z8037"/>
      <c r="AA8037"/>
      <c r="AB8037"/>
      <c r="AC8037"/>
      <c r="AD8037"/>
      <c r="AE8037"/>
      <c r="AF8037"/>
      <c r="AG8037"/>
      <c r="AH8037"/>
      <c r="AI8037"/>
      <c r="AJ8037"/>
      <c r="AK8037"/>
      <c r="AL8037"/>
    </row>
    <row r="8038" spans="3:38" ht="15" customHeight="1" x14ac:dyDescent="0.35">
      <c r="C8038"/>
      <c r="D8038"/>
      <c r="E8038"/>
      <c r="F8038"/>
      <c r="G8038"/>
      <c r="H8038"/>
      <c r="I8038"/>
      <c r="J8038"/>
      <c r="K8038"/>
      <c r="L8038"/>
      <c r="M8038"/>
      <c r="N8038"/>
      <c r="O8038"/>
      <c r="S8038"/>
      <c r="T8038"/>
      <c r="U8038"/>
      <c r="V8038"/>
      <c r="Y8038"/>
      <c r="Z8038"/>
      <c r="AA8038"/>
      <c r="AB8038"/>
      <c r="AC8038"/>
      <c r="AD8038"/>
      <c r="AE8038"/>
      <c r="AF8038"/>
      <c r="AG8038"/>
      <c r="AH8038"/>
      <c r="AI8038"/>
      <c r="AJ8038"/>
      <c r="AK8038"/>
      <c r="AL8038"/>
    </row>
    <row r="8039" spans="3:38" ht="15" customHeight="1" x14ac:dyDescent="0.35">
      <c r="C8039"/>
      <c r="D8039"/>
      <c r="E8039"/>
      <c r="F8039"/>
      <c r="G8039"/>
      <c r="H8039"/>
      <c r="I8039"/>
      <c r="J8039"/>
      <c r="K8039"/>
      <c r="L8039"/>
      <c r="M8039"/>
      <c r="N8039"/>
      <c r="O8039"/>
      <c r="S8039"/>
      <c r="T8039"/>
      <c r="U8039"/>
      <c r="V8039"/>
      <c r="Y8039"/>
      <c r="Z8039"/>
      <c r="AA8039"/>
      <c r="AB8039"/>
      <c r="AC8039"/>
      <c r="AD8039"/>
      <c r="AE8039"/>
      <c r="AF8039"/>
      <c r="AG8039"/>
      <c r="AH8039"/>
      <c r="AI8039"/>
      <c r="AJ8039"/>
      <c r="AK8039"/>
      <c r="AL8039"/>
    </row>
    <row r="8040" spans="3:38" ht="15" customHeight="1" x14ac:dyDescent="0.35">
      <c r="C8040"/>
      <c r="D8040"/>
      <c r="E8040"/>
      <c r="F8040"/>
      <c r="G8040"/>
      <c r="H8040"/>
      <c r="I8040"/>
      <c r="J8040"/>
      <c r="K8040"/>
      <c r="L8040"/>
      <c r="M8040"/>
      <c r="N8040"/>
      <c r="O8040"/>
      <c r="S8040"/>
      <c r="T8040"/>
      <c r="U8040"/>
      <c r="V8040"/>
      <c r="Y8040"/>
      <c r="Z8040"/>
      <c r="AA8040"/>
      <c r="AB8040"/>
      <c r="AC8040"/>
      <c r="AD8040"/>
      <c r="AE8040"/>
      <c r="AF8040"/>
      <c r="AG8040"/>
      <c r="AH8040"/>
      <c r="AI8040"/>
      <c r="AJ8040"/>
      <c r="AK8040"/>
      <c r="AL8040"/>
    </row>
    <row r="8041" spans="3:38" ht="15" customHeight="1" x14ac:dyDescent="0.35">
      <c r="C8041"/>
      <c r="D8041"/>
      <c r="E8041"/>
      <c r="F8041"/>
      <c r="G8041"/>
      <c r="H8041"/>
      <c r="I8041"/>
      <c r="J8041"/>
      <c r="K8041"/>
      <c r="L8041"/>
      <c r="M8041"/>
      <c r="N8041"/>
      <c r="O8041"/>
      <c r="S8041"/>
      <c r="T8041"/>
      <c r="U8041"/>
      <c r="V8041"/>
      <c r="Y8041"/>
      <c r="Z8041"/>
      <c r="AA8041"/>
      <c r="AB8041"/>
      <c r="AC8041"/>
      <c r="AD8041"/>
      <c r="AE8041"/>
      <c r="AF8041"/>
      <c r="AG8041"/>
      <c r="AH8041"/>
      <c r="AI8041"/>
      <c r="AJ8041"/>
      <c r="AK8041"/>
      <c r="AL8041"/>
    </row>
    <row r="8042" spans="3:38" ht="15" customHeight="1" x14ac:dyDescent="0.35">
      <c r="C8042"/>
      <c r="D8042"/>
      <c r="E8042"/>
      <c r="F8042"/>
      <c r="G8042"/>
      <c r="H8042"/>
      <c r="I8042"/>
      <c r="J8042"/>
      <c r="K8042"/>
      <c r="L8042"/>
      <c r="M8042"/>
      <c r="N8042"/>
      <c r="O8042"/>
      <c r="S8042"/>
      <c r="T8042"/>
      <c r="U8042"/>
      <c r="V8042"/>
      <c r="Y8042"/>
      <c r="Z8042"/>
      <c r="AA8042"/>
      <c r="AB8042"/>
      <c r="AC8042"/>
      <c r="AD8042"/>
      <c r="AE8042"/>
      <c r="AF8042"/>
      <c r="AG8042"/>
      <c r="AH8042"/>
      <c r="AI8042"/>
      <c r="AJ8042"/>
      <c r="AK8042"/>
      <c r="AL8042"/>
    </row>
    <row r="8043" spans="3:38" ht="15" customHeight="1" x14ac:dyDescent="0.35">
      <c r="C8043"/>
      <c r="D8043"/>
      <c r="E8043"/>
      <c r="F8043"/>
      <c r="G8043"/>
      <c r="H8043"/>
      <c r="I8043"/>
      <c r="J8043"/>
      <c r="K8043"/>
      <c r="L8043"/>
      <c r="M8043"/>
      <c r="N8043"/>
      <c r="O8043"/>
      <c r="S8043"/>
      <c r="T8043"/>
      <c r="U8043"/>
      <c r="V8043"/>
      <c r="Y8043"/>
      <c r="Z8043"/>
      <c r="AA8043"/>
      <c r="AB8043"/>
      <c r="AC8043"/>
      <c r="AD8043"/>
      <c r="AE8043"/>
      <c r="AF8043"/>
      <c r="AG8043"/>
      <c r="AH8043"/>
      <c r="AI8043"/>
      <c r="AJ8043"/>
      <c r="AK8043"/>
      <c r="AL8043"/>
    </row>
    <row r="8044" spans="3:38" ht="15" customHeight="1" x14ac:dyDescent="0.35">
      <c r="C8044"/>
      <c r="D8044"/>
      <c r="E8044"/>
      <c r="F8044"/>
      <c r="G8044"/>
      <c r="H8044"/>
      <c r="I8044"/>
      <c r="J8044"/>
      <c r="K8044"/>
      <c r="L8044"/>
      <c r="M8044"/>
      <c r="N8044"/>
      <c r="O8044"/>
      <c r="S8044"/>
      <c r="T8044"/>
      <c r="U8044"/>
      <c r="V8044"/>
      <c r="Y8044"/>
      <c r="Z8044"/>
      <c r="AA8044"/>
      <c r="AB8044"/>
      <c r="AC8044"/>
      <c r="AD8044"/>
      <c r="AE8044"/>
      <c r="AF8044"/>
      <c r="AG8044"/>
      <c r="AH8044"/>
      <c r="AI8044"/>
      <c r="AJ8044"/>
      <c r="AK8044"/>
      <c r="AL8044"/>
    </row>
    <row r="8045" spans="3:38" ht="15" customHeight="1" x14ac:dyDescent="0.35">
      <c r="C8045"/>
      <c r="D8045"/>
      <c r="E8045"/>
      <c r="F8045"/>
      <c r="G8045"/>
      <c r="H8045"/>
      <c r="I8045"/>
      <c r="J8045"/>
      <c r="K8045"/>
      <c r="L8045"/>
      <c r="M8045"/>
      <c r="N8045"/>
      <c r="O8045"/>
      <c r="S8045"/>
      <c r="T8045"/>
      <c r="U8045"/>
      <c r="V8045"/>
      <c r="Y8045"/>
      <c r="Z8045"/>
      <c r="AA8045"/>
      <c r="AB8045"/>
      <c r="AC8045"/>
      <c r="AD8045"/>
      <c r="AE8045"/>
      <c r="AF8045"/>
      <c r="AG8045"/>
      <c r="AH8045"/>
      <c r="AI8045"/>
      <c r="AJ8045"/>
      <c r="AK8045"/>
      <c r="AL8045"/>
    </row>
    <row r="8046" spans="3:38" ht="15" customHeight="1" x14ac:dyDescent="0.35">
      <c r="C8046"/>
      <c r="D8046"/>
      <c r="E8046"/>
      <c r="F8046"/>
      <c r="G8046"/>
      <c r="H8046"/>
      <c r="I8046"/>
      <c r="J8046"/>
      <c r="K8046"/>
      <c r="L8046"/>
      <c r="M8046"/>
      <c r="N8046"/>
      <c r="O8046"/>
      <c r="S8046"/>
      <c r="T8046"/>
      <c r="U8046"/>
      <c r="V8046"/>
      <c r="Y8046"/>
      <c r="Z8046"/>
      <c r="AA8046"/>
      <c r="AB8046"/>
      <c r="AC8046"/>
      <c r="AD8046"/>
      <c r="AE8046"/>
      <c r="AF8046"/>
      <c r="AG8046"/>
      <c r="AH8046"/>
      <c r="AI8046"/>
      <c r="AJ8046"/>
      <c r="AK8046"/>
      <c r="AL8046"/>
    </row>
    <row r="8047" spans="3:38" ht="15" customHeight="1" x14ac:dyDescent="0.35">
      <c r="C8047"/>
      <c r="D8047"/>
      <c r="E8047"/>
      <c r="F8047"/>
      <c r="G8047"/>
      <c r="H8047"/>
      <c r="I8047"/>
      <c r="J8047"/>
      <c r="K8047"/>
      <c r="L8047"/>
      <c r="M8047"/>
      <c r="N8047"/>
      <c r="O8047"/>
      <c r="S8047"/>
      <c r="T8047"/>
      <c r="U8047"/>
      <c r="V8047"/>
      <c r="Y8047"/>
      <c r="Z8047"/>
      <c r="AA8047"/>
      <c r="AB8047"/>
      <c r="AC8047"/>
      <c r="AD8047"/>
      <c r="AE8047"/>
      <c r="AF8047"/>
      <c r="AG8047"/>
      <c r="AH8047"/>
      <c r="AI8047"/>
      <c r="AJ8047"/>
      <c r="AK8047"/>
      <c r="AL8047"/>
    </row>
    <row r="8048" spans="3:38" ht="15" customHeight="1" x14ac:dyDescent="0.35">
      <c r="C8048"/>
      <c r="D8048"/>
      <c r="E8048"/>
      <c r="F8048"/>
      <c r="G8048"/>
      <c r="H8048"/>
      <c r="I8048"/>
      <c r="J8048"/>
      <c r="K8048"/>
      <c r="L8048"/>
      <c r="M8048"/>
      <c r="N8048"/>
      <c r="O8048"/>
      <c r="S8048"/>
      <c r="T8048"/>
      <c r="U8048"/>
      <c r="V8048"/>
      <c r="Y8048"/>
      <c r="Z8048"/>
      <c r="AA8048"/>
      <c r="AB8048"/>
      <c r="AC8048"/>
      <c r="AD8048"/>
      <c r="AE8048"/>
      <c r="AF8048"/>
      <c r="AG8048"/>
      <c r="AH8048"/>
      <c r="AI8048"/>
      <c r="AJ8048"/>
      <c r="AK8048"/>
      <c r="AL8048"/>
    </row>
    <row r="8049" spans="3:38" ht="15" customHeight="1" x14ac:dyDescent="0.35">
      <c r="C8049"/>
      <c r="D8049"/>
      <c r="E8049"/>
      <c r="F8049"/>
      <c r="G8049"/>
      <c r="H8049"/>
      <c r="I8049"/>
      <c r="J8049"/>
      <c r="K8049"/>
      <c r="L8049"/>
      <c r="M8049"/>
      <c r="N8049"/>
      <c r="O8049"/>
      <c r="S8049"/>
      <c r="T8049"/>
      <c r="U8049"/>
      <c r="V8049"/>
      <c r="Y8049"/>
      <c r="Z8049"/>
      <c r="AA8049"/>
      <c r="AB8049"/>
      <c r="AC8049"/>
      <c r="AD8049"/>
      <c r="AE8049"/>
      <c r="AF8049"/>
      <c r="AG8049"/>
      <c r="AH8049"/>
      <c r="AI8049"/>
      <c r="AJ8049"/>
      <c r="AK8049"/>
      <c r="AL8049"/>
    </row>
    <row r="8050" spans="3:38" ht="15" customHeight="1" x14ac:dyDescent="0.35">
      <c r="C8050"/>
      <c r="D8050"/>
      <c r="E8050"/>
      <c r="F8050"/>
      <c r="G8050"/>
      <c r="H8050"/>
      <c r="I8050"/>
      <c r="J8050"/>
      <c r="K8050"/>
      <c r="L8050"/>
      <c r="M8050"/>
      <c r="N8050"/>
      <c r="O8050"/>
      <c r="S8050"/>
      <c r="T8050"/>
      <c r="U8050"/>
      <c r="V8050"/>
      <c r="Y8050"/>
      <c r="Z8050"/>
      <c r="AA8050"/>
      <c r="AB8050"/>
      <c r="AC8050"/>
      <c r="AD8050"/>
      <c r="AE8050"/>
      <c r="AF8050"/>
      <c r="AG8050"/>
      <c r="AH8050"/>
      <c r="AI8050"/>
      <c r="AJ8050"/>
      <c r="AK8050"/>
      <c r="AL8050"/>
    </row>
    <row r="8051" spans="3:38" ht="15" customHeight="1" x14ac:dyDescent="0.35">
      <c r="C8051"/>
      <c r="D8051"/>
      <c r="E8051"/>
      <c r="F8051"/>
      <c r="G8051"/>
      <c r="H8051"/>
      <c r="I8051"/>
      <c r="J8051"/>
      <c r="K8051"/>
      <c r="L8051"/>
      <c r="M8051"/>
      <c r="N8051"/>
      <c r="O8051"/>
      <c r="S8051"/>
      <c r="T8051"/>
      <c r="U8051"/>
      <c r="V8051"/>
      <c r="Y8051"/>
      <c r="Z8051"/>
      <c r="AA8051"/>
      <c r="AB8051"/>
      <c r="AC8051"/>
      <c r="AD8051"/>
      <c r="AE8051"/>
      <c r="AF8051"/>
      <c r="AG8051"/>
      <c r="AH8051"/>
      <c r="AI8051"/>
      <c r="AJ8051"/>
      <c r="AK8051"/>
      <c r="AL8051"/>
    </row>
    <row r="8052" spans="3:38" ht="15" customHeight="1" x14ac:dyDescent="0.35">
      <c r="C8052"/>
      <c r="D8052"/>
      <c r="E8052"/>
      <c r="F8052"/>
      <c r="G8052"/>
      <c r="H8052"/>
      <c r="I8052"/>
      <c r="J8052"/>
      <c r="K8052"/>
      <c r="L8052"/>
      <c r="M8052"/>
      <c r="N8052"/>
      <c r="O8052"/>
      <c r="S8052"/>
      <c r="T8052"/>
      <c r="U8052"/>
      <c r="V8052"/>
      <c r="Y8052"/>
      <c r="Z8052"/>
      <c r="AA8052"/>
      <c r="AB8052"/>
      <c r="AC8052"/>
      <c r="AD8052"/>
      <c r="AE8052"/>
      <c r="AF8052"/>
      <c r="AG8052"/>
      <c r="AH8052"/>
      <c r="AI8052"/>
      <c r="AJ8052"/>
      <c r="AK8052"/>
      <c r="AL8052"/>
    </row>
    <row r="8053" spans="3:38" ht="15" customHeight="1" x14ac:dyDescent="0.35">
      <c r="C8053"/>
      <c r="D8053"/>
      <c r="E8053"/>
      <c r="F8053"/>
      <c r="G8053"/>
      <c r="H8053"/>
      <c r="I8053"/>
      <c r="J8053"/>
      <c r="K8053"/>
      <c r="L8053"/>
      <c r="M8053"/>
      <c r="N8053"/>
      <c r="O8053"/>
      <c r="S8053"/>
      <c r="T8053"/>
      <c r="U8053"/>
      <c r="V8053"/>
      <c r="Y8053"/>
      <c r="Z8053"/>
      <c r="AA8053"/>
      <c r="AB8053"/>
      <c r="AC8053"/>
      <c r="AD8053"/>
      <c r="AE8053"/>
      <c r="AF8053"/>
      <c r="AG8053"/>
      <c r="AH8053"/>
      <c r="AI8053"/>
      <c r="AJ8053"/>
      <c r="AK8053"/>
      <c r="AL8053"/>
    </row>
    <row r="8054" spans="3:38" ht="15" customHeight="1" x14ac:dyDescent="0.35">
      <c r="C8054"/>
      <c r="D8054"/>
      <c r="E8054"/>
      <c r="F8054"/>
      <c r="G8054"/>
      <c r="H8054"/>
      <c r="I8054"/>
      <c r="J8054"/>
      <c r="K8054"/>
      <c r="L8054"/>
      <c r="M8054"/>
      <c r="N8054"/>
      <c r="O8054"/>
      <c r="S8054"/>
      <c r="T8054"/>
      <c r="U8054"/>
      <c r="V8054"/>
      <c r="Y8054"/>
      <c r="Z8054"/>
      <c r="AA8054"/>
      <c r="AB8054"/>
      <c r="AC8054"/>
      <c r="AD8054"/>
      <c r="AE8054"/>
      <c r="AF8054"/>
      <c r="AG8054"/>
      <c r="AH8054"/>
      <c r="AI8054"/>
      <c r="AJ8054"/>
      <c r="AK8054"/>
      <c r="AL8054"/>
    </row>
    <row r="8055" spans="3:38" ht="15" customHeight="1" x14ac:dyDescent="0.35">
      <c r="C8055"/>
      <c r="D8055"/>
      <c r="E8055"/>
      <c r="F8055"/>
      <c r="G8055"/>
      <c r="H8055"/>
      <c r="I8055"/>
      <c r="J8055"/>
      <c r="K8055"/>
      <c r="L8055"/>
      <c r="M8055"/>
      <c r="N8055"/>
      <c r="O8055"/>
      <c r="S8055"/>
      <c r="T8055"/>
      <c r="U8055"/>
      <c r="V8055"/>
      <c r="Y8055"/>
      <c r="Z8055"/>
      <c r="AA8055"/>
      <c r="AB8055"/>
      <c r="AC8055"/>
      <c r="AD8055"/>
      <c r="AE8055"/>
      <c r="AF8055"/>
      <c r="AG8055"/>
      <c r="AH8055"/>
      <c r="AI8055"/>
      <c r="AJ8055"/>
      <c r="AK8055"/>
      <c r="AL8055"/>
    </row>
    <row r="8056" spans="3:38" ht="15" customHeight="1" x14ac:dyDescent="0.35">
      <c r="C8056"/>
      <c r="D8056"/>
      <c r="E8056"/>
      <c r="F8056"/>
      <c r="G8056"/>
      <c r="H8056"/>
      <c r="I8056"/>
      <c r="J8056"/>
      <c r="K8056"/>
      <c r="L8056"/>
      <c r="M8056"/>
      <c r="N8056"/>
      <c r="O8056"/>
      <c r="S8056"/>
      <c r="T8056"/>
      <c r="U8056"/>
      <c r="V8056"/>
      <c r="Y8056"/>
      <c r="Z8056"/>
      <c r="AA8056"/>
      <c r="AB8056"/>
      <c r="AC8056"/>
      <c r="AD8056"/>
      <c r="AE8056"/>
      <c r="AF8056"/>
      <c r="AG8056"/>
      <c r="AH8056"/>
      <c r="AI8056"/>
      <c r="AJ8056"/>
      <c r="AK8056"/>
      <c r="AL8056"/>
    </row>
    <row r="8057" spans="3:38" ht="15" customHeight="1" x14ac:dyDescent="0.35">
      <c r="C8057"/>
      <c r="D8057"/>
      <c r="E8057"/>
      <c r="F8057"/>
      <c r="G8057"/>
      <c r="H8057"/>
      <c r="I8057"/>
      <c r="J8057"/>
      <c r="K8057"/>
      <c r="L8057"/>
      <c r="M8057"/>
      <c r="N8057"/>
      <c r="O8057"/>
      <c r="S8057"/>
      <c r="T8057"/>
      <c r="U8057"/>
      <c r="V8057"/>
      <c r="Y8057"/>
      <c r="Z8057"/>
      <c r="AA8057"/>
      <c r="AB8057"/>
      <c r="AC8057"/>
      <c r="AD8057"/>
      <c r="AE8057"/>
      <c r="AF8057"/>
      <c r="AG8057"/>
      <c r="AH8057"/>
      <c r="AI8057"/>
      <c r="AJ8057"/>
      <c r="AK8057"/>
      <c r="AL8057"/>
    </row>
    <row r="8058" spans="3:38" ht="15" customHeight="1" x14ac:dyDescent="0.35">
      <c r="C8058"/>
      <c r="D8058"/>
      <c r="E8058"/>
      <c r="F8058"/>
      <c r="G8058"/>
      <c r="H8058"/>
      <c r="I8058"/>
      <c r="J8058"/>
      <c r="K8058"/>
      <c r="L8058"/>
      <c r="M8058"/>
      <c r="N8058"/>
      <c r="O8058"/>
      <c r="S8058"/>
      <c r="T8058"/>
      <c r="U8058"/>
      <c r="V8058"/>
      <c r="Y8058"/>
      <c r="Z8058"/>
      <c r="AA8058"/>
      <c r="AB8058"/>
      <c r="AC8058"/>
      <c r="AD8058"/>
      <c r="AE8058"/>
      <c r="AF8058"/>
      <c r="AG8058"/>
      <c r="AH8058"/>
      <c r="AI8058"/>
      <c r="AJ8058"/>
      <c r="AK8058"/>
      <c r="AL8058"/>
    </row>
    <row r="8059" spans="3:38" ht="15" customHeight="1" x14ac:dyDescent="0.35">
      <c r="C8059"/>
      <c r="D8059"/>
      <c r="E8059"/>
      <c r="F8059"/>
      <c r="G8059"/>
      <c r="H8059"/>
      <c r="I8059"/>
      <c r="J8059"/>
      <c r="K8059"/>
      <c r="L8059"/>
      <c r="M8059"/>
      <c r="N8059"/>
      <c r="O8059"/>
      <c r="S8059"/>
      <c r="T8059"/>
      <c r="U8059"/>
      <c r="V8059"/>
      <c r="Y8059"/>
      <c r="Z8059"/>
      <c r="AA8059"/>
      <c r="AB8059"/>
      <c r="AC8059"/>
      <c r="AD8059"/>
      <c r="AE8059"/>
      <c r="AF8059"/>
      <c r="AG8059"/>
      <c r="AH8059"/>
      <c r="AI8059"/>
      <c r="AJ8059"/>
      <c r="AK8059"/>
      <c r="AL8059"/>
    </row>
    <row r="8060" spans="3:38" ht="15" customHeight="1" x14ac:dyDescent="0.35">
      <c r="C8060"/>
      <c r="D8060"/>
      <c r="E8060"/>
      <c r="F8060"/>
      <c r="G8060"/>
      <c r="H8060"/>
      <c r="I8060"/>
      <c r="J8060"/>
      <c r="K8060"/>
      <c r="L8060"/>
      <c r="M8060"/>
      <c r="N8060"/>
      <c r="O8060"/>
      <c r="S8060"/>
      <c r="T8060"/>
      <c r="U8060"/>
      <c r="V8060"/>
      <c r="Y8060"/>
      <c r="Z8060"/>
      <c r="AA8060"/>
      <c r="AB8060"/>
      <c r="AC8060"/>
      <c r="AD8060"/>
      <c r="AE8060"/>
      <c r="AF8060"/>
      <c r="AG8060"/>
      <c r="AH8060"/>
      <c r="AI8060"/>
      <c r="AJ8060"/>
      <c r="AK8060"/>
      <c r="AL8060"/>
    </row>
    <row r="8061" spans="3:38" ht="15" customHeight="1" x14ac:dyDescent="0.35">
      <c r="C8061"/>
      <c r="D8061"/>
      <c r="E8061"/>
      <c r="F8061"/>
      <c r="G8061"/>
      <c r="H8061"/>
      <c r="I8061"/>
      <c r="J8061"/>
      <c r="K8061"/>
      <c r="L8061"/>
      <c r="M8061"/>
      <c r="N8061"/>
      <c r="O8061"/>
      <c r="S8061"/>
      <c r="T8061"/>
      <c r="U8061"/>
      <c r="V8061"/>
      <c r="Y8061"/>
      <c r="Z8061"/>
      <c r="AA8061"/>
      <c r="AB8061"/>
      <c r="AC8061"/>
      <c r="AD8061"/>
      <c r="AE8061"/>
      <c r="AF8061"/>
      <c r="AG8061"/>
      <c r="AH8061"/>
      <c r="AI8061"/>
      <c r="AJ8061"/>
      <c r="AK8061"/>
      <c r="AL8061"/>
    </row>
    <row r="8062" spans="3:38" ht="15" customHeight="1" x14ac:dyDescent="0.35">
      <c r="C8062"/>
      <c r="D8062"/>
      <c r="E8062"/>
      <c r="F8062"/>
      <c r="G8062"/>
      <c r="H8062"/>
      <c r="I8062"/>
      <c r="J8062"/>
      <c r="K8062"/>
      <c r="L8062"/>
      <c r="M8062"/>
      <c r="N8062"/>
      <c r="O8062"/>
      <c r="S8062"/>
      <c r="T8062"/>
      <c r="U8062"/>
      <c r="V8062"/>
      <c r="Y8062"/>
      <c r="Z8062"/>
      <c r="AA8062"/>
      <c r="AB8062"/>
      <c r="AC8062"/>
      <c r="AD8062"/>
      <c r="AE8062"/>
      <c r="AF8062"/>
      <c r="AG8062"/>
      <c r="AH8062"/>
      <c r="AI8062"/>
      <c r="AJ8062"/>
      <c r="AK8062"/>
      <c r="AL8062"/>
    </row>
    <row r="8063" spans="3:38" ht="15" customHeight="1" x14ac:dyDescent="0.35">
      <c r="C8063"/>
      <c r="D8063"/>
      <c r="E8063"/>
      <c r="F8063"/>
      <c r="G8063"/>
      <c r="H8063"/>
      <c r="I8063"/>
      <c r="J8063"/>
      <c r="K8063"/>
      <c r="L8063"/>
      <c r="M8063"/>
      <c r="N8063"/>
      <c r="O8063"/>
      <c r="S8063"/>
      <c r="T8063"/>
      <c r="U8063"/>
      <c r="V8063"/>
      <c r="Y8063"/>
      <c r="Z8063"/>
      <c r="AA8063"/>
      <c r="AB8063"/>
      <c r="AC8063"/>
      <c r="AD8063"/>
      <c r="AE8063"/>
      <c r="AF8063"/>
      <c r="AG8063"/>
      <c r="AH8063"/>
      <c r="AI8063"/>
      <c r="AJ8063"/>
      <c r="AK8063"/>
      <c r="AL8063"/>
    </row>
    <row r="8064" spans="3:38" ht="15" customHeight="1" x14ac:dyDescent="0.35">
      <c r="C8064"/>
      <c r="D8064"/>
      <c r="E8064"/>
      <c r="F8064"/>
      <c r="G8064"/>
      <c r="H8064"/>
      <c r="I8064"/>
      <c r="J8064"/>
      <c r="K8064"/>
      <c r="L8064"/>
      <c r="M8064"/>
      <c r="N8064"/>
      <c r="O8064"/>
      <c r="S8064"/>
      <c r="T8064"/>
      <c r="U8064"/>
      <c r="V8064"/>
      <c r="Y8064"/>
      <c r="Z8064"/>
      <c r="AA8064"/>
      <c r="AB8064"/>
      <c r="AC8064"/>
      <c r="AD8064"/>
      <c r="AE8064"/>
      <c r="AF8064"/>
      <c r="AG8064"/>
      <c r="AH8064"/>
      <c r="AI8064"/>
      <c r="AJ8064"/>
      <c r="AK8064"/>
      <c r="AL8064"/>
    </row>
    <row r="8065" spans="3:38" ht="15" customHeight="1" x14ac:dyDescent="0.35">
      <c r="C8065"/>
      <c r="D8065"/>
      <c r="E8065"/>
      <c r="F8065"/>
      <c r="G8065"/>
      <c r="H8065"/>
      <c r="I8065"/>
      <c r="J8065"/>
      <c r="K8065"/>
      <c r="L8065"/>
      <c r="M8065"/>
      <c r="N8065"/>
      <c r="O8065"/>
      <c r="S8065"/>
      <c r="T8065"/>
      <c r="U8065"/>
      <c r="V8065"/>
      <c r="Y8065"/>
      <c r="Z8065"/>
      <c r="AA8065"/>
      <c r="AB8065"/>
      <c r="AC8065"/>
      <c r="AD8065"/>
      <c r="AE8065"/>
      <c r="AF8065"/>
      <c r="AG8065"/>
      <c r="AH8065"/>
      <c r="AI8065"/>
      <c r="AJ8065"/>
      <c r="AK8065"/>
      <c r="AL8065"/>
    </row>
    <row r="8066" spans="3:38" ht="15" customHeight="1" x14ac:dyDescent="0.35">
      <c r="C8066"/>
      <c r="D8066"/>
      <c r="E8066"/>
      <c r="F8066"/>
      <c r="G8066"/>
      <c r="H8066"/>
      <c r="I8066"/>
      <c r="J8066"/>
      <c r="K8066"/>
      <c r="L8066"/>
      <c r="M8066"/>
      <c r="N8066"/>
      <c r="O8066"/>
      <c r="S8066"/>
      <c r="T8066"/>
      <c r="U8066"/>
      <c r="V8066"/>
      <c r="Y8066"/>
      <c r="Z8066"/>
      <c r="AA8066"/>
      <c r="AB8066"/>
      <c r="AC8066"/>
      <c r="AD8066"/>
      <c r="AE8066"/>
      <c r="AF8066"/>
      <c r="AG8066"/>
      <c r="AH8066"/>
      <c r="AI8066"/>
      <c r="AJ8066"/>
      <c r="AK8066"/>
      <c r="AL8066"/>
    </row>
    <row r="8067" spans="3:38" ht="15" customHeight="1" x14ac:dyDescent="0.35">
      <c r="C8067"/>
      <c r="D8067"/>
      <c r="E8067"/>
      <c r="F8067"/>
      <c r="G8067"/>
      <c r="H8067"/>
      <c r="I8067"/>
      <c r="J8067"/>
      <c r="K8067"/>
      <c r="L8067"/>
      <c r="M8067"/>
      <c r="N8067"/>
      <c r="O8067"/>
      <c r="S8067"/>
      <c r="T8067"/>
      <c r="U8067"/>
      <c r="V8067"/>
      <c r="Y8067"/>
      <c r="Z8067"/>
      <c r="AA8067"/>
      <c r="AB8067"/>
      <c r="AC8067"/>
      <c r="AD8067"/>
      <c r="AE8067"/>
      <c r="AF8067"/>
      <c r="AG8067"/>
      <c r="AH8067"/>
      <c r="AI8067"/>
      <c r="AJ8067"/>
      <c r="AK8067"/>
      <c r="AL8067"/>
    </row>
    <row r="8068" spans="3:38" ht="15" customHeight="1" x14ac:dyDescent="0.35">
      <c r="C8068"/>
      <c r="D8068"/>
      <c r="E8068"/>
      <c r="F8068"/>
      <c r="G8068"/>
      <c r="H8068"/>
      <c r="I8068"/>
      <c r="J8068"/>
      <c r="K8068"/>
      <c r="L8068"/>
      <c r="M8068"/>
      <c r="N8068"/>
      <c r="O8068"/>
      <c r="S8068"/>
      <c r="T8068"/>
      <c r="U8068"/>
      <c r="V8068"/>
      <c r="Y8068"/>
      <c r="Z8068"/>
      <c r="AA8068"/>
      <c r="AB8068"/>
      <c r="AC8068"/>
      <c r="AD8068"/>
      <c r="AE8068"/>
      <c r="AF8068"/>
      <c r="AG8068"/>
      <c r="AH8068"/>
      <c r="AI8068"/>
      <c r="AJ8068"/>
      <c r="AK8068"/>
      <c r="AL8068"/>
    </row>
    <row r="8069" spans="3:38" ht="15" customHeight="1" x14ac:dyDescent="0.35">
      <c r="C8069"/>
      <c r="D8069"/>
      <c r="E8069"/>
      <c r="F8069"/>
      <c r="G8069"/>
      <c r="H8069"/>
      <c r="I8069"/>
      <c r="J8069"/>
      <c r="K8069"/>
      <c r="L8069"/>
      <c r="M8069"/>
      <c r="N8069"/>
      <c r="O8069"/>
      <c r="S8069"/>
      <c r="T8069"/>
      <c r="U8069"/>
      <c r="V8069"/>
      <c r="Y8069"/>
      <c r="Z8069"/>
      <c r="AA8069"/>
      <c r="AB8069"/>
      <c r="AC8069"/>
      <c r="AD8069"/>
      <c r="AE8069"/>
      <c r="AF8069"/>
      <c r="AG8069"/>
      <c r="AH8069"/>
      <c r="AI8069"/>
      <c r="AJ8069"/>
      <c r="AK8069"/>
      <c r="AL8069"/>
    </row>
    <row r="8070" spans="3:38" ht="15" customHeight="1" x14ac:dyDescent="0.35">
      <c r="C8070"/>
      <c r="D8070"/>
      <c r="E8070"/>
      <c r="F8070"/>
      <c r="G8070"/>
      <c r="H8070"/>
      <c r="I8070"/>
      <c r="J8070"/>
      <c r="K8070"/>
      <c r="L8070"/>
      <c r="M8070"/>
      <c r="N8070"/>
      <c r="O8070"/>
      <c r="S8070"/>
      <c r="T8070"/>
      <c r="U8070"/>
      <c r="V8070"/>
      <c r="Y8070"/>
      <c r="Z8070"/>
      <c r="AA8070"/>
      <c r="AB8070"/>
      <c r="AC8070"/>
      <c r="AD8070"/>
      <c r="AE8070"/>
      <c r="AF8070"/>
      <c r="AG8070"/>
      <c r="AH8070"/>
      <c r="AI8070"/>
      <c r="AJ8070"/>
      <c r="AK8070"/>
      <c r="AL8070"/>
    </row>
    <row r="8071" spans="3:38" ht="15" customHeight="1" x14ac:dyDescent="0.35">
      <c r="C8071"/>
      <c r="D8071"/>
      <c r="E8071"/>
      <c r="F8071"/>
      <c r="G8071"/>
      <c r="H8071"/>
      <c r="I8071"/>
      <c r="J8071"/>
      <c r="K8071"/>
      <c r="L8071"/>
      <c r="M8071"/>
      <c r="N8071"/>
      <c r="O8071"/>
      <c r="S8071"/>
      <c r="T8071"/>
      <c r="U8071"/>
      <c r="V8071"/>
      <c r="Y8071"/>
      <c r="Z8071"/>
      <c r="AA8071"/>
      <c r="AB8071"/>
      <c r="AC8071"/>
      <c r="AD8071"/>
      <c r="AE8071"/>
      <c r="AF8071"/>
      <c r="AG8071"/>
      <c r="AH8071"/>
      <c r="AI8071"/>
      <c r="AJ8071"/>
      <c r="AK8071"/>
      <c r="AL8071"/>
    </row>
    <row r="8072" spans="3:38" ht="15" customHeight="1" x14ac:dyDescent="0.35">
      <c r="C8072"/>
      <c r="D8072"/>
      <c r="E8072"/>
      <c r="F8072"/>
      <c r="G8072"/>
      <c r="H8072"/>
      <c r="I8072"/>
      <c r="J8072"/>
      <c r="K8072"/>
      <c r="L8072"/>
      <c r="M8072"/>
      <c r="N8072"/>
      <c r="O8072"/>
      <c r="S8072"/>
      <c r="T8072"/>
      <c r="U8072"/>
      <c r="V8072"/>
      <c r="Y8072"/>
      <c r="Z8072"/>
      <c r="AA8072"/>
      <c r="AB8072"/>
      <c r="AC8072"/>
      <c r="AD8072"/>
      <c r="AE8072"/>
      <c r="AF8072"/>
      <c r="AG8072"/>
      <c r="AH8072"/>
      <c r="AI8072"/>
      <c r="AJ8072"/>
      <c r="AK8072"/>
      <c r="AL8072"/>
    </row>
    <row r="8073" spans="3:38" ht="15" customHeight="1" x14ac:dyDescent="0.35">
      <c r="C8073"/>
      <c r="D8073"/>
      <c r="E8073"/>
      <c r="F8073"/>
      <c r="G8073"/>
      <c r="H8073"/>
      <c r="I8073"/>
      <c r="J8073"/>
      <c r="K8073"/>
      <c r="L8073"/>
      <c r="M8073"/>
      <c r="N8073"/>
      <c r="O8073"/>
      <c r="S8073"/>
      <c r="T8073"/>
      <c r="U8073"/>
      <c r="V8073"/>
      <c r="Y8073"/>
      <c r="Z8073"/>
      <c r="AA8073"/>
      <c r="AB8073"/>
      <c r="AC8073"/>
      <c r="AD8073"/>
      <c r="AE8073"/>
      <c r="AF8073"/>
      <c r="AG8073"/>
      <c r="AH8073"/>
      <c r="AI8073"/>
      <c r="AJ8073"/>
      <c r="AK8073"/>
      <c r="AL8073"/>
    </row>
    <row r="8074" spans="3:38" ht="15" customHeight="1" x14ac:dyDescent="0.35">
      <c r="C8074"/>
      <c r="D8074"/>
      <c r="E8074"/>
      <c r="F8074"/>
      <c r="G8074"/>
      <c r="H8074"/>
      <c r="I8074"/>
      <c r="J8074"/>
      <c r="K8074"/>
      <c r="L8074"/>
      <c r="M8074"/>
      <c r="N8074"/>
      <c r="O8074"/>
      <c r="S8074"/>
      <c r="T8074"/>
      <c r="U8074"/>
      <c r="V8074"/>
      <c r="Y8074"/>
      <c r="Z8074"/>
      <c r="AA8074"/>
      <c r="AB8074"/>
      <c r="AC8074"/>
      <c r="AD8074"/>
      <c r="AE8074"/>
      <c r="AF8074"/>
      <c r="AG8074"/>
      <c r="AH8074"/>
      <c r="AI8074"/>
      <c r="AJ8074"/>
      <c r="AK8074"/>
      <c r="AL8074"/>
    </row>
    <row r="8075" spans="3:38" ht="15" customHeight="1" x14ac:dyDescent="0.35">
      <c r="C8075"/>
      <c r="D8075"/>
      <c r="E8075"/>
      <c r="F8075"/>
      <c r="G8075"/>
      <c r="H8075"/>
      <c r="I8075"/>
      <c r="J8075"/>
      <c r="K8075"/>
      <c r="L8075"/>
      <c r="M8075"/>
      <c r="N8075"/>
      <c r="O8075"/>
      <c r="S8075"/>
      <c r="T8075"/>
      <c r="U8075"/>
      <c r="V8075"/>
      <c r="Y8075"/>
      <c r="Z8075"/>
      <c r="AA8075"/>
      <c r="AB8075"/>
      <c r="AC8075"/>
      <c r="AD8075"/>
      <c r="AE8075"/>
      <c r="AF8075"/>
      <c r="AG8075"/>
      <c r="AH8075"/>
      <c r="AI8075"/>
      <c r="AJ8075"/>
      <c r="AK8075"/>
      <c r="AL8075"/>
    </row>
    <row r="8076" spans="3:38" ht="15" customHeight="1" x14ac:dyDescent="0.35">
      <c r="C8076"/>
      <c r="D8076"/>
      <c r="E8076"/>
      <c r="F8076"/>
      <c r="G8076"/>
      <c r="H8076"/>
      <c r="I8076"/>
      <c r="J8076"/>
      <c r="K8076"/>
      <c r="L8076"/>
      <c r="M8076"/>
      <c r="N8076"/>
      <c r="O8076"/>
      <c r="S8076"/>
      <c r="T8076"/>
      <c r="U8076"/>
      <c r="V8076"/>
      <c r="Y8076"/>
      <c r="Z8076"/>
      <c r="AA8076"/>
      <c r="AB8076"/>
      <c r="AC8076"/>
      <c r="AD8076"/>
      <c r="AE8076"/>
      <c r="AF8076"/>
      <c r="AG8076"/>
      <c r="AH8076"/>
      <c r="AI8076"/>
      <c r="AJ8076"/>
      <c r="AK8076"/>
      <c r="AL8076"/>
    </row>
    <row r="8077" spans="3:38" ht="15" customHeight="1" x14ac:dyDescent="0.35">
      <c r="C8077"/>
      <c r="D8077"/>
      <c r="E8077"/>
      <c r="F8077"/>
      <c r="G8077"/>
      <c r="H8077"/>
      <c r="I8077"/>
      <c r="J8077"/>
      <c r="K8077"/>
      <c r="L8077"/>
      <c r="M8077"/>
      <c r="N8077"/>
      <c r="O8077"/>
      <c r="S8077"/>
      <c r="T8077"/>
      <c r="U8077"/>
      <c r="V8077"/>
      <c r="Y8077"/>
      <c r="Z8077"/>
      <c r="AA8077"/>
      <c r="AB8077"/>
      <c r="AC8077"/>
      <c r="AD8077"/>
      <c r="AE8077"/>
      <c r="AF8077"/>
      <c r="AG8077"/>
      <c r="AH8077"/>
      <c r="AI8077"/>
      <c r="AJ8077"/>
      <c r="AK8077"/>
      <c r="AL8077"/>
    </row>
    <row r="8078" spans="3:38" ht="15" customHeight="1" x14ac:dyDescent="0.35">
      <c r="C8078"/>
      <c r="D8078"/>
      <c r="E8078"/>
      <c r="F8078"/>
      <c r="G8078"/>
      <c r="H8078"/>
      <c r="I8078"/>
      <c r="J8078"/>
      <c r="K8078"/>
      <c r="L8078"/>
      <c r="M8078"/>
      <c r="N8078"/>
      <c r="O8078"/>
      <c r="S8078"/>
      <c r="T8078"/>
      <c r="U8078"/>
      <c r="V8078"/>
      <c r="Y8078"/>
      <c r="Z8078"/>
      <c r="AA8078"/>
      <c r="AB8078"/>
      <c r="AC8078"/>
      <c r="AD8078"/>
      <c r="AE8078"/>
      <c r="AF8078"/>
      <c r="AG8078"/>
      <c r="AH8078"/>
      <c r="AI8078"/>
      <c r="AJ8078"/>
      <c r="AK8078"/>
      <c r="AL8078"/>
    </row>
    <row r="8079" spans="3:38" ht="15" customHeight="1" x14ac:dyDescent="0.35">
      <c r="C8079"/>
      <c r="D8079"/>
      <c r="E8079"/>
      <c r="F8079"/>
      <c r="G8079"/>
      <c r="H8079"/>
      <c r="I8079"/>
      <c r="J8079"/>
      <c r="K8079"/>
      <c r="L8079"/>
      <c r="M8079"/>
      <c r="N8079"/>
      <c r="O8079"/>
      <c r="S8079"/>
      <c r="T8079"/>
      <c r="U8079"/>
      <c r="V8079"/>
      <c r="Y8079"/>
      <c r="Z8079"/>
      <c r="AA8079"/>
      <c r="AB8079"/>
      <c r="AC8079"/>
      <c r="AD8079"/>
      <c r="AE8079"/>
      <c r="AF8079"/>
      <c r="AG8079"/>
      <c r="AH8079"/>
      <c r="AI8079"/>
      <c r="AJ8079"/>
      <c r="AK8079"/>
      <c r="AL8079"/>
    </row>
    <row r="8080" spans="3:38" ht="15" customHeight="1" x14ac:dyDescent="0.35">
      <c r="C8080"/>
      <c r="D8080"/>
      <c r="E8080"/>
      <c r="F8080"/>
      <c r="G8080"/>
      <c r="H8080"/>
      <c r="I8080"/>
      <c r="J8080"/>
      <c r="K8080"/>
      <c r="L8080"/>
      <c r="M8080"/>
      <c r="N8080"/>
      <c r="O8080"/>
      <c r="S8080"/>
      <c r="T8080"/>
      <c r="U8080"/>
      <c r="V8080"/>
      <c r="Y8080"/>
      <c r="Z8080"/>
      <c r="AA8080"/>
      <c r="AB8080"/>
      <c r="AC8080"/>
      <c r="AD8080"/>
      <c r="AE8080"/>
      <c r="AF8080"/>
      <c r="AG8080"/>
      <c r="AH8080"/>
      <c r="AI8080"/>
      <c r="AJ8080"/>
      <c r="AK8080"/>
      <c r="AL8080"/>
    </row>
    <row r="8081" spans="3:38" ht="15" customHeight="1" x14ac:dyDescent="0.35">
      <c r="C8081"/>
      <c r="D8081"/>
      <c r="E8081"/>
      <c r="F8081"/>
      <c r="G8081"/>
      <c r="H8081"/>
      <c r="I8081"/>
      <c r="J8081"/>
      <c r="K8081"/>
      <c r="L8081"/>
      <c r="M8081"/>
      <c r="N8081"/>
      <c r="O8081"/>
      <c r="S8081"/>
      <c r="T8081"/>
      <c r="U8081"/>
      <c r="V8081"/>
      <c r="Y8081"/>
      <c r="Z8081"/>
      <c r="AA8081"/>
      <c r="AB8081"/>
      <c r="AC8081"/>
      <c r="AD8081"/>
      <c r="AE8081"/>
      <c r="AF8081"/>
      <c r="AG8081"/>
      <c r="AH8081"/>
      <c r="AI8081"/>
      <c r="AJ8081"/>
      <c r="AK8081"/>
      <c r="AL8081"/>
    </row>
    <row r="8082" spans="3:38" ht="15" customHeight="1" x14ac:dyDescent="0.35">
      <c r="C8082"/>
      <c r="D8082"/>
      <c r="E8082"/>
      <c r="F8082"/>
      <c r="G8082"/>
      <c r="H8082"/>
      <c r="I8082"/>
      <c r="J8082"/>
      <c r="K8082"/>
      <c r="L8082"/>
      <c r="M8082"/>
      <c r="N8082"/>
      <c r="O8082"/>
      <c r="S8082"/>
      <c r="T8082"/>
      <c r="U8082"/>
      <c r="V8082"/>
      <c r="Y8082"/>
      <c r="Z8082"/>
      <c r="AA8082"/>
      <c r="AB8082"/>
      <c r="AC8082"/>
      <c r="AD8082"/>
      <c r="AE8082"/>
      <c r="AF8082"/>
      <c r="AG8082"/>
      <c r="AH8082"/>
      <c r="AI8082"/>
      <c r="AJ8082"/>
      <c r="AK8082"/>
      <c r="AL8082"/>
    </row>
    <row r="8083" spans="3:38" ht="15" customHeight="1" x14ac:dyDescent="0.35">
      <c r="C8083"/>
      <c r="D8083"/>
      <c r="E8083"/>
      <c r="F8083"/>
      <c r="G8083"/>
      <c r="H8083"/>
      <c r="I8083"/>
      <c r="J8083"/>
      <c r="K8083"/>
      <c r="L8083"/>
      <c r="M8083"/>
      <c r="N8083"/>
      <c r="O8083"/>
      <c r="S8083"/>
      <c r="T8083"/>
      <c r="U8083"/>
      <c r="V8083"/>
      <c r="Y8083"/>
      <c r="Z8083"/>
      <c r="AA8083"/>
      <c r="AB8083"/>
      <c r="AC8083"/>
      <c r="AD8083"/>
      <c r="AE8083"/>
      <c r="AF8083"/>
      <c r="AG8083"/>
      <c r="AH8083"/>
      <c r="AI8083"/>
      <c r="AJ8083"/>
      <c r="AK8083"/>
      <c r="AL8083"/>
    </row>
    <row r="8084" spans="3:38" ht="15" customHeight="1" x14ac:dyDescent="0.35">
      <c r="C8084"/>
      <c r="D8084"/>
      <c r="E8084"/>
      <c r="F8084"/>
      <c r="G8084"/>
      <c r="H8084"/>
      <c r="I8084"/>
      <c r="J8084"/>
      <c r="K8084"/>
      <c r="L8084"/>
      <c r="M8084"/>
      <c r="N8084"/>
      <c r="O8084"/>
      <c r="S8084"/>
      <c r="T8084"/>
      <c r="U8084"/>
      <c r="V8084"/>
      <c r="Y8084"/>
      <c r="Z8084"/>
      <c r="AA8084"/>
      <c r="AB8084"/>
      <c r="AC8084"/>
      <c r="AD8084"/>
      <c r="AE8084"/>
      <c r="AF8084"/>
      <c r="AG8084"/>
      <c r="AH8084"/>
      <c r="AI8084"/>
      <c r="AJ8084"/>
      <c r="AK8084"/>
      <c r="AL8084"/>
    </row>
    <row r="8085" spans="3:38" ht="15" customHeight="1" x14ac:dyDescent="0.35">
      <c r="C8085"/>
      <c r="D8085"/>
      <c r="E8085"/>
      <c r="F8085"/>
      <c r="G8085"/>
      <c r="H8085"/>
      <c r="I8085"/>
      <c r="J8085"/>
      <c r="K8085"/>
      <c r="L8085"/>
      <c r="M8085"/>
      <c r="N8085"/>
      <c r="O8085"/>
      <c r="S8085"/>
      <c r="T8085"/>
      <c r="U8085"/>
      <c r="V8085"/>
      <c r="Y8085"/>
      <c r="Z8085"/>
      <c r="AA8085"/>
      <c r="AB8085"/>
      <c r="AC8085"/>
      <c r="AD8085"/>
      <c r="AE8085"/>
      <c r="AF8085"/>
      <c r="AG8085"/>
      <c r="AH8085"/>
      <c r="AI8085"/>
      <c r="AJ8085"/>
      <c r="AK8085"/>
      <c r="AL8085"/>
    </row>
    <row r="8086" spans="3:38" ht="15" customHeight="1" x14ac:dyDescent="0.35">
      <c r="C8086"/>
      <c r="D8086"/>
      <c r="E8086"/>
      <c r="F8086"/>
      <c r="G8086"/>
      <c r="H8086"/>
      <c r="I8086"/>
      <c r="J8086"/>
      <c r="K8086"/>
      <c r="L8086"/>
      <c r="M8086"/>
      <c r="N8086"/>
      <c r="O8086"/>
      <c r="S8086"/>
      <c r="T8086"/>
      <c r="U8086"/>
      <c r="V8086"/>
      <c r="Y8086"/>
      <c r="Z8086"/>
      <c r="AA8086"/>
      <c r="AB8086"/>
      <c r="AC8086"/>
      <c r="AD8086"/>
      <c r="AE8086"/>
      <c r="AF8086"/>
      <c r="AG8086"/>
      <c r="AH8086"/>
      <c r="AI8086"/>
      <c r="AJ8086"/>
      <c r="AK8086"/>
      <c r="AL8086"/>
    </row>
    <row r="8087" spans="3:38" ht="15" customHeight="1" x14ac:dyDescent="0.35">
      <c r="C8087"/>
      <c r="D8087"/>
      <c r="E8087"/>
      <c r="F8087"/>
      <c r="G8087"/>
      <c r="H8087"/>
      <c r="I8087"/>
      <c r="J8087"/>
      <c r="K8087"/>
      <c r="L8087"/>
      <c r="M8087"/>
      <c r="N8087"/>
      <c r="O8087"/>
      <c r="S8087"/>
      <c r="T8087"/>
      <c r="U8087"/>
      <c r="V8087"/>
      <c r="Y8087"/>
      <c r="Z8087"/>
      <c r="AA8087"/>
      <c r="AB8087"/>
      <c r="AC8087"/>
      <c r="AD8087"/>
      <c r="AE8087"/>
      <c r="AF8087"/>
      <c r="AG8087"/>
      <c r="AH8087"/>
      <c r="AI8087"/>
      <c r="AJ8087"/>
      <c r="AK8087"/>
      <c r="AL8087"/>
    </row>
    <row r="8088" spans="3:38" ht="15" customHeight="1" x14ac:dyDescent="0.35">
      <c r="C8088"/>
      <c r="D8088"/>
      <c r="E8088"/>
      <c r="F8088"/>
      <c r="G8088"/>
      <c r="H8088"/>
      <c r="I8088"/>
      <c r="J8088"/>
      <c r="K8088"/>
      <c r="L8088"/>
      <c r="M8088"/>
      <c r="N8088"/>
      <c r="O8088"/>
      <c r="S8088"/>
      <c r="T8088"/>
      <c r="U8088"/>
      <c r="V8088"/>
      <c r="Y8088"/>
      <c r="Z8088"/>
      <c r="AA8088"/>
      <c r="AB8088"/>
      <c r="AC8088"/>
      <c r="AD8088"/>
      <c r="AE8088"/>
      <c r="AF8088"/>
      <c r="AG8088"/>
      <c r="AH8088"/>
      <c r="AI8088"/>
      <c r="AJ8088"/>
      <c r="AK8088"/>
      <c r="AL8088"/>
    </row>
    <row r="8089" spans="3:38" ht="15" customHeight="1" x14ac:dyDescent="0.35">
      <c r="C8089"/>
      <c r="D8089"/>
      <c r="E8089"/>
      <c r="F8089"/>
      <c r="G8089"/>
      <c r="H8089"/>
      <c r="I8089"/>
      <c r="J8089"/>
      <c r="K8089"/>
      <c r="L8089"/>
      <c r="M8089"/>
      <c r="N8089"/>
      <c r="O8089"/>
      <c r="S8089"/>
      <c r="T8089"/>
      <c r="U8089"/>
      <c r="V8089"/>
      <c r="Y8089"/>
      <c r="Z8089"/>
      <c r="AA8089"/>
      <c r="AB8089"/>
      <c r="AC8089"/>
      <c r="AD8089"/>
      <c r="AE8089"/>
      <c r="AF8089"/>
      <c r="AG8089"/>
      <c r="AH8089"/>
      <c r="AI8089"/>
      <c r="AJ8089"/>
      <c r="AK8089"/>
      <c r="AL8089"/>
    </row>
    <row r="8090" spans="3:38" ht="15" customHeight="1" x14ac:dyDescent="0.35">
      <c r="C8090"/>
      <c r="D8090"/>
      <c r="E8090"/>
      <c r="F8090"/>
      <c r="G8090"/>
      <c r="H8090"/>
      <c r="I8090"/>
      <c r="J8090"/>
      <c r="K8090"/>
      <c r="L8090"/>
      <c r="M8090"/>
      <c r="N8090"/>
      <c r="O8090"/>
      <c r="S8090"/>
      <c r="T8090"/>
      <c r="U8090"/>
      <c r="V8090"/>
      <c r="Y8090"/>
      <c r="Z8090"/>
      <c r="AA8090"/>
      <c r="AB8090"/>
      <c r="AC8090"/>
      <c r="AD8090"/>
      <c r="AE8090"/>
      <c r="AF8090"/>
      <c r="AG8090"/>
      <c r="AH8090"/>
      <c r="AI8090"/>
      <c r="AJ8090"/>
      <c r="AK8090"/>
      <c r="AL8090"/>
    </row>
    <row r="8091" spans="3:38" ht="15" customHeight="1" x14ac:dyDescent="0.35">
      <c r="C8091"/>
      <c r="D8091"/>
      <c r="E8091"/>
      <c r="F8091"/>
      <c r="G8091"/>
      <c r="H8091"/>
      <c r="I8091"/>
      <c r="J8091"/>
      <c r="K8091"/>
      <c r="L8091"/>
      <c r="M8091"/>
      <c r="N8091"/>
      <c r="O8091"/>
      <c r="S8091"/>
      <c r="T8091"/>
      <c r="U8091"/>
      <c r="V8091"/>
      <c r="Y8091"/>
      <c r="Z8091"/>
      <c r="AA8091"/>
      <c r="AB8091"/>
      <c r="AC8091"/>
      <c r="AD8091"/>
      <c r="AE8091"/>
      <c r="AF8091"/>
      <c r="AG8091"/>
      <c r="AH8091"/>
      <c r="AI8091"/>
      <c r="AJ8091"/>
      <c r="AK8091"/>
      <c r="AL8091"/>
    </row>
    <row r="8092" spans="3:38" ht="15" customHeight="1" x14ac:dyDescent="0.35">
      <c r="C8092"/>
      <c r="D8092"/>
      <c r="E8092"/>
      <c r="F8092"/>
      <c r="G8092"/>
      <c r="H8092"/>
      <c r="I8092"/>
      <c r="J8092"/>
      <c r="K8092"/>
      <c r="L8092"/>
      <c r="M8092"/>
      <c r="N8092"/>
      <c r="O8092"/>
      <c r="S8092"/>
      <c r="T8092"/>
      <c r="U8092"/>
      <c r="V8092"/>
      <c r="Y8092"/>
      <c r="Z8092"/>
      <c r="AA8092"/>
      <c r="AB8092"/>
      <c r="AC8092"/>
      <c r="AD8092"/>
      <c r="AE8092"/>
      <c r="AF8092"/>
      <c r="AG8092"/>
      <c r="AH8092"/>
      <c r="AI8092"/>
      <c r="AJ8092"/>
      <c r="AK8092"/>
      <c r="AL8092"/>
    </row>
    <row r="8093" spans="3:38" ht="15" customHeight="1" x14ac:dyDescent="0.35">
      <c r="C8093"/>
      <c r="D8093"/>
      <c r="E8093"/>
      <c r="F8093"/>
      <c r="G8093"/>
      <c r="H8093"/>
      <c r="I8093"/>
      <c r="J8093"/>
      <c r="K8093"/>
      <c r="L8093"/>
      <c r="M8093"/>
      <c r="N8093"/>
      <c r="O8093"/>
      <c r="S8093"/>
      <c r="T8093"/>
      <c r="U8093"/>
      <c r="V8093"/>
      <c r="Y8093"/>
      <c r="Z8093"/>
      <c r="AA8093"/>
      <c r="AB8093"/>
      <c r="AC8093"/>
      <c r="AD8093"/>
      <c r="AE8093"/>
      <c r="AF8093"/>
      <c r="AG8093"/>
      <c r="AH8093"/>
      <c r="AI8093"/>
      <c r="AJ8093"/>
      <c r="AK8093"/>
      <c r="AL8093"/>
    </row>
    <row r="8094" spans="3:38" ht="15" customHeight="1" x14ac:dyDescent="0.35">
      <c r="C8094"/>
      <c r="D8094"/>
      <c r="E8094"/>
      <c r="F8094"/>
      <c r="G8094"/>
      <c r="H8094"/>
      <c r="I8094"/>
      <c r="J8094"/>
      <c r="K8094"/>
      <c r="L8094"/>
      <c r="M8094"/>
      <c r="N8094"/>
      <c r="O8094"/>
      <c r="S8094"/>
      <c r="T8094"/>
      <c r="U8094"/>
      <c r="V8094"/>
      <c r="Y8094"/>
      <c r="Z8094"/>
      <c r="AA8094"/>
      <c r="AB8094"/>
      <c r="AC8094"/>
      <c r="AD8094"/>
      <c r="AE8094"/>
      <c r="AF8094"/>
      <c r="AG8094"/>
      <c r="AH8094"/>
      <c r="AI8094"/>
      <c r="AJ8094"/>
      <c r="AK8094"/>
      <c r="AL8094"/>
    </row>
    <row r="8095" spans="3:38" ht="15" customHeight="1" x14ac:dyDescent="0.35">
      <c r="C8095"/>
      <c r="D8095"/>
      <c r="E8095"/>
      <c r="F8095"/>
      <c r="G8095"/>
      <c r="H8095"/>
      <c r="I8095"/>
      <c r="J8095"/>
      <c r="K8095"/>
      <c r="L8095"/>
      <c r="M8095"/>
      <c r="N8095"/>
      <c r="O8095"/>
      <c r="S8095"/>
      <c r="T8095"/>
      <c r="U8095"/>
      <c r="V8095"/>
      <c r="Y8095"/>
      <c r="Z8095"/>
      <c r="AA8095"/>
      <c r="AB8095"/>
      <c r="AC8095"/>
      <c r="AD8095"/>
      <c r="AE8095"/>
      <c r="AF8095"/>
      <c r="AG8095"/>
      <c r="AH8095"/>
      <c r="AI8095"/>
      <c r="AJ8095"/>
      <c r="AK8095"/>
      <c r="AL8095"/>
    </row>
    <row r="8096" spans="3:38" ht="15" customHeight="1" x14ac:dyDescent="0.35">
      <c r="C8096"/>
      <c r="D8096"/>
      <c r="E8096"/>
      <c r="F8096"/>
      <c r="G8096"/>
      <c r="H8096"/>
      <c r="I8096"/>
      <c r="J8096"/>
      <c r="K8096"/>
      <c r="L8096"/>
      <c r="M8096"/>
      <c r="N8096"/>
      <c r="O8096"/>
      <c r="S8096"/>
      <c r="T8096"/>
      <c r="U8096"/>
      <c r="V8096"/>
      <c r="Y8096"/>
      <c r="Z8096"/>
      <c r="AA8096"/>
      <c r="AB8096"/>
      <c r="AC8096"/>
      <c r="AD8096"/>
      <c r="AE8096"/>
      <c r="AF8096"/>
      <c r="AG8096"/>
      <c r="AH8096"/>
      <c r="AI8096"/>
      <c r="AJ8096"/>
      <c r="AK8096"/>
      <c r="AL8096"/>
    </row>
    <row r="8097" spans="3:38" ht="15" customHeight="1" x14ac:dyDescent="0.35">
      <c r="C8097"/>
      <c r="D8097"/>
      <c r="E8097"/>
      <c r="F8097"/>
      <c r="G8097"/>
      <c r="H8097"/>
      <c r="I8097"/>
      <c r="J8097"/>
      <c r="K8097"/>
      <c r="L8097"/>
      <c r="M8097"/>
      <c r="N8097"/>
      <c r="O8097"/>
      <c r="S8097"/>
      <c r="T8097"/>
      <c r="U8097"/>
      <c r="V8097"/>
      <c r="Y8097"/>
      <c r="Z8097"/>
      <c r="AA8097"/>
      <c r="AB8097"/>
      <c r="AC8097"/>
      <c r="AD8097"/>
      <c r="AE8097"/>
      <c r="AF8097"/>
      <c r="AG8097"/>
      <c r="AH8097"/>
      <c r="AI8097"/>
      <c r="AJ8097"/>
      <c r="AK8097"/>
      <c r="AL8097"/>
    </row>
    <row r="8098" spans="3:38" ht="15" customHeight="1" x14ac:dyDescent="0.35">
      <c r="C8098"/>
      <c r="D8098"/>
      <c r="E8098"/>
      <c r="F8098"/>
      <c r="G8098"/>
      <c r="H8098"/>
      <c r="I8098"/>
      <c r="J8098"/>
      <c r="K8098"/>
      <c r="L8098"/>
      <c r="M8098"/>
      <c r="N8098"/>
      <c r="O8098"/>
      <c r="S8098"/>
      <c r="T8098"/>
      <c r="U8098"/>
      <c r="V8098"/>
      <c r="Y8098"/>
      <c r="Z8098"/>
      <c r="AA8098"/>
      <c r="AB8098"/>
      <c r="AC8098"/>
      <c r="AD8098"/>
      <c r="AE8098"/>
      <c r="AF8098"/>
      <c r="AG8098"/>
      <c r="AH8098"/>
      <c r="AI8098"/>
      <c r="AJ8098"/>
      <c r="AK8098"/>
      <c r="AL8098"/>
    </row>
    <row r="8099" spans="3:38" ht="15" customHeight="1" x14ac:dyDescent="0.35">
      <c r="C8099"/>
      <c r="D8099"/>
      <c r="E8099"/>
      <c r="F8099"/>
      <c r="G8099"/>
      <c r="H8099"/>
      <c r="I8099"/>
      <c r="J8099"/>
      <c r="K8099"/>
      <c r="L8099"/>
      <c r="M8099"/>
      <c r="N8099"/>
      <c r="O8099"/>
      <c r="S8099"/>
      <c r="T8099"/>
      <c r="U8099"/>
      <c r="V8099"/>
      <c r="Y8099"/>
      <c r="Z8099"/>
      <c r="AA8099"/>
      <c r="AB8099"/>
      <c r="AC8099"/>
      <c r="AD8099"/>
      <c r="AE8099"/>
      <c r="AF8099"/>
      <c r="AG8099"/>
      <c r="AH8099"/>
      <c r="AI8099"/>
      <c r="AJ8099"/>
      <c r="AK8099"/>
      <c r="AL8099"/>
    </row>
    <row r="8100" spans="3:38" ht="15" customHeight="1" x14ac:dyDescent="0.35">
      <c r="C8100"/>
      <c r="D8100"/>
      <c r="E8100"/>
      <c r="F8100"/>
      <c r="G8100"/>
      <c r="H8100"/>
      <c r="I8100"/>
      <c r="J8100"/>
      <c r="K8100"/>
      <c r="L8100"/>
      <c r="M8100"/>
      <c r="N8100"/>
      <c r="O8100"/>
      <c r="S8100"/>
      <c r="T8100"/>
      <c r="U8100"/>
      <c r="V8100"/>
      <c r="Y8100"/>
      <c r="Z8100"/>
      <c r="AA8100"/>
      <c r="AB8100"/>
      <c r="AC8100"/>
      <c r="AD8100"/>
      <c r="AE8100"/>
      <c r="AF8100"/>
      <c r="AG8100"/>
      <c r="AH8100"/>
      <c r="AI8100"/>
      <c r="AJ8100"/>
      <c r="AK8100"/>
      <c r="AL8100"/>
    </row>
    <row r="8101" spans="3:38" ht="15" customHeight="1" x14ac:dyDescent="0.35">
      <c r="C8101"/>
      <c r="D8101"/>
      <c r="E8101"/>
      <c r="F8101"/>
      <c r="G8101"/>
      <c r="H8101"/>
      <c r="I8101"/>
      <c r="J8101"/>
      <c r="K8101"/>
      <c r="L8101"/>
      <c r="M8101"/>
      <c r="N8101"/>
      <c r="O8101"/>
      <c r="S8101"/>
      <c r="T8101"/>
      <c r="U8101"/>
      <c r="V8101"/>
      <c r="Y8101"/>
      <c r="Z8101"/>
      <c r="AA8101"/>
      <c r="AB8101"/>
      <c r="AC8101"/>
      <c r="AD8101"/>
      <c r="AE8101"/>
      <c r="AF8101"/>
      <c r="AG8101"/>
      <c r="AH8101"/>
      <c r="AI8101"/>
      <c r="AJ8101"/>
      <c r="AK8101"/>
      <c r="AL8101"/>
    </row>
    <row r="8102" spans="3:38" ht="15" customHeight="1" x14ac:dyDescent="0.35">
      <c r="C8102"/>
      <c r="D8102"/>
      <c r="E8102"/>
      <c r="F8102"/>
      <c r="G8102"/>
      <c r="H8102"/>
      <c r="I8102"/>
      <c r="J8102"/>
      <c r="K8102"/>
      <c r="L8102"/>
      <c r="M8102"/>
      <c r="N8102"/>
      <c r="O8102"/>
      <c r="S8102"/>
      <c r="T8102"/>
      <c r="U8102"/>
      <c r="V8102"/>
      <c r="Y8102"/>
      <c r="Z8102"/>
      <c r="AA8102"/>
      <c r="AB8102"/>
      <c r="AC8102"/>
      <c r="AD8102"/>
      <c r="AE8102"/>
      <c r="AF8102"/>
      <c r="AG8102"/>
      <c r="AH8102"/>
      <c r="AI8102"/>
      <c r="AJ8102"/>
      <c r="AK8102"/>
      <c r="AL8102"/>
    </row>
    <row r="8103" spans="3:38" ht="15" customHeight="1" x14ac:dyDescent="0.35">
      <c r="C8103"/>
      <c r="D8103"/>
      <c r="E8103"/>
      <c r="F8103"/>
      <c r="G8103"/>
      <c r="H8103"/>
      <c r="I8103"/>
      <c r="J8103"/>
      <c r="K8103"/>
      <c r="L8103"/>
      <c r="M8103"/>
      <c r="N8103"/>
      <c r="O8103"/>
      <c r="S8103"/>
      <c r="T8103"/>
      <c r="U8103"/>
      <c r="V8103"/>
      <c r="Y8103"/>
      <c r="Z8103"/>
      <c r="AA8103"/>
      <c r="AB8103"/>
      <c r="AC8103"/>
      <c r="AD8103"/>
      <c r="AE8103"/>
      <c r="AF8103"/>
      <c r="AG8103"/>
      <c r="AH8103"/>
      <c r="AI8103"/>
      <c r="AJ8103"/>
      <c r="AK8103"/>
      <c r="AL8103"/>
    </row>
    <row r="8104" spans="3:38" ht="15" customHeight="1" x14ac:dyDescent="0.35">
      <c r="C8104"/>
      <c r="D8104"/>
      <c r="E8104"/>
      <c r="F8104"/>
      <c r="G8104"/>
      <c r="H8104"/>
      <c r="I8104"/>
      <c r="J8104"/>
      <c r="K8104"/>
      <c r="L8104"/>
      <c r="M8104"/>
      <c r="N8104"/>
      <c r="O8104"/>
      <c r="S8104"/>
      <c r="T8104"/>
      <c r="U8104"/>
      <c r="V8104"/>
      <c r="Y8104"/>
      <c r="Z8104"/>
      <c r="AA8104"/>
      <c r="AB8104"/>
      <c r="AC8104"/>
      <c r="AD8104"/>
      <c r="AE8104"/>
      <c r="AF8104"/>
      <c r="AG8104"/>
      <c r="AH8104"/>
      <c r="AI8104"/>
      <c r="AJ8104"/>
      <c r="AK8104"/>
      <c r="AL8104"/>
    </row>
    <row r="8105" spans="3:38" ht="15" customHeight="1" x14ac:dyDescent="0.35">
      <c r="C8105"/>
      <c r="D8105"/>
      <c r="E8105"/>
      <c r="F8105"/>
      <c r="G8105"/>
      <c r="H8105"/>
      <c r="I8105"/>
      <c r="J8105"/>
      <c r="K8105"/>
      <c r="L8105"/>
      <c r="M8105"/>
      <c r="N8105"/>
      <c r="O8105"/>
      <c r="S8105"/>
      <c r="T8105"/>
      <c r="U8105"/>
      <c r="V8105"/>
      <c r="Y8105"/>
      <c r="Z8105"/>
      <c r="AA8105"/>
      <c r="AB8105"/>
      <c r="AC8105"/>
      <c r="AD8105"/>
      <c r="AE8105"/>
      <c r="AF8105"/>
      <c r="AG8105"/>
      <c r="AH8105"/>
      <c r="AI8105"/>
      <c r="AJ8105"/>
      <c r="AK8105"/>
      <c r="AL8105"/>
    </row>
    <row r="8106" spans="3:38" ht="15" customHeight="1" x14ac:dyDescent="0.35">
      <c r="C8106"/>
      <c r="D8106"/>
      <c r="E8106"/>
      <c r="F8106"/>
      <c r="G8106"/>
      <c r="H8106"/>
      <c r="I8106"/>
      <c r="J8106"/>
      <c r="K8106"/>
      <c r="L8106"/>
      <c r="M8106"/>
      <c r="N8106"/>
      <c r="O8106"/>
      <c r="S8106"/>
      <c r="T8106"/>
      <c r="U8106"/>
      <c r="V8106"/>
      <c r="Y8106"/>
      <c r="Z8106"/>
      <c r="AA8106"/>
      <c r="AB8106"/>
      <c r="AC8106"/>
      <c r="AD8106"/>
      <c r="AE8106"/>
      <c r="AF8106"/>
      <c r="AG8106"/>
      <c r="AH8106"/>
      <c r="AI8106"/>
      <c r="AJ8106"/>
      <c r="AK8106"/>
      <c r="AL8106"/>
    </row>
    <row r="8107" spans="3:38" ht="15" customHeight="1" x14ac:dyDescent="0.35">
      <c r="C8107"/>
      <c r="D8107"/>
      <c r="E8107"/>
      <c r="F8107"/>
      <c r="G8107"/>
      <c r="H8107"/>
      <c r="I8107"/>
      <c r="J8107"/>
      <c r="K8107"/>
      <c r="L8107"/>
      <c r="M8107"/>
      <c r="N8107"/>
      <c r="O8107"/>
      <c r="S8107"/>
      <c r="T8107"/>
      <c r="U8107"/>
      <c r="V8107"/>
      <c r="Y8107"/>
      <c r="Z8107"/>
      <c r="AA8107"/>
      <c r="AB8107"/>
      <c r="AC8107"/>
      <c r="AD8107"/>
      <c r="AE8107"/>
      <c r="AF8107"/>
      <c r="AG8107"/>
      <c r="AH8107"/>
      <c r="AI8107"/>
      <c r="AJ8107"/>
      <c r="AK8107"/>
      <c r="AL8107"/>
    </row>
    <row r="8108" spans="3:38" ht="15" customHeight="1" x14ac:dyDescent="0.35">
      <c r="C8108"/>
      <c r="D8108"/>
      <c r="E8108"/>
      <c r="F8108"/>
      <c r="G8108"/>
      <c r="H8108"/>
      <c r="I8108"/>
      <c r="J8108"/>
      <c r="K8108"/>
      <c r="L8108"/>
      <c r="M8108"/>
      <c r="N8108"/>
      <c r="O8108"/>
      <c r="S8108"/>
      <c r="T8108"/>
      <c r="U8108"/>
      <c r="V8108"/>
      <c r="Y8108"/>
      <c r="Z8108"/>
      <c r="AA8108"/>
      <c r="AB8108"/>
      <c r="AC8108"/>
      <c r="AD8108"/>
      <c r="AE8108"/>
      <c r="AF8108"/>
      <c r="AG8108"/>
      <c r="AH8108"/>
      <c r="AI8108"/>
      <c r="AJ8108"/>
      <c r="AK8108"/>
      <c r="AL8108"/>
    </row>
    <row r="8109" spans="3:38" ht="15" customHeight="1" x14ac:dyDescent="0.35">
      <c r="C8109"/>
      <c r="D8109"/>
      <c r="E8109"/>
      <c r="F8109"/>
      <c r="G8109"/>
      <c r="H8109"/>
      <c r="I8109"/>
      <c r="J8109"/>
      <c r="K8109"/>
      <c r="L8109"/>
      <c r="M8109"/>
      <c r="N8109"/>
      <c r="O8109"/>
      <c r="S8109"/>
      <c r="T8109"/>
      <c r="U8109"/>
      <c r="V8109"/>
      <c r="Y8109"/>
      <c r="Z8109"/>
      <c r="AA8109"/>
      <c r="AB8109"/>
      <c r="AC8109"/>
      <c r="AD8109"/>
      <c r="AE8109"/>
      <c r="AF8109"/>
      <c r="AG8109"/>
      <c r="AH8109"/>
      <c r="AI8109"/>
      <c r="AJ8109"/>
      <c r="AK8109"/>
      <c r="AL8109"/>
    </row>
    <row r="8110" spans="3:38" ht="15" customHeight="1" x14ac:dyDescent="0.35">
      <c r="C8110"/>
      <c r="D8110"/>
      <c r="E8110"/>
      <c r="F8110"/>
      <c r="G8110"/>
      <c r="H8110"/>
      <c r="I8110"/>
      <c r="J8110"/>
      <c r="K8110"/>
      <c r="L8110"/>
      <c r="M8110"/>
      <c r="N8110"/>
      <c r="O8110"/>
      <c r="S8110"/>
      <c r="T8110"/>
      <c r="U8110"/>
      <c r="V8110"/>
      <c r="Y8110"/>
      <c r="Z8110"/>
      <c r="AA8110"/>
      <c r="AB8110"/>
      <c r="AC8110"/>
      <c r="AD8110"/>
      <c r="AE8110"/>
      <c r="AF8110"/>
      <c r="AG8110"/>
      <c r="AH8110"/>
      <c r="AI8110"/>
      <c r="AJ8110"/>
      <c r="AK8110"/>
      <c r="AL8110"/>
    </row>
    <row r="8111" spans="3:38" ht="15" customHeight="1" x14ac:dyDescent="0.35">
      <c r="C8111"/>
      <c r="D8111"/>
      <c r="E8111"/>
      <c r="F8111"/>
      <c r="G8111"/>
      <c r="H8111"/>
      <c r="I8111"/>
      <c r="J8111"/>
      <c r="K8111"/>
      <c r="L8111"/>
      <c r="M8111"/>
      <c r="N8111"/>
      <c r="O8111"/>
      <c r="S8111"/>
      <c r="T8111"/>
      <c r="U8111"/>
      <c r="V8111"/>
      <c r="Y8111"/>
      <c r="Z8111"/>
      <c r="AA8111"/>
      <c r="AB8111"/>
      <c r="AC8111"/>
      <c r="AD8111"/>
      <c r="AE8111"/>
      <c r="AF8111"/>
      <c r="AG8111"/>
      <c r="AH8111"/>
      <c r="AI8111"/>
      <c r="AJ8111"/>
      <c r="AK8111"/>
      <c r="AL8111"/>
    </row>
    <row r="8112" spans="3:38" ht="15" customHeight="1" x14ac:dyDescent="0.35">
      <c r="C8112"/>
      <c r="D8112"/>
      <c r="E8112"/>
      <c r="F8112"/>
      <c r="G8112"/>
      <c r="H8112"/>
      <c r="I8112"/>
      <c r="J8112"/>
      <c r="K8112"/>
      <c r="L8112"/>
      <c r="M8112"/>
      <c r="N8112"/>
      <c r="O8112"/>
      <c r="S8112"/>
      <c r="T8112"/>
      <c r="U8112"/>
      <c r="V8112"/>
      <c r="Y8112"/>
      <c r="Z8112"/>
      <c r="AA8112"/>
      <c r="AB8112"/>
      <c r="AC8112"/>
      <c r="AD8112"/>
      <c r="AE8112"/>
      <c r="AF8112"/>
      <c r="AG8112"/>
      <c r="AH8112"/>
      <c r="AI8112"/>
      <c r="AJ8112"/>
      <c r="AK8112"/>
      <c r="AL8112"/>
    </row>
    <row r="8113" spans="3:38" ht="15" customHeight="1" x14ac:dyDescent="0.35">
      <c r="C8113"/>
      <c r="D8113"/>
      <c r="E8113"/>
      <c r="F8113"/>
      <c r="G8113"/>
      <c r="H8113"/>
      <c r="I8113"/>
      <c r="J8113"/>
      <c r="K8113"/>
      <c r="L8113"/>
      <c r="M8113"/>
      <c r="N8113"/>
      <c r="O8113"/>
      <c r="S8113"/>
      <c r="T8113"/>
      <c r="U8113"/>
      <c r="V8113"/>
      <c r="Y8113"/>
      <c r="Z8113"/>
      <c r="AA8113"/>
      <c r="AB8113"/>
      <c r="AC8113"/>
      <c r="AD8113"/>
      <c r="AE8113"/>
      <c r="AF8113"/>
      <c r="AG8113"/>
      <c r="AH8113"/>
      <c r="AI8113"/>
      <c r="AJ8113"/>
      <c r="AK8113"/>
      <c r="AL8113"/>
    </row>
    <row r="8114" spans="3:38" ht="15" customHeight="1" x14ac:dyDescent="0.35">
      <c r="C8114"/>
      <c r="D8114"/>
      <c r="E8114"/>
      <c r="F8114"/>
      <c r="G8114"/>
      <c r="H8114"/>
      <c r="I8114"/>
      <c r="J8114"/>
      <c r="K8114"/>
      <c r="L8114"/>
      <c r="M8114"/>
      <c r="N8114"/>
      <c r="O8114"/>
      <c r="S8114"/>
      <c r="T8114"/>
      <c r="U8114"/>
      <c r="V8114"/>
      <c r="Y8114"/>
      <c r="Z8114"/>
      <c r="AA8114"/>
      <c r="AB8114"/>
      <c r="AC8114"/>
      <c r="AD8114"/>
      <c r="AE8114"/>
      <c r="AF8114"/>
      <c r="AG8114"/>
      <c r="AH8114"/>
      <c r="AI8114"/>
      <c r="AJ8114"/>
      <c r="AK8114"/>
      <c r="AL8114"/>
    </row>
    <row r="8115" spans="3:38" ht="15" customHeight="1" x14ac:dyDescent="0.35">
      <c r="C8115"/>
      <c r="D8115"/>
      <c r="E8115"/>
      <c r="F8115"/>
      <c r="G8115"/>
      <c r="H8115"/>
      <c r="I8115"/>
      <c r="J8115"/>
      <c r="K8115"/>
      <c r="L8115"/>
      <c r="M8115"/>
      <c r="N8115"/>
      <c r="O8115"/>
      <c r="S8115"/>
      <c r="T8115"/>
      <c r="U8115"/>
      <c r="V8115"/>
      <c r="Y8115"/>
      <c r="Z8115"/>
      <c r="AA8115"/>
      <c r="AB8115"/>
      <c r="AC8115"/>
      <c r="AD8115"/>
      <c r="AE8115"/>
      <c r="AF8115"/>
      <c r="AG8115"/>
      <c r="AH8115"/>
      <c r="AI8115"/>
      <c r="AJ8115"/>
      <c r="AK8115"/>
      <c r="AL8115"/>
    </row>
    <row r="8116" spans="3:38" ht="15" customHeight="1" x14ac:dyDescent="0.35">
      <c r="C8116"/>
      <c r="D8116"/>
      <c r="E8116"/>
      <c r="F8116"/>
      <c r="G8116"/>
      <c r="H8116"/>
      <c r="I8116"/>
      <c r="J8116"/>
      <c r="K8116"/>
      <c r="L8116"/>
      <c r="M8116"/>
      <c r="N8116"/>
      <c r="O8116"/>
      <c r="S8116"/>
      <c r="T8116"/>
      <c r="U8116"/>
      <c r="V8116"/>
      <c r="Y8116"/>
      <c r="Z8116"/>
      <c r="AA8116"/>
      <c r="AB8116"/>
      <c r="AC8116"/>
      <c r="AD8116"/>
      <c r="AE8116"/>
      <c r="AF8116"/>
      <c r="AG8116"/>
      <c r="AH8116"/>
      <c r="AI8116"/>
      <c r="AJ8116"/>
      <c r="AK8116"/>
      <c r="AL8116"/>
    </row>
    <row r="8117" spans="3:38" ht="15" customHeight="1" x14ac:dyDescent="0.35">
      <c r="C8117"/>
      <c r="D8117"/>
      <c r="E8117"/>
      <c r="F8117"/>
      <c r="G8117"/>
      <c r="H8117"/>
      <c r="I8117"/>
      <c r="J8117"/>
      <c r="K8117"/>
      <c r="L8117"/>
      <c r="M8117"/>
      <c r="N8117"/>
      <c r="O8117"/>
      <c r="S8117"/>
      <c r="T8117"/>
      <c r="U8117"/>
      <c r="V8117"/>
      <c r="Y8117"/>
      <c r="Z8117"/>
      <c r="AA8117"/>
      <c r="AB8117"/>
      <c r="AC8117"/>
      <c r="AD8117"/>
      <c r="AE8117"/>
      <c r="AF8117"/>
      <c r="AG8117"/>
      <c r="AH8117"/>
      <c r="AI8117"/>
      <c r="AJ8117"/>
      <c r="AK8117"/>
      <c r="AL8117"/>
    </row>
    <row r="8118" spans="3:38" ht="15" customHeight="1" x14ac:dyDescent="0.35">
      <c r="C8118"/>
      <c r="D8118"/>
      <c r="E8118"/>
      <c r="F8118"/>
      <c r="G8118"/>
      <c r="H8118"/>
      <c r="I8118"/>
      <c r="J8118"/>
      <c r="K8118"/>
      <c r="L8118"/>
      <c r="M8118"/>
      <c r="N8118"/>
      <c r="O8118"/>
      <c r="S8118"/>
      <c r="T8118"/>
      <c r="U8118"/>
      <c r="V8118"/>
      <c r="Y8118"/>
      <c r="Z8118"/>
      <c r="AA8118"/>
      <c r="AB8118"/>
      <c r="AC8118"/>
      <c r="AD8118"/>
      <c r="AE8118"/>
      <c r="AF8118"/>
      <c r="AG8118"/>
      <c r="AH8118"/>
      <c r="AI8118"/>
      <c r="AJ8118"/>
      <c r="AK8118"/>
      <c r="AL8118"/>
    </row>
    <row r="8119" spans="3:38" ht="15" customHeight="1" x14ac:dyDescent="0.35">
      <c r="C8119"/>
      <c r="D8119"/>
      <c r="E8119"/>
      <c r="F8119"/>
      <c r="G8119"/>
      <c r="H8119"/>
      <c r="I8119"/>
      <c r="J8119"/>
      <c r="K8119"/>
      <c r="L8119"/>
      <c r="M8119"/>
      <c r="N8119"/>
      <c r="O8119"/>
      <c r="S8119"/>
      <c r="T8119"/>
      <c r="U8119"/>
      <c r="V8119"/>
      <c r="Y8119"/>
      <c r="Z8119"/>
      <c r="AA8119"/>
      <c r="AB8119"/>
      <c r="AC8119"/>
      <c r="AD8119"/>
      <c r="AE8119"/>
      <c r="AF8119"/>
      <c r="AG8119"/>
      <c r="AH8119"/>
      <c r="AI8119"/>
      <c r="AJ8119"/>
      <c r="AK8119"/>
      <c r="AL8119"/>
    </row>
    <row r="8120" spans="3:38" ht="15" customHeight="1" x14ac:dyDescent="0.35">
      <c r="C8120"/>
      <c r="D8120"/>
      <c r="E8120"/>
      <c r="F8120"/>
      <c r="G8120"/>
      <c r="H8120"/>
      <c r="I8120"/>
      <c r="J8120"/>
      <c r="K8120"/>
      <c r="L8120"/>
      <c r="M8120"/>
      <c r="N8120"/>
      <c r="O8120"/>
      <c r="S8120"/>
      <c r="T8120"/>
      <c r="U8120"/>
      <c r="V8120"/>
      <c r="Y8120"/>
      <c r="Z8120"/>
      <c r="AA8120"/>
      <c r="AB8120"/>
      <c r="AC8120"/>
      <c r="AD8120"/>
      <c r="AE8120"/>
      <c r="AF8120"/>
      <c r="AG8120"/>
      <c r="AH8120"/>
      <c r="AI8120"/>
      <c r="AJ8120"/>
      <c r="AK8120"/>
      <c r="AL8120"/>
    </row>
    <row r="8121" spans="3:38" ht="15" customHeight="1" x14ac:dyDescent="0.35">
      <c r="C8121"/>
      <c r="D8121"/>
      <c r="E8121"/>
      <c r="F8121"/>
      <c r="G8121"/>
      <c r="H8121"/>
      <c r="I8121"/>
      <c r="J8121"/>
      <c r="K8121"/>
      <c r="L8121"/>
      <c r="M8121"/>
      <c r="N8121"/>
      <c r="O8121"/>
      <c r="S8121"/>
      <c r="T8121"/>
      <c r="U8121"/>
      <c r="V8121"/>
      <c r="Y8121"/>
      <c r="Z8121"/>
      <c r="AA8121"/>
      <c r="AB8121"/>
      <c r="AC8121"/>
      <c r="AD8121"/>
      <c r="AE8121"/>
      <c r="AF8121"/>
      <c r="AG8121"/>
      <c r="AH8121"/>
      <c r="AI8121"/>
      <c r="AJ8121"/>
      <c r="AK8121"/>
      <c r="AL8121"/>
    </row>
    <row r="8122" spans="3:38" ht="15" customHeight="1" x14ac:dyDescent="0.35">
      <c r="C8122"/>
      <c r="D8122"/>
      <c r="E8122"/>
      <c r="F8122"/>
      <c r="G8122"/>
      <c r="H8122"/>
      <c r="I8122"/>
      <c r="J8122"/>
      <c r="K8122"/>
      <c r="L8122"/>
      <c r="M8122"/>
      <c r="N8122"/>
      <c r="O8122"/>
      <c r="S8122"/>
      <c r="T8122"/>
      <c r="U8122"/>
      <c r="V8122"/>
      <c r="Y8122"/>
      <c r="Z8122"/>
      <c r="AA8122"/>
      <c r="AB8122"/>
      <c r="AC8122"/>
      <c r="AD8122"/>
      <c r="AE8122"/>
      <c r="AF8122"/>
      <c r="AG8122"/>
      <c r="AH8122"/>
      <c r="AI8122"/>
      <c r="AJ8122"/>
      <c r="AK8122"/>
      <c r="AL8122"/>
    </row>
    <row r="8123" spans="3:38" ht="15" customHeight="1" x14ac:dyDescent="0.35">
      <c r="C8123"/>
      <c r="D8123"/>
      <c r="E8123"/>
      <c r="F8123"/>
      <c r="G8123"/>
      <c r="H8123"/>
      <c r="I8123"/>
      <c r="J8123"/>
      <c r="K8123"/>
      <c r="L8123"/>
      <c r="M8123"/>
      <c r="N8123"/>
      <c r="O8123"/>
      <c r="S8123"/>
      <c r="T8123"/>
      <c r="U8123"/>
      <c r="V8123"/>
      <c r="Y8123"/>
      <c r="Z8123"/>
      <c r="AA8123"/>
      <c r="AB8123"/>
      <c r="AC8123"/>
      <c r="AD8123"/>
      <c r="AE8123"/>
      <c r="AF8123"/>
      <c r="AG8123"/>
      <c r="AH8123"/>
      <c r="AI8123"/>
      <c r="AJ8123"/>
      <c r="AK8123"/>
      <c r="AL8123"/>
    </row>
    <row r="8124" spans="3:38" ht="15" customHeight="1" x14ac:dyDescent="0.35">
      <c r="C8124"/>
      <c r="D8124"/>
      <c r="E8124"/>
      <c r="F8124"/>
      <c r="G8124"/>
      <c r="H8124"/>
      <c r="I8124"/>
      <c r="J8124"/>
      <c r="K8124"/>
      <c r="L8124"/>
      <c r="M8124"/>
      <c r="N8124"/>
      <c r="O8124"/>
      <c r="S8124"/>
      <c r="T8124"/>
      <c r="U8124"/>
      <c r="V8124"/>
      <c r="Y8124"/>
      <c r="Z8124"/>
      <c r="AA8124"/>
      <c r="AB8124"/>
      <c r="AC8124"/>
      <c r="AD8124"/>
      <c r="AE8124"/>
      <c r="AF8124"/>
      <c r="AG8124"/>
      <c r="AH8124"/>
      <c r="AI8124"/>
      <c r="AJ8124"/>
      <c r="AK8124"/>
      <c r="AL8124"/>
    </row>
    <row r="8125" spans="3:38" ht="15" customHeight="1" x14ac:dyDescent="0.35">
      <c r="C8125"/>
      <c r="D8125"/>
      <c r="E8125"/>
      <c r="F8125"/>
      <c r="G8125"/>
      <c r="H8125"/>
      <c r="I8125"/>
      <c r="J8125"/>
      <c r="K8125"/>
      <c r="L8125"/>
      <c r="M8125"/>
      <c r="N8125"/>
      <c r="O8125"/>
      <c r="S8125"/>
      <c r="T8125"/>
      <c r="U8125"/>
      <c r="V8125"/>
      <c r="Y8125"/>
      <c r="Z8125"/>
      <c r="AA8125"/>
      <c r="AB8125"/>
      <c r="AC8125"/>
      <c r="AD8125"/>
      <c r="AE8125"/>
      <c r="AF8125"/>
      <c r="AG8125"/>
      <c r="AH8125"/>
      <c r="AI8125"/>
      <c r="AJ8125"/>
      <c r="AK8125"/>
      <c r="AL8125"/>
    </row>
    <row r="8126" spans="3:38" ht="15" customHeight="1" x14ac:dyDescent="0.35">
      <c r="C8126"/>
      <c r="D8126"/>
      <c r="E8126"/>
      <c r="F8126"/>
      <c r="G8126"/>
      <c r="H8126"/>
      <c r="I8126"/>
      <c r="J8126"/>
      <c r="K8126"/>
      <c r="L8126"/>
      <c r="M8126"/>
      <c r="N8126"/>
      <c r="O8126"/>
      <c r="S8126"/>
      <c r="T8126"/>
      <c r="U8126"/>
      <c r="V8126"/>
      <c r="Y8126"/>
      <c r="Z8126"/>
      <c r="AA8126"/>
      <c r="AB8126"/>
      <c r="AC8126"/>
      <c r="AD8126"/>
      <c r="AE8126"/>
      <c r="AF8126"/>
      <c r="AG8126"/>
      <c r="AH8126"/>
      <c r="AI8126"/>
      <c r="AJ8126"/>
      <c r="AK8126"/>
      <c r="AL8126"/>
    </row>
    <row r="8127" spans="3:38" ht="15" customHeight="1" x14ac:dyDescent="0.35">
      <c r="C8127"/>
      <c r="D8127"/>
      <c r="E8127"/>
      <c r="F8127"/>
      <c r="G8127"/>
      <c r="H8127"/>
      <c r="I8127"/>
      <c r="J8127"/>
      <c r="K8127"/>
      <c r="L8127"/>
      <c r="M8127"/>
      <c r="N8127"/>
      <c r="O8127"/>
      <c r="S8127"/>
      <c r="T8127"/>
      <c r="U8127"/>
      <c r="V8127"/>
      <c r="Y8127"/>
      <c r="Z8127"/>
      <c r="AA8127"/>
      <c r="AB8127"/>
      <c r="AC8127"/>
      <c r="AD8127"/>
      <c r="AE8127"/>
      <c r="AF8127"/>
      <c r="AG8127"/>
      <c r="AH8127"/>
      <c r="AI8127"/>
      <c r="AJ8127"/>
      <c r="AK8127"/>
      <c r="AL8127"/>
    </row>
    <row r="8128" spans="3:38" ht="15" customHeight="1" x14ac:dyDescent="0.35">
      <c r="C8128"/>
      <c r="D8128"/>
      <c r="E8128"/>
      <c r="F8128"/>
      <c r="G8128"/>
      <c r="H8128"/>
      <c r="I8128"/>
      <c r="J8128"/>
      <c r="K8128"/>
      <c r="L8128"/>
      <c r="M8128"/>
      <c r="N8128"/>
      <c r="O8128"/>
      <c r="S8128"/>
      <c r="T8128"/>
      <c r="U8128"/>
      <c r="V8128"/>
      <c r="Y8128"/>
      <c r="Z8128"/>
      <c r="AA8128"/>
      <c r="AB8128"/>
      <c r="AC8128"/>
      <c r="AD8128"/>
      <c r="AE8128"/>
      <c r="AF8128"/>
      <c r="AG8128"/>
      <c r="AH8128"/>
      <c r="AI8128"/>
      <c r="AJ8128"/>
      <c r="AK8128"/>
      <c r="AL8128"/>
    </row>
    <row r="8129" spans="3:38" ht="15" customHeight="1" x14ac:dyDescent="0.35">
      <c r="C8129"/>
      <c r="D8129"/>
      <c r="E8129"/>
      <c r="F8129"/>
      <c r="G8129"/>
      <c r="H8129"/>
      <c r="I8129"/>
      <c r="J8129"/>
      <c r="K8129"/>
      <c r="L8129"/>
      <c r="M8129"/>
      <c r="N8129"/>
      <c r="O8129"/>
      <c r="S8129"/>
      <c r="T8129"/>
      <c r="U8129"/>
      <c r="V8129"/>
      <c r="Y8129"/>
      <c r="Z8129"/>
      <c r="AA8129"/>
      <c r="AB8129"/>
      <c r="AC8129"/>
      <c r="AD8129"/>
      <c r="AE8129"/>
      <c r="AF8129"/>
      <c r="AG8129"/>
      <c r="AH8129"/>
      <c r="AI8129"/>
      <c r="AJ8129"/>
      <c r="AK8129"/>
      <c r="AL8129"/>
    </row>
    <row r="8130" spans="3:38" ht="15" customHeight="1" x14ac:dyDescent="0.35">
      <c r="C8130"/>
      <c r="D8130"/>
      <c r="E8130"/>
      <c r="F8130"/>
      <c r="G8130"/>
      <c r="H8130"/>
      <c r="I8130"/>
      <c r="J8130"/>
      <c r="K8130"/>
      <c r="L8130"/>
      <c r="M8130"/>
      <c r="N8130"/>
      <c r="O8130"/>
      <c r="S8130"/>
      <c r="T8130"/>
      <c r="U8130"/>
      <c r="V8130"/>
      <c r="Y8130"/>
      <c r="Z8130"/>
      <c r="AA8130"/>
      <c r="AB8130"/>
      <c r="AC8130"/>
      <c r="AD8130"/>
      <c r="AE8130"/>
      <c r="AF8130"/>
      <c r="AG8130"/>
      <c r="AH8130"/>
      <c r="AI8130"/>
      <c r="AJ8130"/>
      <c r="AK8130"/>
      <c r="AL8130"/>
    </row>
    <row r="8131" spans="3:38" ht="15" customHeight="1" x14ac:dyDescent="0.35">
      <c r="C8131"/>
      <c r="D8131"/>
      <c r="E8131"/>
      <c r="F8131"/>
      <c r="G8131"/>
      <c r="H8131"/>
      <c r="I8131"/>
      <c r="J8131"/>
      <c r="K8131"/>
      <c r="L8131"/>
      <c r="M8131"/>
      <c r="N8131"/>
      <c r="O8131"/>
      <c r="S8131"/>
      <c r="T8131"/>
      <c r="U8131"/>
      <c r="V8131"/>
      <c r="Y8131"/>
      <c r="Z8131"/>
      <c r="AA8131"/>
      <c r="AB8131"/>
      <c r="AC8131"/>
      <c r="AD8131"/>
      <c r="AE8131"/>
      <c r="AF8131"/>
      <c r="AG8131"/>
      <c r="AH8131"/>
      <c r="AI8131"/>
      <c r="AJ8131"/>
      <c r="AK8131"/>
      <c r="AL8131"/>
    </row>
    <row r="8132" spans="3:38" ht="15" customHeight="1" x14ac:dyDescent="0.35">
      <c r="C8132"/>
      <c r="D8132"/>
      <c r="E8132"/>
      <c r="F8132"/>
      <c r="G8132"/>
      <c r="H8132"/>
      <c r="I8132"/>
      <c r="J8132"/>
      <c r="K8132"/>
      <c r="L8132"/>
      <c r="M8132"/>
      <c r="N8132"/>
      <c r="O8132"/>
      <c r="S8132"/>
      <c r="T8132"/>
      <c r="U8132"/>
      <c r="V8132"/>
      <c r="Y8132"/>
      <c r="Z8132"/>
      <c r="AA8132"/>
      <c r="AB8132"/>
      <c r="AC8132"/>
      <c r="AD8132"/>
      <c r="AE8132"/>
      <c r="AF8132"/>
      <c r="AG8132"/>
      <c r="AH8132"/>
      <c r="AI8132"/>
      <c r="AJ8132"/>
      <c r="AK8132"/>
      <c r="AL8132"/>
    </row>
    <row r="8133" spans="3:38" ht="15" customHeight="1" x14ac:dyDescent="0.35">
      <c r="C8133"/>
      <c r="D8133"/>
      <c r="E8133"/>
      <c r="F8133"/>
      <c r="G8133"/>
      <c r="H8133"/>
      <c r="I8133"/>
      <c r="J8133"/>
      <c r="K8133"/>
      <c r="L8133"/>
      <c r="M8133"/>
      <c r="N8133"/>
      <c r="O8133"/>
      <c r="S8133"/>
      <c r="T8133"/>
      <c r="U8133"/>
      <c r="V8133"/>
      <c r="Y8133"/>
      <c r="Z8133"/>
      <c r="AA8133"/>
      <c r="AB8133"/>
      <c r="AC8133"/>
      <c r="AD8133"/>
      <c r="AE8133"/>
      <c r="AF8133"/>
      <c r="AG8133"/>
      <c r="AH8133"/>
      <c r="AI8133"/>
      <c r="AJ8133"/>
      <c r="AK8133"/>
      <c r="AL8133"/>
    </row>
    <row r="8134" spans="3:38" ht="15" customHeight="1" x14ac:dyDescent="0.35">
      <c r="C8134"/>
      <c r="D8134"/>
      <c r="E8134"/>
      <c r="F8134"/>
      <c r="G8134"/>
      <c r="H8134"/>
      <c r="I8134"/>
      <c r="J8134"/>
      <c r="K8134"/>
      <c r="L8134"/>
      <c r="M8134"/>
      <c r="N8134"/>
      <c r="O8134"/>
      <c r="S8134"/>
      <c r="T8134"/>
      <c r="U8134"/>
      <c r="V8134"/>
      <c r="Y8134"/>
      <c r="Z8134"/>
      <c r="AA8134"/>
      <c r="AB8134"/>
      <c r="AC8134"/>
      <c r="AD8134"/>
      <c r="AE8134"/>
      <c r="AF8134"/>
      <c r="AG8134"/>
      <c r="AH8134"/>
      <c r="AI8134"/>
      <c r="AJ8134"/>
      <c r="AK8134"/>
      <c r="AL8134"/>
    </row>
    <row r="8135" spans="3:38" ht="15" customHeight="1" x14ac:dyDescent="0.35">
      <c r="C8135"/>
      <c r="D8135"/>
      <c r="E8135"/>
      <c r="F8135"/>
      <c r="G8135"/>
      <c r="H8135"/>
      <c r="I8135"/>
      <c r="J8135"/>
      <c r="K8135"/>
      <c r="L8135"/>
      <c r="M8135"/>
      <c r="N8135"/>
      <c r="O8135"/>
      <c r="S8135"/>
      <c r="T8135"/>
      <c r="U8135"/>
      <c r="V8135"/>
      <c r="Y8135"/>
      <c r="Z8135"/>
      <c r="AA8135"/>
      <c r="AB8135"/>
      <c r="AC8135"/>
      <c r="AD8135"/>
      <c r="AE8135"/>
      <c r="AF8135"/>
      <c r="AG8135"/>
      <c r="AH8135"/>
      <c r="AI8135"/>
      <c r="AJ8135"/>
      <c r="AK8135"/>
      <c r="AL8135"/>
    </row>
    <row r="8136" spans="3:38" ht="15" customHeight="1" x14ac:dyDescent="0.35">
      <c r="C8136"/>
      <c r="D8136"/>
      <c r="E8136"/>
      <c r="F8136"/>
      <c r="G8136"/>
      <c r="H8136"/>
      <c r="I8136"/>
      <c r="J8136"/>
      <c r="K8136"/>
      <c r="L8136"/>
      <c r="M8136"/>
      <c r="N8136"/>
      <c r="O8136"/>
      <c r="S8136"/>
      <c r="T8136"/>
      <c r="U8136"/>
      <c r="V8136"/>
      <c r="Y8136"/>
      <c r="Z8136"/>
      <c r="AA8136"/>
      <c r="AB8136"/>
      <c r="AC8136"/>
      <c r="AD8136"/>
      <c r="AE8136"/>
      <c r="AF8136"/>
      <c r="AG8136"/>
      <c r="AH8136"/>
      <c r="AI8136"/>
      <c r="AJ8136"/>
      <c r="AK8136"/>
      <c r="AL8136"/>
    </row>
    <row r="8137" spans="3:38" ht="15" customHeight="1" x14ac:dyDescent="0.35">
      <c r="C8137"/>
      <c r="D8137"/>
      <c r="E8137"/>
      <c r="F8137"/>
      <c r="G8137"/>
      <c r="H8137"/>
      <c r="I8137"/>
      <c r="J8137"/>
      <c r="K8137"/>
      <c r="L8137"/>
      <c r="M8137"/>
      <c r="N8137"/>
      <c r="O8137"/>
      <c r="S8137"/>
      <c r="T8137"/>
      <c r="U8137"/>
      <c r="V8137"/>
      <c r="Y8137"/>
      <c r="Z8137"/>
      <c r="AA8137"/>
      <c r="AB8137"/>
      <c r="AC8137"/>
      <c r="AD8137"/>
      <c r="AE8137"/>
      <c r="AF8137"/>
      <c r="AG8137"/>
      <c r="AH8137"/>
      <c r="AI8137"/>
      <c r="AJ8137"/>
      <c r="AK8137"/>
      <c r="AL8137"/>
    </row>
    <row r="8138" spans="3:38" ht="15" customHeight="1" x14ac:dyDescent="0.35">
      <c r="C8138"/>
      <c r="D8138"/>
      <c r="E8138"/>
      <c r="F8138"/>
      <c r="G8138"/>
      <c r="H8138"/>
      <c r="I8138"/>
      <c r="J8138"/>
      <c r="K8138"/>
      <c r="L8138"/>
      <c r="M8138"/>
      <c r="N8138"/>
      <c r="O8138"/>
      <c r="S8138"/>
      <c r="T8138"/>
      <c r="U8138"/>
      <c r="V8138"/>
      <c r="Y8138"/>
      <c r="Z8138"/>
      <c r="AA8138"/>
      <c r="AB8138"/>
      <c r="AC8138"/>
      <c r="AD8138"/>
      <c r="AE8138"/>
      <c r="AF8138"/>
      <c r="AG8138"/>
      <c r="AH8138"/>
      <c r="AI8138"/>
      <c r="AJ8138"/>
      <c r="AK8138"/>
      <c r="AL8138"/>
    </row>
    <row r="8139" spans="3:38" ht="15" customHeight="1" x14ac:dyDescent="0.35">
      <c r="C8139"/>
      <c r="D8139"/>
      <c r="E8139"/>
      <c r="F8139"/>
      <c r="G8139"/>
      <c r="H8139"/>
      <c r="I8139"/>
      <c r="J8139"/>
      <c r="K8139"/>
      <c r="L8139"/>
      <c r="M8139"/>
      <c r="N8139"/>
      <c r="O8139"/>
      <c r="S8139"/>
      <c r="T8139"/>
      <c r="U8139"/>
      <c r="V8139"/>
      <c r="Y8139"/>
      <c r="Z8139"/>
      <c r="AA8139"/>
      <c r="AB8139"/>
      <c r="AC8139"/>
      <c r="AD8139"/>
      <c r="AE8139"/>
      <c r="AF8139"/>
      <c r="AG8139"/>
      <c r="AH8139"/>
      <c r="AI8139"/>
      <c r="AJ8139"/>
      <c r="AK8139"/>
      <c r="AL8139"/>
    </row>
    <row r="8140" spans="3:38" ht="15" customHeight="1" x14ac:dyDescent="0.35">
      <c r="C8140"/>
      <c r="D8140"/>
      <c r="E8140"/>
      <c r="F8140"/>
      <c r="G8140"/>
      <c r="H8140"/>
      <c r="I8140"/>
      <c r="J8140"/>
      <c r="K8140"/>
      <c r="L8140"/>
      <c r="M8140"/>
      <c r="N8140"/>
      <c r="O8140"/>
      <c r="S8140"/>
      <c r="T8140"/>
      <c r="U8140"/>
      <c r="V8140"/>
      <c r="Y8140"/>
      <c r="Z8140"/>
      <c r="AA8140"/>
      <c r="AB8140"/>
      <c r="AC8140"/>
      <c r="AD8140"/>
      <c r="AE8140"/>
      <c r="AF8140"/>
      <c r="AG8140"/>
      <c r="AH8140"/>
      <c r="AI8140"/>
      <c r="AJ8140"/>
      <c r="AK8140"/>
      <c r="AL8140"/>
    </row>
    <row r="8141" spans="3:38" ht="15" customHeight="1" x14ac:dyDescent="0.35">
      <c r="C8141"/>
      <c r="D8141"/>
      <c r="E8141"/>
      <c r="F8141"/>
      <c r="G8141"/>
      <c r="H8141"/>
      <c r="I8141"/>
      <c r="J8141"/>
      <c r="K8141"/>
      <c r="L8141"/>
      <c r="M8141"/>
      <c r="N8141"/>
      <c r="O8141"/>
      <c r="S8141"/>
      <c r="T8141"/>
      <c r="U8141"/>
      <c r="V8141"/>
      <c r="Y8141"/>
      <c r="Z8141"/>
      <c r="AA8141"/>
      <c r="AB8141"/>
      <c r="AC8141"/>
      <c r="AD8141"/>
      <c r="AE8141"/>
      <c r="AF8141"/>
      <c r="AG8141"/>
      <c r="AH8141"/>
      <c r="AI8141"/>
      <c r="AJ8141"/>
      <c r="AK8141"/>
      <c r="AL8141"/>
    </row>
    <row r="8142" spans="3:38" ht="15" customHeight="1" x14ac:dyDescent="0.35">
      <c r="C8142"/>
      <c r="D8142"/>
      <c r="E8142"/>
      <c r="F8142"/>
      <c r="G8142"/>
      <c r="H8142"/>
      <c r="I8142"/>
      <c r="J8142"/>
      <c r="K8142"/>
      <c r="L8142"/>
      <c r="M8142"/>
      <c r="N8142"/>
      <c r="O8142"/>
      <c r="S8142"/>
      <c r="T8142"/>
      <c r="U8142"/>
      <c r="V8142"/>
      <c r="Y8142"/>
      <c r="Z8142"/>
      <c r="AA8142"/>
      <c r="AB8142"/>
      <c r="AC8142"/>
      <c r="AD8142"/>
      <c r="AE8142"/>
      <c r="AF8142"/>
      <c r="AG8142"/>
      <c r="AH8142"/>
      <c r="AI8142"/>
      <c r="AJ8142"/>
      <c r="AK8142"/>
      <c r="AL8142"/>
    </row>
    <row r="8143" spans="3:38" ht="15" customHeight="1" x14ac:dyDescent="0.35">
      <c r="C8143"/>
      <c r="D8143"/>
      <c r="E8143"/>
      <c r="F8143"/>
      <c r="G8143"/>
      <c r="H8143"/>
      <c r="I8143"/>
      <c r="J8143"/>
      <c r="K8143"/>
      <c r="L8143"/>
      <c r="M8143"/>
      <c r="N8143"/>
      <c r="O8143"/>
      <c r="S8143"/>
      <c r="T8143"/>
      <c r="U8143"/>
      <c r="V8143"/>
      <c r="Y8143"/>
      <c r="Z8143"/>
      <c r="AA8143"/>
      <c r="AB8143"/>
      <c r="AC8143"/>
      <c r="AD8143"/>
      <c r="AE8143"/>
      <c r="AF8143"/>
      <c r="AG8143"/>
      <c r="AH8143"/>
      <c r="AI8143"/>
      <c r="AJ8143"/>
      <c r="AK8143"/>
      <c r="AL8143"/>
    </row>
    <row r="8144" spans="3:38" ht="15" customHeight="1" x14ac:dyDescent="0.35">
      <c r="C8144"/>
      <c r="D8144"/>
      <c r="E8144"/>
      <c r="F8144"/>
      <c r="G8144"/>
      <c r="H8144"/>
      <c r="I8144"/>
      <c r="J8144"/>
      <c r="K8144"/>
      <c r="L8144"/>
      <c r="M8144"/>
      <c r="N8144"/>
      <c r="O8144"/>
      <c r="S8144"/>
      <c r="T8144"/>
      <c r="U8144"/>
      <c r="V8144"/>
      <c r="Y8144"/>
      <c r="Z8144"/>
      <c r="AA8144"/>
      <c r="AB8144"/>
      <c r="AC8144"/>
      <c r="AD8144"/>
      <c r="AE8144"/>
      <c r="AF8144"/>
      <c r="AG8144"/>
      <c r="AH8144"/>
      <c r="AI8144"/>
      <c r="AJ8144"/>
      <c r="AK8144"/>
      <c r="AL8144"/>
    </row>
    <row r="8145" spans="3:38" ht="15" customHeight="1" x14ac:dyDescent="0.35">
      <c r="C8145"/>
      <c r="D8145"/>
      <c r="E8145"/>
      <c r="F8145"/>
      <c r="G8145"/>
      <c r="H8145"/>
      <c r="I8145"/>
      <c r="J8145"/>
      <c r="K8145"/>
      <c r="L8145"/>
      <c r="M8145"/>
      <c r="N8145"/>
      <c r="O8145"/>
      <c r="S8145"/>
      <c r="T8145"/>
      <c r="U8145"/>
      <c r="V8145"/>
      <c r="Y8145"/>
      <c r="Z8145"/>
      <c r="AA8145"/>
      <c r="AB8145"/>
      <c r="AC8145"/>
      <c r="AD8145"/>
      <c r="AE8145"/>
      <c r="AF8145"/>
      <c r="AG8145"/>
      <c r="AH8145"/>
      <c r="AI8145"/>
      <c r="AJ8145"/>
      <c r="AK8145"/>
      <c r="AL8145"/>
    </row>
    <row r="8146" spans="3:38" ht="15" customHeight="1" x14ac:dyDescent="0.35">
      <c r="C8146"/>
      <c r="D8146"/>
      <c r="E8146"/>
      <c r="F8146"/>
      <c r="G8146"/>
      <c r="H8146"/>
      <c r="I8146"/>
      <c r="J8146"/>
      <c r="K8146"/>
      <c r="L8146"/>
      <c r="M8146"/>
      <c r="N8146"/>
      <c r="O8146"/>
      <c r="S8146"/>
      <c r="T8146"/>
      <c r="U8146"/>
      <c r="V8146"/>
      <c r="Y8146"/>
      <c r="Z8146"/>
      <c r="AA8146"/>
      <c r="AB8146"/>
      <c r="AC8146"/>
      <c r="AD8146"/>
      <c r="AE8146"/>
      <c r="AF8146"/>
      <c r="AG8146"/>
      <c r="AH8146"/>
      <c r="AI8146"/>
      <c r="AJ8146"/>
      <c r="AK8146"/>
      <c r="AL8146"/>
    </row>
    <row r="8147" spans="3:38" ht="15" customHeight="1" x14ac:dyDescent="0.35">
      <c r="C8147"/>
      <c r="D8147"/>
      <c r="E8147"/>
      <c r="F8147"/>
      <c r="G8147"/>
      <c r="H8147"/>
      <c r="I8147"/>
      <c r="J8147"/>
      <c r="K8147"/>
      <c r="L8147"/>
      <c r="M8147"/>
      <c r="N8147"/>
      <c r="O8147"/>
      <c r="S8147"/>
      <c r="T8147"/>
      <c r="U8147"/>
      <c r="V8147"/>
      <c r="Y8147"/>
      <c r="Z8147"/>
      <c r="AA8147"/>
      <c r="AB8147"/>
      <c r="AC8147"/>
      <c r="AD8147"/>
      <c r="AE8147"/>
      <c r="AF8147"/>
      <c r="AG8147"/>
      <c r="AH8147"/>
      <c r="AI8147"/>
      <c r="AJ8147"/>
      <c r="AK8147"/>
      <c r="AL8147"/>
    </row>
    <row r="8148" spans="3:38" ht="15" customHeight="1" x14ac:dyDescent="0.35">
      <c r="C8148"/>
      <c r="D8148"/>
      <c r="E8148"/>
      <c r="F8148"/>
      <c r="G8148"/>
      <c r="H8148"/>
      <c r="I8148"/>
      <c r="J8148"/>
      <c r="K8148"/>
      <c r="L8148"/>
      <c r="M8148"/>
      <c r="N8148"/>
      <c r="O8148"/>
      <c r="S8148"/>
      <c r="T8148"/>
      <c r="U8148"/>
      <c r="V8148"/>
      <c r="Y8148"/>
      <c r="Z8148"/>
      <c r="AA8148"/>
      <c r="AB8148"/>
      <c r="AC8148"/>
      <c r="AD8148"/>
      <c r="AE8148"/>
      <c r="AF8148"/>
      <c r="AG8148"/>
      <c r="AH8148"/>
      <c r="AI8148"/>
      <c r="AJ8148"/>
      <c r="AK8148"/>
      <c r="AL8148"/>
    </row>
    <row r="8149" spans="3:38" ht="15" customHeight="1" x14ac:dyDescent="0.35">
      <c r="C8149"/>
      <c r="D8149"/>
      <c r="E8149"/>
      <c r="F8149"/>
      <c r="G8149"/>
      <c r="H8149"/>
      <c r="I8149"/>
      <c r="J8149"/>
      <c r="K8149"/>
      <c r="L8149"/>
      <c r="M8149"/>
      <c r="N8149"/>
      <c r="O8149"/>
      <c r="S8149"/>
      <c r="T8149"/>
      <c r="U8149"/>
      <c r="V8149"/>
      <c r="Y8149"/>
      <c r="Z8149"/>
      <c r="AA8149"/>
      <c r="AB8149"/>
      <c r="AC8149"/>
      <c r="AD8149"/>
      <c r="AE8149"/>
      <c r="AF8149"/>
      <c r="AG8149"/>
      <c r="AH8149"/>
      <c r="AI8149"/>
      <c r="AJ8149"/>
      <c r="AK8149"/>
      <c r="AL8149"/>
    </row>
    <row r="8150" spans="3:38" ht="15" customHeight="1" x14ac:dyDescent="0.35">
      <c r="C8150"/>
      <c r="D8150"/>
      <c r="E8150"/>
      <c r="F8150"/>
      <c r="G8150"/>
      <c r="H8150"/>
      <c r="I8150"/>
      <c r="J8150"/>
      <c r="K8150"/>
      <c r="L8150"/>
      <c r="M8150"/>
      <c r="N8150"/>
      <c r="O8150"/>
      <c r="S8150"/>
      <c r="T8150"/>
      <c r="U8150"/>
      <c r="V8150"/>
      <c r="Y8150"/>
      <c r="Z8150"/>
      <c r="AA8150"/>
      <c r="AB8150"/>
      <c r="AC8150"/>
      <c r="AD8150"/>
      <c r="AE8150"/>
      <c r="AF8150"/>
      <c r="AG8150"/>
      <c r="AH8150"/>
      <c r="AI8150"/>
      <c r="AJ8150"/>
      <c r="AK8150"/>
      <c r="AL8150"/>
    </row>
    <row r="8151" spans="3:38" ht="15" customHeight="1" x14ac:dyDescent="0.35">
      <c r="C8151"/>
      <c r="D8151"/>
      <c r="E8151"/>
      <c r="F8151"/>
      <c r="G8151"/>
      <c r="H8151"/>
      <c r="I8151"/>
      <c r="J8151"/>
      <c r="K8151"/>
      <c r="L8151"/>
      <c r="M8151"/>
      <c r="N8151"/>
      <c r="O8151"/>
      <c r="S8151"/>
      <c r="T8151"/>
      <c r="U8151"/>
      <c r="V8151"/>
      <c r="Y8151"/>
      <c r="Z8151"/>
      <c r="AA8151"/>
      <c r="AB8151"/>
      <c r="AC8151"/>
      <c r="AD8151"/>
      <c r="AE8151"/>
      <c r="AF8151"/>
      <c r="AG8151"/>
      <c r="AH8151"/>
      <c r="AI8151"/>
      <c r="AJ8151"/>
      <c r="AK8151"/>
      <c r="AL8151"/>
    </row>
    <row r="8152" spans="3:38" ht="15" customHeight="1" x14ac:dyDescent="0.35">
      <c r="C8152"/>
      <c r="D8152"/>
      <c r="E8152"/>
      <c r="F8152"/>
      <c r="G8152"/>
      <c r="H8152"/>
      <c r="I8152"/>
      <c r="J8152"/>
      <c r="K8152"/>
      <c r="L8152"/>
      <c r="M8152"/>
      <c r="N8152"/>
      <c r="O8152"/>
      <c r="S8152"/>
      <c r="T8152"/>
      <c r="U8152"/>
      <c r="V8152"/>
      <c r="Y8152"/>
      <c r="Z8152"/>
      <c r="AA8152"/>
      <c r="AB8152"/>
      <c r="AC8152"/>
      <c r="AD8152"/>
      <c r="AE8152"/>
      <c r="AF8152"/>
      <c r="AG8152"/>
      <c r="AH8152"/>
      <c r="AI8152"/>
      <c r="AJ8152"/>
      <c r="AK8152"/>
      <c r="AL8152"/>
    </row>
    <row r="8153" spans="3:38" ht="15" customHeight="1" x14ac:dyDescent="0.35">
      <c r="C8153"/>
      <c r="D8153"/>
      <c r="E8153"/>
      <c r="F8153"/>
      <c r="G8153"/>
      <c r="H8153"/>
      <c r="I8153"/>
      <c r="J8153"/>
      <c r="K8153"/>
      <c r="L8153"/>
      <c r="M8153"/>
      <c r="N8153"/>
      <c r="O8153"/>
      <c r="S8153"/>
      <c r="T8153"/>
      <c r="U8153"/>
      <c r="V8153"/>
      <c r="Y8153"/>
      <c r="Z8153"/>
      <c r="AA8153"/>
      <c r="AB8153"/>
      <c r="AC8153"/>
      <c r="AD8153"/>
      <c r="AE8153"/>
      <c r="AF8153"/>
      <c r="AG8153"/>
      <c r="AH8153"/>
      <c r="AI8153"/>
      <c r="AJ8153"/>
      <c r="AK8153"/>
      <c r="AL8153"/>
    </row>
    <row r="8154" spans="3:38" ht="15" customHeight="1" x14ac:dyDescent="0.35">
      <c r="C8154"/>
      <c r="D8154"/>
      <c r="E8154"/>
      <c r="F8154"/>
      <c r="G8154"/>
      <c r="H8154"/>
      <c r="I8154"/>
      <c r="J8154"/>
      <c r="K8154"/>
      <c r="L8154"/>
      <c r="M8154"/>
      <c r="N8154"/>
      <c r="O8154"/>
      <c r="S8154"/>
      <c r="T8154"/>
      <c r="U8154"/>
      <c r="V8154"/>
      <c r="Y8154"/>
      <c r="Z8154"/>
      <c r="AA8154"/>
      <c r="AB8154"/>
      <c r="AC8154"/>
      <c r="AD8154"/>
      <c r="AE8154"/>
      <c r="AF8154"/>
      <c r="AG8154"/>
      <c r="AH8154"/>
      <c r="AI8154"/>
      <c r="AJ8154"/>
      <c r="AK8154"/>
      <c r="AL8154"/>
    </row>
    <row r="8155" spans="3:38" ht="15" customHeight="1" x14ac:dyDescent="0.35">
      <c r="C8155"/>
      <c r="D8155"/>
      <c r="E8155"/>
      <c r="F8155"/>
      <c r="G8155"/>
      <c r="H8155"/>
      <c r="I8155"/>
      <c r="J8155"/>
      <c r="K8155"/>
      <c r="L8155"/>
      <c r="M8155"/>
      <c r="N8155"/>
      <c r="O8155"/>
      <c r="S8155"/>
      <c r="T8155"/>
      <c r="U8155"/>
      <c r="V8155"/>
      <c r="Y8155"/>
      <c r="Z8155"/>
      <c r="AA8155"/>
      <c r="AB8155"/>
      <c r="AC8155"/>
      <c r="AD8155"/>
      <c r="AE8155"/>
      <c r="AF8155"/>
      <c r="AG8155"/>
      <c r="AH8155"/>
      <c r="AI8155"/>
      <c r="AJ8155"/>
      <c r="AK8155"/>
      <c r="AL8155"/>
    </row>
    <row r="8156" spans="3:38" ht="15" customHeight="1" x14ac:dyDescent="0.35">
      <c r="C8156"/>
      <c r="D8156"/>
      <c r="E8156"/>
      <c r="F8156"/>
      <c r="G8156"/>
      <c r="H8156"/>
      <c r="I8156"/>
      <c r="J8156"/>
      <c r="K8156"/>
      <c r="L8156"/>
      <c r="M8156"/>
      <c r="N8156"/>
      <c r="O8156"/>
      <c r="S8156"/>
      <c r="T8156"/>
      <c r="U8156"/>
      <c r="V8156"/>
      <c r="Y8156"/>
      <c r="Z8156"/>
      <c r="AA8156"/>
      <c r="AB8156"/>
      <c r="AC8156"/>
      <c r="AD8156"/>
      <c r="AE8156"/>
      <c r="AF8156"/>
      <c r="AG8156"/>
      <c r="AH8156"/>
      <c r="AI8156"/>
      <c r="AJ8156"/>
      <c r="AK8156"/>
      <c r="AL8156"/>
    </row>
    <row r="8157" spans="3:38" ht="15" customHeight="1" x14ac:dyDescent="0.35">
      <c r="C8157"/>
      <c r="D8157"/>
      <c r="E8157"/>
      <c r="F8157"/>
      <c r="G8157"/>
      <c r="H8157"/>
      <c r="I8157"/>
      <c r="J8157"/>
      <c r="K8157"/>
      <c r="L8157"/>
      <c r="M8157"/>
      <c r="N8157"/>
      <c r="O8157"/>
      <c r="S8157"/>
      <c r="T8157"/>
      <c r="U8157"/>
      <c r="V8157"/>
      <c r="Y8157"/>
      <c r="Z8157"/>
      <c r="AA8157"/>
      <c r="AB8157"/>
      <c r="AC8157"/>
      <c r="AD8157"/>
      <c r="AE8157"/>
      <c r="AF8157"/>
      <c r="AG8157"/>
      <c r="AH8157"/>
      <c r="AI8157"/>
      <c r="AJ8157"/>
      <c r="AK8157"/>
      <c r="AL8157"/>
    </row>
    <row r="8158" spans="3:38" ht="15" customHeight="1" x14ac:dyDescent="0.35">
      <c r="C8158"/>
      <c r="D8158"/>
      <c r="E8158"/>
      <c r="F8158"/>
      <c r="G8158"/>
      <c r="H8158"/>
      <c r="I8158"/>
      <c r="J8158"/>
      <c r="K8158"/>
      <c r="L8158"/>
      <c r="M8158"/>
      <c r="N8158"/>
      <c r="O8158"/>
      <c r="S8158"/>
      <c r="T8158"/>
      <c r="U8158"/>
      <c r="V8158"/>
      <c r="Y8158"/>
      <c r="Z8158"/>
      <c r="AA8158"/>
      <c r="AB8158"/>
      <c r="AC8158"/>
      <c r="AD8158"/>
      <c r="AE8158"/>
      <c r="AF8158"/>
      <c r="AG8158"/>
      <c r="AH8158"/>
      <c r="AI8158"/>
      <c r="AJ8158"/>
      <c r="AK8158"/>
      <c r="AL8158"/>
    </row>
    <row r="8159" spans="3:38" ht="15" customHeight="1" x14ac:dyDescent="0.35">
      <c r="C8159"/>
      <c r="D8159"/>
      <c r="E8159"/>
      <c r="F8159"/>
      <c r="G8159"/>
      <c r="H8159"/>
      <c r="I8159"/>
      <c r="J8159"/>
      <c r="K8159"/>
      <c r="L8159"/>
      <c r="M8159"/>
      <c r="N8159"/>
      <c r="O8159"/>
      <c r="S8159"/>
      <c r="T8159"/>
      <c r="U8159"/>
      <c r="V8159"/>
      <c r="Y8159"/>
      <c r="Z8159"/>
      <c r="AA8159"/>
      <c r="AB8159"/>
      <c r="AC8159"/>
      <c r="AD8159"/>
      <c r="AE8159"/>
      <c r="AF8159"/>
      <c r="AG8159"/>
      <c r="AH8159"/>
      <c r="AI8159"/>
      <c r="AJ8159"/>
      <c r="AK8159"/>
      <c r="AL8159"/>
    </row>
    <row r="8160" spans="3:38" ht="15" customHeight="1" x14ac:dyDescent="0.35">
      <c r="C8160"/>
      <c r="D8160"/>
      <c r="E8160"/>
      <c r="F8160"/>
      <c r="G8160"/>
      <c r="H8160"/>
      <c r="I8160"/>
      <c r="J8160"/>
      <c r="K8160"/>
      <c r="L8160"/>
      <c r="M8160"/>
      <c r="N8160"/>
      <c r="O8160"/>
      <c r="S8160"/>
      <c r="T8160"/>
      <c r="U8160"/>
      <c r="V8160"/>
      <c r="Y8160"/>
      <c r="Z8160"/>
      <c r="AA8160"/>
      <c r="AB8160"/>
      <c r="AC8160"/>
      <c r="AD8160"/>
      <c r="AE8160"/>
      <c r="AF8160"/>
      <c r="AG8160"/>
      <c r="AH8160"/>
      <c r="AI8160"/>
      <c r="AJ8160"/>
      <c r="AK8160"/>
      <c r="AL8160"/>
    </row>
    <row r="8161" spans="3:38" ht="15" customHeight="1" x14ac:dyDescent="0.35">
      <c r="C8161"/>
      <c r="D8161"/>
      <c r="E8161"/>
      <c r="F8161"/>
      <c r="G8161"/>
      <c r="H8161"/>
      <c r="I8161"/>
      <c r="J8161"/>
      <c r="K8161"/>
      <c r="L8161"/>
      <c r="M8161"/>
      <c r="N8161"/>
      <c r="O8161"/>
      <c r="S8161"/>
      <c r="T8161"/>
      <c r="U8161"/>
      <c r="V8161"/>
      <c r="Y8161"/>
      <c r="Z8161"/>
      <c r="AA8161"/>
      <c r="AB8161"/>
      <c r="AC8161"/>
      <c r="AD8161"/>
      <c r="AE8161"/>
      <c r="AF8161"/>
      <c r="AG8161"/>
      <c r="AH8161"/>
      <c r="AI8161"/>
      <c r="AJ8161"/>
      <c r="AK8161"/>
      <c r="AL8161"/>
    </row>
    <row r="8162" spans="3:38" ht="15" customHeight="1" x14ac:dyDescent="0.35">
      <c r="C8162"/>
      <c r="D8162"/>
      <c r="E8162"/>
      <c r="F8162"/>
      <c r="G8162"/>
      <c r="H8162"/>
      <c r="I8162"/>
      <c r="J8162"/>
      <c r="K8162"/>
      <c r="L8162"/>
      <c r="M8162"/>
      <c r="N8162"/>
      <c r="O8162"/>
      <c r="S8162"/>
      <c r="T8162"/>
      <c r="U8162"/>
      <c r="V8162"/>
      <c r="Y8162"/>
      <c r="Z8162"/>
      <c r="AA8162"/>
      <c r="AB8162"/>
      <c r="AC8162"/>
      <c r="AD8162"/>
      <c r="AE8162"/>
      <c r="AF8162"/>
      <c r="AG8162"/>
      <c r="AH8162"/>
      <c r="AI8162"/>
      <c r="AJ8162"/>
      <c r="AK8162"/>
      <c r="AL8162"/>
    </row>
    <row r="8163" spans="3:38" ht="15" customHeight="1" x14ac:dyDescent="0.35">
      <c r="C8163"/>
      <c r="D8163"/>
      <c r="E8163"/>
      <c r="F8163"/>
      <c r="G8163"/>
      <c r="H8163"/>
      <c r="I8163"/>
      <c r="J8163"/>
      <c r="K8163"/>
      <c r="L8163"/>
      <c r="M8163"/>
      <c r="N8163"/>
      <c r="O8163"/>
      <c r="S8163"/>
      <c r="T8163"/>
      <c r="U8163"/>
      <c r="V8163"/>
      <c r="Y8163"/>
      <c r="Z8163"/>
      <c r="AA8163"/>
      <c r="AB8163"/>
      <c r="AC8163"/>
      <c r="AD8163"/>
      <c r="AE8163"/>
      <c r="AF8163"/>
      <c r="AG8163"/>
      <c r="AH8163"/>
      <c r="AI8163"/>
      <c r="AJ8163"/>
      <c r="AK8163"/>
      <c r="AL8163"/>
    </row>
    <row r="8164" spans="3:38" ht="15" customHeight="1" x14ac:dyDescent="0.35">
      <c r="C8164"/>
      <c r="D8164"/>
      <c r="E8164"/>
      <c r="F8164"/>
      <c r="G8164"/>
      <c r="H8164"/>
      <c r="I8164"/>
      <c r="J8164"/>
      <c r="K8164"/>
      <c r="L8164"/>
      <c r="M8164"/>
      <c r="N8164"/>
      <c r="O8164"/>
      <c r="S8164"/>
      <c r="T8164"/>
      <c r="U8164"/>
      <c r="V8164"/>
      <c r="Y8164"/>
      <c r="Z8164"/>
      <c r="AA8164"/>
      <c r="AB8164"/>
      <c r="AC8164"/>
      <c r="AD8164"/>
      <c r="AE8164"/>
      <c r="AF8164"/>
      <c r="AG8164"/>
      <c r="AH8164"/>
      <c r="AI8164"/>
      <c r="AJ8164"/>
      <c r="AK8164"/>
      <c r="AL8164"/>
    </row>
    <row r="8165" spans="3:38" ht="15" customHeight="1" x14ac:dyDescent="0.35">
      <c r="C8165"/>
      <c r="D8165"/>
      <c r="E8165"/>
      <c r="F8165"/>
      <c r="G8165"/>
      <c r="H8165"/>
      <c r="I8165"/>
      <c r="J8165"/>
      <c r="K8165"/>
      <c r="L8165"/>
      <c r="M8165"/>
      <c r="N8165"/>
      <c r="O8165"/>
      <c r="S8165"/>
      <c r="T8165"/>
      <c r="U8165"/>
      <c r="V8165"/>
      <c r="Y8165"/>
      <c r="Z8165"/>
      <c r="AA8165"/>
      <c r="AB8165"/>
      <c r="AC8165"/>
      <c r="AD8165"/>
      <c r="AE8165"/>
      <c r="AF8165"/>
      <c r="AG8165"/>
      <c r="AH8165"/>
      <c r="AI8165"/>
      <c r="AJ8165"/>
      <c r="AK8165"/>
      <c r="AL8165"/>
    </row>
    <row r="8166" spans="3:38" ht="15" customHeight="1" x14ac:dyDescent="0.35">
      <c r="C8166"/>
      <c r="D8166"/>
      <c r="E8166"/>
      <c r="F8166"/>
      <c r="G8166"/>
      <c r="H8166"/>
      <c r="I8166"/>
      <c r="J8166"/>
      <c r="K8166"/>
      <c r="L8166"/>
      <c r="M8166"/>
      <c r="N8166"/>
      <c r="O8166"/>
      <c r="S8166"/>
      <c r="T8166"/>
      <c r="U8166"/>
      <c r="V8166"/>
      <c r="Y8166"/>
      <c r="Z8166"/>
      <c r="AA8166"/>
      <c r="AB8166"/>
      <c r="AC8166"/>
      <c r="AD8166"/>
      <c r="AE8166"/>
      <c r="AF8166"/>
      <c r="AG8166"/>
      <c r="AH8166"/>
      <c r="AI8166"/>
      <c r="AJ8166"/>
      <c r="AK8166"/>
      <c r="AL8166"/>
    </row>
    <row r="8167" spans="3:38" ht="15" customHeight="1" x14ac:dyDescent="0.35">
      <c r="C8167"/>
      <c r="D8167"/>
      <c r="E8167"/>
      <c r="F8167"/>
      <c r="G8167"/>
      <c r="H8167"/>
      <c r="I8167"/>
      <c r="J8167"/>
      <c r="K8167"/>
      <c r="L8167"/>
      <c r="M8167"/>
      <c r="N8167"/>
      <c r="O8167"/>
      <c r="S8167"/>
      <c r="T8167"/>
      <c r="U8167"/>
      <c r="V8167"/>
      <c r="Y8167"/>
      <c r="Z8167"/>
      <c r="AA8167"/>
      <c r="AB8167"/>
      <c r="AC8167"/>
      <c r="AD8167"/>
      <c r="AE8167"/>
      <c r="AF8167"/>
      <c r="AG8167"/>
      <c r="AH8167"/>
      <c r="AI8167"/>
      <c r="AJ8167"/>
      <c r="AK8167"/>
      <c r="AL8167"/>
    </row>
    <row r="8168" spans="3:38" ht="15" customHeight="1" x14ac:dyDescent="0.35">
      <c r="C8168"/>
      <c r="D8168"/>
      <c r="E8168"/>
      <c r="F8168"/>
      <c r="G8168"/>
      <c r="H8168"/>
      <c r="I8168"/>
      <c r="J8168"/>
      <c r="K8168"/>
      <c r="L8168"/>
      <c r="M8168"/>
      <c r="N8168"/>
      <c r="O8168"/>
      <c r="S8168"/>
      <c r="T8168"/>
      <c r="U8168"/>
      <c r="V8168"/>
      <c r="Y8168"/>
      <c r="Z8168"/>
      <c r="AA8168"/>
      <c r="AB8168"/>
      <c r="AC8168"/>
      <c r="AD8168"/>
      <c r="AE8168"/>
      <c r="AF8168"/>
      <c r="AG8168"/>
      <c r="AH8168"/>
      <c r="AI8168"/>
      <c r="AJ8168"/>
      <c r="AK8168"/>
      <c r="AL8168"/>
    </row>
    <row r="8169" spans="3:38" ht="15" customHeight="1" x14ac:dyDescent="0.35">
      <c r="C8169"/>
      <c r="D8169"/>
      <c r="E8169"/>
      <c r="F8169"/>
      <c r="G8169"/>
      <c r="H8169"/>
      <c r="I8169"/>
      <c r="J8169"/>
      <c r="K8169"/>
      <c r="L8169"/>
      <c r="M8169"/>
      <c r="N8169"/>
      <c r="O8169"/>
      <c r="S8169"/>
      <c r="T8169"/>
      <c r="U8169"/>
      <c r="V8169"/>
      <c r="Y8169"/>
      <c r="Z8169"/>
      <c r="AA8169"/>
      <c r="AB8169"/>
      <c r="AC8169"/>
      <c r="AD8169"/>
      <c r="AE8169"/>
      <c r="AF8169"/>
      <c r="AG8169"/>
      <c r="AH8169"/>
      <c r="AI8169"/>
      <c r="AJ8169"/>
      <c r="AK8169"/>
      <c r="AL8169"/>
    </row>
    <row r="8170" spans="3:38" ht="15" customHeight="1" x14ac:dyDescent="0.35">
      <c r="C8170"/>
      <c r="D8170"/>
      <c r="E8170"/>
      <c r="F8170"/>
      <c r="G8170"/>
      <c r="H8170"/>
      <c r="I8170"/>
      <c r="J8170"/>
      <c r="K8170"/>
      <c r="L8170"/>
      <c r="M8170"/>
      <c r="N8170"/>
      <c r="O8170"/>
      <c r="S8170"/>
      <c r="T8170"/>
      <c r="U8170"/>
      <c r="V8170"/>
      <c r="Y8170"/>
      <c r="Z8170"/>
      <c r="AA8170"/>
      <c r="AB8170"/>
      <c r="AC8170"/>
      <c r="AD8170"/>
      <c r="AE8170"/>
      <c r="AF8170"/>
      <c r="AG8170"/>
      <c r="AH8170"/>
      <c r="AI8170"/>
      <c r="AJ8170"/>
      <c r="AK8170"/>
      <c r="AL8170"/>
    </row>
    <row r="8171" spans="3:38" ht="15" customHeight="1" x14ac:dyDescent="0.35">
      <c r="C8171"/>
      <c r="D8171"/>
      <c r="E8171"/>
      <c r="F8171"/>
      <c r="G8171"/>
      <c r="H8171"/>
      <c r="I8171"/>
      <c r="J8171"/>
      <c r="K8171"/>
      <c r="L8171"/>
      <c r="M8171"/>
      <c r="N8171"/>
      <c r="O8171"/>
      <c r="S8171"/>
      <c r="T8171"/>
      <c r="U8171"/>
      <c r="V8171"/>
      <c r="Y8171"/>
      <c r="Z8171"/>
      <c r="AA8171"/>
      <c r="AB8171"/>
      <c r="AC8171"/>
      <c r="AD8171"/>
      <c r="AE8171"/>
      <c r="AF8171"/>
      <c r="AG8171"/>
      <c r="AH8171"/>
      <c r="AI8171"/>
      <c r="AJ8171"/>
      <c r="AK8171"/>
      <c r="AL8171"/>
    </row>
    <row r="8172" spans="3:38" ht="15" customHeight="1" x14ac:dyDescent="0.35">
      <c r="C8172"/>
      <c r="D8172"/>
      <c r="E8172"/>
      <c r="F8172"/>
      <c r="G8172"/>
      <c r="H8172"/>
      <c r="I8172"/>
      <c r="J8172"/>
      <c r="K8172"/>
      <c r="L8172"/>
      <c r="M8172"/>
      <c r="N8172"/>
      <c r="O8172"/>
      <c r="S8172"/>
      <c r="T8172"/>
      <c r="U8172"/>
      <c r="V8172"/>
      <c r="Y8172"/>
      <c r="Z8172"/>
      <c r="AA8172"/>
      <c r="AB8172"/>
      <c r="AC8172"/>
      <c r="AD8172"/>
      <c r="AE8172"/>
      <c r="AF8172"/>
      <c r="AG8172"/>
      <c r="AH8172"/>
      <c r="AI8172"/>
      <c r="AJ8172"/>
      <c r="AK8172"/>
      <c r="AL8172"/>
    </row>
    <row r="8173" spans="3:38" ht="15" customHeight="1" x14ac:dyDescent="0.35">
      <c r="C8173"/>
      <c r="D8173"/>
      <c r="E8173"/>
      <c r="F8173"/>
      <c r="G8173"/>
      <c r="H8173"/>
      <c r="I8173"/>
      <c r="J8173"/>
      <c r="K8173"/>
      <c r="L8173"/>
      <c r="M8173"/>
      <c r="N8173"/>
      <c r="O8173"/>
      <c r="S8173"/>
      <c r="T8173"/>
      <c r="U8173"/>
      <c r="V8173"/>
      <c r="Y8173"/>
      <c r="Z8173"/>
      <c r="AA8173"/>
      <c r="AB8173"/>
      <c r="AC8173"/>
      <c r="AD8173"/>
      <c r="AE8173"/>
      <c r="AF8173"/>
      <c r="AG8173"/>
      <c r="AH8173"/>
      <c r="AI8173"/>
      <c r="AJ8173"/>
      <c r="AK8173"/>
      <c r="AL8173"/>
    </row>
    <row r="8174" spans="3:38" ht="15" customHeight="1" x14ac:dyDescent="0.35">
      <c r="C8174"/>
      <c r="D8174"/>
      <c r="E8174"/>
      <c r="F8174"/>
      <c r="G8174"/>
      <c r="H8174"/>
      <c r="I8174"/>
      <c r="J8174"/>
      <c r="K8174"/>
      <c r="L8174"/>
      <c r="M8174"/>
      <c r="N8174"/>
      <c r="O8174"/>
      <c r="S8174"/>
      <c r="T8174"/>
      <c r="U8174"/>
      <c r="V8174"/>
      <c r="Y8174"/>
      <c r="Z8174"/>
      <c r="AA8174"/>
      <c r="AB8174"/>
      <c r="AC8174"/>
      <c r="AD8174"/>
      <c r="AE8174"/>
      <c r="AF8174"/>
      <c r="AG8174"/>
      <c r="AH8174"/>
      <c r="AI8174"/>
      <c r="AJ8174"/>
      <c r="AK8174"/>
      <c r="AL8174"/>
    </row>
    <row r="8175" spans="3:38" ht="15" customHeight="1" x14ac:dyDescent="0.35">
      <c r="C8175"/>
      <c r="D8175"/>
      <c r="E8175"/>
      <c r="F8175"/>
      <c r="G8175"/>
      <c r="H8175"/>
      <c r="I8175"/>
      <c r="J8175"/>
      <c r="K8175"/>
      <c r="L8175"/>
      <c r="M8175"/>
      <c r="N8175"/>
      <c r="O8175"/>
      <c r="S8175"/>
      <c r="T8175"/>
      <c r="U8175"/>
      <c r="V8175"/>
      <c r="Y8175"/>
      <c r="Z8175"/>
      <c r="AA8175"/>
      <c r="AB8175"/>
      <c r="AC8175"/>
      <c r="AD8175"/>
      <c r="AE8175"/>
      <c r="AF8175"/>
      <c r="AG8175"/>
      <c r="AH8175"/>
      <c r="AI8175"/>
      <c r="AJ8175"/>
      <c r="AK8175"/>
      <c r="AL8175"/>
    </row>
    <row r="8176" spans="3:38" ht="15" customHeight="1" x14ac:dyDescent="0.35">
      <c r="C8176"/>
      <c r="D8176"/>
      <c r="E8176"/>
      <c r="F8176"/>
      <c r="G8176"/>
      <c r="H8176"/>
      <c r="I8176"/>
      <c r="J8176"/>
      <c r="K8176"/>
      <c r="L8176"/>
      <c r="M8176"/>
      <c r="N8176"/>
      <c r="O8176"/>
      <c r="S8176"/>
      <c r="T8176"/>
      <c r="U8176"/>
      <c r="V8176"/>
      <c r="Y8176"/>
      <c r="Z8176"/>
      <c r="AA8176"/>
      <c r="AB8176"/>
      <c r="AC8176"/>
      <c r="AD8176"/>
      <c r="AE8176"/>
      <c r="AF8176"/>
      <c r="AG8176"/>
      <c r="AH8176"/>
      <c r="AI8176"/>
      <c r="AJ8176"/>
      <c r="AK8176"/>
      <c r="AL8176"/>
    </row>
    <row r="8177" spans="3:38" ht="15" customHeight="1" x14ac:dyDescent="0.35">
      <c r="C8177"/>
      <c r="D8177"/>
      <c r="E8177"/>
      <c r="F8177"/>
      <c r="G8177"/>
      <c r="H8177"/>
      <c r="I8177"/>
      <c r="J8177"/>
      <c r="K8177"/>
      <c r="L8177"/>
      <c r="M8177"/>
      <c r="N8177"/>
      <c r="O8177"/>
      <c r="S8177"/>
      <c r="T8177"/>
      <c r="U8177"/>
      <c r="V8177"/>
      <c r="Y8177"/>
      <c r="Z8177"/>
      <c r="AA8177"/>
      <c r="AB8177"/>
      <c r="AC8177"/>
      <c r="AD8177"/>
      <c r="AE8177"/>
      <c r="AF8177"/>
      <c r="AG8177"/>
      <c r="AH8177"/>
      <c r="AI8177"/>
      <c r="AJ8177"/>
      <c r="AK8177"/>
      <c r="AL8177"/>
    </row>
    <row r="8178" spans="3:38" ht="15" customHeight="1" x14ac:dyDescent="0.35">
      <c r="C8178"/>
      <c r="D8178"/>
      <c r="E8178"/>
      <c r="F8178"/>
      <c r="G8178"/>
      <c r="H8178"/>
      <c r="I8178"/>
      <c r="J8178"/>
      <c r="K8178"/>
      <c r="L8178"/>
      <c r="M8178"/>
      <c r="N8178"/>
      <c r="O8178"/>
      <c r="S8178"/>
      <c r="T8178"/>
      <c r="U8178"/>
      <c r="V8178"/>
      <c r="Y8178"/>
      <c r="Z8178"/>
      <c r="AA8178"/>
      <c r="AB8178"/>
      <c r="AC8178"/>
      <c r="AD8178"/>
      <c r="AE8178"/>
      <c r="AF8178"/>
      <c r="AG8178"/>
      <c r="AH8178"/>
      <c r="AI8178"/>
      <c r="AJ8178"/>
      <c r="AK8178"/>
      <c r="AL8178"/>
    </row>
    <row r="8179" spans="3:38" ht="15" customHeight="1" x14ac:dyDescent="0.35">
      <c r="C8179"/>
      <c r="D8179"/>
      <c r="E8179"/>
      <c r="F8179"/>
      <c r="G8179"/>
      <c r="H8179"/>
      <c r="I8179"/>
      <c r="J8179"/>
      <c r="K8179"/>
      <c r="L8179"/>
      <c r="M8179"/>
      <c r="N8179"/>
      <c r="O8179"/>
      <c r="S8179"/>
      <c r="T8179"/>
      <c r="U8179"/>
      <c r="V8179"/>
      <c r="Y8179"/>
      <c r="Z8179"/>
      <c r="AA8179"/>
      <c r="AB8179"/>
      <c r="AC8179"/>
      <c r="AD8179"/>
      <c r="AE8179"/>
      <c r="AF8179"/>
      <c r="AG8179"/>
      <c r="AH8179"/>
      <c r="AI8179"/>
      <c r="AJ8179"/>
      <c r="AK8179"/>
      <c r="AL8179"/>
    </row>
    <row r="8180" spans="3:38" ht="15" customHeight="1" x14ac:dyDescent="0.35">
      <c r="C8180"/>
      <c r="D8180"/>
      <c r="E8180"/>
      <c r="F8180"/>
      <c r="G8180"/>
      <c r="H8180"/>
      <c r="I8180"/>
      <c r="J8180"/>
      <c r="K8180"/>
      <c r="L8180"/>
      <c r="M8180"/>
      <c r="N8180"/>
      <c r="O8180"/>
      <c r="S8180"/>
      <c r="T8180"/>
      <c r="U8180"/>
      <c r="V8180"/>
      <c r="Y8180"/>
      <c r="Z8180"/>
      <c r="AA8180"/>
      <c r="AB8180"/>
      <c r="AC8180"/>
      <c r="AD8180"/>
      <c r="AE8180"/>
      <c r="AF8180"/>
      <c r="AG8180"/>
      <c r="AH8180"/>
      <c r="AI8180"/>
      <c r="AJ8180"/>
      <c r="AK8180"/>
      <c r="AL8180"/>
    </row>
    <row r="8181" spans="3:38" ht="15" customHeight="1" x14ac:dyDescent="0.35">
      <c r="C8181"/>
      <c r="D8181"/>
      <c r="E8181"/>
      <c r="F8181"/>
      <c r="G8181"/>
      <c r="H8181"/>
      <c r="I8181"/>
      <c r="J8181"/>
      <c r="K8181"/>
      <c r="L8181"/>
      <c r="M8181"/>
      <c r="N8181"/>
      <c r="O8181"/>
      <c r="S8181"/>
      <c r="T8181"/>
      <c r="U8181"/>
      <c r="V8181"/>
      <c r="Y8181"/>
      <c r="Z8181"/>
      <c r="AA8181"/>
      <c r="AB8181"/>
      <c r="AC8181"/>
      <c r="AD8181"/>
      <c r="AE8181"/>
      <c r="AF8181"/>
      <c r="AG8181"/>
      <c r="AH8181"/>
      <c r="AI8181"/>
      <c r="AJ8181"/>
      <c r="AK8181"/>
      <c r="AL8181"/>
    </row>
    <row r="8182" spans="3:38" ht="15" customHeight="1" x14ac:dyDescent="0.35">
      <c r="C8182"/>
      <c r="D8182"/>
      <c r="E8182"/>
      <c r="F8182"/>
      <c r="G8182"/>
      <c r="H8182"/>
      <c r="I8182"/>
      <c r="J8182"/>
      <c r="K8182"/>
      <c r="L8182"/>
      <c r="M8182"/>
      <c r="N8182"/>
      <c r="O8182"/>
      <c r="S8182"/>
      <c r="T8182"/>
      <c r="U8182"/>
      <c r="V8182"/>
      <c r="Y8182"/>
      <c r="Z8182"/>
      <c r="AA8182"/>
      <c r="AB8182"/>
      <c r="AC8182"/>
      <c r="AD8182"/>
      <c r="AE8182"/>
      <c r="AF8182"/>
      <c r="AG8182"/>
      <c r="AH8182"/>
      <c r="AI8182"/>
      <c r="AJ8182"/>
      <c r="AK8182"/>
      <c r="AL8182"/>
    </row>
    <row r="8183" spans="3:38" ht="15" customHeight="1" x14ac:dyDescent="0.35">
      <c r="C8183"/>
      <c r="D8183"/>
      <c r="E8183"/>
      <c r="F8183"/>
      <c r="G8183"/>
      <c r="H8183"/>
      <c r="I8183"/>
      <c r="J8183"/>
      <c r="K8183"/>
      <c r="L8183"/>
      <c r="M8183"/>
      <c r="N8183"/>
      <c r="O8183"/>
      <c r="S8183"/>
      <c r="T8183"/>
      <c r="U8183"/>
      <c r="V8183"/>
      <c r="Y8183"/>
      <c r="Z8183"/>
      <c r="AA8183"/>
      <c r="AB8183"/>
      <c r="AC8183"/>
      <c r="AD8183"/>
      <c r="AE8183"/>
      <c r="AF8183"/>
      <c r="AG8183"/>
      <c r="AH8183"/>
      <c r="AI8183"/>
      <c r="AJ8183"/>
      <c r="AK8183"/>
      <c r="AL8183"/>
    </row>
    <row r="8184" spans="3:38" ht="15" customHeight="1" x14ac:dyDescent="0.35">
      <c r="C8184"/>
      <c r="D8184"/>
      <c r="E8184"/>
      <c r="F8184"/>
      <c r="G8184"/>
      <c r="H8184"/>
      <c r="I8184"/>
      <c r="J8184"/>
      <c r="K8184"/>
      <c r="L8184"/>
      <c r="M8184"/>
      <c r="N8184"/>
      <c r="O8184"/>
      <c r="S8184"/>
      <c r="T8184"/>
      <c r="U8184"/>
      <c r="V8184"/>
      <c r="Y8184"/>
      <c r="Z8184"/>
      <c r="AA8184"/>
      <c r="AB8184"/>
      <c r="AC8184"/>
      <c r="AD8184"/>
      <c r="AE8184"/>
      <c r="AF8184"/>
      <c r="AG8184"/>
      <c r="AH8184"/>
      <c r="AI8184"/>
      <c r="AJ8184"/>
      <c r="AK8184"/>
      <c r="AL8184"/>
    </row>
    <row r="8185" spans="3:38" ht="15" customHeight="1" x14ac:dyDescent="0.35">
      <c r="C8185"/>
      <c r="D8185"/>
      <c r="E8185"/>
      <c r="F8185"/>
      <c r="G8185"/>
      <c r="H8185"/>
      <c r="I8185"/>
      <c r="J8185"/>
      <c r="K8185"/>
      <c r="L8185"/>
      <c r="M8185"/>
      <c r="N8185"/>
      <c r="O8185"/>
      <c r="S8185"/>
      <c r="T8185"/>
      <c r="U8185"/>
      <c r="V8185"/>
      <c r="Y8185"/>
      <c r="Z8185"/>
      <c r="AA8185"/>
      <c r="AB8185"/>
      <c r="AC8185"/>
      <c r="AD8185"/>
      <c r="AE8185"/>
      <c r="AF8185"/>
      <c r="AG8185"/>
      <c r="AH8185"/>
      <c r="AI8185"/>
      <c r="AJ8185"/>
      <c r="AK8185"/>
      <c r="AL8185"/>
    </row>
    <row r="8186" spans="3:38" ht="15" customHeight="1" x14ac:dyDescent="0.35">
      <c r="C8186"/>
      <c r="D8186"/>
      <c r="E8186"/>
      <c r="F8186"/>
      <c r="G8186"/>
      <c r="H8186"/>
      <c r="I8186"/>
      <c r="J8186"/>
      <c r="K8186"/>
      <c r="L8186"/>
      <c r="M8186"/>
      <c r="N8186"/>
      <c r="O8186"/>
      <c r="S8186"/>
      <c r="T8186"/>
      <c r="U8186"/>
      <c r="V8186"/>
      <c r="Y8186"/>
      <c r="Z8186"/>
      <c r="AA8186"/>
      <c r="AB8186"/>
      <c r="AC8186"/>
      <c r="AD8186"/>
      <c r="AE8186"/>
      <c r="AF8186"/>
      <c r="AG8186"/>
      <c r="AH8186"/>
      <c r="AI8186"/>
      <c r="AJ8186"/>
      <c r="AK8186"/>
      <c r="AL8186"/>
    </row>
    <row r="8187" spans="3:38" ht="15" customHeight="1" x14ac:dyDescent="0.35">
      <c r="C8187"/>
      <c r="D8187"/>
      <c r="E8187"/>
      <c r="F8187"/>
      <c r="G8187"/>
      <c r="H8187"/>
      <c r="I8187"/>
      <c r="J8187"/>
      <c r="K8187"/>
      <c r="L8187"/>
      <c r="M8187"/>
      <c r="N8187"/>
      <c r="O8187"/>
      <c r="S8187"/>
      <c r="T8187"/>
      <c r="U8187"/>
      <c r="V8187"/>
      <c r="Y8187"/>
      <c r="Z8187"/>
      <c r="AA8187"/>
      <c r="AB8187"/>
      <c r="AC8187"/>
      <c r="AD8187"/>
      <c r="AE8187"/>
      <c r="AF8187"/>
      <c r="AG8187"/>
      <c r="AH8187"/>
      <c r="AI8187"/>
      <c r="AJ8187"/>
      <c r="AK8187"/>
      <c r="AL8187"/>
    </row>
    <row r="8188" spans="3:38" ht="15" customHeight="1" x14ac:dyDescent="0.35">
      <c r="C8188"/>
      <c r="D8188"/>
      <c r="E8188"/>
      <c r="F8188"/>
      <c r="G8188"/>
      <c r="H8188"/>
      <c r="I8188"/>
      <c r="J8188"/>
      <c r="K8188"/>
      <c r="L8188"/>
      <c r="M8188"/>
      <c r="N8188"/>
      <c r="O8188"/>
      <c r="S8188"/>
      <c r="T8188"/>
      <c r="U8188"/>
      <c r="V8188"/>
      <c r="Y8188"/>
      <c r="Z8188"/>
      <c r="AA8188"/>
      <c r="AB8188"/>
      <c r="AC8188"/>
      <c r="AD8188"/>
      <c r="AE8188"/>
      <c r="AF8188"/>
      <c r="AG8188"/>
      <c r="AH8188"/>
      <c r="AI8188"/>
      <c r="AJ8188"/>
      <c r="AK8188"/>
      <c r="AL8188"/>
    </row>
    <row r="8189" spans="3:38" ht="15" customHeight="1" x14ac:dyDescent="0.35">
      <c r="C8189"/>
      <c r="D8189"/>
      <c r="E8189"/>
      <c r="F8189"/>
      <c r="G8189"/>
      <c r="H8189"/>
      <c r="I8189"/>
      <c r="J8189"/>
      <c r="K8189"/>
      <c r="L8189"/>
      <c r="M8189"/>
      <c r="N8189"/>
      <c r="O8189"/>
      <c r="S8189"/>
      <c r="T8189"/>
      <c r="U8189"/>
      <c r="V8189"/>
      <c r="Y8189"/>
      <c r="Z8189"/>
      <c r="AA8189"/>
      <c r="AB8189"/>
      <c r="AC8189"/>
      <c r="AD8189"/>
      <c r="AE8189"/>
      <c r="AF8189"/>
      <c r="AG8189"/>
      <c r="AH8189"/>
      <c r="AI8189"/>
      <c r="AJ8189"/>
      <c r="AK8189"/>
      <c r="AL8189"/>
    </row>
    <row r="8190" spans="3:38" ht="15" customHeight="1" x14ac:dyDescent="0.35">
      <c r="C8190"/>
      <c r="D8190"/>
      <c r="E8190"/>
      <c r="F8190"/>
      <c r="G8190"/>
      <c r="H8190"/>
      <c r="I8190"/>
      <c r="J8190"/>
      <c r="K8190"/>
      <c r="L8190"/>
      <c r="M8190"/>
      <c r="N8190"/>
      <c r="O8190"/>
      <c r="S8190"/>
      <c r="T8190"/>
      <c r="U8190"/>
      <c r="V8190"/>
      <c r="Y8190"/>
      <c r="Z8190"/>
      <c r="AA8190"/>
      <c r="AB8190"/>
      <c r="AC8190"/>
      <c r="AD8190"/>
      <c r="AE8190"/>
      <c r="AF8190"/>
      <c r="AG8190"/>
      <c r="AH8190"/>
      <c r="AI8190"/>
      <c r="AJ8190"/>
      <c r="AK8190"/>
      <c r="AL8190"/>
    </row>
    <row r="8191" spans="3:38" ht="15" customHeight="1" x14ac:dyDescent="0.35">
      <c r="C8191"/>
      <c r="D8191"/>
      <c r="E8191"/>
      <c r="F8191"/>
      <c r="G8191"/>
      <c r="H8191"/>
      <c r="I8191"/>
      <c r="J8191"/>
      <c r="K8191"/>
      <c r="L8191"/>
      <c r="M8191"/>
      <c r="N8191"/>
      <c r="O8191"/>
      <c r="S8191"/>
      <c r="T8191"/>
      <c r="U8191"/>
      <c r="V8191"/>
      <c r="Y8191"/>
      <c r="Z8191"/>
      <c r="AA8191"/>
      <c r="AB8191"/>
      <c r="AC8191"/>
      <c r="AD8191"/>
      <c r="AE8191"/>
      <c r="AF8191"/>
      <c r="AG8191"/>
      <c r="AH8191"/>
      <c r="AI8191"/>
      <c r="AJ8191"/>
      <c r="AK8191"/>
      <c r="AL8191"/>
    </row>
    <row r="8192" spans="3:38" ht="15" customHeight="1" x14ac:dyDescent="0.35">
      <c r="C8192"/>
      <c r="D8192"/>
      <c r="E8192"/>
      <c r="F8192"/>
      <c r="G8192"/>
      <c r="H8192"/>
      <c r="I8192"/>
      <c r="J8192"/>
      <c r="K8192"/>
      <c r="L8192"/>
      <c r="M8192"/>
      <c r="N8192"/>
      <c r="O8192"/>
      <c r="S8192"/>
      <c r="T8192"/>
      <c r="U8192"/>
      <c r="V8192"/>
      <c r="Y8192"/>
      <c r="Z8192"/>
      <c r="AA8192"/>
      <c r="AB8192"/>
      <c r="AC8192"/>
      <c r="AD8192"/>
      <c r="AE8192"/>
      <c r="AF8192"/>
      <c r="AG8192"/>
      <c r="AH8192"/>
      <c r="AI8192"/>
      <c r="AJ8192"/>
      <c r="AK8192"/>
      <c r="AL8192"/>
    </row>
    <row r="8193" spans="3:38" ht="15" customHeight="1" x14ac:dyDescent="0.35">
      <c r="C8193"/>
      <c r="D8193"/>
      <c r="E8193"/>
      <c r="F8193"/>
      <c r="G8193"/>
      <c r="H8193"/>
      <c r="I8193"/>
      <c r="J8193"/>
      <c r="K8193"/>
      <c r="L8193"/>
      <c r="M8193"/>
      <c r="N8193"/>
      <c r="O8193"/>
      <c r="S8193"/>
      <c r="T8193"/>
      <c r="U8193"/>
      <c r="V8193"/>
      <c r="Y8193"/>
      <c r="Z8193"/>
      <c r="AA8193"/>
      <c r="AB8193"/>
      <c r="AC8193"/>
      <c r="AD8193"/>
      <c r="AE8193"/>
      <c r="AF8193"/>
      <c r="AG8193"/>
      <c r="AH8193"/>
      <c r="AI8193"/>
      <c r="AJ8193"/>
      <c r="AK8193"/>
      <c r="AL8193"/>
    </row>
    <row r="8194" spans="3:38" ht="15" customHeight="1" x14ac:dyDescent="0.35">
      <c r="C8194"/>
      <c r="D8194"/>
      <c r="E8194"/>
      <c r="F8194"/>
      <c r="G8194"/>
      <c r="H8194"/>
      <c r="I8194"/>
      <c r="J8194"/>
      <c r="K8194"/>
      <c r="L8194"/>
      <c r="M8194"/>
      <c r="N8194"/>
      <c r="O8194"/>
      <c r="S8194"/>
      <c r="T8194"/>
      <c r="U8194"/>
      <c r="V8194"/>
      <c r="Y8194"/>
      <c r="Z8194"/>
      <c r="AA8194"/>
      <c r="AB8194"/>
      <c r="AC8194"/>
      <c r="AD8194"/>
      <c r="AE8194"/>
      <c r="AF8194"/>
      <c r="AG8194"/>
      <c r="AH8194"/>
      <c r="AI8194"/>
      <c r="AJ8194"/>
      <c r="AK8194"/>
      <c r="AL8194"/>
    </row>
    <row r="8195" spans="3:38" ht="15" customHeight="1" x14ac:dyDescent="0.35">
      <c r="C8195"/>
      <c r="D8195"/>
      <c r="E8195"/>
      <c r="F8195"/>
      <c r="G8195"/>
      <c r="H8195"/>
      <c r="I8195"/>
      <c r="J8195"/>
      <c r="K8195"/>
      <c r="L8195"/>
      <c r="M8195"/>
      <c r="N8195"/>
      <c r="O8195"/>
      <c r="S8195"/>
      <c r="T8195"/>
      <c r="U8195"/>
      <c r="V8195"/>
      <c r="Y8195"/>
      <c r="Z8195"/>
      <c r="AA8195"/>
      <c r="AB8195"/>
      <c r="AC8195"/>
      <c r="AD8195"/>
      <c r="AE8195"/>
      <c r="AF8195"/>
      <c r="AG8195"/>
      <c r="AH8195"/>
      <c r="AI8195"/>
      <c r="AJ8195"/>
      <c r="AK8195"/>
      <c r="AL8195"/>
    </row>
    <row r="8196" spans="3:38" ht="15" customHeight="1" x14ac:dyDescent="0.35">
      <c r="C8196"/>
      <c r="D8196"/>
      <c r="E8196"/>
      <c r="F8196"/>
      <c r="G8196"/>
      <c r="H8196"/>
      <c r="I8196"/>
      <c r="J8196"/>
      <c r="K8196"/>
      <c r="L8196"/>
      <c r="M8196"/>
      <c r="N8196"/>
      <c r="O8196"/>
      <c r="S8196"/>
      <c r="T8196"/>
      <c r="U8196"/>
      <c r="V8196"/>
      <c r="Y8196"/>
      <c r="Z8196"/>
      <c r="AA8196"/>
      <c r="AB8196"/>
      <c r="AC8196"/>
      <c r="AD8196"/>
      <c r="AE8196"/>
      <c r="AF8196"/>
      <c r="AG8196"/>
      <c r="AH8196"/>
      <c r="AI8196"/>
      <c r="AJ8196"/>
      <c r="AK8196"/>
      <c r="AL8196"/>
    </row>
    <row r="8197" spans="3:38" ht="15" customHeight="1" x14ac:dyDescent="0.35">
      <c r="C8197"/>
      <c r="D8197"/>
      <c r="E8197"/>
      <c r="F8197"/>
      <c r="G8197"/>
      <c r="H8197"/>
      <c r="I8197"/>
      <c r="J8197"/>
      <c r="K8197"/>
      <c r="L8197"/>
      <c r="M8197"/>
      <c r="N8197"/>
      <c r="O8197"/>
      <c r="S8197"/>
      <c r="T8197"/>
      <c r="U8197"/>
      <c r="V8197"/>
      <c r="Y8197"/>
      <c r="Z8197"/>
      <c r="AA8197"/>
      <c r="AB8197"/>
      <c r="AC8197"/>
      <c r="AD8197"/>
      <c r="AE8197"/>
      <c r="AF8197"/>
      <c r="AG8197"/>
      <c r="AH8197"/>
      <c r="AI8197"/>
      <c r="AJ8197"/>
      <c r="AK8197"/>
      <c r="AL8197"/>
    </row>
    <row r="8198" spans="3:38" ht="15" customHeight="1" x14ac:dyDescent="0.35">
      <c r="C8198"/>
      <c r="D8198"/>
      <c r="E8198"/>
      <c r="F8198"/>
      <c r="G8198"/>
      <c r="H8198"/>
      <c r="I8198"/>
      <c r="J8198"/>
      <c r="K8198"/>
      <c r="L8198"/>
      <c r="M8198"/>
      <c r="N8198"/>
      <c r="O8198"/>
      <c r="S8198"/>
      <c r="T8198"/>
      <c r="U8198"/>
      <c r="V8198"/>
      <c r="Y8198"/>
      <c r="Z8198"/>
      <c r="AA8198"/>
      <c r="AB8198"/>
      <c r="AC8198"/>
      <c r="AD8198"/>
      <c r="AE8198"/>
      <c r="AF8198"/>
      <c r="AG8198"/>
      <c r="AH8198"/>
      <c r="AI8198"/>
      <c r="AJ8198"/>
      <c r="AK8198"/>
      <c r="AL8198"/>
    </row>
    <row r="8199" spans="3:38" ht="15" customHeight="1" x14ac:dyDescent="0.35">
      <c r="C8199"/>
      <c r="D8199"/>
      <c r="E8199"/>
      <c r="F8199"/>
      <c r="G8199"/>
      <c r="H8199"/>
      <c r="I8199"/>
      <c r="J8199"/>
      <c r="K8199"/>
      <c r="L8199"/>
      <c r="M8199"/>
      <c r="N8199"/>
      <c r="O8199"/>
      <c r="S8199"/>
      <c r="T8199"/>
      <c r="U8199"/>
      <c r="V8199"/>
      <c r="Y8199"/>
      <c r="Z8199"/>
      <c r="AA8199"/>
      <c r="AB8199"/>
      <c r="AC8199"/>
      <c r="AD8199"/>
      <c r="AE8199"/>
      <c r="AF8199"/>
      <c r="AG8199"/>
      <c r="AH8199"/>
      <c r="AI8199"/>
      <c r="AJ8199"/>
      <c r="AK8199"/>
      <c r="AL8199"/>
    </row>
    <row r="8200" spans="3:38" ht="15" customHeight="1" x14ac:dyDescent="0.35">
      <c r="C8200"/>
      <c r="D8200"/>
      <c r="E8200"/>
      <c r="F8200"/>
      <c r="G8200"/>
      <c r="H8200"/>
      <c r="I8200"/>
      <c r="J8200"/>
      <c r="K8200"/>
      <c r="L8200"/>
      <c r="M8200"/>
      <c r="N8200"/>
      <c r="O8200"/>
      <c r="S8200"/>
      <c r="T8200"/>
      <c r="U8200"/>
      <c r="V8200"/>
      <c r="Y8200"/>
      <c r="Z8200"/>
      <c r="AA8200"/>
      <c r="AB8200"/>
      <c r="AC8200"/>
      <c r="AD8200"/>
      <c r="AE8200"/>
      <c r="AF8200"/>
      <c r="AG8200"/>
      <c r="AH8200"/>
      <c r="AI8200"/>
      <c r="AJ8200"/>
      <c r="AK8200"/>
      <c r="AL8200"/>
    </row>
    <row r="8201" spans="3:38" ht="15" customHeight="1" x14ac:dyDescent="0.35">
      <c r="C8201"/>
      <c r="D8201"/>
      <c r="E8201"/>
      <c r="F8201"/>
      <c r="G8201"/>
      <c r="H8201"/>
      <c r="I8201"/>
      <c r="J8201"/>
      <c r="K8201"/>
      <c r="L8201"/>
      <c r="M8201"/>
      <c r="N8201"/>
      <c r="O8201"/>
      <c r="S8201"/>
      <c r="T8201"/>
      <c r="U8201"/>
      <c r="V8201"/>
      <c r="Y8201"/>
      <c r="Z8201"/>
      <c r="AA8201"/>
      <c r="AB8201"/>
      <c r="AC8201"/>
      <c r="AD8201"/>
      <c r="AE8201"/>
      <c r="AF8201"/>
      <c r="AG8201"/>
      <c r="AH8201"/>
      <c r="AI8201"/>
      <c r="AJ8201"/>
      <c r="AK8201"/>
      <c r="AL8201"/>
    </row>
    <row r="8202" spans="3:38" ht="15" customHeight="1" x14ac:dyDescent="0.35">
      <c r="C8202"/>
      <c r="D8202"/>
      <c r="E8202"/>
      <c r="F8202"/>
      <c r="G8202"/>
      <c r="H8202"/>
      <c r="I8202"/>
      <c r="J8202"/>
      <c r="K8202"/>
      <c r="L8202"/>
      <c r="M8202"/>
      <c r="N8202"/>
      <c r="O8202"/>
      <c r="S8202"/>
      <c r="T8202"/>
      <c r="U8202"/>
      <c r="V8202"/>
      <c r="Y8202"/>
      <c r="Z8202"/>
      <c r="AA8202"/>
      <c r="AB8202"/>
      <c r="AC8202"/>
      <c r="AD8202"/>
      <c r="AE8202"/>
      <c r="AF8202"/>
      <c r="AG8202"/>
      <c r="AH8202"/>
      <c r="AI8202"/>
      <c r="AJ8202"/>
      <c r="AK8202"/>
      <c r="AL8202"/>
    </row>
    <row r="8203" spans="3:38" ht="15" customHeight="1" x14ac:dyDescent="0.35">
      <c r="C8203"/>
      <c r="D8203"/>
      <c r="E8203"/>
      <c r="F8203"/>
      <c r="G8203"/>
      <c r="H8203"/>
      <c r="I8203"/>
      <c r="J8203"/>
      <c r="K8203"/>
      <c r="L8203"/>
      <c r="M8203"/>
      <c r="N8203"/>
      <c r="O8203"/>
      <c r="S8203"/>
      <c r="T8203"/>
      <c r="U8203"/>
      <c r="V8203"/>
      <c r="Y8203"/>
      <c r="Z8203"/>
      <c r="AA8203"/>
      <c r="AB8203"/>
      <c r="AC8203"/>
      <c r="AD8203"/>
      <c r="AE8203"/>
      <c r="AF8203"/>
      <c r="AG8203"/>
      <c r="AH8203"/>
      <c r="AI8203"/>
      <c r="AJ8203"/>
      <c r="AK8203"/>
      <c r="AL8203"/>
    </row>
    <row r="8204" spans="3:38" ht="15" customHeight="1" x14ac:dyDescent="0.35">
      <c r="C8204"/>
      <c r="D8204"/>
      <c r="E8204"/>
      <c r="F8204"/>
      <c r="G8204"/>
      <c r="H8204"/>
      <c r="I8204"/>
      <c r="J8204"/>
      <c r="K8204"/>
      <c r="L8204"/>
      <c r="M8204"/>
      <c r="N8204"/>
      <c r="O8204"/>
      <c r="S8204"/>
      <c r="T8204"/>
      <c r="U8204"/>
      <c r="V8204"/>
      <c r="Y8204"/>
      <c r="Z8204"/>
      <c r="AA8204"/>
      <c r="AB8204"/>
      <c r="AC8204"/>
      <c r="AD8204"/>
      <c r="AE8204"/>
      <c r="AF8204"/>
      <c r="AG8204"/>
      <c r="AH8204"/>
      <c r="AI8204"/>
      <c r="AJ8204"/>
      <c r="AK8204"/>
      <c r="AL8204"/>
    </row>
    <row r="8205" spans="3:38" ht="15" customHeight="1" x14ac:dyDescent="0.35">
      <c r="C8205"/>
      <c r="D8205"/>
      <c r="E8205"/>
      <c r="F8205"/>
      <c r="G8205"/>
      <c r="H8205"/>
      <c r="I8205"/>
      <c r="J8205"/>
      <c r="K8205"/>
      <c r="L8205"/>
      <c r="M8205"/>
      <c r="N8205"/>
      <c r="O8205"/>
      <c r="S8205"/>
      <c r="T8205"/>
      <c r="U8205"/>
      <c r="V8205"/>
      <c r="Y8205"/>
      <c r="Z8205"/>
      <c r="AA8205"/>
      <c r="AB8205"/>
      <c r="AC8205"/>
      <c r="AD8205"/>
      <c r="AE8205"/>
      <c r="AF8205"/>
      <c r="AG8205"/>
      <c r="AH8205"/>
      <c r="AI8205"/>
      <c r="AJ8205"/>
      <c r="AK8205"/>
      <c r="AL8205"/>
    </row>
    <row r="8206" spans="3:38" ht="15" customHeight="1" x14ac:dyDescent="0.35">
      <c r="C8206"/>
      <c r="D8206"/>
      <c r="E8206"/>
      <c r="F8206"/>
      <c r="G8206"/>
      <c r="H8206"/>
      <c r="I8206"/>
      <c r="J8206"/>
      <c r="K8206"/>
      <c r="L8206"/>
      <c r="M8206"/>
      <c r="N8206"/>
      <c r="O8206"/>
      <c r="S8206"/>
      <c r="T8206"/>
      <c r="U8206"/>
      <c r="V8206"/>
      <c r="Y8206"/>
      <c r="Z8206"/>
      <c r="AA8206"/>
      <c r="AB8206"/>
      <c r="AC8206"/>
      <c r="AD8206"/>
      <c r="AE8206"/>
      <c r="AF8206"/>
      <c r="AG8206"/>
      <c r="AH8206"/>
      <c r="AI8206"/>
      <c r="AJ8206"/>
      <c r="AK8206"/>
      <c r="AL8206"/>
    </row>
    <row r="8207" spans="3:38" ht="15" customHeight="1" x14ac:dyDescent="0.35">
      <c r="C8207"/>
      <c r="D8207"/>
      <c r="E8207"/>
      <c r="F8207"/>
      <c r="G8207"/>
      <c r="H8207"/>
      <c r="I8207"/>
      <c r="J8207"/>
      <c r="K8207"/>
      <c r="L8207"/>
      <c r="M8207"/>
      <c r="N8207"/>
      <c r="O8207"/>
      <c r="S8207"/>
      <c r="T8207"/>
      <c r="U8207"/>
      <c r="V8207"/>
      <c r="Y8207"/>
      <c r="Z8207"/>
      <c r="AA8207"/>
      <c r="AB8207"/>
      <c r="AC8207"/>
      <c r="AD8207"/>
      <c r="AE8207"/>
      <c r="AF8207"/>
      <c r="AG8207"/>
      <c r="AH8207"/>
      <c r="AI8207"/>
      <c r="AJ8207"/>
      <c r="AK8207"/>
      <c r="AL8207"/>
    </row>
    <row r="8208" spans="3:38" ht="15" customHeight="1" x14ac:dyDescent="0.35">
      <c r="C8208"/>
      <c r="D8208"/>
      <c r="E8208"/>
      <c r="F8208"/>
      <c r="G8208"/>
      <c r="H8208"/>
      <c r="I8208"/>
      <c r="J8208"/>
      <c r="K8208"/>
      <c r="L8208"/>
      <c r="M8208"/>
      <c r="N8208"/>
      <c r="O8208"/>
      <c r="S8208"/>
      <c r="T8208"/>
      <c r="U8208"/>
      <c r="V8208"/>
      <c r="Y8208"/>
      <c r="Z8208"/>
      <c r="AA8208"/>
      <c r="AB8208"/>
      <c r="AC8208"/>
      <c r="AD8208"/>
      <c r="AE8208"/>
      <c r="AF8208"/>
      <c r="AG8208"/>
      <c r="AH8208"/>
      <c r="AI8208"/>
      <c r="AJ8208"/>
      <c r="AK8208"/>
      <c r="AL8208"/>
    </row>
    <row r="8209" spans="3:38" ht="15" customHeight="1" x14ac:dyDescent="0.35">
      <c r="C8209"/>
      <c r="D8209"/>
      <c r="E8209"/>
      <c r="F8209"/>
      <c r="G8209"/>
      <c r="H8209"/>
      <c r="I8209"/>
      <c r="J8209"/>
      <c r="K8209"/>
      <c r="L8209"/>
      <c r="M8209"/>
      <c r="N8209"/>
      <c r="O8209"/>
      <c r="S8209"/>
      <c r="T8209"/>
      <c r="U8209"/>
      <c r="V8209"/>
      <c r="Y8209"/>
      <c r="Z8209"/>
      <c r="AA8209"/>
      <c r="AB8209"/>
      <c r="AC8209"/>
      <c r="AD8209"/>
      <c r="AE8209"/>
      <c r="AF8209"/>
      <c r="AG8209"/>
      <c r="AH8209"/>
      <c r="AI8209"/>
      <c r="AJ8209"/>
      <c r="AK8209"/>
      <c r="AL8209"/>
    </row>
    <row r="8210" spans="3:38" ht="15" customHeight="1" x14ac:dyDescent="0.35">
      <c r="C8210"/>
      <c r="D8210"/>
      <c r="E8210"/>
      <c r="F8210"/>
      <c r="G8210"/>
      <c r="H8210"/>
      <c r="I8210"/>
      <c r="J8210"/>
      <c r="K8210"/>
      <c r="L8210"/>
      <c r="M8210"/>
      <c r="N8210"/>
      <c r="O8210"/>
      <c r="S8210"/>
      <c r="T8210"/>
      <c r="U8210"/>
      <c r="V8210"/>
      <c r="Y8210"/>
      <c r="Z8210"/>
      <c r="AA8210"/>
      <c r="AB8210"/>
      <c r="AC8210"/>
      <c r="AD8210"/>
      <c r="AE8210"/>
      <c r="AF8210"/>
      <c r="AG8210"/>
      <c r="AH8210"/>
      <c r="AI8210"/>
      <c r="AJ8210"/>
      <c r="AK8210"/>
      <c r="AL8210"/>
    </row>
    <row r="8211" spans="3:38" ht="15" customHeight="1" x14ac:dyDescent="0.35">
      <c r="C8211"/>
      <c r="D8211"/>
      <c r="E8211"/>
      <c r="F8211"/>
      <c r="G8211"/>
      <c r="H8211"/>
      <c r="I8211"/>
      <c r="J8211"/>
      <c r="K8211"/>
      <c r="L8211"/>
      <c r="M8211"/>
      <c r="N8211"/>
      <c r="O8211"/>
      <c r="S8211"/>
      <c r="T8211"/>
      <c r="U8211"/>
      <c r="V8211"/>
      <c r="Y8211"/>
      <c r="Z8211"/>
      <c r="AA8211"/>
      <c r="AB8211"/>
      <c r="AC8211"/>
      <c r="AD8211"/>
      <c r="AE8211"/>
      <c r="AF8211"/>
      <c r="AG8211"/>
      <c r="AH8211"/>
      <c r="AI8211"/>
      <c r="AJ8211"/>
      <c r="AK8211"/>
      <c r="AL8211"/>
    </row>
    <row r="8212" spans="3:38" ht="15" customHeight="1" x14ac:dyDescent="0.35">
      <c r="C8212"/>
      <c r="D8212"/>
      <c r="E8212"/>
      <c r="F8212"/>
      <c r="G8212"/>
      <c r="H8212"/>
      <c r="I8212"/>
      <c r="J8212"/>
      <c r="K8212"/>
      <c r="L8212"/>
      <c r="M8212"/>
      <c r="N8212"/>
      <c r="O8212"/>
      <c r="S8212"/>
      <c r="T8212"/>
      <c r="U8212"/>
      <c r="V8212"/>
      <c r="Y8212"/>
      <c r="Z8212"/>
      <c r="AA8212"/>
      <c r="AB8212"/>
      <c r="AC8212"/>
      <c r="AD8212"/>
      <c r="AE8212"/>
      <c r="AF8212"/>
      <c r="AG8212"/>
      <c r="AH8212"/>
      <c r="AI8212"/>
      <c r="AJ8212"/>
      <c r="AK8212"/>
      <c r="AL8212"/>
    </row>
    <row r="8213" spans="3:38" ht="15" customHeight="1" x14ac:dyDescent="0.35">
      <c r="C8213"/>
      <c r="D8213"/>
      <c r="E8213"/>
      <c r="F8213"/>
      <c r="G8213"/>
      <c r="H8213"/>
      <c r="I8213"/>
      <c r="J8213"/>
      <c r="K8213"/>
      <c r="L8213"/>
      <c r="M8213"/>
      <c r="N8213"/>
      <c r="O8213"/>
      <c r="S8213"/>
      <c r="T8213"/>
      <c r="U8213"/>
      <c r="V8213"/>
      <c r="Y8213"/>
      <c r="Z8213"/>
      <c r="AA8213"/>
      <c r="AB8213"/>
      <c r="AC8213"/>
      <c r="AD8213"/>
      <c r="AE8213"/>
      <c r="AF8213"/>
      <c r="AG8213"/>
      <c r="AH8213"/>
      <c r="AI8213"/>
      <c r="AJ8213"/>
      <c r="AK8213"/>
      <c r="AL8213"/>
    </row>
    <row r="8214" spans="3:38" ht="15" customHeight="1" x14ac:dyDescent="0.35">
      <c r="C8214"/>
      <c r="D8214"/>
      <c r="E8214"/>
      <c r="F8214"/>
      <c r="G8214"/>
      <c r="H8214"/>
      <c r="I8214"/>
      <c r="J8214"/>
      <c r="K8214"/>
      <c r="L8214"/>
      <c r="M8214"/>
      <c r="N8214"/>
      <c r="O8214"/>
      <c r="S8214"/>
      <c r="T8214"/>
      <c r="U8214"/>
      <c r="V8214"/>
      <c r="Y8214"/>
      <c r="Z8214"/>
      <c r="AA8214"/>
      <c r="AB8214"/>
      <c r="AC8214"/>
      <c r="AD8214"/>
      <c r="AE8214"/>
      <c r="AF8214"/>
      <c r="AG8214"/>
      <c r="AH8214"/>
      <c r="AI8214"/>
      <c r="AJ8214"/>
      <c r="AK8214"/>
      <c r="AL8214"/>
    </row>
    <row r="8215" spans="3:38" ht="15" customHeight="1" x14ac:dyDescent="0.35">
      <c r="C8215"/>
      <c r="D8215"/>
      <c r="E8215"/>
      <c r="F8215"/>
      <c r="G8215"/>
      <c r="H8215"/>
      <c r="I8215"/>
      <c r="J8215"/>
      <c r="K8215"/>
      <c r="L8215"/>
      <c r="M8215"/>
      <c r="N8215"/>
      <c r="O8215"/>
      <c r="S8215"/>
      <c r="T8215"/>
      <c r="U8215"/>
      <c r="V8215"/>
      <c r="Y8215"/>
      <c r="Z8215"/>
      <c r="AA8215"/>
      <c r="AB8215"/>
      <c r="AC8215"/>
      <c r="AD8215"/>
      <c r="AE8215"/>
      <c r="AF8215"/>
      <c r="AG8215"/>
      <c r="AH8215"/>
      <c r="AI8215"/>
      <c r="AJ8215"/>
      <c r="AK8215"/>
      <c r="AL8215"/>
    </row>
    <row r="8216" spans="3:38" ht="15" customHeight="1" x14ac:dyDescent="0.35">
      <c r="C8216"/>
      <c r="D8216"/>
      <c r="E8216"/>
      <c r="F8216"/>
      <c r="G8216"/>
      <c r="H8216"/>
      <c r="I8216"/>
      <c r="J8216"/>
      <c r="K8216"/>
      <c r="L8216"/>
      <c r="M8216"/>
      <c r="N8216"/>
      <c r="O8216"/>
      <c r="S8216"/>
      <c r="T8216"/>
      <c r="U8216"/>
      <c r="V8216"/>
      <c r="Y8216"/>
      <c r="Z8216"/>
      <c r="AA8216"/>
      <c r="AB8216"/>
      <c r="AC8216"/>
      <c r="AD8216"/>
      <c r="AE8216"/>
      <c r="AF8216"/>
      <c r="AG8216"/>
      <c r="AH8216"/>
      <c r="AI8216"/>
      <c r="AJ8216"/>
      <c r="AK8216"/>
      <c r="AL8216"/>
    </row>
    <row r="8217" spans="3:38" ht="15" customHeight="1" x14ac:dyDescent="0.35">
      <c r="C8217"/>
      <c r="D8217"/>
      <c r="E8217"/>
      <c r="F8217"/>
      <c r="G8217"/>
      <c r="H8217"/>
      <c r="I8217"/>
      <c r="J8217"/>
      <c r="K8217"/>
      <c r="L8217"/>
      <c r="M8217"/>
      <c r="N8217"/>
      <c r="O8217"/>
      <c r="S8217"/>
      <c r="T8217"/>
      <c r="U8217"/>
      <c r="V8217"/>
      <c r="Y8217"/>
      <c r="Z8217"/>
      <c r="AA8217"/>
      <c r="AB8217"/>
      <c r="AC8217"/>
      <c r="AD8217"/>
      <c r="AE8217"/>
      <c r="AF8217"/>
      <c r="AG8217"/>
      <c r="AH8217"/>
      <c r="AI8217"/>
      <c r="AJ8217"/>
      <c r="AK8217"/>
      <c r="AL8217"/>
    </row>
    <row r="8218" spans="3:38" ht="15" customHeight="1" x14ac:dyDescent="0.35">
      <c r="C8218"/>
      <c r="D8218"/>
      <c r="E8218"/>
      <c r="F8218"/>
      <c r="G8218"/>
      <c r="H8218"/>
      <c r="I8218"/>
      <c r="J8218"/>
      <c r="K8218"/>
      <c r="L8218"/>
      <c r="M8218"/>
      <c r="N8218"/>
      <c r="O8218"/>
      <c r="S8218"/>
      <c r="T8218"/>
      <c r="U8218"/>
      <c r="V8218"/>
      <c r="Y8218"/>
      <c r="Z8218"/>
      <c r="AA8218"/>
      <c r="AB8218"/>
      <c r="AC8218"/>
      <c r="AD8218"/>
      <c r="AE8218"/>
      <c r="AF8218"/>
      <c r="AG8218"/>
      <c r="AH8218"/>
      <c r="AI8218"/>
      <c r="AJ8218"/>
      <c r="AK8218"/>
      <c r="AL8218"/>
    </row>
    <row r="8219" spans="3:38" ht="15" customHeight="1" x14ac:dyDescent="0.35">
      <c r="C8219"/>
      <c r="D8219"/>
      <c r="E8219"/>
      <c r="F8219"/>
      <c r="G8219"/>
      <c r="H8219"/>
      <c r="I8219"/>
      <c r="J8219"/>
      <c r="K8219"/>
      <c r="L8219"/>
      <c r="M8219"/>
      <c r="N8219"/>
      <c r="O8219"/>
      <c r="S8219"/>
      <c r="T8219"/>
      <c r="U8219"/>
      <c r="V8219"/>
      <c r="Y8219"/>
      <c r="Z8219"/>
      <c r="AA8219"/>
      <c r="AB8219"/>
      <c r="AC8219"/>
      <c r="AD8219"/>
      <c r="AE8219"/>
      <c r="AF8219"/>
      <c r="AG8219"/>
      <c r="AH8219"/>
      <c r="AI8219"/>
      <c r="AJ8219"/>
      <c r="AK8219"/>
      <c r="AL8219"/>
    </row>
    <row r="8220" spans="3:38" ht="15" customHeight="1" x14ac:dyDescent="0.35">
      <c r="C8220"/>
      <c r="D8220"/>
      <c r="E8220"/>
      <c r="F8220"/>
      <c r="G8220"/>
      <c r="H8220"/>
      <c r="I8220"/>
      <c r="J8220"/>
      <c r="K8220"/>
      <c r="L8220"/>
      <c r="M8220"/>
      <c r="N8220"/>
      <c r="O8220"/>
      <c r="S8220"/>
      <c r="T8220"/>
      <c r="U8220"/>
      <c r="V8220"/>
      <c r="Y8220"/>
      <c r="Z8220"/>
      <c r="AA8220"/>
      <c r="AB8220"/>
      <c r="AC8220"/>
      <c r="AD8220"/>
      <c r="AE8220"/>
      <c r="AF8220"/>
      <c r="AG8220"/>
      <c r="AH8220"/>
      <c r="AI8220"/>
      <c r="AJ8220"/>
      <c r="AK8220"/>
      <c r="AL8220"/>
    </row>
    <row r="8221" spans="3:38" ht="15" customHeight="1" x14ac:dyDescent="0.35">
      <c r="C8221"/>
      <c r="D8221"/>
      <c r="E8221"/>
      <c r="F8221"/>
      <c r="G8221"/>
      <c r="H8221"/>
      <c r="I8221"/>
      <c r="J8221"/>
      <c r="K8221"/>
      <c r="L8221"/>
      <c r="M8221"/>
      <c r="N8221"/>
      <c r="O8221"/>
      <c r="S8221"/>
      <c r="T8221"/>
      <c r="U8221"/>
      <c r="V8221"/>
      <c r="Y8221"/>
      <c r="Z8221"/>
      <c r="AA8221"/>
      <c r="AB8221"/>
      <c r="AC8221"/>
      <c r="AD8221"/>
      <c r="AE8221"/>
      <c r="AF8221"/>
      <c r="AG8221"/>
      <c r="AH8221"/>
      <c r="AI8221"/>
      <c r="AJ8221"/>
      <c r="AK8221"/>
      <c r="AL8221"/>
    </row>
    <row r="8222" spans="3:38" ht="15" customHeight="1" x14ac:dyDescent="0.35">
      <c r="C8222"/>
      <c r="D8222"/>
      <c r="E8222"/>
      <c r="F8222"/>
      <c r="G8222"/>
      <c r="H8222"/>
      <c r="I8222"/>
      <c r="J8222"/>
      <c r="K8222"/>
      <c r="L8222"/>
      <c r="M8222"/>
      <c r="N8222"/>
      <c r="O8222"/>
      <c r="S8222"/>
      <c r="T8222"/>
      <c r="U8222"/>
      <c r="V8222"/>
      <c r="Y8222"/>
      <c r="Z8222"/>
      <c r="AA8222"/>
      <c r="AB8222"/>
      <c r="AC8222"/>
      <c r="AD8222"/>
      <c r="AE8222"/>
      <c r="AF8222"/>
      <c r="AG8222"/>
      <c r="AH8222"/>
      <c r="AI8222"/>
      <c r="AJ8222"/>
      <c r="AK8222"/>
      <c r="AL8222"/>
    </row>
    <row r="8223" spans="3:38" ht="15" customHeight="1" x14ac:dyDescent="0.35">
      <c r="C8223"/>
      <c r="D8223"/>
      <c r="E8223"/>
      <c r="F8223"/>
      <c r="G8223"/>
      <c r="H8223"/>
      <c r="I8223"/>
      <c r="J8223"/>
      <c r="K8223"/>
      <c r="L8223"/>
      <c r="M8223"/>
      <c r="N8223"/>
      <c r="O8223"/>
      <c r="S8223"/>
      <c r="T8223"/>
      <c r="U8223"/>
      <c r="V8223"/>
      <c r="Y8223"/>
      <c r="Z8223"/>
      <c r="AA8223"/>
      <c r="AB8223"/>
      <c r="AC8223"/>
      <c r="AD8223"/>
      <c r="AE8223"/>
      <c r="AF8223"/>
      <c r="AG8223"/>
      <c r="AH8223"/>
      <c r="AI8223"/>
      <c r="AJ8223"/>
      <c r="AK8223"/>
      <c r="AL8223"/>
    </row>
    <row r="8224" spans="3:38" ht="15" customHeight="1" x14ac:dyDescent="0.35">
      <c r="C8224"/>
      <c r="D8224"/>
      <c r="E8224"/>
      <c r="F8224"/>
      <c r="G8224"/>
      <c r="H8224"/>
      <c r="I8224"/>
      <c r="J8224"/>
      <c r="K8224"/>
      <c r="L8224"/>
      <c r="M8224"/>
      <c r="N8224"/>
      <c r="O8224"/>
      <c r="S8224"/>
      <c r="T8224"/>
      <c r="U8224"/>
      <c r="V8224"/>
      <c r="Y8224"/>
      <c r="Z8224"/>
      <c r="AA8224"/>
      <c r="AB8224"/>
      <c r="AC8224"/>
      <c r="AD8224"/>
      <c r="AE8224"/>
      <c r="AF8224"/>
      <c r="AG8224"/>
      <c r="AH8224"/>
      <c r="AI8224"/>
      <c r="AJ8224"/>
      <c r="AK8224"/>
      <c r="AL8224"/>
    </row>
    <row r="8225" spans="3:38" ht="15" customHeight="1" x14ac:dyDescent="0.35">
      <c r="C8225"/>
      <c r="D8225"/>
      <c r="E8225"/>
      <c r="F8225"/>
      <c r="G8225"/>
      <c r="H8225"/>
      <c r="I8225"/>
      <c r="J8225"/>
      <c r="K8225"/>
      <c r="L8225"/>
      <c r="M8225"/>
      <c r="N8225"/>
      <c r="O8225"/>
      <c r="S8225"/>
      <c r="T8225"/>
      <c r="U8225"/>
      <c r="V8225"/>
      <c r="Y8225"/>
      <c r="Z8225"/>
      <c r="AA8225"/>
      <c r="AB8225"/>
      <c r="AC8225"/>
      <c r="AD8225"/>
      <c r="AE8225"/>
      <c r="AF8225"/>
      <c r="AG8225"/>
      <c r="AH8225"/>
      <c r="AI8225"/>
      <c r="AJ8225"/>
      <c r="AK8225"/>
      <c r="AL8225"/>
    </row>
    <row r="8226" spans="3:38" ht="15" customHeight="1" x14ac:dyDescent="0.35">
      <c r="C8226"/>
      <c r="D8226"/>
      <c r="E8226"/>
      <c r="F8226"/>
      <c r="G8226"/>
      <c r="H8226"/>
      <c r="I8226"/>
      <c r="J8226"/>
      <c r="K8226"/>
      <c r="L8226"/>
      <c r="M8226"/>
      <c r="N8226"/>
      <c r="O8226"/>
      <c r="S8226"/>
      <c r="T8226"/>
      <c r="U8226"/>
      <c r="V8226"/>
      <c r="Y8226"/>
      <c r="Z8226"/>
      <c r="AA8226"/>
      <c r="AB8226"/>
      <c r="AC8226"/>
      <c r="AD8226"/>
      <c r="AE8226"/>
      <c r="AF8226"/>
      <c r="AG8226"/>
      <c r="AH8226"/>
      <c r="AI8226"/>
      <c r="AJ8226"/>
      <c r="AK8226"/>
      <c r="AL8226"/>
    </row>
    <row r="8227" spans="3:38" ht="15" customHeight="1" x14ac:dyDescent="0.35">
      <c r="C8227"/>
      <c r="D8227"/>
      <c r="E8227"/>
      <c r="F8227"/>
      <c r="G8227"/>
      <c r="H8227"/>
      <c r="I8227"/>
      <c r="J8227"/>
      <c r="K8227"/>
      <c r="L8227"/>
      <c r="M8227"/>
      <c r="N8227"/>
      <c r="O8227"/>
      <c r="S8227"/>
      <c r="T8227"/>
      <c r="U8227"/>
      <c r="V8227"/>
      <c r="Y8227"/>
      <c r="Z8227"/>
      <c r="AA8227"/>
      <c r="AB8227"/>
      <c r="AC8227"/>
      <c r="AD8227"/>
      <c r="AE8227"/>
      <c r="AF8227"/>
      <c r="AG8227"/>
      <c r="AH8227"/>
      <c r="AI8227"/>
      <c r="AJ8227"/>
      <c r="AK8227"/>
      <c r="AL8227"/>
    </row>
    <row r="8228" spans="3:38" ht="15" customHeight="1" x14ac:dyDescent="0.35">
      <c r="C8228"/>
      <c r="D8228"/>
      <c r="E8228"/>
      <c r="F8228"/>
      <c r="G8228"/>
      <c r="H8228"/>
      <c r="I8228"/>
      <c r="J8228"/>
      <c r="K8228"/>
      <c r="L8228"/>
      <c r="M8228"/>
      <c r="N8228"/>
      <c r="O8228"/>
      <c r="S8228"/>
      <c r="T8228"/>
      <c r="U8228"/>
      <c r="V8228"/>
      <c r="Y8228"/>
      <c r="Z8228"/>
      <c r="AA8228"/>
      <c r="AB8228"/>
      <c r="AC8228"/>
      <c r="AD8228"/>
      <c r="AE8228"/>
      <c r="AF8228"/>
      <c r="AG8228"/>
      <c r="AH8228"/>
      <c r="AI8228"/>
      <c r="AJ8228"/>
      <c r="AK8228"/>
      <c r="AL8228"/>
    </row>
    <row r="8229" spans="3:38" ht="15" customHeight="1" x14ac:dyDescent="0.35">
      <c r="C8229"/>
      <c r="D8229"/>
      <c r="E8229"/>
      <c r="F8229"/>
      <c r="G8229"/>
      <c r="H8229"/>
      <c r="I8229"/>
      <c r="J8229"/>
      <c r="K8229"/>
      <c r="L8229"/>
      <c r="M8229"/>
      <c r="N8229"/>
      <c r="O8229"/>
      <c r="S8229"/>
      <c r="T8229"/>
      <c r="U8229"/>
      <c r="V8229"/>
      <c r="Y8229"/>
      <c r="Z8229"/>
      <c r="AA8229"/>
      <c r="AB8229"/>
      <c r="AC8229"/>
      <c r="AD8229"/>
      <c r="AE8229"/>
      <c r="AF8229"/>
      <c r="AG8229"/>
      <c r="AH8229"/>
      <c r="AI8229"/>
      <c r="AJ8229"/>
      <c r="AK8229"/>
      <c r="AL8229"/>
    </row>
    <row r="8230" spans="3:38" ht="15" customHeight="1" x14ac:dyDescent="0.35">
      <c r="C8230"/>
      <c r="D8230"/>
      <c r="E8230"/>
      <c r="F8230"/>
      <c r="G8230"/>
      <c r="H8230"/>
      <c r="I8230"/>
      <c r="J8230"/>
      <c r="K8230"/>
      <c r="L8230"/>
      <c r="M8230"/>
      <c r="N8230"/>
      <c r="O8230"/>
      <c r="S8230"/>
      <c r="T8230"/>
      <c r="U8230"/>
      <c r="V8230"/>
      <c r="Y8230"/>
      <c r="Z8230"/>
      <c r="AA8230"/>
      <c r="AB8230"/>
      <c r="AC8230"/>
      <c r="AD8230"/>
      <c r="AE8230"/>
      <c r="AF8230"/>
      <c r="AG8230"/>
      <c r="AH8230"/>
      <c r="AI8230"/>
      <c r="AJ8230"/>
      <c r="AK8230"/>
      <c r="AL8230"/>
    </row>
    <row r="8231" spans="3:38" ht="15" customHeight="1" x14ac:dyDescent="0.35">
      <c r="C8231"/>
      <c r="D8231"/>
      <c r="E8231"/>
      <c r="F8231"/>
      <c r="G8231"/>
      <c r="H8231"/>
      <c r="I8231"/>
      <c r="J8231"/>
      <c r="K8231"/>
      <c r="L8231"/>
      <c r="M8231"/>
      <c r="N8231"/>
      <c r="O8231"/>
      <c r="S8231"/>
      <c r="T8231"/>
      <c r="U8231"/>
      <c r="V8231"/>
      <c r="Y8231"/>
      <c r="Z8231"/>
      <c r="AA8231"/>
      <c r="AB8231"/>
      <c r="AC8231"/>
      <c r="AD8231"/>
      <c r="AE8231"/>
      <c r="AF8231"/>
      <c r="AG8231"/>
      <c r="AH8231"/>
      <c r="AI8231"/>
      <c r="AJ8231"/>
      <c r="AK8231"/>
      <c r="AL8231"/>
    </row>
    <row r="8232" spans="3:38" ht="15" customHeight="1" x14ac:dyDescent="0.35">
      <c r="C8232"/>
      <c r="D8232"/>
      <c r="E8232"/>
      <c r="F8232"/>
      <c r="G8232"/>
      <c r="H8232"/>
      <c r="I8232"/>
      <c r="J8232"/>
      <c r="K8232"/>
      <c r="L8232"/>
      <c r="M8232"/>
      <c r="N8232"/>
      <c r="O8232"/>
      <c r="S8232"/>
      <c r="T8232"/>
      <c r="U8232"/>
      <c r="V8232"/>
      <c r="Y8232"/>
      <c r="Z8232"/>
      <c r="AA8232"/>
      <c r="AB8232"/>
      <c r="AC8232"/>
      <c r="AD8232"/>
      <c r="AE8232"/>
      <c r="AF8232"/>
      <c r="AG8232"/>
      <c r="AH8232"/>
      <c r="AI8232"/>
      <c r="AJ8232"/>
      <c r="AK8232"/>
      <c r="AL8232"/>
    </row>
    <row r="8233" spans="3:38" ht="15" customHeight="1" x14ac:dyDescent="0.35">
      <c r="C8233"/>
      <c r="D8233"/>
      <c r="E8233"/>
      <c r="F8233"/>
      <c r="G8233"/>
      <c r="H8233"/>
      <c r="I8233"/>
      <c r="J8233"/>
      <c r="K8233"/>
      <c r="L8233"/>
      <c r="M8233"/>
      <c r="N8233"/>
      <c r="O8233"/>
      <c r="S8233"/>
      <c r="T8233"/>
      <c r="U8233"/>
      <c r="V8233"/>
      <c r="Y8233"/>
      <c r="Z8233"/>
      <c r="AA8233"/>
      <c r="AB8233"/>
      <c r="AC8233"/>
      <c r="AD8233"/>
      <c r="AE8233"/>
      <c r="AF8233"/>
      <c r="AG8233"/>
      <c r="AH8233"/>
      <c r="AI8233"/>
      <c r="AJ8233"/>
      <c r="AK8233"/>
      <c r="AL8233"/>
    </row>
    <row r="8234" spans="3:38" ht="15" customHeight="1" x14ac:dyDescent="0.35">
      <c r="C8234"/>
      <c r="D8234"/>
      <c r="E8234"/>
      <c r="F8234"/>
      <c r="G8234"/>
      <c r="H8234"/>
      <c r="I8234"/>
      <c r="J8234"/>
      <c r="K8234"/>
      <c r="L8234"/>
      <c r="M8234"/>
      <c r="N8234"/>
      <c r="O8234"/>
      <c r="S8234"/>
      <c r="T8234"/>
      <c r="U8234"/>
      <c r="V8234"/>
      <c r="Y8234"/>
      <c r="Z8234"/>
      <c r="AA8234"/>
      <c r="AB8234"/>
      <c r="AC8234"/>
      <c r="AD8234"/>
      <c r="AE8234"/>
      <c r="AF8234"/>
      <c r="AG8234"/>
      <c r="AH8234"/>
      <c r="AI8234"/>
      <c r="AJ8234"/>
      <c r="AK8234"/>
      <c r="AL8234"/>
    </row>
    <row r="8235" spans="3:38" ht="15" customHeight="1" x14ac:dyDescent="0.35">
      <c r="C8235"/>
      <c r="D8235"/>
      <c r="E8235"/>
      <c r="F8235"/>
      <c r="G8235"/>
      <c r="H8235"/>
      <c r="I8235"/>
      <c r="J8235"/>
      <c r="K8235"/>
      <c r="L8235"/>
      <c r="M8235"/>
      <c r="N8235"/>
      <c r="O8235"/>
      <c r="S8235"/>
      <c r="T8235"/>
      <c r="U8235"/>
      <c r="V8235"/>
      <c r="Y8235"/>
      <c r="Z8235"/>
      <c r="AA8235"/>
      <c r="AB8235"/>
      <c r="AC8235"/>
      <c r="AD8235"/>
      <c r="AE8235"/>
      <c r="AF8235"/>
      <c r="AG8235"/>
      <c r="AH8235"/>
      <c r="AI8235"/>
      <c r="AJ8235"/>
      <c r="AK8235"/>
      <c r="AL8235"/>
    </row>
    <row r="8236" spans="3:38" ht="15" customHeight="1" x14ac:dyDescent="0.35">
      <c r="C8236"/>
      <c r="D8236"/>
      <c r="E8236"/>
      <c r="F8236"/>
      <c r="G8236"/>
      <c r="H8236"/>
      <c r="I8236"/>
      <c r="J8236"/>
      <c r="K8236"/>
      <c r="L8236"/>
      <c r="M8236"/>
      <c r="N8236"/>
      <c r="O8236"/>
      <c r="S8236"/>
      <c r="T8236"/>
      <c r="U8236"/>
      <c r="V8236"/>
      <c r="Y8236"/>
      <c r="Z8236"/>
      <c r="AA8236"/>
      <c r="AB8236"/>
      <c r="AC8236"/>
      <c r="AD8236"/>
      <c r="AE8236"/>
      <c r="AF8236"/>
      <c r="AG8236"/>
      <c r="AH8236"/>
      <c r="AI8236"/>
      <c r="AJ8236"/>
      <c r="AK8236"/>
      <c r="AL8236"/>
    </row>
    <row r="8237" spans="3:38" ht="15" customHeight="1" x14ac:dyDescent="0.35">
      <c r="C8237"/>
      <c r="D8237"/>
      <c r="E8237"/>
      <c r="F8237"/>
      <c r="G8237"/>
      <c r="H8237"/>
      <c r="I8237"/>
      <c r="J8237"/>
      <c r="K8237"/>
      <c r="L8237"/>
      <c r="M8237"/>
      <c r="N8237"/>
      <c r="O8237"/>
      <c r="S8237"/>
      <c r="T8237"/>
      <c r="U8237"/>
      <c r="V8237"/>
      <c r="Y8237"/>
      <c r="Z8237"/>
      <c r="AA8237"/>
      <c r="AB8237"/>
      <c r="AC8237"/>
      <c r="AD8237"/>
      <c r="AE8237"/>
      <c r="AF8237"/>
      <c r="AG8237"/>
      <c r="AH8237"/>
      <c r="AI8237"/>
      <c r="AJ8237"/>
      <c r="AK8237"/>
      <c r="AL8237"/>
    </row>
    <row r="8238" spans="3:38" ht="15" customHeight="1" x14ac:dyDescent="0.35">
      <c r="C8238"/>
      <c r="D8238"/>
      <c r="E8238"/>
      <c r="F8238"/>
      <c r="G8238"/>
      <c r="H8238"/>
      <c r="I8238"/>
      <c r="J8238"/>
      <c r="K8238"/>
      <c r="L8238"/>
      <c r="M8238"/>
      <c r="N8238"/>
      <c r="O8238"/>
      <c r="S8238"/>
      <c r="T8238"/>
      <c r="U8238"/>
      <c r="V8238"/>
      <c r="Y8238"/>
      <c r="Z8238"/>
      <c r="AA8238"/>
      <c r="AB8238"/>
      <c r="AC8238"/>
      <c r="AD8238"/>
      <c r="AE8238"/>
      <c r="AF8238"/>
      <c r="AG8238"/>
      <c r="AH8238"/>
      <c r="AI8238"/>
      <c r="AJ8238"/>
      <c r="AK8238"/>
      <c r="AL8238"/>
    </row>
    <row r="8239" spans="3:38" ht="15" customHeight="1" x14ac:dyDescent="0.35">
      <c r="C8239"/>
      <c r="D8239"/>
      <c r="E8239"/>
      <c r="F8239"/>
      <c r="G8239"/>
      <c r="H8239"/>
      <c r="I8239"/>
      <c r="J8239"/>
      <c r="K8239"/>
      <c r="L8239"/>
      <c r="M8239"/>
      <c r="N8239"/>
      <c r="O8239"/>
      <c r="S8239"/>
      <c r="T8239"/>
      <c r="U8239"/>
      <c r="V8239"/>
      <c r="Y8239"/>
      <c r="Z8239"/>
      <c r="AA8239"/>
      <c r="AB8239"/>
      <c r="AC8239"/>
      <c r="AD8239"/>
      <c r="AE8239"/>
      <c r="AF8239"/>
      <c r="AG8239"/>
      <c r="AH8239"/>
      <c r="AI8239"/>
      <c r="AJ8239"/>
      <c r="AK8239"/>
      <c r="AL8239"/>
    </row>
    <row r="8240" spans="3:38" ht="15" customHeight="1" x14ac:dyDescent="0.35">
      <c r="C8240"/>
      <c r="D8240"/>
      <c r="E8240"/>
      <c r="F8240"/>
      <c r="G8240"/>
      <c r="H8240"/>
      <c r="I8240"/>
      <c r="J8240"/>
      <c r="K8240"/>
      <c r="L8240"/>
      <c r="M8240"/>
      <c r="N8240"/>
      <c r="O8240"/>
      <c r="S8240"/>
      <c r="T8240"/>
      <c r="U8240"/>
      <c r="V8240"/>
      <c r="Y8240"/>
      <c r="Z8240"/>
      <c r="AA8240"/>
      <c r="AB8240"/>
      <c r="AC8240"/>
      <c r="AD8240"/>
      <c r="AE8240"/>
      <c r="AF8240"/>
      <c r="AG8240"/>
      <c r="AH8240"/>
      <c r="AI8240"/>
      <c r="AJ8240"/>
      <c r="AK8240"/>
      <c r="AL8240"/>
    </row>
    <row r="8241" spans="3:38" ht="15" customHeight="1" x14ac:dyDescent="0.35">
      <c r="C8241"/>
      <c r="D8241"/>
      <c r="E8241"/>
      <c r="F8241"/>
      <c r="G8241"/>
      <c r="H8241"/>
      <c r="I8241"/>
      <c r="J8241"/>
      <c r="K8241"/>
      <c r="L8241"/>
      <c r="M8241"/>
      <c r="N8241"/>
      <c r="O8241"/>
      <c r="S8241"/>
      <c r="T8241"/>
      <c r="U8241"/>
      <c r="V8241"/>
      <c r="Y8241"/>
      <c r="Z8241"/>
      <c r="AA8241"/>
      <c r="AB8241"/>
      <c r="AC8241"/>
      <c r="AD8241"/>
      <c r="AE8241"/>
      <c r="AF8241"/>
      <c r="AG8241"/>
      <c r="AH8241"/>
      <c r="AI8241"/>
      <c r="AJ8241"/>
      <c r="AK8241"/>
      <c r="AL8241"/>
    </row>
    <row r="8242" spans="3:38" ht="15" customHeight="1" x14ac:dyDescent="0.35">
      <c r="C8242"/>
      <c r="D8242"/>
      <c r="E8242"/>
      <c r="F8242"/>
      <c r="G8242"/>
      <c r="H8242"/>
      <c r="I8242"/>
      <c r="J8242"/>
      <c r="K8242"/>
      <c r="L8242"/>
      <c r="M8242"/>
      <c r="N8242"/>
      <c r="O8242"/>
      <c r="S8242"/>
      <c r="T8242"/>
      <c r="U8242"/>
      <c r="V8242"/>
      <c r="Y8242"/>
      <c r="Z8242"/>
      <c r="AA8242"/>
      <c r="AB8242"/>
      <c r="AC8242"/>
      <c r="AD8242"/>
      <c r="AE8242"/>
      <c r="AF8242"/>
      <c r="AG8242"/>
      <c r="AH8242"/>
      <c r="AI8242"/>
      <c r="AJ8242"/>
      <c r="AK8242"/>
      <c r="AL8242"/>
    </row>
    <row r="8243" spans="3:38" ht="15" customHeight="1" x14ac:dyDescent="0.35">
      <c r="C8243"/>
      <c r="D8243"/>
      <c r="E8243"/>
      <c r="F8243"/>
      <c r="G8243"/>
      <c r="H8243"/>
      <c r="I8243"/>
      <c r="J8243"/>
      <c r="K8243"/>
      <c r="L8243"/>
      <c r="M8243"/>
      <c r="N8243"/>
      <c r="O8243"/>
      <c r="S8243"/>
      <c r="T8243"/>
      <c r="U8243"/>
      <c r="V8243"/>
      <c r="Y8243"/>
      <c r="Z8243"/>
      <c r="AA8243"/>
      <c r="AB8243"/>
      <c r="AC8243"/>
      <c r="AD8243"/>
      <c r="AE8243"/>
      <c r="AF8243"/>
      <c r="AG8243"/>
      <c r="AH8243"/>
      <c r="AI8243"/>
      <c r="AJ8243"/>
      <c r="AK8243"/>
      <c r="AL8243"/>
    </row>
    <row r="8244" spans="3:38" ht="15" customHeight="1" x14ac:dyDescent="0.35">
      <c r="C8244"/>
      <c r="D8244"/>
      <c r="E8244"/>
      <c r="F8244"/>
      <c r="G8244"/>
      <c r="H8244"/>
      <c r="I8244"/>
      <c r="J8244"/>
      <c r="K8244"/>
      <c r="L8244"/>
      <c r="M8244"/>
      <c r="N8244"/>
      <c r="O8244"/>
      <c r="S8244"/>
      <c r="T8244"/>
      <c r="U8244"/>
      <c r="V8244"/>
      <c r="Y8244"/>
      <c r="Z8244"/>
      <c r="AA8244"/>
      <c r="AB8244"/>
      <c r="AC8244"/>
      <c r="AD8244"/>
      <c r="AE8244"/>
      <c r="AF8244"/>
      <c r="AG8244"/>
      <c r="AH8244"/>
      <c r="AI8244"/>
      <c r="AJ8244"/>
      <c r="AK8244"/>
      <c r="AL8244"/>
    </row>
    <row r="8245" spans="3:38" ht="15" customHeight="1" x14ac:dyDescent="0.35">
      <c r="C8245"/>
      <c r="D8245"/>
      <c r="E8245"/>
      <c r="F8245"/>
      <c r="G8245"/>
      <c r="H8245"/>
      <c r="I8245"/>
      <c r="J8245"/>
      <c r="K8245"/>
      <c r="L8245"/>
      <c r="M8245"/>
      <c r="N8245"/>
      <c r="O8245"/>
      <c r="S8245"/>
      <c r="T8245"/>
      <c r="U8245"/>
      <c r="V8245"/>
      <c r="Y8245"/>
      <c r="Z8245"/>
      <c r="AA8245"/>
      <c r="AB8245"/>
      <c r="AC8245"/>
      <c r="AD8245"/>
      <c r="AE8245"/>
      <c r="AF8245"/>
      <c r="AG8245"/>
      <c r="AH8245"/>
      <c r="AI8245"/>
      <c r="AJ8245"/>
      <c r="AK8245"/>
      <c r="AL8245"/>
    </row>
    <row r="8246" spans="3:38" ht="15" customHeight="1" x14ac:dyDescent="0.35">
      <c r="C8246"/>
      <c r="D8246"/>
      <c r="E8246"/>
      <c r="F8246"/>
      <c r="G8246"/>
      <c r="H8246"/>
      <c r="I8246"/>
      <c r="J8246"/>
      <c r="K8246"/>
      <c r="L8246"/>
      <c r="M8246"/>
      <c r="N8246"/>
      <c r="O8246"/>
      <c r="S8246"/>
      <c r="T8246"/>
      <c r="U8246"/>
      <c r="V8246"/>
      <c r="Y8246"/>
      <c r="Z8246"/>
      <c r="AA8246"/>
      <c r="AB8246"/>
      <c r="AC8246"/>
      <c r="AD8246"/>
      <c r="AE8246"/>
      <c r="AF8246"/>
      <c r="AG8246"/>
      <c r="AH8246"/>
      <c r="AI8246"/>
      <c r="AJ8246"/>
      <c r="AK8246"/>
      <c r="AL8246"/>
    </row>
    <row r="8247" spans="3:38" ht="15" customHeight="1" x14ac:dyDescent="0.35">
      <c r="C8247"/>
      <c r="D8247"/>
      <c r="E8247"/>
      <c r="F8247"/>
      <c r="G8247"/>
      <c r="H8247"/>
      <c r="I8247"/>
      <c r="J8247"/>
      <c r="K8247"/>
      <c r="L8247"/>
      <c r="M8247"/>
      <c r="N8247"/>
      <c r="O8247"/>
      <c r="S8247"/>
      <c r="T8247"/>
      <c r="U8247"/>
      <c r="V8247"/>
      <c r="Y8247"/>
      <c r="Z8247"/>
      <c r="AA8247"/>
      <c r="AB8247"/>
      <c r="AC8247"/>
      <c r="AD8247"/>
      <c r="AE8247"/>
      <c r="AF8247"/>
      <c r="AG8247"/>
      <c r="AH8247"/>
      <c r="AI8247"/>
      <c r="AJ8247"/>
      <c r="AK8247"/>
      <c r="AL8247"/>
    </row>
    <row r="8248" spans="3:38" ht="15" customHeight="1" x14ac:dyDescent="0.35">
      <c r="C8248"/>
      <c r="D8248"/>
      <c r="E8248"/>
      <c r="F8248"/>
      <c r="G8248"/>
      <c r="H8248"/>
      <c r="I8248"/>
      <c r="J8248"/>
      <c r="K8248"/>
      <c r="L8248"/>
      <c r="M8248"/>
      <c r="N8248"/>
      <c r="O8248"/>
      <c r="S8248"/>
      <c r="T8248"/>
      <c r="U8248"/>
      <c r="V8248"/>
      <c r="Y8248"/>
      <c r="Z8248"/>
      <c r="AA8248"/>
      <c r="AB8248"/>
      <c r="AC8248"/>
      <c r="AD8248"/>
      <c r="AE8248"/>
      <c r="AF8248"/>
      <c r="AG8248"/>
      <c r="AH8248"/>
      <c r="AI8248"/>
      <c r="AJ8248"/>
      <c r="AK8248"/>
      <c r="AL8248"/>
    </row>
    <row r="8249" spans="3:38" ht="15" customHeight="1" x14ac:dyDescent="0.35">
      <c r="C8249"/>
      <c r="D8249"/>
      <c r="E8249"/>
      <c r="F8249"/>
      <c r="G8249"/>
      <c r="H8249"/>
      <c r="I8249"/>
      <c r="J8249"/>
      <c r="K8249"/>
      <c r="L8249"/>
      <c r="M8249"/>
      <c r="N8249"/>
      <c r="O8249"/>
      <c r="S8249"/>
      <c r="T8249"/>
      <c r="U8249"/>
      <c r="V8249"/>
      <c r="Y8249"/>
      <c r="Z8249"/>
      <c r="AA8249"/>
      <c r="AB8249"/>
      <c r="AC8249"/>
      <c r="AD8249"/>
      <c r="AE8249"/>
      <c r="AF8249"/>
      <c r="AG8249"/>
      <c r="AH8249"/>
      <c r="AI8249"/>
      <c r="AJ8249"/>
      <c r="AK8249"/>
      <c r="AL8249"/>
    </row>
    <row r="8250" spans="3:38" ht="15" customHeight="1" x14ac:dyDescent="0.35">
      <c r="C8250"/>
      <c r="D8250"/>
      <c r="E8250"/>
      <c r="F8250"/>
      <c r="G8250"/>
      <c r="H8250"/>
      <c r="I8250"/>
      <c r="J8250"/>
      <c r="K8250"/>
      <c r="L8250"/>
      <c r="M8250"/>
      <c r="N8250"/>
      <c r="O8250"/>
      <c r="S8250"/>
      <c r="T8250"/>
      <c r="U8250"/>
      <c r="V8250"/>
      <c r="Y8250"/>
      <c r="Z8250"/>
      <c r="AA8250"/>
      <c r="AB8250"/>
      <c r="AC8250"/>
      <c r="AD8250"/>
      <c r="AE8250"/>
      <c r="AF8250"/>
      <c r="AG8250"/>
      <c r="AH8250"/>
      <c r="AI8250"/>
      <c r="AJ8250"/>
      <c r="AK8250"/>
      <c r="AL8250"/>
    </row>
    <row r="8251" spans="3:38" ht="15" customHeight="1" x14ac:dyDescent="0.35">
      <c r="C8251"/>
      <c r="D8251"/>
      <c r="E8251"/>
      <c r="F8251"/>
      <c r="G8251"/>
      <c r="H8251"/>
      <c r="I8251"/>
      <c r="J8251"/>
      <c r="K8251"/>
      <c r="L8251"/>
      <c r="M8251"/>
      <c r="N8251"/>
      <c r="O8251"/>
      <c r="S8251"/>
      <c r="T8251"/>
      <c r="U8251"/>
      <c r="V8251"/>
      <c r="Y8251"/>
      <c r="Z8251"/>
      <c r="AA8251"/>
      <c r="AB8251"/>
      <c r="AC8251"/>
      <c r="AD8251"/>
      <c r="AE8251"/>
      <c r="AF8251"/>
      <c r="AG8251"/>
      <c r="AH8251"/>
      <c r="AI8251"/>
      <c r="AJ8251"/>
      <c r="AK8251"/>
      <c r="AL8251"/>
    </row>
    <row r="8252" spans="3:38" ht="15" customHeight="1" x14ac:dyDescent="0.35">
      <c r="C8252"/>
      <c r="D8252"/>
      <c r="E8252"/>
      <c r="F8252"/>
      <c r="G8252"/>
      <c r="H8252"/>
      <c r="I8252"/>
      <c r="J8252"/>
      <c r="K8252"/>
      <c r="L8252"/>
      <c r="M8252"/>
      <c r="N8252"/>
      <c r="O8252"/>
      <c r="S8252"/>
      <c r="T8252"/>
      <c r="U8252"/>
      <c r="V8252"/>
      <c r="Y8252"/>
      <c r="Z8252"/>
      <c r="AA8252"/>
      <c r="AB8252"/>
      <c r="AC8252"/>
      <c r="AD8252"/>
      <c r="AE8252"/>
      <c r="AF8252"/>
      <c r="AG8252"/>
      <c r="AH8252"/>
      <c r="AI8252"/>
      <c r="AJ8252"/>
      <c r="AK8252"/>
      <c r="AL8252"/>
    </row>
    <row r="8253" spans="3:38" ht="15" customHeight="1" x14ac:dyDescent="0.35">
      <c r="C8253"/>
      <c r="D8253"/>
      <c r="E8253"/>
      <c r="F8253"/>
      <c r="G8253"/>
      <c r="H8253"/>
      <c r="I8253"/>
      <c r="J8253"/>
      <c r="K8253"/>
      <c r="L8253"/>
      <c r="M8253"/>
      <c r="N8253"/>
      <c r="O8253"/>
      <c r="S8253"/>
      <c r="T8253"/>
      <c r="U8253"/>
      <c r="V8253"/>
      <c r="Y8253"/>
      <c r="Z8253"/>
      <c r="AA8253"/>
      <c r="AB8253"/>
      <c r="AC8253"/>
      <c r="AD8253"/>
      <c r="AE8253"/>
      <c r="AF8253"/>
      <c r="AG8253"/>
      <c r="AH8253"/>
      <c r="AI8253"/>
      <c r="AJ8253"/>
      <c r="AK8253"/>
      <c r="AL8253"/>
    </row>
    <row r="8254" spans="3:38" ht="15" customHeight="1" x14ac:dyDescent="0.35">
      <c r="C8254"/>
      <c r="D8254"/>
      <c r="E8254"/>
      <c r="F8254"/>
      <c r="G8254"/>
      <c r="H8254"/>
      <c r="I8254"/>
      <c r="J8254"/>
      <c r="K8254"/>
      <c r="L8254"/>
      <c r="M8254"/>
      <c r="N8254"/>
      <c r="O8254"/>
      <c r="S8254"/>
      <c r="T8254"/>
      <c r="U8254"/>
      <c r="V8254"/>
      <c r="Y8254"/>
      <c r="Z8254"/>
      <c r="AA8254"/>
      <c r="AB8254"/>
      <c r="AC8254"/>
      <c r="AD8254"/>
      <c r="AE8254"/>
      <c r="AF8254"/>
      <c r="AG8254"/>
      <c r="AH8254"/>
      <c r="AI8254"/>
      <c r="AJ8254"/>
      <c r="AK8254"/>
      <c r="AL8254"/>
    </row>
    <row r="8255" spans="3:38" ht="15" customHeight="1" x14ac:dyDescent="0.35">
      <c r="C8255"/>
      <c r="D8255"/>
      <c r="E8255"/>
      <c r="F8255"/>
      <c r="G8255"/>
      <c r="H8255"/>
      <c r="I8255"/>
      <c r="J8255"/>
      <c r="K8255"/>
      <c r="L8255"/>
      <c r="M8255"/>
      <c r="N8255"/>
      <c r="O8255"/>
      <c r="S8255"/>
      <c r="T8255"/>
      <c r="U8255"/>
      <c r="V8255"/>
      <c r="Y8255"/>
      <c r="Z8255"/>
      <c r="AA8255"/>
      <c r="AB8255"/>
      <c r="AC8255"/>
      <c r="AD8255"/>
      <c r="AE8255"/>
      <c r="AF8255"/>
      <c r="AG8255"/>
      <c r="AH8255"/>
      <c r="AI8255"/>
      <c r="AJ8255"/>
      <c r="AK8255"/>
      <c r="AL8255"/>
    </row>
    <row r="8256" spans="3:38" ht="15" customHeight="1" x14ac:dyDescent="0.35">
      <c r="C8256"/>
      <c r="D8256"/>
      <c r="E8256"/>
      <c r="F8256"/>
      <c r="G8256"/>
      <c r="H8256"/>
      <c r="I8256"/>
      <c r="J8256"/>
      <c r="K8256"/>
      <c r="L8256"/>
      <c r="M8256"/>
      <c r="N8256"/>
      <c r="O8256"/>
      <c r="S8256"/>
      <c r="T8256"/>
      <c r="U8256"/>
      <c r="V8256"/>
      <c r="Y8256"/>
      <c r="Z8256"/>
      <c r="AA8256"/>
      <c r="AB8256"/>
      <c r="AC8256"/>
      <c r="AD8256"/>
      <c r="AE8256"/>
      <c r="AF8256"/>
      <c r="AG8256"/>
      <c r="AH8256"/>
      <c r="AI8256"/>
      <c r="AJ8256"/>
      <c r="AK8256"/>
      <c r="AL8256"/>
    </row>
    <row r="8257" spans="3:38" ht="15" customHeight="1" x14ac:dyDescent="0.35">
      <c r="C8257"/>
      <c r="D8257"/>
      <c r="E8257"/>
      <c r="F8257"/>
      <c r="G8257"/>
      <c r="H8257"/>
      <c r="I8257"/>
      <c r="J8257"/>
      <c r="K8257"/>
      <c r="L8257"/>
      <c r="M8257"/>
      <c r="N8257"/>
      <c r="O8257"/>
      <c r="S8257"/>
      <c r="T8257"/>
      <c r="U8257"/>
      <c r="V8257"/>
      <c r="Y8257"/>
      <c r="Z8257"/>
      <c r="AA8257"/>
      <c r="AB8257"/>
      <c r="AC8257"/>
      <c r="AD8257"/>
      <c r="AE8257"/>
      <c r="AF8257"/>
      <c r="AG8257"/>
      <c r="AH8257"/>
      <c r="AI8257"/>
      <c r="AJ8257"/>
      <c r="AK8257"/>
      <c r="AL8257"/>
    </row>
    <row r="8258" spans="3:38" ht="15" customHeight="1" x14ac:dyDescent="0.35">
      <c r="C8258"/>
      <c r="D8258"/>
      <c r="E8258"/>
      <c r="F8258"/>
      <c r="G8258"/>
      <c r="H8258"/>
      <c r="I8258"/>
      <c r="J8258"/>
      <c r="K8258"/>
      <c r="L8258"/>
      <c r="M8258"/>
      <c r="N8258"/>
      <c r="O8258"/>
      <c r="S8258"/>
      <c r="T8258"/>
      <c r="U8258"/>
      <c r="V8258"/>
      <c r="Y8258"/>
      <c r="Z8258"/>
      <c r="AA8258"/>
      <c r="AB8258"/>
      <c r="AC8258"/>
      <c r="AD8258"/>
      <c r="AE8258"/>
      <c r="AF8258"/>
      <c r="AG8258"/>
      <c r="AH8258"/>
      <c r="AI8258"/>
      <c r="AJ8258"/>
      <c r="AK8258"/>
      <c r="AL8258"/>
    </row>
    <row r="8259" spans="3:38" ht="15" customHeight="1" x14ac:dyDescent="0.35">
      <c r="C8259"/>
      <c r="D8259"/>
      <c r="E8259"/>
      <c r="F8259"/>
      <c r="G8259"/>
      <c r="H8259"/>
      <c r="I8259"/>
      <c r="J8259"/>
      <c r="K8259"/>
      <c r="L8259"/>
      <c r="M8259"/>
      <c r="N8259"/>
      <c r="O8259"/>
      <c r="S8259"/>
      <c r="T8259"/>
      <c r="U8259"/>
      <c r="V8259"/>
      <c r="Y8259"/>
      <c r="Z8259"/>
      <c r="AA8259"/>
      <c r="AB8259"/>
      <c r="AC8259"/>
      <c r="AD8259"/>
      <c r="AE8259"/>
      <c r="AF8259"/>
      <c r="AG8259"/>
      <c r="AH8259"/>
      <c r="AI8259"/>
      <c r="AJ8259"/>
      <c r="AK8259"/>
      <c r="AL8259"/>
    </row>
    <row r="8260" spans="3:38" ht="15" customHeight="1" x14ac:dyDescent="0.35">
      <c r="C8260"/>
      <c r="D8260"/>
      <c r="E8260"/>
      <c r="F8260"/>
      <c r="G8260"/>
      <c r="H8260"/>
      <c r="I8260"/>
      <c r="J8260"/>
      <c r="K8260"/>
      <c r="L8260"/>
      <c r="M8260"/>
      <c r="N8260"/>
      <c r="O8260"/>
      <c r="S8260"/>
      <c r="T8260"/>
      <c r="U8260"/>
      <c r="V8260"/>
      <c r="Y8260"/>
      <c r="Z8260"/>
      <c r="AA8260"/>
      <c r="AB8260"/>
      <c r="AC8260"/>
      <c r="AD8260"/>
      <c r="AE8260"/>
      <c r="AF8260"/>
      <c r="AG8260"/>
      <c r="AH8260"/>
      <c r="AI8260"/>
      <c r="AJ8260"/>
      <c r="AK8260"/>
      <c r="AL8260"/>
    </row>
    <row r="8261" spans="3:38" ht="15" customHeight="1" x14ac:dyDescent="0.35">
      <c r="C8261"/>
      <c r="D8261"/>
      <c r="E8261"/>
      <c r="F8261"/>
      <c r="G8261"/>
      <c r="H8261"/>
      <c r="I8261"/>
      <c r="J8261"/>
      <c r="K8261"/>
      <c r="L8261"/>
      <c r="M8261"/>
      <c r="N8261"/>
      <c r="O8261"/>
      <c r="S8261"/>
      <c r="T8261"/>
      <c r="U8261"/>
      <c r="V8261"/>
      <c r="Y8261"/>
      <c r="Z8261"/>
      <c r="AA8261"/>
      <c r="AB8261"/>
      <c r="AC8261"/>
      <c r="AD8261"/>
      <c r="AE8261"/>
      <c r="AF8261"/>
      <c r="AG8261"/>
      <c r="AH8261"/>
      <c r="AI8261"/>
      <c r="AJ8261"/>
      <c r="AK8261"/>
      <c r="AL8261"/>
    </row>
    <row r="8262" spans="3:38" ht="15" customHeight="1" x14ac:dyDescent="0.35">
      <c r="C8262"/>
      <c r="D8262"/>
      <c r="E8262"/>
      <c r="F8262"/>
      <c r="G8262"/>
      <c r="H8262"/>
      <c r="I8262"/>
      <c r="J8262"/>
      <c r="K8262"/>
      <c r="L8262"/>
      <c r="M8262"/>
      <c r="N8262"/>
      <c r="O8262"/>
      <c r="S8262"/>
      <c r="T8262"/>
      <c r="U8262"/>
      <c r="V8262"/>
      <c r="Y8262"/>
      <c r="Z8262"/>
      <c r="AA8262"/>
      <c r="AB8262"/>
      <c r="AC8262"/>
      <c r="AD8262"/>
      <c r="AE8262"/>
      <c r="AF8262"/>
      <c r="AG8262"/>
      <c r="AH8262"/>
      <c r="AI8262"/>
      <c r="AJ8262"/>
      <c r="AK8262"/>
      <c r="AL8262"/>
    </row>
    <row r="8263" spans="3:38" ht="15" customHeight="1" x14ac:dyDescent="0.35">
      <c r="C8263"/>
      <c r="D8263"/>
      <c r="E8263"/>
      <c r="F8263"/>
      <c r="G8263"/>
      <c r="H8263"/>
      <c r="I8263"/>
      <c r="J8263"/>
      <c r="K8263"/>
      <c r="L8263"/>
      <c r="M8263"/>
      <c r="N8263"/>
      <c r="O8263"/>
      <c r="S8263"/>
      <c r="T8263"/>
      <c r="U8263"/>
      <c r="V8263"/>
      <c r="Y8263"/>
      <c r="Z8263"/>
      <c r="AA8263"/>
      <c r="AB8263"/>
      <c r="AC8263"/>
      <c r="AD8263"/>
      <c r="AE8263"/>
      <c r="AF8263"/>
      <c r="AG8263"/>
      <c r="AH8263"/>
      <c r="AI8263"/>
      <c r="AJ8263"/>
      <c r="AK8263"/>
      <c r="AL8263"/>
    </row>
    <row r="8264" spans="3:38" ht="15" customHeight="1" x14ac:dyDescent="0.35">
      <c r="C8264"/>
      <c r="D8264"/>
      <c r="E8264"/>
      <c r="F8264"/>
      <c r="G8264"/>
      <c r="H8264"/>
      <c r="I8264"/>
      <c r="J8264"/>
      <c r="K8264"/>
      <c r="L8264"/>
      <c r="M8264"/>
      <c r="N8264"/>
      <c r="O8264"/>
      <c r="S8264"/>
      <c r="T8264"/>
      <c r="U8264"/>
      <c r="V8264"/>
      <c r="Y8264"/>
      <c r="Z8264"/>
      <c r="AA8264"/>
      <c r="AB8264"/>
      <c r="AC8264"/>
      <c r="AD8264"/>
      <c r="AE8264"/>
      <c r="AF8264"/>
      <c r="AG8264"/>
      <c r="AH8264"/>
      <c r="AI8264"/>
      <c r="AJ8264"/>
      <c r="AK8264"/>
      <c r="AL8264"/>
    </row>
    <row r="8265" spans="3:38" ht="15" customHeight="1" x14ac:dyDescent="0.35">
      <c r="C8265"/>
      <c r="D8265"/>
      <c r="E8265"/>
      <c r="F8265"/>
      <c r="G8265"/>
      <c r="H8265"/>
      <c r="I8265"/>
      <c r="J8265"/>
      <c r="K8265"/>
      <c r="L8265"/>
      <c r="M8265"/>
      <c r="N8265"/>
      <c r="O8265"/>
      <c r="S8265"/>
      <c r="T8265"/>
      <c r="U8265"/>
      <c r="V8265"/>
      <c r="Y8265"/>
      <c r="Z8265"/>
      <c r="AA8265"/>
      <c r="AB8265"/>
      <c r="AC8265"/>
      <c r="AD8265"/>
      <c r="AE8265"/>
      <c r="AF8265"/>
      <c r="AG8265"/>
      <c r="AH8265"/>
      <c r="AI8265"/>
      <c r="AJ8265"/>
      <c r="AK8265"/>
      <c r="AL8265"/>
    </row>
    <row r="8266" spans="3:38" ht="15" customHeight="1" x14ac:dyDescent="0.35">
      <c r="C8266"/>
      <c r="D8266"/>
      <c r="E8266"/>
      <c r="F8266"/>
      <c r="G8266"/>
      <c r="H8266"/>
      <c r="I8266"/>
      <c r="J8266"/>
      <c r="K8266"/>
      <c r="L8266"/>
      <c r="M8266"/>
      <c r="N8266"/>
      <c r="O8266"/>
      <c r="S8266"/>
      <c r="T8266"/>
      <c r="U8266"/>
      <c r="V8266"/>
      <c r="Y8266"/>
      <c r="Z8266"/>
      <c r="AA8266"/>
      <c r="AB8266"/>
      <c r="AC8266"/>
      <c r="AD8266"/>
      <c r="AE8266"/>
      <c r="AF8266"/>
      <c r="AG8266"/>
      <c r="AH8266"/>
      <c r="AI8266"/>
      <c r="AJ8266"/>
      <c r="AK8266"/>
      <c r="AL8266"/>
    </row>
    <row r="8267" spans="3:38" ht="15" customHeight="1" x14ac:dyDescent="0.35">
      <c r="C8267"/>
      <c r="D8267"/>
      <c r="E8267"/>
      <c r="F8267"/>
      <c r="G8267"/>
      <c r="H8267"/>
      <c r="I8267"/>
      <c r="J8267"/>
      <c r="K8267"/>
      <c r="L8267"/>
      <c r="M8267"/>
      <c r="N8267"/>
      <c r="O8267"/>
      <c r="S8267"/>
      <c r="T8267"/>
      <c r="U8267"/>
      <c r="V8267"/>
      <c r="Y8267"/>
      <c r="Z8267"/>
      <c r="AA8267"/>
      <c r="AB8267"/>
      <c r="AC8267"/>
      <c r="AD8267"/>
      <c r="AE8267"/>
      <c r="AF8267"/>
      <c r="AG8267"/>
      <c r="AH8267"/>
      <c r="AI8267"/>
      <c r="AJ8267"/>
      <c r="AK8267"/>
      <c r="AL8267"/>
    </row>
    <row r="8268" spans="3:38" ht="15" customHeight="1" x14ac:dyDescent="0.35">
      <c r="C8268"/>
      <c r="D8268"/>
      <c r="E8268"/>
      <c r="F8268"/>
      <c r="G8268"/>
      <c r="H8268"/>
      <c r="I8268"/>
      <c r="J8268"/>
      <c r="K8268"/>
      <c r="L8268"/>
      <c r="M8268"/>
      <c r="N8268"/>
      <c r="O8268"/>
      <c r="S8268"/>
      <c r="T8268"/>
      <c r="U8268"/>
      <c r="V8268"/>
      <c r="Y8268"/>
      <c r="Z8268"/>
      <c r="AA8268"/>
      <c r="AB8268"/>
      <c r="AC8268"/>
      <c r="AD8268"/>
      <c r="AE8268"/>
      <c r="AF8268"/>
      <c r="AG8268"/>
      <c r="AH8268"/>
      <c r="AI8268"/>
      <c r="AJ8268"/>
      <c r="AK8268"/>
      <c r="AL8268"/>
    </row>
    <row r="8269" spans="3:38" ht="15" customHeight="1" x14ac:dyDescent="0.35">
      <c r="C8269"/>
      <c r="D8269"/>
      <c r="E8269"/>
      <c r="F8269"/>
      <c r="G8269"/>
      <c r="H8269"/>
      <c r="I8269"/>
      <c r="J8269"/>
      <c r="K8269"/>
      <c r="L8269"/>
      <c r="M8269"/>
      <c r="N8269"/>
      <c r="O8269"/>
      <c r="S8269"/>
      <c r="T8269"/>
      <c r="U8269"/>
      <c r="V8269"/>
      <c r="Y8269"/>
      <c r="Z8269"/>
      <c r="AA8269"/>
      <c r="AB8269"/>
      <c r="AC8269"/>
      <c r="AD8269"/>
      <c r="AE8269"/>
      <c r="AF8269"/>
      <c r="AG8269"/>
      <c r="AH8269"/>
      <c r="AI8269"/>
      <c r="AJ8269"/>
      <c r="AK8269"/>
      <c r="AL8269"/>
    </row>
    <row r="8270" spans="3:38" ht="15" customHeight="1" x14ac:dyDescent="0.35">
      <c r="C8270"/>
      <c r="D8270"/>
      <c r="E8270"/>
      <c r="F8270"/>
      <c r="G8270"/>
      <c r="H8270"/>
      <c r="I8270"/>
      <c r="J8270"/>
      <c r="K8270"/>
      <c r="L8270"/>
      <c r="M8270"/>
      <c r="N8270"/>
      <c r="O8270"/>
      <c r="S8270"/>
      <c r="T8270"/>
      <c r="U8270"/>
      <c r="V8270"/>
      <c r="Y8270"/>
      <c r="Z8270"/>
      <c r="AA8270"/>
      <c r="AB8270"/>
      <c r="AC8270"/>
      <c r="AD8270"/>
      <c r="AE8270"/>
      <c r="AF8270"/>
      <c r="AG8270"/>
      <c r="AH8270"/>
      <c r="AI8270"/>
      <c r="AJ8270"/>
      <c r="AK8270"/>
      <c r="AL8270"/>
    </row>
    <row r="8271" spans="3:38" ht="15" customHeight="1" x14ac:dyDescent="0.35">
      <c r="C8271"/>
      <c r="D8271"/>
      <c r="E8271"/>
      <c r="F8271"/>
      <c r="G8271"/>
      <c r="H8271"/>
      <c r="I8271"/>
      <c r="J8271"/>
      <c r="K8271"/>
      <c r="L8271"/>
      <c r="M8271"/>
      <c r="N8271"/>
      <c r="O8271"/>
      <c r="S8271"/>
      <c r="T8271"/>
      <c r="U8271"/>
      <c r="V8271"/>
      <c r="Y8271"/>
      <c r="Z8271"/>
      <c r="AA8271"/>
      <c r="AB8271"/>
      <c r="AC8271"/>
      <c r="AD8271"/>
      <c r="AE8271"/>
      <c r="AF8271"/>
      <c r="AG8271"/>
      <c r="AH8271"/>
      <c r="AI8271"/>
      <c r="AJ8271"/>
      <c r="AK8271"/>
      <c r="AL8271"/>
    </row>
    <row r="8272" spans="3:38" ht="15" customHeight="1" x14ac:dyDescent="0.35">
      <c r="C8272"/>
      <c r="D8272"/>
      <c r="E8272"/>
      <c r="F8272"/>
      <c r="G8272"/>
      <c r="H8272"/>
      <c r="I8272"/>
      <c r="J8272"/>
      <c r="K8272"/>
      <c r="L8272"/>
      <c r="M8272"/>
      <c r="N8272"/>
      <c r="O8272"/>
      <c r="S8272"/>
      <c r="T8272"/>
      <c r="U8272"/>
      <c r="V8272"/>
      <c r="Y8272"/>
      <c r="Z8272"/>
      <c r="AA8272"/>
      <c r="AB8272"/>
      <c r="AC8272"/>
      <c r="AD8272"/>
      <c r="AE8272"/>
      <c r="AF8272"/>
      <c r="AG8272"/>
      <c r="AH8272"/>
      <c r="AI8272"/>
      <c r="AJ8272"/>
      <c r="AK8272"/>
      <c r="AL8272"/>
    </row>
    <row r="8273" spans="3:38" ht="15" customHeight="1" x14ac:dyDescent="0.35">
      <c r="C8273"/>
      <c r="D8273"/>
      <c r="E8273"/>
      <c r="F8273"/>
      <c r="G8273"/>
      <c r="H8273"/>
      <c r="I8273"/>
      <c r="J8273"/>
      <c r="K8273"/>
      <c r="L8273"/>
      <c r="M8273"/>
      <c r="N8273"/>
      <c r="O8273"/>
      <c r="S8273"/>
      <c r="T8273"/>
      <c r="U8273"/>
      <c r="V8273"/>
      <c r="Y8273"/>
      <c r="Z8273"/>
      <c r="AA8273"/>
      <c r="AB8273"/>
      <c r="AC8273"/>
      <c r="AD8273"/>
      <c r="AE8273"/>
      <c r="AF8273"/>
      <c r="AG8273"/>
      <c r="AH8273"/>
      <c r="AI8273"/>
      <c r="AJ8273"/>
      <c r="AK8273"/>
      <c r="AL8273"/>
    </row>
    <row r="8274" spans="3:38" ht="15" customHeight="1" x14ac:dyDescent="0.35">
      <c r="C8274"/>
      <c r="D8274"/>
      <c r="E8274"/>
      <c r="F8274"/>
      <c r="G8274"/>
      <c r="H8274"/>
      <c r="I8274"/>
      <c r="J8274"/>
      <c r="K8274"/>
      <c r="L8274"/>
      <c r="M8274"/>
      <c r="N8274"/>
      <c r="O8274"/>
      <c r="S8274"/>
      <c r="T8274"/>
      <c r="U8274"/>
      <c r="V8274"/>
      <c r="Y8274"/>
      <c r="Z8274"/>
      <c r="AA8274"/>
      <c r="AB8274"/>
      <c r="AC8274"/>
      <c r="AD8274"/>
      <c r="AE8274"/>
      <c r="AF8274"/>
      <c r="AG8274"/>
      <c r="AH8274"/>
      <c r="AI8274"/>
      <c r="AJ8274"/>
      <c r="AK8274"/>
      <c r="AL8274"/>
    </row>
    <row r="8275" spans="3:38" ht="15" customHeight="1" x14ac:dyDescent="0.35">
      <c r="C8275"/>
      <c r="D8275"/>
      <c r="E8275"/>
      <c r="F8275"/>
      <c r="G8275"/>
      <c r="H8275"/>
      <c r="I8275"/>
      <c r="J8275"/>
      <c r="K8275"/>
      <c r="L8275"/>
      <c r="M8275"/>
      <c r="N8275"/>
      <c r="O8275"/>
      <c r="S8275"/>
      <c r="T8275"/>
      <c r="U8275"/>
      <c r="V8275"/>
      <c r="Y8275"/>
      <c r="Z8275"/>
      <c r="AA8275"/>
      <c r="AB8275"/>
      <c r="AC8275"/>
      <c r="AD8275"/>
      <c r="AE8275"/>
      <c r="AF8275"/>
      <c r="AG8275"/>
      <c r="AH8275"/>
      <c r="AI8275"/>
      <c r="AJ8275"/>
      <c r="AK8275"/>
      <c r="AL8275"/>
    </row>
    <row r="8276" spans="3:38" ht="15" customHeight="1" x14ac:dyDescent="0.35">
      <c r="C8276"/>
      <c r="D8276"/>
      <c r="E8276"/>
      <c r="F8276"/>
      <c r="G8276"/>
      <c r="H8276"/>
      <c r="I8276"/>
      <c r="J8276"/>
      <c r="K8276"/>
      <c r="L8276"/>
      <c r="M8276"/>
      <c r="N8276"/>
      <c r="O8276"/>
      <c r="S8276"/>
      <c r="T8276"/>
      <c r="U8276"/>
      <c r="V8276"/>
      <c r="Y8276"/>
      <c r="Z8276"/>
      <c r="AA8276"/>
      <c r="AB8276"/>
      <c r="AC8276"/>
      <c r="AD8276"/>
      <c r="AE8276"/>
      <c r="AF8276"/>
      <c r="AG8276"/>
      <c r="AH8276"/>
      <c r="AI8276"/>
      <c r="AJ8276"/>
      <c r="AK8276"/>
      <c r="AL8276"/>
    </row>
    <row r="8277" spans="3:38" ht="15" customHeight="1" x14ac:dyDescent="0.35">
      <c r="C8277"/>
      <c r="D8277"/>
      <c r="E8277"/>
      <c r="F8277"/>
      <c r="G8277"/>
      <c r="H8277"/>
      <c r="I8277"/>
      <c r="J8277"/>
      <c r="K8277"/>
      <c r="L8277"/>
      <c r="M8277"/>
      <c r="N8277"/>
      <c r="O8277"/>
      <c r="S8277"/>
      <c r="T8277"/>
      <c r="U8277"/>
      <c r="V8277"/>
      <c r="Y8277"/>
      <c r="Z8277"/>
      <c r="AA8277"/>
      <c r="AB8277"/>
      <c r="AC8277"/>
      <c r="AD8277"/>
      <c r="AE8277"/>
      <c r="AF8277"/>
      <c r="AG8277"/>
      <c r="AH8277"/>
      <c r="AI8277"/>
      <c r="AJ8277"/>
      <c r="AK8277"/>
      <c r="AL8277"/>
    </row>
    <row r="8278" spans="3:38" ht="15" customHeight="1" x14ac:dyDescent="0.35">
      <c r="C8278"/>
      <c r="D8278"/>
      <c r="E8278"/>
      <c r="F8278"/>
      <c r="G8278"/>
      <c r="H8278"/>
      <c r="I8278"/>
      <c r="J8278"/>
      <c r="K8278"/>
      <c r="L8278"/>
      <c r="M8278"/>
      <c r="N8278"/>
      <c r="O8278"/>
      <c r="S8278"/>
      <c r="T8278"/>
      <c r="U8278"/>
      <c r="V8278"/>
      <c r="Y8278"/>
      <c r="Z8278"/>
      <c r="AA8278"/>
      <c r="AB8278"/>
      <c r="AC8278"/>
      <c r="AD8278"/>
      <c r="AE8278"/>
      <c r="AF8278"/>
      <c r="AG8278"/>
      <c r="AH8278"/>
      <c r="AI8278"/>
      <c r="AJ8278"/>
      <c r="AK8278"/>
      <c r="AL8278"/>
    </row>
    <row r="8279" spans="3:38" ht="15" customHeight="1" x14ac:dyDescent="0.35">
      <c r="C8279"/>
      <c r="D8279"/>
      <c r="E8279"/>
      <c r="F8279"/>
      <c r="G8279"/>
      <c r="H8279"/>
      <c r="I8279"/>
      <c r="J8279"/>
      <c r="K8279"/>
      <c r="L8279"/>
      <c r="M8279"/>
      <c r="N8279"/>
      <c r="O8279"/>
      <c r="S8279"/>
      <c r="T8279"/>
      <c r="U8279"/>
      <c r="V8279"/>
      <c r="Y8279"/>
      <c r="Z8279"/>
      <c r="AA8279"/>
      <c r="AB8279"/>
      <c r="AC8279"/>
      <c r="AD8279"/>
      <c r="AE8279"/>
      <c r="AF8279"/>
      <c r="AG8279"/>
      <c r="AH8279"/>
      <c r="AI8279"/>
      <c r="AJ8279"/>
      <c r="AK8279"/>
      <c r="AL8279"/>
    </row>
    <row r="8280" spans="3:38" ht="15" customHeight="1" x14ac:dyDescent="0.35">
      <c r="C8280"/>
      <c r="D8280"/>
      <c r="E8280"/>
      <c r="F8280"/>
      <c r="G8280"/>
      <c r="H8280"/>
      <c r="I8280"/>
      <c r="J8280"/>
      <c r="K8280"/>
      <c r="L8280"/>
      <c r="M8280"/>
      <c r="N8280"/>
      <c r="O8280"/>
      <c r="S8280"/>
      <c r="T8280"/>
      <c r="U8280"/>
      <c r="V8280"/>
      <c r="Y8280"/>
      <c r="Z8280"/>
      <c r="AA8280"/>
      <c r="AB8280"/>
      <c r="AC8280"/>
      <c r="AD8280"/>
      <c r="AE8280"/>
      <c r="AF8280"/>
      <c r="AG8280"/>
      <c r="AH8280"/>
      <c r="AI8280"/>
      <c r="AJ8280"/>
      <c r="AK8280"/>
      <c r="AL8280"/>
    </row>
    <row r="8281" spans="3:38" ht="15" customHeight="1" x14ac:dyDescent="0.35">
      <c r="C8281"/>
      <c r="D8281"/>
      <c r="E8281"/>
      <c r="F8281"/>
      <c r="G8281"/>
      <c r="H8281"/>
      <c r="I8281"/>
      <c r="J8281"/>
      <c r="K8281"/>
      <c r="L8281"/>
      <c r="M8281"/>
      <c r="N8281"/>
      <c r="O8281"/>
      <c r="S8281"/>
      <c r="T8281"/>
      <c r="U8281"/>
      <c r="V8281"/>
      <c r="Y8281"/>
      <c r="Z8281"/>
      <c r="AA8281"/>
      <c r="AB8281"/>
      <c r="AC8281"/>
      <c r="AD8281"/>
      <c r="AE8281"/>
      <c r="AF8281"/>
      <c r="AG8281"/>
      <c r="AH8281"/>
      <c r="AI8281"/>
      <c r="AJ8281"/>
      <c r="AK8281"/>
      <c r="AL8281"/>
    </row>
    <row r="8282" spans="3:38" ht="15" customHeight="1" x14ac:dyDescent="0.35">
      <c r="C8282"/>
      <c r="D8282"/>
      <c r="E8282"/>
      <c r="F8282"/>
      <c r="G8282"/>
      <c r="H8282"/>
      <c r="I8282"/>
      <c r="J8282"/>
      <c r="K8282"/>
      <c r="L8282"/>
      <c r="M8282"/>
      <c r="N8282"/>
      <c r="O8282"/>
      <c r="S8282"/>
      <c r="T8282"/>
      <c r="U8282"/>
      <c r="V8282"/>
      <c r="Y8282"/>
      <c r="Z8282"/>
      <c r="AA8282"/>
      <c r="AB8282"/>
      <c r="AC8282"/>
      <c r="AD8282"/>
      <c r="AE8282"/>
      <c r="AF8282"/>
      <c r="AG8282"/>
      <c r="AH8282"/>
      <c r="AI8282"/>
      <c r="AJ8282"/>
      <c r="AK8282"/>
      <c r="AL8282"/>
    </row>
    <row r="8283" spans="3:38" ht="15" customHeight="1" x14ac:dyDescent="0.35">
      <c r="C8283"/>
      <c r="D8283"/>
      <c r="E8283"/>
      <c r="F8283"/>
      <c r="G8283"/>
      <c r="H8283"/>
      <c r="I8283"/>
      <c r="J8283"/>
      <c r="K8283"/>
      <c r="L8283"/>
      <c r="M8283"/>
      <c r="N8283"/>
      <c r="O8283"/>
      <c r="S8283"/>
      <c r="T8283"/>
      <c r="U8283"/>
      <c r="V8283"/>
      <c r="Y8283"/>
      <c r="Z8283"/>
      <c r="AA8283"/>
      <c r="AB8283"/>
      <c r="AC8283"/>
      <c r="AD8283"/>
      <c r="AE8283"/>
      <c r="AF8283"/>
      <c r="AG8283"/>
      <c r="AH8283"/>
      <c r="AI8283"/>
      <c r="AJ8283"/>
      <c r="AK8283"/>
      <c r="AL8283"/>
    </row>
    <row r="8284" spans="3:38" ht="15" customHeight="1" x14ac:dyDescent="0.35">
      <c r="C8284"/>
      <c r="D8284"/>
      <c r="E8284"/>
      <c r="F8284"/>
      <c r="G8284"/>
      <c r="H8284"/>
      <c r="I8284"/>
      <c r="J8284"/>
      <c r="K8284"/>
      <c r="L8284"/>
      <c r="M8284"/>
      <c r="N8284"/>
      <c r="O8284"/>
      <c r="S8284"/>
      <c r="T8284"/>
      <c r="U8284"/>
      <c r="V8284"/>
      <c r="Y8284"/>
      <c r="Z8284"/>
      <c r="AA8284"/>
      <c r="AB8284"/>
      <c r="AC8284"/>
      <c r="AD8284"/>
      <c r="AE8284"/>
      <c r="AF8284"/>
      <c r="AG8284"/>
      <c r="AH8284"/>
      <c r="AI8284"/>
      <c r="AJ8284"/>
      <c r="AK8284"/>
      <c r="AL8284"/>
    </row>
    <row r="8285" spans="3:38" ht="15" customHeight="1" x14ac:dyDescent="0.35">
      <c r="C8285"/>
      <c r="D8285"/>
      <c r="E8285"/>
      <c r="F8285"/>
      <c r="G8285"/>
      <c r="H8285"/>
      <c r="I8285"/>
      <c r="J8285"/>
      <c r="K8285"/>
      <c r="L8285"/>
      <c r="M8285"/>
      <c r="N8285"/>
      <c r="O8285"/>
      <c r="S8285"/>
      <c r="T8285"/>
      <c r="U8285"/>
      <c r="V8285"/>
      <c r="Y8285"/>
      <c r="Z8285"/>
      <c r="AA8285"/>
      <c r="AB8285"/>
      <c r="AC8285"/>
      <c r="AD8285"/>
      <c r="AE8285"/>
      <c r="AF8285"/>
      <c r="AG8285"/>
      <c r="AH8285"/>
      <c r="AI8285"/>
      <c r="AJ8285"/>
      <c r="AK8285"/>
      <c r="AL8285"/>
    </row>
    <row r="8286" spans="3:38" ht="15" customHeight="1" x14ac:dyDescent="0.35">
      <c r="C8286"/>
      <c r="D8286"/>
      <c r="E8286"/>
      <c r="F8286"/>
      <c r="G8286"/>
      <c r="H8286"/>
      <c r="I8286"/>
      <c r="J8286"/>
      <c r="K8286"/>
      <c r="L8286"/>
      <c r="M8286"/>
      <c r="N8286"/>
      <c r="O8286"/>
      <c r="S8286"/>
      <c r="T8286"/>
      <c r="U8286"/>
      <c r="V8286"/>
      <c r="Y8286"/>
      <c r="Z8286"/>
      <c r="AA8286"/>
      <c r="AB8286"/>
      <c r="AC8286"/>
      <c r="AD8286"/>
      <c r="AE8286"/>
      <c r="AF8286"/>
      <c r="AG8286"/>
      <c r="AH8286"/>
      <c r="AI8286"/>
      <c r="AJ8286"/>
      <c r="AK8286"/>
      <c r="AL8286"/>
    </row>
    <row r="8287" spans="3:38" ht="15" customHeight="1" x14ac:dyDescent="0.35">
      <c r="C8287"/>
      <c r="D8287"/>
      <c r="E8287"/>
      <c r="F8287"/>
      <c r="G8287"/>
      <c r="H8287"/>
      <c r="I8287"/>
      <c r="J8287"/>
      <c r="K8287"/>
      <c r="L8287"/>
      <c r="M8287"/>
      <c r="N8287"/>
      <c r="O8287"/>
      <c r="S8287"/>
      <c r="T8287"/>
      <c r="U8287"/>
      <c r="V8287"/>
      <c r="Y8287"/>
      <c r="Z8287"/>
      <c r="AA8287"/>
      <c r="AB8287"/>
      <c r="AC8287"/>
      <c r="AD8287"/>
      <c r="AE8287"/>
      <c r="AF8287"/>
      <c r="AG8287"/>
      <c r="AH8287"/>
      <c r="AI8287"/>
      <c r="AJ8287"/>
      <c r="AK8287"/>
      <c r="AL8287"/>
    </row>
    <row r="8288" spans="3:38" ht="15" customHeight="1" x14ac:dyDescent="0.35">
      <c r="C8288"/>
      <c r="D8288"/>
      <c r="E8288"/>
      <c r="F8288"/>
      <c r="G8288"/>
      <c r="H8288"/>
      <c r="I8288"/>
      <c r="J8288"/>
      <c r="K8288"/>
      <c r="L8288"/>
      <c r="M8288"/>
      <c r="N8288"/>
      <c r="O8288"/>
      <c r="S8288"/>
      <c r="T8288"/>
      <c r="U8288"/>
      <c r="V8288"/>
      <c r="Y8288"/>
      <c r="Z8288"/>
      <c r="AA8288"/>
      <c r="AB8288"/>
      <c r="AC8288"/>
      <c r="AD8288"/>
      <c r="AE8288"/>
      <c r="AF8288"/>
      <c r="AG8288"/>
      <c r="AH8288"/>
      <c r="AI8288"/>
      <c r="AJ8288"/>
      <c r="AK8288"/>
      <c r="AL8288"/>
    </row>
    <row r="8289" spans="3:38" ht="15" customHeight="1" x14ac:dyDescent="0.35">
      <c r="C8289"/>
      <c r="D8289"/>
      <c r="E8289"/>
      <c r="F8289"/>
      <c r="G8289"/>
      <c r="H8289"/>
      <c r="I8289"/>
      <c r="J8289"/>
      <c r="K8289"/>
      <c r="L8289"/>
      <c r="M8289"/>
      <c r="N8289"/>
      <c r="O8289"/>
      <c r="S8289"/>
      <c r="T8289"/>
      <c r="U8289"/>
      <c r="V8289"/>
      <c r="Y8289"/>
      <c r="Z8289"/>
      <c r="AA8289"/>
      <c r="AB8289"/>
      <c r="AC8289"/>
      <c r="AD8289"/>
      <c r="AE8289"/>
      <c r="AF8289"/>
      <c r="AG8289"/>
      <c r="AH8289"/>
      <c r="AI8289"/>
      <c r="AJ8289"/>
      <c r="AK8289"/>
      <c r="AL8289"/>
    </row>
    <row r="8290" spans="3:38" ht="15" customHeight="1" x14ac:dyDescent="0.35">
      <c r="C8290"/>
      <c r="D8290"/>
      <c r="E8290"/>
      <c r="F8290"/>
      <c r="G8290"/>
      <c r="H8290"/>
      <c r="I8290"/>
      <c r="J8290"/>
      <c r="K8290"/>
      <c r="L8290"/>
      <c r="M8290"/>
      <c r="N8290"/>
      <c r="O8290"/>
      <c r="S8290"/>
      <c r="T8290"/>
      <c r="U8290"/>
      <c r="V8290"/>
      <c r="Y8290"/>
      <c r="Z8290"/>
      <c r="AA8290"/>
      <c r="AB8290"/>
      <c r="AC8290"/>
      <c r="AD8290"/>
      <c r="AE8290"/>
      <c r="AF8290"/>
      <c r="AG8290"/>
      <c r="AH8290"/>
      <c r="AI8290"/>
      <c r="AJ8290"/>
      <c r="AK8290"/>
      <c r="AL8290"/>
    </row>
    <row r="8291" spans="3:38" ht="15" customHeight="1" x14ac:dyDescent="0.35">
      <c r="C8291"/>
      <c r="D8291"/>
      <c r="E8291"/>
      <c r="F8291"/>
      <c r="G8291"/>
      <c r="H8291"/>
      <c r="I8291"/>
      <c r="J8291"/>
      <c r="K8291"/>
      <c r="L8291"/>
      <c r="M8291"/>
      <c r="N8291"/>
      <c r="O8291"/>
      <c r="S8291"/>
      <c r="T8291"/>
      <c r="U8291"/>
      <c r="V8291"/>
      <c r="Y8291"/>
      <c r="Z8291"/>
      <c r="AA8291"/>
      <c r="AB8291"/>
      <c r="AC8291"/>
      <c r="AD8291"/>
      <c r="AE8291"/>
      <c r="AF8291"/>
      <c r="AG8291"/>
      <c r="AH8291"/>
      <c r="AI8291"/>
      <c r="AJ8291"/>
      <c r="AK8291"/>
      <c r="AL8291"/>
    </row>
    <row r="8292" spans="3:38" ht="15" customHeight="1" x14ac:dyDescent="0.35">
      <c r="C8292"/>
      <c r="D8292"/>
      <c r="E8292"/>
      <c r="F8292"/>
      <c r="G8292"/>
      <c r="H8292"/>
      <c r="I8292"/>
      <c r="J8292"/>
      <c r="K8292"/>
      <c r="L8292"/>
      <c r="M8292"/>
      <c r="N8292"/>
      <c r="O8292"/>
      <c r="S8292"/>
      <c r="T8292"/>
      <c r="U8292"/>
      <c r="V8292"/>
      <c r="Y8292"/>
      <c r="Z8292"/>
      <c r="AA8292"/>
      <c r="AB8292"/>
      <c r="AC8292"/>
      <c r="AD8292"/>
      <c r="AE8292"/>
      <c r="AF8292"/>
      <c r="AG8292"/>
      <c r="AH8292"/>
      <c r="AI8292"/>
      <c r="AJ8292"/>
      <c r="AK8292"/>
      <c r="AL8292"/>
    </row>
    <row r="8293" spans="3:38" ht="15" customHeight="1" x14ac:dyDescent="0.35">
      <c r="C8293"/>
      <c r="D8293"/>
      <c r="E8293"/>
      <c r="F8293"/>
      <c r="G8293"/>
      <c r="H8293"/>
      <c r="I8293"/>
      <c r="J8293"/>
      <c r="K8293"/>
      <c r="L8293"/>
      <c r="M8293"/>
      <c r="N8293"/>
      <c r="O8293"/>
      <c r="S8293"/>
      <c r="T8293"/>
      <c r="U8293"/>
      <c r="V8293"/>
      <c r="Y8293"/>
      <c r="Z8293"/>
      <c r="AA8293"/>
      <c r="AB8293"/>
      <c r="AC8293"/>
      <c r="AD8293"/>
      <c r="AE8293"/>
      <c r="AF8293"/>
      <c r="AG8293"/>
      <c r="AH8293"/>
      <c r="AI8293"/>
      <c r="AJ8293"/>
      <c r="AK8293"/>
      <c r="AL8293"/>
    </row>
    <row r="8294" spans="3:38" ht="15" customHeight="1" x14ac:dyDescent="0.35">
      <c r="C8294"/>
      <c r="D8294"/>
      <c r="E8294"/>
      <c r="F8294"/>
      <c r="G8294"/>
      <c r="H8294"/>
      <c r="I8294"/>
      <c r="J8294"/>
      <c r="K8294"/>
      <c r="L8294"/>
      <c r="M8294"/>
      <c r="N8294"/>
      <c r="O8294"/>
      <c r="S8294"/>
      <c r="T8294"/>
      <c r="U8294"/>
      <c r="V8294"/>
      <c r="Y8294"/>
      <c r="Z8294"/>
      <c r="AA8294"/>
      <c r="AB8294"/>
      <c r="AC8294"/>
      <c r="AD8294"/>
      <c r="AE8294"/>
      <c r="AF8294"/>
      <c r="AG8294"/>
      <c r="AH8294"/>
      <c r="AI8294"/>
      <c r="AJ8294"/>
      <c r="AK8294"/>
      <c r="AL8294"/>
    </row>
    <row r="8295" spans="3:38" ht="15" customHeight="1" x14ac:dyDescent="0.35">
      <c r="C8295"/>
      <c r="D8295"/>
      <c r="E8295"/>
      <c r="F8295"/>
      <c r="G8295"/>
      <c r="H8295"/>
      <c r="I8295"/>
      <c r="J8295"/>
      <c r="K8295"/>
      <c r="L8295"/>
      <c r="M8295"/>
      <c r="N8295"/>
      <c r="O8295"/>
      <c r="S8295"/>
      <c r="T8295"/>
      <c r="U8295"/>
      <c r="V8295"/>
      <c r="Y8295"/>
      <c r="Z8295"/>
      <c r="AA8295"/>
      <c r="AB8295"/>
      <c r="AC8295"/>
      <c r="AD8295"/>
      <c r="AE8295"/>
      <c r="AF8295"/>
      <c r="AG8295"/>
      <c r="AH8295"/>
      <c r="AI8295"/>
      <c r="AJ8295"/>
      <c r="AK8295"/>
      <c r="AL8295"/>
    </row>
    <row r="8296" spans="3:38" ht="15" customHeight="1" x14ac:dyDescent="0.35">
      <c r="C8296"/>
      <c r="D8296"/>
      <c r="E8296"/>
      <c r="F8296"/>
      <c r="G8296"/>
      <c r="H8296"/>
      <c r="I8296"/>
      <c r="J8296"/>
      <c r="K8296"/>
      <c r="L8296"/>
      <c r="M8296"/>
      <c r="N8296"/>
      <c r="O8296"/>
      <c r="S8296"/>
      <c r="T8296"/>
      <c r="U8296"/>
      <c r="V8296"/>
      <c r="Y8296"/>
      <c r="Z8296"/>
      <c r="AA8296"/>
      <c r="AB8296"/>
      <c r="AC8296"/>
      <c r="AD8296"/>
      <c r="AE8296"/>
      <c r="AF8296"/>
      <c r="AG8296"/>
      <c r="AH8296"/>
      <c r="AI8296"/>
      <c r="AJ8296"/>
      <c r="AK8296"/>
      <c r="AL8296"/>
    </row>
    <row r="8297" spans="3:38" ht="15" customHeight="1" x14ac:dyDescent="0.35">
      <c r="C8297"/>
      <c r="D8297"/>
      <c r="E8297"/>
      <c r="F8297"/>
      <c r="G8297"/>
      <c r="H8297"/>
      <c r="I8297"/>
      <c r="J8297"/>
      <c r="K8297"/>
      <c r="L8297"/>
      <c r="M8297"/>
      <c r="N8297"/>
      <c r="O8297"/>
      <c r="S8297"/>
      <c r="T8297"/>
      <c r="U8297"/>
      <c r="V8297"/>
      <c r="Y8297"/>
      <c r="Z8297"/>
      <c r="AA8297"/>
      <c r="AB8297"/>
      <c r="AC8297"/>
      <c r="AD8297"/>
      <c r="AE8297"/>
      <c r="AF8297"/>
      <c r="AG8297"/>
      <c r="AH8297"/>
      <c r="AI8297"/>
      <c r="AJ8297"/>
      <c r="AK8297"/>
      <c r="AL8297"/>
    </row>
    <row r="8298" spans="3:38" ht="15" customHeight="1" x14ac:dyDescent="0.35">
      <c r="C8298"/>
      <c r="D8298"/>
      <c r="E8298"/>
      <c r="F8298"/>
      <c r="G8298"/>
      <c r="H8298"/>
      <c r="I8298"/>
      <c r="J8298"/>
      <c r="K8298"/>
      <c r="L8298"/>
      <c r="M8298"/>
      <c r="N8298"/>
      <c r="O8298"/>
      <c r="S8298"/>
      <c r="T8298"/>
      <c r="U8298"/>
      <c r="V8298"/>
      <c r="Y8298"/>
      <c r="Z8298"/>
      <c r="AA8298"/>
      <c r="AB8298"/>
      <c r="AC8298"/>
      <c r="AD8298"/>
      <c r="AE8298"/>
      <c r="AF8298"/>
      <c r="AG8298"/>
      <c r="AH8298"/>
      <c r="AI8298"/>
      <c r="AJ8298"/>
      <c r="AK8298"/>
      <c r="AL8298"/>
    </row>
    <row r="8299" spans="3:38" ht="15" customHeight="1" x14ac:dyDescent="0.35">
      <c r="C8299"/>
      <c r="D8299"/>
      <c r="E8299"/>
      <c r="F8299"/>
      <c r="G8299"/>
      <c r="H8299"/>
      <c r="I8299"/>
      <c r="J8299"/>
      <c r="K8299"/>
      <c r="L8299"/>
      <c r="M8299"/>
      <c r="N8299"/>
      <c r="O8299"/>
      <c r="S8299"/>
      <c r="T8299"/>
      <c r="U8299"/>
      <c r="V8299"/>
      <c r="Y8299"/>
      <c r="Z8299"/>
      <c r="AA8299"/>
      <c r="AB8299"/>
      <c r="AC8299"/>
      <c r="AD8299"/>
      <c r="AE8299"/>
      <c r="AF8299"/>
      <c r="AG8299"/>
      <c r="AH8299"/>
      <c r="AI8299"/>
      <c r="AJ8299"/>
      <c r="AK8299"/>
      <c r="AL8299"/>
    </row>
    <row r="8300" spans="3:38" ht="15" customHeight="1" x14ac:dyDescent="0.35">
      <c r="C8300"/>
      <c r="D8300"/>
      <c r="E8300"/>
      <c r="F8300"/>
      <c r="G8300"/>
      <c r="H8300"/>
      <c r="I8300"/>
      <c r="J8300"/>
      <c r="K8300"/>
      <c r="L8300"/>
      <c r="M8300"/>
      <c r="N8300"/>
      <c r="O8300"/>
      <c r="S8300"/>
      <c r="T8300"/>
      <c r="U8300"/>
      <c r="V8300"/>
      <c r="Y8300"/>
      <c r="Z8300"/>
      <c r="AA8300"/>
      <c r="AB8300"/>
      <c r="AC8300"/>
      <c r="AD8300"/>
      <c r="AE8300"/>
      <c r="AF8300"/>
      <c r="AG8300"/>
      <c r="AH8300"/>
      <c r="AI8300"/>
      <c r="AJ8300"/>
      <c r="AK8300"/>
      <c r="AL8300"/>
    </row>
    <row r="8301" spans="3:38" ht="15" customHeight="1" x14ac:dyDescent="0.35">
      <c r="C8301"/>
      <c r="D8301"/>
      <c r="E8301"/>
      <c r="F8301"/>
      <c r="G8301"/>
      <c r="H8301"/>
      <c r="I8301"/>
      <c r="J8301"/>
      <c r="K8301"/>
      <c r="L8301"/>
      <c r="M8301"/>
      <c r="N8301"/>
      <c r="O8301"/>
      <c r="S8301"/>
      <c r="T8301"/>
      <c r="U8301"/>
      <c r="V8301"/>
      <c r="Y8301"/>
      <c r="Z8301"/>
      <c r="AA8301"/>
      <c r="AB8301"/>
      <c r="AC8301"/>
      <c r="AD8301"/>
      <c r="AE8301"/>
      <c r="AF8301"/>
      <c r="AG8301"/>
      <c r="AH8301"/>
      <c r="AI8301"/>
      <c r="AJ8301"/>
      <c r="AK8301"/>
      <c r="AL8301"/>
    </row>
    <row r="8302" spans="3:38" ht="15" customHeight="1" x14ac:dyDescent="0.35">
      <c r="C8302"/>
      <c r="D8302"/>
      <c r="E8302"/>
      <c r="F8302"/>
      <c r="G8302"/>
      <c r="H8302"/>
      <c r="I8302"/>
      <c r="J8302"/>
      <c r="K8302"/>
      <c r="L8302"/>
      <c r="M8302"/>
      <c r="N8302"/>
      <c r="O8302"/>
      <c r="S8302"/>
      <c r="T8302"/>
      <c r="U8302"/>
      <c r="V8302"/>
      <c r="Y8302"/>
      <c r="Z8302"/>
      <c r="AA8302"/>
      <c r="AB8302"/>
      <c r="AC8302"/>
      <c r="AD8302"/>
      <c r="AE8302"/>
      <c r="AF8302"/>
      <c r="AG8302"/>
      <c r="AH8302"/>
      <c r="AI8302"/>
      <c r="AJ8302"/>
      <c r="AK8302"/>
      <c r="AL8302"/>
    </row>
    <row r="8303" spans="3:38" ht="15" customHeight="1" x14ac:dyDescent="0.35">
      <c r="C8303"/>
      <c r="D8303"/>
      <c r="E8303"/>
      <c r="F8303"/>
      <c r="G8303"/>
      <c r="H8303"/>
      <c r="I8303"/>
      <c r="J8303"/>
      <c r="K8303"/>
      <c r="L8303"/>
      <c r="M8303"/>
      <c r="N8303"/>
      <c r="O8303"/>
      <c r="S8303"/>
      <c r="T8303"/>
      <c r="U8303"/>
      <c r="V8303"/>
      <c r="Y8303"/>
      <c r="Z8303"/>
      <c r="AA8303"/>
      <c r="AB8303"/>
      <c r="AC8303"/>
      <c r="AD8303"/>
      <c r="AE8303"/>
      <c r="AF8303"/>
      <c r="AG8303"/>
      <c r="AH8303"/>
      <c r="AI8303"/>
      <c r="AJ8303"/>
      <c r="AK8303"/>
      <c r="AL8303"/>
    </row>
    <row r="8304" spans="3:38" ht="15" customHeight="1" x14ac:dyDescent="0.35">
      <c r="C8304"/>
      <c r="D8304"/>
      <c r="E8304"/>
      <c r="F8304"/>
      <c r="G8304"/>
      <c r="H8304"/>
      <c r="I8304"/>
      <c r="J8304"/>
      <c r="K8304"/>
      <c r="L8304"/>
      <c r="M8304"/>
      <c r="N8304"/>
      <c r="O8304"/>
      <c r="S8304"/>
      <c r="T8304"/>
      <c r="U8304"/>
      <c r="V8304"/>
      <c r="Y8304"/>
      <c r="Z8304"/>
      <c r="AA8304"/>
      <c r="AB8304"/>
      <c r="AC8304"/>
      <c r="AD8304"/>
      <c r="AE8304"/>
      <c r="AF8304"/>
      <c r="AG8304"/>
      <c r="AH8304"/>
      <c r="AI8304"/>
      <c r="AJ8304"/>
      <c r="AK8304"/>
      <c r="AL8304"/>
    </row>
    <row r="8305" spans="3:38" ht="15" customHeight="1" x14ac:dyDescent="0.35">
      <c r="C8305"/>
      <c r="D8305"/>
      <c r="E8305"/>
      <c r="F8305"/>
      <c r="G8305"/>
      <c r="H8305"/>
      <c r="I8305"/>
      <c r="J8305"/>
      <c r="K8305"/>
      <c r="L8305"/>
      <c r="M8305"/>
      <c r="N8305"/>
      <c r="O8305"/>
      <c r="S8305"/>
      <c r="T8305"/>
      <c r="U8305"/>
      <c r="V8305"/>
      <c r="Y8305"/>
      <c r="Z8305"/>
      <c r="AA8305"/>
      <c r="AB8305"/>
      <c r="AC8305"/>
      <c r="AD8305"/>
      <c r="AE8305"/>
      <c r="AF8305"/>
      <c r="AG8305"/>
      <c r="AH8305"/>
      <c r="AI8305"/>
      <c r="AJ8305"/>
      <c r="AK8305"/>
      <c r="AL8305"/>
    </row>
    <row r="8306" spans="3:38" ht="15" customHeight="1" x14ac:dyDescent="0.35">
      <c r="C8306"/>
      <c r="D8306"/>
      <c r="E8306"/>
      <c r="F8306"/>
      <c r="G8306"/>
      <c r="H8306"/>
      <c r="I8306"/>
      <c r="J8306"/>
      <c r="K8306"/>
      <c r="L8306"/>
      <c r="M8306"/>
      <c r="N8306"/>
      <c r="O8306"/>
      <c r="S8306"/>
      <c r="T8306"/>
      <c r="U8306"/>
      <c r="V8306"/>
      <c r="Y8306"/>
      <c r="Z8306"/>
      <c r="AA8306"/>
      <c r="AB8306"/>
      <c r="AC8306"/>
      <c r="AD8306"/>
      <c r="AE8306"/>
      <c r="AF8306"/>
      <c r="AG8306"/>
      <c r="AH8306"/>
      <c r="AI8306"/>
      <c r="AJ8306"/>
      <c r="AK8306"/>
      <c r="AL8306"/>
    </row>
    <row r="8307" spans="3:38" ht="15" customHeight="1" x14ac:dyDescent="0.35">
      <c r="C8307"/>
      <c r="D8307"/>
      <c r="E8307"/>
      <c r="F8307"/>
      <c r="G8307"/>
      <c r="H8307"/>
      <c r="I8307"/>
      <c r="J8307"/>
      <c r="K8307"/>
      <c r="L8307"/>
      <c r="M8307"/>
      <c r="N8307"/>
      <c r="O8307"/>
      <c r="S8307"/>
      <c r="T8307"/>
      <c r="U8307"/>
      <c r="V8307"/>
      <c r="Y8307"/>
      <c r="Z8307"/>
      <c r="AA8307"/>
      <c r="AB8307"/>
      <c r="AC8307"/>
      <c r="AD8307"/>
      <c r="AE8307"/>
      <c r="AF8307"/>
      <c r="AG8307"/>
      <c r="AH8307"/>
      <c r="AI8307"/>
      <c r="AJ8307"/>
      <c r="AK8307"/>
      <c r="AL8307"/>
    </row>
    <row r="8308" spans="3:38" ht="15" customHeight="1" x14ac:dyDescent="0.35">
      <c r="C8308"/>
      <c r="D8308"/>
      <c r="E8308"/>
      <c r="F8308"/>
      <c r="G8308"/>
      <c r="H8308"/>
      <c r="I8308"/>
      <c r="J8308"/>
      <c r="K8308"/>
      <c r="L8308"/>
      <c r="M8308"/>
      <c r="N8308"/>
      <c r="O8308"/>
      <c r="S8308"/>
      <c r="T8308"/>
      <c r="U8308"/>
      <c r="V8308"/>
      <c r="Y8308"/>
      <c r="Z8308"/>
      <c r="AA8308"/>
      <c r="AB8308"/>
      <c r="AC8308"/>
      <c r="AD8308"/>
      <c r="AE8308"/>
      <c r="AF8308"/>
      <c r="AG8308"/>
      <c r="AH8308"/>
      <c r="AI8308"/>
      <c r="AJ8308"/>
      <c r="AK8308"/>
      <c r="AL8308"/>
    </row>
    <row r="8309" spans="3:38" ht="15" customHeight="1" x14ac:dyDescent="0.35">
      <c r="C8309"/>
      <c r="D8309"/>
      <c r="E8309"/>
      <c r="F8309"/>
      <c r="G8309"/>
      <c r="H8309"/>
      <c r="I8309"/>
      <c r="J8309"/>
      <c r="K8309"/>
      <c r="L8309"/>
      <c r="M8309"/>
      <c r="N8309"/>
      <c r="O8309"/>
      <c r="S8309"/>
      <c r="T8309"/>
      <c r="U8309"/>
      <c r="V8309"/>
      <c r="Y8309"/>
      <c r="Z8309"/>
      <c r="AA8309"/>
      <c r="AB8309"/>
      <c r="AC8309"/>
      <c r="AD8309"/>
      <c r="AE8309"/>
      <c r="AF8309"/>
      <c r="AG8309"/>
      <c r="AH8309"/>
      <c r="AI8309"/>
      <c r="AJ8309"/>
      <c r="AK8309"/>
      <c r="AL8309"/>
    </row>
    <row r="8310" spans="3:38" ht="15" customHeight="1" x14ac:dyDescent="0.35">
      <c r="C8310"/>
      <c r="D8310"/>
      <c r="E8310"/>
      <c r="F8310"/>
      <c r="G8310"/>
      <c r="H8310"/>
      <c r="I8310"/>
      <c r="J8310"/>
      <c r="K8310"/>
      <c r="L8310"/>
      <c r="M8310"/>
      <c r="N8310"/>
      <c r="O8310"/>
      <c r="S8310"/>
      <c r="T8310"/>
      <c r="U8310"/>
      <c r="V8310"/>
      <c r="Y8310"/>
      <c r="Z8310"/>
      <c r="AA8310"/>
      <c r="AB8310"/>
      <c r="AC8310"/>
      <c r="AD8310"/>
      <c r="AE8310"/>
      <c r="AF8310"/>
      <c r="AG8310"/>
      <c r="AH8310"/>
      <c r="AI8310"/>
      <c r="AJ8310"/>
      <c r="AK8310"/>
      <c r="AL8310"/>
    </row>
    <row r="8311" spans="3:38" ht="15" customHeight="1" x14ac:dyDescent="0.35">
      <c r="C8311"/>
      <c r="D8311"/>
      <c r="E8311"/>
      <c r="F8311"/>
      <c r="G8311"/>
      <c r="H8311"/>
      <c r="I8311"/>
      <c r="J8311"/>
      <c r="K8311"/>
      <c r="L8311"/>
      <c r="M8311"/>
      <c r="N8311"/>
      <c r="O8311"/>
      <c r="S8311"/>
      <c r="T8311"/>
      <c r="U8311"/>
      <c r="V8311"/>
      <c r="Y8311"/>
      <c r="Z8311"/>
      <c r="AA8311"/>
      <c r="AB8311"/>
      <c r="AC8311"/>
      <c r="AD8311"/>
      <c r="AE8311"/>
      <c r="AF8311"/>
      <c r="AG8311"/>
      <c r="AH8311"/>
      <c r="AI8311"/>
      <c r="AJ8311"/>
      <c r="AK8311"/>
      <c r="AL8311"/>
    </row>
    <row r="8312" spans="3:38" ht="15" customHeight="1" x14ac:dyDescent="0.35">
      <c r="C8312"/>
      <c r="D8312"/>
      <c r="E8312"/>
      <c r="F8312"/>
      <c r="G8312"/>
      <c r="H8312"/>
      <c r="I8312"/>
      <c r="J8312"/>
      <c r="K8312"/>
      <c r="L8312"/>
      <c r="M8312"/>
      <c r="N8312"/>
      <c r="O8312"/>
      <c r="S8312"/>
      <c r="T8312"/>
      <c r="U8312"/>
      <c r="V8312"/>
      <c r="Y8312"/>
      <c r="Z8312"/>
      <c r="AA8312"/>
      <c r="AB8312"/>
      <c r="AC8312"/>
      <c r="AD8312"/>
      <c r="AE8312"/>
      <c r="AF8312"/>
      <c r="AG8312"/>
      <c r="AH8312"/>
      <c r="AI8312"/>
      <c r="AJ8312"/>
      <c r="AK8312"/>
      <c r="AL8312"/>
    </row>
    <row r="8313" spans="3:38" ht="15" customHeight="1" x14ac:dyDescent="0.35">
      <c r="C8313"/>
      <c r="D8313"/>
      <c r="E8313"/>
      <c r="F8313"/>
      <c r="G8313"/>
      <c r="H8313"/>
      <c r="I8313"/>
      <c r="J8313"/>
      <c r="K8313"/>
      <c r="L8313"/>
      <c r="M8313"/>
      <c r="N8313"/>
      <c r="O8313"/>
      <c r="S8313"/>
      <c r="T8313"/>
      <c r="U8313"/>
      <c r="V8313"/>
      <c r="Y8313"/>
      <c r="Z8313"/>
      <c r="AA8313"/>
      <c r="AB8313"/>
      <c r="AC8313"/>
      <c r="AD8313"/>
      <c r="AE8313"/>
      <c r="AF8313"/>
      <c r="AG8313"/>
      <c r="AH8313"/>
      <c r="AI8313"/>
      <c r="AJ8313"/>
      <c r="AK8313"/>
      <c r="AL8313"/>
    </row>
    <row r="8314" spans="3:38" ht="15" customHeight="1" x14ac:dyDescent="0.35">
      <c r="C8314"/>
      <c r="D8314"/>
      <c r="E8314"/>
      <c r="F8314"/>
      <c r="G8314"/>
      <c r="H8314"/>
      <c r="I8314"/>
      <c r="J8314"/>
      <c r="K8314"/>
      <c r="L8314"/>
      <c r="M8314"/>
      <c r="N8314"/>
      <c r="O8314"/>
      <c r="S8314"/>
      <c r="T8314"/>
      <c r="U8314"/>
      <c r="V8314"/>
      <c r="Y8314"/>
      <c r="Z8314"/>
      <c r="AA8314"/>
      <c r="AB8314"/>
      <c r="AC8314"/>
      <c r="AD8314"/>
      <c r="AE8314"/>
      <c r="AF8314"/>
      <c r="AG8314"/>
      <c r="AH8314"/>
      <c r="AI8314"/>
      <c r="AJ8314"/>
      <c r="AK8314"/>
      <c r="AL8314"/>
    </row>
    <row r="8315" spans="3:38" ht="15" customHeight="1" x14ac:dyDescent="0.35">
      <c r="C8315"/>
      <c r="D8315"/>
      <c r="E8315"/>
      <c r="F8315"/>
      <c r="G8315"/>
      <c r="H8315"/>
      <c r="I8315"/>
      <c r="J8315"/>
      <c r="K8315"/>
      <c r="L8315"/>
      <c r="M8315"/>
      <c r="N8315"/>
      <c r="O8315"/>
      <c r="S8315"/>
      <c r="T8315"/>
      <c r="U8315"/>
      <c r="V8315"/>
      <c r="Y8315"/>
      <c r="Z8315"/>
      <c r="AA8315"/>
      <c r="AB8315"/>
      <c r="AC8315"/>
      <c r="AD8315"/>
      <c r="AE8315"/>
      <c r="AF8315"/>
      <c r="AG8315"/>
      <c r="AH8315"/>
      <c r="AI8315"/>
      <c r="AJ8315"/>
      <c r="AK8315"/>
      <c r="AL8315"/>
    </row>
    <row r="8316" spans="3:38" ht="15" customHeight="1" x14ac:dyDescent="0.35">
      <c r="C8316"/>
      <c r="D8316"/>
      <c r="E8316"/>
      <c r="F8316"/>
      <c r="G8316"/>
      <c r="H8316"/>
      <c r="I8316"/>
      <c r="J8316"/>
      <c r="K8316"/>
      <c r="L8316"/>
      <c r="M8316"/>
      <c r="N8316"/>
      <c r="O8316"/>
      <c r="S8316"/>
      <c r="T8316"/>
      <c r="U8316"/>
      <c r="V8316"/>
      <c r="Y8316"/>
      <c r="Z8316"/>
      <c r="AA8316"/>
      <c r="AB8316"/>
      <c r="AC8316"/>
      <c r="AD8316"/>
      <c r="AE8316"/>
      <c r="AF8316"/>
      <c r="AG8316"/>
      <c r="AH8316"/>
      <c r="AI8316"/>
      <c r="AJ8316"/>
      <c r="AK8316"/>
      <c r="AL8316"/>
    </row>
    <row r="8317" spans="3:38" ht="15" customHeight="1" x14ac:dyDescent="0.35">
      <c r="C8317"/>
      <c r="D8317"/>
      <c r="E8317"/>
      <c r="F8317"/>
      <c r="G8317"/>
      <c r="H8317"/>
      <c r="I8317"/>
      <c r="J8317"/>
      <c r="K8317"/>
      <c r="L8317"/>
      <c r="M8317"/>
      <c r="N8317"/>
      <c r="O8317"/>
      <c r="S8317"/>
      <c r="T8317"/>
      <c r="U8317"/>
      <c r="V8317"/>
      <c r="Y8317"/>
      <c r="Z8317"/>
      <c r="AA8317"/>
      <c r="AB8317"/>
      <c r="AC8317"/>
      <c r="AD8317"/>
      <c r="AE8317"/>
      <c r="AF8317"/>
      <c r="AG8317"/>
      <c r="AH8317"/>
      <c r="AI8317"/>
      <c r="AJ8317"/>
      <c r="AK8317"/>
      <c r="AL8317"/>
    </row>
    <row r="8318" spans="3:38" ht="15" customHeight="1" x14ac:dyDescent="0.35">
      <c r="C8318"/>
      <c r="D8318"/>
      <c r="E8318"/>
      <c r="F8318"/>
      <c r="G8318"/>
      <c r="H8318"/>
      <c r="I8318"/>
      <c r="J8318"/>
      <c r="K8318"/>
      <c r="L8318"/>
      <c r="M8318"/>
      <c r="N8318"/>
      <c r="O8318"/>
      <c r="S8318"/>
      <c r="T8318"/>
      <c r="U8318"/>
      <c r="V8318"/>
      <c r="Y8318"/>
      <c r="Z8318"/>
      <c r="AA8318"/>
      <c r="AB8318"/>
      <c r="AC8318"/>
      <c r="AD8318"/>
      <c r="AE8318"/>
      <c r="AF8318"/>
      <c r="AG8318"/>
      <c r="AH8318"/>
      <c r="AI8318"/>
      <c r="AJ8318"/>
      <c r="AK8318"/>
      <c r="AL8318"/>
    </row>
    <row r="8319" spans="3:38" ht="15" customHeight="1" x14ac:dyDescent="0.35">
      <c r="C8319"/>
      <c r="D8319"/>
      <c r="E8319"/>
      <c r="F8319"/>
      <c r="G8319"/>
      <c r="H8319"/>
      <c r="I8319"/>
      <c r="J8319"/>
      <c r="K8319"/>
      <c r="L8319"/>
      <c r="M8319"/>
      <c r="N8319"/>
      <c r="O8319"/>
      <c r="S8319"/>
      <c r="T8319"/>
      <c r="U8319"/>
      <c r="V8319"/>
      <c r="Y8319"/>
      <c r="Z8319"/>
      <c r="AA8319"/>
      <c r="AB8319"/>
      <c r="AC8319"/>
      <c r="AD8319"/>
      <c r="AE8319"/>
      <c r="AF8319"/>
      <c r="AG8319"/>
      <c r="AH8319"/>
      <c r="AI8319"/>
      <c r="AJ8319"/>
      <c r="AK8319"/>
      <c r="AL8319"/>
    </row>
    <row r="8320" spans="3:38" ht="15" customHeight="1" x14ac:dyDescent="0.35">
      <c r="C8320"/>
      <c r="D8320"/>
      <c r="E8320"/>
      <c r="F8320"/>
      <c r="G8320"/>
      <c r="H8320"/>
      <c r="I8320"/>
      <c r="J8320"/>
      <c r="K8320"/>
      <c r="L8320"/>
      <c r="M8320"/>
      <c r="N8320"/>
      <c r="O8320"/>
      <c r="S8320"/>
      <c r="T8320"/>
      <c r="U8320"/>
      <c r="V8320"/>
      <c r="Y8320"/>
      <c r="Z8320"/>
      <c r="AA8320"/>
      <c r="AB8320"/>
      <c r="AC8320"/>
      <c r="AD8320"/>
      <c r="AE8320"/>
      <c r="AF8320"/>
      <c r="AG8320"/>
      <c r="AH8320"/>
      <c r="AI8320"/>
      <c r="AJ8320"/>
      <c r="AK8320"/>
      <c r="AL8320"/>
    </row>
    <row r="8321" spans="3:38" ht="15" customHeight="1" x14ac:dyDescent="0.35">
      <c r="C8321"/>
      <c r="D8321"/>
      <c r="E8321"/>
      <c r="F8321"/>
      <c r="G8321"/>
      <c r="H8321"/>
      <c r="I8321"/>
      <c r="J8321"/>
      <c r="K8321"/>
      <c r="L8321"/>
      <c r="M8321"/>
      <c r="N8321"/>
      <c r="O8321"/>
      <c r="S8321"/>
      <c r="T8321"/>
      <c r="U8321"/>
      <c r="V8321"/>
      <c r="Y8321"/>
      <c r="Z8321"/>
      <c r="AA8321"/>
      <c r="AB8321"/>
      <c r="AC8321"/>
      <c r="AD8321"/>
      <c r="AE8321"/>
      <c r="AF8321"/>
      <c r="AG8321"/>
      <c r="AH8321"/>
      <c r="AI8321"/>
      <c r="AJ8321"/>
      <c r="AK8321"/>
      <c r="AL8321"/>
    </row>
    <row r="8322" spans="3:38" ht="15" customHeight="1" x14ac:dyDescent="0.35">
      <c r="C8322"/>
      <c r="D8322"/>
      <c r="E8322"/>
      <c r="F8322"/>
      <c r="G8322"/>
      <c r="H8322"/>
      <c r="I8322"/>
      <c r="J8322"/>
      <c r="K8322"/>
      <c r="L8322"/>
      <c r="M8322"/>
      <c r="N8322"/>
      <c r="O8322"/>
      <c r="S8322"/>
      <c r="T8322"/>
      <c r="U8322"/>
      <c r="V8322"/>
      <c r="Y8322"/>
      <c r="Z8322"/>
      <c r="AA8322"/>
      <c r="AB8322"/>
      <c r="AC8322"/>
      <c r="AD8322"/>
      <c r="AE8322"/>
      <c r="AF8322"/>
      <c r="AG8322"/>
      <c r="AH8322"/>
      <c r="AI8322"/>
      <c r="AJ8322"/>
      <c r="AK8322"/>
      <c r="AL8322"/>
    </row>
    <row r="8323" spans="3:38" ht="15" customHeight="1" x14ac:dyDescent="0.35">
      <c r="C8323"/>
      <c r="D8323"/>
      <c r="E8323"/>
      <c r="F8323"/>
      <c r="G8323"/>
      <c r="H8323"/>
      <c r="I8323"/>
      <c r="J8323"/>
      <c r="K8323"/>
      <c r="L8323"/>
      <c r="M8323"/>
      <c r="N8323"/>
      <c r="O8323"/>
      <c r="S8323"/>
      <c r="T8323"/>
      <c r="U8323"/>
      <c r="V8323"/>
      <c r="Y8323"/>
      <c r="Z8323"/>
      <c r="AA8323"/>
      <c r="AB8323"/>
      <c r="AC8323"/>
      <c r="AD8323"/>
      <c r="AE8323"/>
      <c r="AF8323"/>
      <c r="AG8323"/>
      <c r="AH8323"/>
      <c r="AI8323"/>
      <c r="AJ8323"/>
      <c r="AK8323"/>
      <c r="AL8323"/>
    </row>
    <row r="8324" spans="3:38" ht="15" customHeight="1" x14ac:dyDescent="0.35">
      <c r="C8324"/>
      <c r="D8324"/>
      <c r="E8324"/>
      <c r="F8324"/>
      <c r="G8324"/>
      <c r="H8324"/>
      <c r="I8324"/>
      <c r="J8324"/>
      <c r="K8324"/>
      <c r="L8324"/>
      <c r="M8324"/>
      <c r="N8324"/>
      <c r="O8324"/>
      <c r="S8324"/>
      <c r="T8324"/>
      <c r="U8324"/>
      <c r="V8324"/>
      <c r="Y8324"/>
      <c r="Z8324"/>
      <c r="AA8324"/>
      <c r="AB8324"/>
      <c r="AC8324"/>
      <c r="AD8324"/>
      <c r="AE8324"/>
      <c r="AF8324"/>
      <c r="AG8324"/>
      <c r="AH8324"/>
      <c r="AI8324"/>
      <c r="AJ8324"/>
      <c r="AK8324"/>
      <c r="AL8324"/>
    </row>
    <row r="8325" spans="3:38" ht="15" customHeight="1" x14ac:dyDescent="0.35">
      <c r="C8325"/>
      <c r="D8325"/>
      <c r="E8325"/>
      <c r="F8325"/>
      <c r="G8325"/>
      <c r="H8325"/>
      <c r="I8325"/>
      <c r="J8325"/>
      <c r="K8325"/>
      <c r="L8325"/>
      <c r="M8325"/>
      <c r="N8325"/>
      <c r="O8325"/>
      <c r="S8325"/>
      <c r="T8325"/>
      <c r="U8325"/>
      <c r="V8325"/>
      <c r="Y8325"/>
      <c r="Z8325"/>
      <c r="AA8325"/>
      <c r="AB8325"/>
      <c r="AC8325"/>
      <c r="AD8325"/>
      <c r="AE8325"/>
      <c r="AF8325"/>
      <c r="AG8325"/>
      <c r="AH8325"/>
      <c r="AI8325"/>
      <c r="AJ8325"/>
      <c r="AK8325"/>
      <c r="AL8325"/>
    </row>
    <row r="8326" spans="3:38" ht="15" customHeight="1" x14ac:dyDescent="0.35">
      <c r="C8326"/>
      <c r="D8326"/>
      <c r="E8326"/>
      <c r="F8326"/>
      <c r="G8326"/>
      <c r="H8326"/>
      <c r="I8326"/>
      <c r="J8326"/>
      <c r="K8326"/>
      <c r="L8326"/>
      <c r="M8326"/>
      <c r="N8326"/>
      <c r="O8326"/>
      <c r="S8326"/>
      <c r="T8326"/>
      <c r="U8326"/>
      <c r="V8326"/>
      <c r="Y8326"/>
      <c r="Z8326"/>
      <c r="AA8326"/>
      <c r="AB8326"/>
      <c r="AC8326"/>
      <c r="AD8326"/>
      <c r="AE8326"/>
      <c r="AF8326"/>
      <c r="AG8326"/>
      <c r="AH8326"/>
      <c r="AI8326"/>
      <c r="AJ8326"/>
      <c r="AK8326"/>
      <c r="AL8326"/>
    </row>
    <row r="8327" spans="3:38" ht="15" customHeight="1" x14ac:dyDescent="0.35">
      <c r="C8327"/>
      <c r="D8327"/>
      <c r="E8327"/>
      <c r="F8327"/>
      <c r="G8327"/>
      <c r="H8327"/>
      <c r="I8327"/>
      <c r="J8327"/>
      <c r="K8327"/>
      <c r="L8327"/>
      <c r="M8327"/>
      <c r="N8327"/>
      <c r="O8327"/>
      <c r="S8327"/>
      <c r="T8327"/>
      <c r="U8327"/>
      <c r="V8327"/>
      <c r="Y8327"/>
      <c r="Z8327"/>
      <c r="AA8327"/>
      <c r="AB8327"/>
      <c r="AC8327"/>
      <c r="AD8327"/>
      <c r="AE8327"/>
      <c r="AF8327"/>
      <c r="AG8327"/>
      <c r="AH8327"/>
      <c r="AI8327"/>
      <c r="AJ8327"/>
      <c r="AK8327"/>
      <c r="AL8327"/>
    </row>
    <row r="8328" spans="3:38" ht="15" customHeight="1" x14ac:dyDescent="0.35">
      <c r="C8328"/>
      <c r="D8328"/>
      <c r="E8328"/>
      <c r="F8328"/>
      <c r="G8328"/>
      <c r="H8328"/>
      <c r="I8328"/>
      <c r="J8328"/>
      <c r="K8328"/>
      <c r="L8328"/>
      <c r="M8328"/>
      <c r="N8328"/>
      <c r="O8328"/>
      <c r="S8328"/>
      <c r="T8328"/>
      <c r="U8328"/>
      <c r="V8328"/>
      <c r="Y8328"/>
      <c r="Z8328"/>
      <c r="AA8328"/>
      <c r="AB8328"/>
      <c r="AC8328"/>
      <c r="AD8328"/>
      <c r="AE8328"/>
      <c r="AF8328"/>
      <c r="AG8328"/>
      <c r="AH8328"/>
      <c r="AI8328"/>
      <c r="AJ8328"/>
      <c r="AK8328"/>
      <c r="AL8328"/>
    </row>
    <row r="8329" spans="3:38" ht="15" customHeight="1" x14ac:dyDescent="0.35">
      <c r="C8329"/>
      <c r="D8329"/>
      <c r="E8329"/>
      <c r="F8329"/>
      <c r="G8329"/>
      <c r="H8329"/>
      <c r="I8329"/>
      <c r="J8329"/>
      <c r="K8329"/>
      <c r="L8329"/>
      <c r="M8329"/>
      <c r="N8329"/>
      <c r="O8329"/>
      <c r="S8329"/>
      <c r="T8329"/>
      <c r="U8329"/>
      <c r="V8329"/>
      <c r="Y8329"/>
      <c r="Z8329"/>
      <c r="AA8329"/>
      <c r="AB8329"/>
      <c r="AC8329"/>
      <c r="AD8329"/>
      <c r="AE8329"/>
      <c r="AF8329"/>
      <c r="AG8329"/>
      <c r="AH8329"/>
      <c r="AI8329"/>
      <c r="AJ8329"/>
      <c r="AK8329"/>
      <c r="AL8329"/>
    </row>
    <row r="8330" spans="3:38" ht="15" customHeight="1" x14ac:dyDescent="0.35">
      <c r="C8330"/>
      <c r="D8330"/>
      <c r="E8330"/>
      <c r="F8330"/>
      <c r="G8330"/>
      <c r="H8330"/>
      <c r="I8330"/>
      <c r="J8330"/>
      <c r="K8330"/>
      <c r="L8330"/>
      <c r="M8330"/>
      <c r="N8330"/>
      <c r="O8330"/>
      <c r="S8330"/>
      <c r="T8330"/>
      <c r="U8330"/>
      <c r="V8330"/>
      <c r="Y8330"/>
      <c r="Z8330"/>
      <c r="AA8330"/>
      <c r="AB8330"/>
      <c r="AC8330"/>
      <c r="AD8330"/>
      <c r="AE8330"/>
      <c r="AF8330"/>
      <c r="AG8330"/>
      <c r="AH8330"/>
      <c r="AI8330"/>
      <c r="AJ8330"/>
      <c r="AK8330"/>
      <c r="AL8330"/>
    </row>
    <row r="8331" spans="3:38" ht="15" customHeight="1" x14ac:dyDescent="0.35">
      <c r="C8331"/>
      <c r="D8331"/>
      <c r="E8331"/>
      <c r="F8331"/>
      <c r="G8331"/>
      <c r="H8331"/>
      <c r="I8331"/>
      <c r="J8331"/>
      <c r="K8331"/>
      <c r="L8331"/>
      <c r="M8331"/>
      <c r="N8331"/>
      <c r="O8331"/>
      <c r="S8331"/>
      <c r="T8331"/>
      <c r="U8331"/>
      <c r="V8331"/>
      <c r="Y8331"/>
      <c r="Z8331"/>
      <c r="AA8331"/>
      <c r="AB8331"/>
      <c r="AC8331"/>
      <c r="AD8331"/>
      <c r="AE8331"/>
      <c r="AF8331"/>
      <c r="AG8331"/>
      <c r="AH8331"/>
      <c r="AI8331"/>
      <c r="AJ8331"/>
      <c r="AK8331"/>
      <c r="AL8331"/>
    </row>
    <row r="8332" spans="3:38" ht="15" customHeight="1" x14ac:dyDescent="0.35">
      <c r="C8332"/>
      <c r="D8332"/>
      <c r="E8332"/>
      <c r="F8332"/>
      <c r="G8332"/>
      <c r="H8332"/>
      <c r="I8332"/>
      <c r="J8332"/>
      <c r="K8332"/>
      <c r="L8332"/>
      <c r="M8332"/>
      <c r="N8332"/>
      <c r="O8332"/>
      <c r="S8332"/>
      <c r="T8332"/>
      <c r="U8332"/>
      <c r="V8332"/>
      <c r="Y8332"/>
      <c r="Z8332"/>
      <c r="AA8332"/>
      <c r="AB8332"/>
      <c r="AC8332"/>
      <c r="AD8332"/>
      <c r="AE8332"/>
      <c r="AF8332"/>
      <c r="AG8332"/>
      <c r="AH8332"/>
      <c r="AI8332"/>
      <c r="AJ8332"/>
      <c r="AK8332"/>
      <c r="AL8332"/>
    </row>
    <row r="8333" spans="3:38" ht="15" customHeight="1" x14ac:dyDescent="0.35">
      <c r="C8333"/>
      <c r="D8333"/>
      <c r="E8333"/>
      <c r="F8333"/>
      <c r="G8333"/>
      <c r="H8333"/>
      <c r="I8333"/>
      <c r="J8333"/>
      <c r="K8333"/>
      <c r="L8333"/>
      <c r="M8333"/>
      <c r="N8333"/>
      <c r="O8333"/>
      <c r="S8333"/>
      <c r="T8333"/>
      <c r="U8333"/>
      <c r="V8333"/>
      <c r="Y8333"/>
      <c r="Z8333"/>
      <c r="AA8333"/>
      <c r="AB8333"/>
      <c r="AC8333"/>
      <c r="AD8333"/>
      <c r="AE8333"/>
      <c r="AF8333"/>
      <c r="AG8333"/>
      <c r="AH8333"/>
      <c r="AI8333"/>
      <c r="AJ8333"/>
      <c r="AK8333"/>
      <c r="AL8333"/>
    </row>
    <row r="8334" spans="3:38" ht="15" customHeight="1" x14ac:dyDescent="0.35">
      <c r="C8334"/>
      <c r="D8334"/>
      <c r="E8334"/>
      <c r="F8334"/>
      <c r="G8334"/>
      <c r="H8334"/>
      <c r="I8334"/>
      <c r="J8334"/>
      <c r="K8334"/>
      <c r="L8334"/>
      <c r="M8334"/>
      <c r="N8334"/>
      <c r="O8334"/>
      <c r="S8334"/>
      <c r="T8334"/>
      <c r="U8334"/>
      <c r="V8334"/>
      <c r="Y8334"/>
      <c r="Z8334"/>
      <c r="AA8334"/>
      <c r="AB8334"/>
      <c r="AC8334"/>
      <c r="AD8334"/>
      <c r="AE8334"/>
      <c r="AF8334"/>
      <c r="AG8334"/>
      <c r="AH8334"/>
      <c r="AI8334"/>
      <c r="AJ8334"/>
      <c r="AK8334"/>
      <c r="AL8334"/>
    </row>
    <row r="8335" spans="3:38" ht="15" customHeight="1" x14ac:dyDescent="0.35">
      <c r="C8335"/>
      <c r="D8335"/>
      <c r="E8335"/>
      <c r="F8335"/>
      <c r="G8335"/>
      <c r="H8335"/>
      <c r="I8335"/>
      <c r="J8335"/>
      <c r="K8335"/>
      <c r="L8335"/>
      <c r="M8335"/>
      <c r="N8335"/>
      <c r="O8335"/>
      <c r="S8335"/>
      <c r="T8335"/>
      <c r="U8335"/>
      <c r="V8335"/>
      <c r="Y8335"/>
      <c r="Z8335"/>
      <c r="AA8335"/>
      <c r="AB8335"/>
      <c r="AC8335"/>
      <c r="AD8335"/>
      <c r="AE8335"/>
      <c r="AF8335"/>
      <c r="AG8335"/>
      <c r="AH8335"/>
      <c r="AI8335"/>
      <c r="AJ8335"/>
      <c r="AK8335"/>
      <c r="AL8335"/>
    </row>
    <row r="8336" spans="3:38" ht="15" customHeight="1" x14ac:dyDescent="0.35">
      <c r="C8336"/>
      <c r="D8336"/>
      <c r="E8336"/>
      <c r="F8336"/>
      <c r="G8336"/>
      <c r="H8336"/>
      <c r="I8336"/>
      <c r="J8336"/>
      <c r="K8336"/>
      <c r="L8336"/>
      <c r="M8336"/>
      <c r="N8336"/>
      <c r="O8336"/>
      <c r="S8336"/>
      <c r="T8336"/>
      <c r="U8336"/>
      <c r="V8336"/>
      <c r="Y8336"/>
      <c r="Z8336"/>
      <c r="AA8336"/>
      <c r="AB8336"/>
      <c r="AC8336"/>
      <c r="AD8336"/>
      <c r="AE8336"/>
      <c r="AF8336"/>
      <c r="AG8336"/>
      <c r="AH8336"/>
      <c r="AI8336"/>
      <c r="AJ8336"/>
      <c r="AK8336"/>
      <c r="AL8336"/>
    </row>
    <row r="8337" spans="3:38" ht="15" customHeight="1" x14ac:dyDescent="0.35">
      <c r="C8337"/>
      <c r="D8337"/>
      <c r="E8337"/>
      <c r="F8337"/>
      <c r="G8337"/>
      <c r="H8337"/>
      <c r="I8337"/>
      <c r="J8337"/>
      <c r="K8337"/>
      <c r="L8337"/>
      <c r="M8337"/>
      <c r="N8337"/>
      <c r="O8337"/>
      <c r="S8337"/>
      <c r="T8337"/>
      <c r="U8337"/>
      <c r="V8337"/>
      <c r="Y8337"/>
      <c r="Z8337"/>
      <c r="AA8337"/>
      <c r="AB8337"/>
      <c r="AC8337"/>
      <c r="AD8337"/>
      <c r="AE8337"/>
      <c r="AF8337"/>
      <c r="AG8337"/>
      <c r="AH8337"/>
      <c r="AI8337"/>
      <c r="AJ8337"/>
      <c r="AK8337"/>
      <c r="AL8337"/>
    </row>
    <row r="8338" spans="3:38" ht="15" customHeight="1" x14ac:dyDescent="0.35">
      <c r="C8338"/>
      <c r="D8338"/>
      <c r="E8338"/>
      <c r="F8338"/>
      <c r="G8338"/>
      <c r="H8338"/>
      <c r="I8338"/>
      <c r="J8338"/>
      <c r="K8338"/>
      <c r="L8338"/>
      <c r="M8338"/>
      <c r="N8338"/>
      <c r="O8338"/>
      <c r="S8338"/>
      <c r="T8338"/>
      <c r="U8338"/>
      <c r="V8338"/>
      <c r="Y8338"/>
      <c r="Z8338"/>
      <c r="AA8338"/>
      <c r="AB8338"/>
      <c r="AC8338"/>
      <c r="AD8338"/>
      <c r="AE8338"/>
      <c r="AF8338"/>
      <c r="AG8338"/>
      <c r="AH8338"/>
      <c r="AI8338"/>
      <c r="AJ8338"/>
      <c r="AK8338"/>
      <c r="AL8338"/>
    </row>
    <row r="8339" spans="3:38" ht="15" customHeight="1" x14ac:dyDescent="0.35">
      <c r="C8339"/>
      <c r="D8339"/>
      <c r="E8339"/>
      <c r="F8339"/>
      <c r="G8339"/>
      <c r="H8339"/>
      <c r="I8339"/>
      <c r="J8339"/>
      <c r="K8339"/>
      <c r="L8339"/>
      <c r="M8339"/>
      <c r="N8339"/>
      <c r="O8339"/>
      <c r="S8339"/>
      <c r="T8339"/>
      <c r="U8339"/>
      <c r="V8339"/>
      <c r="Y8339"/>
      <c r="Z8339"/>
      <c r="AA8339"/>
      <c r="AB8339"/>
      <c r="AC8339"/>
      <c r="AD8339"/>
      <c r="AE8339"/>
      <c r="AF8339"/>
      <c r="AG8339"/>
      <c r="AH8339"/>
      <c r="AI8339"/>
      <c r="AJ8339"/>
      <c r="AK8339"/>
      <c r="AL8339"/>
    </row>
    <row r="8340" spans="3:38" ht="15" customHeight="1" x14ac:dyDescent="0.35">
      <c r="C8340"/>
      <c r="D8340"/>
      <c r="E8340"/>
      <c r="F8340"/>
      <c r="G8340"/>
      <c r="H8340"/>
      <c r="I8340"/>
      <c r="J8340"/>
      <c r="K8340"/>
      <c r="L8340"/>
      <c r="M8340"/>
      <c r="N8340"/>
      <c r="O8340"/>
      <c r="S8340"/>
      <c r="T8340"/>
      <c r="U8340"/>
      <c r="V8340"/>
      <c r="Y8340"/>
      <c r="Z8340"/>
      <c r="AA8340"/>
      <c r="AB8340"/>
      <c r="AC8340"/>
      <c r="AD8340"/>
      <c r="AE8340"/>
      <c r="AF8340"/>
      <c r="AG8340"/>
      <c r="AH8340"/>
      <c r="AI8340"/>
      <c r="AJ8340"/>
      <c r="AK8340"/>
      <c r="AL8340"/>
    </row>
    <row r="8341" spans="3:38" ht="15" customHeight="1" x14ac:dyDescent="0.35">
      <c r="C8341"/>
      <c r="D8341"/>
      <c r="E8341"/>
      <c r="F8341"/>
      <c r="G8341"/>
      <c r="H8341"/>
      <c r="I8341"/>
      <c r="J8341"/>
      <c r="K8341"/>
      <c r="L8341"/>
      <c r="M8341"/>
      <c r="N8341"/>
      <c r="O8341"/>
      <c r="S8341"/>
      <c r="T8341"/>
      <c r="U8341"/>
      <c r="V8341"/>
      <c r="Y8341"/>
      <c r="Z8341"/>
      <c r="AA8341"/>
      <c r="AB8341"/>
      <c r="AC8341"/>
      <c r="AD8341"/>
      <c r="AE8341"/>
      <c r="AF8341"/>
      <c r="AG8341"/>
      <c r="AH8341"/>
      <c r="AI8341"/>
      <c r="AJ8341"/>
      <c r="AK8341"/>
      <c r="AL8341"/>
    </row>
    <row r="8342" spans="3:38" ht="15" customHeight="1" x14ac:dyDescent="0.35">
      <c r="C8342"/>
      <c r="D8342"/>
      <c r="E8342"/>
      <c r="F8342"/>
      <c r="G8342"/>
      <c r="H8342"/>
      <c r="I8342"/>
      <c r="J8342"/>
      <c r="K8342"/>
      <c r="L8342"/>
      <c r="M8342"/>
      <c r="N8342"/>
      <c r="O8342"/>
      <c r="S8342"/>
      <c r="T8342"/>
      <c r="U8342"/>
      <c r="V8342"/>
      <c r="Y8342"/>
      <c r="Z8342"/>
      <c r="AA8342"/>
      <c r="AB8342"/>
      <c r="AC8342"/>
      <c r="AD8342"/>
      <c r="AE8342"/>
      <c r="AF8342"/>
      <c r="AG8342"/>
      <c r="AH8342"/>
      <c r="AI8342"/>
      <c r="AJ8342"/>
      <c r="AK8342"/>
      <c r="AL8342"/>
    </row>
    <row r="8343" spans="3:38" ht="15" customHeight="1" x14ac:dyDescent="0.35">
      <c r="C8343"/>
      <c r="D8343"/>
      <c r="E8343"/>
      <c r="F8343"/>
      <c r="G8343"/>
      <c r="H8343"/>
      <c r="I8343"/>
      <c r="J8343"/>
      <c r="K8343"/>
      <c r="L8343"/>
      <c r="M8343"/>
      <c r="N8343"/>
      <c r="O8343"/>
      <c r="S8343"/>
      <c r="T8343"/>
      <c r="U8343"/>
      <c r="V8343"/>
      <c r="Y8343"/>
      <c r="Z8343"/>
      <c r="AA8343"/>
      <c r="AB8343"/>
      <c r="AC8343"/>
      <c r="AD8343"/>
      <c r="AE8343"/>
      <c r="AF8343"/>
      <c r="AG8343"/>
      <c r="AH8343"/>
      <c r="AI8343"/>
      <c r="AJ8343"/>
      <c r="AK8343"/>
      <c r="AL8343"/>
    </row>
    <row r="8344" spans="3:38" ht="15" customHeight="1" x14ac:dyDescent="0.35">
      <c r="C8344"/>
      <c r="D8344"/>
      <c r="E8344"/>
      <c r="F8344"/>
      <c r="G8344"/>
      <c r="H8344"/>
      <c r="I8344"/>
      <c r="J8344"/>
      <c r="K8344"/>
      <c r="L8344"/>
      <c r="M8344"/>
      <c r="N8344"/>
      <c r="O8344"/>
      <c r="S8344"/>
      <c r="T8344"/>
      <c r="U8344"/>
      <c r="V8344"/>
      <c r="Y8344"/>
      <c r="Z8344"/>
      <c r="AA8344"/>
      <c r="AB8344"/>
      <c r="AC8344"/>
      <c r="AD8344"/>
      <c r="AE8344"/>
      <c r="AF8344"/>
      <c r="AG8344"/>
      <c r="AH8344"/>
      <c r="AI8344"/>
      <c r="AJ8344"/>
      <c r="AK8344"/>
      <c r="AL8344"/>
    </row>
    <row r="8345" spans="3:38" ht="15" customHeight="1" x14ac:dyDescent="0.35">
      <c r="C8345"/>
      <c r="D8345"/>
      <c r="E8345"/>
      <c r="F8345"/>
      <c r="G8345"/>
      <c r="H8345"/>
      <c r="I8345"/>
      <c r="J8345"/>
      <c r="K8345"/>
      <c r="L8345"/>
      <c r="M8345"/>
      <c r="N8345"/>
      <c r="O8345"/>
      <c r="S8345"/>
      <c r="T8345"/>
      <c r="U8345"/>
      <c r="V8345"/>
      <c r="Y8345"/>
      <c r="Z8345"/>
      <c r="AA8345"/>
      <c r="AB8345"/>
      <c r="AC8345"/>
      <c r="AD8345"/>
      <c r="AE8345"/>
      <c r="AF8345"/>
      <c r="AG8345"/>
      <c r="AH8345"/>
      <c r="AI8345"/>
      <c r="AJ8345"/>
      <c r="AK8345"/>
      <c r="AL8345"/>
    </row>
    <row r="8346" spans="3:38" ht="15" customHeight="1" x14ac:dyDescent="0.35">
      <c r="C8346"/>
      <c r="D8346"/>
      <c r="E8346"/>
      <c r="F8346"/>
      <c r="G8346"/>
      <c r="H8346"/>
      <c r="I8346"/>
      <c r="J8346"/>
      <c r="K8346"/>
      <c r="L8346"/>
      <c r="M8346"/>
      <c r="N8346"/>
      <c r="O8346"/>
      <c r="S8346"/>
      <c r="T8346"/>
      <c r="U8346"/>
      <c r="V8346"/>
      <c r="Y8346"/>
      <c r="Z8346"/>
      <c r="AA8346"/>
      <c r="AB8346"/>
      <c r="AC8346"/>
      <c r="AD8346"/>
      <c r="AE8346"/>
      <c r="AF8346"/>
      <c r="AG8346"/>
      <c r="AH8346"/>
      <c r="AI8346"/>
      <c r="AJ8346"/>
      <c r="AK8346"/>
      <c r="AL8346"/>
    </row>
    <row r="8347" spans="3:38" ht="15" customHeight="1" x14ac:dyDescent="0.35">
      <c r="C8347"/>
      <c r="D8347"/>
      <c r="E8347"/>
      <c r="F8347"/>
      <c r="G8347"/>
      <c r="H8347"/>
      <c r="I8347"/>
      <c r="J8347"/>
      <c r="K8347"/>
      <c r="L8347"/>
      <c r="M8347"/>
      <c r="N8347"/>
      <c r="O8347"/>
      <c r="S8347"/>
      <c r="T8347"/>
      <c r="U8347"/>
      <c r="V8347"/>
      <c r="Y8347"/>
      <c r="Z8347"/>
      <c r="AA8347"/>
      <c r="AB8347"/>
      <c r="AC8347"/>
      <c r="AD8347"/>
      <c r="AE8347"/>
      <c r="AF8347"/>
      <c r="AG8347"/>
      <c r="AH8347"/>
      <c r="AI8347"/>
      <c r="AJ8347"/>
      <c r="AK8347"/>
      <c r="AL8347"/>
    </row>
    <row r="8348" spans="3:38" ht="15" customHeight="1" x14ac:dyDescent="0.35">
      <c r="C8348"/>
      <c r="D8348"/>
      <c r="E8348"/>
      <c r="F8348"/>
      <c r="G8348"/>
      <c r="H8348"/>
      <c r="I8348"/>
      <c r="J8348"/>
      <c r="K8348"/>
      <c r="L8348"/>
      <c r="M8348"/>
      <c r="N8348"/>
      <c r="O8348"/>
      <c r="S8348"/>
      <c r="T8348"/>
      <c r="U8348"/>
      <c r="V8348"/>
      <c r="Y8348"/>
      <c r="Z8348"/>
      <c r="AA8348"/>
      <c r="AB8348"/>
      <c r="AC8348"/>
      <c r="AD8348"/>
      <c r="AE8348"/>
      <c r="AF8348"/>
      <c r="AG8348"/>
      <c r="AH8348"/>
      <c r="AI8348"/>
      <c r="AJ8348"/>
      <c r="AK8348"/>
      <c r="AL8348"/>
    </row>
    <row r="8349" spans="3:38" ht="15" customHeight="1" x14ac:dyDescent="0.35">
      <c r="C8349"/>
      <c r="D8349"/>
      <c r="E8349"/>
      <c r="F8349"/>
      <c r="G8349"/>
      <c r="H8349"/>
      <c r="I8349"/>
      <c r="J8349"/>
      <c r="K8349"/>
      <c r="L8349"/>
      <c r="M8349"/>
      <c r="N8349"/>
      <c r="O8349"/>
      <c r="S8349"/>
      <c r="T8349"/>
      <c r="U8349"/>
      <c r="V8349"/>
      <c r="Y8349"/>
      <c r="Z8349"/>
      <c r="AA8349"/>
      <c r="AB8349"/>
      <c r="AC8349"/>
      <c r="AD8349"/>
      <c r="AE8349"/>
      <c r="AF8349"/>
      <c r="AG8349"/>
      <c r="AH8349"/>
      <c r="AI8349"/>
      <c r="AJ8349"/>
      <c r="AK8349"/>
      <c r="AL8349"/>
    </row>
    <row r="8350" spans="3:38" ht="15" customHeight="1" x14ac:dyDescent="0.35">
      <c r="C8350"/>
      <c r="D8350"/>
      <c r="E8350"/>
      <c r="F8350"/>
      <c r="G8350"/>
      <c r="H8350"/>
      <c r="I8350"/>
      <c r="J8350"/>
      <c r="K8350"/>
      <c r="L8350"/>
      <c r="M8350"/>
      <c r="N8350"/>
      <c r="O8350"/>
      <c r="S8350"/>
      <c r="T8350"/>
      <c r="U8350"/>
      <c r="V8350"/>
      <c r="Y8350"/>
      <c r="Z8350"/>
      <c r="AA8350"/>
      <c r="AB8350"/>
      <c r="AC8350"/>
      <c r="AD8350"/>
      <c r="AE8350"/>
      <c r="AF8350"/>
      <c r="AG8350"/>
      <c r="AH8350"/>
      <c r="AI8350"/>
      <c r="AJ8350"/>
      <c r="AK8350"/>
      <c r="AL8350"/>
    </row>
    <row r="8351" spans="3:38" ht="15" customHeight="1" x14ac:dyDescent="0.35">
      <c r="C8351"/>
      <c r="D8351"/>
      <c r="E8351"/>
      <c r="F8351"/>
      <c r="G8351"/>
      <c r="H8351"/>
      <c r="I8351"/>
      <c r="J8351"/>
      <c r="K8351"/>
      <c r="L8351"/>
      <c r="M8351"/>
      <c r="N8351"/>
      <c r="O8351"/>
      <c r="S8351"/>
      <c r="T8351"/>
      <c r="U8351"/>
      <c r="V8351"/>
      <c r="Y8351"/>
      <c r="Z8351"/>
      <c r="AA8351"/>
      <c r="AB8351"/>
      <c r="AC8351"/>
      <c r="AD8351"/>
      <c r="AE8351"/>
      <c r="AF8351"/>
      <c r="AG8351"/>
      <c r="AH8351"/>
      <c r="AI8351"/>
      <c r="AJ8351"/>
      <c r="AK8351"/>
      <c r="AL8351"/>
    </row>
    <row r="8352" spans="3:38" ht="15" customHeight="1" x14ac:dyDescent="0.35">
      <c r="C8352"/>
      <c r="D8352"/>
      <c r="E8352"/>
      <c r="F8352"/>
      <c r="G8352"/>
      <c r="H8352"/>
      <c r="I8352"/>
      <c r="J8352"/>
      <c r="K8352"/>
      <c r="L8352"/>
      <c r="M8352"/>
      <c r="N8352"/>
      <c r="O8352"/>
      <c r="S8352"/>
      <c r="T8352"/>
      <c r="U8352"/>
      <c r="V8352"/>
      <c r="Y8352"/>
      <c r="Z8352"/>
      <c r="AA8352"/>
      <c r="AB8352"/>
      <c r="AC8352"/>
      <c r="AD8352"/>
      <c r="AE8352"/>
      <c r="AF8352"/>
      <c r="AG8352"/>
      <c r="AH8352"/>
      <c r="AI8352"/>
      <c r="AJ8352"/>
      <c r="AK8352"/>
      <c r="AL8352"/>
    </row>
    <row r="8353" spans="3:38" ht="15" customHeight="1" x14ac:dyDescent="0.35">
      <c r="C8353"/>
      <c r="D8353"/>
      <c r="E8353"/>
      <c r="F8353"/>
      <c r="G8353"/>
      <c r="H8353"/>
      <c r="I8353"/>
      <c r="J8353"/>
      <c r="K8353"/>
      <c r="L8353"/>
      <c r="M8353"/>
      <c r="N8353"/>
      <c r="O8353"/>
      <c r="S8353"/>
      <c r="T8353"/>
      <c r="U8353"/>
      <c r="V8353"/>
      <c r="Y8353"/>
      <c r="Z8353"/>
      <c r="AA8353"/>
      <c r="AB8353"/>
      <c r="AC8353"/>
      <c r="AD8353"/>
      <c r="AE8353"/>
      <c r="AF8353"/>
      <c r="AG8353"/>
      <c r="AH8353"/>
      <c r="AI8353"/>
      <c r="AJ8353"/>
      <c r="AK8353"/>
      <c r="AL8353"/>
    </row>
    <row r="8354" spans="3:38" ht="15" customHeight="1" x14ac:dyDescent="0.35">
      <c r="C8354"/>
      <c r="D8354"/>
      <c r="E8354"/>
      <c r="F8354"/>
      <c r="G8354"/>
      <c r="H8354"/>
      <c r="I8354"/>
      <c r="J8354"/>
      <c r="K8354"/>
      <c r="L8354"/>
      <c r="M8354"/>
      <c r="N8354"/>
      <c r="O8354"/>
      <c r="S8354"/>
      <c r="T8354"/>
      <c r="U8354"/>
      <c r="V8354"/>
      <c r="Y8354"/>
      <c r="Z8354"/>
      <c r="AA8354"/>
      <c r="AB8354"/>
      <c r="AC8354"/>
      <c r="AD8354"/>
      <c r="AE8354"/>
      <c r="AF8354"/>
      <c r="AG8354"/>
      <c r="AH8354"/>
      <c r="AI8354"/>
      <c r="AJ8354"/>
      <c r="AK8354"/>
      <c r="AL8354"/>
    </row>
    <row r="8355" spans="3:38" ht="15" customHeight="1" x14ac:dyDescent="0.35">
      <c r="C8355"/>
      <c r="D8355"/>
      <c r="E8355"/>
      <c r="F8355"/>
      <c r="G8355"/>
      <c r="H8355"/>
      <c r="I8355"/>
      <c r="J8355"/>
      <c r="K8355"/>
      <c r="L8355"/>
      <c r="M8355"/>
      <c r="N8355"/>
      <c r="O8355"/>
      <c r="S8355"/>
      <c r="T8355"/>
      <c r="U8355"/>
      <c r="V8355"/>
      <c r="Y8355"/>
      <c r="Z8355"/>
      <c r="AA8355"/>
      <c r="AB8355"/>
      <c r="AC8355"/>
      <c r="AD8355"/>
      <c r="AE8355"/>
      <c r="AF8355"/>
      <c r="AG8355"/>
      <c r="AH8355"/>
      <c r="AI8355"/>
      <c r="AJ8355"/>
      <c r="AK8355"/>
      <c r="AL8355"/>
    </row>
    <row r="8356" spans="3:38" ht="15" customHeight="1" x14ac:dyDescent="0.35">
      <c r="C8356"/>
      <c r="D8356"/>
      <c r="E8356"/>
      <c r="F8356"/>
      <c r="G8356"/>
      <c r="H8356"/>
      <c r="I8356"/>
      <c r="J8356"/>
      <c r="K8356"/>
      <c r="L8356"/>
      <c r="M8356"/>
      <c r="N8356"/>
      <c r="O8356"/>
      <c r="S8356"/>
      <c r="T8356"/>
      <c r="U8356"/>
      <c r="V8356"/>
      <c r="Y8356"/>
      <c r="Z8356"/>
      <c r="AA8356"/>
      <c r="AB8356"/>
      <c r="AC8356"/>
      <c r="AD8356"/>
      <c r="AE8356"/>
      <c r="AF8356"/>
      <c r="AG8356"/>
      <c r="AH8356"/>
      <c r="AI8356"/>
      <c r="AJ8356"/>
      <c r="AK8356"/>
      <c r="AL8356"/>
    </row>
    <row r="8357" spans="3:38" ht="15" customHeight="1" x14ac:dyDescent="0.35">
      <c r="C8357"/>
      <c r="D8357"/>
      <c r="E8357"/>
      <c r="F8357"/>
      <c r="G8357"/>
      <c r="H8357"/>
      <c r="I8357"/>
      <c r="J8357"/>
      <c r="K8357"/>
      <c r="L8357"/>
      <c r="M8357"/>
      <c r="N8357"/>
      <c r="O8357"/>
      <c r="S8357"/>
      <c r="T8357"/>
      <c r="U8357"/>
      <c r="V8357"/>
      <c r="Y8357"/>
      <c r="Z8357"/>
      <c r="AA8357"/>
      <c r="AB8357"/>
      <c r="AC8357"/>
      <c r="AD8357"/>
      <c r="AE8357"/>
      <c r="AF8357"/>
      <c r="AG8357"/>
      <c r="AH8357"/>
      <c r="AI8357"/>
      <c r="AJ8357"/>
      <c r="AK8357"/>
      <c r="AL8357"/>
    </row>
    <row r="8358" spans="3:38" ht="15" customHeight="1" x14ac:dyDescent="0.35">
      <c r="C8358"/>
      <c r="D8358"/>
      <c r="E8358"/>
      <c r="F8358"/>
      <c r="G8358"/>
      <c r="H8358"/>
      <c r="I8358"/>
      <c r="J8358"/>
      <c r="K8358"/>
      <c r="L8358"/>
      <c r="M8358"/>
      <c r="N8358"/>
      <c r="O8358"/>
      <c r="S8358"/>
      <c r="T8358"/>
      <c r="U8358"/>
      <c r="V8358"/>
      <c r="Y8358"/>
      <c r="Z8358"/>
      <c r="AA8358"/>
      <c r="AB8358"/>
      <c r="AC8358"/>
      <c r="AD8358"/>
      <c r="AE8358"/>
      <c r="AF8358"/>
      <c r="AG8358"/>
      <c r="AH8358"/>
      <c r="AI8358"/>
      <c r="AJ8358"/>
      <c r="AK8358"/>
      <c r="AL8358"/>
    </row>
    <row r="8359" spans="3:38" ht="15" customHeight="1" x14ac:dyDescent="0.35">
      <c r="C8359"/>
      <c r="D8359"/>
      <c r="E8359"/>
      <c r="F8359"/>
      <c r="G8359"/>
      <c r="H8359"/>
      <c r="I8359"/>
      <c r="J8359"/>
      <c r="K8359"/>
      <c r="L8359"/>
      <c r="M8359"/>
      <c r="N8359"/>
      <c r="O8359"/>
      <c r="S8359"/>
      <c r="T8359"/>
      <c r="U8359"/>
      <c r="V8359"/>
      <c r="Y8359"/>
      <c r="Z8359"/>
      <c r="AA8359"/>
      <c r="AB8359"/>
      <c r="AC8359"/>
      <c r="AD8359"/>
      <c r="AE8359"/>
      <c r="AF8359"/>
      <c r="AG8359"/>
      <c r="AH8359"/>
      <c r="AI8359"/>
      <c r="AJ8359"/>
      <c r="AK8359"/>
      <c r="AL8359"/>
    </row>
    <row r="8360" spans="3:38" ht="15" customHeight="1" x14ac:dyDescent="0.35">
      <c r="C8360"/>
      <c r="D8360"/>
      <c r="E8360"/>
      <c r="F8360"/>
      <c r="G8360"/>
      <c r="H8360"/>
      <c r="I8360"/>
      <c r="J8360"/>
      <c r="K8360"/>
      <c r="L8360"/>
      <c r="M8360"/>
      <c r="N8360"/>
      <c r="O8360"/>
      <c r="S8360"/>
      <c r="T8360"/>
      <c r="U8360"/>
      <c r="V8360"/>
      <c r="Y8360"/>
      <c r="Z8360"/>
      <c r="AA8360"/>
      <c r="AB8360"/>
      <c r="AC8360"/>
      <c r="AD8360"/>
      <c r="AE8360"/>
      <c r="AF8360"/>
      <c r="AG8360"/>
      <c r="AH8360"/>
      <c r="AI8360"/>
      <c r="AJ8360"/>
      <c r="AK8360"/>
      <c r="AL8360"/>
    </row>
    <row r="8361" spans="3:38" ht="15" customHeight="1" x14ac:dyDescent="0.35">
      <c r="C8361"/>
      <c r="D8361"/>
      <c r="E8361"/>
      <c r="F8361"/>
      <c r="G8361"/>
      <c r="H8361"/>
      <c r="I8361"/>
      <c r="J8361"/>
      <c r="K8361"/>
      <c r="L8361"/>
      <c r="M8361"/>
      <c r="N8361"/>
      <c r="O8361"/>
      <c r="S8361"/>
      <c r="T8361"/>
      <c r="U8361"/>
      <c r="V8361"/>
      <c r="Y8361"/>
      <c r="Z8361"/>
      <c r="AA8361"/>
      <c r="AB8361"/>
      <c r="AC8361"/>
      <c r="AD8361"/>
      <c r="AE8361"/>
      <c r="AF8361"/>
      <c r="AG8361"/>
      <c r="AH8361"/>
      <c r="AI8361"/>
      <c r="AJ8361"/>
      <c r="AK8361"/>
      <c r="AL8361"/>
    </row>
    <row r="8362" spans="3:38" ht="15" customHeight="1" x14ac:dyDescent="0.35">
      <c r="C8362"/>
      <c r="D8362"/>
      <c r="E8362"/>
      <c r="F8362"/>
      <c r="G8362"/>
      <c r="H8362"/>
      <c r="I8362"/>
      <c r="J8362"/>
      <c r="K8362"/>
      <c r="L8362"/>
      <c r="M8362"/>
      <c r="N8362"/>
      <c r="O8362"/>
      <c r="S8362"/>
      <c r="T8362"/>
      <c r="U8362"/>
      <c r="V8362"/>
      <c r="Y8362"/>
      <c r="Z8362"/>
      <c r="AA8362"/>
      <c r="AB8362"/>
      <c r="AC8362"/>
      <c r="AD8362"/>
      <c r="AE8362"/>
      <c r="AF8362"/>
      <c r="AG8362"/>
      <c r="AH8362"/>
      <c r="AI8362"/>
      <c r="AJ8362"/>
      <c r="AK8362"/>
      <c r="AL8362"/>
    </row>
    <row r="8363" spans="3:38" ht="15" customHeight="1" x14ac:dyDescent="0.35">
      <c r="C8363"/>
      <c r="D8363"/>
      <c r="E8363"/>
      <c r="F8363"/>
      <c r="G8363"/>
      <c r="H8363"/>
      <c r="I8363"/>
      <c r="J8363"/>
      <c r="K8363"/>
      <c r="L8363"/>
      <c r="M8363"/>
      <c r="N8363"/>
      <c r="O8363"/>
      <c r="S8363"/>
      <c r="T8363"/>
      <c r="U8363"/>
      <c r="V8363"/>
      <c r="Y8363"/>
      <c r="Z8363"/>
      <c r="AA8363"/>
      <c r="AB8363"/>
      <c r="AC8363"/>
      <c r="AD8363"/>
      <c r="AE8363"/>
      <c r="AF8363"/>
      <c r="AG8363"/>
      <c r="AH8363"/>
      <c r="AI8363"/>
      <c r="AJ8363"/>
      <c r="AK8363"/>
      <c r="AL8363"/>
    </row>
    <row r="8364" spans="3:38" ht="15" customHeight="1" x14ac:dyDescent="0.35">
      <c r="C8364"/>
      <c r="D8364"/>
      <c r="E8364"/>
      <c r="F8364"/>
      <c r="G8364"/>
      <c r="H8364"/>
      <c r="I8364"/>
      <c r="J8364"/>
      <c r="K8364"/>
      <c r="L8364"/>
      <c r="M8364"/>
      <c r="N8364"/>
      <c r="O8364"/>
      <c r="S8364"/>
      <c r="T8364"/>
      <c r="U8364"/>
      <c r="V8364"/>
      <c r="Y8364"/>
      <c r="Z8364"/>
      <c r="AA8364"/>
      <c r="AB8364"/>
      <c r="AC8364"/>
      <c r="AD8364"/>
      <c r="AE8364"/>
      <c r="AF8364"/>
      <c r="AG8364"/>
      <c r="AH8364"/>
      <c r="AI8364"/>
      <c r="AJ8364"/>
      <c r="AK8364"/>
      <c r="AL8364"/>
    </row>
    <row r="8365" spans="3:38" ht="15" customHeight="1" x14ac:dyDescent="0.35">
      <c r="C8365"/>
      <c r="D8365"/>
      <c r="E8365"/>
      <c r="F8365"/>
      <c r="G8365"/>
      <c r="H8365"/>
      <c r="I8365"/>
      <c r="J8365"/>
      <c r="K8365"/>
      <c r="L8365"/>
      <c r="M8365"/>
      <c r="N8365"/>
      <c r="O8365"/>
      <c r="S8365"/>
      <c r="T8365"/>
      <c r="U8365"/>
      <c r="V8365"/>
      <c r="Y8365"/>
      <c r="Z8365"/>
      <c r="AA8365"/>
      <c r="AB8365"/>
      <c r="AC8365"/>
      <c r="AD8365"/>
      <c r="AE8365"/>
      <c r="AF8365"/>
      <c r="AG8365"/>
      <c r="AH8365"/>
      <c r="AI8365"/>
      <c r="AJ8365"/>
      <c r="AK8365"/>
      <c r="AL8365"/>
    </row>
    <row r="8366" spans="3:38" ht="15" customHeight="1" x14ac:dyDescent="0.35">
      <c r="C8366"/>
      <c r="D8366"/>
      <c r="E8366"/>
      <c r="F8366"/>
      <c r="G8366"/>
      <c r="H8366"/>
      <c r="I8366"/>
      <c r="J8366"/>
      <c r="K8366"/>
      <c r="L8366"/>
      <c r="M8366"/>
      <c r="N8366"/>
      <c r="O8366"/>
      <c r="S8366"/>
      <c r="T8366"/>
      <c r="U8366"/>
      <c r="V8366"/>
      <c r="Y8366"/>
      <c r="Z8366"/>
      <c r="AA8366"/>
      <c r="AB8366"/>
      <c r="AC8366"/>
      <c r="AD8366"/>
      <c r="AE8366"/>
      <c r="AF8366"/>
      <c r="AG8366"/>
      <c r="AH8366"/>
      <c r="AI8366"/>
      <c r="AJ8366"/>
      <c r="AK8366"/>
      <c r="AL8366"/>
    </row>
    <row r="8367" spans="3:38" ht="15" customHeight="1" x14ac:dyDescent="0.35">
      <c r="C8367"/>
      <c r="D8367"/>
      <c r="E8367"/>
      <c r="F8367"/>
      <c r="G8367"/>
      <c r="H8367"/>
      <c r="I8367"/>
      <c r="J8367"/>
      <c r="K8367"/>
      <c r="L8367"/>
      <c r="M8367"/>
      <c r="N8367"/>
      <c r="O8367"/>
      <c r="S8367"/>
      <c r="T8367"/>
      <c r="U8367"/>
      <c r="V8367"/>
      <c r="Y8367"/>
      <c r="Z8367"/>
      <c r="AA8367"/>
      <c r="AB8367"/>
      <c r="AC8367"/>
      <c r="AD8367"/>
      <c r="AE8367"/>
      <c r="AF8367"/>
      <c r="AG8367"/>
      <c r="AH8367"/>
      <c r="AI8367"/>
      <c r="AJ8367"/>
      <c r="AK8367"/>
      <c r="AL8367"/>
    </row>
    <row r="8368" spans="3:38" ht="15" customHeight="1" x14ac:dyDescent="0.35">
      <c r="C8368"/>
      <c r="D8368"/>
      <c r="E8368"/>
      <c r="F8368"/>
      <c r="G8368"/>
      <c r="H8368"/>
      <c r="I8368"/>
      <c r="J8368"/>
      <c r="K8368"/>
      <c r="L8368"/>
      <c r="M8368"/>
      <c r="N8368"/>
      <c r="O8368"/>
      <c r="S8368"/>
      <c r="T8368"/>
      <c r="U8368"/>
      <c r="V8368"/>
      <c r="Y8368"/>
      <c r="Z8368"/>
      <c r="AA8368"/>
      <c r="AB8368"/>
      <c r="AC8368"/>
      <c r="AD8368"/>
      <c r="AE8368"/>
      <c r="AF8368"/>
      <c r="AG8368"/>
      <c r="AH8368"/>
      <c r="AI8368"/>
      <c r="AJ8368"/>
      <c r="AK8368"/>
      <c r="AL8368"/>
    </row>
    <row r="8369" spans="3:38" ht="15" customHeight="1" x14ac:dyDescent="0.35">
      <c r="C8369"/>
      <c r="D8369"/>
      <c r="E8369"/>
      <c r="F8369"/>
      <c r="G8369"/>
      <c r="H8369"/>
      <c r="I8369"/>
      <c r="J8369"/>
      <c r="K8369"/>
      <c r="L8369"/>
      <c r="M8369"/>
      <c r="N8369"/>
      <c r="O8369"/>
      <c r="S8369"/>
      <c r="T8369"/>
      <c r="U8369"/>
      <c r="V8369"/>
      <c r="Y8369"/>
      <c r="Z8369"/>
      <c r="AA8369"/>
      <c r="AB8369"/>
      <c r="AC8369"/>
      <c r="AD8369"/>
      <c r="AE8369"/>
      <c r="AF8369"/>
      <c r="AG8369"/>
      <c r="AH8369"/>
      <c r="AI8369"/>
      <c r="AJ8369"/>
      <c r="AK8369"/>
      <c r="AL8369"/>
    </row>
    <row r="8370" spans="3:38" ht="15" customHeight="1" x14ac:dyDescent="0.35">
      <c r="C8370"/>
      <c r="D8370"/>
      <c r="E8370"/>
      <c r="F8370"/>
      <c r="G8370"/>
      <c r="H8370"/>
      <c r="I8370"/>
      <c r="J8370"/>
      <c r="K8370"/>
      <c r="L8370"/>
      <c r="M8370"/>
      <c r="N8370"/>
      <c r="O8370"/>
      <c r="S8370"/>
      <c r="T8370"/>
      <c r="U8370"/>
      <c r="V8370"/>
      <c r="Y8370"/>
      <c r="Z8370"/>
      <c r="AA8370"/>
      <c r="AB8370"/>
      <c r="AC8370"/>
      <c r="AD8370"/>
      <c r="AE8370"/>
      <c r="AF8370"/>
      <c r="AG8370"/>
      <c r="AH8370"/>
      <c r="AI8370"/>
      <c r="AJ8370"/>
      <c r="AK8370"/>
      <c r="AL8370"/>
    </row>
    <row r="8371" spans="3:38" ht="15" customHeight="1" x14ac:dyDescent="0.35">
      <c r="C8371"/>
      <c r="D8371"/>
      <c r="E8371"/>
      <c r="F8371"/>
      <c r="G8371"/>
      <c r="H8371"/>
      <c r="I8371"/>
      <c r="J8371"/>
      <c r="K8371"/>
      <c r="L8371"/>
      <c r="M8371"/>
      <c r="N8371"/>
      <c r="O8371"/>
      <c r="S8371"/>
      <c r="T8371"/>
      <c r="U8371"/>
      <c r="V8371"/>
      <c r="Y8371"/>
      <c r="Z8371"/>
      <c r="AA8371"/>
      <c r="AB8371"/>
      <c r="AC8371"/>
      <c r="AD8371"/>
      <c r="AE8371"/>
      <c r="AF8371"/>
      <c r="AG8371"/>
      <c r="AH8371"/>
      <c r="AI8371"/>
      <c r="AJ8371"/>
      <c r="AK8371"/>
      <c r="AL8371"/>
    </row>
    <row r="8372" spans="3:38" ht="15" customHeight="1" x14ac:dyDescent="0.35">
      <c r="C8372"/>
      <c r="D8372"/>
      <c r="E8372"/>
      <c r="F8372"/>
      <c r="G8372"/>
      <c r="H8372"/>
      <c r="I8372"/>
      <c r="J8372"/>
      <c r="K8372"/>
      <c r="L8372"/>
      <c r="M8372"/>
      <c r="N8372"/>
      <c r="O8372"/>
      <c r="S8372"/>
      <c r="T8372"/>
      <c r="U8372"/>
      <c r="V8372"/>
      <c r="Y8372"/>
      <c r="Z8372"/>
      <c r="AA8372"/>
      <c r="AB8372"/>
      <c r="AC8372"/>
      <c r="AD8372"/>
      <c r="AE8372"/>
      <c r="AF8372"/>
      <c r="AG8372"/>
      <c r="AH8372"/>
      <c r="AI8372"/>
      <c r="AJ8372"/>
      <c r="AK8372"/>
      <c r="AL8372"/>
    </row>
    <row r="8373" spans="3:38" ht="15" customHeight="1" x14ac:dyDescent="0.35">
      <c r="C8373"/>
      <c r="D8373"/>
      <c r="E8373"/>
      <c r="F8373"/>
      <c r="G8373"/>
      <c r="H8373"/>
      <c r="I8373"/>
      <c r="J8373"/>
      <c r="K8373"/>
      <c r="L8373"/>
      <c r="M8373"/>
      <c r="N8373"/>
      <c r="O8373"/>
      <c r="S8373"/>
      <c r="T8373"/>
      <c r="U8373"/>
      <c r="V8373"/>
      <c r="Y8373"/>
      <c r="Z8373"/>
      <c r="AA8373"/>
      <c r="AB8373"/>
      <c r="AC8373"/>
      <c r="AD8373"/>
      <c r="AE8373"/>
      <c r="AF8373"/>
      <c r="AG8373"/>
      <c r="AH8373"/>
      <c r="AI8373"/>
      <c r="AJ8373"/>
      <c r="AK8373"/>
      <c r="AL8373"/>
    </row>
    <row r="8374" spans="3:38" ht="15" customHeight="1" x14ac:dyDescent="0.35">
      <c r="C8374"/>
      <c r="D8374"/>
      <c r="E8374"/>
      <c r="F8374"/>
      <c r="G8374"/>
      <c r="H8374"/>
      <c r="I8374"/>
      <c r="J8374"/>
      <c r="K8374"/>
      <c r="L8374"/>
      <c r="M8374"/>
      <c r="N8374"/>
      <c r="O8374"/>
      <c r="S8374"/>
      <c r="T8374"/>
      <c r="U8374"/>
      <c r="V8374"/>
      <c r="Y8374"/>
      <c r="Z8374"/>
      <c r="AA8374"/>
      <c r="AB8374"/>
      <c r="AC8374"/>
      <c r="AD8374"/>
      <c r="AE8374"/>
      <c r="AF8374"/>
      <c r="AG8374"/>
      <c r="AH8374"/>
      <c r="AI8374"/>
      <c r="AJ8374"/>
      <c r="AK8374"/>
      <c r="AL8374"/>
    </row>
    <row r="8375" spans="3:38" ht="15" customHeight="1" x14ac:dyDescent="0.35">
      <c r="C8375"/>
      <c r="D8375"/>
      <c r="E8375"/>
      <c r="F8375"/>
      <c r="G8375"/>
      <c r="H8375"/>
      <c r="I8375"/>
      <c r="J8375"/>
      <c r="K8375"/>
      <c r="L8375"/>
      <c r="M8375"/>
      <c r="N8375"/>
      <c r="O8375"/>
      <c r="S8375"/>
      <c r="T8375"/>
      <c r="U8375"/>
      <c r="V8375"/>
      <c r="Y8375"/>
      <c r="Z8375"/>
      <c r="AA8375"/>
      <c r="AB8375"/>
      <c r="AC8375"/>
      <c r="AD8375"/>
      <c r="AE8375"/>
      <c r="AF8375"/>
      <c r="AG8375"/>
      <c r="AH8375"/>
      <c r="AI8375"/>
      <c r="AJ8375"/>
      <c r="AK8375"/>
      <c r="AL8375"/>
    </row>
    <row r="8376" spans="3:38" ht="15" customHeight="1" x14ac:dyDescent="0.35">
      <c r="C8376"/>
      <c r="D8376"/>
      <c r="E8376"/>
      <c r="F8376"/>
      <c r="G8376"/>
      <c r="H8376"/>
      <c r="I8376"/>
      <c r="J8376"/>
      <c r="K8376"/>
      <c r="L8376"/>
      <c r="M8376"/>
      <c r="N8376"/>
      <c r="O8376"/>
      <c r="S8376"/>
      <c r="T8376"/>
      <c r="U8376"/>
      <c r="V8376"/>
      <c r="Y8376"/>
      <c r="Z8376"/>
      <c r="AA8376"/>
      <c r="AB8376"/>
      <c r="AC8376"/>
      <c r="AD8376"/>
      <c r="AE8376"/>
      <c r="AF8376"/>
      <c r="AG8376"/>
      <c r="AH8376"/>
      <c r="AI8376"/>
      <c r="AJ8376"/>
      <c r="AK8376"/>
      <c r="AL8376"/>
    </row>
    <row r="8377" spans="3:38" ht="15" customHeight="1" x14ac:dyDescent="0.35">
      <c r="C8377"/>
      <c r="D8377"/>
      <c r="E8377"/>
      <c r="F8377"/>
      <c r="G8377"/>
      <c r="H8377"/>
      <c r="I8377"/>
      <c r="J8377"/>
      <c r="K8377"/>
      <c r="L8377"/>
      <c r="M8377"/>
      <c r="N8377"/>
      <c r="O8377"/>
      <c r="S8377"/>
      <c r="T8377"/>
      <c r="U8377"/>
      <c r="V8377"/>
      <c r="Y8377"/>
      <c r="Z8377"/>
      <c r="AA8377"/>
      <c r="AB8377"/>
      <c r="AC8377"/>
      <c r="AD8377"/>
      <c r="AE8377"/>
      <c r="AF8377"/>
      <c r="AG8377"/>
      <c r="AH8377"/>
      <c r="AI8377"/>
      <c r="AJ8377"/>
      <c r="AK8377"/>
      <c r="AL8377"/>
    </row>
    <row r="8378" spans="3:38" ht="15" customHeight="1" x14ac:dyDescent="0.35">
      <c r="C8378"/>
      <c r="D8378"/>
      <c r="E8378"/>
      <c r="F8378"/>
      <c r="G8378"/>
      <c r="H8378"/>
      <c r="I8378"/>
      <c r="J8378"/>
      <c r="K8378"/>
      <c r="L8378"/>
      <c r="M8378"/>
      <c r="N8378"/>
      <c r="O8378"/>
      <c r="S8378"/>
      <c r="T8378"/>
      <c r="U8378"/>
      <c r="V8378"/>
      <c r="Y8378"/>
      <c r="Z8378"/>
      <c r="AA8378"/>
      <c r="AB8378"/>
      <c r="AC8378"/>
      <c r="AD8378"/>
      <c r="AE8378"/>
      <c r="AF8378"/>
      <c r="AG8378"/>
      <c r="AH8378"/>
      <c r="AI8378"/>
      <c r="AJ8378"/>
      <c r="AK8378"/>
      <c r="AL8378"/>
    </row>
    <row r="8379" spans="3:38" ht="15" customHeight="1" x14ac:dyDescent="0.35">
      <c r="C8379"/>
      <c r="D8379"/>
      <c r="E8379"/>
      <c r="F8379"/>
      <c r="G8379"/>
      <c r="H8379"/>
      <c r="I8379"/>
      <c r="J8379"/>
      <c r="K8379"/>
      <c r="L8379"/>
      <c r="M8379"/>
      <c r="N8379"/>
      <c r="O8379"/>
      <c r="S8379"/>
      <c r="T8379"/>
      <c r="U8379"/>
      <c r="V8379"/>
      <c r="Y8379"/>
      <c r="Z8379"/>
      <c r="AA8379"/>
      <c r="AB8379"/>
      <c r="AC8379"/>
      <c r="AD8379"/>
      <c r="AE8379"/>
      <c r="AF8379"/>
      <c r="AG8379"/>
      <c r="AH8379"/>
      <c r="AI8379"/>
      <c r="AJ8379"/>
      <c r="AK8379"/>
      <c r="AL8379"/>
    </row>
    <row r="8380" spans="3:38" ht="15" customHeight="1" x14ac:dyDescent="0.35">
      <c r="C8380"/>
      <c r="D8380"/>
      <c r="E8380"/>
      <c r="F8380"/>
      <c r="G8380"/>
      <c r="H8380"/>
      <c r="I8380"/>
      <c r="J8380"/>
      <c r="K8380"/>
      <c r="L8380"/>
      <c r="M8380"/>
      <c r="N8380"/>
      <c r="O8380"/>
      <c r="S8380"/>
      <c r="T8380"/>
      <c r="U8380"/>
      <c r="V8380"/>
      <c r="Y8380"/>
      <c r="Z8380"/>
      <c r="AA8380"/>
      <c r="AB8380"/>
      <c r="AC8380"/>
      <c r="AD8380"/>
      <c r="AE8380"/>
      <c r="AF8380"/>
      <c r="AG8380"/>
      <c r="AH8380"/>
      <c r="AI8380"/>
      <c r="AJ8380"/>
      <c r="AK8380"/>
      <c r="AL8380"/>
    </row>
    <row r="8381" spans="3:38" ht="15" customHeight="1" x14ac:dyDescent="0.35">
      <c r="C8381"/>
      <c r="D8381"/>
      <c r="E8381"/>
      <c r="F8381"/>
      <c r="G8381"/>
      <c r="H8381"/>
      <c r="I8381"/>
      <c r="J8381"/>
      <c r="K8381"/>
      <c r="L8381"/>
      <c r="M8381"/>
      <c r="N8381"/>
      <c r="O8381"/>
      <c r="S8381"/>
      <c r="T8381"/>
      <c r="U8381"/>
      <c r="V8381"/>
      <c r="Y8381"/>
      <c r="Z8381"/>
      <c r="AA8381"/>
      <c r="AB8381"/>
      <c r="AC8381"/>
      <c r="AD8381"/>
      <c r="AE8381"/>
      <c r="AF8381"/>
      <c r="AG8381"/>
      <c r="AH8381"/>
      <c r="AI8381"/>
      <c r="AJ8381"/>
      <c r="AK8381"/>
      <c r="AL8381"/>
    </row>
    <row r="8382" spans="3:38" ht="15" customHeight="1" x14ac:dyDescent="0.35">
      <c r="C8382"/>
      <c r="D8382"/>
      <c r="E8382"/>
      <c r="F8382"/>
      <c r="G8382"/>
      <c r="H8382"/>
      <c r="I8382"/>
      <c r="J8382"/>
      <c r="K8382"/>
      <c r="L8382"/>
      <c r="M8382"/>
      <c r="N8382"/>
      <c r="O8382"/>
      <c r="S8382"/>
      <c r="T8382"/>
      <c r="U8382"/>
      <c r="V8382"/>
      <c r="Y8382"/>
      <c r="Z8382"/>
      <c r="AA8382"/>
      <c r="AB8382"/>
      <c r="AC8382"/>
      <c r="AD8382"/>
      <c r="AE8382"/>
      <c r="AF8382"/>
      <c r="AG8382"/>
      <c r="AH8382"/>
      <c r="AI8382"/>
      <c r="AJ8382"/>
      <c r="AK8382"/>
      <c r="AL8382"/>
    </row>
    <row r="8383" spans="3:38" ht="15" customHeight="1" x14ac:dyDescent="0.35">
      <c r="C8383"/>
      <c r="D8383"/>
      <c r="E8383"/>
      <c r="F8383"/>
      <c r="G8383"/>
      <c r="H8383"/>
      <c r="I8383"/>
      <c r="J8383"/>
      <c r="K8383"/>
      <c r="L8383"/>
      <c r="M8383"/>
      <c r="N8383"/>
      <c r="O8383"/>
      <c r="S8383"/>
      <c r="T8383"/>
      <c r="U8383"/>
      <c r="V8383"/>
      <c r="Y8383"/>
      <c r="Z8383"/>
      <c r="AA8383"/>
      <c r="AB8383"/>
      <c r="AC8383"/>
      <c r="AD8383"/>
      <c r="AE8383"/>
      <c r="AF8383"/>
      <c r="AG8383"/>
      <c r="AH8383"/>
      <c r="AI8383"/>
      <c r="AJ8383"/>
      <c r="AK8383"/>
      <c r="AL8383"/>
    </row>
    <row r="8384" spans="3:38" ht="15" customHeight="1" x14ac:dyDescent="0.35">
      <c r="C8384"/>
      <c r="D8384"/>
      <c r="E8384"/>
      <c r="F8384"/>
      <c r="G8384"/>
      <c r="H8384"/>
      <c r="I8384"/>
      <c r="J8384"/>
      <c r="K8384"/>
      <c r="L8384"/>
      <c r="M8384"/>
      <c r="N8384"/>
      <c r="O8384"/>
      <c r="S8384"/>
      <c r="T8384"/>
      <c r="U8384"/>
      <c r="V8384"/>
      <c r="Y8384"/>
      <c r="Z8384"/>
      <c r="AA8384"/>
      <c r="AB8384"/>
      <c r="AC8384"/>
      <c r="AD8384"/>
      <c r="AE8384"/>
      <c r="AF8384"/>
      <c r="AG8384"/>
      <c r="AH8384"/>
      <c r="AI8384"/>
      <c r="AJ8384"/>
      <c r="AK8384"/>
      <c r="AL8384"/>
    </row>
    <row r="8385" spans="3:38" ht="15" customHeight="1" x14ac:dyDescent="0.35">
      <c r="C8385"/>
      <c r="D8385"/>
      <c r="E8385"/>
      <c r="F8385"/>
      <c r="G8385"/>
      <c r="H8385"/>
      <c r="I8385"/>
      <c r="J8385"/>
      <c r="K8385"/>
      <c r="L8385"/>
      <c r="M8385"/>
      <c r="N8385"/>
      <c r="O8385"/>
      <c r="S8385"/>
      <c r="T8385"/>
      <c r="U8385"/>
      <c r="V8385"/>
      <c r="Y8385"/>
      <c r="Z8385"/>
      <c r="AA8385"/>
      <c r="AB8385"/>
      <c r="AC8385"/>
      <c r="AD8385"/>
      <c r="AE8385"/>
      <c r="AF8385"/>
      <c r="AG8385"/>
      <c r="AH8385"/>
      <c r="AI8385"/>
      <c r="AJ8385"/>
      <c r="AK8385"/>
      <c r="AL8385"/>
    </row>
    <row r="8386" spans="3:38" ht="15" customHeight="1" x14ac:dyDescent="0.35">
      <c r="C8386"/>
      <c r="D8386"/>
      <c r="E8386"/>
      <c r="F8386"/>
      <c r="G8386"/>
      <c r="H8386"/>
      <c r="I8386"/>
      <c r="J8386"/>
      <c r="K8386"/>
      <c r="L8386"/>
      <c r="M8386"/>
      <c r="N8386"/>
      <c r="O8386"/>
      <c r="S8386"/>
      <c r="T8386"/>
      <c r="U8386"/>
      <c r="V8386"/>
      <c r="Y8386"/>
      <c r="Z8386"/>
      <c r="AA8386"/>
      <c r="AB8386"/>
      <c r="AC8386"/>
      <c r="AD8386"/>
      <c r="AE8386"/>
      <c r="AF8386"/>
      <c r="AG8386"/>
      <c r="AH8386"/>
      <c r="AI8386"/>
      <c r="AJ8386"/>
      <c r="AK8386"/>
      <c r="AL8386"/>
    </row>
    <row r="8387" spans="3:38" ht="15" customHeight="1" x14ac:dyDescent="0.35">
      <c r="C8387"/>
      <c r="D8387"/>
      <c r="E8387"/>
      <c r="F8387"/>
      <c r="G8387"/>
      <c r="H8387"/>
      <c r="I8387"/>
      <c r="J8387"/>
      <c r="K8387"/>
      <c r="L8387"/>
      <c r="M8387"/>
      <c r="N8387"/>
      <c r="O8387"/>
      <c r="S8387"/>
      <c r="T8387"/>
      <c r="U8387"/>
      <c r="V8387"/>
      <c r="Y8387"/>
      <c r="Z8387"/>
      <c r="AA8387"/>
      <c r="AB8387"/>
      <c r="AC8387"/>
      <c r="AD8387"/>
      <c r="AE8387"/>
      <c r="AF8387"/>
      <c r="AG8387"/>
      <c r="AH8387"/>
      <c r="AI8387"/>
      <c r="AJ8387"/>
      <c r="AK8387"/>
      <c r="AL8387"/>
    </row>
    <row r="8388" spans="3:38" ht="15" customHeight="1" x14ac:dyDescent="0.35">
      <c r="C8388"/>
      <c r="D8388"/>
      <c r="E8388"/>
      <c r="F8388"/>
      <c r="G8388"/>
      <c r="H8388"/>
      <c r="I8388"/>
      <c r="J8388"/>
      <c r="K8388"/>
      <c r="L8388"/>
      <c r="M8388"/>
      <c r="N8388"/>
      <c r="O8388"/>
      <c r="S8388"/>
      <c r="T8388"/>
      <c r="U8388"/>
      <c r="V8388"/>
      <c r="Y8388"/>
      <c r="Z8388"/>
      <c r="AA8388"/>
      <c r="AB8388"/>
      <c r="AC8388"/>
      <c r="AD8388"/>
      <c r="AE8388"/>
      <c r="AF8388"/>
      <c r="AG8388"/>
      <c r="AH8388"/>
      <c r="AI8388"/>
      <c r="AJ8388"/>
      <c r="AK8388"/>
      <c r="AL8388"/>
    </row>
    <row r="8389" spans="3:38" ht="15" customHeight="1" x14ac:dyDescent="0.35">
      <c r="C8389"/>
      <c r="D8389"/>
      <c r="E8389"/>
      <c r="F8389"/>
      <c r="G8389"/>
      <c r="H8389"/>
      <c r="I8389"/>
      <c r="J8389"/>
      <c r="K8389"/>
      <c r="L8389"/>
      <c r="M8389"/>
      <c r="N8389"/>
      <c r="O8389"/>
      <c r="S8389"/>
      <c r="T8389"/>
      <c r="U8389"/>
      <c r="V8389"/>
      <c r="Y8389"/>
      <c r="Z8389"/>
      <c r="AA8389"/>
      <c r="AB8389"/>
      <c r="AC8389"/>
      <c r="AD8389"/>
      <c r="AE8389"/>
      <c r="AF8389"/>
      <c r="AG8389"/>
      <c r="AH8389"/>
      <c r="AI8389"/>
      <c r="AJ8389"/>
      <c r="AK8389"/>
      <c r="AL8389"/>
    </row>
    <row r="8390" spans="3:38" ht="15" customHeight="1" x14ac:dyDescent="0.35">
      <c r="C8390"/>
      <c r="D8390"/>
      <c r="E8390"/>
      <c r="F8390"/>
      <c r="G8390"/>
      <c r="H8390"/>
      <c r="I8390"/>
      <c r="J8390"/>
      <c r="K8390"/>
      <c r="L8390"/>
      <c r="M8390"/>
      <c r="N8390"/>
      <c r="O8390"/>
      <c r="S8390"/>
      <c r="T8390"/>
      <c r="U8390"/>
      <c r="V8390"/>
      <c r="Y8390"/>
      <c r="Z8390"/>
      <c r="AA8390"/>
      <c r="AB8390"/>
      <c r="AC8390"/>
      <c r="AD8390"/>
      <c r="AE8390"/>
      <c r="AF8390"/>
      <c r="AG8390"/>
      <c r="AH8390"/>
      <c r="AI8390"/>
      <c r="AJ8390"/>
      <c r="AK8390"/>
      <c r="AL8390"/>
    </row>
    <row r="8391" spans="3:38" ht="15" customHeight="1" x14ac:dyDescent="0.35">
      <c r="C8391"/>
      <c r="D8391"/>
      <c r="E8391"/>
      <c r="F8391"/>
      <c r="G8391"/>
      <c r="H8391"/>
      <c r="I8391"/>
      <c r="J8391"/>
      <c r="K8391"/>
      <c r="L8391"/>
      <c r="M8391"/>
      <c r="N8391"/>
      <c r="O8391"/>
      <c r="S8391"/>
      <c r="T8391"/>
      <c r="U8391"/>
      <c r="V8391"/>
      <c r="Y8391"/>
      <c r="Z8391"/>
      <c r="AA8391"/>
      <c r="AB8391"/>
      <c r="AC8391"/>
      <c r="AD8391"/>
      <c r="AE8391"/>
      <c r="AF8391"/>
      <c r="AG8391"/>
      <c r="AH8391"/>
      <c r="AI8391"/>
      <c r="AJ8391"/>
      <c r="AK8391"/>
      <c r="AL8391"/>
    </row>
    <row r="8392" spans="3:38" ht="15" customHeight="1" x14ac:dyDescent="0.35">
      <c r="C8392"/>
      <c r="D8392"/>
      <c r="E8392"/>
      <c r="F8392"/>
      <c r="G8392"/>
      <c r="H8392"/>
      <c r="I8392"/>
      <c r="J8392"/>
      <c r="K8392"/>
      <c r="L8392"/>
      <c r="M8392"/>
      <c r="N8392"/>
      <c r="O8392"/>
      <c r="S8392"/>
      <c r="T8392"/>
      <c r="U8392"/>
      <c r="V8392"/>
      <c r="Y8392"/>
      <c r="Z8392"/>
      <c r="AA8392"/>
      <c r="AB8392"/>
      <c r="AC8392"/>
      <c r="AD8392"/>
      <c r="AE8392"/>
      <c r="AF8392"/>
      <c r="AG8392"/>
      <c r="AH8392"/>
      <c r="AI8392"/>
      <c r="AJ8392"/>
      <c r="AK8392"/>
      <c r="AL8392"/>
    </row>
    <row r="8393" spans="3:38" ht="15" customHeight="1" x14ac:dyDescent="0.35">
      <c r="C8393"/>
      <c r="D8393"/>
      <c r="E8393"/>
      <c r="F8393"/>
      <c r="G8393"/>
      <c r="H8393"/>
      <c r="I8393"/>
      <c r="J8393"/>
      <c r="K8393"/>
      <c r="L8393"/>
      <c r="M8393"/>
      <c r="N8393"/>
      <c r="O8393"/>
      <c r="S8393"/>
      <c r="T8393"/>
      <c r="U8393"/>
      <c r="V8393"/>
      <c r="Y8393"/>
      <c r="Z8393"/>
      <c r="AA8393"/>
      <c r="AB8393"/>
      <c r="AC8393"/>
      <c r="AD8393"/>
      <c r="AE8393"/>
      <c r="AF8393"/>
      <c r="AG8393"/>
      <c r="AH8393"/>
      <c r="AI8393"/>
      <c r="AJ8393"/>
      <c r="AK8393"/>
      <c r="AL8393"/>
    </row>
    <row r="8394" spans="3:38" ht="15" customHeight="1" x14ac:dyDescent="0.35">
      <c r="C8394"/>
      <c r="D8394"/>
      <c r="E8394"/>
      <c r="F8394"/>
      <c r="G8394"/>
      <c r="H8394"/>
      <c r="I8394"/>
      <c r="J8394"/>
      <c r="K8394"/>
      <c r="L8394"/>
      <c r="M8394"/>
      <c r="N8394"/>
      <c r="O8394"/>
      <c r="S8394"/>
      <c r="T8394"/>
      <c r="U8394"/>
      <c r="V8394"/>
      <c r="Y8394"/>
      <c r="Z8394"/>
      <c r="AA8394"/>
      <c r="AB8394"/>
      <c r="AC8394"/>
      <c r="AD8394"/>
      <c r="AE8394"/>
      <c r="AF8394"/>
      <c r="AG8394"/>
      <c r="AH8394"/>
      <c r="AI8394"/>
      <c r="AJ8394"/>
      <c r="AK8394"/>
      <c r="AL8394"/>
    </row>
    <row r="8395" spans="3:38" ht="15" customHeight="1" x14ac:dyDescent="0.35">
      <c r="C8395"/>
      <c r="D8395"/>
      <c r="E8395"/>
      <c r="F8395"/>
      <c r="G8395"/>
      <c r="H8395"/>
      <c r="I8395"/>
      <c r="J8395"/>
      <c r="K8395"/>
      <c r="L8395"/>
      <c r="M8395"/>
      <c r="N8395"/>
      <c r="O8395"/>
      <c r="S8395"/>
      <c r="T8395"/>
      <c r="U8395"/>
      <c r="V8395"/>
      <c r="Y8395"/>
      <c r="Z8395"/>
      <c r="AA8395"/>
      <c r="AB8395"/>
      <c r="AC8395"/>
      <c r="AD8395"/>
      <c r="AE8395"/>
      <c r="AF8395"/>
      <c r="AG8395"/>
      <c r="AH8395"/>
      <c r="AI8395"/>
      <c r="AJ8395"/>
      <c r="AK8395"/>
      <c r="AL8395"/>
    </row>
    <row r="8396" spans="3:38" ht="15" customHeight="1" x14ac:dyDescent="0.35">
      <c r="C8396"/>
      <c r="D8396"/>
      <c r="E8396"/>
      <c r="F8396"/>
      <c r="G8396"/>
      <c r="H8396"/>
      <c r="I8396"/>
      <c r="J8396"/>
      <c r="K8396"/>
      <c r="L8396"/>
      <c r="M8396"/>
      <c r="N8396"/>
      <c r="O8396"/>
      <c r="S8396"/>
      <c r="T8396"/>
      <c r="U8396"/>
      <c r="V8396"/>
      <c r="Y8396"/>
      <c r="Z8396"/>
      <c r="AA8396"/>
      <c r="AB8396"/>
      <c r="AC8396"/>
      <c r="AD8396"/>
      <c r="AE8396"/>
      <c r="AF8396"/>
      <c r="AG8396"/>
      <c r="AH8396"/>
      <c r="AI8396"/>
      <c r="AJ8396"/>
      <c r="AK8396"/>
      <c r="AL8396"/>
    </row>
    <row r="8397" spans="3:38" ht="15" customHeight="1" x14ac:dyDescent="0.35">
      <c r="C8397"/>
      <c r="D8397"/>
      <c r="E8397"/>
      <c r="F8397"/>
      <c r="G8397"/>
      <c r="H8397"/>
      <c r="I8397"/>
      <c r="J8397"/>
      <c r="K8397"/>
      <c r="L8397"/>
      <c r="M8397"/>
      <c r="N8397"/>
      <c r="O8397"/>
      <c r="S8397"/>
      <c r="T8397"/>
      <c r="U8397"/>
      <c r="V8397"/>
      <c r="Y8397"/>
      <c r="Z8397"/>
      <c r="AA8397"/>
      <c r="AB8397"/>
      <c r="AC8397"/>
      <c r="AD8397"/>
      <c r="AE8397"/>
      <c r="AF8397"/>
      <c r="AG8397"/>
      <c r="AH8397"/>
      <c r="AI8397"/>
      <c r="AJ8397"/>
      <c r="AK8397"/>
      <c r="AL8397"/>
    </row>
    <row r="8398" spans="3:38" ht="15" customHeight="1" x14ac:dyDescent="0.35">
      <c r="C8398"/>
      <c r="D8398"/>
      <c r="E8398"/>
      <c r="F8398"/>
      <c r="G8398"/>
      <c r="H8398"/>
      <c r="I8398"/>
      <c r="J8398"/>
      <c r="K8398"/>
      <c r="L8398"/>
      <c r="M8398"/>
      <c r="N8398"/>
      <c r="O8398"/>
      <c r="S8398"/>
      <c r="T8398"/>
      <c r="U8398"/>
      <c r="V8398"/>
      <c r="Y8398"/>
      <c r="Z8398"/>
      <c r="AA8398"/>
      <c r="AB8398"/>
      <c r="AC8398"/>
      <c r="AD8398"/>
      <c r="AE8398"/>
      <c r="AF8398"/>
      <c r="AG8398"/>
      <c r="AH8398"/>
      <c r="AI8398"/>
      <c r="AJ8398"/>
      <c r="AK8398"/>
      <c r="AL8398"/>
    </row>
    <row r="8399" spans="3:38" ht="15" customHeight="1" x14ac:dyDescent="0.35">
      <c r="C8399"/>
      <c r="D8399"/>
      <c r="E8399"/>
      <c r="F8399"/>
      <c r="G8399"/>
      <c r="H8399"/>
      <c r="I8399"/>
      <c r="J8399"/>
      <c r="K8399"/>
      <c r="L8399"/>
      <c r="M8399"/>
      <c r="N8399"/>
      <c r="O8399"/>
      <c r="S8399"/>
      <c r="T8399"/>
      <c r="U8399"/>
      <c r="V8399"/>
      <c r="Y8399"/>
      <c r="Z8399"/>
      <c r="AA8399"/>
      <c r="AB8399"/>
      <c r="AC8399"/>
      <c r="AD8399"/>
      <c r="AE8399"/>
      <c r="AF8399"/>
      <c r="AG8399"/>
      <c r="AH8399"/>
      <c r="AI8399"/>
      <c r="AJ8399"/>
      <c r="AK8399"/>
      <c r="AL8399"/>
    </row>
    <row r="8400" spans="3:38" ht="15" customHeight="1" x14ac:dyDescent="0.35">
      <c r="C8400"/>
      <c r="D8400"/>
      <c r="E8400"/>
      <c r="F8400"/>
      <c r="G8400"/>
      <c r="H8400"/>
      <c r="I8400"/>
      <c r="J8400"/>
      <c r="K8400"/>
      <c r="L8400"/>
      <c r="M8400"/>
      <c r="N8400"/>
      <c r="O8400"/>
      <c r="S8400"/>
      <c r="T8400"/>
      <c r="U8400"/>
      <c r="V8400"/>
      <c r="Y8400"/>
      <c r="Z8400"/>
      <c r="AA8400"/>
      <c r="AB8400"/>
      <c r="AC8400"/>
      <c r="AD8400"/>
      <c r="AE8400"/>
      <c r="AF8400"/>
      <c r="AG8400"/>
      <c r="AH8400"/>
      <c r="AI8400"/>
      <c r="AJ8400"/>
      <c r="AK8400"/>
      <c r="AL8400"/>
    </row>
    <row r="8401" spans="3:38" ht="15" customHeight="1" x14ac:dyDescent="0.35">
      <c r="C8401"/>
      <c r="D8401"/>
      <c r="E8401"/>
      <c r="F8401"/>
      <c r="G8401"/>
      <c r="H8401"/>
      <c r="I8401"/>
      <c r="J8401"/>
      <c r="K8401"/>
      <c r="L8401"/>
      <c r="M8401"/>
      <c r="N8401"/>
      <c r="O8401"/>
      <c r="S8401"/>
      <c r="T8401"/>
      <c r="U8401"/>
      <c r="V8401"/>
      <c r="Y8401"/>
      <c r="Z8401"/>
      <c r="AA8401"/>
      <c r="AB8401"/>
      <c r="AC8401"/>
      <c r="AD8401"/>
      <c r="AE8401"/>
      <c r="AF8401"/>
      <c r="AG8401"/>
      <c r="AH8401"/>
      <c r="AI8401"/>
      <c r="AJ8401"/>
      <c r="AK8401"/>
      <c r="AL8401"/>
    </row>
    <row r="8402" spans="3:38" ht="15" customHeight="1" x14ac:dyDescent="0.35">
      <c r="C8402"/>
      <c r="D8402"/>
      <c r="E8402"/>
      <c r="F8402"/>
      <c r="G8402"/>
      <c r="H8402"/>
      <c r="I8402"/>
      <c r="J8402"/>
      <c r="K8402"/>
      <c r="L8402"/>
      <c r="M8402"/>
      <c r="N8402"/>
      <c r="O8402"/>
      <c r="S8402"/>
      <c r="T8402"/>
      <c r="U8402"/>
      <c r="V8402"/>
      <c r="Y8402"/>
      <c r="Z8402"/>
      <c r="AA8402"/>
      <c r="AB8402"/>
      <c r="AC8402"/>
      <c r="AD8402"/>
      <c r="AE8402"/>
      <c r="AF8402"/>
      <c r="AG8402"/>
      <c r="AH8402"/>
      <c r="AI8402"/>
      <c r="AJ8402"/>
      <c r="AK8402"/>
      <c r="AL8402"/>
    </row>
    <row r="8403" spans="3:38" ht="15" customHeight="1" x14ac:dyDescent="0.35">
      <c r="C8403"/>
      <c r="D8403"/>
      <c r="E8403"/>
      <c r="F8403"/>
      <c r="G8403"/>
      <c r="H8403"/>
      <c r="I8403"/>
      <c r="J8403"/>
      <c r="K8403"/>
      <c r="L8403"/>
      <c r="M8403"/>
      <c r="N8403"/>
      <c r="O8403"/>
      <c r="S8403"/>
      <c r="T8403"/>
      <c r="U8403"/>
      <c r="V8403"/>
      <c r="Y8403"/>
      <c r="Z8403"/>
      <c r="AA8403"/>
      <c r="AB8403"/>
      <c r="AC8403"/>
      <c r="AD8403"/>
      <c r="AE8403"/>
      <c r="AF8403"/>
      <c r="AG8403"/>
      <c r="AH8403"/>
      <c r="AI8403"/>
      <c r="AJ8403"/>
      <c r="AK8403"/>
      <c r="AL8403"/>
    </row>
    <row r="8404" spans="3:38" ht="15" customHeight="1" x14ac:dyDescent="0.35">
      <c r="C8404"/>
      <c r="D8404"/>
      <c r="E8404"/>
      <c r="F8404"/>
      <c r="G8404"/>
      <c r="H8404"/>
      <c r="I8404"/>
      <c r="J8404"/>
      <c r="K8404"/>
      <c r="L8404"/>
      <c r="M8404"/>
      <c r="N8404"/>
      <c r="O8404"/>
      <c r="S8404"/>
      <c r="T8404"/>
      <c r="U8404"/>
      <c r="V8404"/>
      <c r="Y8404"/>
      <c r="Z8404"/>
      <c r="AA8404"/>
      <c r="AB8404"/>
      <c r="AC8404"/>
      <c r="AD8404"/>
      <c r="AE8404"/>
      <c r="AF8404"/>
      <c r="AG8404"/>
      <c r="AH8404"/>
      <c r="AI8404"/>
      <c r="AJ8404"/>
      <c r="AK8404"/>
      <c r="AL8404"/>
    </row>
    <row r="8405" spans="3:38" ht="15" customHeight="1" x14ac:dyDescent="0.35">
      <c r="C8405"/>
      <c r="D8405"/>
      <c r="E8405"/>
      <c r="F8405"/>
      <c r="G8405"/>
      <c r="H8405"/>
      <c r="I8405"/>
      <c r="J8405"/>
      <c r="K8405"/>
      <c r="L8405"/>
      <c r="M8405"/>
      <c r="N8405"/>
      <c r="O8405"/>
      <c r="S8405"/>
      <c r="T8405"/>
      <c r="U8405"/>
      <c r="V8405"/>
      <c r="Y8405"/>
      <c r="Z8405"/>
      <c r="AA8405"/>
      <c r="AB8405"/>
      <c r="AC8405"/>
      <c r="AD8405"/>
      <c r="AE8405"/>
      <c r="AF8405"/>
      <c r="AG8405"/>
      <c r="AH8405"/>
      <c r="AI8405"/>
      <c r="AJ8405"/>
      <c r="AK8405"/>
      <c r="AL8405"/>
    </row>
    <row r="8406" spans="3:38" ht="15" customHeight="1" x14ac:dyDescent="0.35">
      <c r="C8406"/>
      <c r="D8406"/>
      <c r="E8406"/>
      <c r="F8406"/>
      <c r="G8406"/>
      <c r="H8406"/>
      <c r="I8406"/>
      <c r="J8406"/>
      <c r="K8406"/>
      <c r="L8406"/>
      <c r="M8406"/>
      <c r="N8406"/>
      <c r="O8406"/>
      <c r="S8406"/>
      <c r="T8406"/>
      <c r="U8406"/>
      <c r="V8406"/>
      <c r="Y8406"/>
      <c r="Z8406"/>
      <c r="AA8406"/>
      <c r="AB8406"/>
      <c r="AC8406"/>
      <c r="AD8406"/>
      <c r="AE8406"/>
      <c r="AF8406"/>
      <c r="AG8406"/>
      <c r="AH8406"/>
      <c r="AI8406"/>
      <c r="AJ8406"/>
      <c r="AK8406"/>
      <c r="AL8406"/>
    </row>
    <row r="8407" spans="3:38" ht="15" customHeight="1" x14ac:dyDescent="0.35">
      <c r="C8407"/>
      <c r="D8407"/>
      <c r="E8407"/>
      <c r="F8407"/>
      <c r="G8407"/>
      <c r="H8407"/>
      <c r="I8407"/>
      <c r="J8407"/>
      <c r="K8407"/>
      <c r="L8407"/>
      <c r="M8407"/>
      <c r="N8407"/>
      <c r="O8407"/>
      <c r="S8407"/>
      <c r="T8407"/>
      <c r="U8407"/>
      <c r="V8407"/>
      <c r="Y8407"/>
      <c r="Z8407"/>
      <c r="AA8407"/>
      <c r="AB8407"/>
      <c r="AC8407"/>
      <c r="AD8407"/>
      <c r="AE8407"/>
      <c r="AF8407"/>
      <c r="AG8407"/>
      <c r="AH8407"/>
      <c r="AI8407"/>
      <c r="AJ8407"/>
      <c r="AK8407"/>
      <c r="AL8407"/>
    </row>
    <row r="8408" spans="3:38" ht="15" customHeight="1" x14ac:dyDescent="0.35">
      <c r="C8408"/>
      <c r="D8408"/>
      <c r="E8408"/>
      <c r="F8408"/>
      <c r="G8408"/>
      <c r="H8408"/>
      <c r="I8408"/>
      <c r="J8408"/>
      <c r="K8408"/>
      <c r="L8408"/>
      <c r="M8408"/>
      <c r="N8408"/>
      <c r="O8408"/>
      <c r="S8408"/>
      <c r="T8408"/>
      <c r="U8408"/>
      <c r="V8408"/>
      <c r="Y8408"/>
      <c r="Z8408"/>
      <c r="AA8408"/>
      <c r="AB8408"/>
      <c r="AC8408"/>
      <c r="AD8408"/>
      <c r="AE8408"/>
      <c r="AF8408"/>
      <c r="AG8408"/>
      <c r="AH8408"/>
      <c r="AI8408"/>
      <c r="AJ8408"/>
      <c r="AK8408"/>
      <c r="AL8408"/>
    </row>
    <row r="8409" spans="3:38" ht="15" customHeight="1" x14ac:dyDescent="0.35">
      <c r="C8409"/>
      <c r="D8409"/>
      <c r="E8409"/>
      <c r="F8409"/>
      <c r="G8409"/>
      <c r="H8409"/>
      <c r="I8409"/>
      <c r="J8409"/>
      <c r="K8409"/>
      <c r="L8409"/>
      <c r="M8409"/>
      <c r="N8409"/>
      <c r="O8409"/>
      <c r="S8409"/>
      <c r="T8409"/>
      <c r="U8409"/>
      <c r="V8409"/>
      <c r="Y8409"/>
      <c r="Z8409"/>
      <c r="AA8409"/>
      <c r="AB8409"/>
      <c r="AC8409"/>
      <c r="AD8409"/>
      <c r="AE8409"/>
      <c r="AF8409"/>
      <c r="AG8409"/>
      <c r="AH8409"/>
      <c r="AI8409"/>
      <c r="AJ8409"/>
      <c r="AK8409"/>
      <c r="AL8409"/>
    </row>
    <row r="8410" spans="3:38" ht="15" customHeight="1" x14ac:dyDescent="0.35">
      <c r="C8410"/>
      <c r="D8410"/>
      <c r="E8410"/>
      <c r="F8410"/>
      <c r="G8410"/>
      <c r="H8410"/>
      <c r="I8410"/>
      <c r="J8410"/>
      <c r="K8410"/>
      <c r="L8410"/>
      <c r="M8410"/>
      <c r="N8410"/>
      <c r="O8410"/>
      <c r="S8410"/>
      <c r="T8410"/>
      <c r="U8410"/>
      <c r="V8410"/>
      <c r="Y8410"/>
      <c r="Z8410"/>
      <c r="AA8410"/>
      <c r="AB8410"/>
      <c r="AC8410"/>
      <c r="AD8410"/>
      <c r="AE8410"/>
      <c r="AF8410"/>
      <c r="AG8410"/>
      <c r="AH8410"/>
      <c r="AI8410"/>
      <c r="AJ8410"/>
      <c r="AK8410"/>
      <c r="AL8410"/>
    </row>
    <row r="8411" spans="3:38" ht="15" customHeight="1" x14ac:dyDescent="0.35">
      <c r="C8411"/>
      <c r="D8411"/>
      <c r="E8411"/>
      <c r="F8411"/>
      <c r="G8411"/>
      <c r="H8411"/>
      <c r="I8411"/>
      <c r="J8411"/>
      <c r="K8411"/>
      <c r="L8411"/>
      <c r="M8411"/>
      <c r="N8411"/>
      <c r="O8411"/>
      <c r="S8411"/>
      <c r="T8411"/>
      <c r="U8411"/>
      <c r="V8411"/>
      <c r="Y8411"/>
      <c r="Z8411"/>
      <c r="AA8411"/>
      <c r="AB8411"/>
      <c r="AC8411"/>
      <c r="AD8411"/>
      <c r="AE8411"/>
      <c r="AF8411"/>
      <c r="AG8411"/>
      <c r="AH8411"/>
      <c r="AI8411"/>
      <c r="AJ8411"/>
      <c r="AK8411"/>
      <c r="AL8411"/>
    </row>
    <row r="8412" spans="3:38" ht="15" customHeight="1" x14ac:dyDescent="0.35">
      <c r="C8412"/>
      <c r="D8412"/>
      <c r="E8412"/>
      <c r="F8412"/>
      <c r="G8412"/>
      <c r="H8412"/>
      <c r="I8412"/>
      <c r="J8412"/>
      <c r="K8412"/>
      <c r="L8412"/>
      <c r="M8412"/>
      <c r="N8412"/>
      <c r="O8412"/>
      <c r="S8412"/>
      <c r="T8412"/>
      <c r="U8412"/>
      <c r="V8412"/>
      <c r="Y8412"/>
      <c r="Z8412"/>
      <c r="AA8412"/>
      <c r="AB8412"/>
      <c r="AC8412"/>
      <c r="AD8412"/>
      <c r="AE8412"/>
      <c r="AF8412"/>
      <c r="AG8412"/>
      <c r="AH8412"/>
      <c r="AI8412"/>
      <c r="AJ8412"/>
      <c r="AK8412"/>
      <c r="AL8412"/>
    </row>
    <row r="8413" spans="3:38" ht="15" customHeight="1" x14ac:dyDescent="0.35">
      <c r="C8413"/>
      <c r="D8413"/>
      <c r="E8413"/>
      <c r="F8413"/>
      <c r="G8413"/>
      <c r="H8413"/>
      <c r="I8413"/>
      <c r="J8413"/>
      <c r="K8413"/>
      <c r="L8413"/>
      <c r="M8413"/>
      <c r="N8413"/>
      <c r="O8413"/>
      <c r="S8413"/>
      <c r="T8413"/>
      <c r="U8413"/>
      <c r="V8413"/>
      <c r="Y8413"/>
      <c r="Z8413"/>
      <c r="AA8413"/>
      <c r="AB8413"/>
      <c r="AC8413"/>
      <c r="AD8413"/>
      <c r="AE8413"/>
      <c r="AF8413"/>
      <c r="AG8413"/>
      <c r="AH8413"/>
      <c r="AI8413"/>
      <c r="AJ8413"/>
      <c r="AK8413"/>
      <c r="AL8413"/>
    </row>
    <row r="8414" spans="3:38" ht="15" customHeight="1" x14ac:dyDescent="0.35">
      <c r="C8414"/>
      <c r="D8414"/>
      <c r="E8414"/>
      <c r="F8414"/>
      <c r="G8414"/>
      <c r="H8414"/>
      <c r="I8414"/>
      <c r="J8414"/>
      <c r="K8414"/>
      <c r="L8414"/>
      <c r="M8414"/>
      <c r="N8414"/>
      <c r="O8414"/>
      <c r="S8414"/>
      <c r="T8414"/>
      <c r="U8414"/>
      <c r="V8414"/>
      <c r="Y8414"/>
      <c r="Z8414"/>
      <c r="AA8414"/>
      <c r="AB8414"/>
      <c r="AC8414"/>
      <c r="AD8414"/>
      <c r="AE8414"/>
      <c r="AF8414"/>
      <c r="AG8414"/>
      <c r="AH8414"/>
      <c r="AI8414"/>
      <c r="AJ8414"/>
      <c r="AK8414"/>
      <c r="AL8414"/>
    </row>
    <row r="8415" spans="3:38" ht="15" customHeight="1" x14ac:dyDescent="0.35">
      <c r="C8415"/>
      <c r="D8415"/>
      <c r="E8415"/>
      <c r="F8415"/>
      <c r="G8415"/>
      <c r="H8415"/>
      <c r="I8415"/>
      <c r="J8415"/>
      <c r="K8415"/>
      <c r="L8415"/>
      <c r="M8415"/>
      <c r="N8415"/>
      <c r="O8415"/>
      <c r="S8415"/>
      <c r="T8415"/>
      <c r="U8415"/>
      <c r="V8415"/>
      <c r="Y8415"/>
      <c r="Z8415"/>
      <c r="AA8415"/>
      <c r="AB8415"/>
      <c r="AC8415"/>
      <c r="AD8415"/>
      <c r="AE8415"/>
      <c r="AF8415"/>
      <c r="AG8415"/>
      <c r="AH8415"/>
      <c r="AI8415"/>
      <c r="AJ8415"/>
      <c r="AK8415"/>
      <c r="AL8415"/>
    </row>
    <row r="8416" spans="3:38" ht="15" customHeight="1" x14ac:dyDescent="0.35">
      <c r="C8416"/>
      <c r="D8416"/>
      <c r="E8416"/>
      <c r="F8416"/>
      <c r="G8416"/>
      <c r="H8416"/>
      <c r="I8416"/>
      <c r="J8416"/>
      <c r="K8416"/>
      <c r="L8416"/>
      <c r="M8416"/>
      <c r="N8416"/>
      <c r="O8416"/>
      <c r="S8416"/>
      <c r="T8416"/>
      <c r="U8416"/>
      <c r="V8416"/>
      <c r="Y8416"/>
      <c r="Z8416"/>
      <c r="AA8416"/>
      <c r="AB8416"/>
      <c r="AC8416"/>
      <c r="AD8416"/>
      <c r="AE8416"/>
      <c r="AF8416"/>
      <c r="AG8416"/>
      <c r="AH8416"/>
      <c r="AI8416"/>
      <c r="AJ8416"/>
      <c r="AK8416"/>
      <c r="AL8416"/>
    </row>
    <row r="8417" spans="3:38" ht="15" customHeight="1" x14ac:dyDescent="0.35">
      <c r="C8417"/>
      <c r="D8417"/>
      <c r="E8417"/>
      <c r="F8417"/>
      <c r="G8417"/>
      <c r="H8417"/>
      <c r="I8417"/>
      <c r="J8417"/>
      <c r="K8417"/>
      <c r="L8417"/>
      <c r="M8417"/>
      <c r="N8417"/>
      <c r="O8417"/>
      <c r="S8417"/>
      <c r="T8417"/>
      <c r="U8417"/>
      <c r="V8417"/>
      <c r="Y8417"/>
      <c r="Z8417"/>
      <c r="AA8417"/>
      <c r="AB8417"/>
      <c r="AC8417"/>
      <c r="AD8417"/>
      <c r="AE8417"/>
      <c r="AF8417"/>
      <c r="AG8417"/>
      <c r="AH8417"/>
      <c r="AI8417"/>
      <c r="AJ8417"/>
      <c r="AK8417"/>
      <c r="AL8417"/>
    </row>
    <row r="8418" spans="3:38" ht="15" customHeight="1" x14ac:dyDescent="0.35">
      <c r="C8418"/>
      <c r="D8418"/>
      <c r="E8418"/>
      <c r="F8418"/>
      <c r="G8418"/>
      <c r="H8418"/>
      <c r="I8418"/>
      <c r="J8418"/>
      <c r="K8418"/>
      <c r="L8418"/>
      <c r="M8418"/>
      <c r="N8418"/>
      <c r="O8418"/>
      <c r="S8418"/>
      <c r="T8418"/>
      <c r="U8418"/>
      <c r="V8418"/>
      <c r="Y8418"/>
      <c r="Z8418"/>
      <c r="AA8418"/>
      <c r="AB8418"/>
      <c r="AC8418"/>
      <c r="AD8418"/>
      <c r="AE8418"/>
      <c r="AF8418"/>
      <c r="AG8418"/>
      <c r="AH8418"/>
      <c r="AI8418"/>
      <c r="AJ8418"/>
      <c r="AK8418"/>
      <c r="AL8418"/>
    </row>
    <row r="8419" spans="3:38" ht="15" customHeight="1" x14ac:dyDescent="0.35">
      <c r="C8419"/>
      <c r="D8419"/>
      <c r="E8419"/>
      <c r="F8419"/>
      <c r="G8419"/>
      <c r="H8419"/>
      <c r="I8419"/>
      <c r="J8419"/>
      <c r="K8419"/>
      <c r="L8419"/>
      <c r="M8419"/>
      <c r="N8419"/>
      <c r="O8419"/>
      <c r="S8419"/>
      <c r="T8419"/>
      <c r="U8419"/>
      <c r="V8419"/>
      <c r="Y8419"/>
      <c r="Z8419"/>
      <c r="AA8419"/>
      <c r="AB8419"/>
      <c r="AC8419"/>
      <c r="AD8419"/>
      <c r="AE8419"/>
      <c r="AF8419"/>
      <c r="AG8419"/>
      <c r="AH8419"/>
      <c r="AI8419"/>
      <c r="AJ8419"/>
      <c r="AK8419"/>
      <c r="AL8419"/>
    </row>
    <row r="8420" spans="3:38" ht="15" customHeight="1" x14ac:dyDescent="0.35">
      <c r="C8420"/>
      <c r="D8420"/>
      <c r="E8420"/>
      <c r="F8420"/>
      <c r="G8420"/>
      <c r="H8420"/>
      <c r="I8420"/>
      <c r="J8420"/>
      <c r="K8420"/>
      <c r="L8420"/>
      <c r="M8420"/>
      <c r="N8420"/>
      <c r="O8420"/>
      <c r="S8420"/>
      <c r="T8420"/>
      <c r="U8420"/>
      <c r="V8420"/>
      <c r="Y8420"/>
      <c r="Z8420"/>
      <c r="AA8420"/>
      <c r="AB8420"/>
      <c r="AC8420"/>
      <c r="AD8420"/>
      <c r="AE8420"/>
      <c r="AF8420"/>
      <c r="AG8420"/>
      <c r="AH8420"/>
      <c r="AI8420"/>
      <c r="AJ8420"/>
      <c r="AK8420"/>
      <c r="AL8420"/>
    </row>
    <row r="8421" spans="3:38" ht="15" customHeight="1" x14ac:dyDescent="0.35">
      <c r="C8421"/>
      <c r="D8421"/>
      <c r="E8421"/>
      <c r="F8421"/>
      <c r="G8421"/>
      <c r="H8421"/>
      <c r="I8421"/>
      <c r="J8421"/>
      <c r="K8421"/>
      <c r="L8421"/>
      <c r="M8421"/>
      <c r="N8421"/>
      <c r="O8421"/>
      <c r="S8421"/>
      <c r="T8421"/>
      <c r="U8421"/>
      <c r="V8421"/>
      <c r="Y8421"/>
      <c r="Z8421"/>
      <c r="AA8421"/>
      <c r="AB8421"/>
      <c r="AC8421"/>
      <c r="AD8421"/>
      <c r="AE8421"/>
      <c r="AF8421"/>
      <c r="AG8421"/>
      <c r="AH8421"/>
      <c r="AI8421"/>
      <c r="AJ8421"/>
      <c r="AK8421"/>
      <c r="AL8421"/>
    </row>
    <row r="8422" spans="3:38" ht="15" customHeight="1" x14ac:dyDescent="0.35">
      <c r="C8422"/>
      <c r="D8422"/>
      <c r="E8422"/>
      <c r="F8422"/>
      <c r="G8422"/>
      <c r="H8422"/>
      <c r="I8422"/>
      <c r="J8422"/>
      <c r="K8422"/>
      <c r="L8422"/>
      <c r="M8422"/>
      <c r="N8422"/>
      <c r="O8422"/>
      <c r="S8422"/>
      <c r="T8422"/>
      <c r="U8422"/>
      <c r="V8422"/>
      <c r="Y8422"/>
      <c r="Z8422"/>
      <c r="AA8422"/>
      <c r="AB8422"/>
      <c r="AC8422"/>
      <c r="AD8422"/>
      <c r="AE8422"/>
      <c r="AF8422"/>
      <c r="AG8422"/>
      <c r="AH8422"/>
      <c r="AI8422"/>
      <c r="AJ8422"/>
      <c r="AK8422"/>
      <c r="AL8422"/>
    </row>
    <row r="8423" spans="3:38" ht="15" customHeight="1" x14ac:dyDescent="0.35">
      <c r="C8423"/>
      <c r="D8423"/>
      <c r="E8423"/>
      <c r="F8423"/>
      <c r="G8423"/>
      <c r="H8423"/>
      <c r="I8423"/>
      <c r="J8423"/>
      <c r="K8423"/>
      <c r="L8423"/>
      <c r="M8423"/>
      <c r="N8423"/>
      <c r="O8423"/>
      <c r="S8423"/>
      <c r="T8423"/>
      <c r="U8423"/>
      <c r="V8423"/>
      <c r="Y8423"/>
      <c r="Z8423"/>
      <c r="AA8423"/>
      <c r="AB8423"/>
      <c r="AC8423"/>
      <c r="AD8423"/>
      <c r="AE8423"/>
      <c r="AF8423"/>
      <c r="AG8423"/>
      <c r="AH8423"/>
      <c r="AI8423"/>
      <c r="AJ8423"/>
      <c r="AK8423"/>
      <c r="AL8423"/>
    </row>
    <row r="8424" spans="3:38" ht="15" customHeight="1" x14ac:dyDescent="0.35">
      <c r="C8424"/>
      <c r="D8424"/>
      <c r="E8424"/>
      <c r="F8424"/>
      <c r="G8424"/>
      <c r="H8424"/>
      <c r="I8424"/>
      <c r="J8424"/>
      <c r="K8424"/>
      <c r="L8424"/>
      <c r="M8424"/>
      <c r="N8424"/>
      <c r="O8424"/>
      <c r="S8424"/>
      <c r="T8424"/>
      <c r="U8424"/>
      <c r="V8424"/>
      <c r="Y8424"/>
      <c r="Z8424"/>
      <c r="AA8424"/>
      <c r="AB8424"/>
      <c r="AC8424"/>
      <c r="AD8424"/>
      <c r="AE8424"/>
      <c r="AF8424"/>
      <c r="AG8424"/>
      <c r="AH8424"/>
      <c r="AI8424"/>
      <c r="AJ8424"/>
      <c r="AK8424"/>
      <c r="AL8424"/>
    </row>
    <row r="8425" spans="3:38" ht="15" customHeight="1" x14ac:dyDescent="0.35">
      <c r="C8425"/>
      <c r="D8425"/>
      <c r="E8425"/>
      <c r="F8425"/>
      <c r="G8425"/>
      <c r="H8425"/>
      <c r="I8425"/>
      <c r="J8425"/>
      <c r="K8425"/>
      <c r="L8425"/>
      <c r="M8425"/>
      <c r="N8425"/>
      <c r="O8425"/>
      <c r="S8425"/>
      <c r="T8425"/>
      <c r="U8425"/>
      <c r="V8425"/>
      <c r="Y8425"/>
      <c r="Z8425"/>
      <c r="AA8425"/>
      <c r="AB8425"/>
      <c r="AC8425"/>
      <c r="AD8425"/>
      <c r="AE8425"/>
      <c r="AF8425"/>
      <c r="AG8425"/>
      <c r="AH8425"/>
      <c r="AI8425"/>
      <c r="AJ8425"/>
      <c r="AK8425"/>
      <c r="AL8425"/>
    </row>
    <row r="8426" spans="3:38" ht="15" customHeight="1" x14ac:dyDescent="0.35">
      <c r="C8426"/>
      <c r="D8426"/>
      <c r="E8426"/>
      <c r="F8426"/>
      <c r="G8426"/>
      <c r="H8426"/>
      <c r="I8426"/>
      <c r="J8426"/>
      <c r="K8426"/>
      <c r="L8426"/>
      <c r="M8426"/>
      <c r="N8426"/>
      <c r="O8426"/>
      <c r="S8426"/>
      <c r="T8426"/>
      <c r="U8426"/>
      <c r="V8426"/>
      <c r="Y8426"/>
      <c r="Z8426"/>
      <c r="AA8426"/>
      <c r="AB8426"/>
      <c r="AC8426"/>
      <c r="AD8426"/>
      <c r="AE8426"/>
      <c r="AF8426"/>
      <c r="AG8426"/>
      <c r="AH8426"/>
      <c r="AI8426"/>
      <c r="AJ8426"/>
      <c r="AK8426"/>
      <c r="AL8426"/>
    </row>
    <row r="8427" spans="3:38" ht="15" customHeight="1" x14ac:dyDescent="0.35">
      <c r="C8427"/>
      <c r="D8427"/>
      <c r="E8427"/>
      <c r="F8427"/>
      <c r="G8427"/>
      <c r="H8427"/>
      <c r="I8427"/>
      <c r="J8427"/>
      <c r="K8427"/>
      <c r="L8427"/>
      <c r="M8427"/>
      <c r="N8427"/>
      <c r="O8427"/>
      <c r="S8427"/>
      <c r="T8427"/>
      <c r="U8427"/>
      <c r="V8427"/>
      <c r="Y8427"/>
      <c r="Z8427"/>
      <c r="AA8427"/>
      <c r="AB8427"/>
      <c r="AC8427"/>
      <c r="AD8427"/>
      <c r="AE8427"/>
      <c r="AF8427"/>
      <c r="AG8427"/>
      <c r="AH8427"/>
      <c r="AI8427"/>
      <c r="AJ8427"/>
      <c r="AK8427"/>
      <c r="AL8427"/>
    </row>
    <row r="8428" spans="3:38" ht="15" customHeight="1" x14ac:dyDescent="0.35">
      <c r="C8428"/>
      <c r="D8428"/>
      <c r="E8428"/>
      <c r="F8428"/>
      <c r="G8428"/>
      <c r="H8428"/>
      <c r="I8428"/>
      <c r="J8428"/>
      <c r="K8428"/>
      <c r="L8428"/>
      <c r="M8428"/>
      <c r="N8428"/>
      <c r="O8428"/>
      <c r="S8428"/>
      <c r="T8428"/>
      <c r="U8428"/>
      <c r="V8428"/>
      <c r="Y8428"/>
      <c r="Z8428"/>
      <c r="AA8428"/>
      <c r="AB8428"/>
      <c r="AC8428"/>
      <c r="AD8428"/>
      <c r="AE8428"/>
      <c r="AF8428"/>
      <c r="AG8428"/>
      <c r="AH8428"/>
      <c r="AI8428"/>
      <c r="AJ8428"/>
      <c r="AK8428"/>
      <c r="AL8428"/>
    </row>
    <row r="8429" spans="3:38" ht="15" customHeight="1" x14ac:dyDescent="0.35">
      <c r="C8429"/>
      <c r="D8429"/>
      <c r="E8429"/>
      <c r="F8429"/>
      <c r="G8429"/>
      <c r="H8429"/>
      <c r="I8429"/>
      <c r="J8429"/>
      <c r="K8429"/>
      <c r="L8429"/>
      <c r="M8429"/>
      <c r="N8429"/>
      <c r="O8429"/>
      <c r="S8429"/>
      <c r="T8429"/>
      <c r="U8429"/>
      <c r="V8429"/>
      <c r="Y8429"/>
      <c r="Z8429"/>
      <c r="AA8429"/>
      <c r="AB8429"/>
      <c r="AC8429"/>
      <c r="AD8429"/>
      <c r="AE8429"/>
      <c r="AF8429"/>
      <c r="AG8429"/>
      <c r="AH8429"/>
      <c r="AI8429"/>
      <c r="AJ8429"/>
      <c r="AK8429"/>
      <c r="AL8429"/>
    </row>
    <row r="8430" spans="3:38" ht="15" customHeight="1" x14ac:dyDescent="0.35">
      <c r="C8430"/>
      <c r="D8430"/>
      <c r="E8430"/>
      <c r="F8430"/>
      <c r="G8430"/>
      <c r="H8430"/>
      <c r="I8430"/>
      <c r="J8430"/>
      <c r="K8430"/>
      <c r="L8430"/>
      <c r="M8430"/>
      <c r="N8430"/>
      <c r="O8430"/>
      <c r="S8430"/>
      <c r="T8430"/>
      <c r="U8430"/>
      <c r="V8430"/>
      <c r="Y8430"/>
      <c r="Z8430"/>
      <c r="AA8430"/>
      <c r="AB8430"/>
      <c r="AC8430"/>
      <c r="AD8430"/>
      <c r="AE8430"/>
      <c r="AF8430"/>
      <c r="AG8430"/>
      <c r="AH8430"/>
      <c r="AI8430"/>
      <c r="AJ8430"/>
      <c r="AK8430"/>
      <c r="AL8430"/>
    </row>
    <row r="8431" spans="3:38" ht="15" customHeight="1" x14ac:dyDescent="0.35">
      <c r="C8431"/>
      <c r="D8431"/>
      <c r="E8431"/>
      <c r="F8431"/>
      <c r="G8431"/>
      <c r="H8431"/>
      <c r="I8431"/>
      <c r="J8431"/>
      <c r="K8431"/>
      <c r="L8431"/>
      <c r="M8431"/>
      <c r="N8431"/>
      <c r="O8431"/>
      <c r="S8431"/>
      <c r="T8431"/>
      <c r="U8431"/>
      <c r="V8431"/>
      <c r="Y8431"/>
      <c r="Z8431"/>
      <c r="AA8431"/>
      <c r="AB8431"/>
      <c r="AC8431"/>
      <c r="AD8431"/>
      <c r="AE8431"/>
      <c r="AF8431"/>
      <c r="AG8431"/>
      <c r="AH8431"/>
      <c r="AI8431"/>
      <c r="AJ8431"/>
      <c r="AK8431"/>
      <c r="AL8431"/>
    </row>
    <row r="8432" spans="3:38" ht="15" customHeight="1" x14ac:dyDescent="0.35">
      <c r="C8432"/>
      <c r="D8432"/>
      <c r="E8432"/>
      <c r="F8432"/>
      <c r="G8432"/>
      <c r="H8432"/>
      <c r="I8432"/>
      <c r="J8432"/>
      <c r="K8432"/>
      <c r="L8432"/>
      <c r="M8432"/>
      <c r="N8432"/>
      <c r="O8432"/>
      <c r="S8432"/>
      <c r="T8432"/>
      <c r="U8432"/>
      <c r="V8432"/>
      <c r="Y8432"/>
      <c r="Z8432"/>
      <c r="AA8432"/>
      <c r="AB8432"/>
      <c r="AC8432"/>
      <c r="AD8432"/>
      <c r="AE8432"/>
      <c r="AF8432"/>
      <c r="AG8432"/>
      <c r="AH8432"/>
      <c r="AI8432"/>
      <c r="AJ8432"/>
      <c r="AK8432"/>
      <c r="AL8432"/>
    </row>
    <row r="8433" spans="3:38" ht="15" customHeight="1" x14ac:dyDescent="0.35">
      <c r="C8433"/>
      <c r="D8433"/>
      <c r="E8433"/>
      <c r="F8433"/>
      <c r="G8433"/>
      <c r="H8433"/>
      <c r="I8433"/>
      <c r="J8433"/>
      <c r="K8433"/>
      <c r="L8433"/>
      <c r="M8433"/>
      <c r="N8433"/>
      <c r="O8433"/>
      <c r="S8433"/>
      <c r="T8433"/>
      <c r="U8433"/>
      <c r="V8433"/>
      <c r="Y8433"/>
      <c r="Z8433"/>
      <c r="AA8433"/>
      <c r="AB8433"/>
      <c r="AC8433"/>
      <c r="AD8433"/>
      <c r="AE8433"/>
      <c r="AF8433"/>
      <c r="AG8433"/>
      <c r="AH8433"/>
      <c r="AI8433"/>
      <c r="AJ8433"/>
      <c r="AK8433"/>
      <c r="AL8433"/>
    </row>
    <row r="8434" spans="3:38" ht="15" customHeight="1" x14ac:dyDescent="0.35">
      <c r="C8434"/>
      <c r="D8434"/>
      <c r="E8434"/>
      <c r="F8434"/>
      <c r="G8434"/>
      <c r="H8434"/>
      <c r="I8434"/>
      <c r="J8434"/>
      <c r="K8434"/>
      <c r="L8434"/>
      <c r="M8434"/>
      <c r="N8434"/>
      <c r="O8434"/>
      <c r="S8434"/>
      <c r="T8434"/>
      <c r="U8434"/>
      <c r="V8434"/>
      <c r="Y8434"/>
      <c r="Z8434"/>
      <c r="AA8434"/>
      <c r="AB8434"/>
      <c r="AC8434"/>
      <c r="AD8434"/>
      <c r="AE8434"/>
      <c r="AF8434"/>
      <c r="AG8434"/>
      <c r="AH8434"/>
      <c r="AI8434"/>
      <c r="AJ8434"/>
      <c r="AK8434"/>
      <c r="AL8434"/>
    </row>
    <row r="8435" spans="3:38" ht="15" customHeight="1" x14ac:dyDescent="0.35">
      <c r="C8435"/>
      <c r="D8435"/>
      <c r="E8435"/>
      <c r="F8435"/>
      <c r="G8435"/>
      <c r="H8435"/>
      <c r="I8435"/>
      <c r="J8435"/>
      <c r="K8435"/>
      <c r="L8435"/>
      <c r="M8435"/>
      <c r="N8435"/>
      <c r="O8435"/>
      <c r="S8435"/>
      <c r="T8435"/>
      <c r="U8435"/>
      <c r="V8435"/>
      <c r="Y8435"/>
      <c r="Z8435"/>
      <c r="AA8435"/>
      <c r="AB8435"/>
      <c r="AC8435"/>
      <c r="AD8435"/>
      <c r="AE8435"/>
      <c r="AF8435"/>
      <c r="AG8435"/>
      <c r="AH8435"/>
      <c r="AI8435"/>
      <c r="AJ8435"/>
      <c r="AK8435"/>
      <c r="AL8435"/>
    </row>
    <row r="8436" spans="3:38" ht="15" customHeight="1" x14ac:dyDescent="0.35">
      <c r="C8436"/>
      <c r="D8436"/>
      <c r="E8436"/>
      <c r="F8436"/>
      <c r="G8436"/>
      <c r="H8436"/>
      <c r="I8436"/>
      <c r="J8436"/>
      <c r="K8436"/>
      <c r="L8436"/>
      <c r="M8436"/>
      <c r="N8436"/>
      <c r="O8436"/>
      <c r="S8436"/>
      <c r="T8436"/>
      <c r="U8436"/>
      <c r="V8436"/>
      <c r="Y8436"/>
      <c r="Z8436"/>
      <c r="AA8436"/>
      <c r="AB8436"/>
      <c r="AC8436"/>
      <c r="AD8436"/>
      <c r="AE8436"/>
      <c r="AF8436"/>
      <c r="AG8436"/>
      <c r="AH8436"/>
      <c r="AI8436"/>
      <c r="AJ8436"/>
      <c r="AK8436"/>
      <c r="AL8436"/>
    </row>
    <row r="8437" spans="3:38" ht="15" customHeight="1" x14ac:dyDescent="0.35">
      <c r="C8437"/>
      <c r="D8437"/>
      <c r="E8437"/>
      <c r="F8437"/>
      <c r="G8437"/>
      <c r="H8437"/>
      <c r="I8437"/>
      <c r="J8437"/>
      <c r="K8437"/>
      <c r="L8437"/>
      <c r="M8437"/>
      <c r="N8437"/>
      <c r="O8437"/>
      <c r="S8437"/>
      <c r="T8437"/>
      <c r="U8437"/>
      <c r="V8437"/>
      <c r="Y8437"/>
      <c r="Z8437"/>
      <c r="AA8437"/>
      <c r="AB8437"/>
      <c r="AC8437"/>
      <c r="AD8437"/>
      <c r="AE8437"/>
      <c r="AF8437"/>
      <c r="AG8437"/>
      <c r="AH8437"/>
      <c r="AI8437"/>
      <c r="AJ8437"/>
      <c r="AK8437"/>
      <c r="AL8437"/>
    </row>
    <row r="8438" spans="3:38" ht="15" customHeight="1" x14ac:dyDescent="0.35">
      <c r="C8438"/>
      <c r="D8438"/>
      <c r="E8438"/>
      <c r="F8438"/>
      <c r="G8438"/>
      <c r="H8438"/>
      <c r="I8438"/>
      <c r="J8438"/>
      <c r="K8438"/>
      <c r="L8438"/>
      <c r="M8438"/>
      <c r="N8438"/>
      <c r="O8438"/>
      <c r="S8438"/>
      <c r="T8438"/>
      <c r="U8438"/>
      <c r="V8438"/>
      <c r="Y8438"/>
      <c r="Z8438"/>
      <c r="AA8438"/>
      <c r="AB8438"/>
      <c r="AC8438"/>
      <c r="AD8438"/>
      <c r="AE8438"/>
      <c r="AF8438"/>
      <c r="AG8438"/>
      <c r="AH8438"/>
      <c r="AI8438"/>
      <c r="AJ8438"/>
      <c r="AK8438"/>
      <c r="AL8438"/>
    </row>
    <row r="8439" spans="3:38" ht="15" customHeight="1" x14ac:dyDescent="0.35">
      <c r="C8439"/>
      <c r="D8439"/>
      <c r="E8439"/>
      <c r="F8439"/>
      <c r="G8439"/>
      <c r="H8439"/>
      <c r="I8439"/>
      <c r="J8439"/>
      <c r="K8439"/>
      <c r="L8439"/>
      <c r="M8439"/>
      <c r="N8439"/>
      <c r="O8439"/>
      <c r="S8439"/>
      <c r="T8439"/>
      <c r="U8439"/>
      <c r="V8439"/>
      <c r="Y8439"/>
      <c r="Z8439"/>
      <c r="AA8439"/>
      <c r="AB8439"/>
      <c r="AC8439"/>
      <c r="AD8439"/>
      <c r="AE8439"/>
      <c r="AF8439"/>
      <c r="AG8439"/>
      <c r="AH8439"/>
      <c r="AI8439"/>
      <c r="AJ8439"/>
      <c r="AK8439"/>
      <c r="AL8439"/>
    </row>
    <row r="8440" spans="3:38" ht="15" customHeight="1" x14ac:dyDescent="0.35">
      <c r="C8440"/>
      <c r="D8440"/>
      <c r="E8440"/>
      <c r="F8440"/>
      <c r="G8440"/>
      <c r="H8440"/>
      <c r="I8440"/>
      <c r="J8440"/>
      <c r="K8440"/>
      <c r="L8440"/>
      <c r="M8440"/>
      <c r="N8440"/>
      <c r="O8440"/>
      <c r="S8440"/>
      <c r="T8440"/>
      <c r="U8440"/>
      <c r="V8440"/>
      <c r="Y8440"/>
      <c r="Z8440"/>
      <c r="AA8440"/>
      <c r="AB8440"/>
      <c r="AC8440"/>
      <c r="AD8440"/>
      <c r="AE8440"/>
      <c r="AF8440"/>
      <c r="AG8440"/>
      <c r="AH8440"/>
      <c r="AI8440"/>
      <c r="AJ8440"/>
      <c r="AK8440"/>
      <c r="AL8440"/>
    </row>
    <row r="8441" spans="3:38" ht="15" customHeight="1" x14ac:dyDescent="0.35">
      <c r="C8441"/>
      <c r="D8441"/>
      <c r="E8441"/>
      <c r="F8441"/>
      <c r="G8441"/>
      <c r="H8441"/>
      <c r="I8441"/>
      <c r="J8441"/>
      <c r="K8441"/>
      <c r="L8441"/>
      <c r="M8441"/>
      <c r="N8441"/>
      <c r="O8441"/>
      <c r="S8441"/>
      <c r="T8441"/>
      <c r="U8441"/>
      <c r="V8441"/>
      <c r="Y8441"/>
      <c r="Z8441"/>
      <c r="AA8441"/>
      <c r="AB8441"/>
      <c r="AC8441"/>
      <c r="AD8441"/>
      <c r="AE8441"/>
      <c r="AF8441"/>
      <c r="AG8441"/>
      <c r="AH8441"/>
      <c r="AI8441"/>
      <c r="AJ8441"/>
      <c r="AK8441"/>
      <c r="AL8441"/>
    </row>
    <row r="8442" spans="3:38" ht="15" customHeight="1" x14ac:dyDescent="0.35">
      <c r="C8442"/>
      <c r="D8442"/>
      <c r="E8442"/>
      <c r="F8442"/>
      <c r="G8442"/>
      <c r="H8442"/>
      <c r="I8442"/>
      <c r="J8442"/>
      <c r="K8442"/>
      <c r="L8442"/>
      <c r="M8442"/>
      <c r="N8442"/>
      <c r="O8442"/>
      <c r="S8442"/>
      <c r="T8442"/>
      <c r="U8442"/>
      <c r="V8442"/>
      <c r="Y8442"/>
      <c r="Z8442"/>
      <c r="AA8442"/>
      <c r="AB8442"/>
      <c r="AC8442"/>
      <c r="AD8442"/>
      <c r="AE8442"/>
      <c r="AF8442"/>
      <c r="AG8442"/>
      <c r="AH8442"/>
      <c r="AI8442"/>
      <c r="AJ8442"/>
      <c r="AK8442"/>
      <c r="AL8442"/>
    </row>
    <row r="8443" spans="3:38" ht="15" customHeight="1" x14ac:dyDescent="0.35">
      <c r="C8443"/>
      <c r="D8443"/>
      <c r="E8443"/>
      <c r="F8443"/>
      <c r="G8443"/>
      <c r="H8443"/>
      <c r="I8443"/>
      <c r="J8443"/>
      <c r="K8443"/>
      <c r="L8443"/>
      <c r="M8443"/>
      <c r="N8443"/>
      <c r="O8443"/>
      <c r="S8443"/>
      <c r="T8443"/>
      <c r="U8443"/>
      <c r="V8443"/>
      <c r="Y8443"/>
      <c r="Z8443"/>
      <c r="AA8443"/>
      <c r="AB8443"/>
      <c r="AC8443"/>
      <c r="AD8443"/>
      <c r="AE8443"/>
      <c r="AF8443"/>
      <c r="AG8443"/>
      <c r="AH8443"/>
      <c r="AI8443"/>
      <c r="AJ8443"/>
      <c r="AK8443"/>
      <c r="AL8443"/>
    </row>
    <row r="8444" spans="3:38" ht="15" customHeight="1" x14ac:dyDescent="0.35">
      <c r="C8444"/>
      <c r="D8444"/>
      <c r="E8444"/>
      <c r="F8444"/>
      <c r="G8444"/>
      <c r="H8444"/>
      <c r="I8444"/>
      <c r="J8444"/>
      <c r="K8444"/>
      <c r="L8444"/>
      <c r="M8444"/>
      <c r="N8444"/>
      <c r="O8444"/>
      <c r="S8444"/>
      <c r="T8444"/>
      <c r="U8444"/>
      <c r="V8444"/>
      <c r="Y8444"/>
      <c r="Z8444"/>
      <c r="AA8444"/>
      <c r="AB8444"/>
      <c r="AC8444"/>
      <c r="AD8444"/>
      <c r="AE8444"/>
      <c r="AF8444"/>
      <c r="AG8444"/>
      <c r="AH8444"/>
      <c r="AI8444"/>
      <c r="AJ8444"/>
      <c r="AK8444"/>
      <c r="AL8444"/>
    </row>
    <row r="8445" spans="3:38" ht="15" customHeight="1" x14ac:dyDescent="0.35">
      <c r="C8445"/>
      <c r="D8445"/>
      <c r="E8445"/>
      <c r="F8445"/>
      <c r="G8445"/>
      <c r="H8445"/>
      <c r="I8445"/>
      <c r="J8445"/>
      <c r="K8445"/>
      <c r="L8445"/>
      <c r="M8445"/>
      <c r="N8445"/>
      <c r="O8445"/>
      <c r="S8445"/>
      <c r="T8445"/>
      <c r="U8445"/>
      <c r="V8445"/>
      <c r="Y8445"/>
      <c r="Z8445"/>
      <c r="AA8445"/>
      <c r="AB8445"/>
      <c r="AC8445"/>
      <c r="AD8445"/>
      <c r="AE8445"/>
      <c r="AF8445"/>
      <c r="AG8445"/>
      <c r="AH8445"/>
      <c r="AI8445"/>
      <c r="AJ8445"/>
      <c r="AK8445"/>
      <c r="AL8445"/>
    </row>
    <row r="8446" spans="3:38" ht="15" customHeight="1" x14ac:dyDescent="0.35">
      <c r="C8446"/>
      <c r="D8446"/>
      <c r="E8446"/>
      <c r="F8446"/>
      <c r="G8446"/>
      <c r="H8446"/>
      <c r="I8446"/>
      <c r="J8446"/>
      <c r="K8446"/>
      <c r="L8446"/>
      <c r="M8446"/>
      <c r="N8446"/>
      <c r="O8446"/>
      <c r="S8446"/>
      <c r="T8446"/>
      <c r="U8446"/>
      <c r="V8446"/>
      <c r="Y8446"/>
      <c r="Z8446"/>
      <c r="AA8446"/>
      <c r="AB8446"/>
      <c r="AC8446"/>
      <c r="AD8446"/>
      <c r="AE8446"/>
      <c r="AF8446"/>
      <c r="AG8446"/>
      <c r="AH8446"/>
      <c r="AI8446"/>
      <c r="AJ8446"/>
      <c r="AK8446"/>
      <c r="AL8446"/>
    </row>
    <row r="8447" spans="3:38" ht="15" customHeight="1" x14ac:dyDescent="0.35">
      <c r="C8447"/>
      <c r="D8447"/>
      <c r="E8447"/>
      <c r="F8447"/>
      <c r="G8447"/>
      <c r="H8447"/>
      <c r="I8447"/>
      <c r="J8447"/>
      <c r="K8447"/>
      <c r="L8447"/>
      <c r="M8447"/>
      <c r="N8447"/>
      <c r="O8447"/>
      <c r="S8447"/>
      <c r="T8447"/>
      <c r="U8447"/>
      <c r="V8447"/>
      <c r="Y8447"/>
      <c r="Z8447"/>
      <c r="AA8447"/>
      <c r="AB8447"/>
      <c r="AC8447"/>
      <c r="AD8447"/>
      <c r="AE8447"/>
      <c r="AF8447"/>
      <c r="AG8447"/>
      <c r="AH8447"/>
      <c r="AI8447"/>
      <c r="AJ8447"/>
      <c r="AK8447"/>
      <c r="AL8447"/>
    </row>
    <row r="8448" spans="3:38" ht="15" customHeight="1" x14ac:dyDescent="0.35">
      <c r="C8448"/>
      <c r="D8448"/>
      <c r="E8448"/>
      <c r="F8448"/>
      <c r="G8448"/>
      <c r="H8448"/>
      <c r="I8448"/>
      <c r="J8448"/>
      <c r="K8448"/>
      <c r="L8448"/>
      <c r="M8448"/>
      <c r="N8448"/>
      <c r="O8448"/>
      <c r="S8448"/>
      <c r="T8448"/>
      <c r="U8448"/>
      <c r="V8448"/>
      <c r="Y8448"/>
      <c r="Z8448"/>
      <c r="AA8448"/>
      <c r="AB8448"/>
      <c r="AC8448"/>
      <c r="AD8448"/>
      <c r="AE8448"/>
      <c r="AF8448"/>
      <c r="AG8448"/>
      <c r="AH8448"/>
      <c r="AI8448"/>
      <c r="AJ8448"/>
      <c r="AK8448"/>
      <c r="AL8448"/>
    </row>
    <row r="8449" spans="3:38" ht="15" customHeight="1" x14ac:dyDescent="0.35">
      <c r="C8449"/>
      <c r="D8449"/>
      <c r="E8449"/>
      <c r="F8449"/>
      <c r="G8449"/>
      <c r="H8449"/>
      <c r="I8449"/>
      <c r="J8449"/>
      <c r="K8449"/>
      <c r="L8449"/>
      <c r="M8449"/>
      <c r="N8449"/>
      <c r="O8449"/>
      <c r="S8449"/>
      <c r="T8449"/>
      <c r="U8449"/>
      <c r="V8449"/>
      <c r="Y8449"/>
      <c r="Z8449"/>
      <c r="AA8449"/>
      <c r="AB8449"/>
      <c r="AC8449"/>
      <c r="AD8449"/>
      <c r="AE8449"/>
      <c r="AF8449"/>
      <c r="AG8449"/>
      <c r="AH8449"/>
      <c r="AI8449"/>
      <c r="AJ8449"/>
      <c r="AK8449"/>
      <c r="AL8449"/>
    </row>
    <row r="8450" spans="3:38" ht="15" customHeight="1" x14ac:dyDescent="0.35">
      <c r="C8450"/>
      <c r="D8450"/>
      <c r="E8450"/>
      <c r="F8450"/>
      <c r="G8450"/>
      <c r="H8450"/>
      <c r="I8450"/>
      <c r="J8450"/>
      <c r="K8450"/>
      <c r="L8450"/>
      <c r="M8450"/>
      <c r="N8450"/>
      <c r="O8450"/>
      <c r="S8450"/>
      <c r="T8450"/>
      <c r="U8450"/>
      <c r="V8450"/>
      <c r="Y8450"/>
      <c r="Z8450"/>
      <c r="AA8450"/>
      <c r="AB8450"/>
      <c r="AC8450"/>
      <c r="AD8450"/>
      <c r="AE8450"/>
      <c r="AF8450"/>
      <c r="AG8450"/>
      <c r="AH8450"/>
      <c r="AI8450"/>
      <c r="AJ8450"/>
      <c r="AK8450"/>
      <c r="AL8450"/>
    </row>
    <row r="8451" spans="3:38" ht="15" customHeight="1" x14ac:dyDescent="0.35">
      <c r="C8451"/>
      <c r="D8451"/>
      <c r="E8451"/>
      <c r="F8451"/>
      <c r="G8451"/>
      <c r="H8451"/>
      <c r="I8451"/>
      <c r="J8451"/>
      <c r="K8451"/>
      <c r="L8451"/>
      <c r="M8451"/>
      <c r="N8451"/>
      <c r="O8451"/>
      <c r="S8451"/>
      <c r="T8451"/>
      <c r="U8451"/>
      <c r="V8451"/>
      <c r="Y8451"/>
      <c r="Z8451"/>
      <c r="AA8451"/>
      <c r="AB8451"/>
      <c r="AC8451"/>
      <c r="AD8451"/>
      <c r="AE8451"/>
      <c r="AF8451"/>
      <c r="AG8451"/>
      <c r="AH8451"/>
      <c r="AI8451"/>
      <c r="AJ8451"/>
      <c r="AK8451"/>
      <c r="AL8451"/>
    </row>
    <row r="8452" spans="3:38" ht="15" customHeight="1" x14ac:dyDescent="0.35">
      <c r="C8452"/>
      <c r="D8452"/>
      <c r="E8452"/>
      <c r="F8452"/>
      <c r="G8452"/>
      <c r="H8452"/>
      <c r="I8452"/>
      <c r="J8452"/>
      <c r="K8452"/>
      <c r="L8452"/>
      <c r="M8452"/>
      <c r="N8452"/>
      <c r="O8452"/>
      <c r="S8452"/>
      <c r="T8452"/>
      <c r="U8452"/>
      <c r="V8452"/>
      <c r="Y8452"/>
      <c r="Z8452"/>
      <c r="AA8452"/>
      <c r="AB8452"/>
      <c r="AC8452"/>
      <c r="AD8452"/>
      <c r="AE8452"/>
      <c r="AF8452"/>
      <c r="AG8452"/>
      <c r="AH8452"/>
      <c r="AI8452"/>
      <c r="AJ8452"/>
      <c r="AK8452"/>
      <c r="AL8452"/>
    </row>
    <row r="8453" spans="3:38" ht="15" customHeight="1" x14ac:dyDescent="0.35">
      <c r="C8453"/>
      <c r="D8453"/>
      <c r="E8453"/>
      <c r="F8453"/>
      <c r="G8453"/>
      <c r="H8453"/>
      <c r="I8453"/>
      <c r="J8453"/>
      <c r="K8453"/>
      <c r="L8453"/>
      <c r="M8453"/>
      <c r="N8453"/>
      <c r="O8453"/>
      <c r="S8453"/>
      <c r="T8453"/>
      <c r="U8453"/>
      <c r="V8453"/>
      <c r="Y8453"/>
      <c r="Z8453"/>
      <c r="AA8453"/>
      <c r="AB8453"/>
      <c r="AC8453"/>
      <c r="AD8453"/>
      <c r="AE8453"/>
      <c r="AF8453"/>
      <c r="AG8453"/>
      <c r="AH8453"/>
      <c r="AI8453"/>
      <c r="AJ8453"/>
      <c r="AK8453"/>
      <c r="AL8453"/>
    </row>
    <row r="8454" spans="3:38" ht="15" customHeight="1" x14ac:dyDescent="0.35">
      <c r="C8454"/>
      <c r="D8454"/>
      <c r="E8454"/>
      <c r="F8454"/>
      <c r="G8454"/>
      <c r="H8454"/>
      <c r="I8454"/>
      <c r="J8454"/>
      <c r="K8454"/>
      <c r="L8454"/>
      <c r="M8454"/>
      <c r="N8454"/>
      <c r="O8454"/>
      <c r="S8454"/>
      <c r="T8454"/>
      <c r="U8454"/>
      <c r="V8454"/>
      <c r="Y8454"/>
      <c r="Z8454"/>
      <c r="AA8454"/>
      <c r="AB8454"/>
      <c r="AC8454"/>
      <c r="AD8454"/>
      <c r="AE8454"/>
      <c r="AF8454"/>
      <c r="AG8454"/>
      <c r="AH8454"/>
      <c r="AI8454"/>
      <c r="AJ8454"/>
      <c r="AK8454"/>
      <c r="AL8454"/>
    </row>
    <row r="8455" spans="3:38" ht="15" customHeight="1" x14ac:dyDescent="0.35">
      <c r="C8455"/>
      <c r="D8455"/>
      <c r="E8455"/>
      <c r="F8455"/>
      <c r="G8455"/>
      <c r="H8455"/>
      <c r="I8455"/>
      <c r="J8455"/>
      <c r="K8455"/>
      <c r="L8455"/>
      <c r="M8455"/>
      <c r="N8455"/>
      <c r="O8455"/>
      <c r="S8455"/>
      <c r="T8455"/>
      <c r="U8455"/>
      <c r="V8455"/>
      <c r="Y8455"/>
      <c r="Z8455"/>
      <c r="AA8455"/>
      <c r="AB8455"/>
      <c r="AC8455"/>
      <c r="AD8455"/>
      <c r="AE8455"/>
      <c r="AF8455"/>
      <c r="AG8455"/>
      <c r="AH8455"/>
      <c r="AI8455"/>
      <c r="AJ8455"/>
      <c r="AK8455"/>
      <c r="AL8455"/>
    </row>
    <row r="8456" spans="3:38" ht="15" customHeight="1" x14ac:dyDescent="0.35">
      <c r="C8456"/>
      <c r="D8456"/>
      <c r="E8456"/>
      <c r="F8456"/>
      <c r="G8456"/>
      <c r="H8456"/>
      <c r="I8456"/>
      <c r="J8456"/>
      <c r="K8456"/>
      <c r="L8456"/>
      <c r="M8456"/>
      <c r="N8456"/>
      <c r="O8456"/>
      <c r="S8456"/>
      <c r="T8456"/>
      <c r="U8456"/>
      <c r="V8456"/>
      <c r="Y8456"/>
      <c r="Z8456"/>
      <c r="AA8456"/>
      <c r="AB8456"/>
      <c r="AC8456"/>
      <c r="AD8456"/>
      <c r="AE8456"/>
      <c r="AF8456"/>
      <c r="AG8456"/>
      <c r="AH8456"/>
      <c r="AI8456"/>
      <c r="AJ8456"/>
      <c r="AK8456"/>
      <c r="AL8456"/>
    </row>
    <row r="8457" spans="3:38" ht="15" customHeight="1" x14ac:dyDescent="0.35">
      <c r="C8457"/>
      <c r="D8457"/>
      <c r="E8457"/>
      <c r="F8457"/>
      <c r="G8457"/>
      <c r="H8457"/>
      <c r="I8457"/>
      <c r="J8457"/>
      <c r="K8457"/>
      <c r="L8457"/>
      <c r="M8457"/>
      <c r="N8457"/>
      <c r="O8457"/>
      <c r="S8457"/>
      <c r="T8457"/>
      <c r="U8457"/>
      <c r="V8457"/>
      <c r="Y8457"/>
      <c r="Z8457"/>
      <c r="AA8457"/>
      <c r="AB8457"/>
      <c r="AC8457"/>
      <c r="AD8457"/>
      <c r="AE8457"/>
      <c r="AF8457"/>
      <c r="AG8457"/>
      <c r="AH8457"/>
      <c r="AI8457"/>
      <c r="AJ8457"/>
      <c r="AK8457"/>
      <c r="AL8457"/>
    </row>
    <row r="8458" spans="3:38" ht="15" customHeight="1" x14ac:dyDescent="0.35">
      <c r="C8458"/>
      <c r="D8458"/>
      <c r="E8458"/>
      <c r="F8458"/>
      <c r="G8458"/>
      <c r="H8458"/>
      <c r="I8458"/>
      <c r="J8458"/>
      <c r="K8458"/>
      <c r="L8458"/>
      <c r="M8458"/>
      <c r="N8458"/>
      <c r="O8458"/>
      <c r="S8458"/>
      <c r="T8458"/>
      <c r="U8458"/>
      <c r="V8458"/>
      <c r="Y8458"/>
      <c r="Z8458"/>
      <c r="AA8458"/>
      <c r="AB8458"/>
      <c r="AC8458"/>
      <c r="AD8458"/>
      <c r="AE8458"/>
      <c r="AF8458"/>
      <c r="AG8458"/>
      <c r="AH8458"/>
      <c r="AI8458"/>
      <c r="AJ8458"/>
      <c r="AK8458"/>
      <c r="AL8458"/>
    </row>
    <row r="8459" spans="3:38" ht="15" customHeight="1" x14ac:dyDescent="0.35">
      <c r="C8459"/>
      <c r="D8459"/>
      <c r="E8459"/>
      <c r="F8459"/>
      <c r="G8459"/>
      <c r="H8459"/>
      <c r="I8459"/>
      <c r="J8459"/>
      <c r="K8459"/>
      <c r="L8459"/>
      <c r="M8459"/>
      <c r="N8459"/>
      <c r="O8459"/>
      <c r="S8459"/>
      <c r="T8459"/>
      <c r="U8459"/>
      <c r="V8459"/>
      <c r="Y8459"/>
      <c r="Z8459"/>
      <c r="AA8459"/>
      <c r="AB8459"/>
      <c r="AC8459"/>
      <c r="AD8459"/>
      <c r="AE8459"/>
      <c r="AF8459"/>
      <c r="AG8459"/>
      <c r="AH8459"/>
      <c r="AI8459"/>
      <c r="AJ8459"/>
      <c r="AK8459"/>
      <c r="AL8459"/>
    </row>
    <row r="8460" spans="3:38" ht="15" customHeight="1" x14ac:dyDescent="0.35">
      <c r="C8460"/>
      <c r="D8460"/>
      <c r="E8460"/>
      <c r="F8460"/>
      <c r="G8460"/>
      <c r="H8460"/>
      <c r="I8460"/>
      <c r="J8460"/>
      <c r="K8460"/>
      <c r="L8460"/>
      <c r="M8460"/>
      <c r="N8460"/>
      <c r="O8460"/>
      <c r="S8460"/>
      <c r="T8460"/>
      <c r="U8460"/>
      <c r="V8460"/>
      <c r="Y8460"/>
      <c r="Z8460"/>
      <c r="AA8460"/>
      <c r="AB8460"/>
      <c r="AC8460"/>
      <c r="AD8460"/>
      <c r="AE8460"/>
      <c r="AF8460"/>
      <c r="AG8460"/>
      <c r="AH8460"/>
      <c r="AI8460"/>
      <c r="AJ8460"/>
      <c r="AK8460"/>
      <c r="AL8460"/>
    </row>
    <row r="8461" spans="3:38" ht="15" customHeight="1" x14ac:dyDescent="0.35">
      <c r="C8461"/>
      <c r="D8461"/>
      <c r="E8461"/>
      <c r="F8461"/>
      <c r="G8461"/>
      <c r="H8461"/>
      <c r="I8461"/>
      <c r="J8461"/>
      <c r="K8461"/>
      <c r="L8461"/>
      <c r="M8461"/>
      <c r="N8461"/>
      <c r="O8461"/>
      <c r="S8461"/>
      <c r="T8461"/>
      <c r="U8461"/>
      <c r="V8461"/>
      <c r="Y8461"/>
      <c r="Z8461"/>
      <c r="AA8461"/>
      <c r="AB8461"/>
      <c r="AC8461"/>
      <c r="AD8461"/>
      <c r="AE8461"/>
      <c r="AF8461"/>
      <c r="AG8461"/>
      <c r="AH8461"/>
      <c r="AI8461"/>
      <c r="AJ8461"/>
      <c r="AK8461"/>
      <c r="AL8461"/>
    </row>
    <row r="8462" spans="3:38" ht="15" customHeight="1" x14ac:dyDescent="0.35">
      <c r="C8462"/>
      <c r="D8462"/>
      <c r="E8462"/>
      <c r="F8462"/>
      <c r="G8462"/>
      <c r="H8462"/>
      <c r="I8462"/>
      <c r="J8462"/>
      <c r="K8462"/>
      <c r="L8462"/>
      <c r="M8462"/>
      <c r="N8462"/>
      <c r="O8462"/>
      <c r="S8462"/>
      <c r="T8462"/>
      <c r="U8462"/>
      <c r="V8462"/>
      <c r="Y8462"/>
      <c r="Z8462"/>
      <c r="AA8462"/>
      <c r="AB8462"/>
      <c r="AC8462"/>
      <c r="AD8462"/>
      <c r="AE8462"/>
      <c r="AF8462"/>
      <c r="AG8462"/>
      <c r="AH8462"/>
      <c r="AI8462"/>
      <c r="AJ8462"/>
      <c r="AK8462"/>
      <c r="AL8462"/>
    </row>
    <row r="8463" spans="3:38" ht="15" customHeight="1" x14ac:dyDescent="0.35">
      <c r="C8463"/>
      <c r="D8463"/>
      <c r="E8463"/>
      <c r="F8463"/>
      <c r="G8463"/>
      <c r="H8463"/>
      <c r="I8463"/>
      <c r="J8463"/>
      <c r="K8463"/>
      <c r="L8463"/>
      <c r="M8463"/>
      <c r="N8463"/>
      <c r="O8463"/>
      <c r="S8463"/>
      <c r="T8463"/>
      <c r="U8463"/>
      <c r="V8463"/>
      <c r="Y8463"/>
      <c r="Z8463"/>
      <c r="AA8463"/>
      <c r="AB8463"/>
      <c r="AC8463"/>
      <c r="AD8463"/>
      <c r="AE8463"/>
      <c r="AF8463"/>
      <c r="AG8463"/>
      <c r="AH8463"/>
      <c r="AI8463"/>
      <c r="AJ8463"/>
      <c r="AK8463"/>
      <c r="AL8463"/>
    </row>
    <row r="8464" spans="3:38" ht="15" customHeight="1" x14ac:dyDescent="0.35">
      <c r="C8464"/>
      <c r="D8464"/>
      <c r="E8464"/>
      <c r="F8464"/>
      <c r="G8464"/>
      <c r="H8464"/>
      <c r="I8464"/>
      <c r="J8464"/>
      <c r="K8464"/>
      <c r="L8464"/>
      <c r="M8464"/>
      <c r="N8464"/>
      <c r="O8464"/>
      <c r="S8464"/>
      <c r="T8464"/>
      <c r="U8464"/>
      <c r="V8464"/>
      <c r="Y8464"/>
      <c r="Z8464"/>
      <c r="AA8464"/>
      <c r="AB8464"/>
      <c r="AC8464"/>
      <c r="AD8464"/>
      <c r="AE8464"/>
      <c r="AF8464"/>
      <c r="AG8464"/>
      <c r="AH8464"/>
      <c r="AI8464"/>
      <c r="AJ8464"/>
      <c r="AK8464"/>
      <c r="AL8464"/>
    </row>
    <row r="8465" spans="3:38" ht="15" customHeight="1" x14ac:dyDescent="0.35">
      <c r="C8465"/>
      <c r="D8465"/>
      <c r="E8465"/>
      <c r="F8465"/>
      <c r="G8465"/>
      <c r="H8465"/>
      <c r="I8465"/>
      <c r="J8465"/>
      <c r="K8465"/>
      <c r="L8465"/>
      <c r="M8465"/>
      <c r="N8465"/>
      <c r="O8465"/>
      <c r="S8465"/>
      <c r="T8465"/>
      <c r="U8465"/>
      <c r="V8465"/>
      <c r="Y8465"/>
      <c r="Z8465"/>
      <c r="AA8465"/>
      <c r="AB8465"/>
      <c r="AC8465"/>
      <c r="AD8465"/>
      <c r="AE8465"/>
      <c r="AF8465"/>
      <c r="AG8465"/>
      <c r="AH8465"/>
      <c r="AI8465"/>
      <c r="AJ8465"/>
      <c r="AK8465"/>
      <c r="AL8465"/>
    </row>
    <row r="8466" spans="3:38" ht="15" customHeight="1" x14ac:dyDescent="0.35">
      <c r="C8466"/>
      <c r="D8466"/>
      <c r="E8466"/>
      <c r="F8466"/>
      <c r="G8466"/>
      <c r="H8466"/>
      <c r="I8466"/>
      <c r="J8466"/>
      <c r="K8466"/>
      <c r="L8466"/>
      <c r="M8466"/>
      <c r="N8466"/>
      <c r="O8466"/>
      <c r="S8466"/>
      <c r="T8466"/>
      <c r="U8466"/>
      <c r="V8466"/>
      <c r="Y8466"/>
      <c r="Z8466"/>
      <c r="AA8466"/>
      <c r="AB8466"/>
      <c r="AC8466"/>
      <c r="AD8466"/>
      <c r="AE8466"/>
      <c r="AF8466"/>
      <c r="AG8466"/>
      <c r="AH8466"/>
      <c r="AI8466"/>
      <c r="AJ8466"/>
      <c r="AK8466"/>
      <c r="AL8466"/>
    </row>
    <row r="8467" spans="3:38" ht="15" customHeight="1" x14ac:dyDescent="0.35">
      <c r="C8467"/>
      <c r="D8467"/>
      <c r="E8467"/>
      <c r="F8467"/>
      <c r="G8467"/>
      <c r="H8467"/>
      <c r="I8467"/>
      <c r="J8467"/>
      <c r="K8467"/>
      <c r="L8467"/>
      <c r="M8467"/>
      <c r="N8467"/>
      <c r="O8467"/>
      <c r="S8467"/>
      <c r="T8467"/>
      <c r="U8467"/>
      <c r="V8467"/>
      <c r="Y8467"/>
      <c r="Z8467"/>
      <c r="AA8467"/>
      <c r="AB8467"/>
      <c r="AC8467"/>
      <c r="AD8467"/>
      <c r="AE8467"/>
      <c r="AF8467"/>
      <c r="AG8467"/>
      <c r="AH8467"/>
      <c r="AI8467"/>
      <c r="AJ8467"/>
      <c r="AK8467"/>
      <c r="AL8467"/>
    </row>
    <row r="8468" spans="3:38" ht="15" customHeight="1" x14ac:dyDescent="0.35">
      <c r="C8468"/>
      <c r="D8468"/>
      <c r="E8468"/>
      <c r="F8468"/>
      <c r="G8468"/>
      <c r="H8468"/>
      <c r="I8468"/>
      <c r="J8468"/>
      <c r="K8468"/>
      <c r="L8468"/>
      <c r="M8468"/>
      <c r="N8468"/>
      <c r="O8468"/>
      <c r="S8468"/>
      <c r="T8468"/>
      <c r="U8468"/>
      <c r="V8468"/>
      <c r="Y8468"/>
      <c r="Z8468"/>
      <c r="AA8468"/>
      <c r="AB8468"/>
      <c r="AC8468"/>
      <c r="AD8468"/>
      <c r="AE8468"/>
      <c r="AF8468"/>
      <c r="AG8468"/>
      <c r="AH8468"/>
      <c r="AI8468"/>
      <c r="AJ8468"/>
      <c r="AK8468"/>
      <c r="AL8468"/>
    </row>
    <row r="8469" spans="3:38" ht="15" customHeight="1" x14ac:dyDescent="0.35">
      <c r="C8469"/>
      <c r="D8469"/>
      <c r="E8469"/>
      <c r="F8469"/>
      <c r="G8469"/>
      <c r="H8469"/>
      <c r="I8469"/>
      <c r="J8469"/>
      <c r="K8469"/>
      <c r="L8469"/>
      <c r="M8469"/>
      <c r="N8469"/>
      <c r="O8469"/>
      <c r="S8469"/>
      <c r="T8469"/>
      <c r="U8469"/>
      <c r="V8469"/>
      <c r="Y8469"/>
      <c r="Z8469"/>
      <c r="AA8469"/>
      <c r="AB8469"/>
      <c r="AC8469"/>
      <c r="AD8469"/>
      <c r="AE8469"/>
      <c r="AF8469"/>
      <c r="AG8469"/>
      <c r="AH8469"/>
      <c r="AI8469"/>
      <c r="AJ8469"/>
      <c r="AK8469"/>
      <c r="AL8469"/>
    </row>
    <row r="8470" spans="3:38" ht="15" customHeight="1" x14ac:dyDescent="0.35">
      <c r="C8470"/>
      <c r="D8470"/>
      <c r="E8470"/>
      <c r="F8470"/>
      <c r="G8470"/>
      <c r="H8470"/>
      <c r="I8470"/>
      <c r="J8470"/>
      <c r="K8470"/>
      <c r="L8470"/>
      <c r="M8470"/>
      <c r="N8470"/>
      <c r="O8470"/>
      <c r="S8470"/>
      <c r="T8470"/>
      <c r="U8470"/>
      <c r="V8470"/>
      <c r="Y8470"/>
      <c r="Z8470"/>
      <c r="AA8470"/>
      <c r="AB8470"/>
      <c r="AC8470"/>
      <c r="AD8470"/>
      <c r="AE8470"/>
      <c r="AF8470"/>
      <c r="AG8470"/>
      <c r="AH8470"/>
      <c r="AI8470"/>
      <c r="AJ8470"/>
      <c r="AK8470"/>
      <c r="AL8470"/>
    </row>
    <row r="8471" spans="3:38" ht="15" customHeight="1" x14ac:dyDescent="0.35">
      <c r="C8471"/>
      <c r="D8471"/>
      <c r="E8471"/>
      <c r="F8471"/>
      <c r="G8471"/>
      <c r="H8471"/>
      <c r="I8471"/>
      <c r="J8471"/>
      <c r="K8471"/>
      <c r="L8471"/>
      <c r="M8471"/>
      <c r="N8471"/>
      <c r="O8471"/>
      <c r="S8471"/>
      <c r="T8471"/>
      <c r="U8471"/>
      <c r="V8471"/>
      <c r="Y8471"/>
      <c r="Z8471"/>
      <c r="AA8471"/>
      <c r="AB8471"/>
      <c r="AC8471"/>
      <c r="AD8471"/>
      <c r="AE8471"/>
      <c r="AF8471"/>
      <c r="AG8471"/>
      <c r="AH8471"/>
      <c r="AI8471"/>
      <c r="AJ8471"/>
      <c r="AK8471"/>
      <c r="AL8471"/>
    </row>
    <row r="8472" spans="3:38" ht="15" customHeight="1" x14ac:dyDescent="0.35">
      <c r="C8472"/>
      <c r="D8472"/>
      <c r="E8472"/>
      <c r="F8472"/>
      <c r="G8472"/>
      <c r="H8472"/>
      <c r="I8472"/>
      <c r="J8472"/>
      <c r="K8472"/>
      <c r="L8472"/>
      <c r="M8472"/>
      <c r="N8472"/>
      <c r="O8472"/>
      <c r="S8472"/>
      <c r="T8472"/>
      <c r="U8472"/>
      <c r="V8472"/>
      <c r="Y8472"/>
      <c r="Z8472"/>
      <c r="AA8472"/>
      <c r="AB8472"/>
      <c r="AC8472"/>
      <c r="AD8472"/>
      <c r="AE8472"/>
      <c r="AF8472"/>
      <c r="AG8472"/>
      <c r="AH8472"/>
      <c r="AI8472"/>
      <c r="AJ8472"/>
      <c r="AK8472"/>
      <c r="AL8472"/>
    </row>
    <row r="8473" spans="3:38" ht="15" customHeight="1" x14ac:dyDescent="0.35">
      <c r="C8473"/>
      <c r="D8473"/>
      <c r="E8473"/>
      <c r="F8473"/>
      <c r="G8473"/>
      <c r="H8473"/>
      <c r="I8473"/>
      <c r="J8473"/>
      <c r="K8473"/>
      <c r="L8473"/>
      <c r="M8473"/>
      <c r="N8473"/>
      <c r="O8473"/>
      <c r="S8473"/>
      <c r="T8473"/>
      <c r="U8473"/>
      <c r="V8473"/>
      <c r="Y8473"/>
      <c r="Z8473"/>
      <c r="AA8473"/>
      <c r="AB8473"/>
      <c r="AC8473"/>
      <c r="AD8473"/>
      <c r="AE8473"/>
      <c r="AF8473"/>
      <c r="AG8473"/>
      <c r="AH8473"/>
      <c r="AI8473"/>
      <c r="AJ8473"/>
      <c r="AK8473"/>
      <c r="AL8473"/>
    </row>
    <row r="8474" spans="3:38" ht="15" customHeight="1" x14ac:dyDescent="0.35">
      <c r="C8474"/>
      <c r="D8474"/>
      <c r="E8474"/>
      <c r="F8474"/>
      <c r="G8474"/>
      <c r="H8474"/>
      <c r="I8474"/>
      <c r="J8474"/>
      <c r="K8474"/>
      <c r="L8474"/>
      <c r="M8474"/>
      <c r="N8474"/>
      <c r="O8474"/>
      <c r="S8474"/>
      <c r="T8474"/>
      <c r="U8474"/>
      <c r="V8474"/>
      <c r="Y8474"/>
      <c r="Z8474"/>
      <c r="AA8474"/>
      <c r="AB8474"/>
      <c r="AC8474"/>
      <c r="AD8474"/>
      <c r="AE8474"/>
      <c r="AF8474"/>
      <c r="AG8474"/>
      <c r="AH8474"/>
      <c r="AI8474"/>
      <c r="AJ8474"/>
      <c r="AK8474"/>
      <c r="AL8474"/>
    </row>
    <row r="8475" spans="3:38" ht="15" customHeight="1" x14ac:dyDescent="0.35">
      <c r="C8475"/>
      <c r="D8475"/>
      <c r="E8475"/>
      <c r="F8475"/>
      <c r="G8475"/>
      <c r="H8475"/>
      <c r="I8475"/>
      <c r="J8475"/>
      <c r="K8475"/>
      <c r="L8475"/>
      <c r="M8475"/>
      <c r="N8475"/>
      <c r="O8475"/>
      <c r="S8475"/>
      <c r="T8475"/>
      <c r="U8475"/>
      <c r="V8475"/>
      <c r="Y8475"/>
      <c r="Z8475"/>
      <c r="AA8475"/>
      <c r="AB8475"/>
      <c r="AC8475"/>
      <c r="AD8475"/>
      <c r="AE8475"/>
      <c r="AF8475"/>
      <c r="AG8475"/>
      <c r="AH8475"/>
      <c r="AI8475"/>
      <c r="AJ8475"/>
      <c r="AK8475"/>
      <c r="AL8475"/>
    </row>
    <row r="8476" spans="3:38" ht="15" customHeight="1" x14ac:dyDescent="0.35">
      <c r="C8476"/>
      <c r="D8476"/>
      <c r="E8476"/>
      <c r="F8476"/>
      <c r="G8476"/>
      <c r="H8476"/>
      <c r="I8476"/>
      <c r="J8476"/>
      <c r="K8476"/>
      <c r="L8476"/>
      <c r="M8476"/>
      <c r="N8476"/>
      <c r="O8476"/>
      <c r="S8476"/>
      <c r="T8476"/>
      <c r="U8476"/>
      <c r="V8476"/>
      <c r="Y8476"/>
      <c r="Z8476"/>
      <c r="AA8476"/>
      <c r="AB8476"/>
      <c r="AC8476"/>
      <c r="AD8476"/>
      <c r="AE8476"/>
      <c r="AF8476"/>
      <c r="AG8476"/>
      <c r="AH8476"/>
      <c r="AI8476"/>
      <c r="AJ8476"/>
      <c r="AK8476"/>
      <c r="AL8476"/>
    </row>
    <row r="8477" spans="3:38" ht="15" customHeight="1" x14ac:dyDescent="0.35">
      <c r="C8477"/>
      <c r="D8477"/>
      <c r="E8477"/>
      <c r="F8477"/>
      <c r="G8477"/>
      <c r="H8477"/>
      <c r="I8477"/>
      <c r="J8477"/>
      <c r="K8477"/>
      <c r="L8477"/>
      <c r="M8477"/>
      <c r="N8477"/>
      <c r="O8477"/>
      <c r="S8477"/>
      <c r="T8477"/>
      <c r="U8477"/>
      <c r="V8477"/>
      <c r="Y8477"/>
      <c r="Z8477"/>
      <c r="AA8477"/>
      <c r="AB8477"/>
      <c r="AC8477"/>
      <c r="AD8477"/>
      <c r="AE8477"/>
      <c r="AF8477"/>
      <c r="AG8477"/>
      <c r="AH8477"/>
      <c r="AI8477"/>
      <c r="AJ8477"/>
      <c r="AK8477"/>
      <c r="AL8477"/>
    </row>
    <row r="8478" spans="3:38" ht="15" customHeight="1" x14ac:dyDescent="0.35">
      <c r="C8478"/>
      <c r="D8478"/>
      <c r="E8478"/>
      <c r="F8478"/>
      <c r="G8478"/>
      <c r="H8478"/>
      <c r="I8478"/>
      <c r="J8478"/>
      <c r="K8478"/>
      <c r="L8478"/>
      <c r="M8478"/>
      <c r="N8478"/>
      <c r="O8478"/>
      <c r="S8478"/>
      <c r="T8478"/>
      <c r="U8478"/>
      <c r="V8478"/>
      <c r="Y8478"/>
      <c r="Z8478"/>
      <c r="AA8478"/>
      <c r="AB8478"/>
      <c r="AC8478"/>
      <c r="AD8478"/>
      <c r="AE8478"/>
      <c r="AF8478"/>
      <c r="AG8478"/>
      <c r="AH8478"/>
      <c r="AI8478"/>
      <c r="AJ8478"/>
      <c r="AK8478"/>
      <c r="AL8478"/>
    </row>
    <row r="8479" spans="3:38" ht="15" customHeight="1" x14ac:dyDescent="0.35">
      <c r="C8479"/>
      <c r="D8479"/>
      <c r="E8479"/>
      <c r="F8479"/>
      <c r="G8479"/>
      <c r="H8479"/>
      <c r="I8479"/>
      <c r="J8479"/>
      <c r="K8479"/>
      <c r="L8479"/>
      <c r="M8479"/>
      <c r="N8479"/>
      <c r="O8479"/>
      <c r="S8479"/>
      <c r="T8479"/>
      <c r="U8479"/>
      <c r="V8479"/>
      <c r="Y8479"/>
      <c r="Z8479"/>
      <c r="AA8479"/>
      <c r="AB8479"/>
      <c r="AC8479"/>
      <c r="AD8479"/>
      <c r="AE8479"/>
      <c r="AF8479"/>
      <c r="AG8479"/>
      <c r="AH8479"/>
      <c r="AI8479"/>
      <c r="AJ8479"/>
      <c r="AK8479"/>
      <c r="AL8479"/>
    </row>
    <row r="8480" spans="3:38" ht="15" customHeight="1" x14ac:dyDescent="0.35">
      <c r="C8480"/>
      <c r="D8480"/>
      <c r="E8480"/>
      <c r="F8480"/>
      <c r="G8480"/>
      <c r="H8480"/>
      <c r="I8480"/>
      <c r="J8480"/>
      <c r="K8480"/>
      <c r="L8480"/>
      <c r="M8480"/>
      <c r="N8480"/>
      <c r="O8480"/>
      <c r="S8480"/>
      <c r="T8480"/>
      <c r="U8480"/>
      <c r="V8480"/>
      <c r="Y8480"/>
      <c r="Z8480"/>
      <c r="AA8480"/>
      <c r="AB8480"/>
      <c r="AC8480"/>
      <c r="AD8480"/>
      <c r="AE8480"/>
      <c r="AF8480"/>
      <c r="AG8480"/>
      <c r="AH8480"/>
      <c r="AI8480"/>
      <c r="AJ8480"/>
      <c r="AK8480"/>
      <c r="AL8480"/>
    </row>
    <row r="8481" spans="3:38" ht="15" customHeight="1" x14ac:dyDescent="0.35">
      <c r="C8481"/>
      <c r="D8481"/>
      <c r="E8481"/>
      <c r="F8481"/>
      <c r="G8481"/>
      <c r="H8481"/>
      <c r="I8481"/>
      <c r="J8481"/>
      <c r="K8481"/>
      <c r="L8481"/>
      <c r="M8481"/>
      <c r="N8481"/>
      <c r="O8481"/>
      <c r="S8481"/>
      <c r="T8481"/>
      <c r="U8481"/>
      <c r="V8481"/>
      <c r="Y8481"/>
      <c r="Z8481"/>
      <c r="AA8481"/>
      <c r="AB8481"/>
      <c r="AC8481"/>
      <c r="AD8481"/>
      <c r="AE8481"/>
      <c r="AF8481"/>
      <c r="AG8481"/>
      <c r="AH8481"/>
      <c r="AI8481"/>
      <c r="AJ8481"/>
      <c r="AK8481"/>
      <c r="AL8481"/>
    </row>
    <row r="8482" spans="3:38" ht="15" customHeight="1" x14ac:dyDescent="0.35">
      <c r="C8482"/>
      <c r="D8482"/>
      <c r="E8482"/>
      <c r="F8482"/>
      <c r="G8482"/>
      <c r="H8482"/>
      <c r="I8482"/>
      <c r="J8482"/>
      <c r="K8482"/>
      <c r="L8482"/>
      <c r="M8482"/>
      <c r="N8482"/>
      <c r="O8482"/>
      <c r="S8482"/>
      <c r="T8482"/>
      <c r="U8482"/>
      <c r="V8482"/>
      <c r="Y8482"/>
      <c r="Z8482"/>
      <c r="AA8482"/>
      <c r="AB8482"/>
      <c r="AC8482"/>
      <c r="AD8482"/>
      <c r="AE8482"/>
      <c r="AF8482"/>
      <c r="AG8482"/>
      <c r="AH8482"/>
      <c r="AI8482"/>
      <c r="AJ8482"/>
      <c r="AK8482"/>
      <c r="AL8482"/>
    </row>
    <row r="8483" spans="3:38" ht="15" customHeight="1" x14ac:dyDescent="0.35">
      <c r="C8483"/>
      <c r="D8483"/>
      <c r="E8483"/>
      <c r="F8483"/>
      <c r="G8483"/>
      <c r="H8483"/>
      <c r="I8483"/>
      <c r="J8483"/>
      <c r="K8483"/>
      <c r="L8483"/>
      <c r="M8483"/>
      <c r="N8483"/>
      <c r="O8483"/>
      <c r="S8483"/>
      <c r="T8483"/>
      <c r="U8483"/>
      <c r="V8483"/>
      <c r="Y8483"/>
      <c r="Z8483"/>
      <c r="AA8483"/>
      <c r="AB8483"/>
      <c r="AC8483"/>
      <c r="AD8483"/>
      <c r="AE8483"/>
      <c r="AF8483"/>
      <c r="AG8483"/>
      <c r="AH8483"/>
      <c r="AI8483"/>
      <c r="AJ8483"/>
      <c r="AK8483"/>
      <c r="AL8483"/>
    </row>
    <row r="8484" spans="3:38" ht="15" customHeight="1" x14ac:dyDescent="0.35">
      <c r="C8484"/>
      <c r="D8484"/>
      <c r="E8484"/>
      <c r="F8484"/>
      <c r="G8484"/>
      <c r="H8484"/>
      <c r="I8484"/>
      <c r="J8484"/>
      <c r="K8484"/>
      <c r="L8484"/>
      <c r="M8484"/>
      <c r="N8484"/>
      <c r="O8484"/>
      <c r="S8484"/>
      <c r="T8484"/>
      <c r="U8484"/>
      <c r="V8484"/>
      <c r="Y8484"/>
      <c r="Z8484"/>
      <c r="AA8484"/>
      <c r="AB8484"/>
      <c r="AC8484"/>
      <c r="AD8484"/>
      <c r="AE8484"/>
      <c r="AF8484"/>
      <c r="AG8484"/>
      <c r="AH8484"/>
      <c r="AI8484"/>
      <c r="AJ8484"/>
      <c r="AK8484"/>
      <c r="AL8484"/>
    </row>
    <row r="8485" spans="3:38" ht="15" customHeight="1" x14ac:dyDescent="0.35">
      <c r="C8485"/>
      <c r="D8485"/>
      <c r="E8485"/>
      <c r="F8485"/>
      <c r="G8485"/>
      <c r="H8485"/>
      <c r="I8485"/>
      <c r="J8485"/>
      <c r="K8485"/>
      <c r="L8485"/>
      <c r="M8485"/>
      <c r="N8485"/>
      <c r="O8485"/>
      <c r="S8485"/>
      <c r="T8485"/>
      <c r="U8485"/>
      <c r="V8485"/>
      <c r="Y8485"/>
      <c r="Z8485"/>
      <c r="AA8485"/>
      <c r="AB8485"/>
      <c r="AC8485"/>
      <c r="AD8485"/>
      <c r="AE8485"/>
      <c r="AF8485"/>
      <c r="AG8485"/>
      <c r="AH8485"/>
      <c r="AI8485"/>
      <c r="AJ8485"/>
      <c r="AK8485"/>
      <c r="AL8485"/>
    </row>
    <row r="8486" spans="3:38" ht="15" customHeight="1" x14ac:dyDescent="0.35">
      <c r="C8486"/>
      <c r="D8486"/>
      <c r="E8486"/>
      <c r="F8486"/>
      <c r="G8486"/>
      <c r="H8486"/>
      <c r="I8486"/>
      <c r="J8486"/>
      <c r="K8486"/>
      <c r="L8486"/>
      <c r="M8486"/>
      <c r="N8486"/>
      <c r="O8486"/>
      <c r="S8486"/>
      <c r="T8486"/>
      <c r="U8486"/>
      <c r="V8486"/>
      <c r="Y8486"/>
      <c r="Z8486"/>
      <c r="AA8486"/>
      <c r="AB8486"/>
      <c r="AC8486"/>
      <c r="AD8486"/>
      <c r="AE8486"/>
      <c r="AF8486"/>
      <c r="AG8486"/>
      <c r="AH8486"/>
      <c r="AI8486"/>
      <c r="AJ8486"/>
      <c r="AK8486"/>
      <c r="AL8486"/>
    </row>
    <row r="8487" spans="3:38" ht="15" customHeight="1" x14ac:dyDescent="0.35">
      <c r="C8487"/>
      <c r="D8487"/>
      <c r="E8487"/>
      <c r="F8487"/>
      <c r="G8487"/>
      <c r="H8487"/>
      <c r="I8487"/>
      <c r="J8487"/>
      <c r="K8487"/>
      <c r="L8487"/>
      <c r="M8487"/>
      <c r="N8487"/>
      <c r="O8487"/>
      <c r="S8487"/>
      <c r="T8487"/>
      <c r="U8487"/>
      <c r="V8487"/>
      <c r="Y8487"/>
      <c r="Z8487"/>
      <c r="AA8487"/>
      <c r="AB8487"/>
      <c r="AC8487"/>
      <c r="AD8487"/>
      <c r="AE8487"/>
      <c r="AF8487"/>
      <c r="AG8487"/>
      <c r="AH8487"/>
      <c r="AI8487"/>
      <c r="AJ8487"/>
      <c r="AK8487"/>
      <c r="AL8487"/>
    </row>
    <row r="8488" spans="3:38" ht="15" customHeight="1" x14ac:dyDescent="0.35">
      <c r="C8488"/>
      <c r="D8488"/>
      <c r="E8488"/>
      <c r="F8488"/>
      <c r="G8488"/>
      <c r="H8488"/>
      <c r="I8488"/>
      <c r="J8488"/>
      <c r="K8488"/>
      <c r="L8488"/>
      <c r="M8488"/>
      <c r="N8488"/>
      <c r="O8488"/>
      <c r="S8488"/>
      <c r="T8488"/>
      <c r="U8488"/>
      <c r="V8488"/>
      <c r="Y8488"/>
      <c r="Z8488"/>
      <c r="AA8488"/>
      <c r="AB8488"/>
      <c r="AC8488"/>
      <c r="AD8488"/>
      <c r="AE8488"/>
      <c r="AF8488"/>
      <c r="AG8488"/>
      <c r="AH8488"/>
      <c r="AI8488"/>
      <c r="AJ8488"/>
      <c r="AK8488"/>
      <c r="AL8488"/>
    </row>
    <row r="8489" spans="3:38" ht="15" customHeight="1" x14ac:dyDescent="0.35">
      <c r="C8489"/>
      <c r="D8489"/>
      <c r="E8489"/>
      <c r="F8489"/>
      <c r="G8489"/>
      <c r="H8489"/>
      <c r="I8489"/>
      <c r="J8489"/>
      <c r="K8489"/>
      <c r="L8489"/>
      <c r="M8489"/>
      <c r="N8489"/>
      <c r="O8489"/>
      <c r="S8489"/>
      <c r="T8489"/>
      <c r="U8489"/>
      <c r="V8489"/>
      <c r="Y8489"/>
      <c r="Z8489"/>
      <c r="AA8489"/>
      <c r="AB8489"/>
      <c r="AC8489"/>
      <c r="AD8489"/>
      <c r="AE8489"/>
      <c r="AF8489"/>
      <c r="AG8489"/>
      <c r="AH8489"/>
      <c r="AI8489"/>
      <c r="AJ8489"/>
      <c r="AK8489"/>
      <c r="AL8489"/>
    </row>
    <row r="8490" spans="3:38" ht="15" customHeight="1" x14ac:dyDescent="0.35">
      <c r="C8490"/>
      <c r="D8490"/>
      <c r="E8490"/>
      <c r="F8490"/>
      <c r="G8490"/>
      <c r="H8490"/>
      <c r="I8490"/>
      <c r="J8490"/>
      <c r="K8490"/>
      <c r="L8490"/>
      <c r="M8490"/>
      <c r="N8490"/>
      <c r="O8490"/>
      <c r="S8490"/>
      <c r="T8490"/>
      <c r="U8490"/>
      <c r="V8490"/>
      <c r="Y8490"/>
      <c r="Z8490"/>
      <c r="AA8490"/>
      <c r="AB8490"/>
      <c r="AC8490"/>
      <c r="AD8490"/>
      <c r="AE8490"/>
      <c r="AF8490"/>
      <c r="AG8490"/>
      <c r="AH8490"/>
      <c r="AI8490"/>
      <c r="AJ8490"/>
      <c r="AK8490"/>
      <c r="AL8490"/>
    </row>
    <row r="8491" spans="3:38" ht="15" customHeight="1" x14ac:dyDescent="0.35">
      <c r="C8491"/>
      <c r="D8491"/>
      <c r="E8491"/>
      <c r="F8491"/>
      <c r="G8491"/>
      <c r="H8491"/>
      <c r="I8491"/>
      <c r="J8491"/>
      <c r="K8491"/>
      <c r="L8491"/>
      <c r="M8491"/>
      <c r="N8491"/>
      <c r="O8491"/>
      <c r="S8491"/>
      <c r="T8491"/>
      <c r="U8491"/>
      <c r="V8491"/>
      <c r="Y8491"/>
      <c r="Z8491"/>
      <c r="AA8491"/>
      <c r="AB8491"/>
      <c r="AC8491"/>
      <c r="AD8491"/>
      <c r="AE8491"/>
      <c r="AF8491"/>
      <c r="AG8491"/>
      <c r="AH8491"/>
      <c r="AI8491"/>
      <c r="AJ8491"/>
      <c r="AK8491"/>
      <c r="AL8491"/>
    </row>
    <row r="8492" spans="3:38" ht="15" customHeight="1" x14ac:dyDescent="0.35">
      <c r="C8492"/>
      <c r="D8492"/>
      <c r="E8492"/>
      <c r="F8492"/>
      <c r="G8492"/>
      <c r="H8492"/>
      <c r="I8492"/>
      <c r="J8492"/>
      <c r="K8492"/>
      <c r="L8492"/>
      <c r="M8492"/>
      <c r="N8492"/>
      <c r="O8492"/>
      <c r="S8492"/>
      <c r="T8492"/>
      <c r="U8492"/>
      <c r="V8492"/>
      <c r="Y8492"/>
      <c r="Z8492"/>
      <c r="AA8492"/>
      <c r="AB8492"/>
      <c r="AC8492"/>
      <c r="AD8492"/>
      <c r="AE8492"/>
      <c r="AF8492"/>
      <c r="AG8492"/>
      <c r="AH8492"/>
      <c r="AI8492"/>
      <c r="AJ8492"/>
      <c r="AK8492"/>
      <c r="AL8492"/>
    </row>
    <row r="8493" spans="3:38" ht="15" customHeight="1" x14ac:dyDescent="0.35">
      <c r="C8493"/>
      <c r="D8493"/>
      <c r="E8493"/>
      <c r="F8493"/>
      <c r="G8493"/>
      <c r="H8493"/>
      <c r="I8493"/>
      <c r="J8493"/>
      <c r="K8493"/>
      <c r="L8493"/>
      <c r="M8493"/>
      <c r="N8493"/>
      <c r="O8493"/>
      <c r="S8493"/>
      <c r="T8493"/>
      <c r="U8493"/>
      <c r="V8493"/>
      <c r="Y8493"/>
      <c r="Z8493"/>
      <c r="AA8493"/>
      <c r="AB8493"/>
      <c r="AC8493"/>
      <c r="AD8493"/>
      <c r="AE8493"/>
      <c r="AF8493"/>
      <c r="AG8493"/>
      <c r="AH8493"/>
      <c r="AI8493"/>
      <c r="AJ8493"/>
      <c r="AK8493"/>
      <c r="AL8493"/>
    </row>
    <row r="8494" spans="3:38" ht="15" customHeight="1" x14ac:dyDescent="0.35">
      <c r="C8494"/>
      <c r="D8494"/>
      <c r="E8494"/>
      <c r="F8494"/>
      <c r="G8494"/>
      <c r="H8494"/>
      <c r="I8494"/>
      <c r="J8494"/>
      <c r="K8494"/>
      <c r="L8494"/>
      <c r="M8494"/>
      <c r="N8494"/>
      <c r="O8494"/>
      <c r="S8494"/>
      <c r="T8494"/>
      <c r="U8494"/>
      <c r="V8494"/>
      <c r="Y8494"/>
      <c r="Z8494"/>
      <c r="AA8494"/>
      <c r="AB8494"/>
      <c r="AC8494"/>
      <c r="AD8494"/>
      <c r="AE8494"/>
      <c r="AF8494"/>
      <c r="AG8494"/>
      <c r="AH8494"/>
      <c r="AI8494"/>
      <c r="AJ8494"/>
      <c r="AK8494"/>
      <c r="AL8494"/>
    </row>
    <row r="8495" spans="3:38" ht="15" customHeight="1" x14ac:dyDescent="0.35">
      <c r="C8495"/>
      <c r="D8495"/>
      <c r="E8495"/>
      <c r="F8495"/>
      <c r="G8495"/>
      <c r="H8495"/>
      <c r="I8495"/>
      <c r="J8495"/>
      <c r="K8495"/>
      <c r="L8495"/>
      <c r="M8495"/>
      <c r="N8495"/>
      <c r="O8495"/>
      <c r="S8495"/>
      <c r="T8495"/>
      <c r="U8495"/>
      <c r="V8495"/>
      <c r="Y8495"/>
      <c r="Z8495"/>
      <c r="AA8495"/>
      <c r="AB8495"/>
      <c r="AC8495"/>
      <c r="AD8495"/>
      <c r="AE8495"/>
      <c r="AF8495"/>
      <c r="AG8495"/>
      <c r="AH8495"/>
      <c r="AI8495"/>
      <c r="AJ8495"/>
      <c r="AK8495"/>
      <c r="AL8495"/>
    </row>
    <row r="8496" spans="3:38" ht="15" customHeight="1" x14ac:dyDescent="0.35">
      <c r="C8496"/>
      <c r="D8496"/>
      <c r="E8496"/>
      <c r="F8496"/>
      <c r="G8496"/>
      <c r="H8496"/>
      <c r="I8496"/>
      <c r="J8496"/>
      <c r="K8496"/>
      <c r="L8496"/>
      <c r="M8496"/>
      <c r="N8496"/>
      <c r="O8496"/>
      <c r="S8496"/>
      <c r="T8496"/>
      <c r="U8496"/>
      <c r="V8496"/>
      <c r="Y8496"/>
      <c r="Z8496"/>
      <c r="AA8496"/>
      <c r="AB8496"/>
      <c r="AC8496"/>
      <c r="AD8496"/>
      <c r="AE8496"/>
      <c r="AF8496"/>
      <c r="AG8496"/>
      <c r="AH8496"/>
      <c r="AI8496"/>
      <c r="AJ8496"/>
      <c r="AK8496"/>
      <c r="AL8496"/>
    </row>
    <row r="8497" spans="3:38" ht="15" customHeight="1" x14ac:dyDescent="0.35">
      <c r="C8497"/>
      <c r="D8497"/>
      <c r="E8497"/>
      <c r="F8497"/>
      <c r="G8497"/>
      <c r="H8497"/>
      <c r="I8497"/>
      <c r="J8497"/>
      <c r="K8497"/>
      <c r="L8497"/>
      <c r="M8497"/>
      <c r="N8497"/>
      <c r="O8497"/>
      <c r="S8497"/>
      <c r="T8497"/>
      <c r="U8497"/>
      <c r="V8497"/>
      <c r="Y8497"/>
      <c r="Z8497"/>
      <c r="AA8497"/>
      <c r="AB8497"/>
      <c r="AC8497"/>
      <c r="AD8497"/>
      <c r="AE8497"/>
      <c r="AF8497"/>
      <c r="AG8497"/>
      <c r="AH8497"/>
      <c r="AI8497"/>
      <c r="AJ8497"/>
      <c r="AK8497"/>
      <c r="AL8497"/>
    </row>
    <row r="8498" spans="3:38" ht="15" customHeight="1" x14ac:dyDescent="0.35">
      <c r="C8498"/>
      <c r="D8498"/>
      <c r="E8498"/>
      <c r="F8498"/>
      <c r="G8498"/>
      <c r="H8498"/>
      <c r="I8498"/>
      <c r="J8498"/>
      <c r="K8498"/>
      <c r="L8498"/>
      <c r="M8498"/>
      <c r="N8498"/>
      <c r="O8498"/>
      <c r="S8498"/>
      <c r="T8498"/>
      <c r="U8498"/>
      <c r="V8498"/>
      <c r="Y8498"/>
      <c r="Z8498"/>
      <c r="AA8498"/>
      <c r="AB8498"/>
      <c r="AC8498"/>
      <c r="AD8498"/>
      <c r="AE8498"/>
      <c r="AF8498"/>
      <c r="AG8498"/>
      <c r="AH8498"/>
      <c r="AI8498"/>
      <c r="AJ8498"/>
      <c r="AK8498"/>
      <c r="AL8498"/>
    </row>
    <row r="8499" spans="3:38" ht="15" customHeight="1" x14ac:dyDescent="0.35">
      <c r="C8499"/>
      <c r="D8499"/>
      <c r="E8499"/>
      <c r="F8499"/>
      <c r="G8499"/>
      <c r="H8499"/>
      <c r="I8499"/>
      <c r="J8499"/>
      <c r="K8499"/>
      <c r="L8499"/>
      <c r="M8499"/>
      <c r="N8499"/>
      <c r="O8499"/>
      <c r="S8499"/>
      <c r="T8499"/>
      <c r="U8499"/>
      <c r="V8499"/>
      <c r="Y8499"/>
      <c r="Z8499"/>
      <c r="AA8499"/>
      <c r="AB8499"/>
      <c r="AC8499"/>
      <c r="AD8499"/>
      <c r="AE8499"/>
      <c r="AF8499"/>
      <c r="AG8499"/>
      <c r="AH8499"/>
      <c r="AI8499"/>
      <c r="AJ8499"/>
      <c r="AK8499"/>
      <c r="AL8499"/>
    </row>
    <row r="8500" spans="3:38" ht="15" customHeight="1" x14ac:dyDescent="0.35">
      <c r="C8500"/>
      <c r="D8500"/>
      <c r="E8500"/>
      <c r="F8500"/>
      <c r="G8500"/>
      <c r="H8500"/>
      <c r="I8500"/>
      <c r="J8500"/>
      <c r="K8500"/>
      <c r="L8500"/>
      <c r="M8500"/>
      <c r="N8500"/>
      <c r="O8500"/>
      <c r="S8500"/>
      <c r="T8500"/>
      <c r="U8500"/>
      <c r="V8500"/>
      <c r="Y8500"/>
      <c r="Z8500"/>
      <c r="AA8500"/>
      <c r="AB8500"/>
      <c r="AC8500"/>
      <c r="AD8500"/>
      <c r="AE8500"/>
      <c r="AF8500"/>
      <c r="AG8500"/>
      <c r="AH8500"/>
      <c r="AI8500"/>
      <c r="AJ8500"/>
      <c r="AK8500"/>
      <c r="AL8500"/>
    </row>
    <row r="8501" spans="3:38" ht="15" customHeight="1" x14ac:dyDescent="0.35">
      <c r="C8501"/>
      <c r="D8501"/>
      <c r="E8501"/>
      <c r="F8501"/>
      <c r="G8501"/>
      <c r="H8501"/>
      <c r="I8501"/>
      <c r="J8501"/>
      <c r="K8501"/>
      <c r="L8501"/>
      <c r="M8501"/>
      <c r="N8501"/>
      <c r="O8501"/>
      <c r="S8501"/>
      <c r="T8501"/>
      <c r="U8501"/>
      <c r="V8501"/>
      <c r="Y8501"/>
      <c r="Z8501"/>
      <c r="AA8501"/>
      <c r="AB8501"/>
      <c r="AC8501"/>
      <c r="AD8501"/>
      <c r="AE8501"/>
      <c r="AF8501"/>
      <c r="AG8501"/>
      <c r="AH8501"/>
      <c r="AI8501"/>
      <c r="AJ8501"/>
      <c r="AK8501"/>
      <c r="AL8501"/>
    </row>
    <row r="8502" spans="3:38" ht="15" customHeight="1" x14ac:dyDescent="0.35">
      <c r="C8502"/>
      <c r="D8502"/>
      <c r="E8502"/>
      <c r="F8502"/>
      <c r="G8502"/>
      <c r="H8502"/>
      <c r="I8502"/>
      <c r="J8502"/>
      <c r="K8502"/>
      <c r="L8502"/>
      <c r="M8502"/>
      <c r="N8502"/>
      <c r="O8502"/>
      <c r="S8502"/>
      <c r="T8502"/>
      <c r="U8502"/>
      <c r="V8502"/>
      <c r="Y8502"/>
      <c r="Z8502"/>
      <c r="AA8502"/>
      <c r="AB8502"/>
      <c r="AC8502"/>
      <c r="AD8502"/>
      <c r="AE8502"/>
      <c r="AF8502"/>
      <c r="AG8502"/>
      <c r="AH8502"/>
      <c r="AI8502"/>
      <c r="AJ8502"/>
      <c r="AK8502"/>
      <c r="AL8502"/>
    </row>
    <row r="8503" spans="3:38" ht="15" customHeight="1" x14ac:dyDescent="0.35">
      <c r="C8503"/>
      <c r="D8503"/>
      <c r="E8503"/>
      <c r="F8503"/>
      <c r="G8503"/>
      <c r="H8503"/>
      <c r="I8503"/>
      <c r="J8503"/>
      <c r="K8503"/>
      <c r="L8503"/>
      <c r="M8503"/>
      <c r="N8503"/>
      <c r="O8503"/>
      <c r="S8503"/>
      <c r="T8503"/>
      <c r="U8503"/>
      <c r="V8503"/>
      <c r="Y8503"/>
      <c r="Z8503"/>
      <c r="AA8503"/>
      <c r="AB8503"/>
      <c r="AC8503"/>
      <c r="AD8503"/>
      <c r="AE8503"/>
      <c r="AF8503"/>
      <c r="AG8503"/>
      <c r="AH8503"/>
      <c r="AI8503"/>
      <c r="AJ8503"/>
      <c r="AK8503"/>
      <c r="AL8503"/>
    </row>
    <row r="8504" spans="3:38" ht="15" customHeight="1" x14ac:dyDescent="0.35">
      <c r="C8504"/>
      <c r="D8504"/>
      <c r="E8504"/>
      <c r="F8504"/>
      <c r="G8504"/>
      <c r="H8504"/>
      <c r="I8504"/>
      <c r="J8504"/>
      <c r="K8504"/>
      <c r="L8504"/>
      <c r="M8504"/>
      <c r="N8504"/>
      <c r="O8504"/>
      <c r="S8504"/>
      <c r="T8504"/>
      <c r="U8504"/>
      <c r="V8504"/>
      <c r="Y8504"/>
      <c r="Z8504"/>
      <c r="AA8504"/>
      <c r="AB8504"/>
      <c r="AC8504"/>
      <c r="AD8504"/>
      <c r="AE8504"/>
      <c r="AF8504"/>
      <c r="AG8504"/>
      <c r="AH8504"/>
      <c r="AI8504"/>
      <c r="AJ8504"/>
      <c r="AK8504"/>
      <c r="AL8504"/>
    </row>
    <row r="8505" spans="3:38" ht="15" customHeight="1" x14ac:dyDescent="0.35">
      <c r="C8505"/>
      <c r="D8505"/>
      <c r="E8505"/>
      <c r="F8505"/>
      <c r="G8505"/>
      <c r="H8505"/>
      <c r="I8505"/>
      <c r="J8505"/>
      <c r="K8505"/>
      <c r="L8505"/>
      <c r="M8505"/>
      <c r="N8505"/>
      <c r="O8505"/>
      <c r="S8505"/>
      <c r="T8505"/>
      <c r="U8505"/>
      <c r="V8505"/>
      <c r="Y8505"/>
      <c r="Z8505"/>
      <c r="AA8505"/>
      <c r="AB8505"/>
      <c r="AC8505"/>
      <c r="AD8505"/>
      <c r="AE8505"/>
      <c r="AF8505"/>
      <c r="AG8505"/>
      <c r="AH8505"/>
      <c r="AI8505"/>
      <c r="AJ8505"/>
      <c r="AK8505"/>
      <c r="AL8505"/>
    </row>
    <row r="8506" spans="3:38" ht="15" customHeight="1" x14ac:dyDescent="0.35">
      <c r="C8506"/>
      <c r="D8506"/>
      <c r="E8506"/>
      <c r="F8506"/>
      <c r="G8506"/>
      <c r="H8506"/>
      <c r="I8506"/>
      <c r="J8506"/>
      <c r="K8506"/>
      <c r="L8506"/>
      <c r="M8506"/>
      <c r="N8506"/>
      <c r="O8506"/>
      <c r="S8506"/>
      <c r="T8506"/>
      <c r="U8506"/>
      <c r="V8506"/>
      <c r="Y8506"/>
      <c r="Z8506"/>
      <c r="AA8506"/>
      <c r="AB8506"/>
      <c r="AC8506"/>
      <c r="AD8506"/>
      <c r="AE8506"/>
      <c r="AF8506"/>
      <c r="AG8506"/>
      <c r="AH8506"/>
      <c r="AI8506"/>
      <c r="AJ8506"/>
      <c r="AK8506"/>
      <c r="AL8506"/>
    </row>
    <row r="8507" spans="3:38" ht="15" customHeight="1" x14ac:dyDescent="0.35">
      <c r="C8507"/>
      <c r="D8507"/>
      <c r="E8507"/>
      <c r="F8507"/>
      <c r="G8507"/>
      <c r="H8507"/>
      <c r="I8507"/>
      <c r="J8507"/>
      <c r="K8507"/>
      <c r="L8507"/>
      <c r="M8507"/>
      <c r="N8507"/>
      <c r="O8507"/>
      <c r="S8507"/>
      <c r="T8507"/>
      <c r="U8507"/>
      <c r="V8507"/>
      <c r="Y8507"/>
      <c r="Z8507"/>
      <c r="AA8507"/>
      <c r="AB8507"/>
      <c r="AC8507"/>
      <c r="AD8507"/>
      <c r="AE8507"/>
      <c r="AF8507"/>
      <c r="AG8507"/>
      <c r="AH8507"/>
      <c r="AI8507"/>
      <c r="AJ8507"/>
      <c r="AK8507"/>
      <c r="AL8507"/>
    </row>
    <row r="8508" spans="3:38" ht="15" customHeight="1" x14ac:dyDescent="0.35">
      <c r="C8508"/>
      <c r="D8508"/>
      <c r="E8508"/>
      <c r="F8508"/>
      <c r="G8508"/>
      <c r="H8508"/>
      <c r="I8508"/>
      <c r="J8508"/>
      <c r="K8508"/>
      <c r="L8508"/>
      <c r="M8508"/>
      <c r="N8508"/>
      <c r="O8508"/>
      <c r="S8508"/>
      <c r="T8508"/>
      <c r="U8508"/>
      <c r="V8508"/>
      <c r="Y8508"/>
      <c r="Z8508"/>
      <c r="AA8508"/>
      <c r="AB8508"/>
      <c r="AC8508"/>
      <c r="AD8508"/>
      <c r="AE8508"/>
      <c r="AF8508"/>
      <c r="AG8508"/>
      <c r="AH8508"/>
      <c r="AI8508"/>
      <c r="AJ8508"/>
      <c r="AK8508"/>
      <c r="AL8508"/>
    </row>
    <row r="8509" spans="3:38" ht="15" customHeight="1" x14ac:dyDescent="0.35">
      <c r="C8509"/>
      <c r="D8509"/>
      <c r="E8509"/>
      <c r="F8509"/>
      <c r="G8509"/>
      <c r="H8509"/>
      <c r="I8509"/>
      <c r="J8509"/>
      <c r="K8509"/>
      <c r="L8509"/>
      <c r="M8509"/>
      <c r="N8509"/>
      <c r="O8509"/>
      <c r="S8509"/>
      <c r="T8509"/>
      <c r="U8509"/>
      <c r="V8509"/>
      <c r="Y8509"/>
      <c r="Z8509"/>
      <c r="AA8509"/>
      <c r="AB8509"/>
      <c r="AC8509"/>
      <c r="AD8509"/>
      <c r="AE8509"/>
      <c r="AF8509"/>
      <c r="AG8509"/>
      <c r="AH8509"/>
      <c r="AI8509"/>
      <c r="AJ8509"/>
      <c r="AK8509"/>
      <c r="AL8509"/>
    </row>
    <row r="8510" spans="3:38" ht="15" customHeight="1" x14ac:dyDescent="0.35">
      <c r="C8510"/>
      <c r="D8510"/>
      <c r="E8510"/>
      <c r="F8510"/>
      <c r="G8510"/>
      <c r="H8510"/>
      <c r="I8510"/>
      <c r="J8510"/>
      <c r="K8510"/>
      <c r="L8510"/>
      <c r="M8510"/>
      <c r="N8510"/>
      <c r="O8510"/>
      <c r="S8510"/>
      <c r="T8510"/>
      <c r="U8510"/>
      <c r="V8510"/>
      <c r="Y8510"/>
      <c r="Z8510"/>
      <c r="AA8510"/>
      <c r="AB8510"/>
      <c r="AC8510"/>
      <c r="AD8510"/>
      <c r="AE8510"/>
      <c r="AF8510"/>
      <c r="AG8510"/>
      <c r="AH8510"/>
      <c r="AI8510"/>
      <c r="AJ8510"/>
      <c r="AK8510"/>
      <c r="AL8510"/>
    </row>
    <row r="8511" spans="3:38" ht="15" customHeight="1" x14ac:dyDescent="0.35">
      <c r="C8511"/>
      <c r="D8511"/>
      <c r="E8511"/>
      <c r="F8511"/>
      <c r="G8511"/>
      <c r="H8511"/>
      <c r="I8511"/>
      <c r="J8511"/>
      <c r="K8511"/>
      <c r="L8511"/>
      <c r="M8511"/>
      <c r="N8511"/>
      <c r="O8511"/>
      <c r="S8511"/>
      <c r="T8511"/>
      <c r="U8511"/>
      <c r="V8511"/>
      <c r="Y8511"/>
      <c r="Z8511"/>
      <c r="AA8511"/>
      <c r="AB8511"/>
      <c r="AC8511"/>
      <c r="AD8511"/>
      <c r="AE8511"/>
      <c r="AF8511"/>
      <c r="AG8511"/>
      <c r="AH8511"/>
      <c r="AI8511"/>
      <c r="AJ8511"/>
      <c r="AK8511"/>
      <c r="AL8511"/>
    </row>
    <row r="8512" spans="3:38" ht="15" customHeight="1" x14ac:dyDescent="0.35">
      <c r="C8512"/>
      <c r="D8512"/>
      <c r="E8512"/>
      <c r="F8512"/>
      <c r="G8512"/>
      <c r="H8512"/>
      <c r="I8512"/>
      <c r="J8512"/>
      <c r="K8512"/>
      <c r="L8512"/>
      <c r="M8512"/>
      <c r="N8512"/>
      <c r="O8512"/>
      <c r="S8512"/>
      <c r="T8512"/>
      <c r="U8512"/>
      <c r="V8512"/>
      <c r="Y8512"/>
      <c r="Z8512"/>
      <c r="AA8512"/>
      <c r="AB8512"/>
      <c r="AC8512"/>
      <c r="AD8512"/>
      <c r="AE8512"/>
      <c r="AF8512"/>
      <c r="AG8512"/>
      <c r="AH8512"/>
      <c r="AI8512"/>
      <c r="AJ8512"/>
      <c r="AK8512"/>
      <c r="AL8512"/>
    </row>
    <row r="8513" spans="3:38" ht="15" customHeight="1" x14ac:dyDescent="0.35">
      <c r="C8513"/>
      <c r="D8513"/>
      <c r="E8513"/>
      <c r="F8513"/>
      <c r="G8513"/>
      <c r="H8513"/>
      <c r="I8513"/>
      <c r="J8513"/>
      <c r="K8513"/>
      <c r="L8513"/>
      <c r="M8513"/>
      <c r="N8513"/>
      <c r="O8513"/>
      <c r="S8513"/>
      <c r="T8513"/>
      <c r="U8513"/>
      <c r="V8513"/>
      <c r="Y8513"/>
      <c r="Z8513"/>
      <c r="AA8513"/>
      <c r="AB8513"/>
      <c r="AC8513"/>
      <c r="AD8513"/>
      <c r="AE8513"/>
      <c r="AF8513"/>
      <c r="AG8513"/>
      <c r="AH8513"/>
      <c r="AI8513"/>
      <c r="AJ8513"/>
      <c r="AK8513"/>
      <c r="AL8513"/>
    </row>
    <row r="8514" spans="3:38" ht="15" customHeight="1" x14ac:dyDescent="0.35">
      <c r="C8514"/>
      <c r="D8514"/>
      <c r="E8514"/>
      <c r="F8514"/>
      <c r="G8514"/>
      <c r="H8514"/>
      <c r="I8514"/>
      <c r="J8514"/>
      <c r="K8514"/>
      <c r="L8514"/>
      <c r="M8514"/>
      <c r="N8514"/>
      <c r="O8514"/>
      <c r="S8514"/>
      <c r="T8514"/>
      <c r="U8514"/>
      <c r="V8514"/>
      <c r="Y8514"/>
      <c r="Z8514"/>
      <c r="AA8514"/>
      <c r="AB8514"/>
      <c r="AC8514"/>
      <c r="AD8514"/>
      <c r="AE8514"/>
      <c r="AF8514"/>
      <c r="AG8514"/>
      <c r="AH8514"/>
      <c r="AI8514"/>
      <c r="AJ8514"/>
      <c r="AK8514"/>
      <c r="AL8514"/>
    </row>
    <row r="8515" spans="3:38" ht="15" customHeight="1" x14ac:dyDescent="0.35">
      <c r="C8515"/>
      <c r="D8515"/>
      <c r="E8515"/>
      <c r="F8515"/>
      <c r="G8515"/>
      <c r="H8515"/>
      <c r="I8515"/>
      <c r="J8515"/>
      <c r="K8515"/>
      <c r="L8515"/>
      <c r="M8515"/>
      <c r="N8515"/>
      <c r="O8515"/>
      <c r="S8515"/>
      <c r="T8515"/>
      <c r="U8515"/>
      <c r="V8515"/>
      <c r="Y8515"/>
      <c r="Z8515"/>
      <c r="AA8515"/>
      <c r="AB8515"/>
      <c r="AC8515"/>
      <c r="AD8515"/>
      <c r="AE8515"/>
      <c r="AF8515"/>
      <c r="AG8515"/>
      <c r="AH8515"/>
      <c r="AI8515"/>
      <c r="AJ8515"/>
      <c r="AK8515"/>
      <c r="AL8515"/>
    </row>
    <row r="8516" spans="3:38" ht="15" customHeight="1" x14ac:dyDescent="0.35">
      <c r="C8516"/>
      <c r="D8516"/>
      <c r="E8516"/>
      <c r="F8516"/>
      <c r="G8516"/>
      <c r="H8516"/>
      <c r="I8516"/>
      <c r="J8516"/>
      <c r="K8516"/>
      <c r="L8516"/>
      <c r="M8516"/>
      <c r="N8516"/>
      <c r="O8516"/>
      <c r="S8516"/>
      <c r="T8516"/>
      <c r="U8516"/>
      <c r="V8516"/>
      <c r="Y8516"/>
      <c r="Z8516"/>
      <c r="AA8516"/>
      <c r="AB8516"/>
      <c r="AC8516"/>
      <c r="AD8516"/>
      <c r="AE8516"/>
      <c r="AF8516"/>
      <c r="AG8516"/>
      <c r="AH8516"/>
      <c r="AI8516"/>
      <c r="AJ8516"/>
      <c r="AK8516"/>
      <c r="AL8516"/>
    </row>
    <row r="8517" spans="3:38" ht="15" customHeight="1" x14ac:dyDescent="0.35">
      <c r="C8517"/>
      <c r="D8517"/>
      <c r="E8517"/>
      <c r="F8517"/>
      <c r="G8517"/>
      <c r="H8517"/>
      <c r="I8517"/>
      <c r="J8517"/>
      <c r="K8517"/>
      <c r="L8517"/>
      <c r="M8517"/>
      <c r="N8517"/>
      <c r="O8517"/>
      <c r="S8517"/>
      <c r="T8517"/>
      <c r="U8517"/>
      <c r="V8517"/>
      <c r="Y8517"/>
      <c r="Z8517"/>
      <c r="AA8517"/>
      <c r="AB8517"/>
      <c r="AC8517"/>
      <c r="AD8517"/>
      <c r="AE8517"/>
      <c r="AF8517"/>
      <c r="AG8517"/>
      <c r="AH8517"/>
      <c r="AI8517"/>
      <c r="AJ8517"/>
      <c r="AK8517"/>
      <c r="AL8517"/>
    </row>
    <row r="8518" spans="3:38" ht="15" customHeight="1" x14ac:dyDescent="0.35">
      <c r="C8518"/>
      <c r="D8518"/>
      <c r="E8518"/>
      <c r="F8518"/>
      <c r="G8518"/>
      <c r="H8518"/>
      <c r="I8518"/>
      <c r="J8518"/>
      <c r="K8518"/>
      <c r="L8518"/>
      <c r="M8518"/>
      <c r="N8518"/>
      <c r="O8518"/>
      <c r="S8518"/>
      <c r="T8518"/>
      <c r="U8518"/>
      <c r="V8518"/>
      <c r="Y8518"/>
      <c r="Z8518"/>
      <c r="AA8518"/>
      <c r="AB8518"/>
      <c r="AC8518"/>
      <c r="AD8518"/>
      <c r="AE8518"/>
      <c r="AF8518"/>
      <c r="AG8518"/>
      <c r="AH8518"/>
      <c r="AI8518"/>
      <c r="AJ8518"/>
      <c r="AK8518"/>
      <c r="AL8518"/>
    </row>
    <row r="8519" spans="3:38" ht="15" customHeight="1" x14ac:dyDescent="0.35">
      <c r="C8519"/>
      <c r="D8519"/>
      <c r="E8519"/>
      <c r="F8519"/>
      <c r="G8519"/>
      <c r="H8519"/>
      <c r="I8519"/>
      <c r="J8519"/>
      <c r="K8519"/>
      <c r="L8519"/>
      <c r="M8519"/>
      <c r="N8519"/>
      <c r="O8519"/>
      <c r="S8519"/>
      <c r="T8519"/>
      <c r="U8519"/>
      <c r="V8519"/>
      <c r="Y8519"/>
      <c r="Z8519"/>
      <c r="AA8519"/>
      <c r="AB8519"/>
      <c r="AC8519"/>
      <c r="AD8519"/>
      <c r="AE8519"/>
      <c r="AF8519"/>
      <c r="AG8519"/>
      <c r="AH8519"/>
      <c r="AI8519"/>
      <c r="AJ8519"/>
      <c r="AK8519"/>
      <c r="AL8519"/>
    </row>
    <row r="8520" spans="3:38" ht="15" customHeight="1" x14ac:dyDescent="0.35">
      <c r="C8520"/>
      <c r="D8520"/>
      <c r="E8520"/>
      <c r="F8520"/>
      <c r="G8520"/>
      <c r="H8520"/>
      <c r="I8520"/>
      <c r="J8520"/>
      <c r="K8520"/>
      <c r="L8520"/>
      <c r="M8520"/>
      <c r="N8520"/>
      <c r="O8520"/>
      <c r="S8520"/>
      <c r="T8520"/>
      <c r="U8520"/>
      <c r="V8520"/>
      <c r="Y8520"/>
      <c r="Z8520"/>
      <c r="AA8520"/>
      <c r="AB8520"/>
      <c r="AC8520"/>
      <c r="AD8520"/>
      <c r="AE8520"/>
      <c r="AF8520"/>
      <c r="AG8520"/>
      <c r="AH8520"/>
      <c r="AI8520"/>
      <c r="AJ8520"/>
      <c r="AK8520"/>
      <c r="AL8520"/>
    </row>
    <row r="8521" spans="3:38" ht="15" customHeight="1" x14ac:dyDescent="0.35">
      <c r="C8521"/>
      <c r="D8521"/>
      <c r="E8521"/>
      <c r="F8521"/>
      <c r="G8521"/>
      <c r="H8521"/>
      <c r="I8521"/>
      <c r="J8521"/>
      <c r="K8521"/>
      <c r="L8521"/>
      <c r="M8521"/>
      <c r="N8521"/>
      <c r="O8521"/>
      <c r="S8521"/>
      <c r="T8521"/>
      <c r="U8521"/>
      <c r="V8521"/>
      <c r="Y8521"/>
      <c r="Z8521"/>
      <c r="AA8521"/>
      <c r="AB8521"/>
      <c r="AC8521"/>
      <c r="AD8521"/>
      <c r="AE8521"/>
      <c r="AF8521"/>
      <c r="AG8521"/>
      <c r="AH8521"/>
      <c r="AI8521"/>
      <c r="AJ8521"/>
      <c r="AK8521"/>
      <c r="AL8521"/>
    </row>
    <row r="8522" spans="3:38" ht="15" customHeight="1" x14ac:dyDescent="0.35">
      <c r="C8522"/>
      <c r="D8522"/>
      <c r="E8522"/>
      <c r="F8522"/>
      <c r="G8522"/>
      <c r="H8522"/>
      <c r="I8522"/>
      <c r="J8522"/>
      <c r="K8522"/>
      <c r="L8522"/>
      <c r="M8522"/>
      <c r="N8522"/>
      <c r="O8522"/>
      <c r="S8522"/>
      <c r="T8522"/>
      <c r="U8522"/>
      <c r="V8522"/>
      <c r="Y8522"/>
      <c r="Z8522"/>
      <c r="AA8522"/>
      <c r="AB8522"/>
      <c r="AC8522"/>
      <c r="AD8522"/>
      <c r="AE8522"/>
      <c r="AF8522"/>
      <c r="AG8522"/>
      <c r="AH8522"/>
      <c r="AI8522"/>
      <c r="AJ8522"/>
      <c r="AK8522"/>
      <c r="AL8522"/>
    </row>
    <row r="8523" spans="3:38" ht="15" customHeight="1" x14ac:dyDescent="0.35">
      <c r="C8523"/>
      <c r="D8523"/>
      <c r="E8523"/>
      <c r="F8523"/>
      <c r="G8523"/>
      <c r="H8523"/>
      <c r="I8523"/>
      <c r="J8523"/>
      <c r="K8523"/>
      <c r="L8523"/>
      <c r="M8523"/>
      <c r="N8523"/>
      <c r="O8523"/>
      <c r="S8523"/>
      <c r="T8523"/>
      <c r="U8523"/>
      <c r="V8523"/>
      <c r="Y8523"/>
      <c r="Z8523"/>
      <c r="AA8523"/>
      <c r="AB8523"/>
      <c r="AC8523"/>
      <c r="AD8523"/>
      <c r="AE8523"/>
      <c r="AF8523"/>
      <c r="AG8523"/>
      <c r="AH8523"/>
      <c r="AI8523"/>
      <c r="AJ8523"/>
      <c r="AK8523"/>
      <c r="AL8523"/>
    </row>
    <row r="8524" spans="3:38" ht="15" customHeight="1" x14ac:dyDescent="0.35">
      <c r="C8524"/>
      <c r="D8524"/>
      <c r="E8524"/>
      <c r="F8524"/>
      <c r="G8524"/>
      <c r="H8524"/>
      <c r="I8524"/>
      <c r="J8524"/>
      <c r="K8524"/>
      <c r="L8524"/>
      <c r="M8524"/>
      <c r="N8524"/>
      <c r="O8524"/>
      <c r="S8524"/>
      <c r="T8524"/>
      <c r="U8524"/>
      <c r="V8524"/>
      <c r="Y8524"/>
      <c r="Z8524"/>
      <c r="AA8524"/>
      <c r="AB8524"/>
      <c r="AC8524"/>
      <c r="AD8524"/>
      <c r="AE8524"/>
      <c r="AF8524"/>
      <c r="AG8524"/>
      <c r="AH8524"/>
      <c r="AI8524"/>
      <c r="AJ8524"/>
      <c r="AK8524"/>
      <c r="AL8524"/>
    </row>
    <row r="8525" spans="3:38" ht="15" customHeight="1" x14ac:dyDescent="0.35">
      <c r="C8525"/>
      <c r="D8525"/>
      <c r="E8525"/>
      <c r="F8525"/>
      <c r="G8525"/>
      <c r="H8525"/>
      <c r="I8525"/>
      <c r="J8525"/>
      <c r="K8525"/>
      <c r="L8525"/>
      <c r="M8525"/>
      <c r="N8525"/>
      <c r="O8525"/>
      <c r="S8525"/>
      <c r="T8525"/>
      <c r="U8525"/>
      <c r="V8525"/>
      <c r="Y8525"/>
      <c r="Z8525"/>
      <c r="AA8525"/>
      <c r="AB8525"/>
      <c r="AC8525"/>
      <c r="AD8525"/>
      <c r="AE8525"/>
      <c r="AF8525"/>
      <c r="AG8525"/>
      <c r="AH8525"/>
      <c r="AI8525"/>
      <c r="AJ8525"/>
      <c r="AK8525"/>
      <c r="AL8525"/>
    </row>
    <row r="8526" spans="3:38" ht="15" customHeight="1" x14ac:dyDescent="0.35">
      <c r="C8526"/>
      <c r="D8526"/>
      <c r="E8526"/>
      <c r="F8526"/>
      <c r="G8526"/>
      <c r="H8526"/>
      <c r="I8526"/>
      <c r="J8526"/>
      <c r="K8526"/>
      <c r="L8526"/>
      <c r="M8526"/>
      <c r="N8526"/>
      <c r="O8526"/>
      <c r="S8526"/>
      <c r="T8526"/>
      <c r="U8526"/>
      <c r="V8526"/>
      <c r="Y8526"/>
      <c r="Z8526"/>
      <c r="AA8526"/>
      <c r="AB8526"/>
      <c r="AC8526"/>
      <c r="AD8526"/>
      <c r="AE8526"/>
      <c r="AF8526"/>
      <c r="AG8526"/>
      <c r="AH8526"/>
      <c r="AI8526"/>
      <c r="AJ8526"/>
      <c r="AK8526"/>
      <c r="AL8526"/>
    </row>
    <row r="8527" spans="3:38" ht="15" customHeight="1" x14ac:dyDescent="0.35">
      <c r="C8527"/>
      <c r="D8527"/>
      <c r="E8527"/>
      <c r="F8527"/>
      <c r="G8527"/>
      <c r="H8527"/>
      <c r="I8527"/>
      <c r="J8527"/>
      <c r="K8527"/>
      <c r="L8527"/>
      <c r="M8527"/>
      <c r="N8527"/>
      <c r="O8527"/>
      <c r="S8527"/>
      <c r="T8527"/>
      <c r="U8527"/>
      <c r="V8527"/>
      <c r="Y8527"/>
      <c r="Z8527"/>
      <c r="AA8527"/>
      <c r="AB8527"/>
      <c r="AC8527"/>
      <c r="AD8527"/>
      <c r="AE8527"/>
      <c r="AF8527"/>
      <c r="AG8527"/>
      <c r="AH8527"/>
      <c r="AI8527"/>
      <c r="AJ8527"/>
      <c r="AK8527"/>
      <c r="AL8527"/>
    </row>
    <row r="8528" spans="3:38" ht="15" customHeight="1" x14ac:dyDescent="0.35">
      <c r="C8528"/>
      <c r="D8528"/>
      <c r="E8528"/>
      <c r="F8528"/>
      <c r="G8528"/>
      <c r="H8528"/>
      <c r="I8528"/>
      <c r="J8528"/>
      <c r="K8528"/>
      <c r="L8528"/>
      <c r="M8528"/>
      <c r="N8528"/>
      <c r="O8528"/>
      <c r="S8528"/>
      <c r="T8528"/>
      <c r="U8528"/>
      <c r="V8528"/>
      <c r="Y8528"/>
      <c r="Z8528"/>
      <c r="AA8528"/>
      <c r="AB8528"/>
      <c r="AC8528"/>
      <c r="AD8528"/>
      <c r="AE8528"/>
      <c r="AF8528"/>
      <c r="AG8528"/>
      <c r="AH8528"/>
      <c r="AI8528"/>
      <c r="AJ8528"/>
      <c r="AK8528"/>
      <c r="AL8528"/>
    </row>
    <row r="8529" spans="3:38" ht="15" customHeight="1" x14ac:dyDescent="0.35">
      <c r="C8529"/>
      <c r="D8529"/>
      <c r="E8529"/>
      <c r="F8529"/>
      <c r="G8529"/>
      <c r="H8529"/>
      <c r="I8529"/>
      <c r="J8529"/>
      <c r="K8529"/>
      <c r="L8529"/>
      <c r="M8529"/>
      <c r="N8529"/>
      <c r="O8529"/>
      <c r="S8529"/>
      <c r="T8529"/>
      <c r="U8529"/>
      <c r="V8529"/>
      <c r="Y8529"/>
      <c r="Z8529"/>
      <c r="AA8529"/>
      <c r="AB8529"/>
      <c r="AC8529"/>
      <c r="AD8529"/>
      <c r="AE8529"/>
      <c r="AF8529"/>
      <c r="AG8529"/>
      <c r="AH8529"/>
      <c r="AI8529"/>
      <c r="AJ8529"/>
      <c r="AK8529"/>
      <c r="AL8529"/>
    </row>
    <row r="8530" spans="3:38" ht="15" customHeight="1" x14ac:dyDescent="0.35">
      <c r="C8530"/>
      <c r="D8530"/>
      <c r="E8530"/>
      <c r="F8530"/>
      <c r="G8530"/>
      <c r="H8530"/>
      <c r="I8530"/>
      <c r="J8530"/>
      <c r="K8530"/>
      <c r="L8530"/>
      <c r="M8530"/>
      <c r="N8530"/>
      <c r="O8530"/>
      <c r="S8530"/>
      <c r="T8530"/>
      <c r="U8530"/>
      <c r="V8530"/>
      <c r="Y8530"/>
      <c r="Z8530"/>
      <c r="AA8530"/>
      <c r="AB8530"/>
      <c r="AC8530"/>
      <c r="AD8530"/>
      <c r="AE8530"/>
      <c r="AF8530"/>
      <c r="AG8530"/>
      <c r="AH8530"/>
      <c r="AI8530"/>
      <c r="AJ8530"/>
      <c r="AK8530"/>
      <c r="AL8530"/>
    </row>
    <row r="8531" spans="3:38" ht="15" customHeight="1" x14ac:dyDescent="0.35">
      <c r="C8531"/>
      <c r="D8531"/>
      <c r="E8531"/>
      <c r="F8531"/>
      <c r="G8531"/>
      <c r="H8531"/>
      <c r="I8531"/>
      <c r="J8531"/>
      <c r="K8531"/>
      <c r="L8531"/>
      <c r="M8531"/>
      <c r="N8531"/>
      <c r="O8531"/>
      <c r="S8531"/>
      <c r="T8531"/>
      <c r="U8531"/>
      <c r="V8531"/>
      <c r="Y8531"/>
      <c r="Z8531"/>
      <c r="AA8531"/>
      <c r="AB8531"/>
      <c r="AC8531"/>
      <c r="AD8531"/>
      <c r="AE8531"/>
      <c r="AF8531"/>
      <c r="AG8531"/>
      <c r="AH8531"/>
      <c r="AI8531"/>
      <c r="AJ8531"/>
      <c r="AK8531"/>
      <c r="AL8531"/>
    </row>
    <row r="8532" spans="3:38" ht="15" customHeight="1" x14ac:dyDescent="0.35">
      <c r="C8532"/>
      <c r="D8532"/>
      <c r="E8532"/>
      <c r="F8532"/>
      <c r="G8532"/>
      <c r="H8532"/>
      <c r="I8532"/>
      <c r="J8532"/>
      <c r="K8532"/>
      <c r="L8532"/>
      <c r="M8532"/>
      <c r="N8532"/>
      <c r="O8532"/>
      <c r="S8532"/>
      <c r="T8532"/>
      <c r="U8532"/>
      <c r="V8532"/>
      <c r="Y8532"/>
      <c r="Z8532"/>
      <c r="AA8532"/>
      <c r="AB8532"/>
      <c r="AC8532"/>
      <c r="AD8532"/>
      <c r="AE8532"/>
      <c r="AF8532"/>
      <c r="AG8532"/>
      <c r="AH8532"/>
      <c r="AI8532"/>
      <c r="AJ8532"/>
      <c r="AK8532"/>
      <c r="AL8532"/>
    </row>
    <row r="8533" spans="3:38" ht="15" customHeight="1" x14ac:dyDescent="0.35">
      <c r="C8533"/>
      <c r="D8533"/>
      <c r="E8533"/>
      <c r="F8533"/>
      <c r="G8533"/>
      <c r="H8533"/>
      <c r="I8533"/>
      <c r="J8533"/>
      <c r="K8533"/>
      <c r="L8533"/>
      <c r="M8533"/>
      <c r="N8533"/>
      <c r="O8533"/>
      <c r="S8533"/>
      <c r="T8533"/>
      <c r="U8533"/>
      <c r="V8533"/>
      <c r="Y8533"/>
      <c r="Z8533"/>
      <c r="AA8533"/>
      <c r="AB8533"/>
      <c r="AC8533"/>
      <c r="AD8533"/>
      <c r="AE8533"/>
      <c r="AF8533"/>
      <c r="AG8533"/>
      <c r="AH8533"/>
      <c r="AI8533"/>
      <c r="AJ8533"/>
      <c r="AK8533"/>
      <c r="AL8533"/>
    </row>
    <row r="8534" spans="3:38" ht="15" customHeight="1" x14ac:dyDescent="0.35">
      <c r="C8534"/>
      <c r="D8534"/>
      <c r="E8534"/>
      <c r="F8534"/>
      <c r="G8534"/>
      <c r="H8534"/>
      <c r="I8534"/>
      <c r="J8534"/>
      <c r="K8534"/>
      <c r="L8534"/>
      <c r="M8534"/>
      <c r="N8534"/>
      <c r="O8534"/>
      <c r="S8534"/>
      <c r="T8534"/>
      <c r="U8534"/>
      <c r="V8534"/>
      <c r="Y8534"/>
      <c r="Z8534"/>
      <c r="AA8534"/>
      <c r="AB8534"/>
      <c r="AC8534"/>
      <c r="AD8534"/>
      <c r="AE8534"/>
      <c r="AF8534"/>
      <c r="AG8534"/>
      <c r="AH8534"/>
      <c r="AI8534"/>
      <c r="AJ8534"/>
      <c r="AK8534"/>
      <c r="AL8534"/>
    </row>
    <row r="8535" spans="3:38" ht="15" customHeight="1" x14ac:dyDescent="0.35">
      <c r="C8535"/>
      <c r="D8535"/>
      <c r="E8535"/>
      <c r="F8535"/>
      <c r="G8535"/>
      <c r="H8535"/>
      <c r="I8535"/>
      <c r="J8535"/>
      <c r="K8535"/>
      <c r="L8535"/>
      <c r="M8535"/>
      <c r="N8535"/>
      <c r="O8535"/>
      <c r="S8535"/>
      <c r="T8535"/>
      <c r="U8535"/>
      <c r="V8535"/>
      <c r="Y8535"/>
      <c r="Z8535"/>
      <c r="AA8535"/>
      <c r="AB8535"/>
      <c r="AC8535"/>
      <c r="AD8535"/>
      <c r="AE8535"/>
      <c r="AF8535"/>
      <c r="AG8535"/>
      <c r="AH8535"/>
      <c r="AI8535"/>
      <c r="AJ8535"/>
      <c r="AK8535"/>
      <c r="AL8535"/>
    </row>
    <row r="8536" spans="3:38" ht="15" customHeight="1" x14ac:dyDescent="0.35">
      <c r="C8536"/>
      <c r="D8536"/>
      <c r="E8536"/>
      <c r="F8536"/>
      <c r="G8536"/>
      <c r="H8536"/>
      <c r="I8536"/>
      <c r="J8536"/>
      <c r="K8536"/>
      <c r="L8536"/>
      <c r="M8536"/>
      <c r="N8536"/>
      <c r="O8536"/>
      <c r="S8536"/>
      <c r="T8536"/>
      <c r="U8536"/>
      <c r="V8536"/>
      <c r="Y8536"/>
      <c r="Z8536"/>
      <c r="AA8536"/>
      <c r="AB8536"/>
      <c r="AC8536"/>
      <c r="AD8536"/>
      <c r="AE8536"/>
      <c r="AF8536"/>
      <c r="AG8536"/>
      <c r="AH8536"/>
      <c r="AI8536"/>
      <c r="AJ8536"/>
      <c r="AK8536"/>
      <c r="AL8536"/>
    </row>
    <row r="8537" spans="3:38" ht="15" customHeight="1" x14ac:dyDescent="0.35">
      <c r="C8537"/>
      <c r="D8537"/>
      <c r="E8537"/>
      <c r="F8537"/>
      <c r="G8537"/>
      <c r="H8537"/>
      <c r="I8537"/>
      <c r="J8537"/>
      <c r="K8537"/>
      <c r="L8537"/>
      <c r="M8537"/>
      <c r="N8537"/>
      <c r="O8537"/>
      <c r="S8537"/>
      <c r="T8537"/>
      <c r="U8537"/>
      <c r="V8537"/>
      <c r="Y8537"/>
      <c r="Z8537"/>
      <c r="AA8537"/>
      <c r="AB8537"/>
      <c r="AC8537"/>
      <c r="AD8537"/>
      <c r="AE8537"/>
      <c r="AF8537"/>
      <c r="AG8537"/>
      <c r="AH8537"/>
      <c r="AI8537"/>
      <c r="AJ8537"/>
      <c r="AK8537"/>
      <c r="AL8537"/>
    </row>
    <row r="8538" spans="3:38" ht="15" customHeight="1" x14ac:dyDescent="0.35">
      <c r="C8538"/>
      <c r="D8538"/>
      <c r="E8538"/>
      <c r="F8538"/>
      <c r="G8538"/>
      <c r="H8538"/>
      <c r="I8538"/>
      <c r="J8538"/>
      <c r="K8538"/>
      <c r="L8538"/>
      <c r="M8538"/>
      <c r="N8538"/>
      <c r="O8538"/>
      <c r="S8538"/>
      <c r="T8538"/>
      <c r="U8538"/>
      <c r="V8538"/>
      <c r="Y8538"/>
      <c r="Z8538"/>
      <c r="AA8538"/>
      <c r="AB8538"/>
      <c r="AC8538"/>
      <c r="AD8538"/>
      <c r="AE8538"/>
      <c r="AF8538"/>
      <c r="AG8538"/>
      <c r="AH8538"/>
      <c r="AI8538"/>
      <c r="AJ8538"/>
      <c r="AK8538"/>
      <c r="AL8538"/>
    </row>
    <row r="8539" spans="3:38" ht="15" customHeight="1" x14ac:dyDescent="0.35">
      <c r="C8539"/>
      <c r="D8539"/>
      <c r="E8539"/>
      <c r="F8539"/>
      <c r="G8539"/>
      <c r="H8539"/>
      <c r="I8539"/>
      <c r="J8539"/>
      <c r="K8539"/>
      <c r="L8539"/>
      <c r="M8539"/>
      <c r="N8539"/>
      <c r="O8539"/>
      <c r="S8539"/>
      <c r="T8539"/>
      <c r="U8539"/>
      <c r="V8539"/>
      <c r="Y8539"/>
      <c r="Z8539"/>
      <c r="AA8539"/>
      <c r="AB8539"/>
      <c r="AC8539"/>
      <c r="AD8539"/>
      <c r="AE8539"/>
      <c r="AF8539"/>
      <c r="AG8539"/>
      <c r="AH8539"/>
      <c r="AI8539"/>
      <c r="AJ8539"/>
      <c r="AK8539"/>
      <c r="AL8539"/>
    </row>
    <row r="8540" spans="3:38" ht="15" customHeight="1" x14ac:dyDescent="0.35">
      <c r="C8540"/>
      <c r="D8540"/>
      <c r="E8540"/>
      <c r="F8540"/>
      <c r="G8540"/>
      <c r="H8540"/>
      <c r="I8540"/>
      <c r="J8540"/>
      <c r="K8540"/>
      <c r="L8540"/>
      <c r="M8540"/>
      <c r="N8540"/>
      <c r="O8540"/>
      <c r="S8540"/>
      <c r="T8540"/>
      <c r="U8540"/>
      <c r="V8540"/>
      <c r="Y8540"/>
      <c r="Z8540"/>
      <c r="AA8540"/>
      <c r="AB8540"/>
      <c r="AC8540"/>
      <c r="AD8540"/>
      <c r="AE8540"/>
      <c r="AF8540"/>
      <c r="AG8540"/>
      <c r="AH8540"/>
      <c r="AI8540"/>
      <c r="AJ8540"/>
      <c r="AK8540"/>
      <c r="AL8540"/>
    </row>
    <row r="8541" spans="3:38" ht="15" customHeight="1" x14ac:dyDescent="0.35">
      <c r="C8541"/>
      <c r="D8541"/>
      <c r="E8541"/>
      <c r="F8541"/>
      <c r="G8541"/>
      <c r="H8541"/>
      <c r="I8541"/>
      <c r="J8541"/>
      <c r="K8541"/>
      <c r="L8541"/>
      <c r="M8541"/>
      <c r="N8541"/>
      <c r="O8541"/>
      <c r="S8541"/>
      <c r="T8541"/>
      <c r="U8541"/>
      <c r="V8541"/>
      <c r="Y8541"/>
      <c r="Z8541"/>
      <c r="AA8541"/>
      <c r="AB8541"/>
      <c r="AC8541"/>
      <c r="AD8541"/>
      <c r="AE8541"/>
      <c r="AF8541"/>
      <c r="AG8541"/>
      <c r="AH8541"/>
      <c r="AI8541"/>
      <c r="AJ8541"/>
      <c r="AK8541"/>
      <c r="AL8541"/>
    </row>
    <row r="8542" spans="3:38" ht="15" customHeight="1" x14ac:dyDescent="0.35">
      <c r="C8542"/>
      <c r="D8542"/>
      <c r="E8542"/>
      <c r="F8542"/>
      <c r="G8542"/>
      <c r="H8542"/>
      <c r="I8542"/>
      <c r="J8542"/>
      <c r="K8542"/>
      <c r="L8542"/>
      <c r="M8542"/>
      <c r="N8542"/>
      <c r="O8542"/>
      <c r="S8542"/>
      <c r="T8542"/>
      <c r="U8542"/>
      <c r="V8542"/>
      <c r="Y8542"/>
      <c r="Z8542"/>
      <c r="AA8542"/>
      <c r="AB8542"/>
      <c r="AC8542"/>
      <c r="AD8542"/>
      <c r="AE8542"/>
      <c r="AF8542"/>
      <c r="AG8542"/>
      <c r="AH8542"/>
      <c r="AI8542"/>
      <c r="AJ8542"/>
      <c r="AK8542"/>
      <c r="AL8542"/>
    </row>
    <row r="8543" spans="3:38" ht="15" customHeight="1" x14ac:dyDescent="0.35">
      <c r="C8543"/>
      <c r="D8543"/>
      <c r="E8543"/>
      <c r="F8543"/>
      <c r="G8543"/>
      <c r="H8543"/>
      <c r="I8543"/>
      <c r="J8543"/>
      <c r="K8543"/>
      <c r="L8543"/>
      <c r="M8543"/>
      <c r="N8543"/>
      <c r="O8543"/>
      <c r="S8543"/>
      <c r="T8543"/>
      <c r="U8543"/>
      <c r="V8543"/>
      <c r="Y8543"/>
      <c r="Z8543"/>
      <c r="AA8543"/>
      <c r="AB8543"/>
      <c r="AC8543"/>
      <c r="AD8543"/>
      <c r="AE8543"/>
      <c r="AF8543"/>
      <c r="AG8543"/>
      <c r="AH8543"/>
      <c r="AI8543"/>
      <c r="AJ8543"/>
      <c r="AK8543"/>
      <c r="AL8543"/>
    </row>
    <row r="8544" spans="3:38" ht="15" customHeight="1" x14ac:dyDescent="0.35">
      <c r="C8544"/>
      <c r="D8544"/>
      <c r="E8544"/>
      <c r="F8544"/>
      <c r="G8544"/>
      <c r="H8544"/>
      <c r="I8544"/>
      <c r="J8544"/>
      <c r="K8544"/>
      <c r="L8544"/>
      <c r="M8544"/>
      <c r="N8544"/>
      <c r="O8544"/>
      <c r="S8544"/>
      <c r="T8544"/>
      <c r="U8544"/>
      <c r="V8544"/>
      <c r="Y8544"/>
      <c r="Z8544"/>
      <c r="AA8544"/>
      <c r="AB8544"/>
      <c r="AC8544"/>
      <c r="AD8544"/>
      <c r="AE8544"/>
      <c r="AF8544"/>
      <c r="AG8544"/>
      <c r="AH8544"/>
      <c r="AI8544"/>
      <c r="AJ8544"/>
      <c r="AK8544"/>
      <c r="AL8544"/>
    </row>
    <row r="8545" spans="3:38" ht="15" customHeight="1" x14ac:dyDescent="0.35">
      <c r="C8545"/>
      <c r="D8545"/>
      <c r="E8545"/>
      <c r="F8545"/>
      <c r="G8545"/>
      <c r="H8545"/>
      <c r="I8545"/>
      <c r="J8545"/>
      <c r="K8545"/>
      <c r="L8545"/>
      <c r="M8545"/>
      <c r="N8545"/>
      <c r="O8545"/>
      <c r="S8545"/>
      <c r="T8545"/>
      <c r="U8545"/>
      <c r="V8545"/>
      <c r="Y8545"/>
      <c r="Z8545"/>
      <c r="AA8545"/>
      <c r="AB8545"/>
      <c r="AC8545"/>
      <c r="AD8545"/>
      <c r="AE8545"/>
      <c r="AF8545"/>
      <c r="AG8545"/>
      <c r="AH8545"/>
      <c r="AI8545"/>
      <c r="AJ8545"/>
      <c r="AK8545"/>
      <c r="AL8545"/>
    </row>
    <row r="8546" spans="3:38" ht="15" customHeight="1" x14ac:dyDescent="0.35">
      <c r="C8546"/>
      <c r="D8546"/>
      <c r="E8546"/>
      <c r="F8546"/>
      <c r="G8546"/>
      <c r="H8546"/>
      <c r="I8546"/>
      <c r="J8546"/>
      <c r="K8546"/>
      <c r="L8546"/>
      <c r="M8546"/>
      <c r="N8546"/>
      <c r="O8546"/>
      <c r="S8546"/>
      <c r="T8546"/>
      <c r="U8546"/>
      <c r="V8546"/>
      <c r="Y8546"/>
      <c r="Z8546"/>
      <c r="AA8546"/>
      <c r="AB8546"/>
      <c r="AC8546"/>
      <c r="AD8546"/>
      <c r="AE8546"/>
      <c r="AF8546"/>
      <c r="AG8546"/>
      <c r="AH8546"/>
      <c r="AI8546"/>
      <c r="AJ8546"/>
      <c r="AK8546"/>
      <c r="AL8546"/>
    </row>
    <row r="8547" spans="3:38" ht="15" customHeight="1" x14ac:dyDescent="0.35">
      <c r="C8547"/>
      <c r="D8547"/>
      <c r="E8547"/>
      <c r="F8547"/>
      <c r="G8547"/>
      <c r="H8547"/>
      <c r="I8547"/>
      <c r="J8547"/>
      <c r="K8547"/>
      <c r="L8547"/>
      <c r="M8547"/>
      <c r="N8547"/>
      <c r="O8547"/>
      <c r="S8547"/>
      <c r="T8547"/>
      <c r="U8547"/>
      <c r="V8547"/>
      <c r="Y8547"/>
      <c r="Z8547"/>
      <c r="AA8547"/>
      <c r="AB8547"/>
      <c r="AC8547"/>
      <c r="AD8547"/>
      <c r="AE8547"/>
      <c r="AF8547"/>
      <c r="AG8547"/>
      <c r="AH8547"/>
      <c r="AI8547"/>
      <c r="AJ8547"/>
      <c r="AK8547"/>
      <c r="AL8547"/>
    </row>
    <row r="8548" spans="3:38" ht="15" customHeight="1" x14ac:dyDescent="0.35">
      <c r="C8548"/>
      <c r="D8548"/>
      <c r="E8548"/>
      <c r="F8548"/>
      <c r="G8548"/>
      <c r="H8548"/>
      <c r="I8548"/>
      <c r="J8548"/>
      <c r="K8548"/>
      <c r="L8548"/>
      <c r="M8548"/>
      <c r="N8548"/>
      <c r="O8548"/>
      <c r="S8548"/>
      <c r="T8548"/>
      <c r="U8548"/>
      <c r="V8548"/>
      <c r="Y8548"/>
      <c r="Z8548"/>
      <c r="AA8548"/>
      <c r="AB8548"/>
      <c r="AC8548"/>
      <c r="AD8548"/>
      <c r="AE8548"/>
      <c r="AF8548"/>
      <c r="AG8548"/>
      <c r="AH8548"/>
      <c r="AI8548"/>
      <c r="AJ8548"/>
      <c r="AK8548"/>
      <c r="AL8548"/>
    </row>
    <row r="8549" spans="3:38" ht="15" customHeight="1" x14ac:dyDescent="0.35">
      <c r="C8549"/>
      <c r="D8549"/>
      <c r="E8549"/>
      <c r="F8549"/>
      <c r="G8549"/>
      <c r="H8549"/>
      <c r="I8549"/>
      <c r="J8549"/>
      <c r="K8549"/>
      <c r="L8549"/>
      <c r="M8549"/>
      <c r="N8549"/>
      <c r="O8549"/>
      <c r="S8549"/>
      <c r="T8549"/>
      <c r="U8549"/>
      <c r="V8549"/>
      <c r="Y8549"/>
      <c r="Z8549"/>
      <c r="AA8549"/>
      <c r="AB8549"/>
      <c r="AC8549"/>
      <c r="AD8549"/>
      <c r="AE8549"/>
      <c r="AF8549"/>
      <c r="AG8549"/>
      <c r="AH8549"/>
      <c r="AI8549"/>
      <c r="AJ8549"/>
      <c r="AK8549"/>
      <c r="AL8549"/>
    </row>
    <row r="8550" spans="3:38" ht="15" customHeight="1" x14ac:dyDescent="0.35">
      <c r="C8550"/>
      <c r="D8550"/>
      <c r="E8550"/>
      <c r="F8550"/>
      <c r="G8550"/>
      <c r="H8550"/>
      <c r="I8550"/>
      <c r="J8550"/>
      <c r="K8550"/>
      <c r="L8550"/>
      <c r="M8550"/>
      <c r="N8550"/>
      <c r="O8550"/>
      <c r="S8550"/>
      <c r="T8550"/>
      <c r="U8550"/>
      <c r="V8550"/>
      <c r="Y8550"/>
      <c r="Z8550"/>
      <c r="AA8550"/>
      <c r="AB8550"/>
      <c r="AC8550"/>
      <c r="AD8550"/>
      <c r="AE8550"/>
      <c r="AF8550"/>
      <c r="AG8550"/>
      <c r="AH8550"/>
      <c r="AI8550"/>
      <c r="AJ8550"/>
      <c r="AK8550"/>
      <c r="AL8550"/>
    </row>
    <row r="8551" spans="3:38" ht="15" customHeight="1" x14ac:dyDescent="0.35">
      <c r="C8551"/>
      <c r="D8551"/>
      <c r="E8551"/>
      <c r="F8551"/>
      <c r="G8551"/>
      <c r="H8551"/>
      <c r="I8551"/>
      <c r="J8551"/>
      <c r="K8551"/>
      <c r="L8551"/>
      <c r="M8551"/>
      <c r="N8551"/>
      <c r="O8551"/>
      <c r="S8551"/>
      <c r="T8551"/>
      <c r="U8551"/>
      <c r="V8551"/>
      <c r="Y8551"/>
      <c r="Z8551"/>
      <c r="AA8551"/>
      <c r="AB8551"/>
      <c r="AC8551"/>
      <c r="AD8551"/>
      <c r="AE8551"/>
      <c r="AF8551"/>
      <c r="AG8551"/>
      <c r="AH8551"/>
      <c r="AI8551"/>
      <c r="AJ8551"/>
      <c r="AK8551"/>
      <c r="AL8551"/>
    </row>
    <row r="8552" spans="3:38" ht="15" customHeight="1" x14ac:dyDescent="0.35">
      <c r="C8552"/>
      <c r="D8552"/>
      <c r="E8552"/>
      <c r="F8552"/>
      <c r="G8552"/>
      <c r="H8552"/>
      <c r="I8552"/>
      <c r="J8552"/>
      <c r="K8552"/>
      <c r="L8552"/>
      <c r="M8552"/>
      <c r="N8552"/>
      <c r="O8552"/>
      <c r="S8552"/>
      <c r="T8552"/>
      <c r="U8552"/>
      <c r="V8552"/>
      <c r="Y8552"/>
      <c r="Z8552"/>
      <c r="AA8552"/>
      <c r="AB8552"/>
      <c r="AC8552"/>
      <c r="AD8552"/>
      <c r="AE8552"/>
      <c r="AF8552"/>
      <c r="AG8552"/>
      <c r="AH8552"/>
      <c r="AI8552"/>
      <c r="AJ8552"/>
      <c r="AK8552"/>
      <c r="AL8552"/>
    </row>
    <row r="8553" spans="3:38" ht="15" customHeight="1" x14ac:dyDescent="0.35">
      <c r="C8553"/>
      <c r="D8553"/>
      <c r="E8553"/>
      <c r="F8553"/>
      <c r="G8553"/>
      <c r="H8553"/>
      <c r="I8553"/>
      <c r="J8553"/>
      <c r="K8553"/>
      <c r="L8553"/>
      <c r="M8553"/>
      <c r="N8553"/>
      <c r="O8553"/>
      <c r="S8553"/>
      <c r="T8553"/>
      <c r="U8553"/>
      <c r="V8553"/>
      <c r="Y8553"/>
      <c r="Z8553"/>
      <c r="AA8553"/>
      <c r="AB8553"/>
      <c r="AC8553"/>
      <c r="AD8553"/>
      <c r="AE8553"/>
      <c r="AF8553"/>
      <c r="AG8553"/>
      <c r="AH8553"/>
      <c r="AI8553"/>
      <c r="AJ8553"/>
      <c r="AK8553"/>
      <c r="AL8553"/>
    </row>
    <row r="8554" spans="3:38" ht="15" customHeight="1" x14ac:dyDescent="0.35">
      <c r="C8554"/>
      <c r="D8554"/>
      <c r="E8554"/>
      <c r="F8554"/>
      <c r="G8554"/>
      <c r="H8554"/>
      <c r="I8554"/>
      <c r="J8554"/>
      <c r="K8554"/>
      <c r="L8554"/>
      <c r="M8554"/>
      <c r="N8554"/>
      <c r="O8554"/>
      <c r="S8554"/>
      <c r="T8554"/>
      <c r="U8554"/>
      <c r="V8554"/>
      <c r="Y8554"/>
      <c r="Z8554"/>
      <c r="AA8554"/>
      <c r="AB8554"/>
      <c r="AC8554"/>
      <c r="AD8554"/>
      <c r="AE8554"/>
      <c r="AF8554"/>
      <c r="AG8554"/>
      <c r="AH8554"/>
      <c r="AI8554"/>
      <c r="AJ8554"/>
      <c r="AK8554"/>
      <c r="AL8554"/>
    </row>
    <row r="8555" spans="3:38" ht="15" customHeight="1" x14ac:dyDescent="0.35">
      <c r="C8555"/>
      <c r="D8555"/>
      <c r="E8555"/>
      <c r="F8555"/>
      <c r="G8555"/>
      <c r="H8555"/>
      <c r="I8555"/>
      <c r="J8555"/>
      <c r="K8555"/>
      <c r="L8555"/>
      <c r="M8555"/>
      <c r="N8555"/>
      <c r="O8555"/>
      <c r="S8555"/>
      <c r="T8555"/>
      <c r="U8555"/>
      <c r="V8555"/>
      <c r="Y8555"/>
      <c r="Z8555"/>
      <c r="AA8555"/>
      <c r="AB8555"/>
      <c r="AC8555"/>
      <c r="AD8555"/>
      <c r="AE8555"/>
      <c r="AF8555"/>
      <c r="AG8555"/>
      <c r="AH8555"/>
      <c r="AI8555"/>
      <c r="AJ8555"/>
      <c r="AK8555"/>
      <c r="AL8555"/>
    </row>
    <row r="8556" spans="3:38" ht="15" customHeight="1" x14ac:dyDescent="0.35">
      <c r="C8556"/>
      <c r="D8556"/>
      <c r="E8556"/>
      <c r="F8556"/>
      <c r="G8556"/>
      <c r="H8556"/>
      <c r="I8556"/>
      <c r="J8556"/>
      <c r="K8556"/>
      <c r="L8556"/>
      <c r="M8556"/>
      <c r="N8556"/>
      <c r="O8556"/>
      <c r="S8556"/>
      <c r="T8556"/>
      <c r="U8556"/>
      <c r="V8556"/>
      <c r="Y8556"/>
      <c r="Z8556"/>
      <c r="AA8556"/>
      <c r="AB8556"/>
      <c r="AC8556"/>
      <c r="AD8556"/>
      <c r="AE8556"/>
      <c r="AF8556"/>
      <c r="AG8556"/>
      <c r="AH8556"/>
      <c r="AI8556"/>
      <c r="AJ8556"/>
      <c r="AK8556"/>
      <c r="AL8556"/>
    </row>
    <row r="8557" spans="3:38" ht="15" customHeight="1" x14ac:dyDescent="0.35">
      <c r="C8557"/>
      <c r="D8557"/>
      <c r="E8557"/>
      <c r="F8557"/>
      <c r="G8557"/>
      <c r="H8557"/>
      <c r="I8557"/>
      <c r="J8557"/>
      <c r="K8557"/>
      <c r="L8557"/>
      <c r="M8557"/>
      <c r="N8557"/>
      <c r="O8557"/>
      <c r="S8557"/>
      <c r="T8557"/>
      <c r="U8557"/>
      <c r="V8557"/>
      <c r="Y8557"/>
      <c r="Z8557"/>
      <c r="AA8557"/>
      <c r="AB8557"/>
      <c r="AC8557"/>
      <c r="AD8557"/>
      <c r="AE8557"/>
      <c r="AF8557"/>
      <c r="AG8557"/>
      <c r="AH8557"/>
      <c r="AI8557"/>
      <c r="AJ8557"/>
      <c r="AK8557"/>
      <c r="AL8557"/>
    </row>
    <row r="8558" spans="3:38" ht="15" customHeight="1" x14ac:dyDescent="0.35">
      <c r="C8558"/>
      <c r="D8558"/>
      <c r="E8558"/>
      <c r="F8558"/>
      <c r="G8558"/>
      <c r="H8558"/>
      <c r="I8558"/>
      <c r="J8558"/>
      <c r="K8558"/>
      <c r="L8558"/>
      <c r="M8558"/>
      <c r="N8558"/>
      <c r="O8558"/>
      <c r="S8558"/>
      <c r="T8558"/>
      <c r="U8558"/>
      <c r="V8558"/>
      <c r="Y8558"/>
      <c r="Z8558"/>
      <c r="AA8558"/>
      <c r="AB8558"/>
      <c r="AC8558"/>
      <c r="AD8558"/>
      <c r="AE8558"/>
      <c r="AF8558"/>
      <c r="AG8558"/>
      <c r="AH8558"/>
      <c r="AI8558"/>
      <c r="AJ8558"/>
      <c r="AK8558"/>
      <c r="AL8558"/>
    </row>
    <row r="8559" spans="3:38" ht="15" customHeight="1" x14ac:dyDescent="0.35">
      <c r="C8559"/>
      <c r="D8559"/>
      <c r="E8559"/>
      <c r="F8559"/>
      <c r="G8559"/>
      <c r="H8559"/>
      <c r="I8559"/>
      <c r="J8559"/>
      <c r="K8559"/>
      <c r="L8559"/>
      <c r="M8559"/>
      <c r="N8559"/>
      <c r="O8559"/>
      <c r="S8559"/>
      <c r="T8559"/>
      <c r="U8559"/>
      <c r="V8559"/>
      <c r="Y8559"/>
      <c r="Z8559"/>
      <c r="AA8559"/>
      <c r="AB8559"/>
      <c r="AC8559"/>
      <c r="AD8559"/>
      <c r="AE8559"/>
      <c r="AF8559"/>
      <c r="AG8559"/>
      <c r="AH8559"/>
      <c r="AI8559"/>
      <c r="AJ8559"/>
      <c r="AK8559"/>
      <c r="AL8559"/>
    </row>
    <row r="8560" spans="3:38" ht="15" customHeight="1" x14ac:dyDescent="0.35">
      <c r="C8560"/>
      <c r="D8560"/>
      <c r="E8560"/>
      <c r="F8560"/>
      <c r="G8560"/>
      <c r="H8560"/>
      <c r="I8560"/>
      <c r="J8560"/>
      <c r="K8560"/>
      <c r="L8560"/>
      <c r="M8560"/>
      <c r="N8560"/>
      <c r="O8560"/>
      <c r="S8560"/>
      <c r="T8560"/>
      <c r="U8560"/>
      <c r="V8560"/>
      <c r="Y8560"/>
      <c r="Z8560"/>
      <c r="AA8560"/>
      <c r="AB8560"/>
      <c r="AC8560"/>
      <c r="AD8560"/>
      <c r="AE8560"/>
      <c r="AF8560"/>
      <c r="AG8560"/>
      <c r="AH8560"/>
      <c r="AI8560"/>
      <c r="AJ8560"/>
      <c r="AK8560"/>
      <c r="AL8560"/>
    </row>
    <row r="8561" spans="3:38" ht="15" customHeight="1" x14ac:dyDescent="0.35">
      <c r="C8561"/>
      <c r="D8561"/>
      <c r="E8561"/>
      <c r="F8561"/>
      <c r="G8561"/>
      <c r="H8561"/>
      <c r="I8561"/>
      <c r="J8561"/>
      <c r="K8561"/>
      <c r="L8561"/>
      <c r="M8561"/>
      <c r="N8561"/>
      <c r="O8561"/>
      <c r="S8561"/>
      <c r="T8561"/>
      <c r="U8561"/>
      <c r="V8561"/>
      <c r="Y8561"/>
      <c r="Z8561"/>
      <c r="AA8561"/>
      <c r="AB8561"/>
      <c r="AC8561"/>
      <c r="AD8561"/>
      <c r="AE8561"/>
      <c r="AF8561"/>
      <c r="AG8561"/>
      <c r="AH8561"/>
      <c r="AI8561"/>
      <c r="AJ8561"/>
      <c r="AK8561"/>
      <c r="AL8561"/>
    </row>
    <row r="8562" spans="3:38" ht="15" customHeight="1" x14ac:dyDescent="0.35">
      <c r="C8562"/>
      <c r="D8562"/>
      <c r="E8562"/>
      <c r="F8562"/>
      <c r="G8562"/>
      <c r="H8562"/>
      <c r="I8562"/>
      <c r="J8562"/>
      <c r="K8562"/>
      <c r="L8562"/>
      <c r="M8562"/>
      <c r="N8562"/>
      <c r="O8562"/>
      <c r="S8562"/>
      <c r="T8562"/>
      <c r="U8562"/>
      <c r="V8562"/>
      <c r="Y8562"/>
      <c r="Z8562"/>
      <c r="AA8562"/>
      <c r="AB8562"/>
      <c r="AC8562"/>
      <c r="AD8562"/>
      <c r="AE8562"/>
      <c r="AF8562"/>
      <c r="AG8562"/>
      <c r="AH8562"/>
      <c r="AI8562"/>
      <c r="AJ8562"/>
      <c r="AK8562"/>
      <c r="AL8562"/>
    </row>
    <row r="8563" spans="3:38" ht="15" customHeight="1" x14ac:dyDescent="0.35">
      <c r="C8563"/>
      <c r="D8563"/>
      <c r="E8563"/>
      <c r="F8563"/>
      <c r="G8563"/>
      <c r="H8563"/>
      <c r="I8563"/>
      <c r="J8563"/>
      <c r="K8563"/>
      <c r="L8563"/>
      <c r="M8563"/>
      <c r="N8563"/>
      <c r="O8563"/>
      <c r="S8563"/>
      <c r="T8563"/>
      <c r="U8563"/>
      <c r="V8563"/>
      <c r="Y8563"/>
      <c r="Z8563"/>
      <c r="AA8563"/>
      <c r="AB8563"/>
      <c r="AC8563"/>
      <c r="AD8563"/>
      <c r="AE8563"/>
      <c r="AF8563"/>
      <c r="AG8563"/>
      <c r="AH8563"/>
      <c r="AI8563"/>
      <c r="AJ8563"/>
      <c r="AK8563"/>
      <c r="AL8563"/>
    </row>
    <row r="8564" spans="3:38" ht="15" customHeight="1" x14ac:dyDescent="0.35">
      <c r="C8564"/>
      <c r="D8564"/>
      <c r="E8564"/>
      <c r="F8564"/>
      <c r="G8564"/>
      <c r="H8564"/>
      <c r="I8564"/>
      <c r="J8564"/>
      <c r="K8564"/>
      <c r="L8564"/>
      <c r="M8564"/>
      <c r="N8564"/>
      <c r="O8564"/>
      <c r="S8564"/>
      <c r="T8564"/>
      <c r="U8564"/>
      <c r="V8564"/>
      <c r="Y8564"/>
      <c r="Z8564"/>
      <c r="AA8564"/>
      <c r="AB8564"/>
      <c r="AC8564"/>
      <c r="AD8564"/>
      <c r="AE8564"/>
      <c r="AF8564"/>
      <c r="AG8564"/>
      <c r="AH8564"/>
      <c r="AI8564"/>
      <c r="AJ8564"/>
      <c r="AK8564"/>
      <c r="AL8564"/>
    </row>
    <row r="8565" spans="3:38" ht="15" customHeight="1" x14ac:dyDescent="0.35">
      <c r="C8565"/>
      <c r="D8565"/>
      <c r="E8565"/>
      <c r="F8565"/>
      <c r="G8565"/>
      <c r="H8565"/>
      <c r="I8565"/>
      <c r="J8565"/>
      <c r="K8565"/>
      <c r="L8565"/>
      <c r="M8565"/>
      <c r="N8565"/>
      <c r="O8565"/>
      <c r="S8565"/>
      <c r="T8565"/>
      <c r="U8565"/>
      <c r="V8565"/>
      <c r="Y8565"/>
      <c r="Z8565"/>
      <c r="AA8565"/>
      <c r="AB8565"/>
      <c r="AC8565"/>
      <c r="AD8565"/>
      <c r="AE8565"/>
      <c r="AF8565"/>
      <c r="AG8565"/>
      <c r="AH8565"/>
      <c r="AI8565"/>
      <c r="AJ8565"/>
      <c r="AK8565"/>
      <c r="AL8565"/>
    </row>
    <row r="8566" spans="3:38" ht="15" customHeight="1" x14ac:dyDescent="0.35">
      <c r="C8566"/>
      <c r="D8566"/>
      <c r="E8566"/>
      <c r="F8566"/>
      <c r="G8566"/>
      <c r="H8566"/>
      <c r="I8566"/>
      <c r="J8566"/>
      <c r="K8566"/>
      <c r="L8566"/>
      <c r="M8566"/>
      <c r="N8566"/>
      <c r="O8566"/>
      <c r="S8566"/>
      <c r="T8566"/>
      <c r="U8566"/>
      <c r="V8566"/>
      <c r="Y8566"/>
      <c r="Z8566"/>
      <c r="AA8566"/>
      <c r="AB8566"/>
      <c r="AC8566"/>
      <c r="AD8566"/>
      <c r="AE8566"/>
      <c r="AF8566"/>
      <c r="AG8566"/>
      <c r="AH8566"/>
      <c r="AI8566"/>
      <c r="AJ8566"/>
      <c r="AK8566"/>
      <c r="AL8566"/>
    </row>
    <row r="8567" spans="3:38" ht="15" customHeight="1" x14ac:dyDescent="0.35">
      <c r="C8567"/>
      <c r="D8567"/>
      <c r="E8567"/>
      <c r="F8567"/>
      <c r="G8567"/>
      <c r="H8567"/>
      <c r="I8567"/>
      <c r="J8567"/>
      <c r="K8567"/>
      <c r="L8567"/>
      <c r="M8567"/>
      <c r="N8567"/>
      <c r="O8567"/>
      <c r="S8567"/>
      <c r="T8567"/>
      <c r="U8567"/>
      <c r="V8567"/>
      <c r="Y8567"/>
      <c r="Z8567"/>
      <c r="AA8567"/>
      <c r="AB8567"/>
      <c r="AC8567"/>
      <c r="AD8567"/>
      <c r="AE8567"/>
      <c r="AF8567"/>
      <c r="AG8567"/>
      <c r="AH8567"/>
      <c r="AI8567"/>
      <c r="AJ8567"/>
      <c r="AK8567"/>
      <c r="AL8567"/>
    </row>
    <row r="8568" spans="3:38" ht="15" customHeight="1" x14ac:dyDescent="0.35">
      <c r="C8568"/>
      <c r="D8568"/>
      <c r="E8568"/>
      <c r="F8568"/>
      <c r="G8568"/>
      <c r="H8568"/>
      <c r="I8568"/>
      <c r="J8568"/>
      <c r="K8568"/>
      <c r="L8568"/>
      <c r="M8568"/>
      <c r="N8568"/>
      <c r="O8568"/>
      <c r="S8568"/>
      <c r="T8568"/>
      <c r="U8568"/>
      <c r="V8568"/>
      <c r="Y8568"/>
      <c r="Z8568"/>
      <c r="AA8568"/>
      <c r="AB8568"/>
      <c r="AC8568"/>
      <c r="AD8568"/>
      <c r="AE8568"/>
      <c r="AF8568"/>
      <c r="AG8568"/>
      <c r="AH8568"/>
      <c r="AI8568"/>
      <c r="AJ8568"/>
      <c r="AK8568"/>
      <c r="AL8568"/>
    </row>
    <row r="8569" spans="3:38" ht="15" customHeight="1" x14ac:dyDescent="0.35">
      <c r="C8569"/>
      <c r="D8569"/>
      <c r="E8569"/>
      <c r="F8569"/>
      <c r="G8569"/>
      <c r="H8569"/>
      <c r="I8569"/>
      <c r="J8569"/>
      <c r="K8569"/>
      <c r="L8569"/>
      <c r="M8569"/>
      <c r="N8569"/>
      <c r="O8569"/>
      <c r="S8569"/>
      <c r="T8569"/>
      <c r="U8569"/>
      <c r="V8569"/>
      <c r="Y8569"/>
      <c r="Z8569"/>
      <c r="AA8569"/>
      <c r="AB8569"/>
      <c r="AC8569"/>
      <c r="AD8569"/>
      <c r="AE8569"/>
      <c r="AF8569"/>
      <c r="AG8569"/>
      <c r="AH8569"/>
      <c r="AI8569"/>
      <c r="AJ8569"/>
      <c r="AK8569"/>
      <c r="AL8569"/>
    </row>
    <row r="8570" spans="3:38" ht="15" customHeight="1" x14ac:dyDescent="0.35">
      <c r="C8570"/>
      <c r="D8570"/>
      <c r="E8570"/>
      <c r="F8570"/>
      <c r="G8570"/>
      <c r="H8570"/>
      <c r="I8570"/>
      <c r="J8570"/>
      <c r="K8570"/>
      <c r="L8570"/>
      <c r="M8570"/>
      <c r="N8570"/>
      <c r="O8570"/>
      <c r="S8570"/>
      <c r="T8570"/>
      <c r="U8570"/>
      <c r="V8570"/>
      <c r="Y8570"/>
      <c r="Z8570"/>
      <c r="AA8570"/>
      <c r="AB8570"/>
      <c r="AC8570"/>
      <c r="AD8570"/>
      <c r="AE8570"/>
      <c r="AF8570"/>
      <c r="AG8570"/>
      <c r="AH8570"/>
      <c r="AI8570"/>
      <c r="AJ8570"/>
      <c r="AK8570"/>
      <c r="AL8570"/>
    </row>
    <row r="8571" spans="3:38" ht="15" customHeight="1" x14ac:dyDescent="0.35">
      <c r="C8571"/>
      <c r="D8571"/>
      <c r="E8571"/>
      <c r="F8571"/>
      <c r="G8571"/>
      <c r="H8571"/>
      <c r="I8571"/>
      <c r="J8571"/>
      <c r="K8571"/>
      <c r="L8571"/>
      <c r="M8571"/>
      <c r="N8571"/>
      <c r="O8571"/>
      <c r="S8571"/>
      <c r="T8571"/>
      <c r="U8571"/>
      <c r="V8571"/>
      <c r="Y8571"/>
      <c r="Z8571"/>
      <c r="AA8571"/>
      <c r="AB8571"/>
      <c r="AC8571"/>
      <c r="AD8571"/>
      <c r="AE8571"/>
      <c r="AF8571"/>
      <c r="AG8571"/>
      <c r="AH8571"/>
      <c r="AI8571"/>
      <c r="AJ8571"/>
      <c r="AK8571"/>
      <c r="AL8571"/>
    </row>
    <row r="8572" spans="3:38" ht="15" customHeight="1" x14ac:dyDescent="0.35">
      <c r="C8572"/>
      <c r="D8572"/>
      <c r="E8572"/>
      <c r="F8572"/>
      <c r="G8572"/>
      <c r="H8572"/>
      <c r="I8572"/>
      <c r="J8572"/>
      <c r="K8572"/>
      <c r="L8572"/>
      <c r="M8572"/>
      <c r="N8572"/>
      <c r="O8572"/>
      <c r="S8572"/>
      <c r="T8572"/>
      <c r="U8572"/>
      <c r="V8572"/>
      <c r="Y8572"/>
      <c r="Z8572"/>
      <c r="AA8572"/>
      <c r="AB8572"/>
      <c r="AC8572"/>
      <c r="AD8572"/>
      <c r="AE8572"/>
      <c r="AF8572"/>
      <c r="AG8572"/>
      <c r="AH8572"/>
      <c r="AI8572"/>
      <c r="AJ8572"/>
      <c r="AK8572"/>
      <c r="AL8572"/>
    </row>
    <row r="8573" spans="3:38" ht="15" customHeight="1" x14ac:dyDescent="0.35">
      <c r="C8573"/>
      <c r="D8573"/>
      <c r="E8573"/>
      <c r="F8573"/>
      <c r="G8573"/>
      <c r="H8573"/>
      <c r="I8573"/>
      <c r="J8573"/>
      <c r="K8573"/>
      <c r="L8573"/>
      <c r="M8573"/>
      <c r="N8573"/>
      <c r="O8573"/>
      <c r="S8573"/>
      <c r="T8573"/>
      <c r="U8573"/>
      <c r="V8573"/>
      <c r="Y8573"/>
      <c r="Z8573"/>
      <c r="AA8573"/>
      <c r="AB8573"/>
      <c r="AC8573"/>
      <c r="AD8573"/>
      <c r="AE8573"/>
      <c r="AF8573"/>
      <c r="AG8573"/>
      <c r="AH8573"/>
      <c r="AI8573"/>
      <c r="AJ8573"/>
      <c r="AK8573"/>
      <c r="AL8573"/>
    </row>
    <row r="8574" spans="3:38" ht="15" customHeight="1" x14ac:dyDescent="0.35">
      <c r="C8574"/>
      <c r="D8574"/>
      <c r="E8574"/>
      <c r="F8574"/>
      <c r="G8574"/>
      <c r="H8574"/>
      <c r="I8574"/>
      <c r="J8574"/>
      <c r="K8574"/>
      <c r="L8574"/>
      <c r="M8574"/>
      <c r="N8574"/>
      <c r="O8574"/>
      <c r="S8574"/>
      <c r="T8574"/>
      <c r="U8574"/>
      <c r="V8574"/>
      <c r="Y8574"/>
      <c r="Z8574"/>
      <c r="AA8574"/>
      <c r="AB8574"/>
      <c r="AC8574"/>
      <c r="AD8574"/>
      <c r="AE8574"/>
      <c r="AF8574"/>
      <c r="AG8574"/>
      <c r="AH8574"/>
      <c r="AI8574"/>
      <c r="AJ8574"/>
      <c r="AK8574"/>
      <c r="AL8574"/>
    </row>
    <row r="8575" spans="3:38" ht="15" customHeight="1" x14ac:dyDescent="0.35">
      <c r="C8575"/>
      <c r="D8575"/>
      <c r="E8575"/>
      <c r="F8575"/>
      <c r="G8575"/>
      <c r="H8575"/>
      <c r="I8575"/>
      <c r="J8575"/>
      <c r="K8575"/>
      <c r="L8575"/>
      <c r="M8575"/>
      <c r="N8575"/>
      <c r="O8575"/>
      <c r="S8575"/>
      <c r="T8575"/>
      <c r="U8575"/>
      <c r="V8575"/>
      <c r="Y8575"/>
      <c r="Z8575"/>
      <c r="AA8575"/>
      <c r="AB8575"/>
      <c r="AC8575"/>
      <c r="AD8575"/>
      <c r="AE8575"/>
      <c r="AF8575"/>
      <c r="AG8575"/>
      <c r="AH8575"/>
      <c r="AI8575"/>
      <c r="AJ8575"/>
      <c r="AK8575"/>
      <c r="AL8575"/>
    </row>
    <row r="8576" spans="3:38" ht="15" customHeight="1" x14ac:dyDescent="0.35">
      <c r="C8576"/>
      <c r="D8576"/>
      <c r="E8576"/>
      <c r="F8576"/>
      <c r="G8576"/>
      <c r="H8576"/>
      <c r="I8576"/>
      <c r="J8576"/>
      <c r="K8576"/>
      <c r="L8576"/>
      <c r="M8576"/>
      <c r="N8576"/>
      <c r="O8576"/>
      <c r="S8576"/>
      <c r="T8576"/>
      <c r="U8576"/>
      <c r="V8576"/>
      <c r="Y8576"/>
      <c r="Z8576"/>
      <c r="AA8576"/>
      <c r="AB8576"/>
      <c r="AC8576"/>
      <c r="AD8576"/>
      <c r="AE8576"/>
      <c r="AF8576"/>
      <c r="AG8576"/>
      <c r="AH8576"/>
      <c r="AI8576"/>
      <c r="AJ8576"/>
      <c r="AK8576"/>
      <c r="AL8576"/>
    </row>
    <row r="8577" spans="3:38" ht="15" customHeight="1" x14ac:dyDescent="0.35">
      <c r="C8577"/>
      <c r="D8577"/>
      <c r="E8577"/>
      <c r="F8577"/>
      <c r="G8577"/>
      <c r="H8577"/>
      <c r="I8577"/>
      <c r="J8577"/>
      <c r="K8577"/>
      <c r="L8577"/>
      <c r="M8577"/>
      <c r="N8577"/>
      <c r="O8577"/>
      <c r="S8577"/>
      <c r="T8577"/>
      <c r="U8577"/>
      <c r="V8577"/>
      <c r="Y8577"/>
      <c r="Z8577"/>
      <c r="AA8577"/>
      <c r="AB8577"/>
      <c r="AC8577"/>
      <c r="AD8577"/>
      <c r="AE8577"/>
      <c r="AF8577"/>
      <c r="AG8577"/>
      <c r="AH8577"/>
      <c r="AI8577"/>
      <c r="AJ8577"/>
      <c r="AK8577"/>
      <c r="AL8577"/>
    </row>
    <row r="8578" spans="3:38" ht="15" customHeight="1" x14ac:dyDescent="0.35">
      <c r="C8578"/>
      <c r="D8578"/>
      <c r="E8578"/>
      <c r="F8578"/>
      <c r="G8578"/>
      <c r="H8578"/>
      <c r="I8578"/>
      <c r="J8578"/>
      <c r="K8578"/>
      <c r="L8578"/>
      <c r="M8578"/>
      <c r="N8578"/>
      <c r="O8578"/>
      <c r="S8578"/>
      <c r="T8578"/>
      <c r="U8578"/>
      <c r="V8578"/>
      <c r="Y8578"/>
      <c r="Z8578"/>
      <c r="AA8578"/>
      <c r="AB8578"/>
      <c r="AC8578"/>
      <c r="AD8578"/>
      <c r="AE8578"/>
      <c r="AF8578"/>
      <c r="AG8578"/>
      <c r="AH8578"/>
      <c r="AI8578"/>
      <c r="AJ8578"/>
      <c r="AK8578"/>
      <c r="AL8578"/>
    </row>
    <row r="8579" spans="3:38" ht="15" customHeight="1" x14ac:dyDescent="0.35">
      <c r="C8579"/>
      <c r="D8579"/>
      <c r="E8579"/>
      <c r="F8579"/>
      <c r="G8579"/>
      <c r="H8579"/>
      <c r="I8579"/>
      <c r="J8579"/>
      <c r="K8579"/>
      <c r="L8579"/>
      <c r="M8579"/>
      <c r="N8579"/>
      <c r="O8579"/>
      <c r="S8579"/>
      <c r="T8579"/>
      <c r="U8579"/>
      <c r="V8579"/>
      <c r="Y8579"/>
      <c r="Z8579"/>
      <c r="AA8579"/>
      <c r="AB8579"/>
      <c r="AC8579"/>
      <c r="AD8579"/>
      <c r="AE8579"/>
      <c r="AF8579"/>
      <c r="AG8579"/>
      <c r="AH8579"/>
      <c r="AI8579"/>
      <c r="AJ8579"/>
      <c r="AK8579"/>
      <c r="AL8579"/>
    </row>
    <row r="8580" spans="3:38" ht="15" customHeight="1" x14ac:dyDescent="0.35">
      <c r="C8580"/>
      <c r="D8580"/>
      <c r="E8580"/>
      <c r="F8580"/>
      <c r="G8580"/>
      <c r="H8580"/>
      <c r="I8580"/>
      <c r="J8580"/>
      <c r="K8580"/>
      <c r="L8580"/>
      <c r="M8580"/>
      <c r="N8580"/>
      <c r="O8580"/>
      <c r="S8580"/>
      <c r="T8580"/>
      <c r="U8580"/>
      <c r="V8580"/>
      <c r="Y8580"/>
      <c r="Z8580"/>
      <c r="AA8580"/>
      <c r="AB8580"/>
      <c r="AC8580"/>
      <c r="AD8580"/>
      <c r="AE8580"/>
      <c r="AF8580"/>
      <c r="AG8580"/>
      <c r="AH8580"/>
      <c r="AI8580"/>
      <c r="AJ8580"/>
      <c r="AK8580"/>
      <c r="AL8580"/>
    </row>
    <row r="8581" spans="3:38" ht="15" customHeight="1" x14ac:dyDescent="0.35">
      <c r="C8581"/>
      <c r="D8581"/>
      <c r="E8581"/>
      <c r="F8581"/>
      <c r="G8581"/>
      <c r="H8581"/>
      <c r="I8581"/>
      <c r="J8581"/>
      <c r="K8581"/>
      <c r="L8581"/>
      <c r="M8581"/>
      <c r="N8581"/>
      <c r="O8581"/>
      <c r="S8581"/>
      <c r="T8581"/>
      <c r="U8581"/>
      <c r="V8581"/>
      <c r="Y8581"/>
      <c r="Z8581"/>
      <c r="AA8581"/>
      <c r="AB8581"/>
      <c r="AC8581"/>
      <c r="AD8581"/>
      <c r="AE8581"/>
      <c r="AF8581"/>
      <c r="AG8581"/>
      <c r="AH8581"/>
      <c r="AI8581"/>
      <c r="AJ8581"/>
      <c r="AK8581"/>
      <c r="AL8581"/>
    </row>
    <row r="8582" spans="3:38" ht="15" customHeight="1" x14ac:dyDescent="0.35">
      <c r="C8582"/>
      <c r="D8582"/>
      <c r="E8582"/>
      <c r="F8582"/>
      <c r="G8582"/>
      <c r="H8582"/>
      <c r="I8582"/>
      <c r="J8582"/>
      <c r="K8582"/>
      <c r="L8582"/>
      <c r="M8582"/>
      <c r="N8582"/>
      <c r="O8582"/>
      <c r="S8582"/>
      <c r="T8582"/>
      <c r="U8582"/>
      <c r="V8582"/>
      <c r="Y8582"/>
      <c r="Z8582"/>
      <c r="AA8582"/>
      <c r="AB8582"/>
      <c r="AC8582"/>
      <c r="AD8582"/>
      <c r="AE8582"/>
      <c r="AF8582"/>
      <c r="AG8582"/>
      <c r="AH8582"/>
      <c r="AI8582"/>
      <c r="AJ8582"/>
      <c r="AK8582"/>
      <c r="AL8582"/>
    </row>
    <row r="8583" spans="3:38" ht="15" customHeight="1" x14ac:dyDescent="0.35">
      <c r="C8583"/>
      <c r="D8583"/>
      <c r="E8583"/>
      <c r="F8583"/>
      <c r="G8583"/>
      <c r="H8583"/>
      <c r="I8583"/>
      <c r="J8583"/>
      <c r="K8583"/>
      <c r="L8583"/>
      <c r="M8583"/>
      <c r="N8583"/>
      <c r="O8583"/>
      <c r="S8583"/>
      <c r="T8583"/>
      <c r="U8583"/>
      <c r="V8583"/>
      <c r="Y8583"/>
      <c r="Z8583"/>
      <c r="AA8583"/>
      <c r="AB8583"/>
      <c r="AC8583"/>
      <c r="AD8583"/>
      <c r="AE8583"/>
      <c r="AF8583"/>
      <c r="AG8583"/>
      <c r="AH8583"/>
      <c r="AI8583"/>
      <c r="AJ8583"/>
      <c r="AK8583"/>
      <c r="AL8583"/>
    </row>
    <row r="8584" spans="3:38" ht="15" customHeight="1" x14ac:dyDescent="0.35">
      <c r="C8584"/>
      <c r="D8584"/>
      <c r="E8584"/>
      <c r="F8584"/>
      <c r="G8584"/>
      <c r="H8584"/>
      <c r="I8584"/>
      <c r="J8584"/>
      <c r="K8584"/>
      <c r="L8584"/>
      <c r="M8584"/>
      <c r="N8584"/>
      <c r="O8584"/>
      <c r="S8584"/>
      <c r="T8584"/>
      <c r="U8584"/>
      <c r="V8584"/>
      <c r="Y8584"/>
      <c r="Z8584"/>
      <c r="AA8584"/>
      <c r="AB8584"/>
      <c r="AC8584"/>
      <c r="AD8584"/>
      <c r="AE8584"/>
      <c r="AF8584"/>
      <c r="AG8584"/>
      <c r="AH8584"/>
      <c r="AI8584"/>
      <c r="AJ8584"/>
      <c r="AK8584"/>
      <c r="AL8584"/>
    </row>
    <row r="8585" spans="3:38" ht="15" customHeight="1" x14ac:dyDescent="0.35">
      <c r="C8585"/>
      <c r="D8585"/>
      <c r="E8585"/>
      <c r="F8585"/>
      <c r="G8585"/>
      <c r="H8585"/>
      <c r="I8585"/>
      <c r="J8585"/>
      <c r="K8585"/>
      <c r="L8585"/>
      <c r="M8585"/>
      <c r="N8585"/>
      <c r="O8585"/>
      <c r="S8585"/>
      <c r="T8585"/>
      <c r="U8585"/>
      <c r="V8585"/>
      <c r="Y8585"/>
      <c r="Z8585"/>
      <c r="AA8585"/>
      <c r="AB8585"/>
      <c r="AC8585"/>
      <c r="AD8585"/>
      <c r="AE8585"/>
      <c r="AF8585"/>
      <c r="AG8585"/>
      <c r="AH8585"/>
      <c r="AI8585"/>
      <c r="AJ8585"/>
      <c r="AK8585"/>
      <c r="AL8585"/>
    </row>
    <row r="8586" spans="3:38" ht="15" customHeight="1" x14ac:dyDescent="0.35">
      <c r="C8586"/>
      <c r="D8586"/>
      <c r="E8586"/>
      <c r="F8586"/>
      <c r="G8586"/>
      <c r="H8586"/>
      <c r="I8586"/>
      <c r="J8586"/>
      <c r="K8586"/>
      <c r="L8586"/>
      <c r="M8586"/>
      <c r="N8586"/>
      <c r="O8586"/>
      <c r="S8586"/>
      <c r="T8586"/>
      <c r="U8586"/>
      <c r="V8586"/>
      <c r="Y8586"/>
      <c r="Z8586"/>
      <c r="AA8586"/>
      <c r="AB8586"/>
      <c r="AC8586"/>
      <c r="AD8586"/>
      <c r="AE8586"/>
      <c r="AF8586"/>
      <c r="AG8586"/>
      <c r="AH8586"/>
      <c r="AI8586"/>
      <c r="AJ8586"/>
      <c r="AK8586"/>
      <c r="AL8586"/>
    </row>
    <row r="8587" spans="3:38" ht="15" customHeight="1" x14ac:dyDescent="0.35">
      <c r="C8587"/>
      <c r="D8587"/>
      <c r="E8587"/>
      <c r="F8587"/>
      <c r="G8587"/>
      <c r="H8587"/>
      <c r="I8587"/>
      <c r="J8587"/>
      <c r="K8587"/>
      <c r="L8587"/>
      <c r="M8587"/>
      <c r="N8587"/>
      <c r="O8587"/>
      <c r="S8587"/>
      <c r="T8587"/>
      <c r="U8587"/>
      <c r="V8587"/>
      <c r="Y8587"/>
      <c r="Z8587"/>
      <c r="AA8587"/>
      <c r="AB8587"/>
      <c r="AC8587"/>
      <c r="AD8587"/>
      <c r="AE8587"/>
      <c r="AF8587"/>
      <c r="AG8587"/>
      <c r="AH8587"/>
      <c r="AI8587"/>
      <c r="AJ8587"/>
      <c r="AK8587"/>
      <c r="AL8587"/>
    </row>
    <row r="8588" spans="3:38" ht="15" customHeight="1" x14ac:dyDescent="0.35">
      <c r="C8588"/>
      <c r="D8588"/>
      <c r="E8588"/>
      <c r="F8588"/>
      <c r="G8588"/>
      <c r="H8588"/>
      <c r="I8588"/>
      <c r="J8588"/>
      <c r="K8588"/>
      <c r="L8588"/>
      <c r="M8588"/>
      <c r="N8588"/>
      <c r="O8588"/>
      <c r="S8588"/>
      <c r="T8588"/>
      <c r="U8588"/>
      <c r="V8588"/>
      <c r="Y8588"/>
      <c r="Z8588"/>
      <c r="AA8588"/>
      <c r="AB8588"/>
      <c r="AC8588"/>
      <c r="AD8588"/>
      <c r="AE8588"/>
      <c r="AF8588"/>
      <c r="AG8588"/>
      <c r="AH8588"/>
      <c r="AI8588"/>
      <c r="AJ8588"/>
      <c r="AK8588"/>
      <c r="AL8588"/>
    </row>
    <row r="8589" spans="3:38" ht="15" customHeight="1" x14ac:dyDescent="0.35">
      <c r="C8589"/>
      <c r="D8589"/>
      <c r="E8589"/>
      <c r="F8589"/>
      <c r="G8589"/>
      <c r="H8589"/>
      <c r="I8589"/>
      <c r="J8589"/>
      <c r="K8589"/>
      <c r="L8589"/>
      <c r="M8589"/>
      <c r="N8589"/>
      <c r="O8589"/>
      <c r="S8589"/>
      <c r="T8589"/>
      <c r="U8589"/>
      <c r="V8589"/>
      <c r="Y8589"/>
      <c r="Z8589"/>
      <c r="AA8589"/>
      <c r="AB8589"/>
      <c r="AC8589"/>
      <c r="AD8589"/>
      <c r="AE8589"/>
      <c r="AF8589"/>
      <c r="AG8589"/>
      <c r="AH8589"/>
      <c r="AI8589"/>
      <c r="AJ8589"/>
      <c r="AK8589"/>
      <c r="AL8589"/>
    </row>
    <row r="8590" spans="3:38" ht="15" customHeight="1" x14ac:dyDescent="0.35">
      <c r="C8590"/>
      <c r="D8590"/>
      <c r="E8590"/>
      <c r="F8590"/>
      <c r="G8590"/>
      <c r="H8590"/>
      <c r="I8590"/>
      <c r="J8590"/>
      <c r="K8590"/>
      <c r="L8590"/>
      <c r="M8590"/>
      <c r="N8590"/>
      <c r="O8590"/>
      <c r="S8590"/>
      <c r="T8590"/>
      <c r="U8590"/>
      <c r="V8590"/>
      <c r="Y8590"/>
      <c r="Z8590"/>
      <c r="AA8590"/>
      <c r="AB8590"/>
      <c r="AC8590"/>
      <c r="AD8590"/>
      <c r="AE8590"/>
      <c r="AF8590"/>
      <c r="AG8590"/>
      <c r="AH8590"/>
      <c r="AI8590"/>
      <c r="AJ8590"/>
      <c r="AK8590"/>
      <c r="AL8590"/>
    </row>
    <row r="8591" spans="3:38" ht="15" customHeight="1" x14ac:dyDescent="0.35">
      <c r="C8591"/>
      <c r="D8591"/>
      <c r="E8591"/>
      <c r="F8591"/>
      <c r="G8591"/>
      <c r="H8591"/>
      <c r="I8591"/>
      <c r="J8591"/>
      <c r="K8591"/>
      <c r="L8591"/>
      <c r="M8591"/>
      <c r="N8591"/>
      <c r="O8591"/>
      <c r="S8591"/>
      <c r="T8591"/>
      <c r="U8591"/>
      <c r="V8591"/>
      <c r="Y8591"/>
      <c r="Z8591"/>
      <c r="AA8591"/>
      <c r="AB8591"/>
      <c r="AC8591"/>
      <c r="AD8591"/>
      <c r="AE8591"/>
      <c r="AF8591"/>
      <c r="AG8591"/>
      <c r="AH8591"/>
      <c r="AI8591"/>
      <c r="AJ8591"/>
      <c r="AK8591"/>
      <c r="AL8591"/>
    </row>
    <row r="8592" spans="3:38" ht="15" customHeight="1" x14ac:dyDescent="0.35">
      <c r="C8592"/>
      <c r="D8592"/>
      <c r="E8592"/>
      <c r="F8592"/>
      <c r="G8592"/>
      <c r="H8592"/>
      <c r="I8592"/>
      <c r="J8592"/>
      <c r="K8592"/>
      <c r="L8592"/>
      <c r="M8592"/>
      <c r="N8592"/>
      <c r="O8592"/>
      <c r="S8592"/>
      <c r="T8592"/>
      <c r="U8592"/>
      <c r="V8592"/>
      <c r="Y8592"/>
      <c r="Z8592"/>
      <c r="AA8592"/>
      <c r="AB8592"/>
      <c r="AC8592"/>
      <c r="AD8592"/>
      <c r="AE8592"/>
      <c r="AF8592"/>
      <c r="AG8592"/>
      <c r="AH8592"/>
      <c r="AI8592"/>
      <c r="AJ8592"/>
      <c r="AK8592"/>
      <c r="AL8592"/>
    </row>
    <row r="8593" spans="3:38" ht="15" customHeight="1" x14ac:dyDescent="0.35">
      <c r="C8593"/>
      <c r="D8593"/>
      <c r="E8593"/>
      <c r="F8593"/>
      <c r="G8593"/>
      <c r="H8593"/>
      <c r="I8593"/>
      <c r="J8593"/>
      <c r="K8593"/>
      <c r="L8593"/>
      <c r="M8593"/>
      <c r="N8593"/>
      <c r="O8593"/>
      <c r="S8593"/>
      <c r="T8593"/>
      <c r="U8593"/>
      <c r="V8593"/>
      <c r="Y8593"/>
      <c r="Z8593"/>
      <c r="AA8593"/>
      <c r="AB8593"/>
      <c r="AC8593"/>
      <c r="AD8593"/>
      <c r="AE8593"/>
      <c r="AF8593"/>
      <c r="AG8593"/>
      <c r="AH8593"/>
      <c r="AI8593"/>
      <c r="AJ8593"/>
      <c r="AK8593"/>
      <c r="AL8593"/>
    </row>
    <row r="8594" spans="3:38" ht="15" customHeight="1" x14ac:dyDescent="0.35">
      <c r="C8594"/>
      <c r="D8594"/>
      <c r="E8594"/>
      <c r="F8594"/>
      <c r="G8594"/>
      <c r="H8594"/>
      <c r="I8594"/>
      <c r="J8594"/>
      <c r="K8594"/>
      <c r="L8594"/>
      <c r="M8594"/>
      <c r="N8594"/>
      <c r="O8594"/>
      <c r="S8594"/>
      <c r="T8594"/>
      <c r="U8594"/>
      <c r="V8594"/>
      <c r="Y8594"/>
      <c r="Z8594"/>
      <c r="AA8594"/>
      <c r="AB8594"/>
      <c r="AC8594"/>
      <c r="AD8594"/>
      <c r="AE8594"/>
      <c r="AF8594"/>
      <c r="AG8594"/>
      <c r="AH8594"/>
      <c r="AI8594"/>
      <c r="AJ8594"/>
      <c r="AK8594"/>
      <c r="AL8594"/>
    </row>
    <row r="8595" spans="3:38" ht="15" customHeight="1" x14ac:dyDescent="0.35">
      <c r="C8595"/>
      <c r="D8595"/>
      <c r="E8595"/>
      <c r="F8595"/>
      <c r="G8595"/>
      <c r="H8595"/>
      <c r="I8595"/>
      <c r="J8595"/>
      <c r="K8595"/>
      <c r="L8595"/>
      <c r="M8595"/>
      <c r="N8595"/>
      <c r="O8595"/>
      <c r="S8595"/>
      <c r="T8595"/>
      <c r="U8595"/>
      <c r="V8595"/>
      <c r="Y8595"/>
      <c r="Z8595"/>
      <c r="AA8595"/>
      <c r="AB8595"/>
      <c r="AC8595"/>
      <c r="AD8595"/>
      <c r="AE8595"/>
      <c r="AF8595"/>
      <c r="AG8595"/>
      <c r="AH8595"/>
      <c r="AI8595"/>
      <c r="AJ8595"/>
      <c r="AK8595"/>
      <c r="AL8595"/>
    </row>
    <row r="8596" spans="3:38" ht="15" customHeight="1" x14ac:dyDescent="0.35">
      <c r="C8596"/>
      <c r="D8596"/>
      <c r="E8596"/>
      <c r="F8596"/>
      <c r="G8596"/>
      <c r="H8596"/>
      <c r="I8596"/>
      <c r="J8596"/>
      <c r="K8596"/>
      <c r="L8596"/>
      <c r="M8596"/>
      <c r="N8596"/>
      <c r="O8596"/>
      <c r="S8596"/>
      <c r="T8596"/>
      <c r="U8596"/>
      <c r="V8596"/>
      <c r="Y8596"/>
      <c r="Z8596"/>
      <c r="AA8596"/>
      <c r="AB8596"/>
      <c r="AC8596"/>
      <c r="AD8596"/>
      <c r="AE8596"/>
      <c r="AF8596"/>
      <c r="AG8596"/>
      <c r="AH8596"/>
      <c r="AI8596"/>
      <c r="AJ8596"/>
      <c r="AK8596"/>
      <c r="AL8596"/>
    </row>
    <row r="8597" spans="3:38" ht="15" customHeight="1" x14ac:dyDescent="0.35">
      <c r="C8597"/>
      <c r="D8597"/>
      <c r="E8597"/>
      <c r="F8597"/>
      <c r="G8597"/>
      <c r="H8597"/>
      <c r="I8597"/>
      <c r="J8597"/>
      <c r="K8597"/>
      <c r="L8597"/>
      <c r="M8597"/>
      <c r="N8597"/>
      <c r="O8597"/>
      <c r="S8597"/>
      <c r="T8597"/>
      <c r="U8597"/>
      <c r="V8597"/>
      <c r="Y8597"/>
      <c r="Z8597"/>
      <c r="AA8597"/>
      <c r="AB8597"/>
      <c r="AC8597"/>
      <c r="AD8597"/>
      <c r="AE8597"/>
      <c r="AF8597"/>
      <c r="AG8597"/>
      <c r="AH8597"/>
      <c r="AI8597"/>
      <c r="AJ8597"/>
      <c r="AK8597"/>
      <c r="AL8597"/>
    </row>
    <row r="8598" spans="3:38" ht="15" customHeight="1" x14ac:dyDescent="0.35">
      <c r="C8598"/>
      <c r="D8598"/>
      <c r="E8598"/>
      <c r="F8598"/>
      <c r="G8598"/>
      <c r="H8598"/>
      <c r="I8598"/>
      <c r="J8598"/>
      <c r="K8598"/>
      <c r="L8598"/>
      <c r="M8598"/>
      <c r="N8598"/>
      <c r="O8598"/>
      <c r="S8598"/>
      <c r="T8598"/>
      <c r="U8598"/>
      <c r="V8598"/>
      <c r="Y8598"/>
      <c r="Z8598"/>
      <c r="AA8598"/>
      <c r="AB8598"/>
      <c r="AC8598"/>
      <c r="AD8598"/>
      <c r="AE8598"/>
      <c r="AF8598"/>
      <c r="AG8598"/>
      <c r="AH8598"/>
      <c r="AI8598"/>
      <c r="AJ8598"/>
      <c r="AK8598"/>
      <c r="AL8598"/>
    </row>
    <row r="8599" spans="3:38" ht="15" customHeight="1" x14ac:dyDescent="0.35">
      <c r="C8599"/>
      <c r="D8599"/>
      <c r="E8599"/>
      <c r="F8599"/>
      <c r="G8599"/>
      <c r="H8599"/>
      <c r="I8599"/>
      <c r="J8599"/>
      <c r="K8599"/>
      <c r="L8599"/>
      <c r="M8599"/>
      <c r="N8599"/>
      <c r="O8599"/>
      <c r="S8599"/>
      <c r="T8599"/>
      <c r="U8599"/>
      <c r="V8599"/>
      <c r="Y8599"/>
      <c r="Z8599"/>
      <c r="AA8599"/>
      <c r="AB8599"/>
      <c r="AC8599"/>
      <c r="AD8599"/>
      <c r="AE8599"/>
      <c r="AF8599"/>
      <c r="AG8599"/>
      <c r="AH8599"/>
      <c r="AI8599"/>
      <c r="AJ8599"/>
      <c r="AK8599"/>
      <c r="AL8599"/>
    </row>
    <row r="8600" spans="3:38" ht="15" customHeight="1" x14ac:dyDescent="0.35">
      <c r="C8600"/>
      <c r="D8600"/>
      <c r="E8600"/>
      <c r="F8600"/>
      <c r="G8600"/>
      <c r="H8600"/>
      <c r="I8600"/>
      <c r="J8600"/>
      <c r="K8600"/>
      <c r="L8600"/>
      <c r="M8600"/>
      <c r="N8600"/>
      <c r="O8600"/>
      <c r="S8600"/>
      <c r="T8600"/>
      <c r="U8600"/>
      <c r="V8600"/>
      <c r="Y8600"/>
      <c r="Z8600"/>
      <c r="AA8600"/>
      <c r="AB8600"/>
      <c r="AC8600"/>
      <c r="AD8600"/>
      <c r="AE8600"/>
      <c r="AF8600"/>
      <c r="AG8600"/>
      <c r="AH8600"/>
      <c r="AI8600"/>
      <c r="AJ8600"/>
      <c r="AK8600"/>
      <c r="AL8600"/>
    </row>
    <row r="8601" spans="3:38" ht="15" customHeight="1" x14ac:dyDescent="0.35">
      <c r="C8601"/>
      <c r="D8601"/>
      <c r="E8601"/>
      <c r="F8601"/>
      <c r="G8601"/>
      <c r="H8601"/>
      <c r="I8601"/>
      <c r="J8601"/>
      <c r="K8601"/>
      <c r="L8601"/>
      <c r="M8601"/>
      <c r="N8601"/>
      <c r="O8601"/>
      <c r="S8601"/>
      <c r="T8601"/>
      <c r="U8601"/>
      <c r="V8601"/>
      <c r="Y8601"/>
      <c r="Z8601"/>
      <c r="AA8601"/>
      <c r="AB8601"/>
      <c r="AC8601"/>
      <c r="AD8601"/>
      <c r="AE8601"/>
      <c r="AF8601"/>
      <c r="AG8601"/>
      <c r="AH8601"/>
      <c r="AI8601"/>
      <c r="AJ8601"/>
      <c r="AK8601"/>
      <c r="AL8601"/>
    </row>
    <row r="8602" spans="3:38" ht="15" customHeight="1" x14ac:dyDescent="0.35">
      <c r="C8602"/>
      <c r="D8602"/>
      <c r="E8602"/>
      <c r="F8602"/>
      <c r="G8602"/>
      <c r="H8602"/>
      <c r="I8602"/>
      <c r="J8602"/>
      <c r="K8602"/>
      <c r="L8602"/>
      <c r="M8602"/>
      <c r="N8602"/>
      <c r="O8602"/>
      <c r="S8602"/>
      <c r="T8602"/>
      <c r="U8602"/>
      <c r="V8602"/>
      <c r="Y8602"/>
      <c r="Z8602"/>
      <c r="AA8602"/>
      <c r="AB8602"/>
      <c r="AC8602"/>
      <c r="AD8602"/>
      <c r="AE8602"/>
      <c r="AF8602"/>
      <c r="AG8602"/>
      <c r="AH8602"/>
      <c r="AI8602"/>
      <c r="AJ8602"/>
      <c r="AK8602"/>
      <c r="AL8602"/>
    </row>
    <row r="8603" spans="3:38" ht="15" customHeight="1" x14ac:dyDescent="0.35">
      <c r="C8603"/>
      <c r="D8603"/>
      <c r="E8603"/>
      <c r="F8603"/>
      <c r="G8603"/>
      <c r="H8603"/>
      <c r="I8603"/>
      <c r="J8603"/>
      <c r="K8603"/>
      <c r="L8603"/>
      <c r="M8603"/>
      <c r="N8603"/>
      <c r="O8603"/>
      <c r="S8603"/>
      <c r="T8603"/>
      <c r="U8603"/>
      <c r="V8603"/>
      <c r="Y8603"/>
      <c r="Z8603"/>
      <c r="AA8603"/>
      <c r="AB8603"/>
      <c r="AC8603"/>
      <c r="AD8603"/>
      <c r="AE8603"/>
      <c r="AF8603"/>
      <c r="AG8603"/>
      <c r="AH8603"/>
      <c r="AI8603"/>
      <c r="AJ8603"/>
      <c r="AK8603"/>
      <c r="AL8603"/>
    </row>
    <row r="8604" spans="3:38" ht="15" customHeight="1" x14ac:dyDescent="0.35">
      <c r="C8604"/>
      <c r="D8604"/>
      <c r="E8604"/>
      <c r="F8604"/>
      <c r="G8604"/>
      <c r="H8604"/>
      <c r="I8604"/>
      <c r="J8604"/>
      <c r="K8604"/>
      <c r="L8604"/>
      <c r="M8604"/>
      <c r="N8604"/>
      <c r="O8604"/>
      <c r="S8604"/>
      <c r="T8604"/>
      <c r="U8604"/>
      <c r="V8604"/>
      <c r="Y8604"/>
      <c r="Z8604"/>
      <c r="AA8604"/>
      <c r="AB8604"/>
      <c r="AC8604"/>
      <c r="AD8604"/>
      <c r="AE8604"/>
      <c r="AF8604"/>
      <c r="AG8604"/>
      <c r="AH8604"/>
      <c r="AI8604"/>
      <c r="AJ8604"/>
      <c r="AK8604"/>
      <c r="AL8604"/>
    </row>
    <row r="8605" spans="3:38" ht="15" customHeight="1" x14ac:dyDescent="0.35">
      <c r="C8605"/>
      <c r="D8605"/>
      <c r="E8605"/>
      <c r="F8605"/>
      <c r="G8605"/>
      <c r="H8605"/>
      <c r="I8605"/>
      <c r="J8605"/>
      <c r="K8605"/>
      <c r="L8605"/>
      <c r="M8605"/>
      <c r="N8605"/>
      <c r="O8605"/>
      <c r="S8605"/>
      <c r="T8605"/>
      <c r="U8605"/>
      <c r="V8605"/>
      <c r="Y8605"/>
      <c r="Z8605"/>
      <c r="AA8605"/>
      <c r="AB8605"/>
      <c r="AC8605"/>
      <c r="AD8605"/>
      <c r="AE8605"/>
      <c r="AF8605"/>
      <c r="AG8605"/>
      <c r="AH8605"/>
      <c r="AI8605"/>
      <c r="AJ8605"/>
      <c r="AK8605"/>
      <c r="AL8605"/>
    </row>
    <row r="8606" spans="3:38" ht="15" customHeight="1" x14ac:dyDescent="0.35">
      <c r="C8606"/>
      <c r="D8606"/>
      <c r="E8606"/>
      <c r="F8606"/>
      <c r="G8606"/>
      <c r="H8606"/>
      <c r="I8606"/>
      <c r="J8606"/>
      <c r="K8606"/>
      <c r="L8606"/>
      <c r="M8606"/>
      <c r="N8606"/>
      <c r="O8606"/>
      <c r="S8606"/>
      <c r="T8606"/>
      <c r="U8606"/>
      <c r="V8606"/>
      <c r="Y8606"/>
      <c r="Z8606"/>
      <c r="AA8606"/>
      <c r="AB8606"/>
      <c r="AC8606"/>
      <c r="AD8606"/>
      <c r="AE8606"/>
      <c r="AF8606"/>
      <c r="AG8606"/>
      <c r="AH8606"/>
      <c r="AI8606"/>
      <c r="AJ8606"/>
      <c r="AK8606"/>
      <c r="AL8606"/>
    </row>
    <row r="8607" spans="3:38" ht="15" customHeight="1" x14ac:dyDescent="0.35">
      <c r="C8607"/>
      <c r="D8607"/>
      <c r="E8607"/>
      <c r="F8607"/>
      <c r="G8607"/>
      <c r="H8607"/>
      <c r="I8607"/>
      <c r="J8607"/>
      <c r="K8607"/>
      <c r="L8607"/>
      <c r="M8607"/>
      <c r="N8607"/>
      <c r="O8607"/>
      <c r="S8607"/>
      <c r="T8607"/>
      <c r="U8607"/>
      <c r="V8607"/>
      <c r="Y8607"/>
      <c r="Z8607"/>
      <c r="AA8607"/>
      <c r="AB8607"/>
      <c r="AC8607"/>
      <c r="AD8607"/>
      <c r="AE8607"/>
      <c r="AF8607"/>
      <c r="AG8607"/>
      <c r="AH8607"/>
      <c r="AI8607"/>
      <c r="AJ8607"/>
      <c r="AK8607"/>
      <c r="AL8607"/>
    </row>
    <row r="8608" spans="3:38" ht="15" customHeight="1" x14ac:dyDescent="0.35">
      <c r="C8608"/>
      <c r="D8608"/>
      <c r="E8608"/>
      <c r="F8608"/>
      <c r="G8608"/>
      <c r="H8608"/>
      <c r="I8608"/>
      <c r="J8608"/>
      <c r="K8608"/>
      <c r="L8608"/>
      <c r="M8608"/>
      <c r="N8608"/>
      <c r="O8608"/>
      <c r="S8608"/>
      <c r="T8608"/>
      <c r="U8608"/>
      <c r="V8608"/>
      <c r="Y8608"/>
      <c r="Z8608"/>
      <c r="AA8608"/>
      <c r="AB8608"/>
      <c r="AC8608"/>
      <c r="AD8608"/>
      <c r="AE8608"/>
      <c r="AF8608"/>
      <c r="AG8608"/>
      <c r="AH8608"/>
      <c r="AI8608"/>
      <c r="AJ8608"/>
      <c r="AK8608"/>
      <c r="AL8608"/>
    </row>
    <row r="8609" spans="3:38" ht="15" customHeight="1" x14ac:dyDescent="0.35">
      <c r="C8609"/>
      <c r="D8609"/>
      <c r="E8609"/>
      <c r="F8609"/>
      <c r="G8609"/>
      <c r="H8609"/>
      <c r="I8609"/>
      <c r="J8609"/>
      <c r="K8609"/>
      <c r="L8609"/>
      <c r="M8609"/>
      <c r="N8609"/>
      <c r="O8609"/>
      <c r="S8609"/>
      <c r="T8609"/>
      <c r="U8609"/>
      <c r="V8609"/>
      <c r="Y8609"/>
      <c r="Z8609"/>
      <c r="AA8609"/>
      <c r="AB8609"/>
      <c r="AC8609"/>
      <c r="AD8609"/>
      <c r="AE8609"/>
      <c r="AF8609"/>
      <c r="AG8609"/>
      <c r="AH8609"/>
      <c r="AI8609"/>
      <c r="AJ8609"/>
      <c r="AK8609"/>
      <c r="AL8609"/>
    </row>
    <row r="8610" spans="3:38" ht="15" customHeight="1" x14ac:dyDescent="0.35">
      <c r="C8610"/>
      <c r="D8610"/>
      <c r="E8610"/>
      <c r="F8610"/>
      <c r="G8610"/>
      <c r="H8610"/>
      <c r="I8610"/>
      <c r="J8610"/>
      <c r="K8610"/>
      <c r="L8610"/>
      <c r="M8610"/>
      <c r="N8610"/>
      <c r="O8610"/>
      <c r="S8610"/>
      <c r="T8610"/>
      <c r="U8610"/>
      <c r="V8610"/>
      <c r="Y8610"/>
      <c r="Z8610"/>
      <c r="AA8610"/>
      <c r="AB8610"/>
      <c r="AC8610"/>
      <c r="AD8610"/>
      <c r="AE8610"/>
      <c r="AF8610"/>
      <c r="AG8610"/>
      <c r="AH8610"/>
      <c r="AI8610"/>
      <c r="AJ8610"/>
      <c r="AK8610"/>
      <c r="AL8610"/>
    </row>
    <row r="8611" spans="3:38" ht="15" customHeight="1" x14ac:dyDescent="0.35">
      <c r="C8611"/>
      <c r="D8611"/>
      <c r="E8611"/>
      <c r="F8611"/>
      <c r="G8611"/>
      <c r="H8611"/>
      <c r="I8611"/>
      <c r="J8611"/>
      <c r="K8611"/>
      <c r="L8611"/>
      <c r="M8611"/>
      <c r="N8611"/>
      <c r="O8611"/>
      <c r="S8611"/>
      <c r="T8611"/>
      <c r="U8611"/>
      <c r="V8611"/>
      <c r="Y8611"/>
      <c r="Z8611"/>
      <c r="AA8611"/>
      <c r="AB8611"/>
      <c r="AC8611"/>
      <c r="AD8611"/>
      <c r="AE8611"/>
      <c r="AF8611"/>
      <c r="AG8611"/>
      <c r="AH8611"/>
      <c r="AI8611"/>
      <c r="AJ8611"/>
      <c r="AK8611"/>
      <c r="AL8611"/>
    </row>
    <row r="8612" spans="3:38" ht="15" customHeight="1" x14ac:dyDescent="0.35">
      <c r="C8612"/>
      <c r="D8612"/>
      <c r="E8612"/>
      <c r="F8612"/>
      <c r="G8612"/>
      <c r="H8612"/>
      <c r="I8612"/>
      <c r="J8612"/>
      <c r="K8612"/>
      <c r="L8612"/>
      <c r="M8612"/>
      <c r="N8612"/>
      <c r="O8612"/>
      <c r="S8612"/>
      <c r="T8612"/>
      <c r="U8612"/>
      <c r="V8612"/>
      <c r="Y8612"/>
      <c r="Z8612"/>
      <c r="AA8612"/>
      <c r="AB8612"/>
      <c r="AC8612"/>
      <c r="AD8612"/>
      <c r="AE8612"/>
      <c r="AF8612"/>
      <c r="AG8612"/>
      <c r="AH8612"/>
      <c r="AI8612"/>
      <c r="AJ8612"/>
      <c r="AK8612"/>
      <c r="AL8612"/>
    </row>
    <row r="8613" spans="3:38" ht="15" customHeight="1" x14ac:dyDescent="0.35">
      <c r="C8613"/>
      <c r="D8613"/>
      <c r="E8613"/>
      <c r="F8613"/>
      <c r="G8613"/>
      <c r="H8613"/>
      <c r="I8613"/>
      <c r="J8613"/>
      <c r="K8613"/>
      <c r="L8613"/>
      <c r="M8613"/>
      <c r="N8613"/>
      <c r="O8613"/>
      <c r="S8613"/>
      <c r="T8613"/>
      <c r="U8613"/>
      <c r="V8613"/>
      <c r="Y8613"/>
      <c r="Z8613"/>
      <c r="AA8613"/>
      <c r="AB8613"/>
      <c r="AC8613"/>
      <c r="AD8613"/>
      <c r="AE8613"/>
      <c r="AF8613"/>
      <c r="AG8613"/>
      <c r="AH8613"/>
      <c r="AI8613"/>
      <c r="AJ8613"/>
      <c r="AK8613"/>
      <c r="AL8613"/>
    </row>
    <row r="8614" spans="3:38" ht="15" customHeight="1" x14ac:dyDescent="0.35">
      <c r="C8614"/>
      <c r="D8614"/>
      <c r="E8614"/>
      <c r="F8614"/>
      <c r="G8614"/>
      <c r="H8614"/>
      <c r="I8614"/>
      <c r="J8614"/>
      <c r="K8614"/>
      <c r="L8614"/>
      <c r="M8614"/>
      <c r="N8614"/>
      <c r="O8614"/>
      <c r="S8614"/>
      <c r="T8614"/>
      <c r="U8614"/>
      <c r="V8614"/>
      <c r="Y8614"/>
      <c r="Z8614"/>
      <c r="AA8614"/>
      <c r="AB8614"/>
      <c r="AC8614"/>
      <c r="AD8614"/>
      <c r="AE8614"/>
      <c r="AF8614"/>
      <c r="AG8614"/>
      <c r="AH8614"/>
      <c r="AI8614"/>
      <c r="AJ8614"/>
      <c r="AK8614"/>
      <c r="AL8614"/>
    </row>
    <row r="8615" spans="3:38" ht="15" customHeight="1" x14ac:dyDescent="0.35">
      <c r="C8615"/>
      <c r="D8615"/>
      <c r="E8615"/>
      <c r="F8615"/>
      <c r="G8615"/>
      <c r="H8615"/>
      <c r="I8615"/>
      <c r="J8615"/>
      <c r="K8615"/>
      <c r="L8615"/>
      <c r="M8615"/>
      <c r="N8615"/>
      <c r="O8615"/>
      <c r="S8615"/>
      <c r="T8615"/>
      <c r="U8615"/>
      <c r="V8615"/>
      <c r="Y8615"/>
      <c r="Z8615"/>
      <c r="AA8615"/>
      <c r="AB8615"/>
      <c r="AC8615"/>
      <c r="AD8615"/>
      <c r="AE8615"/>
      <c r="AF8615"/>
      <c r="AG8615"/>
      <c r="AH8615"/>
      <c r="AI8615"/>
      <c r="AJ8615"/>
      <c r="AK8615"/>
      <c r="AL8615"/>
    </row>
    <row r="8616" spans="3:38" ht="15" customHeight="1" x14ac:dyDescent="0.35">
      <c r="C8616"/>
      <c r="D8616"/>
      <c r="E8616"/>
      <c r="F8616"/>
      <c r="G8616"/>
      <c r="H8616"/>
      <c r="I8616"/>
      <c r="J8616"/>
      <c r="K8616"/>
      <c r="L8616"/>
      <c r="M8616"/>
      <c r="N8616"/>
      <c r="O8616"/>
      <c r="S8616"/>
      <c r="T8616"/>
      <c r="U8616"/>
      <c r="V8616"/>
      <c r="Y8616"/>
      <c r="Z8616"/>
      <c r="AA8616"/>
      <c r="AB8616"/>
      <c r="AC8616"/>
      <c r="AD8616"/>
      <c r="AE8616"/>
      <c r="AF8616"/>
      <c r="AG8616"/>
      <c r="AH8616"/>
      <c r="AI8616"/>
      <c r="AJ8616"/>
      <c r="AK8616"/>
      <c r="AL8616"/>
    </row>
    <row r="8617" spans="3:38" ht="15" customHeight="1" x14ac:dyDescent="0.35">
      <c r="C8617"/>
      <c r="D8617"/>
      <c r="E8617"/>
      <c r="F8617"/>
      <c r="G8617"/>
      <c r="H8617"/>
      <c r="I8617"/>
      <c r="J8617"/>
      <c r="K8617"/>
      <c r="L8617"/>
      <c r="M8617"/>
      <c r="N8617"/>
      <c r="O8617"/>
      <c r="S8617"/>
      <c r="T8617"/>
      <c r="U8617"/>
      <c r="V8617"/>
      <c r="Y8617"/>
      <c r="Z8617"/>
      <c r="AA8617"/>
      <c r="AB8617"/>
      <c r="AC8617"/>
      <c r="AD8617"/>
      <c r="AE8617"/>
      <c r="AF8617"/>
      <c r="AG8617"/>
      <c r="AH8617"/>
      <c r="AI8617"/>
      <c r="AJ8617"/>
      <c r="AK8617"/>
      <c r="AL8617"/>
    </row>
    <row r="8618" spans="3:38" ht="15" customHeight="1" x14ac:dyDescent="0.35">
      <c r="C8618"/>
      <c r="D8618"/>
      <c r="E8618"/>
      <c r="F8618"/>
      <c r="G8618"/>
      <c r="H8618"/>
      <c r="I8618"/>
      <c r="J8618"/>
      <c r="K8618"/>
      <c r="L8618"/>
      <c r="M8618"/>
      <c r="N8618"/>
      <c r="O8618"/>
      <c r="S8618"/>
      <c r="T8618"/>
      <c r="U8618"/>
      <c r="V8618"/>
      <c r="Y8618"/>
      <c r="Z8618"/>
      <c r="AA8618"/>
      <c r="AB8618"/>
      <c r="AC8618"/>
      <c r="AD8618"/>
      <c r="AE8618"/>
      <c r="AF8618"/>
      <c r="AG8618"/>
      <c r="AH8618"/>
      <c r="AI8618"/>
      <c r="AJ8618"/>
      <c r="AK8618"/>
      <c r="AL8618"/>
    </row>
    <row r="8619" spans="3:38" ht="15" customHeight="1" x14ac:dyDescent="0.35">
      <c r="C8619"/>
      <c r="D8619"/>
      <c r="E8619"/>
      <c r="F8619"/>
      <c r="G8619"/>
      <c r="H8619"/>
      <c r="I8619"/>
      <c r="J8619"/>
      <c r="K8619"/>
      <c r="L8619"/>
      <c r="M8619"/>
      <c r="N8619"/>
      <c r="O8619"/>
      <c r="S8619"/>
      <c r="T8619"/>
      <c r="U8619"/>
      <c r="V8619"/>
      <c r="Y8619"/>
      <c r="Z8619"/>
      <c r="AA8619"/>
      <c r="AB8619"/>
      <c r="AC8619"/>
      <c r="AD8619"/>
      <c r="AE8619"/>
      <c r="AF8619"/>
      <c r="AG8619"/>
      <c r="AH8619"/>
      <c r="AI8619"/>
      <c r="AJ8619"/>
      <c r="AK8619"/>
      <c r="AL8619"/>
    </row>
    <row r="8620" spans="3:38" ht="15" customHeight="1" x14ac:dyDescent="0.35">
      <c r="C8620"/>
      <c r="D8620"/>
      <c r="E8620"/>
      <c r="F8620"/>
      <c r="G8620"/>
      <c r="H8620"/>
      <c r="I8620"/>
      <c r="J8620"/>
      <c r="K8620"/>
      <c r="L8620"/>
      <c r="M8620"/>
      <c r="N8620"/>
      <c r="O8620"/>
      <c r="S8620"/>
      <c r="T8620"/>
      <c r="U8620"/>
      <c r="V8620"/>
      <c r="Y8620"/>
      <c r="Z8620"/>
      <c r="AA8620"/>
      <c r="AB8620"/>
      <c r="AC8620"/>
      <c r="AD8620"/>
      <c r="AE8620"/>
      <c r="AF8620"/>
      <c r="AG8620"/>
      <c r="AH8620"/>
      <c r="AI8620"/>
      <c r="AJ8620"/>
      <c r="AK8620"/>
      <c r="AL8620"/>
    </row>
    <row r="8621" spans="3:38" ht="15" customHeight="1" x14ac:dyDescent="0.35">
      <c r="C8621"/>
      <c r="D8621"/>
      <c r="E8621"/>
      <c r="F8621"/>
      <c r="G8621"/>
      <c r="H8621"/>
      <c r="I8621"/>
      <c r="J8621"/>
      <c r="K8621"/>
      <c r="L8621"/>
      <c r="M8621"/>
      <c r="N8621"/>
      <c r="O8621"/>
      <c r="S8621"/>
      <c r="T8621"/>
      <c r="U8621"/>
      <c r="V8621"/>
      <c r="Y8621"/>
      <c r="Z8621"/>
      <c r="AA8621"/>
      <c r="AB8621"/>
      <c r="AC8621"/>
      <c r="AD8621"/>
      <c r="AE8621"/>
      <c r="AF8621"/>
      <c r="AG8621"/>
      <c r="AH8621"/>
      <c r="AI8621"/>
      <c r="AJ8621"/>
      <c r="AK8621"/>
      <c r="AL8621"/>
    </row>
    <row r="8622" spans="3:38" ht="15" customHeight="1" x14ac:dyDescent="0.35">
      <c r="C8622"/>
      <c r="D8622"/>
      <c r="E8622"/>
      <c r="F8622"/>
      <c r="G8622"/>
      <c r="H8622"/>
      <c r="I8622"/>
      <c r="J8622"/>
      <c r="K8622"/>
      <c r="L8622"/>
      <c r="M8622"/>
      <c r="N8622"/>
      <c r="O8622"/>
      <c r="S8622"/>
      <c r="T8622"/>
      <c r="U8622"/>
      <c r="V8622"/>
      <c r="Y8622"/>
      <c r="Z8622"/>
      <c r="AA8622"/>
      <c r="AB8622"/>
      <c r="AC8622"/>
      <c r="AD8622"/>
      <c r="AE8622"/>
      <c r="AF8622"/>
      <c r="AG8622"/>
      <c r="AH8622"/>
      <c r="AI8622"/>
      <c r="AJ8622"/>
      <c r="AK8622"/>
      <c r="AL8622"/>
    </row>
    <row r="8623" spans="3:38" ht="15" customHeight="1" x14ac:dyDescent="0.35">
      <c r="C8623"/>
      <c r="D8623"/>
      <c r="E8623"/>
      <c r="F8623"/>
      <c r="G8623"/>
      <c r="H8623"/>
      <c r="I8623"/>
      <c r="J8623"/>
      <c r="K8623"/>
      <c r="L8623"/>
      <c r="M8623"/>
      <c r="N8623"/>
      <c r="O8623"/>
      <c r="S8623"/>
      <c r="T8623"/>
      <c r="U8623"/>
      <c r="V8623"/>
      <c r="Y8623"/>
      <c r="Z8623"/>
      <c r="AA8623"/>
      <c r="AB8623"/>
      <c r="AC8623"/>
      <c r="AD8623"/>
      <c r="AE8623"/>
      <c r="AF8623"/>
      <c r="AG8623"/>
      <c r="AH8623"/>
      <c r="AI8623"/>
      <c r="AJ8623"/>
      <c r="AK8623"/>
      <c r="AL8623"/>
    </row>
    <row r="8624" spans="3:38" ht="15" customHeight="1" x14ac:dyDescent="0.35">
      <c r="C8624"/>
      <c r="D8624"/>
      <c r="E8624"/>
      <c r="F8624"/>
      <c r="G8624"/>
      <c r="H8624"/>
      <c r="I8624"/>
      <c r="J8624"/>
      <c r="K8624"/>
      <c r="L8624"/>
      <c r="M8624"/>
      <c r="N8624"/>
      <c r="O8624"/>
      <c r="S8624"/>
      <c r="T8624"/>
      <c r="U8624"/>
      <c r="V8624"/>
      <c r="Y8624"/>
      <c r="Z8624"/>
      <c r="AA8624"/>
      <c r="AB8624"/>
      <c r="AC8624"/>
      <c r="AD8624"/>
      <c r="AE8624"/>
      <c r="AF8624"/>
      <c r="AG8624"/>
      <c r="AH8624"/>
      <c r="AI8624"/>
      <c r="AJ8624"/>
      <c r="AK8624"/>
      <c r="AL8624"/>
    </row>
    <row r="8625" spans="3:38" ht="15" customHeight="1" x14ac:dyDescent="0.35">
      <c r="C8625"/>
      <c r="D8625"/>
      <c r="E8625"/>
      <c r="F8625"/>
      <c r="G8625"/>
      <c r="H8625"/>
      <c r="I8625"/>
      <c r="J8625"/>
      <c r="K8625"/>
      <c r="L8625"/>
      <c r="M8625"/>
      <c r="N8625"/>
      <c r="O8625"/>
      <c r="S8625"/>
      <c r="T8625"/>
      <c r="U8625"/>
      <c r="V8625"/>
      <c r="Y8625"/>
      <c r="Z8625"/>
      <c r="AA8625"/>
      <c r="AB8625"/>
      <c r="AC8625"/>
      <c r="AD8625"/>
      <c r="AE8625"/>
      <c r="AF8625"/>
      <c r="AG8625"/>
      <c r="AH8625"/>
      <c r="AI8625"/>
      <c r="AJ8625"/>
      <c r="AK8625"/>
      <c r="AL8625"/>
    </row>
    <row r="8626" spans="3:38" ht="15" customHeight="1" x14ac:dyDescent="0.35">
      <c r="C8626"/>
      <c r="D8626"/>
      <c r="E8626"/>
      <c r="F8626"/>
      <c r="G8626"/>
      <c r="H8626"/>
      <c r="I8626"/>
      <c r="J8626"/>
      <c r="K8626"/>
      <c r="L8626"/>
      <c r="M8626"/>
      <c r="N8626"/>
      <c r="O8626"/>
      <c r="S8626"/>
      <c r="T8626"/>
      <c r="U8626"/>
      <c r="V8626"/>
      <c r="Y8626"/>
      <c r="Z8626"/>
      <c r="AA8626"/>
      <c r="AB8626"/>
      <c r="AC8626"/>
      <c r="AD8626"/>
      <c r="AE8626"/>
      <c r="AF8626"/>
      <c r="AG8626"/>
      <c r="AH8626"/>
      <c r="AI8626"/>
      <c r="AJ8626"/>
      <c r="AK8626"/>
      <c r="AL8626"/>
    </row>
    <row r="8627" spans="3:38" ht="15" customHeight="1" x14ac:dyDescent="0.35">
      <c r="C8627"/>
      <c r="D8627"/>
      <c r="E8627"/>
      <c r="F8627"/>
      <c r="G8627"/>
      <c r="H8627"/>
      <c r="I8627"/>
      <c r="J8627"/>
      <c r="K8627"/>
      <c r="L8627"/>
      <c r="M8627"/>
      <c r="N8627"/>
      <c r="O8627"/>
      <c r="S8627"/>
      <c r="T8627"/>
      <c r="U8627"/>
      <c r="V8627"/>
      <c r="Y8627"/>
      <c r="Z8627"/>
      <c r="AA8627"/>
      <c r="AB8627"/>
      <c r="AC8627"/>
      <c r="AD8627"/>
      <c r="AE8627"/>
      <c r="AF8627"/>
      <c r="AG8627"/>
      <c r="AH8627"/>
      <c r="AI8627"/>
      <c r="AJ8627"/>
      <c r="AK8627"/>
      <c r="AL8627"/>
    </row>
    <row r="8628" spans="3:38" ht="15" customHeight="1" x14ac:dyDescent="0.35">
      <c r="C8628"/>
      <c r="D8628"/>
      <c r="E8628"/>
      <c r="F8628"/>
      <c r="G8628"/>
      <c r="H8628"/>
      <c r="I8628"/>
      <c r="J8628"/>
      <c r="K8628"/>
      <c r="L8628"/>
      <c r="M8628"/>
      <c r="N8628"/>
      <c r="O8628"/>
      <c r="S8628"/>
      <c r="T8628"/>
      <c r="U8628"/>
      <c r="V8628"/>
      <c r="Y8628"/>
      <c r="Z8628"/>
      <c r="AA8628"/>
      <c r="AB8628"/>
      <c r="AC8628"/>
      <c r="AD8628"/>
      <c r="AE8628"/>
      <c r="AF8628"/>
      <c r="AG8628"/>
      <c r="AH8628"/>
      <c r="AI8628"/>
      <c r="AJ8628"/>
      <c r="AK8628"/>
      <c r="AL8628"/>
    </row>
    <row r="8629" spans="3:38" ht="15" customHeight="1" x14ac:dyDescent="0.35">
      <c r="C8629"/>
      <c r="D8629"/>
      <c r="E8629"/>
      <c r="F8629"/>
      <c r="G8629"/>
      <c r="H8629"/>
      <c r="I8629"/>
      <c r="J8629"/>
      <c r="K8629"/>
      <c r="L8629"/>
      <c r="M8629"/>
      <c r="N8629"/>
      <c r="O8629"/>
      <c r="S8629"/>
      <c r="T8629"/>
      <c r="U8629"/>
      <c r="V8629"/>
      <c r="Y8629"/>
      <c r="Z8629"/>
      <c r="AA8629"/>
      <c r="AB8629"/>
      <c r="AC8629"/>
      <c r="AD8629"/>
      <c r="AE8629"/>
      <c r="AF8629"/>
      <c r="AG8629"/>
      <c r="AH8629"/>
      <c r="AI8629"/>
      <c r="AJ8629"/>
      <c r="AK8629"/>
      <c r="AL8629"/>
    </row>
    <row r="8630" spans="3:38" ht="15" customHeight="1" x14ac:dyDescent="0.35">
      <c r="C8630"/>
      <c r="D8630"/>
      <c r="E8630"/>
      <c r="F8630"/>
      <c r="G8630"/>
      <c r="H8630"/>
      <c r="I8630"/>
      <c r="J8630"/>
      <c r="K8630"/>
      <c r="L8630"/>
      <c r="M8630"/>
      <c r="N8630"/>
      <c r="O8630"/>
      <c r="S8630"/>
      <c r="T8630"/>
      <c r="U8630"/>
      <c r="V8630"/>
      <c r="Y8630"/>
      <c r="Z8630"/>
      <c r="AA8630"/>
      <c r="AB8630"/>
      <c r="AC8630"/>
      <c r="AD8630"/>
      <c r="AE8630"/>
      <c r="AF8630"/>
      <c r="AG8630"/>
      <c r="AH8630"/>
      <c r="AI8630"/>
      <c r="AJ8630"/>
      <c r="AK8630"/>
      <c r="AL8630"/>
    </row>
    <row r="8631" spans="3:38" ht="15" customHeight="1" x14ac:dyDescent="0.35">
      <c r="C8631"/>
      <c r="D8631"/>
      <c r="E8631"/>
      <c r="F8631"/>
      <c r="G8631"/>
      <c r="H8631"/>
      <c r="I8631"/>
      <c r="J8631"/>
      <c r="K8631"/>
      <c r="L8631"/>
      <c r="M8631"/>
      <c r="N8631"/>
      <c r="O8631"/>
      <c r="S8631"/>
      <c r="T8631"/>
      <c r="U8631"/>
      <c r="V8631"/>
      <c r="Y8631"/>
      <c r="Z8631"/>
      <c r="AA8631"/>
      <c r="AB8631"/>
      <c r="AC8631"/>
      <c r="AD8631"/>
      <c r="AE8631"/>
      <c r="AF8631"/>
      <c r="AG8631"/>
      <c r="AH8631"/>
      <c r="AI8631"/>
      <c r="AJ8631"/>
      <c r="AK8631"/>
      <c r="AL8631"/>
    </row>
    <row r="8632" spans="3:38" ht="15" customHeight="1" x14ac:dyDescent="0.35">
      <c r="C8632"/>
      <c r="D8632"/>
      <c r="E8632"/>
      <c r="F8632"/>
      <c r="G8632"/>
      <c r="H8632"/>
      <c r="I8632"/>
      <c r="J8632"/>
      <c r="K8632"/>
      <c r="L8632"/>
      <c r="M8632"/>
      <c r="N8632"/>
      <c r="O8632"/>
      <c r="S8632"/>
      <c r="T8632"/>
      <c r="U8632"/>
      <c r="V8632"/>
      <c r="Y8632"/>
      <c r="Z8632"/>
      <c r="AA8632"/>
      <c r="AB8632"/>
      <c r="AC8632"/>
      <c r="AD8632"/>
      <c r="AE8632"/>
      <c r="AF8632"/>
      <c r="AG8632"/>
      <c r="AH8632"/>
      <c r="AI8632"/>
      <c r="AJ8632"/>
      <c r="AK8632"/>
      <c r="AL8632"/>
    </row>
    <row r="8633" spans="3:38" ht="15" customHeight="1" x14ac:dyDescent="0.35">
      <c r="C8633"/>
      <c r="D8633"/>
      <c r="E8633"/>
      <c r="F8633"/>
      <c r="G8633"/>
      <c r="H8633"/>
      <c r="I8633"/>
      <c r="J8633"/>
      <c r="K8633"/>
      <c r="L8633"/>
      <c r="M8633"/>
      <c r="N8633"/>
      <c r="O8633"/>
      <c r="S8633"/>
      <c r="T8633"/>
      <c r="U8633"/>
      <c r="V8633"/>
      <c r="Y8633"/>
      <c r="Z8633"/>
      <c r="AA8633"/>
      <c r="AB8633"/>
      <c r="AC8633"/>
      <c r="AD8633"/>
      <c r="AE8633"/>
      <c r="AF8633"/>
      <c r="AG8633"/>
      <c r="AH8633"/>
      <c r="AI8633"/>
      <c r="AJ8633"/>
      <c r="AK8633"/>
      <c r="AL8633"/>
    </row>
    <row r="8634" spans="3:38" ht="15" customHeight="1" x14ac:dyDescent="0.35">
      <c r="C8634"/>
      <c r="D8634"/>
      <c r="E8634"/>
      <c r="F8634"/>
      <c r="G8634"/>
      <c r="H8634"/>
      <c r="I8634"/>
      <c r="J8634"/>
      <c r="K8634"/>
      <c r="L8634"/>
      <c r="M8634"/>
      <c r="N8634"/>
      <c r="O8634"/>
      <c r="S8634"/>
      <c r="T8634"/>
      <c r="U8634"/>
      <c r="V8634"/>
      <c r="Y8634"/>
      <c r="Z8634"/>
      <c r="AA8634"/>
      <c r="AB8634"/>
      <c r="AC8634"/>
      <c r="AD8634"/>
      <c r="AE8634"/>
      <c r="AF8634"/>
      <c r="AG8634"/>
      <c r="AH8634"/>
      <c r="AI8634"/>
      <c r="AJ8634"/>
      <c r="AK8634"/>
      <c r="AL8634"/>
    </row>
    <row r="8635" spans="3:38" ht="15" customHeight="1" x14ac:dyDescent="0.35">
      <c r="C8635"/>
      <c r="D8635"/>
      <c r="E8635"/>
      <c r="F8635"/>
      <c r="G8635"/>
      <c r="H8635"/>
      <c r="I8635"/>
      <c r="J8635"/>
      <c r="K8635"/>
      <c r="L8635"/>
      <c r="M8635"/>
      <c r="N8635"/>
      <c r="O8635"/>
      <c r="S8635"/>
      <c r="T8635"/>
      <c r="U8635"/>
      <c r="V8635"/>
      <c r="Y8635"/>
      <c r="Z8635"/>
      <c r="AA8635"/>
      <c r="AB8635"/>
      <c r="AC8635"/>
      <c r="AD8635"/>
      <c r="AE8635"/>
      <c r="AF8635"/>
      <c r="AG8635"/>
      <c r="AH8635"/>
      <c r="AI8635"/>
      <c r="AJ8635"/>
      <c r="AK8635"/>
      <c r="AL8635"/>
    </row>
    <row r="8636" spans="3:38" ht="15" customHeight="1" x14ac:dyDescent="0.35">
      <c r="C8636"/>
      <c r="D8636"/>
      <c r="E8636"/>
      <c r="F8636"/>
      <c r="G8636"/>
      <c r="H8636"/>
      <c r="I8636"/>
      <c r="J8636"/>
      <c r="K8636"/>
      <c r="L8636"/>
      <c r="M8636"/>
      <c r="N8636"/>
      <c r="O8636"/>
      <c r="S8636"/>
      <c r="T8636"/>
      <c r="U8636"/>
      <c r="V8636"/>
      <c r="Y8636"/>
      <c r="Z8636"/>
      <c r="AA8636"/>
      <c r="AB8636"/>
      <c r="AC8636"/>
      <c r="AD8636"/>
      <c r="AE8636"/>
      <c r="AF8636"/>
      <c r="AG8636"/>
      <c r="AH8636"/>
      <c r="AI8636"/>
      <c r="AJ8636"/>
      <c r="AK8636"/>
      <c r="AL8636"/>
    </row>
    <row r="8637" spans="3:38" ht="15" customHeight="1" x14ac:dyDescent="0.35">
      <c r="C8637"/>
      <c r="D8637"/>
      <c r="E8637"/>
      <c r="F8637"/>
      <c r="G8637"/>
      <c r="H8637"/>
      <c r="I8637"/>
      <c r="J8637"/>
      <c r="K8637"/>
      <c r="L8637"/>
      <c r="M8637"/>
      <c r="N8637"/>
      <c r="O8637"/>
      <c r="S8637"/>
      <c r="T8637"/>
      <c r="U8637"/>
      <c r="V8637"/>
      <c r="Y8637"/>
      <c r="Z8637"/>
      <c r="AA8637"/>
      <c r="AB8637"/>
      <c r="AC8637"/>
      <c r="AD8637"/>
      <c r="AE8637"/>
      <c r="AF8637"/>
      <c r="AG8637"/>
      <c r="AH8637"/>
      <c r="AI8637"/>
      <c r="AJ8637"/>
      <c r="AK8637"/>
      <c r="AL8637"/>
    </row>
    <row r="8638" spans="3:38" ht="15" customHeight="1" x14ac:dyDescent="0.35">
      <c r="C8638"/>
      <c r="D8638"/>
      <c r="E8638"/>
      <c r="F8638"/>
      <c r="G8638"/>
      <c r="H8638"/>
      <c r="I8638"/>
      <c r="J8638"/>
      <c r="K8638"/>
      <c r="L8638"/>
      <c r="M8638"/>
      <c r="N8638"/>
      <c r="O8638"/>
      <c r="S8638"/>
      <c r="T8638"/>
      <c r="U8638"/>
      <c r="V8638"/>
      <c r="Y8638"/>
      <c r="Z8638"/>
      <c r="AA8638"/>
      <c r="AB8638"/>
      <c r="AC8638"/>
      <c r="AD8638"/>
      <c r="AE8638"/>
      <c r="AF8638"/>
      <c r="AG8638"/>
      <c r="AH8638"/>
      <c r="AI8638"/>
      <c r="AJ8638"/>
      <c r="AK8638"/>
      <c r="AL8638"/>
    </row>
    <row r="8639" spans="3:38" ht="15" customHeight="1" x14ac:dyDescent="0.35">
      <c r="C8639"/>
      <c r="D8639"/>
      <c r="E8639"/>
      <c r="F8639"/>
      <c r="G8639"/>
      <c r="H8639"/>
      <c r="I8639"/>
      <c r="J8639"/>
      <c r="K8639"/>
      <c r="L8639"/>
      <c r="M8639"/>
      <c r="N8639"/>
      <c r="O8639"/>
      <c r="S8639"/>
      <c r="T8639"/>
      <c r="U8639"/>
      <c r="V8639"/>
      <c r="Y8639"/>
      <c r="Z8639"/>
      <c r="AA8639"/>
      <c r="AB8639"/>
      <c r="AC8639"/>
      <c r="AD8639"/>
      <c r="AE8639"/>
      <c r="AF8639"/>
      <c r="AG8639"/>
      <c r="AH8639"/>
      <c r="AI8639"/>
      <c r="AJ8639"/>
      <c r="AK8639"/>
      <c r="AL8639"/>
    </row>
    <row r="8640" spans="3:38" ht="15" customHeight="1" x14ac:dyDescent="0.35">
      <c r="C8640"/>
      <c r="D8640"/>
      <c r="E8640"/>
      <c r="F8640"/>
      <c r="G8640"/>
      <c r="H8640"/>
      <c r="I8640"/>
      <c r="J8640"/>
      <c r="K8640"/>
      <c r="L8640"/>
      <c r="M8640"/>
      <c r="N8640"/>
      <c r="O8640"/>
      <c r="S8640"/>
      <c r="T8640"/>
      <c r="U8640"/>
      <c r="V8640"/>
      <c r="Y8640"/>
      <c r="Z8640"/>
      <c r="AA8640"/>
      <c r="AB8640"/>
      <c r="AC8640"/>
      <c r="AD8640"/>
      <c r="AE8640"/>
      <c r="AF8640"/>
      <c r="AG8640"/>
      <c r="AH8640"/>
      <c r="AI8640"/>
      <c r="AJ8640"/>
      <c r="AK8640"/>
      <c r="AL8640"/>
    </row>
    <row r="8641" spans="3:38" ht="15" customHeight="1" x14ac:dyDescent="0.35">
      <c r="C8641"/>
      <c r="D8641"/>
      <c r="E8641"/>
      <c r="F8641"/>
      <c r="G8641"/>
      <c r="H8641"/>
      <c r="I8641"/>
      <c r="J8641"/>
      <c r="K8641"/>
      <c r="L8641"/>
      <c r="M8641"/>
      <c r="N8641"/>
      <c r="O8641"/>
      <c r="S8641"/>
      <c r="T8641"/>
      <c r="U8641"/>
      <c r="V8641"/>
      <c r="Y8641"/>
      <c r="Z8641"/>
      <c r="AA8641"/>
      <c r="AB8641"/>
      <c r="AC8641"/>
      <c r="AD8641"/>
      <c r="AE8641"/>
      <c r="AF8641"/>
      <c r="AG8641"/>
      <c r="AH8641"/>
      <c r="AI8641"/>
      <c r="AJ8641"/>
      <c r="AK8641"/>
      <c r="AL8641"/>
    </row>
    <row r="8642" spans="3:38" ht="15" customHeight="1" x14ac:dyDescent="0.35">
      <c r="C8642"/>
      <c r="D8642"/>
      <c r="E8642"/>
      <c r="F8642"/>
      <c r="G8642"/>
      <c r="H8642"/>
      <c r="I8642"/>
      <c r="J8642"/>
      <c r="K8642"/>
      <c r="L8642"/>
      <c r="M8642"/>
      <c r="N8642"/>
      <c r="O8642"/>
      <c r="S8642"/>
      <c r="T8642"/>
      <c r="U8642"/>
      <c r="V8642"/>
      <c r="Y8642"/>
      <c r="Z8642"/>
      <c r="AA8642"/>
      <c r="AB8642"/>
      <c r="AC8642"/>
      <c r="AD8642"/>
      <c r="AE8642"/>
      <c r="AF8642"/>
      <c r="AG8642"/>
      <c r="AH8642"/>
      <c r="AI8642"/>
      <c r="AJ8642"/>
      <c r="AK8642"/>
      <c r="AL8642"/>
    </row>
    <row r="8643" spans="3:38" ht="15" customHeight="1" x14ac:dyDescent="0.35">
      <c r="C8643"/>
      <c r="D8643"/>
      <c r="E8643"/>
      <c r="F8643"/>
      <c r="G8643"/>
      <c r="H8643"/>
      <c r="I8643"/>
      <c r="J8643"/>
      <c r="K8643"/>
      <c r="L8643"/>
      <c r="M8643"/>
      <c r="N8643"/>
      <c r="O8643"/>
      <c r="S8643"/>
      <c r="T8643"/>
      <c r="U8643"/>
      <c r="V8643"/>
      <c r="Y8643"/>
      <c r="Z8643"/>
      <c r="AA8643"/>
      <c r="AB8643"/>
      <c r="AC8643"/>
      <c r="AD8643"/>
      <c r="AE8643"/>
      <c r="AF8643"/>
      <c r="AG8643"/>
      <c r="AH8643"/>
      <c r="AI8643"/>
      <c r="AJ8643"/>
      <c r="AK8643"/>
      <c r="AL8643"/>
    </row>
    <row r="8644" spans="3:38" ht="15" customHeight="1" x14ac:dyDescent="0.35">
      <c r="C8644"/>
      <c r="D8644"/>
      <c r="E8644"/>
      <c r="F8644"/>
      <c r="G8644"/>
      <c r="H8644"/>
      <c r="I8644"/>
      <c r="J8644"/>
      <c r="K8644"/>
      <c r="L8644"/>
      <c r="M8644"/>
      <c r="N8644"/>
      <c r="O8644"/>
      <c r="S8644"/>
      <c r="T8644"/>
      <c r="U8644"/>
      <c r="V8644"/>
      <c r="Y8644"/>
      <c r="Z8644"/>
      <c r="AA8644"/>
      <c r="AB8644"/>
      <c r="AC8644"/>
      <c r="AD8644"/>
      <c r="AE8644"/>
      <c r="AF8644"/>
      <c r="AG8644"/>
      <c r="AH8644"/>
      <c r="AI8644"/>
      <c r="AJ8644"/>
      <c r="AK8644"/>
      <c r="AL8644"/>
    </row>
    <row r="8645" spans="3:38" ht="15" customHeight="1" x14ac:dyDescent="0.35">
      <c r="C8645"/>
      <c r="D8645"/>
      <c r="E8645"/>
      <c r="F8645"/>
      <c r="G8645"/>
      <c r="H8645"/>
      <c r="I8645"/>
      <c r="J8645"/>
      <c r="K8645"/>
      <c r="L8645"/>
      <c r="M8645"/>
      <c r="N8645"/>
      <c r="O8645"/>
      <c r="S8645"/>
      <c r="T8645"/>
      <c r="U8645"/>
      <c r="V8645"/>
      <c r="Y8645"/>
      <c r="Z8645"/>
      <c r="AA8645"/>
      <c r="AB8645"/>
      <c r="AC8645"/>
      <c r="AD8645"/>
      <c r="AE8645"/>
      <c r="AF8645"/>
      <c r="AG8645"/>
      <c r="AH8645"/>
      <c r="AI8645"/>
      <c r="AJ8645"/>
      <c r="AK8645"/>
      <c r="AL8645"/>
    </row>
    <row r="8646" spans="3:38" ht="15" customHeight="1" x14ac:dyDescent="0.35">
      <c r="C8646"/>
      <c r="D8646"/>
      <c r="E8646"/>
      <c r="F8646"/>
      <c r="G8646"/>
      <c r="H8646"/>
      <c r="I8646"/>
      <c r="J8646"/>
      <c r="K8646"/>
      <c r="L8646"/>
      <c r="M8646"/>
      <c r="N8646"/>
      <c r="O8646"/>
      <c r="S8646"/>
      <c r="T8646"/>
      <c r="U8646"/>
      <c r="V8646"/>
      <c r="Y8646"/>
      <c r="Z8646"/>
      <c r="AA8646"/>
      <c r="AB8646"/>
      <c r="AC8646"/>
      <c r="AD8646"/>
      <c r="AE8646"/>
      <c r="AF8646"/>
      <c r="AG8646"/>
      <c r="AH8646"/>
      <c r="AI8646"/>
      <c r="AJ8646"/>
      <c r="AK8646"/>
      <c r="AL8646"/>
    </row>
    <row r="8647" spans="3:38" ht="15" customHeight="1" x14ac:dyDescent="0.35">
      <c r="C8647"/>
      <c r="D8647"/>
      <c r="E8647"/>
      <c r="F8647"/>
      <c r="G8647"/>
      <c r="H8647"/>
      <c r="I8647"/>
      <c r="J8647"/>
      <c r="K8647"/>
      <c r="L8647"/>
      <c r="M8647"/>
      <c r="N8647"/>
      <c r="O8647"/>
      <c r="S8647"/>
      <c r="T8647"/>
      <c r="U8647"/>
      <c r="V8647"/>
      <c r="Y8647"/>
      <c r="Z8647"/>
      <c r="AA8647"/>
      <c r="AB8647"/>
      <c r="AC8647"/>
      <c r="AD8647"/>
      <c r="AE8647"/>
      <c r="AF8647"/>
      <c r="AG8647"/>
      <c r="AH8647"/>
      <c r="AI8647"/>
      <c r="AJ8647"/>
      <c r="AK8647"/>
      <c r="AL8647"/>
    </row>
    <row r="8648" spans="3:38" ht="15" customHeight="1" x14ac:dyDescent="0.35">
      <c r="C8648"/>
      <c r="D8648"/>
      <c r="E8648"/>
      <c r="F8648"/>
      <c r="G8648"/>
      <c r="H8648"/>
      <c r="I8648"/>
      <c r="J8648"/>
      <c r="K8648"/>
      <c r="L8648"/>
      <c r="M8648"/>
      <c r="N8648"/>
      <c r="O8648"/>
      <c r="S8648"/>
      <c r="T8648"/>
      <c r="U8648"/>
      <c r="V8648"/>
      <c r="Y8648"/>
      <c r="Z8648"/>
      <c r="AA8648"/>
      <c r="AB8648"/>
      <c r="AC8648"/>
      <c r="AD8648"/>
      <c r="AE8648"/>
      <c r="AF8648"/>
      <c r="AG8648"/>
      <c r="AH8648"/>
      <c r="AI8648"/>
      <c r="AJ8648"/>
      <c r="AK8648"/>
      <c r="AL8648"/>
    </row>
    <row r="8649" spans="3:38" ht="15" customHeight="1" x14ac:dyDescent="0.35">
      <c r="C8649"/>
      <c r="D8649"/>
      <c r="E8649"/>
      <c r="F8649"/>
      <c r="G8649"/>
      <c r="H8649"/>
      <c r="I8649"/>
      <c r="J8649"/>
      <c r="K8649"/>
      <c r="L8649"/>
      <c r="M8649"/>
      <c r="N8649"/>
      <c r="O8649"/>
      <c r="S8649"/>
      <c r="T8649"/>
      <c r="U8649"/>
      <c r="V8649"/>
      <c r="Y8649"/>
      <c r="Z8649"/>
      <c r="AA8649"/>
      <c r="AB8649"/>
      <c r="AC8649"/>
      <c r="AD8649"/>
      <c r="AE8649"/>
      <c r="AF8649"/>
      <c r="AG8649"/>
      <c r="AH8649"/>
      <c r="AI8649"/>
      <c r="AJ8649"/>
      <c r="AK8649"/>
      <c r="AL8649"/>
    </row>
    <row r="8650" spans="3:38" ht="15" customHeight="1" x14ac:dyDescent="0.35">
      <c r="C8650"/>
      <c r="D8650"/>
      <c r="E8650"/>
      <c r="F8650"/>
      <c r="G8650"/>
      <c r="H8650"/>
      <c r="I8650"/>
      <c r="J8650"/>
      <c r="K8650"/>
      <c r="L8650"/>
      <c r="M8650"/>
      <c r="N8650"/>
      <c r="O8650"/>
      <c r="S8650"/>
      <c r="T8650"/>
      <c r="U8650"/>
      <c r="V8650"/>
      <c r="Y8650"/>
      <c r="Z8650"/>
      <c r="AA8650"/>
      <c r="AB8650"/>
      <c r="AC8650"/>
      <c r="AD8650"/>
      <c r="AE8650"/>
      <c r="AF8650"/>
      <c r="AG8650"/>
      <c r="AH8650"/>
      <c r="AI8650"/>
      <c r="AJ8650"/>
      <c r="AK8650"/>
      <c r="AL8650"/>
    </row>
    <row r="8651" spans="3:38" ht="15" customHeight="1" x14ac:dyDescent="0.35">
      <c r="C8651"/>
      <c r="D8651"/>
      <c r="E8651"/>
      <c r="F8651"/>
      <c r="G8651"/>
      <c r="H8651"/>
      <c r="I8651"/>
      <c r="J8651"/>
      <c r="K8651"/>
      <c r="L8651"/>
      <c r="M8651"/>
      <c r="N8651"/>
      <c r="O8651"/>
      <c r="S8651"/>
      <c r="T8651"/>
      <c r="U8651"/>
      <c r="V8651"/>
      <c r="Y8651"/>
      <c r="Z8651"/>
      <c r="AA8651"/>
      <c r="AB8651"/>
      <c r="AC8651"/>
      <c r="AD8651"/>
      <c r="AE8651"/>
      <c r="AF8651"/>
      <c r="AG8651"/>
      <c r="AH8651"/>
      <c r="AI8651"/>
      <c r="AJ8651"/>
      <c r="AK8651"/>
      <c r="AL8651"/>
    </row>
    <row r="8652" spans="3:38" ht="15" customHeight="1" x14ac:dyDescent="0.35">
      <c r="C8652"/>
      <c r="D8652"/>
      <c r="E8652"/>
      <c r="F8652"/>
      <c r="G8652"/>
      <c r="H8652"/>
      <c r="I8652"/>
      <c r="J8652"/>
      <c r="K8652"/>
      <c r="L8652"/>
      <c r="M8652"/>
      <c r="N8652"/>
      <c r="O8652"/>
      <c r="S8652"/>
      <c r="T8652"/>
      <c r="U8652"/>
      <c r="V8652"/>
      <c r="Y8652"/>
      <c r="Z8652"/>
      <c r="AA8652"/>
      <c r="AB8652"/>
      <c r="AC8652"/>
      <c r="AD8652"/>
      <c r="AE8652"/>
      <c r="AF8652"/>
      <c r="AG8652"/>
      <c r="AH8652"/>
      <c r="AI8652"/>
      <c r="AJ8652"/>
      <c r="AK8652"/>
      <c r="AL8652"/>
    </row>
    <row r="8653" spans="3:38" ht="15" customHeight="1" x14ac:dyDescent="0.35">
      <c r="C8653"/>
      <c r="D8653"/>
      <c r="E8653"/>
      <c r="F8653"/>
      <c r="G8653"/>
      <c r="H8653"/>
      <c r="I8653"/>
      <c r="J8653"/>
      <c r="K8653"/>
      <c r="L8653"/>
      <c r="M8653"/>
      <c r="N8653"/>
      <c r="O8653"/>
      <c r="S8653"/>
      <c r="T8653"/>
      <c r="U8653"/>
      <c r="V8653"/>
      <c r="Y8653"/>
      <c r="Z8653"/>
      <c r="AA8653"/>
      <c r="AB8653"/>
      <c r="AC8653"/>
      <c r="AD8653"/>
      <c r="AE8653"/>
      <c r="AF8653"/>
      <c r="AG8653"/>
      <c r="AH8653"/>
      <c r="AI8653"/>
      <c r="AJ8653"/>
      <c r="AK8653"/>
      <c r="AL8653"/>
    </row>
    <row r="8654" spans="3:38" ht="15" customHeight="1" x14ac:dyDescent="0.35">
      <c r="C8654"/>
      <c r="D8654"/>
      <c r="E8654"/>
      <c r="F8654"/>
      <c r="G8654"/>
      <c r="H8654"/>
      <c r="I8654"/>
      <c r="J8654"/>
      <c r="K8654"/>
      <c r="L8654"/>
      <c r="M8654"/>
      <c r="N8654"/>
      <c r="O8654"/>
      <c r="S8654"/>
      <c r="T8654"/>
      <c r="U8654"/>
      <c r="V8654"/>
      <c r="Y8654"/>
      <c r="Z8654"/>
      <c r="AA8654"/>
      <c r="AB8654"/>
      <c r="AC8654"/>
      <c r="AD8654"/>
      <c r="AE8654"/>
      <c r="AF8654"/>
      <c r="AG8654"/>
      <c r="AH8654"/>
      <c r="AI8654"/>
      <c r="AJ8654"/>
      <c r="AK8654"/>
      <c r="AL8654"/>
    </row>
    <row r="8655" spans="3:38" ht="15" customHeight="1" x14ac:dyDescent="0.35">
      <c r="C8655"/>
      <c r="D8655"/>
      <c r="E8655"/>
      <c r="F8655"/>
      <c r="G8655"/>
      <c r="H8655"/>
      <c r="I8655"/>
      <c r="J8655"/>
      <c r="K8655"/>
      <c r="L8655"/>
      <c r="M8655"/>
      <c r="N8655"/>
      <c r="O8655"/>
      <c r="S8655"/>
      <c r="T8655"/>
      <c r="U8655"/>
      <c r="V8655"/>
      <c r="Y8655"/>
      <c r="Z8655"/>
      <c r="AA8655"/>
      <c r="AB8655"/>
      <c r="AC8655"/>
      <c r="AD8655"/>
      <c r="AE8655"/>
      <c r="AF8655"/>
      <c r="AG8655"/>
      <c r="AH8655"/>
      <c r="AI8655"/>
      <c r="AJ8655"/>
      <c r="AK8655"/>
      <c r="AL8655"/>
    </row>
    <row r="8656" spans="3:38" ht="15" customHeight="1" x14ac:dyDescent="0.35">
      <c r="C8656"/>
      <c r="D8656"/>
      <c r="E8656"/>
      <c r="F8656"/>
      <c r="G8656"/>
      <c r="H8656"/>
      <c r="I8656"/>
      <c r="J8656"/>
      <c r="K8656"/>
      <c r="L8656"/>
      <c r="M8656"/>
      <c r="N8656"/>
      <c r="O8656"/>
      <c r="S8656"/>
      <c r="T8656"/>
      <c r="U8656"/>
      <c r="V8656"/>
      <c r="Y8656"/>
      <c r="Z8656"/>
      <c r="AA8656"/>
      <c r="AB8656"/>
      <c r="AC8656"/>
      <c r="AD8656"/>
      <c r="AE8656"/>
      <c r="AF8656"/>
      <c r="AG8656"/>
      <c r="AH8656"/>
      <c r="AI8656"/>
      <c r="AJ8656"/>
      <c r="AK8656"/>
      <c r="AL8656"/>
    </row>
    <row r="8657" spans="3:38" ht="15" customHeight="1" x14ac:dyDescent="0.35">
      <c r="C8657"/>
      <c r="D8657"/>
      <c r="E8657"/>
      <c r="F8657"/>
      <c r="G8657"/>
      <c r="H8657"/>
      <c r="I8657"/>
      <c r="J8657"/>
      <c r="K8657"/>
      <c r="L8657"/>
      <c r="M8657"/>
      <c r="N8657"/>
      <c r="O8657"/>
      <c r="S8657"/>
      <c r="T8657"/>
      <c r="U8657"/>
      <c r="V8657"/>
      <c r="Y8657"/>
      <c r="Z8657"/>
      <c r="AA8657"/>
      <c r="AB8657"/>
      <c r="AC8657"/>
      <c r="AD8657"/>
      <c r="AE8657"/>
      <c r="AF8657"/>
      <c r="AG8657"/>
      <c r="AH8657"/>
      <c r="AI8657"/>
      <c r="AJ8657"/>
      <c r="AK8657"/>
      <c r="AL8657"/>
    </row>
    <row r="8658" spans="3:38" ht="15" customHeight="1" x14ac:dyDescent="0.35">
      <c r="C8658"/>
      <c r="D8658"/>
      <c r="E8658"/>
      <c r="F8658"/>
      <c r="G8658"/>
      <c r="H8658"/>
      <c r="I8658"/>
      <c r="J8658"/>
      <c r="K8658"/>
      <c r="L8658"/>
      <c r="M8658"/>
      <c r="N8658"/>
      <c r="O8658"/>
      <c r="S8658"/>
      <c r="T8658"/>
      <c r="U8658"/>
      <c r="V8658"/>
      <c r="Y8658"/>
      <c r="Z8658"/>
      <c r="AA8658"/>
      <c r="AB8658"/>
      <c r="AC8658"/>
      <c r="AD8658"/>
      <c r="AE8658"/>
      <c r="AF8658"/>
      <c r="AG8658"/>
      <c r="AH8658"/>
      <c r="AI8658"/>
      <c r="AJ8658"/>
      <c r="AK8658"/>
      <c r="AL8658"/>
    </row>
    <row r="8659" spans="3:38" ht="15" customHeight="1" x14ac:dyDescent="0.35">
      <c r="C8659"/>
      <c r="D8659"/>
      <c r="E8659"/>
      <c r="F8659"/>
      <c r="G8659"/>
      <c r="H8659"/>
      <c r="I8659"/>
      <c r="J8659"/>
      <c r="K8659"/>
      <c r="L8659"/>
      <c r="M8659"/>
      <c r="N8659"/>
      <c r="O8659"/>
      <c r="S8659"/>
      <c r="T8659"/>
      <c r="U8659"/>
      <c r="V8659"/>
      <c r="Y8659"/>
      <c r="Z8659"/>
      <c r="AA8659"/>
      <c r="AB8659"/>
      <c r="AC8659"/>
      <c r="AD8659"/>
      <c r="AE8659"/>
      <c r="AF8659"/>
      <c r="AG8659"/>
      <c r="AH8659"/>
      <c r="AI8659"/>
      <c r="AJ8659"/>
      <c r="AK8659"/>
      <c r="AL8659"/>
    </row>
    <row r="8660" spans="3:38" ht="15" customHeight="1" x14ac:dyDescent="0.35">
      <c r="C8660"/>
      <c r="D8660"/>
      <c r="E8660"/>
      <c r="F8660"/>
      <c r="G8660"/>
      <c r="H8660"/>
      <c r="I8660"/>
      <c r="J8660"/>
      <c r="K8660"/>
      <c r="L8660"/>
      <c r="M8660"/>
      <c r="N8660"/>
      <c r="O8660"/>
      <c r="S8660"/>
      <c r="T8660"/>
      <c r="U8660"/>
      <c r="V8660"/>
      <c r="Y8660"/>
      <c r="Z8660"/>
      <c r="AA8660"/>
      <c r="AB8660"/>
      <c r="AC8660"/>
      <c r="AD8660"/>
      <c r="AE8660"/>
      <c r="AF8660"/>
      <c r="AG8660"/>
      <c r="AH8660"/>
      <c r="AI8660"/>
      <c r="AJ8660"/>
      <c r="AK8660"/>
      <c r="AL8660"/>
    </row>
    <row r="8661" spans="3:38" ht="15" customHeight="1" x14ac:dyDescent="0.35">
      <c r="C8661"/>
      <c r="D8661"/>
      <c r="E8661"/>
      <c r="F8661"/>
      <c r="G8661"/>
      <c r="H8661"/>
      <c r="I8661"/>
      <c r="J8661"/>
      <c r="K8661"/>
      <c r="L8661"/>
      <c r="M8661"/>
      <c r="N8661"/>
      <c r="O8661"/>
      <c r="S8661"/>
      <c r="T8661"/>
      <c r="U8661"/>
      <c r="V8661"/>
      <c r="Y8661"/>
      <c r="Z8661"/>
      <c r="AA8661"/>
      <c r="AB8661"/>
      <c r="AC8661"/>
      <c r="AD8661"/>
      <c r="AE8661"/>
      <c r="AF8661"/>
      <c r="AG8661"/>
      <c r="AH8661"/>
      <c r="AI8661"/>
      <c r="AJ8661"/>
      <c r="AK8661"/>
      <c r="AL8661"/>
    </row>
    <row r="8662" spans="3:38" ht="15" customHeight="1" x14ac:dyDescent="0.35">
      <c r="C8662"/>
      <c r="D8662"/>
      <c r="E8662"/>
      <c r="F8662"/>
      <c r="G8662"/>
      <c r="H8662"/>
      <c r="I8662"/>
      <c r="J8662"/>
      <c r="K8662"/>
      <c r="L8662"/>
      <c r="M8662"/>
      <c r="N8662"/>
      <c r="O8662"/>
      <c r="S8662"/>
      <c r="T8662"/>
      <c r="U8662"/>
      <c r="V8662"/>
      <c r="Y8662"/>
      <c r="Z8662"/>
      <c r="AA8662"/>
      <c r="AB8662"/>
      <c r="AC8662"/>
      <c r="AD8662"/>
      <c r="AE8662"/>
      <c r="AF8662"/>
      <c r="AG8662"/>
      <c r="AH8662"/>
      <c r="AI8662"/>
      <c r="AJ8662"/>
      <c r="AK8662"/>
      <c r="AL8662"/>
    </row>
    <row r="8663" spans="3:38" ht="15" customHeight="1" x14ac:dyDescent="0.35">
      <c r="C8663"/>
      <c r="D8663"/>
      <c r="E8663"/>
      <c r="F8663"/>
      <c r="G8663"/>
      <c r="H8663"/>
      <c r="I8663"/>
      <c r="J8663"/>
      <c r="K8663"/>
      <c r="L8663"/>
      <c r="M8663"/>
      <c r="N8663"/>
      <c r="O8663"/>
      <c r="S8663"/>
      <c r="T8663"/>
      <c r="U8663"/>
      <c r="V8663"/>
      <c r="Y8663"/>
      <c r="Z8663"/>
      <c r="AA8663"/>
      <c r="AB8663"/>
      <c r="AC8663"/>
      <c r="AD8663"/>
      <c r="AE8663"/>
      <c r="AF8663"/>
      <c r="AG8663"/>
      <c r="AH8663"/>
      <c r="AI8663"/>
      <c r="AJ8663"/>
      <c r="AK8663"/>
      <c r="AL8663"/>
    </row>
    <row r="8664" spans="3:38" ht="15" customHeight="1" x14ac:dyDescent="0.35">
      <c r="C8664"/>
      <c r="D8664"/>
      <c r="E8664"/>
      <c r="F8664"/>
      <c r="G8664"/>
      <c r="H8664"/>
      <c r="I8664"/>
      <c r="J8664"/>
      <c r="K8664"/>
      <c r="L8664"/>
      <c r="M8664"/>
      <c r="N8664"/>
      <c r="O8664"/>
      <c r="S8664"/>
      <c r="T8664"/>
      <c r="U8664"/>
      <c r="V8664"/>
      <c r="Y8664"/>
      <c r="Z8664"/>
      <c r="AA8664"/>
      <c r="AB8664"/>
      <c r="AC8664"/>
      <c r="AD8664"/>
      <c r="AE8664"/>
      <c r="AF8664"/>
      <c r="AG8664"/>
      <c r="AH8664"/>
      <c r="AI8664"/>
      <c r="AJ8664"/>
      <c r="AK8664"/>
      <c r="AL8664"/>
    </row>
    <row r="8665" spans="3:38" ht="15" customHeight="1" x14ac:dyDescent="0.35">
      <c r="C8665"/>
      <c r="D8665"/>
      <c r="E8665"/>
      <c r="F8665"/>
      <c r="G8665"/>
      <c r="H8665"/>
      <c r="I8665"/>
      <c r="J8665"/>
      <c r="K8665"/>
      <c r="L8665"/>
      <c r="M8665"/>
      <c r="N8665"/>
      <c r="O8665"/>
      <c r="S8665"/>
      <c r="T8665"/>
      <c r="U8665"/>
      <c r="V8665"/>
      <c r="Y8665"/>
      <c r="Z8665"/>
      <c r="AA8665"/>
      <c r="AB8665"/>
      <c r="AC8665"/>
      <c r="AD8665"/>
      <c r="AE8665"/>
      <c r="AF8665"/>
      <c r="AG8665"/>
      <c r="AH8665"/>
      <c r="AI8665"/>
      <c r="AJ8665"/>
      <c r="AK8665"/>
      <c r="AL8665"/>
    </row>
    <row r="8666" spans="3:38" ht="15" customHeight="1" x14ac:dyDescent="0.35">
      <c r="C8666"/>
      <c r="D8666"/>
      <c r="E8666"/>
      <c r="F8666"/>
      <c r="G8666"/>
      <c r="H8666"/>
      <c r="I8666"/>
      <c r="J8666"/>
      <c r="K8666"/>
      <c r="L8666"/>
      <c r="M8666"/>
      <c r="N8666"/>
      <c r="O8666"/>
      <c r="S8666"/>
      <c r="T8666"/>
      <c r="U8666"/>
      <c r="V8666"/>
      <c r="Y8666"/>
      <c r="Z8666"/>
      <c r="AA8666"/>
      <c r="AB8666"/>
      <c r="AC8666"/>
      <c r="AD8666"/>
      <c r="AE8666"/>
      <c r="AF8666"/>
      <c r="AG8666"/>
      <c r="AH8666"/>
      <c r="AI8666"/>
      <c r="AJ8666"/>
      <c r="AK8666"/>
      <c r="AL8666"/>
    </row>
    <row r="8667" spans="3:38" ht="15" customHeight="1" x14ac:dyDescent="0.35">
      <c r="C8667"/>
      <c r="D8667"/>
      <c r="E8667"/>
      <c r="F8667"/>
      <c r="G8667"/>
      <c r="H8667"/>
      <c r="I8667"/>
      <c r="J8667"/>
      <c r="K8667"/>
      <c r="L8667"/>
      <c r="M8667"/>
      <c r="N8667"/>
      <c r="O8667"/>
      <c r="S8667"/>
      <c r="T8667"/>
      <c r="U8667"/>
      <c r="V8667"/>
      <c r="Y8667"/>
      <c r="Z8667"/>
      <c r="AA8667"/>
      <c r="AB8667"/>
      <c r="AC8667"/>
      <c r="AD8667"/>
      <c r="AE8667"/>
      <c r="AF8667"/>
      <c r="AG8667"/>
      <c r="AH8667"/>
      <c r="AI8667"/>
      <c r="AJ8667"/>
      <c r="AK8667"/>
      <c r="AL8667"/>
    </row>
    <row r="8668" spans="3:38" ht="15" customHeight="1" x14ac:dyDescent="0.35">
      <c r="C8668"/>
      <c r="D8668"/>
      <c r="E8668"/>
      <c r="F8668"/>
      <c r="G8668"/>
      <c r="H8668"/>
      <c r="I8668"/>
      <c r="J8668"/>
      <c r="K8668"/>
      <c r="L8668"/>
      <c r="M8668"/>
      <c r="N8668"/>
      <c r="O8668"/>
      <c r="S8668"/>
      <c r="T8668"/>
      <c r="U8668"/>
      <c r="V8668"/>
      <c r="Y8668"/>
      <c r="Z8668"/>
      <c r="AA8668"/>
      <c r="AB8668"/>
      <c r="AC8668"/>
      <c r="AD8668"/>
      <c r="AE8668"/>
      <c r="AF8668"/>
      <c r="AG8668"/>
      <c r="AH8668"/>
      <c r="AI8668"/>
      <c r="AJ8668"/>
      <c r="AK8668"/>
      <c r="AL8668"/>
    </row>
    <row r="8669" spans="3:38" ht="15" customHeight="1" x14ac:dyDescent="0.35">
      <c r="C8669"/>
      <c r="D8669"/>
      <c r="E8669"/>
      <c r="F8669"/>
      <c r="G8669"/>
      <c r="H8669"/>
      <c r="I8669"/>
      <c r="J8669"/>
      <c r="K8669"/>
      <c r="L8669"/>
      <c r="M8669"/>
      <c r="N8669"/>
      <c r="O8669"/>
      <c r="S8669"/>
      <c r="T8669"/>
      <c r="U8669"/>
      <c r="V8669"/>
      <c r="Y8669"/>
      <c r="Z8669"/>
      <c r="AA8669"/>
      <c r="AB8669"/>
      <c r="AC8669"/>
      <c r="AD8669"/>
      <c r="AE8669"/>
      <c r="AF8669"/>
      <c r="AG8669"/>
      <c r="AH8669"/>
      <c r="AI8669"/>
      <c r="AJ8669"/>
      <c r="AK8669"/>
      <c r="AL8669"/>
    </row>
    <row r="8670" spans="3:38" ht="15" customHeight="1" x14ac:dyDescent="0.35">
      <c r="C8670"/>
      <c r="D8670"/>
      <c r="E8670"/>
      <c r="F8670"/>
      <c r="G8670"/>
      <c r="H8670"/>
      <c r="I8670"/>
      <c r="J8670"/>
      <c r="K8670"/>
      <c r="L8670"/>
      <c r="M8670"/>
      <c r="N8670"/>
      <c r="O8670"/>
      <c r="S8670"/>
      <c r="T8670"/>
      <c r="U8670"/>
      <c r="V8670"/>
      <c r="Y8670"/>
      <c r="Z8670"/>
      <c r="AA8670"/>
      <c r="AB8670"/>
      <c r="AC8670"/>
      <c r="AD8670"/>
      <c r="AE8670"/>
      <c r="AF8670"/>
      <c r="AG8670"/>
      <c r="AH8670"/>
      <c r="AI8670"/>
      <c r="AJ8670"/>
      <c r="AK8670"/>
      <c r="AL8670"/>
    </row>
    <row r="8671" spans="3:38" ht="15" customHeight="1" x14ac:dyDescent="0.35">
      <c r="C8671"/>
      <c r="D8671"/>
      <c r="E8671"/>
      <c r="F8671"/>
      <c r="G8671"/>
      <c r="H8671"/>
      <c r="I8671"/>
      <c r="J8671"/>
      <c r="K8671"/>
      <c r="L8671"/>
      <c r="M8671"/>
      <c r="N8671"/>
      <c r="O8671"/>
      <c r="S8671"/>
      <c r="T8671"/>
      <c r="U8671"/>
      <c r="V8671"/>
      <c r="Y8671"/>
      <c r="Z8671"/>
      <c r="AA8671"/>
      <c r="AB8671"/>
      <c r="AC8671"/>
      <c r="AD8671"/>
      <c r="AE8671"/>
      <c r="AF8671"/>
      <c r="AG8671"/>
      <c r="AH8671"/>
      <c r="AI8671"/>
      <c r="AJ8671"/>
      <c r="AK8671"/>
      <c r="AL8671"/>
    </row>
    <row r="8672" spans="3:38" ht="15" customHeight="1" x14ac:dyDescent="0.35">
      <c r="C8672"/>
      <c r="D8672"/>
      <c r="E8672"/>
      <c r="F8672"/>
      <c r="G8672"/>
      <c r="H8672"/>
      <c r="I8672"/>
      <c r="J8672"/>
      <c r="K8672"/>
      <c r="L8672"/>
      <c r="M8672"/>
      <c r="N8672"/>
      <c r="O8672"/>
      <c r="S8672"/>
      <c r="T8672"/>
      <c r="U8672"/>
      <c r="V8672"/>
      <c r="Y8672"/>
      <c r="Z8672"/>
      <c r="AA8672"/>
      <c r="AB8672"/>
      <c r="AC8672"/>
      <c r="AD8672"/>
      <c r="AE8672"/>
      <c r="AF8672"/>
      <c r="AG8672"/>
      <c r="AH8672"/>
      <c r="AI8672"/>
      <c r="AJ8672"/>
      <c r="AK8672"/>
      <c r="AL8672"/>
    </row>
    <row r="8673" spans="3:38" ht="15" customHeight="1" x14ac:dyDescent="0.35">
      <c r="C8673"/>
      <c r="D8673"/>
      <c r="E8673"/>
      <c r="F8673"/>
      <c r="G8673"/>
      <c r="H8673"/>
      <c r="I8673"/>
      <c r="J8673"/>
      <c r="K8673"/>
      <c r="L8673"/>
      <c r="M8673"/>
      <c r="N8673"/>
      <c r="O8673"/>
      <c r="S8673"/>
      <c r="T8673"/>
      <c r="U8673"/>
      <c r="V8673"/>
      <c r="Y8673"/>
      <c r="Z8673"/>
      <c r="AA8673"/>
      <c r="AB8673"/>
      <c r="AC8673"/>
      <c r="AD8673"/>
      <c r="AE8673"/>
      <c r="AF8673"/>
      <c r="AG8673"/>
      <c r="AH8673"/>
      <c r="AI8673"/>
      <c r="AJ8673"/>
      <c r="AK8673"/>
      <c r="AL8673"/>
    </row>
    <row r="8674" spans="3:38" ht="15" customHeight="1" x14ac:dyDescent="0.35">
      <c r="C8674"/>
      <c r="D8674"/>
      <c r="E8674"/>
      <c r="F8674"/>
      <c r="G8674"/>
      <c r="H8674"/>
      <c r="I8674"/>
      <c r="J8674"/>
      <c r="K8674"/>
      <c r="L8674"/>
      <c r="M8674"/>
      <c r="N8674"/>
      <c r="O8674"/>
      <c r="S8674"/>
      <c r="T8674"/>
      <c r="U8674"/>
      <c r="V8674"/>
      <c r="Y8674"/>
      <c r="Z8674"/>
      <c r="AA8674"/>
      <c r="AB8674"/>
      <c r="AC8674"/>
      <c r="AD8674"/>
      <c r="AE8674"/>
      <c r="AF8674"/>
      <c r="AG8674"/>
      <c r="AH8674"/>
      <c r="AI8674"/>
      <c r="AJ8674"/>
      <c r="AK8674"/>
      <c r="AL8674"/>
    </row>
    <row r="8675" spans="3:38" ht="15" customHeight="1" x14ac:dyDescent="0.35">
      <c r="C8675"/>
      <c r="D8675"/>
      <c r="E8675"/>
      <c r="F8675"/>
      <c r="G8675"/>
      <c r="H8675"/>
      <c r="I8675"/>
      <c r="J8675"/>
      <c r="K8675"/>
      <c r="L8675"/>
      <c r="M8675"/>
      <c r="N8675"/>
      <c r="O8675"/>
      <c r="S8675"/>
      <c r="T8675"/>
      <c r="U8675"/>
      <c r="V8675"/>
      <c r="Y8675"/>
      <c r="Z8675"/>
      <c r="AA8675"/>
      <c r="AB8675"/>
      <c r="AC8675"/>
      <c r="AD8675"/>
      <c r="AE8675"/>
      <c r="AF8675"/>
      <c r="AG8675"/>
      <c r="AH8675"/>
      <c r="AI8675"/>
      <c r="AJ8675"/>
      <c r="AK8675"/>
      <c r="AL8675"/>
    </row>
    <row r="8676" spans="3:38" ht="15" customHeight="1" x14ac:dyDescent="0.35">
      <c r="C8676"/>
      <c r="D8676"/>
      <c r="E8676"/>
      <c r="F8676"/>
      <c r="G8676"/>
      <c r="H8676"/>
      <c r="I8676"/>
      <c r="J8676"/>
      <c r="K8676"/>
      <c r="L8676"/>
      <c r="M8676"/>
      <c r="N8676"/>
      <c r="O8676"/>
      <c r="S8676"/>
      <c r="T8676"/>
      <c r="U8676"/>
      <c r="V8676"/>
      <c r="Y8676"/>
      <c r="Z8676"/>
      <c r="AA8676"/>
      <c r="AB8676"/>
      <c r="AC8676"/>
      <c r="AD8676"/>
      <c r="AE8676"/>
      <c r="AF8676"/>
      <c r="AG8676"/>
      <c r="AH8676"/>
      <c r="AI8676"/>
      <c r="AJ8676"/>
      <c r="AK8676"/>
      <c r="AL8676"/>
    </row>
    <row r="8677" spans="3:38" ht="15" customHeight="1" x14ac:dyDescent="0.35">
      <c r="C8677"/>
      <c r="D8677"/>
      <c r="E8677"/>
      <c r="F8677"/>
      <c r="G8677"/>
      <c r="H8677"/>
      <c r="I8677"/>
      <c r="J8677"/>
      <c r="K8677"/>
      <c r="L8677"/>
      <c r="M8677"/>
      <c r="N8677"/>
      <c r="O8677"/>
      <c r="S8677"/>
      <c r="T8677"/>
      <c r="U8677"/>
      <c r="V8677"/>
      <c r="Y8677"/>
      <c r="Z8677"/>
      <c r="AA8677"/>
      <c r="AB8677"/>
      <c r="AC8677"/>
      <c r="AD8677"/>
      <c r="AE8677"/>
      <c r="AF8677"/>
      <c r="AG8677"/>
      <c r="AH8677"/>
      <c r="AI8677"/>
      <c r="AJ8677"/>
      <c r="AK8677"/>
      <c r="AL8677"/>
    </row>
    <row r="8678" spans="3:38" ht="15" customHeight="1" x14ac:dyDescent="0.35">
      <c r="C8678"/>
      <c r="D8678"/>
      <c r="E8678"/>
      <c r="F8678"/>
      <c r="G8678"/>
      <c r="H8678"/>
      <c r="I8678"/>
      <c r="J8678"/>
      <c r="K8678"/>
      <c r="L8678"/>
      <c r="M8678"/>
      <c r="N8678"/>
      <c r="O8678"/>
      <c r="S8678"/>
      <c r="T8678"/>
      <c r="U8678"/>
      <c r="V8678"/>
      <c r="Y8678"/>
      <c r="Z8678"/>
      <c r="AA8678"/>
      <c r="AB8678"/>
      <c r="AC8678"/>
      <c r="AD8678"/>
      <c r="AE8678"/>
      <c r="AF8678"/>
      <c r="AG8678"/>
      <c r="AH8678"/>
      <c r="AI8678"/>
      <c r="AJ8678"/>
      <c r="AK8678"/>
      <c r="AL8678"/>
    </row>
    <row r="8679" spans="3:38" ht="15" customHeight="1" x14ac:dyDescent="0.35">
      <c r="C8679"/>
      <c r="D8679"/>
      <c r="E8679"/>
      <c r="F8679"/>
      <c r="G8679"/>
      <c r="H8679"/>
      <c r="I8679"/>
      <c r="J8679"/>
      <c r="K8679"/>
      <c r="L8679"/>
      <c r="M8679"/>
      <c r="N8679"/>
      <c r="O8679"/>
      <c r="S8679"/>
      <c r="T8679"/>
      <c r="U8679"/>
      <c r="V8679"/>
      <c r="Y8679"/>
      <c r="Z8679"/>
      <c r="AA8679"/>
      <c r="AB8679"/>
      <c r="AC8679"/>
      <c r="AD8679"/>
      <c r="AE8679"/>
      <c r="AF8679"/>
      <c r="AG8679"/>
      <c r="AH8679"/>
      <c r="AI8679"/>
      <c r="AJ8679"/>
      <c r="AK8679"/>
      <c r="AL8679"/>
    </row>
    <row r="8680" spans="3:38" ht="15" customHeight="1" x14ac:dyDescent="0.35">
      <c r="C8680"/>
      <c r="D8680"/>
      <c r="E8680"/>
      <c r="F8680"/>
      <c r="G8680"/>
      <c r="H8680"/>
      <c r="I8680"/>
      <c r="J8680"/>
      <c r="K8680"/>
      <c r="L8680"/>
      <c r="M8680"/>
      <c r="N8680"/>
      <c r="O8680"/>
      <c r="S8680"/>
      <c r="T8680"/>
      <c r="U8680"/>
      <c r="V8680"/>
      <c r="Y8680"/>
      <c r="Z8680"/>
      <c r="AA8680"/>
      <c r="AB8680"/>
      <c r="AC8680"/>
      <c r="AD8680"/>
      <c r="AE8680"/>
      <c r="AF8680"/>
      <c r="AG8680"/>
      <c r="AH8680"/>
      <c r="AI8680"/>
      <c r="AJ8680"/>
      <c r="AK8680"/>
      <c r="AL8680"/>
    </row>
    <row r="8681" spans="3:38" ht="15" customHeight="1" x14ac:dyDescent="0.35">
      <c r="C8681"/>
      <c r="D8681"/>
      <c r="E8681"/>
      <c r="F8681"/>
      <c r="G8681"/>
      <c r="H8681"/>
      <c r="I8681"/>
      <c r="J8681"/>
      <c r="K8681"/>
      <c r="L8681"/>
      <c r="M8681"/>
      <c r="N8681"/>
      <c r="O8681"/>
      <c r="S8681"/>
      <c r="T8681"/>
      <c r="U8681"/>
      <c r="V8681"/>
      <c r="Y8681"/>
      <c r="Z8681"/>
      <c r="AA8681"/>
      <c r="AB8681"/>
      <c r="AC8681"/>
      <c r="AD8681"/>
      <c r="AE8681"/>
      <c r="AF8681"/>
      <c r="AG8681"/>
      <c r="AH8681"/>
      <c r="AI8681"/>
      <c r="AJ8681"/>
      <c r="AK8681"/>
      <c r="AL8681"/>
    </row>
    <row r="8682" spans="3:38" ht="15" customHeight="1" x14ac:dyDescent="0.35">
      <c r="C8682"/>
      <c r="D8682"/>
      <c r="E8682"/>
      <c r="F8682"/>
      <c r="G8682"/>
      <c r="H8682"/>
      <c r="I8682"/>
      <c r="J8682"/>
      <c r="K8682"/>
      <c r="L8682"/>
      <c r="M8682"/>
      <c r="N8682"/>
      <c r="O8682"/>
      <c r="S8682"/>
      <c r="T8682"/>
      <c r="U8682"/>
      <c r="V8682"/>
      <c r="Y8682"/>
      <c r="Z8682"/>
      <c r="AA8682"/>
      <c r="AB8682"/>
      <c r="AC8682"/>
      <c r="AD8682"/>
      <c r="AE8682"/>
      <c r="AF8682"/>
      <c r="AG8682"/>
      <c r="AH8682"/>
      <c r="AI8682"/>
      <c r="AJ8682"/>
      <c r="AK8682"/>
      <c r="AL8682"/>
    </row>
    <row r="8683" spans="3:38" ht="15" customHeight="1" x14ac:dyDescent="0.35">
      <c r="C8683"/>
      <c r="D8683"/>
      <c r="E8683"/>
      <c r="F8683"/>
      <c r="G8683"/>
      <c r="H8683"/>
      <c r="I8683"/>
      <c r="J8683"/>
      <c r="K8683"/>
      <c r="L8683"/>
      <c r="M8683"/>
      <c r="N8683"/>
      <c r="O8683"/>
      <c r="S8683"/>
      <c r="T8683"/>
      <c r="U8683"/>
      <c r="V8683"/>
      <c r="Y8683"/>
      <c r="Z8683"/>
      <c r="AA8683"/>
      <c r="AB8683"/>
      <c r="AC8683"/>
      <c r="AD8683"/>
      <c r="AE8683"/>
      <c r="AF8683"/>
      <c r="AG8683"/>
      <c r="AH8683"/>
      <c r="AI8683"/>
      <c r="AJ8683"/>
      <c r="AK8683"/>
      <c r="AL8683"/>
    </row>
    <row r="8684" spans="3:38" ht="15" customHeight="1" x14ac:dyDescent="0.35">
      <c r="C8684"/>
      <c r="D8684"/>
      <c r="E8684"/>
      <c r="F8684"/>
      <c r="G8684"/>
      <c r="H8684"/>
      <c r="I8684"/>
      <c r="J8684"/>
      <c r="K8684"/>
      <c r="L8684"/>
      <c r="M8684"/>
      <c r="N8684"/>
      <c r="O8684"/>
      <c r="S8684"/>
      <c r="T8684"/>
      <c r="U8684"/>
      <c r="V8684"/>
      <c r="Y8684"/>
      <c r="Z8684"/>
      <c r="AA8684"/>
      <c r="AB8684"/>
      <c r="AC8684"/>
      <c r="AD8684"/>
      <c r="AE8684"/>
      <c r="AF8684"/>
      <c r="AG8684"/>
      <c r="AH8684"/>
      <c r="AI8684"/>
      <c r="AJ8684"/>
      <c r="AK8684"/>
      <c r="AL8684"/>
    </row>
    <row r="8685" spans="3:38" ht="15" customHeight="1" x14ac:dyDescent="0.35">
      <c r="C8685"/>
      <c r="D8685"/>
      <c r="E8685"/>
      <c r="F8685"/>
      <c r="G8685"/>
      <c r="H8685"/>
      <c r="I8685"/>
      <c r="J8685"/>
      <c r="K8685"/>
      <c r="L8685"/>
      <c r="M8685"/>
      <c r="N8685"/>
      <c r="O8685"/>
      <c r="S8685"/>
      <c r="T8685"/>
      <c r="U8685"/>
      <c r="V8685"/>
      <c r="Y8685"/>
      <c r="Z8685"/>
      <c r="AA8685"/>
      <c r="AB8685"/>
      <c r="AC8685"/>
      <c r="AD8685"/>
      <c r="AE8685"/>
      <c r="AF8685"/>
      <c r="AG8685"/>
      <c r="AH8685"/>
      <c r="AI8685"/>
      <c r="AJ8685"/>
      <c r="AK8685"/>
      <c r="AL8685"/>
    </row>
    <row r="8686" spans="3:38" ht="15" customHeight="1" x14ac:dyDescent="0.35">
      <c r="C8686"/>
      <c r="D8686"/>
      <c r="E8686"/>
      <c r="F8686"/>
      <c r="G8686"/>
      <c r="H8686"/>
      <c r="I8686"/>
      <c r="J8686"/>
      <c r="K8686"/>
      <c r="L8686"/>
      <c r="M8686"/>
      <c r="N8686"/>
      <c r="O8686"/>
      <c r="S8686"/>
      <c r="T8686"/>
      <c r="U8686"/>
      <c r="V8686"/>
      <c r="Y8686"/>
      <c r="Z8686"/>
      <c r="AA8686"/>
      <c r="AB8686"/>
      <c r="AC8686"/>
      <c r="AD8686"/>
      <c r="AE8686"/>
      <c r="AF8686"/>
      <c r="AG8686"/>
      <c r="AH8686"/>
      <c r="AI8686"/>
      <c r="AJ8686"/>
      <c r="AK8686"/>
      <c r="AL8686"/>
    </row>
    <row r="8687" spans="3:38" ht="15" customHeight="1" x14ac:dyDescent="0.35">
      <c r="C8687"/>
      <c r="D8687"/>
      <c r="E8687"/>
      <c r="F8687"/>
      <c r="G8687"/>
      <c r="H8687"/>
      <c r="I8687"/>
      <c r="J8687"/>
      <c r="K8687"/>
      <c r="L8687"/>
      <c r="M8687"/>
      <c r="N8687"/>
      <c r="O8687"/>
      <c r="S8687"/>
      <c r="T8687"/>
      <c r="U8687"/>
      <c r="V8687"/>
      <c r="Y8687"/>
      <c r="Z8687"/>
      <c r="AA8687"/>
      <c r="AB8687"/>
      <c r="AC8687"/>
      <c r="AD8687"/>
      <c r="AE8687"/>
      <c r="AF8687"/>
      <c r="AG8687"/>
      <c r="AH8687"/>
      <c r="AI8687"/>
      <c r="AJ8687"/>
      <c r="AK8687"/>
      <c r="AL8687"/>
    </row>
    <row r="8688" spans="3:38" ht="15" customHeight="1" x14ac:dyDescent="0.35">
      <c r="C8688"/>
      <c r="D8688"/>
      <c r="E8688"/>
      <c r="F8688"/>
      <c r="G8688"/>
      <c r="H8688"/>
      <c r="I8688"/>
      <c r="J8688"/>
      <c r="K8688"/>
      <c r="L8688"/>
      <c r="M8688"/>
      <c r="N8688"/>
      <c r="O8688"/>
      <c r="S8688"/>
      <c r="T8688"/>
      <c r="U8688"/>
      <c r="V8688"/>
      <c r="Y8688"/>
      <c r="Z8688"/>
      <c r="AA8688"/>
      <c r="AB8688"/>
      <c r="AC8688"/>
      <c r="AD8688"/>
      <c r="AE8688"/>
      <c r="AF8688"/>
      <c r="AG8688"/>
      <c r="AH8688"/>
      <c r="AI8688"/>
      <c r="AJ8688"/>
      <c r="AK8688"/>
      <c r="AL8688"/>
    </row>
    <row r="8689" spans="3:38" ht="15" customHeight="1" x14ac:dyDescent="0.35">
      <c r="C8689"/>
      <c r="D8689"/>
      <c r="E8689"/>
      <c r="F8689"/>
      <c r="G8689"/>
      <c r="H8689"/>
      <c r="I8689"/>
      <c r="J8689"/>
      <c r="K8689"/>
      <c r="L8689"/>
      <c r="M8689"/>
      <c r="N8689"/>
      <c r="O8689"/>
      <c r="S8689"/>
      <c r="T8689"/>
      <c r="U8689"/>
      <c r="V8689"/>
      <c r="Y8689"/>
      <c r="Z8689"/>
      <c r="AA8689"/>
      <c r="AB8689"/>
      <c r="AC8689"/>
      <c r="AD8689"/>
      <c r="AE8689"/>
      <c r="AF8689"/>
      <c r="AG8689"/>
      <c r="AH8689"/>
      <c r="AI8689"/>
      <c r="AJ8689"/>
      <c r="AK8689"/>
      <c r="AL8689"/>
    </row>
    <row r="8690" spans="3:38" ht="15" customHeight="1" x14ac:dyDescent="0.35">
      <c r="C8690"/>
      <c r="D8690"/>
      <c r="E8690"/>
      <c r="F8690"/>
      <c r="G8690"/>
      <c r="H8690"/>
      <c r="I8690"/>
      <c r="J8690"/>
      <c r="K8690"/>
      <c r="L8690"/>
      <c r="M8690"/>
      <c r="N8690"/>
      <c r="O8690"/>
      <c r="S8690"/>
      <c r="T8690"/>
      <c r="U8690"/>
      <c r="V8690"/>
      <c r="Y8690"/>
      <c r="Z8690"/>
      <c r="AA8690"/>
      <c r="AB8690"/>
      <c r="AC8690"/>
      <c r="AD8690"/>
      <c r="AE8690"/>
      <c r="AF8690"/>
      <c r="AG8690"/>
      <c r="AH8690"/>
      <c r="AI8690"/>
      <c r="AJ8690"/>
      <c r="AK8690"/>
      <c r="AL8690"/>
    </row>
    <row r="8691" spans="3:38" ht="15" customHeight="1" x14ac:dyDescent="0.35">
      <c r="C8691"/>
      <c r="D8691"/>
      <c r="E8691"/>
      <c r="F8691"/>
      <c r="G8691"/>
      <c r="H8691"/>
      <c r="I8691"/>
      <c r="J8691"/>
      <c r="K8691"/>
      <c r="L8691"/>
      <c r="M8691"/>
      <c r="N8691"/>
      <c r="O8691"/>
      <c r="S8691"/>
      <c r="T8691"/>
      <c r="U8691"/>
      <c r="V8691"/>
      <c r="Y8691"/>
      <c r="Z8691"/>
      <c r="AA8691"/>
      <c r="AB8691"/>
      <c r="AC8691"/>
      <c r="AD8691"/>
      <c r="AE8691"/>
      <c r="AF8691"/>
      <c r="AG8691"/>
      <c r="AH8691"/>
      <c r="AI8691"/>
      <c r="AJ8691"/>
      <c r="AK8691"/>
      <c r="AL8691"/>
    </row>
    <row r="8692" spans="3:38" ht="15" customHeight="1" x14ac:dyDescent="0.35">
      <c r="C8692"/>
      <c r="D8692"/>
      <c r="E8692"/>
      <c r="F8692"/>
      <c r="G8692"/>
      <c r="H8692"/>
      <c r="I8692"/>
      <c r="J8692"/>
      <c r="K8692"/>
      <c r="L8692"/>
      <c r="M8692"/>
      <c r="N8692"/>
      <c r="O8692"/>
      <c r="S8692"/>
      <c r="T8692"/>
      <c r="U8692"/>
      <c r="V8692"/>
      <c r="Y8692"/>
      <c r="Z8692"/>
      <c r="AA8692"/>
      <c r="AB8692"/>
      <c r="AC8692"/>
      <c r="AD8692"/>
      <c r="AE8692"/>
      <c r="AF8692"/>
      <c r="AG8692"/>
      <c r="AH8692"/>
      <c r="AI8692"/>
      <c r="AJ8692"/>
      <c r="AK8692"/>
      <c r="AL8692"/>
    </row>
    <row r="8693" spans="3:38" ht="15" customHeight="1" x14ac:dyDescent="0.35">
      <c r="C8693"/>
      <c r="D8693"/>
      <c r="E8693"/>
      <c r="F8693"/>
      <c r="G8693"/>
      <c r="H8693"/>
      <c r="I8693"/>
      <c r="J8693"/>
      <c r="K8693"/>
      <c r="L8693"/>
      <c r="M8693"/>
      <c r="N8693"/>
      <c r="O8693"/>
      <c r="S8693"/>
      <c r="T8693"/>
      <c r="U8693"/>
      <c r="V8693"/>
      <c r="Y8693"/>
      <c r="Z8693"/>
      <c r="AA8693"/>
      <c r="AB8693"/>
      <c r="AC8693"/>
      <c r="AD8693"/>
      <c r="AE8693"/>
      <c r="AF8693"/>
      <c r="AG8693"/>
      <c r="AH8693"/>
      <c r="AI8693"/>
      <c r="AJ8693"/>
      <c r="AK8693"/>
      <c r="AL8693"/>
    </row>
    <row r="8694" spans="3:38" ht="15" customHeight="1" x14ac:dyDescent="0.35">
      <c r="C8694"/>
      <c r="D8694"/>
      <c r="E8694"/>
      <c r="F8694"/>
      <c r="G8694"/>
      <c r="H8694"/>
      <c r="I8694"/>
      <c r="J8694"/>
      <c r="K8694"/>
      <c r="L8694"/>
      <c r="M8694"/>
      <c r="N8694"/>
      <c r="O8694"/>
      <c r="S8694"/>
      <c r="T8694"/>
      <c r="U8694"/>
      <c r="V8694"/>
      <c r="Y8694"/>
      <c r="Z8694"/>
      <c r="AA8694"/>
      <c r="AB8694"/>
      <c r="AC8694"/>
      <c r="AD8694"/>
      <c r="AE8694"/>
      <c r="AF8694"/>
      <c r="AG8694"/>
      <c r="AH8694"/>
      <c r="AI8694"/>
      <c r="AJ8694"/>
      <c r="AK8694"/>
      <c r="AL8694"/>
    </row>
    <row r="8695" spans="3:38" ht="15" customHeight="1" x14ac:dyDescent="0.35">
      <c r="C8695"/>
      <c r="D8695"/>
      <c r="E8695"/>
      <c r="F8695"/>
      <c r="G8695"/>
      <c r="H8695"/>
      <c r="I8695"/>
      <c r="J8695"/>
      <c r="K8695"/>
      <c r="L8695"/>
      <c r="M8695"/>
      <c r="N8695"/>
      <c r="O8695"/>
      <c r="S8695"/>
      <c r="T8695"/>
      <c r="U8695"/>
      <c r="V8695"/>
      <c r="Y8695"/>
      <c r="Z8695"/>
      <c r="AA8695"/>
      <c r="AB8695"/>
      <c r="AC8695"/>
      <c r="AD8695"/>
      <c r="AE8695"/>
      <c r="AF8695"/>
      <c r="AG8695"/>
      <c r="AH8695"/>
      <c r="AI8695"/>
      <c r="AJ8695"/>
      <c r="AK8695"/>
      <c r="AL8695"/>
    </row>
    <row r="8696" spans="3:38" ht="15" customHeight="1" x14ac:dyDescent="0.35">
      <c r="C8696"/>
      <c r="D8696"/>
      <c r="E8696"/>
      <c r="F8696"/>
      <c r="G8696"/>
      <c r="H8696"/>
      <c r="I8696"/>
      <c r="J8696"/>
      <c r="K8696"/>
      <c r="L8696"/>
      <c r="M8696"/>
      <c r="N8696"/>
      <c r="O8696"/>
      <c r="S8696"/>
      <c r="T8696"/>
      <c r="U8696"/>
      <c r="V8696"/>
      <c r="Y8696"/>
      <c r="Z8696"/>
      <c r="AA8696"/>
      <c r="AB8696"/>
      <c r="AC8696"/>
      <c r="AD8696"/>
      <c r="AE8696"/>
      <c r="AF8696"/>
      <c r="AG8696"/>
      <c r="AH8696"/>
      <c r="AI8696"/>
      <c r="AJ8696"/>
      <c r="AK8696"/>
      <c r="AL8696"/>
    </row>
    <row r="8697" spans="3:38" ht="15" customHeight="1" x14ac:dyDescent="0.35">
      <c r="C8697"/>
      <c r="D8697"/>
      <c r="E8697"/>
      <c r="F8697"/>
      <c r="G8697"/>
      <c r="H8697"/>
      <c r="I8697"/>
      <c r="J8697"/>
      <c r="K8697"/>
      <c r="L8697"/>
      <c r="M8697"/>
      <c r="N8697"/>
      <c r="O8697"/>
      <c r="S8697"/>
      <c r="T8697"/>
      <c r="U8697"/>
      <c r="V8697"/>
      <c r="Y8697"/>
      <c r="Z8697"/>
      <c r="AA8697"/>
      <c r="AB8697"/>
      <c r="AC8697"/>
      <c r="AD8697"/>
      <c r="AE8697"/>
      <c r="AF8697"/>
      <c r="AG8697"/>
      <c r="AH8697"/>
      <c r="AI8697"/>
      <c r="AJ8697"/>
      <c r="AK8697"/>
      <c r="AL8697"/>
    </row>
    <row r="8698" spans="3:38" ht="15" customHeight="1" x14ac:dyDescent="0.35">
      <c r="C8698"/>
      <c r="D8698"/>
      <c r="E8698"/>
      <c r="F8698"/>
      <c r="G8698"/>
      <c r="H8698"/>
      <c r="I8698"/>
      <c r="J8698"/>
      <c r="K8698"/>
      <c r="L8698"/>
      <c r="M8698"/>
      <c r="N8698"/>
      <c r="O8698"/>
      <c r="S8698"/>
      <c r="T8698"/>
      <c r="U8698"/>
      <c r="V8698"/>
      <c r="Y8698"/>
      <c r="Z8698"/>
      <c r="AA8698"/>
      <c r="AB8698"/>
      <c r="AC8698"/>
      <c r="AD8698"/>
      <c r="AE8698"/>
      <c r="AF8698"/>
      <c r="AG8698"/>
      <c r="AH8698"/>
      <c r="AI8698"/>
      <c r="AJ8698"/>
      <c r="AK8698"/>
      <c r="AL8698"/>
    </row>
    <row r="8699" spans="3:38" ht="15" customHeight="1" x14ac:dyDescent="0.35">
      <c r="C8699"/>
      <c r="D8699"/>
      <c r="E8699"/>
      <c r="F8699"/>
      <c r="G8699"/>
      <c r="H8699"/>
      <c r="I8699"/>
      <c r="J8699"/>
      <c r="K8699"/>
      <c r="L8699"/>
      <c r="M8699"/>
      <c r="N8699"/>
      <c r="O8699"/>
      <c r="S8699"/>
      <c r="T8699"/>
      <c r="U8699"/>
      <c r="V8699"/>
      <c r="Y8699"/>
      <c r="Z8699"/>
      <c r="AA8699"/>
      <c r="AB8699"/>
      <c r="AC8699"/>
      <c r="AD8699"/>
      <c r="AE8699"/>
      <c r="AF8699"/>
      <c r="AG8699"/>
      <c r="AH8699"/>
      <c r="AI8699"/>
      <c r="AJ8699"/>
      <c r="AK8699"/>
      <c r="AL8699"/>
    </row>
    <row r="8700" spans="3:38" ht="15" customHeight="1" x14ac:dyDescent="0.35">
      <c r="C8700"/>
      <c r="D8700"/>
      <c r="E8700"/>
      <c r="F8700"/>
      <c r="G8700"/>
      <c r="H8700"/>
      <c r="I8700"/>
      <c r="J8700"/>
      <c r="K8700"/>
      <c r="L8700"/>
      <c r="M8700"/>
      <c r="N8700"/>
      <c r="O8700"/>
      <c r="S8700"/>
      <c r="T8700"/>
      <c r="U8700"/>
      <c r="V8700"/>
      <c r="Y8700"/>
      <c r="Z8700"/>
      <c r="AA8700"/>
      <c r="AB8700"/>
      <c r="AC8700"/>
      <c r="AD8700"/>
      <c r="AE8700"/>
      <c r="AF8700"/>
      <c r="AG8700"/>
      <c r="AH8700"/>
      <c r="AI8700"/>
      <c r="AJ8700"/>
      <c r="AK8700"/>
      <c r="AL8700"/>
    </row>
    <row r="8701" spans="3:38" ht="15" customHeight="1" x14ac:dyDescent="0.35">
      <c r="C8701"/>
      <c r="D8701"/>
      <c r="E8701"/>
      <c r="F8701"/>
      <c r="G8701"/>
      <c r="H8701"/>
      <c r="I8701"/>
      <c r="J8701"/>
      <c r="K8701"/>
      <c r="L8701"/>
      <c r="M8701"/>
      <c r="N8701"/>
      <c r="O8701"/>
      <c r="S8701"/>
      <c r="T8701"/>
      <c r="U8701"/>
      <c r="V8701"/>
      <c r="Y8701"/>
      <c r="Z8701"/>
      <c r="AA8701"/>
      <c r="AB8701"/>
      <c r="AC8701"/>
      <c r="AD8701"/>
      <c r="AE8701"/>
      <c r="AF8701"/>
      <c r="AG8701"/>
      <c r="AH8701"/>
      <c r="AI8701"/>
      <c r="AJ8701"/>
      <c r="AK8701"/>
      <c r="AL8701"/>
    </row>
    <row r="8702" spans="3:38" ht="15" customHeight="1" x14ac:dyDescent="0.35">
      <c r="C8702"/>
      <c r="D8702"/>
      <c r="E8702"/>
      <c r="F8702"/>
      <c r="G8702"/>
      <c r="H8702"/>
      <c r="I8702"/>
      <c r="J8702"/>
      <c r="K8702"/>
      <c r="L8702"/>
      <c r="M8702"/>
      <c r="N8702"/>
      <c r="O8702"/>
      <c r="S8702"/>
      <c r="T8702"/>
      <c r="U8702"/>
      <c r="V8702"/>
      <c r="Y8702"/>
      <c r="Z8702"/>
      <c r="AA8702"/>
      <c r="AB8702"/>
      <c r="AC8702"/>
      <c r="AD8702"/>
      <c r="AE8702"/>
      <c r="AF8702"/>
      <c r="AG8702"/>
      <c r="AH8702"/>
      <c r="AI8702"/>
      <c r="AJ8702"/>
      <c r="AK8702"/>
      <c r="AL8702"/>
    </row>
    <row r="8703" spans="3:38" ht="15" customHeight="1" x14ac:dyDescent="0.35">
      <c r="C8703"/>
      <c r="D8703"/>
      <c r="E8703"/>
      <c r="F8703"/>
      <c r="G8703"/>
      <c r="H8703"/>
      <c r="I8703"/>
      <c r="J8703"/>
      <c r="K8703"/>
      <c r="L8703"/>
      <c r="M8703"/>
      <c r="N8703"/>
      <c r="O8703"/>
      <c r="S8703"/>
      <c r="T8703"/>
      <c r="U8703"/>
      <c r="V8703"/>
      <c r="Y8703"/>
      <c r="Z8703"/>
      <c r="AA8703"/>
      <c r="AB8703"/>
      <c r="AC8703"/>
      <c r="AD8703"/>
      <c r="AE8703"/>
      <c r="AF8703"/>
      <c r="AG8703"/>
      <c r="AH8703"/>
      <c r="AI8703"/>
      <c r="AJ8703"/>
      <c r="AK8703"/>
      <c r="AL8703"/>
    </row>
    <row r="8704" spans="3:38" ht="15" customHeight="1" x14ac:dyDescent="0.35">
      <c r="C8704"/>
      <c r="D8704"/>
      <c r="E8704"/>
      <c r="F8704"/>
      <c r="G8704"/>
      <c r="H8704"/>
      <c r="I8704"/>
      <c r="J8704"/>
      <c r="K8704"/>
      <c r="L8704"/>
      <c r="M8704"/>
      <c r="N8704"/>
      <c r="O8704"/>
      <c r="S8704"/>
      <c r="T8704"/>
      <c r="U8704"/>
      <c r="V8704"/>
      <c r="Y8704"/>
      <c r="Z8704"/>
      <c r="AA8704"/>
      <c r="AB8704"/>
      <c r="AC8704"/>
      <c r="AD8704"/>
      <c r="AE8704"/>
      <c r="AF8704"/>
      <c r="AG8704"/>
      <c r="AH8704"/>
      <c r="AI8704"/>
      <c r="AJ8704"/>
      <c r="AK8704"/>
      <c r="AL8704"/>
    </row>
    <row r="8705" spans="3:38" ht="15" customHeight="1" x14ac:dyDescent="0.35">
      <c r="C8705"/>
      <c r="D8705"/>
      <c r="E8705"/>
      <c r="F8705"/>
      <c r="G8705"/>
      <c r="H8705"/>
      <c r="I8705"/>
      <c r="J8705"/>
      <c r="K8705"/>
      <c r="L8705"/>
      <c r="M8705"/>
      <c r="N8705"/>
      <c r="O8705"/>
      <c r="S8705"/>
      <c r="T8705"/>
      <c r="U8705"/>
      <c r="V8705"/>
      <c r="Y8705"/>
      <c r="Z8705"/>
      <c r="AA8705"/>
      <c r="AB8705"/>
      <c r="AC8705"/>
      <c r="AD8705"/>
      <c r="AE8705"/>
      <c r="AF8705"/>
      <c r="AG8705"/>
      <c r="AH8705"/>
      <c r="AI8705"/>
      <c r="AJ8705"/>
      <c r="AK8705"/>
      <c r="AL8705"/>
    </row>
    <row r="8706" spans="3:38" ht="15" customHeight="1" x14ac:dyDescent="0.35">
      <c r="C8706"/>
      <c r="D8706"/>
      <c r="E8706"/>
      <c r="F8706"/>
      <c r="G8706"/>
      <c r="H8706"/>
      <c r="I8706"/>
      <c r="J8706"/>
      <c r="K8706"/>
      <c r="L8706"/>
      <c r="M8706"/>
      <c r="N8706"/>
      <c r="O8706"/>
      <c r="S8706"/>
      <c r="T8706"/>
      <c r="U8706"/>
      <c r="V8706"/>
      <c r="Y8706"/>
      <c r="Z8706"/>
      <c r="AA8706"/>
      <c r="AB8706"/>
      <c r="AC8706"/>
      <c r="AD8706"/>
      <c r="AE8706"/>
      <c r="AF8706"/>
      <c r="AG8706"/>
      <c r="AH8706"/>
      <c r="AI8706"/>
      <c r="AJ8706"/>
      <c r="AK8706"/>
      <c r="AL8706"/>
    </row>
    <row r="8707" spans="3:38" ht="15" customHeight="1" x14ac:dyDescent="0.35">
      <c r="C8707"/>
      <c r="D8707"/>
      <c r="E8707"/>
      <c r="F8707"/>
      <c r="G8707"/>
      <c r="H8707"/>
      <c r="I8707"/>
      <c r="J8707"/>
      <c r="K8707"/>
      <c r="L8707"/>
      <c r="M8707"/>
      <c r="N8707"/>
      <c r="O8707"/>
      <c r="S8707"/>
      <c r="T8707"/>
      <c r="U8707"/>
      <c r="V8707"/>
      <c r="Y8707"/>
      <c r="Z8707"/>
      <c r="AA8707"/>
      <c r="AB8707"/>
      <c r="AC8707"/>
      <c r="AD8707"/>
      <c r="AE8707"/>
      <c r="AF8707"/>
      <c r="AG8707"/>
      <c r="AH8707"/>
      <c r="AI8707"/>
      <c r="AJ8707"/>
      <c r="AK8707"/>
      <c r="AL8707"/>
    </row>
    <row r="8708" spans="3:38" ht="15" customHeight="1" x14ac:dyDescent="0.35">
      <c r="C8708"/>
      <c r="D8708"/>
      <c r="E8708"/>
      <c r="F8708"/>
      <c r="G8708"/>
      <c r="H8708"/>
      <c r="I8708"/>
      <c r="J8708"/>
      <c r="K8708"/>
      <c r="L8708"/>
      <c r="M8708"/>
      <c r="N8708"/>
      <c r="O8708"/>
      <c r="S8708"/>
      <c r="T8708"/>
      <c r="U8708"/>
      <c r="V8708"/>
      <c r="Y8708"/>
      <c r="Z8708"/>
      <c r="AA8708"/>
      <c r="AB8708"/>
      <c r="AC8708"/>
      <c r="AD8708"/>
      <c r="AE8708"/>
      <c r="AF8708"/>
      <c r="AG8708"/>
      <c r="AH8708"/>
      <c r="AI8708"/>
      <c r="AJ8708"/>
      <c r="AK8708"/>
      <c r="AL8708"/>
    </row>
    <row r="8709" spans="3:38" ht="15" customHeight="1" x14ac:dyDescent="0.35">
      <c r="C8709"/>
      <c r="D8709"/>
      <c r="E8709"/>
      <c r="F8709"/>
      <c r="G8709"/>
      <c r="H8709"/>
      <c r="I8709"/>
      <c r="J8709"/>
      <c r="K8709"/>
      <c r="L8709"/>
      <c r="M8709"/>
      <c r="N8709"/>
      <c r="O8709"/>
      <c r="S8709"/>
      <c r="T8709"/>
      <c r="U8709"/>
      <c r="V8709"/>
      <c r="Y8709"/>
      <c r="Z8709"/>
      <c r="AA8709"/>
      <c r="AB8709"/>
      <c r="AC8709"/>
      <c r="AD8709"/>
      <c r="AE8709"/>
      <c r="AF8709"/>
      <c r="AG8709"/>
      <c r="AH8709"/>
      <c r="AI8709"/>
      <c r="AJ8709"/>
      <c r="AK8709"/>
      <c r="AL8709"/>
    </row>
    <row r="8710" spans="3:38" ht="15" customHeight="1" x14ac:dyDescent="0.35">
      <c r="C8710"/>
      <c r="D8710"/>
      <c r="E8710"/>
      <c r="F8710"/>
      <c r="G8710"/>
      <c r="H8710"/>
      <c r="I8710"/>
      <c r="J8710"/>
      <c r="K8710"/>
      <c r="L8710"/>
      <c r="M8710"/>
      <c r="N8710"/>
      <c r="O8710"/>
      <c r="S8710"/>
      <c r="T8710"/>
      <c r="U8710"/>
      <c r="V8710"/>
      <c r="Y8710"/>
      <c r="Z8710"/>
      <c r="AA8710"/>
      <c r="AB8710"/>
      <c r="AC8710"/>
      <c r="AD8710"/>
      <c r="AE8710"/>
      <c r="AF8710"/>
      <c r="AG8710"/>
      <c r="AH8710"/>
      <c r="AI8710"/>
      <c r="AJ8710"/>
      <c r="AK8710"/>
      <c r="AL8710"/>
    </row>
    <row r="8711" spans="3:38" ht="15" customHeight="1" x14ac:dyDescent="0.35">
      <c r="C8711"/>
      <c r="D8711"/>
      <c r="E8711"/>
      <c r="F8711"/>
      <c r="G8711"/>
      <c r="H8711"/>
      <c r="I8711"/>
      <c r="J8711"/>
      <c r="K8711"/>
      <c r="L8711"/>
      <c r="M8711"/>
      <c r="N8711"/>
      <c r="O8711"/>
      <c r="S8711"/>
      <c r="T8711"/>
      <c r="U8711"/>
      <c r="V8711"/>
      <c r="Y8711"/>
      <c r="Z8711"/>
      <c r="AA8711"/>
      <c r="AB8711"/>
      <c r="AC8711"/>
      <c r="AD8711"/>
      <c r="AE8711"/>
      <c r="AF8711"/>
      <c r="AG8711"/>
      <c r="AH8711"/>
      <c r="AI8711"/>
      <c r="AJ8711"/>
      <c r="AK8711"/>
      <c r="AL8711"/>
    </row>
    <row r="8712" spans="3:38" ht="15" customHeight="1" x14ac:dyDescent="0.35">
      <c r="C8712"/>
      <c r="D8712"/>
      <c r="E8712"/>
      <c r="F8712"/>
      <c r="G8712"/>
      <c r="H8712"/>
      <c r="I8712"/>
      <c r="J8712"/>
      <c r="K8712"/>
      <c r="L8712"/>
      <c r="M8712"/>
      <c r="N8712"/>
      <c r="O8712"/>
      <c r="S8712"/>
      <c r="T8712"/>
      <c r="U8712"/>
      <c r="V8712"/>
      <c r="Y8712"/>
      <c r="Z8712"/>
      <c r="AA8712"/>
      <c r="AB8712"/>
      <c r="AC8712"/>
      <c r="AD8712"/>
      <c r="AE8712"/>
      <c r="AF8712"/>
      <c r="AG8712"/>
      <c r="AH8712"/>
      <c r="AI8712"/>
      <c r="AJ8712"/>
      <c r="AK8712"/>
      <c r="AL8712"/>
    </row>
    <row r="8713" spans="3:38" ht="15" customHeight="1" x14ac:dyDescent="0.35">
      <c r="C8713"/>
      <c r="D8713"/>
      <c r="E8713"/>
      <c r="F8713"/>
      <c r="G8713"/>
      <c r="H8713"/>
      <c r="I8713"/>
      <c r="J8713"/>
      <c r="K8713"/>
      <c r="L8713"/>
      <c r="M8713"/>
      <c r="N8713"/>
      <c r="O8713"/>
      <c r="S8713"/>
      <c r="T8713"/>
      <c r="U8713"/>
      <c r="V8713"/>
      <c r="Y8713"/>
      <c r="Z8713"/>
      <c r="AA8713"/>
      <c r="AB8713"/>
      <c r="AC8713"/>
      <c r="AD8713"/>
      <c r="AE8713"/>
      <c r="AF8713"/>
      <c r="AG8713"/>
      <c r="AH8713"/>
      <c r="AI8713"/>
      <c r="AJ8713"/>
      <c r="AK8713"/>
      <c r="AL8713"/>
    </row>
    <row r="8714" spans="3:38" ht="15" customHeight="1" x14ac:dyDescent="0.35">
      <c r="C8714"/>
      <c r="D8714"/>
      <c r="E8714"/>
      <c r="F8714"/>
      <c r="G8714"/>
      <c r="H8714"/>
      <c r="I8714"/>
      <c r="J8714"/>
      <c r="K8714"/>
      <c r="L8714"/>
      <c r="M8714"/>
      <c r="N8714"/>
      <c r="O8714"/>
      <c r="S8714"/>
      <c r="T8714"/>
      <c r="U8714"/>
      <c r="V8714"/>
      <c r="Y8714"/>
      <c r="Z8714"/>
      <c r="AA8714"/>
      <c r="AB8714"/>
      <c r="AC8714"/>
      <c r="AD8714"/>
      <c r="AE8714"/>
      <c r="AF8714"/>
      <c r="AG8714"/>
      <c r="AH8714"/>
      <c r="AI8714"/>
      <c r="AJ8714"/>
      <c r="AK8714"/>
      <c r="AL8714"/>
    </row>
    <row r="8715" spans="3:38" ht="15" customHeight="1" x14ac:dyDescent="0.35">
      <c r="C8715"/>
      <c r="D8715"/>
      <c r="E8715"/>
      <c r="F8715"/>
      <c r="G8715"/>
      <c r="H8715"/>
      <c r="I8715"/>
      <c r="J8715"/>
      <c r="K8715"/>
      <c r="L8715"/>
      <c r="M8715"/>
      <c r="N8715"/>
      <c r="O8715"/>
      <c r="S8715"/>
      <c r="T8715"/>
      <c r="U8715"/>
      <c r="V8715"/>
      <c r="Y8715"/>
      <c r="Z8715"/>
      <c r="AA8715"/>
      <c r="AB8715"/>
      <c r="AC8715"/>
      <c r="AD8715"/>
      <c r="AE8715"/>
      <c r="AF8715"/>
      <c r="AG8715"/>
      <c r="AH8715"/>
      <c r="AI8715"/>
      <c r="AJ8715"/>
      <c r="AK8715"/>
      <c r="AL8715"/>
    </row>
    <row r="8716" spans="3:38" ht="15" customHeight="1" x14ac:dyDescent="0.35">
      <c r="C8716"/>
      <c r="D8716"/>
      <c r="E8716"/>
      <c r="F8716"/>
      <c r="G8716"/>
      <c r="H8716"/>
      <c r="I8716"/>
      <c r="J8716"/>
      <c r="K8716"/>
      <c r="L8716"/>
      <c r="M8716"/>
      <c r="N8716"/>
      <c r="O8716"/>
      <c r="S8716"/>
      <c r="T8716"/>
      <c r="U8716"/>
      <c r="V8716"/>
      <c r="Y8716"/>
      <c r="Z8716"/>
      <c r="AA8716"/>
      <c r="AB8716"/>
      <c r="AC8716"/>
      <c r="AD8716"/>
      <c r="AE8716"/>
      <c r="AF8716"/>
      <c r="AG8716"/>
      <c r="AH8716"/>
      <c r="AI8716"/>
      <c r="AJ8716"/>
      <c r="AK8716"/>
      <c r="AL8716"/>
    </row>
    <row r="8717" spans="3:38" ht="15" customHeight="1" x14ac:dyDescent="0.35">
      <c r="C8717"/>
      <c r="D8717"/>
      <c r="E8717"/>
      <c r="F8717"/>
      <c r="G8717"/>
      <c r="H8717"/>
      <c r="I8717"/>
      <c r="J8717"/>
      <c r="K8717"/>
      <c r="L8717"/>
      <c r="M8717"/>
      <c r="N8717"/>
      <c r="O8717"/>
      <c r="S8717"/>
      <c r="T8717"/>
      <c r="U8717"/>
      <c r="V8717"/>
      <c r="Y8717"/>
      <c r="Z8717"/>
      <c r="AA8717"/>
      <c r="AB8717"/>
      <c r="AC8717"/>
      <c r="AD8717"/>
      <c r="AE8717"/>
      <c r="AF8717"/>
      <c r="AG8717"/>
      <c r="AH8717"/>
      <c r="AI8717"/>
      <c r="AJ8717"/>
      <c r="AK8717"/>
      <c r="AL8717"/>
    </row>
    <row r="8718" spans="3:38" ht="15" customHeight="1" x14ac:dyDescent="0.35">
      <c r="C8718"/>
      <c r="D8718"/>
      <c r="E8718"/>
      <c r="F8718"/>
      <c r="G8718"/>
      <c r="H8718"/>
      <c r="I8718"/>
      <c r="J8718"/>
      <c r="K8718"/>
      <c r="L8718"/>
      <c r="M8718"/>
      <c r="N8718"/>
      <c r="O8718"/>
      <c r="S8718"/>
      <c r="T8718"/>
      <c r="U8718"/>
      <c r="V8718"/>
      <c r="Y8718"/>
      <c r="Z8718"/>
      <c r="AA8718"/>
      <c r="AB8718"/>
      <c r="AC8718"/>
      <c r="AD8718"/>
      <c r="AE8718"/>
      <c r="AF8718"/>
      <c r="AG8718"/>
      <c r="AH8718"/>
      <c r="AI8718"/>
      <c r="AJ8718"/>
      <c r="AK8718"/>
      <c r="AL8718"/>
    </row>
    <row r="8719" spans="3:38" ht="15" customHeight="1" x14ac:dyDescent="0.35">
      <c r="C8719"/>
      <c r="D8719"/>
      <c r="E8719"/>
      <c r="F8719"/>
      <c r="G8719"/>
      <c r="H8719"/>
      <c r="I8719"/>
      <c r="J8719"/>
      <c r="K8719"/>
      <c r="L8719"/>
      <c r="M8719"/>
      <c r="N8719"/>
      <c r="O8719"/>
      <c r="S8719"/>
      <c r="T8719"/>
      <c r="U8719"/>
      <c r="V8719"/>
      <c r="Y8719"/>
      <c r="Z8719"/>
      <c r="AA8719"/>
      <c r="AB8719"/>
      <c r="AC8719"/>
      <c r="AD8719"/>
      <c r="AE8719"/>
      <c r="AF8719"/>
      <c r="AG8719"/>
      <c r="AH8719"/>
      <c r="AI8719"/>
      <c r="AJ8719"/>
      <c r="AK8719"/>
      <c r="AL8719"/>
    </row>
    <row r="8720" spans="3:38" ht="15" customHeight="1" x14ac:dyDescent="0.35">
      <c r="C8720"/>
      <c r="D8720"/>
      <c r="E8720"/>
      <c r="F8720"/>
      <c r="G8720"/>
      <c r="H8720"/>
      <c r="I8720"/>
      <c r="J8720"/>
      <c r="K8720"/>
      <c r="L8720"/>
      <c r="M8720"/>
      <c r="N8720"/>
      <c r="O8720"/>
      <c r="S8720"/>
      <c r="T8720"/>
      <c r="U8720"/>
      <c r="V8720"/>
      <c r="Y8720"/>
      <c r="Z8720"/>
      <c r="AA8720"/>
      <c r="AB8720"/>
      <c r="AC8720"/>
      <c r="AD8720"/>
      <c r="AE8720"/>
      <c r="AF8720"/>
      <c r="AG8720"/>
      <c r="AH8720"/>
      <c r="AI8720"/>
      <c r="AJ8720"/>
      <c r="AK8720"/>
      <c r="AL8720"/>
    </row>
    <row r="8721" spans="3:38" ht="15" customHeight="1" x14ac:dyDescent="0.35">
      <c r="C8721"/>
      <c r="D8721"/>
      <c r="E8721"/>
      <c r="F8721"/>
      <c r="G8721"/>
      <c r="H8721"/>
      <c r="I8721"/>
      <c r="J8721"/>
      <c r="K8721"/>
      <c r="L8721"/>
      <c r="M8721"/>
      <c r="N8721"/>
      <c r="O8721"/>
      <c r="S8721"/>
      <c r="T8721"/>
      <c r="U8721"/>
      <c r="V8721"/>
      <c r="Y8721"/>
      <c r="Z8721"/>
      <c r="AA8721"/>
      <c r="AB8721"/>
      <c r="AC8721"/>
      <c r="AD8721"/>
      <c r="AE8721"/>
      <c r="AF8721"/>
      <c r="AG8721"/>
      <c r="AH8721"/>
      <c r="AI8721"/>
      <c r="AJ8721"/>
      <c r="AK8721"/>
      <c r="AL8721"/>
    </row>
    <row r="8722" spans="3:38" ht="15" customHeight="1" x14ac:dyDescent="0.35">
      <c r="C8722"/>
      <c r="D8722"/>
      <c r="E8722"/>
      <c r="F8722"/>
      <c r="G8722"/>
      <c r="H8722"/>
      <c r="I8722"/>
      <c r="J8722"/>
      <c r="K8722"/>
      <c r="L8722"/>
      <c r="M8722"/>
      <c r="N8722"/>
      <c r="O8722"/>
      <c r="S8722"/>
      <c r="T8722"/>
      <c r="U8722"/>
      <c r="V8722"/>
      <c r="Y8722"/>
      <c r="Z8722"/>
      <c r="AA8722"/>
      <c r="AB8722"/>
      <c r="AC8722"/>
      <c r="AD8722"/>
      <c r="AE8722"/>
      <c r="AF8722"/>
      <c r="AG8722"/>
      <c r="AH8722"/>
      <c r="AI8722"/>
      <c r="AJ8722"/>
      <c r="AK8722"/>
      <c r="AL8722"/>
    </row>
    <row r="8723" spans="3:38" ht="15" customHeight="1" x14ac:dyDescent="0.35">
      <c r="C8723"/>
      <c r="D8723"/>
      <c r="E8723"/>
      <c r="F8723"/>
      <c r="G8723"/>
      <c r="H8723"/>
      <c r="I8723"/>
      <c r="J8723"/>
      <c r="K8723"/>
      <c r="L8723"/>
      <c r="M8723"/>
      <c r="N8723"/>
      <c r="O8723"/>
      <c r="S8723"/>
      <c r="T8723"/>
      <c r="U8723"/>
      <c r="V8723"/>
      <c r="Y8723"/>
      <c r="Z8723"/>
      <c r="AA8723"/>
      <c r="AB8723"/>
      <c r="AC8723"/>
      <c r="AD8723"/>
      <c r="AE8723"/>
      <c r="AF8723"/>
      <c r="AG8723"/>
      <c r="AH8723"/>
      <c r="AI8723"/>
      <c r="AJ8723"/>
      <c r="AK8723"/>
      <c r="AL8723"/>
    </row>
    <row r="8724" spans="3:38" ht="15" customHeight="1" x14ac:dyDescent="0.35">
      <c r="C8724"/>
      <c r="D8724"/>
      <c r="E8724"/>
      <c r="F8724"/>
      <c r="G8724"/>
      <c r="H8724"/>
      <c r="I8724"/>
      <c r="J8724"/>
      <c r="K8724"/>
      <c r="L8724"/>
      <c r="M8724"/>
      <c r="N8724"/>
      <c r="O8724"/>
      <c r="S8724"/>
      <c r="T8724"/>
      <c r="U8724"/>
      <c r="V8724"/>
      <c r="Y8724"/>
      <c r="Z8724"/>
      <c r="AA8724"/>
      <c r="AB8724"/>
      <c r="AC8724"/>
      <c r="AD8724"/>
      <c r="AE8724"/>
      <c r="AF8724"/>
      <c r="AG8724"/>
      <c r="AH8724"/>
      <c r="AI8724"/>
      <c r="AJ8724"/>
      <c r="AK8724"/>
      <c r="AL8724"/>
    </row>
    <row r="8725" spans="3:38" ht="15" customHeight="1" x14ac:dyDescent="0.35">
      <c r="C8725"/>
      <c r="D8725"/>
      <c r="E8725"/>
      <c r="F8725"/>
      <c r="G8725"/>
      <c r="H8725"/>
      <c r="I8725"/>
      <c r="J8725"/>
      <c r="K8725"/>
      <c r="L8725"/>
      <c r="M8725"/>
      <c r="N8725"/>
      <c r="O8725"/>
      <c r="S8725"/>
      <c r="T8725"/>
      <c r="U8725"/>
      <c r="V8725"/>
      <c r="Y8725"/>
      <c r="Z8725"/>
      <c r="AA8725"/>
      <c r="AB8725"/>
      <c r="AC8725"/>
      <c r="AD8725"/>
      <c r="AE8725"/>
      <c r="AF8725"/>
      <c r="AG8725"/>
      <c r="AH8725"/>
      <c r="AI8725"/>
      <c r="AJ8725"/>
      <c r="AK8725"/>
      <c r="AL8725"/>
    </row>
    <row r="8726" spans="3:38" ht="15" customHeight="1" x14ac:dyDescent="0.35">
      <c r="C8726"/>
      <c r="D8726"/>
      <c r="E8726"/>
      <c r="F8726"/>
      <c r="G8726"/>
      <c r="H8726"/>
      <c r="I8726"/>
      <c r="J8726"/>
      <c r="K8726"/>
      <c r="L8726"/>
      <c r="M8726"/>
      <c r="N8726"/>
      <c r="O8726"/>
      <c r="S8726"/>
      <c r="T8726"/>
      <c r="U8726"/>
      <c r="V8726"/>
      <c r="Y8726"/>
      <c r="Z8726"/>
      <c r="AA8726"/>
      <c r="AB8726"/>
      <c r="AC8726"/>
      <c r="AD8726"/>
      <c r="AE8726"/>
      <c r="AF8726"/>
      <c r="AG8726"/>
      <c r="AH8726"/>
      <c r="AI8726"/>
      <c r="AJ8726"/>
      <c r="AK8726"/>
      <c r="AL8726"/>
    </row>
    <row r="8727" spans="3:38" ht="15" customHeight="1" x14ac:dyDescent="0.35">
      <c r="C8727"/>
      <c r="D8727"/>
      <c r="E8727"/>
      <c r="F8727"/>
      <c r="G8727"/>
      <c r="H8727"/>
      <c r="I8727"/>
      <c r="J8727"/>
      <c r="K8727"/>
      <c r="L8727"/>
      <c r="M8727"/>
      <c r="N8727"/>
      <c r="O8727"/>
      <c r="S8727"/>
      <c r="T8727"/>
      <c r="U8727"/>
      <c r="V8727"/>
      <c r="Y8727"/>
      <c r="Z8727"/>
      <c r="AA8727"/>
      <c r="AB8727"/>
      <c r="AC8727"/>
      <c r="AD8727"/>
      <c r="AE8727"/>
      <c r="AF8727"/>
      <c r="AG8727"/>
      <c r="AH8727"/>
      <c r="AI8727"/>
      <c r="AJ8727"/>
      <c r="AK8727"/>
      <c r="AL8727"/>
    </row>
    <row r="8728" spans="3:38" ht="15" customHeight="1" x14ac:dyDescent="0.35">
      <c r="C8728"/>
      <c r="D8728"/>
      <c r="E8728"/>
      <c r="F8728"/>
      <c r="G8728"/>
      <c r="H8728"/>
      <c r="I8728"/>
      <c r="J8728"/>
      <c r="K8728"/>
      <c r="L8728"/>
      <c r="M8728"/>
      <c r="N8728"/>
      <c r="O8728"/>
      <c r="S8728"/>
      <c r="T8728"/>
      <c r="U8728"/>
      <c r="V8728"/>
      <c r="Y8728"/>
      <c r="Z8728"/>
      <c r="AA8728"/>
      <c r="AB8728"/>
      <c r="AC8728"/>
      <c r="AD8728"/>
      <c r="AE8728"/>
      <c r="AF8728"/>
      <c r="AG8728"/>
      <c r="AH8728"/>
      <c r="AI8728"/>
      <c r="AJ8728"/>
      <c r="AK8728"/>
      <c r="AL8728"/>
    </row>
    <row r="8729" spans="3:38" ht="15" customHeight="1" x14ac:dyDescent="0.35">
      <c r="C8729"/>
      <c r="D8729"/>
      <c r="E8729"/>
      <c r="F8729"/>
      <c r="G8729"/>
      <c r="H8729"/>
      <c r="I8729"/>
      <c r="J8729"/>
      <c r="K8729"/>
      <c r="L8729"/>
      <c r="M8729"/>
      <c r="N8729"/>
      <c r="O8729"/>
      <c r="S8729"/>
      <c r="T8729"/>
      <c r="U8729"/>
      <c r="V8729"/>
      <c r="Y8729"/>
      <c r="Z8729"/>
      <c r="AA8729"/>
      <c r="AB8729"/>
      <c r="AC8729"/>
      <c r="AD8729"/>
      <c r="AE8729"/>
      <c r="AF8729"/>
      <c r="AG8729"/>
      <c r="AH8729"/>
      <c r="AI8729"/>
      <c r="AJ8729"/>
      <c r="AK8729"/>
      <c r="AL8729"/>
    </row>
    <row r="8730" spans="3:38" ht="15" customHeight="1" x14ac:dyDescent="0.35">
      <c r="C8730"/>
      <c r="D8730"/>
      <c r="E8730"/>
      <c r="F8730"/>
      <c r="G8730"/>
      <c r="H8730"/>
      <c r="I8730"/>
      <c r="J8730"/>
      <c r="K8730"/>
      <c r="L8730"/>
      <c r="M8730"/>
      <c r="N8730"/>
      <c r="O8730"/>
      <c r="S8730"/>
      <c r="T8730"/>
      <c r="U8730"/>
      <c r="V8730"/>
      <c r="Y8730"/>
      <c r="Z8730"/>
      <c r="AA8730"/>
      <c r="AB8730"/>
      <c r="AC8730"/>
      <c r="AD8730"/>
      <c r="AE8730"/>
      <c r="AF8730"/>
      <c r="AG8730"/>
      <c r="AH8730"/>
      <c r="AI8730"/>
      <c r="AJ8730"/>
      <c r="AK8730"/>
      <c r="AL8730"/>
    </row>
    <row r="8731" spans="3:38" ht="15" customHeight="1" x14ac:dyDescent="0.35">
      <c r="C8731"/>
      <c r="D8731"/>
      <c r="E8731"/>
      <c r="F8731"/>
      <c r="G8731"/>
      <c r="H8731"/>
      <c r="I8731"/>
      <c r="J8731"/>
      <c r="K8731"/>
      <c r="L8731"/>
      <c r="M8731"/>
      <c r="N8731"/>
      <c r="O8731"/>
      <c r="S8731"/>
      <c r="T8731"/>
      <c r="U8731"/>
      <c r="V8731"/>
      <c r="Y8731"/>
      <c r="Z8731"/>
      <c r="AA8731"/>
      <c r="AB8731"/>
      <c r="AC8731"/>
      <c r="AD8731"/>
      <c r="AE8731"/>
      <c r="AF8731"/>
      <c r="AG8731"/>
      <c r="AH8731"/>
      <c r="AI8731"/>
      <c r="AJ8731"/>
      <c r="AK8731"/>
      <c r="AL8731"/>
    </row>
    <row r="8732" spans="3:38" ht="15" customHeight="1" x14ac:dyDescent="0.35">
      <c r="C8732"/>
      <c r="D8732"/>
      <c r="E8732"/>
      <c r="F8732"/>
      <c r="G8732"/>
      <c r="H8732"/>
      <c r="I8732"/>
      <c r="J8732"/>
      <c r="K8732"/>
      <c r="L8732"/>
      <c r="M8732"/>
      <c r="N8732"/>
      <c r="O8732"/>
      <c r="S8732"/>
      <c r="T8732"/>
      <c r="U8732"/>
      <c r="V8732"/>
      <c r="Y8732"/>
      <c r="Z8732"/>
      <c r="AA8732"/>
      <c r="AB8732"/>
      <c r="AC8732"/>
      <c r="AD8732"/>
      <c r="AE8732"/>
      <c r="AF8732"/>
      <c r="AG8732"/>
      <c r="AH8732"/>
      <c r="AI8732"/>
      <c r="AJ8732"/>
      <c r="AK8732"/>
      <c r="AL8732"/>
    </row>
    <row r="8733" spans="3:38" ht="15" customHeight="1" x14ac:dyDescent="0.35">
      <c r="C8733"/>
      <c r="D8733"/>
      <c r="E8733"/>
      <c r="F8733"/>
      <c r="G8733"/>
      <c r="H8733"/>
      <c r="I8733"/>
      <c r="J8733"/>
      <c r="K8733"/>
      <c r="L8733"/>
      <c r="M8733"/>
      <c r="N8733"/>
      <c r="O8733"/>
      <c r="S8733"/>
      <c r="T8733"/>
      <c r="U8733"/>
      <c r="V8733"/>
      <c r="Y8733"/>
      <c r="Z8733"/>
      <c r="AA8733"/>
      <c r="AB8733"/>
      <c r="AC8733"/>
      <c r="AD8733"/>
      <c r="AE8733"/>
      <c r="AF8733"/>
      <c r="AG8733"/>
      <c r="AH8733"/>
      <c r="AI8733"/>
      <c r="AJ8733"/>
      <c r="AK8733"/>
      <c r="AL8733"/>
    </row>
    <row r="8734" spans="3:38" ht="15" customHeight="1" x14ac:dyDescent="0.35">
      <c r="C8734"/>
      <c r="D8734"/>
      <c r="E8734"/>
      <c r="F8734"/>
      <c r="G8734"/>
      <c r="H8734"/>
      <c r="I8734"/>
      <c r="J8734"/>
      <c r="K8734"/>
      <c r="L8734"/>
      <c r="M8734"/>
      <c r="N8734"/>
      <c r="O8734"/>
      <c r="S8734"/>
      <c r="T8734"/>
      <c r="U8734"/>
      <c r="V8734"/>
      <c r="Y8734"/>
      <c r="Z8734"/>
      <c r="AA8734"/>
      <c r="AB8734"/>
      <c r="AC8734"/>
      <c r="AD8734"/>
      <c r="AE8734"/>
      <c r="AF8734"/>
      <c r="AG8734"/>
      <c r="AH8734"/>
      <c r="AI8734"/>
      <c r="AJ8734"/>
      <c r="AK8734"/>
      <c r="AL8734"/>
    </row>
    <row r="8735" spans="3:38" ht="15" customHeight="1" x14ac:dyDescent="0.35">
      <c r="C8735"/>
      <c r="D8735"/>
      <c r="E8735"/>
      <c r="F8735"/>
      <c r="G8735"/>
      <c r="H8735"/>
      <c r="I8735"/>
      <c r="J8735"/>
      <c r="K8735"/>
      <c r="L8735"/>
      <c r="M8735"/>
      <c r="N8735"/>
      <c r="O8735"/>
      <c r="S8735"/>
      <c r="T8735"/>
      <c r="U8735"/>
      <c r="V8735"/>
      <c r="Y8735"/>
      <c r="Z8735"/>
      <c r="AA8735"/>
      <c r="AB8735"/>
      <c r="AC8735"/>
      <c r="AD8735"/>
      <c r="AE8735"/>
      <c r="AF8735"/>
      <c r="AG8735"/>
      <c r="AH8735"/>
      <c r="AI8735"/>
      <c r="AJ8735"/>
      <c r="AK8735"/>
      <c r="AL8735"/>
    </row>
    <row r="8736" spans="3:38" ht="15" customHeight="1" x14ac:dyDescent="0.35">
      <c r="C8736"/>
      <c r="D8736"/>
      <c r="E8736"/>
      <c r="F8736"/>
      <c r="G8736"/>
      <c r="H8736"/>
      <c r="I8736"/>
      <c r="J8736"/>
      <c r="K8736"/>
      <c r="L8736"/>
      <c r="M8736"/>
      <c r="N8736"/>
      <c r="O8736"/>
      <c r="S8736"/>
      <c r="T8736"/>
      <c r="U8736"/>
      <c r="V8736"/>
      <c r="Y8736"/>
      <c r="Z8736"/>
      <c r="AA8736"/>
      <c r="AB8736"/>
      <c r="AC8736"/>
      <c r="AD8736"/>
      <c r="AE8736"/>
      <c r="AF8736"/>
      <c r="AG8736"/>
      <c r="AH8736"/>
      <c r="AI8736"/>
      <c r="AJ8736"/>
      <c r="AK8736"/>
      <c r="AL8736"/>
    </row>
    <row r="8737" spans="3:38" ht="15" customHeight="1" x14ac:dyDescent="0.35">
      <c r="C8737"/>
      <c r="D8737"/>
      <c r="E8737"/>
      <c r="F8737"/>
      <c r="G8737"/>
      <c r="H8737"/>
      <c r="I8737"/>
      <c r="J8737"/>
      <c r="K8737"/>
      <c r="L8737"/>
      <c r="M8737"/>
      <c r="N8737"/>
      <c r="O8737"/>
      <c r="S8737"/>
      <c r="T8737"/>
      <c r="U8737"/>
      <c r="V8737"/>
      <c r="Y8737"/>
      <c r="Z8737"/>
      <c r="AA8737"/>
      <c r="AB8737"/>
      <c r="AC8737"/>
      <c r="AD8737"/>
      <c r="AE8737"/>
      <c r="AF8737"/>
      <c r="AG8737"/>
      <c r="AH8737"/>
      <c r="AI8737"/>
      <c r="AJ8737"/>
      <c r="AK8737"/>
      <c r="AL8737"/>
    </row>
    <row r="8738" spans="3:38" ht="15" customHeight="1" x14ac:dyDescent="0.35">
      <c r="C8738"/>
      <c r="D8738"/>
      <c r="E8738"/>
      <c r="F8738"/>
      <c r="G8738"/>
      <c r="H8738"/>
      <c r="I8738"/>
      <c r="J8738"/>
      <c r="K8738"/>
      <c r="L8738"/>
      <c r="M8738"/>
      <c r="N8738"/>
      <c r="O8738"/>
      <c r="S8738"/>
      <c r="T8738"/>
      <c r="U8738"/>
      <c r="V8738"/>
      <c r="Y8738"/>
      <c r="Z8738"/>
      <c r="AA8738"/>
      <c r="AB8738"/>
      <c r="AC8738"/>
      <c r="AD8738"/>
      <c r="AE8738"/>
      <c r="AF8738"/>
      <c r="AG8738"/>
      <c r="AH8738"/>
      <c r="AI8738"/>
      <c r="AJ8738"/>
      <c r="AK8738"/>
      <c r="AL8738"/>
    </row>
    <row r="8739" spans="3:38" ht="15" customHeight="1" x14ac:dyDescent="0.35">
      <c r="C8739"/>
      <c r="D8739"/>
      <c r="E8739"/>
      <c r="F8739"/>
      <c r="G8739"/>
      <c r="H8739"/>
      <c r="I8739"/>
      <c r="J8739"/>
      <c r="K8739"/>
      <c r="L8739"/>
      <c r="M8739"/>
      <c r="N8739"/>
      <c r="O8739"/>
      <c r="S8739"/>
      <c r="T8739"/>
      <c r="U8739"/>
      <c r="V8739"/>
      <c r="Y8739"/>
      <c r="Z8739"/>
      <c r="AA8739"/>
      <c r="AB8739"/>
      <c r="AC8739"/>
      <c r="AD8739"/>
      <c r="AE8739"/>
      <c r="AF8739"/>
      <c r="AG8739"/>
      <c r="AH8739"/>
      <c r="AI8739"/>
      <c r="AJ8739"/>
      <c r="AK8739"/>
      <c r="AL8739"/>
    </row>
    <row r="8740" spans="3:38" ht="15" customHeight="1" x14ac:dyDescent="0.35">
      <c r="C8740"/>
      <c r="D8740"/>
      <c r="E8740"/>
      <c r="F8740"/>
      <c r="G8740"/>
      <c r="H8740"/>
      <c r="I8740"/>
      <c r="J8740"/>
      <c r="K8740"/>
      <c r="L8740"/>
      <c r="M8740"/>
      <c r="N8740"/>
      <c r="O8740"/>
      <c r="S8740"/>
      <c r="T8740"/>
      <c r="U8740"/>
      <c r="V8740"/>
      <c r="Y8740"/>
      <c r="Z8740"/>
      <c r="AA8740"/>
      <c r="AB8740"/>
      <c r="AC8740"/>
      <c r="AD8740"/>
      <c r="AE8740"/>
      <c r="AF8740"/>
      <c r="AG8740"/>
      <c r="AH8740"/>
      <c r="AI8740"/>
      <c r="AJ8740"/>
      <c r="AK8740"/>
      <c r="AL8740"/>
    </row>
    <row r="8741" spans="3:38" ht="15" customHeight="1" x14ac:dyDescent="0.35">
      <c r="C8741"/>
      <c r="D8741"/>
      <c r="E8741"/>
      <c r="F8741"/>
      <c r="G8741"/>
      <c r="H8741"/>
      <c r="I8741"/>
      <c r="J8741"/>
      <c r="K8741"/>
      <c r="L8741"/>
      <c r="M8741"/>
      <c r="N8741"/>
      <c r="O8741"/>
      <c r="S8741"/>
      <c r="T8741"/>
      <c r="U8741"/>
      <c r="V8741"/>
      <c r="Y8741"/>
      <c r="Z8741"/>
      <c r="AA8741"/>
      <c r="AB8741"/>
      <c r="AC8741"/>
      <c r="AD8741"/>
      <c r="AE8741"/>
      <c r="AF8741"/>
      <c r="AG8741"/>
      <c r="AH8741"/>
      <c r="AI8741"/>
      <c r="AJ8741"/>
      <c r="AK8741"/>
      <c r="AL8741"/>
    </row>
    <row r="8742" spans="3:38" ht="15" customHeight="1" x14ac:dyDescent="0.35">
      <c r="C8742"/>
      <c r="D8742"/>
      <c r="E8742"/>
      <c r="F8742"/>
      <c r="G8742"/>
      <c r="H8742"/>
      <c r="I8742"/>
      <c r="J8742"/>
      <c r="K8742"/>
      <c r="L8742"/>
      <c r="M8742"/>
      <c r="N8742"/>
      <c r="O8742"/>
      <c r="S8742"/>
      <c r="T8742"/>
      <c r="U8742"/>
      <c r="V8742"/>
      <c r="Y8742"/>
      <c r="Z8742"/>
      <c r="AA8742"/>
      <c r="AB8742"/>
      <c r="AC8742"/>
      <c r="AD8742"/>
      <c r="AE8742"/>
      <c r="AF8742"/>
      <c r="AG8742"/>
      <c r="AH8742"/>
      <c r="AI8742"/>
      <c r="AJ8742"/>
      <c r="AK8742"/>
      <c r="AL8742"/>
    </row>
    <row r="8743" spans="3:38" ht="15" customHeight="1" x14ac:dyDescent="0.35">
      <c r="C8743"/>
      <c r="D8743"/>
      <c r="E8743"/>
      <c r="F8743"/>
      <c r="G8743"/>
      <c r="H8743"/>
      <c r="I8743"/>
      <c r="J8743"/>
      <c r="K8743"/>
      <c r="L8743"/>
      <c r="M8743"/>
      <c r="N8743"/>
      <c r="O8743"/>
      <c r="S8743"/>
      <c r="T8743"/>
      <c r="U8743"/>
      <c r="V8743"/>
      <c r="Y8743"/>
      <c r="Z8743"/>
      <c r="AA8743"/>
      <c r="AB8743"/>
      <c r="AC8743"/>
      <c r="AD8743"/>
      <c r="AE8743"/>
      <c r="AF8743"/>
      <c r="AG8743"/>
      <c r="AH8743"/>
      <c r="AI8743"/>
      <c r="AJ8743"/>
      <c r="AK8743"/>
      <c r="AL8743"/>
    </row>
    <row r="8744" spans="3:38" ht="15" customHeight="1" x14ac:dyDescent="0.35">
      <c r="C8744"/>
      <c r="D8744"/>
      <c r="E8744"/>
      <c r="F8744"/>
      <c r="G8744"/>
      <c r="H8744"/>
      <c r="I8744"/>
      <c r="J8744"/>
      <c r="K8744"/>
      <c r="L8744"/>
      <c r="M8744"/>
      <c r="N8744"/>
      <c r="O8744"/>
      <c r="S8744"/>
      <c r="T8744"/>
      <c r="U8744"/>
      <c r="V8744"/>
      <c r="Y8744"/>
      <c r="Z8744"/>
      <c r="AA8744"/>
      <c r="AB8744"/>
      <c r="AC8744"/>
      <c r="AD8744"/>
      <c r="AE8744"/>
      <c r="AF8744"/>
      <c r="AG8744"/>
      <c r="AH8744"/>
      <c r="AI8744"/>
      <c r="AJ8744"/>
      <c r="AK8744"/>
      <c r="AL8744"/>
    </row>
    <row r="8745" spans="3:38" ht="15" customHeight="1" x14ac:dyDescent="0.35">
      <c r="C8745"/>
      <c r="D8745"/>
      <c r="E8745"/>
      <c r="F8745"/>
      <c r="G8745"/>
      <c r="H8745"/>
      <c r="I8745"/>
      <c r="J8745"/>
      <c r="K8745"/>
      <c r="L8745"/>
      <c r="M8745"/>
      <c r="N8745"/>
      <c r="O8745"/>
      <c r="S8745"/>
      <c r="T8745"/>
      <c r="U8745"/>
      <c r="V8745"/>
      <c r="Y8745"/>
      <c r="Z8745"/>
      <c r="AA8745"/>
      <c r="AB8745"/>
      <c r="AC8745"/>
      <c r="AD8745"/>
      <c r="AE8745"/>
      <c r="AF8745"/>
      <c r="AG8745"/>
      <c r="AH8745"/>
      <c r="AI8745"/>
      <c r="AJ8745"/>
      <c r="AK8745"/>
      <c r="AL8745"/>
    </row>
    <row r="8746" spans="3:38" ht="15" customHeight="1" x14ac:dyDescent="0.35">
      <c r="C8746"/>
      <c r="D8746"/>
      <c r="E8746"/>
      <c r="F8746"/>
      <c r="G8746"/>
      <c r="H8746"/>
      <c r="I8746"/>
      <c r="J8746"/>
      <c r="K8746"/>
      <c r="L8746"/>
      <c r="M8746"/>
      <c r="N8746"/>
      <c r="O8746"/>
      <c r="S8746"/>
      <c r="T8746"/>
      <c r="U8746"/>
      <c r="V8746"/>
      <c r="Y8746"/>
      <c r="Z8746"/>
      <c r="AA8746"/>
      <c r="AB8746"/>
      <c r="AC8746"/>
      <c r="AD8746"/>
      <c r="AE8746"/>
      <c r="AF8746"/>
      <c r="AG8746"/>
      <c r="AH8746"/>
      <c r="AI8746"/>
      <c r="AJ8746"/>
      <c r="AK8746"/>
      <c r="AL8746"/>
    </row>
    <row r="8747" spans="3:38" ht="15" customHeight="1" x14ac:dyDescent="0.35">
      <c r="C8747"/>
      <c r="D8747"/>
      <c r="E8747"/>
      <c r="F8747"/>
      <c r="G8747"/>
      <c r="H8747"/>
      <c r="I8747"/>
      <c r="J8747"/>
      <c r="K8747"/>
      <c r="L8747"/>
      <c r="M8747"/>
      <c r="N8747"/>
      <c r="O8747"/>
      <c r="S8747"/>
      <c r="T8747"/>
      <c r="U8747"/>
      <c r="V8747"/>
      <c r="Y8747"/>
      <c r="Z8747"/>
      <c r="AA8747"/>
      <c r="AB8747"/>
      <c r="AC8747"/>
      <c r="AD8747"/>
      <c r="AE8747"/>
      <c r="AF8747"/>
      <c r="AG8747"/>
      <c r="AH8747"/>
      <c r="AI8747"/>
      <c r="AJ8747"/>
      <c r="AK8747"/>
      <c r="AL8747"/>
    </row>
    <row r="8748" spans="3:38" ht="15" customHeight="1" x14ac:dyDescent="0.35">
      <c r="C8748"/>
      <c r="D8748"/>
      <c r="E8748"/>
      <c r="F8748"/>
      <c r="G8748"/>
      <c r="H8748"/>
      <c r="I8748"/>
      <c r="J8748"/>
      <c r="K8748"/>
      <c r="L8748"/>
      <c r="M8748"/>
      <c r="N8748"/>
      <c r="O8748"/>
      <c r="S8748"/>
      <c r="T8748"/>
      <c r="U8748"/>
      <c r="V8748"/>
      <c r="Y8748"/>
      <c r="Z8748"/>
      <c r="AA8748"/>
      <c r="AB8748"/>
      <c r="AC8748"/>
      <c r="AD8748"/>
      <c r="AE8748"/>
      <c r="AF8748"/>
      <c r="AG8748"/>
      <c r="AH8748"/>
      <c r="AI8748"/>
      <c r="AJ8748"/>
      <c r="AK8748"/>
      <c r="AL8748"/>
    </row>
    <row r="8749" spans="3:38" ht="15" customHeight="1" x14ac:dyDescent="0.35">
      <c r="C8749"/>
      <c r="D8749"/>
      <c r="E8749"/>
      <c r="F8749"/>
      <c r="G8749"/>
      <c r="H8749"/>
      <c r="I8749"/>
      <c r="J8749"/>
      <c r="K8749"/>
      <c r="L8749"/>
      <c r="M8749"/>
      <c r="N8749"/>
      <c r="O8749"/>
      <c r="S8749"/>
      <c r="T8749"/>
      <c r="U8749"/>
      <c r="V8749"/>
      <c r="Y8749"/>
      <c r="Z8749"/>
      <c r="AA8749"/>
      <c r="AB8749"/>
      <c r="AC8749"/>
      <c r="AD8749"/>
      <c r="AE8749"/>
      <c r="AF8749"/>
      <c r="AG8749"/>
      <c r="AH8749"/>
      <c r="AI8749"/>
      <c r="AJ8749"/>
      <c r="AK8749"/>
      <c r="AL8749"/>
    </row>
    <row r="8750" spans="3:38" ht="15" customHeight="1" x14ac:dyDescent="0.35">
      <c r="C8750"/>
      <c r="D8750"/>
      <c r="E8750"/>
      <c r="F8750"/>
      <c r="G8750"/>
      <c r="H8750"/>
      <c r="I8750"/>
      <c r="J8750"/>
      <c r="K8750"/>
      <c r="L8750"/>
      <c r="M8750"/>
      <c r="N8750"/>
      <c r="O8750"/>
      <c r="S8750"/>
      <c r="T8750"/>
      <c r="U8750"/>
      <c r="V8750"/>
      <c r="Y8750"/>
      <c r="Z8750"/>
      <c r="AA8750"/>
      <c r="AB8750"/>
      <c r="AC8750"/>
      <c r="AD8750"/>
      <c r="AE8750"/>
      <c r="AF8750"/>
      <c r="AG8750"/>
      <c r="AH8750"/>
      <c r="AI8750"/>
      <c r="AJ8750"/>
      <c r="AK8750"/>
      <c r="AL8750"/>
    </row>
    <row r="8751" spans="3:38" ht="15" customHeight="1" x14ac:dyDescent="0.35">
      <c r="C8751"/>
      <c r="D8751"/>
      <c r="E8751"/>
      <c r="F8751"/>
      <c r="G8751"/>
      <c r="H8751"/>
      <c r="I8751"/>
      <c r="J8751"/>
      <c r="K8751"/>
      <c r="L8751"/>
      <c r="M8751"/>
      <c r="N8751"/>
      <c r="O8751"/>
      <c r="S8751"/>
      <c r="T8751"/>
      <c r="U8751"/>
      <c r="V8751"/>
      <c r="Y8751"/>
      <c r="Z8751"/>
      <c r="AA8751"/>
      <c r="AB8751"/>
      <c r="AC8751"/>
      <c r="AD8751"/>
      <c r="AE8751"/>
      <c r="AF8751"/>
      <c r="AG8751"/>
      <c r="AH8751"/>
      <c r="AI8751"/>
      <c r="AJ8751"/>
      <c r="AK8751"/>
      <c r="AL8751"/>
    </row>
    <row r="8752" spans="3:38" ht="15" customHeight="1" x14ac:dyDescent="0.35">
      <c r="C8752"/>
      <c r="D8752"/>
      <c r="E8752"/>
      <c r="F8752"/>
      <c r="G8752"/>
      <c r="H8752"/>
      <c r="I8752"/>
      <c r="J8752"/>
      <c r="K8752"/>
      <c r="L8752"/>
      <c r="M8752"/>
      <c r="N8752"/>
      <c r="O8752"/>
      <c r="S8752"/>
      <c r="T8752"/>
      <c r="U8752"/>
      <c r="V8752"/>
      <c r="Y8752"/>
      <c r="Z8752"/>
      <c r="AA8752"/>
      <c r="AB8752"/>
      <c r="AC8752"/>
      <c r="AD8752"/>
      <c r="AE8752"/>
      <c r="AF8752"/>
      <c r="AG8752"/>
      <c r="AH8752"/>
      <c r="AI8752"/>
      <c r="AJ8752"/>
      <c r="AK8752"/>
      <c r="AL8752"/>
    </row>
    <row r="8753" spans="3:38" ht="15" customHeight="1" x14ac:dyDescent="0.35">
      <c r="C8753"/>
      <c r="D8753"/>
      <c r="E8753"/>
      <c r="F8753"/>
      <c r="G8753"/>
      <c r="H8753"/>
      <c r="I8753"/>
      <c r="J8753"/>
      <c r="K8753"/>
      <c r="L8753"/>
      <c r="M8753"/>
      <c r="N8753"/>
      <c r="O8753"/>
      <c r="S8753"/>
      <c r="T8753"/>
      <c r="U8753"/>
      <c r="V8753"/>
      <c r="Y8753"/>
      <c r="Z8753"/>
      <c r="AA8753"/>
      <c r="AB8753"/>
      <c r="AC8753"/>
      <c r="AD8753"/>
      <c r="AE8753"/>
      <c r="AF8753"/>
      <c r="AG8753"/>
      <c r="AH8753"/>
      <c r="AI8753"/>
      <c r="AJ8753"/>
      <c r="AK8753"/>
      <c r="AL8753"/>
    </row>
    <row r="8754" spans="3:38" ht="15" customHeight="1" x14ac:dyDescent="0.35">
      <c r="C8754"/>
      <c r="D8754"/>
      <c r="E8754"/>
      <c r="F8754"/>
      <c r="G8754"/>
      <c r="H8754"/>
      <c r="I8754"/>
      <c r="J8754"/>
      <c r="K8754"/>
      <c r="L8754"/>
      <c r="M8754"/>
      <c r="N8754"/>
      <c r="O8754"/>
      <c r="S8754"/>
      <c r="T8754"/>
      <c r="U8754"/>
      <c r="V8754"/>
      <c r="Y8754"/>
      <c r="Z8754"/>
      <c r="AA8754"/>
      <c r="AB8754"/>
      <c r="AC8754"/>
      <c r="AD8754"/>
      <c r="AE8754"/>
      <c r="AF8754"/>
      <c r="AG8754"/>
      <c r="AH8754"/>
      <c r="AI8754"/>
      <c r="AJ8754"/>
      <c r="AK8754"/>
      <c r="AL8754"/>
    </row>
    <row r="8755" spans="3:38" ht="15" customHeight="1" x14ac:dyDescent="0.35">
      <c r="C8755"/>
      <c r="D8755"/>
      <c r="E8755"/>
      <c r="F8755"/>
      <c r="G8755"/>
      <c r="H8755"/>
      <c r="I8755"/>
      <c r="J8755"/>
      <c r="K8755"/>
      <c r="L8755"/>
      <c r="M8755"/>
      <c r="N8755"/>
      <c r="O8755"/>
      <c r="S8755"/>
      <c r="T8755"/>
      <c r="U8755"/>
      <c r="V8755"/>
      <c r="Y8755"/>
      <c r="Z8755"/>
      <c r="AA8755"/>
      <c r="AB8755"/>
      <c r="AC8755"/>
      <c r="AD8755"/>
      <c r="AE8755"/>
      <c r="AF8755"/>
      <c r="AG8755"/>
      <c r="AH8755"/>
      <c r="AI8755"/>
      <c r="AJ8755"/>
      <c r="AK8755"/>
      <c r="AL8755"/>
    </row>
    <row r="8756" spans="3:38" ht="15" customHeight="1" x14ac:dyDescent="0.35">
      <c r="C8756"/>
      <c r="D8756"/>
      <c r="E8756"/>
      <c r="F8756"/>
      <c r="G8756"/>
      <c r="H8756"/>
      <c r="I8756"/>
      <c r="J8756"/>
      <c r="K8756"/>
      <c r="L8756"/>
      <c r="M8756"/>
      <c r="N8756"/>
      <c r="O8756"/>
      <c r="S8756"/>
      <c r="T8756"/>
      <c r="U8756"/>
      <c r="V8756"/>
      <c r="Y8756"/>
      <c r="Z8756"/>
      <c r="AA8756"/>
      <c r="AB8756"/>
      <c r="AC8756"/>
      <c r="AD8756"/>
      <c r="AE8756"/>
      <c r="AF8756"/>
      <c r="AG8756"/>
      <c r="AH8756"/>
      <c r="AI8756"/>
      <c r="AJ8756"/>
      <c r="AK8756"/>
      <c r="AL8756"/>
    </row>
    <row r="8757" spans="3:38" ht="15" customHeight="1" x14ac:dyDescent="0.35">
      <c r="C8757"/>
      <c r="D8757"/>
      <c r="E8757"/>
      <c r="F8757"/>
      <c r="G8757"/>
      <c r="H8757"/>
      <c r="I8757"/>
      <c r="J8757"/>
      <c r="K8757"/>
      <c r="L8757"/>
      <c r="M8757"/>
      <c r="N8757"/>
      <c r="O8757"/>
      <c r="S8757"/>
      <c r="T8757"/>
      <c r="U8757"/>
      <c r="V8757"/>
      <c r="Y8757"/>
      <c r="Z8757"/>
      <c r="AA8757"/>
      <c r="AB8757"/>
      <c r="AC8757"/>
      <c r="AD8757"/>
      <c r="AE8757"/>
      <c r="AF8757"/>
      <c r="AG8757"/>
      <c r="AH8757"/>
      <c r="AI8757"/>
      <c r="AJ8757"/>
      <c r="AK8757"/>
      <c r="AL8757"/>
    </row>
    <row r="8758" spans="3:38" ht="15" customHeight="1" x14ac:dyDescent="0.35">
      <c r="C8758"/>
      <c r="D8758"/>
      <c r="E8758"/>
      <c r="F8758"/>
      <c r="G8758"/>
      <c r="H8758"/>
      <c r="I8758"/>
      <c r="J8758"/>
      <c r="K8758"/>
      <c r="L8758"/>
      <c r="M8758"/>
      <c r="N8758"/>
      <c r="O8758"/>
      <c r="S8758"/>
      <c r="T8758"/>
      <c r="U8758"/>
      <c r="V8758"/>
      <c r="Y8758"/>
      <c r="Z8758"/>
      <c r="AA8758"/>
      <c r="AB8758"/>
      <c r="AC8758"/>
      <c r="AD8758"/>
      <c r="AE8758"/>
      <c r="AF8758"/>
      <c r="AG8758"/>
      <c r="AH8758"/>
      <c r="AI8758"/>
      <c r="AJ8758"/>
      <c r="AK8758"/>
      <c r="AL8758"/>
    </row>
    <row r="8759" spans="3:38" ht="15" customHeight="1" x14ac:dyDescent="0.35">
      <c r="C8759"/>
      <c r="D8759"/>
      <c r="E8759"/>
      <c r="F8759"/>
      <c r="G8759"/>
      <c r="H8759"/>
      <c r="I8759"/>
      <c r="J8759"/>
      <c r="K8759"/>
      <c r="L8759"/>
      <c r="M8759"/>
      <c r="N8759"/>
      <c r="O8759"/>
      <c r="S8759"/>
      <c r="T8759"/>
      <c r="U8759"/>
      <c r="V8759"/>
      <c r="Y8759"/>
      <c r="Z8759"/>
      <c r="AA8759"/>
      <c r="AB8759"/>
      <c r="AC8759"/>
      <c r="AD8759"/>
      <c r="AE8759"/>
      <c r="AF8759"/>
      <c r="AG8759"/>
      <c r="AH8759"/>
      <c r="AI8759"/>
      <c r="AJ8759"/>
      <c r="AK8759"/>
      <c r="AL8759"/>
    </row>
    <row r="8760" spans="3:38" ht="15" customHeight="1" x14ac:dyDescent="0.35">
      <c r="C8760"/>
      <c r="D8760"/>
      <c r="E8760"/>
      <c r="F8760"/>
      <c r="G8760"/>
      <c r="H8760"/>
      <c r="I8760"/>
      <c r="J8760"/>
      <c r="K8760"/>
      <c r="L8760"/>
      <c r="M8760"/>
      <c r="N8760"/>
      <c r="O8760"/>
      <c r="S8760"/>
      <c r="T8760"/>
      <c r="U8760"/>
      <c r="V8760"/>
      <c r="Y8760"/>
      <c r="Z8760"/>
      <c r="AA8760"/>
      <c r="AB8760"/>
      <c r="AC8760"/>
      <c r="AD8760"/>
      <c r="AE8760"/>
      <c r="AF8760"/>
      <c r="AG8760"/>
      <c r="AH8760"/>
      <c r="AI8760"/>
      <c r="AJ8760"/>
      <c r="AK8760"/>
      <c r="AL8760"/>
    </row>
    <row r="8761" spans="3:38" ht="15" customHeight="1" x14ac:dyDescent="0.35">
      <c r="C8761"/>
      <c r="D8761"/>
      <c r="E8761"/>
      <c r="F8761"/>
      <c r="G8761"/>
      <c r="H8761"/>
      <c r="I8761"/>
      <c r="J8761"/>
      <c r="K8761"/>
      <c r="L8761"/>
      <c r="M8761"/>
      <c r="N8761"/>
      <c r="O8761"/>
      <c r="S8761"/>
      <c r="T8761"/>
      <c r="U8761"/>
      <c r="V8761"/>
      <c r="Y8761"/>
      <c r="Z8761"/>
      <c r="AA8761"/>
      <c r="AB8761"/>
      <c r="AC8761"/>
      <c r="AD8761"/>
      <c r="AE8761"/>
      <c r="AF8761"/>
      <c r="AG8761"/>
      <c r="AH8761"/>
      <c r="AI8761"/>
      <c r="AJ8761"/>
      <c r="AK8761"/>
      <c r="AL8761"/>
    </row>
    <row r="8762" spans="3:38" ht="15" customHeight="1" x14ac:dyDescent="0.35">
      <c r="C8762"/>
      <c r="D8762"/>
      <c r="E8762"/>
      <c r="F8762"/>
      <c r="G8762"/>
      <c r="H8762"/>
      <c r="I8762"/>
      <c r="J8762"/>
      <c r="K8762"/>
      <c r="L8762"/>
      <c r="M8762"/>
      <c r="N8762"/>
      <c r="O8762"/>
      <c r="S8762"/>
      <c r="T8762"/>
      <c r="U8762"/>
      <c r="V8762"/>
      <c r="Y8762"/>
      <c r="Z8762"/>
      <c r="AA8762"/>
      <c r="AB8762"/>
      <c r="AC8762"/>
      <c r="AD8762"/>
      <c r="AE8762"/>
      <c r="AF8762"/>
      <c r="AG8762"/>
      <c r="AH8762"/>
      <c r="AI8762"/>
      <c r="AJ8762"/>
      <c r="AK8762"/>
      <c r="AL8762"/>
    </row>
    <row r="8763" spans="3:38" ht="15" customHeight="1" x14ac:dyDescent="0.35">
      <c r="C8763"/>
      <c r="D8763"/>
      <c r="E8763"/>
      <c r="F8763"/>
      <c r="G8763"/>
      <c r="H8763"/>
      <c r="I8763"/>
      <c r="J8763"/>
      <c r="K8763"/>
      <c r="L8763"/>
      <c r="M8763"/>
      <c r="N8763"/>
      <c r="O8763"/>
      <c r="S8763"/>
      <c r="T8763"/>
      <c r="U8763"/>
      <c r="V8763"/>
      <c r="Y8763"/>
      <c r="Z8763"/>
      <c r="AA8763"/>
      <c r="AB8763"/>
      <c r="AC8763"/>
      <c r="AD8763"/>
      <c r="AE8763"/>
      <c r="AF8763"/>
      <c r="AG8763"/>
      <c r="AH8763"/>
      <c r="AI8763"/>
      <c r="AJ8763"/>
      <c r="AK8763"/>
      <c r="AL8763"/>
    </row>
    <row r="8764" spans="3:38" ht="15" customHeight="1" x14ac:dyDescent="0.35">
      <c r="C8764"/>
      <c r="D8764"/>
      <c r="E8764"/>
      <c r="F8764"/>
      <c r="G8764"/>
      <c r="H8764"/>
      <c r="I8764"/>
      <c r="J8764"/>
      <c r="K8764"/>
      <c r="L8764"/>
      <c r="M8764"/>
      <c r="N8764"/>
      <c r="O8764"/>
      <c r="S8764"/>
      <c r="T8764"/>
      <c r="U8764"/>
      <c r="V8764"/>
      <c r="Y8764"/>
      <c r="Z8764"/>
      <c r="AA8764"/>
      <c r="AB8764"/>
      <c r="AC8764"/>
      <c r="AD8764"/>
      <c r="AE8764"/>
      <c r="AF8764"/>
      <c r="AG8764"/>
      <c r="AH8764"/>
      <c r="AI8764"/>
      <c r="AJ8764"/>
      <c r="AK8764"/>
      <c r="AL8764"/>
    </row>
    <row r="8765" spans="3:38" ht="15" customHeight="1" x14ac:dyDescent="0.35">
      <c r="C8765"/>
      <c r="D8765"/>
      <c r="E8765"/>
      <c r="F8765"/>
      <c r="G8765"/>
      <c r="H8765"/>
      <c r="I8765"/>
      <c r="J8765"/>
      <c r="K8765"/>
      <c r="L8765"/>
      <c r="M8765"/>
      <c r="N8765"/>
      <c r="O8765"/>
      <c r="S8765"/>
      <c r="T8765"/>
      <c r="U8765"/>
      <c r="V8765"/>
      <c r="Y8765"/>
      <c r="Z8765"/>
      <c r="AA8765"/>
      <c r="AB8765"/>
      <c r="AC8765"/>
      <c r="AD8765"/>
      <c r="AE8765"/>
      <c r="AF8765"/>
      <c r="AG8765"/>
      <c r="AH8765"/>
      <c r="AI8765"/>
      <c r="AJ8765"/>
      <c r="AK8765"/>
      <c r="AL8765"/>
    </row>
    <row r="8766" spans="3:38" ht="15" customHeight="1" x14ac:dyDescent="0.35">
      <c r="C8766"/>
      <c r="D8766"/>
      <c r="E8766"/>
      <c r="F8766"/>
      <c r="G8766"/>
      <c r="H8766"/>
      <c r="I8766"/>
      <c r="J8766"/>
      <c r="K8766"/>
      <c r="L8766"/>
      <c r="M8766"/>
      <c r="N8766"/>
      <c r="O8766"/>
      <c r="S8766"/>
      <c r="T8766"/>
      <c r="U8766"/>
      <c r="V8766"/>
      <c r="Y8766"/>
      <c r="Z8766"/>
      <c r="AA8766"/>
      <c r="AB8766"/>
      <c r="AC8766"/>
      <c r="AD8766"/>
      <c r="AE8766"/>
      <c r="AF8766"/>
      <c r="AG8766"/>
      <c r="AH8766"/>
      <c r="AI8766"/>
      <c r="AJ8766"/>
      <c r="AK8766"/>
      <c r="AL8766"/>
    </row>
    <row r="8767" spans="3:38" ht="15" customHeight="1" x14ac:dyDescent="0.35">
      <c r="C8767"/>
      <c r="D8767"/>
      <c r="E8767"/>
      <c r="F8767"/>
      <c r="G8767"/>
      <c r="H8767"/>
      <c r="I8767"/>
      <c r="J8767"/>
      <c r="K8767"/>
      <c r="L8767"/>
      <c r="M8767"/>
      <c r="N8767"/>
      <c r="O8767"/>
      <c r="S8767"/>
      <c r="T8767"/>
      <c r="U8767"/>
      <c r="V8767"/>
      <c r="Y8767"/>
      <c r="Z8767"/>
      <c r="AA8767"/>
      <c r="AB8767"/>
      <c r="AC8767"/>
      <c r="AD8767"/>
      <c r="AE8767"/>
      <c r="AF8767"/>
      <c r="AG8767"/>
      <c r="AH8767"/>
      <c r="AI8767"/>
      <c r="AJ8767"/>
      <c r="AK8767"/>
      <c r="AL8767"/>
    </row>
    <row r="8768" spans="3:38" ht="15" customHeight="1" x14ac:dyDescent="0.35">
      <c r="C8768"/>
      <c r="D8768"/>
      <c r="E8768"/>
      <c r="F8768"/>
      <c r="G8768"/>
      <c r="H8768"/>
      <c r="I8768"/>
      <c r="J8768"/>
      <c r="K8768"/>
      <c r="L8768"/>
      <c r="M8768"/>
      <c r="N8768"/>
      <c r="O8768"/>
      <c r="S8768"/>
      <c r="T8768"/>
      <c r="U8768"/>
      <c r="V8768"/>
      <c r="Y8768"/>
      <c r="Z8768"/>
      <c r="AA8768"/>
      <c r="AB8768"/>
      <c r="AC8768"/>
      <c r="AD8768"/>
      <c r="AE8768"/>
      <c r="AF8768"/>
      <c r="AG8768"/>
      <c r="AH8768"/>
      <c r="AI8768"/>
      <c r="AJ8768"/>
      <c r="AK8768"/>
      <c r="AL8768"/>
    </row>
    <row r="8769" spans="3:38" ht="15" customHeight="1" x14ac:dyDescent="0.35">
      <c r="C8769"/>
      <c r="D8769"/>
      <c r="E8769"/>
      <c r="F8769"/>
      <c r="G8769"/>
      <c r="H8769"/>
      <c r="I8769"/>
      <c r="J8769"/>
      <c r="K8769"/>
      <c r="L8769"/>
      <c r="M8769"/>
      <c r="N8769"/>
      <c r="O8769"/>
      <c r="S8769"/>
      <c r="T8769"/>
      <c r="U8769"/>
      <c r="V8769"/>
      <c r="Y8769"/>
      <c r="Z8769"/>
      <c r="AA8769"/>
      <c r="AB8769"/>
      <c r="AC8769"/>
      <c r="AD8769"/>
      <c r="AE8769"/>
      <c r="AF8769"/>
      <c r="AG8769"/>
      <c r="AH8769"/>
      <c r="AI8769"/>
      <c r="AJ8769"/>
      <c r="AK8769"/>
      <c r="AL8769"/>
    </row>
    <row r="8770" spans="3:38" ht="15" customHeight="1" x14ac:dyDescent="0.35">
      <c r="C8770"/>
      <c r="D8770"/>
      <c r="E8770"/>
      <c r="F8770"/>
      <c r="G8770"/>
      <c r="H8770"/>
      <c r="I8770"/>
      <c r="J8770"/>
      <c r="K8770"/>
      <c r="L8770"/>
      <c r="M8770"/>
      <c r="N8770"/>
      <c r="O8770"/>
      <c r="S8770"/>
      <c r="T8770"/>
      <c r="U8770"/>
      <c r="V8770"/>
      <c r="Y8770"/>
      <c r="Z8770"/>
      <c r="AA8770"/>
      <c r="AB8770"/>
      <c r="AC8770"/>
      <c r="AD8770"/>
      <c r="AE8770"/>
      <c r="AF8770"/>
      <c r="AG8770"/>
      <c r="AH8770"/>
      <c r="AI8770"/>
      <c r="AJ8770"/>
      <c r="AK8770"/>
      <c r="AL8770"/>
    </row>
    <row r="8771" spans="3:38" ht="15" customHeight="1" x14ac:dyDescent="0.35">
      <c r="C8771"/>
      <c r="D8771"/>
      <c r="E8771"/>
      <c r="F8771"/>
      <c r="G8771"/>
      <c r="H8771"/>
      <c r="I8771"/>
      <c r="J8771"/>
      <c r="K8771"/>
      <c r="L8771"/>
      <c r="M8771"/>
      <c r="N8771"/>
      <c r="O8771"/>
      <c r="S8771"/>
      <c r="T8771"/>
      <c r="U8771"/>
      <c r="V8771"/>
      <c r="Y8771"/>
      <c r="Z8771"/>
      <c r="AA8771"/>
      <c r="AB8771"/>
      <c r="AC8771"/>
      <c r="AD8771"/>
      <c r="AE8771"/>
      <c r="AF8771"/>
      <c r="AG8771"/>
      <c r="AH8771"/>
      <c r="AI8771"/>
      <c r="AJ8771"/>
      <c r="AK8771"/>
      <c r="AL8771"/>
    </row>
    <row r="8772" spans="3:38" ht="15" customHeight="1" x14ac:dyDescent="0.35">
      <c r="C8772"/>
      <c r="D8772"/>
      <c r="E8772"/>
      <c r="F8772"/>
      <c r="G8772"/>
      <c r="H8772"/>
      <c r="I8772"/>
      <c r="J8772"/>
      <c r="K8772"/>
      <c r="L8772"/>
      <c r="M8772"/>
      <c r="N8772"/>
      <c r="O8772"/>
      <c r="S8772"/>
      <c r="T8772"/>
      <c r="U8772"/>
      <c r="V8772"/>
      <c r="Y8772"/>
      <c r="Z8772"/>
      <c r="AA8772"/>
      <c r="AB8772"/>
      <c r="AC8772"/>
      <c r="AD8772"/>
      <c r="AE8772"/>
      <c r="AF8772"/>
      <c r="AG8772"/>
      <c r="AH8772"/>
      <c r="AI8772"/>
      <c r="AJ8772"/>
      <c r="AK8772"/>
      <c r="AL8772"/>
    </row>
    <row r="8773" spans="3:38" ht="15" customHeight="1" x14ac:dyDescent="0.35">
      <c r="C8773"/>
      <c r="D8773"/>
      <c r="E8773"/>
      <c r="F8773"/>
      <c r="G8773"/>
      <c r="H8773"/>
      <c r="I8773"/>
      <c r="J8773"/>
      <c r="K8773"/>
      <c r="L8773"/>
      <c r="M8773"/>
      <c r="N8773"/>
      <c r="O8773"/>
      <c r="S8773"/>
      <c r="T8773"/>
      <c r="U8773"/>
      <c r="V8773"/>
      <c r="Y8773"/>
      <c r="Z8773"/>
      <c r="AA8773"/>
      <c r="AB8773"/>
      <c r="AC8773"/>
      <c r="AD8773"/>
      <c r="AE8773"/>
      <c r="AF8773"/>
      <c r="AG8773"/>
      <c r="AH8773"/>
      <c r="AI8773"/>
      <c r="AJ8773"/>
      <c r="AK8773"/>
      <c r="AL8773"/>
    </row>
    <row r="8774" spans="3:38" ht="15" customHeight="1" x14ac:dyDescent="0.35">
      <c r="C8774"/>
      <c r="D8774"/>
      <c r="E8774"/>
      <c r="F8774"/>
      <c r="G8774"/>
      <c r="H8774"/>
      <c r="I8774"/>
      <c r="J8774"/>
      <c r="K8774"/>
      <c r="L8774"/>
      <c r="M8774"/>
      <c r="N8774"/>
      <c r="O8774"/>
      <c r="S8774"/>
      <c r="T8774"/>
      <c r="U8774"/>
      <c r="V8774"/>
      <c r="Y8774"/>
      <c r="Z8774"/>
      <c r="AA8774"/>
      <c r="AB8774"/>
      <c r="AC8774"/>
      <c r="AD8774"/>
      <c r="AE8774"/>
      <c r="AF8774"/>
      <c r="AG8774"/>
      <c r="AH8774"/>
      <c r="AI8774"/>
      <c r="AJ8774"/>
      <c r="AK8774"/>
      <c r="AL8774"/>
    </row>
    <row r="8775" spans="3:38" ht="15" customHeight="1" x14ac:dyDescent="0.35">
      <c r="C8775"/>
      <c r="D8775"/>
      <c r="E8775"/>
      <c r="F8775"/>
      <c r="G8775"/>
      <c r="H8775"/>
      <c r="I8775"/>
      <c r="J8775"/>
      <c r="K8775"/>
      <c r="L8775"/>
      <c r="M8775"/>
      <c r="N8775"/>
      <c r="O8775"/>
      <c r="S8775"/>
      <c r="T8775"/>
      <c r="U8775"/>
      <c r="V8775"/>
      <c r="Y8775"/>
      <c r="Z8775"/>
      <c r="AA8775"/>
      <c r="AB8775"/>
      <c r="AC8775"/>
      <c r="AD8775"/>
      <c r="AE8775"/>
      <c r="AF8775"/>
      <c r="AG8775"/>
      <c r="AH8775"/>
      <c r="AI8775"/>
      <c r="AJ8775"/>
      <c r="AK8775"/>
      <c r="AL8775"/>
    </row>
    <row r="8776" spans="3:38" ht="15" customHeight="1" x14ac:dyDescent="0.35">
      <c r="C8776"/>
      <c r="D8776"/>
      <c r="E8776"/>
      <c r="F8776"/>
      <c r="G8776"/>
      <c r="H8776"/>
      <c r="I8776"/>
      <c r="J8776"/>
      <c r="K8776"/>
      <c r="L8776"/>
      <c r="M8776"/>
      <c r="N8776"/>
      <c r="O8776"/>
      <c r="S8776"/>
      <c r="T8776"/>
      <c r="U8776"/>
      <c r="V8776"/>
      <c r="Y8776"/>
      <c r="Z8776"/>
      <c r="AA8776"/>
      <c r="AB8776"/>
      <c r="AC8776"/>
      <c r="AD8776"/>
      <c r="AE8776"/>
      <c r="AF8776"/>
      <c r="AG8776"/>
      <c r="AH8776"/>
      <c r="AI8776"/>
      <c r="AJ8776"/>
      <c r="AK8776"/>
      <c r="AL8776"/>
    </row>
    <row r="8777" spans="3:38" ht="15" customHeight="1" x14ac:dyDescent="0.35">
      <c r="C8777"/>
      <c r="D8777"/>
      <c r="E8777"/>
      <c r="F8777"/>
      <c r="G8777"/>
      <c r="H8777"/>
      <c r="I8777"/>
      <c r="J8777"/>
      <c r="K8777"/>
      <c r="L8777"/>
      <c r="M8777"/>
      <c r="N8777"/>
      <c r="O8777"/>
      <c r="S8777"/>
      <c r="T8777"/>
      <c r="U8777"/>
      <c r="V8777"/>
      <c r="Y8777"/>
      <c r="Z8777"/>
      <c r="AA8777"/>
      <c r="AB8777"/>
      <c r="AC8777"/>
      <c r="AD8777"/>
      <c r="AE8777"/>
      <c r="AF8777"/>
      <c r="AG8777"/>
      <c r="AH8777"/>
      <c r="AI8777"/>
      <c r="AJ8777"/>
      <c r="AK8777"/>
      <c r="AL8777"/>
    </row>
    <row r="8778" spans="3:38" ht="15" customHeight="1" x14ac:dyDescent="0.35">
      <c r="C8778"/>
      <c r="D8778"/>
      <c r="E8778"/>
      <c r="F8778"/>
      <c r="G8778"/>
      <c r="H8778"/>
      <c r="I8778"/>
      <c r="J8778"/>
      <c r="K8778"/>
      <c r="L8778"/>
      <c r="M8778"/>
      <c r="N8778"/>
      <c r="O8778"/>
      <c r="S8778"/>
      <c r="T8778"/>
      <c r="U8778"/>
      <c r="V8778"/>
      <c r="Y8778"/>
      <c r="Z8778"/>
      <c r="AA8778"/>
      <c r="AB8778"/>
      <c r="AC8778"/>
      <c r="AD8778"/>
      <c r="AE8778"/>
      <c r="AF8778"/>
      <c r="AG8778"/>
      <c r="AH8778"/>
      <c r="AI8778"/>
      <c r="AJ8778"/>
      <c r="AK8778"/>
      <c r="AL8778"/>
    </row>
    <row r="8779" spans="3:38" ht="15" customHeight="1" x14ac:dyDescent="0.35">
      <c r="C8779"/>
      <c r="D8779"/>
      <c r="E8779"/>
      <c r="F8779"/>
      <c r="G8779"/>
      <c r="H8779"/>
      <c r="I8779"/>
      <c r="J8779"/>
      <c r="K8779"/>
      <c r="L8779"/>
      <c r="M8779"/>
      <c r="N8779"/>
      <c r="O8779"/>
      <c r="S8779"/>
      <c r="T8779"/>
      <c r="U8779"/>
      <c r="V8779"/>
      <c r="Y8779"/>
      <c r="Z8779"/>
      <c r="AA8779"/>
      <c r="AB8779"/>
      <c r="AC8779"/>
      <c r="AD8779"/>
      <c r="AE8779"/>
      <c r="AF8779"/>
      <c r="AG8779"/>
      <c r="AH8779"/>
      <c r="AI8779"/>
      <c r="AJ8779"/>
      <c r="AK8779"/>
      <c r="AL8779"/>
    </row>
    <row r="8780" spans="3:38" ht="15" customHeight="1" x14ac:dyDescent="0.35">
      <c r="C8780"/>
      <c r="D8780"/>
      <c r="E8780"/>
      <c r="F8780"/>
      <c r="G8780"/>
      <c r="H8780"/>
      <c r="I8780"/>
      <c r="J8780"/>
      <c r="K8780"/>
      <c r="L8780"/>
      <c r="M8780"/>
      <c r="N8780"/>
      <c r="O8780"/>
      <c r="S8780"/>
      <c r="T8780"/>
      <c r="U8780"/>
      <c r="V8780"/>
      <c r="Y8780"/>
      <c r="Z8780"/>
      <c r="AA8780"/>
      <c r="AB8780"/>
      <c r="AC8780"/>
      <c r="AD8780"/>
      <c r="AE8780"/>
      <c r="AF8780"/>
      <c r="AG8780"/>
      <c r="AH8780"/>
      <c r="AI8780"/>
      <c r="AJ8780"/>
      <c r="AK8780"/>
      <c r="AL8780"/>
    </row>
    <row r="8781" spans="3:38" ht="15" customHeight="1" x14ac:dyDescent="0.35">
      <c r="C8781"/>
      <c r="D8781"/>
      <c r="E8781"/>
      <c r="F8781"/>
      <c r="G8781"/>
      <c r="H8781"/>
      <c r="I8781"/>
      <c r="J8781"/>
      <c r="K8781"/>
      <c r="L8781"/>
      <c r="M8781"/>
      <c r="N8781"/>
      <c r="O8781"/>
      <c r="S8781"/>
      <c r="T8781"/>
      <c r="U8781"/>
      <c r="V8781"/>
      <c r="Y8781"/>
      <c r="Z8781"/>
      <c r="AA8781"/>
      <c r="AB8781"/>
      <c r="AC8781"/>
      <c r="AD8781"/>
      <c r="AE8781"/>
      <c r="AF8781"/>
      <c r="AG8781"/>
      <c r="AH8781"/>
      <c r="AI8781"/>
      <c r="AJ8781"/>
      <c r="AK8781"/>
      <c r="AL8781"/>
    </row>
    <row r="8782" spans="3:38" ht="15" customHeight="1" x14ac:dyDescent="0.35">
      <c r="C8782"/>
      <c r="D8782"/>
      <c r="E8782"/>
      <c r="F8782"/>
      <c r="G8782"/>
      <c r="H8782"/>
      <c r="I8782"/>
      <c r="J8782"/>
      <c r="K8782"/>
      <c r="L8782"/>
      <c r="M8782"/>
      <c r="N8782"/>
      <c r="O8782"/>
      <c r="S8782"/>
      <c r="T8782"/>
      <c r="U8782"/>
      <c r="V8782"/>
      <c r="Y8782"/>
      <c r="Z8782"/>
      <c r="AA8782"/>
      <c r="AB8782"/>
      <c r="AC8782"/>
      <c r="AD8782"/>
      <c r="AE8782"/>
      <c r="AF8782"/>
      <c r="AG8782"/>
      <c r="AH8782"/>
      <c r="AI8782"/>
      <c r="AJ8782"/>
      <c r="AK8782"/>
      <c r="AL8782"/>
    </row>
    <row r="8783" spans="3:38" ht="15" customHeight="1" x14ac:dyDescent="0.35">
      <c r="C8783"/>
      <c r="D8783"/>
      <c r="E8783"/>
      <c r="F8783"/>
      <c r="G8783"/>
      <c r="H8783"/>
      <c r="I8783"/>
      <c r="J8783"/>
      <c r="K8783"/>
      <c r="L8783"/>
      <c r="M8783"/>
      <c r="N8783"/>
      <c r="O8783"/>
      <c r="S8783"/>
      <c r="T8783"/>
      <c r="U8783"/>
      <c r="V8783"/>
      <c r="Y8783"/>
      <c r="Z8783"/>
      <c r="AA8783"/>
      <c r="AB8783"/>
      <c r="AC8783"/>
      <c r="AD8783"/>
      <c r="AE8783"/>
      <c r="AF8783"/>
      <c r="AG8783"/>
      <c r="AH8783"/>
      <c r="AI8783"/>
      <c r="AJ8783"/>
      <c r="AK8783"/>
      <c r="AL8783"/>
    </row>
    <row r="8784" spans="3:38" ht="15" customHeight="1" x14ac:dyDescent="0.35">
      <c r="C8784"/>
      <c r="D8784"/>
      <c r="E8784"/>
      <c r="F8784"/>
      <c r="G8784"/>
      <c r="H8784"/>
      <c r="I8784"/>
      <c r="J8784"/>
      <c r="K8784"/>
      <c r="L8784"/>
      <c r="M8784"/>
      <c r="N8784"/>
      <c r="O8784"/>
      <c r="S8784"/>
      <c r="T8784"/>
      <c r="U8784"/>
      <c r="V8784"/>
      <c r="Y8784"/>
      <c r="Z8784"/>
      <c r="AA8784"/>
      <c r="AB8784"/>
      <c r="AC8784"/>
      <c r="AD8784"/>
      <c r="AE8784"/>
      <c r="AF8784"/>
      <c r="AG8784"/>
      <c r="AH8784"/>
      <c r="AI8784"/>
      <c r="AJ8784"/>
      <c r="AK8784"/>
      <c r="AL8784"/>
    </row>
    <row r="8785" spans="3:38" ht="15" customHeight="1" x14ac:dyDescent="0.35">
      <c r="C8785"/>
      <c r="D8785"/>
      <c r="E8785"/>
      <c r="F8785"/>
      <c r="G8785"/>
      <c r="H8785"/>
      <c r="I8785"/>
      <c r="J8785"/>
      <c r="K8785"/>
      <c r="L8785"/>
      <c r="M8785"/>
      <c r="N8785"/>
      <c r="O8785"/>
      <c r="S8785"/>
      <c r="T8785"/>
      <c r="U8785"/>
      <c r="V8785"/>
      <c r="Y8785"/>
      <c r="Z8785"/>
      <c r="AA8785"/>
      <c r="AB8785"/>
      <c r="AC8785"/>
      <c r="AD8785"/>
      <c r="AE8785"/>
      <c r="AF8785"/>
      <c r="AG8785"/>
      <c r="AH8785"/>
      <c r="AI8785"/>
      <c r="AJ8785"/>
      <c r="AK8785"/>
      <c r="AL8785"/>
    </row>
    <row r="8786" spans="3:38" ht="15" customHeight="1" x14ac:dyDescent="0.35">
      <c r="C8786"/>
      <c r="D8786"/>
      <c r="E8786"/>
      <c r="F8786"/>
      <c r="G8786"/>
      <c r="H8786"/>
      <c r="I8786"/>
      <c r="J8786"/>
      <c r="K8786"/>
      <c r="L8786"/>
      <c r="M8786"/>
      <c r="N8786"/>
      <c r="O8786"/>
      <c r="S8786"/>
      <c r="T8786"/>
      <c r="U8786"/>
      <c r="V8786"/>
      <c r="Y8786"/>
      <c r="Z8786"/>
      <c r="AA8786"/>
      <c r="AB8786"/>
      <c r="AC8786"/>
      <c r="AD8786"/>
      <c r="AE8786"/>
      <c r="AF8786"/>
      <c r="AG8786"/>
      <c r="AH8786"/>
      <c r="AI8786"/>
      <c r="AJ8786"/>
      <c r="AK8786"/>
      <c r="AL8786"/>
    </row>
    <row r="8787" spans="3:38" ht="15" customHeight="1" x14ac:dyDescent="0.35">
      <c r="C8787"/>
      <c r="D8787"/>
      <c r="E8787"/>
      <c r="F8787"/>
      <c r="G8787"/>
      <c r="H8787"/>
      <c r="I8787"/>
      <c r="J8787"/>
      <c r="K8787"/>
      <c r="L8787"/>
      <c r="M8787"/>
      <c r="N8787"/>
      <c r="O8787"/>
      <c r="S8787"/>
      <c r="T8787"/>
      <c r="U8787"/>
      <c r="V8787"/>
      <c r="Y8787"/>
      <c r="Z8787"/>
      <c r="AA8787"/>
      <c r="AB8787"/>
      <c r="AC8787"/>
      <c r="AD8787"/>
      <c r="AE8787"/>
      <c r="AF8787"/>
      <c r="AG8787"/>
      <c r="AH8787"/>
      <c r="AI8787"/>
      <c r="AJ8787"/>
      <c r="AK8787"/>
      <c r="AL8787"/>
    </row>
    <row r="8788" spans="3:38" ht="15" customHeight="1" x14ac:dyDescent="0.35">
      <c r="C8788"/>
      <c r="D8788"/>
      <c r="E8788"/>
      <c r="F8788"/>
      <c r="G8788"/>
      <c r="H8788"/>
      <c r="I8788"/>
      <c r="J8788"/>
      <c r="K8788"/>
      <c r="L8788"/>
      <c r="M8788"/>
      <c r="N8788"/>
      <c r="O8788"/>
      <c r="S8788"/>
      <c r="T8788"/>
      <c r="U8788"/>
      <c r="V8788"/>
      <c r="Y8788"/>
      <c r="Z8788"/>
      <c r="AA8788"/>
      <c r="AB8788"/>
      <c r="AC8788"/>
      <c r="AD8788"/>
      <c r="AE8788"/>
      <c r="AF8788"/>
      <c r="AG8788"/>
      <c r="AH8788"/>
      <c r="AI8788"/>
      <c r="AJ8788"/>
      <c r="AK8788"/>
      <c r="AL8788"/>
    </row>
    <row r="8789" spans="3:38" ht="15" customHeight="1" x14ac:dyDescent="0.35">
      <c r="C8789"/>
      <c r="D8789"/>
      <c r="E8789"/>
      <c r="F8789"/>
      <c r="G8789"/>
      <c r="H8789"/>
      <c r="I8789"/>
      <c r="J8789"/>
      <c r="K8789"/>
      <c r="L8789"/>
      <c r="M8789"/>
      <c r="N8789"/>
      <c r="O8789"/>
      <c r="S8789"/>
      <c r="T8789"/>
      <c r="U8789"/>
      <c r="V8789"/>
      <c r="Y8789"/>
      <c r="Z8789"/>
      <c r="AA8789"/>
      <c r="AB8789"/>
      <c r="AC8789"/>
      <c r="AD8789"/>
      <c r="AE8789"/>
      <c r="AF8789"/>
      <c r="AG8789"/>
      <c r="AH8789"/>
      <c r="AI8789"/>
      <c r="AJ8789"/>
      <c r="AK8789"/>
      <c r="AL8789"/>
    </row>
    <row r="8790" spans="3:38" ht="15" customHeight="1" x14ac:dyDescent="0.35">
      <c r="C8790"/>
      <c r="D8790"/>
      <c r="E8790"/>
      <c r="F8790"/>
      <c r="G8790"/>
      <c r="H8790"/>
      <c r="I8790"/>
      <c r="J8790"/>
      <c r="K8790"/>
      <c r="L8790"/>
      <c r="M8790"/>
      <c r="N8790"/>
      <c r="O8790"/>
      <c r="S8790"/>
      <c r="T8790"/>
      <c r="U8790"/>
      <c r="V8790"/>
      <c r="Y8790"/>
      <c r="Z8790"/>
      <c r="AA8790"/>
      <c r="AB8790"/>
      <c r="AC8790"/>
      <c r="AD8790"/>
      <c r="AE8790"/>
      <c r="AF8790"/>
      <c r="AG8790"/>
      <c r="AH8790"/>
      <c r="AI8790"/>
      <c r="AJ8790"/>
      <c r="AK8790"/>
      <c r="AL8790"/>
    </row>
    <row r="8791" spans="3:38" ht="15" customHeight="1" x14ac:dyDescent="0.35">
      <c r="C8791"/>
      <c r="D8791"/>
      <c r="E8791"/>
      <c r="F8791"/>
      <c r="G8791"/>
      <c r="H8791"/>
      <c r="I8791"/>
      <c r="J8791"/>
      <c r="K8791"/>
      <c r="L8791"/>
      <c r="M8791"/>
      <c r="N8791"/>
      <c r="O8791"/>
      <c r="S8791"/>
      <c r="T8791"/>
      <c r="U8791"/>
      <c r="V8791"/>
      <c r="Y8791"/>
      <c r="Z8791"/>
      <c r="AA8791"/>
      <c r="AB8791"/>
      <c r="AC8791"/>
      <c r="AD8791"/>
      <c r="AE8791"/>
      <c r="AF8791"/>
      <c r="AG8791"/>
      <c r="AH8791"/>
      <c r="AI8791"/>
      <c r="AJ8791"/>
      <c r="AK8791"/>
      <c r="AL8791"/>
    </row>
    <row r="8792" spans="3:38" ht="15" customHeight="1" x14ac:dyDescent="0.35">
      <c r="C8792"/>
      <c r="D8792"/>
      <c r="E8792"/>
      <c r="F8792"/>
      <c r="G8792"/>
      <c r="H8792"/>
      <c r="I8792"/>
      <c r="J8792"/>
      <c r="K8792"/>
      <c r="L8792"/>
      <c r="M8792"/>
      <c r="N8792"/>
      <c r="O8792"/>
      <c r="S8792"/>
      <c r="T8792"/>
      <c r="U8792"/>
      <c r="V8792"/>
      <c r="Y8792"/>
      <c r="Z8792"/>
      <c r="AA8792"/>
      <c r="AB8792"/>
      <c r="AC8792"/>
      <c r="AD8792"/>
      <c r="AE8792"/>
      <c r="AF8792"/>
      <c r="AG8792"/>
      <c r="AH8792"/>
      <c r="AI8792"/>
      <c r="AJ8792"/>
      <c r="AK8792"/>
      <c r="AL8792"/>
    </row>
    <row r="8793" spans="3:38" ht="15" customHeight="1" x14ac:dyDescent="0.35">
      <c r="C8793"/>
      <c r="D8793"/>
      <c r="E8793"/>
      <c r="F8793"/>
      <c r="G8793"/>
      <c r="H8793"/>
      <c r="I8793"/>
      <c r="J8793"/>
      <c r="K8793"/>
      <c r="L8793"/>
      <c r="M8793"/>
      <c r="N8793"/>
      <c r="O8793"/>
      <c r="S8793"/>
      <c r="T8793"/>
      <c r="U8793"/>
      <c r="V8793"/>
      <c r="Y8793"/>
      <c r="Z8793"/>
      <c r="AA8793"/>
      <c r="AB8793"/>
      <c r="AC8793"/>
      <c r="AD8793"/>
      <c r="AE8793"/>
      <c r="AF8793"/>
      <c r="AG8793"/>
      <c r="AH8793"/>
      <c r="AI8793"/>
      <c r="AJ8793"/>
      <c r="AK8793"/>
      <c r="AL8793"/>
    </row>
    <row r="8794" spans="3:38" ht="15" customHeight="1" x14ac:dyDescent="0.35">
      <c r="C8794"/>
      <c r="D8794"/>
      <c r="E8794"/>
      <c r="F8794"/>
      <c r="G8794"/>
      <c r="H8794"/>
      <c r="I8794"/>
      <c r="J8794"/>
      <c r="K8794"/>
      <c r="L8794"/>
      <c r="M8794"/>
      <c r="N8794"/>
      <c r="O8794"/>
      <c r="S8794"/>
      <c r="T8794"/>
      <c r="U8794"/>
      <c r="V8794"/>
      <c r="Y8794"/>
      <c r="Z8794"/>
      <c r="AA8794"/>
      <c r="AB8794"/>
      <c r="AC8794"/>
      <c r="AD8794"/>
      <c r="AE8794"/>
      <c r="AF8794"/>
      <c r="AG8794"/>
      <c r="AH8794"/>
      <c r="AI8794"/>
      <c r="AJ8794"/>
      <c r="AK8794"/>
      <c r="AL8794"/>
    </row>
    <row r="8795" spans="3:38" ht="15" customHeight="1" x14ac:dyDescent="0.35">
      <c r="C8795"/>
      <c r="D8795"/>
      <c r="E8795"/>
      <c r="F8795"/>
      <c r="G8795"/>
      <c r="H8795"/>
      <c r="I8795"/>
      <c r="J8795"/>
      <c r="K8795"/>
      <c r="L8795"/>
      <c r="M8795"/>
      <c r="N8795"/>
      <c r="O8795"/>
      <c r="S8795"/>
      <c r="T8795"/>
      <c r="U8795"/>
      <c r="V8795"/>
      <c r="Y8795"/>
      <c r="Z8795"/>
      <c r="AA8795"/>
      <c r="AB8795"/>
      <c r="AC8795"/>
      <c r="AD8795"/>
      <c r="AE8795"/>
      <c r="AF8795"/>
      <c r="AG8795"/>
      <c r="AH8795"/>
      <c r="AI8795"/>
      <c r="AJ8795"/>
      <c r="AK8795"/>
      <c r="AL8795"/>
    </row>
    <row r="8796" spans="3:38" ht="15" customHeight="1" x14ac:dyDescent="0.35">
      <c r="C8796"/>
      <c r="D8796"/>
      <c r="E8796"/>
      <c r="F8796"/>
      <c r="G8796"/>
      <c r="H8796"/>
      <c r="I8796"/>
      <c r="J8796"/>
      <c r="K8796"/>
      <c r="L8796"/>
      <c r="M8796"/>
      <c r="N8796"/>
      <c r="O8796"/>
      <c r="S8796"/>
      <c r="T8796"/>
      <c r="U8796"/>
      <c r="V8796"/>
      <c r="Y8796"/>
      <c r="Z8796"/>
      <c r="AA8796"/>
      <c r="AB8796"/>
      <c r="AC8796"/>
      <c r="AD8796"/>
      <c r="AE8796"/>
      <c r="AF8796"/>
      <c r="AG8796"/>
      <c r="AH8796"/>
      <c r="AI8796"/>
      <c r="AJ8796"/>
      <c r="AK8796"/>
      <c r="AL8796"/>
    </row>
    <row r="8797" spans="3:38" ht="15" customHeight="1" x14ac:dyDescent="0.35">
      <c r="C8797"/>
      <c r="D8797"/>
      <c r="E8797"/>
      <c r="F8797"/>
      <c r="G8797"/>
      <c r="H8797"/>
      <c r="I8797"/>
      <c r="J8797"/>
      <c r="K8797"/>
      <c r="L8797"/>
      <c r="M8797"/>
      <c r="N8797"/>
      <c r="O8797"/>
      <c r="S8797"/>
      <c r="T8797"/>
      <c r="U8797"/>
      <c r="V8797"/>
      <c r="Y8797"/>
      <c r="Z8797"/>
      <c r="AA8797"/>
      <c r="AB8797"/>
      <c r="AC8797"/>
      <c r="AD8797"/>
      <c r="AE8797"/>
      <c r="AF8797"/>
      <c r="AG8797"/>
      <c r="AH8797"/>
      <c r="AI8797"/>
      <c r="AJ8797"/>
      <c r="AK8797"/>
      <c r="AL8797"/>
    </row>
    <row r="8798" spans="3:38" ht="15" customHeight="1" x14ac:dyDescent="0.35">
      <c r="C8798"/>
      <c r="D8798"/>
      <c r="E8798"/>
      <c r="F8798"/>
      <c r="G8798"/>
      <c r="H8798"/>
      <c r="I8798"/>
      <c r="J8798"/>
      <c r="K8798"/>
      <c r="L8798"/>
      <c r="M8798"/>
      <c r="N8798"/>
      <c r="O8798"/>
      <c r="S8798"/>
      <c r="T8798"/>
      <c r="U8798"/>
      <c r="V8798"/>
      <c r="Y8798"/>
      <c r="Z8798"/>
      <c r="AA8798"/>
      <c r="AB8798"/>
      <c r="AC8798"/>
      <c r="AD8798"/>
      <c r="AE8798"/>
      <c r="AF8798"/>
      <c r="AG8798"/>
      <c r="AH8798"/>
      <c r="AI8798"/>
      <c r="AJ8798"/>
      <c r="AK8798"/>
      <c r="AL8798"/>
    </row>
    <row r="8799" spans="3:38" ht="15" customHeight="1" x14ac:dyDescent="0.35">
      <c r="C8799"/>
      <c r="D8799"/>
      <c r="E8799"/>
      <c r="F8799"/>
      <c r="G8799"/>
      <c r="H8799"/>
      <c r="I8799"/>
      <c r="J8799"/>
      <c r="K8799"/>
      <c r="L8799"/>
      <c r="M8799"/>
      <c r="N8799"/>
      <c r="O8799"/>
      <c r="S8799"/>
      <c r="T8799"/>
      <c r="U8799"/>
      <c r="V8799"/>
      <c r="Y8799"/>
      <c r="Z8799"/>
      <c r="AA8799"/>
      <c r="AB8799"/>
      <c r="AC8799"/>
      <c r="AD8799"/>
      <c r="AE8799"/>
      <c r="AF8799"/>
      <c r="AG8799"/>
      <c r="AH8799"/>
      <c r="AI8799"/>
      <c r="AJ8799"/>
      <c r="AK8799"/>
      <c r="AL8799"/>
    </row>
    <row r="8800" spans="3:38" ht="15" customHeight="1" x14ac:dyDescent="0.35">
      <c r="C8800"/>
      <c r="D8800"/>
      <c r="E8800"/>
      <c r="F8800"/>
      <c r="G8800"/>
      <c r="H8800"/>
      <c r="I8800"/>
      <c r="J8800"/>
      <c r="K8800"/>
      <c r="L8800"/>
      <c r="M8800"/>
      <c r="N8800"/>
      <c r="O8800"/>
      <c r="S8800"/>
      <c r="T8800"/>
      <c r="U8800"/>
      <c r="V8800"/>
      <c r="Y8800"/>
      <c r="Z8800"/>
      <c r="AA8800"/>
      <c r="AB8800"/>
      <c r="AC8800"/>
      <c r="AD8800"/>
      <c r="AE8800"/>
      <c r="AF8800"/>
      <c r="AG8800"/>
      <c r="AH8800"/>
      <c r="AI8800"/>
      <c r="AJ8800"/>
      <c r="AK8800"/>
      <c r="AL8800"/>
    </row>
    <row r="8801" spans="3:38" ht="15" customHeight="1" x14ac:dyDescent="0.35">
      <c r="C8801"/>
      <c r="D8801"/>
      <c r="E8801"/>
      <c r="F8801"/>
      <c r="G8801"/>
      <c r="H8801"/>
      <c r="I8801"/>
      <c r="J8801"/>
      <c r="K8801"/>
      <c r="L8801"/>
      <c r="M8801"/>
      <c r="N8801"/>
      <c r="O8801"/>
      <c r="S8801"/>
      <c r="T8801"/>
      <c r="U8801"/>
      <c r="V8801"/>
      <c r="Y8801"/>
      <c r="Z8801"/>
      <c r="AA8801"/>
      <c r="AB8801"/>
      <c r="AC8801"/>
      <c r="AD8801"/>
      <c r="AE8801"/>
      <c r="AF8801"/>
      <c r="AG8801"/>
      <c r="AH8801"/>
      <c r="AI8801"/>
      <c r="AJ8801"/>
      <c r="AK8801"/>
      <c r="AL8801"/>
    </row>
    <row r="8802" spans="3:38" ht="15" customHeight="1" x14ac:dyDescent="0.35">
      <c r="C8802"/>
      <c r="D8802"/>
      <c r="E8802"/>
      <c r="F8802"/>
      <c r="G8802"/>
      <c r="H8802"/>
      <c r="I8802"/>
      <c r="J8802"/>
      <c r="K8802"/>
      <c r="L8802"/>
      <c r="M8802"/>
      <c r="N8802"/>
      <c r="O8802"/>
      <c r="S8802"/>
      <c r="T8802"/>
      <c r="U8802"/>
      <c r="V8802"/>
      <c r="Y8802"/>
      <c r="Z8802"/>
      <c r="AA8802"/>
      <c r="AB8802"/>
      <c r="AC8802"/>
      <c r="AD8802"/>
      <c r="AE8802"/>
      <c r="AF8802"/>
      <c r="AG8802"/>
      <c r="AH8802"/>
      <c r="AI8802"/>
      <c r="AJ8802"/>
      <c r="AK8802"/>
      <c r="AL8802"/>
    </row>
    <row r="8803" spans="3:38" ht="15" customHeight="1" x14ac:dyDescent="0.35">
      <c r="C8803"/>
      <c r="D8803"/>
      <c r="E8803"/>
      <c r="F8803"/>
      <c r="G8803"/>
      <c r="H8803"/>
      <c r="I8803"/>
      <c r="J8803"/>
      <c r="K8803"/>
      <c r="L8803"/>
      <c r="M8803"/>
      <c r="N8803"/>
      <c r="O8803"/>
      <c r="S8803"/>
      <c r="T8803"/>
      <c r="U8803"/>
      <c r="V8803"/>
      <c r="Y8803"/>
      <c r="Z8803"/>
      <c r="AA8803"/>
      <c r="AB8803"/>
      <c r="AC8803"/>
      <c r="AD8803"/>
      <c r="AE8803"/>
      <c r="AF8803"/>
      <c r="AG8803"/>
      <c r="AH8803"/>
      <c r="AI8803"/>
      <c r="AJ8803"/>
      <c r="AK8803"/>
      <c r="AL8803"/>
    </row>
    <row r="8804" spans="3:38" ht="15" customHeight="1" x14ac:dyDescent="0.35">
      <c r="C8804"/>
      <c r="D8804"/>
      <c r="E8804"/>
      <c r="F8804"/>
      <c r="G8804"/>
      <c r="H8804"/>
      <c r="I8804"/>
      <c r="J8804"/>
      <c r="K8804"/>
      <c r="L8804"/>
      <c r="M8804"/>
      <c r="N8804"/>
      <c r="O8804"/>
      <c r="S8804"/>
      <c r="T8804"/>
      <c r="U8804"/>
      <c r="V8804"/>
      <c r="Y8804"/>
      <c r="Z8804"/>
      <c r="AA8804"/>
      <c r="AB8804"/>
      <c r="AC8804"/>
      <c r="AD8804"/>
      <c r="AE8804"/>
      <c r="AF8804"/>
      <c r="AG8804"/>
      <c r="AH8804"/>
      <c r="AI8804"/>
      <c r="AJ8804"/>
      <c r="AK8804"/>
      <c r="AL8804"/>
    </row>
    <row r="8805" spans="3:38" ht="15" customHeight="1" x14ac:dyDescent="0.35">
      <c r="C8805"/>
      <c r="D8805"/>
      <c r="E8805"/>
      <c r="F8805"/>
      <c r="G8805"/>
      <c r="H8805"/>
      <c r="I8805"/>
      <c r="J8805"/>
      <c r="K8805"/>
      <c r="L8805"/>
      <c r="M8805"/>
      <c r="N8805"/>
      <c r="O8805"/>
      <c r="S8805"/>
      <c r="T8805"/>
      <c r="U8805"/>
      <c r="V8805"/>
      <c r="Y8805"/>
      <c r="Z8805"/>
      <c r="AA8805"/>
      <c r="AB8805"/>
      <c r="AC8805"/>
      <c r="AD8805"/>
      <c r="AE8805"/>
      <c r="AF8805"/>
      <c r="AG8805"/>
      <c r="AH8805"/>
      <c r="AI8805"/>
      <c r="AJ8805"/>
      <c r="AK8805"/>
      <c r="AL8805"/>
    </row>
    <row r="8806" spans="3:38" ht="15" customHeight="1" x14ac:dyDescent="0.35">
      <c r="C8806"/>
      <c r="D8806"/>
      <c r="E8806"/>
      <c r="F8806"/>
      <c r="G8806"/>
      <c r="H8806"/>
      <c r="I8806"/>
      <c r="J8806"/>
      <c r="K8806"/>
      <c r="L8806"/>
      <c r="M8806"/>
      <c r="N8806"/>
      <c r="O8806"/>
      <c r="S8806"/>
      <c r="T8806"/>
      <c r="U8806"/>
      <c r="V8806"/>
      <c r="Y8806"/>
      <c r="Z8806"/>
      <c r="AA8806"/>
      <c r="AB8806"/>
      <c r="AC8806"/>
      <c r="AD8806"/>
      <c r="AE8806"/>
      <c r="AF8806"/>
      <c r="AG8806"/>
      <c r="AH8806"/>
      <c r="AI8806"/>
      <c r="AJ8806"/>
      <c r="AK8806"/>
      <c r="AL8806"/>
    </row>
    <row r="8807" spans="3:38" ht="15" customHeight="1" x14ac:dyDescent="0.35">
      <c r="C8807"/>
      <c r="D8807"/>
      <c r="E8807"/>
      <c r="F8807"/>
      <c r="G8807"/>
      <c r="H8807"/>
      <c r="I8807"/>
      <c r="J8807"/>
      <c r="K8807"/>
      <c r="L8807"/>
      <c r="M8807"/>
      <c r="N8807"/>
      <c r="O8807"/>
      <c r="S8807"/>
      <c r="T8807"/>
      <c r="U8807"/>
      <c r="V8807"/>
      <c r="Y8807"/>
      <c r="Z8807"/>
      <c r="AA8807"/>
      <c r="AB8807"/>
      <c r="AC8807"/>
      <c r="AD8807"/>
      <c r="AE8807"/>
      <c r="AF8807"/>
      <c r="AG8807"/>
      <c r="AH8807"/>
      <c r="AI8807"/>
      <c r="AJ8807"/>
      <c r="AK8807"/>
      <c r="AL8807"/>
    </row>
    <row r="8808" spans="3:38" ht="15" customHeight="1" x14ac:dyDescent="0.35">
      <c r="C8808"/>
      <c r="D8808"/>
      <c r="E8808"/>
      <c r="F8808"/>
      <c r="G8808"/>
      <c r="H8808"/>
      <c r="I8808"/>
      <c r="J8808"/>
      <c r="K8808"/>
      <c r="L8808"/>
      <c r="M8808"/>
      <c r="N8808"/>
      <c r="O8808"/>
      <c r="S8808"/>
      <c r="T8808"/>
      <c r="U8808"/>
      <c r="V8808"/>
      <c r="Y8808"/>
      <c r="Z8808"/>
      <c r="AA8808"/>
      <c r="AB8808"/>
      <c r="AC8808"/>
      <c r="AD8808"/>
      <c r="AE8808"/>
      <c r="AF8808"/>
      <c r="AG8808"/>
      <c r="AH8808"/>
      <c r="AI8808"/>
      <c r="AJ8808"/>
      <c r="AK8808"/>
      <c r="AL8808"/>
    </row>
    <row r="8809" spans="3:38" ht="15" customHeight="1" x14ac:dyDescent="0.35">
      <c r="C8809"/>
      <c r="D8809"/>
      <c r="E8809"/>
      <c r="F8809"/>
      <c r="G8809"/>
      <c r="H8809"/>
      <c r="I8809"/>
      <c r="J8809"/>
      <c r="K8809"/>
      <c r="L8809"/>
      <c r="M8809"/>
      <c r="N8809"/>
      <c r="O8809"/>
      <c r="S8809"/>
      <c r="T8809"/>
      <c r="U8809"/>
      <c r="V8809"/>
      <c r="Y8809"/>
      <c r="Z8809"/>
      <c r="AA8809"/>
      <c r="AB8809"/>
      <c r="AC8809"/>
      <c r="AD8809"/>
      <c r="AE8809"/>
      <c r="AF8809"/>
      <c r="AG8809"/>
      <c r="AH8809"/>
      <c r="AI8809"/>
      <c r="AJ8809"/>
      <c r="AK8809"/>
      <c r="AL8809"/>
    </row>
    <row r="8810" spans="3:38" ht="15" customHeight="1" x14ac:dyDescent="0.35">
      <c r="C8810"/>
      <c r="D8810"/>
      <c r="E8810"/>
      <c r="F8810"/>
      <c r="G8810"/>
      <c r="H8810"/>
      <c r="I8810"/>
      <c r="J8810"/>
      <c r="K8810"/>
      <c r="L8810"/>
      <c r="M8810"/>
      <c r="N8810"/>
      <c r="O8810"/>
      <c r="S8810"/>
      <c r="T8810"/>
      <c r="U8810"/>
      <c r="V8810"/>
      <c r="Y8810"/>
      <c r="Z8810"/>
      <c r="AA8810"/>
      <c r="AB8810"/>
      <c r="AC8810"/>
      <c r="AD8810"/>
      <c r="AE8810"/>
      <c r="AF8810"/>
      <c r="AG8810"/>
      <c r="AH8810"/>
      <c r="AI8810"/>
      <c r="AJ8810"/>
      <c r="AK8810"/>
      <c r="AL8810"/>
    </row>
    <row r="8811" spans="3:38" ht="15" customHeight="1" x14ac:dyDescent="0.35">
      <c r="C8811"/>
      <c r="D8811"/>
      <c r="E8811"/>
      <c r="F8811"/>
      <c r="G8811"/>
      <c r="H8811"/>
      <c r="I8811"/>
      <c r="J8811"/>
      <c r="K8811"/>
      <c r="L8811"/>
      <c r="M8811"/>
      <c r="N8811"/>
      <c r="O8811"/>
      <c r="S8811"/>
      <c r="T8811"/>
      <c r="U8811"/>
      <c r="V8811"/>
      <c r="Y8811"/>
      <c r="Z8811"/>
      <c r="AA8811"/>
      <c r="AB8811"/>
      <c r="AC8811"/>
      <c r="AD8811"/>
      <c r="AE8811"/>
      <c r="AF8811"/>
      <c r="AG8811"/>
      <c r="AH8811"/>
      <c r="AI8811"/>
      <c r="AJ8811"/>
      <c r="AK8811"/>
      <c r="AL8811"/>
    </row>
    <row r="8812" spans="3:38" ht="15" customHeight="1" x14ac:dyDescent="0.35">
      <c r="C8812"/>
      <c r="D8812"/>
      <c r="E8812"/>
      <c r="F8812"/>
      <c r="G8812"/>
      <c r="H8812"/>
      <c r="I8812"/>
      <c r="J8812"/>
      <c r="K8812"/>
      <c r="L8812"/>
      <c r="M8812"/>
      <c r="N8812"/>
      <c r="O8812"/>
      <c r="S8812"/>
      <c r="T8812"/>
      <c r="U8812"/>
      <c r="V8812"/>
      <c r="Y8812"/>
      <c r="Z8812"/>
      <c r="AA8812"/>
      <c r="AB8812"/>
      <c r="AC8812"/>
      <c r="AD8812"/>
      <c r="AE8812"/>
      <c r="AF8812"/>
      <c r="AG8812"/>
      <c r="AH8812"/>
      <c r="AI8812"/>
      <c r="AJ8812"/>
      <c r="AK8812"/>
      <c r="AL8812"/>
    </row>
    <row r="8813" spans="3:38" ht="15" customHeight="1" x14ac:dyDescent="0.35">
      <c r="C8813"/>
      <c r="D8813"/>
      <c r="E8813"/>
      <c r="F8813"/>
      <c r="G8813"/>
      <c r="H8813"/>
      <c r="I8813"/>
      <c r="J8813"/>
      <c r="K8813"/>
      <c r="L8813"/>
      <c r="M8813"/>
      <c r="N8813"/>
      <c r="O8813"/>
      <c r="S8813"/>
      <c r="T8813"/>
      <c r="U8813"/>
      <c r="V8813"/>
      <c r="Y8813"/>
      <c r="Z8813"/>
      <c r="AA8813"/>
      <c r="AB8813"/>
      <c r="AC8813"/>
      <c r="AD8813"/>
      <c r="AE8813"/>
      <c r="AF8813"/>
      <c r="AG8813"/>
      <c r="AH8813"/>
      <c r="AI8813"/>
      <c r="AJ8813"/>
      <c r="AK8813"/>
      <c r="AL8813"/>
    </row>
    <row r="8814" spans="3:38" ht="15" customHeight="1" x14ac:dyDescent="0.35">
      <c r="C8814"/>
      <c r="D8814"/>
      <c r="E8814"/>
      <c r="F8814"/>
      <c r="G8814"/>
      <c r="H8814"/>
      <c r="I8814"/>
      <c r="J8814"/>
      <c r="K8814"/>
      <c r="L8814"/>
      <c r="M8814"/>
      <c r="N8814"/>
      <c r="O8814"/>
      <c r="S8814"/>
      <c r="T8814"/>
      <c r="U8814"/>
      <c r="V8814"/>
      <c r="Y8814"/>
      <c r="Z8814"/>
      <c r="AA8814"/>
      <c r="AB8814"/>
      <c r="AC8814"/>
      <c r="AD8814"/>
      <c r="AE8814"/>
      <c r="AF8814"/>
      <c r="AG8814"/>
      <c r="AH8814"/>
      <c r="AI8814"/>
      <c r="AJ8814"/>
      <c r="AK8814"/>
      <c r="AL8814"/>
    </row>
    <row r="8815" spans="3:38" ht="15" customHeight="1" x14ac:dyDescent="0.35">
      <c r="C8815"/>
      <c r="D8815"/>
      <c r="E8815"/>
      <c r="F8815"/>
      <c r="G8815"/>
      <c r="H8815"/>
      <c r="I8815"/>
      <c r="J8815"/>
      <c r="K8815"/>
      <c r="L8815"/>
      <c r="M8815"/>
      <c r="N8815"/>
      <c r="O8815"/>
      <c r="S8815"/>
      <c r="T8815"/>
      <c r="U8815"/>
      <c r="V8815"/>
      <c r="Y8815"/>
      <c r="Z8815"/>
      <c r="AA8815"/>
      <c r="AB8815"/>
      <c r="AC8815"/>
      <c r="AD8815"/>
      <c r="AE8815"/>
      <c r="AF8815"/>
      <c r="AG8815"/>
      <c r="AH8815"/>
      <c r="AI8815"/>
      <c r="AJ8815"/>
      <c r="AK8815"/>
      <c r="AL8815"/>
    </row>
    <row r="8816" spans="3:38" ht="15" customHeight="1" x14ac:dyDescent="0.35">
      <c r="C8816"/>
      <c r="D8816"/>
      <c r="E8816"/>
      <c r="F8816"/>
      <c r="G8816"/>
      <c r="H8816"/>
      <c r="I8816"/>
      <c r="J8816"/>
      <c r="K8816"/>
      <c r="L8816"/>
      <c r="M8816"/>
      <c r="N8816"/>
      <c r="O8816"/>
      <c r="S8816"/>
      <c r="T8816"/>
      <c r="U8816"/>
      <c r="V8816"/>
      <c r="Y8816"/>
      <c r="Z8816"/>
      <c r="AA8816"/>
      <c r="AB8816"/>
      <c r="AC8816"/>
      <c r="AD8816"/>
      <c r="AE8816"/>
      <c r="AF8816"/>
      <c r="AG8816"/>
      <c r="AH8816"/>
      <c r="AI8816"/>
      <c r="AJ8816"/>
      <c r="AK8816"/>
      <c r="AL8816"/>
    </row>
    <row r="8817" spans="3:38" ht="15" customHeight="1" x14ac:dyDescent="0.35">
      <c r="C8817"/>
      <c r="D8817"/>
      <c r="E8817"/>
      <c r="F8817"/>
      <c r="G8817"/>
      <c r="H8817"/>
      <c r="I8817"/>
      <c r="J8817"/>
      <c r="K8817"/>
      <c r="L8817"/>
      <c r="M8817"/>
      <c r="N8817"/>
      <c r="O8817"/>
      <c r="S8817"/>
      <c r="T8817"/>
      <c r="U8817"/>
      <c r="V8817"/>
      <c r="Y8817"/>
      <c r="Z8817"/>
      <c r="AA8817"/>
      <c r="AB8817"/>
      <c r="AC8817"/>
      <c r="AD8817"/>
      <c r="AE8817"/>
      <c r="AF8817"/>
      <c r="AG8817"/>
      <c r="AH8817"/>
      <c r="AI8817"/>
      <c r="AJ8817"/>
      <c r="AK8817"/>
      <c r="AL8817"/>
    </row>
    <row r="8818" spans="3:38" ht="15" customHeight="1" x14ac:dyDescent="0.35">
      <c r="C8818"/>
      <c r="D8818"/>
      <c r="E8818"/>
      <c r="F8818"/>
      <c r="G8818"/>
      <c r="H8818"/>
      <c r="I8818"/>
      <c r="J8818"/>
      <c r="K8818"/>
      <c r="L8818"/>
      <c r="M8818"/>
      <c r="N8818"/>
      <c r="O8818"/>
      <c r="S8818"/>
      <c r="T8818"/>
      <c r="U8818"/>
      <c r="V8818"/>
      <c r="Y8818"/>
      <c r="Z8818"/>
      <c r="AA8818"/>
      <c r="AB8818"/>
      <c r="AC8818"/>
      <c r="AD8818"/>
      <c r="AE8818"/>
      <c r="AF8818"/>
      <c r="AG8818"/>
      <c r="AH8818"/>
      <c r="AI8818"/>
      <c r="AJ8818"/>
      <c r="AK8818"/>
      <c r="AL8818"/>
    </row>
    <row r="8819" spans="3:38" ht="15" customHeight="1" x14ac:dyDescent="0.35">
      <c r="C8819"/>
      <c r="D8819"/>
      <c r="E8819"/>
      <c r="F8819"/>
      <c r="G8819"/>
      <c r="H8819"/>
      <c r="I8819"/>
      <c r="J8819"/>
      <c r="K8819"/>
      <c r="L8819"/>
      <c r="M8819"/>
      <c r="N8819"/>
      <c r="O8819"/>
      <c r="S8819"/>
      <c r="T8819"/>
      <c r="U8819"/>
      <c r="V8819"/>
      <c r="Y8819"/>
      <c r="Z8819"/>
      <c r="AA8819"/>
      <c r="AB8819"/>
      <c r="AC8819"/>
      <c r="AD8819"/>
      <c r="AE8819"/>
      <c r="AF8819"/>
      <c r="AG8819"/>
      <c r="AH8819"/>
      <c r="AI8819"/>
      <c r="AJ8819"/>
      <c r="AK8819"/>
      <c r="AL8819"/>
    </row>
    <row r="8820" spans="3:38" ht="15" customHeight="1" x14ac:dyDescent="0.35">
      <c r="C8820"/>
      <c r="D8820"/>
      <c r="E8820"/>
      <c r="F8820"/>
      <c r="G8820"/>
      <c r="H8820"/>
      <c r="I8820"/>
      <c r="J8820"/>
      <c r="K8820"/>
      <c r="L8820"/>
      <c r="M8820"/>
      <c r="N8820"/>
      <c r="O8820"/>
      <c r="S8820"/>
      <c r="T8820"/>
      <c r="U8820"/>
      <c r="V8820"/>
      <c r="Y8820"/>
      <c r="Z8820"/>
      <c r="AA8820"/>
      <c r="AB8820"/>
      <c r="AC8820"/>
      <c r="AD8820"/>
      <c r="AE8820"/>
      <c r="AF8820"/>
      <c r="AG8820"/>
      <c r="AH8820"/>
      <c r="AI8820"/>
      <c r="AJ8820"/>
      <c r="AK8820"/>
      <c r="AL8820"/>
    </row>
    <row r="8821" spans="3:38" ht="15" customHeight="1" x14ac:dyDescent="0.35">
      <c r="C8821"/>
      <c r="D8821"/>
      <c r="E8821"/>
      <c r="F8821"/>
      <c r="G8821"/>
      <c r="H8821"/>
      <c r="I8821"/>
      <c r="J8821"/>
      <c r="K8821"/>
      <c r="L8821"/>
      <c r="M8821"/>
      <c r="N8821"/>
      <c r="O8821"/>
      <c r="S8821"/>
      <c r="T8821"/>
      <c r="U8821"/>
      <c r="V8821"/>
      <c r="Y8821"/>
      <c r="Z8821"/>
      <c r="AA8821"/>
      <c r="AB8821"/>
      <c r="AC8821"/>
      <c r="AD8821"/>
      <c r="AE8821"/>
      <c r="AF8821"/>
      <c r="AG8821"/>
      <c r="AH8821"/>
      <c r="AI8821"/>
      <c r="AJ8821"/>
      <c r="AK8821"/>
      <c r="AL8821"/>
    </row>
    <row r="8822" spans="3:38" ht="15" customHeight="1" x14ac:dyDescent="0.35">
      <c r="C8822"/>
      <c r="D8822"/>
      <c r="E8822"/>
      <c r="F8822"/>
      <c r="G8822"/>
      <c r="H8822"/>
      <c r="I8822"/>
      <c r="J8822"/>
      <c r="K8822"/>
      <c r="L8822"/>
      <c r="M8822"/>
      <c r="N8822"/>
      <c r="O8822"/>
      <c r="S8822"/>
      <c r="T8822"/>
      <c r="U8822"/>
      <c r="V8822"/>
      <c r="Y8822"/>
      <c r="Z8822"/>
      <c r="AA8822"/>
      <c r="AB8822"/>
      <c r="AC8822"/>
      <c r="AD8822"/>
      <c r="AE8822"/>
      <c r="AF8822"/>
      <c r="AG8822"/>
      <c r="AH8822"/>
      <c r="AI8822"/>
      <c r="AJ8822"/>
      <c r="AK8822"/>
      <c r="AL8822"/>
    </row>
    <row r="8823" spans="3:38" ht="15" customHeight="1" x14ac:dyDescent="0.35">
      <c r="C8823"/>
      <c r="D8823"/>
      <c r="E8823"/>
      <c r="F8823"/>
      <c r="G8823"/>
      <c r="H8823"/>
      <c r="I8823"/>
      <c r="J8823"/>
      <c r="K8823"/>
      <c r="L8823"/>
      <c r="M8823"/>
      <c r="N8823"/>
      <c r="O8823"/>
      <c r="S8823"/>
      <c r="T8823"/>
      <c r="U8823"/>
      <c r="V8823"/>
      <c r="Y8823"/>
      <c r="Z8823"/>
      <c r="AA8823"/>
      <c r="AB8823"/>
      <c r="AC8823"/>
      <c r="AD8823"/>
      <c r="AE8823"/>
      <c r="AF8823"/>
      <c r="AG8823"/>
      <c r="AH8823"/>
      <c r="AI8823"/>
      <c r="AJ8823"/>
      <c r="AK8823"/>
      <c r="AL8823"/>
    </row>
    <row r="8824" spans="3:38" ht="15" customHeight="1" x14ac:dyDescent="0.35">
      <c r="C8824"/>
      <c r="D8824"/>
      <c r="E8824"/>
      <c r="F8824"/>
      <c r="G8824"/>
      <c r="H8824"/>
      <c r="I8824"/>
      <c r="J8824"/>
      <c r="K8824"/>
      <c r="L8824"/>
      <c r="M8824"/>
      <c r="N8824"/>
      <c r="O8824"/>
      <c r="S8824"/>
      <c r="T8824"/>
      <c r="U8824"/>
      <c r="V8824"/>
      <c r="Y8824"/>
      <c r="Z8824"/>
      <c r="AA8824"/>
      <c r="AB8824"/>
      <c r="AC8824"/>
      <c r="AD8824"/>
      <c r="AE8824"/>
      <c r="AF8824"/>
      <c r="AG8824"/>
      <c r="AH8824"/>
      <c r="AI8824"/>
      <c r="AJ8824"/>
      <c r="AK8824"/>
      <c r="AL8824"/>
    </row>
    <row r="8825" spans="3:38" ht="15" customHeight="1" x14ac:dyDescent="0.35">
      <c r="C8825"/>
      <c r="D8825"/>
      <c r="E8825"/>
      <c r="F8825"/>
      <c r="G8825"/>
      <c r="H8825"/>
      <c r="I8825"/>
      <c r="J8825"/>
      <c r="K8825"/>
      <c r="L8825"/>
      <c r="M8825"/>
      <c r="N8825"/>
      <c r="O8825"/>
      <c r="S8825"/>
      <c r="T8825"/>
      <c r="U8825"/>
      <c r="V8825"/>
      <c r="Y8825"/>
      <c r="Z8825"/>
      <c r="AA8825"/>
      <c r="AB8825"/>
      <c r="AC8825"/>
      <c r="AD8825"/>
      <c r="AE8825"/>
      <c r="AF8825"/>
      <c r="AG8825"/>
      <c r="AH8825"/>
      <c r="AI8825"/>
      <c r="AJ8825"/>
      <c r="AK8825"/>
      <c r="AL8825"/>
    </row>
    <row r="8826" spans="3:38" ht="15" customHeight="1" x14ac:dyDescent="0.35">
      <c r="C8826"/>
      <c r="D8826"/>
      <c r="E8826"/>
      <c r="F8826"/>
      <c r="G8826"/>
      <c r="H8826"/>
      <c r="I8826"/>
      <c r="J8826"/>
      <c r="K8826"/>
      <c r="L8826"/>
      <c r="M8826"/>
      <c r="N8826"/>
      <c r="O8826"/>
      <c r="S8826"/>
      <c r="T8826"/>
      <c r="U8826"/>
      <c r="V8826"/>
      <c r="Y8826"/>
      <c r="Z8826"/>
      <c r="AA8826"/>
      <c r="AB8826"/>
      <c r="AC8826"/>
      <c r="AD8826"/>
      <c r="AE8826"/>
      <c r="AF8826"/>
      <c r="AG8826"/>
      <c r="AH8826"/>
      <c r="AI8826"/>
      <c r="AJ8826"/>
      <c r="AK8826"/>
      <c r="AL8826"/>
    </row>
    <row r="8827" spans="3:38" ht="15" customHeight="1" x14ac:dyDescent="0.35">
      <c r="C8827"/>
      <c r="D8827"/>
      <c r="E8827"/>
      <c r="F8827"/>
      <c r="G8827"/>
      <c r="H8827"/>
      <c r="I8827"/>
      <c r="J8827"/>
      <c r="K8827"/>
      <c r="L8827"/>
      <c r="M8827"/>
      <c r="N8827"/>
      <c r="O8827"/>
      <c r="S8827"/>
      <c r="T8827"/>
      <c r="U8827"/>
      <c r="V8827"/>
      <c r="Y8827"/>
      <c r="Z8827"/>
      <c r="AA8827"/>
      <c r="AB8827"/>
      <c r="AC8827"/>
      <c r="AD8827"/>
      <c r="AE8827"/>
      <c r="AF8827"/>
      <c r="AG8827"/>
      <c r="AH8827"/>
      <c r="AI8827"/>
      <c r="AJ8827"/>
      <c r="AK8827"/>
      <c r="AL8827"/>
    </row>
    <row r="8828" spans="3:38" ht="15" customHeight="1" x14ac:dyDescent="0.35">
      <c r="C8828"/>
      <c r="D8828"/>
      <c r="E8828"/>
      <c r="F8828"/>
      <c r="G8828"/>
      <c r="H8828"/>
      <c r="I8828"/>
      <c r="J8828"/>
      <c r="K8828"/>
      <c r="L8828"/>
      <c r="M8828"/>
      <c r="N8828"/>
      <c r="O8828"/>
      <c r="S8828"/>
      <c r="T8828"/>
      <c r="U8828"/>
      <c r="V8828"/>
      <c r="Y8828"/>
      <c r="Z8828"/>
      <c r="AA8828"/>
      <c r="AB8828"/>
      <c r="AC8828"/>
      <c r="AD8828"/>
      <c r="AE8828"/>
      <c r="AF8828"/>
      <c r="AG8828"/>
      <c r="AH8828"/>
      <c r="AI8828"/>
      <c r="AJ8828"/>
      <c r="AK8828"/>
      <c r="AL8828"/>
    </row>
    <row r="8829" spans="3:38" ht="15" customHeight="1" x14ac:dyDescent="0.35">
      <c r="C8829"/>
      <c r="D8829"/>
      <c r="E8829"/>
      <c r="F8829"/>
      <c r="G8829"/>
      <c r="H8829"/>
      <c r="I8829"/>
      <c r="J8829"/>
      <c r="K8829"/>
      <c r="L8829"/>
      <c r="M8829"/>
      <c r="N8829"/>
      <c r="O8829"/>
      <c r="S8829"/>
      <c r="T8829"/>
      <c r="U8829"/>
      <c r="V8829"/>
      <c r="Y8829"/>
      <c r="Z8829"/>
      <c r="AA8829"/>
      <c r="AB8829"/>
      <c r="AC8829"/>
      <c r="AD8829"/>
      <c r="AE8829"/>
      <c r="AF8829"/>
      <c r="AG8829"/>
      <c r="AH8829"/>
      <c r="AI8829"/>
      <c r="AJ8829"/>
      <c r="AK8829"/>
      <c r="AL8829"/>
    </row>
    <row r="8830" spans="3:38" ht="15" customHeight="1" x14ac:dyDescent="0.35">
      <c r="C8830"/>
      <c r="D8830"/>
      <c r="E8830"/>
      <c r="F8830"/>
      <c r="G8830"/>
      <c r="H8830"/>
      <c r="I8830"/>
      <c r="J8830"/>
      <c r="K8830"/>
      <c r="L8830"/>
      <c r="M8830"/>
      <c r="N8830"/>
      <c r="O8830"/>
      <c r="S8830"/>
      <c r="T8830"/>
      <c r="U8830"/>
      <c r="V8830"/>
      <c r="Y8830"/>
      <c r="Z8830"/>
      <c r="AA8830"/>
      <c r="AB8830"/>
      <c r="AC8830"/>
      <c r="AD8830"/>
      <c r="AE8830"/>
      <c r="AF8830"/>
      <c r="AG8830"/>
      <c r="AH8830"/>
      <c r="AI8830"/>
      <c r="AJ8830"/>
      <c r="AK8830"/>
      <c r="AL8830"/>
    </row>
    <row r="8831" spans="3:38" ht="15" customHeight="1" x14ac:dyDescent="0.35">
      <c r="C8831"/>
      <c r="D8831"/>
      <c r="E8831"/>
      <c r="F8831"/>
      <c r="G8831"/>
      <c r="H8831"/>
      <c r="I8831"/>
      <c r="J8831"/>
      <c r="K8831"/>
      <c r="L8831"/>
      <c r="M8831"/>
      <c r="N8831"/>
      <c r="O8831"/>
      <c r="S8831"/>
      <c r="T8831"/>
      <c r="U8831"/>
      <c r="V8831"/>
      <c r="Y8831"/>
      <c r="Z8831"/>
      <c r="AA8831"/>
      <c r="AB8831"/>
      <c r="AC8831"/>
      <c r="AD8831"/>
      <c r="AE8831"/>
      <c r="AF8831"/>
      <c r="AG8831"/>
      <c r="AH8831"/>
      <c r="AI8831"/>
      <c r="AJ8831"/>
      <c r="AK8831"/>
      <c r="AL8831"/>
    </row>
    <row r="8832" spans="3:38" ht="15" customHeight="1" x14ac:dyDescent="0.35">
      <c r="C8832"/>
      <c r="D8832"/>
      <c r="E8832"/>
      <c r="F8832"/>
      <c r="G8832"/>
      <c r="H8832"/>
      <c r="I8832"/>
      <c r="J8832"/>
      <c r="K8832"/>
      <c r="L8832"/>
      <c r="M8832"/>
      <c r="N8832"/>
      <c r="O8832"/>
      <c r="S8832"/>
      <c r="T8832"/>
      <c r="U8832"/>
      <c r="V8832"/>
      <c r="Y8832"/>
      <c r="Z8832"/>
      <c r="AA8832"/>
      <c r="AB8832"/>
      <c r="AC8832"/>
      <c r="AD8832"/>
      <c r="AE8832"/>
      <c r="AF8832"/>
      <c r="AG8832"/>
      <c r="AH8832"/>
      <c r="AI8832"/>
      <c r="AJ8832"/>
      <c r="AK8832"/>
      <c r="AL8832"/>
    </row>
    <row r="8833" spans="3:38" ht="15" customHeight="1" x14ac:dyDescent="0.35">
      <c r="C8833"/>
      <c r="D8833"/>
      <c r="E8833"/>
      <c r="F8833"/>
      <c r="G8833"/>
      <c r="H8833"/>
      <c r="I8833"/>
      <c r="J8833"/>
      <c r="K8833"/>
      <c r="L8833"/>
      <c r="M8833"/>
      <c r="N8833"/>
      <c r="O8833"/>
      <c r="S8833"/>
      <c r="T8833"/>
      <c r="U8833"/>
      <c r="V8833"/>
      <c r="Y8833"/>
      <c r="Z8833"/>
      <c r="AA8833"/>
      <c r="AB8833"/>
      <c r="AC8833"/>
      <c r="AD8833"/>
      <c r="AE8833"/>
      <c r="AF8833"/>
      <c r="AG8833"/>
      <c r="AH8833"/>
      <c r="AI8833"/>
      <c r="AJ8833"/>
      <c r="AK8833"/>
      <c r="AL8833"/>
    </row>
    <row r="8834" spans="3:38" ht="15" customHeight="1" x14ac:dyDescent="0.35">
      <c r="C8834"/>
      <c r="D8834"/>
      <c r="E8834"/>
      <c r="F8834"/>
      <c r="G8834"/>
      <c r="H8834"/>
      <c r="I8834"/>
      <c r="J8834"/>
      <c r="K8834"/>
      <c r="L8834"/>
      <c r="M8834"/>
      <c r="N8834"/>
      <c r="O8834"/>
      <c r="S8834"/>
      <c r="T8834"/>
      <c r="U8834"/>
      <c r="V8834"/>
      <c r="Y8834"/>
      <c r="Z8834"/>
      <c r="AA8834"/>
      <c r="AB8834"/>
      <c r="AC8834"/>
      <c r="AD8834"/>
      <c r="AE8834"/>
      <c r="AF8834"/>
      <c r="AG8834"/>
      <c r="AH8834"/>
      <c r="AI8834"/>
      <c r="AJ8834"/>
      <c r="AK8834"/>
      <c r="AL8834"/>
    </row>
    <row r="8835" spans="3:38" ht="15" customHeight="1" x14ac:dyDescent="0.35">
      <c r="C8835"/>
      <c r="D8835"/>
      <c r="E8835"/>
      <c r="F8835"/>
      <c r="G8835"/>
      <c r="H8835"/>
      <c r="I8835"/>
      <c r="J8835"/>
      <c r="K8835"/>
      <c r="L8835"/>
      <c r="M8835"/>
      <c r="N8835"/>
      <c r="O8835"/>
      <c r="S8835"/>
      <c r="T8835"/>
      <c r="U8835"/>
      <c r="V8835"/>
      <c r="Y8835"/>
      <c r="Z8835"/>
      <c r="AA8835"/>
      <c r="AB8835"/>
      <c r="AC8835"/>
      <c r="AD8835"/>
      <c r="AE8835"/>
      <c r="AF8835"/>
      <c r="AG8835"/>
      <c r="AH8835"/>
      <c r="AI8835"/>
      <c r="AJ8835"/>
      <c r="AK8835"/>
      <c r="AL8835"/>
    </row>
    <row r="8836" spans="3:38" ht="15" customHeight="1" x14ac:dyDescent="0.35">
      <c r="C8836"/>
      <c r="D8836"/>
      <c r="E8836"/>
      <c r="F8836"/>
      <c r="G8836"/>
      <c r="H8836"/>
      <c r="I8836"/>
      <c r="J8836"/>
      <c r="K8836"/>
      <c r="L8836"/>
      <c r="M8836"/>
      <c r="N8836"/>
      <c r="O8836"/>
      <c r="S8836"/>
      <c r="T8836"/>
      <c r="U8836"/>
      <c r="V8836"/>
      <c r="Y8836"/>
      <c r="Z8836"/>
      <c r="AA8836"/>
      <c r="AB8836"/>
      <c r="AC8836"/>
      <c r="AD8836"/>
      <c r="AE8836"/>
      <c r="AF8836"/>
      <c r="AG8836"/>
      <c r="AH8836"/>
      <c r="AI8836"/>
      <c r="AJ8836"/>
      <c r="AK8836"/>
      <c r="AL8836"/>
    </row>
    <row r="8837" spans="3:38" ht="15" customHeight="1" x14ac:dyDescent="0.35">
      <c r="C8837"/>
      <c r="D8837"/>
      <c r="E8837"/>
      <c r="F8837"/>
      <c r="G8837"/>
      <c r="H8837"/>
      <c r="I8837"/>
      <c r="J8837"/>
      <c r="K8837"/>
      <c r="L8837"/>
      <c r="M8837"/>
      <c r="N8837"/>
      <c r="O8837"/>
      <c r="S8837"/>
      <c r="T8837"/>
      <c r="U8837"/>
      <c r="V8837"/>
      <c r="Y8837"/>
      <c r="Z8837"/>
      <c r="AA8837"/>
      <c r="AB8837"/>
      <c r="AC8837"/>
      <c r="AD8837"/>
      <c r="AE8837"/>
      <c r="AF8837"/>
      <c r="AG8837"/>
      <c r="AH8837"/>
      <c r="AI8837"/>
      <c r="AJ8837"/>
      <c r="AK8837"/>
      <c r="AL8837"/>
    </row>
    <row r="8838" spans="3:38" ht="15" customHeight="1" x14ac:dyDescent="0.35">
      <c r="C8838"/>
      <c r="D8838"/>
      <c r="E8838"/>
      <c r="F8838"/>
      <c r="G8838"/>
      <c r="H8838"/>
      <c r="I8838"/>
      <c r="J8838"/>
      <c r="K8838"/>
      <c r="L8838"/>
      <c r="M8838"/>
      <c r="N8838"/>
      <c r="O8838"/>
      <c r="S8838"/>
      <c r="T8838"/>
      <c r="U8838"/>
      <c r="V8838"/>
      <c r="Y8838"/>
      <c r="Z8838"/>
      <c r="AA8838"/>
      <c r="AB8838"/>
      <c r="AC8838"/>
      <c r="AD8838"/>
      <c r="AE8838"/>
      <c r="AF8838"/>
      <c r="AG8838"/>
      <c r="AH8838"/>
      <c r="AI8838"/>
      <c r="AJ8838"/>
      <c r="AK8838"/>
      <c r="AL8838"/>
    </row>
    <row r="8839" spans="3:38" ht="15" customHeight="1" x14ac:dyDescent="0.35">
      <c r="C8839"/>
      <c r="D8839"/>
      <c r="E8839"/>
      <c r="F8839"/>
      <c r="G8839"/>
      <c r="H8839"/>
      <c r="I8839"/>
      <c r="J8839"/>
      <c r="K8839"/>
      <c r="L8839"/>
      <c r="M8839"/>
      <c r="N8839"/>
      <c r="O8839"/>
      <c r="S8839"/>
      <c r="T8839"/>
      <c r="U8839"/>
      <c r="V8839"/>
      <c r="Y8839"/>
      <c r="Z8839"/>
      <c r="AA8839"/>
      <c r="AB8839"/>
      <c r="AC8839"/>
      <c r="AD8839"/>
      <c r="AE8839"/>
      <c r="AF8839"/>
      <c r="AG8839"/>
      <c r="AH8839"/>
      <c r="AI8839"/>
      <c r="AJ8839"/>
      <c r="AK8839"/>
      <c r="AL8839"/>
    </row>
    <row r="8840" spans="3:38" ht="15" customHeight="1" x14ac:dyDescent="0.35">
      <c r="C8840"/>
      <c r="D8840"/>
      <c r="E8840"/>
      <c r="F8840"/>
      <c r="G8840"/>
      <c r="H8840"/>
      <c r="I8840"/>
      <c r="J8840"/>
      <c r="K8840"/>
      <c r="L8840"/>
      <c r="M8840"/>
      <c r="N8840"/>
      <c r="O8840"/>
      <c r="S8840"/>
      <c r="T8840"/>
      <c r="U8840"/>
      <c r="V8840"/>
      <c r="Y8840"/>
      <c r="Z8840"/>
      <c r="AA8840"/>
      <c r="AB8840"/>
      <c r="AC8840"/>
      <c r="AD8840"/>
      <c r="AE8840"/>
      <c r="AF8840"/>
      <c r="AG8840"/>
      <c r="AH8840"/>
      <c r="AI8840"/>
      <c r="AJ8840"/>
      <c r="AK8840"/>
      <c r="AL8840"/>
    </row>
    <row r="8841" spans="3:38" ht="15" customHeight="1" x14ac:dyDescent="0.35">
      <c r="C8841"/>
      <c r="D8841"/>
      <c r="E8841"/>
      <c r="F8841"/>
      <c r="G8841"/>
      <c r="H8841"/>
      <c r="I8841"/>
      <c r="J8841"/>
      <c r="K8841"/>
      <c r="L8841"/>
      <c r="M8841"/>
      <c r="N8841"/>
      <c r="O8841"/>
      <c r="S8841"/>
      <c r="T8841"/>
      <c r="U8841"/>
      <c r="V8841"/>
      <c r="Y8841"/>
      <c r="Z8841"/>
      <c r="AA8841"/>
      <c r="AB8841"/>
      <c r="AC8841"/>
      <c r="AD8841"/>
      <c r="AE8841"/>
      <c r="AF8841"/>
      <c r="AG8841"/>
      <c r="AH8841"/>
      <c r="AI8841"/>
      <c r="AJ8841"/>
      <c r="AK8841"/>
      <c r="AL8841"/>
    </row>
    <row r="8842" spans="3:38" ht="15" customHeight="1" x14ac:dyDescent="0.35">
      <c r="C8842"/>
      <c r="D8842"/>
      <c r="E8842"/>
      <c r="F8842"/>
      <c r="G8842"/>
      <c r="H8842"/>
      <c r="I8842"/>
      <c r="J8842"/>
      <c r="K8842"/>
      <c r="L8842"/>
      <c r="M8842"/>
      <c r="N8842"/>
      <c r="O8842"/>
      <c r="S8842"/>
      <c r="T8842"/>
      <c r="U8842"/>
      <c r="V8842"/>
      <c r="Y8842"/>
      <c r="Z8842"/>
      <c r="AA8842"/>
      <c r="AB8842"/>
      <c r="AC8842"/>
      <c r="AD8842"/>
      <c r="AE8842"/>
      <c r="AF8842"/>
      <c r="AG8842"/>
      <c r="AH8842"/>
      <c r="AI8842"/>
      <c r="AJ8842"/>
      <c r="AK8842"/>
      <c r="AL8842"/>
    </row>
    <row r="8843" spans="3:38" ht="15" customHeight="1" x14ac:dyDescent="0.35">
      <c r="C8843"/>
      <c r="D8843"/>
      <c r="E8843"/>
      <c r="F8843"/>
      <c r="G8843"/>
      <c r="H8843"/>
      <c r="I8843"/>
      <c r="J8843"/>
      <c r="K8843"/>
      <c r="L8843"/>
      <c r="M8843"/>
      <c r="N8843"/>
      <c r="O8843"/>
      <c r="S8843"/>
      <c r="T8843"/>
      <c r="U8843"/>
      <c r="V8843"/>
      <c r="Y8843"/>
      <c r="Z8843"/>
      <c r="AA8843"/>
      <c r="AB8843"/>
      <c r="AC8843"/>
      <c r="AD8843"/>
      <c r="AE8843"/>
      <c r="AF8843"/>
      <c r="AG8843"/>
      <c r="AH8843"/>
      <c r="AI8843"/>
      <c r="AJ8843"/>
      <c r="AK8843"/>
      <c r="AL8843"/>
    </row>
    <row r="8844" spans="3:38" ht="15" customHeight="1" x14ac:dyDescent="0.35">
      <c r="C8844"/>
      <c r="D8844"/>
      <c r="E8844"/>
      <c r="F8844"/>
      <c r="G8844"/>
      <c r="H8844"/>
      <c r="I8844"/>
      <c r="J8844"/>
      <c r="K8844"/>
      <c r="L8844"/>
      <c r="M8844"/>
      <c r="N8844"/>
      <c r="O8844"/>
      <c r="S8844"/>
      <c r="T8844"/>
      <c r="U8844"/>
      <c r="V8844"/>
      <c r="Y8844"/>
      <c r="Z8844"/>
      <c r="AA8844"/>
      <c r="AB8844"/>
      <c r="AC8844"/>
      <c r="AD8844"/>
      <c r="AE8844"/>
      <c r="AF8844"/>
      <c r="AG8844"/>
      <c r="AH8844"/>
      <c r="AI8844"/>
      <c r="AJ8844"/>
      <c r="AK8844"/>
      <c r="AL8844"/>
    </row>
    <row r="8845" spans="3:38" ht="15" customHeight="1" x14ac:dyDescent="0.35">
      <c r="C8845"/>
      <c r="D8845"/>
      <c r="E8845"/>
      <c r="F8845"/>
      <c r="G8845"/>
      <c r="H8845"/>
      <c r="I8845"/>
      <c r="J8845"/>
      <c r="K8845"/>
      <c r="L8845"/>
      <c r="M8845"/>
      <c r="N8845"/>
      <c r="O8845"/>
      <c r="S8845"/>
      <c r="T8845"/>
      <c r="U8845"/>
      <c r="V8845"/>
      <c r="Y8845"/>
      <c r="Z8845"/>
      <c r="AA8845"/>
      <c r="AB8845"/>
      <c r="AC8845"/>
      <c r="AD8845"/>
      <c r="AE8845"/>
      <c r="AF8845"/>
      <c r="AG8845"/>
      <c r="AH8845"/>
      <c r="AI8845"/>
      <c r="AJ8845"/>
      <c r="AK8845"/>
      <c r="AL8845"/>
    </row>
    <row r="8846" spans="3:38" ht="15" customHeight="1" x14ac:dyDescent="0.35">
      <c r="C8846"/>
      <c r="D8846"/>
      <c r="E8846"/>
      <c r="F8846"/>
      <c r="G8846"/>
      <c r="H8846"/>
      <c r="I8846"/>
      <c r="J8846"/>
      <c r="K8846"/>
      <c r="L8846"/>
      <c r="M8846"/>
      <c r="N8846"/>
      <c r="O8846"/>
      <c r="S8846"/>
      <c r="T8846"/>
      <c r="U8846"/>
      <c r="V8846"/>
      <c r="Y8846"/>
      <c r="Z8846"/>
      <c r="AA8846"/>
      <c r="AB8846"/>
      <c r="AC8846"/>
      <c r="AD8846"/>
      <c r="AE8846"/>
      <c r="AF8846"/>
      <c r="AG8846"/>
      <c r="AH8846"/>
      <c r="AI8846"/>
      <c r="AJ8846"/>
      <c r="AK8846"/>
      <c r="AL8846"/>
    </row>
    <row r="8847" spans="3:38" ht="15" customHeight="1" x14ac:dyDescent="0.35">
      <c r="C8847"/>
      <c r="D8847"/>
      <c r="E8847"/>
      <c r="F8847"/>
      <c r="G8847"/>
      <c r="H8847"/>
      <c r="I8847"/>
      <c r="J8847"/>
      <c r="K8847"/>
      <c r="L8847"/>
      <c r="M8847"/>
      <c r="N8847"/>
      <c r="O8847"/>
      <c r="S8847"/>
      <c r="T8847"/>
      <c r="U8847"/>
      <c r="V8847"/>
      <c r="Y8847"/>
      <c r="Z8847"/>
      <c r="AA8847"/>
      <c r="AB8847"/>
      <c r="AC8847"/>
      <c r="AD8847"/>
      <c r="AE8847"/>
      <c r="AF8847"/>
      <c r="AG8847"/>
      <c r="AH8847"/>
      <c r="AI8847"/>
      <c r="AJ8847"/>
      <c r="AK8847"/>
      <c r="AL8847"/>
    </row>
    <row r="8848" spans="3:38" ht="15" customHeight="1" x14ac:dyDescent="0.35">
      <c r="C8848"/>
      <c r="D8848"/>
      <c r="E8848"/>
      <c r="F8848"/>
      <c r="G8848"/>
      <c r="H8848"/>
      <c r="I8848"/>
      <c r="J8848"/>
      <c r="K8848"/>
      <c r="L8848"/>
      <c r="M8848"/>
      <c r="N8848"/>
      <c r="O8848"/>
      <c r="S8848"/>
      <c r="T8848"/>
      <c r="U8848"/>
      <c r="V8848"/>
      <c r="Y8848"/>
      <c r="Z8848"/>
      <c r="AA8848"/>
      <c r="AB8848"/>
      <c r="AC8848"/>
      <c r="AD8848"/>
      <c r="AE8848"/>
      <c r="AF8848"/>
      <c r="AG8848"/>
      <c r="AH8848"/>
      <c r="AI8848"/>
      <c r="AJ8848"/>
      <c r="AK8848"/>
      <c r="AL8848"/>
    </row>
    <row r="8849" spans="3:38" ht="15" customHeight="1" x14ac:dyDescent="0.35">
      <c r="C8849"/>
      <c r="D8849"/>
      <c r="E8849"/>
      <c r="F8849"/>
      <c r="G8849"/>
      <c r="H8849"/>
      <c r="I8849"/>
      <c r="J8849"/>
      <c r="K8849"/>
      <c r="L8849"/>
      <c r="M8849"/>
      <c r="N8849"/>
      <c r="O8849"/>
      <c r="S8849"/>
      <c r="T8849"/>
      <c r="U8849"/>
      <c r="V8849"/>
      <c r="Y8849"/>
      <c r="Z8849"/>
      <c r="AA8849"/>
      <c r="AB8849"/>
      <c r="AC8849"/>
      <c r="AD8849"/>
      <c r="AE8849"/>
      <c r="AF8849"/>
      <c r="AG8849"/>
      <c r="AH8849"/>
      <c r="AI8849"/>
      <c r="AJ8849"/>
      <c r="AK8849"/>
      <c r="AL8849"/>
    </row>
    <row r="8850" spans="3:38" ht="15" customHeight="1" x14ac:dyDescent="0.35">
      <c r="C8850"/>
      <c r="D8850"/>
      <c r="E8850"/>
      <c r="F8850"/>
      <c r="G8850"/>
      <c r="H8850"/>
      <c r="I8850"/>
      <c r="J8850"/>
      <c r="K8850"/>
      <c r="L8850"/>
      <c r="M8850"/>
      <c r="N8850"/>
      <c r="O8850"/>
      <c r="S8850"/>
      <c r="T8850"/>
      <c r="U8850"/>
      <c r="V8850"/>
      <c r="Y8850"/>
      <c r="Z8850"/>
      <c r="AA8850"/>
      <c r="AB8850"/>
      <c r="AC8850"/>
      <c r="AD8850"/>
      <c r="AE8850"/>
      <c r="AF8850"/>
      <c r="AG8850"/>
      <c r="AH8850"/>
      <c r="AI8850"/>
      <c r="AJ8850"/>
      <c r="AK8850"/>
      <c r="AL8850"/>
    </row>
    <row r="8851" spans="3:38" ht="15" customHeight="1" x14ac:dyDescent="0.35">
      <c r="C8851"/>
      <c r="D8851"/>
      <c r="E8851"/>
      <c r="F8851"/>
      <c r="G8851"/>
      <c r="H8851"/>
      <c r="I8851"/>
      <c r="J8851"/>
      <c r="K8851"/>
      <c r="L8851"/>
      <c r="M8851"/>
      <c r="N8851"/>
      <c r="O8851"/>
      <c r="S8851"/>
      <c r="T8851"/>
      <c r="U8851"/>
      <c r="V8851"/>
      <c r="Y8851"/>
      <c r="Z8851"/>
      <c r="AA8851"/>
      <c r="AB8851"/>
      <c r="AC8851"/>
      <c r="AD8851"/>
      <c r="AE8851"/>
      <c r="AF8851"/>
      <c r="AG8851"/>
      <c r="AH8851"/>
      <c r="AI8851"/>
      <c r="AJ8851"/>
      <c r="AK8851"/>
      <c r="AL8851"/>
    </row>
    <row r="8852" spans="3:38" ht="15" customHeight="1" x14ac:dyDescent="0.35">
      <c r="C8852"/>
      <c r="D8852"/>
      <c r="E8852"/>
      <c r="F8852"/>
      <c r="G8852"/>
      <c r="H8852"/>
      <c r="I8852"/>
      <c r="J8852"/>
      <c r="K8852"/>
      <c r="L8852"/>
      <c r="M8852"/>
      <c r="N8852"/>
      <c r="O8852"/>
      <c r="S8852"/>
      <c r="T8852"/>
      <c r="U8852"/>
      <c r="V8852"/>
      <c r="Y8852"/>
      <c r="Z8852"/>
      <c r="AA8852"/>
      <c r="AB8852"/>
      <c r="AC8852"/>
      <c r="AD8852"/>
      <c r="AE8852"/>
      <c r="AF8852"/>
      <c r="AG8852"/>
      <c r="AH8852"/>
      <c r="AI8852"/>
      <c r="AJ8852"/>
      <c r="AK8852"/>
      <c r="AL8852"/>
    </row>
    <row r="8853" spans="3:38" ht="15" customHeight="1" x14ac:dyDescent="0.35">
      <c r="C8853"/>
      <c r="D8853"/>
      <c r="E8853"/>
      <c r="F8853"/>
      <c r="G8853"/>
      <c r="H8853"/>
      <c r="I8853"/>
      <c r="J8853"/>
      <c r="K8853"/>
      <c r="L8853"/>
      <c r="M8853"/>
      <c r="N8853"/>
      <c r="O8853"/>
      <c r="S8853"/>
      <c r="T8853"/>
      <c r="U8853"/>
      <c r="V8853"/>
      <c r="Y8853"/>
      <c r="Z8853"/>
      <c r="AA8853"/>
      <c r="AB8853"/>
      <c r="AC8853"/>
      <c r="AD8853"/>
      <c r="AE8853"/>
      <c r="AF8853"/>
      <c r="AG8853"/>
      <c r="AH8853"/>
      <c r="AI8853"/>
      <c r="AJ8853"/>
      <c r="AK8853"/>
      <c r="AL8853"/>
    </row>
    <row r="8854" spans="3:38" ht="15" customHeight="1" x14ac:dyDescent="0.35">
      <c r="C8854"/>
      <c r="D8854"/>
      <c r="E8854"/>
      <c r="F8854"/>
      <c r="G8854"/>
      <c r="H8854"/>
      <c r="I8854"/>
      <c r="J8854"/>
      <c r="K8854"/>
      <c r="L8854"/>
      <c r="M8854"/>
      <c r="N8854"/>
      <c r="O8854"/>
      <c r="S8854"/>
      <c r="T8854"/>
      <c r="U8854"/>
      <c r="V8854"/>
      <c r="Y8854"/>
      <c r="Z8854"/>
      <c r="AA8854"/>
      <c r="AB8854"/>
      <c r="AC8854"/>
      <c r="AD8854"/>
      <c r="AE8854"/>
      <c r="AF8854"/>
      <c r="AG8854"/>
      <c r="AH8854"/>
      <c r="AI8854"/>
      <c r="AJ8854"/>
      <c r="AK8854"/>
      <c r="AL8854"/>
    </row>
    <row r="8855" spans="3:38" ht="15" customHeight="1" x14ac:dyDescent="0.35">
      <c r="C8855"/>
      <c r="D8855"/>
      <c r="E8855"/>
      <c r="F8855"/>
      <c r="G8855"/>
      <c r="H8855"/>
      <c r="I8855"/>
      <c r="J8855"/>
      <c r="K8855"/>
      <c r="L8855"/>
      <c r="M8855"/>
      <c r="N8855"/>
      <c r="O8855"/>
      <c r="S8855"/>
      <c r="T8855"/>
      <c r="U8855"/>
      <c r="V8855"/>
      <c r="Y8855"/>
      <c r="Z8855"/>
      <c r="AA8855"/>
      <c r="AB8855"/>
      <c r="AC8855"/>
      <c r="AD8855"/>
      <c r="AE8855"/>
      <c r="AF8855"/>
      <c r="AG8855"/>
      <c r="AH8855"/>
      <c r="AI8855"/>
      <c r="AJ8855"/>
      <c r="AK8855"/>
      <c r="AL8855"/>
    </row>
    <row r="8856" spans="3:38" ht="15" customHeight="1" x14ac:dyDescent="0.35">
      <c r="C8856"/>
      <c r="D8856"/>
      <c r="E8856"/>
      <c r="F8856"/>
      <c r="G8856"/>
      <c r="H8856"/>
      <c r="I8856"/>
      <c r="J8856"/>
      <c r="K8856"/>
      <c r="L8856"/>
      <c r="M8856"/>
      <c r="N8856"/>
      <c r="O8856"/>
      <c r="S8856"/>
      <c r="T8856"/>
      <c r="U8856"/>
      <c r="V8856"/>
      <c r="Y8856"/>
      <c r="Z8856"/>
      <c r="AA8856"/>
      <c r="AB8856"/>
      <c r="AC8856"/>
      <c r="AD8856"/>
      <c r="AE8856"/>
      <c r="AF8856"/>
      <c r="AG8856"/>
      <c r="AH8856"/>
      <c r="AI8856"/>
      <c r="AJ8856"/>
      <c r="AK8856"/>
      <c r="AL8856"/>
    </row>
    <row r="8857" spans="3:38" ht="15" customHeight="1" x14ac:dyDescent="0.35">
      <c r="C8857"/>
      <c r="D8857"/>
      <c r="E8857"/>
      <c r="F8857"/>
      <c r="G8857"/>
      <c r="H8857"/>
      <c r="I8857"/>
      <c r="J8857"/>
      <c r="K8857"/>
      <c r="L8857"/>
      <c r="M8857"/>
      <c r="N8857"/>
      <c r="O8857"/>
      <c r="S8857"/>
      <c r="T8857"/>
      <c r="U8857"/>
      <c r="V8857"/>
      <c r="Y8857"/>
      <c r="Z8857"/>
      <c r="AA8857"/>
      <c r="AB8857"/>
      <c r="AC8857"/>
      <c r="AD8857"/>
      <c r="AE8857"/>
      <c r="AF8857"/>
      <c r="AG8857"/>
      <c r="AH8857"/>
      <c r="AI8857"/>
      <c r="AJ8857"/>
      <c r="AK8857"/>
      <c r="AL8857"/>
    </row>
    <row r="8858" spans="3:38" ht="15" customHeight="1" x14ac:dyDescent="0.35">
      <c r="C8858"/>
      <c r="D8858"/>
      <c r="E8858"/>
      <c r="F8858"/>
      <c r="G8858"/>
      <c r="H8858"/>
      <c r="I8858"/>
      <c r="J8858"/>
      <c r="K8858"/>
      <c r="L8858"/>
      <c r="M8858"/>
      <c r="N8858"/>
      <c r="O8858"/>
      <c r="S8858"/>
      <c r="T8858"/>
      <c r="U8858"/>
      <c r="V8858"/>
      <c r="Y8858"/>
      <c r="Z8858"/>
      <c r="AA8858"/>
      <c r="AB8858"/>
      <c r="AC8858"/>
      <c r="AD8858"/>
      <c r="AE8858"/>
      <c r="AF8858"/>
      <c r="AG8858"/>
      <c r="AH8858"/>
      <c r="AI8858"/>
      <c r="AJ8858"/>
      <c r="AK8858"/>
      <c r="AL8858"/>
    </row>
    <row r="8859" spans="3:38" ht="15" customHeight="1" x14ac:dyDescent="0.35">
      <c r="C8859"/>
      <c r="D8859"/>
      <c r="E8859"/>
      <c r="F8859"/>
      <c r="G8859"/>
      <c r="H8859"/>
      <c r="I8859"/>
      <c r="J8859"/>
      <c r="K8859"/>
      <c r="L8859"/>
      <c r="M8859"/>
      <c r="N8859"/>
      <c r="O8859"/>
      <c r="S8859"/>
      <c r="T8859"/>
      <c r="U8859"/>
      <c r="V8859"/>
      <c r="Y8859"/>
      <c r="Z8859"/>
      <c r="AA8859"/>
      <c r="AB8859"/>
      <c r="AC8859"/>
      <c r="AD8859"/>
      <c r="AE8859"/>
      <c r="AF8859"/>
      <c r="AG8859"/>
      <c r="AH8859"/>
      <c r="AI8859"/>
      <c r="AJ8859"/>
      <c r="AK8859"/>
      <c r="AL8859"/>
    </row>
    <row r="8860" spans="3:38" ht="15" customHeight="1" x14ac:dyDescent="0.35">
      <c r="C8860"/>
      <c r="D8860"/>
      <c r="E8860"/>
      <c r="F8860"/>
      <c r="G8860"/>
      <c r="H8860"/>
      <c r="I8860"/>
      <c r="J8860"/>
      <c r="K8860"/>
      <c r="L8860"/>
      <c r="M8860"/>
      <c r="N8860"/>
      <c r="O8860"/>
      <c r="S8860"/>
      <c r="T8860"/>
      <c r="U8860"/>
      <c r="V8860"/>
      <c r="Y8860"/>
      <c r="Z8860"/>
      <c r="AA8860"/>
      <c r="AB8860"/>
      <c r="AC8860"/>
      <c r="AD8860"/>
      <c r="AE8860"/>
      <c r="AF8860"/>
      <c r="AG8860"/>
      <c r="AH8860"/>
      <c r="AI8860"/>
      <c r="AJ8860"/>
      <c r="AK8860"/>
      <c r="AL8860"/>
    </row>
    <row r="8861" spans="3:38" ht="15" customHeight="1" x14ac:dyDescent="0.35">
      <c r="C8861"/>
      <c r="D8861"/>
      <c r="E8861"/>
      <c r="F8861"/>
      <c r="G8861"/>
      <c r="H8861"/>
      <c r="I8861"/>
      <c r="J8861"/>
      <c r="K8861"/>
      <c r="L8861"/>
      <c r="M8861"/>
      <c r="N8861"/>
      <c r="O8861"/>
      <c r="S8861"/>
      <c r="T8861"/>
      <c r="U8861"/>
      <c r="V8861"/>
      <c r="Y8861"/>
      <c r="Z8861"/>
      <c r="AA8861"/>
      <c r="AB8861"/>
      <c r="AC8861"/>
      <c r="AD8861"/>
      <c r="AE8861"/>
      <c r="AF8861"/>
      <c r="AG8861"/>
      <c r="AH8861"/>
      <c r="AI8861"/>
      <c r="AJ8861"/>
      <c r="AK8861"/>
      <c r="AL8861"/>
    </row>
    <row r="8862" spans="3:38" ht="15" customHeight="1" x14ac:dyDescent="0.35">
      <c r="C8862"/>
      <c r="D8862"/>
      <c r="E8862"/>
      <c r="F8862"/>
      <c r="G8862"/>
      <c r="H8862"/>
      <c r="I8862"/>
      <c r="J8862"/>
      <c r="K8862"/>
      <c r="L8862"/>
      <c r="M8862"/>
      <c r="N8862"/>
      <c r="O8862"/>
      <c r="S8862"/>
      <c r="T8862"/>
      <c r="U8862"/>
      <c r="V8862"/>
      <c r="Y8862"/>
      <c r="Z8862"/>
      <c r="AA8862"/>
      <c r="AB8862"/>
      <c r="AC8862"/>
      <c r="AD8862"/>
      <c r="AE8862"/>
      <c r="AF8862"/>
      <c r="AG8862"/>
      <c r="AH8862"/>
      <c r="AI8862"/>
      <c r="AJ8862"/>
      <c r="AK8862"/>
      <c r="AL8862"/>
    </row>
    <row r="8863" spans="3:38" ht="15" customHeight="1" x14ac:dyDescent="0.35">
      <c r="C8863"/>
      <c r="D8863"/>
      <c r="E8863"/>
      <c r="F8863"/>
      <c r="G8863"/>
      <c r="H8863"/>
      <c r="I8863"/>
      <c r="J8863"/>
      <c r="K8863"/>
      <c r="L8863"/>
      <c r="M8863"/>
      <c r="N8863"/>
      <c r="O8863"/>
      <c r="S8863"/>
      <c r="T8863"/>
      <c r="U8863"/>
      <c r="V8863"/>
      <c r="Y8863"/>
      <c r="Z8863"/>
      <c r="AA8863"/>
      <c r="AB8863"/>
      <c r="AC8863"/>
      <c r="AD8863"/>
      <c r="AE8863"/>
      <c r="AF8863"/>
      <c r="AG8863"/>
      <c r="AH8863"/>
      <c r="AI8863"/>
      <c r="AJ8863"/>
      <c r="AK8863"/>
      <c r="AL8863"/>
    </row>
    <row r="8864" spans="3:38" ht="15" customHeight="1" x14ac:dyDescent="0.35">
      <c r="C8864"/>
      <c r="D8864"/>
      <c r="E8864"/>
      <c r="F8864"/>
      <c r="G8864"/>
      <c r="H8864"/>
      <c r="I8864"/>
      <c r="J8864"/>
      <c r="K8864"/>
      <c r="L8864"/>
      <c r="M8864"/>
      <c r="N8864"/>
      <c r="O8864"/>
      <c r="S8864"/>
      <c r="T8864"/>
      <c r="U8864"/>
      <c r="V8864"/>
      <c r="Y8864"/>
      <c r="Z8864"/>
      <c r="AA8864"/>
      <c r="AB8864"/>
      <c r="AC8864"/>
      <c r="AD8864"/>
      <c r="AE8864"/>
      <c r="AF8864"/>
      <c r="AG8864"/>
      <c r="AH8864"/>
      <c r="AI8864"/>
      <c r="AJ8864"/>
      <c r="AK8864"/>
      <c r="AL8864"/>
    </row>
    <row r="8865" spans="3:38" ht="15" customHeight="1" x14ac:dyDescent="0.35">
      <c r="C8865"/>
      <c r="D8865"/>
      <c r="E8865"/>
      <c r="F8865"/>
      <c r="G8865"/>
      <c r="H8865"/>
      <c r="I8865"/>
      <c r="J8865"/>
      <c r="K8865"/>
      <c r="L8865"/>
      <c r="M8865"/>
      <c r="N8865"/>
      <c r="O8865"/>
      <c r="S8865"/>
      <c r="T8865"/>
      <c r="U8865"/>
      <c r="V8865"/>
      <c r="Y8865"/>
      <c r="Z8865"/>
      <c r="AA8865"/>
      <c r="AB8865"/>
      <c r="AC8865"/>
      <c r="AD8865"/>
      <c r="AE8865"/>
      <c r="AF8865"/>
      <c r="AG8865"/>
      <c r="AH8865"/>
      <c r="AI8865"/>
      <c r="AJ8865"/>
      <c r="AK8865"/>
      <c r="AL8865"/>
    </row>
    <row r="8866" spans="3:38" ht="15" customHeight="1" x14ac:dyDescent="0.35">
      <c r="C8866"/>
      <c r="D8866"/>
      <c r="E8866"/>
      <c r="F8866"/>
      <c r="G8866"/>
      <c r="H8866"/>
      <c r="I8866"/>
      <c r="J8866"/>
      <c r="K8866"/>
      <c r="L8866"/>
      <c r="M8866"/>
      <c r="N8866"/>
      <c r="O8866"/>
      <c r="S8866"/>
      <c r="T8866"/>
      <c r="U8866"/>
      <c r="V8866"/>
      <c r="Y8866"/>
      <c r="Z8866"/>
      <c r="AA8866"/>
      <c r="AB8866"/>
      <c r="AC8866"/>
      <c r="AD8866"/>
      <c r="AE8866"/>
      <c r="AF8866"/>
      <c r="AG8866"/>
      <c r="AH8866"/>
      <c r="AI8866"/>
      <c r="AJ8866"/>
      <c r="AK8866"/>
      <c r="AL8866"/>
    </row>
    <row r="8867" spans="3:38" ht="15" customHeight="1" x14ac:dyDescent="0.35">
      <c r="C8867"/>
      <c r="D8867"/>
      <c r="E8867"/>
      <c r="F8867"/>
      <c r="G8867"/>
      <c r="H8867"/>
      <c r="I8867"/>
      <c r="J8867"/>
      <c r="K8867"/>
      <c r="L8867"/>
      <c r="M8867"/>
      <c r="N8867"/>
      <c r="O8867"/>
      <c r="S8867"/>
      <c r="T8867"/>
      <c r="U8867"/>
      <c r="V8867"/>
      <c r="Y8867"/>
      <c r="Z8867"/>
      <c r="AA8867"/>
      <c r="AB8867"/>
      <c r="AC8867"/>
      <c r="AD8867"/>
      <c r="AE8867"/>
      <c r="AF8867"/>
      <c r="AG8867"/>
      <c r="AH8867"/>
      <c r="AI8867"/>
      <c r="AJ8867"/>
      <c r="AK8867"/>
      <c r="AL8867"/>
    </row>
    <row r="8868" spans="3:38" ht="15" customHeight="1" x14ac:dyDescent="0.35">
      <c r="C8868"/>
      <c r="D8868"/>
      <c r="E8868"/>
      <c r="F8868"/>
      <c r="G8868"/>
      <c r="H8868"/>
      <c r="I8868"/>
      <c r="J8868"/>
      <c r="K8868"/>
      <c r="L8868"/>
      <c r="M8868"/>
      <c r="N8868"/>
      <c r="O8868"/>
      <c r="S8868"/>
      <c r="T8868"/>
      <c r="U8868"/>
      <c r="V8868"/>
      <c r="Y8868"/>
      <c r="Z8868"/>
      <c r="AA8868"/>
      <c r="AB8868"/>
      <c r="AC8868"/>
      <c r="AD8868"/>
      <c r="AE8868"/>
      <c r="AF8868"/>
      <c r="AG8868"/>
      <c r="AH8868"/>
      <c r="AI8868"/>
      <c r="AJ8868"/>
      <c r="AK8868"/>
      <c r="AL8868"/>
    </row>
    <row r="8869" spans="3:38" ht="15" customHeight="1" x14ac:dyDescent="0.35">
      <c r="C8869"/>
      <c r="D8869"/>
      <c r="E8869"/>
      <c r="F8869"/>
      <c r="G8869"/>
      <c r="H8869"/>
      <c r="I8869"/>
      <c r="J8869"/>
      <c r="K8869"/>
      <c r="L8869"/>
      <c r="M8869"/>
      <c r="N8869"/>
      <c r="O8869"/>
      <c r="S8869"/>
      <c r="T8869"/>
      <c r="U8869"/>
      <c r="V8869"/>
      <c r="Y8869"/>
      <c r="Z8869"/>
      <c r="AA8869"/>
      <c r="AB8869"/>
      <c r="AC8869"/>
      <c r="AD8869"/>
      <c r="AE8869"/>
      <c r="AF8869"/>
      <c r="AG8869"/>
      <c r="AH8869"/>
      <c r="AI8869"/>
      <c r="AJ8869"/>
      <c r="AK8869"/>
      <c r="AL8869"/>
    </row>
    <row r="8870" spans="3:38" ht="15" customHeight="1" x14ac:dyDescent="0.35">
      <c r="C8870"/>
      <c r="D8870"/>
      <c r="E8870"/>
      <c r="F8870"/>
      <c r="G8870"/>
      <c r="H8870"/>
      <c r="I8870"/>
      <c r="J8870"/>
      <c r="K8870"/>
      <c r="L8870"/>
      <c r="M8870"/>
      <c r="N8870"/>
      <c r="O8870"/>
      <c r="S8870"/>
      <c r="T8870"/>
      <c r="U8870"/>
      <c r="V8870"/>
      <c r="Y8870"/>
      <c r="Z8870"/>
      <c r="AA8870"/>
      <c r="AB8870"/>
      <c r="AC8870"/>
      <c r="AD8870"/>
      <c r="AE8870"/>
      <c r="AF8870"/>
      <c r="AG8870"/>
      <c r="AH8870"/>
      <c r="AI8870"/>
      <c r="AJ8870"/>
      <c r="AK8870"/>
      <c r="AL8870"/>
    </row>
    <row r="8871" spans="3:38" ht="15" customHeight="1" x14ac:dyDescent="0.35">
      <c r="C8871"/>
      <c r="D8871"/>
      <c r="E8871"/>
      <c r="F8871"/>
      <c r="G8871"/>
      <c r="H8871"/>
      <c r="I8871"/>
      <c r="J8871"/>
      <c r="K8871"/>
      <c r="L8871"/>
      <c r="M8871"/>
      <c r="N8871"/>
      <c r="O8871"/>
      <c r="S8871"/>
      <c r="T8871"/>
      <c r="U8871"/>
      <c r="V8871"/>
      <c r="Y8871"/>
      <c r="Z8871"/>
      <c r="AA8871"/>
      <c r="AB8871"/>
      <c r="AC8871"/>
      <c r="AD8871"/>
      <c r="AE8871"/>
      <c r="AF8871"/>
      <c r="AG8871"/>
      <c r="AH8871"/>
      <c r="AI8871"/>
      <c r="AJ8871"/>
      <c r="AK8871"/>
      <c r="AL8871"/>
    </row>
    <row r="8872" spans="3:38" ht="15" customHeight="1" x14ac:dyDescent="0.35">
      <c r="C8872"/>
      <c r="D8872"/>
      <c r="E8872"/>
      <c r="F8872"/>
      <c r="G8872"/>
      <c r="H8872"/>
      <c r="I8872"/>
      <c r="J8872"/>
      <c r="K8872"/>
      <c r="L8872"/>
      <c r="M8872"/>
      <c r="N8872"/>
      <c r="O8872"/>
      <c r="S8872"/>
      <c r="T8872"/>
      <c r="U8872"/>
      <c r="V8872"/>
      <c r="Y8872"/>
      <c r="Z8872"/>
      <c r="AA8872"/>
      <c r="AB8872"/>
      <c r="AC8872"/>
      <c r="AD8872"/>
      <c r="AE8872"/>
      <c r="AF8872"/>
      <c r="AG8872"/>
      <c r="AH8872"/>
      <c r="AI8872"/>
      <c r="AJ8872"/>
      <c r="AK8872"/>
      <c r="AL8872"/>
    </row>
    <row r="8873" spans="3:38" ht="15" customHeight="1" x14ac:dyDescent="0.35">
      <c r="C8873"/>
      <c r="D8873"/>
      <c r="E8873"/>
      <c r="F8873"/>
      <c r="G8873"/>
      <c r="H8873"/>
      <c r="I8873"/>
      <c r="J8873"/>
      <c r="K8873"/>
      <c r="L8873"/>
      <c r="M8873"/>
      <c r="N8873"/>
      <c r="O8873"/>
      <c r="S8873"/>
      <c r="T8873"/>
      <c r="U8873"/>
      <c r="V8873"/>
      <c r="Y8873"/>
      <c r="Z8873"/>
      <c r="AA8873"/>
      <c r="AB8873"/>
      <c r="AC8873"/>
      <c r="AD8873"/>
      <c r="AE8873"/>
      <c r="AF8873"/>
      <c r="AG8873"/>
      <c r="AH8873"/>
      <c r="AI8873"/>
      <c r="AJ8873"/>
      <c r="AK8873"/>
      <c r="AL8873"/>
    </row>
    <row r="8874" spans="3:38" ht="15" customHeight="1" x14ac:dyDescent="0.35">
      <c r="C8874"/>
      <c r="D8874"/>
      <c r="E8874"/>
      <c r="F8874"/>
      <c r="G8874"/>
      <c r="H8874"/>
      <c r="I8874"/>
      <c r="J8874"/>
      <c r="K8874"/>
      <c r="L8874"/>
      <c r="M8874"/>
      <c r="N8874"/>
      <c r="O8874"/>
      <c r="S8874"/>
      <c r="T8874"/>
      <c r="U8874"/>
      <c r="V8874"/>
      <c r="Y8874"/>
      <c r="Z8874"/>
      <c r="AA8874"/>
      <c r="AB8874"/>
      <c r="AC8874"/>
      <c r="AD8874"/>
      <c r="AE8874"/>
      <c r="AF8874"/>
      <c r="AG8874"/>
      <c r="AH8874"/>
      <c r="AI8874"/>
      <c r="AJ8874"/>
      <c r="AK8874"/>
      <c r="AL8874"/>
    </row>
    <row r="8875" spans="3:38" ht="15" customHeight="1" x14ac:dyDescent="0.35">
      <c r="C8875"/>
      <c r="D8875"/>
      <c r="E8875"/>
      <c r="F8875"/>
      <c r="G8875"/>
      <c r="H8875"/>
      <c r="I8875"/>
      <c r="J8875"/>
      <c r="K8875"/>
      <c r="L8875"/>
      <c r="M8875"/>
      <c r="N8875"/>
      <c r="O8875"/>
      <c r="S8875"/>
      <c r="T8875"/>
      <c r="U8875"/>
      <c r="V8875"/>
      <c r="Y8875"/>
      <c r="Z8875"/>
      <c r="AA8875"/>
      <c r="AB8875"/>
      <c r="AC8875"/>
      <c r="AD8875"/>
      <c r="AE8875"/>
      <c r="AF8875"/>
      <c r="AG8875"/>
      <c r="AH8875"/>
      <c r="AI8875"/>
      <c r="AJ8875"/>
      <c r="AK8875"/>
      <c r="AL8875"/>
    </row>
    <row r="8876" spans="3:38" ht="15" customHeight="1" x14ac:dyDescent="0.35">
      <c r="C8876"/>
      <c r="D8876"/>
      <c r="E8876"/>
      <c r="F8876"/>
      <c r="G8876"/>
      <c r="H8876"/>
      <c r="I8876"/>
      <c r="J8876"/>
      <c r="K8876"/>
      <c r="L8876"/>
      <c r="M8876"/>
      <c r="N8876"/>
      <c r="O8876"/>
      <c r="S8876"/>
      <c r="T8876"/>
      <c r="U8876"/>
      <c r="V8876"/>
      <c r="Y8876"/>
      <c r="Z8876"/>
      <c r="AA8876"/>
      <c r="AB8876"/>
      <c r="AC8876"/>
      <c r="AD8876"/>
      <c r="AE8876"/>
      <c r="AF8876"/>
      <c r="AG8876"/>
      <c r="AH8876"/>
      <c r="AI8876"/>
      <c r="AJ8876"/>
      <c r="AK8876"/>
      <c r="AL8876"/>
    </row>
    <row r="8877" spans="3:38" ht="15" customHeight="1" x14ac:dyDescent="0.35">
      <c r="C8877"/>
      <c r="D8877"/>
      <c r="E8877"/>
      <c r="F8877"/>
      <c r="G8877"/>
      <c r="H8877"/>
      <c r="I8877"/>
      <c r="J8877"/>
      <c r="K8877"/>
      <c r="L8877"/>
      <c r="M8877"/>
      <c r="N8877"/>
      <c r="O8877"/>
      <c r="S8877"/>
      <c r="T8877"/>
      <c r="U8877"/>
      <c r="V8877"/>
      <c r="Y8877"/>
      <c r="Z8877"/>
      <c r="AA8877"/>
      <c r="AB8877"/>
      <c r="AC8877"/>
      <c r="AD8877"/>
      <c r="AE8877"/>
      <c r="AF8877"/>
      <c r="AG8877"/>
      <c r="AH8877"/>
      <c r="AI8877"/>
      <c r="AJ8877"/>
      <c r="AK8877"/>
      <c r="AL8877"/>
    </row>
    <row r="8878" spans="3:38" ht="15" customHeight="1" x14ac:dyDescent="0.35">
      <c r="C8878"/>
      <c r="D8878"/>
      <c r="E8878"/>
      <c r="F8878"/>
      <c r="G8878"/>
      <c r="H8878"/>
      <c r="I8878"/>
      <c r="J8878"/>
      <c r="K8878"/>
      <c r="L8878"/>
      <c r="M8878"/>
      <c r="N8878"/>
      <c r="O8878"/>
      <c r="S8878"/>
      <c r="T8878"/>
      <c r="U8878"/>
      <c r="V8878"/>
      <c r="Y8878"/>
      <c r="Z8878"/>
      <c r="AA8878"/>
      <c r="AB8878"/>
      <c r="AC8878"/>
      <c r="AD8878"/>
      <c r="AE8878"/>
      <c r="AF8878"/>
      <c r="AG8878"/>
      <c r="AH8878"/>
      <c r="AI8878"/>
      <c r="AJ8878"/>
      <c r="AK8878"/>
      <c r="AL8878"/>
    </row>
    <row r="8879" spans="3:38" ht="15" customHeight="1" x14ac:dyDescent="0.35">
      <c r="C8879"/>
      <c r="D8879"/>
      <c r="E8879"/>
      <c r="F8879"/>
      <c r="G8879"/>
      <c r="H8879"/>
      <c r="I8879"/>
      <c r="J8879"/>
      <c r="K8879"/>
      <c r="L8879"/>
      <c r="M8879"/>
      <c r="N8879"/>
      <c r="O8879"/>
      <c r="S8879"/>
      <c r="T8879"/>
      <c r="U8879"/>
      <c r="V8879"/>
      <c r="Y8879"/>
      <c r="Z8879"/>
      <c r="AA8879"/>
      <c r="AB8879"/>
      <c r="AC8879"/>
      <c r="AD8879"/>
      <c r="AE8879"/>
      <c r="AF8879"/>
      <c r="AG8879"/>
      <c r="AH8879"/>
      <c r="AI8879"/>
      <c r="AJ8879"/>
      <c r="AK8879"/>
      <c r="AL8879"/>
    </row>
    <row r="8880" spans="3:38" ht="15" customHeight="1" x14ac:dyDescent="0.35">
      <c r="C8880"/>
      <c r="D8880"/>
      <c r="E8880"/>
      <c r="F8880"/>
      <c r="G8880"/>
      <c r="H8880"/>
      <c r="I8880"/>
      <c r="J8880"/>
      <c r="K8880"/>
      <c r="L8880"/>
      <c r="M8880"/>
      <c r="N8880"/>
      <c r="O8880"/>
      <c r="S8880"/>
      <c r="T8880"/>
      <c r="U8880"/>
      <c r="V8880"/>
      <c r="Y8880"/>
      <c r="Z8880"/>
      <c r="AA8880"/>
      <c r="AB8880"/>
      <c r="AC8880"/>
      <c r="AD8880"/>
      <c r="AE8880"/>
      <c r="AF8880"/>
      <c r="AG8880"/>
      <c r="AH8880"/>
      <c r="AI8880"/>
      <c r="AJ8880"/>
      <c r="AK8880"/>
      <c r="AL8880"/>
    </row>
    <row r="8881" spans="3:38" ht="15" customHeight="1" x14ac:dyDescent="0.35">
      <c r="C8881"/>
      <c r="D8881"/>
      <c r="E8881"/>
      <c r="F8881"/>
      <c r="G8881"/>
      <c r="H8881"/>
      <c r="I8881"/>
      <c r="J8881"/>
      <c r="K8881"/>
      <c r="L8881"/>
      <c r="M8881"/>
      <c r="N8881"/>
      <c r="O8881"/>
      <c r="S8881"/>
      <c r="T8881"/>
      <c r="U8881"/>
      <c r="V8881"/>
      <c r="Y8881"/>
      <c r="Z8881"/>
      <c r="AA8881"/>
      <c r="AB8881"/>
      <c r="AC8881"/>
      <c r="AD8881"/>
      <c r="AE8881"/>
      <c r="AF8881"/>
      <c r="AG8881"/>
      <c r="AH8881"/>
      <c r="AI8881"/>
      <c r="AJ8881"/>
      <c r="AK8881"/>
      <c r="AL8881"/>
    </row>
    <row r="8882" spans="3:38" ht="15" customHeight="1" x14ac:dyDescent="0.35">
      <c r="C8882"/>
      <c r="D8882"/>
      <c r="E8882"/>
      <c r="F8882"/>
      <c r="G8882"/>
      <c r="H8882"/>
      <c r="I8882"/>
      <c r="J8882"/>
      <c r="K8882"/>
      <c r="L8882"/>
      <c r="M8882"/>
      <c r="N8882"/>
      <c r="O8882"/>
      <c r="S8882"/>
      <c r="T8882"/>
      <c r="U8882"/>
      <c r="V8882"/>
      <c r="Y8882"/>
      <c r="Z8882"/>
      <c r="AA8882"/>
      <c r="AB8882"/>
      <c r="AC8882"/>
      <c r="AD8882"/>
      <c r="AE8882"/>
      <c r="AF8882"/>
      <c r="AG8882"/>
      <c r="AH8882"/>
      <c r="AI8882"/>
      <c r="AJ8882"/>
      <c r="AK8882"/>
      <c r="AL8882"/>
    </row>
    <row r="8883" spans="3:38" ht="15" customHeight="1" x14ac:dyDescent="0.35">
      <c r="C8883"/>
      <c r="D8883"/>
      <c r="E8883"/>
      <c r="F8883"/>
      <c r="G8883"/>
      <c r="H8883"/>
      <c r="I8883"/>
      <c r="J8883"/>
      <c r="K8883"/>
      <c r="L8883"/>
      <c r="M8883"/>
      <c r="N8883"/>
      <c r="O8883"/>
      <c r="S8883"/>
      <c r="T8883"/>
      <c r="U8883"/>
      <c r="V8883"/>
      <c r="Y8883"/>
      <c r="Z8883"/>
      <c r="AA8883"/>
      <c r="AB8883"/>
      <c r="AC8883"/>
      <c r="AD8883"/>
      <c r="AE8883"/>
      <c r="AF8883"/>
      <c r="AG8883"/>
      <c r="AH8883"/>
      <c r="AI8883"/>
      <c r="AJ8883"/>
      <c r="AK8883"/>
      <c r="AL8883"/>
    </row>
    <row r="8884" spans="3:38" ht="15" customHeight="1" x14ac:dyDescent="0.35">
      <c r="C8884"/>
      <c r="D8884"/>
      <c r="E8884"/>
      <c r="F8884"/>
      <c r="G8884"/>
      <c r="H8884"/>
      <c r="I8884"/>
      <c r="J8884"/>
      <c r="K8884"/>
      <c r="L8884"/>
      <c r="M8884"/>
      <c r="N8884"/>
      <c r="O8884"/>
      <c r="S8884"/>
      <c r="T8884"/>
      <c r="U8884"/>
      <c r="V8884"/>
      <c r="Y8884"/>
      <c r="Z8884"/>
      <c r="AA8884"/>
      <c r="AB8884"/>
      <c r="AC8884"/>
      <c r="AD8884"/>
      <c r="AE8884"/>
      <c r="AF8884"/>
      <c r="AG8884"/>
      <c r="AH8884"/>
      <c r="AI8884"/>
      <c r="AJ8884"/>
      <c r="AK8884"/>
      <c r="AL8884"/>
    </row>
    <row r="8885" spans="3:38" ht="15" customHeight="1" x14ac:dyDescent="0.35">
      <c r="C8885"/>
      <c r="D8885"/>
      <c r="E8885"/>
      <c r="F8885"/>
      <c r="G8885"/>
      <c r="H8885"/>
      <c r="I8885"/>
      <c r="J8885"/>
      <c r="K8885"/>
      <c r="L8885"/>
      <c r="M8885"/>
      <c r="N8885"/>
      <c r="O8885"/>
      <c r="S8885"/>
      <c r="T8885"/>
      <c r="U8885"/>
      <c r="V8885"/>
      <c r="Y8885"/>
      <c r="Z8885"/>
      <c r="AA8885"/>
      <c r="AB8885"/>
      <c r="AC8885"/>
      <c r="AD8885"/>
      <c r="AE8885"/>
      <c r="AF8885"/>
      <c r="AG8885"/>
      <c r="AH8885"/>
      <c r="AI8885"/>
      <c r="AJ8885"/>
      <c r="AK8885"/>
      <c r="AL8885"/>
    </row>
    <row r="8886" spans="3:38" ht="15" customHeight="1" x14ac:dyDescent="0.35">
      <c r="C8886"/>
      <c r="D8886"/>
      <c r="E8886"/>
      <c r="F8886"/>
      <c r="G8886"/>
      <c r="H8886"/>
      <c r="I8886"/>
      <c r="J8886"/>
      <c r="K8886"/>
      <c r="L8886"/>
      <c r="M8886"/>
      <c r="N8886"/>
      <c r="O8886"/>
      <c r="S8886"/>
      <c r="T8886"/>
      <c r="U8886"/>
      <c r="V8886"/>
      <c r="Y8886"/>
      <c r="Z8886"/>
      <c r="AA8886"/>
      <c r="AB8886"/>
      <c r="AC8886"/>
      <c r="AD8886"/>
      <c r="AE8886"/>
      <c r="AF8886"/>
      <c r="AG8886"/>
      <c r="AH8886"/>
      <c r="AI8886"/>
      <c r="AJ8886"/>
      <c r="AK8886"/>
      <c r="AL8886"/>
    </row>
    <row r="8887" spans="3:38" ht="15" customHeight="1" x14ac:dyDescent="0.35">
      <c r="C8887"/>
      <c r="D8887"/>
      <c r="E8887"/>
      <c r="F8887"/>
      <c r="G8887"/>
      <c r="H8887"/>
      <c r="I8887"/>
      <c r="J8887"/>
      <c r="K8887"/>
      <c r="L8887"/>
      <c r="M8887"/>
      <c r="N8887"/>
      <c r="O8887"/>
      <c r="S8887"/>
      <c r="T8887"/>
      <c r="U8887"/>
      <c r="V8887"/>
      <c r="Y8887"/>
      <c r="Z8887"/>
      <c r="AA8887"/>
      <c r="AB8887"/>
      <c r="AC8887"/>
      <c r="AD8887"/>
      <c r="AE8887"/>
      <c r="AF8887"/>
      <c r="AG8887"/>
      <c r="AH8887"/>
      <c r="AI8887"/>
      <c r="AJ8887"/>
      <c r="AK8887"/>
      <c r="AL8887"/>
    </row>
    <row r="8888" spans="3:38" ht="15" customHeight="1" x14ac:dyDescent="0.35">
      <c r="C8888"/>
      <c r="D8888"/>
      <c r="E8888"/>
      <c r="F8888"/>
      <c r="G8888"/>
      <c r="H8888"/>
      <c r="I8888"/>
      <c r="J8888"/>
      <c r="K8888"/>
      <c r="L8888"/>
      <c r="M8888"/>
      <c r="N8888"/>
      <c r="O8888"/>
      <c r="S8888"/>
      <c r="T8888"/>
      <c r="U8888"/>
      <c r="V8888"/>
      <c r="Y8888"/>
      <c r="Z8888"/>
      <c r="AA8888"/>
      <c r="AB8888"/>
      <c r="AC8888"/>
      <c r="AD8888"/>
      <c r="AE8888"/>
      <c r="AF8888"/>
      <c r="AG8888"/>
      <c r="AH8888"/>
      <c r="AI8888"/>
      <c r="AJ8888"/>
      <c r="AK8888"/>
      <c r="AL8888"/>
    </row>
    <row r="8889" spans="3:38" ht="15" customHeight="1" x14ac:dyDescent="0.35">
      <c r="C8889"/>
      <c r="D8889"/>
      <c r="E8889"/>
      <c r="F8889"/>
      <c r="G8889"/>
      <c r="H8889"/>
      <c r="I8889"/>
      <c r="J8889"/>
      <c r="K8889"/>
      <c r="L8889"/>
      <c r="M8889"/>
      <c r="N8889"/>
      <c r="O8889"/>
      <c r="S8889"/>
      <c r="T8889"/>
      <c r="U8889"/>
      <c r="V8889"/>
      <c r="Y8889"/>
      <c r="Z8889"/>
      <c r="AA8889"/>
      <c r="AB8889"/>
      <c r="AC8889"/>
      <c r="AD8889"/>
      <c r="AE8889"/>
      <c r="AF8889"/>
      <c r="AG8889"/>
      <c r="AH8889"/>
      <c r="AI8889"/>
      <c r="AJ8889"/>
      <c r="AK8889"/>
      <c r="AL8889"/>
    </row>
    <row r="8890" spans="3:38" ht="15" customHeight="1" x14ac:dyDescent="0.35">
      <c r="C8890"/>
      <c r="D8890"/>
      <c r="E8890"/>
      <c r="F8890"/>
      <c r="G8890"/>
      <c r="H8890"/>
      <c r="I8890"/>
      <c r="J8890"/>
      <c r="K8890"/>
      <c r="L8890"/>
      <c r="M8890"/>
      <c r="N8890"/>
      <c r="O8890"/>
      <c r="S8890"/>
      <c r="T8890"/>
      <c r="U8890"/>
      <c r="V8890"/>
      <c r="Y8890"/>
      <c r="Z8890"/>
      <c r="AA8890"/>
      <c r="AB8890"/>
      <c r="AC8890"/>
      <c r="AD8890"/>
      <c r="AE8890"/>
      <c r="AF8890"/>
      <c r="AG8890"/>
      <c r="AH8890"/>
      <c r="AI8890"/>
      <c r="AJ8890"/>
      <c r="AK8890"/>
      <c r="AL8890"/>
    </row>
    <row r="8891" spans="3:38" ht="15" customHeight="1" x14ac:dyDescent="0.35">
      <c r="C8891"/>
      <c r="D8891"/>
      <c r="E8891"/>
      <c r="F8891"/>
      <c r="G8891"/>
      <c r="H8891"/>
      <c r="I8891"/>
      <c r="J8891"/>
      <c r="K8891"/>
      <c r="L8891"/>
      <c r="M8891"/>
      <c r="N8891"/>
      <c r="O8891"/>
      <c r="S8891"/>
      <c r="T8891"/>
      <c r="U8891"/>
      <c r="V8891"/>
      <c r="Y8891"/>
      <c r="Z8891"/>
      <c r="AA8891"/>
      <c r="AB8891"/>
      <c r="AC8891"/>
      <c r="AD8891"/>
      <c r="AE8891"/>
      <c r="AF8891"/>
      <c r="AG8891"/>
      <c r="AH8891"/>
      <c r="AI8891"/>
      <c r="AJ8891"/>
      <c r="AK8891"/>
      <c r="AL8891"/>
    </row>
    <row r="8892" spans="3:38" ht="15" customHeight="1" x14ac:dyDescent="0.35">
      <c r="C8892"/>
      <c r="D8892"/>
      <c r="E8892"/>
      <c r="F8892"/>
      <c r="G8892"/>
      <c r="H8892"/>
      <c r="I8892"/>
      <c r="J8892"/>
      <c r="K8892"/>
      <c r="L8892"/>
      <c r="M8892"/>
      <c r="N8892"/>
      <c r="O8892"/>
      <c r="S8892"/>
      <c r="T8892"/>
      <c r="U8892"/>
      <c r="V8892"/>
      <c r="Y8892"/>
      <c r="Z8892"/>
      <c r="AA8892"/>
      <c r="AB8892"/>
      <c r="AC8892"/>
      <c r="AD8892"/>
      <c r="AE8892"/>
      <c r="AF8892"/>
      <c r="AG8892"/>
      <c r="AH8892"/>
      <c r="AI8892"/>
      <c r="AJ8892"/>
      <c r="AK8892"/>
      <c r="AL8892"/>
    </row>
    <row r="8893" spans="3:38" ht="15" customHeight="1" x14ac:dyDescent="0.35">
      <c r="C8893"/>
      <c r="D8893"/>
      <c r="E8893"/>
      <c r="F8893"/>
      <c r="G8893"/>
      <c r="H8893"/>
      <c r="I8893"/>
      <c r="J8893"/>
      <c r="K8893"/>
      <c r="L8893"/>
      <c r="M8893"/>
      <c r="N8893"/>
      <c r="O8893"/>
      <c r="S8893"/>
      <c r="T8893"/>
      <c r="U8893"/>
      <c r="V8893"/>
      <c r="Y8893"/>
      <c r="Z8893"/>
      <c r="AA8893"/>
      <c r="AB8893"/>
      <c r="AC8893"/>
      <c r="AD8893"/>
      <c r="AE8893"/>
      <c r="AF8893"/>
      <c r="AG8893"/>
      <c r="AH8893"/>
      <c r="AI8893"/>
      <c r="AJ8893"/>
      <c r="AK8893"/>
      <c r="AL8893"/>
    </row>
    <row r="8894" spans="3:38" ht="15" customHeight="1" x14ac:dyDescent="0.35">
      <c r="C8894"/>
      <c r="D8894"/>
      <c r="E8894"/>
      <c r="F8894"/>
      <c r="G8894"/>
      <c r="H8894"/>
      <c r="I8894"/>
      <c r="J8894"/>
      <c r="K8894"/>
      <c r="L8894"/>
      <c r="M8894"/>
      <c r="N8894"/>
      <c r="O8894"/>
      <c r="S8894"/>
      <c r="T8894"/>
      <c r="U8894"/>
      <c r="V8894"/>
      <c r="Y8894"/>
      <c r="Z8894"/>
      <c r="AA8894"/>
      <c r="AB8894"/>
      <c r="AC8894"/>
      <c r="AD8894"/>
      <c r="AE8894"/>
      <c r="AF8894"/>
      <c r="AG8894"/>
      <c r="AH8894"/>
      <c r="AI8894"/>
      <c r="AJ8894"/>
      <c r="AK8894"/>
      <c r="AL8894"/>
    </row>
    <row r="8895" spans="3:38" ht="15" customHeight="1" x14ac:dyDescent="0.35">
      <c r="C8895"/>
      <c r="D8895"/>
      <c r="E8895"/>
      <c r="F8895"/>
      <c r="G8895"/>
      <c r="H8895"/>
      <c r="I8895"/>
      <c r="J8895"/>
      <c r="K8895"/>
      <c r="L8895"/>
      <c r="M8895"/>
      <c r="N8895"/>
      <c r="O8895"/>
      <c r="S8895"/>
      <c r="T8895"/>
      <c r="U8895"/>
      <c r="V8895"/>
      <c r="Y8895"/>
      <c r="Z8895"/>
      <c r="AA8895"/>
      <c r="AB8895"/>
      <c r="AC8895"/>
      <c r="AD8895"/>
      <c r="AE8895"/>
      <c r="AF8895"/>
      <c r="AG8895"/>
      <c r="AH8895"/>
      <c r="AI8895"/>
      <c r="AJ8895"/>
      <c r="AK8895"/>
      <c r="AL8895"/>
    </row>
    <row r="8896" spans="3:38" ht="15" customHeight="1" x14ac:dyDescent="0.35">
      <c r="C8896"/>
      <c r="D8896"/>
      <c r="E8896"/>
      <c r="F8896"/>
      <c r="G8896"/>
      <c r="H8896"/>
      <c r="I8896"/>
      <c r="J8896"/>
      <c r="K8896"/>
      <c r="L8896"/>
      <c r="M8896"/>
      <c r="N8896"/>
      <c r="O8896"/>
      <c r="S8896"/>
      <c r="T8896"/>
      <c r="U8896"/>
      <c r="V8896"/>
      <c r="Y8896"/>
      <c r="Z8896"/>
      <c r="AA8896"/>
      <c r="AB8896"/>
      <c r="AC8896"/>
      <c r="AD8896"/>
      <c r="AE8896"/>
      <c r="AF8896"/>
      <c r="AG8896"/>
      <c r="AH8896"/>
      <c r="AI8896"/>
      <c r="AJ8896"/>
      <c r="AK8896"/>
      <c r="AL8896"/>
    </row>
    <row r="8897" spans="3:38" ht="15" customHeight="1" x14ac:dyDescent="0.35">
      <c r="C8897"/>
      <c r="D8897"/>
      <c r="E8897"/>
      <c r="F8897"/>
      <c r="G8897"/>
      <c r="H8897"/>
      <c r="I8897"/>
      <c r="J8897"/>
      <c r="K8897"/>
      <c r="L8897"/>
      <c r="M8897"/>
      <c r="N8897"/>
      <c r="O8897"/>
      <c r="S8897"/>
      <c r="T8897"/>
      <c r="U8897"/>
      <c r="V8897"/>
      <c r="Y8897"/>
      <c r="Z8897"/>
      <c r="AA8897"/>
      <c r="AB8897"/>
      <c r="AC8897"/>
      <c r="AD8897"/>
      <c r="AE8897"/>
      <c r="AF8897"/>
      <c r="AG8897"/>
      <c r="AH8897"/>
      <c r="AI8897"/>
      <c r="AJ8897"/>
      <c r="AK8897"/>
      <c r="AL8897"/>
    </row>
    <row r="8898" spans="3:38" ht="15" customHeight="1" x14ac:dyDescent="0.35">
      <c r="C8898"/>
      <c r="D8898"/>
      <c r="E8898"/>
      <c r="F8898"/>
      <c r="G8898"/>
      <c r="H8898"/>
      <c r="I8898"/>
      <c r="J8898"/>
      <c r="K8898"/>
      <c r="L8898"/>
      <c r="M8898"/>
      <c r="N8898"/>
      <c r="O8898"/>
      <c r="S8898"/>
      <c r="T8898"/>
      <c r="U8898"/>
      <c r="V8898"/>
      <c r="Y8898"/>
      <c r="Z8898"/>
      <c r="AA8898"/>
      <c r="AB8898"/>
      <c r="AC8898"/>
      <c r="AD8898"/>
      <c r="AE8898"/>
      <c r="AF8898"/>
      <c r="AG8898"/>
      <c r="AH8898"/>
      <c r="AI8898"/>
      <c r="AJ8898"/>
      <c r="AK8898"/>
      <c r="AL8898"/>
    </row>
    <row r="8899" spans="3:38" ht="15" customHeight="1" x14ac:dyDescent="0.35">
      <c r="C8899"/>
      <c r="D8899"/>
      <c r="E8899"/>
      <c r="F8899"/>
      <c r="G8899"/>
      <c r="H8899"/>
      <c r="I8899"/>
      <c r="J8899"/>
      <c r="K8899"/>
      <c r="L8899"/>
      <c r="M8899"/>
      <c r="N8899"/>
      <c r="O8899"/>
      <c r="S8899"/>
      <c r="T8899"/>
      <c r="U8899"/>
      <c r="V8899"/>
      <c r="Y8899"/>
      <c r="Z8899"/>
      <c r="AA8899"/>
      <c r="AB8899"/>
      <c r="AC8899"/>
      <c r="AD8899"/>
      <c r="AE8899"/>
      <c r="AF8899"/>
      <c r="AG8899"/>
      <c r="AH8899"/>
      <c r="AI8899"/>
      <c r="AJ8899"/>
      <c r="AK8899"/>
      <c r="AL8899"/>
    </row>
    <row r="8900" spans="3:38" ht="15" customHeight="1" x14ac:dyDescent="0.35">
      <c r="C8900"/>
      <c r="D8900"/>
      <c r="E8900"/>
      <c r="F8900"/>
      <c r="G8900"/>
      <c r="H8900"/>
      <c r="I8900"/>
      <c r="J8900"/>
      <c r="K8900"/>
      <c r="L8900"/>
      <c r="M8900"/>
      <c r="N8900"/>
      <c r="O8900"/>
      <c r="S8900"/>
      <c r="T8900"/>
      <c r="U8900"/>
      <c r="V8900"/>
      <c r="Y8900"/>
      <c r="Z8900"/>
      <c r="AA8900"/>
      <c r="AB8900"/>
      <c r="AC8900"/>
      <c r="AD8900"/>
      <c r="AE8900"/>
      <c r="AF8900"/>
      <c r="AG8900"/>
      <c r="AH8900"/>
      <c r="AI8900"/>
      <c r="AJ8900"/>
      <c r="AK8900"/>
      <c r="AL8900"/>
    </row>
    <row r="8901" spans="3:38" ht="15" customHeight="1" x14ac:dyDescent="0.35">
      <c r="C8901"/>
      <c r="D8901"/>
      <c r="E8901"/>
      <c r="F8901"/>
      <c r="G8901"/>
      <c r="H8901"/>
      <c r="I8901"/>
      <c r="J8901"/>
      <c r="K8901"/>
      <c r="L8901"/>
      <c r="M8901"/>
      <c r="N8901"/>
      <c r="O8901"/>
      <c r="S8901"/>
      <c r="T8901"/>
      <c r="U8901"/>
      <c r="V8901"/>
      <c r="Y8901"/>
      <c r="Z8901"/>
      <c r="AA8901"/>
      <c r="AB8901"/>
      <c r="AC8901"/>
      <c r="AD8901"/>
      <c r="AE8901"/>
      <c r="AF8901"/>
      <c r="AG8901"/>
      <c r="AH8901"/>
      <c r="AI8901"/>
      <c r="AJ8901"/>
      <c r="AK8901"/>
      <c r="AL8901"/>
    </row>
    <row r="8902" spans="3:38" ht="15" customHeight="1" x14ac:dyDescent="0.35">
      <c r="C8902"/>
      <c r="D8902"/>
      <c r="E8902"/>
      <c r="F8902"/>
      <c r="G8902"/>
      <c r="H8902"/>
      <c r="I8902"/>
      <c r="J8902"/>
      <c r="K8902"/>
      <c r="L8902"/>
      <c r="M8902"/>
      <c r="N8902"/>
      <c r="O8902"/>
      <c r="S8902"/>
      <c r="T8902"/>
      <c r="U8902"/>
      <c r="V8902"/>
      <c r="Y8902"/>
      <c r="Z8902"/>
      <c r="AA8902"/>
      <c r="AB8902"/>
      <c r="AC8902"/>
      <c r="AD8902"/>
      <c r="AE8902"/>
      <c r="AF8902"/>
      <c r="AG8902"/>
      <c r="AH8902"/>
      <c r="AI8902"/>
      <c r="AJ8902"/>
      <c r="AK8902"/>
      <c r="AL8902"/>
    </row>
    <row r="8903" spans="3:38" ht="15" customHeight="1" x14ac:dyDescent="0.35">
      <c r="C8903"/>
      <c r="D8903"/>
      <c r="E8903"/>
      <c r="F8903"/>
      <c r="G8903"/>
      <c r="H8903"/>
      <c r="I8903"/>
      <c r="J8903"/>
      <c r="K8903"/>
      <c r="L8903"/>
      <c r="M8903"/>
      <c r="N8903"/>
      <c r="O8903"/>
      <c r="S8903"/>
      <c r="T8903"/>
      <c r="U8903"/>
      <c r="V8903"/>
      <c r="Y8903"/>
      <c r="Z8903"/>
      <c r="AA8903"/>
      <c r="AB8903"/>
      <c r="AC8903"/>
      <c r="AD8903"/>
      <c r="AE8903"/>
      <c r="AF8903"/>
      <c r="AG8903"/>
      <c r="AH8903"/>
      <c r="AI8903"/>
      <c r="AJ8903"/>
      <c r="AK8903"/>
      <c r="AL8903"/>
    </row>
    <row r="8904" spans="3:38" ht="15" customHeight="1" x14ac:dyDescent="0.35">
      <c r="C8904"/>
      <c r="D8904"/>
      <c r="E8904"/>
      <c r="F8904"/>
      <c r="G8904"/>
      <c r="H8904"/>
      <c r="I8904"/>
      <c r="J8904"/>
      <c r="K8904"/>
      <c r="L8904"/>
      <c r="M8904"/>
      <c r="N8904"/>
      <c r="O8904"/>
      <c r="S8904"/>
      <c r="T8904"/>
      <c r="U8904"/>
      <c r="V8904"/>
      <c r="Y8904"/>
      <c r="Z8904"/>
      <c r="AA8904"/>
      <c r="AB8904"/>
      <c r="AC8904"/>
      <c r="AD8904"/>
      <c r="AE8904"/>
      <c r="AF8904"/>
      <c r="AG8904"/>
      <c r="AH8904"/>
      <c r="AI8904"/>
      <c r="AJ8904"/>
      <c r="AK8904"/>
      <c r="AL8904"/>
    </row>
    <row r="8905" spans="3:38" ht="15" customHeight="1" x14ac:dyDescent="0.35">
      <c r="C8905"/>
      <c r="D8905"/>
      <c r="E8905"/>
      <c r="F8905"/>
      <c r="G8905"/>
      <c r="H8905"/>
      <c r="I8905"/>
      <c r="J8905"/>
      <c r="K8905"/>
      <c r="L8905"/>
      <c r="M8905"/>
      <c r="N8905"/>
      <c r="O8905"/>
      <c r="S8905"/>
      <c r="T8905"/>
      <c r="U8905"/>
      <c r="V8905"/>
      <c r="Y8905"/>
      <c r="Z8905"/>
      <c r="AA8905"/>
      <c r="AB8905"/>
      <c r="AC8905"/>
      <c r="AD8905"/>
      <c r="AE8905"/>
      <c r="AF8905"/>
      <c r="AG8905"/>
      <c r="AH8905"/>
      <c r="AI8905"/>
      <c r="AJ8905"/>
      <c r="AK8905"/>
      <c r="AL8905"/>
    </row>
    <row r="8906" spans="3:38" ht="15" customHeight="1" x14ac:dyDescent="0.35">
      <c r="C8906"/>
      <c r="D8906"/>
      <c r="E8906"/>
      <c r="F8906"/>
      <c r="G8906"/>
      <c r="H8906"/>
      <c r="I8906"/>
      <c r="J8906"/>
      <c r="K8906"/>
      <c r="L8906"/>
      <c r="M8906"/>
      <c r="N8906"/>
      <c r="O8906"/>
      <c r="S8906"/>
      <c r="T8906"/>
      <c r="U8906"/>
      <c r="V8906"/>
      <c r="Y8906"/>
      <c r="Z8906"/>
      <c r="AA8906"/>
      <c r="AB8906"/>
      <c r="AC8906"/>
      <c r="AD8906"/>
      <c r="AE8906"/>
      <c r="AF8906"/>
      <c r="AG8906"/>
      <c r="AH8906"/>
      <c r="AI8906"/>
      <c r="AJ8906"/>
      <c r="AK8906"/>
      <c r="AL8906"/>
    </row>
    <row r="8907" spans="3:38" ht="15" customHeight="1" x14ac:dyDescent="0.35">
      <c r="C8907"/>
      <c r="D8907"/>
      <c r="E8907"/>
      <c r="F8907"/>
      <c r="G8907"/>
      <c r="H8907"/>
      <c r="I8907"/>
      <c r="J8907"/>
      <c r="K8907"/>
      <c r="L8907"/>
      <c r="M8907"/>
      <c r="N8907"/>
      <c r="O8907"/>
      <c r="S8907"/>
      <c r="T8907"/>
      <c r="U8907"/>
      <c r="V8907"/>
      <c r="Y8907"/>
      <c r="Z8907"/>
      <c r="AA8907"/>
      <c r="AB8907"/>
      <c r="AC8907"/>
      <c r="AD8907"/>
      <c r="AE8907"/>
      <c r="AF8907"/>
      <c r="AG8907"/>
      <c r="AH8907"/>
      <c r="AI8907"/>
      <c r="AJ8907"/>
      <c r="AK8907"/>
      <c r="AL8907"/>
    </row>
    <row r="8908" spans="3:38" ht="15" customHeight="1" x14ac:dyDescent="0.35">
      <c r="C8908"/>
      <c r="D8908"/>
      <c r="E8908"/>
      <c r="F8908"/>
      <c r="G8908"/>
      <c r="H8908"/>
      <c r="I8908"/>
      <c r="J8908"/>
      <c r="K8908"/>
      <c r="L8908"/>
      <c r="M8908"/>
      <c r="N8908"/>
      <c r="O8908"/>
      <c r="S8908"/>
      <c r="T8908"/>
      <c r="U8908"/>
      <c r="V8908"/>
      <c r="Y8908"/>
      <c r="Z8908"/>
      <c r="AA8908"/>
      <c r="AB8908"/>
      <c r="AC8908"/>
      <c r="AD8908"/>
      <c r="AE8908"/>
      <c r="AF8908"/>
      <c r="AG8908"/>
      <c r="AH8908"/>
      <c r="AI8908"/>
      <c r="AJ8908"/>
      <c r="AK8908"/>
      <c r="AL8908"/>
    </row>
    <row r="8909" spans="3:38" ht="15" customHeight="1" x14ac:dyDescent="0.35">
      <c r="C8909"/>
      <c r="D8909"/>
      <c r="E8909"/>
      <c r="F8909"/>
      <c r="G8909"/>
      <c r="H8909"/>
      <c r="I8909"/>
      <c r="J8909"/>
      <c r="K8909"/>
      <c r="L8909"/>
      <c r="M8909"/>
      <c r="N8909"/>
      <c r="O8909"/>
      <c r="S8909"/>
      <c r="T8909"/>
      <c r="U8909"/>
      <c r="V8909"/>
      <c r="Y8909"/>
      <c r="Z8909"/>
      <c r="AA8909"/>
      <c r="AB8909"/>
      <c r="AC8909"/>
      <c r="AD8909"/>
      <c r="AE8909"/>
      <c r="AF8909"/>
      <c r="AG8909"/>
      <c r="AH8909"/>
      <c r="AI8909"/>
      <c r="AJ8909"/>
      <c r="AK8909"/>
      <c r="AL8909"/>
    </row>
    <row r="8910" spans="3:38" ht="15" customHeight="1" x14ac:dyDescent="0.35">
      <c r="C8910"/>
      <c r="D8910"/>
      <c r="E8910"/>
      <c r="F8910"/>
      <c r="G8910"/>
      <c r="H8910"/>
      <c r="I8910"/>
      <c r="J8910"/>
      <c r="K8910"/>
      <c r="L8910"/>
      <c r="M8910"/>
      <c r="N8910"/>
      <c r="O8910"/>
      <c r="S8910"/>
      <c r="T8910"/>
      <c r="U8910"/>
      <c r="V8910"/>
      <c r="Y8910"/>
      <c r="Z8910"/>
      <c r="AA8910"/>
      <c r="AB8910"/>
      <c r="AC8910"/>
      <c r="AD8910"/>
      <c r="AE8910"/>
      <c r="AF8910"/>
      <c r="AG8910"/>
      <c r="AH8910"/>
      <c r="AI8910"/>
      <c r="AJ8910"/>
      <c r="AK8910"/>
      <c r="AL8910"/>
    </row>
    <row r="8911" spans="3:38" ht="15" customHeight="1" x14ac:dyDescent="0.35">
      <c r="C8911"/>
      <c r="D8911"/>
      <c r="E8911"/>
      <c r="F8911"/>
      <c r="G8911"/>
      <c r="H8911"/>
      <c r="I8911"/>
      <c r="J8911"/>
      <c r="K8911"/>
      <c r="L8911"/>
      <c r="M8911"/>
      <c r="N8911"/>
      <c r="O8911"/>
      <c r="S8911"/>
      <c r="T8911"/>
      <c r="U8911"/>
      <c r="V8911"/>
      <c r="Y8911"/>
      <c r="Z8911"/>
      <c r="AA8911"/>
      <c r="AB8911"/>
      <c r="AC8911"/>
      <c r="AD8911"/>
      <c r="AE8911"/>
      <c r="AF8911"/>
      <c r="AG8911"/>
      <c r="AH8911"/>
      <c r="AI8911"/>
      <c r="AJ8911"/>
      <c r="AK8911"/>
      <c r="AL8911"/>
    </row>
    <row r="8912" spans="3:38" ht="15" customHeight="1" x14ac:dyDescent="0.35">
      <c r="C8912"/>
      <c r="D8912"/>
      <c r="E8912"/>
      <c r="F8912"/>
      <c r="G8912"/>
      <c r="H8912"/>
      <c r="I8912"/>
      <c r="J8912"/>
      <c r="K8912"/>
      <c r="L8912"/>
      <c r="M8912"/>
      <c r="N8912"/>
      <c r="O8912"/>
      <c r="S8912"/>
      <c r="T8912"/>
      <c r="U8912"/>
      <c r="V8912"/>
      <c r="Y8912"/>
      <c r="Z8912"/>
      <c r="AA8912"/>
      <c r="AB8912"/>
      <c r="AC8912"/>
      <c r="AD8912"/>
      <c r="AE8912"/>
      <c r="AF8912"/>
      <c r="AG8912"/>
      <c r="AH8912"/>
      <c r="AI8912"/>
      <c r="AJ8912"/>
      <c r="AK8912"/>
      <c r="AL8912"/>
    </row>
    <row r="8913" spans="3:38" ht="15" customHeight="1" x14ac:dyDescent="0.35">
      <c r="C8913"/>
      <c r="D8913"/>
      <c r="E8913"/>
      <c r="F8913"/>
      <c r="G8913"/>
      <c r="H8913"/>
      <c r="I8913"/>
      <c r="J8913"/>
      <c r="K8913"/>
      <c r="L8913"/>
      <c r="M8913"/>
      <c r="N8913"/>
      <c r="O8913"/>
      <c r="S8913"/>
      <c r="T8913"/>
      <c r="U8913"/>
      <c r="V8913"/>
      <c r="Y8913"/>
      <c r="Z8913"/>
      <c r="AA8913"/>
      <c r="AB8913"/>
      <c r="AC8913"/>
      <c r="AD8913"/>
      <c r="AE8913"/>
      <c r="AF8913"/>
      <c r="AG8913"/>
      <c r="AH8913"/>
      <c r="AI8913"/>
      <c r="AJ8913"/>
      <c r="AK8913"/>
      <c r="AL8913"/>
    </row>
    <row r="8914" spans="3:38" ht="15" customHeight="1" x14ac:dyDescent="0.35">
      <c r="C8914"/>
      <c r="D8914"/>
      <c r="E8914"/>
      <c r="F8914"/>
      <c r="G8914"/>
      <c r="H8914"/>
      <c r="I8914"/>
      <c r="J8914"/>
      <c r="K8914"/>
      <c r="L8914"/>
      <c r="M8914"/>
      <c r="N8914"/>
      <c r="O8914"/>
      <c r="S8914"/>
      <c r="T8914"/>
      <c r="U8914"/>
      <c r="V8914"/>
      <c r="Y8914"/>
      <c r="Z8914"/>
      <c r="AA8914"/>
      <c r="AB8914"/>
      <c r="AC8914"/>
      <c r="AD8914"/>
      <c r="AE8914"/>
      <c r="AF8914"/>
      <c r="AG8914"/>
      <c r="AH8914"/>
      <c r="AI8914"/>
      <c r="AJ8914"/>
      <c r="AK8914"/>
      <c r="AL8914"/>
    </row>
    <row r="8915" spans="3:38" ht="15" customHeight="1" x14ac:dyDescent="0.35">
      <c r="C8915"/>
      <c r="D8915"/>
      <c r="E8915"/>
      <c r="F8915"/>
      <c r="G8915"/>
      <c r="H8915"/>
      <c r="I8915"/>
      <c r="J8915"/>
      <c r="K8915"/>
      <c r="L8915"/>
      <c r="M8915"/>
      <c r="N8915"/>
      <c r="O8915"/>
      <c r="S8915"/>
      <c r="T8915"/>
      <c r="U8915"/>
      <c r="V8915"/>
      <c r="Y8915"/>
      <c r="Z8915"/>
      <c r="AA8915"/>
      <c r="AB8915"/>
      <c r="AC8915"/>
      <c r="AD8915"/>
      <c r="AE8915"/>
      <c r="AF8915"/>
      <c r="AG8915"/>
      <c r="AH8915"/>
      <c r="AI8915"/>
      <c r="AJ8915"/>
      <c r="AK8915"/>
      <c r="AL8915"/>
    </row>
    <row r="8916" spans="3:38" ht="15" customHeight="1" x14ac:dyDescent="0.35">
      <c r="C8916"/>
      <c r="D8916"/>
      <c r="E8916"/>
      <c r="F8916"/>
      <c r="G8916"/>
      <c r="H8916"/>
      <c r="I8916"/>
      <c r="J8916"/>
      <c r="K8916"/>
      <c r="L8916"/>
      <c r="M8916"/>
      <c r="N8916"/>
      <c r="O8916"/>
      <c r="S8916"/>
      <c r="T8916"/>
      <c r="U8916"/>
      <c r="V8916"/>
      <c r="Y8916"/>
      <c r="Z8916"/>
      <c r="AA8916"/>
      <c r="AB8916"/>
      <c r="AC8916"/>
      <c r="AD8916"/>
      <c r="AE8916"/>
      <c r="AF8916"/>
      <c r="AG8916"/>
      <c r="AH8916"/>
      <c r="AI8916"/>
      <c r="AJ8916"/>
      <c r="AK8916"/>
      <c r="AL8916"/>
    </row>
    <row r="8917" spans="3:38" ht="15" customHeight="1" x14ac:dyDescent="0.35">
      <c r="C8917"/>
      <c r="D8917"/>
      <c r="E8917"/>
      <c r="F8917"/>
      <c r="G8917"/>
      <c r="H8917"/>
      <c r="I8917"/>
      <c r="J8917"/>
      <c r="K8917"/>
      <c r="L8917"/>
      <c r="M8917"/>
      <c r="N8917"/>
      <c r="O8917"/>
      <c r="S8917"/>
      <c r="T8917"/>
      <c r="U8917"/>
      <c r="V8917"/>
      <c r="Y8917"/>
      <c r="Z8917"/>
      <c r="AA8917"/>
      <c r="AB8917"/>
      <c r="AC8917"/>
      <c r="AD8917"/>
      <c r="AE8917"/>
      <c r="AF8917"/>
      <c r="AG8917"/>
      <c r="AH8917"/>
      <c r="AI8917"/>
      <c r="AJ8917"/>
      <c r="AK8917"/>
      <c r="AL8917"/>
    </row>
    <row r="8918" spans="3:38" ht="15" customHeight="1" x14ac:dyDescent="0.35">
      <c r="C8918"/>
      <c r="D8918"/>
      <c r="E8918"/>
      <c r="F8918"/>
      <c r="G8918"/>
      <c r="H8918"/>
      <c r="I8918"/>
      <c r="J8918"/>
      <c r="K8918"/>
      <c r="L8918"/>
      <c r="M8918"/>
      <c r="N8918"/>
      <c r="O8918"/>
      <c r="S8918"/>
      <c r="T8918"/>
      <c r="U8918"/>
      <c r="V8918"/>
      <c r="Y8918"/>
      <c r="Z8918"/>
      <c r="AA8918"/>
      <c r="AB8918"/>
      <c r="AC8918"/>
      <c r="AD8918"/>
      <c r="AE8918"/>
      <c r="AF8918"/>
      <c r="AG8918"/>
      <c r="AH8918"/>
      <c r="AI8918"/>
      <c r="AJ8918"/>
      <c r="AK8918"/>
      <c r="AL8918"/>
    </row>
    <row r="8919" spans="3:38" ht="15" customHeight="1" x14ac:dyDescent="0.35">
      <c r="C8919"/>
      <c r="D8919"/>
      <c r="E8919"/>
      <c r="F8919"/>
      <c r="G8919"/>
      <c r="H8919"/>
      <c r="I8919"/>
      <c r="J8919"/>
      <c r="K8919"/>
      <c r="L8919"/>
      <c r="M8919"/>
      <c r="N8919"/>
      <c r="O8919"/>
      <c r="S8919"/>
      <c r="T8919"/>
      <c r="U8919"/>
      <c r="V8919"/>
      <c r="Y8919"/>
      <c r="Z8919"/>
      <c r="AA8919"/>
      <c r="AB8919"/>
      <c r="AC8919"/>
      <c r="AD8919"/>
      <c r="AE8919"/>
      <c r="AF8919"/>
      <c r="AG8919"/>
      <c r="AH8919"/>
      <c r="AI8919"/>
      <c r="AJ8919"/>
      <c r="AK8919"/>
      <c r="AL8919"/>
    </row>
    <row r="8920" spans="3:38" ht="15" customHeight="1" x14ac:dyDescent="0.35">
      <c r="C8920"/>
      <c r="D8920"/>
      <c r="E8920"/>
      <c r="F8920"/>
      <c r="G8920"/>
      <c r="H8920"/>
      <c r="I8920"/>
      <c r="J8920"/>
      <c r="K8920"/>
      <c r="L8920"/>
      <c r="M8920"/>
      <c r="N8920"/>
      <c r="O8920"/>
      <c r="S8920"/>
      <c r="T8920"/>
      <c r="U8920"/>
      <c r="V8920"/>
      <c r="Y8920"/>
      <c r="Z8920"/>
      <c r="AA8920"/>
      <c r="AB8920"/>
      <c r="AC8920"/>
      <c r="AD8920"/>
      <c r="AE8920"/>
      <c r="AF8920"/>
      <c r="AG8920"/>
      <c r="AH8920"/>
      <c r="AI8920"/>
      <c r="AJ8920"/>
      <c r="AK8920"/>
      <c r="AL8920"/>
    </row>
    <row r="8921" spans="3:38" ht="15" customHeight="1" x14ac:dyDescent="0.35">
      <c r="C8921"/>
      <c r="D8921"/>
      <c r="E8921"/>
      <c r="F8921"/>
      <c r="G8921"/>
      <c r="H8921"/>
      <c r="I8921"/>
      <c r="J8921"/>
      <c r="K8921"/>
      <c r="L8921"/>
      <c r="M8921"/>
      <c r="N8921"/>
      <c r="O8921"/>
      <c r="S8921"/>
      <c r="T8921"/>
      <c r="U8921"/>
      <c r="V8921"/>
      <c r="Y8921"/>
      <c r="Z8921"/>
      <c r="AA8921"/>
      <c r="AB8921"/>
      <c r="AC8921"/>
      <c r="AD8921"/>
      <c r="AE8921"/>
      <c r="AF8921"/>
      <c r="AG8921"/>
      <c r="AH8921"/>
      <c r="AI8921"/>
      <c r="AJ8921"/>
      <c r="AK8921"/>
      <c r="AL8921"/>
    </row>
    <row r="8922" spans="3:38" ht="15" customHeight="1" x14ac:dyDescent="0.35">
      <c r="C8922"/>
      <c r="D8922"/>
      <c r="E8922"/>
      <c r="F8922"/>
      <c r="G8922"/>
      <c r="H8922"/>
      <c r="I8922"/>
      <c r="J8922"/>
      <c r="K8922"/>
      <c r="L8922"/>
      <c r="M8922"/>
      <c r="N8922"/>
      <c r="O8922"/>
      <c r="S8922"/>
      <c r="T8922"/>
      <c r="U8922"/>
      <c r="V8922"/>
      <c r="Y8922"/>
      <c r="Z8922"/>
      <c r="AA8922"/>
      <c r="AB8922"/>
      <c r="AC8922"/>
      <c r="AD8922"/>
      <c r="AE8922"/>
      <c r="AF8922"/>
      <c r="AG8922"/>
      <c r="AH8922"/>
      <c r="AI8922"/>
      <c r="AJ8922"/>
      <c r="AK8922"/>
      <c r="AL8922"/>
    </row>
    <row r="8923" spans="3:38" ht="15" customHeight="1" x14ac:dyDescent="0.35">
      <c r="C8923"/>
      <c r="D8923"/>
      <c r="E8923"/>
      <c r="F8923"/>
      <c r="G8923"/>
      <c r="H8923"/>
      <c r="I8923"/>
      <c r="J8923"/>
      <c r="K8923"/>
      <c r="L8923"/>
      <c r="M8923"/>
      <c r="N8923"/>
      <c r="O8923"/>
      <c r="S8923"/>
      <c r="T8923"/>
      <c r="U8923"/>
      <c r="V8923"/>
      <c r="Y8923"/>
      <c r="Z8923"/>
      <c r="AA8923"/>
      <c r="AB8923"/>
      <c r="AC8923"/>
      <c r="AD8923"/>
      <c r="AE8923"/>
      <c r="AF8923"/>
      <c r="AG8923"/>
      <c r="AH8923"/>
      <c r="AI8923"/>
      <c r="AJ8923"/>
      <c r="AK8923"/>
      <c r="AL8923"/>
    </row>
    <row r="8924" spans="3:38" ht="15" customHeight="1" x14ac:dyDescent="0.35">
      <c r="C8924"/>
      <c r="D8924"/>
      <c r="E8924"/>
      <c r="F8924"/>
      <c r="G8924"/>
      <c r="H8924"/>
      <c r="I8924"/>
      <c r="J8924"/>
      <c r="K8924"/>
      <c r="L8924"/>
      <c r="M8924"/>
      <c r="N8924"/>
      <c r="O8924"/>
      <c r="S8924"/>
      <c r="T8924"/>
      <c r="U8924"/>
      <c r="V8924"/>
      <c r="Y8924"/>
      <c r="Z8924"/>
      <c r="AA8924"/>
      <c r="AB8924"/>
      <c r="AC8924"/>
      <c r="AD8924"/>
      <c r="AE8924"/>
      <c r="AF8924"/>
      <c r="AG8924"/>
      <c r="AH8924"/>
      <c r="AI8924"/>
      <c r="AJ8924"/>
      <c r="AK8924"/>
      <c r="AL8924"/>
    </row>
    <row r="8925" spans="3:38" ht="15" customHeight="1" x14ac:dyDescent="0.35">
      <c r="C8925"/>
      <c r="D8925"/>
      <c r="E8925"/>
      <c r="F8925"/>
      <c r="G8925"/>
      <c r="H8925"/>
      <c r="I8925"/>
      <c r="J8925"/>
      <c r="K8925"/>
      <c r="L8925"/>
      <c r="M8925"/>
      <c r="N8925"/>
      <c r="O8925"/>
      <c r="S8925"/>
      <c r="T8925"/>
      <c r="U8925"/>
      <c r="V8925"/>
      <c r="Y8925"/>
      <c r="Z8925"/>
      <c r="AA8925"/>
      <c r="AB8925"/>
      <c r="AC8925"/>
      <c r="AD8925"/>
      <c r="AE8925"/>
      <c r="AF8925"/>
      <c r="AG8925"/>
      <c r="AH8925"/>
      <c r="AI8925"/>
      <c r="AJ8925"/>
      <c r="AK8925"/>
      <c r="AL8925"/>
    </row>
    <row r="8926" spans="3:38" ht="15" customHeight="1" x14ac:dyDescent="0.35">
      <c r="C8926"/>
      <c r="D8926"/>
      <c r="E8926"/>
      <c r="F8926"/>
      <c r="G8926"/>
      <c r="H8926"/>
      <c r="I8926"/>
      <c r="J8926"/>
      <c r="K8926"/>
      <c r="L8926"/>
      <c r="M8926"/>
      <c r="N8926"/>
      <c r="O8926"/>
      <c r="S8926"/>
      <c r="T8926"/>
      <c r="U8926"/>
      <c r="V8926"/>
      <c r="Y8926"/>
      <c r="Z8926"/>
      <c r="AA8926"/>
      <c r="AB8926"/>
      <c r="AC8926"/>
      <c r="AD8926"/>
      <c r="AE8926"/>
      <c r="AF8926"/>
      <c r="AG8926"/>
      <c r="AH8926"/>
      <c r="AI8926"/>
      <c r="AJ8926"/>
      <c r="AK8926"/>
      <c r="AL8926"/>
    </row>
    <row r="8927" spans="3:38" ht="15" customHeight="1" x14ac:dyDescent="0.35">
      <c r="C8927"/>
      <c r="D8927"/>
      <c r="E8927"/>
      <c r="F8927"/>
      <c r="G8927"/>
      <c r="H8927"/>
      <c r="I8927"/>
      <c r="J8927"/>
      <c r="K8927"/>
      <c r="L8927"/>
      <c r="M8927"/>
      <c r="N8927"/>
      <c r="O8927"/>
      <c r="S8927"/>
      <c r="T8927"/>
      <c r="U8927"/>
      <c r="V8927"/>
      <c r="Y8927"/>
      <c r="Z8927"/>
      <c r="AA8927"/>
      <c r="AB8927"/>
      <c r="AC8927"/>
      <c r="AD8927"/>
      <c r="AE8927"/>
      <c r="AF8927"/>
      <c r="AG8927"/>
      <c r="AH8927"/>
      <c r="AI8927"/>
      <c r="AJ8927"/>
      <c r="AK8927"/>
      <c r="AL8927"/>
    </row>
    <row r="8928" spans="3:38" ht="15" customHeight="1" x14ac:dyDescent="0.35">
      <c r="C8928"/>
      <c r="D8928"/>
      <c r="E8928"/>
      <c r="F8928"/>
      <c r="G8928"/>
      <c r="H8928"/>
      <c r="I8928"/>
      <c r="J8928"/>
      <c r="K8928"/>
      <c r="L8928"/>
      <c r="M8928"/>
      <c r="N8928"/>
      <c r="O8928"/>
      <c r="S8928"/>
      <c r="T8928"/>
      <c r="U8928"/>
      <c r="V8928"/>
      <c r="Y8928"/>
      <c r="Z8928"/>
      <c r="AA8928"/>
      <c r="AB8928"/>
      <c r="AC8928"/>
      <c r="AD8928"/>
      <c r="AE8928"/>
      <c r="AF8928"/>
      <c r="AG8928"/>
      <c r="AH8928"/>
      <c r="AI8928"/>
      <c r="AJ8928"/>
      <c r="AK8928"/>
      <c r="AL8928"/>
    </row>
    <row r="8929" spans="3:38" ht="15" customHeight="1" x14ac:dyDescent="0.35">
      <c r="C8929"/>
      <c r="D8929"/>
      <c r="E8929"/>
      <c r="F8929"/>
      <c r="G8929"/>
      <c r="H8929"/>
      <c r="I8929"/>
      <c r="J8929"/>
      <c r="K8929"/>
      <c r="L8929"/>
      <c r="M8929"/>
      <c r="N8929"/>
      <c r="O8929"/>
      <c r="S8929"/>
      <c r="T8929"/>
      <c r="U8929"/>
      <c r="V8929"/>
      <c r="Y8929"/>
      <c r="Z8929"/>
      <c r="AA8929"/>
      <c r="AB8929"/>
      <c r="AC8929"/>
      <c r="AD8929"/>
      <c r="AE8929"/>
      <c r="AF8929"/>
      <c r="AG8929"/>
      <c r="AH8929"/>
      <c r="AI8929"/>
      <c r="AJ8929"/>
      <c r="AK8929"/>
      <c r="AL8929"/>
    </row>
    <row r="8930" spans="3:38" ht="15" customHeight="1" x14ac:dyDescent="0.35">
      <c r="C8930"/>
      <c r="D8930"/>
      <c r="E8930"/>
      <c r="F8930"/>
      <c r="G8930"/>
      <c r="H8930"/>
      <c r="I8930"/>
      <c r="J8930"/>
      <c r="K8930"/>
      <c r="L8930"/>
      <c r="M8930"/>
      <c r="N8930"/>
      <c r="O8930"/>
      <c r="S8930"/>
      <c r="T8930"/>
      <c r="U8930"/>
      <c r="V8930"/>
      <c r="Y8930"/>
      <c r="Z8930"/>
      <c r="AA8930"/>
      <c r="AB8930"/>
      <c r="AC8930"/>
      <c r="AD8930"/>
      <c r="AE8930"/>
      <c r="AF8930"/>
      <c r="AG8930"/>
      <c r="AH8930"/>
      <c r="AI8930"/>
      <c r="AJ8930"/>
      <c r="AK8930"/>
      <c r="AL8930"/>
    </row>
    <row r="8931" spans="3:38" ht="15" customHeight="1" x14ac:dyDescent="0.35">
      <c r="C8931"/>
      <c r="D8931"/>
      <c r="E8931"/>
      <c r="F8931"/>
      <c r="G8931"/>
      <c r="H8931"/>
      <c r="I8931"/>
      <c r="J8931"/>
      <c r="K8931"/>
      <c r="L8931"/>
      <c r="M8931"/>
      <c r="N8931"/>
      <c r="O8931"/>
      <c r="S8931"/>
      <c r="T8931"/>
      <c r="U8931"/>
      <c r="V8931"/>
      <c r="Y8931"/>
      <c r="Z8931"/>
      <c r="AA8931"/>
      <c r="AB8931"/>
      <c r="AC8931"/>
      <c r="AD8931"/>
      <c r="AE8931"/>
      <c r="AF8931"/>
      <c r="AG8931"/>
      <c r="AH8931"/>
      <c r="AI8931"/>
      <c r="AJ8931"/>
      <c r="AK8931"/>
      <c r="AL8931"/>
    </row>
    <row r="8932" spans="3:38" ht="15" customHeight="1" x14ac:dyDescent="0.35">
      <c r="C8932"/>
      <c r="D8932"/>
      <c r="E8932"/>
      <c r="F8932"/>
      <c r="G8932"/>
      <c r="H8932"/>
      <c r="I8932"/>
      <c r="J8932"/>
      <c r="K8932"/>
      <c r="L8932"/>
      <c r="M8932"/>
      <c r="N8932"/>
      <c r="O8932"/>
      <c r="S8932"/>
      <c r="T8932"/>
      <c r="U8932"/>
      <c r="V8932"/>
      <c r="Y8932"/>
      <c r="Z8932"/>
      <c r="AA8932"/>
      <c r="AB8932"/>
      <c r="AC8932"/>
      <c r="AD8932"/>
      <c r="AE8932"/>
      <c r="AF8932"/>
      <c r="AG8932"/>
      <c r="AH8932"/>
      <c r="AI8932"/>
      <c r="AJ8932"/>
      <c r="AK8932"/>
      <c r="AL8932"/>
    </row>
    <row r="8933" spans="3:38" ht="15" customHeight="1" x14ac:dyDescent="0.35">
      <c r="C8933"/>
      <c r="D8933"/>
      <c r="E8933"/>
      <c r="F8933"/>
      <c r="G8933"/>
      <c r="H8933"/>
      <c r="I8933"/>
      <c r="J8933"/>
      <c r="K8933"/>
      <c r="L8933"/>
      <c r="M8933"/>
      <c r="N8933"/>
      <c r="O8933"/>
      <c r="S8933"/>
      <c r="T8933"/>
      <c r="U8933"/>
      <c r="V8933"/>
      <c r="Y8933"/>
      <c r="Z8933"/>
      <c r="AA8933"/>
      <c r="AB8933"/>
      <c r="AC8933"/>
      <c r="AD8933"/>
      <c r="AE8933"/>
      <c r="AF8933"/>
      <c r="AG8933"/>
      <c r="AH8933"/>
      <c r="AI8933"/>
      <c r="AJ8933"/>
      <c r="AK8933"/>
      <c r="AL8933"/>
    </row>
    <row r="8934" spans="3:38" ht="15" customHeight="1" x14ac:dyDescent="0.35">
      <c r="C8934"/>
      <c r="D8934"/>
      <c r="E8934"/>
      <c r="F8934"/>
      <c r="G8934"/>
      <c r="H8934"/>
      <c r="I8934"/>
      <c r="J8934"/>
      <c r="K8934"/>
      <c r="L8934"/>
      <c r="M8934"/>
      <c r="N8934"/>
      <c r="O8934"/>
      <c r="S8934"/>
      <c r="T8934"/>
      <c r="U8934"/>
      <c r="V8934"/>
      <c r="Y8934"/>
      <c r="Z8934"/>
      <c r="AA8934"/>
      <c r="AB8934"/>
      <c r="AC8934"/>
      <c r="AD8934"/>
      <c r="AE8934"/>
      <c r="AF8934"/>
      <c r="AG8934"/>
      <c r="AH8934"/>
      <c r="AI8934"/>
      <c r="AJ8934"/>
      <c r="AK8934"/>
      <c r="AL8934"/>
    </row>
    <row r="8935" spans="3:38" ht="15" customHeight="1" x14ac:dyDescent="0.35">
      <c r="C8935"/>
      <c r="D8935"/>
      <c r="E8935"/>
      <c r="F8935"/>
      <c r="G8935"/>
      <c r="H8935"/>
      <c r="I8935"/>
      <c r="J8935"/>
      <c r="K8935"/>
      <c r="L8935"/>
      <c r="M8935"/>
      <c r="N8935"/>
      <c r="O8935"/>
      <c r="S8935"/>
      <c r="T8935"/>
      <c r="U8935"/>
      <c r="V8935"/>
      <c r="Y8935"/>
      <c r="Z8935"/>
      <c r="AA8935"/>
      <c r="AB8935"/>
      <c r="AC8935"/>
      <c r="AD8935"/>
      <c r="AE8935"/>
      <c r="AF8935"/>
      <c r="AG8935"/>
      <c r="AH8935"/>
      <c r="AI8935"/>
      <c r="AJ8935"/>
      <c r="AK8935"/>
      <c r="AL8935"/>
    </row>
    <row r="8936" spans="3:38" ht="15" customHeight="1" x14ac:dyDescent="0.35">
      <c r="C8936"/>
      <c r="D8936"/>
      <c r="E8936"/>
      <c r="F8936"/>
      <c r="G8936"/>
      <c r="H8936"/>
      <c r="I8936"/>
      <c r="J8936"/>
      <c r="K8936"/>
      <c r="L8936"/>
      <c r="M8936"/>
      <c r="N8936"/>
      <c r="O8936"/>
      <c r="S8936"/>
      <c r="T8936"/>
      <c r="U8936"/>
      <c r="V8936"/>
      <c r="Y8936"/>
      <c r="Z8936"/>
      <c r="AA8936"/>
      <c r="AB8936"/>
      <c r="AC8936"/>
      <c r="AD8936"/>
      <c r="AE8936"/>
      <c r="AF8936"/>
      <c r="AG8936"/>
      <c r="AH8936"/>
      <c r="AI8936"/>
      <c r="AJ8936"/>
      <c r="AK8936"/>
      <c r="AL8936"/>
    </row>
    <row r="8937" spans="3:38" ht="15" customHeight="1" x14ac:dyDescent="0.35">
      <c r="C8937"/>
      <c r="D8937"/>
      <c r="E8937"/>
      <c r="F8937"/>
      <c r="G8937"/>
      <c r="H8937"/>
      <c r="I8937"/>
      <c r="J8937"/>
      <c r="K8937"/>
      <c r="L8937"/>
      <c r="M8937"/>
      <c r="N8937"/>
      <c r="O8937"/>
      <c r="S8937"/>
      <c r="T8937"/>
      <c r="U8937"/>
      <c r="V8937"/>
      <c r="Y8937"/>
      <c r="Z8937"/>
      <c r="AA8937"/>
      <c r="AB8937"/>
      <c r="AC8937"/>
      <c r="AD8937"/>
      <c r="AE8937"/>
      <c r="AF8937"/>
      <c r="AG8937"/>
      <c r="AH8937"/>
      <c r="AI8937"/>
      <c r="AJ8937"/>
      <c r="AK8937"/>
      <c r="AL8937"/>
    </row>
    <row r="8938" spans="3:38" ht="15" customHeight="1" x14ac:dyDescent="0.35">
      <c r="C8938"/>
      <c r="D8938"/>
      <c r="E8938"/>
      <c r="F8938"/>
      <c r="G8938"/>
      <c r="H8938"/>
      <c r="I8938"/>
      <c r="J8938"/>
      <c r="K8938"/>
      <c r="L8938"/>
      <c r="M8938"/>
      <c r="N8938"/>
      <c r="O8938"/>
      <c r="S8938"/>
      <c r="T8938"/>
      <c r="U8938"/>
      <c r="V8938"/>
      <c r="Y8938"/>
      <c r="Z8938"/>
      <c r="AA8938"/>
      <c r="AB8938"/>
      <c r="AC8938"/>
      <c r="AD8938"/>
      <c r="AE8938"/>
      <c r="AF8938"/>
      <c r="AG8938"/>
      <c r="AH8938"/>
      <c r="AI8938"/>
      <c r="AJ8938"/>
      <c r="AK8938"/>
      <c r="AL8938"/>
    </row>
    <row r="8939" spans="3:38" ht="15" customHeight="1" x14ac:dyDescent="0.35">
      <c r="C8939"/>
      <c r="D8939"/>
      <c r="E8939"/>
      <c r="F8939"/>
      <c r="G8939"/>
      <c r="H8939"/>
      <c r="I8939"/>
      <c r="J8939"/>
      <c r="K8939"/>
      <c r="L8939"/>
      <c r="M8939"/>
      <c r="N8939"/>
      <c r="O8939"/>
      <c r="S8939"/>
      <c r="T8939"/>
      <c r="U8939"/>
      <c r="V8939"/>
      <c r="Y8939"/>
      <c r="Z8939"/>
      <c r="AA8939"/>
      <c r="AB8939"/>
      <c r="AC8939"/>
      <c r="AD8939"/>
      <c r="AE8939"/>
      <c r="AF8939"/>
      <c r="AG8939"/>
      <c r="AH8939"/>
      <c r="AI8939"/>
      <c r="AJ8939"/>
      <c r="AK8939"/>
      <c r="AL8939"/>
    </row>
    <row r="8940" spans="3:38" ht="15" customHeight="1" x14ac:dyDescent="0.35">
      <c r="C8940"/>
      <c r="D8940"/>
      <c r="E8940"/>
      <c r="F8940"/>
      <c r="G8940"/>
      <c r="H8940"/>
      <c r="I8940"/>
      <c r="J8940"/>
      <c r="K8940"/>
      <c r="L8940"/>
      <c r="M8940"/>
      <c r="N8940"/>
      <c r="O8940"/>
      <c r="S8940"/>
      <c r="T8940"/>
      <c r="U8940"/>
      <c r="V8940"/>
      <c r="Y8940"/>
      <c r="Z8940"/>
      <c r="AA8940"/>
      <c r="AB8940"/>
      <c r="AC8940"/>
      <c r="AD8940"/>
      <c r="AE8940"/>
      <c r="AF8940"/>
      <c r="AG8940"/>
      <c r="AH8940"/>
      <c r="AI8940"/>
      <c r="AJ8940"/>
      <c r="AK8940"/>
      <c r="AL8940"/>
    </row>
    <row r="8941" spans="3:38" ht="15" customHeight="1" x14ac:dyDescent="0.35">
      <c r="C8941"/>
      <c r="D8941"/>
      <c r="E8941"/>
      <c r="F8941"/>
      <c r="G8941"/>
      <c r="H8941"/>
      <c r="I8941"/>
      <c r="J8941"/>
      <c r="K8941"/>
      <c r="L8941"/>
      <c r="M8941"/>
      <c r="N8941"/>
      <c r="O8941"/>
      <c r="S8941"/>
      <c r="T8941"/>
      <c r="U8941"/>
      <c r="V8941"/>
      <c r="Y8941"/>
      <c r="Z8941"/>
      <c r="AA8941"/>
      <c r="AB8941"/>
      <c r="AC8941"/>
      <c r="AD8941"/>
      <c r="AE8941"/>
      <c r="AF8941"/>
      <c r="AG8941"/>
      <c r="AH8941"/>
      <c r="AI8941"/>
      <c r="AJ8941"/>
      <c r="AK8941"/>
      <c r="AL8941"/>
    </row>
    <row r="8942" spans="3:38" ht="15" customHeight="1" x14ac:dyDescent="0.35">
      <c r="C8942"/>
      <c r="D8942"/>
      <c r="E8942"/>
      <c r="F8942"/>
      <c r="G8942"/>
      <c r="H8942"/>
      <c r="I8942"/>
      <c r="J8942"/>
      <c r="K8942"/>
      <c r="L8942"/>
      <c r="M8942"/>
      <c r="N8942"/>
      <c r="O8942"/>
      <c r="S8942"/>
      <c r="T8942"/>
      <c r="U8942"/>
      <c r="V8942"/>
      <c r="Y8942"/>
      <c r="Z8942"/>
      <c r="AA8942"/>
      <c r="AB8942"/>
      <c r="AC8942"/>
      <c r="AD8942"/>
      <c r="AE8942"/>
      <c r="AF8942"/>
      <c r="AG8942"/>
      <c r="AH8942"/>
      <c r="AI8942"/>
      <c r="AJ8942"/>
      <c r="AK8942"/>
      <c r="AL8942"/>
    </row>
    <row r="8943" spans="3:38" ht="15" customHeight="1" x14ac:dyDescent="0.35">
      <c r="C8943"/>
      <c r="D8943"/>
      <c r="E8943"/>
      <c r="F8943"/>
      <c r="G8943"/>
      <c r="H8943"/>
      <c r="I8943"/>
      <c r="J8943"/>
      <c r="K8943"/>
      <c r="L8943"/>
      <c r="M8943"/>
      <c r="N8943"/>
      <c r="O8943"/>
      <c r="S8943"/>
      <c r="T8943"/>
      <c r="U8943"/>
      <c r="V8943"/>
      <c r="Y8943"/>
      <c r="Z8943"/>
      <c r="AA8943"/>
      <c r="AB8943"/>
      <c r="AC8943"/>
      <c r="AD8943"/>
      <c r="AE8943"/>
      <c r="AF8943"/>
      <c r="AG8943"/>
      <c r="AH8943"/>
      <c r="AI8943"/>
      <c r="AJ8943"/>
      <c r="AK8943"/>
      <c r="AL8943"/>
    </row>
    <row r="8944" spans="3:38" ht="15" customHeight="1" x14ac:dyDescent="0.35">
      <c r="C8944"/>
      <c r="D8944"/>
      <c r="E8944"/>
      <c r="F8944"/>
      <c r="G8944"/>
      <c r="H8944"/>
      <c r="I8944"/>
      <c r="J8944"/>
      <c r="K8944"/>
      <c r="L8944"/>
      <c r="M8944"/>
      <c r="N8944"/>
      <c r="O8944"/>
      <c r="S8944"/>
      <c r="T8944"/>
      <c r="U8944"/>
      <c r="V8944"/>
      <c r="Y8944"/>
      <c r="Z8944"/>
      <c r="AA8944"/>
      <c r="AB8944"/>
      <c r="AC8944"/>
      <c r="AD8944"/>
      <c r="AE8944"/>
      <c r="AF8944"/>
      <c r="AG8944"/>
      <c r="AH8944"/>
      <c r="AI8944"/>
      <c r="AJ8944"/>
      <c r="AK8944"/>
      <c r="AL8944"/>
    </row>
    <row r="8945" spans="3:38" ht="15" customHeight="1" x14ac:dyDescent="0.35">
      <c r="C8945"/>
      <c r="D8945"/>
      <c r="E8945"/>
      <c r="F8945"/>
      <c r="G8945"/>
      <c r="H8945"/>
      <c r="I8945"/>
      <c r="J8945"/>
      <c r="K8945"/>
      <c r="L8945"/>
      <c r="M8945"/>
      <c r="N8945"/>
      <c r="O8945"/>
      <c r="S8945"/>
      <c r="T8945"/>
      <c r="U8945"/>
      <c r="V8945"/>
      <c r="Y8945"/>
      <c r="Z8945"/>
      <c r="AA8945"/>
      <c r="AB8945"/>
      <c r="AC8945"/>
      <c r="AD8945"/>
      <c r="AE8945"/>
      <c r="AF8945"/>
      <c r="AG8945"/>
      <c r="AH8945"/>
      <c r="AI8945"/>
      <c r="AJ8945"/>
      <c r="AK8945"/>
      <c r="AL8945"/>
    </row>
    <row r="8946" spans="3:38" ht="15" customHeight="1" x14ac:dyDescent="0.35">
      <c r="C8946"/>
      <c r="D8946"/>
      <c r="E8946"/>
      <c r="F8946"/>
      <c r="G8946"/>
      <c r="H8946"/>
      <c r="I8946"/>
      <c r="J8946"/>
      <c r="K8946"/>
      <c r="L8946"/>
      <c r="M8946"/>
      <c r="N8946"/>
      <c r="O8946"/>
      <c r="S8946"/>
      <c r="T8946"/>
      <c r="U8946"/>
      <c r="V8946"/>
      <c r="Y8946"/>
      <c r="Z8946"/>
      <c r="AA8946"/>
      <c r="AB8946"/>
      <c r="AC8946"/>
      <c r="AD8946"/>
      <c r="AE8946"/>
      <c r="AF8946"/>
      <c r="AG8946"/>
      <c r="AH8946"/>
      <c r="AI8946"/>
      <c r="AJ8946"/>
      <c r="AK8946"/>
      <c r="AL8946"/>
    </row>
    <row r="8947" spans="3:38" ht="15" customHeight="1" x14ac:dyDescent="0.35">
      <c r="C8947"/>
      <c r="D8947"/>
      <c r="E8947"/>
      <c r="F8947"/>
      <c r="G8947"/>
      <c r="H8947"/>
      <c r="I8947"/>
      <c r="J8947"/>
      <c r="K8947"/>
      <c r="L8947"/>
      <c r="M8947"/>
      <c r="N8947"/>
      <c r="O8947"/>
      <c r="S8947"/>
      <c r="T8947"/>
      <c r="U8947"/>
      <c r="V8947"/>
      <c r="Y8947"/>
      <c r="Z8947"/>
      <c r="AA8947"/>
      <c r="AB8947"/>
      <c r="AC8947"/>
      <c r="AD8947"/>
      <c r="AE8947"/>
      <c r="AF8947"/>
      <c r="AG8947"/>
      <c r="AH8947"/>
      <c r="AI8947"/>
      <c r="AJ8947"/>
      <c r="AK8947"/>
      <c r="AL8947"/>
    </row>
    <row r="8948" spans="3:38" ht="15" customHeight="1" x14ac:dyDescent="0.35">
      <c r="C8948"/>
      <c r="D8948"/>
      <c r="E8948"/>
      <c r="F8948"/>
      <c r="G8948"/>
      <c r="H8948"/>
      <c r="I8948"/>
      <c r="J8948"/>
      <c r="K8948"/>
      <c r="L8948"/>
      <c r="M8948"/>
      <c r="N8948"/>
      <c r="O8948"/>
      <c r="S8948"/>
      <c r="T8948"/>
      <c r="U8948"/>
      <c r="V8948"/>
      <c r="Y8948"/>
      <c r="Z8948"/>
      <c r="AA8948"/>
      <c r="AB8948"/>
      <c r="AC8948"/>
      <c r="AD8948"/>
      <c r="AE8948"/>
      <c r="AF8948"/>
      <c r="AG8948"/>
      <c r="AH8948"/>
      <c r="AI8948"/>
      <c r="AJ8948"/>
      <c r="AK8948"/>
      <c r="AL8948"/>
    </row>
    <row r="8949" spans="3:38" ht="15" customHeight="1" x14ac:dyDescent="0.35">
      <c r="C8949"/>
      <c r="D8949"/>
      <c r="E8949"/>
      <c r="F8949"/>
      <c r="G8949"/>
      <c r="H8949"/>
      <c r="I8949"/>
      <c r="J8949"/>
      <c r="K8949"/>
      <c r="L8949"/>
      <c r="M8949"/>
      <c r="N8949"/>
      <c r="O8949"/>
      <c r="S8949"/>
      <c r="T8949"/>
      <c r="U8949"/>
      <c r="V8949"/>
      <c r="Y8949"/>
      <c r="Z8949"/>
      <c r="AA8949"/>
      <c r="AB8949"/>
      <c r="AC8949"/>
      <c r="AD8949"/>
      <c r="AE8949"/>
      <c r="AF8949"/>
      <c r="AG8949"/>
      <c r="AH8949"/>
      <c r="AI8949"/>
      <c r="AJ8949"/>
      <c r="AK8949"/>
      <c r="AL8949"/>
    </row>
    <row r="8950" spans="3:38" ht="15" customHeight="1" x14ac:dyDescent="0.35">
      <c r="C8950"/>
      <c r="D8950"/>
      <c r="E8950"/>
      <c r="F8950"/>
      <c r="G8950"/>
      <c r="H8950"/>
      <c r="I8950"/>
      <c r="J8950"/>
      <c r="K8950"/>
      <c r="L8950"/>
      <c r="M8950"/>
      <c r="N8950"/>
      <c r="O8950"/>
      <c r="S8950"/>
      <c r="T8950"/>
      <c r="U8950"/>
      <c r="V8950"/>
      <c r="Y8950"/>
      <c r="Z8950"/>
      <c r="AA8950"/>
      <c r="AB8950"/>
      <c r="AC8950"/>
      <c r="AD8950"/>
      <c r="AE8950"/>
      <c r="AF8950"/>
      <c r="AG8950"/>
      <c r="AH8950"/>
      <c r="AI8950"/>
      <c r="AJ8950"/>
      <c r="AK8950"/>
      <c r="AL8950"/>
    </row>
    <row r="8951" spans="3:38" ht="15" customHeight="1" x14ac:dyDescent="0.35">
      <c r="C8951"/>
      <c r="D8951"/>
      <c r="E8951"/>
      <c r="F8951"/>
      <c r="G8951"/>
      <c r="H8951"/>
      <c r="I8951"/>
      <c r="J8951"/>
      <c r="K8951"/>
      <c r="L8951"/>
      <c r="M8951"/>
      <c r="N8951"/>
      <c r="O8951"/>
      <c r="S8951"/>
      <c r="T8951"/>
      <c r="U8951"/>
      <c r="V8951"/>
      <c r="Y8951"/>
      <c r="Z8951"/>
      <c r="AA8951"/>
      <c r="AB8951"/>
      <c r="AC8951"/>
      <c r="AD8951"/>
      <c r="AE8951"/>
      <c r="AF8951"/>
      <c r="AG8951"/>
      <c r="AH8951"/>
      <c r="AI8951"/>
      <c r="AJ8951"/>
      <c r="AK8951"/>
      <c r="AL8951"/>
    </row>
    <row r="8952" spans="3:38" ht="15" customHeight="1" x14ac:dyDescent="0.35">
      <c r="C8952"/>
      <c r="D8952"/>
      <c r="E8952"/>
      <c r="F8952"/>
      <c r="G8952"/>
      <c r="H8952"/>
      <c r="I8952"/>
      <c r="J8952"/>
      <c r="K8952"/>
      <c r="L8952"/>
      <c r="M8952"/>
      <c r="N8952"/>
      <c r="O8952"/>
      <c r="S8952"/>
      <c r="T8952"/>
      <c r="U8952"/>
      <c r="V8952"/>
      <c r="Y8952"/>
      <c r="Z8952"/>
      <c r="AA8952"/>
      <c r="AB8952"/>
      <c r="AC8952"/>
      <c r="AD8952"/>
      <c r="AE8952"/>
      <c r="AF8952"/>
      <c r="AG8952"/>
      <c r="AH8952"/>
      <c r="AI8952"/>
      <c r="AJ8952"/>
      <c r="AK8952"/>
      <c r="AL8952"/>
    </row>
    <row r="8953" spans="3:38" ht="15" customHeight="1" x14ac:dyDescent="0.35">
      <c r="C8953"/>
      <c r="D8953"/>
      <c r="E8953"/>
      <c r="F8953"/>
      <c r="G8953"/>
      <c r="H8953"/>
      <c r="I8953"/>
      <c r="J8953"/>
      <c r="K8953"/>
      <c r="L8953"/>
      <c r="M8953"/>
      <c r="N8953"/>
      <c r="O8953"/>
      <c r="S8953"/>
      <c r="T8953"/>
      <c r="U8953"/>
      <c r="V8953"/>
      <c r="Y8953"/>
      <c r="Z8953"/>
      <c r="AA8953"/>
      <c r="AB8953"/>
      <c r="AC8953"/>
      <c r="AD8953"/>
      <c r="AE8953"/>
      <c r="AF8953"/>
      <c r="AG8953"/>
      <c r="AH8953"/>
      <c r="AI8953"/>
      <c r="AJ8953"/>
      <c r="AK8953"/>
      <c r="AL8953"/>
    </row>
    <row r="8954" spans="3:38" ht="15" customHeight="1" x14ac:dyDescent="0.35">
      <c r="C8954"/>
      <c r="D8954"/>
      <c r="E8954"/>
      <c r="F8954"/>
      <c r="G8954"/>
      <c r="H8954"/>
      <c r="I8954"/>
      <c r="J8954"/>
      <c r="K8954"/>
      <c r="L8954"/>
      <c r="M8954"/>
      <c r="N8954"/>
      <c r="O8954"/>
      <c r="S8954"/>
      <c r="T8954"/>
      <c r="U8954"/>
      <c r="V8954"/>
      <c r="Y8954"/>
      <c r="Z8954"/>
      <c r="AA8954"/>
      <c r="AB8954"/>
      <c r="AC8954"/>
      <c r="AD8954"/>
      <c r="AE8954"/>
      <c r="AF8954"/>
      <c r="AG8954"/>
      <c r="AH8954"/>
      <c r="AI8954"/>
      <c r="AJ8954"/>
      <c r="AK8954"/>
      <c r="AL8954"/>
    </row>
    <row r="8955" spans="3:38" ht="15" customHeight="1" x14ac:dyDescent="0.35">
      <c r="C8955"/>
      <c r="D8955"/>
      <c r="E8955"/>
      <c r="F8955"/>
      <c r="G8955"/>
      <c r="H8955"/>
      <c r="I8955"/>
      <c r="J8955"/>
      <c r="K8955"/>
      <c r="L8955"/>
      <c r="M8955"/>
      <c r="N8955"/>
      <c r="O8955"/>
      <c r="S8955"/>
      <c r="T8955"/>
      <c r="U8955"/>
      <c r="V8955"/>
      <c r="Y8955"/>
      <c r="Z8955"/>
      <c r="AA8955"/>
      <c r="AB8955"/>
      <c r="AC8955"/>
      <c r="AD8955"/>
      <c r="AE8955"/>
      <c r="AF8955"/>
      <c r="AG8955"/>
      <c r="AH8955"/>
      <c r="AI8955"/>
      <c r="AJ8955"/>
      <c r="AK8955"/>
      <c r="AL8955"/>
    </row>
    <row r="8956" spans="3:38" ht="15" customHeight="1" x14ac:dyDescent="0.35">
      <c r="C8956"/>
      <c r="D8956"/>
      <c r="E8956"/>
      <c r="F8956"/>
      <c r="G8956"/>
      <c r="H8956"/>
      <c r="I8956"/>
      <c r="J8956"/>
      <c r="K8956"/>
      <c r="L8956"/>
      <c r="M8956"/>
      <c r="N8956"/>
      <c r="O8956"/>
      <c r="S8956"/>
      <c r="T8956"/>
      <c r="U8956"/>
      <c r="V8956"/>
      <c r="Y8956"/>
      <c r="Z8956"/>
      <c r="AA8956"/>
      <c r="AB8956"/>
      <c r="AC8956"/>
      <c r="AD8956"/>
      <c r="AE8956"/>
      <c r="AF8956"/>
      <c r="AG8956"/>
      <c r="AH8956"/>
      <c r="AI8956"/>
      <c r="AJ8956"/>
      <c r="AK8956"/>
      <c r="AL8956"/>
    </row>
    <row r="8957" spans="3:38" ht="15" customHeight="1" x14ac:dyDescent="0.35">
      <c r="C8957"/>
      <c r="D8957"/>
      <c r="E8957"/>
      <c r="F8957"/>
      <c r="G8957"/>
      <c r="H8957"/>
      <c r="I8957"/>
      <c r="J8957"/>
      <c r="K8957"/>
      <c r="L8957"/>
      <c r="M8957"/>
      <c r="N8957"/>
      <c r="O8957"/>
      <c r="S8957"/>
      <c r="T8957"/>
      <c r="U8957"/>
      <c r="V8957"/>
      <c r="Y8957"/>
      <c r="Z8957"/>
      <c r="AA8957"/>
      <c r="AB8957"/>
      <c r="AC8957"/>
      <c r="AD8957"/>
      <c r="AE8957"/>
      <c r="AF8957"/>
      <c r="AG8957"/>
      <c r="AH8957"/>
      <c r="AI8957"/>
      <c r="AJ8957"/>
      <c r="AK8957"/>
      <c r="AL8957"/>
    </row>
    <row r="8958" spans="3:38" ht="15" customHeight="1" x14ac:dyDescent="0.35">
      <c r="C8958"/>
      <c r="D8958"/>
      <c r="E8958"/>
      <c r="F8958"/>
      <c r="G8958"/>
      <c r="H8958"/>
      <c r="I8958"/>
      <c r="J8958"/>
      <c r="K8958"/>
      <c r="L8958"/>
      <c r="M8958"/>
      <c r="N8958"/>
      <c r="O8958"/>
      <c r="S8958"/>
      <c r="T8958"/>
      <c r="U8958"/>
      <c r="V8958"/>
      <c r="Y8958"/>
      <c r="Z8958"/>
      <c r="AA8958"/>
      <c r="AB8958"/>
      <c r="AC8958"/>
      <c r="AD8958"/>
      <c r="AE8958"/>
      <c r="AF8958"/>
      <c r="AG8958"/>
      <c r="AH8958"/>
      <c r="AI8958"/>
      <c r="AJ8958"/>
      <c r="AK8958"/>
      <c r="AL8958"/>
    </row>
    <row r="8959" spans="3:38" ht="15" customHeight="1" x14ac:dyDescent="0.35">
      <c r="C8959"/>
      <c r="D8959"/>
      <c r="E8959"/>
      <c r="F8959"/>
      <c r="G8959"/>
      <c r="H8959"/>
      <c r="I8959"/>
      <c r="J8959"/>
      <c r="K8959"/>
      <c r="L8959"/>
      <c r="M8959"/>
      <c r="N8959"/>
      <c r="O8959"/>
      <c r="S8959"/>
      <c r="T8959"/>
      <c r="U8959"/>
      <c r="V8959"/>
      <c r="Y8959"/>
      <c r="Z8959"/>
      <c r="AA8959"/>
      <c r="AB8959"/>
      <c r="AC8959"/>
      <c r="AD8959"/>
      <c r="AE8959"/>
      <c r="AF8959"/>
      <c r="AG8959"/>
      <c r="AH8959"/>
      <c r="AI8959"/>
      <c r="AJ8959"/>
      <c r="AK8959"/>
      <c r="AL8959"/>
    </row>
    <row r="8960" spans="3:38" ht="15" customHeight="1" x14ac:dyDescent="0.35">
      <c r="C8960"/>
      <c r="D8960"/>
      <c r="E8960"/>
      <c r="F8960"/>
      <c r="G8960"/>
      <c r="H8960"/>
      <c r="I8960"/>
      <c r="J8960"/>
      <c r="K8960"/>
      <c r="L8960"/>
      <c r="M8960"/>
      <c r="N8960"/>
      <c r="O8960"/>
      <c r="S8960"/>
      <c r="T8960"/>
      <c r="U8960"/>
      <c r="V8960"/>
      <c r="Y8960"/>
      <c r="Z8960"/>
      <c r="AA8960"/>
      <c r="AB8960"/>
      <c r="AC8960"/>
      <c r="AD8960"/>
      <c r="AE8960"/>
      <c r="AF8960"/>
      <c r="AG8960"/>
      <c r="AH8960"/>
      <c r="AI8960"/>
      <c r="AJ8960"/>
      <c r="AK8960"/>
      <c r="AL8960"/>
    </row>
    <row r="8961" spans="3:38" ht="15" customHeight="1" x14ac:dyDescent="0.35">
      <c r="C8961"/>
      <c r="D8961"/>
      <c r="E8961"/>
      <c r="F8961"/>
      <c r="G8961"/>
      <c r="H8961"/>
      <c r="I8961"/>
      <c r="J8961"/>
      <c r="K8961"/>
      <c r="L8961"/>
      <c r="M8961"/>
      <c r="N8961"/>
      <c r="O8961"/>
      <c r="S8961"/>
      <c r="T8961"/>
      <c r="U8961"/>
      <c r="V8961"/>
      <c r="Y8961"/>
      <c r="Z8961"/>
      <c r="AA8961"/>
      <c r="AB8961"/>
      <c r="AC8961"/>
      <c r="AD8961"/>
      <c r="AE8961"/>
      <c r="AF8961"/>
      <c r="AG8961"/>
      <c r="AH8961"/>
      <c r="AI8961"/>
      <c r="AJ8961"/>
      <c r="AK8961"/>
      <c r="AL8961"/>
    </row>
    <row r="8962" spans="3:38" ht="15" customHeight="1" x14ac:dyDescent="0.35">
      <c r="C8962"/>
      <c r="D8962"/>
      <c r="E8962"/>
      <c r="F8962"/>
      <c r="G8962"/>
      <c r="H8962"/>
      <c r="I8962"/>
      <c r="J8962"/>
      <c r="K8962"/>
      <c r="L8962"/>
      <c r="M8962"/>
      <c r="N8962"/>
      <c r="O8962"/>
      <c r="S8962"/>
      <c r="T8962"/>
      <c r="U8962"/>
      <c r="V8962"/>
      <c r="Y8962"/>
      <c r="Z8962"/>
      <c r="AA8962"/>
      <c r="AB8962"/>
      <c r="AC8962"/>
      <c r="AD8962"/>
      <c r="AE8962"/>
      <c r="AF8962"/>
      <c r="AG8962"/>
      <c r="AH8962"/>
      <c r="AI8962"/>
      <c r="AJ8962"/>
      <c r="AK8962"/>
      <c r="AL8962"/>
    </row>
    <row r="8963" spans="3:38" ht="15" customHeight="1" x14ac:dyDescent="0.35">
      <c r="C8963"/>
      <c r="D8963"/>
      <c r="E8963"/>
      <c r="F8963"/>
      <c r="G8963"/>
      <c r="H8963"/>
      <c r="I8963"/>
      <c r="J8963"/>
      <c r="K8963"/>
      <c r="L8963"/>
      <c r="M8963"/>
      <c r="N8963"/>
      <c r="O8963"/>
      <c r="S8963"/>
      <c r="T8963"/>
      <c r="U8963"/>
      <c r="V8963"/>
      <c r="Y8963"/>
      <c r="Z8963"/>
      <c r="AA8963"/>
      <c r="AB8963"/>
      <c r="AC8963"/>
      <c r="AD8963"/>
      <c r="AE8963"/>
      <c r="AF8963"/>
      <c r="AG8963"/>
      <c r="AH8963"/>
      <c r="AI8963"/>
      <c r="AJ8963"/>
      <c r="AK8963"/>
      <c r="AL8963"/>
    </row>
    <row r="8964" spans="3:38" ht="15" customHeight="1" x14ac:dyDescent="0.35">
      <c r="C8964"/>
      <c r="D8964"/>
      <c r="E8964"/>
      <c r="F8964"/>
      <c r="G8964"/>
      <c r="H8964"/>
      <c r="I8964"/>
      <c r="J8964"/>
      <c r="K8964"/>
      <c r="L8964"/>
      <c r="M8964"/>
      <c r="N8964"/>
      <c r="O8964"/>
      <c r="S8964"/>
      <c r="T8964"/>
      <c r="U8964"/>
      <c r="V8964"/>
      <c r="Y8964"/>
      <c r="Z8964"/>
      <c r="AA8964"/>
      <c r="AB8964"/>
      <c r="AC8964"/>
      <c r="AD8964"/>
      <c r="AE8964"/>
      <c r="AF8964"/>
      <c r="AG8964"/>
      <c r="AH8964"/>
      <c r="AI8964"/>
      <c r="AJ8964"/>
      <c r="AK8964"/>
      <c r="AL8964"/>
    </row>
    <row r="8965" spans="3:38" ht="15" customHeight="1" x14ac:dyDescent="0.35">
      <c r="C8965"/>
      <c r="D8965"/>
      <c r="E8965"/>
      <c r="F8965"/>
      <c r="G8965"/>
      <c r="H8965"/>
      <c r="I8965"/>
      <c r="J8965"/>
      <c r="K8965"/>
      <c r="L8965"/>
      <c r="M8965"/>
      <c r="N8965"/>
      <c r="O8965"/>
      <c r="S8965"/>
      <c r="T8965"/>
      <c r="U8965"/>
      <c r="V8965"/>
      <c r="Y8965"/>
      <c r="Z8965"/>
      <c r="AA8965"/>
      <c r="AB8965"/>
      <c r="AC8965"/>
      <c r="AD8965"/>
      <c r="AE8965"/>
      <c r="AF8965"/>
      <c r="AG8965"/>
      <c r="AH8965"/>
      <c r="AI8965"/>
      <c r="AJ8965"/>
      <c r="AK8965"/>
      <c r="AL8965"/>
    </row>
    <row r="8966" spans="3:38" ht="15" customHeight="1" x14ac:dyDescent="0.35">
      <c r="C8966"/>
      <c r="D8966"/>
      <c r="E8966"/>
      <c r="F8966"/>
      <c r="G8966"/>
      <c r="H8966"/>
      <c r="I8966"/>
      <c r="J8966"/>
      <c r="K8966"/>
      <c r="L8966"/>
      <c r="M8966"/>
      <c r="N8966"/>
      <c r="O8966"/>
      <c r="S8966"/>
      <c r="T8966"/>
      <c r="U8966"/>
      <c r="V8966"/>
      <c r="Y8966"/>
      <c r="Z8966"/>
      <c r="AA8966"/>
      <c r="AB8966"/>
      <c r="AC8966"/>
      <c r="AD8966"/>
      <c r="AE8966"/>
      <c r="AF8966"/>
      <c r="AG8966"/>
      <c r="AH8966"/>
      <c r="AI8966"/>
      <c r="AJ8966"/>
      <c r="AK8966"/>
      <c r="AL8966"/>
    </row>
    <row r="8967" spans="3:38" ht="15" customHeight="1" x14ac:dyDescent="0.35">
      <c r="C8967"/>
      <c r="D8967"/>
      <c r="E8967"/>
      <c r="F8967"/>
      <c r="G8967"/>
      <c r="H8967"/>
      <c r="I8967"/>
      <c r="J8967"/>
      <c r="K8967"/>
      <c r="L8967"/>
      <c r="M8967"/>
      <c r="N8967"/>
      <c r="O8967"/>
      <c r="S8967"/>
      <c r="T8967"/>
      <c r="U8967"/>
      <c r="V8967"/>
      <c r="Y8967"/>
      <c r="Z8967"/>
      <c r="AA8967"/>
      <c r="AB8967"/>
      <c r="AC8967"/>
      <c r="AD8967"/>
      <c r="AE8967"/>
      <c r="AF8967"/>
      <c r="AG8967"/>
      <c r="AH8967"/>
      <c r="AI8967"/>
      <c r="AJ8967"/>
      <c r="AK8967"/>
      <c r="AL8967"/>
    </row>
    <row r="8968" spans="3:38" ht="15" customHeight="1" x14ac:dyDescent="0.35">
      <c r="C8968"/>
      <c r="D8968"/>
      <c r="E8968"/>
      <c r="F8968"/>
      <c r="G8968"/>
      <c r="H8968"/>
      <c r="I8968"/>
      <c r="J8968"/>
      <c r="K8968"/>
      <c r="L8968"/>
      <c r="M8968"/>
      <c r="N8968"/>
      <c r="O8968"/>
      <c r="S8968"/>
      <c r="T8968"/>
      <c r="U8968"/>
      <c r="V8968"/>
      <c r="Y8968"/>
      <c r="Z8968"/>
      <c r="AA8968"/>
      <c r="AB8968"/>
      <c r="AC8968"/>
      <c r="AD8968"/>
      <c r="AE8968"/>
      <c r="AF8968"/>
      <c r="AG8968"/>
      <c r="AH8968"/>
      <c r="AI8968"/>
      <c r="AJ8968"/>
      <c r="AK8968"/>
      <c r="AL8968"/>
    </row>
    <row r="8969" spans="3:38" ht="15" customHeight="1" x14ac:dyDescent="0.35">
      <c r="C8969"/>
      <c r="D8969"/>
      <c r="E8969"/>
      <c r="F8969"/>
      <c r="G8969"/>
      <c r="H8969"/>
      <c r="I8969"/>
      <c r="J8969"/>
      <c r="K8969"/>
      <c r="L8969"/>
      <c r="M8969"/>
      <c r="N8969"/>
      <c r="O8969"/>
      <c r="S8969"/>
      <c r="T8969"/>
      <c r="U8969"/>
      <c r="V8969"/>
      <c r="Y8969"/>
      <c r="Z8969"/>
      <c r="AA8969"/>
      <c r="AB8969"/>
      <c r="AC8969"/>
      <c r="AD8969"/>
      <c r="AE8969"/>
      <c r="AF8969"/>
      <c r="AG8969"/>
      <c r="AH8969"/>
      <c r="AI8969"/>
      <c r="AJ8969"/>
      <c r="AK8969"/>
      <c r="AL8969"/>
    </row>
    <row r="8970" spans="3:38" ht="15" customHeight="1" x14ac:dyDescent="0.35">
      <c r="C8970"/>
      <c r="D8970"/>
      <c r="E8970"/>
      <c r="F8970"/>
      <c r="G8970"/>
      <c r="H8970"/>
      <c r="I8970"/>
      <c r="J8970"/>
      <c r="K8970"/>
      <c r="L8970"/>
      <c r="M8970"/>
      <c r="N8970"/>
      <c r="O8970"/>
      <c r="S8970"/>
      <c r="T8970"/>
      <c r="U8970"/>
      <c r="V8970"/>
      <c r="Y8970"/>
      <c r="Z8970"/>
      <c r="AA8970"/>
      <c r="AB8970"/>
      <c r="AC8970"/>
      <c r="AD8970"/>
      <c r="AE8970"/>
      <c r="AF8970"/>
      <c r="AG8970"/>
      <c r="AH8970"/>
      <c r="AI8970"/>
      <c r="AJ8970"/>
      <c r="AK8970"/>
      <c r="AL8970"/>
    </row>
    <row r="8971" spans="3:38" ht="15" customHeight="1" x14ac:dyDescent="0.35">
      <c r="C8971"/>
      <c r="D8971"/>
      <c r="E8971"/>
      <c r="F8971"/>
      <c r="G8971"/>
      <c r="H8971"/>
      <c r="I8971"/>
      <c r="J8971"/>
      <c r="K8971"/>
      <c r="L8971"/>
      <c r="M8971"/>
      <c r="N8971"/>
      <c r="O8971"/>
      <c r="S8971"/>
      <c r="T8971"/>
      <c r="U8971"/>
      <c r="V8971"/>
      <c r="Y8971"/>
      <c r="Z8971"/>
      <c r="AA8971"/>
      <c r="AB8971"/>
      <c r="AC8971"/>
      <c r="AD8971"/>
      <c r="AE8971"/>
      <c r="AF8971"/>
      <c r="AG8971"/>
      <c r="AH8971"/>
      <c r="AI8971"/>
      <c r="AJ8971"/>
      <c r="AK8971"/>
      <c r="AL8971"/>
    </row>
    <row r="8972" spans="3:38" ht="15" customHeight="1" x14ac:dyDescent="0.35">
      <c r="C8972"/>
      <c r="D8972"/>
      <c r="E8972"/>
      <c r="F8972"/>
      <c r="G8972"/>
      <c r="H8972"/>
      <c r="I8972"/>
      <c r="J8972"/>
      <c r="K8972"/>
      <c r="L8972"/>
      <c r="M8972"/>
      <c r="N8972"/>
      <c r="O8972"/>
      <c r="S8972"/>
      <c r="T8972"/>
      <c r="U8972"/>
      <c r="V8972"/>
      <c r="Y8972"/>
      <c r="Z8972"/>
      <c r="AA8972"/>
      <c r="AB8972"/>
      <c r="AC8972"/>
      <c r="AD8972"/>
      <c r="AE8972"/>
      <c r="AF8972"/>
      <c r="AG8972"/>
      <c r="AH8972"/>
      <c r="AI8972"/>
      <c r="AJ8972"/>
      <c r="AK8972"/>
      <c r="AL8972"/>
    </row>
    <row r="8973" spans="3:38" ht="15" customHeight="1" x14ac:dyDescent="0.35">
      <c r="C8973"/>
      <c r="D8973"/>
      <c r="E8973"/>
      <c r="F8973"/>
      <c r="G8973"/>
      <c r="H8973"/>
      <c r="I8973"/>
      <c r="J8973"/>
      <c r="K8973"/>
      <c r="L8973"/>
      <c r="M8973"/>
      <c r="N8973"/>
      <c r="O8973"/>
      <c r="S8973"/>
      <c r="T8973"/>
      <c r="U8973"/>
      <c r="V8973"/>
      <c r="Y8973"/>
      <c r="Z8973"/>
      <c r="AA8973"/>
      <c r="AB8973"/>
      <c r="AC8973"/>
      <c r="AD8973"/>
      <c r="AE8973"/>
      <c r="AF8973"/>
      <c r="AG8973"/>
      <c r="AH8973"/>
      <c r="AI8973"/>
      <c r="AJ8973"/>
      <c r="AK8973"/>
      <c r="AL8973"/>
    </row>
    <row r="8974" spans="3:38" ht="15" customHeight="1" x14ac:dyDescent="0.35">
      <c r="C8974"/>
      <c r="D8974"/>
      <c r="E8974"/>
      <c r="F8974"/>
      <c r="G8974"/>
      <c r="H8974"/>
      <c r="I8974"/>
      <c r="J8974"/>
      <c r="K8974"/>
      <c r="L8974"/>
      <c r="M8974"/>
      <c r="N8974"/>
      <c r="O8974"/>
      <c r="S8974"/>
      <c r="T8974"/>
      <c r="U8974"/>
      <c r="V8974"/>
      <c r="Y8974"/>
      <c r="Z8974"/>
      <c r="AA8974"/>
      <c r="AB8974"/>
      <c r="AC8974"/>
      <c r="AD8974"/>
      <c r="AE8974"/>
      <c r="AF8974"/>
      <c r="AG8974"/>
      <c r="AH8974"/>
      <c r="AI8974"/>
      <c r="AJ8974"/>
      <c r="AK8974"/>
      <c r="AL8974"/>
    </row>
    <row r="8975" spans="3:38" ht="15" customHeight="1" x14ac:dyDescent="0.35">
      <c r="C8975"/>
      <c r="D8975"/>
      <c r="E8975"/>
      <c r="F8975"/>
      <c r="G8975"/>
      <c r="H8975"/>
      <c r="I8975"/>
      <c r="J8975"/>
      <c r="K8975"/>
      <c r="L8975"/>
      <c r="M8975"/>
      <c r="N8975"/>
      <c r="O8975"/>
      <c r="S8975"/>
      <c r="T8975"/>
      <c r="U8975"/>
      <c r="V8975"/>
      <c r="Y8975"/>
      <c r="Z8975"/>
      <c r="AA8975"/>
      <c r="AB8975"/>
      <c r="AC8975"/>
      <c r="AD8975"/>
      <c r="AE8975"/>
      <c r="AF8975"/>
      <c r="AG8975"/>
      <c r="AH8975"/>
      <c r="AI8975"/>
      <c r="AJ8975"/>
      <c r="AK8975"/>
      <c r="AL8975"/>
    </row>
    <row r="8976" spans="3:38" ht="15" customHeight="1" x14ac:dyDescent="0.35">
      <c r="C8976"/>
      <c r="D8976"/>
      <c r="E8976"/>
      <c r="F8976"/>
      <c r="G8976"/>
      <c r="H8976"/>
      <c r="I8976"/>
      <c r="J8976"/>
      <c r="K8976"/>
      <c r="L8976"/>
      <c r="M8976"/>
      <c r="N8976"/>
      <c r="O8976"/>
      <c r="S8976"/>
      <c r="T8976"/>
      <c r="U8976"/>
      <c r="V8976"/>
      <c r="Y8976"/>
      <c r="Z8976"/>
      <c r="AA8976"/>
      <c r="AB8976"/>
      <c r="AC8976"/>
      <c r="AD8976"/>
      <c r="AE8976"/>
      <c r="AF8976"/>
      <c r="AG8976"/>
      <c r="AH8976"/>
      <c r="AI8976"/>
      <c r="AJ8976"/>
      <c r="AK8976"/>
      <c r="AL8976"/>
    </row>
    <row r="8977" spans="3:38" ht="15" customHeight="1" x14ac:dyDescent="0.35">
      <c r="C8977"/>
      <c r="D8977"/>
      <c r="E8977"/>
      <c r="F8977"/>
      <c r="G8977"/>
      <c r="H8977"/>
      <c r="I8977"/>
      <c r="J8977"/>
      <c r="K8977"/>
      <c r="L8977"/>
      <c r="M8977"/>
      <c r="N8977"/>
      <c r="O8977"/>
      <c r="S8977"/>
      <c r="T8977"/>
      <c r="U8977"/>
      <c r="V8977"/>
      <c r="Y8977"/>
      <c r="Z8977"/>
      <c r="AA8977"/>
      <c r="AB8977"/>
      <c r="AC8977"/>
      <c r="AD8977"/>
      <c r="AE8977"/>
      <c r="AF8977"/>
      <c r="AG8977"/>
      <c r="AH8977"/>
      <c r="AI8977"/>
      <c r="AJ8977"/>
      <c r="AK8977"/>
      <c r="AL8977"/>
    </row>
    <row r="8978" spans="3:38" ht="15" customHeight="1" x14ac:dyDescent="0.35">
      <c r="C8978"/>
      <c r="D8978"/>
      <c r="E8978"/>
      <c r="F8978"/>
      <c r="G8978"/>
      <c r="H8978"/>
      <c r="I8978"/>
      <c r="J8978"/>
      <c r="K8978"/>
      <c r="L8978"/>
      <c r="M8978"/>
      <c r="N8978"/>
      <c r="O8978"/>
      <c r="S8978"/>
      <c r="T8978"/>
      <c r="U8978"/>
      <c r="V8978"/>
      <c r="Y8978"/>
      <c r="Z8978"/>
      <c r="AA8978"/>
      <c r="AB8978"/>
      <c r="AC8978"/>
      <c r="AD8978"/>
      <c r="AE8978"/>
      <c r="AF8978"/>
      <c r="AG8978"/>
      <c r="AH8978"/>
      <c r="AI8978"/>
      <c r="AJ8978"/>
      <c r="AK8978"/>
      <c r="AL8978"/>
    </row>
    <row r="8979" spans="3:38" ht="15" customHeight="1" x14ac:dyDescent="0.35">
      <c r="C8979"/>
      <c r="D8979"/>
      <c r="E8979"/>
      <c r="F8979"/>
      <c r="G8979"/>
      <c r="H8979"/>
      <c r="I8979"/>
      <c r="J8979"/>
      <c r="K8979"/>
      <c r="L8979"/>
      <c r="M8979"/>
      <c r="N8979"/>
      <c r="O8979"/>
      <c r="S8979"/>
      <c r="T8979"/>
      <c r="U8979"/>
      <c r="V8979"/>
      <c r="Y8979"/>
      <c r="Z8979"/>
      <c r="AA8979"/>
      <c r="AB8979"/>
      <c r="AC8979"/>
      <c r="AD8979"/>
      <c r="AE8979"/>
      <c r="AF8979"/>
      <c r="AG8979"/>
      <c r="AH8979"/>
      <c r="AI8979"/>
      <c r="AJ8979"/>
      <c r="AK8979"/>
      <c r="AL8979"/>
    </row>
    <row r="8980" spans="3:38" ht="15" customHeight="1" x14ac:dyDescent="0.35">
      <c r="C8980"/>
      <c r="D8980"/>
      <c r="E8980"/>
      <c r="F8980"/>
      <c r="G8980"/>
      <c r="H8980"/>
      <c r="I8980"/>
      <c r="J8980"/>
      <c r="K8980"/>
      <c r="L8980"/>
      <c r="M8980"/>
      <c r="N8980"/>
      <c r="O8980"/>
      <c r="S8980"/>
      <c r="T8980"/>
      <c r="U8980"/>
      <c r="V8980"/>
      <c r="Y8980"/>
      <c r="Z8980"/>
      <c r="AA8980"/>
      <c r="AB8980"/>
      <c r="AC8980"/>
      <c r="AD8980"/>
      <c r="AE8980"/>
      <c r="AF8980"/>
      <c r="AG8980"/>
      <c r="AH8980"/>
      <c r="AI8980"/>
      <c r="AJ8980"/>
      <c r="AK8980"/>
      <c r="AL8980"/>
    </row>
    <row r="8981" spans="3:38" ht="15" customHeight="1" x14ac:dyDescent="0.35">
      <c r="C8981"/>
      <c r="D8981"/>
      <c r="E8981"/>
      <c r="F8981"/>
      <c r="G8981"/>
      <c r="H8981"/>
      <c r="I8981"/>
      <c r="J8981"/>
      <c r="K8981"/>
      <c r="L8981"/>
      <c r="M8981"/>
      <c r="N8981"/>
      <c r="O8981"/>
      <c r="S8981"/>
      <c r="T8981"/>
      <c r="U8981"/>
      <c r="V8981"/>
      <c r="Y8981"/>
      <c r="Z8981"/>
      <c r="AA8981"/>
      <c r="AB8981"/>
      <c r="AC8981"/>
      <c r="AD8981"/>
      <c r="AE8981"/>
      <c r="AF8981"/>
      <c r="AG8981"/>
      <c r="AH8981"/>
      <c r="AI8981"/>
      <c r="AJ8981"/>
      <c r="AK8981"/>
      <c r="AL8981"/>
    </row>
    <row r="8982" spans="3:38" ht="15" customHeight="1" x14ac:dyDescent="0.35">
      <c r="C8982"/>
      <c r="D8982"/>
      <c r="E8982"/>
      <c r="F8982"/>
      <c r="G8982"/>
      <c r="H8982"/>
      <c r="I8982"/>
      <c r="J8982"/>
      <c r="K8982"/>
      <c r="L8982"/>
      <c r="M8982"/>
      <c r="N8982"/>
      <c r="O8982"/>
      <c r="S8982"/>
      <c r="T8982"/>
      <c r="U8982"/>
      <c r="V8982"/>
      <c r="Y8982"/>
      <c r="Z8982"/>
      <c r="AA8982"/>
      <c r="AB8982"/>
      <c r="AC8982"/>
      <c r="AD8982"/>
      <c r="AE8982"/>
      <c r="AF8982"/>
      <c r="AG8982"/>
      <c r="AH8982"/>
      <c r="AI8982"/>
      <c r="AJ8982"/>
      <c r="AK8982"/>
      <c r="AL8982"/>
    </row>
    <row r="8983" spans="3:38" ht="15" customHeight="1" x14ac:dyDescent="0.35">
      <c r="C8983"/>
      <c r="D8983"/>
      <c r="E8983"/>
      <c r="F8983"/>
      <c r="G8983"/>
      <c r="H8983"/>
      <c r="I8983"/>
      <c r="J8983"/>
      <c r="K8983"/>
      <c r="L8983"/>
      <c r="M8983"/>
      <c r="N8983"/>
      <c r="O8983"/>
      <c r="S8983"/>
      <c r="T8983"/>
      <c r="U8983"/>
      <c r="V8983"/>
      <c r="Y8983"/>
      <c r="Z8983"/>
      <c r="AA8983"/>
      <c r="AB8983"/>
      <c r="AC8983"/>
      <c r="AD8983"/>
      <c r="AE8983"/>
      <c r="AF8983"/>
      <c r="AG8983"/>
      <c r="AH8983"/>
      <c r="AI8983"/>
      <c r="AJ8983"/>
      <c r="AK8983"/>
      <c r="AL8983"/>
    </row>
    <row r="8984" spans="3:38" ht="15" customHeight="1" x14ac:dyDescent="0.35">
      <c r="C8984"/>
      <c r="D8984"/>
      <c r="E8984"/>
      <c r="F8984"/>
      <c r="G8984"/>
      <c r="H8984"/>
      <c r="I8984"/>
      <c r="J8984"/>
      <c r="K8984"/>
      <c r="L8984"/>
      <c r="M8984"/>
      <c r="N8984"/>
      <c r="O8984"/>
      <c r="S8984"/>
      <c r="T8984"/>
      <c r="U8984"/>
      <c r="V8984"/>
      <c r="Y8984"/>
      <c r="Z8984"/>
      <c r="AA8984"/>
      <c r="AB8984"/>
      <c r="AC8984"/>
      <c r="AD8984"/>
      <c r="AE8984"/>
      <c r="AF8984"/>
      <c r="AG8984"/>
      <c r="AH8984"/>
      <c r="AI8984"/>
      <c r="AJ8984"/>
      <c r="AK8984"/>
      <c r="AL8984"/>
    </row>
    <row r="8985" spans="3:38" ht="15" customHeight="1" x14ac:dyDescent="0.35">
      <c r="C8985"/>
      <c r="D8985"/>
      <c r="E8985"/>
      <c r="F8985"/>
      <c r="G8985"/>
      <c r="H8985"/>
      <c r="I8985"/>
      <c r="J8985"/>
      <c r="K8985"/>
      <c r="L8985"/>
      <c r="M8985"/>
      <c r="N8985"/>
      <c r="O8985"/>
      <c r="S8985"/>
      <c r="T8985"/>
      <c r="U8985"/>
      <c r="V8985"/>
      <c r="Y8985"/>
      <c r="Z8985"/>
      <c r="AA8985"/>
      <c r="AB8985"/>
      <c r="AC8985"/>
      <c r="AD8985"/>
      <c r="AE8985"/>
      <c r="AF8985"/>
      <c r="AG8985"/>
      <c r="AH8985"/>
      <c r="AI8985"/>
      <c r="AJ8985"/>
      <c r="AK8985"/>
      <c r="AL8985"/>
    </row>
    <row r="8986" spans="3:38" ht="15" customHeight="1" x14ac:dyDescent="0.35">
      <c r="C8986"/>
      <c r="D8986"/>
      <c r="E8986"/>
      <c r="F8986"/>
      <c r="G8986"/>
      <c r="H8986"/>
      <c r="I8986"/>
      <c r="J8986"/>
      <c r="K8986"/>
      <c r="L8986"/>
      <c r="M8986"/>
      <c r="N8986"/>
      <c r="O8986"/>
      <c r="S8986"/>
      <c r="T8986"/>
      <c r="U8986"/>
      <c r="V8986"/>
      <c r="Y8986"/>
      <c r="Z8986"/>
      <c r="AA8986"/>
      <c r="AB8986"/>
      <c r="AC8986"/>
      <c r="AD8986"/>
      <c r="AE8986"/>
      <c r="AF8986"/>
      <c r="AG8986"/>
      <c r="AH8986"/>
      <c r="AI8986"/>
      <c r="AJ8986"/>
      <c r="AK8986"/>
      <c r="AL8986"/>
    </row>
    <row r="8987" spans="3:38" ht="15" customHeight="1" x14ac:dyDescent="0.35">
      <c r="C8987"/>
      <c r="D8987"/>
      <c r="E8987"/>
      <c r="F8987"/>
      <c r="G8987"/>
      <c r="H8987"/>
      <c r="I8987"/>
      <c r="J8987"/>
      <c r="K8987"/>
      <c r="L8987"/>
      <c r="M8987"/>
      <c r="N8987"/>
      <c r="O8987"/>
      <c r="S8987"/>
      <c r="T8987"/>
      <c r="U8987"/>
      <c r="V8987"/>
      <c r="Y8987"/>
      <c r="Z8987"/>
      <c r="AA8987"/>
      <c r="AB8987"/>
      <c r="AC8987"/>
      <c r="AD8987"/>
      <c r="AE8987"/>
      <c r="AF8987"/>
      <c r="AG8987"/>
      <c r="AH8987"/>
      <c r="AI8987"/>
      <c r="AJ8987"/>
      <c r="AK8987"/>
      <c r="AL8987"/>
    </row>
    <row r="8988" spans="3:38" ht="15" customHeight="1" x14ac:dyDescent="0.35">
      <c r="C8988"/>
      <c r="D8988"/>
      <c r="E8988"/>
      <c r="F8988"/>
      <c r="G8988"/>
      <c r="H8988"/>
      <c r="I8988"/>
      <c r="J8988"/>
      <c r="K8988"/>
      <c r="L8988"/>
      <c r="M8988"/>
      <c r="N8988"/>
      <c r="O8988"/>
      <c r="S8988"/>
      <c r="T8988"/>
      <c r="U8988"/>
      <c r="V8988"/>
      <c r="Y8988"/>
      <c r="Z8988"/>
      <c r="AA8988"/>
      <c r="AB8988"/>
      <c r="AC8988"/>
      <c r="AD8988"/>
      <c r="AE8988"/>
      <c r="AF8988"/>
      <c r="AG8988"/>
      <c r="AH8988"/>
      <c r="AI8988"/>
      <c r="AJ8988"/>
      <c r="AK8988"/>
      <c r="AL8988"/>
    </row>
    <row r="8989" spans="3:38" ht="15" customHeight="1" x14ac:dyDescent="0.35">
      <c r="C8989"/>
      <c r="D8989"/>
      <c r="E8989"/>
      <c r="F8989"/>
      <c r="G8989"/>
      <c r="H8989"/>
      <c r="I8989"/>
      <c r="J8989"/>
      <c r="K8989"/>
      <c r="L8989"/>
      <c r="M8989"/>
      <c r="N8989"/>
      <c r="O8989"/>
      <c r="S8989"/>
      <c r="T8989"/>
      <c r="U8989"/>
      <c r="V8989"/>
      <c r="Y8989"/>
      <c r="Z8989"/>
      <c r="AA8989"/>
      <c r="AB8989"/>
      <c r="AC8989"/>
      <c r="AD8989"/>
      <c r="AE8989"/>
      <c r="AF8989"/>
      <c r="AG8989"/>
      <c r="AH8989"/>
      <c r="AI8989"/>
      <c r="AJ8989"/>
      <c r="AK8989"/>
      <c r="AL8989"/>
    </row>
    <row r="8990" spans="3:38" ht="15" customHeight="1" x14ac:dyDescent="0.35">
      <c r="C8990"/>
      <c r="D8990"/>
      <c r="E8990"/>
      <c r="F8990"/>
      <c r="G8990"/>
      <c r="H8990"/>
      <c r="I8990"/>
      <c r="J8990"/>
      <c r="K8990"/>
      <c r="L8990"/>
      <c r="M8990"/>
      <c r="N8990"/>
      <c r="O8990"/>
      <c r="S8990"/>
      <c r="T8990"/>
      <c r="U8990"/>
      <c r="V8990"/>
      <c r="Y8990"/>
      <c r="Z8990"/>
      <c r="AA8990"/>
      <c r="AB8990"/>
      <c r="AC8990"/>
      <c r="AD8990"/>
      <c r="AE8990"/>
      <c r="AF8990"/>
      <c r="AG8990"/>
      <c r="AH8990"/>
      <c r="AI8990"/>
      <c r="AJ8990"/>
      <c r="AK8990"/>
      <c r="AL8990"/>
    </row>
    <row r="8991" spans="3:38" ht="15" customHeight="1" x14ac:dyDescent="0.35">
      <c r="C8991"/>
      <c r="D8991"/>
      <c r="E8991"/>
      <c r="F8991"/>
      <c r="G8991"/>
      <c r="H8991"/>
      <c r="I8991"/>
      <c r="J8991"/>
      <c r="K8991"/>
      <c r="L8991"/>
      <c r="M8991"/>
      <c r="N8991"/>
      <c r="O8991"/>
      <c r="S8991"/>
      <c r="T8991"/>
      <c r="U8991"/>
      <c r="V8991"/>
      <c r="Y8991"/>
      <c r="Z8991"/>
      <c r="AA8991"/>
      <c r="AB8991"/>
      <c r="AC8991"/>
      <c r="AD8991"/>
      <c r="AE8991"/>
      <c r="AF8991"/>
      <c r="AG8991"/>
      <c r="AH8991"/>
      <c r="AI8991"/>
      <c r="AJ8991"/>
      <c r="AK8991"/>
      <c r="AL8991"/>
    </row>
    <row r="8992" spans="3:38" ht="15" customHeight="1" x14ac:dyDescent="0.35">
      <c r="C8992"/>
      <c r="D8992"/>
      <c r="E8992"/>
      <c r="F8992"/>
      <c r="G8992"/>
      <c r="H8992"/>
      <c r="I8992"/>
      <c r="J8992"/>
      <c r="K8992"/>
      <c r="L8992"/>
      <c r="M8992"/>
      <c r="N8992"/>
      <c r="O8992"/>
      <c r="S8992"/>
      <c r="T8992"/>
      <c r="U8992"/>
      <c r="V8992"/>
      <c r="Y8992"/>
      <c r="Z8992"/>
      <c r="AA8992"/>
      <c r="AB8992"/>
      <c r="AC8992"/>
      <c r="AD8992"/>
      <c r="AE8992"/>
      <c r="AF8992"/>
      <c r="AG8992"/>
      <c r="AH8992"/>
      <c r="AI8992"/>
      <c r="AJ8992"/>
      <c r="AK8992"/>
      <c r="AL8992"/>
    </row>
    <row r="8993" spans="3:38" ht="15" customHeight="1" x14ac:dyDescent="0.35">
      <c r="C8993"/>
      <c r="D8993"/>
      <c r="E8993"/>
      <c r="F8993"/>
      <c r="G8993"/>
      <c r="H8993"/>
      <c r="I8993"/>
      <c r="J8993"/>
      <c r="K8993"/>
      <c r="L8993"/>
      <c r="M8993"/>
      <c r="N8993"/>
      <c r="O8993"/>
      <c r="S8993"/>
      <c r="T8993"/>
      <c r="U8993"/>
      <c r="V8993"/>
      <c r="Y8993"/>
      <c r="Z8993"/>
      <c r="AA8993"/>
      <c r="AB8993"/>
      <c r="AC8993"/>
      <c r="AD8993"/>
      <c r="AE8993"/>
      <c r="AF8993"/>
      <c r="AG8993"/>
      <c r="AH8993"/>
      <c r="AI8993"/>
      <c r="AJ8993"/>
      <c r="AK8993"/>
      <c r="AL8993"/>
    </row>
    <row r="8994" spans="3:38" ht="15" customHeight="1" x14ac:dyDescent="0.35">
      <c r="C8994"/>
      <c r="D8994"/>
      <c r="E8994"/>
      <c r="F8994"/>
      <c r="G8994"/>
      <c r="H8994"/>
      <c r="I8994"/>
      <c r="J8994"/>
      <c r="K8994"/>
      <c r="L8994"/>
      <c r="M8994"/>
      <c r="N8994"/>
      <c r="O8994"/>
      <c r="S8994"/>
      <c r="T8994"/>
      <c r="U8994"/>
      <c r="V8994"/>
      <c r="Y8994"/>
      <c r="Z8994"/>
      <c r="AA8994"/>
      <c r="AB8994"/>
      <c r="AC8994"/>
      <c r="AD8994"/>
      <c r="AE8994"/>
      <c r="AF8994"/>
      <c r="AG8994"/>
      <c r="AH8994"/>
      <c r="AI8994"/>
      <c r="AJ8994"/>
      <c r="AK8994"/>
      <c r="AL8994"/>
    </row>
    <row r="8995" spans="3:38" ht="15" customHeight="1" x14ac:dyDescent="0.35">
      <c r="C8995"/>
      <c r="D8995"/>
      <c r="E8995"/>
      <c r="F8995"/>
      <c r="G8995"/>
      <c r="H8995"/>
      <c r="I8995"/>
      <c r="J8995"/>
      <c r="K8995"/>
      <c r="L8995"/>
      <c r="M8995"/>
      <c r="N8995"/>
      <c r="O8995"/>
      <c r="S8995"/>
      <c r="T8995"/>
      <c r="U8995"/>
      <c r="V8995"/>
      <c r="Y8995"/>
      <c r="Z8995"/>
      <c r="AA8995"/>
      <c r="AB8995"/>
      <c r="AC8995"/>
      <c r="AD8995"/>
      <c r="AE8995"/>
      <c r="AF8995"/>
      <c r="AG8995"/>
      <c r="AH8995"/>
      <c r="AI8995"/>
      <c r="AJ8995"/>
      <c r="AK8995"/>
      <c r="AL8995"/>
    </row>
    <row r="8996" spans="3:38" ht="15" customHeight="1" x14ac:dyDescent="0.35">
      <c r="C8996"/>
      <c r="D8996"/>
      <c r="E8996"/>
      <c r="F8996"/>
      <c r="G8996"/>
      <c r="H8996"/>
      <c r="I8996"/>
      <c r="J8996"/>
      <c r="K8996"/>
      <c r="L8996"/>
      <c r="M8996"/>
      <c r="N8996"/>
      <c r="O8996"/>
      <c r="S8996"/>
      <c r="T8996"/>
      <c r="U8996"/>
      <c r="V8996"/>
      <c r="Y8996"/>
      <c r="Z8996"/>
      <c r="AA8996"/>
      <c r="AB8996"/>
      <c r="AC8996"/>
      <c r="AD8996"/>
      <c r="AE8996"/>
      <c r="AF8996"/>
      <c r="AG8996"/>
      <c r="AH8996"/>
      <c r="AI8996"/>
      <c r="AJ8996"/>
      <c r="AK8996"/>
      <c r="AL8996"/>
    </row>
    <row r="8997" spans="3:38" ht="15" customHeight="1" x14ac:dyDescent="0.35">
      <c r="C8997"/>
      <c r="D8997"/>
      <c r="E8997"/>
      <c r="F8997"/>
      <c r="G8997"/>
      <c r="H8997"/>
      <c r="I8997"/>
      <c r="J8997"/>
      <c r="K8997"/>
      <c r="L8997"/>
      <c r="M8997"/>
      <c r="N8997"/>
      <c r="O8997"/>
      <c r="S8997"/>
      <c r="T8997"/>
      <c r="U8997"/>
      <c r="V8997"/>
      <c r="Y8997"/>
      <c r="Z8997"/>
      <c r="AA8997"/>
      <c r="AB8997"/>
      <c r="AC8997"/>
      <c r="AD8997"/>
      <c r="AE8997"/>
      <c r="AF8997"/>
      <c r="AG8997"/>
      <c r="AH8997"/>
      <c r="AI8997"/>
      <c r="AJ8997"/>
      <c r="AK8997"/>
      <c r="AL8997"/>
    </row>
    <row r="8998" spans="3:38" ht="15" customHeight="1" x14ac:dyDescent="0.35">
      <c r="C8998"/>
      <c r="D8998"/>
      <c r="E8998"/>
      <c r="F8998"/>
      <c r="G8998"/>
      <c r="H8998"/>
      <c r="I8998"/>
      <c r="J8998"/>
      <c r="K8998"/>
      <c r="L8998"/>
      <c r="M8998"/>
      <c r="N8998"/>
      <c r="O8998"/>
      <c r="S8998"/>
      <c r="T8998"/>
      <c r="U8998"/>
      <c r="V8998"/>
      <c r="Y8998"/>
      <c r="Z8998"/>
      <c r="AA8998"/>
      <c r="AB8998"/>
      <c r="AC8998"/>
      <c r="AD8998"/>
      <c r="AE8998"/>
      <c r="AF8998"/>
      <c r="AG8998"/>
      <c r="AH8998"/>
      <c r="AI8998"/>
      <c r="AJ8998"/>
      <c r="AK8998"/>
      <c r="AL8998"/>
    </row>
    <row r="8999" spans="3:38" ht="15" customHeight="1" x14ac:dyDescent="0.35">
      <c r="C8999"/>
      <c r="D8999"/>
      <c r="E8999"/>
      <c r="F8999"/>
      <c r="G8999"/>
      <c r="H8999"/>
      <c r="I8999"/>
      <c r="J8999"/>
      <c r="K8999"/>
      <c r="L8999"/>
      <c r="M8999"/>
      <c r="N8999"/>
      <c r="O8999"/>
      <c r="S8999"/>
      <c r="T8999"/>
      <c r="U8999"/>
      <c r="V8999"/>
      <c r="Y8999"/>
      <c r="Z8999"/>
      <c r="AA8999"/>
      <c r="AB8999"/>
      <c r="AC8999"/>
      <c r="AD8999"/>
      <c r="AE8999"/>
      <c r="AF8999"/>
      <c r="AG8999"/>
      <c r="AH8999"/>
      <c r="AI8999"/>
      <c r="AJ8999"/>
      <c r="AK8999"/>
      <c r="AL8999"/>
    </row>
    <row r="9000" spans="3:38" ht="15" customHeight="1" x14ac:dyDescent="0.35">
      <c r="C9000"/>
      <c r="D9000"/>
      <c r="E9000"/>
      <c r="F9000"/>
      <c r="G9000"/>
      <c r="H9000"/>
      <c r="I9000"/>
      <c r="J9000"/>
      <c r="K9000"/>
      <c r="L9000"/>
      <c r="M9000"/>
      <c r="N9000"/>
      <c r="O9000"/>
      <c r="S9000"/>
      <c r="T9000"/>
      <c r="U9000"/>
      <c r="V9000"/>
      <c r="Y9000"/>
      <c r="Z9000"/>
      <c r="AA9000"/>
      <c r="AB9000"/>
      <c r="AC9000"/>
      <c r="AD9000"/>
      <c r="AE9000"/>
      <c r="AF9000"/>
      <c r="AG9000"/>
      <c r="AH9000"/>
      <c r="AI9000"/>
      <c r="AJ9000"/>
      <c r="AK9000"/>
      <c r="AL9000"/>
    </row>
    <row r="9001" spans="3:38" ht="15" customHeight="1" x14ac:dyDescent="0.35">
      <c r="C9001"/>
      <c r="D9001"/>
      <c r="E9001"/>
      <c r="F9001"/>
      <c r="G9001"/>
      <c r="H9001"/>
      <c r="I9001"/>
      <c r="J9001"/>
      <c r="K9001"/>
      <c r="L9001"/>
      <c r="M9001"/>
      <c r="N9001"/>
      <c r="O9001"/>
      <c r="S9001"/>
      <c r="T9001"/>
      <c r="U9001"/>
      <c r="V9001"/>
      <c r="Y9001"/>
      <c r="Z9001"/>
      <c r="AA9001"/>
      <c r="AB9001"/>
      <c r="AC9001"/>
      <c r="AD9001"/>
      <c r="AE9001"/>
      <c r="AF9001"/>
      <c r="AG9001"/>
      <c r="AH9001"/>
      <c r="AI9001"/>
      <c r="AJ9001"/>
      <c r="AK9001"/>
      <c r="AL9001"/>
    </row>
    <row r="9002" spans="3:38" ht="15" customHeight="1" x14ac:dyDescent="0.35">
      <c r="C9002"/>
      <c r="D9002"/>
      <c r="E9002"/>
      <c r="F9002"/>
      <c r="G9002"/>
      <c r="H9002"/>
      <c r="I9002"/>
      <c r="J9002"/>
      <c r="K9002"/>
      <c r="L9002"/>
      <c r="M9002"/>
      <c r="N9002"/>
      <c r="O9002"/>
      <c r="S9002"/>
      <c r="T9002"/>
      <c r="U9002"/>
      <c r="V9002"/>
      <c r="Y9002"/>
      <c r="Z9002"/>
      <c r="AA9002"/>
      <c r="AB9002"/>
      <c r="AC9002"/>
      <c r="AD9002"/>
      <c r="AE9002"/>
      <c r="AF9002"/>
      <c r="AG9002"/>
      <c r="AH9002"/>
      <c r="AI9002"/>
      <c r="AJ9002"/>
      <c r="AK9002"/>
      <c r="AL9002"/>
    </row>
    <row r="9003" spans="3:38" ht="15" customHeight="1" x14ac:dyDescent="0.35">
      <c r="C9003"/>
      <c r="D9003"/>
      <c r="E9003"/>
      <c r="F9003"/>
      <c r="G9003"/>
      <c r="H9003"/>
      <c r="I9003"/>
      <c r="J9003"/>
      <c r="K9003"/>
      <c r="L9003"/>
      <c r="M9003"/>
      <c r="N9003"/>
      <c r="O9003"/>
      <c r="S9003"/>
      <c r="T9003"/>
      <c r="U9003"/>
      <c r="V9003"/>
      <c r="Y9003"/>
      <c r="Z9003"/>
      <c r="AA9003"/>
      <c r="AB9003"/>
      <c r="AC9003"/>
      <c r="AD9003"/>
      <c r="AE9003"/>
      <c r="AF9003"/>
      <c r="AG9003"/>
      <c r="AH9003"/>
      <c r="AI9003"/>
      <c r="AJ9003"/>
      <c r="AK9003"/>
      <c r="AL9003"/>
    </row>
    <row r="9004" spans="3:38" ht="15" customHeight="1" x14ac:dyDescent="0.35">
      <c r="C9004"/>
      <c r="D9004"/>
      <c r="E9004"/>
      <c r="F9004"/>
      <c r="G9004"/>
      <c r="H9004"/>
      <c r="I9004"/>
      <c r="J9004"/>
      <c r="K9004"/>
      <c r="L9004"/>
      <c r="M9004"/>
      <c r="N9004"/>
      <c r="O9004"/>
      <c r="S9004"/>
      <c r="T9004"/>
      <c r="U9004"/>
      <c r="V9004"/>
      <c r="Y9004"/>
      <c r="Z9004"/>
      <c r="AA9004"/>
      <c r="AB9004"/>
      <c r="AC9004"/>
      <c r="AD9004"/>
      <c r="AE9004"/>
      <c r="AF9004"/>
      <c r="AG9004"/>
      <c r="AH9004"/>
      <c r="AI9004"/>
      <c r="AJ9004"/>
      <c r="AK9004"/>
      <c r="AL9004"/>
    </row>
    <row r="9005" spans="3:38" ht="15" customHeight="1" x14ac:dyDescent="0.35">
      <c r="C9005"/>
      <c r="D9005"/>
      <c r="E9005"/>
      <c r="F9005"/>
      <c r="G9005"/>
      <c r="H9005"/>
      <c r="I9005"/>
      <c r="J9005"/>
      <c r="K9005"/>
      <c r="L9005"/>
      <c r="M9005"/>
      <c r="N9005"/>
      <c r="O9005"/>
      <c r="S9005"/>
      <c r="T9005"/>
      <c r="U9005"/>
      <c r="V9005"/>
      <c r="Y9005"/>
      <c r="Z9005"/>
      <c r="AA9005"/>
      <c r="AB9005"/>
      <c r="AC9005"/>
      <c r="AD9005"/>
      <c r="AE9005"/>
      <c r="AF9005"/>
      <c r="AG9005"/>
      <c r="AH9005"/>
      <c r="AI9005"/>
      <c r="AJ9005"/>
      <c r="AK9005"/>
      <c r="AL9005"/>
    </row>
    <row r="9006" spans="3:38" ht="15" customHeight="1" x14ac:dyDescent="0.35">
      <c r="C9006"/>
      <c r="D9006"/>
      <c r="E9006"/>
      <c r="F9006"/>
      <c r="G9006"/>
      <c r="H9006"/>
      <c r="I9006"/>
      <c r="J9006"/>
      <c r="K9006"/>
      <c r="L9006"/>
      <c r="M9006"/>
      <c r="N9006"/>
      <c r="O9006"/>
      <c r="S9006"/>
      <c r="T9006"/>
      <c r="U9006"/>
      <c r="V9006"/>
      <c r="Y9006"/>
      <c r="Z9006"/>
      <c r="AA9006"/>
      <c r="AB9006"/>
      <c r="AC9006"/>
      <c r="AD9006"/>
      <c r="AE9006"/>
      <c r="AF9006"/>
      <c r="AG9006"/>
      <c r="AH9006"/>
      <c r="AI9006"/>
      <c r="AJ9006"/>
      <c r="AK9006"/>
      <c r="AL9006"/>
    </row>
    <row r="9007" spans="3:38" ht="15" customHeight="1" x14ac:dyDescent="0.35">
      <c r="C9007"/>
      <c r="D9007"/>
      <c r="E9007"/>
      <c r="F9007"/>
      <c r="G9007"/>
      <c r="H9007"/>
      <c r="I9007"/>
      <c r="J9007"/>
      <c r="K9007"/>
      <c r="L9007"/>
      <c r="M9007"/>
      <c r="N9007"/>
      <c r="O9007"/>
      <c r="S9007"/>
      <c r="T9007"/>
      <c r="U9007"/>
      <c r="V9007"/>
      <c r="Y9007"/>
      <c r="Z9007"/>
      <c r="AA9007"/>
      <c r="AB9007"/>
      <c r="AC9007"/>
      <c r="AD9007"/>
      <c r="AE9007"/>
      <c r="AF9007"/>
      <c r="AG9007"/>
      <c r="AH9007"/>
      <c r="AI9007"/>
      <c r="AJ9007"/>
      <c r="AK9007"/>
      <c r="AL9007"/>
    </row>
    <row r="9008" spans="3:38" ht="15" customHeight="1" x14ac:dyDescent="0.35">
      <c r="C9008"/>
      <c r="D9008"/>
      <c r="E9008"/>
      <c r="F9008"/>
      <c r="G9008"/>
      <c r="H9008"/>
      <c r="I9008"/>
      <c r="J9008"/>
      <c r="K9008"/>
      <c r="L9008"/>
      <c r="M9008"/>
      <c r="N9008"/>
      <c r="O9008"/>
      <c r="S9008"/>
      <c r="T9008"/>
      <c r="U9008"/>
      <c r="V9008"/>
      <c r="Y9008"/>
      <c r="Z9008"/>
      <c r="AA9008"/>
      <c r="AB9008"/>
      <c r="AC9008"/>
      <c r="AD9008"/>
      <c r="AE9008"/>
      <c r="AF9008"/>
      <c r="AG9008"/>
      <c r="AH9008"/>
      <c r="AI9008"/>
      <c r="AJ9008"/>
      <c r="AK9008"/>
      <c r="AL9008"/>
    </row>
    <row r="9009" spans="3:38" ht="15" customHeight="1" x14ac:dyDescent="0.35">
      <c r="C9009"/>
      <c r="D9009"/>
      <c r="E9009"/>
      <c r="F9009"/>
      <c r="G9009"/>
      <c r="H9009"/>
      <c r="I9009"/>
      <c r="J9009"/>
      <c r="K9009"/>
      <c r="L9009"/>
      <c r="M9009"/>
      <c r="N9009"/>
      <c r="O9009"/>
      <c r="S9009"/>
      <c r="T9009"/>
      <c r="U9009"/>
      <c r="V9009"/>
      <c r="Y9009"/>
      <c r="Z9009"/>
      <c r="AA9009"/>
      <c r="AB9009"/>
      <c r="AC9009"/>
      <c r="AD9009"/>
      <c r="AE9009"/>
      <c r="AF9009"/>
      <c r="AG9009"/>
      <c r="AH9009"/>
      <c r="AI9009"/>
      <c r="AJ9009"/>
      <c r="AK9009"/>
      <c r="AL9009"/>
    </row>
    <row r="9010" spans="3:38" ht="15" customHeight="1" x14ac:dyDescent="0.35">
      <c r="C9010"/>
      <c r="D9010"/>
      <c r="E9010"/>
      <c r="F9010"/>
      <c r="G9010"/>
      <c r="H9010"/>
      <c r="I9010"/>
      <c r="J9010"/>
      <c r="K9010"/>
      <c r="L9010"/>
      <c r="M9010"/>
      <c r="N9010"/>
      <c r="O9010"/>
      <c r="S9010"/>
      <c r="T9010"/>
      <c r="U9010"/>
      <c r="V9010"/>
      <c r="Y9010"/>
      <c r="Z9010"/>
      <c r="AA9010"/>
      <c r="AB9010"/>
      <c r="AC9010"/>
      <c r="AD9010"/>
      <c r="AE9010"/>
      <c r="AF9010"/>
      <c r="AG9010"/>
      <c r="AH9010"/>
      <c r="AI9010"/>
      <c r="AJ9010"/>
      <c r="AK9010"/>
      <c r="AL9010"/>
    </row>
    <row r="9011" spans="3:38" ht="15" customHeight="1" x14ac:dyDescent="0.35">
      <c r="C9011"/>
      <c r="D9011"/>
      <c r="E9011"/>
      <c r="F9011"/>
      <c r="G9011"/>
      <c r="H9011"/>
      <c r="I9011"/>
      <c r="J9011"/>
      <c r="K9011"/>
      <c r="L9011"/>
      <c r="M9011"/>
      <c r="N9011"/>
      <c r="O9011"/>
      <c r="S9011"/>
      <c r="T9011"/>
      <c r="U9011"/>
      <c r="V9011"/>
      <c r="Y9011"/>
      <c r="Z9011"/>
      <c r="AA9011"/>
      <c r="AB9011"/>
      <c r="AC9011"/>
      <c r="AD9011"/>
      <c r="AE9011"/>
      <c r="AF9011"/>
      <c r="AG9011"/>
      <c r="AH9011"/>
      <c r="AI9011"/>
      <c r="AJ9011"/>
      <c r="AK9011"/>
      <c r="AL9011"/>
    </row>
    <row r="9012" spans="3:38" ht="15" customHeight="1" x14ac:dyDescent="0.35">
      <c r="C9012"/>
      <c r="D9012"/>
      <c r="E9012"/>
      <c r="F9012"/>
      <c r="G9012"/>
      <c r="H9012"/>
      <c r="I9012"/>
      <c r="J9012"/>
      <c r="K9012"/>
      <c r="L9012"/>
      <c r="M9012"/>
      <c r="N9012"/>
      <c r="O9012"/>
      <c r="S9012"/>
      <c r="T9012"/>
      <c r="U9012"/>
      <c r="V9012"/>
      <c r="Y9012"/>
      <c r="Z9012"/>
      <c r="AA9012"/>
      <c r="AB9012"/>
      <c r="AC9012"/>
      <c r="AD9012"/>
      <c r="AE9012"/>
      <c r="AF9012"/>
      <c r="AG9012"/>
      <c r="AH9012"/>
      <c r="AI9012"/>
      <c r="AJ9012"/>
      <c r="AK9012"/>
      <c r="AL9012"/>
    </row>
    <row r="9013" spans="3:38" ht="15" customHeight="1" x14ac:dyDescent="0.35">
      <c r="C9013"/>
      <c r="D9013"/>
      <c r="E9013"/>
      <c r="F9013"/>
      <c r="G9013"/>
      <c r="H9013"/>
      <c r="I9013"/>
      <c r="J9013"/>
      <c r="K9013"/>
      <c r="L9013"/>
      <c r="M9013"/>
      <c r="N9013"/>
      <c r="O9013"/>
      <c r="S9013"/>
      <c r="T9013"/>
      <c r="U9013"/>
      <c r="V9013"/>
      <c r="Y9013"/>
      <c r="Z9013"/>
      <c r="AA9013"/>
      <c r="AB9013"/>
      <c r="AC9013"/>
      <c r="AD9013"/>
      <c r="AE9013"/>
      <c r="AF9013"/>
      <c r="AG9013"/>
      <c r="AH9013"/>
      <c r="AI9013"/>
      <c r="AJ9013"/>
      <c r="AK9013"/>
      <c r="AL9013"/>
    </row>
    <row r="9014" spans="3:38" ht="15" customHeight="1" x14ac:dyDescent="0.35">
      <c r="C9014"/>
      <c r="D9014"/>
      <c r="E9014"/>
      <c r="F9014"/>
      <c r="G9014"/>
      <c r="H9014"/>
      <c r="I9014"/>
      <c r="J9014"/>
      <c r="K9014"/>
      <c r="L9014"/>
      <c r="M9014"/>
      <c r="N9014"/>
      <c r="O9014"/>
      <c r="S9014"/>
      <c r="T9014"/>
      <c r="U9014"/>
      <c r="V9014"/>
      <c r="Y9014"/>
      <c r="Z9014"/>
      <c r="AA9014"/>
      <c r="AB9014"/>
      <c r="AC9014"/>
      <c r="AD9014"/>
      <c r="AE9014"/>
      <c r="AF9014"/>
      <c r="AG9014"/>
      <c r="AH9014"/>
      <c r="AI9014"/>
      <c r="AJ9014"/>
      <c r="AK9014"/>
      <c r="AL9014"/>
    </row>
    <row r="9015" spans="3:38" ht="15" customHeight="1" x14ac:dyDescent="0.35">
      <c r="C9015"/>
      <c r="D9015"/>
      <c r="E9015"/>
      <c r="F9015"/>
      <c r="G9015"/>
      <c r="H9015"/>
      <c r="I9015"/>
      <c r="J9015"/>
      <c r="K9015"/>
      <c r="L9015"/>
      <c r="M9015"/>
      <c r="N9015"/>
      <c r="O9015"/>
      <c r="S9015"/>
      <c r="T9015"/>
      <c r="U9015"/>
      <c r="V9015"/>
      <c r="Y9015"/>
      <c r="Z9015"/>
      <c r="AA9015"/>
      <c r="AB9015"/>
      <c r="AC9015"/>
      <c r="AD9015"/>
      <c r="AE9015"/>
      <c r="AF9015"/>
      <c r="AG9015"/>
      <c r="AH9015"/>
      <c r="AI9015"/>
      <c r="AJ9015"/>
      <c r="AK9015"/>
      <c r="AL9015"/>
    </row>
    <row r="9016" spans="3:38" ht="15" customHeight="1" x14ac:dyDescent="0.35">
      <c r="C9016"/>
      <c r="D9016"/>
      <c r="E9016"/>
      <c r="F9016"/>
      <c r="G9016"/>
      <c r="H9016"/>
      <c r="I9016"/>
      <c r="J9016"/>
      <c r="K9016"/>
      <c r="L9016"/>
      <c r="M9016"/>
      <c r="N9016"/>
      <c r="O9016"/>
      <c r="S9016"/>
      <c r="T9016"/>
      <c r="U9016"/>
      <c r="V9016"/>
      <c r="Y9016"/>
      <c r="Z9016"/>
      <c r="AA9016"/>
      <c r="AB9016"/>
      <c r="AC9016"/>
      <c r="AD9016"/>
      <c r="AE9016"/>
      <c r="AF9016"/>
      <c r="AG9016"/>
      <c r="AH9016"/>
      <c r="AI9016"/>
      <c r="AJ9016"/>
      <c r="AK9016"/>
      <c r="AL9016"/>
    </row>
    <row r="9017" spans="3:38" ht="15" customHeight="1" x14ac:dyDescent="0.35">
      <c r="C9017"/>
      <c r="D9017"/>
      <c r="E9017"/>
      <c r="F9017"/>
      <c r="G9017"/>
      <c r="H9017"/>
      <c r="I9017"/>
      <c r="J9017"/>
      <c r="K9017"/>
      <c r="L9017"/>
      <c r="M9017"/>
      <c r="N9017"/>
      <c r="O9017"/>
      <c r="S9017"/>
      <c r="T9017"/>
      <c r="U9017"/>
      <c r="V9017"/>
      <c r="Y9017"/>
      <c r="Z9017"/>
      <c r="AA9017"/>
      <c r="AB9017"/>
      <c r="AC9017"/>
      <c r="AD9017"/>
      <c r="AE9017"/>
      <c r="AF9017"/>
      <c r="AG9017"/>
      <c r="AH9017"/>
      <c r="AI9017"/>
      <c r="AJ9017"/>
      <c r="AK9017"/>
      <c r="AL9017"/>
    </row>
    <row r="9018" spans="3:38" ht="15" customHeight="1" x14ac:dyDescent="0.35">
      <c r="C9018"/>
      <c r="D9018"/>
      <c r="E9018"/>
      <c r="F9018"/>
      <c r="G9018"/>
      <c r="H9018"/>
      <c r="I9018"/>
      <c r="J9018"/>
      <c r="K9018"/>
      <c r="L9018"/>
      <c r="M9018"/>
      <c r="N9018"/>
      <c r="O9018"/>
      <c r="S9018"/>
      <c r="T9018"/>
      <c r="U9018"/>
      <c r="V9018"/>
      <c r="Y9018"/>
      <c r="Z9018"/>
      <c r="AA9018"/>
      <c r="AB9018"/>
      <c r="AC9018"/>
      <c r="AD9018"/>
      <c r="AE9018"/>
      <c r="AF9018"/>
      <c r="AG9018"/>
      <c r="AH9018"/>
      <c r="AI9018"/>
      <c r="AJ9018"/>
      <c r="AK9018"/>
      <c r="AL9018"/>
    </row>
    <row r="9019" spans="3:38" ht="15" customHeight="1" x14ac:dyDescent="0.35">
      <c r="C9019"/>
      <c r="D9019"/>
      <c r="E9019"/>
      <c r="F9019"/>
      <c r="G9019"/>
      <c r="H9019"/>
      <c r="I9019"/>
      <c r="J9019"/>
      <c r="K9019"/>
      <c r="L9019"/>
      <c r="M9019"/>
      <c r="N9019"/>
      <c r="O9019"/>
      <c r="S9019"/>
      <c r="T9019"/>
      <c r="U9019"/>
      <c r="V9019"/>
      <c r="Y9019"/>
      <c r="Z9019"/>
      <c r="AA9019"/>
      <c r="AB9019"/>
      <c r="AC9019"/>
      <c r="AD9019"/>
      <c r="AE9019"/>
      <c r="AF9019"/>
      <c r="AG9019"/>
      <c r="AH9019"/>
      <c r="AI9019"/>
      <c r="AJ9019"/>
      <c r="AK9019"/>
      <c r="AL9019"/>
    </row>
    <row r="9020" spans="3:38" ht="15" customHeight="1" x14ac:dyDescent="0.35">
      <c r="C9020"/>
      <c r="D9020"/>
      <c r="E9020"/>
      <c r="F9020"/>
      <c r="G9020"/>
      <c r="H9020"/>
      <c r="I9020"/>
      <c r="J9020"/>
      <c r="K9020"/>
      <c r="L9020"/>
      <c r="M9020"/>
      <c r="N9020"/>
      <c r="O9020"/>
      <c r="S9020"/>
      <c r="T9020"/>
      <c r="U9020"/>
      <c r="V9020"/>
      <c r="Y9020"/>
      <c r="Z9020"/>
      <c r="AA9020"/>
      <c r="AB9020"/>
      <c r="AC9020"/>
      <c r="AD9020"/>
      <c r="AE9020"/>
      <c r="AF9020"/>
      <c r="AG9020"/>
      <c r="AH9020"/>
      <c r="AI9020"/>
      <c r="AJ9020"/>
      <c r="AK9020"/>
      <c r="AL9020"/>
    </row>
    <row r="9021" spans="3:38" ht="15" customHeight="1" x14ac:dyDescent="0.35">
      <c r="C9021"/>
      <c r="D9021"/>
      <c r="E9021"/>
      <c r="F9021"/>
      <c r="G9021"/>
      <c r="H9021"/>
      <c r="I9021"/>
      <c r="J9021"/>
      <c r="K9021"/>
      <c r="L9021"/>
      <c r="M9021"/>
      <c r="N9021"/>
      <c r="O9021"/>
      <c r="S9021"/>
      <c r="T9021"/>
      <c r="U9021"/>
      <c r="V9021"/>
      <c r="Y9021"/>
      <c r="Z9021"/>
      <c r="AA9021"/>
      <c r="AB9021"/>
      <c r="AC9021"/>
      <c r="AD9021"/>
      <c r="AE9021"/>
      <c r="AF9021"/>
      <c r="AG9021"/>
      <c r="AH9021"/>
      <c r="AI9021"/>
      <c r="AJ9021"/>
      <c r="AK9021"/>
      <c r="AL9021"/>
    </row>
    <row r="9022" spans="3:38" ht="15" customHeight="1" x14ac:dyDescent="0.35">
      <c r="C9022"/>
      <c r="D9022"/>
      <c r="E9022"/>
      <c r="F9022"/>
      <c r="G9022"/>
      <c r="H9022"/>
      <c r="I9022"/>
      <c r="J9022"/>
      <c r="K9022"/>
      <c r="L9022"/>
      <c r="M9022"/>
      <c r="N9022"/>
      <c r="O9022"/>
      <c r="S9022"/>
      <c r="T9022"/>
      <c r="U9022"/>
      <c r="V9022"/>
      <c r="Y9022"/>
      <c r="Z9022"/>
      <c r="AA9022"/>
      <c r="AB9022"/>
      <c r="AC9022"/>
      <c r="AD9022"/>
      <c r="AE9022"/>
      <c r="AF9022"/>
      <c r="AG9022"/>
      <c r="AH9022"/>
      <c r="AI9022"/>
      <c r="AJ9022"/>
      <c r="AK9022"/>
      <c r="AL9022"/>
    </row>
    <row r="9023" spans="3:38" ht="15" customHeight="1" x14ac:dyDescent="0.35">
      <c r="C9023"/>
      <c r="D9023"/>
      <c r="E9023"/>
      <c r="F9023"/>
      <c r="G9023"/>
      <c r="H9023"/>
      <c r="I9023"/>
      <c r="J9023"/>
      <c r="K9023"/>
      <c r="L9023"/>
      <c r="M9023"/>
      <c r="N9023"/>
      <c r="O9023"/>
      <c r="S9023"/>
      <c r="T9023"/>
      <c r="U9023"/>
      <c r="V9023"/>
      <c r="Y9023"/>
      <c r="Z9023"/>
      <c r="AA9023"/>
      <c r="AB9023"/>
      <c r="AC9023"/>
      <c r="AD9023"/>
      <c r="AE9023"/>
      <c r="AF9023"/>
      <c r="AG9023"/>
      <c r="AH9023"/>
      <c r="AI9023"/>
      <c r="AJ9023"/>
      <c r="AK9023"/>
      <c r="AL9023"/>
    </row>
    <row r="9024" spans="3:38" ht="15" customHeight="1" x14ac:dyDescent="0.35">
      <c r="C9024"/>
      <c r="D9024"/>
      <c r="E9024"/>
      <c r="F9024"/>
      <c r="G9024"/>
      <c r="H9024"/>
      <c r="I9024"/>
      <c r="J9024"/>
      <c r="K9024"/>
      <c r="L9024"/>
      <c r="M9024"/>
      <c r="N9024"/>
      <c r="O9024"/>
      <c r="S9024"/>
      <c r="T9024"/>
      <c r="U9024"/>
      <c r="V9024"/>
      <c r="Y9024"/>
      <c r="Z9024"/>
      <c r="AA9024"/>
      <c r="AB9024"/>
      <c r="AC9024"/>
      <c r="AD9024"/>
      <c r="AE9024"/>
      <c r="AF9024"/>
      <c r="AG9024"/>
      <c r="AH9024"/>
      <c r="AI9024"/>
      <c r="AJ9024"/>
      <c r="AK9024"/>
      <c r="AL9024"/>
    </row>
    <row r="9025" spans="3:38" ht="15" customHeight="1" x14ac:dyDescent="0.35">
      <c r="C9025"/>
      <c r="D9025"/>
      <c r="E9025"/>
      <c r="F9025"/>
      <c r="G9025"/>
      <c r="H9025"/>
      <c r="I9025"/>
      <c r="J9025"/>
      <c r="K9025"/>
      <c r="L9025"/>
      <c r="M9025"/>
      <c r="N9025"/>
      <c r="O9025"/>
      <c r="S9025"/>
      <c r="T9025"/>
      <c r="U9025"/>
      <c r="V9025"/>
      <c r="Y9025"/>
      <c r="Z9025"/>
      <c r="AA9025"/>
      <c r="AB9025"/>
      <c r="AC9025"/>
      <c r="AD9025"/>
      <c r="AE9025"/>
      <c r="AF9025"/>
      <c r="AG9025"/>
      <c r="AH9025"/>
      <c r="AI9025"/>
      <c r="AJ9025"/>
      <c r="AK9025"/>
      <c r="AL9025"/>
    </row>
    <row r="9026" spans="3:38" ht="15" customHeight="1" x14ac:dyDescent="0.35">
      <c r="C9026"/>
      <c r="D9026"/>
      <c r="E9026"/>
      <c r="F9026"/>
      <c r="G9026"/>
      <c r="H9026"/>
      <c r="I9026"/>
      <c r="J9026"/>
      <c r="K9026"/>
      <c r="L9026"/>
      <c r="M9026"/>
      <c r="N9026"/>
      <c r="O9026"/>
      <c r="S9026"/>
      <c r="T9026"/>
      <c r="U9026"/>
      <c r="V9026"/>
      <c r="Y9026"/>
      <c r="Z9026"/>
      <c r="AA9026"/>
      <c r="AB9026"/>
      <c r="AC9026"/>
      <c r="AD9026"/>
      <c r="AE9026"/>
      <c r="AF9026"/>
      <c r="AG9026"/>
      <c r="AH9026"/>
      <c r="AI9026"/>
      <c r="AJ9026"/>
      <c r="AK9026"/>
      <c r="AL9026"/>
    </row>
    <row r="9027" spans="3:38" ht="15" customHeight="1" x14ac:dyDescent="0.35">
      <c r="C9027"/>
      <c r="D9027"/>
      <c r="E9027"/>
      <c r="F9027"/>
      <c r="G9027"/>
      <c r="H9027"/>
      <c r="I9027"/>
      <c r="J9027"/>
      <c r="K9027"/>
      <c r="L9027"/>
      <c r="M9027"/>
      <c r="N9027"/>
      <c r="O9027"/>
      <c r="S9027"/>
      <c r="T9027"/>
      <c r="U9027"/>
      <c r="V9027"/>
      <c r="Y9027"/>
      <c r="Z9027"/>
      <c r="AA9027"/>
      <c r="AB9027"/>
      <c r="AC9027"/>
      <c r="AD9027"/>
      <c r="AE9027"/>
      <c r="AF9027"/>
      <c r="AG9027"/>
      <c r="AH9027"/>
      <c r="AI9027"/>
      <c r="AJ9027"/>
      <c r="AK9027"/>
      <c r="AL9027"/>
    </row>
    <row r="9028" spans="3:38" ht="15" customHeight="1" x14ac:dyDescent="0.35">
      <c r="C9028"/>
      <c r="D9028"/>
      <c r="E9028"/>
      <c r="F9028"/>
      <c r="G9028"/>
      <c r="H9028"/>
      <c r="I9028"/>
      <c r="J9028"/>
      <c r="K9028"/>
      <c r="L9028"/>
      <c r="M9028"/>
      <c r="N9028"/>
      <c r="O9028"/>
      <c r="S9028"/>
      <c r="T9028"/>
      <c r="U9028"/>
      <c r="V9028"/>
      <c r="Y9028"/>
      <c r="Z9028"/>
      <c r="AA9028"/>
      <c r="AB9028"/>
      <c r="AC9028"/>
      <c r="AD9028"/>
      <c r="AE9028"/>
      <c r="AF9028"/>
      <c r="AG9028"/>
      <c r="AH9028"/>
      <c r="AI9028"/>
      <c r="AJ9028"/>
      <c r="AK9028"/>
      <c r="AL9028"/>
    </row>
    <row r="9029" spans="3:38" ht="15" customHeight="1" x14ac:dyDescent="0.35">
      <c r="C9029"/>
      <c r="D9029"/>
      <c r="E9029"/>
      <c r="F9029"/>
      <c r="G9029"/>
      <c r="H9029"/>
      <c r="I9029"/>
      <c r="J9029"/>
      <c r="K9029"/>
      <c r="L9029"/>
      <c r="M9029"/>
      <c r="N9029"/>
      <c r="O9029"/>
      <c r="S9029"/>
      <c r="T9029"/>
      <c r="U9029"/>
      <c r="V9029"/>
      <c r="Y9029"/>
      <c r="Z9029"/>
      <c r="AA9029"/>
      <c r="AB9029"/>
      <c r="AC9029"/>
      <c r="AD9029"/>
      <c r="AE9029"/>
      <c r="AF9029"/>
      <c r="AG9029"/>
      <c r="AH9029"/>
      <c r="AI9029"/>
      <c r="AJ9029"/>
      <c r="AK9029"/>
      <c r="AL9029"/>
    </row>
    <row r="9030" spans="3:38" ht="15" customHeight="1" x14ac:dyDescent="0.35">
      <c r="C9030"/>
      <c r="D9030"/>
      <c r="E9030"/>
      <c r="F9030"/>
      <c r="G9030"/>
      <c r="H9030"/>
      <c r="I9030"/>
      <c r="J9030"/>
      <c r="K9030"/>
      <c r="L9030"/>
      <c r="M9030"/>
      <c r="N9030"/>
      <c r="O9030"/>
      <c r="S9030"/>
      <c r="T9030"/>
      <c r="U9030"/>
      <c r="V9030"/>
      <c r="Y9030"/>
      <c r="Z9030"/>
      <c r="AA9030"/>
      <c r="AB9030"/>
      <c r="AC9030"/>
      <c r="AD9030"/>
      <c r="AE9030"/>
      <c r="AF9030"/>
      <c r="AG9030"/>
      <c r="AH9030"/>
      <c r="AI9030"/>
      <c r="AJ9030"/>
      <c r="AK9030"/>
      <c r="AL9030"/>
    </row>
    <row r="9031" spans="3:38" ht="15" customHeight="1" x14ac:dyDescent="0.35">
      <c r="C9031"/>
      <c r="D9031"/>
      <c r="E9031"/>
      <c r="F9031"/>
      <c r="G9031"/>
      <c r="H9031"/>
      <c r="I9031"/>
      <c r="J9031"/>
      <c r="K9031"/>
      <c r="L9031"/>
      <c r="M9031"/>
      <c r="N9031"/>
      <c r="O9031"/>
      <c r="S9031"/>
      <c r="T9031"/>
      <c r="U9031"/>
      <c r="V9031"/>
      <c r="Y9031"/>
      <c r="Z9031"/>
      <c r="AA9031"/>
      <c r="AB9031"/>
      <c r="AC9031"/>
      <c r="AD9031"/>
      <c r="AE9031"/>
      <c r="AF9031"/>
      <c r="AG9031"/>
      <c r="AH9031"/>
      <c r="AI9031"/>
      <c r="AJ9031"/>
      <c r="AK9031"/>
      <c r="AL9031"/>
    </row>
    <row r="9032" spans="3:38" ht="15" customHeight="1" x14ac:dyDescent="0.35">
      <c r="C9032"/>
      <c r="D9032"/>
      <c r="E9032"/>
      <c r="F9032"/>
      <c r="G9032"/>
      <c r="H9032"/>
      <c r="I9032"/>
      <c r="J9032"/>
      <c r="K9032"/>
      <c r="L9032"/>
      <c r="M9032"/>
      <c r="N9032"/>
      <c r="O9032"/>
      <c r="S9032"/>
      <c r="T9032"/>
      <c r="U9032"/>
      <c r="V9032"/>
      <c r="Y9032"/>
      <c r="Z9032"/>
      <c r="AA9032"/>
      <c r="AB9032"/>
      <c r="AC9032"/>
      <c r="AD9032"/>
      <c r="AE9032"/>
      <c r="AF9032"/>
      <c r="AG9032"/>
      <c r="AH9032"/>
      <c r="AI9032"/>
      <c r="AJ9032"/>
      <c r="AK9032"/>
      <c r="AL9032"/>
    </row>
    <row r="9033" spans="3:38" ht="15" customHeight="1" x14ac:dyDescent="0.35">
      <c r="C9033"/>
      <c r="D9033"/>
      <c r="E9033"/>
      <c r="F9033"/>
      <c r="G9033"/>
      <c r="H9033"/>
      <c r="I9033"/>
      <c r="J9033"/>
      <c r="K9033"/>
      <c r="L9033"/>
      <c r="M9033"/>
      <c r="N9033"/>
      <c r="O9033"/>
      <c r="S9033"/>
      <c r="T9033"/>
      <c r="U9033"/>
      <c r="V9033"/>
      <c r="Y9033"/>
      <c r="Z9033"/>
      <c r="AA9033"/>
      <c r="AB9033"/>
      <c r="AC9033"/>
      <c r="AD9033"/>
      <c r="AE9033"/>
      <c r="AF9033"/>
      <c r="AG9033"/>
      <c r="AH9033"/>
      <c r="AI9033"/>
      <c r="AJ9033"/>
      <c r="AK9033"/>
      <c r="AL9033"/>
    </row>
    <row r="9034" spans="3:38" ht="15" customHeight="1" x14ac:dyDescent="0.35">
      <c r="C9034"/>
      <c r="D9034"/>
      <c r="E9034"/>
      <c r="F9034"/>
      <c r="G9034"/>
      <c r="H9034"/>
      <c r="I9034"/>
      <c r="J9034"/>
      <c r="K9034"/>
      <c r="L9034"/>
      <c r="M9034"/>
      <c r="N9034"/>
      <c r="O9034"/>
      <c r="S9034"/>
      <c r="T9034"/>
      <c r="U9034"/>
      <c r="V9034"/>
      <c r="Y9034"/>
      <c r="Z9034"/>
      <c r="AA9034"/>
      <c r="AB9034"/>
      <c r="AC9034"/>
      <c r="AD9034"/>
      <c r="AE9034"/>
      <c r="AF9034"/>
      <c r="AG9034"/>
      <c r="AH9034"/>
      <c r="AI9034"/>
      <c r="AJ9034"/>
      <c r="AK9034"/>
      <c r="AL9034"/>
    </row>
    <row r="9035" spans="3:38" ht="15" customHeight="1" x14ac:dyDescent="0.35">
      <c r="C9035"/>
      <c r="D9035"/>
      <c r="E9035"/>
      <c r="F9035"/>
      <c r="G9035"/>
      <c r="H9035"/>
      <c r="I9035"/>
      <c r="J9035"/>
      <c r="K9035"/>
      <c r="L9035"/>
      <c r="M9035"/>
      <c r="N9035"/>
      <c r="O9035"/>
      <c r="S9035"/>
      <c r="T9035"/>
      <c r="U9035"/>
      <c r="V9035"/>
      <c r="Y9035"/>
      <c r="Z9035"/>
      <c r="AA9035"/>
      <c r="AB9035"/>
      <c r="AC9035"/>
      <c r="AD9035"/>
      <c r="AE9035"/>
      <c r="AF9035"/>
      <c r="AG9035"/>
      <c r="AH9035"/>
      <c r="AI9035"/>
      <c r="AJ9035"/>
      <c r="AK9035"/>
      <c r="AL9035"/>
    </row>
    <row r="9036" spans="3:38" ht="15" customHeight="1" x14ac:dyDescent="0.35">
      <c r="C9036"/>
      <c r="D9036"/>
      <c r="E9036"/>
      <c r="F9036"/>
      <c r="G9036"/>
      <c r="H9036"/>
      <c r="I9036"/>
      <c r="J9036"/>
      <c r="K9036"/>
      <c r="L9036"/>
      <c r="M9036"/>
      <c r="N9036"/>
      <c r="O9036"/>
      <c r="S9036"/>
      <c r="T9036"/>
      <c r="U9036"/>
      <c r="V9036"/>
      <c r="Y9036"/>
      <c r="Z9036"/>
      <c r="AA9036"/>
      <c r="AB9036"/>
      <c r="AC9036"/>
      <c r="AD9036"/>
      <c r="AE9036"/>
      <c r="AF9036"/>
      <c r="AG9036"/>
      <c r="AH9036"/>
      <c r="AI9036"/>
      <c r="AJ9036"/>
      <c r="AK9036"/>
      <c r="AL9036"/>
    </row>
    <row r="9037" spans="3:38" ht="15" customHeight="1" x14ac:dyDescent="0.35">
      <c r="C9037"/>
      <c r="D9037"/>
      <c r="E9037"/>
      <c r="F9037"/>
      <c r="G9037"/>
      <c r="H9037"/>
      <c r="I9037"/>
      <c r="J9037"/>
      <c r="K9037"/>
      <c r="L9037"/>
      <c r="M9037"/>
      <c r="N9037"/>
      <c r="O9037"/>
      <c r="S9037"/>
      <c r="T9037"/>
      <c r="U9037"/>
      <c r="V9037"/>
      <c r="Y9037"/>
      <c r="Z9037"/>
      <c r="AA9037"/>
      <c r="AB9037"/>
      <c r="AC9037"/>
      <c r="AD9037"/>
      <c r="AE9037"/>
      <c r="AF9037"/>
      <c r="AG9037"/>
      <c r="AH9037"/>
      <c r="AI9037"/>
      <c r="AJ9037"/>
      <c r="AK9037"/>
      <c r="AL9037"/>
    </row>
    <row r="9038" spans="3:38" ht="15" customHeight="1" x14ac:dyDescent="0.35">
      <c r="C9038"/>
      <c r="D9038"/>
      <c r="E9038"/>
      <c r="F9038"/>
      <c r="G9038"/>
      <c r="H9038"/>
      <c r="I9038"/>
      <c r="J9038"/>
      <c r="K9038"/>
      <c r="L9038"/>
      <c r="M9038"/>
      <c r="N9038"/>
      <c r="O9038"/>
      <c r="S9038"/>
      <c r="T9038"/>
      <c r="U9038"/>
      <c r="V9038"/>
      <c r="Y9038"/>
      <c r="Z9038"/>
      <c r="AA9038"/>
      <c r="AB9038"/>
      <c r="AC9038"/>
      <c r="AD9038"/>
      <c r="AE9038"/>
      <c r="AF9038"/>
      <c r="AG9038"/>
      <c r="AH9038"/>
      <c r="AI9038"/>
      <c r="AJ9038"/>
      <c r="AK9038"/>
      <c r="AL9038"/>
    </row>
    <row r="9039" spans="3:38" ht="15" customHeight="1" x14ac:dyDescent="0.35">
      <c r="C9039"/>
      <c r="D9039"/>
      <c r="E9039"/>
      <c r="F9039"/>
      <c r="G9039"/>
      <c r="H9039"/>
      <c r="I9039"/>
      <c r="J9039"/>
      <c r="K9039"/>
      <c r="L9039"/>
      <c r="M9039"/>
      <c r="N9039"/>
      <c r="O9039"/>
      <c r="S9039"/>
      <c r="T9039"/>
      <c r="U9039"/>
      <c r="V9039"/>
      <c r="Y9039"/>
      <c r="Z9039"/>
      <c r="AA9039"/>
      <c r="AB9039"/>
      <c r="AC9039"/>
      <c r="AD9039"/>
      <c r="AE9039"/>
      <c r="AF9039"/>
      <c r="AG9039"/>
      <c r="AH9039"/>
      <c r="AI9039"/>
      <c r="AJ9039"/>
      <c r="AK9039"/>
      <c r="AL9039"/>
    </row>
    <row r="9040" spans="3:38" ht="15" customHeight="1" x14ac:dyDescent="0.35">
      <c r="C9040"/>
      <c r="D9040"/>
      <c r="E9040"/>
      <c r="F9040"/>
      <c r="G9040"/>
      <c r="H9040"/>
      <c r="I9040"/>
      <c r="J9040"/>
      <c r="K9040"/>
      <c r="L9040"/>
      <c r="M9040"/>
      <c r="N9040"/>
      <c r="O9040"/>
      <c r="S9040"/>
      <c r="T9040"/>
      <c r="U9040"/>
      <c r="V9040"/>
      <c r="Y9040"/>
      <c r="Z9040"/>
      <c r="AA9040"/>
      <c r="AB9040"/>
      <c r="AC9040"/>
      <c r="AD9040"/>
      <c r="AE9040"/>
      <c r="AF9040"/>
      <c r="AG9040"/>
      <c r="AH9040"/>
      <c r="AI9040"/>
      <c r="AJ9040"/>
      <c r="AK9040"/>
      <c r="AL9040"/>
    </row>
    <row r="9041" spans="3:38" ht="15" customHeight="1" x14ac:dyDescent="0.35">
      <c r="C9041"/>
      <c r="D9041"/>
      <c r="E9041"/>
      <c r="F9041"/>
      <c r="G9041"/>
      <c r="H9041"/>
      <c r="I9041"/>
      <c r="J9041"/>
      <c r="K9041"/>
      <c r="L9041"/>
      <c r="M9041"/>
      <c r="N9041"/>
      <c r="O9041"/>
      <c r="S9041"/>
      <c r="T9041"/>
      <c r="U9041"/>
      <c r="V9041"/>
      <c r="Y9041"/>
      <c r="Z9041"/>
      <c r="AA9041"/>
      <c r="AB9041"/>
      <c r="AC9041"/>
      <c r="AD9041"/>
      <c r="AE9041"/>
      <c r="AF9041"/>
      <c r="AG9041"/>
      <c r="AH9041"/>
      <c r="AI9041"/>
      <c r="AJ9041"/>
      <c r="AK9041"/>
      <c r="AL9041"/>
    </row>
    <row r="9042" spans="3:38" ht="15" customHeight="1" x14ac:dyDescent="0.35">
      <c r="C9042"/>
      <c r="D9042"/>
      <c r="E9042"/>
      <c r="F9042"/>
      <c r="G9042"/>
      <c r="H9042"/>
      <c r="I9042"/>
      <c r="J9042"/>
      <c r="K9042"/>
      <c r="L9042"/>
      <c r="M9042"/>
      <c r="N9042"/>
      <c r="O9042"/>
      <c r="S9042"/>
      <c r="T9042"/>
      <c r="U9042"/>
      <c r="V9042"/>
      <c r="Y9042"/>
      <c r="Z9042"/>
      <c r="AA9042"/>
      <c r="AB9042"/>
      <c r="AC9042"/>
      <c r="AD9042"/>
      <c r="AE9042"/>
      <c r="AF9042"/>
      <c r="AG9042"/>
      <c r="AH9042"/>
      <c r="AI9042"/>
      <c r="AJ9042"/>
      <c r="AK9042"/>
      <c r="AL9042"/>
    </row>
    <row r="9043" spans="3:38" ht="15" customHeight="1" x14ac:dyDescent="0.35">
      <c r="C9043"/>
      <c r="D9043"/>
      <c r="E9043"/>
      <c r="F9043"/>
      <c r="G9043"/>
      <c r="H9043"/>
      <c r="I9043"/>
      <c r="J9043"/>
      <c r="K9043"/>
      <c r="L9043"/>
      <c r="M9043"/>
      <c r="N9043"/>
      <c r="O9043"/>
      <c r="S9043"/>
      <c r="T9043"/>
      <c r="U9043"/>
      <c r="V9043"/>
      <c r="Y9043"/>
      <c r="Z9043"/>
      <c r="AA9043"/>
      <c r="AB9043"/>
      <c r="AC9043"/>
      <c r="AD9043"/>
      <c r="AE9043"/>
      <c r="AF9043"/>
      <c r="AG9043"/>
      <c r="AH9043"/>
      <c r="AI9043"/>
      <c r="AJ9043"/>
      <c r="AK9043"/>
      <c r="AL9043"/>
    </row>
    <row r="9044" spans="3:38" ht="15" customHeight="1" x14ac:dyDescent="0.35">
      <c r="C9044"/>
      <c r="D9044"/>
      <c r="E9044"/>
      <c r="F9044"/>
      <c r="G9044"/>
      <c r="H9044"/>
      <c r="I9044"/>
      <c r="J9044"/>
      <c r="K9044"/>
      <c r="L9044"/>
      <c r="M9044"/>
      <c r="N9044"/>
      <c r="O9044"/>
      <c r="S9044"/>
      <c r="T9044"/>
      <c r="U9044"/>
      <c r="V9044"/>
      <c r="Y9044"/>
      <c r="Z9044"/>
      <c r="AA9044"/>
      <c r="AB9044"/>
      <c r="AC9044"/>
      <c r="AD9044"/>
      <c r="AE9044"/>
      <c r="AF9044"/>
      <c r="AG9044"/>
      <c r="AH9044"/>
      <c r="AI9044"/>
      <c r="AJ9044"/>
      <c r="AK9044"/>
      <c r="AL9044"/>
    </row>
    <row r="9045" spans="3:38" ht="15" customHeight="1" x14ac:dyDescent="0.35">
      <c r="C9045"/>
      <c r="D9045"/>
      <c r="E9045"/>
      <c r="F9045"/>
      <c r="G9045"/>
      <c r="H9045"/>
      <c r="I9045"/>
      <c r="J9045"/>
      <c r="K9045"/>
      <c r="L9045"/>
      <c r="M9045"/>
      <c r="N9045"/>
      <c r="O9045"/>
      <c r="S9045"/>
      <c r="T9045"/>
      <c r="U9045"/>
      <c r="V9045"/>
      <c r="Y9045"/>
      <c r="Z9045"/>
      <c r="AA9045"/>
      <c r="AB9045"/>
      <c r="AC9045"/>
      <c r="AD9045"/>
      <c r="AE9045"/>
      <c r="AF9045"/>
      <c r="AG9045"/>
      <c r="AH9045"/>
      <c r="AI9045"/>
      <c r="AJ9045"/>
      <c r="AK9045"/>
      <c r="AL9045"/>
    </row>
    <row r="9046" spans="3:38" ht="15" customHeight="1" x14ac:dyDescent="0.35">
      <c r="C9046"/>
      <c r="D9046"/>
      <c r="E9046"/>
      <c r="F9046"/>
      <c r="G9046"/>
      <c r="H9046"/>
      <c r="I9046"/>
      <c r="J9046"/>
      <c r="K9046"/>
      <c r="L9046"/>
      <c r="M9046"/>
      <c r="N9046"/>
      <c r="O9046"/>
      <c r="S9046"/>
      <c r="T9046"/>
      <c r="U9046"/>
      <c r="V9046"/>
      <c r="Y9046"/>
      <c r="Z9046"/>
      <c r="AA9046"/>
      <c r="AB9046"/>
      <c r="AC9046"/>
      <c r="AD9046"/>
      <c r="AE9046"/>
      <c r="AF9046"/>
      <c r="AG9046"/>
      <c r="AH9046"/>
      <c r="AI9046"/>
      <c r="AJ9046"/>
      <c r="AK9046"/>
      <c r="AL9046"/>
    </row>
    <row r="9047" spans="3:38" ht="15" customHeight="1" x14ac:dyDescent="0.35">
      <c r="C9047"/>
      <c r="D9047"/>
      <c r="E9047"/>
      <c r="F9047"/>
      <c r="G9047"/>
      <c r="H9047"/>
      <c r="I9047"/>
      <c r="J9047"/>
      <c r="K9047"/>
      <c r="L9047"/>
      <c r="M9047"/>
      <c r="N9047"/>
      <c r="O9047"/>
      <c r="S9047"/>
      <c r="T9047"/>
      <c r="U9047"/>
      <c r="V9047"/>
      <c r="Y9047"/>
      <c r="Z9047"/>
      <c r="AA9047"/>
      <c r="AB9047"/>
      <c r="AC9047"/>
      <c r="AD9047"/>
      <c r="AE9047"/>
      <c r="AF9047"/>
      <c r="AG9047"/>
      <c r="AH9047"/>
      <c r="AI9047"/>
      <c r="AJ9047"/>
      <c r="AK9047"/>
      <c r="AL9047"/>
    </row>
    <row r="9048" spans="3:38" ht="15" customHeight="1" x14ac:dyDescent="0.35">
      <c r="C9048"/>
      <c r="D9048"/>
      <c r="E9048"/>
      <c r="F9048"/>
      <c r="G9048"/>
      <c r="H9048"/>
      <c r="I9048"/>
      <c r="J9048"/>
      <c r="K9048"/>
      <c r="L9048"/>
      <c r="M9048"/>
      <c r="N9048"/>
      <c r="O9048"/>
      <c r="S9048"/>
      <c r="T9048"/>
      <c r="U9048"/>
      <c r="V9048"/>
      <c r="Y9048"/>
      <c r="Z9048"/>
      <c r="AA9048"/>
      <c r="AB9048"/>
      <c r="AC9048"/>
      <c r="AD9048"/>
      <c r="AE9048"/>
      <c r="AF9048"/>
      <c r="AG9048"/>
      <c r="AH9048"/>
      <c r="AI9048"/>
      <c r="AJ9048"/>
      <c r="AK9048"/>
      <c r="AL9048"/>
    </row>
    <row r="9049" spans="3:38" ht="15" customHeight="1" x14ac:dyDescent="0.35">
      <c r="C9049"/>
      <c r="D9049"/>
      <c r="E9049"/>
      <c r="F9049"/>
      <c r="G9049"/>
      <c r="H9049"/>
      <c r="I9049"/>
      <c r="J9049"/>
      <c r="K9049"/>
      <c r="L9049"/>
      <c r="M9049"/>
      <c r="N9049"/>
      <c r="O9049"/>
      <c r="S9049"/>
      <c r="T9049"/>
      <c r="U9049"/>
      <c r="V9049"/>
      <c r="Y9049"/>
      <c r="Z9049"/>
      <c r="AA9049"/>
      <c r="AB9049"/>
      <c r="AC9049"/>
      <c r="AD9049"/>
      <c r="AE9049"/>
      <c r="AF9049"/>
      <c r="AG9049"/>
      <c r="AH9049"/>
      <c r="AI9049"/>
      <c r="AJ9049"/>
      <c r="AK9049"/>
      <c r="AL9049"/>
    </row>
    <row r="9050" spans="3:38" ht="15" customHeight="1" x14ac:dyDescent="0.35">
      <c r="C9050"/>
      <c r="D9050"/>
      <c r="E9050"/>
      <c r="F9050"/>
      <c r="G9050"/>
      <c r="H9050"/>
      <c r="I9050"/>
      <c r="J9050"/>
      <c r="K9050"/>
      <c r="L9050"/>
      <c r="M9050"/>
      <c r="N9050"/>
      <c r="O9050"/>
      <c r="S9050"/>
      <c r="T9050"/>
      <c r="U9050"/>
      <c r="V9050"/>
      <c r="Y9050"/>
      <c r="Z9050"/>
      <c r="AA9050"/>
      <c r="AB9050"/>
      <c r="AC9050"/>
      <c r="AD9050"/>
      <c r="AE9050"/>
      <c r="AF9050"/>
      <c r="AG9050"/>
      <c r="AH9050"/>
      <c r="AI9050"/>
      <c r="AJ9050"/>
      <c r="AK9050"/>
      <c r="AL9050"/>
    </row>
    <row r="9051" spans="3:38" ht="15" customHeight="1" x14ac:dyDescent="0.35">
      <c r="C9051"/>
      <c r="D9051"/>
      <c r="E9051"/>
      <c r="F9051"/>
      <c r="G9051"/>
      <c r="H9051"/>
      <c r="I9051"/>
      <c r="J9051"/>
      <c r="K9051"/>
      <c r="L9051"/>
      <c r="M9051"/>
      <c r="N9051"/>
      <c r="O9051"/>
      <c r="S9051"/>
      <c r="T9051"/>
      <c r="U9051"/>
      <c r="V9051"/>
      <c r="Y9051"/>
      <c r="Z9051"/>
      <c r="AA9051"/>
      <c r="AB9051"/>
      <c r="AC9051"/>
      <c r="AD9051"/>
      <c r="AE9051"/>
      <c r="AF9051"/>
      <c r="AG9051"/>
      <c r="AH9051"/>
      <c r="AI9051"/>
      <c r="AJ9051"/>
      <c r="AK9051"/>
      <c r="AL9051"/>
    </row>
    <row r="9052" spans="3:38" ht="15" customHeight="1" x14ac:dyDescent="0.35">
      <c r="C9052"/>
      <c r="D9052"/>
      <c r="E9052"/>
      <c r="F9052"/>
      <c r="G9052"/>
      <c r="H9052"/>
      <c r="I9052"/>
      <c r="J9052"/>
      <c r="K9052"/>
      <c r="L9052"/>
      <c r="M9052"/>
      <c r="N9052"/>
      <c r="O9052"/>
      <c r="S9052"/>
      <c r="T9052"/>
      <c r="U9052"/>
      <c r="V9052"/>
      <c r="Y9052"/>
      <c r="Z9052"/>
      <c r="AA9052"/>
      <c r="AB9052"/>
      <c r="AC9052"/>
      <c r="AD9052"/>
      <c r="AE9052"/>
      <c r="AF9052"/>
      <c r="AG9052"/>
      <c r="AH9052"/>
      <c r="AI9052"/>
      <c r="AJ9052"/>
      <c r="AK9052"/>
      <c r="AL9052"/>
    </row>
    <row r="9053" spans="3:38" ht="15" customHeight="1" x14ac:dyDescent="0.35">
      <c r="C9053"/>
      <c r="D9053"/>
      <c r="E9053"/>
      <c r="F9053"/>
      <c r="G9053"/>
      <c r="H9053"/>
      <c r="I9053"/>
      <c r="J9053"/>
      <c r="K9053"/>
      <c r="L9053"/>
      <c r="M9053"/>
      <c r="N9053"/>
      <c r="O9053"/>
      <c r="S9053"/>
      <c r="T9053"/>
      <c r="U9053"/>
      <c r="V9053"/>
      <c r="Y9053"/>
      <c r="Z9053"/>
      <c r="AA9053"/>
      <c r="AB9053"/>
      <c r="AC9053"/>
      <c r="AD9053"/>
      <c r="AE9053"/>
      <c r="AF9053"/>
      <c r="AG9053"/>
      <c r="AH9053"/>
      <c r="AI9053"/>
      <c r="AJ9053"/>
      <c r="AK9053"/>
      <c r="AL9053"/>
    </row>
    <row r="9054" spans="3:38" ht="15" customHeight="1" x14ac:dyDescent="0.35">
      <c r="C9054"/>
      <c r="D9054"/>
      <c r="E9054"/>
      <c r="F9054"/>
      <c r="G9054"/>
      <c r="H9054"/>
      <c r="I9054"/>
      <c r="J9054"/>
      <c r="K9054"/>
      <c r="L9054"/>
      <c r="M9054"/>
      <c r="N9054"/>
      <c r="O9054"/>
      <c r="S9054"/>
      <c r="T9054"/>
      <c r="U9054"/>
      <c r="V9054"/>
      <c r="Y9054"/>
      <c r="Z9054"/>
      <c r="AA9054"/>
      <c r="AB9054"/>
      <c r="AC9054"/>
      <c r="AD9054"/>
      <c r="AE9054"/>
      <c r="AF9054"/>
      <c r="AG9054"/>
      <c r="AH9054"/>
      <c r="AI9054"/>
      <c r="AJ9054"/>
      <c r="AK9054"/>
      <c r="AL9054"/>
    </row>
    <row r="9055" spans="3:38" ht="15" customHeight="1" x14ac:dyDescent="0.35">
      <c r="C9055"/>
      <c r="D9055"/>
      <c r="E9055"/>
      <c r="F9055"/>
      <c r="G9055"/>
      <c r="H9055"/>
      <c r="I9055"/>
      <c r="J9055"/>
      <c r="K9055"/>
      <c r="L9055"/>
      <c r="M9055"/>
      <c r="N9055"/>
      <c r="O9055"/>
      <c r="S9055"/>
      <c r="T9055"/>
      <c r="U9055"/>
      <c r="V9055"/>
      <c r="Y9055"/>
      <c r="Z9055"/>
      <c r="AA9055"/>
      <c r="AB9055"/>
      <c r="AC9055"/>
      <c r="AD9055"/>
      <c r="AE9055"/>
      <c r="AF9055"/>
      <c r="AG9055"/>
      <c r="AH9055"/>
      <c r="AI9055"/>
      <c r="AJ9055"/>
      <c r="AK9055"/>
      <c r="AL9055"/>
    </row>
    <row r="9056" spans="3:38" ht="15" customHeight="1" x14ac:dyDescent="0.35">
      <c r="C9056"/>
      <c r="D9056"/>
      <c r="E9056"/>
      <c r="F9056"/>
      <c r="G9056"/>
      <c r="H9056"/>
      <c r="I9056"/>
      <c r="J9056"/>
      <c r="K9056"/>
      <c r="L9056"/>
      <c r="M9056"/>
      <c r="N9056"/>
      <c r="O9056"/>
      <c r="S9056"/>
      <c r="T9056"/>
      <c r="U9056"/>
      <c r="V9056"/>
      <c r="Y9056"/>
      <c r="Z9056"/>
      <c r="AA9056"/>
      <c r="AB9056"/>
      <c r="AC9056"/>
      <c r="AD9056"/>
      <c r="AE9056"/>
      <c r="AF9056"/>
      <c r="AG9056"/>
      <c r="AH9056"/>
      <c r="AI9056"/>
      <c r="AJ9056"/>
      <c r="AK9056"/>
      <c r="AL9056"/>
    </row>
    <row r="9057" spans="3:38" ht="15" customHeight="1" x14ac:dyDescent="0.35">
      <c r="C9057"/>
      <c r="D9057"/>
      <c r="E9057"/>
      <c r="F9057"/>
      <c r="G9057"/>
      <c r="H9057"/>
      <c r="I9057"/>
      <c r="J9057"/>
      <c r="K9057"/>
      <c r="L9057"/>
      <c r="M9057"/>
      <c r="N9057"/>
      <c r="O9057"/>
      <c r="S9057"/>
      <c r="T9057"/>
      <c r="U9057"/>
      <c r="V9057"/>
      <c r="Y9057"/>
      <c r="Z9057"/>
      <c r="AA9057"/>
      <c r="AB9057"/>
      <c r="AC9057"/>
      <c r="AD9057"/>
      <c r="AE9057"/>
      <c r="AF9057"/>
      <c r="AG9057"/>
      <c r="AH9057"/>
      <c r="AI9057"/>
      <c r="AJ9057"/>
      <c r="AK9057"/>
      <c r="AL9057"/>
    </row>
    <row r="9058" spans="3:38" ht="15" customHeight="1" x14ac:dyDescent="0.35">
      <c r="C9058"/>
      <c r="D9058"/>
      <c r="E9058"/>
      <c r="F9058"/>
      <c r="G9058"/>
      <c r="H9058"/>
      <c r="I9058"/>
      <c r="J9058"/>
      <c r="K9058"/>
      <c r="L9058"/>
      <c r="M9058"/>
      <c r="N9058"/>
      <c r="O9058"/>
      <c r="S9058"/>
      <c r="T9058"/>
      <c r="U9058"/>
      <c r="V9058"/>
      <c r="Y9058"/>
      <c r="Z9058"/>
      <c r="AA9058"/>
      <c r="AB9058"/>
      <c r="AC9058"/>
      <c r="AD9058"/>
      <c r="AE9058"/>
      <c r="AF9058"/>
      <c r="AG9058"/>
      <c r="AH9058"/>
      <c r="AI9058"/>
      <c r="AJ9058"/>
      <c r="AK9058"/>
      <c r="AL9058"/>
    </row>
    <row r="9059" spans="3:38" ht="15" customHeight="1" x14ac:dyDescent="0.35">
      <c r="C9059"/>
      <c r="D9059"/>
      <c r="E9059"/>
      <c r="F9059"/>
      <c r="G9059"/>
      <c r="H9059"/>
      <c r="I9059"/>
      <c r="J9059"/>
      <c r="K9059"/>
      <c r="L9059"/>
      <c r="M9059"/>
      <c r="N9059"/>
      <c r="O9059"/>
      <c r="S9059"/>
      <c r="T9059"/>
      <c r="U9059"/>
      <c r="V9059"/>
      <c r="Y9059"/>
      <c r="Z9059"/>
      <c r="AA9059"/>
      <c r="AB9059"/>
      <c r="AC9059"/>
      <c r="AD9059"/>
      <c r="AE9059"/>
      <c r="AF9059"/>
      <c r="AG9059"/>
      <c r="AH9059"/>
      <c r="AI9059"/>
      <c r="AJ9059"/>
      <c r="AK9059"/>
      <c r="AL9059"/>
    </row>
    <row r="9060" spans="3:38" ht="15" customHeight="1" x14ac:dyDescent="0.35">
      <c r="C9060"/>
      <c r="D9060"/>
      <c r="E9060"/>
      <c r="F9060"/>
      <c r="G9060"/>
      <c r="H9060"/>
      <c r="I9060"/>
      <c r="J9060"/>
      <c r="K9060"/>
      <c r="L9060"/>
      <c r="M9060"/>
      <c r="N9060"/>
      <c r="O9060"/>
      <c r="S9060"/>
      <c r="T9060"/>
      <c r="U9060"/>
      <c r="V9060"/>
      <c r="Y9060"/>
      <c r="Z9060"/>
      <c r="AA9060"/>
      <c r="AB9060"/>
      <c r="AC9060"/>
      <c r="AD9060"/>
      <c r="AE9060"/>
      <c r="AF9060"/>
      <c r="AG9060"/>
      <c r="AH9060"/>
      <c r="AI9060"/>
      <c r="AJ9060"/>
      <c r="AK9060"/>
      <c r="AL9060"/>
    </row>
    <row r="9061" spans="3:38" ht="15" customHeight="1" x14ac:dyDescent="0.35">
      <c r="C9061"/>
      <c r="D9061"/>
      <c r="E9061"/>
      <c r="F9061"/>
      <c r="G9061"/>
      <c r="H9061"/>
      <c r="I9061"/>
      <c r="J9061"/>
      <c r="K9061"/>
      <c r="L9061"/>
      <c r="M9061"/>
      <c r="N9061"/>
      <c r="O9061"/>
      <c r="S9061"/>
      <c r="T9061"/>
      <c r="U9061"/>
      <c r="V9061"/>
      <c r="Y9061"/>
      <c r="Z9061"/>
      <c r="AA9061"/>
      <c r="AB9061"/>
      <c r="AC9061"/>
      <c r="AD9061"/>
      <c r="AE9061"/>
      <c r="AF9061"/>
      <c r="AG9061"/>
      <c r="AH9061"/>
      <c r="AI9061"/>
      <c r="AJ9061"/>
      <c r="AK9061"/>
      <c r="AL9061"/>
    </row>
    <row r="9062" spans="3:38" ht="15" customHeight="1" x14ac:dyDescent="0.35">
      <c r="C9062"/>
      <c r="D9062"/>
      <c r="E9062"/>
      <c r="F9062"/>
      <c r="G9062"/>
      <c r="H9062"/>
      <c r="I9062"/>
      <c r="J9062"/>
      <c r="K9062"/>
      <c r="L9062"/>
      <c r="M9062"/>
      <c r="N9062"/>
      <c r="O9062"/>
      <c r="S9062"/>
      <c r="T9062"/>
      <c r="U9062"/>
      <c r="V9062"/>
      <c r="Y9062"/>
      <c r="Z9062"/>
      <c r="AA9062"/>
      <c r="AB9062"/>
      <c r="AC9062"/>
      <c r="AD9062"/>
      <c r="AE9062"/>
      <c r="AF9062"/>
      <c r="AG9062"/>
      <c r="AH9062"/>
      <c r="AI9062"/>
      <c r="AJ9062"/>
      <c r="AK9062"/>
      <c r="AL9062"/>
    </row>
    <row r="9063" spans="3:38" ht="15" customHeight="1" x14ac:dyDescent="0.35">
      <c r="C9063"/>
      <c r="D9063"/>
      <c r="E9063"/>
      <c r="F9063"/>
      <c r="G9063"/>
      <c r="H9063"/>
      <c r="I9063"/>
      <c r="J9063"/>
      <c r="K9063"/>
      <c r="L9063"/>
      <c r="M9063"/>
      <c r="N9063"/>
      <c r="O9063"/>
      <c r="S9063"/>
      <c r="T9063"/>
      <c r="U9063"/>
      <c r="V9063"/>
      <c r="Y9063"/>
      <c r="Z9063"/>
      <c r="AA9063"/>
      <c r="AB9063"/>
      <c r="AC9063"/>
      <c r="AD9063"/>
      <c r="AE9063"/>
      <c r="AF9063"/>
      <c r="AG9063"/>
      <c r="AH9063"/>
      <c r="AI9063"/>
      <c r="AJ9063"/>
      <c r="AK9063"/>
      <c r="AL9063"/>
    </row>
    <row r="9064" spans="3:38" ht="15" customHeight="1" x14ac:dyDescent="0.35">
      <c r="C9064"/>
      <c r="D9064"/>
      <c r="E9064"/>
      <c r="F9064"/>
      <c r="G9064"/>
      <c r="H9064"/>
      <c r="I9064"/>
      <c r="J9064"/>
      <c r="K9064"/>
      <c r="L9064"/>
      <c r="M9064"/>
      <c r="N9064"/>
      <c r="O9064"/>
      <c r="S9064"/>
      <c r="T9064"/>
      <c r="U9064"/>
      <c r="V9064"/>
      <c r="Y9064"/>
      <c r="Z9064"/>
      <c r="AA9064"/>
      <c r="AB9064"/>
      <c r="AC9064"/>
      <c r="AD9064"/>
      <c r="AE9064"/>
      <c r="AF9064"/>
      <c r="AG9064"/>
      <c r="AH9064"/>
      <c r="AI9064"/>
      <c r="AJ9064"/>
      <c r="AK9064"/>
      <c r="AL9064"/>
    </row>
    <row r="9065" spans="3:38" ht="15" customHeight="1" x14ac:dyDescent="0.35">
      <c r="C9065"/>
      <c r="D9065"/>
      <c r="E9065"/>
      <c r="F9065"/>
      <c r="G9065"/>
      <c r="H9065"/>
      <c r="I9065"/>
      <c r="J9065"/>
      <c r="K9065"/>
      <c r="L9065"/>
      <c r="M9065"/>
      <c r="N9065"/>
      <c r="O9065"/>
      <c r="S9065"/>
      <c r="T9065"/>
      <c r="U9065"/>
      <c r="V9065"/>
      <c r="Y9065"/>
      <c r="Z9065"/>
      <c r="AA9065"/>
      <c r="AB9065"/>
      <c r="AC9065"/>
      <c r="AD9065"/>
      <c r="AE9065"/>
      <c r="AF9065"/>
      <c r="AG9065"/>
      <c r="AH9065"/>
      <c r="AI9065"/>
      <c r="AJ9065"/>
      <c r="AK9065"/>
      <c r="AL9065"/>
    </row>
    <row r="9066" spans="3:38" ht="15" customHeight="1" x14ac:dyDescent="0.35">
      <c r="C9066"/>
      <c r="D9066"/>
      <c r="E9066"/>
      <c r="F9066"/>
      <c r="G9066"/>
      <c r="H9066"/>
      <c r="I9066"/>
      <c r="J9066"/>
      <c r="K9066"/>
      <c r="L9066"/>
      <c r="M9066"/>
      <c r="N9066"/>
      <c r="O9066"/>
      <c r="S9066"/>
      <c r="T9066"/>
      <c r="U9066"/>
      <c r="V9066"/>
      <c r="Y9066"/>
      <c r="Z9066"/>
      <c r="AA9066"/>
      <c r="AB9066"/>
      <c r="AC9066"/>
      <c r="AD9066"/>
      <c r="AE9066"/>
      <c r="AF9066"/>
      <c r="AG9066"/>
      <c r="AH9066"/>
      <c r="AI9066"/>
      <c r="AJ9066"/>
      <c r="AK9066"/>
      <c r="AL9066"/>
    </row>
    <row r="9067" spans="3:38" ht="15" customHeight="1" x14ac:dyDescent="0.35">
      <c r="C9067"/>
      <c r="D9067"/>
      <c r="E9067"/>
      <c r="F9067"/>
      <c r="G9067"/>
      <c r="H9067"/>
      <c r="I9067"/>
      <c r="J9067"/>
      <c r="K9067"/>
      <c r="L9067"/>
      <c r="M9067"/>
      <c r="N9067"/>
      <c r="O9067"/>
      <c r="S9067"/>
      <c r="T9067"/>
      <c r="U9067"/>
      <c r="V9067"/>
      <c r="Y9067"/>
      <c r="Z9067"/>
      <c r="AA9067"/>
      <c r="AB9067"/>
      <c r="AC9067"/>
      <c r="AD9067"/>
      <c r="AE9067"/>
      <c r="AF9067"/>
      <c r="AG9067"/>
      <c r="AH9067"/>
      <c r="AI9067"/>
      <c r="AJ9067"/>
      <c r="AK9067"/>
      <c r="AL9067"/>
    </row>
    <row r="9068" spans="3:38" ht="15" customHeight="1" x14ac:dyDescent="0.35">
      <c r="C9068"/>
      <c r="D9068"/>
      <c r="E9068"/>
      <c r="F9068"/>
      <c r="G9068"/>
      <c r="H9068"/>
      <c r="I9068"/>
      <c r="J9068"/>
      <c r="K9068"/>
      <c r="L9068"/>
      <c r="M9068"/>
      <c r="N9068"/>
      <c r="O9068"/>
      <c r="S9068"/>
      <c r="T9068"/>
      <c r="U9068"/>
      <c r="V9068"/>
      <c r="Y9068"/>
      <c r="Z9068"/>
      <c r="AA9068"/>
      <c r="AB9068"/>
      <c r="AC9068"/>
      <c r="AD9068"/>
      <c r="AE9068"/>
      <c r="AF9068"/>
      <c r="AG9068"/>
      <c r="AH9068"/>
      <c r="AI9068"/>
      <c r="AJ9068"/>
      <c r="AK9068"/>
      <c r="AL9068"/>
    </row>
    <row r="9069" spans="3:38" ht="15" customHeight="1" x14ac:dyDescent="0.35">
      <c r="C9069"/>
      <c r="D9069"/>
      <c r="E9069"/>
      <c r="F9069"/>
      <c r="G9069"/>
      <c r="H9069"/>
      <c r="I9069"/>
      <c r="J9069"/>
      <c r="K9069"/>
      <c r="L9069"/>
      <c r="M9069"/>
      <c r="N9069"/>
      <c r="O9069"/>
      <c r="S9069"/>
      <c r="T9069"/>
      <c r="U9069"/>
      <c r="V9069"/>
      <c r="Y9069"/>
      <c r="Z9069"/>
      <c r="AA9069"/>
      <c r="AB9069"/>
      <c r="AC9069"/>
      <c r="AD9069"/>
      <c r="AE9069"/>
      <c r="AF9069"/>
      <c r="AG9069"/>
      <c r="AH9069"/>
      <c r="AI9069"/>
      <c r="AJ9069"/>
      <c r="AK9069"/>
      <c r="AL9069"/>
    </row>
    <row r="9070" spans="3:38" ht="15" customHeight="1" x14ac:dyDescent="0.35">
      <c r="C9070"/>
      <c r="D9070"/>
      <c r="E9070"/>
      <c r="F9070"/>
      <c r="G9070"/>
      <c r="H9070"/>
      <c r="I9070"/>
      <c r="J9070"/>
      <c r="K9070"/>
      <c r="L9070"/>
      <c r="M9070"/>
      <c r="N9070"/>
      <c r="O9070"/>
      <c r="S9070"/>
      <c r="T9070"/>
      <c r="U9070"/>
      <c r="V9070"/>
      <c r="Y9070"/>
      <c r="Z9070"/>
      <c r="AA9070"/>
      <c r="AB9070"/>
      <c r="AC9070"/>
      <c r="AD9070"/>
      <c r="AE9070"/>
      <c r="AF9070"/>
      <c r="AG9070"/>
      <c r="AH9070"/>
      <c r="AI9070"/>
      <c r="AJ9070"/>
      <c r="AK9070"/>
      <c r="AL9070"/>
    </row>
    <row r="9071" spans="3:38" ht="15" customHeight="1" x14ac:dyDescent="0.35">
      <c r="C9071"/>
      <c r="D9071"/>
      <c r="E9071"/>
      <c r="F9071"/>
      <c r="G9071"/>
      <c r="H9071"/>
      <c r="I9071"/>
      <c r="J9071"/>
      <c r="K9071"/>
      <c r="L9071"/>
      <c r="M9071"/>
      <c r="N9071"/>
      <c r="O9071"/>
      <c r="S9071"/>
      <c r="T9071"/>
      <c r="U9071"/>
      <c r="V9071"/>
      <c r="Y9071"/>
      <c r="Z9071"/>
      <c r="AA9071"/>
      <c r="AB9071"/>
      <c r="AC9071"/>
      <c r="AD9071"/>
      <c r="AE9071"/>
      <c r="AF9071"/>
      <c r="AG9071"/>
      <c r="AH9071"/>
      <c r="AI9071"/>
      <c r="AJ9071"/>
      <c r="AK9071"/>
      <c r="AL9071"/>
    </row>
    <row r="9072" spans="3:38" ht="15" customHeight="1" x14ac:dyDescent="0.35">
      <c r="C9072"/>
      <c r="D9072"/>
      <c r="E9072"/>
      <c r="F9072"/>
      <c r="G9072"/>
      <c r="H9072"/>
      <c r="I9072"/>
      <c r="J9072"/>
      <c r="K9072"/>
      <c r="L9072"/>
      <c r="M9072"/>
      <c r="N9072"/>
      <c r="O9072"/>
      <c r="S9072"/>
      <c r="T9072"/>
      <c r="U9072"/>
      <c r="V9072"/>
      <c r="Y9072"/>
      <c r="Z9072"/>
      <c r="AA9072"/>
      <c r="AB9072"/>
      <c r="AC9072"/>
      <c r="AD9072"/>
      <c r="AE9072"/>
      <c r="AF9072"/>
      <c r="AG9072"/>
      <c r="AH9072"/>
      <c r="AI9072"/>
      <c r="AJ9072"/>
      <c r="AK9072"/>
      <c r="AL9072"/>
    </row>
    <row r="9073" spans="3:38" ht="15" customHeight="1" x14ac:dyDescent="0.35">
      <c r="C9073"/>
      <c r="D9073"/>
      <c r="E9073"/>
      <c r="F9073"/>
      <c r="G9073"/>
      <c r="H9073"/>
      <c r="I9073"/>
      <c r="J9073"/>
      <c r="K9073"/>
      <c r="L9073"/>
      <c r="M9073"/>
      <c r="N9073"/>
      <c r="O9073"/>
      <c r="S9073"/>
      <c r="T9073"/>
      <c r="U9073"/>
      <c r="V9073"/>
      <c r="Y9073"/>
      <c r="Z9073"/>
      <c r="AA9073"/>
      <c r="AB9073"/>
      <c r="AC9073"/>
      <c r="AD9073"/>
      <c r="AE9073"/>
      <c r="AF9073"/>
      <c r="AG9073"/>
      <c r="AH9073"/>
      <c r="AI9073"/>
      <c r="AJ9073"/>
      <c r="AK9073"/>
      <c r="AL9073"/>
    </row>
    <row r="9074" spans="3:38" ht="15" customHeight="1" x14ac:dyDescent="0.35">
      <c r="C9074"/>
      <c r="D9074"/>
      <c r="E9074"/>
      <c r="F9074"/>
      <c r="G9074"/>
      <c r="H9074"/>
      <c r="I9074"/>
      <c r="J9074"/>
      <c r="K9074"/>
      <c r="L9074"/>
      <c r="M9074"/>
      <c r="N9074"/>
      <c r="O9074"/>
      <c r="S9074"/>
      <c r="T9074"/>
      <c r="U9074"/>
      <c r="V9074"/>
      <c r="Y9074"/>
      <c r="Z9074"/>
      <c r="AA9074"/>
      <c r="AB9074"/>
      <c r="AC9074"/>
      <c r="AD9074"/>
      <c r="AE9074"/>
      <c r="AF9074"/>
      <c r="AG9074"/>
      <c r="AH9074"/>
      <c r="AI9074"/>
      <c r="AJ9074"/>
      <c r="AK9074"/>
      <c r="AL9074"/>
    </row>
    <row r="9075" spans="3:38" ht="15" customHeight="1" x14ac:dyDescent="0.35">
      <c r="C9075"/>
      <c r="D9075"/>
      <c r="E9075"/>
      <c r="F9075"/>
      <c r="G9075"/>
      <c r="H9075"/>
      <c r="I9075"/>
      <c r="J9075"/>
      <c r="K9075"/>
      <c r="L9075"/>
      <c r="M9075"/>
      <c r="N9075"/>
      <c r="O9075"/>
      <c r="S9075"/>
      <c r="T9075"/>
      <c r="U9075"/>
      <c r="V9075"/>
      <c r="Y9075"/>
      <c r="Z9075"/>
      <c r="AA9075"/>
      <c r="AB9075"/>
      <c r="AC9075"/>
      <c r="AD9075"/>
      <c r="AE9075"/>
      <c r="AF9075"/>
      <c r="AG9075"/>
      <c r="AH9075"/>
      <c r="AI9075"/>
      <c r="AJ9075"/>
      <c r="AK9075"/>
      <c r="AL9075"/>
    </row>
    <row r="9076" spans="3:38" ht="15" customHeight="1" x14ac:dyDescent="0.35">
      <c r="C9076"/>
      <c r="D9076"/>
      <c r="E9076"/>
      <c r="F9076"/>
      <c r="G9076"/>
      <c r="H9076"/>
      <c r="I9076"/>
      <c r="J9076"/>
      <c r="K9076"/>
      <c r="L9076"/>
      <c r="M9076"/>
      <c r="N9076"/>
      <c r="O9076"/>
      <c r="S9076"/>
      <c r="T9076"/>
      <c r="U9076"/>
      <c r="V9076"/>
      <c r="Y9076"/>
      <c r="Z9076"/>
      <c r="AA9076"/>
      <c r="AB9076"/>
      <c r="AC9076"/>
      <c r="AD9076"/>
      <c r="AE9076"/>
      <c r="AF9076"/>
      <c r="AG9076"/>
      <c r="AH9076"/>
      <c r="AI9076"/>
      <c r="AJ9076"/>
      <c r="AK9076"/>
      <c r="AL9076"/>
    </row>
    <row r="9077" spans="3:38" ht="15" customHeight="1" x14ac:dyDescent="0.35">
      <c r="C9077"/>
      <c r="D9077"/>
      <c r="E9077"/>
      <c r="F9077"/>
      <c r="G9077"/>
      <c r="H9077"/>
      <c r="I9077"/>
      <c r="J9077"/>
      <c r="K9077"/>
      <c r="L9077"/>
      <c r="M9077"/>
      <c r="N9077"/>
      <c r="O9077"/>
      <c r="S9077"/>
      <c r="T9077"/>
      <c r="U9077"/>
      <c r="V9077"/>
      <c r="Y9077"/>
      <c r="Z9077"/>
      <c r="AA9077"/>
      <c r="AB9077"/>
      <c r="AC9077"/>
      <c r="AD9077"/>
      <c r="AE9077"/>
      <c r="AF9077"/>
      <c r="AG9077"/>
      <c r="AH9077"/>
      <c r="AI9077"/>
      <c r="AJ9077"/>
      <c r="AK9077"/>
      <c r="AL9077"/>
    </row>
    <row r="9078" spans="3:38" ht="15" customHeight="1" x14ac:dyDescent="0.35">
      <c r="C9078"/>
      <c r="D9078"/>
      <c r="E9078"/>
      <c r="F9078"/>
      <c r="G9078"/>
      <c r="H9078"/>
      <c r="I9078"/>
      <c r="J9078"/>
      <c r="K9078"/>
      <c r="L9078"/>
      <c r="M9078"/>
      <c r="N9078"/>
      <c r="O9078"/>
      <c r="S9078"/>
      <c r="T9078"/>
      <c r="U9078"/>
      <c r="V9078"/>
      <c r="Y9078"/>
      <c r="Z9078"/>
      <c r="AA9078"/>
      <c r="AB9078"/>
      <c r="AC9078"/>
      <c r="AD9078"/>
      <c r="AE9078"/>
      <c r="AF9078"/>
      <c r="AG9078"/>
      <c r="AH9078"/>
      <c r="AI9078"/>
      <c r="AJ9078"/>
      <c r="AK9078"/>
      <c r="AL9078"/>
    </row>
    <row r="9079" spans="3:38" ht="15" customHeight="1" x14ac:dyDescent="0.35">
      <c r="C9079"/>
      <c r="D9079"/>
      <c r="E9079"/>
      <c r="F9079"/>
      <c r="G9079"/>
      <c r="H9079"/>
      <c r="I9079"/>
      <c r="J9079"/>
      <c r="K9079"/>
      <c r="L9079"/>
      <c r="M9079"/>
      <c r="N9079"/>
      <c r="O9079"/>
      <c r="S9079"/>
      <c r="T9079"/>
      <c r="U9079"/>
      <c r="V9079"/>
      <c r="Y9079"/>
      <c r="Z9079"/>
      <c r="AA9079"/>
      <c r="AB9079"/>
      <c r="AC9079"/>
      <c r="AD9079"/>
      <c r="AE9079"/>
      <c r="AF9079"/>
      <c r="AG9079"/>
      <c r="AH9079"/>
      <c r="AI9079"/>
      <c r="AJ9079"/>
      <c r="AK9079"/>
      <c r="AL9079"/>
    </row>
    <row r="9080" spans="3:38" ht="15" customHeight="1" x14ac:dyDescent="0.35">
      <c r="C9080"/>
      <c r="D9080"/>
      <c r="E9080"/>
      <c r="F9080"/>
      <c r="G9080"/>
      <c r="H9080"/>
      <c r="I9080"/>
      <c r="J9080"/>
      <c r="K9080"/>
      <c r="L9080"/>
      <c r="M9080"/>
      <c r="N9080"/>
      <c r="O9080"/>
      <c r="S9080"/>
      <c r="T9080"/>
      <c r="U9080"/>
      <c r="V9080"/>
      <c r="Y9080"/>
      <c r="Z9080"/>
      <c r="AA9080"/>
      <c r="AB9080"/>
      <c r="AC9080"/>
      <c r="AD9080"/>
      <c r="AE9080"/>
      <c r="AF9080"/>
      <c r="AG9080"/>
      <c r="AH9080"/>
      <c r="AI9080"/>
      <c r="AJ9080"/>
      <c r="AK9080"/>
      <c r="AL9080"/>
    </row>
    <row r="9081" spans="3:38" ht="15" customHeight="1" x14ac:dyDescent="0.35">
      <c r="C9081"/>
      <c r="D9081"/>
      <c r="E9081"/>
      <c r="F9081"/>
      <c r="G9081"/>
      <c r="H9081"/>
      <c r="I9081"/>
      <c r="J9081"/>
      <c r="K9081"/>
      <c r="L9081"/>
      <c r="M9081"/>
      <c r="N9081"/>
      <c r="O9081"/>
      <c r="S9081"/>
      <c r="T9081"/>
      <c r="U9081"/>
      <c r="V9081"/>
      <c r="Y9081"/>
      <c r="Z9081"/>
      <c r="AA9081"/>
      <c r="AB9081"/>
      <c r="AC9081"/>
      <c r="AD9081"/>
      <c r="AE9081"/>
      <c r="AF9081"/>
      <c r="AG9081"/>
      <c r="AH9081"/>
      <c r="AI9081"/>
      <c r="AJ9081"/>
      <c r="AK9081"/>
      <c r="AL9081"/>
    </row>
    <row r="9082" spans="3:38" ht="15" customHeight="1" x14ac:dyDescent="0.35">
      <c r="C9082"/>
      <c r="D9082"/>
      <c r="E9082"/>
      <c r="F9082"/>
      <c r="G9082"/>
      <c r="H9082"/>
      <c r="I9082"/>
      <c r="J9082"/>
      <c r="K9082"/>
      <c r="L9082"/>
      <c r="M9082"/>
      <c r="N9082"/>
      <c r="O9082"/>
      <c r="S9082"/>
      <c r="T9082"/>
      <c r="U9082"/>
      <c r="V9082"/>
      <c r="Y9082"/>
      <c r="Z9082"/>
      <c r="AA9082"/>
      <c r="AB9082"/>
      <c r="AC9082"/>
      <c r="AD9082"/>
      <c r="AE9082"/>
      <c r="AF9082"/>
      <c r="AG9082"/>
      <c r="AH9082"/>
      <c r="AI9082"/>
      <c r="AJ9082"/>
      <c r="AK9082"/>
      <c r="AL9082"/>
    </row>
    <row r="9083" spans="3:38" ht="15" customHeight="1" x14ac:dyDescent="0.35">
      <c r="C9083"/>
      <c r="D9083"/>
      <c r="E9083"/>
      <c r="F9083"/>
      <c r="G9083"/>
      <c r="H9083"/>
      <c r="I9083"/>
      <c r="J9083"/>
      <c r="K9083"/>
      <c r="L9083"/>
      <c r="M9083"/>
      <c r="N9083"/>
      <c r="O9083"/>
      <c r="S9083"/>
      <c r="T9083"/>
      <c r="U9083"/>
      <c r="V9083"/>
      <c r="Y9083"/>
      <c r="Z9083"/>
      <c r="AA9083"/>
      <c r="AB9083"/>
      <c r="AC9083"/>
      <c r="AD9083"/>
      <c r="AE9083"/>
      <c r="AF9083"/>
      <c r="AG9083"/>
      <c r="AH9083"/>
      <c r="AI9083"/>
      <c r="AJ9083"/>
      <c r="AK9083"/>
      <c r="AL9083"/>
    </row>
    <row r="9084" spans="3:38" ht="15" customHeight="1" x14ac:dyDescent="0.35">
      <c r="C9084"/>
      <c r="D9084"/>
      <c r="E9084"/>
      <c r="F9084"/>
      <c r="G9084"/>
      <c r="H9084"/>
      <c r="I9084"/>
      <c r="J9084"/>
      <c r="K9084"/>
      <c r="L9084"/>
      <c r="M9084"/>
      <c r="N9084"/>
      <c r="O9084"/>
      <c r="S9084"/>
      <c r="T9084"/>
      <c r="U9084"/>
      <c r="V9084"/>
      <c r="Y9084"/>
      <c r="Z9084"/>
      <c r="AA9084"/>
      <c r="AB9084"/>
      <c r="AC9084"/>
      <c r="AD9084"/>
      <c r="AE9084"/>
      <c r="AF9084"/>
      <c r="AG9084"/>
      <c r="AH9084"/>
      <c r="AI9084"/>
      <c r="AJ9084"/>
      <c r="AK9084"/>
      <c r="AL9084"/>
    </row>
    <row r="9085" spans="3:38" ht="15" customHeight="1" x14ac:dyDescent="0.35">
      <c r="C9085"/>
      <c r="D9085"/>
      <c r="E9085"/>
      <c r="F9085"/>
      <c r="G9085"/>
      <c r="H9085"/>
      <c r="I9085"/>
      <c r="J9085"/>
      <c r="K9085"/>
      <c r="L9085"/>
      <c r="M9085"/>
      <c r="N9085"/>
      <c r="O9085"/>
      <c r="S9085"/>
      <c r="T9085"/>
      <c r="U9085"/>
      <c r="V9085"/>
      <c r="Y9085"/>
      <c r="Z9085"/>
      <c r="AA9085"/>
      <c r="AB9085"/>
      <c r="AC9085"/>
      <c r="AD9085"/>
      <c r="AE9085"/>
      <c r="AF9085"/>
      <c r="AG9085"/>
      <c r="AH9085"/>
      <c r="AI9085"/>
      <c r="AJ9085"/>
      <c r="AK9085"/>
      <c r="AL9085"/>
    </row>
    <row r="9086" spans="3:38" ht="15" customHeight="1" x14ac:dyDescent="0.35">
      <c r="C9086"/>
      <c r="D9086"/>
      <c r="E9086"/>
      <c r="F9086"/>
      <c r="G9086"/>
      <c r="H9086"/>
      <c r="I9086"/>
      <c r="J9086"/>
      <c r="K9086"/>
      <c r="L9086"/>
      <c r="M9086"/>
      <c r="N9086"/>
      <c r="O9086"/>
      <c r="S9086"/>
      <c r="T9086"/>
      <c r="U9086"/>
      <c r="V9086"/>
      <c r="Y9086"/>
      <c r="Z9086"/>
      <c r="AA9086"/>
      <c r="AB9086"/>
      <c r="AC9086"/>
      <c r="AD9086"/>
      <c r="AE9086"/>
      <c r="AF9086"/>
      <c r="AG9086"/>
      <c r="AH9086"/>
      <c r="AI9086"/>
      <c r="AJ9086"/>
      <c r="AK9086"/>
      <c r="AL9086"/>
    </row>
    <row r="9087" spans="3:38" ht="15" customHeight="1" x14ac:dyDescent="0.35">
      <c r="C9087"/>
      <c r="D9087"/>
      <c r="E9087"/>
      <c r="F9087"/>
      <c r="G9087"/>
      <c r="H9087"/>
      <c r="I9087"/>
      <c r="J9087"/>
      <c r="K9087"/>
      <c r="L9087"/>
      <c r="M9087"/>
      <c r="N9087"/>
      <c r="O9087"/>
      <c r="S9087"/>
      <c r="T9087"/>
      <c r="U9087"/>
      <c r="V9087"/>
      <c r="Y9087"/>
      <c r="Z9087"/>
      <c r="AA9087"/>
      <c r="AB9087"/>
      <c r="AC9087"/>
      <c r="AD9087"/>
      <c r="AE9087"/>
      <c r="AF9087"/>
      <c r="AG9087"/>
      <c r="AH9087"/>
      <c r="AI9087"/>
      <c r="AJ9087"/>
      <c r="AK9087"/>
      <c r="AL9087"/>
    </row>
    <row r="9088" spans="3:38" ht="15" customHeight="1" x14ac:dyDescent="0.35">
      <c r="C9088"/>
      <c r="D9088"/>
      <c r="E9088"/>
      <c r="F9088"/>
      <c r="G9088"/>
      <c r="H9088"/>
      <c r="I9088"/>
      <c r="J9088"/>
      <c r="K9088"/>
      <c r="L9088"/>
      <c r="M9088"/>
      <c r="N9088"/>
      <c r="O9088"/>
      <c r="S9088"/>
      <c r="T9088"/>
      <c r="U9088"/>
      <c r="V9088"/>
      <c r="Y9088"/>
      <c r="Z9088"/>
      <c r="AA9088"/>
      <c r="AB9088"/>
      <c r="AC9088"/>
      <c r="AD9088"/>
      <c r="AE9088"/>
      <c r="AF9088"/>
      <c r="AG9088"/>
      <c r="AH9088"/>
      <c r="AI9088"/>
      <c r="AJ9088"/>
      <c r="AK9088"/>
      <c r="AL9088"/>
    </row>
    <row r="9089" spans="3:38" ht="15" customHeight="1" x14ac:dyDescent="0.35">
      <c r="C9089"/>
      <c r="D9089"/>
      <c r="E9089"/>
      <c r="F9089"/>
      <c r="G9089"/>
      <c r="H9089"/>
      <c r="I9089"/>
      <c r="J9089"/>
      <c r="K9089"/>
      <c r="L9089"/>
      <c r="M9089"/>
      <c r="N9089"/>
      <c r="O9089"/>
      <c r="S9089"/>
      <c r="T9089"/>
      <c r="U9089"/>
      <c r="V9089"/>
      <c r="Y9089"/>
      <c r="Z9089"/>
      <c r="AA9089"/>
      <c r="AB9089"/>
      <c r="AC9089"/>
      <c r="AD9089"/>
      <c r="AE9089"/>
      <c r="AF9089"/>
      <c r="AG9089"/>
      <c r="AH9089"/>
      <c r="AI9089"/>
      <c r="AJ9089"/>
      <c r="AK9089"/>
      <c r="AL9089"/>
    </row>
    <row r="9090" spans="3:38" ht="15" customHeight="1" x14ac:dyDescent="0.35">
      <c r="C9090"/>
      <c r="D9090"/>
      <c r="E9090"/>
      <c r="F9090"/>
      <c r="G9090"/>
      <c r="H9090"/>
      <c r="I9090"/>
      <c r="J9090"/>
      <c r="K9090"/>
      <c r="L9090"/>
      <c r="M9090"/>
      <c r="N9090"/>
      <c r="O9090"/>
      <c r="S9090"/>
      <c r="T9090"/>
      <c r="U9090"/>
      <c r="V9090"/>
      <c r="Y9090"/>
      <c r="Z9090"/>
      <c r="AA9090"/>
      <c r="AB9090"/>
      <c r="AC9090"/>
      <c r="AD9090"/>
      <c r="AE9090"/>
      <c r="AF9090"/>
      <c r="AG9090"/>
      <c r="AH9090"/>
      <c r="AI9090"/>
      <c r="AJ9090"/>
      <c r="AK9090"/>
      <c r="AL9090"/>
    </row>
    <row r="9091" spans="3:38" ht="15" customHeight="1" x14ac:dyDescent="0.35">
      <c r="C9091"/>
      <c r="D9091"/>
      <c r="E9091"/>
      <c r="F9091"/>
      <c r="G9091"/>
      <c r="H9091"/>
      <c r="I9091"/>
      <c r="J9091"/>
      <c r="K9091"/>
      <c r="L9091"/>
      <c r="M9091"/>
      <c r="N9091"/>
      <c r="O9091"/>
      <c r="S9091"/>
      <c r="T9091"/>
      <c r="U9091"/>
      <c r="V9091"/>
      <c r="Y9091"/>
      <c r="Z9091"/>
      <c r="AA9091"/>
      <c r="AB9091"/>
      <c r="AC9091"/>
      <c r="AD9091"/>
      <c r="AE9091"/>
      <c r="AF9091"/>
      <c r="AG9091"/>
      <c r="AH9091"/>
      <c r="AI9091"/>
      <c r="AJ9091"/>
      <c r="AK9091"/>
      <c r="AL9091"/>
    </row>
    <row r="9092" spans="3:38" ht="15" customHeight="1" x14ac:dyDescent="0.35">
      <c r="C9092"/>
      <c r="D9092"/>
      <c r="E9092"/>
      <c r="F9092"/>
      <c r="G9092"/>
      <c r="H9092"/>
      <c r="I9092"/>
      <c r="J9092"/>
      <c r="K9092"/>
      <c r="L9092"/>
      <c r="M9092"/>
      <c r="N9092"/>
      <c r="O9092"/>
      <c r="S9092"/>
      <c r="T9092"/>
      <c r="U9092"/>
      <c r="V9092"/>
      <c r="Y9092"/>
      <c r="Z9092"/>
      <c r="AA9092"/>
      <c r="AB9092"/>
      <c r="AC9092"/>
      <c r="AD9092"/>
      <c r="AE9092"/>
      <c r="AF9092"/>
      <c r="AG9092"/>
      <c r="AH9092"/>
      <c r="AI9092"/>
      <c r="AJ9092"/>
      <c r="AK9092"/>
      <c r="AL9092"/>
    </row>
    <row r="9093" spans="3:38" ht="15" customHeight="1" x14ac:dyDescent="0.35">
      <c r="C9093"/>
      <c r="D9093"/>
      <c r="E9093"/>
      <c r="F9093"/>
      <c r="G9093"/>
      <c r="H9093"/>
      <c r="I9093"/>
      <c r="J9093"/>
      <c r="K9093"/>
      <c r="L9093"/>
      <c r="M9093"/>
      <c r="N9093"/>
      <c r="O9093"/>
      <c r="S9093"/>
      <c r="T9093"/>
      <c r="U9093"/>
      <c r="V9093"/>
      <c r="Y9093"/>
      <c r="Z9093"/>
      <c r="AA9093"/>
      <c r="AB9093"/>
      <c r="AC9093"/>
      <c r="AD9093"/>
      <c r="AE9093"/>
      <c r="AF9093"/>
      <c r="AG9093"/>
      <c r="AH9093"/>
      <c r="AI9093"/>
      <c r="AJ9093"/>
      <c r="AK9093"/>
      <c r="AL9093"/>
    </row>
    <row r="9094" spans="3:38" ht="15" customHeight="1" x14ac:dyDescent="0.35">
      <c r="C9094"/>
      <c r="D9094"/>
      <c r="E9094"/>
      <c r="F9094"/>
      <c r="G9094"/>
      <c r="H9094"/>
      <c r="I9094"/>
      <c r="J9094"/>
      <c r="K9094"/>
      <c r="L9094"/>
      <c r="M9094"/>
      <c r="N9094"/>
      <c r="O9094"/>
      <c r="S9094"/>
      <c r="T9094"/>
      <c r="U9094"/>
      <c r="V9094"/>
      <c r="Y9094"/>
      <c r="Z9094"/>
      <c r="AA9094"/>
      <c r="AB9094"/>
      <c r="AC9094"/>
      <c r="AD9094"/>
      <c r="AE9094"/>
      <c r="AF9094"/>
      <c r="AG9094"/>
      <c r="AH9094"/>
      <c r="AI9094"/>
      <c r="AJ9094"/>
      <c r="AK9094"/>
      <c r="AL9094"/>
    </row>
    <row r="9095" spans="3:38" ht="15" customHeight="1" x14ac:dyDescent="0.35">
      <c r="C9095"/>
      <c r="D9095"/>
      <c r="E9095"/>
      <c r="F9095"/>
      <c r="G9095"/>
      <c r="H9095"/>
      <c r="I9095"/>
      <c r="J9095"/>
      <c r="K9095"/>
      <c r="L9095"/>
      <c r="M9095"/>
      <c r="N9095"/>
      <c r="O9095"/>
      <c r="S9095"/>
      <c r="T9095"/>
      <c r="U9095"/>
      <c r="V9095"/>
      <c r="Y9095"/>
      <c r="Z9095"/>
      <c r="AA9095"/>
      <c r="AB9095"/>
      <c r="AC9095"/>
      <c r="AD9095"/>
      <c r="AE9095"/>
      <c r="AF9095"/>
      <c r="AG9095"/>
      <c r="AH9095"/>
      <c r="AI9095"/>
      <c r="AJ9095"/>
      <c r="AK9095"/>
      <c r="AL9095"/>
    </row>
    <row r="9096" spans="3:38" ht="15" customHeight="1" x14ac:dyDescent="0.35">
      <c r="C9096"/>
      <c r="D9096"/>
      <c r="E9096"/>
      <c r="F9096"/>
      <c r="G9096"/>
      <c r="H9096"/>
      <c r="I9096"/>
      <c r="J9096"/>
      <c r="K9096"/>
      <c r="L9096"/>
      <c r="M9096"/>
      <c r="N9096"/>
      <c r="O9096"/>
      <c r="S9096"/>
      <c r="T9096"/>
      <c r="U9096"/>
      <c r="V9096"/>
      <c r="Y9096"/>
      <c r="Z9096"/>
      <c r="AA9096"/>
      <c r="AB9096"/>
      <c r="AC9096"/>
      <c r="AD9096"/>
      <c r="AE9096"/>
      <c r="AF9096"/>
      <c r="AG9096"/>
      <c r="AH9096"/>
      <c r="AI9096"/>
      <c r="AJ9096"/>
      <c r="AK9096"/>
      <c r="AL9096"/>
    </row>
    <row r="9097" spans="3:38" ht="15" customHeight="1" x14ac:dyDescent="0.35">
      <c r="C9097"/>
      <c r="D9097"/>
      <c r="E9097"/>
      <c r="F9097"/>
      <c r="G9097"/>
      <c r="H9097"/>
      <c r="I9097"/>
      <c r="J9097"/>
      <c r="K9097"/>
      <c r="L9097"/>
      <c r="M9097"/>
      <c r="N9097"/>
      <c r="O9097"/>
      <c r="S9097"/>
      <c r="T9097"/>
      <c r="U9097"/>
      <c r="V9097"/>
      <c r="Y9097"/>
      <c r="Z9097"/>
      <c r="AA9097"/>
      <c r="AB9097"/>
      <c r="AC9097"/>
      <c r="AD9097"/>
      <c r="AE9097"/>
      <c r="AF9097"/>
      <c r="AG9097"/>
      <c r="AH9097"/>
      <c r="AI9097"/>
      <c r="AJ9097"/>
      <c r="AK9097"/>
      <c r="AL9097"/>
    </row>
    <row r="9098" spans="3:38" ht="15" customHeight="1" x14ac:dyDescent="0.35">
      <c r="C9098"/>
      <c r="D9098"/>
      <c r="E9098"/>
      <c r="F9098"/>
      <c r="G9098"/>
      <c r="H9098"/>
      <c r="I9098"/>
      <c r="J9098"/>
      <c r="K9098"/>
      <c r="L9098"/>
      <c r="M9098"/>
      <c r="N9098"/>
      <c r="O9098"/>
      <c r="S9098"/>
      <c r="T9098"/>
      <c r="U9098"/>
      <c r="V9098"/>
      <c r="Y9098"/>
      <c r="Z9098"/>
      <c r="AA9098"/>
      <c r="AB9098"/>
      <c r="AC9098"/>
      <c r="AD9098"/>
      <c r="AE9098"/>
      <c r="AF9098"/>
      <c r="AG9098"/>
      <c r="AH9098"/>
      <c r="AI9098"/>
      <c r="AJ9098"/>
      <c r="AK9098"/>
      <c r="AL9098"/>
    </row>
    <row r="9099" spans="3:38" ht="15" customHeight="1" x14ac:dyDescent="0.35">
      <c r="C9099"/>
      <c r="D9099"/>
      <c r="E9099"/>
      <c r="F9099"/>
      <c r="G9099"/>
      <c r="H9099"/>
      <c r="I9099"/>
      <c r="J9099"/>
      <c r="K9099"/>
      <c r="L9099"/>
      <c r="M9099"/>
      <c r="N9099"/>
      <c r="O9099"/>
      <c r="S9099"/>
      <c r="T9099"/>
      <c r="U9099"/>
      <c r="V9099"/>
      <c r="Y9099"/>
      <c r="Z9099"/>
      <c r="AA9099"/>
      <c r="AB9099"/>
      <c r="AC9099"/>
      <c r="AD9099"/>
      <c r="AE9099"/>
      <c r="AF9099"/>
      <c r="AG9099"/>
      <c r="AH9099"/>
      <c r="AI9099"/>
      <c r="AJ9099"/>
      <c r="AK9099"/>
      <c r="AL9099"/>
    </row>
    <row r="9100" spans="3:38" ht="15" customHeight="1" x14ac:dyDescent="0.35">
      <c r="C9100"/>
      <c r="D9100"/>
      <c r="E9100"/>
      <c r="F9100"/>
      <c r="G9100"/>
      <c r="H9100"/>
      <c r="I9100"/>
      <c r="J9100"/>
      <c r="K9100"/>
      <c r="L9100"/>
      <c r="M9100"/>
      <c r="N9100"/>
      <c r="O9100"/>
      <c r="S9100"/>
      <c r="T9100"/>
      <c r="U9100"/>
      <c r="V9100"/>
      <c r="Y9100"/>
      <c r="Z9100"/>
      <c r="AA9100"/>
      <c r="AB9100"/>
      <c r="AC9100"/>
      <c r="AD9100"/>
      <c r="AE9100"/>
      <c r="AF9100"/>
      <c r="AG9100"/>
      <c r="AH9100"/>
      <c r="AI9100"/>
      <c r="AJ9100"/>
      <c r="AK9100"/>
      <c r="AL9100"/>
    </row>
    <row r="9101" spans="3:38" ht="15" customHeight="1" x14ac:dyDescent="0.35">
      <c r="C9101"/>
      <c r="D9101"/>
      <c r="E9101"/>
      <c r="F9101"/>
      <c r="G9101"/>
      <c r="H9101"/>
      <c r="I9101"/>
      <c r="J9101"/>
      <c r="K9101"/>
      <c r="L9101"/>
      <c r="M9101"/>
      <c r="N9101"/>
      <c r="O9101"/>
      <c r="S9101"/>
      <c r="T9101"/>
      <c r="U9101"/>
      <c r="V9101"/>
      <c r="Y9101"/>
      <c r="Z9101"/>
      <c r="AA9101"/>
      <c r="AB9101"/>
      <c r="AC9101"/>
      <c r="AD9101"/>
      <c r="AE9101"/>
      <c r="AF9101"/>
      <c r="AG9101"/>
      <c r="AH9101"/>
      <c r="AI9101"/>
      <c r="AJ9101"/>
      <c r="AK9101"/>
      <c r="AL9101"/>
    </row>
    <row r="9102" spans="3:38" ht="15" customHeight="1" x14ac:dyDescent="0.35">
      <c r="C9102"/>
      <c r="D9102"/>
      <c r="E9102"/>
      <c r="F9102"/>
      <c r="G9102"/>
      <c r="H9102"/>
      <c r="I9102"/>
      <c r="J9102"/>
      <c r="K9102"/>
      <c r="L9102"/>
      <c r="M9102"/>
      <c r="N9102"/>
      <c r="O9102"/>
      <c r="S9102"/>
      <c r="T9102"/>
      <c r="U9102"/>
      <c r="V9102"/>
      <c r="Y9102"/>
      <c r="Z9102"/>
      <c r="AA9102"/>
      <c r="AB9102"/>
      <c r="AC9102"/>
      <c r="AD9102"/>
      <c r="AE9102"/>
      <c r="AF9102"/>
      <c r="AG9102"/>
      <c r="AH9102"/>
      <c r="AI9102"/>
      <c r="AJ9102"/>
      <c r="AK9102"/>
      <c r="AL9102"/>
    </row>
    <row r="9103" spans="3:38" ht="15" customHeight="1" x14ac:dyDescent="0.35">
      <c r="C9103"/>
      <c r="D9103"/>
      <c r="E9103"/>
      <c r="F9103"/>
      <c r="G9103"/>
      <c r="H9103"/>
      <c r="I9103"/>
      <c r="J9103"/>
      <c r="K9103"/>
      <c r="L9103"/>
      <c r="M9103"/>
      <c r="N9103"/>
      <c r="O9103"/>
      <c r="S9103"/>
      <c r="T9103"/>
      <c r="U9103"/>
      <c r="V9103"/>
      <c r="Y9103"/>
      <c r="Z9103"/>
      <c r="AA9103"/>
      <c r="AB9103"/>
      <c r="AC9103"/>
      <c r="AD9103"/>
      <c r="AE9103"/>
      <c r="AF9103"/>
      <c r="AG9103"/>
      <c r="AH9103"/>
      <c r="AI9103"/>
      <c r="AJ9103"/>
      <c r="AK9103"/>
      <c r="AL9103"/>
    </row>
    <row r="9104" spans="3:38" ht="15" customHeight="1" x14ac:dyDescent="0.35">
      <c r="C9104"/>
      <c r="D9104"/>
      <c r="E9104"/>
      <c r="F9104"/>
      <c r="G9104"/>
      <c r="H9104"/>
      <c r="I9104"/>
      <c r="J9104"/>
      <c r="K9104"/>
      <c r="L9104"/>
      <c r="M9104"/>
      <c r="N9104"/>
      <c r="O9104"/>
      <c r="S9104"/>
      <c r="T9104"/>
      <c r="U9104"/>
      <c r="V9104"/>
      <c r="Y9104"/>
      <c r="Z9104"/>
      <c r="AA9104"/>
      <c r="AB9104"/>
      <c r="AC9104"/>
      <c r="AD9104"/>
      <c r="AE9104"/>
      <c r="AF9104"/>
      <c r="AG9104"/>
      <c r="AH9104"/>
      <c r="AI9104"/>
      <c r="AJ9104"/>
      <c r="AK9104"/>
      <c r="AL9104"/>
    </row>
    <row r="9105" spans="3:38" ht="15" customHeight="1" x14ac:dyDescent="0.35">
      <c r="C9105"/>
      <c r="D9105"/>
      <c r="E9105"/>
      <c r="F9105"/>
      <c r="G9105"/>
      <c r="H9105"/>
      <c r="I9105"/>
      <c r="J9105"/>
      <c r="K9105"/>
      <c r="L9105"/>
      <c r="M9105"/>
      <c r="N9105"/>
      <c r="O9105"/>
      <c r="S9105"/>
      <c r="T9105"/>
      <c r="U9105"/>
      <c r="V9105"/>
      <c r="Y9105"/>
      <c r="Z9105"/>
      <c r="AA9105"/>
      <c r="AB9105"/>
      <c r="AC9105"/>
      <c r="AD9105"/>
      <c r="AE9105"/>
      <c r="AF9105"/>
      <c r="AG9105"/>
      <c r="AH9105"/>
      <c r="AI9105"/>
      <c r="AJ9105"/>
      <c r="AK9105"/>
      <c r="AL9105"/>
    </row>
    <row r="9106" spans="3:38" ht="15" customHeight="1" x14ac:dyDescent="0.35">
      <c r="C9106"/>
      <c r="D9106"/>
      <c r="E9106"/>
      <c r="F9106"/>
      <c r="G9106"/>
      <c r="H9106"/>
      <c r="I9106"/>
      <c r="J9106"/>
      <c r="K9106"/>
      <c r="L9106"/>
      <c r="M9106"/>
      <c r="N9106"/>
      <c r="O9106"/>
      <c r="S9106"/>
      <c r="T9106"/>
      <c r="U9106"/>
      <c r="V9106"/>
      <c r="Y9106"/>
      <c r="Z9106"/>
      <c r="AA9106"/>
      <c r="AB9106"/>
      <c r="AC9106"/>
      <c r="AD9106"/>
      <c r="AE9106"/>
      <c r="AF9106"/>
      <c r="AG9106"/>
      <c r="AH9106"/>
      <c r="AI9106"/>
      <c r="AJ9106"/>
      <c r="AK9106"/>
      <c r="AL9106"/>
    </row>
    <row r="9107" spans="3:38" ht="15" customHeight="1" x14ac:dyDescent="0.35">
      <c r="C9107"/>
      <c r="D9107"/>
      <c r="E9107"/>
      <c r="F9107"/>
      <c r="G9107"/>
      <c r="H9107"/>
      <c r="I9107"/>
      <c r="J9107"/>
      <c r="K9107"/>
      <c r="L9107"/>
      <c r="M9107"/>
      <c r="N9107"/>
      <c r="O9107"/>
      <c r="S9107"/>
      <c r="T9107"/>
      <c r="U9107"/>
      <c r="V9107"/>
      <c r="Y9107"/>
      <c r="Z9107"/>
      <c r="AA9107"/>
      <c r="AB9107"/>
      <c r="AC9107"/>
      <c r="AD9107"/>
      <c r="AE9107"/>
      <c r="AF9107"/>
      <c r="AG9107"/>
      <c r="AH9107"/>
      <c r="AI9107"/>
      <c r="AJ9107"/>
      <c r="AK9107"/>
      <c r="AL9107"/>
    </row>
    <row r="9108" spans="3:38" ht="15" customHeight="1" x14ac:dyDescent="0.35">
      <c r="C9108"/>
      <c r="D9108"/>
      <c r="E9108"/>
      <c r="F9108"/>
      <c r="G9108"/>
      <c r="H9108"/>
      <c r="I9108"/>
      <c r="J9108"/>
      <c r="K9108"/>
      <c r="L9108"/>
      <c r="M9108"/>
      <c r="N9108"/>
      <c r="O9108"/>
      <c r="S9108"/>
      <c r="T9108"/>
      <c r="U9108"/>
      <c r="V9108"/>
      <c r="Y9108"/>
      <c r="Z9108"/>
      <c r="AA9108"/>
      <c r="AB9108"/>
      <c r="AC9108"/>
      <c r="AD9108"/>
      <c r="AE9108"/>
      <c r="AF9108"/>
      <c r="AG9108"/>
      <c r="AH9108"/>
      <c r="AI9108"/>
      <c r="AJ9108"/>
      <c r="AK9108"/>
      <c r="AL9108"/>
    </row>
    <row r="9109" spans="3:38" ht="15" customHeight="1" x14ac:dyDescent="0.35">
      <c r="C9109"/>
      <c r="D9109"/>
      <c r="E9109"/>
      <c r="F9109"/>
      <c r="G9109"/>
      <c r="H9109"/>
      <c r="I9109"/>
      <c r="J9109"/>
      <c r="K9109"/>
      <c r="L9109"/>
      <c r="M9109"/>
      <c r="N9109"/>
      <c r="O9109"/>
      <c r="S9109"/>
      <c r="T9109"/>
      <c r="U9109"/>
      <c r="V9109"/>
      <c r="Y9109"/>
      <c r="Z9109"/>
      <c r="AA9109"/>
      <c r="AB9109"/>
      <c r="AC9109"/>
      <c r="AD9109"/>
      <c r="AE9109"/>
      <c r="AF9109"/>
      <c r="AG9109"/>
      <c r="AH9109"/>
      <c r="AI9109"/>
      <c r="AJ9109"/>
      <c r="AK9109"/>
      <c r="AL9109"/>
    </row>
    <row r="9110" spans="3:38" ht="15" customHeight="1" x14ac:dyDescent="0.35">
      <c r="C9110"/>
      <c r="D9110"/>
      <c r="E9110"/>
      <c r="F9110"/>
      <c r="G9110"/>
      <c r="H9110"/>
      <c r="I9110"/>
      <c r="J9110"/>
      <c r="K9110"/>
      <c r="L9110"/>
      <c r="M9110"/>
      <c r="N9110"/>
      <c r="O9110"/>
      <c r="S9110"/>
      <c r="T9110"/>
      <c r="U9110"/>
      <c r="V9110"/>
      <c r="Y9110"/>
      <c r="Z9110"/>
      <c r="AA9110"/>
      <c r="AB9110"/>
      <c r="AC9110"/>
      <c r="AD9110"/>
      <c r="AE9110"/>
      <c r="AF9110"/>
      <c r="AG9110"/>
      <c r="AH9110"/>
      <c r="AI9110"/>
      <c r="AJ9110"/>
      <c r="AK9110"/>
      <c r="AL9110"/>
    </row>
    <row r="9111" spans="3:38" ht="15" customHeight="1" x14ac:dyDescent="0.35">
      <c r="C9111"/>
      <c r="D9111"/>
      <c r="E9111"/>
      <c r="F9111"/>
      <c r="G9111"/>
      <c r="H9111"/>
      <c r="I9111"/>
      <c r="J9111"/>
      <c r="K9111"/>
      <c r="L9111"/>
      <c r="M9111"/>
      <c r="N9111"/>
      <c r="O9111"/>
      <c r="S9111"/>
      <c r="T9111"/>
      <c r="U9111"/>
      <c r="V9111"/>
      <c r="Y9111"/>
      <c r="Z9111"/>
      <c r="AA9111"/>
      <c r="AB9111"/>
      <c r="AC9111"/>
      <c r="AD9111"/>
      <c r="AE9111"/>
      <c r="AF9111"/>
      <c r="AG9111"/>
      <c r="AH9111"/>
      <c r="AI9111"/>
      <c r="AJ9111"/>
      <c r="AK9111"/>
      <c r="AL9111"/>
    </row>
    <row r="9112" spans="3:38" ht="15" customHeight="1" x14ac:dyDescent="0.35">
      <c r="C9112"/>
      <c r="D9112"/>
      <c r="E9112"/>
      <c r="F9112"/>
      <c r="G9112"/>
      <c r="H9112"/>
      <c r="I9112"/>
      <c r="J9112"/>
      <c r="K9112"/>
      <c r="L9112"/>
      <c r="M9112"/>
      <c r="N9112"/>
      <c r="O9112"/>
      <c r="S9112"/>
      <c r="T9112"/>
      <c r="U9112"/>
      <c r="V9112"/>
      <c r="Y9112"/>
      <c r="Z9112"/>
      <c r="AA9112"/>
      <c r="AB9112"/>
      <c r="AC9112"/>
      <c r="AD9112"/>
      <c r="AE9112"/>
      <c r="AF9112"/>
      <c r="AG9112"/>
      <c r="AH9112"/>
      <c r="AI9112"/>
      <c r="AJ9112"/>
      <c r="AK9112"/>
      <c r="AL9112"/>
    </row>
    <row r="9113" spans="3:38" ht="15" customHeight="1" x14ac:dyDescent="0.35">
      <c r="C9113"/>
      <c r="D9113"/>
      <c r="E9113"/>
      <c r="F9113"/>
      <c r="G9113"/>
      <c r="H9113"/>
      <c r="I9113"/>
      <c r="J9113"/>
      <c r="K9113"/>
      <c r="L9113"/>
      <c r="M9113"/>
      <c r="N9113"/>
      <c r="O9113"/>
      <c r="S9113"/>
      <c r="T9113"/>
      <c r="U9113"/>
      <c r="V9113"/>
      <c r="Y9113"/>
      <c r="Z9113"/>
      <c r="AA9113"/>
      <c r="AB9113"/>
      <c r="AC9113"/>
      <c r="AD9113"/>
      <c r="AE9113"/>
      <c r="AF9113"/>
      <c r="AG9113"/>
      <c r="AH9113"/>
      <c r="AI9113"/>
      <c r="AJ9113"/>
      <c r="AK9113"/>
      <c r="AL9113"/>
    </row>
    <row r="9114" spans="3:38" ht="15" customHeight="1" x14ac:dyDescent="0.35">
      <c r="C9114"/>
      <c r="D9114"/>
      <c r="E9114"/>
      <c r="F9114"/>
      <c r="G9114"/>
      <c r="H9114"/>
      <c r="I9114"/>
      <c r="J9114"/>
      <c r="K9114"/>
      <c r="L9114"/>
      <c r="M9114"/>
      <c r="N9114"/>
      <c r="O9114"/>
      <c r="S9114"/>
      <c r="T9114"/>
      <c r="U9114"/>
      <c r="V9114"/>
      <c r="Y9114"/>
      <c r="Z9114"/>
      <c r="AA9114"/>
      <c r="AB9114"/>
      <c r="AC9114"/>
      <c r="AD9114"/>
      <c r="AE9114"/>
      <c r="AF9114"/>
      <c r="AG9114"/>
      <c r="AH9114"/>
      <c r="AI9114"/>
      <c r="AJ9114"/>
      <c r="AK9114"/>
      <c r="AL9114"/>
    </row>
    <row r="9115" spans="3:38" ht="15" customHeight="1" x14ac:dyDescent="0.35">
      <c r="C9115"/>
      <c r="D9115"/>
      <c r="E9115"/>
      <c r="F9115"/>
      <c r="G9115"/>
      <c r="H9115"/>
      <c r="I9115"/>
      <c r="J9115"/>
      <c r="K9115"/>
      <c r="L9115"/>
      <c r="M9115"/>
      <c r="N9115"/>
      <c r="O9115"/>
      <c r="S9115"/>
      <c r="T9115"/>
      <c r="U9115"/>
      <c r="V9115"/>
      <c r="Y9115"/>
      <c r="Z9115"/>
      <c r="AA9115"/>
      <c r="AB9115"/>
      <c r="AC9115"/>
      <c r="AD9115"/>
      <c r="AE9115"/>
      <c r="AF9115"/>
      <c r="AG9115"/>
      <c r="AH9115"/>
      <c r="AI9115"/>
      <c r="AJ9115"/>
      <c r="AK9115"/>
      <c r="AL9115"/>
    </row>
    <row r="9116" spans="3:38" ht="15" customHeight="1" x14ac:dyDescent="0.35">
      <c r="C9116"/>
      <c r="D9116"/>
      <c r="E9116"/>
      <c r="F9116"/>
      <c r="G9116"/>
      <c r="H9116"/>
      <c r="I9116"/>
      <c r="J9116"/>
      <c r="K9116"/>
      <c r="L9116"/>
      <c r="M9116"/>
      <c r="N9116"/>
      <c r="O9116"/>
      <c r="S9116"/>
      <c r="T9116"/>
      <c r="U9116"/>
      <c r="V9116"/>
      <c r="Y9116"/>
      <c r="Z9116"/>
      <c r="AA9116"/>
      <c r="AB9116"/>
      <c r="AC9116"/>
      <c r="AD9116"/>
      <c r="AE9116"/>
      <c r="AF9116"/>
      <c r="AG9116"/>
      <c r="AH9116"/>
      <c r="AI9116"/>
      <c r="AJ9116"/>
      <c r="AK9116"/>
      <c r="AL9116"/>
    </row>
    <row r="9117" spans="3:38" ht="15" customHeight="1" x14ac:dyDescent="0.35">
      <c r="C9117"/>
      <c r="D9117"/>
      <c r="E9117"/>
      <c r="F9117"/>
      <c r="G9117"/>
      <c r="H9117"/>
      <c r="I9117"/>
      <c r="J9117"/>
      <c r="K9117"/>
      <c r="L9117"/>
      <c r="M9117"/>
      <c r="N9117"/>
      <c r="O9117"/>
      <c r="S9117"/>
      <c r="T9117"/>
      <c r="U9117"/>
      <c r="V9117"/>
      <c r="Y9117"/>
      <c r="Z9117"/>
      <c r="AA9117"/>
      <c r="AB9117"/>
      <c r="AC9117"/>
      <c r="AD9117"/>
      <c r="AE9117"/>
      <c r="AF9117"/>
      <c r="AG9117"/>
      <c r="AH9117"/>
      <c r="AI9117"/>
      <c r="AJ9117"/>
      <c r="AK9117"/>
      <c r="AL9117"/>
    </row>
    <row r="9118" spans="3:38" ht="15" customHeight="1" x14ac:dyDescent="0.35">
      <c r="C9118"/>
      <c r="D9118"/>
      <c r="E9118"/>
      <c r="F9118"/>
      <c r="G9118"/>
      <c r="H9118"/>
      <c r="I9118"/>
      <c r="J9118"/>
      <c r="K9118"/>
      <c r="L9118"/>
      <c r="M9118"/>
      <c r="N9118"/>
      <c r="O9118"/>
      <c r="S9118"/>
      <c r="T9118"/>
      <c r="U9118"/>
      <c r="V9118"/>
      <c r="Y9118"/>
      <c r="Z9118"/>
      <c r="AA9118"/>
      <c r="AB9118"/>
      <c r="AC9118"/>
      <c r="AD9118"/>
      <c r="AE9118"/>
      <c r="AF9118"/>
      <c r="AG9118"/>
      <c r="AH9118"/>
      <c r="AI9118"/>
      <c r="AJ9118"/>
      <c r="AK9118"/>
      <c r="AL9118"/>
    </row>
    <row r="9119" spans="3:38" ht="15" customHeight="1" x14ac:dyDescent="0.35">
      <c r="C9119"/>
      <c r="D9119"/>
      <c r="E9119"/>
      <c r="F9119"/>
      <c r="G9119"/>
      <c r="H9119"/>
      <c r="I9119"/>
      <c r="J9119"/>
      <c r="K9119"/>
      <c r="L9119"/>
      <c r="M9119"/>
      <c r="N9119"/>
      <c r="O9119"/>
      <c r="S9119"/>
      <c r="T9119"/>
      <c r="U9119"/>
      <c r="V9119"/>
      <c r="Y9119"/>
      <c r="Z9119"/>
      <c r="AA9119"/>
      <c r="AB9119"/>
      <c r="AC9119"/>
      <c r="AD9119"/>
      <c r="AE9119"/>
      <c r="AF9119"/>
      <c r="AG9119"/>
      <c r="AH9119"/>
      <c r="AI9119"/>
      <c r="AJ9119"/>
      <c r="AK9119"/>
      <c r="AL9119"/>
    </row>
    <row r="9120" spans="3:38" ht="15" customHeight="1" x14ac:dyDescent="0.35">
      <c r="C9120"/>
      <c r="D9120"/>
      <c r="E9120"/>
      <c r="F9120"/>
      <c r="G9120"/>
      <c r="H9120"/>
      <c r="I9120"/>
      <c r="J9120"/>
      <c r="K9120"/>
      <c r="L9120"/>
      <c r="M9120"/>
      <c r="N9120"/>
      <c r="O9120"/>
      <c r="S9120"/>
      <c r="T9120"/>
      <c r="U9120"/>
      <c r="V9120"/>
      <c r="Y9120"/>
      <c r="Z9120"/>
      <c r="AA9120"/>
      <c r="AB9120"/>
      <c r="AC9120"/>
      <c r="AD9120"/>
      <c r="AE9120"/>
      <c r="AF9120"/>
      <c r="AG9120"/>
      <c r="AH9120"/>
      <c r="AI9120"/>
      <c r="AJ9120"/>
      <c r="AK9120"/>
      <c r="AL9120"/>
    </row>
    <row r="9121" spans="3:38" ht="15" customHeight="1" x14ac:dyDescent="0.35">
      <c r="C9121"/>
      <c r="D9121"/>
      <c r="E9121"/>
      <c r="F9121"/>
      <c r="G9121"/>
      <c r="H9121"/>
      <c r="I9121"/>
      <c r="J9121"/>
      <c r="K9121"/>
      <c r="L9121"/>
      <c r="M9121"/>
      <c r="N9121"/>
      <c r="O9121"/>
      <c r="S9121"/>
      <c r="T9121"/>
      <c r="U9121"/>
      <c r="V9121"/>
      <c r="Y9121"/>
      <c r="Z9121"/>
      <c r="AA9121"/>
      <c r="AB9121"/>
      <c r="AC9121"/>
      <c r="AD9121"/>
      <c r="AE9121"/>
      <c r="AF9121"/>
      <c r="AG9121"/>
      <c r="AH9121"/>
      <c r="AI9121"/>
      <c r="AJ9121"/>
      <c r="AK9121"/>
      <c r="AL9121"/>
    </row>
    <row r="9122" spans="3:38" ht="15" customHeight="1" x14ac:dyDescent="0.35">
      <c r="C9122"/>
      <c r="D9122"/>
      <c r="E9122"/>
      <c r="F9122"/>
      <c r="G9122"/>
      <c r="H9122"/>
      <c r="I9122"/>
      <c r="J9122"/>
      <c r="K9122"/>
      <c r="L9122"/>
      <c r="M9122"/>
      <c r="N9122"/>
      <c r="O9122"/>
      <c r="S9122"/>
      <c r="T9122"/>
      <c r="U9122"/>
      <c r="V9122"/>
      <c r="Y9122"/>
      <c r="Z9122"/>
      <c r="AA9122"/>
      <c r="AB9122"/>
      <c r="AC9122"/>
      <c r="AD9122"/>
      <c r="AE9122"/>
      <c r="AF9122"/>
      <c r="AG9122"/>
      <c r="AH9122"/>
      <c r="AI9122"/>
      <c r="AJ9122"/>
      <c r="AK9122"/>
      <c r="AL9122"/>
    </row>
    <row r="9123" spans="3:38" ht="15" customHeight="1" x14ac:dyDescent="0.35">
      <c r="C9123"/>
      <c r="D9123"/>
      <c r="E9123"/>
      <c r="F9123"/>
      <c r="G9123"/>
      <c r="H9123"/>
      <c r="I9123"/>
      <c r="J9123"/>
      <c r="K9123"/>
      <c r="L9123"/>
      <c r="M9123"/>
      <c r="N9123"/>
      <c r="O9123"/>
      <c r="S9123"/>
      <c r="T9123"/>
      <c r="U9123"/>
      <c r="V9123"/>
      <c r="Y9123"/>
      <c r="Z9123"/>
      <c r="AA9123"/>
      <c r="AB9123"/>
      <c r="AC9123"/>
      <c r="AD9123"/>
      <c r="AE9123"/>
      <c r="AF9123"/>
      <c r="AG9123"/>
      <c r="AH9123"/>
      <c r="AI9123"/>
      <c r="AJ9123"/>
      <c r="AK9123"/>
      <c r="AL9123"/>
    </row>
    <row r="9124" spans="3:38" ht="15" customHeight="1" x14ac:dyDescent="0.35">
      <c r="C9124"/>
      <c r="D9124"/>
      <c r="E9124"/>
      <c r="F9124"/>
      <c r="G9124"/>
      <c r="H9124"/>
      <c r="I9124"/>
      <c r="J9124"/>
      <c r="K9124"/>
      <c r="L9124"/>
      <c r="M9124"/>
      <c r="N9124"/>
      <c r="O9124"/>
      <c r="S9124"/>
      <c r="T9124"/>
      <c r="U9124"/>
      <c r="V9124"/>
      <c r="Y9124"/>
      <c r="Z9124"/>
      <c r="AA9124"/>
      <c r="AB9124"/>
      <c r="AC9124"/>
      <c r="AD9124"/>
      <c r="AE9124"/>
      <c r="AF9124"/>
      <c r="AG9124"/>
      <c r="AH9124"/>
      <c r="AI9124"/>
      <c r="AJ9124"/>
      <c r="AK9124"/>
      <c r="AL9124"/>
    </row>
    <row r="9125" spans="3:38" ht="15" customHeight="1" x14ac:dyDescent="0.35">
      <c r="C9125"/>
      <c r="D9125"/>
      <c r="E9125"/>
      <c r="F9125"/>
      <c r="G9125"/>
      <c r="H9125"/>
      <c r="I9125"/>
      <c r="J9125"/>
      <c r="K9125"/>
      <c r="L9125"/>
      <c r="M9125"/>
      <c r="N9125"/>
      <c r="O9125"/>
      <c r="S9125"/>
      <c r="T9125"/>
      <c r="U9125"/>
      <c r="V9125"/>
      <c r="Y9125"/>
      <c r="Z9125"/>
      <c r="AA9125"/>
      <c r="AB9125"/>
      <c r="AC9125"/>
      <c r="AD9125"/>
      <c r="AE9125"/>
      <c r="AF9125"/>
      <c r="AG9125"/>
      <c r="AH9125"/>
      <c r="AI9125"/>
      <c r="AJ9125"/>
      <c r="AK9125"/>
      <c r="AL9125"/>
    </row>
    <row r="9126" spans="3:38" ht="15" customHeight="1" x14ac:dyDescent="0.35">
      <c r="C9126"/>
      <c r="D9126"/>
      <c r="E9126"/>
      <c r="F9126"/>
      <c r="G9126"/>
      <c r="H9126"/>
      <c r="I9126"/>
      <c r="J9126"/>
      <c r="K9126"/>
      <c r="L9126"/>
      <c r="M9126"/>
      <c r="N9126"/>
      <c r="O9126"/>
      <c r="S9126"/>
      <c r="T9126"/>
      <c r="U9126"/>
      <c r="V9126"/>
      <c r="Y9126"/>
      <c r="Z9126"/>
      <c r="AA9126"/>
      <c r="AB9126"/>
      <c r="AC9126"/>
      <c r="AD9126"/>
      <c r="AE9126"/>
      <c r="AF9126"/>
      <c r="AG9126"/>
      <c r="AH9126"/>
      <c r="AI9126"/>
      <c r="AJ9126"/>
      <c r="AK9126"/>
      <c r="AL9126"/>
    </row>
    <row r="9127" spans="3:38" ht="15" customHeight="1" x14ac:dyDescent="0.35">
      <c r="C9127"/>
      <c r="D9127"/>
      <c r="E9127"/>
      <c r="F9127"/>
      <c r="G9127"/>
      <c r="H9127"/>
      <c r="I9127"/>
      <c r="J9127"/>
      <c r="K9127"/>
      <c r="L9127"/>
      <c r="M9127"/>
      <c r="N9127"/>
      <c r="O9127"/>
      <c r="S9127"/>
      <c r="T9127"/>
      <c r="U9127"/>
      <c r="V9127"/>
      <c r="Y9127"/>
      <c r="Z9127"/>
      <c r="AA9127"/>
      <c r="AB9127"/>
      <c r="AC9127"/>
      <c r="AD9127"/>
      <c r="AE9127"/>
      <c r="AF9127"/>
      <c r="AG9127"/>
      <c r="AH9127"/>
      <c r="AI9127"/>
      <c r="AJ9127"/>
      <c r="AK9127"/>
      <c r="AL9127"/>
    </row>
    <row r="9128" spans="3:38" ht="15" customHeight="1" x14ac:dyDescent="0.35">
      <c r="C9128"/>
      <c r="D9128"/>
      <c r="E9128"/>
      <c r="F9128"/>
      <c r="G9128"/>
      <c r="H9128"/>
      <c r="I9128"/>
      <c r="J9128"/>
      <c r="K9128"/>
      <c r="L9128"/>
      <c r="M9128"/>
      <c r="N9128"/>
      <c r="O9128"/>
      <c r="S9128"/>
      <c r="T9128"/>
      <c r="U9128"/>
      <c r="V9128"/>
      <c r="Y9128"/>
      <c r="Z9128"/>
      <c r="AA9128"/>
      <c r="AB9128"/>
      <c r="AC9128"/>
      <c r="AD9128"/>
      <c r="AE9128"/>
      <c r="AF9128"/>
      <c r="AG9128"/>
      <c r="AH9128"/>
      <c r="AI9128"/>
      <c r="AJ9128"/>
      <c r="AK9128"/>
      <c r="AL9128"/>
    </row>
    <row r="9129" spans="3:38" ht="15" customHeight="1" x14ac:dyDescent="0.35">
      <c r="C9129"/>
      <c r="D9129"/>
      <c r="E9129"/>
      <c r="F9129"/>
      <c r="G9129"/>
      <c r="H9129"/>
      <c r="I9129"/>
      <c r="J9129"/>
      <c r="K9129"/>
      <c r="L9129"/>
      <c r="M9129"/>
      <c r="N9129"/>
      <c r="O9129"/>
      <c r="S9129"/>
      <c r="T9129"/>
      <c r="U9129"/>
      <c r="V9129"/>
      <c r="Y9129"/>
      <c r="Z9129"/>
      <c r="AA9129"/>
      <c r="AB9129"/>
      <c r="AC9129"/>
      <c r="AD9129"/>
      <c r="AE9129"/>
      <c r="AF9129"/>
      <c r="AG9129"/>
      <c r="AH9129"/>
      <c r="AI9129"/>
      <c r="AJ9129"/>
      <c r="AK9129"/>
      <c r="AL9129"/>
    </row>
    <row r="9130" spans="3:38" ht="15" customHeight="1" x14ac:dyDescent="0.35">
      <c r="C9130"/>
      <c r="D9130"/>
      <c r="E9130"/>
      <c r="F9130"/>
      <c r="G9130"/>
      <c r="H9130"/>
      <c r="I9130"/>
      <c r="J9130"/>
      <c r="K9130"/>
      <c r="L9130"/>
      <c r="M9130"/>
      <c r="N9130"/>
      <c r="O9130"/>
      <c r="S9130"/>
      <c r="T9130"/>
      <c r="U9130"/>
      <c r="V9130"/>
      <c r="Y9130"/>
      <c r="Z9130"/>
      <c r="AA9130"/>
      <c r="AB9130"/>
      <c r="AC9130"/>
      <c r="AD9130"/>
      <c r="AE9130"/>
      <c r="AF9130"/>
      <c r="AG9130"/>
      <c r="AH9130"/>
      <c r="AI9130"/>
      <c r="AJ9130"/>
      <c r="AK9130"/>
      <c r="AL9130"/>
    </row>
    <row r="9131" spans="3:38" ht="15" customHeight="1" x14ac:dyDescent="0.35">
      <c r="C9131"/>
      <c r="D9131"/>
      <c r="E9131"/>
      <c r="F9131"/>
      <c r="G9131"/>
      <c r="H9131"/>
      <c r="I9131"/>
      <c r="J9131"/>
      <c r="K9131"/>
      <c r="L9131"/>
      <c r="M9131"/>
      <c r="N9131"/>
      <c r="O9131"/>
      <c r="S9131"/>
      <c r="T9131"/>
      <c r="U9131"/>
      <c r="V9131"/>
      <c r="Y9131"/>
      <c r="Z9131"/>
      <c r="AA9131"/>
      <c r="AB9131"/>
      <c r="AC9131"/>
      <c r="AD9131"/>
      <c r="AE9131"/>
      <c r="AF9131"/>
      <c r="AG9131"/>
      <c r="AH9131"/>
      <c r="AI9131"/>
      <c r="AJ9131"/>
      <c r="AK9131"/>
      <c r="AL9131"/>
    </row>
    <row r="9132" spans="3:38" ht="15" customHeight="1" x14ac:dyDescent="0.35">
      <c r="C9132"/>
      <c r="D9132"/>
      <c r="E9132"/>
      <c r="F9132"/>
      <c r="G9132"/>
      <c r="H9132"/>
      <c r="I9132"/>
      <c r="J9132"/>
      <c r="K9132"/>
      <c r="L9132"/>
      <c r="M9132"/>
      <c r="N9132"/>
      <c r="O9132"/>
      <c r="S9132"/>
      <c r="T9132"/>
      <c r="U9132"/>
      <c r="V9132"/>
      <c r="Y9132"/>
      <c r="Z9132"/>
      <c r="AA9132"/>
      <c r="AB9132"/>
      <c r="AC9132"/>
      <c r="AD9132"/>
      <c r="AE9132"/>
      <c r="AF9132"/>
      <c r="AG9132"/>
      <c r="AH9132"/>
      <c r="AI9132"/>
      <c r="AJ9132"/>
      <c r="AK9132"/>
      <c r="AL9132"/>
    </row>
    <row r="9133" spans="3:38" ht="15" customHeight="1" x14ac:dyDescent="0.35">
      <c r="C9133"/>
      <c r="D9133"/>
      <c r="E9133"/>
      <c r="F9133"/>
      <c r="G9133"/>
      <c r="H9133"/>
      <c r="I9133"/>
      <c r="J9133"/>
      <c r="K9133"/>
      <c r="L9133"/>
      <c r="M9133"/>
      <c r="N9133"/>
      <c r="O9133"/>
      <c r="S9133"/>
      <c r="T9133"/>
      <c r="U9133"/>
      <c r="V9133"/>
      <c r="Y9133"/>
      <c r="Z9133"/>
      <c r="AA9133"/>
      <c r="AB9133"/>
      <c r="AC9133"/>
      <c r="AD9133"/>
      <c r="AE9133"/>
      <c r="AF9133"/>
      <c r="AG9133"/>
      <c r="AH9133"/>
      <c r="AI9133"/>
      <c r="AJ9133"/>
      <c r="AK9133"/>
      <c r="AL9133"/>
    </row>
    <row r="9134" spans="3:38" ht="15" customHeight="1" x14ac:dyDescent="0.35">
      <c r="C9134"/>
      <c r="D9134"/>
      <c r="E9134"/>
      <c r="F9134"/>
      <c r="G9134"/>
      <c r="H9134"/>
      <c r="I9134"/>
      <c r="J9134"/>
      <c r="K9134"/>
      <c r="L9134"/>
      <c r="M9134"/>
      <c r="N9134"/>
      <c r="O9134"/>
      <c r="S9134"/>
      <c r="T9134"/>
      <c r="U9134"/>
      <c r="V9134"/>
      <c r="Y9134"/>
      <c r="Z9134"/>
      <c r="AA9134"/>
      <c r="AB9134"/>
      <c r="AC9134"/>
      <c r="AD9134"/>
      <c r="AE9134"/>
      <c r="AF9134"/>
      <c r="AG9134"/>
      <c r="AH9134"/>
      <c r="AI9134"/>
      <c r="AJ9134"/>
      <c r="AK9134"/>
      <c r="AL9134"/>
    </row>
    <row r="9135" spans="3:38" ht="15" customHeight="1" x14ac:dyDescent="0.35">
      <c r="C9135"/>
      <c r="D9135"/>
      <c r="E9135"/>
      <c r="F9135"/>
      <c r="G9135"/>
      <c r="H9135"/>
      <c r="I9135"/>
      <c r="J9135"/>
      <c r="K9135"/>
      <c r="L9135"/>
      <c r="M9135"/>
      <c r="N9135"/>
      <c r="O9135"/>
      <c r="S9135"/>
      <c r="T9135"/>
      <c r="U9135"/>
      <c r="V9135"/>
      <c r="Y9135"/>
      <c r="Z9135"/>
      <c r="AA9135"/>
      <c r="AB9135"/>
      <c r="AC9135"/>
      <c r="AD9135"/>
      <c r="AE9135"/>
      <c r="AF9135"/>
      <c r="AG9135"/>
      <c r="AH9135"/>
      <c r="AI9135"/>
      <c r="AJ9135"/>
      <c r="AK9135"/>
      <c r="AL9135"/>
    </row>
    <row r="9136" spans="3:38" ht="15" customHeight="1" x14ac:dyDescent="0.35">
      <c r="C9136"/>
      <c r="D9136"/>
      <c r="E9136"/>
      <c r="F9136"/>
      <c r="G9136"/>
      <c r="H9136"/>
      <c r="I9136"/>
      <c r="J9136"/>
      <c r="K9136"/>
      <c r="L9136"/>
      <c r="M9136"/>
      <c r="N9136"/>
      <c r="O9136"/>
      <c r="S9136"/>
      <c r="T9136"/>
      <c r="U9136"/>
      <c r="V9136"/>
      <c r="Y9136"/>
      <c r="Z9136"/>
      <c r="AA9136"/>
      <c r="AB9136"/>
      <c r="AC9136"/>
      <c r="AD9136"/>
      <c r="AE9136"/>
      <c r="AF9136"/>
      <c r="AG9136"/>
      <c r="AH9136"/>
      <c r="AI9136"/>
      <c r="AJ9136"/>
      <c r="AK9136"/>
      <c r="AL9136"/>
    </row>
    <row r="9137" spans="3:38" ht="15" customHeight="1" x14ac:dyDescent="0.35">
      <c r="C9137"/>
      <c r="D9137"/>
      <c r="E9137"/>
      <c r="F9137"/>
      <c r="G9137"/>
      <c r="H9137"/>
      <c r="I9137"/>
      <c r="J9137"/>
      <c r="K9137"/>
      <c r="L9137"/>
      <c r="M9137"/>
      <c r="N9137"/>
      <c r="O9137"/>
      <c r="S9137"/>
      <c r="T9137"/>
      <c r="U9137"/>
      <c r="V9137"/>
      <c r="Y9137"/>
      <c r="Z9137"/>
      <c r="AA9137"/>
      <c r="AB9137"/>
      <c r="AC9137"/>
      <c r="AD9137"/>
      <c r="AE9137"/>
      <c r="AF9137"/>
      <c r="AG9137"/>
      <c r="AH9137"/>
      <c r="AI9137"/>
      <c r="AJ9137"/>
      <c r="AK9137"/>
      <c r="AL9137"/>
    </row>
    <row r="9138" spans="3:38" ht="15" customHeight="1" x14ac:dyDescent="0.35">
      <c r="C9138"/>
      <c r="D9138"/>
      <c r="E9138"/>
      <c r="F9138"/>
      <c r="G9138"/>
      <c r="H9138"/>
      <c r="I9138"/>
      <c r="J9138"/>
      <c r="K9138"/>
      <c r="L9138"/>
      <c r="M9138"/>
      <c r="N9138"/>
      <c r="O9138"/>
      <c r="S9138"/>
      <c r="T9138"/>
      <c r="U9138"/>
      <c r="V9138"/>
      <c r="Y9138"/>
      <c r="Z9138"/>
      <c r="AA9138"/>
      <c r="AB9138"/>
      <c r="AC9138"/>
      <c r="AD9138"/>
      <c r="AE9138"/>
      <c r="AF9138"/>
      <c r="AG9138"/>
      <c r="AH9138"/>
      <c r="AI9138"/>
      <c r="AJ9138"/>
      <c r="AK9138"/>
      <c r="AL9138"/>
    </row>
    <row r="9139" spans="3:38" ht="15" customHeight="1" x14ac:dyDescent="0.35">
      <c r="C9139"/>
      <c r="D9139"/>
      <c r="E9139"/>
      <c r="F9139"/>
      <c r="G9139"/>
      <c r="H9139"/>
      <c r="I9139"/>
      <c r="J9139"/>
      <c r="K9139"/>
      <c r="L9139"/>
      <c r="M9139"/>
      <c r="N9139"/>
      <c r="O9139"/>
      <c r="S9139"/>
      <c r="T9139"/>
      <c r="U9139"/>
      <c r="V9139"/>
      <c r="Y9139"/>
      <c r="Z9139"/>
      <c r="AA9139"/>
      <c r="AB9139"/>
      <c r="AC9139"/>
      <c r="AD9139"/>
      <c r="AE9139"/>
      <c r="AF9139"/>
      <c r="AG9139"/>
      <c r="AH9139"/>
      <c r="AI9139"/>
      <c r="AJ9139"/>
      <c r="AK9139"/>
      <c r="AL9139"/>
    </row>
    <row r="9140" spans="3:38" ht="15" customHeight="1" x14ac:dyDescent="0.35">
      <c r="C9140"/>
      <c r="D9140"/>
      <c r="E9140"/>
      <c r="F9140"/>
      <c r="G9140"/>
      <c r="H9140"/>
      <c r="I9140"/>
      <c r="J9140"/>
      <c r="K9140"/>
      <c r="L9140"/>
      <c r="M9140"/>
      <c r="N9140"/>
      <c r="O9140"/>
      <c r="S9140"/>
      <c r="T9140"/>
      <c r="U9140"/>
      <c r="V9140"/>
      <c r="Y9140"/>
      <c r="Z9140"/>
      <c r="AA9140"/>
      <c r="AB9140"/>
      <c r="AC9140"/>
      <c r="AD9140"/>
      <c r="AE9140"/>
      <c r="AF9140"/>
      <c r="AG9140"/>
      <c r="AH9140"/>
      <c r="AI9140"/>
      <c r="AJ9140"/>
      <c r="AK9140"/>
      <c r="AL9140"/>
    </row>
    <row r="9141" spans="3:38" ht="15" customHeight="1" x14ac:dyDescent="0.35">
      <c r="C9141"/>
      <c r="D9141"/>
      <c r="E9141"/>
      <c r="F9141"/>
      <c r="G9141"/>
      <c r="H9141"/>
      <c r="I9141"/>
      <c r="J9141"/>
      <c r="K9141"/>
      <c r="L9141"/>
      <c r="M9141"/>
      <c r="N9141"/>
      <c r="O9141"/>
      <c r="S9141"/>
      <c r="T9141"/>
      <c r="U9141"/>
      <c r="V9141"/>
      <c r="Y9141"/>
      <c r="Z9141"/>
      <c r="AA9141"/>
      <c r="AB9141"/>
      <c r="AC9141"/>
      <c r="AD9141"/>
      <c r="AE9141"/>
      <c r="AF9141"/>
      <c r="AG9141"/>
      <c r="AH9141"/>
      <c r="AI9141"/>
      <c r="AJ9141"/>
      <c r="AK9141"/>
      <c r="AL9141"/>
    </row>
    <row r="9142" spans="3:38" ht="15" customHeight="1" x14ac:dyDescent="0.35">
      <c r="C9142"/>
      <c r="D9142"/>
      <c r="E9142"/>
      <c r="F9142"/>
      <c r="G9142"/>
      <c r="H9142"/>
      <c r="I9142"/>
      <c r="J9142"/>
      <c r="K9142"/>
      <c r="L9142"/>
      <c r="M9142"/>
      <c r="N9142"/>
      <c r="O9142"/>
      <c r="S9142"/>
      <c r="T9142"/>
      <c r="U9142"/>
      <c r="V9142"/>
      <c r="Y9142"/>
      <c r="Z9142"/>
      <c r="AA9142"/>
      <c r="AB9142"/>
      <c r="AC9142"/>
      <c r="AD9142"/>
      <c r="AE9142"/>
      <c r="AF9142"/>
      <c r="AG9142"/>
      <c r="AH9142"/>
      <c r="AI9142"/>
      <c r="AJ9142"/>
      <c r="AK9142"/>
      <c r="AL9142"/>
    </row>
    <row r="9143" spans="3:38" ht="15" customHeight="1" x14ac:dyDescent="0.35">
      <c r="C9143"/>
      <c r="D9143"/>
      <c r="E9143"/>
      <c r="F9143"/>
      <c r="G9143"/>
      <c r="H9143"/>
      <c r="I9143"/>
      <c r="J9143"/>
      <c r="K9143"/>
      <c r="L9143"/>
      <c r="M9143"/>
      <c r="N9143"/>
      <c r="O9143"/>
      <c r="S9143"/>
      <c r="T9143"/>
      <c r="U9143"/>
      <c r="V9143"/>
      <c r="Y9143"/>
      <c r="Z9143"/>
      <c r="AA9143"/>
      <c r="AB9143"/>
      <c r="AC9143"/>
      <c r="AD9143"/>
      <c r="AE9143"/>
      <c r="AF9143"/>
      <c r="AG9143"/>
      <c r="AH9143"/>
      <c r="AI9143"/>
      <c r="AJ9143"/>
      <c r="AK9143"/>
      <c r="AL9143"/>
    </row>
    <row r="9144" spans="3:38" ht="15" customHeight="1" x14ac:dyDescent="0.35">
      <c r="C9144"/>
      <c r="D9144"/>
      <c r="E9144"/>
      <c r="F9144"/>
      <c r="G9144"/>
      <c r="H9144"/>
      <c r="I9144"/>
      <c r="J9144"/>
      <c r="K9144"/>
      <c r="L9144"/>
      <c r="M9144"/>
      <c r="N9144"/>
      <c r="O9144"/>
      <c r="S9144"/>
      <c r="T9144"/>
      <c r="U9144"/>
      <c r="V9144"/>
      <c r="Y9144"/>
      <c r="Z9144"/>
      <c r="AA9144"/>
      <c r="AB9144"/>
      <c r="AC9144"/>
      <c r="AD9144"/>
      <c r="AE9144"/>
      <c r="AF9144"/>
      <c r="AG9144"/>
      <c r="AH9144"/>
      <c r="AI9144"/>
      <c r="AJ9144"/>
      <c r="AK9144"/>
      <c r="AL9144"/>
    </row>
    <row r="9145" spans="3:38" ht="15" customHeight="1" x14ac:dyDescent="0.35">
      <c r="C9145"/>
      <c r="D9145"/>
      <c r="E9145"/>
      <c r="F9145"/>
      <c r="G9145"/>
      <c r="H9145"/>
      <c r="I9145"/>
      <c r="J9145"/>
      <c r="K9145"/>
      <c r="L9145"/>
      <c r="M9145"/>
      <c r="N9145"/>
      <c r="O9145"/>
      <c r="S9145"/>
      <c r="T9145"/>
      <c r="U9145"/>
      <c r="V9145"/>
      <c r="Y9145"/>
      <c r="Z9145"/>
      <c r="AA9145"/>
      <c r="AB9145"/>
      <c r="AC9145"/>
      <c r="AD9145"/>
      <c r="AE9145"/>
      <c r="AF9145"/>
      <c r="AG9145"/>
      <c r="AH9145"/>
      <c r="AI9145"/>
      <c r="AJ9145"/>
      <c r="AK9145"/>
      <c r="AL9145"/>
    </row>
    <row r="9146" spans="3:38" ht="15" customHeight="1" x14ac:dyDescent="0.35">
      <c r="C9146"/>
      <c r="D9146"/>
      <c r="E9146"/>
      <c r="F9146"/>
      <c r="G9146"/>
      <c r="H9146"/>
      <c r="I9146"/>
      <c r="J9146"/>
      <c r="K9146"/>
      <c r="L9146"/>
      <c r="M9146"/>
      <c r="N9146"/>
      <c r="O9146"/>
      <c r="S9146"/>
      <c r="T9146"/>
      <c r="U9146"/>
      <c r="V9146"/>
      <c r="Y9146"/>
      <c r="Z9146"/>
      <c r="AA9146"/>
      <c r="AB9146"/>
      <c r="AC9146"/>
      <c r="AD9146"/>
      <c r="AE9146"/>
      <c r="AF9146"/>
      <c r="AG9146"/>
      <c r="AH9146"/>
      <c r="AI9146"/>
      <c r="AJ9146"/>
      <c r="AK9146"/>
      <c r="AL9146"/>
    </row>
    <row r="9147" spans="3:38" ht="15" customHeight="1" x14ac:dyDescent="0.35">
      <c r="C9147"/>
      <c r="D9147"/>
      <c r="E9147"/>
      <c r="F9147"/>
      <c r="G9147"/>
      <c r="H9147"/>
      <c r="I9147"/>
      <c r="J9147"/>
      <c r="K9147"/>
      <c r="L9147"/>
      <c r="M9147"/>
      <c r="N9147"/>
      <c r="O9147"/>
      <c r="S9147"/>
      <c r="T9147"/>
      <c r="U9147"/>
      <c r="V9147"/>
      <c r="Y9147"/>
      <c r="Z9147"/>
      <c r="AA9147"/>
      <c r="AB9147"/>
      <c r="AC9147"/>
      <c r="AD9147"/>
      <c r="AE9147"/>
      <c r="AF9147"/>
      <c r="AG9147"/>
      <c r="AH9147"/>
      <c r="AI9147"/>
      <c r="AJ9147"/>
      <c r="AK9147"/>
      <c r="AL9147"/>
    </row>
    <row r="9148" spans="3:38" ht="15" customHeight="1" x14ac:dyDescent="0.35">
      <c r="C9148"/>
      <c r="D9148"/>
      <c r="E9148"/>
      <c r="F9148"/>
      <c r="G9148"/>
      <c r="H9148"/>
      <c r="I9148"/>
      <c r="J9148"/>
      <c r="K9148"/>
      <c r="L9148"/>
      <c r="M9148"/>
      <c r="N9148"/>
      <c r="O9148"/>
      <c r="S9148"/>
      <c r="T9148"/>
      <c r="U9148"/>
      <c r="V9148"/>
      <c r="Y9148"/>
      <c r="Z9148"/>
      <c r="AA9148"/>
      <c r="AB9148"/>
      <c r="AC9148"/>
      <c r="AD9148"/>
      <c r="AE9148"/>
      <c r="AF9148"/>
      <c r="AG9148"/>
      <c r="AH9148"/>
      <c r="AI9148"/>
      <c r="AJ9148"/>
      <c r="AK9148"/>
      <c r="AL9148"/>
    </row>
    <row r="9149" spans="3:38" ht="15" customHeight="1" x14ac:dyDescent="0.35">
      <c r="C9149"/>
      <c r="D9149"/>
      <c r="E9149"/>
      <c r="F9149"/>
      <c r="G9149"/>
      <c r="H9149"/>
      <c r="I9149"/>
      <c r="J9149"/>
      <c r="K9149"/>
      <c r="L9149"/>
      <c r="M9149"/>
      <c r="N9149"/>
      <c r="O9149"/>
      <c r="S9149"/>
      <c r="T9149"/>
      <c r="U9149"/>
      <c r="V9149"/>
      <c r="Y9149"/>
      <c r="Z9149"/>
      <c r="AA9149"/>
      <c r="AB9149"/>
      <c r="AC9149"/>
      <c r="AD9149"/>
      <c r="AE9149"/>
      <c r="AF9149"/>
      <c r="AG9149"/>
      <c r="AH9149"/>
      <c r="AI9149"/>
      <c r="AJ9149"/>
      <c r="AK9149"/>
      <c r="AL9149"/>
    </row>
    <row r="9150" spans="3:38" ht="15" customHeight="1" x14ac:dyDescent="0.35">
      <c r="C9150"/>
      <c r="D9150"/>
      <c r="E9150"/>
      <c r="F9150"/>
      <c r="G9150"/>
      <c r="H9150"/>
      <c r="I9150"/>
      <c r="J9150"/>
      <c r="K9150"/>
      <c r="L9150"/>
      <c r="M9150"/>
      <c r="N9150"/>
      <c r="O9150"/>
      <c r="S9150"/>
      <c r="T9150"/>
      <c r="U9150"/>
      <c r="V9150"/>
      <c r="Y9150"/>
      <c r="Z9150"/>
      <c r="AA9150"/>
      <c r="AB9150"/>
      <c r="AC9150"/>
      <c r="AD9150"/>
      <c r="AE9150"/>
      <c r="AF9150"/>
      <c r="AG9150"/>
      <c r="AH9150"/>
      <c r="AI9150"/>
      <c r="AJ9150"/>
      <c r="AK9150"/>
      <c r="AL9150"/>
    </row>
    <row r="9151" spans="3:38" ht="15" customHeight="1" x14ac:dyDescent="0.35">
      <c r="C9151"/>
      <c r="D9151"/>
      <c r="E9151"/>
      <c r="F9151"/>
      <c r="G9151"/>
      <c r="H9151"/>
      <c r="I9151"/>
      <c r="J9151"/>
      <c r="K9151"/>
      <c r="L9151"/>
      <c r="M9151"/>
      <c r="N9151"/>
      <c r="O9151"/>
      <c r="S9151"/>
      <c r="T9151"/>
      <c r="U9151"/>
      <c r="V9151"/>
      <c r="Y9151"/>
      <c r="Z9151"/>
      <c r="AA9151"/>
      <c r="AB9151"/>
      <c r="AC9151"/>
      <c r="AD9151"/>
      <c r="AE9151"/>
      <c r="AF9151"/>
      <c r="AG9151"/>
      <c r="AH9151"/>
      <c r="AI9151"/>
      <c r="AJ9151"/>
      <c r="AK9151"/>
      <c r="AL9151"/>
    </row>
    <row r="9152" spans="3:38" ht="15" customHeight="1" x14ac:dyDescent="0.35">
      <c r="C9152"/>
      <c r="D9152"/>
      <c r="E9152"/>
      <c r="F9152"/>
      <c r="G9152"/>
      <c r="H9152"/>
      <c r="I9152"/>
      <c r="J9152"/>
      <c r="K9152"/>
      <c r="L9152"/>
      <c r="M9152"/>
      <c r="N9152"/>
      <c r="O9152"/>
      <c r="S9152"/>
      <c r="T9152"/>
      <c r="U9152"/>
      <c r="V9152"/>
      <c r="Y9152"/>
      <c r="Z9152"/>
      <c r="AA9152"/>
      <c r="AB9152"/>
      <c r="AC9152"/>
      <c r="AD9152"/>
      <c r="AE9152"/>
      <c r="AF9152"/>
      <c r="AG9152"/>
      <c r="AH9152"/>
      <c r="AI9152"/>
      <c r="AJ9152"/>
      <c r="AK9152"/>
      <c r="AL9152"/>
    </row>
    <row r="9153" spans="3:38" ht="15" customHeight="1" x14ac:dyDescent="0.35">
      <c r="C9153"/>
      <c r="D9153"/>
      <c r="E9153"/>
      <c r="F9153"/>
      <c r="G9153"/>
      <c r="H9153"/>
      <c r="I9153"/>
      <c r="J9153"/>
      <c r="K9153"/>
      <c r="L9153"/>
      <c r="M9153"/>
      <c r="N9153"/>
      <c r="O9153"/>
      <c r="S9153"/>
      <c r="T9153"/>
      <c r="U9153"/>
      <c r="V9153"/>
      <c r="Y9153"/>
      <c r="Z9153"/>
      <c r="AA9153"/>
      <c r="AB9153"/>
      <c r="AC9153"/>
      <c r="AD9153"/>
      <c r="AE9153"/>
      <c r="AF9153"/>
      <c r="AG9153"/>
      <c r="AH9153"/>
      <c r="AI9153"/>
      <c r="AJ9153"/>
      <c r="AK9153"/>
      <c r="AL9153"/>
    </row>
    <row r="9154" spans="3:38" ht="15" customHeight="1" x14ac:dyDescent="0.35">
      <c r="C9154"/>
      <c r="D9154"/>
      <c r="E9154"/>
      <c r="F9154"/>
      <c r="G9154"/>
      <c r="H9154"/>
      <c r="I9154"/>
      <c r="J9154"/>
      <c r="K9154"/>
      <c r="L9154"/>
      <c r="M9154"/>
      <c r="N9154"/>
      <c r="O9154"/>
      <c r="S9154"/>
      <c r="T9154"/>
      <c r="U9154"/>
      <c r="V9154"/>
      <c r="Y9154"/>
      <c r="Z9154"/>
      <c r="AA9154"/>
      <c r="AB9154"/>
      <c r="AC9154"/>
      <c r="AD9154"/>
      <c r="AE9154"/>
      <c r="AF9154"/>
      <c r="AG9154"/>
      <c r="AH9154"/>
      <c r="AI9154"/>
      <c r="AJ9154"/>
      <c r="AK9154"/>
      <c r="AL9154"/>
    </row>
    <row r="9155" spans="3:38" ht="15" customHeight="1" x14ac:dyDescent="0.35">
      <c r="C9155"/>
      <c r="D9155"/>
      <c r="E9155"/>
      <c r="F9155"/>
      <c r="G9155"/>
      <c r="H9155"/>
      <c r="I9155"/>
      <c r="J9155"/>
      <c r="K9155"/>
      <c r="L9155"/>
      <c r="M9155"/>
      <c r="N9155"/>
      <c r="O9155"/>
      <c r="S9155"/>
      <c r="T9155"/>
      <c r="U9155"/>
      <c r="V9155"/>
      <c r="Y9155"/>
      <c r="Z9155"/>
      <c r="AA9155"/>
      <c r="AB9155"/>
      <c r="AC9155"/>
      <c r="AD9155"/>
      <c r="AE9155"/>
      <c r="AF9155"/>
      <c r="AG9155"/>
      <c r="AH9155"/>
      <c r="AI9155"/>
      <c r="AJ9155"/>
      <c r="AK9155"/>
      <c r="AL9155"/>
    </row>
    <row r="9156" spans="3:38" ht="15" customHeight="1" x14ac:dyDescent="0.35">
      <c r="C9156"/>
      <c r="D9156"/>
      <c r="E9156"/>
      <c r="F9156"/>
      <c r="G9156"/>
      <c r="H9156"/>
      <c r="I9156"/>
      <c r="J9156"/>
      <c r="K9156"/>
      <c r="L9156"/>
      <c r="M9156"/>
      <c r="N9156"/>
      <c r="O9156"/>
      <c r="S9156"/>
      <c r="T9156"/>
      <c r="U9156"/>
      <c r="V9156"/>
      <c r="Y9156"/>
      <c r="Z9156"/>
      <c r="AA9156"/>
      <c r="AB9156"/>
      <c r="AC9156"/>
      <c r="AD9156"/>
      <c r="AE9156"/>
      <c r="AF9156"/>
      <c r="AG9156"/>
      <c r="AH9156"/>
      <c r="AI9156"/>
      <c r="AJ9156"/>
      <c r="AK9156"/>
      <c r="AL9156"/>
    </row>
    <row r="9157" spans="3:38" ht="15" customHeight="1" x14ac:dyDescent="0.35">
      <c r="C9157"/>
      <c r="D9157"/>
      <c r="E9157"/>
      <c r="F9157"/>
      <c r="G9157"/>
      <c r="H9157"/>
      <c r="I9157"/>
      <c r="J9157"/>
      <c r="K9157"/>
      <c r="L9157"/>
      <c r="M9157"/>
      <c r="N9157"/>
      <c r="O9157"/>
      <c r="S9157"/>
      <c r="T9157"/>
      <c r="U9157"/>
      <c r="V9157"/>
      <c r="Y9157"/>
      <c r="Z9157"/>
      <c r="AA9157"/>
      <c r="AB9157"/>
      <c r="AC9157"/>
      <c r="AD9157"/>
      <c r="AE9157"/>
      <c r="AF9157"/>
      <c r="AG9157"/>
      <c r="AH9157"/>
      <c r="AI9157"/>
      <c r="AJ9157"/>
      <c r="AK9157"/>
      <c r="AL9157"/>
    </row>
    <row r="9158" spans="3:38" ht="15" customHeight="1" x14ac:dyDescent="0.35">
      <c r="C9158"/>
      <c r="D9158"/>
      <c r="E9158"/>
      <c r="F9158"/>
      <c r="G9158"/>
      <c r="H9158"/>
      <c r="I9158"/>
      <c r="J9158"/>
      <c r="K9158"/>
      <c r="L9158"/>
      <c r="M9158"/>
      <c r="N9158"/>
      <c r="O9158"/>
      <c r="S9158"/>
      <c r="T9158"/>
      <c r="U9158"/>
      <c r="V9158"/>
      <c r="Y9158"/>
      <c r="Z9158"/>
      <c r="AA9158"/>
      <c r="AB9158"/>
      <c r="AC9158"/>
      <c r="AD9158"/>
      <c r="AE9158"/>
      <c r="AF9158"/>
      <c r="AG9158"/>
      <c r="AH9158"/>
      <c r="AI9158"/>
      <c r="AJ9158"/>
      <c r="AK9158"/>
      <c r="AL9158"/>
    </row>
    <row r="9159" spans="3:38" ht="15" customHeight="1" x14ac:dyDescent="0.35">
      <c r="C9159"/>
      <c r="D9159"/>
      <c r="E9159"/>
      <c r="F9159"/>
      <c r="G9159"/>
      <c r="H9159"/>
      <c r="I9159"/>
      <c r="J9159"/>
      <c r="K9159"/>
      <c r="L9159"/>
      <c r="M9159"/>
      <c r="N9159"/>
      <c r="O9159"/>
      <c r="S9159"/>
      <c r="T9159"/>
      <c r="U9159"/>
      <c r="V9159"/>
      <c r="Y9159"/>
      <c r="Z9159"/>
      <c r="AA9159"/>
      <c r="AB9159"/>
      <c r="AC9159"/>
      <c r="AD9159"/>
      <c r="AE9159"/>
      <c r="AF9159"/>
      <c r="AG9159"/>
      <c r="AH9159"/>
      <c r="AI9159"/>
      <c r="AJ9159"/>
      <c r="AK9159"/>
      <c r="AL9159"/>
    </row>
    <row r="9160" spans="3:38" ht="15" customHeight="1" x14ac:dyDescent="0.35">
      <c r="C9160"/>
      <c r="D9160"/>
      <c r="E9160"/>
      <c r="F9160"/>
      <c r="G9160"/>
      <c r="H9160"/>
      <c r="I9160"/>
      <c r="J9160"/>
      <c r="K9160"/>
      <c r="L9160"/>
      <c r="M9160"/>
      <c r="N9160"/>
      <c r="O9160"/>
      <c r="S9160"/>
      <c r="T9160"/>
      <c r="U9160"/>
      <c r="V9160"/>
      <c r="Y9160"/>
      <c r="Z9160"/>
      <c r="AA9160"/>
      <c r="AB9160"/>
      <c r="AC9160"/>
      <c r="AD9160"/>
      <c r="AE9160"/>
      <c r="AF9160"/>
      <c r="AG9160"/>
      <c r="AH9160"/>
      <c r="AI9160"/>
      <c r="AJ9160"/>
      <c r="AK9160"/>
      <c r="AL9160"/>
    </row>
    <row r="9161" spans="3:38" ht="15" customHeight="1" x14ac:dyDescent="0.35">
      <c r="C9161"/>
      <c r="D9161"/>
      <c r="E9161"/>
      <c r="F9161"/>
      <c r="G9161"/>
      <c r="H9161"/>
      <c r="I9161"/>
      <c r="J9161"/>
      <c r="K9161"/>
      <c r="L9161"/>
      <c r="M9161"/>
      <c r="N9161"/>
      <c r="O9161"/>
      <c r="S9161"/>
      <c r="T9161"/>
      <c r="U9161"/>
      <c r="V9161"/>
      <c r="Y9161"/>
      <c r="Z9161"/>
      <c r="AA9161"/>
      <c r="AB9161"/>
      <c r="AC9161"/>
      <c r="AD9161"/>
      <c r="AE9161"/>
      <c r="AF9161"/>
      <c r="AG9161"/>
      <c r="AH9161"/>
      <c r="AI9161"/>
      <c r="AJ9161"/>
      <c r="AK9161"/>
      <c r="AL9161"/>
    </row>
    <row r="9162" spans="3:38" ht="15" customHeight="1" x14ac:dyDescent="0.35">
      <c r="C9162"/>
      <c r="D9162"/>
      <c r="E9162"/>
      <c r="F9162"/>
      <c r="G9162"/>
      <c r="H9162"/>
      <c r="I9162"/>
      <c r="J9162"/>
      <c r="K9162"/>
      <c r="L9162"/>
      <c r="M9162"/>
      <c r="N9162"/>
      <c r="O9162"/>
      <c r="S9162"/>
      <c r="T9162"/>
      <c r="U9162"/>
      <c r="V9162"/>
      <c r="Y9162"/>
      <c r="Z9162"/>
      <c r="AA9162"/>
      <c r="AB9162"/>
      <c r="AC9162"/>
      <c r="AD9162"/>
      <c r="AE9162"/>
      <c r="AF9162"/>
      <c r="AG9162"/>
      <c r="AH9162"/>
      <c r="AI9162"/>
      <c r="AJ9162"/>
      <c r="AK9162"/>
      <c r="AL9162"/>
    </row>
    <row r="9163" spans="3:38" ht="15" customHeight="1" x14ac:dyDescent="0.35">
      <c r="C9163"/>
      <c r="D9163"/>
      <c r="E9163"/>
      <c r="F9163"/>
      <c r="G9163"/>
      <c r="H9163"/>
      <c r="I9163"/>
      <c r="J9163"/>
      <c r="K9163"/>
      <c r="L9163"/>
      <c r="M9163"/>
      <c r="N9163"/>
      <c r="O9163"/>
      <c r="S9163"/>
      <c r="T9163"/>
      <c r="U9163"/>
      <c r="V9163"/>
      <c r="Y9163"/>
      <c r="Z9163"/>
      <c r="AA9163"/>
      <c r="AB9163"/>
      <c r="AC9163"/>
      <c r="AD9163"/>
      <c r="AE9163"/>
      <c r="AF9163"/>
      <c r="AG9163"/>
      <c r="AH9163"/>
      <c r="AI9163"/>
      <c r="AJ9163"/>
      <c r="AK9163"/>
      <c r="AL9163"/>
    </row>
    <row r="9164" spans="3:38" ht="15" customHeight="1" x14ac:dyDescent="0.35">
      <c r="C9164"/>
      <c r="D9164"/>
      <c r="E9164"/>
      <c r="F9164"/>
      <c r="G9164"/>
      <c r="H9164"/>
      <c r="I9164"/>
      <c r="J9164"/>
      <c r="K9164"/>
      <c r="L9164"/>
      <c r="M9164"/>
      <c r="N9164"/>
      <c r="O9164"/>
      <c r="S9164"/>
      <c r="T9164"/>
      <c r="U9164"/>
      <c r="V9164"/>
      <c r="Y9164"/>
      <c r="Z9164"/>
      <c r="AA9164"/>
      <c r="AB9164"/>
      <c r="AC9164"/>
      <c r="AD9164"/>
      <c r="AE9164"/>
      <c r="AF9164"/>
      <c r="AG9164"/>
      <c r="AH9164"/>
      <c r="AI9164"/>
      <c r="AJ9164"/>
      <c r="AK9164"/>
      <c r="AL9164"/>
    </row>
    <row r="9165" spans="3:38" ht="15" customHeight="1" x14ac:dyDescent="0.35">
      <c r="C9165"/>
      <c r="D9165"/>
      <c r="E9165"/>
      <c r="F9165"/>
      <c r="G9165"/>
      <c r="H9165"/>
      <c r="I9165"/>
      <c r="J9165"/>
      <c r="K9165"/>
      <c r="L9165"/>
      <c r="M9165"/>
      <c r="N9165"/>
      <c r="O9165"/>
      <c r="S9165"/>
      <c r="T9165"/>
      <c r="U9165"/>
      <c r="V9165"/>
      <c r="Y9165"/>
      <c r="Z9165"/>
      <c r="AA9165"/>
      <c r="AB9165"/>
      <c r="AC9165"/>
      <c r="AD9165"/>
      <c r="AE9165"/>
      <c r="AF9165"/>
      <c r="AG9165"/>
      <c r="AH9165"/>
      <c r="AI9165"/>
      <c r="AJ9165"/>
      <c r="AK9165"/>
      <c r="AL9165"/>
    </row>
    <row r="9166" spans="3:38" ht="15" customHeight="1" x14ac:dyDescent="0.35">
      <c r="C9166"/>
      <c r="D9166"/>
      <c r="E9166"/>
      <c r="F9166"/>
      <c r="G9166"/>
      <c r="H9166"/>
      <c r="I9166"/>
      <c r="J9166"/>
      <c r="K9166"/>
      <c r="L9166"/>
      <c r="M9166"/>
      <c r="N9166"/>
      <c r="O9166"/>
      <c r="S9166"/>
      <c r="T9166"/>
      <c r="U9166"/>
      <c r="V9166"/>
      <c r="Y9166"/>
      <c r="Z9166"/>
      <c r="AA9166"/>
      <c r="AB9166"/>
      <c r="AC9166"/>
      <c r="AD9166"/>
      <c r="AE9166"/>
      <c r="AF9166"/>
      <c r="AG9166"/>
      <c r="AH9166"/>
      <c r="AI9166"/>
      <c r="AJ9166"/>
      <c r="AK9166"/>
      <c r="AL9166"/>
    </row>
    <row r="9167" spans="3:38" ht="15" customHeight="1" x14ac:dyDescent="0.35">
      <c r="C9167"/>
      <c r="D9167"/>
      <c r="E9167"/>
      <c r="F9167"/>
      <c r="G9167"/>
      <c r="H9167"/>
      <c r="I9167"/>
      <c r="J9167"/>
      <c r="K9167"/>
      <c r="L9167"/>
      <c r="M9167"/>
      <c r="N9167"/>
      <c r="O9167"/>
      <c r="S9167"/>
      <c r="T9167"/>
      <c r="U9167"/>
      <c r="V9167"/>
      <c r="Y9167"/>
      <c r="Z9167"/>
      <c r="AA9167"/>
      <c r="AB9167"/>
      <c r="AC9167"/>
      <c r="AD9167"/>
      <c r="AE9167"/>
      <c r="AF9167"/>
      <c r="AG9167"/>
      <c r="AH9167"/>
      <c r="AI9167"/>
      <c r="AJ9167"/>
      <c r="AK9167"/>
      <c r="AL9167"/>
    </row>
    <row r="9168" spans="3:38" ht="15" customHeight="1" x14ac:dyDescent="0.35">
      <c r="C9168"/>
      <c r="D9168"/>
      <c r="E9168"/>
      <c r="F9168"/>
      <c r="G9168"/>
      <c r="H9168"/>
      <c r="I9168"/>
      <c r="J9168"/>
      <c r="K9168"/>
      <c r="L9168"/>
      <c r="M9168"/>
      <c r="N9168"/>
      <c r="O9168"/>
      <c r="S9168"/>
      <c r="T9168"/>
      <c r="U9168"/>
      <c r="V9168"/>
      <c r="Y9168"/>
      <c r="Z9168"/>
      <c r="AA9168"/>
      <c r="AB9168"/>
      <c r="AC9168"/>
      <c r="AD9168"/>
      <c r="AE9168"/>
      <c r="AF9168"/>
      <c r="AG9168"/>
      <c r="AH9168"/>
      <c r="AI9168"/>
      <c r="AJ9168"/>
      <c r="AK9168"/>
      <c r="AL9168"/>
    </row>
    <row r="9169" spans="3:38" ht="15" customHeight="1" x14ac:dyDescent="0.35">
      <c r="C9169"/>
      <c r="D9169"/>
      <c r="E9169"/>
      <c r="F9169"/>
      <c r="G9169"/>
      <c r="H9169"/>
      <c r="I9169"/>
      <c r="J9169"/>
      <c r="K9169"/>
      <c r="L9169"/>
      <c r="M9169"/>
      <c r="N9169"/>
      <c r="O9169"/>
      <c r="S9169"/>
      <c r="T9169"/>
      <c r="U9169"/>
      <c r="V9169"/>
      <c r="Y9169"/>
      <c r="Z9169"/>
      <c r="AA9169"/>
      <c r="AB9169"/>
      <c r="AC9169"/>
      <c r="AD9169"/>
      <c r="AE9169"/>
      <c r="AF9169"/>
      <c r="AG9169"/>
      <c r="AH9169"/>
      <c r="AI9169"/>
      <c r="AJ9169"/>
      <c r="AK9169"/>
      <c r="AL9169"/>
    </row>
    <row r="9170" spans="3:38" ht="15" customHeight="1" x14ac:dyDescent="0.35">
      <c r="C9170"/>
      <c r="D9170"/>
      <c r="E9170"/>
      <c r="F9170"/>
      <c r="G9170"/>
      <c r="H9170"/>
      <c r="I9170"/>
      <c r="J9170"/>
      <c r="K9170"/>
      <c r="L9170"/>
      <c r="M9170"/>
      <c r="N9170"/>
      <c r="O9170"/>
      <c r="S9170"/>
      <c r="T9170"/>
      <c r="U9170"/>
      <c r="V9170"/>
      <c r="Y9170"/>
      <c r="Z9170"/>
      <c r="AA9170"/>
      <c r="AB9170"/>
      <c r="AC9170"/>
      <c r="AD9170"/>
      <c r="AE9170"/>
      <c r="AF9170"/>
      <c r="AG9170"/>
      <c r="AH9170"/>
      <c r="AI9170"/>
      <c r="AJ9170"/>
      <c r="AK9170"/>
      <c r="AL9170"/>
    </row>
    <row r="9171" spans="3:38" ht="15" customHeight="1" x14ac:dyDescent="0.35">
      <c r="C9171"/>
      <c r="D9171"/>
      <c r="E9171"/>
      <c r="F9171"/>
      <c r="G9171"/>
      <c r="H9171"/>
      <c r="I9171"/>
      <c r="J9171"/>
      <c r="K9171"/>
      <c r="L9171"/>
      <c r="M9171"/>
      <c r="N9171"/>
      <c r="O9171"/>
      <c r="S9171"/>
      <c r="T9171"/>
      <c r="U9171"/>
      <c r="V9171"/>
      <c r="Y9171"/>
      <c r="Z9171"/>
      <c r="AA9171"/>
      <c r="AB9171"/>
      <c r="AC9171"/>
      <c r="AD9171"/>
      <c r="AE9171"/>
      <c r="AF9171"/>
      <c r="AG9171"/>
      <c r="AH9171"/>
      <c r="AI9171"/>
      <c r="AJ9171"/>
      <c r="AK9171"/>
      <c r="AL9171"/>
    </row>
    <row r="9172" spans="3:38" ht="15" customHeight="1" x14ac:dyDescent="0.35">
      <c r="C9172"/>
      <c r="D9172"/>
      <c r="E9172"/>
      <c r="F9172"/>
      <c r="G9172"/>
      <c r="H9172"/>
      <c r="I9172"/>
      <c r="J9172"/>
      <c r="K9172"/>
      <c r="L9172"/>
      <c r="M9172"/>
      <c r="N9172"/>
      <c r="O9172"/>
      <c r="S9172"/>
      <c r="T9172"/>
      <c r="U9172"/>
      <c r="V9172"/>
      <c r="Y9172"/>
      <c r="Z9172"/>
      <c r="AA9172"/>
      <c r="AB9172"/>
      <c r="AC9172"/>
      <c r="AD9172"/>
      <c r="AE9172"/>
      <c r="AF9172"/>
      <c r="AG9172"/>
      <c r="AH9172"/>
      <c r="AI9172"/>
      <c r="AJ9172"/>
      <c r="AK9172"/>
      <c r="AL9172"/>
    </row>
    <row r="9173" spans="3:38" ht="15" customHeight="1" x14ac:dyDescent="0.35">
      <c r="C9173"/>
      <c r="D9173"/>
      <c r="E9173"/>
      <c r="F9173"/>
      <c r="G9173"/>
      <c r="H9173"/>
      <c r="I9173"/>
      <c r="J9173"/>
      <c r="K9173"/>
      <c r="L9173"/>
      <c r="M9173"/>
      <c r="N9173"/>
      <c r="O9173"/>
      <c r="S9173"/>
      <c r="T9173"/>
      <c r="U9173"/>
      <c r="V9173"/>
      <c r="Y9173"/>
      <c r="Z9173"/>
      <c r="AA9173"/>
      <c r="AB9173"/>
      <c r="AC9173"/>
      <c r="AD9173"/>
      <c r="AE9173"/>
      <c r="AF9173"/>
      <c r="AG9173"/>
      <c r="AH9173"/>
      <c r="AI9173"/>
      <c r="AJ9173"/>
      <c r="AK9173"/>
      <c r="AL9173"/>
    </row>
    <row r="9174" spans="3:38" ht="15" customHeight="1" x14ac:dyDescent="0.35">
      <c r="C9174"/>
      <c r="D9174"/>
      <c r="E9174"/>
      <c r="F9174"/>
      <c r="G9174"/>
      <c r="H9174"/>
      <c r="I9174"/>
      <c r="J9174"/>
      <c r="K9174"/>
      <c r="L9174"/>
      <c r="M9174"/>
      <c r="N9174"/>
      <c r="O9174"/>
      <c r="S9174"/>
      <c r="T9174"/>
      <c r="U9174"/>
      <c r="V9174"/>
      <c r="Y9174"/>
      <c r="Z9174"/>
      <c r="AA9174"/>
      <c r="AB9174"/>
      <c r="AC9174"/>
      <c r="AD9174"/>
      <c r="AE9174"/>
      <c r="AF9174"/>
      <c r="AG9174"/>
      <c r="AH9174"/>
      <c r="AI9174"/>
      <c r="AJ9174"/>
      <c r="AK9174"/>
      <c r="AL9174"/>
    </row>
    <row r="9175" spans="3:38" ht="15" customHeight="1" x14ac:dyDescent="0.35">
      <c r="C9175"/>
      <c r="D9175"/>
      <c r="E9175"/>
      <c r="F9175"/>
      <c r="G9175"/>
      <c r="H9175"/>
      <c r="I9175"/>
      <c r="J9175"/>
      <c r="K9175"/>
      <c r="L9175"/>
      <c r="M9175"/>
      <c r="N9175"/>
      <c r="O9175"/>
      <c r="S9175"/>
      <c r="T9175"/>
      <c r="U9175"/>
      <c r="V9175"/>
      <c r="Y9175"/>
      <c r="Z9175"/>
      <c r="AA9175"/>
      <c r="AB9175"/>
      <c r="AC9175"/>
      <c r="AD9175"/>
      <c r="AE9175"/>
      <c r="AF9175"/>
      <c r="AG9175"/>
      <c r="AH9175"/>
      <c r="AI9175"/>
      <c r="AJ9175"/>
      <c r="AK9175"/>
      <c r="AL9175"/>
    </row>
    <row r="9176" spans="3:38" ht="15" customHeight="1" x14ac:dyDescent="0.35">
      <c r="C9176"/>
      <c r="D9176"/>
      <c r="E9176"/>
      <c r="F9176"/>
      <c r="G9176"/>
      <c r="H9176"/>
      <c r="I9176"/>
      <c r="J9176"/>
      <c r="K9176"/>
      <c r="L9176"/>
      <c r="M9176"/>
      <c r="N9176"/>
      <c r="O9176"/>
      <c r="S9176"/>
      <c r="T9176"/>
      <c r="U9176"/>
      <c r="V9176"/>
      <c r="Y9176"/>
      <c r="Z9176"/>
      <c r="AA9176"/>
      <c r="AB9176"/>
      <c r="AC9176"/>
      <c r="AD9176"/>
      <c r="AE9176"/>
      <c r="AF9176"/>
      <c r="AG9176"/>
      <c r="AH9176"/>
      <c r="AI9176"/>
      <c r="AJ9176"/>
      <c r="AK9176"/>
      <c r="AL9176"/>
    </row>
    <row r="9177" spans="3:38" ht="15" customHeight="1" x14ac:dyDescent="0.35">
      <c r="C9177"/>
      <c r="D9177"/>
      <c r="E9177"/>
      <c r="F9177"/>
      <c r="G9177"/>
      <c r="H9177"/>
      <c r="I9177"/>
      <c r="J9177"/>
      <c r="K9177"/>
      <c r="L9177"/>
      <c r="M9177"/>
      <c r="N9177"/>
      <c r="O9177"/>
      <c r="S9177"/>
      <c r="T9177"/>
      <c r="U9177"/>
      <c r="V9177"/>
      <c r="Y9177"/>
      <c r="Z9177"/>
      <c r="AA9177"/>
      <c r="AB9177"/>
      <c r="AC9177"/>
      <c r="AD9177"/>
      <c r="AE9177"/>
      <c r="AF9177"/>
      <c r="AG9177"/>
      <c r="AH9177"/>
      <c r="AI9177"/>
      <c r="AJ9177"/>
      <c r="AK9177"/>
      <c r="AL9177"/>
    </row>
    <row r="9178" spans="3:38" ht="15" customHeight="1" x14ac:dyDescent="0.35">
      <c r="C9178"/>
      <c r="D9178"/>
      <c r="E9178"/>
      <c r="F9178"/>
      <c r="G9178"/>
      <c r="H9178"/>
      <c r="I9178"/>
      <c r="J9178"/>
      <c r="K9178"/>
      <c r="L9178"/>
      <c r="M9178"/>
      <c r="N9178"/>
      <c r="O9178"/>
      <c r="S9178"/>
      <c r="T9178"/>
      <c r="U9178"/>
      <c r="V9178"/>
      <c r="Y9178"/>
      <c r="Z9178"/>
      <c r="AA9178"/>
      <c r="AB9178"/>
      <c r="AC9178"/>
      <c r="AD9178"/>
      <c r="AE9178"/>
      <c r="AF9178"/>
      <c r="AG9178"/>
      <c r="AH9178"/>
      <c r="AI9178"/>
      <c r="AJ9178"/>
      <c r="AK9178"/>
      <c r="AL9178"/>
    </row>
    <row r="9179" spans="3:38" ht="15" customHeight="1" x14ac:dyDescent="0.35">
      <c r="C9179"/>
      <c r="D9179"/>
      <c r="E9179"/>
      <c r="F9179"/>
      <c r="G9179"/>
      <c r="H9179"/>
      <c r="I9179"/>
      <c r="J9179"/>
      <c r="K9179"/>
      <c r="L9179"/>
      <c r="M9179"/>
      <c r="N9179"/>
      <c r="O9179"/>
      <c r="S9179"/>
      <c r="T9179"/>
      <c r="U9179"/>
      <c r="V9179"/>
      <c r="Y9179"/>
      <c r="Z9179"/>
      <c r="AA9179"/>
      <c r="AB9179"/>
      <c r="AC9179"/>
      <c r="AD9179"/>
      <c r="AE9179"/>
      <c r="AF9179"/>
      <c r="AG9179"/>
      <c r="AH9179"/>
      <c r="AI9179"/>
      <c r="AJ9179"/>
      <c r="AK9179"/>
      <c r="AL9179"/>
    </row>
    <row r="9180" spans="3:38" ht="15" customHeight="1" x14ac:dyDescent="0.35">
      <c r="C9180"/>
      <c r="D9180"/>
      <c r="E9180"/>
      <c r="F9180"/>
      <c r="G9180"/>
      <c r="H9180"/>
      <c r="I9180"/>
      <c r="J9180"/>
      <c r="K9180"/>
      <c r="L9180"/>
      <c r="M9180"/>
      <c r="N9180"/>
      <c r="O9180"/>
      <c r="S9180"/>
      <c r="T9180"/>
      <c r="U9180"/>
      <c r="V9180"/>
      <c r="Y9180"/>
      <c r="Z9180"/>
      <c r="AA9180"/>
      <c r="AB9180"/>
      <c r="AC9180"/>
      <c r="AD9180"/>
      <c r="AE9180"/>
      <c r="AF9180"/>
      <c r="AG9180"/>
      <c r="AH9180"/>
      <c r="AI9180"/>
      <c r="AJ9180"/>
      <c r="AK9180"/>
      <c r="AL9180"/>
    </row>
    <row r="9181" spans="3:38" ht="15" customHeight="1" x14ac:dyDescent="0.35">
      <c r="C9181"/>
      <c r="D9181"/>
      <c r="E9181"/>
      <c r="F9181"/>
      <c r="G9181"/>
      <c r="H9181"/>
      <c r="I9181"/>
      <c r="J9181"/>
      <c r="K9181"/>
      <c r="L9181"/>
      <c r="M9181"/>
      <c r="N9181"/>
      <c r="O9181"/>
      <c r="S9181"/>
      <c r="T9181"/>
      <c r="U9181"/>
      <c r="V9181"/>
      <c r="Y9181"/>
      <c r="Z9181"/>
      <c r="AA9181"/>
      <c r="AB9181"/>
      <c r="AC9181"/>
      <c r="AD9181"/>
      <c r="AE9181"/>
      <c r="AF9181"/>
      <c r="AG9181"/>
      <c r="AH9181"/>
      <c r="AI9181"/>
      <c r="AJ9181"/>
      <c r="AK9181"/>
      <c r="AL9181"/>
    </row>
    <row r="9182" spans="3:38" ht="15" customHeight="1" x14ac:dyDescent="0.35">
      <c r="C9182"/>
      <c r="D9182"/>
      <c r="E9182"/>
      <c r="F9182"/>
      <c r="G9182"/>
      <c r="H9182"/>
      <c r="I9182"/>
      <c r="J9182"/>
      <c r="K9182"/>
      <c r="L9182"/>
      <c r="M9182"/>
      <c r="N9182"/>
      <c r="O9182"/>
      <c r="S9182"/>
      <c r="T9182"/>
      <c r="U9182"/>
      <c r="V9182"/>
      <c r="Y9182"/>
      <c r="Z9182"/>
      <c r="AA9182"/>
      <c r="AB9182"/>
      <c r="AC9182"/>
      <c r="AD9182"/>
      <c r="AE9182"/>
      <c r="AF9182"/>
      <c r="AG9182"/>
      <c r="AH9182"/>
      <c r="AI9182"/>
      <c r="AJ9182"/>
      <c r="AK9182"/>
      <c r="AL9182"/>
    </row>
    <row r="9183" spans="3:38" ht="15" customHeight="1" x14ac:dyDescent="0.35">
      <c r="C9183"/>
      <c r="D9183"/>
      <c r="E9183"/>
      <c r="F9183"/>
      <c r="G9183"/>
      <c r="H9183"/>
      <c r="I9183"/>
      <c r="J9183"/>
      <c r="K9183"/>
      <c r="L9183"/>
      <c r="M9183"/>
      <c r="N9183"/>
      <c r="O9183"/>
      <c r="S9183"/>
      <c r="T9183"/>
      <c r="U9183"/>
      <c r="V9183"/>
      <c r="Y9183"/>
      <c r="Z9183"/>
      <c r="AA9183"/>
      <c r="AB9183"/>
      <c r="AC9183"/>
      <c r="AD9183"/>
      <c r="AE9183"/>
      <c r="AF9183"/>
      <c r="AG9183"/>
      <c r="AH9183"/>
      <c r="AI9183"/>
      <c r="AJ9183"/>
      <c r="AK9183"/>
      <c r="AL9183"/>
    </row>
    <row r="9184" spans="3:38" ht="15" customHeight="1" x14ac:dyDescent="0.35">
      <c r="C9184"/>
      <c r="D9184"/>
      <c r="E9184"/>
      <c r="F9184"/>
      <c r="G9184"/>
      <c r="H9184"/>
      <c r="I9184"/>
      <c r="J9184"/>
      <c r="K9184"/>
      <c r="L9184"/>
      <c r="M9184"/>
      <c r="N9184"/>
      <c r="O9184"/>
      <c r="S9184"/>
      <c r="T9184"/>
      <c r="U9184"/>
      <c r="V9184"/>
      <c r="Y9184"/>
      <c r="Z9184"/>
      <c r="AA9184"/>
      <c r="AB9184"/>
      <c r="AC9184"/>
      <c r="AD9184"/>
      <c r="AE9184"/>
      <c r="AF9184"/>
      <c r="AG9184"/>
      <c r="AH9184"/>
      <c r="AI9184"/>
      <c r="AJ9184"/>
      <c r="AK9184"/>
      <c r="AL9184"/>
    </row>
    <row r="9185" spans="3:38" ht="15" customHeight="1" x14ac:dyDescent="0.35">
      <c r="C9185"/>
      <c r="D9185"/>
      <c r="E9185"/>
      <c r="F9185"/>
      <c r="G9185"/>
      <c r="H9185"/>
      <c r="I9185"/>
      <c r="J9185"/>
      <c r="K9185"/>
      <c r="L9185"/>
      <c r="M9185"/>
      <c r="N9185"/>
      <c r="O9185"/>
      <c r="S9185"/>
      <c r="T9185"/>
      <c r="U9185"/>
      <c r="V9185"/>
      <c r="Y9185"/>
      <c r="Z9185"/>
      <c r="AA9185"/>
      <c r="AB9185"/>
      <c r="AC9185"/>
      <c r="AD9185"/>
      <c r="AE9185"/>
      <c r="AF9185"/>
      <c r="AG9185"/>
      <c r="AH9185"/>
      <c r="AI9185"/>
      <c r="AJ9185"/>
      <c r="AK9185"/>
      <c r="AL9185"/>
    </row>
    <row r="9186" spans="3:38" ht="15" customHeight="1" x14ac:dyDescent="0.35">
      <c r="C9186"/>
      <c r="D9186"/>
      <c r="E9186"/>
      <c r="F9186"/>
      <c r="G9186"/>
      <c r="H9186"/>
      <c r="I9186"/>
      <c r="J9186"/>
      <c r="K9186"/>
      <c r="L9186"/>
      <c r="M9186"/>
      <c r="N9186"/>
      <c r="O9186"/>
      <c r="S9186"/>
      <c r="T9186"/>
      <c r="U9186"/>
      <c r="V9186"/>
      <c r="Y9186"/>
      <c r="Z9186"/>
      <c r="AA9186"/>
      <c r="AB9186"/>
      <c r="AC9186"/>
      <c r="AD9186"/>
      <c r="AE9186"/>
      <c r="AF9186"/>
      <c r="AG9186"/>
      <c r="AH9186"/>
      <c r="AI9186"/>
      <c r="AJ9186"/>
      <c r="AK9186"/>
      <c r="AL9186"/>
    </row>
    <row r="9187" spans="3:38" ht="15" customHeight="1" x14ac:dyDescent="0.35">
      <c r="C9187"/>
      <c r="D9187"/>
      <c r="E9187"/>
      <c r="F9187"/>
      <c r="G9187"/>
      <c r="H9187"/>
      <c r="I9187"/>
      <c r="J9187"/>
      <c r="K9187"/>
      <c r="L9187"/>
      <c r="M9187"/>
      <c r="N9187"/>
      <c r="O9187"/>
      <c r="S9187"/>
      <c r="T9187"/>
      <c r="U9187"/>
      <c r="V9187"/>
      <c r="Y9187"/>
      <c r="Z9187"/>
      <c r="AA9187"/>
      <c r="AB9187"/>
      <c r="AC9187"/>
      <c r="AD9187"/>
      <c r="AE9187"/>
      <c r="AF9187"/>
      <c r="AG9187"/>
      <c r="AH9187"/>
      <c r="AI9187"/>
      <c r="AJ9187"/>
      <c r="AK9187"/>
      <c r="AL9187"/>
    </row>
    <row r="9188" spans="3:38" ht="15" customHeight="1" x14ac:dyDescent="0.35">
      <c r="C9188"/>
      <c r="D9188"/>
      <c r="E9188"/>
      <c r="F9188"/>
      <c r="G9188"/>
      <c r="H9188"/>
      <c r="I9188"/>
      <c r="J9188"/>
      <c r="K9188"/>
      <c r="L9188"/>
      <c r="M9188"/>
      <c r="N9188"/>
      <c r="O9188"/>
      <c r="S9188"/>
      <c r="T9188"/>
      <c r="U9188"/>
      <c r="V9188"/>
      <c r="Y9188"/>
      <c r="Z9188"/>
      <c r="AA9188"/>
      <c r="AB9188"/>
      <c r="AC9188"/>
      <c r="AD9188"/>
      <c r="AE9188"/>
      <c r="AF9188"/>
      <c r="AG9188"/>
      <c r="AH9188"/>
      <c r="AI9188"/>
      <c r="AJ9188"/>
      <c r="AK9188"/>
      <c r="AL9188"/>
    </row>
    <row r="9189" spans="3:38" ht="15" customHeight="1" x14ac:dyDescent="0.35">
      <c r="C9189"/>
      <c r="D9189"/>
      <c r="E9189"/>
      <c r="F9189"/>
      <c r="G9189"/>
      <c r="H9189"/>
      <c r="I9189"/>
      <c r="J9189"/>
      <c r="K9189"/>
      <c r="L9189"/>
      <c r="M9189"/>
      <c r="N9189"/>
      <c r="O9189"/>
      <c r="S9189"/>
      <c r="T9189"/>
      <c r="U9189"/>
      <c r="V9189"/>
      <c r="Y9189"/>
      <c r="Z9189"/>
      <c r="AA9189"/>
      <c r="AB9189"/>
      <c r="AC9189"/>
      <c r="AD9189"/>
      <c r="AE9189"/>
      <c r="AF9189"/>
      <c r="AG9189"/>
      <c r="AH9189"/>
      <c r="AI9189"/>
      <c r="AJ9189"/>
      <c r="AK9189"/>
      <c r="AL9189"/>
    </row>
    <row r="9190" spans="3:38" ht="15" customHeight="1" x14ac:dyDescent="0.35">
      <c r="C9190"/>
      <c r="D9190"/>
      <c r="E9190"/>
      <c r="F9190"/>
      <c r="G9190"/>
      <c r="H9190"/>
      <c r="I9190"/>
      <c r="J9190"/>
      <c r="K9190"/>
      <c r="L9190"/>
      <c r="M9190"/>
      <c r="N9190"/>
      <c r="O9190"/>
      <c r="S9190"/>
      <c r="T9190"/>
      <c r="U9190"/>
      <c r="V9190"/>
      <c r="Y9190"/>
      <c r="Z9190"/>
      <c r="AA9190"/>
      <c r="AB9190"/>
      <c r="AC9190"/>
      <c r="AD9190"/>
      <c r="AE9190"/>
      <c r="AF9190"/>
      <c r="AG9190"/>
      <c r="AH9190"/>
      <c r="AI9190"/>
      <c r="AJ9190"/>
      <c r="AK9190"/>
      <c r="AL9190"/>
    </row>
    <row r="9191" spans="3:38" ht="15" customHeight="1" x14ac:dyDescent="0.35">
      <c r="C9191"/>
      <c r="D9191"/>
      <c r="E9191"/>
      <c r="F9191"/>
      <c r="G9191"/>
      <c r="H9191"/>
      <c r="I9191"/>
      <c r="J9191"/>
      <c r="K9191"/>
      <c r="L9191"/>
      <c r="M9191"/>
      <c r="N9191"/>
      <c r="O9191"/>
      <c r="S9191"/>
      <c r="T9191"/>
      <c r="U9191"/>
      <c r="V9191"/>
      <c r="Y9191"/>
      <c r="Z9191"/>
      <c r="AA9191"/>
      <c r="AB9191"/>
      <c r="AC9191"/>
      <c r="AD9191"/>
      <c r="AE9191"/>
      <c r="AF9191"/>
      <c r="AG9191"/>
      <c r="AH9191"/>
      <c r="AI9191"/>
      <c r="AJ9191"/>
      <c r="AK9191"/>
      <c r="AL9191"/>
    </row>
    <row r="9192" spans="3:38" ht="15" customHeight="1" x14ac:dyDescent="0.35">
      <c r="C9192"/>
      <c r="D9192"/>
      <c r="E9192"/>
      <c r="F9192"/>
      <c r="G9192"/>
      <c r="H9192"/>
      <c r="I9192"/>
      <c r="J9192"/>
      <c r="K9192"/>
      <c r="L9192"/>
      <c r="M9192"/>
      <c r="N9192"/>
      <c r="O9192"/>
      <c r="S9192"/>
      <c r="T9192"/>
      <c r="U9192"/>
      <c r="V9192"/>
      <c r="Y9192"/>
      <c r="Z9192"/>
      <c r="AA9192"/>
      <c r="AB9192"/>
      <c r="AC9192"/>
      <c r="AD9192"/>
      <c r="AE9192"/>
      <c r="AF9192"/>
      <c r="AG9192"/>
      <c r="AH9192"/>
      <c r="AI9192"/>
      <c r="AJ9192"/>
      <c r="AK9192"/>
      <c r="AL9192"/>
    </row>
    <row r="9193" spans="3:38" ht="15" customHeight="1" x14ac:dyDescent="0.35">
      <c r="C9193"/>
      <c r="D9193"/>
      <c r="E9193"/>
      <c r="F9193"/>
      <c r="G9193"/>
      <c r="H9193"/>
      <c r="I9193"/>
      <c r="J9193"/>
      <c r="K9193"/>
      <c r="L9193"/>
      <c r="M9193"/>
      <c r="N9193"/>
      <c r="O9193"/>
      <c r="S9193"/>
      <c r="T9193"/>
      <c r="U9193"/>
      <c r="V9193"/>
      <c r="Y9193"/>
      <c r="Z9193"/>
      <c r="AA9193"/>
      <c r="AB9193"/>
      <c r="AC9193"/>
      <c r="AD9193"/>
      <c r="AE9193"/>
      <c r="AF9193"/>
      <c r="AG9193"/>
      <c r="AH9193"/>
      <c r="AI9193"/>
      <c r="AJ9193"/>
      <c r="AK9193"/>
      <c r="AL9193"/>
    </row>
    <row r="9194" spans="3:38" ht="15" customHeight="1" x14ac:dyDescent="0.35">
      <c r="C9194"/>
      <c r="D9194"/>
      <c r="E9194"/>
      <c r="F9194"/>
      <c r="G9194"/>
      <c r="H9194"/>
      <c r="I9194"/>
      <c r="J9194"/>
      <c r="K9194"/>
      <c r="L9194"/>
      <c r="M9194"/>
      <c r="N9194"/>
      <c r="O9194"/>
      <c r="S9194"/>
      <c r="T9194"/>
      <c r="U9194"/>
      <c r="V9194"/>
      <c r="Y9194"/>
      <c r="Z9194"/>
      <c r="AA9194"/>
      <c r="AB9194"/>
      <c r="AC9194"/>
      <c r="AD9194"/>
      <c r="AE9194"/>
      <c r="AF9194"/>
      <c r="AG9194"/>
      <c r="AH9194"/>
      <c r="AI9194"/>
      <c r="AJ9194"/>
      <c r="AK9194"/>
      <c r="AL9194"/>
    </row>
    <row r="9195" spans="3:38" ht="15" customHeight="1" x14ac:dyDescent="0.35">
      <c r="C9195"/>
      <c r="D9195"/>
      <c r="E9195"/>
      <c r="F9195"/>
      <c r="G9195"/>
      <c r="H9195"/>
      <c r="I9195"/>
      <c r="J9195"/>
      <c r="K9195"/>
      <c r="L9195"/>
      <c r="M9195"/>
      <c r="N9195"/>
      <c r="O9195"/>
      <c r="S9195"/>
      <c r="T9195"/>
      <c r="U9195"/>
      <c r="V9195"/>
      <c r="Y9195"/>
      <c r="Z9195"/>
      <c r="AA9195"/>
      <c r="AB9195"/>
      <c r="AC9195"/>
      <c r="AD9195"/>
      <c r="AE9195"/>
      <c r="AF9195"/>
      <c r="AG9195"/>
      <c r="AH9195"/>
      <c r="AI9195"/>
      <c r="AJ9195"/>
      <c r="AK9195"/>
      <c r="AL9195"/>
    </row>
    <row r="9196" spans="3:38" ht="15" customHeight="1" x14ac:dyDescent="0.35">
      <c r="C9196"/>
      <c r="D9196"/>
      <c r="E9196"/>
      <c r="F9196"/>
      <c r="G9196"/>
      <c r="H9196"/>
      <c r="I9196"/>
      <c r="J9196"/>
      <c r="K9196"/>
      <c r="L9196"/>
      <c r="M9196"/>
      <c r="N9196"/>
      <c r="O9196"/>
      <c r="S9196"/>
      <c r="T9196"/>
      <c r="U9196"/>
      <c r="V9196"/>
      <c r="Y9196"/>
      <c r="Z9196"/>
      <c r="AA9196"/>
      <c r="AB9196"/>
      <c r="AC9196"/>
      <c r="AD9196"/>
      <c r="AE9196"/>
      <c r="AF9196"/>
      <c r="AG9196"/>
      <c r="AH9196"/>
      <c r="AI9196"/>
      <c r="AJ9196"/>
      <c r="AK9196"/>
      <c r="AL9196"/>
    </row>
    <row r="9197" spans="3:38" ht="15" customHeight="1" x14ac:dyDescent="0.35">
      <c r="C9197"/>
      <c r="D9197"/>
      <c r="E9197"/>
      <c r="F9197"/>
      <c r="G9197"/>
      <c r="H9197"/>
      <c r="I9197"/>
      <c r="J9197"/>
      <c r="K9197"/>
      <c r="L9197"/>
      <c r="M9197"/>
      <c r="N9197"/>
      <c r="O9197"/>
      <c r="S9197"/>
      <c r="T9197"/>
      <c r="U9197"/>
      <c r="V9197"/>
      <c r="Y9197"/>
      <c r="Z9197"/>
      <c r="AA9197"/>
      <c r="AB9197"/>
      <c r="AC9197"/>
      <c r="AD9197"/>
      <c r="AE9197"/>
      <c r="AF9197"/>
      <c r="AG9197"/>
      <c r="AH9197"/>
      <c r="AI9197"/>
      <c r="AJ9197"/>
      <c r="AK9197"/>
      <c r="AL9197"/>
    </row>
    <row r="9198" spans="3:38" ht="15" customHeight="1" x14ac:dyDescent="0.35">
      <c r="C9198"/>
      <c r="D9198"/>
      <c r="E9198"/>
      <c r="F9198"/>
      <c r="G9198"/>
      <c r="H9198"/>
      <c r="I9198"/>
      <c r="J9198"/>
      <c r="K9198"/>
      <c r="L9198"/>
      <c r="M9198"/>
      <c r="N9198"/>
      <c r="O9198"/>
      <c r="S9198"/>
      <c r="T9198"/>
      <c r="U9198"/>
      <c r="V9198"/>
      <c r="Y9198"/>
      <c r="Z9198"/>
      <c r="AA9198"/>
      <c r="AB9198"/>
      <c r="AC9198"/>
      <c r="AD9198"/>
      <c r="AE9198"/>
      <c r="AF9198"/>
      <c r="AG9198"/>
      <c r="AH9198"/>
      <c r="AI9198"/>
      <c r="AJ9198"/>
      <c r="AK9198"/>
      <c r="AL9198"/>
    </row>
    <row r="9199" spans="3:38" ht="15" customHeight="1" x14ac:dyDescent="0.35">
      <c r="C9199"/>
      <c r="D9199"/>
      <c r="E9199"/>
      <c r="F9199"/>
      <c r="G9199"/>
      <c r="H9199"/>
      <c r="I9199"/>
      <c r="J9199"/>
      <c r="K9199"/>
      <c r="L9199"/>
      <c r="M9199"/>
      <c r="N9199"/>
      <c r="O9199"/>
      <c r="S9199"/>
      <c r="T9199"/>
      <c r="U9199"/>
      <c r="V9199"/>
      <c r="Y9199"/>
      <c r="Z9199"/>
      <c r="AA9199"/>
      <c r="AB9199"/>
      <c r="AC9199"/>
      <c r="AD9199"/>
      <c r="AE9199"/>
      <c r="AF9199"/>
      <c r="AG9199"/>
      <c r="AH9199"/>
      <c r="AI9199"/>
      <c r="AJ9199"/>
      <c r="AK9199"/>
      <c r="AL9199"/>
    </row>
    <row r="9200" spans="3:38" ht="15" customHeight="1" x14ac:dyDescent="0.35">
      <c r="C9200"/>
      <c r="D9200"/>
      <c r="E9200"/>
      <c r="F9200"/>
      <c r="G9200"/>
      <c r="H9200"/>
      <c r="I9200"/>
      <c r="J9200"/>
      <c r="K9200"/>
      <c r="L9200"/>
      <c r="M9200"/>
      <c r="N9200"/>
      <c r="O9200"/>
      <c r="S9200"/>
      <c r="T9200"/>
      <c r="U9200"/>
      <c r="V9200"/>
      <c r="Y9200"/>
      <c r="Z9200"/>
      <c r="AA9200"/>
      <c r="AB9200"/>
      <c r="AC9200"/>
      <c r="AD9200"/>
      <c r="AE9200"/>
      <c r="AF9200"/>
      <c r="AG9200"/>
      <c r="AH9200"/>
      <c r="AI9200"/>
      <c r="AJ9200"/>
      <c r="AK9200"/>
      <c r="AL9200"/>
    </row>
    <row r="9201" spans="3:38" ht="15" customHeight="1" x14ac:dyDescent="0.35">
      <c r="C9201"/>
      <c r="D9201"/>
      <c r="E9201"/>
      <c r="F9201"/>
      <c r="G9201"/>
      <c r="H9201"/>
      <c r="I9201"/>
      <c r="J9201"/>
      <c r="K9201"/>
      <c r="L9201"/>
      <c r="M9201"/>
      <c r="N9201"/>
      <c r="O9201"/>
      <c r="S9201"/>
      <c r="T9201"/>
      <c r="U9201"/>
      <c r="V9201"/>
      <c r="Y9201"/>
      <c r="Z9201"/>
      <c r="AA9201"/>
      <c r="AB9201"/>
      <c r="AC9201"/>
      <c r="AD9201"/>
      <c r="AE9201"/>
      <c r="AF9201"/>
      <c r="AG9201"/>
      <c r="AH9201"/>
      <c r="AI9201"/>
      <c r="AJ9201"/>
      <c r="AK9201"/>
      <c r="AL9201"/>
    </row>
    <row r="9202" spans="3:38" ht="15" customHeight="1" x14ac:dyDescent="0.35">
      <c r="C9202"/>
      <c r="D9202"/>
      <c r="E9202"/>
      <c r="F9202"/>
      <c r="G9202"/>
      <c r="H9202"/>
      <c r="I9202"/>
      <c r="J9202"/>
      <c r="K9202"/>
      <c r="L9202"/>
      <c r="M9202"/>
      <c r="N9202"/>
      <c r="O9202"/>
      <c r="S9202"/>
      <c r="T9202"/>
      <c r="U9202"/>
      <c r="V9202"/>
      <c r="Y9202"/>
      <c r="Z9202"/>
      <c r="AA9202"/>
      <c r="AB9202"/>
      <c r="AC9202"/>
      <c r="AD9202"/>
      <c r="AE9202"/>
      <c r="AF9202"/>
      <c r="AG9202"/>
      <c r="AH9202"/>
      <c r="AI9202"/>
      <c r="AJ9202"/>
      <c r="AK9202"/>
      <c r="AL9202"/>
    </row>
    <row r="9203" spans="3:38" ht="15" customHeight="1" x14ac:dyDescent="0.35">
      <c r="C9203"/>
      <c r="D9203"/>
      <c r="E9203"/>
      <c r="F9203"/>
      <c r="G9203"/>
      <c r="H9203"/>
      <c r="I9203"/>
      <c r="J9203"/>
      <c r="K9203"/>
      <c r="L9203"/>
      <c r="M9203"/>
      <c r="N9203"/>
      <c r="O9203"/>
      <c r="S9203"/>
      <c r="T9203"/>
      <c r="U9203"/>
      <c r="V9203"/>
      <c r="Y9203"/>
      <c r="Z9203"/>
      <c r="AA9203"/>
      <c r="AB9203"/>
      <c r="AC9203"/>
      <c r="AD9203"/>
      <c r="AE9203"/>
      <c r="AF9203"/>
      <c r="AG9203"/>
      <c r="AH9203"/>
      <c r="AI9203"/>
      <c r="AJ9203"/>
      <c r="AK9203"/>
      <c r="AL9203"/>
    </row>
    <row r="9204" spans="3:38" ht="15" customHeight="1" x14ac:dyDescent="0.35">
      <c r="C9204"/>
      <c r="D9204"/>
      <c r="E9204"/>
      <c r="F9204"/>
      <c r="G9204"/>
      <c r="H9204"/>
      <c r="I9204"/>
      <c r="J9204"/>
      <c r="K9204"/>
      <c r="L9204"/>
      <c r="M9204"/>
      <c r="N9204"/>
      <c r="O9204"/>
      <c r="S9204"/>
      <c r="T9204"/>
      <c r="U9204"/>
      <c r="V9204"/>
      <c r="Y9204"/>
      <c r="Z9204"/>
      <c r="AA9204"/>
      <c r="AB9204"/>
      <c r="AC9204"/>
      <c r="AD9204"/>
      <c r="AE9204"/>
      <c r="AF9204"/>
      <c r="AG9204"/>
      <c r="AH9204"/>
      <c r="AI9204"/>
      <c r="AJ9204"/>
      <c r="AK9204"/>
      <c r="AL9204"/>
    </row>
    <row r="9205" spans="3:38" ht="15" customHeight="1" x14ac:dyDescent="0.35">
      <c r="C9205"/>
      <c r="D9205"/>
      <c r="E9205"/>
      <c r="F9205"/>
      <c r="G9205"/>
      <c r="H9205"/>
      <c r="I9205"/>
      <c r="J9205"/>
      <c r="K9205"/>
      <c r="L9205"/>
      <c r="M9205"/>
      <c r="N9205"/>
      <c r="O9205"/>
      <c r="S9205"/>
      <c r="T9205"/>
      <c r="U9205"/>
      <c r="V9205"/>
      <c r="Y9205"/>
      <c r="Z9205"/>
      <c r="AA9205"/>
      <c r="AB9205"/>
      <c r="AC9205"/>
      <c r="AD9205"/>
      <c r="AE9205"/>
      <c r="AF9205"/>
      <c r="AG9205"/>
      <c r="AH9205"/>
      <c r="AI9205"/>
      <c r="AJ9205"/>
      <c r="AK9205"/>
      <c r="AL9205"/>
    </row>
    <row r="9206" spans="3:38" ht="15" customHeight="1" x14ac:dyDescent="0.35">
      <c r="C9206"/>
      <c r="D9206"/>
      <c r="E9206"/>
      <c r="F9206"/>
      <c r="G9206"/>
      <c r="H9206"/>
      <c r="I9206"/>
      <c r="J9206"/>
      <c r="K9206"/>
      <c r="L9206"/>
      <c r="M9206"/>
      <c r="N9206"/>
      <c r="O9206"/>
      <c r="S9206"/>
      <c r="T9206"/>
      <c r="U9206"/>
      <c r="V9206"/>
      <c r="Y9206"/>
      <c r="Z9206"/>
      <c r="AA9206"/>
      <c r="AB9206"/>
      <c r="AC9206"/>
      <c r="AD9206"/>
      <c r="AE9206"/>
      <c r="AF9206"/>
      <c r="AG9206"/>
      <c r="AH9206"/>
      <c r="AI9206"/>
      <c r="AJ9206"/>
      <c r="AK9206"/>
      <c r="AL9206"/>
    </row>
    <row r="9207" spans="3:38" ht="15" customHeight="1" x14ac:dyDescent="0.35">
      <c r="C9207"/>
      <c r="D9207"/>
      <c r="E9207"/>
      <c r="F9207"/>
      <c r="G9207"/>
      <c r="H9207"/>
      <c r="I9207"/>
      <c r="J9207"/>
      <c r="K9207"/>
      <c r="L9207"/>
      <c r="M9207"/>
      <c r="N9207"/>
      <c r="O9207"/>
      <c r="S9207"/>
      <c r="T9207"/>
      <c r="U9207"/>
      <c r="V9207"/>
      <c r="Y9207"/>
      <c r="Z9207"/>
      <c r="AA9207"/>
      <c r="AB9207"/>
      <c r="AC9207"/>
      <c r="AD9207"/>
      <c r="AE9207"/>
      <c r="AF9207"/>
      <c r="AG9207"/>
      <c r="AH9207"/>
      <c r="AI9207"/>
      <c r="AJ9207"/>
      <c r="AK9207"/>
      <c r="AL9207"/>
    </row>
    <row r="9208" spans="3:38" ht="15" customHeight="1" x14ac:dyDescent="0.35">
      <c r="C9208"/>
      <c r="D9208"/>
      <c r="E9208"/>
      <c r="F9208"/>
      <c r="G9208"/>
      <c r="H9208"/>
      <c r="I9208"/>
      <c r="J9208"/>
      <c r="K9208"/>
      <c r="L9208"/>
      <c r="M9208"/>
      <c r="N9208"/>
      <c r="O9208"/>
      <c r="S9208"/>
      <c r="T9208"/>
      <c r="U9208"/>
      <c r="V9208"/>
      <c r="Y9208"/>
      <c r="Z9208"/>
      <c r="AA9208"/>
      <c r="AB9208"/>
      <c r="AC9208"/>
      <c r="AD9208"/>
      <c r="AE9208"/>
      <c r="AF9208"/>
      <c r="AG9208"/>
      <c r="AH9208"/>
      <c r="AI9208"/>
      <c r="AJ9208"/>
      <c r="AK9208"/>
      <c r="AL9208"/>
    </row>
    <row r="9209" spans="3:38" ht="15" customHeight="1" x14ac:dyDescent="0.35">
      <c r="C9209"/>
      <c r="D9209"/>
      <c r="E9209"/>
      <c r="F9209"/>
      <c r="G9209"/>
      <c r="H9209"/>
      <c r="I9209"/>
      <c r="J9209"/>
      <c r="K9209"/>
      <c r="L9209"/>
      <c r="M9209"/>
      <c r="N9209"/>
      <c r="O9209"/>
      <c r="S9209"/>
      <c r="T9209"/>
      <c r="U9209"/>
      <c r="V9209"/>
      <c r="Y9209"/>
      <c r="Z9209"/>
      <c r="AA9209"/>
      <c r="AB9209"/>
      <c r="AC9209"/>
      <c r="AD9209"/>
      <c r="AE9209"/>
      <c r="AF9209"/>
      <c r="AG9209"/>
      <c r="AH9209"/>
      <c r="AI9209"/>
      <c r="AJ9209"/>
      <c r="AK9209"/>
      <c r="AL9209"/>
    </row>
    <row r="9210" spans="3:38" ht="15" customHeight="1" x14ac:dyDescent="0.35">
      <c r="C9210"/>
      <c r="D9210"/>
      <c r="E9210"/>
      <c r="F9210"/>
      <c r="G9210"/>
      <c r="H9210"/>
      <c r="I9210"/>
      <c r="J9210"/>
      <c r="K9210"/>
      <c r="L9210"/>
      <c r="M9210"/>
      <c r="N9210"/>
      <c r="O9210"/>
      <c r="S9210"/>
      <c r="T9210"/>
      <c r="U9210"/>
      <c r="V9210"/>
      <c r="Y9210"/>
      <c r="Z9210"/>
      <c r="AA9210"/>
      <c r="AB9210"/>
      <c r="AC9210"/>
      <c r="AD9210"/>
      <c r="AE9210"/>
      <c r="AF9210"/>
      <c r="AG9210"/>
      <c r="AH9210"/>
      <c r="AI9210"/>
      <c r="AJ9210"/>
      <c r="AK9210"/>
      <c r="AL9210"/>
    </row>
    <row r="9211" spans="3:38" ht="15" customHeight="1" x14ac:dyDescent="0.35">
      <c r="C9211"/>
      <c r="D9211"/>
      <c r="E9211"/>
      <c r="F9211"/>
      <c r="G9211"/>
      <c r="H9211"/>
      <c r="I9211"/>
      <c r="J9211"/>
      <c r="K9211"/>
      <c r="L9211"/>
      <c r="M9211"/>
      <c r="N9211"/>
      <c r="O9211"/>
      <c r="S9211"/>
      <c r="T9211"/>
      <c r="U9211"/>
      <c r="V9211"/>
      <c r="Y9211"/>
      <c r="Z9211"/>
      <c r="AA9211"/>
      <c r="AB9211"/>
      <c r="AC9211"/>
      <c r="AD9211"/>
      <c r="AE9211"/>
      <c r="AF9211"/>
      <c r="AG9211"/>
      <c r="AH9211"/>
      <c r="AI9211"/>
      <c r="AJ9211"/>
      <c r="AK9211"/>
      <c r="AL9211"/>
    </row>
    <row r="9212" spans="3:38" ht="15" customHeight="1" x14ac:dyDescent="0.35">
      <c r="C9212"/>
      <c r="D9212"/>
      <c r="E9212"/>
      <c r="F9212"/>
      <c r="G9212"/>
      <c r="H9212"/>
      <c r="I9212"/>
      <c r="J9212"/>
      <c r="K9212"/>
      <c r="L9212"/>
      <c r="M9212"/>
      <c r="N9212"/>
      <c r="O9212"/>
      <c r="S9212"/>
      <c r="T9212"/>
      <c r="U9212"/>
      <c r="V9212"/>
      <c r="Y9212"/>
      <c r="Z9212"/>
      <c r="AA9212"/>
      <c r="AB9212"/>
      <c r="AC9212"/>
      <c r="AD9212"/>
      <c r="AE9212"/>
      <c r="AF9212"/>
      <c r="AG9212"/>
      <c r="AH9212"/>
      <c r="AI9212"/>
      <c r="AJ9212"/>
      <c r="AK9212"/>
      <c r="AL9212"/>
    </row>
    <row r="9213" spans="3:38" ht="15" customHeight="1" x14ac:dyDescent="0.35">
      <c r="C9213"/>
      <c r="D9213"/>
      <c r="E9213"/>
      <c r="F9213"/>
      <c r="G9213"/>
      <c r="H9213"/>
      <c r="I9213"/>
      <c r="J9213"/>
      <c r="K9213"/>
      <c r="L9213"/>
      <c r="M9213"/>
      <c r="N9213"/>
      <c r="O9213"/>
      <c r="S9213"/>
      <c r="T9213"/>
      <c r="U9213"/>
      <c r="V9213"/>
      <c r="Y9213"/>
      <c r="Z9213"/>
      <c r="AA9213"/>
      <c r="AB9213"/>
      <c r="AC9213"/>
      <c r="AD9213"/>
      <c r="AE9213"/>
      <c r="AF9213"/>
      <c r="AG9213"/>
      <c r="AH9213"/>
      <c r="AI9213"/>
      <c r="AJ9213"/>
      <c r="AK9213"/>
      <c r="AL9213"/>
    </row>
    <row r="9214" spans="3:38" ht="15" customHeight="1" x14ac:dyDescent="0.35">
      <c r="C9214"/>
      <c r="D9214"/>
      <c r="E9214"/>
      <c r="F9214"/>
      <c r="G9214"/>
      <c r="H9214"/>
      <c r="I9214"/>
      <c r="J9214"/>
      <c r="K9214"/>
      <c r="L9214"/>
      <c r="M9214"/>
      <c r="N9214"/>
      <c r="O9214"/>
      <c r="S9214"/>
      <c r="T9214"/>
      <c r="U9214"/>
      <c r="V9214"/>
      <c r="Y9214"/>
      <c r="Z9214"/>
      <c r="AA9214"/>
      <c r="AB9214"/>
      <c r="AC9214"/>
      <c r="AD9214"/>
      <c r="AE9214"/>
      <c r="AF9214"/>
      <c r="AG9214"/>
      <c r="AH9214"/>
      <c r="AI9214"/>
      <c r="AJ9214"/>
      <c r="AK9214"/>
      <c r="AL9214"/>
    </row>
    <row r="9215" spans="3:38" ht="15" customHeight="1" x14ac:dyDescent="0.35">
      <c r="C9215"/>
      <c r="D9215"/>
      <c r="E9215"/>
      <c r="F9215"/>
      <c r="G9215"/>
      <c r="H9215"/>
      <c r="I9215"/>
      <c r="J9215"/>
      <c r="K9215"/>
      <c r="L9215"/>
      <c r="M9215"/>
      <c r="N9215"/>
      <c r="O9215"/>
      <c r="S9215"/>
      <c r="T9215"/>
      <c r="U9215"/>
      <c r="V9215"/>
      <c r="Y9215"/>
      <c r="Z9215"/>
      <c r="AA9215"/>
      <c r="AB9215"/>
      <c r="AC9215"/>
      <c r="AD9215"/>
      <c r="AE9215"/>
      <c r="AF9215"/>
      <c r="AG9215"/>
      <c r="AH9215"/>
      <c r="AI9215"/>
      <c r="AJ9215"/>
      <c r="AK9215"/>
      <c r="AL9215"/>
    </row>
    <row r="9216" spans="3:38" ht="15" customHeight="1" x14ac:dyDescent="0.35">
      <c r="C9216"/>
      <c r="D9216"/>
      <c r="E9216"/>
      <c r="F9216"/>
      <c r="G9216"/>
      <c r="H9216"/>
      <c r="I9216"/>
      <c r="J9216"/>
      <c r="K9216"/>
      <c r="L9216"/>
      <c r="M9216"/>
      <c r="N9216"/>
      <c r="O9216"/>
      <c r="S9216"/>
      <c r="T9216"/>
      <c r="U9216"/>
      <c r="V9216"/>
      <c r="Y9216"/>
      <c r="Z9216"/>
      <c r="AA9216"/>
      <c r="AB9216"/>
      <c r="AC9216"/>
      <c r="AD9216"/>
      <c r="AE9216"/>
      <c r="AF9216"/>
      <c r="AG9216"/>
      <c r="AH9216"/>
      <c r="AI9216"/>
      <c r="AJ9216"/>
      <c r="AK9216"/>
      <c r="AL9216"/>
    </row>
    <row r="9217" spans="3:38" ht="15" customHeight="1" x14ac:dyDescent="0.35">
      <c r="C9217"/>
      <c r="D9217"/>
      <c r="E9217"/>
      <c r="F9217"/>
      <c r="G9217"/>
      <c r="H9217"/>
      <c r="I9217"/>
      <c r="J9217"/>
      <c r="K9217"/>
      <c r="L9217"/>
      <c r="M9217"/>
      <c r="N9217"/>
      <c r="O9217"/>
      <c r="S9217"/>
      <c r="T9217"/>
      <c r="U9217"/>
      <c r="V9217"/>
      <c r="Y9217"/>
      <c r="Z9217"/>
      <c r="AA9217"/>
      <c r="AB9217"/>
      <c r="AC9217"/>
      <c r="AD9217"/>
      <c r="AE9217"/>
      <c r="AF9217"/>
      <c r="AG9217"/>
      <c r="AH9217"/>
      <c r="AI9217"/>
      <c r="AJ9217"/>
      <c r="AK9217"/>
      <c r="AL9217"/>
    </row>
    <row r="9218" spans="3:38" ht="15" customHeight="1" x14ac:dyDescent="0.35">
      <c r="C9218"/>
      <c r="D9218"/>
      <c r="E9218"/>
      <c r="F9218"/>
      <c r="G9218"/>
      <c r="H9218"/>
      <c r="I9218"/>
      <c r="J9218"/>
      <c r="K9218"/>
      <c r="L9218"/>
      <c r="M9218"/>
      <c r="N9218"/>
      <c r="O9218"/>
      <c r="S9218"/>
      <c r="T9218"/>
      <c r="U9218"/>
      <c r="V9218"/>
      <c r="Y9218"/>
      <c r="Z9218"/>
      <c r="AA9218"/>
      <c r="AB9218"/>
      <c r="AC9218"/>
      <c r="AD9218"/>
      <c r="AE9218"/>
      <c r="AF9218"/>
      <c r="AG9218"/>
      <c r="AH9218"/>
      <c r="AI9218"/>
      <c r="AJ9218"/>
      <c r="AK9218"/>
      <c r="AL9218"/>
    </row>
    <row r="9219" spans="3:38" ht="15" customHeight="1" x14ac:dyDescent="0.35">
      <c r="C9219"/>
      <c r="D9219"/>
      <c r="E9219"/>
      <c r="F9219"/>
      <c r="G9219"/>
      <c r="H9219"/>
      <c r="I9219"/>
      <c r="J9219"/>
      <c r="K9219"/>
      <c r="L9219"/>
      <c r="M9219"/>
      <c r="N9219"/>
      <c r="O9219"/>
      <c r="S9219"/>
      <c r="T9219"/>
      <c r="U9219"/>
      <c r="V9219"/>
      <c r="Y9219"/>
      <c r="Z9219"/>
      <c r="AA9219"/>
      <c r="AB9219"/>
      <c r="AC9219"/>
      <c r="AD9219"/>
      <c r="AE9219"/>
      <c r="AF9219"/>
      <c r="AG9219"/>
      <c r="AH9219"/>
      <c r="AI9219"/>
      <c r="AJ9219"/>
      <c r="AK9219"/>
      <c r="AL9219"/>
    </row>
    <row r="9220" spans="3:38" ht="15" customHeight="1" x14ac:dyDescent="0.35">
      <c r="C9220"/>
      <c r="D9220"/>
      <c r="E9220"/>
      <c r="F9220"/>
      <c r="G9220"/>
      <c r="H9220"/>
      <c r="I9220"/>
      <c r="J9220"/>
      <c r="K9220"/>
      <c r="L9220"/>
      <c r="M9220"/>
      <c r="N9220"/>
      <c r="O9220"/>
      <c r="S9220"/>
      <c r="T9220"/>
      <c r="U9220"/>
      <c r="V9220"/>
      <c r="Y9220"/>
      <c r="Z9220"/>
      <c r="AA9220"/>
      <c r="AB9220"/>
      <c r="AC9220"/>
      <c r="AD9220"/>
      <c r="AE9220"/>
      <c r="AF9220"/>
      <c r="AG9220"/>
      <c r="AH9220"/>
      <c r="AI9220"/>
      <c r="AJ9220"/>
      <c r="AK9220"/>
      <c r="AL9220"/>
    </row>
    <row r="9221" spans="3:38" ht="15" customHeight="1" x14ac:dyDescent="0.35">
      <c r="C9221"/>
      <c r="D9221"/>
      <c r="E9221"/>
      <c r="F9221"/>
      <c r="G9221"/>
      <c r="H9221"/>
      <c r="I9221"/>
      <c r="J9221"/>
      <c r="K9221"/>
      <c r="L9221"/>
      <c r="M9221"/>
      <c r="N9221"/>
      <c r="O9221"/>
      <c r="S9221"/>
      <c r="T9221"/>
      <c r="U9221"/>
      <c r="V9221"/>
      <c r="Y9221"/>
      <c r="Z9221"/>
      <c r="AA9221"/>
      <c r="AB9221"/>
      <c r="AC9221"/>
      <c r="AD9221"/>
      <c r="AE9221"/>
      <c r="AF9221"/>
      <c r="AG9221"/>
      <c r="AH9221"/>
      <c r="AI9221"/>
      <c r="AJ9221"/>
      <c r="AK9221"/>
      <c r="AL9221"/>
    </row>
    <row r="9222" spans="3:38" ht="15" customHeight="1" x14ac:dyDescent="0.35">
      <c r="C9222"/>
      <c r="D9222"/>
      <c r="E9222"/>
      <c r="F9222"/>
      <c r="G9222"/>
      <c r="H9222"/>
      <c r="I9222"/>
      <c r="J9222"/>
      <c r="K9222"/>
      <c r="L9222"/>
      <c r="M9222"/>
      <c r="N9222"/>
      <c r="O9222"/>
      <c r="S9222"/>
      <c r="T9222"/>
      <c r="U9222"/>
      <c r="V9222"/>
      <c r="Y9222"/>
      <c r="Z9222"/>
      <c r="AA9222"/>
      <c r="AB9222"/>
      <c r="AC9222"/>
      <c r="AD9222"/>
      <c r="AE9222"/>
      <c r="AF9222"/>
      <c r="AG9222"/>
      <c r="AH9222"/>
      <c r="AI9222"/>
      <c r="AJ9222"/>
      <c r="AK9222"/>
      <c r="AL9222"/>
    </row>
    <row r="9223" spans="3:38" ht="15" customHeight="1" x14ac:dyDescent="0.35">
      <c r="C9223"/>
      <c r="D9223"/>
      <c r="E9223"/>
      <c r="F9223"/>
      <c r="G9223"/>
      <c r="H9223"/>
      <c r="I9223"/>
      <c r="J9223"/>
      <c r="K9223"/>
      <c r="L9223"/>
      <c r="M9223"/>
      <c r="N9223"/>
      <c r="O9223"/>
      <c r="S9223"/>
      <c r="T9223"/>
      <c r="U9223"/>
      <c r="V9223"/>
      <c r="Y9223"/>
      <c r="Z9223"/>
      <c r="AA9223"/>
      <c r="AB9223"/>
      <c r="AC9223"/>
      <c r="AD9223"/>
      <c r="AE9223"/>
      <c r="AF9223"/>
      <c r="AG9223"/>
      <c r="AH9223"/>
      <c r="AI9223"/>
      <c r="AJ9223"/>
      <c r="AK9223"/>
      <c r="AL9223"/>
    </row>
    <row r="9224" spans="3:38" ht="15" customHeight="1" x14ac:dyDescent="0.35">
      <c r="C9224"/>
      <c r="D9224"/>
      <c r="E9224"/>
      <c r="F9224"/>
      <c r="G9224"/>
      <c r="H9224"/>
      <c r="I9224"/>
      <c r="J9224"/>
      <c r="K9224"/>
      <c r="L9224"/>
      <c r="M9224"/>
      <c r="N9224"/>
      <c r="O9224"/>
      <c r="S9224"/>
      <c r="T9224"/>
      <c r="U9224"/>
      <c r="V9224"/>
      <c r="Y9224"/>
      <c r="Z9224"/>
      <c r="AA9224"/>
      <c r="AB9224"/>
      <c r="AC9224"/>
      <c r="AD9224"/>
      <c r="AE9224"/>
      <c r="AF9224"/>
      <c r="AG9224"/>
      <c r="AH9224"/>
      <c r="AI9224"/>
      <c r="AJ9224"/>
      <c r="AK9224"/>
      <c r="AL9224"/>
    </row>
    <row r="9225" spans="3:38" ht="15" customHeight="1" x14ac:dyDescent="0.35">
      <c r="C9225"/>
      <c r="D9225"/>
      <c r="E9225"/>
      <c r="F9225"/>
      <c r="G9225"/>
      <c r="H9225"/>
      <c r="I9225"/>
      <c r="J9225"/>
      <c r="K9225"/>
      <c r="L9225"/>
      <c r="M9225"/>
      <c r="N9225"/>
      <c r="O9225"/>
      <c r="S9225"/>
      <c r="T9225"/>
      <c r="U9225"/>
      <c r="V9225"/>
      <c r="Y9225"/>
      <c r="Z9225"/>
      <c r="AA9225"/>
      <c r="AB9225"/>
      <c r="AC9225"/>
      <c r="AD9225"/>
      <c r="AE9225"/>
      <c r="AF9225"/>
      <c r="AG9225"/>
      <c r="AH9225"/>
      <c r="AI9225"/>
      <c r="AJ9225"/>
      <c r="AK9225"/>
      <c r="AL9225"/>
    </row>
    <row r="9226" spans="3:38" ht="15" customHeight="1" x14ac:dyDescent="0.35">
      <c r="C9226"/>
      <c r="D9226"/>
      <c r="E9226"/>
      <c r="F9226"/>
      <c r="G9226"/>
      <c r="H9226"/>
      <c r="I9226"/>
      <c r="J9226"/>
      <c r="K9226"/>
      <c r="L9226"/>
      <c r="M9226"/>
      <c r="N9226"/>
      <c r="O9226"/>
      <c r="S9226"/>
      <c r="T9226"/>
      <c r="U9226"/>
      <c r="V9226"/>
      <c r="Y9226"/>
      <c r="Z9226"/>
      <c r="AA9226"/>
      <c r="AB9226"/>
      <c r="AC9226"/>
      <c r="AD9226"/>
      <c r="AE9226"/>
      <c r="AF9226"/>
      <c r="AG9226"/>
      <c r="AH9226"/>
      <c r="AI9226"/>
      <c r="AJ9226"/>
      <c r="AK9226"/>
      <c r="AL9226"/>
    </row>
    <row r="9227" spans="3:38" ht="15" customHeight="1" x14ac:dyDescent="0.35">
      <c r="C9227"/>
      <c r="D9227"/>
      <c r="E9227"/>
      <c r="F9227"/>
      <c r="G9227"/>
      <c r="H9227"/>
      <c r="I9227"/>
      <c r="J9227"/>
      <c r="K9227"/>
      <c r="L9227"/>
      <c r="M9227"/>
      <c r="N9227"/>
      <c r="O9227"/>
      <c r="S9227"/>
      <c r="T9227"/>
      <c r="U9227"/>
      <c r="V9227"/>
      <c r="Y9227"/>
      <c r="Z9227"/>
      <c r="AA9227"/>
      <c r="AB9227"/>
      <c r="AC9227"/>
      <c r="AD9227"/>
      <c r="AE9227"/>
      <c r="AF9227"/>
      <c r="AG9227"/>
      <c r="AH9227"/>
      <c r="AI9227"/>
      <c r="AJ9227"/>
      <c r="AK9227"/>
      <c r="AL9227"/>
    </row>
    <row r="9228" spans="3:38" ht="15" customHeight="1" x14ac:dyDescent="0.35">
      <c r="C9228"/>
      <c r="D9228"/>
      <c r="E9228"/>
      <c r="F9228"/>
      <c r="G9228"/>
      <c r="H9228"/>
      <c r="I9228"/>
      <c r="J9228"/>
      <c r="K9228"/>
      <c r="L9228"/>
      <c r="M9228"/>
      <c r="N9228"/>
      <c r="O9228"/>
      <c r="S9228"/>
      <c r="T9228"/>
      <c r="U9228"/>
      <c r="V9228"/>
      <c r="Y9228"/>
      <c r="Z9228"/>
      <c r="AA9228"/>
      <c r="AB9228"/>
      <c r="AC9228"/>
      <c r="AD9228"/>
      <c r="AE9228"/>
      <c r="AF9228"/>
      <c r="AG9228"/>
      <c r="AH9228"/>
      <c r="AI9228"/>
      <c r="AJ9228"/>
      <c r="AK9228"/>
      <c r="AL9228"/>
    </row>
    <row r="9229" spans="3:38" ht="15" customHeight="1" x14ac:dyDescent="0.35">
      <c r="C9229"/>
      <c r="D9229"/>
      <c r="E9229"/>
      <c r="F9229"/>
      <c r="G9229"/>
      <c r="H9229"/>
      <c r="I9229"/>
      <c r="J9229"/>
      <c r="K9229"/>
      <c r="L9229"/>
      <c r="M9229"/>
      <c r="N9229"/>
      <c r="O9229"/>
      <c r="S9229"/>
      <c r="T9229"/>
      <c r="U9229"/>
      <c r="V9229"/>
      <c r="Y9229"/>
      <c r="Z9229"/>
      <c r="AA9229"/>
      <c r="AB9229"/>
      <c r="AC9229"/>
      <c r="AD9229"/>
      <c r="AE9229"/>
      <c r="AF9229"/>
      <c r="AG9229"/>
      <c r="AH9229"/>
      <c r="AI9229"/>
      <c r="AJ9229"/>
      <c r="AK9229"/>
      <c r="AL9229"/>
    </row>
    <row r="9230" spans="3:38" ht="15" customHeight="1" x14ac:dyDescent="0.35">
      <c r="C9230"/>
      <c r="D9230"/>
      <c r="E9230"/>
      <c r="F9230"/>
      <c r="G9230"/>
      <c r="H9230"/>
      <c r="I9230"/>
      <c r="J9230"/>
      <c r="K9230"/>
      <c r="L9230"/>
      <c r="M9230"/>
      <c r="N9230"/>
      <c r="O9230"/>
      <c r="S9230"/>
      <c r="T9230"/>
      <c r="U9230"/>
      <c r="V9230"/>
      <c r="Y9230"/>
      <c r="Z9230"/>
      <c r="AA9230"/>
      <c r="AB9230"/>
      <c r="AC9230"/>
      <c r="AD9230"/>
      <c r="AE9230"/>
      <c r="AF9230"/>
      <c r="AG9230"/>
      <c r="AH9230"/>
      <c r="AI9230"/>
      <c r="AJ9230"/>
      <c r="AK9230"/>
      <c r="AL9230"/>
    </row>
    <row r="9231" spans="3:38" ht="15" customHeight="1" x14ac:dyDescent="0.35">
      <c r="C9231"/>
      <c r="D9231"/>
      <c r="E9231"/>
      <c r="F9231"/>
      <c r="G9231"/>
      <c r="H9231"/>
      <c r="I9231"/>
      <c r="J9231"/>
      <c r="K9231"/>
      <c r="L9231"/>
      <c r="M9231"/>
      <c r="N9231"/>
      <c r="O9231"/>
      <c r="S9231"/>
      <c r="T9231"/>
      <c r="U9231"/>
      <c r="V9231"/>
      <c r="Y9231"/>
      <c r="Z9231"/>
      <c r="AA9231"/>
      <c r="AB9231"/>
      <c r="AC9231"/>
      <c r="AD9231"/>
      <c r="AE9231"/>
      <c r="AF9231"/>
      <c r="AG9231"/>
      <c r="AH9231"/>
      <c r="AI9231"/>
      <c r="AJ9231"/>
      <c r="AK9231"/>
      <c r="AL9231"/>
    </row>
    <row r="9232" spans="3:38" ht="15" customHeight="1" x14ac:dyDescent="0.35">
      <c r="C9232"/>
      <c r="D9232"/>
      <c r="E9232"/>
      <c r="F9232"/>
      <c r="G9232"/>
      <c r="H9232"/>
      <c r="I9232"/>
      <c r="J9232"/>
      <c r="K9232"/>
      <c r="L9232"/>
      <c r="M9232"/>
      <c r="N9232"/>
      <c r="O9232"/>
      <c r="S9232"/>
      <c r="T9232"/>
      <c r="U9232"/>
      <c r="V9232"/>
      <c r="Y9232"/>
      <c r="Z9232"/>
      <c r="AA9232"/>
      <c r="AB9232"/>
      <c r="AC9232"/>
      <c r="AD9232"/>
      <c r="AE9232"/>
      <c r="AF9232"/>
      <c r="AG9232"/>
      <c r="AH9232"/>
      <c r="AI9232"/>
      <c r="AJ9232"/>
      <c r="AK9232"/>
      <c r="AL9232"/>
    </row>
    <row r="9233" spans="3:38" ht="15" customHeight="1" x14ac:dyDescent="0.35">
      <c r="C9233"/>
      <c r="D9233"/>
      <c r="E9233"/>
      <c r="F9233"/>
      <c r="G9233"/>
      <c r="H9233"/>
      <c r="I9233"/>
      <c r="J9233"/>
      <c r="K9233"/>
      <c r="L9233"/>
      <c r="M9233"/>
      <c r="N9233"/>
      <c r="O9233"/>
      <c r="S9233"/>
      <c r="T9233"/>
      <c r="U9233"/>
      <c r="V9233"/>
      <c r="Y9233"/>
      <c r="Z9233"/>
      <c r="AA9233"/>
      <c r="AB9233"/>
      <c r="AC9233"/>
      <c r="AD9233"/>
      <c r="AE9233"/>
      <c r="AF9233"/>
      <c r="AG9233"/>
      <c r="AH9233"/>
      <c r="AI9233"/>
      <c r="AJ9233"/>
      <c r="AK9233"/>
      <c r="AL9233"/>
    </row>
    <row r="9234" spans="3:38" ht="15" customHeight="1" x14ac:dyDescent="0.35">
      <c r="C9234"/>
      <c r="D9234"/>
      <c r="E9234"/>
      <c r="F9234"/>
      <c r="G9234"/>
      <c r="H9234"/>
      <c r="I9234"/>
      <c r="J9234"/>
      <c r="K9234"/>
      <c r="L9234"/>
      <c r="M9234"/>
      <c r="N9234"/>
      <c r="O9234"/>
      <c r="S9234"/>
      <c r="T9234"/>
      <c r="U9234"/>
      <c r="V9234"/>
      <c r="Y9234"/>
      <c r="Z9234"/>
      <c r="AA9234"/>
      <c r="AB9234"/>
      <c r="AC9234"/>
      <c r="AD9234"/>
      <c r="AE9234"/>
      <c r="AF9234"/>
      <c r="AG9234"/>
      <c r="AH9234"/>
      <c r="AI9234"/>
      <c r="AJ9234"/>
      <c r="AK9234"/>
      <c r="AL9234"/>
    </row>
    <row r="9235" spans="3:38" ht="15" customHeight="1" x14ac:dyDescent="0.35">
      <c r="C9235"/>
      <c r="D9235"/>
      <c r="E9235"/>
      <c r="F9235"/>
      <c r="G9235"/>
      <c r="H9235"/>
      <c r="I9235"/>
      <c r="J9235"/>
      <c r="K9235"/>
      <c r="L9235"/>
      <c r="M9235"/>
      <c r="N9235"/>
      <c r="O9235"/>
      <c r="S9235"/>
      <c r="T9235"/>
      <c r="U9235"/>
      <c r="V9235"/>
      <c r="Y9235"/>
      <c r="Z9235"/>
      <c r="AA9235"/>
      <c r="AB9235"/>
      <c r="AC9235"/>
      <c r="AD9235"/>
      <c r="AE9235"/>
      <c r="AF9235"/>
      <c r="AG9235"/>
      <c r="AH9235"/>
      <c r="AI9235"/>
      <c r="AJ9235"/>
      <c r="AK9235"/>
      <c r="AL9235"/>
    </row>
    <row r="9236" spans="3:38" ht="15" customHeight="1" x14ac:dyDescent="0.35">
      <c r="C9236"/>
      <c r="D9236"/>
      <c r="E9236"/>
      <c r="F9236"/>
      <c r="G9236"/>
      <c r="H9236"/>
      <c r="I9236"/>
      <c r="J9236"/>
      <c r="K9236"/>
      <c r="L9236"/>
      <c r="M9236"/>
      <c r="N9236"/>
      <c r="O9236"/>
      <c r="S9236"/>
      <c r="T9236"/>
      <c r="U9236"/>
      <c r="V9236"/>
      <c r="Y9236"/>
      <c r="Z9236"/>
      <c r="AA9236"/>
      <c r="AB9236"/>
      <c r="AC9236"/>
      <c r="AD9236"/>
      <c r="AE9236"/>
      <c r="AF9236"/>
      <c r="AG9236"/>
      <c r="AH9236"/>
      <c r="AI9236"/>
      <c r="AJ9236"/>
      <c r="AK9236"/>
      <c r="AL9236"/>
    </row>
    <row r="9237" spans="3:38" ht="15" customHeight="1" x14ac:dyDescent="0.35">
      <c r="C9237"/>
      <c r="D9237"/>
      <c r="E9237"/>
      <c r="F9237"/>
      <c r="G9237"/>
      <c r="H9237"/>
      <c r="I9237"/>
      <c r="J9237"/>
      <c r="K9237"/>
      <c r="L9237"/>
      <c r="M9237"/>
      <c r="N9237"/>
      <c r="O9237"/>
      <c r="S9237"/>
      <c r="T9237"/>
      <c r="U9237"/>
      <c r="V9237"/>
      <c r="Y9237"/>
      <c r="Z9237"/>
      <c r="AA9237"/>
      <c r="AB9237"/>
      <c r="AC9237"/>
      <c r="AD9237"/>
      <c r="AE9237"/>
      <c r="AF9237"/>
      <c r="AG9237"/>
      <c r="AH9237"/>
      <c r="AI9237"/>
      <c r="AJ9237"/>
      <c r="AK9237"/>
      <c r="AL9237"/>
    </row>
    <row r="9238" spans="3:38" ht="15" customHeight="1" x14ac:dyDescent="0.35">
      <c r="C9238"/>
      <c r="D9238"/>
      <c r="E9238"/>
      <c r="F9238"/>
      <c r="G9238"/>
      <c r="H9238"/>
      <c r="I9238"/>
      <c r="J9238"/>
      <c r="K9238"/>
      <c r="L9238"/>
      <c r="M9238"/>
      <c r="N9238"/>
      <c r="O9238"/>
      <c r="S9238"/>
      <c r="T9238"/>
      <c r="U9238"/>
      <c r="V9238"/>
      <c r="Y9238"/>
      <c r="Z9238"/>
      <c r="AA9238"/>
      <c r="AB9238"/>
      <c r="AC9238"/>
      <c r="AD9238"/>
      <c r="AE9238"/>
      <c r="AF9238"/>
      <c r="AG9238"/>
      <c r="AH9238"/>
      <c r="AI9238"/>
      <c r="AJ9238"/>
      <c r="AK9238"/>
      <c r="AL9238"/>
    </row>
    <row r="9239" spans="3:38" ht="15" customHeight="1" x14ac:dyDescent="0.35">
      <c r="C9239"/>
      <c r="D9239"/>
      <c r="E9239"/>
      <c r="F9239"/>
      <c r="G9239"/>
      <c r="H9239"/>
      <c r="I9239"/>
      <c r="J9239"/>
      <c r="K9239"/>
      <c r="L9239"/>
      <c r="M9239"/>
      <c r="N9239"/>
      <c r="O9239"/>
      <c r="S9239"/>
      <c r="T9239"/>
      <c r="U9239"/>
      <c r="V9239"/>
      <c r="Y9239"/>
      <c r="Z9239"/>
      <c r="AA9239"/>
      <c r="AB9239"/>
      <c r="AC9239"/>
      <c r="AD9239"/>
      <c r="AE9239"/>
      <c r="AF9239"/>
      <c r="AG9239"/>
      <c r="AH9239"/>
      <c r="AI9239"/>
      <c r="AJ9239"/>
      <c r="AK9239"/>
      <c r="AL9239"/>
    </row>
    <row r="9240" spans="3:38" ht="15" customHeight="1" x14ac:dyDescent="0.35">
      <c r="C9240"/>
      <c r="D9240"/>
      <c r="E9240"/>
      <c r="F9240"/>
      <c r="G9240"/>
      <c r="H9240"/>
      <c r="I9240"/>
      <c r="J9240"/>
      <c r="K9240"/>
      <c r="L9240"/>
      <c r="M9240"/>
      <c r="N9240"/>
      <c r="O9240"/>
      <c r="S9240"/>
      <c r="T9240"/>
      <c r="U9240"/>
      <c r="V9240"/>
      <c r="Y9240"/>
      <c r="Z9240"/>
      <c r="AA9240"/>
      <c r="AB9240"/>
      <c r="AC9240"/>
      <c r="AD9240"/>
      <c r="AE9240"/>
      <c r="AF9240"/>
      <c r="AG9240"/>
      <c r="AH9240"/>
      <c r="AI9240"/>
      <c r="AJ9240"/>
      <c r="AK9240"/>
      <c r="AL9240"/>
    </row>
    <row r="9241" spans="3:38" ht="15" customHeight="1" x14ac:dyDescent="0.35">
      <c r="C9241"/>
      <c r="D9241"/>
      <c r="E9241"/>
      <c r="F9241"/>
      <c r="G9241"/>
      <c r="H9241"/>
      <c r="I9241"/>
      <c r="J9241"/>
      <c r="K9241"/>
      <c r="L9241"/>
      <c r="M9241"/>
      <c r="N9241"/>
      <c r="O9241"/>
      <c r="S9241"/>
      <c r="T9241"/>
      <c r="U9241"/>
      <c r="V9241"/>
      <c r="Y9241"/>
      <c r="Z9241"/>
      <c r="AA9241"/>
      <c r="AB9241"/>
      <c r="AC9241"/>
      <c r="AD9241"/>
      <c r="AE9241"/>
      <c r="AF9241"/>
      <c r="AG9241"/>
      <c r="AH9241"/>
      <c r="AI9241"/>
      <c r="AJ9241"/>
      <c r="AK9241"/>
      <c r="AL9241"/>
    </row>
    <row r="9242" spans="3:38" ht="15" customHeight="1" x14ac:dyDescent="0.35">
      <c r="C9242"/>
      <c r="D9242"/>
      <c r="E9242"/>
      <c r="F9242"/>
      <c r="G9242"/>
      <c r="H9242"/>
      <c r="I9242"/>
      <c r="J9242"/>
      <c r="K9242"/>
      <c r="L9242"/>
      <c r="M9242"/>
      <c r="N9242"/>
      <c r="O9242"/>
      <c r="S9242"/>
      <c r="T9242"/>
      <c r="U9242"/>
      <c r="V9242"/>
      <c r="Y9242"/>
      <c r="Z9242"/>
      <c r="AA9242"/>
      <c r="AB9242"/>
      <c r="AC9242"/>
      <c r="AD9242"/>
      <c r="AE9242"/>
      <c r="AF9242"/>
      <c r="AG9242"/>
      <c r="AH9242"/>
      <c r="AI9242"/>
      <c r="AJ9242"/>
      <c r="AK9242"/>
      <c r="AL9242"/>
    </row>
    <row r="9243" spans="3:38" ht="15" customHeight="1" x14ac:dyDescent="0.35">
      <c r="C9243"/>
      <c r="D9243"/>
      <c r="E9243"/>
      <c r="F9243"/>
      <c r="G9243"/>
      <c r="H9243"/>
      <c r="I9243"/>
      <c r="J9243"/>
      <c r="K9243"/>
      <c r="L9243"/>
      <c r="M9243"/>
      <c r="N9243"/>
      <c r="O9243"/>
      <c r="S9243"/>
      <c r="T9243"/>
      <c r="U9243"/>
      <c r="V9243"/>
      <c r="Y9243"/>
      <c r="Z9243"/>
      <c r="AA9243"/>
      <c r="AB9243"/>
      <c r="AC9243"/>
      <c r="AD9243"/>
      <c r="AE9243"/>
      <c r="AF9243"/>
      <c r="AG9243"/>
      <c r="AH9243"/>
      <c r="AI9243"/>
      <c r="AJ9243"/>
      <c r="AK9243"/>
      <c r="AL9243"/>
    </row>
    <row r="9244" spans="3:38" ht="15" customHeight="1" x14ac:dyDescent="0.35">
      <c r="C9244"/>
      <c r="D9244"/>
      <c r="E9244"/>
      <c r="F9244"/>
      <c r="G9244"/>
      <c r="H9244"/>
      <c r="I9244"/>
      <c r="J9244"/>
      <c r="K9244"/>
      <c r="L9244"/>
      <c r="M9244"/>
      <c r="N9244"/>
      <c r="O9244"/>
      <c r="S9244"/>
      <c r="T9244"/>
      <c r="U9244"/>
      <c r="V9244"/>
      <c r="Y9244"/>
      <c r="Z9244"/>
      <c r="AA9244"/>
      <c r="AB9244"/>
      <c r="AC9244"/>
      <c r="AD9244"/>
      <c r="AE9244"/>
      <c r="AF9244"/>
      <c r="AG9244"/>
      <c r="AH9244"/>
      <c r="AI9244"/>
      <c r="AJ9244"/>
      <c r="AK9244"/>
      <c r="AL9244"/>
    </row>
    <row r="9245" spans="3:38" ht="15" customHeight="1" x14ac:dyDescent="0.35">
      <c r="C9245"/>
      <c r="D9245"/>
      <c r="E9245"/>
      <c r="F9245"/>
      <c r="G9245"/>
      <c r="H9245"/>
      <c r="I9245"/>
      <c r="J9245"/>
      <c r="K9245"/>
      <c r="L9245"/>
      <c r="M9245"/>
      <c r="N9245"/>
      <c r="O9245"/>
      <c r="S9245"/>
      <c r="T9245"/>
      <c r="U9245"/>
      <c r="V9245"/>
      <c r="Y9245"/>
      <c r="Z9245"/>
      <c r="AA9245"/>
      <c r="AB9245"/>
      <c r="AC9245"/>
      <c r="AD9245"/>
      <c r="AE9245"/>
      <c r="AF9245"/>
      <c r="AG9245"/>
      <c r="AH9245"/>
      <c r="AI9245"/>
      <c r="AJ9245"/>
      <c r="AK9245"/>
      <c r="AL9245"/>
    </row>
    <row r="9246" spans="3:38" ht="15" customHeight="1" x14ac:dyDescent="0.35">
      <c r="C9246"/>
      <c r="D9246"/>
      <c r="E9246"/>
      <c r="F9246"/>
      <c r="G9246"/>
      <c r="H9246"/>
      <c r="I9246"/>
      <c r="J9246"/>
      <c r="K9246"/>
      <c r="L9246"/>
      <c r="M9246"/>
      <c r="N9246"/>
      <c r="O9246"/>
      <c r="S9246"/>
      <c r="T9246"/>
      <c r="U9246"/>
      <c r="V9246"/>
      <c r="Y9246"/>
      <c r="Z9246"/>
      <c r="AA9246"/>
      <c r="AB9246"/>
      <c r="AC9246"/>
      <c r="AD9246"/>
      <c r="AE9246"/>
      <c r="AF9246"/>
      <c r="AG9246"/>
      <c r="AH9246"/>
      <c r="AI9246"/>
      <c r="AJ9246"/>
      <c r="AK9246"/>
      <c r="AL9246"/>
    </row>
    <row r="9247" spans="3:38" ht="15" customHeight="1" x14ac:dyDescent="0.35">
      <c r="C9247"/>
      <c r="D9247"/>
      <c r="E9247"/>
      <c r="F9247"/>
      <c r="G9247"/>
      <c r="H9247"/>
      <c r="I9247"/>
      <c r="J9247"/>
      <c r="K9247"/>
      <c r="L9247"/>
      <c r="M9247"/>
      <c r="N9247"/>
      <c r="O9247"/>
      <c r="S9247"/>
      <c r="T9247"/>
      <c r="U9247"/>
      <c r="V9247"/>
      <c r="Y9247"/>
      <c r="Z9247"/>
      <c r="AA9247"/>
      <c r="AB9247"/>
      <c r="AC9247"/>
      <c r="AD9247"/>
      <c r="AE9247"/>
      <c r="AF9247"/>
      <c r="AG9247"/>
      <c r="AH9247"/>
      <c r="AI9247"/>
      <c r="AJ9247"/>
      <c r="AK9247"/>
      <c r="AL9247"/>
    </row>
    <row r="9248" spans="3:38" ht="15" customHeight="1" x14ac:dyDescent="0.35">
      <c r="C9248"/>
      <c r="D9248"/>
      <c r="E9248"/>
      <c r="F9248"/>
      <c r="G9248"/>
      <c r="H9248"/>
      <c r="I9248"/>
      <c r="J9248"/>
      <c r="K9248"/>
      <c r="L9248"/>
      <c r="M9248"/>
      <c r="N9248"/>
      <c r="O9248"/>
      <c r="S9248"/>
      <c r="T9248"/>
      <c r="U9248"/>
      <c r="V9248"/>
      <c r="Y9248"/>
      <c r="Z9248"/>
      <c r="AA9248"/>
      <c r="AB9248"/>
      <c r="AC9248"/>
      <c r="AD9248"/>
      <c r="AE9248"/>
      <c r="AF9248"/>
      <c r="AG9248"/>
      <c r="AH9248"/>
      <c r="AI9248"/>
      <c r="AJ9248"/>
      <c r="AK9248"/>
      <c r="AL9248"/>
    </row>
    <row r="9249" spans="3:38" ht="15" customHeight="1" x14ac:dyDescent="0.35">
      <c r="C9249"/>
      <c r="D9249"/>
      <c r="E9249"/>
      <c r="F9249"/>
      <c r="G9249"/>
      <c r="H9249"/>
      <c r="I9249"/>
      <c r="J9249"/>
      <c r="K9249"/>
      <c r="L9249"/>
      <c r="M9249"/>
      <c r="N9249"/>
      <c r="O9249"/>
      <c r="S9249"/>
      <c r="T9249"/>
      <c r="U9249"/>
      <c r="V9249"/>
      <c r="Y9249"/>
      <c r="Z9249"/>
      <c r="AA9249"/>
      <c r="AB9249"/>
      <c r="AC9249"/>
      <c r="AD9249"/>
      <c r="AE9249"/>
      <c r="AF9249"/>
      <c r="AG9249"/>
      <c r="AH9249"/>
      <c r="AI9249"/>
      <c r="AJ9249"/>
      <c r="AK9249"/>
      <c r="AL9249"/>
    </row>
    <row r="9250" spans="3:38" ht="15" customHeight="1" x14ac:dyDescent="0.35">
      <c r="C9250"/>
      <c r="D9250"/>
      <c r="E9250"/>
      <c r="F9250"/>
      <c r="G9250"/>
      <c r="H9250"/>
      <c r="I9250"/>
      <c r="J9250"/>
      <c r="K9250"/>
      <c r="L9250"/>
      <c r="M9250"/>
      <c r="N9250"/>
      <c r="O9250"/>
      <c r="S9250"/>
      <c r="T9250"/>
      <c r="U9250"/>
      <c r="V9250"/>
      <c r="Y9250"/>
      <c r="Z9250"/>
      <c r="AA9250"/>
      <c r="AB9250"/>
      <c r="AC9250"/>
      <c r="AD9250"/>
      <c r="AE9250"/>
      <c r="AF9250"/>
      <c r="AG9250"/>
      <c r="AH9250"/>
      <c r="AI9250"/>
      <c r="AJ9250"/>
      <c r="AK9250"/>
      <c r="AL9250"/>
    </row>
    <row r="9251" spans="3:38" ht="15" customHeight="1" x14ac:dyDescent="0.35">
      <c r="C9251"/>
      <c r="D9251"/>
      <c r="E9251"/>
      <c r="F9251"/>
      <c r="G9251"/>
      <c r="H9251"/>
      <c r="I9251"/>
      <c r="J9251"/>
      <c r="K9251"/>
      <c r="L9251"/>
      <c r="M9251"/>
      <c r="N9251"/>
      <c r="O9251"/>
      <c r="S9251"/>
      <c r="T9251"/>
      <c r="U9251"/>
      <c r="V9251"/>
      <c r="Y9251"/>
      <c r="Z9251"/>
      <c r="AA9251"/>
      <c r="AB9251"/>
      <c r="AC9251"/>
      <c r="AD9251"/>
      <c r="AE9251"/>
      <c r="AF9251"/>
      <c r="AG9251"/>
      <c r="AH9251"/>
      <c r="AI9251"/>
      <c r="AJ9251"/>
      <c r="AK9251"/>
      <c r="AL9251"/>
    </row>
    <row r="9252" spans="3:38" ht="15" customHeight="1" x14ac:dyDescent="0.35">
      <c r="C9252"/>
      <c r="D9252"/>
      <c r="E9252"/>
      <c r="F9252"/>
      <c r="G9252"/>
      <c r="H9252"/>
      <c r="I9252"/>
      <c r="J9252"/>
      <c r="K9252"/>
      <c r="L9252"/>
      <c r="M9252"/>
      <c r="N9252"/>
      <c r="O9252"/>
      <c r="S9252"/>
      <c r="T9252"/>
      <c r="U9252"/>
      <c r="V9252"/>
      <c r="Y9252"/>
      <c r="Z9252"/>
      <c r="AA9252"/>
      <c r="AB9252"/>
      <c r="AC9252"/>
      <c r="AD9252"/>
      <c r="AE9252"/>
      <c r="AF9252"/>
      <c r="AG9252"/>
      <c r="AH9252"/>
      <c r="AI9252"/>
      <c r="AJ9252"/>
      <c r="AK9252"/>
      <c r="AL9252"/>
    </row>
    <row r="9253" spans="3:38" ht="15" customHeight="1" x14ac:dyDescent="0.35">
      <c r="C9253"/>
      <c r="D9253"/>
      <c r="E9253"/>
      <c r="F9253"/>
      <c r="G9253"/>
      <c r="H9253"/>
      <c r="I9253"/>
      <c r="J9253"/>
      <c r="K9253"/>
      <c r="L9253"/>
      <c r="M9253"/>
      <c r="N9253"/>
      <c r="O9253"/>
      <c r="S9253"/>
      <c r="T9253"/>
      <c r="U9253"/>
      <c r="V9253"/>
      <c r="Y9253"/>
      <c r="Z9253"/>
      <c r="AA9253"/>
      <c r="AB9253"/>
      <c r="AC9253"/>
      <c r="AD9253"/>
      <c r="AE9253"/>
      <c r="AF9253"/>
      <c r="AG9253"/>
      <c r="AH9253"/>
      <c r="AI9253"/>
      <c r="AJ9253"/>
      <c r="AK9253"/>
      <c r="AL9253"/>
    </row>
    <row r="9254" spans="3:38" ht="15" customHeight="1" x14ac:dyDescent="0.35">
      <c r="C9254"/>
      <c r="D9254"/>
      <c r="E9254"/>
      <c r="F9254"/>
      <c r="G9254"/>
      <c r="H9254"/>
      <c r="I9254"/>
      <c r="J9254"/>
      <c r="K9254"/>
      <c r="L9254"/>
      <c r="M9254"/>
      <c r="N9254"/>
      <c r="O9254"/>
      <c r="S9254"/>
      <c r="T9254"/>
      <c r="U9254"/>
      <c r="V9254"/>
      <c r="Y9254"/>
      <c r="Z9254"/>
      <c r="AA9254"/>
      <c r="AB9254"/>
      <c r="AC9254"/>
      <c r="AD9254"/>
      <c r="AE9254"/>
      <c r="AF9254"/>
      <c r="AG9254"/>
      <c r="AH9254"/>
      <c r="AI9254"/>
      <c r="AJ9254"/>
      <c r="AK9254"/>
      <c r="AL9254"/>
    </row>
    <row r="9255" spans="3:38" ht="15" customHeight="1" x14ac:dyDescent="0.35">
      <c r="C9255"/>
      <c r="D9255"/>
      <c r="E9255"/>
      <c r="F9255"/>
      <c r="G9255"/>
      <c r="H9255"/>
      <c r="I9255"/>
      <c r="J9255"/>
      <c r="K9255"/>
      <c r="L9255"/>
      <c r="M9255"/>
      <c r="N9255"/>
      <c r="O9255"/>
      <c r="S9255"/>
      <c r="T9255"/>
      <c r="U9255"/>
      <c r="V9255"/>
      <c r="Y9255"/>
      <c r="Z9255"/>
      <c r="AA9255"/>
      <c r="AB9255"/>
      <c r="AC9255"/>
      <c r="AD9255"/>
      <c r="AE9255"/>
      <c r="AF9255"/>
      <c r="AG9255"/>
      <c r="AH9255"/>
      <c r="AI9255"/>
      <c r="AJ9255"/>
      <c r="AK9255"/>
      <c r="AL9255"/>
    </row>
    <row r="9256" spans="3:38" ht="15" customHeight="1" x14ac:dyDescent="0.35">
      <c r="C9256"/>
      <c r="D9256"/>
      <c r="E9256"/>
      <c r="F9256"/>
      <c r="G9256"/>
      <c r="H9256"/>
      <c r="I9256"/>
      <c r="J9256"/>
      <c r="K9256"/>
      <c r="L9256"/>
      <c r="M9256"/>
      <c r="N9256"/>
      <c r="O9256"/>
      <c r="S9256"/>
      <c r="T9256"/>
      <c r="U9256"/>
      <c r="V9256"/>
      <c r="Y9256"/>
      <c r="Z9256"/>
      <c r="AA9256"/>
      <c r="AB9256"/>
      <c r="AC9256"/>
      <c r="AD9256"/>
      <c r="AE9256"/>
      <c r="AF9256"/>
      <c r="AG9256"/>
      <c r="AH9256"/>
      <c r="AI9256"/>
      <c r="AJ9256"/>
      <c r="AK9256"/>
      <c r="AL9256"/>
    </row>
    <row r="9257" spans="3:38" ht="15" customHeight="1" x14ac:dyDescent="0.35">
      <c r="C9257"/>
      <c r="D9257"/>
      <c r="E9257"/>
      <c r="F9257"/>
      <c r="G9257"/>
      <c r="H9257"/>
      <c r="I9257"/>
      <c r="J9257"/>
      <c r="K9257"/>
      <c r="L9257"/>
      <c r="M9257"/>
      <c r="N9257"/>
      <c r="O9257"/>
      <c r="S9257"/>
      <c r="T9257"/>
      <c r="U9257"/>
      <c r="V9257"/>
      <c r="Y9257"/>
      <c r="Z9257"/>
      <c r="AA9257"/>
      <c r="AB9257"/>
      <c r="AC9257"/>
      <c r="AD9257"/>
      <c r="AE9257"/>
      <c r="AF9257"/>
      <c r="AG9257"/>
      <c r="AH9257"/>
      <c r="AI9257"/>
      <c r="AJ9257"/>
      <c r="AK9257"/>
      <c r="AL9257"/>
    </row>
    <row r="9258" spans="3:38" ht="15" customHeight="1" x14ac:dyDescent="0.35">
      <c r="C9258"/>
      <c r="D9258"/>
      <c r="E9258"/>
      <c r="F9258"/>
      <c r="G9258"/>
      <c r="H9258"/>
      <c r="I9258"/>
      <c r="J9258"/>
      <c r="K9258"/>
      <c r="L9258"/>
      <c r="M9258"/>
      <c r="N9258"/>
      <c r="O9258"/>
      <c r="S9258"/>
      <c r="T9258"/>
      <c r="U9258"/>
      <c r="V9258"/>
      <c r="Y9258"/>
      <c r="Z9258"/>
      <c r="AA9258"/>
      <c r="AB9258"/>
      <c r="AC9258"/>
      <c r="AD9258"/>
      <c r="AE9258"/>
      <c r="AF9258"/>
      <c r="AG9258"/>
      <c r="AH9258"/>
      <c r="AI9258"/>
      <c r="AJ9258"/>
      <c r="AK9258"/>
      <c r="AL9258"/>
    </row>
    <row r="9259" spans="3:38" ht="15" customHeight="1" x14ac:dyDescent="0.35">
      <c r="C9259"/>
      <c r="D9259"/>
      <c r="E9259"/>
      <c r="F9259"/>
      <c r="G9259"/>
      <c r="H9259"/>
      <c r="I9259"/>
      <c r="J9259"/>
      <c r="K9259"/>
      <c r="L9259"/>
      <c r="M9259"/>
      <c r="N9259"/>
      <c r="O9259"/>
      <c r="S9259"/>
      <c r="T9259"/>
      <c r="U9259"/>
      <c r="V9259"/>
      <c r="Y9259"/>
      <c r="Z9259"/>
      <c r="AA9259"/>
      <c r="AB9259"/>
      <c r="AC9259"/>
      <c r="AD9259"/>
      <c r="AE9259"/>
      <c r="AF9259"/>
      <c r="AG9259"/>
      <c r="AH9259"/>
      <c r="AI9259"/>
      <c r="AJ9259"/>
      <c r="AK9259"/>
      <c r="AL9259"/>
    </row>
    <row r="9260" spans="3:38" ht="15" customHeight="1" x14ac:dyDescent="0.35">
      <c r="C9260"/>
      <c r="D9260"/>
      <c r="E9260"/>
      <c r="F9260"/>
      <c r="G9260"/>
      <c r="H9260"/>
      <c r="I9260"/>
      <c r="J9260"/>
      <c r="K9260"/>
      <c r="L9260"/>
      <c r="M9260"/>
      <c r="N9260"/>
      <c r="O9260"/>
      <c r="S9260"/>
      <c r="T9260"/>
      <c r="U9260"/>
      <c r="V9260"/>
      <c r="Y9260"/>
      <c r="Z9260"/>
      <c r="AA9260"/>
      <c r="AB9260"/>
      <c r="AC9260"/>
      <c r="AD9260"/>
      <c r="AE9260"/>
      <c r="AF9260"/>
      <c r="AG9260"/>
      <c r="AH9260"/>
      <c r="AI9260"/>
      <c r="AJ9260"/>
      <c r="AK9260"/>
      <c r="AL9260"/>
    </row>
    <row r="9261" spans="3:38" ht="15" customHeight="1" x14ac:dyDescent="0.35">
      <c r="C9261"/>
      <c r="D9261"/>
      <c r="E9261"/>
      <c r="F9261"/>
      <c r="G9261"/>
      <c r="H9261"/>
      <c r="I9261"/>
      <c r="J9261"/>
      <c r="K9261"/>
      <c r="L9261"/>
      <c r="M9261"/>
      <c r="N9261"/>
      <c r="O9261"/>
      <c r="S9261"/>
      <c r="T9261"/>
      <c r="U9261"/>
      <c r="V9261"/>
      <c r="Y9261"/>
      <c r="Z9261"/>
      <c r="AA9261"/>
      <c r="AB9261"/>
      <c r="AC9261"/>
      <c r="AD9261"/>
      <c r="AE9261"/>
      <c r="AF9261"/>
      <c r="AG9261"/>
      <c r="AH9261"/>
      <c r="AI9261"/>
      <c r="AJ9261"/>
      <c r="AK9261"/>
      <c r="AL9261"/>
    </row>
    <row r="9262" spans="3:38" ht="15" customHeight="1" x14ac:dyDescent="0.35">
      <c r="C9262"/>
      <c r="D9262"/>
      <c r="E9262"/>
      <c r="F9262"/>
      <c r="G9262"/>
      <c r="H9262"/>
      <c r="I9262"/>
      <c r="J9262"/>
      <c r="K9262"/>
      <c r="L9262"/>
      <c r="M9262"/>
      <c r="N9262"/>
      <c r="O9262"/>
      <c r="S9262"/>
      <c r="T9262"/>
      <c r="U9262"/>
      <c r="V9262"/>
      <c r="Y9262"/>
      <c r="Z9262"/>
      <c r="AA9262"/>
      <c r="AB9262"/>
      <c r="AC9262"/>
      <c r="AD9262"/>
      <c r="AE9262"/>
      <c r="AF9262"/>
      <c r="AG9262"/>
      <c r="AH9262"/>
      <c r="AI9262"/>
      <c r="AJ9262"/>
      <c r="AK9262"/>
      <c r="AL9262"/>
    </row>
    <row r="9263" spans="3:38" ht="15" customHeight="1" x14ac:dyDescent="0.35">
      <c r="C9263"/>
      <c r="D9263"/>
      <c r="E9263"/>
      <c r="F9263"/>
      <c r="G9263"/>
      <c r="H9263"/>
      <c r="I9263"/>
      <c r="J9263"/>
      <c r="K9263"/>
      <c r="L9263"/>
      <c r="M9263"/>
      <c r="N9263"/>
      <c r="O9263"/>
      <c r="S9263"/>
      <c r="T9263"/>
      <c r="U9263"/>
      <c r="V9263"/>
      <c r="Y9263"/>
      <c r="Z9263"/>
      <c r="AA9263"/>
      <c r="AB9263"/>
      <c r="AC9263"/>
      <c r="AD9263"/>
      <c r="AE9263"/>
      <c r="AF9263"/>
      <c r="AG9263"/>
      <c r="AH9263"/>
      <c r="AI9263"/>
      <c r="AJ9263"/>
      <c r="AK9263"/>
      <c r="AL9263"/>
    </row>
    <row r="9264" spans="3:38" ht="15" customHeight="1" x14ac:dyDescent="0.35">
      <c r="C9264"/>
      <c r="D9264"/>
      <c r="E9264"/>
      <c r="F9264"/>
      <c r="G9264"/>
      <c r="H9264"/>
      <c r="I9264"/>
      <c r="J9264"/>
      <c r="K9264"/>
      <c r="L9264"/>
      <c r="M9264"/>
      <c r="N9264"/>
      <c r="O9264"/>
      <c r="S9264"/>
      <c r="T9264"/>
      <c r="U9264"/>
      <c r="V9264"/>
      <c r="Y9264"/>
      <c r="Z9264"/>
      <c r="AA9264"/>
      <c r="AB9264"/>
      <c r="AC9264"/>
      <c r="AD9264"/>
      <c r="AE9264"/>
      <c r="AF9264"/>
      <c r="AG9264"/>
      <c r="AH9264"/>
      <c r="AI9264"/>
      <c r="AJ9264"/>
      <c r="AK9264"/>
      <c r="AL9264"/>
    </row>
    <row r="9265" spans="3:38" ht="15" customHeight="1" x14ac:dyDescent="0.35">
      <c r="C9265"/>
      <c r="D9265"/>
      <c r="E9265"/>
      <c r="F9265"/>
      <c r="G9265"/>
      <c r="H9265"/>
      <c r="I9265"/>
      <c r="J9265"/>
      <c r="K9265"/>
      <c r="L9265"/>
      <c r="M9265"/>
      <c r="N9265"/>
      <c r="O9265"/>
      <c r="S9265"/>
      <c r="T9265"/>
      <c r="U9265"/>
      <c r="V9265"/>
      <c r="Y9265"/>
      <c r="Z9265"/>
      <c r="AA9265"/>
      <c r="AB9265"/>
      <c r="AC9265"/>
      <c r="AD9265"/>
      <c r="AE9265"/>
      <c r="AF9265"/>
      <c r="AG9265"/>
      <c r="AH9265"/>
      <c r="AI9265"/>
      <c r="AJ9265"/>
      <c r="AK9265"/>
      <c r="AL9265"/>
    </row>
    <row r="9266" spans="3:38" ht="15" customHeight="1" x14ac:dyDescent="0.35">
      <c r="C9266"/>
      <c r="D9266"/>
      <c r="E9266"/>
      <c r="F9266"/>
      <c r="G9266"/>
      <c r="H9266"/>
      <c r="I9266"/>
      <c r="J9266"/>
      <c r="K9266"/>
      <c r="L9266"/>
      <c r="M9266"/>
      <c r="N9266"/>
      <c r="O9266"/>
      <c r="S9266"/>
      <c r="T9266"/>
      <c r="U9266"/>
      <c r="V9266"/>
      <c r="Y9266"/>
      <c r="Z9266"/>
      <c r="AA9266"/>
      <c r="AB9266"/>
      <c r="AC9266"/>
      <c r="AD9266"/>
      <c r="AE9266"/>
      <c r="AF9266"/>
      <c r="AG9266"/>
      <c r="AH9266"/>
      <c r="AI9266"/>
      <c r="AJ9266"/>
      <c r="AK9266"/>
      <c r="AL9266"/>
    </row>
    <row r="9267" spans="3:38" ht="15" customHeight="1" x14ac:dyDescent="0.35">
      <c r="C9267"/>
      <c r="D9267"/>
      <c r="E9267"/>
      <c r="F9267"/>
      <c r="G9267"/>
      <c r="H9267"/>
      <c r="I9267"/>
      <c r="J9267"/>
      <c r="K9267"/>
      <c r="L9267"/>
      <c r="M9267"/>
      <c r="N9267"/>
      <c r="O9267"/>
      <c r="S9267"/>
      <c r="T9267"/>
      <c r="U9267"/>
      <c r="V9267"/>
      <c r="Y9267"/>
      <c r="Z9267"/>
      <c r="AA9267"/>
      <c r="AB9267"/>
      <c r="AC9267"/>
      <c r="AD9267"/>
      <c r="AE9267"/>
      <c r="AF9267"/>
      <c r="AG9267"/>
      <c r="AH9267"/>
      <c r="AI9267"/>
      <c r="AJ9267"/>
      <c r="AK9267"/>
      <c r="AL9267"/>
    </row>
    <row r="9268" spans="3:38" ht="15" customHeight="1" x14ac:dyDescent="0.35">
      <c r="C9268"/>
      <c r="D9268"/>
      <c r="E9268"/>
      <c r="F9268"/>
      <c r="G9268"/>
      <c r="H9268"/>
      <c r="I9268"/>
      <c r="J9268"/>
      <c r="K9268"/>
      <c r="L9268"/>
      <c r="M9268"/>
      <c r="N9268"/>
      <c r="O9268"/>
      <c r="S9268"/>
      <c r="T9268"/>
      <c r="U9268"/>
      <c r="V9268"/>
      <c r="Y9268"/>
      <c r="Z9268"/>
      <c r="AA9268"/>
      <c r="AB9268"/>
      <c r="AC9268"/>
      <c r="AD9268"/>
      <c r="AE9268"/>
      <c r="AF9268"/>
      <c r="AG9268"/>
      <c r="AH9268"/>
      <c r="AI9268"/>
      <c r="AJ9268"/>
      <c r="AK9268"/>
      <c r="AL9268"/>
    </row>
    <row r="9269" spans="3:38" ht="15" customHeight="1" x14ac:dyDescent="0.35">
      <c r="C9269"/>
      <c r="D9269"/>
      <c r="E9269"/>
      <c r="F9269"/>
      <c r="G9269"/>
      <c r="H9269"/>
      <c r="I9269"/>
      <c r="J9269"/>
      <c r="K9269"/>
      <c r="L9269"/>
      <c r="M9269"/>
      <c r="N9269"/>
      <c r="O9269"/>
      <c r="S9269"/>
      <c r="T9269"/>
      <c r="U9269"/>
      <c r="V9269"/>
      <c r="Y9269"/>
      <c r="Z9269"/>
      <c r="AA9269"/>
      <c r="AB9269"/>
      <c r="AC9269"/>
      <c r="AD9269"/>
      <c r="AE9269"/>
      <c r="AF9269"/>
      <c r="AG9269"/>
      <c r="AH9269"/>
      <c r="AI9269"/>
      <c r="AJ9269"/>
      <c r="AK9269"/>
      <c r="AL9269"/>
    </row>
    <row r="9270" spans="3:38" ht="15" customHeight="1" x14ac:dyDescent="0.35">
      <c r="C9270"/>
      <c r="D9270"/>
      <c r="E9270"/>
      <c r="F9270"/>
      <c r="G9270"/>
      <c r="H9270"/>
      <c r="I9270"/>
      <c r="J9270"/>
      <c r="K9270"/>
      <c r="L9270"/>
      <c r="M9270"/>
      <c r="N9270"/>
      <c r="O9270"/>
      <c r="S9270"/>
      <c r="T9270"/>
      <c r="U9270"/>
      <c r="V9270"/>
      <c r="Y9270"/>
      <c r="Z9270"/>
      <c r="AA9270"/>
      <c r="AB9270"/>
      <c r="AC9270"/>
      <c r="AD9270"/>
      <c r="AE9270"/>
      <c r="AF9270"/>
      <c r="AG9270"/>
      <c r="AH9270"/>
      <c r="AI9270"/>
      <c r="AJ9270"/>
      <c r="AK9270"/>
      <c r="AL9270"/>
    </row>
    <row r="9271" spans="3:38" ht="15" customHeight="1" x14ac:dyDescent="0.35">
      <c r="C9271"/>
      <c r="D9271"/>
      <c r="E9271"/>
      <c r="F9271"/>
      <c r="G9271"/>
      <c r="H9271"/>
      <c r="I9271"/>
      <c r="J9271"/>
      <c r="K9271"/>
      <c r="L9271"/>
      <c r="M9271"/>
      <c r="N9271"/>
      <c r="O9271"/>
      <c r="S9271"/>
      <c r="T9271"/>
      <c r="U9271"/>
      <c r="V9271"/>
      <c r="Y9271"/>
      <c r="Z9271"/>
      <c r="AA9271"/>
      <c r="AB9271"/>
      <c r="AC9271"/>
      <c r="AD9271"/>
      <c r="AE9271"/>
      <c r="AF9271"/>
      <c r="AG9271"/>
      <c r="AH9271"/>
      <c r="AI9271"/>
      <c r="AJ9271"/>
      <c r="AK9271"/>
      <c r="AL9271"/>
    </row>
    <row r="9272" spans="3:38" ht="15" customHeight="1" x14ac:dyDescent="0.35">
      <c r="C9272"/>
      <c r="D9272"/>
      <c r="E9272"/>
      <c r="F9272"/>
      <c r="G9272"/>
      <c r="H9272"/>
      <c r="I9272"/>
      <c r="J9272"/>
      <c r="K9272"/>
      <c r="L9272"/>
      <c r="M9272"/>
      <c r="N9272"/>
      <c r="O9272"/>
      <c r="S9272"/>
      <c r="T9272"/>
      <c r="U9272"/>
      <c r="V9272"/>
      <c r="Y9272"/>
      <c r="Z9272"/>
      <c r="AA9272"/>
      <c r="AB9272"/>
      <c r="AC9272"/>
      <c r="AD9272"/>
      <c r="AE9272"/>
      <c r="AF9272"/>
      <c r="AG9272"/>
      <c r="AH9272"/>
      <c r="AI9272"/>
      <c r="AJ9272"/>
      <c r="AK9272"/>
      <c r="AL9272"/>
    </row>
    <row r="9273" spans="3:38" ht="15" customHeight="1" x14ac:dyDescent="0.35">
      <c r="C9273"/>
      <c r="D9273"/>
      <c r="E9273"/>
      <c r="F9273"/>
      <c r="G9273"/>
      <c r="H9273"/>
      <c r="I9273"/>
      <c r="J9273"/>
      <c r="K9273"/>
      <c r="L9273"/>
      <c r="M9273"/>
      <c r="N9273"/>
      <c r="O9273"/>
      <c r="S9273"/>
      <c r="T9273"/>
      <c r="U9273"/>
      <c r="V9273"/>
      <c r="Y9273"/>
      <c r="Z9273"/>
      <c r="AA9273"/>
      <c r="AB9273"/>
      <c r="AC9273"/>
      <c r="AD9273"/>
      <c r="AE9273"/>
      <c r="AF9273"/>
      <c r="AG9273"/>
      <c r="AH9273"/>
      <c r="AI9273"/>
      <c r="AJ9273"/>
      <c r="AK9273"/>
      <c r="AL9273"/>
    </row>
    <row r="9274" spans="3:38" ht="15" customHeight="1" x14ac:dyDescent="0.35">
      <c r="C9274"/>
      <c r="D9274"/>
      <c r="E9274"/>
      <c r="F9274"/>
      <c r="G9274"/>
      <c r="H9274"/>
      <c r="I9274"/>
      <c r="J9274"/>
      <c r="K9274"/>
      <c r="L9274"/>
      <c r="M9274"/>
      <c r="N9274"/>
      <c r="O9274"/>
      <c r="S9274"/>
      <c r="T9274"/>
      <c r="U9274"/>
      <c r="V9274"/>
      <c r="Y9274"/>
      <c r="Z9274"/>
      <c r="AA9274"/>
      <c r="AB9274"/>
      <c r="AC9274"/>
      <c r="AD9274"/>
      <c r="AE9274"/>
      <c r="AF9274"/>
      <c r="AG9274"/>
      <c r="AH9274"/>
      <c r="AI9274"/>
      <c r="AJ9274"/>
      <c r="AK9274"/>
      <c r="AL9274"/>
    </row>
    <row r="9275" spans="3:38" ht="15" customHeight="1" x14ac:dyDescent="0.35">
      <c r="C9275"/>
      <c r="D9275"/>
      <c r="E9275"/>
      <c r="F9275"/>
      <c r="G9275"/>
      <c r="H9275"/>
      <c r="I9275"/>
      <c r="J9275"/>
      <c r="K9275"/>
      <c r="L9275"/>
      <c r="M9275"/>
      <c r="N9275"/>
      <c r="O9275"/>
      <c r="S9275"/>
      <c r="T9275"/>
      <c r="U9275"/>
      <c r="V9275"/>
      <c r="Y9275"/>
      <c r="Z9275"/>
      <c r="AA9275"/>
      <c r="AB9275"/>
      <c r="AC9275"/>
      <c r="AD9275"/>
      <c r="AE9275"/>
      <c r="AF9275"/>
      <c r="AG9275"/>
      <c r="AH9275"/>
      <c r="AI9275"/>
      <c r="AJ9275"/>
      <c r="AK9275"/>
      <c r="AL9275"/>
    </row>
    <row r="9276" spans="3:38" ht="15" customHeight="1" x14ac:dyDescent="0.35">
      <c r="C9276"/>
      <c r="D9276"/>
      <c r="E9276"/>
      <c r="F9276"/>
      <c r="G9276"/>
      <c r="H9276"/>
      <c r="I9276"/>
      <c r="J9276"/>
      <c r="K9276"/>
      <c r="L9276"/>
      <c r="M9276"/>
      <c r="N9276"/>
      <c r="O9276"/>
      <c r="S9276"/>
      <c r="T9276"/>
      <c r="U9276"/>
      <c r="V9276"/>
      <c r="Y9276"/>
      <c r="Z9276"/>
      <c r="AA9276"/>
      <c r="AB9276"/>
      <c r="AC9276"/>
      <c r="AD9276"/>
      <c r="AE9276"/>
      <c r="AF9276"/>
      <c r="AG9276"/>
      <c r="AH9276"/>
      <c r="AI9276"/>
      <c r="AJ9276"/>
      <c r="AK9276"/>
      <c r="AL9276"/>
    </row>
    <row r="9277" spans="3:38" ht="15" customHeight="1" x14ac:dyDescent="0.35">
      <c r="C9277"/>
      <c r="D9277"/>
      <c r="E9277"/>
      <c r="F9277"/>
      <c r="G9277"/>
      <c r="H9277"/>
      <c r="I9277"/>
      <c r="J9277"/>
      <c r="K9277"/>
      <c r="L9277"/>
      <c r="M9277"/>
      <c r="N9277"/>
      <c r="O9277"/>
      <c r="S9277"/>
      <c r="T9277"/>
      <c r="U9277"/>
      <c r="V9277"/>
      <c r="Y9277"/>
      <c r="Z9277"/>
      <c r="AA9277"/>
      <c r="AB9277"/>
      <c r="AC9277"/>
      <c r="AD9277"/>
      <c r="AE9277"/>
      <c r="AF9277"/>
      <c r="AG9277"/>
      <c r="AH9277"/>
      <c r="AI9277"/>
      <c r="AJ9277"/>
      <c r="AK9277"/>
      <c r="AL9277"/>
    </row>
    <row r="9278" spans="3:38" ht="15" customHeight="1" x14ac:dyDescent="0.35">
      <c r="C9278"/>
      <c r="D9278"/>
      <c r="E9278"/>
      <c r="F9278"/>
      <c r="G9278"/>
      <c r="H9278"/>
      <c r="I9278"/>
      <c r="J9278"/>
      <c r="K9278"/>
      <c r="L9278"/>
      <c r="M9278"/>
      <c r="N9278"/>
      <c r="O9278"/>
      <c r="S9278"/>
      <c r="T9278"/>
      <c r="U9278"/>
      <c r="V9278"/>
      <c r="Y9278"/>
      <c r="Z9278"/>
      <c r="AA9278"/>
      <c r="AB9278"/>
      <c r="AC9278"/>
      <c r="AD9278"/>
      <c r="AE9278"/>
      <c r="AF9278"/>
      <c r="AG9278"/>
      <c r="AH9278"/>
      <c r="AI9278"/>
      <c r="AJ9278"/>
      <c r="AK9278"/>
      <c r="AL9278"/>
    </row>
    <row r="9279" spans="3:38" ht="15" customHeight="1" x14ac:dyDescent="0.35">
      <c r="C9279"/>
      <c r="D9279"/>
      <c r="E9279"/>
      <c r="F9279"/>
      <c r="G9279"/>
      <c r="H9279"/>
      <c r="I9279"/>
      <c r="J9279"/>
      <c r="K9279"/>
      <c r="L9279"/>
      <c r="M9279"/>
      <c r="N9279"/>
      <c r="O9279"/>
      <c r="S9279"/>
      <c r="T9279"/>
      <c r="U9279"/>
      <c r="V9279"/>
      <c r="Y9279"/>
      <c r="Z9279"/>
      <c r="AA9279"/>
      <c r="AB9279"/>
      <c r="AC9279"/>
      <c r="AD9279"/>
      <c r="AE9279"/>
      <c r="AF9279"/>
      <c r="AG9279"/>
      <c r="AH9279"/>
      <c r="AI9279"/>
      <c r="AJ9279"/>
      <c r="AK9279"/>
      <c r="AL9279"/>
    </row>
    <row r="9280" spans="3:38" ht="15" customHeight="1" x14ac:dyDescent="0.35">
      <c r="C9280"/>
      <c r="D9280"/>
      <c r="E9280"/>
      <c r="F9280"/>
      <c r="G9280"/>
      <c r="H9280"/>
      <c r="I9280"/>
      <c r="J9280"/>
      <c r="K9280"/>
      <c r="L9280"/>
      <c r="M9280"/>
      <c r="N9280"/>
      <c r="O9280"/>
      <c r="S9280"/>
      <c r="T9280"/>
      <c r="U9280"/>
      <c r="V9280"/>
      <c r="Y9280"/>
      <c r="Z9280"/>
      <c r="AA9280"/>
      <c r="AB9280"/>
      <c r="AC9280"/>
      <c r="AD9280"/>
      <c r="AE9280"/>
      <c r="AF9280"/>
      <c r="AG9280"/>
      <c r="AH9280"/>
      <c r="AI9280"/>
      <c r="AJ9280"/>
      <c r="AK9280"/>
      <c r="AL9280"/>
    </row>
    <row r="9281" spans="3:38" ht="15" customHeight="1" x14ac:dyDescent="0.35">
      <c r="C9281"/>
      <c r="D9281"/>
      <c r="E9281"/>
      <c r="F9281"/>
      <c r="G9281"/>
      <c r="H9281"/>
      <c r="I9281"/>
      <c r="J9281"/>
      <c r="K9281"/>
      <c r="L9281"/>
      <c r="M9281"/>
      <c r="N9281"/>
      <c r="O9281"/>
      <c r="S9281"/>
      <c r="T9281"/>
      <c r="U9281"/>
      <c r="V9281"/>
      <c r="Y9281"/>
      <c r="Z9281"/>
      <c r="AA9281"/>
      <c r="AB9281"/>
      <c r="AC9281"/>
      <c r="AD9281"/>
      <c r="AE9281"/>
      <c r="AF9281"/>
      <c r="AG9281"/>
      <c r="AH9281"/>
      <c r="AI9281"/>
      <c r="AJ9281"/>
      <c r="AK9281"/>
      <c r="AL9281"/>
    </row>
    <row r="9282" spans="3:38" ht="15" customHeight="1" x14ac:dyDescent="0.35">
      <c r="C9282"/>
      <c r="D9282"/>
      <c r="E9282"/>
      <c r="F9282"/>
      <c r="G9282"/>
      <c r="H9282"/>
      <c r="I9282"/>
      <c r="J9282"/>
      <c r="K9282"/>
      <c r="L9282"/>
      <c r="M9282"/>
      <c r="N9282"/>
      <c r="O9282"/>
      <c r="S9282"/>
      <c r="T9282"/>
      <c r="U9282"/>
      <c r="V9282"/>
      <c r="Y9282"/>
      <c r="Z9282"/>
      <c r="AA9282"/>
      <c r="AB9282"/>
      <c r="AC9282"/>
      <c r="AD9282"/>
      <c r="AE9282"/>
      <c r="AF9282"/>
      <c r="AG9282"/>
      <c r="AH9282"/>
      <c r="AI9282"/>
      <c r="AJ9282"/>
      <c r="AK9282"/>
      <c r="AL9282"/>
    </row>
    <row r="9283" spans="3:38" ht="15" customHeight="1" x14ac:dyDescent="0.35">
      <c r="C9283"/>
      <c r="D9283"/>
      <c r="E9283"/>
      <c r="F9283"/>
      <c r="G9283"/>
      <c r="H9283"/>
      <c r="I9283"/>
      <c r="J9283"/>
      <c r="K9283"/>
      <c r="L9283"/>
      <c r="M9283"/>
      <c r="N9283"/>
      <c r="O9283"/>
      <c r="S9283"/>
      <c r="T9283"/>
      <c r="U9283"/>
      <c r="V9283"/>
      <c r="Y9283"/>
      <c r="Z9283"/>
      <c r="AA9283"/>
      <c r="AB9283"/>
      <c r="AC9283"/>
      <c r="AD9283"/>
      <c r="AE9283"/>
      <c r="AF9283"/>
      <c r="AG9283"/>
      <c r="AH9283"/>
      <c r="AI9283"/>
      <c r="AJ9283"/>
      <c r="AK9283"/>
      <c r="AL9283"/>
    </row>
    <row r="9284" spans="3:38" ht="15" customHeight="1" x14ac:dyDescent="0.35">
      <c r="C9284"/>
      <c r="D9284"/>
      <c r="E9284"/>
      <c r="F9284"/>
      <c r="G9284"/>
      <c r="H9284"/>
      <c r="I9284"/>
      <c r="J9284"/>
      <c r="K9284"/>
      <c r="L9284"/>
      <c r="M9284"/>
      <c r="N9284"/>
      <c r="O9284"/>
      <c r="S9284"/>
      <c r="T9284"/>
      <c r="U9284"/>
      <c r="V9284"/>
      <c r="Y9284"/>
      <c r="Z9284"/>
      <c r="AA9284"/>
      <c r="AB9284"/>
      <c r="AC9284"/>
      <c r="AD9284"/>
      <c r="AE9284"/>
      <c r="AF9284"/>
      <c r="AG9284"/>
      <c r="AH9284"/>
      <c r="AI9284"/>
      <c r="AJ9284"/>
      <c r="AK9284"/>
      <c r="AL9284"/>
    </row>
    <row r="9285" spans="3:38" ht="15" customHeight="1" x14ac:dyDescent="0.35">
      <c r="C9285"/>
      <c r="D9285"/>
      <c r="E9285"/>
      <c r="F9285"/>
      <c r="G9285"/>
      <c r="H9285"/>
      <c r="I9285"/>
      <c r="J9285"/>
      <c r="K9285"/>
      <c r="L9285"/>
      <c r="M9285"/>
      <c r="N9285"/>
      <c r="O9285"/>
      <c r="S9285"/>
      <c r="T9285"/>
      <c r="U9285"/>
      <c r="V9285"/>
      <c r="Y9285"/>
      <c r="Z9285"/>
      <c r="AA9285"/>
      <c r="AB9285"/>
      <c r="AC9285"/>
      <c r="AD9285"/>
      <c r="AE9285"/>
      <c r="AF9285"/>
      <c r="AG9285"/>
      <c r="AH9285"/>
      <c r="AI9285"/>
      <c r="AJ9285"/>
      <c r="AK9285"/>
      <c r="AL9285"/>
    </row>
    <row r="9286" spans="3:38" ht="15" customHeight="1" x14ac:dyDescent="0.35">
      <c r="C9286"/>
      <c r="D9286"/>
      <c r="E9286"/>
      <c r="F9286"/>
      <c r="G9286"/>
      <c r="H9286"/>
      <c r="I9286"/>
      <c r="J9286"/>
      <c r="K9286"/>
      <c r="L9286"/>
      <c r="M9286"/>
      <c r="N9286"/>
      <c r="O9286"/>
      <c r="S9286"/>
      <c r="T9286"/>
      <c r="U9286"/>
      <c r="V9286"/>
      <c r="Y9286"/>
      <c r="Z9286"/>
      <c r="AA9286"/>
      <c r="AB9286"/>
      <c r="AC9286"/>
      <c r="AD9286"/>
      <c r="AE9286"/>
      <c r="AF9286"/>
      <c r="AG9286"/>
      <c r="AH9286"/>
      <c r="AI9286"/>
      <c r="AJ9286"/>
      <c r="AK9286"/>
      <c r="AL9286"/>
    </row>
    <row r="9287" spans="3:38" ht="15" customHeight="1" x14ac:dyDescent="0.35">
      <c r="C9287"/>
      <c r="D9287"/>
      <c r="E9287"/>
      <c r="F9287"/>
      <c r="G9287"/>
      <c r="H9287"/>
      <c r="I9287"/>
      <c r="J9287"/>
      <c r="K9287"/>
      <c r="L9287"/>
      <c r="M9287"/>
      <c r="N9287"/>
      <c r="O9287"/>
      <c r="S9287"/>
      <c r="T9287"/>
      <c r="U9287"/>
      <c r="V9287"/>
      <c r="Y9287"/>
      <c r="Z9287"/>
      <c r="AA9287"/>
      <c r="AB9287"/>
      <c r="AC9287"/>
      <c r="AD9287"/>
      <c r="AE9287"/>
      <c r="AF9287"/>
      <c r="AG9287"/>
      <c r="AH9287"/>
      <c r="AI9287"/>
      <c r="AJ9287"/>
      <c r="AK9287"/>
      <c r="AL9287"/>
    </row>
    <row r="9288" spans="3:38" ht="15" customHeight="1" x14ac:dyDescent="0.35">
      <c r="C9288"/>
      <c r="D9288"/>
      <c r="E9288"/>
      <c r="F9288"/>
      <c r="G9288"/>
      <c r="H9288"/>
      <c r="I9288"/>
      <c r="J9288"/>
      <c r="K9288"/>
      <c r="L9288"/>
      <c r="M9288"/>
      <c r="N9288"/>
      <c r="O9288"/>
      <c r="S9288"/>
      <c r="T9288"/>
      <c r="U9288"/>
      <c r="V9288"/>
      <c r="Y9288"/>
      <c r="Z9288"/>
      <c r="AA9288"/>
      <c r="AB9288"/>
      <c r="AC9288"/>
      <c r="AD9288"/>
      <c r="AE9288"/>
      <c r="AF9288"/>
      <c r="AG9288"/>
      <c r="AH9288"/>
      <c r="AI9288"/>
      <c r="AJ9288"/>
      <c r="AK9288"/>
      <c r="AL9288"/>
    </row>
    <row r="9289" spans="3:38" ht="15" customHeight="1" x14ac:dyDescent="0.35">
      <c r="C9289"/>
      <c r="D9289"/>
      <c r="E9289"/>
      <c r="F9289"/>
      <c r="G9289"/>
      <c r="H9289"/>
      <c r="I9289"/>
      <c r="J9289"/>
      <c r="K9289"/>
      <c r="L9289"/>
      <c r="M9289"/>
      <c r="N9289"/>
      <c r="O9289"/>
      <c r="S9289"/>
      <c r="T9289"/>
      <c r="U9289"/>
      <c r="V9289"/>
      <c r="Y9289"/>
      <c r="Z9289"/>
      <c r="AA9289"/>
      <c r="AB9289"/>
      <c r="AC9289"/>
      <c r="AD9289"/>
      <c r="AE9289"/>
      <c r="AF9289"/>
      <c r="AG9289"/>
      <c r="AH9289"/>
      <c r="AI9289"/>
      <c r="AJ9289"/>
      <c r="AK9289"/>
      <c r="AL9289"/>
    </row>
    <row r="9290" spans="3:38" ht="15" customHeight="1" x14ac:dyDescent="0.35">
      <c r="C9290"/>
      <c r="D9290"/>
      <c r="E9290"/>
      <c r="F9290"/>
      <c r="G9290"/>
      <c r="H9290"/>
      <c r="I9290"/>
      <c r="J9290"/>
      <c r="K9290"/>
      <c r="L9290"/>
      <c r="M9290"/>
      <c r="N9290"/>
      <c r="O9290"/>
      <c r="S9290"/>
      <c r="T9290"/>
      <c r="U9290"/>
      <c r="V9290"/>
      <c r="Y9290"/>
      <c r="Z9290"/>
      <c r="AA9290"/>
      <c r="AB9290"/>
      <c r="AC9290"/>
      <c r="AD9290"/>
      <c r="AE9290"/>
      <c r="AF9290"/>
      <c r="AG9290"/>
      <c r="AH9290"/>
      <c r="AI9290"/>
      <c r="AJ9290"/>
      <c r="AK9290"/>
      <c r="AL9290"/>
    </row>
    <row r="9291" spans="3:38" ht="15" customHeight="1" x14ac:dyDescent="0.35">
      <c r="C9291"/>
      <c r="D9291"/>
      <c r="E9291"/>
      <c r="F9291"/>
      <c r="G9291"/>
      <c r="H9291"/>
      <c r="I9291"/>
      <c r="J9291"/>
      <c r="K9291"/>
      <c r="L9291"/>
      <c r="M9291"/>
      <c r="N9291"/>
      <c r="O9291"/>
      <c r="S9291"/>
      <c r="T9291"/>
      <c r="U9291"/>
      <c r="V9291"/>
      <c r="Y9291"/>
      <c r="Z9291"/>
      <c r="AA9291"/>
      <c r="AB9291"/>
      <c r="AC9291"/>
      <c r="AD9291"/>
      <c r="AE9291"/>
      <c r="AF9291"/>
      <c r="AG9291"/>
      <c r="AH9291"/>
      <c r="AI9291"/>
      <c r="AJ9291"/>
      <c r="AK9291"/>
      <c r="AL9291"/>
    </row>
    <row r="9292" spans="3:38" ht="15" customHeight="1" x14ac:dyDescent="0.35">
      <c r="C9292"/>
      <c r="D9292"/>
      <c r="E9292"/>
      <c r="F9292"/>
      <c r="G9292"/>
      <c r="H9292"/>
      <c r="I9292"/>
      <c r="J9292"/>
      <c r="K9292"/>
      <c r="L9292"/>
      <c r="M9292"/>
      <c r="N9292"/>
      <c r="O9292"/>
      <c r="S9292"/>
      <c r="T9292"/>
      <c r="U9292"/>
      <c r="V9292"/>
      <c r="Y9292"/>
      <c r="Z9292"/>
      <c r="AA9292"/>
      <c r="AB9292"/>
      <c r="AC9292"/>
      <c r="AD9292"/>
      <c r="AE9292"/>
      <c r="AF9292"/>
      <c r="AG9292"/>
      <c r="AH9292"/>
      <c r="AI9292"/>
      <c r="AJ9292"/>
      <c r="AK9292"/>
      <c r="AL9292"/>
    </row>
    <row r="9293" spans="3:38" ht="15" customHeight="1" x14ac:dyDescent="0.35">
      <c r="C9293"/>
      <c r="D9293"/>
      <c r="E9293"/>
      <c r="F9293"/>
      <c r="G9293"/>
      <c r="H9293"/>
      <c r="I9293"/>
      <c r="J9293"/>
      <c r="K9293"/>
      <c r="L9293"/>
      <c r="M9293"/>
      <c r="N9293"/>
      <c r="O9293"/>
      <c r="S9293"/>
      <c r="T9293"/>
      <c r="U9293"/>
      <c r="V9293"/>
      <c r="Y9293"/>
      <c r="Z9293"/>
      <c r="AA9293"/>
      <c r="AB9293"/>
      <c r="AC9293"/>
      <c r="AD9293"/>
      <c r="AE9293"/>
      <c r="AF9293"/>
      <c r="AG9293"/>
      <c r="AH9293"/>
      <c r="AI9293"/>
      <c r="AJ9293"/>
      <c r="AK9293"/>
      <c r="AL9293"/>
    </row>
    <row r="9294" spans="3:38" ht="15" customHeight="1" x14ac:dyDescent="0.35">
      <c r="C9294"/>
      <c r="D9294"/>
      <c r="E9294"/>
      <c r="F9294"/>
      <c r="G9294"/>
      <c r="H9294"/>
      <c r="I9294"/>
      <c r="J9294"/>
      <c r="K9294"/>
      <c r="L9294"/>
      <c r="M9294"/>
      <c r="N9294"/>
      <c r="O9294"/>
      <c r="S9294"/>
      <c r="T9294"/>
      <c r="U9294"/>
      <c r="V9294"/>
      <c r="Y9294"/>
      <c r="Z9294"/>
      <c r="AA9294"/>
      <c r="AB9294"/>
      <c r="AC9294"/>
      <c r="AD9294"/>
      <c r="AE9294"/>
      <c r="AF9294"/>
      <c r="AG9294"/>
      <c r="AH9294"/>
      <c r="AI9294"/>
      <c r="AJ9294"/>
      <c r="AK9294"/>
      <c r="AL9294"/>
    </row>
    <row r="9295" spans="3:38" ht="15" customHeight="1" x14ac:dyDescent="0.35">
      <c r="C9295"/>
      <c r="D9295"/>
      <c r="E9295"/>
      <c r="F9295"/>
      <c r="G9295"/>
      <c r="H9295"/>
      <c r="I9295"/>
      <c r="J9295"/>
      <c r="K9295"/>
      <c r="L9295"/>
      <c r="M9295"/>
      <c r="N9295"/>
      <c r="O9295"/>
      <c r="S9295"/>
      <c r="T9295"/>
      <c r="U9295"/>
      <c r="V9295"/>
      <c r="Y9295"/>
      <c r="Z9295"/>
      <c r="AA9295"/>
      <c r="AB9295"/>
      <c r="AC9295"/>
      <c r="AD9295"/>
      <c r="AE9295"/>
      <c r="AF9295"/>
      <c r="AG9295"/>
      <c r="AH9295"/>
      <c r="AI9295"/>
      <c r="AJ9295"/>
      <c r="AK9295"/>
      <c r="AL9295"/>
    </row>
    <row r="9296" spans="3:38" ht="15" customHeight="1" x14ac:dyDescent="0.35">
      <c r="C9296"/>
      <c r="D9296"/>
      <c r="E9296"/>
      <c r="F9296"/>
      <c r="G9296"/>
      <c r="H9296"/>
      <c r="I9296"/>
      <c r="J9296"/>
      <c r="K9296"/>
      <c r="L9296"/>
      <c r="M9296"/>
      <c r="N9296"/>
      <c r="O9296"/>
      <c r="S9296"/>
      <c r="T9296"/>
      <c r="U9296"/>
      <c r="V9296"/>
      <c r="Y9296"/>
      <c r="Z9296"/>
      <c r="AA9296"/>
      <c r="AB9296"/>
      <c r="AC9296"/>
      <c r="AD9296"/>
      <c r="AE9296"/>
      <c r="AF9296"/>
      <c r="AG9296"/>
      <c r="AH9296"/>
      <c r="AI9296"/>
      <c r="AJ9296"/>
      <c r="AK9296"/>
      <c r="AL9296"/>
    </row>
    <row r="9297" spans="3:38" ht="15" customHeight="1" x14ac:dyDescent="0.35">
      <c r="C9297"/>
      <c r="D9297"/>
      <c r="E9297"/>
      <c r="F9297"/>
      <c r="G9297"/>
      <c r="H9297"/>
      <c r="I9297"/>
      <c r="J9297"/>
      <c r="K9297"/>
      <c r="L9297"/>
      <c r="M9297"/>
      <c r="N9297"/>
      <c r="O9297"/>
      <c r="S9297"/>
      <c r="T9297"/>
      <c r="U9297"/>
      <c r="V9297"/>
      <c r="Y9297"/>
      <c r="Z9297"/>
      <c r="AA9297"/>
      <c r="AB9297"/>
      <c r="AC9297"/>
      <c r="AD9297"/>
      <c r="AE9297"/>
      <c r="AF9297"/>
      <c r="AG9297"/>
      <c r="AH9297"/>
      <c r="AI9297"/>
      <c r="AJ9297"/>
      <c r="AK9297"/>
      <c r="AL9297"/>
    </row>
    <row r="9298" spans="3:38" ht="15" customHeight="1" x14ac:dyDescent="0.35">
      <c r="C9298"/>
      <c r="D9298"/>
      <c r="E9298"/>
      <c r="F9298"/>
      <c r="G9298"/>
      <c r="H9298"/>
      <c r="I9298"/>
      <c r="J9298"/>
      <c r="K9298"/>
      <c r="L9298"/>
      <c r="M9298"/>
      <c r="N9298"/>
      <c r="O9298"/>
      <c r="S9298"/>
      <c r="T9298"/>
      <c r="U9298"/>
      <c r="V9298"/>
      <c r="Y9298"/>
      <c r="Z9298"/>
      <c r="AA9298"/>
      <c r="AB9298"/>
      <c r="AC9298"/>
      <c r="AD9298"/>
      <c r="AE9298"/>
      <c r="AF9298"/>
      <c r="AG9298"/>
      <c r="AH9298"/>
      <c r="AI9298"/>
      <c r="AJ9298"/>
      <c r="AK9298"/>
      <c r="AL9298"/>
    </row>
    <row r="9299" spans="3:38" ht="15" customHeight="1" x14ac:dyDescent="0.35">
      <c r="C9299"/>
      <c r="D9299"/>
      <c r="E9299"/>
      <c r="F9299"/>
      <c r="G9299"/>
      <c r="H9299"/>
      <c r="I9299"/>
      <c r="J9299"/>
      <c r="K9299"/>
      <c r="L9299"/>
      <c r="M9299"/>
      <c r="N9299"/>
      <c r="O9299"/>
      <c r="S9299"/>
      <c r="T9299"/>
      <c r="U9299"/>
      <c r="V9299"/>
      <c r="Y9299"/>
      <c r="Z9299"/>
      <c r="AA9299"/>
      <c r="AB9299"/>
      <c r="AC9299"/>
      <c r="AD9299"/>
      <c r="AE9299"/>
      <c r="AF9299"/>
      <c r="AG9299"/>
      <c r="AH9299"/>
      <c r="AI9299"/>
      <c r="AJ9299"/>
      <c r="AK9299"/>
      <c r="AL9299"/>
    </row>
    <row r="9300" spans="3:38" ht="15" customHeight="1" x14ac:dyDescent="0.35">
      <c r="C9300"/>
      <c r="D9300"/>
      <c r="E9300"/>
      <c r="F9300"/>
      <c r="G9300"/>
      <c r="H9300"/>
      <c r="I9300"/>
      <c r="J9300"/>
      <c r="K9300"/>
      <c r="L9300"/>
      <c r="M9300"/>
      <c r="N9300"/>
      <c r="O9300"/>
      <c r="S9300"/>
      <c r="T9300"/>
      <c r="U9300"/>
      <c r="V9300"/>
      <c r="Y9300"/>
      <c r="Z9300"/>
      <c r="AA9300"/>
      <c r="AB9300"/>
      <c r="AC9300"/>
      <c r="AD9300"/>
      <c r="AE9300"/>
      <c r="AF9300"/>
      <c r="AG9300"/>
      <c r="AH9300"/>
      <c r="AI9300"/>
      <c r="AJ9300"/>
      <c r="AK9300"/>
      <c r="AL9300"/>
    </row>
    <row r="9301" spans="3:38" ht="15" customHeight="1" x14ac:dyDescent="0.35">
      <c r="C9301"/>
      <c r="D9301"/>
      <c r="E9301"/>
      <c r="F9301"/>
      <c r="G9301"/>
      <c r="H9301"/>
      <c r="I9301"/>
      <c r="J9301"/>
      <c r="K9301"/>
      <c r="L9301"/>
      <c r="M9301"/>
      <c r="N9301"/>
      <c r="O9301"/>
      <c r="S9301"/>
      <c r="T9301"/>
      <c r="U9301"/>
      <c r="V9301"/>
      <c r="Y9301"/>
      <c r="Z9301"/>
      <c r="AA9301"/>
      <c r="AB9301"/>
      <c r="AC9301"/>
      <c r="AD9301"/>
      <c r="AE9301"/>
      <c r="AF9301"/>
      <c r="AG9301"/>
      <c r="AH9301"/>
      <c r="AI9301"/>
      <c r="AJ9301"/>
      <c r="AK9301"/>
      <c r="AL9301"/>
    </row>
    <row r="9302" spans="3:38" ht="15" customHeight="1" x14ac:dyDescent="0.35">
      <c r="C9302"/>
      <c r="D9302"/>
      <c r="E9302"/>
      <c r="F9302"/>
      <c r="G9302"/>
      <c r="H9302"/>
      <c r="I9302"/>
      <c r="J9302"/>
      <c r="K9302"/>
      <c r="L9302"/>
      <c r="M9302"/>
      <c r="N9302"/>
      <c r="O9302"/>
      <c r="S9302"/>
      <c r="T9302"/>
      <c r="U9302"/>
      <c r="V9302"/>
      <c r="Y9302"/>
      <c r="Z9302"/>
      <c r="AA9302"/>
      <c r="AB9302"/>
      <c r="AC9302"/>
      <c r="AD9302"/>
      <c r="AE9302"/>
      <c r="AF9302"/>
      <c r="AG9302"/>
      <c r="AH9302"/>
      <c r="AI9302"/>
      <c r="AJ9302"/>
      <c r="AK9302"/>
      <c r="AL9302"/>
    </row>
    <row r="9303" spans="3:38" ht="15" customHeight="1" x14ac:dyDescent="0.35">
      <c r="C9303"/>
      <c r="D9303"/>
      <c r="E9303"/>
      <c r="F9303"/>
      <c r="G9303"/>
      <c r="H9303"/>
      <c r="I9303"/>
      <c r="J9303"/>
      <c r="K9303"/>
      <c r="L9303"/>
      <c r="M9303"/>
      <c r="N9303"/>
      <c r="O9303"/>
      <c r="S9303"/>
      <c r="T9303"/>
      <c r="U9303"/>
      <c r="V9303"/>
      <c r="Y9303"/>
      <c r="Z9303"/>
      <c r="AA9303"/>
      <c r="AB9303"/>
      <c r="AC9303"/>
      <c r="AD9303"/>
      <c r="AE9303"/>
      <c r="AF9303"/>
      <c r="AG9303"/>
      <c r="AH9303"/>
      <c r="AI9303"/>
      <c r="AJ9303"/>
      <c r="AK9303"/>
      <c r="AL9303"/>
    </row>
    <row r="9304" spans="3:38" ht="15" customHeight="1" x14ac:dyDescent="0.35">
      <c r="C9304"/>
      <c r="D9304"/>
      <c r="E9304"/>
      <c r="F9304"/>
      <c r="G9304"/>
      <c r="H9304"/>
      <c r="I9304"/>
      <c r="J9304"/>
      <c r="K9304"/>
      <c r="L9304"/>
      <c r="M9304"/>
      <c r="N9304"/>
      <c r="O9304"/>
      <c r="S9304"/>
      <c r="T9304"/>
      <c r="U9304"/>
      <c r="V9304"/>
      <c r="Y9304"/>
      <c r="Z9304"/>
      <c r="AA9304"/>
      <c r="AB9304"/>
      <c r="AC9304"/>
      <c r="AD9304"/>
      <c r="AE9304"/>
      <c r="AF9304"/>
      <c r="AG9304"/>
      <c r="AH9304"/>
      <c r="AI9304"/>
      <c r="AJ9304"/>
      <c r="AK9304"/>
      <c r="AL9304"/>
    </row>
    <row r="9305" spans="3:38" ht="15" customHeight="1" x14ac:dyDescent="0.35">
      <c r="C9305"/>
      <c r="D9305"/>
      <c r="E9305"/>
      <c r="F9305"/>
      <c r="G9305"/>
      <c r="H9305"/>
      <c r="I9305"/>
      <c r="J9305"/>
      <c r="K9305"/>
      <c r="L9305"/>
      <c r="M9305"/>
      <c r="N9305"/>
      <c r="O9305"/>
      <c r="S9305"/>
      <c r="T9305"/>
      <c r="U9305"/>
      <c r="V9305"/>
      <c r="Y9305"/>
      <c r="Z9305"/>
      <c r="AA9305"/>
      <c r="AB9305"/>
      <c r="AC9305"/>
      <c r="AD9305"/>
      <c r="AE9305"/>
      <c r="AF9305"/>
      <c r="AG9305"/>
      <c r="AH9305"/>
      <c r="AI9305"/>
      <c r="AJ9305"/>
      <c r="AK9305"/>
      <c r="AL9305"/>
    </row>
    <row r="9306" spans="3:38" ht="15" customHeight="1" x14ac:dyDescent="0.35">
      <c r="C9306"/>
      <c r="D9306"/>
      <c r="E9306"/>
      <c r="F9306"/>
      <c r="G9306"/>
      <c r="H9306"/>
      <c r="I9306"/>
      <c r="J9306"/>
      <c r="K9306"/>
      <c r="L9306"/>
      <c r="M9306"/>
      <c r="N9306"/>
      <c r="O9306"/>
      <c r="S9306"/>
      <c r="T9306"/>
      <c r="U9306"/>
      <c r="V9306"/>
      <c r="Y9306"/>
      <c r="Z9306"/>
      <c r="AA9306"/>
      <c r="AB9306"/>
      <c r="AC9306"/>
      <c r="AD9306"/>
      <c r="AE9306"/>
      <c r="AF9306"/>
      <c r="AG9306"/>
      <c r="AH9306"/>
      <c r="AI9306"/>
      <c r="AJ9306"/>
      <c r="AK9306"/>
      <c r="AL9306"/>
    </row>
    <row r="9307" spans="3:38" ht="15" customHeight="1" x14ac:dyDescent="0.35">
      <c r="C9307"/>
      <c r="D9307"/>
      <c r="E9307"/>
      <c r="F9307"/>
      <c r="G9307"/>
      <c r="H9307"/>
      <c r="I9307"/>
      <c r="J9307"/>
      <c r="K9307"/>
      <c r="L9307"/>
      <c r="M9307"/>
      <c r="N9307"/>
      <c r="O9307"/>
      <c r="S9307"/>
      <c r="T9307"/>
      <c r="U9307"/>
      <c r="V9307"/>
      <c r="Y9307"/>
      <c r="Z9307"/>
      <c r="AA9307"/>
      <c r="AB9307"/>
      <c r="AC9307"/>
      <c r="AD9307"/>
      <c r="AE9307"/>
      <c r="AF9307"/>
      <c r="AG9307"/>
      <c r="AH9307"/>
      <c r="AI9307"/>
      <c r="AJ9307"/>
      <c r="AK9307"/>
      <c r="AL9307"/>
    </row>
    <row r="9308" spans="3:38" ht="15" customHeight="1" x14ac:dyDescent="0.35">
      <c r="C9308"/>
      <c r="D9308"/>
      <c r="E9308"/>
      <c r="F9308"/>
      <c r="G9308"/>
      <c r="H9308"/>
      <c r="I9308"/>
      <c r="J9308"/>
      <c r="K9308"/>
      <c r="L9308"/>
      <c r="M9308"/>
      <c r="N9308"/>
      <c r="O9308"/>
      <c r="S9308"/>
      <c r="T9308"/>
      <c r="U9308"/>
      <c r="V9308"/>
      <c r="Y9308"/>
      <c r="Z9308"/>
      <c r="AA9308"/>
      <c r="AB9308"/>
      <c r="AC9308"/>
      <c r="AD9308"/>
      <c r="AE9308"/>
      <c r="AF9308"/>
      <c r="AG9308"/>
      <c r="AH9308"/>
      <c r="AI9308"/>
      <c r="AJ9308"/>
      <c r="AK9308"/>
      <c r="AL9308"/>
    </row>
    <row r="9309" spans="3:38" ht="15" customHeight="1" x14ac:dyDescent="0.35">
      <c r="C9309"/>
      <c r="D9309"/>
      <c r="E9309"/>
      <c r="F9309"/>
      <c r="G9309"/>
      <c r="H9309"/>
      <c r="I9309"/>
      <c r="J9309"/>
      <c r="K9309"/>
      <c r="L9309"/>
      <c r="M9309"/>
      <c r="N9309"/>
      <c r="O9309"/>
      <c r="S9309"/>
      <c r="T9309"/>
      <c r="U9309"/>
      <c r="V9309"/>
      <c r="Y9309"/>
      <c r="Z9309"/>
      <c r="AA9309"/>
      <c r="AB9309"/>
      <c r="AC9309"/>
      <c r="AD9309"/>
      <c r="AE9309"/>
      <c r="AF9309"/>
      <c r="AG9309"/>
      <c r="AH9309"/>
      <c r="AI9309"/>
      <c r="AJ9309"/>
      <c r="AK9309"/>
      <c r="AL9309"/>
    </row>
    <row r="9310" spans="3:38" ht="15" customHeight="1" x14ac:dyDescent="0.35">
      <c r="C9310"/>
      <c r="D9310"/>
      <c r="E9310"/>
      <c r="F9310"/>
      <c r="G9310"/>
      <c r="H9310"/>
      <c r="I9310"/>
      <c r="J9310"/>
      <c r="K9310"/>
      <c r="L9310"/>
      <c r="M9310"/>
      <c r="N9310"/>
      <c r="O9310"/>
      <c r="S9310"/>
      <c r="T9310"/>
      <c r="U9310"/>
      <c r="V9310"/>
      <c r="Y9310"/>
      <c r="Z9310"/>
      <c r="AA9310"/>
      <c r="AB9310"/>
      <c r="AC9310"/>
      <c r="AD9310"/>
      <c r="AE9310"/>
      <c r="AF9310"/>
      <c r="AG9310"/>
      <c r="AH9310"/>
      <c r="AI9310"/>
      <c r="AJ9310"/>
      <c r="AK9310"/>
      <c r="AL9310"/>
    </row>
    <row r="9311" spans="3:38" ht="15" customHeight="1" x14ac:dyDescent="0.35">
      <c r="C9311"/>
      <c r="D9311"/>
      <c r="E9311"/>
      <c r="F9311"/>
      <c r="G9311"/>
      <c r="H9311"/>
      <c r="I9311"/>
      <c r="J9311"/>
      <c r="K9311"/>
      <c r="L9311"/>
      <c r="M9311"/>
      <c r="N9311"/>
      <c r="O9311"/>
      <c r="S9311"/>
      <c r="T9311"/>
      <c r="U9311"/>
      <c r="V9311"/>
      <c r="Y9311"/>
      <c r="Z9311"/>
      <c r="AA9311"/>
      <c r="AB9311"/>
      <c r="AC9311"/>
      <c r="AD9311"/>
      <c r="AE9311"/>
      <c r="AF9311"/>
      <c r="AG9311"/>
      <c r="AH9311"/>
      <c r="AI9311"/>
      <c r="AJ9311"/>
      <c r="AK9311"/>
      <c r="AL9311"/>
    </row>
    <row r="9312" spans="3:38" ht="15" customHeight="1" x14ac:dyDescent="0.35">
      <c r="C9312"/>
      <c r="D9312"/>
      <c r="E9312"/>
      <c r="F9312"/>
      <c r="G9312"/>
      <c r="H9312"/>
      <c r="I9312"/>
      <c r="J9312"/>
      <c r="K9312"/>
      <c r="L9312"/>
      <c r="M9312"/>
      <c r="N9312"/>
      <c r="O9312"/>
      <c r="S9312"/>
      <c r="T9312"/>
      <c r="U9312"/>
      <c r="V9312"/>
      <c r="Y9312"/>
      <c r="Z9312"/>
      <c r="AA9312"/>
      <c r="AB9312"/>
      <c r="AC9312"/>
      <c r="AD9312"/>
      <c r="AE9312"/>
      <c r="AF9312"/>
      <c r="AG9312"/>
      <c r="AH9312"/>
      <c r="AI9312"/>
      <c r="AJ9312"/>
      <c r="AK9312"/>
      <c r="AL9312"/>
    </row>
    <row r="9313" spans="3:38" ht="15" customHeight="1" x14ac:dyDescent="0.35">
      <c r="C9313"/>
      <c r="D9313"/>
      <c r="E9313"/>
      <c r="F9313"/>
      <c r="G9313"/>
      <c r="H9313"/>
      <c r="I9313"/>
      <c r="J9313"/>
      <c r="K9313"/>
      <c r="L9313"/>
      <c r="M9313"/>
      <c r="N9313"/>
      <c r="O9313"/>
      <c r="S9313"/>
      <c r="T9313"/>
      <c r="U9313"/>
      <c r="V9313"/>
      <c r="Y9313"/>
      <c r="Z9313"/>
      <c r="AA9313"/>
      <c r="AB9313"/>
      <c r="AC9313"/>
      <c r="AD9313"/>
      <c r="AE9313"/>
      <c r="AF9313"/>
      <c r="AG9313"/>
      <c r="AH9313"/>
      <c r="AI9313"/>
      <c r="AJ9313"/>
      <c r="AK9313"/>
      <c r="AL9313"/>
    </row>
    <row r="9314" spans="3:38" ht="15" customHeight="1" x14ac:dyDescent="0.35">
      <c r="C9314"/>
      <c r="D9314"/>
      <c r="E9314"/>
      <c r="F9314"/>
      <c r="G9314"/>
      <c r="H9314"/>
      <c r="I9314"/>
      <c r="J9314"/>
      <c r="K9314"/>
      <c r="L9314"/>
      <c r="M9314"/>
      <c r="N9314"/>
      <c r="O9314"/>
      <c r="S9314"/>
      <c r="T9314"/>
      <c r="U9314"/>
      <c r="V9314"/>
      <c r="Y9314"/>
      <c r="Z9314"/>
      <c r="AA9314"/>
      <c r="AB9314"/>
      <c r="AC9314"/>
      <c r="AD9314"/>
      <c r="AE9314"/>
      <c r="AF9314"/>
      <c r="AG9314"/>
      <c r="AH9314"/>
      <c r="AI9314"/>
      <c r="AJ9314"/>
      <c r="AK9314"/>
      <c r="AL9314"/>
    </row>
    <row r="9315" spans="3:38" ht="15" customHeight="1" x14ac:dyDescent="0.35">
      <c r="C9315"/>
      <c r="D9315"/>
      <c r="E9315"/>
      <c r="F9315"/>
      <c r="G9315"/>
      <c r="H9315"/>
      <c r="I9315"/>
      <c r="J9315"/>
      <c r="K9315"/>
      <c r="L9315"/>
      <c r="M9315"/>
      <c r="N9315"/>
      <c r="O9315"/>
      <c r="S9315"/>
      <c r="T9315"/>
      <c r="U9315"/>
      <c r="V9315"/>
      <c r="Y9315"/>
      <c r="Z9315"/>
      <c r="AA9315"/>
      <c r="AB9315"/>
      <c r="AC9315"/>
      <c r="AD9315"/>
      <c r="AE9315"/>
      <c r="AF9315"/>
      <c r="AG9315"/>
      <c r="AH9315"/>
      <c r="AI9315"/>
      <c r="AJ9315"/>
      <c r="AK9315"/>
      <c r="AL9315"/>
    </row>
    <row r="9316" spans="3:38" ht="15" customHeight="1" x14ac:dyDescent="0.35">
      <c r="C9316"/>
      <c r="D9316"/>
      <c r="E9316"/>
      <c r="F9316"/>
      <c r="G9316"/>
      <c r="H9316"/>
      <c r="I9316"/>
      <c r="J9316"/>
      <c r="K9316"/>
      <c r="L9316"/>
      <c r="M9316"/>
      <c r="N9316"/>
      <c r="O9316"/>
      <c r="S9316"/>
      <c r="T9316"/>
      <c r="U9316"/>
      <c r="V9316"/>
      <c r="Y9316"/>
      <c r="Z9316"/>
      <c r="AA9316"/>
      <c r="AB9316"/>
      <c r="AC9316"/>
      <c r="AD9316"/>
      <c r="AE9316"/>
      <c r="AF9316"/>
      <c r="AG9316"/>
      <c r="AH9316"/>
      <c r="AI9316"/>
      <c r="AJ9316"/>
      <c r="AK9316"/>
      <c r="AL9316"/>
    </row>
    <row r="9317" spans="3:38" ht="15" customHeight="1" x14ac:dyDescent="0.35">
      <c r="C9317"/>
      <c r="D9317"/>
      <c r="E9317"/>
      <c r="F9317"/>
      <c r="G9317"/>
      <c r="H9317"/>
      <c r="I9317"/>
      <c r="J9317"/>
      <c r="K9317"/>
      <c r="L9317"/>
      <c r="M9317"/>
      <c r="N9317"/>
      <c r="O9317"/>
      <c r="S9317"/>
      <c r="T9317"/>
      <c r="U9317"/>
      <c r="V9317"/>
      <c r="Y9317"/>
      <c r="Z9317"/>
      <c r="AA9317"/>
      <c r="AB9317"/>
      <c r="AC9317"/>
      <c r="AD9317"/>
      <c r="AE9317"/>
      <c r="AF9317"/>
      <c r="AG9317"/>
      <c r="AH9317"/>
      <c r="AI9317"/>
      <c r="AJ9317"/>
      <c r="AK9317"/>
      <c r="AL9317"/>
    </row>
    <row r="9318" spans="3:38" ht="15" customHeight="1" x14ac:dyDescent="0.35">
      <c r="C9318"/>
      <c r="D9318"/>
      <c r="E9318"/>
      <c r="F9318"/>
      <c r="G9318"/>
      <c r="H9318"/>
      <c r="I9318"/>
      <c r="J9318"/>
      <c r="K9318"/>
      <c r="L9318"/>
      <c r="M9318"/>
      <c r="N9318"/>
      <c r="O9318"/>
      <c r="S9318"/>
      <c r="T9318"/>
      <c r="U9318"/>
      <c r="V9318"/>
      <c r="Y9318"/>
      <c r="Z9318"/>
      <c r="AA9318"/>
      <c r="AB9318"/>
      <c r="AC9318"/>
      <c r="AD9318"/>
      <c r="AE9318"/>
      <c r="AF9318"/>
      <c r="AG9318"/>
      <c r="AH9318"/>
      <c r="AI9318"/>
      <c r="AJ9318"/>
      <c r="AK9318"/>
      <c r="AL9318"/>
    </row>
    <row r="9319" spans="3:38" ht="15" customHeight="1" x14ac:dyDescent="0.35">
      <c r="C9319"/>
      <c r="D9319"/>
      <c r="E9319"/>
      <c r="F9319"/>
      <c r="G9319"/>
      <c r="H9319"/>
      <c r="I9319"/>
      <c r="J9319"/>
      <c r="K9319"/>
      <c r="L9319"/>
      <c r="M9319"/>
      <c r="N9319"/>
      <c r="O9319"/>
      <c r="S9319"/>
      <c r="T9319"/>
      <c r="U9319"/>
      <c r="V9319"/>
      <c r="Y9319"/>
      <c r="Z9319"/>
      <c r="AA9319"/>
      <c r="AB9319"/>
      <c r="AC9319"/>
      <c r="AD9319"/>
      <c r="AE9319"/>
      <c r="AF9319"/>
      <c r="AG9319"/>
      <c r="AH9319"/>
      <c r="AI9319"/>
      <c r="AJ9319"/>
      <c r="AK9319"/>
      <c r="AL9319"/>
    </row>
    <row r="9320" spans="3:38" ht="15" customHeight="1" x14ac:dyDescent="0.35">
      <c r="C9320"/>
      <c r="D9320"/>
      <c r="E9320"/>
      <c r="F9320"/>
      <c r="G9320"/>
      <c r="H9320"/>
      <c r="I9320"/>
      <c r="J9320"/>
      <c r="K9320"/>
      <c r="L9320"/>
      <c r="M9320"/>
      <c r="N9320"/>
      <c r="O9320"/>
      <c r="S9320"/>
      <c r="T9320"/>
      <c r="U9320"/>
      <c r="V9320"/>
      <c r="Y9320"/>
      <c r="Z9320"/>
      <c r="AA9320"/>
      <c r="AB9320"/>
      <c r="AC9320"/>
      <c r="AD9320"/>
      <c r="AE9320"/>
      <c r="AF9320"/>
      <c r="AG9320"/>
      <c r="AH9320"/>
      <c r="AI9320"/>
      <c r="AJ9320"/>
      <c r="AK9320"/>
      <c r="AL9320"/>
    </row>
    <row r="9321" spans="3:38" ht="15" customHeight="1" x14ac:dyDescent="0.35">
      <c r="C9321"/>
      <c r="D9321"/>
      <c r="E9321"/>
      <c r="F9321"/>
      <c r="G9321"/>
      <c r="H9321"/>
      <c r="I9321"/>
      <c r="J9321"/>
      <c r="K9321"/>
      <c r="L9321"/>
      <c r="M9321"/>
      <c r="N9321"/>
      <c r="O9321"/>
      <c r="S9321"/>
      <c r="T9321"/>
      <c r="U9321"/>
      <c r="V9321"/>
      <c r="Y9321"/>
      <c r="Z9321"/>
      <c r="AA9321"/>
      <c r="AB9321"/>
      <c r="AC9321"/>
      <c r="AD9321"/>
      <c r="AE9321"/>
      <c r="AF9321"/>
      <c r="AG9321"/>
      <c r="AH9321"/>
      <c r="AI9321"/>
      <c r="AJ9321"/>
      <c r="AK9321"/>
      <c r="AL9321"/>
    </row>
    <row r="9322" spans="3:38" ht="15" customHeight="1" x14ac:dyDescent="0.35">
      <c r="C9322"/>
      <c r="D9322"/>
      <c r="E9322"/>
      <c r="F9322"/>
      <c r="G9322"/>
      <c r="H9322"/>
      <c r="I9322"/>
      <c r="J9322"/>
      <c r="K9322"/>
      <c r="L9322"/>
      <c r="M9322"/>
      <c r="N9322"/>
      <c r="O9322"/>
      <c r="S9322"/>
      <c r="T9322"/>
      <c r="U9322"/>
      <c r="V9322"/>
      <c r="Y9322"/>
      <c r="Z9322"/>
      <c r="AA9322"/>
      <c r="AB9322"/>
      <c r="AC9322"/>
      <c r="AD9322"/>
      <c r="AE9322"/>
      <c r="AF9322"/>
      <c r="AG9322"/>
      <c r="AH9322"/>
      <c r="AI9322"/>
      <c r="AJ9322"/>
      <c r="AK9322"/>
      <c r="AL9322"/>
    </row>
    <row r="9323" spans="3:38" ht="15" customHeight="1" x14ac:dyDescent="0.35">
      <c r="C9323"/>
      <c r="D9323"/>
      <c r="E9323"/>
      <c r="F9323"/>
      <c r="G9323"/>
      <c r="H9323"/>
      <c r="I9323"/>
      <c r="J9323"/>
      <c r="K9323"/>
      <c r="L9323"/>
      <c r="M9323"/>
      <c r="N9323"/>
      <c r="O9323"/>
      <c r="S9323"/>
      <c r="T9323"/>
      <c r="U9323"/>
      <c r="V9323"/>
      <c r="Y9323"/>
      <c r="Z9323"/>
      <c r="AA9323"/>
      <c r="AB9323"/>
      <c r="AC9323"/>
      <c r="AD9323"/>
      <c r="AE9323"/>
      <c r="AF9323"/>
      <c r="AG9323"/>
      <c r="AH9323"/>
      <c r="AI9323"/>
      <c r="AJ9323"/>
      <c r="AK9323"/>
      <c r="AL9323"/>
    </row>
    <row r="9324" spans="3:38" ht="15" customHeight="1" x14ac:dyDescent="0.35">
      <c r="C9324"/>
      <c r="D9324"/>
      <c r="E9324"/>
      <c r="F9324"/>
      <c r="G9324"/>
      <c r="H9324"/>
      <c r="I9324"/>
      <c r="J9324"/>
      <c r="K9324"/>
      <c r="L9324"/>
      <c r="M9324"/>
      <c r="N9324"/>
      <c r="O9324"/>
      <c r="S9324"/>
      <c r="T9324"/>
      <c r="U9324"/>
      <c r="V9324"/>
      <c r="Y9324"/>
      <c r="Z9324"/>
      <c r="AA9324"/>
      <c r="AB9324"/>
      <c r="AC9324"/>
      <c r="AD9324"/>
      <c r="AE9324"/>
      <c r="AF9324"/>
      <c r="AG9324"/>
      <c r="AH9324"/>
      <c r="AI9324"/>
      <c r="AJ9324"/>
      <c r="AK9324"/>
      <c r="AL9324"/>
    </row>
    <row r="9325" spans="3:38" ht="15" customHeight="1" x14ac:dyDescent="0.35">
      <c r="C9325"/>
      <c r="D9325"/>
      <c r="E9325"/>
      <c r="F9325"/>
      <c r="G9325"/>
      <c r="H9325"/>
      <c r="I9325"/>
      <c r="J9325"/>
      <c r="K9325"/>
      <c r="L9325"/>
      <c r="M9325"/>
      <c r="N9325"/>
      <c r="O9325"/>
      <c r="S9325"/>
      <c r="T9325"/>
      <c r="U9325"/>
      <c r="V9325"/>
      <c r="Y9325"/>
      <c r="Z9325"/>
      <c r="AA9325"/>
      <c r="AB9325"/>
      <c r="AC9325"/>
      <c r="AD9325"/>
      <c r="AE9325"/>
      <c r="AF9325"/>
      <c r="AG9325"/>
      <c r="AH9325"/>
      <c r="AI9325"/>
      <c r="AJ9325"/>
      <c r="AK9325"/>
      <c r="AL9325"/>
    </row>
    <row r="9326" spans="3:38" ht="15" customHeight="1" x14ac:dyDescent="0.35">
      <c r="C9326"/>
      <c r="D9326"/>
      <c r="E9326"/>
      <c r="F9326"/>
      <c r="G9326"/>
      <c r="H9326"/>
      <c r="I9326"/>
      <c r="J9326"/>
      <c r="K9326"/>
      <c r="L9326"/>
      <c r="M9326"/>
      <c r="N9326"/>
      <c r="O9326"/>
      <c r="S9326"/>
      <c r="T9326"/>
      <c r="U9326"/>
      <c r="V9326"/>
      <c r="Y9326"/>
      <c r="Z9326"/>
      <c r="AA9326"/>
      <c r="AB9326"/>
      <c r="AC9326"/>
      <c r="AD9326"/>
      <c r="AE9326"/>
      <c r="AF9326"/>
      <c r="AG9326"/>
      <c r="AH9326"/>
      <c r="AI9326"/>
      <c r="AJ9326"/>
      <c r="AK9326"/>
      <c r="AL9326"/>
    </row>
    <row r="9327" spans="3:38" ht="15" customHeight="1" x14ac:dyDescent="0.35">
      <c r="C9327"/>
      <c r="D9327"/>
      <c r="E9327"/>
      <c r="F9327"/>
      <c r="G9327"/>
      <c r="H9327"/>
      <c r="I9327"/>
      <c r="J9327"/>
      <c r="K9327"/>
      <c r="L9327"/>
      <c r="M9327"/>
      <c r="N9327"/>
      <c r="O9327"/>
      <c r="S9327"/>
      <c r="T9327"/>
      <c r="U9327"/>
      <c r="V9327"/>
      <c r="Y9327"/>
      <c r="Z9327"/>
      <c r="AA9327"/>
      <c r="AB9327"/>
      <c r="AC9327"/>
      <c r="AD9327"/>
      <c r="AE9327"/>
      <c r="AF9327"/>
      <c r="AG9327"/>
      <c r="AH9327"/>
      <c r="AI9327"/>
      <c r="AJ9327"/>
      <c r="AK9327"/>
      <c r="AL9327"/>
    </row>
    <row r="9328" spans="3:38" ht="15" customHeight="1" x14ac:dyDescent="0.35">
      <c r="C9328"/>
      <c r="D9328"/>
      <c r="E9328"/>
      <c r="F9328"/>
      <c r="G9328"/>
      <c r="H9328"/>
      <c r="I9328"/>
      <c r="J9328"/>
      <c r="K9328"/>
      <c r="L9328"/>
      <c r="M9328"/>
      <c r="N9328"/>
      <c r="O9328"/>
      <c r="S9328"/>
      <c r="T9328"/>
      <c r="U9328"/>
      <c r="V9328"/>
      <c r="Y9328"/>
      <c r="Z9328"/>
      <c r="AA9328"/>
      <c r="AB9328"/>
      <c r="AC9328"/>
      <c r="AD9328"/>
      <c r="AE9328"/>
      <c r="AF9328"/>
      <c r="AG9328"/>
      <c r="AH9328"/>
      <c r="AI9328"/>
      <c r="AJ9328"/>
      <c r="AK9328"/>
      <c r="AL9328"/>
    </row>
    <row r="9329" spans="3:38" ht="15" customHeight="1" x14ac:dyDescent="0.35">
      <c r="C9329"/>
      <c r="D9329"/>
      <c r="E9329"/>
      <c r="F9329"/>
      <c r="G9329"/>
      <c r="H9329"/>
      <c r="I9329"/>
      <c r="J9329"/>
      <c r="K9329"/>
      <c r="L9329"/>
      <c r="M9329"/>
      <c r="N9329"/>
      <c r="O9329"/>
      <c r="S9329"/>
      <c r="T9329"/>
      <c r="U9329"/>
      <c r="V9329"/>
      <c r="Y9329"/>
      <c r="Z9329"/>
      <c r="AA9329"/>
      <c r="AB9329"/>
      <c r="AC9329"/>
      <c r="AD9329"/>
      <c r="AE9329"/>
      <c r="AF9329"/>
      <c r="AG9329"/>
      <c r="AH9329"/>
      <c r="AI9329"/>
      <c r="AJ9329"/>
      <c r="AK9329"/>
      <c r="AL9329"/>
    </row>
    <row r="9330" spans="3:38" ht="15" customHeight="1" x14ac:dyDescent="0.35">
      <c r="C9330"/>
      <c r="D9330"/>
      <c r="E9330"/>
      <c r="F9330"/>
      <c r="G9330"/>
      <c r="H9330"/>
      <c r="I9330"/>
      <c r="J9330"/>
      <c r="K9330"/>
      <c r="L9330"/>
      <c r="M9330"/>
      <c r="N9330"/>
      <c r="O9330"/>
      <c r="S9330"/>
      <c r="T9330"/>
      <c r="U9330"/>
      <c r="V9330"/>
      <c r="Y9330"/>
      <c r="Z9330"/>
      <c r="AA9330"/>
      <c r="AB9330"/>
      <c r="AC9330"/>
      <c r="AD9330"/>
      <c r="AE9330"/>
      <c r="AF9330"/>
      <c r="AG9330"/>
      <c r="AH9330"/>
      <c r="AI9330"/>
      <c r="AJ9330"/>
      <c r="AK9330"/>
      <c r="AL9330"/>
    </row>
    <row r="9331" spans="3:38" ht="15" customHeight="1" x14ac:dyDescent="0.35">
      <c r="C9331"/>
      <c r="D9331"/>
      <c r="E9331"/>
      <c r="F9331"/>
      <c r="G9331"/>
      <c r="H9331"/>
      <c r="I9331"/>
      <c r="J9331"/>
      <c r="K9331"/>
      <c r="L9331"/>
      <c r="M9331"/>
      <c r="N9331"/>
      <c r="O9331"/>
      <c r="S9331"/>
      <c r="T9331"/>
      <c r="U9331"/>
      <c r="V9331"/>
      <c r="Y9331"/>
      <c r="Z9331"/>
      <c r="AA9331"/>
      <c r="AB9331"/>
      <c r="AC9331"/>
      <c r="AD9331"/>
      <c r="AE9331"/>
      <c r="AF9331"/>
      <c r="AG9331"/>
      <c r="AH9331"/>
      <c r="AI9331"/>
      <c r="AJ9331"/>
      <c r="AK9331"/>
      <c r="AL9331"/>
    </row>
    <row r="9332" spans="3:38" ht="15" customHeight="1" x14ac:dyDescent="0.35">
      <c r="C9332"/>
      <c r="D9332"/>
      <c r="E9332"/>
      <c r="F9332"/>
      <c r="G9332"/>
      <c r="H9332"/>
      <c r="I9332"/>
      <c r="J9332"/>
      <c r="K9332"/>
      <c r="L9332"/>
      <c r="M9332"/>
      <c r="N9332"/>
      <c r="O9332"/>
      <c r="S9332"/>
      <c r="T9332"/>
      <c r="U9332"/>
      <c r="V9332"/>
      <c r="Y9332"/>
      <c r="Z9332"/>
      <c r="AA9332"/>
      <c r="AB9332"/>
      <c r="AC9332"/>
      <c r="AD9332"/>
      <c r="AE9332"/>
      <c r="AF9332"/>
      <c r="AG9332"/>
      <c r="AH9332"/>
      <c r="AI9332"/>
      <c r="AJ9332"/>
      <c r="AK9332"/>
      <c r="AL9332"/>
    </row>
    <row r="9333" spans="3:38" ht="15" customHeight="1" x14ac:dyDescent="0.35">
      <c r="C9333"/>
      <c r="D9333"/>
      <c r="E9333"/>
      <c r="F9333"/>
      <c r="G9333"/>
      <c r="H9333"/>
      <c r="I9333"/>
      <c r="J9333"/>
      <c r="K9333"/>
      <c r="L9333"/>
      <c r="M9333"/>
      <c r="N9333"/>
      <c r="O9333"/>
      <c r="S9333"/>
      <c r="T9333"/>
      <c r="U9333"/>
      <c r="V9333"/>
      <c r="Y9333"/>
      <c r="Z9333"/>
      <c r="AA9333"/>
      <c r="AB9333"/>
      <c r="AC9333"/>
      <c r="AD9333"/>
      <c r="AE9333"/>
      <c r="AF9333"/>
      <c r="AG9333"/>
      <c r="AH9333"/>
      <c r="AI9333"/>
      <c r="AJ9333"/>
      <c r="AK9333"/>
      <c r="AL9333"/>
    </row>
    <row r="9334" spans="3:38" ht="15" customHeight="1" x14ac:dyDescent="0.35">
      <c r="C9334"/>
      <c r="D9334"/>
      <c r="E9334"/>
      <c r="F9334"/>
      <c r="G9334"/>
      <c r="H9334"/>
      <c r="I9334"/>
      <c r="J9334"/>
      <c r="K9334"/>
      <c r="L9334"/>
      <c r="M9334"/>
      <c r="N9334"/>
      <c r="O9334"/>
      <c r="S9334"/>
      <c r="T9334"/>
      <c r="U9334"/>
      <c r="V9334"/>
      <c r="Y9334"/>
      <c r="Z9334"/>
      <c r="AA9334"/>
      <c r="AB9334"/>
      <c r="AC9334"/>
      <c r="AD9334"/>
      <c r="AE9334"/>
      <c r="AF9334"/>
      <c r="AG9334"/>
      <c r="AH9334"/>
      <c r="AI9334"/>
      <c r="AJ9334"/>
      <c r="AK9334"/>
      <c r="AL9334"/>
    </row>
    <row r="9335" spans="3:38" ht="15" customHeight="1" x14ac:dyDescent="0.35">
      <c r="C9335"/>
      <c r="D9335"/>
      <c r="E9335"/>
      <c r="F9335"/>
      <c r="G9335"/>
      <c r="H9335"/>
      <c r="I9335"/>
      <c r="J9335"/>
      <c r="K9335"/>
      <c r="L9335"/>
      <c r="M9335"/>
      <c r="N9335"/>
      <c r="O9335"/>
      <c r="S9335"/>
      <c r="T9335"/>
      <c r="U9335"/>
      <c r="V9335"/>
      <c r="Y9335"/>
      <c r="Z9335"/>
      <c r="AA9335"/>
      <c r="AB9335"/>
      <c r="AC9335"/>
      <c r="AD9335"/>
      <c r="AE9335"/>
      <c r="AF9335"/>
      <c r="AG9335"/>
      <c r="AH9335"/>
      <c r="AI9335"/>
      <c r="AJ9335"/>
      <c r="AK9335"/>
      <c r="AL9335"/>
    </row>
    <row r="9336" spans="3:38" ht="15" customHeight="1" x14ac:dyDescent="0.35">
      <c r="C9336"/>
      <c r="D9336"/>
      <c r="E9336"/>
      <c r="F9336"/>
      <c r="G9336"/>
      <c r="H9336"/>
      <c r="I9336"/>
      <c r="J9336"/>
      <c r="K9336"/>
      <c r="L9336"/>
      <c r="M9336"/>
      <c r="N9336"/>
      <c r="O9336"/>
      <c r="S9336"/>
      <c r="T9336"/>
      <c r="U9336"/>
      <c r="V9336"/>
      <c r="Y9336"/>
      <c r="Z9336"/>
      <c r="AA9336"/>
      <c r="AB9336"/>
      <c r="AC9336"/>
      <c r="AD9336"/>
      <c r="AE9336"/>
      <c r="AF9336"/>
      <c r="AG9336"/>
      <c r="AH9336"/>
      <c r="AI9336"/>
      <c r="AJ9336"/>
      <c r="AK9336"/>
      <c r="AL9336"/>
    </row>
    <row r="9337" spans="3:38" ht="15" customHeight="1" x14ac:dyDescent="0.35">
      <c r="C9337"/>
      <c r="D9337"/>
      <c r="E9337"/>
      <c r="F9337"/>
      <c r="G9337"/>
      <c r="H9337"/>
      <c r="I9337"/>
      <c r="J9337"/>
      <c r="K9337"/>
      <c r="L9337"/>
      <c r="M9337"/>
      <c r="N9337"/>
      <c r="O9337"/>
      <c r="S9337"/>
      <c r="T9337"/>
      <c r="U9337"/>
      <c r="V9337"/>
      <c r="Y9337"/>
      <c r="Z9337"/>
      <c r="AA9337"/>
      <c r="AB9337"/>
      <c r="AC9337"/>
      <c r="AD9337"/>
      <c r="AE9337"/>
      <c r="AF9337"/>
      <c r="AG9337"/>
      <c r="AH9337"/>
      <c r="AI9337"/>
      <c r="AJ9337"/>
      <c r="AK9337"/>
      <c r="AL9337"/>
    </row>
    <row r="9338" spans="3:38" ht="15" customHeight="1" x14ac:dyDescent="0.35">
      <c r="C9338"/>
      <c r="D9338"/>
      <c r="E9338"/>
      <c r="F9338"/>
      <c r="G9338"/>
      <c r="H9338"/>
      <c r="I9338"/>
      <c r="J9338"/>
      <c r="K9338"/>
      <c r="L9338"/>
      <c r="M9338"/>
      <c r="N9338"/>
      <c r="O9338"/>
      <c r="S9338"/>
      <c r="T9338"/>
      <c r="U9338"/>
      <c r="V9338"/>
      <c r="Y9338"/>
      <c r="Z9338"/>
      <c r="AA9338"/>
      <c r="AB9338"/>
      <c r="AC9338"/>
      <c r="AD9338"/>
      <c r="AE9338"/>
      <c r="AF9338"/>
      <c r="AG9338"/>
      <c r="AH9338"/>
      <c r="AI9338"/>
      <c r="AJ9338"/>
      <c r="AK9338"/>
      <c r="AL9338"/>
    </row>
    <row r="9339" spans="3:38" ht="15" customHeight="1" x14ac:dyDescent="0.35">
      <c r="C9339"/>
      <c r="D9339"/>
      <c r="E9339"/>
      <c r="F9339"/>
      <c r="G9339"/>
      <c r="H9339"/>
      <c r="I9339"/>
      <c r="J9339"/>
      <c r="K9339"/>
      <c r="L9339"/>
      <c r="M9339"/>
      <c r="N9339"/>
      <c r="O9339"/>
      <c r="S9339"/>
      <c r="T9339"/>
      <c r="U9339"/>
      <c r="V9339"/>
      <c r="Y9339"/>
      <c r="Z9339"/>
      <c r="AA9339"/>
      <c r="AB9339"/>
      <c r="AC9339"/>
      <c r="AD9339"/>
      <c r="AE9339"/>
      <c r="AF9339"/>
      <c r="AG9339"/>
      <c r="AH9339"/>
      <c r="AI9339"/>
      <c r="AJ9339"/>
      <c r="AK9339"/>
      <c r="AL9339"/>
    </row>
    <row r="9340" spans="3:38" ht="15" customHeight="1" x14ac:dyDescent="0.35">
      <c r="C9340"/>
      <c r="D9340"/>
      <c r="E9340"/>
      <c r="F9340"/>
      <c r="G9340"/>
      <c r="H9340"/>
      <c r="I9340"/>
      <c r="J9340"/>
      <c r="K9340"/>
      <c r="L9340"/>
      <c r="M9340"/>
      <c r="N9340"/>
      <c r="O9340"/>
      <c r="S9340"/>
      <c r="T9340"/>
      <c r="U9340"/>
      <c r="V9340"/>
      <c r="Y9340"/>
      <c r="Z9340"/>
      <c r="AA9340"/>
      <c r="AB9340"/>
      <c r="AC9340"/>
      <c r="AD9340"/>
      <c r="AE9340"/>
      <c r="AF9340"/>
      <c r="AG9340"/>
      <c r="AH9340"/>
      <c r="AI9340"/>
      <c r="AJ9340"/>
      <c r="AK9340"/>
      <c r="AL9340"/>
    </row>
    <row r="9341" spans="3:38" ht="15" customHeight="1" x14ac:dyDescent="0.35">
      <c r="C9341"/>
      <c r="D9341"/>
      <c r="E9341"/>
      <c r="F9341"/>
      <c r="G9341"/>
      <c r="H9341"/>
      <c r="I9341"/>
      <c r="J9341"/>
      <c r="K9341"/>
      <c r="L9341"/>
      <c r="M9341"/>
      <c r="N9341"/>
      <c r="O9341"/>
      <c r="S9341"/>
      <c r="T9341"/>
      <c r="U9341"/>
      <c r="V9341"/>
      <c r="Y9341"/>
      <c r="Z9341"/>
      <c r="AA9341"/>
      <c r="AB9341"/>
      <c r="AC9341"/>
      <c r="AD9341"/>
      <c r="AE9341"/>
      <c r="AF9341"/>
      <c r="AG9341"/>
      <c r="AH9341"/>
      <c r="AI9341"/>
      <c r="AJ9341"/>
      <c r="AK9341"/>
      <c r="AL9341"/>
    </row>
    <row r="9342" spans="3:38" ht="15" customHeight="1" x14ac:dyDescent="0.35">
      <c r="C9342"/>
      <c r="D9342"/>
      <c r="E9342"/>
      <c r="F9342"/>
      <c r="G9342"/>
      <c r="H9342"/>
      <c r="I9342"/>
      <c r="J9342"/>
      <c r="K9342"/>
      <c r="L9342"/>
      <c r="M9342"/>
      <c r="N9342"/>
      <c r="O9342"/>
      <c r="S9342"/>
      <c r="T9342"/>
      <c r="U9342"/>
      <c r="V9342"/>
      <c r="Y9342"/>
      <c r="Z9342"/>
      <c r="AA9342"/>
      <c r="AB9342"/>
      <c r="AC9342"/>
      <c r="AD9342"/>
      <c r="AE9342"/>
      <c r="AF9342"/>
      <c r="AG9342"/>
      <c r="AH9342"/>
      <c r="AI9342"/>
      <c r="AJ9342"/>
      <c r="AK9342"/>
      <c r="AL9342"/>
    </row>
    <row r="9343" spans="3:38" ht="15" customHeight="1" x14ac:dyDescent="0.35">
      <c r="C9343"/>
      <c r="D9343"/>
      <c r="E9343"/>
      <c r="F9343"/>
      <c r="G9343"/>
      <c r="H9343"/>
      <c r="I9343"/>
      <c r="J9343"/>
      <c r="K9343"/>
      <c r="L9343"/>
      <c r="M9343"/>
      <c r="N9343"/>
      <c r="O9343"/>
      <c r="S9343"/>
      <c r="T9343"/>
      <c r="U9343"/>
      <c r="V9343"/>
      <c r="Y9343"/>
      <c r="Z9343"/>
      <c r="AA9343"/>
      <c r="AB9343"/>
      <c r="AC9343"/>
      <c r="AD9343"/>
      <c r="AE9343"/>
      <c r="AF9343"/>
      <c r="AG9343"/>
      <c r="AH9343"/>
      <c r="AI9343"/>
      <c r="AJ9343"/>
      <c r="AK9343"/>
      <c r="AL9343"/>
    </row>
    <row r="9344" spans="3:38" ht="15" customHeight="1" x14ac:dyDescent="0.35">
      <c r="C9344"/>
      <c r="D9344"/>
      <c r="E9344"/>
      <c r="F9344"/>
      <c r="G9344"/>
      <c r="H9344"/>
      <c r="I9344"/>
      <c r="J9344"/>
      <c r="K9344"/>
      <c r="L9344"/>
      <c r="M9344"/>
      <c r="N9344"/>
      <c r="O9344"/>
      <c r="S9344"/>
      <c r="T9344"/>
      <c r="U9344"/>
      <c r="V9344"/>
      <c r="Y9344"/>
      <c r="Z9344"/>
      <c r="AA9344"/>
      <c r="AB9344"/>
      <c r="AC9344"/>
      <c r="AD9344"/>
      <c r="AE9344"/>
      <c r="AF9344"/>
      <c r="AG9344"/>
      <c r="AH9344"/>
      <c r="AI9344"/>
      <c r="AJ9344"/>
      <c r="AK9344"/>
      <c r="AL9344"/>
    </row>
    <row r="9345" spans="3:38" ht="15" customHeight="1" x14ac:dyDescent="0.35">
      <c r="C9345"/>
      <c r="D9345"/>
      <c r="E9345"/>
      <c r="F9345"/>
      <c r="G9345"/>
      <c r="H9345"/>
      <c r="I9345"/>
      <c r="J9345"/>
      <c r="K9345"/>
      <c r="L9345"/>
      <c r="M9345"/>
      <c r="N9345"/>
      <c r="O9345"/>
      <c r="S9345"/>
      <c r="T9345"/>
      <c r="U9345"/>
      <c r="V9345"/>
      <c r="Y9345"/>
      <c r="Z9345"/>
      <c r="AA9345"/>
      <c r="AB9345"/>
      <c r="AC9345"/>
      <c r="AD9345"/>
      <c r="AE9345"/>
      <c r="AF9345"/>
      <c r="AG9345"/>
      <c r="AH9345"/>
      <c r="AI9345"/>
      <c r="AJ9345"/>
      <c r="AK9345"/>
      <c r="AL9345"/>
    </row>
    <row r="9346" spans="3:38" ht="15" customHeight="1" x14ac:dyDescent="0.35">
      <c r="C9346"/>
      <c r="D9346"/>
      <c r="E9346"/>
      <c r="F9346"/>
      <c r="G9346"/>
      <c r="H9346"/>
      <c r="I9346"/>
      <c r="J9346"/>
      <c r="K9346"/>
      <c r="L9346"/>
      <c r="M9346"/>
      <c r="N9346"/>
      <c r="O9346"/>
      <c r="S9346"/>
      <c r="T9346"/>
      <c r="U9346"/>
      <c r="V9346"/>
      <c r="Y9346"/>
      <c r="Z9346"/>
      <c r="AA9346"/>
      <c r="AB9346"/>
      <c r="AC9346"/>
      <c r="AD9346"/>
      <c r="AE9346"/>
      <c r="AF9346"/>
      <c r="AG9346"/>
      <c r="AH9346"/>
      <c r="AI9346"/>
      <c r="AJ9346"/>
      <c r="AK9346"/>
      <c r="AL9346"/>
    </row>
    <row r="9347" spans="3:38" ht="15" customHeight="1" x14ac:dyDescent="0.35">
      <c r="C9347"/>
      <c r="D9347"/>
      <c r="E9347"/>
      <c r="F9347"/>
      <c r="G9347"/>
      <c r="H9347"/>
      <c r="I9347"/>
      <c r="J9347"/>
      <c r="K9347"/>
      <c r="L9347"/>
      <c r="M9347"/>
      <c r="N9347"/>
      <c r="O9347"/>
      <c r="S9347"/>
      <c r="T9347"/>
      <c r="U9347"/>
      <c r="V9347"/>
      <c r="Y9347"/>
      <c r="Z9347"/>
      <c r="AA9347"/>
      <c r="AB9347"/>
      <c r="AC9347"/>
      <c r="AD9347"/>
      <c r="AE9347"/>
      <c r="AF9347"/>
      <c r="AG9347"/>
      <c r="AH9347"/>
      <c r="AI9347"/>
      <c r="AJ9347"/>
      <c r="AK9347"/>
      <c r="AL9347"/>
    </row>
    <row r="9348" spans="3:38" ht="15" customHeight="1" x14ac:dyDescent="0.35">
      <c r="C9348"/>
      <c r="D9348"/>
      <c r="E9348"/>
      <c r="F9348"/>
      <c r="G9348"/>
      <c r="H9348"/>
      <c r="I9348"/>
      <c r="J9348"/>
      <c r="K9348"/>
      <c r="L9348"/>
      <c r="M9348"/>
      <c r="N9348"/>
      <c r="O9348"/>
      <c r="S9348"/>
      <c r="T9348"/>
      <c r="U9348"/>
      <c r="V9348"/>
      <c r="Y9348"/>
      <c r="Z9348"/>
      <c r="AA9348"/>
      <c r="AB9348"/>
      <c r="AC9348"/>
      <c r="AD9348"/>
      <c r="AE9348"/>
      <c r="AF9348"/>
      <c r="AG9348"/>
      <c r="AH9348"/>
      <c r="AI9348"/>
      <c r="AJ9348"/>
      <c r="AK9348"/>
      <c r="AL9348"/>
    </row>
    <row r="9349" spans="3:38" ht="15" customHeight="1" x14ac:dyDescent="0.35">
      <c r="C9349"/>
      <c r="D9349"/>
      <c r="E9349"/>
      <c r="F9349"/>
      <c r="G9349"/>
      <c r="H9349"/>
      <c r="I9349"/>
      <c r="J9349"/>
      <c r="K9349"/>
      <c r="L9349"/>
      <c r="M9349"/>
      <c r="N9349"/>
      <c r="O9349"/>
      <c r="S9349"/>
      <c r="T9349"/>
      <c r="U9349"/>
      <c r="V9349"/>
      <c r="Y9349"/>
      <c r="Z9349"/>
      <c r="AA9349"/>
      <c r="AB9349"/>
      <c r="AC9349"/>
      <c r="AD9349"/>
      <c r="AE9349"/>
      <c r="AF9349"/>
      <c r="AG9349"/>
      <c r="AH9349"/>
      <c r="AI9349"/>
      <c r="AJ9349"/>
      <c r="AK9349"/>
      <c r="AL9349"/>
    </row>
    <row r="9350" spans="3:38" ht="15" customHeight="1" x14ac:dyDescent="0.35">
      <c r="C9350"/>
      <c r="D9350"/>
      <c r="E9350"/>
      <c r="F9350"/>
      <c r="G9350"/>
      <c r="H9350"/>
      <c r="I9350"/>
      <c r="J9350"/>
      <c r="K9350"/>
      <c r="L9350"/>
      <c r="M9350"/>
      <c r="N9350"/>
      <c r="O9350"/>
      <c r="S9350"/>
      <c r="T9350"/>
      <c r="U9350"/>
      <c r="V9350"/>
      <c r="Y9350"/>
      <c r="Z9350"/>
      <c r="AA9350"/>
      <c r="AB9350"/>
      <c r="AC9350"/>
      <c r="AD9350"/>
      <c r="AE9350"/>
      <c r="AF9350"/>
      <c r="AG9350"/>
      <c r="AH9350"/>
      <c r="AI9350"/>
      <c r="AJ9350"/>
      <c r="AK9350"/>
      <c r="AL9350"/>
    </row>
    <row r="9351" spans="3:38" ht="15" customHeight="1" x14ac:dyDescent="0.35">
      <c r="C9351"/>
      <c r="D9351"/>
      <c r="E9351"/>
      <c r="F9351"/>
      <c r="G9351"/>
      <c r="H9351"/>
      <c r="I9351"/>
      <c r="J9351"/>
      <c r="K9351"/>
      <c r="L9351"/>
      <c r="M9351"/>
      <c r="N9351"/>
      <c r="O9351"/>
      <c r="S9351"/>
      <c r="T9351"/>
      <c r="U9351"/>
      <c r="V9351"/>
      <c r="Y9351"/>
      <c r="Z9351"/>
      <c r="AA9351"/>
      <c r="AB9351"/>
      <c r="AC9351"/>
      <c r="AD9351"/>
      <c r="AE9351"/>
      <c r="AF9351"/>
      <c r="AG9351"/>
      <c r="AH9351"/>
      <c r="AI9351"/>
      <c r="AJ9351"/>
      <c r="AK9351"/>
      <c r="AL9351"/>
    </row>
    <row r="9352" spans="3:38" ht="15" customHeight="1" x14ac:dyDescent="0.35">
      <c r="C9352"/>
      <c r="D9352"/>
      <c r="E9352"/>
      <c r="F9352"/>
      <c r="G9352"/>
      <c r="H9352"/>
      <c r="I9352"/>
      <c r="J9352"/>
      <c r="K9352"/>
      <c r="L9352"/>
      <c r="M9352"/>
      <c r="N9352"/>
      <c r="O9352"/>
      <c r="S9352"/>
      <c r="T9352"/>
      <c r="U9352"/>
      <c r="V9352"/>
      <c r="Y9352"/>
      <c r="Z9352"/>
      <c r="AA9352"/>
      <c r="AB9352"/>
      <c r="AC9352"/>
      <c r="AD9352"/>
      <c r="AE9352"/>
      <c r="AF9352"/>
      <c r="AG9352"/>
      <c r="AH9352"/>
      <c r="AI9352"/>
      <c r="AJ9352"/>
      <c r="AK9352"/>
      <c r="AL9352"/>
    </row>
    <row r="9353" spans="3:38" ht="15" customHeight="1" x14ac:dyDescent="0.35">
      <c r="C9353"/>
      <c r="D9353"/>
      <c r="E9353"/>
      <c r="F9353"/>
      <c r="G9353"/>
      <c r="H9353"/>
      <c r="I9353"/>
      <c r="J9353"/>
      <c r="K9353"/>
      <c r="L9353"/>
      <c r="M9353"/>
      <c r="N9353"/>
      <c r="O9353"/>
      <c r="S9353"/>
      <c r="T9353"/>
      <c r="U9353"/>
      <c r="V9353"/>
      <c r="Y9353"/>
      <c r="Z9353"/>
      <c r="AA9353"/>
      <c r="AB9353"/>
      <c r="AC9353"/>
      <c r="AD9353"/>
      <c r="AE9353"/>
      <c r="AF9353"/>
      <c r="AG9353"/>
      <c r="AH9353"/>
      <c r="AI9353"/>
      <c r="AJ9353"/>
      <c r="AK9353"/>
      <c r="AL9353"/>
    </row>
    <row r="9354" spans="3:38" ht="15" customHeight="1" x14ac:dyDescent="0.35">
      <c r="C9354"/>
      <c r="D9354"/>
      <c r="E9354"/>
      <c r="F9354"/>
      <c r="G9354"/>
      <c r="H9354"/>
      <c r="I9354"/>
      <c r="J9354"/>
      <c r="K9354"/>
      <c r="L9354"/>
      <c r="M9354"/>
      <c r="N9354"/>
      <c r="O9354"/>
      <c r="S9354"/>
      <c r="T9354"/>
      <c r="U9354"/>
      <c r="V9354"/>
      <c r="Y9354"/>
      <c r="Z9354"/>
      <c r="AA9354"/>
      <c r="AB9354"/>
      <c r="AC9354"/>
      <c r="AD9354"/>
      <c r="AE9354"/>
      <c r="AF9354"/>
      <c r="AG9354"/>
      <c r="AH9354"/>
      <c r="AI9354"/>
      <c r="AJ9354"/>
      <c r="AK9354"/>
      <c r="AL9354"/>
    </row>
    <row r="9355" spans="3:38" ht="15" customHeight="1" x14ac:dyDescent="0.35">
      <c r="C9355"/>
      <c r="D9355"/>
      <c r="E9355"/>
      <c r="F9355"/>
      <c r="G9355"/>
      <c r="H9355"/>
      <c r="I9355"/>
      <c r="J9355"/>
      <c r="K9355"/>
      <c r="L9355"/>
      <c r="M9355"/>
      <c r="N9355"/>
      <c r="O9355"/>
      <c r="S9355"/>
      <c r="T9355"/>
      <c r="U9355"/>
      <c r="V9355"/>
      <c r="Y9355"/>
      <c r="Z9355"/>
      <c r="AA9355"/>
      <c r="AB9355"/>
      <c r="AC9355"/>
      <c r="AD9355"/>
      <c r="AE9355"/>
      <c r="AF9355"/>
      <c r="AG9355"/>
      <c r="AH9355"/>
      <c r="AI9355"/>
      <c r="AJ9355"/>
      <c r="AK9355"/>
      <c r="AL9355"/>
    </row>
    <row r="9356" spans="3:38" ht="15" customHeight="1" x14ac:dyDescent="0.35">
      <c r="C9356"/>
      <c r="D9356"/>
      <c r="E9356"/>
      <c r="F9356"/>
      <c r="G9356"/>
      <c r="H9356"/>
      <c r="I9356"/>
      <c r="J9356"/>
      <c r="K9356"/>
      <c r="L9356"/>
      <c r="M9356"/>
      <c r="N9356"/>
      <c r="O9356"/>
      <c r="S9356"/>
      <c r="T9356"/>
      <c r="U9356"/>
      <c r="V9356"/>
      <c r="Y9356"/>
      <c r="Z9356"/>
      <c r="AA9356"/>
      <c r="AB9356"/>
      <c r="AC9356"/>
      <c r="AD9356"/>
      <c r="AE9356"/>
      <c r="AF9356"/>
      <c r="AG9356"/>
      <c r="AH9356"/>
      <c r="AI9356"/>
      <c r="AJ9356"/>
      <c r="AK9356"/>
      <c r="AL9356"/>
    </row>
    <row r="9357" spans="3:38" ht="15" customHeight="1" x14ac:dyDescent="0.35">
      <c r="C9357"/>
      <c r="D9357"/>
      <c r="E9357"/>
      <c r="F9357"/>
      <c r="G9357"/>
      <c r="H9357"/>
      <c r="I9357"/>
      <c r="J9357"/>
      <c r="K9357"/>
      <c r="L9357"/>
      <c r="M9357"/>
      <c r="N9357"/>
      <c r="O9357"/>
      <c r="S9357"/>
      <c r="T9357"/>
      <c r="U9357"/>
      <c r="V9357"/>
      <c r="Y9357"/>
      <c r="Z9357"/>
      <c r="AA9357"/>
      <c r="AB9357"/>
      <c r="AC9357"/>
      <c r="AD9357"/>
      <c r="AE9357"/>
      <c r="AF9357"/>
      <c r="AG9357"/>
      <c r="AH9357"/>
      <c r="AI9357"/>
      <c r="AJ9357"/>
      <c r="AK9357"/>
      <c r="AL9357"/>
    </row>
    <row r="9358" spans="3:38" ht="15" customHeight="1" x14ac:dyDescent="0.35">
      <c r="C9358"/>
      <c r="D9358"/>
      <c r="E9358"/>
      <c r="F9358"/>
      <c r="G9358"/>
      <c r="H9358"/>
      <c r="I9358"/>
      <c r="J9358"/>
      <c r="K9358"/>
      <c r="L9358"/>
      <c r="M9358"/>
      <c r="N9358"/>
      <c r="O9358"/>
      <c r="S9358"/>
      <c r="T9358"/>
      <c r="U9358"/>
      <c r="V9358"/>
      <c r="Y9358"/>
      <c r="Z9358"/>
      <c r="AA9358"/>
      <c r="AB9358"/>
      <c r="AC9358"/>
      <c r="AD9358"/>
      <c r="AE9358"/>
      <c r="AF9358"/>
      <c r="AG9358"/>
      <c r="AH9358"/>
      <c r="AI9358"/>
      <c r="AJ9358"/>
      <c r="AK9358"/>
      <c r="AL9358"/>
    </row>
    <row r="9359" spans="3:38" ht="15" customHeight="1" x14ac:dyDescent="0.35">
      <c r="C9359"/>
      <c r="D9359"/>
      <c r="E9359"/>
      <c r="F9359"/>
      <c r="G9359"/>
      <c r="H9359"/>
      <c r="I9359"/>
      <c r="J9359"/>
      <c r="K9359"/>
      <c r="L9359"/>
      <c r="M9359"/>
      <c r="N9359"/>
      <c r="O9359"/>
      <c r="S9359"/>
      <c r="T9359"/>
      <c r="U9359"/>
      <c r="V9359"/>
      <c r="Y9359"/>
      <c r="Z9359"/>
      <c r="AA9359"/>
      <c r="AB9359"/>
      <c r="AC9359"/>
      <c r="AD9359"/>
      <c r="AE9359"/>
      <c r="AF9359"/>
      <c r="AG9359"/>
      <c r="AH9359"/>
      <c r="AI9359"/>
      <c r="AJ9359"/>
      <c r="AK9359"/>
      <c r="AL9359"/>
    </row>
    <row r="9360" spans="3:38" ht="15" customHeight="1" x14ac:dyDescent="0.35">
      <c r="C9360"/>
      <c r="D9360"/>
      <c r="E9360"/>
      <c r="F9360"/>
      <c r="G9360"/>
      <c r="H9360"/>
      <c r="I9360"/>
      <c r="J9360"/>
      <c r="K9360"/>
      <c r="L9360"/>
      <c r="M9360"/>
      <c r="N9360"/>
      <c r="O9360"/>
      <c r="S9360"/>
      <c r="T9360"/>
      <c r="U9360"/>
      <c r="V9360"/>
      <c r="Y9360"/>
      <c r="Z9360"/>
      <c r="AA9360"/>
      <c r="AB9360"/>
      <c r="AC9360"/>
      <c r="AD9360"/>
      <c r="AE9360"/>
      <c r="AF9360"/>
      <c r="AG9360"/>
      <c r="AH9360"/>
      <c r="AI9360"/>
      <c r="AJ9360"/>
      <c r="AK9360"/>
      <c r="AL9360"/>
    </row>
    <row r="9361" spans="3:38" ht="15" customHeight="1" x14ac:dyDescent="0.35">
      <c r="C9361"/>
      <c r="D9361"/>
      <c r="E9361"/>
      <c r="F9361"/>
      <c r="G9361"/>
      <c r="H9361"/>
      <c r="I9361"/>
      <c r="J9361"/>
      <c r="K9361"/>
      <c r="L9361"/>
      <c r="M9361"/>
      <c r="N9361"/>
      <c r="O9361"/>
      <c r="S9361"/>
      <c r="T9361"/>
      <c r="U9361"/>
      <c r="V9361"/>
      <c r="Y9361"/>
      <c r="Z9361"/>
      <c r="AA9361"/>
      <c r="AB9361"/>
      <c r="AC9361"/>
      <c r="AD9361"/>
      <c r="AE9361"/>
      <c r="AF9361"/>
      <c r="AG9361"/>
      <c r="AH9361"/>
      <c r="AI9361"/>
      <c r="AJ9361"/>
      <c r="AK9361"/>
      <c r="AL9361"/>
    </row>
    <row r="9362" spans="3:38" ht="15" customHeight="1" x14ac:dyDescent="0.35">
      <c r="C9362"/>
      <c r="D9362"/>
      <c r="E9362"/>
      <c r="F9362"/>
      <c r="G9362"/>
      <c r="H9362"/>
      <c r="I9362"/>
      <c r="J9362"/>
      <c r="K9362"/>
      <c r="L9362"/>
      <c r="M9362"/>
      <c r="N9362"/>
      <c r="O9362"/>
      <c r="S9362"/>
      <c r="T9362"/>
      <c r="U9362"/>
      <c r="V9362"/>
      <c r="Y9362"/>
      <c r="Z9362"/>
      <c r="AA9362"/>
      <c r="AB9362"/>
      <c r="AC9362"/>
      <c r="AD9362"/>
      <c r="AE9362"/>
      <c r="AF9362"/>
      <c r="AG9362"/>
      <c r="AH9362"/>
      <c r="AI9362"/>
      <c r="AJ9362"/>
      <c r="AK9362"/>
      <c r="AL9362"/>
    </row>
    <row r="9363" spans="3:38" ht="15" customHeight="1" x14ac:dyDescent="0.35">
      <c r="C9363"/>
      <c r="D9363"/>
      <c r="E9363"/>
      <c r="F9363"/>
      <c r="G9363"/>
      <c r="H9363"/>
      <c r="I9363"/>
      <c r="J9363"/>
      <c r="K9363"/>
      <c r="L9363"/>
      <c r="M9363"/>
      <c r="N9363"/>
      <c r="O9363"/>
      <c r="S9363"/>
      <c r="T9363"/>
      <c r="U9363"/>
      <c r="V9363"/>
      <c r="Y9363"/>
      <c r="Z9363"/>
      <c r="AA9363"/>
      <c r="AB9363"/>
      <c r="AC9363"/>
      <c r="AD9363"/>
      <c r="AE9363"/>
      <c r="AF9363"/>
      <c r="AG9363"/>
      <c r="AH9363"/>
      <c r="AI9363"/>
      <c r="AJ9363"/>
      <c r="AK9363"/>
      <c r="AL9363"/>
    </row>
    <row r="9364" spans="3:38" ht="15" customHeight="1" x14ac:dyDescent="0.35">
      <c r="C9364"/>
      <c r="D9364"/>
      <c r="E9364"/>
      <c r="F9364"/>
      <c r="G9364"/>
      <c r="H9364"/>
      <c r="I9364"/>
      <c r="J9364"/>
      <c r="K9364"/>
      <c r="L9364"/>
      <c r="M9364"/>
      <c r="N9364"/>
      <c r="O9364"/>
      <c r="S9364"/>
      <c r="T9364"/>
      <c r="U9364"/>
      <c r="V9364"/>
      <c r="Y9364"/>
      <c r="Z9364"/>
      <c r="AA9364"/>
      <c r="AB9364"/>
      <c r="AC9364"/>
      <c r="AD9364"/>
      <c r="AE9364"/>
      <c r="AF9364"/>
      <c r="AG9364"/>
      <c r="AH9364"/>
      <c r="AI9364"/>
      <c r="AJ9364"/>
      <c r="AK9364"/>
      <c r="AL9364"/>
    </row>
    <row r="9365" spans="3:38" ht="15" customHeight="1" x14ac:dyDescent="0.35">
      <c r="C9365"/>
      <c r="D9365"/>
      <c r="E9365"/>
      <c r="F9365"/>
      <c r="G9365"/>
      <c r="H9365"/>
      <c r="I9365"/>
      <c r="J9365"/>
      <c r="K9365"/>
      <c r="L9365"/>
      <c r="M9365"/>
      <c r="N9365"/>
      <c r="O9365"/>
      <c r="S9365"/>
      <c r="T9365"/>
      <c r="U9365"/>
      <c r="V9365"/>
      <c r="Y9365"/>
      <c r="Z9365"/>
      <c r="AA9365"/>
      <c r="AB9365"/>
      <c r="AC9365"/>
      <c r="AD9365"/>
      <c r="AE9365"/>
      <c r="AF9365"/>
      <c r="AG9365"/>
      <c r="AH9365"/>
      <c r="AI9365"/>
      <c r="AJ9365"/>
      <c r="AK9365"/>
      <c r="AL9365"/>
    </row>
    <row r="9366" spans="3:38" ht="15" customHeight="1" x14ac:dyDescent="0.35">
      <c r="C9366"/>
      <c r="D9366"/>
      <c r="E9366"/>
      <c r="F9366"/>
      <c r="G9366"/>
      <c r="H9366"/>
      <c r="I9366"/>
      <c r="J9366"/>
      <c r="K9366"/>
      <c r="L9366"/>
      <c r="M9366"/>
      <c r="N9366"/>
      <c r="O9366"/>
      <c r="S9366"/>
      <c r="T9366"/>
      <c r="U9366"/>
      <c r="V9366"/>
      <c r="Y9366"/>
      <c r="Z9366"/>
      <c r="AA9366"/>
      <c r="AB9366"/>
      <c r="AC9366"/>
      <c r="AD9366"/>
      <c r="AE9366"/>
      <c r="AF9366"/>
      <c r="AG9366"/>
      <c r="AH9366"/>
      <c r="AI9366"/>
      <c r="AJ9366"/>
      <c r="AK9366"/>
      <c r="AL9366"/>
    </row>
    <row r="9367" spans="3:38" ht="15" customHeight="1" x14ac:dyDescent="0.35">
      <c r="C9367"/>
      <c r="D9367"/>
      <c r="E9367"/>
      <c r="F9367"/>
      <c r="G9367"/>
      <c r="H9367"/>
      <c r="I9367"/>
      <c r="J9367"/>
      <c r="K9367"/>
      <c r="L9367"/>
      <c r="M9367"/>
      <c r="N9367"/>
      <c r="O9367"/>
      <c r="S9367"/>
      <c r="T9367"/>
      <c r="U9367"/>
      <c r="V9367"/>
      <c r="Y9367"/>
      <c r="Z9367"/>
      <c r="AA9367"/>
      <c r="AB9367"/>
      <c r="AC9367"/>
      <c r="AD9367"/>
      <c r="AE9367"/>
      <c r="AF9367"/>
      <c r="AG9367"/>
      <c r="AH9367"/>
      <c r="AI9367"/>
      <c r="AJ9367"/>
      <c r="AK9367"/>
      <c r="AL9367"/>
    </row>
    <row r="9368" spans="3:38" ht="15" customHeight="1" x14ac:dyDescent="0.35">
      <c r="C9368"/>
      <c r="D9368"/>
      <c r="E9368"/>
      <c r="F9368"/>
      <c r="G9368"/>
      <c r="H9368"/>
      <c r="I9368"/>
      <c r="J9368"/>
      <c r="K9368"/>
      <c r="L9368"/>
      <c r="M9368"/>
      <c r="N9368"/>
      <c r="O9368"/>
      <c r="S9368"/>
      <c r="T9368"/>
      <c r="U9368"/>
      <c r="V9368"/>
      <c r="Y9368"/>
      <c r="Z9368"/>
      <c r="AA9368"/>
      <c r="AB9368"/>
      <c r="AC9368"/>
      <c r="AD9368"/>
      <c r="AE9368"/>
      <c r="AF9368"/>
      <c r="AG9368"/>
      <c r="AH9368"/>
      <c r="AI9368"/>
      <c r="AJ9368"/>
      <c r="AK9368"/>
      <c r="AL9368"/>
    </row>
    <row r="9369" spans="3:38" ht="15" customHeight="1" x14ac:dyDescent="0.35">
      <c r="C9369"/>
      <c r="D9369"/>
      <c r="E9369"/>
      <c r="F9369"/>
      <c r="G9369"/>
      <c r="H9369"/>
      <c r="I9369"/>
      <c r="J9369"/>
      <c r="K9369"/>
      <c r="L9369"/>
      <c r="M9369"/>
      <c r="N9369"/>
      <c r="O9369"/>
      <c r="S9369"/>
      <c r="T9369"/>
      <c r="U9369"/>
      <c r="V9369"/>
      <c r="Y9369"/>
      <c r="Z9369"/>
      <c r="AA9369"/>
      <c r="AB9369"/>
      <c r="AC9369"/>
      <c r="AD9369"/>
      <c r="AE9369"/>
      <c r="AF9369"/>
      <c r="AG9369"/>
      <c r="AH9369"/>
      <c r="AI9369"/>
      <c r="AJ9369"/>
      <c r="AK9369"/>
      <c r="AL9369"/>
    </row>
    <row r="9370" spans="3:38" ht="15" customHeight="1" x14ac:dyDescent="0.35">
      <c r="C9370"/>
      <c r="D9370"/>
      <c r="E9370"/>
      <c r="F9370"/>
      <c r="G9370"/>
      <c r="H9370"/>
      <c r="I9370"/>
      <c r="J9370"/>
      <c r="K9370"/>
      <c r="L9370"/>
      <c r="M9370"/>
      <c r="N9370"/>
      <c r="O9370"/>
      <c r="S9370"/>
      <c r="T9370"/>
      <c r="U9370"/>
      <c r="V9370"/>
      <c r="Y9370"/>
      <c r="Z9370"/>
      <c r="AA9370"/>
      <c r="AB9370"/>
      <c r="AC9370"/>
      <c r="AD9370"/>
      <c r="AE9370"/>
      <c r="AF9370"/>
      <c r="AG9370"/>
      <c r="AH9370"/>
      <c r="AI9370"/>
      <c r="AJ9370"/>
      <c r="AK9370"/>
      <c r="AL9370"/>
    </row>
    <row r="9371" spans="3:38" ht="15" customHeight="1" x14ac:dyDescent="0.35">
      <c r="C9371"/>
      <c r="D9371"/>
      <c r="E9371"/>
      <c r="F9371"/>
      <c r="G9371"/>
      <c r="H9371"/>
      <c r="I9371"/>
      <c r="J9371"/>
      <c r="K9371"/>
      <c r="L9371"/>
      <c r="M9371"/>
      <c r="N9371"/>
      <c r="O9371"/>
      <c r="S9371"/>
      <c r="T9371"/>
      <c r="U9371"/>
      <c r="V9371"/>
      <c r="Y9371"/>
      <c r="Z9371"/>
      <c r="AA9371"/>
      <c r="AB9371"/>
      <c r="AC9371"/>
      <c r="AD9371"/>
      <c r="AE9371"/>
      <c r="AF9371"/>
      <c r="AG9371"/>
      <c r="AH9371"/>
      <c r="AI9371"/>
      <c r="AJ9371"/>
      <c r="AK9371"/>
      <c r="AL9371"/>
    </row>
    <row r="9372" spans="3:38" ht="15" customHeight="1" x14ac:dyDescent="0.35">
      <c r="C9372"/>
      <c r="D9372"/>
      <c r="E9372"/>
      <c r="F9372"/>
      <c r="G9372"/>
      <c r="H9372"/>
      <c r="I9372"/>
      <c r="J9372"/>
      <c r="K9372"/>
      <c r="L9372"/>
      <c r="M9372"/>
      <c r="N9372"/>
      <c r="O9372"/>
      <c r="S9372"/>
      <c r="T9372"/>
      <c r="U9372"/>
      <c r="V9372"/>
      <c r="Y9372"/>
      <c r="Z9372"/>
      <c r="AA9372"/>
      <c r="AB9372"/>
      <c r="AC9372"/>
      <c r="AD9372"/>
      <c r="AE9372"/>
      <c r="AF9372"/>
      <c r="AG9372"/>
      <c r="AH9372"/>
      <c r="AI9372"/>
      <c r="AJ9372"/>
      <c r="AK9372"/>
      <c r="AL9372"/>
    </row>
    <row r="9373" spans="3:38" ht="15" customHeight="1" x14ac:dyDescent="0.35">
      <c r="C9373"/>
      <c r="D9373"/>
      <c r="E9373"/>
      <c r="F9373"/>
      <c r="G9373"/>
      <c r="H9373"/>
      <c r="I9373"/>
      <c r="J9373"/>
      <c r="K9373"/>
      <c r="L9373"/>
      <c r="M9373"/>
      <c r="N9373"/>
      <c r="O9373"/>
      <c r="S9373"/>
      <c r="T9373"/>
      <c r="U9373"/>
      <c r="V9373"/>
      <c r="Y9373"/>
      <c r="Z9373"/>
      <c r="AA9373"/>
      <c r="AB9373"/>
      <c r="AC9373"/>
      <c r="AD9373"/>
      <c r="AE9373"/>
      <c r="AF9373"/>
      <c r="AG9373"/>
      <c r="AH9373"/>
      <c r="AI9373"/>
      <c r="AJ9373"/>
      <c r="AK9373"/>
      <c r="AL9373"/>
    </row>
    <row r="9374" spans="3:38" ht="15" customHeight="1" x14ac:dyDescent="0.35">
      <c r="C9374"/>
      <c r="D9374"/>
      <c r="E9374"/>
      <c r="F9374"/>
      <c r="G9374"/>
      <c r="H9374"/>
      <c r="I9374"/>
      <c r="J9374"/>
      <c r="K9374"/>
      <c r="L9374"/>
      <c r="M9374"/>
      <c r="N9374"/>
      <c r="O9374"/>
      <c r="S9374"/>
      <c r="T9374"/>
      <c r="U9374"/>
      <c r="V9374"/>
      <c r="Y9374"/>
      <c r="Z9374"/>
      <c r="AA9374"/>
      <c r="AB9374"/>
      <c r="AC9374"/>
      <c r="AD9374"/>
      <c r="AE9374"/>
      <c r="AF9374"/>
      <c r="AG9374"/>
      <c r="AH9374"/>
      <c r="AI9374"/>
      <c r="AJ9374"/>
      <c r="AK9374"/>
      <c r="AL9374"/>
    </row>
    <row r="9375" spans="3:38" ht="15" customHeight="1" x14ac:dyDescent="0.35">
      <c r="C9375"/>
      <c r="D9375"/>
      <c r="E9375"/>
      <c r="F9375"/>
      <c r="G9375"/>
      <c r="H9375"/>
      <c r="I9375"/>
      <c r="J9375"/>
      <c r="K9375"/>
      <c r="L9375"/>
      <c r="M9375"/>
      <c r="N9375"/>
      <c r="O9375"/>
      <c r="S9375"/>
      <c r="T9375"/>
      <c r="U9375"/>
      <c r="V9375"/>
      <c r="Y9375"/>
      <c r="Z9375"/>
      <c r="AA9375"/>
      <c r="AB9375"/>
      <c r="AC9375"/>
      <c r="AD9375"/>
      <c r="AE9375"/>
      <c r="AF9375"/>
      <c r="AG9375"/>
      <c r="AH9375"/>
      <c r="AI9375"/>
      <c r="AJ9375"/>
      <c r="AK9375"/>
      <c r="AL9375"/>
    </row>
    <row r="9376" spans="3:38" ht="15" customHeight="1" x14ac:dyDescent="0.35">
      <c r="C9376"/>
      <c r="D9376"/>
      <c r="E9376"/>
      <c r="F9376"/>
      <c r="G9376"/>
      <c r="H9376"/>
      <c r="I9376"/>
      <c r="J9376"/>
      <c r="K9376"/>
      <c r="L9376"/>
      <c r="M9376"/>
      <c r="N9376"/>
      <c r="O9376"/>
      <c r="S9376"/>
      <c r="T9376"/>
      <c r="U9376"/>
      <c r="V9376"/>
      <c r="Y9376"/>
      <c r="Z9376"/>
      <c r="AA9376"/>
      <c r="AB9376"/>
      <c r="AC9376"/>
      <c r="AD9376"/>
      <c r="AE9376"/>
      <c r="AF9376"/>
      <c r="AG9376"/>
      <c r="AH9376"/>
      <c r="AI9376"/>
      <c r="AJ9376"/>
      <c r="AK9376"/>
      <c r="AL9376"/>
    </row>
    <row r="9377" spans="3:38" ht="15" customHeight="1" x14ac:dyDescent="0.35">
      <c r="C9377"/>
      <c r="D9377"/>
      <c r="E9377"/>
      <c r="F9377"/>
      <c r="G9377"/>
      <c r="H9377"/>
      <c r="I9377"/>
      <c r="J9377"/>
      <c r="K9377"/>
      <c r="L9377"/>
      <c r="M9377"/>
      <c r="N9377"/>
      <c r="O9377"/>
      <c r="S9377"/>
      <c r="T9377"/>
      <c r="U9377"/>
      <c r="V9377"/>
      <c r="Y9377"/>
      <c r="Z9377"/>
      <c r="AA9377"/>
      <c r="AB9377"/>
      <c r="AC9377"/>
      <c r="AD9377"/>
      <c r="AE9377"/>
      <c r="AF9377"/>
      <c r="AG9377"/>
      <c r="AH9377"/>
      <c r="AI9377"/>
      <c r="AJ9377"/>
      <c r="AK9377"/>
      <c r="AL9377"/>
    </row>
    <row r="9378" spans="3:38" ht="15" customHeight="1" x14ac:dyDescent="0.35">
      <c r="C9378"/>
      <c r="D9378"/>
      <c r="E9378"/>
      <c r="F9378"/>
      <c r="G9378"/>
      <c r="H9378"/>
      <c r="I9378"/>
      <c r="J9378"/>
      <c r="K9378"/>
      <c r="L9378"/>
      <c r="M9378"/>
      <c r="N9378"/>
      <c r="O9378"/>
      <c r="S9378"/>
      <c r="T9378"/>
      <c r="U9378"/>
      <c r="V9378"/>
      <c r="Y9378"/>
      <c r="Z9378"/>
      <c r="AA9378"/>
      <c r="AB9378"/>
      <c r="AC9378"/>
      <c r="AD9378"/>
      <c r="AE9378"/>
      <c r="AF9378"/>
      <c r="AG9378"/>
      <c r="AH9378"/>
      <c r="AI9378"/>
      <c r="AJ9378"/>
      <c r="AK9378"/>
      <c r="AL9378"/>
    </row>
    <row r="9379" spans="3:38" ht="15" customHeight="1" x14ac:dyDescent="0.35">
      <c r="C9379"/>
      <c r="D9379"/>
      <c r="E9379"/>
      <c r="F9379"/>
      <c r="G9379"/>
      <c r="H9379"/>
      <c r="I9379"/>
      <c r="J9379"/>
      <c r="K9379"/>
      <c r="L9379"/>
      <c r="M9379"/>
      <c r="N9379"/>
      <c r="O9379"/>
      <c r="S9379"/>
      <c r="T9379"/>
      <c r="U9379"/>
      <c r="V9379"/>
      <c r="Y9379"/>
      <c r="Z9379"/>
      <c r="AA9379"/>
      <c r="AB9379"/>
      <c r="AC9379"/>
      <c r="AD9379"/>
      <c r="AE9379"/>
      <c r="AF9379"/>
      <c r="AG9379"/>
      <c r="AH9379"/>
      <c r="AI9379"/>
      <c r="AJ9379"/>
      <c r="AK9379"/>
      <c r="AL9379"/>
    </row>
    <row r="9380" spans="3:38" ht="15" customHeight="1" x14ac:dyDescent="0.35">
      <c r="C9380"/>
      <c r="D9380"/>
      <c r="E9380"/>
      <c r="F9380"/>
      <c r="G9380"/>
      <c r="H9380"/>
      <c r="I9380"/>
      <c r="J9380"/>
      <c r="K9380"/>
      <c r="L9380"/>
      <c r="M9380"/>
      <c r="N9380"/>
      <c r="O9380"/>
      <c r="S9380"/>
      <c r="T9380"/>
      <c r="U9380"/>
      <c r="V9380"/>
      <c r="Y9380"/>
      <c r="Z9380"/>
      <c r="AA9380"/>
      <c r="AB9380"/>
      <c r="AC9380"/>
      <c r="AD9380"/>
      <c r="AE9380"/>
      <c r="AF9380"/>
      <c r="AG9380"/>
      <c r="AH9380"/>
      <c r="AI9380"/>
      <c r="AJ9380"/>
      <c r="AK9380"/>
      <c r="AL9380"/>
    </row>
    <row r="9381" spans="3:38" ht="15" customHeight="1" x14ac:dyDescent="0.35">
      <c r="C9381"/>
      <c r="D9381"/>
      <c r="E9381"/>
      <c r="F9381"/>
      <c r="G9381"/>
      <c r="H9381"/>
      <c r="I9381"/>
      <c r="J9381"/>
      <c r="K9381"/>
      <c r="L9381"/>
      <c r="M9381"/>
      <c r="N9381"/>
      <c r="O9381"/>
      <c r="S9381"/>
      <c r="T9381"/>
      <c r="U9381"/>
      <c r="V9381"/>
      <c r="Y9381"/>
      <c r="Z9381"/>
      <c r="AA9381"/>
      <c r="AB9381"/>
      <c r="AC9381"/>
      <c r="AD9381"/>
      <c r="AE9381"/>
      <c r="AF9381"/>
      <c r="AG9381"/>
      <c r="AH9381"/>
      <c r="AI9381"/>
      <c r="AJ9381"/>
      <c r="AK9381"/>
      <c r="AL9381"/>
    </row>
    <row r="9382" spans="3:38" ht="15" customHeight="1" x14ac:dyDescent="0.35">
      <c r="C9382"/>
      <c r="D9382"/>
      <c r="E9382"/>
      <c r="F9382"/>
      <c r="G9382"/>
      <c r="H9382"/>
      <c r="I9382"/>
      <c r="J9382"/>
      <c r="K9382"/>
      <c r="L9382"/>
      <c r="M9382"/>
      <c r="N9382"/>
      <c r="O9382"/>
      <c r="S9382"/>
      <c r="T9382"/>
      <c r="U9382"/>
      <c r="V9382"/>
      <c r="Y9382"/>
      <c r="Z9382"/>
      <c r="AA9382"/>
      <c r="AB9382"/>
      <c r="AC9382"/>
      <c r="AD9382"/>
      <c r="AE9382"/>
      <c r="AF9382"/>
      <c r="AG9382"/>
      <c r="AH9382"/>
      <c r="AI9382"/>
      <c r="AJ9382"/>
      <c r="AK9382"/>
      <c r="AL9382"/>
    </row>
    <row r="9383" spans="3:38" ht="15" customHeight="1" x14ac:dyDescent="0.35">
      <c r="C9383"/>
      <c r="D9383"/>
      <c r="E9383"/>
      <c r="F9383"/>
      <c r="G9383"/>
      <c r="H9383"/>
      <c r="I9383"/>
      <c r="J9383"/>
      <c r="K9383"/>
      <c r="L9383"/>
      <c r="M9383"/>
      <c r="N9383"/>
      <c r="O9383"/>
      <c r="S9383"/>
      <c r="T9383"/>
      <c r="U9383"/>
      <c r="V9383"/>
      <c r="Y9383"/>
      <c r="Z9383"/>
      <c r="AA9383"/>
      <c r="AB9383"/>
      <c r="AC9383"/>
      <c r="AD9383"/>
      <c r="AE9383"/>
      <c r="AF9383"/>
      <c r="AG9383"/>
      <c r="AH9383"/>
      <c r="AI9383"/>
      <c r="AJ9383"/>
      <c r="AK9383"/>
      <c r="AL9383"/>
    </row>
    <row r="9384" spans="3:38" ht="15" customHeight="1" x14ac:dyDescent="0.35">
      <c r="C9384"/>
      <c r="D9384"/>
      <c r="E9384"/>
      <c r="F9384"/>
      <c r="G9384"/>
      <c r="H9384"/>
      <c r="I9384"/>
      <c r="J9384"/>
      <c r="K9384"/>
      <c r="L9384"/>
      <c r="M9384"/>
      <c r="N9384"/>
      <c r="O9384"/>
      <c r="S9384"/>
      <c r="T9384"/>
      <c r="U9384"/>
      <c r="V9384"/>
      <c r="Y9384"/>
      <c r="Z9384"/>
      <c r="AA9384"/>
      <c r="AB9384"/>
      <c r="AC9384"/>
      <c r="AD9384"/>
      <c r="AE9384"/>
      <c r="AF9384"/>
      <c r="AG9384"/>
      <c r="AH9384"/>
      <c r="AI9384"/>
      <c r="AJ9384"/>
      <c r="AK9384"/>
      <c r="AL9384"/>
    </row>
    <row r="9385" spans="3:38" ht="15" customHeight="1" x14ac:dyDescent="0.35">
      <c r="C9385"/>
      <c r="D9385"/>
      <c r="E9385"/>
      <c r="F9385"/>
      <c r="G9385"/>
      <c r="H9385"/>
      <c r="I9385"/>
      <c r="J9385"/>
      <c r="K9385"/>
      <c r="L9385"/>
      <c r="M9385"/>
      <c r="N9385"/>
      <c r="O9385"/>
      <c r="S9385"/>
      <c r="T9385"/>
      <c r="U9385"/>
      <c r="V9385"/>
      <c r="Y9385"/>
      <c r="Z9385"/>
      <c r="AA9385"/>
      <c r="AB9385"/>
      <c r="AC9385"/>
      <c r="AD9385"/>
      <c r="AE9385"/>
      <c r="AF9385"/>
      <c r="AG9385"/>
      <c r="AH9385"/>
      <c r="AI9385"/>
      <c r="AJ9385"/>
      <c r="AK9385"/>
      <c r="AL9385"/>
    </row>
    <row r="9386" spans="3:38" ht="15" customHeight="1" x14ac:dyDescent="0.35">
      <c r="C9386"/>
      <c r="D9386"/>
      <c r="E9386"/>
      <c r="F9386"/>
      <c r="G9386"/>
      <c r="H9386"/>
      <c r="I9386"/>
      <c r="J9386"/>
      <c r="K9386"/>
      <c r="L9386"/>
      <c r="M9386"/>
      <c r="N9386"/>
      <c r="O9386"/>
      <c r="S9386"/>
      <c r="T9386"/>
      <c r="U9386"/>
      <c r="V9386"/>
      <c r="Y9386"/>
      <c r="Z9386"/>
      <c r="AA9386"/>
      <c r="AB9386"/>
      <c r="AC9386"/>
      <c r="AD9386"/>
      <c r="AE9386"/>
      <c r="AF9386"/>
      <c r="AG9386"/>
      <c r="AH9386"/>
      <c r="AI9386"/>
      <c r="AJ9386"/>
      <c r="AK9386"/>
      <c r="AL9386"/>
    </row>
    <row r="9387" spans="3:38" ht="15" customHeight="1" x14ac:dyDescent="0.35">
      <c r="C9387"/>
      <c r="D9387"/>
      <c r="E9387"/>
      <c r="F9387"/>
      <c r="G9387"/>
      <c r="H9387"/>
      <c r="I9387"/>
      <c r="J9387"/>
      <c r="K9387"/>
      <c r="L9387"/>
      <c r="M9387"/>
      <c r="N9387"/>
      <c r="O9387"/>
      <c r="S9387"/>
      <c r="T9387"/>
      <c r="U9387"/>
      <c r="V9387"/>
      <c r="Y9387"/>
      <c r="Z9387"/>
      <c r="AA9387"/>
      <c r="AB9387"/>
      <c r="AC9387"/>
      <c r="AD9387"/>
      <c r="AE9387"/>
      <c r="AF9387"/>
      <c r="AG9387"/>
      <c r="AH9387"/>
      <c r="AI9387"/>
      <c r="AJ9387"/>
      <c r="AK9387"/>
      <c r="AL9387"/>
    </row>
    <row r="9388" spans="3:38" ht="15" customHeight="1" x14ac:dyDescent="0.35">
      <c r="C9388"/>
      <c r="D9388"/>
      <c r="E9388"/>
      <c r="F9388"/>
      <c r="G9388"/>
      <c r="H9388"/>
      <c r="I9388"/>
      <c r="J9388"/>
      <c r="K9388"/>
      <c r="L9388"/>
      <c r="M9388"/>
      <c r="N9388"/>
      <c r="O9388"/>
      <c r="S9388"/>
      <c r="T9388"/>
      <c r="U9388"/>
      <c r="V9388"/>
      <c r="Y9388"/>
      <c r="Z9388"/>
      <c r="AA9388"/>
      <c r="AB9388"/>
      <c r="AC9388"/>
      <c r="AD9388"/>
      <c r="AE9388"/>
      <c r="AF9388"/>
      <c r="AG9388"/>
      <c r="AH9388"/>
      <c r="AI9388"/>
      <c r="AJ9388"/>
      <c r="AK9388"/>
      <c r="AL9388"/>
    </row>
    <row r="9389" spans="3:38" ht="15" customHeight="1" x14ac:dyDescent="0.35">
      <c r="C9389"/>
      <c r="D9389"/>
      <c r="E9389"/>
      <c r="F9389"/>
      <c r="G9389"/>
      <c r="H9389"/>
      <c r="I9389"/>
      <c r="J9389"/>
      <c r="K9389"/>
      <c r="L9389"/>
      <c r="M9389"/>
      <c r="N9389"/>
      <c r="O9389"/>
      <c r="S9389"/>
      <c r="T9389"/>
      <c r="U9389"/>
      <c r="V9389"/>
      <c r="Y9389"/>
      <c r="Z9389"/>
      <c r="AA9389"/>
      <c r="AB9389"/>
      <c r="AC9389"/>
      <c r="AD9389"/>
      <c r="AE9389"/>
      <c r="AF9389"/>
      <c r="AG9389"/>
      <c r="AH9389"/>
      <c r="AI9389"/>
      <c r="AJ9389"/>
      <c r="AK9389"/>
      <c r="AL9389"/>
    </row>
    <row r="9390" spans="3:38" ht="15" customHeight="1" x14ac:dyDescent="0.35">
      <c r="C9390"/>
      <c r="D9390"/>
      <c r="E9390"/>
      <c r="F9390"/>
      <c r="G9390"/>
      <c r="H9390"/>
      <c r="I9390"/>
      <c r="J9390"/>
      <c r="K9390"/>
      <c r="L9390"/>
      <c r="M9390"/>
      <c r="N9390"/>
      <c r="O9390"/>
      <c r="S9390"/>
      <c r="T9390"/>
      <c r="U9390"/>
      <c r="V9390"/>
      <c r="Y9390"/>
      <c r="Z9390"/>
      <c r="AA9390"/>
      <c r="AB9390"/>
      <c r="AC9390"/>
      <c r="AD9390"/>
      <c r="AE9390"/>
      <c r="AF9390"/>
      <c r="AG9390"/>
      <c r="AH9390"/>
      <c r="AI9390"/>
      <c r="AJ9390"/>
      <c r="AK9390"/>
      <c r="AL9390"/>
    </row>
    <row r="9391" spans="3:38" ht="15" customHeight="1" x14ac:dyDescent="0.35">
      <c r="C9391"/>
      <c r="D9391"/>
      <c r="E9391"/>
      <c r="F9391"/>
      <c r="G9391"/>
      <c r="H9391"/>
      <c r="I9391"/>
      <c r="J9391"/>
      <c r="K9391"/>
      <c r="L9391"/>
      <c r="M9391"/>
      <c r="N9391"/>
      <c r="O9391"/>
      <c r="S9391"/>
      <c r="T9391"/>
      <c r="U9391"/>
      <c r="V9391"/>
      <c r="Y9391"/>
      <c r="Z9391"/>
      <c r="AA9391"/>
      <c r="AB9391"/>
      <c r="AC9391"/>
      <c r="AD9391"/>
      <c r="AE9391"/>
      <c r="AF9391"/>
      <c r="AG9391"/>
      <c r="AH9391"/>
      <c r="AI9391"/>
      <c r="AJ9391"/>
      <c r="AK9391"/>
      <c r="AL9391"/>
    </row>
    <row r="9392" spans="3:38" ht="15" customHeight="1" x14ac:dyDescent="0.35">
      <c r="C9392"/>
      <c r="D9392"/>
      <c r="E9392"/>
      <c r="F9392"/>
      <c r="G9392"/>
      <c r="H9392"/>
      <c r="I9392"/>
      <c r="J9392"/>
      <c r="K9392"/>
      <c r="L9392"/>
      <c r="M9392"/>
      <c r="N9392"/>
      <c r="O9392"/>
      <c r="S9392"/>
      <c r="T9392"/>
      <c r="U9392"/>
      <c r="V9392"/>
      <c r="Y9392"/>
      <c r="Z9392"/>
      <c r="AA9392"/>
      <c r="AB9392"/>
      <c r="AC9392"/>
      <c r="AD9392"/>
      <c r="AE9392"/>
      <c r="AF9392"/>
      <c r="AG9392"/>
      <c r="AH9392"/>
      <c r="AI9392"/>
      <c r="AJ9392"/>
      <c r="AK9392"/>
      <c r="AL9392"/>
    </row>
    <row r="9393" spans="3:38" ht="15" customHeight="1" x14ac:dyDescent="0.35">
      <c r="C9393"/>
      <c r="D9393"/>
      <c r="E9393"/>
      <c r="F9393"/>
      <c r="G9393"/>
      <c r="H9393"/>
      <c r="I9393"/>
      <c r="J9393"/>
      <c r="K9393"/>
      <c r="L9393"/>
      <c r="M9393"/>
      <c r="N9393"/>
      <c r="O9393"/>
      <c r="S9393"/>
      <c r="T9393"/>
      <c r="U9393"/>
      <c r="V9393"/>
      <c r="Y9393"/>
      <c r="Z9393"/>
      <c r="AA9393"/>
      <c r="AB9393"/>
      <c r="AC9393"/>
      <c r="AD9393"/>
      <c r="AE9393"/>
      <c r="AF9393"/>
      <c r="AG9393"/>
      <c r="AH9393"/>
      <c r="AI9393"/>
      <c r="AJ9393"/>
      <c r="AK9393"/>
      <c r="AL9393"/>
    </row>
    <row r="9394" spans="3:38" ht="15" customHeight="1" x14ac:dyDescent="0.35">
      <c r="C9394"/>
      <c r="D9394"/>
      <c r="E9394"/>
      <c r="F9394"/>
      <c r="G9394"/>
      <c r="H9394"/>
      <c r="I9394"/>
      <c r="J9394"/>
      <c r="K9394"/>
      <c r="L9394"/>
      <c r="M9394"/>
      <c r="N9394"/>
      <c r="O9394"/>
      <c r="S9394"/>
      <c r="T9394"/>
      <c r="U9394"/>
      <c r="V9394"/>
      <c r="Y9394"/>
      <c r="Z9394"/>
      <c r="AA9394"/>
      <c r="AB9394"/>
      <c r="AC9394"/>
      <c r="AD9394"/>
      <c r="AE9394"/>
      <c r="AF9394"/>
      <c r="AG9394"/>
      <c r="AH9394"/>
      <c r="AI9394"/>
      <c r="AJ9394"/>
      <c r="AK9394"/>
      <c r="AL9394"/>
    </row>
    <row r="9395" spans="3:38" ht="15" customHeight="1" x14ac:dyDescent="0.35">
      <c r="C9395"/>
      <c r="D9395"/>
      <c r="E9395"/>
      <c r="F9395"/>
      <c r="G9395"/>
      <c r="H9395"/>
      <c r="I9395"/>
      <c r="J9395"/>
      <c r="K9395"/>
      <c r="L9395"/>
      <c r="M9395"/>
      <c r="N9395"/>
      <c r="O9395"/>
      <c r="S9395"/>
      <c r="T9395"/>
      <c r="U9395"/>
      <c r="V9395"/>
      <c r="Y9395"/>
      <c r="Z9395"/>
      <c r="AA9395"/>
      <c r="AB9395"/>
      <c r="AC9395"/>
      <c r="AD9395"/>
      <c r="AE9395"/>
      <c r="AF9395"/>
      <c r="AG9395"/>
      <c r="AH9395"/>
      <c r="AI9395"/>
      <c r="AJ9395"/>
      <c r="AK9395"/>
      <c r="AL9395"/>
    </row>
    <row r="9396" spans="3:38" ht="15" customHeight="1" x14ac:dyDescent="0.35">
      <c r="C9396"/>
      <c r="D9396"/>
      <c r="E9396"/>
      <c r="F9396"/>
      <c r="G9396"/>
      <c r="H9396"/>
      <c r="I9396"/>
      <c r="J9396"/>
      <c r="K9396"/>
      <c r="L9396"/>
      <c r="M9396"/>
      <c r="N9396"/>
      <c r="O9396"/>
      <c r="S9396"/>
      <c r="T9396"/>
      <c r="U9396"/>
      <c r="V9396"/>
      <c r="Y9396"/>
      <c r="Z9396"/>
      <c r="AA9396"/>
      <c r="AB9396"/>
      <c r="AC9396"/>
      <c r="AD9396"/>
      <c r="AE9396"/>
      <c r="AF9396"/>
      <c r="AG9396"/>
      <c r="AH9396"/>
      <c r="AI9396"/>
      <c r="AJ9396"/>
      <c r="AK9396"/>
      <c r="AL9396"/>
    </row>
    <row r="9397" spans="3:38" ht="15" customHeight="1" x14ac:dyDescent="0.35">
      <c r="C9397"/>
      <c r="D9397"/>
      <c r="E9397"/>
      <c r="F9397"/>
      <c r="G9397"/>
      <c r="H9397"/>
      <c r="I9397"/>
      <c r="J9397"/>
      <c r="K9397"/>
      <c r="L9397"/>
      <c r="M9397"/>
      <c r="N9397"/>
      <c r="O9397"/>
      <c r="S9397"/>
      <c r="T9397"/>
      <c r="U9397"/>
      <c r="V9397"/>
      <c r="Y9397"/>
      <c r="Z9397"/>
      <c r="AA9397"/>
      <c r="AB9397"/>
      <c r="AC9397"/>
      <c r="AD9397"/>
      <c r="AE9397"/>
      <c r="AF9397"/>
      <c r="AG9397"/>
      <c r="AH9397"/>
      <c r="AI9397"/>
      <c r="AJ9397"/>
      <c r="AK9397"/>
      <c r="AL9397"/>
    </row>
    <row r="9398" spans="3:38" ht="15" customHeight="1" x14ac:dyDescent="0.35">
      <c r="C9398"/>
      <c r="D9398"/>
      <c r="E9398"/>
      <c r="F9398"/>
      <c r="G9398"/>
      <c r="H9398"/>
      <c r="I9398"/>
      <c r="J9398"/>
      <c r="K9398"/>
      <c r="L9398"/>
      <c r="M9398"/>
      <c r="N9398"/>
      <c r="O9398"/>
      <c r="S9398"/>
      <c r="T9398"/>
      <c r="U9398"/>
      <c r="V9398"/>
      <c r="Y9398"/>
      <c r="Z9398"/>
      <c r="AA9398"/>
      <c r="AB9398"/>
      <c r="AC9398"/>
      <c r="AD9398"/>
      <c r="AE9398"/>
      <c r="AF9398"/>
      <c r="AG9398"/>
      <c r="AH9398"/>
      <c r="AI9398"/>
      <c r="AJ9398"/>
      <c r="AK9398"/>
      <c r="AL9398"/>
    </row>
    <row r="9399" spans="3:38" ht="15" customHeight="1" x14ac:dyDescent="0.35">
      <c r="C9399"/>
      <c r="D9399"/>
      <c r="E9399"/>
      <c r="F9399"/>
      <c r="G9399"/>
      <c r="H9399"/>
      <c r="I9399"/>
      <c r="J9399"/>
      <c r="K9399"/>
      <c r="L9399"/>
      <c r="M9399"/>
      <c r="N9399"/>
      <c r="O9399"/>
      <c r="S9399"/>
      <c r="T9399"/>
      <c r="U9399"/>
      <c r="V9399"/>
      <c r="Y9399"/>
      <c r="Z9399"/>
      <c r="AA9399"/>
      <c r="AB9399"/>
      <c r="AC9399"/>
      <c r="AD9399"/>
      <c r="AE9399"/>
      <c r="AF9399"/>
      <c r="AG9399"/>
      <c r="AH9399"/>
      <c r="AI9399"/>
      <c r="AJ9399"/>
      <c r="AK9399"/>
      <c r="AL9399"/>
    </row>
    <row r="9400" spans="3:38" ht="15" customHeight="1" x14ac:dyDescent="0.35">
      <c r="C9400"/>
      <c r="D9400"/>
      <c r="E9400"/>
      <c r="F9400"/>
      <c r="G9400"/>
      <c r="H9400"/>
      <c r="I9400"/>
      <c r="J9400"/>
      <c r="K9400"/>
      <c r="L9400"/>
      <c r="M9400"/>
      <c r="N9400"/>
      <c r="O9400"/>
      <c r="S9400"/>
      <c r="T9400"/>
      <c r="U9400"/>
      <c r="V9400"/>
      <c r="Y9400"/>
      <c r="Z9400"/>
      <c r="AA9400"/>
      <c r="AB9400"/>
      <c r="AC9400"/>
      <c r="AD9400"/>
      <c r="AE9400"/>
      <c r="AF9400"/>
      <c r="AG9400"/>
      <c r="AH9400"/>
      <c r="AI9400"/>
      <c r="AJ9400"/>
      <c r="AK9400"/>
      <c r="AL9400"/>
    </row>
    <row r="9401" spans="3:38" ht="15" customHeight="1" x14ac:dyDescent="0.35">
      <c r="C9401"/>
      <c r="D9401"/>
      <c r="E9401"/>
      <c r="F9401"/>
      <c r="G9401"/>
      <c r="H9401"/>
      <c r="I9401"/>
      <c r="J9401"/>
      <c r="K9401"/>
      <c r="L9401"/>
      <c r="M9401"/>
      <c r="N9401"/>
      <c r="O9401"/>
      <c r="S9401"/>
      <c r="T9401"/>
      <c r="U9401"/>
      <c r="V9401"/>
      <c r="Y9401"/>
      <c r="Z9401"/>
      <c r="AA9401"/>
      <c r="AB9401"/>
      <c r="AC9401"/>
      <c r="AD9401"/>
      <c r="AE9401"/>
      <c r="AF9401"/>
      <c r="AG9401"/>
      <c r="AH9401"/>
      <c r="AI9401"/>
      <c r="AJ9401"/>
      <c r="AK9401"/>
      <c r="AL9401"/>
    </row>
    <row r="9402" spans="3:38" ht="15" customHeight="1" x14ac:dyDescent="0.35">
      <c r="C9402"/>
      <c r="D9402"/>
      <c r="E9402"/>
      <c r="F9402"/>
      <c r="G9402"/>
      <c r="H9402"/>
      <c r="I9402"/>
      <c r="J9402"/>
      <c r="K9402"/>
      <c r="L9402"/>
      <c r="M9402"/>
      <c r="N9402"/>
      <c r="O9402"/>
      <c r="S9402"/>
      <c r="T9402"/>
      <c r="U9402"/>
      <c r="V9402"/>
      <c r="Y9402"/>
      <c r="Z9402"/>
      <c r="AA9402"/>
      <c r="AB9402"/>
      <c r="AC9402"/>
      <c r="AD9402"/>
      <c r="AE9402"/>
      <c r="AF9402"/>
      <c r="AG9402"/>
      <c r="AH9402"/>
      <c r="AI9402"/>
      <c r="AJ9402"/>
      <c r="AK9402"/>
      <c r="AL9402"/>
    </row>
    <row r="9403" spans="3:38" ht="15" customHeight="1" x14ac:dyDescent="0.35">
      <c r="C9403"/>
      <c r="D9403"/>
      <c r="E9403"/>
      <c r="F9403"/>
      <c r="G9403"/>
      <c r="H9403"/>
      <c r="I9403"/>
      <c r="J9403"/>
      <c r="K9403"/>
      <c r="L9403"/>
      <c r="M9403"/>
      <c r="N9403"/>
      <c r="O9403"/>
      <c r="S9403"/>
      <c r="T9403"/>
      <c r="U9403"/>
      <c r="V9403"/>
      <c r="Y9403"/>
      <c r="Z9403"/>
      <c r="AA9403"/>
      <c r="AB9403"/>
      <c r="AC9403"/>
      <c r="AD9403"/>
      <c r="AE9403"/>
      <c r="AF9403"/>
      <c r="AG9403"/>
      <c r="AH9403"/>
      <c r="AI9403"/>
      <c r="AJ9403"/>
      <c r="AK9403"/>
      <c r="AL9403"/>
    </row>
    <row r="9404" spans="3:38" ht="15" customHeight="1" x14ac:dyDescent="0.35">
      <c r="C9404"/>
      <c r="D9404"/>
      <c r="E9404"/>
      <c r="F9404"/>
      <c r="G9404"/>
      <c r="H9404"/>
      <c r="I9404"/>
      <c r="J9404"/>
      <c r="K9404"/>
      <c r="L9404"/>
      <c r="M9404"/>
      <c r="N9404"/>
      <c r="O9404"/>
      <c r="S9404"/>
      <c r="T9404"/>
      <c r="U9404"/>
      <c r="V9404"/>
      <c r="Y9404"/>
      <c r="Z9404"/>
      <c r="AA9404"/>
      <c r="AB9404"/>
      <c r="AC9404"/>
      <c r="AD9404"/>
      <c r="AE9404"/>
      <c r="AF9404"/>
      <c r="AG9404"/>
      <c r="AH9404"/>
      <c r="AI9404"/>
      <c r="AJ9404"/>
      <c r="AK9404"/>
      <c r="AL9404"/>
    </row>
    <row r="9405" spans="3:38" ht="15" customHeight="1" x14ac:dyDescent="0.35">
      <c r="C9405"/>
      <c r="D9405"/>
      <c r="E9405"/>
      <c r="F9405"/>
      <c r="G9405"/>
      <c r="H9405"/>
      <c r="I9405"/>
      <c r="J9405"/>
      <c r="K9405"/>
      <c r="L9405"/>
      <c r="M9405"/>
      <c r="N9405"/>
      <c r="O9405"/>
      <c r="S9405"/>
      <c r="T9405"/>
      <c r="U9405"/>
      <c r="V9405"/>
      <c r="Y9405"/>
      <c r="Z9405"/>
      <c r="AA9405"/>
      <c r="AB9405"/>
      <c r="AC9405"/>
      <c r="AD9405"/>
      <c r="AE9405"/>
      <c r="AF9405"/>
      <c r="AG9405"/>
      <c r="AH9405"/>
      <c r="AI9405"/>
      <c r="AJ9405"/>
      <c r="AK9405"/>
      <c r="AL9405"/>
    </row>
    <row r="9406" spans="3:38" ht="15" customHeight="1" x14ac:dyDescent="0.35">
      <c r="C9406"/>
      <c r="D9406"/>
      <c r="E9406"/>
      <c r="F9406"/>
      <c r="G9406"/>
      <c r="H9406"/>
      <c r="I9406"/>
      <c r="J9406"/>
      <c r="K9406"/>
      <c r="L9406"/>
      <c r="M9406"/>
      <c r="N9406"/>
      <c r="O9406"/>
      <c r="S9406"/>
      <c r="T9406"/>
      <c r="U9406"/>
      <c r="V9406"/>
      <c r="Y9406"/>
      <c r="Z9406"/>
      <c r="AA9406"/>
      <c r="AB9406"/>
      <c r="AC9406"/>
      <c r="AD9406"/>
      <c r="AE9406"/>
      <c r="AF9406"/>
      <c r="AG9406"/>
      <c r="AH9406"/>
      <c r="AI9406"/>
      <c r="AJ9406"/>
      <c r="AK9406"/>
      <c r="AL9406"/>
    </row>
    <row r="9407" spans="3:38" ht="15" customHeight="1" x14ac:dyDescent="0.35">
      <c r="C9407"/>
      <c r="D9407"/>
      <c r="E9407"/>
      <c r="F9407"/>
      <c r="G9407"/>
      <c r="H9407"/>
      <c r="I9407"/>
      <c r="J9407"/>
      <c r="K9407"/>
      <c r="L9407"/>
      <c r="M9407"/>
      <c r="N9407"/>
      <c r="O9407"/>
      <c r="S9407"/>
      <c r="T9407"/>
      <c r="U9407"/>
      <c r="V9407"/>
      <c r="Y9407"/>
      <c r="Z9407"/>
      <c r="AA9407"/>
      <c r="AB9407"/>
      <c r="AC9407"/>
      <c r="AD9407"/>
      <c r="AE9407"/>
      <c r="AF9407"/>
      <c r="AG9407"/>
      <c r="AH9407"/>
      <c r="AI9407"/>
      <c r="AJ9407"/>
      <c r="AK9407"/>
      <c r="AL9407"/>
    </row>
    <row r="9408" spans="3:38" ht="15" customHeight="1" x14ac:dyDescent="0.35">
      <c r="C9408"/>
      <c r="D9408"/>
      <c r="E9408"/>
      <c r="F9408"/>
      <c r="G9408"/>
      <c r="H9408"/>
      <c r="I9408"/>
      <c r="J9408"/>
      <c r="K9408"/>
      <c r="L9408"/>
      <c r="M9408"/>
      <c r="N9408"/>
      <c r="O9408"/>
      <c r="S9408"/>
      <c r="T9408"/>
      <c r="U9408"/>
      <c r="V9408"/>
      <c r="Y9408"/>
      <c r="Z9408"/>
      <c r="AA9408"/>
      <c r="AB9408"/>
      <c r="AC9408"/>
      <c r="AD9408"/>
      <c r="AE9408"/>
      <c r="AF9408"/>
      <c r="AG9408"/>
      <c r="AH9408"/>
      <c r="AI9408"/>
      <c r="AJ9408"/>
      <c r="AK9408"/>
      <c r="AL9408"/>
    </row>
    <row r="9409" spans="3:38" ht="15" customHeight="1" x14ac:dyDescent="0.35">
      <c r="C9409"/>
      <c r="D9409"/>
      <c r="E9409"/>
      <c r="F9409"/>
      <c r="G9409"/>
      <c r="H9409"/>
      <c r="I9409"/>
      <c r="J9409"/>
      <c r="K9409"/>
      <c r="L9409"/>
      <c r="M9409"/>
      <c r="N9409"/>
      <c r="O9409"/>
      <c r="S9409"/>
      <c r="T9409"/>
      <c r="U9409"/>
      <c r="V9409"/>
      <c r="Y9409"/>
      <c r="Z9409"/>
      <c r="AA9409"/>
      <c r="AB9409"/>
      <c r="AC9409"/>
      <c r="AD9409"/>
      <c r="AE9409"/>
      <c r="AF9409"/>
      <c r="AG9409"/>
      <c r="AH9409"/>
      <c r="AI9409"/>
      <c r="AJ9409"/>
      <c r="AK9409"/>
      <c r="AL9409"/>
    </row>
    <row r="9410" spans="3:38" ht="15" customHeight="1" x14ac:dyDescent="0.35">
      <c r="C9410"/>
      <c r="D9410"/>
      <c r="E9410"/>
      <c r="F9410"/>
      <c r="G9410"/>
      <c r="H9410"/>
      <c r="I9410"/>
      <c r="J9410"/>
      <c r="K9410"/>
      <c r="L9410"/>
      <c r="M9410"/>
      <c r="N9410"/>
      <c r="O9410"/>
      <c r="S9410"/>
      <c r="T9410"/>
      <c r="U9410"/>
      <c r="V9410"/>
      <c r="Y9410"/>
      <c r="Z9410"/>
      <c r="AA9410"/>
      <c r="AB9410"/>
      <c r="AC9410"/>
      <c r="AD9410"/>
      <c r="AE9410"/>
      <c r="AF9410"/>
      <c r="AG9410"/>
      <c r="AH9410"/>
      <c r="AI9410"/>
      <c r="AJ9410"/>
      <c r="AK9410"/>
      <c r="AL9410"/>
    </row>
    <row r="9411" spans="3:38" ht="15" customHeight="1" x14ac:dyDescent="0.35">
      <c r="C9411"/>
      <c r="D9411"/>
      <c r="E9411"/>
      <c r="F9411"/>
      <c r="G9411"/>
      <c r="H9411"/>
      <c r="I9411"/>
      <c r="J9411"/>
      <c r="K9411"/>
      <c r="L9411"/>
      <c r="M9411"/>
      <c r="N9411"/>
      <c r="O9411"/>
      <c r="S9411"/>
      <c r="T9411"/>
      <c r="U9411"/>
      <c r="V9411"/>
      <c r="Y9411"/>
      <c r="Z9411"/>
      <c r="AA9411"/>
      <c r="AB9411"/>
      <c r="AC9411"/>
      <c r="AD9411"/>
      <c r="AE9411"/>
      <c r="AF9411"/>
      <c r="AG9411"/>
      <c r="AH9411"/>
      <c r="AI9411"/>
      <c r="AJ9411"/>
      <c r="AK9411"/>
      <c r="AL9411"/>
    </row>
    <row r="9412" spans="3:38" ht="15" customHeight="1" x14ac:dyDescent="0.35">
      <c r="C9412"/>
      <c r="D9412"/>
      <c r="E9412"/>
      <c r="F9412"/>
      <c r="G9412"/>
      <c r="H9412"/>
      <c r="I9412"/>
      <c r="J9412"/>
      <c r="K9412"/>
      <c r="L9412"/>
      <c r="M9412"/>
      <c r="N9412"/>
      <c r="O9412"/>
      <c r="S9412"/>
      <c r="T9412"/>
      <c r="U9412"/>
      <c r="V9412"/>
      <c r="Y9412"/>
      <c r="Z9412"/>
      <c r="AA9412"/>
      <c r="AB9412"/>
      <c r="AC9412"/>
      <c r="AD9412"/>
      <c r="AE9412"/>
      <c r="AF9412"/>
      <c r="AG9412"/>
      <c r="AH9412"/>
      <c r="AI9412"/>
      <c r="AJ9412"/>
      <c r="AK9412"/>
      <c r="AL9412"/>
    </row>
    <row r="9413" spans="3:38" ht="15" customHeight="1" x14ac:dyDescent="0.35">
      <c r="C9413"/>
      <c r="D9413"/>
      <c r="E9413"/>
      <c r="F9413"/>
      <c r="G9413"/>
      <c r="H9413"/>
      <c r="I9413"/>
      <c r="J9413"/>
      <c r="K9413"/>
      <c r="L9413"/>
      <c r="M9413"/>
      <c r="N9413"/>
      <c r="O9413"/>
      <c r="S9413"/>
      <c r="T9413"/>
      <c r="U9413"/>
      <c r="V9413"/>
      <c r="Y9413"/>
      <c r="Z9413"/>
      <c r="AA9413"/>
      <c r="AB9413"/>
      <c r="AC9413"/>
      <c r="AD9413"/>
      <c r="AE9413"/>
      <c r="AF9413"/>
      <c r="AG9413"/>
      <c r="AH9413"/>
      <c r="AI9413"/>
      <c r="AJ9413"/>
      <c r="AK9413"/>
      <c r="AL9413"/>
    </row>
    <row r="9414" spans="3:38" ht="15" customHeight="1" x14ac:dyDescent="0.35">
      <c r="C9414"/>
      <c r="D9414"/>
      <c r="E9414"/>
      <c r="F9414"/>
      <c r="G9414"/>
      <c r="H9414"/>
      <c r="I9414"/>
      <c r="J9414"/>
      <c r="K9414"/>
      <c r="L9414"/>
      <c r="M9414"/>
      <c r="N9414"/>
      <c r="O9414"/>
      <c r="S9414"/>
      <c r="T9414"/>
      <c r="U9414"/>
      <c r="V9414"/>
      <c r="Y9414"/>
      <c r="Z9414"/>
      <c r="AA9414"/>
      <c r="AB9414"/>
      <c r="AC9414"/>
      <c r="AD9414"/>
      <c r="AE9414"/>
      <c r="AF9414"/>
      <c r="AG9414"/>
      <c r="AH9414"/>
      <c r="AI9414"/>
      <c r="AJ9414"/>
      <c r="AK9414"/>
      <c r="AL9414"/>
    </row>
    <row r="9415" spans="3:38" ht="15" customHeight="1" x14ac:dyDescent="0.35">
      <c r="C9415"/>
      <c r="D9415"/>
      <c r="E9415"/>
      <c r="F9415"/>
      <c r="G9415"/>
      <c r="H9415"/>
      <c r="I9415"/>
      <c r="J9415"/>
      <c r="K9415"/>
      <c r="L9415"/>
      <c r="M9415"/>
      <c r="N9415"/>
      <c r="O9415"/>
      <c r="S9415"/>
      <c r="T9415"/>
      <c r="U9415"/>
      <c r="V9415"/>
      <c r="Y9415"/>
      <c r="Z9415"/>
      <c r="AA9415"/>
      <c r="AB9415"/>
      <c r="AC9415"/>
      <c r="AD9415"/>
      <c r="AE9415"/>
      <c r="AF9415"/>
      <c r="AG9415"/>
      <c r="AH9415"/>
      <c r="AI9415"/>
      <c r="AJ9415"/>
      <c r="AK9415"/>
      <c r="AL9415"/>
    </row>
    <row r="9416" spans="3:38" ht="15" customHeight="1" x14ac:dyDescent="0.35">
      <c r="C9416"/>
      <c r="D9416"/>
      <c r="E9416"/>
      <c r="F9416"/>
      <c r="G9416"/>
      <c r="H9416"/>
      <c r="I9416"/>
      <c r="J9416"/>
      <c r="K9416"/>
      <c r="L9416"/>
      <c r="M9416"/>
      <c r="N9416"/>
      <c r="O9416"/>
      <c r="S9416"/>
      <c r="T9416"/>
      <c r="U9416"/>
      <c r="V9416"/>
      <c r="Y9416"/>
      <c r="Z9416"/>
      <c r="AA9416"/>
      <c r="AB9416"/>
      <c r="AC9416"/>
      <c r="AD9416"/>
      <c r="AE9416"/>
      <c r="AF9416"/>
      <c r="AG9416"/>
      <c r="AH9416"/>
      <c r="AI9416"/>
      <c r="AJ9416"/>
      <c r="AK9416"/>
      <c r="AL9416"/>
    </row>
    <row r="9417" spans="3:38" ht="15" customHeight="1" x14ac:dyDescent="0.35">
      <c r="C9417"/>
      <c r="D9417"/>
      <c r="E9417"/>
      <c r="F9417"/>
      <c r="G9417"/>
      <c r="H9417"/>
      <c r="I9417"/>
      <c r="J9417"/>
      <c r="K9417"/>
      <c r="L9417"/>
      <c r="M9417"/>
      <c r="N9417"/>
      <c r="O9417"/>
      <c r="S9417"/>
      <c r="T9417"/>
      <c r="U9417"/>
      <c r="V9417"/>
      <c r="Y9417"/>
      <c r="Z9417"/>
      <c r="AA9417"/>
      <c r="AB9417"/>
      <c r="AC9417"/>
      <c r="AD9417"/>
      <c r="AE9417"/>
      <c r="AF9417"/>
      <c r="AG9417"/>
      <c r="AH9417"/>
      <c r="AI9417"/>
      <c r="AJ9417"/>
      <c r="AK9417"/>
      <c r="AL9417"/>
    </row>
    <row r="9418" spans="3:38" ht="15" customHeight="1" x14ac:dyDescent="0.35">
      <c r="C9418"/>
      <c r="D9418"/>
      <c r="E9418"/>
      <c r="F9418"/>
      <c r="G9418"/>
      <c r="H9418"/>
      <c r="I9418"/>
      <c r="J9418"/>
      <c r="K9418"/>
      <c r="L9418"/>
      <c r="M9418"/>
      <c r="N9418"/>
      <c r="O9418"/>
      <c r="S9418"/>
      <c r="T9418"/>
      <c r="U9418"/>
      <c r="V9418"/>
      <c r="Y9418"/>
      <c r="Z9418"/>
      <c r="AA9418"/>
      <c r="AB9418"/>
      <c r="AC9418"/>
      <c r="AD9418"/>
      <c r="AE9418"/>
      <c r="AF9418"/>
      <c r="AG9418"/>
      <c r="AH9418"/>
      <c r="AI9418"/>
      <c r="AJ9418"/>
      <c r="AK9418"/>
      <c r="AL9418"/>
    </row>
    <row r="9419" spans="3:38" ht="15" customHeight="1" x14ac:dyDescent="0.35">
      <c r="C9419"/>
      <c r="D9419"/>
      <c r="E9419"/>
      <c r="F9419"/>
      <c r="G9419"/>
      <c r="H9419"/>
      <c r="I9419"/>
      <c r="J9419"/>
      <c r="K9419"/>
      <c r="L9419"/>
      <c r="M9419"/>
      <c r="N9419"/>
      <c r="O9419"/>
      <c r="S9419"/>
      <c r="T9419"/>
      <c r="U9419"/>
      <c r="V9419"/>
      <c r="Y9419"/>
      <c r="Z9419"/>
      <c r="AA9419"/>
      <c r="AB9419"/>
      <c r="AC9419"/>
      <c r="AD9419"/>
      <c r="AE9419"/>
      <c r="AF9419"/>
      <c r="AG9419"/>
      <c r="AH9419"/>
      <c r="AI9419"/>
      <c r="AJ9419"/>
      <c r="AK9419"/>
      <c r="AL9419"/>
    </row>
    <row r="9420" spans="3:38" ht="15" customHeight="1" x14ac:dyDescent="0.35">
      <c r="C9420"/>
      <c r="D9420"/>
      <c r="E9420"/>
      <c r="F9420"/>
      <c r="G9420"/>
      <c r="H9420"/>
      <c r="I9420"/>
      <c r="J9420"/>
      <c r="K9420"/>
      <c r="L9420"/>
      <c r="M9420"/>
      <c r="N9420"/>
      <c r="O9420"/>
      <c r="S9420"/>
      <c r="T9420"/>
      <c r="U9420"/>
      <c r="V9420"/>
      <c r="Y9420"/>
      <c r="Z9420"/>
      <c r="AA9420"/>
      <c r="AB9420"/>
      <c r="AC9420"/>
      <c r="AD9420"/>
      <c r="AE9420"/>
      <c r="AF9420"/>
      <c r="AG9420"/>
      <c r="AH9420"/>
      <c r="AI9420"/>
      <c r="AJ9420"/>
      <c r="AK9420"/>
      <c r="AL9420"/>
    </row>
    <row r="9421" spans="3:38" ht="15" customHeight="1" x14ac:dyDescent="0.35">
      <c r="C9421"/>
      <c r="D9421"/>
      <c r="E9421"/>
      <c r="F9421"/>
      <c r="G9421"/>
      <c r="H9421"/>
      <c r="I9421"/>
      <c r="J9421"/>
      <c r="K9421"/>
      <c r="L9421"/>
      <c r="M9421"/>
      <c r="N9421"/>
      <c r="O9421"/>
      <c r="S9421"/>
      <c r="T9421"/>
      <c r="U9421"/>
      <c r="V9421"/>
      <c r="Y9421"/>
      <c r="Z9421"/>
      <c r="AA9421"/>
      <c r="AB9421"/>
      <c r="AC9421"/>
      <c r="AD9421"/>
      <c r="AE9421"/>
      <c r="AF9421"/>
      <c r="AG9421"/>
      <c r="AH9421"/>
      <c r="AI9421"/>
      <c r="AJ9421"/>
      <c r="AK9421"/>
      <c r="AL9421"/>
    </row>
    <row r="9422" spans="3:38" ht="15" customHeight="1" x14ac:dyDescent="0.35">
      <c r="C9422"/>
      <c r="D9422"/>
      <c r="E9422"/>
      <c r="F9422"/>
      <c r="G9422"/>
      <c r="H9422"/>
      <c r="I9422"/>
      <c r="J9422"/>
      <c r="K9422"/>
      <c r="L9422"/>
      <c r="M9422"/>
      <c r="N9422"/>
      <c r="O9422"/>
      <c r="S9422"/>
      <c r="T9422"/>
      <c r="U9422"/>
      <c r="V9422"/>
      <c r="Y9422"/>
      <c r="Z9422"/>
      <c r="AA9422"/>
      <c r="AB9422"/>
      <c r="AC9422"/>
      <c r="AD9422"/>
      <c r="AE9422"/>
      <c r="AF9422"/>
      <c r="AG9422"/>
      <c r="AH9422"/>
      <c r="AI9422"/>
      <c r="AJ9422"/>
      <c r="AK9422"/>
      <c r="AL9422"/>
    </row>
    <row r="9423" spans="3:38" ht="15" customHeight="1" x14ac:dyDescent="0.35">
      <c r="C9423"/>
      <c r="D9423"/>
      <c r="E9423"/>
      <c r="F9423"/>
      <c r="G9423"/>
      <c r="H9423"/>
      <c r="I9423"/>
      <c r="J9423"/>
      <c r="K9423"/>
      <c r="L9423"/>
      <c r="M9423"/>
      <c r="N9423"/>
      <c r="O9423"/>
      <c r="S9423"/>
      <c r="T9423"/>
      <c r="U9423"/>
      <c r="V9423"/>
      <c r="Y9423"/>
      <c r="Z9423"/>
      <c r="AA9423"/>
      <c r="AB9423"/>
      <c r="AC9423"/>
      <c r="AD9423"/>
      <c r="AE9423"/>
      <c r="AF9423"/>
      <c r="AG9423"/>
      <c r="AH9423"/>
      <c r="AI9423"/>
      <c r="AJ9423"/>
      <c r="AK9423"/>
      <c r="AL9423"/>
    </row>
    <row r="9424" spans="3:38" ht="15" customHeight="1" x14ac:dyDescent="0.35">
      <c r="C9424"/>
      <c r="D9424"/>
      <c r="E9424"/>
      <c r="F9424"/>
      <c r="G9424"/>
      <c r="H9424"/>
      <c r="I9424"/>
      <c r="J9424"/>
      <c r="K9424"/>
      <c r="L9424"/>
      <c r="M9424"/>
      <c r="N9424"/>
      <c r="O9424"/>
      <c r="S9424"/>
      <c r="T9424"/>
      <c r="U9424"/>
      <c r="V9424"/>
      <c r="Y9424"/>
      <c r="Z9424"/>
      <c r="AA9424"/>
      <c r="AB9424"/>
      <c r="AC9424"/>
      <c r="AD9424"/>
      <c r="AE9424"/>
      <c r="AF9424"/>
      <c r="AG9424"/>
      <c r="AH9424"/>
      <c r="AI9424"/>
      <c r="AJ9424"/>
      <c r="AK9424"/>
      <c r="AL9424"/>
    </row>
    <row r="9425" spans="3:38" ht="15" customHeight="1" x14ac:dyDescent="0.35">
      <c r="C9425"/>
      <c r="D9425"/>
      <c r="E9425"/>
      <c r="F9425"/>
      <c r="G9425"/>
      <c r="H9425"/>
      <c r="I9425"/>
      <c r="J9425"/>
      <c r="K9425"/>
      <c r="L9425"/>
      <c r="M9425"/>
      <c r="N9425"/>
      <c r="O9425"/>
      <c r="S9425"/>
      <c r="T9425"/>
      <c r="U9425"/>
      <c r="V9425"/>
      <c r="Y9425"/>
      <c r="Z9425"/>
      <c r="AA9425"/>
      <c r="AB9425"/>
      <c r="AC9425"/>
      <c r="AD9425"/>
      <c r="AE9425"/>
      <c r="AF9425"/>
      <c r="AG9425"/>
      <c r="AH9425"/>
      <c r="AI9425"/>
      <c r="AJ9425"/>
      <c r="AK9425"/>
      <c r="AL9425"/>
    </row>
    <row r="9426" spans="3:38" ht="15" customHeight="1" x14ac:dyDescent="0.35">
      <c r="C9426"/>
      <c r="D9426"/>
      <c r="E9426"/>
      <c r="F9426"/>
      <c r="G9426"/>
      <c r="H9426"/>
      <c r="I9426"/>
      <c r="J9426"/>
      <c r="K9426"/>
      <c r="L9426"/>
      <c r="M9426"/>
      <c r="N9426"/>
      <c r="O9426"/>
      <c r="S9426"/>
      <c r="T9426"/>
      <c r="U9426"/>
      <c r="V9426"/>
      <c r="Y9426"/>
      <c r="Z9426"/>
      <c r="AA9426"/>
      <c r="AB9426"/>
      <c r="AC9426"/>
      <c r="AD9426"/>
      <c r="AE9426"/>
      <c r="AF9426"/>
      <c r="AG9426"/>
      <c r="AH9426"/>
      <c r="AI9426"/>
      <c r="AJ9426"/>
      <c r="AK9426"/>
      <c r="AL9426"/>
    </row>
    <row r="9427" spans="3:38" ht="15" customHeight="1" x14ac:dyDescent="0.35">
      <c r="C9427"/>
      <c r="D9427"/>
      <c r="E9427"/>
      <c r="F9427"/>
      <c r="G9427"/>
      <c r="H9427"/>
      <c r="I9427"/>
      <c r="J9427"/>
      <c r="K9427"/>
      <c r="L9427"/>
      <c r="M9427"/>
      <c r="N9427"/>
      <c r="O9427"/>
      <c r="S9427"/>
      <c r="T9427"/>
      <c r="U9427"/>
      <c r="V9427"/>
      <c r="Y9427"/>
      <c r="Z9427"/>
      <c r="AA9427"/>
      <c r="AB9427"/>
      <c r="AC9427"/>
      <c r="AD9427"/>
      <c r="AE9427"/>
      <c r="AF9427"/>
      <c r="AG9427"/>
      <c r="AH9427"/>
      <c r="AI9427"/>
      <c r="AJ9427"/>
      <c r="AK9427"/>
      <c r="AL9427"/>
    </row>
    <row r="9428" spans="3:38" ht="15" customHeight="1" x14ac:dyDescent="0.35">
      <c r="C9428"/>
      <c r="D9428"/>
      <c r="E9428"/>
      <c r="F9428"/>
      <c r="G9428"/>
      <c r="H9428"/>
      <c r="I9428"/>
      <c r="J9428"/>
      <c r="K9428"/>
      <c r="L9428"/>
      <c r="M9428"/>
      <c r="N9428"/>
      <c r="O9428"/>
      <c r="S9428"/>
      <c r="T9428"/>
      <c r="U9428"/>
      <c r="V9428"/>
      <c r="Y9428"/>
      <c r="Z9428"/>
      <c r="AA9428"/>
      <c r="AB9428"/>
      <c r="AC9428"/>
      <c r="AD9428"/>
      <c r="AE9428"/>
      <c r="AF9428"/>
      <c r="AG9428"/>
      <c r="AH9428"/>
      <c r="AI9428"/>
      <c r="AJ9428"/>
      <c r="AK9428"/>
      <c r="AL9428"/>
    </row>
    <row r="9429" spans="3:38" ht="15" customHeight="1" x14ac:dyDescent="0.35">
      <c r="C9429"/>
      <c r="D9429"/>
      <c r="E9429"/>
      <c r="F9429"/>
      <c r="G9429"/>
      <c r="H9429"/>
      <c r="I9429"/>
      <c r="J9429"/>
      <c r="K9429"/>
      <c r="L9429"/>
      <c r="M9429"/>
      <c r="N9429"/>
      <c r="O9429"/>
      <c r="S9429"/>
      <c r="T9429"/>
      <c r="U9429"/>
      <c r="V9429"/>
      <c r="Y9429"/>
      <c r="Z9429"/>
      <c r="AA9429"/>
      <c r="AB9429"/>
      <c r="AC9429"/>
      <c r="AD9429"/>
      <c r="AE9429"/>
      <c r="AF9429"/>
      <c r="AG9429"/>
      <c r="AH9429"/>
      <c r="AI9429"/>
      <c r="AJ9429"/>
      <c r="AK9429"/>
      <c r="AL9429"/>
    </row>
    <row r="9430" spans="3:38" ht="15" customHeight="1" x14ac:dyDescent="0.35">
      <c r="C9430"/>
      <c r="D9430"/>
      <c r="E9430"/>
      <c r="F9430"/>
      <c r="G9430"/>
      <c r="H9430"/>
      <c r="I9430"/>
      <c r="J9430"/>
      <c r="K9430"/>
      <c r="L9430"/>
      <c r="M9430"/>
      <c r="N9430"/>
      <c r="O9430"/>
      <c r="S9430"/>
      <c r="T9430"/>
      <c r="U9430"/>
      <c r="V9430"/>
      <c r="Y9430"/>
      <c r="Z9430"/>
      <c r="AA9430"/>
      <c r="AB9430"/>
      <c r="AC9430"/>
      <c r="AD9430"/>
      <c r="AE9430"/>
      <c r="AF9430"/>
      <c r="AG9430"/>
      <c r="AH9430"/>
      <c r="AI9430"/>
      <c r="AJ9430"/>
      <c r="AK9430"/>
      <c r="AL9430"/>
    </row>
    <row r="9431" spans="3:38" ht="15" customHeight="1" x14ac:dyDescent="0.35">
      <c r="C9431"/>
      <c r="D9431"/>
      <c r="E9431"/>
      <c r="F9431"/>
      <c r="G9431"/>
      <c r="H9431"/>
      <c r="I9431"/>
      <c r="J9431"/>
      <c r="K9431"/>
      <c r="L9431"/>
      <c r="M9431"/>
      <c r="N9431"/>
      <c r="O9431"/>
      <c r="S9431"/>
      <c r="T9431"/>
      <c r="U9431"/>
      <c r="V9431"/>
      <c r="Y9431"/>
      <c r="Z9431"/>
      <c r="AA9431"/>
      <c r="AB9431"/>
      <c r="AC9431"/>
      <c r="AD9431"/>
      <c r="AE9431"/>
      <c r="AF9431"/>
      <c r="AG9431"/>
      <c r="AH9431"/>
      <c r="AI9431"/>
      <c r="AJ9431"/>
      <c r="AK9431"/>
      <c r="AL9431"/>
    </row>
    <row r="9432" spans="3:38" ht="15" customHeight="1" x14ac:dyDescent="0.35">
      <c r="C9432"/>
      <c r="D9432"/>
      <c r="E9432"/>
      <c r="F9432"/>
      <c r="G9432"/>
      <c r="H9432"/>
      <c r="I9432"/>
      <c r="J9432"/>
      <c r="K9432"/>
      <c r="L9432"/>
      <c r="M9432"/>
      <c r="N9432"/>
      <c r="O9432"/>
      <c r="S9432"/>
      <c r="T9432"/>
      <c r="U9432"/>
      <c r="V9432"/>
      <c r="Y9432"/>
      <c r="Z9432"/>
      <c r="AA9432"/>
      <c r="AB9432"/>
      <c r="AC9432"/>
      <c r="AD9432"/>
      <c r="AE9432"/>
      <c r="AF9432"/>
      <c r="AG9432"/>
      <c r="AH9432"/>
      <c r="AI9432"/>
      <c r="AJ9432"/>
      <c r="AK9432"/>
      <c r="AL9432"/>
    </row>
    <row r="9433" spans="3:38" ht="15" customHeight="1" x14ac:dyDescent="0.35">
      <c r="C9433"/>
      <c r="D9433"/>
      <c r="E9433"/>
      <c r="F9433"/>
      <c r="G9433"/>
      <c r="H9433"/>
      <c r="I9433"/>
      <c r="J9433"/>
      <c r="K9433"/>
      <c r="L9433"/>
      <c r="M9433"/>
      <c r="N9433"/>
      <c r="O9433"/>
      <c r="S9433"/>
      <c r="T9433"/>
      <c r="U9433"/>
      <c r="V9433"/>
      <c r="Y9433"/>
      <c r="Z9433"/>
      <c r="AA9433"/>
      <c r="AB9433"/>
      <c r="AC9433"/>
      <c r="AD9433"/>
      <c r="AE9433"/>
      <c r="AF9433"/>
      <c r="AG9433"/>
      <c r="AH9433"/>
      <c r="AI9433"/>
      <c r="AJ9433"/>
      <c r="AK9433"/>
      <c r="AL9433"/>
    </row>
    <row r="9434" spans="3:38" ht="15" customHeight="1" x14ac:dyDescent="0.35">
      <c r="C9434"/>
      <c r="D9434"/>
      <c r="E9434"/>
      <c r="F9434"/>
      <c r="G9434"/>
      <c r="H9434"/>
      <c r="I9434"/>
      <c r="J9434"/>
      <c r="K9434"/>
      <c r="L9434"/>
      <c r="M9434"/>
      <c r="N9434"/>
      <c r="O9434"/>
      <c r="S9434"/>
      <c r="T9434"/>
      <c r="U9434"/>
      <c r="V9434"/>
      <c r="Y9434"/>
      <c r="Z9434"/>
      <c r="AA9434"/>
      <c r="AB9434"/>
      <c r="AC9434"/>
      <c r="AD9434"/>
      <c r="AE9434"/>
      <c r="AF9434"/>
      <c r="AG9434"/>
      <c r="AH9434"/>
      <c r="AI9434"/>
      <c r="AJ9434"/>
      <c r="AK9434"/>
      <c r="AL9434"/>
    </row>
    <row r="9435" spans="3:38" ht="15" customHeight="1" x14ac:dyDescent="0.35">
      <c r="C9435"/>
      <c r="D9435"/>
      <c r="E9435"/>
      <c r="F9435"/>
      <c r="G9435"/>
      <c r="H9435"/>
      <c r="I9435"/>
      <c r="J9435"/>
      <c r="K9435"/>
      <c r="L9435"/>
      <c r="M9435"/>
      <c r="N9435"/>
      <c r="O9435"/>
      <c r="S9435"/>
      <c r="T9435"/>
      <c r="U9435"/>
      <c r="V9435"/>
      <c r="Y9435"/>
      <c r="Z9435"/>
      <c r="AA9435"/>
      <c r="AB9435"/>
      <c r="AC9435"/>
      <c r="AD9435"/>
      <c r="AE9435"/>
      <c r="AF9435"/>
      <c r="AG9435"/>
      <c r="AH9435"/>
      <c r="AI9435"/>
      <c r="AJ9435"/>
      <c r="AK9435"/>
      <c r="AL9435"/>
    </row>
    <row r="9436" spans="3:38" ht="15" customHeight="1" x14ac:dyDescent="0.35">
      <c r="C9436"/>
      <c r="D9436"/>
      <c r="E9436"/>
      <c r="F9436"/>
      <c r="G9436"/>
      <c r="H9436"/>
      <c r="I9436"/>
      <c r="J9436"/>
      <c r="K9436"/>
      <c r="L9436"/>
      <c r="M9436"/>
      <c r="N9436"/>
      <c r="O9436"/>
      <c r="S9436"/>
      <c r="T9436"/>
      <c r="U9436"/>
      <c r="V9436"/>
      <c r="Y9436"/>
      <c r="Z9436"/>
      <c r="AA9436"/>
      <c r="AB9436"/>
      <c r="AC9436"/>
      <c r="AD9436"/>
      <c r="AE9436"/>
      <c r="AF9436"/>
      <c r="AG9436"/>
      <c r="AH9436"/>
      <c r="AI9436"/>
      <c r="AJ9436"/>
      <c r="AK9436"/>
      <c r="AL9436"/>
    </row>
    <row r="9437" spans="3:38" ht="15" customHeight="1" x14ac:dyDescent="0.35">
      <c r="C9437"/>
      <c r="D9437"/>
      <c r="E9437"/>
      <c r="F9437"/>
      <c r="G9437"/>
      <c r="H9437"/>
      <c r="I9437"/>
      <c r="J9437"/>
      <c r="K9437"/>
      <c r="L9437"/>
      <c r="M9437"/>
      <c r="N9437"/>
      <c r="O9437"/>
      <c r="S9437"/>
      <c r="T9437"/>
      <c r="U9437"/>
      <c r="V9437"/>
      <c r="Y9437"/>
      <c r="Z9437"/>
      <c r="AA9437"/>
      <c r="AB9437"/>
      <c r="AC9437"/>
      <c r="AD9437"/>
      <c r="AE9437"/>
      <c r="AF9437"/>
      <c r="AG9437"/>
      <c r="AH9437"/>
      <c r="AI9437"/>
      <c r="AJ9437"/>
      <c r="AK9437"/>
      <c r="AL9437"/>
    </row>
    <row r="9438" spans="3:38" ht="15" customHeight="1" x14ac:dyDescent="0.35">
      <c r="C9438"/>
      <c r="D9438"/>
      <c r="E9438"/>
      <c r="F9438"/>
      <c r="G9438"/>
      <c r="H9438"/>
      <c r="I9438"/>
      <c r="J9438"/>
      <c r="K9438"/>
      <c r="L9438"/>
      <c r="M9438"/>
      <c r="N9438"/>
      <c r="O9438"/>
      <c r="S9438"/>
      <c r="T9438"/>
      <c r="U9438"/>
      <c r="V9438"/>
      <c r="Y9438"/>
      <c r="Z9438"/>
      <c r="AA9438"/>
      <c r="AB9438"/>
      <c r="AC9438"/>
      <c r="AD9438"/>
      <c r="AE9438"/>
      <c r="AF9438"/>
      <c r="AG9438"/>
      <c r="AH9438"/>
      <c r="AI9438"/>
      <c r="AJ9438"/>
      <c r="AK9438"/>
      <c r="AL9438"/>
    </row>
    <row r="9439" spans="3:38" ht="15" customHeight="1" x14ac:dyDescent="0.35">
      <c r="C9439"/>
      <c r="D9439"/>
      <c r="E9439"/>
      <c r="F9439"/>
      <c r="G9439"/>
      <c r="H9439"/>
      <c r="I9439"/>
      <c r="J9439"/>
      <c r="K9439"/>
      <c r="L9439"/>
      <c r="M9439"/>
      <c r="N9439"/>
      <c r="O9439"/>
      <c r="S9439"/>
      <c r="T9439"/>
      <c r="U9439"/>
      <c r="V9439"/>
      <c r="Y9439"/>
      <c r="Z9439"/>
      <c r="AA9439"/>
      <c r="AB9439"/>
      <c r="AC9439"/>
      <c r="AD9439"/>
      <c r="AE9439"/>
      <c r="AF9439"/>
      <c r="AG9439"/>
      <c r="AH9439"/>
      <c r="AI9439"/>
      <c r="AJ9439"/>
      <c r="AK9439"/>
      <c r="AL9439"/>
    </row>
    <row r="9440" spans="3:38" ht="15" customHeight="1" x14ac:dyDescent="0.35">
      <c r="C9440"/>
      <c r="D9440"/>
      <c r="E9440"/>
      <c r="F9440"/>
      <c r="G9440"/>
      <c r="H9440"/>
      <c r="I9440"/>
      <c r="J9440"/>
      <c r="K9440"/>
      <c r="L9440"/>
      <c r="M9440"/>
      <c r="N9440"/>
      <c r="O9440"/>
      <c r="S9440"/>
      <c r="T9440"/>
      <c r="U9440"/>
      <c r="V9440"/>
      <c r="Y9440"/>
      <c r="Z9440"/>
      <c r="AA9440"/>
      <c r="AB9440"/>
      <c r="AC9440"/>
      <c r="AD9440"/>
      <c r="AE9440"/>
      <c r="AF9440"/>
      <c r="AG9440"/>
      <c r="AH9440"/>
      <c r="AI9440"/>
      <c r="AJ9440"/>
      <c r="AK9440"/>
      <c r="AL9440"/>
    </row>
    <row r="9441" spans="3:38" ht="15" customHeight="1" x14ac:dyDescent="0.35">
      <c r="C9441"/>
      <c r="D9441"/>
      <c r="E9441"/>
      <c r="F9441"/>
      <c r="G9441"/>
      <c r="H9441"/>
      <c r="I9441"/>
      <c r="J9441"/>
      <c r="K9441"/>
      <c r="L9441"/>
      <c r="M9441"/>
      <c r="N9441"/>
      <c r="O9441"/>
      <c r="S9441"/>
      <c r="T9441"/>
      <c r="U9441"/>
      <c r="V9441"/>
      <c r="Y9441"/>
      <c r="Z9441"/>
      <c r="AA9441"/>
      <c r="AB9441"/>
      <c r="AC9441"/>
      <c r="AD9441"/>
      <c r="AE9441"/>
      <c r="AF9441"/>
      <c r="AG9441"/>
      <c r="AH9441"/>
      <c r="AI9441"/>
      <c r="AJ9441"/>
      <c r="AK9441"/>
      <c r="AL9441"/>
    </row>
    <row r="9442" spans="3:38" ht="15" customHeight="1" x14ac:dyDescent="0.35">
      <c r="C9442"/>
      <c r="D9442"/>
      <c r="E9442"/>
      <c r="F9442"/>
      <c r="G9442"/>
      <c r="H9442"/>
      <c r="I9442"/>
      <c r="J9442"/>
      <c r="K9442"/>
      <c r="L9442"/>
      <c r="M9442"/>
      <c r="N9442"/>
      <c r="O9442"/>
      <c r="S9442"/>
      <c r="T9442"/>
      <c r="U9442"/>
      <c r="V9442"/>
      <c r="Y9442"/>
      <c r="Z9442"/>
      <c r="AA9442"/>
      <c r="AB9442"/>
      <c r="AC9442"/>
      <c r="AD9442"/>
      <c r="AE9442"/>
      <c r="AF9442"/>
      <c r="AG9442"/>
      <c r="AH9442"/>
      <c r="AI9442"/>
      <c r="AJ9442"/>
      <c r="AK9442"/>
      <c r="AL9442"/>
    </row>
    <row r="9443" spans="3:38" ht="15" customHeight="1" x14ac:dyDescent="0.35">
      <c r="C9443"/>
      <c r="D9443"/>
      <c r="E9443"/>
      <c r="F9443"/>
      <c r="G9443"/>
      <c r="H9443"/>
      <c r="I9443"/>
      <c r="J9443"/>
      <c r="K9443"/>
      <c r="L9443"/>
      <c r="M9443"/>
      <c r="N9443"/>
      <c r="O9443"/>
      <c r="S9443"/>
      <c r="T9443"/>
      <c r="U9443"/>
      <c r="V9443"/>
      <c r="Y9443"/>
      <c r="Z9443"/>
      <c r="AA9443"/>
      <c r="AB9443"/>
      <c r="AC9443"/>
      <c r="AD9443"/>
      <c r="AE9443"/>
      <c r="AF9443"/>
      <c r="AG9443"/>
      <c r="AH9443"/>
      <c r="AI9443"/>
      <c r="AJ9443"/>
      <c r="AK9443"/>
      <c r="AL9443"/>
    </row>
    <row r="9444" spans="3:38" ht="15" customHeight="1" x14ac:dyDescent="0.35">
      <c r="C9444"/>
      <c r="D9444"/>
      <c r="E9444"/>
      <c r="F9444"/>
      <c r="G9444"/>
      <c r="H9444"/>
      <c r="I9444"/>
      <c r="J9444"/>
      <c r="K9444"/>
      <c r="L9444"/>
      <c r="M9444"/>
      <c r="N9444"/>
      <c r="O9444"/>
      <c r="S9444"/>
      <c r="T9444"/>
      <c r="U9444"/>
      <c r="V9444"/>
      <c r="Y9444"/>
      <c r="Z9444"/>
      <c r="AA9444"/>
      <c r="AB9444"/>
      <c r="AC9444"/>
      <c r="AD9444"/>
      <c r="AE9444"/>
      <c r="AF9444"/>
      <c r="AG9444"/>
      <c r="AH9444"/>
      <c r="AI9444"/>
      <c r="AJ9444"/>
      <c r="AK9444"/>
      <c r="AL9444"/>
    </row>
    <row r="9445" spans="3:38" ht="15" customHeight="1" x14ac:dyDescent="0.35">
      <c r="C9445"/>
      <c r="D9445"/>
      <c r="E9445"/>
      <c r="F9445"/>
      <c r="G9445"/>
      <c r="H9445"/>
      <c r="I9445"/>
      <c r="J9445"/>
      <c r="K9445"/>
      <c r="L9445"/>
      <c r="M9445"/>
      <c r="N9445"/>
      <c r="O9445"/>
      <c r="S9445"/>
      <c r="T9445"/>
      <c r="U9445"/>
      <c r="V9445"/>
      <c r="Y9445"/>
      <c r="Z9445"/>
      <c r="AA9445"/>
      <c r="AB9445"/>
      <c r="AC9445"/>
      <c r="AD9445"/>
      <c r="AE9445"/>
      <c r="AF9445"/>
      <c r="AG9445"/>
      <c r="AH9445"/>
      <c r="AI9445"/>
      <c r="AJ9445"/>
      <c r="AK9445"/>
      <c r="AL9445"/>
    </row>
    <row r="9446" spans="3:38" ht="15" customHeight="1" x14ac:dyDescent="0.35">
      <c r="C9446"/>
      <c r="D9446"/>
      <c r="E9446"/>
      <c r="F9446"/>
      <c r="G9446"/>
      <c r="H9446"/>
      <c r="I9446"/>
      <c r="J9446"/>
      <c r="K9446"/>
      <c r="L9446"/>
      <c r="M9446"/>
      <c r="N9446"/>
      <c r="O9446"/>
      <c r="S9446"/>
      <c r="T9446"/>
      <c r="U9446"/>
      <c r="V9446"/>
      <c r="Y9446"/>
      <c r="Z9446"/>
      <c r="AA9446"/>
      <c r="AB9446"/>
      <c r="AC9446"/>
      <c r="AD9446"/>
      <c r="AE9446"/>
      <c r="AF9446"/>
      <c r="AG9446"/>
      <c r="AH9446"/>
      <c r="AI9446"/>
      <c r="AJ9446"/>
      <c r="AK9446"/>
      <c r="AL9446"/>
    </row>
    <row r="9447" spans="3:38" ht="15" customHeight="1" x14ac:dyDescent="0.35">
      <c r="C9447"/>
      <c r="D9447"/>
      <c r="E9447"/>
      <c r="F9447"/>
      <c r="G9447"/>
      <c r="H9447"/>
      <c r="I9447"/>
      <c r="J9447"/>
      <c r="K9447"/>
      <c r="L9447"/>
      <c r="M9447"/>
      <c r="N9447"/>
      <c r="O9447"/>
      <c r="S9447"/>
      <c r="T9447"/>
      <c r="U9447"/>
      <c r="V9447"/>
      <c r="Y9447"/>
      <c r="Z9447"/>
      <c r="AA9447"/>
      <c r="AB9447"/>
      <c r="AC9447"/>
      <c r="AD9447"/>
      <c r="AE9447"/>
      <c r="AF9447"/>
      <c r="AG9447"/>
      <c r="AH9447"/>
      <c r="AI9447"/>
      <c r="AJ9447"/>
      <c r="AK9447"/>
      <c r="AL9447"/>
    </row>
    <row r="9448" spans="3:38" ht="15" customHeight="1" x14ac:dyDescent="0.35">
      <c r="C9448"/>
      <c r="D9448"/>
      <c r="E9448"/>
      <c r="F9448"/>
      <c r="G9448"/>
      <c r="H9448"/>
      <c r="I9448"/>
      <c r="J9448"/>
      <c r="K9448"/>
      <c r="L9448"/>
      <c r="M9448"/>
      <c r="N9448"/>
      <c r="O9448"/>
      <c r="S9448"/>
      <c r="T9448"/>
      <c r="U9448"/>
      <c r="V9448"/>
      <c r="Y9448"/>
      <c r="Z9448"/>
      <c r="AA9448"/>
      <c r="AB9448"/>
      <c r="AC9448"/>
      <c r="AD9448"/>
      <c r="AE9448"/>
      <c r="AF9448"/>
      <c r="AG9448"/>
      <c r="AH9448"/>
      <c r="AI9448"/>
      <c r="AJ9448"/>
      <c r="AK9448"/>
      <c r="AL9448"/>
    </row>
    <row r="9449" spans="3:38" ht="15" customHeight="1" x14ac:dyDescent="0.35">
      <c r="C9449"/>
      <c r="D9449"/>
      <c r="E9449"/>
      <c r="F9449"/>
      <c r="G9449"/>
      <c r="H9449"/>
      <c r="I9449"/>
      <c r="J9449"/>
      <c r="K9449"/>
      <c r="L9449"/>
      <c r="M9449"/>
      <c r="N9449"/>
      <c r="O9449"/>
      <c r="S9449"/>
      <c r="T9449"/>
      <c r="U9449"/>
      <c r="V9449"/>
      <c r="Y9449"/>
      <c r="Z9449"/>
      <c r="AA9449"/>
      <c r="AB9449"/>
      <c r="AC9449"/>
      <c r="AD9449"/>
      <c r="AE9449"/>
      <c r="AF9449"/>
      <c r="AG9449"/>
      <c r="AH9449"/>
      <c r="AI9449"/>
      <c r="AJ9449"/>
      <c r="AK9449"/>
      <c r="AL9449"/>
    </row>
    <row r="9450" spans="3:38" ht="15" customHeight="1" x14ac:dyDescent="0.35">
      <c r="C9450"/>
      <c r="D9450"/>
      <c r="E9450"/>
      <c r="F9450"/>
      <c r="G9450"/>
      <c r="H9450"/>
      <c r="I9450"/>
      <c r="J9450"/>
      <c r="K9450"/>
      <c r="L9450"/>
      <c r="M9450"/>
      <c r="N9450"/>
      <c r="O9450"/>
      <c r="S9450"/>
      <c r="T9450"/>
      <c r="U9450"/>
      <c r="V9450"/>
      <c r="Y9450"/>
      <c r="Z9450"/>
      <c r="AA9450"/>
      <c r="AB9450"/>
      <c r="AC9450"/>
      <c r="AD9450"/>
      <c r="AE9450"/>
      <c r="AF9450"/>
      <c r="AG9450"/>
      <c r="AH9450"/>
      <c r="AI9450"/>
      <c r="AJ9450"/>
      <c r="AK9450"/>
      <c r="AL9450"/>
    </row>
    <row r="9451" spans="3:38" ht="15" customHeight="1" x14ac:dyDescent="0.35">
      <c r="C9451"/>
      <c r="D9451"/>
      <c r="E9451"/>
      <c r="F9451"/>
      <c r="G9451"/>
      <c r="H9451"/>
      <c r="I9451"/>
      <c r="J9451"/>
      <c r="K9451"/>
      <c r="L9451"/>
      <c r="M9451"/>
      <c r="N9451"/>
      <c r="O9451"/>
      <c r="S9451"/>
      <c r="T9451"/>
      <c r="U9451"/>
      <c r="V9451"/>
      <c r="Y9451"/>
      <c r="Z9451"/>
      <c r="AA9451"/>
      <c r="AB9451"/>
      <c r="AC9451"/>
      <c r="AD9451"/>
      <c r="AE9451"/>
      <c r="AF9451"/>
      <c r="AG9451"/>
      <c r="AH9451"/>
      <c r="AI9451"/>
      <c r="AJ9451"/>
      <c r="AK9451"/>
      <c r="AL9451"/>
    </row>
    <row r="9452" spans="3:38" ht="15" customHeight="1" x14ac:dyDescent="0.35">
      <c r="C9452"/>
      <c r="D9452"/>
      <c r="E9452"/>
      <c r="F9452"/>
      <c r="G9452"/>
      <c r="H9452"/>
      <c r="I9452"/>
      <c r="J9452"/>
      <c r="K9452"/>
      <c r="L9452"/>
      <c r="M9452"/>
      <c r="N9452"/>
      <c r="O9452"/>
      <c r="S9452"/>
      <c r="T9452"/>
      <c r="U9452"/>
      <c r="V9452"/>
      <c r="Y9452"/>
      <c r="Z9452"/>
      <c r="AA9452"/>
      <c r="AB9452"/>
      <c r="AC9452"/>
      <c r="AD9452"/>
      <c r="AE9452"/>
      <c r="AF9452"/>
      <c r="AG9452"/>
      <c r="AH9452"/>
      <c r="AI9452"/>
      <c r="AJ9452"/>
      <c r="AK9452"/>
      <c r="AL9452"/>
    </row>
    <row r="9453" spans="3:38" ht="15" customHeight="1" x14ac:dyDescent="0.35">
      <c r="C9453"/>
      <c r="D9453"/>
      <c r="E9453"/>
      <c r="F9453"/>
      <c r="G9453"/>
      <c r="H9453"/>
      <c r="I9453"/>
      <c r="J9453"/>
      <c r="K9453"/>
      <c r="L9453"/>
      <c r="M9453"/>
      <c r="N9453"/>
      <c r="O9453"/>
      <c r="S9453"/>
      <c r="T9453"/>
      <c r="U9453"/>
      <c r="V9453"/>
      <c r="Y9453"/>
      <c r="Z9453"/>
      <c r="AA9453"/>
      <c r="AB9453"/>
      <c r="AC9453"/>
      <c r="AD9453"/>
      <c r="AE9453"/>
      <c r="AF9453"/>
      <c r="AG9453"/>
      <c r="AH9453"/>
      <c r="AI9453"/>
      <c r="AJ9453"/>
      <c r="AK9453"/>
      <c r="AL9453"/>
    </row>
    <row r="9454" spans="3:38" ht="15" customHeight="1" x14ac:dyDescent="0.35">
      <c r="C9454"/>
      <c r="D9454"/>
      <c r="E9454"/>
      <c r="F9454"/>
      <c r="G9454"/>
      <c r="H9454"/>
      <c r="I9454"/>
      <c r="J9454"/>
      <c r="K9454"/>
      <c r="L9454"/>
      <c r="M9454"/>
      <c r="N9454"/>
      <c r="O9454"/>
      <c r="S9454"/>
      <c r="T9454"/>
      <c r="U9454"/>
      <c r="V9454"/>
      <c r="Y9454"/>
      <c r="Z9454"/>
      <c r="AA9454"/>
      <c r="AB9454"/>
      <c r="AC9454"/>
      <c r="AD9454"/>
      <c r="AE9454"/>
      <c r="AF9454"/>
      <c r="AG9454"/>
      <c r="AH9454"/>
      <c r="AI9454"/>
      <c r="AJ9454"/>
      <c r="AK9454"/>
      <c r="AL9454"/>
    </row>
    <row r="9455" spans="3:38" ht="15" customHeight="1" x14ac:dyDescent="0.35">
      <c r="C9455"/>
      <c r="D9455"/>
      <c r="E9455"/>
      <c r="F9455"/>
      <c r="G9455"/>
      <c r="H9455"/>
      <c r="I9455"/>
      <c r="J9455"/>
      <c r="K9455"/>
      <c r="L9455"/>
      <c r="M9455"/>
      <c r="N9455"/>
      <c r="O9455"/>
      <c r="S9455"/>
      <c r="T9455"/>
      <c r="U9455"/>
      <c r="V9455"/>
      <c r="Y9455"/>
      <c r="Z9455"/>
      <c r="AA9455"/>
      <c r="AB9455"/>
      <c r="AC9455"/>
      <c r="AD9455"/>
      <c r="AE9455"/>
      <c r="AF9455"/>
      <c r="AG9455"/>
      <c r="AH9455"/>
      <c r="AI9455"/>
      <c r="AJ9455"/>
      <c r="AK9455"/>
      <c r="AL9455"/>
    </row>
    <row r="9456" spans="3:38" ht="15" customHeight="1" x14ac:dyDescent="0.35">
      <c r="C9456"/>
      <c r="D9456"/>
      <c r="E9456"/>
      <c r="F9456"/>
      <c r="G9456"/>
      <c r="H9456"/>
      <c r="I9456"/>
      <c r="J9456"/>
      <c r="K9456"/>
      <c r="L9456"/>
      <c r="M9456"/>
      <c r="N9456"/>
      <c r="O9456"/>
      <c r="S9456"/>
      <c r="T9456"/>
      <c r="U9456"/>
      <c r="V9456"/>
      <c r="Y9456"/>
      <c r="Z9456"/>
      <c r="AA9456"/>
      <c r="AB9456"/>
      <c r="AC9456"/>
      <c r="AD9456"/>
      <c r="AE9456"/>
      <c r="AF9456"/>
      <c r="AG9456"/>
      <c r="AH9456"/>
      <c r="AI9456"/>
      <c r="AJ9456"/>
      <c r="AK9456"/>
      <c r="AL9456"/>
    </row>
    <row r="9457" spans="3:38" ht="15" customHeight="1" x14ac:dyDescent="0.35">
      <c r="C9457"/>
      <c r="D9457"/>
      <c r="E9457"/>
      <c r="F9457"/>
      <c r="G9457"/>
      <c r="H9457"/>
      <c r="I9457"/>
      <c r="J9457"/>
      <c r="K9457"/>
      <c r="L9457"/>
      <c r="M9457"/>
      <c r="N9457"/>
      <c r="O9457"/>
      <c r="S9457"/>
      <c r="T9457"/>
      <c r="U9457"/>
      <c r="V9457"/>
      <c r="Y9457"/>
      <c r="Z9457"/>
      <c r="AA9457"/>
      <c r="AB9457"/>
      <c r="AC9457"/>
      <c r="AD9457"/>
      <c r="AE9457"/>
      <c r="AF9457"/>
      <c r="AG9457"/>
      <c r="AH9457"/>
      <c r="AI9457"/>
      <c r="AJ9457"/>
      <c r="AK9457"/>
      <c r="AL9457"/>
    </row>
    <row r="9458" spans="3:38" ht="15" customHeight="1" x14ac:dyDescent="0.35">
      <c r="C9458"/>
      <c r="D9458"/>
      <c r="E9458"/>
      <c r="F9458"/>
      <c r="G9458"/>
      <c r="H9458"/>
      <c r="I9458"/>
      <c r="J9458"/>
      <c r="K9458"/>
      <c r="L9458"/>
      <c r="M9458"/>
      <c r="N9458"/>
      <c r="O9458"/>
      <c r="S9458"/>
      <c r="T9458"/>
      <c r="U9458"/>
      <c r="V9458"/>
      <c r="Y9458"/>
      <c r="Z9458"/>
      <c r="AA9458"/>
      <c r="AB9458"/>
      <c r="AC9458"/>
      <c r="AD9458"/>
      <c r="AE9458"/>
      <c r="AF9458"/>
      <c r="AG9458"/>
      <c r="AH9458"/>
      <c r="AI9458"/>
      <c r="AJ9458"/>
      <c r="AK9458"/>
      <c r="AL9458"/>
    </row>
    <row r="9459" spans="3:38" ht="15" customHeight="1" x14ac:dyDescent="0.35">
      <c r="C9459"/>
      <c r="D9459"/>
      <c r="E9459"/>
      <c r="F9459"/>
      <c r="G9459"/>
      <c r="H9459"/>
      <c r="I9459"/>
      <c r="J9459"/>
      <c r="K9459"/>
      <c r="L9459"/>
      <c r="M9459"/>
      <c r="N9459"/>
      <c r="O9459"/>
      <c r="S9459"/>
      <c r="T9459"/>
      <c r="U9459"/>
      <c r="V9459"/>
      <c r="Y9459"/>
      <c r="Z9459"/>
      <c r="AA9459"/>
      <c r="AB9459"/>
      <c r="AC9459"/>
      <c r="AD9459"/>
      <c r="AE9459"/>
      <c r="AF9459"/>
      <c r="AG9459"/>
      <c r="AH9459"/>
      <c r="AI9459"/>
      <c r="AJ9459"/>
      <c r="AK9459"/>
      <c r="AL9459"/>
    </row>
    <row r="9460" spans="3:38" ht="15" customHeight="1" x14ac:dyDescent="0.35">
      <c r="C9460"/>
      <c r="D9460"/>
      <c r="E9460"/>
      <c r="F9460"/>
      <c r="G9460"/>
      <c r="H9460"/>
      <c r="I9460"/>
      <c r="J9460"/>
      <c r="K9460"/>
      <c r="L9460"/>
      <c r="M9460"/>
      <c r="N9460"/>
      <c r="O9460"/>
      <c r="S9460"/>
      <c r="T9460"/>
      <c r="U9460"/>
      <c r="V9460"/>
      <c r="Y9460"/>
      <c r="Z9460"/>
      <c r="AA9460"/>
      <c r="AB9460"/>
      <c r="AC9460"/>
      <c r="AD9460"/>
      <c r="AE9460"/>
      <c r="AF9460"/>
      <c r="AG9460"/>
      <c r="AH9460"/>
      <c r="AI9460"/>
      <c r="AJ9460"/>
      <c r="AK9460"/>
      <c r="AL9460"/>
    </row>
    <row r="9461" spans="3:38" ht="15" customHeight="1" x14ac:dyDescent="0.35">
      <c r="C9461"/>
      <c r="D9461"/>
      <c r="E9461"/>
      <c r="F9461"/>
      <c r="G9461"/>
      <c r="H9461"/>
      <c r="I9461"/>
      <c r="J9461"/>
      <c r="K9461"/>
      <c r="L9461"/>
      <c r="M9461"/>
      <c r="N9461"/>
      <c r="O9461"/>
      <c r="S9461"/>
      <c r="T9461"/>
      <c r="U9461"/>
      <c r="V9461"/>
      <c r="Y9461"/>
      <c r="Z9461"/>
      <c r="AA9461"/>
      <c r="AB9461"/>
      <c r="AC9461"/>
      <c r="AD9461"/>
      <c r="AE9461"/>
      <c r="AF9461"/>
      <c r="AG9461"/>
      <c r="AH9461"/>
      <c r="AI9461"/>
      <c r="AJ9461"/>
      <c r="AK9461"/>
      <c r="AL9461"/>
    </row>
    <row r="9462" spans="3:38" ht="15" customHeight="1" x14ac:dyDescent="0.35">
      <c r="C9462"/>
      <c r="D9462"/>
      <c r="E9462"/>
      <c r="F9462"/>
      <c r="G9462"/>
      <c r="H9462"/>
      <c r="I9462"/>
      <c r="J9462"/>
      <c r="K9462"/>
      <c r="L9462"/>
      <c r="M9462"/>
      <c r="N9462"/>
      <c r="O9462"/>
      <c r="S9462"/>
      <c r="T9462"/>
      <c r="U9462"/>
      <c r="V9462"/>
      <c r="Y9462"/>
      <c r="Z9462"/>
      <c r="AA9462"/>
      <c r="AB9462"/>
      <c r="AC9462"/>
      <c r="AD9462"/>
      <c r="AE9462"/>
      <c r="AF9462"/>
      <c r="AG9462"/>
      <c r="AH9462"/>
      <c r="AI9462"/>
      <c r="AJ9462"/>
      <c r="AK9462"/>
      <c r="AL9462"/>
    </row>
    <row r="9463" spans="3:38" ht="15" customHeight="1" x14ac:dyDescent="0.35">
      <c r="C9463"/>
      <c r="D9463"/>
      <c r="E9463"/>
      <c r="F9463"/>
      <c r="G9463"/>
      <c r="H9463"/>
      <c r="I9463"/>
      <c r="J9463"/>
      <c r="K9463"/>
      <c r="L9463"/>
      <c r="M9463"/>
      <c r="N9463"/>
      <c r="O9463"/>
      <c r="S9463"/>
      <c r="T9463"/>
      <c r="U9463"/>
      <c r="V9463"/>
      <c r="Y9463"/>
      <c r="Z9463"/>
      <c r="AA9463"/>
      <c r="AB9463"/>
      <c r="AC9463"/>
      <c r="AD9463"/>
      <c r="AE9463"/>
      <c r="AF9463"/>
      <c r="AG9463"/>
      <c r="AH9463"/>
      <c r="AI9463"/>
      <c r="AJ9463"/>
      <c r="AK9463"/>
      <c r="AL9463"/>
    </row>
    <row r="9464" spans="3:38" ht="15" customHeight="1" x14ac:dyDescent="0.35">
      <c r="C9464"/>
      <c r="D9464"/>
      <c r="E9464"/>
      <c r="F9464"/>
      <c r="G9464"/>
      <c r="H9464"/>
      <c r="I9464"/>
      <c r="J9464"/>
      <c r="K9464"/>
      <c r="L9464"/>
      <c r="M9464"/>
      <c r="N9464"/>
      <c r="O9464"/>
      <c r="S9464"/>
      <c r="T9464"/>
      <c r="U9464"/>
      <c r="V9464"/>
      <c r="Y9464"/>
      <c r="Z9464"/>
      <c r="AA9464"/>
      <c r="AB9464"/>
      <c r="AC9464"/>
      <c r="AD9464"/>
      <c r="AE9464"/>
      <c r="AF9464"/>
      <c r="AG9464"/>
      <c r="AH9464"/>
      <c r="AI9464"/>
      <c r="AJ9464"/>
      <c r="AK9464"/>
      <c r="AL9464"/>
    </row>
    <row r="9465" spans="3:38" ht="15" customHeight="1" x14ac:dyDescent="0.35">
      <c r="C9465"/>
      <c r="D9465"/>
      <c r="E9465"/>
      <c r="F9465"/>
      <c r="G9465"/>
      <c r="H9465"/>
      <c r="I9465"/>
      <c r="J9465"/>
      <c r="K9465"/>
      <c r="L9465"/>
      <c r="M9465"/>
      <c r="N9465"/>
      <c r="O9465"/>
      <c r="S9465"/>
      <c r="T9465"/>
      <c r="U9465"/>
      <c r="V9465"/>
      <c r="Y9465"/>
      <c r="Z9465"/>
      <c r="AA9465"/>
      <c r="AB9465"/>
      <c r="AC9465"/>
      <c r="AD9465"/>
      <c r="AE9465"/>
      <c r="AF9465"/>
      <c r="AG9465"/>
      <c r="AH9465"/>
      <c r="AI9465"/>
      <c r="AJ9465"/>
      <c r="AK9465"/>
      <c r="AL9465"/>
    </row>
    <row r="9466" spans="3:38" ht="15" customHeight="1" x14ac:dyDescent="0.35">
      <c r="C9466"/>
      <c r="D9466"/>
      <c r="E9466"/>
      <c r="F9466"/>
      <c r="G9466"/>
      <c r="H9466"/>
      <c r="I9466"/>
      <c r="J9466"/>
      <c r="K9466"/>
      <c r="L9466"/>
      <c r="M9466"/>
      <c r="N9466"/>
      <c r="O9466"/>
      <c r="S9466"/>
      <c r="T9466"/>
      <c r="U9466"/>
      <c r="V9466"/>
      <c r="Y9466"/>
      <c r="Z9466"/>
      <c r="AA9466"/>
      <c r="AB9466"/>
      <c r="AC9466"/>
      <c r="AD9466"/>
      <c r="AE9466"/>
      <c r="AF9466"/>
      <c r="AG9466"/>
      <c r="AH9466"/>
      <c r="AI9466"/>
      <c r="AJ9466"/>
      <c r="AK9466"/>
      <c r="AL9466"/>
    </row>
    <row r="9467" spans="3:38" ht="15" customHeight="1" x14ac:dyDescent="0.35">
      <c r="C9467"/>
      <c r="D9467"/>
      <c r="E9467"/>
      <c r="F9467"/>
      <c r="G9467"/>
      <c r="H9467"/>
      <c r="I9467"/>
      <c r="J9467"/>
      <c r="K9467"/>
      <c r="L9467"/>
      <c r="M9467"/>
      <c r="N9467"/>
      <c r="O9467"/>
      <c r="S9467"/>
      <c r="T9467"/>
      <c r="U9467"/>
      <c r="V9467"/>
      <c r="Y9467"/>
      <c r="Z9467"/>
      <c r="AA9467"/>
      <c r="AB9467"/>
      <c r="AC9467"/>
      <c r="AD9467"/>
      <c r="AE9467"/>
      <c r="AF9467"/>
      <c r="AG9467"/>
      <c r="AH9467"/>
      <c r="AI9467"/>
      <c r="AJ9467"/>
      <c r="AK9467"/>
      <c r="AL9467"/>
    </row>
    <row r="9468" spans="3:38" ht="15" customHeight="1" x14ac:dyDescent="0.35">
      <c r="C9468"/>
      <c r="D9468"/>
      <c r="E9468"/>
      <c r="F9468"/>
      <c r="G9468"/>
      <c r="H9468"/>
      <c r="I9468"/>
      <c r="J9468"/>
      <c r="K9468"/>
      <c r="L9468"/>
      <c r="M9468"/>
      <c r="N9468"/>
      <c r="O9468"/>
      <c r="S9468"/>
      <c r="T9468"/>
      <c r="U9468"/>
      <c r="V9468"/>
      <c r="Y9468"/>
      <c r="Z9468"/>
      <c r="AA9468"/>
      <c r="AB9468"/>
      <c r="AC9468"/>
      <c r="AD9468"/>
      <c r="AE9468"/>
      <c r="AF9468"/>
      <c r="AG9468"/>
      <c r="AH9468"/>
      <c r="AI9468"/>
      <c r="AJ9468"/>
      <c r="AK9468"/>
      <c r="AL9468"/>
    </row>
    <row r="9469" spans="3:38" ht="15" customHeight="1" x14ac:dyDescent="0.35">
      <c r="C9469"/>
      <c r="D9469"/>
      <c r="E9469"/>
      <c r="F9469"/>
      <c r="G9469"/>
      <c r="H9469"/>
      <c r="I9469"/>
      <c r="J9469"/>
      <c r="K9469"/>
      <c r="L9469"/>
      <c r="M9469"/>
      <c r="N9469"/>
      <c r="O9469"/>
      <c r="S9469"/>
      <c r="T9469"/>
      <c r="U9469"/>
      <c r="V9469"/>
      <c r="Y9469"/>
      <c r="Z9469"/>
      <c r="AA9469"/>
      <c r="AB9469"/>
      <c r="AC9469"/>
      <c r="AD9469"/>
      <c r="AE9469"/>
      <c r="AF9469"/>
      <c r="AG9469"/>
      <c r="AH9469"/>
      <c r="AI9469"/>
      <c r="AJ9469"/>
      <c r="AK9469"/>
      <c r="AL9469"/>
    </row>
    <row r="9470" spans="3:38" ht="15" customHeight="1" x14ac:dyDescent="0.35">
      <c r="C9470"/>
      <c r="D9470"/>
      <c r="E9470"/>
      <c r="F9470"/>
      <c r="G9470"/>
      <c r="H9470"/>
      <c r="I9470"/>
      <c r="J9470"/>
      <c r="K9470"/>
      <c r="L9470"/>
      <c r="M9470"/>
      <c r="N9470"/>
      <c r="O9470"/>
      <c r="S9470"/>
      <c r="T9470"/>
      <c r="U9470"/>
      <c r="V9470"/>
      <c r="Y9470"/>
      <c r="Z9470"/>
      <c r="AA9470"/>
      <c r="AB9470"/>
      <c r="AC9470"/>
      <c r="AD9470"/>
      <c r="AE9470"/>
      <c r="AF9470"/>
      <c r="AG9470"/>
      <c r="AH9470"/>
      <c r="AI9470"/>
      <c r="AJ9470"/>
      <c r="AK9470"/>
      <c r="AL9470"/>
    </row>
    <row r="9471" spans="3:38" ht="15" customHeight="1" x14ac:dyDescent="0.35">
      <c r="C9471"/>
      <c r="D9471"/>
      <c r="E9471"/>
      <c r="F9471"/>
      <c r="G9471"/>
      <c r="H9471"/>
      <c r="I9471"/>
      <c r="J9471"/>
      <c r="K9471"/>
      <c r="L9471"/>
      <c r="M9471"/>
      <c r="N9471"/>
      <c r="O9471"/>
      <c r="S9471"/>
      <c r="T9471"/>
      <c r="U9471"/>
      <c r="V9471"/>
      <c r="Y9471"/>
      <c r="Z9471"/>
      <c r="AA9471"/>
      <c r="AB9471"/>
      <c r="AC9471"/>
      <c r="AD9471"/>
      <c r="AE9471"/>
      <c r="AF9471"/>
      <c r="AG9471"/>
      <c r="AH9471"/>
      <c r="AI9471"/>
      <c r="AJ9471"/>
      <c r="AK9471"/>
      <c r="AL9471"/>
    </row>
    <row r="9472" spans="3:38" ht="15" customHeight="1" x14ac:dyDescent="0.35">
      <c r="C9472"/>
      <c r="D9472"/>
      <c r="E9472"/>
      <c r="F9472"/>
      <c r="G9472"/>
      <c r="H9472"/>
      <c r="I9472"/>
      <c r="J9472"/>
      <c r="K9472"/>
      <c r="L9472"/>
      <c r="M9472"/>
      <c r="N9472"/>
      <c r="O9472"/>
      <c r="S9472"/>
      <c r="T9472"/>
      <c r="U9472"/>
      <c r="V9472"/>
      <c r="Y9472"/>
      <c r="Z9472"/>
      <c r="AA9472"/>
      <c r="AB9472"/>
      <c r="AC9472"/>
      <c r="AD9472"/>
      <c r="AE9472"/>
      <c r="AF9472"/>
      <c r="AG9472"/>
      <c r="AH9472"/>
      <c r="AI9472"/>
      <c r="AJ9472"/>
      <c r="AK9472"/>
      <c r="AL9472"/>
    </row>
    <row r="9473" spans="3:38" ht="15" customHeight="1" x14ac:dyDescent="0.35">
      <c r="C9473"/>
      <c r="D9473"/>
      <c r="E9473"/>
      <c r="F9473"/>
      <c r="G9473"/>
      <c r="H9473"/>
      <c r="I9473"/>
      <c r="J9473"/>
      <c r="K9473"/>
      <c r="L9473"/>
      <c r="M9473"/>
      <c r="N9473"/>
      <c r="O9473"/>
      <c r="S9473"/>
      <c r="T9473"/>
      <c r="U9473"/>
      <c r="V9473"/>
      <c r="Y9473"/>
      <c r="Z9473"/>
      <c r="AA9473"/>
      <c r="AB9473"/>
      <c r="AC9473"/>
      <c r="AD9473"/>
      <c r="AE9473"/>
      <c r="AF9473"/>
      <c r="AG9473"/>
      <c r="AH9473"/>
      <c r="AI9473"/>
      <c r="AJ9473"/>
      <c r="AK9473"/>
      <c r="AL9473"/>
    </row>
    <row r="9474" spans="3:38" ht="15" customHeight="1" x14ac:dyDescent="0.35">
      <c r="C9474"/>
      <c r="D9474"/>
      <c r="E9474"/>
      <c r="F9474"/>
      <c r="G9474"/>
      <c r="H9474"/>
      <c r="I9474"/>
      <c r="J9474"/>
      <c r="K9474"/>
      <c r="L9474"/>
      <c r="M9474"/>
      <c r="N9474"/>
      <c r="O9474"/>
      <c r="S9474"/>
      <c r="T9474"/>
      <c r="U9474"/>
      <c r="V9474"/>
      <c r="Y9474"/>
      <c r="Z9474"/>
      <c r="AA9474"/>
      <c r="AB9474"/>
      <c r="AC9474"/>
      <c r="AD9474"/>
      <c r="AE9474"/>
      <c r="AF9474"/>
      <c r="AG9474"/>
      <c r="AH9474"/>
      <c r="AI9474"/>
      <c r="AJ9474"/>
      <c r="AK9474"/>
      <c r="AL9474"/>
    </row>
    <row r="9475" spans="3:38" ht="15" customHeight="1" x14ac:dyDescent="0.35">
      <c r="C9475"/>
      <c r="D9475"/>
      <c r="E9475"/>
      <c r="F9475"/>
      <c r="G9475"/>
      <c r="H9475"/>
      <c r="I9475"/>
      <c r="J9475"/>
      <c r="K9475"/>
      <c r="L9475"/>
      <c r="M9475"/>
      <c r="N9475"/>
      <c r="O9475"/>
      <c r="S9475"/>
      <c r="T9475"/>
      <c r="U9475"/>
      <c r="V9475"/>
      <c r="Y9475"/>
      <c r="Z9475"/>
      <c r="AA9475"/>
      <c r="AB9475"/>
      <c r="AC9475"/>
      <c r="AD9475"/>
      <c r="AE9475"/>
      <c r="AF9475"/>
      <c r="AG9475"/>
      <c r="AH9475"/>
      <c r="AI9475"/>
      <c r="AJ9475"/>
      <c r="AK9475"/>
      <c r="AL9475"/>
    </row>
    <row r="9476" spans="3:38" ht="15" customHeight="1" x14ac:dyDescent="0.35">
      <c r="C9476"/>
      <c r="D9476"/>
      <c r="E9476"/>
      <c r="F9476"/>
      <c r="G9476"/>
      <c r="H9476"/>
      <c r="I9476"/>
      <c r="J9476"/>
      <c r="K9476"/>
      <c r="L9476"/>
      <c r="M9476"/>
      <c r="N9476"/>
      <c r="O9476"/>
      <c r="S9476"/>
      <c r="T9476"/>
      <c r="U9476"/>
      <c r="V9476"/>
      <c r="Y9476"/>
      <c r="Z9476"/>
      <c r="AA9476"/>
      <c r="AB9476"/>
      <c r="AC9476"/>
      <c r="AD9476"/>
      <c r="AE9476"/>
      <c r="AF9476"/>
      <c r="AG9476"/>
      <c r="AH9476"/>
      <c r="AI9476"/>
      <c r="AJ9476"/>
      <c r="AK9476"/>
      <c r="AL9476"/>
    </row>
    <row r="9477" spans="3:38" ht="15" customHeight="1" x14ac:dyDescent="0.35">
      <c r="C9477"/>
      <c r="D9477"/>
      <c r="E9477"/>
      <c r="F9477"/>
      <c r="G9477"/>
      <c r="H9477"/>
      <c r="I9477"/>
      <c r="J9477"/>
      <c r="K9477"/>
      <c r="L9477"/>
      <c r="M9477"/>
      <c r="N9477"/>
      <c r="O9477"/>
      <c r="S9477"/>
      <c r="T9477"/>
      <c r="U9477"/>
      <c r="V9477"/>
      <c r="Y9477"/>
      <c r="Z9477"/>
      <c r="AA9477"/>
      <c r="AB9477"/>
      <c r="AC9477"/>
      <c r="AD9477"/>
      <c r="AE9477"/>
      <c r="AF9477"/>
      <c r="AG9477"/>
      <c r="AH9477"/>
      <c r="AI9477"/>
      <c r="AJ9477"/>
      <c r="AK9477"/>
      <c r="AL9477"/>
    </row>
    <row r="9478" spans="3:38" ht="15" customHeight="1" x14ac:dyDescent="0.35">
      <c r="C9478"/>
      <c r="D9478"/>
      <c r="E9478"/>
      <c r="F9478"/>
      <c r="G9478"/>
      <c r="H9478"/>
      <c r="I9478"/>
      <c r="J9478"/>
      <c r="K9478"/>
      <c r="L9478"/>
      <c r="M9478"/>
      <c r="N9478"/>
      <c r="O9478"/>
      <c r="S9478"/>
      <c r="T9478"/>
      <c r="U9478"/>
      <c r="V9478"/>
      <c r="Y9478"/>
      <c r="Z9478"/>
      <c r="AA9478"/>
      <c r="AB9478"/>
      <c r="AC9478"/>
      <c r="AD9478"/>
      <c r="AE9478"/>
      <c r="AF9478"/>
      <c r="AG9478"/>
      <c r="AH9478"/>
      <c r="AI9478"/>
      <c r="AJ9478"/>
      <c r="AK9478"/>
      <c r="AL9478"/>
    </row>
    <row r="9479" spans="3:38" ht="15" customHeight="1" x14ac:dyDescent="0.35">
      <c r="C9479"/>
      <c r="D9479"/>
      <c r="E9479"/>
      <c r="F9479"/>
      <c r="G9479"/>
      <c r="H9479"/>
      <c r="I9479"/>
      <c r="J9479"/>
      <c r="K9479"/>
      <c r="L9479"/>
      <c r="M9479"/>
      <c r="N9479"/>
      <c r="O9479"/>
      <c r="S9479"/>
      <c r="T9479"/>
      <c r="U9479"/>
      <c r="V9479"/>
      <c r="Y9479"/>
      <c r="Z9479"/>
      <c r="AA9479"/>
      <c r="AB9479"/>
      <c r="AC9479"/>
      <c r="AD9479"/>
      <c r="AE9479"/>
      <c r="AF9479"/>
      <c r="AG9479"/>
      <c r="AH9479"/>
      <c r="AI9479"/>
      <c r="AJ9479"/>
      <c r="AK9479"/>
      <c r="AL9479"/>
    </row>
    <row r="9480" spans="3:38" ht="15" customHeight="1" x14ac:dyDescent="0.35">
      <c r="C9480"/>
      <c r="D9480"/>
      <c r="E9480"/>
      <c r="F9480"/>
      <c r="G9480"/>
      <c r="H9480"/>
      <c r="I9480"/>
      <c r="J9480"/>
      <c r="K9480"/>
      <c r="L9480"/>
      <c r="M9480"/>
      <c r="N9480"/>
      <c r="O9480"/>
      <c r="S9480"/>
      <c r="T9480"/>
      <c r="U9480"/>
      <c r="V9480"/>
      <c r="Y9480"/>
      <c r="Z9480"/>
      <c r="AA9480"/>
      <c r="AB9480"/>
      <c r="AC9480"/>
      <c r="AD9480"/>
      <c r="AE9480"/>
      <c r="AF9480"/>
      <c r="AG9480"/>
      <c r="AH9480"/>
      <c r="AI9480"/>
      <c r="AJ9480"/>
      <c r="AK9480"/>
      <c r="AL9480"/>
    </row>
    <row r="9481" spans="3:38" ht="15" customHeight="1" x14ac:dyDescent="0.35">
      <c r="C9481"/>
      <c r="D9481"/>
      <c r="E9481"/>
      <c r="F9481"/>
      <c r="G9481"/>
      <c r="H9481"/>
      <c r="I9481"/>
      <c r="J9481"/>
      <c r="K9481"/>
      <c r="L9481"/>
      <c r="M9481"/>
      <c r="N9481"/>
      <c r="O9481"/>
      <c r="S9481"/>
      <c r="T9481"/>
      <c r="U9481"/>
      <c r="V9481"/>
      <c r="Y9481"/>
      <c r="Z9481"/>
      <c r="AA9481"/>
      <c r="AB9481"/>
      <c r="AC9481"/>
      <c r="AD9481"/>
      <c r="AE9481"/>
      <c r="AF9481"/>
      <c r="AG9481"/>
      <c r="AH9481"/>
      <c r="AI9481"/>
      <c r="AJ9481"/>
      <c r="AK9481"/>
      <c r="AL9481"/>
    </row>
    <row r="9482" spans="3:38" ht="15" customHeight="1" x14ac:dyDescent="0.35">
      <c r="C9482"/>
      <c r="D9482"/>
      <c r="E9482"/>
      <c r="F9482"/>
      <c r="G9482"/>
      <c r="H9482"/>
      <c r="I9482"/>
      <c r="J9482"/>
      <c r="K9482"/>
      <c r="L9482"/>
      <c r="M9482"/>
      <c r="N9482"/>
      <c r="O9482"/>
      <c r="S9482"/>
      <c r="T9482"/>
      <c r="U9482"/>
      <c r="V9482"/>
      <c r="Y9482"/>
      <c r="Z9482"/>
      <c r="AA9482"/>
      <c r="AB9482"/>
      <c r="AC9482"/>
      <c r="AD9482"/>
      <c r="AE9482"/>
      <c r="AF9482"/>
      <c r="AG9482"/>
      <c r="AH9482"/>
      <c r="AI9482"/>
      <c r="AJ9482"/>
      <c r="AK9482"/>
      <c r="AL9482"/>
    </row>
    <row r="9483" spans="3:38" ht="15" customHeight="1" x14ac:dyDescent="0.35">
      <c r="C9483"/>
      <c r="D9483"/>
      <c r="E9483"/>
      <c r="F9483"/>
      <c r="G9483"/>
      <c r="H9483"/>
      <c r="I9483"/>
      <c r="J9483"/>
      <c r="K9483"/>
      <c r="L9483"/>
      <c r="M9483"/>
      <c r="N9483"/>
      <c r="O9483"/>
      <c r="S9483"/>
      <c r="T9483"/>
      <c r="U9483"/>
      <c r="V9483"/>
      <c r="Y9483"/>
      <c r="Z9483"/>
      <c r="AA9483"/>
      <c r="AB9483"/>
      <c r="AC9483"/>
      <c r="AD9483"/>
      <c r="AE9483"/>
      <c r="AF9483"/>
      <c r="AG9483"/>
      <c r="AH9483"/>
      <c r="AI9483"/>
      <c r="AJ9483"/>
      <c r="AK9483"/>
      <c r="AL9483"/>
    </row>
    <row r="9484" spans="3:38" ht="15" customHeight="1" x14ac:dyDescent="0.35">
      <c r="C9484"/>
      <c r="D9484"/>
      <c r="E9484"/>
      <c r="F9484"/>
      <c r="G9484"/>
      <c r="H9484"/>
      <c r="I9484"/>
      <c r="J9484"/>
      <c r="K9484"/>
      <c r="L9484"/>
      <c r="M9484"/>
      <c r="N9484"/>
      <c r="O9484"/>
      <c r="S9484"/>
      <c r="T9484"/>
      <c r="U9484"/>
      <c r="V9484"/>
      <c r="Y9484"/>
      <c r="Z9484"/>
      <c r="AA9484"/>
      <c r="AB9484"/>
      <c r="AC9484"/>
      <c r="AD9484"/>
      <c r="AE9484"/>
      <c r="AF9484"/>
      <c r="AG9484"/>
      <c r="AH9484"/>
      <c r="AI9484"/>
      <c r="AJ9484"/>
      <c r="AK9484"/>
      <c r="AL9484"/>
    </row>
    <row r="9485" spans="3:38" ht="15" customHeight="1" x14ac:dyDescent="0.35">
      <c r="C9485"/>
      <c r="D9485"/>
      <c r="E9485"/>
      <c r="F9485"/>
      <c r="G9485"/>
      <c r="H9485"/>
      <c r="I9485"/>
      <c r="J9485"/>
      <c r="K9485"/>
      <c r="L9485"/>
      <c r="M9485"/>
      <c r="N9485"/>
      <c r="O9485"/>
      <c r="S9485"/>
      <c r="T9485"/>
      <c r="U9485"/>
      <c r="V9485"/>
      <c r="Y9485"/>
      <c r="Z9485"/>
      <c r="AA9485"/>
      <c r="AB9485"/>
      <c r="AC9485"/>
      <c r="AD9485"/>
      <c r="AE9485"/>
      <c r="AF9485"/>
      <c r="AG9485"/>
      <c r="AH9485"/>
      <c r="AI9485"/>
      <c r="AJ9485"/>
      <c r="AK9485"/>
      <c r="AL9485"/>
    </row>
    <row r="9486" spans="3:38" ht="15" customHeight="1" x14ac:dyDescent="0.35">
      <c r="C9486"/>
      <c r="D9486"/>
      <c r="E9486"/>
      <c r="F9486"/>
      <c r="G9486"/>
      <c r="H9486"/>
      <c r="I9486"/>
      <c r="J9486"/>
      <c r="K9486"/>
      <c r="L9486"/>
      <c r="M9486"/>
      <c r="N9486"/>
      <c r="O9486"/>
      <c r="S9486"/>
      <c r="T9486"/>
      <c r="U9486"/>
      <c r="V9486"/>
      <c r="Y9486"/>
      <c r="Z9486"/>
      <c r="AA9486"/>
      <c r="AB9486"/>
      <c r="AC9486"/>
      <c r="AD9486"/>
      <c r="AE9486"/>
      <c r="AF9486"/>
      <c r="AG9486"/>
      <c r="AH9486"/>
      <c r="AI9486"/>
      <c r="AJ9486"/>
      <c r="AK9486"/>
      <c r="AL9486"/>
    </row>
    <row r="9487" spans="3:38" ht="15" customHeight="1" x14ac:dyDescent="0.35">
      <c r="C9487"/>
      <c r="D9487"/>
      <c r="E9487"/>
      <c r="F9487"/>
      <c r="G9487"/>
      <c r="H9487"/>
      <c r="I9487"/>
      <c r="J9487"/>
      <c r="K9487"/>
      <c r="L9487"/>
      <c r="M9487"/>
      <c r="N9487"/>
      <c r="O9487"/>
      <c r="S9487"/>
      <c r="T9487"/>
      <c r="U9487"/>
      <c r="V9487"/>
      <c r="Y9487"/>
      <c r="Z9487"/>
      <c r="AA9487"/>
      <c r="AB9487"/>
      <c r="AC9487"/>
      <c r="AD9487"/>
      <c r="AE9487"/>
      <c r="AF9487"/>
      <c r="AG9487"/>
      <c r="AH9487"/>
      <c r="AI9487"/>
      <c r="AJ9487"/>
      <c r="AK9487"/>
      <c r="AL9487"/>
    </row>
    <row r="9488" spans="3:38" ht="15" customHeight="1" x14ac:dyDescent="0.35">
      <c r="C9488"/>
      <c r="D9488"/>
      <c r="E9488"/>
      <c r="F9488"/>
      <c r="G9488"/>
      <c r="H9488"/>
      <c r="I9488"/>
      <c r="J9488"/>
      <c r="K9488"/>
      <c r="L9488"/>
      <c r="M9488"/>
      <c r="N9488"/>
      <c r="O9488"/>
      <c r="S9488"/>
      <c r="T9488"/>
      <c r="U9488"/>
      <c r="V9488"/>
      <c r="Y9488"/>
      <c r="Z9488"/>
      <c r="AA9488"/>
      <c r="AB9488"/>
      <c r="AC9488"/>
      <c r="AD9488"/>
      <c r="AE9488"/>
      <c r="AF9488"/>
      <c r="AG9488"/>
      <c r="AH9488"/>
      <c r="AI9488"/>
      <c r="AJ9488"/>
      <c r="AK9488"/>
      <c r="AL9488"/>
    </row>
    <row r="9489" spans="3:38" ht="15" customHeight="1" x14ac:dyDescent="0.35">
      <c r="C9489"/>
      <c r="D9489"/>
      <c r="E9489"/>
      <c r="F9489"/>
      <c r="G9489"/>
      <c r="H9489"/>
      <c r="I9489"/>
      <c r="J9489"/>
      <c r="K9489"/>
      <c r="L9489"/>
      <c r="M9489"/>
      <c r="N9489"/>
      <c r="O9489"/>
      <c r="S9489"/>
      <c r="T9489"/>
      <c r="U9489"/>
      <c r="V9489"/>
      <c r="Y9489"/>
      <c r="Z9489"/>
      <c r="AA9489"/>
      <c r="AB9489"/>
      <c r="AC9489"/>
      <c r="AD9489"/>
      <c r="AE9489"/>
      <c r="AF9489"/>
      <c r="AG9489"/>
      <c r="AH9489"/>
      <c r="AI9489"/>
      <c r="AJ9489"/>
      <c r="AK9489"/>
      <c r="AL9489"/>
    </row>
    <row r="9490" spans="3:38" ht="15" customHeight="1" x14ac:dyDescent="0.35">
      <c r="C9490"/>
      <c r="D9490"/>
      <c r="E9490"/>
      <c r="F9490"/>
      <c r="G9490"/>
      <c r="H9490"/>
      <c r="I9490"/>
      <c r="J9490"/>
      <c r="K9490"/>
      <c r="L9490"/>
      <c r="M9490"/>
      <c r="N9490"/>
      <c r="O9490"/>
      <c r="S9490"/>
      <c r="T9490"/>
      <c r="U9490"/>
      <c r="V9490"/>
      <c r="Y9490"/>
      <c r="Z9490"/>
      <c r="AA9490"/>
      <c r="AB9490"/>
      <c r="AC9490"/>
      <c r="AD9490"/>
      <c r="AE9490"/>
      <c r="AF9490"/>
      <c r="AG9490"/>
      <c r="AH9490"/>
      <c r="AI9490"/>
      <c r="AJ9490"/>
      <c r="AK9490"/>
      <c r="AL9490"/>
    </row>
    <row r="9491" spans="3:38" ht="15" customHeight="1" x14ac:dyDescent="0.35">
      <c r="C9491"/>
      <c r="D9491"/>
      <c r="E9491"/>
      <c r="F9491"/>
      <c r="G9491"/>
      <c r="H9491"/>
      <c r="I9491"/>
      <c r="J9491"/>
      <c r="K9491"/>
      <c r="L9491"/>
      <c r="M9491"/>
      <c r="N9491"/>
      <c r="O9491"/>
      <c r="S9491"/>
      <c r="T9491"/>
      <c r="U9491"/>
      <c r="V9491"/>
      <c r="Y9491"/>
      <c r="Z9491"/>
      <c r="AA9491"/>
      <c r="AB9491"/>
      <c r="AC9491"/>
      <c r="AD9491"/>
      <c r="AE9491"/>
      <c r="AF9491"/>
      <c r="AG9491"/>
      <c r="AH9491"/>
      <c r="AI9491"/>
      <c r="AJ9491"/>
      <c r="AK9491"/>
      <c r="AL9491"/>
    </row>
    <row r="9492" spans="3:38" ht="15" customHeight="1" x14ac:dyDescent="0.35">
      <c r="C9492"/>
      <c r="D9492"/>
      <c r="E9492"/>
      <c r="F9492"/>
      <c r="G9492"/>
      <c r="H9492"/>
      <c r="I9492"/>
      <c r="J9492"/>
      <c r="K9492"/>
      <c r="L9492"/>
      <c r="M9492"/>
      <c r="N9492"/>
      <c r="O9492"/>
      <c r="S9492"/>
      <c r="T9492"/>
      <c r="U9492"/>
      <c r="V9492"/>
      <c r="Y9492"/>
      <c r="Z9492"/>
      <c r="AA9492"/>
      <c r="AB9492"/>
      <c r="AC9492"/>
      <c r="AD9492"/>
      <c r="AE9492"/>
      <c r="AF9492"/>
      <c r="AG9492"/>
      <c r="AH9492"/>
      <c r="AI9492"/>
      <c r="AJ9492"/>
      <c r="AK9492"/>
      <c r="AL9492"/>
    </row>
    <row r="9493" spans="3:38" ht="15" customHeight="1" x14ac:dyDescent="0.35">
      <c r="C9493"/>
      <c r="D9493"/>
      <c r="E9493"/>
      <c r="F9493"/>
      <c r="G9493"/>
      <c r="H9493"/>
      <c r="I9493"/>
      <c r="J9493"/>
      <c r="K9493"/>
      <c r="L9493"/>
      <c r="M9493"/>
      <c r="N9493"/>
      <c r="O9493"/>
      <c r="S9493"/>
      <c r="T9493"/>
      <c r="U9493"/>
      <c r="V9493"/>
      <c r="Y9493"/>
      <c r="Z9493"/>
      <c r="AA9493"/>
      <c r="AB9493"/>
      <c r="AC9493"/>
      <c r="AD9493"/>
      <c r="AE9493"/>
      <c r="AF9493"/>
      <c r="AG9493"/>
      <c r="AH9493"/>
      <c r="AI9493"/>
      <c r="AJ9493"/>
      <c r="AK9493"/>
      <c r="AL9493"/>
    </row>
    <row r="9494" spans="3:38" ht="15" customHeight="1" x14ac:dyDescent="0.35">
      <c r="C9494"/>
      <c r="D9494"/>
      <c r="E9494"/>
      <c r="F9494"/>
      <c r="G9494"/>
      <c r="H9494"/>
      <c r="I9494"/>
      <c r="J9494"/>
      <c r="K9494"/>
      <c r="L9494"/>
      <c r="M9494"/>
      <c r="N9494"/>
      <c r="O9494"/>
      <c r="S9494"/>
      <c r="T9494"/>
      <c r="U9494"/>
      <c r="V9494"/>
      <c r="Y9494"/>
      <c r="Z9494"/>
      <c r="AA9494"/>
      <c r="AB9494"/>
      <c r="AC9494"/>
      <c r="AD9494"/>
      <c r="AE9494"/>
      <c r="AF9494"/>
      <c r="AG9494"/>
      <c r="AH9494"/>
      <c r="AI9494"/>
      <c r="AJ9494"/>
      <c r="AK9494"/>
      <c r="AL9494"/>
    </row>
    <row r="9495" spans="3:38" ht="15" customHeight="1" x14ac:dyDescent="0.35">
      <c r="C9495"/>
      <c r="D9495"/>
      <c r="E9495"/>
      <c r="F9495"/>
      <c r="G9495"/>
      <c r="H9495"/>
      <c r="I9495"/>
      <c r="J9495"/>
      <c r="K9495"/>
      <c r="L9495"/>
      <c r="M9495"/>
      <c r="N9495"/>
      <c r="O9495"/>
      <c r="S9495"/>
      <c r="T9495"/>
      <c r="U9495"/>
      <c r="V9495"/>
      <c r="Y9495"/>
      <c r="Z9495"/>
      <c r="AA9495"/>
      <c r="AB9495"/>
      <c r="AC9495"/>
      <c r="AD9495"/>
      <c r="AE9495"/>
      <c r="AF9495"/>
      <c r="AG9495"/>
      <c r="AH9495"/>
      <c r="AI9495"/>
      <c r="AJ9495"/>
      <c r="AK9495"/>
      <c r="AL9495"/>
    </row>
    <row r="9496" spans="3:38" ht="15" customHeight="1" x14ac:dyDescent="0.35">
      <c r="C9496"/>
      <c r="D9496"/>
      <c r="E9496"/>
      <c r="F9496"/>
      <c r="G9496"/>
      <c r="H9496"/>
      <c r="I9496"/>
      <c r="J9496"/>
      <c r="K9496"/>
      <c r="L9496"/>
      <c r="M9496"/>
      <c r="N9496"/>
      <c r="O9496"/>
      <c r="S9496"/>
      <c r="T9496"/>
      <c r="U9496"/>
      <c r="V9496"/>
      <c r="Y9496"/>
      <c r="Z9496"/>
      <c r="AA9496"/>
      <c r="AB9496"/>
      <c r="AC9496"/>
      <c r="AD9496"/>
      <c r="AE9496"/>
      <c r="AF9496"/>
      <c r="AG9496"/>
      <c r="AH9496"/>
      <c r="AI9496"/>
      <c r="AJ9496"/>
      <c r="AK9496"/>
      <c r="AL9496"/>
    </row>
    <row r="9497" spans="3:38" ht="15" customHeight="1" x14ac:dyDescent="0.35">
      <c r="C9497"/>
      <c r="D9497"/>
      <c r="E9497"/>
      <c r="F9497"/>
      <c r="G9497"/>
      <c r="H9497"/>
      <c r="I9497"/>
      <c r="J9497"/>
      <c r="K9497"/>
      <c r="L9497"/>
      <c r="M9497"/>
      <c r="N9497"/>
      <c r="O9497"/>
      <c r="S9497"/>
      <c r="T9497"/>
      <c r="U9497"/>
      <c r="V9497"/>
      <c r="Y9497"/>
      <c r="Z9497"/>
      <c r="AA9497"/>
      <c r="AB9497"/>
      <c r="AC9497"/>
      <c r="AD9497"/>
      <c r="AE9497"/>
      <c r="AF9497"/>
      <c r="AG9497"/>
      <c r="AH9497"/>
      <c r="AI9497"/>
      <c r="AJ9497"/>
      <c r="AK9497"/>
      <c r="AL9497"/>
    </row>
    <row r="9498" spans="3:38" ht="15" customHeight="1" x14ac:dyDescent="0.35">
      <c r="C9498"/>
      <c r="D9498"/>
      <c r="E9498"/>
      <c r="F9498"/>
      <c r="G9498"/>
      <c r="H9498"/>
      <c r="I9498"/>
      <c r="J9498"/>
      <c r="K9498"/>
      <c r="L9498"/>
      <c r="M9498"/>
      <c r="N9498"/>
      <c r="O9498"/>
      <c r="S9498"/>
      <c r="T9498"/>
      <c r="U9498"/>
      <c r="V9498"/>
      <c r="Y9498"/>
      <c r="Z9498"/>
      <c r="AA9498"/>
      <c r="AB9498"/>
      <c r="AC9498"/>
      <c r="AD9498"/>
      <c r="AE9498"/>
      <c r="AF9498"/>
      <c r="AG9498"/>
      <c r="AH9498"/>
      <c r="AI9498"/>
      <c r="AJ9498"/>
      <c r="AK9498"/>
      <c r="AL9498"/>
    </row>
    <row r="9499" spans="3:38" ht="15" customHeight="1" x14ac:dyDescent="0.35">
      <c r="C9499"/>
      <c r="D9499"/>
      <c r="E9499"/>
      <c r="F9499"/>
      <c r="G9499"/>
      <c r="H9499"/>
      <c r="I9499"/>
      <c r="J9499"/>
      <c r="K9499"/>
      <c r="L9499"/>
      <c r="M9499"/>
      <c r="N9499"/>
      <c r="O9499"/>
      <c r="S9499"/>
      <c r="T9499"/>
      <c r="U9499"/>
      <c r="V9499"/>
      <c r="Y9499"/>
      <c r="Z9499"/>
      <c r="AA9499"/>
      <c r="AB9499"/>
      <c r="AC9499"/>
      <c r="AD9499"/>
      <c r="AE9499"/>
      <c r="AF9499"/>
      <c r="AG9499"/>
      <c r="AH9499"/>
      <c r="AI9499"/>
      <c r="AJ9499"/>
      <c r="AK9499"/>
      <c r="AL9499"/>
    </row>
    <row r="9500" spans="3:38" ht="15" customHeight="1" x14ac:dyDescent="0.35">
      <c r="C9500"/>
      <c r="D9500"/>
      <c r="E9500"/>
      <c r="F9500"/>
      <c r="G9500"/>
      <c r="H9500"/>
      <c r="I9500"/>
      <c r="J9500"/>
      <c r="K9500"/>
      <c r="L9500"/>
      <c r="M9500"/>
      <c r="N9500"/>
      <c r="O9500"/>
      <c r="S9500"/>
      <c r="T9500"/>
      <c r="U9500"/>
      <c r="V9500"/>
      <c r="Y9500"/>
      <c r="Z9500"/>
      <c r="AA9500"/>
      <c r="AB9500"/>
      <c r="AC9500"/>
      <c r="AD9500"/>
      <c r="AE9500"/>
      <c r="AF9500"/>
      <c r="AG9500"/>
      <c r="AH9500"/>
      <c r="AI9500"/>
      <c r="AJ9500"/>
      <c r="AK9500"/>
      <c r="AL9500"/>
    </row>
    <row r="9501" spans="3:38" ht="15" customHeight="1" x14ac:dyDescent="0.35">
      <c r="C9501"/>
      <c r="D9501"/>
      <c r="E9501"/>
      <c r="F9501"/>
      <c r="G9501"/>
      <c r="H9501"/>
      <c r="I9501"/>
      <c r="J9501"/>
      <c r="K9501"/>
      <c r="L9501"/>
      <c r="M9501"/>
      <c r="N9501"/>
      <c r="O9501"/>
      <c r="S9501"/>
      <c r="T9501"/>
      <c r="U9501"/>
      <c r="V9501"/>
      <c r="Y9501"/>
      <c r="Z9501"/>
      <c r="AA9501"/>
      <c r="AB9501"/>
      <c r="AC9501"/>
      <c r="AD9501"/>
      <c r="AE9501"/>
      <c r="AF9501"/>
      <c r="AG9501"/>
      <c r="AH9501"/>
      <c r="AI9501"/>
      <c r="AJ9501"/>
      <c r="AK9501"/>
      <c r="AL9501"/>
    </row>
    <row r="9502" spans="3:38" ht="15" customHeight="1" x14ac:dyDescent="0.35">
      <c r="C9502"/>
      <c r="D9502"/>
      <c r="E9502"/>
      <c r="F9502"/>
      <c r="G9502"/>
      <c r="H9502"/>
      <c r="I9502"/>
      <c r="J9502"/>
      <c r="K9502"/>
      <c r="L9502"/>
      <c r="M9502"/>
      <c r="N9502"/>
      <c r="O9502"/>
      <c r="S9502"/>
      <c r="T9502"/>
      <c r="U9502"/>
      <c r="V9502"/>
      <c r="Y9502"/>
      <c r="Z9502"/>
      <c r="AA9502"/>
      <c r="AB9502"/>
      <c r="AC9502"/>
      <c r="AD9502"/>
      <c r="AE9502"/>
      <c r="AF9502"/>
      <c r="AG9502"/>
      <c r="AH9502"/>
      <c r="AI9502"/>
      <c r="AJ9502"/>
      <c r="AK9502"/>
      <c r="AL9502"/>
    </row>
    <row r="9503" spans="3:38" ht="15" customHeight="1" x14ac:dyDescent="0.35">
      <c r="C9503"/>
      <c r="D9503"/>
      <c r="E9503"/>
      <c r="F9503"/>
      <c r="G9503"/>
      <c r="H9503"/>
      <c r="I9503"/>
      <c r="J9503"/>
      <c r="K9503"/>
      <c r="L9503"/>
      <c r="M9503"/>
      <c r="N9503"/>
      <c r="O9503"/>
      <c r="S9503"/>
      <c r="T9503"/>
      <c r="U9503"/>
      <c r="V9503"/>
      <c r="Y9503"/>
      <c r="Z9503"/>
      <c r="AA9503"/>
      <c r="AB9503"/>
      <c r="AC9503"/>
      <c r="AD9503"/>
      <c r="AE9503"/>
      <c r="AF9503"/>
      <c r="AG9503"/>
      <c r="AH9503"/>
      <c r="AI9503"/>
      <c r="AJ9503"/>
      <c r="AK9503"/>
      <c r="AL9503"/>
    </row>
    <row r="9504" spans="3:38" ht="15" customHeight="1" x14ac:dyDescent="0.35">
      <c r="C9504"/>
      <c r="D9504"/>
      <c r="E9504"/>
      <c r="F9504"/>
      <c r="G9504"/>
      <c r="H9504"/>
      <c r="I9504"/>
      <c r="J9504"/>
      <c r="K9504"/>
      <c r="L9504"/>
      <c r="M9504"/>
      <c r="N9504"/>
      <c r="O9504"/>
      <c r="S9504"/>
      <c r="T9504"/>
      <c r="U9504"/>
      <c r="V9504"/>
      <c r="Y9504"/>
      <c r="Z9504"/>
      <c r="AA9504"/>
      <c r="AB9504"/>
      <c r="AC9504"/>
      <c r="AD9504"/>
      <c r="AE9504"/>
      <c r="AF9504"/>
      <c r="AG9504"/>
      <c r="AH9504"/>
      <c r="AI9504"/>
      <c r="AJ9504"/>
      <c r="AK9504"/>
      <c r="AL9504"/>
    </row>
    <row r="9505" spans="3:38" ht="15" customHeight="1" x14ac:dyDescent="0.35">
      <c r="C9505"/>
      <c r="D9505"/>
      <c r="E9505"/>
      <c r="F9505"/>
      <c r="G9505"/>
      <c r="H9505"/>
      <c r="I9505"/>
      <c r="J9505"/>
      <c r="K9505"/>
      <c r="L9505"/>
      <c r="M9505"/>
      <c r="N9505"/>
      <c r="O9505"/>
      <c r="S9505"/>
      <c r="T9505"/>
      <c r="U9505"/>
      <c r="V9505"/>
      <c r="Y9505"/>
      <c r="Z9505"/>
      <c r="AA9505"/>
      <c r="AB9505"/>
      <c r="AC9505"/>
      <c r="AD9505"/>
      <c r="AE9505"/>
      <c r="AF9505"/>
      <c r="AG9505"/>
      <c r="AH9505"/>
      <c r="AI9505"/>
      <c r="AJ9505"/>
      <c r="AK9505"/>
      <c r="AL9505"/>
    </row>
    <row r="9506" spans="3:38" ht="15" customHeight="1" x14ac:dyDescent="0.35">
      <c r="C9506"/>
      <c r="D9506"/>
      <c r="E9506"/>
      <c r="F9506"/>
      <c r="G9506"/>
      <c r="H9506"/>
      <c r="I9506"/>
      <c r="J9506"/>
      <c r="K9506"/>
      <c r="L9506"/>
      <c r="M9506"/>
      <c r="N9506"/>
      <c r="O9506"/>
      <c r="S9506"/>
      <c r="T9506"/>
      <c r="U9506"/>
      <c r="V9506"/>
      <c r="Y9506"/>
      <c r="Z9506"/>
      <c r="AA9506"/>
      <c r="AB9506"/>
      <c r="AC9506"/>
      <c r="AD9506"/>
      <c r="AE9506"/>
      <c r="AF9506"/>
      <c r="AG9506"/>
      <c r="AH9506"/>
      <c r="AI9506"/>
      <c r="AJ9506"/>
      <c r="AK9506"/>
      <c r="AL9506"/>
    </row>
    <row r="9507" spans="3:38" ht="15" customHeight="1" x14ac:dyDescent="0.35">
      <c r="C9507"/>
      <c r="D9507"/>
      <c r="E9507"/>
      <c r="F9507"/>
      <c r="G9507"/>
      <c r="H9507"/>
      <c r="I9507"/>
      <c r="J9507"/>
      <c r="K9507"/>
      <c r="L9507"/>
      <c r="M9507"/>
      <c r="N9507"/>
      <c r="O9507"/>
      <c r="S9507"/>
      <c r="T9507"/>
      <c r="U9507"/>
      <c r="V9507"/>
      <c r="Y9507"/>
      <c r="Z9507"/>
      <c r="AA9507"/>
      <c r="AB9507"/>
      <c r="AC9507"/>
      <c r="AD9507"/>
      <c r="AE9507"/>
      <c r="AF9507"/>
      <c r="AG9507"/>
      <c r="AH9507"/>
      <c r="AI9507"/>
      <c r="AJ9507"/>
      <c r="AK9507"/>
      <c r="AL9507"/>
    </row>
    <row r="9508" spans="3:38" ht="15" customHeight="1" x14ac:dyDescent="0.35">
      <c r="C9508"/>
      <c r="D9508"/>
      <c r="E9508"/>
      <c r="F9508"/>
      <c r="G9508"/>
      <c r="H9508"/>
      <c r="I9508"/>
      <c r="J9508"/>
      <c r="K9508"/>
      <c r="L9508"/>
      <c r="M9508"/>
      <c r="N9508"/>
      <c r="O9508"/>
      <c r="S9508"/>
      <c r="T9508"/>
      <c r="U9508"/>
      <c r="V9508"/>
      <c r="Y9508"/>
      <c r="Z9508"/>
      <c r="AA9508"/>
      <c r="AB9508"/>
      <c r="AC9508"/>
      <c r="AD9508"/>
      <c r="AE9508"/>
      <c r="AF9508"/>
      <c r="AG9508"/>
      <c r="AH9508"/>
      <c r="AI9508"/>
      <c r="AJ9508"/>
      <c r="AK9508"/>
      <c r="AL9508"/>
    </row>
    <row r="9509" spans="3:38" ht="15" customHeight="1" x14ac:dyDescent="0.35">
      <c r="C9509"/>
      <c r="D9509"/>
      <c r="E9509"/>
      <c r="F9509"/>
      <c r="G9509"/>
      <c r="H9509"/>
      <c r="I9509"/>
      <c r="J9509"/>
      <c r="K9509"/>
      <c r="L9509"/>
      <c r="M9509"/>
      <c r="N9509"/>
      <c r="O9509"/>
      <c r="S9509"/>
      <c r="T9509"/>
      <c r="U9509"/>
      <c r="V9509"/>
      <c r="Y9509"/>
      <c r="Z9509"/>
      <c r="AA9509"/>
      <c r="AB9509"/>
      <c r="AC9509"/>
      <c r="AD9509"/>
      <c r="AE9509"/>
      <c r="AF9509"/>
      <c r="AG9509"/>
      <c r="AH9509"/>
      <c r="AI9509"/>
      <c r="AJ9509"/>
      <c r="AK9509"/>
      <c r="AL9509"/>
    </row>
    <row r="9510" spans="3:38" ht="15" customHeight="1" x14ac:dyDescent="0.35">
      <c r="C9510"/>
      <c r="D9510"/>
      <c r="E9510"/>
      <c r="F9510"/>
      <c r="G9510"/>
      <c r="H9510"/>
      <c r="I9510"/>
      <c r="J9510"/>
      <c r="K9510"/>
      <c r="L9510"/>
      <c r="M9510"/>
      <c r="N9510"/>
      <c r="O9510"/>
      <c r="S9510"/>
      <c r="T9510"/>
      <c r="U9510"/>
      <c r="V9510"/>
      <c r="Y9510"/>
      <c r="Z9510"/>
      <c r="AA9510"/>
      <c r="AB9510"/>
      <c r="AC9510"/>
      <c r="AD9510"/>
      <c r="AE9510"/>
      <c r="AF9510"/>
      <c r="AG9510"/>
      <c r="AH9510"/>
      <c r="AI9510"/>
      <c r="AJ9510"/>
      <c r="AK9510"/>
      <c r="AL9510"/>
    </row>
    <row r="9511" spans="3:38" ht="15" customHeight="1" x14ac:dyDescent="0.35">
      <c r="C9511"/>
      <c r="D9511"/>
      <c r="E9511"/>
      <c r="F9511"/>
      <c r="G9511"/>
      <c r="H9511"/>
      <c r="I9511"/>
      <c r="J9511"/>
      <c r="K9511"/>
      <c r="L9511"/>
      <c r="M9511"/>
      <c r="N9511"/>
      <c r="O9511"/>
      <c r="S9511"/>
      <c r="T9511"/>
      <c r="U9511"/>
      <c r="V9511"/>
      <c r="Y9511"/>
      <c r="Z9511"/>
      <c r="AA9511"/>
      <c r="AB9511"/>
      <c r="AC9511"/>
      <c r="AD9511"/>
      <c r="AE9511"/>
      <c r="AF9511"/>
      <c r="AG9511"/>
      <c r="AH9511"/>
      <c r="AI9511"/>
      <c r="AJ9511"/>
      <c r="AK9511"/>
      <c r="AL9511"/>
    </row>
    <row r="9512" spans="3:38" ht="15" customHeight="1" x14ac:dyDescent="0.35">
      <c r="C9512"/>
      <c r="D9512"/>
      <c r="E9512"/>
      <c r="F9512"/>
      <c r="G9512"/>
      <c r="H9512"/>
      <c r="I9512"/>
      <c r="J9512"/>
      <c r="K9512"/>
      <c r="L9512"/>
      <c r="M9512"/>
      <c r="N9512"/>
      <c r="O9512"/>
      <c r="S9512"/>
      <c r="T9512"/>
      <c r="U9512"/>
      <c r="V9512"/>
      <c r="Y9512"/>
      <c r="Z9512"/>
      <c r="AA9512"/>
      <c r="AB9512"/>
      <c r="AC9512"/>
      <c r="AD9512"/>
      <c r="AE9512"/>
      <c r="AF9512"/>
      <c r="AG9512"/>
      <c r="AH9512"/>
      <c r="AI9512"/>
      <c r="AJ9512"/>
      <c r="AK9512"/>
      <c r="AL9512"/>
    </row>
    <row r="9513" spans="3:38" ht="15" customHeight="1" x14ac:dyDescent="0.35">
      <c r="C9513"/>
      <c r="D9513"/>
      <c r="E9513"/>
      <c r="F9513"/>
      <c r="G9513"/>
      <c r="H9513"/>
      <c r="I9513"/>
      <c r="J9513"/>
      <c r="K9513"/>
      <c r="L9513"/>
      <c r="M9513"/>
      <c r="N9513"/>
      <c r="O9513"/>
      <c r="S9513"/>
      <c r="T9513"/>
      <c r="U9513"/>
      <c r="V9513"/>
      <c r="Y9513"/>
      <c r="Z9513"/>
      <c r="AA9513"/>
      <c r="AB9513"/>
      <c r="AC9513"/>
      <c r="AD9513"/>
      <c r="AE9513"/>
      <c r="AF9513"/>
      <c r="AG9513"/>
      <c r="AH9513"/>
      <c r="AI9513"/>
      <c r="AJ9513"/>
      <c r="AK9513"/>
      <c r="AL9513"/>
    </row>
    <row r="9514" spans="3:38" ht="15" customHeight="1" x14ac:dyDescent="0.35">
      <c r="C9514"/>
      <c r="D9514"/>
      <c r="E9514"/>
      <c r="F9514"/>
      <c r="G9514"/>
      <c r="H9514"/>
      <c r="I9514"/>
      <c r="J9514"/>
      <c r="K9514"/>
      <c r="L9514"/>
      <c r="M9514"/>
      <c r="N9514"/>
      <c r="O9514"/>
      <c r="S9514"/>
      <c r="T9514"/>
      <c r="U9514"/>
      <c r="V9514"/>
      <c r="Y9514"/>
      <c r="Z9514"/>
      <c r="AA9514"/>
      <c r="AB9514"/>
      <c r="AC9514"/>
      <c r="AD9514"/>
      <c r="AE9514"/>
      <c r="AF9514"/>
      <c r="AG9514"/>
      <c r="AH9514"/>
      <c r="AI9514"/>
      <c r="AJ9514"/>
      <c r="AK9514"/>
      <c r="AL9514"/>
    </row>
    <row r="9515" spans="3:38" ht="15" customHeight="1" x14ac:dyDescent="0.35">
      <c r="C9515"/>
      <c r="D9515"/>
      <c r="E9515"/>
      <c r="F9515"/>
      <c r="G9515"/>
      <c r="H9515"/>
      <c r="I9515"/>
      <c r="J9515"/>
      <c r="K9515"/>
      <c r="L9515"/>
      <c r="M9515"/>
      <c r="N9515"/>
      <c r="O9515"/>
      <c r="S9515"/>
      <c r="T9515"/>
      <c r="U9515"/>
      <c r="V9515"/>
      <c r="Y9515"/>
      <c r="Z9515"/>
      <c r="AA9515"/>
      <c r="AB9515"/>
      <c r="AC9515"/>
      <c r="AD9515"/>
      <c r="AE9515"/>
      <c r="AF9515"/>
      <c r="AG9515"/>
      <c r="AH9515"/>
      <c r="AI9515"/>
      <c r="AJ9515"/>
      <c r="AK9515"/>
      <c r="AL9515"/>
    </row>
    <row r="9516" spans="3:38" ht="15" customHeight="1" x14ac:dyDescent="0.35">
      <c r="C9516"/>
      <c r="D9516"/>
      <c r="E9516"/>
      <c r="F9516"/>
      <c r="G9516"/>
      <c r="H9516"/>
      <c r="I9516"/>
      <c r="J9516"/>
      <c r="K9516"/>
      <c r="L9516"/>
      <c r="M9516"/>
      <c r="N9516"/>
      <c r="O9516"/>
      <c r="S9516"/>
      <c r="T9516"/>
      <c r="U9516"/>
      <c r="V9516"/>
      <c r="Y9516"/>
      <c r="Z9516"/>
      <c r="AA9516"/>
      <c r="AB9516"/>
      <c r="AC9516"/>
      <c r="AD9516"/>
      <c r="AE9516"/>
      <c r="AF9516"/>
      <c r="AG9516"/>
      <c r="AH9516"/>
      <c r="AI9516"/>
      <c r="AJ9516"/>
      <c r="AK9516"/>
      <c r="AL9516"/>
    </row>
    <row r="9517" spans="3:38" ht="15" customHeight="1" x14ac:dyDescent="0.35">
      <c r="C9517"/>
      <c r="D9517"/>
      <c r="E9517"/>
      <c r="F9517"/>
      <c r="G9517"/>
      <c r="H9517"/>
      <c r="I9517"/>
      <c r="J9517"/>
      <c r="K9517"/>
      <c r="L9517"/>
      <c r="M9517"/>
      <c r="N9517"/>
      <c r="O9517"/>
      <c r="S9517"/>
      <c r="T9517"/>
      <c r="U9517"/>
      <c r="V9517"/>
      <c r="Y9517"/>
      <c r="Z9517"/>
      <c r="AA9517"/>
      <c r="AB9517"/>
      <c r="AC9517"/>
      <c r="AD9517"/>
      <c r="AE9517"/>
      <c r="AF9517"/>
      <c r="AG9517"/>
      <c r="AH9517"/>
      <c r="AI9517"/>
      <c r="AJ9517"/>
      <c r="AK9517"/>
      <c r="AL9517"/>
    </row>
    <row r="9518" spans="3:38" ht="15" customHeight="1" x14ac:dyDescent="0.35">
      <c r="C9518"/>
      <c r="D9518"/>
      <c r="E9518"/>
      <c r="F9518"/>
      <c r="G9518"/>
      <c r="H9518"/>
      <c r="I9518"/>
      <c r="J9518"/>
      <c r="K9518"/>
      <c r="L9518"/>
      <c r="M9518"/>
      <c r="N9518"/>
      <c r="O9518"/>
      <c r="S9518"/>
      <c r="T9518"/>
      <c r="U9518"/>
      <c r="V9518"/>
      <c r="Y9518"/>
      <c r="Z9518"/>
      <c r="AA9518"/>
      <c r="AB9518"/>
      <c r="AC9518"/>
      <c r="AD9518"/>
      <c r="AE9518"/>
      <c r="AF9518"/>
      <c r="AG9518"/>
      <c r="AH9518"/>
      <c r="AI9518"/>
      <c r="AJ9518"/>
      <c r="AK9518"/>
      <c r="AL9518"/>
    </row>
    <row r="9519" spans="3:38" ht="15" customHeight="1" x14ac:dyDescent="0.35">
      <c r="C9519"/>
      <c r="D9519"/>
      <c r="E9519"/>
      <c r="F9519"/>
      <c r="G9519"/>
      <c r="H9519"/>
      <c r="I9519"/>
      <c r="J9519"/>
      <c r="K9519"/>
      <c r="L9519"/>
      <c r="M9519"/>
      <c r="N9519"/>
      <c r="O9519"/>
      <c r="S9519"/>
      <c r="T9519"/>
      <c r="U9519"/>
      <c r="V9519"/>
      <c r="Y9519"/>
      <c r="Z9519"/>
      <c r="AA9519"/>
      <c r="AB9519"/>
      <c r="AC9519"/>
      <c r="AD9519"/>
      <c r="AE9519"/>
      <c r="AF9519"/>
      <c r="AG9519"/>
      <c r="AH9519"/>
      <c r="AI9519"/>
      <c r="AJ9519"/>
      <c r="AK9519"/>
      <c r="AL9519"/>
    </row>
    <row r="9520" spans="3:38" ht="15" customHeight="1" x14ac:dyDescent="0.35">
      <c r="C9520"/>
      <c r="D9520"/>
      <c r="E9520"/>
      <c r="F9520"/>
      <c r="G9520"/>
      <c r="H9520"/>
      <c r="I9520"/>
      <c r="J9520"/>
      <c r="K9520"/>
      <c r="L9520"/>
      <c r="M9520"/>
      <c r="N9520"/>
      <c r="O9520"/>
      <c r="S9520"/>
      <c r="T9520"/>
      <c r="U9520"/>
      <c r="V9520"/>
      <c r="Y9520"/>
      <c r="Z9520"/>
      <c r="AA9520"/>
      <c r="AB9520"/>
      <c r="AC9520"/>
      <c r="AD9520"/>
      <c r="AE9520"/>
      <c r="AF9520"/>
      <c r="AG9520"/>
      <c r="AH9520"/>
      <c r="AI9520"/>
      <c r="AJ9520"/>
      <c r="AK9520"/>
      <c r="AL9520"/>
    </row>
    <row r="9521" spans="3:38" ht="15" customHeight="1" x14ac:dyDescent="0.35">
      <c r="C9521"/>
      <c r="D9521"/>
      <c r="E9521"/>
      <c r="F9521"/>
      <c r="G9521"/>
      <c r="H9521"/>
      <c r="I9521"/>
      <c r="J9521"/>
      <c r="K9521"/>
      <c r="L9521"/>
      <c r="M9521"/>
      <c r="N9521"/>
      <c r="O9521"/>
      <c r="S9521"/>
      <c r="T9521"/>
      <c r="U9521"/>
      <c r="V9521"/>
      <c r="Y9521"/>
      <c r="Z9521"/>
      <c r="AA9521"/>
      <c r="AB9521"/>
      <c r="AC9521"/>
      <c r="AD9521"/>
      <c r="AE9521"/>
      <c r="AF9521"/>
      <c r="AG9521"/>
      <c r="AH9521"/>
      <c r="AI9521"/>
      <c r="AJ9521"/>
      <c r="AK9521"/>
      <c r="AL9521"/>
    </row>
    <row r="9522" spans="3:38" ht="15" customHeight="1" x14ac:dyDescent="0.35">
      <c r="C9522"/>
      <c r="D9522"/>
      <c r="E9522"/>
      <c r="F9522"/>
      <c r="G9522"/>
      <c r="H9522"/>
      <c r="I9522"/>
      <c r="J9522"/>
      <c r="K9522"/>
      <c r="L9522"/>
      <c r="M9522"/>
      <c r="N9522"/>
      <c r="O9522"/>
      <c r="S9522"/>
      <c r="T9522"/>
      <c r="U9522"/>
      <c r="V9522"/>
      <c r="Y9522"/>
      <c r="Z9522"/>
      <c r="AA9522"/>
      <c r="AB9522"/>
      <c r="AC9522"/>
      <c r="AD9522"/>
      <c r="AE9522"/>
      <c r="AF9522"/>
      <c r="AG9522"/>
      <c r="AH9522"/>
      <c r="AI9522"/>
      <c r="AJ9522"/>
      <c r="AK9522"/>
      <c r="AL9522"/>
    </row>
    <row r="9523" spans="3:38" ht="15" customHeight="1" x14ac:dyDescent="0.35">
      <c r="C9523"/>
      <c r="D9523"/>
      <c r="E9523"/>
      <c r="F9523"/>
      <c r="G9523"/>
      <c r="H9523"/>
      <c r="I9523"/>
      <c r="J9523"/>
      <c r="K9523"/>
      <c r="L9523"/>
      <c r="M9523"/>
      <c r="N9523"/>
      <c r="O9523"/>
      <c r="S9523"/>
      <c r="T9523"/>
      <c r="U9523"/>
      <c r="V9523"/>
      <c r="Y9523"/>
      <c r="Z9523"/>
      <c r="AA9523"/>
      <c r="AB9523"/>
      <c r="AC9523"/>
      <c r="AD9523"/>
      <c r="AE9523"/>
      <c r="AF9523"/>
      <c r="AG9523"/>
      <c r="AH9523"/>
      <c r="AI9523"/>
      <c r="AJ9523"/>
      <c r="AK9523"/>
      <c r="AL9523"/>
    </row>
    <row r="9524" spans="3:38" ht="15" customHeight="1" x14ac:dyDescent="0.35">
      <c r="C9524"/>
      <c r="D9524"/>
      <c r="E9524"/>
      <c r="F9524"/>
      <c r="G9524"/>
      <c r="H9524"/>
      <c r="I9524"/>
      <c r="J9524"/>
      <c r="K9524"/>
      <c r="L9524"/>
      <c r="M9524"/>
      <c r="N9524"/>
      <c r="O9524"/>
      <c r="S9524"/>
      <c r="T9524"/>
      <c r="U9524"/>
      <c r="V9524"/>
      <c r="Y9524"/>
      <c r="Z9524"/>
      <c r="AA9524"/>
      <c r="AB9524"/>
      <c r="AC9524"/>
      <c r="AD9524"/>
      <c r="AE9524"/>
      <c r="AF9524"/>
      <c r="AG9524"/>
      <c r="AH9524"/>
      <c r="AI9524"/>
      <c r="AJ9524"/>
      <c r="AK9524"/>
      <c r="AL9524"/>
    </row>
    <row r="9525" spans="3:38" ht="15" customHeight="1" x14ac:dyDescent="0.35">
      <c r="C9525"/>
      <c r="D9525"/>
      <c r="E9525"/>
      <c r="F9525"/>
      <c r="G9525"/>
      <c r="H9525"/>
      <c r="I9525"/>
      <c r="J9525"/>
      <c r="K9525"/>
      <c r="L9525"/>
      <c r="M9525"/>
      <c r="N9525"/>
      <c r="O9525"/>
      <c r="S9525"/>
      <c r="T9525"/>
      <c r="U9525"/>
      <c r="V9525"/>
      <c r="Y9525"/>
      <c r="Z9525"/>
      <c r="AA9525"/>
      <c r="AB9525"/>
      <c r="AC9525"/>
      <c r="AD9525"/>
      <c r="AE9525"/>
      <c r="AF9525"/>
      <c r="AG9525"/>
      <c r="AH9525"/>
      <c r="AI9525"/>
      <c r="AJ9525"/>
      <c r="AK9525"/>
      <c r="AL9525"/>
    </row>
    <row r="9526" spans="3:38" ht="15" customHeight="1" x14ac:dyDescent="0.35">
      <c r="C9526"/>
      <c r="D9526"/>
      <c r="E9526"/>
      <c r="F9526"/>
      <c r="G9526"/>
      <c r="H9526"/>
      <c r="I9526"/>
      <c r="J9526"/>
      <c r="K9526"/>
      <c r="L9526"/>
      <c r="M9526"/>
      <c r="N9526"/>
      <c r="O9526"/>
      <c r="S9526"/>
      <c r="T9526"/>
      <c r="U9526"/>
      <c r="V9526"/>
      <c r="Y9526"/>
      <c r="Z9526"/>
      <c r="AA9526"/>
      <c r="AB9526"/>
      <c r="AC9526"/>
      <c r="AD9526"/>
      <c r="AE9526"/>
      <c r="AF9526"/>
      <c r="AG9526"/>
      <c r="AH9526"/>
      <c r="AI9526"/>
      <c r="AJ9526"/>
      <c r="AK9526"/>
      <c r="AL9526"/>
    </row>
    <row r="9527" spans="3:38" ht="15" customHeight="1" x14ac:dyDescent="0.35">
      <c r="C9527"/>
      <c r="D9527"/>
      <c r="E9527"/>
      <c r="F9527"/>
      <c r="G9527"/>
      <c r="H9527"/>
      <c r="I9527"/>
      <c r="J9527"/>
      <c r="K9527"/>
      <c r="L9527"/>
      <c r="M9527"/>
      <c r="N9527"/>
      <c r="O9527"/>
      <c r="S9527"/>
      <c r="T9527"/>
      <c r="U9527"/>
      <c r="V9527"/>
      <c r="Y9527"/>
      <c r="Z9527"/>
      <c r="AA9527"/>
      <c r="AB9527"/>
      <c r="AC9527"/>
      <c r="AD9527"/>
      <c r="AE9527"/>
      <c r="AF9527"/>
      <c r="AG9527"/>
      <c r="AH9527"/>
      <c r="AI9527"/>
      <c r="AJ9527"/>
      <c r="AK9527"/>
      <c r="AL9527"/>
    </row>
    <row r="9528" spans="3:38" ht="15" customHeight="1" x14ac:dyDescent="0.35">
      <c r="C9528"/>
      <c r="D9528"/>
      <c r="E9528"/>
      <c r="F9528"/>
      <c r="G9528"/>
      <c r="H9528"/>
      <c r="I9528"/>
      <c r="J9528"/>
      <c r="K9528"/>
      <c r="L9528"/>
      <c r="M9528"/>
      <c r="N9528"/>
      <c r="O9528"/>
      <c r="S9528"/>
      <c r="T9528"/>
      <c r="U9528"/>
      <c r="V9528"/>
      <c r="Y9528"/>
      <c r="Z9528"/>
      <c r="AA9528"/>
      <c r="AB9528"/>
      <c r="AC9528"/>
      <c r="AD9528"/>
      <c r="AE9528"/>
      <c r="AF9528"/>
      <c r="AG9528"/>
      <c r="AH9528"/>
      <c r="AI9528"/>
      <c r="AJ9528"/>
      <c r="AK9528"/>
      <c r="AL9528"/>
    </row>
    <row r="9529" spans="3:38" ht="15" customHeight="1" x14ac:dyDescent="0.35">
      <c r="C9529"/>
      <c r="D9529"/>
      <c r="E9529"/>
      <c r="F9529"/>
      <c r="G9529"/>
      <c r="H9529"/>
      <c r="I9529"/>
      <c r="J9529"/>
      <c r="K9529"/>
      <c r="L9529"/>
      <c r="M9529"/>
      <c r="N9529"/>
      <c r="O9529"/>
      <c r="S9529"/>
      <c r="T9529"/>
      <c r="U9529"/>
      <c r="V9529"/>
      <c r="Y9529"/>
      <c r="Z9529"/>
      <c r="AA9529"/>
      <c r="AB9529"/>
      <c r="AC9529"/>
      <c r="AD9529"/>
      <c r="AE9529"/>
      <c r="AF9529"/>
      <c r="AG9529"/>
      <c r="AH9529"/>
      <c r="AI9529"/>
      <c r="AJ9529"/>
      <c r="AK9529"/>
      <c r="AL9529"/>
    </row>
    <row r="9530" spans="3:38" ht="15" customHeight="1" x14ac:dyDescent="0.35">
      <c r="C9530"/>
      <c r="D9530"/>
      <c r="E9530"/>
      <c r="F9530"/>
      <c r="G9530"/>
      <c r="H9530"/>
      <c r="I9530"/>
      <c r="J9530"/>
      <c r="K9530"/>
      <c r="L9530"/>
      <c r="M9530"/>
      <c r="N9530"/>
      <c r="O9530"/>
      <c r="S9530"/>
      <c r="T9530"/>
      <c r="U9530"/>
      <c r="V9530"/>
      <c r="Y9530"/>
      <c r="Z9530"/>
      <c r="AA9530"/>
      <c r="AB9530"/>
      <c r="AC9530"/>
      <c r="AD9530"/>
      <c r="AE9530"/>
      <c r="AF9530"/>
      <c r="AG9530"/>
      <c r="AH9530"/>
      <c r="AI9530"/>
      <c r="AJ9530"/>
      <c r="AK9530"/>
      <c r="AL9530"/>
    </row>
    <row r="9531" spans="3:38" ht="15" customHeight="1" x14ac:dyDescent="0.35">
      <c r="C9531"/>
      <c r="D9531"/>
      <c r="E9531"/>
      <c r="F9531"/>
      <c r="G9531"/>
      <c r="H9531"/>
      <c r="I9531"/>
      <c r="J9531"/>
      <c r="K9531"/>
      <c r="L9531"/>
      <c r="M9531"/>
      <c r="N9531"/>
      <c r="O9531"/>
      <c r="S9531"/>
      <c r="T9531"/>
      <c r="U9531"/>
      <c r="V9531"/>
      <c r="Y9531"/>
      <c r="Z9531"/>
      <c r="AA9531"/>
      <c r="AB9531"/>
      <c r="AC9531"/>
      <c r="AD9531"/>
      <c r="AE9531"/>
      <c r="AF9531"/>
      <c r="AG9531"/>
      <c r="AH9531"/>
      <c r="AI9531"/>
      <c r="AJ9531"/>
      <c r="AK9531"/>
      <c r="AL9531"/>
    </row>
    <row r="9532" spans="3:38" ht="15" customHeight="1" x14ac:dyDescent="0.35">
      <c r="C9532"/>
      <c r="D9532"/>
      <c r="E9532"/>
      <c r="F9532"/>
      <c r="G9532"/>
      <c r="H9532"/>
      <c r="I9532"/>
      <c r="J9532"/>
      <c r="K9532"/>
      <c r="L9532"/>
      <c r="M9532"/>
      <c r="N9532"/>
      <c r="O9532"/>
      <c r="S9532"/>
      <c r="T9532"/>
      <c r="U9532"/>
      <c r="V9532"/>
      <c r="Y9532"/>
      <c r="Z9532"/>
      <c r="AA9532"/>
      <c r="AB9532"/>
      <c r="AC9532"/>
      <c r="AD9532"/>
      <c r="AE9532"/>
      <c r="AF9532"/>
      <c r="AG9532"/>
      <c r="AH9532"/>
      <c r="AI9532"/>
      <c r="AJ9532"/>
      <c r="AK9532"/>
      <c r="AL9532"/>
    </row>
    <row r="9533" spans="3:38" ht="15" customHeight="1" x14ac:dyDescent="0.35">
      <c r="C9533"/>
      <c r="D9533"/>
      <c r="E9533"/>
      <c r="F9533"/>
      <c r="G9533"/>
      <c r="H9533"/>
      <c r="I9533"/>
      <c r="J9533"/>
      <c r="K9533"/>
      <c r="L9533"/>
      <c r="M9533"/>
      <c r="N9533"/>
      <c r="O9533"/>
      <c r="S9533"/>
      <c r="T9533"/>
      <c r="U9533"/>
      <c r="V9533"/>
      <c r="Y9533"/>
      <c r="Z9533"/>
      <c r="AA9533"/>
      <c r="AB9533"/>
      <c r="AC9533"/>
      <c r="AD9533"/>
      <c r="AE9533"/>
      <c r="AF9533"/>
      <c r="AG9533"/>
      <c r="AH9533"/>
      <c r="AI9533"/>
      <c r="AJ9533"/>
      <c r="AK9533"/>
      <c r="AL9533"/>
    </row>
    <row r="9534" spans="3:38" ht="15" customHeight="1" x14ac:dyDescent="0.35">
      <c r="C9534"/>
      <c r="D9534"/>
      <c r="E9534"/>
      <c r="F9534"/>
      <c r="G9534"/>
      <c r="H9534"/>
      <c r="I9534"/>
      <c r="J9534"/>
      <c r="K9534"/>
      <c r="L9534"/>
      <c r="M9534"/>
      <c r="N9534"/>
      <c r="O9534"/>
      <c r="S9534"/>
      <c r="T9534"/>
      <c r="U9534"/>
      <c r="V9534"/>
      <c r="Y9534"/>
      <c r="Z9534"/>
      <c r="AA9534"/>
      <c r="AB9534"/>
      <c r="AC9534"/>
      <c r="AD9534"/>
      <c r="AE9534"/>
      <c r="AF9534"/>
      <c r="AG9534"/>
      <c r="AH9534"/>
      <c r="AI9534"/>
      <c r="AJ9534"/>
      <c r="AK9534"/>
      <c r="AL9534"/>
    </row>
    <row r="9535" spans="3:38" ht="15" customHeight="1" x14ac:dyDescent="0.35">
      <c r="C9535"/>
      <c r="D9535"/>
      <c r="E9535"/>
      <c r="F9535"/>
      <c r="G9535"/>
      <c r="H9535"/>
      <c r="I9535"/>
      <c r="J9535"/>
      <c r="K9535"/>
      <c r="L9535"/>
      <c r="M9535"/>
      <c r="N9535"/>
      <c r="O9535"/>
      <c r="S9535"/>
      <c r="T9535"/>
      <c r="U9535"/>
      <c r="V9535"/>
      <c r="Y9535"/>
      <c r="Z9535"/>
      <c r="AA9535"/>
      <c r="AB9535"/>
      <c r="AC9535"/>
      <c r="AD9535"/>
      <c r="AE9535"/>
      <c r="AF9535"/>
      <c r="AG9535"/>
      <c r="AH9535"/>
      <c r="AI9535"/>
      <c r="AJ9535"/>
      <c r="AK9535"/>
      <c r="AL9535"/>
    </row>
    <row r="9536" spans="3:38" ht="15" customHeight="1" x14ac:dyDescent="0.35">
      <c r="C9536"/>
      <c r="D9536"/>
      <c r="E9536"/>
      <c r="F9536"/>
      <c r="G9536"/>
      <c r="H9536"/>
      <c r="I9536"/>
      <c r="J9536"/>
      <c r="K9536"/>
      <c r="L9536"/>
      <c r="M9536"/>
      <c r="N9536"/>
      <c r="O9536"/>
      <c r="S9536"/>
      <c r="T9536"/>
      <c r="U9536"/>
      <c r="V9536"/>
      <c r="Y9536"/>
      <c r="Z9536"/>
      <c r="AA9536"/>
      <c r="AB9536"/>
      <c r="AC9536"/>
      <c r="AD9536"/>
      <c r="AE9536"/>
      <c r="AF9536"/>
      <c r="AG9536"/>
      <c r="AH9536"/>
      <c r="AI9536"/>
      <c r="AJ9536"/>
      <c r="AK9536"/>
      <c r="AL9536"/>
    </row>
    <row r="9537" spans="3:38" ht="15" customHeight="1" x14ac:dyDescent="0.35">
      <c r="C9537"/>
      <c r="D9537"/>
      <c r="E9537"/>
      <c r="F9537"/>
      <c r="G9537"/>
      <c r="H9537"/>
      <c r="I9537"/>
      <c r="J9537"/>
      <c r="K9537"/>
      <c r="L9537"/>
      <c r="M9537"/>
      <c r="N9537"/>
      <c r="O9537"/>
      <c r="S9537"/>
      <c r="T9537"/>
      <c r="U9537"/>
      <c r="V9537"/>
      <c r="Y9537"/>
      <c r="Z9537"/>
      <c r="AA9537"/>
      <c r="AB9537"/>
      <c r="AC9537"/>
      <c r="AD9537"/>
      <c r="AE9537"/>
      <c r="AF9537"/>
      <c r="AG9537"/>
      <c r="AH9537"/>
      <c r="AI9537"/>
      <c r="AJ9537"/>
      <c r="AK9537"/>
      <c r="AL9537"/>
    </row>
    <row r="9538" spans="3:38" ht="15" customHeight="1" x14ac:dyDescent="0.35">
      <c r="C9538"/>
      <c r="D9538"/>
      <c r="E9538"/>
      <c r="F9538"/>
      <c r="G9538"/>
      <c r="H9538"/>
      <c r="I9538"/>
      <c r="J9538"/>
      <c r="K9538"/>
      <c r="L9538"/>
      <c r="M9538"/>
      <c r="N9538"/>
      <c r="O9538"/>
      <c r="S9538"/>
      <c r="T9538"/>
      <c r="U9538"/>
      <c r="V9538"/>
      <c r="Y9538"/>
      <c r="Z9538"/>
      <c r="AA9538"/>
      <c r="AB9538"/>
      <c r="AC9538"/>
      <c r="AD9538"/>
      <c r="AE9538"/>
      <c r="AF9538"/>
      <c r="AG9538"/>
      <c r="AH9538"/>
      <c r="AI9538"/>
      <c r="AJ9538"/>
      <c r="AK9538"/>
      <c r="AL9538"/>
    </row>
    <row r="9539" spans="3:38" ht="15" customHeight="1" x14ac:dyDescent="0.35">
      <c r="C9539"/>
      <c r="D9539"/>
      <c r="E9539"/>
      <c r="F9539"/>
      <c r="G9539"/>
      <c r="H9539"/>
      <c r="I9539"/>
      <c r="J9539"/>
      <c r="K9539"/>
      <c r="L9539"/>
      <c r="M9539"/>
      <c r="N9539"/>
      <c r="O9539"/>
      <c r="S9539"/>
      <c r="T9539"/>
      <c r="U9539"/>
      <c r="V9539"/>
      <c r="Y9539"/>
      <c r="Z9539"/>
      <c r="AA9539"/>
      <c r="AB9539"/>
      <c r="AC9539"/>
      <c r="AD9539"/>
      <c r="AE9539"/>
      <c r="AF9539"/>
      <c r="AG9539"/>
      <c r="AH9539"/>
      <c r="AI9539"/>
      <c r="AJ9539"/>
      <c r="AK9539"/>
      <c r="AL9539"/>
    </row>
    <row r="9540" spans="3:38" ht="15" customHeight="1" x14ac:dyDescent="0.35">
      <c r="C9540"/>
      <c r="D9540"/>
      <c r="E9540"/>
      <c r="F9540"/>
      <c r="G9540"/>
      <c r="H9540"/>
      <c r="I9540"/>
      <c r="J9540"/>
      <c r="K9540"/>
      <c r="L9540"/>
      <c r="M9540"/>
      <c r="N9540"/>
      <c r="O9540"/>
      <c r="S9540"/>
      <c r="T9540"/>
      <c r="U9540"/>
      <c r="V9540"/>
      <c r="Y9540"/>
      <c r="Z9540"/>
      <c r="AA9540"/>
      <c r="AB9540"/>
      <c r="AC9540"/>
      <c r="AD9540"/>
      <c r="AE9540"/>
      <c r="AF9540"/>
      <c r="AG9540"/>
      <c r="AH9540"/>
      <c r="AI9540"/>
      <c r="AJ9540"/>
      <c r="AK9540"/>
      <c r="AL9540"/>
    </row>
    <row r="9541" spans="3:38" ht="15" customHeight="1" x14ac:dyDescent="0.35">
      <c r="C9541"/>
      <c r="D9541"/>
      <c r="E9541"/>
      <c r="F9541"/>
      <c r="G9541"/>
      <c r="H9541"/>
      <c r="I9541"/>
      <c r="J9541"/>
      <c r="K9541"/>
      <c r="L9541"/>
      <c r="M9541"/>
      <c r="N9541"/>
      <c r="O9541"/>
      <c r="S9541"/>
      <c r="T9541"/>
      <c r="U9541"/>
      <c r="V9541"/>
      <c r="Y9541"/>
      <c r="Z9541"/>
      <c r="AA9541"/>
      <c r="AB9541"/>
      <c r="AC9541"/>
      <c r="AD9541"/>
      <c r="AE9541"/>
      <c r="AF9541"/>
      <c r="AG9541"/>
      <c r="AH9541"/>
      <c r="AI9541"/>
      <c r="AJ9541"/>
      <c r="AK9541"/>
      <c r="AL9541"/>
    </row>
    <row r="9542" spans="3:38" ht="15" customHeight="1" x14ac:dyDescent="0.35">
      <c r="C9542"/>
      <c r="D9542"/>
      <c r="E9542"/>
      <c r="F9542"/>
      <c r="G9542"/>
      <c r="H9542"/>
      <c r="I9542"/>
      <c r="J9542"/>
      <c r="K9542"/>
      <c r="L9542"/>
      <c r="M9542"/>
      <c r="N9542"/>
      <c r="O9542"/>
      <c r="S9542"/>
      <c r="T9542"/>
      <c r="U9542"/>
      <c r="V9542"/>
      <c r="Y9542"/>
      <c r="Z9542"/>
      <c r="AA9542"/>
      <c r="AB9542"/>
      <c r="AC9542"/>
      <c r="AD9542"/>
      <c r="AE9542"/>
      <c r="AF9542"/>
      <c r="AG9542"/>
      <c r="AH9542"/>
      <c r="AI9542"/>
      <c r="AJ9542"/>
      <c r="AK9542"/>
      <c r="AL9542"/>
    </row>
    <row r="9543" spans="3:38" ht="15" customHeight="1" x14ac:dyDescent="0.35">
      <c r="C9543"/>
      <c r="D9543"/>
      <c r="E9543"/>
      <c r="F9543"/>
      <c r="G9543"/>
      <c r="H9543"/>
      <c r="I9543"/>
      <c r="J9543"/>
      <c r="K9543"/>
      <c r="L9543"/>
      <c r="M9543"/>
      <c r="N9543"/>
      <c r="O9543"/>
      <c r="S9543"/>
      <c r="T9543"/>
      <c r="U9543"/>
      <c r="V9543"/>
      <c r="Y9543"/>
      <c r="Z9543"/>
      <c r="AA9543"/>
      <c r="AB9543"/>
      <c r="AC9543"/>
      <c r="AD9543"/>
      <c r="AE9543"/>
      <c r="AF9543"/>
      <c r="AG9543"/>
      <c r="AH9543"/>
      <c r="AI9543"/>
      <c r="AJ9543"/>
      <c r="AK9543"/>
      <c r="AL9543"/>
    </row>
    <row r="9544" spans="3:38" ht="15" customHeight="1" x14ac:dyDescent="0.35">
      <c r="C9544"/>
      <c r="D9544"/>
      <c r="E9544"/>
      <c r="F9544"/>
      <c r="G9544"/>
      <c r="H9544"/>
      <c r="I9544"/>
      <c r="J9544"/>
      <c r="K9544"/>
      <c r="L9544"/>
      <c r="M9544"/>
      <c r="N9544"/>
      <c r="O9544"/>
      <c r="S9544"/>
      <c r="T9544"/>
      <c r="U9544"/>
      <c r="V9544"/>
      <c r="Y9544"/>
      <c r="Z9544"/>
      <c r="AA9544"/>
      <c r="AB9544"/>
      <c r="AC9544"/>
      <c r="AD9544"/>
      <c r="AE9544"/>
      <c r="AF9544"/>
      <c r="AG9544"/>
      <c r="AH9544"/>
      <c r="AI9544"/>
      <c r="AJ9544"/>
      <c r="AK9544"/>
      <c r="AL9544"/>
    </row>
    <row r="9545" spans="3:38" ht="15" customHeight="1" x14ac:dyDescent="0.35">
      <c r="C9545"/>
      <c r="D9545"/>
      <c r="E9545"/>
      <c r="F9545"/>
      <c r="G9545"/>
      <c r="H9545"/>
      <c r="I9545"/>
      <c r="J9545"/>
      <c r="K9545"/>
      <c r="L9545"/>
      <c r="M9545"/>
      <c r="N9545"/>
      <c r="O9545"/>
      <c r="S9545"/>
      <c r="T9545"/>
      <c r="U9545"/>
      <c r="V9545"/>
      <c r="Y9545"/>
      <c r="Z9545"/>
      <c r="AA9545"/>
      <c r="AB9545"/>
      <c r="AC9545"/>
      <c r="AD9545"/>
      <c r="AE9545"/>
      <c r="AF9545"/>
      <c r="AG9545"/>
      <c r="AH9545"/>
      <c r="AI9545"/>
      <c r="AJ9545"/>
      <c r="AK9545"/>
      <c r="AL9545"/>
    </row>
    <row r="9546" spans="3:38" ht="15" customHeight="1" x14ac:dyDescent="0.35">
      <c r="C9546"/>
      <c r="D9546"/>
      <c r="E9546"/>
      <c r="F9546"/>
      <c r="G9546"/>
      <c r="H9546"/>
      <c r="I9546"/>
      <c r="J9546"/>
      <c r="K9546"/>
      <c r="L9546"/>
      <c r="M9546"/>
      <c r="N9546"/>
      <c r="O9546"/>
      <c r="S9546"/>
      <c r="T9546"/>
      <c r="U9546"/>
      <c r="V9546"/>
      <c r="Y9546"/>
      <c r="Z9546"/>
      <c r="AA9546"/>
      <c r="AB9546"/>
      <c r="AC9546"/>
      <c r="AD9546"/>
      <c r="AE9546"/>
      <c r="AF9546"/>
      <c r="AG9546"/>
      <c r="AH9546"/>
      <c r="AI9546"/>
      <c r="AJ9546"/>
      <c r="AK9546"/>
      <c r="AL9546"/>
    </row>
    <row r="9547" spans="3:38" ht="15" customHeight="1" x14ac:dyDescent="0.35">
      <c r="C9547"/>
      <c r="D9547"/>
      <c r="E9547"/>
      <c r="F9547"/>
      <c r="G9547"/>
      <c r="H9547"/>
      <c r="I9547"/>
      <c r="J9547"/>
      <c r="K9547"/>
      <c r="L9547"/>
      <c r="M9547"/>
      <c r="N9547"/>
      <c r="O9547"/>
      <c r="S9547"/>
      <c r="T9547"/>
      <c r="U9547"/>
      <c r="V9547"/>
      <c r="Y9547"/>
      <c r="Z9547"/>
      <c r="AA9547"/>
      <c r="AB9547"/>
      <c r="AC9547"/>
      <c r="AD9547"/>
      <c r="AE9547"/>
      <c r="AF9547"/>
      <c r="AG9547"/>
      <c r="AH9547"/>
      <c r="AI9547"/>
      <c r="AJ9547"/>
      <c r="AK9547"/>
      <c r="AL9547"/>
    </row>
    <row r="9548" spans="3:38" ht="15" customHeight="1" x14ac:dyDescent="0.35">
      <c r="C9548"/>
      <c r="D9548"/>
      <c r="E9548"/>
      <c r="F9548"/>
      <c r="G9548"/>
      <c r="H9548"/>
      <c r="I9548"/>
      <c r="J9548"/>
      <c r="K9548"/>
      <c r="L9548"/>
      <c r="M9548"/>
      <c r="N9548"/>
      <c r="O9548"/>
      <c r="S9548"/>
      <c r="T9548"/>
      <c r="U9548"/>
      <c r="V9548"/>
      <c r="Y9548"/>
      <c r="Z9548"/>
      <c r="AA9548"/>
      <c r="AB9548"/>
      <c r="AC9548"/>
      <c r="AD9548"/>
      <c r="AE9548"/>
      <c r="AF9548"/>
      <c r="AG9548"/>
      <c r="AH9548"/>
      <c r="AI9548"/>
      <c r="AJ9548"/>
      <c r="AK9548"/>
      <c r="AL9548"/>
    </row>
    <row r="9549" spans="3:38" ht="15" customHeight="1" x14ac:dyDescent="0.35">
      <c r="C9549"/>
      <c r="D9549"/>
      <c r="E9549"/>
      <c r="F9549"/>
      <c r="G9549"/>
      <c r="H9549"/>
      <c r="I9549"/>
      <c r="J9549"/>
      <c r="K9549"/>
      <c r="L9549"/>
      <c r="M9549"/>
      <c r="N9549"/>
      <c r="O9549"/>
      <c r="S9549"/>
      <c r="T9549"/>
      <c r="U9549"/>
      <c r="V9549"/>
      <c r="Y9549"/>
      <c r="Z9549"/>
      <c r="AA9549"/>
      <c r="AB9549"/>
      <c r="AC9549"/>
      <c r="AD9549"/>
      <c r="AE9549"/>
      <c r="AF9549"/>
      <c r="AG9549"/>
      <c r="AH9549"/>
      <c r="AI9549"/>
      <c r="AJ9549"/>
      <c r="AK9549"/>
      <c r="AL9549"/>
    </row>
    <row r="9550" spans="3:38" ht="15" customHeight="1" x14ac:dyDescent="0.35">
      <c r="C9550"/>
      <c r="D9550"/>
      <c r="E9550"/>
      <c r="F9550"/>
      <c r="G9550"/>
      <c r="H9550"/>
      <c r="I9550"/>
      <c r="J9550"/>
      <c r="K9550"/>
      <c r="L9550"/>
      <c r="M9550"/>
      <c r="N9550"/>
      <c r="O9550"/>
      <c r="S9550"/>
      <c r="T9550"/>
      <c r="U9550"/>
      <c r="V9550"/>
      <c r="Y9550"/>
      <c r="Z9550"/>
      <c r="AA9550"/>
      <c r="AB9550"/>
      <c r="AC9550"/>
      <c r="AD9550"/>
      <c r="AE9550"/>
      <c r="AF9550"/>
      <c r="AG9550"/>
      <c r="AH9550"/>
      <c r="AI9550"/>
      <c r="AJ9550"/>
      <c r="AK9550"/>
      <c r="AL9550"/>
    </row>
    <row r="9551" spans="3:38" ht="15" customHeight="1" x14ac:dyDescent="0.35">
      <c r="C9551"/>
      <c r="D9551"/>
      <c r="E9551"/>
      <c r="F9551"/>
      <c r="G9551"/>
      <c r="H9551"/>
      <c r="I9551"/>
      <c r="J9551"/>
      <c r="K9551"/>
      <c r="L9551"/>
      <c r="M9551"/>
      <c r="N9551"/>
      <c r="O9551"/>
      <c r="S9551"/>
      <c r="T9551"/>
      <c r="U9551"/>
      <c r="V9551"/>
      <c r="Y9551"/>
      <c r="Z9551"/>
      <c r="AA9551"/>
      <c r="AB9551"/>
      <c r="AC9551"/>
      <c r="AD9551"/>
      <c r="AE9551"/>
      <c r="AF9551"/>
      <c r="AG9551"/>
      <c r="AH9551"/>
      <c r="AI9551"/>
      <c r="AJ9551"/>
      <c r="AK9551"/>
      <c r="AL9551"/>
    </row>
    <row r="9552" spans="3:38" ht="15" customHeight="1" x14ac:dyDescent="0.35">
      <c r="C9552"/>
      <c r="D9552"/>
      <c r="E9552"/>
      <c r="F9552"/>
      <c r="G9552"/>
      <c r="H9552"/>
      <c r="I9552"/>
      <c r="J9552"/>
      <c r="K9552"/>
      <c r="L9552"/>
      <c r="M9552"/>
      <c r="N9552"/>
      <c r="O9552"/>
      <c r="S9552"/>
      <c r="T9552"/>
      <c r="U9552"/>
      <c r="V9552"/>
      <c r="Y9552"/>
      <c r="Z9552"/>
      <c r="AA9552"/>
      <c r="AB9552"/>
      <c r="AC9552"/>
      <c r="AD9552"/>
      <c r="AE9552"/>
      <c r="AF9552"/>
      <c r="AG9552"/>
      <c r="AH9552"/>
      <c r="AI9552"/>
      <c r="AJ9552"/>
      <c r="AK9552"/>
      <c r="AL9552"/>
    </row>
    <row r="9553" spans="3:38" ht="15" customHeight="1" x14ac:dyDescent="0.35">
      <c r="C9553"/>
      <c r="D9553"/>
      <c r="E9553"/>
      <c r="F9553"/>
      <c r="G9553"/>
      <c r="H9553"/>
      <c r="I9553"/>
      <c r="J9553"/>
      <c r="K9553"/>
      <c r="L9553"/>
      <c r="M9553"/>
      <c r="N9553"/>
      <c r="O9553"/>
      <c r="S9553"/>
      <c r="T9553"/>
      <c r="U9553"/>
      <c r="V9553"/>
      <c r="Y9553"/>
      <c r="Z9553"/>
      <c r="AA9553"/>
      <c r="AB9553"/>
      <c r="AC9553"/>
      <c r="AD9553"/>
      <c r="AE9553"/>
      <c r="AF9553"/>
      <c r="AG9553"/>
      <c r="AH9553"/>
      <c r="AI9553"/>
      <c r="AJ9553"/>
      <c r="AK9553"/>
      <c r="AL9553"/>
    </row>
    <row r="9554" spans="3:38" ht="15" customHeight="1" x14ac:dyDescent="0.35">
      <c r="C9554"/>
      <c r="D9554"/>
      <c r="E9554"/>
      <c r="F9554"/>
      <c r="G9554"/>
      <c r="H9554"/>
      <c r="I9554"/>
      <c r="J9554"/>
      <c r="K9554"/>
      <c r="L9554"/>
      <c r="M9554"/>
      <c r="N9554"/>
      <c r="O9554"/>
      <c r="S9554"/>
      <c r="T9554"/>
      <c r="U9554"/>
      <c r="V9554"/>
      <c r="Y9554"/>
      <c r="Z9554"/>
      <c r="AA9554"/>
      <c r="AB9554"/>
      <c r="AC9554"/>
      <c r="AD9554"/>
      <c r="AE9554"/>
      <c r="AF9554"/>
      <c r="AG9554"/>
      <c r="AH9554"/>
      <c r="AI9554"/>
      <c r="AJ9554"/>
      <c r="AK9554"/>
      <c r="AL9554"/>
    </row>
    <row r="9555" spans="3:38" ht="15" customHeight="1" x14ac:dyDescent="0.35">
      <c r="C9555"/>
      <c r="D9555"/>
      <c r="E9555"/>
      <c r="F9555"/>
      <c r="G9555"/>
      <c r="H9555"/>
      <c r="I9555"/>
      <c r="J9555"/>
      <c r="K9555"/>
      <c r="L9555"/>
      <c r="M9555"/>
      <c r="N9555"/>
      <c r="O9555"/>
      <c r="S9555"/>
      <c r="T9555"/>
      <c r="U9555"/>
      <c r="V9555"/>
      <c r="Y9555"/>
      <c r="Z9555"/>
      <c r="AA9555"/>
      <c r="AB9555"/>
      <c r="AC9555"/>
      <c r="AD9555"/>
      <c r="AE9555"/>
      <c r="AF9555"/>
      <c r="AG9555"/>
      <c r="AH9555"/>
      <c r="AI9555"/>
      <c r="AJ9555"/>
      <c r="AK9555"/>
      <c r="AL9555"/>
    </row>
    <row r="9556" spans="3:38" ht="15" customHeight="1" x14ac:dyDescent="0.35">
      <c r="C9556"/>
      <c r="D9556"/>
      <c r="E9556"/>
      <c r="F9556"/>
      <c r="G9556"/>
      <c r="H9556"/>
      <c r="I9556"/>
      <c r="J9556"/>
      <c r="K9556"/>
      <c r="L9556"/>
      <c r="M9556"/>
      <c r="N9556"/>
      <c r="O9556"/>
      <c r="S9556"/>
      <c r="T9556"/>
      <c r="U9556"/>
      <c r="V9556"/>
      <c r="Y9556"/>
      <c r="Z9556"/>
      <c r="AA9556"/>
      <c r="AB9556"/>
      <c r="AC9556"/>
      <c r="AD9556"/>
      <c r="AE9556"/>
      <c r="AF9556"/>
      <c r="AG9556"/>
      <c r="AH9556"/>
      <c r="AI9556"/>
      <c r="AJ9556"/>
      <c r="AK9556"/>
      <c r="AL9556"/>
    </row>
    <row r="9557" spans="3:38" ht="15" customHeight="1" x14ac:dyDescent="0.35">
      <c r="C9557"/>
      <c r="D9557"/>
      <c r="E9557"/>
      <c r="F9557"/>
      <c r="G9557"/>
      <c r="H9557"/>
      <c r="I9557"/>
      <c r="J9557"/>
      <c r="K9557"/>
      <c r="L9557"/>
      <c r="M9557"/>
      <c r="N9557"/>
      <c r="O9557"/>
      <c r="S9557"/>
      <c r="T9557"/>
      <c r="U9557"/>
      <c r="V9557"/>
      <c r="Y9557"/>
      <c r="Z9557"/>
      <c r="AA9557"/>
      <c r="AB9557"/>
      <c r="AC9557"/>
      <c r="AD9557"/>
      <c r="AE9557"/>
      <c r="AF9557"/>
      <c r="AG9557"/>
      <c r="AH9557"/>
      <c r="AI9557"/>
      <c r="AJ9557"/>
      <c r="AK9557"/>
      <c r="AL9557"/>
    </row>
    <row r="9558" spans="3:38" ht="15" customHeight="1" x14ac:dyDescent="0.35">
      <c r="C9558"/>
      <c r="D9558"/>
      <c r="E9558"/>
      <c r="F9558"/>
      <c r="G9558"/>
      <c r="H9558"/>
      <c r="I9558"/>
      <c r="J9558"/>
      <c r="K9558"/>
      <c r="L9558"/>
      <c r="M9558"/>
      <c r="N9558"/>
      <c r="O9558"/>
      <c r="S9558"/>
      <c r="T9558"/>
      <c r="U9558"/>
      <c r="V9558"/>
      <c r="Y9558"/>
      <c r="Z9558"/>
      <c r="AA9558"/>
      <c r="AB9558"/>
      <c r="AC9558"/>
      <c r="AD9558"/>
      <c r="AE9558"/>
      <c r="AF9558"/>
      <c r="AG9558"/>
      <c r="AH9558"/>
      <c r="AI9558"/>
      <c r="AJ9558"/>
      <c r="AK9558"/>
      <c r="AL9558"/>
    </row>
    <row r="9559" spans="3:38" ht="15" customHeight="1" x14ac:dyDescent="0.35">
      <c r="C9559"/>
      <c r="D9559"/>
      <c r="E9559"/>
      <c r="F9559"/>
      <c r="G9559"/>
      <c r="H9559"/>
      <c r="I9559"/>
      <c r="J9559"/>
      <c r="K9559"/>
      <c r="L9559"/>
      <c r="M9559"/>
      <c r="N9559"/>
      <c r="O9559"/>
      <c r="S9559"/>
      <c r="T9559"/>
      <c r="U9559"/>
      <c r="V9559"/>
      <c r="Y9559"/>
      <c r="Z9559"/>
      <c r="AA9559"/>
      <c r="AB9559"/>
      <c r="AC9559"/>
      <c r="AD9559"/>
      <c r="AE9559"/>
      <c r="AF9559"/>
      <c r="AG9559"/>
      <c r="AH9559"/>
      <c r="AI9559"/>
      <c r="AJ9559"/>
      <c r="AK9559"/>
      <c r="AL9559"/>
    </row>
    <row r="9560" spans="3:38" ht="15" customHeight="1" x14ac:dyDescent="0.35">
      <c r="C9560"/>
      <c r="D9560"/>
      <c r="E9560"/>
      <c r="F9560"/>
      <c r="G9560"/>
      <c r="H9560"/>
      <c r="I9560"/>
      <c r="J9560"/>
      <c r="K9560"/>
      <c r="L9560"/>
      <c r="M9560"/>
      <c r="N9560"/>
      <c r="O9560"/>
      <c r="S9560"/>
      <c r="T9560"/>
      <c r="U9560"/>
      <c r="V9560"/>
      <c r="Y9560"/>
      <c r="Z9560"/>
      <c r="AA9560"/>
      <c r="AB9560"/>
      <c r="AC9560"/>
      <c r="AD9560"/>
      <c r="AE9560"/>
      <c r="AF9560"/>
      <c r="AG9560"/>
      <c r="AH9560"/>
      <c r="AI9560"/>
      <c r="AJ9560"/>
      <c r="AK9560"/>
      <c r="AL9560"/>
    </row>
    <row r="9561" spans="3:38" ht="15" customHeight="1" x14ac:dyDescent="0.35">
      <c r="C9561"/>
      <c r="D9561"/>
      <c r="E9561"/>
      <c r="F9561"/>
      <c r="G9561"/>
      <c r="H9561"/>
      <c r="I9561"/>
      <c r="J9561"/>
      <c r="K9561"/>
      <c r="L9561"/>
      <c r="M9561"/>
      <c r="N9561"/>
      <c r="O9561"/>
      <c r="S9561"/>
      <c r="T9561"/>
      <c r="U9561"/>
      <c r="V9561"/>
      <c r="Y9561"/>
      <c r="Z9561"/>
      <c r="AA9561"/>
      <c r="AB9561"/>
      <c r="AC9561"/>
      <c r="AD9561"/>
      <c r="AE9561"/>
      <c r="AF9561"/>
      <c r="AG9561"/>
      <c r="AH9561"/>
      <c r="AI9561"/>
      <c r="AJ9561"/>
      <c r="AK9561"/>
      <c r="AL9561"/>
    </row>
    <row r="9562" spans="3:38" ht="15" customHeight="1" x14ac:dyDescent="0.35">
      <c r="C9562"/>
      <c r="D9562"/>
      <c r="E9562"/>
      <c r="F9562"/>
      <c r="G9562"/>
      <c r="H9562"/>
      <c r="I9562"/>
      <c r="J9562"/>
      <c r="K9562"/>
      <c r="L9562"/>
      <c r="M9562"/>
      <c r="N9562"/>
      <c r="O9562"/>
      <c r="S9562"/>
      <c r="T9562"/>
      <c r="U9562"/>
      <c r="V9562"/>
      <c r="Y9562"/>
      <c r="Z9562"/>
      <c r="AA9562"/>
      <c r="AB9562"/>
      <c r="AC9562"/>
      <c r="AD9562"/>
      <c r="AE9562"/>
      <c r="AF9562"/>
      <c r="AG9562"/>
      <c r="AH9562"/>
      <c r="AI9562"/>
      <c r="AJ9562"/>
      <c r="AK9562"/>
      <c r="AL9562"/>
    </row>
    <row r="9563" spans="3:38" ht="15" customHeight="1" x14ac:dyDescent="0.35">
      <c r="C9563"/>
      <c r="D9563"/>
      <c r="E9563"/>
      <c r="F9563"/>
      <c r="G9563"/>
      <c r="H9563"/>
      <c r="I9563"/>
      <c r="J9563"/>
      <c r="K9563"/>
      <c r="L9563"/>
      <c r="M9563"/>
      <c r="N9563"/>
      <c r="O9563"/>
      <c r="S9563"/>
      <c r="T9563"/>
      <c r="U9563"/>
      <c r="V9563"/>
      <c r="Y9563"/>
      <c r="Z9563"/>
      <c r="AA9563"/>
      <c r="AB9563"/>
      <c r="AC9563"/>
      <c r="AD9563"/>
      <c r="AE9563"/>
      <c r="AF9563"/>
      <c r="AG9563"/>
      <c r="AH9563"/>
      <c r="AI9563"/>
      <c r="AJ9563"/>
      <c r="AK9563"/>
      <c r="AL9563"/>
    </row>
    <row r="9564" spans="3:38" ht="15" customHeight="1" x14ac:dyDescent="0.35">
      <c r="C9564"/>
      <c r="D9564"/>
      <c r="E9564"/>
      <c r="F9564"/>
      <c r="G9564"/>
      <c r="H9564"/>
      <c r="I9564"/>
      <c r="J9564"/>
      <c r="K9564"/>
      <c r="L9564"/>
      <c r="M9564"/>
      <c r="N9564"/>
      <c r="O9564"/>
      <c r="S9564"/>
      <c r="T9564"/>
      <c r="U9564"/>
      <c r="V9564"/>
      <c r="Y9564"/>
      <c r="Z9564"/>
      <c r="AA9564"/>
      <c r="AB9564"/>
      <c r="AC9564"/>
      <c r="AD9564"/>
      <c r="AE9564"/>
      <c r="AF9564"/>
      <c r="AG9564"/>
      <c r="AH9564"/>
      <c r="AI9564"/>
      <c r="AJ9564"/>
      <c r="AK9564"/>
      <c r="AL9564"/>
    </row>
    <row r="9565" spans="3:38" ht="15" customHeight="1" x14ac:dyDescent="0.35">
      <c r="C9565"/>
      <c r="D9565"/>
      <c r="E9565"/>
      <c r="F9565"/>
      <c r="G9565"/>
      <c r="H9565"/>
      <c r="I9565"/>
      <c r="J9565"/>
      <c r="K9565"/>
      <c r="L9565"/>
      <c r="M9565"/>
      <c r="N9565"/>
      <c r="O9565"/>
      <c r="S9565"/>
      <c r="T9565"/>
      <c r="U9565"/>
      <c r="V9565"/>
      <c r="Y9565"/>
      <c r="Z9565"/>
      <c r="AA9565"/>
      <c r="AB9565"/>
      <c r="AC9565"/>
      <c r="AD9565"/>
      <c r="AE9565"/>
      <c r="AF9565"/>
      <c r="AG9565"/>
      <c r="AH9565"/>
      <c r="AI9565"/>
      <c r="AJ9565"/>
      <c r="AK9565"/>
      <c r="AL9565"/>
    </row>
    <row r="9566" spans="3:38" ht="15" customHeight="1" x14ac:dyDescent="0.35">
      <c r="C9566"/>
      <c r="D9566"/>
      <c r="E9566"/>
      <c r="F9566"/>
      <c r="G9566"/>
      <c r="H9566"/>
      <c r="I9566"/>
      <c r="J9566"/>
      <c r="K9566"/>
      <c r="L9566"/>
      <c r="M9566"/>
      <c r="N9566"/>
      <c r="O9566"/>
      <c r="S9566"/>
      <c r="T9566"/>
      <c r="U9566"/>
      <c r="V9566"/>
      <c r="Y9566"/>
      <c r="Z9566"/>
      <c r="AA9566"/>
      <c r="AB9566"/>
      <c r="AC9566"/>
      <c r="AD9566"/>
      <c r="AE9566"/>
      <c r="AF9566"/>
      <c r="AG9566"/>
      <c r="AH9566"/>
      <c r="AI9566"/>
      <c r="AJ9566"/>
      <c r="AK9566"/>
      <c r="AL9566"/>
    </row>
    <row r="9567" spans="3:38" ht="15" customHeight="1" x14ac:dyDescent="0.35">
      <c r="C9567"/>
      <c r="D9567"/>
      <c r="E9567"/>
      <c r="F9567"/>
      <c r="G9567"/>
      <c r="H9567"/>
      <c r="I9567"/>
      <c r="J9567"/>
      <c r="K9567"/>
      <c r="L9567"/>
      <c r="M9567"/>
      <c r="N9567"/>
      <c r="O9567"/>
      <c r="S9567"/>
      <c r="T9567"/>
      <c r="U9567"/>
      <c r="V9567"/>
      <c r="Y9567"/>
      <c r="Z9567"/>
      <c r="AA9567"/>
      <c r="AB9567"/>
      <c r="AC9567"/>
      <c r="AD9567"/>
      <c r="AE9567"/>
      <c r="AF9567"/>
      <c r="AG9567"/>
      <c r="AH9567"/>
      <c r="AI9567"/>
      <c r="AJ9567"/>
      <c r="AK9567"/>
      <c r="AL9567"/>
    </row>
    <row r="9568" spans="3:38" ht="15" customHeight="1" x14ac:dyDescent="0.35">
      <c r="C9568"/>
      <c r="D9568"/>
      <c r="E9568"/>
      <c r="F9568"/>
      <c r="G9568"/>
      <c r="H9568"/>
      <c r="I9568"/>
      <c r="J9568"/>
      <c r="K9568"/>
      <c r="L9568"/>
      <c r="M9568"/>
      <c r="N9568"/>
      <c r="O9568"/>
      <c r="S9568"/>
      <c r="T9568"/>
      <c r="U9568"/>
      <c r="V9568"/>
      <c r="Y9568"/>
      <c r="Z9568"/>
      <c r="AA9568"/>
      <c r="AB9568"/>
      <c r="AC9568"/>
      <c r="AD9568"/>
      <c r="AE9568"/>
      <c r="AF9568"/>
      <c r="AG9568"/>
      <c r="AH9568"/>
      <c r="AI9568"/>
      <c r="AJ9568"/>
      <c r="AK9568"/>
      <c r="AL9568"/>
    </row>
    <row r="9569" spans="3:38" ht="15" customHeight="1" x14ac:dyDescent="0.35">
      <c r="C9569"/>
      <c r="D9569"/>
      <c r="E9569"/>
      <c r="F9569"/>
      <c r="G9569"/>
      <c r="H9569"/>
      <c r="I9569"/>
      <c r="J9569"/>
      <c r="K9569"/>
      <c r="L9569"/>
      <c r="M9569"/>
      <c r="N9569"/>
      <c r="O9569"/>
      <c r="S9569"/>
      <c r="T9569"/>
      <c r="U9569"/>
      <c r="V9569"/>
      <c r="Y9569"/>
      <c r="Z9569"/>
      <c r="AA9569"/>
      <c r="AB9569"/>
      <c r="AC9569"/>
      <c r="AD9569"/>
      <c r="AE9569"/>
      <c r="AF9569"/>
      <c r="AG9569"/>
      <c r="AH9569"/>
      <c r="AI9569"/>
      <c r="AJ9569"/>
      <c r="AK9569"/>
      <c r="AL9569"/>
    </row>
    <row r="9570" spans="3:38" ht="15" customHeight="1" x14ac:dyDescent="0.35">
      <c r="C9570"/>
      <c r="D9570"/>
      <c r="E9570"/>
      <c r="F9570"/>
      <c r="G9570"/>
      <c r="H9570"/>
      <c r="I9570"/>
      <c r="J9570"/>
      <c r="K9570"/>
      <c r="L9570"/>
      <c r="M9570"/>
      <c r="N9570"/>
      <c r="O9570"/>
      <c r="S9570"/>
      <c r="T9570"/>
      <c r="U9570"/>
      <c r="V9570"/>
      <c r="Y9570"/>
      <c r="Z9570"/>
      <c r="AA9570"/>
      <c r="AB9570"/>
      <c r="AC9570"/>
      <c r="AD9570"/>
      <c r="AE9570"/>
      <c r="AF9570"/>
      <c r="AG9570"/>
      <c r="AH9570"/>
      <c r="AI9570"/>
      <c r="AJ9570"/>
      <c r="AK9570"/>
      <c r="AL9570"/>
    </row>
    <row r="9571" spans="3:38" ht="15" customHeight="1" x14ac:dyDescent="0.35">
      <c r="C9571"/>
      <c r="D9571"/>
      <c r="E9571"/>
      <c r="F9571"/>
      <c r="G9571"/>
      <c r="H9571"/>
      <c r="I9571"/>
      <c r="J9571"/>
      <c r="K9571"/>
      <c r="L9571"/>
      <c r="M9571"/>
      <c r="N9571"/>
      <c r="O9571"/>
      <c r="S9571"/>
      <c r="T9571"/>
      <c r="U9571"/>
      <c r="V9571"/>
      <c r="Y9571"/>
      <c r="Z9571"/>
      <c r="AA9571"/>
      <c r="AB9571"/>
      <c r="AC9571"/>
      <c r="AD9571"/>
      <c r="AE9571"/>
      <c r="AF9571"/>
      <c r="AG9571"/>
      <c r="AH9571"/>
      <c r="AI9571"/>
      <c r="AJ9571"/>
      <c r="AK9571"/>
      <c r="AL9571"/>
    </row>
    <row r="9572" spans="3:38" ht="15" customHeight="1" x14ac:dyDescent="0.35">
      <c r="C9572"/>
      <c r="D9572"/>
      <c r="E9572"/>
      <c r="F9572"/>
      <c r="G9572"/>
      <c r="H9572"/>
      <c r="I9572"/>
      <c r="J9572"/>
      <c r="K9572"/>
      <c r="L9572"/>
      <c r="M9572"/>
      <c r="N9572"/>
      <c r="O9572"/>
      <c r="S9572"/>
      <c r="T9572"/>
      <c r="U9572"/>
      <c r="V9572"/>
      <c r="Y9572"/>
      <c r="Z9572"/>
      <c r="AA9572"/>
      <c r="AB9572"/>
      <c r="AC9572"/>
      <c r="AD9572"/>
      <c r="AE9572"/>
      <c r="AF9572"/>
      <c r="AG9572"/>
      <c r="AH9572"/>
      <c r="AI9572"/>
      <c r="AJ9572"/>
      <c r="AK9572"/>
      <c r="AL9572"/>
    </row>
    <row r="9573" spans="3:38" ht="15" customHeight="1" x14ac:dyDescent="0.35">
      <c r="C9573"/>
      <c r="D9573"/>
      <c r="E9573"/>
      <c r="F9573"/>
      <c r="G9573"/>
      <c r="H9573"/>
      <c r="I9573"/>
      <c r="J9573"/>
      <c r="K9573"/>
      <c r="L9573"/>
      <c r="M9573"/>
      <c r="N9573"/>
      <c r="O9573"/>
      <c r="S9573"/>
      <c r="T9573"/>
      <c r="U9573"/>
      <c r="V9573"/>
      <c r="Y9573"/>
      <c r="Z9573"/>
      <c r="AA9573"/>
      <c r="AB9573"/>
      <c r="AC9573"/>
      <c r="AD9573"/>
      <c r="AE9573"/>
      <c r="AF9573"/>
      <c r="AG9573"/>
      <c r="AH9573"/>
      <c r="AI9573"/>
      <c r="AJ9573"/>
      <c r="AK9573"/>
      <c r="AL9573"/>
    </row>
    <row r="9574" spans="3:38" ht="15" customHeight="1" x14ac:dyDescent="0.35">
      <c r="C9574"/>
      <c r="D9574"/>
      <c r="E9574"/>
      <c r="F9574"/>
      <c r="G9574"/>
      <c r="H9574"/>
      <c r="I9574"/>
      <c r="J9574"/>
      <c r="K9574"/>
      <c r="L9574"/>
      <c r="M9574"/>
      <c r="N9574"/>
      <c r="O9574"/>
      <c r="S9574"/>
      <c r="T9574"/>
      <c r="U9574"/>
      <c r="V9574"/>
      <c r="Y9574"/>
      <c r="Z9574"/>
      <c r="AA9574"/>
      <c r="AB9574"/>
      <c r="AC9574"/>
      <c r="AD9574"/>
      <c r="AE9574"/>
      <c r="AF9574"/>
      <c r="AG9574"/>
      <c r="AH9574"/>
      <c r="AI9574"/>
      <c r="AJ9574"/>
      <c r="AK9574"/>
      <c r="AL9574"/>
    </row>
    <row r="9575" spans="3:38" ht="15" customHeight="1" x14ac:dyDescent="0.35">
      <c r="C9575"/>
      <c r="D9575"/>
      <c r="E9575"/>
      <c r="F9575"/>
      <c r="G9575"/>
      <c r="H9575"/>
      <c r="I9575"/>
      <c r="J9575"/>
      <c r="K9575"/>
      <c r="L9575"/>
      <c r="M9575"/>
      <c r="N9575"/>
      <c r="O9575"/>
      <c r="S9575"/>
      <c r="T9575"/>
      <c r="U9575"/>
      <c r="V9575"/>
      <c r="Y9575"/>
      <c r="Z9575"/>
      <c r="AA9575"/>
      <c r="AB9575"/>
      <c r="AC9575"/>
      <c r="AD9575"/>
      <c r="AE9575"/>
      <c r="AF9575"/>
      <c r="AG9575"/>
      <c r="AH9575"/>
      <c r="AI9575"/>
      <c r="AJ9575"/>
      <c r="AK9575"/>
      <c r="AL9575"/>
    </row>
    <row r="9576" spans="3:38" ht="15" customHeight="1" x14ac:dyDescent="0.35">
      <c r="C9576"/>
      <c r="D9576"/>
      <c r="E9576"/>
      <c r="F9576"/>
      <c r="G9576"/>
      <c r="H9576"/>
      <c r="I9576"/>
      <c r="J9576"/>
      <c r="K9576"/>
      <c r="L9576"/>
      <c r="M9576"/>
      <c r="N9576"/>
      <c r="O9576"/>
      <c r="S9576"/>
      <c r="T9576"/>
      <c r="U9576"/>
      <c r="V9576"/>
      <c r="Y9576"/>
      <c r="Z9576"/>
      <c r="AA9576"/>
      <c r="AB9576"/>
      <c r="AC9576"/>
      <c r="AD9576"/>
      <c r="AE9576"/>
      <c r="AF9576"/>
      <c r="AG9576"/>
      <c r="AH9576"/>
      <c r="AI9576"/>
      <c r="AJ9576"/>
      <c r="AK9576"/>
      <c r="AL9576"/>
    </row>
    <row r="9577" spans="3:38" ht="15" customHeight="1" x14ac:dyDescent="0.35">
      <c r="C9577"/>
      <c r="D9577"/>
      <c r="E9577"/>
      <c r="F9577"/>
      <c r="G9577"/>
      <c r="H9577"/>
      <c r="I9577"/>
      <c r="J9577"/>
      <c r="K9577"/>
      <c r="L9577"/>
      <c r="M9577"/>
      <c r="N9577"/>
      <c r="O9577"/>
      <c r="S9577"/>
      <c r="T9577"/>
      <c r="U9577"/>
      <c r="V9577"/>
      <c r="Y9577"/>
      <c r="Z9577"/>
      <c r="AA9577"/>
      <c r="AB9577"/>
      <c r="AC9577"/>
      <c r="AD9577"/>
      <c r="AE9577"/>
      <c r="AF9577"/>
      <c r="AG9577"/>
      <c r="AH9577"/>
      <c r="AI9577"/>
      <c r="AJ9577"/>
      <c r="AK9577"/>
      <c r="AL9577"/>
    </row>
    <row r="9578" spans="3:38" ht="15" customHeight="1" x14ac:dyDescent="0.35">
      <c r="C9578"/>
      <c r="D9578"/>
      <c r="E9578"/>
      <c r="F9578"/>
      <c r="G9578"/>
      <c r="H9578"/>
      <c r="I9578"/>
      <c r="J9578"/>
      <c r="K9578"/>
      <c r="L9578"/>
      <c r="M9578"/>
      <c r="N9578"/>
      <c r="O9578"/>
      <c r="S9578"/>
      <c r="T9578"/>
      <c r="U9578"/>
      <c r="V9578"/>
      <c r="Y9578"/>
      <c r="Z9578"/>
      <c r="AA9578"/>
      <c r="AB9578"/>
      <c r="AC9578"/>
      <c r="AD9578"/>
      <c r="AE9578"/>
      <c r="AF9578"/>
      <c r="AG9578"/>
      <c r="AH9578"/>
      <c r="AI9578"/>
      <c r="AJ9578"/>
      <c r="AK9578"/>
      <c r="AL9578"/>
    </row>
    <row r="9579" spans="3:38" ht="15" customHeight="1" x14ac:dyDescent="0.35">
      <c r="C9579"/>
      <c r="D9579"/>
      <c r="E9579"/>
      <c r="F9579"/>
      <c r="G9579"/>
      <c r="H9579"/>
      <c r="I9579"/>
      <c r="J9579"/>
      <c r="K9579"/>
      <c r="L9579"/>
      <c r="M9579"/>
      <c r="N9579"/>
      <c r="O9579"/>
      <c r="S9579"/>
      <c r="T9579"/>
      <c r="U9579"/>
      <c r="V9579"/>
      <c r="Y9579"/>
      <c r="Z9579"/>
      <c r="AA9579"/>
      <c r="AB9579"/>
      <c r="AC9579"/>
      <c r="AD9579"/>
      <c r="AE9579"/>
      <c r="AF9579"/>
      <c r="AG9579"/>
      <c r="AH9579"/>
      <c r="AI9579"/>
      <c r="AJ9579"/>
      <c r="AK9579"/>
      <c r="AL9579"/>
    </row>
    <row r="9580" spans="3:38" ht="15" customHeight="1" x14ac:dyDescent="0.35">
      <c r="C9580"/>
      <c r="D9580"/>
      <c r="E9580"/>
      <c r="F9580"/>
      <c r="G9580"/>
      <c r="H9580"/>
      <c r="I9580"/>
      <c r="J9580"/>
      <c r="K9580"/>
      <c r="L9580"/>
      <c r="M9580"/>
      <c r="N9580"/>
      <c r="O9580"/>
      <c r="S9580"/>
      <c r="T9580"/>
      <c r="U9580"/>
      <c r="V9580"/>
      <c r="Y9580"/>
      <c r="Z9580"/>
      <c r="AA9580"/>
      <c r="AB9580"/>
      <c r="AC9580"/>
      <c r="AD9580"/>
      <c r="AE9580"/>
      <c r="AF9580"/>
      <c r="AG9580"/>
      <c r="AH9580"/>
      <c r="AI9580"/>
      <c r="AJ9580"/>
      <c r="AK9580"/>
      <c r="AL9580"/>
    </row>
    <row r="9581" spans="3:38" ht="15" customHeight="1" x14ac:dyDescent="0.35">
      <c r="C9581"/>
      <c r="D9581"/>
      <c r="E9581"/>
      <c r="F9581"/>
      <c r="G9581"/>
      <c r="H9581"/>
      <c r="I9581"/>
      <c r="J9581"/>
      <c r="K9581"/>
      <c r="L9581"/>
      <c r="M9581"/>
      <c r="N9581"/>
      <c r="O9581"/>
      <c r="S9581"/>
      <c r="T9581"/>
      <c r="U9581"/>
      <c r="V9581"/>
      <c r="Y9581"/>
      <c r="Z9581"/>
      <c r="AA9581"/>
      <c r="AB9581"/>
      <c r="AC9581"/>
      <c r="AD9581"/>
      <c r="AE9581"/>
      <c r="AF9581"/>
      <c r="AG9581"/>
      <c r="AH9581"/>
      <c r="AI9581"/>
      <c r="AJ9581"/>
      <c r="AK9581"/>
      <c r="AL9581"/>
    </row>
    <row r="9582" spans="3:38" ht="15" customHeight="1" x14ac:dyDescent="0.35">
      <c r="C9582"/>
      <c r="D9582"/>
      <c r="E9582"/>
      <c r="F9582"/>
      <c r="G9582"/>
      <c r="H9582"/>
      <c r="I9582"/>
      <c r="J9582"/>
      <c r="K9582"/>
      <c r="L9582"/>
      <c r="M9582"/>
      <c r="N9582"/>
      <c r="O9582"/>
      <c r="S9582"/>
      <c r="T9582"/>
      <c r="U9582"/>
      <c r="V9582"/>
      <c r="Y9582"/>
      <c r="Z9582"/>
      <c r="AA9582"/>
      <c r="AB9582"/>
      <c r="AC9582"/>
      <c r="AD9582"/>
      <c r="AE9582"/>
      <c r="AF9582"/>
      <c r="AG9582"/>
      <c r="AH9582"/>
      <c r="AI9582"/>
      <c r="AJ9582"/>
      <c r="AK9582"/>
      <c r="AL9582"/>
    </row>
    <row r="9583" spans="3:38" ht="15" customHeight="1" x14ac:dyDescent="0.35">
      <c r="C9583"/>
      <c r="D9583"/>
      <c r="E9583"/>
      <c r="F9583"/>
      <c r="G9583"/>
      <c r="H9583"/>
      <c r="I9583"/>
      <c r="J9583"/>
      <c r="K9583"/>
      <c r="L9583"/>
      <c r="M9583"/>
      <c r="N9583"/>
      <c r="O9583"/>
      <c r="S9583"/>
      <c r="T9583"/>
      <c r="U9583"/>
      <c r="V9583"/>
      <c r="Y9583"/>
      <c r="Z9583"/>
      <c r="AA9583"/>
      <c r="AB9583"/>
      <c r="AC9583"/>
      <c r="AD9583"/>
      <c r="AE9583"/>
      <c r="AF9583"/>
      <c r="AG9583"/>
      <c r="AH9583"/>
      <c r="AI9583"/>
      <c r="AJ9583"/>
      <c r="AK9583"/>
      <c r="AL9583"/>
    </row>
    <row r="9584" spans="3:38" ht="15" customHeight="1" x14ac:dyDescent="0.35">
      <c r="C9584"/>
      <c r="D9584"/>
      <c r="E9584"/>
      <c r="F9584"/>
      <c r="G9584"/>
      <c r="H9584"/>
      <c r="I9584"/>
      <c r="J9584"/>
      <c r="K9584"/>
      <c r="L9584"/>
      <c r="M9584"/>
      <c r="N9584"/>
      <c r="O9584"/>
      <c r="S9584"/>
      <c r="T9584"/>
      <c r="U9584"/>
      <c r="V9584"/>
      <c r="Y9584"/>
      <c r="Z9584"/>
      <c r="AA9584"/>
      <c r="AB9584"/>
      <c r="AC9584"/>
      <c r="AD9584"/>
      <c r="AE9584"/>
      <c r="AF9584"/>
      <c r="AG9584"/>
      <c r="AH9584"/>
      <c r="AI9584"/>
      <c r="AJ9584"/>
      <c r="AK9584"/>
      <c r="AL9584"/>
    </row>
    <row r="9585" spans="3:38" ht="15" customHeight="1" x14ac:dyDescent="0.35">
      <c r="C9585"/>
      <c r="D9585"/>
      <c r="E9585"/>
      <c r="F9585"/>
      <c r="G9585"/>
      <c r="H9585"/>
      <c r="I9585"/>
      <c r="J9585"/>
      <c r="K9585"/>
      <c r="L9585"/>
      <c r="M9585"/>
      <c r="N9585"/>
      <c r="O9585"/>
      <c r="S9585"/>
      <c r="T9585"/>
      <c r="U9585"/>
      <c r="V9585"/>
      <c r="Y9585"/>
      <c r="Z9585"/>
      <c r="AA9585"/>
      <c r="AB9585"/>
      <c r="AC9585"/>
      <c r="AD9585"/>
      <c r="AE9585"/>
      <c r="AF9585"/>
      <c r="AG9585"/>
      <c r="AH9585"/>
      <c r="AI9585"/>
      <c r="AJ9585"/>
      <c r="AK9585"/>
      <c r="AL9585"/>
    </row>
    <row r="9586" spans="3:38" ht="15" customHeight="1" x14ac:dyDescent="0.35">
      <c r="C9586"/>
      <c r="D9586"/>
      <c r="E9586"/>
      <c r="F9586"/>
      <c r="G9586"/>
      <c r="H9586"/>
      <c r="I9586"/>
      <c r="J9586"/>
      <c r="K9586"/>
      <c r="L9586"/>
      <c r="M9586"/>
      <c r="N9586"/>
      <c r="O9586"/>
      <c r="S9586"/>
      <c r="T9586"/>
      <c r="U9586"/>
      <c r="V9586"/>
      <c r="Y9586"/>
      <c r="Z9586"/>
      <c r="AA9586"/>
      <c r="AB9586"/>
      <c r="AC9586"/>
      <c r="AD9586"/>
      <c r="AE9586"/>
      <c r="AF9586"/>
      <c r="AG9586"/>
      <c r="AH9586"/>
      <c r="AI9586"/>
      <c r="AJ9586"/>
      <c r="AK9586"/>
      <c r="AL9586"/>
    </row>
    <row r="9587" spans="3:38" ht="15" customHeight="1" x14ac:dyDescent="0.35">
      <c r="C9587"/>
      <c r="D9587"/>
      <c r="E9587"/>
      <c r="F9587"/>
      <c r="G9587"/>
      <c r="H9587"/>
      <c r="I9587"/>
      <c r="J9587"/>
      <c r="K9587"/>
      <c r="L9587"/>
      <c r="M9587"/>
      <c r="N9587"/>
      <c r="O9587"/>
      <c r="S9587"/>
      <c r="T9587"/>
      <c r="U9587"/>
      <c r="V9587"/>
      <c r="Y9587"/>
      <c r="Z9587"/>
      <c r="AA9587"/>
      <c r="AB9587"/>
      <c r="AC9587"/>
      <c r="AD9587"/>
      <c r="AE9587"/>
      <c r="AF9587"/>
      <c r="AG9587"/>
      <c r="AH9587"/>
      <c r="AI9587"/>
      <c r="AJ9587"/>
      <c r="AK9587"/>
      <c r="AL9587"/>
    </row>
    <row r="9588" spans="3:38" ht="15" customHeight="1" x14ac:dyDescent="0.35">
      <c r="C9588"/>
      <c r="D9588"/>
      <c r="E9588"/>
      <c r="F9588"/>
      <c r="G9588"/>
      <c r="H9588"/>
      <c r="I9588"/>
      <c r="J9588"/>
      <c r="K9588"/>
      <c r="L9588"/>
      <c r="M9588"/>
      <c r="N9588"/>
      <c r="O9588"/>
      <c r="S9588"/>
      <c r="T9588"/>
      <c r="U9588"/>
      <c r="V9588"/>
      <c r="Y9588"/>
      <c r="Z9588"/>
      <c r="AA9588"/>
      <c r="AB9588"/>
      <c r="AC9588"/>
      <c r="AD9588"/>
      <c r="AE9588"/>
      <c r="AF9588"/>
      <c r="AG9588"/>
      <c r="AH9588"/>
      <c r="AI9588"/>
      <c r="AJ9588"/>
      <c r="AK9588"/>
      <c r="AL9588"/>
    </row>
    <row r="9589" spans="3:38" ht="15" customHeight="1" x14ac:dyDescent="0.35">
      <c r="C9589"/>
      <c r="D9589"/>
      <c r="E9589"/>
      <c r="F9589"/>
      <c r="G9589"/>
      <c r="H9589"/>
      <c r="I9589"/>
      <c r="J9589"/>
      <c r="K9589"/>
      <c r="L9589"/>
      <c r="M9589"/>
      <c r="N9589"/>
      <c r="O9589"/>
      <c r="S9589"/>
      <c r="T9589"/>
      <c r="U9589"/>
      <c r="V9589"/>
      <c r="Y9589"/>
      <c r="Z9589"/>
      <c r="AA9589"/>
      <c r="AB9589"/>
      <c r="AC9589"/>
      <c r="AD9589"/>
      <c r="AE9589"/>
      <c r="AF9589"/>
      <c r="AG9589"/>
      <c r="AH9589"/>
      <c r="AI9589"/>
      <c r="AJ9589"/>
      <c r="AK9589"/>
      <c r="AL9589"/>
    </row>
    <row r="9590" spans="3:38" ht="15" customHeight="1" x14ac:dyDescent="0.35">
      <c r="C9590"/>
      <c r="D9590"/>
      <c r="E9590"/>
      <c r="F9590"/>
      <c r="G9590"/>
      <c r="H9590"/>
      <c r="I9590"/>
      <c r="J9590"/>
      <c r="K9590"/>
      <c r="L9590"/>
      <c r="M9590"/>
      <c r="N9590"/>
      <c r="O9590"/>
      <c r="S9590"/>
      <c r="T9590"/>
      <c r="U9590"/>
      <c r="V9590"/>
      <c r="Y9590"/>
      <c r="Z9590"/>
      <c r="AA9590"/>
      <c r="AB9590"/>
      <c r="AC9590"/>
      <c r="AD9590"/>
      <c r="AE9590"/>
      <c r="AF9590"/>
      <c r="AG9590"/>
      <c r="AH9590"/>
      <c r="AI9590"/>
      <c r="AJ9590"/>
      <c r="AK9590"/>
      <c r="AL9590"/>
    </row>
    <row r="9591" spans="3:38" ht="15" customHeight="1" x14ac:dyDescent="0.35">
      <c r="C9591"/>
      <c r="D9591"/>
      <c r="E9591"/>
      <c r="F9591"/>
      <c r="G9591"/>
      <c r="H9591"/>
      <c r="I9591"/>
      <c r="J9591"/>
      <c r="K9591"/>
      <c r="L9591"/>
      <c r="M9591"/>
      <c r="N9591"/>
      <c r="O9591"/>
      <c r="S9591"/>
      <c r="T9591"/>
      <c r="U9591"/>
      <c r="V9591"/>
      <c r="Y9591"/>
      <c r="Z9591"/>
      <c r="AA9591"/>
      <c r="AB9591"/>
      <c r="AC9591"/>
      <c r="AD9591"/>
      <c r="AE9591"/>
      <c r="AF9591"/>
      <c r="AG9591"/>
      <c r="AH9591"/>
      <c r="AI9591"/>
      <c r="AJ9591"/>
      <c r="AK9591"/>
      <c r="AL9591"/>
    </row>
    <row r="9592" spans="3:38" ht="15" customHeight="1" x14ac:dyDescent="0.35">
      <c r="C9592"/>
      <c r="D9592"/>
      <c r="E9592"/>
      <c r="F9592"/>
      <c r="G9592"/>
      <c r="H9592"/>
      <c r="I9592"/>
      <c r="J9592"/>
      <c r="K9592"/>
      <c r="L9592"/>
      <c r="M9592"/>
      <c r="N9592"/>
      <c r="O9592"/>
      <c r="S9592"/>
      <c r="T9592"/>
      <c r="U9592"/>
      <c r="V9592"/>
      <c r="Y9592"/>
      <c r="Z9592"/>
      <c r="AA9592"/>
      <c r="AB9592"/>
      <c r="AC9592"/>
      <c r="AD9592"/>
      <c r="AE9592"/>
      <c r="AF9592"/>
      <c r="AG9592"/>
      <c r="AH9592"/>
      <c r="AI9592"/>
      <c r="AJ9592"/>
      <c r="AK9592"/>
      <c r="AL9592"/>
    </row>
    <row r="9593" spans="3:38" ht="15" customHeight="1" x14ac:dyDescent="0.35">
      <c r="C9593"/>
      <c r="D9593"/>
      <c r="E9593"/>
      <c r="F9593"/>
      <c r="G9593"/>
      <c r="H9593"/>
      <c r="I9593"/>
      <c r="J9593"/>
      <c r="K9593"/>
      <c r="L9593"/>
      <c r="M9593"/>
      <c r="N9593"/>
      <c r="O9593"/>
      <c r="S9593"/>
      <c r="T9593"/>
      <c r="U9593"/>
      <c r="V9593"/>
      <c r="Y9593"/>
      <c r="Z9593"/>
      <c r="AA9593"/>
      <c r="AB9593"/>
      <c r="AC9593"/>
      <c r="AD9593"/>
      <c r="AE9593"/>
      <c r="AF9593"/>
      <c r="AG9593"/>
      <c r="AH9593"/>
      <c r="AI9593"/>
      <c r="AJ9593"/>
      <c r="AK9593"/>
      <c r="AL9593"/>
    </row>
    <row r="9594" spans="3:38" ht="15" customHeight="1" x14ac:dyDescent="0.35">
      <c r="C9594"/>
      <c r="D9594"/>
      <c r="E9594"/>
      <c r="F9594"/>
      <c r="G9594"/>
      <c r="H9594"/>
      <c r="I9594"/>
      <c r="J9594"/>
      <c r="K9594"/>
      <c r="L9594"/>
      <c r="M9594"/>
      <c r="N9594"/>
      <c r="O9594"/>
      <c r="S9594"/>
      <c r="T9594"/>
      <c r="U9594"/>
      <c r="V9594"/>
      <c r="Y9594"/>
      <c r="Z9594"/>
      <c r="AA9594"/>
      <c r="AB9594"/>
      <c r="AC9594"/>
      <c r="AD9594"/>
      <c r="AE9594"/>
      <c r="AF9594"/>
      <c r="AG9594"/>
      <c r="AH9594"/>
      <c r="AI9594"/>
      <c r="AJ9594"/>
      <c r="AK9594"/>
      <c r="AL9594"/>
    </row>
    <row r="9595" spans="3:38" ht="15" customHeight="1" x14ac:dyDescent="0.35">
      <c r="C9595"/>
      <c r="D9595"/>
      <c r="E9595"/>
      <c r="F9595"/>
      <c r="G9595"/>
      <c r="H9595"/>
      <c r="I9595"/>
      <c r="J9595"/>
      <c r="K9595"/>
      <c r="L9595"/>
      <c r="M9595"/>
      <c r="N9595"/>
      <c r="O9595"/>
      <c r="S9595"/>
      <c r="T9595"/>
      <c r="U9595"/>
      <c r="V9595"/>
      <c r="Y9595"/>
      <c r="Z9595"/>
      <c r="AA9595"/>
      <c r="AB9595"/>
      <c r="AC9595"/>
      <c r="AD9595"/>
      <c r="AE9595"/>
      <c r="AF9595"/>
      <c r="AG9595"/>
      <c r="AH9595"/>
      <c r="AI9595"/>
      <c r="AJ9595"/>
      <c r="AK9595"/>
      <c r="AL9595"/>
    </row>
    <row r="9596" spans="3:38" ht="15" customHeight="1" x14ac:dyDescent="0.35">
      <c r="C9596"/>
      <c r="D9596"/>
      <c r="E9596"/>
      <c r="F9596"/>
      <c r="G9596"/>
      <c r="H9596"/>
      <c r="I9596"/>
      <c r="J9596"/>
      <c r="K9596"/>
      <c r="L9596"/>
      <c r="M9596"/>
      <c r="N9596"/>
      <c r="O9596"/>
      <c r="S9596"/>
      <c r="T9596"/>
      <c r="U9596"/>
      <c r="V9596"/>
      <c r="Y9596"/>
      <c r="Z9596"/>
      <c r="AA9596"/>
      <c r="AB9596"/>
      <c r="AC9596"/>
      <c r="AD9596"/>
      <c r="AE9596"/>
      <c r="AF9596"/>
      <c r="AG9596"/>
      <c r="AH9596"/>
      <c r="AI9596"/>
      <c r="AJ9596"/>
      <c r="AK9596"/>
      <c r="AL9596"/>
    </row>
    <row r="9597" spans="3:38" ht="15" customHeight="1" x14ac:dyDescent="0.35">
      <c r="C9597"/>
      <c r="D9597"/>
      <c r="E9597"/>
      <c r="F9597"/>
      <c r="G9597"/>
      <c r="H9597"/>
      <c r="I9597"/>
      <c r="J9597"/>
      <c r="K9597"/>
      <c r="L9597"/>
      <c r="M9597"/>
      <c r="N9597"/>
      <c r="O9597"/>
      <c r="S9597"/>
      <c r="T9597"/>
      <c r="U9597"/>
      <c r="V9597"/>
      <c r="Y9597"/>
      <c r="Z9597"/>
      <c r="AA9597"/>
      <c r="AB9597"/>
      <c r="AC9597"/>
      <c r="AD9597"/>
      <c r="AE9597"/>
      <c r="AF9597"/>
      <c r="AG9597"/>
      <c r="AH9597"/>
      <c r="AI9597"/>
      <c r="AJ9597"/>
      <c r="AK9597"/>
      <c r="AL9597"/>
    </row>
    <row r="9598" spans="3:38" ht="15" customHeight="1" x14ac:dyDescent="0.35">
      <c r="C9598"/>
      <c r="D9598"/>
      <c r="E9598"/>
      <c r="F9598"/>
      <c r="G9598"/>
      <c r="H9598"/>
      <c r="I9598"/>
      <c r="J9598"/>
      <c r="K9598"/>
      <c r="L9598"/>
      <c r="M9598"/>
      <c r="N9598"/>
      <c r="O9598"/>
      <c r="S9598"/>
      <c r="T9598"/>
      <c r="U9598"/>
      <c r="V9598"/>
      <c r="Y9598"/>
      <c r="Z9598"/>
      <c r="AA9598"/>
      <c r="AB9598"/>
      <c r="AC9598"/>
      <c r="AD9598"/>
      <c r="AE9598"/>
      <c r="AF9598"/>
      <c r="AG9598"/>
      <c r="AH9598"/>
      <c r="AI9598"/>
      <c r="AJ9598"/>
      <c r="AK9598"/>
      <c r="AL9598"/>
    </row>
    <row r="9599" spans="3:38" ht="15" customHeight="1" x14ac:dyDescent="0.35">
      <c r="C9599"/>
      <c r="D9599"/>
      <c r="E9599"/>
      <c r="F9599"/>
      <c r="G9599"/>
      <c r="H9599"/>
      <c r="I9599"/>
      <c r="J9599"/>
      <c r="K9599"/>
      <c r="L9599"/>
      <c r="M9599"/>
      <c r="N9599"/>
      <c r="O9599"/>
      <c r="S9599"/>
      <c r="T9599"/>
      <c r="U9599"/>
      <c r="V9599"/>
      <c r="Y9599"/>
      <c r="Z9599"/>
      <c r="AA9599"/>
      <c r="AB9599"/>
      <c r="AC9599"/>
      <c r="AD9599"/>
      <c r="AE9599"/>
      <c r="AF9599"/>
      <c r="AG9599"/>
      <c r="AH9599"/>
      <c r="AI9599"/>
      <c r="AJ9599"/>
      <c r="AK9599"/>
      <c r="AL9599"/>
    </row>
    <row r="9600" spans="3:38" ht="15" customHeight="1" x14ac:dyDescent="0.35">
      <c r="C9600"/>
      <c r="D9600"/>
      <c r="E9600"/>
      <c r="F9600"/>
      <c r="G9600"/>
      <c r="H9600"/>
      <c r="I9600"/>
      <c r="J9600"/>
      <c r="K9600"/>
      <c r="L9600"/>
      <c r="M9600"/>
      <c r="N9600"/>
      <c r="O9600"/>
      <c r="S9600"/>
      <c r="T9600"/>
      <c r="U9600"/>
      <c r="V9600"/>
      <c r="Y9600"/>
      <c r="Z9600"/>
      <c r="AA9600"/>
      <c r="AB9600"/>
      <c r="AC9600"/>
      <c r="AD9600"/>
      <c r="AE9600"/>
      <c r="AF9600"/>
      <c r="AG9600"/>
      <c r="AH9600"/>
      <c r="AI9600"/>
      <c r="AJ9600"/>
      <c r="AK9600"/>
      <c r="AL9600"/>
    </row>
    <row r="9601" spans="3:38" ht="15" customHeight="1" x14ac:dyDescent="0.35">
      <c r="C9601"/>
      <c r="D9601"/>
      <c r="E9601"/>
      <c r="F9601"/>
      <c r="G9601"/>
      <c r="H9601"/>
      <c r="I9601"/>
      <c r="J9601"/>
      <c r="K9601"/>
      <c r="L9601"/>
      <c r="M9601"/>
      <c r="N9601"/>
      <c r="O9601"/>
      <c r="S9601"/>
      <c r="T9601"/>
      <c r="U9601"/>
      <c r="V9601"/>
      <c r="Y9601"/>
      <c r="Z9601"/>
      <c r="AA9601"/>
      <c r="AB9601"/>
      <c r="AC9601"/>
      <c r="AD9601"/>
      <c r="AE9601"/>
      <c r="AF9601"/>
      <c r="AG9601"/>
      <c r="AH9601"/>
      <c r="AI9601"/>
      <c r="AJ9601"/>
      <c r="AK9601"/>
      <c r="AL9601"/>
    </row>
    <row r="9602" spans="3:38" ht="15" customHeight="1" x14ac:dyDescent="0.35">
      <c r="C9602"/>
      <c r="D9602"/>
      <c r="E9602"/>
      <c r="F9602"/>
      <c r="G9602"/>
      <c r="H9602"/>
      <c r="I9602"/>
      <c r="J9602"/>
      <c r="K9602"/>
      <c r="L9602"/>
      <c r="M9602"/>
      <c r="N9602"/>
      <c r="O9602"/>
      <c r="S9602"/>
      <c r="T9602"/>
      <c r="U9602"/>
      <c r="V9602"/>
      <c r="Y9602"/>
      <c r="Z9602"/>
      <c r="AA9602"/>
      <c r="AB9602"/>
      <c r="AC9602"/>
      <c r="AD9602"/>
      <c r="AE9602"/>
      <c r="AF9602"/>
      <c r="AG9602"/>
      <c r="AH9602"/>
      <c r="AI9602"/>
      <c r="AJ9602"/>
      <c r="AK9602"/>
      <c r="AL9602"/>
    </row>
    <row r="9603" spans="3:38" ht="15" customHeight="1" x14ac:dyDescent="0.35">
      <c r="C9603"/>
      <c r="D9603"/>
      <c r="E9603"/>
      <c r="F9603"/>
      <c r="G9603"/>
      <c r="H9603"/>
      <c r="I9603"/>
      <c r="J9603"/>
      <c r="K9603"/>
      <c r="L9603"/>
      <c r="M9603"/>
      <c r="N9603"/>
      <c r="O9603"/>
      <c r="S9603"/>
      <c r="T9603"/>
      <c r="U9603"/>
      <c r="V9603"/>
      <c r="Y9603"/>
      <c r="Z9603"/>
      <c r="AA9603"/>
      <c r="AB9603"/>
      <c r="AC9603"/>
      <c r="AD9603"/>
      <c r="AE9603"/>
      <c r="AF9603"/>
      <c r="AG9603"/>
      <c r="AH9603"/>
      <c r="AI9603"/>
      <c r="AJ9603"/>
      <c r="AK9603"/>
      <c r="AL9603"/>
    </row>
    <row r="9604" spans="3:38" ht="15" customHeight="1" x14ac:dyDescent="0.35">
      <c r="C9604"/>
      <c r="D9604"/>
      <c r="E9604"/>
      <c r="F9604"/>
      <c r="G9604"/>
      <c r="H9604"/>
      <c r="I9604"/>
      <c r="J9604"/>
      <c r="K9604"/>
      <c r="L9604"/>
      <c r="M9604"/>
      <c r="N9604"/>
      <c r="O9604"/>
      <c r="S9604"/>
      <c r="T9604"/>
      <c r="U9604"/>
      <c r="V9604"/>
      <c r="Y9604"/>
      <c r="Z9604"/>
      <c r="AA9604"/>
      <c r="AB9604"/>
      <c r="AC9604"/>
      <c r="AD9604"/>
      <c r="AE9604"/>
      <c r="AF9604"/>
      <c r="AG9604"/>
      <c r="AH9604"/>
      <c r="AI9604"/>
      <c r="AJ9604"/>
      <c r="AK9604"/>
      <c r="AL9604"/>
    </row>
    <row r="9605" spans="3:38" ht="15" customHeight="1" x14ac:dyDescent="0.35">
      <c r="C9605"/>
      <c r="D9605"/>
      <c r="E9605"/>
      <c r="F9605"/>
      <c r="G9605"/>
      <c r="H9605"/>
      <c r="I9605"/>
      <c r="J9605"/>
      <c r="K9605"/>
      <c r="L9605"/>
      <c r="M9605"/>
      <c r="N9605"/>
      <c r="O9605"/>
      <c r="S9605"/>
      <c r="T9605"/>
      <c r="U9605"/>
      <c r="V9605"/>
      <c r="Y9605"/>
      <c r="Z9605"/>
      <c r="AA9605"/>
      <c r="AB9605"/>
      <c r="AC9605"/>
      <c r="AD9605"/>
      <c r="AE9605"/>
      <c r="AF9605"/>
      <c r="AG9605"/>
      <c r="AH9605"/>
      <c r="AI9605"/>
      <c r="AJ9605"/>
      <c r="AK9605"/>
      <c r="AL9605"/>
    </row>
    <row r="9606" spans="3:38" ht="15" customHeight="1" x14ac:dyDescent="0.35">
      <c r="C9606"/>
      <c r="D9606"/>
      <c r="E9606"/>
      <c r="F9606"/>
      <c r="G9606"/>
      <c r="H9606"/>
      <c r="I9606"/>
      <c r="J9606"/>
      <c r="K9606"/>
      <c r="L9606"/>
      <c r="M9606"/>
      <c r="N9606"/>
      <c r="O9606"/>
      <c r="S9606"/>
      <c r="T9606"/>
      <c r="U9606"/>
      <c r="V9606"/>
      <c r="Y9606"/>
      <c r="Z9606"/>
      <c r="AA9606"/>
      <c r="AB9606"/>
      <c r="AC9606"/>
      <c r="AD9606"/>
      <c r="AE9606"/>
      <c r="AF9606"/>
      <c r="AG9606"/>
      <c r="AH9606"/>
      <c r="AI9606"/>
      <c r="AJ9606"/>
      <c r="AK9606"/>
      <c r="AL9606"/>
    </row>
    <row r="9607" spans="3:38" ht="15" customHeight="1" x14ac:dyDescent="0.35">
      <c r="C9607"/>
      <c r="D9607"/>
      <c r="E9607"/>
      <c r="F9607"/>
      <c r="G9607"/>
      <c r="H9607"/>
      <c r="I9607"/>
      <c r="J9607"/>
      <c r="K9607"/>
      <c r="L9607"/>
      <c r="M9607"/>
      <c r="N9607"/>
      <c r="O9607"/>
      <c r="S9607"/>
      <c r="T9607"/>
      <c r="U9607"/>
      <c r="V9607"/>
      <c r="Y9607"/>
      <c r="Z9607"/>
      <c r="AA9607"/>
      <c r="AB9607"/>
      <c r="AC9607"/>
      <c r="AD9607"/>
      <c r="AE9607"/>
      <c r="AF9607"/>
      <c r="AG9607"/>
      <c r="AH9607"/>
      <c r="AI9607"/>
      <c r="AJ9607"/>
      <c r="AK9607"/>
      <c r="AL9607"/>
    </row>
    <row r="9608" spans="3:38" ht="15" customHeight="1" x14ac:dyDescent="0.35">
      <c r="C9608"/>
      <c r="D9608"/>
      <c r="E9608"/>
      <c r="F9608"/>
      <c r="G9608"/>
      <c r="H9608"/>
      <c r="I9608"/>
      <c r="J9608"/>
      <c r="K9608"/>
      <c r="L9608"/>
      <c r="M9608"/>
      <c r="N9608"/>
      <c r="O9608"/>
      <c r="S9608"/>
      <c r="T9608"/>
      <c r="U9608"/>
      <c r="V9608"/>
      <c r="Y9608"/>
      <c r="Z9608"/>
      <c r="AA9608"/>
      <c r="AB9608"/>
      <c r="AC9608"/>
      <c r="AD9608"/>
      <c r="AE9608"/>
      <c r="AF9608"/>
      <c r="AG9608"/>
      <c r="AH9608"/>
      <c r="AI9608"/>
      <c r="AJ9608"/>
      <c r="AK9608"/>
      <c r="AL9608"/>
    </row>
    <row r="9609" spans="3:38" ht="15" customHeight="1" x14ac:dyDescent="0.35">
      <c r="C9609"/>
      <c r="D9609"/>
      <c r="E9609"/>
      <c r="F9609"/>
      <c r="G9609"/>
      <c r="H9609"/>
      <c r="I9609"/>
      <c r="J9609"/>
      <c r="K9609"/>
      <c r="L9609"/>
      <c r="M9609"/>
      <c r="N9609"/>
      <c r="O9609"/>
      <c r="S9609"/>
      <c r="T9609"/>
      <c r="U9609"/>
      <c r="V9609"/>
      <c r="Y9609"/>
      <c r="Z9609"/>
      <c r="AA9609"/>
      <c r="AB9609"/>
      <c r="AC9609"/>
      <c r="AD9609"/>
      <c r="AE9609"/>
      <c r="AF9609"/>
      <c r="AG9609"/>
      <c r="AH9609"/>
      <c r="AI9609"/>
      <c r="AJ9609"/>
      <c r="AK9609"/>
      <c r="AL9609"/>
    </row>
    <row r="9610" spans="3:38" ht="15" customHeight="1" x14ac:dyDescent="0.35">
      <c r="C9610"/>
      <c r="D9610"/>
      <c r="E9610"/>
      <c r="F9610"/>
      <c r="G9610"/>
      <c r="H9610"/>
      <c r="I9610"/>
      <c r="J9610"/>
      <c r="K9610"/>
      <c r="L9610"/>
      <c r="M9610"/>
      <c r="N9610"/>
      <c r="O9610"/>
      <c r="S9610"/>
      <c r="T9610"/>
      <c r="U9610"/>
      <c r="V9610"/>
      <c r="Y9610"/>
      <c r="Z9610"/>
      <c r="AA9610"/>
      <c r="AB9610"/>
      <c r="AC9610"/>
      <c r="AD9610"/>
      <c r="AE9610"/>
      <c r="AF9610"/>
      <c r="AG9610"/>
      <c r="AH9610"/>
      <c r="AI9610"/>
      <c r="AJ9610"/>
      <c r="AK9610"/>
      <c r="AL9610"/>
    </row>
    <row r="9611" spans="3:38" ht="15" customHeight="1" x14ac:dyDescent="0.35">
      <c r="C9611"/>
      <c r="D9611"/>
      <c r="E9611"/>
      <c r="F9611"/>
      <c r="G9611"/>
      <c r="H9611"/>
      <c r="I9611"/>
      <c r="J9611"/>
      <c r="K9611"/>
      <c r="L9611"/>
      <c r="M9611"/>
      <c r="N9611"/>
      <c r="O9611"/>
      <c r="S9611"/>
      <c r="T9611"/>
      <c r="U9611"/>
      <c r="V9611"/>
      <c r="Y9611"/>
      <c r="Z9611"/>
      <c r="AA9611"/>
      <c r="AB9611"/>
      <c r="AC9611"/>
      <c r="AD9611"/>
      <c r="AE9611"/>
      <c r="AF9611"/>
      <c r="AG9611"/>
      <c r="AH9611"/>
      <c r="AI9611"/>
      <c r="AJ9611"/>
      <c r="AK9611"/>
      <c r="AL9611"/>
    </row>
    <row r="9612" spans="3:38" ht="15" customHeight="1" x14ac:dyDescent="0.35">
      <c r="C9612"/>
      <c r="D9612"/>
      <c r="E9612"/>
      <c r="F9612"/>
      <c r="G9612"/>
      <c r="H9612"/>
      <c r="I9612"/>
      <c r="J9612"/>
      <c r="K9612"/>
      <c r="L9612"/>
      <c r="M9612"/>
      <c r="N9612"/>
      <c r="O9612"/>
      <c r="S9612"/>
      <c r="T9612"/>
      <c r="U9612"/>
      <c r="V9612"/>
      <c r="Y9612"/>
      <c r="Z9612"/>
      <c r="AA9612"/>
      <c r="AB9612"/>
      <c r="AC9612"/>
      <c r="AD9612"/>
      <c r="AE9612"/>
      <c r="AF9612"/>
      <c r="AG9612"/>
      <c r="AH9612"/>
      <c r="AI9612"/>
      <c r="AJ9612"/>
      <c r="AK9612"/>
      <c r="AL9612"/>
    </row>
    <row r="9613" spans="3:38" ht="15" customHeight="1" x14ac:dyDescent="0.35">
      <c r="C9613"/>
      <c r="D9613"/>
      <c r="E9613"/>
      <c r="F9613"/>
      <c r="G9613"/>
      <c r="H9613"/>
      <c r="I9613"/>
      <c r="J9613"/>
      <c r="K9613"/>
      <c r="L9613"/>
      <c r="M9613"/>
      <c r="N9613"/>
      <c r="O9613"/>
      <c r="S9613"/>
      <c r="T9613"/>
      <c r="U9613"/>
      <c r="V9613"/>
      <c r="Y9613"/>
      <c r="Z9613"/>
      <c r="AA9613"/>
      <c r="AB9613"/>
      <c r="AC9613"/>
      <c r="AD9613"/>
      <c r="AE9613"/>
      <c r="AF9613"/>
      <c r="AG9613"/>
      <c r="AH9613"/>
      <c r="AI9613"/>
      <c r="AJ9613"/>
      <c r="AK9613"/>
      <c r="AL9613"/>
    </row>
    <row r="9614" spans="3:38" ht="15" customHeight="1" x14ac:dyDescent="0.35">
      <c r="C9614"/>
      <c r="D9614"/>
      <c r="E9614"/>
      <c r="F9614"/>
      <c r="G9614"/>
      <c r="H9614"/>
      <c r="I9614"/>
      <c r="J9614"/>
      <c r="K9614"/>
      <c r="L9614"/>
      <c r="M9614"/>
      <c r="N9614"/>
      <c r="O9614"/>
      <c r="S9614"/>
      <c r="T9614"/>
      <c r="U9614"/>
      <c r="V9614"/>
      <c r="Y9614"/>
      <c r="Z9614"/>
      <c r="AA9614"/>
      <c r="AB9614"/>
      <c r="AC9614"/>
      <c r="AD9614"/>
      <c r="AE9614"/>
      <c r="AF9614"/>
      <c r="AG9614"/>
      <c r="AH9614"/>
      <c r="AI9614"/>
      <c r="AJ9614"/>
      <c r="AK9614"/>
      <c r="AL9614"/>
    </row>
    <row r="9615" spans="3:38" ht="15" customHeight="1" x14ac:dyDescent="0.35">
      <c r="C9615"/>
      <c r="D9615"/>
      <c r="E9615"/>
      <c r="F9615"/>
      <c r="G9615"/>
      <c r="H9615"/>
      <c r="I9615"/>
      <c r="J9615"/>
      <c r="K9615"/>
      <c r="L9615"/>
      <c r="M9615"/>
      <c r="N9615"/>
      <c r="O9615"/>
      <c r="S9615"/>
      <c r="T9615"/>
      <c r="U9615"/>
      <c r="V9615"/>
      <c r="Y9615"/>
      <c r="Z9615"/>
      <c r="AA9615"/>
      <c r="AB9615"/>
      <c r="AC9615"/>
      <c r="AD9615"/>
      <c r="AE9615"/>
      <c r="AF9615"/>
      <c r="AG9615"/>
      <c r="AH9615"/>
      <c r="AI9615"/>
      <c r="AJ9615"/>
      <c r="AK9615"/>
      <c r="AL9615"/>
    </row>
    <row r="9616" spans="3:38" ht="15" customHeight="1" x14ac:dyDescent="0.35">
      <c r="C9616"/>
      <c r="D9616"/>
      <c r="E9616"/>
      <c r="F9616"/>
      <c r="G9616"/>
      <c r="H9616"/>
      <c r="I9616"/>
      <c r="J9616"/>
      <c r="K9616"/>
      <c r="L9616"/>
      <c r="M9616"/>
      <c r="N9616"/>
      <c r="O9616"/>
      <c r="S9616"/>
      <c r="T9616"/>
      <c r="U9616"/>
      <c r="V9616"/>
      <c r="Y9616"/>
      <c r="Z9616"/>
      <c r="AA9616"/>
      <c r="AB9616"/>
      <c r="AC9616"/>
      <c r="AD9616"/>
      <c r="AE9616"/>
      <c r="AF9616"/>
      <c r="AG9616"/>
      <c r="AH9616"/>
      <c r="AI9616"/>
      <c r="AJ9616"/>
      <c r="AK9616"/>
      <c r="AL9616"/>
    </row>
    <row r="9617" spans="3:38" ht="15" customHeight="1" x14ac:dyDescent="0.35">
      <c r="C9617"/>
      <c r="D9617"/>
      <c r="E9617"/>
      <c r="F9617"/>
      <c r="G9617"/>
      <c r="H9617"/>
      <c r="I9617"/>
      <c r="J9617"/>
      <c r="K9617"/>
      <c r="L9617"/>
      <c r="M9617"/>
      <c r="N9617"/>
      <c r="O9617"/>
      <c r="S9617"/>
      <c r="T9617"/>
      <c r="U9617"/>
      <c r="V9617"/>
      <c r="Y9617"/>
      <c r="Z9617"/>
      <c r="AA9617"/>
      <c r="AB9617"/>
      <c r="AC9617"/>
      <c r="AD9617"/>
      <c r="AE9617"/>
      <c r="AF9617"/>
      <c r="AG9617"/>
      <c r="AH9617"/>
      <c r="AI9617"/>
      <c r="AJ9617"/>
      <c r="AK9617"/>
      <c r="AL9617"/>
    </row>
    <row r="9618" spans="3:38" ht="15" customHeight="1" x14ac:dyDescent="0.35">
      <c r="C9618"/>
      <c r="D9618"/>
      <c r="E9618"/>
      <c r="F9618"/>
      <c r="G9618"/>
      <c r="H9618"/>
      <c r="I9618"/>
      <c r="J9618"/>
      <c r="K9618"/>
      <c r="L9618"/>
      <c r="M9618"/>
      <c r="N9618"/>
      <c r="O9618"/>
      <c r="S9618"/>
      <c r="T9618"/>
      <c r="U9618"/>
      <c r="V9618"/>
      <c r="Y9618"/>
      <c r="Z9618"/>
      <c r="AA9618"/>
      <c r="AB9618"/>
      <c r="AC9618"/>
      <c r="AD9618"/>
      <c r="AE9618"/>
      <c r="AF9618"/>
      <c r="AG9618"/>
      <c r="AH9618"/>
      <c r="AI9618"/>
      <c r="AJ9618"/>
      <c r="AK9618"/>
      <c r="AL9618"/>
    </row>
    <row r="9619" spans="3:38" ht="15" customHeight="1" x14ac:dyDescent="0.35">
      <c r="C9619"/>
      <c r="D9619"/>
      <c r="E9619"/>
      <c r="F9619"/>
      <c r="G9619"/>
      <c r="H9619"/>
      <c r="I9619"/>
      <c r="J9619"/>
      <c r="K9619"/>
      <c r="L9619"/>
      <c r="M9619"/>
      <c r="N9619"/>
      <c r="O9619"/>
      <c r="S9619"/>
      <c r="T9619"/>
      <c r="U9619"/>
      <c r="V9619"/>
      <c r="Y9619"/>
      <c r="Z9619"/>
      <c r="AA9619"/>
      <c r="AB9619"/>
      <c r="AC9619"/>
      <c r="AD9619"/>
      <c r="AE9619"/>
      <c r="AF9619"/>
      <c r="AG9619"/>
      <c r="AH9619"/>
      <c r="AI9619"/>
      <c r="AJ9619"/>
      <c r="AK9619"/>
      <c r="AL9619"/>
    </row>
    <row r="9620" spans="3:38" ht="15" customHeight="1" x14ac:dyDescent="0.35">
      <c r="C9620"/>
      <c r="D9620"/>
      <c r="E9620"/>
      <c r="F9620"/>
      <c r="G9620"/>
      <c r="H9620"/>
      <c r="I9620"/>
      <c r="J9620"/>
      <c r="K9620"/>
      <c r="L9620"/>
      <c r="M9620"/>
      <c r="N9620"/>
      <c r="O9620"/>
      <c r="S9620"/>
      <c r="T9620"/>
      <c r="U9620"/>
      <c r="V9620"/>
      <c r="Y9620"/>
      <c r="Z9620"/>
      <c r="AA9620"/>
      <c r="AB9620"/>
      <c r="AC9620"/>
      <c r="AD9620"/>
      <c r="AE9620"/>
      <c r="AF9620"/>
      <c r="AG9620"/>
      <c r="AH9620"/>
      <c r="AI9620"/>
      <c r="AJ9620"/>
      <c r="AK9620"/>
      <c r="AL9620"/>
    </row>
    <row r="9621" spans="3:38" ht="15" customHeight="1" x14ac:dyDescent="0.35">
      <c r="C9621"/>
      <c r="D9621"/>
      <c r="E9621"/>
      <c r="F9621"/>
      <c r="G9621"/>
      <c r="H9621"/>
      <c r="I9621"/>
      <c r="J9621"/>
      <c r="K9621"/>
      <c r="L9621"/>
      <c r="M9621"/>
      <c r="N9621"/>
      <c r="O9621"/>
      <c r="S9621"/>
      <c r="T9621"/>
      <c r="U9621"/>
      <c r="V9621"/>
      <c r="Y9621"/>
      <c r="Z9621"/>
      <c r="AA9621"/>
      <c r="AB9621"/>
      <c r="AC9621"/>
      <c r="AD9621"/>
      <c r="AE9621"/>
      <c r="AF9621"/>
      <c r="AG9621"/>
      <c r="AH9621"/>
      <c r="AI9621"/>
      <c r="AJ9621"/>
      <c r="AK9621"/>
      <c r="AL9621"/>
    </row>
    <row r="9622" spans="3:38" ht="15" customHeight="1" x14ac:dyDescent="0.35">
      <c r="C9622"/>
      <c r="D9622"/>
      <c r="E9622"/>
      <c r="F9622"/>
      <c r="G9622"/>
      <c r="H9622"/>
      <c r="I9622"/>
      <c r="J9622"/>
      <c r="K9622"/>
      <c r="L9622"/>
      <c r="M9622"/>
      <c r="N9622"/>
      <c r="O9622"/>
      <c r="S9622"/>
      <c r="T9622"/>
      <c r="U9622"/>
      <c r="V9622"/>
      <c r="Y9622"/>
      <c r="Z9622"/>
      <c r="AA9622"/>
      <c r="AB9622"/>
      <c r="AC9622"/>
      <c r="AD9622"/>
      <c r="AE9622"/>
      <c r="AF9622"/>
      <c r="AG9622"/>
      <c r="AH9622"/>
      <c r="AI9622"/>
      <c r="AJ9622"/>
      <c r="AK9622"/>
      <c r="AL9622"/>
    </row>
    <row r="9623" spans="3:38" ht="15" customHeight="1" x14ac:dyDescent="0.35">
      <c r="C9623"/>
      <c r="D9623"/>
      <c r="E9623"/>
      <c r="F9623"/>
      <c r="G9623"/>
      <c r="H9623"/>
      <c r="I9623"/>
      <c r="J9623"/>
      <c r="K9623"/>
      <c r="L9623"/>
      <c r="M9623"/>
      <c r="N9623"/>
      <c r="O9623"/>
      <c r="S9623"/>
      <c r="T9623"/>
      <c r="U9623"/>
      <c r="V9623"/>
      <c r="Y9623"/>
      <c r="Z9623"/>
      <c r="AA9623"/>
      <c r="AB9623"/>
      <c r="AC9623"/>
      <c r="AD9623"/>
      <c r="AE9623"/>
      <c r="AF9623"/>
      <c r="AG9623"/>
      <c r="AH9623"/>
      <c r="AI9623"/>
      <c r="AJ9623"/>
      <c r="AK9623"/>
      <c r="AL9623"/>
    </row>
    <row r="9624" spans="3:38" ht="15" customHeight="1" x14ac:dyDescent="0.35">
      <c r="C9624"/>
      <c r="D9624"/>
      <c r="E9624"/>
      <c r="F9624"/>
      <c r="G9624"/>
      <c r="H9624"/>
      <c r="I9624"/>
      <c r="J9624"/>
      <c r="K9624"/>
      <c r="L9624"/>
      <c r="M9624"/>
      <c r="N9624"/>
      <c r="O9624"/>
      <c r="S9624"/>
      <c r="T9624"/>
      <c r="U9624"/>
      <c r="V9624"/>
      <c r="Y9624"/>
      <c r="Z9624"/>
      <c r="AA9624"/>
      <c r="AB9624"/>
      <c r="AC9624"/>
      <c r="AD9624"/>
      <c r="AE9624"/>
      <c r="AF9624"/>
      <c r="AG9624"/>
      <c r="AH9624"/>
      <c r="AI9624"/>
      <c r="AJ9624"/>
      <c r="AK9624"/>
      <c r="AL9624"/>
    </row>
    <row r="9625" spans="3:38" ht="15" customHeight="1" x14ac:dyDescent="0.35">
      <c r="C9625"/>
      <c r="D9625"/>
      <c r="E9625"/>
      <c r="F9625"/>
      <c r="G9625"/>
      <c r="H9625"/>
      <c r="I9625"/>
      <c r="J9625"/>
      <c r="K9625"/>
      <c r="L9625"/>
      <c r="M9625"/>
      <c r="N9625"/>
      <c r="O9625"/>
      <c r="S9625"/>
      <c r="T9625"/>
      <c r="U9625"/>
      <c r="V9625"/>
      <c r="Y9625"/>
      <c r="Z9625"/>
      <c r="AA9625"/>
      <c r="AB9625"/>
      <c r="AC9625"/>
      <c r="AD9625"/>
      <c r="AE9625"/>
      <c r="AF9625"/>
      <c r="AG9625"/>
      <c r="AH9625"/>
      <c r="AI9625"/>
      <c r="AJ9625"/>
      <c r="AK9625"/>
      <c r="AL9625"/>
    </row>
    <row r="9626" spans="3:38" ht="15" customHeight="1" x14ac:dyDescent="0.35">
      <c r="C9626"/>
      <c r="D9626"/>
      <c r="E9626"/>
      <c r="F9626"/>
      <c r="G9626"/>
      <c r="H9626"/>
      <c r="I9626"/>
      <c r="J9626"/>
      <c r="K9626"/>
      <c r="L9626"/>
      <c r="M9626"/>
      <c r="N9626"/>
      <c r="O9626"/>
      <c r="S9626"/>
      <c r="T9626"/>
      <c r="U9626"/>
      <c r="V9626"/>
      <c r="Y9626"/>
      <c r="Z9626"/>
      <c r="AA9626"/>
      <c r="AB9626"/>
      <c r="AC9626"/>
      <c r="AD9626"/>
      <c r="AE9626"/>
      <c r="AF9626"/>
      <c r="AG9626"/>
      <c r="AH9626"/>
      <c r="AI9626"/>
      <c r="AJ9626"/>
      <c r="AK9626"/>
      <c r="AL9626"/>
    </row>
    <row r="9627" spans="3:38" ht="15" customHeight="1" x14ac:dyDescent="0.35">
      <c r="C9627"/>
      <c r="D9627"/>
      <c r="E9627"/>
      <c r="F9627"/>
      <c r="G9627"/>
      <c r="H9627"/>
      <c r="I9627"/>
      <c r="J9627"/>
      <c r="K9627"/>
      <c r="L9627"/>
      <c r="M9627"/>
      <c r="N9627"/>
      <c r="O9627"/>
      <c r="S9627"/>
      <c r="T9627"/>
      <c r="U9627"/>
      <c r="V9627"/>
      <c r="Y9627"/>
      <c r="Z9627"/>
      <c r="AA9627"/>
      <c r="AB9627"/>
      <c r="AC9627"/>
      <c r="AD9627"/>
      <c r="AE9627"/>
      <c r="AF9627"/>
      <c r="AG9627"/>
      <c r="AH9627"/>
      <c r="AI9627"/>
      <c r="AJ9627"/>
      <c r="AK9627"/>
      <c r="AL9627"/>
    </row>
    <row r="9628" spans="3:38" ht="15" customHeight="1" x14ac:dyDescent="0.35">
      <c r="C9628"/>
      <c r="D9628"/>
      <c r="E9628"/>
      <c r="F9628"/>
      <c r="G9628"/>
      <c r="H9628"/>
      <c r="I9628"/>
      <c r="J9628"/>
      <c r="K9628"/>
      <c r="L9628"/>
      <c r="M9628"/>
      <c r="N9628"/>
      <c r="O9628"/>
      <c r="S9628"/>
      <c r="T9628"/>
      <c r="U9628"/>
      <c r="V9628"/>
      <c r="Y9628"/>
      <c r="Z9628"/>
      <c r="AA9628"/>
      <c r="AB9628"/>
      <c r="AC9628"/>
      <c r="AD9628"/>
      <c r="AE9628"/>
      <c r="AF9628"/>
      <c r="AG9628"/>
      <c r="AH9628"/>
      <c r="AI9628"/>
      <c r="AJ9628"/>
      <c r="AK9628"/>
      <c r="AL9628"/>
    </row>
    <row r="9629" spans="3:38" ht="15" customHeight="1" x14ac:dyDescent="0.35">
      <c r="C9629"/>
      <c r="D9629"/>
      <c r="E9629"/>
      <c r="F9629"/>
      <c r="G9629"/>
      <c r="H9629"/>
      <c r="I9629"/>
      <c r="J9629"/>
      <c r="K9629"/>
      <c r="L9629"/>
      <c r="M9629"/>
      <c r="N9629"/>
      <c r="O9629"/>
      <c r="S9629"/>
      <c r="T9629"/>
      <c r="U9629"/>
      <c r="V9629"/>
      <c r="Y9629"/>
      <c r="Z9629"/>
      <c r="AA9629"/>
      <c r="AB9629"/>
      <c r="AC9629"/>
      <c r="AD9629"/>
      <c r="AE9629"/>
      <c r="AF9629"/>
      <c r="AG9629"/>
      <c r="AH9629"/>
      <c r="AI9629"/>
      <c r="AJ9629"/>
      <c r="AK9629"/>
      <c r="AL9629"/>
    </row>
    <row r="9630" spans="3:38" ht="15" customHeight="1" x14ac:dyDescent="0.35">
      <c r="C9630"/>
      <c r="D9630"/>
      <c r="E9630"/>
      <c r="F9630"/>
      <c r="G9630"/>
      <c r="H9630"/>
      <c r="I9630"/>
      <c r="J9630"/>
      <c r="K9630"/>
      <c r="L9630"/>
      <c r="M9630"/>
      <c r="N9630"/>
      <c r="O9630"/>
      <c r="S9630"/>
      <c r="T9630"/>
      <c r="U9630"/>
      <c r="V9630"/>
      <c r="Y9630"/>
      <c r="Z9630"/>
      <c r="AA9630"/>
      <c r="AB9630"/>
      <c r="AC9630"/>
      <c r="AD9630"/>
      <c r="AE9630"/>
      <c r="AF9630"/>
      <c r="AG9630"/>
      <c r="AH9630"/>
      <c r="AI9630"/>
      <c r="AJ9630"/>
      <c r="AK9630"/>
      <c r="AL9630"/>
    </row>
    <row r="9631" spans="3:38" ht="15" customHeight="1" x14ac:dyDescent="0.35">
      <c r="C9631"/>
      <c r="D9631"/>
      <c r="E9631"/>
      <c r="F9631"/>
      <c r="G9631"/>
      <c r="H9631"/>
      <c r="I9631"/>
      <c r="J9631"/>
      <c r="K9631"/>
      <c r="L9631"/>
      <c r="M9631"/>
      <c r="N9631"/>
      <c r="O9631"/>
      <c r="S9631"/>
      <c r="T9631"/>
      <c r="U9631"/>
      <c r="V9631"/>
      <c r="Y9631"/>
      <c r="Z9631"/>
      <c r="AA9631"/>
      <c r="AB9631"/>
      <c r="AC9631"/>
      <c r="AD9631"/>
      <c r="AE9631"/>
      <c r="AF9631"/>
      <c r="AG9631"/>
      <c r="AH9631"/>
      <c r="AI9631"/>
      <c r="AJ9631"/>
      <c r="AK9631"/>
      <c r="AL9631"/>
    </row>
    <row r="9632" spans="3:38" ht="15" customHeight="1" x14ac:dyDescent="0.35">
      <c r="C9632"/>
      <c r="D9632"/>
      <c r="E9632"/>
      <c r="F9632"/>
      <c r="G9632"/>
      <c r="H9632"/>
      <c r="I9632"/>
      <c r="J9632"/>
      <c r="K9632"/>
      <c r="L9632"/>
      <c r="M9632"/>
      <c r="N9632"/>
      <c r="O9632"/>
      <c r="S9632"/>
      <c r="T9632"/>
      <c r="U9632"/>
      <c r="V9632"/>
      <c r="Y9632"/>
      <c r="Z9632"/>
      <c r="AA9632"/>
      <c r="AB9632"/>
      <c r="AC9632"/>
      <c r="AD9632"/>
      <c r="AE9632"/>
      <c r="AF9632"/>
      <c r="AG9632"/>
      <c r="AH9632"/>
      <c r="AI9632"/>
      <c r="AJ9632"/>
      <c r="AK9632"/>
      <c r="AL9632"/>
    </row>
    <row r="9633" spans="3:38" ht="15" customHeight="1" x14ac:dyDescent="0.35">
      <c r="C9633"/>
      <c r="D9633"/>
      <c r="E9633"/>
      <c r="F9633"/>
      <c r="G9633"/>
      <c r="H9633"/>
      <c r="I9633"/>
      <c r="J9633"/>
      <c r="K9633"/>
      <c r="L9633"/>
      <c r="M9633"/>
      <c r="N9633"/>
      <c r="O9633"/>
      <c r="S9633"/>
      <c r="T9633"/>
      <c r="U9633"/>
      <c r="V9633"/>
      <c r="Y9633"/>
      <c r="Z9633"/>
      <c r="AA9633"/>
      <c r="AB9633"/>
      <c r="AC9633"/>
      <c r="AD9633"/>
      <c r="AE9633"/>
      <c r="AF9633"/>
      <c r="AG9633"/>
      <c r="AH9633"/>
      <c r="AI9633"/>
      <c r="AJ9633"/>
      <c r="AK9633"/>
      <c r="AL9633"/>
    </row>
    <row r="9634" spans="3:38" ht="15" customHeight="1" x14ac:dyDescent="0.35">
      <c r="C9634"/>
      <c r="D9634"/>
      <c r="E9634"/>
      <c r="F9634"/>
      <c r="G9634"/>
      <c r="H9634"/>
      <c r="I9634"/>
      <c r="J9634"/>
      <c r="K9634"/>
      <c r="L9634"/>
      <c r="M9634"/>
      <c r="N9634"/>
      <c r="O9634"/>
      <c r="S9634"/>
      <c r="T9634"/>
      <c r="U9634"/>
      <c r="V9634"/>
      <c r="Y9634"/>
      <c r="Z9634"/>
      <c r="AA9634"/>
      <c r="AB9634"/>
      <c r="AC9634"/>
      <c r="AD9634"/>
      <c r="AE9634"/>
      <c r="AF9634"/>
      <c r="AG9634"/>
      <c r="AH9634"/>
      <c r="AI9634"/>
      <c r="AJ9634"/>
      <c r="AK9634"/>
      <c r="AL9634"/>
    </row>
    <row r="9635" spans="3:38" ht="15" customHeight="1" x14ac:dyDescent="0.35">
      <c r="C9635"/>
      <c r="D9635"/>
      <c r="E9635"/>
      <c r="F9635"/>
      <c r="G9635"/>
      <c r="H9635"/>
      <c r="I9635"/>
      <c r="J9635"/>
      <c r="K9635"/>
      <c r="L9635"/>
      <c r="M9635"/>
      <c r="N9635"/>
      <c r="O9635"/>
      <c r="S9635"/>
      <c r="T9635"/>
      <c r="U9635"/>
      <c r="V9635"/>
      <c r="Y9635"/>
      <c r="Z9635"/>
      <c r="AA9635"/>
      <c r="AB9635"/>
      <c r="AC9635"/>
      <c r="AD9635"/>
      <c r="AE9635"/>
      <c r="AF9635"/>
      <c r="AG9635"/>
      <c r="AH9635"/>
      <c r="AI9635"/>
      <c r="AJ9635"/>
      <c r="AK9635"/>
      <c r="AL9635"/>
    </row>
    <row r="9636" spans="3:38" ht="15" customHeight="1" x14ac:dyDescent="0.35">
      <c r="C9636"/>
      <c r="D9636"/>
      <c r="E9636"/>
      <c r="F9636"/>
      <c r="G9636"/>
      <c r="H9636"/>
      <c r="I9636"/>
      <c r="J9636"/>
      <c r="K9636"/>
      <c r="L9636"/>
      <c r="M9636"/>
      <c r="N9636"/>
      <c r="O9636"/>
      <c r="S9636"/>
      <c r="T9636"/>
      <c r="U9636"/>
      <c r="V9636"/>
      <c r="Y9636"/>
      <c r="Z9636"/>
      <c r="AA9636"/>
      <c r="AB9636"/>
      <c r="AC9636"/>
      <c r="AD9636"/>
      <c r="AE9636"/>
      <c r="AF9636"/>
      <c r="AG9636"/>
      <c r="AH9636"/>
      <c r="AI9636"/>
      <c r="AJ9636"/>
      <c r="AK9636"/>
      <c r="AL9636"/>
    </row>
    <row r="9637" spans="3:38" ht="15" customHeight="1" x14ac:dyDescent="0.35">
      <c r="C9637"/>
      <c r="D9637"/>
      <c r="E9637"/>
      <c r="F9637"/>
      <c r="G9637"/>
      <c r="H9637"/>
      <c r="I9637"/>
      <c r="J9637"/>
      <c r="K9637"/>
      <c r="L9637"/>
      <c r="M9637"/>
      <c r="N9637"/>
      <c r="O9637"/>
      <c r="S9637"/>
      <c r="T9637"/>
      <c r="U9637"/>
      <c r="V9637"/>
      <c r="Y9637"/>
      <c r="Z9637"/>
      <c r="AA9637"/>
      <c r="AB9637"/>
      <c r="AC9637"/>
      <c r="AD9637"/>
      <c r="AE9637"/>
      <c r="AF9637"/>
      <c r="AG9637"/>
      <c r="AH9637"/>
      <c r="AI9637"/>
      <c r="AJ9637"/>
      <c r="AK9637"/>
      <c r="AL9637"/>
    </row>
    <row r="9638" spans="3:38" ht="15" customHeight="1" x14ac:dyDescent="0.35">
      <c r="C9638"/>
      <c r="D9638"/>
      <c r="E9638"/>
      <c r="F9638"/>
      <c r="G9638"/>
      <c r="H9638"/>
      <c r="I9638"/>
      <c r="J9638"/>
      <c r="K9638"/>
      <c r="L9638"/>
      <c r="M9638"/>
      <c r="N9638"/>
      <c r="O9638"/>
      <c r="S9638"/>
      <c r="T9638"/>
      <c r="U9638"/>
      <c r="V9638"/>
      <c r="Y9638"/>
      <c r="Z9638"/>
      <c r="AA9638"/>
      <c r="AB9638"/>
      <c r="AC9638"/>
      <c r="AD9638"/>
      <c r="AE9638"/>
      <c r="AF9638"/>
      <c r="AG9638"/>
      <c r="AH9638"/>
      <c r="AI9638"/>
      <c r="AJ9638"/>
      <c r="AK9638"/>
      <c r="AL9638"/>
    </row>
    <row r="9639" spans="3:38" ht="15" customHeight="1" x14ac:dyDescent="0.35">
      <c r="C9639"/>
      <c r="D9639"/>
      <c r="E9639"/>
      <c r="F9639"/>
      <c r="G9639"/>
      <c r="H9639"/>
      <c r="I9639"/>
      <c r="J9639"/>
      <c r="K9639"/>
      <c r="L9639"/>
      <c r="M9639"/>
      <c r="N9639"/>
      <c r="O9639"/>
      <c r="S9639"/>
      <c r="T9639"/>
      <c r="U9639"/>
      <c r="V9639"/>
      <c r="Y9639"/>
      <c r="Z9639"/>
      <c r="AA9639"/>
      <c r="AB9639"/>
      <c r="AC9639"/>
      <c r="AD9639"/>
      <c r="AE9639"/>
      <c r="AF9639"/>
      <c r="AG9639"/>
      <c r="AH9639"/>
      <c r="AI9639"/>
      <c r="AJ9639"/>
      <c r="AK9639"/>
      <c r="AL9639"/>
    </row>
    <row r="9640" spans="3:38" ht="15" customHeight="1" x14ac:dyDescent="0.35">
      <c r="C9640"/>
      <c r="D9640"/>
      <c r="E9640"/>
      <c r="F9640"/>
      <c r="G9640"/>
      <c r="H9640"/>
      <c r="I9640"/>
      <c r="J9640"/>
      <c r="K9640"/>
      <c r="L9640"/>
      <c r="M9640"/>
      <c r="N9640"/>
      <c r="O9640"/>
      <c r="S9640"/>
      <c r="T9640"/>
      <c r="U9640"/>
      <c r="V9640"/>
      <c r="Y9640"/>
      <c r="Z9640"/>
      <c r="AA9640"/>
      <c r="AB9640"/>
      <c r="AC9640"/>
      <c r="AD9640"/>
      <c r="AE9640"/>
      <c r="AF9640"/>
      <c r="AG9640"/>
      <c r="AH9640"/>
      <c r="AI9640"/>
      <c r="AJ9640"/>
      <c r="AK9640"/>
      <c r="AL9640"/>
    </row>
    <row r="9641" spans="3:38" ht="15" customHeight="1" x14ac:dyDescent="0.35">
      <c r="C9641"/>
      <c r="D9641"/>
      <c r="E9641"/>
      <c r="F9641"/>
      <c r="G9641"/>
      <c r="H9641"/>
      <c r="I9641"/>
      <c r="J9641"/>
      <c r="K9641"/>
      <c r="L9641"/>
      <c r="M9641"/>
      <c r="N9641"/>
      <c r="O9641"/>
      <c r="S9641"/>
      <c r="T9641"/>
      <c r="U9641"/>
      <c r="V9641"/>
      <c r="Y9641"/>
      <c r="Z9641"/>
      <c r="AA9641"/>
      <c r="AB9641"/>
      <c r="AC9641"/>
      <c r="AD9641"/>
      <c r="AE9641"/>
      <c r="AF9641"/>
      <c r="AG9641"/>
      <c r="AH9641"/>
      <c r="AI9641"/>
      <c r="AJ9641"/>
      <c r="AK9641"/>
      <c r="AL9641"/>
    </row>
    <row r="9642" spans="3:38" ht="15" customHeight="1" x14ac:dyDescent="0.35">
      <c r="C9642"/>
      <c r="D9642"/>
      <c r="E9642"/>
      <c r="F9642"/>
      <c r="G9642"/>
      <c r="H9642"/>
      <c r="I9642"/>
      <c r="J9642"/>
      <c r="K9642"/>
      <c r="L9642"/>
      <c r="M9642"/>
      <c r="N9642"/>
      <c r="O9642"/>
      <c r="S9642"/>
      <c r="T9642"/>
      <c r="U9642"/>
      <c r="V9642"/>
      <c r="Y9642"/>
      <c r="Z9642"/>
      <c r="AA9642"/>
      <c r="AB9642"/>
      <c r="AC9642"/>
      <c r="AD9642"/>
      <c r="AE9642"/>
      <c r="AF9642"/>
      <c r="AG9642"/>
      <c r="AH9642"/>
      <c r="AI9642"/>
      <c r="AJ9642"/>
      <c r="AK9642"/>
      <c r="AL9642"/>
    </row>
    <row r="9643" spans="3:38" ht="15" customHeight="1" x14ac:dyDescent="0.35">
      <c r="C9643"/>
      <c r="D9643"/>
      <c r="E9643"/>
      <c r="F9643"/>
      <c r="G9643"/>
      <c r="H9643"/>
      <c r="I9643"/>
      <c r="J9643"/>
      <c r="K9643"/>
      <c r="L9643"/>
      <c r="M9643"/>
      <c r="N9643"/>
      <c r="O9643"/>
      <c r="S9643"/>
      <c r="T9643"/>
      <c r="U9643"/>
      <c r="V9643"/>
      <c r="Y9643"/>
      <c r="Z9643"/>
      <c r="AA9643"/>
      <c r="AB9643"/>
      <c r="AC9643"/>
      <c r="AD9643"/>
      <c r="AE9643"/>
      <c r="AF9643"/>
      <c r="AG9643"/>
      <c r="AH9643"/>
      <c r="AI9643"/>
      <c r="AJ9643"/>
      <c r="AK9643"/>
      <c r="AL9643"/>
    </row>
    <row r="9644" spans="3:38" ht="15" customHeight="1" x14ac:dyDescent="0.35">
      <c r="C9644"/>
      <c r="D9644"/>
      <c r="E9644"/>
      <c r="F9644"/>
      <c r="G9644"/>
      <c r="H9644"/>
      <c r="I9644"/>
      <c r="J9644"/>
      <c r="K9644"/>
      <c r="L9644"/>
      <c r="M9644"/>
      <c r="N9644"/>
      <c r="O9644"/>
      <c r="S9644"/>
      <c r="T9644"/>
      <c r="U9644"/>
      <c r="V9644"/>
      <c r="Y9644"/>
      <c r="Z9644"/>
      <c r="AA9644"/>
      <c r="AB9644"/>
      <c r="AC9644"/>
      <c r="AD9644"/>
      <c r="AE9644"/>
      <c r="AF9644"/>
      <c r="AG9644"/>
      <c r="AH9644"/>
      <c r="AI9644"/>
      <c r="AJ9644"/>
      <c r="AK9644"/>
      <c r="AL9644"/>
    </row>
    <row r="9645" spans="3:38" ht="15" customHeight="1" x14ac:dyDescent="0.35">
      <c r="C9645"/>
      <c r="D9645"/>
      <c r="E9645"/>
      <c r="F9645"/>
      <c r="G9645"/>
      <c r="H9645"/>
      <c r="I9645"/>
      <c r="J9645"/>
      <c r="K9645"/>
      <c r="L9645"/>
      <c r="M9645"/>
      <c r="N9645"/>
      <c r="O9645"/>
      <c r="S9645"/>
      <c r="T9645"/>
      <c r="U9645"/>
      <c r="V9645"/>
      <c r="Y9645"/>
      <c r="Z9645"/>
      <c r="AA9645"/>
      <c r="AB9645"/>
      <c r="AC9645"/>
      <c r="AD9645"/>
      <c r="AE9645"/>
      <c r="AF9645"/>
      <c r="AG9645"/>
      <c r="AH9645"/>
      <c r="AI9645"/>
      <c r="AJ9645"/>
      <c r="AK9645"/>
      <c r="AL9645"/>
    </row>
    <row r="9646" spans="3:38" ht="15" customHeight="1" x14ac:dyDescent="0.35">
      <c r="C9646"/>
      <c r="D9646"/>
      <c r="E9646"/>
      <c r="F9646"/>
      <c r="G9646"/>
      <c r="H9646"/>
      <c r="I9646"/>
      <c r="J9646"/>
      <c r="K9646"/>
      <c r="L9646"/>
      <c r="M9646"/>
      <c r="N9646"/>
      <c r="O9646"/>
      <c r="S9646"/>
      <c r="T9646"/>
      <c r="U9646"/>
      <c r="V9646"/>
      <c r="Y9646"/>
      <c r="Z9646"/>
      <c r="AA9646"/>
      <c r="AB9646"/>
      <c r="AC9646"/>
      <c r="AD9646"/>
      <c r="AE9646"/>
      <c r="AF9646"/>
      <c r="AG9646"/>
      <c r="AH9646"/>
      <c r="AI9646"/>
      <c r="AJ9646"/>
      <c r="AK9646"/>
      <c r="AL9646"/>
    </row>
    <row r="9647" spans="3:38" ht="15" customHeight="1" x14ac:dyDescent="0.35">
      <c r="C9647"/>
      <c r="D9647"/>
      <c r="E9647"/>
      <c r="F9647"/>
      <c r="G9647"/>
      <c r="H9647"/>
      <c r="I9647"/>
      <c r="J9647"/>
      <c r="K9647"/>
      <c r="L9647"/>
      <c r="M9647"/>
      <c r="N9647"/>
      <c r="O9647"/>
      <c r="S9647"/>
      <c r="T9647"/>
      <c r="U9647"/>
      <c r="V9647"/>
      <c r="Y9647"/>
      <c r="Z9647"/>
      <c r="AA9647"/>
      <c r="AB9647"/>
      <c r="AC9647"/>
      <c r="AD9647"/>
      <c r="AE9647"/>
      <c r="AF9647"/>
      <c r="AG9647"/>
      <c r="AH9647"/>
      <c r="AI9647"/>
      <c r="AJ9647"/>
      <c r="AK9647"/>
      <c r="AL9647"/>
    </row>
    <row r="9648" spans="3:38" ht="15" customHeight="1" x14ac:dyDescent="0.35">
      <c r="C9648"/>
      <c r="D9648"/>
      <c r="E9648"/>
      <c r="F9648"/>
      <c r="G9648"/>
      <c r="H9648"/>
      <c r="I9648"/>
      <c r="J9648"/>
      <c r="K9648"/>
      <c r="L9648"/>
      <c r="M9648"/>
      <c r="N9648"/>
      <c r="O9648"/>
      <c r="S9648"/>
      <c r="T9648"/>
      <c r="U9648"/>
      <c r="V9648"/>
      <c r="Y9648"/>
      <c r="Z9648"/>
      <c r="AA9648"/>
      <c r="AB9648"/>
      <c r="AC9648"/>
      <c r="AD9648"/>
      <c r="AE9648"/>
      <c r="AF9648"/>
      <c r="AG9648"/>
      <c r="AH9648"/>
      <c r="AI9648"/>
      <c r="AJ9648"/>
      <c r="AK9648"/>
      <c r="AL9648"/>
    </row>
    <row r="9649" spans="3:38" ht="15" customHeight="1" x14ac:dyDescent="0.35">
      <c r="C9649"/>
      <c r="D9649"/>
      <c r="E9649"/>
      <c r="F9649"/>
      <c r="G9649"/>
      <c r="H9649"/>
      <c r="I9649"/>
      <c r="J9649"/>
      <c r="K9649"/>
      <c r="L9649"/>
      <c r="M9649"/>
      <c r="N9649"/>
      <c r="O9649"/>
      <c r="S9649"/>
      <c r="T9649"/>
      <c r="U9649"/>
      <c r="V9649"/>
      <c r="Y9649"/>
      <c r="Z9649"/>
      <c r="AA9649"/>
      <c r="AB9649"/>
      <c r="AC9649"/>
      <c r="AD9649"/>
      <c r="AE9649"/>
      <c r="AF9649"/>
      <c r="AG9649"/>
      <c r="AH9649"/>
      <c r="AI9649"/>
      <c r="AJ9649"/>
      <c r="AK9649"/>
      <c r="AL9649"/>
    </row>
    <row r="9650" spans="3:38" ht="15" customHeight="1" x14ac:dyDescent="0.35">
      <c r="C9650"/>
      <c r="D9650"/>
      <c r="E9650"/>
      <c r="F9650"/>
      <c r="G9650"/>
      <c r="H9650"/>
      <c r="I9650"/>
      <c r="J9650"/>
      <c r="K9650"/>
      <c r="L9650"/>
      <c r="M9650"/>
      <c r="N9650"/>
      <c r="O9650"/>
      <c r="S9650"/>
      <c r="T9650"/>
      <c r="U9650"/>
      <c r="V9650"/>
      <c r="Y9650"/>
      <c r="Z9650"/>
      <c r="AA9650"/>
      <c r="AB9650"/>
      <c r="AC9650"/>
      <c r="AD9650"/>
      <c r="AE9650"/>
      <c r="AF9650"/>
      <c r="AG9650"/>
      <c r="AH9650"/>
      <c r="AI9650"/>
      <c r="AJ9650"/>
      <c r="AK9650"/>
      <c r="AL9650"/>
    </row>
    <row r="9651" spans="3:38" ht="15" customHeight="1" x14ac:dyDescent="0.35">
      <c r="C9651"/>
      <c r="D9651"/>
      <c r="E9651"/>
      <c r="F9651"/>
      <c r="G9651"/>
      <c r="H9651"/>
      <c r="I9651"/>
      <c r="J9651"/>
      <c r="K9651"/>
      <c r="L9651"/>
      <c r="M9651"/>
      <c r="N9651"/>
      <c r="O9651"/>
      <c r="S9651"/>
      <c r="T9651"/>
      <c r="U9651"/>
      <c r="V9651"/>
      <c r="Y9651"/>
      <c r="Z9651"/>
      <c r="AA9651"/>
      <c r="AB9651"/>
      <c r="AC9651"/>
      <c r="AD9651"/>
      <c r="AE9651"/>
      <c r="AF9651"/>
      <c r="AG9651"/>
      <c r="AH9651"/>
      <c r="AI9651"/>
      <c r="AJ9651"/>
      <c r="AK9651"/>
      <c r="AL9651"/>
    </row>
    <row r="9652" spans="3:38" ht="15" customHeight="1" x14ac:dyDescent="0.35">
      <c r="C9652"/>
      <c r="D9652"/>
      <c r="E9652"/>
      <c r="F9652"/>
      <c r="G9652"/>
      <c r="H9652"/>
      <c r="I9652"/>
      <c r="J9652"/>
      <c r="K9652"/>
      <c r="L9652"/>
      <c r="M9652"/>
      <c r="N9652"/>
      <c r="O9652"/>
      <c r="S9652"/>
      <c r="T9652"/>
      <c r="U9652"/>
      <c r="V9652"/>
      <c r="Y9652"/>
      <c r="Z9652"/>
      <c r="AA9652"/>
      <c r="AB9652"/>
      <c r="AC9652"/>
      <c r="AD9652"/>
      <c r="AE9652"/>
      <c r="AF9652"/>
      <c r="AG9652"/>
      <c r="AH9652"/>
      <c r="AI9652"/>
      <c r="AJ9652"/>
      <c r="AK9652"/>
      <c r="AL9652"/>
    </row>
    <row r="9653" spans="3:38" ht="15" customHeight="1" x14ac:dyDescent="0.35">
      <c r="C9653"/>
      <c r="D9653"/>
      <c r="E9653"/>
      <c r="F9653"/>
      <c r="G9653"/>
      <c r="H9653"/>
      <c r="I9653"/>
      <c r="J9653"/>
      <c r="K9653"/>
      <c r="L9653"/>
      <c r="M9653"/>
      <c r="N9653"/>
      <c r="O9653"/>
      <c r="S9653"/>
      <c r="T9653"/>
      <c r="U9653"/>
      <c r="V9653"/>
      <c r="Y9653"/>
      <c r="Z9653"/>
      <c r="AA9653"/>
      <c r="AB9653"/>
      <c r="AC9653"/>
      <c r="AD9653"/>
      <c r="AE9653"/>
      <c r="AF9653"/>
      <c r="AG9653"/>
      <c r="AH9653"/>
      <c r="AI9653"/>
      <c r="AJ9653"/>
      <c r="AK9653"/>
      <c r="AL9653"/>
    </row>
    <row r="9654" spans="3:38" ht="15" customHeight="1" x14ac:dyDescent="0.35">
      <c r="C9654"/>
      <c r="D9654"/>
      <c r="E9654"/>
      <c r="F9654"/>
      <c r="G9654"/>
      <c r="H9654"/>
      <c r="I9654"/>
      <c r="J9654"/>
      <c r="K9654"/>
      <c r="L9654"/>
      <c r="M9654"/>
      <c r="N9654"/>
      <c r="O9654"/>
      <c r="S9654"/>
      <c r="T9654"/>
      <c r="U9654"/>
      <c r="V9654"/>
      <c r="Y9654"/>
      <c r="Z9654"/>
      <c r="AA9654"/>
      <c r="AB9654"/>
      <c r="AC9654"/>
      <c r="AD9654"/>
      <c r="AE9654"/>
      <c r="AF9654"/>
      <c r="AG9654"/>
      <c r="AH9654"/>
      <c r="AI9654"/>
      <c r="AJ9654"/>
      <c r="AK9654"/>
      <c r="AL9654"/>
    </row>
    <row r="9655" spans="3:38" ht="15" customHeight="1" x14ac:dyDescent="0.35">
      <c r="C9655"/>
      <c r="D9655"/>
      <c r="E9655"/>
      <c r="F9655"/>
      <c r="G9655"/>
      <c r="H9655"/>
      <c r="I9655"/>
      <c r="J9655"/>
      <c r="K9655"/>
      <c r="L9655"/>
      <c r="M9655"/>
      <c r="N9655"/>
      <c r="O9655"/>
      <c r="S9655"/>
      <c r="T9655"/>
      <c r="U9655"/>
      <c r="V9655"/>
      <c r="Y9655"/>
      <c r="Z9655"/>
      <c r="AA9655"/>
      <c r="AB9655"/>
      <c r="AC9655"/>
      <c r="AD9655"/>
      <c r="AE9655"/>
      <c r="AF9655"/>
      <c r="AG9655"/>
      <c r="AH9655"/>
      <c r="AI9655"/>
      <c r="AJ9655"/>
      <c r="AK9655"/>
      <c r="AL9655"/>
    </row>
    <row r="9656" spans="3:38" ht="15" customHeight="1" x14ac:dyDescent="0.35">
      <c r="C9656"/>
      <c r="D9656"/>
      <c r="E9656"/>
      <c r="F9656"/>
      <c r="G9656"/>
      <c r="H9656"/>
      <c r="I9656"/>
      <c r="J9656"/>
      <c r="K9656"/>
      <c r="L9656"/>
      <c r="M9656"/>
      <c r="N9656"/>
      <c r="O9656"/>
      <c r="S9656"/>
      <c r="T9656"/>
      <c r="U9656"/>
      <c r="V9656"/>
      <c r="Y9656"/>
      <c r="Z9656"/>
      <c r="AA9656"/>
      <c r="AB9656"/>
      <c r="AC9656"/>
      <c r="AD9656"/>
      <c r="AE9656"/>
      <c r="AF9656"/>
      <c r="AG9656"/>
      <c r="AH9656"/>
      <c r="AI9656"/>
      <c r="AJ9656"/>
      <c r="AK9656"/>
      <c r="AL9656"/>
    </row>
    <row r="9657" spans="3:38" ht="15" customHeight="1" x14ac:dyDescent="0.35">
      <c r="C9657"/>
      <c r="D9657"/>
      <c r="E9657"/>
      <c r="F9657"/>
      <c r="G9657"/>
      <c r="H9657"/>
      <c r="I9657"/>
      <c r="J9657"/>
      <c r="K9657"/>
      <c r="L9657"/>
      <c r="M9657"/>
      <c r="N9657"/>
      <c r="O9657"/>
      <c r="S9657"/>
      <c r="T9657"/>
      <c r="U9657"/>
      <c r="V9657"/>
      <c r="Y9657"/>
      <c r="Z9657"/>
      <c r="AA9657"/>
      <c r="AB9657"/>
      <c r="AC9657"/>
      <c r="AD9657"/>
      <c r="AE9657"/>
      <c r="AF9657"/>
      <c r="AG9657"/>
      <c r="AH9657"/>
      <c r="AI9657"/>
      <c r="AJ9657"/>
      <c r="AK9657"/>
      <c r="AL9657"/>
    </row>
    <row r="9658" spans="3:38" ht="15" customHeight="1" x14ac:dyDescent="0.35">
      <c r="C9658"/>
      <c r="D9658"/>
      <c r="E9658"/>
      <c r="F9658"/>
      <c r="G9658"/>
      <c r="H9658"/>
      <c r="I9658"/>
      <c r="J9658"/>
      <c r="K9658"/>
      <c r="L9658"/>
      <c r="M9658"/>
      <c r="N9658"/>
      <c r="O9658"/>
      <c r="S9658"/>
      <c r="T9658"/>
      <c r="U9658"/>
      <c r="V9658"/>
      <c r="Y9658"/>
      <c r="Z9658"/>
      <c r="AA9658"/>
      <c r="AB9658"/>
      <c r="AC9658"/>
      <c r="AD9658"/>
      <c r="AE9658"/>
      <c r="AF9658"/>
      <c r="AG9658"/>
      <c r="AH9658"/>
      <c r="AI9658"/>
      <c r="AJ9658"/>
      <c r="AK9658"/>
      <c r="AL9658"/>
    </row>
    <row r="9659" spans="3:38" ht="15" customHeight="1" x14ac:dyDescent="0.35">
      <c r="C9659"/>
      <c r="D9659"/>
      <c r="E9659"/>
      <c r="F9659"/>
      <c r="G9659"/>
      <c r="H9659"/>
      <c r="I9659"/>
      <c r="J9659"/>
      <c r="K9659"/>
      <c r="L9659"/>
      <c r="M9659"/>
      <c r="N9659"/>
      <c r="O9659"/>
      <c r="S9659"/>
      <c r="T9659"/>
      <c r="U9659"/>
      <c r="V9659"/>
      <c r="Y9659"/>
      <c r="Z9659"/>
      <c r="AA9659"/>
      <c r="AB9659"/>
      <c r="AC9659"/>
      <c r="AD9659"/>
      <c r="AE9659"/>
      <c r="AF9659"/>
      <c r="AG9659"/>
      <c r="AH9659"/>
      <c r="AI9659"/>
      <c r="AJ9659"/>
      <c r="AK9659"/>
      <c r="AL9659"/>
    </row>
    <row r="9660" spans="3:38" ht="15" customHeight="1" x14ac:dyDescent="0.35">
      <c r="C9660"/>
      <c r="D9660"/>
      <c r="E9660"/>
      <c r="F9660"/>
      <c r="G9660"/>
      <c r="H9660"/>
      <c r="I9660"/>
      <c r="J9660"/>
      <c r="K9660"/>
      <c r="L9660"/>
      <c r="M9660"/>
      <c r="N9660"/>
      <c r="O9660"/>
      <c r="S9660"/>
      <c r="T9660"/>
      <c r="U9660"/>
      <c r="V9660"/>
      <c r="Y9660"/>
      <c r="Z9660"/>
      <c r="AA9660"/>
      <c r="AB9660"/>
      <c r="AC9660"/>
      <c r="AD9660"/>
      <c r="AE9660"/>
      <c r="AF9660"/>
      <c r="AG9660"/>
      <c r="AH9660"/>
      <c r="AI9660"/>
      <c r="AJ9660"/>
      <c r="AK9660"/>
      <c r="AL9660"/>
    </row>
    <row r="9661" spans="3:38" ht="15" customHeight="1" x14ac:dyDescent="0.35">
      <c r="C9661"/>
      <c r="D9661"/>
      <c r="E9661"/>
      <c r="F9661"/>
      <c r="G9661"/>
      <c r="H9661"/>
      <c r="I9661"/>
      <c r="J9661"/>
      <c r="K9661"/>
      <c r="L9661"/>
      <c r="M9661"/>
      <c r="N9661"/>
      <c r="O9661"/>
      <c r="S9661"/>
      <c r="T9661"/>
      <c r="U9661"/>
      <c r="V9661"/>
      <c r="Y9661"/>
      <c r="Z9661"/>
      <c r="AA9661"/>
      <c r="AB9661"/>
      <c r="AC9661"/>
      <c r="AD9661"/>
      <c r="AE9661"/>
      <c r="AF9661"/>
      <c r="AG9661"/>
      <c r="AH9661"/>
      <c r="AI9661"/>
      <c r="AJ9661"/>
      <c r="AK9661"/>
      <c r="AL9661"/>
    </row>
    <row r="9662" spans="3:38" ht="15" customHeight="1" x14ac:dyDescent="0.35">
      <c r="C9662"/>
      <c r="D9662"/>
      <c r="E9662"/>
      <c r="F9662"/>
      <c r="G9662"/>
      <c r="H9662"/>
      <c r="I9662"/>
      <c r="J9662"/>
      <c r="K9662"/>
      <c r="L9662"/>
      <c r="M9662"/>
      <c r="N9662"/>
      <c r="O9662"/>
      <c r="S9662"/>
      <c r="T9662"/>
      <c r="U9662"/>
      <c r="V9662"/>
      <c r="Y9662"/>
      <c r="Z9662"/>
      <c r="AA9662"/>
      <c r="AB9662"/>
      <c r="AC9662"/>
      <c r="AD9662"/>
      <c r="AE9662"/>
      <c r="AF9662"/>
      <c r="AG9662"/>
      <c r="AH9662"/>
      <c r="AI9662"/>
      <c r="AJ9662"/>
      <c r="AK9662"/>
      <c r="AL9662"/>
    </row>
    <row r="9663" spans="3:38" ht="15" customHeight="1" x14ac:dyDescent="0.35">
      <c r="C9663"/>
      <c r="D9663"/>
      <c r="E9663"/>
      <c r="F9663"/>
      <c r="G9663"/>
      <c r="H9663"/>
      <c r="I9663"/>
      <c r="J9663"/>
      <c r="K9663"/>
      <c r="L9663"/>
      <c r="M9663"/>
      <c r="N9663"/>
      <c r="O9663"/>
      <c r="S9663"/>
      <c r="T9663"/>
      <c r="U9663"/>
      <c r="V9663"/>
      <c r="Y9663"/>
      <c r="Z9663"/>
      <c r="AA9663"/>
      <c r="AB9663"/>
      <c r="AC9663"/>
      <c r="AD9663"/>
      <c r="AE9663"/>
      <c r="AF9663"/>
      <c r="AG9663"/>
      <c r="AH9663"/>
      <c r="AI9663"/>
      <c r="AJ9663"/>
      <c r="AK9663"/>
      <c r="AL9663"/>
    </row>
    <row r="9664" spans="3:38" ht="15" customHeight="1" x14ac:dyDescent="0.35">
      <c r="C9664"/>
      <c r="D9664"/>
      <c r="E9664"/>
      <c r="F9664"/>
      <c r="G9664"/>
      <c r="H9664"/>
      <c r="I9664"/>
      <c r="J9664"/>
      <c r="K9664"/>
      <c r="L9664"/>
      <c r="M9664"/>
      <c r="N9664"/>
      <c r="O9664"/>
      <c r="S9664"/>
      <c r="T9664"/>
      <c r="U9664"/>
      <c r="V9664"/>
      <c r="Y9664"/>
      <c r="Z9664"/>
      <c r="AA9664"/>
      <c r="AB9664"/>
      <c r="AC9664"/>
      <c r="AD9664"/>
      <c r="AE9664"/>
      <c r="AF9664"/>
      <c r="AG9664"/>
      <c r="AH9664"/>
      <c r="AI9664"/>
      <c r="AJ9664"/>
      <c r="AK9664"/>
      <c r="AL9664"/>
    </row>
    <row r="9665" spans="3:38" ht="15" customHeight="1" x14ac:dyDescent="0.35">
      <c r="C9665"/>
      <c r="D9665"/>
      <c r="E9665"/>
      <c r="F9665"/>
      <c r="G9665"/>
      <c r="H9665"/>
      <c r="I9665"/>
      <c r="J9665"/>
      <c r="K9665"/>
      <c r="L9665"/>
      <c r="M9665"/>
      <c r="N9665"/>
      <c r="O9665"/>
      <c r="S9665"/>
      <c r="T9665"/>
      <c r="U9665"/>
      <c r="V9665"/>
      <c r="Y9665"/>
      <c r="Z9665"/>
      <c r="AA9665"/>
      <c r="AB9665"/>
      <c r="AC9665"/>
      <c r="AD9665"/>
      <c r="AE9665"/>
      <c r="AF9665"/>
      <c r="AG9665"/>
      <c r="AH9665"/>
      <c r="AI9665"/>
      <c r="AJ9665"/>
      <c r="AK9665"/>
      <c r="AL9665"/>
    </row>
    <row r="9666" spans="3:38" ht="15" customHeight="1" x14ac:dyDescent="0.35">
      <c r="C9666"/>
      <c r="D9666"/>
      <c r="E9666"/>
      <c r="F9666"/>
      <c r="G9666"/>
      <c r="H9666"/>
      <c r="I9666"/>
      <c r="J9666"/>
      <c r="K9666"/>
      <c r="L9666"/>
      <c r="M9666"/>
      <c r="N9666"/>
      <c r="O9666"/>
      <c r="S9666"/>
      <c r="T9666"/>
      <c r="U9666"/>
      <c r="V9666"/>
      <c r="Y9666"/>
      <c r="Z9666"/>
      <c r="AA9666"/>
      <c r="AB9666"/>
      <c r="AC9666"/>
      <c r="AD9666"/>
      <c r="AE9666"/>
      <c r="AF9666"/>
      <c r="AG9666"/>
      <c r="AH9666"/>
      <c r="AI9666"/>
      <c r="AJ9666"/>
      <c r="AK9666"/>
      <c r="AL9666"/>
    </row>
    <row r="9667" spans="3:38" ht="15" customHeight="1" x14ac:dyDescent="0.35">
      <c r="C9667"/>
      <c r="D9667"/>
      <c r="E9667"/>
      <c r="F9667"/>
      <c r="G9667"/>
      <c r="H9667"/>
      <c r="I9667"/>
      <c r="J9667"/>
      <c r="K9667"/>
      <c r="L9667"/>
      <c r="M9667"/>
      <c r="N9667"/>
      <c r="O9667"/>
      <c r="S9667"/>
      <c r="T9667"/>
      <c r="U9667"/>
      <c r="V9667"/>
      <c r="Y9667"/>
      <c r="Z9667"/>
      <c r="AA9667"/>
      <c r="AB9667"/>
      <c r="AC9667"/>
      <c r="AD9667"/>
      <c r="AE9667"/>
      <c r="AF9667"/>
      <c r="AG9667"/>
      <c r="AH9667"/>
      <c r="AI9667"/>
      <c r="AJ9667"/>
      <c r="AK9667"/>
      <c r="AL9667"/>
    </row>
    <row r="9668" spans="3:38" ht="15" customHeight="1" x14ac:dyDescent="0.35">
      <c r="C9668"/>
      <c r="D9668"/>
      <c r="E9668"/>
      <c r="F9668"/>
      <c r="G9668"/>
      <c r="H9668"/>
      <c r="I9668"/>
      <c r="J9668"/>
      <c r="K9668"/>
      <c r="L9668"/>
      <c r="M9668"/>
      <c r="N9668"/>
      <c r="O9668"/>
      <c r="S9668"/>
      <c r="T9668"/>
      <c r="U9668"/>
      <c r="V9668"/>
      <c r="Y9668"/>
      <c r="Z9668"/>
      <c r="AA9668"/>
      <c r="AB9668"/>
      <c r="AC9668"/>
      <c r="AD9668"/>
      <c r="AE9668"/>
      <c r="AF9668"/>
      <c r="AG9668"/>
      <c r="AH9668"/>
      <c r="AI9668"/>
      <c r="AJ9668"/>
      <c r="AK9668"/>
      <c r="AL9668"/>
    </row>
    <row r="9669" spans="3:38" ht="15" customHeight="1" x14ac:dyDescent="0.35">
      <c r="C9669"/>
      <c r="D9669"/>
      <c r="E9669"/>
      <c r="F9669"/>
      <c r="G9669"/>
      <c r="H9669"/>
      <c r="I9669"/>
      <c r="J9669"/>
      <c r="K9669"/>
      <c r="L9669"/>
      <c r="M9669"/>
      <c r="N9669"/>
      <c r="O9669"/>
      <c r="S9669"/>
      <c r="T9669"/>
      <c r="U9669"/>
      <c r="V9669"/>
      <c r="Y9669"/>
      <c r="Z9669"/>
      <c r="AA9669"/>
      <c r="AB9669"/>
      <c r="AC9669"/>
      <c r="AD9669"/>
      <c r="AE9669"/>
      <c r="AF9669"/>
      <c r="AG9669"/>
      <c r="AH9669"/>
      <c r="AI9669"/>
      <c r="AJ9669"/>
      <c r="AK9669"/>
      <c r="AL9669"/>
    </row>
    <row r="9670" spans="3:38" ht="15" customHeight="1" x14ac:dyDescent="0.35">
      <c r="C9670"/>
      <c r="D9670"/>
      <c r="E9670"/>
      <c r="F9670"/>
      <c r="G9670"/>
      <c r="H9670"/>
      <c r="I9670"/>
      <c r="J9670"/>
      <c r="K9670"/>
      <c r="L9670"/>
      <c r="M9670"/>
      <c r="N9670"/>
      <c r="O9670"/>
      <c r="S9670"/>
      <c r="T9670"/>
      <c r="U9670"/>
      <c r="V9670"/>
      <c r="Y9670"/>
      <c r="Z9670"/>
      <c r="AA9670"/>
      <c r="AB9670"/>
      <c r="AC9670"/>
      <c r="AD9670"/>
      <c r="AE9670"/>
      <c r="AF9670"/>
      <c r="AG9670"/>
      <c r="AH9670"/>
      <c r="AI9670"/>
      <c r="AJ9670"/>
      <c r="AK9670"/>
      <c r="AL9670"/>
    </row>
    <row r="9671" spans="3:38" ht="15" customHeight="1" x14ac:dyDescent="0.35">
      <c r="C9671"/>
      <c r="D9671"/>
      <c r="E9671"/>
      <c r="F9671"/>
      <c r="G9671"/>
      <c r="H9671"/>
      <c r="I9671"/>
      <c r="J9671"/>
      <c r="K9671"/>
      <c r="L9671"/>
      <c r="M9671"/>
      <c r="N9671"/>
      <c r="O9671"/>
      <c r="S9671"/>
      <c r="T9671"/>
      <c r="U9671"/>
      <c r="V9671"/>
      <c r="Y9671"/>
      <c r="Z9671"/>
      <c r="AA9671"/>
      <c r="AB9671"/>
      <c r="AC9671"/>
      <c r="AD9671"/>
      <c r="AE9671"/>
      <c r="AF9671"/>
      <c r="AG9671"/>
      <c r="AH9671"/>
      <c r="AI9671"/>
      <c r="AJ9671"/>
      <c r="AK9671"/>
      <c r="AL9671"/>
    </row>
    <row r="9672" spans="3:38" ht="15" customHeight="1" x14ac:dyDescent="0.35">
      <c r="C9672"/>
      <c r="D9672"/>
      <c r="E9672"/>
      <c r="F9672"/>
      <c r="G9672"/>
      <c r="H9672"/>
      <c r="I9672"/>
      <c r="J9672"/>
      <c r="K9672"/>
      <c r="L9672"/>
      <c r="M9672"/>
      <c r="N9672"/>
      <c r="O9672"/>
      <c r="S9672"/>
      <c r="T9672"/>
      <c r="U9672"/>
      <c r="V9672"/>
      <c r="Y9672"/>
      <c r="Z9672"/>
      <c r="AA9672"/>
      <c r="AB9672"/>
      <c r="AC9672"/>
      <c r="AD9672"/>
      <c r="AE9672"/>
      <c r="AF9672"/>
      <c r="AG9672"/>
      <c r="AH9672"/>
      <c r="AI9672"/>
      <c r="AJ9672"/>
      <c r="AK9672"/>
      <c r="AL9672"/>
    </row>
    <row r="9673" spans="3:38" ht="15" customHeight="1" x14ac:dyDescent="0.35">
      <c r="C9673"/>
      <c r="D9673"/>
      <c r="E9673"/>
      <c r="F9673"/>
      <c r="G9673"/>
      <c r="H9673"/>
      <c r="I9673"/>
      <c r="J9673"/>
      <c r="K9673"/>
      <c r="L9673"/>
      <c r="M9673"/>
      <c r="N9673"/>
      <c r="O9673"/>
      <c r="S9673"/>
      <c r="T9673"/>
      <c r="U9673"/>
      <c r="V9673"/>
      <c r="Y9673"/>
      <c r="Z9673"/>
      <c r="AA9673"/>
      <c r="AB9673"/>
      <c r="AC9673"/>
      <c r="AD9673"/>
      <c r="AE9673"/>
      <c r="AF9673"/>
      <c r="AG9673"/>
      <c r="AH9673"/>
      <c r="AI9673"/>
      <c r="AJ9673"/>
      <c r="AK9673"/>
      <c r="AL9673"/>
    </row>
    <row r="9674" spans="3:38" ht="15" customHeight="1" x14ac:dyDescent="0.35">
      <c r="C9674"/>
      <c r="D9674"/>
      <c r="E9674"/>
      <c r="F9674"/>
      <c r="G9674"/>
      <c r="H9674"/>
      <c r="I9674"/>
      <c r="J9674"/>
      <c r="K9674"/>
      <c r="L9674"/>
      <c r="M9674"/>
      <c r="N9674"/>
      <c r="O9674"/>
      <c r="S9674"/>
      <c r="T9674"/>
      <c r="U9674"/>
      <c r="V9674"/>
      <c r="Y9674"/>
      <c r="Z9674"/>
      <c r="AA9674"/>
      <c r="AB9674"/>
      <c r="AC9674"/>
      <c r="AD9674"/>
      <c r="AE9674"/>
      <c r="AF9674"/>
      <c r="AG9674"/>
      <c r="AH9674"/>
      <c r="AI9674"/>
      <c r="AJ9674"/>
      <c r="AK9674"/>
      <c r="AL9674"/>
    </row>
    <row r="9675" spans="3:38" ht="15" customHeight="1" x14ac:dyDescent="0.35">
      <c r="C9675"/>
      <c r="D9675"/>
      <c r="E9675"/>
      <c r="F9675"/>
      <c r="G9675"/>
      <c r="H9675"/>
      <c r="I9675"/>
      <c r="J9675"/>
      <c r="K9675"/>
      <c r="L9675"/>
      <c r="M9675"/>
      <c r="N9675"/>
      <c r="O9675"/>
      <c r="S9675"/>
      <c r="T9675"/>
      <c r="U9675"/>
      <c r="V9675"/>
      <c r="Y9675"/>
      <c r="Z9675"/>
      <c r="AA9675"/>
      <c r="AB9675"/>
      <c r="AC9675"/>
      <c r="AD9675"/>
      <c r="AE9675"/>
      <c r="AF9675"/>
      <c r="AG9675"/>
      <c r="AH9675"/>
      <c r="AI9675"/>
      <c r="AJ9675"/>
      <c r="AK9675"/>
      <c r="AL9675"/>
    </row>
    <row r="9676" spans="3:38" ht="15" customHeight="1" x14ac:dyDescent="0.35">
      <c r="C9676"/>
      <c r="D9676"/>
      <c r="E9676"/>
      <c r="F9676"/>
      <c r="G9676"/>
      <c r="H9676"/>
      <c r="I9676"/>
      <c r="J9676"/>
      <c r="K9676"/>
      <c r="L9676"/>
      <c r="M9676"/>
      <c r="N9676"/>
      <c r="O9676"/>
      <c r="S9676"/>
      <c r="T9676"/>
      <c r="U9676"/>
      <c r="V9676"/>
      <c r="Y9676"/>
      <c r="Z9676"/>
      <c r="AA9676"/>
      <c r="AB9676"/>
      <c r="AC9676"/>
      <c r="AD9676"/>
      <c r="AE9676"/>
      <c r="AF9676"/>
      <c r="AG9676"/>
      <c r="AH9676"/>
      <c r="AI9676"/>
      <c r="AJ9676"/>
      <c r="AK9676"/>
      <c r="AL9676"/>
    </row>
    <row r="9677" spans="3:38" ht="15" customHeight="1" x14ac:dyDescent="0.35">
      <c r="C9677"/>
      <c r="D9677"/>
      <c r="E9677"/>
      <c r="F9677"/>
      <c r="G9677"/>
      <c r="H9677"/>
      <c r="I9677"/>
      <c r="J9677"/>
      <c r="K9677"/>
      <c r="L9677"/>
      <c r="M9677"/>
      <c r="N9677"/>
      <c r="O9677"/>
      <c r="S9677"/>
      <c r="T9677"/>
      <c r="U9677"/>
      <c r="V9677"/>
      <c r="Y9677"/>
      <c r="Z9677"/>
      <c r="AA9677"/>
      <c r="AB9677"/>
      <c r="AC9677"/>
      <c r="AD9677"/>
      <c r="AE9677"/>
      <c r="AF9677"/>
      <c r="AG9677"/>
      <c r="AH9677"/>
      <c r="AI9677"/>
      <c r="AJ9677"/>
      <c r="AK9677"/>
      <c r="AL9677"/>
    </row>
    <row r="9678" spans="3:38" ht="15" customHeight="1" x14ac:dyDescent="0.35">
      <c r="C9678"/>
      <c r="D9678"/>
      <c r="E9678"/>
      <c r="F9678"/>
      <c r="G9678"/>
      <c r="H9678"/>
      <c r="I9678"/>
      <c r="J9678"/>
      <c r="K9678"/>
      <c r="L9678"/>
      <c r="M9678"/>
      <c r="N9678"/>
      <c r="O9678"/>
      <c r="S9678"/>
      <c r="T9678"/>
      <c r="U9678"/>
      <c r="V9678"/>
      <c r="Y9678"/>
      <c r="Z9678"/>
      <c r="AA9678"/>
      <c r="AB9678"/>
      <c r="AC9678"/>
      <c r="AD9678"/>
      <c r="AE9678"/>
      <c r="AF9678"/>
      <c r="AG9678"/>
      <c r="AH9678"/>
      <c r="AI9678"/>
      <c r="AJ9678"/>
      <c r="AK9678"/>
      <c r="AL9678"/>
    </row>
    <row r="9679" spans="3:38" ht="15" customHeight="1" x14ac:dyDescent="0.35">
      <c r="C9679"/>
      <c r="D9679"/>
      <c r="E9679"/>
      <c r="F9679"/>
      <c r="G9679"/>
      <c r="H9679"/>
      <c r="I9679"/>
      <c r="J9679"/>
      <c r="K9679"/>
      <c r="L9679"/>
      <c r="M9679"/>
      <c r="N9679"/>
      <c r="O9679"/>
      <c r="S9679"/>
      <c r="T9679"/>
      <c r="U9679"/>
      <c r="V9679"/>
      <c r="Y9679"/>
      <c r="Z9679"/>
      <c r="AA9679"/>
      <c r="AB9679"/>
      <c r="AC9679"/>
      <c r="AD9679"/>
      <c r="AE9679"/>
      <c r="AF9679"/>
      <c r="AG9679"/>
      <c r="AH9679"/>
      <c r="AI9679"/>
      <c r="AJ9679"/>
      <c r="AK9679"/>
      <c r="AL9679"/>
    </row>
    <row r="9680" spans="3:38" ht="15" customHeight="1" x14ac:dyDescent="0.35">
      <c r="C9680"/>
      <c r="D9680"/>
      <c r="E9680"/>
      <c r="F9680"/>
      <c r="G9680"/>
      <c r="H9680"/>
      <c r="I9680"/>
      <c r="J9680"/>
      <c r="K9680"/>
      <c r="L9680"/>
      <c r="M9680"/>
      <c r="N9680"/>
      <c r="O9680"/>
      <c r="S9680"/>
      <c r="T9680"/>
      <c r="U9680"/>
      <c r="V9680"/>
      <c r="Y9680"/>
      <c r="Z9680"/>
      <c r="AA9680"/>
      <c r="AB9680"/>
      <c r="AC9680"/>
      <c r="AD9680"/>
      <c r="AE9680"/>
      <c r="AF9680"/>
      <c r="AG9680"/>
      <c r="AH9680"/>
      <c r="AI9680"/>
      <c r="AJ9680"/>
      <c r="AK9680"/>
      <c r="AL9680"/>
    </row>
    <row r="9681" spans="3:38" ht="15" customHeight="1" x14ac:dyDescent="0.35">
      <c r="C9681"/>
      <c r="D9681"/>
      <c r="E9681"/>
      <c r="F9681"/>
      <c r="G9681"/>
      <c r="H9681"/>
      <c r="I9681"/>
      <c r="J9681"/>
      <c r="K9681"/>
      <c r="L9681"/>
      <c r="M9681"/>
      <c r="N9681"/>
      <c r="O9681"/>
      <c r="S9681"/>
      <c r="T9681"/>
      <c r="U9681"/>
      <c r="V9681"/>
      <c r="Y9681"/>
      <c r="Z9681"/>
      <c r="AA9681"/>
      <c r="AB9681"/>
      <c r="AC9681"/>
      <c r="AD9681"/>
      <c r="AE9681"/>
      <c r="AF9681"/>
      <c r="AG9681"/>
      <c r="AH9681"/>
      <c r="AI9681"/>
      <c r="AJ9681"/>
      <c r="AK9681"/>
      <c r="AL9681"/>
    </row>
    <row r="9682" spans="3:38" ht="15" customHeight="1" x14ac:dyDescent="0.35">
      <c r="C9682"/>
      <c r="D9682"/>
      <c r="E9682"/>
      <c r="F9682"/>
      <c r="G9682"/>
      <c r="H9682"/>
      <c r="I9682"/>
      <c r="J9682"/>
      <c r="K9682"/>
      <c r="L9682"/>
      <c r="M9682"/>
      <c r="N9682"/>
      <c r="O9682"/>
      <c r="S9682"/>
      <c r="T9682"/>
      <c r="U9682"/>
      <c r="V9682"/>
      <c r="Y9682"/>
      <c r="Z9682"/>
      <c r="AA9682"/>
      <c r="AB9682"/>
      <c r="AC9682"/>
      <c r="AD9682"/>
      <c r="AE9682"/>
      <c r="AF9682"/>
      <c r="AG9682"/>
      <c r="AH9682"/>
      <c r="AI9682"/>
      <c r="AJ9682"/>
      <c r="AK9682"/>
      <c r="AL9682"/>
    </row>
    <row r="9683" spans="3:38" ht="15" customHeight="1" x14ac:dyDescent="0.35">
      <c r="C9683"/>
      <c r="D9683"/>
      <c r="E9683"/>
      <c r="F9683"/>
      <c r="G9683"/>
      <c r="H9683"/>
      <c r="I9683"/>
      <c r="J9683"/>
      <c r="K9683"/>
      <c r="L9683"/>
      <c r="M9683"/>
      <c r="N9683"/>
      <c r="O9683"/>
      <c r="S9683"/>
      <c r="T9683"/>
      <c r="U9683"/>
      <c r="V9683"/>
      <c r="Y9683"/>
      <c r="Z9683"/>
      <c r="AA9683"/>
      <c r="AB9683"/>
      <c r="AC9683"/>
      <c r="AD9683"/>
      <c r="AE9683"/>
      <c r="AF9683"/>
      <c r="AG9683"/>
      <c r="AH9683"/>
      <c r="AI9683"/>
      <c r="AJ9683"/>
      <c r="AK9683"/>
      <c r="AL9683"/>
    </row>
    <row r="9684" spans="3:38" ht="15" customHeight="1" x14ac:dyDescent="0.35">
      <c r="C9684"/>
      <c r="D9684"/>
      <c r="E9684"/>
      <c r="F9684"/>
      <c r="G9684"/>
      <c r="H9684"/>
      <c r="I9684"/>
      <c r="J9684"/>
      <c r="K9684"/>
      <c r="L9684"/>
      <c r="M9684"/>
      <c r="N9684"/>
      <c r="O9684"/>
      <c r="S9684"/>
      <c r="T9684"/>
      <c r="U9684"/>
      <c r="V9684"/>
      <c r="Y9684"/>
      <c r="Z9684"/>
      <c r="AA9684"/>
      <c r="AB9684"/>
      <c r="AC9684"/>
      <c r="AD9684"/>
      <c r="AE9684"/>
      <c r="AF9684"/>
      <c r="AG9684"/>
      <c r="AH9684"/>
      <c r="AI9684"/>
      <c r="AJ9684"/>
      <c r="AK9684"/>
      <c r="AL9684"/>
    </row>
    <row r="9685" spans="3:38" ht="15" customHeight="1" x14ac:dyDescent="0.35">
      <c r="C9685"/>
      <c r="D9685"/>
      <c r="E9685"/>
      <c r="F9685"/>
      <c r="G9685"/>
      <c r="H9685"/>
      <c r="I9685"/>
      <c r="J9685"/>
      <c r="K9685"/>
      <c r="L9685"/>
      <c r="M9685"/>
      <c r="N9685"/>
      <c r="O9685"/>
      <c r="S9685"/>
      <c r="T9685"/>
      <c r="U9685"/>
      <c r="V9685"/>
      <c r="Y9685"/>
      <c r="Z9685"/>
      <c r="AA9685"/>
      <c r="AB9685"/>
      <c r="AC9685"/>
      <c r="AD9685"/>
      <c r="AE9685"/>
      <c r="AF9685"/>
      <c r="AG9685"/>
      <c r="AH9685"/>
      <c r="AI9685"/>
      <c r="AJ9685"/>
      <c r="AK9685"/>
      <c r="AL9685"/>
    </row>
    <row r="9686" spans="3:38" ht="15" customHeight="1" x14ac:dyDescent="0.35">
      <c r="C9686"/>
      <c r="D9686"/>
      <c r="E9686"/>
      <c r="F9686"/>
      <c r="G9686"/>
      <c r="H9686"/>
      <c r="I9686"/>
      <c r="J9686"/>
      <c r="K9686"/>
      <c r="L9686"/>
      <c r="M9686"/>
      <c r="N9686"/>
      <c r="O9686"/>
      <c r="S9686"/>
      <c r="T9686"/>
      <c r="U9686"/>
      <c r="V9686"/>
      <c r="Y9686"/>
      <c r="Z9686"/>
      <c r="AA9686"/>
      <c r="AB9686"/>
      <c r="AC9686"/>
      <c r="AD9686"/>
      <c r="AE9686"/>
      <c r="AF9686"/>
      <c r="AG9686"/>
      <c r="AH9686"/>
      <c r="AI9686"/>
      <c r="AJ9686"/>
      <c r="AK9686"/>
      <c r="AL9686"/>
    </row>
    <row r="9687" spans="3:38" ht="15" customHeight="1" x14ac:dyDescent="0.35">
      <c r="C9687"/>
      <c r="D9687"/>
      <c r="E9687"/>
      <c r="F9687"/>
      <c r="G9687"/>
      <c r="H9687"/>
      <c r="I9687"/>
      <c r="J9687"/>
      <c r="K9687"/>
      <c r="L9687"/>
      <c r="M9687"/>
      <c r="N9687"/>
      <c r="O9687"/>
      <c r="S9687"/>
      <c r="T9687"/>
      <c r="U9687"/>
      <c r="V9687"/>
      <c r="Y9687"/>
      <c r="Z9687"/>
      <c r="AA9687"/>
      <c r="AB9687"/>
      <c r="AC9687"/>
      <c r="AD9687"/>
      <c r="AE9687"/>
      <c r="AF9687"/>
      <c r="AG9687"/>
      <c r="AH9687"/>
      <c r="AI9687"/>
      <c r="AJ9687"/>
      <c r="AK9687"/>
      <c r="AL9687"/>
    </row>
    <row r="9688" spans="3:38" ht="15" customHeight="1" x14ac:dyDescent="0.35">
      <c r="C9688"/>
      <c r="D9688"/>
      <c r="E9688"/>
      <c r="F9688"/>
      <c r="G9688"/>
      <c r="H9688"/>
      <c r="I9688"/>
      <c r="J9688"/>
      <c r="K9688"/>
      <c r="L9688"/>
      <c r="M9688"/>
      <c r="N9688"/>
      <c r="O9688"/>
      <c r="S9688"/>
      <c r="T9688"/>
      <c r="U9688"/>
      <c r="V9688"/>
      <c r="Y9688"/>
      <c r="Z9688"/>
      <c r="AA9688"/>
      <c r="AB9688"/>
      <c r="AC9688"/>
      <c r="AD9688"/>
      <c r="AE9688"/>
      <c r="AF9688"/>
      <c r="AG9688"/>
      <c r="AH9688"/>
      <c r="AI9688"/>
      <c r="AJ9688"/>
      <c r="AK9688"/>
      <c r="AL9688"/>
    </row>
    <row r="9689" spans="3:38" ht="15" customHeight="1" x14ac:dyDescent="0.35">
      <c r="C9689"/>
      <c r="D9689"/>
      <c r="E9689"/>
      <c r="F9689"/>
      <c r="G9689"/>
      <c r="H9689"/>
      <c r="I9689"/>
      <c r="J9689"/>
      <c r="K9689"/>
      <c r="L9689"/>
      <c r="M9689"/>
      <c r="N9689"/>
      <c r="O9689"/>
      <c r="S9689"/>
      <c r="T9689"/>
      <c r="U9689"/>
      <c r="V9689"/>
      <c r="Y9689"/>
      <c r="Z9689"/>
      <c r="AA9689"/>
      <c r="AB9689"/>
      <c r="AC9689"/>
      <c r="AD9689"/>
      <c r="AE9689"/>
      <c r="AF9689"/>
      <c r="AG9689"/>
      <c r="AH9689"/>
      <c r="AI9689"/>
      <c r="AJ9689"/>
      <c r="AK9689"/>
      <c r="AL9689"/>
    </row>
    <row r="9690" spans="3:38" ht="15" customHeight="1" x14ac:dyDescent="0.35">
      <c r="C9690"/>
      <c r="D9690"/>
      <c r="E9690"/>
      <c r="F9690"/>
      <c r="G9690"/>
      <c r="H9690"/>
      <c r="I9690"/>
      <c r="J9690"/>
      <c r="K9690"/>
      <c r="L9690"/>
      <c r="M9690"/>
      <c r="N9690"/>
      <c r="O9690"/>
      <c r="S9690"/>
      <c r="T9690"/>
      <c r="U9690"/>
      <c r="V9690"/>
      <c r="Y9690"/>
      <c r="Z9690"/>
      <c r="AA9690"/>
      <c r="AB9690"/>
      <c r="AC9690"/>
      <c r="AD9690"/>
      <c r="AE9690"/>
      <c r="AF9690"/>
      <c r="AG9690"/>
      <c r="AH9690"/>
      <c r="AI9690"/>
      <c r="AJ9690"/>
      <c r="AK9690"/>
      <c r="AL9690"/>
    </row>
    <row r="9691" spans="3:38" ht="15" customHeight="1" x14ac:dyDescent="0.35">
      <c r="C9691"/>
      <c r="D9691"/>
      <c r="E9691"/>
      <c r="F9691"/>
      <c r="G9691"/>
      <c r="H9691"/>
      <c r="I9691"/>
      <c r="J9691"/>
      <c r="K9691"/>
      <c r="L9691"/>
      <c r="M9691"/>
      <c r="N9691"/>
      <c r="O9691"/>
      <c r="S9691"/>
      <c r="T9691"/>
      <c r="U9691"/>
      <c r="V9691"/>
      <c r="Y9691"/>
      <c r="Z9691"/>
      <c r="AA9691"/>
      <c r="AB9691"/>
      <c r="AC9691"/>
      <c r="AD9691"/>
      <c r="AE9691"/>
      <c r="AF9691"/>
      <c r="AG9691"/>
      <c r="AH9691"/>
      <c r="AI9691"/>
      <c r="AJ9691"/>
      <c r="AK9691"/>
      <c r="AL9691"/>
    </row>
    <row r="9692" spans="3:38" ht="15" customHeight="1" x14ac:dyDescent="0.35">
      <c r="C9692"/>
      <c r="D9692"/>
      <c r="E9692"/>
      <c r="F9692"/>
      <c r="G9692"/>
      <c r="H9692"/>
      <c r="I9692"/>
      <c r="J9692"/>
      <c r="K9692"/>
      <c r="L9692"/>
      <c r="M9692"/>
      <c r="N9692"/>
      <c r="O9692"/>
      <c r="S9692"/>
      <c r="T9692"/>
      <c r="U9692"/>
      <c r="V9692"/>
      <c r="Y9692"/>
      <c r="Z9692"/>
      <c r="AA9692"/>
      <c r="AB9692"/>
      <c r="AC9692"/>
      <c r="AD9692"/>
      <c r="AE9692"/>
      <c r="AF9692"/>
      <c r="AG9692"/>
      <c r="AH9692"/>
      <c r="AI9692"/>
      <c r="AJ9692"/>
      <c r="AK9692"/>
      <c r="AL9692"/>
    </row>
    <row r="9693" spans="3:38" ht="15" customHeight="1" x14ac:dyDescent="0.35">
      <c r="C9693"/>
      <c r="D9693"/>
      <c r="E9693"/>
      <c r="F9693"/>
      <c r="G9693"/>
      <c r="H9693"/>
      <c r="I9693"/>
      <c r="J9693"/>
      <c r="K9693"/>
      <c r="L9693"/>
      <c r="M9693"/>
      <c r="N9693"/>
      <c r="O9693"/>
      <c r="S9693"/>
      <c r="T9693"/>
      <c r="U9693"/>
      <c r="V9693"/>
      <c r="Y9693"/>
      <c r="Z9693"/>
      <c r="AA9693"/>
      <c r="AB9693"/>
      <c r="AC9693"/>
      <c r="AD9693"/>
      <c r="AE9693"/>
      <c r="AF9693"/>
      <c r="AG9693"/>
      <c r="AH9693"/>
      <c r="AI9693"/>
      <c r="AJ9693"/>
      <c r="AK9693"/>
      <c r="AL9693"/>
    </row>
    <row r="9694" spans="3:38" ht="15" customHeight="1" x14ac:dyDescent="0.35">
      <c r="C9694"/>
      <c r="D9694"/>
      <c r="E9694"/>
      <c r="F9694"/>
      <c r="G9694"/>
      <c r="H9694"/>
      <c r="I9694"/>
      <c r="J9694"/>
      <c r="K9694"/>
      <c r="L9694"/>
      <c r="M9694"/>
      <c r="N9694"/>
      <c r="O9694"/>
      <c r="S9694"/>
      <c r="T9694"/>
      <c r="U9694"/>
      <c r="V9694"/>
      <c r="Y9694"/>
      <c r="Z9694"/>
      <c r="AA9694"/>
      <c r="AB9694"/>
      <c r="AC9694"/>
      <c r="AD9694"/>
      <c r="AE9694"/>
      <c r="AF9694"/>
      <c r="AG9694"/>
      <c r="AH9694"/>
      <c r="AI9694"/>
      <c r="AJ9694"/>
      <c r="AK9694"/>
      <c r="AL9694"/>
    </row>
    <row r="9695" spans="3:38" ht="15" customHeight="1" x14ac:dyDescent="0.35">
      <c r="C9695"/>
      <c r="D9695"/>
      <c r="E9695"/>
      <c r="F9695"/>
      <c r="G9695"/>
      <c r="H9695"/>
      <c r="I9695"/>
      <c r="J9695"/>
      <c r="K9695"/>
      <c r="L9695"/>
      <c r="M9695"/>
      <c r="N9695"/>
      <c r="O9695"/>
      <c r="S9695"/>
      <c r="T9695"/>
      <c r="U9695"/>
      <c r="V9695"/>
      <c r="Y9695"/>
      <c r="Z9695"/>
      <c r="AA9695"/>
      <c r="AB9695"/>
      <c r="AC9695"/>
      <c r="AD9695"/>
      <c r="AE9695"/>
      <c r="AF9695"/>
      <c r="AG9695"/>
      <c r="AH9695"/>
      <c r="AI9695"/>
      <c r="AJ9695"/>
      <c r="AK9695"/>
      <c r="AL9695"/>
    </row>
    <row r="9696" spans="3:38" ht="15" customHeight="1" x14ac:dyDescent="0.35">
      <c r="C9696"/>
      <c r="D9696"/>
      <c r="E9696"/>
      <c r="F9696"/>
      <c r="G9696"/>
      <c r="H9696"/>
      <c r="I9696"/>
      <c r="J9696"/>
      <c r="K9696"/>
      <c r="L9696"/>
      <c r="M9696"/>
      <c r="N9696"/>
      <c r="O9696"/>
      <c r="S9696"/>
      <c r="T9696"/>
      <c r="U9696"/>
      <c r="V9696"/>
      <c r="Y9696"/>
      <c r="Z9696"/>
      <c r="AA9696"/>
      <c r="AB9696"/>
      <c r="AC9696"/>
      <c r="AD9696"/>
      <c r="AE9696"/>
      <c r="AF9696"/>
      <c r="AG9696"/>
      <c r="AH9696"/>
      <c r="AI9696"/>
      <c r="AJ9696"/>
      <c r="AK9696"/>
      <c r="AL9696"/>
    </row>
    <row r="9697" spans="3:38" ht="15" customHeight="1" x14ac:dyDescent="0.35">
      <c r="C9697"/>
      <c r="D9697"/>
      <c r="E9697"/>
      <c r="F9697"/>
      <c r="G9697"/>
      <c r="H9697"/>
      <c r="I9697"/>
      <c r="J9697"/>
      <c r="K9697"/>
      <c r="L9697"/>
      <c r="M9697"/>
      <c r="N9697"/>
      <c r="O9697"/>
      <c r="S9697"/>
      <c r="T9697"/>
      <c r="U9697"/>
      <c r="V9697"/>
      <c r="Y9697"/>
      <c r="Z9697"/>
      <c r="AA9697"/>
      <c r="AB9697"/>
      <c r="AC9697"/>
      <c r="AD9697"/>
      <c r="AE9697"/>
      <c r="AF9697"/>
      <c r="AG9697"/>
      <c r="AH9697"/>
      <c r="AI9697"/>
      <c r="AJ9697"/>
      <c r="AK9697"/>
      <c r="AL9697"/>
    </row>
    <row r="9698" spans="3:38" ht="15" customHeight="1" x14ac:dyDescent="0.35">
      <c r="C9698"/>
      <c r="D9698"/>
      <c r="E9698"/>
      <c r="F9698"/>
      <c r="G9698"/>
      <c r="H9698"/>
      <c r="I9698"/>
      <c r="J9698"/>
      <c r="K9698"/>
      <c r="L9698"/>
      <c r="M9698"/>
      <c r="N9698"/>
      <c r="O9698"/>
      <c r="S9698"/>
      <c r="T9698"/>
      <c r="U9698"/>
      <c r="V9698"/>
      <c r="Y9698"/>
      <c r="Z9698"/>
      <c r="AA9698"/>
      <c r="AB9698"/>
      <c r="AC9698"/>
      <c r="AD9698"/>
      <c r="AE9698"/>
      <c r="AF9698"/>
      <c r="AG9698"/>
      <c r="AH9698"/>
      <c r="AI9698"/>
      <c r="AJ9698"/>
      <c r="AK9698"/>
      <c r="AL9698"/>
    </row>
    <row r="9699" spans="3:38" ht="15" customHeight="1" x14ac:dyDescent="0.35">
      <c r="C9699"/>
      <c r="D9699"/>
      <c r="E9699"/>
      <c r="F9699"/>
      <c r="G9699"/>
      <c r="H9699"/>
      <c r="I9699"/>
      <c r="J9699"/>
      <c r="K9699"/>
      <c r="L9699"/>
      <c r="M9699"/>
      <c r="N9699"/>
      <c r="O9699"/>
      <c r="S9699"/>
      <c r="T9699"/>
      <c r="U9699"/>
      <c r="V9699"/>
      <c r="Y9699"/>
      <c r="Z9699"/>
      <c r="AA9699"/>
      <c r="AB9699"/>
      <c r="AC9699"/>
      <c r="AD9699"/>
      <c r="AE9699"/>
      <c r="AF9699"/>
      <c r="AG9699"/>
      <c r="AH9699"/>
      <c r="AI9699"/>
      <c r="AJ9699"/>
      <c r="AK9699"/>
      <c r="AL9699"/>
    </row>
    <row r="9700" spans="3:38" ht="15" customHeight="1" x14ac:dyDescent="0.35">
      <c r="C9700"/>
      <c r="D9700"/>
      <c r="E9700"/>
      <c r="F9700"/>
      <c r="G9700"/>
      <c r="H9700"/>
      <c r="I9700"/>
      <c r="J9700"/>
      <c r="K9700"/>
      <c r="L9700"/>
      <c r="M9700"/>
      <c r="N9700"/>
      <c r="O9700"/>
      <c r="S9700"/>
      <c r="T9700"/>
      <c r="U9700"/>
      <c r="V9700"/>
      <c r="Y9700"/>
      <c r="Z9700"/>
      <c r="AA9700"/>
      <c r="AB9700"/>
      <c r="AC9700"/>
      <c r="AD9700"/>
      <c r="AE9700"/>
      <c r="AF9700"/>
      <c r="AG9700"/>
      <c r="AH9700"/>
      <c r="AI9700"/>
      <c r="AJ9700"/>
      <c r="AK9700"/>
      <c r="AL9700"/>
    </row>
    <row r="9701" spans="3:38" ht="15" customHeight="1" x14ac:dyDescent="0.35">
      <c r="C9701"/>
      <c r="D9701"/>
      <c r="E9701"/>
      <c r="F9701"/>
      <c r="G9701"/>
      <c r="H9701"/>
      <c r="I9701"/>
      <c r="J9701"/>
      <c r="K9701"/>
      <c r="L9701"/>
      <c r="M9701"/>
      <c r="N9701"/>
      <c r="O9701"/>
      <c r="S9701"/>
      <c r="T9701"/>
      <c r="U9701"/>
      <c r="V9701"/>
      <c r="Y9701"/>
      <c r="Z9701"/>
      <c r="AA9701"/>
      <c r="AB9701"/>
      <c r="AC9701"/>
      <c r="AD9701"/>
      <c r="AE9701"/>
      <c r="AF9701"/>
      <c r="AG9701"/>
      <c r="AH9701"/>
      <c r="AI9701"/>
      <c r="AJ9701"/>
      <c r="AK9701"/>
      <c r="AL9701"/>
    </row>
    <row r="9702" spans="3:38" ht="15" customHeight="1" x14ac:dyDescent="0.35">
      <c r="C9702"/>
      <c r="D9702"/>
      <c r="E9702"/>
      <c r="F9702"/>
      <c r="G9702"/>
      <c r="H9702"/>
      <c r="I9702"/>
      <c r="J9702"/>
      <c r="K9702"/>
      <c r="L9702"/>
      <c r="M9702"/>
      <c r="N9702"/>
      <c r="O9702"/>
      <c r="S9702"/>
      <c r="T9702"/>
      <c r="U9702"/>
      <c r="V9702"/>
      <c r="Y9702"/>
      <c r="Z9702"/>
      <c r="AA9702"/>
      <c r="AB9702"/>
      <c r="AC9702"/>
      <c r="AD9702"/>
      <c r="AE9702"/>
      <c r="AF9702"/>
      <c r="AG9702"/>
      <c r="AH9702"/>
      <c r="AI9702"/>
      <c r="AJ9702"/>
      <c r="AK9702"/>
      <c r="AL9702"/>
    </row>
    <row r="9703" spans="3:38" ht="15" customHeight="1" x14ac:dyDescent="0.35">
      <c r="C9703"/>
      <c r="D9703"/>
      <c r="E9703"/>
      <c r="F9703"/>
      <c r="G9703"/>
      <c r="H9703"/>
      <c r="I9703"/>
      <c r="J9703"/>
      <c r="K9703"/>
      <c r="L9703"/>
      <c r="M9703"/>
      <c r="N9703"/>
      <c r="O9703"/>
      <c r="S9703"/>
      <c r="T9703"/>
      <c r="U9703"/>
      <c r="V9703"/>
      <c r="Y9703"/>
      <c r="Z9703"/>
      <c r="AA9703"/>
      <c r="AB9703"/>
      <c r="AC9703"/>
      <c r="AD9703"/>
      <c r="AE9703"/>
      <c r="AF9703"/>
      <c r="AG9703"/>
      <c r="AH9703"/>
      <c r="AI9703"/>
      <c r="AJ9703"/>
      <c r="AK9703"/>
      <c r="AL9703"/>
    </row>
    <row r="9704" spans="3:38" ht="15" customHeight="1" x14ac:dyDescent="0.35">
      <c r="C9704"/>
      <c r="D9704"/>
      <c r="E9704"/>
      <c r="F9704"/>
      <c r="G9704"/>
      <c r="H9704"/>
      <c r="I9704"/>
      <c r="J9704"/>
      <c r="K9704"/>
      <c r="L9704"/>
      <c r="M9704"/>
      <c r="N9704"/>
      <c r="O9704"/>
      <c r="S9704"/>
      <c r="T9704"/>
      <c r="U9704"/>
      <c r="V9704"/>
      <c r="Y9704"/>
      <c r="Z9704"/>
      <c r="AA9704"/>
      <c r="AB9704"/>
      <c r="AC9704"/>
      <c r="AD9704"/>
      <c r="AE9704"/>
      <c r="AF9704"/>
      <c r="AG9704"/>
      <c r="AH9704"/>
      <c r="AI9704"/>
      <c r="AJ9704"/>
      <c r="AK9704"/>
      <c r="AL9704"/>
    </row>
    <row r="9705" spans="3:38" ht="15" customHeight="1" x14ac:dyDescent="0.35">
      <c r="C9705"/>
      <c r="D9705"/>
      <c r="E9705"/>
      <c r="F9705"/>
      <c r="G9705"/>
      <c r="H9705"/>
      <c r="I9705"/>
      <c r="J9705"/>
      <c r="K9705"/>
      <c r="L9705"/>
      <c r="M9705"/>
      <c r="N9705"/>
      <c r="O9705"/>
      <c r="S9705"/>
      <c r="T9705"/>
      <c r="U9705"/>
      <c r="V9705"/>
      <c r="Y9705"/>
      <c r="Z9705"/>
      <c r="AA9705"/>
      <c r="AB9705"/>
      <c r="AC9705"/>
      <c r="AD9705"/>
      <c r="AE9705"/>
      <c r="AF9705"/>
      <c r="AG9705"/>
      <c r="AH9705"/>
      <c r="AI9705"/>
      <c r="AJ9705"/>
      <c r="AK9705"/>
      <c r="AL9705"/>
    </row>
    <row r="9706" spans="3:38" ht="15" customHeight="1" x14ac:dyDescent="0.35">
      <c r="C9706"/>
      <c r="D9706"/>
      <c r="E9706"/>
      <c r="F9706"/>
      <c r="G9706"/>
      <c r="H9706"/>
      <c r="I9706"/>
      <c r="J9706"/>
      <c r="K9706"/>
      <c r="L9706"/>
      <c r="M9706"/>
      <c r="N9706"/>
      <c r="O9706"/>
      <c r="S9706"/>
      <c r="T9706"/>
      <c r="U9706"/>
      <c r="V9706"/>
      <c r="Y9706"/>
      <c r="Z9706"/>
      <c r="AA9706"/>
      <c r="AB9706"/>
      <c r="AC9706"/>
      <c r="AD9706"/>
      <c r="AE9706"/>
      <c r="AF9706"/>
      <c r="AG9706"/>
      <c r="AH9706"/>
      <c r="AI9706"/>
      <c r="AJ9706"/>
      <c r="AK9706"/>
      <c r="AL9706"/>
    </row>
    <row r="9707" spans="3:38" ht="15" customHeight="1" x14ac:dyDescent="0.35">
      <c r="C9707"/>
      <c r="D9707"/>
      <c r="E9707"/>
      <c r="F9707"/>
      <c r="G9707"/>
      <c r="H9707"/>
      <c r="I9707"/>
      <c r="J9707"/>
      <c r="K9707"/>
      <c r="L9707"/>
      <c r="M9707"/>
      <c r="N9707"/>
      <c r="O9707"/>
      <c r="S9707"/>
      <c r="T9707"/>
      <c r="U9707"/>
      <c r="V9707"/>
      <c r="Y9707"/>
      <c r="Z9707"/>
      <c r="AA9707"/>
      <c r="AB9707"/>
      <c r="AC9707"/>
      <c r="AD9707"/>
      <c r="AE9707"/>
      <c r="AF9707"/>
      <c r="AG9707"/>
      <c r="AH9707"/>
      <c r="AI9707"/>
      <c r="AJ9707"/>
      <c r="AK9707"/>
      <c r="AL9707"/>
    </row>
    <row r="9708" spans="3:38" ht="15" customHeight="1" x14ac:dyDescent="0.35">
      <c r="C9708"/>
      <c r="D9708"/>
      <c r="E9708"/>
      <c r="F9708"/>
      <c r="G9708"/>
      <c r="H9708"/>
      <c r="I9708"/>
      <c r="J9708"/>
      <c r="K9708"/>
      <c r="L9708"/>
      <c r="M9708"/>
      <c r="N9708"/>
      <c r="O9708"/>
      <c r="S9708"/>
      <c r="T9708"/>
      <c r="U9708"/>
      <c r="V9708"/>
      <c r="Y9708"/>
      <c r="Z9708"/>
      <c r="AA9708"/>
      <c r="AB9708"/>
      <c r="AC9708"/>
      <c r="AD9708"/>
      <c r="AE9708"/>
      <c r="AF9708"/>
      <c r="AG9708"/>
      <c r="AH9708"/>
      <c r="AI9708"/>
      <c r="AJ9708"/>
      <c r="AK9708"/>
      <c r="AL9708"/>
    </row>
    <row r="9709" spans="3:38" ht="15" customHeight="1" x14ac:dyDescent="0.35">
      <c r="C9709"/>
      <c r="D9709"/>
      <c r="E9709"/>
      <c r="F9709"/>
      <c r="G9709"/>
      <c r="H9709"/>
      <c r="I9709"/>
      <c r="J9709"/>
      <c r="K9709"/>
      <c r="L9709"/>
      <c r="M9709"/>
      <c r="N9709"/>
      <c r="O9709"/>
      <c r="S9709"/>
      <c r="T9709"/>
      <c r="U9709"/>
      <c r="V9709"/>
      <c r="Y9709"/>
      <c r="Z9709"/>
      <c r="AA9709"/>
      <c r="AB9709"/>
      <c r="AC9709"/>
      <c r="AD9709"/>
      <c r="AE9709"/>
      <c r="AF9709"/>
      <c r="AG9709"/>
      <c r="AH9709"/>
      <c r="AI9709"/>
      <c r="AJ9709"/>
      <c r="AK9709"/>
      <c r="AL9709"/>
    </row>
    <row r="9710" spans="3:38" ht="15" customHeight="1" x14ac:dyDescent="0.35">
      <c r="C9710"/>
      <c r="D9710"/>
      <c r="E9710"/>
      <c r="F9710"/>
      <c r="G9710"/>
      <c r="H9710"/>
      <c r="I9710"/>
      <c r="J9710"/>
      <c r="K9710"/>
      <c r="L9710"/>
      <c r="M9710"/>
      <c r="N9710"/>
      <c r="O9710"/>
      <c r="S9710"/>
      <c r="T9710"/>
      <c r="U9710"/>
      <c r="V9710"/>
      <c r="Y9710"/>
      <c r="Z9710"/>
      <c r="AA9710"/>
      <c r="AB9710"/>
      <c r="AC9710"/>
      <c r="AD9710"/>
      <c r="AE9710"/>
      <c r="AF9710"/>
      <c r="AG9710"/>
      <c r="AH9710"/>
      <c r="AI9710"/>
      <c r="AJ9710"/>
      <c r="AK9710"/>
      <c r="AL9710"/>
    </row>
    <row r="9711" spans="3:38" ht="15" customHeight="1" x14ac:dyDescent="0.35">
      <c r="C9711"/>
      <c r="D9711"/>
      <c r="E9711"/>
      <c r="F9711"/>
      <c r="G9711"/>
      <c r="H9711"/>
      <c r="I9711"/>
      <c r="J9711"/>
      <c r="K9711"/>
      <c r="L9711"/>
      <c r="M9711"/>
      <c r="N9711"/>
      <c r="O9711"/>
      <c r="S9711"/>
      <c r="T9711"/>
      <c r="U9711"/>
      <c r="V9711"/>
      <c r="Y9711"/>
      <c r="Z9711"/>
      <c r="AA9711"/>
      <c r="AB9711"/>
      <c r="AC9711"/>
      <c r="AD9711"/>
      <c r="AE9711"/>
      <c r="AF9711"/>
      <c r="AG9711"/>
      <c r="AH9711"/>
      <c r="AI9711"/>
      <c r="AJ9711"/>
      <c r="AK9711"/>
      <c r="AL9711"/>
    </row>
    <row r="9712" spans="3:38" ht="15" customHeight="1" x14ac:dyDescent="0.35">
      <c r="C9712"/>
      <c r="D9712"/>
      <c r="E9712"/>
      <c r="F9712"/>
      <c r="G9712"/>
      <c r="H9712"/>
      <c r="I9712"/>
      <c r="J9712"/>
      <c r="K9712"/>
      <c r="L9712"/>
      <c r="M9712"/>
      <c r="N9712"/>
      <c r="O9712"/>
      <c r="S9712"/>
      <c r="T9712"/>
      <c r="U9712"/>
      <c r="V9712"/>
      <c r="Y9712"/>
      <c r="Z9712"/>
      <c r="AA9712"/>
      <c r="AB9712"/>
      <c r="AC9712"/>
      <c r="AD9712"/>
      <c r="AE9712"/>
      <c r="AF9712"/>
      <c r="AG9712"/>
      <c r="AH9712"/>
      <c r="AI9712"/>
      <c r="AJ9712"/>
      <c r="AK9712"/>
      <c r="AL9712"/>
    </row>
    <row r="9713" spans="3:38" ht="15" customHeight="1" x14ac:dyDescent="0.35">
      <c r="C9713"/>
      <c r="D9713"/>
      <c r="E9713"/>
      <c r="F9713"/>
      <c r="G9713"/>
      <c r="H9713"/>
      <c r="I9713"/>
      <c r="J9713"/>
      <c r="K9713"/>
      <c r="L9713"/>
      <c r="M9713"/>
      <c r="N9713"/>
      <c r="O9713"/>
      <c r="S9713"/>
      <c r="T9713"/>
      <c r="U9713"/>
      <c r="V9713"/>
      <c r="Y9713"/>
      <c r="Z9713"/>
      <c r="AA9713"/>
      <c r="AB9713"/>
      <c r="AC9713"/>
      <c r="AD9713"/>
      <c r="AE9713"/>
      <c r="AF9713"/>
      <c r="AG9713"/>
      <c r="AH9713"/>
      <c r="AI9713"/>
      <c r="AJ9713"/>
      <c r="AK9713"/>
      <c r="AL9713"/>
    </row>
    <row r="9714" spans="3:38" ht="15" customHeight="1" x14ac:dyDescent="0.35">
      <c r="C9714"/>
      <c r="D9714"/>
      <c r="E9714"/>
      <c r="F9714"/>
      <c r="G9714"/>
      <c r="H9714"/>
      <c r="I9714"/>
      <c r="J9714"/>
      <c r="K9714"/>
      <c r="L9714"/>
      <c r="M9714"/>
      <c r="N9714"/>
      <c r="O9714"/>
      <c r="S9714"/>
      <c r="T9714"/>
      <c r="U9714"/>
      <c r="V9714"/>
      <c r="Y9714"/>
      <c r="Z9714"/>
      <c r="AA9714"/>
      <c r="AB9714"/>
      <c r="AC9714"/>
      <c r="AD9714"/>
      <c r="AE9714"/>
      <c r="AF9714"/>
      <c r="AG9714"/>
      <c r="AH9714"/>
      <c r="AI9714"/>
      <c r="AJ9714"/>
      <c r="AK9714"/>
      <c r="AL9714"/>
    </row>
    <row r="9715" spans="3:38" ht="15" customHeight="1" x14ac:dyDescent="0.35">
      <c r="C9715"/>
      <c r="D9715"/>
      <c r="E9715"/>
      <c r="F9715"/>
      <c r="G9715"/>
      <c r="H9715"/>
      <c r="I9715"/>
      <c r="J9715"/>
      <c r="K9715"/>
      <c r="L9715"/>
      <c r="M9715"/>
      <c r="N9715"/>
      <c r="O9715"/>
      <c r="S9715"/>
      <c r="T9715"/>
      <c r="U9715"/>
      <c r="V9715"/>
      <c r="Y9715"/>
      <c r="Z9715"/>
      <c r="AA9715"/>
      <c r="AB9715"/>
      <c r="AC9715"/>
      <c r="AD9715"/>
      <c r="AE9715"/>
      <c r="AF9715"/>
      <c r="AG9715"/>
      <c r="AH9715"/>
      <c r="AI9715"/>
      <c r="AJ9715"/>
      <c r="AK9715"/>
      <c r="AL9715"/>
    </row>
    <row r="9716" spans="3:38" ht="15" customHeight="1" x14ac:dyDescent="0.35">
      <c r="C9716"/>
      <c r="D9716"/>
      <c r="E9716"/>
      <c r="F9716"/>
      <c r="G9716"/>
      <c r="H9716"/>
      <c r="I9716"/>
      <c r="J9716"/>
      <c r="K9716"/>
      <c r="L9716"/>
      <c r="M9716"/>
      <c r="N9716"/>
      <c r="O9716"/>
      <c r="S9716"/>
      <c r="T9716"/>
      <c r="U9716"/>
      <c r="V9716"/>
      <c r="Y9716"/>
      <c r="Z9716"/>
      <c r="AA9716"/>
      <c r="AB9716"/>
      <c r="AC9716"/>
      <c r="AD9716"/>
      <c r="AE9716"/>
      <c r="AF9716"/>
      <c r="AG9716"/>
      <c r="AH9716"/>
      <c r="AI9716"/>
      <c r="AJ9716"/>
      <c r="AK9716"/>
      <c r="AL9716"/>
    </row>
    <row r="9717" spans="3:38" ht="15" customHeight="1" x14ac:dyDescent="0.35">
      <c r="C9717"/>
      <c r="D9717"/>
      <c r="E9717"/>
      <c r="F9717"/>
      <c r="G9717"/>
      <c r="H9717"/>
      <c r="I9717"/>
      <c r="J9717"/>
      <c r="K9717"/>
      <c r="L9717"/>
      <c r="M9717"/>
      <c r="N9717"/>
      <c r="O9717"/>
      <c r="S9717"/>
      <c r="T9717"/>
      <c r="U9717"/>
      <c r="V9717"/>
      <c r="Y9717"/>
      <c r="Z9717"/>
      <c r="AA9717"/>
      <c r="AB9717"/>
      <c r="AC9717"/>
      <c r="AD9717"/>
      <c r="AE9717"/>
      <c r="AF9717"/>
      <c r="AG9717"/>
      <c r="AH9717"/>
      <c r="AI9717"/>
      <c r="AJ9717"/>
      <c r="AK9717"/>
      <c r="AL9717"/>
    </row>
    <row r="9718" spans="3:38" ht="15" customHeight="1" x14ac:dyDescent="0.35">
      <c r="C9718"/>
      <c r="D9718"/>
      <c r="E9718"/>
      <c r="F9718"/>
      <c r="G9718"/>
      <c r="H9718"/>
      <c r="I9718"/>
      <c r="J9718"/>
      <c r="K9718"/>
      <c r="L9718"/>
      <c r="M9718"/>
      <c r="N9718"/>
      <c r="O9718"/>
      <c r="S9718"/>
      <c r="T9718"/>
      <c r="U9718"/>
      <c r="V9718"/>
      <c r="Y9718"/>
      <c r="Z9718"/>
      <c r="AA9718"/>
      <c r="AB9718"/>
      <c r="AC9718"/>
      <c r="AD9718"/>
      <c r="AE9718"/>
      <c r="AF9718"/>
      <c r="AG9718"/>
      <c r="AH9718"/>
      <c r="AI9718"/>
      <c r="AJ9718"/>
      <c r="AK9718"/>
      <c r="AL9718"/>
    </row>
    <row r="9719" spans="3:38" ht="15" customHeight="1" x14ac:dyDescent="0.35">
      <c r="C9719"/>
      <c r="D9719"/>
      <c r="E9719"/>
      <c r="F9719"/>
      <c r="G9719"/>
      <c r="H9719"/>
      <c r="I9719"/>
      <c r="J9719"/>
      <c r="K9719"/>
      <c r="L9719"/>
      <c r="M9719"/>
      <c r="N9719"/>
      <c r="O9719"/>
      <c r="S9719"/>
      <c r="T9719"/>
      <c r="U9719"/>
      <c r="V9719"/>
      <c r="Y9719"/>
      <c r="Z9719"/>
      <c r="AA9719"/>
      <c r="AB9719"/>
      <c r="AC9719"/>
      <c r="AD9719"/>
      <c r="AE9719"/>
      <c r="AF9719"/>
      <c r="AG9719"/>
      <c r="AH9719"/>
      <c r="AI9719"/>
      <c r="AJ9719"/>
      <c r="AK9719"/>
      <c r="AL9719"/>
    </row>
    <row r="9720" spans="3:38" ht="15" customHeight="1" x14ac:dyDescent="0.35">
      <c r="C9720"/>
      <c r="D9720"/>
      <c r="E9720"/>
      <c r="F9720"/>
      <c r="G9720"/>
      <c r="H9720"/>
      <c r="I9720"/>
      <c r="J9720"/>
      <c r="K9720"/>
      <c r="L9720"/>
      <c r="M9720"/>
      <c r="N9720"/>
      <c r="O9720"/>
      <c r="S9720"/>
      <c r="T9720"/>
      <c r="U9720"/>
      <c r="V9720"/>
      <c r="Y9720"/>
      <c r="Z9720"/>
      <c r="AA9720"/>
      <c r="AB9720"/>
      <c r="AC9720"/>
      <c r="AD9720"/>
      <c r="AE9720"/>
      <c r="AF9720"/>
      <c r="AG9720"/>
      <c r="AH9720"/>
      <c r="AI9720"/>
      <c r="AJ9720"/>
      <c r="AK9720"/>
      <c r="AL9720"/>
    </row>
    <row r="9721" spans="3:38" ht="15" customHeight="1" x14ac:dyDescent="0.35">
      <c r="C9721"/>
      <c r="D9721"/>
      <c r="E9721"/>
      <c r="F9721"/>
      <c r="G9721"/>
      <c r="H9721"/>
      <c r="I9721"/>
      <c r="J9721"/>
      <c r="K9721"/>
      <c r="L9721"/>
      <c r="M9721"/>
      <c r="N9721"/>
      <c r="O9721"/>
      <c r="S9721"/>
      <c r="T9721"/>
      <c r="U9721"/>
      <c r="V9721"/>
      <c r="Y9721"/>
      <c r="Z9721"/>
      <c r="AA9721"/>
      <c r="AB9721"/>
      <c r="AC9721"/>
      <c r="AD9721"/>
      <c r="AE9721"/>
      <c r="AF9721"/>
      <c r="AG9721"/>
      <c r="AH9721"/>
      <c r="AI9721"/>
      <c r="AJ9721"/>
      <c r="AK9721"/>
      <c r="AL9721"/>
    </row>
    <row r="9722" spans="3:38" ht="15" customHeight="1" x14ac:dyDescent="0.35">
      <c r="C9722"/>
      <c r="D9722"/>
      <c r="E9722"/>
      <c r="F9722"/>
      <c r="G9722"/>
      <c r="H9722"/>
      <c r="I9722"/>
      <c r="J9722"/>
      <c r="K9722"/>
      <c r="L9722"/>
      <c r="M9722"/>
      <c r="N9722"/>
      <c r="O9722"/>
      <c r="S9722"/>
      <c r="T9722"/>
      <c r="U9722"/>
      <c r="V9722"/>
      <c r="Y9722"/>
      <c r="Z9722"/>
      <c r="AA9722"/>
      <c r="AB9722"/>
      <c r="AC9722"/>
      <c r="AD9722"/>
      <c r="AE9722"/>
      <c r="AF9722"/>
      <c r="AG9722"/>
      <c r="AH9722"/>
      <c r="AI9722"/>
      <c r="AJ9722"/>
      <c r="AK9722"/>
      <c r="AL9722"/>
    </row>
    <row r="9723" spans="3:38" ht="15" customHeight="1" x14ac:dyDescent="0.35">
      <c r="C9723"/>
      <c r="D9723"/>
      <c r="E9723"/>
      <c r="F9723"/>
      <c r="G9723"/>
      <c r="H9723"/>
      <c r="I9723"/>
      <c r="J9723"/>
      <c r="K9723"/>
      <c r="L9723"/>
      <c r="M9723"/>
      <c r="N9723"/>
      <c r="O9723"/>
      <c r="S9723"/>
      <c r="T9723"/>
      <c r="U9723"/>
      <c r="V9723"/>
      <c r="Y9723"/>
      <c r="Z9723"/>
      <c r="AA9723"/>
      <c r="AB9723"/>
      <c r="AC9723"/>
      <c r="AD9723"/>
      <c r="AE9723"/>
      <c r="AF9723"/>
      <c r="AG9723"/>
      <c r="AH9723"/>
      <c r="AI9723"/>
      <c r="AJ9723"/>
      <c r="AK9723"/>
      <c r="AL9723"/>
    </row>
    <row r="9724" spans="3:38" ht="15" customHeight="1" x14ac:dyDescent="0.35">
      <c r="C9724"/>
      <c r="D9724"/>
      <c r="E9724"/>
      <c r="F9724"/>
      <c r="G9724"/>
      <c r="H9724"/>
      <c r="I9724"/>
      <c r="J9724"/>
      <c r="K9724"/>
      <c r="L9724"/>
      <c r="M9724"/>
      <c r="N9724"/>
      <c r="O9724"/>
      <c r="S9724"/>
      <c r="T9724"/>
      <c r="U9724"/>
      <c r="V9724"/>
      <c r="Y9724"/>
      <c r="Z9724"/>
      <c r="AA9724"/>
      <c r="AB9724"/>
      <c r="AC9724"/>
      <c r="AD9724"/>
      <c r="AE9724"/>
      <c r="AF9724"/>
      <c r="AG9724"/>
      <c r="AH9724"/>
      <c r="AI9724"/>
      <c r="AJ9724"/>
      <c r="AK9724"/>
      <c r="AL9724"/>
    </row>
    <row r="9725" spans="3:38" ht="15" customHeight="1" x14ac:dyDescent="0.35">
      <c r="C9725"/>
      <c r="D9725"/>
      <c r="E9725"/>
      <c r="F9725"/>
      <c r="G9725"/>
      <c r="H9725"/>
      <c r="I9725"/>
      <c r="J9725"/>
      <c r="K9725"/>
      <c r="L9725"/>
      <c r="M9725"/>
      <c r="N9725"/>
      <c r="O9725"/>
      <c r="S9725"/>
      <c r="T9725"/>
      <c r="U9725"/>
      <c r="V9725"/>
      <c r="Y9725"/>
      <c r="Z9725"/>
      <c r="AA9725"/>
      <c r="AB9725"/>
      <c r="AC9725"/>
      <c r="AD9725"/>
      <c r="AE9725"/>
      <c r="AF9725"/>
      <c r="AG9725"/>
      <c r="AH9725"/>
      <c r="AI9725"/>
      <c r="AJ9725"/>
      <c r="AK9725"/>
      <c r="AL9725"/>
    </row>
    <row r="9726" spans="3:38" ht="15" customHeight="1" x14ac:dyDescent="0.35">
      <c r="C9726"/>
      <c r="D9726"/>
      <c r="E9726"/>
      <c r="F9726"/>
      <c r="G9726"/>
      <c r="H9726"/>
      <c r="I9726"/>
      <c r="J9726"/>
      <c r="K9726"/>
      <c r="L9726"/>
      <c r="M9726"/>
      <c r="N9726"/>
      <c r="O9726"/>
      <c r="S9726"/>
      <c r="T9726"/>
      <c r="U9726"/>
      <c r="V9726"/>
      <c r="Y9726"/>
      <c r="Z9726"/>
      <c r="AA9726"/>
      <c r="AB9726"/>
      <c r="AC9726"/>
      <c r="AD9726"/>
      <c r="AE9726"/>
      <c r="AF9726"/>
      <c r="AG9726"/>
      <c r="AH9726"/>
      <c r="AI9726"/>
      <c r="AJ9726"/>
      <c r="AK9726"/>
      <c r="AL9726"/>
    </row>
    <row r="9727" spans="3:38" ht="15" customHeight="1" x14ac:dyDescent="0.35">
      <c r="C9727"/>
      <c r="D9727"/>
      <c r="E9727"/>
      <c r="F9727"/>
      <c r="G9727"/>
      <c r="H9727"/>
      <c r="I9727"/>
      <c r="J9727"/>
      <c r="K9727"/>
      <c r="L9727"/>
      <c r="M9727"/>
      <c r="N9727"/>
      <c r="O9727"/>
      <c r="S9727"/>
      <c r="T9727"/>
      <c r="U9727"/>
      <c r="V9727"/>
      <c r="Y9727"/>
      <c r="Z9727"/>
      <c r="AA9727"/>
      <c r="AB9727"/>
      <c r="AC9727"/>
      <c r="AD9727"/>
      <c r="AE9727"/>
      <c r="AF9727"/>
      <c r="AG9727"/>
      <c r="AH9727"/>
      <c r="AI9727"/>
      <c r="AJ9727"/>
      <c r="AK9727"/>
      <c r="AL9727"/>
    </row>
    <row r="9728" spans="3:38" ht="15" customHeight="1" x14ac:dyDescent="0.35">
      <c r="C9728"/>
      <c r="D9728"/>
      <c r="E9728"/>
      <c r="F9728"/>
      <c r="G9728"/>
      <c r="H9728"/>
      <c r="I9728"/>
      <c r="J9728"/>
      <c r="K9728"/>
      <c r="L9728"/>
      <c r="M9728"/>
      <c r="N9728"/>
      <c r="O9728"/>
      <c r="S9728"/>
      <c r="T9728"/>
      <c r="U9728"/>
      <c r="V9728"/>
      <c r="Y9728"/>
      <c r="Z9728"/>
      <c r="AA9728"/>
      <c r="AB9728"/>
      <c r="AC9728"/>
      <c r="AD9728"/>
      <c r="AE9728"/>
      <c r="AF9728"/>
      <c r="AG9728"/>
      <c r="AH9728"/>
      <c r="AI9728"/>
      <c r="AJ9728"/>
      <c r="AK9728"/>
      <c r="AL9728"/>
    </row>
    <row r="9729" spans="3:38" ht="15" customHeight="1" x14ac:dyDescent="0.35">
      <c r="C9729"/>
      <c r="D9729"/>
      <c r="E9729"/>
      <c r="F9729"/>
      <c r="G9729"/>
      <c r="H9729"/>
      <c r="I9729"/>
      <c r="J9729"/>
      <c r="K9729"/>
      <c r="L9729"/>
      <c r="M9729"/>
      <c r="N9729"/>
      <c r="O9729"/>
      <c r="S9729"/>
      <c r="T9729"/>
      <c r="U9729"/>
      <c r="V9729"/>
      <c r="Y9729"/>
      <c r="Z9729"/>
      <c r="AA9729"/>
      <c r="AB9729"/>
      <c r="AC9729"/>
      <c r="AD9729"/>
      <c r="AE9729"/>
      <c r="AF9729"/>
      <c r="AG9729"/>
      <c r="AH9729"/>
      <c r="AI9729"/>
      <c r="AJ9729"/>
      <c r="AK9729"/>
      <c r="AL9729"/>
    </row>
    <row r="9730" spans="3:38" ht="15" customHeight="1" x14ac:dyDescent="0.35">
      <c r="C9730"/>
      <c r="D9730"/>
      <c r="E9730"/>
      <c r="F9730"/>
      <c r="G9730"/>
      <c r="H9730"/>
      <c r="I9730"/>
      <c r="J9730"/>
      <c r="K9730"/>
      <c r="L9730"/>
      <c r="M9730"/>
      <c r="N9730"/>
      <c r="O9730"/>
      <c r="S9730"/>
      <c r="T9730"/>
      <c r="U9730"/>
      <c r="V9730"/>
      <c r="Y9730"/>
      <c r="Z9730"/>
      <c r="AA9730"/>
      <c r="AB9730"/>
      <c r="AC9730"/>
      <c r="AD9730"/>
      <c r="AE9730"/>
      <c r="AF9730"/>
      <c r="AG9730"/>
      <c r="AH9730"/>
      <c r="AI9730"/>
      <c r="AJ9730"/>
      <c r="AK9730"/>
      <c r="AL9730"/>
    </row>
    <row r="9731" spans="3:38" ht="15" customHeight="1" x14ac:dyDescent="0.35">
      <c r="C9731"/>
      <c r="D9731"/>
      <c r="E9731"/>
      <c r="F9731"/>
      <c r="G9731"/>
      <c r="H9731"/>
      <c r="I9731"/>
      <c r="J9731"/>
      <c r="K9731"/>
      <c r="L9731"/>
      <c r="M9731"/>
      <c r="N9731"/>
      <c r="O9731"/>
      <c r="S9731"/>
      <c r="T9731"/>
      <c r="U9731"/>
      <c r="V9731"/>
      <c r="Y9731"/>
      <c r="Z9731"/>
      <c r="AA9731"/>
      <c r="AB9731"/>
      <c r="AC9731"/>
      <c r="AD9731"/>
      <c r="AE9731"/>
      <c r="AF9731"/>
      <c r="AG9731"/>
      <c r="AH9731"/>
      <c r="AI9731"/>
      <c r="AJ9731"/>
      <c r="AK9731"/>
      <c r="AL9731"/>
    </row>
    <row r="9732" spans="3:38" ht="15" customHeight="1" x14ac:dyDescent="0.35">
      <c r="C9732"/>
      <c r="D9732"/>
      <c r="E9732"/>
      <c r="F9732"/>
      <c r="G9732"/>
      <c r="H9732"/>
      <c r="I9732"/>
      <c r="J9732"/>
      <c r="K9732"/>
      <c r="L9732"/>
      <c r="M9732"/>
      <c r="N9732"/>
      <c r="O9732"/>
      <c r="S9732"/>
      <c r="T9732"/>
      <c r="U9732"/>
      <c r="V9732"/>
      <c r="Y9732"/>
      <c r="Z9732"/>
      <c r="AA9732"/>
      <c r="AB9732"/>
      <c r="AC9732"/>
      <c r="AD9732"/>
      <c r="AE9732"/>
      <c r="AF9732"/>
      <c r="AG9732"/>
      <c r="AH9732"/>
      <c r="AI9732"/>
      <c r="AJ9732"/>
      <c r="AK9732"/>
      <c r="AL9732"/>
    </row>
    <row r="9733" spans="3:38" ht="15" customHeight="1" x14ac:dyDescent="0.35">
      <c r="C9733"/>
      <c r="D9733"/>
      <c r="E9733"/>
      <c r="F9733"/>
      <c r="G9733"/>
      <c r="H9733"/>
      <c r="I9733"/>
      <c r="J9733"/>
      <c r="K9733"/>
      <c r="L9733"/>
      <c r="M9733"/>
      <c r="N9733"/>
      <c r="O9733"/>
      <c r="S9733"/>
      <c r="T9733"/>
      <c r="U9733"/>
      <c r="V9733"/>
      <c r="Y9733"/>
      <c r="Z9733"/>
      <c r="AA9733"/>
      <c r="AB9733"/>
      <c r="AC9733"/>
      <c r="AD9733"/>
      <c r="AE9733"/>
      <c r="AF9733"/>
      <c r="AG9733"/>
      <c r="AH9733"/>
      <c r="AI9733"/>
      <c r="AJ9733"/>
      <c r="AK9733"/>
      <c r="AL9733"/>
    </row>
    <row r="9734" spans="3:38" ht="15" customHeight="1" x14ac:dyDescent="0.35">
      <c r="C9734"/>
      <c r="D9734"/>
      <c r="E9734"/>
      <c r="F9734"/>
      <c r="G9734"/>
      <c r="H9734"/>
      <c r="I9734"/>
      <c r="J9734"/>
      <c r="K9734"/>
      <c r="L9734"/>
      <c r="M9734"/>
      <c r="N9734"/>
      <c r="O9734"/>
      <c r="S9734"/>
      <c r="T9734"/>
      <c r="U9734"/>
      <c r="V9734"/>
      <c r="Y9734"/>
      <c r="Z9734"/>
      <c r="AA9734"/>
      <c r="AB9734"/>
      <c r="AC9734"/>
      <c r="AD9734"/>
      <c r="AE9734"/>
      <c r="AF9734"/>
      <c r="AG9734"/>
      <c r="AH9734"/>
      <c r="AI9734"/>
      <c r="AJ9734"/>
      <c r="AK9734"/>
      <c r="AL9734"/>
    </row>
    <row r="9735" spans="3:38" ht="15" customHeight="1" x14ac:dyDescent="0.35">
      <c r="C9735"/>
      <c r="D9735"/>
      <c r="E9735"/>
      <c r="F9735"/>
      <c r="G9735"/>
      <c r="H9735"/>
      <c r="I9735"/>
      <c r="J9735"/>
      <c r="K9735"/>
      <c r="L9735"/>
      <c r="M9735"/>
      <c r="N9735"/>
      <c r="O9735"/>
      <c r="S9735"/>
      <c r="T9735"/>
      <c r="U9735"/>
      <c r="V9735"/>
      <c r="Y9735"/>
      <c r="Z9735"/>
      <c r="AA9735"/>
      <c r="AB9735"/>
      <c r="AC9735"/>
      <c r="AD9735"/>
      <c r="AE9735"/>
      <c r="AF9735"/>
      <c r="AG9735"/>
      <c r="AH9735"/>
      <c r="AI9735"/>
      <c r="AJ9735"/>
      <c r="AK9735"/>
      <c r="AL9735"/>
    </row>
    <row r="9736" spans="3:38" ht="15" customHeight="1" x14ac:dyDescent="0.35">
      <c r="C9736"/>
      <c r="D9736"/>
      <c r="E9736"/>
      <c r="F9736"/>
      <c r="G9736"/>
      <c r="H9736"/>
      <c r="I9736"/>
      <c r="J9736"/>
      <c r="K9736"/>
      <c r="L9736"/>
      <c r="M9736"/>
      <c r="N9736"/>
      <c r="O9736"/>
      <c r="S9736"/>
      <c r="T9736"/>
      <c r="U9736"/>
      <c r="V9736"/>
      <c r="Y9736"/>
      <c r="Z9736"/>
      <c r="AA9736"/>
      <c r="AB9736"/>
      <c r="AC9736"/>
      <c r="AD9736"/>
      <c r="AE9736"/>
      <c r="AF9736"/>
      <c r="AG9736"/>
      <c r="AH9736"/>
      <c r="AI9736"/>
      <c r="AJ9736"/>
      <c r="AK9736"/>
      <c r="AL9736"/>
    </row>
    <row r="9737" spans="3:38" ht="15" customHeight="1" x14ac:dyDescent="0.35">
      <c r="C9737"/>
      <c r="D9737"/>
      <c r="E9737"/>
      <c r="F9737"/>
      <c r="G9737"/>
      <c r="H9737"/>
      <c r="I9737"/>
      <c r="J9737"/>
      <c r="K9737"/>
      <c r="L9737"/>
      <c r="M9737"/>
      <c r="N9737"/>
      <c r="O9737"/>
      <c r="S9737"/>
      <c r="T9737"/>
      <c r="U9737"/>
      <c r="V9737"/>
      <c r="Y9737"/>
      <c r="Z9737"/>
      <c r="AA9737"/>
      <c r="AB9737"/>
      <c r="AC9737"/>
      <c r="AD9737"/>
      <c r="AE9737"/>
      <c r="AF9737"/>
      <c r="AG9737"/>
      <c r="AH9737"/>
      <c r="AI9737"/>
      <c r="AJ9737"/>
      <c r="AK9737"/>
      <c r="AL9737"/>
    </row>
    <row r="9738" spans="3:38" ht="15" customHeight="1" x14ac:dyDescent="0.35">
      <c r="C9738"/>
      <c r="D9738"/>
      <c r="E9738"/>
      <c r="F9738"/>
      <c r="G9738"/>
      <c r="H9738"/>
      <c r="I9738"/>
      <c r="J9738"/>
      <c r="K9738"/>
      <c r="L9738"/>
      <c r="M9738"/>
      <c r="N9738"/>
      <c r="O9738"/>
      <c r="S9738"/>
      <c r="T9738"/>
      <c r="U9738"/>
      <c r="V9738"/>
      <c r="Y9738"/>
      <c r="Z9738"/>
      <c r="AA9738"/>
      <c r="AB9738"/>
      <c r="AC9738"/>
      <c r="AD9738"/>
      <c r="AE9738"/>
      <c r="AF9738"/>
      <c r="AG9738"/>
      <c r="AH9738"/>
      <c r="AI9738"/>
      <c r="AJ9738"/>
      <c r="AK9738"/>
      <c r="AL9738"/>
    </row>
    <row r="9739" spans="3:38" ht="15" customHeight="1" x14ac:dyDescent="0.35">
      <c r="C9739"/>
      <c r="D9739"/>
      <c r="E9739"/>
      <c r="F9739"/>
      <c r="G9739"/>
      <c r="H9739"/>
      <c r="I9739"/>
      <c r="J9739"/>
      <c r="K9739"/>
      <c r="L9739"/>
      <c r="M9739"/>
      <c r="N9739"/>
      <c r="O9739"/>
      <c r="S9739"/>
      <c r="T9739"/>
      <c r="U9739"/>
      <c r="V9739"/>
      <c r="Y9739"/>
      <c r="Z9739"/>
      <c r="AA9739"/>
      <c r="AB9739"/>
      <c r="AC9739"/>
      <c r="AD9739"/>
      <c r="AE9739"/>
      <c r="AF9739"/>
      <c r="AG9739"/>
      <c r="AH9739"/>
      <c r="AI9739"/>
      <c r="AJ9739"/>
      <c r="AK9739"/>
      <c r="AL9739"/>
    </row>
    <row r="9740" spans="3:38" ht="15" customHeight="1" x14ac:dyDescent="0.35">
      <c r="C9740"/>
      <c r="D9740"/>
      <c r="E9740"/>
      <c r="F9740"/>
      <c r="G9740"/>
      <c r="H9740"/>
      <c r="I9740"/>
      <c r="J9740"/>
      <c r="K9740"/>
      <c r="L9740"/>
      <c r="M9740"/>
      <c r="N9740"/>
      <c r="O9740"/>
      <c r="S9740"/>
      <c r="T9740"/>
      <c r="U9740"/>
      <c r="V9740"/>
      <c r="Y9740"/>
      <c r="Z9740"/>
      <c r="AA9740"/>
      <c r="AB9740"/>
      <c r="AC9740"/>
      <c r="AD9740"/>
      <c r="AE9740"/>
      <c r="AF9740"/>
      <c r="AG9740"/>
      <c r="AH9740"/>
      <c r="AI9740"/>
      <c r="AJ9740"/>
      <c r="AK9740"/>
      <c r="AL9740"/>
    </row>
    <row r="9741" spans="3:38" ht="15" customHeight="1" x14ac:dyDescent="0.35">
      <c r="C9741"/>
      <c r="D9741"/>
      <c r="E9741"/>
      <c r="F9741"/>
      <c r="G9741"/>
      <c r="H9741"/>
      <c r="I9741"/>
      <c r="J9741"/>
      <c r="K9741"/>
      <c r="L9741"/>
      <c r="M9741"/>
      <c r="N9741"/>
      <c r="O9741"/>
      <c r="S9741"/>
      <c r="T9741"/>
      <c r="U9741"/>
      <c r="V9741"/>
      <c r="Y9741"/>
      <c r="Z9741"/>
      <c r="AA9741"/>
      <c r="AB9741"/>
      <c r="AC9741"/>
      <c r="AD9741"/>
      <c r="AE9741"/>
      <c r="AF9741"/>
      <c r="AG9741"/>
      <c r="AH9741"/>
      <c r="AI9741"/>
      <c r="AJ9741"/>
      <c r="AK9741"/>
      <c r="AL9741"/>
    </row>
    <row r="9742" spans="3:38" ht="15" customHeight="1" x14ac:dyDescent="0.35">
      <c r="C9742"/>
      <c r="D9742"/>
      <c r="E9742"/>
      <c r="F9742"/>
      <c r="G9742"/>
      <c r="H9742"/>
      <c r="I9742"/>
      <c r="J9742"/>
      <c r="K9742"/>
      <c r="L9742"/>
      <c r="M9742"/>
      <c r="N9742"/>
      <c r="O9742"/>
      <c r="S9742"/>
      <c r="T9742"/>
      <c r="U9742"/>
      <c r="V9742"/>
      <c r="Y9742"/>
      <c r="Z9742"/>
      <c r="AA9742"/>
      <c r="AB9742"/>
      <c r="AC9742"/>
      <c r="AD9742"/>
      <c r="AE9742"/>
      <c r="AF9742"/>
      <c r="AG9742"/>
      <c r="AH9742"/>
      <c r="AI9742"/>
      <c r="AJ9742"/>
      <c r="AK9742"/>
      <c r="AL9742"/>
    </row>
    <row r="9743" spans="3:38" ht="15" customHeight="1" x14ac:dyDescent="0.35">
      <c r="C9743"/>
      <c r="D9743"/>
      <c r="E9743"/>
      <c r="F9743"/>
      <c r="G9743"/>
      <c r="H9743"/>
      <c r="I9743"/>
      <c r="J9743"/>
      <c r="K9743"/>
      <c r="L9743"/>
      <c r="M9743"/>
      <c r="N9743"/>
      <c r="O9743"/>
      <c r="S9743"/>
      <c r="T9743"/>
      <c r="U9743"/>
      <c r="V9743"/>
      <c r="Y9743"/>
      <c r="Z9743"/>
      <c r="AA9743"/>
      <c r="AB9743"/>
      <c r="AC9743"/>
      <c r="AD9743"/>
      <c r="AE9743"/>
      <c r="AF9743"/>
      <c r="AG9743"/>
      <c r="AH9743"/>
      <c r="AI9743"/>
      <c r="AJ9743"/>
      <c r="AK9743"/>
      <c r="AL9743"/>
    </row>
    <row r="9744" spans="3:38" ht="15" customHeight="1" x14ac:dyDescent="0.35">
      <c r="C9744"/>
      <c r="D9744"/>
      <c r="E9744"/>
      <c r="F9744"/>
      <c r="G9744"/>
      <c r="H9744"/>
      <c r="I9744"/>
      <c r="J9744"/>
      <c r="K9744"/>
      <c r="L9744"/>
      <c r="M9744"/>
      <c r="N9744"/>
      <c r="O9744"/>
      <c r="S9744"/>
      <c r="T9744"/>
      <c r="U9744"/>
      <c r="V9744"/>
      <c r="Y9744"/>
      <c r="Z9744"/>
      <c r="AA9744"/>
      <c r="AB9744"/>
      <c r="AC9744"/>
      <c r="AD9744"/>
      <c r="AE9744"/>
      <c r="AF9744"/>
      <c r="AG9744"/>
      <c r="AH9744"/>
      <c r="AI9744"/>
      <c r="AJ9744"/>
      <c r="AK9744"/>
      <c r="AL9744"/>
    </row>
    <row r="9745" spans="3:38" ht="15" customHeight="1" x14ac:dyDescent="0.35">
      <c r="C9745"/>
      <c r="D9745"/>
      <c r="E9745"/>
      <c r="F9745"/>
      <c r="G9745"/>
      <c r="H9745"/>
      <c r="I9745"/>
      <c r="J9745"/>
      <c r="K9745"/>
      <c r="L9745"/>
      <c r="M9745"/>
      <c r="N9745"/>
      <c r="O9745"/>
      <c r="S9745"/>
      <c r="T9745"/>
      <c r="U9745"/>
      <c r="V9745"/>
      <c r="Y9745"/>
      <c r="Z9745"/>
      <c r="AA9745"/>
      <c r="AB9745"/>
      <c r="AC9745"/>
      <c r="AD9745"/>
      <c r="AE9745"/>
      <c r="AF9745"/>
      <c r="AG9745"/>
      <c r="AH9745"/>
      <c r="AI9745"/>
      <c r="AJ9745"/>
      <c r="AK9745"/>
      <c r="AL9745"/>
    </row>
    <row r="9746" spans="3:38" ht="15" customHeight="1" x14ac:dyDescent="0.35">
      <c r="C9746"/>
      <c r="D9746"/>
      <c r="E9746"/>
      <c r="F9746"/>
      <c r="G9746"/>
      <c r="H9746"/>
      <c r="I9746"/>
      <c r="J9746"/>
      <c r="K9746"/>
      <c r="L9746"/>
      <c r="M9746"/>
      <c r="N9746"/>
      <c r="O9746"/>
      <c r="S9746"/>
      <c r="T9746"/>
      <c r="U9746"/>
      <c r="V9746"/>
      <c r="Y9746"/>
      <c r="Z9746"/>
      <c r="AA9746"/>
      <c r="AB9746"/>
      <c r="AC9746"/>
      <c r="AD9746"/>
      <c r="AE9746"/>
      <c r="AF9746"/>
      <c r="AG9746"/>
      <c r="AH9746"/>
      <c r="AI9746"/>
      <c r="AJ9746"/>
      <c r="AK9746"/>
      <c r="AL9746"/>
    </row>
    <row r="9747" spans="3:38" ht="15" customHeight="1" x14ac:dyDescent="0.35">
      <c r="C9747"/>
      <c r="D9747"/>
      <c r="E9747"/>
      <c r="F9747"/>
      <c r="G9747"/>
      <c r="H9747"/>
      <c r="I9747"/>
      <c r="J9747"/>
      <c r="K9747"/>
      <c r="L9747"/>
      <c r="M9747"/>
      <c r="N9747"/>
      <c r="O9747"/>
      <c r="S9747"/>
      <c r="T9747"/>
      <c r="U9747"/>
      <c r="V9747"/>
      <c r="Y9747"/>
      <c r="Z9747"/>
      <c r="AA9747"/>
      <c r="AB9747"/>
      <c r="AC9747"/>
      <c r="AD9747"/>
      <c r="AE9747"/>
      <c r="AF9747"/>
      <c r="AG9747"/>
      <c r="AH9747"/>
      <c r="AI9747"/>
      <c r="AJ9747"/>
      <c r="AK9747"/>
      <c r="AL9747"/>
    </row>
    <row r="9748" spans="3:38" ht="15" customHeight="1" x14ac:dyDescent="0.35">
      <c r="C9748"/>
      <c r="D9748"/>
      <c r="E9748"/>
      <c r="F9748"/>
      <c r="G9748"/>
      <c r="H9748"/>
      <c r="I9748"/>
      <c r="J9748"/>
      <c r="K9748"/>
      <c r="L9748"/>
      <c r="M9748"/>
      <c r="N9748"/>
      <c r="O9748"/>
      <c r="S9748"/>
      <c r="T9748"/>
      <c r="U9748"/>
      <c r="V9748"/>
      <c r="Y9748"/>
      <c r="Z9748"/>
      <c r="AA9748"/>
      <c r="AB9748"/>
      <c r="AC9748"/>
      <c r="AD9748"/>
      <c r="AE9748"/>
      <c r="AF9748"/>
      <c r="AG9748"/>
      <c r="AH9748"/>
      <c r="AI9748"/>
      <c r="AJ9748"/>
      <c r="AK9748"/>
      <c r="AL9748"/>
    </row>
    <row r="9749" spans="3:38" ht="15" customHeight="1" x14ac:dyDescent="0.35">
      <c r="C9749"/>
      <c r="D9749"/>
      <c r="E9749"/>
      <c r="F9749"/>
      <c r="G9749"/>
      <c r="H9749"/>
      <c r="I9749"/>
      <c r="J9749"/>
      <c r="K9749"/>
      <c r="L9749"/>
      <c r="M9749"/>
      <c r="N9749"/>
      <c r="O9749"/>
      <c r="S9749"/>
      <c r="T9749"/>
      <c r="U9749"/>
      <c r="V9749"/>
      <c r="Y9749"/>
      <c r="Z9749"/>
      <c r="AA9749"/>
      <c r="AB9749"/>
      <c r="AC9749"/>
      <c r="AD9749"/>
      <c r="AE9749"/>
      <c r="AF9749"/>
      <c r="AG9749"/>
      <c r="AH9749"/>
      <c r="AI9749"/>
      <c r="AJ9749"/>
      <c r="AK9749"/>
      <c r="AL9749"/>
    </row>
    <row r="9750" spans="3:38" ht="15" customHeight="1" x14ac:dyDescent="0.35">
      <c r="C9750"/>
      <c r="D9750"/>
      <c r="E9750"/>
      <c r="F9750"/>
      <c r="G9750"/>
      <c r="H9750"/>
      <c r="I9750"/>
      <c r="J9750"/>
      <c r="K9750"/>
      <c r="L9750"/>
      <c r="M9750"/>
      <c r="N9750"/>
      <c r="O9750"/>
      <c r="S9750"/>
      <c r="T9750"/>
      <c r="U9750"/>
      <c r="V9750"/>
      <c r="Y9750"/>
      <c r="Z9750"/>
      <c r="AA9750"/>
      <c r="AB9750"/>
      <c r="AC9750"/>
      <c r="AD9750"/>
      <c r="AE9750"/>
      <c r="AF9750"/>
      <c r="AG9750"/>
      <c r="AH9750"/>
      <c r="AI9750"/>
      <c r="AJ9750"/>
      <c r="AK9750"/>
      <c r="AL9750"/>
    </row>
    <row r="9751" spans="3:38" ht="15" customHeight="1" x14ac:dyDescent="0.35">
      <c r="C9751"/>
      <c r="D9751"/>
      <c r="E9751"/>
      <c r="F9751"/>
      <c r="G9751"/>
      <c r="H9751"/>
      <c r="I9751"/>
      <c r="J9751"/>
      <c r="K9751"/>
      <c r="L9751"/>
      <c r="M9751"/>
      <c r="N9751"/>
      <c r="O9751"/>
      <c r="S9751"/>
      <c r="T9751"/>
      <c r="U9751"/>
      <c r="V9751"/>
      <c r="Y9751"/>
      <c r="Z9751"/>
      <c r="AA9751"/>
      <c r="AB9751"/>
      <c r="AC9751"/>
      <c r="AD9751"/>
      <c r="AE9751"/>
      <c r="AF9751"/>
      <c r="AG9751"/>
      <c r="AH9751"/>
      <c r="AI9751"/>
      <c r="AJ9751"/>
      <c r="AK9751"/>
      <c r="AL9751"/>
    </row>
    <row r="9752" spans="3:38" ht="15" customHeight="1" x14ac:dyDescent="0.35">
      <c r="C9752"/>
      <c r="D9752"/>
      <c r="E9752"/>
      <c r="F9752"/>
      <c r="G9752"/>
      <c r="H9752"/>
      <c r="I9752"/>
      <c r="J9752"/>
      <c r="K9752"/>
      <c r="L9752"/>
      <c r="M9752"/>
      <c r="N9752"/>
      <c r="O9752"/>
      <c r="S9752"/>
      <c r="T9752"/>
      <c r="U9752"/>
      <c r="V9752"/>
      <c r="Y9752"/>
      <c r="Z9752"/>
      <c r="AA9752"/>
      <c r="AB9752"/>
      <c r="AC9752"/>
      <c r="AD9752"/>
      <c r="AE9752"/>
      <c r="AF9752"/>
      <c r="AG9752"/>
      <c r="AH9752"/>
      <c r="AI9752"/>
      <c r="AJ9752"/>
      <c r="AK9752"/>
      <c r="AL9752"/>
    </row>
    <row r="9753" spans="3:38" ht="15" customHeight="1" x14ac:dyDescent="0.35">
      <c r="C9753"/>
      <c r="D9753"/>
      <c r="E9753"/>
      <c r="F9753"/>
      <c r="G9753"/>
      <c r="H9753"/>
      <c r="I9753"/>
      <c r="J9753"/>
      <c r="K9753"/>
      <c r="L9753"/>
      <c r="M9753"/>
      <c r="N9753"/>
      <c r="O9753"/>
      <c r="S9753"/>
      <c r="T9753"/>
      <c r="U9753"/>
      <c r="V9753"/>
      <c r="Y9753"/>
      <c r="Z9753"/>
      <c r="AA9753"/>
      <c r="AB9753"/>
      <c r="AC9753"/>
      <c r="AD9753"/>
      <c r="AE9753"/>
      <c r="AF9753"/>
      <c r="AG9753"/>
      <c r="AH9753"/>
      <c r="AI9753"/>
      <c r="AJ9753"/>
      <c r="AK9753"/>
      <c r="AL9753"/>
    </row>
    <row r="9754" spans="3:38" ht="15" customHeight="1" x14ac:dyDescent="0.35">
      <c r="C9754"/>
      <c r="D9754"/>
      <c r="E9754"/>
      <c r="F9754"/>
      <c r="G9754"/>
      <c r="H9754"/>
      <c r="I9754"/>
      <c r="J9754"/>
      <c r="K9754"/>
      <c r="L9754"/>
      <c r="M9754"/>
      <c r="N9754"/>
      <c r="O9754"/>
      <c r="S9754"/>
      <c r="T9754"/>
      <c r="U9754"/>
      <c r="V9754"/>
      <c r="Y9754"/>
      <c r="Z9754"/>
      <c r="AA9754"/>
      <c r="AB9754"/>
      <c r="AC9754"/>
      <c r="AD9754"/>
      <c r="AE9754"/>
      <c r="AF9754"/>
      <c r="AG9754"/>
      <c r="AH9754"/>
      <c r="AI9754"/>
      <c r="AJ9754"/>
      <c r="AK9754"/>
      <c r="AL9754"/>
    </row>
    <row r="9755" spans="3:38" ht="15" customHeight="1" x14ac:dyDescent="0.35">
      <c r="C9755"/>
      <c r="D9755"/>
      <c r="E9755"/>
      <c r="F9755"/>
      <c r="G9755"/>
      <c r="H9755"/>
      <c r="I9755"/>
      <c r="J9755"/>
      <c r="K9755"/>
      <c r="L9755"/>
      <c r="M9755"/>
      <c r="N9755"/>
      <c r="O9755"/>
      <c r="S9755"/>
      <c r="T9755"/>
      <c r="U9755"/>
      <c r="V9755"/>
      <c r="Y9755"/>
      <c r="Z9755"/>
      <c r="AA9755"/>
      <c r="AB9755"/>
      <c r="AC9755"/>
      <c r="AD9755"/>
      <c r="AE9755"/>
      <c r="AF9755"/>
      <c r="AG9755"/>
      <c r="AH9755"/>
      <c r="AI9755"/>
      <c r="AJ9755"/>
      <c r="AK9755"/>
      <c r="AL9755"/>
    </row>
    <row r="9756" spans="3:38" ht="15" customHeight="1" x14ac:dyDescent="0.35">
      <c r="C9756"/>
      <c r="D9756"/>
      <c r="E9756"/>
      <c r="F9756"/>
      <c r="G9756"/>
      <c r="H9756"/>
      <c r="I9756"/>
      <c r="J9756"/>
      <c r="K9756"/>
      <c r="L9756"/>
      <c r="M9756"/>
      <c r="N9756"/>
      <c r="O9756"/>
      <c r="S9756"/>
      <c r="T9756"/>
      <c r="U9756"/>
      <c r="V9756"/>
      <c r="Y9756"/>
      <c r="Z9756"/>
      <c r="AA9756"/>
      <c r="AB9756"/>
      <c r="AC9756"/>
      <c r="AD9756"/>
      <c r="AE9756"/>
      <c r="AF9756"/>
      <c r="AG9756"/>
      <c r="AH9756"/>
      <c r="AI9756"/>
      <c r="AJ9756"/>
      <c r="AK9756"/>
      <c r="AL9756"/>
    </row>
    <row r="9757" spans="3:38" ht="15" customHeight="1" x14ac:dyDescent="0.35">
      <c r="C9757"/>
      <c r="D9757"/>
      <c r="E9757"/>
      <c r="F9757"/>
      <c r="G9757"/>
      <c r="H9757"/>
      <c r="I9757"/>
      <c r="J9757"/>
      <c r="K9757"/>
      <c r="L9757"/>
      <c r="M9757"/>
      <c r="N9757"/>
      <c r="O9757"/>
      <c r="S9757"/>
      <c r="T9757"/>
      <c r="U9757"/>
      <c r="V9757"/>
      <c r="Y9757"/>
      <c r="Z9757"/>
      <c r="AA9757"/>
      <c r="AB9757"/>
      <c r="AC9757"/>
      <c r="AD9757"/>
      <c r="AE9757"/>
      <c r="AF9757"/>
      <c r="AG9757"/>
      <c r="AH9757"/>
      <c r="AI9757"/>
      <c r="AJ9757"/>
      <c r="AK9757"/>
      <c r="AL9757"/>
    </row>
    <row r="9758" spans="3:38" ht="15" customHeight="1" x14ac:dyDescent="0.35">
      <c r="C9758"/>
      <c r="D9758"/>
      <c r="E9758"/>
      <c r="F9758"/>
      <c r="G9758"/>
      <c r="H9758"/>
      <c r="I9758"/>
      <c r="J9758"/>
      <c r="K9758"/>
      <c r="L9758"/>
      <c r="M9758"/>
      <c r="N9758"/>
      <c r="O9758"/>
      <c r="S9758"/>
      <c r="T9758"/>
      <c r="U9758"/>
      <c r="V9758"/>
      <c r="Y9758"/>
      <c r="Z9758"/>
      <c r="AA9758"/>
      <c r="AB9758"/>
      <c r="AC9758"/>
      <c r="AD9758"/>
      <c r="AE9758"/>
      <c r="AF9758"/>
      <c r="AG9758"/>
      <c r="AH9758"/>
      <c r="AI9758"/>
      <c r="AJ9758"/>
      <c r="AK9758"/>
      <c r="AL9758"/>
    </row>
    <row r="9759" spans="3:38" ht="15" customHeight="1" x14ac:dyDescent="0.35">
      <c r="C9759"/>
      <c r="D9759"/>
      <c r="E9759"/>
      <c r="F9759"/>
      <c r="G9759"/>
      <c r="H9759"/>
      <c r="I9759"/>
      <c r="J9759"/>
      <c r="K9759"/>
      <c r="L9759"/>
      <c r="M9759"/>
      <c r="N9759"/>
      <c r="O9759"/>
      <c r="S9759"/>
      <c r="T9759"/>
      <c r="U9759"/>
      <c r="V9759"/>
      <c r="Y9759"/>
      <c r="Z9759"/>
      <c r="AA9759"/>
      <c r="AB9759"/>
      <c r="AC9759"/>
      <c r="AD9759"/>
      <c r="AE9759"/>
      <c r="AF9759"/>
      <c r="AG9759"/>
      <c r="AH9759"/>
      <c r="AI9759"/>
      <c r="AJ9759"/>
      <c r="AK9759"/>
      <c r="AL9759"/>
    </row>
    <row r="9760" spans="3:38" ht="15" customHeight="1" x14ac:dyDescent="0.35">
      <c r="C9760"/>
      <c r="D9760"/>
      <c r="E9760"/>
      <c r="F9760"/>
      <c r="G9760"/>
      <c r="H9760"/>
      <c r="I9760"/>
      <c r="J9760"/>
      <c r="K9760"/>
      <c r="L9760"/>
      <c r="M9760"/>
      <c r="N9760"/>
      <c r="O9760"/>
      <c r="S9760"/>
      <c r="T9760"/>
      <c r="U9760"/>
      <c r="V9760"/>
      <c r="Y9760"/>
      <c r="Z9760"/>
      <c r="AA9760"/>
      <c r="AB9760"/>
      <c r="AC9760"/>
      <c r="AD9760"/>
      <c r="AE9760"/>
      <c r="AF9760"/>
      <c r="AG9760"/>
      <c r="AH9760"/>
      <c r="AI9760"/>
      <c r="AJ9760"/>
      <c r="AK9760"/>
      <c r="AL9760"/>
    </row>
    <row r="9761" spans="3:38" ht="15" customHeight="1" x14ac:dyDescent="0.35">
      <c r="C9761"/>
      <c r="D9761"/>
      <c r="E9761"/>
      <c r="F9761"/>
      <c r="G9761"/>
      <c r="H9761"/>
      <c r="I9761"/>
      <c r="J9761"/>
      <c r="K9761"/>
      <c r="L9761"/>
      <c r="M9761"/>
      <c r="N9761"/>
      <c r="O9761"/>
      <c r="S9761"/>
      <c r="T9761"/>
      <c r="U9761"/>
      <c r="V9761"/>
      <c r="Y9761"/>
      <c r="Z9761"/>
      <c r="AA9761"/>
      <c r="AB9761"/>
      <c r="AC9761"/>
      <c r="AD9761"/>
      <c r="AE9761"/>
      <c r="AF9761"/>
      <c r="AG9761"/>
      <c r="AH9761"/>
      <c r="AI9761"/>
      <c r="AJ9761"/>
      <c r="AK9761"/>
      <c r="AL9761"/>
    </row>
    <row r="9762" spans="3:38" ht="15" customHeight="1" x14ac:dyDescent="0.35">
      <c r="C9762"/>
      <c r="D9762"/>
      <c r="E9762"/>
      <c r="F9762"/>
      <c r="G9762"/>
      <c r="H9762"/>
      <c r="I9762"/>
      <c r="J9762"/>
      <c r="K9762"/>
      <c r="L9762"/>
      <c r="M9762"/>
      <c r="N9762"/>
      <c r="O9762"/>
      <c r="S9762"/>
      <c r="T9762"/>
      <c r="U9762"/>
      <c r="V9762"/>
      <c r="Y9762"/>
      <c r="Z9762"/>
      <c r="AA9762"/>
      <c r="AB9762"/>
      <c r="AC9762"/>
      <c r="AD9762"/>
      <c r="AE9762"/>
      <c r="AF9762"/>
      <c r="AG9762"/>
      <c r="AH9762"/>
      <c r="AI9762"/>
      <c r="AJ9762"/>
      <c r="AK9762"/>
      <c r="AL9762"/>
    </row>
    <row r="9763" spans="3:38" ht="15" customHeight="1" x14ac:dyDescent="0.35">
      <c r="C9763"/>
      <c r="D9763"/>
      <c r="E9763"/>
      <c r="F9763"/>
      <c r="G9763"/>
      <c r="H9763"/>
      <c r="I9763"/>
      <c r="J9763"/>
      <c r="K9763"/>
      <c r="L9763"/>
      <c r="M9763"/>
      <c r="N9763"/>
      <c r="O9763"/>
      <c r="S9763"/>
      <c r="T9763"/>
      <c r="U9763"/>
      <c r="V9763"/>
      <c r="Y9763"/>
      <c r="Z9763"/>
      <c r="AA9763"/>
      <c r="AB9763"/>
      <c r="AC9763"/>
      <c r="AD9763"/>
      <c r="AE9763"/>
      <c r="AF9763"/>
      <c r="AG9763"/>
      <c r="AH9763"/>
      <c r="AI9763"/>
      <c r="AJ9763"/>
      <c r="AK9763"/>
      <c r="AL9763"/>
    </row>
    <row r="9764" spans="3:38" ht="15" customHeight="1" x14ac:dyDescent="0.35">
      <c r="C9764"/>
      <c r="D9764"/>
      <c r="E9764"/>
      <c r="F9764"/>
      <c r="G9764"/>
      <c r="H9764"/>
      <c r="I9764"/>
      <c r="J9764"/>
      <c r="K9764"/>
      <c r="L9764"/>
      <c r="M9764"/>
      <c r="N9764"/>
      <c r="O9764"/>
      <c r="S9764"/>
      <c r="T9764"/>
      <c r="U9764"/>
      <c r="V9764"/>
      <c r="Y9764"/>
      <c r="Z9764"/>
      <c r="AA9764"/>
      <c r="AB9764"/>
      <c r="AC9764"/>
      <c r="AD9764"/>
      <c r="AE9764"/>
      <c r="AF9764"/>
      <c r="AG9764"/>
      <c r="AH9764"/>
      <c r="AI9764"/>
      <c r="AJ9764"/>
      <c r="AK9764"/>
      <c r="AL9764"/>
    </row>
    <row r="9765" spans="3:38" ht="15" customHeight="1" x14ac:dyDescent="0.35">
      <c r="C9765"/>
      <c r="D9765"/>
      <c r="E9765"/>
      <c r="F9765"/>
      <c r="G9765"/>
      <c r="H9765"/>
      <c r="I9765"/>
      <c r="J9765"/>
      <c r="K9765"/>
      <c r="L9765"/>
      <c r="M9765"/>
      <c r="N9765"/>
      <c r="O9765"/>
      <c r="S9765"/>
      <c r="T9765"/>
      <c r="U9765"/>
      <c r="V9765"/>
      <c r="Y9765"/>
      <c r="Z9765"/>
      <c r="AA9765"/>
      <c r="AB9765"/>
      <c r="AC9765"/>
      <c r="AD9765"/>
      <c r="AE9765"/>
      <c r="AF9765"/>
      <c r="AG9765"/>
      <c r="AH9765"/>
      <c r="AI9765"/>
      <c r="AJ9765"/>
      <c r="AK9765"/>
      <c r="AL9765"/>
    </row>
    <row r="9766" spans="3:38" ht="15" customHeight="1" x14ac:dyDescent="0.35">
      <c r="C9766"/>
      <c r="D9766"/>
      <c r="E9766"/>
      <c r="F9766"/>
      <c r="G9766"/>
      <c r="H9766"/>
      <c r="I9766"/>
      <c r="J9766"/>
      <c r="K9766"/>
      <c r="L9766"/>
      <c r="M9766"/>
      <c r="N9766"/>
      <c r="O9766"/>
      <c r="S9766"/>
      <c r="T9766"/>
      <c r="U9766"/>
      <c r="V9766"/>
      <c r="Y9766"/>
      <c r="Z9766"/>
      <c r="AA9766"/>
      <c r="AB9766"/>
      <c r="AC9766"/>
      <c r="AD9766"/>
      <c r="AE9766"/>
      <c r="AF9766"/>
      <c r="AG9766"/>
      <c r="AH9766"/>
      <c r="AI9766"/>
      <c r="AJ9766"/>
      <c r="AK9766"/>
      <c r="AL9766"/>
    </row>
    <row r="9767" spans="3:38" ht="15" customHeight="1" x14ac:dyDescent="0.35">
      <c r="C9767"/>
      <c r="D9767"/>
      <c r="E9767"/>
      <c r="F9767"/>
      <c r="G9767"/>
      <c r="H9767"/>
      <c r="I9767"/>
      <c r="J9767"/>
      <c r="K9767"/>
      <c r="L9767"/>
      <c r="M9767"/>
      <c r="N9767"/>
      <c r="O9767"/>
      <c r="S9767"/>
      <c r="T9767"/>
      <c r="U9767"/>
      <c r="V9767"/>
      <c r="Y9767"/>
      <c r="Z9767"/>
      <c r="AA9767"/>
      <c r="AB9767"/>
      <c r="AC9767"/>
      <c r="AD9767"/>
      <c r="AE9767"/>
      <c r="AF9767"/>
      <c r="AG9767"/>
      <c r="AH9767"/>
      <c r="AI9767"/>
      <c r="AJ9767"/>
      <c r="AK9767"/>
      <c r="AL9767"/>
    </row>
    <row r="9768" spans="3:38" ht="15" customHeight="1" x14ac:dyDescent="0.35">
      <c r="C9768"/>
      <c r="D9768"/>
      <c r="E9768"/>
      <c r="F9768"/>
      <c r="G9768"/>
      <c r="H9768"/>
      <c r="I9768"/>
      <c r="J9768"/>
      <c r="K9768"/>
      <c r="L9768"/>
      <c r="M9768"/>
      <c r="N9768"/>
      <c r="O9768"/>
      <c r="S9768"/>
      <c r="T9768"/>
      <c r="U9768"/>
      <c r="V9768"/>
      <c r="Y9768"/>
      <c r="Z9768"/>
      <c r="AA9768"/>
      <c r="AB9768"/>
      <c r="AC9768"/>
      <c r="AD9768"/>
      <c r="AE9768"/>
      <c r="AF9768"/>
      <c r="AG9768"/>
      <c r="AH9768"/>
      <c r="AI9768"/>
      <c r="AJ9768"/>
      <c r="AK9768"/>
      <c r="AL9768"/>
    </row>
    <row r="9769" spans="3:38" ht="15" customHeight="1" x14ac:dyDescent="0.35">
      <c r="C9769"/>
      <c r="D9769"/>
      <c r="E9769"/>
      <c r="F9769"/>
      <c r="G9769"/>
      <c r="H9769"/>
      <c r="I9769"/>
      <c r="J9769"/>
      <c r="K9769"/>
      <c r="L9769"/>
      <c r="M9769"/>
      <c r="N9769"/>
      <c r="O9769"/>
      <c r="S9769"/>
      <c r="T9769"/>
      <c r="U9769"/>
      <c r="V9769"/>
      <c r="Y9769"/>
      <c r="Z9769"/>
      <c r="AA9769"/>
      <c r="AB9769"/>
      <c r="AC9769"/>
      <c r="AD9769"/>
      <c r="AE9769"/>
      <c r="AF9769"/>
      <c r="AG9769"/>
      <c r="AH9769"/>
      <c r="AI9769"/>
      <c r="AJ9769"/>
      <c r="AK9769"/>
      <c r="AL9769"/>
    </row>
    <row r="9770" spans="3:38" ht="15" customHeight="1" x14ac:dyDescent="0.35">
      <c r="C9770"/>
      <c r="D9770"/>
      <c r="E9770"/>
      <c r="F9770"/>
      <c r="G9770"/>
      <c r="H9770"/>
      <c r="I9770"/>
      <c r="J9770"/>
      <c r="K9770"/>
      <c r="L9770"/>
      <c r="M9770"/>
      <c r="N9770"/>
      <c r="O9770"/>
      <c r="S9770"/>
      <c r="T9770"/>
      <c r="U9770"/>
      <c r="V9770"/>
      <c r="Y9770"/>
      <c r="Z9770"/>
      <c r="AA9770"/>
      <c r="AB9770"/>
      <c r="AC9770"/>
      <c r="AD9770"/>
      <c r="AE9770"/>
      <c r="AF9770"/>
      <c r="AG9770"/>
      <c r="AH9770"/>
      <c r="AI9770"/>
      <c r="AJ9770"/>
      <c r="AK9770"/>
      <c r="AL9770"/>
    </row>
    <row r="9771" spans="3:38" ht="15" customHeight="1" x14ac:dyDescent="0.35">
      <c r="C9771"/>
      <c r="D9771"/>
      <c r="E9771"/>
      <c r="F9771"/>
      <c r="G9771"/>
      <c r="H9771"/>
      <c r="I9771"/>
      <c r="J9771"/>
      <c r="K9771"/>
      <c r="L9771"/>
      <c r="M9771"/>
      <c r="N9771"/>
      <c r="O9771"/>
      <c r="S9771"/>
      <c r="T9771"/>
      <c r="U9771"/>
      <c r="V9771"/>
      <c r="Y9771"/>
      <c r="Z9771"/>
      <c r="AA9771"/>
      <c r="AB9771"/>
      <c r="AC9771"/>
      <c r="AD9771"/>
      <c r="AE9771"/>
      <c r="AF9771"/>
      <c r="AG9771"/>
      <c r="AH9771"/>
      <c r="AI9771"/>
      <c r="AJ9771"/>
      <c r="AK9771"/>
      <c r="AL9771"/>
    </row>
    <row r="9772" spans="3:38" ht="15" customHeight="1" x14ac:dyDescent="0.35">
      <c r="C9772"/>
      <c r="D9772"/>
      <c r="E9772"/>
      <c r="F9772"/>
      <c r="G9772"/>
      <c r="H9772"/>
      <c r="I9772"/>
      <c r="J9772"/>
      <c r="K9772"/>
      <c r="L9772"/>
      <c r="M9772"/>
      <c r="N9772"/>
      <c r="O9772"/>
      <c r="S9772"/>
      <c r="T9772"/>
      <c r="U9772"/>
      <c r="V9772"/>
      <c r="Y9772"/>
      <c r="Z9772"/>
      <c r="AA9772"/>
      <c r="AB9772"/>
      <c r="AC9772"/>
      <c r="AD9772"/>
      <c r="AE9772"/>
      <c r="AF9772"/>
      <c r="AG9772"/>
      <c r="AH9772"/>
      <c r="AI9772"/>
      <c r="AJ9772"/>
      <c r="AK9772"/>
      <c r="AL9772"/>
    </row>
    <row r="9773" spans="3:38" ht="15" customHeight="1" x14ac:dyDescent="0.35">
      <c r="C9773"/>
      <c r="D9773"/>
      <c r="E9773"/>
      <c r="F9773"/>
      <c r="G9773"/>
      <c r="H9773"/>
      <c r="I9773"/>
      <c r="J9773"/>
      <c r="K9773"/>
      <c r="L9773"/>
      <c r="M9773"/>
      <c r="N9773"/>
      <c r="O9773"/>
      <c r="S9773"/>
      <c r="T9773"/>
      <c r="U9773"/>
      <c r="V9773"/>
      <c r="Y9773"/>
      <c r="Z9773"/>
      <c r="AA9773"/>
      <c r="AB9773"/>
      <c r="AC9773"/>
      <c r="AD9773"/>
      <c r="AE9773"/>
      <c r="AF9773"/>
      <c r="AG9773"/>
      <c r="AH9773"/>
      <c r="AI9773"/>
      <c r="AJ9773"/>
      <c r="AK9773"/>
      <c r="AL9773"/>
    </row>
    <row r="9774" spans="3:38" ht="15" customHeight="1" x14ac:dyDescent="0.35">
      <c r="C9774"/>
      <c r="D9774"/>
      <c r="E9774"/>
      <c r="F9774"/>
      <c r="G9774"/>
      <c r="H9774"/>
      <c r="I9774"/>
      <c r="J9774"/>
      <c r="K9774"/>
      <c r="L9774"/>
      <c r="M9774"/>
      <c r="N9774"/>
      <c r="O9774"/>
      <c r="S9774"/>
      <c r="T9774"/>
      <c r="U9774"/>
      <c r="V9774"/>
      <c r="Y9774"/>
      <c r="Z9774"/>
      <c r="AA9774"/>
      <c r="AB9774"/>
      <c r="AC9774"/>
      <c r="AD9774"/>
      <c r="AE9774"/>
      <c r="AF9774"/>
      <c r="AG9774"/>
      <c r="AH9774"/>
      <c r="AI9774"/>
      <c r="AJ9774"/>
      <c r="AK9774"/>
      <c r="AL9774"/>
    </row>
    <row r="9775" spans="3:38" ht="15" customHeight="1" x14ac:dyDescent="0.35">
      <c r="C9775"/>
      <c r="D9775"/>
      <c r="E9775"/>
      <c r="F9775"/>
      <c r="G9775"/>
      <c r="H9775"/>
      <c r="I9775"/>
      <c r="J9775"/>
      <c r="K9775"/>
      <c r="L9775"/>
      <c r="M9775"/>
      <c r="N9775"/>
      <c r="O9775"/>
      <c r="S9775"/>
      <c r="T9775"/>
      <c r="U9775"/>
      <c r="V9775"/>
      <c r="Y9775"/>
      <c r="Z9775"/>
      <c r="AA9775"/>
      <c r="AB9775"/>
      <c r="AC9775"/>
      <c r="AD9775"/>
      <c r="AE9775"/>
      <c r="AF9775"/>
      <c r="AG9775"/>
      <c r="AH9775"/>
      <c r="AI9775"/>
      <c r="AJ9775"/>
      <c r="AK9775"/>
      <c r="AL9775"/>
    </row>
    <row r="9776" spans="3:38" ht="15" customHeight="1" x14ac:dyDescent="0.35">
      <c r="C9776"/>
      <c r="D9776"/>
      <c r="E9776"/>
      <c r="F9776"/>
      <c r="G9776"/>
      <c r="H9776"/>
      <c r="I9776"/>
      <c r="J9776"/>
      <c r="K9776"/>
      <c r="L9776"/>
      <c r="M9776"/>
      <c r="N9776"/>
      <c r="O9776"/>
      <c r="S9776"/>
      <c r="T9776"/>
      <c r="U9776"/>
      <c r="V9776"/>
      <c r="Y9776"/>
      <c r="Z9776"/>
      <c r="AA9776"/>
      <c r="AB9776"/>
      <c r="AC9776"/>
      <c r="AD9776"/>
      <c r="AE9776"/>
      <c r="AF9776"/>
      <c r="AG9776"/>
      <c r="AH9776"/>
      <c r="AI9776"/>
      <c r="AJ9776"/>
      <c r="AK9776"/>
      <c r="AL9776"/>
    </row>
    <row r="9777" spans="3:38" ht="15" customHeight="1" x14ac:dyDescent="0.35">
      <c r="C9777"/>
      <c r="D9777"/>
      <c r="E9777"/>
      <c r="F9777"/>
      <c r="G9777"/>
      <c r="H9777"/>
      <c r="I9777"/>
      <c r="J9777"/>
      <c r="K9777"/>
      <c r="L9777"/>
      <c r="M9777"/>
      <c r="N9777"/>
      <c r="O9777"/>
      <c r="S9777"/>
      <c r="T9777"/>
      <c r="U9777"/>
      <c r="V9777"/>
      <c r="Y9777"/>
      <c r="Z9777"/>
      <c r="AA9777"/>
      <c r="AB9777"/>
      <c r="AC9777"/>
      <c r="AD9777"/>
      <c r="AE9777"/>
      <c r="AF9777"/>
      <c r="AG9777"/>
      <c r="AH9777"/>
      <c r="AI9777"/>
      <c r="AJ9777"/>
      <c r="AK9777"/>
      <c r="AL9777"/>
    </row>
    <row r="9778" spans="3:38" ht="15" customHeight="1" x14ac:dyDescent="0.35">
      <c r="C9778"/>
      <c r="D9778"/>
      <c r="E9778"/>
      <c r="F9778"/>
      <c r="G9778"/>
      <c r="H9778"/>
      <c r="I9778"/>
      <c r="J9778"/>
      <c r="K9778"/>
      <c r="L9778"/>
      <c r="M9778"/>
      <c r="N9778"/>
      <c r="O9778"/>
      <c r="S9778"/>
      <c r="T9778"/>
      <c r="U9778"/>
      <c r="V9778"/>
      <c r="Y9778"/>
      <c r="Z9778"/>
      <c r="AA9778"/>
      <c r="AB9778"/>
      <c r="AC9778"/>
      <c r="AD9778"/>
      <c r="AE9778"/>
      <c r="AF9778"/>
      <c r="AG9778"/>
      <c r="AH9778"/>
      <c r="AI9778"/>
      <c r="AJ9778"/>
      <c r="AK9778"/>
      <c r="AL9778"/>
    </row>
    <row r="9779" spans="3:38" ht="15" customHeight="1" x14ac:dyDescent="0.35">
      <c r="C9779"/>
      <c r="D9779"/>
      <c r="E9779"/>
      <c r="F9779"/>
      <c r="G9779"/>
      <c r="H9779"/>
      <c r="I9779"/>
      <c r="J9779"/>
      <c r="K9779"/>
      <c r="L9779"/>
      <c r="M9779"/>
      <c r="N9779"/>
      <c r="O9779"/>
      <c r="S9779"/>
      <c r="T9779"/>
      <c r="U9779"/>
      <c r="V9779"/>
      <c r="Y9779"/>
      <c r="Z9779"/>
      <c r="AA9779"/>
      <c r="AB9779"/>
      <c r="AC9779"/>
      <c r="AD9779"/>
      <c r="AE9779"/>
      <c r="AF9779"/>
      <c r="AG9779"/>
      <c r="AH9779"/>
      <c r="AI9779"/>
      <c r="AJ9779"/>
      <c r="AK9779"/>
      <c r="AL9779"/>
    </row>
    <row r="9780" spans="3:38" ht="15" customHeight="1" x14ac:dyDescent="0.35">
      <c r="C9780"/>
      <c r="D9780"/>
      <c r="E9780"/>
      <c r="F9780"/>
      <c r="G9780"/>
      <c r="H9780"/>
      <c r="I9780"/>
      <c r="J9780"/>
      <c r="K9780"/>
      <c r="L9780"/>
      <c r="M9780"/>
      <c r="N9780"/>
      <c r="O9780"/>
      <c r="S9780"/>
      <c r="T9780"/>
      <c r="U9780"/>
      <c r="V9780"/>
      <c r="Y9780"/>
      <c r="Z9780"/>
      <c r="AA9780"/>
      <c r="AB9780"/>
      <c r="AC9780"/>
      <c r="AD9780"/>
      <c r="AE9780"/>
      <c r="AF9780"/>
      <c r="AG9780"/>
      <c r="AH9780"/>
      <c r="AI9780"/>
      <c r="AJ9780"/>
      <c r="AK9780"/>
      <c r="AL9780"/>
    </row>
    <row r="9781" spans="3:38" ht="15" customHeight="1" x14ac:dyDescent="0.35">
      <c r="C9781"/>
      <c r="D9781"/>
      <c r="E9781"/>
      <c r="F9781"/>
      <c r="G9781"/>
      <c r="H9781"/>
      <c r="I9781"/>
      <c r="J9781"/>
      <c r="K9781"/>
      <c r="L9781"/>
      <c r="M9781"/>
      <c r="N9781"/>
      <c r="O9781"/>
      <c r="S9781"/>
      <c r="T9781"/>
      <c r="U9781"/>
      <c r="V9781"/>
      <c r="Y9781"/>
      <c r="Z9781"/>
      <c r="AA9781"/>
      <c r="AB9781"/>
      <c r="AC9781"/>
      <c r="AD9781"/>
      <c r="AE9781"/>
      <c r="AF9781"/>
      <c r="AG9781"/>
      <c r="AH9781"/>
      <c r="AI9781"/>
      <c r="AJ9781"/>
      <c r="AK9781"/>
      <c r="AL9781"/>
    </row>
    <row r="9782" spans="3:38" ht="15" customHeight="1" x14ac:dyDescent="0.35">
      <c r="C9782"/>
      <c r="D9782"/>
      <c r="E9782"/>
      <c r="F9782"/>
      <c r="G9782"/>
      <c r="H9782"/>
      <c r="I9782"/>
      <c r="J9782"/>
      <c r="K9782"/>
      <c r="L9782"/>
      <c r="M9782"/>
      <c r="N9782"/>
      <c r="O9782"/>
      <c r="S9782"/>
      <c r="T9782"/>
      <c r="U9782"/>
      <c r="V9782"/>
      <c r="Y9782"/>
      <c r="Z9782"/>
      <c r="AA9782"/>
      <c r="AB9782"/>
      <c r="AC9782"/>
      <c r="AD9782"/>
      <c r="AE9782"/>
      <c r="AF9782"/>
      <c r="AG9782"/>
      <c r="AH9782"/>
      <c r="AI9782"/>
      <c r="AJ9782"/>
      <c r="AK9782"/>
      <c r="AL9782"/>
    </row>
    <row r="9783" spans="3:38" ht="15" customHeight="1" x14ac:dyDescent="0.35">
      <c r="C9783"/>
      <c r="D9783"/>
      <c r="E9783"/>
      <c r="F9783"/>
      <c r="G9783"/>
      <c r="H9783"/>
      <c r="I9783"/>
      <c r="J9783"/>
      <c r="K9783"/>
      <c r="L9783"/>
      <c r="M9783"/>
      <c r="N9783"/>
      <c r="O9783"/>
      <c r="S9783"/>
      <c r="T9783"/>
      <c r="U9783"/>
      <c r="V9783"/>
      <c r="Y9783"/>
      <c r="Z9783"/>
      <c r="AA9783"/>
      <c r="AB9783"/>
      <c r="AC9783"/>
      <c r="AD9783"/>
      <c r="AE9783"/>
      <c r="AF9783"/>
      <c r="AG9783"/>
      <c r="AH9783"/>
      <c r="AI9783"/>
      <c r="AJ9783"/>
      <c r="AK9783"/>
      <c r="AL9783"/>
    </row>
    <row r="9784" spans="3:38" ht="15" customHeight="1" x14ac:dyDescent="0.35">
      <c r="C9784"/>
      <c r="D9784"/>
      <c r="E9784"/>
      <c r="F9784"/>
      <c r="G9784"/>
      <c r="H9784"/>
      <c r="I9784"/>
      <c r="J9784"/>
      <c r="K9784"/>
      <c r="L9784"/>
      <c r="M9784"/>
      <c r="N9784"/>
      <c r="O9784"/>
      <c r="S9784"/>
      <c r="T9784"/>
      <c r="U9784"/>
      <c r="V9784"/>
      <c r="Y9784"/>
      <c r="Z9784"/>
      <c r="AA9784"/>
      <c r="AB9784"/>
      <c r="AC9784"/>
      <c r="AD9784"/>
      <c r="AE9784"/>
      <c r="AF9784"/>
      <c r="AG9784"/>
      <c r="AH9784"/>
      <c r="AI9784"/>
      <c r="AJ9784"/>
      <c r="AK9784"/>
      <c r="AL9784"/>
    </row>
    <row r="9785" spans="3:38" ht="15" customHeight="1" x14ac:dyDescent="0.35">
      <c r="C9785"/>
      <c r="D9785"/>
      <c r="E9785"/>
      <c r="F9785"/>
      <c r="G9785"/>
      <c r="H9785"/>
      <c r="I9785"/>
      <c r="J9785"/>
      <c r="K9785"/>
      <c r="L9785"/>
      <c r="M9785"/>
      <c r="N9785"/>
      <c r="O9785"/>
      <c r="S9785"/>
      <c r="T9785"/>
      <c r="U9785"/>
      <c r="V9785"/>
      <c r="Y9785"/>
      <c r="Z9785"/>
      <c r="AA9785"/>
      <c r="AB9785"/>
      <c r="AC9785"/>
      <c r="AD9785"/>
      <c r="AE9785"/>
      <c r="AF9785"/>
      <c r="AG9785"/>
      <c r="AH9785"/>
      <c r="AI9785"/>
      <c r="AJ9785"/>
      <c r="AK9785"/>
      <c r="AL9785"/>
    </row>
    <row r="9786" spans="3:38" ht="15" customHeight="1" x14ac:dyDescent="0.35">
      <c r="C9786"/>
      <c r="D9786"/>
      <c r="E9786"/>
      <c r="F9786"/>
      <c r="G9786"/>
      <c r="H9786"/>
      <c r="I9786"/>
      <c r="J9786"/>
      <c r="K9786"/>
      <c r="L9786"/>
      <c r="M9786"/>
      <c r="N9786"/>
      <c r="O9786"/>
      <c r="S9786"/>
      <c r="T9786"/>
      <c r="U9786"/>
      <c r="V9786"/>
      <c r="Y9786"/>
      <c r="Z9786"/>
      <c r="AA9786"/>
      <c r="AB9786"/>
      <c r="AC9786"/>
      <c r="AD9786"/>
      <c r="AE9786"/>
      <c r="AF9786"/>
      <c r="AG9786"/>
      <c r="AH9786"/>
      <c r="AI9786"/>
      <c r="AJ9786"/>
      <c r="AK9786"/>
      <c r="AL9786"/>
    </row>
    <row r="9787" spans="3:38" ht="15" customHeight="1" x14ac:dyDescent="0.35">
      <c r="C9787"/>
      <c r="D9787"/>
      <c r="E9787"/>
      <c r="F9787"/>
      <c r="G9787"/>
      <c r="H9787"/>
      <c r="I9787"/>
      <c r="J9787"/>
      <c r="K9787"/>
      <c r="L9787"/>
      <c r="M9787"/>
      <c r="N9787"/>
      <c r="O9787"/>
      <c r="S9787"/>
      <c r="T9787"/>
      <c r="U9787"/>
      <c r="V9787"/>
      <c r="Y9787"/>
      <c r="Z9787"/>
      <c r="AA9787"/>
      <c r="AB9787"/>
      <c r="AC9787"/>
      <c r="AD9787"/>
      <c r="AE9787"/>
      <c r="AF9787"/>
      <c r="AG9787"/>
      <c r="AH9787"/>
      <c r="AI9787"/>
      <c r="AJ9787"/>
      <c r="AK9787"/>
      <c r="AL9787"/>
    </row>
    <row r="9788" spans="3:38" ht="15" customHeight="1" x14ac:dyDescent="0.35">
      <c r="C9788"/>
      <c r="D9788"/>
      <c r="E9788"/>
      <c r="F9788"/>
      <c r="G9788"/>
      <c r="H9788"/>
      <c r="I9788"/>
      <c r="J9788"/>
      <c r="K9788"/>
      <c r="L9788"/>
      <c r="M9788"/>
      <c r="N9788"/>
      <c r="O9788"/>
      <c r="S9788"/>
      <c r="T9788"/>
      <c r="U9788"/>
      <c r="V9788"/>
      <c r="Y9788"/>
      <c r="Z9788"/>
      <c r="AA9788"/>
      <c r="AB9788"/>
      <c r="AC9788"/>
      <c r="AD9788"/>
      <c r="AE9788"/>
      <c r="AF9788"/>
      <c r="AG9788"/>
      <c r="AH9788"/>
      <c r="AI9788"/>
      <c r="AJ9788"/>
      <c r="AK9788"/>
      <c r="AL9788"/>
    </row>
    <row r="9789" spans="3:38" ht="15" customHeight="1" x14ac:dyDescent="0.35">
      <c r="C9789"/>
      <c r="D9789"/>
      <c r="E9789"/>
      <c r="F9789"/>
      <c r="G9789"/>
      <c r="H9789"/>
      <c r="I9789"/>
      <c r="J9789"/>
      <c r="K9789"/>
      <c r="L9789"/>
      <c r="M9789"/>
      <c r="N9789"/>
      <c r="O9789"/>
      <c r="S9789"/>
      <c r="T9789"/>
      <c r="U9789"/>
      <c r="V9789"/>
      <c r="Y9789"/>
      <c r="Z9789"/>
      <c r="AA9789"/>
      <c r="AB9789"/>
      <c r="AC9789"/>
      <c r="AD9789"/>
      <c r="AE9789"/>
      <c r="AF9789"/>
      <c r="AG9789"/>
      <c r="AH9789"/>
      <c r="AI9789"/>
      <c r="AJ9789"/>
      <c r="AK9789"/>
      <c r="AL9789"/>
    </row>
    <row r="9790" spans="3:38" ht="15" customHeight="1" x14ac:dyDescent="0.35">
      <c r="C9790"/>
      <c r="D9790"/>
      <c r="E9790"/>
      <c r="F9790"/>
      <c r="G9790"/>
      <c r="H9790"/>
      <c r="I9790"/>
      <c r="J9790"/>
      <c r="K9790"/>
      <c r="L9790"/>
      <c r="M9790"/>
      <c r="N9790"/>
      <c r="O9790"/>
      <c r="S9790"/>
      <c r="T9790"/>
      <c r="U9790"/>
      <c r="V9790"/>
      <c r="Y9790"/>
      <c r="Z9790"/>
      <c r="AA9790"/>
      <c r="AB9790"/>
      <c r="AC9790"/>
      <c r="AD9790"/>
      <c r="AE9790"/>
      <c r="AF9790"/>
      <c r="AG9790"/>
      <c r="AH9790"/>
      <c r="AI9790"/>
      <c r="AJ9790"/>
      <c r="AK9790"/>
      <c r="AL9790"/>
    </row>
    <row r="9791" spans="3:38" ht="15" customHeight="1" x14ac:dyDescent="0.35">
      <c r="C9791"/>
      <c r="D9791"/>
      <c r="E9791"/>
      <c r="F9791"/>
      <c r="G9791"/>
      <c r="H9791"/>
      <c r="I9791"/>
      <c r="J9791"/>
      <c r="K9791"/>
      <c r="L9791"/>
      <c r="M9791"/>
      <c r="N9791"/>
      <c r="O9791"/>
      <c r="S9791"/>
      <c r="T9791"/>
      <c r="U9791"/>
      <c r="V9791"/>
      <c r="Y9791"/>
      <c r="Z9791"/>
      <c r="AA9791"/>
      <c r="AB9791"/>
      <c r="AC9791"/>
      <c r="AD9791"/>
      <c r="AE9791"/>
      <c r="AF9791"/>
      <c r="AG9791"/>
      <c r="AH9791"/>
      <c r="AI9791"/>
      <c r="AJ9791"/>
      <c r="AK9791"/>
      <c r="AL9791"/>
    </row>
    <row r="9792" spans="3:38" ht="15" customHeight="1" x14ac:dyDescent="0.35">
      <c r="C9792"/>
      <c r="D9792"/>
      <c r="E9792"/>
      <c r="F9792"/>
      <c r="G9792"/>
      <c r="H9792"/>
      <c r="I9792"/>
      <c r="J9792"/>
      <c r="K9792"/>
      <c r="L9792"/>
      <c r="M9792"/>
      <c r="N9792"/>
      <c r="O9792"/>
      <c r="S9792"/>
      <c r="T9792"/>
      <c r="U9792"/>
      <c r="V9792"/>
      <c r="Y9792"/>
      <c r="Z9792"/>
      <c r="AA9792"/>
      <c r="AB9792"/>
      <c r="AC9792"/>
      <c r="AD9792"/>
      <c r="AE9792"/>
      <c r="AF9792"/>
      <c r="AG9792"/>
      <c r="AH9792"/>
      <c r="AI9792"/>
      <c r="AJ9792"/>
      <c r="AK9792"/>
      <c r="AL9792"/>
    </row>
    <row r="9793" spans="3:38" ht="15" customHeight="1" x14ac:dyDescent="0.35">
      <c r="C9793"/>
      <c r="D9793"/>
      <c r="E9793"/>
      <c r="F9793"/>
      <c r="G9793"/>
      <c r="H9793"/>
      <c r="I9793"/>
      <c r="J9793"/>
      <c r="K9793"/>
      <c r="L9793"/>
      <c r="M9793"/>
      <c r="N9793"/>
      <c r="O9793"/>
      <c r="S9793"/>
      <c r="T9793"/>
      <c r="U9793"/>
      <c r="V9793"/>
      <c r="Y9793"/>
      <c r="Z9793"/>
      <c r="AA9793"/>
      <c r="AB9793"/>
      <c r="AC9793"/>
      <c r="AD9793"/>
      <c r="AE9793"/>
      <c r="AF9793"/>
      <c r="AG9793"/>
      <c r="AH9793"/>
      <c r="AI9793"/>
      <c r="AJ9793"/>
      <c r="AK9793"/>
      <c r="AL9793"/>
    </row>
    <row r="9794" spans="3:38" ht="15" customHeight="1" x14ac:dyDescent="0.35">
      <c r="C9794"/>
      <c r="D9794"/>
      <c r="E9794"/>
      <c r="F9794"/>
      <c r="G9794"/>
      <c r="H9794"/>
      <c r="I9794"/>
      <c r="J9794"/>
      <c r="K9794"/>
      <c r="L9794"/>
      <c r="M9794"/>
      <c r="N9794"/>
      <c r="O9794"/>
      <c r="S9794"/>
      <c r="T9794"/>
      <c r="U9794"/>
      <c r="V9794"/>
      <c r="Y9794"/>
      <c r="Z9794"/>
      <c r="AA9794"/>
      <c r="AB9794"/>
      <c r="AC9794"/>
      <c r="AD9794"/>
      <c r="AE9794"/>
      <c r="AF9794"/>
      <c r="AG9794"/>
      <c r="AH9794"/>
      <c r="AI9794"/>
      <c r="AJ9794"/>
      <c r="AK9794"/>
      <c r="AL9794"/>
    </row>
    <row r="9795" spans="3:38" ht="15" customHeight="1" x14ac:dyDescent="0.35">
      <c r="C9795"/>
      <c r="D9795"/>
      <c r="E9795"/>
      <c r="F9795"/>
      <c r="G9795"/>
      <c r="H9795"/>
      <c r="I9795"/>
      <c r="J9795"/>
      <c r="K9795"/>
      <c r="L9795"/>
      <c r="M9795"/>
      <c r="N9795"/>
      <c r="O9795"/>
      <c r="S9795"/>
      <c r="T9795"/>
      <c r="U9795"/>
      <c r="V9795"/>
      <c r="Y9795"/>
      <c r="Z9795"/>
      <c r="AA9795"/>
      <c r="AB9795"/>
      <c r="AC9795"/>
      <c r="AD9795"/>
      <c r="AE9795"/>
      <c r="AF9795"/>
      <c r="AG9795"/>
      <c r="AH9795"/>
      <c r="AI9795"/>
      <c r="AJ9795"/>
      <c r="AK9795"/>
      <c r="AL9795"/>
    </row>
    <row r="9796" spans="3:38" ht="15" customHeight="1" x14ac:dyDescent="0.35">
      <c r="C9796"/>
      <c r="D9796"/>
      <c r="E9796"/>
      <c r="F9796"/>
      <c r="G9796"/>
      <c r="H9796"/>
      <c r="I9796"/>
      <c r="J9796"/>
      <c r="K9796"/>
      <c r="L9796"/>
      <c r="M9796"/>
      <c r="N9796"/>
      <c r="O9796"/>
      <c r="S9796"/>
      <c r="T9796"/>
      <c r="U9796"/>
      <c r="V9796"/>
      <c r="Y9796"/>
      <c r="Z9796"/>
      <c r="AA9796"/>
      <c r="AB9796"/>
      <c r="AC9796"/>
      <c r="AD9796"/>
      <c r="AE9796"/>
      <c r="AF9796"/>
      <c r="AG9796"/>
      <c r="AH9796"/>
      <c r="AI9796"/>
      <c r="AJ9796"/>
      <c r="AK9796"/>
      <c r="AL9796"/>
    </row>
    <row r="9797" spans="3:38" ht="15" customHeight="1" x14ac:dyDescent="0.35">
      <c r="C9797"/>
      <c r="D9797"/>
      <c r="E9797"/>
      <c r="F9797"/>
      <c r="G9797"/>
      <c r="H9797"/>
      <c r="I9797"/>
      <c r="J9797"/>
      <c r="K9797"/>
      <c r="L9797"/>
      <c r="M9797"/>
      <c r="N9797"/>
      <c r="O9797"/>
      <c r="S9797"/>
      <c r="T9797"/>
      <c r="U9797"/>
      <c r="V9797"/>
      <c r="Y9797"/>
      <c r="Z9797"/>
      <c r="AA9797"/>
      <c r="AB9797"/>
      <c r="AC9797"/>
      <c r="AD9797"/>
      <c r="AE9797"/>
      <c r="AF9797"/>
      <c r="AG9797"/>
      <c r="AH9797"/>
      <c r="AI9797"/>
      <c r="AJ9797"/>
      <c r="AK9797"/>
      <c r="AL9797"/>
    </row>
    <row r="9798" spans="3:38" ht="15" customHeight="1" x14ac:dyDescent="0.35">
      <c r="C9798"/>
      <c r="D9798"/>
      <c r="E9798"/>
      <c r="F9798"/>
      <c r="G9798"/>
      <c r="H9798"/>
      <c r="I9798"/>
      <c r="J9798"/>
      <c r="K9798"/>
      <c r="L9798"/>
      <c r="M9798"/>
      <c r="N9798"/>
      <c r="O9798"/>
      <c r="S9798"/>
      <c r="T9798"/>
      <c r="U9798"/>
      <c r="V9798"/>
      <c r="Y9798"/>
      <c r="Z9798"/>
      <c r="AA9798"/>
      <c r="AB9798"/>
      <c r="AC9798"/>
      <c r="AD9798"/>
      <c r="AE9798"/>
      <c r="AF9798"/>
      <c r="AG9798"/>
      <c r="AH9798"/>
      <c r="AI9798"/>
      <c r="AJ9798"/>
      <c r="AK9798"/>
      <c r="AL9798"/>
    </row>
    <row r="9799" spans="3:38" ht="15" customHeight="1" x14ac:dyDescent="0.35">
      <c r="C9799"/>
      <c r="D9799"/>
      <c r="E9799"/>
      <c r="F9799"/>
      <c r="G9799"/>
      <c r="H9799"/>
      <c r="I9799"/>
      <c r="J9799"/>
      <c r="K9799"/>
      <c r="L9799"/>
      <c r="M9799"/>
      <c r="N9799"/>
      <c r="O9799"/>
      <c r="S9799"/>
      <c r="T9799"/>
      <c r="U9799"/>
      <c r="V9799"/>
      <c r="Y9799"/>
      <c r="Z9799"/>
      <c r="AA9799"/>
      <c r="AB9799"/>
      <c r="AC9799"/>
      <c r="AD9799"/>
      <c r="AE9799"/>
      <c r="AF9799"/>
      <c r="AG9799"/>
      <c r="AH9799"/>
      <c r="AI9799"/>
      <c r="AJ9799"/>
      <c r="AK9799"/>
      <c r="AL9799"/>
    </row>
    <row r="9800" spans="3:38" ht="15" customHeight="1" x14ac:dyDescent="0.35">
      <c r="C9800"/>
      <c r="D9800"/>
      <c r="E9800"/>
      <c r="F9800"/>
      <c r="G9800"/>
      <c r="H9800"/>
      <c r="I9800"/>
      <c r="J9800"/>
      <c r="K9800"/>
      <c r="L9800"/>
      <c r="M9800"/>
      <c r="N9800"/>
      <c r="O9800"/>
      <c r="S9800"/>
      <c r="T9800"/>
      <c r="U9800"/>
      <c r="V9800"/>
      <c r="Y9800"/>
      <c r="Z9800"/>
      <c r="AA9800"/>
      <c r="AB9800"/>
      <c r="AC9800"/>
      <c r="AD9800"/>
      <c r="AE9800"/>
      <c r="AF9800"/>
      <c r="AG9800"/>
      <c r="AH9800"/>
      <c r="AI9800"/>
      <c r="AJ9800"/>
      <c r="AK9800"/>
      <c r="AL9800"/>
    </row>
    <row r="9801" spans="3:38" ht="15" customHeight="1" x14ac:dyDescent="0.35">
      <c r="C9801"/>
      <c r="D9801"/>
      <c r="E9801"/>
      <c r="F9801"/>
      <c r="G9801"/>
      <c r="H9801"/>
      <c r="I9801"/>
      <c r="J9801"/>
      <c r="K9801"/>
      <c r="L9801"/>
      <c r="M9801"/>
      <c r="N9801"/>
      <c r="O9801"/>
      <c r="S9801"/>
      <c r="T9801"/>
      <c r="U9801"/>
      <c r="V9801"/>
      <c r="Y9801"/>
      <c r="Z9801"/>
      <c r="AA9801"/>
      <c r="AB9801"/>
      <c r="AC9801"/>
      <c r="AD9801"/>
      <c r="AE9801"/>
      <c r="AF9801"/>
      <c r="AG9801"/>
      <c r="AH9801"/>
      <c r="AI9801"/>
      <c r="AJ9801"/>
      <c r="AK9801"/>
      <c r="AL9801"/>
    </row>
    <row r="9802" spans="3:38" ht="15" customHeight="1" x14ac:dyDescent="0.35">
      <c r="C9802"/>
      <c r="D9802"/>
      <c r="E9802"/>
      <c r="F9802"/>
      <c r="G9802"/>
      <c r="H9802"/>
      <c r="I9802"/>
      <c r="J9802"/>
      <c r="K9802"/>
      <c r="L9802"/>
      <c r="M9802"/>
      <c r="N9802"/>
      <c r="O9802"/>
      <c r="S9802"/>
      <c r="T9802"/>
      <c r="U9802"/>
      <c r="V9802"/>
      <c r="Y9802"/>
      <c r="Z9802"/>
      <c r="AA9802"/>
      <c r="AB9802"/>
      <c r="AC9802"/>
      <c r="AD9802"/>
      <c r="AE9802"/>
      <c r="AF9802"/>
      <c r="AG9802"/>
      <c r="AH9802"/>
      <c r="AI9802"/>
      <c r="AJ9802"/>
      <c r="AK9802"/>
      <c r="AL9802"/>
    </row>
    <row r="9803" spans="3:38" ht="15" customHeight="1" x14ac:dyDescent="0.35">
      <c r="C9803"/>
      <c r="D9803"/>
      <c r="E9803"/>
      <c r="F9803"/>
      <c r="G9803"/>
      <c r="H9803"/>
      <c r="I9803"/>
      <c r="J9803"/>
      <c r="K9803"/>
      <c r="L9803"/>
      <c r="M9803"/>
      <c r="N9803"/>
      <c r="O9803"/>
      <c r="S9803"/>
      <c r="T9803"/>
      <c r="U9803"/>
      <c r="V9803"/>
      <c r="Y9803"/>
      <c r="Z9803"/>
      <c r="AA9803"/>
      <c r="AB9803"/>
      <c r="AC9803"/>
      <c r="AD9803"/>
      <c r="AE9803"/>
      <c r="AF9803"/>
      <c r="AG9803"/>
      <c r="AH9803"/>
      <c r="AI9803"/>
      <c r="AJ9803"/>
      <c r="AK9803"/>
      <c r="AL9803"/>
    </row>
    <row r="9804" spans="3:38" ht="15" customHeight="1" x14ac:dyDescent="0.35">
      <c r="C9804"/>
      <c r="D9804"/>
      <c r="E9804"/>
      <c r="F9804"/>
      <c r="G9804"/>
      <c r="H9804"/>
      <c r="I9804"/>
      <c r="J9804"/>
      <c r="K9804"/>
      <c r="L9804"/>
      <c r="M9804"/>
      <c r="N9804"/>
      <c r="O9804"/>
      <c r="S9804"/>
      <c r="T9804"/>
      <c r="U9804"/>
      <c r="V9804"/>
      <c r="Y9804"/>
      <c r="Z9804"/>
      <c r="AA9804"/>
      <c r="AB9804"/>
      <c r="AC9804"/>
      <c r="AD9804"/>
      <c r="AE9804"/>
      <c r="AF9804"/>
      <c r="AG9804"/>
      <c r="AH9804"/>
      <c r="AI9804"/>
      <c r="AJ9804"/>
      <c r="AK9804"/>
      <c r="AL9804"/>
    </row>
    <row r="9805" spans="3:38" ht="15" customHeight="1" x14ac:dyDescent="0.35">
      <c r="C9805"/>
      <c r="D9805"/>
      <c r="E9805"/>
      <c r="F9805"/>
      <c r="G9805"/>
      <c r="H9805"/>
      <c r="I9805"/>
      <c r="J9805"/>
      <c r="K9805"/>
      <c r="L9805"/>
      <c r="M9805"/>
      <c r="N9805"/>
      <c r="O9805"/>
      <c r="S9805"/>
      <c r="T9805"/>
      <c r="U9805"/>
      <c r="V9805"/>
      <c r="Y9805"/>
      <c r="Z9805"/>
      <c r="AA9805"/>
      <c r="AB9805"/>
      <c r="AC9805"/>
      <c r="AD9805"/>
      <c r="AE9805"/>
      <c r="AF9805"/>
      <c r="AG9805"/>
      <c r="AH9805"/>
      <c r="AI9805"/>
      <c r="AJ9805"/>
      <c r="AK9805"/>
      <c r="AL9805"/>
    </row>
    <row r="9806" spans="3:38" ht="15" customHeight="1" x14ac:dyDescent="0.35">
      <c r="C9806"/>
      <c r="D9806"/>
      <c r="E9806"/>
      <c r="F9806"/>
      <c r="G9806"/>
      <c r="H9806"/>
      <c r="I9806"/>
      <c r="J9806"/>
      <c r="K9806"/>
      <c r="L9806"/>
      <c r="M9806"/>
      <c r="N9806"/>
      <c r="O9806"/>
      <c r="S9806"/>
      <c r="T9806"/>
      <c r="U9806"/>
      <c r="V9806"/>
      <c r="Y9806"/>
      <c r="Z9806"/>
      <c r="AA9806"/>
      <c r="AB9806"/>
      <c r="AC9806"/>
      <c r="AD9806"/>
      <c r="AE9806"/>
      <c r="AF9806"/>
      <c r="AG9806"/>
      <c r="AH9806"/>
      <c r="AI9806"/>
      <c r="AJ9806"/>
      <c r="AK9806"/>
      <c r="AL9806"/>
    </row>
    <row r="9807" spans="3:38" ht="15" customHeight="1" x14ac:dyDescent="0.35">
      <c r="C9807"/>
      <c r="D9807"/>
      <c r="E9807"/>
      <c r="F9807"/>
      <c r="G9807"/>
      <c r="H9807"/>
      <c r="I9807"/>
      <c r="J9807"/>
      <c r="K9807"/>
      <c r="L9807"/>
      <c r="M9807"/>
      <c r="N9807"/>
      <c r="O9807"/>
      <c r="S9807"/>
      <c r="T9807"/>
      <c r="U9807"/>
      <c r="V9807"/>
      <c r="Y9807"/>
      <c r="Z9807"/>
      <c r="AA9807"/>
      <c r="AB9807"/>
      <c r="AC9807"/>
      <c r="AD9807"/>
      <c r="AE9807"/>
      <c r="AF9807"/>
      <c r="AG9807"/>
      <c r="AH9807"/>
      <c r="AI9807"/>
      <c r="AJ9807"/>
      <c r="AK9807"/>
      <c r="AL9807"/>
    </row>
    <row r="9808" spans="3:38" ht="15" customHeight="1" x14ac:dyDescent="0.35">
      <c r="C9808"/>
      <c r="D9808"/>
      <c r="E9808"/>
      <c r="F9808"/>
      <c r="G9808"/>
      <c r="H9808"/>
      <c r="I9808"/>
      <c r="J9808"/>
      <c r="K9808"/>
      <c r="L9808"/>
      <c r="M9808"/>
      <c r="N9808"/>
      <c r="O9808"/>
      <c r="S9808"/>
      <c r="T9808"/>
      <c r="U9808"/>
      <c r="V9808"/>
      <c r="Y9808"/>
      <c r="Z9808"/>
      <c r="AA9808"/>
      <c r="AB9808"/>
      <c r="AC9808"/>
      <c r="AD9808"/>
      <c r="AE9808"/>
      <c r="AF9808"/>
      <c r="AG9808"/>
      <c r="AH9808"/>
      <c r="AI9808"/>
      <c r="AJ9808"/>
      <c r="AK9808"/>
      <c r="AL9808"/>
    </row>
    <row r="9809" spans="3:38" ht="15" customHeight="1" x14ac:dyDescent="0.35">
      <c r="C9809"/>
      <c r="D9809"/>
      <c r="E9809"/>
      <c r="F9809"/>
      <c r="G9809"/>
      <c r="H9809"/>
      <c r="I9809"/>
      <c r="J9809"/>
      <c r="K9809"/>
      <c r="L9809"/>
      <c r="M9809"/>
      <c r="N9809"/>
      <c r="O9809"/>
      <c r="S9809"/>
      <c r="T9809"/>
      <c r="U9809"/>
      <c r="V9809"/>
      <c r="Y9809"/>
      <c r="Z9809"/>
      <c r="AA9809"/>
      <c r="AB9809"/>
      <c r="AC9809"/>
      <c r="AD9809"/>
      <c r="AE9809"/>
      <c r="AF9809"/>
      <c r="AG9809"/>
      <c r="AH9809"/>
      <c r="AI9809"/>
      <c r="AJ9809"/>
      <c r="AK9809"/>
      <c r="AL9809"/>
    </row>
    <row r="9810" spans="3:38" ht="15" customHeight="1" x14ac:dyDescent="0.35">
      <c r="C9810"/>
      <c r="D9810"/>
      <c r="E9810"/>
      <c r="F9810"/>
      <c r="G9810"/>
      <c r="H9810"/>
      <c r="I9810"/>
      <c r="J9810"/>
      <c r="K9810"/>
      <c r="L9810"/>
      <c r="M9810"/>
      <c r="N9810"/>
      <c r="O9810"/>
      <c r="S9810"/>
      <c r="T9810"/>
      <c r="U9810"/>
      <c r="V9810"/>
      <c r="Y9810"/>
      <c r="Z9810"/>
      <c r="AA9810"/>
      <c r="AB9810"/>
      <c r="AC9810"/>
      <c r="AD9810"/>
      <c r="AE9810"/>
      <c r="AF9810"/>
      <c r="AG9810"/>
      <c r="AH9810"/>
      <c r="AI9810"/>
      <c r="AJ9810"/>
      <c r="AK9810"/>
      <c r="AL9810"/>
    </row>
    <row r="9811" spans="3:38" ht="15" customHeight="1" x14ac:dyDescent="0.35">
      <c r="C9811"/>
      <c r="D9811"/>
      <c r="E9811"/>
      <c r="F9811"/>
      <c r="G9811"/>
      <c r="H9811"/>
      <c r="I9811"/>
      <c r="J9811"/>
      <c r="K9811"/>
      <c r="L9811"/>
      <c r="M9811"/>
      <c r="N9811"/>
      <c r="O9811"/>
      <c r="S9811"/>
      <c r="T9811"/>
      <c r="U9811"/>
      <c r="V9811"/>
      <c r="Y9811"/>
      <c r="Z9811"/>
      <c r="AA9811"/>
      <c r="AB9811"/>
      <c r="AC9811"/>
      <c r="AD9811"/>
      <c r="AE9811"/>
      <c r="AF9811"/>
      <c r="AG9811"/>
      <c r="AH9811"/>
      <c r="AI9811"/>
      <c r="AJ9811"/>
      <c r="AK9811"/>
      <c r="AL9811"/>
    </row>
    <row r="9812" spans="3:38" ht="15" customHeight="1" x14ac:dyDescent="0.35">
      <c r="C9812"/>
      <c r="D9812"/>
      <c r="E9812"/>
      <c r="F9812"/>
      <c r="G9812"/>
      <c r="H9812"/>
      <c r="I9812"/>
      <c r="J9812"/>
      <c r="K9812"/>
      <c r="L9812"/>
      <c r="M9812"/>
      <c r="N9812"/>
      <c r="O9812"/>
      <c r="S9812"/>
      <c r="T9812"/>
      <c r="U9812"/>
      <c r="V9812"/>
      <c r="Y9812"/>
      <c r="Z9812"/>
      <c r="AA9812"/>
      <c r="AB9812"/>
      <c r="AC9812"/>
      <c r="AD9812"/>
      <c r="AE9812"/>
      <c r="AF9812"/>
      <c r="AG9812"/>
      <c r="AH9812"/>
      <c r="AI9812"/>
      <c r="AJ9812"/>
      <c r="AK9812"/>
      <c r="AL9812"/>
    </row>
    <row r="9813" spans="3:38" ht="15" customHeight="1" x14ac:dyDescent="0.35">
      <c r="C9813"/>
      <c r="D9813"/>
      <c r="E9813"/>
      <c r="F9813"/>
      <c r="G9813"/>
      <c r="H9813"/>
      <c r="I9813"/>
      <c r="J9813"/>
      <c r="K9813"/>
      <c r="L9813"/>
      <c r="M9813"/>
      <c r="N9813"/>
      <c r="O9813"/>
      <c r="S9813"/>
      <c r="T9813"/>
      <c r="U9813"/>
      <c r="V9813"/>
      <c r="Y9813"/>
      <c r="Z9813"/>
      <c r="AA9813"/>
      <c r="AB9813"/>
      <c r="AC9813"/>
      <c r="AD9813"/>
      <c r="AE9813"/>
      <c r="AF9813"/>
      <c r="AG9813"/>
      <c r="AH9813"/>
      <c r="AI9813"/>
      <c r="AJ9813"/>
      <c r="AK9813"/>
      <c r="AL9813"/>
    </row>
    <row r="9814" spans="3:38" ht="15" customHeight="1" x14ac:dyDescent="0.35">
      <c r="C9814"/>
      <c r="D9814"/>
      <c r="E9814"/>
      <c r="F9814"/>
      <c r="G9814"/>
      <c r="H9814"/>
      <c r="I9814"/>
      <c r="J9814"/>
      <c r="K9814"/>
      <c r="L9814"/>
      <c r="M9814"/>
      <c r="N9814"/>
      <c r="O9814"/>
      <c r="S9814"/>
      <c r="T9814"/>
      <c r="U9814"/>
      <c r="V9814"/>
      <c r="Y9814"/>
      <c r="Z9814"/>
      <c r="AA9814"/>
      <c r="AB9814"/>
      <c r="AC9814"/>
      <c r="AD9814"/>
      <c r="AE9814"/>
      <c r="AF9814"/>
      <c r="AG9814"/>
      <c r="AH9814"/>
      <c r="AI9814"/>
      <c r="AJ9814"/>
      <c r="AK9814"/>
      <c r="AL9814"/>
    </row>
    <row r="9815" spans="3:38" ht="15" customHeight="1" x14ac:dyDescent="0.35">
      <c r="C9815"/>
      <c r="D9815"/>
      <c r="E9815"/>
      <c r="F9815"/>
      <c r="G9815"/>
      <c r="H9815"/>
      <c r="I9815"/>
      <c r="J9815"/>
      <c r="K9815"/>
      <c r="L9815"/>
      <c r="M9815"/>
      <c r="N9815"/>
      <c r="O9815"/>
      <c r="S9815"/>
      <c r="T9815"/>
      <c r="U9815"/>
      <c r="V9815"/>
      <c r="Y9815"/>
      <c r="Z9815"/>
      <c r="AA9815"/>
      <c r="AB9815"/>
      <c r="AC9815"/>
      <c r="AD9815"/>
      <c r="AE9815"/>
      <c r="AF9815"/>
      <c r="AG9815"/>
      <c r="AH9815"/>
      <c r="AI9815"/>
      <c r="AJ9815"/>
      <c r="AK9815"/>
      <c r="AL9815"/>
    </row>
    <row r="9816" spans="3:38" ht="15" customHeight="1" x14ac:dyDescent="0.35">
      <c r="C9816"/>
      <c r="D9816"/>
      <c r="E9816"/>
      <c r="F9816"/>
      <c r="G9816"/>
      <c r="H9816"/>
      <c r="I9816"/>
      <c r="J9816"/>
      <c r="K9816"/>
      <c r="L9816"/>
      <c r="M9816"/>
      <c r="N9816"/>
      <c r="O9816"/>
      <c r="S9816"/>
      <c r="T9816"/>
      <c r="U9816"/>
      <c r="V9816"/>
      <c r="Y9816"/>
      <c r="Z9816"/>
      <c r="AA9816"/>
      <c r="AB9816"/>
      <c r="AC9816"/>
      <c r="AD9816"/>
      <c r="AE9816"/>
      <c r="AF9816"/>
      <c r="AG9816"/>
      <c r="AH9816"/>
      <c r="AI9816"/>
      <c r="AJ9816"/>
      <c r="AK9816"/>
      <c r="AL9816"/>
    </row>
    <row r="9817" spans="3:38" ht="15" customHeight="1" x14ac:dyDescent="0.35">
      <c r="C9817"/>
      <c r="D9817"/>
      <c r="E9817"/>
      <c r="F9817"/>
      <c r="G9817"/>
      <c r="H9817"/>
      <c r="I9817"/>
      <c r="J9817"/>
      <c r="K9817"/>
      <c r="L9817"/>
      <c r="M9817"/>
      <c r="N9817"/>
      <c r="O9817"/>
      <c r="S9817"/>
      <c r="T9817"/>
      <c r="U9817"/>
      <c r="V9817"/>
      <c r="Y9817"/>
      <c r="Z9817"/>
      <c r="AA9817"/>
      <c r="AB9817"/>
      <c r="AC9817"/>
      <c r="AD9817"/>
      <c r="AE9817"/>
      <c r="AF9817"/>
      <c r="AG9817"/>
      <c r="AH9817"/>
      <c r="AI9817"/>
      <c r="AJ9817"/>
      <c r="AK9817"/>
      <c r="AL9817"/>
    </row>
    <row r="9818" spans="3:38" ht="15" customHeight="1" x14ac:dyDescent="0.35">
      <c r="C9818"/>
      <c r="D9818"/>
      <c r="E9818"/>
      <c r="F9818"/>
      <c r="G9818"/>
      <c r="H9818"/>
      <c r="I9818"/>
      <c r="J9818"/>
      <c r="K9818"/>
      <c r="L9818"/>
      <c r="M9818"/>
      <c r="N9818"/>
      <c r="O9818"/>
      <c r="S9818"/>
      <c r="T9818"/>
      <c r="U9818"/>
      <c r="V9818"/>
      <c r="Y9818"/>
      <c r="Z9818"/>
      <c r="AA9818"/>
      <c r="AB9818"/>
      <c r="AC9818"/>
      <c r="AD9818"/>
      <c r="AE9818"/>
      <c r="AF9818"/>
      <c r="AG9818"/>
      <c r="AH9818"/>
      <c r="AI9818"/>
      <c r="AJ9818"/>
      <c r="AK9818"/>
      <c r="AL9818"/>
    </row>
    <row r="9819" spans="3:38" ht="15" customHeight="1" x14ac:dyDescent="0.35">
      <c r="C9819"/>
      <c r="D9819"/>
      <c r="E9819"/>
      <c r="F9819"/>
      <c r="G9819"/>
      <c r="H9819"/>
      <c r="I9819"/>
      <c r="J9819"/>
      <c r="K9819"/>
      <c r="L9819"/>
      <c r="M9819"/>
      <c r="N9819"/>
      <c r="O9819"/>
      <c r="S9819"/>
      <c r="T9819"/>
      <c r="U9819"/>
      <c r="V9819"/>
      <c r="Y9819"/>
      <c r="Z9819"/>
      <c r="AA9819"/>
      <c r="AB9819"/>
      <c r="AC9819"/>
      <c r="AD9819"/>
      <c r="AE9819"/>
      <c r="AF9819"/>
      <c r="AG9819"/>
      <c r="AH9819"/>
      <c r="AI9819"/>
      <c r="AJ9819"/>
      <c r="AK9819"/>
      <c r="AL9819"/>
    </row>
    <row r="9820" spans="3:38" ht="15" customHeight="1" x14ac:dyDescent="0.35">
      <c r="C9820"/>
      <c r="D9820"/>
      <c r="E9820"/>
      <c r="F9820"/>
      <c r="G9820"/>
      <c r="H9820"/>
      <c r="I9820"/>
      <c r="J9820"/>
      <c r="K9820"/>
      <c r="L9820"/>
      <c r="M9820"/>
      <c r="N9820"/>
      <c r="O9820"/>
      <c r="S9820"/>
      <c r="T9820"/>
      <c r="U9820"/>
      <c r="V9820"/>
      <c r="Y9820"/>
      <c r="Z9820"/>
      <c r="AA9820"/>
      <c r="AB9820"/>
      <c r="AC9820"/>
      <c r="AD9820"/>
      <c r="AE9820"/>
      <c r="AF9820"/>
      <c r="AG9820"/>
      <c r="AH9820"/>
      <c r="AI9820"/>
      <c r="AJ9820"/>
      <c r="AK9820"/>
      <c r="AL9820"/>
    </row>
    <row r="9821" spans="3:38" ht="15" customHeight="1" x14ac:dyDescent="0.35">
      <c r="C9821"/>
      <c r="D9821"/>
      <c r="E9821"/>
      <c r="F9821"/>
      <c r="G9821"/>
      <c r="H9821"/>
      <c r="I9821"/>
      <c r="J9821"/>
      <c r="K9821"/>
      <c r="L9821"/>
      <c r="M9821"/>
      <c r="N9821"/>
      <c r="O9821"/>
      <c r="S9821"/>
      <c r="T9821"/>
      <c r="U9821"/>
      <c r="V9821"/>
      <c r="Y9821"/>
      <c r="Z9821"/>
      <c r="AA9821"/>
      <c r="AB9821"/>
      <c r="AC9821"/>
      <c r="AD9821"/>
      <c r="AE9821"/>
      <c r="AF9821"/>
      <c r="AG9821"/>
      <c r="AH9821"/>
      <c r="AI9821"/>
      <c r="AJ9821"/>
      <c r="AK9821"/>
      <c r="AL9821"/>
    </row>
    <row r="9822" spans="3:38" ht="15" customHeight="1" x14ac:dyDescent="0.35">
      <c r="C9822"/>
      <c r="D9822"/>
      <c r="E9822"/>
      <c r="F9822"/>
      <c r="G9822"/>
      <c r="H9822"/>
      <c r="I9822"/>
      <c r="J9822"/>
      <c r="K9822"/>
      <c r="L9822"/>
      <c r="M9822"/>
      <c r="N9822"/>
      <c r="O9822"/>
      <c r="S9822"/>
      <c r="T9822"/>
      <c r="U9822"/>
      <c r="V9822"/>
      <c r="Y9822"/>
      <c r="Z9822"/>
      <c r="AA9822"/>
      <c r="AB9822"/>
      <c r="AC9822"/>
      <c r="AD9822"/>
      <c r="AE9822"/>
      <c r="AF9822"/>
      <c r="AG9822"/>
      <c r="AH9822"/>
      <c r="AI9822"/>
      <c r="AJ9822"/>
      <c r="AK9822"/>
      <c r="AL9822"/>
    </row>
    <row r="9823" spans="3:38" ht="15" customHeight="1" x14ac:dyDescent="0.35">
      <c r="C9823"/>
      <c r="D9823"/>
      <c r="E9823"/>
      <c r="F9823"/>
      <c r="G9823"/>
      <c r="H9823"/>
      <c r="I9823"/>
      <c r="J9823"/>
      <c r="K9823"/>
      <c r="L9823"/>
      <c r="M9823"/>
      <c r="N9823"/>
      <c r="O9823"/>
      <c r="S9823"/>
      <c r="T9823"/>
      <c r="U9823"/>
      <c r="V9823"/>
      <c r="Y9823"/>
      <c r="Z9823"/>
      <c r="AA9823"/>
      <c r="AB9823"/>
      <c r="AC9823"/>
      <c r="AD9823"/>
      <c r="AE9823"/>
      <c r="AF9823"/>
      <c r="AG9823"/>
      <c r="AH9823"/>
      <c r="AI9823"/>
      <c r="AJ9823"/>
      <c r="AK9823"/>
      <c r="AL9823"/>
    </row>
    <row r="9824" spans="3:38" ht="15" customHeight="1" x14ac:dyDescent="0.35">
      <c r="C9824"/>
      <c r="D9824"/>
      <c r="E9824"/>
      <c r="F9824"/>
      <c r="G9824"/>
      <c r="H9824"/>
      <c r="I9824"/>
      <c r="J9824"/>
      <c r="K9824"/>
      <c r="L9824"/>
      <c r="M9824"/>
      <c r="N9824"/>
      <c r="O9824"/>
      <c r="S9824"/>
      <c r="T9824"/>
      <c r="U9824"/>
      <c r="V9824"/>
      <c r="Y9824"/>
      <c r="Z9824"/>
      <c r="AA9824"/>
      <c r="AB9824"/>
      <c r="AC9824"/>
      <c r="AD9824"/>
      <c r="AE9824"/>
      <c r="AF9824"/>
      <c r="AG9824"/>
      <c r="AH9824"/>
      <c r="AI9824"/>
      <c r="AJ9824"/>
      <c r="AK9824"/>
      <c r="AL9824"/>
    </row>
    <row r="9825" spans="3:38" ht="15" customHeight="1" x14ac:dyDescent="0.35">
      <c r="C9825"/>
      <c r="D9825"/>
      <c r="E9825"/>
      <c r="F9825"/>
      <c r="G9825"/>
      <c r="H9825"/>
      <c r="I9825"/>
      <c r="J9825"/>
      <c r="K9825"/>
      <c r="L9825"/>
      <c r="M9825"/>
      <c r="N9825"/>
      <c r="O9825"/>
      <c r="S9825"/>
      <c r="T9825"/>
      <c r="U9825"/>
      <c r="V9825"/>
      <c r="Y9825"/>
      <c r="Z9825"/>
      <c r="AA9825"/>
      <c r="AB9825"/>
      <c r="AC9825"/>
      <c r="AD9825"/>
      <c r="AE9825"/>
      <c r="AF9825"/>
      <c r="AG9825"/>
      <c r="AH9825"/>
      <c r="AI9825"/>
      <c r="AJ9825"/>
      <c r="AK9825"/>
      <c r="AL9825"/>
    </row>
    <row r="9826" spans="3:38" ht="15" customHeight="1" x14ac:dyDescent="0.35">
      <c r="C9826"/>
      <c r="D9826"/>
      <c r="E9826"/>
      <c r="F9826"/>
      <c r="G9826"/>
      <c r="H9826"/>
      <c r="I9826"/>
      <c r="J9826"/>
      <c r="K9826"/>
      <c r="L9826"/>
      <c r="M9826"/>
      <c r="N9826"/>
      <c r="O9826"/>
      <c r="S9826"/>
      <c r="T9826"/>
      <c r="U9826"/>
      <c r="V9826"/>
      <c r="Y9826"/>
      <c r="Z9826"/>
      <c r="AA9826"/>
      <c r="AB9826"/>
      <c r="AC9826"/>
      <c r="AD9826"/>
      <c r="AE9826"/>
      <c r="AF9826"/>
      <c r="AG9826"/>
      <c r="AH9826"/>
      <c r="AI9826"/>
      <c r="AJ9826"/>
      <c r="AK9826"/>
      <c r="AL9826"/>
    </row>
    <row r="9827" spans="3:38" ht="15" customHeight="1" x14ac:dyDescent="0.35">
      <c r="C9827"/>
      <c r="D9827"/>
      <c r="E9827"/>
      <c r="F9827"/>
      <c r="G9827"/>
      <c r="H9827"/>
      <c r="I9827"/>
      <c r="J9827"/>
      <c r="K9827"/>
      <c r="L9827"/>
      <c r="M9827"/>
      <c r="N9827"/>
      <c r="O9827"/>
      <c r="S9827"/>
      <c r="T9827"/>
      <c r="U9827"/>
      <c r="V9827"/>
      <c r="Y9827"/>
      <c r="Z9827"/>
      <c r="AA9827"/>
      <c r="AB9827"/>
      <c r="AC9827"/>
      <c r="AD9827"/>
      <c r="AE9827"/>
      <c r="AF9827"/>
      <c r="AG9827"/>
      <c r="AH9827"/>
      <c r="AI9827"/>
      <c r="AJ9827"/>
      <c r="AK9827"/>
      <c r="AL9827"/>
    </row>
    <row r="9828" spans="3:38" ht="15" customHeight="1" x14ac:dyDescent="0.35">
      <c r="C9828"/>
      <c r="D9828"/>
      <c r="E9828"/>
      <c r="F9828"/>
      <c r="G9828"/>
      <c r="H9828"/>
      <c r="I9828"/>
      <c r="J9828"/>
      <c r="K9828"/>
      <c r="L9828"/>
      <c r="M9828"/>
      <c r="N9828"/>
      <c r="O9828"/>
      <c r="S9828"/>
      <c r="T9828"/>
      <c r="U9828"/>
      <c r="V9828"/>
      <c r="Y9828"/>
      <c r="Z9828"/>
      <c r="AA9828"/>
      <c r="AB9828"/>
      <c r="AC9828"/>
      <c r="AD9828"/>
      <c r="AE9828"/>
      <c r="AF9828"/>
      <c r="AG9828"/>
      <c r="AH9828"/>
      <c r="AI9828"/>
      <c r="AJ9828"/>
      <c r="AK9828"/>
      <c r="AL9828"/>
    </row>
    <row r="9829" spans="3:38" ht="15" customHeight="1" x14ac:dyDescent="0.35">
      <c r="C9829"/>
      <c r="D9829"/>
      <c r="E9829"/>
      <c r="F9829"/>
      <c r="G9829"/>
      <c r="H9829"/>
      <c r="I9829"/>
      <c r="J9829"/>
      <c r="K9829"/>
      <c r="L9829"/>
      <c r="M9829"/>
      <c r="N9829"/>
      <c r="O9829"/>
      <c r="S9829"/>
      <c r="T9829"/>
      <c r="U9829"/>
      <c r="V9829"/>
      <c r="Y9829"/>
      <c r="Z9829"/>
      <c r="AA9829"/>
      <c r="AB9829"/>
      <c r="AC9829"/>
      <c r="AD9829"/>
      <c r="AE9829"/>
      <c r="AF9829"/>
      <c r="AG9829"/>
      <c r="AH9829"/>
      <c r="AI9829"/>
      <c r="AJ9829"/>
      <c r="AK9829"/>
      <c r="AL9829"/>
    </row>
    <row r="9830" spans="3:38" ht="15" customHeight="1" x14ac:dyDescent="0.35">
      <c r="C9830"/>
      <c r="D9830"/>
      <c r="E9830"/>
      <c r="F9830"/>
      <c r="G9830"/>
      <c r="H9830"/>
      <c r="I9830"/>
      <c r="J9830"/>
      <c r="K9830"/>
      <c r="L9830"/>
      <c r="M9830"/>
      <c r="N9830"/>
      <c r="O9830"/>
      <c r="S9830"/>
      <c r="T9830"/>
      <c r="U9830"/>
      <c r="V9830"/>
      <c r="Y9830"/>
      <c r="Z9830"/>
      <c r="AA9830"/>
      <c r="AB9830"/>
      <c r="AC9830"/>
      <c r="AD9830"/>
      <c r="AE9830"/>
      <c r="AF9830"/>
      <c r="AG9830"/>
      <c r="AH9830"/>
      <c r="AI9830"/>
      <c r="AJ9830"/>
      <c r="AK9830"/>
      <c r="AL9830"/>
    </row>
    <row r="9831" spans="3:38" ht="15" customHeight="1" x14ac:dyDescent="0.35">
      <c r="C9831"/>
      <c r="D9831"/>
      <c r="E9831"/>
      <c r="F9831"/>
      <c r="G9831"/>
      <c r="H9831"/>
      <c r="I9831"/>
      <c r="J9831"/>
      <c r="K9831"/>
      <c r="L9831"/>
      <c r="M9831"/>
      <c r="N9831"/>
      <c r="O9831"/>
      <c r="S9831"/>
      <c r="T9831"/>
      <c r="U9831"/>
      <c r="V9831"/>
      <c r="Y9831"/>
      <c r="Z9831"/>
      <c r="AA9831"/>
      <c r="AB9831"/>
      <c r="AC9831"/>
      <c r="AD9831"/>
      <c r="AE9831"/>
      <c r="AF9831"/>
      <c r="AG9831"/>
      <c r="AH9831"/>
      <c r="AI9831"/>
      <c r="AJ9831"/>
      <c r="AK9831"/>
      <c r="AL9831"/>
    </row>
    <row r="9832" spans="3:38" ht="15" customHeight="1" x14ac:dyDescent="0.35">
      <c r="C9832"/>
      <c r="D9832"/>
      <c r="E9832"/>
      <c r="F9832"/>
      <c r="G9832"/>
      <c r="H9832"/>
      <c r="I9832"/>
      <c r="J9832"/>
      <c r="K9832"/>
      <c r="L9832"/>
      <c r="M9832"/>
      <c r="N9832"/>
      <c r="O9832"/>
      <c r="S9832"/>
      <c r="T9832"/>
      <c r="U9832"/>
      <c r="V9832"/>
      <c r="Y9832"/>
      <c r="Z9832"/>
      <c r="AA9832"/>
      <c r="AB9832"/>
      <c r="AC9832"/>
      <c r="AD9832"/>
      <c r="AE9832"/>
      <c r="AF9832"/>
      <c r="AG9832"/>
      <c r="AH9832"/>
      <c r="AI9832"/>
      <c r="AJ9832"/>
      <c r="AK9832"/>
      <c r="AL9832"/>
    </row>
    <row r="9833" spans="3:38" ht="15" customHeight="1" x14ac:dyDescent="0.35">
      <c r="C9833"/>
      <c r="D9833"/>
      <c r="E9833"/>
      <c r="F9833"/>
      <c r="G9833"/>
      <c r="H9833"/>
      <c r="I9833"/>
      <c r="J9833"/>
      <c r="K9833"/>
      <c r="L9833"/>
      <c r="M9833"/>
      <c r="N9833"/>
      <c r="O9833"/>
      <c r="S9833"/>
      <c r="T9833"/>
      <c r="U9833"/>
      <c r="V9833"/>
      <c r="Y9833"/>
      <c r="Z9833"/>
      <c r="AA9833"/>
      <c r="AB9833"/>
      <c r="AC9833"/>
      <c r="AD9833"/>
      <c r="AE9833"/>
      <c r="AF9833"/>
      <c r="AG9833"/>
      <c r="AH9833"/>
      <c r="AI9833"/>
      <c r="AJ9833"/>
      <c r="AK9833"/>
      <c r="AL9833"/>
    </row>
    <row r="9834" spans="3:38" ht="15" customHeight="1" x14ac:dyDescent="0.35">
      <c r="C9834"/>
      <c r="D9834"/>
      <c r="E9834"/>
      <c r="F9834"/>
      <c r="G9834"/>
      <c r="H9834"/>
      <c r="I9834"/>
      <c r="J9834"/>
      <c r="K9834"/>
      <c r="L9834"/>
      <c r="M9834"/>
      <c r="N9834"/>
      <c r="O9834"/>
      <c r="S9834"/>
      <c r="T9834"/>
      <c r="U9834"/>
      <c r="V9834"/>
      <c r="Y9834"/>
      <c r="Z9834"/>
      <c r="AA9834"/>
      <c r="AB9834"/>
      <c r="AC9834"/>
      <c r="AD9834"/>
      <c r="AE9834"/>
      <c r="AF9834"/>
      <c r="AG9834"/>
      <c r="AH9834"/>
      <c r="AI9834"/>
      <c r="AJ9834"/>
      <c r="AK9834"/>
      <c r="AL9834"/>
    </row>
    <row r="9835" spans="3:38" ht="15" customHeight="1" x14ac:dyDescent="0.35">
      <c r="C9835"/>
      <c r="D9835"/>
      <c r="E9835"/>
      <c r="F9835"/>
      <c r="G9835"/>
      <c r="H9835"/>
      <c r="I9835"/>
      <c r="J9835"/>
      <c r="K9835"/>
      <c r="L9835"/>
      <c r="M9835"/>
      <c r="N9835"/>
      <c r="O9835"/>
      <c r="S9835"/>
      <c r="T9835"/>
      <c r="U9835"/>
      <c r="V9835"/>
      <c r="Y9835"/>
      <c r="Z9835"/>
      <c r="AA9835"/>
      <c r="AB9835"/>
      <c r="AC9835"/>
      <c r="AD9835"/>
      <c r="AE9835"/>
      <c r="AF9835"/>
      <c r="AG9835"/>
      <c r="AH9835"/>
      <c r="AI9835"/>
      <c r="AJ9835"/>
      <c r="AK9835"/>
      <c r="AL9835"/>
    </row>
    <row r="9836" spans="3:38" ht="15" customHeight="1" x14ac:dyDescent="0.35">
      <c r="C9836"/>
      <c r="D9836"/>
      <c r="E9836"/>
      <c r="F9836"/>
      <c r="G9836"/>
      <c r="H9836"/>
      <c r="I9836"/>
      <c r="J9836"/>
      <c r="K9836"/>
      <c r="L9836"/>
      <c r="M9836"/>
      <c r="N9836"/>
      <c r="O9836"/>
      <c r="S9836"/>
      <c r="T9836"/>
      <c r="U9836"/>
      <c r="V9836"/>
      <c r="Y9836"/>
      <c r="Z9836"/>
      <c r="AA9836"/>
      <c r="AB9836"/>
      <c r="AC9836"/>
      <c r="AD9836"/>
      <c r="AE9836"/>
      <c r="AF9836"/>
      <c r="AG9836"/>
      <c r="AH9836"/>
      <c r="AI9836"/>
      <c r="AJ9836"/>
      <c r="AK9836"/>
      <c r="AL9836"/>
    </row>
    <row r="9837" spans="3:38" ht="15" customHeight="1" x14ac:dyDescent="0.35">
      <c r="C9837"/>
      <c r="D9837"/>
      <c r="E9837"/>
      <c r="F9837"/>
      <c r="G9837"/>
      <c r="H9837"/>
      <c r="I9837"/>
      <c r="J9837"/>
      <c r="K9837"/>
      <c r="L9837"/>
      <c r="M9837"/>
      <c r="N9837"/>
      <c r="O9837"/>
      <c r="S9837"/>
      <c r="T9837"/>
      <c r="U9837"/>
      <c r="V9837"/>
      <c r="Y9837"/>
      <c r="Z9837"/>
      <c r="AA9837"/>
      <c r="AB9837"/>
      <c r="AC9837"/>
      <c r="AD9837"/>
      <c r="AE9837"/>
      <c r="AF9837"/>
      <c r="AG9837"/>
      <c r="AH9837"/>
      <c r="AI9837"/>
      <c r="AJ9837"/>
      <c r="AK9837"/>
      <c r="AL9837"/>
    </row>
    <row r="9838" spans="3:38" ht="15" customHeight="1" x14ac:dyDescent="0.35">
      <c r="C9838"/>
      <c r="D9838"/>
      <c r="E9838"/>
      <c r="F9838"/>
      <c r="G9838"/>
      <c r="H9838"/>
      <c r="I9838"/>
      <c r="J9838"/>
      <c r="K9838"/>
      <c r="L9838"/>
      <c r="M9838"/>
      <c r="N9838"/>
      <c r="O9838"/>
      <c r="S9838"/>
      <c r="T9838"/>
      <c r="U9838"/>
      <c r="V9838"/>
      <c r="Y9838"/>
      <c r="Z9838"/>
      <c r="AA9838"/>
      <c r="AB9838"/>
      <c r="AC9838"/>
      <c r="AD9838"/>
      <c r="AE9838"/>
      <c r="AF9838"/>
      <c r="AG9838"/>
      <c r="AH9838"/>
      <c r="AI9838"/>
      <c r="AJ9838"/>
      <c r="AK9838"/>
      <c r="AL9838"/>
    </row>
    <row r="9839" spans="3:38" ht="15" customHeight="1" x14ac:dyDescent="0.35">
      <c r="C9839"/>
      <c r="D9839"/>
      <c r="E9839"/>
      <c r="F9839"/>
      <c r="G9839"/>
      <c r="H9839"/>
      <c r="I9839"/>
      <c r="J9839"/>
      <c r="K9839"/>
      <c r="L9839"/>
      <c r="M9839"/>
      <c r="N9839"/>
      <c r="O9839"/>
      <c r="S9839"/>
      <c r="T9839"/>
      <c r="U9839"/>
      <c r="V9839"/>
      <c r="Y9839"/>
      <c r="Z9839"/>
      <c r="AA9839"/>
      <c r="AB9839"/>
      <c r="AC9839"/>
      <c r="AD9839"/>
      <c r="AE9839"/>
      <c r="AF9839"/>
      <c r="AG9839"/>
      <c r="AH9839"/>
      <c r="AI9839"/>
      <c r="AJ9839"/>
      <c r="AK9839"/>
      <c r="AL9839"/>
    </row>
    <row r="9840" spans="3:38" ht="15" customHeight="1" x14ac:dyDescent="0.35">
      <c r="C9840"/>
      <c r="D9840"/>
      <c r="E9840"/>
      <c r="F9840"/>
      <c r="G9840"/>
      <c r="H9840"/>
      <c r="I9840"/>
      <c r="J9840"/>
      <c r="K9840"/>
      <c r="L9840"/>
      <c r="M9840"/>
      <c r="N9840"/>
      <c r="O9840"/>
      <c r="S9840"/>
      <c r="T9840"/>
      <c r="U9840"/>
      <c r="V9840"/>
      <c r="Y9840"/>
      <c r="Z9840"/>
      <c r="AA9840"/>
      <c r="AB9840"/>
      <c r="AC9840"/>
      <c r="AD9840"/>
      <c r="AE9840"/>
      <c r="AF9840"/>
      <c r="AG9840"/>
      <c r="AH9840"/>
      <c r="AI9840"/>
      <c r="AJ9840"/>
      <c r="AK9840"/>
      <c r="AL9840"/>
    </row>
    <row r="9841" spans="3:38" ht="15" customHeight="1" x14ac:dyDescent="0.35">
      <c r="C9841"/>
      <c r="D9841"/>
      <c r="E9841"/>
      <c r="F9841"/>
      <c r="G9841"/>
      <c r="H9841"/>
      <c r="I9841"/>
      <c r="J9841"/>
      <c r="K9841"/>
      <c r="L9841"/>
      <c r="M9841"/>
      <c r="N9841"/>
      <c r="O9841"/>
      <c r="S9841"/>
      <c r="T9841"/>
      <c r="U9841"/>
      <c r="V9841"/>
      <c r="Y9841"/>
      <c r="Z9841"/>
      <c r="AA9841"/>
      <c r="AB9841"/>
      <c r="AC9841"/>
      <c r="AD9841"/>
      <c r="AE9841"/>
      <c r="AF9841"/>
      <c r="AG9841"/>
      <c r="AH9841"/>
      <c r="AI9841"/>
      <c r="AJ9841"/>
      <c r="AK9841"/>
      <c r="AL9841"/>
    </row>
    <row r="9842" spans="3:38" ht="15" customHeight="1" x14ac:dyDescent="0.35">
      <c r="C9842"/>
      <c r="D9842"/>
      <c r="E9842"/>
      <c r="F9842"/>
      <c r="G9842"/>
      <c r="H9842"/>
      <c r="I9842"/>
      <c r="J9842"/>
      <c r="K9842"/>
      <c r="L9842"/>
      <c r="M9842"/>
      <c r="N9842"/>
      <c r="O9842"/>
      <c r="S9842"/>
      <c r="T9842"/>
      <c r="U9842"/>
      <c r="V9842"/>
      <c r="Y9842"/>
      <c r="Z9842"/>
      <c r="AA9842"/>
      <c r="AB9842"/>
      <c r="AC9842"/>
      <c r="AD9842"/>
      <c r="AE9842"/>
      <c r="AF9842"/>
      <c r="AG9842"/>
      <c r="AH9842"/>
      <c r="AI9842"/>
      <c r="AJ9842"/>
      <c r="AK9842"/>
      <c r="AL9842"/>
    </row>
    <row r="9843" spans="3:38" ht="15" customHeight="1" x14ac:dyDescent="0.35">
      <c r="C9843"/>
      <c r="D9843"/>
      <c r="E9843"/>
      <c r="F9843"/>
      <c r="G9843"/>
      <c r="H9843"/>
      <c r="I9843"/>
      <c r="J9843"/>
      <c r="K9843"/>
      <c r="L9843"/>
      <c r="M9843"/>
      <c r="N9843"/>
      <c r="O9843"/>
      <c r="S9843"/>
      <c r="T9843"/>
      <c r="U9843"/>
      <c r="V9843"/>
      <c r="Y9843"/>
      <c r="Z9843"/>
      <c r="AA9843"/>
      <c r="AB9843"/>
      <c r="AC9843"/>
      <c r="AD9843"/>
      <c r="AE9843"/>
      <c r="AF9843"/>
      <c r="AG9843"/>
      <c r="AH9843"/>
      <c r="AI9843"/>
      <c r="AJ9843"/>
      <c r="AK9843"/>
      <c r="AL9843"/>
    </row>
    <row r="9844" spans="3:38" ht="15" customHeight="1" x14ac:dyDescent="0.35">
      <c r="C9844"/>
      <c r="D9844"/>
      <c r="E9844"/>
      <c r="F9844"/>
      <c r="G9844"/>
      <c r="H9844"/>
      <c r="I9844"/>
      <c r="J9844"/>
      <c r="K9844"/>
      <c r="L9844"/>
      <c r="M9844"/>
      <c r="N9844"/>
      <c r="O9844"/>
      <c r="S9844"/>
      <c r="T9844"/>
      <c r="U9844"/>
      <c r="V9844"/>
      <c r="Y9844"/>
      <c r="Z9844"/>
      <c r="AA9844"/>
      <c r="AB9844"/>
      <c r="AC9844"/>
      <c r="AD9844"/>
      <c r="AE9844"/>
      <c r="AF9844"/>
      <c r="AG9844"/>
      <c r="AH9844"/>
      <c r="AI9844"/>
      <c r="AJ9844"/>
      <c r="AK9844"/>
      <c r="AL9844"/>
    </row>
    <row r="9845" spans="3:38" ht="15" customHeight="1" x14ac:dyDescent="0.35">
      <c r="C9845"/>
      <c r="D9845"/>
      <c r="E9845"/>
      <c r="F9845"/>
      <c r="G9845"/>
      <c r="H9845"/>
      <c r="I9845"/>
      <c r="J9845"/>
      <c r="K9845"/>
      <c r="L9845"/>
      <c r="M9845"/>
      <c r="N9845"/>
      <c r="O9845"/>
      <c r="S9845"/>
      <c r="T9845"/>
      <c r="U9845"/>
      <c r="V9845"/>
      <c r="Y9845"/>
      <c r="Z9845"/>
      <c r="AA9845"/>
      <c r="AB9845"/>
      <c r="AC9845"/>
      <c r="AD9845"/>
      <c r="AE9845"/>
      <c r="AF9845"/>
      <c r="AG9845"/>
      <c r="AH9845"/>
      <c r="AI9845"/>
      <c r="AJ9845"/>
      <c r="AK9845"/>
      <c r="AL9845"/>
    </row>
    <row r="9846" spans="3:38" ht="15" customHeight="1" x14ac:dyDescent="0.35">
      <c r="C9846"/>
      <c r="D9846"/>
      <c r="E9846"/>
      <c r="F9846"/>
      <c r="G9846"/>
      <c r="H9846"/>
      <c r="I9846"/>
      <c r="J9846"/>
      <c r="K9846"/>
      <c r="L9846"/>
      <c r="M9846"/>
      <c r="N9846"/>
      <c r="O9846"/>
      <c r="S9846"/>
      <c r="T9846"/>
      <c r="U9846"/>
      <c r="V9846"/>
      <c r="Y9846"/>
      <c r="Z9846"/>
      <c r="AA9846"/>
      <c r="AB9846"/>
      <c r="AC9846"/>
      <c r="AD9846"/>
      <c r="AE9846"/>
      <c r="AF9846"/>
      <c r="AG9846"/>
      <c r="AH9846"/>
      <c r="AI9846"/>
      <c r="AJ9846"/>
      <c r="AK9846"/>
      <c r="AL9846"/>
    </row>
    <row r="9847" spans="3:38" ht="15" customHeight="1" x14ac:dyDescent="0.35">
      <c r="C9847"/>
      <c r="D9847"/>
      <c r="E9847"/>
      <c r="F9847"/>
      <c r="G9847"/>
      <c r="H9847"/>
      <c r="I9847"/>
      <c r="J9847"/>
      <c r="K9847"/>
      <c r="L9847"/>
      <c r="M9847"/>
      <c r="N9847"/>
      <c r="O9847"/>
      <c r="S9847"/>
      <c r="T9847"/>
      <c r="U9847"/>
      <c r="V9847"/>
      <c r="Y9847"/>
      <c r="Z9847"/>
      <c r="AA9847"/>
      <c r="AB9847"/>
      <c r="AC9847"/>
      <c r="AD9847"/>
      <c r="AE9847"/>
      <c r="AF9847"/>
      <c r="AG9847"/>
      <c r="AH9847"/>
      <c r="AI9847"/>
      <c r="AJ9847"/>
      <c r="AK9847"/>
      <c r="AL9847"/>
    </row>
    <row r="9848" spans="3:38" ht="15" customHeight="1" x14ac:dyDescent="0.35">
      <c r="C9848"/>
      <c r="D9848"/>
      <c r="E9848"/>
      <c r="F9848"/>
      <c r="G9848"/>
      <c r="H9848"/>
      <c r="I9848"/>
      <c r="J9848"/>
      <c r="K9848"/>
      <c r="L9848"/>
      <c r="M9848"/>
      <c r="N9848"/>
      <c r="O9848"/>
      <c r="S9848"/>
      <c r="T9848"/>
      <c r="U9848"/>
      <c r="V9848"/>
      <c r="Y9848"/>
      <c r="Z9848"/>
      <c r="AA9848"/>
      <c r="AB9848"/>
      <c r="AC9848"/>
      <c r="AD9848"/>
      <c r="AE9848"/>
      <c r="AF9848"/>
      <c r="AG9848"/>
      <c r="AH9848"/>
      <c r="AI9848"/>
      <c r="AJ9848"/>
      <c r="AK9848"/>
      <c r="AL9848"/>
    </row>
    <row r="9849" spans="3:38" ht="15" customHeight="1" x14ac:dyDescent="0.35">
      <c r="C9849"/>
      <c r="D9849"/>
      <c r="E9849"/>
      <c r="F9849"/>
      <c r="G9849"/>
      <c r="H9849"/>
      <c r="I9849"/>
      <c r="J9849"/>
      <c r="K9849"/>
      <c r="L9849"/>
      <c r="M9849"/>
      <c r="N9849"/>
      <c r="O9849"/>
      <c r="S9849"/>
      <c r="T9849"/>
      <c r="U9849"/>
      <c r="V9849"/>
      <c r="Y9849"/>
      <c r="Z9849"/>
      <c r="AA9849"/>
      <c r="AB9849"/>
      <c r="AC9849"/>
      <c r="AD9849"/>
      <c r="AE9849"/>
      <c r="AF9849"/>
      <c r="AG9849"/>
      <c r="AH9849"/>
      <c r="AI9849"/>
      <c r="AJ9849"/>
      <c r="AK9849"/>
      <c r="AL9849"/>
    </row>
    <row r="9850" spans="3:38" ht="15" customHeight="1" x14ac:dyDescent="0.35">
      <c r="C9850"/>
      <c r="D9850"/>
      <c r="E9850"/>
      <c r="F9850"/>
      <c r="G9850"/>
      <c r="H9850"/>
      <c r="I9850"/>
      <c r="J9850"/>
      <c r="K9850"/>
      <c r="L9850"/>
      <c r="M9850"/>
      <c r="N9850"/>
      <c r="O9850"/>
      <c r="S9850"/>
      <c r="T9850"/>
      <c r="U9850"/>
      <c r="V9850"/>
      <c r="Y9850"/>
      <c r="Z9850"/>
      <c r="AA9850"/>
      <c r="AB9850"/>
      <c r="AC9850"/>
      <c r="AD9850"/>
      <c r="AE9850"/>
      <c r="AF9850"/>
      <c r="AG9850"/>
      <c r="AH9850"/>
      <c r="AI9850"/>
      <c r="AJ9850"/>
      <c r="AK9850"/>
      <c r="AL9850"/>
    </row>
    <row r="9851" spans="3:38" ht="15" customHeight="1" x14ac:dyDescent="0.35">
      <c r="C9851"/>
      <c r="D9851"/>
      <c r="E9851"/>
      <c r="F9851"/>
      <c r="G9851"/>
      <c r="H9851"/>
      <c r="I9851"/>
      <c r="J9851"/>
      <c r="K9851"/>
      <c r="L9851"/>
      <c r="M9851"/>
      <c r="N9851"/>
      <c r="O9851"/>
      <c r="S9851"/>
      <c r="T9851"/>
      <c r="U9851"/>
      <c r="V9851"/>
      <c r="Y9851"/>
      <c r="Z9851"/>
      <c r="AA9851"/>
      <c r="AB9851"/>
      <c r="AC9851"/>
      <c r="AD9851"/>
      <c r="AE9851"/>
      <c r="AF9851"/>
      <c r="AG9851"/>
      <c r="AH9851"/>
      <c r="AI9851"/>
      <c r="AJ9851"/>
      <c r="AK9851"/>
      <c r="AL9851"/>
    </row>
    <row r="9852" spans="3:38" ht="15" customHeight="1" x14ac:dyDescent="0.35">
      <c r="C9852"/>
      <c r="D9852"/>
      <c r="E9852"/>
      <c r="F9852"/>
      <c r="G9852"/>
      <c r="H9852"/>
      <c r="I9852"/>
      <c r="J9852"/>
      <c r="K9852"/>
      <c r="L9852"/>
      <c r="M9852"/>
      <c r="N9852"/>
      <c r="O9852"/>
      <c r="S9852"/>
      <c r="T9852"/>
      <c r="U9852"/>
      <c r="V9852"/>
      <c r="Y9852"/>
      <c r="Z9852"/>
      <c r="AA9852"/>
      <c r="AB9852"/>
      <c r="AC9852"/>
      <c r="AD9852"/>
      <c r="AE9852"/>
      <c r="AF9852"/>
      <c r="AG9852"/>
      <c r="AH9852"/>
      <c r="AI9852"/>
      <c r="AJ9852"/>
      <c r="AK9852"/>
      <c r="AL9852"/>
    </row>
    <row r="9853" spans="3:38" ht="15" customHeight="1" x14ac:dyDescent="0.35">
      <c r="C9853"/>
      <c r="D9853"/>
      <c r="E9853"/>
      <c r="F9853"/>
      <c r="G9853"/>
      <c r="H9853"/>
      <c r="I9853"/>
      <c r="J9853"/>
      <c r="K9853"/>
      <c r="L9853"/>
      <c r="M9853"/>
      <c r="N9853"/>
      <c r="O9853"/>
      <c r="S9853"/>
      <c r="T9853"/>
      <c r="U9853"/>
      <c r="V9853"/>
      <c r="Y9853"/>
      <c r="Z9853"/>
      <c r="AA9853"/>
      <c r="AB9853"/>
      <c r="AC9853"/>
      <c r="AD9853"/>
      <c r="AE9853"/>
      <c r="AF9853"/>
      <c r="AG9853"/>
      <c r="AH9853"/>
      <c r="AI9853"/>
      <c r="AJ9853"/>
      <c r="AK9853"/>
      <c r="AL9853"/>
    </row>
    <row r="9854" spans="3:38" ht="15" customHeight="1" x14ac:dyDescent="0.35">
      <c r="C9854"/>
      <c r="D9854"/>
      <c r="E9854"/>
      <c r="F9854"/>
      <c r="G9854"/>
      <c r="H9854"/>
      <c r="I9854"/>
      <c r="J9854"/>
      <c r="K9854"/>
      <c r="L9854"/>
      <c r="M9854"/>
      <c r="N9854"/>
      <c r="O9854"/>
      <c r="S9854"/>
      <c r="T9854"/>
      <c r="U9854"/>
      <c r="V9854"/>
      <c r="Y9854"/>
      <c r="Z9854"/>
      <c r="AA9854"/>
      <c r="AB9854"/>
      <c r="AC9854"/>
      <c r="AD9854"/>
      <c r="AE9854"/>
      <c r="AF9854"/>
      <c r="AG9854"/>
      <c r="AH9854"/>
      <c r="AI9854"/>
      <c r="AJ9854"/>
      <c r="AK9854"/>
      <c r="AL9854"/>
    </row>
    <row r="9855" spans="3:38" ht="15" customHeight="1" x14ac:dyDescent="0.35">
      <c r="C9855"/>
      <c r="D9855"/>
      <c r="E9855"/>
      <c r="F9855"/>
      <c r="G9855"/>
      <c r="H9855"/>
      <c r="I9855"/>
      <c r="J9855"/>
      <c r="K9855"/>
      <c r="L9855"/>
      <c r="M9855"/>
      <c r="N9855"/>
      <c r="O9855"/>
      <c r="S9855"/>
      <c r="T9855"/>
      <c r="U9855"/>
      <c r="V9855"/>
      <c r="Y9855"/>
      <c r="Z9855"/>
      <c r="AA9855"/>
      <c r="AB9855"/>
      <c r="AC9855"/>
      <c r="AD9855"/>
      <c r="AE9855"/>
      <c r="AF9855"/>
      <c r="AG9855"/>
      <c r="AH9855"/>
      <c r="AI9855"/>
      <c r="AJ9855"/>
      <c r="AK9855"/>
      <c r="AL9855"/>
    </row>
    <row r="9856" spans="3:38" ht="15" customHeight="1" x14ac:dyDescent="0.35">
      <c r="C9856"/>
      <c r="D9856"/>
      <c r="E9856"/>
      <c r="F9856"/>
      <c r="G9856"/>
      <c r="H9856"/>
      <c r="I9856"/>
      <c r="J9856"/>
      <c r="K9856"/>
      <c r="L9856"/>
      <c r="M9856"/>
      <c r="N9856"/>
      <c r="O9856"/>
      <c r="S9856"/>
      <c r="T9856"/>
      <c r="U9856"/>
      <c r="V9856"/>
      <c r="Y9856"/>
      <c r="Z9856"/>
      <c r="AA9856"/>
      <c r="AB9856"/>
      <c r="AC9856"/>
      <c r="AD9856"/>
      <c r="AE9856"/>
      <c r="AF9856"/>
      <c r="AG9856"/>
      <c r="AH9856"/>
      <c r="AI9856"/>
      <c r="AJ9856"/>
      <c r="AK9856"/>
      <c r="AL9856"/>
    </row>
    <row r="9857" spans="3:38" ht="15" customHeight="1" x14ac:dyDescent="0.35">
      <c r="C9857"/>
      <c r="D9857"/>
      <c r="E9857"/>
      <c r="F9857"/>
      <c r="G9857"/>
      <c r="H9857"/>
      <c r="I9857"/>
      <c r="J9857"/>
      <c r="K9857"/>
      <c r="L9857"/>
      <c r="M9857"/>
      <c r="N9857"/>
      <c r="O9857"/>
      <c r="S9857"/>
      <c r="T9857"/>
      <c r="U9857"/>
      <c r="V9857"/>
      <c r="Y9857"/>
      <c r="Z9857"/>
      <c r="AA9857"/>
      <c r="AB9857"/>
      <c r="AC9857"/>
      <c r="AD9857"/>
      <c r="AE9857"/>
      <c r="AF9857"/>
      <c r="AG9857"/>
      <c r="AH9857"/>
      <c r="AI9857"/>
      <c r="AJ9857"/>
      <c r="AK9857"/>
      <c r="AL9857"/>
    </row>
    <row r="9858" spans="3:38" ht="15" customHeight="1" x14ac:dyDescent="0.35">
      <c r="C9858"/>
      <c r="D9858"/>
      <c r="E9858"/>
      <c r="F9858"/>
      <c r="G9858"/>
      <c r="H9858"/>
      <c r="I9858"/>
      <c r="J9858"/>
      <c r="K9858"/>
      <c r="L9858"/>
      <c r="M9858"/>
      <c r="N9858"/>
      <c r="O9858"/>
      <c r="S9858"/>
      <c r="T9858"/>
      <c r="U9858"/>
      <c r="V9858"/>
      <c r="Y9858"/>
      <c r="Z9858"/>
      <c r="AA9858"/>
      <c r="AB9858"/>
      <c r="AC9858"/>
      <c r="AD9858"/>
      <c r="AE9858"/>
      <c r="AF9858"/>
      <c r="AG9858"/>
      <c r="AH9858"/>
      <c r="AI9858"/>
      <c r="AJ9858"/>
      <c r="AK9858"/>
      <c r="AL9858"/>
    </row>
    <row r="9859" spans="3:38" ht="15" customHeight="1" x14ac:dyDescent="0.35">
      <c r="C9859"/>
      <c r="D9859"/>
      <c r="E9859"/>
      <c r="F9859"/>
      <c r="G9859"/>
      <c r="H9859"/>
      <c r="I9859"/>
      <c r="J9859"/>
      <c r="K9859"/>
      <c r="L9859"/>
      <c r="M9859"/>
      <c r="N9859"/>
      <c r="O9859"/>
      <c r="S9859"/>
      <c r="T9859"/>
      <c r="U9859"/>
      <c r="V9859"/>
      <c r="Y9859"/>
      <c r="Z9859"/>
      <c r="AA9859"/>
      <c r="AB9859"/>
      <c r="AC9859"/>
      <c r="AD9859"/>
      <c r="AE9859"/>
      <c r="AF9859"/>
      <c r="AG9859"/>
      <c r="AH9859"/>
      <c r="AI9859"/>
      <c r="AJ9859"/>
      <c r="AK9859"/>
      <c r="AL9859"/>
    </row>
    <row r="9860" spans="3:38" ht="15" customHeight="1" x14ac:dyDescent="0.35">
      <c r="C9860"/>
      <c r="D9860"/>
      <c r="E9860"/>
      <c r="F9860"/>
      <c r="G9860"/>
      <c r="H9860"/>
      <c r="I9860"/>
      <c r="J9860"/>
      <c r="K9860"/>
      <c r="L9860"/>
      <c r="M9860"/>
      <c r="N9860"/>
      <c r="O9860"/>
      <c r="S9860"/>
      <c r="T9860"/>
      <c r="U9860"/>
      <c r="V9860"/>
      <c r="Y9860"/>
      <c r="Z9860"/>
      <c r="AA9860"/>
      <c r="AB9860"/>
      <c r="AC9860"/>
      <c r="AD9860"/>
      <c r="AE9860"/>
      <c r="AF9860"/>
      <c r="AG9860"/>
      <c r="AH9860"/>
      <c r="AI9860"/>
      <c r="AJ9860"/>
      <c r="AK9860"/>
      <c r="AL9860"/>
    </row>
    <row r="9861" spans="3:38" ht="15" customHeight="1" x14ac:dyDescent="0.35">
      <c r="C9861"/>
      <c r="D9861"/>
      <c r="E9861"/>
      <c r="F9861"/>
      <c r="G9861"/>
      <c r="H9861"/>
      <c r="I9861"/>
      <c r="J9861"/>
      <c r="K9861"/>
      <c r="L9861"/>
      <c r="M9861"/>
      <c r="N9861"/>
      <c r="O9861"/>
      <c r="S9861"/>
      <c r="T9861"/>
      <c r="U9861"/>
      <c r="V9861"/>
      <c r="Y9861"/>
      <c r="Z9861"/>
      <c r="AA9861"/>
      <c r="AB9861"/>
      <c r="AC9861"/>
      <c r="AD9861"/>
      <c r="AE9861"/>
      <c r="AF9861"/>
      <c r="AG9861"/>
      <c r="AH9861"/>
      <c r="AI9861"/>
      <c r="AJ9861"/>
      <c r="AK9861"/>
      <c r="AL9861"/>
    </row>
    <row r="9862" spans="3:38" ht="15" customHeight="1" x14ac:dyDescent="0.35">
      <c r="C9862"/>
      <c r="D9862"/>
      <c r="E9862"/>
      <c r="F9862"/>
      <c r="G9862"/>
      <c r="H9862"/>
      <c r="I9862"/>
      <c r="J9862"/>
      <c r="K9862"/>
      <c r="L9862"/>
      <c r="M9862"/>
      <c r="N9862"/>
      <c r="O9862"/>
      <c r="S9862"/>
      <c r="T9862"/>
      <c r="U9862"/>
      <c r="V9862"/>
      <c r="Y9862"/>
      <c r="Z9862"/>
      <c r="AA9862"/>
      <c r="AB9862"/>
      <c r="AC9862"/>
      <c r="AD9862"/>
      <c r="AE9862"/>
      <c r="AF9862"/>
      <c r="AG9862"/>
      <c r="AH9862"/>
      <c r="AI9862"/>
      <c r="AJ9862"/>
      <c r="AK9862"/>
      <c r="AL9862"/>
    </row>
    <row r="9863" spans="3:38" ht="15" customHeight="1" x14ac:dyDescent="0.35">
      <c r="C9863"/>
      <c r="D9863"/>
      <c r="E9863"/>
      <c r="F9863"/>
      <c r="G9863"/>
      <c r="H9863"/>
      <c r="I9863"/>
      <c r="J9863"/>
      <c r="K9863"/>
      <c r="L9863"/>
      <c r="M9863"/>
      <c r="N9863"/>
      <c r="O9863"/>
      <c r="S9863"/>
      <c r="T9863"/>
      <c r="U9863"/>
      <c r="V9863"/>
      <c r="Y9863"/>
      <c r="Z9863"/>
      <c r="AA9863"/>
      <c r="AB9863"/>
      <c r="AC9863"/>
      <c r="AD9863"/>
      <c r="AE9863"/>
      <c r="AF9863"/>
      <c r="AG9863"/>
      <c r="AH9863"/>
      <c r="AI9863"/>
      <c r="AJ9863"/>
      <c r="AK9863"/>
      <c r="AL9863"/>
    </row>
    <row r="9864" spans="3:38" ht="15" customHeight="1" x14ac:dyDescent="0.35">
      <c r="C9864"/>
      <c r="D9864"/>
      <c r="E9864"/>
      <c r="F9864"/>
      <c r="G9864"/>
      <c r="H9864"/>
      <c r="I9864"/>
      <c r="J9864"/>
      <c r="K9864"/>
      <c r="L9864"/>
      <c r="M9864"/>
      <c r="N9864"/>
      <c r="O9864"/>
      <c r="S9864"/>
      <c r="T9864"/>
      <c r="U9864"/>
      <c r="V9864"/>
      <c r="Y9864"/>
      <c r="Z9864"/>
      <c r="AA9864"/>
      <c r="AB9864"/>
      <c r="AC9864"/>
      <c r="AD9864"/>
      <c r="AE9864"/>
      <c r="AF9864"/>
      <c r="AG9864"/>
      <c r="AH9864"/>
      <c r="AI9864"/>
      <c r="AJ9864"/>
      <c r="AK9864"/>
      <c r="AL9864"/>
    </row>
    <row r="9865" spans="3:38" ht="15" customHeight="1" x14ac:dyDescent="0.35">
      <c r="C9865"/>
      <c r="D9865"/>
      <c r="E9865"/>
      <c r="F9865"/>
      <c r="G9865"/>
      <c r="H9865"/>
      <c r="I9865"/>
      <c r="J9865"/>
      <c r="K9865"/>
      <c r="L9865"/>
      <c r="M9865"/>
      <c r="N9865"/>
      <c r="O9865"/>
      <c r="S9865"/>
      <c r="T9865"/>
      <c r="U9865"/>
      <c r="V9865"/>
      <c r="Y9865"/>
      <c r="Z9865"/>
      <c r="AA9865"/>
      <c r="AB9865"/>
      <c r="AC9865"/>
      <c r="AD9865"/>
      <c r="AE9865"/>
      <c r="AF9865"/>
      <c r="AG9865"/>
      <c r="AH9865"/>
      <c r="AI9865"/>
      <c r="AJ9865"/>
      <c r="AK9865"/>
      <c r="AL9865"/>
    </row>
    <row r="9866" spans="3:38" ht="15" customHeight="1" x14ac:dyDescent="0.35">
      <c r="C9866"/>
      <c r="D9866"/>
      <c r="E9866"/>
      <c r="F9866"/>
      <c r="G9866"/>
      <c r="H9866"/>
      <c r="I9866"/>
      <c r="J9866"/>
      <c r="K9866"/>
      <c r="L9866"/>
      <c r="M9866"/>
      <c r="N9866"/>
      <c r="O9866"/>
      <c r="S9866"/>
      <c r="T9866"/>
      <c r="U9866"/>
      <c r="V9866"/>
      <c r="Y9866"/>
      <c r="Z9866"/>
      <c r="AA9866"/>
      <c r="AB9866"/>
      <c r="AC9866"/>
      <c r="AD9866"/>
      <c r="AE9866"/>
      <c r="AF9866"/>
      <c r="AG9866"/>
      <c r="AH9866"/>
      <c r="AI9866"/>
      <c r="AJ9866"/>
      <c r="AK9866"/>
      <c r="AL9866"/>
    </row>
    <row r="9867" spans="3:38" ht="15" customHeight="1" x14ac:dyDescent="0.35">
      <c r="C9867"/>
      <c r="D9867"/>
      <c r="E9867"/>
      <c r="F9867"/>
      <c r="G9867"/>
      <c r="H9867"/>
      <c r="I9867"/>
      <c r="J9867"/>
      <c r="K9867"/>
      <c r="L9867"/>
      <c r="M9867"/>
      <c r="N9867"/>
      <c r="O9867"/>
      <c r="S9867"/>
      <c r="T9867"/>
      <c r="U9867"/>
      <c r="V9867"/>
      <c r="Y9867"/>
      <c r="Z9867"/>
      <c r="AA9867"/>
      <c r="AB9867"/>
      <c r="AC9867"/>
      <c r="AD9867"/>
      <c r="AE9867"/>
      <c r="AF9867"/>
      <c r="AG9867"/>
      <c r="AH9867"/>
      <c r="AI9867"/>
      <c r="AJ9867"/>
      <c r="AK9867"/>
      <c r="AL9867"/>
    </row>
    <row r="9868" spans="3:38" ht="15" customHeight="1" x14ac:dyDescent="0.35">
      <c r="C9868"/>
      <c r="D9868"/>
      <c r="E9868"/>
      <c r="F9868"/>
      <c r="G9868"/>
      <c r="H9868"/>
      <c r="I9868"/>
      <c r="J9868"/>
      <c r="K9868"/>
      <c r="L9868"/>
      <c r="M9868"/>
      <c r="N9868"/>
      <c r="O9868"/>
      <c r="S9868"/>
      <c r="T9868"/>
      <c r="U9868"/>
      <c r="V9868"/>
      <c r="Y9868"/>
      <c r="Z9868"/>
      <c r="AA9868"/>
      <c r="AB9868"/>
      <c r="AC9868"/>
      <c r="AD9868"/>
      <c r="AE9868"/>
      <c r="AF9868"/>
      <c r="AG9868"/>
      <c r="AH9868"/>
      <c r="AI9868"/>
      <c r="AJ9868"/>
      <c r="AK9868"/>
      <c r="AL9868"/>
    </row>
    <row r="9869" spans="3:38" ht="15" customHeight="1" x14ac:dyDescent="0.35">
      <c r="C9869"/>
      <c r="D9869"/>
      <c r="E9869"/>
      <c r="F9869"/>
      <c r="G9869"/>
      <c r="H9869"/>
      <c r="I9869"/>
      <c r="J9869"/>
      <c r="K9869"/>
      <c r="L9869"/>
      <c r="M9869"/>
      <c r="N9869"/>
      <c r="O9869"/>
      <c r="S9869"/>
      <c r="T9869"/>
      <c r="U9869"/>
      <c r="V9869"/>
      <c r="Y9869"/>
      <c r="Z9869"/>
      <c r="AA9869"/>
      <c r="AB9869"/>
      <c r="AC9869"/>
      <c r="AD9869"/>
      <c r="AE9869"/>
      <c r="AF9869"/>
      <c r="AG9869"/>
      <c r="AH9869"/>
      <c r="AI9869"/>
      <c r="AJ9869"/>
      <c r="AK9869"/>
      <c r="AL9869"/>
    </row>
    <row r="9870" spans="3:38" ht="15" customHeight="1" x14ac:dyDescent="0.35">
      <c r="C9870"/>
      <c r="D9870"/>
      <c r="E9870"/>
      <c r="F9870"/>
      <c r="G9870"/>
      <c r="H9870"/>
      <c r="I9870"/>
      <c r="J9870"/>
      <c r="K9870"/>
      <c r="L9870"/>
      <c r="M9870"/>
      <c r="N9870"/>
      <c r="O9870"/>
      <c r="S9870"/>
      <c r="T9870"/>
      <c r="U9870"/>
      <c r="V9870"/>
      <c r="Y9870"/>
      <c r="Z9870"/>
      <c r="AA9870"/>
      <c r="AB9870"/>
      <c r="AC9870"/>
      <c r="AD9870"/>
      <c r="AE9870"/>
      <c r="AF9870"/>
      <c r="AG9870"/>
      <c r="AH9870"/>
      <c r="AI9870"/>
      <c r="AJ9870"/>
      <c r="AK9870"/>
      <c r="AL9870"/>
    </row>
    <row r="9871" spans="3:38" ht="15" customHeight="1" x14ac:dyDescent="0.35">
      <c r="C9871"/>
      <c r="D9871"/>
      <c r="E9871"/>
      <c r="F9871"/>
      <c r="G9871"/>
      <c r="H9871"/>
      <c r="I9871"/>
      <c r="J9871"/>
      <c r="K9871"/>
      <c r="L9871"/>
      <c r="M9871"/>
      <c r="N9871"/>
      <c r="O9871"/>
      <c r="S9871"/>
      <c r="T9871"/>
      <c r="U9871"/>
      <c r="V9871"/>
      <c r="Y9871"/>
      <c r="Z9871"/>
      <c r="AA9871"/>
      <c r="AB9871"/>
      <c r="AC9871"/>
      <c r="AD9871"/>
      <c r="AE9871"/>
      <c r="AF9871"/>
      <c r="AG9871"/>
      <c r="AH9871"/>
      <c r="AI9871"/>
      <c r="AJ9871"/>
      <c r="AK9871"/>
      <c r="AL9871"/>
    </row>
    <row r="9872" spans="3:38" ht="15" customHeight="1" x14ac:dyDescent="0.35">
      <c r="C9872"/>
      <c r="D9872"/>
      <c r="E9872"/>
      <c r="F9872"/>
      <c r="G9872"/>
      <c r="H9872"/>
      <c r="I9872"/>
      <c r="J9872"/>
      <c r="K9872"/>
      <c r="L9872"/>
      <c r="M9872"/>
      <c r="N9872"/>
      <c r="O9872"/>
      <c r="S9872"/>
      <c r="T9872"/>
      <c r="U9872"/>
      <c r="V9872"/>
      <c r="Y9872"/>
      <c r="Z9872"/>
      <c r="AA9872"/>
      <c r="AB9872"/>
      <c r="AC9872"/>
      <c r="AD9872"/>
      <c r="AE9872"/>
      <c r="AF9872"/>
      <c r="AG9872"/>
      <c r="AH9872"/>
      <c r="AI9872"/>
      <c r="AJ9872"/>
      <c r="AK9872"/>
      <c r="AL9872"/>
    </row>
    <row r="9873" spans="3:38" ht="15" customHeight="1" x14ac:dyDescent="0.35">
      <c r="C9873"/>
      <c r="D9873"/>
      <c r="E9873"/>
      <c r="F9873"/>
      <c r="G9873"/>
      <c r="H9873"/>
      <c r="I9873"/>
      <c r="J9873"/>
      <c r="K9873"/>
      <c r="L9873"/>
      <c r="M9873"/>
      <c r="N9873"/>
      <c r="O9873"/>
      <c r="S9873"/>
      <c r="T9873"/>
      <c r="U9873"/>
      <c r="V9873"/>
      <c r="Y9873"/>
      <c r="Z9873"/>
      <c r="AA9873"/>
      <c r="AB9873"/>
      <c r="AC9873"/>
      <c r="AD9873"/>
      <c r="AE9873"/>
      <c r="AF9873"/>
      <c r="AG9873"/>
      <c r="AH9873"/>
      <c r="AI9873"/>
      <c r="AJ9873"/>
      <c r="AK9873"/>
      <c r="AL9873"/>
    </row>
    <row r="9874" spans="3:38" ht="15" customHeight="1" x14ac:dyDescent="0.35">
      <c r="C9874"/>
      <c r="D9874"/>
      <c r="E9874"/>
      <c r="F9874"/>
      <c r="G9874"/>
      <c r="H9874"/>
      <c r="I9874"/>
      <c r="J9874"/>
      <c r="K9874"/>
      <c r="L9874"/>
      <c r="M9874"/>
      <c r="N9874"/>
      <c r="O9874"/>
      <c r="S9874"/>
      <c r="T9874"/>
      <c r="U9874"/>
      <c r="V9874"/>
      <c r="Y9874"/>
      <c r="Z9874"/>
      <c r="AA9874"/>
      <c r="AB9874"/>
      <c r="AC9874"/>
      <c r="AD9874"/>
      <c r="AE9874"/>
      <c r="AF9874"/>
      <c r="AG9874"/>
      <c r="AH9874"/>
      <c r="AI9874"/>
      <c r="AJ9874"/>
      <c r="AK9874"/>
      <c r="AL9874"/>
    </row>
    <row r="9875" spans="3:38" ht="15" customHeight="1" x14ac:dyDescent="0.35">
      <c r="C9875"/>
      <c r="D9875"/>
      <c r="E9875"/>
      <c r="F9875"/>
      <c r="G9875"/>
      <c r="H9875"/>
      <c r="I9875"/>
      <c r="J9875"/>
      <c r="K9875"/>
      <c r="L9875"/>
      <c r="M9875"/>
      <c r="N9875"/>
      <c r="O9875"/>
      <c r="S9875"/>
      <c r="T9875"/>
      <c r="U9875"/>
      <c r="V9875"/>
      <c r="Y9875"/>
      <c r="Z9875"/>
      <c r="AA9875"/>
      <c r="AB9875"/>
      <c r="AC9875"/>
      <c r="AD9875"/>
      <c r="AE9875"/>
      <c r="AF9875"/>
      <c r="AG9875"/>
      <c r="AH9875"/>
      <c r="AI9875"/>
      <c r="AJ9875"/>
      <c r="AK9875"/>
      <c r="AL9875"/>
    </row>
    <row r="9876" spans="3:38" ht="15" customHeight="1" x14ac:dyDescent="0.35">
      <c r="C9876"/>
      <c r="D9876"/>
      <c r="E9876"/>
      <c r="F9876"/>
      <c r="G9876"/>
      <c r="H9876"/>
      <c r="I9876"/>
      <c r="J9876"/>
      <c r="K9876"/>
      <c r="L9876"/>
      <c r="M9876"/>
      <c r="N9876"/>
      <c r="O9876"/>
      <c r="S9876"/>
      <c r="T9876"/>
      <c r="U9876"/>
      <c r="V9876"/>
      <c r="Y9876"/>
      <c r="Z9876"/>
      <c r="AA9876"/>
      <c r="AB9876"/>
      <c r="AC9876"/>
      <c r="AD9876"/>
      <c r="AE9876"/>
      <c r="AF9876"/>
      <c r="AG9876"/>
      <c r="AH9876"/>
      <c r="AI9876"/>
      <c r="AJ9876"/>
      <c r="AK9876"/>
      <c r="AL9876"/>
    </row>
    <row r="9877" spans="3:38" ht="15" customHeight="1" x14ac:dyDescent="0.35">
      <c r="C9877"/>
      <c r="D9877"/>
      <c r="E9877"/>
      <c r="F9877"/>
      <c r="G9877"/>
      <c r="H9877"/>
      <c r="I9877"/>
      <c r="J9877"/>
      <c r="K9877"/>
      <c r="L9877"/>
      <c r="M9877"/>
      <c r="N9877"/>
      <c r="O9877"/>
      <c r="S9877"/>
      <c r="T9877"/>
      <c r="U9877"/>
      <c r="V9877"/>
      <c r="Y9877"/>
      <c r="Z9877"/>
      <c r="AA9877"/>
      <c r="AB9877"/>
      <c r="AC9877"/>
      <c r="AD9877"/>
      <c r="AE9877"/>
      <c r="AF9877"/>
      <c r="AG9877"/>
      <c r="AH9877"/>
      <c r="AI9877"/>
      <c r="AJ9877"/>
      <c r="AK9877"/>
      <c r="AL9877"/>
    </row>
    <row r="9878" spans="3:38" ht="15" customHeight="1" x14ac:dyDescent="0.35">
      <c r="C9878"/>
      <c r="D9878"/>
      <c r="E9878"/>
      <c r="F9878"/>
      <c r="G9878"/>
      <c r="H9878"/>
      <c r="I9878"/>
      <c r="J9878"/>
      <c r="K9878"/>
      <c r="L9878"/>
      <c r="M9878"/>
      <c r="N9878"/>
      <c r="O9878"/>
      <c r="S9878"/>
      <c r="T9878"/>
      <c r="U9878"/>
      <c r="V9878"/>
      <c r="Y9878"/>
      <c r="Z9878"/>
      <c r="AA9878"/>
      <c r="AB9878"/>
      <c r="AC9878"/>
      <c r="AD9878"/>
      <c r="AE9878"/>
      <c r="AF9878"/>
      <c r="AG9878"/>
      <c r="AH9878"/>
      <c r="AI9878"/>
      <c r="AJ9878"/>
      <c r="AK9878"/>
      <c r="AL9878"/>
    </row>
    <row r="9879" spans="3:38" ht="15" customHeight="1" x14ac:dyDescent="0.35">
      <c r="C9879"/>
      <c r="D9879"/>
      <c r="E9879"/>
      <c r="F9879"/>
      <c r="G9879"/>
      <c r="H9879"/>
      <c r="I9879"/>
      <c r="J9879"/>
      <c r="K9879"/>
      <c r="L9879"/>
      <c r="M9879"/>
      <c r="N9879"/>
      <c r="O9879"/>
      <c r="S9879"/>
      <c r="T9879"/>
      <c r="U9879"/>
      <c r="V9879"/>
      <c r="Y9879"/>
      <c r="Z9879"/>
      <c r="AA9879"/>
      <c r="AB9879"/>
      <c r="AC9879"/>
      <c r="AD9879"/>
      <c r="AE9879"/>
      <c r="AF9879"/>
      <c r="AG9879"/>
      <c r="AH9879"/>
      <c r="AI9879"/>
      <c r="AJ9879"/>
      <c r="AK9879"/>
      <c r="AL9879"/>
    </row>
    <row r="9880" spans="3:38" ht="15" customHeight="1" x14ac:dyDescent="0.35">
      <c r="C9880"/>
      <c r="D9880"/>
      <c r="E9880"/>
      <c r="F9880"/>
      <c r="G9880"/>
      <c r="H9880"/>
      <c r="I9880"/>
      <c r="J9880"/>
      <c r="K9880"/>
      <c r="L9880"/>
      <c r="M9880"/>
      <c r="N9880"/>
      <c r="O9880"/>
      <c r="S9880"/>
      <c r="T9880"/>
      <c r="U9880"/>
      <c r="V9880"/>
      <c r="Y9880"/>
      <c r="Z9880"/>
      <c r="AA9880"/>
      <c r="AB9880"/>
      <c r="AC9880"/>
      <c r="AD9880"/>
      <c r="AE9880"/>
      <c r="AF9880"/>
      <c r="AG9880"/>
      <c r="AH9880"/>
      <c r="AI9880"/>
      <c r="AJ9880"/>
      <c r="AK9880"/>
      <c r="AL9880"/>
    </row>
    <row r="9881" spans="3:38" ht="15" customHeight="1" x14ac:dyDescent="0.35">
      <c r="C9881"/>
      <c r="D9881"/>
      <c r="E9881"/>
      <c r="F9881"/>
      <c r="G9881"/>
      <c r="H9881"/>
      <c r="I9881"/>
      <c r="J9881"/>
      <c r="K9881"/>
      <c r="L9881"/>
      <c r="M9881"/>
      <c r="N9881"/>
      <c r="O9881"/>
      <c r="S9881"/>
      <c r="T9881"/>
      <c r="U9881"/>
      <c r="V9881"/>
      <c r="Y9881"/>
      <c r="Z9881"/>
      <c r="AA9881"/>
      <c r="AB9881"/>
      <c r="AC9881"/>
      <c r="AD9881"/>
      <c r="AE9881"/>
      <c r="AF9881"/>
      <c r="AG9881"/>
      <c r="AH9881"/>
      <c r="AI9881"/>
      <c r="AJ9881"/>
      <c r="AK9881"/>
      <c r="AL9881"/>
    </row>
    <row r="9882" spans="3:38" ht="15" customHeight="1" x14ac:dyDescent="0.35">
      <c r="C9882"/>
      <c r="D9882"/>
      <c r="E9882"/>
      <c r="F9882"/>
      <c r="G9882"/>
      <c r="H9882"/>
      <c r="I9882"/>
      <c r="J9882"/>
      <c r="K9882"/>
      <c r="L9882"/>
      <c r="M9882"/>
      <c r="N9882"/>
      <c r="O9882"/>
      <c r="S9882"/>
      <c r="T9882"/>
      <c r="U9882"/>
      <c r="V9882"/>
      <c r="Y9882"/>
      <c r="Z9882"/>
      <c r="AA9882"/>
      <c r="AB9882"/>
      <c r="AC9882"/>
      <c r="AD9882"/>
      <c r="AE9882"/>
      <c r="AF9882"/>
      <c r="AG9882"/>
      <c r="AH9882"/>
      <c r="AI9882"/>
      <c r="AJ9882"/>
      <c r="AK9882"/>
      <c r="AL9882"/>
    </row>
    <row r="9883" spans="3:38" ht="15" customHeight="1" x14ac:dyDescent="0.35">
      <c r="C9883"/>
      <c r="D9883"/>
      <c r="E9883"/>
      <c r="F9883"/>
      <c r="G9883"/>
      <c r="H9883"/>
      <c r="I9883"/>
      <c r="J9883"/>
      <c r="K9883"/>
      <c r="L9883"/>
      <c r="M9883"/>
      <c r="N9883"/>
      <c r="O9883"/>
      <c r="S9883"/>
      <c r="T9883"/>
      <c r="U9883"/>
      <c r="V9883"/>
      <c r="Y9883"/>
      <c r="Z9883"/>
      <c r="AA9883"/>
      <c r="AB9883"/>
      <c r="AC9883"/>
      <c r="AD9883"/>
      <c r="AE9883"/>
      <c r="AF9883"/>
      <c r="AG9883"/>
      <c r="AH9883"/>
      <c r="AI9883"/>
      <c r="AJ9883"/>
      <c r="AK9883"/>
      <c r="AL9883"/>
    </row>
    <row r="9884" spans="3:38" ht="15" customHeight="1" x14ac:dyDescent="0.35">
      <c r="C9884"/>
      <c r="D9884"/>
      <c r="E9884"/>
      <c r="F9884"/>
      <c r="G9884"/>
      <c r="H9884"/>
      <c r="I9884"/>
      <c r="J9884"/>
      <c r="K9884"/>
      <c r="L9884"/>
      <c r="M9884"/>
      <c r="N9884"/>
      <c r="O9884"/>
      <c r="S9884"/>
      <c r="T9884"/>
      <c r="U9884"/>
      <c r="V9884"/>
      <c r="Y9884"/>
      <c r="Z9884"/>
      <c r="AA9884"/>
      <c r="AB9884"/>
      <c r="AC9884"/>
      <c r="AD9884"/>
      <c r="AE9884"/>
      <c r="AF9884"/>
      <c r="AG9884"/>
      <c r="AH9884"/>
      <c r="AI9884"/>
      <c r="AJ9884"/>
      <c r="AK9884"/>
      <c r="AL9884"/>
    </row>
    <row r="9885" spans="3:38" ht="15" customHeight="1" x14ac:dyDescent="0.35">
      <c r="C9885"/>
      <c r="D9885"/>
      <c r="E9885"/>
      <c r="F9885"/>
      <c r="G9885"/>
      <c r="H9885"/>
      <c r="I9885"/>
      <c r="J9885"/>
      <c r="K9885"/>
      <c r="L9885"/>
      <c r="M9885"/>
      <c r="N9885"/>
      <c r="O9885"/>
      <c r="S9885"/>
      <c r="T9885"/>
      <c r="U9885"/>
      <c r="V9885"/>
      <c r="Y9885"/>
      <c r="Z9885"/>
      <c r="AA9885"/>
      <c r="AB9885"/>
      <c r="AC9885"/>
      <c r="AD9885"/>
      <c r="AE9885"/>
      <c r="AF9885"/>
      <c r="AG9885"/>
      <c r="AH9885"/>
      <c r="AI9885"/>
      <c r="AJ9885"/>
      <c r="AK9885"/>
      <c r="AL9885"/>
    </row>
    <row r="9886" spans="3:38" ht="15" customHeight="1" x14ac:dyDescent="0.35">
      <c r="C9886"/>
      <c r="D9886"/>
      <c r="E9886"/>
      <c r="F9886"/>
      <c r="G9886"/>
      <c r="H9886"/>
      <c r="I9886"/>
      <c r="J9886"/>
      <c r="K9886"/>
      <c r="L9886"/>
      <c r="M9886"/>
      <c r="N9886"/>
      <c r="O9886"/>
      <c r="S9886"/>
      <c r="T9886"/>
      <c r="U9886"/>
      <c r="V9886"/>
      <c r="Y9886"/>
      <c r="Z9886"/>
      <c r="AA9886"/>
      <c r="AB9886"/>
      <c r="AC9886"/>
      <c r="AD9886"/>
      <c r="AE9886"/>
      <c r="AF9886"/>
      <c r="AG9886"/>
      <c r="AH9886"/>
      <c r="AI9886"/>
      <c r="AJ9886"/>
      <c r="AK9886"/>
      <c r="AL9886"/>
    </row>
    <row r="9887" spans="3:38" ht="15" customHeight="1" x14ac:dyDescent="0.35">
      <c r="C9887"/>
      <c r="D9887"/>
      <c r="E9887"/>
      <c r="F9887"/>
      <c r="G9887"/>
      <c r="H9887"/>
      <c r="I9887"/>
      <c r="J9887"/>
      <c r="K9887"/>
      <c r="L9887"/>
      <c r="M9887"/>
      <c r="N9887"/>
      <c r="O9887"/>
      <c r="S9887"/>
      <c r="T9887"/>
      <c r="U9887"/>
      <c r="V9887"/>
      <c r="Y9887"/>
      <c r="Z9887"/>
      <c r="AA9887"/>
      <c r="AB9887"/>
      <c r="AC9887"/>
      <c r="AD9887"/>
      <c r="AE9887"/>
      <c r="AF9887"/>
      <c r="AG9887"/>
      <c r="AH9887"/>
      <c r="AI9887"/>
      <c r="AJ9887"/>
      <c r="AK9887"/>
      <c r="AL9887"/>
    </row>
    <row r="9888" spans="3:38" ht="15" customHeight="1" x14ac:dyDescent="0.35">
      <c r="C9888"/>
      <c r="D9888"/>
      <c r="E9888"/>
      <c r="F9888"/>
      <c r="G9888"/>
      <c r="H9888"/>
      <c r="I9888"/>
      <c r="J9888"/>
      <c r="K9888"/>
      <c r="L9888"/>
      <c r="M9888"/>
      <c r="N9888"/>
      <c r="O9888"/>
      <c r="S9888"/>
      <c r="T9888"/>
      <c r="U9888"/>
      <c r="V9888"/>
      <c r="Y9888"/>
      <c r="Z9888"/>
      <c r="AA9888"/>
      <c r="AB9888"/>
      <c r="AC9888"/>
      <c r="AD9888"/>
      <c r="AE9888"/>
      <c r="AF9888"/>
      <c r="AG9888"/>
      <c r="AH9888"/>
      <c r="AI9888"/>
      <c r="AJ9888"/>
      <c r="AK9888"/>
      <c r="AL9888"/>
    </row>
    <row r="9889" spans="3:38" ht="15" customHeight="1" x14ac:dyDescent="0.35">
      <c r="C9889"/>
      <c r="D9889"/>
      <c r="E9889"/>
      <c r="F9889"/>
      <c r="G9889"/>
      <c r="H9889"/>
      <c r="I9889"/>
      <c r="J9889"/>
      <c r="K9889"/>
      <c r="L9889"/>
      <c r="M9889"/>
      <c r="N9889"/>
      <c r="O9889"/>
      <c r="S9889"/>
      <c r="T9889"/>
      <c r="U9889"/>
      <c r="V9889"/>
      <c r="Y9889"/>
      <c r="Z9889"/>
      <c r="AA9889"/>
      <c r="AB9889"/>
      <c r="AC9889"/>
      <c r="AD9889"/>
      <c r="AE9889"/>
      <c r="AF9889"/>
      <c r="AG9889"/>
      <c r="AH9889"/>
      <c r="AI9889"/>
      <c r="AJ9889"/>
      <c r="AK9889"/>
      <c r="AL9889"/>
    </row>
    <row r="9890" spans="3:38" ht="15" customHeight="1" x14ac:dyDescent="0.35">
      <c r="C9890"/>
      <c r="D9890"/>
      <c r="E9890"/>
      <c r="F9890"/>
      <c r="G9890"/>
      <c r="H9890"/>
      <c r="I9890"/>
      <c r="J9890"/>
      <c r="K9890"/>
      <c r="L9890"/>
      <c r="M9890"/>
      <c r="N9890"/>
      <c r="O9890"/>
      <c r="S9890"/>
      <c r="T9890"/>
      <c r="U9890"/>
      <c r="V9890"/>
      <c r="Y9890"/>
      <c r="Z9890"/>
      <c r="AA9890"/>
      <c r="AB9890"/>
      <c r="AC9890"/>
      <c r="AD9890"/>
      <c r="AE9890"/>
      <c r="AF9890"/>
      <c r="AG9890"/>
      <c r="AH9890"/>
      <c r="AI9890"/>
      <c r="AJ9890"/>
      <c r="AK9890"/>
      <c r="AL9890"/>
    </row>
    <row r="9891" spans="3:38" ht="15" customHeight="1" x14ac:dyDescent="0.35">
      <c r="C9891"/>
      <c r="D9891"/>
      <c r="E9891"/>
      <c r="F9891"/>
      <c r="G9891"/>
      <c r="H9891"/>
      <c r="I9891"/>
      <c r="J9891"/>
      <c r="K9891"/>
      <c r="L9891"/>
      <c r="M9891"/>
      <c r="N9891"/>
      <c r="O9891"/>
      <c r="S9891"/>
      <c r="T9891"/>
      <c r="U9891"/>
      <c r="V9891"/>
      <c r="Y9891"/>
      <c r="Z9891"/>
      <c r="AA9891"/>
      <c r="AB9891"/>
      <c r="AC9891"/>
      <c r="AD9891"/>
      <c r="AE9891"/>
      <c r="AF9891"/>
      <c r="AG9891"/>
      <c r="AH9891"/>
      <c r="AI9891"/>
      <c r="AJ9891"/>
      <c r="AK9891"/>
      <c r="AL9891"/>
    </row>
    <row r="9892" spans="3:38" ht="15" customHeight="1" x14ac:dyDescent="0.35">
      <c r="C9892"/>
      <c r="D9892"/>
      <c r="E9892"/>
      <c r="F9892"/>
      <c r="G9892"/>
      <c r="H9892"/>
      <c r="I9892"/>
      <c r="J9892"/>
      <c r="K9892"/>
      <c r="L9892"/>
      <c r="M9892"/>
      <c r="N9892"/>
      <c r="O9892"/>
      <c r="S9892"/>
      <c r="T9892"/>
      <c r="U9892"/>
      <c r="V9892"/>
      <c r="Y9892"/>
      <c r="Z9892"/>
      <c r="AA9892"/>
      <c r="AB9892"/>
      <c r="AC9892"/>
      <c r="AD9892"/>
      <c r="AE9892"/>
      <c r="AF9892"/>
      <c r="AG9892"/>
      <c r="AH9892"/>
      <c r="AI9892"/>
      <c r="AJ9892"/>
      <c r="AK9892"/>
      <c r="AL9892"/>
    </row>
    <row r="9893" spans="3:38" ht="15" customHeight="1" x14ac:dyDescent="0.35">
      <c r="C9893"/>
      <c r="D9893"/>
      <c r="E9893"/>
      <c r="F9893"/>
      <c r="G9893"/>
      <c r="H9893"/>
      <c r="I9893"/>
      <c r="J9893"/>
      <c r="K9893"/>
      <c r="L9893"/>
      <c r="M9893"/>
      <c r="N9893"/>
      <c r="O9893"/>
      <c r="S9893"/>
      <c r="T9893"/>
      <c r="U9893"/>
      <c r="V9893"/>
      <c r="Y9893"/>
      <c r="Z9893"/>
      <c r="AA9893"/>
      <c r="AB9893"/>
      <c r="AC9893"/>
      <c r="AD9893"/>
      <c r="AE9893"/>
      <c r="AF9893"/>
      <c r="AG9893"/>
      <c r="AH9893"/>
      <c r="AI9893"/>
      <c r="AJ9893"/>
      <c r="AK9893"/>
      <c r="AL9893"/>
    </row>
    <row r="9894" spans="3:38" ht="15" customHeight="1" x14ac:dyDescent="0.35">
      <c r="C9894"/>
      <c r="D9894"/>
      <c r="E9894"/>
      <c r="F9894"/>
      <c r="G9894"/>
      <c r="H9894"/>
      <c r="I9894"/>
      <c r="J9894"/>
      <c r="K9894"/>
      <c r="L9894"/>
      <c r="M9894"/>
      <c r="N9894"/>
      <c r="O9894"/>
      <c r="S9894"/>
      <c r="T9894"/>
      <c r="U9894"/>
      <c r="V9894"/>
      <c r="Y9894"/>
      <c r="Z9894"/>
      <c r="AA9894"/>
      <c r="AB9894"/>
      <c r="AC9894"/>
      <c r="AD9894"/>
      <c r="AE9894"/>
      <c r="AF9894"/>
      <c r="AG9894"/>
      <c r="AH9894"/>
      <c r="AI9894"/>
      <c r="AJ9894"/>
      <c r="AK9894"/>
      <c r="AL9894"/>
    </row>
    <row r="9895" spans="3:38" ht="15" customHeight="1" x14ac:dyDescent="0.35">
      <c r="C9895"/>
      <c r="D9895"/>
      <c r="E9895"/>
      <c r="F9895"/>
      <c r="G9895"/>
      <c r="H9895"/>
      <c r="I9895"/>
      <c r="J9895"/>
      <c r="K9895"/>
      <c r="L9895"/>
      <c r="M9895"/>
      <c r="N9895"/>
      <c r="O9895"/>
      <c r="S9895"/>
      <c r="T9895"/>
      <c r="U9895"/>
      <c r="V9895"/>
      <c r="Y9895"/>
      <c r="Z9895"/>
      <c r="AA9895"/>
      <c r="AB9895"/>
      <c r="AC9895"/>
      <c r="AD9895"/>
      <c r="AE9895"/>
      <c r="AF9895"/>
      <c r="AG9895"/>
      <c r="AH9895"/>
      <c r="AI9895"/>
      <c r="AJ9895"/>
      <c r="AK9895"/>
      <c r="AL9895"/>
    </row>
    <row r="9896" spans="3:38" ht="15" customHeight="1" x14ac:dyDescent="0.35">
      <c r="C9896"/>
      <c r="D9896"/>
      <c r="E9896"/>
      <c r="F9896"/>
      <c r="G9896"/>
      <c r="H9896"/>
      <c r="I9896"/>
      <c r="J9896"/>
      <c r="K9896"/>
      <c r="L9896"/>
      <c r="M9896"/>
      <c r="N9896"/>
      <c r="O9896"/>
      <c r="S9896"/>
      <c r="T9896"/>
      <c r="U9896"/>
      <c r="V9896"/>
      <c r="Y9896"/>
      <c r="Z9896"/>
      <c r="AA9896"/>
      <c r="AB9896"/>
      <c r="AC9896"/>
      <c r="AD9896"/>
      <c r="AE9896"/>
      <c r="AF9896"/>
      <c r="AG9896"/>
      <c r="AH9896"/>
      <c r="AI9896"/>
      <c r="AJ9896"/>
      <c r="AK9896"/>
      <c r="AL9896"/>
    </row>
    <row r="9897" spans="3:38" ht="15" customHeight="1" x14ac:dyDescent="0.35">
      <c r="C9897"/>
      <c r="D9897"/>
      <c r="E9897"/>
      <c r="F9897"/>
      <c r="G9897"/>
      <c r="H9897"/>
      <c r="I9897"/>
      <c r="J9897"/>
      <c r="K9897"/>
      <c r="L9897"/>
      <c r="M9897"/>
      <c r="N9897"/>
      <c r="O9897"/>
      <c r="S9897"/>
      <c r="T9897"/>
      <c r="U9897"/>
      <c r="V9897"/>
      <c r="Y9897"/>
      <c r="Z9897"/>
      <c r="AA9897"/>
      <c r="AB9897"/>
      <c r="AC9897"/>
      <c r="AD9897"/>
      <c r="AE9897"/>
      <c r="AF9897"/>
      <c r="AG9897"/>
      <c r="AH9897"/>
      <c r="AI9897"/>
      <c r="AJ9897"/>
      <c r="AK9897"/>
      <c r="AL9897"/>
    </row>
    <row r="9898" spans="3:38" ht="15" customHeight="1" x14ac:dyDescent="0.35">
      <c r="C9898"/>
      <c r="D9898"/>
      <c r="E9898"/>
      <c r="F9898"/>
      <c r="G9898"/>
      <c r="H9898"/>
      <c r="I9898"/>
      <c r="J9898"/>
      <c r="K9898"/>
      <c r="L9898"/>
      <c r="M9898"/>
      <c r="N9898"/>
      <c r="O9898"/>
      <c r="S9898"/>
      <c r="T9898"/>
      <c r="U9898"/>
      <c r="V9898"/>
      <c r="Y9898"/>
      <c r="Z9898"/>
      <c r="AA9898"/>
      <c r="AB9898"/>
      <c r="AC9898"/>
      <c r="AD9898"/>
      <c r="AE9898"/>
      <c r="AF9898"/>
      <c r="AG9898"/>
      <c r="AH9898"/>
      <c r="AI9898"/>
      <c r="AJ9898"/>
      <c r="AK9898"/>
      <c r="AL9898"/>
    </row>
    <row r="9899" spans="3:38" ht="15" customHeight="1" x14ac:dyDescent="0.35">
      <c r="C9899"/>
      <c r="D9899"/>
      <c r="E9899"/>
      <c r="F9899"/>
      <c r="G9899"/>
      <c r="H9899"/>
      <c r="I9899"/>
      <c r="J9899"/>
      <c r="K9899"/>
      <c r="L9899"/>
      <c r="M9899"/>
      <c r="N9899"/>
      <c r="O9899"/>
      <c r="S9899"/>
      <c r="T9899"/>
      <c r="U9899"/>
      <c r="V9899"/>
      <c r="Y9899"/>
      <c r="Z9899"/>
      <c r="AA9899"/>
      <c r="AB9899"/>
      <c r="AC9899"/>
      <c r="AD9899"/>
      <c r="AE9899"/>
      <c r="AF9899"/>
      <c r="AG9899"/>
      <c r="AH9899"/>
      <c r="AI9899"/>
      <c r="AJ9899"/>
      <c r="AK9899"/>
      <c r="AL9899"/>
    </row>
    <row r="9900" spans="3:38" ht="15" customHeight="1" x14ac:dyDescent="0.35">
      <c r="C9900"/>
      <c r="D9900"/>
      <c r="E9900"/>
      <c r="F9900"/>
      <c r="G9900"/>
      <c r="H9900"/>
      <c r="I9900"/>
      <c r="J9900"/>
      <c r="K9900"/>
      <c r="L9900"/>
      <c r="M9900"/>
      <c r="N9900"/>
      <c r="O9900"/>
      <c r="S9900"/>
      <c r="T9900"/>
      <c r="U9900"/>
      <c r="V9900"/>
      <c r="Y9900"/>
      <c r="Z9900"/>
      <c r="AA9900"/>
      <c r="AB9900"/>
      <c r="AC9900"/>
      <c r="AD9900"/>
      <c r="AE9900"/>
      <c r="AF9900"/>
      <c r="AG9900"/>
      <c r="AH9900"/>
      <c r="AI9900"/>
      <c r="AJ9900"/>
      <c r="AK9900"/>
      <c r="AL9900"/>
    </row>
    <row r="9901" spans="3:38" ht="15" customHeight="1" x14ac:dyDescent="0.35">
      <c r="C9901"/>
      <c r="D9901"/>
      <c r="E9901"/>
      <c r="F9901"/>
      <c r="G9901"/>
      <c r="H9901"/>
      <c r="I9901"/>
      <c r="J9901"/>
      <c r="K9901"/>
      <c r="L9901"/>
      <c r="M9901"/>
      <c r="N9901"/>
      <c r="O9901"/>
      <c r="S9901"/>
      <c r="T9901"/>
      <c r="U9901"/>
      <c r="V9901"/>
      <c r="Y9901"/>
      <c r="Z9901"/>
      <c r="AA9901"/>
      <c r="AB9901"/>
      <c r="AC9901"/>
      <c r="AD9901"/>
      <c r="AE9901"/>
      <c r="AF9901"/>
      <c r="AG9901"/>
      <c r="AH9901"/>
      <c r="AI9901"/>
      <c r="AJ9901"/>
      <c r="AK9901"/>
      <c r="AL9901"/>
    </row>
    <row r="9902" spans="3:38" ht="15" customHeight="1" x14ac:dyDescent="0.35">
      <c r="C9902"/>
      <c r="D9902"/>
      <c r="E9902"/>
      <c r="F9902"/>
      <c r="G9902"/>
      <c r="H9902"/>
      <c r="I9902"/>
      <c r="J9902"/>
      <c r="K9902"/>
      <c r="L9902"/>
      <c r="M9902"/>
      <c r="N9902"/>
      <c r="O9902"/>
      <c r="S9902"/>
      <c r="T9902"/>
      <c r="U9902"/>
      <c r="V9902"/>
      <c r="Y9902"/>
      <c r="Z9902"/>
      <c r="AA9902"/>
      <c r="AB9902"/>
      <c r="AC9902"/>
      <c r="AD9902"/>
      <c r="AE9902"/>
      <c r="AF9902"/>
      <c r="AG9902"/>
      <c r="AH9902"/>
      <c r="AI9902"/>
      <c r="AJ9902"/>
      <c r="AK9902"/>
      <c r="AL9902"/>
    </row>
    <row r="9903" spans="3:38" ht="15" customHeight="1" x14ac:dyDescent="0.35">
      <c r="C9903"/>
      <c r="D9903"/>
      <c r="E9903"/>
      <c r="F9903"/>
      <c r="G9903"/>
      <c r="H9903"/>
      <c r="I9903"/>
      <c r="J9903"/>
      <c r="K9903"/>
      <c r="L9903"/>
      <c r="M9903"/>
      <c r="N9903"/>
      <c r="O9903"/>
      <c r="S9903"/>
      <c r="T9903"/>
      <c r="U9903"/>
      <c r="V9903"/>
      <c r="Y9903"/>
      <c r="Z9903"/>
      <c r="AA9903"/>
      <c r="AB9903"/>
      <c r="AC9903"/>
      <c r="AD9903"/>
      <c r="AE9903"/>
      <c r="AF9903"/>
      <c r="AG9903"/>
      <c r="AH9903"/>
      <c r="AI9903"/>
      <c r="AJ9903"/>
      <c r="AK9903"/>
      <c r="AL9903"/>
    </row>
    <row r="9904" spans="3:38" ht="15" customHeight="1" x14ac:dyDescent="0.35">
      <c r="C9904"/>
      <c r="D9904"/>
      <c r="E9904"/>
      <c r="F9904"/>
      <c r="G9904"/>
      <c r="H9904"/>
      <c r="I9904"/>
      <c r="J9904"/>
      <c r="K9904"/>
      <c r="L9904"/>
      <c r="M9904"/>
      <c r="N9904"/>
      <c r="O9904"/>
      <c r="S9904"/>
      <c r="T9904"/>
      <c r="U9904"/>
      <c r="V9904"/>
      <c r="Y9904"/>
      <c r="Z9904"/>
      <c r="AA9904"/>
      <c r="AB9904"/>
      <c r="AC9904"/>
      <c r="AD9904"/>
      <c r="AE9904"/>
      <c r="AF9904"/>
      <c r="AG9904"/>
      <c r="AH9904"/>
      <c r="AI9904"/>
      <c r="AJ9904"/>
      <c r="AK9904"/>
      <c r="AL9904"/>
    </row>
    <row r="9905" spans="3:38" ht="15" customHeight="1" x14ac:dyDescent="0.35">
      <c r="C9905"/>
      <c r="D9905"/>
      <c r="E9905"/>
      <c r="F9905"/>
      <c r="G9905"/>
      <c r="H9905"/>
      <c r="I9905"/>
      <c r="J9905"/>
      <c r="K9905"/>
      <c r="L9905"/>
      <c r="M9905"/>
      <c r="N9905"/>
      <c r="O9905"/>
      <c r="S9905"/>
      <c r="T9905"/>
      <c r="U9905"/>
      <c r="V9905"/>
      <c r="Y9905"/>
      <c r="Z9905"/>
      <c r="AA9905"/>
      <c r="AB9905"/>
      <c r="AC9905"/>
      <c r="AD9905"/>
      <c r="AE9905"/>
      <c r="AF9905"/>
      <c r="AG9905"/>
      <c r="AH9905"/>
      <c r="AI9905"/>
      <c r="AJ9905"/>
      <c r="AK9905"/>
      <c r="AL9905"/>
    </row>
    <row r="9906" spans="3:38" ht="15" customHeight="1" x14ac:dyDescent="0.35">
      <c r="C9906"/>
      <c r="D9906"/>
      <c r="E9906"/>
      <c r="F9906"/>
      <c r="G9906"/>
      <c r="H9906"/>
      <c r="I9906"/>
      <c r="J9906"/>
      <c r="K9906"/>
      <c r="L9906"/>
      <c r="M9906"/>
      <c r="N9906"/>
      <c r="O9906"/>
      <c r="S9906"/>
      <c r="T9906"/>
      <c r="U9906"/>
      <c r="V9906"/>
      <c r="Y9906"/>
      <c r="Z9906"/>
      <c r="AA9906"/>
      <c r="AB9906"/>
      <c r="AC9906"/>
      <c r="AD9906"/>
      <c r="AE9906"/>
      <c r="AF9906"/>
      <c r="AG9906"/>
      <c r="AH9906"/>
      <c r="AI9906"/>
      <c r="AJ9906"/>
      <c r="AK9906"/>
      <c r="AL9906"/>
    </row>
    <row r="9907" spans="3:38" ht="15" customHeight="1" x14ac:dyDescent="0.35">
      <c r="C9907"/>
      <c r="D9907"/>
      <c r="E9907"/>
      <c r="F9907"/>
      <c r="G9907"/>
      <c r="H9907"/>
      <c r="I9907"/>
      <c r="J9907"/>
      <c r="K9907"/>
      <c r="L9907"/>
      <c r="M9907"/>
      <c r="N9907"/>
      <c r="O9907"/>
      <c r="S9907"/>
      <c r="T9907"/>
      <c r="U9907"/>
      <c r="V9907"/>
      <c r="Y9907"/>
      <c r="Z9907"/>
      <c r="AA9907"/>
      <c r="AB9907"/>
      <c r="AC9907"/>
      <c r="AD9907"/>
      <c r="AE9907"/>
      <c r="AF9907"/>
      <c r="AG9907"/>
      <c r="AH9907"/>
      <c r="AI9907"/>
      <c r="AJ9907"/>
      <c r="AK9907"/>
      <c r="AL9907"/>
    </row>
    <row r="9908" spans="3:38" ht="15" customHeight="1" x14ac:dyDescent="0.35">
      <c r="C9908"/>
      <c r="D9908"/>
      <c r="E9908"/>
      <c r="F9908"/>
      <c r="G9908"/>
      <c r="H9908"/>
      <c r="I9908"/>
      <c r="J9908"/>
      <c r="K9908"/>
      <c r="L9908"/>
      <c r="M9908"/>
      <c r="N9908"/>
      <c r="O9908"/>
      <c r="S9908"/>
      <c r="T9908"/>
      <c r="U9908"/>
      <c r="V9908"/>
      <c r="Y9908"/>
      <c r="Z9908"/>
      <c r="AA9908"/>
      <c r="AB9908"/>
      <c r="AC9908"/>
      <c r="AD9908"/>
      <c r="AE9908"/>
      <c r="AF9908"/>
      <c r="AG9908"/>
      <c r="AH9908"/>
      <c r="AI9908"/>
      <c r="AJ9908"/>
      <c r="AK9908"/>
      <c r="AL9908"/>
    </row>
    <row r="9909" spans="3:38" ht="15" customHeight="1" x14ac:dyDescent="0.35">
      <c r="C9909"/>
      <c r="D9909"/>
      <c r="E9909"/>
      <c r="F9909"/>
      <c r="G9909"/>
      <c r="H9909"/>
      <c r="I9909"/>
      <c r="J9909"/>
      <c r="K9909"/>
      <c r="L9909"/>
      <c r="M9909"/>
      <c r="N9909"/>
      <c r="O9909"/>
      <c r="S9909"/>
      <c r="T9909"/>
      <c r="U9909"/>
      <c r="V9909"/>
      <c r="Y9909"/>
      <c r="Z9909"/>
      <c r="AA9909"/>
      <c r="AB9909"/>
      <c r="AC9909"/>
      <c r="AD9909"/>
      <c r="AE9909"/>
      <c r="AF9909"/>
      <c r="AG9909"/>
      <c r="AH9909"/>
      <c r="AI9909"/>
      <c r="AJ9909"/>
      <c r="AK9909"/>
      <c r="AL9909"/>
    </row>
    <row r="9910" spans="3:38" ht="15" customHeight="1" x14ac:dyDescent="0.35">
      <c r="C9910"/>
      <c r="D9910"/>
      <c r="E9910"/>
      <c r="F9910"/>
      <c r="G9910"/>
      <c r="H9910"/>
      <c r="I9910"/>
      <c r="J9910"/>
      <c r="K9910"/>
      <c r="L9910"/>
      <c r="M9910"/>
      <c r="N9910"/>
      <c r="O9910"/>
      <c r="S9910"/>
      <c r="T9910"/>
      <c r="U9910"/>
      <c r="V9910"/>
      <c r="Y9910"/>
      <c r="Z9910"/>
      <c r="AA9910"/>
      <c r="AB9910"/>
      <c r="AC9910"/>
      <c r="AD9910"/>
      <c r="AE9910"/>
      <c r="AF9910"/>
      <c r="AG9910"/>
      <c r="AH9910"/>
      <c r="AI9910"/>
      <c r="AJ9910"/>
      <c r="AK9910"/>
      <c r="AL9910"/>
    </row>
    <row r="9911" spans="3:38" ht="15" customHeight="1" x14ac:dyDescent="0.35">
      <c r="C9911"/>
      <c r="D9911"/>
      <c r="E9911"/>
      <c r="F9911"/>
      <c r="G9911"/>
      <c r="H9911"/>
      <c r="I9911"/>
      <c r="J9911"/>
      <c r="K9911"/>
      <c r="L9911"/>
      <c r="M9911"/>
      <c r="N9911"/>
      <c r="O9911"/>
      <c r="S9911"/>
      <c r="T9911"/>
      <c r="U9911"/>
      <c r="V9911"/>
      <c r="Y9911"/>
      <c r="Z9911"/>
      <c r="AA9911"/>
      <c r="AB9911"/>
      <c r="AC9911"/>
      <c r="AD9911"/>
      <c r="AE9911"/>
      <c r="AF9911"/>
      <c r="AG9911"/>
      <c r="AH9911"/>
      <c r="AI9911"/>
      <c r="AJ9911"/>
      <c r="AK9911"/>
      <c r="AL9911"/>
    </row>
    <row r="9912" spans="3:38" ht="15" customHeight="1" x14ac:dyDescent="0.35">
      <c r="C9912"/>
      <c r="D9912"/>
      <c r="E9912"/>
      <c r="F9912"/>
      <c r="G9912"/>
      <c r="H9912"/>
      <c r="I9912"/>
      <c r="J9912"/>
      <c r="K9912"/>
      <c r="L9912"/>
      <c r="M9912"/>
      <c r="N9912"/>
      <c r="O9912"/>
      <c r="S9912"/>
      <c r="T9912"/>
      <c r="U9912"/>
      <c r="V9912"/>
      <c r="Y9912"/>
      <c r="Z9912"/>
      <c r="AA9912"/>
      <c r="AB9912"/>
      <c r="AC9912"/>
      <c r="AD9912"/>
      <c r="AE9912"/>
      <c r="AF9912"/>
      <c r="AG9912"/>
      <c r="AH9912"/>
      <c r="AI9912"/>
      <c r="AJ9912"/>
      <c r="AK9912"/>
      <c r="AL9912"/>
    </row>
    <row r="9913" spans="3:38" ht="15" customHeight="1" x14ac:dyDescent="0.35">
      <c r="C9913"/>
      <c r="D9913"/>
      <c r="E9913"/>
      <c r="F9913"/>
      <c r="G9913"/>
      <c r="H9913"/>
      <c r="I9913"/>
      <c r="J9913"/>
      <c r="K9913"/>
      <c r="L9913"/>
      <c r="M9913"/>
      <c r="N9913"/>
      <c r="O9913"/>
      <c r="S9913"/>
      <c r="T9913"/>
      <c r="U9913"/>
      <c r="V9913"/>
      <c r="Y9913"/>
      <c r="Z9913"/>
      <c r="AA9913"/>
      <c r="AB9913"/>
      <c r="AC9913"/>
      <c r="AD9913"/>
      <c r="AE9913"/>
      <c r="AF9913"/>
      <c r="AG9913"/>
      <c r="AH9913"/>
      <c r="AI9913"/>
      <c r="AJ9913"/>
      <c r="AK9913"/>
      <c r="AL9913"/>
    </row>
    <row r="9914" spans="3:38" ht="15" customHeight="1" x14ac:dyDescent="0.35">
      <c r="C9914"/>
      <c r="D9914"/>
      <c r="E9914"/>
      <c r="F9914"/>
      <c r="G9914"/>
      <c r="H9914"/>
      <c r="I9914"/>
      <c r="J9914"/>
      <c r="K9914"/>
      <c r="L9914"/>
      <c r="M9914"/>
      <c r="N9914"/>
      <c r="O9914"/>
      <c r="S9914"/>
      <c r="T9914"/>
      <c r="U9914"/>
      <c r="V9914"/>
      <c r="Y9914"/>
      <c r="Z9914"/>
      <c r="AA9914"/>
      <c r="AB9914"/>
      <c r="AC9914"/>
      <c r="AD9914"/>
      <c r="AE9914"/>
      <c r="AF9914"/>
      <c r="AG9914"/>
      <c r="AH9914"/>
      <c r="AI9914"/>
      <c r="AJ9914"/>
      <c r="AK9914"/>
      <c r="AL9914"/>
    </row>
    <row r="9915" spans="3:38" ht="15" customHeight="1" x14ac:dyDescent="0.35">
      <c r="C9915"/>
      <c r="D9915"/>
      <c r="E9915"/>
      <c r="F9915"/>
      <c r="G9915"/>
      <c r="H9915"/>
      <c r="I9915"/>
      <c r="J9915"/>
      <c r="K9915"/>
      <c r="L9915"/>
      <c r="M9915"/>
      <c r="N9915"/>
      <c r="O9915"/>
      <c r="S9915"/>
      <c r="T9915"/>
      <c r="U9915"/>
      <c r="V9915"/>
      <c r="Y9915"/>
      <c r="Z9915"/>
      <c r="AA9915"/>
      <c r="AB9915"/>
      <c r="AC9915"/>
      <c r="AD9915"/>
      <c r="AE9915"/>
      <c r="AF9915"/>
      <c r="AG9915"/>
      <c r="AH9915"/>
      <c r="AI9915"/>
      <c r="AJ9915"/>
      <c r="AK9915"/>
      <c r="AL9915"/>
    </row>
    <row r="9916" spans="3:38" ht="15" customHeight="1" x14ac:dyDescent="0.35">
      <c r="C9916"/>
      <c r="D9916"/>
      <c r="E9916"/>
      <c r="F9916"/>
      <c r="G9916"/>
      <c r="H9916"/>
      <c r="I9916"/>
      <c r="J9916"/>
      <c r="K9916"/>
      <c r="L9916"/>
      <c r="M9916"/>
      <c r="N9916"/>
      <c r="O9916"/>
      <c r="S9916"/>
      <c r="T9916"/>
      <c r="U9916"/>
      <c r="V9916"/>
      <c r="Y9916"/>
      <c r="Z9916"/>
      <c r="AA9916"/>
      <c r="AB9916"/>
      <c r="AC9916"/>
      <c r="AD9916"/>
      <c r="AE9916"/>
      <c r="AF9916"/>
      <c r="AG9916"/>
      <c r="AH9916"/>
      <c r="AI9916"/>
      <c r="AJ9916"/>
      <c r="AK9916"/>
      <c r="AL9916"/>
    </row>
    <row r="9917" spans="3:38" ht="15" customHeight="1" x14ac:dyDescent="0.35">
      <c r="C9917"/>
      <c r="D9917"/>
      <c r="E9917"/>
      <c r="F9917"/>
      <c r="G9917"/>
      <c r="H9917"/>
      <c r="I9917"/>
      <c r="J9917"/>
      <c r="K9917"/>
      <c r="L9917"/>
      <c r="M9917"/>
      <c r="N9917"/>
      <c r="O9917"/>
      <c r="S9917"/>
      <c r="T9917"/>
      <c r="U9917"/>
      <c r="V9917"/>
      <c r="Y9917"/>
      <c r="Z9917"/>
      <c r="AA9917"/>
      <c r="AB9917"/>
      <c r="AC9917"/>
      <c r="AD9917"/>
      <c r="AE9917"/>
      <c r="AF9917"/>
      <c r="AG9917"/>
      <c r="AH9917"/>
      <c r="AI9917"/>
      <c r="AJ9917"/>
      <c r="AK9917"/>
      <c r="AL9917"/>
    </row>
    <row r="9918" spans="3:38" ht="15" customHeight="1" x14ac:dyDescent="0.35">
      <c r="C9918"/>
      <c r="D9918"/>
      <c r="E9918"/>
      <c r="F9918"/>
      <c r="G9918"/>
      <c r="H9918"/>
      <c r="I9918"/>
      <c r="J9918"/>
      <c r="K9918"/>
      <c r="L9918"/>
      <c r="M9918"/>
      <c r="N9918"/>
      <c r="O9918"/>
      <c r="S9918"/>
      <c r="T9918"/>
      <c r="U9918"/>
      <c r="V9918"/>
      <c r="Y9918"/>
      <c r="Z9918"/>
      <c r="AA9918"/>
      <c r="AB9918"/>
      <c r="AC9918"/>
      <c r="AD9918"/>
      <c r="AE9918"/>
      <c r="AF9918"/>
      <c r="AG9918"/>
      <c r="AH9918"/>
      <c r="AI9918"/>
      <c r="AJ9918"/>
      <c r="AK9918"/>
      <c r="AL9918"/>
    </row>
    <row r="9919" spans="3:38" ht="15" customHeight="1" x14ac:dyDescent="0.35">
      <c r="C9919"/>
      <c r="D9919"/>
      <c r="E9919"/>
      <c r="F9919"/>
      <c r="G9919"/>
      <c r="H9919"/>
      <c r="I9919"/>
      <c r="J9919"/>
      <c r="K9919"/>
      <c r="L9919"/>
      <c r="M9919"/>
      <c r="N9919"/>
      <c r="O9919"/>
      <c r="S9919"/>
      <c r="T9919"/>
      <c r="U9919"/>
      <c r="V9919"/>
      <c r="Y9919"/>
      <c r="Z9919"/>
      <c r="AA9919"/>
      <c r="AB9919"/>
      <c r="AC9919"/>
      <c r="AD9919"/>
      <c r="AE9919"/>
      <c r="AF9919"/>
      <c r="AG9919"/>
      <c r="AH9919"/>
      <c r="AI9919"/>
      <c r="AJ9919"/>
      <c r="AK9919"/>
      <c r="AL9919"/>
    </row>
    <row r="9920" spans="3:38" ht="15" customHeight="1" x14ac:dyDescent="0.35">
      <c r="C9920"/>
      <c r="D9920"/>
      <c r="E9920"/>
      <c r="F9920"/>
      <c r="G9920"/>
      <c r="H9920"/>
      <c r="I9920"/>
      <c r="J9920"/>
      <c r="K9920"/>
      <c r="L9920"/>
      <c r="M9920"/>
      <c r="N9920"/>
      <c r="O9920"/>
      <c r="S9920"/>
      <c r="T9920"/>
      <c r="U9920"/>
      <c r="V9920"/>
      <c r="Y9920"/>
      <c r="Z9920"/>
      <c r="AA9920"/>
      <c r="AB9920"/>
      <c r="AC9920"/>
      <c r="AD9920"/>
      <c r="AE9920"/>
      <c r="AF9920"/>
      <c r="AG9920"/>
      <c r="AH9920"/>
      <c r="AI9920"/>
      <c r="AJ9920"/>
      <c r="AK9920"/>
      <c r="AL9920"/>
    </row>
    <row r="9921" spans="3:38" ht="15" customHeight="1" x14ac:dyDescent="0.35">
      <c r="C9921"/>
      <c r="D9921"/>
      <c r="E9921"/>
      <c r="F9921"/>
      <c r="G9921"/>
      <c r="H9921"/>
      <c r="I9921"/>
      <c r="J9921"/>
      <c r="K9921"/>
      <c r="L9921"/>
      <c r="M9921"/>
      <c r="N9921"/>
      <c r="O9921"/>
      <c r="S9921"/>
      <c r="T9921"/>
      <c r="U9921"/>
      <c r="V9921"/>
      <c r="Y9921"/>
      <c r="Z9921"/>
      <c r="AA9921"/>
      <c r="AB9921"/>
      <c r="AC9921"/>
      <c r="AD9921"/>
      <c r="AE9921"/>
      <c r="AF9921"/>
      <c r="AG9921"/>
      <c r="AH9921"/>
      <c r="AI9921"/>
      <c r="AJ9921"/>
      <c r="AK9921"/>
      <c r="AL9921"/>
    </row>
    <row r="9922" spans="3:38" ht="15" customHeight="1" x14ac:dyDescent="0.35">
      <c r="C9922"/>
      <c r="D9922"/>
      <c r="E9922"/>
      <c r="F9922"/>
      <c r="G9922"/>
      <c r="H9922"/>
      <c r="I9922"/>
      <c r="J9922"/>
      <c r="K9922"/>
      <c r="L9922"/>
      <c r="M9922"/>
      <c r="N9922"/>
      <c r="O9922"/>
      <c r="S9922"/>
      <c r="T9922"/>
      <c r="U9922"/>
      <c r="V9922"/>
      <c r="Y9922"/>
      <c r="Z9922"/>
      <c r="AA9922"/>
      <c r="AB9922"/>
      <c r="AC9922"/>
      <c r="AD9922"/>
      <c r="AE9922"/>
      <c r="AF9922"/>
      <c r="AG9922"/>
      <c r="AH9922"/>
      <c r="AI9922"/>
      <c r="AJ9922"/>
      <c r="AK9922"/>
      <c r="AL9922"/>
    </row>
    <row r="9923" spans="3:38" ht="15" customHeight="1" x14ac:dyDescent="0.35">
      <c r="C9923"/>
      <c r="D9923"/>
      <c r="E9923"/>
      <c r="F9923"/>
      <c r="G9923"/>
      <c r="H9923"/>
      <c r="I9923"/>
      <c r="J9923"/>
      <c r="K9923"/>
      <c r="L9923"/>
      <c r="M9923"/>
      <c r="N9923"/>
      <c r="O9923"/>
      <c r="S9923"/>
      <c r="T9923"/>
      <c r="U9923"/>
      <c r="V9923"/>
      <c r="Y9923"/>
      <c r="Z9923"/>
      <c r="AA9923"/>
      <c r="AB9923"/>
      <c r="AC9923"/>
      <c r="AD9923"/>
      <c r="AE9923"/>
      <c r="AF9923"/>
      <c r="AG9923"/>
      <c r="AH9923"/>
      <c r="AI9923"/>
      <c r="AJ9923"/>
      <c r="AK9923"/>
      <c r="AL9923"/>
    </row>
    <row r="9924" spans="3:38" ht="15" customHeight="1" x14ac:dyDescent="0.35">
      <c r="C9924"/>
      <c r="D9924"/>
      <c r="E9924"/>
      <c r="F9924"/>
      <c r="G9924"/>
      <c r="H9924"/>
      <c r="I9924"/>
      <c r="J9924"/>
      <c r="K9924"/>
      <c r="L9924"/>
      <c r="M9924"/>
      <c r="N9924"/>
      <c r="O9924"/>
      <c r="S9924"/>
      <c r="T9924"/>
      <c r="U9924"/>
      <c r="V9924"/>
      <c r="Y9924"/>
      <c r="Z9924"/>
      <c r="AA9924"/>
      <c r="AB9924"/>
      <c r="AC9924"/>
      <c r="AD9924"/>
      <c r="AE9924"/>
      <c r="AF9924"/>
      <c r="AG9924"/>
      <c r="AH9924"/>
      <c r="AI9924"/>
      <c r="AJ9924"/>
      <c r="AK9924"/>
      <c r="AL9924"/>
    </row>
    <row r="9925" spans="3:38" ht="15" customHeight="1" x14ac:dyDescent="0.35">
      <c r="C9925"/>
      <c r="D9925"/>
      <c r="E9925"/>
      <c r="F9925"/>
      <c r="G9925"/>
      <c r="H9925"/>
      <c r="I9925"/>
      <c r="J9925"/>
      <c r="K9925"/>
      <c r="L9925"/>
      <c r="M9925"/>
      <c r="N9925"/>
      <c r="O9925"/>
      <c r="S9925"/>
      <c r="T9925"/>
      <c r="U9925"/>
      <c r="V9925"/>
      <c r="Y9925"/>
      <c r="Z9925"/>
      <c r="AA9925"/>
      <c r="AB9925"/>
      <c r="AC9925"/>
      <c r="AD9925"/>
      <c r="AE9925"/>
      <c r="AF9925"/>
      <c r="AG9925"/>
      <c r="AH9925"/>
      <c r="AI9925"/>
      <c r="AJ9925"/>
      <c r="AK9925"/>
      <c r="AL9925"/>
    </row>
    <row r="9926" spans="3:38" ht="15" customHeight="1" x14ac:dyDescent="0.35">
      <c r="C9926"/>
      <c r="D9926"/>
      <c r="E9926"/>
      <c r="F9926"/>
      <c r="G9926"/>
      <c r="H9926"/>
      <c r="I9926"/>
      <c r="J9926"/>
      <c r="K9926"/>
      <c r="L9926"/>
      <c r="M9926"/>
      <c r="N9926"/>
      <c r="O9926"/>
      <c r="S9926"/>
      <c r="T9926"/>
      <c r="U9926"/>
      <c r="V9926"/>
      <c r="Y9926"/>
      <c r="Z9926"/>
      <c r="AA9926"/>
      <c r="AB9926"/>
      <c r="AC9926"/>
      <c r="AD9926"/>
      <c r="AE9926"/>
      <c r="AF9926"/>
      <c r="AG9926"/>
      <c r="AH9926"/>
      <c r="AI9926"/>
      <c r="AJ9926"/>
      <c r="AK9926"/>
      <c r="AL9926"/>
    </row>
    <row r="9927" spans="3:38" ht="15" customHeight="1" x14ac:dyDescent="0.35">
      <c r="C9927"/>
      <c r="D9927"/>
      <c r="E9927"/>
      <c r="F9927"/>
      <c r="G9927"/>
      <c r="H9927"/>
      <c r="I9927"/>
      <c r="J9927"/>
      <c r="K9927"/>
      <c r="L9927"/>
      <c r="M9927"/>
      <c r="N9927"/>
      <c r="O9927"/>
      <c r="S9927"/>
      <c r="T9927"/>
      <c r="U9927"/>
      <c r="V9927"/>
      <c r="Y9927"/>
      <c r="Z9927"/>
      <c r="AA9927"/>
      <c r="AB9927"/>
      <c r="AC9927"/>
      <c r="AD9927"/>
      <c r="AE9927"/>
      <c r="AF9927"/>
      <c r="AG9927"/>
      <c r="AH9927"/>
      <c r="AI9927"/>
      <c r="AJ9927"/>
      <c r="AK9927"/>
      <c r="AL9927"/>
    </row>
    <row r="9928" spans="3:38" ht="15" customHeight="1" x14ac:dyDescent="0.35">
      <c r="C9928"/>
      <c r="D9928"/>
      <c r="E9928"/>
      <c r="F9928"/>
      <c r="G9928"/>
      <c r="H9928"/>
      <c r="I9928"/>
      <c r="J9928"/>
      <c r="K9928"/>
      <c r="L9928"/>
      <c r="M9928"/>
      <c r="N9928"/>
      <c r="O9928"/>
      <c r="S9928"/>
      <c r="T9928"/>
      <c r="U9928"/>
      <c r="V9928"/>
      <c r="Y9928"/>
      <c r="Z9928"/>
      <c r="AA9928"/>
      <c r="AB9928"/>
      <c r="AC9928"/>
      <c r="AD9928"/>
      <c r="AE9928"/>
      <c r="AF9928"/>
      <c r="AG9928"/>
      <c r="AH9928"/>
      <c r="AI9928"/>
      <c r="AJ9928"/>
      <c r="AK9928"/>
      <c r="AL9928"/>
    </row>
    <row r="9929" spans="3:38" ht="15" customHeight="1" x14ac:dyDescent="0.35">
      <c r="C9929"/>
      <c r="D9929"/>
      <c r="E9929"/>
      <c r="F9929"/>
      <c r="G9929"/>
      <c r="H9929"/>
      <c r="I9929"/>
      <c r="J9929"/>
      <c r="K9929"/>
      <c r="L9929"/>
      <c r="M9929"/>
      <c r="N9929"/>
      <c r="O9929"/>
      <c r="S9929"/>
      <c r="T9929"/>
      <c r="U9929"/>
      <c r="V9929"/>
      <c r="Y9929"/>
      <c r="Z9929"/>
      <c r="AA9929"/>
      <c r="AB9929"/>
      <c r="AC9929"/>
      <c r="AD9929"/>
      <c r="AE9929"/>
      <c r="AF9929"/>
      <c r="AG9929"/>
      <c r="AH9929"/>
      <c r="AI9929"/>
      <c r="AJ9929"/>
      <c r="AK9929"/>
      <c r="AL9929"/>
    </row>
    <row r="9930" spans="3:38" ht="15" customHeight="1" x14ac:dyDescent="0.35">
      <c r="C9930"/>
      <c r="D9930"/>
      <c r="E9930"/>
      <c r="F9930"/>
      <c r="G9930"/>
      <c r="H9930"/>
      <c r="I9930"/>
      <c r="J9930"/>
      <c r="K9930"/>
      <c r="L9930"/>
      <c r="M9930"/>
      <c r="N9930"/>
      <c r="O9930"/>
      <c r="S9930"/>
      <c r="T9930"/>
      <c r="U9930"/>
      <c r="V9930"/>
      <c r="Y9930"/>
      <c r="Z9930"/>
      <c r="AA9930"/>
      <c r="AB9930"/>
      <c r="AC9930"/>
      <c r="AD9930"/>
      <c r="AE9930"/>
      <c r="AF9930"/>
      <c r="AG9930"/>
      <c r="AH9930"/>
      <c r="AI9930"/>
      <c r="AJ9930"/>
      <c r="AK9930"/>
      <c r="AL9930"/>
    </row>
    <row r="9931" spans="3:38" ht="15" customHeight="1" x14ac:dyDescent="0.35">
      <c r="C9931"/>
      <c r="D9931"/>
      <c r="E9931"/>
      <c r="F9931"/>
      <c r="G9931"/>
      <c r="H9931"/>
      <c r="I9931"/>
      <c r="J9931"/>
      <c r="K9931"/>
      <c r="L9931"/>
      <c r="M9931"/>
      <c r="N9931"/>
      <c r="O9931"/>
      <c r="S9931"/>
      <c r="T9931"/>
      <c r="U9931"/>
      <c r="V9931"/>
      <c r="Y9931"/>
      <c r="Z9931"/>
      <c r="AA9931"/>
      <c r="AB9931"/>
      <c r="AC9931"/>
      <c r="AD9931"/>
      <c r="AE9931"/>
      <c r="AF9931"/>
      <c r="AG9931"/>
      <c r="AH9931"/>
      <c r="AI9931"/>
      <c r="AJ9931"/>
      <c r="AK9931"/>
      <c r="AL9931"/>
    </row>
    <row r="9932" spans="3:38" ht="15" customHeight="1" x14ac:dyDescent="0.35">
      <c r="C9932"/>
      <c r="D9932"/>
      <c r="E9932"/>
      <c r="F9932"/>
      <c r="G9932"/>
      <c r="H9932"/>
      <c r="I9932"/>
      <c r="J9932"/>
      <c r="K9932"/>
      <c r="L9932"/>
      <c r="M9932"/>
      <c r="N9932"/>
      <c r="O9932"/>
      <c r="S9932"/>
      <c r="T9932"/>
      <c r="U9932"/>
      <c r="V9932"/>
      <c r="Y9932"/>
      <c r="Z9932"/>
      <c r="AA9932"/>
      <c r="AB9932"/>
      <c r="AC9932"/>
      <c r="AD9932"/>
      <c r="AE9932"/>
      <c r="AF9932"/>
      <c r="AG9932"/>
      <c r="AH9932"/>
      <c r="AI9932"/>
      <c r="AJ9932"/>
      <c r="AK9932"/>
      <c r="AL9932"/>
    </row>
    <row r="9933" spans="3:38" ht="15" customHeight="1" x14ac:dyDescent="0.35">
      <c r="C9933"/>
      <c r="D9933"/>
      <c r="E9933"/>
      <c r="F9933"/>
      <c r="G9933"/>
      <c r="H9933"/>
      <c r="I9933"/>
      <c r="J9933"/>
      <c r="K9933"/>
      <c r="L9933"/>
      <c r="M9933"/>
      <c r="N9933"/>
      <c r="O9933"/>
      <c r="S9933"/>
      <c r="T9933"/>
      <c r="U9933"/>
      <c r="V9933"/>
      <c r="Y9933"/>
      <c r="Z9933"/>
      <c r="AA9933"/>
      <c r="AB9933"/>
      <c r="AC9933"/>
      <c r="AD9933"/>
      <c r="AE9933"/>
      <c r="AF9933"/>
      <c r="AG9933"/>
      <c r="AH9933"/>
      <c r="AI9933"/>
      <c r="AJ9933"/>
      <c r="AK9933"/>
      <c r="AL9933"/>
    </row>
    <row r="9934" spans="3:38" ht="15" customHeight="1" x14ac:dyDescent="0.35">
      <c r="C9934"/>
      <c r="D9934"/>
      <c r="E9934"/>
      <c r="F9934"/>
      <c r="G9934"/>
      <c r="H9934"/>
      <c r="I9934"/>
      <c r="J9934"/>
      <c r="K9934"/>
      <c r="L9934"/>
      <c r="M9934"/>
      <c r="N9934"/>
      <c r="O9934"/>
      <c r="S9934"/>
      <c r="T9934"/>
      <c r="U9934"/>
      <c r="V9934"/>
      <c r="Y9934"/>
      <c r="Z9934"/>
      <c r="AA9934"/>
      <c r="AB9934"/>
      <c r="AC9934"/>
      <c r="AD9934"/>
      <c r="AE9934"/>
      <c r="AF9934"/>
      <c r="AG9934"/>
      <c r="AH9934"/>
      <c r="AI9934"/>
      <c r="AJ9934"/>
      <c r="AK9934"/>
      <c r="AL9934"/>
    </row>
    <row r="9935" spans="3:38" ht="15" customHeight="1" x14ac:dyDescent="0.35">
      <c r="C9935"/>
      <c r="D9935"/>
      <c r="E9935"/>
      <c r="F9935"/>
      <c r="G9935"/>
      <c r="H9935"/>
      <c r="I9935"/>
      <c r="J9935"/>
      <c r="K9935"/>
      <c r="L9935"/>
      <c r="M9935"/>
      <c r="N9935"/>
      <c r="O9935"/>
      <c r="S9935"/>
      <c r="T9935"/>
      <c r="U9935"/>
      <c r="V9935"/>
      <c r="Y9935"/>
      <c r="Z9935"/>
      <c r="AA9935"/>
      <c r="AB9935"/>
      <c r="AC9935"/>
      <c r="AD9935"/>
      <c r="AE9935"/>
      <c r="AF9935"/>
      <c r="AG9935"/>
      <c r="AH9935"/>
      <c r="AI9935"/>
      <c r="AJ9935"/>
      <c r="AK9935"/>
      <c r="AL9935"/>
    </row>
    <row r="9936" spans="3:38" ht="15" customHeight="1" x14ac:dyDescent="0.35">
      <c r="C9936"/>
      <c r="D9936"/>
      <c r="E9936"/>
      <c r="F9936"/>
      <c r="G9936"/>
      <c r="H9936"/>
      <c r="I9936"/>
      <c r="J9936"/>
      <c r="K9936"/>
      <c r="L9936"/>
      <c r="M9936"/>
      <c r="N9936"/>
      <c r="O9936"/>
      <c r="S9936"/>
      <c r="T9936"/>
      <c r="U9936"/>
      <c r="V9936"/>
      <c r="Y9936"/>
      <c r="Z9936"/>
      <c r="AA9936"/>
      <c r="AB9936"/>
      <c r="AC9936"/>
      <c r="AD9936"/>
      <c r="AE9936"/>
      <c r="AF9936"/>
      <c r="AG9936"/>
      <c r="AH9936"/>
      <c r="AI9936"/>
      <c r="AJ9936"/>
      <c r="AK9936"/>
      <c r="AL9936"/>
    </row>
    <row r="9937" spans="3:38" ht="15" customHeight="1" x14ac:dyDescent="0.35">
      <c r="C9937"/>
      <c r="D9937"/>
      <c r="E9937"/>
      <c r="F9937"/>
      <c r="G9937"/>
      <c r="H9937"/>
      <c r="I9937"/>
      <c r="J9937"/>
      <c r="K9937"/>
      <c r="L9937"/>
      <c r="M9937"/>
      <c r="N9937"/>
      <c r="O9937"/>
      <c r="S9937"/>
      <c r="T9937"/>
      <c r="U9937"/>
      <c r="V9937"/>
      <c r="Y9937"/>
      <c r="Z9937"/>
      <c r="AA9937"/>
      <c r="AB9937"/>
      <c r="AC9937"/>
      <c r="AD9937"/>
      <c r="AE9937"/>
      <c r="AF9937"/>
      <c r="AG9937"/>
      <c r="AH9937"/>
      <c r="AI9937"/>
      <c r="AJ9937"/>
      <c r="AK9937"/>
      <c r="AL9937"/>
    </row>
    <row r="9938" spans="3:38" ht="15" customHeight="1" x14ac:dyDescent="0.35">
      <c r="C9938"/>
      <c r="D9938"/>
      <c r="E9938"/>
      <c r="F9938"/>
      <c r="G9938"/>
      <c r="H9938"/>
      <c r="I9938"/>
      <c r="J9938"/>
      <c r="K9938"/>
      <c r="L9938"/>
      <c r="M9938"/>
      <c r="N9938"/>
      <c r="O9938"/>
      <c r="S9938"/>
      <c r="T9938"/>
      <c r="U9938"/>
      <c r="V9938"/>
      <c r="Y9938"/>
      <c r="Z9938"/>
      <c r="AA9938"/>
      <c r="AB9938"/>
      <c r="AC9938"/>
      <c r="AD9938"/>
      <c r="AE9938"/>
      <c r="AF9938"/>
      <c r="AG9938"/>
      <c r="AH9938"/>
      <c r="AI9938"/>
      <c r="AJ9938"/>
      <c r="AK9938"/>
      <c r="AL9938"/>
    </row>
    <row r="9939" spans="3:38" ht="15" customHeight="1" x14ac:dyDescent="0.35">
      <c r="C9939"/>
      <c r="D9939"/>
      <c r="E9939"/>
      <c r="F9939"/>
      <c r="G9939"/>
      <c r="H9939"/>
      <c r="I9939"/>
      <c r="J9939"/>
      <c r="K9939"/>
      <c r="L9939"/>
      <c r="M9939"/>
      <c r="N9939"/>
      <c r="O9939"/>
      <c r="S9939"/>
      <c r="T9939"/>
      <c r="U9939"/>
      <c r="V9939"/>
      <c r="Y9939"/>
      <c r="Z9939"/>
      <c r="AA9939"/>
      <c r="AB9939"/>
      <c r="AC9939"/>
      <c r="AD9939"/>
      <c r="AE9939"/>
      <c r="AF9939"/>
      <c r="AG9939"/>
      <c r="AH9939"/>
      <c r="AI9939"/>
      <c r="AJ9939"/>
      <c r="AK9939"/>
      <c r="AL9939"/>
    </row>
    <row r="9940" spans="3:38" ht="15" customHeight="1" x14ac:dyDescent="0.35">
      <c r="C9940"/>
      <c r="D9940"/>
      <c r="E9940"/>
      <c r="F9940"/>
      <c r="G9940"/>
      <c r="H9940"/>
      <c r="I9940"/>
      <c r="J9940"/>
      <c r="K9940"/>
      <c r="L9940"/>
      <c r="M9940"/>
      <c r="N9940"/>
      <c r="O9940"/>
      <c r="S9940"/>
      <c r="T9940"/>
      <c r="U9940"/>
      <c r="V9940"/>
      <c r="Y9940"/>
      <c r="Z9940"/>
      <c r="AA9940"/>
      <c r="AB9940"/>
      <c r="AC9940"/>
      <c r="AD9940"/>
      <c r="AE9940"/>
      <c r="AF9940"/>
      <c r="AG9940"/>
      <c r="AH9940"/>
      <c r="AI9940"/>
      <c r="AJ9940"/>
      <c r="AK9940"/>
      <c r="AL9940"/>
    </row>
    <row r="9941" spans="3:38" ht="15" customHeight="1" x14ac:dyDescent="0.35">
      <c r="C9941"/>
      <c r="D9941"/>
      <c r="E9941"/>
      <c r="F9941"/>
      <c r="G9941"/>
      <c r="H9941"/>
      <c r="I9941"/>
      <c r="J9941"/>
      <c r="K9941"/>
      <c r="L9941"/>
      <c r="M9941"/>
      <c r="N9941"/>
      <c r="O9941"/>
      <c r="S9941"/>
      <c r="T9941"/>
      <c r="U9941"/>
      <c r="V9941"/>
      <c r="Y9941"/>
      <c r="Z9941"/>
      <c r="AA9941"/>
      <c r="AB9941"/>
      <c r="AC9941"/>
      <c r="AD9941"/>
      <c r="AE9941"/>
      <c r="AF9941"/>
      <c r="AG9941"/>
      <c r="AH9941"/>
      <c r="AI9941"/>
      <c r="AJ9941"/>
      <c r="AK9941"/>
      <c r="AL9941"/>
    </row>
    <row r="9942" spans="3:38" ht="15" customHeight="1" x14ac:dyDescent="0.35">
      <c r="C9942"/>
      <c r="D9942"/>
      <c r="E9942"/>
      <c r="F9942"/>
      <c r="G9942"/>
      <c r="H9942"/>
      <c r="I9942"/>
      <c r="J9942"/>
      <c r="K9942"/>
      <c r="L9942"/>
      <c r="M9942"/>
      <c r="N9942"/>
      <c r="O9942"/>
      <c r="S9942"/>
      <c r="T9942"/>
      <c r="U9942"/>
      <c r="V9942"/>
      <c r="Y9942"/>
      <c r="Z9942"/>
      <c r="AA9942"/>
      <c r="AB9942"/>
      <c r="AC9942"/>
      <c r="AD9942"/>
      <c r="AE9942"/>
      <c r="AF9942"/>
      <c r="AG9942"/>
      <c r="AH9942"/>
      <c r="AI9942"/>
      <c r="AJ9942"/>
      <c r="AK9942"/>
      <c r="AL9942"/>
    </row>
    <row r="9943" spans="3:38" ht="15" customHeight="1" x14ac:dyDescent="0.35">
      <c r="C9943"/>
      <c r="D9943"/>
      <c r="E9943"/>
      <c r="F9943"/>
      <c r="G9943"/>
      <c r="H9943"/>
      <c r="I9943"/>
      <c r="J9943"/>
      <c r="K9943"/>
      <c r="L9943"/>
      <c r="M9943"/>
      <c r="N9943"/>
      <c r="O9943"/>
      <c r="S9943"/>
      <c r="T9943"/>
      <c r="U9943"/>
      <c r="V9943"/>
      <c r="Y9943"/>
      <c r="Z9943"/>
      <c r="AA9943"/>
      <c r="AB9943"/>
      <c r="AC9943"/>
      <c r="AD9943"/>
      <c r="AE9943"/>
      <c r="AF9943"/>
      <c r="AG9943"/>
      <c r="AH9943"/>
      <c r="AI9943"/>
      <c r="AJ9943"/>
      <c r="AK9943"/>
      <c r="AL9943"/>
    </row>
    <row r="9944" spans="3:38" ht="15" customHeight="1" x14ac:dyDescent="0.35">
      <c r="C9944"/>
      <c r="D9944"/>
      <c r="E9944"/>
      <c r="F9944"/>
      <c r="G9944"/>
      <c r="H9944"/>
      <c r="I9944"/>
      <c r="J9944"/>
      <c r="K9944"/>
      <c r="L9944"/>
      <c r="M9944"/>
      <c r="N9944"/>
      <c r="O9944"/>
      <c r="S9944"/>
      <c r="T9944"/>
      <c r="U9944"/>
      <c r="V9944"/>
      <c r="Y9944"/>
      <c r="Z9944"/>
      <c r="AA9944"/>
      <c r="AB9944"/>
      <c r="AC9944"/>
      <c r="AD9944"/>
      <c r="AE9944"/>
      <c r="AF9944"/>
      <c r="AG9944"/>
      <c r="AH9944"/>
      <c r="AI9944"/>
      <c r="AJ9944"/>
      <c r="AK9944"/>
      <c r="AL9944"/>
    </row>
    <row r="9945" spans="3:38" ht="15" customHeight="1" x14ac:dyDescent="0.35">
      <c r="C9945"/>
      <c r="D9945"/>
      <c r="E9945"/>
      <c r="F9945"/>
      <c r="G9945"/>
      <c r="H9945"/>
      <c r="I9945"/>
      <c r="J9945"/>
      <c r="K9945"/>
      <c r="L9945"/>
      <c r="M9945"/>
      <c r="N9945"/>
      <c r="O9945"/>
      <c r="S9945"/>
      <c r="T9945"/>
      <c r="U9945"/>
      <c r="V9945"/>
      <c r="Y9945"/>
      <c r="Z9945"/>
      <c r="AA9945"/>
      <c r="AB9945"/>
      <c r="AC9945"/>
      <c r="AD9945"/>
      <c r="AE9945"/>
      <c r="AF9945"/>
      <c r="AG9945"/>
      <c r="AH9945"/>
      <c r="AI9945"/>
      <c r="AJ9945"/>
      <c r="AK9945"/>
      <c r="AL9945"/>
    </row>
    <row r="9946" spans="3:38" ht="15" customHeight="1" x14ac:dyDescent="0.35">
      <c r="C9946"/>
      <c r="D9946"/>
      <c r="E9946"/>
      <c r="F9946"/>
      <c r="G9946"/>
      <c r="H9946"/>
      <c r="I9946"/>
      <c r="J9946"/>
      <c r="K9946"/>
      <c r="L9946"/>
      <c r="M9946"/>
      <c r="N9946"/>
      <c r="O9946"/>
      <c r="S9946"/>
      <c r="T9946"/>
      <c r="U9946"/>
      <c r="V9946"/>
      <c r="Y9946"/>
      <c r="Z9946"/>
      <c r="AA9946"/>
      <c r="AB9946"/>
      <c r="AC9946"/>
      <c r="AD9946"/>
      <c r="AE9946"/>
      <c r="AF9946"/>
      <c r="AG9946"/>
      <c r="AH9946"/>
      <c r="AI9946"/>
      <c r="AJ9946"/>
      <c r="AK9946"/>
      <c r="AL9946"/>
    </row>
    <row r="9947" spans="3:38" ht="15" customHeight="1" x14ac:dyDescent="0.35">
      <c r="C9947"/>
      <c r="D9947"/>
      <c r="E9947"/>
      <c r="F9947"/>
      <c r="G9947"/>
      <c r="H9947"/>
      <c r="I9947"/>
      <c r="J9947"/>
      <c r="K9947"/>
      <c r="L9947"/>
      <c r="M9947"/>
      <c r="N9947"/>
      <c r="O9947"/>
      <c r="S9947"/>
      <c r="T9947"/>
      <c r="U9947"/>
      <c r="V9947"/>
      <c r="Y9947"/>
      <c r="Z9947"/>
      <c r="AA9947"/>
      <c r="AB9947"/>
      <c r="AC9947"/>
      <c r="AD9947"/>
      <c r="AE9947"/>
      <c r="AF9947"/>
      <c r="AG9947"/>
      <c r="AH9947"/>
      <c r="AI9947"/>
      <c r="AJ9947"/>
      <c r="AK9947"/>
      <c r="AL9947"/>
    </row>
    <row r="9948" spans="3:38" ht="15" customHeight="1" x14ac:dyDescent="0.35">
      <c r="C9948"/>
      <c r="D9948"/>
      <c r="E9948"/>
      <c r="F9948"/>
      <c r="G9948"/>
      <c r="H9948"/>
      <c r="I9948"/>
      <c r="J9948"/>
      <c r="K9948"/>
      <c r="L9948"/>
      <c r="M9948"/>
      <c r="N9948"/>
      <c r="O9948"/>
      <c r="S9948"/>
      <c r="T9948"/>
      <c r="U9948"/>
      <c r="V9948"/>
      <c r="Y9948"/>
      <c r="Z9948"/>
      <c r="AA9948"/>
      <c r="AB9948"/>
      <c r="AC9948"/>
      <c r="AD9948"/>
      <c r="AE9948"/>
      <c r="AF9948"/>
      <c r="AG9948"/>
      <c r="AH9948"/>
      <c r="AI9948"/>
      <c r="AJ9948"/>
      <c r="AK9948"/>
      <c r="AL9948"/>
    </row>
    <row r="9949" spans="3:38" ht="15" customHeight="1" x14ac:dyDescent="0.35">
      <c r="C9949"/>
      <c r="D9949"/>
      <c r="E9949"/>
      <c r="F9949"/>
      <c r="G9949"/>
      <c r="H9949"/>
      <c r="I9949"/>
      <c r="J9949"/>
      <c r="K9949"/>
      <c r="L9949"/>
      <c r="M9949"/>
      <c r="N9949"/>
      <c r="O9949"/>
      <c r="S9949"/>
      <c r="T9949"/>
      <c r="U9949"/>
      <c r="V9949"/>
      <c r="Y9949"/>
      <c r="Z9949"/>
      <c r="AA9949"/>
      <c r="AB9949"/>
      <c r="AC9949"/>
      <c r="AD9949"/>
      <c r="AE9949"/>
      <c r="AF9949"/>
      <c r="AG9949"/>
      <c r="AH9949"/>
      <c r="AI9949"/>
      <c r="AJ9949"/>
      <c r="AK9949"/>
      <c r="AL9949"/>
    </row>
    <row r="9950" spans="3:38" ht="15" customHeight="1" x14ac:dyDescent="0.35">
      <c r="C9950"/>
      <c r="D9950"/>
      <c r="E9950"/>
      <c r="F9950"/>
      <c r="G9950"/>
      <c r="H9950"/>
      <c r="I9950"/>
      <c r="J9950"/>
      <c r="K9950"/>
      <c r="L9950"/>
      <c r="M9950"/>
      <c r="N9950"/>
      <c r="O9950"/>
      <c r="S9950"/>
      <c r="T9950"/>
      <c r="U9950"/>
      <c r="V9950"/>
      <c r="Y9950"/>
      <c r="Z9950"/>
      <c r="AA9950"/>
      <c r="AB9950"/>
      <c r="AC9950"/>
      <c r="AD9950"/>
      <c r="AE9950"/>
      <c r="AF9950"/>
      <c r="AG9950"/>
      <c r="AH9950"/>
      <c r="AI9950"/>
      <c r="AJ9950"/>
      <c r="AK9950"/>
      <c r="AL9950"/>
    </row>
    <row r="9951" spans="3:38" ht="15" customHeight="1" x14ac:dyDescent="0.35">
      <c r="C9951"/>
      <c r="D9951"/>
      <c r="E9951"/>
      <c r="F9951"/>
      <c r="G9951"/>
      <c r="H9951"/>
      <c r="I9951"/>
      <c r="J9951"/>
      <c r="K9951"/>
      <c r="L9951"/>
      <c r="M9951"/>
      <c r="N9951"/>
      <c r="O9951"/>
      <c r="S9951"/>
      <c r="T9951"/>
      <c r="U9951"/>
      <c r="V9951"/>
      <c r="Y9951"/>
      <c r="Z9951"/>
      <c r="AA9951"/>
      <c r="AB9951"/>
      <c r="AC9951"/>
      <c r="AD9951"/>
      <c r="AE9951"/>
      <c r="AF9951"/>
      <c r="AG9951"/>
      <c r="AH9951"/>
      <c r="AI9951"/>
      <c r="AJ9951"/>
      <c r="AK9951"/>
      <c r="AL9951"/>
    </row>
    <row r="9952" spans="3:38" ht="15" customHeight="1" x14ac:dyDescent="0.35">
      <c r="C9952"/>
      <c r="D9952"/>
      <c r="E9952"/>
      <c r="F9952"/>
      <c r="G9952"/>
      <c r="H9952"/>
      <c r="I9952"/>
      <c r="J9952"/>
      <c r="K9952"/>
      <c r="L9952"/>
      <c r="M9952"/>
      <c r="N9952"/>
      <c r="O9952"/>
      <c r="S9952"/>
      <c r="T9952"/>
      <c r="U9952"/>
      <c r="V9952"/>
      <c r="Y9952"/>
      <c r="Z9952"/>
      <c r="AA9952"/>
      <c r="AB9952"/>
      <c r="AC9952"/>
      <c r="AD9952"/>
      <c r="AE9952"/>
      <c r="AF9952"/>
      <c r="AG9952"/>
      <c r="AH9952"/>
      <c r="AI9952"/>
      <c r="AJ9952"/>
      <c r="AK9952"/>
      <c r="AL9952"/>
    </row>
    <row r="9953" spans="3:38" ht="15" customHeight="1" x14ac:dyDescent="0.35">
      <c r="C9953"/>
      <c r="D9953"/>
      <c r="E9953"/>
      <c r="F9953"/>
      <c r="G9953"/>
      <c r="H9953"/>
      <c r="I9953"/>
      <c r="J9953"/>
      <c r="K9953"/>
      <c r="L9953"/>
      <c r="M9953"/>
      <c r="N9953"/>
      <c r="O9953"/>
      <c r="S9953"/>
      <c r="T9953"/>
      <c r="U9953"/>
      <c r="V9953"/>
      <c r="Y9953"/>
      <c r="Z9953"/>
      <c r="AA9953"/>
      <c r="AB9953"/>
      <c r="AC9953"/>
      <c r="AD9953"/>
      <c r="AE9953"/>
      <c r="AF9953"/>
      <c r="AG9953"/>
      <c r="AH9953"/>
      <c r="AI9953"/>
      <c r="AJ9953"/>
      <c r="AK9953"/>
      <c r="AL9953"/>
    </row>
    <row r="9954" spans="3:38" ht="15" customHeight="1" x14ac:dyDescent="0.35">
      <c r="C9954"/>
      <c r="D9954"/>
      <c r="E9954"/>
      <c r="F9954"/>
      <c r="G9954"/>
      <c r="H9954"/>
      <c r="I9954"/>
      <c r="J9954"/>
      <c r="K9954"/>
      <c r="L9954"/>
      <c r="M9954"/>
      <c r="N9954"/>
      <c r="O9954"/>
      <c r="S9954"/>
      <c r="T9954"/>
      <c r="U9954"/>
      <c r="V9954"/>
      <c r="Y9954"/>
      <c r="Z9954"/>
      <c r="AA9954"/>
      <c r="AB9954"/>
      <c r="AC9954"/>
      <c r="AD9954"/>
      <c r="AE9954"/>
      <c r="AF9954"/>
      <c r="AG9954"/>
      <c r="AH9954"/>
      <c r="AI9954"/>
      <c r="AJ9954"/>
      <c r="AK9954"/>
      <c r="AL9954"/>
    </row>
    <row r="9955" spans="3:38" ht="15" customHeight="1" x14ac:dyDescent="0.35">
      <c r="C9955"/>
      <c r="D9955"/>
      <c r="E9955"/>
      <c r="F9955"/>
      <c r="G9955"/>
      <c r="H9955"/>
      <c r="I9955"/>
      <c r="J9955"/>
      <c r="K9955"/>
      <c r="L9955"/>
      <c r="M9955"/>
      <c r="N9955"/>
      <c r="O9955"/>
      <c r="S9955"/>
      <c r="T9955"/>
      <c r="U9955"/>
      <c r="V9955"/>
      <c r="Y9955"/>
      <c r="Z9955"/>
      <c r="AA9955"/>
      <c r="AB9955"/>
      <c r="AC9955"/>
      <c r="AD9955"/>
      <c r="AE9955"/>
      <c r="AF9955"/>
      <c r="AG9955"/>
      <c r="AH9955"/>
      <c r="AI9955"/>
      <c r="AJ9955"/>
      <c r="AK9955"/>
      <c r="AL9955"/>
    </row>
    <row r="9956" spans="3:38" ht="15" customHeight="1" x14ac:dyDescent="0.35">
      <c r="C9956"/>
      <c r="D9956"/>
      <c r="E9956"/>
      <c r="F9956"/>
      <c r="G9956"/>
      <c r="H9956"/>
      <c r="I9956"/>
      <c r="J9956"/>
      <c r="K9956"/>
      <c r="L9956"/>
      <c r="M9956"/>
      <c r="N9956"/>
      <c r="O9956"/>
      <c r="S9956"/>
      <c r="T9956"/>
      <c r="U9956"/>
      <c r="V9956"/>
      <c r="Y9956"/>
      <c r="Z9956"/>
      <c r="AA9956"/>
      <c r="AB9956"/>
      <c r="AC9956"/>
      <c r="AD9956"/>
      <c r="AE9956"/>
      <c r="AF9956"/>
      <c r="AG9956"/>
      <c r="AH9956"/>
      <c r="AI9956"/>
      <c r="AJ9956"/>
      <c r="AK9956"/>
      <c r="AL9956"/>
    </row>
    <row r="9957" spans="3:38" ht="15" customHeight="1" x14ac:dyDescent="0.35">
      <c r="C9957"/>
      <c r="D9957"/>
      <c r="E9957"/>
      <c r="F9957"/>
      <c r="G9957"/>
      <c r="H9957"/>
      <c r="I9957"/>
      <c r="J9957"/>
      <c r="K9957"/>
      <c r="L9957"/>
      <c r="M9957"/>
      <c r="N9957"/>
      <c r="O9957"/>
      <c r="S9957"/>
      <c r="T9957"/>
      <c r="U9957"/>
      <c r="V9957"/>
      <c r="Y9957"/>
      <c r="Z9957"/>
      <c r="AA9957"/>
      <c r="AB9957"/>
      <c r="AC9957"/>
      <c r="AD9957"/>
      <c r="AE9957"/>
      <c r="AF9957"/>
      <c r="AG9957"/>
      <c r="AH9957"/>
      <c r="AI9957"/>
      <c r="AJ9957"/>
      <c r="AK9957"/>
      <c r="AL9957"/>
    </row>
    <row r="9958" spans="3:38" ht="15" customHeight="1" x14ac:dyDescent="0.35">
      <c r="C9958"/>
      <c r="D9958"/>
      <c r="E9958"/>
      <c r="F9958"/>
      <c r="G9958"/>
      <c r="H9958"/>
      <c r="I9958"/>
      <c r="J9958"/>
      <c r="K9958"/>
      <c r="L9958"/>
      <c r="M9958"/>
      <c r="N9958"/>
      <c r="O9958"/>
      <c r="S9958"/>
      <c r="T9958"/>
      <c r="U9958"/>
      <c r="V9958"/>
      <c r="Y9958"/>
      <c r="Z9958"/>
      <c r="AA9958"/>
      <c r="AB9958"/>
      <c r="AC9958"/>
      <c r="AD9958"/>
      <c r="AE9958"/>
      <c r="AF9958"/>
      <c r="AG9958"/>
      <c r="AH9958"/>
      <c r="AI9958"/>
      <c r="AJ9958"/>
      <c r="AK9958"/>
      <c r="AL9958"/>
    </row>
    <row r="9959" spans="3:38" ht="15" customHeight="1" x14ac:dyDescent="0.35">
      <c r="C9959"/>
      <c r="D9959"/>
      <c r="E9959"/>
      <c r="F9959"/>
      <c r="G9959"/>
      <c r="H9959"/>
      <c r="I9959"/>
      <c r="J9959"/>
      <c r="K9959"/>
      <c r="L9959"/>
      <c r="M9959"/>
      <c r="N9959"/>
      <c r="O9959"/>
      <c r="S9959"/>
      <c r="T9959"/>
      <c r="U9959"/>
      <c r="V9959"/>
      <c r="Y9959"/>
      <c r="Z9959"/>
      <c r="AA9959"/>
      <c r="AB9959"/>
      <c r="AC9959"/>
      <c r="AD9959"/>
      <c r="AE9959"/>
      <c r="AF9959"/>
      <c r="AG9959"/>
      <c r="AH9959"/>
      <c r="AI9959"/>
      <c r="AJ9959"/>
      <c r="AK9959"/>
      <c r="AL9959"/>
    </row>
    <row r="9960" spans="3:38" ht="15" customHeight="1" x14ac:dyDescent="0.35">
      <c r="C9960"/>
      <c r="D9960"/>
      <c r="E9960"/>
      <c r="F9960"/>
      <c r="G9960"/>
      <c r="H9960"/>
      <c r="I9960"/>
      <c r="J9960"/>
      <c r="K9960"/>
      <c r="L9960"/>
      <c r="M9960"/>
      <c r="N9960"/>
      <c r="O9960"/>
      <c r="S9960"/>
      <c r="T9960"/>
      <c r="U9960"/>
      <c r="V9960"/>
      <c r="Y9960"/>
      <c r="Z9960"/>
      <c r="AA9960"/>
      <c r="AB9960"/>
      <c r="AC9960"/>
      <c r="AD9960"/>
      <c r="AE9960"/>
      <c r="AF9960"/>
      <c r="AG9960"/>
      <c r="AH9960"/>
      <c r="AI9960"/>
      <c r="AJ9960"/>
      <c r="AK9960"/>
      <c r="AL9960"/>
    </row>
    <row r="9961" spans="3:38" ht="15" customHeight="1" x14ac:dyDescent="0.35">
      <c r="C9961"/>
      <c r="D9961"/>
      <c r="E9961"/>
      <c r="F9961"/>
      <c r="G9961"/>
      <c r="H9961"/>
      <c r="I9961"/>
      <c r="J9961"/>
      <c r="K9961"/>
      <c r="L9961"/>
      <c r="M9961"/>
      <c r="N9961"/>
      <c r="O9961"/>
      <c r="S9961"/>
      <c r="T9961"/>
      <c r="U9961"/>
      <c r="V9961"/>
      <c r="Y9961"/>
      <c r="Z9961"/>
      <c r="AA9961"/>
      <c r="AB9961"/>
      <c r="AC9961"/>
      <c r="AD9961"/>
      <c r="AE9961"/>
      <c r="AF9961"/>
      <c r="AG9961"/>
      <c r="AH9961"/>
      <c r="AI9961"/>
      <c r="AJ9961"/>
      <c r="AK9961"/>
      <c r="AL9961"/>
    </row>
    <row r="9962" spans="3:38" ht="15" customHeight="1" x14ac:dyDescent="0.35">
      <c r="C9962"/>
      <c r="D9962"/>
      <c r="E9962"/>
      <c r="F9962"/>
      <c r="G9962"/>
      <c r="H9962"/>
      <c r="I9962"/>
      <c r="J9962"/>
      <c r="K9962"/>
      <c r="L9962"/>
      <c r="M9962"/>
      <c r="N9962"/>
      <c r="O9962"/>
      <c r="S9962"/>
      <c r="T9962"/>
      <c r="U9962"/>
      <c r="V9962"/>
      <c r="Y9962"/>
      <c r="Z9962"/>
      <c r="AA9962"/>
      <c r="AB9962"/>
      <c r="AC9962"/>
      <c r="AD9962"/>
      <c r="AE9962"/>
      <c r="AF9962"/>
      <c r="AG9962"/>
      <c r="AH9962"/>
      <c r="AI9962"/>
      <c r="AJ9962"/>
      <c r="AK9962"/>
      <c r="AL9962"/>
    </row>
    <row r="9963" spans="3:38" ht="15" customHeight="1" x14ac:dyDescent="0.35">
      <c r="C9963"/>
      <c r="D9963"/>
      <c r="E9963"/>
      <c r="F9963"/>
      <c r="G9963"/>
      <c r="H9963"/>
      <c r="I9963"/>
      <c r="J9963"/>
      <c r="K9963"/>
      <c r="L9963"/>
      <c r="M9963"/>
      <c r="N9963"/>
      <c r="O9963"/>
      <c r="S9963"/>
      <c r="T9963"/>
      <c r="U9963"/>
      <c r="V9963"/>
      <c r="Y9963"/>
      <c r="Z9963"/>
      <c r="AA9963"/>
      <c r="AB9963"/>
      <c r="AC9963"/>
      <c r="AD9963"/>
      <c r="AE9963"/>
      <c r="AF9963"/>
      <c r="AG9963"/>
      <c r="AH9963"/>
      <c r="AI9963"/>
      <c r="AJ9963"/>
      <c r="AK9963"/>
      <c r="AL9963"/>
    </row>
    <row r="9964" spans="3:38" ht="15" customHeight="1" x14ac:dyDescent="0.35">
      <c r="C9964"/>
      <c r="D9964"/>
      <c r="E9964"/>
      <c r="F9964"/>
      <c r="G9964"/>
      <c r="H9964"/>
      <c r="I9964"/>
      <c r="J9964"/>
      <c r="K9964"/>
      <c r="L9964"/>
      <c r="M9964"/>
      <c r="N9964"/>
      <c r="O9964"/>
      <c r="S9964"/>
      <c r="T9964"/>
      <c r="U9964"/>
      <c r="V9964"/>
      <c r="Y9964"/>
      <c r="Z9964"/>
      <c r="AA9964"/>
      <c r="AB9964"/>
      <c r="AC9964"/>
      <c r="AD9964"/>
      <c r="AE9964"/>
      <c r="AF9964"/>
      <c r="AG9964"/>
      <c r="AH9964"/>
      <c r="AI9964"/>
      <c r="AJ9964"/>
      <c r="AK9964"/>
      <c r="AL9964"/>
    </row>
    <row r="9965" spans="3:38" ht="15" customHeight="1" x14ac:dyDescent="0.35">
      <c r="C9965"/>
      <c r="D9965"/>
      <c r="E9965"/>
      <c r="F9965"/>
      <c r="G9965"/>
      <c r="H9965"/>
      <c r="I9965"/>
      <c r="J9965"/>
      <c r="K9965"/>
      <c r="L9965"/>
      <c r="M9965"/>
      <c r="N9965"/>
      <c r="O9965"/>
      <c r="S9965"/>
      <c r="T9965"/>
      <c r="U9965"/>
      <c r="V9965"/>
      <c r="Y9965"/>
      <c r="Z9965"/>
      <c r="AA9965"/>
      <c r="AB9965"/>
      <c r="AC9965"/>
      <c r="AD9965"/>
      <c r="AE9965"/>
      <c r="AF9965"/>
      <c r="AG9965"/>
      <c r="AH9965"/>
      <c r="AI9965"/>
      <c r="AJ9965"/>
      <c r="AK9965"/>
      <c r="AL9965"/>
    </row>
    <row r="9966" spans="3:38" ht="15" customHeight="1" x14ac:dyDescent="0.35">
      <c r="C9966"/>
      <c r="D9966"/>
      <c r="E9966"/>
      <c r="F9966"/>
      <c r="G9966"/>
      <c r="H9966"/>
      <c r="I9966"/>
      <c r="J9966"/>
      <c r="K9966"/>
      <c r="L9966"/>
      <c r="M9966"/>
      <c r="N9966"/>
      <c r="O9966"/>
      <c r="S9966"/>
      <c r="T9966"/>
      <c r="U9966"/>
      <c r="V9966"/>
      <c r="Y9966"/>
      <c r="Z9966"/>
      <c r="AA9966"/>
      <c r="AB9966"/>
      <c r="AC9966"/>
      <c r="AD9966"/>
      <c r="AE9966"/>
      <c r="AF9966"/>
      <c r="AG9966"/>
      <c r="AH9966"/>
      <c r="AI9966"/>
      <c r="AJ9966"/>
      <c r="AK9966"/>
      <c r="AL9966"/>
    </row>
    <row r="9967" spans="3:38" ht="15" customHeight="1" x14ac:dyDescent="0.35">
      <c r="C9967"/>
      <c r="D9967"/>
      <c r="E9967"/>
      <c r="F9967"/>
      <c r="G9967"/>
      <c r="H9967"/>
      <c r="I9967"/>
      <c r="J9967"/>
      <c r="K9967"/>
      <c r="L9967"/>
      <c r="M9967"/>
      <c r="N9967"/>
      <c r="O9967"/>
      <c r="S9967"/>
      <c r="T9967"/>
      <c r="U9967"/>
      <c r="V9967"/>
      <c r="Y9967"/>
      <c r="Z9967"/>
      <c r="AA9967"/>
      <c r="AB9967"/>
      <c r="AC9967"/>
      <c r="AD9967"/>
      <c r="AE9967"/>
      <c r="AF9967"/>
      <c r="AG9967"/>
      <c r="AH9967"/>
      <c r="AI9967"/>
      <c r="AJ9967"/>
      <c r="AK9967"/>
      <c r="AL9967"/>
    </row>
    <row r="9968" spans="3:38" ht="15" customHeight="1" x14ac:dyDescent="0.35">
      <c r="C9968"/>
      <c r="D9968"/>
      <c r="E9968"/>
      <c r="F9968"/>
      <c r="G9968"/>
      <c r="H9968"/>
      <c r="I9968"/>
      <c r="J9968"/>
      <c r="K9968"/>
      <c r="L9968"/>
      <c r="M9968"/>
      <c r="N9968"/>
      <c r="O9968"/>
      <c r="S9968"/>
      <c r="T9968"/>
      <c r="U9968"/>
      <c r="V9968"/>
      <c r="Y9968"/>
      <c r="Z9968"/>
      <c r="AA9968"/>
      <c r="AB9968"/>
      <c r="AC9968"/>
      <c r="AD9968"/>
      <c r="AE9968"/>
      <c r="AF9968"/>
      <c r="AG9968"/>
      <c r="AH9968"/>
      <c r="AI9968"/>
      <c r="AJ9968"/>
      <c r="AK9968"/>
      <c r="AL9968"/>
    </row>
    <row r="9969" spans="3:38" ht="15" customHeight="1" x14ac:dyDescent="0.35">
      <c r="C9969"/>
      <c r="D9969"/>
      <c r="E9969"/>
      <c r="F9969"/>
      <c r="G9969"/>
      <c r="H9969"/>
      <c r="I9969"/>
      <c r="J9969"/>
      <c r="K9969"/>
      <c r="L9969"/>
      <c r="M9969"/>
      <c r="N9969"/>
      <c r="O9969"/>
      <c r="S9969"/>
      <c r="T9969"/>
      <c r="U9969"/>
      <c r="V9969"/>
      <c r="Y9969"/>
      <c r="Z9969"/>
      <c r="AA9969"/>
      <c r="AB9969"/>
      <c r="AC9969"/>
      <c r="AD9969"/>
      <c r="AE9969"/>
      <c r="AF9969"/>
      <c r="AG9969"/>
      <c r="AH9969"/>
      <c r="AI9969"/>
      <c r="AJ9969"/>
      <c r="AK9969"/>
      <c r="AL9969"/>
    </row>
    <row r="9970" spans="3:38" ht="15" customHeight="1" x14ac:dyDescent="0.35">
      <c r="C9970"/>
      <c r="D9970"/>
      <c r="E9970"/>
      <c r="F9970"/>
      <c r="G9970"/>
      <c r="H9970"/>
      <c r="I9970"/>
      <c r="J9970"/>
      <c r="K9970"/>
      <c r="L9970"/>
      <c r="M9970"/>
      <c r="N9970"/>
      <c r="O9970"/>
      <c r="S9970"/>
      <c r="T9970"/>
      <c r="U9970"/>
      <c r="V9970"/>
      <c r="Y9970"/>
      <c r="Z9970"/>
      <c r="AA9970"/>
      <c r="AB9970"/>
      <c r="AC9970"/>
      <c r="AD9970"/>
      <c r="AE9970"/>
      <c r="AF9970"/>
      <c r="AG9970"/>
      <c r="AH9970"/>
      <c r="AI9970"/>
      <c r="AJ9970"/>
      <c r="AK9970"/>
      <c r="AL9970"/>
    </row>
    <row r="9971" spans="3:38" ht="15" customHeight="1" x14ac:dyDescent="0.35">
      <c r="C9971"/>
      <c r="D9971"/>
      <c r="E9971"/>
      <c r="F9971"/>
      <c r="G9971"/>
      <c r="H9971"/>
      <c r="I9971"/>
      <c r="J9971"/>
      <c r="K9971"/>
      <c r="L9971"/>
      <c r="M9971"/>
      <c r="N9971"/>
      <c r="O9971"/>
      <c r="S9971"/>
      <c r="T9971"/>
      <c r="U9971"/>
      <c r="V9971"/>
      <c r="Y9971"/>
      <c r="Z9971"/>
      <c r="AA9971"/>
      <c r="AB9971"/>
      <c r="AC9971"/>
      <c r="AD9971"/>
      <c r="AE9971"/>
      <c r="AF9971"/>
      <c r="AG9971"/>
      <c r="AH9971"/>
      <c r="AI9971"/>
      <c r="AJ9971"/>
      <c r="AK9971"/>
      <c r="AL9971"/>
    </row>
    <row r="9972" spans="3:38" ht="15" customHeight="1" x14ac:dyDescent="0.35">
      <c r="C9972"/>
      <c r="D9972"/>
      <c r="E9972"/>
      <c r="F9972"/>
      <c r="G9972"/>
      <c r="H9972"/>
      <c r="I9972"/>
      <c r="J9972"/>
      <c r="K9972"/>
      <c r="L9972"/>
      <c r="M9972"/>
      <c r="N9972"/>
      <c r="O9972"/>
      <c r="S9972"/>
      <c r="T9972"/>
      <c r="U9972"/>
      <c r="V9972"/>
      <c r="Y9972"/>
      <c r="Z9972"/>
      <c r="AA9972"/>
      <c r="AB9972"/>
      <c r="AC9972"/>
      <c r="AD9972"/>
      <c r="AE9972"/>
      <c r="AF9972"/>
      <c r="AG9972"/>
      <c r="AH9972"/>
      <c r="AI9972"/>
      <c r="AJ9972"/>
      <c r="AK9972"/>
      <c r="AL9972"/>
    </row>
    <row r="9973" spans="3:38" ht="15" customHeight="1" x14ac:dyDescent="0.35">
      <c r="C9973"/>
      <c r="D9973"/>
      <c r="E9973"/>
      <c r="F9973"/>
      <c r="G9973"/>
      <c r="H9973"/>
      <c r="I9973"/>
      <c r="J9973"/>
      <c r="K9973"/>
      <c r="L9973"/>
      <c r="M9973"/>
      <c r="N9973"/>
      <c r="O9973"/>
      <c r="S9973"/>
      <c r="T9973"/>
      <c r="U9973"/>
      <c r="V9973"/>
      <c r="Y9973"/>
      <c r="Z9973"/>
      <c r="AA9973"/>
      <c r="AB9973"/>
      <c r="AC9973"/>
      <c r="AD9973"/>
      <c r="AE9973"/>
      <c r="AF9973"/>
      <c r="AG9973"/>
      <c r="AH9973"/>
      <c r="AI9973"/>
      <c r="AJ9973"/>
      <c r="AK9973"/>
      <c r="AL9973"/>
    </row>
    <row r="9974" spans="3:38" ht="15" customHeight="1" x14ac:dyDescent="0.35">
      <c r="C9974"/>
      <c r="D9974"/>
      <c r="E9974"/>
      <c r="F9974"/>
      <c r="G9974"/>
      <c r="H9974"/>
      <c r="I9974"/>
      <c r="J9974"/>
      <c r="K9974"/>
      <c r="L9974"/>
      <c r="M9974"/>
      <c r="N9974"/>
      <c r="O9974"/>
      <c r="S9974"/>
      <c r="T9974"/>
      <c r="U9974"/>
      <c r="V9974"/>
      <c r="Y9974"/>
      <c r="Z9974"/>
      <c r="AA9974"/>
      <c r="AB9974"/>
      <c r="AC9974"/>
      <c r="AD9974"/>
      <c r="AE9974"/>
      <c r="AF9974"/>
      <c r="AG9974"/>
      <c r="AH9974"/>
      <c r="AI9974"/>
      <c r="AJ9974"/>
      <c r="AK9974"/>
      <c r="AL9974"/>
    </row>
    <row r="9975" spans="3:38" ht="15" customHeight="1" x14ac:dyDescent="0.35">
      <c r="C9975"/>
      <c r="D9975"/>
      <c r="E9975"/>
      <c r="F9975"/>
      <c r="G9975"/>
      <c r="H9975"/>
      <c r="I9975"/>
      <c r="J9975"/>
      <c r="K9975"/>
      <c r="L9975"/>
      <c r="M9975"/>
      <c r="N9975"/>
      <c r="O9975"/>
      <c r="S9975"/>
      <c r="T9975"/>
      <c r="U9975"/>
      <c r="V9975"/>
      <c r="Y9975"/>
      <c r="Z9975"/>
      <c r="AA9975"/>
      <c r="AB9975"/>
      <c r="AC9975"/>
      <c r="AD9975"/>
      <c r="AE9975"/>
      <c r="AF9975"/>
      <c r="AG9975"/>
      <c r="AH9975"/>
      <c r="AI9975"/>
      <c r="AJ9975"/>
      <c r="AK9975"/>
      <c r="AL9975"/>
    </row>
    <row r="9976" spans="3:38" ht="15" customHeight="1" x14ac:dyDescent="0.35">
      <c r="C9976"/>
      <c r="D9976"/>
      <c r="E9976"/>
      <c r="F9976"/>
      <c r="G9976"/>
      <c r="H9976"/>
      <c r="I9976"/>
      <c r="J9976"/>
      <c r="K9976"/>
      <c r="L9976"/>
      <c r="M9976"/>
      <c r="N9976"/>
      <c r="O9976"/>
      <c r="S9976"/>
      <c r="T9976"/>
      <c r="U9976"/>
      <c r="V9976"/>
      <c r="Y9976"/>
      <c r="Z9976"/>
      <c r="AA9976"/>
      <c r="AB9976"/>
      <c r="AC9976"/>
      <c r="AD9976"/>
      <c r="AE9976"/>
      <c r="AF9976"/>
      <c r="AG9976"/>
      <c r="AH9976"/>
      <c r="AI9976"/>
      <c r="AJ9976"/>
      <c r="AK9976"/>
      <c r="AL9976"/>
    </row>
    <row r="9977" spans="3:38" ht="15" customHeight="1" x14ac:dyDescent="0.35">
      <c r="C9977"/>
      <c r="D9977"/>
      <c r="E9977"/>
      <c r="F9977"/>
      <c r="G9977"/>
      <c r="H9977"/>
      <c r="I9977"/>
      <c r="J9977"/>
      <c r="K9977"/>
      <c r="L9977"/>
      <c r="M9977"/>
      <c r="N9977"/>
      <c r="O9977"/>
      <c r="S9977"/>
      <c r="T9977"/>
      <c r="U9977"/>
      <c r="V9977"/>
      <c r="Y9977"/>
      <c r="Z9977"/>
      <c r="AA9977"/>
      <c r="AB9977"/>
      <c r="AC9977"/>
      <c r="AD9977"/>
      <c r="AE9977"/>
      <c r="AF9977"/>
      <c r="AG9977"/>
      <c r="AH9977"/>
      <c r="AI9977"/>
      <c r="AJ9977"/>
      <c r="AK9977"/>
      <c r="AL9977"/>
    </row>
    <row r="9978" spans="3:38" ht="15" customHeight="1" x14ac:dyDescent="0.35">
      <c r="C9978"/>
      <c r="D9978"/>
      <c r="E9978"/>
      <c r="F9978"/>
      <c r="G9978"/>
      <c r="H9978"/>
      <c r="I9978"/>
      <c r="J9978"/>
      <c r="K9978"/>
      <c r="L9978"/>
      <c r="M9978"/>
      <c r="N9978"/>
      <c r="O9978"/>
      <c r="S9978"/>
      <c r="T9978"/>
      <c r="U9978"/>
      <c r="V9978"/>
      <c r="Y9978"/>
      <c r="Z9978"/>
      <c r="AA9978"/>
      <c r="AB9978"/>
      <c r="AC9978"/>
      <c r="AD9978"/>
      <c r="AE9978"/>
      <c r="AF9978"/>
      <c r="AG9978"/>
      <c r="AH9978"/>
      <c r="AI9978"/>
      <c r="AJ9978"/>
      <c r="AK9978"/>
      <c r="AL9978"/>
    </row>
    <row r="9979" spans="3:38" ht="15" customHeight="1" x14ac:dyDescent="0.35">
      <c r="C9979"/>
      <c r="D9979"/>
      <c r="E9979"/>
      <c r="F9979"/>
      <c r="G9979"/>
      <c r="H9979"/>
      <c r="I9979"/>
      <c r="J9979"/>
      <c r="K9979"/>
      <c r="L9979"/>
      <c r="M9979"/>
      <c r="N9979"/>
      <c r="O9979"/>
      <c r="S9979"/>
      <c r="T9979"/>
      <c r="U9979"/>
      <c r="V9979"/>
      <c r="Y9979"/>
      <c r="Z9979"/>
      <c r="AA9979"/>
      <c r="AB9979"/>
      <c r="AC9979"/>
      <c r="AD9979"/>
      <c r="AE9979"/>
      <c r="AF9979"/>
      <c r="AG9979"/>
      <c r="AH9979"/>
      <c r="AI9979"/>
      <c r="AJ9979"/>
      <c r="AK9979"/>
      <c r="AL9979"/>
    </row>
    <row r="9980" spans="3:38" ht="15" customHeight="1" x14ac:dyDescent="0.35">
      <c r="C9980"/>
      <c r="D9980"/>
      <c r="E9980"/>
      <c r="F9980"/>
      <c r="G9980"/>
      <c r="H9980"/>
      <c r="I9980"/>
      <c r="J9980"/>
      <c r="K9980"/>
      <c r="L9980"/>
      <c r="M9980"/>
      <c r="N9980"/>
      <c r="O9980"/>
      <c r="S9980"/>
      <c r="T9980"/>
      <c r="U9980"/>
      <c r="V9980"/>
      <c r="Y9980"/>
      <c r="Z9980"/>
      <c r="AA9980"/>
      <c r="AB9980"/>
      <c r="AC9980"/>
      <c r="AD9980"/>
      <c r="AE9980"/>
      <c r="AF9980"/>
      <c r="AG9980"/>
      <c r="AH9980"/>
      <c r="AI9980"/>
      <c r="AJ9980"/>
      <c r="AK9980"/>
      <c r="AL9980"/>
    </row>
    <row r="9981" spans="3:38" ht="15" customHeight="1" x14ac:dyDescent="0.35">
      <c r="C9981"/>
      <c r="D9981"/>
      <c r="E9981"/>
      <c r="F9981"/>
      <c r="G9981"/>
      <c r="H9981"/>
      <c r="I9981"/>
      <c r="J9981"/>
      <c r="K9981"/>
      <c r="L9981"/>
      <c r="M9981"/>
      <c r="N9981"/>
      <c r="O9981"/>
      <c r="S9981"/>
      <c r="T9981"/>
      <c r="U9981"/>
      <c r="V9981"/>
      <c r="Y9981"/>
      <c r="Z9981"/>
      <c r="AA9981"/>
      <c r="AB9981"/>
      <c r="AC9981"/>
      <c r="AD9981"/>
      <c r="AE9981"/>
      <c r="AF9981"/>
      <c r="AG9981"/>
      <c r="AH9981"/>
      <c r="AI9981"/>
      <c r="AJ9981"/>
      <c r="AK9981"/>
      <c r="AL9981"/>
    </row>
    <row r="9982" spans="3:38" ht="15" customHeight="1" x14ac:dyDescent="0.35">
      <c r="C9982"/>
      <c r="D9982"/>
      <c r="E9982"/>
      <c r="F9982"/>
      <c r="G9982"/>
      <c r="H9982"/>
      <c r="I9982"/>
      <c r="J9982"/>
      <c r="K9982"/>
      <c r="L9982"/>
      <c r="M9982"/>
      <c r="N9982"/>
      <c r="O9982"/>
      <c r="S9982"/>
      <c r="T9982"/>
      <c r="U9982"/>
      <c r="V9982"/>
      <c r="Y9982"/>
      <c r="Z9982"/>
      <c r="AA9982"/>
      <c r="AB9982"/>
      <c r="AC9982"/>
      <c r="AD9982"/>
      <c r="AE9982"/>
      <c r="AF9982"/>
      <c r="AG9982"/>
      <c r="AH9982"/>
      <c r="AI9982"/>
      <c r="AJ9982"/>
      <c r="AK9982"/>
      <c r="AL9982"/>
    </row>
    <row r="9983" spans="3:38" ht="15" customHeight="1" x14ac:dyDescent="0.35">
      <c r="C9983"/>
      <c r="D9983"/>
      <c r="E9983"/>
      <c r="F9983"/>
      <c r="G9983"/>
      <c r="H9983"/>
      <c r="I9983"/>
      <c r="J9983"/>
      <c r="K9983"/>
      <c r="L9983"/>
      <c r="M9983"/>
      <c r="N9983"/>
      <c r="O9983"/>
      <c r="S9983"/>
      <c r="T9983"/>
      <c r="U9983"/>
      <c r="V9983"/>
      <c r="Y9983"/>
      <c r="Z9983"/>
      <c r="AA9983"/>
      <c r="AB9983"/>
      <c r="AC9983"/>
      <c r="AD9983"/>
      <c r="AE9983"/>
      <c r="AF9983"/>
      <c r="AG9983"/>
      <c r="AH9983"/>
      <c r="AI9983"/>
      <c r="AJ9983"/>
      <c r="AK9983"/>
      <c r="AL9983"/>
    </row>
    <row r="9984" spans="3:38" ht="15" customHeight="1" x14ac:dyDescent="0.35">
      <c r="C9984"/>
      <c r="D9984"/>
      <c r="E9984"/>
      <c r="F9984"/>
      <c r="G9984"/>
      <c r="H9984"/>
      <c r="I9984"/>
      <c r="J9984"/>
      <c r="K9984"/>
      <c r="L9984"/>
      <c r="M9984"/>
      <c r="N9984"/>
      <c r="O9984"/>
      <c r="S9984"/>
      <c r="T9984"/>
      <c r="U9984"/>
      <c r="V9984"/>
      <c r="Y9984"/>
      <c r="Z9984"/>
      <c r="AA9984"/>
      <c r="AB9984"/>
      <c r="AC9984"/>
      <c r="AD9984"/>
      <c r="AE9984"/>
      <c r="AF9984"/>
      <c r="AG9984"/>
      <c r="AH9984"/>
      <c r="AI9984"/>
      <c r="AJ9984"/>
      <c r="AK9984"/>
      <c r="AL9984"/>
    </row>
    <row r="9985" spans="3:38" ht="15" customHeight="1" x14ac:dyDescent="0.35">
      <c r="C9985"/>
      <c r="D9985"/>
      <c r="E9985"/>
      <c r="F9985"/>
      <c r="G9985"/>
      <c r="H9985"/>
      <c r="I9985"/>
      <c r="J9985"/>
      <c r="K9985"/>
      <c r="L9985"/>
      <c r="M9985"/>
      <c r="N9985"/>
      <c r="O9985"/>
      <c r="S9985"/>
      <c r="T9985"/>
      <c r="U9985"/>
      <c r="V9985"/>
      <c r="Y9985"/>
      <c r="Z9985"/>
      <c r="AA9985"/>
      <c r="AB9985"/>
      <c r="AC9985"/>
      <c r="AD9985"/>
      <c r="AE9985"/>
      <c r="AF9985"/>
      <c r="AG9985"/>
      <c r="AH9985"/>
      <c r="AI9985"/>
      <c r="AJ9985"/>
      <c r="AK9985"/>
      <c r="AL9985"/>
    </row>
    <row r="9986" spans="3:38" ht="15" customHeight="1" x14ac:dyDescent="0.35">
      <c r="C9986"/>
      <c r="D9986"/>
      <c r="E9986"/>
      <c r="F9986"/>
      <c r="G9986"/>
      <c r="H9986"/>
      <c r="I9986"/>
      <c r="J9986"/>
      <c r="K9986"/>
      <c r="L9986"/>
      <c r="M9986"/>
      <c r="N9986"/>
      <c r="O9986"/>
      <c r="S9986"/>
      <c r="T9986"/>
      <c r="U9986"/>
      <c r="V9986"/>
      <c r="Y9986"/>
      <c r="Z9986"/>
      <c r="AA9986"/>
      <c r="AB9986"/>
      <c r="AC9986"/>
      <c r="AD9986"/>
      <c r="AE9986"/>
      <c r="AF9986"/>
      <c r="AG9986"/>
      <c r="AH9986"/>
      <c r="AI9986"/>
      <c r="AJ9986"/>
      <c r="AK9986"/>
      <c r="AL9986"/>
    </row>
    <row r="9987" spans="3:38" ht="15" customHeight="1" x14ac:dyDescent="0.35">
      <c r="C9987"/>
      <c r="D9987"/>
      <c r="E9987"/>
      <c r="F9987"/>
      <c r="G9987"/>
      <c r="H9987"/>
      <c r="I9987"/>
      <c r="J9987"/>
      <c r="K9987"/>
      <c r="L9987"/>
      <c r="M9987"/>
      <c r="N9987"/>
      <c r="O9987"/>
      <c r="S9987"/>
      <c r="T9987"/>
      <c r="U9987"/>
      <c r="V9987"/>
      <c r="Y9987"/>
      <c r="Z9987"/>
      <c r="AA9987"/>
      <c r="AB9987"/>
      <c r="AC9987"/>
      <c r="AD9987"/>
      <c r="AE9987"/>
      <c r="AF9987"/>
      <c r="AG9987"/>
      <c r="AH9987"/>
      <c r="AI9987"/>
      <c r="AJ9987"/>
      <c r="AK9987"/>
      <c r="AL9987"/>
    </row>
    <row r="9988" spans="3:38" ht="15" customHeight="1" x14ac:dyDescent="0.35">
      <c r="C9988"/>
      <c r="D9988"/>
      <c r="E9988"/>
      <c r="F9988"/>
      <c r="G9988"/>
      <c r="H9988"/>
      <c r="I9988"/>
      <c r="J9988"/>
      <c r="K9988"/>
      <c r="L9988"/>
      <c r="M9988"/>
      <c r="N9988"/>
      <c r="O9988"/>
      <c r="S9988"/>
      <c r="T9988"/>
      <c r="U9988"/>
      <c r="V9988"/>
      <c r="Y9988"/>
      <c r="Z9988"/>
      <c r="AA9988"/>
      <c r="AB9988"/>
      <c r="AC9988"/>
      <c r="AD9988"/>
      <c r="AE9988"/>
      <c r="AF9988"/>
      <c r="AG9988"/>
      <c r="AH9988"/>
      <c r="AI9988"/>
      <c r="AJ9988"/>
      <c r="AK9988"/>
      <c r="AL9988"/>
    </row>
    <row r="9989" spans="3:38" ht="15" customHeight="1" x14ac:dyDescent="0.35">
      <c r="C9989"/>
      <c r="D9989"/>
      <c r="E9989"/>
      <c r="F9989"/>
      <c r="G9989"/>
      <c r="H9989"/>
      <c r="I9989"/>
      <c r="J9989"/>
      <c r="K9989"/>
      <c r="L9989"/>
      <c r="M9989"/>
      <c r="N9989"/>
      <c r="O9989"/>
      <c r="S9989"/>
      <c r="T9989"/>
      <c r="U9989"/>
      <c r="V9989"/>
      <c r="Y9989"/>
      <c r="Z9989"/>
      <c r="AA9989"/>
      <c r="AB9989"/>
      <c r="AC9989"/>
      <c r="AD9989"/>
      <c r="AE9989"/>
      <c r="AF9989"/>
      <c r="AG9989"/>
      <c r="AH9989"/>
      <c r="AI9989"/>
      <c r="AJ9989"/>
      <c r="AK9989"/>
      <c r="AL9989"/>
    </row>
    <row r="9990" spans="3:38" ht="15" customHeight="1" x14ac:dyDescent="0.35">
      <c r="C9990"/>
      <c r="D9990"/>
      <c r="E9990"/>
      <c r="F9990"/>
      <c r="G9990"/>
      <c r="H9990"/>
      <c r="I9990"/>
      <c r="J9990"/>
      <c r="K9990"/>
      <c r="L9990"/>
      <c r="M9990"/>
      <c r="N9990"/>
      <c r="O9990"/>
      <c r="S9990"/>
      <c r="T9990"/>
      <c r="U9990"/>
      <c r="V9990"/>
      <c r="Y9990"/>
      <c r="Z9990"/>
      <c r="AA9990"/>
      <c r="AB9990"/>
      <c r="AC9990"/>
      <c r="AD9990"/>
      <c r="AE9990"/>
      <c r="AF9990"/>
      <c r="AG9990"/>
      <c r="AH9990"/>
      <c r="AI9990"/>
      <c r="AJ9990"/>
      <c r="AK9990"/>
      <c r="AL9990"/>
    </row>
    <row r="9991" spans="3:38" ht="15" customHeight="1" x14ac:dyDescent="0.35">
      <c r="C9991"/>
      <c r="D9991"/>
      <c r="E9991"/>
      <c r="F9991"/>
      <c r="G9991"/>
      <c r="H9991"/>
      <c r="I9991"/>
      <c r="J9991"/>
      <c r="K9991"/>
      <c r="L9991"/>
      <c r="M9991"/>
      <c r="N9991"/>
      <c r="O9991"/>
      <c r="S9991"/>
      <c r="T9991"/>
      <c r="U9991"/>
      <c r="V9991"/>
      <c r="Y9991"/>
      <c r="Z9991"/>
      <c r="AA9991"/>
      <c r="AB9991"/>
      <c r="AC9991"/>
      <c r="AD9991"/>
      <c r="AE9991"/>
      <c r="AF9991"/>
      <c r="AG9991"/>
      <c r="AH9991"/>
      <c r="AI9991"/>
      <c r="AJ9991"/>
      <c r="AK9991"/>
      <c r="AL9991"/>
    </row>
    <row r="9992" spans="3:38" ht="15" customHeight="1" x14ac:dyDescent="0.35">
      <c r="C9992"/>
      <c r="D9992"/>
      <c r="E9992"/>
      <c r="F9992"/>
      <c r="G9992"/>
      <c r="H9992"/>
      <c r="I9992"/>
      <c r="J9992"/>
      <c r="K9992"/>
      <c r="L9992"/>
      <c r="M9992"/>
      <c r="N9992"/>
      <c r="O9992"/>
      <c r="S9992"/>
      <c r="T9992"/>
      <c r="U9992"/>
      <c r="V9992"/>
      <c r="Y9992"/>
      <c r="Z9992"/>
      <c r="AA9992"/>
      <c r="AB9992"/>
      <c r="AC9992"/>
      <c r="AD9992"/>
      <c r="AE9992"/>
      <c r="AF9992"/>
      <c r="AG9992"/>
      <c r="AH9992"/>
      <c r="AI9992"/>
      <c r="AJ9992"/>
      <c r="AK9992"/>
      <c r="AL9992"/>
    </row>
    <row r="9993" spans="3:38" ht="15" customHeight="1" x14ac:dyDescent="0.35">
      <c r="C9993"/>
      <c r="D9993"/>
      <c r="E9993"/>
      <c r="F9993"/>
      <c r="G9993"/>
      <c r="H9993"/>
      <c r="I9993"/>
      <c r="J9993"/>
      <c r="K9993"/>
      <c r="L9993"/>
      <c r="M9993"/>
      <c r="N9993"/>
      <c r="O9993"/>
      <c r="S9993"/>
      <c r="T9993"/>
      <c r="U9993"/>
      <c r="V9993"/>
      <c r="Y9993"/>
      <c r="Z9993"/>
      <c r="AA9993"/>
      <c r="AB9993"/>
      <c r="AC9993"/>
      <c r="AD9993"/>
      <c r="AE9993"/>
      <c r="AF9993"/>
      <c r="AG9993"/>
      <c r="AH9993"/>
      <c r="AI9993"/>
      <c r="AJ9993"/>
      <c r="AK9993"/>
      <c r="AL9993"/>
    </row>
    <row r="9994" spans="3:38" ht="15" customHeight="1" x14ac:dyDescent="0.35">
      <c r="C9994"/>
      <c r="D9994"/>
      <c r="E9994"/>
      <c r="F9994"/>
      <c r="G9994"/>
      <c r="H9994"/>
      <c r="I9994"/>
      <c r="J9994"/>
      <c r="K9994"/>
      <c r="L9994"/>
      <c r="M9994"/>
      <c r="N9994"/>
      <c r="O9994"/>
      <c r="S9994"/>
      <c r="T9994"/>
      <c r="U9994"/>
      <c r="V9994"/>
      <c r="Y9994"/>
      <c r="Z9994"/>
      <c r="AA9994"/>
      <c r="AB9994"/>
      <c r="AC9994"/>
      <c r="AD9994"/>
      <c r="AE9994"/>
      <c r="AF9994"/>
      <c r="AG9994"/>
      <c r="AH9994"/>
      <c r="AI9994"/>
      <c r="AJ9994"/>
      <c r="AK9994"/>
      <c r="AL9994"/>
    </row>
    <row r="9995" spans="3:38" ht="15" customHeight="1" x14ac:dyDescent="0.35">
      <c r="C9995"/>
      <c r="D9995"/>
      <c r="E9995"/>
      <c r="F9995"/>
      <c r="G9995"/>
      <c r="H9995"/>
      <c r="I9995"/>
      <c r="J9995"/>
      <c r="K9995"/>
      <c r="L9995"/>
      <c r="M9995"/>
      <c r="N9995"/>
      <c r="O9995"/>
      <c r="S9995"/>
      <c r="T9995"/>
      <c r="U9995"/>
      <c r="V9995"/>
      <c r="Y9995"/>
      <c r="Z9995"/>
      <c r="AA9995"/>
      <c r="AB9995"/>
      <c r="AC9995"/>
      <c r="AD9995"/>
      <c r="AE9995"/>
      <c r="AF9995"/>
      <c r="AG9995"/>
      <c r="AH9995"/>
      <c r="AI9995"/>
      <c r="AJ9995"/>
      <c r="AK9995"/>
      <c r="AL9995"/>
    </row>
    <row r="9996" spans="3:38" ht="15" customHeight="1" x14ac:dyDescent="0.35">
      <c r="C9996"/>
      <c r="D9996"/>
      <c r="E9996"/>
      <c r="F9996"/>
      <c r="G9996"/>
      <c r="H9996"/>
      <c r="I9996"/>
      <c r="J9996"/>
      <c r="K9996"/>
      <c r="L9996"/>
      <c r="M9996"/>
      <c r="N9996"/>
      <c r="O9996"/>
      <c r="S9996"/>
      <c r="T9996"/>
      <c r="U9996"/>
      <c r="V9996"/>
      <c r="Y9996"/>
      <c r="Z9996"/>
      <c r="AA9996"/>
      <c r="AB9996"/>
      <c r="AC9996"/>
      <c r="AD9996"/>
      <c r="AE9996"/>
      <c r="AF9996"/>
      <c r="AG9996"/>
      <c r="AH9996"/>
      <c r="AI9996"/>
      <c r="AJ9996"/>
      <c r="AK9996"/>
      <c r="AL9996"/>
    </row>
    <row r="9997" spans="3:38" ht="15" customHeight="1" x14ac:dyDescent="0.35">
      <c r="C9997"/>
      <c r="D9997"/>
      <c r="E9997"/>
      <c r="F9997"/>
      <c r="G9997"/>
      <c r="H9997"/>
      <c r="I9997"/>
      <c r="J9997"/>
      <c r="K9997"/>
      <c r="L9997"/>
      <c r="M9997"/>
      <c r="N9997"/>
      <c r="O9997"/>
      <c r="S9997"/>
      <c r="T9997"/>
      <c r="U9997"/>
      <c r="V9997"/>
      <c r="Y9997"/>
      <c r="Z9997"/>
      <c r="AA9997"/>
      <c r="AB9997"/>
      <c r="AC9997"/>
      <c r="AD9997"/>
      <c r="AE9997"/>
      <c r="AF9997"/>
      <c r="AG9997"/>
      <c r="AH9997"/>
      <c r="AI9997"/>
      <c r="AJ9997"/>
      <c r="AK9997"/>
      <c r="AL9997"/>
    </row>
    <row r="9998" spans="3:38" ht="15" customHeight="1" x14ac:dyDescent="0.35">
      <c r="C9998"/>
      <c r="D9998"/>
      <c r="E9998"/>
      <c r="F9998"/>
      <c r="G9998"/>
      <c r="H9998"/>
      <c r="I9998"/>
      <c r="J9998"/>
      <c r="K9998"/>
      <c r="L9998"/>
      <c r="M9998"/>
      <c r="N9998"/>
      <c r="O9998"/>
      <c r="S9998"/>
      <c r="T9998"/>
      <c r="U9998"/>
      <c r="V9998"/>
      <c r="Y9998"/>
      <c r="Z9998"/>
      <c r="AA9998"/>
      <c r="AB9998"/>
      <c r="AC9998"/>
      <c r="AD9998"/>
      <c r="AE9998"/>
      <c r="AF9998"/>
      <c r="AG9998"/>
      <c r="AH9998"/>
      <c r="AI9998"/>
      <c r="AJ9998"/>
      <c r="AK9998"/>
      <c r="AL9998"/>
    </row>
    <row r="9999" spans="3:38" ht="15" customHeight="1" x14ac:dyDescent="0.35">
      <c r="C9999"/>
      <c r="D9999"/>
      <c r="E9999"/>
      <c r="F9999"/>
      <c r="G9999"/>
      <c r="H9999"/>
      <c r="I9999"/>
      <c r="J9999"/>
      <c r="K9999"/>
      <c r="L9999"/>
      <c r="M9999"/>
      <c r="N9999"/>
      <c r="O9999"/>
      <c r="S9999"/>
      <c r="T9999"/>
      <c r="U9999"/>
      <c r="V9999"/>
      <c r="Y9999"/>
      <c r="Z9999"/>
      <c r="AA9999"/>
      <c r="AB9999"/>
      <c r="AC9999"/>
      <c r="AD9999"/>
      <c r="AE9999"/>
      <c r="AF9999"/>
      <c r="AG9999"/>
      <c r="AH9999"/>
      <c r="AI9999"/>
      <c r="AJ9999"/>
      <c r="AK9999"/>
      <c r="AL9999"/>
    </row>
    <row r="10000" spans="3:38" ht="15" customHeight="1" x14ac:dyDescent="0.35">
      <c r="C10000"/>
      <c r="D10000"/>
      <c r="E10000"/>
      <c r="F10000"/>
      <c r="G10000"/>
      <c r="H10000"/>
      <c r="I10000"/>
      <c r="J10000"/>
      <c r="K10000"/>
      <c r="L10000"/>
      <c r="M10000"/>
      <c r="N10000"/>
      <c r="O10000"/>
      <c r="S10000"/>
      <c r="T10000"/>
      <c r="U10000"/>
      <c r="V10000"/>
      <c r="Y10000"/>
      <c r="Z10000"/>
      <c r="AA10000"/>
      <c r="AB10000"/>
      <c r="AC10000"/>
      <c r="AD10000"/>
      <c r="AE10000"/>
      <c r="AF10000"/>
      <c r="AG10000"/>
      <c r="AH10000"/>
      <c r="AI10000"/>
      <c r="AJ10000"/>
      <c r="AK10000"/>
      <c r="AL10000"/>
    </row>
    <row r="10001" spans="3:38" ht="15" customHeight="1" x14ac:dyDescent="0.35">
      <c r="C10001"/>
      <c r="D10001"/>
      <c r="E10001"/>
      <c r="F10001"/>
      <c r="G10001"/>
      <c r="H10001"/>
      <c r="I10001"/>
      <c r="J10001"/>
      <c r="K10001"/>
      <c r="L10001"/>
      <c r="M10001"/>
      <c r="N10001"/>
      <c r="O10001"/>
      <c r="S10001"/>
      <c r="T10001"/>
      <c r="U10001"/>
      <c r="V10001"/>
      <c r="Y10001"/>
      <c r="Z10001"/>
      <c r="AA10001"/>
      <c r="AB10001"/>
      <c r="AC10001"/>
      <c r="AD10001"/>
      <c r="AE10001"/>
      <c r="AF10001"/>
      <c r="AG10001"/>
      <c r="AH10001"/>
      <c r="AI10001"/>
      <c r="AJ10001"/>
      <c r="AK10001"/>
      <c r="AL10001"/>
    </row>
    <row r="10002" spans="3:38" ht="15" customHeight="1" x14ac:dyDescent="0.35">
      <c r="C10002"/>
      <c r="D10002"/>
      <c r="E10002"/>
      <c r="F10002"/>
      <c r="G10002"/>
      <c r="H10002"/>
      <c r="I10002"/>
      <c r="J10002"/>
      <c r="K10002"/>
      <c r="L10002"/>
      <c r="M10002"/>
      <c r="N10002"/>
      <c r="O10002"/>
      <c r="S10002"/>
      <c r="T10002"/>
      <c r="U10002"/>
      <c r="V10002"/>
      <c r="Y10002"/>
      <c r="Z10002"/>
      <c r="AA10002"/>
      <c r="AB10002"/>
      <c r="AC10002"/>
      <c r="AD10002"/>
      <c r="AE10002"/>
      <c r="AF10002"/>
      <c r="AG10002"/>
      <c r="AH10002"/>
      <c r="AI10002"/>
      <c r="AJ10002"/>
      <c r="AK10002"/>
      <c r="AL10002"/>
    </row>
    <row r="10003" spans="3:38" ht="15" customHeight="1" x14ac:dyDescent="0.35">
      <c r="C10003"/>
      <c r="D10003"/>
      <c r="E10003"/>
      <c r="F10003"/>
      <c r="G10003"/>
      <c r="H10003"/>
      <c r="I10003"/>
      <c r="J10003"/>
      <c r="K10003"/>
      <c r="L10003"/>
      <c r="M10003"/>
      <c r="N10003"/>
      <c r="O10003"/>
      <c r="S10003"/>
      <c r="T10003"/>
      <c r="U10003"/>
      <c r="V10003"/>
      <c r="Y10003"/>
      <c r="Z10003"/>
      <c r="AA10003"/>
      <c r="AB10003"/>
      <c r="AC10003"/>
      <c r="AD10003"/>
      <c r="AE10003"/>
      <c r="AF10003"/>
      <c r="AG10003"/>
      <c r="AH10003"/>
      <c r="AI10003"/>
      <c r="AJ10003"/>
      <c r="AK10003"/>
      <c r="AL10003"/>
    </row>
    <row r="10004" spans="3:38" ht="15" customHeight="1" x14ac:dyDescent="0.35">
      <c r="C10004"/>
      <c r="D10004"/>
      <c r="E10004"/>
      <c r="F10004"/>
      <c r="G10004"/>
      <c r="H10004"/>
      <c r="I10004"/>
      <c r="J10004"/>
      <c r="K10004"/>
      <c r="L10004"/>
      <c r="M10004"/>
      <c r="N10004"/>
      <c r="O10004"/>
      <c r="S10004"/>
      <c r="T10004"/>
      <c r="U10004"/>
      <c r="V10004"/>
      <c r="Y10004"/>
      <c r="Z10004"/>
      <c r="AA10004"/>
      <c r="AB10004"/>
      <c r="AC10004"/>
      <c r="AD10004"/>
      <c r="AE10004"/>
      <c r="AF10004"/>
      <c r="AG10004"/>
      <c r="AH10004"/>
      <c r="AI10004"/>
      <c r="AJ10004"/>
      <c r="AK10004"/>
      <c r="AL10004"/>
    </row>
    <row r="10005" spans="3:38" ht="15" customHeight="1" x14ac:dyDescent="0.35">
      <c r="C10005"/>
      <c r="D10005"/>
      <c r="E10005"/>
      <c r="F10005"/>
      <c r="G10005"/>
      <c r="H10005"/>
      <c r="I10005"/>
      <c r="J10005"/>
      <c r="K10005"/>
      <c r="L10005"/>
      <c r="M10005"/>
      <c r="N10005"/>
      <c r="O10005"/>
      <c r="S10005"/>
      <c r="T10005"/>
      <c r="U10005"/>
      <c r="V10005"/>
      <c r="Y10005"/>
      <c r="Z10005"/>
      <c r="AA10005"/>
      <c r="AB10005"/>
      <c r="AC10005"/>
      <c r="AD10005"/>
      <c r="AE10005"/>
      <c r="AF10005"/>
      <c r="AG10005"/>
      <c r="AH10005"/>
      <c r="AI10005"/>
      <c r="AJ10005"/>
      <c r="AK10005"/>
      <c r="AL10005"/>
    </row>
    <row r="10006" spans="3:38" ht="15" customHeight="1" x14ac:dyDescent="0.35">
      <c r="C10006"/>
      <c r="D10006"/>
      <c r="E10006"/>
      <c r="F10006"/>
      <c r="G10006"/>
      <c r="H10006"/>
      <c r="I10006"/>
      <c r="J10006"/>
      <c r="K10006"/>
      <c r="L10006"/>
      <c r="M10006"/>
      <c r="N10006"/>
      <c r="O10006"/>
      <c r="S10006"/>
      <c r="T10006"/>
      <c r="U10006"/>
      <c r="V10006"/>
      <c r="Y10006"/>
      <c r="Z10006"/>
      <c r="AA10006"/>
      <c r="AB10006"/>
      <c r="AC10006"/>
      <c r="AD10006"/>
      <c r="AE10006"/>
      <c r="AF10006"/>
      <c r="AG10006"/>
      <c r="AH10006"/>
      <c r="AI10006"/>
      <c r="AJ10006"/>
      <c r="AK10006"/>
      <c r="AL10006"/>
    </row>
    <row r="10007" spans="3:38" ht="15" customHeight="1" x14ac:dyDescent="0.35">
      <c r="C10007"/>
      <c r="D10007"/>
      <c r="E10007"/>
      <c r="F10007"/>
      <c r="G10007"/>
      <c r="H10007"/>
      <c r="I10007"/>
      <c r="J10007"/>
      <c r="K10007"/>
      <c r="L10007"/>
      <c r="M10007"/>
      <c r="N10007"/>
      <c r="O10007"/>
      <c r="S10007"/>
      <c r="T10007"/>
      <c r="U10007"/>
      <c r="V10007"/>
      <c r="Y10007"/>
      <c r="Z10007"/>
      <c r="AA10007"/>
      <c r="AB10007"/>
      <c r="AC10007"/>
      <c r="AD10007"/>
      <c r="AE10007"/>
      <c r="AF10007"/>
      <c r="AG10007"/>
      <c r="AH10007"/>
      <c r="AI10007"/>
      <c r="AJ10007"/>
      <c r="AK10007"/>
      <c r="AL10007"/>
    </row>
    <row r="10008" spans="3:38" ht="15" customHeight="1" x14ac:dyDescent="0.35">
      <c r="C10008"/>
      <c r="D10008"/>
      <c r="E10008"/>
      <c r="F10008"/>
      <c r="G10008"/>
      <c r="H10008"/>
      <c r="I10008"/>
      <c r="J10008"/>
      <c r="K10008"/>
      <c r="L10008"/>
      <c r="M10008"/>
      <c r="N10008"/>
      <c r="O10008"/>
      <c r="S10008"/>
      <c r="T10008"/>
      <c r="U10008"/>
      <c r="V10008"/>
      <c r="Y10008"/>
      <c r="Z10008"/>
      <c r="AA10008"/>
      <c r="AB10008"/>
      <c r="AC10008"/>
      <c r="AD10008"/>
      <c r="AE10008"/>
      <c r="AF10008"/>
      <c r="AG10008"/>
      <c r="AH10008"/>
      <c r="AI10008"/>
      <c r="AJ10008"/>
      <c r="AK10008"/>
      <c r="AL10008"/>
    </row>
    <row r="10009" spans="3:38" ht="15" customHeight="1" x14ac:dyDescent="0.35">
      <c r="C10009"/>
      <c r="D10009"/>
      <c r="E10009"/>
      <c r="F10009"/>
      <c r="G10009"/>
      <c r="H10009"/>
      <c r="I10009"/>
      <c r="J10009"/>
      <c r="K10009"/>
      <c r="L10009"/>
      <c r="M10009"/>
      <c r="N10009"/>
      <c r="O10009"/>
      <c r="S10009"/>
      <c r="T10009"/>
      <c r="U10009"/>
      <c r="V10009"/>
      <c r="Y10009"/>
      <c r="Z10009"/>
      <c r="AA10009"/>
      <c r="AB10009"/>
      <c r="AC10009"/>
      <c r="AD10009"/>
      <c r="AE10009"/>
      <c r="AF10009"/>
      <c r="AG10009"/>
      <c r="AH10009"/>
      <c r="AI10009"/>
      <c r="AJ10009"/>
      <c r="AK10009"/>
      <c r="AL10009"/>
    </row>
    <row r="10010" spans="3:38" ht="15" customHeight="1" x14ac:dyDescent="0.35">
      <c r="C10010"/>
      <c r="D10010"/>
      <c r="E10010"/>
      <c r="F10010"/>
      <c r="G10010"/>
      <c r="H10010"/>
      <c r="I10010"/>
      <c r="J10010"/>
      <c r="K10010"/>
      <c r="L10010"/>
      <c r="M10010"/>
      <c r="N10010"/>
      <c r="O10010"/>
      <c r="S10010"/>
      <c r="T10010"/>
      <c r="U10010"/>
      <c r="V10010"/>
      <c r="Y10010"/>
      <c r="Z10010"/>
      <c r="AA10010"/>
      <c r="AB10010"/>
      <c r="AC10010"/>
      <c r="AD10010"/>
      <c r="AE10010"/>
      <c r="AF10010"/>
      <c r="AG10010"/>
      <c r="AH10010"/>
      <c r="AI10010"/>
      <c r="AJ10010"/>
      <c r="AK10010"/>
      <c r="AL10010"/>
    </row>
    <row r="10011" spans="3:38" ht="15" customHeight="1" x14ac:dyDescent="0.35">
      <c r="C10011"/>
      <c r="D10011"/>
      <c r="E10011"/>
      <c r="F10011"/>
      <c r="G10011"/>
      <c r="H10011"/>
      <c r="I10011"/>
      <c r="J10011"/>
      <c r="K10011"/>
      <c r="L10011"/>
      <c r="M10011"/>
      <c r="N10011"/>
      <c r="O10011"/>
      <c r="S10011"/>
      <c r="T10011"/>
      <c r="U10011"/>
      <c r="V10011"/>
      <c r="Y10011"/>
      <c r="Z10011"/>
      <c r="AA10011"/>
      <c r="AB10011"/>
      <c r="AC10011"/>
      <c r="AD10011"/>
      <c r="AE10011"/>
      <c r="AF10011"/>
      <c r="AG10011"/>
      <c r="AH10011"/>
      <c r="AI10011"/>
      <c r="AJ10011"/>
      <c r="AK10011"/>
      <c r="AL10011"/>
    </row>
    <row r="10012" spans="3:38" ht="15" customHeight="1" x14ac:dyDescent="0.35">
      <c r="C10012"/>
      <c r="D10012"/>
      <c r="E10012"/>
      <c r="F10012"/>
      <c r="G10012"/>
      <c r="H10012"/>
      <c r="I10012"/>
      <c r="J10012"/>
      <c r="K10012"/>
      <c r="L10012"/>
      <c r="M10012"/>
      <c r="N10012"/>
      <c r="O10012"/>
      <c r="S10012"/>
      <c r="T10012"/>
      <c r="U10012"/>
      <c r="V10012"/>
      <c r="Y10012"/>
      <c r="Z10012"/>
      <c r="AA10012"/>
      <c r="AB10012"/>
      <c r="AC10012"/>
      <c r="AD10012"/>
      <c r="AE10012"/>
      <c r="AF10012"/>
      <c r="AG10012"/>
      <c r="AH10012"/>
      <c r="AI10012"/>
      <c r="AJ10012"/>
      <c r="AK10012"/>
      <c r="AL10012"/>
    </row>
    <row r="10013" spans="3:38" ht="15" customHeight="1" x14ac:dyDescent="0.35">
      <c r="C10013"/>
      <c r="D10013"/>
      <c r="E10013"/>
      <c r="F10013"/>
      <c r="G10013"/>
      <c r="H10013"/>
      <c r="I10013"/>
      <c r="J10013"/>
      <c r="K10013"/>
      <c r="L10013"/>
      <c r="M10013"/>
      <c r="N10013"/>
      <c r="O10013"/>
      <c r="S10013"/>
      <c r="T10013"/>
      <c r="U10013"/>
      <c r="V10013"/>
      <c r="Y10013"/>
      <c r="Z10013"/>
      <c r="AA10013"/>
      <c r="AB10013"/>
      <c r="AC10013"/>
      <c r="AD10013"/>
      <c r="AE10013"/>
      <c r="AF10013"/>
      <c r="AG10013"/>
      <c r="AH10013"/>
      <c r="AI10013"/>
      <c r="AJ10013"/>
      <c r="AK10013"/>
      <c r="AL10013"/>
    </row>
    <row r="10014" spans="3:38" ht="15" customHeight="1" x14ac:dyDescent="0.35">
      <c r="C10014"/>
      <c r="D10014"/>
      <c r="E10014"/>
      <c r="F10014"/>
      <c r="G10014"/>
      <c r="H10014"/>
      <c r="I10014"/>
      <c r="J10014"/>
      <c r="K10014"/>
      <c r="L10014"/>
      <c r="M10014"/>
      <c r="N10014"/>
      <c r="O10014"/>
      <c r="S10014"/>
      <c r="T10014"/>
      <c r="U10014"/>
      <c r="V10014"/>
      <c r="Y10014"/>
      <c r="Z10014"/>
      <c r="AA10014"/>
      <c r="AB10014"/>
      <c r="AC10014"/>
      <c r="AD10014"/>
      <c r="AE10014"/>
      <c r="AF10014"/>
      <c r="AG10014"/>
      <c r="AH10014"/>
      <c r="AI10014"/>
      <c r="AJ10014"/>
      <c r="AK10014"/>
      <c r="AL10014"/>
    </row>
    <row r="10015" spans="3:38" ht="15" customHeight="1" x14ac:dyDescent="0.35">
      <c r="C10015"/>
      <c r="D10015"/>
      <c r="E10015"/>
      <c r="F10015"/>
      <c r="G10015"/>
      <c r="H10015"/>
      <c r="I10015"/>
      <c r="J10015"/>
      <c r="K10015"/>
      <c r="L10015"/>
      <c r="M10015"/>
      <c r="N10015"/>
      <c r="O10015"/>
      <c r="S10015"/>
      <c r="T10015"/>
      <c r="U10015"/>
      <c r="V10015"/>
      <c r="Y10015"/>
      <c r="Z10015"/>
      <c r="AA10015"/>
      <c r="AB10015"/>
      <c r="AC10015"/>
      <c r="AD10015"/>
      <c r="AE10015"/>
      <c r="AF10015"/>
      <c r="AG10015"/>
      <c r="AH10015"/>
      <c r="AI10015"/>
      <c r="AJ10015"/>
      <c r="AK10015"/>
      <c r="AL10015"/>
    </row>
    <row r="10016" spans="3:38" ht="15" customHeight="1" x14ac:dyDescent="0.35">
      <c r="C10016"/>
      <c r="D10016"/>
      <c r="E10016"/>
      <c r="F10016"/>
      <c r="G10016"/>
      <c r="H10016"/>
      <c r="I10016"/>
      <c r="J10016"/>
      <c r="K10016"/>
      <c r="L10016"/>
      <c r="M10016"/>
      <c r="N10016"/>
      <c r="O10016"/>
      <c r="S10016"/>
      <c r="T10016"/>
      <c r="U10016"/>
      <c r="V10016"/>
      <c r="Y10016"/>
      <c r="Z10016"/>
      <c r="AA10016"/>
      <c r="AB10016"/>
      <c r="AC10016"/>
      <c r="AD10016"/>
      <c r="AE10016"/>
      <c r="AF10016"/>
      <c r="AG10016"/>
      <c r="AH10016"/>
      <c r="AI10016"/>
      <c r="AJ10016"/>
      <c r="AK10016"/>
      <c r="AL10016"/>
    </row>
    <row r="10017" spans="3:38" ht="15" customHeight="1" x14ac:dyDescent="0.35">
      <c r="C10017"/>
      <c r="D10017"/>
      <c r="E10017"/>
      <c r="F10017"/>
      <c r="G10017"/>
      <c r="H10017"/>
      <c r="I10017"/>
      <c r="J10017"/>
      <c r="K10017"/>
      <c r="L10017"/>
      <c r="M10017"/>
      <c r="N10017"/>
      <c r="O10017"/>
      <c r="S10017"/>
      <c r="T10017"/>
      <c r="U10017"/>
      <c r="V10017"/>
      <c r="Y10017"/>
      <c r="Z10017"/>
      <c r="AA10017"/>
      <c r="AB10017"/>
      <c r="AC10017"/>
      <c r="AD10017"/>
      <c r="AE10017"/>
      <c r="AF10017"/>
      <c r="AG10017"/>
      <c r="AH10017"/>
      <c r="AI10017"/>
      <c r="AJ10017"/>
      <c r="AK10017"/>
      <c r="AL10017"/>
    </row>
    <row r="10018" spans="3:38" ht="15" customHeight="1" x14ac:dyDescent="0.35">
      <c r="C10018"/>
      <c r="D10018"/>
      <c r="E10018"/>
      <c r="F10018"/>
      <c r="G10018"/>
      <c r="H10018"/>
      <c r="I10018"/>
      <c r="J10018"/>
      <c r="K10018"/>
      <c r="L10018"/>
      <c r="M10018"/>
      <c r="N10018"/>
      <c r="O10018"/>
      <c r="S10018"/>
      <c r="T10018"/>
      <c r="U10018"/>
      <c r="V10018"/>
      <c r="Y10018"/>
      <c r="Z10018"/>
      <c r="AA10018"/>
      <c r="AB10018"/>
      <c r="AC10018"/>
      <c r="AD10018"/>
      <c r="AE10018"/>
      <c r="AF10018"/>
      <c r="AG10018"/>
      <c r="AH10018"/>
      <c r="AI10018"/>
      <c r="AJ10018"/>
      <c r="AK10018"/>
      <c r="AL10018"/>
    </row>
    <row r="10019" spans="3:38" ht="15" customHeight="1" x14ac:dyDescent="0.35">
      <c r="C10019"/>
      <c r="D10019"/>
      <c r="E10019"/>
      <c r="F10019"/>
      <c r="G10019"/>
      <c r="H10019"/>
      <c r="I10019"/>
      <c r="J10019"/>
      <c r="K10019"/>
      <c r="L10019"/>
      <c r="M10019"/>
      <c r="N10019"/>
      <c r="O10019"/>
      <c r="S10019"/>
      <c r="T10019"/>
      <c r="U10019"/>
      <c r="V10019"/>
      <c r="Y10019"/>
      <c r="Z10019"/>
      <c r="AA10019"/>
      <c r="AB10019"/>
      <c r="AC10019"/>
      <c r="AD10019"/>
      <c r="AE10019"/>
      <c r="AF10019"/>
      <c r="AG10019"/>
      <c r="AH10019"/>
      <c r="AI10019"/>
      <c r="AJ10019"/>
      <c r="AK10019"/>
      <c r="AL10019"/>
    </row>
    <row r="10020" spans="3:38" ht="15" customHeight="1" x14ac:dyDescent="0.35">
      <c r="C10020"/>
      <c r="D10020"/>
      <c r="E10020"/>
      <c r="F10020"/>
      <c r="G10020"/>
      <c r="H10020"/>
      <c r="I10020"/>
      <c r="J10020"/>
      <c r="K10020"/>
      <c r="L10020"/>
      <c r="M10020"/>
      <c r="N10020"/>
      <c r="O10020"/>
      <c r="S10020"/>
      <c r="T10020"/>
      <c r="U10020"/>
      <c r="V10020"/>
      <c r="Y10020"/>
      <c r="Z10020"/>
      <c r="AA10020"/>
      <c r="AB10020"/>
      <c r="AC10020"/>
      <c r="AD10020"/>
      <c r="AE10020"/>
      <c r="AF10020"/>
      <c r="AG10020"/>
      <c r="AH10020"/>
      <c r="AI10020"/>
      <c r="AJ10020"/>
      <c r="AK10020"/>
      <c r="AL10020"/>
    </row>
    <row r="10021" spans="3:38" ht="15" customHeight="1" x14ac:dyDescent="0.35">
      <c r="C10021"/>
      <c r="D10021"/>
      <c r="E10021"/>
      <c r="F10021"/>
      <c r="G10021"/>
      <c r="H10021"/>
      <c r="I10021"/>
      <c r="J10021"/>
      <c r="K10021"/>
      <c r="L10021"/>
      <c r="M10021"/>
      <c r="N10021"/>
      <c r="O10021"/>
      <c r="S10021"/>
      <c r="T10021"/>
      <c r="U10021"/>
      <c r="V10021"/>
      <c r="Y10021"/>
      <c r="Z10021"/>
      <c r="AA10021"/>
      <c r="AB10021"/>
      <c r="AC10021"/>
      <c r="AD10021"/>
      <c r="AE10021"/>
      <c r="AF10021"/>
      <c r="AG10021"/>
      <c r="AH10021"/>
      <c r="AI10021"/>
      <c r="AJ10021"/>
      <c r="AK10021"/>
      <c r="AL10021"/>
    </row>
    <row r="10022" spans="3:38" ht="15" customHeight="1" x14ac:dyDescent="0.35">
      <c r="C10022"/>
      <c r="D10022"/>
      <c r="E10022"/>
      <c r="F10022"/>
      <c r="G10022"/>
      <c r="H10022"/>
      <c r="I10022"/>
      <c r="J10022"/>
      <c r="K10022"/>
      <c r="L10022"/>
      <c r="M10022"/>
      <c r="N10022"/>
      <c r="O10022"/>
      <c r="S10022"/>
      <c r="T10022"/>
      <c r="U10022"/>
      <c r="V10022"/>
      <c r="Y10022"/>
      <c r="Z10022"/>
      <c r="AA10022"/>
      <c r="AB10022"/>
      <c r="AC10022"/>
      <c r="AD10022"/>
      <c r="AE10022"/>
      <c r="AF10022"/>
      <c r="AG10022"/>
      <c r="AH10022"/>
      <c r="AI10022"/>
      <c r="AJ10022"/>
      <c r="AK10022"/>
      <c r="AL10022"/>
    </row>
    <row r="10023" spans="3:38" ht="15" customHeight="1" x14ac:dyDescent="0.35">
      <c r="C10023"/>
      <c r="D10023"/>
      <c r="E10023"/>
      <c r="F10023"/>
      <c r="G10023"/>
      <c r="H10023"/>
      <c r="I10023"/>
      <c r="J10023"/>
      <c r="K10023"/>
      <c r="L10023"/>
      <c r="M10023"/>
      <c r="N10023"/>
      <c r="O10023"/>
      <c r="S10023"/>
      <c r="T10023"/>
      <c r="U10023"/>
      <c r="V10023"/>
      <c r="Y10023"/>
      <c r="Z10023"/>
      <c r="AA10023"/>
      <c r="AB10023"/>
      <c r="AC10023"/>
      <c r="AD10023"/>
      <c r="AE10023"/>
      <c r="AF10023"/>
      <c r="AG10023"/>
      <c r="AH10023"/>
      <c r="AI10023"/>
      <c r="AJ10023"/>
      <c r="AK10023"/>
      <c r="AL10023"/>
    </row>
    <row r="10024" spans="3:38" ht="15" customHeight="1" x14ac:dyDescent="0.35">
      <c r="C10024"/>
      <c r="D10024"/>
      <c r="E10024"/>
      <c r="F10024"/>
      <c r="G10024"/>
      <c r="H10024"/>
      <c r="I10024"/>
      <c r="J10024"/>
      <c r="K10024"/>
      <c r="L10024"/>
      <c r="M10024"/>
      <c r="N10024"/>
      <c r="O10024"/>
      <c r="S10024"/>
      <c r="T10024"/>
      <c r="U10024"/>
      <c r="V10024"/>
      <c r="Y10024"/>
      <c r="Z10024"/>
      <c r="AA10024"/>
      <c r="AB10024"/>
      <c r="AC10024"/>
      <c r="AD10024"/>
      <c r="AE10024"/>
      <c r="AF10024"/>
      <c r="AG10024"/>
      <c r="AH10024"/>
      <c r="AI10024"/>
      <c r="AJ10024"/>
      <c r="AK10024"/>
      <c r="AL10024"/>
    </row>
    <row r="10025" spans="3:38" ht="15" customHeight="1" x14ac:dyDescent="0.35">
      <c r="C10025"/>
      <c r="D10025"/>
      <c r="E10025"/>
      <c r="F10025"/>
      <c r="G10025"/>
      <c r="H10025"/>
      <c r="I10025"/>
      <c r="J10025"/>
      <c r="K10025"/>
      <c r="L10025"/>
      <c r="M10025"/>
      <c r="N10025"/>
      <c r="O10025"/>
      <c r="S10025"/>
      <c r="T10025"/>
      <c r="U10025"/>
      <c r="V10025"/>
      <c r="Y10025"/>
      <c r="Z10025"/>
      <c r="AA10025"/>
      <c r="AB10025"/>
      <c r="AC10025"/>
      <c r="AD10025"/>
      <c r="AE10025"/>
      <c r="AF10025"/>
      <c r="AG10025"/>
      <c r="AH10025"/>
      <c r="AI10025"/>
      <c r="AJ10025"/>
      <c r="AK10025"/>
      <c r="AL10025"/>
    </row>
    <row r="10026" spans="3:38" ht="15" customHeight="1" x14ac:dyDescent="0.35">
      <c r="C10026"/>
      <c r="D10026"/>
      <c r="E10026"/>
      <c r="F10026"/>
      <c r="G10026"/>
      <c r="H10026"/>
      <c r="I10026"/>
      <c r="J10026"/>
      <c r="K10026"/>
      <c r="L10026"/>
      <c r="M10026"/>
      <c r="N10026"/>
      <c r="O10026"/>
      <c r="S10026"/>
      <c r="T10026"/>
      <c r="U10026"/>
      <c r="V10026"/>
      <c r="Y10026"/>
      <c r="Z10026"/>
      <c r="AA10026"/>
      <c r="AB10026"/>
      <c r="AC10026"/>
      <c r="AD10026"/>
      <c r="AE10026"/>
      <c r="AF10026"/>
      <c r="AG10026"/>
      <c r="AH10026"/>
      <c r="AI10026"/>
      <c r="AJ10026"/>
      <c r="AK10026"/>
      <c r="AL10026"/>
    </row>
    <row r="10027" spans="3:38" ht="15" customHeight="1" x14ac:dyDescent="0.35">
      <c r="C10027"/>
      <c r="D10027"/>
      <c r="E10027"/>
      <c r="F10027"/>
      <c r="G10027"/>
      <c r="H10027"/>
      <c r="I10027"/>
      <c r="J10027"/>
      <c r="K10027"/>
      <c r="L10027"/>
      <c r="M10027"/>
      <c r="N10027"/>
      <c r="O10027"/>
      <c r="S10027"/>
      <c r="T10027"/>
      <c r="U10027"/>
      <c r="V10027"/>
      <c r="Y10027"/>
      <c r="Z10027"/>
      <c r="AA10027"/>
      <c r="AB10027"/>
      <c r="AC10027"/>
      <c r="AD10027"/>
      <c r="AE10027"/>
      <c r="AF10027"/>
      <c r="AG10027"/>
      <c r="AH10027"/>
      <c r="AI10027"/>
      <c r="AJ10027"/>
      <c r="AK10027"/>
      <c r="AL10027"/>
    </row>
    <row r="10028" spans="3:38" ht="15" customHeight="1" x14ac:dyDescent="0.35">
      <c r="C10028"/>
      <c r="D10028"/>
      <c r="E10028"/>
      <c r="F10028"/>
      <c r="G10028"/>
      <c r="H10028"/>
      <c r="I10028"/>
      <c r="J10028"/>
      <c r="K10028"/>
      <c r="L10028"/>
      <c r="M10028"/>
      <c r="N10028"/>
      <c r="O10028"/>
      <c r="S10028"/>
      <c r="T10028"/>
      <c r="U10028"/>
      <c r="V10028"/>
      <c r="Y10028"/>
      <c r="Z10028"/>
      <c r="AA10028"/>
      <c r="AB10028"/>
      <c r="AC10028"/>
      <c r="AD10028"/>
      <c r="AE10028"/>
      <c r="AF10028"/>
      <c r="AG10028"/>
      <c r="AH10028"/>
      <c r="AI10028"/>
      <c r="AJ10028"/>
      <c r="AK10028"/>
      <c r="AL10028"/>
    </row>
    <row r="10029" spans="3:38" ht="15" customHeight="1" x14ac:dyDescent="0.35">
      <c r="C10029"/>
      <c r="D10029"/>
      <c r="E10029"/>
      <c r="F10029"/>
      <c r="G10029"/>
      <c r="H10029"/>
      <c r="I10029"/>
      <c r="J10029"/>
      <c r="K10029"/>
      <c r="L10029"/>
      <c r="M10029"/>
      <c r="N10029"/>
      <c r="O10029"/>
      <c r="S10029"/>
      <c r="T10029"/>
      <c r="U10029"/>
      <c r="V10029"/>
      <c r="Y10029"/>
      <c r="Z10029"/>
      <c r="AA10029"/>
      <c r="AB10029"/>
      <c r="AC10029"/>
      <c r="AD10029"/>
      <c r="AE10029"/>
      <c r="AF10029"/>
      <c r="AG10029"/>
      <c r="AH10029"/>
      <c r="AI10029"/>
      <c r="AJ10029"/>
      <c r="AK10029"/>
      <c r="AL10029"/>
    </row>
    <row r="10030" spans="3:38" ht="15" customHeight="1" x14ac:dyDescent="0.35">
      <c r="C10030"/>
      <c r="D10030"/>
      <c r="E10030"/>
      <c r="F10030"/>
      <c r="G10030"/>
      <c r="H10030"/>
      <c r="I10030"/>
      <c r="J10030"/>
      <c r="K10030"/>
      <c r="L10030"/>
      <c r="M10030"/>
      <c r="N10030"/>
      <c r="O10030"/>
      <c r="S10030"/>
      <c r="T10030"/>
      <c r="U10030"/>
      <c r="V10030"/>
      <c r="Y10030"/>
      <c r="Z10030"/>
      <c r="AA10030"/>
      <c r="AB10030"/>
      <c r="AC10030"/>
      <c r="AD10030"/>
      <c r="AE10030"/>
      <c r="AF10030"/>
      <c r="AG10030"/>
      <c r="AH10030"/>
      <c r="AI10030"/>
      <c r="AJ10030"/>
      <c r="AK10030"/>
      <c r="AL10030"/>
    </row>
    <row r="10031" spans="3:38" ht="15" customHeight="1" x14ac:dyDescent="0.35">
      <c r="C10031"/>
      <c r="D10031"/>
      <c r="E10031"/>
      <c r="F10031"/>
      <c r="G10031"/>
      <c r="H10031"/>
      <c r="I10031"/>
      <c r="J10031"/>
      <c r="K10031"/>
      <c r="L10031"/>
      <c r="M10031"/>
      <c r="N10031"/>
      <c r="O10031"/>
      <c r="S10031"/>
      <c r="T10031"/>
      <c r="U10031"/>
      <c r="V10031"/>
      <c r="Y10031"/>
      <c r="Z10031"/>
      <c r="AA10031"/>
      <c r="AB10031"/>
      <c r="AC10031"/>
      <c r="AD10031"/>
      <c r="AE10031"/>
      <c r="AF10031"/>
      <c r="AG10031"/>
      <c r="AH10031"/>
      <c r="AI10031"/>
      <c r="AJ10031"/>
      <c r="AK10031"/>
      <c r="AL10031"/>
    </row>
    <row r="10032" spans="3:38" ht="15" customHeight="1" x14ac:dyDescent="0.35">
      <c r="C10032"/>
      <c r="D10032"/>
      <c r="E10032"/>
      <c r="F10032"/>
      <c r="G10032"/>
      <c r="H10032"/>
      <c r="I10032"/>
      <c r="J10032"/>
      <c r="K10032"/>
      <c r="L10032"/>
      <c r="M10032"/>
      <c r="N10032"/>
      <c r="O10032"/>
      <c r="S10032"/>
      <c r="T10032"/>
      <c r="U10032"/>
      <c r="V10032"/>
      <c r="Y10032"/>
      <c r="Z10032"/>
      <c r="AA10032"/>
      <c r="AB10032"/>
      <c r="AC10032"/>
      <c r="AD10032"/>
      <c r="AE10032"/>
      <c r="AF10032"/>
      <c r="AG10032"/>
      <c r="AH10032"/>
      <c r="AI10032"/>
      <c r="AJ10032"/>
      <c r="AK10032"/>
      <c r="AL10032"/>
    </row>
    <row r="10033" spans="3:38" ht="15" customHeight="1" x14ac:dyDescent="0.35">
      <c r="C10033"/>
      <c r="D10033"/>
      <c r="E10033"/>
      <c r="F10033"/>
      <c r="G10033"/>
      <c r="H10033"/>
      <c r="I10033"/>
      <c r="J10033"/>
      <c r="K10033"/>
      <c r="L10033"/>
      <c r="M10033"/>
      <c r="N10033"/>
      <c r="O10033"/>
      <c r="S10033"/>
      <c r="T10033"/>
      <c r="U10033"/>
      <c r="V10033"/>
      <c r="Y10033"/>
      <c r="Z10033"/>
      <c r="AA10033"/>
      <c r="AB10033"/>
      <c r="AC10033"/>
      <c r="AD10033"/>
      <c r="AE10033"/>
      <c r="AF10033"/>
      <c r="AG10033"/>
      <c r="AH10033"/>
      <c r="AI10033"/>
      <c r="AJ10033"/>
      <c r="AK10033"/>
      <c r="AL10033"/>
    </row>
    <row r="10034" spans="3:38" ht="15" customHeight="1" x14ac:dyDescent="0.35">
      <c r="C10034"/>
      <c r="D10034"/>
      <c r="E10034"/>
      <c r="F10034"/>
      <c r="G10034"/>
      <c r="H10034"/>
      <c r="I10034"/>
      <c r="J10034"/>
      <c r="K10034"/>
      <c r="L10034"/>
      <c r="M10034"/>
      <c r="N10034"/>
      <c r="O10034"/>
      <c r="S10034"/>
      <c r="T10034"/>
      <c r="U10034"/>
      <c r="V10034"/>
      <c r="Y10034"/>
      <c r="Z10034"/>
      <c r="AA10034"/>
      <c r="AB10034"/>
      <c r="AC10034"/>
      <c r="AD10034"/>
      <c r="AE10034"/>
      <c r="AF10034"/>
      <c r="AG10034"/>
      <c r="AH10034"/>
      <c r="AI10034"/>
      <c r="AJ10034"/>
      <c r="AK10034"/>
      <c r="AL10034"/>
    </row>
    <row r="10035" spans="3:38" ht="15" customHeight="1" x14ac:dyDescent="0.35">
      <c r="C10035"/>
      <c r="D10035"/>
      <c r="E10035"/>
      <c r="F10035"/>
      <c r="G10035"/>
      <c r="H10035"/>
      <c r="I10035"/>
      <c r="J10035"/>
      <c r="K10035"/>
      <c r="L10035"/>
      <c r="M10035"/>
      <c r="N10035"/>
      <c r="O10035"/>
      <c r="S10035"/>
      <c r="T10035"/>
      <c r="U10035"/>
      <c r="V10035"/>
      <c r="Y10035"/>
      <c r="Z10035"/>
      <c r="AA10035"/>
      <c r="AB10035"/>
      <c r="AC10035"/>
      <c r="AD10035"/>
      <c r="AE10035"/>
      <c r="AF10035"/>
      <c r="AG10035"/>
      <c r="AH10035"/>
      <c r="AI10035"/>
      <c r="AJ10035"/>
      <c r="AK10035"/>
      <c r="AL10035"/>
    </row>
    <row r="10036" spans="3:38" ht="15" customHeight="1" x14ac:dyDescent="0.35">
      <c r="C10036"/>
      <c r="D10036"/>
      <c r="E10036"/>
      <c r="F10036"/>
      <c r="G10036"/>
      <c r="H10036"/>
      <c r="I10036"/>
      <c r="J10036"/>
      <c r="K10036"/>
      <c r="L10036"/>
      <c r="M10036"/>
      <c r="N10036"/>
      <c r="O10036"/>
      <c r="S10036"/>
      <c r="T10036"/>
      <c r="U10036"/>
      <c r="V10036"/>
      <c r="Y10036"/>
      <c r="Z10036"/>
      <c r="AA10036"/>
      <c r="AB10036"/>
      <c r="AC10036"/>
      <c r="AD10036"/>
      <c r="AE10036"/>
      <c r="AF10036"/>
      <c r="AG10036"/>
      <c r="AH10036"/>
      <c r="AI10036"/>
      <c r="AJ10036"/>
      <c r="AK10036"/>
      <c r="AL10036"/>
    </row>
    <row r="10037" spans="3:38" ht="15" customHeight="1" x14ac:dyDescent="0.35">
      <c r="C10037"/>
      <c r="D10037"/>
      <c r="E10037"/>
      <c r="F10037"/>
      <c r="G10037"/>
      <c r="H10037"/>
      <c r="I10037"/>
      <c r="J10037"/>
      <c r="K10037"/>
      <c r="L10037"/>
      <c r="M10037"/>
      <c r="N10037"/>
      <c r="O10037"/>
      <c r="S10037"/>
      <c r="T10037"/>
      <c r="U10037"/>
      <c r="V10037"/>
      <c r="Y10037"/>
      <c r="Z10037"/>
      <c r="AA10037"/>
      <c r="AB10037"/>
      <c r="AC10037"/>
      <c r="AD10037"/>
      <c r="AE10037"/>
      <c r="AF10037"/>
      <c r="AG10037"/>
      <c r="AH10037"/>
      <c r="AI10037"/>
      <c r="AJ10037"/>
      <c r="AK10037"/>
      <c r="AL10037"/>
    </row>
    <row r="10038" spans="3:38" ht="15" customHeight="1" x14ac:dyDescent="0.35">
      <c r="C10038"/>
      <c r="D10038"/>
      <c r="E10038"/>
      <c r="F10038"/>
      <c r="G10038"/>
      <c r="H10038"/>
      <c r="I10038"/>
      <c r="J10038"/>
      <c r="K10038"/>
      <c r="L10038"/>
      <c r="M10038"/>
      <c r="N10038"/>
      <c r="O10038"/>
      <c r="S10038"/>
      <c r="T10038"/>
      <c r="U10038"/>
      <c r="V10038"/>
      <c r="Y10038"/>
      <c r="Z10038"/>
      <c r="AA10038"/>
      <c r="AB10038"/>
      <c r="AC10038"/>
      <c r="AD10038"/>
      <c r="AE10038"/>
      <c r="AF10038"/>
      <c r="AG10038"/>
      <c r="AH10038"/>
      <c r="AI10038"/>
      <c r="AJ10038"/>
      <c r="AK10038"/>
      <c r="AL10038"/>
    </row>
    <row r="10039" spans="3:38" ht="15" customHeight="1" x14ac:dyDescent="0.35">
      <c r="C10039"/>
      <c r="D10039"/>
      <c r="E10039"/>
      <c r="F10039"/>
      <c r="G10039"/>
      <c r="H10039"/>
      <c r="I10039"/>
      <c r="J10039"/>
      <c r="K10039"/>
      <c r="L10039"/>
      <c r="M10039"/>
      <c r="N10039"/>
      <c r="O10039"/>
      <c r="S10039"/>
      <c r="T10039"/>
      <c r="U10039"/>
      <c r="V10039"/>
      <c r="Y10039"/>
      <c r="Z10039"/>
      <c r="AA10039"/>
      <c r="AB10039"/>
      <c r="AC10039"/>
      <c r="AD10039"/>
      <c r="AE10039"/>
      <c r="AF10039"/>
      <c r="AG10039"/>
      <c r="AH10039"/>
      <c r="AI10039"/>
      <c r="AJ10039"/>
      <c r="AK10039"/>
      <c r="AL10039"/>
    </row>
    <row r="10040" spans="3:38" ht="15" customHeight="1" x14ac:dyDescent="0.35">
      <c r="C10040"/>
      <c r="D10040"/>
      <c r="E10040"/>
      <c r="F10040"/>
      <c r="G10040"/>
      <c r="H10040"/>
      <c r="I10040"/>
      <c r="J10040"/>
      <c r="K10040"/>
      <c r="L10040"/>
      <c r="M10040"/>
      <c r="N10040"/>
      <c r="O10040"/>
      <c r="S10040"/>
      <c r="T10040"/>
      <c r="U10040"/>
      <c r="V10040"/>
      <c r="Y10040"/>
      <c r="Z10040"/>
      <c r="AA10040"/>
      <c r="AB10040"/>
      <c r="AC10040"/>
      <c r="AD10040"/>
      <c r="AE10040"/>
      <c r="AF10040"/>
      <c r="AG10040"/>
      <c r="AH10040"/>
      <c r="AI10040"/>
      <c r="AJ10040"/>
      <c r="AK10040"/>
      <c r="AL10040"/>
    </row>
    <row r="10041" spans="3:38" ht="15" customHeight="1" x14ac:dyDescent="0.35">
      <c r="C10041"/>
      <c r="D10041"/>
      <c r="E10041"/>
      <c r="F10041"/>
      <c r="G10041"/>
      <c r="H10041"/>
      <c r="I10041"/>
      <c r="J10041"/>
      <c r="K10041"/>
      <c r="L10041"/>
      <c r="M10041"/>
      <c r="N10041"/>
      <c r="O10041"/>
      <c r="S10041"/>
      <c r="T10041"/>
      <c r="U10041"/>
      <c r="V10041"/>
      <c r="Y10041"/>
      <c r="Z10041"/>
      <c r="AA10041"/>
      <c r="AB10041"/>
      <c r="AC10041"/>
      <c r="AD10041"/>
      <c r="AE10041"/>
      <c r="AF10041"/>
      <c r="AG10041"/>
      <c r="AH10041"/>
      <c r="AI10041"/>
      <c r="AJ10041"/>
      <c r="AK10041"/>
      <c r="AL10041"/>
    </row>
    <row r="10042" spans="3:38" ht="15" customHeight="1" x14ac:dyDescent="0.35">
      <c r="C10042"/>
      <c r="D10042"/>
      <c r="E10042"/>
      <c r="F10042"/>
      <c r="G10042"/>
      <c r="H10042"/>
      <c r="I10042"/>
      <c r="J10042"/>
      <c r="K10042"/>
      <c r="L10042"/>
      <c r="M10042"/>
      <c r="N10042"/>
      <c r="O10042"/>
      <c r="S10042"/>
      <c r="T10042"/>
      <c r="U10042"/>
      <c r="V10042"/>
      <c r="Y10042"/>
      <c r="Z10042"/>
      <c r="AA10042"/>
      <c r="AB10042"/>
      <c r="AC10042"/>
      <c r="AD10042"/>
      <c r="AE10042"/>
      <c r="AF10042"/>
      <c r="AG10042"/>
      <c r="AH10042"/>
      <c r="AI10042"/>
      <c r="AJ10042"/>
      <c r="AK10042"/>
      <c r="AL10042"/>
    </row>
    <row r="10043" spans="3:38" ht="15" customHeight="1" x14ac:dyDescent="0.35">
      <c r="C10043"/>
      <c r="D10043"/>
      <c r="E10043"/>
      <c r="F10043"/>
      <c r="G10043"/>
      <c r="H10043"/>
      <c r="I10043"/>
      <c r="J10043"/>
      <c r="K10043"/>
      <c r="L10043"/>
      <c r="M10043"/>
      <c r="N10043"/>
      <c r="O10043"/>
      <c r="S10043"/>
      <c r="T10043"/>
      <c r="U10043"/>
      <c r="V10043"/>
      <c r="Y10043"/>
      <c r="Z10043"/>
      <c r="AA10043"/>
      <c r="AB10043"/>
      <c r="AC10043"/>
      <c r="AD10043"/>
      <c r="AE10043"/>
      <c r="AF10043"/>
      <c r="AG10043"/>
      <c r="AH10043"/>
      <c r="AI10043"/>
      <c r="AJ10043"/>
      <c r="AK10043"/>
      <c r="AL10043"/>
    </row>
    <row r="10044" spans="3:38" ht="15" customHeight="1" x14ac:dyDescent="0.35">
      <c r="C10044"/>
      <c r="D10044"/>
      <c r="E10044"/>
      <c r="F10044"/>
      <c r="G10044"/>
      <c r="H10044"/>
      <c r="I10044"/>
      <c r="J10044"/>
      <c r="K10044"/>
      <c r="L10044"/>
      <c r="M10044"/>
      <c r="N10044"/>
      <c r="O10044"/>
      <c r="S10044"/>
      <c r="T10044"/>
      <c r="U10044"/>
      <c r="V10044"/>
      <c r="Y10044"/>
      <c r="Z10044"/>
      <c r="AA10044"/>
      <c r="AB10044"/>
      <c r="AC10044"/>
      <c r="AD10044"/>
      <c r="AE10044"/>
      <c r="AF10044"/>
      <c r="AG10044"/>
      <c r="AH10044"/>
      <c r="AI10044"/>
      <c r="AJ10044"/>
      <c r="AK10044"/>
      <c r="AL10044"/>
    </row>
    <row r="10045" spans="3:38" ht="15" customHeight="1" x14ac:dyDescent="0.35">
      <c r="C10045"/>
      <c r="D10045"/>
      <c r="E10045"/>
      <c r="F10045"/>
      <c r="G10045"/>
      <c r="H10045"/>
      <c r="I10045"/>
      <c r="J10045"/>
      <c r="K10045"/>
      <c r="L10045"/>
      <c r="M10045"/>
      <c r="N10045"/>
      <c r="O10045"/>
      <c r="S10045"/>
      <c r="T10045"/>
      <c r="U10045"/>
      <c r="V10045"/>
      <c r="Y10045"/>
      <c r="Z10045"/>
      <c r="AA10045"/>
      <c r="AB10045"/>
      <c r="AC10045"/>
      <c r="AD10045"/>
      <c r="AE10045"/>
      <c r="AF10045"/>
      <c r="AG10045"/>
      <c r="AH10045"/>
      <c r="AI10045"/>
      <c r="AJ10045"/>
      <c r="AK10045"/>
      <c r="AL10045"/>
    </row>
    <row r="10046" spans="3:38" ht="15" customHeight="1" x14ac:dyDescent="0.35">
      <c r="C10046"/>
      <c r="D10046"/>
      <c r="E10046"/>
      <c r="F10046"/>
      <c r="G10046"/>
      <c r="H10046"/>
      <c r="I10046"/>
      <c r="J10046"/>
      <c r="K10046"/>
      <c r="L10046"/>
      <c r="M10046"/>
      <c r="N10046"/>
      <c r="O10046"/>
      <c r="S10046"/>
      <c r="T10046"/>
      <c r="U10046"/>
      <c r="V10046"/>
      <c r="Y10046"/>
      <c r="Z10046"/>
      <c r="AA10046"/>
      <c r="AB10046"/>
      <c r="AC10046"/>
      <c r="AD10046"/>
      <c r="AE10046"/>
      <c r="AF10046"/>
      <c r="AG10046"/>
      <c r="AH10046"/>
      <c r="AI10046"/>
      <c r="AJ10046"/>
      <c r="AK10046"/>
      <c r="AL10046"/>
    </row>
    <row r="10047" spans="3:38" ht="15" customHeight="1" x14ac:dyDescent="0.35">
      <c r="C10047"/>
      <c r="D10047"/>
      <c r="E10047"/>
      <c r="F10047"/>
      <c r="G10047"/>
      <c r="H10047"/>
      <c r="I10047"/>
      <c r="J10047"/>
      <c r="K10047"/>
      <c r="L10047"/>
      <c r="M10047"/>
      <c r="N10047"/>
      <c r="O10047"/>
      <c r="S10047"/>
      <c r="T10047"/>
      <c r="U10047"/>
      <c r="V10047"/>
      <c r="Y10047"/>
      <c r="Z10047"/>
      <c r="AA10047"/>
      <c r="AB10047"/>
      <c r="AC10047"/>
      <c r="AD10047"/>
      <c r="AE10047"/>
      <c r="AF10047"/>
      <c r="AG10047"/>
      <c r="AH10047"/>
      <c r="AI10047"/>
      <c r="AJ10047"/>
      <c r="AK10047"/>
      <c r="AL10047"/>
    </row>
    <row r="10048" spans="3:38" ht="15" customHeight="1" x14ac:dyDescent="0.35">
      <c r="C10048"/>
      <c r="D10048"/>
      <c r="E10048"/>
      <c r="F10048"/>
      <c r="G10048"/>
      <c r="H10048"/>
      <c r="I10048"/>
      <c r="J10048"/>
      <c r="K10048"/>
      <c r="L10048"/>
      <c r="M10048"/>
      <c r="N10048"/>
      <c r="O10048"/>
      <c r="S10048"/>
      <c r="T10048"/>
      <c r="U10048"/>
      <c r="V10048"/>
      <c r="Y10048"/>
      <c r="Z10048"/>
      <c r="AA10048"/>
      <c r="AB10048"/>
      <c r="AC10048"/>
      <c r="AD10048"/>
      <c r="AE10048"/>
      <c r="AF10048"/>
      <c r="AG10048"/>
      <c r="AH10048"/>
      <c r="AI10048"/>
      <c r="AJ10048"/>
      <c r="AK10048"/>
      <c r="AL10048"/>
    </row>
    <row r="10049" spans="3:38" ht="15" customHeight="1" x14ac:dyDescent="0.35">
      <c r="C10049"/>
      <c r="D10049"/>
      <c r="E10049"/>
      <c r="F10049"/>
      <c r="G10049"/>
      <c r="H10049"/>
      <c r="I10049"/>
      <c r="J10049"/>
      <c r="K10049"/>
      <c r="L10049"/>
      <c r="M10049"/>
      <c r="N10049"/>
      <c r="O10049"/>
      <c r="S10049"/>
      <c r="T10049"/>
      <c r="U10049"/>
      <c r="V10049"/>
      <c r="Y10049"/>
      <c r="Z10049"/>
      <c r="AA10049"/>
      <c r="AB10049"/>
      <c r="AC10049"/>
      <c r="AD10049"/>
      <c r="AE10049"/>
      <c r="AF10049"/>
      <c r="AG10049"/>
      <c r="AH10049"/>
      <c r="AI10049"/>
      <c r="AJ10049"/>
      <c r="AK10049"/>
      <c r="AL10049"/>
    </row>
    <row r="10050" spans="3:38" ht="15" customHeight="1" x14ac:dyDescent="0.35">
      <c r="C10050"/>
      <c r="D10050"/>
      <c r="E10050"/>
      <c r="F10050"/>
      <c r="G10050"/>
      <c r="H10050"/>
      <c r="I10050"/>
      <c r="J10050"/>
      <c r="K10050"/>
      <c r="L10050"/>
      <c r="M10050"/>
      <c r="N10050"/>
      <c r="O10050"/>
      <c r="S10050"/>
      <c r="T10050"/>
      <c r="U10050"/>
      <c r="V10050"/>
      <c r="Y10050"/>
      <c r="Z10050"/>
      <c r="AA10050"/>
      <c r="AB10050"/>
      <c r="AC10050"/>
      <c r="AD10050"/>
      <c r="AE10050"/>
      <c r="AF10050"/>
      <c r="AG10050"/>
      <c r="AH10050"/>
      <c r="AI10050"/>
      <c r="AJ10050"/>
      <c r="AK10050"/>
      <c r="AL10050"/>
    </row>
    <row r="10051" spans="3:38" ht="15" customHeight="1" x14ac:dyDescent="0.35">
      <c r="C10051"/>
      <c r="D10051"/>
      <c r="E10051"/>
      <c r="F10051"/>
      <c r="G10051"/>
      <c r="H10051"/>
      <c r="I10051"/>
      <c r="J10051"/>
      <c r="K10051"/>
      <c r="L10051"/>
      <c r="M10051"/>
      <c r="N10051"/>
      <c r="O10051"/>
      <c r="S10051"/>
      <c r="T10051"/>
      <c r="U10051"/>
      <c r="V10051"/>
      <c r="Y10051"/>
      <c r="Z10051"/>
      <c r="AA10051"/>
      <c r="AB10051"/>
      <c r="AC10051"/>
      <c r="AD10051"/>
      <c r="AE10051"/>
      <c r="AF10051"/>
      <c r="AG10051"/>
      <c r="AH10051"/>
      <c r="AI10051"/>
      <c r="AJ10051"/>
      <c r="AK10051"/>
      <c r="AL10051"/>
    </row>
    <row r="10052" spans="3:38" ht="15" customHeight="1" x14ac:dyDescent="0.35">
      <c r="C10052"/>
      <c r="D10052"/>
      <c r="E10052"/>
      <c r="F10052"/>
      <c r="G10052"/>
      <c r="H10052"/>
      <c r="I10052"/>
      <c r="J10052"/>
      <c r="K10052"/>
      <c r="L10052"/>
      <c r="M10052"/>
      <c r="N10052"/>
      <c r="O10052"/>
      <c r="S10052"/>
      <c r="T10052"/>
      <c r="U10052"/>
      <c r="V10052"/>
      <c r="Y10052"/>
      <c r="Z10052"/>
      <c r="AA10052"/>
      <c r="AB10052"/>
      <c r="AC10052"/>
      <c r="AD10052"/>
      <c r="AE10052"/>
      <c r="AF10052"/>
      <c r="AG10052"/>
      <c r="AH10052"/>
      <c r="AI10052"/>
      <c r="AJ10052"/>
      <c r="AK10052"/>
      <c r="AL10052"/>
    </row>
    <row r="10053" spans="3:38" ht="15" customHeight="1" x14ac:dyDescent="0.35">
      <c r="C10053"/>
      <c r="D10053"/>
      <c r="E10053"/>
      <c r="F10053"/>
      <c r="G10053"/>
      <c r="H10053"/>
      <c r="I10053"/>
      <c r="J10053"/>
      <c r="K10053"/>
      <c r="L10053"/>
      <c r="M10053"/>
      <c r="N10053"/>
      <c r="O10053"/>
      <c r="S10053"/>
      <c r="T10053"/>
      <c r="U10053"/>
      <c r="V10053"/>
      <c r="Y10053"/>
      <c r="Z10053"/>
      <c r="AA10053"/>
      <c r="AB10053"/>
      <c r="AC10053"/>
      <c r="AD10053"/>
      <c r="AE10053"/>
      <c r="AF10053"/>
      <c r="AG10053"/>
      <c r="AH10053"/>
      <c r="AI10053"/>
      <c r="AJ10053"/>
      <c r="AK10053"/>
      <c r="AL10053"/>
    </row>
    <row r="10054" spans="3:38" ht="15" customHeight="1" x14ac:dyDescent="0.35">
      <c r="C10054"/>
      <c r="D10054"/>
      <c r="E10054"/>
      <c r="F10054"/>
      <c r="G10054"/>
      <c r="H10054"/>
      <c r="I10054"/>
      <c r="J10054"/>
      <c r="K10054"/>
      <c r="L10054"/>
      <c r="M10054"/>
      <c r="N10054"/>
      <c r="O10054"/>
      <c r="S10054"/>
      <c r="T10054"/>
      <c r="U10054"/>
      <c r="V10054"/>
      <c r="Y10054"/>
      <c r="Z10054"/>
      <c r="AA10054"/>
      <c r="AB10054"/>
      <c r="AC10054"/>
      <c r="AD10054"/>
      <c r="AE10054"/>
      <c r="AF10054"/>
      <c r="AG10054"/>
      <c r="AH10054"/>
      <c r="AI10054"/>
      <c r="AJ10054"/>
      <c r="AK10054"/>
      <c r="AL10054"/>
    </row>
    <row r="10055" spans="3:38" ht="15" customHeight="1" x14ac:dyDescent="0.35">
      <c r="C10055"/>
      <c r="D10055"/>
      <c r="E10055"/>
      <c r="F10055"/>
      <c r="G10055"/>
      <c r="H10055"/>
      <c r="I10055"/>
      <c r="J10055"/>
      <c r="K10055"/>
      <c r="L10055"/>
      <c r="M10055"/>
      <c r="N10055"/>
      <c r="O10055"/>
      <c r="S10055"/>
      <c r="T10055"/>
      <c r="U10055"/>
      <c r="V10055"/>
      <c r="Y10055"/>
      <c r="Z10055"/>
      <c r="AA10055"/>
      <c r="AB10055"/>
      <c r="AC10055"/>
      <c r="AD10055"/>
      <c r="AE10055"/>
      <c r="AF10055"/>
      <c r="AG10055"/>
      <c r="AH10055"/>
      <c r="AI10055"/>
      <c r="AJ10055"/>
      <c r="AK10055"/>
      <c r="AL10055"/>
    </row>
    <row r="10056" spans="3:38" ht="15" customHeight="1" x14ac:dyDescent="0.35">
      <c r="C10056"/>
      <c r="D10056"/>
      <c r="E10056"/>
      <c r="F10056"/>
      <c r="G10056"/>
      <c r="H10056"/>
      <c r="I10056"/>
      <c r="J10056"/>
      <c r="K10056"/>
      <c r="L10056"/>
      <c r="M10056"/>
      <c r="N10056"/>
      <c r="O10056"/>
      <c r="S10056"/>
      <c r="T10056"/>
      <c r="U10056"/>
      <c r="V10056"/>
      <c r="Y10056"/>
      <c r="Z10056"/>
      <c r="AA10056"/>
      <c r="AB10056"/>
      <c r="AC10056"/>
      <c r="AD10056"/>
      <c r="AE10056"/>
      <c r="AF10056"/>
      <c r="AG10056"/>
      <c r="AH10056"/>
      <c r="AI10056"/>
      <c r="AJ10056"/>
      <c r="AK10056"/>
      <c r="AL10056"/>
    </row>
    <row r="10057" spans="3:38" ht="15" customHeight="1" x14ac:dyDescent="0.35">
      <c r="C10057"/>
      <c r="D10057"/>
      <c r="E10057"/>
      <c r="F10057"/>
      <c r="G10057"/>
      <c r="H10057"/>
      <c r="I10057"/>
      <c r="J10057"/>
      <c r="K10057"/>
      <c r="L10057"/>
      <c r="M10057"/>
      <c r="N10057"/>
      <c r="O10057"/>
      <c r="S10057"/>
      <c r="T10057"/>
      <c r="U10057"/>
      <c r="V10057"/>
      <c r="Y10057"/>
      <c r="Z10057"/>
      <c r="AA10057"/>
      <c r="AB10057"/>
      <c r="AC10057"/>
      <c r="AD10057"/>
      <c r="AE10057"/>
      <c r="AF10057"/>
      <c r="AG10057"/>
      <c r="AH10057"/>
      <c r="AI10057"/>
      <c r="AJ10057"/>
      <c r="AK10057"/>
      <c r="AL10057"/>
    </row>
    <row r="10058" spans="3:38" ht="15" customHeight="1" x14ac:dyDescent="0.35">
      <c r="C10058"/>
      <c r="D10058"/>
      <c r="E10058"/>
      <c r="F10058"/>
      <c r="G10058"/>
      <c r="H10058"/>
      <c r="I10058"/>
      <c r="J10058"/>
      <c r="K10058"/>
      <c r="L10058"/>
      <c r="M10058"/>
      <c r="N10058"/>
      <c r="O10058"/>
      <c r="S10058"/>
      <c r="T10058"/>
      <c r="U10058"/>
      <c r="V10058"/>
      <c r="Y10058"/>
      <c r="Z10058"/>
      <c r="AA10058"/>
      <c r="AB10058"/>
      <c r="AC10058"/>
      <c r="AD10058"/>
      <c r="AE10058"/>
      <c r="AF10058"/>
      <c r="AG10058"/>
      <c r="AH10058"/>
      <c r="AI10058"/>
      <c r="AJ10058"/>
      <c r="AK10058"/>
      <c r="AL10058"/>
    </row>
    <row r="10059" spans="3:38" ht="15" customHeight="1" x14ac:dyDescent="0.35">
      <c r="C10059"/>
      <c r="D10059"/>
      <c r="E10059"/>
      <c r="F10059"/>
      <c r="G10059"/>
      <c r="H10059"/>
      <c r="I10059"/>
      <c r="J10059"/>
      <c r="K10059"/>
      <c r="L10059"/>
      <c r="M10059"/>
      <c r="N10059"/>
      <c r="O10059"/>
      <c r="S10059"/>
      <c r="T10059"/>
      <c r="U10059"/>
      <c r="V10059"/>
      <c r="Y10059"/>
      <c r="Z10059"/>
      <c r="AA10059"/>
      <c r="AB10059"/>
      <c r="AC10059"/>
      <c r="AD10059"/>
      <c r="AE10059"/>
      <c r="AF10059"/>
      <c r="AG10059"/>
      <c r="AH10059"/>
      <c r="AI10059"/>
      <c r="AJ10059"/>
      <c r="AK10059"/>
      <c r="AL10059"/>
    </row>
    <row r="10060" spans="3:38" ht="15" customHeight="1" x14ac:dyDescent="0.35">
      <c r="C10060"/>
      <c r="D10060"/>
      <c r="E10060"/>
      <c r="F10060"/>
      <c r="G10060"/>
      <c r="H10060"/>
      <c r="I10060"/>
      <c r="J10060"/>
      <c r="K10060"/>
      <c r="L10060"/>
      <c r="M10060"/>
      <c r="N10060"/>
      <c r="O10060"/>
      <c r="S10060"/>
      <c r="T10060"/>
      <c r="U10060"/>
      <c r="V10060"/>
      <c r="Y10060"/>
      <c r="Z10060"/>
      <c r="AA10060"/>
      <c r="AB10060"/>
      <c r="AC10060"/>
      <c r="AD10060"/>
      <c r="AE10060"/>
      <c r="AF10060"/>
      <c r="AG10060"/>
      <c r="AH10060"/>
      <c r="AI10060"/>
      <c r="AJ10060"/>
      <c r="AK10060"/>
      <c r="AL10060"/>
    </row>
    <row r="10061" spans="3:38" ht="15" customHeight="1" x14ac:dyDescent="0.35">
      <c r="C10061"/>
      <c r="D10061"/>
      <c r="E10061"/>
      <c r="F10061"/>
      <c r="G10061"/>
      <c r="H10061"/>
      <c r="I10061"/>
      <c r="J10061"/>
      <c r="K10061"/>
      <c r="L10061"/>
      <c r="M10061"/>
      <c r="N10061"/>
      <c r="O10061"/>
      <c r="S10061"/>
      <c r="T10061"/>
      <c r="U10061"/>
      <c r="V10061"/>
      <c r="Y10061"/>
      <c r="Z10061"/>
      <c r="AA10061"/>
      <c r="AB10061"/>
      <c r="AC10061"/>
      <c r="AD10061"/>
      <c r="AE10061"/>
      <c r="AF10061"/>
      <c r="AG10061"/>
      <c r="AH10061"/>
      <c r="AI10061"/>
      <c r="AJ10061"/>
      <c r="AK10061"/>
      <c r="AL10061"/>
    </row>
    <row r="10062" spans="3:38" ht="15" customHeight="1" x14ac:dyDescent="0.35">
      <c r="C10062"/>
      <c r="D10062"/>
      <c r="E10062"/>
      <c r="F10062"/>
      <c r="G10062"/>
      <c r="H10062"/>
      <c r="I10062"/>
      <c r="J10062"/>
      <c r="K10062"/>
      <c r="L10062"/>
      <c r="M10062"/>
      <c r="N10062"/>
      <c r="O10062"/>
      <c r="S10062"/>
      <c r="T10062"/>
      <c r="U10062"/>
      <c r="V10062"/>
      <c r="Y10062"/>
      <c r="Z10062"/>
      <c r="AA10062"/>
      <c r="AB10062"/>
      <c r="AC10062"/>
      <c r="AD10062"/>
      <c r="AE10062"/>
      <c r="AF10062"/>
      <c r="AG10062"/>
      <c r="AH10062"/>
      <c r="AI10062"/>
      <c r="AJ10062"/>
      <c r="AK10062"/>
      <c r="AL10062"/>
    </row>
    <row r="10063" spans="3:38" ht="15" customHeight="1" x14ac:dyDescent="0.35">
      <c r="C10063"/>
      <c r="D10063"/>
      <c r="E10063"/>
      <c r="F10063"/>
      <c r="G10063"/>
      <c r="H10063"/>
      <c r="I10063"/>
      <c r="J10063"/>
      <c r="K10063"/>
      <c r="L10063"/>
      <c r="M10063"/>
      <c r="N10063"/>
      <c r="O10063"/>
      <c r="S10063"/>
      <c r="T10063"/>
      <c r="U10063"/>
      <c r="V10063"/>
      <c r="Y10063"/>
      <c r="Z10063"/>
      <c r="AA10063"/>
      <c r="AB10063"/>
      <c r="AC10063"/>
      <c r="AD10063"/>
      <c r="AE10063"/>
      <c r="AF10063"/>
      <c r="AG10063"/>
      <c r="AH10063"/>
      <c r="AI10063"/>
      <c r="AJ10063"/>
      <c r="AK10063"/>
      <c r="AL10063"/>
    </row>
    <row r="10064" spans="3:38" ht="15" customHeight="1" x14ac:dyDescent="0.35">
      <c r="C10064"/>
      <c r="D10064"/>
      <c r="E10064"/>
      <c r="F10064"/>
      <c r="G10064"/>
      <c r="H10064"/>
      <c r="I10064"/>
      <c r="J10064"/>
      <c r="K10064"/>
      <c r="L10064"/>
      <c r="M10064"/>
      <c r="N10064"/>
      <c r="O10064"/>
      <c r="S10064"/>
      <c r="T10064"/>
      <c r="U10064"/>
      <c r="V10064"/>
      <c r="Y10064"/>
      <c r="Z10064"/>
      <c r="AA10064"/>
      <c r="AB10064"/>
      <c r="AC10064"/>
      <c r="AD10064"/>
      <c r="AE10064"/>
      <c r="AF10064"/>
      <c r="AG10064"/>
      <c r="AH10064"/>
      <c r="AI10064"/>
      <c r="AJ10064"/>
      <c r="AK10064"/>
      <c r="AL10064"/>
    </row>
    <row r="10065" spans="3:38" ht="15" customHeight="1" x14ac:dyDescent="0.35">
      <c r="C10065"/>
      <c r="D10065"/>
      <c r="E10065"/>
      <c r="F10065"/>
      <c r="G10065"/>
      <c r="H10065"/>
      <c r="I10065"/>
      <c r="J10065"/>
      <c r="K10065"/>
      <c r="L10065"/>
      <c r="M10065"/>
      <c r="N10065"/>
      <c r="O10065"/>
      <c r="S10065"/>
      <c r="T10065"/>
      <c r="U10065"/>
      <c r="V10065"/>
      <c r="Y10065"/>
      <c r="Z10065"/>
      <c r="AA10065"/>
      <c r="AB10065"/>
      <c r="AC10065"/>
      <c r="AD10065"/>
      <c r="AE10065"/>
      <c r="AF10065"/>
      <c r="AG10065"/>
      <c r="AH10065"/>
      <c r="AI10065"/>
      <c r="AJ10065"/>
      <c r="AK10065"/>
      <c r="AL10065"/>
    </row>
    <row r="10066" spans="3:38" ht="15" customHeight="1" x14ac:dyDescent="0.35">
      <c r="C10066"/>
      <c r="D10066"/>
      <c r="E10066"/>
      <c r="F10066"/>
      <c r="G10066"/>
      <c r="H10066"/>
      <c r="I10066"/>
      <c r="J10066"/>
      <c r="K10066"/>
      <c r="L10066"/>
      <c r="M10066"/>
      <c r="N10066"/>
      <c r="O10066"/>
      <c r="S10066"/>
      <c r="T10066"/>
      <c r="U10066"/>
      <c r="V10066"/>
      <c r="Y10066"/>
      <c r="Z10066"/>
      <c r="AA10066"/>
      <c r="AB10066"/>
      <c r="AC10066"/>
      <c r="AD10066"/>
      <c r="AE10066"/>
      <c r="AF10066"/>
      <c r="AG10066"/>
      <c r="AH10066"/>
      <c r="AI10066"/>
      <c r="AJ10066"/>
      <c r="AK10066"/>
      <c r="AL10066"/>
    </row>
    <row r="10067" spans="3:38" ht="15" customHeight="1" x14ac:dyDescent="0.35">
      <c r="C10067"/>
      <c r="D10067"/>
      <c r="E10067"/>
      <c r="F10067"/>
      <c r="G10067"/>
      <c r="H10067"/>
      <c r="I10067"/>
      <c r="J10067"/>
      <c r="K10067"/>
      <c r="L10067"/>
      <c r="M10067"/>
      <c r="N10067"/>
      <c r="O10067"/>
      <c r="S10067"/>
      <c r="T10067"/>
      <c r="U10067"/>
      <c r="V10067"/>
      <c r="Y10067"/>
      <c r="Z10067"/>
      <c r="AA10067"/>
      <c r="AB10067"/>
      <c r="AC10067"/>
      <c r="AD10067"/>
      <c r="AE10067"/>
      <c r="AF10067"/>
      <c r="AG10067"/>
      <c r="AH10067"/>
      <c r="AI10067"/>
      <c r="AJ10067"/>
      <c r="AK10067"/>
      <c r="AL10067"/>
    </row>
    <row r="10068" spans="3:38" ht="15" customHeight="1" x14ac:dyDescent="0.35">
      <c r="C10068"/>
      <c r="D10068"/>
      <c r="E10068"/>
      <c r="F10068"/>
      <c r="G10068"/>
      <c r="H10068"/>
      <c r="I10068"/>
      <c r="J10068"/>
      <c r="K10068"/>
      <c r="L10068"/>
      <c r="M10068"/>
      <c r="N10068"/>
      <c r="O10068"/>
      <c r="S10068"/>
      <c r="T10068"/>
      <c r="U10068"/>
      <c r="V10068"/>
      <c r="Y10068"/>
      <c r="Z10068"/>
      <c r="AA10068"/>
      <c r="AB10068"/>
      <c r="AC10068"/>
      <c r="AD10068"/>
      <c r="AE10068"/>
      <c r="AF10068"/>
      <c r="AG10068"/>
      <c r="AH10068"/>
      <c r="AI10068"/>
      <c r="AJ10068"/>
      <c r="AK10068"/>
      <c r="AL10068"/>
    </row>
    <row r="10069" spans="3:38" ht="15" customHeight="1" x14ac:dyDescent="0.35">
      <c r="C10069"/>
      <c r="D10069"/>
      <c r="E10069"/>
      <c r="F10069"/>
      <c r="G10069"/>
      <c r="H10069"/>
      <c r="I10069"/>
      <c r="J10069"/>
      <c r="K10069"/>
      <c r="L10069"/>
      <c r="M10069"/>
      <c r="N10069"/>
      <c r="O10069"/>
      <c r="S10069"/>
      <c r="T10069"/>
      <c r="U10069"/>
      <c r="V10069"/>
      <c r="Y10069"/>
      <c r="Z10069"/>
      <c r="AA10069"/>
      <c r="AB10069"/>
      <c r="AC10069"/>
      <c r="AD10069"/>
      <c r="AE10069"/>
      <c r="AF10069"/>
      <c r="AG10069"/>
      <c r="AH10069"/>
      <c r="AI10069"/>
      <c r="AJ10069"/>
      <c r="AK10069"/>
      <c r="AL10069"/>
    </row>
    <row r="10070" spans="3:38" ht="15" customHeight="1" x14ac:dyDescent="0.35">
      <c r="C10070"/>
      <c r="D10070"/>
      <c r="E10070"/>
      <c r="F10070"/>
      <c r="G10070"/>
      <c r="H10070"/>
      <c r="I10070"/>
      <c r="J10070"/>
      <c r="K10070"/>
      <c r="L10070"/>
      <c r="M10070"/>
      <c r="N10070"/>
      <c r="O10070"/>
      <c r="S10070"/>
      <c r="T10070"/>
      <c r="U10070"/>
      <c r="V10070"/>
      <c r="Y10070"/>
      <c r="Z10070"/>
      <c r="AA10070"/>
      <c r="AB10070"/>
      <c r="AC10070"/>
      <c r="AD10070"/>
      <c r="AE10070"/>
      <c r="AF10070"/>
      <c r="AG10070"/>
      <c r="AH10070"/>
      <c r="AI10070"/>
      <c r="AJ10070"/>
      <c r="AK10070"/>
      <c r="AL10070"/>
    </row>
    <row r="10071" spans="3:38" ht="15" customHeight="1" x14ac:dyDescent="0.35">
      <c r="C10071"/>
      <c r="D10071"/>
      <c r="E10071"/>
      <c r="F10071"/>
      <c r="G10071"/>
      <c r="H10071"/>
      <c r="I10071"/>
      <c r="J10071"/>
      <c r="K10071"/>
      <c r="L10071"/>
      <c r="M10071"/>
      <c r="N10071"/>
      <c r="O10071"/>
      <c r="S10071"/>
      <c r="T10071"/>
      <c r="U10071"/>
      <c r="V10071"/>
      <c r="Y10071"/>
      <c r="Z10071"/>
      <c r="AA10071"/>
      <c r="AB10071"/>
      <c r="AC10071"/>
      <c r="AD10071"/>
      <c r="AE10071"/>
      <c r="AF10071"/>
      <c r="AG10071"/>
      <c r="AH10071"/>
      <c r="AI10071"/>
      <c r="AJ10071"/>
      <c r="AK10071"/>
      <c r="AL10071"/>
    </row>
    <row r="10072" spans="3:38" ht="15" customHeight="1" x14ac:dyDescent="0.35">
      <c r="C10072"/>
      <c r="D10072"/>
      <c r="E10072"/>
      <c r="F10072"/>
      <c r="G10072"/>
      <c r="H10072"/>
      <c r="I10072"/>
      <c r="J10072"/>
      <c r="K10072"/>
      <c r="L10072"/>
      <c r="M10072"/>
      <c r="N10072"/>
      <c r="O10072"/>
      <c r="S10072"/>
      <c r="T10072"/>
      <c r="U10072"/>
      <c r="V10072"/>
      <c r="Y10072"/>
      <c r="Z10072"/>
      <c r="AA10072"/>
      <c r="AB10072"/>
      <c r="AC10072"/>
      <c r="AD10072"/>
      <c r="AE10072"/>
      <c r="AF10072"/>
      <c r="AG10072"/>
      <c r="AH10072"/>
      <c r="AI10072"/>
      <c r="AJ10072"/>
      <c r="AK10072"/>
      <c r="AL10072"/>
    </row>
    <row r="10073" spans="3:38" ht="15" customHeight="1" x14ac:dyDescent="0.35">
      <c r="C10073"/>
      <c r="D10073"/>
      <c r="E10073"/>
      <c r="F10073"/>
      <c r="G10073"/>
      <c r="H10073"/>
      <c r="I10073"/>
      <c r="J10073"/>
      <c r="K10073"/>
      <c r="L10073"/>
      <c r="M10073"/>
      <c r="N10073"/>
      <c r="O10073"/>
      <c r="S10073"/>
      <c r="T10073"/>
      <c r="U10073"/>
      <c r="V10073"/>
      <c r="Y10073"/>
      <c r="Z10073"/>
      <c r="AA10073"/>
      <c r="AB10073"/>
      <c r="AC10073"/>
      <c r="AD10073"/>
      <c r="AE10073"/>
      <c r="AF10073"/>
      <c r="AG10073"/>
      <c r="AH10073"/>
      <c r="AI10073"/>
      <c r="AJ10073"/>
      <c r="AK10073"/>
      <c r="AL10073"/>
    </row>
    <row r="10074" spans="3:38" ht="15" customHeight="1" x14ac:dyDescent="0.35">
      <c r="C10074"/>
      <c r="D10074"/>
      <c r="E10074"/>
      <c r="F10074"/>
      <c r="G10074"/>
      <c r="H10074"/>
      <c r="I10074"/>
      <c r="J10074"/>
      <c r="K10074"/>
      <c r="L10074"/>
      <c r="M10074"/>
      <c r="N10074"/>
      <c r="O10074"/>
      <c r="S10074"/>
      <c r="T10074"/>
      <c r="U10074"/>
      <c r="V10074"/>
      <c r="Y10074"/>
      <c r="Z10074"/>
      <c r="AA10074"/>
      <c r="AB10074"/>
      <c r="AC10074"/>
      <c r="AD10074"/>
      <c r="AE10074"/>
      <c r="AF10074"/>
      <c r="AG10074"/>
      <c r="AH10074"/>
      <c r="AI10074"/>
      <c r="AJ10074"/>
      <c r="AK10074"/>
      <c r="AL10074"/>
    </row>
    <row r="10075" spans="3:38" ht="15" customHeight="1" x14ac:dyDescent="0.35">
      <c r="C10075"/>
      <c r="D10075"/>
      <c r="E10075"/>
      <c r="F10075"/>
      <c r="G10075"/>
      <c r="H10075"/>
      <c r="I10075"/>
      <c r="J10075"/>
      <c r="K10075"/>
      <c r="L10075"/>
      <c r="M10075"/>
      <c r="N10075"/>
      <c r="O10075"/>
      <c r="S10075"/>
      <c r="T10075"/>
      <c r="U10075"/>
      <c r="V10075"/>
      <c r="Y10075"/>
      <c r="Z10075"/>
      <c r="AA10075"/>
      <c r="AB10075"/>
      <c r="AC10075"/>
      <c r="AD10075"/>
      <c r="AE10075"/>
      <c r="AF10075"/>
      <c r="AG10075"/>
      <c r="AH10075"/>
      <c r="AI10075"/>
      <c r="AJ10075"/>
      <c r="AK10075"/>
      <c r="AL10075"/>
    </row>
    <row r="10076" spans="3:38" ht="15" customHeight="1" x14ac:dyDescent="0.35">
      <c r="C10076"/>
      <c r="D10076"/>
      <c r="E10076"/>
      <c r="F10076"/>
      <c r="G10076"/>
      <c r="H10076"/>
      <c r="I10076"/>
      <c r="J10076"/>
      <c r="K10076"/>
      <c r="L10076"/>
      <c r="M10076"/>
      <c r="N10076"/>
      <c r="O10076"/>
      <c r="S10076"/>
      <c r="T10076"/>
      <c r="U10076"/>
      <c r="V10076"/>
      <c r="Y10076"/>
      <c r="Z10076"/>
      <c r="AA10076"/>
      <c r="AB10076"/>
      <c r="AC10076"/>
      <c r="AD10076"/>
      <c r="AE10076"/>
      <c r="AF10076"/>
      <c r="AG10076"/>
      <c r="AH10076"/>
      <c r="AI10076"/>
      <c r="AJ10076"/>
      <c r="AK10076"/>
      <c r="AL10076"/>
    </row>
    <row r="10077" spans="3:38" ht="15" customHeight="1" x14ac:dyDescent="0.35">
      <c r="C10077"/>
      <c r="D10077"/>
      <c r="E10077"/>
      <c r="F10077"/>
      <c r="G10077"/>
      <c r="H10077"/>
      <c r="I10077"/>
      <c r="J10077"/>
      <c r="K10077"/>
      <c r="L10077"/>
      <c r="M10077"/>
      <c r="N10077"/>
      <c r="O10077"/>
      <c r="S10077"/>
      <c r="T10077"/>
      <c r="U10077"/>
      <c r="V10077"/>
      <c r="Y10077"/>
      <c r="Z10077"/>
      <c r="AA10077"/>
      <c r="AB10077"/>
      <c r="AC10077"/>
      <c r="AD10077"/>
      <c r="AE10077"/>
      <c r="AF10077"/>
      <c r="AG10077"/>
      <c r="AH10077"/>
      <c r="AI10077"/>
      <c r="AJ10077"/>
      <c r="AK10077"/>
      <c r="AL10077"/>
    </row>
    <row r="10078" spans="3:38" ht="15" customHeight="1" x14ac:dyDescent="0.35">
      <c r="C10078"/>
      <c r="D10078"/>
      <c r="E10078"/>
      <c r="F10078"/>
      <c r="G10078"/>
      <c r="H10078"/>
      <c r="I10078"/>
      <c r="J10078"/>
      <c r="K10078"/>
      <c r="L10078"/>
      <c r="M10078"/>
      <c r="N10078"/>
      <c r="O10078"/>
      <c r="S10078"/>
      <c r="T10078"/>
      <c r="U10078"/>
      <c r="V10078"/>
      <c r="Y10078"/>
      <c r="Z10078"/>
      <c r="AA10078"/>
      <c r="AB10078"/>
      <c r="AC10078"/>
      <c r="AD10078"/>
      <c r="AE10078"/>
      <c r="AF10078"/>
      <c r="AG10078"/>
      <c r="AH10078"/>
      <c r="AI10078"/>
      <c r="AJ10078"/>
      <c r="AK10078"/>
      <c r="AL10078"/>
    </row>
    <row r="10079" spans="3:38" ht="15" customHeight="1" x14ac:dyDescent="0.35">
      <c r="C10079"/>
      <c r="D10079"/>
      <c r="E10079"/>
      <c r="F10079"/>
      <c r="G10079"/>
      <c r="H10079"/>
      <c r="I10079"/>
      <c r="J10079"/>
      <c r="K10079"/>
      <c r="L10079"/>
      <c r="M10079"/>
      <c r="N10079"/>
      <c r="O10079"/>
      <c r="S10079"/>
      <c r="T10079"/>
      <c r="U10079"/>
      <c r="V10079"/>
      <c r="Y10079"/>
      <c r="Z10079"/>
      <c r="AA10079"/>
      <c r="AB10079"/>
      <c r="AC10079"/>
      <c r="AD10079"/>
      <c r="AE10079"/>
      <c r="AF10079"/>
      <c r="AG10079"/>
      <c r="AH10079"/>
      <c r="AI10079"/>
      <c r="AJ10079"/>
      <c r="AK10079"/>
      <c r="AL10079"/>
    </row>
    <row r="10080" spans="3:38" ht="15" customHeight="1" x14ac:dyDescent="0.35">
      <c r="C10080"/>
      <c r="D10080"/>
      <c r="E10080"/>
      <c r="F10080"/>
      <c r="G10080"/>
      <c r="H10080"/>
      <c r="I10080"/>
      <c r="J10080"/>
      <c r="K10080"/>
      <c r="L10080"/>
      <c r="M10080"/>
      <c r="N10080"/>
      <c r="O10080"/>
      <c r="S10080"/>
      <c r="T10080"/>
      <c r="U10080"/>
      <c r="V10080"/>
      <c r="Y10080"/>
      <c r="Z10080"/>
      <c r="AA10080"/>
      <c r="AB10080"/>
      <c r="AC10080"/>
      <c r="AD10080"/>
      <c r="AE10080"/>
      <c r="AF10080"/>
      <c r="AG10080"/>
      <c r="AH10080"/>
      <c r="AI10080"/>
      <c r="AJ10080"/>
      <c r="AK10080"/>
      <c r="AL10080"/>
    </row>
    <row r="10081" spans="3:38" ht="15" customHeight="1" x14ac:dyDescent="0.35">
      <c r="C10081"/>
      <c r="D10081"/>
      <c r="E10081"/>
      <c r="F10081"/>
      <c r="G10081"/>
      <c r="H10081"/>
      <c r="I10081"/>
      <c r="J10081"/>
      <c r="K10081"/>
      <c r="L10081"/>
      <c r="M10081"/>
      <c r="N10081"/>
      <c r="O10081"/>
      <c r="S10081"/>
      <c r="T10081"/>
      <c r="U10081"/>
      <c r="V10081"/>
      <c r="Y10081"/>
      <c r="Z10081"/>
      <c r="AA10081"/>
      <c r="AB10081"/>
      <c r="AC10081"/>
      <c r="AD10081"/>
      <c r="AE10081"/>
      <c r="AF10081"/>
      <c r="AG10081"/>
      <c r="AH10081"/>
      <c r="AI10081"/>
      <c r="AJ10081"/>
      <c r="AK10081"/>
      <c r="AL10081"/>
    </row>
    <row r="10082" spans="3:38" ht="15" customHeight="1" x14ac:dyDescent="0.35">
      <c r="C10082"/>
      <c r="D10082"/>
      <c r="E10082"/>
      <c r="F10082"/>
      <c r="G10082"/>
      <c r="H10082"/>
      <c r="I10082"/>
      <c r="J10082"/>
      <c r="K10082"/>
      <c r="L10082"/>
      <c r="M10082"/>
      <c r="N10082"/>
      <c r="O10082"/>
      <c r="S10082"/>
      <c r="T10082"/>
      <c r="U10082"/>
      <c r="V10082"/>
      <c r="Y10082"/>
      <c r="Z10082"/>
      <c r="AA10082"/>
      <c r="AB10082"/>
      <c r="AC10082"/>
      <c r="AD10082"/>
      <c r="AE10082"/>
      <c r="AF10082"/>
      <c r="AG10082"/>
      <c r="AH10082"/>
      <c r="AI10082"/>
      <c r="AJ10082"/>
      <c r="AK10082"/>
      <c r="AL10082"/>
    </row>
    <row r="10083" spans="3:38" ht="15" customHeight="1" x14ac:dyDescent="0.35">
      <c r="C10083"/>
      <c r="D10083"/>
      <c r="E10083"/>
      <c r="F10083"/>
      <c r="G10083"/>
      <c r="H10083"/>
      <c r="I10083"/>
      <c r="J10083"/>
      <c r="K10083"/>
      <c r="L10083"/>
      <c r="M10083"/>
      <c r="N10083"/>
      <c r="O10083"/>
      <c r="S10083"/>
      <c r="T10083"/>
      <c r="U10083"/>
      <c r="V10083"/>
      <c r="Y10083"/>
      <c r="Z10083"/>
      <c r="AA10083"/>
      <c r="AB10083"/>
      <c r="AC10083"/>
      <c r="AD10083"/>
      <c r="AE10083"/>
      <c r="AF10083"/>
      <c r="AG10083"/>
      <c r="AH10083"/>
      <c r="AI10083"/>
      <c r="AJ10083"/>
      <c r="AK10083"/>
      <c r="AL10083"/>
    </row>
    <row r="10084" spans="3:38" ht="15" customHeight="1" x14ac:dyDescent="0.35">
      <c r="C10084"/>
      <c r="D10084"/>
      <c r="E10084"/>
      <c r="F10084"/>
      <c r="G10084"/>
      <c r="H10084"/>
      <c r="I10084"/>
      <c r="J10084"/>
      <c r="K10084"/>
      <c r="L10084"/>
      <c r="M10084"/>
      <c r="N10084"/>
      <c r="O10084"/>
      <c r="S10084"/>
      <c r="T10084"/>
      <c r="U10084"/>
      <c r="V10084"/>
      <c r="Y10084"/>
      <c r="Z10084"/>
      <c r="AA10084"/>
      <c r="AB10084"/>
      <c r="AC10084"/>
      <c r="AD10084"/>
      <c r="AE10084"/>
      <c r="AF10084"/>
      <c r="AG10084"/>
      <c r="AH10084"/>
      <c r="AI10084"/>
      <c r="AJ10084"/>
      <c r="AK10084"/>
      <c r="AL10084"/>
    </row>
    <row r="10085" spans="3:38" ht="15" customHeight="1" x14ac:dyDescent="0.35">
      <c r="C10085"/>
      <c r="D10085"/>
      <c r="E10085"/>
      <c r="F10085"/>
      <c r="G10085"/>
      <c r="H10085"/>
      <c r="I10085"/>
      <c r="J10085"/>
      <c r="K10085"/>
      <c r="L10085"/>
      <c r="M10085"/>
      <c r="N10085"/>
      <c r="O10085"/>
      <c r="S10085"/>
      <c r="T10085"/>
      <c r="U10085"/>
      <c r="V10085"/>
      <c r="Y10085"/>
      <c r="Z10085"/>
      <c r="AA10085"/>
      <c r="AB10085"/>
      <c r="AC10085"/>
      <c r="AD10085"/>
      <c r="AE10085"/>
      <c r="AF10085"/>
      <c r="AG10085"/>
      <c r="AH10085"/>
      <c r="AI10085"/>
      <c r="AJ10085"/>
      <c r="AK10085"/>
      <c r="AL10085"/>
    </row>
    <row r="10086" spans="3:38" ht="15" customHeight="1" x14ac:dyDescent="0.35">
      <c r="C10086"/>
      <c r="D10086"/>
      <c r="E10086"/>
      <c r="F10086"/>
      <c r="G10086"/>
      <c r="H10086"/>
      <c r="I10086"/>
      <c r="J10086"/>
      <c r="K10086"/>
      <c r="L10086"/>
      <c r="M10086"/>
      <c r="N10086"/>
      <c r="O10086"/>
      <c r="S10086"/>
      <c r="T10086"/>
      <c r="U10086"/>
      <c r="V10086"/>
      <c r="Y10086"/>
      <c r="Z10086"/>
      <c r="AA10086"/>
      <c r="AB10086"/>
      <c r="AC10086"/>
      <c r="AD10086"/>
      <c r="AE10086"/>
      <c r="AF10086"/>
      <c r="AG10086"/>
      <c r="AH10086"/>
      <c r="AI10086"/>
      <c r="AJ10086"/>
      <c r="AK10086"/>
      <c r="AL10086"/>
    </row>
    <row r="10087" spans="3:38" ht="15" customHeight="1" x14ac:dyDescent="0.35">
      <c r="C10087"/>
      <c r="D10087"/>
      <c r="E10087"/>
      <c r="F10087"/>
      <c r="G10087"/>
      <c r="H10087"/>
      <c r="I10087"/>
      <c r="J10087"/>
      <c r="K10087"/>
      <c r="L10087"/>
      <c r="M10087"/>
      <c r="N10087"/>
      <c r="O10087"/>
      <c r="S10087"/>
      <c r="T10087"/>
      <c r="U10087"/>
      <c r="V10087"/>
      <c r="Y10087"/>
      <c r="Z10087"/>
      <c r="AA10087"/>
      <c r="AB10087"/>
      <c r="AC10087"/>
      <c r="AD10087"/>
      <c r="AE10087"/>
      <c r="AF10087"/>
      <c r="AG10087"/>
      <c r="AH10087"/>
      <c r="AI10087"/>
      <c r="AJ10087"/>
      <c r="AK10087"/>
      <c r="AL10087"/>
    </row>
    <row r="10088" spans="3:38" ht="15" customHeight="1" x14ac:dyDescent="0.35">
      <c r="C10088"/>
      <c r="D10088"/>
      <c r="E10088"/>
      <c r="F10088"/>
      <c r="G10088"/>
      <c r="H10088"/>
      <c r="I10088"/>
      <c r="J10088"/>
      <c r="K10088"/>
      <c r="L10088"/>
      <c r="M10088"/>
      <c r="N10088"/>
      <c r="O10088"/>
      <c r="S10088"/>
      <c r="T10088"/>
      <c r="U10088"/>
      <c r="V10088"/>
      <c r="Y10088"/>
      <c r="Z10088"/>
      <c r="AA10088"/>
      <c r="AB10088"/>
      <c r="AC10088"/>
      <c r="AD10088"/>
      <c r="AE10088"/>
      <c r="AF10088"/>
      <c r="AG10088"/>
      <c r="AH10088"/>
      <c r="AI10088"/>
      <c r="AJ10088"/>
      <c r="AK10088"/>
      <c r="AL10088"/>
    </row>
    <row r="10089" spans="3:38" ht="15" customHeight="1" x14ac:dyDescent="0.35">
      <c r="C10089"/>
      <c r="D10089"/>
      <c r="E10089"/>
      <c r="F10089"/>
      <c r="G10089"/>
      <c r="H10089"/>
      <c r="I10089"/>
      <c r="J10089"/>
      <c r="K10089"/>
      <c r="L10089"/>
      <c r="M10089"/>
      <c r="N10089"/>
      <c r="O10089"/>
      <c r="S10089"/>
      <c r="T10089"/>
      <c r="U10089"/>
      <c r="V10089"/>
      <c r="Y10089"/>
      <c r="Z10089"/>
      <c r="AA10089"/>
      <c r="AB10089"/>
      <c r="AC10089"/>
      <c r="AD10089"/>
      <c r="AE10089"/>
      <c r="AF10089"/>
      <c r="AG10089"/>
      <c r="AH10089"/>
      <c r="AI10089"/>
      <c r="AJ10089"/>
      <c r="AK10089"/>
      <c r="AL10089"/>
    </row>
    <row r="10090" spans="3:38" ht="15" customHeight="1" x14ac:dyDescent="0.35">
      <c r="C10090"/>
      <c r="D10090"/>
      <c r="E10090"/>
      <c r="F10090"/>
      <c r="G10090"/>
      <c r="H10090"/>
      <c r="I10090"/>
      <c r="J10090"/>
      <c r="K10090"/>
      <c r="L10090"/>
      <c r="M10090"/>
      <c r="N10090"/>
      <c r="O10090"/>
      <c r="S10090"/>
      <c r="T10090"/>
      <c r="U10090"/>
      <c r="V10090"/>
      <c r="Y10090"/>
      <c r="Z10090"/>
      <c r="AA10090"/>
      <c r="AB10090"/>
      <c r="AC10090"/>
      <c r="AD10090"/>
      <c r="AE10090"/>
      <c r="AF10090"/>
      <c r="AG10090"/>
      <c r="AH10090"/>
      <c r="AI10090"/>
      <c r="AJ10090"/>
      <c r="AK10090"/>
      <c r="AL10090"/>
    </row>
    <row r="10091" spans="3:38" ht="15" customHeight="1" x14ac:dyDescent="0.35">
      <c r="C10091"/>
      <c r="D10091"/>
      <c r="E10091"/>
      <c r="F10091"/>
      <c r="G10091"/>
      <c r="H10091"/>
      <c r="I10091"/>
      <c r="J10091"/>
      <c r="K10091"/>
      <c r="L10091"/>
      <c r="M10091"/>
      <c r="N10091"/>
      <c r="O10091"/>
      <c r="S10091"/>
      <c r="T10091"/>
      <c r="U10091"/>
      <c r="V10091"/>
      <c r="Y10091"/>
      <c r="Z10091"/>
      <c r="AA10091"/>
      <c r="AB10091"/>
      <c r="AC10091"/>
      <c r="AD10091"/>
      <c r="AE10091"/>
      <c r="AF10091"/>
      <c r="AG10091"/>
      <c r="AH10091"/>
      <c r="AI10091"/>
      <c r="AJ10091"/>
      <c r="AK10091"/>
      <c r="AL10091"/>
    </row>
    <row r="10092" spans="3:38" ht="15" customHeight="1" x14ac:dyDescent="0.35">
      <c r="C10092"/>
      <c r="D10092"/>
      <c r="E10092"/>
      <c r="F10092"/>
      <c r="G10092"/>
      <c r="H10092"/>
      <c r="I10092"/>
      <c r="J10092"/>
      <c r="K10092"/>
      <c r="L10092"/>
      <c r="M10092"/>
      <c r="N10092"/>
      <c r="O10092"/>
      <c r="S10092"/>
      <c r="T10092"/>
      <c r="U10092"/>
      <c r="V10092"/>
      <c r="Y10092"/>
      <c r="Z10092"/>
      <c r="AA10092"/>
      <c r="AB10092"/>
      <c r="AC10092"/>
      <c r="AD10092"/>
      <c r="AE10092"/>
      <c r="AF10092"/>
      <c r="AG10092"/>
      <c r="AH10092"/>
      <c r="AI10092"/>
      <c r="AJ10092"/>
      <c r="AK10092"/>
      <c r="AL10092"/>
    </row>
    <row r="10093" spans="3:38" ht="15" customHeight="1" x14ac:dyDescent="0.35">
      <c r="C10093"/>
      <c r="D10093"/>
      <c r="E10093"/>
      <c r="F10093"/>
      <c r="G10093"/>
      <c r="H10093"/>
      <c r="I10093"/>
      <c r="J10093"/>
      <c r="K10093"/>
      <c r="L10093"/>
      <c r="M10093"/>
      <c r="N10093"/>
      <c r="O10093"/>
      <c r="S10093"/>
      <c r="T10093"/>
      <c r="U10093"/>
      <c r="V10093"/>
      <c r="Y10093"/>
      <c r="Z10093"/>
      <c r="AA10093"/>
      <c r="AB10093"/>
      <c r="AC10093"/>
      <c r="AD10093"/>
      <c r="AE10093"/>
      <c r="AF10093"/>
      <c r="AG10093"/>
      <c r="AH10093"/>
      <c r="AI10093"/>
      <c r="AJ10093"/>
      <c r="AK10093"/>
      <c r="AL10093"/>
    </row>
    <row r="10094" spans="3:38" ht="15" customHeight="1" x14ac:dyDescent="0.35">
      <c r="C10094"/>
      <c r="D10094"/>
      <c r="E10094"/>
      <c r="F10094"/>
      <c r="G10094"/>
      <c r="H10094"/>
      <c r="I10094"/>
      <c r="J10094"/>
      <c r="K10094"/>
      <c r="L10094"/>
      <c r="M10094"/>
      <c r="N10094"/>
      <c r="O10094"/>
      <c r="S10094"/>
      <c r="T10094"/>
      <c r="U10094"/>
      <c r="V10094"/>
      <c r="Y10094"/>
      <c r="Z10094"/>
      <c r="AA10094"/>
      <c r="AB10094"/>
      <c r="AC10094"/>
      <c r="AD10094"/>
      <c r="AE10094"/>
      <c r="AF10094"/>
      <c r="AG10094"/>
      <c r="AH10094"/>
      <c r="AI10094"/>
      <c r="AJ10094"/>
      <c r="AK10094"/>
      <c r="AL10094"/>
    </row>
    <row r="10095" spans="3:38" ht="15" customHeight="1" x14ac:dyDescent="0.35">
      <c r="C10095"/>
      <c r="D10095"/>
      <c r="E10095"/>
      <c r="F10095"/>
      <c r="G10095"/>
      <c r="H10095"/>
      <c r="I10095"/>
      <c r="J10095"/>
      <c r="K10095"/>
      <c r="L10095"/>
      <c r="M10095"/>
      <c r="N10095"/>
      <c r="O10095"/>
      <c r="S10095"/>
      <c r="T10095"/>
      <c r="U10095"/>
      <c r="V10095"/>
      <c r="Y10095"/>
      <c r="Z10095"/>
      <c r="AA10095"/>
      <c r="AB10095"/>
      <c r="AC10095"/>
      <c r="AD10095"/>
      <c r="AE10095"/>
      <c r="AF10095"/>
      <c r="AG10095"/>
      <c r="AH10095"/>
      <c r="AI10095"/>
      <c r="AJ10095"/>
      <c r="AK10095"/>
      <c r="AL10095"/>
    </row>
    <row r="10096" spans="3:38" ht="15" customHeight="1" x14ac:dyDescent="0.35">
      <c r="C10096"/>
      <c r="D10096"/>
      <c r="E10096"/>
      <c r="F10096"/>
      <c r="G10096"/>
      <c r="H10096"/>
      <c r="I10096"/>
      <c r="J10096"/>
      <c r="K10096"/>
      <c r="L10096"/>
      <c r="M10096"/>
      <c r="N10096"/>
      <c r="O10096"/>
      <c r="S10096"/>
      <c r="T10096"/>
      <c r="U10096"/>
      <c r="V10096"/>
      <c r="Y10096"/>
      <c r="Z10096"/>
      <c r="AA10096"/>
      <c r="AB10096"/>
      <c r="AC10096"/>
      <c r="AD10096"/>
      <c r="AE10096"/>
      <c r="AF10096"/>
      <c r="AG10096"/>
      <c r="AH10096"/>
      <c r="AI10096"/>
      <c r="AJ10096"/>
      <c r="AK10096"/>
      <c r="AL10096"/>
    </row>
    <row r="10097" spans="3:38" ht="15" customHeight="1" x14ac:dyDescent="0.35">
      <c r="C10097"/>
      <c r="D10097"/>
      <c r="E10097"/>
      <c r="F10097"/>
      <c r="G10097"/>
      <c r="H10097"/>
      <c r="I10097"/>
      <c r="J10097"/>
      <c r="K10097"/>
      <c r="L10097"/>
      <c r="M10097"/>
      <c r="N10097"/>
      <c r="O10097"/>
      <c r="S10097"/>
      <c r="T10097"/>
      <c r="U10097"/>
      <c r="V10097"/>
      <c r="Y10097"/>
      <c r="Z10097"/>
      <c r="AA10097"/>
      <c r="AB10097"/>
      <c r="AC10097"/>
      <c r="AD10097"/>
      <c r="AE10097"/>
      <c r="AF10097"/>
      <c r="AG10097"/>
      <c r="AH10097"/>
      <c r="AI10097"/>
      <c r="AJ10097"/>
      <c r="AK10097"/>
      <c r="AL10097"/>
    </row>
    <row r="10098" spans="3:38" ht="15" customHeight="1" x14ac:dyDescent="0.35">
      <c r="C10098"/>
      <c r="D10098"/>
      <c r="E10098"/>
      <c r="F10098"/>
      <c r="G10098"/>
      <c r="H10098"/>
      <c r="I10098"/>
      <c r="J10098"/>
      <c r="K10098"/>
      <c r="L10098"/>
      <c r="M10098"/>
      <c r="N10098"/>
      <c r="O10098"/>
      <c r="S10098"/>
      <c r="T10098"/>
      <c r="U10098"/>
      <c r="V10098"/>
      <c r="Y10098"/>
      <c r="Z10098"/>
      <c r="AA10098"/>
      <c r="AB10098"/>
      <c r="AC10098"/>
      <c r="AD10098"/>
      <c r="AE10098"/>
      <c r="AF10098"/>
      <c r="AG10098"/>
      <c r="AH10098"/>
      <c r="AI10098"/>
      <c r="AJ10098"/>
      <c r="AK10098"/>
      <c r="AL10098"/>
    </row>
    <row r="10099" spans="3:38" ht="15" customHeight="1" x14ac:dyDescent="0.35">
      <c r="C10099"/>
      <c r="D10099"/>
      <c r="E10099"/>
      <c r="F10099"/>
      <c r="G10099"/>
      <c r="H10099"/>
      <c r="I10099"/>
      <c r="J10099"/>
      <c r="K10099"/>
      <c r="L10099"/>
      <c r="M10099"/>
      <c r="N10099"/>
      <c r="O10099"/>
      <c r="S10099"/>
      <c r="T10099"/>
      <c r="U10099"/>
      <c r="V10099"/>
      <c r="Y10099"/>
      <c r="Z10099"/>
      <c r="AA10099"/>
      <c r="AB10099"/>
      <c r="AC10099"/>
      <c r="AD10099"/>
      <c r="AE10099"/>
      <c r="AF10099"/>
      <c r="AG10099"/>
      <c r="AH10099"/>
      <c r="AI10099"/>
      <c r="AJ10099"/>
      <c r="AK10099"/>
      <c r="AL10099"/>
    </row>
    <row r="10100" spans="3:38" ht="15" customHeight="1" x14ac:dyDescent="0.35">
      <c r="C10100"/>
      <c r="D10100"/>
      <c r="E10100"/>
      <c r="F10100"/>
      <c r="G10100"/>
      <c r="H10100"/>
      <c r="I10100"/>
      <c r="J10100"/>
      <c r="K10100"/>
      <c r="L10100"/>
      <c r="M10100"/>
      <c r="N10100"/>
      <c r="O10100"/>
      <c r="S10100"/>
      <c r="T10100"/>
      <c r="U10100"/>
      <c r="V10100"/>
      <c r="Y10100"/>
      <c r="Z10100"/>
      <c r="AA10100"/>
      <c r="AB10100"/>
      <c r="AC10100"/>
      <c r="AD10100"/>
      <c r="AE10100"/>
      <c r="AF10100"/>
      <c r="AG10100"/>
      <c r="AH10100"/>
      <c r="AI10100"/>
      <c r="AJ10100"/>
      <c r="AK10100"/>
      <c r="AL10100"/>
    </row>
    <row r="10101" spans="3:38" ht="15" customHeight="1" x14ac:dyDescent="0.35">
      <c r="C10101"/>
      <c r="D10101"/>
      <c r="E10101"/>
      <c r="F10101"/>
      <c r="G10101"/>
      <c r="H10101"/>
      <c r="I10101"/>
      <c r="J10101"/>
      <c r="K10101"/>
      <c r="L10101"/>
      <c r="M10101"/>
      <c r="N10101"/>
      <c r="O10101"/>
      <c r="S10101"/>
      <c r="T10101"/>
      <c r="U10101"/>
      <c r="V10101"/>
      <c r="Y10101"/>
      <c r="Z10101"/>
      <c r="AA10101"/>
      <c r="AB10101"/>
      <c r="AC10101"/>
      <c r="AD10101"/>
      <c r="AE10101"/>
      <c r="AF10101"/>
      <c r="AG10101"/>
      <c r="AH10101"/>
      <c r="AI10101"/>
      <c r="AJ10101"/>
      <c r="AK10101"/>
      <c r="AL10101"/>
    </row>
    <row r="10102" spans="3:38" ht="15" customHeight="1" x14ac:dyDescent="0.35">
      <c r="C10102"/>
      <c r="D10102"/>
      <c r="E10102"/>
      <c r="F10102"/>
      <c r="G10102"/>
      <c r="H10102"/>
      <c r="I10102"/>
      <c r="J10102"/>
      <c r="K10102"/>
      <c r="L10102"/>
      <c r="M10102"/>
      <c r="N10102"/>
      <c r="O10102"/>
      <c r="S10102"/>
      <c r="T10102"/>
      <c r="U10102"/>
      <c r="V10102"/>
      <c r="Y10102"/>
      <c r="Z10102"/>
      <c r="AA10102"/>
      <c r="AB10102"/>
      <c r="AC10102"/>
      <c r="AD10102"/>
      <c r="AE10102"/>
      <c r="AF10102"/>
      <c r="AG10102"/>
      <c r="AH10102"/>
      <c r="AI10102"/>
      <c r="AJ10102"/>
      <c r="AK10102"/>
      <c r="AL10102"/>
    </row>
    <row r="10103" spans="3:38" ht="15" customHeight="1" x14ac:dyDescent="0.35">
      <c r="C10103"/>
      <c r="D10103"/>
      <c r="E10103"/>
      <c r="F10103"/>
      <c r="G10103"/>
      <c r="H10103"/>
      <c r="I10103"/>
      <c r="J10103"/>
      <c r="K10103"/>
      <c r="L10103"/>
      <c r="M10103"/>
      <c r="N10103"/>
      <c r="O10103"/>
      <c r="S10103"/>
      <c r="T10103"/>
      <c r="U10103"/>
      <c r="V10103"/>
      <c r="Y10103"/>
      <c r="Z10103"/>
      <c r="AA10103"/>
      <c r="AB10103"/>
      <c r="AC10103"/>
      <c r="AD10103"/>
      <c r="AE10103"/>
      <c r="AF10103"/>
      <c r="AG10103"/>
      <c r="AH10103"/>
      <c r="AI10103"/>
      <c r="AJ10103"/>
      <c r="AK10103"/>
      <c r="AL10103"/>
    </row>
    <row r="10104" spans="3:38" ht="15" customHeight="1" x14ac:dyDescent="0.35">
      <c r="C10104"/>
      <c r="D10104"/>
      <c r="E10104"/>
      <c r="F10104"/>
      <c r="G10104"/>
      <c r="H10104"/>
      <c r="I10104"/>
      <c r="J10104"/>
      <c r="K10104"/>
      <c r="L10104"/>
      <c r="M10104"/>
      <c r="N10104"/>
      <c r="O10104"/>
      <c r="S10104"/>
      <c r="T10104"/>
      <c r="U10104"/>
      <c r="V10104"/>
      <c r="Y10104"/>
      <c r="Z10104"/>
      <c r="AA10104"/>
      <c r="AB10104"/>
      <c r="AC10104"/>
      <c r="AD10104"/>
      <c r="AE10104"/>
      <c r="AF10104"/>
      <c r="AG10104"/>
      <c r="AH10104"/>
      <c r="AI10104"/>
      <c r="AJ10104"/>
      <c r="AK10104"/>
      <c r="AL10104"/>
    </row>
    <row r="10105" spans="3:38" ht="15" customHeight="1" x14ac:dyDescent="0.35">
      <c r="C10105"/>
      <c r="D10105"/>
      <c r="E10105"/>
      <c r="F10105"/>
      <c r="G10105"/>
      <c r="H10105"/>
      <c r="I10105"/>
      <c r="J10105"/>
      <c r="K10105"/>
      <c r="L10105"/>
      <c r="M10105"/>
      <c r="N10105"/>
      <c r="O10105"/>
      <c r="S10105"/>
      <c r="T10105"/>
      <c r="U10105"/>
      <c r="V10105"/>
      <c r="Y10105"/>
      <c r="Z10105"/>
      <c r="AA10105"/>
      <c r="AB10105"/>
      <c r="AC10105"/>
      <c r="AD10105"/>
      <c r="AE10105"/>
      <c r="AF10105"/>
      <c r="AG10105"/>
      <c r="AH10105"/>
      <c r="AI10105"/>
      <c r="AJ10105"/>
      <c r="AK10105"/>
      <c r="AL10105"/>
    </row>
    <row r="10106" spans="3:38" ht="15" customHeight="1" x14ac:dyDescent="0.35">
      <c r="C10106"/>
      <c r="D10106"/>
      <c r="E10106"/>
      <c r="F10106"/>
      <c r="G10106"/>
      <c r="H10106"/>
      <c r="I10106"/>
      <c r="J10106"/>
      <c r="K10106"/>
      <c r="L10106"/>
      <c r="M10106"/>
      <c r="N10106"/>
      <c r="O10106"/>
      <c r="S10106"/>
      <c r="T10106"/>
      <c r="U10106"/>
      <c r="V10106"/>
      <c r="Y10106"/>
      <c r="Z10106"/>
      <c r="AA10106"/>
      <c r="AB10106"/>
      <c r="AC10106"/>
      <c r="AD10106"/>
      <c r="AE10106"/>
      <c r="AF10106"/>
      <c r="AG10106"/>
      <c r="AH10106"/>
      <c r="AI10106"/>
      <c r="AJ10106"/>
      <c r="AK10106"/>
      <c r="AL10106"/>
    </row>
    <row r="10107" spans="3:38" ht="15" customHeight="1" x14ac:dyDescent="0.35">
      <c r="C10107"/>
      <c r="D10107"/>
      <c r="E10107"/>
      <c r="F10107"/>
      <c r="G10107"/>
      <c r="H10107"/>
      <c r="I10107"/>
      <c r="J10107"/>
      <c r="K10107"/>
      <c r="L10107"/>
      <c r="M10107"/>
      <c r="N10107"/>
      <c r="O10107"/>
      <c r="S10107"/>
      <c r="T10107"/>
      <c r="U10107"/>
      <c r="V10107"/>
      <c r="Y10107"/>
      <c r="Z10107"/>
      <c r="AA10107"/>
      <c r="AB10107"/>
      <c r="AC10107"/>
      <c r="AD10107"/>
      <c r="AE10107"/>
      <c r="AF10107"/>
      <c r="AG10107"/>
      <c r="AH10107"/>
      <c r="AI10107"/>
      <c r="AJ10107"/>
      <c r="AK10107"/>
      <c r="AL10107"/>
    </row>
    <row r="10108" spans="3:38" ht="15" customHeight="1" x14ac:dyDescent="0.35">
      <c r="C10108"/>
      <c r="D10108"/>
      <c r="E10108"/>
      <c r="F10108"/>
      <c r="G10108"/>
      <c r="H10108"/>
      <c r="I10108"/>
      <c r="J10108"/>
      <c r="K10108"/>
      <c r="L10108"/>
      <c r="M10108"/>
      <c r="N10108"/>
      <c r="O10108"/>
      <c r="S10108"/>
      <c r="T10108"/>
      <c r="U10108"/>
      <c r="V10108"/>
      <c r="Y10108"/>
      <c r="Z10108"/>
      <c r="AA10108"/>
      <c r="AB10108"/>
      <c r="AC10108"/>
      <c r="AD10108"/>
      <c r="AE10108"/>
      <c r="AF10108"/>
      <c r="AG10108"/>
      <c r="AH10108"/>
      <c r="AI10108"/>
      <c r="AJ10108"/>
      <c r="AK10108"/>
      <c r="AL10108"/>
    </row>
    <row r="10109" spans="3:38" ht="15" customHeight="1" x14ac:dyDescent="0.35">
      <c r="C10109"/>
      <c r="D10109"/>
      <c r="E10109"/>
      <c r="F10109"/>
      <c r="G10109"/>
      <c r="H10109"/>
      <c r="I10109"/>
      <c r="J10109"/>
      <c r="K10109"/>
      <c r="L10109"/>
      <c r="M10109"/>
      <c r="N10109"/>
      <c r="O10109"/>
      <c r="S10109"/>
      <c r="T10109"/>
      <c r="U10109"/>
      <c r="V10109"/>
      <c r="Y10109"/>
      <c r="Z10109"/>
      <c r="AA10109"/>
      <c r="AB10109"/>
      <c r="AC10109"/>
      <c r="AD10109"/>
      <c r="AE10109"/>
      <c r="AF10109"/>
      <c r="AG10109"/>
      <c r="AH10109"/>
      <c r="AI10109"/>
      <c r="AJ10109"/>
      <c r="AK10109"/>
      <c r="AL10109"/>
    </row>
    <row r="10110" spans="3:38" ht="15" customHeight="1" x14ac:dyDescent="0.35">
      <c r="C10110"/>
      <c r="D10110"/>
      <c r="E10110"/>
      <c r="F10110"/>
      <c r="G10110"/>
      <c r="H10110"/>
      <c r="I10110"/>
      <c r="J10110"/>
      <c r="K10110"/>
      <c r="L10110"/>
      <c r="M10110"/>
      <c r="N10110"/>
      <c r="O10110"/>
      <c r="S10110"/>
      <c r="T10110"/>
      <c r="U10110"/>
      <c r="V10110"/>
      <c r="Y10110"/>
      <c r="Z10110"/>
      <c r="AA10110"/>
      <c r="AB10110"/>
      <c r="AC10110"/>
      <c r="AD10110"/>
      <c r="AE10110"/>
      <c r="AF10110"/>
      <c r="AG10110"/>
      <c r="AH10110"/>
      <c r="AI10110"/>
      <c r="AJ10110"/>
      <c r="AK10110"/>
      <c r="AL10110"/>
    </row>
    <row r="10111" spans="3:38" ht="15" customHeight="1" x14ac:dyDescent="0.35">
      <c r="C10111"/>
      <c r="D10111"/>
      <c r="E10111"/>
      <c r="F10111"/>
      <c r="G10111"/>
      <c r="H10111"/>
      <c r="I10111"/>
      <c r="J10111"/>
      <c r="K10111"/>
      <c r="L10111"/>
      <c r="M10111"/>
      <c r="N10111"/>
      <c r="O10111"/>
      <c r="S10111"/>
      <c r="T10111"/>
      <c r="U10111"/>
      <c r="V10111"/>
      <c r="Y10111"/>
      <c r="Z10111"/>
      <c r="AA10111"/>
      <c r="AB10111"/>
      <c r="AC10111"/>
      <c r="AD10111"/>
      <c r="AE10111"/>
      <c r="AF10111"/>
      <c r="AG10111"/>
      <c r="AH10111"/>
      <c r="AI10111"/>
      <c r="AJ10111"/>
      <c r="AK10111"/>
      <c r="AL10111"/>
    </row>
    <row r="10112" spans="3:38" ht="15" customHeight="1" x14ac:dyDescent="0.35">
      <c r="C10112"/>
      <c r="D10112"/>
      <c r="E10112"/>
      <c r="F10112"/>
      <c r="G10112"/>
      <c r="H10112"/>
      <c r="I10112"/>
      <c r="J10112"/>
      <c r="K10112"/>
      <c r="L10112"/>
      <c r="M10112"/>
      <c r="N10112"/>
      <c r="O10112"/>
      <c r="S10112"/>
      <c r="T10112"/>
      <c r="U10112"/>
      <c r="V10112"/>
      <c r="Y10112"/>
      <c r="Z10112"/>
      <c r="AA10112"/>
      <c r="AB10112"/>
      <c r="AC10112"/>
      <c r="AD10112"/>
      <c r="AE10112"/>
      <c r="AF10112"/>
      <c r="AG10112"/>
      <c r="AH10112"/>
      <c r="AI10112"/>
      <c r="AJ10112"/>
      <c r="AK10112"/>
      <c r="AL10112"/>
    </row>
    <row r="10113" spans="3:38" ht="15" customHeight="1" x14ac:dyDescent="0.35">
      <c r="C10113"/>
      <c r="D10113"/>
      <c r="E10113"/>
      <c r="F10113"/>
      <c r="G10113"/>
      <c r="H10113"/>
      <c r="I10113"/>
      <c r="J10113"/>
      <c r="K10113"/>
      <c r="L10113"/>
      <c r="M10113"/>
      <c r="N10113"/>
      <c r="O10113"/>
      <c r="S10113"/>
      <c r="T10113"/>
      <c r="U10113"/>
      <c r="V10113"/>
      <c r="Y10113"/>
      <c r="Z10113"/>
      <c r="AA10113"/>
      <c r="AB10113"/>
      <c r="AC10113"/>
      <c r="AD10113"/>
      <c r="AE10113"/>
      <c r="AF10113"/>
      <c r="AG10113"/>
      <c r="AH10113"/>
      <c r="AI10113"/>
      <c r="AJ10113"/>
      <c r="AK10113"/>
      <c r="AL10113"/>
    </row>
    <row r="10114" spans="3:38" ht="15" customHeight="1" x14ac:dyDescent="0.35">
      <c r="C10114"/>
      <c r="D10114"/>
      <c r="E10114"/>
      <c r="F10114"/>
      <c r="G10114"/>
      <c r="H10114"/>
      <c r="I10114"/>
      <c r="J10114"/>
      <c r="K10114"/>
      <c r="L10114"/>
      <c r="M10114"/>
      <c r="N10114"/>
      <c r="O10114"/>
      <c r="S10114"/>
      <c r="T10114"/>
      <c r="U10114"/>
      <c r="V10114"/>
      <c r="Y10114"/>
      <c r="Z10114"/>
      <c r="AA10114"/>
      <c r="AB10114"/>
      <c r="AC10114"/>
      <c r="AD10114"/>
      <c r="AE10114"/>
      <c r="AF10114"/>
      <c r="AG10114"/>
      <c r="AH10114"/>
      <c r="AI10114"/>
      <c r="AJ10114"/>
      <c r="AK10114"/>
      <c r="AL10114"/>
    </row>
    <row r="10115" spans="3:38" ht="15" customHeight="1" x14ac:dyDescent="0.35">
      <c r="C10115"/>
      <c r="D10115"/>
      <c r="E10115"/>
      <c r="F10115"/>
      <c r="G10115"/>
      <c r="H10115"/>
      <c r="I10115"/>
      <c r="J10115"/>
      <c r="K10115"/>
      <c r="L10115"/>
      <c r="M10115"/>
      <c r="N10115"/>
      <c r="O10115"/>
      <c r="S10115"/>
      <c r="T10115"/>
      <c r="U10115"/>
      <c r="V10115"/>
      <c r="Y10115"/>
      <c r="Z10115"/>
      <c r="AA10115"/>
      <c r="AB10115"/>
      <c r="AC10115"/>
      <c r="AD10115"/>
      <c r="AE10115"/>
      <c r="AF10115"/>
      <c r="AG10115"/>
      <c r="AH10115"/>
      <c r="AI10115"/>
      <c r="AJ10115"/>
      <c r="AK10115"/>
      <c r="AL10115"/>
    </row>
    <row r="10116" spans="3:38" ht="15" customHeight="1" x14ac:dyDescent="0.35">
      <c r="C10116"/>
      <c r="D10116"/>
      <c r="E10116"/>
      <c r="F10116"/>
      <c r="G10116"/>
      <c r="H10116"/>
      <c r="I10116"/>
      <c r="J10116"/>
      <c r="K10116"/>
      <c r="L10116"/>
      <c r="M10116"/>
      <c r="N10116"/>
      <c r="O10116"/>
      <c r="S10116"/>
      <c r="T10116"/>
      <c r="U10116"/>
      <c r="V10116"/>
      <c r="Y10116"/>
      <c r="Z10116"/>
      <c r="AA10116"/>
      <c r="AB10116"/>
      <c r="AC10116"/>
      <c r="AD10116"/>
      <c r="AE10116"/>
      <c r="AF10116"/>
      <c r="AG10116"/>
      <c r="AH10116"/>
      <c r="AI10116"/>
      <c r="AJ10116"/>
      <c r="AK10116"/>
      <c r="AL10116"/>
    </row>
    <row r="10117" spans="3:38" ht="15" customHeight="1" x14ac:dyDescent="0.35">
      <c r="C10117"/>
      <c r="D10117"/>
      <c r="E10117"/>
      <c r="F10117"/>
      <c r="G10117"/>
      <c r="H10117"/>
      <c r="I10117"/>
      <c r="J10117"/>
      <c r="K10117"/>
      <c r="L10117"/>
      <c r="M10117"/>
      <c r="N10117"/>
      <c r="O10117"/>
      <c r="S10117"/>
      <c r="T10117"/>
      <c r="U10117"/>
      <c r="V10117"/>
      <c r="Y10117"/>
      <c r="Z10117"/>
      <c r="AA10117"/>
      <c r="AB10117"/>
      <c r="AC10117"/>
      <c r="AD10117"/>
      <c r="AE10117"/>
      <c r="AF10117"/>
      <c r="AG10117"/>
      <c r="AH10117"/>
      <c r="AI10117"/>
      <c r="AJ10117"/>
      <c r="AK10117"/>
      <c r="AL10117"/>
    </row>
    <row r="10118" spans="3:38" ht="15" customHeight="1" x14ac:dyDescent="0.35">
      <c r="C10118"/>
      <c r="D10118"/>
      <c r="E10118"/>
      <c r="F10118"/>
      <c r="G10118"/>
      <c r="H10118"/>
      <c r="I10118"/>
      <c r="J10118"/>
      <c r="K10118"/>
      <c r="L10118"/>
      <c r="M10118"/>
      <c r="N10118"/>
      <c r="O10118"/>
      <c r="S10118"/>
      <c r="T10118"/>
      <c r="U10118"/>
      <c r="V10118"/>
      <c r="Y10118"/>
      <c r="Z10118"/>
      <c r="AA10118"/>
      <c r="AB10118"/>
      <c r="AC10118"/>
      <c r="AD10118"/>
      <c r="AE10118"/>
      <c r="AF10118"/>
      <c r="AG10118"/>
      <c r="AH10118"/>
      <c r="AI10118"/>
      <c r="AJ10118"/>
      <c r="AK10118"/>
      <c r="AL10118"/>
    </row>
    <row r="10119" spans="3:38" ht="15" customHeight="1" x14ac:dyDescent="0.35">
      <c r="C10119"/>
      <c r="D10119"/>
      <c r="E10119"/>
      <c r="F10119"/>
      <c r="G10119"/>
      <c r="H10119"/>
      <c r="I10119"/>
      <c r="J10119"/>
      <c r="K10119"/>
      <c r="L10119"/>
      <c r="M10119"/>
      <c r="N10119"/>
      <c r="O10119"/>
      <c r="S10119"/>
      <c r="T10119"/>
      <c r="U10119"/>
      <c r="V10119"/>
      <c r="Y10119"/>
      <c r="Z10119"/>
      <c r="AA10119"/>
      <c r="AB10119"/>
      <c r="AC10119"/>
      <c r="AD10119"/>
      <c r="AE10119"/>
      <c r="AF10119"/>
      <c r="AG10119"/>
      <c r="AH10119"/>
      <c r="AI10119"/>
      <c r="AJ10119"/>
      <c r="AK10119"/>
      <c r="AL10119"/>
    </row>
    <row r="10120" spans="3:38" ht="15" customHeight="1" x14ac:dyDescent="0.35">
      <c r="C10120"/>
      <c r="D10120"/>
      <c r="E10120"/>
      <c r="F10120"/>
      <c r="G10120"/>
      <c r="H10120"/>
      <c r="I10120"/>
      <c r="J10120"/>
      <c r="K10120"/>
      <c r="L10120"/>
      <c r="M10120"/>
      <c r="N10120"/>
      <c r="O10120"/>
      <c r="S10120"/>
      <c r="T10120"/>
      <c r="U10120"/>
      <c r="V10120"/>
      <c r="Y10120"/>
      <c r="Z10120"/>
      <c r="AA10120"/>
      <c r="AB10120"/>
      <c r="AC10120"/>
      <c r="AD10120"/>
      <c r="AE10120"/>
      <c r="AF10120"/>
      <c r="AG10120"/>
      <c r="AH10120"/>
      <c r="AI10120"/>
      <c r="AJ10120"/>
      <c r="AK10120"/>
      <c r="AL10120"/>
    </row>
    <row r="10121" spans="3:38" ht="15" customHeight="1" x14ac:dyDescent="0.35">
      <c r="C10121"/>
      <c r="D10121"/>
      <c r="E10121"/>
      <c r="F10121"/>
      <c r="G10121"/>
      <c r="H10121"/>
      <c r="I10121"/>
      <c r="J10121"/>
      <c r="K10121"/>
      <c r="L10121"/>
      <c r="M10121"/>
      <c r="N10121"/>
      <c r="O10121"/>
      <c r="S10121"/>
      <c r="T10121"/>
      <c r="U10121"/>
      <c r="V10121"/>
      <c r="Y10121"/>
      <c r="Z10121"/>
      <c r="AA10121"/>
      <c r="AB10121"/>
      <c r="AC10121"/>
      <c r="AD10121"/>
      <c r="AE10121"/>
      <c r="AF10121"/>
      <c r="AG10121"/>
      <c r="AH10121"/>
      <c r="AI10121"/>
      <c r="AJ10121"/>
      <c r="AK10121"/>
      <c r="AL10121"/>
    </row>
    <row r="10122" spans="3:38" ht="15" customHeight="1" x14ac:dyDescent="0.35">
      <c r="C10122"/>
      <c r="D10122"/>
      <c r="E10122"/>
      <c r="F10122"/>
      <c r="G10122"/>
      <c r="H10122"/>
      <c r="I10122"/>
      <c r="J10122"/>
      <c r="K10122"/>
      <c r="L10122"/>
      <c r="M10122"/>
      <c r="N10122"/>
      <c r="O10122"/>
      <c r="S10122"/>
      <c r="T10122"/>
      <c r="U10122"/>
      <c r="V10122"/>
      <c r="Y10122"/>
      <c r="Z10122"/>
      <c r="AA10122"/>
      <c r="AB10122"/>
      <c r="AC10122"/>
      <c r="AD10122"/>
      <c r="AE10122"/>
      <c r="AF10122"/>
      <c r="AG10122"/>
      <c r="AH10122"/>
      <c r="AI10122"/>
      <c r="AJ10122"/>
      <c r="AK10122"/>
      <c r="AL10122"/>
    </row>
    <row r="10123" spans="3:38" ht="15" customHeight="1" x14ac:dyDescent="0.35">
      <c r="C10123"/>
      <c r="D10123"/>
      <c r="E10123"/>
      <c r="F10123"/>
      <c r="G10123"/>
      <c r="H10123"/>
      <c r="I10123"/>
      <c r="J10123"/>
      <c r="K10123"/>
      <c r="L10123"/>
      <c r="M10123"/>
      <c r="N10123"/>
      <c r="O10123"/>
      <c r="S10123"/>
      <c r="T10123"/>
      <c r="U10123"/>
      <c r="V10123"/>
      <c r="Y10123"/>
      <c r="Z10123"/>
      <c r="AA10123"/>
      <c r="AB10123"/>
      <c r="AC10123"/>
      <c r="AD10123"/>
      <c r="AE10123"/>
      <c r="AF10123"/>
      <c r="AG10123"/>
      <c r="AH10123"/>
      <c r="AI10123"/>
      <c r="AJ10123"/>
      <c r="AK10123"/>
      <c r="AL10123"/>
    </row>
    <row r="10124" spans="3:38" ht="15" customHeight="1" x14ac:dyDescent="0.35">
      <c r="C10124"/>
      <c r="D10124"/>
      <c r="E10124"/>
      <c r="F10124"/>
      <c r="G10124"/>
      <c r="H10124"/>
      <c r="I10124"/>
      <c r="J10124"/>
      <c r="K10124"/>
      <c r="L10124"/>
      <c r="M10124"/>
      <c r="N10124"/>
      <c r="O10124"/>
      <c r="S10124"/>
      <c r="T10124"/>
      <c r="U10124"/>
      <c r="V10124"/>
      <c r="Y10124"/>
      <c r="Z10124"/>
      <c r="AA10124"/>
      <c r="AB10124"/>
      <c r="AC10124"/>
      <c r="AD10124"/>
      <c r="AE10124"/>
      <c r="AF10124"/>
      <c r="AG10124"/>
      <c r="AH10124"/>
      <c r="AI10124"/>
      <c r="AJ10124"/>
      <c r="AK10124"/>
      <c r="AL10124"/>
    </row>
    <row r="10125" spans="3:38" ht="15" customHeight="1" x14ac:dyDescent="0.35">
      <c r="C10125"/>
      <c r="D10125"/>
      <c r="E10125"/>
      <c r="F10125"/>
      <c r="G10125"/>
      <c r="H10125"/>
      <c r="I10125"/>
      <c r="J10125"/>
      <c r="K10125"/>
      <c r="L10125"/>
      <c r="M10125"/>
      <c r="N10125"/>
      <c r="O10125"/>
      <c r="S10125"/>
      <c r="T10125"/>
      <c r="U10125"/>
      <c r="V10125"/>
      <c r="Y10125"/>
      <c r="Z10125"/>
      <c r="AA10125"/>
      <c r="AB10125"/>
      <c r="AC10125"/>
      <c r="AD10125"/>
      <c r="AE10125"/>
      <c r="AF10125"/>
      <c r="AG10125"/>
      <c r="AH10125"/>
      <c r="AI10125"/>
      <c r="AJ10125"/>
      <c r="AK10125"/>
      <c r="AL10125"/>
    </row>
    <row r="10126" spans="3:38" ht="15" customHeight="1" x14ac:dyDescent="0.35">
      <c r="C10126"/>
      <c r="D10126"/>
      <c r="E10126"/>
      <c r="F10126"/>
      <c r="G10126"/>
      <c r="H10126"/>
      <c r="I10126"/>
      <c r="J10126"/>
      <c r="K10126"/>
      <c r="L10126"/>
      <c r="M10126"/>
      <c r="N10126"/>
      <c r="O10126"/>
      <c r="S10126"/>
      <c r="T10126"/>
      <c r="U10126"/>
      <c r="V10126"/>
      <c r="Y10126"/>
      <c r="Z10126"/>
      <c r="AA10126"/>
      <c r="AB10126"/>
      <c r="AC10126"/>
      <c r="AD10126"/>
      <c r="AE10126"/>
      <c r="AF10126"/>
      <c r="AG10126"/>
      <c r="AH10126"/>
      <c r="AI10126"/>
      <c r="AJ10126"/>
      <c r="AK10126"/>
      <c r="AL10126"/>
    </row>
    <row r="10127" spans="3:38" ht="15" customHeight="1" x14ac:dyDescent="0.35">
      <c r="C10127"/>
      <c r="D10127"/>
      <c r="E10127"/>
      <c r="F10127"/>
      <c r="G10127"/>
      <c r="H10127"/>
      <c r="I10127"/>
      <c r="J10127"/>
      <c r="K10127"/>
      <c r="L10127"/>
      <c r="M10127"/>
      <c r="N10127"/>
      <c r="O10127"/>
      <c r="S10127"/>
      <c r="T10127"/>
      <c r="U10127"/>
      <c r="V10127"/>
      <c r="Y10127"/>
      <c r="Z10127"/>
      <c r="AA10127"/>
      <c r="AB10127"/>
      <c r="AC10127"/>
      <c r="AD10127"/>
      <c r="AE10127"/>
      <c r="AF10127"/>
      <c r="AG10127"/>
      <c r="AH10127"/>
      <c r="AI10127"/>
      <c r="AJ10127"/>
      <c r="AK10127"/>
      <c r="AL10127"/>
    </row>
    <row r="10128" spans="3:38" ht="15" customHeight="1" x14ac:dyDescent="0.35">
      <c r="C10128"/>
      <c r="D10128"/>
      <c r="E10128"/>
      <c r="F10128"/>
      <c r="G10128"/>
      <c r="H10128"/>
      <c r="I10128"/>
      <c r="J10128"/>
      <c r="K10128"/>
      <c r="L10128"/>
      <c r="M10128"/>
      <c r="N10128"/>
      <c r="O10128"/>
      <c r="S10128"/>
      <c r="T10128"/>
      <c r="U10128"/>
      <c r="V10128"/>
      <c r="Y10128"/>
      <c r="Z10128"/>
      <c r="AA10128"/>
      <c r="AB10128"/>
      <c r="AC10128"/>
      <c r="AD10128"/>
      <c r="AE10128"/>
      <c r="AF10128"/>
      <c r="AG10128"/>
      <c r="AH10128"/>
      <c r="AI10128"/>
      <c r="AJ10128"/>
      <c r="AK10128"/>
      <c r="AL10128"/>
    </row>
    <row r="10129" spans="3:38" ht="15" customHeight="1" x14ac:dyDescent="0.35">
      <c r="C10129"/>
      <c r="D10129"/>
      <c r="E10129"/>
      <c r="F10129"/>
      <c r="G10129"/>
      <c r="H10129"/>
      <c r="I10129"/>
      <c r="J10129"/>
      <c r="K10129"/>
      <c r="L10129"/>
      <c r="M10129"/>
      <c r="N10129"/>
      <c r="O10129"/>
      <c r="S10129"/>
      <c r="T10129"/>
      <c r="U10129"/>
      <c r="V10129"/>
      <c r="Y10129"/>
      <c r="Z10129"/>
      <c r="AA10129"/>
      <c r="AB10129"/>
      <c r="AC10129"/>
      <c r="AD10129"/>
      <c r="AE10129"/>
      <c r="AF10129"/>
      <c r="AG10129"/>
      <c r="AH10129"/>
      <c r="AI10129"/>
      <c r="AJ10129"/>
      <c r="AK10129"/>
      <c r="AL10129"/>
    </row>
    <row r="10130" spans="3:38" ht="15" customHeight="1" x14ac:dyDescent="0.35">
      <c r="C10130"/>
      <c r="D10130"/>
      <c r="E10130"/>
      <c r="F10130"/>
      <c r="G10130"/>
      <c r="H10130"/>
      <c r="I10130"/>
      <c r="J10130"/>
      <c r="K10130"/>
      <c r="L10130"/>
      <c r="M10130"/>
      <c r="N10130"/>
      <c r="O10130"/>
      <c r="S10130"/>
      <c r="T10130"/>
      <c r="U10130"/>
      <c r="V10130"/>
      <c r="Y10130"/>
      <c r="Z10130"/>
      <c r="AA10130"/>
      <c r="AB10130"/>
      <c r="AC10130"/>
      <c r="AD10130"/>
      <c r="AE10130"/>
      <c r="AF10130"/>
      <c r="AG10130"/>
      <c r="AH10130"/>
      <c r="AI10130"/>
      <c r="AJ10130"/>
      <c r="AK10130"/>
      <c r="AL10130"/>
    </row>
    <row r="10131" spans="3:38" ht="15" customHeight="1" x14ac:dyDescent="0.35">
      <c r="C10131"/>
      <c r="D10131"/>
      <c r="E10131"/>
      <c r="F10131"/>
      <c r="G10131"/>
      <c r="H10131"/>
      <c r="I10131"/>
      <c r="J10131"/>
      <c r="K10131"/>
      <c r="L10131"/>
      <c r="M10131"/>
      <c r="N10131"/>
      <c r="O10131"/>
      <c r="S10131"/>
      <c r="T10131"/>
      <c r="U10131"/>
      <c r="V10131"/>
      <c r="Y10131"/>
      <c r="Z10131"/>
      <c r="AA10131"/>
      <c r="AB10131"/>
      <c r="AC10131"/>
      <c r="AD10131"/>
      <c r="AE10131"/>
      <c r="AF10131"/>
      <c r="AG10131"/>
      <c r="AH10131"/>
      <c r="AI10131"/>
      <c r="AJ10131"/>
      <c r="AK10131"/>
      <c r="AL10131"/>
    </row>
    <row r="10132" spans="3:38" ht="15" customHeight="1" x14ac:dyDescent="0.35">
      <c r="C10132"/>
      <c r="D10132"/>
      <c r="E10132"/>
      <c r="F10132"/>
      <c r="G10132"/>
      <c r="H10132"/>
      <c r="I10132"/>
      <c r="J10132"/>
      <c r="K10132"/>
      <c r="L10132"/>
      <c r="M10132"/>
      <c r="N10132"/>
      <c r="O10132"/>
      <c r="S10132"/>
      <c r="T10132"/>
      <c r="U10132"/>
      <c r="V10132"/>
      <c r="Y10132"/>
      <c r="Z10132"/>
      <c r="AA10132"/>
      <c r="AB10132"/>
      <c r="AC10132"/>
      <c r="AD10132"/>
      <c r="AE10132"/>
      <c r="AF10132"/>
      <c r="AG10132"/>
      <c r="AH10132"/>
      <c r="AI10132"/>
      <c r="AJ10132"/>
      <c r="AK10132"/>
      <c r="AL10132"/>
    </row>
    <row r="10133" spans="3:38" ht="15" customHeight="1" x14ac:dyDescent="0.35">
      <c r="C10133"/>
      <c r="D10133"/>
      <c r="E10133"/>
      <c r="F10133"/>
      <c r="G10133"/>
      <c r="H10133"/>
      <c r="I10133"/>
      <c r="J10133"/>
      <c r="K10133"/>
      <c r="L10133"/>
      <c r="M10133"/>
      <c r="N10133"/>
      <c r="O10133"/>
      <c r="S10133"/>
      <c r="T10133"/>
      <c r="U10133"/>
      <c r="V10133"/>
      <c r="Y10133"/>
      <c r="Z10133"/>
      <c r="AA10133"/>
      <c r="AB10133"/>
      <c r="AC10133"/>
      <c r="AD10133"/>
      <c r="AE10133"/>
      <c r="AF10133"/>
      <c r="AG10133"/>
      <c r="AH10133"/>
      <c r="AI10133"/>
      <c r="AJ10133"/>
      <c r="AK10133"/>
      <c r="AL10133"/>
    </row>
    <row r="10134" spans="3:38" ht="15" customHeight="1" x14ac:dyDescent="0.35">
      <c r="C10134"/>
      <c r="D10134"/>
      <c r="E10134"/>
      <c r="F10134"/>
      <c r="G10134"/>
      <c r="H10134"/>
      <c r="I10134"/>
      <c r="J10134"/>
      <c r="K10134"/>
      <c r="L10134"/>
      <c r="M10134"/>
      <c r="N10134"/>
      <c r="O10134"/>
      <c r="S10134"/>
      <c r="T10134"/>
      <c r="U10134"/>
      <c r="V10134"/>
      <c r="Y10134"/>
      <c r="Z10134"/>
      <c r="AA10134"/>
      <c r="AB10134"/>
      <c r="AC10134"/>
      <c r="AD10134"/>
      <c r="AE10134"/>
      <c r="AF10134"/>
      <c r="AG10134"/>
      <c r="AH10134"/>
      <c r="AI10134"/>
      <c r="AJ10134"/>
      <c r="AK10134"/>
      <c r="AL10134"/>
    </row>
    <row r="10135" spans="3:38" ht="15" customHeight="1" x14ac:dyDescent="0.35">
      <c r="C10135"/>
      <c r="D10135"/>
      <c r="E10135"/>
      <c r="F10135"/>
      <c r="G10135"/>
      <c r="H10135"/>
      <c r="I10135"/>
      <c r="J10135"/>
      <c r="K10135"/>
      <c r="L10135"/>
      <c r="M10135"/>
      <c r="N10135"/>
      <c r="O10135"/>
      <c r="S10135"/>
      <c r="T10135"/>
      <c r="U10135"/>
      <c r="V10135"/>
      <c r="Y10135"/>
      <c r="Z10135"/>
      <c r="AA10135"/>
      <c r="AB10135"/>
      <c r="AC10135"/>
      <c r="AD10135"/>
      <c r="AE10135"/>
      <c r="AF10135"/>
      <c r="AG10135"/>
      <c r="AH10135"/>
      <c r="AI10135"/>
      <c r="AJ10135"/>
      <c r="AK10135"/>
      <c r="AL10135"/>
    </row>
    <row r="10136" spans="3:38" ht="15" customHeight="1" x14ac:dyDescent="0.35">
      <c r="C10136"/>
      <c r="D10136"/>
      <c r="E10136"/>
      <c r="F10136"/>
      <c r="G10136"/>
      <c r="H10136"/>
      <c r="I10136"/>
      <c r="J10136"/>
      <c r="K10136"/>
      <c r="L10136"/>
      <c r="M10136"/>
      <c r="N10136"/>
      <c r="O10136"/>
      <c r="S10136"/>
      <c r="T10136"/>
      <c r="U10136"/>
      <c r="V10136"/>
      <c r="Y10136"/>
      <c r="Z10136"/>
      <c r="AA10136"/>
      <c r="AB10136"/>
      <c r="AC10136"/>
      <c r="AD10136"/>
      <c r="AE10136"/>
      <c r="AF10136"/>
      <c r="AG10136"/>
      <c r="AH10136"/>
      <c r="AI10136"/>
      <c r="AJ10136"/>
      <c r="AK10136"/>
      <c r="AL10136"/>
    </row>
    <row r="10137" spans="3:38" ht="15" customHeight="1" x14ac:dyDescent="0.35">
      <c r="C10137"/>
      <c r="D10137"/>
      <c r="E10137"/>
      <c r="F10137"/>
      <c r="G10137"/>
      <c r="H10137"/>
      <c r="I10137"/>
      <c r="J10137"/>
      <c r="K10137"/>
      <c r="L10137"/>
      <c r="M10137"/>
      <c r="N10137"/>
      <c r="O10137"/>
      <c r="S10137"/>
      <c r="T10137"/>
      <c r="U10137"/>
      <c r="V10137"/>
      <c r="Y10137"/>
      <c r="Z10137"/>
      <c r="AA10137"/>
      <c r="AB10137"/>
      <c r="AC10137"/>
      <c r="AD10137"/>
      <c r="AE10137"/>
      <c r="AF10137"/>
      <c r="AG10137"/>
      <c r="AH10137"/>
      <c r="AI10137"/>
      <c r="AJ10137"/>
      <c r="AK10137"/>
      <c r="AL10137"/>
    </row>
    <row r="10138" spans="3:38" ht="15" customHeight="1" x14ac:dyDescent="0.35">
      <c r="C10138"/>
      <c r="D10138"/>
      <c r="E10138"/>
      <c r="F10138"/>
      <c r="G10138"/>
      <c r="H10138"/>
      <c r="I10138"/>
      <c r="J10138"/>
      <c r="K10138"/>
      <c r="L10138"/>
      <c r="M10138"/>
      <c r="N10138"/>
      <c r="O10138"/>
      <c r="S10138"/>
      <c r="T10138"/>
      <c r="U10138"/>
      <c r="V10138"/>
      <c r="Y10138"/>
      <c r="Z10138"/>
      <c r="AA10138"/>
      <c r="AB10138"/>
      <c r="AC10138"/>
      <c r="AD10138"/>
      <c r="AE10138"/>
      <c r="AF10138"/>
      <c r="AG10138"/>
      <c r="AH10138"/>
      <c r="AI10138"/>
      <c r="AJ10138"/>
      <c r="AK10138"/>
      <c r="AL10138"/>
    </row>
    <row r="10139" spans="3:38" ht="15" customHeight="1" x14ac:dyDescent="0.35">
      <c r="C10139"/>
      <c r="D10139"/>
      <c r="E10139"/>
      <c r="F10139"/>
      <c r="G10139"/>
      <c r="H10139"/>
      <c r="I10139"/>
      <c r="J10139"/>
      <c r="K10139"/>
      <c r="L10139"/>
      <c r="M10139"/>
      <c r="N10139"/>
      <c r="O10139"/>
      <c r="S10139"/>
      <c r="T10139"/>
      <c r="U10139"/>
      <c r="V10139"/>
      <c r="Y10139"/>
      <c r="Z10139"/>
      <c r="AA10139"/>
      <c r="AB10139"/>
      <c r="AC10139"/>
      <c r="AD10139"/>
      <c r="AE10139"/>
      <c r="AF10139"/>
      <c r="AG10139"/>
      <c r="AH10139"/>
      <c r="AI10139"/>
      <c r="AJ10139"/>
      <c r="AK10139"/>
      <c r="AL10139"/>
    </row>
    <row r="10140" spans="3:38" ht="15" customHeight="1" x14ac:dyDescent="0.35">
      <c r="C10140"/>
      <c r="D10140"/>
      <c r="E10140"/>
      <c r="F10140"/>
      <c r="G10140"/>
      <c r="H10140"/>
      <c r="I10140"/>
      <c r="J10140"/>
      <c r="K10140"/>
      <c r="L10140"/>
      <c r="M10140"/>
      <c r="N10140"/>
      <c r="O10140"/>
      <c r="S10140"/>
      <c r="T10140"/>
      <c r="U10140"/>
      <c r="V10140"/>
      <c r="Y10140"/>
      <c r="Z10140"/>
      <c r="AA10140"/>
      <c r="AB10140"/>
      <c r="AC10140"/>
      <c r="AD10140"/>
      <c r="AE10140"/>
      <c r="AF10140"/>
      <c r="AG10140"/>
      <c r="AH10140"/>
      <c r="AI10140"/>
      <c r="AJ10140"/>
      <c r="AK10140"/>
      <c r="AL10140"/>
    </row>
    <row r="10141" spans="3:38" ht="15" customHeight="1" x14ac:dyDescent="0.35">
      <c r="C10141"/>
      <c r="D10141"/>
      <c r="E10141"/>
      <c r="F10141"/>
      <c r="G10141"/>
      <c r="H10141"/>
      <c r="I10141"/>
      <c r="J10141"/>
      <c r="K10141"/>
      <c r="L10141"/>
      <c r="M10141"/>
      <c r="N10141"/>
      <c r="O10141"/>
      <c r="S10141"/>
      <c r="T10141"/>
      <c r="U10141"/>
      <c r="V10141"/>
      <c r="Y10141"/>
      <c r="Z10141"/>
      <c r="AA10141"/>
      <c r="AB10141"/>
      <c r="AC10141"/>
      <c r="AD10141"/>
      <c r="AE10141"/>
      <c r="AF10141"/>
      <c r="AG10141"/>
      <c r="AH10141"/>
      <c r="AI10141"/>
      <c r="AJ10141"/>
      <c r="AK10141"/>
      <c r="AL10141"/>
    </row>
    <row r="10142" spans="3:38" ht="15" customHeight="1" x14ac:dyDescent="0.35">
      <c r="C10142"/>
      <c r="D10142"/>
      <c r="E10142"/>
      <c r="F10142"/>
      <c r="G10142"/>
      <c r="H10142"/>
      <c r="I10142"/>
      <c r="J10142"/>
      <c r="K10142"/>
      <c r="L10142"/>
      <c r="M10142"/>
      <c r="N10142"/>
      <c r="O10142"/>
      <c r="S10142"/>
      <c r="T10142"/>
      <c r="U10142"/>
      <c r="V10142"/>
      <c r="Y10142"/>
      <c r="Z10142"/>
      <c r="AA10142"/>
      <c r="AB10142"/>
      <c r="AC10142"/>
      <c r="AD10142"/>
      <c r="AE10142"/>
      <c r="AF10142"/>
      <c r="AG10142"/>
      <c r="AH10142"/>
      <c r="AI10142"/>
      <c r="AJ10142"/>
      <c r="AK10142"/>
      <c r="AL10142"/>
    </row>
    <row r="10143" spans="3:38" ht="15" customHeight="1" x14ac:dyDescent="0.35">
      <c r="C10143"/>
      <c r="D10143"/>
      <c r="E10143"/>
      <c r="F10143"/>
      <c r="G10143"/>
      <c r="H10143"/>
      <c r="I10143"/>
      <c r="J10143"/>
      <c r="K10143"/>
      <c r="L10143"/>
      <c r="M10143"/>
      <c r="N10143"/>
      <c r="O10143"/>
      <c r="S10143"/>
      <c r="T10143"/>
      <c r="U10143"/>
      <c r="V10143"/>
      <c r="Y10143"/>
      <c r="Z10143"/>
      <c r="AA10143"/>
      <c r="AB10143"/>
      <c r="AC10143"/>
      <c r="AD10143"/>
      <c r="AE10143"/>
      <c r="AF10143"/>
      <c r="AG10143"/>
      <c r="AH10143"/>
      <c r="AI10143"/>
      <c r="AJ10143"/>
      <c r="AK10143"/>
      <c r="AL10143"/>
    </row>
    <row r="10144" spans="3:38" ht="15" customHeight="1" x14ac:dyDescent="0.35">
      <c r="C10144"/>
      <c r="D10144"/>
      <c r="E10144"/>
      <c r="F10144"/>
      <c r="G10144"/>
      <c r="H10144"/>
      <c r="I10144"/>
      <c r="J10144"/>
      <c r="K10144"/>
      <c r="L10144"/>
      <c r="M10144"/>
      <c r="N10144"/>
      <c r="O10144"/>
      <c r="S10144"/>
      <c r="T10144"/>
      <c r="U10144"/>
      <c r="V10144"/>
      <c r="Y10144"/>
      <c r="Z10144"/>
      <c r="AA10144"/>
      <c r="AB10144"/>
      <c r="AC10144"/>
      <c r="AD10144"/>
      <c r="AE10144"/>
      <c r="AF10144"/>
      <c r="AG10144"/>
      <c r="AH10144"/>
      <c r="AI10144"/>
      <c r="AJ10144"/>
      <c r="AK10144"/>
      <c r="AL10144"/>
    </row>
    <row r="10145" spans="3:38" ht="15" customHeight="1" x14ac:dyDescent="0.35">
      <c r="C10145"/>
      <c r="D10145"/>
      <c r="E10145"/>
      <c r="F10145"/>
      <c r="G10145"/>
      <c r="H10145"/>
      <c r="I10145"/>
      <c r="J10145"/>
      <c r="K10145"/>
      <c r="L10145"/>
      <c r="M10145"/>
      <c r="N10145"/>
      <c r="O10145"/>
      <c r="S10145"/>
      <c r="T10145"/>
      <c r="U10145"/>
      <c r="V10145"/>
      <c r="Y10145"/>
      <c r="Z10145"/>
      <c r="AA10145"/>
      <c r="AB10145"/>
      <c r="AC10145"/>
      <c r="AD10145"/>
      <c r="AE10145"/>
      <c r="AF10145"/>
      <c r="AG10145"/>
      <c r="AH10145"/>
      <c r="AI10145"/>
      <c r="AJ10145"/>
      <c r="AK10145"/>
      <c r="AL10145"/>
    </row>
    <row r="10146" spans="3:38" ht="15" customHeight="1" x14ac:dyDescent="0.35">
      <c r="C10146"/>
      <c r="D10146"/>
      <c r="E10146"/>
      <c r="F10146"/>
      <c r="G10146"/>
      <c r="H10146"/>
      <c r="I10146"/>
      <c r="J10146"/>
      <c r="K10146"/>
      <c r="L10146"/>
      <c r="M10146"/>
      <c r="N10146"/>
      <c r="O10146"/>
      <c r="S10146"/>
      <c r="T10146"/>
      <c r="U10146"/>
      <c r="V10146"/>
      <c r="Y10146"/>
      <c r="Z10146"/>
      <c r="AA10146"/>
      <c r="AB10146"/>
      <c r="AC10146"/>
      <c r="AD10146"/>
      <c r="AE10146"/>
      <c r="AF10146"/>
      <c r="AG10146"/>
      <c r="AH10146"/>
      <c r="AI10146"/>
      <c r="AJ10146"/>
      <c r="AK10146"/>
      <c r="AL10146"/>
    </row>
    <row r="10147" spans="3:38" ht="15" customHeight="1" x14ac:dyDescent="0.35">
      <c r="C10147"/>
      <c r="D10147"/>
      <c r="E10147"/>
      <c r="F10147"/>
      <c r="G10147"/>
      <c r="H10147"/>
      <c r="I10147"/>
      <c r="J10147"/>
      <c r="K10147"/>
      <c r="L10147"/>
      <c r="M10147"/>
      <c r="N10147"/>
      <c r="O10147"/>
      <c r="S10147"/>
      <c r="T10147"/>
      <c r="U10147"/>
      <c r="V10147"/>
      <c r="Y10147"/>
      <c r="Z10147"/>
      <c r="AA10147"/>
      <c r="AB10147"/>
      <c r="AC10147"/>
      <c r="AD10147"/>
      <c r="AE10147"/>
      <c r="AF10147"/>
      <c r="AG10147"/>
      <c r="AH10147"/>
      <c r="AI10147"/>
      <c r="AJ10147"/>
      <c r="AK10147"/>
      <c r="AL10147"/>
    </row>
    <row r="10148" spans="3:38" ht="15" customHeight="1" x14ac:dyDescent="0.35">
      <c r="C10148"/>
      <c r="D10148"/>
      <c r="E10148"/>
      <c r="F10148"/>
      <c r="G10148"/>
      <c r="H10148"/>
      <c r="I10148"/>
      <c r="J10148"/>
      <c r="K10148"/>
      <c r="L10148"/>
      <c r="M10148"/>
      <c r="N10148"/>
      <c r="O10148"/>
      <c r="S10148"/>
      <c r="T10148"/>
      <c r="U10148"/>
      <c r="V10148"/>
      <c r="Y10148"/>
      <c r="Z10148"/>
      <c r="AA10148"/>
      <c r="AB10148"/>
      <c r="AC10148"/>
      <c r="AD10148"/>
      <c r="AE10148"/>
      <c r="AF10148"/>
      <c r="AG10148"/>
      <c r="AH10148"/>
      <c r="AI10148"/>
      <c r="AJ10148"/>
      <c r="AK10148"/>
      <c r="AL10148"/>
    </row>
    <row r="10149" spans="3:38" ht="15" customHeight="1" x14ac:dyDescent="0.35">
      <c r="C10149"/>
      <c r="D10149"/>
      <c r="E10149"/>
      <c r="F10149"/>
      <c r="G10149"/>
      <c r="H10149"/>
      <c r="I10149"/>
      <c r="J10149"/>
      <c r="K10149"/>
      <c r="L10149"/>
      <c r="M10149"/>
      <c r="N10149"/>
      <c r="O10149"/>
      <c r="S10149"/>
      <c r="T10149"/>
      <c r="U10149"/>
      <c r="V10149"/>
      <c r="Y10149"/>
      <c r="Z10149"/>
      <c r="AA10149"/>
      <c r="AB10149"/>
      <c r="AC10149"/>
      <c r="AD10149"/>
      <c r="AE10149"/>
      <c r="AF10149"/>
      <c r="AG10149"/>
      <c r="AH10149"/>
      <c r="AI10149"/>
      <c r="AJ10149"/>
      <c r="AK10149"/>
      <c r="AL10149"/>
    </row>
    <row r="10150" spans="3:38" ht="15" customHeight="1" x14ac:dyDescent="0.35">
      <c r="C10150"/>
      <c r="D10150"/>
      <c r="E10150"/>
      <c r="F10150"/>
      <c r="G10150"/>
      <c r="H10150"/>
      <c r="I10150"/>
      <c r="J10150"/>
      <c r="K10150"/>
      <c r="L10150"/>
      <c r="M10150"/>
      <c r="N10150"/>
      <c r="O10150"/>
      <c r="S10150"/>
      <c r="T10150"/>
      <c r="U10150"/>
      <c r="V10150"/>
      <c r="Y10150"/>
      <c r="Z10150"/>
      <c r="AA10150"/>
      <c r="AB10150"/>
      <c r="AC10150"/>
      <c r="AD10150"/>
      <c r="AE10150"/>
      <c r="AF10150"/>
      <c r="AG10150"/>
      <c r="AH10150"/>
      <c r="AI10150"/>
      <c r="AJ10150"/>
      <c r="AK10150"/>
      <c r="AL10150"/>
    </row>
    <row r="10151" spans="3:38" ht="15" customHeight="1" x14ac:dyDescent="0.35">
      <c r="C10151"/>
      <c r="D10151"/>
      <c r="E10151"/>
      <c r="F10151"/>
      <c r="G10151"/>
      <c r="H10151"/>
      <c r="I10151"/>
      <c r="J10151"/>
      <c r="K10151"/>
      <c r="L10151"/>
      <c r="M10151"/>
      <c r="N10151"/>
      <c r="O10151"/>
      <c r="S10151"/>
      <c r="T10151"/>
      <c r="U10151"/>
      <c r="V10151"/>
      <c r="Y10151"/>
      <c r="Z10151"/>
      <c r="AA10151"/>
      <c r="AB10151"/>
      <c r="AC10151"/>
      <c r="AD10151"/>
      <c r="AE10151"/>
      <c r="AF10151"/>
      <c r="AG10151"/>
      <c r="AH10151"/>
      <c r="AI10151"/>
      <c r="AJ10151"/>
      <c r="AK10151"/>
      <c r="AL10151"/>
    </row>
    <row r="10152" spans="3:38" ht="15" customHeight="1" x14ac:dyDescent="0.35">
      <c r="C10152"/>
      <c r="D10152"/>
      <c r="E10152"/>
      <c r="F10152"/>
      <c r="G10152"/>
      <c r="H10152"/>
      <c r="I10152"/>
      <c r="J10152"/>
      <c r="K10152"/>
      <c r="L10152"/>
      <c r="M10152"/>
      <c r="N10152"/>
      <c r="O10152"/>
      <c r="S10152"/>
      <c r="T10152"/>
      <c r="U10152"/>
      <c r="V10152"/>
      <c r="Y10152"/>
      <c r="Z10152"/>
      <c r="AA10152"/>
      <c r="AB10152"/>
      <c r="AC10152"/>
      <c r="AD10152"/>
      <c r="AE10152"/>
      <c r="AF10152"/>
      <c r="AG10152"/>
      <c r="AH10152"/>
      <c r="AI10152"/>
      <c r="AJ10152"/>
      <c r="AK10152"/>
      <c r="AL10152"/>
    </row>
    <row r="10153" spans="3:38" ht="15" customHeight="1" x14ac:dyDescent="0.35">
      <c r="C10153"/>
      <c r="D10153"/>
      <c r="E10153"/>
      <c r="F10153"/>
      <c r="G10153"/>
      <c r="H10153"/>
      <c r="I10153"/>
      <c r="J10153"/>
      <c r="K10153"/>
      <c r="L10153"/>
      <c r="M10153"/>
      <c r="N10153"/>
      <c r="O10153"/>
      <c r="S10153"/>
      <c r="T10153"/>
      <c r="U10153"/>
      <c r="V10153"/>
      <c r="Y10153"/>
      <c r="Z10153"/>
      <c r="AA10153"/>
      <c r="AB10153"/>
      <c r="AC10153"/>
      <c r="AD10153"/>
      <c r="AE10153"/>
      <c r="AF10153"/>
      <c r="AG10153"/>
      <c r="AH10153"/>
      <c r="AI10153"/>
      <c r="AJ10153"/>
      <c r="AK10153"/>
      <c r="AL10153"/>
    </row>
    <row r="10154" spans="3:38" ht="15" customHeight="1" x14ac:dyDescent="0.35">
      <c r="C10154"/>
      <c r="D10154"/>
      <c r="E10154"/>
      <c r="F10154"/>
      <c r="G10154"/>
      <c r="H10154"/>
      <c r="I10154"/>
      <c r="J10154"/>
      <c r="K10154"/>
      <c r="L10154"/>
      <c r="M10154"/>
      <c r="N10154"/>
      <c r="O10154"/>
      <c r="S10154"/>
      <c r="T10154"/>
      <c r="U10154"/>
      <c r="V10154"/>
      <c r="Y10154"/>
      <c r="Z10154"/>
      <c r="AA10154"/>
      <c r="AB10154"/>
      <c r="AC10154"/>
      <c r="AD10154"/>
      <c r="AE10154"/>
      <c r="AF10154"/>
      <c r="AG10154"/>
      <c r="AH10154"/>
      <c r="AI10154"/>
      <c r="AJ10154"/>
      <c r="AK10154"/>
      <c r="AL10154"/>
    </row>
    <row r="10155" spans="3:38" ht="15" customHeight="1" x14ac:dyDescent="0.35">
      <c r="C10155"/>
      <c r="D10155"/>
      <c r="E10155"/>
      <c r="F10155"/>
      <c r="G10155"/>
      <c r="H10155"/>
      <c r="I10155"/>
      <c r="J10155"/>
      <c r="K10155"/>
      <c r="L10155"/>
      <c r="M10155"/>
      <c r="N10155"/>
      <c r="O10155"/>
      <c r="S10155"/>
      <c r="T10155"/>
      <c r="U10155"/>
      <c r="V10155"/>
      <c r="Y10155"/>
      <c r="Z10155"/>
      <c r="AA10155"/>
      <c r="AB10155"/>
      <c r="AC10155"/>
      <c r="AD10155"/>
      <c r="AE10155"/>
      <c r="AF10155"/>
      <c r="AG10155"/>
      <c r="AH10155"/>
      <c r="AI10155"/>
      <c r="AJ10155"/>
      <c r="AK10155"/>
      <c r="AL10155"/>
    </row>
    <row r="10156" spans="3:38" ht="15" customHeight="1" x14ac:dyDescent="0.35">
      <c r="C10156"/>
      <c r="D10156"/>
      <c r="E10156"/>
      <c r="F10156"/>
      <c r="G10156"/>
      <c r="H10156"/>
      <c r="I10156"/>
      <c r="J10156"/>
      <c r="K10156"/>
      <c r="L10156"/>
      <c r="M10156"/>
      <c r="N10156"/>
      <c r="O10156"/>
      <c r="S10156"/>
      <c r="T10156"/>
      <c r="U10156"/>
      <c r="V10156"/>
      <c r="Y10156"/>
      <c r="Z10156"/>
      <c r="AA10156"/>
      <c r="AB10156"/>
      <c r="AC10156"/>
      <c r="AD10156"/>
      <c r="AE10156"/>
      <c r="AF10156"/>
      <c r="AG10156"/>
      <c r="AH10156"/>
      <c r="AI10156"/>
      <c r="AJ10156"/>
      <c r="AK10156"/>
      <c r="AL10156"/>
    </row>
    <row r="10157" spans="3:38" ht="15" customHeight="1" x14ac:dyDescent="0.35">
      <c r="C10157"/>
      <c r="D10157"/>
      <c r="E10157"/>
      <c r="F10157"/>
      <c r="G10157"/>
      <c r="H10157"/>
      <c r="I10157"/>
      <c r="J10157"/>
      <c r="K10157"/>
      <c r="L10157"/>
      <c r="M10157"/>
      <c r="N10157"/>
      <c r="O10157"/>
      <c r="S10157"/>
      <c r="T10157"/>
      <c r="U10157"/>
      <c r="V10157"/>
      <c r="Y10157"/>
      <c r="Z10157"/>
      <c r="AA10157"/>
      <c r="AB10157"/>
      <c r="AC10157"/>
      <c r="AD10157"/>
      <c r="AE10157"/>
      <c r="AF10157"/>
      <c r="AG10157"/>
      <c r="AH10157"/>
      <c r="AI10157"/>
      <c r="AJ10157"/>
      <c r="AK10157"/>
      <c r="AL10157"/>
    </row>
    <row r="10158" spans="3:38" ht="15" customHeight="1" x14ac:dyDescent="0.35">
      <c r="C10158"/>
      <c r="D10158"/>
      <c r="E10158"/>
      <c r="F10158"/>
      <c r="G10158"/>
      <c r="H10158"/>
      <c r="I10158"/>
      <c r="J10158"/>
      <c r="K10158"/>
      <c r="L10158"/>
      <c r="M10158"/>
      <c r="N10158"/>
      <c r="O10158"/>
      <c r="S10158"/>
      <c r="T10158"/>
      <c r="U10158"/>
      <c r="V10158"/>
      <c r="Y10158"/>
      <c r="Z10158"/>
      <c r="AA10158"/>
      <c r="AB10158"/>
      <c r="AC10158"/>
      <c r="AD10158"/>
      <c r="AE10158"/>
      <c r="AF10158"/>
      <c r="AG10158"/>
      <c r="AH10158"/>
      <c r="AI10158"/>
      <c r="AJ10158"/>
      <c r="AK10158"/>
      <c r="AL10158"/>
    </row>
    <row r="10159" spans="3:38" ht="15" customHeight="1" x14ac:dyDescent="0.35">
      <c r="C10159"/>
      <c r="D10159"/>
      <c r="E10159"/>
      <c r="F10159"/>
      <c r="G10159"/>
      <c r="H10159"/>
      <c r="I10159"/>
      <c r="J10159"/>
      <c r="K10159"/>
      <c r="L10159"/>
      <c r="M10159"/>
      <c r="N10159"/>
      <c r="O10159"/>
      <c r="S10159"/>
      <c r="T10159"/>
      <c r="U10159"/>
      <c r="V10159"/>
      <c r="Y10159"/>
      <c r="Z10159"/>
      <c r="AA10159"/>
      <c r="AB10159"/>
      <c r="AC10159"/>
      <c r="AD10159"/>
      <c r="AE10159"/>
      <c r="AF10159"/>
      <c r="AG10159"/>
      <c r="AH10159"/>
      <c r="AI10159"/>
      <c r="AJ10159"/>
      <c r="AK10159"/>
      <c r="AL10159"/>
    </row>
    <row r="10160" spans="3:38" ht="15" customHeight="1" x14ac:dyDescent="0.35">
      <c r="C10160"/>
      <c r="D10160"/>
      <c r="E10160"/>
      <c r="F10160"/>
      <c r="G10160"/>
      <c r="H10160"/>
      <c r="I10160"/>
      <c r="J10160"/>
      <c r="K10160"/>
      <c r="L10160"/>
      <c r="M10160"/>
      <c r="N10160"/>
      <c r="O10160"/>
      <c r="S10160"/>
      <c r="T10160"/>
      <c r="U10160"/>
      <c r="V10160"/>
      <c r="Y10160"/>
      <c r="Z10160"/>
      <c r="AA10160"/>
      <c r="AB10160"/>
      <c r="AC10160"/>
      <c r="AD10160"/>
      <c r="AE10160"/>
      <c r="AF10160"/>
      <c r="AG10160"/>
      <c r="AH10160"/>
      <c r="AI10160"/>
      <c r="AJ10160"/>
      <c r="AK10160"/>
      <c r="AL10160"/>
    </row>
    <row r="10161" spans="3:38" ht="15" customHeight="1" x14ac:dyDescent="0.35">
      <c r="C10161"/>
      <c r="D10161"/>
      <c r="E10161"/>
      <c r="F10161"/>
      <c r="G10161"/>
      <c r="H10161"/>
      <c r="I10161"/>
      <c r="J10161"/>
      <c r="K10161"/>
      <c r="L10161"/>
      <c r="M10161"/>
      <c r="N10161"/>
      <c r="O10161"/>
      <c r="S10161"/>
      <c r="T10161"/>
      <c r="U10161"/>
      <c r="V10161"/>
      <c r="Y10161"/>
      <c r="Z10161"/>
      <c r="AA10161"/>
      <c r="AB10161"/>
      <c r="AC10161"/>
      <c r="AD10161"/>
      <c r="AE10161"/>
      <c r="AF10161"/>
      <c r="AG10161"/>
      <c r="AH10161"/>
      <c r="AI10161"/>
      <c r="AJ10161"/>
      <c r="AK10161"/>
      <c r="AL10161"/>
    </row>
    <row r="10162" spans="3:38" ht="15" customHeight="1" x14ac:dyDescent="0.35">
      <c r="C10162"/>
      <c r="D10162"/>
      <c r="E10162"/>
      <c r="F10162"/>
      <c r="G10162"/>
      <c r="H10162"/>
      <c r="I10162"/>
      <c r="J10162"/>
      <c r="K10162"/>
      <c r="L10162"/>
      <c r="M10162"/>
      <c r="N10162"/>
      <c r="O10162"/>
      <c r="S10162"/>
      <c r="T10162"/>
      <c r="U10162"/>
      <c r="V10162"/>
      <c r="Y10162"/>
      <c r="Z10162"/>
      <c r="AA10162"/>
      <c r="AB10162"/>
      <c r="AC10162"/>
      <c r="AD10162"/>
      <c r="AE10162"/>
      <c r="AF10162"/>
      <c r="AG10162"/>
      <c r="AH10162"/>
      <c r="AI10162"/>
      <c r="AJ10162"/>
      <c r="AK10162"/>
      <c r="AL10162"/>
    </row>
    <row r="10163" spans="3:38" ht="15" customHeight="1" x14ac:dyDescent="0.35">
      <c r="C10163"/>
      <c r="D10163"/>
      <c r="E10163"/>
      <c r="F10163"/>
      <c r="G10163"/>
      <c r="H10163"/>
      <c r="I10163"/>
      <c r="J10163"/>
      <c r="K10163"/>
      <c r="L10163"/>
      <c r="M10163"/>
      <c r="N10163"/>
      <c r="O10163"/>
      <c r="S10163"/>
      <c r="T10163"/>
      <c r="U10163"/>
      <c r="V10163"/>
      <c r="Y10163"/>
      <c r="Z10163"/>
      <c r="AA10163"/>
      <c r="AB10163"/>
      <c r="AC10163"/>
      <c r="AD10163"/>
      <c r="AE10163"/>
      <c r="AF10163"/>
      <c r="AG10163"/>
      <c r="AH10163"/>
      <c r="AI10163"/>
      <c r="AJ10163"/>
      <c r="AK10163"/>
      <c r="AL10163"/>
    </row>
    <row r="10164" spans="3:38" ht="15" customHeight="1" x14ac:dyDescent="0.35">
      <c r="C10164"/>
      <c r="D10164"/>
      <c r="E10164"/>
      <c r="F10164"/>
      <c r="G10164"/>
      <c r="H10164"/>
      <c r="I10164"/>
      <c r="J10164"/>
      <c r="K10164"/>
      <c r="L10164"/>
      <c r="M10164"/>
      <c r="N10164"/>
      <c r="O10164"/>
      <c r="S10164"/>
      <c r="T10164"/>
      <c r="U10164"/>
      <c r="V10164"/>
      <c r="Y10164"/>
      <c r="Z10164"/>
      <c r="AA10164"/>
      <c r="AB10164"/>
      <c r="AC10164"/>
      <c r="AD10164"/>
      <c r="AE10164"/>
      <c r="AF10164"/>
      <c r="AG10164"/>
      <c r="AH10164"/>
      <c r="AI10164"/>
      <c r="AJ10164"/>
      <c r="AK10164"/>
      <c r="AL10164"/>
    </row>
    <row r="10165" spans="3:38" ht="15" customHeight="1" x14ac:dyDescent="0.35">
      <c r="C10165"/>
      <c r="D10165"/>
      <c r="E10165"/>
      <c r="F10165"/>
      <c r="G10165"/>
      <c r="H10165"/>
      <c r="I10165"/>
      <c r="J10165"/>
      <c r="K10165"/>
      <c r="L10165"/>
      <c r="M10165"/>
      <c r="N10165"/>
      <c r="O10165"/>
      <c r="S10165"/>
      <c r="T10165"/>
      <c r="U10165"/>
      <c r="V10165"/>
      <c r="Y10165"/>
      <c r="Z10165"/>
      <c r="AA10165"/>
      <c r="AB10165"/>
      <c r="AC10165"/>
      <c r="AD10165"/>
      <c r="AE10165"/>
      <c r="AF10165"/>
      <c r="AG10165"/>
      <c r="AH10165"/>
      <c r="AI10165"/>
      <c r="AJ10165"/>
      <c r="AK10165"/>
      <c r="AL10165"/>
    </row>
    <row r="10166" spans="3:38" ht="15" customHeight="1" x14ac:dyDescent="0.35">
      <c r="C10166"/>
      <c r="D10166"/>
      <c r="E10166"/>
      <c r="F10166"/>
      <c r="G10166"/>
      <c r="H10166"/>
      <c r="I10166"/>
      <c r="J10166"/>
      <c r="K10166"/>
      <c r="L10166"/>
      <c r="M10166"/>
      <c r="N10166"/>
      <c r="O10166"/>
      <c r="S10166"/>
      <c r="T10166"/>
      <c r="U10166"/>
      <c r="V10166"/>
      <c r="Y10166"/>
      <c r="Z10166"/>
      <c r="AA10166"/>
      <c r="AB10166"/>
      <c r="AC10166"/>
      <c r="AD10166"/>
      <c r="AE10166"/>
      <c r="AF10166"/>
      <c r="AG10166"/>
      <c r="AH10166"/>
      <c r="AI10166"/>
      <c r="AJ10166"/>
      <c r="AK10166"/>
      <c r="AL10166"/>
    </row>
    <row r="10167" spans="3:38" ht="15" customHeight="1" x14ac:dyDescent="0.35">
      <c r="C10167"/>
      <c r="D10167"/>
      <c r="E10167"/>
      <c r="F10167"/>
      <c r="G10167"/>
      <c r="H10167"/>
      <c r="I10167"/>
      <c r="J10167"/>
      <c r="K10167"/>
      <c r="L10167"/>
      <c r="M10167"/>
      <c r="N10167"/>
      <c r="O10167"/>
      <c r="S10167"/>
      <c r="T10167"/>
      <c r="U10167"/>
      <c r="V10167"/>
      <c r="Y10167"/>
      <c r="Z10167"/>
      <c r="AA10167"/>
      <c r="AB10167"/>
      <c r="AC10167"/>
      <c r="AD10167"/>
      <c r="AE10167"/>
      <c r="AF10167"/>
      <c r="AG10167"/>
      <c r="AH10167"/>
      <c r="AI10167"/>
      <c r="AJ10167"/>
      <c r="AK10167"/>
      <c r="AL10167"/>
    </row>
    <row r="10168" spans="3:38" ht="15" customHeight="1" x14ac:dyDescent="0.35">
      <c r="C10168"/>
      <c r="D10168"/>
      <c r="E10168"/>
      <c r="F10168"/>
      <c r="G10168"/>
      <c r="H10168"/>
      <c r="I10168"/>
      <c r="J10168"/>
      <c r="K10168"/>
      <c r="L10168"/>
      <c r="M10168"/>
      <c r="N10168"/>
      <c r="O10168"/>
      <c r="S10168"/>
      <c r="T10168"/>
      <c r="U10168"/>
      <c r="V10168"/>
      <c r="Y10168"/>
      <c r="Z10168"/>
      <c r="AA10168"/>
      <c r="AB10168"/>
      <c r="AC10168"/>
      <c r="AD10168"/>
      <c r="AE10168"/>
      <c r="AF10168"/>
      <c r="AG10168"/>
      <c r="AH10168"/>
      <c r="AI10168"/>
      <c r="AJ10168"/>
      <c r="AK10168"/>
      <c r="AL10168"/>
    </row>
    <row r="10169" spans="3:38" ht="15" customHeight="1" x14ac:dyDescent="0.35">
      <c r="C10169"/>
      <c r="D10169"/>
      <c r="E10169"/>
      <c r="F10169"/>
      <c r="G10169"/>
      <c r="H10169"/>
      <c r="I10169"/>
      <c r="J10169"/>
      <c r="K10169"/>
      <c r="L10169"/>
      <c r="M10169"/>
      <c r="N10169"/>
      <c r="O10169"/>
      <c r="S10169"/>
      <c r="T10169"/>
      <c r="U10169"/>
      <c r="V10169"/>
      <c r="Y10169"/>
      <c r="Z10169"/>
      <c r="AA10169"/>
      <c r="AB10169"/>
      <c r="AC10169"/>
      <c r="AD10169"/>
      <c r="AE10169"/>
      <c r="AF10169"/>
      <c r="AG10169"/>
      <c r="AH10169"/>
      <c r="AI10169"/>
      <c r="AJ10169"/>
      <c r="AK10169"/>
      <c r="AL10169"/>
    </row>
    <row r="10170" spans="3:38" ht="15" customHeight="1" x14ac:dyDescent="0.35">
      <c r="C10170"/>
      <c r="D10170"/>
      <c r="E10170"/>
      <c r="F10170"/>
      <c r="G10170"/>
      <c r="H10170"/>
      <c r="I10170"/>
      <c r="J10170"/>
      <c r="K10170"/>
      <c r="L10170"/>
      <c r="M10170"/>
      <c r="N10170"/>
      <c r="O10170"/>
      <c r="S10170"/>
      <c r="T10170"/>
      <c r="U10170"/>
      <c r="V10170"/>
      <c r="Y10170"/>
      <c r="Z10170"/>
      <c r="AA10170"/>
      <c r="AB10170"/>
      <c r="AC10170"/>
      <c r="AD10170"/>
      <c r="AE10170"/>
      <c r="AF10170"/>
      <c r="AG10170"/>
      <c r="AH10170"/>
      <c r="AI10170"/>
      <c r="AJ10170"/>
      <c r="AK10170"/>
      <c r="AL10170"/>
    </row>
    <row r="10171" spans="3:38" ht="15" customHeight="1" x14ac:dyDescent="0.35">
      <c r="C10171"/>
      <c r="D10171"/>
      <c r="E10171"/>
      <c r="F10171"/>
      <c r="G10171"/>
      <c r="H10171"/>
      <c r="I10171"/>
      <c r="J10171"/>
      <c r="K10171"/>
      <c r="L10171"/>
      <c r="M10171"/>
      <c r="N10171"/>
      <c r="O10171"/>
      <c r="S10171"/>
      <c r="T10171"/>
      <c r="U10171"/>
      <c r="V10171"/>
      <c r="Y10171"/>
      <c r="Z10171"/>
      <c r="AA10171"/>
      <c r="AB10171"/>
      <c r="AC10171"/>
      <c r="AD10171"/>
      <c r="AE10171"/>
      <c r="AF10171"/>
      <c r="AG10171"/>
      <c r="AH10171"/>
      <c r="AI10171"/>
      <c r="AJ10171"/>
      <c r="AK10171"/>
      <c r="AL10171"/>
    </row>
    <row r="10172" spans="3:38" ht="15" customHeight="1" x14ac:dyDescent="0.35">
      <c r="C10172"/>
      <c r="D10172"/>
      <c r="E10172"/>
      <c r="F10172"/>
      <c r="G10172"/>
      <c r="H10172"/>
      <c r="I10172"/>
      <c r="J10172"/>
      <c r="K10172"/>
      <c r="L10172"/>
      <c r="M10172"/>
      <c r="N10172"/>
      <c r="O10172"/>
      <c r="S10172"/>
      <c r="T10172"/>
      <c r="U10172"/>
      <c r="V10172"/>
      <c r="Y10172"/>
      <c r="Z10172"/>
      <c r="AA10172"/>
      <c r="AB10172"/>
      <c r="AC10172"/>
      <c r="AD10172"/>
      <c r="AE10172"/>
      <c r="AF10172"/>
      <c r="AG10172"/>
      <c r="AH10172"/>
      <c r="AI10172"/>
      <c r="AJ10172"/>
      <c r="AK10172"/>
      <c r="AL10172"/>
    </row>
    <row r="10173" spans="3:38" ht="15" customHeight="1" x14ac:dyDescent="0.35">
      <c r="C10173"/>
      <c r="D10173"/>
      <c r="E10173"/>
      <c r="F10173"/>
      <c r="G10173"/>
      <c r="H10173"/>
      <c r="I10173"/>
      <c r="J10173"/>
      <c r="K10173"/>
      <c r="L10173"/>
      <c r="M10173"/>
      <c r="N10173"/>
      <c r="O10173"/>
      <c r="S10173"/>
      <c r="T10173"/>
      <c r="U10173"/>
      <c r="V10173"/>
      <c r="Y10173"/>
      <c r="Z10173"/>
      <c r="AA10173"/>
      <c r="AB10173"/>
      <c r="AC10173"/>
      <c r="AD10173"/>
      <c r="AE10173"/>
      <c r="AF10173"/>
      <c r="AG10173"/>
      <c r="AH10173"/>
      <c r="AI10173"/>
      <c r="AJ10173"/>
      <c r="AK10173"/>
      <c r="AL10173"/>
    </row>
    <row r="10174" spans="3:38" ht="15" customHeight="1" x14ac:dyDescent="0.35">
      <c r="C10174"/>
      <c r="D10174"/>
      <c r="E10174"/>
      <c r="F10174"/>
      <c r="G10174"/>
      <c r="H10174"/>
      <c r="I10174"/>
      <c r="J10174"/>
      <c r="K10174"/>
      <c r="L10174"/>
      <c r="M10174"/>
      <c r="N10174"/>
      <c r="O10174"/>
      <c r="S10174"/>
      <c r="T10174"/>
      <c r="U10174"/>
      <c r="V10174"/>
      <c r="Y10174"/>
      <c r="Z10174"/>
      <c r="AA10174"/>
      <c r="AB10174"/>
      <c r="AC10174"/>
      <c r="AD10174"/>
      <c r="AE10174"/>
      <c r="AF10174"/>
      <c r="AG10174"/>
      <c r="AH10174"/>
      <c r="AI10174"/>
      <c r="AJ10174"/>
      <c r="AK10174"/>
      <c r="AL10174"/>
    </row>
    <row r="10175" spans="3:38" ht="15" customHeight="1" x14ac:dyDescent="0.35">
      <c r="C10175"/>
      <c r="D10175"/>
      <c r="E10175"/>
      <c r="F10175"/>
      <c r="G10175"/>
      <c r="H10175"/>
      <c r="I10175"/>
      <c r="J10175"/>
      <c r="K10175"/>
      <c r="L10175"/>
      <c r="M10175"/>
      <c r="N10175"/>
      <c r="O10175"/>
      <c r="S10175"/>
      <c r="T10175"/>
      <c r="U10175"/>
      <c r="V10175"/>
      <c r="Y10175"/>
      <c r="Z10175"/>
      <c r="AA10175"/>
      <c r="AB10175"/>
      <c r="AC10175"/>
      <c r="AD10175"/>
      <c r="AE10175"/>
      <c r="AF10175"/>
      <c r="AG10175"/>
      <c r="AH10175"/>
      <c r="AI10175"/>
      <c r="AJ10175"/>
      <c r="AK10175"/>
      <c r="AL10175"/>
    </row>
    <row r="10176" spans="3:38" ht="15" customHeight="1" x14ac:dyDescent="0.35">
      <c r="C10176"/>
      <c r="D10176"/>
      <c r="E10176"/>
      <c r="F10176"/>
      <c r="G10176"/>
      <c r="H10176"/>
      <c r="I10176"/>
      <c r="J10176"/>
      <c r="K10176"/>
      <c r="L10176"/>
      <c r="M10176"/>
      <c r="N10176"/>
      <c r="O10176"/>
      <c r="S10176"/>
      <c r="T10176"/>
      <c r="U10176"/>
      <c r="V10176"/>
      <c r="Y10176"/>
      <c r="Z10176"/>
      <c r="AA10176"/>
      <c r="AB10176"/>
      <c r="AC10176"/>
      <c r="AD10176"/>
      <c r="AE10176"/>
      <c r="AF10176"/>
      <c r="AG10176"/>
      <c r="AH10176"/>
      <c r="AI10176"/>
      <c r="AJ10176"/>
      <c r="AK10176"/>
      <c r="AL10176"/>
    </row>
    <row r="10177" spans="3:38" ht="15" customHeight="1" x14ac:dyDescent="0.35">
      <c r="C10177"/>
      <c r="D10177"/>
      <c r="E10177"/>
      <c r="F10177"/>
      <c r="G10177"/>
      <c r="H10177"/>
      <c r="I10177"/>
      <c r="J10177"/>
      <c r="K10177"/>
      <c r="L10177"/>
      <c r="M10177"/>
      <c r="N10177"/>
      <c r="O10177"/>
      <c r="S10177"/>
      <c r="T10177"/>
      <c r="U10177"/>
      <c r="V10177"/>
      <c r="Y10177"/>
      <c r="Z10177"/>
      <c r="AA10177"/>
      <c r="AB10177"/>
      <c r="AC10177"/>
      <c r="AD10177"/>
      <c r="AE10177"/>
      <c r="AF10177"/>
      <c r="AG10177"/>
      <c r="AH10177"/>
      <c r="AI10177"/>
      <c r="AJ10177"/>
      <c r="AK10177"/>
      <c r="AL10177"/>
    </row>
    <row r="10178" spans="3:38" ht="15" customHeight="1" x14ac:dyDescent="0.35">
      <c r="C10178"/>
      <c r="D10178"/>
      <c r="E10178"/>
      <c r="F10178"/>
      <c r="G10178"/>
      <c r="H10178"/>
      <c r="I10178"/>
      <c r="J10178"/>
      <c r="K10178"/>
      <c r="L10178"/>
      <c r="M10178"/>
      <c r="N10178"/>
      <c r="O10178"/>
      <c r="S10178"/>
      <c r="T10178"/>
      <c r="U10178"/>
      <c r="V10178"/>
      <c r="Y10178"/>
      <c r="Z10178"/>
      <c r="AA10178"/>
      <c r="AB10178"/>
      <c r="AC10178"/>
      <c r="AD10178"/>
      <c r="AE10178"/>
      <c r="AF10178"/>
      <c r="AG10178"/>
      <c r="AH10178"/>
      <c r="AI10178"/>
      <c r="AJ10178"/>
      <c r="AK10178"/>
      <c r="AL10178"/>
    </row>
    <row r="10179" spans="3:38" ht="15" customHeight="1" x14ac:dyDescent="0.35">
      <c r="C10179"/>
      <c r="D10179"/>
      <c r="E10179"/>
      <c r="F10179"/>
      <c r="G10179"/>
      <c r="H10179"/>
      <c r="I10179"/>
      <c r="J10179"/>
      <c r="K10179"/>
      <c r="L10179"/>
      <c r="M10179"/>
      <c r="N10179"/>
      <c r="O10179"/>
      <c r="S10179"/>
      <c r="T10179"/>
      <c r="U10179"/>
      <c r="V10179"/>
      <c r="Y10179"/>
      <c r="Z10179"/>
      <c r="AA10179"/>
      <c r="AB10179"/>
      <c r="AC10179"/>
      <c r="AD10179"/>
      <c r="AE10179"/>
      <c r="AF10179"/>
      <c r="AG10179"/>
      <c r="AH10179"/>
      <c r="AI10179"/>
      <c r="AJ10179"/>
      <c r="AK10179"/>
      <c r="AL10179"/>
    </row>
    <row r="10180" spans="3:38" ht="15" customHeight="1" x14ac:dyDescent="0.35">
      <c r="C10180"/>
      <c r="D10180"/>
      <c r="E10180"/>
      <c r="F10180"/>
      <c r="G10180"/>
      <c r="H10180"/>
      <c r="I10180"/>
      <c r="J10180"/>
      <c r="K10180"/>
      <c r="L10180"/>
      <c r="M10180"/>
      <c r="N10180"/>
      <c r="O10180"/>
      <c r="S10180"/>
      <c r="T10180"/>
      <c r="U10180"/>
      <c r="V10180"/>
      <c r="Y10180"/>
      <c r="Z10180"/>
      <c r="AA10180"/>
      <c r="AB10180"/>
      <c r="AC10180"/>
      <c r="AD10180"/>
      <c r="AE10180"/>
      <c r="AF10180"/>
      <c r="AG10180"/>
      <c r="AH10180"/>
      <c r="AI10180"/>
      <c r="AJ10180"/>
      <c r="AK10180"/>
      <c r="AL10180"/>
    </row>
    <row r="10181" spans="3:38" ht="15" customHeight="1" x14ac:dyDescent="0.35">
      <c r="C10181"/>
      <c r="D10181"/>
      <c r="E10181"/>
      <c r="F10181"/>
      <c r="G10181"/>
      <c r="H10181"/>
      <c r="I10181"/>
      <c r="J10181"/>
      <c r="K10181"/>
      <c r="L10181"/>
      <c r="M10181"/>
      <c r="N10181"/>
      <c r="O10181"/>
      <c r="S10181"/>
      <c r="T10181"/>
      <c r="U10181"/>
      <c r="V10181"/>
      <c r="Y10181"/>
      <c r="Z10181"/>
      <c r="AA10181"/>
      <c r="AB10181"/>
      <c r="AC10181"/>
      <c r="AD10181"/>
      <c r="AE10181"/>
      <c r="AF10181"/>
      <c r="AG10181"/>
      <c r="AH10181"/>
      <c r="AI10181"/>
      <c r="AJ10181"/>
      <c r="AK10181"/>
      <c r="AL10181"/>
    </row>
    <row r="10182" spans="3:38" ht="15" customHeight="1" x14ac:dyDescent="0.35">
      <c r="C10182"/>
      <c r="D10182"/>
      <c r="E10182"/>
      <c r="F10182"/>
      <c r="G10182"/>
      <c r="H10182"/>
      <c r="I10182"/>
      <c r="J10182"/>
      <c r="K10182"/>
      <c r="L10182"/>
      <c r="M10182"/>
      <c r="N10182"/>
      <c r="O10182"/>
      <c r="S10182"/>
      <c r="T10182"/>
      <c r="U10182"/>
      <c r="V10182"/>
      <c r="Y10182"/>
      <c r="Z10182"/>
      <c r="AA10182"/>
      <c r="AB10182"/>
      <c r="AC10182"/>
      <c r="AD10182"/>
      <c r="AE10182"/>
      <c r="AF10182"/>
      <c r="AG10182"/>
      <c r="AH10182"/>
      <c r="AI10182"/>
      <c r="AJ10182"/>
      <c r="AK10182"/>
      <c r="AL10182"/>
    </row>
    <row r="10183" spans="3:38" ht="15" customHeight="1" x14ac:dyDescent="0.35">
      <c r="C10183"/>
      <c r="D10183"/>
      <c r="E10183"/>
      <c r="F10183"/>
      <c r="G10183"/>
      <c r="H10183"/>
      <c r="I10183"/>
      <c r="J10183"/>
      <c r="K10183"/>
      <c r="L10183"/>
      <c r="M10183"/>
      <c r="N10183"/>
      <c r="O10183"/>
      <c r="S10183"/>
      <c r="T10183"/>
      <c r="U10183"/>
      <c r="V10183"/>
      <c r="Y10183"/>
      <c r="Z10183"/>
      <c r="AA10183"/>
      <c r="AB10183"/>
      <c r="AC10183"/>
      <c r="AD10183"/>
      <c r="AE10183"/>
      <c r="AF10183"/>
      <c r="AG10183"/>
      <c r="AH10183"/>
      <c r="AI10183"/>
      <c r="AJ10183"/>
      <c r="AK10183"/>
      <c r="AL10183"/>
    </row>
    <row r="10184" spans="3:38" ht="15" customHeight="1" x14ac:dyDescent="0.35">
      <c r="C10184"/>
      <c r="D10184"/>
      <c r="E10184"/>
      <c r="F10184"/>
      <c r="G10184"/>
      <c r="H10184"/>
      <c r="I10184"/>
      <c r="J10184"/>
      <c r="K10184"/>
      <c r="L10184"/>
      <c r="M10184"/>
      <c r="N10184"/>
      <c r="O10184"/>
      <c r="S10184"/>
      <c r="T10184"/>
      <c r="U10184"/>
      <c r="V10184"/>
      <c r="Y10184"/>
      <c r="Z10184"/>
      <c r="AA10184"/>
      <c r="AB10184"/>
      <c r="AC10184"/>
      <c r="AD10184"/>
      <c r="AE10184"/>
      <c r="AF10184"/>
      <c r="AG10184"/>
      <c r="AH10184"/>
      <c r="AI10184"/>
      <c r="AJ10184"/>
      <c r="AK10184"/>
      <c r="AL10184"/>
    </row>
    <row r="10185" spans="3:38" ht="15" customHeight="1" x14ac:dyDescent="0.35">
      <c r="C10185"/>
      <c r="D10185"/>
      <c r="E10185"/>
      <c r="F10185"/>
      <c r="G10185"/>
      <c r="H10185"/>
      <c r="I10185"/>
      <c r="J10185"/>
      <c r="K10185"/>
      <c r="L10185"/>
      <c r="M10185"/>
      <c r="N10185"/>
      <c r="O10185"/>
      <c r="S10185"/>
      <c r="T10185"/>
      <c r="U10185"/>
      <c r="V10185"/>
      <c r="Y10185"/>
      <c r="Z10185"/>
      <c r="AA10185"/>
      <c r="AB10185"/>
      <c r="AC10185"/>
      <c r="AD10185"/>
      <c r="AE10185"/>
      <c r="AF10185"/>
      <c r="AG10185"/>
      <c r="AH10185"/>
      <c r="AI10185"/>
      <c r="AJ10185"/>
      <c r="AK10185"/>
      <c r="AL10185"/>
    </row>
    <row r="10186" spans="3:38" ht="15" customHeight="1" x14ac:dyDescent="0.35">
      <c r="C10186"/>
      <c r="D10186"/>
      <c r="E10186"/>
      <c r="F10186"/>
      <c r="G10186"/>
      <c r="H10186"/>
      <c r="I10186"/>
      <c r="J10186"/>
      <c r="K10186"/>
      <c r="L10186"/>
      <c r="M10186"/>
      <c r="N10186"/>
      <c r="O10186"/>
      <c r="S10186"/>
      <c r="T10186"/>
      <c r="U10186"/>
      <c r="V10186"/>
      <c r="Y10186"/>
      <c r="Z10186"/>
      <c r="AA10186"/>
      <c r="AB10186"/>
      <c r="AC10186"/>
      <c r="AD10186"/>
      <c r="AE10186"/>
      <c r="AF10186"/>
      <c r="AG10186"/>
      <c r="AH10186"/>
      <c r="AI10186"/>
      <c r="AJ10186"/>
      <c r="AK10186"/>
      <c r="AL10186"/>
    </row>
    <row r="10187" spans="3:38" ht="15" customHeight="1" x14ac:dyDescent="0.35">
      <c r="C10187"/>
      <c r="D10187"/>
      <c r="E10187"/>
      <c r="F10187"/>
      <c r="G10187"/>
      <c r="H10187"/>
      <c r="I10187"/>
      <c r="J10187"/>
      <c r="K10187"/>
      <c r="L10187"/>
      <c r="M10187"/>
      <c r="N10187"/>
      <c r="O10187"/>
      <c r="S10187"/>
      <c r="T10187"/>
      <c r="U10187"/>
      <c r="V10187"/>
      <c r="Y10187"/>
      <c r="Z10187"/>
      <c r="AA10187"/>
      <c r="AB10187"/>
      <c r="AC10187"/>
      <c r="AD10187"/>
      <c r="AE10187"/>
      <c r="AF10187"/>
      <c r="AG10187"/>
      <c r="AH10187"/>
      <c r="AI10187"/>
      <c r="AJ10187"/>
      <c r="AK10187"/>
      <c r="AL10187"/>
    </row>
    <row r="10188" spans="3:38" ht="15" customHeight="1" x14ac:dyDescent="0.35">
      <c r="C10188"/>
      <c r="D10188"/>
      <c r="E10188"/>
      <c r="F10188"/>
      <c r="G10188"/>
      <c r="H10188"/>
      <c r="I10188"/>
      <c r="J10188"/>
      <c r="K10188"/>
      <c r="L10188"/>
      <c r="M10188"/>
      <c r="N10188"/>
      <c r="O10188"/>
      <c r="S10188"/>
      <c r="T10188"/>
      <c r="U10188"/>
      <c r="V10188"/>
      <c r="Y10188"/>
      <c r="Z10188"/>
      <c r="AA10188"/>
      <c r="AB10188"/>
      <c r="AC10188"/>
      <c r="AD10188"/>
      <c r="AE10188"/>
      <c r="AF10188"/>
      <c r="AG10188"/>
      <c r="AH10188"/>
      <c r="AI10188"/>
      <c r="AJ10188"/>
      <c r="AK10188"/>
      <c r="AL10188"/>
    </row>
    <row r="10189" spans="3:38" ht="15" customHeight="1" x14ac:dyDescent="0.35">
      <c r="C10189"/>
      <c r="D10189"/>
      <c r="E10189"/>
      <c r="F10189"/>
      <c r="G10189"/>
      <c r="H10189"/>
      <c r="I10189"/>
      <c r="J10189"/>
      <c r="K10189"/>
      <c r="L10189"/>
      <c r="M10189"/>
      <c r="N10189"/>
      <c r="O10189"/>
      <c r="S10189"/>
      <c r="T10189"/>
      <c r="U10189"/>
      <c r="V10189"/>
      <c r="Y10189"/>
      <c r="Z10189"/>
      <c r="AA10189"/>
      <c r="AB10189"/>
      <c r="AC10189"/>
      <c r="AD10189"/>
      <c r="AE10189"/>
      <c r="AF10189"/>
      <c r="AG10189"/>
      <c r="AH10189"/>
      <c r="AI10189"/>
      <c r="AJ10189"/>
      <c r="AK10189"/>
      <c r="AL10189"/>
    </row>
    <row r="10190" spans="3:38" ht="15" customHeight="1" x14ac:dyDescent="0.35">
      <c r="C10190"/>
      <c r="D10190"/>
      <c r="E10190"/>
      <c r="F10190"/>
      <c r="G10190"/>
      <c r="H10190"/>
      <c r="I10190"/>
      <c r="J10190"/>
      <c r="K10190"/>
      <c r="L10190"/>
      <c r="M10190"/>
      <c r="N10190"/>
      <c r="O10190"/>
      <c r="S10190"/>
      <c r="T10190"/>
      <c r="U10190"/>
      <c r="V10190"/>
      <c r="Y10190"/>
      <c r="Z10190"/>
      <c r="AA10190"/>
      <c r="AB10190"/>
      <c r="AC10190"/>
      <c r="AD10190"/>
      <c r="AE10190"/>
      <c r="AF10190"/>
      <c r="AG10190"/>
      <c r="AH10190"/>
      <c r="AI10190"/>
      <c r="AJ10190"/>
      <c r="AK10190"/>
      <c r="AL10190"/>
    </row>
    <row r="10191" spans="3:38" ht="15" customHeight="1" x14ac:dyDescent="0.35">
      <c r="C10191"/>
      <c r="D10191"/>
      <c r="E10191"/>
      <c r="F10191"/>
      <c r="G10191"/>
      <c r="H10191"/>
      <c r="I10191"/>
      <c r="J10191"/>
      <c r="K10191"/>
      <c r="L10191"/>
      <c r="M10191"/>
      <c r="N10191"/>
      <c r="O10191"/>
      <c r="S10191"/>
      <c r="T10191"/>
      <c r="U10191"/>
      <c r="V10191"/>
      <c r="Y10191"/>
      <c r="Z10191"/>
      <c r="AA10191"/>
      <c r="AB10191"/>
      <c r="AC10191"/>
      <c r="AD10191"/>
      <c r="AE10191"/>
      <c r="AF10191"/>
      <c r="AG10191"/>
      <c r="AH10191"/>
      <c r="AI10191"/>
      <c r="AJ10191"/>
      <c r="AK10191"/>
      <c r="AL10191"/>
    </row>
    <row r="10192" spans="3:38" ht="15" customHeight="1" x14ac:dyDescent="0.35">
      <c r="C10192"/>
      <c r="D10192"/>
      <c r="E10192"/>
      <c r="F10192"/>
      <c r="G10192"/>
      <c r="H10192"/>
      <c r="I10192"/>
      <c r="J10192"/>
      <c r="K10192"/>
      <c r="L10192"/>
      <c r="M10192"/>
      <c r="N10192"/>
      <c r="O10192"/>
      <c r="S10192"/>
      <c r="T10192"/>
      <c r="U10192"/>
      <c r="V10192"/>
      <c r="Y10192"/>
      <c r="Z10192"/>
      <c r="AA10192"/>
      <c r="AB10192"/>
      <c r="AC10192"/>
      <c r="AD10192"/>
      <c r="AE10192"/>
      <c r="AF10192"/>
      <c r="AG10192"/>
      <c r="AH10192"/>
      <c r="AI10192"/>
      <c r="AJ10192"/>
      <c r="AK10192"/>
      <c r="AL10192"/>
    </row>
    <row r="10193" spans="3:38" ht="15" customHeight="1" x14ac:dyDescent="0.35">
      <c r="C10193"/>
      <c r="D10193"/>
      <c r="E10193"/>
      <c r="F10193"/>
      <c r="G10193"/>
      <c r="H10193"/>
      <c r="I10193"/>
      <c r="J10193"/>
      <c r="K10193"/>
      <c r="L10193"/>
      <c r="M10193"/>
      <c r="N10193"/>
      <c r="O10193"/>
      <c r="S10193"/>
      <c r="T10193"/>
      <c r="U10193"/>
      <c r="V10193"/>
      <c r="Y10193"/>
      <c r="Z10193"/>
      <c r="AA10193"/>
      <c r="AB10193"/>
      <c r="AC10193"/>
      <c r="AD10193"/>
      <c r="AE10193"/>
      <c r="AF10193"/>
      <c r="AG10193"/>
      <c r="AH10193"/>
      <c r="AI10193"/>
      <c r="AJ10193"/>
      <c r="AK10193"/>
      <c r="AL10193"/>
    </row>
    <row r="10194" spans="3:38" ht="15" customHeight="1" x14ac:dyDescent="0.35">
      <c r="C10194"/>
      <c r="D10194"/>
      <c r="E10194"/>
      <c r="F10194"/>
      <c r="G10194"/>
      <c r="H10194"/>
      <c r="I10194"/>
      <c r="J10194"/>
      <c r="K10194"/>
      <c r="L10194"/>
      <c r="M10194"/>
      <c r="N10194"/>
      <c r="O10194"/>
      <c r="S10194"/>
      <c r="T10194"/>
      <c r="U10194"/>
      <c r="V10194"/>
      <c r="Y10194"/>
      <c r="Z10194"/>
      <c r="AA10194"/>
      <c r="AB10194"/>
      <c r="AC10194"/>
      <c r="AD10194"/>
      <c r="AE10194"/>
      <c r="AF10194"/>
      <c r="AG10194"/>
      <c r="AH10194"/>
      <c r="AI10194"/>
      <c r="AJ10194"/>
      <c r="AK10194"/>
      <c r="AL10194"/>
    </row>
    <row r="10195" spans="3:38" ht="15" customHeight="1" x14ac:dyDescent="0.35">
      <c r="C10195"/>
      <c r="D10195"/>
      <c r="E10195"/>
      <c r="F10195"/>
      <c r="G10195"/>
      <c r="H10195"/>
      <c r="I10195"/>
      <c r="J10195"/>
      <c r="K10195"/>
      <c r="L10195"/>
      <c r="M10195"/>
      <c r="N10195"/>
      <c r="O10195"/>
      <c r="S10195"/>
      <c r="T10195"/>
      <c r="U10195"/>
      <c r="V10195"/>
      <c r="Y10195"/>
      <c r="Z10195"/>
      <c r="AA10195"/>
      <c r="AB10195"/>
      <c r="AC10195"/>
      <c r="AD10195"/>
      <c r="AE10195"/>
      <c r="AF10195"/>
      <c r="AG10195"/>
      <c r="AH10195"/>
      <c r="AI10195"/>
      <c r="AJ10195"/>
      <c r="AK10195"/>
      <c r="AL10195"/>
    </row>
    <row r="10196" spans="3:38" ht="15" customHeight="1" x14ac:dyDescent="0.35">
      <c r="C10196"/>
      <c r="D10196"/>
      <c r="E10196"/>
      <c r="F10196"/>
      <c r="G10196"/>
      <c r="H10196"/>
      <c r="I10196"/>
      <c r="J10196"/>
      <c r="K10196"/>
      <c r="L10196"/>
      <c r="M10196"/>
      <c r="N10196"/>
      <c r="O10196"/>
      <c r="S10196"/>
      <c r="T10196"/>
      <c r="U10196"/>
      <c r="V10196"/>
      <c r="Y10196"/>
      <c r="Z10196"/>
      <c r="AA10196"/>
      <c r="AB10196"/>
      <c r="AC10196"/>
      <c r="AD10196"/>
      <c r="AE10196"/>
      <c r="AF10196"/>
      <c r="AG10196"/>
      <c r="AH10196"/>
      <c r="AI10196"/>
      <c r="AJ10196"/>
      <c r="AK10196"/>
      <c r="AL10196"/>
    </row>
    <row r="10197" spans="3:38" ht="15" customHeight="1" x14ac:dyDescent="0.35">
      <c r="C10197"/>
      <c r="D10197"/>
      <c r="E10197"/>
      <c r="F10197"/>
      <c r="G10197"/>
      <c r="H10197"/>
      <c r="I10197"/>
      <c r="J10197"/>
      <c r="K10197"/>
      <c r="L10197"/>
      <c r="M10197"/>
      <c r="N10197"/>
      <c r="O10197"/>
      <c r="S10197"/>
      <c r="T10197"/>
      <c r="U10197"/>
      <c r="V10197"/>
      <c r="Y10197"/>
      <c r="Z10197"/>
      <c r="AA10197"/>
      <c r="AB10197"/>
      <c r="AC10197"/>
      <c r="AD10197"/>
      <c r="AE10197"/>
      <c r="AF10197"/>
      <c r="AG10197"/>
      <c r="AH10197"/>
      <c r="AI10197"/>
      <c r="AJ10197"/>
      <c r="AK10197"/>
      <c r="AL10197"/>
    </row>
    <row r="10198" spans="3:38" ht="15" customHeight="1" x14ac:dyDescent="0.35">
      <c r="C10198"/>
      <c r="D10198"/>
      <c r="E10198"/>
      <c r="F10198"/>
      <c r="G10198"/>
      <c r="H10198"/>
      <c r="I10198"/>
      <c r="J10198"/>
      <c r="K10198"/>
      <c r="L10198"/>
      <c r="M10198"/>
      <c r="N10198"/>
      <c r="O10198"/>
      <c r="S10198"/>
      <c r="T10198"/>
      <c r="U10198"/>
      <c r="V10198"/>
      <c r="Y10198"/>
      <c r="Z10198"/>
      <c r="AA10198"/>
      <c r="AB10198"/>
      <c r="AC10198"/>
      <c r="AD10198"/>
      <c r="AE10198"/>
      <c r="AF10198"/>
      <c r="AG10198"/>
      <c r="AH10198"/>
      <c r="AI10198"/>
      <c r="AJ10198"/>
      <c r="AK10198"/>
      <c r="AL10198"/>
    </row>
    <row r="10199" spans="3:38" ht="15" customHeight="1" x14ac:dyDescent="0.35">
      <c r="C10199"/>
      <c r="D10199"/>
      <c r="E10199"/>
      <c r="F10199"/>
      <c r="G10199"/>
      <c r="H10199"/>
      <c r="I10199"/>
      <c r="J10199"/>
      <c r="K10199"/>
      <c r="L10199"/>
      <c r="M10199"/>
      <c r="N10199"/>
      <c r="O10199"/>
      <c r="S10199"/>
      <c r="T10199"/>
      <c r="U10199"/>
      <c r="V10199"/>
      <c r="Y10199"/>
      <c r="Z10199"/>
      <c r="AA10199"/>
      <c r="AB10199"/>
      <c r="AC10199"/>
      <c r="AD10199"/>
      <c r="AE10199"/>
      <c r="AF10199"/>
      <c r="AG10199"/>
      <c r="AH10199"/>
      <c r="AI10199"/>
      <c r="AJ10199"/>
      <c r="AK10199"/>
      <c r="AL10199"/>
    </row>
    <row r="10200" spans="3:38" ht="15" customHeight="1" x14ac:dyDescent="0.35">
      <c r="C10200"/>
      <c r="D10200"/>
      <c r="E10200"/>
      <c r="F10200"/>
      <c r="G10200"/>
      <c r="H10200"/>
      <c r="I10200"/>
      <c r="J10200"/>
      <c r="K10200"/>
      <c r="L10200"/>
      <c r="M10200"/>
      <c r="N10200"/>
      <c r="O10200"/>
      <c r="S10200"/>
      <c r="T10200"/>
      <c r="U10200"/>
      <c r="V10200"/>
      <c r="Y10200"/>
      <c r="Z10200"/>
      <c r="AA10200"/>
      <c r="AB10200"/>
      <c r="AC10200"/>
      <c r="AD10200"/>
      <c r="AE10200"/>
      <c r="AF10200"/>
      <c r="AG10200"/>
      <c r="AH10200"/>
      <c r="AI10200"/>
      <c r="AJ10200"/>
      <c r="AK10200"/>
      <c r="AL10200"/>
    </row>
    <row r="10201" spans="3:38" ht="15" customHeight="1" x14ac:dyDescent="0.35">
      <c r="C10201"/>
      <c r="D10201"/>
      <c r="E10201"/>
      <c r="F10201"/>
      <c r="G10201"/>
      <c r="H10201"/>
      <c r="I10201"/>
      <c r="J10201"/>
      <c r="K10201"/>
      <c r="L10201"/>
      <c r="M10201"/>
      <c r="N10201"/>
      <c r="O10201"/>
      <c r="S10201"/>
      <c r="T10201"/>
      <c r="U10201"/>
      <c r="V10201"/>
      <c r="Y10201"/>
      <c r="Z10201"/>
      <c r="AA10201"/>
      <c r="AB10201"/>
      <c r="AC10201"/>
      <c r="AD10201"/>
      <c r="AE10201"/>
      <c r="AF10201"/>
      <c r="AG10201"/>
      <c r="AH10201"/>
      <c r="AI10201"/>
      <c r="AJ10201"/>
      <c r="AK10201"/>
      <c r="AL10201"/>
    </row>
    <row r="10202" spans="3:38" ht="15" customHeight="1" x14ac:dyDescent="0.35">
      <c r="C10202"/>
      <c r="D10202"/>
      <c r="E10202"/>
      <c r="F10202"/>
      <c r="G10202"/>
      <c r="H10202"/>
      <c r="I10202"/>
      <c r="J10202"/>
      <c r="K10202"/>
      <c r="L10202"/>
      <c r="M10202"/>
      <c r="N10202"/>
      <c r="O10202"/>
      <c r="S10202"/>
      <c r="T10202"/>
      <c r="U10202"/>
      <c r="V10202"/>
      <c r="Y10202"/>
      <c r="Z10202"/>
      <c r="AA10202"/>
      <c r="AB10202"/>
      <c r="AC10202"/>
      <c r="AD10202"/>
      <c r="AE10202"/>
      <c r="AF10202"/>
      <c r="AG10202"/>
      <c r="AH10202"/>
      <c r="AI10202"/>
      <c r="AJ10202"/>
      <c r="AK10202"/>
      <c r="AL10202"/>
    </row>
    <row r="10203" spans="3:38" ht="15" customHeight="1" x14ac:dyDescent="0.35">
      <c r="C10203"/>
      <c r="D10203"/>
      <c r="E10203"/>
      <c r="F10203"/>
      <c r="G10203"/>
      <c r="H10203"/>
      <c r="I10203"/>
      <c r="J10203"/>
      <c r="K10203"/>
      <c r="L10203"/>
      <c r="M10203"/>
      <c r="N10203"/>
      <c r="O10203"/>
      <c r="S10203"/>
      <c r="T10203"/>
      <c r="U10203"/>
      <c r="V10203"/>
      <c r="Y10203"/>
      <c r="Z10203"/>
      <c r="AA10203"/>
      <c r="AB10203"/>
      <c r="AC10203"/>
      <c r="AD10203"/>
      <c r="AE10203"/>
      <c r="AF10203"/>
      <c r="AG10203"/>
      <c r="AH10203"/>
      <c r="AI10203"/>
      <c r="AJ10203"/>
      <c r="AK10203"/>
      <c r="AL10203"/>
    </row>
    <row r="10204" spans="3:38" ht="15" customHeight="1" x14ac:dyDescent="0.35">
      <c r="C10204"/>
      <c r="D10204"/>
      <c r="E10204"/>
      <c r="F10204"/>
      <c r="G10204"/>
      <c r="H10204"/>
      <c r="I10204"/>
      <c r="J10204"/>
      <c r="K10204"/>
      <c r="L10204"/>
      <c r="M10204"/>
      <c r="N10204"/>
      <c r="O10204"/>
      <c r="S10204"/>
      <c r="T10204"/>
      <c r="U10204"/>
      <c r="V10204"/>
      <c r="Y10204"/>
      <c r="Z10204"/>
      <c r="AA10204"/>
      <c r="AB10204"/>
      <c r="AC10204"/>
      <c r="AD10204"/>
      <c r="AE10204"/>
      <c r="AF10204"/>
      <c r="AG10204"/>
      <c r="AH10204"/>
      <c r="AI10204"/>
      <c r="AJ10204"/>
      <c r="AK10204"/>
      <c r="AL10204"/>
    </row>
    <row r="10205" spans="3:38" ht="15" customHeight="1" x14ac:dyDescent="0.35">
      <c r="C10205"/>
      <c r="D10205"/>
      <c r="E10205"/>
      <c r="F10205"/>
      <c r="G10205"/>
      <c r="H10205"/>
      <c r="I10205"/>
      <c r="J10205"/>
      <c r="K10205"/>
      <c r="L10205"/>
      <c r="M10205"/>
      <c r="N10205"/>
      <c r="O10205"/>
      <c r="S10205"/>
      <c r="T10205"/>
      <c r="U10205"/>
      <c r="V10205"/>
      <c r="Y10205"/>
      <c r="Z10205"/>
      <c r="AA10205"/>
      <c r="AB10205"/>
      <c r="AC10205"/>
      <c r="AD10205"/>
      <c r="AE10205"/>
      <c r="AF10205"/>
      <c r="AG10205"/>
      <c r="AH10205"/>
      <c r="AI10205"/>
      <c r="AJ10205"/>
      <c r="AK10205"/>
      <c r="AL10205"/>
    </row>
    <row r="10206" spans="3:38" ht="15" customHeight="1" x14ac:dyDescent="0.35">
      <c r="C10206"/>
      <c r="D10206"/>
      <c r="E10206"/>
      <c r="F10206"/>
      <c r="G10206"/>
      <c r="H10206"/>
      <c r="I10206"/>
      <c r="J10206"/>
      <c r="K10206"/>
      <c r="L10206"/>
      <c r="M10206"/>
      <c r="N10206"/>
      <c r="O10206"/>
      <c r="S10206"/>
      <c r="T10206"/>
      <c r="U10206"/>
      <c r="V10206"/>
      <c r="Y10206"/>
      <c r="Z10206"/>
      <c r="AA10206"/>
      <c r="AB10206"/>
      <c r="AC10206"/>
      <c r="AD10206"/>
      <c r="AE10206"/>
      <c r="AF10206"/>
      <c r="AG10206"/>
      <c r="AH10206"/>
      <c r="AI10206"/>
      <c r="AJ10206"/>
      <c r="AK10206"/>
      <c r="AL10206"/>
    </row>
    <row r="10207" spans="3:38" ht="15" customHeight="1" x14ac:dyDescent="0.35">
      <c r="C10207"/>
      <c r="D10207"/>
      <c r="E10207"/>
      <c r="F10207"/>
      <c r="G10207"/>
      <c r="H10207"/>
      <c r="I10207"/>
      <c r="J10207"/>
      <c r="K10207"/>
      <c r="L10207"/>
      <c r="M10207"/>
      <c r="N10207"/>
      <c r="O10207"/>
      <c r="S10207"/>
      <c r="T10207"/>
      <c r="U10207"/>
      <c r="V10207"/>
      <c r="Y10207"/>
      <c r="Z10207"/>
      <c r="AA10207"/>
      <c r="AB10207"/>
      <c r="AC10207"/>
      <c r="AD10207"/>
      <c r="AE10207"/>
      <c r="AF10207"/>
      <c r="AG10207"/>
      <c r="AH10207"/>
      <c r="AI10207"/>
      <c r="AJ10207"/>
      <c r="AK10207"/>
      <c r="AL10207"/>
    </row>
    <row r="10208" spans="3:38" ht="15" customHeight="1" x14ac:dyDescent="0.35">
      <c r="C10208"/>
      <c r="D10208"/>
      <c r="E10208"/>
      <c r="F10208"/>
      <c r="G10208"/>
      <c r="H10208"/>
      <c r="I10208"/>
      <c r="J10208"/>
      <c r="K10208"/>
      <c r="L10208"/>
      <c r="M10208"/>
      <c r="N10208"/>
      <c r="O10208"/>
      <c r="S10208"/>
      <c r="T10208"/>
      <c r="U10208"/>
      <c r="V10208"/>
      <c r="Y10208"/>
      <c r="Z10208"/>
      <c r="AA10208"/>
      <c r="AB10208"/>
      <c r="AC10208"/>
      <c r="AD10208"/>
      <c r="AE10208"/>
      <c r="AF10208"/>
      <c r="AG10208"/>
      <c r="AH10208"/>
      <c r="AI10208"/>
      <c r="AJ10208"/>
      <c r="AK10208"/>
      <c r="AL10208"/>
    </row>
    <row r="10209" spans="3:38" ht="15" customHeight="1" x14ac:dyDescent="0.35">
      <c r="C10209"/>
      <c r="D10209"/>
      <c r="E10209"/>
      <c r="F10209"/>
      <c r="G10209"/>
      <c r="H10209"/>
      <c r="I10209"/>
      <c r="J10209"/>
      <c r="K10209"/>
      <c r="L10209"/>
      <c r="M10209"/>
      <c r="N10209"/>
      <c r="O10209"/>
      <c r="S10209"/>
      <c r="T10209"/>
      <c r="U10209"/>
      <c r="V10209"/>
      <c r="Y10209"/>
      <c r="Z10209"/>
      <c r="AA10209"/>
      <c r="AB10209"/>
      <c r="AC10209"/>
      <c r="AD10209"/>
      <c r="AE10209"/>
      <c r="AF10209"/>
      <c r="AG10209"/>
      <c r="AH10209"/>
      <c r="AI10209"/>
      <c r="AJ10209"/>
      <c r="AK10209"/>
      <c r="AL10209"/>
    </row>
    <row r="10210" spans="3:38" ht="15" customHeight="1" x14ac:dyDescent="0.35">
      <c r="C10210"/>
      <c r="D10210"/>
      <c r="E10210"/>
      <c r="F10210"/>
      <c r="G10210"/>
      <c r="H10210"/>
      <c r="I10210"/>
      <c r="J10210"/>
      <c r="K10210"/>
      <c r="L10210"/>
      <c r="M10210"/>
      <c r="N10210"/>
      <c r="O10210"/>
      <c r="S10210"/>
      <c r="T10210"/>
      <c r="U10210"/>
      <c r="V10210"/>
      <c r="Y10210"/>
      <c r="Z10210"/>
      <c r="AA10210"/>
      <c r="AB10210"/>
      <c r="AC10210"/>
      <c r="AD10210"/>
      <c r="AE10210"/>
      <c r="AF10210"/>
      <c r="AG10210"/>
      <c r="AH10210"/>
      <c r="AI10210"/>
      <c r="AJ10210"/>
      <c r="AK10210"/>
      <c r="AL10210"/>
    </row>
    <row r="10211" spans="3:38" ht="15" customHeight="1" x14ac:dyDescent="0.35">
      <c r="C10211"/>
      <c r="D10211"/>
      <c r="E10211"/>
      <c r="F10211"/>
      <c r="G10211"/>
      <c r="H10211"/>
      <c r="I10211"/>
      <c r="J10211"/>
      <c r="K10211"/>
      <c r="L10211"/>
      <c r="M10211"/>
      <c r="N10211"/>
      <c r="O10211"/>
      <c r="S10211"/>
      <c r="T10211"/>
      <c r="U10211"/>
      <c r="V10211"/>
      <c r="Y10211"/>
      <c r="Z10211"/>
      <c r="AA10211"/>
      <c r="AB10211"/>
      <c r="AC10211"/>
      <c r="AD10211"/>
      <c r="AE10211"/>
      <c r="AF10211"/>
      <c r="AG10211"/>
      <c r="AH10211"/>
      <c r="AI10211"/>
      <c r="AJ10211"/>
      <c r="AK10211"/>
      <c r="AL10211"/>
    </row>
    <row r="10212" spans="3:38" ht="15" customHeight="1" x14ac:dyDescent="0.35">
      <c r="C10212"/>
      <c r="D10212"/>
      <c r="E10212"/>
      <c r="F10212"/>
      <c r="G10212"/>
      <c r="H10212"/>
      <c r="I10212"/>
      <c r="J10212"/>
      <c r="K10212"/>
      <c r="L10212"/>
      <c r="M10212"/>
      <c r="N10212"/>
      <c r="O10212"/>
      <c r="S10212"/>
      <c r="T10212"/>
      <c r="U10212"/>
      <c r="V10212"/>
      <c r="Y10212"/>
      <c r="Z10212"/>
      <c r="AA10212"/>
      <c r="AB10212"/>
      <c r="AC10212"/>
      <c r="AD10212"/>
      <c r="AE10212"/>
      <c r="AF10212"/>
      <c r="AG10212"/>
      <c r="AH10212"/>
      <c r="AI10212"/>
      <c r="AJ10212"/>
      <c r="AK10212"/>
      <c r="AL10212"/>
    </row>
    <row r="10213" spans="3:38" ht="15" customHeight="1" x14ac:dyDescent="0.35">
      <c r="C10213"/>
      <c r="D10213"/>
      <c r="E10213"/>
      <c r="F10213"/>
      <c r="G10213"/>
      <c r="H10213"/>
      <c r="I10213"/>
      <c r="J10213"/>
      <c r="K10213"/>
      <c r="L10213"/>
      <c r="M10213"/>
      <c r="N10213"/>
      <c r="O10213"/>
      <c r="S10213"/>
      <c r="T10213"/>
      <c r="U10213"/>
      <c r="V10213"/>
      <c r="Y10213"/>
      <c r="Z10213"/>
      <c r="AA10213"/>
      <c r="AB10213"/>
      <c r="AC10213"/>
      <c r="AD10213"/>
      <c r="AE10213"/>
      <c r="AF10213"/>
      <c r="AG10213"/>
      <c r="AH10213"/>
      <c r="AI10213"/>
      <c r="AJ10213"/>
      <c r="AK10213"/>
      <c r="AL10213"/>
    </row>
    <row r="10214" spans="3:38" ht="15" customHeight="1" x14ac:dyDescent="0.35">
      <c r="C10214"/>
      <c r="D10214"/>
      <c r="E10214"/>
      <c r="F10214"/>
      <c r="G10214"/>
      <c r="H10214"/>
      <c r="I10214"/>
      <c r="J10214"/>
      <c r="K10214"/>
      <c r="L10214"/>
      <c r="M10214"/>
      <c r="N10214"/>
      <c r="O10214"/>
      <c r="S10214"/>
      <c r="T10214"/>
      <c r="U10214"/>
      <c r="V10214"/>
      <c r="Y10214"/>
      <c r="Z10214"/>
      <c r="AA10214"/>
      <c r="AB10214"/>
      <c r="AC10214"/>
      <c r="AD10214"/>
      <c r="AE10214"/>
      <c r="AF10214"/>
      <c r="AG10214"/>
      <c r="AH10214"/>
      <c r="AI10214"/>
      <c r="AJ10214"/>
      <c r="AK10214"/>
      <c r="AL10214"/>
    </row>
    <row r="10215" spans="3:38" ht="15" customHeight="1" x14ac:dyDescent="0.35">
      <c r="C10215"/>
      <c r="D10215"/>
      <c r="E10215"/>
      <c r="F10215"/>
      <c r="G10215"/>
      <c r="H10215"/>
      <c r="I10215"/>
      <c r="J10215"/>
      <c r="K10215"/>
      <c r="L10215"/>
      <c r="M10215"/>
      <c r="N10215"/>
      <c r="O10215"/>
      <c r="S10215"/>
      <c r="T10215"/>
      <c r="U10215"/>
      <c r="V10215"/>
      <c r="Y10215"/>
      <c r="Z10215"/>
      <c r="AA10215"/>
      <c r="AB10215"/>
      <c r="AC10215"/>
      <c r="AD10215"/>
      <c r="AE10215"/>
      <c r="AF10215"/>
      <c r="AG10215"/>
      <c r="AH10215"/>
      <c r="AI10215"/>
      <c r="AJ10215"/>
      <c r="AK10215"/>
      <c r="AL10215"/>
    </row>
    <row r="10216" spans="3:38" ht="15" customHeight="1" x14ac:dyDescent="0.35">
      <c r="C10216"/>
      <c r="D10216"/>
      <c r="E10216"/>
      <c r="F10216"/>
      <c r="G10216"/>
      <c r="H10216"/>
      <c r="I10216"/>
      <c r="J10216"/>
      <c r="K10216"/>
      <c r="L10216"/>
      <c r="M10216"/>
      <c r="N10216"/>
      <c r="O10216"/>
      <c r="S10216"/>
      <c r="T10216"/>
      <c r="U10216"/>
      <c r="V10216"/>
      <c r="Y10216"/>
      <c r="Z10216"/>
      <c r="AA10216"/>
      <c r="AB10216"/>
      <c r="AC10216"/>
      <c r="AD10216"/>
      <c r="AE10216"/>
      <c r="AF10216"/>
      <c r="AG10216"/>
      <c r="AH10216"/>
      <c r="AI10216"/>
      <c r="AJ10216"/>
      <c r="AK10216"/>
      <c r="AL10216"/>
    </row>
    <row r="10217" spans="3:38" ht="15" customHeight="1" x14ac:dyDescent="0.35">
      <c r="C10217"/>
      <c r="D10217"/>
      <c r="E10217"/>
      <c r="F10217"/>
      <c r="G10217"/>
      <c r="H10217"/>
      <c r="I10217"/>
      <c r="J10217"/>
      <c r="K10217"/>
      <c r="L10217"/>
      <c r="M10217"/>
      <c r="N10217"/>
      <c r="O10217"/>
      <c r="S10217"/>
      <c r="T10217"/>
      <c r="U10217"/>
      <c r="V10217"/>
      <c r="Y10217"/>
      <c r="Z10217"/>
      <c r="AA10217"/>
      <c r="AB10217"/>
      <c r="AC10217"/>
      <c r="AD10217"/>
      <c r="AE10217"/>
      <c r="AF10217"/>
      <c r="AG10217"/>
      <c r="AH10217"/>
      <c r="AI10217"/>
      <c r="AJ10217"/>
      <c r="AK10217"/>
      <c r="AL10217"/>
    </row>
    <row r="10218" spans="3:38" ht="15" customHeight="1" x14ac:dyDescent="0.35">
      <c r="C10218"/>
      <c r="D10218"/>
      <c r="E10218"/>
      <c r="F10218"/>
      <c r="G10218"/>
      <c r="H10218"/>
      <c r="I10218"/>
      <c r="J10218"/>
      <c r="K10218"/>
      <c r="L10218"/>
      <c r="M10218"/>
      <c r="N10218"/>
      <c r="O10218"/>
      <c r="S10218"/>
      <c r="T10218"/>
      <c r="U10218"/>
      <c r="V10218"/>
      <c r="Y10218"/>
      <c r="Z10218"/>
      <c r="AA10218"/>
      <c r="AB10218"/>
      <c r="AC10218"/>
      <c r="AD10218"/>
      <c r="AE10218"/>
      <c r="AF10218"/>
      <c r="AG10218"/>
      <c r="AH10218"/>
      <c r="AI10218"/>
      <c r="AJ10218"/>
      <c r="AK10218"/>
      <c r="AL10218"/>
    </row>
    <row r="10219" spans="3:38" ht="15" customHeight="1" x14ac:dyDescent="0.35">
      <c r="C10219"/>
      <c r="D10219"/>
      <c r="E10219"/>
      <c r="F10219"/>
      <c r="G10219"/>
      <c r="H10219"/>
      <c r="I10219"/>
      <c r="J10219"/>
      <c r="K10219"/>
      <c r="L10219"/>
      <c r="M10219"/>
      <c r="N10219"/>
      <c r="O10219"/>
      <c r="S10219"/>
      <c r="T10219"/>
      <c r="U10219"/>
      <c r="V10219"/>
      <c r="Y10219"/>
      <c r="Z10219"/>
      <c r="AA10219"/>
      <c r="AB10219"/>
      <c r="AC10219"/>
      <c r="AD10219"/>
      <c r="AE10219"/>
      <c r="AF10219"/>
      <c r="AG10219"/>
      <c r="AH10219"/>
      <c r="AI10219"/>
      <c r="AJ10219"/>
      <c r="AK10219"/>
      <c r="AL10219"/>
    </row>
    <row r="10220" spans="3:38" ht="15" customHeight="1" x14ac:dyDescent="0.35">
      <c r="C10220"/>
      <c r="D10220"/>
      <c r="E10220"/>
      <c r="F10220"/>
      <c r="G10220"/>
      <c r="H10220"/>
      <c r="I10220"/>
      <c r="J10220"/>
      <c r="K10220"/>
      <c r="L10220"/>
      <c r="M10220"/>
      <c r="N10220"/>
      <c r="O10220"/>
      <c r="S10220"/>
      <c r="T10220"/>
      <c r="U10220"/>
      <c r="V10220"/>
      <c r="Y10220"/>
      <c r="Z10220"/>
      <c r="AA10220"/>
      <c r="AB10220"/>
      <c r="AC10220"/>
      <c r="AD10220"/>
      <c r="AE10220"/>
      <c r="AF10220"/>
      <c r="AG10220"/>
      <c r="AH10220"/>
      <c r="AI10220"/>
      <c r="AJ10220"/>
      <c r="AK10220"/>
      <c r="AL10220"/>
    </row>
    <row r="10221" spans="3:38" ht="15" customHeight="1" x14ac:dyDescent="0.35">
      <c r="C10221"/>
      <c r="D10221"/>
      <c r="E10221"/>
      <c r="F10221"/>
      <c r="G10221"/>
      <c r="H10221"/>
      <c r="I10221"/>
      <c r="J10221"/>
      <c r="K10221"/>
      <c r="L10221"/>
      <c r="M10221"/>
      <c r="N10221"/>
      <c r="O10221"/>
      <c r="S10221"/>
      <c r="T10221"/>
      <c r="U10221"/>
      <c r="V10221"/>
      <c r="Y10221"/>
      <c r="Z10221"/>
      <c r="AA10221"/>
      <c r="AB10221"/>
      <c r="AC10221"/>
      <c r="AD10221"/>
      <c r="AE10221"/>
      <c r="AF10221"/>
      <c r="AG10221"/>
      <c r="AH10221"/>
      <c r="AI10221"/>
      <c r="AJ10221"/>
      <c r="AK10221"/>
      <c r="AL10221"/>
    </row>
    <row r="10222" spans="3:38" ht="15" customHeight="1" x14ac:dyDescent="0.35">
      <c r="C10222"/>
      <c r="D10222"/>
      <c r="E10222"/>
      <c r="F10222"/>
      <c r="G10222"/>
      <c r="H10222"/>
      <c r="I10222"/>
      <c r="J10222"/>
      <c r="K10222"/>
      <c r="L10222"/>
      <c r="M10222"/>
      <c r="N10222"/>
      <c r="O10222"/>
      <c r="S10222"/>
      <c r="T10222"/>
      <c r="U10222"/>
      <c r="V10222"/>
      <c r="Y10222"/>
      <c r="Z10222"/>
      <c r="AA10222"/>
      <c r="AB10222"/>
      <c r="AC10222"/>
      <c r="AD10222"/>
      <c r="AE10222"/>
      <c r="AF10222"/>
      <c r="AG10222"/>
      <c r="AH10222"/>
      <c r="AI10222"/>
      <c r="AJ10222"/>
      <c r="AK10222"/>
      <c r="AL10222"/>
    </row>
    <row r="10223" spans="3:38" ht="15" customHeight="1" x14ac:dyDescent="0.35">
      <c r="C10223"/>
      <c r="D10223"/>
      <c r="E10223"/>
      <c r="F10223"/>
      <c r="G10223"/>
      <c r="H10223"/>
      <c r="I10223"/>
      <c r="J10223"/>
      <c r="K10223"/>
      <c r="L10223"/>
      <c r="M10223"/>
      <c r="N10223"/>
      <c r="O10223"/>
      <c r="S10223"/>
      <c r="T10223"/>
      <c r="U10223"/>
      <c r="V10223"/>
      <c r="Y10223"/>
      <c r="Z10223"/>
      <c r="AA10223"/>
      <c r="AB10223"/>
      <c r="AC10223"/>
      <c r="AD10223"/>
      <c r="AE10223"/>
      <c r="AF10223"/>
      <c r="AG10223"/>
      <c r="AH10223"/>
      <c r="AI10223"/>
      <c r="AJ10223"/>
      <c r="AK10223"/>
      <c r="AL10223"/>
    </row>
    <row r="10224" spans="3:38" ht="15" customHeight="1" x14ac:dyDescent="0.35">
      <c r="C10224"/>
      <c r="D10224"/>
      <c r="E10224"/>
      <c r="F10224"/>
      <c r="G10224"/>
      <c r="H10224"/>
      <c r="I10224"/>
      <c r="J10224"/>
      <c r="K10224"/>
      <c r="L10224"/>
      <c r="M10224"/>
      <c r="N10224"/>
      <c r="O10224"/>
      <c r="S10224"/>
      <c r="T10224"/>
      <c r="U10224"/>
      <c r="V10224"/>
      <c r="Y10224"/>
      <c r="Z10224"/>
      <c r="AA10224"/>
      <c r="AB10224"/>
      <c r="AC10224"/>
      <c r="AD10224"/>
      <c r="AE10224"/>
      <c r="AF10224"/>
      <c r="AG10224"/>
      <c r="AH10224"/>
      <c r="AI10224"/>
      <c r="AJ10224"/>
      <c r="AK10224"/>
      <c r="AL10224"/>
    </row>
    <row r="10225" spans="3:38" ht="15" customHeight="1" x14ac:dyDescent="0.35">
      <c r="C10225"/>
      <c r="D10225"/>
      <c r="E10225"/>
      <c r="F10225"/>
      <c r="G10225"/>
      <c r="H10225"/>
      <c r="I10225"/>
      <c r="J10225"/>
      <c r="K10225"/>
      <c r="L10225"/>
      <c r="M10225"/>
      <c r="N10225"/>
      <c r="O10225"/>
      <c r="S10225"/>
      <c r="T10225"/>
      <c r="U10225"/>
      <c r="V10225"/>
      <c r="Y10225"/>
      <c r="Z10225"/>
      <c r="AA10225"/>
      <c r="AB10225"/>
      <c r="AC10225"/>
      <c r="AD10225"/>
      <c r="AE10225"/>
      <c r="AF10225"/>
      <c r="AG10225"/>
      <c r="AH10225"/>
      <c r="AI10225"/>
      <c r="AJ10225"/>
      <c r="AK10225"/>
      <c r="AL10225"/>
    </row>
    <row r="10226" spans="3:38" ht="15" customHeight="1" x14ac:dyDescent="0.35">
      <c r="C10226"/>
      <c r="D10226"/>
      <c r="E10226"/>
      <c r="F10226"/>
      <c r="G10226"/>
      <c r="H10226"/>
      <c r="I10226"/>
      <c r="J10226"/>
      <c r="K10226"/>
      <c r="L10226"/>
      <c r="M10226"/>
      <c r="N10226"/>
      <c r="O10226"/>
      <c r="S10226"/>
      <c r="T10226"/>
      <c r="U10226"/>
      <c r="V10226"/>
      <c r="Y10226"/>
      <c r="Z10226"/>
      <c r="AA10226"/>
      <c r="AB10226"/>
      <c r="AC10226"/>
      <c r="AD10226"/>
      <c r="AE10226"/>
      <c r="AF10226"/>
      <c r="AG10226"/>
      <c r="AH10226"/>
      <c r="AI10226"/>
      <c r="AJ10226"/>
      <c r="AK10226"/>
      <c r="AL10226"/>
    </row>
    <row r="10227" spans="3:38" ht="15" customHeight="1" x14ac:dyDescent="0.35">
      <c r="C10227"/>
      <c r="D10227"/>
      <c r="E10227"/>
      <c r="F10227"/>
      <c r="G10227"/>
      <c r="H10227"/>
      <c r="I10227"/>
      <c r="J10227"/>
      <c r="K10227"/>
      <c r="L10227"/>
      <c r="M10227"/>
      <c r="N10227"/>
      <c r="O10227"/>
      <c r="S10227"/>
      <c r="T10227"/>
      <c r="U10227"/>
      <c r="V10227"/>
      <c r="Y10227"/>
      <c r="Z10227"/>
      <c r="AA10227"/>
      <c r="AB10227"/>
      <c r="AC10227"/>
      <c r="AD10227"/>
      <c r="AE10227"/>
      <c r="AF10227"/>
      <c r="AG10227"/>
      <c r="AH10227"/>
      <c r="AI10227"/>
      <c r="AJ10227"/>
      <c r="AK10227"/>
      <c r="AL10227"/>
    </row>
    <row r="10228" spans="3:38" ht="15" customHeight="1" x14ac:dyDescent="0.35">
      <c r="C10228"/>
      <c r="D10228"/>
      <c r="E10228"/>
      <c r="F10228"/>
      <c r="G10228"/>
      <c r="H10228"/>
      <c r="I10228"/>
      <c r="J10228"/>
      <c r="K10228"/>
      <c r="L10228"/>
      <c r="M10228"/>
      <c r="N10228"/>
      <c r="O10228"/>
      <c r="S10228"/>
      <c r="T10228"/>
      <c r="U10228"/>
      <c r="V10228"/>
      <c r="Y10228"/>
      <c r="Z10228"/>
      <c r="AA10228"/>
      <c r="AB10228"/>
      <c r="AC10228"/>
      <c r="AD10228"/>
      <c r="AE10228"/>
      <c r="AF10228"/>
      <c r="AG10228"/>
      <c r="AH10228"/>
      <c r="AI10228"/>
      <c r="AJ10228"/>
      <c r="AK10228"/>
      <c r="AL10228"/>
    </row>
    <row r="10229" spans="3:38" ht="15" customHeight="1" x14ac:dyDescent="0.35">
      <c r="C10229"/>
      <c r="D10229"/>
      <c r="E10229"/>
      <c r="F10229"/>
      <c r="G10229"/>
      <c r="H10229"/>
      <c r="I10229"/>
      <c r="J10229"/>
      <c r="K10229"/>
      <c r="L10229"/>
      <c r="M10229"/>
      <c r="N10229"/>
      <c r="O10229"/>
      <c r="S10229"/>
      <c r="T10229"/>
      <c r="U10229"/>
      <c r="V10229"/>
      <c r="Y10229"/>
      <c r="Z10229"/>
      <c r="AA10229"/>
      <c r="AB10229"/>
      <c r="AC10229"/>
      <c r="AD10229"/>
      <c r="AE10229"/>
      <c r="AF10229"/>
      <c r="AG10229"/>
      <c r="AH10229"/>
      <c r="AI10229"/>
      <c r="AJ10229"/>
      <c r="AK10229"/>
      <c r="AL10229"/>
    </row>
    <row r="10230" spans="3:38" ht="15" customHeight="1" x14ac:dyDescent="0.35">
      <c r="C10230"/>
      <c r="D10230"/>
      <c r="E10230"/>
      <c r="F10230"/>
      <c r="G10230"/>
      <c r="H10230"/>
      <c r="I10230"/>
      <c r="J10230"/>
      <c r="K10230"/>
      <c r="L10230"/>
      <c r="M10230"/>
      <c r="N10230"/>
      <c r="O10230"/>
      <c r="S10230"/>
      <c r="T10230"/>
      <c r="U10230"/>
      <c r="V10230"/>
      <c r="Y10230"/>
      <c r="Z10230"/>
      <c r="AA10230"/>
      <c r="AB10230"/>
      <c r="AC10230"/>
      <c r="AD10230"/>
      <c r="AE10230"/>
      <c r="AF10230"/>
      <c r="AG10230"/>
      <c r="AH10230"/>
      <c r="AI10230"/>
      <c r="AJ10230"/>
      <c r="AK10230"/>
      <c r="AL10230"/>
    </row>
    <row r="10231" spans="3:38" ht="15" customHeight="1" x14ac:dyDescent="0.35">
      <c r="C10231"/>
      <c r="D10231"/>
      <c r="E10231"/>
      <c r="F10231"/>
      <c r="G10231"/>
      <c r="H10231"/>
      <c r="I10231"/>
      <c r="J10231"/>
      <c r="K10231"/>
      <c r="L10231"/>
      <c r="M10231"/>
      <c r="N10231"/>
      <c r="O10231"/>
      <c r="S10231"/>
      <c r="T10231"/>
      <c r="U10231"/>
      <c r="V10231"/>
      <c r="Y10231"/>
      <c r="Z10231"/>
      <c r="AA10231"/>
      <c r="AB10231"/>
      <c r="AC10231"/>
      <c r="AD10231"/>
      <c r="AE10231"/>
      <c r="AF10231"/>
      <c r="AG10231"/>
      <c r="AH10231"/>
      <c r="AI10231"/>
      <c r="AJ10231"/>
      <c r="AK10231"/>
      <c r="AL10231"/>
    </row>
    <row r="10232" spans="3:38" ht="15" customHeight="1" x14ac:dyDescent="0.35">
      <c r="C10232"/>
      <c r="D10232"/>
      <c r="E10232"/>
      <c r="F10232"/>
      <c r="G10232"/>
      <c r="H10232"/>
      <c r="I10232"/>
      <c r="J10232"/>
      <c r="K10232"/>
      <c r="L10232"/>
      <c r="M10232"/>
      <c r="N10232"/>
      <c r="O10232"/>
      <c r="S10232"/>
      <c r="T10232"/>
      <c r="U10232"/>
      <c r="V10232"/>
      <c r="Y10232"/>
      <c r="Z10232"/>
      <c r="AA10232"/>
      <c r="AB10232"/>
      <c r="AC10232"/>
      <c r="AD10232"/>
      <c r="AE10232"/>
      <c r="AF10232"/>
      <c r="AG10232"/>
      <c r="AH10232"/>
      <c r="AI10232"/>
      <c r="AJ10232"/>
      <c r="AK10232"/>
      <c r="AL10232"/>
    </row>
    <row r="10233" spans="3:38" ht="15" customHeight="1" x14ac:dyDescent="0.35">
      <c r="C10233"/>
      <c r="D10233"/>
      <c r="E10233"/>
      <c r="F10233"/>
      <c r="G10233"/>
      <c r="H10233"/>
      <c r="I10233"/>
      <c r="J10233"/>
      <c r="K10233"/>
      <c r="L10233"/>
      <c r="M10233"/>
      <c r="N10233"/>
      <c r="O10233"/>
      <c r="S10233"/>
      <c r="T10233"/>
      <c r="U10233"/>
      <c r="V10233"/>
      <c r="Y10233"/>
      <c r="Z10233"/>
      <c r="AA10233"/>
      <c r="AB10233"/>
      <c r="AC10233"/>
      <c r="AD10233"/>
      <c r="AE10233"/>
      <c r="AF10233"/>
      <c r="AG10233"/>
      <c r="AH10233"/>
      <c r="AI10233"/>
      <c r="AJ10233"/>
      <c r="AK10233"/>
      <c r="AL10233"/>
    </row>
    <row r="10234" spans="3:38" ht="15" customHeight="1" x14ac:dyDescent="0.35">
      <c r="C10234"/>
      <c r="D10234"/>
      <c r="E10234"/>
      <c r="F10234"/>
      <c r="G10234"/>
      <c r="H10234"/>
      <c r="I10234"/>
      <c r="J10234"/>
      <c r="K10234"/>
      <c r="L10234"/>
      <c r="M10234"/>
      <c r="N10234"/>
      <c r="O10234"/>
      <c r="S10234"/>
      <c r="T10234"/>
      <c r="U10234"/>
      <c r="V10234"/>
      <c r="Y10234"/>
      <c r="Z10234"/>
      <c r="AA10234"/>
      <c r="AB10234"/>
      <c r="AC10234"/>
      <c r="AD10234"/>
      <c r="AE10234"/>
      <c r="AF10234"/>
      <c r="AG10234"/>
      <c r="AH10234"/>
      <c r="AI10234"/>
      <c r="AJ10234"/>
      <c r="AK10234"/>
      <c r="AL10234"/>
    </row>
    <row r="10235" spans="3:38" ht="15" customHeight="1" x14ac:dyDescent="0.35">
      <c r="C10235"/>
      <c r="D10235"/>
      <c r="E10235"/>
      <c r="F10235"/>
      <c r="G10235"/>
      <c r="H10235"/>
      <c r="I10235"/>
      <c r="J10235"/>
      <c r="K10235"/>
      <c r="L10235"/>
      <c r="M10235"/>
      <c r="N10235"/>
      <c r="O10235"/>
      <c r="S10235"/>
      <c r="T10235"/>
      <c r="U10235"/>
      <c r="V10235"/>
      <c r="Y10235"/>
      <c r="Z10235"/>
      <c r="AA10235"/>
      <c r="AB10235"/>
      <c r="AC10235"/>
      <c r="AD10235"/>
      <c r="AE10235"/>
      <c r="AF10235"/>
      <c r="AG10235"/>
      <c r="AH10235"/>
      <c r="AI10235"/>
      <c r="AJ10235"/>
      <c r="AK10235"/>
      <c r="AL10235"/>
    </row>
    <row r="10236" spans="3:38" ht="15" customHeight="1" x14ac:dyDescent="0.35">
      <c r="C10236"/>
      <c r="D10236"/>
      <c r="E10236"/>
      <c r="F10236"/>
      <c r="G10236"/>
      <c r="H10236"/>
      <c r="I10236"/>
      <c r="J10236"/>
      <c r="K10236"/>
      <c r="L10236"/>
      <c r="M10236"/>
      <c r="N10236"/>
      <c r="O10236"/>
      <c r="S10236"/>
      <c r="T10236"/>
      <c r="U10236"/>
      <c r="V10236"/>
      <c r="Y10236"/>
      <c r="Z10236"/>
      <c r="AA10236"/>
      <c r="AB10236"/>
      <c r="AC10236"/>
      <c r="AD10236"/>
      <c r="AE10236"/>
      <c r="AF10236"/>
      <c r="AG10236"/>
      <c r="AH10236"/>
      <c r="AI10236"/>
      <c r="AJ10236"/>
      <c r="AK10236"/>
      <c r="AL10236"/>
    </row>
    <row r="10237" spans="3:38" ht="15" customHeight="1" x14ac:dyDescent="0.35">
      <c r="C10237"/>
      <c r="D10237"/>
      <c r="E10237"/>
      <c r="F10237"/>
      <c r="G10237"/>
      <c r="H10237"/>
      <c r="I10237"/>
      <c r="J10237"/>
      <c r="K10237"/>
      <c r="L10237"/>
      <c r="M10237"/>
      <c r="N10237"/>
      <c r="O10237"/>
      <c r="S10237"/>
      <c r="T10237"/>
      <c r="U10237"/>
      <c r="V10237"/>
      <c r="Y10237"/>
      <c r="Z10237"/>
      <c r="AA10237"/>
      <c r="AB10237"/>
      <c r="AC10237"/>
      <c r="AD10237"/>
      <c r="AE10237"/>
      <c r="AF10237"/>
      <c r="AG10237"/>
      <c r="AH10237"/>
      <c r="AI10237"/>
      <c r="AJ10237"/>
      <c r="AK10237"/>
      <c r="AL10237"/>
    </row>
    <row r="10238" spans="3:38" ht="15" customHeight="1" x14ac:dyDescent="0.35">
      <c r="C10238"/>
      <c r="D10238"/>
      <c r="E10238"/>
      <c r="F10238"/>
      <c r="G10238"/>
      <c r="H10238"/>
      <c r="I10238"/>
      <c r="J10238"/>
      <c r="K10238"/>
      <c r="L10238"/>
      <c r="M10238"/>
      <c r="N10238"/>
      <c r="O10238"/>
      <c r="S10238"/>
      <c r="T10238"/>
      <c r="U10238"/>
      <c r="V10238"/>
      <c r="Y10238"/>
      <c r="Z10238"/>
      <c r="AA10238"/>
      <c r="AB10238"/>
      <c r="AC10238"/>
      <c r="AD10238"/>
      <c r="AE10238"/>
      <c r="AF10238"/>
      <c r="AG10238"/>
      <c r="AH10238"/>
      <c r="AI10238"/>
      <c r="AJ10238"/>
      <c r="AK10238"/>
      <c r="AL10238"/>
    </row>
    <row r="10239" spans="3:38" ht="15" customHeight="1" x14ac:dyDescent="0.35">
      <c r="C10239"/>
      <c r="D10239"/>
      <c r="E10239"/>
      <c r="F10239"/>
      <c r="G10239"/>
      <c r="H10239"/>
      <c r="I10239"/>
      <c r="J10239"/>
      <c r="K10239"/>
      <c r="L10239"/>
      <c r="M10239"/>
      <c r="N10239"/>
      <c r="O10239"/>
      <c r="S10239"/>
      <c r="T10239"/>
      <c r="U10239"/>
      <c r="V10239"/>
      <c r="Y10239"/>
      <c r="Z10239"/>
      <c r="AA10239"/>
      <c r="AB10239"/>
      <c r="AC10239"/>
      <c r="AD10239"/>
      <c r="AE10239"/>
      <c r="AF10239"/>
      <c r="AG10239"/>
      <c r="AH10239"/>
      <c r="AI10239"/>
      <c r="AJ10239"/>
      <c r="AK10239"/>
      <c r="AL10239"/>
    </row>
    <row r="10240" spans="3:38" ht="15" customHeight="1" x14ac:dyDescent="0.35">
      <c r="C10240"/>
      <c r="D10240"/>
      <c r="E10240"/>
      <c r="F10240"/>
      <c r="G10240"/>
      <c r="H10240"/>
      <c r="I10240"/>
      <c r="J10240"/>
      <c r="K10240"/>
      <c r="L10240"/>
      <c r="M10240"/>
      <c r="N10240"/>
      <c r="O10240"/>
      <c r="S10240"/>
      <c r="T10240"/>
      <c r="U10240"/>
      <c r="V10240"/>
      <c r="Y10240"/>
      <c r="Z10240"/>
      <c r="AA10240"/>
      <c r="AB10240"/>
      <c r="AC10240"/>
      <c r="AD10240"/>
      <c r="AE10240"/>
      <c r="AF10240"/>
      <c r="AG10240"/>
      <c r="AH10240"/>
      <c r="AI10240"/>
      <c r="AJ10240"/>
      <c r="AK10240"/>
      <c r="AL10240"/>
    </row>
    <row r="10241" spans="3:38" ht="15" customHeight="1" x14ac:dyDescent="0.35">
      <c r="C10241"/>
      <c r="D10241"/>
      <c r="E10241"/>
      <c r="F10241"/>
      <c r="G10241"/>
      <c r="H10241"/>
      <c r="I10241"/>
      <c r="J10241"/>
      <c r="K10241"/>
      <c r="L10241"/>
      <c r="M10241"/>
      <c r="N10241"/>
      <c r="O10241"/>
      <c r="S10241"/>
      <c r="T10241"/>
      <c r="U10241"/>
      <c r="V10241"/>
      <c r="Y10241"/>
      <c r="Z10241"/>
      <c r="AA10241"/>
      <c r="AB10241"/>
      <c r="AC10241"/>
      <c r="AD10241"/>
      <c r="AE10241"/>
      <c r="AF10241"/>
      <c r="AG10241"/>
      <c r="AH10241"/>
      <c r="AI10241"/>
      <c r="AJ10241"/>
      <c r="AK10241"/>
      <c r="AL10241"/>
    </row>
    <row r="10242" spans="3:38" ht="15" customHeight="1" x14ac:dyDescent="0.35">
      <c r="C10242"/>
      <c r="D10242"/>
      <c r="E10242"/>
      <c r="F10242"/>
      <c r="G10242"/>
      <c r="H10242"/>
      <c r="I10242"/>
      <c r="J10242"/>
      <c r="K10242"/>
      <c r="L10242"/>
      <c r="M10242"/>
      <c r="N10242"/>
      <c r="O10242"/>
      <c r="S10242"/>
      <c r="T10242"/>
      <c r="U10242"/>
      <c r="V10242"/>
      <c r="Y10242"/>
      <c r="Z10242"/>
      <c r="AA10242"/>
      <c r="AB10242"/>
      <c r="AC10242"/>
      <c r="AD10242"/>
      <c r="AE10242"/>
      <c r="AF10242"/>
      <c r="AG10242"/>
      <c r="AH10242"/>
      <c r="AI10242"/>
      <c r="AJ10242"/>
      <c r="AK10242"/>
      <c r="AL10242"/>
    </row>
    <row r="10243" spans="3:38" ht="15" customHeight="1" x14ac:dyDescent="0.35">
      <c r="C10243"/>
      <c r="D10243"/>
      <c r="E10243"/>
      <c r="F10243"/>
      <c r="G10243"/>
      <c r="H10243"/>
      <c r="I10243"/>
      <c r="J10243"/>
      <c r="K10243"/>
      <c r="L10243"/>
      <c r="M10243"/>
      <c r="N10243"/>
      <c r="O10243"/>
      <c r="S10243"/>
      <c r="T10243"/>
      <c r="U10243"/>
      <c r="V10243"/>
      <c r="Y10243"/>
      <c r="Z10243"/>
      <c r="AA10243"/>
      <c r="AB10243"/>
      <c r="AC10243"/>
      <c r="AD10243"/>
      <c r="AE10243"/>
      <c r="AF10243"/>
      <c r="AG10243"/>
      <c r="AH10243"/>
      <c r="AI10243"/>
      <c r="AJ10243"/>
      <c r="AK10243"/>
      <c r="AL10243"/>
    </row>
    <row r="10244" spans="3:38" ht="15" customHeight="1" x14ac:dyDescent="0.35">
      <c r="C10244"/>
      <c r="D10244"/>
      <c r="E10244"/>
      <c r="F10244"/>
      <c r="G10244"/>
      <c r="H10244"/>
      <c r="I10244"/>
      <c r="J10244"/>
      <c r="K10244"/>
      <c r="L10244"/>
      <c r="M10244"/>
      <c r="N10244"/>
      <c r="O10244"/>
      <c r="S10244"/>
      <c r="T10244"/>
      <c r="U10244"/>
      <c r="V10244"/>
      <c r="Y10244"/>
      <c r="Z10244"/>
      <c r="AA10244"/>
      <c r="AB10244"/>
      <c r="AC10244"/>
      <c r="AD10244"/>
      <c r="AE10244"/>
      <c r="AF10244"/>
      <c r="AG10244"/>
      <c r="AH10244"/>
      <c r="AI10244"/>
      <c r="AJ10244"/>
      <c r="AK10244"/>
      <c r="AL10244"/>
    </row>
    <row r="10245" spans="3:38" ht="15" customHeight="1" x14ac:dyDescent="0.35">
      <c r="C10245"/>
      <c r="D10245"/>
      <c r="E10245"/>
      <c r="F10245"/>
      <c r="G10245"/>
      <c r="H10245"/>
      <c r="I10245"/>
      <c r="J10245"/>
      <c r="K10245"/>
      <c r="L10245"/>
      <c r="M10245"/>
      <c r="N10245"/>
      <c r="O10245"/>
      <c r="S10245"/>
      <c r="T10245"/>
      <c r="U10245"/>
      <c r="V10245"/>
      <c r="Y10245"/>
      <c r="Z10245"/>
      <c r="AA10245"/>
      <c r="AB10245"/>
      <c r="AC10245"/>
      <c r="AD10245"/>
      <c r="AE10245"/>
      <c r="AF10245"/>
      <c r="AG10245"/>
      <c r="AH10245"/>
      <c r="AI10245"/>
      <c r="AJ10245"/>
      <c r="AK10245"/>
      <c r="AL10245"/>
    </row>
    <row r="10246" spans="3:38" ht="15" customHeight="1" x14ac:dyDescent="0.35">
      <c r="C10246"/>
      <c r="D10246"/>
      <c r="E10246"/>
      <c r="F10246"/>
      <c r="G10246"/>
      <c r="H10246"/>
      <c r="I10246"/>
      <c r="J10246"/>
      <c r="K10246"/>
      <c r="L10246"/>
      <c r="M10246"/>
      <c r="N10246"/>
      <c r="O10246"/>
      <c r="S10246"/>
      <c r="T10246"/>
      <c r="U10246"/>
      <c r="V10246"/>
      <c r="Y10246"/>
      <c r="Z10246"/>
      <c r="AA10246"/>
      <c r="AB10246"/>
      <c r="AC10246"/>
      <c r="AD10246"/>
      <c r="AE10246"/>
      <c r="AF10246"/>
      <c r="AG10246"/>
      <c r="AH10246"/>
      <c r="AI10246"/>
      <c r="AJ10246"/>
      <c r="AK10246"/>
      <c r="AL10246"/>
    </row>
    <row r="10247" spans="3:38" ht="15" customHeight="1" x14ac:dyDescent="0.35">
      <c r="C10247"/>
      <c r="D10247"/>
      <c r="E10247"/>
      <c r="F10247"/>
      <c r="G10247"/>
      <c r="H10247"/>
      <c r="I10247"/>
      <c r="J10247"/>
      <c r="K10247"/>
      <c r="L10247"/>
      <c r="M10247"/>
      <c r="N10247"/>
      <c r="O10247"/>
      <c r="S10247"/>
      <c r="T10247"/>
      <c r="U10247"/>
      <c r="V10247"/>
      <c r="Y10247"/>
      <c r="Z10247"/>
      <c r="AA10247"/>
      <c r="AB10247"/>
      <c r="AC10247"/>
      <c r="AD10247"/>
      <c r="AE10247"/>
      <c r="AF10247"/>
      <c r="AG10247"/>
      <c r="AH10247"/>
      <c r="AI10247"/>
      <c r="AJ10247"/>
      <c r="AK10247"/>
      <c r="AL10247"/>
    </row>
    <row r="10248" spans="3:38" ht="15" customHeight="1" x14ac:dyDescent="0.35">
      <c r="C10248"/>
      <c r="D10248"/>
      <c r="E10248"/>
      <c r="F10248"/>
      <c r="G10248"/>
      <c r="H10248"/>
      <c r="I10248"/>
      <c r="J10248"/>
      <c r="K10248"/>
      <c r="L10248"/>
      <c r="M10248"/>
      <c r="N10248"/>
      <c r="O10248"/>
      <c r="S10248"/>
      <c r="T10248"/>
      <c r="U10248"/>
      <c r="V10248"/>
      <c r="Y10248"/>
      <c r="Z10248"/>
      <c r="AA10248"/>
      <c r="AB10248"/>
      <c r="AC10248"/>
      <c r="AD10248"/>
      <c r="AE10248"/>
      <c r="AF10248"/>
      <c r="AG10248"/>
      <c r="AH10248"/>
      <c r="AI10248"/>
      <c r="AJ10248"/>
      <c r="AK10248"/>
      <c r="AL10248"/>
    </row>
    <row r="10249" spans="3:38" ht="15" customHeight="1" x14ac:dyDescent="0.35">
      <c r="C10249"/>
      <c r="D10249"/>
      <c r="E10249"/>
      <c r="F10249"/>
      <c r="G10249"/>
      <c r="H10249"/>
      <c r="I10249"/>
      <c r="J10249"/>
      <c r="K10249"/>
      <c r="L10249"/>
      <c r="M10249"/>
      <c r="N10249"/>
      <c r="O10249"/>
      <c r="S10249"/>
      <c r="T10249"/>
      <c r="U10249"/>
      <c r="V10249"/>
      <c r="Y10249"/>
      <c r="Z10249"/>
      <c r="AA10249"/>
      <c r="AB10249"/>
      <c r="AC10249"/>
      <c r="AD10249"/>
      <c r="AE10249"/>
      <c r="AF10249"/>
      <c r="AG10249"/>
      <c r="AH10249"/>
      <c r="AI10249"/>
      <c r="AJ10249"/>
      <c r="AK10249"/>
      <c r="AL10249"/>
    </row>
    <row r="10250" spans="3:38" ht="15" customHeight="1" x14ac:dyDescent="0.35">
      <c r="C10250"/>
      <c r="D10250"/>
      <c r="E10250"/>
      <c r="F10250"/>
      <c r="G10250"/>
      <c r="H10250"/>
      <c r="I10250"/>
      <c r="J10250"/>
      <c r="K10250"/>
      <c r="L10250"/>
      <c r="M10250"/>
      <c r="N10250"/>
      <c r="O10250"/>
      <c r="S10250"/>
      <c r="T10250"/>
      <c r="U10250"/>
      <c r="V10250"/>
      <c r="Y10250"/>
      <c r="Z10250"/>
      <c r="AA10250"/>
      <c r="AB10250"/>
      <c r="AC10250"/>
      <c r="AD10250"/>
      <c r="AE10250"/>
      <c r="AF10250"/>
      <c r="AG10250"/>
      <c r="AH10250"/>
      <c r="AI10250"/>
      <c r="AJ10250"/>
      <c r="AK10250"/>
      <c r="AL10250"/>
    </row>
    <row r="10251" spans="3:38" ht="15" customHeight="1" x14ac:dyDescent="0.35">
      <c r="C10251"/>
      <c r="D10251"/>
      <c r="E10251"/>
      <c r="F10251"/>
      <c r="G10251"/>
      <c r="H10251"/>
      <c r="I10251"/>
      <c r="J10251"/>
      <c r="K10251"/>
      <c r="L10251"/>
      <c r="M10251"/>
      <c r="N10251"/>
      <c r="O10251"/>
      <c r="S10251"/>
      <c r="T10251"/>
      <c r="U10251"/>
      <c r="V10251"/>
      <c r="Y10251"/>
      <c r="Z10251"/>
      <c r="AA10251"/>
      <c r="AB10251"/>
      <c r="AC10251"/>
      <c r="AD10251"/>
      <c r="AE10251"/>
      <c r="AF10251"/>
      <c r="AG10251"/>
      <c r="AH10251"/>
      <c r="AI10251"/>
      <c r="AJ10251"/>
      <c r="AK10251"/>
      <c r="AL10251"/>
    </row>
    <row r="10252" spans="3:38" ht="15" customHeight="1" x14ac:dyDescent="0.35">
      <c r="C10252"/>
      <c r="D10252"/>
      <c r="E10252"/>
      <c r="F10252"/>
      <c r="G10252"/>
      <c r="H10252"/>
      <c r="I10252"/>
      <c r="J10252"/>
      <c r="K10252"/>
      <c r="L10252"/>
      <c r="M10252"/>
      <c r="N10252"/>
      <c r="O10252"/>
      <c r="S10252"/>
      <c r="T10252"/>
      <c r="U10252"/>
      <c r="V10252"/>
      <c r="Y10252"/>
      <c r="Z10252"/>
      <c r="AA10252"/>
      <c r="AB10252"/>
      <c r="AC10252"/>
      <c r="AD10252"/>
      <c r="AE10252"/>
      <c r="AF10252"/>
      <c r="AG10252"/>
      <c r="AH10252"/>
      <c r="AI10252"/>
      <c r="AJ10252"/>
      <c r="AK10252"/>
      <c r="AL10252"/>
    </row>
    <row r="10253" spans="3:38" ht="15" customHeight="1" x14ac:dyDescent="0.35">
      <c r="C10253"/>
      <c r="D10253"/>
      <c r="E10253"/>
      <c r="F10253"/>
      <c r="G10253"/>
      <c r="H10253"/>
      <c r="I10253"/>
      <c r="J10253"/>
      <c r="K10253"/>
      <c r="L10253"/>
      <c r="M10253"/>
      <c r="N10253"/>
      <c r="O10253"/>
      <c r="S10253"/>
      <c r="T10253"/>
      <c r="U10253"/>
      <c r="V10253"/>
      <c r="Y10253"/>
      <c r="Z10253"/>
      <c r="AA10253"/>
      <c r="AB10253"/>
      <c r="AC10253"/>
      <c r="AD10253"/>
      <c r="AE10253"/>
      <c r="AF10253"/>
      <c r="AG10253"/>
      <c r="AH10253"/>
      <c r="AI10253"/>
      <c r="AJ10253"/>
      <c r="AK10253"/>
      <c r="AL10253"/>
    </row>
    <row r="10254" spans="3:38" ht="15" customHeight="1" x14ac:dyDescent="0.35">
      <c r="C10254"/>
      <c r="D10254"/>
      <c r="E10254"/>
      <c r="F10254"/>
      <c r="G10254"/>
      <c r="H10254"/>
      <c r="I10254"/>
      <c r="J10254"/>
      <c r="K10254"/>
      <c r="L10254"/>
      <c r="M10254"/>
      <c r="N10254"/>
      <c r="O10254"/>
      <c r="S10254"/>
      <c r="T10254"/>
      <c r="U10254"/>
      <c r="V10254"/>
      <c r="Y10254"/>
      <c r="Z10254"/>
      <c r="AA10254"/>
      <c r="AB10254"/>
      <c r="AC10254"/>
      <c r="AD10254"/>
      <c r="AE10254"/>
      <c r="AF10254"/>
      <c r="AG10254"/>
      <c r="AH10254"/>
      <c r="AI10254"/>
      <c r="AJ10254"/>
      <c r="AK10254"/>
      <c r="AL10254"/>
    </row>
    <row r="10255" spans="3:38" ht="15" customHeight="1" x14ac:dyDescent="0.35">
      <c r="C10255"/>
      <c r="D10255"/>
      <c r="E10255"/>
      <c r="F10255"/>
      <c r="G10255"/>
      <c r="H10255"/>
      <c r="I10255"/>
      <c r="J10255"/>
      <c r="K10255"/>
      <c r="L10255"/>
      <c r="M10255"/>
      <c r="N10255"/>
      <c r="O10255"/>
      <c r="S10255"/>
      <c r="T10255"/>
      <c r="U10255"/>
      <c r="V10255"/>
      <c r="Y10255"/>
      <c r="Z10255"/>
      <c r="AA10255"/>
      <c r="AB10255"/>
      <c r="AC10255"/>
      <c r="AD10255"/>
      <c r="AE10255"/>
      <c r="AF10255"/>
      <c r="AG10255"/>
      <c r="AH10255"/>
      <c r="AI10255"/>
      <c r="AJ10255"/>
      <c r="AK10255"/>
      <c r="AL10255"/>
    </row>
    <row r="10256" spans="3:38" ht="15" customHeight="1" x14ac:dyDescent="0.35">
      <c r="C10256"/>
      <c r="D10256"/>
      <c r="E10256"/>
      <c r="F10256"/>
      <c r="G10256"/>
      <c r="H10256"/>
      <c r="I10256"/>
      <c r="J10256"/>
      <c r="K10256"/>
      <c r="L10256"/>
      <c r="M10256"/>
      <c r="N10256"/>
      <c r="O10256"/>
      <c r="S10256"/>
      <c r="T10256"/>
      <c r="U10256"/>
      <c r="V10256"/>
      <c r="Y10256"/>
      <c r="Z10256"/>
      <c r="AA10256"/>
      <c r="AB10256"/>
      <c r="AC10256"/>
      <c r="AD10256"/>
      <c r="AE10256"/>
      <c r="AF10256"/>
      <c r="AG10256"/>
      <c r="AH10256"/>
      <c r="AI10256"/>
      <c r="AJ10256"/>
      <c r="AK10256"/>
      <c r="AL10256"/>
    </row>
    <row r="10257" spans="3:38" ht="15" customHeight="1" x14ac:dyDescent="0.35">
      <c r="C10257"/>
      <c r="D10257"/>
      <c r="E10257"/>
      <c r="F10257"/>
      <c r="G10257"/>
      <c r="H10257"/>
      <c r="I10257"/>
      <c r="J10257"/>
      <c r="K10257"/>
      <c r="L10257"/>
      <c r="M10257"/>
      <c r="N10257"/>
      <c r="O10257"/>
      <c r="S10257"/>
      <c r="T10257"/>
      <c r="U10257"/>
      <c r="V10257"/>
      <c r="Y10257"/>
      <c r="Z10257"/>
      <c r="AA10257"/>
      <c r="AB10257"/>
      <c r="AC10257"/>
      <c r="AD10257"/>
      <c r="AE10257"/>
      <c r="AF10257"/>
      <c r="AG10257"/>
      <c r="AH10257"/>
      <c r="AI10257"/>
      <c r="AJ10257"/>
      <c r="AK10257"/>
      <c r="AL10257"/>
    </row>
    <row r="10258" spans="3:38" ht="15" customHeight="1" x14ac:dyDescent="0.35">
      <c r="C10258"/>
      <c r="D10258"/>
      <c r="E10258"/>
      <c r="F10258"/>
      <c r="G10258"/>
      <c r="H10258"/>
      <c r="I10258"/>
      <c r="J10258"/>
      <c r="K10258"/>
      <c r="L10258"/>
      <c r="M10258"/>
      <c r="N10258"/>
      <c r="O10258"/>
      <c r="S10258"/>
      <c r="T10258"/>
      <c r="U10258"/>
      <c r="V10258"/>
      <c r="Y10258"/>
      <c r="Z10258"/>
      <c r="AA10258"/>
      <c r="AB10258"/>
      <c r="AC10258"/>
      <c r="AD10258"/>
      <c r="AE10258"/>
      <c r="AF10258"/>
      <c r="AG10258"/>
      <c r="AH10258"/>
      <c r="AI10258"/>
      <c r="AJ10258"/>
      <c r="AK10258"/>
      <c r="AL10258"/>
    </row>
    <row r="10259" spans="3:38" ht="15" customHeight="1" x14ac:dyDescent="0.35">
      <c r="C10259"/>
      <c r="D10259"/>
      <c r="E10259"/>
      <c r="F10259"/>
      <c r="G10259"/>
      <c r="H10259"/>
      <c r="I10259"/>
      <c r="J10259"/>
      <c r="K10259"/>
      <c r="L10259"/>
      <c r="M10259"/>
      <c r="N10259"/>
      <c r="O10259"/>
      <c r="S10259"/>
      <c r="T10259"/>
      <c r="U10259"/>
      <c r="V10259"/>
      <c r="Y10259"/>
      <c r="Z10259"/>
      <c r="AA10259"/>
      <c r="AB10259"/>
      <c r="AC10259"/>
      <c r="AD10259"/>
      <c r="AE10259"/>
      <c r="AF10259"/>
      <c r="AG10259"/>
      <c r="AH10259"/>
      <c r="AI10259"/>
      <c r="AJ10259"/>
      <c r="AK10259"/>
      <c r="AL10259"/>
    </row>
    <row r="10260" spans="3:38" ht="15" customHeight="1" x14ac:dyDescent="0.35">
      <c r="C10260"/>
      <c r="D10260"/>
      <c r="E10260"/>
      <c r="F10260"/>
      <c r="G10260"/>
      <c r="H10260"/>
      <c r="I10260"/>
      <c r="J10260"/>
      <c r="K10260"/>
      <c r="L10260"/>
      <c r="M10260"/>
      <c r="N10260"/>
      <c r="O10260"/>
      <c r="S10260"/>
      <c r="T10260"/>
      <c r="U10260"/>
      <c r="V10260"/>
      <c r="Y10260"/>
      <c r="Z10260"/>
      <c r="AA10260"/>
      <c r="AB10260"/>
      <c r="AC10260"/>
      <c r="AD10260"/>
      <c r="AE10260"/>
      <c r="AF10260"/>
      <c r="AG10260"/>
      <c r="AH10260"/>
      <c r="AI10260"/>
      <c r="AJ10260"/>
      <c r="AK10260"/>
      <c r="AL10260"/>
    </row>
    <row r="10261" spans="3:38" ht="15" customHeight="1" x14ac:dyDescent="0.35">
      <c r="C10261"/>
      <c r="D10261"/>
      <c r="E10261"/>
      <c r="F10261"/>
      <c r="G10261"/>
      <c r="H10261"/>
      <c r="I10261"/>
      <c r="J10261"/>
      <c r="K10261"/>
      <c r="L10261"/>
      <c r="M10261"/>
      <c r="N10261"/>
      <c r="O10261"/>
      <c r="S10261"/>
      <c r="T10261"/>
      <c r="U10261"/>
      <c r="V10261"/>
      <c r="Y10261"/>
      <c r="Z10261"/>
      <c r="AA10261"/>
      <c r="AB10261"/>
      <c r="AC10261"/>
      <c r="AD10261"/>
      <c r="AE10261"/>
      <c r="AF10261"/>
      <c r="AG10261"/>
      <c r="AH10261"/>
      <c r="AI10261"/>
      <c r="AJ10261"/>
      <c r="AK10261"/>
      <c r="AL10261"/>
    </row>
    <row r="10262" spans="3:38" ht="15" customHeight="1" x14ac:dyDescent="0.35">
      <c r="C10262"/>
      <c r="D10262"/>
      <c r="E10262"/>
      <c r="F10262"/>
      <c r="G10262"/>
      <c r="H10262"/>
      <c r="I10262"/>
      <c r="J10262"/>
      <c r="K10262"/>
      <c r="L10262"/>
      <c r="M10262"/>
      <c r="N10262"/>
      <c r="O10262"/>
      <c r="S10262"/>
      <c r="T10262"/>
      <c r="U10262"/>
      <c r="V10262"/>
      <c r="Y10262"/>
      <c r="Z10262"/>
      <c r="AA10262"/>
      <c r="AB10262"/>
      <c r="AC10262"/>
      <c r="AD10262"/>
      <c r="AE10262"/>
      <c r="AF10262"/>
      <c r="AG10262"/>
      <c r="AH10262"/>
      <c r="AI10262"/>
      <c r="AJ10262"/>
      <c r="AK10262"/>
      <c r="AL10262"/>
    </row>
    <row r="10263" spans="3:38" ht="15" customHeight="1" x14ac:dyDescent="0.35">
      <c r="C10263"/>
      <c r="D10263"/>
      <c r="E10263"/>
      <c r="F10263"/>
      <c r="G10263"/>
      <c r="H10263"/>
      <c r="I10263"/>
      <c r="J10263"/>
      <c r="K10263"/>
      <c r="L10263"/>
      <c r="M10263"/>
      <c r="N10263"/>
      <c r="O10263"/>
      <c r="S10263"/>
      <c r="T10263"/>
      <c r="U10263"/>
      <c r="V10263"/>
      <c r="Y10263"/>
      <c r="Z10263"/>
      <c r="AA10263"/>
      <c r="AB10263"/>
      <c r="AC10263"/>
      <c r="AD10263"/>
      <c r="AE10263"/>
      <c r="AF10263"/>
      <c r="AG10263"/>
      <c r="AH10263"/>
      <c r="AI10263"/>
      <c r="AJ10263"/>
      <c r="AK10263"/>
      <c r="AL10263"/>
    </row>
    <row r="10264" spans="3:38" ht="15" customHeight="1" x14ac:dyDescent="0.35">
      <c r="C10264"/>
      <c r="D10264"/>
      <c r="E10264"/>
      <c r="F10264"/>
      <c r="G10264"/>
      <c r="H10264"/>
      <c r="I10264"/>
      <c r="J10264"/>
      <c r="K10264"/>
      <c r="L10264"/>
      <c r="M10264"/>
      <c r="N10264"/>
      <c r="O10264"/>
      <c r="S10264"/>
      <c r="T10264"/>
      <c r="U10264"/>
      <c r="V10264"/>
      <c r="Y10264"/>
      <c r="Z10264"/>
      <c r="AA10264"/>
      <c r="AB10264"/>
      <c r="AC10264"/>
      <c r="AD10264"/>
      <c r="AE10264"/>
      <c r="AF10264"/>
      <c r="AG10264"/>
      <c r="AH10264"/>
      <c r="AI10264"/>
      <c r="AJ10264"/>
      <c r="AK10264"/>
      <c r="AL10264"/>
    </row>
    <row r="10265" spans="3:38" ht="15" customHeight="1" x14ac:dyDescent="0.35">
      <c r="C10265"/>
      <c r="D10265"/>
      <c r="E10265"/>
      <c r="F10265"/>
      <c r="G10265"/>
      <c r="H10265"/>
      <c r="I10265"/>
      <c r="J10265"/>
      <c r="K10265"/>
      <c r="L10265"/>
      <c r="M10265"/>
      <c r="N10265"/>
      <c r="O10265"/>
      <c r="S10265"/>
      <c r="T10265"/>
      <c r="U10265"/>
      <c r="V10265"/>
      <c r="Y10265"/>
      <c r="Z10265"/>
      <c r="AA10265"/>
      <c r="AB10265"/>
      <c r="AC10265"/>
      <c r="AD10265"/>
      <c r="AE10265"/>
      <c r="AF10265"/>
      <c r="AG10265"/>
      <c r="AH10265"/>
      <c r="AI10265"/>
      <c r="AJ10265"/>
      <c r="AK10265"/>
      <c r="AL10265"/>
    </row>
    <row r="10266" spans="3:38" ht="15" customHeight="1" x14ac:dyDescent="0.35">
      <c r="C10266"/>
      <c r="D10266"/>
      <c r="E10266"/>
      <c r="F10266"/>
      <c r="G10266"/>
      <c r="H10266"/>
      <c r="I10266"/>
      <c r="J10266"/>
      <c r="K10266"/>
      <c r="L10266"/>
      <c r="M10266"/>
      <c r="N10266"/>
      <c r="O10266"/>
      <c r="S10266"/>
      <c r="T10266"/>
      <c r="U10266"/>
      <c r="V10266"/>
      <c r="Y10266"/>
      <c r="Z10266"/>
      <c r="AA10266"/>
      <c r="AB10266"/>
      <c r="AC10266"/>
      <c r="AD10266"/>
      <c r="AE10266"/>
      <c r="AF10266"/>
      <c r="AG10266"/>
      <c r="AH10266"/>
      <c r="AI10266"/>
      <c r="AJ10266"/>
      <c r="AK10266"/>
      <c r="AL10266"/>
    </row>
    <row r="10267" spans="3:38" ht="15" customHeight="1" x14ac:dyDescent="0.35">
      <c r="C10267"/>
      <c r="D10267"/>
      <c r="E10267"/>
      <c r="F10267"/>
      <c r="G10267"/>
      <c r="H10267"/>
      <c r="I10267"/>
      <c r="J10267"/>
      <c r="K10267"/>
      <c r="L10267"/>
      <c r="M10267"/>
      <c r="N10267"/>
      <c r="O10267"/>
      <c r="S10267"/>
      <c r="T10267"/>
      <c r="U10267"/>
      <c r="V10267"/>
      <c r="Y10267"/>
      <c r="Z10267"/>
      <c r="AA10267"/>
      <c r="AB10267"/>
      <c r="AC10267"/>
      <c r="AD10267"/>
      <c r="AE10267"/>
      <c r="AF10267"/>
      <c r="AG10267"/>
      <c r="AH10267"/>
      <c r="AI10267"/>
      <c r="AJ10267"/>
      <c r="AK10267"/>
      <c r="AL10267"/>
    </row>
    <row r="10268" spans="3:38" ht="15" customHeight="1" x14ac:dyDescent="0.35">
      <c r="C10268"/>
      <c r="D10268"/>
      <c r="E10268"/>
      <c r="F10268"/>
      <c r="G10268"/>
      <c r="H10268"/>
      <c r="I10268"/>
      <c r="J10268"/>
      <c r="K10268"/>
      <c r="L10268"/>
      <c r="M10268"/>
      <c r="N10268"/>
      <c r="O10268"/>
      <c r="S10268"/>
      <c r="T10268"/>
      <c r="U10268"/>
      <c r="V10268"/>
      <c r="Y10268"/>
      <c r="Z10268"/>
      <c r="AA10268"/>
      <c r="AB10268"/>
      <c r="AC10268"/>
      <c r="AD10268"/>
      <c r="AE10268"/>
      <c r="AF10268"/>
      <c r="AG10268"/>
      <c r="AH10268"/>
      <c r="AI10268"/>
      <c r="AJ10268"/>
      <c r="AK10268"/>
      <c r="AL10268"/>
    </row>
    <row r="10269" spans="3:38" ht="15" customHeight="1" x14ac:dyDescent="0.35">
      <c r="C10269"/>
      <c r="D10269"/>
      <c r="E10269"/>
      <c r="F10269"/>
      <c r="G10269"/>
      <c r="H10269"/>
      <c r="I10269"/>
      <c r="J10269"/>
      <c r="K10269"/>
      <c r="L10269"/>
      <c r="M10269"/>
      <c r="N10269"/>
      <c r="O10269"/>
      <c r="S10269"/>
      <c r="T10269"/>
      <c r="U10269"/>
      <c r="V10269"/>
      <c r="Y10269"/>
      <c r="Z10269"/>
      <c r="AA10269"/>
      <c r="AB10269"/>
      <c r="AC10269"/>
      <c r="AD10269"/>
      <c r="AE10269"/>
      <c r="AF10269"/>
      <c r="AG10269"/>
      <c r="AH10269"/>
      <c r="AI10269"/>
      <c r="AJ10269"/>
      <c r="AK10269"/>
      <c r="AL10269"/>
    </row>
    <row r="10270" spans="3:38" ht="15" customHeight="1" x14ac:dyDescent="0.35">
      <c r="C10270"/>
      <c r="D10270"/>
      <c r="E10270"/>
      <c r="F10270"/>
      <c r="G10270"/>
      <c r="H10270"/>
      <c r="I10270"/>
      <c r="J10270"/>
      <c r="K10270"/>
      <c r="L10270"/>
      <c r="M10270"/>
      <c r="N10270"/>
      <c r="O10270"/>
      <c r="S10270"/>
      <c r="T10270"/>
      <c r="U10270"/>
      <c r="V10270"/>
      <c r="Y10270"/>
      <c r="Z10270"/>
      <c r="AA10270"/>
      <c r="AB10270"/>
      <c r="AC10270"/>
      <c r="AD10270"/>
      <c r="AE10270"/>
      <c r="AF10270"/>
      <c r="AG10270"/>
      <c r="AH10270"/>
      <c r="AI10270"/>
      <c r="AJ10270"/>
      <c r="AK10270"/>
      <c r="AL10270"/>
    </row>
    <row r="10271" spans="3:38" ht="15" customHeight="1" x14ac:dyDescent="0.35">
      <c r="C10271"/>
      <c r="D10271"/>
      <c r="E10271"/>
      <c r="F10271"/>
      <c r="G10271"/>
      <c r="H10271"/>
      <c r="I10271"/>
      <c r="J10271"/>
      <c r="K10271"/>
      <c r="L10271"/>
      <c r="M10271"/>
      <c r="N10271"/>
      <c r="O10271"/>
      <c r="S10271"/>
      <c r="T10271"/>
      <c r="U10271"/>
      <c r="V10271"/>
      <c r="Y10271"/>
      <c r="Z10271"/>
      <c r="AA10271"/>
      <c r="AB10271"/>
      <c r="AC10271"/>
      <c r="AD10271"/>
      <c r="AE10271"/>
      <c r="AF10271"/>
      <c r="AG10271"/>
      <c r="AH10271"/>
      <c r="AI10271"/>
      <c r="AJ10271"/>
      <c r="AK10271"/>
      <c r="AL10271"/>
    </row>
    <row r="10272" spans="3:38" ht="15" customHeight="1" x14ac:dyDescent="0.35">
      <c r="C10272"/>
      <c r="D10272"/>
      <c r="E10272"/>
      <c r="F10272"/>
      <c r="G10272"/>
      <c r="H10272"/>
      <c r="I10272"/>
      <c r="J10272"/>
      <c r="K10272"/>
      <c r="L10272"/>
      <c r="M10272"/>
      <c r="N10272"/>
      <c r="O10272"/>
      <c r="S10272"/>
      <c r="T10272"/>
      <c r="U10272"/>
      <c r="V10272"/>
      <c r="Y10272"/>
      <c r="Z10272"/>
      <c r="AA10272"/>
      <c r="AB10272"/>
      <c r="AC10272"/>
      <c r="AD10272"/>
      <c r="AE10272"/>
      <c r="AF10272"/>
      <c r="AG10272"/>
      <c r="AH10272"/>
      <c r="AI10272"/>
      <c r="AJ10272"/>
      <c r="AK10272"/>
      <c r="AL10272"/>
    </row>
    <row r="10273" spans="3:38" ht="15" customHeight="1" x14ac:dyDescent="0.35">
      <c r="C10273"/>
      <c r="D10273"/>
      <c r="E10273"/>
      <c r="F10273"/>
      <c r="G10273"/>
      <c r="H10273"/>
      <c r="I10273"/>
      <c r="J10273"/>
      <c r="K10273"/>
      <c r="L10273"/>
      <c r="M10273"/>
      <c r="N10273"/>
      <c r="O10273"/>
      <c r="S10273"/>
      <c r="T10273"/>
      <c r="U10273"/>
      <c r="V10273"/>
      <c r="Y10273"/>
      <c r="Z10273"/>
      <c r="AA10273"/>
      <c r="AB10273"/>
      <c r="AC10273"/>
      <c r="AD10273"/>
      <c r="AE10273"/>
      <c r="AF10273"/>
      <c r="AG10273"/>
      <c r="AH10273"/>
      <c r="AI10273"/>
      <c r="AJ10273"/>
      <c r="AK10273"/>
      <c r="AL10273"/>
    </row>
    <row r="10274" spans="3:38" ht="15" customHeight="1" x14ac:dyDescent="0.35">
      <c r="C10274"/>
      <c r="D10274"/>
      <c r="E10274"/>
      <c r="F10274"/>
      <c r="G10274"/>
      <c r="H10274"/>
      <c r="I10274"/>
      <c r="J10274"/>
      <c r="K10274"/>
      <c r="L10274"/>
      <c r="M10274"/>
      <c r="N10274"/>
      <c r="O10274"/>
      <c r="S10274"/>
      <c r="T10274"/>
      <c r="U10274"/>
      <c r="V10274"/>
      <c r="Y10274"/>
      <c r="Z10274"/>
      <c r="AA10274"/>
      <c r="AB10274"/>
      <c r="AC10274"/>
      <c r="AD10274"/>
      <c r="AE10274"/>
      <c r="AF10274"/>
      <c r="AG10274"/>
      <c r="AH10274"/>
      <c r="AI10274"/>
      <c r="AJ10274"/>
      <c r="AK10274"/>
      <c r="AL10274"/>
    </row>
    <row r="10275" spans="3:38" ht="15" customHeight="1" x14ac:dyDescent="0.35">
      <c r="C10275"/>
      <c r="D10275"/>
      <c r="E10275"/>
      <c r="F10275"/>
      <c r="G10275"/>
      <c r="H10275"/>
      <c r="I10275"/>
      <c r="J10275"/>
      <c r="K10275"/>
      <c r="L10275"/>
      <c r="M10275"/>
      <c r="N10275"/>
      <c r="O10275"/>
      <c r="S10275"/>
      <c r="T10275"/>
      <c r="U10275"/>
      <c r="V10275"/>
      <c r="Y10275"/>
      <c r="Z10275"/>
      <c r="AA10275"/>
      <c r="AB10275"/>
      <c r="AC10275"/>
      <c r="AD10275"/>
      <c r="AE10275"/>
      <c r="AF10275"/>
      <c r="AG10275"/>
      <c r="AH10275"/>
      <c r="AI10275"/>
      <c r="AJ10275"/>
      <c r="AK10275"/>
      <c r="AL10275"/>
    </row>
    <row r="10276" spans="3:38" ht="15" customHeight="1" x14ac:dyDescent="0.35">
      <c r="C10276"/>
      <c r="D10276"/>
      <c r="E10276"/>
      <c r="F10276"/>
      <c r="G10276"/>
      <c r="H10276"/>
      <c r="I10276"/>
      <c r="J10276"/>
      <c r="K10276"/>
      <c r="L10276"/>
      <c r="M10276"/>
      <c r="N10276"/>
      <c r="O10276"/>
      <c r="S10276"/>
      <c r="T10276"/>
      <c r="U10276"/>
      <c r="V10276"/>
      <c r="Y10276"/>
      <c r="Z10276"/>
      <c r="AA10276"/>
      <c r="AB10276"/>
      <c r="AC10276"/>
      <c r="AD10276"/>
      <c r="AE10276"/>
      <c r="AF10276"/>
      <c r="AG10276"/>
      <c r="AH10276"/>
      <c r="AI10276"/>
      <c r="AJ10276"/>
      <c r="AK10276"/>
      <c r="AL10276"/>
    </row>
    <row r="10277" spans="3:38" ht="15" customHeight="1" x14ac:dyDescent="0.35">
      <c r="C10277"/>
      <c r="D10277"/>
      <c r="E10277"/>
      <c r="F10277"/>
      <c r="G10277"/>
      <c r="H10277"/>
      <c r="I10277"/>
      <c r="J10277"/>
      <c r="K10277"/>
      <c r="L10277"/>
      <c r="M10277"/>
      <c r="N10277"/>
      <c r="O10277"/>
      <c r="S10277"/>
      <c r="T10277"/>
      <c r="U10277"/>
      <c r="V10277"/>
      <c r="Y10277"/>
      <c r="Z10277"/>
      <c r="AA10277"/>
      <c r="AB10277"/>
      <c r="AC10277"/>
      <c r="AD10277"/>
      <c r="AE10277"/>
      <c r="AF10277"/>
      <c r="AG10277"/>
      <c r="AH10277"/>
      <c r="AI10277"/>
      <c r="AJ10277"/>
      <c r="AK10277"/>
      <c r="AL10277"/>
    </row>
    <row r="10278" spans="3:38" ht="15" customHeight="1" x14ac:dyDescent="0.35">
      <c r="C10278"/>
      <c r="D10278"/>
      <c r="E10278"/>
      <c r="F10278"/>
      <c r="G10278"/>
      <c r="H10278"/>
      <c r="I10278"/>
      <c r="J10278"/>
      <c r="K10278"/>
      <c r="L10278"/>
      <c r="M10278"/>
      <c r="N10278"/>
      <c r="O10278"/>
      <c r="S10278"/>
      <c r="T10278"/>
      <c r="U10278"/>
      <c r="V10278"/>
      <c r="Y10278"/>
      <c r="Z10278"/>
      <c r="AA10278"/>
      <c r="AB10278"/>
      <c r="AC10278"/>
      <c r="AD10278"/>
      <c r="AE10278"/>
      <c r="AF10278"/>
      <c r="AG10278"/>
      <c r="AH10278"/>
      <c r="AI10278"/>
      <c r="AJ10278"/>
      <c r="AK10278"/>
      <c r="AL10278"/>
    </row>
    <row r="10279" spans="3:38" ht="15" customHeight="1" x14ac:dyDescent="0.35">
      <c r="C10279"/>
      <c r="D10279"/>
      <c r="E10279"/>
      <c r="F10279"/>
      <c r="G10279"/>
      <c r="H10279"/>
      <c r="I10279"/>
      <c r="J10279"/>
      <c r="K10279"/>
      <c r="L10279"/>
      <c r="M10279"/>
      <c r="N10279"/>
      <c r="O10279"/>
      <c r="S10279"/>
      <c r="T10279"/>
      <c r="U10279"/>
      <c r="V10279"/>
      <c r="Y10279"/>
      <c r="Z10279"/>
      <c r="AA10279"/>
      <c r="AB10279"/>
      <c r="AC10279"/>
      <c r="AD10279"/>
      <c r="AE10279"/>
      <c r="AF10279"/>
      <c r="AG10279"/>
      <c r="AH10279"/>
      <c r="AI10279"/>
      <c r="AJ10279"/>
      <c r="AK10279"/>
      <c r="AL10279"/>
    </row>
    <row r="10280" spans="3:38" ht="15" customHeight="1" x14ac:dyDescent="0.35">
      <c r="C10280"/>
      <c r="D10280"/>
      <c r="E10280"/>
      <c r="F10280"/>
      <c r="G10280"/>
      <c r="H10280"/>
      <c r="I10280"/>
      <c r="J10280"/>
      <c r="K10280"/>
      <c r="L10280"/>
      <c r="M10280"/>
      <c r="N10280"/>
      <c r="O10280"/>
      <c r="S10280"/>
      <c r="T10280"/>
      <c r="U10280"/>
      <c r="V10280"/>
      <c r="Y10280"/>
      <c r="Z10280"/>
      <c r="AA10280"/>
      <c r="AB10280"/>
      <c r="AC10280"/>
      <c r="AD10280"/>
      <c r="AE10280"/>
      <c r="AF10280"/>
      <c r="AG10280"/>
      <c r="AH10280"/>
      <c r="AI10280"/>
      <c r="AJ10280"/>
      <c r="AK10280"/>
      <c r="AL10280"/>
    </row>
    <row r="10281" spans="3:38" ht="15" customHeight="1" x14ac:dyDescent="0.35">
      <c r="C10281"/>
      <c r="D10281"/>
      <c r="E10281"/>
      <c r="F10281"/>
      <c r="G10281"/>
      <c r="H10281"/>
      <c r="I10281"/>
      <c r="J10281"/>
      <c r="K10281"/>
      <c r="L10281"/>
      <c r="M10281"/>
      <c r="N10281"/>
      <c r="O10281"/>
      <c r="S10281"/>
      <c r="T10281"/>
      <c r="U10281"/>
      <c r="V10281"/>
      <c r="Y10281"/>
      <c r="Z10281"/>
      <c r="AA10281"/>
      <c r="AB10281"/>
      <c r="AC10281"/>
      <c r="AD10281"/>
      <c r="AE10281"/>
      <c r="AF10281"/>
      <c r="AG10281"/>
      <c r="AH10281"/>
      <c r="AI10281"/>
      <c r="AJ10281"/>
      <c r="AK10281"/>
      <c r="AL10281"/>
    </row>
    <row r="10282" spans="3:38" ht="15" customHeight="1" x14ac:dyDescent="0.35">
      <c r="C10282"/>
      <c r="D10282"/>
      <c r="E10282"/>
      <c r="F10282"/>
      <c r="G10282"/>
      <c r="H10282"/>
      <c r="I10282"/>
      <c r="J10282"/>
      <c r="K10282"/>
      <c r="L10282"/>
      <c r="M10282"/>
      <c r="N10282"/>
      <c r="O10282"/>
      <c r="S10282"/>
      <c r="T10282"/>
      <c r="U10282"/>
      <c r="V10282"/>
      <c r="Y10282"/>
      <c r="Z10282"/>
      <c r="AA10282"/>
      <c r="AB10282"/>
      <c r="AC10282"/>
      <c r="AD10282"/>
      <c r="AE10282"/>
      <c r="AF10282"/>
      <c r="AG10282"/>
      <c r="AH10282"/>
      <c r="AI10282"/>
      <c r="AJ10282"/>
      <c r="AK10282"/>
      <c r="AL10282"/>
    </row>
    <row r="10283" spans="3:38" ht="15" customHeight="1" x14ac:dyDescent="0.35">
      <c r="C10283"/>
      <c r="D10283"/>
      <c r="E10283"/>
      <c r="F10283"/>
      <c r="G10283"/>
      <c r="H10283"/>
      <c r="I10283"/>
      <c r="J10283"/>
      <c r="K10283"/>
      <c r="L10283"/>
      <c r="M10283"/>
      <c r="N10283"/>
      <c r="O10283"/>
      <c r="S10283"/>
      <c r="T10283"/>
      <c r="U10283"/>
      <c r="V10283"/>
      <c r="Y10283"/>
      <c r="Z10283"/>
      <c r="AA10283"/>
      <c r="AB10283"/>
      <c r="AC10283"/>
      <c r="AD10283"/>
      <c r="AE10283"/>
      <c r="AF10283"/>
      <c r="AG10283"/>
      <c r="AH10283"/>
      <c r="AI10283"/>
      <c r="AJ10283"/>
      <c r="AK10283"/>
      <c r="AL10283"/>
    </row>
    <row r="10284" spans="3:38" ht="15" customHeight="1" x14ac:dyDescent="0.35">
      <c r="C10284"/>
      <c r="D10284"/>
      <c r="E10284"/>
      <c r="F10284"/>
      <c r="G10284"/>
      <c r="H10284"/>
      <c r="I10284"/>
      <c r="J10284"/>
      <c r="K10284"/>
      <c r="L10284"/>
      <c r="M10284"/>
      <c r="N10284"/>
      <c r="O10284"/>
      <c r="S10284"/>
      <c r="T10284"/>
      <c r="U10284"/>
      <c r="V10284"/>
      <c r="Y10284"/>
      <c r="Z10284"/>
      <c r="AA10284"/>
      <c r="AB10284"/>
      <c r="AC10284"/>
      <c r="AD10284"/>
      <c r="AE10284"/>
      <c r="AF10284"/>
      <c r="AG10284"/>
      <c r="AH10284"/>
      <c r="AI10284"/>
      <c r="AJ10284"/>
      <c r="AK10284"/>
      <c r="AL10284"/>
    </row>
    <row r="10285" spans="3:38" ht="15" customHeight="1" x14ac:dyDescent="0.35">
      <c r="C10285"/>
      <c r="D10285"/>
      <c r="E10285"/>
      <c r="F10285"/>
      <c r="G10285"/>
      <c r="H10285"/>
      <c r="I10285"/>
      <c r="J10285"/>
      <c r="K10285"/>
      <c r="L10285"/>
      <c r="M10285"/>
      <c r="N10285"/>
      <c r="O10285"/>
      <c r="S10285"/>
      <c r="T10285"/>
      <c r="U10285"/>
      <c r="V10285"/>
      <c r="Y10285"/>
      <c r="Z10285"/>
      <c r="AA10285"/>
      <c r="AB10285"/>
      <c r="AC10285"/>
      <c r="AD10285"/>
      <c r="AE10285"/>
      <c r="AF10285"/>
      <c r="AG10285"/>
      <c r="AH10285"/>
      <c r="AI10285"/>
      <c r="AJ10285"/>
      <c r="AK10285"/>
      <c r="AL10285"/>
    </row>
    <row r="10286" spans="3:38" ht="15" customHeight="1" x14ac:dyDescent="0.35">
      <c r="C10286"/>
      <c r="D10286"/>
      <c r="E10286"/>
      <c r="F10286"/>
      <c r="G10286"/>
      <c r="H10286"/>
      <c r="I10286"/>
      <c r="J10286"/>
      <c r="K10286"/>
      <c r="L10286"/>
      <c r="M10286"/>
      <c r="N10286"/>
      <c r="O10286"/>
      <c r="S10286"/>
      <c r="T10286"/>
      <c r="U10286"/>
      <c r="V10286"/>
      <c r="Y10286"/>
      <c r="Z10286"/>
      <c r="AA10286"/>
      <c r="AB10286"/>
      <c r="AC10286"/>
      <c r="AD10286"/>
      <c r="AE10286"/>
      <c r="AF10286"/>
      <c r="AG10286"/>
      <c r="AH10286"/>
      <c r="AI10286"/>
      <c r="AJ10286"/>
      <c r="AK10286"/>
      <c r="AL10286"/>
    </row>
    <row r="10287" spans="3:38" ht="15" customHeight="1" x14ac:dyDescent="0.35">
      <c r="C10287"/>
      <c r="D10287"/>
      <c r="E10287"/>
      <c r="F10287"/>
      <c r="G10287"/>
      <c r="H10287"/>
      <c r="I10287"/>
      <c r="J10287"/>
      <c r="K10287"/>
      <c r="L10287"/>
      <c r="M10287"/>
      <c r="N10287"/>
      <c r="O10287"/>
      <c r="S10287"/>
      <c r="T10287"/>
      <c r="U10287"/>
      <c r="V10287"/>
      <c r="Y10287"/>
      <c r="Z10287"/>
      <c r="AA10287"/>
      <c r="AB10287"/>
      <c r="AC10287"/>
      <c r="AD10287"/>
      <c r="AE10287"/>
      <c r="AF10287"/>
      <c r="AG10287"/>
      <c r="AH10287"/>
      <c r="AI10287"/>
      <c r="AJ10287"/>
      <c r="AK10287"/>
      <c r="AL10287"/>
    </row>
    <row r="10288" spans="3:38" ht="15" customHeight="1" x14ac:dyDescent="0.35">
      <c r="C10288"/>
      <c r="D10288"/>
      <c r="E10288"/>
      <c r="F10288"/>
      <c r="G10288"/>
      <c r="H10288"/>
      <c r="I10288"/>
      <c r="J10288"/>
      <c r="K10288"/>
      <c r="L10288"/>
      <c r="M10288"/>
      <c r="N10288"/>
      <c r="O10288"/>
      <c r="S10288"/>
      <c r="T10288"/>
      <c r="U10288"/>
      <c r="V10288"/>
      <c r="Y10288"/>
      <c r="Z10288"/>
      <c r="AA10288"/>
      <c r="AB10288"/>
      <c r="AC10288"/>
      <c r="AD10288"/>
      <c r="AE10288"/>
      <c r="AF10288"/>
      <c r="AG10288"/>
      <c r="AH10288"/>
      <c r="AI10288"/>
      <c r="AJ10288"/>
      <c r="AK10288"/>
      <c r="AL10288"/>
    </row>
    <row r="10289" spans="3:38" ht="15" customHeight="1" x14ac:dyDescent="0.35">
      <c r="C10289"/>
      <c r="D10289"/>
      <c r="E10289"/>
      <c r="F10289"/>
      <c r="G10289"/>
      <c r="H10289"/>
      <c r="I10289"/>
      <c r="J10289"/>
      <c r="K10289"/>
      <c r="L10289"/>
      <c r="M10289"/>
      <c r="N10289"/>
      <c r="O10289"/>
      <c r="S10289"/>
      <c r="T10289"/>
      <c r="U10289"/>
      <c r="V10289"/>
      <c r="Y10289"/>
      <c r="Z10289"/>
      <c r="AA10289"/>
      <c r="AB10289"/>
      <c r="AC10289"/>
      <c r="AD10289"/>
      <c r="AE10289"/>
      <c r="AF10289"/>
      <c r="AG10289"/>
      <c r="AH10289"/>
      <c r="AI10289"/>
      <c r="AJ10289"/>
      <c r="AK10289"/>
      <c r="AL10289"/>
    </row>
    <row r="10290" spans="3:38" ht="15" customHeight="1" x14ac:dyDescent="0.35">
      <c r="C10290"/>
      <c r="D10290"/>
      <c r="E10290"/>
      <c r="F10290"/>
      <c r="G10290"/>
      <c r="H10290"/>
      <c r="I10290"/>
      <c r="J10290"/>
      <c r="K10290"/>
      <c r="L10290"/>
      <c r="M10290"/>
      <c r="N10290"/>
      <c r="O10290"/>
      <c r="S10290"/>
      <c r="T10290"/>
      <c r="U10290"/>
      <c r="V10290"/>
      <c r="Y10290"/>
      <c r="Z10290"/>
      <c r="AA10290"/>
      <c r="AB10290"/>
      <c r="AC10290"/>
      <c r="AD10290"/>
      <c r="AE10290"/>
      <c r="AF10290"/>
      <c r="AG10290"/>
      <c r="AH10290"/>
      <c r="AI10290"/>
      <c r="AJ10290"/>
      <c r="AK10290"/>
      <c r="AL10290"/>
    </row>
    <row r="10291" spans="3:38" ht="15" customHeight="1" x14ac:dyDescent="0.35">
      <c r="C10291"/>
      <c r="D10291"/>
      <c r="E10291"/>
      <c r="F10291"/>
      <c r="G10291"/>
      <c r="H10291"/>
      <c r="I10291"/>
      <c r="J10291"/>
      <c r="K10291"/>
      <c r="L10291"/>
      <c r="M10291"/>
      <c r="N10291"/>
      <c r="O10291"/>
      <c r="S10291"/>
      <c r="T10291"/>
      <c r="U10291"/>
      <c r="V10291"/>
      <c r="Y10291"/>
      <c r="Z10291"/>
      <c r="AA10291"/>
      <c r="AB10291"/>
      <c r="AC10291"/>
      <c r="AD10291"/>
      <c r="AE10291"/>
      <c r="AF10291"/>
      <c r="AG10291"/>
      <c r="AH10291"/>
      <c r="AI10291"/>
      <c r="AJ10291"/>
      <c r="AK10291"/>
      <c r="AL10291"/>
    </row>
    <row r="10292" spans="3:38" ht="15" customHeight="1" x14ac:dyDescent="0.35">
      <c r="C10292"/>
      <c r="D10292"/>
      <c r="E10292"/>
      <c r="F10292"/>
      <c r="G10292"/>
      <c r="H10292"/>
      <c r="I10292"/>
      <c r="J10292"/>
      <c r="K10292"/>
      <c r="L10292"/>
      <c r="M10292"/>
      <c r="N10292"/>
      <c r="O10292"/>
      <c r="S10292"/>
      <c r="T10292"/>
      <c r="U10292"/>
      <c r="V10292"/>
      <c r="Y10292"/>
      <c r="Z10292"/>
      <c r="AA10292"/>
      <c r="AB10292"/>
      <c r="AC10292"/>
      <c r="AD10292"/>
      <c r="AE10292"/>
      <c r="AF10292"/>
      <c r="AG10292"/>
      <c r="AH10292"/>
      <c r="AI10292"/>
      <c r="AJ10292"/>
      <c r="AK10292"/>
      <c r="AL10292"/>
    </row>
    <row r="10293" spans="3:38" ht="15" customHeight="1" x14ac:dyDescent="0.35">
      <c r="C10293"/>
      <c r="D10293"/>
      <c r="E10293"/>
      <c r="F10293"/>
      <c r="G10293"/>
      <c r="H10293"/>
      <c r="I10293"/>
      <c r="J10293"/>
      <c r="K10293"/>
      <c r="L10293"/>
      <c r="M10293"/>
      <c r="N10293"/>
      <c r="O10293"/>
      <c r="S10293"/>
      <c r="T10293"/>
      <c r="U10293"/>
      <c r="V10293"/>
      <c r="Y10293"/>
      <c r="Z10293"/>
      <c r="AA10293"/>
      <c r="AB10293"/>
      <c r="AC10293"/>
      <c r="AD10293"/>
      <c r="AE10293"/>
      <c r="AF10293"/>
      <c r="AG10293"/>
      <c r="AH10293"/>
      <c r="AI10293"/>
      <c r="AJ10293"/>
      <c r="AK10293"/>
      <c r="AL10293"/>
    </row>
    <row r="10294" spans="3:38" ht="15" customHeight="1" x14ac:dyDescent="0.35">
      <c r="C10294"/>
      <c r="D10294"/>
      <c r="E10294"/>
      <c r="F10294"/>
      <c r="G10294"/>
      <c r="H10294"/>
      <c r="I10294"/>
      <c r="J10294"/>
      <c r="K10294"/>
      <c r="L10294"/>
      <c r="M10294"/>
      <c r="N10294"/>
      <c r="O10294"/>
      <c r="S10294"/>
      <c r="T10294"/>
      <c r="U10294"/>
      <c r="V10294"/>
      <c r="Y10294"/>
      <c r="Z10294"/>
      <c r="AA10294"/>
      <c r="AB10294"/>
      <c r="AC10294"/>
      <c r="AD10294"/>
      <c r="AE10294"/>
      <c r="AF10294"/>
      <c r="AG10294"/>
      <c r="AH10294"/>
      <c r="AI10294"/>
      <c r="AJ10294"/>
      <c r="AK10294"/>
      <c r="AL10294"/>
    </row>
    <row r="10295" spans="3:38" ht="15" customHeight="1" x14ac:dyDescent="0.35">
      <c r="C10295"/>
      <c r="D10295"/>
      <c r="E10295"/>
      <c r="F10295"/>
      <c r="G10295"/>
      <c r="H10295"/>
      <c r="I10295"/>
      <c r="J10295"/>
      <c r="K10295"/>
      <c r="L10295"/>
      <c r="M10295"/>
      <c r="N10295"/>
      <c r="O10295"/>
      <c r="S10295"/>
      <c r="T10295"/>
      <c r="U10295"/>
      <c r="V10295"/>
      <c r="Y10295"/>
      <c r="Z10295"/>
      <c r="AA10295"/>
      <c r="AB10295"/>
      <c r="AC10295"/>
      <c r="AD10295"/>
      <c r="AE10295"/>
      <c r="AF10295"/>
      <c r="AG10295"/>
      <c r="AH10295"/>
      <c r="AI10295"/>
      <c r="AJ10295"/>
      <c r="AK10295"/>
      <c r="AL10295"/>
    </row>
    <row r="10296" spans="3:38" ht="15" customHeight="1" x14ac:dyDescent="0.35">
      <c r="C10296"/>
      <c r="D10296"/>
      <c r="E10296"/>
      <c r="F10296"/>
      <c r="G10296"/>
      <c r="H10296"/>
      <c r="I10296"/>
      <c r="J10296"/>
      <c r="K10296"/>
      <c r="L10296"/>
      <c r="M10296"/>
      <c r="N10296"/>
      <c r="O10296"/>
      <c r="S10296"/>
      <c r="T10296"/>
      <c r="U10296"/>
      <c r="V10296"/>
      <c r="Y10296"/>
      <c r="Z10296"/>
      <c r="AA10296"/>
      <c r="AB10296"/>
      <c r="AC10296"/>
      <c r="AD10296"/>
      <c r="AE10296"/>
      <c r="AF10296"/>
      <c r="AG10296"/>
      <c r="AH10296"/>
      <c r="AI10296"/>
      <c r="AJ10296"/>
      <c r="AK10296"/>
      <c r="AL10296"/>
    </row>
    <row r="10297" spans="3:38" ht="15" customHeight="1" x14ac:dyDescent="0.35">
      <c r="C10297"/>
      <c r="D10297"/>
      <c r="E10297"/>
      <c r="F10297"/>
      <c r="G10297"/>
      <c r="H10297"/>
      <c r="I10297"/>
      <c r="J10297"/>
      <c r="K10297"/>
      <c r="L10297"/>
      <c r="M10297"/>
      <c r="N10297"/>
      <c r="O10297"/>
      <c r="S10297"/>
      <c r="T10297"/>
      <c r="U10297"/>
      <c r="V10297"/>
      <c r="Y10297"/>
      <c r="Z10297"/>
      <c r="AA10297"/>
      <c r="AB10297"/>
      <c r="AC10297"/>
      <c r="AD10297"/>
      <c r="AE10297"/>
      <c r="AF10297"/>
      <c r="AG10297"/>
      <c r="AH10297"/>
      <c r="AI10297"/>
      <c r="AJ10297"/>
      <c r="AK10297"/>
      <c r="AL10297"/>
    </row>
    <row r="10298" spans="3:38" ht="15" customHeight="1" x14ac:dyDescent="0.35">
      <c r="C10298"/>
      <c r="D10298"/>
      <c r="E10298"/>
      <c r="F10298"/>
      <c r="G10298"/>
      <c r="H10298"/>
      <c r="I10298"/>
      <c r="J10298"/>
      <c r="K10298"/>
      <c r="L10298"/>
      <c r="M10298"/>
      <c r="N10298"/>
      <c r="O10298"/>
      <c r="S10298"/>
      <c r="T10298"/>
      <c r="U10298"/>
      <c r="V10298"/>
      <c r="Y10298"/>
      <c r="Z10298"/>
      <c r="AA10298"/>
      <c r="AB10298"/>
      <c r="AC10298"/>
      <c r="AD10298"/>
      <c r="AE10298"/>
      <c r="AF10298"/>
      <c r="AG10298"/>
      <c r="AH10298"/>
      <c r="AI10298"/>
      <c r="AJ10298"/>
      <c r="AK10298"/>
      <c r="AL10298"/>
    </row>
    <row r="10299" spans="3:38" ht="15" customHeight="1" x14ac:dyDescent="0.35">
      <c r="C10299"/>
      <c r="D10299"/>
      <c r="E10299"/>
      <c r="F10299"/>
      <c r="G10299"/>
      <c r="H10299"/>
      <c r="I10299"/>
      <c r="J10299"/>
      <c r="K10299"/>
      <c r="L10299"/>
      <c r="M10299"/>
      <c r="N10299"/>
      <c r="O10299"/>
      <c r="S10299"/>
      <c r="T10299"/>
      <c r="U10299"/>
      <c r="V10299"/>
      <c r="Y10299"/>
      <c r="Z10299"/>
      <c r="AA10299"/>
      <c r="AB10299"/>
      <c r="AC10299"/>
      <c r="AD10299"/>
      <c r="AE10299"/>
      <c r="AF10299"/>
      <c r="AG10299"/>
      <c r="AH10299"/>
      <c r="AI10299"/>
      <c r="AJ10299"/>
      <c r="AK10299"/>
      <c r="AL10299"/>
    </row>
    <row r="10300" spans="3:38" ht="15" customHeight="1" x14ac:dyDescent="0.35">
      <c r="C10300"/>
      <c r="D10300"/>
      <c r="E10300"/>
      <c r="F10300"/>
      <c r="G10300"/>
      <c r="H10300"/>
      <c r="I10300"/>
      <c r="J10300"/>
      <c r="K10300"/>
      <c r="L10300"/>
      <c r="M10300"/>
      <c r="N10300"/>
      <c r="O10300"/>
      <c r="S10300"/>
      <c r="T10300"/>
      <c r="U10300"/>
      <c r="V10300"/>
      <c r="Y10300"/>
      <c r="Z10300"/>
      <c r="AA10300"/>
      <c r="AB10300"/>
      <c r="AC10300"/>
      <c r="AD10300"/>
      <c r="AE10300"/>
      <c r="AF10300"/>
      <c r="AG10300"/>
      <c r="AH10300"/>
      <c r="AI10300"/>
      <c r="AJ10300"/>
      <c r="AK10300"/>
      <c r="AL10300"/>
    </row>
    <row r="10301" spans="3:38" ht="15" customHeight="1" x14ac:dyDescent="0.35">
      <c r="C10301"/>
      <c r="D10301"/>
      <c r="E10301"/>
      <c r="F10301"/>
      <c r="G10301"/>
      <c r="H10301"/>
      <c r="I10301"/>
      <c r="J10301"/>
      <c r="K10301"/>
      <c r="L10301"/>
      <c r="M10301"/>
      <c r="N10301"/>
      <c r="O10301"/>
      <c r="S10301"/>
      <c r="T10301"/>
      <c r="U10301"/>
      <c r="V10301"/>
      <c r="Y10301"/>
      <c r="Z10301"/>
      <c r="AA10301"/>
      <c r="AB10301"/>
      <c r="AC10301"/>
      <c r="AD10301"/>
      <c r="AE10301"/>
      <c r="AF10301"/>
      <c r="AG10301"/>
      <c r="AH10301"/>
      <c r="AI10301"/>
      <c r="AJ10301"/>
      <c r="AK10301"/>
      <c r="AL10301"/>
    </row>
    <row r="10302" spans="3:38" ht="15" customHeight="1" x14ac:dyDescent="0.35">
      <c r="C10302"/>
      <c r="D10302"/>
      <c r="E10302"/>
      <c r="F10302"/>
      <c r="G10302"/>
      <c r="H10302"/>
      <c r="I10302"/>
      <c r="J10302"/>
      <c r="K10302"/>
      <c r="L10302"/>
      <c r="M10302"/>
      <c r="N10302"/>
      <c r="O10302"/>
      <c r="S10302"/>
      <c r="T10302"/>
      <c r="U10302"/>
      <c r="V10302"/>
      <c r="Y10302"/>
      <c r="Z10302"/>
      <c r="AA10302"/>
      <c r="AB10302"/>
      <c r="AC10302"/>
      <c r="AD10302"/>
      <c r="AE10302"/>
      <c r="AF10302"/>
      <c r="AG10302"/>
      <c r="AH10302"/>
      <c r="AI10302"/>
      <c r="AJ10302"/>
      <c r="AK10302"/>
      <c r="AL10302"/>
    </row>
    <row r="10303" spans="3:38" ht="15" customHeight="1" x14ac:dyDescent="0.35">
      <c r="C10303"/>
      <c r="D10303"/>
      <c r="E10303"/>
      <c r="F10303"/>
      <c r="G10303"/>
      <c r="H10303"/>
      <c r="I10303"/>
      <c r="J10303"/>
      <c r="K10303"/>
      <c r="L10303"/>
      <c r="M10303"/>
      <c r="N10303"/>
      <c r="O10303"/>
      <c r="S10303"/>
      <c r="T10303"/>
      <c r="U10303"/>
      <c r="V10303"/>
      <c r="Y10303"/>
      <c r="Z10303"/>
      <c r="AA10303"/>
      <c r="AB10303"/>
      <c r="AC10303"/>
      <c r="AD10303"/>
      <c r="AE10303"/>
      <c r="AF10303"/>
      <c r="AG10303"/>
      <c r="AH10303"/>
      <c r="AI10303"/>
      <c r="AJ10303"/>
      <c r="AK10303"/>
      <c r="AL10303"/>
    </row>
    <row r="10304" spans="3:38" ht="15" customHeight="1" x14ac:dyDescent="0.35">
      <c r="C10304"/>
      <c r="D10304"/>
      <c r="E10304"/>
      <c r="F10304"/>
      <c r="G10304"/>
      <c r="H10304"/>
      <c r="I10304"/>
      <c r="J10304"/>
      <c r="K10304"/>
      <c r="L10304"/>
      <c r="M10304"/>
      <c r="N10304"/>
      <c r="O10304"/>
      <c r="S10304"/>
      <c r="T10304"/>
      <c r="U10304"/>
      <c r="V10304"/>
      <c r="Y10304"/>
      <c r="Z10304"/>
      <c r="AA10304"/>
      <c r="AB10304"/>
      <c r="AC10304"/>
      <c r="AD10304"/>
      <c r="AE10304"/>
      <c r="AF10304"/>
      <c r="AG10304"/>
      <c r="AH10304"/>
      <c r="AI10304"/>
      <c r="AJ10304"/>
      <c r="AK10304"/>
      <c r="AL10304"/>
    </row>
    <row r="10305" spans="3:38" ht="15" customHeight="1" x14ac:dyDescent="0.35">
      <c r="C10305"/>
      <c r="D10305"/>
      <c r="E10305"/>
      <c r="F10305"/>
      <c r="G10305"/>
      <c r="H10305"/>
      <c r="I10305"/>
      <c r="J10305"/>
      <c r="K10305"/>
      <c r="L10305"/>
      <c r="M10305"/>
      <c r="N10305"/>
      <c r="O10305"/>
      <c r="S10305"/>
      <c r="T10305"/>
      <c r="U10305"/>
      <c r="V10305"/>
      <c r="Y10305"/>
      <c r="Z10305"/>
      <c r="AA10305"/>
      <c r="AB10305"/>
      <c r="AC10305"/>
      <c r="AD10305"/>
      <c r="AE10305"/>
      <c r="AF10305"/>
      <c r="AG10305"/>
      <c r="AH10305"/>
      <c r="AI10305"/>
      <c r="AJ10305"/>
      <c r="AK10305"/>
      <c r="AL10305"/>
    </row>
    <row r="10306" spans="3:38" ht="15" customHeight="1" x14ac:dyDescent="0.35">
      <c r="C10306"/>
      <c r="D10306"/>
      <c r="E10306"/>
      <c r="F10306"/>
      <c r="G10306"/>
      <c r="H10306"/>
      <c r="I10306"/>
      <c r="J10306"/>
      <c r="K10306"/>
      <c r="L10306"/>
      <c r="M10306"/>
      <c r="N10306"/>
      <c r="O10306"/>
      <c r="S10306"/>
      <c r="T10306"/>
      <c r="U10306"/>
      <c r="V10306"/>
      <c r="Y10306"/>
      <c r="Z10306"/>
      <c r="AA10306"/>
      <c r="AB10306"/>
      <c r="AC10306"/>
      <c r="AD10306"/>
      <c r="AE10306"/>
      <c r="AF10306"/>
      <c r="AG10306"/>
      <c r="AH10306"/>
      <c r="AI10306"/>
      <c r="AJ10306"/>
      <c r="AK10306"/>
      <c r="AL10306"/>
    </row>
    <row r="10307" spans="3:38" ht="15" customHeight="1" x14ac:dyDescent="0.35">
      <c r="C10307"/>
      <c r="D10307"/>
      <c r="E10307"/>
      <c r="F10307"/>
      <c r="G10307"/>
      <c r="H10307"/>
      <c r="I10307"/>
      <c r="J10307"/>
      <c r="K10307"/>
      <c r="L10307"/>
      <c r="M10307"/>
      <c r="N10307"/>
      <c r="O10307"/>
      <c r="S10307"/>
      <c r="T10307"/>
      <c r="U10307"/>
      <c r="V10307"/>
      <c r="Y10307"/>
      <c r="Z10307"/>
      <c r="AA10307"/>
      <c r="AB10307"/>
      <c r="AC10307"/>
      <c r="AD10307"/>
      <c r="AE10307"/>
      <c r="AF10307"/>
      <c r="AG10307"/>
      <c r="AH10307"/>
      <c r="AI10307"/>
      <c r="AJ10307"/>
      <c r="AK10307"/>
      <c r="AL10307"/>
    </row>
    <row r="10308" spans="3:38" ht="15" customHeight="1" x14ac:dyDescent="0.35">
      <c r="C10308"/>
      <c r="D10308"/>
      <c r="E10308"/>
      <c r="F10308"/>
      <c r="G10308"/>
      <c r="H10308"/>
      <c r="I10308"/>
      <c r="J10308"/>
      <c r="K10308"/>
      <c r="L10308"/>
      <c r="M10308"/>
      <c r="N10308"/>
      <c r="O10308"/>
      <c r="S10308"/>
      <c r="T10308"/>
      <c r="U10308"/>
      <c r="V10308"/>
      <c r="Y10308"/>
      <c r="Z10308"/>
      <c r="AA10308"/>
      <c r="AB10308"/>
      <c r="AC10308"/>
      <c r="AD10308"/>
      <c r="AE10308"/>
      <c r="AF10308"/>
      <c r="AG10308"/>
      <c r="AH10308"/>
      <c r="AI10308"/>
      <c r="AJ10308"/>
      <c r="AK10308"/>
      <c r="AL10308"/>
    </row>
    <row r="10309" spans="3:38" ht="15" customHeight="1" x14ac:dyDescent="0.35">
      <c r="C10309"/>
      <c r="D10309"/>
      <c r="E10309"/>
      <c r="F10309"/>
      <c r="G10309"/>
      <c r="H10309"/>
      <c r="I10309"/>
      <c r="J10309"/>
      <c r="K10309"/>
      <c r="L10309"/>
      <c r="M10309"/>
      <c r="N10309"/>
      <c r="O10309"/>
      <c r="S10309"/>
      <c r="T10309"/>
      <c r="U10309"/>
      <c r="V10309"/>
      <c r="Y10309"/>
      <c r="Z10309"/>
      <c r="AA10309"/>
      <c r="AB10309"/>
      <c r="AC10309"/>
      <c r="AD10309"/>
      <c r="AE10309"/>
      <c r="AF10309"/>
      <c r="AG10309"/>
      <c r="AH10309"/>
      <c r="AI10309"/>
      <c r="AJ10309"/>
      <c r="AK10309"/>
      <c r="AL10309"/>
    </row>
    <row r="10310" spans="3:38" ht="15" customHeight="1" x14ac:dyDescent="0.35">
      <c r="C10310"/>
      <c r="D10310"/>
      <c r="E10310"/>
      <c r="F10310"/>
      <c r="G10310"/>
      <c r="H10310"/>
      <c r="I10310"/>
      <c r="J10310"/>
      <c r="K10310"/>
      <c r="L10310"/>
      <c r="M10310"/>
      <c r="N10310"/>
      <c r="O10310"/>
      <c r="S10310"/>
      <c r="T10310"/>
      <c r="U10310"/>
      <c r="V10310"/>
      <c r="Y10310"/>
      <c r="Z10310"/>
      <c r="AA10310"/>
      <c r="AB10310"/>
      <c r="AC10310"/>
      <c r="AD10310"/>
      <c r="AE10310"/>
      <c r="AF10310"/>
      <c r="AG10310"/>
      <c r="AH10310"/>
      <c r="AI10310"/>
      <c r="AJ10310"/>
      <c r="AK10310"/>
      <c r="AL10310"/>
    </row>
    <row r="10311" spans="3:38" ht="15" customHeight="1" x14ac:dyDescent="0.35">
      <c r="C10311"/>
      <c r="D10311"/>
      <c r="E10311"/>
      <c r="F10311"/>
      <c r="G10311"/>
      <c r="H10311"/>
      <c r="I10311"/>
      <c r="J10311"/>
      <c r="K10311"/>
      <c r="L10311"/>
      <c r="M10311"/>
      <c r="N10311"/>
      <c r="O10311"/>
      <c r="S10311"/>
      <c r="T10311"/>
      <c r="U10311"/>
      <c r="V10311"/>
      <c r="Y10311"/>
      <c r="Z10311"/>
      <c r="AA10311"/>
      <c r="AB10311"/>
      <c r="AC10311"/>
      <c r="AD10311"/>
      <c r="AE10311"/>
      <c r="AF10311"/>
      <c r="AG10311"/>
      <c r="AH10311"/>
      <c r="AI10311"/>
      <c r="AJ10311"/>
      <c r="AK10311"/>
      <c r="AL10311"/>
    </row>
    <row r="10312" spans="3:38" ht="15" customHeight="1" x14ac:dyDescent="0.35">
      <c r="C10312"/>
      <c r="D10312"/>
      <c r="E10312"/>
      <c r="F10312"/>
      <c r="G10312"/>
      <c r="H10312"/>
      <c r="I10312"/>
      <c r="J10312"/>
      <c r="K10312"/>
      <c r="L10312"/>
      <c r="M10312"/>
      <c r="N10312"/>
      <c r="O10312"/>
      <c r="S10312"/>
      <c r="T10312"/>
      <c r="U10312"/>
      <c r="V10312"/>
      <c r="Y10312"/>
      <c r="Z10312"/>
      <c r="AA10312"/>
      <c r="AB10312"/>
      <c r="AC10312"/>
      <c r="AD10312"/>
      <c r="AE10312"/>
      <c r="AF10312"/>
      <c r="AG10312"/>
      <c r="AH10312"/>
      <c r="AI10312"/>
      <c r="AJ10312"/>
      <c r="AK10312"/>
      <c r="AL10312"/>
    </row>
    <row r="10313" spans="3:38" ht="15" customHeight="1" x14ac:dyDescent="0.35">
      <c r="C10313"/>
      <c r="D10313"/>
      <c r="E10313"/>
      <c r="F10313"/>
      <c r="G10313"/>
      <c r="H10313"/>
      <c r="I10313"/>
      <c r="J10313"/>
      <c r="K10313"/>
      <c r="L10313"/>
      <c r="M10313"/>
      <c r="N10313"/>
      <c r="O10313"/>
      <c r="S10313"/>
      <c r="T10313"/>
      <c r="U10313"/>
      <c r="V10313"/>
      <c r="Y10313"/>
      <c r="Z10313"/>
      <c r="AA10313"/>
      <c r="AB10313"/>
      <c r="AC10313"/>
      <c r="AD10313"/>
      <c r="AE10313"/>
      <c r="AF10313"/>
      <c r="AG10313"/>
      <c r="AH10313"/>
      <c r="AI10313"/>
      <c r="AJ10313"/>
      <c r="AK10313"/>
      <c r="AL10313"/>
    </row>
    <row r="10314" spans="3:38" ht="15" customHeight="1" x14ac:dyDescent="0.35">
      <c r="C10314"/>
      <c r="D10314"/>
      <c r="E10314"/>
      <c r="F10314"/>
      <c r="G10314"/>
      <c r="H10314"/>
      <c r="I10314"/>
      <c r="J10314"/>
      <c r="K10314"/>
      <c r="L10314"/>
      <c r="M10314"/>
      <c r="N10314"/>
      <c r="O10314"/>
      <c r="S10314"/>
      <c r="T10314"/>
      <c r="U10314"/>
      <c r="V10314"/>
      <c r="Y10314"/>
      <c r="Z10314"/>
      <c r="AA10314"/>
      <c r="AB10314"/>
      <c r="AC10314"/>
      <c r="AD10314"/>
      <c r="AE10314"/>
      <c r="AF10314"/>
      <c r="AG10314"/>
      <c r="AH10314"/>
      <c r="AI10314"/>
      <c r="AJ10314"/>
      <c r="AK10314"/>
      <c r="AL10314"/>
    </row>
    <row r="10315" spans="3:38" ht="15" customHeight="1" x14ac:dyDescent="0.35">
      <c r="C10315"/>
      <c r="D10315"/>
      <c r="E10315"/>
      <c r="F10315"/>
      <c r="G10315"/>
      <c r="H10315"/>
      <c r="I10315"/>
      <c r="J10315"/>
      <c r="K10315"/>
      <c r="L10315"/>
      <c r="M10315"/>
      <c r="N10315"/>
      <c r="O10315"/>
      <c r="S10315"/>
      <c r="T10315"/>
      <c r="U10315"/>
      <c r="V10315"/>
      <c r="Y10315"/>
      <c r="Z10315"/>
      <c r="AA10315"/>
      <c r="AB10315"/>
      <c r="AC10315"/>
      <c r="AD10315"/>
      <c r="AE10315"/>
      <c r="AF10315"/>
      <c r="AG10315"/>
      <c r="AH10315"/>
      <c r="AI10315"/>
      <c r="AJ10315"/>
      <c r="AK10315"/>
      <c r="AL10315"/>
    </row>
    <row r="10316" spans="3:38" ht="15" customHeight="1" x14ac:dyDescent="0.35">
      <c r="C10316"/>
      <c r="D10316"/>
      <c r="E10316"/>
      <c r="F10316"/>
      <c r="G10316"/>
      <c r="H10316"/>
      <c r="I10316"/>
      <c r="J10316"/>
      <c r="K10316"/>
      <c r="L10316"/>
      <c r="M10316"/>
      <c r="N10316"/>
      <c r="O10316"/>
      <c r="S10316"/>
      <c r="T10316"/>
      <c r="U10316"/>
      <c r="V10316"/>
      <c r="Y10316"/>
      <c r="Z10316"/>
      <c r="AA10316"/>
      <c r="AB10316"/>
      <c r="AC10316"/>
      <c r="AD10316"/>
      <c r="AE10316"/>
      <c r="AF10316"/>
      <c r="AG10316"/>
      <c r="AH10316"/>
      <c r="AI10316"/>
      <c r="AJ10316"/>
      <c r="AK10316"/>
      <c r="AL10316"/>
    </row>
    <row r="10317" spans="3:38" ht="15" customHeight="1" x14ac:dyDescent="0.35">
      <c r="C10317"/>
      <c r="D10317"/>
      <c r="E10317"/>
      <c r="F10317"/>
      <c r="G10317"/>
      <c r="H10317"/>
      <c r="I10317"/>
      <c r="J10317"/>
      <c r="K10317"/>
      <c r="L10317"/>
      <c r="M10317"/>
      <c r="N10317"/>
      <c r="O10317"/>
      <c r="S10317"/>
      <c r="T10317"/>
      <c r="U10317"/>
      <c r="V10317"/>
      <c r="Y10317"/>
      <c r="Z10317"/>
      <c r="AA10317"/>
      <c r="AB10317"/>
      <c r="AC10317"/>
      <c r="AD10317"/>
      <c r="AE10317"/>
      <c r="AF10317"/>
      <c r="AG10317"/>
      <c r="AH10317"/>
      <c r="AI10317"/>
      <c r="AJ10317"/>
      <c r="AK10317"/>
      <c r="AL10317"/>
    </row>
    <row r="10318" spans="3:38" ht="15" customHeight="1" x14ac:dyDescent="0.35">
      <c r="C10318"/>
      <c r="D10318"/>
      <c r="E10318"/>
      <c r="F10318"/>
      <c r="G10318"/>
      <c r="H10318"/>
      <c r="I10318"/>
      <c r="J10318"/>
      <c r="K10318"/>
      <c r="L10318"/>
      <c r="M10318"/>
      <c r="N10318"/>
      <c r="O10318"/>
      <c r="S10318"/>
      <c r="T10318"/>
      <c r="U10318"/>
      <c r="V10318"/>
      <c r="Y10318"/>
      <c r="Z10318"/>
      <c r="AA10318"/>
      <c r="AB10318"/>
      <c r="AC10318"/>
      <c r="AD10318"/>
      <c r="AE10318"/>
      <c r="AF10318"/>
      <c r="AG10318"/>
      <c r="AH10318"/>
      <c r="AI10318"/>
      <c r="AJ10318"/>
      <c r="AK10318"/>
      <c r="AL10318"/>
    </row>
    <row r="10319" spans="3:38" ht="15" customHeight="1" x14ac:dyDescent="0.35">
      <c r="C10319"/>
      <c r="D10319"/>
      <c r="E10319"/>
      <c r="F10319"/>
      <c r="G10319"/>
      <c r="H10319"/>
      <c r="I10319"/>
      <c r="J10319"/>
      <c r="K10319"/>
      <c r="L10319"/>
      <c r="M10319"/>
      <c r="N10319"/>
      <c r="O10319"/>
      <c r="S10319"/>
      <c r="T10319"/>
      <c r="U10319"/>
      <c r="V10319"/>
      <c r="Y10319"/>
      <c r="Z10319"/>
      <c r="AA10319"/>
      <c r="AB10319"/>
      <c r="AC10319"/>
      <c r="AD10319"/>
      <c r="AE10319"/>
      <c r="AF10319"/>
      <c r="AG10319"/>
      <c r="AH10319"/>
      <c r="AI10319"/>
      <c r="AJ10319"/>
      <c r="AK10319"/>
      <c r="AL10319"/>
    </row>
    <row r="10320" spans="3:38" ht="15" customHeight="1" x14ac:dyDescent="0.35">
      <c r="C10320"/>
      <c r="D10320"/>
      <c r="E10320"/>
      <c r="F10320"/>
      <c r="G10320"/>
      <c r="H10320"/>
      <c r="I10320"/>
      <c r="J10320"/>
      <c r="K10320"/>
      <c r="L10320"/>
      <c r="M10320"/>
      <c r="N10320"/>
      <c r="O10320"/>
      <c r="S10320"/>
      <c r="T10320"/>
      <c r="U10320"/>
      <c r="V10320"/>
      <c r="Y10320"/>
      <c r="Z10320"/>
      <c r="AA10320"/>
      <c r="AB10320"/>
      <c r="AC10320"/>
      <c r="AD10320"/>
      <c r="AE10320"/>
      <c r="AF10320"/>
      <c r="AG10320"/>
      <c r="AH10320"/>
      <c r="AI10320"/>
      <c r="AJ10320"/>
      <c r="AK10320"/>
      <c r="AL10320"/>
    </row>
    <row r="10321" spans="3:38" ht="15" customHeight="1" x14ac:dyDescent="0.35">
      <c r="C10321"/>
      <c r="D10321"/>
      <c r="E10321"/>
      <c r="F10321"/>
      <c r="G10321"/>
      <c r="H10321"/>
      <c r="I10321"/>
      <c r="J10321"/>
      <c r="K10321"/>
      <c r="L10321"/>
      <c r="M10321"/>
      <c r="N10321"/>
      <c r="O10321"/>
      <c r="S10321"/>
      <c r="T10321"/>
      <c r="U10321"/>
      <c r="V10321"/>
      <c r="Y10321"/>
      <c r="Z10321"/>
      <c r="AA10321"/>
      <c r="AB10321"/>
      <c r="AC10321"/>
      <c r="AD10321"/>
      <c r="AE10321"/>
      <c r="AF10321"/>
      <c r="AG10321"/>
      <c r="AH10321"/>
      <c r="AI10321"/>
      <c r="AJ10321"/>
      <c r="AK10321"/>
      <c r="AL10321"/>
    </row>
    <row r="10322" spans="3:38" ht="15" customHeight="1" x14ac:dyDescent="0.35">
      <c r="C10322"/>
      <c r="D10322"/>
      <c r="E10322"/>
      <c r="F10322"/>
      <c r="G10322"/>
      <c r="H10322"/>
      <c r="I10322"/>
      <c r="J10322"/>
      <c r="K10322"/>
      <c r="L10322"/>
      <c r="M10322"/>
      <c r="N10322"/>
      <c r="O10322"/>
      <c r="S10322"/>
      <c r="T10322"/>
      <c r="U10322"/>
      <c r="V10322"/>
      <c r="Y10322"/>
      <c r="Z10322"/>
      <c r="AA10322"/>
      <c r="AB10322"/>
      <c r="AC10322"/>
      <c r="AD10322"/>
      <c r="AE10322"/>
      <c r="AF10322"/>
      <c r="AG10322"/>
      <c r="AH10322"/>
      <c r="AI10322"/>
      <c r="AJ10322"/>
      <c r="AK10322"/>
      <c r="AL10322"/>
    </row>
    <row r="10323" spans="3:38" ht="15" customHeight="1" x14ac:dyDescent="0.35">
      <c r="C10323"/>
      <c r="D10323"/>
      <c r="E10323"/>
      <c r="F10323"/>
      <c r="G10323"/>
      <c r="H10323"/>
      <c r="I10323"/>
      <c r="J10323"/>
      <c r="K10323"/>
      <c r="L10323"/>
      <c r="M10323"/>
      <c r="N10323"/>
      <c r="O10323"/>
      <c r="S10323"/>
      <c r="T10323"/>
      <c r="U10323"/>
      <c r="V10323"/>
      <c r="Y10323"/>
      <c r="Z10323"/>
      <c r="AA10323"/>
      <c r="AB10323"/>
      <c r="AC10323"/>
      <c r="AD10323"/>
      <c r="AE10323"/>
      <c r="AF10323"/>
      <c r="AG10323"/>
      <c r="AH10323"/>
      <c r="AI10323"/>
      <c r="AJ10323"/>
      <c r="AK10323"/>
      <c r="AL10323"/>
    </row>
    <row r="10324" spans="3:38" ht="15" customHeight="1" x14ac:dyDescent="0.35">
      <c r="C10324"/>
      <c r="D10324"/>
      <c r="E10324"/>
      <c r="F10324"/>
      <c r="G10324"/>
      <c r="H10324"/>
      <c r="I10324"/>
      <c r="J10324"/>
      <c r="K10324"/>
      <c r="L10324"/>
      <c r="M10324"/>
      <c r="N10324"/>
      <c r="O10324"/>
      <c r="S10324"/>
      <c r="T10324"/>
      <c r="U10324"/>
      <c r="V10324"/>
      <c r="Y10324"/>
      <c r="Z10324"/>
      <c r="AA10324"/>
      <c r="AB10324"/>
      <c r="AC10324"/>
      <c r="AD10324"/>
      <c r="AE10324"/>
      <c r="AF10324"/>
      <c r="AG10324"/>
      <c r="AH10324"/>
      <c r="AI10324"/>
      <c r="AJ10324"/>
      <c r="AK10324"/>
      <c r="AL10324"/>
    </row>
    <row r="10325" spans="3:38" ht="15" customHeight="1" x14ac:dyDescent="0.35">
      <c r="C10325"/>
      <c r="D10325"/>
      <c r="E10325"/>
      <c r="F10325"/>
      <c r="G10325"/>
      <c r="H10325"/>
      <c r="I10325"/>
      <c r="J10325"/>
      <c r="K10325"/>
      <c r="L10325"/>
      <c r="M10325"/>
      <c r="N10325"/>
      <c r="O10325"/>
      <c r="S10325"/>
      <c r="T10325"/>
      <c r="U10325"/>
      <c r="V10325"/>
      <c r="Y10325"/>
      <c r="Z10325"/>
      <c r="AA10325"/>
      <c r="AB10325"/>
      <c r="AC10325"/>
      <c r="AD10325"/>
      <c r="AE10325"/>
      <c r="AF10325"/>
      <c r="AG10325"/>
      <c r="AH10325"/>
      <c r="AI10325"/>
      <c r="AJ10325"/>
      <c r="AK10325"/>
      <c r="AL10325"/>
    </row>
    <row r="10326" spans="3:38" ht="15" customHeight="1" x14ac:dyDescent="0.35">
      <c r="C10326"/>
      <c r="D10326"/>
      <c r="E10326"/>
      <c r="F10326"/>
      <c r="G10326"/>
      <c r="H10326"/>
      <c r="I10326"/>
      <c r="J10326"/>
      <c r="K10326"/>
      <c r="L10326"/>
      <c r="M10326"/>
      <c r="N10326"/>
      <c r="O10326"/>
      <c r="S10326"/>
      <c r="T10326"/>
      <c r="U10326"/>
      <c r="V10326"/>
      <c r="Y10326"/>
      <c r="Z10326"/>
      <c r="AA10326"/>
      <c r="AB10326"/>
      <c r="AC10326"/>
      <c r="AD10326"/>
      <c r="AE10326"/>
      <c r="AF10326"/>
      <c r="AG10326"/>
      <c r="AH10326"/>
      <c r="AI10326"/>
      <c r="AJ10326"/>
      <c r="AK10326"/>
      <c r="AL10326"/>
    </row>
    <row r="10327" spans="3:38" ht="15" customHeight="1" x14ac:dyDescent="0.35">
      <c r="C10327"/>
      <c r="D10327"/>
      <c r="E10327"/>
      <c r="F10327"/>
      <c r="G10327"/>
      <c r="H10327"/>
      <c r="I10327"/>
      <c r="J10327"/>
      <c r="K10327"/>
      <c r="L10327"/>
      <c r="M10327"/>
      <c r="N10327"/>
      <c r="O10327"/>
      <c r="S10327"/>
      <c r="T10327"/>
      <c r="U10327"/>
      <c r="V10327"/>
      <c r="Y10327"/>
      <c r="Z10327"/>
      <c r="AA10327"/>
      <c r="AB10327"/>
      <c r="AC10327"/>
      <c r="AD10327"/>
      <c r="AE10327"/>
      <c r="AF10327"/>
      <c r="AG10327"/>
      <c r="AH10327"/>
      <c r="AI10327"/>
      <c r="AJ10327"/>
      <c r="AK10327"/>
      <c r="AL10327"/>
    </row>
    <row r="10328" spans="3:38" ht="15" customHeight="1" x14ac:dyDescent="0.35">
      <c r="C10328"/>
      <c r="D10328"/>
      <c r="E10328"/>
      <c r="F10328"/>
      <c r="G10328"/>
      <c r="H10328"/>
      <c r="I10328"/>
      <c r="J10328"/>
      <c r="K10328"/>
      <c r="L10328"/>
      <c r="M10328"/>
      <c r="N10328"/>
      <c r="O10328"/>
      <c r="S10328"/>
      <c r="T10328"/>
      <c r="U10328"/>
      <c r="V10328"/>
      <c r="Y10328"/>
      <c r="Z10328"/>
      <c r="AA10328"/>
      <c r="AB10328"/>
      <c r="AC10328"/>
      <c r="AD10328"/>
      <c r="AE10328"/>
      <c r="AF10328"/>
      <c r="AG10328"/>
      <c r="AH10328"/>
      <c r="AI10328"/>
      <c r="AJ10328"/>
      <c r="AK10328"/>
      <c r="AL10328"/>
    </row>
    <row r="10329" spans="3:38" ht="15" customHeight="1" x14ac:dyDescent="0.35">
      <c r="C10329"/>
      <c r="D10329"/>
      <c r="E10329"/>
      <c r="F10329"/>
      <c r="G10329"/>
      <c r="H10329"/>
      <c r="I10329"/>
      <c r="J10329"/>
      <c r="K10329"/>
      <c r="L10329"/>
      <c r="M10329"/>
      <c r="N10329"/>
      <c r="O10329"/>
      <c r="S10329"/>
      <c r="T10329"/>
      <c r="U10329"/>
      <c r="V10329"/>
      <c r="Y10329"/>
      <c r="Z10329"/>
      <c r="AA10329"/>
      <c r="AB10329"/>
      <c r="AC10329"/>
      <c r="AD10329"/>
      <c r="AE10329"/>
      <c r="AF10329"/>
      <c r="AG10329"/>
      <c r="AH10329"/>
      <c r="AI10329"/>
      <c r="AJ10329"/>
      <c r="AK10329"/>
      <c r="AL10329"/>
    </row>
    <row r="10330" spans="3:38" ht="15" customHeight="1" x14ac:dyDescent="0.35">
      <c r="C10330"/>
      <c r="D10330"/>
      <c r="E10330"/>
      <c r="F10330"/>
      <c r="G10330"/>
      <c r="H10330"/>
      <c r="I10330"/>
      <c r="J10330"/>
      <c r="K10330"/>
      <c r="L10330"/>
      <c r="M10330"/>
      <c r="N10330"/>
      <c r="O10330"/>
      <c r="S10330"/>
      <c r="T10330"/>
      <c r="U10330"/>
      <c r="V10330"/>
      <c r="Y10330"/>
      <c r="Z10330"/>
      <c r="AA10330"/>
      <c r="AB10330"/>
      <c r="AC10330"/>
      <c r="AD10330"/>
      <c r="AE10330"/>
      <c r="AF10330"/>
      <c r="AG10330"/>
      <c r="AH10330"/>
      <c r="AI10330"/>
      <c r="AJ10330"/>
      <c r="AK10330"/>
      <c r="AL10330"/>
    </row>
    <row r="10331" spans="3:38" ht="15" customHeight="1" x14ac:dyDescent="0.35">
      <c r="C10331"/>
      <c r="D10331"/>
      <c r="E10331"/>
      <c r="F10331"/>
      <c r="G10331"/>
      <c r="H10331"/>
      <c r="I10331"/>
      <c r="J10331"/>
      <c r="K10331"/>
      <c r="L10331"/>
      <c r="M10331"/>
      <c r="N10331"/>
      <c r="O10331"/>
      <c r="S10331"/>
      <c r="T10331"/>
      <c r="U10331"/>
      <c r="V10331"/>
      <c r="Y10331"/>
      <c r="Z10331"/>
      <c r="AA10331"/>
      <c r="AB10331"/>
      <c r="AC10331"/>
      <c r="AD10331"/>
      <c r="AE10331"/>
      <c r="AF10331"/>
      <c r="AG10331"/>
      <c r="AH10331"/>
      <c r="AI10331"/>
      <c r="AJ10331"/>
      <c r="AK10331"/>
      <c r="AL10331"/>
    </row>
    <row r="10332" spans="3:38" ht="15" customHeight="1" x14ac:dyDescent="0.35">
      <c r="C10332"/>
      <c r="D10332"/>
      <c r="E10332"/>
      <c r="F10332"/>
      <c r="G10332"/>
      <c r="H10332"/>
      <c r="I10332"/>
      <c r="J10332"/>
      <c r="K10332"/>
      <c r="L10332"/>
      <c r="M10332"/>
      <c r="N10332"/>
      <c r="O10332"/>
      <c r="S10332"/>
      <c r="T10332"/>
      <c r="U10332"/>
      <c r="V10332"/>
      <c r="Y10332"/>
      <c r="Z10332"/>
      <c r="AA10332"/>
      <c r="AB10332"/>
      <c r="AC10332"/>
      <c r="AD10332"/>
      <c r="AE10332"/>
      <c r="AF10332"/>
      <c r="AG10332"/>
      <c r="AH10332"/>
      <c r="AI10332"/>
      <c r="AJ10332"/>
      <c r="AK10332"/>
      <c r="AL10332"/>
    </row>
    <row r="10333" spans="3:38" ht="15" customHeight="1" x14ac:dyDescent="0.35">
      <c r="C10333"/>
      <c r="D10333"/>
      <c r="E10333"/>
      <c r="F10333"/>
      <c r="G10333"/>
      <c r="H10333"/>
      <c r="I10333"/>
      <c r="J10333"/>
      <c r="K10333"/>
      <c r="L10333"/>
      <c r="M10333"/>
      <c r="N10333"/>
      <c r="O10333"/>
      <c r="S10333"/>
      <c r="T10333"/>
      <c r="U10333"/>
      <c r="V10333"/>
      <c r="Y10333"/>
      <c r="Z10333"/>
      <c r="AA10333"/>
      <c r="AB10333"/>
      <c r="AC10333"/>
      <c r="AD10333"/>
      <c r="AE10333"/>
      <c r="AF10333"/>
      <c r="AG10333"/>
      <c r="AH10333"/>
      <c r="AI10333"/>
      <c r="AJ10333"/>
      <c r="AK10333"/>
      <c r="AL10333"/>
    </row>
    <row r="10334" spans="3:38" ht="15" customHeight="1" x14ac:dyDescent="0.35">
      <c r="C10334"/>
      <c r="D10334"/>
      <c r="E10334"/>
      <c r="F10334"/>
      <c r="G10334"/>
      <c r="H10334"/>
      <c r="I10334"/>
      <c r="J10334"/>
      <c r="K10334"/>
      <c r="L10334"/>
      <c r="M10334"/>
      <c r="N10334"/>
      <c r="O10334"/>
      <c r="S10334"/>
      <c r="T10334"/>
      <c r="U10334"/>
      <c r="V10334"/>
      <c r="Y10334"/>
      <c r="Z10334"/>
      <c r="AA10334"/>
      <c r="AB10334"/>
      <c r="AC10334"/>
      <c r="AD10334"/>
      <c r="AE10334"/>
      <c r="AF10334"/>
      <c r="AG10334"/>
      <c r="AH10334"/>
      <c r="AI10334"/>
      <c r="AJ10334"/>
      <c r="AK10334"/>
      <c r="AL10334"/>
    </row>
    <row r="10335" spans="3:38" ht="15" customHeight="1" x14ac:dyDescent="0.35">
      <c r="C10335"/>
      <c r="D10335"/>
      <c r="E10335"/>
      <c r="F10335"/>
      <c r="G10335"/>
      <c r="H10335"/>
      <c r="I10335"/>
      <c r="J10335"/>
      <c r="K10335"/>
      <c r="L10335"/>
      <c r="M10335"/>
      <c r="N10335"/>
      <c r="O10335"/>
      <c r="S10335"/>
      <c r="T10335"/>
      <c r="U10335"/>
      <c r="V10335"/>
      <c r="Y10335"/>
      <c r="Z10335"/>
      <c r="AA10335"/>
      <c r="AB10335"/>
      <c r="AC10335"/>
      <c r="AD10335"/>
      <c r="AE10335"/>
      <c r="AF10335"/>
      <c r="AG10335"/>
      <c r="AH10335"/>
      <c r="AI10335"/>
      <c r="AJ10335"/>
      <c r="AK10335"/>
      <c r="AL10335"/>
    </row>
    <row r="10336" spans="3:38" ht="15" customHeight="1" x14ac:dyDescent="0.35">
      <c r="C10336"/>
      <c r="D10336"/>
      <c r="E10336"/>
      <c r="F10336"/>
      <c r="G10336"/>
      <c r="H10336"/>
      <c r="I10336"/>
      <c r="J10336"/>
      <c r="K10336"/>
      <c r="L10336"/>
      <c r="M10336"/>
      <c r="N10336"/>
      <c r="O10336"/>
      <c r="S10336"/>
      <c r="T10336"/>
      <c r="U10336"/>
      <c r="V10336"/>
      <c r="Y10336"/>
      <c r="Z10336"/>
      <c r="AA10336"/>
      <c r="AB10336"/>
      <c r="AC10336"/>
      <c r="AD10336"/>
      <c r="AE10336"/>
      <c r="AF10336"/>
      <c r="AG10336"/>
      <c r="AH10336"/>
      <c r="AI10336"/>
      <c r="AJ10336"/>
      <c r="AK10336"/>
      <c r="AL10336"/>
    </row>
    <row r="10337" spans="3:38" ht="15" customHeight="1" x14ac:dyDescent="0.35">
      <c r="C10337"/>
      <c r="D10337"/>
      <c r="E10337"/>
      <c r="F10337"/>
      <c r="G10337"/>
      <c r="H10337"/>
      <c r="I10337"/>
      <c r="J10337"/>
      <c r="K10337"/>
      <c r="L10337"/>
      <c r="M10337"/>
      <c r="N10337"/>
      <c r="O10337"/>
      <c r="S10337"/>
      <c r="T10337"/>
      <c r="U10337"/>
      <c r="V10337"/>
      <c r="Y10337"/>
      <c r="Z10337"/>
      <c r="AA10337"/>
      <c r="AB10337"/>
      <c r="AC10337"/>
      <c r="AD10337"/>
      <c r="AE10337"/>
      <c r="AF10337"/>
      <c r="AG10337"/>
      <c r="AH10337"/>
      <c r="AI10337"/>
      <c r="AJ10337"/>
      <c r="AK10337"/>
      <c r="AL10337"/>
    </row>
    <row r="10338" spans="3:38" ht="15" customHeight="1" x14ac:dyDescent="0.35">
      <c r="C10338"/>
      <c r="D10338"/>
      <c r="E10338"/>
      <c r="F10338"/>
      <c r="G10338"/>
      <c r="H10338"/>
      <c r="I10338"/>
      <c r="J10338"/>
      <c r="K10338"/>
      <c r="L10338"/>
      <c r="M10338"/>
      <c r="N10338"/>
      <c r="O10338"/>
      <c r="S10338"/>
      <c r="T10338"/>
      <c r="U10338"/>
      <c r="V10338"/>
      <c r="Y10338"/>
      <c r="Z10338"/>
      <c r="AA10338"/>
      <c r="AB10338"/>
      <c r="AC10338"/>
      <c r="AD10338"/>
      <c r="AE10338"/>
      <c r="AF10338"/>
      <c r="AG10338"/>
      <c r="AH10338"/>
      <c r="AI10338"/>
      <c r="AJ10338"/>
      <c r="AK10338"/>
      <c r="AL10338"/>
    </row>
    <row r="10339" spans="3:38" ht="15" customHeight="1" x14ac:dyDescent="0.35">
      <c r="C10339"/>
      <c r="D10339"/>
      <c r="E10339"/>
      <c r="F10339"/>
      <c r="G10339"/>
      <c r="H10339"/>
      <c r="I10339"/>
      <c r="J10339"/>
      <c r="K10339"/>
      <c r="L10339"/>
      <c r="M10339"/>
      <c r="N10339"/>
      <c r="O10339"/>
      <c r="S10339"/>
      <c r="T10339"/>
      <c r="U10339"/>
      <c r="V10339"/>
      <c r="Y10339"/>
      <c r="Z10339"/>
      <c r="AA10339"/>
      <c r="AB10339"/>
      <c r="AC10339"/>
      <c r="AD10339"/>
      <c r="AE10339"/>
      <c r="AF10339"/>
      <c r="AG10339"/>
      <c r="AH10339"/>
      <c r="AI10339"/>
      <c r="AJ10339"/>
      <c r="AK10339"/>
      <c r="AL10339"/>
    </row>
    <row r="10340" spans="3:38" ht="15" customHeight="1" x14ac:dyDescent="0.35">
      <c r="C10340"/>
      <c r="D10340"/>
      <c r="E10340"/>
      <c r="F10340"/>
      <c r="G10340"/>
      <c r="H10340"/>
      <c r="I10340"/>
      <c r="J10340"/>
      <c r="K10340"/>
      <c r="L10340"/>
      <c r="M10340"/>
      <c r="N10340"/>
      <c r="O10340"/>
      <c r="S10340"/>
      <c r="T10340"/>
      <c r="U10340"/>
      <c r="V10340"/>
      <c r="Y10340"/>
      <c r="Z10340"/>
      <c r="AA10340"/>
      <c r="AB10340"/>
      <c r="AC10340"/>
      <c r="AD10340"/>
      <c r="AE10340"/>
      <c r="AF10340"/>
      <c r="AG10340"/>
      <c r="AH10340"/>
      <c r="AI10340"/>
      <c r="AJ10340"/>
      <c r="AK10340"/>
      <c r="AL10340"/>
    </row>
    <row r="10341" spans="3:38" ht="15" customHeight="1" x14ac:dyDescent="0.35">
      <c r="C10341"/>
      <c r="D10341"/>
      <c r="E10341"/>
      <c r="F10341"/>
      <c r="G10341"/>
      <c r="H10341"/>
      <c r="I10341"/>
      <c r="J10341"/>
      <c r="K10341"/>
      <c r="L10341"/>
      <c r="M10341"/>
      <c r="N10341"/>
      <c r="O10341"/>
      <c r="S10341"/>
      <c r="T10341"/>
      <c r="U10341"/>
      <c r="V10341"/>
      <c r="Y10341"/>
      <c r="Z10341"/>
      <c r="AA10341"/>
      <c r="AB10341"/>
      <c r="AC10341"/>
      <c r="AD10341"/>
      <c r="AE10341"/>
      <c r="AF10341"/>
      <c r="AG10341"/>
      <c r="AH10341"/>
      <c r="AI10341"/>
      <c r="AJ10341"/>
      <c r="AK10341"/>
      <c r="AL10341"/>
    </row>
    <row r="10342" spans="3:38" ht="15" customHeight="1" x14ac:dyDescent="0.35">
      <c r="C10342"/>
      <c r="D10342"/>
      <c r="E10342"/>
      <c r="F10342"/>
      <c r="G10342"/>
      <c r="H10342"/>
      <c r="I10342"/>
      <c r="J10342"/>
      <c r="K10342"/>
      <c r="L10342"/>
      <c r="M10342"/>
      <c r="N10342"/>
      <c r="O10342"/>
      <c r="S10342"/>
      <c r="T10342"/>
      <c r="U10342"/>
      <c r="V10342"/>
      <c r="Y10342"/>
      <c r="Z10342"/>
      <c r="AA10342"/>
      <c r="AB10342"/>
      <c r="AC10342"/>
      <c r="AD10342"/>
      <c r="AE10342"/>
      <c r="AF10342"/>
      <c r="AG10342"/>
      <c r="AH10342"/>
      <c r="AI10342"/>
      <c r="AJ10342"/>
      <c r="AK10342"/>
      <c r="AL10342"/>
    </row>
    <row r="10343" spans="3:38" ht="15" customHeight="1" x14ac:dyDescent="0.35">
      <c r="C10343"/>
      <c r="D10343"/>
      <c r="E10343"/>
      <c r="F10343"/>
      <c r="G10343"/>
      <c r="H10343"/>
      <c r="I10343"/>
      <c r="J10343"/>
      <c r="K10343"/>
      <c r="L10343"/>
      <c r="M10343"/>
      <c r="N10343"/>
      <c r="O10343"/>
      <c r="S10343"/>
      <c r="T10343"/>
      <c r="U10343"/>
      <c r="V10343"/>
      <c r="Y10343"/>
      <c r="Z10343"/>
      <c r="AA10343"/>
      <c r="AB10343"/>
      <c r="AC10343"/>
      <c r="AD10343"/>
      <c r="AE10343"/>
      <c r="AF10343"/>
      <c r="AG10343"/>
      <c r="AH10343"/>
      <c r="AI10343"/>
      <c r="AJ10343"/>
      <c r="AK10343"/>
      <c r="AL10343"/>
    </row>
    <row r="10344" spans="3:38" ht="15" customHeight="1" x14ac:dyDescent="0.35">
      <c r="C10344"/>
      <c r="D10344"/>
      <c r="E10344"/>
      <c r="F10344"/>
      <c r="G10344"/>
      <c r="H10344"/>
      <c r="I10344"/>
      <c r="J10344"/>
      <c r="K10344"/>
      <c r="L10344"/>
      <c r="M10344"/>
      <c r="N10344"/>
      <c r="O10344"/>
      <c r="S10344"/>
      <c r="T10344"/>
      <c r="U10344"/>
      <c r="V10344"/>
      <c r="Y10344"/>
      <c r="Z10344"/>
      <c r="AA10344"/>
      <c r="AB10344"/>
      <c r="AC10344"/>
      <c r="AD10344"/>
      <c r="AE10344"/>
      <c r="AF10344"/>
      <c r="AG10344"/>
      <c r="AH10344"/>
      <c r="AI10344"/>
      <c r="AJ10344"/>
      <c r="AK10344"/>
      <c r="AL10344"/>
    </row>
    <row r="10345" spans="3:38" ht="15" customHeight="1" x14ac:dyDescent="0.35">
      <c r="C10345"/>
      <c r="D10345"/>
      <c r="E10345"/>
      <c r="F10345"/>
      <c r="G10345"/>
      <c r="H10345"/>
      <c r="I10345"/>
      <c r="J10345"/>
      <c r="K10345"/>
      <c r="L10345"/>
      <c r="M10345"/>
      <c r="N10345"/>
      <c r="O10345"/>
      <c r="S10345"/>
      <c r="T10345"/>
      <c r="U10345"/>
      <c r="V10345"/>
      <c r="Y10345"/>
      <c r="Z10345"/>
      <c r="AA10345"/>
      <c r="AB10345"/>
      <c r="AC10345"/>
      <c r="AD10345"/>
      <c r="AE10345"/>
      <c r="AF10345"/>
      <c r="AG10345"/>
      <c r="AH10345"/>
      <c r="AI10345"/>
      <c r="AJ10345"/>
      <c r="AK10345"/>
      <c r="AL10345"/>
    </row>
    <row r="10346" spans="3:38" ht="15" customHeight="1" x14ac:dyDescent="0.35">
      <c r="C10346"/>
      <c r="D10346"/>
      <c r="E10346"/>
      <c r="F10346"/>
      <c r="G10346"/>
      <c r="H10346"/>
      <c r="I10346"/>
      <c r="J10346"/>
      <c r="K10346"/>
      <c r="L10346"/>
      <c r="M10346"/>
      <c r="N10346"/>
      <c r="O10346"/>
      <c r="S10346"/>
      <c r="T10346"/>
      <c r="U10346"/>
      <c r="V10346"/>
      <c r="Y10346"/>
      <c r="Z10346"/>
      <c r="AA10346"/>
      <c r="AB10346"/>
      <c r="AC10346"/>
      <c r="AD10346"/>
      <c r="AE10346"/>
      <c r="AF10346"/>
      <c r="AG10346"/>
      <c r="AH10346"/>
      <c r="AI10346"/>
      <c r="AJ10346"/>
      <c r="AK10346"/>
      <c r="AL10346"/>
    </row>
    <row r="10347" spans="3:38" ht="15" customHeight="1" x14ac:dyDescent="0.35">
      <c r="C10347"/>
      <c r="D10347"/>
      <c r="E10347"/>
      <c r="F10347"/>
      <c r="G10347"/>
      <c r="H10347"/>
      <c r="I10347"/>
      <c r="J10347"/>
      <c r="K10347"/>
      <c r="L10347"/>
      <c r="M10347"/>
      <c r="N10347"/>
      <c r="O10347"/>
      <c r="S10347"/>
      <c r="T10347"/>
      <c r="U10347"/>
      <c r="V10347"/>
      <c r="Y10347"/>
      <c r="Z10347"/>
      <c r="AA10347"/>
      <c r="AB10347"/>
      <c r="AC10347"/>
      <c r="AD10347"/>
      <c r="AE10347"/>
      <c r="AF10347"/>
      <c r="AG10347"/>
      <c r="AH10347"/>
      <c r="AI10347"/>
      <c r="AJ10347"/>
      <c r="AK10347"/>
      <c r="AL10347"/>
    </row>
    <row r="10348" spans="3:38" ht="15" customHeight="1" x14ac:dyDescent="0.35">
      <c r="C10348"/>
      <c r="D10348"/>
      <c r="E10348"/>
      <c r="F10348"/>
      <c r="G10348"/>
      <c r="H10348"/>
      <c r="I10348"/>
      <c r="J10348"/>
      <c r="K10348"/>
      <c r="L10348"/>
      <c r="M10348"/>
      <c r="N10348"/>
      <c r="O10348"/>
      <c r="S10348"/>
      <c r="T10348"/>
      <c r="U10348"/>
      <c r="V10348"/>
      <c r="Y10348"/>
      <c r="Z10348"/>
      <c r="AA10348"/>
      <c r="AB10348"/>
      <c r="AC10348"/>
      <c r="AD10348"/>
      <c r="AE10348"/>
      <c r="AF10348"/>
      <c r="AG10348"/>
      <c r="AH10348"/>
      <c r="AI10348"/>
      <c r="AJ10348"/>
      <c r="AK10348"/>
      <c r="AL10348"/>
    </row>
    <row r="10349" spans="3:38" ht="15" customHeight="1" x14ac:dyDescent="0.35">
      <c r="C10349"/>
      <c r="D10349"/>
      <c r="E10349"/>
      <c r="F10349"/>
      <c r="G10349"/>
      <c r="H10349"/>
      <c r="I10349"/>
      <c r="J10349"/>
      <c r="K10349"/>
      <c r="L10349"/>
      <c r="M10349"/>
      <c r="N10349"/>
      <c r="O10349"/>
      <c r="S10349"/>
      <c r="T10349"/>
      <c r="U10349"/>
      <c r="V10349"/>
      <c r="Y10349"/>
      <c r="Z10349"/>
      <c r="AA10349"/>
      <c r="AB10349"/>
      <c r="AC10349"/>
      <c r="AD10349"/>
      <c r="AE10349"/>
      <c r="AF10349"/>
      <c r="AG10349"/>
      <c r="AH10349"/>
      <c r="AI10349"/>
      <c r="AJ10349"/>
      <c r="AK10349"/>
      <c r="AL10349"/>
    </row>
    <row r="10350" spans="3:38" ht="15" customHeight="1" x14ac:dyDescent="0.35">
      <c r="C10350"/>
      <c r="D10350"/>
      <c r="E10350"/>
      <c r="F10350"/>
      <c r="G10350"/>
      <c r="H10350"/>
      <c r="I10350"/>
      <c r="J10350"/>
      <c r="K10350"/>
      <c r="L10350"/>
      <c r="M10350"/>
      <c r="N10350"/>
      <c r="O10350"/>
      <c r="S10350"/>
      <c r="T10350"/>
      <c r="U10350"/>
      <c r="V10350"/>
      <c r="Y10350"/>
      <c r="Z10350"/>
      <c r="AA10350"/>
      <c r="AB10350"/>
      <c r="AC10350"/>
      <c r="AD10350"/>
      <c r="AE10350"/>
      <c r="AF10350"/>
      <c r="AG10350"/>
      <c r="AH10350"/>
      <c r="AI10350"/>
      <c r="AJ10350"/>
      <c r="AK10350"/>
      <c r="AL10350"/>
    </row>
    <row r="10351" spans="3:38" ht="15" customHeight="1" x14ac:dyDescent="0.35">
      <c r="C10351"/>
      <c r="D10351"/>
      <c r="E10351"/>
      <c r="F10351"/>
      <c r="G10351"/>
      <c r="H10351"/>
      <c r="I10351"/>
      <c r="J10351"/>
      <c r="K10351"/>
      <c r="L10351"/>
      <c r="M10351"/>
      <c r="N10351"/>
      <c r="O10351"/>
      <c r="S10351"/>
      <c r="T10351"/>
      <c r="U10351"/>
      <c r="V10351"/>
      <c r="Y10351"/>
      <c r="Z10351"/>
      <c r="AA10351"/>
      <c r="AB10351"/>
      <c r="AC10351"/>
      <c r="AD10351"/>
      <c r="AE10351"/>
      <c r="AF10351"/>
      <c r="AG10351"/>
      <c r="AH10351"/>
      <c r="AI10351"/>
      <c r="AJ10351"/>
      <c r="AK10351"/>
      <c r="AL10351"/>
    </row>
    <row r="10352" spans="3:38" ht="15" customHeight="1" x14ac:dyDescent="0.35">
      <c r="C10352"/>
      <c r="D10352"/>
      <c r="E10352"/>
      <c r="F10352"/>
      <c r="G10352"/>
      <c r="H10352"/>
      <c r="I10352"/>
      <c r="J10352"/>
      <c r="K10352"/>
      <c r="L10352"/>
      <c r="M10352"/>
      <c r="N10352"/>
      <c r="O10352"/>
      <c r="S10352"/>
      <c r="T10352"/>
      <c r="U10352"/>
      <c r="V10352"/>
      <c r="Y10352"/>
      <c r="Z10352"/>
      <c r="AA10352"/>
      <c r="AB10352"/>
      <c r="AC10352"/>
      <c r="AD10352"/>
      <c r="AE10352"/>
      <c r="AF10352"/>
      <c r="AG10352"/>
      <c r="AH10352"/>
      <c r="AI10352"/>
      <c r="AJ10352"/>
      <c r="AK10352"/>
      <c r="AL10352"/>
    </row>
    <row r="10353" spans="3:38" ht="15" customHeight="1" x14ac:dyDescent="0.35">
      <c r="C10353"/>
      <c r="D10353"/>
      <c r="E10353"/>
      <c r="F10353"/>
      <c r="G10353"/>
      <c r="H10353"/>
      <c r="I10353"/>
      <c r="J10353"/>
      <c r="K10353"/>
      <c r="L10353"/>
      <c r="M10353"/>
      <c r="N10353"/>
      <c r="O10353"/>
      <c r="S10353"/>
      <c r="T10353"/>
      <c r="U10353"/>
      <c r="V10353"/>
      <c r="Y10353"/>
      <c r="Z10353"/>
      <c r="AA10353"/>
      <c r="AB10353"/>
      <c r="AC10353"/>
      <c r="AD10353"/>
      <c r="AE10353"/>
      <c r="AF10353"/>
      <c r="AG10353"/>
      <c r="AH10353"/>
      <c r="AI10353"/>
      <c r="AJ10353"/>
      <c r="AK10353"/>
      <c r="AL10353"/>
    </row>
    <row r="10354" spans="3:38" ht="15" customHeight="1" x14ac:dyDescent="0.35">
      <c r="C10354"/>
      <c r="D10354"/>
      <c r="E10354"/>
      <c r="F10354"/>
      <c r="G10354"/>
      <c r="H10354"/>
      <c r="I10354"/>
      <c r="J10354"/>
      <c r="K10354"/>
      <c r="L10354"/>
      <c r="M10354"/>
      <c r="N10354"/>
      <c r="O10354"/>
      <c r="S10354"/>
      <c r="T10354"/>
      <c r="U10354"/>
      <c r="V10354"/>
      <c r="Y10354"/>
      <c r="Z10354"/>
      <c r="AA10354"/>
      <c r="AB10354"/>
      <c r="AC10354"/>
      <c r="AD10354"/>
      <c r="AE10354"/>
      <c r="AF10354"/>
      <c r="AG10354"/>
      <c r="AH10354"/>
      <c r="AI10354"/>
      <c r="AJ10354"/>
      <c r="AK10354"/>
      <c r="AL10354"/>
    </row>
    <row r="10355" spans="3:38" ht="15" customHeight="1" x14ac:dyDescent="0.35">
      <c r="C10355"/>
      <c r="D10355"/>
      <c r="E10355"/>
      <c r="F10355"/>
      <c r="G10355"/>
      <c r="H10355"/>
      <c r="I10355"/>
      <c r="J10355"/>
      <c r="K10355"/>
      <c r="L10355"/>
      <c r="M10355"/>
      <c r="N10355"/>
      <c r="O10355"/>
      <c r="S10355"/>
      <c r="T10355"/>
      <c r="U10355"/>
      <c r="V10355"/>
      <c r="Y10355"/>
      <c r="Z10355"/>
      <c r="AA10355"/>
      <c r="AB10355"/>
      <c r="AC10355"/>
      <c r="AD10355"/>
      <c r="AE10355"/>
      <c r="AF10355"/>
      <c r="AG10355"/>
      <c r="AH10355"/>
      <c r="AI10355"/>
      <c r="AJ10355"/>
      <c r="AK10355"/>
      <c r="AL10355"/>
    </row>
    <row r="10356" spans="3:38" ht="15" customHeight="1" x14ac:dyDescent="0.35">
      <c r="C10356"/>
      <c r="D10356"/>
      <c r="E10356"/>
      <c r="F10356"/>
      <c r="G10356"/>
      <c r="H10356"/>
      <c r="I10356"/>
      <c r="J10356"/>
      <c r="K10356"/>
      <c r="L10356"/>
      <c r="M10356"/>
      <c r="N10356"/>
      <c r="O10356"/>
      <c r="S10356"/>
      <c r="T10356"/>
      <c r="U10356"/>
      <c r="V10356"/>
      <c r="Y10356"/>
      <c r="Z10356"/>
      <c r="AA10356"/>
      <c r="AB10356"/>
      <c r="AC10356"/>
      <c r="AD10356"/>
      <c r="AE10356"/>
      <c r="AF10356"/>
      <c r="AG10356"/>
      <c r="AH10356"/>
      <c r="AI10356"/>
      <c r="AJ10356"/>
      <c r="AK10356"/>
      <c r="AL10356"/>
    </row>
    <row r="10357" spans="3:38" ht="15" customHeight="1" x14ac:dyDescent="0.35">
      <c r="C10357"/>
      <c r="D10357"/>
      <c r="E10357"/>
      <c r="F10357"/>
      <c r="G10357"/>
      <c r="H10357"/>
      <c r="I10357"/>
      <c r="J10357"/>
      <c r="K10357"/>
      <c r="L10357"/>
      <c r="M10357"/>
      <c r="N10357"/>
      <c r="O10357"/>
      <c r="S10357"/>
      <c r="T10357"/>
      <c r="U10357"/>
      <c r="V10357"/>
      <c r="Y10357"/>
      <c r="Z10357"/>
      <c r="AA10357"/>
      <c r="AB10357"/>
      <c r="AC10357"/>
      <c r="AD10357"/>
      <c r="AE10357"/>
      <c r="AF10357"/>
      <c r="AG10357"/>
      <c r="AH10357"/>
      <c r="AI10357"/>
      <c r="AJ10357"/>
      <c r="AK10357"/>
      <c r="AL10357"/>
    </row>
    <row r="10358" spans="3:38" ht="15" customHeight="1" x14ac:dyDescent="0.35">
      <c r="C10358"/>
      <c r="D10358"/>
      <c r="E10358"/>
      <c r="F10358"/>
      <c r="G10358"/>
      <c r="H10358"/>
      <c r="I10358"/>
      <c r="J10358"/>
      <c r="K10358"/>
      <c r="L10358"/>
      <c r="M10358"/>
      <c r="N10358"/>
      <c r="O10358"/>
      <c r="S10358"/>
      <c r="T10358"/>
      <c r="U10358"/>
      <c r="V10358"/>
      <c r="Y10358"/>
      <c r="Z10358"/>
      <c r="AA10358"/>
      <c r="AB10358"/>
      <c r="AC10358"/>
      <c r="AD10358"/>
      <c r="AE10358"/>
      <c r="AF10358"/>
      <c r="AG10358"/>
      <c r="AH10358"/>
      <c r="AI10358"/>
      <c r="AJ10358"/>
      <c r="AK10358"/>
      <c r="AL10358"/>
    </row>
    <row r="10359" spans="3:38" ht="15" customHeight="1" x14ac:dyDescent="0.35">
      <c r="C10359"/>
      <c r="D10359"/>
      <c r="E10359"/>
      <c r="F10359"/>
      <c r="G10359"/>
      <c r="H10359"/>
      <c r="I10359"/>
      <c r="J10359"/>
      <c r="K10359"/>
      <c r="L10359"/>
      <c r="M10359"/>
      <c r="N10359"/>
      <c r="O10359"/>
      <c r="S10359"/>
      <c r="T10359"/>
      <c r="U10359"/>
      <c r="V10359"/>
      <c r="Y10359"/>
      <c r="Z10359"/>
      <c r="AA10359"/>
      <c r="AB10359"/>
      <c r="AC10359"/>
      <c r="AD10359"/>
      <c r="AE10359"/>
      <c r="AF10359"/>
      <c r="AG10359"/>
      <c r="AH10359"/>
      <c r="AI10359"/>
      <c r="AJ10359"/>
      <c r="AK10359"/>
      <c r="AL10359"/>
    </row>
    <row r="10360" spans="3:38" ht="15" customHeight="1" x14ac:dyDescent="0.35">
      <c r="C10360"/>
      <c r="D10360"/>
      <c r="E10360"/>
      <c r="F10360"/>
      <c r="G10360"/>
      <c r="H10360"/>
      <c r="I10360"/>
      <c r="J10360"/>
      <c r="K10360"/>
      <c r="L10360"/>
      <c r="M10360"/>
      <c r="N10360"/>
      <c r="O10360"/>
      <c r="S10360"/>
      <c r="T10360"/>
      <c r="U10360"/>
      <c r="V10360"/>
      <c r="Y10360"/>
      <c r="Z10360"/>
      <c r="AA10360"/>
      <c r="AB10360"/>
      <c r="AC10360"/>
      <c r="AD10360"/>
      <c r="AE10360"/>
      <c r="AF10360"/>
      <c r="AG10360"/>
      <c r="AH10360"/>
      <c r="AI10360"/>
      <c r="AJ10360"/>
      <c r="AK10360"/>
      <c r="AL10360"/>
    </row>
    <row r="10361" spans="3:38" ht="15" customHeight="1" x14ac:dyDescent="0.35">
      <c r="C10361"/>
      <c r="D10361"/>
      <c r="E10361"/>
      <c r="F10361"/>
      <c r="G10361"/>
      <c r="H10361"/>
      <c r="I10361"/>
      <c r="J10361"/>
      <c r="K10361"/>
      <c r="L10361"/>
      <c r="M10361"/>
      <c r="N10361"/>
      <c r="O10361"/>
      <c r="S10361"/>
      <c r="T10361"/>
      <c r="U10361"/>
      <c r="V10361"/>
      <c r="Y10361"/>
      <c r="Z10361"/>
      <c r="AA10361"/>
      <c r="AB10361"/>
      <c r="AC10361"/>
      <c r="AD10361"/>
      <c r="AE10361"/>
      <c r="AF10361"/>
      <c r="AG10361"/>
      <c r="AH10361"/>
      <c r="AI10361"/>
      <c r="AJ10361"/>
      <c r="AK10361"/>
      <c r="AL10361"/>
    </row>
    <row r="10362" spans="3:38" ht="15" customHeight="1" x14ac:dyDescent="0.35">
      <c r="C10362"/>
      <c r="D10362"/>
      <c r="E10362"/>
      <c r="F10362"/>
      <c r="G10362"/>
      <c r="H10362"/>
      <c r="I10362"/>
      <c r="J10362"/>
      <c r="K10362"/>
      <c r="L10362"/>
      <c r="M10362"/>
      <c r="N10362"/>
      <c r="O10362"/>
      <c r="S10362"/>
      <c r="T10362"/>
      <c r="U10362"/>
      <c r="V10362"/>
      <c r="Y10362"/>
      <c r="Z10362"/>
      <c r="AA10362"/>
      <c r="AB10362"/>
      <c r="AC10362"/>
      <c r="AD10362"/>
      <c r="AE10362"/>
      <c r="AF10362"/>
      <c r="AG10362"/>
      <c r="AH10362"/>
      <c r="AI10362"/>
      <c r="AJ10362"/>
      <c r="AK10362"/>
      <c r="AL10362"/>
    </row>
    <row r="10363" spans="3:38" ht="15" customHeight="1" x14ac:dyDescent="0.35">
      <c r="C10363"/>
      <c r="D10363"/>
      <c r="E10363"/>
      <c r="F10363"/>
      <c r="G10363"/>
      <c r="H10363"/>
      <c r="I10363"/>
      <c r="J10363"/>
      <c r="K10363"/>
      <c r="L10363"/>
      <c r="M10363"/>
      <c r="N10363"/>
      <c r="O10363"/>
      <c r="S10363"/>
      <c r="T10363"/>
      <c r="U10363"/>
      <c r="V10363"/>
      <c r="Y10363"/>
      <c r="Z10363"/>
      <c r="AA10363"/>
      <c r="AB10363"/>
      <c r="AC10363"/>
      <c r="AD10363"/>
      <c r="AE10363"/>
      <c r="AF10363"/>
      <c r="AG10363"/>
      <c r="AH10363"/>
      <c r="AI10363"/>
      <c r="AJ10363"/>
      <c r="AK10363"/>
      <c r="AL10363"/>
    </row>
    <row r="10364" spans="3:38" ht="15" customHeight="1" x14ac:dyDescent="0.35">
      <c r="C10364"/>
      <c r="D10364"/>
      <c r="E10364"/>
      <c r="F10364"/>
      <c r="G10364"/>
      <c r="H10364"/>
      <c r="I10364"/>
      <c r="J10364"/>
      <c r="K10364"/>
      <c r="L10364"/>
      <c r="M10364"/>
      <c r="N10364"/>
      <c r="O10364"/>
      <c r="S10364"/>
      <c r="T10364"/>
      <c r="U10364"/>
      <c r="V10364"/>
      <c r="Y10364"/>
      <c r="Z10364"/>
      <c r="AA10364"/>
      <c r="AB10364"/>
      <c r="AC10364"/>
      <c r="AD10364"/>
      <c r="AE10364"/>
      <c r="AF10364"/>
      <c r="AG10364"/>
      <c r="AH10364"/>
      <c r="AI10364"/>
      <c r="AJ10364"/>
      <c r="AK10364"/>
      <c r="AL10364"/>
    </row>
    <row r="10365" spans="3:38" ht="15" customHeight="1" x14ac:dyDescent="0.35">
      <c r="C10365"/>
      <c r="D10365"/>
      <c r="E10365"/>
      <c r="F10365"/>
      <c r="G10365"/>
      <c r="H10365"/>
      <c r="I10365"/>
      <c r="J10365"/>
      <c r="K10365"/>
      <c r="L10365"/>
      <c r="M10365"/>
      <c r="N10365"/>
      <c r="O10365"/>
      <c r="S10365"/>
      <c r="T10365"/>
      <c r="U10365"/>
      <c r="V10365"/>
      <c r="Y10365"/>
      <c r="Z10365"/>
      <c r="AA10365"/>
      <c r="AB10365"/>
      <c r="AC10365"/>
      <c r="AD10365"/>
      <c r="AE10365"/>
      <c r="AF10365"/>
      <c r="AG10365"/>
      <c r="AH10365"/>
      <c r="AI10365"/>
      <c r="AJ10365"/>
      <c r="AK10365"/>
      <c r="AL10365"/>
    </row>
    <row r="10366" spans="3:38" ht="15" customHeight="1" x14ac:dyDescent="0.35">
      <c r="C10366"/>
      <c r="D10366"/>
      <c r="E10366"/>
      <c r="F10366"/>
      <c r="G10366"/>
      <c r="H10366"/>
      <c r="I10366"/>
      <c r="J10366"/>
      <c r="K10366"/>
      <c r="L10366"/>
      <c r="M10366"/>
      <c r="N10366"/>
      <c r="O10366"/>
      <c r="S10366"/>
      <c r="T10366"/>
      <c r="U10366"/>
      <c r="V10366"/>
      <c r="Y10366"/>
      <c r="Z10366"/>
      <c r="AA10366"/>
      <c r="AB10366"/>
      <c r="AC10366"/>
      <c r="AD10366"/>
      <c r="AE10366"/>
      <c r="AF10366"/>
      <c r="AG10366"/>
      <c r="AH10366"/>
      <c r="AI10366"/>
      <c r="AJ10366"/>
      <c r="AK10366"/>
      <c r="AL10366"/>
    </row>
    <row r="10367" spans="3:38" ht="15" customHeight="1" x14ac:dyDescent="0.35">
      <c r="C10367"/>
      <c r="D10367"/>
      <c r="E10367"/>
      <c r="F10367"/>
      <c r="G10367"/>
      <c r="H10367"/>
      <c r="I10367"/>
      <c r="J10367"/>
      <c r="K10367"/>
      <c r="L10367"/>
      <c r="M10367"/>
      <c r="N10367"/>
      <c r="O10367"/>
      <c r="S10367"/>
      <c r="T10367"/>
      <c r="U10367"/>
      <c r="V10367"/>
      <c r="Y10367"/>
      <c r="Z10367"/>
      <c r="AA10367"/>
      <c r="AB10367"/>
      <c r="AC10367"/>
      <c r="AD10367"/>
      <c r="AE10367"/>
      <c r="AF10367"/>
      <c r="AG10367"/>
      <c r="AH10367"/>
      <c r="AI10367"/>
      <c r="AJ10367"/>
      <c r="AK10367"/>
      <c r="AL10367"/>
    </row>
    <row r="10368" spans="3:38" ht="15" customHeight="1" x14ac:dyDescent="0.35">
      <c r="C10368"/>
      <c r="D10368"/>
      <c r="E10368"/>
      <c r="F10368"/>
      <c r="G10368"/>
      <c r="H10368"/>
      <c r="I10368"/>
      <c r="J10368"/>
      <c r="K10368"/>
      <c r="L10368"/>
      <c r="M10368"/>
      <c r="N10368"/>
      <c r="O10368"/>
      <c r="S10368"/>
      <c r="T10368"/>
      <c r="U10368"/>
      <c r="V10368"/>
      <c r="Y10368"/>
      <c r="Z10368"/>
      <c r="AA10368"/>
      <c r="AB10368"/>
      <c r="AC10368"/>
      <c r="AD10368"/>
      <c r="AE10368"/>
      <c r="AF10368"/>
      <c r="AG10368"/>
      <c r="AH10368"/>
      <c r="AI10368"/>
      <c r="AJ10368"/>
      <c r="AK10368"/>
      <c r="AL10368"/>
    </row>
    <row r="10369" spans="3:38" ht="15" customHeight="1" x14ac:dyDescent="0.35">
      <c r="C10369"/>
      <c r="D10369"/>
      <c r="E10369"/>
      <c r="F10369"/>
      <c r="G10369"/>
      <c r="H10369"/>
      <c r="I10369"/>
      <c r="J10369"/>
      <c r="K10369"/>
      <c r="L10369"/>
      <c r="M10369"/>
      <c r="N10369"/>
      <c r="O10369"/>
      <c r="S10369"/>
      <c r="T10369"/>
      <c r="U10369"/>
      <c r="V10369"/>
      <c r="Y10369"/>
      <c r="Z10369"/>
      <c r="AA10369"/>
      <c r="AB10369"/>
      <c r="AC10369"/>
      <c r="AD10369"/>
      <c r="AE10369"/>
      <c r="AF10369"/>
      <c r="AG10369"/>
      <c r="AH10369"/>
      <c r="AI10369"/>
      <c r="AJ10369"/>
      <c r="AK10369"/>
      <c r="AL10369"/>
    </row>
    <row r="10370" spans="3:38" ht="15" customHeight="1" x14ac:dyDescent="0.35">
      <c r="C10370"/>
      <c r="D10370"/>
      <c r="E10370"/>
      <c r="F10370"/>
      <c r="G10370"/>
      <c r="H10370"/>
      <c r="I10370"/>
      <c r="J10370"/>
      <c r="K10370"/>
      <c r="L10370"/>
      <c r="M10370"/>
      <c r="N10370"/>
      <c r="O10370"/>
      <c r="S10370"/>
      <c r="T10370"/>
      <c r="U10370"/>
      <c r="V10370"/>
      <c r="Y10370"/>
      <c r="Z10370"/>
      <c r="AA10370"/>
      <c r="AB10370"/>
      <c r="AC10370"/>
      <c r="AD10370"/>
      <c r="AE10370"/>
      <c r="AF10370"/>
      <c r="AG10370"/>
      <c r="AH10370"/>
      <c r="AI10370"/>
      <c r="AJ10370"/>
      <c r="AK10370"/>
      <c r="AL10370"/>
    </row>
    <row r="10371" spans="3:38" ht="15" customHeight="1" x14ac:dyDescent="0.35">
      <c r="C10371"/>
      <c r="D10371"/>
      <c r="E10371"/>
      <c r="F10371"/>
      <c r="G10371"/>
      <c r="H10371"/>
      <c r="I10371"/>
      <c r="J10371"/>
      <c r="K10371"/>
      <c r="L10371"/>
      <c r="M10371"/>
      <c r="N10371"/>
      <c r="O10371"/>
      <c r="S10371"/>
      <c r="T10371"/>
      <c r="U10371"/>
      <c r="V10371"/>
      <c r="Y10371"/>
      <c r="Z10371"/>
      <c r="AA10371"/>
      <c r="AB10371"/>
      <c r="AC10371"/>
      <c r="AD10371"/>
      <c r="AE10371"/>
      <c r="AF10371"/>
      <c r="AG10371"/>
      <c r="AH10371"/>
      <c r="AI10371"/>
      <c r="AJ10371"/>
      <c r="AK10371"/>
      <c r="AL10371"/>
    </row>
    <row r="10372" spans="3:38" ht="15" customHeight="1" x14ac:dyDescent="0.35">
      <c r="C10372"/>
      <c r="D10372"/>
      <c r="E10372"/>
      <c r="F10372"/>
      <c r="G10372"/>
      <c r="H10372"/>
      <c r="I10372"/>
      <c r="J10372"/>
      <c r="K10372"/>
      <c r="L10372"/>
      <c r="M10372"/>
      <c r="N10372"/>
      <c r="O10372"/>
      <c r="S10372"/>
      <c r="T10372"/>
      <c r="U10372"/>
      <c r="V10372"/>
      <c r="Y10372"/>
      <c r="Z10372"/>
      <c r="AA10372"/>
      <c r="AB10372"/>
      <c r="AC10372"/>
      <c r="AD10372"/>
      <c r="AE10372"/>
      <c r="AF10372"/>
      <c r="AG10372"/>
      <c r="AH10372"/>
      <c r="AI10372"/>
      <c r="AJ10372"/>
      <c r="AK10372"/>
      <c r="AL10372"/>
    </row>
    <row r="10373" spans="3:38" ht="15" customHeight="1" x14ac:dyDescent="0.35">
      <c r="C10373"/>
      <c r="D10373"/>
      <c r="E10373"/>
      <c r="F10373"/>
      <c r="G10373"/>
      <c r="H10373"/>
      <c r="I10373"/>
      <c r="J10373"/>
      <c r="K10373"/>
      <c r="L10373"/>
      <c r="M10373"/>
      <c r="N10373"/>
      <c r="O10373"/>
      <c r="S10373"/>
      <c r="T10373"/>
      <c r="U10373"/>
      <c r="V10373"/>
      <c r="Y10373"/>
      <c r="Z10373"/>
      <c r="AA10373"/>
      <c r="AB10373"/>
      <c r="AC10373"/>
      <c r="AD10373"/>
      <c r="AE10373"/>
      <c r="AF10373"/>
      <c r="AG10373"/>
      <c r="AH10373"/>
      <c r="AI10373"/>
      <c r="AJ10373"/>
      <c r="AK10373"/>
      <c r="AL10373"/>
    </row>
    <row r="10374" spans="3:38" ht="15" customHeight="1" x14ac:dyDescent="0.35">
      <c r="C10374"/>
      <c r="D10374"/>
      <c r="E10374"/>
      <c r="F10374"/>
      <c r="G10374"/>
      <c r="H10374"/>
      <c r="I10374"/>
      <c r="J10374"/>
      <c r="K10374"/>
      <c r="L10374"/>
      <c r="M10374"/>
      <c r="N10374"/>
      <c r="O10374"/>
      <c r="S10374"/>
      <c r="T10374"/>
      <c r="U10374"/>
      <c r="V10374"/>
      <c r="Y10374"/>
      <c r="Z10374"/>
      <c r="AA10374"/>
      <c r="AB10374"/>
      <c r="AC10374"/>
      <c r="AD10374"/>
      <c r="AE10374"/>
      <c r="AF10374"/>
      <c r="AG10374"/>
      <c r="AH10374"/>
      <c r="AI10374"/>
      <c r="AJ10374"/>
      <c r="AK10374"/>
      <c r="AL10374"/>
    </row>
    <row r="10375" spans="3:38" ht="15" customHeight="1" x14ac:dyDescent="0.35">
      <c r="C10375"/>
      <c r="D10375"/>
      <c r="E10375"/>
      <c r="F10375"/>
      <c r="G10375"/>
      <c r="H10375"/>
      <c r="I10375"/>
      <c r="J10375"/>
      <c r="K10375"/>
      <c r="L10375"/>
      <c r="M10375"/>
      <c r="N10375"/>
      <c r="O10375"/>
      <c r="S10375"/>
      <c r="T10375"/>
      <c r="U10375"/>
      <c r="V10375"/>
      <c r="Y10375"/>
      <c r="Z10375"/>
      <c r="AA10375"/>
      <c r="AB10375"/>
      <c r="AC10375"/>
      <c r="AD10375"/>
      <c r="AE10375"/>
      <c r="AF10375"/>
      <c r="AG10375"/>
      <c r="AH10375"/>
      <c r="AI10375"/>
      <c r="AJ10375"/>
      <c r="AK10375"/>
      <c r="AL10375"/>
    </row>
    <row r="10376" spans="3:38" ht="15" customHeight="1" x14ac:dyDescent="0.35">
      <c r="C10376"/>
      <c r="D10376"/>
      <c r="E10376"/>
      <c r="F10376"/>
      <c r="G10376"/>
      <c r="H10376"/>
      <c r="I10376"/>
      <c r="J10376"/>
      <c r="K10376"/>
      <c r="L10376"/>
      <c r="M10376"/>
      <c r="N10376"/>
      <c r="O10376"/>
      <c r="S10376"/>
      <c r="T10376"/>
      <c r="U10376"/>
      <c r="V10376"/>
      <c r="Y10376"/>
      <c r="Z10376"/>
      <c r="AA10376"/>
      <c r="AB10376"/>
      <c r="AC10376"/>
      <c r="AD10376"/>
      <c r="AE10376"/>
      <c r="AF10376"/>
      <c r="AG10376"/>
      <c r="AH10376"/>
      <c r="AI10376"/>
      <c r="AJ10376"/>
      <c r="AK10376"/>
      <c r="AL10376"/>
    </row>
    <row r="10377" spans="3:38" ht="15" customHeight="1" x14ac:dyDescent="0.35">
      <c r="C10377"/>
      <c r="D10377"/>
      <c r="E10377"/>
      <c r="F10377"/>
      <c r="G10377"/>
      <c r="H10377"/>
      <c r="I10377"/>
      <c r="J10377"/>
      <c r="K10377"/>
      <c r="L10377"/>
      <c r="M10377"/>
      <c r="N10377"/>
      <c r="O10377"/>
      <c r="S10377"/>
      <c r="T10377"/>
      <c r="U10377"/>
      <c r="V10377"/>
      <c r="Y10377"/>
      <c r="Z10377"/>
      <c r="AA10377"/>
      <c r="AB10377"/>
      <c r="AC10377"/>
      <c r="AD10377"/>
      <c r="AE10377"/>
      <c r="AF10377"/>
      <c r="AG10377"/>
      <c r="AH10377"/>
      <c r="AI10377"/>
      <c r="AJ10377"/>
      <c r="AK10377"/>
      <c r="AL10377"/>
    </row>
    <row r="10378" spans="3:38" ht="15" customHeight="1" x14ac:dyDescent="0.35">
      <c r="C10378"/>
      <c r="D10378"/>
      <c r="E10378"/>
      <c r="F10378"/>
      <c r="G10378"/>
      <c r="H10378"/>
      <c r="I10378"/>
      <c r="J10378"/>
      <c r="K10378"/>
      <c r="L10378"/>
      <c r="M10378"/>
      <c r="N10378"/>
      <c r="O10378"/>
      <c r="S10378"/>
      <c r="T10378"/>
      <c r="U10378"/>
      <c r="V10378"/>
      <c r="Y10378"/>
      <c r="Z10378"/>
      <c r="AA10378"/>
      <c r="AB10378"/>
      <c r="AC10378"/>
      <c r="AD10378"/>
      <c r="AE10378"/>
      <c r="AF10378"/>
      <c r="AG10378"/>
      <c r="AH10378"/>
      <c r="AI10378"/>
      <c r="AJ10378"/>
      <c r="AK10378"/>
      <c r="AL10378"/>
    </row>
    <row r="10379" spans="3:38" ht="15" customHeight="1" x14ac:dyDescent="0.35">
      <c r="C10379"/>
      <c r="D10379"/>
      <c r="E10379"/>
      <c r="F10379"/>
      <c r="G10379"/>
      <c r="H10379"/>
      <c r="I10379"/>
      <c r="J10379"/>
      <c r="K10379"/>
      <c r="L10379"/>
      <c r="M10379"/>
      <c r="N10379"/>
      <c r="O10379"/>
      <c r="S10379"/>
      <c r="T10379"/>
      <c r="U10379"/>
      <c r="V10379"/>
      <c r="Y10379"/>
      <c r="Z10379"/>
      <c r="AA10379"/>
      <c r="AB10379"/>
      <c r="AC10379"/>
      <c r="AD10379"/>
      <c r="AE10379"/>
      <c r="AF10379"/>
      <c r="AG10379"/>
      <c r="AH10379"/>
      <c r="AI10379"/>
      <c r="AJ10379"/>
      <c r="AK10379"/>
      <c r="AL10379"/>
    </row>
    <row r="10380" spans="3:38" ht="15" customHeight="1" x14ac:dyDescent="0.35">
      <c r="C10380"/>
      <c r="D10380"/>
      <c r="E10380"/>
      <c r="F10380"/>
      <c r="G10380"/>
      <c r="H10380"/>
      <c r="I10380"/>
      <c r="J10380"/>
      <c r="K10380"/>
      <c r="L10380"/>
      <c r="M10380"/>
      <c r="N10380"/>
      <c r="O10380"/>
      <c r="S10380"/>
      <c r="T10380"/>
      <c r="U10380"/>
      <c r="V10380"/>
      <c r="Y10380"/>
      <c r="Z10380"/>
      <c r="AA10380"/>
      <c r="AB10380"/>
      <c r="AC10380"/>
      <c r="AD10380"/>
      <c r="AE10380"/>
      <c r="AF10380"/>
      <c r="AG10380"/>
      <c r="AH10380"/>
      <c r="AI10380"/>
      <c r="AJ10380"/>
      <c r="AK10380"/>
      <c r="AL10380"/>
    </row>
    <row r="10381" spans="3:38" ht="15" customHeight="1" x14ac:dyDescent="0.35">
      <c r="C10381"/>
      <c r="D10381"/>
      <c r="E10381"/>
      <c r="F10381"/>
      <c r="G10381"/>
      <c r="H10381"/>
      <c r="I10381"/>
      <c r="J10381"/>
      <c r="K10381"/>
      <c r="L10381"/>
      <c r="M10381"/>
      <c r="N10381"/>
      <c r="O10381"/>
      <c r="S10381"/>
      <c r="T10381"/>
      <c r="U10381"/>
      <c r="V10381"/>
      <c r="Y10381"/>
      <c r="Z10381"/>
      <c r="AA10381"/>
      <c r="AB10381"/>
      <c r="AC10381"/>
      <c r="AD10381"/>
      <c r="AE10381"/>
      <c r="AF10381"/>
      <c r="AG10381"/>
      <c r="AH10381"/>
      <c r="AI10381"/>
      <c r="AJ10381"/>
      <c r="AK10381"/>
      <c r="AL10381"/>
    </row>
    <row r="10382" spans="3:38" ht="15" customHeight="1" x14ac:dyDescent="0.35">
      <c r="C10382"/>
      <c r="D10382"/>
      <c r="E10382"/>
      <c r="F10382"/>
      <c r="G10382"/>
      <c r="H10382"/>
      <c r="I10382"/>
      <c r="J10382"/>
      <c r="K10382"/>
      <c r="L10382"/>
      <c r="M10382"/>
      <c r="N10382"/>
      <c r="O10382"/>
      <c r="S10382"/>
      <c r="T10382"/>
      <c r="U10382"/>
      <c r="V10382"/>
      <c r="Y10382"/>
      <c r="Z10382"/>
      <c r="AA10382"/>
      <c r="AB10382"/>
      <c r="AC10382"/>
      <c r="AD10382"/>
      <c r="AE10382"/>
      <c r="AF10382"/>
      <c r="AG10382"/>
      <c r="AH10382"/>
      <c r="AI10382"/>
      <c r="AJ10382"/>
      <c r="AK10382"/>
      <c r="AL10382"/>
    </row>
    <row r="10383" spans="3:38" ht="15" customHeight="1" x14ac:dyDescent="0.35">
      <c r="C10383"/>
      <c r="D10383"/>
      <c r="E10383"/>
      <c r="F10383"/>
      <c r="G10383"/>
      <c r="H10383"/>
      <c r="I10383"/>
      <c r="J10383"/>
      <c r="K10383"/>
      <c r="L10383"/>
      <c r="M10383"/>
      <c r="N10383"/>
      <c r="O10383"/>
      <c r="S10383"/>
      <c r="T10383"/>
      <c r="U10383"/>
      <c r="V10383"/>
      <c r="Y10383"/>
      <c r="Z10383"/>
      <c r="AA10383"/>
      <c r="AB10383"/>
      <c r="AC10383"/>
      <c r="AD10383"/>
      <c r="AE10383"/>
      <c r="AF10383"/>
      <c r="AG10383"/>
      <c r="AH10383"/>
      <c r="AI10383"/>
      <c r="AJ10383"/>
      <c r="AK10383"/>
      <c r="AL10383"/>
    </row>
    <row r="10384" spans="3:38" ht="15" customHeight="1" x14ac:dyDescent="0.35">
      <c r="C10384"/>
      <c r="D10384"/>
      <c r="E10384"/>
      <c r="F10384"/>
      <c r="G10384"/>
      <c r="H10384"/>
      <c r="I10384"/>
      <c r="J10384"/>
      <c r="K10384"/>
      <c r="L10384"/>
      <c r="M10384"/>
      <c r="N10384"/>
      <c r="O10384"/>
      <c r="S10384"/>
      <c r="T10384"/>
      <c r="U10384"/>
      <c r="V10384"/>
      <c r="Y10384"/>
      <c r="Z10384"/>
      <c r="AA10384"/>
      <c r="AB10384"/>
      <c r="AC10384"/>
      <c r="AD10384"/>
      <c r="AE10384"/>
      <c r="AF10384"/>
      <c r="AG10384"/>
      <c r="AH10384"/>
      <c r="AI10384"/>
      <c r="AJ10384"/>
      <c r="AK10384"/>
      <c r="AL10384"/>
    </row>
    <row r="10385" spans="3:38" ht="15" customHeight="1" x14ac:dyDescent="0.35">
      <c r="C10385"/>
      <c r="D10385"/>
      <c r="E10385"/>
      <c r="F10385"/>
      <c r="G10385"/>
      <c r="H10385"/>
      <c r="I10385"/>
      <c r="J10385"/>
      <c r="K10385"/>
      <c r="L10385"/>
      <c r="M10385"/>
      <c r="N10385"/>
      <c r="O10385"/>
      <c r="S10385"/>
      <c r="T10385"/>
      <c r="U10385"/>
      <c r="V10385"/>
      <c r="Y10385"/>
      <c r="Z10385"/>
      <c r="AA10385"/>
      <c r="AB10385"/>
      <c r="AC10385"/>
      <c r="AD10385"/>
      <c r="AE10385"/>
      <c r="AF10385"/>
      <c r="AG10385"/>
      <c r="AH10385"/>
      <c r="AI10385"/>
      <c r="AJ10385"/>
      <c r="AK10385"/>
      <c r="AL10385"/>
    </row>
    <row r="10386" spans="3:38" ht="15" customHeight="1" x14ac:dyDescent="0.35">
      <c r="C10386"/>
      <c r="D10386"/>
      <c r="E10386"/>
      <c r="F10386"/>
      <c r="G10386"/>
      <c r="H10386"/>
      <c r="I10386"/>
      <c r="J10386"/>
      <c r="K10386"/>
      <c r="L10386"/>
      <c r="M10386"/>
      <c r="N10386"/>
      <c r="O10386"/>
      <c r="S10386"/>
      <c r="T10386"/>
      <c r="U10386"/>
      <c r="V10386"/>
      <c r="Y10386"/>
      <c r="Z10386"/>
      <c r="AA10386"/>
      <c r="AB10386"/>
      <c r="AC10386"/>
      <c r="AD10386"/>
      <c r="AE10386"/>
      <c r="AF10386"/>
      <c r="AG10386"/>
      <c r="AH10386"/>
      <c r="AI10386"/>
      <c r="AJ10386"/>
      <c r="AK10386"/>
      <c r="AL10386"/>
    </row>
    <row r="10387" spans="3:38" ht="15" customHeight="1" x14ac:dyDescent="0.35">
      <c r="C10387"/>
      <c r="D10387"/>
      <c r="E10387"/>
      <c r="F10387"/>
      <c r="G10387"/>
      <c r="H10387"/>
      <c r="I10387"/>
      <c r="J10387"/>
      <c r="K10387"/>
      <c r="L10387"/>
      <c r="M10387"/>
      <c r="N10387"/>
      <c r="O10387"/>
      <c r="S10387"/>
      <c r="T10387"/>
      <c r="U10387"/>
      <c r="V10387"/>
      <c r="Y10387"/>
      <c r="Z10387"/>
      <c r="AA10387"/>
      <c r="AB10387"/>
      <c r="AC10387"/>
      <c r="AD10387"/>
      <c r="AE10387"/>
      <c r="AF10387"/>
      <c r="AG10387"/>
      <c r="AH10387"/>
      <c r="AI10387"/>
      <c r="AJ10387"/>
      <c r="AK10387"/>
      <c r="AL10387"/>
    </row>
    <row r="10388" spans="3:38" ht="15" customHeight="1" x14ac:dyDescent="0.35">
      <c r="C10388"/>
      <c r="D10388"/>
      <c r="E10388"/>
      <c r="F10388"/>
      <c r="G10388"/>
      <c r="H10388"/>
      <c r="I10388"/>
      <c r="J10388"/>
      <c r="K10388"/>
      <c r="L10388"/>
      <c r="M10388"/>
      <c r="N10388"/>
      <c r="O10388"/>
      <c r="S10388"/>
      <c r="T10388"/>
      <c r="U10388"/>
      <c r="V10388"/>
      <c r="Y10388"/>
      <c r="Z10388"/>
      <c r="AA10388"/>
      <c r="AB10388"/>
      <c r="AC10388"/>
      <c r="AD10388"/>
      <c r="AE10388"/>
      <c r="AF10388"/>
      <c r="AG10388"/>
      <c r="AH10388"/>
      <c r="AI10388"/>
      <c r="AJ10388"/>
      <c r="AK10388"/>
      <c r="AL10388"/>
    </row>
    <row r="10389" spans="3:38" ht="15" customHeight="1" x14ac:dyDescent="0.35">
      <c r="C10389"/>
      <c r="D10389"/>
      <c r="E10389"/>
      <c r="F10389"/>
      <c r="G10389"/>
      <c r="H10389"/>
      <c r="I10389"/>
      <c r="J10389"/>
      <c r="K10389"/>
      <c r="L10389"/>
      <c r="M10389"/>
      <c r="N10389"/>
      <c r="O10389"/>
      <c r="S10389"/>
      <c r="T10389"/>
      <c r="U10389"/>
      <c r="V10389"/>
      <c r="Y10389"/>
      <c r="Z10389"/>
      <c r="AA10389"/>
      <c r="AB10389"/>
      <c r="AC10389"/>
      <c r="AD10389"/>
      <c r="AE10389"/>
      <c r="AF10389"/>
      <c r="AG10389"/>
      <c r="AH10389"/>
      <c r="AI10389"/>
      <c r="AJ10389"/>
      <c r="AK10389"/>
      <c r="AL10389"/>
    </row>
    <row r="10390" spans="3:38" ht="15" customHeight="1" x14ac:dyDescent="0.35">
      <c r="C10390"/>
      <c r="D10390"/>
      <c r="E10390"/>
      <c r="F10390"/>
      <c r="G10390"/>
      <c r="H10390"/>
      <c r="I10390"/>
      <c r="J10390"/>
      <c r="K10390"/>
      <c r="L10390"/>
      <c r="M10390"/>
      <c r="N10390"/>
      <c r="O10390"/>
      <c r="S10390"/>
      <c r="T10390"/>
      <c r="U10390"/>
      <c r="V10390"/>
      <c r="Y10390"/>
      <c r="Z10390"/>
      <c r="AA10390"/>
      <c r="AB10390"/>
      <c r="AC10390"/>
      <c r="AD10390"/>
      <c r="AE10390"/>
      <c r="AF10390"/>
      <c r="AG10390"/>
      <c r="AH10390"/>
      <c r="AI10390"/>
      <c r="AJ10390"/>
      <c r="AK10390"/>
      <c r="AL10390"/>
    </row>
    <row r="10391" spans="3:38" ht="15" customHeight="1" x14ac:dyDescent="0.35">
      <c r="C10391"/>
      <c r="D10391"/>
      <c r="E10391"/>
      <c r="F10391"/>
      <c r="G10391"/>
      <c r="H10391"/>
      <c r="I10391"/>
      <c r="J10391"/>
      <c r="K10391"/>
      <c r="L10391"/>
      <c r="M10391"/>
      <c r="N10391"/>
      <c r="O10391"/>
      <c r="S10391"/>
      <c r="T10391"/>
      <c r="U10391"/>
      <c r="V10391"/>
      <c r="Y10391"/>
      <c r="Z10391"/>
      <c r="AA10391"/>
      <c r="AB10391"/>
      <c r="AC10391"/>
      <c r="AD10391"/>
      <c r="AE10391"/>
      <c r="AF10391"/>
      <c r="AG10391"/>
      <c r="AH10391"/>
      <c r="AI10391"/>
      <c r="AJ10391"/>
      <c r="AK10391"/>
      <c r="AL10391"/>
    </row>
    <row r="10392" spans="3:38" ht="15" customHeight="1" x14ac:dyDescent="0.35">
      <c r="C10392"/>
      <c r="D10392"/>
      <c r="E10392"/>
      <c r="F10392"/>
      <c r="G10392"/>
      <c r="H10392"/>
      <c r="I10392"/>
      <c r="J10392"/>
      <c r="K10392"/>
      <c r="L10392"/>
      <c r="M10392"/>
      <c r="N10392"/>
      <c r="O10392"/>
      <c r="S10392"/>
      <c r="T10392"/>
      <c r="U10392"/>
      <c r="V10392"/>
      <c r="Y10392"/>
      <c r="Z10392"/>
      <c r="AA10392"/>
      <c r="AB10392"/>
      <c r="AC10392"/>
      <c r="AD10392"/>
      <c r="AE10392"/>
      <c r="AF10392"/>
      <c r="AG10392"/>
      <c r="AH10392"/>
      <c r="AI10392"/>
      <c r="AJ10392"/>
      <c r="AK10392"/>
      <c r="AL10392"/>
    </row>
    <row r="10393" spans="3:38" ht="15" customHeight="1" x14ac:dyDescent="0.35">
      <c r="C10393"/>
      <c r="D10393"/>
      <c r="E10393"/>
      <c r="F10393"/>
      <c r="G10393"/>
      <c r="H10393"/>
      <c r="I10393"/>
      <c r="J10393"/>
      <c r="K10393"/>
      <c r="L10393"/>
      <c r="M10393"/>
      <c r="N10393"/>
      <c r="O10393"/>
      <c r="S10393"/>
      <c r="T10393"/>
      <c r="U10393"/>
      <c r="V10393"/>
      <c r="Y10393"/>
      <c r="Z10393"/>
      <c r="AA10393"/>
      <c r="AB10393"/>
      <c r="AC10393"/>
      <c r="AD10393"/>
      <c r="AE10393"/>
      <c r="AF10393"/>
      <c r="AG10393"/>
      <c r="AH10393"/>
      <c r="AI10393"/>
      <c r="AJ10393"/>
      <c r="AK10393"/>
      <c r="AL10393"/>
    </row>
    <row r="10394" spans="3:38" ht="15" customHeight="1" x14ac:dyDescent="0.35">
      <c r="C10394"/>
      <c r="D10394"/>
      <c r="E10394"/>
      <c r="F10394"/>
      <c r="G10394"/>
      <c r="H10394"/>
      <c r="I10394"/>
      <c r="J10394"/>
      <c r="K10394"/>
      <c r="L10394"/>
      <c r="M10394"/>
      <c r="N10394"/>
      <c r="O10394"/>
      <c r="S10394"/>
      <c r="T10394"/>
      <c r="U10394"/>
      <c r="V10394"/>
      <c r="Y10394"/>
      <c r="Z10394"/>
      <c r="AA10394"/>
      <c r="AB10394"/>
      <c r="AC10394"/>
      <c r="AD10394"/>
      <c r="AE10394"/>
      <c r="AF10394"/>
      <c r="AG10394"/>
      <c r="AH10394"/>
      <c r="AI10394"/>
      <c r="AJ10394"/>
      <c r="AK10394"/>
      <c r="AL10394"/>
    </row>
    <row r="10395" spans="3:38" ht="15" customHeight="1" x14ac:dyDescent="0.35">
      <c r="C10395"/>
      <c r="D10395"/>
      <c r="E10395"/>
      <c r="F10395"/>
      <c r="G10395"/>
      <c r="H10395"/>
      <c r="I10395"/>
      <c r="J10395"/>
      <c r="K10395"/>
      <c r="L10395"/>
      <c r="M10395"/>
      <c r="N10395"/>
      <c r="O10395"/>
      <c r="S10395"/>
      <c r="T10395"/>
      <c r="U10395"/>
      <c r="V10395"/>
      <c r="Y10395"/>
      <c r="Z10395"/>
      <c r="AA10395"/>
      <c r="AB10395"/>
      <c r="AC10395"/>
      <c r="AD10395"/>
      <c r="AE10395"/>
      <c r="AF10395"/>
      <c r="AG10395"/>
      <c r="AH10395"/>
      <c r="AI10395"/>
      <c r="AJ10395"/>
      <c r="AK10395"/>
      <c r="AL10395"/>
    </row>
    <row r="10396" spans="3:38" ht="15" customHeight="1" x14ac:dyDescent="0.35">
      <c r="C10396"/>
      <c r="D10396"/>
      <c r="E10396"/>
      <c r="F10396"/>
      <c r="G10396"/>
      <c r="H10396"/>
      <c r="I10396"/>
      <c r="J10396"/>
      <c r="K10396"/>
      <c r="L10396"/>
      <c r="M10396"/>
      <c r="N10396"/>
      <c r="O10396"/>
      <c r="S10396"/>
      <c r="T10396"/>
      <c r="U10396"/>
      <c r="V10396"/>
      <c r="Y10396"/>
      <c r="Z10396"/>
      <c r="AA10396"/>
      <c r="AB10396"/>
      <c r="AC10396"/>
      <c r="AD10396"/>
      <c r="AE10396"/>
      <c r="AF10396"/>
      <c r="AG10396"/>
      <c r="AH10396"/>
      <c r="AI10396"/>
      <c r="AJ10396"/>
      <c r="AK10396"/>
      <c r="AL10396"/>
    </row>
    <row r="10397" spans="3:38" ht="15" customHeight="1" x14ac:dyDescent="0.35">
      <c r="C10397"/>
      <c r="D10397"/>
      <c r="E10397"/>
      <c r="F10397"/>
      <c r="G10397"/>
      <c r="H10397"/>
      <c r="I10397"/>
      <c r="J10397"/>
      <c r="K10397"/>
      <c r="L10397"/>
      <c r="M10397"/>
      <c r="N10397"/>
      <c r="O10397"/>
      <c r="S10397"/>
      <c r="T10397"/>
      <c r="U10397"/>
      <c r="V10397"/>
      <c r="Y10397"/>
      <c r="Z10397"/>
      <c r="AA10397"/>
      <c r="AB10397"/>
      <c r="AC10397"/>
      <c r="AD10397"/>
      <c r="AE10397"/>
      <c r="AF10397"/>
      <c r="AG10397"/>
      <c r="AH10397"/>
      <c r="AI10397"/>
      <c r="AJ10397"/>
      <c r="AK10397"/>
      <c r="AL10397"/>
    </row>
    <row r="10398" spans="3:38" ht="15" customHeight="1" x14ac:dyDescent="0.35">
      <c r="C10398"/>
      <c r="D10398"/>
      <c r="E10398"/>
      <c r="F10398"/>
      <c r="G10398"/>
      <c r="H10398"/>
      <c r="I10398"/>
      <c r="J10398"/>
      <c r="K10398"/>
      <c r="L10398"/>
      <c r="M10398"/>
      <c r="N10398"/>
      <c r="O10398"/>
      <c r="S10398"/>
      <c r="T10398"/>
      <c r="U10398"/>
      <c r="V10398"/>
      <c r="Y10398"/>
      <c r="Z10398"/>
      <c r="AA10398"/>
      <c r="AB10398"/>
      <c r="AC10398"/>
      <c r="AD10398"/>
      <c r="AE10398"/>
      <c r="AF10398"/>
      <c r="AG10398"/>
      <c r="AH10398"/>
      <c r="AI10398"/>
      <c r="AJ10398"/>
      <c r="AK10398"/>
      <c r="AL10398"/>
    </row>
    <row r="10399" spans="3:38" ht="15" customHeight="1" x14ac:dyDescent="0.35">
      <c r="C10399"/>
      <c r="D10399"/>
      <c r="E10399"/>
      <c r="F10399"/>
      <c r="G10399"/>
      <c r="H10399"/>
      <c r="I10399"/>
      <c r="J10399"/>
      <c r="K10399"/>
      <c r="L10399"/>
      <c r="M10399"/>
      <c r="N10399"/>
      <c r="O10399"/>
      <c r="S10399"/>
      <c r="T10399"/>
      <c r="U10399"/>
      <c r="V10399"/>
      <c r="Y10399"/>
      <c r="Z10399"/>
      <c r="AA10399"/>
      <c r="AB10399"/>
      <c r="AC10399"/>
      <c r="AD10399"/>
      <c r="AE10399"/>
      <c r="AF10399"/>
      <c r="AG10399"/>
      <c r="AH10399"/>
      <c r="AI10399"/>
      <c r="AJ10399"/>
      <c r="AK10399"/>
      <c r="AL10399"/>
    </row>
    <row r="10400" spans="3:38" ht="15" customHeight="1" x14ac:dyDescent="0.35">
      <c r="C10400"/>
      <c r="D10400"/>
      <c r="E10400"/>
      <c r="F10400"/>
      <c r="G10400"/>
      <c r="H10400"/>
      <c r="I10400"/>
      <c r="J10400"/>
      <c r="K10400"/>
      <c r="L10400"/>
      <c r="M10400"/>
      <c r="N10400"/>
      <c r="O10400"/>
      <c r="S10400"/>
      <c r="T10400"/>
      <c r="U10400"/>
      <c r="V10400"/>
      <c r="Y10400"/>
      <c r="Z10400"/>
      <c r="AA10400"/>
      <c r="AB10400"/>
      <c r="AC10400"/>
      <c r="AD10400"/>
      <c r="AE10400"/>
      <c r="AF10400"/>
      <c r="AG10400"/>
      <c r="AH10400"/>
      <c r="AI10400"/>
      <c r="AJ10400"/>
      <c r="AK10400"/>
      <c r="AL10400"/>
    </row>
    <row r="10401" spans="3:38" ht="15" customHeight="1" x14ac:dyDescent="0.35">
      <c r="C10401"/>
      <c r="D10401"/>
      <c r="E10401"/>
      <c r="F10401"/>
      <c r="G10401"/>
      <c r="H10401"/>
      <c r="I10401"/>
      <c r="J10401"/>
      <c r="K10401"/>
      <c r="L10401"/>
      <c r="M10401"/>
      <c r="N10401"/>
      <c r="O10401"/>
      <c r="S10401"/>
      <c r="T10401"/>
      <c r="U10401"/>
      <c r="V10401"/>
      <c r="Y10401"/>
      <c r="Z10401"/>
      <c r="AA10401"/>
      <c r="AB10401"/>
      <c r="AC10401"/>
      <c r="AD10401"/>
      <c r="AE10401"/>
      <c r="AF10401"/>
      <c r="AG10401"/>
      <c r="AH10401"/>
      <c r="AI10401"/>
      <c r="AJ10401"/>
      <c r="AK10401"/>
      <c r="AL10401"/>
    </row>
    <row r="10402" spans="3:38" ht="15" customHeight="1" x14ac:dyDescent="0.35">
      <c r="C10402"/>
      <c r="D10402"/>
      <c r="E10402"/>
      <c r="F10402"/>
      <c r="G10402"/>
      <c r="H10402"/>
      <c r="I10402"/>
      <c r="J10402"/>
      <c r="K10402"/>
      <c r="L10402"/>
      <c r="M10402"/>
      <c r="N10402"/>
      <c r="O10402"/>
      <c r="S10402"/>
      <c r="T10402"/>
      <c r="U10402"/>
      <c r="V10402"/>
      <c r="Y10402"/>
      <c r="Z10402"/>
      <c r="AA10402"/>
      <c r="AB10402"/>
      <c r="AC10402"/>
      <c r="AD10402"/>
      <c r="AE10402"/>
      <c r="AF10402"/>
      <c r="AG10402"/>
      <c r="AH10402"/>
      <c r="AI10402"/>
      <c r="AJ10402"/>
      <c r="AK10402"/>
      <c r="AL10402"/>
    </row>
    <row r="10403" spans="3:38" ht="15" customHeight="1" x14ac:dyDescent="0.35">
      <c r="C10403"/>
      <c r="D10403"/>
      <c r="E10403"/>
      <c r="F10403"/>
      <c r="G10403"/>
      <c r="H10403"/>
      <c r="I10403"/>
      <c r="J10403"/>
      <c r="K10403"/>
      <c r="L10403"/>
      <c r="M10403"/>
      <c r="N10403"/>
      <c r="O10403"/>
      <c r="S10403"/>
      <c r="T10403"/>
      <c r="U10403"/>
      <c r="V10403"/>
      <c r="Y10403"/>
      <c r="Z10403"/>
      <c r="AA10403"/>
      <c r="AB10403"/>
      <c r="AC10403"/>
      <c r="AD10403"/>
      <c r="AE10403"/>
      <c r="AF10403"/>
      <c r="AG10403"/>
      <c r="AH10403"/>
      <c r="AI10403"/>
      <c r="AJ10403"/>
      <c r="AK10403"/>
      <c r="AL10403"/>
    </row>
    <row r="10404" spans="3:38" ht="15" customHeight="1" x14ac:dyDescent="0.35">
      <c r="C10404"/>
      <c r="D10404"/>
      <c r="E10404"/>
      <c r="F10404"/>
      <c r="G10404"/>
      <c r="H10404"/>
      <c r="I10404"/>
      <c r="J10404"/>
      <c r="K10404"/>
      <c r="L10404"/>
      <c r="M10404"/>
      <c r="N10404"/>
      <c r="O10404"/>
      <c r="S10404"/>
      <c r="T10404"/>
      <c r="U10404"/>
      <c r="V10404"/>
      <c r="Y10404"/>
      <c r="Z10404"/>
      <c r="AA10404"/>
      <c r="AB10404"/>
      <c r="AC10404"/>
      <c r="AD10404"/>
      <c r="AE10404"/>
      <c r="AF10404"/>
      <c r="AG10404"/>
      <c r="AH10404"/>
      <c r="AI10404"/>
      <c r="AJ10404"/>
      <c r="AK10404"/>
      <c r="AL10404"/>
    </row>
    <row r="10405" spans="3:38" ht="15" customHeight="1" x14ac:dyDescent="0.35">
      <c r="C10405"/>
      <c r="D10405"/>
      <c r="E10405"/>
      <c r="F10405"/>
      <c r="G10405"/>
      <c r="H10405"/>
      <c r="I10405"/>
      <c r="J10405"/>
      <c r="K10405"/>
      <c r="L10405"/>
      <c r="M10405"/>
      <c r="N10405"/>
      <c r="O10405"/>
      <c r="S10405"/>
      <c r="T10405"/>
      <c r="U10405"/>
      <c r="V10405"/>
      <c r="Y10405"/>
      <c r="Z10405"/>
      <c r="AA10405"/>
      <c r="AB10405"/>
      <c r="AC10405"/>
      <c r="AD10405"/>
      <c r="AE10405"/>
      <c r="AF10405"/>
      <c r="AG10405"/>
      <c r="AH10405"/>
      <c r="AI10405"/>
      <c r="AJ10405"/>
      <c r="AK10405"/>
      <c r="AL10405"/>
    </row>
    <row r="10406" spans="3:38" ht="15" customHeight="1" x14ac:dyDescent="0.35">
      <c r="C10406"/>
      <c r="D10406"/>
      <c r="E10406"/>
      <c r="F10406"/>
      <c r="G10406"/>
      <c r="H10406"/>
      <c r="I10406"/>
      <c r="J10406"/>
      <c r="K10406"/>
      <c r="L10406"/>
      <c r="M10406"/>
      <c r="N10406"/>
      <c r="O10406"/>
      <c r="S10406"/>
      <c r="T10406"/>
      <c r="U10406"/>
      <c r="V10406"/>
      <c r="Y10406"/>
      <c r="Z10406"/>
      <c r="AA10406"/>
      <c r="AB10406"/>
      <c r="AC10406"/>
      <c r="AD10406"/>
      <c r="AE10406"/>
      <c r="AF10406"/>
      <c r="AG10406"/>
      <c r="AH10406"/>
      <c r="AI10406"/>
      <c r="AJ10406"/>
      <c r="AK10406"/>
      <c r="AL10406"/>
    </row>
    <row r="10407" spans="3:38" ht="15" customHeight="1" x14ac:dyDescent="0.35">
      <c r="C10407"/>
      <c r="D10407"/>
      <c r="E10407"/>
      <c r="F10407"/>
      <c r="G10407"/>
      <c r="H10407"/>
      <c r="I10407"/>
      <c r="J10407"/>
      <c r="K10407"/>
      <c r="L10407"/>
      <c r="M10407"/>
      <c r="N10407"/>
      <c r="O10407"/>
      <c r="S10407"/>
      <c r="T10407"/>
      <c r="U10407"/>
      <c r="V10407"/>
      <c r="Y10407"/>
      <c r="Z10407"/>
      <c r="AA10407"/>
      <c r="AB10407"/>
      <c r="AC10407"/>
      <c r="AD10407"/>
      <c r="AE10407"/>
      <c r="AF10407"/>
      <c r="AG10407"/>
      <c r="AH10407"/>
      <c r="AI10407"/>
      <c r="AJ10407"/>
      <c r="AK10407"/>
      <c r="AL10407"/>
    </row>
    <row r="10408" spans="3:38" ht="15" customHeight="1" x14ac:dyDescent="0.35">
      <c r="C10408"/>
      <c r="D10408"/>
      <c r="E10408"/>
      <c r="F10408"/>
      <c r="G10408"/>
      <c r="H10408"/>
      <c r="I10408"/>
      <c r="J10408"/>
      <c r="K10408"/>
      <c r="L10408"/>
      <c r="M10408"/>
      <c r="N10408"/>
      <c r="O10408"/>
      <c r="S10408"/>
      <c r="T10408"/>
      <c r="U10408"/>
      <c r="V10408"/>
      <c r="Y10408"/>
      <c r="Z10408"/>
      <c r="AA10408"/>
      <c r="AB10408"/>
      <c r="AC10408"/>
      <c r="AD10408"/>
      <c r="AE10408"/>
      <c r="AF10408"/>
      <c r="AG10408"/>
      <c r="AH10408"/>
      <c r="AI10408"/>
      <c r="AJ10408"/>
      <c r="AK10408"/>
      <c r="AL10408"/>
    </row>
    <row r="10409" spans="3:38" ht="15" customHeight="1" x14ac:dyDescent="0.35">
      <c r="C10409"/>
      <c r="D10409"/>
      <c r="E10409"/>
      <c r="F10409"/>
      <c r="G10409"/>
      <c r="H10409"/>
      <c r="I10409"/>
      <c r="J10409"/>
      <c r="K10409"/>
      <c r="L10409"/>
      <c r="M10409"/>
      <c r="N10409"/>
      <c r="O10409"/>
      <c r="S10409"/>
      <c r="T10409"/>
      <c r="U10409"/>
      <c r="V10409"/>
      <c r="Y10409"/>
      <c r="Z10409"/>
      <c r="AA10409"/>
      <c r="AB10409"/>
      <c r="AC10409"/>
      <c r="AD10409"/>
      <c r="AE10409"/>
      <c r="AF10409"/>
      <c r="AG10409"/>
      <c r="AH10409"/>
      <c r="AI10409"/>
      <c r="AJ10409"/>
      <c r="AK10409"/>
      <c r="AL10409"/>
    </row>
    <row r="10410" spans="3:38" ht="15" customHeight="1" x14ac:dyDescent="0.35">
      <c r="C10410"/>
      <c r="D10410"/>
      <c r="E10410"/>
      <c r="F10410"/>
      <c r="G10410"/>
      <c r="H10410"/>
      <c r="I10410"/>
      <c r="J10410"/>
      <c r="K10410"/>
      <c r="L10410"/>
      <c r="M10410"/>
      <c r="N10410"/>
      <c r="O10410"/>
      <c r="S10410"/>
      <c r="T10410"/>
      <c r="U10410"/>
      <c r="V10410"/>
      <c r="Y10410"/>
      <c r="Z10410"/>
      <c r="AA10410"/>
      <c r="AB10410"/>
      <c r="AC10410"/>
      <c r="AD10410"/>
      <c r="AE10410"/>
      <c r="AF10410"/>
      <c r="AG10410"/>
      <c r="AH10410"/>
      <c r="AI10410"/>
      <c r="AJ10410"/>
      <c r="AK10410"/>
      <c r="AL10410"/>
    </row>
    <row r="10411" spans="3:38" ht="15" customHeight="1" x14ac:dyDescent="0.35">
      <c r="C10411"/>
      <c r="D10411"/>
      <c r="E10411"/>
      <c r="F10411"/>
      <c r="G10411"/>
      <c r="H10411"/>
      <c r="I10411"/>
      <c r="J10411"/>
      <c r="K10411"/>
      <c r="L10411"/>
      <c r="M10411"/>
      <c r="N10411"/>
      <c r="O10411"/>
      <c r="S10411"/>
      <c r="T10411"/>
      <c r="U10411"/>
      <c r="V10411"/>
      <c r="Y10411"/>
      <c r="Z10411"/>
      <c r="AA10411"/>
      <c r="AB10411"/>
      <c r="AC10411"/>
      <c r="AD10411"/>
      <c r="AE10411"/>
      <c r="AF10411"/>
      <c r="AG10411"/>
      <c r="AH10411"/>
      <c r="AI10411"/>
      <c r="AJ10411"/>
      <c r="AK10411"/>
      <c r="AL10411"/>
    </row>
    <row r="10412" spans="3:38" ht="15" customHeight="1" x14ac:dyDescent="0.35">
      <c r="C10412"/>
      <c r="D10412"/>
      <c r="E10412"/>
      <c r="F10412"/>
      <c r="G10412"/>
      <c r="H10412"/>
      <c r="I10412"/>
      <c r="J10412"/>
      <c r="K10412"/>
      <c r="L10412"/>
      <c r="M10412"/>
      <c r="N10412"/>
      <c r="O10412"/>
      <c r="S10412"/>
      <c r="T10412"/>
      <c r="U10412"/>
      <c r="V10412"/>
      <c r="Y10412"/>
      <c r="Z10412"/>
      <c r="AA10412"/>
      <c r="AB10412"/>
      <c r="AC10412"/>
      <c r="AD10412"/>
      <c r="AE10412"/>
      <c r="AF10412"/>
      <c r="AG10412"/>
      <c r="AH10412"/>
      <c r="AI10412"/>
      <c r="AJ10412"/>
      <c r="AK10412"/>
      <c r="AL10412"/>
    </row>
    <row r="10413" spans="3:38" ht="15" customHeight="1" x14ac:dyDescent="0.35">
      <c r="C10413"/>
      <c r="D10413"/>
      <c r="E10413"/>
      <c r="F10413"/>
      <c r="G10413"/>
      <c r="H10413"/>
      <c r="I10413"/>
      <c r="J10413"/>
      <c r="K10413"/>
      <c r="L10413"/>
      <c r="M10413"/>
      <c r="N10413"/>
      <c r="O10413"/>
      <c r="S10413"/>
      <c r="T10413"/>
      <c r="U10413"/>
      <c r="V10413"/>
      <c r="Y10413"/>
      <c r="Z10413"/>
      <c r="AA10413"/>
      <c r="AB10413"/>
      <c r="AC10413"/>
      <c r="AD10413"/>
      <c r="AE10413"/>
      <c r="AF10413"/>
      <c r="AG10413"/>
      <c r="AH10413"/>
      <c r="AI10413"/>
      <c r="AJ10413"/>
      <c r="AK10413"/>
      <c r="AL10413"/>
    </row>
    <row r="10414" spans="3:38" ht="15" customHeight="1" x14ac:dyDescent="0.35">
      <c r="C10414"/>
      <c r="D10414"/>
      <c r="E10414"/>
      <c r="F10414"/>
      <c r="G10414"/>
      <c r="H10414"/>
      <c r="I10414"/>
      <c r="J10414"/>
      <c r="K10414"/>
      <c r="L10414"/>
      <c r="M10414"/>
      <c r="N10414"/>
      <c r="O10414"/>
      <c r="S10414"/>
      <c r="T10414"/>
      <c r="U10414"/>
      <c r="V10414"/>
      <c r="Y10414"/>
      <c r="Z10414"/>
      <c r="AA10414"/>
      <c r="AB10414"/>
      <c r="AC10414"/>
      <c r="AD10414"/>
      <c r="AE10414"/>
      <c r="AF10414"/>
      <c r="AG10414"/>
      <c r="AH10414"/>
      <c r="AI10414"/>
      <c r="AJ10414"/>
      <c r="AK10414"/>
      <c r="AL10414"/>
    </row>
    <row r="10415" spans="3:38" ht="15" customHeight="1" x14ac:dyDescent="0.35">
      <c r="C10415"/>
      <c r="D10415"/>
      <c r="E10415"/>
      <c r="F10415"/>
      <c r="G10415"/>
      <c r="H10415"/>
      <c r="I10415"/>
      <c r="J10415"/>
      <c r="K10415"/>
      <c r="L10415"/>
      <c r="M10415"/>
      <c r="N10415"/>
      <c r="O10415"/>
      <c r="S10415"/>
      <c r="T10415"/>
      <c r="U10415"/>
      <c r="V10415"/>
      <c r="Y10415"/>
      <c r="Z10415"/>
      <c r="AA10415"/>
      <c r="AB10415"/>
      <c r="AC10415"/>
      <c r="AD10415"/>
      <c r="AE10415"/>
      <c r="AF10415"/>
      <c r="AG10415"/>
      <c r="AH10415"/>
      <c r="AI10415"/>
      <c r="AJ10415"/>
      <c r="AK10415"/>
      <c r="AL10415"/>
    </row>
    <row r="10416" spans="3:38" ht="15" customHeight="1" x14ac:dyDescent="0.35">
      <c r="C10416"/>
      <c r="D10416"/>
      <c r="E10416"/>
      <c r="F10416"/>
      <c r="G10416"/>
      <c r="H10416"/>
      <c r="I10416"/>
      <c r="J10416"/>
      <c r="K10416"/>
      <c r="L10416"/>
      <c r="M10416"/>
      <c r="N10416"/>
      <c r="O10416"/>
      <c r="S10416"/>
      <c r="T10416"/>
      <c r="U10416"/>
      <c r="V10416"/>
      <c r="Y10416"/>
      <c r="Z10416"/>
      <c r="AA10416"/>
      <c r="AB10416"/>
      <c r="AC10416"/>
      <c r="AD10416"/>
      <c r="AE10416"/>
      <c r="AF10416"/>
      <c r="AG10416"/>
      <c r="AH10416"/>
      <c r="AI10416"/>
      <c r="AJ10416"/>
      <c r="AK10416"/>
      <c r="AL10416"/>
    </row>
    <row r="10417" spans="3:38" ht="15" customHeight="1" x14ac:dyDescent="0.35">
      <c r="C10417"/>
      <c r="D10417"/>
      <c r="E10417"/>
      <c r="F10417"/>
      <c r="G10417"/>
      <c r="H10417"/>
      <c r="I10417"/>
      <c r="J10417"/>
      <c r="K10417"/>
      <c r="L10417"/>
      <c r="M10417"/>
      <c r="N10417"/>
      <c r="O10417"/>
      <c r="S10417"/>
      <c r="T10417"/>
      <c r="U10417"/>
      <c r="V10417"/>
      <c r="Y10417"/>
      <c r="Z10417"/>
      <c r="AA10417"/>
      <c r="AB10417"/>
      <c r="AC10417"/>
      <c r="AD10417"/>
      <c r="AE10417"/>
      <c r="AF10417"/>
      <c r="AG10417"/>
      <c r="AH10417"/>
      <c r="AI10417"/>
      <c r="AJ10417"/>
      <c r="AK10417"/>
      <c r="AL10417"/>
    </row>
    <row r="10418" spans="3:38" ht="15" customHeight="1" x14ac:dyDescent="0.35">
      <c r="C10418"/>
      <c r="D10418"/>
      <c r="E10418"/>
      <c r="F10418"/>
      <c r="G10418"/>
      <c r="H10418"/>
      <c r="I10418"/>
      <c r="J10418"/>
      <c r="K10418"/>
      <c r="L10418"/>
      <c r="M10418"/>
      <c r="N10418"/>
      <c r="O10418"/>
      <c r="S10418"/>
      <c r="T10418"/>
      <c r="U10418"/>
      <c r="V10418"/>
      <c r="Y10418"/>
      <c r="Z10418"/>
      <c r="AA10418"/>
      <c r="AB10418"/>
      <c r="AC10418"/>
      <c r="AD10418"/>
      <c r="AE10418"/>
      <c r="AF10418"/>
      <c r="AG10418"/>
      <c r="AH10418"/>
      <c r="AI10418"/>
      <c r="AJ10418"/>
      <c r="AK10418"/>
      <c r="AL10418"/>
    </row>
    <row r="10419" spans="3:38" ht="15" customHeight="1" x14ac:dyDescent="0.35">
      <c r="C10419"/>
      <c r="D10419"/>
      <c r="E10419"/>
      <c r="F10419"/>
      <c r="G10419"/>
      <c r="H10419"/>
      <c r="I10419"/>
      <c r="J10419"/>
      <c r="K10419"/>
      <c r="L10419"/>
      <c r="M10419"/>
      <c r="N10419"/>
      <c r="O10419"/>
      <c r="S10419"/>
      <c r="T10419"/>
      <c r="U10419"/>
      <c r="V10419"/>
      <c r="Y10419"/>
      <c r="Z10419"/>
      <c r="AA10419"/>
      <c r="AB10419"/>
      <c r="AC10419"/>
      <c r="AD10419"/>
      <c r="AE10419"/>
      <c r="AF10419"/>
      <c r="AG10419"/>
      <c r="AH10419"/>
      <c r="AI10419"/>
      <c r="AJ10419"/>
      <c r="AK10419"/>
      <c r="AL10419"/>
    </row>
    <row r="10420" spans="3:38" ht="15" customHeight="1" x14ac:dyDescent="0.35">
      <c r="C10420"/>
      <c r="D10420"/>
      <c r="E10420"/>
      <c r="F10420"/>
      <c r="G10420"/>
      <c r="H10420"/>
      <c r="I10420"/>
      <c r="J10420"/>
      <c r="K10420"/>
      <c r="L10420"/>
      <c r="M10420"/>
      <c r="N10420"/>
      <c r="O10420"/>
      <c r="S10420"/>
      <c r="T10420"/>
      <c r="U10420"/>
      <c r="V10420"/>
      <c r="Y10420"/>
      <c r="Z10420"/>
      <c r="AA10420"/>
      <c r="AB10420"/>
      <c r="AC10420"/>
      <c r="AD10420"/>
      <c r="AE10420"/>
      <c r="AF10420"/>
      <c r="AG10420"/>
      <c r="AH10420"/>
      <c r="AI10420"/>
      <c r="AJ10420"/>
      <c r="AK10420"/>
      <c r="AL10420"/>
    </row>
    <row r="10421" spans="3:38" ht="15" customHeight="1" x14ac:dyDescent="0.35">
      <c r="C10421"/>
      <c r="D10421"/>
      <c r="E10421"/>
      <c r="F10421"/>
      <c r="G10421"/>
      <c r="H10421"/>
      <c r="I10421"/>
      <c r="J10421"/>
      <c r="K10421"/>
      <c r="L10421"/>
      <c r="M10421"/>
      <c r="N10421"/>
      <c r="O10421"/>
      <c r="S10421"/>
      <c r="T10421"/>
      <c r="U10421"/>
      <c r="V10421"/>
      <c r="Y10421"/>
      <c r="Z10421"/>
      <c r="AA10421"/>
      <c r="AB10421"/>
      <c r="AC10421"/>
      <c r="AD10421"/>
      <c r="AE10421"/>
      <c r="AF10421"/>
      <c r="AG10421"/>
      <c r="AH10421"/>
      <c r="AI10421"/>
      <c r="AJ10421"/>
      <c r="AK10421"/>
      <c r="AL10421"/>
    </row>
    <row r="10422" spans="3:38" ht="15" customHeight="1" x14ac:dyDescent="0.35">
      <c r="C10422"/>
      <c r="D10422"/>
      <c r="E10422"/>
      <c r="F10422"/>
      <c r="G10422"/>
      <c r="H10422"/>
      <c r="I10422"/>
      <c r="J10422"/>
      <c r="K10422"/>
      <c r="L10422"/>
      <c r="M10422"/>
      <c r="N10422"/>
      <c r="O10422"/>
      <c r="S10422"/>
      <c r="T10422"/>
      <c r="U10422"/>
      <c r="V10422"/>
      <c r="Y10422"/>
      <c r="Z10422"/>
      <c r="AA10422"/>
      <c r="AB10422"/>
      <c r="AC10422"/>
      <c r="AD10422"/>
      <c r="AE10422"/>
      <c r="AF10422"/>
      <c r="AG10422"/>
      <c r="AH10422"/>
      <c r="AI10422"/>
      <c r="AJ10422"/>
      <c r="AK10422"/>
      <c r="AL10422"/>
    </row>
    <row r="10423" spans="3:38" ht="15" customHeight="1" x14ac:dyDescent="0.35">
      <c r="C10423"/>
      <c r="D10423"/>
      <c r="E10423"/>
      <c r="F10423"/>
      <c r="G10423"/>
      <c r="H10423"/>
      <c r="I10423"/>
      <c r="J10423"/>
      <c r="K10423"/>
      <c r="L10423"/>
      <c r="M10423"/>
      <c r="N10423"/>
      <c r="O10423"/>
      <c r="S10423"/>
      <c r="T10423"/>
      <c r="U10423"/>
      <c r="V10423"/>
      <c r="Y10423"/>
      <c r="Z10423"/>
      <c r="AA10423"/>
      <c r="AB10423"/>
      <c r="AC10423"/>
      <c r="AD10423"/>
      <c r="AE10423"/>
      <c r="AF10423"/>
      <c r="AG10423"/>
      <c r="AH10423"/>
      <c r="AI10423"/>
      <c r="AJ10423"/>
      <c r="AK10423"/>
      <c r="AL10423"/>
    </row>
    <row r="10424" spans="3:38" ht="15" customHeight="1" x14ac:dyDescent="0.35">
      <c r="C10424"/>
      <c r="D10424"/>
      <c r="E10424"/>
      <c r="F10424"/>
      <c r="G10424"/>
      <c r="H10424"/>
      <c r="I10424"/>
      <c r="J10424"/>
      <c r="K10424"/>
      <c r="L10424"/>
      <c r="M10424"/>
      <c r="N10424"/>
      <c r="O10424"/>
      <c r="S10424"/>
      <c r="T10424"/>
      <c r="U10424"/>
      <c r="V10424"/>
      <c r="Y10424"/>
      <c r="Z10424"/>
      <c r="AA10424"/>
      <c r="AB10424"/>
      <c r="AC10424"/>
      <c r="AD10424"/>
      <c r="AE10424"/>
      <c r="AF10424"/>
      <c r="AG10424"/>
      <c r="AH10424"/>
      <c r="AI10424"/>
      <c r="AJ10424"/>
      <c r="AK10424"/>
      <c r="AL10424"/>
    </row>
    <row r="10425" spans="3:38" ht="15" customHeight="1" x14ac:dyDescent="0.35">
      <c r="C10425"/>
      <c r="D10425"/>
      <c r="E10425"/>
      <c r="F10425"/>
      <c r="G10425"/>
      <c r="H10425"/>
      <c r="I10425"/>
      <c r="J10425"/>
      <c r="K10425"/>
      <c r="L10425"/>
      <c r="M10425"/>
      <c r="N10425"/>
      <c r="O10425"/>
      <c r="S10425"/>
      <c r="T10425"/>
      <c r="U10425"/>
      <c r="V10425"/>
      <c r="Y10425"/>
      <c r="Z10425"/>
      <c r="AA10425"/>
      <c r="AB10425"/>
      <c r="AC10425"/>
      <c r="AD10425"/>
      <c r="AE10425"/>
      <c r="AF10425"/>
      <c r="AG10425"/>
      <c r="AH10425"/>
      <c r="AI10425"/>
      <c r="AJ10425"/>
      <c r="AK10425"/>
      <c r="AL10425"/>
    </row>
    <row r="10426" spans="3:38" ht="15" customHeight="1" x14ac:dyDescent="0.35">
      <c r="C10426"/>
      <c r="D10426"/>
      <c r="E10426"/>
      <c r="F10426"/>
      <c r="G10426"/>
      <c r="H10426"/>
      <c r="I10426"/>
      <c r="J10426"/>
      <c r="K10426"/>
      <c r="L10426"/>
      <c r="M10426"/>
      <c r="N10426"/>
      <c r="O10426"/>
      <c r="S10426"/>
      <c r="T10426"/>
      <c r="U10426"/>
      <c r="V10426"/>
      <c r="Y10426"/>
      <c r="Z10426"/>
      <c r="AA10426"/>
      <c r="AB10426"/>
      <c r="AC10426"/>
      <c r="AD10426"/>
      <c r="AE10426"/>
      <c r="AF10426"/>
      <c r="AG10426"/>
      <c r="AH10426"/>
      <c r="AI10426"/>
      <c r="AJ10426"/>
      <c r="AK10426"/>
      <c r="AL10426"/>
    </row>
    <row r="10427" spans="3:38" ht="15" customHeight="1" x14ac:dyDescent="0.35">
      <c r="C10427"/>
      <c r="D10427"/>
      <c r="E10427"/>
      <c r="F10427"/>
      <c r="G10427"/>
      <c r="H10427"/>
      <c r="I10427"/>
      <c r="J10427"/>
      <c r="K10427"/>
      <c r="L10427"/>
      <c r="M10427"/>
      <c r="N10427"/>
      <c r="O10427"/>
      <c r="S10427"/>
      <c r="T10427"/>
      <c r="U10427"/>
      <c r="V10427"/>
      <c r="Y10427"/>
      <c r="Z10427"/>
      <c r="AA10427"/>
      <c r="AB10427"/>
      <c r="AC10427"/>
      <c r="AD10427"/>
      <c r="AE10427"/>
      <c r="AF10427"/>
      <c r="AG10427"/>
      <c r="AH10427"/>
      <c r="AI10427"/>
      <c r="AJ10427"/>
      <c r="AK10427"/>
      <c r="AL10427"/>
    </row>
    <row r="10428" spans="3:38" ht="15" customHeight="1" x14ac:dyDescent="0.35">
      <c r="C10428"/>
      <c r="D10428"/>
      <c r="E10428"/>
      <c r="F10428"/>
      <c r="G10428"/>
      <c r="H10428"/>
      <c r="I10428"/>
      <c r="J10428"/>
      <c r="K10428"/>
      <c r="L10428"/>
      <c r="M10428"/>
      <c r="N10428"/>
      <c r="O10428"/>
      <c r="S10428"/>
      <c r="T10428"/>
      <c r="U10428"/>
      <c r="V10428"/>
      <c r="Y10428"/>
      <c r="Z10428"/>
      <c r="AA10428"/>
      <c r="AB10428"/>
      <c r="AC10428"/>
      <c r="AD10428"/>
      <c r="AE10428"/>
      <c r="AF10428"/>
      <c r="AG10428"/>
      <c r="AH10428"/>
      <c r="AI10428"/>
      <c r="AJ10428"/>
      <c r="AK10428"/>
      <c r="AL10428"/>
    </row>
    <row r="10429" spans="3:38" ht="15" customHeight="1" x14ac:dyDescent="0.35">
      <c r="C10429"/>
      <c r="D10429"/>
      <c r="E10429"/>
      <c r="F10429"/>
      <c r="G10429"/>
      <c r="H10429"/>
      <c r="I10429"/>
      <c r="J10429"/>
      <c r="K10429"/>
      <c r="L10429"/>
      <c r="M10429"/>
      <c r="N10429"/>
      <c r="O10429"/>
      <c r="S10429"/>
      <c r="T10429"/>
      <c r="U10429"/>
      <c r="V10429"/>
      <c r="Y10429"/>
      <c r="Z10429"/>
      <c r="AA10429"/>
      <c r="AB10429"/>
      <c r="AC10429"/>
      <c r="AD10429"/>
      <c r="AE10429"/>
      <c r="AF10429"/>
      <c r="AG10429"/>
      <c r="AH10429"/>
      <c r="AI10429"/>
      <c r="AJ10429"/>
      <c r="AK10429"/>
      <c r="AL10429"/>
    </row>
    <row r="10430" spans="3:38" ht="15" customHeight="1" x14ac:dyDescent="0.35">
      <c r="C10430"/>
      <c r="D10430"/>
      <c r="E10430"/>
      <c r="F10430"/>
      <c r="G10430"/>
      <c r="H10430"/>
      <c r="I10430"/>
      <c r="J10430"/>
      <c r="K10430"/>
      <c r="L10430"/>
      <c r="M10430"/>
      <c r="N10430"/>
      <c r="O10430"/>
      <c r="S10430"/>
      <c r="T10430"/>
      <c r="U10430"/>
      <c r="V10430"/>
      <c r="Y10430"/>
      <c r="Z10430"/>
      <c r="AA10430"/>
      <c r="AB10430"/>
      <c r="AC10430"/>
      <c r="AD10430"/>
      <c r="AE10430"/>
      <c r="AF10430"/>
      <c r="AG10430"/>
      <c r="AH10430"/>
      <c r="AI10430"/>
      <c r="AJ10430"/>
      <c r="AK10430"/>
      <c r="AL10430"/>
    </row>
    <row r="10431" spans="3:38" ht="15" customHeight="1" x14ac:dyDescent="0.35">
      <c r="C10431"/>
      <c r="D10431"/>
      <c r="E10431"/>
      <c r="F10431"/>
      <c r="G10431"/>
      <c r="H10431"/>
      <c r="I10431"/>
      <c r="J10431"/>
      <c r="K10431"/>
      <c r="L10431"/>
      <c r="M10431"/>
      <c r="N10431"/>
      <c r="O10431"/>
      <c r="S10431"/>
      <c r="T10431"/>
      <c r="U10431"/>
      <c r="V10431"/>
      <c r="Y10431"/>
      <c r="Z10431"/>
      <c r="AA10431"/>
      <c r="AB10431"/>
      <c r="AC10431"/>
      <c r="AD10431"/>
      <c r="AE10431"/>
      <c r="AF10431"/>
      <c r="AG10431"/>
      <c r="AH10431"/>
      <c r="AI10431"/>
      <c r="AJ10431"/>
      <c r="AK10431"/>
      <c r="AL10431"/>
    </row>
    <row r="10432" spans="3:38" ht="15" customHeight="1" x14ac:dyDescent="0.35">
      <c r="C10432"/>
      <c r="D10432"/>
      <c r="E10432"/>
      <c r="F10432"/>
      <c r="G10432"/>
      <c r="H10432"/>
      <c r="I10432"/>
      <c r="J10432"/>
      <c r="K10432"/>
      <c r="L10432"/>
      <c r="M10432"/>
      <c r="N10432"/>
      <c r="O10432"/>
      <c r="S10432"/>
      <c r="T10432"/>
      <c r="U10432"/>
      <c r="V10432"/>
      <c r="Y10432"/>
      <c r="Z10432"/>
      <c r="AA10432"/>
      <c r="AB10432"/>
      <c r="AC10432"/>
      <c r="AD10432"/>
      <c r="AE10432"/>
      <c r="AF10432"/>
      <c r="AG10432"/>
      <c r="AH10432"/>
      <c r="AI10432"/>
      <c r="AJ10432"/>
      <c r="AK10432"/>
      <c r="AL10432"/>
    </row>
    <row r="10433" spans="3:38" ht="15" customHeight="1" x14ac:dyDescent="0.35">
      <c r="C10433"/>
      <c r="D10433"/>
      <c r="E10433"/>
      <c r="F10433"/>
      <c r="G10433"/>
      <c r="H10433"/>
      <c r="I10433"/>
      <c r="J10433"/>
      <c r="K10433"/>
      <c r="L10433"/>
      <c r="M10433"/>
      <c r="N10433"/>
      <c r="O10433"/>
      <c r="S10433"/>
      <c r="T10433"/>
      <c r="U10433"/>
      <c r="V10433"/>
      <c r="Y10433"/>
      <c r="Z10433"/>
      <c r="AA10433"/>
      <c r="AB10433"/>
      <c r="AC10433"/>
      <c r="AD10433"/>
      <c r="AE10433"/>
      <c r="AF10433"/>
      <c r="AG10433"/>
      <c r="AH10433"/>
      <c r="AI10433"/>
      <c r="AJ10433"/>
      <c r="AK10433"/>
      <c r="AL10433"/>
    </row>
    <row r="10434" spans="3:38" ht="15" customHeight="1" x14ac:dyDescent="0.35">
      <c r="C10434"/>
      <c r="D10434"/>
      <c r="E10434"/>
      <c r="F10434"/>
      <c r="G10434"/>
      <c r="H10434"/>
      <c r="I10434"/>
      <c r="J10434"/>
      <c r="K10434"/>
      <c r="L10434"/>
      <c r="M10434"/>
      <c r="N10434"/>
      <c r="O10434"/>
      <c r="S10434"/>
      <c r="T10434"/>
      <c r="U10434"/>
      <c r="V10434"/>
      <c r="Y10434"/>
      <c r="Z10434"/>
      <c r="AA10434"/>
      <c r="AB10434"/>
      <c r="AC10434"/>
      <c r="AD10434"/>
      <c r="AE10434"/>
      <c r="AF10434"/>
      <c r="AG10434"/>
      <c r="AH10434"/>
      <c r="AI10434"/>
      <c r="AJ10434"/>
      <c r="AK10434"/>
      <c r="AL10434"/>
    </row>
    <row r="10435" spans="3:38" ht="15" customHeight="1" x14ac:dyDescent="0.35">
      <c r="C10435"/>
      <c r="D10435"/>
      <c r="E10435"/>
      <c r="F10435"/>
      <c r="G10435"/>
      <c r="H10435"/>
      <c r="I10435"/>
      <c r="J10435"/>
      <c r="K10435"/>
      <c r="L10435"/>
      <c r="M10435"/>
      <c r="N10435"/>
      <c r="O10435"/>
      <c r="S10435"/>
      <c r="T10435"/>
      <c r="U10435"/>
      <c r="V10435"/>
      <c r="Y10435"/>
      <c r="Z10435"/>
      <c r="AA10435"/>
      <c r="AB10435"/>
      <c r="AC10435"/>
      <c r="AD10435"/>
      <c r="AE10435"/>
      <c r="AF10435"/>
      <c r="AG10435"/>
      <c r="AH10435"/>
      <c r="AI10435"/>
      <c r="AJ10435"/>
      <c r="AK10435"/>
      <c r="AL10435"/>
    </row>
    <row r="10436" spans="3:38" ht="15" customHeight="1" x14ac:dyDescent="0.35">
      <c r="C10436"/>
      <c r="D10436"/>
      <c r="E10436"/>
      <c r="F10436"/>
      <c r="G10436"/>
      <c r="H10436"/>
      <c r="I10436"/>
      <c r="J10436"/>
      <c r="K10436"/>
      <c r="L10436"/>
      <c r="M10436"/>
      <c r="N10436"/>
      <c r="O10436"/>
      <c r="S10436"/>
      <c r="T10436"/>
      <c r="U10436"/>
      <c r="V10436"/>
      <c r="Y10436"/>
      <c r="Z10436"/>
      <c r="AA10436"/>
      <c r="AB10436"/>
      <c r="AC10436"/>
      <c r="AD10436"/>
      <c r="AE10436"/>
      <c r="AF10436"/>
      <c r="AG10436"/>
      <c r="AH10436"/>
      <c r="AI10436"/>
      <c r="AJ10436"/>
      <c r="AK10436"/>
      <c r="AL10436"/>
    </row>
    <row r="10437" spans="3:38" ht="15" customHeight="1" x14ac:dyDescent="0.35">
      <c r="C10437"/>
      <c r="D10437"/>
      <c r="E10437"/>
      <c r="F10437"/>
      <c r="G10437"/>
      <c r="H10437"/>
      <c r="I10437"/>
      <c r="J10437"/>
      <c r="K10437"/>
      <c r="L10437"/>
      <c r="M10437"/>
      <c r="N10437"/>
      <c r="O10437"/>
      <c r="S10437"/>
      <c r="T10437"/>
      <c r="U10437"/>
      <c r="V10437"/>
      <c r="Y10437"/>
      <c r="Z10437"/>
      <c r="AA10437"/>
      <c r="AB10437"/>
      <c r="AC10437"/>
      <c r="AD10437"/>
      <c r="AE10437"/>
      <c r="AF10437"/>
      <c r="AG10437"/>
      <c r="AH10437"/>
      <c r="AI10437"/>
      <c r="AJ10437"/>
      <c r="AK10437"/>
      <c r="AL10437"/>
    </row>
    <row r="10438" spans="3:38" ht="15" customHeight="1" x14ac:dyDescent="0.35">
      <c r="C10438"/>
      <c r="D10438"/>
      <c r="E10438"/>
      <c r="F10438"/>
      <c r="G10438"/>
      <c r="H10438"/>
      <c r="I10438"/>
      <c r="J10438"/>
      <c r="K10438"/>
      <c r="L10438"/>
      <c r="M10438"/>
      <c r="N10438"/>
      <c r="O10438"/>
      <c r="S10438"/>
      <c r="T10438"/>
      <c r="U10438"/>
      <c r="V10438"/>
      <c r="Y10438"/>
      <c r="Z10438"/>
      <c r="AA10438"/>
      <c r="AB10438"/>
      <c r="AC10438"/>
      <c r="AD10438"/>
      <c r="AE10438"/>
      <c r="AF10438"/>
      <c r="AG10438"/>
      <c r="AH10438"/>
      <c r="AI10438"/>
      <c r="AJ10438"/>
      <c r="AK10438"/>
      <c r="AL10438"/>
    </row>
    <row r="10439" spans="3:38" ht="15" customHeight="1" x14ac:dyDescent="0.35">
      <c r="C10439"/>
      <c r="D10439"/>
      <c r="E10439"/>
      <c r="F10439"/>
      <c r="G10439"/>
      <c r="H10439"/>
      <c r="I10439"/>
      <c r="J10439"/>
      <c r="K10439"/>
      <c r="L10439"/>
      <c r="M10439"/>
      <c r="N10439"/>
      <c r="O10439"/>
      <c r="S10439"/>
      <c r="T10439"/>
      <c r="U10439"/>
      <c r="V10439"/>
      <c r="Y10439"/>
      <c r="Z10439"/>
      <c r="AA10439"/>
      <c r="AB10439"/>
      <c r="AC10439"/>
      <c r="AD10439"/>
      <c r="AE10439"/>
      <c r="AF10439"/>
      <c r="AG10439"/>
      <c r="AH10439"/>
      <c r="AI10439"/>
      <c r="AJ10439"/>
      <c r="AK10439"/>
      <c r="AL10439"/>
    </row>
    <row r="10440" spans="3:38" ht="15" customHeight="1" x14ac:dyDescent="0.35">
      <c r="C10440"/>
      <c r="D10440"/>
      <c r="E10440"/>
      <c r="F10440"/>
      <c r="G10440"/>
      <c r="H10440"/>
      <c r="I10440"/>
      <c r="J10440"/>
      <c r="K10440"/>
      <c r="L10440"/>
      <c r="M10440"/>
      <c r="N10440"/>
      <c r="O10440"/>
      <c r="S10440"/>
      <c r="T10440"/>
      <c r="U10440"/>
      <c r="V10440"/>
      <c r="Y10440"/>
      <c r="Z10440"/>
      <c r="AA10440"/>
      <c r="AB10440"/>
      <c r="AC10440"/>
      <c r="AD10440"/>
      <c r="AE10440"/>
      <c r="AF10440"/>
      <c r="AG10440"/>
      <c r="AH10440"/>
      <c r="AI10440"/>
      <c r="AJ10440"/>
      <c r="AK10440"/>
      <c r="AL10440"/>
    </row>
    <row r="10441" spans="3:38" ht="15" customHeight="1" x14ac:dyDescent="0.35">
      <c r="C10441"/>
      <c r="D10441"/>
      <c r="E10441"/>
      <c r="F10441"/>
      <c r="G10441"/>
      <c r="H10441"/>
      <c r="I10441"/>
      <c r="J10441"/>
      <c r="K10441"/>
      <c r="L10441"/>
      <c r="M10441"/>
      <c r="N10441"/>
      <c r="O10441"/>
      <c r="S10441"/>
      <c r="T10441"/>
      <c r="U10441"/>
      <c r="V10441"/>
      <c r="Y10441"/>
      <c r="Z10441"/>
      <c r="AA10441"/>
      <c r="AB10441"/>
      <c r="AC10441"/>
      <c r="AD10441"/>
      <c r="AE10441"/>
      <c r="AF10441"/>
      <c r="AG10441"/>
      <c r="AH10441"/>
      <c r="AI10441"/>
      <c r="AJ10441"/>
      <c r="AK10441"/>
      <c r="AL10441"/>
    </row>
    <row r="10442" spans="3:38" ht="15" customHeight="1" x14ac:dyDescent="0.35">
      <c r="C10442"/>
      <c r="D10442"/>
      <c r="E10442"/>
      <c r="F10442"/>
      <c r="G10442"/>
      <c r="H10442"/>
      <c r="I10442"/>
      <c r="J10442"/>
      <c r="K10442"/>
      <c r="L10442"/>
      <c r="M10442"/>
      <c r="N10442"/>
      <c r="O10442"/>
      <c r="S10442"/>
      <c r="T10442"/>
      <c r="U10442"/>
      <c r="V10442"/>
      <c r="Y10442"/>
      <c r="Z10442"/>
      <c r="AA10442"/>
      <c r="AB10442"/>
      <c r="AC10442"/>
      <c r="AD10442"/>
      <c r="AE10442"/>
      <c r="AF10442"/>
      <c r="AG10442"/>
      <c r="AH10442"/>
      <c r="AI10442"/>
      <c r="AJ10442"/>
      <c r="AK10442"/>
      <c r="AL10442"/>
    </row>
    <row r="10443" spans="3:38" ht="15" customHeight="1" x14ac:dyDescent="0.35">
      <c r="C10443"/>
      <c r="D10443"/>
      <c r="E10443"/>
      <c r="F10443"/>
      <c r="G10443"/>
      <c r="H10443"/>
      <c r="I10443"/>
      <c r="J10443"/>
      <c r="K10443"/>
      <c r="L10443"/>
      <c r="M10443"/>
      <c r="N10443"/>
      <c r="O10443"/>
      <c r="S10443"/>
      <c r="T10443"/>
      <c r="U10443"/>
      <c r="V10443"/>
      <c r="Y10443"/>
      <c r="Z10443"/>
      <c r="AA10443"/>
      <c r="AB10443"/>
      <c r="AC10443"/>
      <c r="AD10443"/>
      <c r="AE10443"/>
      <c r="AF10443"/>
      <c r="AG10443"/>
      <c r="AH10443"/>
      <c r="AI10443"/>
      <c r="AJ10443"/>
      <c r="AK10443"/>
      <c r="AL10443"/>
    </row>
    <row r="10444" spans="3:38" ht="15" customHeight="1" x14ac:dyDescent="0.35">
      <c r="C10444"/>
      <c r="D10444"/>
      <c r="E10444"/>
      <c r="F10444"/>
      <c r="G10444"/>
      <c r="H10444"/>
      <c r="I10444"/>
      <c r="J10444"/>
      <c r="K10444"/>
      <c r="L10444"/>
      <c r="M10444"/>
      <c r="N10444"/>
      <c r="O10444"/>
      <c r="S10444"/>
      <c r="T10444"/>
      <c r="U10444"/>
      <c r="V10444"/>
      <c r="Y10444"/>
      <c r="Z10444"/>
      <c r="AA10444"/>
      <c r="AB10444"/>
      <c r="AC10444"/>
      <c r="AD10444"/>
      <c r="AE10444"/>
      <c r="AF10444"/>
      <c r="AG10444"/>
      <c r="AH10444"/>
      <c r="AI10444"/>
      <c r="AJ10444"/>
      <c r="AK10444"/>
      <c r="AL10444"/>
    </row>
    <row r="10445" spans="3:38" ht="15" customHeight="1" x14ac:dyDescent="0.35">
      <c r="C10445"/>
      <c r="D10445"/>
      <c r="E10445"/>
      <c r="F10445"/>
      <c r="G10445"/>
      <c r="H10445"/>
      <c r="I10445"/>
      <c r="J10445"/>
      <c r="K10445"/>
      <c r="L10445"/>
      <c r="M10445"/>
      <c r="N10445"/>
      <c r="O10445"/>
      <c r="S10445"/>
      <c r="T10445"/>
      <c r="U10445"/>
      <c r="V10445"/>
      <c r="Y10445"/>
      <c r="Z10445"/>
      <c r="AA10445"/>
      <c r="AB10445"/>
      <c r="AC10445"/>
      <c r="AD10445"/>
      <c r="AE10445"/>
      <c r="AF10445"/>
      <c r="AG10445"/>
      <c r="AH10445"/>
      <c r="AI10445"/>
      <c r="AJ10445"/>
      <c r="AK10445"/>
      <c r="AL10445"/>
    </row>
    <row r="10446" spans="3:38" ht="15" customHeight="1" x14ac:dyDescent="0.35">
      <c r="C10446"/>
      <c r="D10446"/>
      <c r="E10446"/>
      <c r="F10446"/>
      <c r="G10446"/>
      <c r="H10446"/>
      <c r="I10446"/>
      <c r="J10446"/>
      <c r="K10446"/>
      <c r="L10446"/>
      <c r="M10446"/>
      <c r="N10446"/>
      <c r="O10446"/>
      <c r="S10446"/>
      <c r="T10446"/>
      <c r="U10446"/>
      <c r="V10446"/>
      <c r="Y10446"/>
      <c r="Z10446"/>
      <c r="AA10446"/>
      <c r="AB10446"/>
      <c r="AC10446"/>
      <c r="AD10446"/>
      <c r="AE10446"/>
      <c r="AF10446"/>
      <c r="AG10446"/>
      <c r="AH10446"/>
      <c r="AI10446"/>
      <c r="AJ10446"/>
      <c r="AK10446"/>
      <c r="AL10446"/>
    </row>
    <row r="10447" spans="3:38" ht="15" customHeight="1" x14ac:dyDescent="0.35">
      <c r="C10447"/>
      <c r="D10447"/>
      <c r="E10447"/>
      <c r="F10447"/>
      <c r="G10447"/>
      <c r="H10447"/>
      <c r="I10447"/>
      <c r="J10447"/>
      <c r="K10447"/>
      <c r="L10447"/>
      <c r="M10447"/>
      <c r="N10447"/>
      <c r="O10447"/>
      <c r="S10447"/>
      <c r="T10447"/>
      <c r="U10447"/>
      <c r="V10447"/>
      <c r="Y10447"/>
      <c r="Z10447"/>
      <c r="AA10447"/>
      <c r="AB10447"/>
      <c r="AC10447"/>
      <c r="AD10447"/>
      <c r="AE10447"/>
      <c r="AF10447"/>
      <c r="AG10447"/>
      <c r="AH10447"/>
      <c r="AI10447"/>
      <c r="AJ10447"/>
      <c r="AK10447"/>
      <c r="AL10447"/>
    </row>
    <row r="10448" spans="3:38" ht="15" customHeight="1" x14ac:dyDescent="0.35">
      <c r="C10448"/>
      <c r="D10448"/>
      <c r="E10448"/>
      <c r="F10448"/>
      <c r="G10448"/>
      <c r="H10448"/>
      <c r="I10448"/>
      <c r="J10448"/>
      <c r="K10448"/>
      <c r="L10448"/>
      <c r="M10448"/>
      <c r="N10448"/>
      <c r="O10448"/>
      <c r="S10448"/>
      <c r="T10448"/>
      <c r="U10448"/>
      <c r="V10448"/>
      <c r="Y10448"/>
      <c r="Z10448"/>
      <c r="AA10448"/>
      <c r="AB10448"/>
      <c r="AC10448"/>
      <c r="AD10448"/>
      <c r="AE10448"/>
      <c r="AF10448"/>
      <c r="AG10448"/>
      <c r="AH10448"/>
      <c r="AI10448"/>
      <c r="AJ10448"/>
      <c r="AK10448"/>
      <c r="AL10448"/>
    </row>
    <row r="10449" spans="3:38" ht="15" customHeight="1" x14ac:dyDescent="0.35">
      <c r="C10449"/>
      <c r="D10449"/>
      <c r="E10449"/>
      <c r="F10449"/>
      <c r="G10449"/>
      <c r="H10449"/>
      <c r="I10449"/>
      <c r="J10449"/>
      <c r="K10449"/>
      <c r="L10449"/>
      <c r="M10449"/>
      <c r="N10449"/>
      <c r="O10449"/>
      <c r="S10449"/>
      <c r="T10449"/>
      <c r="U10449"/>
      <c r="V10449"/>
      <c r="Y10449"/>
      <c r="Z10449"/>
      <c r="AA10449"/>
      <c r="AB10449"/>
      <c r="AC10449"/>
      <c r="AD10449"/>
      <c r="AE10449"/>
      <c r="AF10449"/>
      <c r="AG10449"/>
      <c r="AH10449"/>
      <c r="AI10449"/>
      <c r="AJ10449"/>
      <c r="AK10449"/>
      <c r="AL10449"/>
    </row>
    <row r="10450" spans="3:38" ht="15" customHeight="1" x14ac:dyDescent="0.35">
      <c r="C10450"/>
      <c r="D10450"/>
      <c r="E10450"/>
      <c r="F10450"/>
      <c r="G10450"/>
      <c r="H10450"/>
      <c r="I10450"/>
      <c r="J10450"/>
      <c r="K10450"/>
      <c r="L10450"/>
      <c r="M10450"/>
      <c r="N10450"/>
      <c r="O10450"/>
      <c r="S10450"/>
      <c r="T10450"/>
      <c r="U10450"/>
      <c r="V10450"/>
      <c r="Y10450"/>
      <c r="Z10450"/>
      <c r="AA10450"/>
      <c r="AB10450"/>
      <c r="AC10450"/>
      <c r="AD10450"/>
      <c r="AE10450"/>
      <c r="AF10450"/>
      <c r="AG10450"/>
      <c r="AH10450"/>
      <c r="AI10450"/>
      <c r="AJ10450"/>
      <c r="AK10450"/>
      <c r="AL10450"/>
    </row>
    <row r="10451" spans="3:38" ht="15" customHeight="1" x14ac:dyDescent="0.35">
      <c r="C10451"/>
      <c r="D10451"/>
      <c r="E10451"/>
      <c r="F10451"/>
      <c r="G10451"/>
      <c r="H10451"/>
      <c r="I10451"/>
      <c r="J10451"/>
      <c r="K10451"/>
      <c r="L10451"/>
      <c r="M10451"/>
      <c r="N10451"/>
      <c r="O10451"/>
      <c r="S10451"/>
      <c r="T10451"/>
      <c r="U10451"/>
      <c r="V10451"/>
      <c r="Y10451"/>
      <c r="Z10451"/>
      <c r="AA10451"/>
      <c r="AB10451"/>
      <c r="AC10451"/>
      <c r="AD10451"/>
      <c r="AE10451"/>
      <c r="AF10451"/>
      <c r="AG10451"/>
      <c r="AH10451"/>
      <c r="AI10451"/>
      <c r="AJ10451"/>
      <c r="AK10451"/>
      <c r="AL10451"/>
    </row>
    <row r="10452" spans="3:38" ht="15" customHeight="1" x14ac:dyDescent="0.35">
      <c r="C10452"/>
      <c r="D10452"/>
      <c r="E10452"/>
      <c r="F10452"/>
      <c r="G10452"/>
      <c r="H10452"/>
      <c r="I10452"/>
      <c r="J10452"/>
      <c r="K10452"/>
      <c r="L10452"/>
      <c r="M10452"/>
      <c r="N10452"/>
      <c r="O10452"/>
      <c r="S10452"/>
      <c r="T10452"/>
      <c r="U10452"/>
      <c r="V10452"/>
      <c r="Y10452"/>
      <c r="Z10452"/>
      <c r="AA10452"/>
      <c r="AB10452"/>
      <c r="AC10452"/>
      <c r="AD10452"/>
      <c r="AE10452"/>
      <c r="AF10452"/>
      <c r="AG10452"/>
      <c r="AH10452"/>
      <c r="AI10452"/>
      <c r="AJ10452"/>
      <c r="AK10452"/>
      <c r="AL10452"/>
    </row>
    <row r="10453" spans="3:38" ht="15" customHeight="1" x14ac:dyDescent="0.35">
      <c r="C10453"/>
      <c r="D10453"/>
      <c r="E10453"/>
      <c r="F10453"/>
      <c r="G10453"/>
      <c r="H10453"/>
      <c r="I10453"/>
      <c r="J10453"/>
      <c r="K10453"/>
      <c r="L10453"/>
      <c r="M10453"/>
      <c r="N10453"/>
      <c r="O10453"/>
      <c r="S10453"/>
      <c r="T10453"/>
      <c r="U10453"/>
      <c r="V10453"/>
      <c r="Y10453"/>
      <c r="Z10453"/>
      <c r="AA10453"/>
      <c r="AB10453"/>
      <c r="AC10453"/>
      <c r="AD10453"/>
      <c r="AE10453"/>
      <c r="AF10453"/>
      <c r="AG10453"/>
      <c r="AH10453"/>
      <c r="AI10453"/>
      <c r="AJ10453"/>
      <c r="AK10453"/>
      <c r="AL10453"/>
    </row>
    <row r="10454" spans="3:38" ht="15" customHeight="1" x14ac:dyDescent="0.35">
      <c r="C10454"/>
      <c r="D10454"/>
      <c r="E10454"/>
      <c r="F10454"/>
      <c r="G10454"/>
      <c r="H10454"/>
      <c r="I10454"/>
      <c r="J10454"/>
      <c r="K10454"/>
      <c r="L10454"/>
      <c r="M10454"/>
      <c r="N10454"/>
      <c r="O10454"/>
      <c r="S10454"/>
      <c r="T10454"/>
      <c r="U10454"/>
      <c r="V10454"/>
      <c r="Y10454"/>
      <c r="Z10454"/>
      <c r="AA10454"/>
      <c r="AB10454"/>
      <c r="AC10454"/>
      <c r="AD10454"/>
      <c r="AE10454"/>
      <c r="AF10454"/>
      <c r="AG10454"/>
      <c r="AH10454"/>
      <c r="AI10454"/>
      <c r="AJ10454"/>
      <c r="AK10454"/>
      <c r="AL10454"/>
    </row>
    <row r="10455" spans="3:38" ht="15" customHeight="1" x14ac:dyDescent="0.35">
      <c r="C10455"/>
      <c r="D10455"/>
      <c r="E10455"/>
      <c r="F10455"/>
      <c r="G10455"/>
      <c r="H10455"/>
      <c r="I10455"/>
      <c r="J10455"/>
      <c r="K10455"/>
      <c r="L10455"/>
      <c r="M10455"/>
      <c r="N10455"/>
      <c r="O10455"/>
      <c r="S10455"/>
      <c r="T10455"/>
      <c r="U10455"/>
      <c r="V10455"/>
      <c r="Y10455"/>
      <c r="Z10455"/>
      <c r="AA10455"/>
      <c r="AB10455"/>
      <c r="AC10455"/>
      <c r="AD10455"/>
      <c r="AE10455"/>
      <c r="AF10455"/>
      <c r="AG10455"/>
      <c r="AH10455"/>
      <c r="AI10455"/>
      <c r="AJ10455"/>
      <c r="AK10455"/>
      <c r="AL10455"/>
    </row>
    <row r="10456" spans="3:38" ht="15" customHeight="1" x14ac:dyDescent="0.35">
      <c r="C10456"/>
      <c r="D10456"/>
      <c r="E10456"/>
      <c r="F10456"/>
      <c r="G10456"/>
      <c r="H10456"/>
      <c r="I10456"/>
      <c r="J10456"/>
      <c r="K10456"/>
      <c r="L10456"/>
      <c r="M10456"/>
      <c r="N10456"/>
      <c r="O10456"/>
      <c r="S10456"/>
      <c r="T10456"/>
      <c r="U10456"/>
      <c r="V10456"/>
      <c r="Y10456"/>
      <c r="Z10456"/>
      <c r="AA10456"/>
      <c r="AB10456"/>
      <c r="AC10456"/>
      <c r="AD10456"/>
      <c r="AE10456"/>
      <c r="AF10456"/>
      <c r="AG10456"/>
      <c r="AH10456"/>
      <c r="AI10456"/>
      <c r="AJ10456"/>
      <c r="AK10456"/>
      <c r="AL10456"/>
    </row>
    <row r="10457" spans="3:38" ht="15" customHeight="1" x14ac:dyDescent="0.35">
      <c r="C10457"/>
      <c r="D10457"/>
      <c r="E10457"/>
      <c r="F10457"/>
      <c r="G10457"/>
      <c r="H10457"/>
      <c r="I10457"/>
      <c r="J10457"/>
      <c r="K10457"/>
      <c r="L10457"/>
      <c r="M10457"/>
      <c r="N10457"/>
      <c r="O10457"/>
      <c r="S10457"/>
      <c r="T10457"/>
      <c r="U10457"/>
      <c r="V10457"/>
      <c r="Y10457"/>
      <c r="Z10457"/>
      <c r="AA10457"/>
      <c r="AB10457"/>
      <c r="AC10457"/>
      <c r="AD10457"/>
      <c r="AE10457"/>
      <c r="AF10457"/>
      <c r="AG10457"/>
      <c r="AH10457"/>
      <c r="AI10457"/>
      <c r="AJ10457"/>
      <c r="AK10457"/>
      <c r="AL10457"/>
    </row>
    <row r="10458" spans="3:38" ht="15" customHeight="1" x14ac:dyDescent="0.35">
      <c r="C10458"/>
      <c r="D10458"/>
      <c r="E10458"/>
      <c r="F10458"/>
      <c r="G10458"/>
      <c r="H10458"/>
      <c r="I10458"/>
      <c r="J10458"/>
      <c r="K10458"/>
      <c r="L10458"/>
      <c r="M10458"/>
      <c r="N10458"/>
      <c r="O10458"/>
      <c r="S10458"/>
      <c r="T10458"/>
      <c r="U10458"/>
      <c r="V10458"/>
      <c r="Y10458"/>
      <c r="Z10458"/>
      <c r="AA10458"/>
      <c r="AB10458"/>
      <c r="AC10458"/>
      <c r="AD10458"/>
      <c r="AE10458"/>
      <c r="AF10458"/>
      <c r="AG10458"/>
      <c r="AH10458"/>
      <c r="AI10458"/>
      <c r="AJ10458"/>
      <c r="AK10458"/>
      <c r="AL10458"/>
    </row>
    <row r="10459" spans="3:38" ht="15" customHeight="1" x14ac:dyDescent="0.35">
      <c r="C10459"/>
      <c r="D10459"/>
      <c r="E10459"/>
      <c r="F10459"/>
      <c r="G10459"/>
      <c r="H10459"/>
      <c r="I10459"/>
      <c r="J10459"/>
      <c r="K10459"/>
      <c r="L10459"/>
      <c r="M10459"/>
      <c r="N10459"/>
      <c r="O10459"/>
      <c r="S10459"/>
      <c r="T10459"/>
      <c r="U10459"/>
      <c r="V10459"/>
      <c r="Y10459"/>
      <c r="Z10459"/>
      <c r="AA10459"/>
      <c r="AB10459"/>
      <c r="AC10459"/>
      <c r="AD10459"/>
      <c r="AE10459"/>
      <c r="AF10459"/>
      <c r="AG10459"/>
      <c r="AH10459"/>
      <c r="AI10459"/>
      <c r="AJ10459"/>
      <c r="AK10459"/>
      <c r="AL10459"/>
    </row>
    <row r="10460" spans="3:38" ht="15" customHeight="1" x14ac:dyDescent="0.35">
      <c r="C10460"/>
      <c r="D10460"/>
      <c r="E10460"/>
      <c r="F10460"/>
      <c r="G10460"/>
      <c r="H10460"/>
      <c r="I10460"/>
      <c r="J10460"/>
      <c r="K10460"/>
      <c r="L10460"/>
      <c r="M10460"/>
      <c r="N10460"/>
      <c r="O10460"/>
      <c r="S10460"/>
      <c r="T10460"/>
      <c r="U10460"/>
      <c r="V10460"/>
      <c r="Y10460"/>
      <c r="Z10460"/>
      <c r="AA10460"/>
      <c r="AB10460"/>
      <c r="AC10460"/>
      <c r="AD10460"/>
      <c r="AE10460"/>
      <c r="AF10460"/>
      <c r="AG10460"/>
      <c r="AH10460"/>
      <c r="AI10460"/>
      <c r="AJ10460"/>
      <c r="AK10460"/>
      <c r="AL10460"/>
    </row>
    <row r="10461" spans="3:38" ht="15" customHeight="1" x14ac:dyDescent="0.35">
      <c r="C10461"/>
      <c r="D10461"/>
      <c r="E10461"/>
      <c r="F10461"/>
      <c r="G10461"/>
      <c r="H10461"/>
      <c r="I10461"/>
      <c r="J10461"/>
      <c r="K10461"/>
      <c r="L10461"/>
      <c r="M10461"/>
      <c r="N10461"/>
      <c r="O10461"/>
      <c r="S10461"/>
      <c r="T10461"/>
      <c r="U10461"/>
      <c r="V10461"/>
      <c r="Y10461"/>
      <c r="Z10461"/>
      <c r="AA10461"/>
      <c r="AB10461"/>
      <c r="AC10461"/>
      <c r="AD10461"/>
      <c r="AE10461"/>
      <c r="AF10461"/>
      <c r="AG10461"/>
      <c r="AH10461"/>
      <c r="AI10461"/>
      <c r="AJ10461"/>
      <c r="AK10461"/>
      <c r="AL10461"/>
    </row>
    <row r="10462" spans="3:38" ht="15" customHeight="1" x14ac:dyDescent="0.35">
      <c r="C10462"/>
      <c r="D10462"/>
      <c r="E10462"/>
      <c r="F10462"/>
      <c r="G10462"/>
      <c r="H10462"/>
      <c r="I10462"/>
      <c r="J10462"/>
      <c r="K10462"/>
      <c r="L10462"/>
      <c r="M10462"/>
      <c r="N10462"/>
      <c r="O10462"/>
      <c r="S10462"/>
      <c r="T10462"/>
      <c r="U10462"/>
      <c r="V10462"/>
      <c r="Y10462"/>
      <c r="Z10462"/>
      <c r="AA10462"/>
      <c r="AB10462"/>
      <c r="AC10462"/>
      <c r="AD10462"/>
      <c r="AE10462"/>
      <c r="AF10462"/>
      <c r="AG10462"/>
      <c r="AH10462"/>
      <c r="AI10462"/>
      <c r="AJ10462"/>
      <c r="AK10462"/>
      <c r="AL10462"/>
    </row>
    <row r="10463" spans="3:38" ht="15" customHeight="1" x14ac:dyDescent="0.35">
      <c r="C10463"/>
      <c r="D10463"/>
      <c r="E10463"/>
      <c r="F10463"/>
      <c r="G10463"/>
      <c r="H10463"/>
      <c r="I10463"/>
      <c r="J10463"/>
      <c r="K10463"/>
      <c r="L10463"/>
      <c r="M10463"/>
      <c r="N10463"/>
      <c r="O10463"/>
      <c r="S10463"/>
      <c r="T10463"/>
      <c r="U10463"/>
      <c r="V10463"/>
      <c r="Y10463"/>
      <c r="Z10463"/>
      <c r="AA10463"/>
      <c r="AB10463"/>
      <c r="AC10463"/>
      <c r="AD10463"/>
      <c r="AE10463"/>
      <c r="AF10463"/>
      <c r="AG10463"/>
      <c r="AH10463"/>
      <c r="AI10463"/>
      <c r="AJ10463"/>
      <c r="AK10463"/>
      <c r="AL10463"/>
    </row>
    <row r="10464" spans="3:38" ht="15" customHeight="1" x14ac:dyDescent="0.35">
      <c r="C10464"/>
      <c r="D10464"/>
      <c r="E10464"/>
      <c r="F10464"/>
      <c r="G10464"/>
      <c r="H10464"/>
      <c r="I10464"/>
      <c r="J10464"/>
      <c r="K10464"/>
      <c r="L10464"/>
      <c r="M10464"/>
      <c r="N10464"/>
      <c r="O10464"/>
      <c r="S10464"/>
      <c r="T10464"/>
      <c r="U10464"/>
      <c r="V10464"/>
      <c r="Y10464"/>
      <c r="Z10464"/>
      <c r="AA10464"/>
      <c r="AB10464"/>
      <c r="AC10464"/>
      <c r="AD10464"/>
      <c r="AE10464"/>
      <c r="AF10464"/>
      <c r="AG10464"/>
      <c r="AH10464"/>
      <c r="AI10464"/>
      <c r="AJ10464"/>
      <c r="AK10464"/>
      <c r="AL10464"/>
    </row>
    <row r="10465" spans="3:38" ht="15" customHeight="1" x14ac:dyDescent="0.35">
      <c r="C10465"/>
      <c r="D10465"/>
      <c r="E10465"/>
      <c r="F10465"/>
      <c r="G10465"/>
      <c r="H10465"/>
      <c r="I10465"/>
      <c r="J10465"/>
      <c r="K10465"/>
      <c r="L10465"/>
      <c r="M10465"/>
      <c r="N10465"/>
      <c r="O10465"/>
      <c r="S10465"/>
      <c r="T10465"/>
      <c r="U10465"/>
      <c r="V10465"/>
      <c r="Y10465"/>
      <c r="Z10465"/>
      <c r="AA10465"/>
      <c r="AB10465"/>
      <c r="AC10465"/>
      <c r="AD10465"/>
      <c r="AE10465"/>
      <c r="AF10465"/>
      <c r="AG10465"/>
      <c r="AH10465"/>
      <c r="AI10465"/>
      <c r="AJ10465"/>
      <c r="AK10465"/>
      <c r="AL10465"/>
    </row>
    <row r="10466" spans="3:38" ht="15" customHeight="1" x14ac:dyDescent="0.35">
      <c r="C10466"/>
      <c r="D10466"/>
      <c r="E10466"/>
      <c r="F10466"/>
      <c r="G10466"/>
      <c r="H10466"/>
      <c r="I10466"/>
      <c r="J10466"/>
      <c r="K10466"/>
      <c r="L10466"/>
      <c r="M10466"/>
      <c r="N10466"/>
      <c r="O10466"/>
      <c r="S10466"/>
      <c r="T10466"/>
      <c r="U10466"/>
      <c r="V10466"/>
      <c r="Y10466"/>
      <c r="Z10466"/>
      <c r="AA10466"/>
      <c r="AB10466"/>
      <c r="AC10466"/>
      <c r="AD10466"/>
      <c r="AE10466"/>
      <c r="AF10466"/>
      <c r="AG10466"/>
      <c r="AH10466"/>
      <c r="AI10466"/>
      <c r="AJ10466"/>
      <c r="AK10466"/>
      <c r="AL10466"/>
    </row>
    <row r="10467" spans="3:38" ht="15" customHeight="1" x14ac:dyDescent="0.35">
      <c r="C10467"/>
      <c r="D10467"/>
      <c r="E10467"/>
      <c r="F10467"/>
      <c r="G10467"/>
      <c r="H10467"/>
      <c r="I10467"/>
      <c r="J10467"/>
      <c r="K10467"/>
      <c r="L10467"/>
      <c r="M10467"/>
      <c r="N10467"/>
      <c r="O10467"/>
      <c r="S10467"/>
      <c r="T10467"/>
      <c r="U10467"/>
      <c r="V10467"/>
      <c r="Y10467"/>
      <c r="Z10467"/>
      <c r="AA10467"/>
      <c r="AB10467"/>
      <c r="AC10467"/>
      <c r="AD10467"/>
      <c r="AE10467"/>
      <c r="AF10467"/>
      <c r="AG10467"/>
      <c r="AH10467"/>
      <c r="AI10467"/>
      <c r="AJ10467"/>
      <c r="AK10467"/>
      <c r="AL10467"/>
    </row>
    <row r="10468" spans="3:38" ht="15" customHeight="1" x14ac:dyDescent="0.35">
      <c r="C10468"/>
      <c r="D10468"/>
      <c r="E10468"/>
      <c r="F10468"/>
      <c r="G10468"/>
      <c r="H10468"/>
      <c r="I10468"/>
      <c r="J10468"/>
      <c r="K10468"/>
      <c r="L10468"/>
      <c r="M10468"/>
      <c r="N10468"/>
      <c r="O10468"/>
      <c r="S10468"/>
      <c r="T10468"/>
      <c r="U10468"/>
      <c r="V10468"/>
      <c r="Y10468"/>
      <c r="Z10468"/>
      <c r="AA10468"/>
      <c r="AB10468"/>
      <c r="AC10468"/>
      <c r="AD10468"/>
      <c r="AE10468"/>
      <c r="AF10468"/>
      <c r="AG10468"/>
      <c r="AH10468"/>
      <c r="AI10468"/>
      <c r="AJ10468"/>
      <c r="AK10468"/>
      <c r="AL10468"/>
    </row>
    <row r="10469" spans="3:38" ht="15" customHeight="1" x14ac:dyDescent="0.35">
      <c r="C10469"/>
      <c r="D10469"/>
      <c r="E10469"/>
      <c r="F10469"/>
      <c r="G10469"/>
      <c r="H10469"/>
      <c r="I10469"/>
      <c r="J10469"/>
      <c r="K10469"/>
      <c r="L10469"/>
      <c r="M10469"/>
      <c r="N10469"/>
      <c r="O10469"/>
      <c r="S10469"/>
      <c r="T10469"/>
      <c r="U10469"/>
      <c r="V10469"/>
      <c r="Y10469"/>
      <c r="Z10469"/>
      <c r="AA10469"/>
      <c r="AB10469"/>
      <c r="AC10469"/>
      <c r="AD10469"/>
      <c r="AE10469"/>
      <c r="AF10469"/>
      <c r="AG10469"/>
      <c r="AH10469"/>
      <c r="AI10469"/>
      <c r="AJ10469"/>
      <c r="AK10469"/>
      <c r="AL10469"/>
    </row>
    <row r="10470" spans="3:38" ht="15" customHeight="1" x14ac:dyDescent="0.35">
      <c r="C10470"/>
      <c r="D10470"/>
      <c r="E10470"/>
      <c r="F10470"/>
      <c r="G10470"/>
      <c r="H10470"/>
      <c r="I10470"/>
      <c r="J10470"/>
      <c r="K10470"/>
      <c r="L10470"/>
      <c r="M10470"/>
      <c r="N10470"/>
      <c r="O10470"/>
      <c r="S10470"/>
      <c r="T10470"/>
      <c r="U10470"/>
      <c r="V10470"/>
      <c r="Y10470"/>
      <c r="Z10470"/>
      <c r="AA10470"/>
      <c r="AB10470"/>
      <c r="AC10470"/>
      <c r="AD10470"/>
      <c r="AE10470"/>
      <c r="AF10470"/>
      <c r="AG10470"/>
      <c r="AH10470"/>
      <c r="AI10470"/>
      <c r="AJ10470"/>
      <c r="AK10470"/>
      <c r="AL10470"/>
    </row>
    <row r="10471" spans="3:38" ht="15" customHeight="1" x14ac:dyDescent="0.35">
      <c r="C10471"/>
      <c r="D10471"/>
      <c r="E10471"/>
      <c r="F10471"/>
      <c r="G10471"/>
      <c r="H10471"/>
      <c r="I10471"/>
      <c r="J10471"/>
      <c r="K10471"/>
      <c r="L10471"/>
      <c r="M10471"/>
      <c r="N10471"/>
      <c r="O10471"/>
      <c r="S10471"/>
      <c r="T10471"/>
      <c r="U10471"/>
      <c r="V10471"/>
      <c r="Y10471"/>
      <c r="Z10471"/>
      <c r="AA10471"/>
      <c r="AB10471"/>
      <c r="AC10471"/>
      <c r="AD10471"/>
      <c r="AE10471"/>
      <c r="AF10471"/>
      <c r="AG10471"/>
      <c r="AH10471"/>
      <c r="AI10471"/>
      <c r="AJ10471"/>
      <c r="AK10471"/>
      <c r="AL10471"/>
    </row>
    <row r="10472" spans="3:38" ht="15" customHeight="1" x14ac:dyDescent="0.35">
      <c r="C10472"/>
      <c r="D10472"/>
      <c r="E10472"/>
      <c r="F10472"/>
      <c r="G10472"/>
      <c r="H10472"/>
      <c r="I10472"/>
      <c r="J10472"/>
      <c r="K10472"/>
      <c r="L10472"/>
      <c r="M10472"/>
      <c r="N10472"/>
      <c r="O10472"/>
      <c r="S10472"/>
      <c r="T10472"/>
      <c r="U10472"/>
      <c r="V10472"/>
      <c r="Y10472"/>
      <c r="Z10472"/>
      <c r="AA10472"/>
      <c r="AB10472"/>
      <c r="AC10472"/>
      <c r="AD10472"/>
      <c r="AE10472"/>
      <c r="AF10472"/>
      <c r="AG10472"/>
      <c r="AH10472"/>
      <c r="AI10472"/>
      <c r="AJ10472"/>
      <c r="AK10472"/>
      <c r="AL10472"/>
    </row>
    <row r="10473" spans="3:38" ht="15" customHeight="1" x14ac:dyDescent="0.35">
      <c r="C10473"/>
      <c r="D10473"/>
      <c r="E10473"/>
      <c r="F10473"/>
      <c r="G10473"/>
      <c r="H10473"/>
      <c r="I10473"/>
      <c r="J10473"/>
      <c r="K10473"/>
      <c r="L10473"/>
      <c r="M10473"/>
      <c r="N10473"/>
      <c r="O10473"/>
      <c r="S10473"/>
      <c r="T10473"/>
      <c r="U10473"/>
      <c r="V10473"/>
      <c r="Y10473"/>
      <c r="Z10473"/>
      <c r="AA10473"/>
      <c r="AB10473"/>
      <c r="AC10473"/>
      <c r="AD10473"/>
      <c r="AE10473"/>
      <c r="AF10473"/>
      <c r="AG10473"/>
      <c r="AH10473"/>
      <c r="AI10473"/>
      <c r="AJ10473"/>
      <c r="AK10473"/>
      <c r="AL10473"/>
    </row>
    <row r="10474" spans="3:38" ht="15" customHeight="1" x14ac:dyDescent="0.35">
      <c r="C10474"/>
      <c r="D10474"/>
      <c r="E10474"/>
      <c r="F10474"/>
      <c r="G10474"/>
      <c r="H10474"/>
      <c r="I10474"/>
      <c r="J10474"/>
      <c r="K10474"/>
      <c r="L10474"/>
      <c r="M10474"/>
      <c r="N10474"/>
      <c r="O10474"/>
      <c r="S10474"/>
      <c r="T10474"/>
      <c r="U10474"/>
      <c r="V10474"/>
      <c r="Y10474"/>
      <c r="Z10474"/>
      <c r="AA10474"/>
      <c r="AB10474"/>
      <c r="AC10474"/>
      <c r="AD10474"/>
      <c r="AE10474"/>
      <c r="AF10474"/>
      <c r="AG10474"/>
      <c r="AH10474"/>
      <c r="AI10474"/>
      <c r="AJ10474"/>
      <c r="AK10474"/>
      <c r="AL10474"/>
    </row>
    <row r="10475" spans="3:38" ht="15" customHeight="1" x14ac:dyDescent="0.35">
      <c r="C10475"/>
      <c r="D10475"/>
      <c r="E10475"/>
      <c r="F10475"/>
      <c r="G10475"/>
      <c r="H10475"/>
      <c r="I10475"/>
      <c r="J10475"/>
      <c r="K10475"/>
      <c r="L10475"/>
      <c r="M10475"/>
      <c r="N10475"/>
      <c r="O10475"/>
      <c r="S10475"/>
      <c r="T10475"/>
      <c r="U10475"/>
      <c r="V10475"/>
      <c r="Y10475"/>
      <c r="Z10475"/>
      <c r="AA10475"/>
      <c r="AB10475"/>
      <c r="AC10475"/>
      <c r="AD10475"/>
      <c r="AE10475"/>
      <c r="AF10475"/>
      <c r="AG10475"/>
      <c r="AH10475"/>
      <c r="AI10475"/>
      <c r="AJ10475"/>
      <c r="AK10475"/>
      <c r="AL10475"/>
    </row>
    <row r="10476" spans="3:38" ht="15" customHeight="1" x14ac:dyDescent="0.35">
      <c r="C10476"/>
      <c r="D10476"/>
      <c r="E10476"/>
      <c r="F10476"/>
      <c r="G10476"/>
      <c r="H10476"/>
      <c r="I10476"/>
      <c r="J10476"/>
      <c r="K10476"/>
      <c r="L10476"/>
      <c r="M10476"/>
      <c r="N10476"/>
      <c r="O10476"/>
      <c r="S10476"/>
      <c r="T10476"/>
      <c r="U10476"/>
      <c r="V10476"/>
      <c r="Y10476"/>
      <c r="Z10476"/>
      <c r="AA10476"/>
      <c r="AB10476"/>
      <c r="AC10476"/>
      <c r="AD10476"/>
      <c r="AE10476"/>
      <c r="AF10476"/>
      <c r="AG10476"/>
      <c r="AH10476"/>
      <c r="AI10476"/>
      <c r="AJ10476"/>
      <c r="AK10476"/>
      <c r="AL10476"/>
    </row>
    <row r="10477" spans="3:38" ht="15" customHeight="1" x14ac:dyDescent="0.35">
      <c r="C10477"/>
      <c r="D10477"/>
      <c r="E10477"/>
      <c r="F10477"/>
      <c r="G10477"/>
      <c r="H10477"/>
      <c r="I10477"/>
      <c r="J10477"/>
      <c r="K10477"/>
      <c r="L10477"/>
      <c r="M10477"/>
      <c r="N10477"/>
      <c r="O10477"/>
      <c r="S10477"/>
      <c r="T10477"/>
      <c r="U10477"/>
      <c r="V10477"/>
      <c r="Y10477"/>
      <c r="Z10477"/>
      <c r="AA10477"/>
      <c r="AB10477"/>
      <c r="AC10477"/>
      <c r="AD10477"/>
      <c r="AE10477"/>
      <c r="AF10477"/>
      <c r="AG10477"/>
      <c r="AH10477"/>
      <c r="AI10477"/>
      <c r="AJ10477"/>
      <c r="AK10477"/>
      <c r="AL10477"/>
    </row>
    <row r="10478" spans="3:38" ht="15" customHeight="1" x14ac:dyDescent="0.35">
      <c r="C10478"/>
      <c r="D10478"/>
      <c r="E10478"/>
      <c r="F10478"/>
      <c r="G10478"/>
      <c r="H10478"/>
      <c r="I10478"/>
      <c r="J10478"/>
      <c r="K10478"/>
      <c r="L10478"/>
      <c r="M10478"/>
      <c r="N10478"/>
      <c r="O10478"/>
      <c r="S10478"/>
      <c r="T10478"/>
      <c r="U10478"/>
      <c r="V10478"/>
      <c r="Y10478"/>
      <c r="Z10478"/>
      <c r="AA10478"/>
      <c r="AB10478"/>
      <c r="AC10478"/>
      <c r="AD10478"/>
      <c r="AE10478"/>
      <c r="AF10478"/>
      <c r="AG10478"/>
      <c r="AH10478"/>
      <c r="AI10478"/>
      <c r="AJ10478"/>
      <c r="AK10478"/>
      <c r="AL10478"/>
    </row>
    <row r="10479" spans="3:38" ht="15" customHeight="1" x14ac:dyDescent="0.35">
      <c r="C10479"/>
      <c r="D10479"/>
      <c r="E10479"/>
      <c r="F10479"/>
      <c r="G10479"/>
      <c r="H10479"/>
      <c r="I10479"/>
      <c r="J10479"/>
      <c r="K10479"/>
      <c r="L10479"/>
      <c r="M10479"/>
      <c r="N10479"/>
      <c r="O10479"/>
      <c r="S10479"/>
      <c r="T10479"/>
      <c r="U10479"/>
      <c r="V10479"/>
      <c r="Y10479"/>
      <c r="Z10479"/>
      <c r="AA10479"/>
      <c r="AB10479"/>
      <c r="AC10479"/>
      <c r="AD10479"/>
      <c r="AE10479"/>
      <c r="AF10479"/>
      <c r="AG10479"/>
      <c r="AH10479"/>
      <c r="AI10479"/>
      <c r="AJ10479"/>
      <c r="AK10479"/>
      <c r="AL10479"/>
    </row>
    <row r="10480" spans="3:38" ht="15" customHeight="1" x14ac:dyDescent="0.35">
      <c r="C10480"/>
      <c r="D10480"/>
      <c r="E10480"/>
      <c r="F10480"/>
      <c r="G10480"/>
      <c r="H10480"/>
      <c r="I10480"/>
      <c r="J10480"/>
      <c r="K10480"/>
      <c r="L10480"/>
      <c r="M10480"/>
      <c r="N10480"/>
      <c r="O10480"/>
      <c r="S10480"/>
      <c r="T10480"/>
      <c r="U10480"/>
      <c r="V10480"/>
      <c r="Y10480"/>
      <c r="Z10480"/>
      <c r="AA10480"/>
      <c r="AB10480"/>
      <c r="AC10480"/>
      <c r="AD10480"/>
      <c r="AE10480"/>
      <c r="AF10480"/>
      <c r="AG10480"/>
      <c r="AH10480"/>
      <c r="AI10480"/>
      <c r="AJ10480"/>
      <c r="AK10480"/>
      <c r="AL10480"/>
    </row>
    <row r="10481" spans="3:38" ht="15" customHeight="1" x14ac:dyDescent="0.35">
      <c r="C10481"/>
      <c r="D10481"/>
      <c r="E10481"/>
      <c r="F10481"/>
      <c r="G10481"/>
      <c r="H10481"/>
      <c r="I10481"/>
      <c r="J10481"/>
      <c r="K10481"/>
      <c r="L10481"/>
      <c r="M10481"/>
      <c r="N10481"/>
      <c r="O10481"/>
      <c r="S10481"/>
      <c r="T10481"/>
      <c r="U10481"/>
      <c r="V10481"/>
      <c r="Y10481"/>
      <c r="Z10481"/>
      <c r="AA10481"/>
      <c r="AB10481"/>
      <c r="AC10481"/>
      <c r="AD10481"/>
      <c r="AE10481"/>
      <c r="AF10481"/>
      <c r="AG10481"/>
      <c r="AH10481"/>
      <c r="AI10481"/>
      <c r="AJ10481"/>
      <c r="AK10481"/>
      <c r="AL10481"/>
    </row>
    <row r="10482" spans="3:38" ht="15" customHeight="1" x14ac:dyDescent="0.35">
      <c r="C10482"/>
      <c r="D10482"/>
      <c r="E10482"/>
      <c r="F10482"/>
      <c r="G10482"/>
      <c r="H10482"/>
      <c r="I10482"/>
      <c r="J10482"/>
      <c r="K10482"/>
      <c r="L10482"/>
      <c r="M10482"/>
      <c r="N10482"/>
      <c r="O10482"/>
      <c r="S10482"/>
      <c r="T10482"/>
      <c r="U10482"/>
      <c r="V10482"/>
      <c r="Y10482"/>
      <c r="Z10482"/>
      <c r="AA10482"/>
      <c r="AB10482"/>
      <c r="AC10482"/>
      <c r="AD10482"/>
      <c r="AE10482"/>
      <c r="AF10482"/>
      <c r="AG10482"/>
      <c r="AH10482"/>
      <c r="AI10482"/>
      <c r="AJ10482"/>
      <c r="AK10482"/>
      <c r="AL10482"/>
    </row>
    <row r="10483" spans="3:38" ht="15" customHeight="1" x14ac:dyDescent="0.35">
      <c r="C10483"/>
      <c r="D10483"/>
      <c r="E10483"/>
      <c r="F10483"/>
      <c r="G10483"/>
      <c r="H10483"/>
      <c r="I10483"/>
      <c r="J10483"/>
      <c r="K10483"/>
      <c r="L10483"/>
      <c r="M10483"/>
      <c r="N10483"/>
      <c r="O10483"/>
      <c r="S10483"/>
      <c r="T10483"/>
      <c r="U10483"/>
      <c r="V10483"/>
      <c r="Y10483"/>
      <c r="Z10483"/>
      <c r="AA10483"/>
      <c r="AB10483"/>
      <c r="AC10483"/>
      <c r="AD10483"/>
      <c r="AE10483"/>
      <c r="AF10483"/>
      <c r="AG10483"/>
      <c r="AH10483"/>
      <c r="AI10483"/>
      <c r="AJ10483"/>
      <c r="AK10483"/>
      <c r="AL10483"/>
    </row>
    <row r="10484" spans="3:38" ht="15" customHeight="1" x14ac:dyDescent="0.35">
      <c r="C10484"/>
      <c r="D10484"/>
      <c r="E10484"/>
      <c r="F10484"/>
      <c r="G10484"/>
      <c r="H10484"/>
      <c r="I10484"/>
      <c r="J10484"/>
      <c r="K10484"/>
      <c r="L10484"/>
      <c r="M10484"/>
      <c r="N10484"/>
      <c r="O10484"/>
      <c r="S10484"/>
      <c r="T10484"/>
      <c r="U10484"/>
      <c r="V10484"/>
      <c r="Y10484"/>
      <c r="Z10484"/>
      <c r="AA10484"/>
      <c r="AB10484"/>
      <c r="AC10484"/>
      <c r="AD10484"/>
      <c r="AE10484"/>
      <c r="AF10484"/>
      <c r="AG10484"/>
      <c r="AH10484"/>
      <c r="AI10484"/>
      <c r="AJ10484"/>
      <c r="AK10484"/>
      <c r="AL10484"/>
    </row>
    <row r="10485" spans="3:38" ht="15" customHeight="1" x14ac:dyDescent="0.35">
      <c r="C10485"/>
      <c r="D10485"/>
      <c r="E10485"/>
      <c r="F10485"/>
      <c r="G10485"/>
      <c r="H10485"/>
      <c r="I10485"/>
      <c r="J10485"/>
      <c r="K10485"/>
      <c r="L10485"/>
      <c r="M10485"/>
      <c r="N10485"/>
      <c r="O10485"/>
      <c r="S10485"/>
      <c r="T10485"/>
      <c r="U10485"/>
      <c r="V10485"/>
      <c r="Y10485"/>
      <c r="Z10485"/>
      <c r="AA10485"/>
      <c r="AB10485"/>
      <c r="AC10485"/>
      <c r="AD10485"/>
      <c r="AE10485"/>
      <c r="AF10485"/>
      <c r="AG10485"/>
      <c r="AH10485"/>
      <c r="AI10485"/>
      <c r="AJ10485"/>
      <c r="AK10485"/>
      <c r="AL10485"/>
    </row>
    <row r="10486" spans="3:38" ht="15" customHeight="1" x14ac:dyDescent="0.35">
      <c r="C10486"/>
      <c r="D10486"/>
      <c r="E10486"/>
      <c r="F10486"/>
      <c r="G10486"/>
      <c r="H10486"/>
      <c r="I10486"/>
      <c r="J10486"/>
      <c r="K10486"/>
      <c r="L10486"/>
      <c r="M10486"/>
      <c r="N10486"/>
      <c r="O10486"/>
      <c r="S10486"/>
      <c r="T10486"/>
      <c r="U10486"/>
      <c r="V10486"/>
      <c r="Y10486"/>
      <c r="Z10486"/>
      <c r="AA10486"/>
      <c r="AB10486"/>
      <c r="AC10486"/>
      <c r="AD10486"/>
      <c r="AE10486"/>
      <c r="AF10486"/>
      <c r="AG10486"/>
      <c r="AH10486"/>
      <c r="AI10486"/>
      <c r="AJ10486"/>
      <c r="AK10486"/>
      <c r="AL10486"/>
    </row>
    <row r="10487" spans="3:38" ht="15" customHeight="1" x14ac:dyDescent="0.35">
      <c r="C10487"/>
      <c r="D10487"/>
      <c r="E10487"/>
      <c r="F10487"/>
      <c r="G10487"/>
      <c r="H10487"/>
      <c r="I10487"/>
      <c r="J10487"/>
      <c r="K10487"/>
      <c r="L10487"/>
      <c r="M10487"/>
      <c r="N10487"/>
      <c r="O10487"/>
      <c r="S10487"/>
      <c r="T10487"/>
      <c r="U10487"/>
      <c r="V10487"/>
      <c r="Y10487"/>
      <c r="Z10487"/>
      <c r="AA10487"/>
      <c r="AB10487"/>
      <c r="AC10487"/>
      <c r="AD10487"/>
      <c r="AE10487"/>
      <c r="AF10487"/>
      <c r="AG10487"/>
      <c r="AH10487"/>
      <c r="AI10487"/>
      <c r="AJ10487"/>
      <c r="AK10487"/>
      <c r="AL10487"/>
    </row>
    <row r="10488" spans="3:38" ht="15" customHeight="1" x14ac:dyDescent="0.35">
      <c r="C10488"/>
      <c r="D10488"/>
      <c r="E10488"/>
      <c r="F10488"/>
      <c r="G10488"/>
      <c r="H10488"/>
      <c r="I10488"/>
      <c r="J10488"/>
      <c r="K10488"/>
      <c r="L10488"/>
      <c r="M10488"/>
      <c r="N10488"/>
      <c r="O10488"/>
      <c r="S10488"/>
      <c r="T10488"/>
      <c r="U10488"/>
      <c r="V10488"/>
      <c r="Y10488"/>
      <c r="Z10488"/>
      <c r="AA10488"/>
      <c r="AB10488"/>
      <c r="AC10488"/>
      <c r="AD10488"/>
      <c r="AE10488"/>
      <c r="AF10488"/>
      <c r="AG10488"/>
      <c r="AH10488"/>
      <c r="AI10488"/>
      <c r="AJ10488"/>
      <c r="AK10488"/>
      <c r="AL10488"/>
    </row>
    <row r="10489" spans="3:38" ht="15" customHeight="1" x14ac:dyDescent="0.35">
      <c r="C10489"/>
      <c r="D10489"/>
      <c r="E10489"/>
      <c r="F10489"/>
      <c r="G10489"/>
      <c r="H10489"/>
      <c r="I10489"/>
      <c r="J10489"/>
      <c r="K10489"/>
      <c r="L10489"/>
      <c r="M10489"/>
      <c r="N10489"/>
      <c r="O10489"/>
      <c r="S10489"/>
      <c r="T10489"/>
      <c r="U10489"/>
      <c r="V10489"/>
      <c r="Y10489"/>
      <c r="Z10489"/>
      <c r="AA10489"/>
      <c r="AB10489"/>
      <c r="AC10489"/>
      <c r="AD10489"/>
      <c r="AE10489"/>
      <c r="AF10489"/>
      <c r="AG10489"/>
      <c r="AH10489"/>
      <c r="AI10489"/>
      <c r="AJ10489"/>
      <c r="AK10489"/>
      <c r="AL10489"/>
    </row>
    <row r="10490" spans="3:38" ht="15" customHeight="1" x14ac:dyDescent="0.35">
      <c r="C10490"/>
      <c r="D10490"/>
      <c r="E10490"/>
      <c r="F10490"/>
      <c r="G10490"/>
      <c r="H10490"/>
      <c r="I10490"/>
      <c r="J10490"/>
      <c r="K10490"/>
      <c r="L10490"/>
      <c r="M10490"/>
      <c r="N10490"/>
      <c r="O10490"/>
      <c r="S10490"/>
      <c r="T10490"/>
      <c r="U10490"/>
      <c r="V10490"/>
      <c r="Y10490"/>
      <c r="Z10490"/>
      <c r="AA10490"/>
      <c r="AB10490"/>
      <c r="AC10490"/>
      <c r="AD10490"/>
      <c r="AE10490"/>
      <c r="AF10490"/>
      <c r="AG10490"/>
      <c r="AH10490"/>
      <c r="AI10490"/>
      <c r="AJ10490"/>
      <c r="AK10490"/>
      <c r="AL10490"/>
    </row>
    <row r="10491" spans="3:38" ht="15" customHeight="1" x14ac:dyDescent="0.35">
      <c r="C10491"/>
      <c r="D10491"/>
      <c r="E10491"/>
      <c r="F10491"/>
      <c r="G10491"/>
      <c r="H10491"/>
      <c r="I10491"/>
      <c r="J10491"/>
      <c r="K10491"/>
      <c r="L10491"/>
      <c r="M10491"/>
      <c r="N10491"/>
      <c r="O10491"/>
      <c r="S10491"/>
      <c r="T10491"/>
      <c r="U10491"/>
      <c r="V10491"/>
      <c r="Y10491"/>
      <c r="Z10491"/>
      <c r="AA10491"/>
      <c r="AB10491"/>
      <c r="AC10491"/>
      <c r="AD10491"/>
      <c r="AE10491"/>
      <c r="AF10491"/>
      <c r="AG10491"/>
      <c r="AH10491"/>
      <c r="AI10491"/>
      <c r="AJ10491"/>
      <c r="AK10491"/>
      <c r="AL10491"/>
    </row>
    <row r="10492" spans="3:38" ht="15" customHeight="1" x14ac:dyDescent="0.35">
      <c r="C10492"/>
      <c r="D10492"/>
      <c r="E10492"/>
      <c r="F10492"/>
      <c r="G10492"/>
      <c r="H10492"/>
      <c r="I10492"/>
      <c r="J10492"/>
      <c r="K10492"/>
      <c r="L10492"/>
      <c r="M10492"/>
      <c r="N10492"/>
      <c r="O10492"/>
      <c r="S10492"/>
      <c r="T10492"/>
      <c r="U10492"/>
      <c r="V10492"/>
      <c r="Y10492"/>
      <c r="Z10492"/>
      <c r="AA10492"/>
      <c r="AB10492"/>
      <c r="AC10492"/>
      <c r="AD10492"/>
      <c r="AE10492"/>
      <c r="AF10492"/>
      <c r="AG10492"/>
      <c r="AH10492"/>
      <c r="AI10492"/>
      <c r="AJ10492"/>
      <c r="AK10492"/>
      <c r="AL10492"/>
    </row>
    <row r="10493" spans="3:38" ht="15" customHeight="1" x14ac:dyDescent="0.35">
      <c r="C10493"/>
      <c r="D10493"/>
      <c r="E10493"/>
      <c r="F10493"/>
      <c r="G10493"/>
      <c r="H10493"/>
      <c r="I10493"/>
      <c r="J10493"/>
      <c r="K10493"/>
      <c r="L10493"/>
      <c r="M10493"/>
      <c r="N10493"/>
      <c r="O10493"/>
      <c r="S10493"/>
      <c r="T10493"/>
      <c r="U10493"/>
      <c r="V10493"/>
      <c r="Y10493"/>
      <c r="Z10493"/>
      <c r="AA10493"/>
      <c r="AB10493"/>
      <c r="AC10493"/>
      <c r="AD10493"/>
      <c r="AE10493"/>
      <c r="AF10493"/>
      <c r="AG10493"/>
      <c r="AH10493"/>
      <c r="AI10493"/>
      <c r="AJ10493"/>
      <c r="AK10493"/>
      <c r="AL10493"/>
    </row>
    <row r="10494" spans="3:38" ht="15" customHeight="1" x14ac:dyDescent="0.35">
      <c r="C10494"/>
      <c r="D10494"/>
      <c r="E10494"/>
      <c r="F10494"/>
      <c r="G10494"/>
      <c r="H10494"/>
      <c r="I10494"/>
      <c r="J10494"/>
      <c r="K10494"/>
      <c r="L10494"/>
      <c r="M10494"/>
      <c r="N10494"/>
      <c r="O10494"/>
      <c r="S10494"/>
      <c r="T10494"/>
      <c r="U10494"/>
      <c r="V10494"/>
      <c r="Y10494"/>
      <c r="Z10494"/>
      <c r="AA10494"/>
      <c r="AB10494"/>
      <c r="AC10494"/>
      <c r="AD10494"/>
      <c r="AE10494"/>
      <c r="AF10494"/>
      <c r="AG10494"/>
      <c r="AH10494"/>
      <c r="AI10494"/>
      <c r="AJ10494"/>
      <c r="AK10494"/>
      <c r="AL10494"/>
    </row>
    <row r="10495" spans="3:38" ht="15" customHeight="1" x14ac:dyDescent="0.35">
      <c r="C10495"/>
      <c r="D10495"/>
      <c r="E10495"/>
      <c r="F10495"/>
      <c r="G10495"/>
      <c r="H10495"/>
      <c r="I10495"/>
      <c r="J10495"/>
      <c r="K10495"/>
      <c r="L10495"/>
      <c r="M10495"/>
      <c r="N10495"/>
      <c r="O10495"/>
      <c r="S10495"/>
      <c r="T10495"/>
      <c r="U10495"/>
      <c r="V10495"/>
      <c r="Y10495"/>
      <c r="Z10495"/>
      <c r="AA10495"/>
      <c r="AB10495"/>
      <c r="AC10495"/>
      <c r="AD10495"/>
      <c r="AE10495"/>
      <c r="AF10495"/>
      <c r="AG10495"/>
      <c r="AH10495"/>
      <c r="AI10495"/>
      <c r="AJ10495"/>
      <c r="AK10495"/>
      <c r="AL10495"/>
    </row>
    <row r="10496" spans="3:38" ht="15" customHeight="1" x14ac:dyDescent="0.35">
      <c r="C10496"/>
      <c r="D10496"/>
      <c r="E10496"/>
      <c r="F10496"/>
      <c r="G10496"/>
      <c r="H10496"/>
      <c r="I10496"/>
      <c r="J10496"/>
      <c r="K10496"/>
      <c r="L10496"/>
      <c r="M10496"/>
      <c r="N10496"/>
      <c r="O10496"/>
      <c r="S10496"/>
      <c r="T10496"/>
      <c r="U10496"/>
      <c r="V10496"/>
      <c r="Y10496"/>
      <c r="Z10496"/>
      <c r="AA10496"/>
      <c r="AB10496"/>
      <c r="AC10496"/>
      <c r="AD10496"/>
      <c r="AE10496"/>
      <c r="AF10496"/>
      <c r="AG10496"/>
      <c r="AH10496"/>
      <c r="AI10496"/>
      <c r="AJ10496"/>
      <c r="AK10496"/>
      <c r="AL10496"/>
    </row>
    <row r="10497" spans="3:38" ht="15" customHeight="1" x14ac:dyDescent="0.35">
      <c r="C10497"/>
      <c r="D10497"/>
      <c r="E10497"/>
      <c r="F10497"/>
      <c r="G10497"/>
      <c r="H10497"/>
      <c r="I10497"/>
      <c r="J10497"/>
      <c r="K10497"/>
      <c r="L10497"/>
      <c r="M10497"/>
      <c r="N10497"/>
      <c r="O10497"/>
      <c r="S10497"/>
      <c r="T10497"/>
      <c r="U10497"/>
      <c r="V10497"/>
      <c r="Y10497"/>
      <c r="Z10497"/>
      <c r="AA10497"/>
      <c r="AB10497"/>
      <c r="AC10497"/>
      <c r="AD10497"/>
      <c r="AE10497"/>
      <c r="AF10497"/>
      <c r="AG10497"/>
      <c r="AH10497"/>
      <c r="AI10497"/>
      <c r="AJ10497"/>
      <c r="AK10497"/>
      <c r="AL10497"/>
    </row>
    <row r="10498" spans="3:38" ht="15" customHeight="1" x14ac:dyDescent="0.35">
      <c r="C10498"/>
      <c r="D10498"/>
      <c r="E10498"/>
      <c r="F10498"/>
      <c r="G10498"/>
      <c r="H10498"/>
      <c r="I10498"/>
      <c r="J10498"/>
      <c r="K10498"/>
      <c r="L10498"/>
      <c r="M10498"/>
      <c r="N10498"/>
      <c r="O10498"/>
      <c r="S10498"/>
      <c r="T10498"/>
      <c r="U10498"/>
      <c r="V10498"/>
      <c r="Y10498"/>
      <c r="Z10498"/>
      <c r="AA10498"/>
      <c r="AB10498"/>
      <c r="AC10498"/>
      <c r="AD10498"/>
      <c r="AE10498"/>
      <c r="AF10498"/>
      <c r="AG10498"/>
      <c r="AH10498"/>
      <c r="AI10498"/>
      <c r="AJ10498"/>
      <c r="AK10498"/>
      <c r="AL10498"/>
    </row>
    <row r="10499" spans="3:38" ht="15" customHeight="1" x14ac:dyDescent="0.35">
      <c r="C10499"/>
      <c r="D10499"/>
      <c r="E10499"/>
      <c r="F10499"/>
      <c r="G10499"/>
      <c r="H10499"/>
      <c r="I10499"/>
      <c r="J10499"/>
      <c r="K10499"/>
      <c r="L10499"/>
      <c r="M10499"/>
      <c r="N10499"/>
      <c r="O10499"/>
      <c r="S10499"/>
      <c r="T10499"/>
      <c r="U10499"/>
      <c r="V10499"/>
      <c r="Y10499"/>
      <c r="Z10499"/>
      <c r="AA10499"/>
      <c r="AB10499"/>
      <c r="AC10499"/>
      <c r="AD10499"/>
      <c r="AE10499"/>
      <c r="AF10499"/>
      <c r="AG10499"/>
      <c r="AH10499"/>
      <c r="AI10499"/>
      <c r="AJ10499"/>
      <c r="AK10499"/>
      <c r="AL10499"/>
    </row>
    <row r="10500" spans="3:38" ht="15" customHeight="1" x14ac:dyDescent="0.35">
      <c r="C10500"/>
      <c r="D10500"/>
      <c r="E10500"/>
      <c r="F10500"/>
      <c r="G10500"/>
      <c r="H10500"/>
      <c r="I10500"/>
      <c r="J10500"/>
      <c r="K10500"/>
      <c r="L10500"/>
      <c r="M10500"/>
      <c r="N10500"/>
      <c r="O10500"/>
      <c r="S10500"/>
      <c r="T10500"/>
      <c r="U10500"/>
      <c r="V10500"/>
      <c r="Y10500"/>
      <c r="Z10500"/>
      <c r="AA10500"/>
      <c r="AB10500"/>
      <c r="AC10500"/>
      <c r="AD10500"/>
      <c r="AE10500"/>
      <c r="AF10500"/>
      <c r="AG10500"/>
      <c r="AH10500"/>
      <c r="AI10500"/>
      <c r="AJ10500"/>
      <c r="AK10500"/>
      <c r="AL10500"/>
    </row>
    <row r="10501" spans="3:38" ht="15" customHeight="1" x14ac:dyDescent="0.35">
      <c r="C10501"/>
      <c r="D10501"/>
      <c r="E10501"/>
      <c r="F10501"/>
      <c r="G10501"/>
      <c r="H10501"/>
      <c r="I10501"/>
      <c r="J10501"/>
      <c r="K10501"/>
      <c r="L10501"/>
      <c r="M10501"/>
      <c r="N10501"/>
      <c r="O10501"/>
      <c r="S10501"/>
      <c r="T10501"/>
      <c r="U10501"/>
      <c r="V10501"/>
      <c r="Y10501"/>
      <c r="Z10501"/>
      <c r="AA10501"/>
      <c r="AB10501"/>
      <c r="AC10501"/>
      <c r="AD10501"/>
      <c r="AE10501"/>
      <c r="AF10501"/>
      <c r="AG10501"/>
      <c r="AH10501"/>
      <c r="AI10501"/>
      <c r="AJ10501"/>
      <c r="AK10501"/>
      <c r="AL10501"/>
    </row>
    <row r="10502" spans="3:38" ht="15" customHeight="1" x14ac:dyDescent="0.35">
      <c r="C10502"/>
      <c r="D10502"/>
      <c r="E10502"/>
      <c r="F10502"/>
      <c r="G10502"/>
      <c r="H10502"/>
      <c r="I10502"/>
      <c r="J10502"/>
      <c r="K10502"/>
      <c r="L10502"/>
      <c r="M10502"/>
      <c r="N10502"/>
      <c r="O10502"/>
      <c r="S10502"/>
      <c r="T10502"/>
      <c r="U10502"/>
      <c r="V10502"/>
      <c r="Y10502"/>
      <c r="Z10502"/>
      <c r="AA10502"/>
      <c r="AB10502"/>
      <c r="AC10502"/>
      <c r="AD10502"/>
      <c r="AE10502"/>
      <c r="AF10502"/>
      <c r="AG10502"/>
      <c r="AH10502"/>
      <c r="AI10502"/>
      <c r="AJ10502"/>
      <c r="AK10502"/>
      <c r="AL10502"/>
    </row>
    <row r="10503" spans="3:38" ht="15" customHeight="1" x14ac:dyDescent="0.35">
      <c r="C10503"/>
      <c r="D10503"/>
      <c r="E10503"/>
      <c r="F10503"/>
      <c r="G10503"/>
      <c r="H10503"/>
      <c r="I10503"/>
      <c r="J10503"/>
      <c r="K10503"/>
      <c r="L10503"/>
      <c r="M10503"/>
      <c r="N10503"/>
      <c r="O10503"/>
      <c r="S10503"/>
      <c r="T10503"/>
      <c r="U10503"/>
      <c r="V10503"/>
      <c r="Y10503"/>
      <c r="Z10503"/>
      <c r="AA10503"/>
      <c r="AB10503"/>
      <c r="AC10503"/>
      <c r="AD10503"/>
      <c r="AE10503"/>
      <c r="AF10503"/>
      <c r="AG10503"/>
      <c r="AH10503"/>
      <c r="AI10503"/>
      <c r="AJ10503"/>
      <c r="AK10503"/>
      <c r="AL10503"/>
    </row>
    <row r="10504" spans="3:38" ht="15" customHeight="1" x14ac:dyDescent="0.35">
      <c r="C10504"/>
      <c r="D10504"/>
      <c r="E10504"/>
      <c r="F10504"/>
      <c r="G10504"/>
      <c r="H10504"/>
      <c r="I10504"/>
      <c r="J10504"/>
      <c r="K10504"/>
      <c r="L10504"/>
      <c r="M10504"/>
      <c r="N10504"/>
      <c r="O10504"/>
      <c r="S10504"/>
      <c r="T10504"/>
      <c r="U10504"/>
      <c r="V10504"/>
      <c r="Y10504"/>
      <c r="Z10504"/>
      <c r="AA10504"/>
      <c r="AB10504"/>
      <c r="AC10504"/>
      <c r="AD10504"/>
      <c r="AE10504"/>
      <c r="AF10504"/>
      <c r="AG10504"/>
      <c r="AH10504"/>
      <c r="AI10504"/>
      <c r="AJ10504"/>
      <c r="AK10504"/>
      <c r="AL10504"/>
    </row>
    <row r="10505" spans="3:38" ht="15" customHeight="1" x14ac:dyDescent="0.35">
      <c r="C10505"/>
      <c r="D10505"/>
      <c r="E10505"/>
      <c r="F10505"/>
      <c r="G10505"/>
      <c r="H10505"/>
      <c r="I10505"/>
      <c r="J10505"/>
      <c r="K10505"/>
      <c r="L10505"/>
      <c r="M10505"/>
      <c r="N10505"/>
      <c r="O10505"/>
      <c r="S10505"/>
      <c r="T10505"/>
      <c r="U10505"/>
      <c r="V10505"/>
      <c r="Y10505"/>
      <c r="Z10505"/>
      <c r="AA10505"/>
      <c r="AB10505"/>
      <c r="AC10505"/>
      <c r="AD10505"/>
      <c r="AE10505"/>
      <c r="AF10505"/>
      <c r="AG10505"/>
      <c r="AH10505"/>
      <c r="AI10505"/>
      <c r="AJ10505"/>
      <c r="AK10505"/>
      <c r="AL10505"/>
    </row>
    <row r="10506" spans="3:38" ht="15" customHeight="1" x14ac:dyDescent="0.35">
      <c r="C10506"/>
      <c r="D10506"/>
      <c r="E10506"/>
      <c r="F10506"/>
      <c r="G10506"/>
      <c r="H10506"/>
      <c r="I10506"/>
      <c r="J10506"/>
      <c r="K10506"/>
      <c r="L10506"/>
      <c r="M10506"/>
      <c r="N10506"/>
      <c r="O10506"/>
      <c r="S10506"/>
      <c r="T10506"/>
      <c r="U10506"/>
      <c r="V10506"/>
      <c r="Y10506"/>
      <c r="Z10506"/>
      <c r="AA10506"/>
      <c r="AB10506"/>
      <c r="AC10506"/>
      <c r="AD10506"/>
      <c r="AE10506"/>
      <c r="AF10506"/>
      <c r="AG10506"/>
      <c r="AH10506"/>
      <c r="AI10506"/>
      <c r="AJ10506"/>
      <c r="AK10506"/>
      <c r="AL10506"/>
    </row>
    <row r="10507" spans="3:38" ht="15" customHeight="1" x14ac:dyDescent="0.35">
      <c r="C10507"/>
      <c r="D10507"/>
      <c r="E10507"/>
      <c r="F10507"/>
      <c r="G10507"/>
      <c r="H10507"/>
      <c r="I10507"/>
      <c r="J10507"/>
      <c r="K10507"/>
      <c r="L10507"/>
      <c r="M10507"/>
      <c r="N10507"/>
      <c r="O10507"/>
      <c r="S10507"/>
      <c r="T10507"/>
      <c r="U10507"/>
      <c r="V10507"/>
      <c r="Y10507"/>
      <c r="Z10507"/>
      <c r="AA10507"/>
      <c r="AB10507"/>
      <c r="AC10507"/>
      <c r="AD10507"/>
      <c r="AE10507"/>
      <c r="AF10507"/>
      <c r="AG10507"/>
      <c r="AH10507"/>
      <c r="AI10507"/>
      <c r="AJ10507"/>
      <c r="AK10507"/>
      <c r="AL10507"/>
    </row>
    <row r="10508" spans="3:38" ht="15" customHeight="1" x14ac:dyDescent="0.35">
      <c r="C10508"/>
      <c r="D10508"/>
      <c r="E10508"/>
      <c r="F10508"/>
      <c r="G10508"/>
      <c r="H10508"/>
      <c r="I10508"/>
      <c r="J10508"/>
      <c r="K10508"/>
      <c r="L10508"/>
      <c r="M10508"/>
      <c r="N10508"/>
      <c r="O10508"/>
      <c r="S10508"/>
      <c r="T10508"/>
      <c r="U10508"/>
      <c r="V10508"/>
      <c r="Y10508"/>
      <c r="Z10508"/>
      <c r="AA10508"/>
      <c r="AB10508"/>
      <c r="AC10508"/>
      <c r="AD10508"/>
      <c r="AE10508"/>
      <c r="AF10508"/>
      <c r="AG10508"/>
      <c r="AH10508"/>
      <c r="AI10508"/>
      <c r="AJ10508"/>
      <c r="AK10508"/>
      <c r="AL10508"/>
    </row>
    <row r="10509" spans="3:38" ht="15" customHeight="1" x14ac:dyDescent="0.35">
      <c r="C10509"/>
      <c r="D10509"/>
      <c r="E10509"/>
      <c r="F10509"/>
      <c r="G10509"/>
      <c r="H10509"/>
      <c r="I10509"/>
      <c r="J10509"/>
      <c r="K10509"/>
      <c r="L10509"/>
      <c r="M10509"/>
      <c r="N10509"/>
      <c r="O10509"/>
      <c r="S10509"/>
      <c r="T10509"/>
      <c r="U10509"/>
      <c r="V10509"/>
      <c r="Y10509"/>
      <c r="Z10509"/>
      <c r="AA10509"/>
      <c r="AB10509"/>
      <c r="AC10509"/>
      <c r="AD10509"/>
      <c r="AE10509"/>
      <c r="AF10509"/>
      <c r="AG10509"/>
      <c r="AH10509"/>
      <c r="AI10509"/>
      <c r="AJ10509"/>
      <c r="AK10509"/>
      <c r="AL10509"/>
    </row>
    <row r="10510" spans="3:38" ht="15" customHeight="1" x14ac:dyDescent="0.35">
      <c r="C10510"/>
      <c r="D10510"/>
      <c r="E10510"/>
      <c r="F10510"/>
      <c r="G10510"/>
      <c r="H10510"/>
      <c r="I10510"/>
      <c r="J10510"/>
      <c r="K10510"/>
      <c r="L10510"/>
      <c r="M10510"/>
      <c r="N10510"/>
      <c r="O10510"/>
      <c r="S10510"/>
      <c r="T10510"/>
      <c r="U10510"/>
      <c r="V10510"/>
      <c r="Y10510"/>
      <c r="Z10510"/>
      <c r="AA10510"/>
      <c r="AB10510"/>
      <c r="AC10510"/>
      <c r="AD10510"/>
      <c r="AE10510"/>
      <c r="AF10510"/>
      <c r="AG10510"/>
      <c r="AH10510"/>
      <c r="AI10510"/>
      <c r="AJ10510"/>
      <c r="AK10510"/>
      <c r="AL10510"/>
    </row>
    <row r="10511" spans="3:38" ht="15" customHeight="1" x14ac:dyDescent="0.35">
      <c r="C10511"/>
      <c r="D10511"/>
      <c r="E10511"/>
      <c r="F10511"/>
      <c r="G10511"/>
      <c r="H10511"/>
      <c r="I10511"/>
      <c r="J10511"/>
      <c r="K10511"/>
      <c r="L10511"/>
      <c r="M10511"/>
      <c r="N10511"/>
      <c r="O10511"/>
      <c r="S10511"/>
      <c r="T10511"/>
      <c r="U10511"/>
      <c r="V10511"/>
      <c r="Y10511"/>
      <c r="Z10511"/>
      <c r="AA10511"/>
      <c r="AB10511"/>
      <c r="AC10511"/>
      <c r="AD10511"/>
      <c r="AE10511"/>
      <c r="AF10511"/>
      <c r="AG10511"/>
      <c r="AH10511"/>
      <c r="AI10511"/>
      <c r="AJ10511"/>
      <c r="AK10511"/>
      <c r="AL10511"/>
    </row>
    <row r="10512" spans="3:38" ht="15" customHeight="1" x14ac:dyDescent="0.35">
      <c r="C10512"/>
      <c r="D10512"/>
      <c r="E10512"/>
      <c r="F10512"/>
      <c r="G10512"/>
      <c r="H10512"/>
      <c r="I10512"/>
      <c r="J10512"/>
      <c r="K10512"/>
      <c r="L10512"/>
      <c r="M10512"/>
      <c r="N10512"/>
      <c r="O10512"/>
      <c r="S10512"/>
      <c r="T10512"/>
      <c r="U10512"/>
      <c r="V10512"/>
      <c r="Y10512"/>
      <c r="Z10512"/>
      <c r="AA10512"/>
      <c r="AB10512"/>
      <c r="AC10512"/>
      <c r="AD10512"/>
      <c r="AE10512"/>
      <c r="AF10512"/>
      <c r="AG10512"/>
      <c r="AH10512"/>
      <c r="AI10512"/>
      <c r="AJ10512"/>
      <c r="AK10512"/>
      <c r="AL10512"/>
    </row>
    <row r="10513" spans="3:38" ht="15" customHeight="1" x14ac:dyDescent="0.35">
      <c r="C10513"/>
      <c r="D10513"/>
      <c r="E10513"/>
      <c r="F10513"/>
      <c r="G10513"/>
      <c r="H10513"/>
      <c r="I10513"/>
      <c r="J10513"/>
      <c r="K10513"/>
      <c r="L10513"/>
      <c r="M10513"/>
      <c r="N10513"/>
      <c r="O10513"/>
      <c r="S10513"/>
      <c r="T10513"/>
      <c r="U10513"/>
      <c r="V10513"/>
      <c r="Y10513"/>
      <c r="Z10513"/>
      <c r="AA10513"/>
      <c r="AB10513"/>
      <c r="AC10513"/>
      <c r="AD10513"/>
      <c r="AE10513"/>
      <c r="AF10513"/>
      <c r="AG10513"/>
      <c r="AH10513"/>
      <c r="AI10513"/>
      <c r="AJ10513"/>
      <c r="AK10513"/>
      <c r="AL10513"/>
    </row>
    <row r="10514" spans="3:38" ht="15" customHeight="1" x14ac:dyDescent="0.35">
      <c r="C10514"/>
      <c r="D10514"/>
      <c r="E10514"/>
      <c r="F10514"/>
      <c r="G10514"/>
      <c r="H10514"/>
      <c r="I10514"/>
      <c r="J10514"/>
      <c r="K10514"/>
      <c r="L10514"/>
      <c r="M10514"/>
      <c r="N10514"/>
      <c r="O10514"/>
      <c r="S10514"/>
      <c r="T10514"/>
      <c r="U10514"/>
      <c r="V10514"/>
      <c r="Y10514"/>
      <c r="Z10514"/>
      <c r="AA10514"/>
      <c r="AB10514"/>
      <c r="AC10514"/>
      <c r="AD10514"/>
      <c r="AE10514"/>
      <c r="AF10514"/>
      <c r="AG10514"/>
      <c r="AH10514"/>
      <c r="AI10514"/>
      <c r="AJ10514"/>
      <c r="AK10514"/>
      <c r="AL10514"/>
    </row>
    <row r="10515" spans="3:38" ht="15" customHeight="1" x14ac:dyDescent="0.35">
      <c r="C10515"/>
      <c r="D10515"/>
      <c r="E10515"/>
      <c r="F10515"/>
      <c r="G10515"/>
      <c r="H10515"/>
      <c r="I10515"/>
      <c r="J10515"/>
      <c r="K10515"/>
      <c r="L10515"/>
      <c r="M10515"/>
      <c r="N10515"/>
      <c r="O10515"/>
      <c r="S10515"/>
      <c r="T10515"/>
      <c r="U10515"/>
      <c r="V10515"/>
      <c r="Y10515"/>
      <c r="Z10515"/>
      <c r="AA10515"/>
      <c r="AB10515"/>
      <c r="AC10515"/>
      <c r="AD10515"/>
      <c r="AE10515"/>
      <c r="AF10515"/>
      <c r="AG10515"/>
      <c r="AH10515"/>
      <c r="AI10515"/>
      <c r="AJ10515"/>
      <c r="AK10515"/>
      <c r="AL10515"/>
    </row>
    <row r="10516" spans="3:38" ht="15" customHeight="1" x14ac:dyDescent="0.35">
      <c r="C10516"/>
      <c r="D10516"/>
      <c r="E10516"/>
      <c r="F10516"/>
      <c r="G10516"/>
      <c r="H10516"/>
      <c r="I10516"/>
      <c r="J10516"/>
      <c r="K10516"/>
      <c r="L10516"/>
      <c r="M10516"/>
      <c r="N10516"/>
      <c r="O10516"/>
      <c r="S10516"/>
      <c r="T10516"/>
      <c r="U10516"/>
      <c r="V10516"/>
      <c r="Y10516"/>
      <c r="Z10516"/>
      <c r="AA10516"/>
      <c r="AB10516"/>
      <c r="AC10516"/>
      <c r="AD10516"/>
      <c r="AE10516"/>
      <c r="AF10516"/>
      <c r="AG10516"/>
      <c r="AH10516"/>
      <c r="AI10516"/>
      <c r="AJ10516"/>
      <c r="AK10516"/>
      <c r="AL10516"/>
    </row>
    <row r="10517" spans="3:38" ht="15" customHeight="1" x14ac:dyDescent="0.35">
      <c r="C10517"/>
      <c r="D10517"/>
      <c r="E10517"/>
      <c r="F10517"/>
      <c r="G10517"/>
      <c r="H10517"/>
      <c r="I10517"/>
      <c r="J10517"/>
      <c r="K10517"/>
      <c r="L10517"/>
      <c r="M10517"/>
      <c r="N10517"/>
      <c r="O10517"/>
      <c r="S10517"/>
      <c r="T10517"/>
      <c r="U10517"/>
      <c r="V10517"/>
      <c r="Y10517"/>
      <c r="Z10517"/>
      <c r="AA10517"/>
      <c r="AB10517"/>
      <c r="AC10517"/>
      <c r="AD10517"/>
      <c r="AE10517"/>
      <c r="AF10517"/>
      <c r="AG10517"/>
      <c r="AH10517"/>
      <c r="AI10517"/>
      <c r="AJ10517"/>
      <c r="AK10517"/>
      <c r="AL10517"/>
    </row>
    <row r="10518" spans="3:38" ht="15" customHeight="1" x14ac:dyDescent="0.35">
      <c r="C10518"/>
      <c r="D10518"/>
      <c r="E10518"/>
      <c r="F10518"/>
      <c r="G10518"/>
      <c r="H10518"/>
      <c r="I10518"/>
      <c r="J10518"/>
      <c r="K10518"/>
      <c r="L10518"/>
      <c r="M10518"/>
      <c r="N10518"/>
      <c r="O10518"/>
      <c r="S10518"/>
      <c r="T10518"/>
      <c r="U10518"/>
      <c r="V10518"/>
      <c r="Y10518"/>
      <c r="Z10518"/>
      <c r="AA10518"/>
      <c r="AB10518"/>
      <c r="AC10518"/>
      <c r="AD10518"/>
      <c r="AE10518"/>
      <c r="AF10518"/>
      <c r="AG10518"/>
      <c r="AH10518"/>
      <c r="AI10518"/>
      <c r="AJ10518"/>
      <c r="AK10518"/>
      <c r="AL10518"/>
    </row>
    <row r="10519" spans="3:38" ht="15" customHeight="1" x14ac:dyDescent="0.35">
      <c r="C10519"/>
      <c r="D10519"/>
      <c r="E10519"/>
      <c r="F10519"/>
      <c r="G10519"/>
      <c r="H10519"/>
      <c r="I10519"/>
      <c r="J10519"/>
      <c r="K10519"/>
      <c r="L10519"/>
      <c r="M10519"/>
      <c r="N10519"/>
      <c r="O10519"/>
      <c r="S10519"/>
      <c r="T10519"/>
      <c r="U10519"/>
      <c r="V10519"/>
      <c r="Y10519"/>
      <c r="Z10519"/>
      <c r="AA10519"/>
      <c r="AB10519"/>
      <c r="AC10519"/>
      <c r="AD10519"/>
      <c r="AE10519"/>
      <c r="AF10519"/>
      <c r="AG10519"/>
      <c r="AH10519"/>
      <c r="AI10519"/>
      <c r="AJ10519"/>
      <c r="AK10519"/>
      <c r="AL10519"/>
    </row>
    <row r="10520" spans="3:38" ht="15" customHeight="1" x14ac:dyDescent="0.35">
      <c r="C10520"/>
      <c r="D10520"/>
      <c r="E10520"/>
      <c r="F10520"/>
      <c r="G10520"/>
      <c r="H10520"/>
      <c r="I10520"/>
      <c r="J10520"/>
      <c r="K10520"/>
      <c r="L10520"/>
      <c r="M10520"/>
      <c r="N10520"/>
      <c r="O10520"/>
      <c r="S10520"/>
      <c r="T10520"/>
      <c r="U10520"/>
      <c r="V10520"/>
      <c r="Y10520"/>
      <c r="Z10520"/>
      <c r="AA10520"/>
      <c r="AB10520"/>
      <c r="AC10520"/>
      <c r="AD10520"/>
      <c r="AE10520"/>
      <c r="AF10520"/>
      <c r="AG10520"/>
      <c r="AH10520"/>
      <c r="AI10520"/>
      <c r="AJ10520"/>
      <c r="AK10520"/>
      <c r="AL10520"/>
    </row>
    <row r="10521" spans="3:38" ht="15" customHeight="1" x14ac:dyDescent="0.35">
      <c r="C10521"/>
      <c r="D10521"/>
      <c r="E10521"/>
      <c r="F10521"/>
      <c r="G10521"/>
      <c r="H10521"/>
      <c r="I10521"/>
      <c r="J10521"/>
      <c r="K10521"/>
      <c r="L10521"/>
      <c r="M10521"/>
      <c r="N10521"/>
      <c r="O10521"/>
      <c r="S10521"/>
      <c r="T10521"/>
      <c r="U10521"/>
      <c r="V10521"/>
      <c r="Y10521"/>
      <c r="Z10521"/>
      <c r="AA10521"/>
      <c r="AB10521"/>
      <c r="AC10521"/>
      <c r="AD10521"/>
      <c r="AE10521"/>
      <c r="AF10521"/>
      <c r="AG10521"/>
      <c r="AH10521"/>
      <c r="AI10521"/>
      <c r="AJ10521"/>
      <c r="AK10521"/>
      <c r="AL10521"/>
    </row>
    <row r="10522" spans="3:38" ht="15" customHeight="1" x14ac:dyDescent="0.35">
      <c r="C10522"/>
      <c r="D10522"/>
      <c r="E10522"/>
      <c r="F10522"/>
      <c r="G10522"/>
      <c r="H10522"/>
      <c r="I10522"/>
      <c r="J10522"/>
      <c r="K10522"/>
      <c r="L10522"/>
      <c r="M10522"/>
      <c r="N10522"/>
      <c r="O10522"/>
      <c r="S10522"/>
      <c r="T10522"/>
      <c r="U10522"/>
      <c r="V10522"/>
      <c r="Y10522"/>
      <c r="Z10522"/>
      <c r="AA10522"/>
      <c r="AB10522"/>
      <c r="AC10522"/>
      <c r="AD10522"/>
      <c r="AE10522"/>
      <c r="AF10522"/>
      <c r="AG10522"/>
      <c r="AH10522"/>
      <c r="AI10522"/>
      <c r="AJ10522"/>
      <c r="AK10522"/>
      <c r="AL10522"/>
    </row>
    <row r="10523" spans="3:38" ht="15" customHeight="1" x14ac:dyDescent="0.35">
      <c r="C10523"/>
      <c r="D10523"/>
      <c r="E10523"/>
      <c r="F10523"/>
      <c r="G10523"/>
      <c r="H10523"/>
      <c r="I10523"/>
      <c r="J10523"/>
      <c r="K10523"/>
      <c r="L10523"/>
      <c r="M10523"/>
      <c r="N10523"/>
      <c r="O10523"/>
      <c r="S10523"/>
      <c r="T10523"/>
      <c r="U10523"/>
      <c r="V10523"/>
      <c r="Y10523"/>
      <c r="Z10523"/>
      <c r="AA10523"/>
      <c r="AB10523"/>
      <c r="AC10523"/>
      <c r="AD10523"/>
      <c r="AE10523"/>
      <c r="AF10523"/>
      <c r="AG10523"/>
      <c r="AH10523"/>
      <c r="AI10523"/>
      <c r="AJ10523"/>
      <c r="AK10523"/>
      <c r="AL10523"/>
    </row>
    <row r="10524" spans="3:38" ht="15" customHeight="1" x14ac:dyDescent="0.35">
      <c r="C10524"/>
      <c r="D10524"/>
      <c r="E10524"/>
      <c r="F10524"/>
      <c r="G10524"/>
      <c r="H10524"/>
      <c r="I10524"/>
      <c r="J10524"/>
      <c r="K10524"/>
      <c r="L10524"/>
      <c r="M10524"/>
      <c r="N10524"/>
      <c r="O10524"/>
      <c r="S10524"/>
      <c r="T10524"/>
      <c r="U10524"/>
      <c r="V10524"/>
      <c r="Y10524"/>
      <c r="Z10524"/>
      <c r="AA10524"/>
      <c r="AB10524"/>
      <c r="AC10524"/>
      <c r="AD10524"/>
      <c r="AE10524"/>
      <c r="AF10524"/>
      <c r="AG10524"/>
      <c r="AH10524"/>
      <c r="AI10524"/>
      <c r="AJ10524"/>
      <c r="AK10524"/>
      <c r="AL10524"/>
    </row>
    <row r="10525" spans="3:38" ht="15" customHeight="1" x14ac:dyDescent="0.35">
      <c r="C10525"/>
      <c r="D10525"/>
      <c r="E10525"/>
      <c r="F10525"/>
      <c r="G10525"/>
      <c r="H10525"/>
      <c r="I10525"/>
      <c r="J10525"/>
      <c r="K10525"/>
      <c r="L10525"/>
      <c r="M10525"/>
      <c r="N10525"/>
      <c r="O10525"/>
      <c r="S10525"/>
      <c r="T10525"/>
      <c r="U10525"/>
      <c r="V10525"/>
      <c r="Y10525"/>
      <c r="Z10525"/>
      <c r="AA10525"/>
      <c r="AB10525"/>
      <c r="AC10525"/>
      <c r="AD10525"/>
      <c r="AE10525"/>
      <c r="AF10525"/>
      <c r="AG10525"/>
      <c r="AH10525"/>
      <c r="AI10525"/>
      <c r="AJ10525"/>
      <c r="AK10525"/>
      <c r="AL10525"/>
    </row>
    <row r="10526" spans="3:38" ht="15" customHeight="1" x14ac:dyDescent="0.35">
      <c r="C10526"/>
      <c r="D10526"/>
      <c r="E10526"/>
      <c r="F10526"/>
      <c r="G10526"/>
      <c r="H10526"/>
      <c r="I10526"/>
      <c r="J10526"/>
      <c r="K10526"/>
      <c r="L10526"/>
      <c r="M10526"/>
      <c r="N10526"/>
      <c r="O10526"/>
      <c r="S10526"/>
      <c r="T10526"/>
      <c r="U10526"/>
      <c r="V10526"/>
      <c r="Y10526"/>
      <c r="Z10526"/>
      <c r="AA10526"/>
      <c r="AB10526"/>
      <c r="AC10526"/>
      <c r="AD10526"/>
      <c r="AE10526"/>
      <c r="AF10526"/>
      <c r="AG10526"/>
      <c r="AH10526"/>
      <c r="AI10526"/>
      <c r="AJ10526"/>
      <c r="AK10526"/>
      <c r="AL10526"/>
    </row>
    <row r="10527" spans="3:38" ht="15" customHeight="1" x14ac:dyDescent="0.35">
      <c r="C10527"/>
      <c r="D10527"/>
      <c r="E10527"/>
      <c r="F10527"/>
      <c r="G10527"/>
      <c r="H10527"/>
      <c r="I10527"/>
      <c r="J10527"/>
      <c r="K10527"/>
      <c r="L10527"/>
      <c r="M10527"/>
      <c r="N10527"/>
      <c r="O10527"/>
      <c r="S10527"/>
      <c r="T10527"/>
      <c r="U10527"/>
      <c r="V10527"/>
      <c r="Y10527"/>
      <c r="Z10527"/>
      <c r="AA10527"/>
      <c r="AB10527"/>
      <c r="AC10527"/>
      <c r="AD10527"/>
      <c r="AE10527"/>
      <c r="AF10527"/>
      <c r="AG10527"/>
      <c r="AH10527"/>
      <c r="AI10527"/>
      <c r="AJ10527"/>
      <c r="AK10527"/>
      <c r="AL10527"/>
    </row>
    <row r="10528" spans="3:38" ht="15" customHeight="1" x14ac:dyDescent="0.35">
      <c r="C10528"/>
      <c r="D10528"/>
      <c r="E10528"/>
      <c r="F10528"/>
      <c r="G10528"/>
      <c r="H10528"/>
      <c r="I10528"/>
      <c r="J10528"/>
      <c r="K10528"/>
      <c r="L10528"/>
      <c r="M10528"/>
      <c r="N10528"/>
      <c r="O10528"/>
      <c r="S10528"/>
      <c r="T10528"/>
      <c r="U10528"/>
      <c r="V10528"/>
      <c r="Y10528"/>
      <c r="Z10528"/>
      <c r="AA10528"/>
      <c r="AB10528"/>
      <c r="AC10528"/>
      <c r="AD10528"/>
      <c r="AE10528"/>
      <c r="AF10528"/>
      <c r="AG10528"/>
      <c r="AH10528"/>
      <c r="AI10528"/>
      <c r="AJ10528"/>
      <c r="AK10528"/>
      <c r="AL10528"/>
    </row>
    <row r="10529" spans="3:38" ht="15" customHeight="1" x14ac:dyDescent="0.35">
      <c r="C10529"/>
      <c r="D10529"/>
      <c r="E10529"/>
      <c r="F10529"/>
      <c r="G10529"/>
      <c r="H10529"/>
      <c r="I10529"/>
      <c r="J10529"/>
      <c r="K10529"/>
      <c r="L10529"/>
      <c r="M10529"/>
      <c r="N10529"/>
      <c r="O10529"/>
      <c r="S10529"/>
      <c r="T10529"/>
      <c r="U10529"/>
      <c r="V10529"/>
      <c r="Y10529"/>
      <c r="Z10529"/>
      <c r="AA10529"/>
      <c r="AB10529"/>
      <c r="AC10529"/>
      <c r="AD10529"/>
      <c r="AE10529"/>
      <c r="AF10529"/>
      <c r="AG10529"/>
      <c r="AH10529"/>
      <c r="AI10529"/>
      <c r="AJ10529"/>
      <c r="AK10529"/>
      <c r="AL10529"/>
    </row>
    <row r="10530" spans="3:38" ht="15" customHeight="1" x14ac:dyDescent="0.35">
      <c r="C10530"/>
      <c r="D10530"/>
      <c r="E10530"/>
      <c r="F10530"/>
      <c r="G10530"/>
      <c r="H10530"/>
      <c r="I10530"/>
      <c r="J10530"/>
      <c r="K10530"/>
      <c r="L10530"/>
      <c r="M10530"/>
      <c r="N10530"/>
      <c r="O10530"/>
      <c r="S10530"/>
      <c r="T10530"/>
      <c r="U10530"/>
      <c r="V10530"/>
      <c r="Y10530"/>
      <c r="Z10530"/>
      <c r="AA10530"/>
      <c r="AB10530"/>
      <c r="AC10530"/>
      <c r="AD10530"/>
      <c r="AE10530"/>
      <c r="AF10530"/>
      <c r="AG10530"/>
      <c r="AH10530"/>
      <c r="AI10530"/>
      <c r="AJ10530"/>
      <c r="AK10530"/>
      <c r="AL10530"/>
    </row>
    <row r="10531" spans="3:38" ht="15" customHeight="1" x14ac:dyDescent="0.35">
      <c r="C10531"/>
      <c r="D10531"/>
      <c r="E10531"/>
      <c r="F10531"/>
      <c r="G10531"/>
      <c r="H10531"/>
      <c r="I10531"/>
      <c r="J10531"/>
      <c r="K10531"/>
      <c r="L10531"/>
      <c r="M10531"/>
      <c r="N10531"/>
      <c r="O10531"/>
      <c r="S10531"/>
      <c r="T10531"/>
      <c r="U10531"/>
      <c r="V10531"/>
      <c r="Y10531"/>
      <c r="Z10531"/>
      <c r="AA10531"/>
      <c r="AB10531"/>
      <c r="AC10531"/>
      <c r="AD10531"/>
      <c r="AE10531"/>
      <c r="AF10531"/>
      <c r="AG10531"/>
      <c r="AH10531"/>
      <c r="AI10531"/>
      <c r="AJ10531"/>
      <c r="AK10531"/>
      <c r="AL10531"/>
    </row>
    <row r="10532" spans="3:38" ht="15" customHeight="1" x14ac:dyDescent="0.35">
      <c r="C10532"/>
      <c r="D10532"/>
      <c r="E10532"/>
      <c r="F10532"/>
      <c r="G10532"/>
      <c r="H10532"/>
      <c r="I10532"/>
      <c r="J10532"/>
      <c r="K10532"/>
      <c r="L10532"/>
      <c r="M10532"/>
      <c r="N10532"/>
      <c r="O10532"/>
      <c r="S10532"/>
      <c r="T10532"/>
      <c r="U10532"/>
      <c r="V10532"/>
      <c r="Y10532"/>
      <c r="Z10532"/>
      <c r="AA10532"/>
      <c r="AB10532"/>
      <c r="AC10532"/>
      <c r="AD10532"/>
      <c r="AE10532"/>
      <c r="AF10532"/>
      <c r="AG10532"/>
      <c r="AH10532"/>
      <c r="AI10532"/>
      <c r="AJ10532"/>
      <c r="AK10532"/>
      <c r="AL10532"/>
    </row>
    <row r="10533" spans="3:38" ht="15" customHeight="1" x14ac:dyDescent="0.35">
      <c r="C10533"/>
      <c r="D10533"/>
      <c r="E10533"/>
      <c r="F10533"/>
      <c r="G10533"/>
      <c r="H10533"/>
      <c r="I10533"/>
      <c r="J10533"/>
      <c r="K10533"/>
      <c r="L10533"/>
      <c r="M10533"/>
      <c r="N10533"/>
      <c r="O10533"/>
      <c r="S10533"/>
      <c r="T10533"/>
      <c r="U10533"/>
      <c r="V10533"/>
      <c r="Y10533"/>
      <c r="Z10533"/>
      <c r="AA10533"/>
      <c r="AB10533"/>
      <c r="AC10533"/>
      <c r="AD10533"/>
      <c r="AE10533"/>
      <c r="AF10533"/>
      <c r="AG10533"/>
      <c r="AH10533"/>
      <c r="AI10533"/>
      <c r="AJ10533"/>
      <c r="AK10533"/>
      <c r="AL10533"/>
    </row>
    <row r="10534" spans="3:38" ht="15" customHeight="1" x14ac:dyDescent="0.35">
      <c r="C10534"/>
      <c r="D10534"/>
      <c r="E10534"/>
      <c r="F10534"/>
      <c r="G10534"/>
      <c r="H10534"/>
      <c r="I10534"/>
      <c r="J10534"/>
      <c r="K10534"/>
      <c r="L10534"/>
      <c r="M10534"/>
      <c r="N10534"/>
      <c r="O10534"/>
      <c r="S10534"/>
      <c r="T10534"/>
      <c r="U10534"/>
      <c r="V10534"/>
      <c r="Y10534"/>
      <c r="Z10534"/>
      <c r="AA10534"/>
      <c r="AB10534"/>
      <c r="AC10534"/>
      <c r="AD10534"/>
      <c r="AE10534"/>
      <c r="AF10534"/>
      <c r="AG10534"/>
      <c r="AH10534"/>
      <c r="AI10534"/>
      <c r="AJ10534"/>
      <c r="AK10534"/>
      <c r="AL10534"/>
    </row>
    <row r="10535" spans="3:38" ht="15" customHeight="1" x14ac:dyDescent="0.35">
      <c r="C10535"/>
      <c r="D10535"/>
      <c r="E10535"/>
      <c r="F10535"/>
      <c r="G10535"/>
      <c r="H10535"/>
      <c r="I10535"/>
      <c r="J10535"/>
      <c r="K10535"/>
      <c r="L10535"/>
      <c r="M10535"/>
      <c r="N10535"/>
      <c r="O10535"/>
      <c r="S10535"/>
      <c r="T10535"/>
      <c r="U10535"/>
      <c r="V10535"/>
      <c r="Y10535"/>
      <c r="Z10535"/>
      <c r="AA10535"/>
      <c r="AB10535"/>
      <c r="AC10535"/>
      <c r="AD10535"/>
      <c r="AE10535"/>
      <c r="AF10535"/>
      <c r="AG10535"/>
      <c r="AH10535"/>
      <c r="AI10535"/>
      <c r="AJ10535"/>
      <c r="AK10535"/>
      <c r="AL10535"/>
    </row>
    <row r="10536" spans="3:38" ht="15" customHeight="1" x14ac:dyDescent="0.35">
      <c r="C10536"/>
      <c r="D10536"/>
      <c r="E10536"/>
      <c r="F10536"/>
      <c r="G10536"/>
      <c r="H10536"/>
      <c r="I10536"/>
      <c r="J10536"/>
      <c r="K10536"/>
      <c r="L10536"/>
      <c r="M10536"/>
      <c r="N10536"/>
      <c r="O10536"/>
      <c r="S10536"/>
      <c r="T10536"/>
      <c r="U10536"/>
      <c r="V10536"/>
      <c r="Y10536"/>
      <c r="Z10536"/>
      <c r="AA10536"/>
      <c r="AB10536"/>
      <c r="AC10536"/>
      <c r="AD10536"/>
      <c r="AE10536"/>
      <c r="AF10536"/>
      <c r="AG10536"/>
      <c r="AH10536"/>
      <c r="AI10536"/>
      <c r="AJ10536"/>
      <c r="AK10536"/>
      <c r="AL10536"/>
    </row>
    <row r="10537" spans="3:38" ht="15" customHeight="1" x14ac:dyDescent="0.35">
      <c r="C10537"/>
      <c r="D10537"/>
      <c r="E10537"/>
      <c r="F10537"/>
      <c r="G10537"/>
      <c r="H10537"/>
      <c r="I10537"/>
      <c r="J10537"/>
      <c r="K10537"/>
      <c r="L10537"/>
      <c r="M10537"/>
      <c r="N10537"/>
      <c r="O10537"/>
      <c r="S10537"/>
      <c r="T10537"/>
      <c r="U10537"/>
      <c r="V10537"/>
      <c r="Y10537"/>
      <c r="Z10537"/>
      <c r="AA10537"/>
      <c r="AB10537"/>
      <c r="AC10537"/>
      <c r="AD10537"/>
      <c r="AE10537"/>
      <c r="AF10537"/>
      <c r="AG10537"/>
      <c r="AH10537"/>
      <c r="AI10537"/>
      <c r="AJ10537"/>
      <c r="AK10537"/>
      <c r="AL10537"/>
    </row>
    <row r="10538" spans="3:38" ht="15" customHeight="1" x14ac:dyDescent="0.35">
      <c r="C10538"/>
      <c r="D10538"/>
      <c r="E10538"/>
      <c r="F10538"/>
      <c r="G10538"/>
      <c r="H10538"/>
      <c r="I10538"/>
      <c r="J10538"/>
      <c r="K10538"/>
      <c r="L10538"/>
      <c r="M10538"/>
      <c r="N10538"/>
      <c r="O10538"/>
      <c r="S10538"/>
      <c r="T10538"/>
      <c r="U10538"/>
      <c r="V10538"/>
      <c r="Y10538"/>
      <c r="Z10538"/>
      <c r="AA10538"/>
      <c r="AB10538"/>
      <c r="AC10538"/>
      <c r="AD10538"/>
      <c r="AE10538"/>
      <c r="AF10538"/>
      <c r="AG10538"/>
      <c r="AH10538"/>
      <c r="AI10538"/>
      <c r="AJ10538"/>
      <c r="AK10538"/>
      <c r="AL10538"/>
    </row>
    <row r="10539" spans="3:38" ht="15" customHeight="1" x14ac:dyDescent="0.35">
      <c r="C10539"/>
      <c r="D10539"/>
      <c r="E10539"/>
      <c r="F10539"/>
      <c r="G10539"/>
      <c r="H10539"/>
      <c r="I10539"/>
      <c r="J10539"/>
      <c r="K10539"/>
      <c r="L10539"/>
      <c r="M10539"/>
      <c r="N10539"/>
      <c r="O10539"/>
      <c r="S10539"/>
      <c r="T10539"/>
      <c r="U10539"/>
      <c r="V10539"/>
      <c r="Y10539"/>
      <c r="Z10539"/>
      <c r="AA10539"/>
      <c r="AB10539"/>
      <c r="AC10539"/>
      <c r="AD10539"/>
      <c r="AE10539"/>
      <c r="AF10539"/>
      <c r="AG10539"/>
      <c r="AH10539"/>
      <c r="AI10539"/>
      <c r="AJ10539"/>
      <c r="AK10539"/>
      <c r="AL10539"/>
    </row>
    <row r="10540" spans="3:38" ht="15" customHeight="1" x14ac:dyDescent="0.35">
      <c r="C10540"/>
      <c r="D10540"/>
      <c r="E10540"/>
      <c r="F10540"/>
      <c r="G10540"/>
      <c r="H10540"/>
      <c r="I10540"/>
      <c r="J10540"/>
      <c r="K10540"/>
      <c r="L10540"/>
      <c r="M10540"/>
      <c r="N10540"/>
      <c r="O10540"/>
      <c r="S10540"/>
      <c r="T10540"/>
      <c r="U10540"/>
      <c r="V10540"/>
      <c r="Y10540"/>
      <c r="Z10540"/>
      <c r="AA10540"/>
      <c r="AB10540"/>
      <c r="AC10540"/>
      <c r="AD10540"/>
      <c r="AE10540"/>
      <c r="AF10540"/>
      <c r="AG10540"/>
      <c r="AH10540"/>
      <c r="AI10540"/>
      <c r="AJ10540"/>
      <c r="AK10540"/>
      <c r="AL10540"/>
    </row>
    <row r="10541" spans="3:38" ht="15" customHeight="1" x14ac:dyDescent="0.35">
      <c r="C10541"/>
      <c r="D10541"/>
      <c r="E10541"/>
      <c r="F10541"/>
      <c r="G10541"/>
      <c r="H10541"/>
      <c r="I10541"/>
      <c r="J10541"/>
      <c r="K10541"/>
      <c r="L10541"/>
      <c r="M10541"/>
      <c r="N10541"/>
      <c r="O10541"/>
      <c r="S10541"/>
      <c r="T10541"/>
      <c r="U10541"/>
      <c r="V10541"/>
      <c r="Y10541"/>
      <c r="Z10541"/>
      <c r="AA10541"/>
      <c r="AB10541"/>
      <c r="AC10541"/>
      <c r="AD10541"/>
      <c r="AE10541"/>
      <c r="AF10541"/>
      <c r="AG10541"/>
      <c r="AH10541"/>
      <c r="AI10541"/>
      <c r="AJ10541"/>
      <c r="AK10541"/>
      <c r="AL10541"/>
    </row>
    <row r="10542" spans="3:38" ht="15" customHeight="1" x14ac:dyDescent="0.35">
      <c r="C10542"/>
      <c r="D10542"/>
      <c r="E10542"/>
      <c r="F10542"/>
      <c r="G10542"/>
      <c r="H10542"/>
      <c r="I10542"/>
      <c r="J10542"/>
      <c r="K10542"/>
      <c r="L10542"/>
      <c r="M10542"/>
      <c r="N10542"/>
      <c r="O10542"/>
      <c r="S10542"/>
      <c r="T10542"/>
      <c r="U10542"/>
      <c r="V10542"/>
      <c r="Y10542"/>
      <c r="Z10542"/>
      <c r="AA10542"/>
      <c r="AB10542"/>
      <c r="AC10542"/>
      <c r="AD10542"/>
      <c r="AE10542"/>
      <c r="AF10542"/>
      <c r="AG10542"/>
      <c r="AH10542"/>
      <c r="AI10542"/>
      <c r="AJ10542"/>
      <c r="AK10542"/>
      <c r="AL10542"/>
    </row>
    <row r="10543" spans="3:38" ht="15" customHeight="1" x14ac:dyDescent="0.35">
      <c r="C10543"/>
      <c r="D10543"/>
      <c r="E10543"/>
      <c r="F10543"/>
      <c r="G10543"/>
      <c r="H10543"/>
      <c r="I10543"/>
      <c r="J10543"/>
      <c r="K10543"/>
      <c r="L10543"/>
      <c r="M10543"/>
      <c r="N10543"/>
      <c r="O10543"/>
      <c r="S10543"/>
      <c r="T10543"/>
      <c r="U10543"/>
      <c r="V10543"/>
      <c r="Y10543"/>
      <c r="Z10543"/>
      <c r="AA10543"/>
      <c r="AB10543"/>
      <c r="AC10543"/>
      <c r="AD10543"/>
      <c r="AE10543"/>
      <c r="AF10543"/>
      <c r="AG10543"/>
      <c r="AH10543"/>
      <c r="AI10543"/>
      <c r="AJ10543"/>
      <c r="AK10543"/>
      <c r="AL10543"/>
    </row>
    <row r="10544" spans="3:38" ht="15" customHeight="1" x14ac:dyDescent="0.35">
      <c r="C10544"/>
      <c r="D10544"/>
      <c r="E10544"/>
      <c r="F10544"/>
      <c r="G10544"/>
      <c r="H10544"/>
      <c r="I10544"/>
      <c r="J10544"/>
      <c r="K10544"/>
      <c r="L10544"/>
      <c r="M10544"/>
      <c r="N10544"/>
      <c r="O10544"/>
      <c r="S10544"/>
      <c r="T10544"/>
      <c r="U10544"/>
      <c r="V10544"/>
      <c r="Y10544"/>
      <c r="Z10544"/>
      <c r="AA10544"/>
      <c r="AB10544"/>
      <c r="AC10544"/>
      <c r="AD10544"/>
      <c r="AE10544"/>
      <c r="AF10544"/>
      <c r="AG10544"/>
      <c r="AH10544"/>
      <c r="AI10544"/>
      <c r="AJ10544"/>
      <c r="AK10544"/>
      <c r="AL10544"/>
    </row>
    <row r="10545" spans="3:38" ht="15" customHeight="1" x14ac:dyDescent="0.35">
      <c r="C10545"/>
      <c r="D10545"/>
      <c r="E10545"/>
      <c r="F10545"/>
      <c r="G10545"/>
      <c r="H10545"/>
      <c r="I10545"/>
      <c r="J10545"/>
      <c r="K10545"/>
      <c r="L10545"/>
      <c r="M10545"/>
      <c r="N10545"/>
      <c r="O10545"/>
      <c r="S10545"/>
      <c r="T10545"/>
      <c r="U10545"/>
      <c r="V10545"/>
      <c r="Y10545"/>
      <c r="Z10545"/>
      <c r="AA10545"/>
      <c r="AB10545"/>
      <c r="AC10545"/>
      <c r="AD10545"/>
      <c r="AE10545"/>
      <c r="AF10545"/>
      <c r="AG10545"/>
      <c r="AH10545"/>
      <c r="AI10545"/>
      <c r="AJ10545"/>
      <c r="AK10545"/>
      <c r="AL10545"/>
    </row>
    <row r="10546" spans="3:38" ht="15" customHeight="1" x14ac:dyDescent="0.35">
      <c r="C10546"/>
      <c r="D10546"/>
      <c r="E10546"/>
      <c r="F10546"/>
      <c r="G10546"/>
      <c r="H10546"/>
      <c r="I10546"/>
      <c r="J10546"/>
      <c r="K10546"/>
      <c r="L10546"/>
      <c r="M10546"/>
      <c r="N10546"/>
      <c r="O10546"/>
      <c r="S10546"/>
      <c r="T10546"/>
      <c r="U10546"/>
      <c r="V10546"/>
      <c r="Y10546"/>
      <c r="Z10546"/>
      <c r="AA10546"/>
      <c r="AB10546"/>
      <c r="AC10546"/>
      <c r="AD10546"/>
      <c r="AE10546"/>
      <c r="AF10546"/>
      <c r="AG10546"/>
      <c r="AH10546"/>
      <c r="AI10546"/>
      <c r="AJ10546"/>
      <c r="AK10546"/>
      <c r="AL10546"/>
    </row>
    <row r="10547" spans="3:38" ht="15" customHeight="1" x14ac:dyDescent="0.35">
      <c r="C10547"/>
      <c r="D10547"/>
      <c r="E10547"/>
      <c r="F10547"/>
      <c r="G10547"/>
      <c r="H10547"/>
      <c r="I10547"/>
      <c r="J10547"/>
      <c r="K10547"/>
      <c r="L10547"/>
      <c r="M10547"/>
      <c r="N10547"/>
      <c r="O10547"/>
      <c r="S10547"/>
      <c r="T10547"/>
      <c r="U10547"/>
      <c r="V10547"/>
      <c r="Y10547"/>
      <c r="Z10547"/>
      <c r="AA10547"/>
      <c r="AB10547"/>
      <c r="AC10547"/>
      <c r="AD10547"/>
      <c r="AE10547"/>
      <c r="AF10547"/>
      <c r="AG10547"/>
      <c r="AH10547"/>
      <c r="AI10547"/>
      <c r="AJ10547"/>
      <c r="AK10547"/>
      <c r="AL10547"/>
    </row>
    <row r="10548" spans="3:38" ht="15" customHeight="1" x14ac:dyDescent="0.35">
      <c r="C10548"/>
      <c r="D10548"/>
      <c r="E10548"/>
      <c r="F10548"/>
      <c r="G10548"/>
      <c r="H10548"/>
      <c r="I10548"/>
      <c r="J10548"/>
      <c r="K10548"/>
      <c r="L10548"/>
      <c r="M10548"/>
      <c r="N10548"/>
      <c r="O10548"/>
      <c r="S10548"/>
      <c r="T10548"/>
      <c r="U10548"/>
      <c r="V10548"/>
      <c r="Y10548"/>
      <c r="Z10548"/>
      <c r="AA10548"/>
      <c r="AB10548"/>
      <c r="AC10548"/>
      <c r="AD10548"/>
      <c r="AE10548"/>
      <c r="AF10548"/>
      <c r="AG10548"/>
      <c r="AH10548"/>
      <c r="AI10548"/>
      <c r="AJ10548"/>
      <c r="AK10548"/>
      <c r="AL10548"/>
    </row>
    <row r="10549" spans="3:38" ht="15" customHeight="1" x14ac:dyDescent="0.35">
      <c r="C10549"/>
      <c r="D10549"/>
      <c r="E10549"/>
      <c r="F10549"/>
      <c r="G10549"/>
      <c r="H10549"/>
      <c r="I10549"/>
      <c r="J10549"/>
      <c r="K10549"/>
      <c r="L10549"/>
      <c r="M10549"/>
      <c r="N10549"/>
      <c r="O10549"/>
      <c r="S10549"/>
      <c r="T10549"/>
      <c r="U10549"/>
      <c r="V10549"/>
      <c r="Y10549"/>
      <c r="Z10549"/>
      <c r="AA10549"/>
      <c r="AB10549"/>
      <c r="AC10549"/>
      <c r="AD10549"/>
      <c r="AE10549"/>
      <c r="AF10549"/>
      <c r="AG10549"/>
      <c r="AH10549"/>
      <c r="AI10549"/>
      <c r="AJ10549"/>
      <c r="AK10549"/>
      <c r="AL10549"/>
    </row>
    <row r="10550" spans="3:38" ht="15" customHeight="1" x14ac:dyDescent="0.35">
      <c r="C10550"/>
      <c r="D10550"/>
      <c r="E10550"/>
      <c r="F10550"/>
      <c r="G10550"/>
      <c r="H10550"/>
      <c r="I10550"/>
      <c r="J10550"/>
      <c r="K10550"/>
      <c r="L10550"/>
      <c r="M10550"/>
      <c r="N10550"/>
      <c r="O10550"/>
      <c r="S10550"/>
      <c r="T10550"/>
      <c r="U10550"/>
      <c r="V10550"/>
      <c r="Y10550"/>
      <c r="Z10550"/>
      <c r="AA10550"/>
      <c r="AB10550"/>
      <c r="AC10550"/>
      <c r="AD10550"/>
      <c r="AE10550"/>
      <c r="AF10550"/>
      <c r="AG10550"/>
      <c r="AH10550"/>
      <c r="AI10550"/>
      <c r="AJ10550"/>
      <c r="AK10550"/>
      <c r="AL10550"/>
    </row>
    <row r="10551" spans="3:38" ht="15" customHeight="1" x14ac:dyDescent="0.35">
      <c r="C10551"/>
      <c r="D10551"/>
      <c r="E10551"/>
      <c r="F10551"/>
      <c r="G10551"/>
      <c r="H10551"/>
      <c r="I10551"/>
      <c r="J10551"/>
      <c r="K10551"/>
      <c r="L10551"/>
      <c r="M10551"/>
      <c r="N10551"/>
      <c r="O10551"/>
      <c r="S10551"/>
      <c r="T10551"/>
      <c r="U10551"/>
      <c r="V10551"/>
      <c r="Y10551"/>
      <c r="Z10551"/>
      <c r="AA10551"/>
      <c r="AB10551"/>
      <c r="AC10551"/>
      <c r="AD10551"/>
      <c r="AE10551"/>
      <c r="AF10551"/>
      <c r="AG10551"/>
      <c r="AH10551"/>
      <c r="AI10551"/>
      <c r="AJ10551"/>
      <c r="AK10551"/>
      <c r="AL10551"/>
    </row>
    <row r="10552" spans="3:38" ht="15" customHeight="1" x14ac:dyDescent="0.35">
      <c r="C10552"/>
      <c r="D10552"/>
      <c r="E10552"/>
      <c r="F10552"/>
      <c r="G10552"/>
      <c r="H10552"/>
      <c r="I10552"/>
      <c r="J10552"/>
      <c r="K10552"/>
      <c r="L10552"/>
      <c r="M10552"/>
      <c r="N10552"/>
      <c r="O10552"/>
      <c r="S10552"/>
      <c r="T10552"/>
      <c r="U10552"/>
      <c r="V10552"/>
      <c r="Y10552"/>
      <c r="Z10552"/>
      <c r="AA10552"/>
      <c r="AB10552"/>
      <c r="AC10552"/>
      <c r="AD10552"/>
      <c r="AE10552"/>
      <c r="AF10552"/>
      <c r="AG10552"/>
      <c r="AH10552"/>
      <c r="AI10552"/>
      <c r="AJ10552"/>
      <c r="AK10552"/>
      <c r="AL10552"/>
    </row>
    <row r="10553" spans="3:38" ht="15" customHeight="1" x14ac:dyDescent="0.35">
      <c r="C10553"/>
      <c r="D10553"/>
      <c r="E10553"/>
      <c r="F10553"/>
      <c r="G10553"/>
      <c r="H10553"/>
      <c r="I10553"/>
      <c r="J10553"/>
      <c r="K10553"/>
      <c r="L10553"/>
      <c r="M10553"/>
      <c r="N10553"/>
      <c r="O10553"/>
      <c r="S10553"/>
      <c r="T10553"/>
      <c r="U10553"/>
      <c r="V10553"/>
      <c r="Y10553"/>
      <c r="Z10553"/>
      <c r="AA10553"/>
      <c r="AB10553"/>
      <c r="AC10553"/>
      <c r="AD10553"/>
      <c r="AE10553"/>
      <c r="AF10553"/>
      <c r="AG10553"/>
      <c r="AH10553"/>
      <c r="AI10553"/>
      <c r="AJ10553"/>
      <c r="AK10553"/>
      <c r="AL10553"/>
    </row>
    <row r="10554" spans="3:38" ht="15" customHeight="1" x14ac:dyDescent="0.35">
      <c r="C10554"/>
      <c r="D10554"/>
      <c r="E10554"/>
      <c r="F10554"/>
      <c r="G10554"/>
      <c r="H10554"/>
      <c r="I10554"/>
      <c r="J10554"/>
      <c r="K10554"/>
      <c r="L10554"/>
      <c r="M10554"/>
      <c r="N10554"/>
      <c r="O10554"/>
      <c r="S10554"/>
      <c r="T10554"/>
      <c r="U10554"/>
      <c r="V10554"/>
      <c r="Y10554"/>
      <c r="Z10554"/>
      <c r="AA10554"/>
      <c r="AB10554"/>
      <c r="AC10554"/>
      <c r="AD10554"/>
      <c r="AE10554"/>
      <c r="AF10554"/>
      <c r="AG10554"/>
      <c r="AH10554"/>
      <c r="AI10554"/>
      <c r="AJ10554"/>
      <c r="AK10554"/>
      <c r="AL10554"/>
    </row>
    <row r="10555" spans="3:38" ht="15" customHeight="1" x14ac:dyDescent="0.35">
      <c r="C10555"/>
      <c r="D10555"/>
      <c r="E10555"/>
      <c r="F10555"/>
      <c r="G10555"/>
      <c r="H10555"/>
      <c r="I10555"/>
      <c r="J10555"/>
      <c r="K10555"/>
      <c r="L10555"/>
      <c r="M10555"/>
      <c r="N10555"/>
      <c r="O10555"/>
      <c r="S10555"/>
      <c r="T10555"/>
      <c r="U10555"/>
      <c r="V10555"/>
      <c r="Y10555"/>
      <c r="Z10555"/>
      <c r="AA10555"/>
      <c r="AB10555"/>
      <c r="AC10555"/>
      <c r="AD10555"/>
      <c r="AE10555"/>
      <c r="AF10555"/>
      <c r="AG10555"/>
      <c r="AH10555"/>
      <c r="AI10555"/>
      <c r="AJ10555"/>
      <c r="AK10555"/>
      <c r="AL10555"/>
    </row>
    <row r="10556" spans="3:38" ht="15" customHeight="1" x14ac:dyDescent="0.35">
      <c r="C10556"/>
      <c r="D10556"/>
      <c r="E10556"/>
      <c r="F10556"/>
      <c r="G10556"/>
      <c r="H10556"/>
      <c r="I10556"/>
      <c r="J10556"/>
      <c r="K10556"/>
      <c r="L10556"/>
      <c r="M10556"/>
      <c r="N10556"/>
      <c r="O10556"/>
      <c r="S10556"/>
      <c r="T10556"/>
      <c r="U10556"/>
      <c r="V10556"/>
      <c r="Y10556"/>
      <c r="Z10556"/>
      <c r="AA10556"/>
      <c r="AB10556"/>
      <c r="AC10556"/>
      <c r="AD10556"/>
      <c r="AE10556"/>
      <c r="AF10556"/>
      <c r="AG10556"/>
      <c r="AH10556"/>
      <c r="AI10556"/>
      <c r="AJ10556"/>
      <c r="AK10556"/>
      <c r="AL10556"/>
    </row>
    <row r="10557" spans="3:38" ht="15" customHeight="1" x14ac:dyDescent="0.35">
      <c r="C10557"/>
      <c r="D10557"/>
      <c r="E10557"/>
      <c r="F10557"/>
      <c r="G10557"/>
      <c r="H10557"/>
      <c r="I10557"/>
      <c r="J10557"/>
      <c r="K10557"/>
      <c r="L10557"/>
      <c r="M10557"/>
      <c r="N10557"/>
      <c r="O10557"/>
      <c r="S10557"/>
      <c r="T10557"/>
      <c r="U10557"/>
      <c r="V10557"/>
      <c r="Y10557"/>
      <c r="Z10557"/>
      <c r="AA10557"/>
      <c r="AB10557"/>
      <c r="AC10557"/>
      <c r="AD10557"/>
      <c r="AE10557"/>
      <c r="AF10557"/>
      <c r="AG10557"/>
      <c r="AH10557"/>
      <c r="AI10557"/>
      <c r="AJ10557"/>
      <c r="AK10557"/>
      <c r="AL10557"/>
    </row>
    <row r="10558" spans="3:38" ht="15" customHeight="1" x14ac:dyDescent="0.35">
      <c r="C10558"/>
      <c r="D10558"/>
      <c r="E10558"/>
      <c r="F10558"/>
      <c r="G10558"/>
      <c r="H10558"/>
      <c r="I10558"/>
      <c r="J10558"/>
      <c r="K10558"/>
      <c r="L10558"/>
      <c r="M10558"/>
      <c r="N10558"/>
      <c r="O10558"/>
      <c r="S10558"/>
      <c r="T10558"/>
      <c r="U10558"/>
      <c r="V10558"/>
      <c r="Y10558"/>
      <c r="Z10558"/>
      <c r="AA10558"/>
      <c r="AB10558"/>
      <c r="AC10558"/>
      <c r="AD10558"/>
      <c r="AE10558"/>
      <c r="AF10558"/>
      <c r="AG10558"/>
      <c r="AH10558"/>
      <c r="AI10558"/>
      <c r="AJ10558"/>
      <c r="AK10558"/>
      <c r="AL10558"/>
    </row>
    <row r="10559" spans="3:38" ht="15" customHeight="1" x14ac:dyDescent="0.35">
      <c r="C10559"/>
      <c r="D10559"/>
      <c r="E10559"/>
      <c r="F10559"/>
      <c r="G10559"/>
      <c r="H10559"/>
      <c r="I10559"/>
      <c r="J10559"/>
      <c r="K10559"/>
      <c r="L10559"/>
      <c r="M10559"/>
      <c r="N10559"/>
      <c r="O10559"/>
      <c r="S10559"/>
      <c r="T10559"/>
      <c r="U10559"/>
      <c r="V10559"/>
      <c r="Y10559"/>
      <c r="Z10559"/>
      <c r="AA10559"/>
      <c r="AB10559"/>
      <c r="AC10559"/>
      <c r="AD10559"/>
      <c r="AE10559"/>
      <c r="AF10559"/>
      <c r="AG10559"/>
      <c r="AH10559"/>
      <c r="AI10559"/>
      <c r="AJ10559"/>
      <c r="AK10559"/>
      <c r="AL10559"/>
    </row>
    <row r="10560" spans="3:38" ht="15" customHeight="1" x14ac:dyDescent="0.35">
      <c r="C10560"/>
      <c r="D10560"/>
      <c r="E10560"/>
      <c r="F10560"/>
      <c r="G10560"/>
      <c r="H10560"/>
      <c r="I10560"/>
      <c r="J10560"/>
      <c r="K10560"/>
      <c r="L10560"/>
      <c r="M10560"/>
      <c r="N10560"/>
      <c r="O10560"/>
      <c r="S10560"/>
      <c r="T10560"/>
      <c r="U10560"/>
      <c r="V10560"/>
      <c r="Y10560"/>
      <c r="Z10560"/>
      <c r="AA10560"/>
      <c r="AB10560"/>
      <c r="AC10560"/>
      <c r="AD10560"/>
      <c r="AE10560"/>
      <c r="AF10560"/>
      <c r="AG10560"/>
      <c r="AH10560"/>
      <c r="AI10560"/>
      <c r="AJ10560"/>
      <c r="AK10560"/>
      <c r="AL10560"/>
    </row>
    <row r="10561" spans="3:38" ht="15" customHeight="1" x14ac:dyDescent="0.35">
      <c r="C10561"/>
      <c r="D10561"/>
      <c r="E10561"/>
      <c r="F10561"/>
      <c r="G10561"/>
      <c r="H10561"/>
      <c r="I10561"/>
      <c r="J10561"/>
      <c r="K10561"/>
      <c r="L10561"/>
      <c r="M10561"/>
      <c r="N10561"/>
      <c r="O10561"/>
      <c r="S10561"/>
      <c r="T10561"/>
      <c r="U10561"/>
      <c r="V10561"/>
      <c r="Y10561"/>
      <c r="Z10561"/>
      <c r="AA10561"/>
      <c r="AB10561"/>
      <c r="AC10561"/>
      <c r="AD10561"/>
      <c r="AE10561"/>
      <c r="AF10561"/>
      <c r="AG10561"/>
      <c r="AH10561"/>
      <c r="AI10561"/>
      <c r="AJ10561"/>
      <c r="AK10561"/>
      <c r="AL10561"/>
    </row>
    <row r="10562" spans="3:38" ht="15" customHeight="1" x14ac:dyDescent="0.35">
      <c r="C10562"/>
      <c r="D10562"/>
      <c r="E10562"/>
      <c r="F10562"/>
      <c r="G10562"/>
      <c r="H10562"/>
      <c r="I10562"/>
      <c r="J10562"/>
      <c r="K10562"/>
      <c r="L10562"/>
      <c r="M10562"/>
      <c r="N10562"/>
      <c r="O10562"/>
      <c r="S10562"/>
      <c r="T10562"/>
      <c r="U10562"/>
      <c r="V10562"/>
      <c r="Y10562"/>
      <c r="Z10562"/>
      <c r="AA10562"/>
      <c r="AB10562"/>
      <c r="AC10562"/>
      <c r="AD10562"/>
      <c r="AE10562"/>
      <c r="AF10562"/>
      <c r="AG10562"/>
      <c r="AH10562"/>
      <c r="AI10562"/>
      <c r="AJ10562"/>
      <c r="AK10562"/>
      <c r="AL10562"/>
    </row>
    <row r="10563" spans="3:38" ht="15" customHeight="1" x14ac:dyDescent="0.35">
      <c r="C10563"/>
      <c r="D10563"/>
      <c r="E10563"/>
      <c r="F10563"/>
      <c r="G10563"/>
      <c r="H10563"/>
      <c r="I10563"/>
      <c r="J10563"/>
      <c r="K10563"/>
      <c r="L10563"/>
      <c r="M10563"/>
      <c r="N10563"/>
      <c r="O10563"/>
      <c r="S10563"/>
      <c r="T10563"/>
      <c r="U10563"/>
      <c r="V10563"/>
      <c r="Y10563"/>
      <c r="Z10563"/>
      <c r="AA10563"/>
      <c r="AB10563"/>
      <c r="AC10563"/>
      <c r="AD10563"/>
      <c r="AE10563"/>
      <c r="AF10563"/>
      <c r="AG10563"/>
      <c r="AH10563"/>
      <c r="AI10563"/>
      <c r="AJ10563"/>
      <c r="AK10563"/>
      <c r="AL10563"/>
    </row>
    <row r="10564" spans="3:38" ht="15" customHeight="1" x14ac:dyDescent="0.35">
      <c r="C10564"/>
      <c r="D10564"/>
      <c r="E10564"/>
      <c r="F10564"/>
      <c r="G10564"/>
      <c r="H10564"/>
      <c r="I10564"/>
      <c r="J10564"/>
      <c r="K10564"/>
      <c r="L10564"/>
      <c r="M10564"/>
      <c r="N10564"/>
      <c r="O10564"/>
      <c r="S10564"/>
      <c r="T10564"/>
      <c r="U10564"/>
      <c r="V10564"/>
      <c r="Y10564"/>
      <c r="Z10564"/>
      <c r="AA10564"/>
      <c r="AB10564"/>
      <c r="AC10564"/>
      <c r="AD10564"/>
      <c r="AE10564"/>
      <c r="AF10564"/>
      <c r="AG10564"/>
      <c r="AH10564"/>
      <c r="AI10564"/>
      <c r="AJ10564"/>
      <c r="AK10564"/>
      <c r="AL10564"/>
    </row>
    <row r="10565" spans="3:38" ht="15" customHeight="1" x14ac:dyDescent="0.35">
      <c r="C10565"/>
      <c r="D10565"/>
      <c r="E10565"/>
      <c r="F10565"/>
      <c r="G10565"/>
      <c r="H10565"/>
      <c r="I10565"/>
      <c r="J10565"/>
      <c r="K10565"/>
      <c r="L10565"/>
      <c r="M10565"/>
      <c r="N10565"/>
      <c r="O10565"/>
      <c r="S10565"/>
      <c r="T10565"/>
      <c r="U10565"/>
      <c r="V10565"/>
      <c r="Y10565"/>
      <c r="Z10565"/>
      <c r="AA10565"/>
      <c r="AB10565"/>
      <c r="AC10565"/>
      <c r="AD10565"/>
      <c r="AE10565"/>
      <c r="AF10565"/>
      <c r="AG10565"/>
      <c r="AH10565"/>
      <c r="AI10565"/>
      <c r="AJ10565"/>
      <c r="AK10565"/>
      <c r="AL10565"/>
    </row>
    <row r="10566" spans="3:38" ht="15" customHeight="1" x14ac:dyDescent="0.35">
      <c r="C10566"/>
      <c r="D10566"/>
      <c r="E10566"/>
      <c r="F10566"/>
      <c r="G10566"/>
      <c r="H10566"/>
      <c r="I10566"/>
      <c r="J10566"/>
      <c r="K10566"/>
      <c r="L10566"/>
      <c r="M10566"/>
      <c r="N10566"/>
      <c r="O10566"/>
      <c r="S10566"/>
      <c r="T10566"/>
      <c r="U10566"/>
      <c r="V10566"/>
      <c r="Y10566"/>
      <c r="Z10566"/>
      <c r="AA10566"/>
      <c r="AB10566"/>
      <c r="AC10566"/>
      <c r="AD10566"/>
      <c r="AE10566"/>
      <c r="AF10566"/>
      <c r="AG10566"/>
      <c r="AH10566"/>
      <c r="AI10566"/>
      <c r="AJ10566"/>
      <c r="AK10566"/>
      <c r="AL10566"/>
    </row>
    <row r="10567" spans="3:38" ht="15" customHeight="1" x14ac:dyDescent="0.35">
      <c r="C10567"/>
      <c r="D10567"/>
      <c r="E10567"/>
      <c r="F10567"/>
      <c r="G10567"/>
      <c r="H10567"/>
      <c r="I10567"/>
      <c r="J10567"/>
      <c r="K10567"/>
      <c r="L10567"/>
      <c r="M10567"/>
      <c r="N10567"/>
      <c r="O10567"/>
      <c r="S10567"/>
      <c r="T10567"/>
      <c r="U10567"/>
      <c r="V10567"/>
      <c r="Y10567"/>
      <c r="Z10567"/>
      <c r="AA10567"/>
      <c r="AB10567"/>
      <c r="AC10567"/>
      <c r="AD10567"/>
      <c r="AE10567"/>
      <c r="AF10567"/>
      <c r="AG10567"/>
      <c r="AH10567"/>
      <c r="AI10567"/>
      <c r="AJ10567"/>
      <c r="AK10567"/>
      <c r="AL10567"/>
    </row>
    <row r="10568" spans="3:38" ht="15" customHeight="1" x14ac:dyDescent="0.35">
      <c r="C10568"/>
      <c r="D10568"/>
      <c r="E10568"/>
      <c r="F10568"/>
      <c r="G10568"/>
      <c r="H10568"/>
      <c r="I10568"/>
      <c r="J10568"/>
      <c r="K10568"/>
      <c r="L10568"/>
      <c r="M10568"/>
      <c r="N10568"/>
      <c r="O10568"/>
      <c r="S10568"/>
      <c r="T10568"/>
      <c r="U10568"/>
      <c r="V10568"/>
      <c r="Y10568"/>
      <c r="Z10568"/>
      <c r="AA10568"/>
      <c r="AB10568"/>
      <c r="AC10568"/>
      <c r="AD10568"/>
      <c r="AE10568"/>
      <c r="AF10568"/>
      <c r="AG10568"/>
      <c r="AH10568"/>
      <c r="AI10568"/>
      <c r="AJ10568"/>
      <c r="AK10568"/>
      <c r="AL10568"/>
    </row>
    <row r="10569" spans="3:38" ht="15" customHeight="1" x14ac:dyDescent="0.35">
      <c r="C10569"/>
      <c r="D10569"/>
      <c r="E10569"/>
      <c r="F10569"/>
      <c r="G10569"/>
      <c r="H10569"/>
      <c r="I10569"/>
      <c r="J10569"/>
      <c r="K10569"/>
      <c r="L10569"/>
      <c r="M10569"/>
      <c r="N10569"/>
      <c r="O10569"/>
      <c r="S10569"/>
      <c r="T10569"/>
      <c r="U10569"/>
      <c r="V10569"/>
      <c r="Y10569"/>
      <c r="Z10569"/>
      <c r="AA10569"/>
      <c r="AB10569"/>
      <c r="AC10569"/>
      <c r="AD10569"/>
      <c r="AE10569"/>
      <c r="AF10569"/>
      <c r="AG10569"/>
      <c r="AH10569"/>
      <c r="AI10569"/>
      <c r="AJ10569"/>
      <c r="AK10569"/>
      <c r="AL10569"/>
    </row>
    <row r="10570" spans="3:38" ht="15" customHeight="1" x14ac:dyDescent="0.35">
      <c r="C10570"/>
      <c r="D10570"/>
      <c r="E10570"/>
      <c r="F10570"/>
      <c r="G10570"/>
      <c r="H10570"/>
      <c r="I10570"/>
      <c r="J10570"/>
      <c r="K10570"/>
      <c r="L10570"/>
      <c r="M10570"/>
      <c r="N10570"/>
      <c r="O10570"/>
      <c r="S10570"/>
      <c r="T10570"/>
      <c r="U10570"/>
      <c r="V10570"/>
      <c r="Y10570"/>
      <c r="Z10570"/>
      <c r="AA10570"/>
      <c r="AB10570"/>
      <c r="AC10570"/>
      <c r="AD10570"/>
      <c r="AE10570"/>
      <c r="AF10570"/>
      <c r="AG10570"/>
      <c r="AH10570"/>
      <c r="AI10570"/>
      <c r="AJ10570"/>
      <c r="AK10570"/>
      <c r="AL10570"/>
    </row>
    <row r="10571" spans="3:38" ht="15" customHeight="1" x14ac:dyDescent="0.35">
      <c r="C10571"/>
      <c r="D10571"/>
      <c r="E10571"/>
      <c r="F10571"/>
      <c r="G10571"/>
      <c r="H10571"/>
      <c r="I10571"/>
      <c r="J10571"/>
      <c r="K10571"/>
      <c r="L10571"/>
      <c r="M10571"/>
      <c r="N10571"/>
      <c r="O10571"/>
      <c r="S10571"/>
      <c r="T10571"/>
      <c r="U10571"/>
      <c r="V10571"/>
      <c r="Y10571"/>
      <c r="Z10571"/>
      <c r="AA10571"/>
      <c r="AB10571"/>
      <c r="AC10571"/>
      <c r="AD10571"/>
      <c r="AE10571"/>
      <c r="AF10571"/>
      <c r="AG10571"/>
      <c r="AH10571"/>
      <c r="AI10571"/>
      <c r="AJ10571"/>
      <c r="AK10571"/>
      <c r="AL10571"/>
    </row>
    <row r="10572" spans="3:38" ht="15" customHeight="1" x14ac:dyDescent="0.35">
      <c r="C10572"/>
      <c r="D10572"/>
      <c r="E10572"/>
      <c r="F10572"/>
      <c r="G10572"/>
      <c r="H10572"/>
      <c r="I10572"/>
      <c r="J10572"/>
      <c r="K10572"/>
      <c r="L10572"/>
      <c r="M10572"/>
      <c r="N10572"/>
      <c r="O10572"/>
      <c r="S10572"/>
      <c r="T10572"/>
      <c r="U10572"/>
      <c r="V10572"/>
      <c r="Y10572"/>
      <c r="Z10572"/>
      <c r="AA10572"/>
      <c r="AB10572"/>
      <c r="AC10572"/>
      <c r="AD10572"/>
      <c r="AE10572"/>
      <c r="AF10572"/>
      <c r="AG10572"/>
      <c r="AH10572"/>
      <c r="AI10572"/>
      <c r="AJ10572"/>
      <c r="AK10572"/>
      <c r="AL10572"/>
    </row>
    <row r="10573" spans="3:38" ht="15" customHeight="1" x14ac:dyDescent="0.35">
      <c r="C10573"/>
      <c r="D10573"/>
      <c r="E10573"/>
      <c r="F10573"/>
      <c r="G10573"/>
      <c r="H10573"/>
      <c r="I10573"/>
      <c r="J10573"/>
      <c r="K10573"/>
      <c r="L10573"/>
      <c r="M10573"/>
      <c r="N10573"/>
      <c r="O10573"/>
      <c r="S10573"/>
      <c r="T10573"/>
      <c r="U10573"/>
      <c r="V10573"/>
      <c r="Y10573"/>
      <c r="Z10573"/>
      <c r="AA10573"/>
      <c r="AB10573"/>
      <c r="AC10573"/>
      <c r="AD10573"/>
      <c r="AE10573"/>
      <c r="AF10573"/>
      <c r="AG10573"/>
      <c r="AH10573"/>
      <c r="AI10573"/>
      <c r="AJ10573"/>
      <c r="AK10573"/>
      <c r="AL10573"/>
    </row>
    <row r="10574" spans="3:38" ht="15" customHeight="1" x14ac:dyDescent="0.35">
      <c r="C10574"/>
      <c r="D10574"/>
      <c r="E10574"/>
      <c r="F10574"/>
      <c r="G10574"/>
      <c r="H10574"/>
      <c r="I10574"/>
      <c r="J10574"/>
      <c r="K10574"/>
      <c r="L10574"/>
      <c r="M10574"/>
      <c r="N10574"/>
      <c r="O10574"/>
      <c r="S10574"/>
      <c r="T10574"/>
      <c r="U10574"/>
      <c r="V10574"/>
      <c r="Y10574"/>
      <c r="Z10574"/>
      <c r="AA10574"/>
      <c r="AB10574"/>
      <c r="AC10574"/>
      <c r="AD10574"/>
      <c r="AE10574"/>
      <c r="AF10574"/>
      <c r="AG10574"/>
      <c r="AH10574"/>
      <c r="AI10574"/>
      <c r="AJ10574"/>
      <c r="AK10574"/>
      <c r="AL10574"/>
    </row>
    <row r="10575" spans="3:38" ht="15" customHeight="1" x14ac:dyDescent="0.35">
      <c r="C10575"/>
      <c r="D10575"/>
      <c r="E10575"/>
      <c r="F10575"/>
      <c r="G10575"/>
      <c r="H10575"/>
      <c r="I10575"/>
      <c r="J10575"/>
      <c r="K10575"/>
      <c r="L10575"/>
      <c r="M10575"/>
      <c r="N10575"/>
      <c r="O10575"/>
      <c r="S10575"/>
      <c r="T10575"/>
      <c r="U10575"/>
      <c r="V10575"/>
      <c r="Y10575"/>
      <c r="Z10575"/>
      <c r="AA10575"/>
      <c r="AB10575"/>
      <c r="AC10575"/>
      <c r="AD10575"/>
      <c r="AE10575"/>
      <c r="AF10575"/>
      <c r="AG10575"/>
      <c r="AH10575"/>
      <c r="AI10575"/>
      <c r="AJ10575"/>
      <c r="AK10575"/>
      <c r="AL10575"/>
    </row>
    <row r="10576" spans="3:38" ht="15" customHeight="1" x14ac:dyDescent="0.35">
      <c r="C10576"/>
      <c r="D10576"/>
      <c r="E10576"/>
      <c r="F10576"/>
      <c r="G10576"/>
      <c r="H10576"/>
      <c r="I10576"/>
      <c r="J10576"/>
      <c r="K10576"/>
      <c r="L10576"/>
      <c r="M10576"/>
      <c r="N10576"/>
      <c r="O10576"/>
      <c r="S10576"/>
      <c r="T10576"/>
      <c r="U10576"/>
      <c r="V10576"/>
      <c r="Y10576"/>
      <c r="Z10576"/>
      <c r="AA10576"/>
      <c r="AB10576"/>
      <c r="AC10576"/>
      <c r="AD10576"/>
      <c r="AE10576"/>
      <c r="AF10576"/>
      <c r="AG10576"/>
      <c r="AH10576"/>
      <c r="AI10576"/>
      <c r="AJ10576"/>
      <c r="AK10576"/>
      <c r="AL10576"/>
    </row>
    <row r="10577" spans="3:38" ht="15" customHeight="1" x14ac:dyDescent="0.35">
      <c r="C10577"/>
      <c r="D10577"/>
      <c r="E10577"/>
      <c r="F10577"/>
      <c r="G10577"/>
      <c r="H10577"/>
      <c r="I10577"/>
      <c r="J10577"/>
      <c r="K10577"/>
      <c r="L10577"/>
      <c r="M10577"/>
      <c r="N10577"/>
      <c r="O10577"/>
      <c r="S10577"/>
      <c r="T10577"/>
      <c r="U10577"/>
      <c r="V10577"/>
      <c r="Y10577"/>
      <c r="Z10577"/>
      <c r="AA10577"/>
      <c r="AB10577"/>
      <c r="AC10577"/>
      <c r="AD10577"/>
      <c r="AE10577"/>
      <c r="AF10577"/>
      <c r="AG10577"/>
      <c r="AH10577"/>
      <c r="AI10577"/>
      <c r="AJ10577"/>
      <c r="AK10577"/>
      <c r="AL10577"/>
    </row>
    <row r="10578" spans="3:38" ht="15" customHeight="1" x14ac:dyDescent="0.35">
      <c r="C10578"/>
      <c r="D10578"/>
      <c r="E10578"/>
      <c r="F10578"/>
      <c r="G10578"/>
      <c r="H10578"/>
      <c r="I10578"/>
      <c r="J10578"/>
      <c r="K10578"/>
      <c r="L10578"/>
      <c r="M10578"/>
      <c r="N10578"/>
      <c r="O10578"/>
      <c r="S10578"/>
      <c r="T10578"/>
      <c r="U10578"/>
      <c r="V10578"/>
      <c r="Y10578"/>
      <c r="Z10578"/>
      <c r="AA10578"/>
      <c r="AB10578"/>
      <c r="AC10578"/>
      <c r="AD10578"/>
      <c r="AE10578"/>
      <c r="AF10578"/>
      <c r="AG10578"/>
      <c r="AH10578"/>
      <c r="AI10578"/>
      <c r="AJ10578"/>
      <c r="AK10578"/>
      <c r="AL10578"/>
    </row>
    <row r="10579" spans="3:38" ht="15" customHeight="1" x14ac:dyDescent="0.35">
      <c r="C10579"/>
      <c r="D10579"/>
      <c r="E10579"/>
      <c r="F10579"/>
      <c r="G10579"/>
      <c r="H10579"/>
      <c r="I10579"/>
      <c r="J10579"/>
      <c r="K10579"/>
      <c r="L10579"/>
      <c r="M10579"/>
      <c r="N10579"/>
      <c r="O10579"/>
      <c r="S10579"/>
      <c r="T10579"/>
      <c r="U10579"/>
      <c r="V10579"/>
      <c r="Y10579"/>
      <c r="Z10579"/>
      <c r="AA10579"/>
      <c r="AB10579"/>
      <c r="AC10579"/>
      <c r="AD10579"/>
      <c r="AE10579"/>
      <c r="AF10579"/>
      <c r="AG10579"/>
      <c r="AH10579"/>
      <c r="AI10579"/>
      <c r="AJ10579"/>
      <c r="AK10579"/>
      <c r="AL10579"/>
    </row>
    <row r="10580" spans="3:38" ht="15" customHeight="1" x14ac:dyDescent="0.35">
      <c r="C10580"/>
      <c r="D10580"/>
      <c r="E10580"/>
      <c r="F10580"/>
      <c r="G10580"/>
      <c r="H10580"/>
      <c r="I10580"/>
      <c r="J10580"/>
      <c r="K10580"/>
      <c r="L10580"/>
      <c r="M10580"/>
      <c r="N10580"/>
      <c r="O10580"/>
      <c r="S10580"/>
      <c r="T10580"/>
      <c r="U10580"/>
      <c r="V10580"/>
      <c r="Y10580"/>
      <c r="Z10580"/>
      <c r="AA10580"/>
      <c r="AB10580"/>
      <c r="AC10580"/>
      <c r="AD10580"/>
      <c r="AE10580"/>
      <c r="AF10580"/>
      <c r="AG10580"/>
      <c r="AH10580"/>
      <c r="AI10580"/>
      <c r="AJ10580"/>
      <c r="AK10580"/>
      <c r="AL10580"/>
    </row>
    <row r="10581" spans="3:38" ht="15" customHeight="1" x14ac:dyDescent="0.35">
      <c r="C10581"/>
      <c r="D10581"/>
      <c r="E10581"/>
      <c r="F10581"/>
      <c r="G10581"/>
      <c r="H10581"/>
      <c r="I10581"/>
      <c r="J10581"/>
      <c r="K10581"/>
      <c r="L10581"/>
      <c r="M10581"/>
      <c r="N10581"/>
      <c r="O10581"/>
      <c r="S10581"/>
      <c r="T10581"/>
      <c r="U10581"/>
      <c r="V10581"/>
      <c r="Y10581"/>
      <c r="Z10581"/>
      <c r="AA10581"/>
      <c r="AB10581"/>
      <c r="AC10581"/>
      <c r="AD10581"/>
      <c r="AE10581"/>
      <c r="AF10581"/>
      <c r="AG10581"/>
      <c r="AH10581"/>
      <c r="AI10581"/>
      <c r="AJ10581"/>
      <c r="AK10581"/>
      <c r="AL10581"/>
    </row>
    <row r="10582" spans="3:38" ht="15" customHeight="1" x14ac:dyDescent="0.35">
      <c r="C10582"/>
      <c r="D10582"/>
      <c r="E10582"/>
      <c r="F10582"/>
      <c r="G10582"/>
      <c r="H10582"/>
      <c r="I10582"/>
      <c r="J10582"/>
      <c r="K10582"/>
      <c r="L10582"/>
      <c r="M10582"/>
      <c r="N10582"/>
      <c r="O10582"/>
      <c r="S10582"/>
      <c r="T10582"/>
      <c r="U10582"/>
      <c r="V10582"/>
      <c r="Y10582"/>
      <c r="Z10582"/>
      <c r="AA10582"/>
      <c r="AB10582"/>
      <c r="AC10582"/>
      <c r="AD10582"/>
      <c r="AE10582"/>
      <c r="AF10582"/>
      <c r="AG10582"/>
      <c r="AH10582"/>
      <c r="AI10582"/>
      <c r="AJ10582"/>
      <c r="AK10582"/>
      <c r="AL10582"/>
    </row>
    <row r="10583" spans="3:38" ht="15" customHeight="1" x14ac:dyDescent="0.35">
      <c r="C10583"/>
      <c r="D10583"/>
      <c r="E10583"/>
      <c r="F10583"/>
      <c r="G10583"/>
      <c r="H10583"/>
      <c r="I10583"/>
      <c r="J10583"/>
      <c r="K10583"/>
      <c r="L10583"/>
      <c r="M10583"/>
      <c r="N10583"/>
      <c r="O10583"/>
      <c r="S10583"/>
      <c r="T10583"/>
      <c r="U10583"/>
      <c r="V10583"/>
      <c r="Y10583"/>
      <c r="Z10583"/>
      <c r="AA10583"/>
      <c r="AB10583"/>
      <c r="AC10583"/>
      <c r="AD10583"/>
      <c r="AE10583"/>
      <c r="AF10583"/>
      <c r="AG10583"/>
      <c r="AH10583"/>
      <c r="AI10583"/>
      <c r="AJ10583"/>
      <c r="AK10583"/>
      <c r="AL10583"/>
    </row>
    <row r="10584" spans="3:38" ht="15" customHeight="1" x14ac:dyDescent="0.35">
      <c r="C10584"/>
      <c r="D10584"/>
      <c r="E10584"/>
      <c r="F10584"/>
      <c r="G10584"/>
      <c r="H10584"/>
      <c r="I10584"/>
      <c r="J10584"/>
      <c r="K10584"/>
      <c r="L10584"/>
      <c r="M10584"/>
      <c r="N10584"/>
      <c r="O10584"/>
      <c r="S10584"/>
      <c r="T10584"/>
      <c r="U10584"/>
      <c r="V10584"/>
      <c r="Y10584"/>
      <c r="Z10584"/>
      <c r="AA10584"/>
      <c r="AB10584"/>
      <c r="AC10584"/>
      <c r="AD10584"/>
      <c r="AE10584"/>
      <c r="AF10584"/>
      <c r="AG10584"/>
      <c r="AH10584"/>
      <c r="AI10584"/>
      <c r="AJ10584"/>
      <c r="AK10584"/>
      <c r="AL10584"/>
    </row>
    <row r="10585" spans="3:38" ht="15" customHeight="1" x14ac:dyDescent="0.35">
      <c r="C10585"/>
      <c r="D10585"/>
      <c r="E10585"/>
      <c r="F10585"/>
      <c r="G10585"/>
      <c r="H10585"/>
      <c r="I10585"/>
      <c r="J10585"/>
      <c r="K10585"/>
      <c r="L10585"/>
      <c r="M10585"/>
      <c r="N10585"/>
      <c r="O10585"/>
      <c r="S10585"/>
      <c r="T10585"/>
      <c r="U10585"/>
      <c r="V10585"/>
      <c r="Y10585"/>
      <c r="Z10585"/>
      <c r="AA10585"/>
      <c r="AB10585"/>
      <c r="AC10585"/>
      <c r="AD10585"/>
      <c r="AE10585"/>
      <c r="AF10585"/>
      <c r="AG10585"/>
      <c r="AH10585"/>
      <c r="AI10585"/>
      <c r="AJ10585"/>
      <c r="AK10585"/>
      <c r="AL10585"/>
    </row>
    <row r="10586" spans="3:38" ht="15" customHeight="1" x14ac:dyDescent="0.35">
      <c r="C10586"/>
      <c r="D10586"/>
      <c r="E10586"/>
      <c r="F10586"/>
      <c r="G10586"/>
      <c r="H10586"/>
      <c r="I10586"/>
      <c r="J10586"/>
      <c r="K10586"/>
      <c r="L10586"/>
      <c r="M10586"/>
      <c r="N10586"/>
      <c r="O10586"/>
      <c r="S10586"/>
      <c r="T10586"/>
      <c r="U10586"/>
      <c r="V10586"/>
      <c r="Y10586"/>
      <c r="Z10586"/>
      <c r="AA10586"/>
      <c r="AB10586"/>
      <c r="AC10586"/>
      <c r="AD10586"/>
      <c r="AE10586"/>
      <c r="AF10586"/>
      <c r="AG10586"/>
      <c r="AH10586"/>
      <c r="AI10586"/>
      <c r="AJ10586"/>
      <c r="AK10586"/>
      <c r="AL10586"/>
    </row>
    <row r="10587" spans="3:38" ht="15" customHeight="1" x14ac:dyDescent="0.35">
      <c r="C10587"/>
      <c r="D10587"/>
      <c r="E10587"/>
      <c r="F10587"/>
      <c r="G10587"/>
      <c r="H10587"/>
      <c r="I10587"/>
      <c r="J10587"/>
      <c r="K10587"/>
      <c r="L10587"/>
      <c r="M10587"/>
      <c r="N10587"/>
      <c r="O10587"/>
      <c r="S10587"/>
      <c r="T10587"/>
      <c r="U10587"/>
      <c r="V10587"/>
      <c r="Y10587"/>
      <c r="Z10587"/>
      <c r="AA10587"/>
      <c r="AB10587"/>
      <c r="AC10587"/>
      <c r="AD10587"/>
      <c r="AE10587"/>
      <c r="AF10587"/>
      <c r="AG10587"/>
      <c r="AH10587"/>
      <c r="AI10587"/>
      <c r="AJ10587"/>
      <c r="AK10587"/>
      <c r="AL10587"/>
    </row>
    <row r="10588" spans="3:38" ht="15" customHeight="1" x14ac:dyDescent="0.35">
      <c r="C10588"/>
      <c r="D10588"/>
      <c r="E10588"/>
      <c r="F10588"/>
      <c r="G10588"/>
      <c r="H10588"/>
      <c r="I10588"/>
      <c r="J10588"/>
      <c r="K10588"/>
      <c r="L10588"/>
      <c r="M10588"/>
      <c r="N10588"/>
      <c r="O10588"/>
      <c r="S10588"/>
      <c r="T10588"/>
      <c r="U10588"/>
      <c r="V10588"/>
      <c r="Y10588"/>
      <c r="Z10588"/>
      <c r="AA10588"/>
      <c r="AB10588"/>
      <c r="AC10588"/>
      <c r="AD10588"/>
      <c r="AE10588"/>
      <c r="AF10588"/>
      <c r="AG10588"/>
      <c r="AH10588"/>
      <c r="AI10588"/>
      <c r="AJ10588"/>
      <c r="AK10588"/>
      <c r="AL10588"/>
    </row>
    <row r="10589" spans="3:38" ht="15" customHeight="1" x14ac:dyDescent="0.35">
      <c r="C10589"/>
      <c r="D10589"/>
      <c r="E10589"/>
      <c r="F10589"/>
      <c r="G10589"/>
      <c r="H10589"/>
      <c r="I10589"/>
      <c r="J10589"/>
      <c r="K10589"/>
      <c r="L10589"/>
      <c r="M10589"/>
      <c r="N10589"/>
      <c r="O10589"/>
      <c r="S10589"/>
      <c r="T10589"/>
      <c r="U10589"/>
      <c r="V10589"/>
      <c r="Y10589"/>
      <c r="Z10589"/>
      <c r="AA10589"/>
      <c r="AB10589"/>
      <c r="AC10589"/>
      <c r="AD10589"/>
      <c r="AE10589"/>
      <c r="AF10589"/>
      <c r="AG10589"/>
      <c r="AH10589"/>
      <c r="AI10589"/>
      <c r="AJ10589"/>
      <c r="AK10589"/>
      <c r="AL10589"/>
    </row>
    <row r="10590" spans="3:38" ht="15" customHeight="1" x14ac:dyDescent="0.35">
      <c r="C10590"/>
      <c r="D10590"/>
      <c r="E10590"/>
      <c r="F10590"/>
      <c r="G10590"/>
      <c r="H10590"/>
      <c r="I10590"/>
      <c r="J10590"/>
      <c r="K10590"/>
      <c r="L10590"/>
      <c r="M10590"/>
      <c r="N10590"/>
      <c r="O10590"/>
      <c r="S10590"/>
      <c r="T10590"/>
      <c r="U10590"/>
      <c r="V10590"/>
      <c r="Y10590"/>
      <c r="Z10590"/>
      <c r="AA10590"/>
      <c r="AB10590"/>
      <c r="AC10590"/>
      <c r="AD10590"/>
      <c r="AE10590"/>
      <c r="AF10590"/>
      <c r="AG10590"/>
      <c r="AH10590"/>
      <c r="AI10590"/>
      <c r="AJ10590"/>
      <c r="AK10590"/>
      <c r="AL10590"/>
    </row>
    <row r="10591" spans="3:38" ht="15" customHeight="1" x14ac:dyDescent="0.35">
      <c r="C10591"/>
      <c r="D10591"/>
      <c r="E10591"/>
      <c r="F10591"/>
      <c r="G10591"/>
      <c r="H10591"/>
      <c r="I10591"/>
      <c r="J10591"/>
      <c r="K10591"/>
      <c r="L10591"/>
      <c r="M10591"/>
      <c r="N10591"/>
      <c r="O10591"/>
      <c r="S10591"/>
      <c r="T10591"/>
      <c r="U10591"/>
      <c r="V10591"/>
      <c r="Y10591"/>
      <c r="Z10591"/>
      <c r="AA10591"/>
      <c r="AB10591"/>
      <c r="AC10591"/>
      <c r="AD10591"/>
      <c r="AE10591"/>
      <c r="AF10591"/>
      <c r="AG10591"/>
      <c r="AH10591"/>
      <c r="AI10591"/>
      <c r="AJ10591"/>
      <c r="AK10591"/>
      <c r="AL10591"/>
    </row>
    <row r="10592" spans="3:38" ht="15" customHeight="1" x14ac:dyDescent="0.35">
      <c r="C10592"/>
      <c r="D10592"/>
      <c r="E10592"/>
      <c r="F10592"/>
      <c r="G10592"/>
      <c r="H10592"/>
      <c r="I10592"/>
      <c r="J10592"/>
      <c r="K10592"/>
      <c r="L10592"/>
      <c r="M10592"/>
      <c r="N10592"/>
      <c r="O10592"/>
      <c r="S10592"/>
      <c r="T10592"/>
      <c r="U10592"/>
      <c r="V10592"/>
      <c r="Y10592"/>
      <c r="Z10592"/>
      <c r="AA10592"/>
      <c r="AB10592"/>
      <c r="AC10592"/>
      <c r="AD10592"/>
      <c r="AE10592"/>
      <c r="AF10592"/>
      <c r="AG10592"/>
      <c r="AH10592"/>
      <c r="AI10592"/>
      <c r="AJ10592"/>
      <c r="AK10592"/>
      <c r="AL10592"/>
    </row>
    <row r="10593" spans="3:38" ht="15" customHeight="1" x14ac:dyDescent="0.35">
      <c r="C10593"/>
      <c r="D10593"/>
      <c r="E10593"/>
      <c r="F10593"/>
      <c r="G10593"/>
      <c r="H10593"/>
      <c r="I10593"/>
      <c r="J10593"/>
      <c r="K10593"/>
      <c r="L10593"/>
      <c r="M10593"/>
      <c r="N10593"/>
      <c r="O10593"/>
      <c r="S10593"/>
      <c r="T10593"/>
      <c r="U10593"/>
      <c r="V10593"/>
      <c r="Y10593"/>
      <c r="Z10593"/>
      <c r="AA10593"/>
      <c r="AB10593"/>
      <c r="AC10593"/>
      <c r="AD10593"/>
      <c r="AE10593"/>
      <c r="AF10593"/>
      <c r="AG10593"/>
      <c r="AH10593"/>
      <c r="AI10593"/>
      <c r="AJ10593"/>
      <c r="AK10593"/>
      <c r="AL10593"/>
    </row>
    <row r="10594" spans="3:38" ht="15" customHeight="1" x14ac:dyDescent="0.35">
      <c r="C10594"/>
      <c r="D10594"/>
      <c r="E10594"/>
      <c r="F10594"/>
      <c r="G10594"/>
      <c r="H10594"/>
      <c r="I10594"/>
      <c r="J10594"/>
      <c r="K10594"/>
      <c r="L10594"/>
      <c r="M10594"/>
      <c r="N10594"/>
      <c r="O10594"/>
      <c r="S10594"/>
      <c r="T10594"/>
      <c r="U10594"/>
      <c r="V10594"/>
      <c r="Y10594"/>
      <c r="Z10594"/>
      <c r="AA10594"/>
      <c r="AB10594"/>
      <c r="AC10594"/>
      <c r="AD10594"/>
      <c r="AE10594"/>
      <c r="AF10594"/>
      <c r="AG10594"/>
      <c r="AH10594"/>
      <c r="AI10594"/>
      <c r="AJ10594"/>
      <c r="AK10594"/>
      <c r="AL10594"/>
    </row>
    <row r="10595" spans="3:38" ht="15" customHeight="1" x14ac:dyDescent="0.35">
      <c r="C10595"/>
      <c r="D10595"/>
      <c r="E10595"/>
      <c r="F10595"/>
      <c r="G10595"/>
      <c r="H10595"/>
      <c r="I10595"/>
      <c r="J10595"/>
      <c r="K10595"/>
      <c r="L10595"/>
      <c r="M10595"/>
      <c r="N10595"/>
      <c r="O10595"/>
      <c r="S10595"/>
      <c r="T10595"/>
      <c r="U10595"/>
      <c r="V10595"/>
      <c r="Y10595"/>
      <c r="Z10595"/>
      <c r="AA10595"/>
      <c r="AB10595"/>
      <c r="AC10595"/>
      <c r="AD10595"/>
      <c r="AE10595"/>
      <c r="AF10595"/>
      <c r="AG10595"/>
      <c r="AH10595"/>
      <c r="AI10595"/>
      <c r="AJ10595"/>
      <c r="AK10595"/>
      <c r="AL10595"/>
    </row>
    <row r="10596" spans="3:38" ht="15" customHeight="1" x14ac:dyDescent="0.35">
      <c r="C10596"/>
      <c r="D10596"/>
      <c r="E10596"/>
      <c r="F10596"/>
      <c r="G10596"/>
      <c r="H10596"/>
      <c r="I10596"/>
      <c r="J10596"/>
      <c r="K10596"/>
      <c r="L10596"/>
      <c r="M10596"/>
      <c r="N10596"/>
      <c r="O10596"/>
      <c r="S10596"/>
      <c r="T10596"/>
      <c r="U10596"/>
      <c r="V10596"/>
      <c r="Y10596"/>
      <c r="Z10596"/>
      <c r="AA10596"/>
      <c r="AB10596"/>
      <c r="AC10596"/>
      <c r="AD10596"/>
      <c r="AE10596"/>
      <c r="AF10596"/>
      <c r="AG10596"/>
      <c r="AH10596"/>
      <c r="AI10596"/>
      <c r="AJ10596"/>
      <c r="AK10596"/>
      <c r="AL10596"/>
    </row>
    <row r="10597" spans="3:38" ht="15" customHeight="1" x14ac:dyDescent="0.35">
      <c r="C10597"/>
      <c r="D10597"/>
      <c r="E10597"/>
      <c r="F10597"/>
      <c r="G10597"/>
      <c r="H10597"/>
      <c r="I10597"/>
      <c r="J10597"/>
      <c r="K10597"/>
      <c r="L10597"/>
      <c r="M10597"/>
      <c r="N10597"/>
      <c r="O10597"/>
      <c r="S10597"/>
      <c r="T10597"/>
      <c r="U10597"/>
      <c r="V10597"/>
      <c r="Y10597"/>
      <c r="Z10597"/>
      <c r="AA10597"/>
      <c r="AB10597"/>
      <c r="AC10597"/>
      <c r="AD10597"/>
      <c r="AE10597"/>
      <c r="AF10597"/>
      <c r="AG10597"/>
      <c r="AH10597"/>
      <c r="AI10597"/>
      <c r="AJ10597"/>
      <c r="AK10597"/>
      <c r="AL10597"/>
    </row>
    <row r="10598" spans="3:38" ht="15" customHeight="1" x14ac:dyDescent="0.35">
      <c r="C10598"/>
      <c r="D10598"/>
      <c r="E10598"/>
      <c r="F10598"/>
      <c r="G10598"/>
      <c r="H10598"/>
      <c r="I10598"/>
      <c r="J10598"/>
      <c r="K10598"/>
      <c r="L10598"/>
      <c r="M10598"/>
      <c r="N10598"/>
      <c r="O10598"/>
      <c r="S10598"/>
      <c r="T10598"/>
      <c r="U10598"/>
      <c r="V10598"/>
      <c r="Y10598"/>
      <c r="Z10598"/>
      <c r="AA10598"/>
      <c r="AB10598"/>
      <c r="AC10598"/>
      <c r="AD10598"/>
      <c r="AE10598"/>
      <c r="AF10598"/>
      <c r="AG10598"/>
      <c r="AH10598"/>
      <c r="AI10598"/>
      <c r="AJ10598"/>
      <c r="AK10598"/>
      <c r="AL10598"/>
    </row>
    <row r="10599" spans="3:38" ht="15" customHeight="1" x14ac:dyDescent="0.35">
      <c r="C10599"/>
      <c r="D10599"/>
      <c r="E10599"/>
      <c r="F10599"/>
      <c r="G10599"/>
      <c r="H10599"/>
      <c r="I10599"/>
      <c r="J10599"/>
      <c r="K10599"/>
      <c r="L10599"/>
      <c r="M10599"/>
      <c r="N10599"/>
      <c r="O10599"/>
      <c r="S10599"/>
      <c r="T10599"/>
      <c r="U10599"/>
      <c r="V10599"/>
      <c r="Y10599"/>
      <c r="Z10599"/>
      <c r="AA10599"/>
      <c r="AB10599"/>
      <c r="AC10599"/>
      <c r="AD10599"/>
      <c r="AE10599"/>
      <c r="AF10599"/>
      <c r="AG10599"/>
      <c r="AH10599"/>
      <c r="AI10599"/>
      <c r="AJ10599"/>
      <c r="AK10599"/>
      <c r="AL10599"/>
    </row>
    <row r="10600" spans="3:38" ht="15" customHeight="1" x14ac:dyDescent="0.35">
      <c r="C10600"/>
      <c r="D10600"/>
      <c r="E10600"/>
      <c r="F10600"/>
      <c r="G10600"/>
      <c r="H10600"/>
      <c r="I10600"/>
      <c r="J10600"/>
      <c r="K10600"/>
      <c r="L10600"/>
      <c r="M10600"/>
      <c r="N10600"/>
      <c r="O10600"/>
      <c r="S10600"/>
      <c r="T10600"/>
      <c r="U10600"/>
      <c r="V10600"/>
      <c r="Y10600"/>
      <c r="Z10600"/>
      <c r="AA10600"/>
      <c r="AB10600"/>
      <c r="AC10600"/>
      <c r="AD10600"/>
      <c r="AE10600"/>
      <c r="AF10600"/>
      <c r="AG10600"/>
      <c r="AH10600"/>
      <c r="AI10600"/>
      <c r="AJ10600"/>
      <c r="AK10600"/>
      <c r="AL10600"/>
    </row>
    <row r="10601" spans="3:38" ht="15" customHeight="1" x14ac:dyDescent="0.35">
      <c r="C10601"/>
      <c r="D10601"/>
      <c r="E10601"/>
      <c r="F10601"/>
      <c r="G10601"/>
      <c r="H10601"/>
      <c r="I10601"/>
      <c r="J10601"/>
      <c r="K10601"/>
      <c r="L10601"/>
      <c r="M10601"/>
      <c r="N10601"/>
      <c r="O10601"/>
      <c r="S10601"/>
      <c r="T10601"/>
      <c r="U10601"/>
      <c r="V10601"/>
      <c r="Y10601"/>
      <c r="Z10601"/>
      <c r="AA10601"/>
      <c r="AB10601"/>
      <c r="AC10601"/>
      <c r="AD10601"/>
      <c r="AE10601"/>
      <c r="AF10601"/>
      <c r="AG10601"/>
      <c r="AH10601"/>
      <c r="AI10601"/>
      <c r="AJ10601"/>
      <c r="AK10601"/>
      <c r="AL10601"/>
    </row>
    <row r="10602" spans="3:38" ht="15" customHeight="1" x14ac:dyDescent="0.35">
      <c r="C10602"/>
      <c r="D10602"/>
      <c r="E10602"/>
      <c r="F10602"/>
      <c r="G10602"/>
      <c r="H10602"/>
      <c r="I10602"/>
      <c r="J10602"/>
      <c r="K10602"/>
      <c r="L10602"/>
      <c r="M10602"/>
      <c r="N10602"/>
      <c r="O10602"/>
      <c r="S10602"/>
      <c r="T10602"/>
      <c r="U10602"/>
      <c r="V10602"/>
      <c r="Y10602"/>
      <c r="Z10602"/>
      <c r="AA10602"/>
      <c r="AB10602"/>
      <c r="AC10602"/>
      <c r="AD10602"/>
      <c r="AE10602"/>
      <c r="AF10602"/>
      <c r="AG10602"/>
      <c r="AH10602"/>
      <c r="AI10602"/>
      <c r="AJ10602"/>
      <c r="AK10602"/>
      <c r="AL10602"/>
    </row>
    <row r="10603" spans="3:38" ht="15" customHeight="1" x14ac:dyDescent="0.35">
      <c r="C10603"/>
      <c r="D10603"/>
      <c r="E10603"/>
      <c r="F10603"/>
      <c r="G10603"/>
      <c r="H10603"/>
      <c r="I10603"/>
      <c r="J10603"/>
      <c r="K10603"/>
      <c r="L10603"/>
      <c r="M10603"/>
      <c r="N10603"/>
      <c r="O10603"/>
      <c r="S10603"/>
      <c r="T10603"/>
      <c r="U10603"/>
      <c r="V10603"/>
      <c r="Y10603"/>
      <c r="Z10603"/>
      <c r="AA10603"/>
      <c r="AB10603"/>
      <c r="AC10603"/>
      <c r="AD10603"/>
      <c r="AE10603"/>
      <c r="AF10603"/>
      <c r="AG10603"/>
      <c r="AH10603"/>
      <c r="AI10603"/>
      <c r="AJ10603"/>
      <c r="AK10603"/>
      <c r="AL10603"/>
    </row>
    <row r="10604" spans="3:38" ht="15" customHeight="1" x14ac:dyDescent="0.35">
      <c r="C10604"/>
      <c r="D10604"/>
      <c r="E10604"/>
      <c r="F10604"/>
      <c r="G10604"/>
      <c r="H10604"/>
      <c r="I10604"/>
      <c r="J10604"/>
      <c r="K10604"/>
      <c r="L10604"/>
      <c r="M10604"/>
      <c r="N10604"/>
      <c r="O10604"/>
      <c r="S10604"/>
      <c r="T10604"/>
      <c r="U10604"/>
      <c r="V10604"/>
      <c r="Y10604"/>
      <c r="Z10604"/>
      <c r="AA10604"/>
      <c r="AB10604"/>
      <c r="AC10604"/>
      <c r="AD10604"/>
      <c r="AE10604"/>
      <c r="AF10604"/>
      <c r="AG10604"/>
      <c r="AH10604"/>
      <c r="AI10604"/>
      <c r="AJ10604"/>
      <c r="AK10604"/>
      <c r="AL10604"/>
    </row>
    <row r="10605" spans="3:38" ht="15" customHeight="1" x14ac:dyDescent="0.35">
      <c r="C10605"/>
      <c r="D10605"/>
      <c r="E10605"/>
      <c r="F10605"/>
      <c r="G10605"/>
      <c r="H10605"/>
      <c r="I10605"/>
      <c r="J10605"/>
      <c r="K10605"/>
      <c r="L10605"/>
      <c r="M10605"/>
      <c r="N10605"/>
      <c r="O10605"/>
      <c r="S10605"/>
      <c r="T10605"/>
      <c r="U10605"/>
      <c r="V10605"/>
      <c r="Y10605"/>
      <c r="Z10605"/>
      <c r="AA10605"/>
      <c r="AB10605"/>
      <c r="AC10605"/>
      <c r="AD10605"/>
      <c r="AE10605"/>
      <c r="AF10605"/>
      <c r="AG10605"/>
      <c r="AH10605"/>
      <c r="AI10605"/>
      <c r="AJ10605"/>
      <c r="AK10605"/>
      <c r="AL10605"/>
    </row>
    <row r="10606" spans="3:38" ht="15" customHeight="1" x14ac:dyDescent="0.35">
      <c r="C10606"/>
      <c r="D10606"/>
      <c r="E10606"/>
      <c r="F10606"/>
      <c r="G10606"/>
      <c r="H10606"/>
      <c r="I10606"/>
      <c r="J10606"/>
      <c r="K10606"/>
      <c r="L10606"/>
      <c r="M10606"/>
      <c r="N10606"/>
      <c r="O10606"/>
      <c r="S10606"/>
      <c r="T10606"/>
      <c r="U10606"/>
      <c r="V10606"/>
      <c r="Y10606"/>
      <c r="Z10606"/>
      <c r="AA10606"/>
      <c r="AB10606"/>
      <c r="AC10606"/>
      <c r="AD10606"/>
      <c r="AE10606"/>
      <c r="AF10606"/>
      <c r="AG10606"/>
      <c r="AH10606"/>
      <c r="AI10606"/>
      <c r="AJ10606"/>
      <c r="AK10606"/>
      <c r="AL10606"/>
    </row>
    <row r="10607" spans="3:38" ht="15" customHeight="1" x14ac:dyDescent="0.35">
      <c r="C10607"/>
      <c r="D10607"/>
      <c r="E10607"/>
      <c r="F10607"/>
      <c r="G10607"/>
      <c r="H10607"/>
      <c r="I10607"/>
      <c r="J10607"/>
      <c r="K10607"/>
      <c r="L10607"/>
      <c r="M10607"/>
      <c r="N10607"/>
      <c r="O10607"/>
      <c r="S10607"/>
      <c r="T10607"/>
      <c r="U10607"/>
      <c r="V10607"/>
      <c r="Y10607"/>
      <c r="Z10607"/>
      <c r="AA10607"/>
      <c r="AB10607"/>
      <c r="AC10607"/>
      <c r="AD10607"/>
      <c r="AE10607"/>
      <c r="AF10607"/>
      <c r="AG10607"/>
      <c r="AH10607"/>
      <c r="AI10607"/>
      <c r="AJ10607"/>
      <c r="AK10607"/>
      <c r="AL10607"/>
    </row>
    <row r="10608" spans="3:38" ht="15" customHeight="1" x14ac:dyDescent="0.35">
      <c r="C10608"/>
      <c r="D10608"/>
      <c r="E10608"/>
      <c r="F10608"/>
      <c r="G10608"/>
      <c r="H10608"/>
      <c r="I10608"/>
      <c r="J10608"/>
      <c r="K10608"/>
      <c r="L10608"/>
      <c r="M10608"/>
      <c r="N10608"/>
      <c r="O10608"/>
      <c r="S10608"/>
      <c r="T10608"/>
      <c r="U10608"/>
      <c r="V10608"/>
      <c r="Y10608"/>
      <c r="Z10608"/>
      <c r="AA10608"/>
      <c r="AB10608"/>
      <c r="AC10608"/>
      <c r="AD10608"/>
      <c r="AE10608"/>
      <c r="AF10608"/>
      <c r="AG10608"/>
      <c r="AH10608"/>
      <c r="AI10608"/>
      <c r="AJ10608"/>
      <c r="AK10608"/>
      <c r="AL10608"/>
    </row>
    <row r="10609" spans="3:38" ht="15" customHeight="1" x14ac:dyDescent="0.35">
      <c r="C10609"/>
      <c r="D10609"/>
      <c r="E10609"/>
      <c r="F10609"/>
      <c r="G10609"/>
      <c r="H10609"/>
      <c r="I10609"/>
      <c r="J10609"/>
      <c r="K10609"/>
      <c r="L10609"/>
      <c r="M10609"/>
      <c r="N10609"/>
      <c r="O10609"/>
      <c r="S10609"/>
      <c r="T10609"/>
      <c r="U10609"/>
      <c r="V10609"/>
      <c r="Y10609"/>
      <c r="Z10609"/>
      <c r="AA10609"/>
      <c r="AB10609"/>
      <c r="AC10609"/>
      <c r="AD10609"/>
      <c r="AE10609"/>
      <c r="AF10609"/>
      <c r="AG10609"/>
      <c r="AH10609"/>
      <c r="AI10609"/>
      <c r="AJ10609"/>
      <c r="AK10609"/>
      <c r="AL10609"/>
    </row>
    <row r="10610" spans="3:38" ht="15" customHeight="1" x14ac:dyDescent="0.35">
      <c r="C10610"/>
      <c r="D10610"/>
      <c r="E10610"/>
      <c r="F10610"/>
      <c r="G10610"/>
      <c r="H10610"/>
      <c r="I10610"/>
      <c r="J10610"/>
      <c r="K10610"/>
      <c r="L10610"/>
      <c r="M10610"/>
      <c r="N10610"/>
      <c r="O10610"/>
      <c r="S10610"/>
      <c r="T10610"/>
      <c r="U10610"/>
      <c r="V10610"/>
      <c r="Y10610"/>
      <c r="Z10610"/>
      <c r="AA10610"/>
      <c r="AB10610"/>
      <c r="AC10610"/>
      <c r="AD10610"/>
      <c r="AE10610"/>
      <c r="AF10610"/>
      <c r="AG10610"/>
      <c r="AH10610"/>
      <c r="AI10610"/>
      <c r="AJ10610"/>
      <c r="AK10610"/>
      <c r="AL10610"/>
    </row>
    <row r="10611" spans="3:38" ht="15" customHeight="1" x14ac:dyDescent="0.35">
      <c r="C10611"/>
      <c r="D10611"/>
      <c r="E10611"/>
      <c r="F10611"/>
      <c r="G10611"/>
      <c r="H10611"/>
      <c r="I10611"/>
      <c r="J10611"/>
      <c r="K10611"/>
      <c r="L10611"/>
      <c r="M10611"/>
      <c r="N10611"/>
      <c r="O10611"/>
      <c r="S10611"/>
      <c r="T10611"/>
      <c r="U10611"/>
      <c r="V10611"/>
      <c r="Y10611"/>
      <c r="Z10611"/>
      <c r="AA10611"/>
      <c r="AB10611"/>
      <c r="AC10611"/>
      <c r="AD10611"/>
      <c r="AE10611"/>
      <c r="AF10611"/>
      <c r="AG10611"/>
      <c r="AH10611"/>
      <c r="AI10611"/>
      <c r="AJ10611"/>
      <c r="AK10611"/>
      <c r="AL10611"/>
    </row>
    <row r="10612" spans="3:38" ht="15" customHeight="1" x14ac:dyDescent="0.35">
      <c r="C10612"/>
      <c r="D10612"/>
      <c r="E10612"/>
      <c r="F10612"/>
      <c r="G10612"/>
      <c r="H10612"/>
      <c r="I10612"/>
      <c r="J10612"/>
      <c r="K10612"/>
      <c r="L10612"/>
      <c r="M10612"/>
      <c r="N10612"/>
      <c r="O10612"/>
      <c r="S10612"/>
      <c r="T10612"/>
      <c r="U10612"/>
      <c r="V10612"/>
      <c r="Y10612"/>
      <c r="Z10612"/>
      <c r="AA10612"/>
      <c r="AB10612"/>
      <c r="AC10612"/>
      <c r="AD10612"/>
      <c r="AE10612"/>
      <c r="AF10612"/>
      <c r="AG10612"/>
      <c r="AH10612"/>
      <c r="AI10612"/>
      <c r="AJ10612"/>
      <c r="AK10612"/>
      <c r="AL10612"/>
    </row>
    <row r="10613" spans="3:38" ht="15" customHeight="1" x14ac:dyDescent="0.35">
      <c r="C10613"/>
      <c r="D10613"/>
      <c r="E10613"/>
      <c r="F10613"/>
      <c r="G10613"/>
      <c r="H10613"/>
      <c r="I10613"/>
      <c r="J10613"/>
      <c r="K10613"/>
      <c r="L10613"/>
      <c r="M10613"/>
      <c r="N10613"/>
      <c r="O10613"/>
      <c r="S10613"/>
      <c r="T10613"/>
      <c r="U10613"/>
      <c r="V10613"/>
      <c r="Y10613"/>
      <c r="Z10613"/>
      <c r="AA10613"/>
      <c r="AB10613"/>
      <c r="AC10613"/>
      <c r="AD10613"/>
      <c r="AE10613"/>
      <c r="AF10613"/>
      <c r="AG10613"/>
      <c r="AH10613"/>
      <c r="AI10613"/>
      <c r="AJ10613"/>
      <c r="AK10613"/>
      <c r="AL10613"/>
    </row>
    <row r="10614" spans="3:38" ht="15" customHeight="1" x14ac:dyDescent="0.35">
      <c r="C10614"/>
      <c r="D10614"/>
      <c r="E10614"/>
      <c r="F10614"/>
      <c r="G10614"/>
      <c r="H10614"/>
      <c r="I10614"/>
      <c r="J10614"/>
      <c r="K10614"/>
      <c r="L10614"/>
      <c r="M10614"/>
      <c r="N10614"/>
      <c r="O10614"/>
      <c r="S10614"/>
      <c r="T10614"/>
      <c r="U10614"/>
      <c r="V10614"/>
      <c r="Y10614"/>
      <c r="Z10614"/>
      <c r="AA10614"/>
      <c r="AB10614"/>
      <c r="AC10614"/>
      <c r="AD10614"/>
      <c r="AE10614"/>
      <c r="AF10614"/>
      <c r="AG10614"/>
      <c r="AH10614"/>
      <c r="AI10614"/>
      <c r="AJ10614"/>
      <c r="AK10614"/>
      <c r="AL10614"/>
    </row>
    <row r="10615" spans="3:38" ht="15" customHeight="1" x14ac:dyDescent="0.35">
      <c r="C10615"/>
      <c r="D10615"/>
      <c r="E10615"/>
      <c r="F10615"/>
      <c r="G10615"/>
      <c r="H10615"/>
      <c r="I10615"/>
      <c r="J10615"/>
      <c r="K10615"/>
      <c r="L10615"/>
      <c r="M10615"/>
      <c r="N10615"/>
      <c r="O10615"/>
      <c r="S10615"/>
      <c r="T10615"/>
      <c r="U10615"/>
      <c r="V10615"/>
      <c r="Y10615"/>
      <c r="Z10615"/>
      <c r="AA10615"/>
      <c r="AB10615"/>
      <c r="AC10615"/>
      <c r="AD10615"/>
      <c r="AE10615"/>
      <c r="AF10615"/>
      <c r="AG10615"/>
      <c r="AH10615"/>
      <c r="AI10615"/>
      <c r="AJ10615"/>
      <c r="AK10615"/>
      <c r="AL10615"/>
    </row>
    <row r="10616" spans="3:38" ht="15" customHeight="1" x14ac:dyDescent="0.35">
      <c r="C10616"/>
      <c r="D10616"/>
      <c r="E10616"/>
      <c r="F10616"/>
      <c r="G10616"/>
      <c r="H10616"/>
      <c r="I10616"/>
      <c r="J10616"/>
      <c r="K10616"/>
      <c r="L10616"/>
      <c r="M10616"/>
      <c r="N10616"/>
      <c r="O10616"/>
      <c r="S10616"/>
      <c r="T10616"/>
      <c r="U10616"/>
      <c r="V10616"/>
      <c r="Y10616"/>
      <c r="Z10616"/>
      <c r="AA10616"/>
      <c r="AB10616"/>
      <c r="AC10616"/>
      <c r="AD10616"/>
      <c r="AE10616"/>
      <c r="AF10616"/>
      <c r="AG10616"/>
      <c r="AH10616"/>
      <c r="AI10616"/>
      <c r="AJ10616"/>
      <c r="AK10616"/>
      <c r="AL10616"/>
    </row>
    <row r="10617" spans="3:38" ht="15" customHeight="1" x14ac:dyDescent="0.35">
      <c r="C10617"/>
      <c r="D10617"/>
      <c r="E10617"/>
      <c r="F10617"/>
      <c r="G10617"/>
      <c r="H10617"/>
      <c r="I10617"/>
      <c r="J10617"/>
      <c r="K10617"/>
      <c r="L10617"/>
      <c r="M10617"/>
      <c r="N10617"/>
      <c r="O10617"/>
      <c r="S10617"/>
      <c r="T10617"/>
      <c r="U10617"/>
      <c r="V10617"/>
      <c r="Y10617"/>
      <c r="Z10617"/>
      <c r="AA10617"/>
      <c r="AB10617"/>
      <c r="AC10617"/>
      <c r="AD10617"/>
      <c r="AE10617"/>
      <c r="AF10617"/>
      <c r="AG10617"/>
      <c r="AH10617"/>
      <c r="AI10617"/>
      <c r="AJ10617"/>
      <c r="AK10617"/>
      <c r="AL10617"/>
    </row>
    <row r="10618" spans="3:38" ht="15" customHeight="1" x14ac:dyDescent="0.35">
      <c r="C10618"/>
      <c r="D10618"/>
      <c r="E10618"/>
      <c r="F10618"/>
      <c r="G10618"/>
      <c r="H10618"/>
      <c r="I10618"/>
      <c r="J10618"/>
      <c r="K10618"/>
      <c r="L10618"/>
      <c r="M10618"/>
      <c r="N10618"/>
      <c r="O10618"/>
      <c r="S10618"/>
      <c r="T10618"/>
      <c r="U10618"/>
      <c r="V10618"/>
      <c r="Y10618"/>
      <c r="Z10618"/>
      <c r="AA10618"/>
      <c r="AB10618"/>
      <c r="AC10618"/>
      <c r="AD10618"/>
      <c r="AE10618"/>
      <c r="AF10618"/>
      <c r="AG10618"/>
      <c r="AH10618"/>
      <c r="AI10618"/>
      <c r="AJ10618"/>
      <c r="AK10618"/>
      <c r="AL10618"/>
    </row>
    <row r="10619" spans="3:38" ht="15" customHeight="1" x14ac:dyDescent="0.35">
      <c r="C10619"/>
      <c r="D10619"/>
      <c r="E10619"/>
      <c r="F10619"/>
      <c r="G10619"/>
      <c r="H10619"/>
      <c r="I10619"/>
      <c r="J10619"/>
      <c r="K10619"/>
      <c r="L10619"/>
      <c r="M10619"/>
      <c r="N10619"/>
      <c r="O10619"/>
      <c r="S10619"/>
      <c r="T10619"/>
      <c r="U10619"/>
      <c r="V10619"/>
      <c r="Y10619"/>
      <c r="Z10619"/>
      <c r="AA10619"/>
      <c r="AB10619"/>
      <c r="AC10619"/>
      <c r="AD10619"/>
      <c r="AE10619"/>
      <c r="AF10619"/>
      <c r="AG10619"/>
      <c r="AH10619"/>
      <c r="AI10619"/>
      <c r="AJ10619"/>
      <c r="AK10619"/>
      <c r="AL10619"/>
    </row>
    <row r="10620" spans="3:38" ht="15" customHeight="1" x14ac:dyDescent="0.35">
      <c r="C10620"/>
      <c r="D10620"/>
      <c r="E10620"/>
      <c r="F10620"/>
      <c r="G10620"/>
      <c r="H10620"/>
      <c r="I10620"/>
      <c r="J10620"/>
      <c r="K10620"/>
      <c r="L10620"/>
      <c r="M10620"/>
      <c r="N10620"/>
      <c r="O10620"/>
      <c r="S10620"/>
      <c r="T10620"/>
      <c r="U10620"/>
      <c r="V10620"/>
      <c r="Y10620"/>
      <c r="Z10620"/>
      <c r="AA10620"/>
      <c r="AB10620"/>
      <c r="AC10620"/>
      <c r="AD10620"/>
      <c r="AE10620"/>
      <c r="AF10620"/>
      <c r="AG10620"/>
      <c r="AH10620"/>
      <c r="AI10620"/>
      <c r="AJ10620"/>
      <c r="AK10620"/>
      <c r="AL10620"/>
    </row>
    <row r="10621" spans="3:38" ht="15" customHeight="1" x14ac:dyDescent="0.35">
      <c r="C10621"/>
      <c r="D10621"/>
      <c r="E10621"/>
      <c r="F10621"/>
      <c r="G10621"/>
      <c r="H10621"/>
      <c r="I10621"/>
      <c r="J10621"/>
      <c r="K10621"/>
      <c r="L10621"/>
      <c r="M10621"/>
      <c r="N10621"/>
      <c r="O10621"/>
      <c r="S10621"/>
      <c r="T10621"/>
      <c r="U10621"/>
      <c r="V10621"/>
      <c r="Y10621"/>
      <c r="Z10621"/>
      <c r="AA10621"/>
      <c r="AB10621"/>
      <c r="AC10621"/>
      <c r="AD10621"/>
      <c r="AE10621"/>
      <c r="AF10621"/>
      <c r="AG10621"/>
      <c r="AH10621"/>
      <c r="AI10621"/>
      <c r="AJ10621"/>
      <c r="AK10621"/>
      <c r="AL10621"/>
    </row>
    <row r="10622" spans="3:38" ht="15" customHeight="1" x14ac:dyDescent="0.35">
      <c r="C10622"/>
      <c r="D10622"/>
      <c r="E10622"/>
      <c r="F10622"/>
      <c r="G10622"/>
      <c r="H10622"/>
      <c r="I10622"/>
      <c r="J10622"/>
      <c r="K10622"/>
      <c r="L10622"/>
      <c r="M10622"/>
      <c r="N10622"/>
      <c r="O10622"/>
      <c r="S10622"/>
      <c r="T10622"/>
      <c r="U10622"/>
      <c r="V10622"/>
      <c r="Y10622"/>
      <c r="Z10622"/>
      <c r="AA10622"/>
      <c r="AB10622"/>
      <c r="AC10622"/>
      <c r="AD10622"/>
      <c r="AE10622"/>
      <c r="AF10622"/>
      <c r="AG10622"/>
      <c r="AH10622"/>
      <c r="AI10622"/>
      <c r="AJ10622"/>
      <c r="AK10622"/>
      <c r="AL10622"/>
    </row>
    <row r="10623" spans="3:38" ht="15" customHeight="1" x14ac:dyDescent="0.35">
      <c r="C10623"/>
      <c r="D10623"/>
      <c r="E10623"/>
      <c r="F10623"/>
      <c r="G10623"/>
      <c r="H10623"/>
      <c r="I10623"/>
      <c r="J10623"/>
      <c r="K10623"/>
      <c r="L10623"/>
      <c r="M10623"/>
      <c r="N10623"/>
      <c r="O10623"/>
      <c r="S10623"/>
      <c r="T10623"/>
      <c r="U10623"/>
      <c r="V10623"/>
      <c r="Y10623"/>
      <c r="Z10623"/>
      <c r="AA10623"/>
      <c r="AB10623"/>
      <c r="AC10623"/>
      <c r="AD10623"/>
      <c r="AE10623"/>
      <c r="AF10623"/>
      <c r="AG10623"/>
      <c r="AH10623"/>
      <c r="AI10623"/>
      <c r="AJ10623"/>
      <c r="AK10623"/>
      <c r="AL10623"/>
    </row>
    <row r="10624" spans="3:38" ht="15" customHeight="1" x14ac:dyDescent="0.35">
      <c r="C10624"/>
      <c r="D10624"/>
      <c r="E10624"/>
      <c r="F10624"/>
      <c r="G10624"/>
      <c r="H10624"/>
      <c r="I10624"/>
      <c r="J10624"/>
      <c r="K10624"/>
      <c r="L10624"/>
      <c r="M10624"/>
      <c r="N10624"/>
      <c r="O10624"/>
      <c r="S10624"/>
      <c r="T10624"/>
      <c r="U10624"/>
      <c r="V10624"/>
      <c r="Y10624"/>
      <c r="Z10624"/>
      <c r="AA10624"/>
      <c r="AB10624"/>
      <c r="AC10624"/>
      <c r="AD10624"/>
      <c r="AE10624"/>
      <c r="AF10624"/>
      <c r="AG10624"/>
      <c r="AH10624"/>
      <c r="AI10624"/>
      <c r="AJ10624"/>
      <c r="AK10624"/>
      <c r="AL10624"/>
    </row>
    <row r="10625" spans="3:38" ht="15" customHeight="1" x14ac:dyDescent="0.35">
      <c r="C10625"/>
      <c r="D10625"/>
      <c r="E10625"/>
      <c r="F10625"/>
      <c r="G10625"/>
      <c r="H10625"/>
      <c r="I10625"/>
      <c r="J10625"/>
      <c r="K10625"/>
      <c r="L10625"/>
      <c r="M10625"/>
      <c r="N10625"/>
      <c r="O10625"/>
      <c r="S10625"/>
      <c r="T10625"/>
      <c r="U10625"/>
      <c r="V10625"/>
      <c r="Y10625"/>
      <c r="Z10625"/>
      <c r="AA10625"/>
      <c r="AB10625"/>
      <c r="AC10625"/>
      <c r="AD10625"/>
      <c r="AE10625"/>
      <c r="AF10625"/>
      <c r="AG10625"/>
      <c r="AH10625"/>
      <c r="AI10625"/>
      <c r="AJ10625"/>
      <c r="AK10625"/>
      <c r="AL10625"/>
    </row>
    <row r="10626" spans="3:38" ht="15" customHeight="1" x14ac:dyDescent="0.35">
      <c r="C10626"/>
      <c r="D10626"/>
      <c r="E10626"/>
      <c r="F10626"/>
      <c r="G10626"/>
      <c r="H10626"/>
      <c r="I10626"/>
      <c r="J10626"/>
      <c r="K10626"/>
      <c r="L10626"/>
      <c r="M10626"/>
      <c r="N10626"/>
      <c r="O10626"/>
      <c r="S10626"/>
      <c r="T10626"/>
      <c r="U10626"/>
      <c r="V10626"/>
      <c r="Y10626"/>
      <c r="Z10626"/>
      <c r="AA10626"/>
      <c r="AB10626"/>
      <c r="AC10626"/>
      <c r="AD10626"/>
      <c r="AE10626"/>
      <c r="AF10626"/>
      <c r="AG10626"/>
      <c r="AH10626"/>
      <c r="AI10626"/>
      <c r="AJ10626"/>
      <c r="AK10626"/>
      <c r="AL10626"/>
    </row>
    <row r="10627" spans="3:38" ht="15" customHeight="1" x14ac:dyDescent="0.35">
      <c r="C10627"/>
      <c r="D10627"/>
      <c r="E10627"/>
      <c r="F10627"/>
      <c r="G10627"/>
      <c r="H10627"/>
      <c r="I10627"/>
      <c r="J10627"/>
      <c r="K10627"/>
      <c r="L10627"/>
      <c r="M10627"/>
      <c r="N10627"/>
      <c r="O10627"/>
      <c r="S10627"/>
      <c r="T10627"/>
      <c r="U10627"/>
      <c r="V10627"/>
      <c r="Y10627"/>
      <c r="Z10627"/>
      <c r="AA10627"/>
      <c r="AB10627"/>
      <c r="AC10627"/>
      <c r="AD10627"/>
      <c r="AE10627"/>
      <c r="AF10627"/>
      <c r="AG10627"/>
      <c r="AH10627"/>
      <c r="AI10627"/>
      <c r="AJ10627"/>
      <c r="AK10627"/>
      <c r="AL10627"/>
    </row>
    <row r="10628" spans="3:38" ht="15" customHeight="1" x14ac:dyDescent="0.35">
      <c r="C10628"/>
      <c r="D10628"/>
      <c r="E10628"/>
      <c r="F10628"/>
      <c r="G10628"/>
      <c r="H10628"/>
      <c r="I10628"/>
      <c r="J10628"/>
      <c r="K10628"/>
      <c r="L10628"/>
      <c r="M10628"/>
      <c r="N10628"/>
      <c r="O10628"/>
      <c r="S10628"/>
      <c r="T10628"/>
      <c r="U10628"/>
      <c r="V10628"/>
      <c r="Y10628"/>
      <c r="Z10628"/>
      <c r="AA10628"/>
      <c r="AB10628"/>
      <c r="AC10628"/>
      <c r="AD10628"/>
      <c r="AE10628"/>
      <c r="AF10628"/>
      <c r="AG10628"/>
      <c r="AH10628"/>
      <c r="AI10628"/>
      <c r="AJ10628"/>
      <c r="AK10628"/>
      <c r="AL10628"/>
    </row>
    <row r="10629" spans="3:38" ht="15" customHeight="1" x14ac:dyDescent="0.35">
      <c r="C10629"/>
      <c r="D10629"/>
      <c r="E10629"/>
      <c r="F10629"/>
      <c r="G10629"/>
      <c r="H10629"/>
      <c r="I10629"/>
      <c r="J10629"/>
      <c r="K10629"/>
      <c r="L10629"/>
      <c r="M10629"/>
      <c r="N10629"/>
      <c r="O10629"/>
      <c r="S10629"/>
      <c r="T10629"/>
      <c r="U10629"/>
      <c r="V10629"/>
      <c r="Y10629"/>
      <c r="Z10629"/>
      <c r="AA10629"/>
      <c r="AB10629"/>
      <c r="AC10629"/>
      <c r="AD10629"/>
      <c r="AE10629"/>
      <c r="AF10629"/>
      <c r="AG10629"/>
      <c r="AH10629"/>
      <c r="AI10629"/>
      <c r="AJ10629"/>
      <c r="AK10629"/>
      <c r="AL10629"/>
    </row>
    <row r="10630" spans="3:38" ht="15" customHeight="1" x14ac:dyDescent="0.35">
      <c r="C10630"/>
      <c r="D10630"/>
      <c r="E10630"/>
      <c r="F10630"/>
      <c r="G10630"/>
      <c r="H10630"/>
      <c r="I10630"/>
      <c r="J10630"/>
      <c r="K10630"/>
      <c r="L10630"/>
      <c r="M10630"/>
      <c r="N10630"/>
      <c r="O10630"/>
      <c r="S10630"/>
      <c r="T10630"/>
      <c r="U10630"/>
      <c r="V10630"/>
      <c r="Y10630"/>
      <c r="Z10630"/>
      <c r="AA10630"/>
      <c r="AB10630"/>
      <c r="AC10630"/>
      <c r="AD10630"/>
      <c r="AE10630"/>
      <c r="AF10630"/>
      <c r="AG10630"/>
      <c r="AH10630"/>
      <c r="AI10630"/>
      <c r="AJ10630"/>
      <c r="AK10630"/>
      <c r="AL10630"/>
    </row>
    <row r="10631" spans="3:38" ht="15" customHeight="1" x14ac:dyDescent="0.35">
      <c r="C10631"/>
      <c r="D10631"/>
      <c r="E10631"/>
      <c r="F10631"/>
      <c r="G10631"/>
      <c r="H10631"/>
      <c r="I10631"/>
      <c r="J10631"/>
      <c r="K10631"/>
      <c r="L10631"/>
      <c r="M10631"/>
      <c r="N10631"/>
      <c r="O10631"/>
      <c r="S10631"/>
      <c r="T10631"/>
      <c r="U10631"/>
      <c r="V10631"/>
      <c r="Y10631"/>
      <c r="Z10631"/>
      <c r="AA10631"/>
      <c r="AB10631"/>
      <c r="AC10631"/>
      <c r="AD10631"/>
      <c r="AE10631"/>
      <c r="AF10631"/>
      <c r="AG10631"/>
      <c r="AH10631"/>
      <c r="AI10631"/>
      <c r="AJ10631"/>
      <c r="AK10631"/>
      <c r="AL10631"/>
    </row>
    <row r="10632" spans="3:38" ht="15" customHeight="1" x14ac:dyDescent="0.35">
      <c r="C10632"/>
      <c r="D10632"/>
      <c r="E10632"/>
      <c r="F10632"/>
      <c r="G10632"/>
      <c r="H10632"/>
      <c r="I10632"/>
      <c r="J10632"/>
      <c r="K10632"/>
      <c r="L10632"/>
      <c r="M10632"/>
      <c r="N10632"/>
      <c r="O10632"/>
      <c r="S10632"/>
      <c r="T10632"/>
      <c r="U10632"/>
      <c r="V10632"/>
      <c r="Y10632"/>
      <c r="Z10632"/>
      <c r="AA10632"/>
      <c r="AB10632"/>
      <c r="AC10632"/>
      <c r="AD10632"/>
      <c r="AE10632"/>
      <c r="AF10632"/>
      <c r="AG10632"/>
      <c r="AH10632"/>
      <c r="AI10632"/>
      <c r="AJ10632"/>
      <c r="AK10632"/>
      <c r="AL10632"/>
    </row>
    <row r="10633" spans="3:38" ht="15" customHeight="1" x14ac:dyDescent="0.35">
      <c r="C10633"/>
      <c r="D10633"/>
      <c r="E10633"/>
      <c r="F10633"/>
      <c r="G10633"/>
      <c r="H10633"/>
      <c r="I10633"/>
      <c r="J10633"/>
      <c r="K10633"/>
      <c r="L10633"/>
      <c r="M10633"/>
      <c r="N10633"/>
      <c r="O10633"/>
      <c r="S10633"/>
      <c r="T10633"/>
      <c r="U10633"/>
      <c r="V10633"/>
      <c r="Y10633"/>
      <c r="Z10633"/>
      <c r="AA10633"/>
      <c r="AB10633"/>
      <c r="AC10633"/>
      <c r="AD10633"/>
      <c r="AE10633"/>
      <c r="AF10633"/>
      <c r="AG10633"/>
      <c r="AH10633"/>
      <c r="AI10633"/>
      <c r="AJ10633"/>
      <c r="AK10633"/>
      <c r="AL10633"/>
    </row>
    <row r="10634" spans="3:38" ht="15" customHeight="1" x14ac:dyDescent="0.35">
      <c r="C10634"/>
      <c r="D10634"/>
      <c r="E10634"/>
      <c r="F10634"/>
      <c r="G10634"/>
      <c r="H10634"/>
      <c r="I10634"/>
      <c r="J10634"/>
      <c r="K10634"/>
      <c r="L10634"/>
      <c r="M10634"/>
      <c r="N10634"/>
      <c r="O10634"/>
      <c r="S10634"/>
      <c r="T10634"/>
      <c r="U10634"/>
      <c r="V10634"/>
      <c r="Y10634"/>
      <c r="Z10634"/>
      <c r="AA10634"/>
      <c r="AB10634"/>
      <c r="AC10634"/>
      <c r="AD10634"/>
      <c r="AE10634"/>
      <c r="AF10634"/>
      <c r="AG10634"/>
      <c r="AH10634"/>
      <c r="AI10634"/>
      <c r="AJ10634"/>
      <c r="AK10634"/>
      <c r="AL10634"/>
    </row>
    <row r="10635" spans="3:38" ht="15" customHeight="1" x14ac:dyDescent="0.35">
      <c r="C10635"/>
      <c r="D10635"/>
      <c r="E10635"/>
      <c r="F10635"/>
      <c r="G10635"/>
      <c r="H10635"/>
      <c r="I10635"/>
      <c r="J10635"/>
      <c r="K10635"/>
      <c r="L10635"/>
      <c r="M10635"/>
      <c r="N10635"/>
      <c r="O10635"/>
      <c r="S10635"/>
      <c r="T10635"/>
      <c r="U10635"/>
      <c r="V10635"/>
      <c r="Y10635"/>
      <c r="Z10635"/>
      <c r="AA10635"/>
      <c r="AB10635"/>
      <c r="AC10635"/>
      <c r="AD10635"/>
      <c r="AE10635"/>
      <c r="AF10635"/>
      <c r="AG10635"/>
      <c r="AH10635"/>
      <c r="AI10635"/>
      <c r="AJ10635"/>
      <c r="AK10635"/>
      <c r="AL10635"/>
    </row>
    <row r="10636" spans="3:38" ht="15" customHeight="1" x14ac:dyDescent="0.35">
      <c r="C10636"/>
      <c r="D10636"/>
      <c r="E10636"/>
      <c r="F10636"/>
      <c r="G10636"/>
      <c r="H10636"/>
      <c r="I10636"/>
      <c r="J10636"/>
      <c r="K10636"/>
      <c r="L10636"/>
      <c r="M10636"/>
      <c r="N10636"/>
      <c r="O10636"/>
      <c r="S10636"/>
      <c r="T10636"/>
      <c r="U10636"/>
      <c r="V10636"/>
      <c r="Y10636"/>
      <c r="Z10636"/>
      <c r="AA10636"/>
      <c r="AB10636"/>
      <c r="AC10636"/>
      <c r="AD10636"/>
      <c r="AE10636"/>
      <c r="AF10636"/>
      <c r="AG10636"/>
      <c r="AH10636"/>
      <c r="AI10636"/>
      <c r="AJ10636"/>
      <c r="AK10636"/>
      <c r="AL10636"/>
    </row>
    <row r="10637" spans="3:38" ht="15" customHeight="1" x14ac:dyDescent="0.35">
      <c r="C10637"/>
      <c r="D10637"/>
      <c r="E10637"/>
      <c r="F10637"/>
      <c r="G10637"/>
      <c r="H10637"/>
      <c r="I10637"/>
      <c r="J10637"/>
      <c r="K10637"/>
      <c r="L10637"/>
      <c r="M10637"/>
      <c r="N10637"/>
      <c r="O10637"/>
      <c r="S10637"/>
      <c r="T10637"/>
      <c r="U10637"/>
      <c r="V10637"/>
      <c r="Y10637"/>
      <c r="Z10637"/>
      <c r="AA10637"/>
      <c r="AB10637"/>
      <c r="AC10637"/>
      <c r="AD10637"/>
      <c r="AE10637"/>
      <c r="AF10637"/>
      <c r="AG10637"/>
      <c r="AH10637"/>
      <c r="AI10637"/>
      <c r="AJ10637"/>
      <c r="AK10637"/>
      <c r="AL10637"/>
    </row>
    <row r="10638" spans="3:38" ht="15" customHeight="1" x14ac:dyDescent="0.35">
      <c r="C10638"/>
      <c r="D10638"/>
      <c r="E10638"/>
      <c r="F10638"/>
      <c r="G10638"/>
      <c r="H10638"/>
      <c r="I10638"/>
      <c r="J10638"/>
      <c r="K10638"/>
      <c r="L10638"/>
      <c r="M10638"/>
      <c r="N10638"/>
      <c r="O10638"/>
      <c r="S10638"/>
      <c r="T10638"/>
      <c r="U10638"/>
      <c r="V10638"/>
      <c r="Y10638"/>
      <c r="Z10638"/>
      <c r="AA10638"/>
      <c r="AB10638"/>
      <c r="AC10638"/>
      <c r="AD10638"/>
      <c r="AE10638"/>
      <c r="AF10638"/>
      <c r="AG10638"/>
      <c r="AH10638"/>
      <c r="AI10638"/>
      <c r="AJ10638"/>
      <c r="AK10638"/>
      <c r="AL10638"/>
    </row>
    <row r="10639" spans="3:38" ht="15" customHeight="1" x14ac:dyDescent="0.35">
      <c r="C10639"/>
      <c r="D10639"/>
      <c r="E10639"/>
      <c r="F10639"/>
      <c r="G10639"/>
      <c r="H10639"/>
      <c r="I10639"/>
      <c r="J10639"/>
      <c r="K10639"/>
      <c r="L10639"/>
      <c r="M10639"/>
      <c r="N10639"/>
      <c r="O10639"/>
      <c r="S10639"/>
      <c r="T10639"/>
      <c r="U10639"/>
      <c r="V10639"/>
      <c r="Y10639"/>
      <c r="Z10639"/>
      <c r="AA10639"/>
      <c r="AB10639"/>
      <c r="AC10639"/>
      <c r="AD10639"/>
      <c r="AE10639"/>
      <c r="AF10639"/>
      <c r="AG10639"/>
      <c r="AH10639"/>
      <c r="AI10639"/>
      <c r="AJ10639"/>
      <c r="AK10639"/>
      <c r="AL10639"/>
    </row>
    <row r="10640" spans="3:38" ht="15" customHeight="1" x14ac:dyDescent="0.35">
      <c r="C10640"/>
      <c r="D10640"/>
      <c r="E10640"/>
      <c r="F10640"/>
      <c r="G10640"/>
      <c r="H10640"/>
      <c r="I10640"/>
      <c r="J10640"/>
      <c r="K10640"/>
      <c r="L10640"/>
      <c r="M10640"/>
      <c r="N10640"/>
      <c r="O10640"/>
      <c r="S10640"/>
      <c r="T10640"/>
      <c r="U10640"/>
      <c r="V10640"/>
      <c r="Y10640"/>
      <c r="Z10640"/>
      <c r="AA10640"/>
      <c r="AB10640"/>
      <c r="AC10640"/>
      <c r="AD10640"/>
      <c r="AE10640"/>
      <c r="AF10640"/>
      <c r="AG10640"/>
      <c r="AH10640"/>
      <c r="AI10640"/>
      <c r="AJ10640"/>
      <c r="AK10640"/>
      <c r="AL10640"/>
    </row>
    <row r="10641" spans="3:38" ht="15" customHeight="1" x14ac:dyDescent="0.35">
      <c r="C10641"/>
      <c r="D10641"/>
      <c r="E10641"/>
      <c r="F10641"/>
      <c r="G10641"/>
      <c r="H10641"/>
      <c r="I10641"/>
      <c r="J10641"/>
      <c r="K10641"/>
      <c r="L10641"/>
      <c r="M10641"/>
      <c r="N10641"/>
      <c r="O10641"/>
      <c r="S10641"/>
      <c r="T10641"/>
      <c r="U10641"/>
      <c r="V10641"/>
      <c r="Y10641"/>
      <c r="Z10641"/>
      <c r="AA10641"/>
      <c r="AB10641"/>
      <c r="AC10641"/>
      <c r="AD10641"/>
      <c r="AE10641"/>
      <c r="AF10641"/>
      <c r="AG10641"/>
      <c r="AH10641"/>
      <c r="AI10641"/>
      <c r="AJ10641"/>
      <c r="AK10641"/>
      <c r="AL10641"/>
    </row>
    <row r="10642" spans="3:38" ht="15" customHeight="1" x14ac:dyDescent="0.35">
      <c r="C10642"/>
      <c r="D10642"/>
      <c r="E10642"/>
      <c r="F10642"/>
      <c r="G10642"/>
      <c r="H10642"/>
      <c r="I10642"/>
      <c r="J10642"/>
      <c r="K10642"/>
      <c r="L10642"/>
      <c r="M10642"/>
      <c r="N10642"/>
      <c r="O10642"/>
      <c r="S10642"/>
      <c r="T10642"/>
      <c r="U10642"/>
      <c r="V10642"/>
      <c r="Y10642"/>
      <c r="Z10642"/>
      <c r="AA10642"/>
      <c r="AB10642"/>
      <c r="AC10642"/>
      <c r="AD10642"/>
      <c r="AE10642"/>
      <c r="AF10642"/>
      <c r="AG10642"/>
      <c r="AH10642"/>
      <c r="AI10642"/>
      <c r="AJ10642"/>
      <c r="AK10642"/>
      <c r="AL10642"/>
    </row>
    <row r="10643" spans="3:38" ht="15" customHeight="1" x14ac:dyDescent="0.35">
      <c r="C10643"/>
      <c r="D10643"/>
      <c r="E10643"/>
      <c r="F10643"/>
      <c r="G10643"/>
      <c r="H10643"/>
      <c r="I10643"/>
      <c r="J10643"/>
      <c r="K10643"/>
      <c r="L10643"/>
      <c r="M10643"/>
      <c r="N10643"/>
      <c r="O10643"/>
      <c r="S10643"/>
      <c r="T10643"/>
      <c r="U10643"/>
      <c r="V10643"/>
      <c r="Y10643"/>
      <c r="Z10643"/>
      <c r="AA10643"/>
      <c r="AB10643"/>
      <c r="AC10643"/>
      <c r="AD10643"/>
      <c r="AE10643"/>
      <c r="AF10643"/>
      <c r="AG10643"/>
      <c r="AH10643"/>
      <c r="AI10643"/>
      <c r="AJ10643"/>
      <c r="AK10643"/>
      <c r="AL10643"/>
    </row>
    <row r="10644" spans="3:38" ht="15" customHeight="1" x14ac:dyDescent="0.35">
      <c r="C10644"/>
      <c r="D10644"/>
      <c r="E10644"/>
      <c r="F10644"/>
      <c r="G10644"/>
      <c r="H10644"/>
      <c r="I10644"/>
      <c r="J10644"/>
      <c r="K10644"/>
      <c r="L10644"/>
      <c r="M10644"/>
      <c r="N10644"/>
      <c r="O10644"/>
      <c r="S10644"/>
      <c r="T10644"/>
      <c r="U10644"/>
      <c r="V10644"/>
      <c r="Y10644"/>
      <c r="Z10644"/>
      <c r="AA10644"/>
      <c r="AB10644"/>
      <c r="AC10644"/>
      <c r="AD10644"/>
      <c r="AE10644"/>
      <c r="AF10644"/>
      <c r="AG10644"/>
      <c r="AH10644"/>
      <c r="AI10644"/>
      <c r="AJ10644"/>
      <c r="AK10644"/>
      <c r="AL10644"/>
    </row>
    <row r="10645" spans="3:38" ht="15" customHeight="1" x14ac:dyDescent="0.35">
      <c r="C10645"/>
      <c r="D10645"/>
      <c r="E10645"/>
      <c r="F10645"/>
      <c r="G10645"/>
      <c r="H10645"/>
      <c r="I10645"/>
      <c r="J10645"/>
      <c r="K10645"/>
      <c r="L10645"/>
      <c r="M10645"/>
      <c r="N10645"/>
      <c r="O10645"/>
      <c r="S10645"/>
      <c r="T10645"/>
      <c r="U10645"/>
      <c r="V10645"/>
      <c r="Y10645"/>
      <c r="Z10645"/>
      <c r="AA10645"/>
      <c r="AB10645"/>
      <c r="AC10645"/>
      <c r="AD10645"/>
      <c r="AE10645"/>
      <c r="AF10645"/>
      <c r="AG10645"/>
      <c r="AH10645"/>
      <c r="AI10645"/>
      <c r="AJ10645"/>
      <c r="AK10645"/>
      <c r="AL10645"/>
    </row>
    <row r="10646" spans="3:38" ht="15" customHeight="1" x14ac:dyDescent="0.35">
      <c r="C10646"/>
      <c r="D10646"/>
      <c r="E10646"/>
      <c r="F10646"/>
      <c r="G10646"/>
      <c r="H10646"/>
      <c r="I10646"/>
      <c r="J10646"/>
      <c r="K10646"/>
      <c r="L10646"/>
      <c r="M10646"/>
      <c r="N10646"/>
      <c r="O10646"/>
      <c r="S10646"/>
      <c r="T10646"/>
      <c r="U10646"/>
      <c r="V10646"/>
      <c r="Y10646"/>
      <c r="Z10646"/>
      <c r="AA10646"/>
      <c r="AB10646"/>
      <c r="AC10646"/>
      <c r="AD10646"/>
      <c r="AE10646"/>
      <c r="AF10646"/>
      <c r="AG10646"/>
      <c r="AH10646"/>
      <c r="AI10646"/>
      <c r="AJ10646"/>
      <c r="AK10646"/>
      <c r="AL10646"/>
    </row>
    <row r="10647" spans="3:38" ht="15" customHeight="1" x14ac:dyDescent="0.35">
      <c r="C10647"/>
      <c r="D10647"/>
      <c r="E10647"/>
      <c r="F10647"/>
      <c r="G10647"/>
      <c r="H10647"/>
      <c r="I10647"/>
      <c r="J10647"/>
      <c r="K10647"/>
      <c r="L10647"/>
      <c r="M10647"/>
      <c r="N10647"/>
      <c r="O10647"/>
      <c r="S10647"/>
      <c r="T10647"/>
      <c r="U10647"/>
      <c r="V10647"/>
      <c r="Y10647"/>
      <c r="Z10647"/>
      <c r="AA10647"/>
      <c r="AB10647"/>
      <c r="AC10647"/>
      <c r="AD10647"/>
      <c r="AE10647"/>
      <c r="AF10647"/>
      <c r="AG10647"/>
      <c r="AH10647"/>
      <c r="AI10647"/>
      <c r="AJ10647"/>
      <c r="AK10647"/>
      <c r="AL10647"/>
    </row>
    <row r="10648" spans="3:38" ht="15" customHeight="1" x14ac:dyDescent="0.35">
      <c r="C10648"/>
      <c r="D10648"/>
      <c r="E10648"/>
      <c r="F10648"/>
      <c r="G10648"/>
      <c r="H10648"/>
      <c r="I10648"/>
      <c r="J10648"/>
      <c r="K10648"/>
      <c r="L10648"/>
      <c r="M10648"/>
      <c r="N10648"/>
      <c r="O10648"/>
      <c r="S10648"/>
      <c r="T10648"/>
      <c r="U10648"/>
      <c r="V10648"/>
      <c r="Y10648"/>
      <c r="Z10648"/>
      <c r="AA10648"/>
      <c r="AB10648"/>
      <c r="AC10648"/>
      <c r="AD10648"/>
      <c r="AE10648"/>
      <c r="AF10648"/>
      <c r="AG10648"/>
      <c r="AH10648"/>
      <c r="AI10648"/>
      <c r="AJ10648"/>
      <c r="AK10648"/>
      <c r="AL10648"/>
    </row>
    <row r="10649" spans="3:38" ht="15" customHeight="1" x14ac:dyDescent="0.35">
      <c r="C10649"/>
      <c r="D10649"/>
      <c r="E10649"/>
      <c r="F10649"/>
      <c r="G10649"/>
      <c r="H10649"/>
      <c r="I10649"/>
      <c r="J10649"/>
      <c r="K10649"/>
      <c r="L10649"/>
      <c r="M10649"/>
      <c r="N10649"/>
      <c r="O10649"/>
      <c r="S10649"/>
      <c r="T10649"/>
      <c r="U10649"/>
      <c r="V10649"/>
      <c r="Y10649"/>
      <c r="Z10649"/>
      <c r="AA10649"/>
      <c r="AB10649"/>
      <c r="AC10649"/>
      <c r="AD10649"/>
      <c r="AE10649"/>
      <c r="AF10649"/>
      <c r="AG10649"/>
      <c r="AH10649"/>
      <c r="AI10649"/>
      <c r="AJ10649"/>
      <c r="AK10649"/>
      <c r="AL10649"/>
    </row>
    <row r="10650" spans="3:38" ht="15" customHeight="1" x14ac:dyDescent="0.35">
      <c r="C10650"/>
      <c r="D10650"/>
      <c r="E10650"/>
      <c r="F10650"/>
      <c r="G10650"/>
      <c r="H10650"/>
      <c r="I10650"/>
      <c r="J10650"/>
      <c r="K10650"/>
      <c r="L10650"/>
      <c r="M10650"/>
      <c r="N10650"/>
      <c r="O10650"/>
      <c r="S10650"/>
      <c r="T10650"/>
      <c r="U10650"/>
      <c r="V10650"/>
      <c r="Y10650"/>
      <c r="Z10650"/>
      <c r="AA10650"/>
      <c r="AB10650"/>
      <c r="AC10650"/>
      <c r="AD10650"/>
      <c r="AE10650"/>
      <c r="AF10650"/>
      <c r="AG10650"/>
      <c r="AH10650"/>
      <c r="AI10650"/>
      <c r="AJ10650"/>
      <c r="AK10650"/>
      <c r="AL10650"/>
    </row>
    <row r="10651" spans="3:38" ht="15" customHeight="1" x14ac:dyDescent="0.35">
      <c r="C10651"/>
      <c r="D10651"/>
      <c r="E10651"/>
      <c r="F10651"/>
      <c r="G10651"/>
      <c r="H10651"/>
      <c r="I10651"/>
      <c r="J10651"/>
      <c r="K10651"/>
      <c r="L10651"/>
      <c r="M10651"/>
      <c r="N10651"/>
      <c r="O10651"/>
      <c r="S10651"/>
      <c r="T10651"/>
      <c r="U10651"/>
      <c r="V10651"/>
      <c r="Y10651"/>
      <c r="Z10651"/>
      <c r="AA10651"/>
      <c r="AB10651"/>
      <c r="AC10651"/>
      <c r="AD10651"/>
      <c r="AE10651"/>
      <c r="AF10651"/>
      <c r="AG10651"/>
      <c r="AH10651"/>
      <c r="AI10651"/>
      <c r="AJ10651"/>
      <c r="AK10651"/>
      <c r="AL10651"/>
    </row>
    <row r="10652" spans="3:38" ht="15" customHeight="1" x14ac:dyDescent="0.35">
      <c r="C10652"/>
      <c r="D10652"/>
      <c r="E10652"/>
      <c r="F10652"/>
      <c r="G10652"/>
      <c r="H10652"/>
      <c r="I10652"/>
      <c r="J10652"/>
      <c r="K10652"/>
      <c r="L10652"/>
      <c r="M10652"/>
      <c r="N10652"/>
      <c r="O10652"/>
      <c r="S10652"/>
      <c r="T10652"/>
      <c r="U10652"/>
      <c r="V10652"/>
      <c r="Y10652"/>
      <c r="Z10652"/>
      <c r="AA10652"/>
      <c r="AB10652"/>
      <c r="AC10652"/>
      <c r="AD10652"/>
      <c r="AE10652"/>
      <c r="AF10652"/>
      <c r="AG10652"/>
      <c r="AH10652"/>
      <c r="AI10652"/>
      <c r="AJ10652"/>
      <c r="AK10652"/>
      <c r="AL10652"/>
    </row>
    <row r="10653" spans="3:38" ht="15" customHeight="1" x14ac:dyDescent="0.35">
      <c r="C10653"/>
      <c r="D10653"/>
      <c r="E10653"/>
      <c r="F10653"/>
      <c r="G10653"/>
      <c r="H10653"/>
      <c r="I10653"/>
      <c r="J10653"/>
      <c r="K10653"/>
      <c r="L10653"/>
      <c r="M10653"/>
      <c r="N10653"/>
      <c r="O10653"/>
      <c r="S10653"/>
      <c r="T10653"/>
      <c r="U10653"/>
      <c r="V10653"/>
      <c r="Y10653"/>
      <c r="Z10653"/>
      <c r="AA10653"/>
      <c r="AB10653"/>
      <c r="AC10653"/>
      <c r="AD10653"/>
      <c r="AE10653"/>
      <c r="AF10653"/>
      <c r="AG10653"/>
      <c r="AH10653"/>
      <c r="AI10653"/>
      <c r="AJ10653"/>
      <c r="AK10653"/>
      <c r="AL10653"/>
    </row>
    <row r="10654" spans="3:38" ht="15" customHeight="1" x14ac:dyDescent="0.35">
      <c r="C10654"/>
      <c r="D10654"/>
      <c r="E10654"/>
      <c r="F10654"/>
      <c r="G10654"/>
      <c r="H10654"/>
      <c r="I10654"/>
      <c r="J10654"/>
      <c r="K10654"/>
      <c r="L10654"/>
      <c r="M10654"/>
      <c r="N10654"/>
      <c r="O10654"/>
      <c r="S10654"/>
      <c r="T10654"/>
      <c r="U10654"/>
      <c r="V10654"/>
      <c r="Y10654"/>
      <c r="Z10654"/>
      <c r="AA10654"/>
      <c r="AB10654"/>
      <c r="AC10654"/>
      <c r="AD10654"/>
      <c r="AE10654"/>
      <c r="AF10654"/>
      <c r="AG10654"/>
      <c r="AH10654"/>
      <c r="AI10654"/>
      <c r="AJ10654"/>
      <c r="AK10654"/>
      <c r="AL10654"/>
    </row>
    <row r="10655" spans="3:38" ht="15" customHeight="1" x14ac:dyDescent="0.35">
      <c r="C10655"/>
      <c r="D10655"/>
      <c r="E10655"/>
      <c r="F10655"/>
      <c r="G10655"/>
      <c r="H10655"/>
      <c r="I10655"/>
      <c r="J10655"/>
      <c r="K10655"/>
      <c r="L10655"/>
      <c r="M10655"/>
      <c r="N10655"/>
      <c r="O10655"/>
      <c r="S10655"/>
      <c r="T10655"/>
      <c r="U10655"/>
      <c r="V10655"/>
      <c r="Y10655"/>
      <c r="Z10655"/>
      <c r="AA10655"/>
      <c r="AB10655"/>
      <c r="AC10655"/>
      <c r="AD10655"/>
      <c r="AE10655"/>
      <c r="AF10655"/>
      <c r="AG10655"/>
      <c r="AH10655"/>
      <c r="AI10655"/>
      <c r="AJ10655"/>
      <c r="AK10655"/>
      <c r="AL10655"/>
    </row>
    <row r="10656" spans="3:38" ht="15" customHeight="1" x14ac:dyDescent="0.35">
      <c r="C10656"/>
      <c r="D10656"/>
      <c r="E10656"/>
      <c r="F10656"/>
      <c r="G10656"/>
      <c r="H10656"/>
      <c r="I10656"/>
      <c r="J10656"/>
      <c r="K10656"/>
      <c r="L10656"/>
      <c r="M10656"/>
      <c r="N10656"/>
      <c r="O10656"/>
      <c r="S10656"/>
      <c r="T10656"/>
      <c r="U10656"/>
      <c r="V10656"/>
      <c r="Y10656"/>
      <c r="Z10656"/>
      <c r="AA10656"/>
      <c r="AB10656"/>
      <c r="AC10656"/>
      <c r="AD10656"/>
      <c r="AE10656"/>
      <c r="AF10656"/>
      <c r="AG10656"/>
      <c r="AH10656"/>
      <c r="AI10656"/>
      <c r="AJ10656"/>
      <c r="AK10656"/>
      <c r="AL10656"/>
    </row>
    <row r="10657" spans="3:38" ht="15" customHeight="1" x14ac:dyDescent="0.35">
      <c r="C10657"/>
      <c r="D10657"/>
      <c r="E10657"/>
      <c r="F10657"/>
      <c r="G10657"/>
      <c r="H10657"/>
      <c r="I10657"/>
      <c r="J10657"/>
      <c r="K10657"/>
      <c r="L10657"/>
      <c r="M10657"/>
      <c r="N10657"/>
      <c r="O10657"/>
      <c r="S10657"/>
      <c r="T10657"/>
      <c r="U10657"/>
      <c r="V10657"/>
      <c r="Y10657"/>
      <c r="Z10657"/>
      <c r="AA10657"/>
      <c r="AB10657"/>
      <c r="AC10657"/>
      <c r="AD10657"/>
      <c r="AE10657"/>
      <c r="AF10657"/>
      <c r="AG10657"/>
      <c r="AH10657"/>
      <c r="AI10657"/>
      <c r="AJ10657"/>
      <c r="AK10657"/>
      <c r="AL10657"/>
    </row>
    <row r="10658" spans="3:38" ht="15" customHeight="1" x14ac:dyDescent="0.35">
      <c r="C10658"/>
      <c r="D10658"/>
      <c r="E10658"/>
      <c r="F10658"/>
      <c r="G10658"/>
      <c r="H10658"/>
      <c r="I10658"/>
      <c r="J10658"/>
      <c r="K10658"/>
      <c r="L10658"/>
      <c r="M10658"/>
      <c r="N10658"/>
      <c r="O10658"/>
      <c r="S10658"/>
      <c r="T10658"/>
      <c r="U10658"/>
      <c r="V10658"/>
      <c r="Y10658"/>
      <c r="Z10658"/>
      <c r="AA10658"/>
      <c r="AB10658"/>
      <c r="AC10658"/>
      <c r="AD10658"/>
      <c r="AE10658"/>
      <c r="AF10658"/>
      <c r="AG10658"/>
      <c r="AH10658"/>
      <c r="AI10658"/>
      <c r="AJ10658"/>
      <c r="AK10658"/>
      <c r="AL10658"/>
    </row>
    <row r="10659" spans="3:38" ht="15" customHeight="1" x14ac:dyDescent="0.35">
      <c r="C10659"/>
      <c r="D10659"/>
      <c r="E10659"/>
      <c r="F10659"/>
      <c r="G10659"/>
      <c r="H10659"/>
      <c r="I10659"/>
      <c r="J10659"/>
      <c r="K10659"/>
      <c r="L10659"/>
      <c r="M10659"/>
      <c r="N10659"/>
      <c r="O10659"/>
      <c r="S10659"/>
      <c r="T10659"/>
      <c r="U10659"/>
      <c r="V10659"/>
      <c r="Y10659"/>
      <c r="Z10659"/>
      <c r="AA10659"/>
      <c r="AB10659"/>
      <c r="AC10659"/>
      <c r="AD10659"/>
      <c r="AE10659"/>
      <c r="AF10659"/>
      <c r="AG10659"/>
      <c r="AH10659"/>
      <c r="AI10659"/>
      <c r="AJ10659"/>
      <c r="AK10659"/>
      <c r="AL10659"/>
    </row>
    <row r="10660" spans="3:38" ht="15" customHeight="1" x14ac:dyDescent="0.35">
      <c r="C10660"/>
      <c r="D10660"/>
      <c r="E10660"/>
      <c r="F10660"/>
      <c r="G10660"/>
      <c r="H10660"/>
      <c r="I10660"/>
      <c r="J10660"/>
      <c r="K10660"/>
      <c r="L10660"/>
      <c r="M10660"/>
      <c r="N10660"/>
      <c r="O10660"/>
      <c r="S10660"/>
      <c r="T10660"/>
      <c r="U10660"/>
      <c r="V10660"/>
      <c r="Y10660"/>
      <c r="Z10660"/>
      <c r="AA10660"/>
      <c r="AB10660"/>
      <c r="AC10660"/>
      <c r="AD10660"/>
      <c r="AE10660"/>
      <c r="AF10660"/>
      <c r="AG10660"/>
      <c r="AH10660"/>
      <c r="AI10660"/>
      <c r="AJ10660"/>
      <c r="AK10660"/>
      <c r="AL10660"/>
    </row>
    <row r="10661" spans="3:38" ht="15" customHeight="1" x14ac:dyDescent="0.35">
      <c r="C10661"/>
      <c r="D10661"/>
      <c r="E10661"/>
      <c r="F10661"/>
      <c r="G10661"/>
      <c r="H10661"/>
      <c r="I10661"/>
      <c r="J10661"/>
      <c r="K10661"/>
      <c r="L10661"/>
      <c r="M10661"/>
      <c r="N10661"/>
      <c r="O10661"/>
      <c r="S10661"/>
      <c r="T10661"/>
      <c r="U10661"/>
      <c r="V10661"/>
      <c r="Y10661"/>
      <c r="Z10661"/>
      <c r="AA10661"/>
      <c r="AB10661"/>
      <c r="AC10661"/>
      <c r="AD10661"/>
      <c r="AE10661"/>
      <c r="AF10661"/>
      <c r="AG10661"/>
      <c r="AH10661"/>
      <c r="AI10661"/>
      <c r="AJ10661"/>
      <c r="AK10661"/>
      <c r="AL10661"/>
    </row>
    <row r="10662" spans="3:38" ht="15" customHeight="1" x14ac:dyDescent="0.35">
      <c r="C10662"/>
      <c r="D10662"/>
      <c r="E10662"/>
      <c r="F10662"/>
      <c r="G10662"/>
      <c r="H10662"/>
      <c r="I10662"/>
      <c r="J10662"/>
      <c r="K10662"/>
      <c r="L10662"/>
      <c r="M10662"/>
      <c r="N10662"/>
      <c r="O10662"/>
      <c r="S10662"/>
      <c r="T10662"/>
      <c r="U10662"/>
      <c r="V10662"/>
      <c r="Y10662"/>
      <c r="Z10662"/>
      <c r="AA10662"/>
      <c r="AB10662"/>
      <c r="AC10662"/>
      <c r="AD10662"/>
      <c r="AE10662"/>
      <c r="AF10662"/>
      <c r="AG10662"/>
      <c r="AH10662"/>
      <c r="AI10662"/>
      <c r="AJ10662"/>
      <c r="AK10662"/>
      <c r="AL10662"/>
    </row>
    <row r="10663" spans="3:38" ht="15" customHeight="1" x14ac:dyDescent="0.35">
      <c r="C10663"/>
      <c r="D10663"/>
      <c r="E10663"/>
      <c r="F10663"/>
      <c r="G10663"/>
      <c r="H10663"/>
      <c r="I10663"/>
      <c r="J10663"/>
      <c r="K10663"/>
      <c r="L10663"/>
      <c r="M10663"/>
      <c r="N10663"/>
      <c r="O10663"/>
      <c r="S10663"/>
      <c r="T10663"/>
      <c r="U10663"/>
      <c r="V10663"/>
      <c r="Y10663"/>
      <c r="Z10663"/>
      <c r="AA10663"/>
      <c r="AB10663"/>
      <c r="AC10663"/>
      <c r="AD10663"/>
      <c r="AE10663"/>
      <c r="AF10663"/>
      <c r="AG10663"/>
      <c r="AH10663"/>
      <c r="AI10663"/>
      <c r="AJ10663"/>
      <c r="AK10663"/>
      <c r="AL10663"/>
    </row>
    <row r="10664" spans="3:38" ht="15" customHeight="1" x14ac:dyDescent="0.35">
      <c r="C10664"/>
      <c r="D10664"/>
      <c r="E10664"/>
      <c r="F10664"/>
      <c r="G10664"/>
      <c r="H10664"/>
      <c r="I10664"/>
      <c r="J10664"/>
      <c r="K10664"/>
      <c r="L10664"/>
      <c r="M10664"/>
      <c r="N10664"/>
      <c r="O10664"/>
      <c r="S10664"/>
      <c r="T10664"/>
      <c r="U10664"/>
      <c r="V10664"/>
      <c r="Y10664"/>
      <c r="Z10664"/>
      <c r="AA10664"/>
      <c r="AB10664"/>
      <c r="AC10664"/>
      <c r="AD10664"/>
      <c r="AE10664"/>
      <c r="AF10664"/>
      <c r="AG10664"/>
      <c r="AH10664"/>
      <c r="AI10664"/>
      <c r="AJ10664"/>
      <c r="AK10664"/>
      <c r="AL10664"/>
    </row>
    <row r="10665" spans="3:38" ht="15" customHeight="1" x14ac:dyDescent="0.35">
      <c r="C10665"/>
      <c r="D10665"/>
      <c r="E10665"/>
      <c r="F10665"/>
      <c r="G10665"/>
      <c r="H10665"/>
      <c r="I10665"/>
      <c r="J10665"/>
      <c r="K10665"/>
      <c r="L10665"/>
      <c r="M10665"/>
      <c r="N10665"/>
      <c r="O10665"/>
      <c r="S10665"/>
      <c r="T10665"/>
      <c r="U10665"/>
      <c r="V10665"/>
      <c r="Y10665"/>
      <c r="Z10665"/>
      <c r="AA10665"/>
      <c r="AB10665"/>
      <c r="AC10665"/>
      <c r="AD10665"/>
      <c r="AE10665"/>
      <c r="AF10665"/>
      <c r="AG10665"/>
      <c r="AH10665"/>
      <c r="AI10665"/>
      <c r="AJ10665"/>
      <c r="AK10665"/>
      <c r="AL10665"/>
    </row>
    <row r="10666" spans="3:38" ht="15" customHeight="1" x14ac:dyDescent="0.35">
      <c r="C10666"/>
      <c r="D10666"/>
      <c r="E10666"/>
      <c r="F10666"/>
      <c r="G10666"/>
      <c r="H10666"/>
      <c r="I10666"/>
      <c r="J10666"/>
      <c r="K10666"/>
      <c r="L10666"/>
      <c r="M10666"/>
      <c r="N10666"/>
      <c r="O10666"/>
      <c r="S10666"/>
      <c r="T10666"/>
      <c r="U10666"/>
      <c r="V10666"/>
      <c r="Y10666"/>
      <c r="Z10666"/>
      <c r="AA10666"/>
      <c r="AB10666"/>
      <c r="AC10666"/>
      <c r="AD10666"/>
      <c r="AE10666"/>
      <c r="AF10666"/>
      <c r="AG10666"/>
      <c r="AH10666"/>
      <c r="AI10666"/>
      <c r="AJ10666"/>
      <c r="AK10666"/>
      <c r="AL10666"/>
    </row>
    <row r="10667" spans="3:38" ht="15" customHeight="1" x14ac:dyDescent="0.35">
      <c r="C10667"/>
      <c r="D10667"/>
      <c r="E10667"/>
      <c r="F10667"/>
      <c r="G10667"/>
      <c r="H10667"/>
      <c r="I10667"/>
      <c r="J10667"/>
      <c r="K10667"/>
      <c r="L10667"/>
      <c r="M10667"/>
      <c r="N10667"/>
      <c r="O10667"/>
      <c r="S10667"/>
      <c r="T10667"/>
      <c r="U10667"/>
      <c r="V10667"/>
      <c r="Y10667"/>
      <c r="Z10667"/>
      <c r="AA10667"/>
      <c r="AB10667"/>
      <c r="AC10667"/>
      <c r="AD10667"/>
      <c r="AE10667"/>
      <c r="AF10667"/>
      <c r="AG10667"/>
      <c r="AH10667"/>
      <c r="AI10667"/>
      <c r="AJ10667"/>
      <c r="AK10667"/>
      <c r="AL10667"/>
    </row>
    <row r="10668" spans="3:38" ht="15" customHeight="1" x14ac:dyDescent="0.35">
      <c r="C10668"/>
      <c r="D10668"/>
      <c r="E10668"/>
      <c r="F10668"/>
      <c r="G10668"/>
      <c r="H10668"/>
      <c r="I10668"/>
      <c r="J10668"/>
      <c r="K10668"/>
      <c r="L10668"/>
      <c r="M10668"/>
      <c r="N10668"/>
      <c r="O10668"/>
      <c r="S10668"/>
      <c r="T10668"/>
      <c r="U10668"/>
      <c r="V10668"/>
      <c r="Y10668"/>
      <c r="Z10668"/>
      <c r="AA10668"/>
      <c r="AB10668"/>
      <c r="AC10668"/>
      <c r="AD10668"/>
      <c r="AE10668"/>
      <c r="AF10668"/>
      <c r="AG10668"/>
      <c r="AH10668"/>
      <c r="AI10668"/>
      <c r="AJ10668"/>
      <c r="AK10668"/>
      <c r="AL10668"/>
    </row>
    <row r="10669" spans="3:38" ht="15" customHeight="1" x14ac:dyDescent="0.35">
      <c r="C10669"/>
      <c r="D10669"/>
      <c r="E10669"/>
      <c r="F10669"/>
      <c r="G10669"/>
      <c r="H10669"/>
      <c r="I10669"/>
      <c r="J10669"/>
      <c r="K10669"/>
      <c r="L10669"/>
      <c r="M10669"/>
      <c r="N10669"/>
      <c r="O10669"/>
      <c r="S10669"/>
      <c r="T10669"/>
      <c r="U10669"/>
      <c r="V10669"/>
      <c r="Y10669"/>
      <c r="Z10669"/>
      <c r="AA10669"/>
      <c r="AB10669"/>
      <c r="AC10669"/>
      <c r="AD10669"/>
      <c r="AE10669"/>
      <c r="AF10669"/>
      <c r="AG10669"/>
      <c r="AH10669"/>
      <c r="AI10669"/>
      <c r="AJ10669"/>
      <c r="AK10669"/>
      <c r="AL10669"/>
    </row>
    <row r="10670" spans="3:38" ht="15" customHeight="1" x14ac:dyDescent="0.35">
      <c r="C10670"/>
      <c r="D10670"/>
      <c r="E10670"/>
      <c r="F10670"/>
      <c r="G10670"/>
      <c r="H10670"/>
      <c r="I10670"/>
      <c r="J10670"/>
      <c r="K10670"/>
      <c r="L10670"/>
      <c r="M10670"/>
      <c r="N10670"/>
      <c r="O10670"/>
      <c r="S10670"/>
      <c r="T10670"/>
      <c r="U10670"/>
      <c r="V10670"/>
      <c r="Y10670"/>
      <c r="Z10670"/>
      <c r="AA10670"/>
      <c r="AB10670"/>
      <c r="AC10670"/>
      <c r="AD10670"/>
      <c r="AE10670"/>
      <c r="AF10670"/>
      <c r="AG10670"/>
      <c r="AH10670"/>
      <c r="AI10670"/>
      <c r="AJ10670"/>
      <c r="AK10670"/>
      <c r="AL10670"/>
    </row>
    <row r="10671" spans="3:38" ht="15" customHeight="1" x14ac:dyDescent="0.35">
      <c r="C10671"/>
      <c r="D10671"/>
      <c r="E10671"/>
      <c r="F10671"/>
      <c r="G10671"/>
      <c r="H10671"/>
      <c r="I10671"/>
      <c r="J10671"/>
      <c r="K10671"/>
      <c r="L10671"/>
      <c r="M10671"/>
      <c r="N10671"/>
      <c r="O10671"/>
      <c r="S10671"/>
      <c r="T10671"/>
      <c r="U10671"/>
      <c r="V10671"/>
      <c r="Y10671"/>
      <c r="Z10671"/>
      <c r="AA10671"/>
      <c r="AB10671"/>
      <c r="AC10671"/>
      <c r="AD10671"/>
      <c r="AE10671"/>
      <c r="AF10671"/>
      <c r="AG10671"/>
      <c r="AH10671"/>
      <c r="AI10671"/>
      <c r="AJ10671"/>
      <c r="AK10671"/>
      <c r="AL10671"/>
    </row>
    <row r="10672" spans="3:38" ht="15" customHeight="1" x14ac:dyDescent="0.35">
      <c r="C10672"/>
      <c r="D10672"/>
      <c r="E10672"/>
      <c r="F10672"/>
      <c r="G10672"/>
      <c r="H10672"/>
      <c r="I10672"/>
      <c r="J10672"/>
      <c r="K10672"/>
      <c r="L10672"/>
      <c r="M10672"/>
      <c r="N10672"/>
      <c r="O10672"/>
      <c r="S10672"/>
      <c r="T10672"/>
      <c r="U10672"/>
      <c r="V10672"/>
      <c r="Y10672"/>
      <c r="Z10672"/>
      <c r="AA10672"/>
      <c r="AB10672"/>
      <c r="AC10672"/>
      <c r="AD10672"/>
      <c r="AE10672"/>
      <c r="AF10672"/>
      <c r="AG10672"/>
      <c r="AH10672"/>
      <c r="AI10672"/>
      <c r="AJ10672"/>
      <c r="AK10672"/>
      <c r="AL10672"/>
    </row>
    <row r="10673" spans="3:38" ht="15" customHeight="1" x14ac:dyDescent="0.35">
      <c r="C10673"/>
      <c r="D10673"/>
      <c r="E10673"/>
      <c r="F10673"/>
      <c r="G10673"/>
      <c r="H10673"/>
      <c r="I10673"/>
      <c r="J10673"/>
      <c r="K10673"/>
      <c r="L10673"/>
      <c r="M10673"/>
      <c r="N10673"/>
      <c r="O10673"/>
      <c r="S10673"/>
      <c r="T10673"/>
      <c r="U10673"/>
      <c r="V10673"/>
      <c r="Y10673"/>
      <c r="Z10673"/>
      <c r="AA10673"/>
      <c r="AB10673"/>
      <c r="AC10673"/>
      <c r="AD10673"/>
      <c r="AE10673"/>
      <c r="AF10673"/>
      <c r="AG10673"/>
      <c r="AH10673"/>
      <c r="AI10673"/>
      <c r="AJ10673"/>
      <c r="AK10673"/>
      <c r="AL10673"/>
    </row>
    <row r="10674" spans="3:38" ht="15" customHeight="1" x14ac:dyDescent="0.35">
      <c r="C10674"/>
      <c r="D10674"/>
      <c r="E10674"/>
      <c r="F10674"/>
      <c r="G10674"/>
      <c r="H10674"/>
      <c r="I10674"/>
      <c r="J10674"/>
      <c r="K10674"/>
      <c r="L10674"/>
      <c r="M10674"/>
      <c r="N10674"/>
      <c r="O10674"/>
      <c r="S10674"/>
      <c r="T10674"/>
      <c r="U10674"/>
      <c r="V10674"/>
      <c r="Y10674"/>
      <c r="Z10674"/>
      <c r="AA10674"/>
      <c r="AB10674"/>
      <c r="AC10674"/>
      <c r="AD10674"/>
      <c r="AE10674"/>
      <c r="AF10674"/>
      <c r="AG10674"/>
      <c r="AH10674"/>
      <c r="AI10674"/>
      <c r="AJ10674"/>
      <c r="AK10674"/>
      <c r="AL10674"/>
    </row>
    <row r="10675" spans="3:38" ht="15" customHeight="1" x14ac:dyDescent="0.35">
      <c r="C10675"/>
      <c r="D10675"/>
      <c r="E10675"/>
      <c r="F10675"/>
      <c r="G10675"/>
      <c r="H10675"/>
      <c r="I10675"/>
      <c r="J10675"/>
      <c r="K10675"/>
      <c r="L10675"/>
      <c r="M10675"/>
      <c r="N10675"/>
      <c r="O10675"/>
      <c r="S10675"/>
      <c r="T10675"/>
      <c r="U10675"/>
      <c r="V10675"/>
      <c r="Y10675"/>
      <c r="Z10675"/>
      <c r="AA10675"/>
      <c r="AB10675"/>
      <c r="AC10675"/>
      <c r="AD10675"/>
      <c r="AE10675"/>
      <c r="AF10675"/>
      <c r="AG10675"/>
      <c r="AH10675"/>
      <c r="AI10675"/>
      <c r="AJ10675"/>
      <c r="AK10675"/>
      <c r="AL10675"/>
    </row>
    <row r="10676" spans="3:38" ht="15" customHeight="1" x14ac:dyDescent="0.35">
      <c r="C10676"/>
      <c r="D10676"/>
      <c r="E10676"/>
      <c r="F10676"/>
      <c r="G10676"/>
      <c r="H10676"/>
      <c r="I10676"/>
      <c r="J10676"/>
      <c r="K10676"/>
      <c r="L10676"/>
      <c r="M10676"/>
      <c r="N10676"/>
      <c r="O10676"/>
      <c r="S10676"/>
      <c r="T10676"/>
      <c r="U10676"/>
      <c r="V10676"/>
      <c r="Y10676"/>
      <c r="Z10676"/>
      <c r="AA10676"/>
      <c r="AB10676"/>
      <c r="AC10676"/>
      <c r="AD10676"/>
      <c r="AE10676"/>
      <c r="AF10676"/>
      <c r="AG10676"/>
      <c r="AH10676"/>
      <c r="AI10676"/>
      <c r="AJ10676"/>
      <c r="AK10676"/>
      <c r="AL10676"/>
    </row>
    <row r="10677" spans="3:38" ht="15" customHeight="1" x14ac:dyDescent="0.35">
      <c r="C10677"/>
      <c r="D10677"/>
      <c r="E10677"/>
      <c r="F10677"/>
      <c r="G10677"/>
      <c r="H10677"/>
      <c r="I10677"/>
      <c r="J10677"/>
      <c r="K10677"/>
      <c r="L10677"/>
      <c r="M10677"/>
      <c r="N10677"/>
      <c r="O10677"/>
      <c r="S10677"/>
      <c r="T10677"/>
      <c r="U10677"/>
      <c r="V10677"/>
      <c r="Y10677"/>
      <c r="Z10677"/>
      <c r="AA10677"/>
      <c r="AB10677"/>
      <c r="AC10677"/>
      <c r="AD10677"/>
      <c r="AE10677"/>
      <c r="AF10677"/>
      <c r="AG10677"/>
      <c r="AH10677"/>
      <c r="AI10677"/>
      <c r="AJ10677"/>
      <c r="AK10677"/>
      <c r="AL10677"/>
    </row>
    <row r="10678" spans="3:38" ht="15" customHeight="1" x14ac:dyDescent="0.35">
      <c r="C10678"/>
      <c r="D10678"/>
      <c r="E10678"/>
      <c r="F10678"/>
      <c r="G10678"/>
      <c r="H10678"/>
      <c r="I10678"/>
      <c r="J10678"/>
      <c r="K10678"/>
      <c r="L10678"/>
      <c r="M10678"/>
      <c r="N10678"/>
      <c r="O10678"/>
      <c r="S10678"/>
      <c r="T10678"/>
      <c r="U10678"/>
      <c r="V10678"/>
      <c r="Y10678"/>
      <c r="Z10678"/>
      <c r="AA10678"/>
      <c r="AB10678"/>
      <c r="AC10678"/>
      <c r="AD10678"/>
      <c r="AE10678"/>
      <c r="AF10678"/>
      <c r="AG10678"/>
      <c r="AH10678"/>
      <c r="AI10678"/>
      <c r="AJ10678"/>
      <c r="AK10678"/>
      <c r="AL10678"/>
    </row>
    <row r="10679" spans="3:38" ht="15" customHeight="1" x14ac:dyDescent="0.35">
      <c r="C10679"/>
      <c r="D10679"/>
      <c r="E10679"/>
      <c r="F10679"/>
      <c r="G10679"/>
      <c r="H10679"/>
      <c r="I10679"/>
      <c r="J10679"/>
      <c r="K10679"/>
      <c r="L10679"/>
      <c r="M10679"/>
      <c r="N10679"/>
      <c r="O10679"/>
      <c r="S10679"/>
      <c r="T10679"/>
      <c r="U10679"/>
      <c r="V10679"/>
      <c r="Y10679"/>
      <c r="Z10679"/>
      <c r="AA10679"/>
      <c r="AB10679"/>
      <c r="AC10679"/>
      <c r="AD10679"/>
      <c r="AE10679"/>
      <c r="AF10679"/>
      <c r="AG10679"/>
      <c r="AH10679"/>
      <c r="AI10679"/>
      <c r="AJ10679"/>
      <c r="AK10679"/>
      <c r="AL10679"/>
    </row>
    <row r="10680" spans="3:38" ht="15" customHeight="1" x14ac:dyDescent="0.35">
      <c r="C10680"/>
      <c r="D10680"/>
      <c r="E10680"/>
      <c r="F10680"/>
      <c r="G10680"/>
      <c r="H10680"/>
      <c r="I10680"/>
      <c r="J10680"/>
      <c r="K10680"/>
      <c r="L10680"/>
      <c r="M10680"/>
      <c r="N10680"/>
      <c r="O10680"/>
      <c r="S10680"/>
      <c r="T10680"/>
      <c r="U10680"/>
      <c r="V10680"/>
      <c r="Y10680"/>
      <c r="Z10680"/>
      <c r="AA10680"/>
      <c r="AB10680"/>
      <c r="AC10680"/>
      <c r="AD10680"/>
      <c r="AE10680"/>
      <c r="AF10680"/>
      <c r="AG10680"/>
      <c r="AH10680"/>
      <c r="AI10680"/>
      <c r="AJ10680"/>
      <c r="AK10680"/>
      <c r="AL10680"/>
    </row>
    <row r="10681" spans="3:38" ht="15" customHeight="1" x14ac:dyDescent="0.35">
      <c r="C10681"/>
      <c r="D10681"/>
      <c r="E10681"/>
      <c r="F10681"/>
      <c r="G10681"/>
      <c r="H10681"/>
      <c r="I10681"/>
      <c r="J10681"/>
      <c r="K10681"/>
      <c r="L10681"/>
      <c r="M10681"/>
      <c r="N10681"/>
      <c r="O10681"/>
      <c r="S10681"/>
      <c r="T10681"/>
      <c r="U10681"/>
      <c r="V10681"/>
      <c r="Y10681"/>
      <c r="Z10681"/>
      <c r="AA10681"/>
      <c r="AB10681"/>
      <c r="AC10681"/>
      <c r="AD10681"/>
      <c r="AE10681"/>
      <c r="AF10681"/>
      <c r="AG10681"/>
      <c r="AH10681"/>
      <c r="AI10681"/>
      <c r="AJ10681"/>
      <c r="AK10681"/>
      <c r="AL10681"/>
    </row>
    <row r="10682" spans="3:38" ht="15" customHeight="1" x14ac:dyDescent="0.35">
      <c r="C10682"/>
      <c r="D10682"/>
      <c r="E10682"/>
      <c r="F10682"/>
      <c r="G10682"/>
      <c r="H10682"/>
      <c r="I10682"/>
      <c r="J10682"/>
      <c r="K10682"/>
      <c r="L10682"/>
      <c r="M10682"/>
      <c r="N10682"/>
      <c r="O10682"/>
      <c r="S10682"/>
      <c r="T10682"/>
      <c r="U10682"/>
      <c r="V10682"/>
      <c r="Y10682"/>
      <c r="Z10682"/>
      <c r="AA10682"/>
      <c r="AB10682"/>
      <c r="AC10682"/>
      <c r="AD10682"/>
      <c r="AE10682"/>
      <c r="AF10682"/>
      <c r="AG10682"/>
      <c r="AH10682"/>
      <c r="AI10682"/>
      <c r="AJ10682"/>
      <c r="AK10682"/>
      <c r="AL10682"/>
    </row>
    <row r="10683" spans="3:38" ht="15" customHeight="1" x14ac:dyDescent="0.35">
      <c r="C10683"/>
      <c r="D10683"/>
      <c r="E10683"/>
      <c r="F10683"/>
      <c r="G10683"/>
      <c r="H10683"/>
      <c r="I10683"/>
      <c r="J10683"/>
      <c r="K10683"/>
      <c r="L10683"/>
      <c r="M10683"/>
      <c r="N10683"/>
      <c r="O10683"/>
      <c r="S10683"/>
      <c r="T10683"/>
      <c r="U10683"/>
      <c r="V10683"/>
      <c r="Y10683"/>
      <c r="Z10683"/>
      <c r="AA10683"/>
      <c r="AB10683"/>
      <c r="AC10683"/>
      <c r="AD10683"/>
      <c r="AE10683"/>
      <c r="AF10683"/>
      <c r="AG10683"/>
      <c r="AH10683"/>
      <c r="AI10683"/>
      <c r="AJ10683"/>
      <c r="AK10683"/>
      <c r="AL10683"/>
    </row>
    <row r="10684" spans="3:38" ht="15" customHeight="1" x14ac:dyDescent="0.35">
      <c r="C10684"/>
      <c r="D10684"/>
      <c r="E10684"/>
      <c r="F10684"/>
      <c r="G10684"/>
      <c r="H10684"/>
      <c r="I10684"/>
      <c r="J10684"/>
      <c r="K10684"/>
      <c r="L10684"/>
      <c r="M10684"/>
      <c r="N10684"/>
      <c r="O10684"/>
      <c r="S10684"/>
      <c r="T10684"/>
      <c r="U10684"/>
      <c r="V10684"/>
      <c r="Y10684"/>
      <c r="Z10684"/>
      <c r="AA10684"/>
      <c r="AB10684"/>
      <c r="AC10684"/>
      <c r="AD10684"/>
      <c r="AE10684"/>
      <c r="AF10684"/>
      <c r="AG10684"/>
      <c r="AH10684"/>
      <c r="AI10684"/>
      <c r="AJ10684"/>
      <c r="AK10684"/>
      <c r="AL10684"/>
    </row>
    <row r="10685" spans="3:38" ht="15" customHeight="1" x14ac:dyDescent="0.35">
      <c r="C10685"/>
      <c r="D10685"/>
      <c r="E10685"/>
      <c r="F10685"/>
      <c r="G10685"/>
      <c r="H10685"/>
      <c r="I10685"/>
      <c r="J10685"/>
      <c r="K10685"/>
      <c r="L10685"/>
      <c r="M10685"/>
      <c r="N10685"/>
      <c r="O10685"/>
      <c r="S10685"/>
      <c r="T10685"/>
      <c r="U10685"/>
      <c r="V10685"/>
      <c r="Y10685"/>
      <c r="Z10685"/>
      <c r="AA10685"/>
      <c r="AB10685"/>
      <c r="AC10685"/>
      <c r="AD10685"/>
      <c r="AE10685"/>
      <c r="AF10685"/>
      <c r="AG10685"/>
      <c r="AH10685"/>
      <c r="AI10685"/>
      <c r="AJ10685"/>
      <c r="AK10685"/>
      <c r="AL10685"/>
    </row>
    <row r="10686" spans="3:38" ht="15" customHeight="1" x14ac:dyDescent="0.35">
      <c r="C10686"/>
      <c r="D10686"/>
      <c r="E10686"/>
      <c r="F10686"/>
      <c r="G10686"/>
      <c r="H10686"/>
      <c r="I10686"/>
      <c r="J10686"/>
      <c r="K10686"/>
      <c r="L10686"/>
      <c r="M10686"/>
      <c r="N10686"/>
      <c r="O10686"/>
      <c r="S10686"/>
      <c r="T10686"/>
      <c r="U10686"/>
      <c r="V10686"/>
      <c r="Y10686"/>
      <c r="Z10686"/>
      <c r="AA10686"/>
      <c r="AB10686"/>
      <c r="AC10686"/>
      <c r="AD10686"/>
      <c r="AE10686"/>
      <c r="AF10686"/>
      <c r="AG10686"/>
      <c r="AH10686"/>
      <c r="AI10686"/>
      <c r="AJ10686"/>
      <c r="AK10686"/>
      <c r="AL10686"/>
    </row>
    <row r="10687" spans="3:38" ht="15" customHeight="1" x14ac:dyDescent="0.35">
      <c r="C10687"/>
      <c r="D10687"/>
      <c r="E10687"/>
      <c r="F10687"/>
      <c r="G10687"/>
      <c r="H10687"/>
      <c r="I10687"/>
      <c r="J10687"/>
      <c r="K10687"/>
      <c r="L10687"/>
      <c r="M10687"/>
      <c r="N10687"/>
      <c r="O10687"/>
      <c r="S10687"/>
      <c r="T10687"/>
      <c r="U10687"/>
      <c r="V10687"/>
      <c r="Y10687"/>
      <c r="Z10687"/>
      <c r="AA10687"/>
      <c r="AB10687"/>
      <c r="AC10687"/>
      <c r="AD10687"/>
      <c r="AE10687"/>
      <c r="AF10687"/>
      <c r="AG10687"/>
      <c r="AH10687"/>
      <c r="AI10687"/>
      <c r="AJ10687"/>
      <c r="AK10687"/>
      <c r="AL10687"/>
    </row>
    <row r="10688" spans="3:38" ht="15" customHeight="1" x14ac:dyDescent="0.35">
      <c r="C10688"/>
      <c r="D10688"/>
      <c r="E10688"/>
      <c r="F10688"/>
      <c r="G10688"/>
      <c r="H10688"/>
      <c r="I10688"/>
      <c r="J10688"/>
      <c r="K10688"/>
      <c r="L10688"/>
      <c r="M10688"/>
      <c r="N10688"/>
      <c r="O10688"/>
      <c r="S10688"/>
      <c r="T10688"/>
      <c r="U10688"/>
      <c r="V10688"/>
      <c r="Y10688"/>
      <c r="Z10688"/>
      <c r="AA10688"/>
      <c r="AB10688"/>
      <c r="AC10688"/>
      <c r="AD10688"/>
      <c r="AE10688"/>
      <c r="AF10688"/>
      <c r="AG10688"/>
      <c r="AH10688"/>
      <c r="AI10688"/>
      <c r="AJ10688"/>
      <c r="AK10688"/>
      <c r="AL10688"/>
    </row>
    <row r="10689" spans="3:38" ht="15" customHeight="1" x14ac:dyDescent="0.35">
      <c r="C10689"/>
      <c r="D10689"/>
      <c r="E10689"/>
      <c r="F10689"/>
      <c r="G10689"/>
      <c r="H10689"/>
      <c r="I10689"/>
      <c r="J10689"/>
      <c r="K10689"/>
      <c r="L10689"/>
      <c r="M10689"/>
      <c r="N10689"/>
      <c r="O10689"/>
      <c r="S10689"/>
      <c r="T10689"/>
      <c r="U10689"/>
      <c r="V10689"/>
      <c r="Y10689"/>
      <c r="Z10689"/>
      <c r="AA10689"/>
      <c r="AB10689"/>
      <c r="AC10689"/>
      <c r="AD10689"/>
      <c r="AE10689"/>
      <c r="AF10689"/>
      <c r="AG10689"/>
      <c r="AH10689"/>
      <c r="AI10689"/>
      <c r="AJ10689"/>
      <c r="AK10689"/>
      <c r="AL10689"/>
    </row>
    <row r="10690" spans="3:38" ht="15" customHeight="1" x14ac:dyDescent="0.35">
      <c r="C10690"/>
      <c r="D10690"/>
      <c r="E10690"/>
      <c r="F10690"/>
      <c r="G10690"/>
      <c r="H10690"/>
      <c r="I10690"/>
      <c r="J10690"/>
      <c r="K10690"/>
      <c r="L10690"/>
      <c r="M10690"/>
      <c r="N10690"/>
      <c r="O10690"/>
      <c r="S10690"/>
      <c r="T10690"/>
      <c r="U10690"/>
      <c r="V10690"/>
      <c r="Y10690"/>
      <c r="Z10690"/>
      <c r="AA10690"/>
      <c r="AB10690"/>
      <c r="AC10690"/>
      <c r="AD10690"/>
      <c r="AE10690"/>
      <c r="AF10690"/>
      <c r="AG10690"/>
      <c r="AH10690"/>
      <c r="AI10690"/>
      <c r="AJ10690"/>
      <c r="AK10690"/>
      <c r="AL10690"/>
    </row>
    <row r="10691" spans="3:38" ht="15" customHeight="1" x14ac:dyDescent="0.35">
      <c r="C10691"/>
      <c r="D10691"/>
      <c r="E10691"/>
      <c r="F10691"/>
      <c r="G10691"/>
      <c r="H10691"/>
      <c r="I10691"/>
      <c r="J10691"/>
      <c r="K10691"/>
      <c r="L10691"/>
      <c r="M10691"/>
      <c r="N10691"/>
      <c r="O10691"/>
      <c r="S10691"/>
      <c r="T10691"/>
      <c r="U10691"/>
      <c r="V10691"/>
      <c r="Y10691"/>
      <c r="Z10691"/>
      <c r="AA10691"/>
      <c r="AB10691"/>
      <c r="AC10691"/>
      <c r="AD10691"/>
      <c r="AE10691"/>
      <c r="AF10691"/>
      <c r="AG10691"/>
      <c r="AH10691"/>
      <c r="AI10691"/>
      <c r="AJ10691"/>
      <c r="AK10691"/>
      <c r="AL10691"/>
    </row>
    <row r="10692" spans="3:38" ht="15" customHeight="1" x14ac:dyDescent="0.35">
      <c r="C10692"/>
      <c r="D10692"/>
      <c r="E10692"/>
      <c r="F10692"/>
      <c r="G10692"/>
      <c r="H10692"/>
      <c r="I10692"/>
      <c r="J10692"/>
      <c r="K10692"/>
      <c r="L10692"/>
      <c r="M10692"/>
      <c r="N10692"/>
      <c r="O10692"/>
      <c r="S10692"/>
      <c r="T10692"/>
      <c r="U10692"/>
      <c r="V10692"/>
      <c r="Y10692"/>
      <c r="Z10692"/>
      <c r="AA10692"/>
      <c r="AB10692"/>
      <c r="AC10692"/>
      <c r="AD10692"/>
      <c r="AE10692"/>
      <c r="AF10692"/>
      <c r="AG10692"/>
      <c r="AH10692"/>
      <c r="AI10692"/>
      <c r="AJ10692"/>
      <c r="AK10692"/>
      <c r="AL10692"/>
    </row>
    <row r="10693" spans="3:38" ht="15" customHeight="1" x14ac:dyDescent="0.35">
      <c r="C10693"/>
      <c r="D10693"/>
      <c r="E10693"/>
      <c r="F10693"/>
      <c r="G10693"/>
      <c r="H10693"/>
      <c r="I10693"/>
      <c r="J10693"/>
      <c r="K10693"/>
      <c r="L10693"/>
      <c r="M10693"/>
      <c r="N10693"/>
      <c r="O10693"/>
      <c r="S10693"/>
      <c r="T10693"/>
      <c r="U10693"/>
      <c r="V10693"/>
      <c r="Y10693"/>
      <c r="Z10693"/>
      <c r="AA10693"/>
      <c r="AB10693"/>
      <c r="AC10693"/>
      <c r="AD10693"/>
      <c r="AE10693"/>
      <c r="AF10693"/>
      <c r="AG10693"/>
      <c r="AH10693"/>
      <c r="AI10693"/>
      <c r="AJ10693"/>
      <c r="AK10693"/>
      <c r="AL10693"/>
    </row>
    <row r="10694" spans="3:38" ht="15" customHeight="1" x14ac:dyDescent="0.35">
      <c r="C10694"/>
      <c r="D10694"/>
      <c r="E10694"/>
      <c r="F10694"/>
      <c r="G10694"/>
      <c r="H10694"/>
      <c r="I10694"/>
      <c r="J10694"/>
      <c r="K10694"/>
      <c r="L10694"/>
      <c r="M10694"/>
      <c r="N10694"/>
      <c r="O10694"/>
      <c r="S10694"/>
      <c r="T10694"/>
      <c r="U10694"/>
      <c r="V10694"/>
      <c r="Y10694"/>
      <c r="Z10694"/>
      <c r="AA10694"/>
      <c r="AB10694"/>
      <c r="AC10694"/>
      <c r="AD10694"/>
      <c r="AE10694"/>
      <c r="AF10694"/>
      <c r="AG10694"/>
      <c r="AH10694"/>
      <c r="AI10694"/>
      <c r="AJ10694"/>
      <c r="AK10694"/>
      <c r="AL10694"/>
    </row>
    <row r="10695" spans="3:38" ht="15" customHeight="1" x14ac:dyDescent="0.35">
      <c r="C10695"/>
      <c r="D10695"/>
      <c r="E10695"/>
      <c r="F10695"/>
      <c r="G10695"/>
      <c r="H10695"/>
      <c r="I10695"/>
      <c r="J10695"/>
      <c r="K10695"/>
      <c r="L10695"/>
      <c r="M10695"/>
      <c r="N10695"/>
      <c r="O10695"/>
      <c r="S10695"/>
      <c r="T10695"/>
      <c r="U10695"/>
      <c r="V10695"/>
      <c r="Y10695"/>
      <c r="Z10695"/>
      <c r="AA10695"/>
      <c r="AB10695"/>
      <c r="AC10695"/>
      <c r="AD10695"/>
      <c r="AE10695"/>
      <c r="AF10695"/>
      <c r="AG10695"/>
      <c r="AH10695"/>
      <c r="AI10695"/>
      <c r="AJ10695"/>
      <c r="AK10695"/>
      <c r="AL10695"/>
    </row>
    <row r="10696" spans="3:38" ht="15" customHeight="1" x14ac:dyDescent="0.35">
      <c r="C10696"/>
      <c r="D10696"/>
      <c r="E10696"/>
      <c r="F10696"/>
      <c r="G10696"/>
      <c r="H10696"/>
      <c r="I10696"/>
      <c r="J10696"/>
      <c r="K10696"/>
      <c r="L10696"/>
      <c r="M10696"/>
      <c r="N10696"/>
      <c r="O10696"/>
      <c r="S10696"/>
      <c r="T10696"/>
      <c r="U10696"/>
      <c r="V10696"/>
      <c r="Y10696"/>
      <c r="Z10696"/>
      <c r="AA10696"/>
      <c r="AB10696"/>
      <c r="AC10696"/>
      <c r="AD10696"/>
      <c r="AE10696"/>
      <c r="AF10696"/>
      <c r="AG10696"/>
      <c r="AH10696"/>
      <c r="AI10696"/>
      <c r="AJ10696"/>
      <c r="AK10696"/>
      <c r="AL10696"/>
    </row>
    <row r="10697" spans="3:38" ht="15" customHeight="1" x14ac:dyDescent="0.35">
      <c r="C10697"/>
      <c r="D10697"/>
      <c r="E10697"/>
      <c r="F10697"/>
      <c r="G10697"/>
      <c r="H10697"/>
      <c r="I10697"/>
      <c r="J10697"/>
      <c r="K10697"/>
      <c r="L10697"/>
      <c r="M10697"/>
      <c r="N10697"/>
      <c r="O10697"/>
      <c r="S10697"/>
      <c r="T10697"/>
      <c r="U10697"/>
      <c r="V10697"/>
      <c r="Y10697"/>
      <c r="Z10697"/>
      <c r="AA10697"/>
      <c r="AB10697"/>
      <c r="AC10697"/>
      <c r="AD10697"/>
      <c r="AE10697"/>
      <c r="AF10697"/>
      <c r="AG10697"/>
      <c r="AH10697"/>
      <c r="AI10697"/>
      <c r="AJ10697"/>
      <c r="AK10697"/>
      <c r="AL10697"/>
    </row>
    <row r="10698" spans="3:38" ht="15" customHeight="1" x14ac:dyDescent="0.35">
      <c r="C10698"/>
      <c r="D10698"/>
      <c r="E10698"/>
      <c r="F10698"/>
      <c r="G10698"/>
      <c r="H10698"/>
      <c r="I10698"/>
      <c r="J10698"/>
      <c r="K10698"/>
      <c r="L10698"/>
      <c r="M10698"/>
      <c r="N10698"/>
      <c r="O10698"/>
      <c r="S10698"/>
      <c r="T10698"/>
      <c r="U10698"/>
      <c r="V10698"/>
      <c r="Y10698"/>
      <c r="Z10698"/>
      <c r="AA10698"/>
      <c r="AB10698"/>
      <c r="AC10698"/>
      <c r="AD10698"/>
      <c r="AE10698"/>
      <c r="AF10698"/>
      <c r="AG10698"/>
      <c r="AH10698"/>
      <c r="AI10698"/>
      <c r="AJ10698"/>
      <c r="AK10698"/>
      <c r="AL10698"/>
    </row>
    <row r="10699" spans="3:38" ht="15" customHeight="1" x14ac:dyDescent="0.35">
      <c r="C10699"/>
      <c r="D10699"/>
      <c r="E10699"/>
      <c r="F10699"/>
      <c r="G10699"/>
      <c r="H10699"/>
      <c r="I10699"/>
      <c r="J10699"/>
      <c r="K10699"/>
      <c r="L10699"/>
      <c r="M10699"/>
      <c r="N10699"/>
      <c r="O10699"/>
      <c r="S10699"/>
      <c r="T10699"/>
      <c r="U10699"/>
      <c r="V10699"/>
      <c r="Y10699"/>
      <c r="Z10699"/>
      <c r="AA10699"/>
      <c r="AB10699"/>
      <c r="AC10699"/>
      <c r="AD10699"/>
      <c r="AE10699"/>
      <c r="AF10699"/>
      <c r="AG10699"/>
      <c r="AH10699"/>
      <c r="AI10699"/>
      <c r="AJ10699"/>
      <c r="AK10699"/>
      <c r="AL10699"/>
    </row>
    <row r="10700" spans="3:38" ht="15" customHeight="1" x14ac:dyDescent="0.35">
      <c r="C10700"/>
      <c r="D10700"/>
      <c r="E10700"/>
      <c r="F10700"/>
      <c r="G10700"/>
      <c r="H10700"/>
      <c r="I10700"/>
      <c r="J10700"/>
      <c r="K10700"/>
      <c r="L10700"/>
      <c r="M10700"/>
      <c r="N10700"/>
      <c r="O10700"/>
      <c r="S10700"/>
      <c r="T10700"/>
      <c r="U10700"/>
      <c r="V10700"/>
      <c r="Y10700"/>
      <c r="Z10700"/>
      <c r="AA10700"/>
      <c r="AB10700"/>
      <c r="AC10700"/>
      <c r="AD10700"/>
      <c r="AE10700"/>
      <c r="AF10700"/>
      <c r="AG10700"/>
      <c r="AH10700"/>
      <c r="AI10700"/>
      <c r="AJ10700"/>
      <c r="AK10700"/>
      <c r="AL10700"/>
    </row>
    <row r="10701" spans="3:38" ht="15" customHeight="1" x14ac:dyDescent="0.35">
      <c r="C10701"/>
      <c r="D10701"/>
      <c r="E10701"/>
      <c r="F10701"/>
      <c r="G10701"/>
      <c r="H10701"/>
      <c r="I10701"/>
      <c r="J10701"/>
      <c r="K10701"/>
      <c r="L10701"/>
      <c r="M10701"/>
      <c r="N10701"/>
      <c r="O10701"/>
      <c r="S10701"/>
      <c r="T10701"/>
      <c r="U10701"/>
      <c r="V10701"/>
      <c r="Y10701"/>
      <c r="Z10701"/>
      <c r="AA10701"/>
      <c r="AB10701"/>
      <c r="AC10701"/>
      <c r="AD10701"/>
      <c r="AE10701"/>
      <c r="AF10701"/>
      <c r="AG10701"/>
      <c r="AH10701"/>
      <c r="AI10701"/>
      <c r="AJ10701"/>
      <c r="AK10701"/>
      <c r="AL10701"/>
    </row>
    <row r="10702" spans="3:38" ht="15" customHeight="1" x14ac:dyDescent="0.35">
      <c r="C10702"/>
      <c r="D10702"/>
      <c r="E10702"/>
      <c r="F10702"/>
      <c r="G10702"/>
      <c r="H10702"/>
      <c r="I10702"/>
      <c r="J10702"/>
      <c r="K10702"/>
      <c r="L10702"/>
      <c r="M10702"/>
      <c r="N10702"/>
      <c r="O10702"/>
      <c r="S10702"/>
      <c r="T10702"/>
      <c r="U10702"/>
      <c r="V10702"/>
      <c r="Y10702"/>
      <c r="Z10702"/>
      <c r="AA10702"/>
      <c r="AB10702"/>
      <c r="AC10702"/>
      <c r="AD10702"/>
      <c r="AE10702"/>
      <c r="AF10702"/>
      <c r="AG10702"/>
      <c r="AH10702"/>
      <c r="AI10702"/>
      <c r="AJ10702"/>
      <c r="AK10702"/>
      <c r="AL10702"/>
    </row>
    <row r="10703" spans="3:38" ht="15" customHeight="1" x14ac:dyDescent="0.35">
      <c r="C10703"/>
      <c r="D10703"/>
      <c r="E10703"/>
      <c r="F10703"/>
      <c r="G10703"/>
      <c r="H10703"/>
      <c r="I10703"/>
      <c r="J10703"/>
      <c r="K10703"/>
      <c r="L10703"/>
      <c r="M10703"/>
      <c r="N10703"/>
      <c r="O10703"/>
      <c r="S10703"/>
      <c r="T10703"/>
      <c r="U10703"/>
      <c r="V10703"/>
      <c r="Y10703"/>
      <c r="Z10703"/>
      <c r="AA10703"/>
      <c r="AB10703"/>
      <c r="AC10703"/>
      <c r="AD10703"/>
      <c r="AE10703"/>
      <c r="AF10703"/>
      <c r="AG10703"/>
      <c r="AH10703"/>
      <c r="AI10703"/>
      <c r="AJ10703"/>
      <c r="AK10703"/>
      <c r="AL10703"/>
    </row>
    <row r="10704" spans="3:38" ht="15" customHeight="1" x14ac:dyDescent="0.35">
      <c r="C10704"/>
      <c r="D10704"/>
      <c r="E10704"/>
      <c r="F10704"/>
      <c r="G10704"/>
      <c r="H10704"/>
      <c r="I10704"/>
      <c r="J10704"/>
      <c r="K10704"/>
      <c r="L10704"/>
      <c r="M10704"/>
      <c r="N10704"/>
      <c r="O10704"/>
      <c r="S10704"/>
      <c r="T10704"/>
      <c r="U10704"/>
      <c r="V10704"/>
      <c r="Y10704"/>
      <c r="Z10704"/>
      <c r="AA10704"/>
      <c r="AB10704"/>
      <c r="AC10704"/>
      <c r="AD10704"/>
      <c r="AE10704"/>
      <c r="AF10704"/>
      <c r="AG10704"/>
      <c r="AH10704"/>
      <c r="AI10704"/>
      <c r="AJ10704"/>
      <c r="AK10704"/>
      <c r="AL10704"/>
    </row>
    <row r="10705" spans="3:38" ht="15" customHeight="1" x14ac:dyDescent="0.35">
      <c r="C10705"/>
      <c r="D10705"/>
      <c r="E10705"/>
      <c r="F10705"/>
      <c r="G10705"/>
      <c r="H10705"/>
      <c r="I10705"/>
      <c r="J10705"/>
      <c r="K10705"/>
      <c r="L10705"/>
      <c r="M10705"/>
      <c r="N10705"/>
      <c r="O10705"/>
      <c r="S10705"/>
      <c r="T10705"/>
      <c r="U10705"/>
      <c r="V10705"/>
      <c r="Y10705"/>
      <c r="Z10705"/>
      <c r="AA10705"/>
      <c r="AB10705"/>
      <c r="AC10705"/>
      <c r="AD10705"/>
      <c r="AE10705"/>
      <c r="AF10705"/>
      <c r="AG10705"/>
      <c r="AH10705"/>
      <c r="AI10705"/>
      <c r="AJ10705"/>
      <c r="AK10705"/>
      <c r="AL10705"/>
    </row>
    <row r="10706" spans="3:38" ht="15" customHeight="1" x14ac:dyDescent="0.35">
      <c r="C10706"/>
      <c r="D10706"/>
      <c r="E10706"/>
      <c r="F10706"/>
      <c r="G10706"/>
      <c r="H10706"/>
      <c r="I10706"/>
      <c r="J10706"/>
      <c r="K10706"/>
      <c r="L10706"/>
      <c r="M10706"/>
      <c r="N10706"/>
      <c r="O10706"/>
      <c r="S10706"/>
      <c r="T10706"/>
      <c r="U10706"/>
      <c r="V10706"/>
      <c r="Y10706"/>
      <c r="Z10706"/>
      <c r="AA10706"/>
      <c r="AB10706"/>
      <c r="AC10706"/>
      <c r="AD10706"/>
      <c r="AE10706"/>
      <c r="AF10706"/>
      <c r="AG10706"/>
      <c r="AH10706"/>
      <c r="AI10706"/>
      <c r="AJ10706"/>
      <c r="AK10706"/>
      <c r="AL10706"/>
    </row>
    <row r="10707" spans="3:38" ht="15" customHeight="1" x14ac:dyDescent="0.35">
      <c r="C10707"/>
      <c r="D10707"/>
      <c r="E10707"/>
      <c r="F10707"/>
      <c r="G10707"/>
      <c r="H10707"/>
      <c r="I10707"/>
      <c r="J10707"/>
      <c r="K10707"/>
      <c r="L10707"/>
      <c r="M10707"/>
      <c r="N10707"/>
      <c r="O10707"/>
      <c r="S10707"/>
      <c r="T10707"/>
      <c r="U10707"/>
      <c r="V10707"/>
      <c r="Y10707"/>
      <c r="Z10707"/>
      <c r="AA10707"/>
      <c r="AB10707"/>
      <c r="AC10707"/>
      <c r="AD10707"/>
      <c r="AE10707"/>
      <c r="AF10707"/>
      <c r="AG10707"/>
      <c r="AH10707"/>
      <c r="AI10707"/>
      <c r="AJ10707"/>
      <c r="AK10707"/>
      <c r="AL10707"/>
    </row>
    <row r="10708" spans="3:38" ht="15" customHeight="1" x14ac:dyDescent="0.35">
      <c r="C10708"/>
      <c r="D10708"/>
      <c r="E10708"/>
      <c r="F10708"/>
      <c r="G10708"/>
      <c r="H10708"/>
      <c r="I10708"/>
      <c r="J10708"/>
      <c r="K10708"/>
      <c r="L10708"/>
      <c r="M10708"/>
      <c r="N10708"/>
      <c r="O10708"/>
      <c r="S10708"/>
      <c r="T10708"/>
      <c r="U10708"/>
      <c r="V10708"/>
      <c r="Y10708"/>
      <c r="Z10708"/>
      <c r="AA10708"/>
      <c r="AB10708"/>
      <c r="AC10708"/>
      <c r="AD10708"/>
      <c r="AE10708"/>
      <c r="AF10708"/>
      <c r="AG10708"/>
      <c r="AH10708"/>
      <c r="AI10708"/>
      <c r="AJ10708"/>
      <c r="AK10708"/>
      <c r="AL10708"/>
    </row>
    <row r="10709" spans="3:38" ht="15" customHeight="1" x14ac:dyDescent="0.35">
      <c r="C10709"/>
      <c r="D10709"/>
      <c r="E10709"/>
      <c r="F10709"/>
      <c r="G10709"/>
      <c r="H10709"/>
      <c r="I10709"/>
      <c r="J10709"/>
      <c r="K10709"/>
      <c r="L10709"/>
      <c r="M10709"/>
      <c r="N10709"/>
      <c r="O10709"/>
      <c r="S10709"/>
      <c r="T10709"/>
      <c r="U10709"/>
      <c r="V10709"/>
      <c r="Y10709"/>
      <c r="Z10709"/>
      <c r="AA10709"/>
      <c r="AB10709"/>
      <c r="AC10709"/>
      <c r="AD10709"/>
      <c r="AE10709"/>
      <c r="AF10709"/>
      <c r="AG10709"/>
      <c r="AH10709"/>
      <c r="AI10709"/>
      <c r="AJ10709"/>
      <c r="AK10709"/>
      <c r="AL10709"/>
    </row>
    <row r="10710" spans="3:38" ht="15" customHeight="1" x14ac:dyDescent="0.35">
      <c r="C10710"/>
      <c r="D10710"/>
      <c r="E10710"/>
      <c r="F10710"/>
      <c r="G10710"/>
      <c r="H10710"/>
      <c r="I10710"/>
      <c r="J10710"/>
      <c r="K10710"/>
      <c r="L10710"/>
      <c r="M10710"/>
      <c r="N10710"/>
      <c r="O10710"/>
      <c r="S10710"/>
      <c r="T10710"/>
      <c r="U10710"/>
      <c r="V10710"/>
      <c r="Y10710"/>
      <c r="Z10710"/>
      <c r="AA10710"/>
      <c r="AB10710"/>
      <c r="AC10710"/>
      <c r="AD10710"/>
      <c r="AE10710"/>
      <c r="AF10710"/>
      <c r="AG10710"/>
      <c r="AH10710"/>
      <c r="AI10710"/>
      <c r="AJ10710"/>
      <c r="AK10710"/>
      <c r="AL10710"/>
    </row>
    <row r="10711" spans="3:38" ht="15" customHeight="1" x14ac:dyDescent="0.35">
      <c r="C10711"/>
      <c r="D10711"/>
      <c r="E10711"/>
      <c r="F10711"/>
      <c r="G10711"/>
      <c r="H10711"/>
      <c r="I10711"/>
      <c r="J10711"/>
      <c r="K10711"/>
      <c r="L10711"/>
      <c r="M10711"/>
      <c r="N10711"/>
      <c r="O10711"/>
      <c r="S10711"/>
      <c r="T10711"/>
      <c r="U10711"/>
      <c r="V10711"/>
      <c r="Y10711"/>
      <c r="Z10711"/>
      <c r="AA10711"/>
      <c r="AB10711"/>
      <c r="AC10711"/>
      <c r="AD10711"/>
      <c r="AE10711"/>
      <c r="AF10711"/>
      <c r="AG10711"/>
      <c r="AH10711"/>
      <c r="AI10711"/>
      <c r="AJ10711"/>
      <c r="AK10711"/>
      <c r="AL10711"/>
    </row>
    <row r="10712" spans="3:38" ht="15" customHeight="1" x14ac:dyDescent="0.35">
      <c r="C10712"/>
      <c r="D10712"/>
      <c r="E10712"/>
      <c r="F10712"/>
      <c r="G10712"/>
      <c r="H10712"/>
      <c r="I10712"/>
      <c r="J10712"/>
      <c r="K10712"/>
      <c r="L10712"/>
      <c r="M10712"/>
      <c r="N10712"/>
      <c r="O10712"/>
      <c r="S10712"/>
      <c r="T10712"/>
      <c r="U10712"/>
      <c r="V10712"/>
      <c r="Y10712"/>
      <c r="Z10712"/>
      <c r="AA10712"/>
      <c r="AB10712"/>
      <c r="AC10712"/>
      <c r="AD10712"/>
      <c r="AE10712"/>
      <c r="AF10712"/>
      <c r="AG10712"/>
      <c r="AH10712"/>
      <c r="AI10712"/>
      <c r="AJ10712"/>
      <c r="AK10712"/>
      <c r="AL10712"/>
    </row>
    <row r="10713" spans="3:38" ht="15" customHeight="1" x14ac:dyDescent="0.35">
      <c r="C10713"/>
      <c r="D10713"/>
      <c r="E10713"/>
      <c r="F10713"/>
      <c r="G10713"/>
      <c r="H10713"/>
      <c r="I10713"/>
      <c r="J10713"/>
      <c r="K10713"/>
      <c r="L10713"/>
      <c r="M10713"/>
      <c r="N10713"/>
      <c r="O10713"/>
      <c r="S10713"/>
      <c r="T10713"/>
      <c r="U10713"/>
      <c r="V10713"/>
      <c r="Y10713"/>
      <c r="Z10713"/>
      <c r="AA10713"/>
      <c r="AB10713"/>
      <c r="AC10713"/>
      <c r="AD10713"/>
      <c r="AE10713"/>
      <c r="AF10713"/>
      <c r="AG10713"/>
      <c r="AH10713"/>
      <c r="AI10713"/>
      <c r="AJ10713"/>
      <c r="AK10713"/>
      <c r="AL10713"/>
    </row>
    <row r="10714" spans="3:38" ht="15" customHeight="1" x14ac:dyDescent="0.35">
      <c r="C10714"/>
      <c r="D10714"/>
      <c r="E10714"/>
      <c r="F10714"/>
      <c r="G10714"/>
      <c r="H10714"/>
      <c r="I10714"/>
      <c r="J10714"/>
      <c r="K10714"/>
      <c r="L10714"/>
      <c r="M10714"/>
      <c r="N10714"/>
      <c r="O10714"/>
      <c r="S10714"/>
      <c r="T10714"/>
      <c r="U10714"/>
      <c r="V10714"/>
      <c r="Y10714"/>
      <c r="Z10714"/>
      <c r="AA10714"/>
      <c r="AB10714"/>
      <c r="AC10714"/>
      <c r="AD10714"/>
      <c r="AE10714"/>
      <c r="AF10714"/>
      <c r="AG10714"/>
      <c r="AH10714"/>
      <c r="AI10714"/>
      <c r="AJ10714"/>
      <c r="AK10714"/>
      <c r="AL10714"/>
    </row>
    <row r="10715" spans="3:38" ht="15" customHeight="1" x14ac:dyDescent="0.35">
      <c r="C10715"/>
      <c r="D10715"/>
      <c r="E10715"/>
      <c r="F10715"/>
      <c r="G10715"/>
      <c r="H10715"/>
      <c r="I10715"/>
      <c r="J10715"/>
      <c r="K10715"/>
      <c r="L10715"/>
      <c r="M10715"/>
      <c r="N10715"/>
      <c r="O10715"/>
      <c r="S10715"/>
      <c r="T10715"/>
      <c r="U10715"/>
      <c r="V10715"/>
      <c r="Y10715"/>
      <c r="Z10715"/>
      <c r="AA10715"/>
      <c r="AB10715"/>
      <c r="AC10715"/>
      <c r="AD10715"/>
      <c r="AE10715"/>
      <c r="AF10715"/>
      <c r="AG10715"/>
      <c r="AH10715"/>
      <c r="AI10715"/>
      <c r="AJ10715"/>
      <c r="AK10715"/>
      <c r="AL10715"/>
    </row>
    <row r="10716" spans="3:38" ht="15" customHeight="1" x14ac:dyDescent="0.35">
      <c r="C10716"/>
      <c r="D10716"/>
      <c r="E10716"/>
      <c r="F10716"/>
      <c r="G10716"/>
      <c r="H10716"/>
      <c r="I10716"/>
      <c r="J10716"/>
      <c r="K10716"/>
      <c r="L10716"/>
      <c r="M10716"/>
      <c r="N10716"/>
      <c r="O10716"/>
      <c r="S10716"/>
      <c r="T10716"/>
      <c r="U10716"/>
      <c r="V10716"/>
      <c r="Y10716"/>
      <c r="Z10716"/>
      <c r="AA10716"/>
      <c r="AB10716"/>
      <c r="AC10716"/>
      <c r="AD10716"/>
      <c r="AE10716"/>
      <c r="AF10716"/>
      <c r="AG10716"/>
      <c r="AH10716"/>
      <c r="AI10716"/>
      <c r="AJ10716"/>
      <c r="AK10716"/>
      <c r="AL10716"/>
    </row>
    <row r="10717" spans="3:38" ht="15" customHeight="1" x14ac:dyDescent="0.35">
      <c r="C10717"/>
      <c r="D10717"/>
      <c r="E10717"/>
      <c r="F10717"/>
      <c r="G10717"/>
      <c r="H10717"/>
      <c r="I10717"/>
      <c r="J10717"/>
      <c r="K10717"/>
      <c r="L10717"/>
      <c r="M10717"/>
      <c r="N10717"/>
      <c r="O10717"/>
      <c r="S10717"/>
      <c r="T10717"/>
      <c r="U10717"/>
      <c r="V10717"/>
      <c r="Y10717"/>
      <c r="Z10717"/>
      <c r="AA10717"/>
      <c r="AB10717"/>
      <c r="AC10717"/>
      <c r="AD10717"/>
      <c r="AE10717"/>
      <c r="AF10717"/>
      <c r="AG10717"/>
      <c r="AH10717"/>
      <c r="AI10717"/>
      <c r="AJ10717"/>
      <c r="AK10717"/>
      <c r="AL10717"/>
    </row>
    <row r="10718" spans="3:38" ht="15" customHeight="1" x14ac:dyDescent="0.35">
      <c r="C10718"/>
      <c r="D10718"/>
      <c r="E10718"/>
      <c r="F10718"/>
      <c r="G10718"/>
      <c r="H10718"/>
      <c r="I10718"/>
      <c r="J10718"/>
      <c r="K10718"/>
      <c r="L10718"/>
      <c r="M10718"/>
      <c r="N10718"/>
      <c r="O10718"/>
      <c r="S10718"/>
      <c r="T10718"/>
      <c r="U10718"/>
      <c r="V10718"/>
      <c r="Y10718"/>
      <c r="Z10718"/>
      <c r="AA10718"/>
      <c r="AB10718"/>
      <c r="AC10718"/>
      <c r="AD10718"/>
      <c r="AE10718"/>
      <c r="AF10718"/>
      <c r="AG10718"/>
      <c r="AH10718"/>
      <c r="AI10718"/>
      <c r="AJ10718"/>
      <c r="AK10718"/>
      <c r="AL10718"/>
    </row>
    <row r="10719" spans="3:38" ht="15" customHeight="1" x14ac:dyDescent="0.35">
      <c r="C10719"/>
      <c r="D10719"/>
      <c r="E10719"/>
      <c r="F10719"/>
      <c r="G10719"/>
      <c r="H10719"/>
      <c r="I10719"/>
      <c r="J10719"/>
      <c r="K10719"/>
      <c r="L10719"/>
      <c r="M10719"/>
      <c r="N10719"/>
      <c r="O10719"/>
      <c r="S10719"/>
      <c r="T10719"/>
      <c r="U10719"/>
      <c r="V10719"/>
      <c r="Y10719"/>
      <c r="Z10719"/>
      <c r="AA10719"/>
      <c r="AB10719"/>
      <c r="AC10719"/>
      <c r="AD10719"/>
      <c r="AE10719"/>
      <c r="AF10719"/>
      <c r="AG10719"/>
      <c r="AH10719"/>
      <c r="AI10719"/>
      <c r="AJ10719"/>
      <c r="AK10719"/>
      <c r="AL10719"/>
    </row>
    <row r="10720" spans="3:38" ht="15" customHeight="1" x14ac:dyDescent="0.35">
      <c r="C10720"/>
      <c r="D10720"/>
      <c r="E10720"/>
      <c r="F10720"/>
      <c r="G10720"/>
      <c r="H10720"/>
      <c r="I10720"/>
      <c r="J10720"/>
      <c r="K10720"/>
      <c r="L10720"/>
      <c r="M10720"/>
      <c r="N10720"/>
      <c r="O10720"/>
      <c r="S10720"/>
      <c r="T10720"/>
      <c r="U10720"/>
      <c r="V10720"/>
      <c r="Y10720"/>
      <c r="Z10720"/>
      <c r="AA10720"/>
      <c r="AB10720"/>
      <c r="AC10720"/>
      <c r="AD10720"/>
      <c r="AE10720"/>
      <c r="AF10720"/>
      <c r="AG10720"/>
      <c r="AH10720"/>
      <c r="AI10720"/>
      <c r="AJ10720"/>
      <c r="AK10720"/>
      <c r="AL10720"/>
    </row>
    <row r="10721" spans="3:38" ht="15" customHeight="1" x14ac:dyDescent="0.35">
      <c r="C10721"/>
      <c r="D10721"/>
      <c r="E10721"/>
      <c r="F10721"/>
      <c r="G10721"/>
      <c r="H10721"/>
      <c r="I10721"/>
      <c r="J10721"/>
      <c r="K10721"/>
      <c r="L10721"/>
      <c r="M10721"/>
      <c r="N10721"/>
      <c r="O10721"/>
      <c r="S10721"/>
      <c r="T10721"/>
      <c r="U10721"/>
      <c r="V10721"/>
      <c r="Y10721"/>
      <c r="Z10721"/>
      <c r="AA10721"/>
      <c r="AB10721"/>
      <c r="AC10721"/>
      <c r="AD10721"/>
      <c r="AE10721"/>
      <c r="AF10721"/>
      <c r="AG10721"/>
      <c r="AH10721"/>
      <c r="AI10721"/>
      <c r="AJ10721"/>
      <c r="AK10721"/>
      <c r="AL10721"/>
    </row>
    <row r="10722" spans="3:38" ht="15" customHeight="1" x14ac:dyDescent="0.35">
      <c r="C10722"/>
      <c r="D10722"/>
      <c r="E10722"/>
      <c r="F10722"/>
      <c r="G10722"/>
      <c r="H10722"/>
      <c r="I10722"/>
      <c r="J10722"/>
      <c r="K10722"/>
      <c r="L10722"/>
      <c r="M10722"/>
      <c r="N10722"/>
      <c r="O10722"/>
      <c r="S10722"/>
      <c r="T10722"/>
      <c r="U10722"/>
      <c r="V10722"/>
      <c r="Y10722"/>
      <c r="Z10722"/>
      <c r="AA10722"/>
      <c r="AB10722"/>
      <c r="AC10722"/>
      <c r="AD10722"/>
      <c r="AE10722"/>
      <c r="AF10722"/>
      <c r="AG10722"/>
      <c r="AH10722"/>
      <c r="AI10722"/>
      <c r="AJ10722"/>
      <c r="AK10722"/>
      <c r="AL10722"/>
    </row>
    <row r="10723" spans="3:38" ht="15" customHeight="1" x14ac:dyDescent="0.35">
      <c r="C10723"/>
      <c r="D10723"/>
      <c r="E10723"/>
      <c r="F10723"/>
      <c r="G10723"/>
      <c r="H10723"/>
      <c r="I10723"/>
      <c r="J10723"/>
      <c r="K10723"/>
      <c r="L10723"/>
      <c r="M10723"/>
      <c r="N10723"/>
      <c r="O10723"/>
      <c r="S10723"/>
      <c r="T10723"/>
      <c r="U10723"/>
      <c r="V10723"/>
      <c r="Y10723"/>
      <c r="Z10723"/>
      <c r="AA10723"/>
      <c r="AB10723"/>
      <c r="AC10723"/>
      <c r="AD10723"/>
      <c r="AE10723"/>
      <c r="AF10723"/>
      <c r="AG10723"/>
      <c r="AH10723"/>
      <c r="AI10723"/>
      <c r="AJ10723"/>
      <c r="AK10723"/>
      <c r="AL10723"/>
    </row>
    <row r="10724" spans="3:38" ht="15" customHeight="1" x14ac:dyDescent="0.35">
      <c r="C10724"/>
      <c r="D10724"/>
      <c r="E10724"/>
      <c r="F10724"/>
      <c r="G10724"/>
      <c r="H10724"/>
      <c r="I10724"/>
      <c r="J10724"/>
      <c r="K10724"/>
      <c r="L10724"/>
      <c r="M10724"/>
      <c r="N10724"/>
      <c r="O10724"/>
      <c r="S10724"/>
      <c r="T10724"/>
      <c r="U10724"/>
      <c r="V10724"/>
      <c r="Y10724"/>
      <c r="Z10724"/>
      <c r="AA10724"/>
      <c r="AB10724"/>
      <c r="AC10724"/>
      <c r="AD10724"/>
      <c r="AE10724"/>
      <c r="AF10724"/>
      <c r="AG10724"/>
      <c r="AH10724"/>
      <c r="AI10724"/>
      <c r="AJ10724"/>
      <c r="AK10724"/>
      <c r="AL10724"/>
    </row>
    <row r="10725" spans="3:38" ht="15" customHeight="1" x14ac:dyDescent="0.35">
      <c r="C10725"/>
      <c r="D10725"/>
      <c r="E10725"/>
      <c r="F10725"/>
      <c r="G10725"/>
      <c r="H10725"/>
      <c r="I10725"/>
      <c r="J10725"/>
      <c r="K10725"/>
      <c r="L10725"/>
      <c r="M10725"/>
      <c r="N10725"/>
      <c r="O10725"/>
      <c r="S10725"/>
      <c r="T10725"/>
      <c r="U10725"/>
      <c r="V10725"/>
      <c r="Y10725"/>
      <c r="Z10725"/>
      <c r="AA10725"/>
      <c r="AB10725"/>
      <c r="AC10725"/>
      <c r="AD10725"/>
      <c r="AE10725"/>
      <c r="AF10725"/>
      <c r="AG10725"/>
      <c r="AH10725"/>
      <c r="AI10725"/>
      <c r="AJ10725"/>
      <c r="AK10725"/>
      <c r="AL10725"/>
    </row>
    <row r="10726" spans="3:38" ht="15" customHeight="1" x14ac:dyDescent="0.35">
      <c r="C10726"/>
      <c r="D10726"/>
      <c r="E10726"/>
      <c r="F10726"/>
      <c r="G10726"/>
      <c r="H10726"/>
      <c r="I10726"/>
      <c r="J10726"/>
      <c r="K10726"/>
      <c r="L10726"/>
      <c r="M10726"/>
      <c r="N10726"/>
      <c r="O10726"/>
      <c r="S10726"/>
      <c r="T10726"/>
      <c r="U10726"/>
      <c r="V10726"/>
      <c r="Y10726"/>
      <c r="Z10726"/>
      <c r="AA10726"/>
      <c r="AB10726"/>
      <c r="AC10726"/>
      <c r="AD10726"/>
      <c r="AE10726"/>
      <c r="AF10726"/>
      <c r="AG10726"/>
      <c r="AH10726"/>
      <c r="AI10726"/>
      <c r="AJ10726"/>
      <c r="AK10726"/>
      <c r="AL10726"/>
    </row>
    <row r="10727" spans="3:38" ht="15" customHeight="1" x14ac:dyDescent="0.35">
      <c r="C10727"/>
      <c r="D10727"/>
      <c r="E10727"/>
      <c r="F10727"/>
      <c r="G10727"/>
      <c r="H10727"/>
      <c r="I10727"/>
      <c r="J10727"/>
      <c r="K10727"/>
      <c r="L10727"/>
      <c r="M10727"/>
      <c r="N10727"/>
      <c r="O10727"/>
      <c r="S10727"/>
      <c r="T10727"/>
      <c r="U10727"/>
      <c r="V10727"/>
      <c r="Y10727"/>
      <c r="Z10727"/>
      <c r="AA10727"/>
      <c r="AB10727"/>
      <c r="AC10727"/>
      <c r="AD10727"/>
      <c r="AE10727"/>
      <c r="AF10727"/>
      <c r="AG10727"/>
      <c r="AH10727"/>
      <c r="AI10727"/>
      <c r="AJ10727"/>
      <c r="AK10727"/>
      <c r="AL10727"/>
    </row>
    <row r="10728" spans="3:38" ht="15" customHeight="1" x14ac:dyDescent="0.35">
      <c r="C10728"/>
      <c r="D10728"/>
      <c r="E10728"/>
      <c r="F10728"/>
      <c r="G10728"/>
      <c r="H10728"/>
      <c r="I10728"/>
      <c r="J10728"/>
      <c r="K10728"/>
      <c r="L10728"/>
      <c r="M10728"/>
      <c r="N10728"/>
      <c r="O10728"/>
      <c r="S10728"/>
      <c r="T10728"/>
      <c r="U10728"/>
      <c r="V10728"/>
      <c r="Y10728"/>
      <c r="Z10728"/>
      <c r="AA10728"/>
      <c r="AB10728"/>
      <c r="AC10728"/>
      <c r="AD10728"/>
      <c r="AE10728"/>
      <c r="AF10728"/>
      <c r="AG10728"/>
      <c r="AH10728"/>
      <c r="AI10728"/>
      <c r="AJ10728"/>
      <c r="AK10728"/>
      <c r="AL10728"/>
    </row>
    <row r="10729" spans="3:38" ht="15" customHeight="1" x14ac:dyDescent="0.35">
      <c r="C10729"/>
      <c r="D10729"/>
      <c r="E10729"/>
      <c r="F10729"/>
      <c r="G10729"/>
      <c r="H10729"/>
      <c r="I10729"/>
      <c r="J10729"/>
      <c r="K10729"/>
      <c r="L10729"/>
      <c r="M10729"/>
      <c r="N10729"/>
      <c r="O10729"/>
      <c r="S10729"/>
      <c r="T10729"/>
      <c r="U10729"/>
      <c r="V10729"/>
      <c r="Y10729"/>
      <c r="Z10729"/>
      <c r="AA10729"/>
      <c r="AB10729"/>
      <c r="AC10729"/>
      <c r="AD10729"/>
      <c r="AE10729"/>
      <c r="AF10729"/>
      <c r="AG10729"/>
      <c r="AH10729"/>
      <c r="AI10729"/>
      <c r="AJ10729"/>
      <c r="AK10729"/>
      <c r="AL10729"/>
    </row>
    <row r="10730" spans="3:38" ht="15" customHeight="1" x14ac:dyDescent="0.35">
      <c r="C10730"/>
      <c r="D10730"/>
      <c r="E10730"/>
      <c r="F10730"/>
      <c r="G10730"/>
      <c r="H10730"/>
      <c r="I10730"/>
      <c r="J10730"/>
      <c r="K10730"/>
      <c r="L10730"/>
      <c r="M10730"/>
      <c r="N10730"/>
      <c r="O10730"/>
      <c r="S10730"/>
      <c r="T10730"/>
      <c r="U10730"/>
      <c r="V10730"/>
      <c r="Y10730"/>
      <c r="Z10730"/>
      <c r="AA10730"/>
      <c r="AB10730"/>
      <c r="AC10730"/>
      <c r="AD10730"/>
      <c r="AE10730"/>
      <c r="AF10730"/>
      <c r="AG10730"/>
      <c r="AH10730"/>
      <c r="AI10730"/>
      <c r="AJ10730"/>
      <c r="AK10730"/>
      <c r="AL10730"/>
    </row>
    <row r="10731" spans="3:38" ht="15" customHeight="1" x14ac:dyDescent="0.35">
      <c r="C10731"/>
      <c r="D10731"/>
      <c r="E10731"/>
      <c r="F10731"/>
      <c r="G10731"/>
      <c r="H10731"/>
      <c r="I10731"/>
      <c r="J10731"/>
      <c r="K10731"/>
      <c r="L10731"/>
      <c r="M10731"/>
      <c r="N10731"/>
      <c r="O10731"/>
      <c r="S10731"/>
      <c r="T10731"/>
      <c r="U10731"/>
      <c r="V10731"/>
      <c r="Y10731"/>
      <c r="Z10731"/>
      <c r="AA10731"/>
      <c r="AB10731"/>
      <c r="AC10731"/>
      <c r="AD10731"/>
      <c r="AE10731"/>
      <c r="AF10731"/>
      <c r="AG10731"/>
      <c r="AH10731"/>
      <c r="AI10731"/>
      <c r="AJ10731"/>
      <c r="AK10731"/>
      <c r="AL10731"/>
    </row>
    <row r="10732" spans="3:38" ht="15" customHeight="1" x14ac:dyDescent="0.35">
      <c r="C10732"/>
      <c r="D10732"/>
      <c r="E10732"/>
      <c r="F10732"/>
      <c r="G10732"/>
      <c r="H10732"/>
      <c r="I10732"/>
      <c r="J10732"/>
      <c r="K10732"/>
      <c r="L10732"/>
      <c r="M10732"/>
      <c r="N10732"/>
      <c r="O10732"/>
      <c r="S10732"/>
      <c r="T10732"/>
      <c r="U10732"/>
      <c r="V10732"/>
      <c r="Y10732"/>
      <c r="Z10732"/>
      <c r="AA10732"/>
      <c r="AB10732"/>
      <c r="AC10732"/>
      <c r="AD10732"/>
      <c r="AE10732"/>
      <c r="AF10732"/>
      <c r="AG10732"/>
      <c r="AH10732"/>
      <c r="AI10732"/>
      <c r="AJ10732"/>
      <c r="AK10732"/>
      <c r="AL10732"/>
    </row>
    <row r="10733" spans="3:38" ht="15" customHeight="1" x14ac:dyDescent="0.35">
      <c r="C10733"/>
      <c r="D10733"/>
      <c r="E10733"/>
      <c r="F10733"/>
      <c r="G10733"/>
      <c r="H10733"/>
      <c r="I10733"/>
      <c r="J10733"/>
      <c r="K10733"/>
      <c r="L10733"/>
      <c r="M10733"/>
      <c r="N10733"/>
      <c r="O10733"/>
      <c r="S10733"/>
      <c r="T10733"/>
      <c r="U10733"/>
      <c r="V10733"/>
      <c r="Y10733"/>
      <c r="Z10733"/>
      <c r="AA10733"/>
      <c r="AB10733"/>
      <c r="AC10733"/>
      <c r="AD10733"/>
      <c r="AE10733"/>
      <c r="AF10733"/>
      <c r="AG10733"/>
      <c r="AH10733"/>
      <c r="AI10733"/>
      <c r="AJ10733"/>
      <c r="AK10733"/>
      <c r="AL10733"/>
    </row>
    <row r="10734" spans="3:38" ht="15" customHeight="1" x14ac:dyDescent="0.35">
      <c r="C10734"/>
      <c r="D10734"/>
      <c r="E10734"/>
      <c r="F10734"/>
      <c r="G10734"/>
      <c r="H10734"/>
      <c r="I10734"/>
      <c r="J10734"/>
      <c r="K10734"/>
      <c r="L10734"/>
      <c r="M10734"/>
      <c r="N10734"/>
      <c r="O10734"/>
      <c r="S10734"/>
      <c r="T10734"/>
      <c r="U10734"/>
      <c r="V10734"/>
      <c r="Y10734"/>
      <c r="Z10734"/>
      <c r="AA10734"/>
      <c r="AB10734"/>
      <c r="AC10734"/>
      <c r="AD10734"/>
      <c r="AE10734"/>
      <c r="AF10734"/>
      <c r="AG10734"/>
      <c r="AH10734"/>
      <c r="AI10734"/>
      <c r="AJ10734"/>
      <c r="AK10734"/>
      <c r="AL10734"/>
    </row>
    <row r="10735" spans="3:38" ht="15" customHeight="1" x14ac:dyDescent="0.35">
      <c r="C10735"/>
      <c r="D10735"/>
      <c r="E10735"/>
      <c r="F10735"/>
      <c r="G10735"/>
      <c r="H10735"/>
      <c r="I10735"/>
      <c r="J10735"/>
      <c r="K10735"/>
      <c r="L10735"/>
      <c r="M10735"/>
      <c r="N10735"/>
      <c r="O10735"/>
      <c r="S10735"/>
      <c r="T10735"/>
      <c r="U10735"/>
      <c r="V10735"/>
      <c r="Y10735"/>
      <c r="Z10735"/>
      <c r="AA10735"/>
      <c r="AB10735"/>
      <c r="AC10735"/>
      <c r="AD10735"/>
      <c r="AE10735"/>
      <c r="AF10735"/>
      <c r="AG10735"/>
      <c r="AH10735"/>
      <c r="AI10735"/>
      <c r="AJ10735"/>
      <c r="AK10735"/>
      <c r="AL10735"/>
    </row>
    <row r="10736" spans="3:38" ht="15" customHeight="1" x14ac:dyDescent="0.35">
      <c r="C10736"/>
      <c r="D10736"/>
      <c r="E10736"/>
      <c r="F10736"/>
      <c r="G10736"/>
      <c r="H10736"/>
      <c r="I10736"/>
      <c r="J10736"/>
      <c r="K10736"/>
      <c r="L10736"/>
      <c r="M10736"/>
      <c r="N10736"/>
      <c r="O10736"/>
      <c r="S10736"/>
      <c r="T10736"/>
      <c r="U10736"/>
      <c r="V10736"/>
      <c r="Y10736"/>
      <c r="Z10736"/>
      <c r="AA10736"/>
      <c r="AB10736"/>
      <c r="AC10736"/>
      <c r="AD10736"/>
      <c r="AE10736"/>
      <c r="AF10736"/>
      <c r="AG10736"/>
      <c r="AH10736"/>
      <c r="AI10736"/>
      <c r="AJ10736"/>
      <c r="AK10736"/>
      <c r="AL10736"/>
    </row>
    <row r="10737" spans="3:38" ht="15" customHeight="1" x14ac:dyDescent="0.35">
      <c r="C10737"/>
      <c r="D10737"/>
      <c r="E10737"/>
      <c r="F10737"/>
      <c r="G10737"/>
      <c r="H10737"/>
      <c r="I10737"/>
      <c r="J10737"/>
      <c r="K10737"/>
      <c r="L10737"/>
      <c r="M10737"/>
      <c r="N10737"/>
      <c r="O10737"/>
      <c r="S10737"/>
      <c r="T10737"/>
      <c r="U10737"/>
      <c r="V10737"/>
      <c r="Y10737"/>
      <c r="Z10737"/>
      <c r="AA10737"/>
      <c r="AB10737"/>
      <c r="AC10737"/>
      <c r="AD10737"/>
      <c r="AE10737"/>
      <c r="AF10737"/>
      <c r="AG10737"/>
      <c r="AH10737"/>
      <c r="AI10737"/>
      <c r="AJ10737"/>
      <c r="AK10737"/>
      <c r="AL10737"/>
    </row>
    <row r="10738" spans="3:38" ht="15" customHeight="1" x14ac:dyDescent="0.35">
      <c r="C10738"/>
      <c r="D10738"/>
      <c r="E10738"/>
      <c r="F10738"/>
      <c r="G10738"/>
      <c r="H10738"/>
      <c r="I10738"/>
      <c r="J10738"/>
      <c r="K10738"/>
      <c r="L10738"/>
      <c r="M10738"/>
      <c r="N10738"/>
      <c r="O10738"/>
      <c r="S10738"/>
      <c r="T10738"/>
      <c r="U10738"/>
      <c r="V10738"/>
      <c r="Y10738"/>
      <c r="Z10738"/>
      <c r="AA10738"/>
      <c r="AB10738"/>
      <c r="AC10738"/>
      <c r="AD10738"/>
      <c r="AE10738"/>
      <c r="AF10738"/>
      <c r="AG10738"/>
      <c r="AH10738"/>
      <c r="AI10738"/>
      <c r="AJ10738"/>
      <c r="AK10738"/>
      <c r="AL10738"/>
    </row>
    <row r="10739" spans="3:38" ht="15" customHeight="1" x14ac:dyDescent="0.35">
      <c r="C10739"/>
      <c r="D10739"/>
      <c r="E10739"/>
      <c r="F10739"/>
      <c r="G10739"/>
      <c r="H10739"/>
      <c r="I10739"/>
      <c r="J10739"/>
      <c r="K10739"/>
      <c r="L10739"/>
      <c r="M10739"/>
      <c r="N10739"/>
      <c r="O10739"/>
      <c r="S10739"/>
      <c r="T10739"/>
      <c r="U10739"/>
      <c r="V10739"/>
      <c r="Y10739"/>
      <c r="Z10739"/>
      <c r="AA10739"/>
      <c r="AB10739"/>
      <c r="AC10739"/>
      <c r="AD10739"/>
      <c r="AE10739"/>
      <c r="AF10739"/>
      <c r="AG10739"/>
      <c r="AH10739"/>
      <c r="AI10739"/>
      <c r="AJ10739"/>
      <c r="AK10739"/>
      <c r="AL10739"/>
    </row>
    <row r="10740" spans="3:38" ht="15" customHeight="1" x14ac:dyDescent="0.35">
      <c r="C10740"/>
      <c r="D10740"/>
      <c r="E10740"/>
      <c r="F10740"/>
      <c r="G10740"/>
      <c r="H10740"/>
      <c r="I10740"/>
      <c r="J10740"/>
      <c r="K10740"/>
      <c r="L10740"/>
      <c r="M10740"/>
      <c r="N10740"/>
      <c r="O10740"/>
      <c r="S10740"/>
      <c r="T10740"/>
      <c r="U10740"/>
      <c r="V10740"/>
      <c r="Y10740"/>
      <c r="Z10740"/>
      <c r="AA10740"/>
      <c r="AB10740"/>
      <c r="AC10740"/>
      <c r="AD10740"/>
      <c r="AE10740"/>
      <c r="AF10740"/>
      <c r="AG10740"/>
      <c r="AH10740"/>
      <c r="AI10740"/>
      <c r="AJ10740"/>
      <c r="AK10740"/>
      <c r="AL10740"/>
    </row>
    <row r="10741" spans="3:38" ht="15" customHeight="1" x14ac:dyDescent="0.35">
      <c r="C10741"/>
      <c r="D10741"/>
      <c r="E10741"/>
      <c r="F10741"/>
      <c r="G10741"/>
      <c r="H10741"/>
      <c r="I10741"/>
      <c r="J10741"/>
      <c r="K10741"/>
      <c r="L10741"/>
      <c r="M10741"/>
      <c r="N10741"/>
      <c r="O10741"/>
      <c r="S10741"/>
      <c r="T10741"/>
      <c r="U10741"/>
      <c r="V10741"/>
      <c r="Y10741"/>
      <c r="Z10741"/>
      <c r="AA10741"/>
      <c r="AB10741"/>
      <c r="AC10741"/>
      <c r="AD10741"/>
      <c r="AE10741"/>
      <c r="AF10741"/>
      <c r="AG10741"/>
      <c r="AH10741"/>
      <c r="AI10741"/>
      <c r="AJ10741"/>
      <c r="AK10741"/>
      <c r="AL10741"/>
    </row>
    <row r="10742" spans="3:38" ht="15" customHeight="1" x14ac:dyDescent="0.35">
      <c r="C10742"/>
      <c r="D10742"/>
      <c r="E10742"/>
      <c r="F10742"/>
      <c r="G10742"/>
      <c r="H10742"/>
      <c r="I10742"/>
      <c r="J10742"/>
      <c r="K10742"/>
      <c r="L10742"/>
      <c r="M10742"/>
      <c r="N10742"/>
      <c r="O10742"/>
      <c r="S10742"/>
      <c r="T10742"/>
      <c r="U10742"/>
      <c r="V10742"/>
      <c r="Y10742"/>
      <c r="Z10742"/>
      <c r="AA10742"/>
      <c r="AB10742"/>
      <c r="AC10742"/>
      <c r="AD10742"/>
      <c r="AE10742"/>
      <c r="AF10742"/>
      <c r="AG10742"/>
      <c r="AH10742"/>
      <c r="AI10742"/>
      <c r="AJ10742"/>
      <c r="AK10742"/>
      <c r="AL10742"/>
    </row>
    <row r="10743" spans="3:38" ht="15" customHeight="1" x14ac:dyDescent="0.35">
      <c r="C10743"/>
      <c r="D10743"/>
      <c r="E10743"/>
      <c r="F10743"/>
      <c r="G10743"/>
      <c r="H10743"/>
      <c r="I10743"/>
      <c r="J10743"/>
      <c r="K10743"/>
      <c r="L10743"/>
      <c r="M10743"/>
      <c r="N10743"/>
      <c r="O10743"/>
      <c r="S10743"/>
      <c r="T10743"/>
      <c r="U10743"/>
      <c r="V10743"/>
      <c r="Y10743"/>
      <c r="Z10743"/>
      <c r="AA10743"/>
      <c r="AB10743"/>
      <c r="AC10743"/>
      <c r="AD10743"/>
      <c r="AE10743"/>
      <c r="AF10743"/>
      <c r="AG10743"/>
      <c r="AH10743"/>
      <c r="AI10743"/>
      <c r="AJ10743"/>
      <c r="AK10743"/>
      <c r="AL10743"/>
    </row>
    <row r="10744" spans="3:38" ht="15" customHeight="1" x14ac:dyDescent="0.35">
      <c r="C10744"/>
      <c r="D10744"/>
      <c r="E10744"/>
      <c r="F10744"/>
      <c r="G10744"/>
      <c r="H10744"/>
      <c r="I10744"/>
      <c r="J10744"/>
      <c r="K10744"/>
      <c r="L10744"/>
      <c r="M10744"/>
      <c r="N10744"/>
      <c r="O10744"/>
      <c r="S10744"/>
      <c r="T10744"/>
      <c r="U10744"/>
      <c r="V10744"/>
      <c r="Y10744"/>
      <c r="Z10744"/>
      <c r="AA10744"/>
      <c r="AB10744"/>
      <c r="AC10744"/>
      <c r="AD10744"/>
      <c r="AE10744"/>
      <c r="AF10744"/>
      <c r="AG10744"/>
      <c r="AH10744"/>
      <c r="AI10744"/>
      <c r="AJ10744"/>
      <c r="AK10744"/>
      <c r="AL10744"/>
    </row>
    <row r="10745" spans="3:38" ht="15" customHeight="1" x14ac:dyDescent="0.35">
      <c r="C10745"/>
      <c r="D10745"/>
      <c r="E10745"/>
      <c r="F10745"/>
      <c r="G10745"/>
      <c r="H10745"/>
      <c r="I10745"/>
      <c r="J10745"/>
      <c r="K10745"/>
      <c r="L10745"/>
      <c r="M10745"/>
      <c r="N10745"/>
      <c r="O10745"/>
      <c r="S10745"/>
      <c r="T10745"/>
      <c r="U10745"/>
      <c r="V10745"/>
      <c r="Y10745"/>
      <c r="Z10745"/>
      <c r="AA10745"/>
      <c r="AB10745"/>
      <c r="AC10745"/>
      <c r="AD10745"/>
      <c r="AE10745"/>
      <c r="AF10745"/>
      <c r="AG10745"/>
      <c r="AH10745"/>
      <c r="AI10745"/>
      <c r="AJ10745"/>
      <c r="AK10745"/>
      <c r="AL10745"/>
    </row>
    <row r="10746" spans="3:38" ht="15" customHeight="1" x14ac:dyDescent="0.35">
      <c r="C10746"/>
      <c r="D10746"/>
      <c r="E10746"/>
      <c r="F10746"/>
      <c r="G10746"/>
      <c r="H10746"/>
      <c r="I10746"/>
      <c r="J10746"/>
      <c r="K10746"/>
      <c r="L10746"/>
      <c r="M10746"/>
      <c r="N10746"/>
      <c r="O10746"/>
      <c r="S10746"/>
      <c r="T10746"/>
      <c r="U10746"/>
      <c r="V10746"/>
      <c r="Y10746"/>
      <c r="Z10746"/>
      <c r="AA10746"/>
      <c r="AB10746"/>
      <c r="AC10746"/>
      <c r="AD10746"/>
      <c r="AE10746"/>
      <c r="AF10746"/>
      <c r="AG10746"/>
      <c r="AH10746"/>
      <c r="AI10746"/>
      <c r="AJ10746"/>
      <c r="AK10746"/>
      <c r="AL10746"/>
    </row>
    <row r="10747" spans="3:38" ht="15" customHeight="1" x14ac:dyDescent="0.35">
      <c r="C10747"/>
      <c r="D10747"/>
      <c r="E10747"/>
      <c r="F10747"/>
      <c r="G10747"/>
      <c r="H10747"/>
      <c r="I10747"/>
      <c r="J10747"/>
      <c r="K10747"/>
      <c r="L10747"/>
      <c r="M10747"/>
      <c r="N10747"/>
      <c r="O10747"/>
      <c r="S10747"/>
      <c r="T10747"/>
      <c r="U10747"/>
      <c r="V10747"/>
      <c r="Y10747"/>
      <c r="Z10747"/>
      <c r="AA10747"/>
      <c r="AB10747"/>
      <c r="AC10747"/>
      <c r="AD10747"/>
      <c r="AE10747"/>
      <c r="AF10747"/>
      <c r="AG10747"/>
      <c r="AH10747"/>
      <c r="AI10747"/>
      <c r="AJ10747"/>
      <c r="AK10747"/>
      <c r="AL10747"/>
    </row>
    <row r="10748" spans="3:38" ht="15" customHeight="1" x14ac:dyDescent="0.35">
      <c r="C10748"/>
      <c r="D10748"/>
      <c r="E10748"/>
      <c r="F10748"/>
      <c r="G10748"/>
      <c r="H10748"/>
      <c r="I10748"/>
      <c r="J10748"/>
      <c r="K10748"/>
      <c r="L10748"/>
      <c r="M10748"/>
      <c r="N10748"/>
      <c r="O10748"/>
      <c r="S10748"/>
      <c r="T10748"/>
      <c r="U10748"/>
      <c r="V10748"/>
      <c r="Y10748"/>
      <c r="Z10748"/>
      <c r="AA10748"/>
      <c r="AB10748"/>
      <c r="AC10748"/>
      <c r="AD10748"/>
      <c r="AE10748"/>
      <c r="AF10748"/>
      <c r="AG10748"/>
      <c r="AH10748"/>
      <c r="AI10748"/>
      <c r="AJ10748"/>
      <c r="AK10748"/>
      <c r="AL10748"/>
    </row>
    <row r="10749" spans="3:38" ht="15" customHeight="1" x14ac:dyDescent="0.35">
      <c r="C10749"/>
      <c r="D10749"/>
      <c r="E10749"/>
      <c r="F10749"/>
      <c r="G10749"/>
      <c r="H10749"/>
      <c r="I10749"/>
      <c r="J10749"/>
      <c r="K10749"/>
      <c r="L10749"/>
      <c r="M10749"/>
      <c r="N10749"/>
      <c r="O10749"/>
      <c r="S10749"/>
      <c r="T10749"/>
      <c r="U10749"/>
      <c r="V10749"/>
      <c r="Y10749"/>
      <c r="Z10749"/>
      <c r="AA10749"/>
      <c r="AB10749"/>
      <c r="AC10749"/>
      <c r="AD10749"/>
      <c r="AE10749"/>
      <c r="AF10749"/>
      <c r="AG10749"/>
      <c r="AH10749"/>
      <c r="AI10749"/>
      <c r="AJ10749"/>
      <c r="AK10749"/>
      <c r="AL10749"/>
    </row>
    <row r="10750" spans="3:38" ht="15" customHeight="1" x14ac:dyDescent="0.35">
      <c r="C10750"/>
      <c r="D10750"/>
      <c r="E10750"/>
      <c r="F10750"/>
      <c r="G10750"/>
      <c r="H10750"/>
      <c r="I10750"/>
      <c r="J10750"/>
      <c r="K10750"/>
      <c r="L10750"/>
      <c r="M10750"/>
      <c r="N10750"/>
      <c r="O10750"/>
      <c r="S10750"/>
      <c r="T10750"/>
      <c r="U10750"/>
      <c r="V10750"/>
      <c r="Y10750"/>
      <c r="Z10750"/>
      <c r="AA10750"/>
      <c r="AB10750"/>
      <c r="AC10750"/>
      <c r="AD10750"/>
      <c r="AE10750"/>
      <c r="AF10750"/>
      <c r="AG10750"/>
      <c r="AH10750"/>
      <c r="AI10750"/>
      <c r="AJ10750"/>
      <c r="AK10750"/>
      <c r="AL10750"/>
    </row>
    <row r="10751" spans="3:38" ht="15" customHeight="1" x14ac:dyDescent="0.35">
      <c r="C10751"/>
      <c r="D10751"/>
      <c r="E10751"/>
      <c r="F10751"/>
      <c r="G10751"/>
      <c r="H10751"/>
      <c r="I10751"/>
      <c r="J10751"/>
      <c r="K10751"/>
      <c r="L10751"/>
      <c r="M10751"/>
      <c r="N10751"/>
      <c r="O10751"/>
      <c r="S10751"/>
      <c r="T10751"/>
      <c r="U10751"/>
      <c r="V10751"/>
      <c r="Y10751"/>
      <c r="Z10751"/>
      <c r="AA10751"/>
      <c r="AB10751"/>
      <c r="AC10751"/>
      <c r="AD10751"/>
      <c r="AE10751"/>
      <c r="AF10751"/>
      <c r="AG10751"/>
      <c r="AH10751"/>
      <c r="AI10751"/>
      <c r="AJ10751"/>
      <c r="AK10751"/>
      <c r="AL10751"/>
    </row>
    <row r="10752" spans="3:38" ht="15" customHeight="1" x14ac:dyDescent="0.35">
      <c r="C10752"/>
      <c r="D10752"/>
      <c r="E10752"/>
      <c r="F10752"/>
      <c r="G10752"/>
      <c r="H10752"/>
      <c r="I10752"/>
      <c r="J10752"/>
      <c r="K10752"/>
      <c r="L10752"/>
      <c r="M10752"/>
      <c r="N10752"/>
      <c r="O10752"/>
      <c r="S10752"/>
      <c r="T10752"/>
      <c r="U10752"/>
      <c r="V10752"/>
      <c r="Y10752"/>
      <c r="Z10752"/>
      <c r="AA10752"/>
      <c r="AB10752"/>
      <c r="AC10752"/>
      <c r="AD10752"/>
      <c r="AE10752"/>
      <c r="AF10752"/>
      <c r="AG10752"/>
      <c r="AH10752"/>
      <c r="AI10752"/>
      <c r="AJ10752"/>
      <c r="AK10752"/>
      <c r="AL10752"/>
    </row>
    <row r="10753" spans="3:38" ht="15" customHeight="1" x14ac:dyDescent="0.35">
      <c r="C10753"/>
      <c r="D10753"/>
      <c r="E10753"/>
      <c r="F10753"/>
      <c r="G10753"/>
      <c r="H10753"/>
      <c r="I10753"/>
      <c r="J10753"/>
      <c r="K10753"/>
      <c r="L10753"/>
      <c r="M10753"/>
      <c r="N10753"/>
      <c r="O10753"/>
      <c r="S10753"/>
      <c r="T10753"/>
      <c r="U10753"/>
      <c r="V10753"/>
      <c r="Y10753"/>
      <c r="Z10753"/>
      <c r="AA10753"/>
      <c r="AB10753"/>
      <c r="AC10753"/>
      <c r="AD10753"/>
      <c r="AE10753"/>
      <c r="AF10753"/>
      <c r="AG10753"/>
      <c r="AH10753"/>
      <c r="AI10753"/>
      <c r="AJ10753"/>
      <c r="AK10753"/>
      <c r="AL10753"/>
    </row>
    <row r="10754" spans="3:38" ht="15" customHeight="1" x14ac:dyDescent="0.35">
      <c r="C10754"/>
      <c r="D10754"/>
      <c r="E10754"/>
      <c r="F10754"/>
      <c r="G10754"/>
      <c r="H10754"/>
      <c r="I10754"/>
      <c r="J10754"/>
      <c r="K10754"/>
      <c r="L10754"/>
      <c r="M10754"/>
      <c r="N10754"/>
      <c r="O10754"/>
      <c r="S10754"/>
      <c r="T10754"/>
      <c r="U10754"/>
      <c r="V10754"/>
      <c r="Y10754"/>
      <c r="Z10754"/>
      <c r="AA10754"/>
      <c r="AB10754"/>
      <c r="AC10754"/>
      <c r="AD10754"/>
      <c r="AE10754"/>
      <c r="AF10754"/>
      <c r="AG10754"/>
      <c r="AH10754"/>
      <c r="AI10754"/>
      <c r="AJ10754"/>
      <c r="AK10754"/>
      <c r="AL10754"/>
    </row>
    <row r="10755" spans="3:38" ht="15" customHeight="1" x14ac:dyDescent="0.35">
      <c r="C10755"/>
      <c r="D10755"/>
      <c r="E10755"/>
      <c r="F10755"/>
      <c r="G10755"/>
      <c r="H10755"/>
      <c r="I10755"/>
      <c r="J10755"/>
      <c r="K10755"/>
      <c r="L10755"/>
      <c r="M10755"/>
      <c r="N10755"/>
      <c r="O10755"/>
      <c r="S10755"/>
      <c r="T10755"/>
      <c r="U10755"/>
      <c r="V10755"/>
      <c r="Y10755"/>
      <c r="Z10755"/>
      <c r="AA10755"/>
      <c r="AB10755"/>
      <c r="AC10755"/>
      <c r="AD10755"/>
      <c r="AE10755"/>
      <c r="AF10755"/>
      <c r="AG10755"/>
      <c r="AH10755"/>
      <c r="AI10755"/>
      <c r="AJ10755"/>
      <c r="AK10755"/>
      <c r="AL10755"/>
    </row>
    <row r="10756" spans="3:38" ht="15" customHeight="1" x14ac:dyDescent="0.35">
      <c r="C10756"/>
      <c r="D10756"/>
      <c r="E10756"/>
      <c r="F10756"/>
      <c r="G10756"/>
      <c r="H10756"/>
      <c r="I10756"/>
      <c r="J10756"/>
      <c r="K10756"/>
      <c r="L10756"/>
      <c r="M10756"/>
      <c r="N10756"/>
      <c r="O10756"/>
      <c r="S10756"/>
      <c r="T10756"/>
      <c r="U10756"/>
      <c r="V10756"/>
      <c r="Y10756"/>
      <c r="Z10756"/>
      <c r="AA10756"/>
      <c r="AB10756"/>
      <c r="AC10756"/>
      <c r="AD10756"/>
      <c r="AE10756"/>
      <c r="AF10756"/>
      <c r="AG10756"/>
      <c r="AH10756"/>
      <c r="AI10756"/>
      <c r="AJ10756"/>
      <c r="AK10756"/>
      <c r="AL10756"/>
    </row>
    <row r="10757" spans="3:38" ht="15" customHeight="1" x14ac:dyDescent="0.35">
      <c r="C10757"/>
      <c r="D10757"/>
      <c r="E10757"/>
      <c r="F10757"/>
      <c r="G10757"/>
      <c r="H10757"/>
      <c r="I10757"/>
      <c r="J10757"/>
      <c r="K10757"/>
      <c r="L10757"/>
      <c r="M10757"/>
      <c r="N10757"/>
      <c r="O10757"/>
      <c r="S10757"/>
      <c r="T10757"/>
      <c r="U10757"/>
      <c r="V10757"/>
      <c r="Y10757"/>
      <c r="Z10757"/>
      <c r="AA10757"/>
      <c r="AB10757"/>
      <c r="AC10757"/>
      <c r="AD10757"/>
      <c r="AE10757"/>
      <c r="AF10757"/>
      <c r="AG10757"/>
      <c r="AH10757"/>
      <c r="AI10757"/>
      <c r="AJ10757"/>
      <c r="AK10757"/>
      <c r="AL10757"/>
    </row>
    <row r="10758" spans="3:38" ht="15" customHeight="1" x14ac:dyDescent="0.35">
      <c r="C10758"/>
      <c r="D10758"/>
      <c r="E10758"/>
      <c r="F10758"/>
      <c r="G10758"/>
      <c r="H10758"/>
      <c r="I10758"/>
      <c r="J10758"/>
      <c r="K10758"/>
      <c r="L10758"/>
      <c r="M10758"/>
      <c r="N10758"/>
      <c r="O10758"/>
      <c r="S10758"/>
      <c r="T10758"/>
      <c r="U10758"/>
      <c r="V10758"/>
      <c r="Y10758"/>
      <c r="Z10758"/>
      <c r="AA10758"/>
      <c r="AB10758"/>
      <c r="AC10758"/>
      <c r="AD10758"/>
      <c r="AE10758"/>
      <c r="AF10758"/>
      <c r="AG10758"/>
      <c r="AH10758"/>
      <c r="AI10758"/>
      <c r="AJ10758"/>
      <c r="AK10758"/>
      <c r="AL10758"/>
    </row>
    <row r="10759" spans="3:38" ht="15" customHeight="1" x14ac:dyDescent="0.35">
      <c r="C10759"/>
      <c r="D10759"/>
      <c r="E10759"/>
      <c r="F10759"/>
      <c r="G10759"/>
      <c r="H10759"/>
      <c r="I10759"/>
      <c r="J10759"/>
      <c r="K10759"/>
      <c r="L10759"/>
      <c r="M10759"/>
      <c r="N10759"/>
      <c r="O10759"/>
      <c r="S10759"/>
      <c r="T10759"/>
      <c r="U10759"/>
      <c r="V10759"/>
      <c r="Y10759"/>
      <c r="Z10759"/>
      <c r="AA10759"/>
      <c r="AB10759"/>
      <c r="AC10759"/>
      <c r="AD10759"/>
      <c r="AE10759"/>
      <c r="AF10759"/>
      <c r="AG10759"/>
      <c r="AH10759"/>
      <c r="AI10759"/>
      <c r="AJ10759"/>
      <c r="AK10759"/>
      <c r="AL10759"/>
    </row>
    <row r="10760" spans="3:38" ht="15" customHeight="1" x14ac:dyDescent="0.35">
      <c r="C10760"/>
      <c r="D10760"/>
      <c r="E10760"/>
      <c r="F10760"/>
      <c r="G10760"/>
      <c r="H10760"/>
      <c r="I10760"/>
      <c r="J10760"/>
      <c r="K10760"/>
      <c r="L10760"/>
      <c r="M10760"/>
      <c r="N10760"/>
      <c r="O10760"/>
      <c r="S10760"/>
      <c r="T10760"/>
      <c r="U10760"/>
      <c r="V10760"/>
      <c r="Y10760"/>
      <c r="Z10760"/>
      <c r="AA10760"/>
      <c r="AB10760"/>
      <c r="AC10760"/>
      <c r="AD10760"/>
      <c r="AE10760"/>
      <c r="AF10760"/>
      <c r="AG10760"/>
      <c r="AH10760"/>
      <c r="AI10760"/>
      <c r="AJ10760"/>
      <c r="AK10760"/>
      <c r="AL10760"/>
    </row>
    <row r="10761" spans="3:38" ht="15" customHeight="1" x14ac:dyDescent="0.35">
      <c r="C10761"/>
      <c r="D10761"/>
      <c r="E10761"/>
      <c r="F10761"/>
      <c r="G10761"/>
      <c r="H10761"/>
      <c r="I10761"/>
      <c r="J10761"/>
      <c r="K10761"/>
      <c r="L10761"/>
      <c r="M10761"/>
      <c r="N10761"/>
      <c r="O10761"/>
      <c r="S10761"/>
      <c r="T10761"/>
      <c r="U10761"/>
      <c r="V10761"/>
      <c r="Y10761"/>
      <c r="Z10761"/>
      <c r="AA10761"/>
      <c r="AB10761"/>
      <c r="AC10761"/>
      <c r="AD10761"/>
      <c r="AE10761"/>
      <c r="AF10761"/>
      <c r="AG10761"/>
      <c r="AH10761"/>
      <c r="AI10761"/>
      <c r="AJ10761"/>
      <c r="AK10761"/>
      <c r="AL10761"/>
    </row>
    <row r="10762" spans="3:38" ht="15" customHeight="1" x14ac:dyDescent="0.35">
      <c r="C10762"/>
      <c r="D10762"/>
      <c r="E10762"/>
      <c r="F10762"/>
      <c r="G10762"/>
      <c r="H10762"/>
      <c r="I10762"/>
      <c r="J10762"/>
      <c r="K10762"/>
      <c r="L10762"/>
      <c r="M10762"/>
      <c r="N10762"/>
      <c r="O10762"/>
      <c r="S10762"/>
      <c r="T10762"/>
      <c r="U10762"/>
      <c r="V10762"/>
      <c r="Y10762"/>
      <c r="Z10762"/>
      <c r="AA10762"/>
      <c r="AB10762"/>
      <c r="AC10762"/>
      <c r="AD10762"/>
      <c r="AE10762"/>
      <c r="AF10762"/>
      <c r="AG10762"/>
      <c r="AH10762"/>
      <c r="AI10762"/>
      <c r="AJ10762"/>
      <c r="AK10762"/>
      <c r="AL10762"/>
    </row>
    <row r="10763" spans="3:38" ht="15" customHeight="1" x14ac:dyDescent="0.35">
      <c r="C10763"/>
      <c r="D10763"/>
      <c r="E10763"/>
      <c r="F10763"/>
      <c r="G10763"/>
      <c r="H10763"/>
      <c r="I10763"/>
      <c r="J10763"/>
      <c r="K10763"/>
      <c r="L10763"/>
      <c r="M10763"/>
      <c r="N10763"/>
      <c r="O10763"/>
      <c r="S10763"/>
      <c r="T10763"/>
      <c r="U10763"/>
      <c r="V10763"/>
      <c r="Y10763"/>
      <c r="Z10763"/>
      <c r="AA10763"/>
      <c r="AB10763"/>
      <c r="AC10763"/>
      <c r="AD10763"/>
      <c r="AE10763"/>
      <c r="AF10763"/>
      <c r="AG10763"/>
      <c r="AH10763"/>
      <c r="AI10763"/>
      <c r="AJ10763"/>
      <c r="AK10763"/>
      <c r="AL10763"/>
    </row>
    <row r="10764" spans="3:38" ht="15" customHeight="1" x14ac:dyDescent="0.35">
      <c r="C10764"/>
      <c r="D10764"/>
      <c r="E10764"/>
      <c r="F10764"/>
      <c r="G10764"/>
      <c r="H10764"/>
      <c r="I10764"/>
      <c r="J10764"/>
      <c r="K10764"/>
      <c r="L10764"/>
      <c r="M10764"/>
      <c r="N10764"/>
      <c r="O10764"/>
      <c r="S10764"/>
      <c r="T10764"/>
      <c r="U10764"/>
      <c r="V10764"/>
      <c r="Y10764"/>
      <c r="Z10764"/>
      <c r="AA10764"/>
      <c r="AB10764"/>
      <c r="AC10764"/>
      <c r="AD10764"/>
      <c r="AE10764"/>
      <c r="AF10764"/>
      <c r="AG10764"/>
      <c r="AH10764"/>
      <c r="AI10764"/>
      <c r="AJ10764"/>
      <c r="AK10764"/>
      <c r="AL10764"/>
    </row>
    <row r="10765" spans="3:38" ht="15" customHeight="1" x14ac:dyDescent="0.35">
      <c r="C10765"/>
      <c r="D10765"/>
      <c r="E10765"/>
      <c r="F10765"/>
      <c r="G10765"/>
      <c r="H10765"/>
      <c r="I10765"/>
      <c r="J10765"/>
      <c r="K10765"/>
      <c r="L10765"/>
      <c r="M10765"/>
      <c r="N10765"/>
      <c r="O10765"/>
      <c r="S10765"/>
      <c r="T10765"/>
      <c r="U10765"/>
      <c r="V10765"/>
      <c r="Y10765"/>
      <c r="Z10765"/>
      <c r="AA10765"/>
      <c r="AB10765"/>
      <c r="AC10765"/>
      <c r="AD10765"/>
      <c r="AE10765"/>
      <c r="AF10765"/>
      <c r="AG10765"/>
      <c r="AH10765"/>
      <c r="AI10765"/>
      <c r="AJ10765"/>
      <c r="AK10765"/>
      <c r="AL10765"/>
    </row>
    <row r="10766" spans="3:38" ht="15" customHeight="1" x14ac:dyDescent="0.35">
      <c r="C10766"/>
      <c r="D10766"/>
      <c r="E10766"/>
      <c r="F10766"/>
      <c r="G10766"/>
      <c r="H10766"/>
      <c r="I10766"/>
      <c r="J10766"/>
      <c r="K10766"/>
      <c r="L10766"/>
      <c r="M10766"/>
      <c r="N10766"/>
      <c r="O10766"/>
      <c r="S10766"/>
      <c r="T10766"/>
      <c r="U10766"/>
      <c r="V10766"/>
      <c r="Y10766"/>
      <c r="Z10766"/>
      <c r="AA10766"/>
      <c r="AB10766"/>
      <c r="AC10766"/>
      <c r="AD10766"/>
      <c r="AE10766"/>
      <c r="AF10766"/>
      <c r="AG10766"/>
      <c r="AH10766"/>
      <c r="AI10766"/>
      <c r="AJ10766"/>
      <c r="AK10766"/>
      <c r="AL10766"/>
    </row>
    <row r="10767" spans="3:38" ht="15" customHeight="1" x14ac:dyDescent="0.35">
      <c r="C10767"/>
      <c r="D10767"/>
      <c r="E10767"/>
      <c r="F10767"/>
      <c r="G10767"/>
      <c r="H10767"/>
      <c r="I10767"/>
      <c r="J10767"/>
      <c r="K10767"/>
      <c r="L10767"/>
      <c r="M10767"/>
      <c r="N10767"/>
      <c r="O10767"/>
      <c r="S10767"/>
      <c r="T10767"/>
      <c r="U10767"/>
      <c r="V10767"/>
      <c r="Y10767"/>
      <c r="Z10767"/>
      <c r="AA10767"/>
      <c r="AB10767"/>
      <c r="AC10767"/>
      <c r="AD10767"/>
      <c r="AE10767"/>
      <c r="AF10767"/>
      <c r="AG10767"/>
      <c r="AH10767"/>
      <c r="AI10767"/>
      <c r="AJ10767"/>
      <c r="AK10767"/>
      <c r="AL10767"/>
    </row>
    <row r="10768" spans="3:38" ht="15" customHeight="1" x14ac:dyDescent="0.35">
      <c r="C10768"/>
      <c r="D10768"/>
      <c r="E10768"/>
      <c r="F10768"/>
      <c r="G10768"/>
      <c r="H10768"/>
      <c r="I10768"/>
      <c r="J10768"/>
      <c r="K10768"/>
      <c r="L10768"/>
      <c r="M10768"/>
      <c r="N10768"/>
      <c r="O10768"/>
      <c r="S10768"/>
      <c r="T10768"/>
      <c r="U10768"/>
      <c r="V10768"/>
      <c r="Y10768"/>
      <c r="Z10768"/>
      <c r="AA10768"/>
      <c r="AB10768"/>
      <c r="AC10768"/>
      <c r="AD10768"/>
      <c r="AE10768"/>
      <c r="AF10768"/>
      <c r="AG10768"/>
      <c r="AH10768"/>
      <c r="AI10768"/>
      <c r="AJ10768"/>
      <c r="AK10768"/>
      <c r="AL10768"/>
    </row>
    <row r="10769" spans="3:38" ht="15" customHeight="1" x14ac:dyDescent="0.35">
      <c r="C10769"/>
      <c r="D10769"/>
      <c r="E10769"/>
      <c r="F10769"/>
      <c r="G10769"/>
      <c r="H10769"/>
      <c r="I10769"/>
      <c r="J10769"/>
      <c r="K10769"/>
      <c r="L10769"/>
      <c r="M10769"/>
      <c r="N10769"/>
      <c r="O10769"/>
      <c r="S10769"/>
      <c r="T10769"/>
      <c r="U10769"/>
      <c r="V10769"/>
      <c r="Y10769"/>
      <c r="Z10769"/>
      <c r="AA10769"/>
      <c r="AB10769"/>
      <c r="AC10769"/>
      <c r="AD10769"/>
      <c r="AE10769"/>
      <c r="AF10769"/>
      <c r="AG10769"/>
      <c r="AH10769"/>
      <c r="AI10769"/>
      <c r="AJ10769"/>
      <c r="AK10769"/>
      <c r="AL10769"/>
    </row>
    <row r="10770" spans="3:38" ht="15" customHeight="1" x14ac:dyDescent="0.35">
      <c r="C10770"/>
      <c r="D10770"/>
      <c r="E10770"/>
      <c r="F10770"/>
      <c r="G10770"/>
      <c r="H10770"/>
      <c r="I10770"/>
      <c r="J10770"/>
      <c r="K10770"/>
      <c r="L10770"/>
      <c r="M10770"/>
      <c r="N10770"/>
      <c r="O10770"/>
      <c r="S10770"/>
      <c r="T10770"/>
      <c r="U10770"/>
      <c r="V10770"/>
      <c r="Y10770"/>
      <c r="Z10770"/>
      <c r="AA10770"/>
      <c r="AB10770"/>
      <c r="AC10770"/>
      <c r="AD10770"/>
      <c r="AE10770"/>
      <c r="AF10770"/>
      <c r="AG10770"/>
      <c r="AH10770"/>
      <c r="AI10770"/>
      <c r="AJ10770"/>
      <c r="AK10770"/>
      <c r="AL10770"/>
    </row>
    <row r="10771" spans="3:38" ht="15" customHeight="1" x14ac:dyDescent="0.35">
      <c r="C10771"/>
      <c r="D10771"/>
      <c r="E10771"/>
      <c r="F10771"/>
      <c r="G10771"/>
      <c r="H10771"/>
      <c r="I10771"/>
      <c r="J10771"/>
      <c r="K10771"/>
      <c r="L10771"/>
      <c r="M10771"/>
      <c r="N10771"/>
      <c r="O10771"/>
      <c r="S10771"/>
      <c r="T10771"/>
      <c r="U10771"/>
      <c r="V10771"/>
      <c r="Y10771"/>
      <c r="Z10771"/>
      <c r="AA10771"/>
      <c r="AB10771"/>
      <c r="AC10771"/>
      <c r="AD10771"/>
      <c r="AE10771"/>
      <c r="AF10771"/>
      <c r="AG10771"/>
      <c r="AH10771"/>
      <c r="AI10771"/>
      <c r="AJ10771"/>
      <c r="AK10771"/>
      <c r="AL10771"/>
    </row>
    <row r="10772" spans="3:38" ht="15" customHeight="1" x14ac:dyDescent="0.35">
      <c r="C10772"/>
      <c r="D10772"/>
      <c r="E10772"/>
      <c r="F10772"/>
      <c r="G10772"/>
      <c r="H10772"/>
      <c r="I10772"/>
      <c r="J10772"/>
      <c r="K10772"/>
      <c r="L10772"/>
      <c r="M10772"/>
      <c r="N10772"/>
      <c r="O10772"/>
      <c r="S10772"/>
      <c r="T10772"/>
      <c r="U10772"/>
      <c r="V10772"/>
      <c r="Y10772"/>
      <c r="Z10772"/>
      <c r="AA10772"/>
      <c r="AB10772"/>
      <c r="AC10772"/>
      <c r="AD10772"/>
      <c r="AE10772"/>
      <c r="AF10772"/>
      <c r="AG10772"/>
      <c r="AH10772"/>
      <c r="AI10772"/>
      <c r="AJ10772"/>
      <c r="AK10772"/>
      <c r="AL10772"/>
    </row>
    <row r="10773" spans="3:38" ht="15" customHeight="1" x14ac:dyDescent="0.35">
      <c r="C10773"/>
      <c r="D10773"/>
      <c r="E10773"/>
      <c r="F10773"/>
      <c r="G10773"/>
      <c r="H10773"/>
      <c r="I10773"/>
      <c r="J10773"/>
      <c r="K10773"/>
      <c r="L10773"/>
      <c r="M10773"/>
      <c r="N10773"/>
      <c r="O10773"/>
      <c r="S10773"/>
      <c r="T10773"/>
      <c r="U10773"/>
      <c r="V10773"/>
      <c r="Y10773"/>
      <c r="Z10773"/>
      <c r="AA10773"/>
      <c r="AB10773"/>
      <c r="AC10773"/>
      <c r="AD10773"/>
      <c r="AE10773"/>
      <c r="AF10773"/>
      <c r="AG10773"/>
      <c r="AH10773"/>
      <c r="AI10773"/>
      <c r="AJ10773"/>
      <c r="AK10773"/>
      <c r="AL10773"/>
    </row>
    <row r="10774" spans="3:38" ht="15" customHeight="1" x14ac:dyDescent="0.35">
      <c r="C10774"/>
      <c r="D10774"/>
      <c r="E10774"/>
      <c r="F10774"/>
      <c r="G10774"/>
      <c r="H10774"/>
      <c r="I10774"/>
      <c r="J10774"/>
      <c r="K10774"/>
      <c r="L10774"/>
      <c r="M10774"/>
      <c r="N10774"/>
      <c r="O10774"/>
      <c r="S10774"/>
      <c r="T10774"/>
      <c r="U10774"/>
      <c r="V10774"/>
      <c r="Y10774"/>
      <c r="Z10774"/>
      <c r="AA10774"/>
      <c r="AB10774"/>
      <c r="AC10774"/>
      <c r="AD10774"/>
      <c r="AE10774"/>
      <c r="AF10774"/>
      <c r="AG10774"/>
      <c r="AH10774"/>
      <c r="AI10774"/>
      <c r="AJ10774"/>
      <c r="AK10774"/>
      <c r="AL10774"/>
    </row>
    <row r="10775" spans="3:38" ht="15" customHeight="1" x14ac:dyDescent="0.35">
      <c r="C10775"/>
      <c r="D10775"/>
      <c r="E10775"/>
      <c r="F10775"/>
      <c r="G10775"/>
      <c r="H10775"/>
      <c r="I10775"/>
      <c r="J10775"/>
      <c r="K10775"/>
      <c r="L10775"/>
      <c r="M10775"/>
      <c r="N10775"/>
      <c r="O10775"/>
      <c r="S10775"/>
      <c r="T10775"/>
      <c r="U10775"/>
      <c r="V10775"/>
      <c r="Y10775"/>
      <c r="Z10775"/>
      <c r="AA10775"/>
      <c r="AB10775"/>
      <c r="AC10775"/>
      <c r="AD10775"/>
      <c r="AE10775"/>
      <c r="AF10775"/>
      <c r="AG10775"/>
      <c r="AH10775"/>
      <c r="AI10775"/>
      <c r="AJ10775"/>
      <c r="AK10775"/>
      <c r="AL10775"/>
    </row>
    <row r="10776" spans="3:38" ht="15" customHeight="1" x14ac:dyDescent="0.35">
      <c r="C10776"/>
      <c r="D10776"/>
      <c r="E10776"/>
      <c r="F10776"/>
      <c r="G10776"/>
      <c r="H10776"/>
      <c r="I10776"/>
      <c r="J10776"/>
      <c r="K10776"/>
      <c r="L10776"/>
      <c r="M10776"/>
      <c r="N10776"/>
      <c r="O10776"/>
      <c r="S10776"/>
      <c r="T10776"/>
      <c r="U10776"/>
      <c r="V10776"/>
      <c r="Y10776"/>
      <c r="Z10776"/>
      <c r="AA10776"/>
      <c r="AB10776"/>
      <c r="AC10776"/>
      <c r="AD10776"/>
      <c r="AE10776"/>
      <c r="AF10776"/>
      <c r="AG10776"/>
      <c r="AH10776"/>
      <c r="AI10776"/>
      <c r="AJ10776"/>
      <c r="AK10776"/>
      <c r="AL10776"/>
    </row>
    <row r="10777" spans="3:38" ht="15" customHeight="1" x14ac:dyDescent="0.35">
      <c r="C10777"/>
      <c r="D10777"/>
      <c r="E10777"/>
      <c r="F10777"/>
      <c r="G10777"/>
      <c r="H10777"/>
      <c r="I10777"/>
      <c r="J10777"/>
      <c r="K10777"/>
      <c r="L10777"/>
      <c r="M10777"/>
      <c r="N10777"/>
      <c r="O10777"/>
      <c r="S10777"/>
      <c r="T10777"/>
      <c r="U10777"/>
      <c r="V10777"/>
      <c r="Y10777"/>
      <c r="Z10777"/>
      <c r="AA10777"/>
      <c r="AB10777"/>
      <c r="AC10777"/>
      <c r="AD10777"/>
      <c r="AE10777"/>
      <c r="AF10777"/>
      <c r="AG10777"/>
      <c r="AH10777"/>
      <c r="AI10777"/>
      <c r="AJ10777"/>
      <c r="AK10777"/>
      <c r="AL10777"/>
    </row>
    <row r="10778" spans="3:38" ht="15" customHeight="1" x14ac:dyDescent="0.35">
      <c r="C10778"/>
      <c r="D10778"/>
      <c r="E10778"/>
      <c r="F10778"/>
      <c r="G10778"/>
      <c r="H10778"/>
      <c r="I10778"/>
      <c r="J10778"/>
      <c r="K10778"/>
      <c r="L10778"/>
      <c r="M10778"/>
      <c r="N10778"/>
      <c r="O10778"/>
      <c r="S10778"/>
      <c r="T10778"/>
      <c r="U10778"/>
      <c r="V10778"/>
      <c r="Y10778"/>
      <c r="Z10778"/>
      <c r="AA10778"/>
      <c r="AB10778"/>
      <c r="AC10778"/>
      <c r="AD10778"/>
      <c r="AE10778"/>
      <c r="AF10778"/>
      <c r="AG10778"/>
      <c r="AH10778"/>
      <c r="AI10778"/>
      <c r="AJ10778"/>
      <c r="AK10778"/>
      <c r="AL10778"/>
    </row>
    <row r="10779" spans="3:38" ht="15" customHeight="1" x14ac:dyDescent="0.35">
      <c r="C10779"/>
      <c r="D10779"/>
      <c r="E10779"/>
      <c r="F10779"/>
      <c r="G10779"/>
      <c r="H10779"/>
      <c r="I10779"/>
      <c r="J10779"/>
      <c r="K10779"/>
      <c r="L10779"/>
      <c r="M10779"/>
      <c r="N10779"/>
      <c r="O10779"/>
      <c r="S10779"/>
      <c r="T10779"/>
      <c r="U10779"/>
      <c r="V10779"/>
      <c r="Y10779"/>
      <c r="Z10779"/>
      <c r="AA10779"/>
      <c r="AB10779"/>
      <c r="AC10779"/>
      <c r="AD10779"/>
      <c r="AE10779"/>
      <c r="AF10779"/>
      <c r="AG10779"/>
      <c r="AH10779"/>
      <c r="AI10779"/>
      <c r="AJ10779"/>
      <c r="AK10779"/>
      <c r="AL10779"/>
    </row>
    <row r="10780" spans="3:38" ht="15" customHeight="1" x14ac:dyDescent="0.35">
      <c r="C10780"/>
      <c r="D10780"/>
      <c r="E10780"/>
      <c r="F10780"/>
      <c r="G10780"/>
      <c r="H10780"/>
      <c r="I10780"/>
      <c r="J10780"/>
      <c r="K10780"/>
      <c r="L10780"/>
      <c r="M10780"/>
      <c r="N10780"/>
      <c r="O10780"/>
      <c r="S10780"/>
      <c r="T10780"/>
      <c r="U10780"/>
      <c r="V10780"/>
      <c r="Y10780"/>
      <c r="Z10780"/>
      <c r="AA10780"/>
      <c r="AB10780"/>
      <c r="AC10780"/>
      <c r="AD10780"/>
      <c r="AE10780"/>
      <c r="AF10780"/>
      <c r="AG10780"/>
      <c r="AH10780"/>
      <c r="AI10780"/>
      <c r="AJ10780"/>
      <c r="AK10780"/>
      <c r="AL10780"/>
    </row>
    <row r="10781" spans="3:38" ht="15" customHeight="1" x14ac:dyDescent="0.35">
      <c r="C10781"/>
      <c r="D10781"/>
      <c r="E10781"/>
      <c r="F10781"/>
      <c r="G10781"/>
      <c r="H10781"/>
      <c r="I10781"/>
      <c r="J10781"/>
      <c r="K10781"/>
      <c r="L10781"/>
      <c r="M10781"/>
      <c r="N10781"/>
      <c r="O10781"/>
      <c r="S10781"/>
      <c r="T10781"/>
      <c r="U10781"/>
      <c r="V10781"/>
      <c r="Y10781"/>
      <c r="Z10781"/>
      <c r="AA10781"/>
      <c r="AB10781"/>
      <c r="AC10781"/>
      <c r="AD10781"/>
      <c r="AE10781"/>
      <c r="AF10781"/>
      <c r="AG10781"/>
      <c r="AH10781"/>
      <c r="AI10781"/>
      <c r="AJ10781"/>
      <c r="AK10781"/>
      <c r="AL10781"/>
    </row>
    <row r="10782" spans="3:38" ht="15" customHeight="1" x14ac:dyDescent="0.35">
      <c r="C10782"/>
      <c r="D10782"/>
      <c r="E10782"/>
      <c r="F10782"/>
      <c r="G10782"/>
      <c r="H10782"/>
      <c r="I10782"/>
      <c r="J10782"/>
      <c r="K10782"/>
      <c r="L10782"/>
      <c r="M10782"/>
      <c r="N10782"/>
      <c r="O10782"/>
      <c r="S10782"/>
      <c r="T10782"/>
      <c r="U10782"/>
      <c r="V10782"/>
      <c r="Y10782"/>
      <c r="Z10782"/>
      <c r="AA10782"/>
      <c r="AB10782"/>
      <c r="AC10782"/>
      <c r="AD10782"/>
      <c r="AE10782"/>
      <c r="AF10782"/>
      <c r="AG10782"/>
      <c r="AH10782"/>
      <c r="AI10782"/>
      <c r="AJ10782"/>
      <c r="AK10782"/>
      <c r="AL10782"/>
    </row>
    <row r="10783" spans="3:38" ht="15" customHeight="1" x14ac:dyDescent="0.35">
      <c r="C10783"/>
      <c r="D10783"/>
      <c r="E10783"/>
      <c r="F10783"/>
      <c r="G10783"/>
      <c r="H10783"/>
      <c r="I10783"/>
      <c r="J10783"/>
      <c r="K10783"/>
      <c r="L10783"/>
      <c r="M10783"/>
      <c r="N10783"/>
      <c r="O10783"/>
      <c r="S10783"/>
      <c r="T10783"/>
      <c r="U10783"/>
      <c r="V10783"/>
      <c r="Y10783"/>
      <c r="Z10783"/>
      <c r="AA10783"/>
      <c r="AB10783"/>
      <c r="AC10783"/>
      <c r="AD10783"/>
      <c r="AE10783"/>
      <c r="AF10783"/>
      <c r="AG10783"/>
      <c r="AH10783"/>
      <c r="AI10783"/>
      <c r="AJ10783"/>
      <c r="AK10783"/>
      <c r="AL10783"/>
    </row>
    <row r="10784" spans="3:38" ht="15" customHeight="1" x14ac:dyDescent="0.35">
      <c r="C10784"/>
      <c r="D10784"/>
      <c r="E10784"/>
      <c r="F10784"/>
      <c r="G10784"/>
      <c r="H10784"/>
      <c r="I10784"/>
      <c r="J10784"/>
      <c r="K10784"/>
      <c r="L10784"/>
      <c r="M10784"/>
      <c r="N10784"/>
      <c r="O10784"/>
      <c r="S10784"/>
      <c r="T10784"/>
      <c r="U10784"/>
      <c r="V10784"/>
      <c r="Y10784"/>
      <c r="Z10784"/>
      <c r="AA10784"/>
      <c r="AB10784"/>
      <c r="AC10784"/>
      <c r="AD10784"/>
      <c r="AE10784"/>
      <c r="AF10784"/>
      <c r="AG10784"/>
      <c r="AH10784"/>
      <c r="AI10784"/>
      <c r="AJ10784"/>
      <c r="AK10784"/>
      <c r="AL10784"/>
    </row>
    <row r="10785" spans="3:38" ht="15" customHeight="1" x14ac:dyDescent="0.35">
      <c r="C10785"/>
      <c r="D10785"/>
      <c r="E10785"/>
      <c r="F10785"/>
      <c r="G10785"/>
      <c r="H10785"/>
      <c r="I10785"/>
      <c r="J10785"/>
      <c r="K10785"/>
      <c r="L10785"/>
      <c r="M10785"/>
      <c r="N10785"/>
      <c r="O10785"/>
      <c r="S10785"/>
      <c r="T10785"/>
      <c r="U10785"/>
      <c r="V10785"/>
      <c r="Y10785"/>
      <c r="Z10785"/>
      <c r="AA10785"/>
      <c r="AB10785"/>
      <c r="AC10785"/>
      <c r="AD10785"/>
      <c r="AE10785"/>
      <c r="AF10785"/>
      <c r="AG10785"/>
      <c r="AH10785"/>
      <c r="AI10785"/>
      <c r="AJ10785"/>
      <c r="AK10785"/>
      <c r="AL10785"/>
    </row>
    <row r="10786" spans="3:38" ht="15" customHeight="1" x14ac:dyDescent="0.35">
      <c r="C10786"/>
      <c r="D10786"/>
      <c r="E10786"/>
      <c r="F10786"/>
      <c r="G10786"/>
      <c r="H10786"/>
      <c r="I10786"/>
      <c r="J10786"/>
      <c r="K10786"/>
      <c r="L10786"/>
      <c r="M10786"/>
      <c r="N10786"/>
      <c r="O10786"/>
      <c r="S10786"/>
      <c r="T10786"/>
      <c r="U10786"/>
      <c r="V10786"/>
      <c r="Y10786"/>
      <c r="Z10786"/>
      <c r="AA10786"/>
      <c r="AB10786"/>
      <c r="AC10786"/>
      <c r="AD10786"/>
      <c r="AE10786"/>
      <c r="AF10786"/>
      <c r="AG10786"/>
      <c r="AH10786"/>
      <c r="AI10786"/>
      <c r="AJ10786"/>
      <c r="AK10786"/>
      <c r="AL10786"/>
    </row>
    <row r="10787" spans="3:38" ht="15" customHeight="1" x14ac:dyDescent="0.35">
      <c r="C10787"/>
      <c r="D10787"/>
      <c r="E10787"/>
      <c r="F10787"/>
      <c r="G10787"/>
      <c r="H10787"/>
      <c r="I10787"/>
      <c r="J10787"/>
      <c r="K10787"/>
      <c r="L10787"/>
      <c r="M10787"/>
      <c r="N10787"/>
      <c r="O10787"/>
      <c r="S10787"/>
      <c r="T10787"/>
      <c r="U10787"/>
      <c r="V10787"/>
      <c r="Y10787"/>
      <c r="Z10787"/>
      <c r="AA10787"/>
      <c r="AB10787"/>
      <c r="AC10787"/>
      <c r="AD10787"/>
      <c r="AE10787"/>
      <c r="AF10787"/>
      <c r="AG10787"/>
      <c r="AH10787"/>
      <c r="AI10787"/>
      <c r="AJ10787"/>
      <c r="AK10787"/>
      <c r="AL10787"/>
    </row>
    <row r="10788" spans="3:38" ht="15" customHeight="1" x14ac:dyDescent="0.35">
      <c r="C10788"/>
      <c r="D10788"/>
      <c r="E10788"/>
      <c r="F10788"/>
      <c r="G10788"/>
      <c r="H10788"/>
      <c r="I10788"/>
      <c r="J10788"/>
      <c r="K10788"/>
      <c r="L10788"/>
      <c r="M10788"/>
      <c r="N10788"/>
      <c r="O10788"/>
      <c r="S10788"/>
      <c r="T10788"/>
      <c r="U10788"/>
      <c r="V10788"/>
      <c r="Y10788"/>
      <c r="Z10788"/>
      <c r="AA10788"/>
      <c r="AB10788"/>
      <c r="AC10788"/>
      <c r="AD10788"/>
      <c r="AE10788"/>
      <c r="AF10788"/>
      <c r="AG10788"/>
      <c r="AH10788"/>
      <c r="AI10788"/>
      <c r="AJ10788"/>
      <c r="AK10788"/>
      <c r="AL10788"/>
    </row>
    <row r="10789" spans="3:38" ht="15" customHeight="1" x14ac:dyDescent="0.35">
      <c r="C10789"/>
      <c r="D10789"/>
      <c r="E10789"/>
      <c r="F10789"/>
      <c r="G10789"/>
      <c r="H10789"/>
      <c r="I10789"/>
      <c r="J10789"/>
      <c r="K10789"/>
      <c r="L10789"/>
      <c r="M10789"/>
      <c r="N10789"/>
      <c r="O10789"/>
      <c r="S10789"/>
      <c r="T10789"/>
      <c r="U10789"/>
      <c r="V10789"/>
      <c r="Y10789"/>
      <c r="Z10789"/>
      <c r="AA10789"/>
      <c r="AB10789"/>
      <c r="AC10789"/>
      <c r="AD10789"/>
      <c r="AE10789"/>
      <c r="AF10789"/>
      <c r="AG10789"/>
      <c r="AH10789"/>
      <c r="AI10789"/>
      <c r="AJ10789"/>
      <c r="AK10789"/>
      <c r="AL10789"/>
    </row>
    <row r="10790" spans="3:38" ht="15" customHeight="1" x14ac:dyDescent="0.35">
      <c r="C10790"/>
      <c r="D10790"/>
      <c r="E10790"/>
      <c r="F10790"/>
      <c r="G10790"/>
      <c r="H10790"/>
      <c r="I10790"/>
      <c r="J10790"/>
      <c r="K10790"/>
      <c r="L10790"/>
      <c r="M10790"/>
      <c r="N10790"/>
      <c r="O10790"/>
      <c r="S10790"/>
      <c r="T10790"/>
      <c r="U10790"/>
      <c r="V10790"/>
      <c r="Y10790"/>
      <c r="Z10790"/>
      <c r="AA10790"/>
      <c r="AB10790"/>
      <c r="AC10790"/>
      <c r="AD10790"/>
      <c r="AE10790"/>
      <c r="AF10790"/>
      <c r="AG10790"/>
      <c r="AH10790"/>
      <c r="AI10790"/>
      <c r="AJ10790"/>
      <c r="AK10790"/>
      <c r="AL10790"/>
    </row>
    <row r="10791" spans="3:38" ht="15" customHeight="1" x14ac:dyDescent="0.35">
      <c r="C10791"/>
      <c r="D10791"/>
      <c r="E10791"/>
      <c r="F10791"/>
      <c r="G10791"/>
      <c r="H10791"/>
      <c r="I10791"/>
      <c r="J10791"/>
      <c r="K10791"/>
      <c r="L10791"/>
      <c r="M10791"/>
      <c r="N10791"/>
      <c r="O10791"/>
      <c r="S10791"/>
      <c r="T10791"/>
      <c r="U10791"/>
      <c r="V10791"/>
      <c r="Y10791"/>
      <c r="Z10791"/>
      <c r="AA10791"/>
      <c r="AB10791"/>
      <c r="AC10791"/>
      <c r="AD10791"/>
      <c r="AE10791"/>
      <c r="AF10791"/>
      <c r="AG10791"/>
      <c r="AH10791"/>
      <c r="AI10791"/>
      <c r="AJ10791"/>
      <c r="AK10791"/>
      <c r="AL10791"/>
    </row>
    <row r="10792" spans="3:38" ht="15" customHeight="1" x14ac:dyDescent="0.35">
      <c r="C10792"/>
      <c r="D10792"/>
      <c r="E10792"/>
      <c r="F10792"/>
      <c r="G10792"/>
      <c r="H10792"/>
      <c r="I10792"/>
      <c r="J10792"/>
      <c r="K10792"/>
      <c r="L10792"/>
      <c r="M10792"/>
      <c r="N10792"/>
      <c r="O10792"/>
      <c r="S10792"/>
      <c r="T10792"/>
      <c r="U10792"/>
      <c r="V10792"/>
      <c r="Y10792"/>
      <c r="Z10792"/>
      <c r="AA10792"/>
      <c r="AB10792"/>
      <c r="AC10792"/>
      <c r="AD10792"/>
      <c r="AE10792"/>
      <c r="AF10792"/>
      <c r="AG10792"/>
      <c r="AH10792"/>
      <c r="AI10792"/>
      <c r="AJ10792"/>
      <c r="AK10792"/>
      <c r="AL10792"/>
    </row>
    <row r="10793" spans="3:38" ht="15" customHeight="1" x14ac:dyDescent="0.35">
      <c r="C10793"/>
      <c r="D10793"/>
      <c r="E10793"/>
      <c r="F10793"/>
      <c r="G10793"/>
      <c r="H10793"/>
      <c r="I10793"/>
      <c r="J10793"/>
      <c r="K10793"/>
      <c r="L10793"/>
      <c r="M10793"/>
      <c r="N10793"/>
      <c r="O10793"/>
      <c r="S10793"/>
      <c r="T10793"/>
      <c r="U10793"/>
      <c r="V10793"/>
      <c r="Y10793"/>
      <c r="Z10793"/>
      <c r="AA10793"/>
      <c r="AB10793"/>
      <c r="AC10793"/>
      <c r="AD10793"/>
      <c r="AE10793"/>
      <c r="AF10793"/>
      <c r="AG10793"/>
      <c r="AH10793"/>
      <c r="AI10793"/>
      <c r="AJ10793"/>
      <c r="AK10793"/>
      <c r="AL10793"/>
    </row>
    <row r="10794" spans="3:38" ht="15" customHeight="1" x14ac:dyDescent="0.35">
      <c r="C10794"/>
      <c r="D10794"/>
      <c r="E10794"/>
      <c r="F10794"/>
      <c r="G10794"/>
      <c r="H10794"/>
      <c r="I10794"/>
      <c r="J10794"/>
      <c r="K10794"/>
      <c r="L10794"/>
      <c r="M10794"/>
      <c r="N10794"/>
      <c r="O10794"/>
      <c r="S10794"/>
      <c r="T10794"/>
      <c r="U10794"/>
      <c r="V10794"/>
      <c r="Y10794"/>
      <c r="Z10794"/>
      <c r="AA10794"/>
      <c r="AB10794"/>
      <c r="AC10794"/>
      <c r="AD10794"/>
      <c r="AE10794"/>
      <c r="AF10794"/>
      <c r="AG10794"/>
      <c r="AH10794"/>
      <c r="AI10794"/>
      <c r="AJ10794"/>
      <c r="AK10794"/>
      <c r="AL10794"/>
    </row>
    <row r="10795" spans="3:38" ht="15" customHeight="1" x14ac:dyDescent="0.35">
      <c r="C10795"/>
      <c r="D10795"/>
      <c r="E10795"/>
      <c r="F10795"/>
      <c r="G10795"/>
      <c r="H10795"/>
      <c r="I10795"/>
      <c r="J10795"/>
      <c r="K10795"/>
      <c r="L10795"/>
      <c r="M10795"/>
      <c r="N10795"/>
      <c r="O10795"/>
      <c r="S10795"/>
      <c r="T10795"/>
      <c r="U10795"/>
      <c r="V10795"/>
      <c r="Y10795"/>
      <c r="Z10795"/>
      <c r="AA10795"/>
      <c r="AB10795"/>
      <c r="AC10795"/>
      <c r="AD10795"/>
      <c r="AE10795"/>
      <c r="AF10795"/>
      <c r="AG10795"/>
      <c r="AH10795"/>
      <c r="AI10795"/>
      <c r="AJ10795"/>
      <c r="AK10795"/>
      <c r="AL10795"/>
    </row>
    <row r="10796" spans="3:38" ht="15" customHeight="1" x14ac:dyDescent="0.35">
      <c r="C10796"/>
      <c r="D10796"/>
      <c r="E10796"/>
      <c r="F10796"/>
      <c r="G10796"/>
      <c r="H10796"/>
      <c r="I10796"/>
      <c r="J10796"/>
      <c r="K10796"/>
      <c r="L10796"/>
      <c r="M10796"/>
      <c r="N10796"/>
      <c r="O10796"/>
      <c r="S10796"/>
      <c r="T10796"/>
      <c r="U10796"/>
      <c r="V10796"/>
      <c r="Y10796"/>
      <c r="Z10796"/>
      <c r="AA10796"/>
      <c r="AB10796"/>
      <c r="AC10796"/>
      <c r="AD10796"/>
      <c r="AE10796"/>
      <c r="AF10796"/>
      <c r="AG10796"/>
      <c r="AH10796"/>
      <c r="AI10796"/>
      <c r="AJ10796"/>
      <c r="AK10796"/>
      <c r="AL10796"/>
    </row>
    <row r="10797" spans="3:38" ht="15" customHeight="1" x14ac:dyDescent="0.35">
      <c r="C10797"/>
      <c r="D10797"/>
      <c r="E10797"/>
      <c r="F10797"/>
      <c r="G10797"/>
      <c r="H10797"/>
      <c r="I10797"/>
      <c r="J10797"/>
      <c r="K10797"/>
      <c r="L10797"/>
      <c r="M10797"/>
      <c r="N10797"/>
      <c r="O10797"/>
      <c r="S10797"/>
      <c r="T10797"/>
      <c r="U10797"/>
      <c r="V10797"/>
      <c r="Y10797"/>
      <c r="Z10797"/>
      <c r="AA10797"/>
      <c r="AB10797"/>
      <c r="AC10797"/>
      <c r="AD10797"/>
      <c r="AE10797"/>
      <c r="AF10797"/>
      <c r="AG10797"/>
      <c r="AH10797"/>
      <c r="AI10797"/>
      <c r="AJ10797"/>
      <c r="AK10797"/>
      <c r="AL10797"/>
    </row>
    <row r="10798" spans="3:38" ht="15" customHeight="1" x14ac:dyDescent="0.35">
      <c r="C10798"/>
      <c r="D10798"/>
      <c r="E10798"/>
      <c r="F10798"/>
      <c r="G10798"/>
      <c r="H10798"/>
      <c r="I10798"/>
      <c r="J10798"/>
      <c r="K10798"/>
      <c r="L10798"/>
      <c r="M10798"/>
      <c r="N10798"/>
      <c r="O10798"/>
      <c r="S10798"/>
      <c r="T10798"/>
      <c r="U10798"/>
      <c r="V10798"/>
      <c r="Y10798"/>
      <c r="Z10798"/>
      <c r="AA10798"/>
      <c r="AB10798"/>
      <c r="AC10798"/>
      <c r="AD10798"/>
      <c r="AE10798"/>
      <c r="AF10798"/>
      <c r="AG10798"/>
      <c r="AH10798"/>
      <c r="AI10798"/>
      <c r="AJ10798"/>
      <c r="AK10798"/>
      <c r="AL10798"/>
    </row>
    <row r="10799" spans="3:38" ht="15" customHeight="1" x14ac:dyDescent="0.35">
      <c r="C10799"/>
      <c r="D10799"/>
      <c r="E10799"/>
      <c r="F10799"/>
      <c r="G10799"/>
      <c r="H10799"/>
      <c r="I10799"/>
      <c r="J10799"/>
      <c r="K10799"/>
      <c r="L10799"/>
      <c r="M10799"/>
      <c r="N10799"/>
      <c r="O10799"/>
      <c r="S10799"/>
      <c r="T10799"/>
      <c r="U10799"/>
      <c r="V10799"/>
      <c r="Y10799"/>
      <c r="Z10799"/>
      <c r="AA10799"/>
      <c r="AB10799"/>
      <c r="AC10799"/>
      <c r="AD10799"/>
      <c r="AE10799"/>
      <c r="AF10799"/>
      <c r="AG10799"/>
      <c r="AH10799"/>
      <c r="AI10799"/>
      <c r="AJ10799"/>
      <c r="AK10799"/>
      <c r="AL10799"/>
    </row>
    <row r="10800" spans="3:38" ht="15" customHeight="1" x14ac:dyDescent="0.35">
      <c r="C10800"/>
      <c r="D10800"/>
      <c r="E10800"/>
      <c r="F10800"/>
      <c r="G10800"/>
      <c r="H10800"/>
      <c r="I10800"/>
      <c r="J10800"/>
      <c r="K10800"/>
      <c r="L10800"/>
      <c r="M10800"/>
      <c r="N10800"/>
      <c r="O10800"/>
      <c r="S10800"/>
      <c r="T10800"/>
      <c r="U10800"/>
      <c r="V10800"/>
      <c r="Y10800"/>
      <c r="Z10800"/>
      <c r="AA10800"/>
      <c r="AB10800"/>
      <c r="AC10800"/>
      <c r="AD10800"/>
      <c r="AE10800"/>
      <c r="AF10800"/>
      <c r="AG10800"/>
      <c r="AH10800"/>
      <c r="AI10800"/>
      <c r="AJ10800"/>
      <c r="AK10800"/>
      <c r="AL10800"/>
    </row>
    <row r="10801" spans="3:38" ht="15" customHeight="1" x14ac:dyDescent="0.35">
      <c r="C10801"/>
      <c r="D10801"/>
      <c r="E10801"/>
      <c r="F10801"/>
      <c r="G10801"/>
      <c r="H10801"/>
      <c r="I10801"/>
      <c r="J10801"/>
      <c r="K10801"/>
      <c r="L10801"/>
      <c r="M10801"/>
      <c r="N10801"/>
      <c r="O10801"/>
      <c r="S10801"/>
      <c r="T10801"/>
      <c r="U10801"/>
      <c r="V10801"/>
      <c r="Y10801"/>
      <c r="Z10801"/>
      <c r="AA10801"/>
      <c r="AB10801"/>
      <c r="AC10801"/>
      <c r="AD10801"/>
      <c r="AE10801"/>
      <c r="AF10801"/>
      <c r="AG10801"/>
      <c r="AH10801"/>
      <c r="AI10801"/>
      <c r="AJ10801"/>
      <c r="AK10801"/>
      <c r="AL10801"/>
    </row>
    <row r="10802" spans="3:38" ht="15" customHeight="1" x14ac:dyDescent="0.35">
      <c r="C10802"/>
      <c r="D10802"/>
      <c r="E10802"/>
      <c r="F10802"/>
      <c r="G10802"/>
      <c r="H10802"/>
      <c r="I10802"/>
      <c r="J10802"/>
      <c r="K10802"/>
      <c r="L10802"/>
      <c r="M10802"/>
      <c r="N10802"/>
      <c r="O10802"/>
      <c r="S10802"/>
      <c r="T10802"/>
      <c r="U10802"/>
      <c r="V10802"/>
      <c r="Y10802"/>
      <c r="Z10802"/>
      <c r="AA10802"/>
      <c r="AB10802"/>
      <c r="AC10802"/>
      <c r="AD10802"/>
      <c r="AE10802"/>
      <c r="AF10802"/>
      <c r="AG10802"/>
      <c r="AH10802"/>
      <c r="AI10802"/>
      <c r="AJ10802"/>
      <c r="AK10802"/>
      <c r="AL10802"/>
    </row>
    <row r="10803" spans="3:38" ht="15" customHeight="1" x14ac:dyDescent="0.35">
      <c r="C10803"/>
      <c r="D10803"/>
      <c r="E10803"/>
      <c r="F10803"/>
      <c r="G10803"/>
      <c r="H10803"/>
      <c r="I10803"/>
      <c r="J10803"/>
      <c r="K10803"/>
      <c r="L10803"/>
      <c r="M10803"/>
      <c r="N10803"/>
      <c r="O10803"/>
      <c r="S10803"/>
      <c r="T10803"/>
      <c r="U10803"/>
      <c r="V10803"/>
      <c r="Y10803"/>
      <c r="Z10803"/>
      <c r="AA10803"/>
      <c r="AB10803"/>
      <c r="AC10803"/>
      <c r="AD10803"/>
      <c r="AE10803"/>
      <c r="AF10803"/>
      <c r="AG10803"/>
      <c r="AH10803"/>
      <c r="AI10803"/>
      <c r="AJ10803"/>
      <c r="AK10803"/>
      <c r="AL10803"/>
    </row>
    <row r="10804" spans="3:38" ht="15" customHeight="1" x14ac:dyDescent="0.35">
      <c r="C10804"/>
      <c r="D10804"/>
      <c r="E10804"/>
      <c r="F10804"/>
      <c r="G10804"/>
      <c r="H10804"/>
      <c r="I10804"/>
      <c r="J10804"/>
      <c r="K10804"/>
      <c r="L10804"/>
      <c r="M10804"/>
      <c r="N10804"/>
      <c r="O10804"/>
      <c r="S10804"/>
      <c r="T10804"/>
      <c r="U10804"/>
      <c r="V10804"/>
      <c r="Y10804"/>
      <c r="Z10804"/>
      <c r="AA10804"/>
      <c r="AB10804"/>
      <c r="AC10804"/>
      <c r="AD10804"/>
      <c r="AE10804"/>
      <c r="AF10804"/>
      <c r="AG10804"/>
      <c r="AH10804"/>
      <c r="AI10804"/>
      <c r="AJ10804"/>
      <c r="AK10804"/>
      <c r="AL10804"/>
    </row>
    <row r="10805" spans="3:38" ht="15" customHeight="1" x14ac:dyDescent="0.35">
      <c r="C10805"/>
      <c r="D10805"/>
      <c r="E10805"/>
      <c r="F10805"/>
      <c r="G10805"/>
      <c r="H10805"/>
      <c r="I10805"/>
      <c r="J10805"/>
      <c r="K10805"/>
      <c r="L10805"/>
      <c r="M10805"/>
      <c r="N10805"/>
      <c r="O10805"/>
      <c r="S10805"/>
      <c r="T10805"/>
      <c r="U10805"/>
      <c r="V10805"/>
      <c r="Y10805"/>
      <c r="Z10805"/>
      <c r="AA10805"/>
      <c r="AB10805"/>
      <c r="AC10805"/>
      <c r="AD10805"/>
      <c r="AE10805"/>
      <c r="AF10805"/>
      <c r="AG10805"/>
      <c r="AH10805"/>
      <c r="AI10805"/>
      <c r="AJ10805"/>
      <c r="AK10805"/>
      <c r="AL10805"/>
    </row>
    <row r="10806" spans="3:38" ht="15" customHeight="1" x14ac:dyDescent="0.35">
      <c r="C10806"/>
      <c r="D10806"/>
      <c r="E10806"/>
      <c r="F10806"/>
      <c r="G10806"/>
      <c r="H10806"/>
      <c r="I10806"/>
      <c r="J10806"/>
      <c r="K10806"/>
      <c r="L10806"/>
      <c r="M10806"/>
      <c r="N10806"/>
      <c r="O10806"/>
      <c r="S10806"/>
      <c r="T10806"/>
      <c r="U10806"/>
      <c r="V10806"/>
      <c r="Y10806"/>
      <c r="Z10806"/>
      <c r="AA10806"/>
      <c r="AB10806"/>
      <c r="AC10806"/>
      <c r="AD10806"/>
      <c r="AE10806"/>
      <c r="AF10806"/>
      <c r="AG10806"/>
      <c r="AH10806"/>
      <c r="AI10806"/>
      <c r="AJ10806"/>
      <c r="AK10806"/>
      <c r="AL10806"/>
    </row>
    <row r="10807" spans="3:38" ht="15" customHeight="1" x14ac:dyDescent="0.35">
      <c r="C10807"/>
      <c r="D10807"/>
      <c r="E10807"/>
      <c r="F10807"/>
      <c r="G10807"/>
      <c r="H10807"/>
      <c r="I10807"/>
      <c r="J10807"/>
      <c r="K10807"/>
      <c r="L10807"/>
      <c r="M10807"/>
      <c r="N10807"/>
      <c r="O10807"/>
      <c r="S10807"/>
      <c r="T10807"/>
      <c r="U10807"/>
      <c r="V10807"/>
      <c r="Y10807"/>
      <c r="Z10807"/>
      <c r="AA10807"/>
      <c r="AB10807"/>
      <c r="AC10807"/>
      <c r="AD10807"/>
      <c r="AE10807"/>
      <c r="AF10807"/>
      <c r="AG10807"/>
      <c r="AH10807"/>
      <c r="AI10807"/>
      <c r="AJ10807"/>
      <c r="AK10807"/>
      <c r="AL10807"/>
    </row>
    <row r="10808" spans="3:38" ht="15" customHeight="1" x14ac:dyDescent="0.35">
      <c r="C10808"/>
      <c r="D10808"/>
      <c r="E10808"/>
      <c r="F10808"/>
      <c r="G10808"/>
      <c r="H10808"/>
      <c r="I10808"/>
      <c r="J10808"/>
      <c r="K10808"/>
      <c r="L10808"/>
      <c r="M10808"/>
      <c r="N10808"/>
      <c r="O10808"/>
      <c r="S10808"/>
      <c r="T10808"/>
      <c r="U10808"/>
      <c r="V10808"/>
      <c r="Y10808"/>
      <c r="Z10808"/>
      <c r="AA10808"/>
      <c r="AB10808"/>
      <c r="AC10808"/>
      <c r="AD10808"/>
      <c r="AE10808"/>
      <c r="AF10808"/>
      <c r="AG10808"/>
      <c r="AH10808"/>
      <c r="AI10808"/>
      <c r="AJ10808"/>
      <c r="AK10808"/>
      <c r="AL10808"/>
    </row>
    <row r="10809" spans="3:38" ht="15" customHeight="1" x14ac:dyDescent="0.35">
      <c r="C10809"/>
      <c r="D10809"/>
      <c r="E10809"/>
      <c r="F10809"/>
      <c r="G10809"/>
      <c r="H10809"/>
      <c r="I10809"/>
      <c r="J10809"/>
      <c r="K10809"/>
      <c r="L10809"/>
      <c r="M10809"/>
      <c r="N10809"/>
      <c r="O10809"/>
      <c r="S10809"/>
      <c r="T10809"/>
      <c r="U10809"/>
      <c r="V10809"/>
      <c r="Y10809"/>
      <c r="Z10809"/>
      <c r="AA10809"/>
      <c r="AB10809"/>
      <c r="AC10809"/>
      <c r="AD10809"/>
      <c r="AE10809"/>
      <c r="AF10809"/>
      <c r="AG10809"/>
      <c r="AH10809"/>
      <c r="AI10809"/>
      <c r="AJ10809"/>
      <c r="AK10809"/>
      <c r="AL10809"/>
    </row>
    <row r="10810" spans="3:38" ht="15" customHeight="1" x14ac:dyDescent="0.35">
      <c r="C10810"/>
      <c r="D10810"/>
      <c r="E10810"/>
      <c r="F10810"/>
      <c r="G10810"/>
      <c r="H10810"/>
      <c r="I10810"/>
      <c r="J10810"/>
      <c r="K10810"/>
      <c r="L10810"/>
      <c r="M10810"/>
      <c r="N10810"/>
      <c r="O10810"/>
      <c r="S10810"/>
      <c r="T10810"/>
      <c r="U10810"/>
      <c r="V10810"/>
      <c r="Y10810"/>
      <c r="Z10810"/>
      <c r="AA10810"/>
      <c r="AB10810"/>
      <c r="AC10810"/>
      <c r="AD10810"/>
      <c r="AE10810"/>
      <c r="AF10810"/>
      <c r="AG10810"/>
      <c r="AH10810"/>
      <c r="AI10810"/>
      <c r="AJ10810"/>
      <c r="AK10810"/>
      <c r="AL10810"/>
    </row>
    <row r="10811" spans="3:38" ht="15" customHeight="1" x14ac:dyDescent="0.35">
      <c r="C10811"/>
      <c r="D10811"/>
      <c r="E10811"/>
      <c r="F10811"/>
      <c r="G10811"/>
      <c r="H10811"/>
      <c r="I10811"/>
      <c r="J10811"/>
      <c r="K10811"/>
      <c r="L10811"/>
      <c r="M10811"/>
      <c r="N10811"/>
      <c r="O10811"/>
      <c r="S10811"/>
      <c r="T10811"/>
      <c r="U10811"/>
      <c r="V10811"/>
      <c r="Y10811"/>
      <c r="Z10811"/>
      <c r="AA10811"/>
      <c r="AB10811"/>
      <c r="AC10811"/>
      <c r="AD10811"/>
      <c r="AE10811"/>
      <c r="AF10811"/>
      <c r="AG10811"/>
      <c r="AH10811"/>
      <c r="AI10811"/>
      <c r="AJ10811"/>
      <c r="AK10811"/>
      <c r="AL10811"/>
    </row>
    <row r="10812" spans="3:38" ht="15" customHeight="1" x14ac:dyDescent="0.35">
      <c r="C10812"/>
      <c r="D10812"/>
      <c r="E10812"/>
      <c r="F10812"/>
      <c r="G10812"/>
      <c r="H10812"/>
      <c r="I10812"/>
      <c r="J10812"/>
      <c r="K10812"/>
      <c r="L10812"/>
      <c r="M10812"/>
      <c r="N10812"/>
      <c r="O10812"/>
      <c r="S10812"/>
      <c r="T10812"/>
      <c r="U10812"/>
      <c r="V10812"/>
      <c r="Y10812"/>
      <c r="Z10812"/>
      <c r="AA10812"/>
      <c r="AB10812"/>
      <c r="AC10812"/>
      <c r="AD10812"/>
      <c r="AE10812"/>
      <c r="AF10812"/>
      <c r="AG10812"/>
      <c r="AH10812"/>
      <c r="AI10812"/>
      <c r="AJ10812"/>
      <c r="AK10812"/>
      <c r="AL10812"/>
    </row>
    <row r="10813" spans="3:38" ht="15" customHeight="1" x14ac:dyDescent="0.35">
      <c r="C10813"/>
      <c r="D10813"/>
      <c r="E10813"/>
      <c r="F10813"/>
      <c r="G10813"/>
      <c r="H10813"/>
      <c r="I10813"/>
      <c r="J10813"/>
      <c r="K10813"/>
      <c r="L10813"/>
      <c r="M10813"/>
      <c r="N10813"/>
      <c r="O10813"/>
      <c r="S10813"/>
      <c r="T10813"/>
      <c r="U10813"/>
      <c r="V10813"/>
      <c r="Y10813"/>
      <c r="Z10813"/>
      <c r="AA10813"/>
      <c r="AB10813"/>
      <c r="AC10813"/>
      <c r="AD10813"/>
      <c r="AE10813"/>
      <c r="AF10813"/>
      <c r="AG10813"/>
      <c r="AH10813"/>
      <c r="AI10813"/>
      <c r="AJ10813"/>
      <c r="AK10813"/>
      <c r="AL10813"/>
    </row>
    <row r="10814" spans="3:38" ht="15" customHeight="1" x14ac:dyDescent="0.35">
      <c r="C10814"/>
      <c r="D10814"/>
      <c r="E10814"/>
      <c r="F10814"/>
      <c r="G10814"/>
      <c r="H10814"/>
      <c r="I10814"/>
      <c r="J10814"/>
      <c r="K10814"/>
      <c r="L10814"/>
      <c r="M10814"/>
      <c r="N10814"/>
      <c r="O10814"/>
      <c r="S10814"/>
      <c r="T10814"/>
      <c r="U10814"/>
      <c r="V10814"/>
      <c r="Y10814"/>
      <c r="Z10814"/>
      <c r="AA10814"/>
      <c r="AB10814"/>
      <c r="AC10814"/>
      <c r="AD10814"/>
      <c r="AE10814"/>
      <c r="AF10814"/>
      <c r="AG10814"/>
      <c r="AH10814"/>
      <c r="AI10814"/>
      <c r="AJ10814"/>
      <c r="AK10814"/>
      <c r="AL10814"/>
    </row>
    <row r="10815" spans="3:38" ht="15" customHeight="1" x14ac:dyDescent="0.35">
      <c r="C10815"/>
      <c r="D10815"/>
      <c r="E10815"/>
      <c r="F10815"/>
      <c r="G10815"/>
      <c r="H10815"/>
      <c r="I10815"/>
      <c r="J10815"/>
      <c r="K10815"/>
      <c r="L10815"/>
      <c r="M10815"/>
      <c r="N10815"/>
      <c r="O10815"/>
      <c r="S10815"/>
      <c r="T10815"/>
      <c r="U10815"/>
      <c r="V10815"/>
      <c r="Y10815"/>
      <c r="Z10815"/>
      <c r="AA10815"/>
      <c r="AB10815"/>
      <c r="AC10815"/>
      <c r="AD10815"/>
      <c r="AE10815"/>
      <c r="AF10815"/>
      <c r="AG10815"/>
      <c r="AH10815"/>
      <c r="AI10815"/>
      <c r="AJ10815"/>
      <c r="AK10815"/>
      <c r="AL10815"/>
    </row>
    <row r="10816" spans="3:38" ht="15" customHeight="1" x14ac:dyDescent="0.35">
      <c r="C10816"/>
      <c r="D10816"/>
      <c r="E10816"/>
      <c r="F10816"/>
      <c r="G10816"/>
      <c r="H10816"/>
      <c r="I10816"/>
      <c r="J10816"/>
      <c r="K10816"/>
      <c r="L10816"/>
      <c r="M10816"/>
      <c r="N10816"/>
      <c r="O10816"/>
      <c r="S10816"/>
      <c r="T10816"/>
      <c r="U10816"/>
      <c r="V10816"/>
      <c r="Y10816"/>
      <c r="Z10816"/>
      <c r="AA10816"/>
      <c r="AB10816"/>
      <c r="AC10816"/>
      <c r="AD10816"/>
      <c r="AE10816"/>
      <c r="AF10816"/>
      <c r="AG10816"/>
      <c r="AH10816"/>
      <c r="AI10816"/>
      <c r="AJ10816"/>
      <c r="AK10816"/>
      <c r="AL10816"/>
    </row>
    <row r="10817" spans="3:38" ht="15" customHeight="1" x14ac:dyDescent="0.35">
      <c r="C10817"/>
      <c r="D10817"/>
      <c r="E10817"/>
      <c r="F10817"/>
      <c r="G10817"/>
      <c r="H10817"/>
      <c r="I10817"/>
      <c r="J10817"/>
      <c r="K10817"/>
      <c r="L10817"/>
      <c r="M10817"/>
      <c r="N10817"/>
      <c r="O10817"/>
      <c r="S10817"/>
      <c r="T10817"/>
      <c r="U10817"/>
      <c r="V10817"/>
      <c r="Y10817"/>
      <c r="Z10817"/>
      <c r="AA10817"/>
      <c r="AB10817"/>
      <c r="AC10817"/>
      <c r="AD10817"/>
      <c r="AE10817"/>
      <c r="AF10817"/>
      <c r="AG10817"/>
      <c r="AH10817"/>
      <c r="AI10817"/>
      <c r="AJ10817"/>
      <c r="AK10817"/>
      <c r="AL10817"/>
    </row>
    <row r="10818" spans="3:38" ht="15" customHeight="1" x14ac:dyDescent="0.35">
      <c r="C10818"/>
      <c r="D10818"/>
      <c r="E10818"/>
      <c r="F10818"/>
      <c r="G10818"/>
      <c r="H10818"/>
      <c r="I10818"/>
      <c r="J10818"/>
      <c r="K10818"/>
      <c r="L10818"/>
      <c r="M10818"/>
      <c r="N10818"/>
      <c r="O10818"/>
      <c r="S10818"/>
      <c r="T10818"/>
      <c r="U10818"/>
      <c r="V10818"/>
      <c r="Y10818"/>
      <c r="Z10818"/>
      <c r="AA10818"/>
      <c r="AB10818"/>
      <c r="AC10818"/>
      <c r="AD10818"/>
      <c r="AE10818"/>
      <c r="AF10818"/>
      <c r="AG10818"/>
      <c r="AH10818"/>
      <c r="AI10818"/>
      <c r="AJ10818"/>
      <c r="AK10818"/>
      <c r="AL10818"/>
    </row>
    <row r="10819" spans="3:38" ht="15" customHeight="1" x14ac:dyDescent="0.35">
      <c r="C10819"/>
      <c r="D10819"/>
      <c r="E10819"/>
      <c r="F10819"/>
      <c r="G10819"/>
      <c r="H10819"/>
      <c r="I10819"/>
      <c r="J10819"/>
      <c r="K10819"/>
      <c r="L10819"/>
      <c r="M10819"/>
      <c r="N10819"/>
      <c r="O10819"/>
      <c r="S10819"/>
      <c r="T10819"/>
      <c r="U10819"/>
      <c r="V10819"/>
      <c r="Y10819"/>
      <c r="Z10819"/>
      <c r="AA10819"/>
      <c r="AB10819"/>
      <c r="AC10819"/>
      <c r="AD10819"/>
      <c r="AE10819"/>
      <c r="AF10819"/>
      <c r="AG10819"/>
      <c r="AH10819"/>
      <c r="AI10819"/>
      <c r="AJ10819"/>
      <c r="AK10819"/>
      <c r="AL10819"/>
    </row>
    <row r="10820" spans="3:38" ht="15" customHeight="1" x14ac:dyDescent="0.35">
      <c r="C10820"/>
      <c r="D10820"/>
      <c r="E10820"/>
      <c r="F10820"/>
      <c r="G10820"/>
      <c r="H10820"/>
      <c r="I10820"/>
      <c r="J10820"/>
      <c r="K10820"/>
      <c r="L10820"/>
      <c r="M10820"/>
      <c r="N10820"/>
      <c r="O10820"/>
      <c r="S10820"/>
      <c r="T10820"/>
      <c r="U10820"/>
      <c r="V10820"/>
      <c r="Y10820"/>
      <c r="Z10820"/>
      <c r="AA10820"/>
      <c r="AB10820"/>
      <c r="AC10820"/>
      <c r="AD10820"/>
      <c r="AE10820"/>
      <c r="AF10820"/>
      <c r="AG10820"/>
      <c r="AH10820"/>
      <c r="AI10820"/>
      <c r="AJ10820"/>
      <c r="AK10820"/>
      <c r="AL10820"/>
    </row>
    <row r="10821" spans="3:38" ht="15" customHeight="1" x14ac:dyDescent="0.35">
      <c r="C10821"/>
      <c r="D10821"/>
      <c r="E10821"/>
      <c r="F10821"/>
      <c r="G10821"/>
      <c r="H10821"/>
      <c r="I10821"/>
      <c r="J10821"/>
      <c r="K10821"/>
      <c r="L10821"/>
      <c r="M10821"/>
      <c r="N10821"/>
      <c r="O10821"/>
      <c r="S10821"/>
      <c r="T10821"/>
      <c r="U10821"/>
      <c r="V10821"/>
      <c r="Y10821"/>
      <c r="Z10821"/>
      <c r="AA10821"/>
      <c r="AB10821"/>
      <c r="AC10821"/>
      <c r="AD10821"/>
      <c r="AE10821"/>
      <c r="AF10821"/>
      <c r="AG10821"/>
      <c r="AH10821"/>
      <c r="AI10821"/>
      <c r="AJ10821"/>
      <c r="AK10821"/>
      <c r="AL10821"/>
    </row>
    <row r="10822" spans="3:38" ht="15" customHeight="1" x14ac:dyDescent="0.35">
      <c r="C10822"/>
      <c r="D10822"/>
      <c r="E10822"/>
      <c r="F10822"/>
      <c r="G10822"/>
      <c r="H10822"/>
      <c r="I10822"/>
      <c r="J10822"/>
      <c r="K10822"/>
      <c r="L10822"/>
      <c r="M10822"/>
      <c r="N10822"/>
      <c r="O10822"/>
      <c r="S10822"/>
      <c r="T10822"/>
      <c r="U10822"/>
      <c r="V10822"/>
      <c r="Y10822"/>
      <c r="Z10822"/>
      <c r="AA10822"/>
      <c r="AB10822"/>
      <c r="AC10822"/>
      <c r="AD10822"/>
      <c r="AE10822"/>
      <c r="AF10822"/>
      <c r="AG10822"/>
      <c r="AH10822"/>
      <c r="AI10822"/>
      <c r="AJ10822"/>
      <c r="AK10822"/>
      <c r="AL10822"/>
    </row>
    <row r="10823" spans="3:38" ht="15" customHeight="1" x14ac:dyDescent="0.35">
      <c r="C10823"/>
      <c r="D10823"/>
      <c r="E10823"/>
      <c r="F10823"/>
      <c r="G10823"/>
      <c r="H10823"/>
      <c r="I10823"/>
      <c r="J10823"/>
      <c r="K10823"/>
      <c r="L10823"/>
      <c r="M10823"/>
      <c r="N10823"/>
      <c r="O10823"/>
      <c r="S10823"/>
      <c r="T10823"/>
      <c r="U10823"/>
      <c r="V10823"/>
      <c r="Y10823"/>
      <c r="Z10823"/>
      <c r="AA10823"/>
      <c r="AB10823"/>
      <c r="AC10823"/>
      <c r="AD10823"/>
      <c r="AE10823"/>
      <c r="AF10823"/>
      <c r="AG10823"/>
      <c r="AH10823"/>
      <c r="AI10823"/>
      <c r="AJ10823"/>
      <c r="AK10823"/>
      <c r="AL10823"/>
    </row>
    <row r="10824" spans="3:38" ht="15" customHeight="1" x14ac:dyDescent="0.35">
      <c r="C10824"/>
      <c r="D10824"/>
      <c r="E10824"/>
      <c r="F10824"/>
      <c r="G10824"/>
      <c r="H10824"/>
      <c r="I10824"/>
      <c r="J10824"/>
      <c r="K10824"/>
      <c r="L10824"/>
      <c r="M10824"/>
      <c r="N10824"/>
      <c r="O10824"/>
      <c r="S10824"/>
      <c r="T10824"/>
      <c r="U10824"/>
      <c r="V10824"/>
      <c r="Y10824"/>
      <c r="Z10824"/>
      <c r="AA10824"/>
      <c r="AB10824"/>
      <c r="AC10824"/>
      <c r="AD10824"/>
      <c r="AE10824"/>
      <c r="AF10824"/>
      <c r="AG10824"/>
      <c r="AH10824"/>
      <c r="AI10824"/>
      <c r="AJ10824"/>
      <c r="AK10824"/>
      <c r="AL10824"/>
    </row>
    <row r="10825" spans="3:38" ht="15" customHeight="1" x14ac:dyDescent="0.35">
      <c r="C10825"/>
      <c r="D10825"/>
      <c r="E10825"/>
      <c r="F10825"/>
      <c r="G10825"/>
      <c r="H10825"/>
      <c r="I10825"/>
      <c r="J10825"/>
      <c r="K10825"/>
      <c r="L10825"/>
      <c r="M10825"/>
      <c r="N10825"/>
      <c r="O10825"/>
      <c r="S10825"/>
      <c r="T10825"/>
      <c r="U10825"/>
      <c r="V10825"/>
      <c r="Y10825"/>
      <c r="Z10825"/>
      <c r="AA10825"/>
      <c r="AB10825"/>
      <c r="AC10825"/>
      <c r="AD10825"/>
      <c r="AE10825"/>
      <c r="AF10825"/>
      <c r="AG10825"/>
      <c r="AH10825"/>
      <c r="AI10825"/>
      <c r="AJ10825"/>
      <c r="AK10825"/>
      <c r="AL10825"/>
    </row>
    <row r="10826" spans="3:38" ht="15" customHeight="1" x14ac:dyDescent="0.35">
      <c r="C10826"/>
      <c r="D10826"/>
      <c r="E10826"/>
      <c r="F10826"/>
      <c r="G10826"/>
      <c r="H10826"/>
      <c r="I10826"/>
      <c r="J10826"/>
      <c r="K10826"/>
      <c r="L10826"/>
      <c r="M10826"/>
      <c r="N10826"/>
      <c r="O10826"/>
      <c r="S10826"/>
      <c r="T10826"/>
      <c r="U10826"/>
      <c r="V10826"/>
      <c r="Y10826"/>
      <c r="Z10826"/>
      <c r="AA10826"/>
      <c r="AB10826"/>
      <c r="AC10826"/>
      <c r="AD10826"/>
      <c r="AE10826"/>
      <c r="AF10826"/>
      <c r="AG10826"/>
      <c r="AH10826"/>
      <c r="AI10826"/>
      <c r="AJ10826"/>
      <c r="AK10826"/>
      <c r="AL10826"/>
    </row>
    <row r="10827" spans="3:38" ht="15" customHeight="1" x14ac:dyDescent="0.35">
      <c r="C10827"/>
      <c r="D10827"/>
      <c r="E10827"/>
      <c r="F10827"/>
      <c r="G10827"/>
      <c r="H10827"/>
      <c r="I10827"/>
      <c r="J10827"/>
      <c r="K10827"/>
      <c r="L10827"/>
      <c r="M10827"/>
      <c r="N10827"/>
      <c r="O10827"/>
      <c r="S10827"/>
      <c r="T10827"/>
      <c r="U10827"/>
      <c r="V10827"/>
      <c r="Y10827"/>
      <c r="Z10827"/>
      <c r="AA10827"/>
      <c r="AB10827"/>
      <c r="AC10827"/>
      <c r="AD10827"/>
      <c r="AE10827"/>
      <c r="AF10827"/>
      <c r="AG10827"/>
      <c r="AH10827"/>
      <c r="AI10827"/>
      <c r="AJ10827"/>
      <c r="AK10827"/>
      <c r="AL10827"/>
    </row>
    <row r="10828" spans="3:38" ht="15" customHeight="1" x14ac:dyDescent="0.35">
      <c r="C10828"/>
      <c r="D10828"/>
      <c r="E10828"/>
      <c r="F10828"/>
      <c r="G10828"/>
      <c r="H10828"/>
      <c r="I10828"/>
      <c r="J10828"/>
      <c r="K10828"/>
      <c r="L10828"/>
      <c r="M10828"/>
      <c r="N10828"/>
      <c r="O10828"/>
      <c r="S10828"/>
      <c r="T10828"/>
      <c r="U10828"/>
      <c r="V10828"/>
      <c r="Y10828"/>
      <c r="Z10828"/>
      <c r="AA10828"/>
      <c r="AB10828"/>
      <c r="AC10828"/>
      <c r="AD10828"/>
      <c r="AE10828"/>
      <c r="AF10828"/>
      <c r="AG10828"/>
      <c r="AH10828"/>
      <c r="AI10828"/>
      <c r="AJ10828"/>
      <c r="AK10828"/>
      <c r="AL10828"/>
    </row>
    <row r="10829" spans="3:38" ht="15" customHeight="1" x14ac:dyDescent="0.35">
      <c r="C10829"/>
      <c r="D10829"/>
      <c r="E10829"/>
      <c r="F10829"/>
      <c r="G10829"/>
      <c r="H10829"/>
      <c r="I10829"/>
      <c r="J10829"/>
      <c r="K10829"/>
      <c r="L10829"/>
      <c r="M10829"/>
      <c r="N10829"/>
      <c r="O10829"/>
      <c r="S10829"/>
      <c r="T10829"/>
      <c r="U10829"/>
      <c r="V10829"/>
      <c r="Y10829"/>
      <c r="Z10829"/>
      <c r="AA10829"/>
      <c r="AB10829"/>
      <c r="AC10829"/>
      <c r="AD10829"/>
      <c r="AE10829"/>
      <c r="AF10829"/>
      <c r="AG10829"/>
      <c r="AH10829"/>
      <c r="AI10829"/>
      <c r="AJ10829"/>
      <c r="AK10829"/>
      <c r="AL10829"/>
    </row>
    <row r="10830" spans="3:38" ht="15" customHeight="1" x14ac:dyDescent="0.35">
      <c r="C10830"/>
      <c r="D10830"/>
      <c r="E10830"/>
      <c r="F10830"/>
      <c r="G10830"/>
      <c r="H10830"/>
      <c r="I10830"/>
      <c r="J10830"/>
      <c r="K10830"/>
      <c r="L10830"/>
      <c r="M10830"/>
      <c r="N10830"/>
      <c r="O10830"/>
      <c r="S10830"/>
      <c r="T10830"/>
      <c r="U10830"/>
      <c r="V10830"/>
      <c r="Y10830"/>
      <c r="Z10830"/>
      <c r="AA10830"/>
      <c r="AB10830"/>
      <c r="AC10830"/>
      <c r="AD10830"/>
      <c r="AE10830"/>
      <c r="AF10830"/>
      <c r="AG10830"/>
      <c r="AH10830"/>
      <c r="AI10830"/>
      <c r="AJ10830"/>
      <c r="AK10830"/>
      <c r="AL10830"/>
    </row>
    <row r="10831" spans="3:38" ht="15" customHeight="1" x14ac:dyDescent="0.35">
      <c r="C10831"/>
      <c r="D10831"/>
      <c r="E10831"/>
      <c r="F10831"/>
      <c r="G10831"/>
      <c r="H10831"/>
      <c r="I10831"/>
      <c r="J10831"/>
      <c r="K10831"/>
      <c r="L10831"/>
      <c r="M10831"/>
      <c r="N10831"/>
      <c r="O10831"/>
      <c r="S10831"/>
      <c r="T10831"/>
      <c r="U10831"/>
      <c r="V10831"/>
      <c r="Y10831"/>
      <c r="Z10831"/>
      <c r="AA10831"/>
      <c r="AB10831"/>
      <c r="AC10831"/>
      <c r="AD10831"/>
      <c r="AE10831"/>
      <c r="AF10831"/>
      <c r="AG10831"/>
      <c r="AH10831"/>
      <c r="AI10831"/>
      <c r="AJ10831"/>
      <c r="AK10831"/>
      <c r="AL10831"/>
    </row>
    <row r="10832" spans="3:38" ht="15" customHeight="1" x14ac:dyDescent="0.35">
      <c r="C10832"/>
      <c r="D10832"/>
      <c r="E10832"/>
      <c r="F10832"/>
      <c r="G10832"/>
      <c r="H10832"/>
      <c r="I10832"/>
      <c r="J10832"/>
      <c r="K10832"/>
      <c r="L10832"/>
      <c r="M10832"/>
      <c r="N10832"/>
      <c r="O10832"/>
      <c r="S10832"/>
      <c r="T10832"/>
      <c r="U10832"/>
      <c r="V10832"/>
      <c r="Y10832"/>
      <c r="Z10832"/>
      <c r="AA10832"/>
      <c r="AB10832"/>
      <c r="AC10832"/>
      <c r="AD10832"/>
      <c r="AE10832"/>
      <c r="AF10832"/>
      <c r="AG10832"/>
      <c r="AH10832"/>
      <c r="AI10832"/>
      <c r="AJ10832"/>
      <c r="AK10832"/>
      <c r="AL10832"/>
    </row>
    <row r="10833" spans="3:38" ht="15" customHeight="1" x14ac:dyDescent="0.35">
      <c r="C10833"/>
      <c r="D10833"/>
      <c r="E10833"/>
      <c r="F10833"/>
      <c r="G10833"/>
      <c r="H10833"/>
      <c r="I10833"/>
      <c r="J10833"/>
      <c r="K10833"/>
      <c r="L10833"/>
      <c r="M10833"/>
      <c r="N10833"/>
      <c r="O10833"/>
      <c r="S10833"/>
      <c r="T10833"/>
      <c r="U10833"/>
      <c r="V10833"/>
      <c r="Y10833"/>
      <c r="Z10833"/>
      <c r="AA10833"/>
      <c r="AB10833"/>
      <c r="AC10833"/>
      <c r="AD10833"/>
      <c r="AE10833"/>
      <c r="AF10833"/>
      <c r="AG10833"/>
      <c r="AH10833"/>
      <c r="AI10833"/>
      <c r="AJ10833"/>
      <c r="AK10833"/>
      <c r="AL10833"/>
    </row>
    <row r="10834" spans="3:38" ht="15" customHeight="1" x14ac:dyDescent="0.35">
      <c r="C10834"/>
      <c r="D10834"/>
      <c r="E10834"/>
      <c r="F10834"/>
      <c r="G10834"/>
      <c r="H10834"/>
      <c r="I10834"/>
      <c r="J10834"/>
      <c r="K10834"/>
      <c r="L10834"/>
      <c r="M10834"/>
      <c r="N10834"/>
      <c r="O10834"/>
      <c r="S10834"/>
      <c r="T10834"/>
      <c r="U10834"/>
      <c r="V10834"/>
      <c r="Y10834"/>
      <c r="Z10834"/>
      <c r="AA10834"/>
      <c r="AB10834"/>
      <c r="AC10834"/>
      <c r="AD10834"/>
      <c r="AE10834"/>
      <c r="AF10834"/>
      <c r="AG10834"/>
      <c r="AH10834"/>
      <c r="AI10834"/>
      <c r="AJ10834"/>
      <c r="AK10834"/>
      <c r="AL10834"/>
    </row>
    <row r="10835" spans="3:38" ht="15" customHeight="1" x14ac:dyDescent="0.35">
      <c r="C10835"/>
      <c r="D10835"/>
      <c r="E10835"/>
      <c r="F10835"/>
      <c r="G10835"/>
      <c r="H10835"/>
      <c r="I10835"/>
      <c r="J10835"/>
      <c r="K10835"/>
      <c r="L10835"/>
      <c r="M10835"/>
      <c r="N10835"/>
      <c r="O10835"/>
      <c r="S10835"/>
      <c r="T10835"/>
      <c r="U10835"/>
      <c r="V10835"/>
      <c r="Y10835"/>
      <c r="Z10835"/>
      <c r="AA10835"/>
      <c r="AB10835"/>
      <c r="AC10835"/>
      <c r="AD10835"/>
      <c r="AE10835"/>
      <c r="AF10835"/>
      <c r="AG10835"/>
      <c r="AH10835"/>
      <c r="AI10835"/>
      <c r="AJ10835"/>
      <c r="AK10835"/>
      <c r="AL10835"/>
    </row>
    <row r="10836" spans="3:38" ht="15" customHeight="1" x14ac:dyDescent="0.35">
      <c r="C10836"/>
      <c r="D10836"/>
      <c r="E10836"/>
      <c r="F10836"/>
      <c r="G10836"/>
      <c r="H10836"/>
      <c r="I10836"/>
      <c r="J10836"/>
      <c r="K10836"/>
      <c r="L10836"/>
      <c r="M10836"/>
      <c r="N10836"/>
      <c r="O10836"/>
      <c r="S10836"/>
      <c r="T10836"/>
      <c r="U10836"/>
      <c r="V10836"/>
      <c r="Y10836"/>
      <c r="Z10836"/>
      <c r="AA10836"/>
      <c r="AB10836"/>
      <c r="AC10836"/>
      <c r="AD10836"/>
      <c r="AE10836"/>
      <c r="AF10836"/>
      <c r="AG10836"/>
      <c r="AH10836"/>
      <c r="AI10836"/>
      <c r="AJ10836"/>
      <c r="AK10836"/>
      <c r="AL10836"/>
    </row>
    <row r="10837" spans="3:38" ht="15" customHeight="1" x14ac:dyDescent="0.35">
      <c r="C10837"/>
      <c r="D10837"/>
      <c r="E10837"/>
      <c r="F10837"/>
      <c r="G10837"/>
      <c r="H10837"/>
      <c r="I10837"/>
      <c r="J10837"/>
      <c r="K10837"/>
      <c r="L10837"/>
      <c r="M10837"/>
      <c r="N10837"/>
      <c r="O10837"/>
      <c r="S10837"/>
      <c r="T10837"/>
      <c r="U10837"/>
      <c r="V10837"/>
      <c r="Y10837"/>
      <c r="Z10837"/>
      <c r="AA10837"/>
      <c r="AB10837"/>
      <c r="AC10837"/>
      <c r="AD10837"/>
      <c r="AE10837"/>
      <c r="AF10837"/>
      <c r="AG10837"/>
      <c r="AH10837"/>
      <c r="AI10837"/>
      <c r="AJ10837"/>
      <c r="AK10837"/>
      <c r="AL10837"/>
    </row>
    <row r="10838" spans="3:38" ht="15" customHeight="1" x14ac:dyDescent="0.35">
      <c r="C10838"/>
      <c r="D10838"/>
      <c r="E10838"/>
      <c r="F10838"/>
      <c r="G10838"/>
      <c r="H10838"/>
      <c r="I10838"/>
      <c r="J10838"/>
      <c r="K10838"/>
      <c r="L10838"/>
      <c r="M10838"/>
      <c r="N10838"/>
      <c r="O10838"/>
      <c r="S10838"/>
      <c r="T10838"/>
      <c r="U10838"/>
      <c r="V10838"/>
      <c r="Y10838"/>
      <c r="Z10838"/>
      <c r="AA10838"/>
      <c r="AB10838"/>
      <c r="AC10838"/>
      <c r="AD10838"/>
      <c r="AE10838"/>
      <c r="AF10838"/>
      <c r="AG10838"/>
      <c r="AH10838"/>
      <c r="AI10838"/>
      <c r="AJ10838"/>
      <c r="AK10838"/>
      <c r="AL10838"/>
    </row>
    <row r="10839" spans="3:38" ht="15" customHeight="1" x14ac:dyDescent="0.35">
      <c r="C10839"/>
      <c r="D10839"/>
      <c r="E10839"/>
      <c r="F10839"/>
      <c r="G10839"/>
      <c r="H10839"/>
      <c r="I10839"/>
      <c r="J10839"/>
      <c r="K10839"/>
      <c r="L10839"/>
      <c r="M10839"/>
      <c r="N10839"/>
      <c r="O10839"/>
      <c r="S10839"/>
      <c r="T10839"/>
      <c r="U10839"/>
      <c r="V10839"/>
      <c r="Y10839"/>
      <c r="Z10839"/>
      <c r="AA10839"/>
      <c r="AB10839"/>
      <c r="AC10839"/>
      <c r="AD10839"/>
      <c r="AE10839"/>
      <c r="AF10839"/>
      <c r="AG10839"/>
      <c r="AH10839"/>
      <c r="AI10839"/>
      <c r="AJ10839"/>
      <c r="AK10839"/>
      <c r="AL10839"/>
    </row>
    <row r="10840" spans="3:38" ht="15" customHeight="1" x14ac:dyDescent="0.35">
      <c r="C10840"/>
      <c r="D10840"/>
      <c r="E10840"/>
      <c r="F10840"/>
      <c r="G10840"/>
      <c r="H10840"/>
      <c r="I10840"/>
      <c r="J10840"/>
      <c r="K10840"/>
      <c r="L10840"/>
      <c r="M10840"/>
      <c r="N10840"/>
      <c r="O10840"/>
      <c r="S10840"/>
      <c r="T10840"/>
      <c r="U10840"/>
      <c r="V10840"/>
      <c r="Y10840"/>
      <c r="Z10840"/>
      <c r="AA10840"/>
      <c r="AB10840"/>
      <c r="AC10840"/>
      <c r="AD10840"/>
      <c r="AE10840"/>
      <c r="AF10840"/>
      <c r="AG10840"/>
      <c r="AH10840"/>
      <c r="AI10840"/>
      <c r="AJ10840"/>
      <c r="AK10840"/>
      <c r="AL10840"/>
    </row>
    <row r="10841" spans="3:38" ht="15" customHeight="1" x14ac:dyDescent="0.35">
      <c r="C10841"/>
      <c r="D10841"/>
      <c r="E10841"/>
      <c r="F10841"/>
      <c r="G10841"/>
      <c r="H10841"/>
      <c r="I10841"/>
      <c r="J10841"/>
      <c r="K10841"/>
      <c r="L10841"/>
      <c r="M10841"/>
      <c r="N10841"/>
      <c r="O10841"/>
      <c r="S10841"/>
      <c r="T10841"/>
      <c r="U10841"/>
      <c r="V10841"/>
      <c r="Y10841"/>
      <c r="Z10841"/>
      <c r="AA10841"/>
      <c r="AB10841"/>
      <c r="AC10841"/>
      <c r="AD10841"/>
      <c r="AE10841"/>
      <c r="AF10841"/>
      <c r="AG10841"/>
      <c r="AH10841"/>
      <c r="AI10841"/>
      <c r="AJ10841"/>
      <c r="AK10841"/>
      <c r="AL10841"/>
    </row>
    <row r="10842" spans="3:38" ht="15" customHeight="1" x14ac:dyDescent="0.35">
      <c r="C10842"/>
      <c r="D10842"/>
      <c r="E10842"/>
      <c r="F10842"/>
      <c r="G10842"/>
      <c r="H10842"/>
      <c r="I10842"/>
      <c r="J10842"/>
      <c r="K10842"/>
      <c r="L10842"/>
      <c r="M10842"/>
      <c r="N10842"/>
      <c r="O10842"/>
      <c r="S10842"/>
      <c r="T10842"/>
      <c r="U10842"/>
      <c r="V10842"/>
      <c r="Y10842"/>
      <c r="Z10842"/>
      <c r="AA10842"/>
      <c r="AB10842"/>
      <c r="AC10842"/>
      <c r="AD10842"/>
      <c r="AE10842"/>
      <c r="AF10842"/>
      <c r="AG10842"/>
      <c r="AH10842"/>
      <c r="AI10842"/>
      <c r="AJ10842"/>
      <c r="AK10842"/>
      <c r="AL10842"/>
    </row>
    <row r="10843" spans="3:38" ht="15" customHeight="1" x14ac:dyDescent="0.35">
      <c r="C10843"/>
      <c r="D10843"/>
      <c r="E10843"/>
      <c r="F10843"/>
      <c r="G10843"/>
      <c r="H10843"/>
      <c r="I10843"/>
      <c r="J10843"/>
      <c r="K10843"/>
      <c r="L10843"/>
      <c r="M10843"/>
      <c r="N10843"/>
      <c r="O10843"/>
      <c r="S10843"/>
      <c r="T10843"/>
      <c r="U10843"/>
      <c r="V10843"/>
      <c r="Y10843"/>
      <c r="Z10843"/>
      <c r="AA10843"/>
      <c r="AB10843"/>
      <c r="AC10843"/>
      <c r="AD10843"/>
      <c r="AE10843"/>
      <c r="AF10843"/>
      <c r="AG10843"/>
      <c r="AH10843"/>
      <c r="AI10843"/>
      <c r="AJ10843"/>
      <c r="AK10843"/>
      <c r="AL10843"/>
    </row>
    <row r="10844" spans="3:38" ht="15" customHeight="1" x14ac:dyDescent="0.35">
      <c r="C10844"/>
      <c r="D10844"/>
      <c r="E10844"/>
      <c r="F10844"/>
      <c r="G10844"/>
      <c r="H10844"/>
      <c r="I10844"/>
      <c r="J10844"/>
      <c r="K10844"/>
      <c r="L10844"/>
      <c r="M10844"/>
      <c r="N10844"/>
      <c r="O10844"/>
      <c r="S10844"/>
      <c r="T10844"/>
      <c r="U10844"/>
      <c r="V10844"/>
      <c r="Y10844"/>
      <c r="Z10844"/>
      <c r="AA10844"/>
      <c r="AB10844"/>
      <c r="AC10844"/>
      <c r="AD10844"/>
      <c r="AE10844"/>
      <c r="AF10844"/>
      <c r="AG10844"/>
      <c r="AH10844"/>
      <c r="AI10844"/>
      <c r="AJ10844"/>
      <c r="AK10844"/>
      <c r="AL10844"/>
    </row>
    <row r="10845" spans="3:38" ht="15" customHeight="1" x14ac:dyDescent="0.35">
      <c r="C10845"/>
      <c r="D10845"/>
      <c r="E10845"/>
      <c r="F10845"/>
      <c r="G10845"/>
      <c r="H10845"/>
      <c r="I10845"/>
      <c r="J10845"/>
      <c r="K10845"/>
      <c r="L10845"/>
      <c r="M10845"/>
      <c r="N10845"/>
      <c r="O10845"/>
      <c r="S10845"/>
      <c r="T10845"/>
      <c r="U10845"/>
      <c r="V10845"/>
      <c r="Y10845"/>
      <c r="Z10845"/>
      <c r="AA10845"/>
      <c r="AB10845"/>
      <c r="AC10845"/>
      <c r="AD10845"/>
      <c r="AE10845"/>
      <c r="AF10845"/>
      <c r="AG10845"/>
      <c r="AH10845"/>
      <c r="AI10845"/>
      <c r="AJ10845"/>
      <c r="AK10845"/>
      <c r="AL10845"/>
    </row>
    <row r="10846" spans="3:38" ht="15" customHeight="1" x14ac:dyDescent="0.35">
      <c r="C10846"/>
      <c r="D10846"/>
      <c r="E10846"/>
      <c r="F10846"/>
      <c r="G10846"/>
      <c r="H10846"/>
      <c r="I10846"/>
      <c r="J10846"/>
      <c r="K10846"/>
      <c r="L10846"/>
      <c r="M10846"/>
      <c r="N10846"/>
      <c r="O10846"/>
      <c r="S10846"/>
      <c r="T10846"/>
      <c r="U10846"/>
      <c r="V10846"/>
      <c r="Y10846"/>
      <c r="Z10846"/>
      <c r="AA10846"/>
      <c r="AB10846"/>
      <c r="AC10846"/>
      <c r="AD10846"/>
      <c r="AE10846"/>
      <c r="AF10846"/>
      <c r="AG10846"/>
      <c r="AH10846"/>
      <c r="AI10846"/>
      <c r="AJ10846"/>
      <c r="AK10846"/>
      <c r="AL10846"/>
    </row>
    <row r="10847" spans="3:38" ht="15" customHeight="1" x14ac:dyDescent="0.35">
      <c r="C10847"/>
      <c r="D10847"/>
      <c r="E10847"/>
      <c r="F10847"/>
      <c r="G10847"/>
      <c r="H10847"/>
      <c r="I10847"/>
      <c r="J10847"/>
      <c r="K10847"/>
      <c r="L10847"/>
      <c r="M10847"/>
      <c r="N10847"/>
      <c r="O10847"/>
      <c r="S10847"/>
      <c r="T10847"/>
      <c r="U10847"/>
      <c r="V10847"/>
      <c r="Y10847"/>
      <c r="Z10847"/>
      <c r="AA10847"/>
      <c r="AB10847"/>
      <c r="AC10847"/>
      <c r="AD10847"/>
      <c r="AE10847"/>
      <c r="AF10847"/>
      <c r="AG10847"/>
      <c r="AH10847"/>
      <c r="AI10847"/>
      <c r="AJ10847"/>
      <c r="AK10847"/>
      <c r="AL10847"/>
    </row>
    <row r="10848" spans="3:38" ht="15" customHeight="1" x14ac:dyDescent="0.35">
      <c r="C10848"/>
      <c r="D10848"/>
      <c r="E10848"/>
      <c r="F10848"/>
      <c r="G10848"/>
      <c r="H10848"/>
      <c r="I10848"/>
      <c r="J10848"/>
      <c r="K10848"/>
      <c r="L10848"/>
      <c r="M10848"/>
      <c r="N10848"/>
      <c r="O10848"/>
      <c r="S10848"/>
      <c r="T10848"/>
      <c r="U10848"/>
      <c r="V10848"/>
      <c r="Y10848"/>
      <c r="Z10848"/>
      <c r="AA10848"/>
      <c r="AB10848"/>
      <c r="AC10848"/>
      <c r="AD10848"/>
      <c r="AE10848"/>
      <c r="AF10848"/>
      <c r="AG10848"/>
      <c r="AH10848"/>
      <c r="AI10848"/>
      <c r="AJ10848"/>
      <c r="AK10848"/>
      <c r="AL10848"/>
    </row>
    <row r="10849" spans="3:38" ht="15" customHeight="1" x14ac:dyDescent="0.35">
      <c r="C10849"/>
      <c r="D10849"/>
      <c r="E10849"/>
      <c r="F10849"/>
      <c r="G10849"/>
      <c r="H10849"/>
      <c r="I10849"/>
      <c r="J10849"/>
      <c r="K10849"/>
      <c r="L10849"/>
      <c r="M10849"/>
      <c r="N10849"/>
      <c r="O10849"/>
      <c r="S10849"/>
      <c r="T10849"/>
      <c r="U10849"/>
      <c r="V10849"/>
      <c r="Y10849"/>
      <c r="Z10849"/>
      <c r="AA10849"/>
      <c r="AB10849"/>
      <c r="AC10849"/>
      <c r="AD10849"/>
      <c r="AE10849"/>
      <c r="AF10849"/>
      <c r="AG10849"/>
      <c r="AH10849"/>
      <c r="AI10849"/>
      <c r="AJ10849"/>
      <c r="AK10849"/>
      <c r="AL10849"/>
    </row>
    <row r="10850" spans="3:38" ht="15" customHeight="1" x14ac:dyDescent="0.35">
      <c r="C10850"/>
      <c r="D10850"/>
      <c r="E10850"/>
      <c r="F10850"/>
      <c r="G10850"/>
      <c r="H10850"/>
      <c r="I10850"/>
      <c r="J10850"/>
      <c r="K10850"/>
      <c r="L10850"/>
      <c r="M10850"/>
      <c r="N10850"/>
      <c r="O10850"/>
      <c r="S10850"/>
      <c r="T10850"/>
      <c r="U10850"/>
      <c r="V10850"/>
      <c r="Y10850"/>
      <c r="Z10850"/>
      <c r="AA10850"/>
      <c r="AB10850"/>
      <c r="AC10850"/>
      <c r="AD10850"/>
      <c r="AE10850"/>
      <c r="AF10850"/>
      <c r="AG10850"/>
      <c r="AH10850"/>
      <c r="AI10850"/>
      <c r="AJ10850"/>
      <c r="AK10850"/>
      <c r="AL10850"/>
    </row>
    <row r="10851" spans="3:38" ht="15" customHeight="1" x14ac:dyDescent="0.35">
      <c r="C10851"/>
      <c r="D10851"/>
      <c r="E10851"/>
      <c r="F10851"/>
      <c r="G10851"/>
      <c r="H10851"/>
      <c r="I10851"/>
      <c r="J10851"/>
      <c r="K10851"/>
      <c r="L10851"/>
      <c r="M10851"/>
      <c r="N10851"/>
      <c r="O10851"/>
      <c r="S10851"/>
      <c r="T10851"/>
      <c r="U10851"/>
      <c r="V10851"/>
      <c r="Y10851"/>
      <c r="Z10851"/>
      <c r="AA10851"/>
      <c r="AB10851"/>
      <c r="AC10851"/>
      <c r="AD10851"/>
      <c r="AE10851"/>
      <c r="AF10851"/>
      <c r="AG10851"/>
      <c r="AH10851"/>
      <c r="AI10851"/>
      <c r="AJ10851"/>
      <c r="AK10851"/>
      <c r="AL10851"/>
    </row>
    <row r="10852" spans="3:38" ht="15" customHeight="1" x14ac:dyDescent="0.35">
      <c r="C10852"/>
      <c r="D10852"/>
      <c r="E10852"/>
      <c r="F10852"/>
      <c r="G10852"/>
      <c r="H10852"/>
      <c r="I10852"/>
      <c r="J10852"/>
      <c r="K10852"/>
      <c r="L10852"/>
      <c r="M10852"/>
      <c r="N10852"/>
      <c r="O10852"/>
      <c r="S10852"/>
      <c r="T10852"/>
      <c r="U10852"/>
      <c r="V10852"/>
      <c r="Y10852"/>
      <c r="Z10852"/>
      <c r="AA10852"/>
      <c r="AB10852"/>
      <c r="AC10852"/>
      <c r="AD10852"/>
      <c r="AE10852"/>
      <c r="AF10852"/>
      <c r="AG10852"/>
      <c r="AH10852"/>
      <c r="AI10852"/>
      <c r="AJ10852"/>
      <c r="AK10852"/>
      <c r="AL10852"/>
    </row>
    <row r="10853" spans="3:38" ht="15" customHeight="1" x14ac:dyDescent="0.35">
      <c r="C10853"/>
      <c r="D10853"/>
      <c r="E10853"/>
      <c r="F10853"/>
      <c r="G10853"/>
      <c r="H10853"/>
      <c r="I10853"/>
      <c r="J10853"/>
      <c r="K10853"/>
      <c r="L10853"/>
      <c r="M10853"/>
      <c r="N10853"/>
      <c r="O10853"/>
      <c r="S10853"/>
      <c r="T10853"/>
      <c r="U10853"/>
      <c r="V10853"/>
      <c r="Y10853"/>
      <c r="Z10853"/>
      <c r="AA10853"/>
      <c r="AB10853"/>
      <c r="AC10853"/>
      <c r="AD10853"/>
      <c r="AE10853"/>
      <c r="AF10853"/>
      <c r="AG10853"/>
      <c r="AH10853"/>
      <c r="AI10853"/>
      <c r="AJ10853"/>
      <c r="AK10853"/>
      <c r="AL10853"/>
    </row>
    <row r="10854" spans="3:38" ht="15" customHeight="1" x14ac:dyDescent="0.35">
      <c r="C10854"/>
      <c r="D10854"/>
      <c r="E10854"/>
      <c r="F10854"/>
      <c r="G10854"/>
      <c r="H10854"/>
      <c r="I10854"/>
      <c r="J10854"/>
      <c r="K10854"/>
      <c r="L10854"/>
      <c r="M10854"/>
      <c r="N10854"/>
      <c r="O10854"/>
      <c r="S10854"/>
      <c r="T10854"/>
      <c r="U10854"/>
      <c r="V10854"/>
      <c r="Y10854"/>
      <c r="Z10854"/>
      <c r="AA10854"/>
      <c r="AB10854"/>
      <c r="AC10854"/>
      <c r="AD10854"/>
      <c r="AE10854"/>
      <c r="AF10854"/>
      <c r="AG10854"/>
      <c r="AH10854"/>
      <c r="AI10854"/>
      <c r="AJ10854"/>
      <c r="AK10854"/>
      <c r="AL10854"/>
    </row>
    <row r="10855" spans="3:38" ht="15" customHeight="1" x14ac:dyDescent="0.35">
      <c r="C10855"/>
      <c r="D10855"/>
      <c r="E10855"/>
      <c r="F10855"/>
      <c r="G10855"/>
      <c r="H10855"/>
      <c r="I10855"/>
      <c r="J10855"/>
      <c r="K10855"/>
      <c r="L10855"/>
      <c r="M10855"/>
      <c r="N10855"/>
      <c r="O10855"/>
      <c r="S10855"/>
      <c r="T10855"/>
      <c r="U10855"/>
      <c r="V10855"/>
      <c r="Y10855"/>
      <c r="Z10855"/>
      <c r="AA10855"/>
      <c r="AB10855"/>
      <c r="AC10855"/>
      <c r="AD10855"/>
      <c r="AE10855"/>
      <c r="AF10855"/>
      <c r="AG10855"/>
      <c r="AH10855"/>
      <c r="AI10855"/>
      <c r="AJ10855"/>
      <c r="AK10855"/>
      <c r="AL10855"/>
    </row>
    <row r="10856" spans="3:38" ht="15" customHeight="1" x14ac:dyDescent="0.35">
      <c r="C10856"/>
      <c r="D10856"/>
      <c r="E10856"/>
      <c r="F10856"/>
      <c r="G10856"/>
      <c r="H10856"/>
      <c r="I10856"/>
      <c r="J10856"/>
      <c r="K10856"/>
      <c r="L10856"/>
      <c r="M10856"/>
      <c r="N10856"/>
      <c r="O10856"/>
      <c r="S10856"/>
      <c r="T10856"/>
      <c r="U10856"/>
      <c r="V10856"/>
      <c r="Y10856"/>
      <c r="Z10856"/>
      <c r="AA10856"/>
      <c r="AB10856"/>
      <c r="AC10856"/>
      <c r="AD10856"/>
      <c r="AE10856"/>
      <c r="AF10856"/>
      <c r="AG10856"/>
      <c r="AH10856"/>
      <c r="AI10856"/>
      <c r="AJ10856"/>
      <c r="AK10856"/>
      <c r="AL10856"/>
    </row>
    <row r="10857" spans="3:38" ht="15" customHeight="1" x14ac:dyDescent="0.35">
      <c r="C10857"/>
      <c r="D10857"/>
      <c r="E10857"/>
      <c r="F10857"/>
      <c r="G10857"/>
      <c r="H10857"/>
      <c r="I10857"/>
      <c r="J10857"/>
      <c r="K10857"/>
      <c r="L10857"/>
      <c r="M10857"/>
      <c r="N10857"/>
      <c r="O10857"/>
      <c r="S10857"/>
      <c r="T10857"/>
      <c r="U10857"/>
      <c r="V10857"/>
      <c r="Y10857"/>
      <c r="Z10857"/>
      <c r="AA10857"/>
      <c r="AB10857"/>
      <c r="AC10857"/>
      <c r="AD10857"/>
      <c r="AE10857"/>
      <c r="AF10857"/>
      <c r="AG10857"/>
      <c r="AH10857"/>
      <c r="AI10857"/>
      <c r="AJ10857"/>
      <c r="AK10857"/>
      <c r="AL10857"/>
    </row>
    <row r="10858" spans="3:38" ht="15" customHeight="1" x14ac:dyDescent="0.35">
      <c r="C10858"/>
      <c r="D10858"/>
      <c r="E10858"/>
      <c r="F10858"/>
      <c r="G10858"/>
      <c r="H10858"/>
      <c r="I10858"/>
      <c r="J10858"/>
      <c r="K10858"/>
      <c r="L10858"/>
      <c r="M10858"/>
      <c r="N10858"/>
      <c r="O10858"/>
      <c r="S10858"/>
      <c r="T10858"/>
      <c r="U10858"/>
      <c r="V10858"/>
      <c r="Y10858"/>
      <c r="Z10858"/>
      <c r="AA10858"/>
      <c r="AB10858"/>
      <c r="AC10858"/>
      <c r="AD10858"/>
      <c r="AE10858"/>
      <c r="AF10858"/>
      <c r="AG10858"/>
      <c r="AH10858"/>
      <c r="AI10858"/>
      <c r="AJ10858"/>
      <c r="AK10858"/>
      <c r="AL10858"/>
    </row>
    <row r="10859" spans="3:38" ht="15" customHeight="1" x14ac:dyDescent="0.35">
      <c r="C10859"/>
      <c r="D10859"/>
      <c r="E10859"/>
      <c r="F10859"/>
      <c r="G10859"/>
      <c r="H10859"/>
      <c r="I10859"/>
      <c r="J10859"/>
      <c r="K10859"/>
      <c r="L10859"/>
      <c r="M10859"/>
      <c r="N10859"/>
      <c r="O10859"/>
      <c r="S10859"/>
      <c r="T10859"/>
      <c r="U10859"/>
      <c r="V10859"/>
      <c r="Y10859"/>
      <c r="Z10859"/>
      <c r="AA10859"/>
      <c r="AB10859"/>
      <c r="AC10859"/>
      <c r="AD10859"/>
      <c r="AE10859"/>
      <c r="AF10859"/>
      <c r="AG10859"/>
      <c r="AH10859"/>
      <c r="AI10859"/>
      <c r="AJ10859"/>
      <c r="AK10859"/>
      <c r="AL10859"/>
    </row>
    <row r="10860" spans="3:38" ht="15" customHeight="1" x14ac:dyDescent="0.35">
      <c r="C10860"/>
      <c r="D10860"/>
      <c r="E10860"/>
      <c r="F10860"/>
      <c r="G10860"/>
      <c r="H10860"/>
      <c r="I10860"/>
      <c r="J10860"/>
      <c r="K10860"/>
      <c r="L10860"/>
      <c r="M10860"/>
      <c r="N10860"/>
      <c r="O10860"/>
      <c r="S10860"/>
      <c r="T10860"/>
      <c r="U10860"/>
      <c r="V10860"/>
      <c r="Y10860"/>
      <c r="Z10860"/>
      <c r="AA10860"/>
      <c r="AB10860"/>
      <c r="AC10860"/>
      <c r="AD10860"/>
      <c r="AE10860"/>
      <c r="AF10860"/>
      <c r="AG10860"/>
      <c r="AH10860"/>
      <c r="AI10860"/>
      <c r="AJ10860"/>
      <c r="AK10860"/>
      <c r="AL10860"/>
    </row>
    <row r="10861" spans="3:38" ht="15" customHeight="1" x14ac:dyDescent="0.35">
      <c r="C10861"/>
      <c r="D10861"/>
      <c r="E10861"/>
      <c r="F10861"/>
      <c r="G10861"/>
      <c r="H10861"/>
      <c r="I10861"/>
      <c r="J10861"/>
      <c r="K10861"/>
      <c r="L10861"/>
      <c r="M10861"/>
      <c r="N10861"/>
      <c r="O10861"/>
      <c r="S10861"/>
      <c r="T10861"/>
      <c r="U10861"/>
      <c r="V10861"/>
      <c r="Y10861"/>
      <c r="Z10861"/>
      <c r="AA10861"/>
      <c r="AB10861"/>
      <c r="AC10861"/>
      <c r="AD10861"/>
      <c r="AE10861"/>
      <c r="AF10861"/>
      <c r="AG10861"/>
      <c r="AH10861"/>
      <c r="AI10861"/>
      <c r="AJ10861"/>
      <c r="AK10861"/>
      <c r="AL10861"/>
    </row>
    <row r="10862" spans="3:38" ht="15" customHeight="1" x14ac:dyDescent="0.35">
      <c r="C10862"/>
      <c r="D10862"/>
      <c r="E10862"/>
      <c r="F10862"/>
      <c r="G10862"/>
      <c r="H10862"/>
      <c r="I10862"/>
      <c r="J10862"/>
      <c r="K10862"/>
      <c r="L10862"/>
      <c r="M10862"/>
      <c r="N10862"/>
      <c r="O10862"/>
      <c r="S10862"/>
      <c r="T10862"/>
      <c r="U10862"/>
      <c r="V10862"/>
      <c r="Y10862"/>
      <c r="Z10862"/>
      <c r="AA10862"/>
      <c r="AB10862"/>
      <c r="AC10862"/>
      <c r="AD10862"/>
      <c r="AE10862"/>
      <c r="AF10862"/>
      <c r="AG10862"/>
      <c r="AH10862"/>
      <c r="AI10862"/>
      <c r="AJ10862"/>
      <c r="AK10862"/>
      <c r="AL10862"/>
    </row>
    <row r="10863" spans="3:38" ht="15" customHeight="1" x14ac:dyDescent="0.35">
      <c r="C10863"/>
      <c r="D10863"/>
      <c r="E10863"/>
      <c r="F10863"/>
      <c r="G10863"/>
      <c r="H10863"/>
      <c r="I10863"/>
      <c r="J10863"/>
      <c r="K10863"/>
      <c r="L10863"/>
      <c r="M10863"/>
      <c r="N10863"/>
      <c r="O10863"/>
      <c r="S10863"/>
      <c r="T10863"/>
      <c r="U10863"/>
      <c r="V10863"/>
      <c r="Y10863"/>
      <c r="Z10863"/>
      <c r="AA10863"/>
      <c r="AB10863"/>
      <c r="AC10863"/>
      <c r="AD10863"/>
      <c r="AE10863"/>
      <c r="AF10863"/>
      <c r="AG10863"/>
      <c r="AH10863"/>
      <c r="AI10863"/>
      <c r="AJ10863"/>
      <c r="AK10863"/>
      <c r="AL10863"/>
    </row>
    <row r="10864" spans="3:38" ht="15" customHeight="1" x14ac:dyDescent="0.35">
      <c r="C10864"/>
      <c r="D10864"/>
      <c r="E10864"/>
      <c r="F10864"/>
      <c r="G10864"/>
      <c r="H10864"/>
      <c r="I10864"/>
      <c r="J10864"/>
      <c r="K10864"/>
      <c r="L10864"/>
      <c r="M10864"/>
      <c r="N10864"/>
      <c r="O10864"/>
      <c r="S10864"/>
      <c r="T10864"/>
      <c r="U10864"/>
      <c r="V10864"/>
      <c r="Y10864"/>
      <c r="Z10864"/>
      <c r="AA10864"/>
      <c r="AB10864"/>
      <c r="AC10864"/>
      <c r="AD10864"/>
      <c r="AE10864"/>
      <c r="AF10864"/>
      <c r="AG10864"/>
      <c r="AH10864"/>
      <c r="AI10864"/>
      <c r="AJ10864"/>
      <c r="AK10864"/>
      <c r="AL10864"/>
    </row>
    <row r="10865" spans="3:38" ht="15" customHeight="1" x14ac:dyDescent="0.35">
      <c r="C10865"/>
      <c r="D10865"/>
      <c r="E10865"/>
      <c r="F10865"/>
      <c r="G10865"/>
      <c r="H10865"/>
      <c r="I10865"/>
      <c r="J10865"/>
      <c r="K10865"/>
      <c r="L10865"/>
      <c r="M10865"/>
      <c r="N10865"/>
      <c r="O10865"/>
      <c r="S10865"/>
      <c r="T10865"/>
      <c r="U10865"/>
      <c r="V10865"/>
      <c r="Y10865"/>
      <c r="Z10865"/>
      <c r="AA10865"/>
      <c r="AB10865"/>
      <c r="AC10865"/>
      <c r="AD10865"/>
      <c r="AE10865"/>
      <c r="AF10865"/>
      <c r="AG10865"/>
      <c r="AH10865"/>
      <c r="AI10865"/>
      <c r="AJ10865"/>
      <c r="AK10865"/>
      <c r="AL10865"/>
    </row>
    <row r="10866" spans="3:38" ht="15" customHeight="1" x14ac:dyDescent="0.35">
      <c r="C10866"/>
      <c r="D10866"/>
      <c r="E10866"/>
      <c r="F10866"/>
      <c r="G10866"/>
      <c r="H10866"/>
      <c r="I10866"/>
      <c r="J10866"/>
      <c r="K10866"/>
      <c r="L10866"/>
      <c r="M10866"/>
      <c r="N10866"/>
      <c r="O10866"/>
      <c r="S10866"/>
      <c r="T10866"/>
      <c r="U10866"/>
      <c r="V10866"/>
      <c r="Y10866"/>
      <c r="Z10866"/>
      <c r="AA10866"/>
      <c r="AB10866"/>
      <c r="AC10866"/>
      <c r="AD10866"/>
      <c r="AE10866"/>
      <c r="AF10866"/>
      <c r="AG10866"/>
      <c r="AH10866"/>
      <c r="AI10866"/>
      <c r="AJ10866"/>
      <c r="AK10866"/>
      <c r="AL10866"/>
    </row>
    <row r="10867" spans="3:38" ht="15" customHeight="1" x14ac:dyDescent="0.35">
      <c r="C10867"/>
      <c r="D10867"/>
      <c r="E10867"/>
      <c r="F10867"/>
      <c r="G10867"/>
      <c r="H10867"/>
      <c r="I10867"/>
      <c r="J10867"/>
      <c r="K10867"/>
      <c r="L10867"/>
      <c r="M10867"/>
      <c r="N10867"/>
      <c r="O10867"/>
      <c r="S10867"/>
      <c r="T10867"/>
      <c r="U10867"/>
      <c r="V10867"/>
      <c r="Y10867"/>
      <c r="Z10867"/>
      <c r="AA10867"/>
      <c r="AB10867"/>
      <c r="AC10867"/>
      <c r="AD10867"/>
      <c r="AE10867"/>
      <c r="AF10867"/>
      <c r="AG10867"/>
      <c r="AH10867"/>
      <c r="AI10867"/>
      <c r="AJ10867"/>
      <c r="AK10867"/>
      <c r="AL10867"/>
    </row>
    <row r="10868" spans="3:38" ht="15" customHeight="1" x14ac:dyDescent="0.35">
      <c r="C10868"/>
      <c r="D10868"/>
      <c r="E10868"/>
      <c r="F10868"/>
      <c r="G10868"/>
      <c r="H10868"/>
      <c r="I10868"/>
      <c r="J10868"/>
      <c r="K10868"/>
      <c r="L10868"/>
      <c r="M10868"/>
      <c r="N10868"/>
      <c r="O10868"/>
      <c r="S10868"/>
      <c r="T10868"/>
      <c r="U10868"/>
      <c r="V10868"/>
      <c r="Y10868"/>
      <c r="Z10868"/>
      <c r="AA10868"/>
      <c r="AB10868"/>
      <c r="AC10868"/>
      <c r="AD10868"/>
      <c r="AE10868"/>
      <c r="AF10868"/>
      <c r="AG10868"/>
      <c r="AH10868"/>
      <c r="AI10868"/>
      <c r="AJ10868"/>
      <c r="AK10868"/>
      <c r="AL10868"/>
    </row>
    <row r="10869" spans="3:38" ht="15" customHeight="1" x14ac:dyDescent="0.35">
      <c r="C10869"/>
      <c r="D10869"/>
      <c r="E10869"/>
      <c r="F10869"/>
      <c r="G10869"/>
      <c r="H10869"/>
      <c r="I10869"/>
      <c r="J10869"/>
      <c r="K10869"/>
      <c r="L10869"/>
      <c r="M10869"/>
      <c r="N10869"/>
      <c r="O10869"/>
      <c r="S10869"/>
      <c r="T10869"/>
      <c r="U10869"/>
      <c r="V10869"/>
      <c r="Y10869"/>
      <c r="Z10869"/>
      <c r="AA10869"/>
      <c r="AB10869"/>
      <c r="AC10869"/>
      <c r="AD10869"/>
      <c r="AE10869"/>
      <c r="AF10869"/>
      <c r="AG10869"/>
      <c r="AH10869"/>
      <c r="AI10869"/>
      <c r="AJ10869"/>
      <c r="AK10869"/>
      <c r="AL10869"/>
    </row>
    <row r="10870" spans="3:38" ht="15" customHeight="1" x14ac:dyDescent="0.35">
      <c r="C10870"/>
      <c r="D10870"/>
      <c r="E10870"/>
      <c r="F10870"/>
      <c r="G10870"/>
      <c r="H10870"/>
      <c r="I10870"/>
      <c r="J10870"/>
      <c r="K10870"/>
      <c r="L10870"/>
      <c r="M10870"/>
      <c r="N10870"/>
      <c r="O10870"/>
      <c r="S10870"/>
      <c r="T10870"/>
      <c r="U10870"/>
      <c r="V10870"/>
      <c r="Y10870"/>
      <c r="Z10870"/>
      <c r="AA10870"/>
      <c r="AB10870"/>
      <c r="AC10870"/>
      <c r="AD10870"/>
      <c r="AE10870"/>
      <c r="AF10870"/>
      <c r="AG10870"/>
      <c r="AH10870"/>
      <c r="AI10870"/>
      <c r="AJ10870"/>
      <c r="AK10870"/>
      <c r="AL10870"/>
    </row>
    <row r="10871" spans="3:38" ht="15" customHeight="1" x14ac:dyDescent="0.35">
      <c r="C10871"/>
      <c r="D10871"/>
      <c r="E10871"/>
      <c r="F10871"/>
      <c r="G10871"/>
      <c r="H10871"/>
      <c r="I10871"/>
      <c r="J10871"/>
      <c r="K10871"/>
      <c r="L10871"/>
      <c r="M10871"/>
      <c r="N10871"/>
      <c r="O10871"/>
      <c r="S10871"/>
      <c r="T10871"/>
      <c r="U10871"/>
      <c r="V10871"/>
      <c r="Y10871"/>
      <c r="Z10871"/>
      <c r="AA10871"/>
      <c r="AB10871"/>
      <c r="AC10871"/>
      <c r="AD10871"/>
      <c r="AE10871"/>
      <c r="AF10871"/>
      <c r="AG10871"/>
      <c r="AH10871"/>
      <c r="AI10871"/>
      <c r="AJ10871"/>
      <c r="AK10871"/>
      <c r="AL10871"/>
    </row>
    <row r="10872" spans="3:38" ht="15" customHeight="1" x14ac:dyDescent="0.35">
      <c r="C10872"/>
      <c r="D10872"/>
      <c r="E10872"/>
      <c r="F10872"/>
      <c r="G10872"/>
      <c r="H10872"/>
      <c r="I10872"/>
      <c r="J10872"/>
      <c r="K10872"/>
      <c r="L10872"/>
      <c r="M10872"/>
      <c r="N10872"/>
      <c r="O10872"/>
      <c r="S10872"/>
      <c r="T10872"/>
      <c r="U10872"/>
      <c r="V10872"/>
      <c r="Y10872"/>
      <c r="Z10872"/>
      <c r="AA10872"/>
      <c r="AB10872"/>
      <c r="AC10872"/>
      <c r="AD10872"/>
      <c r="AE10872"/>
      <c r="AF10872"/>
      <c r="AG10872"/>
      <c r="AH10872"/>
      <c r="AI10872"/>
      <c r="AJ10872"/>
      <c r="AK10872"/>
      <c r="AL10872"/>
    </row>
    <row r="10873" spans="3:38" ht="15" customHeight="1" x14ac:dyDescent="0.35">
      <c r="C10873"/>
      <c r="D10873"/>
      <c r="E10873"/>
      <c r="F10873"/>
      <c r="G10873"/>
      <c r="H10873"/>
      <c r="I10873"/>
      <c r="J10873"/>
      <c r="K10873"/>
      <c r="L10873"/>
      <c r="M10873"/>
      <c r="N10873"/>
      <c r="O10873"/>
      <c r="S10873"/>
      <c r="T10873"/>
      <c r="U10873"/>
      <c r="V10873"/>
      <c r="Y10873"/>
      <c r="Z10873"/>
      <c r="AA10873"/>
      <c r="AB10873"/>
      <c r="AC10873"/>
      <c r="AD10873"/>
      <c r="AE10873"/>
      <c r="AF10873"/>
      <c r="AG10873"/>
      <c r="AH10873"/>
      <c r="AI10873"/>
      <c r="AJ10873"/>
      <c r="AK10873"/>
      <c r="AL10873"/>
    </row>
    <row r="10874" spans="3:38" ht="15" customHeight="1" x14ac:dyDescent="0.35">
      <c r="C10874"/>
      <c r="D10874"/>
      <c r="E10874"/>
      <c r="F10874"/>
      <c r="G10874"/>
      <c r="H10874"/>
      <c r="I10874"/>
      <c r="J10874"/>
      <c r="K10874"/>
      <c r="L10874"/>
      <c r="M10874"/>
      <c r="N10874"/>
      <c r="O10874"/>
      <c r="S10874"/>
      <c r="T10874"/>
      <c r="U10874"/>
      <c r="V10874"/>
      <c r="Y10874"/>
      <c r="Z10874"/>
      <c r="AA10874"/>
      <c r="AB10874"/>
      <c r="AC10874"/>
      <c r="AD10874"/>
      <c r="AE10874"/>
      <c r="AF10874"/>
      <c r="AG10874"/>
      <c r="AH10874"/>
      <c r="AI10874"/>
      <c r="AJ10874"/>
      <c r="AK10874"/>
      <c r="AL10874"/>
    </row>
    <row r="10875" spans="3:38" ht="15" customHeight="1" x14ac:dyDescent="0.35">
      <c r="C10875"/>
      <c r="D10875"/>
      <c r="E10875"/>
      <c r="F10875"/>
      <c r="G10875"/>
      <c r="H10875"/>
      <c r="I10875"/>
      <c r="J10875"/>
      <c r="K10875"/>
      <c r="L10875"/>
      <c r="M10875"/>
      <c r="N10875"/>
      <c r="O10875"/>
      <c r="S10875"/>
      <c r="T10875"/>
      <c r="U10875"/>
      <c r="V10875"/>
      <c r="Y10875"/>
      <c r="Z10875"/>
      <c r="AA10875"/>
      <c r="AB10875"/>
      <c r="AC10875"/>
      <c r="AD10875"/>
      <c r="AE10875"/>
      <c r="AF10875"/>
      <c r="AG10875"/>
      <c r="AH10875"/>
      <c r="AI10875"/>
      <c r="AJ10875"/>
      <c r="AK10875"/>
      <c r="AL10875"/>
    </row>
    <row r="10876" spans="3:38" ht="15" customHeight="1" x14ac:dyDescent="0.35">
      <c r="C10876"/>
      <c r="D10876"/>
      <c r="E10876"/>
      <c r="F10876"/>
      <c r="G10876"/>
      <c r="H10876"/>
      <c r="I10876"/>
      <c r="J10876"/>
      <c r="K10876"/>
      <c r="L10876"/>
      <c r="M10876"/>
      <c r="N10876"/>
      <c r="O10876"/>
      <c r="S10876"/>
      <c r="T10876"/>
      <c r="U10876"/>
      <c r="V10876"/>
      <c r="Y10876"/>
      <c r="Z10876"/>
      <c r="AA10876"/>
      <c r="AB10876"/>
      <c r="AC10876"/>
      <c r="AD10876"/>
      <c r="AE10876"/>
      <c r="AF10876"/>
      <c r="AG10876"/>
      <c r="AH10876"/>
      <c r="AI10876"/>
      <c r="AJ10876"/>
      <c r="AK10876"/>
      <c r="AL10876"/>
    </row>
    <row r="10877" spans="3:38" ht="15" customHeight="1" x14ac:dyDescent="0.35">
      <c r="C10877"/>
      <c r="D10877"/>
      <c r="E10877"/>
      <c r="F10877"/>
      <c r="G10877"/>
      <c r="H10877"/>
      <c r="I10877"/>
      <c r="J10877"/>
      <c r="K10877"/>
      <c r="L10877"/>
      <c r="M10877"/>
      <c r="N10877"/>
      <c r="O10877"/>
      <c r="S10877"/>
      <c r="T10877"/>
      <c r="U10877"/>
      <c r="V10877"/>
      <c r="Y10877"/>
      <c r="Z10877"/>
      <c r="AA10877"/>
      <c r="AB10877"/>
      <c r="AC10877"/>
      <c r="AD10877"/>
      <c r="AE10877"/>
      <c r="AF10877"/>
      <c r="AG10877"/>
      <c r="AH10877"/>
      <c r="AI10877"/>
      <c r="AJ10877"/>
      <c r="AK10877"/>
      <c r="AL10877"/>
    </row>
    <row r="10878" spans="3:38" ht="15" customHeight="1" x14ac:dyDescent="0.35">
      <c r="C10878"/>
      <c r="D10878"/>
      <c r="E10878"/>
      <c r="F10878"/>
      <c r="G10878"/>
      <c r="H10878"/>
      <c r="I10878"/>
      <c r="J10878"/>
      <c r="K10878"/>
      <c r="L10878"/>
      <c r="M10878"/>
      <c r="N10878"/>
      <c r="O10878"/>
      <c r="S10878"/>
      <c r="T10878"/>
      <c r="U10878"/>
      <c r="V10878"/>
      <c r="Y10878"/>
      <c r="Z10878"/>
      <c r="AA10878"/>
      <c r="AB10878"/>
      <c r="AC10878"/>
      <c r="AD10878"/>
      <c r="AE10878"/>
      <c r="AF10878"/>
      <c r="AG10878"/>
      <c r="AH10878"/>
      <c r="AI10878"/>
      <c r="AJ10878"/>
      <c r="AK10878"/>
      <c r="AL10878"/>
    </row>
    <row r="10879" spans="3:38" ht="15" customHeight="1" x14ac:dyDescent="0.35">
      <c r="C10879"/>
      <c r="D10879"/>
      <c r="E10879"/>
      <c r="F10879"/>
      <c r="G10879"/>
      <c r="H10879"/>
      <c r="I10879"/>
      <c r="J10879"/>
      <c r="K10879"/>
      <c r="L10879"/>
      <c r="M10879"/>
      <c r="N10879"/>
      <c r="O10879"/>
      <c r="S10879"/>
      <c r="T10879"/>
      <c r="U10879"/>
      <c r="V10879"/>
      <c r="Y10879"/>
      <c r="Z10879"/>
      <c r="AA10879"/>
      <c r="AB10879"/>
      <c r="AC10879"/>
      <c r="AD10879"/>
      <c r="AE10879"/>
      <c r="AF10879"/>
      <c r="AG10879"/>
      <c r="AH10879"/>
      <c r="AI10879"/>
      <c r="AJ10879"/>
      <c r="AK10879"/>
      <c r="AL10879"/>
    </row>
    <row r="10880" spans="3:38" ht="15" customHeight="1" x14ac:dyDescent="0.35">
      <c r="C10880"/>
      <c r="D10880"/>
      <c r="E10880"/>
      <c r="F10880"/>
      <c r="G10880"/>
      <c r="H10880"/>
      <c r="I10880"/>
      <c r="J10880"/>
      <c r="K10880"/>
      <c r="L10880"/>
      <c r="M10880"/>
      <c r="N10880"/>
      <c r="O10880"/>
      <c r="S10880"/>
      <c r="T10880"/>
      <c r="U10880"/>
      <c r="V10880"/>
      <c r="Y10880"/>
      <c r="Z10880"/>
      <c r="AA10880"/>
      <c r="AB10880"/>
      <c r="AC10880"/>
      <c r="AD10880"/>
      <c r="AE10880"/>
      <c r="AF10880"/>
      <c r="AG10880"/>
      <c r="AH10880"/>
      <c r="AI10880"/>
      <c r="AJ10880"/>
      <c r="AK10880"/>
      <c r="AL10880"/>
    </row>
    <row r="10881" spans="3:38" ht="15" customHeight="1" x14ac:dyDescent="0.35">
      <c r="C10881"/>
      <c r="D10881"/>
      <c r="E10881"/>
      <c r="F10881"/>
      <c r="G10881"/>
      <c r="H10881"/>
      <c r="I10881"/>
      <c r="J10881"/>
      <c r="K10881"/>
      <c r="L10881"/>
      <c r="M10881"/>
      <c r="N10881"/>
      <c r="O10881"/>
      <c r="S10881"/>
      <c r="T10881"/>
      <c r="U10881"/>
      <c r="V10881"/>
      <c r="Y10881"/>
      <c r="Z10881"/>
      <c r="AA10881"/>
      <c r="AB10881"/>
      <c r="AC10881"/>
      <c r="AD10881"/>
      <c r="AE10881"/>
      <c r="AF10881"/>
      <c r="AG10881"/>
      <c r="AH10881"/>
      <c r="AI10881"/>
      <c r="AJ10881"/>
      <c r="AK10881"/>
      <c r="AL10881"/>
    </row>
    <row r="10882" spans="3:38" ht="15" customHeight="1" x14ac:dyDescent="0.35">
      <c r="C10882"/>
      <c r="D10882"/>
      <c r="E10882"/>
      <c r="F10882"/>
      <c r="G10882"/>
      <c r="H10882"/>
      <c r="I10882"/>
      <c r="J10882"/>
      <c r="K10882"/>
      <c r="L10882"/>
      <c r="M10882"/>
      <c r="N10882"/>
      <c r="O10882"/>
      <c r="S10882"/>
      <c r="T10882"/>
      <c r="U10882"/>
      <c r="V10882"/>
      <c r="Y10882"/>
      <c r="Z10882"/>
      <c r="AA10882"/>
      <c r="AB10882"/>
      <c r="AC10882"/>
      <c r="AD10882"/>
      <c r="AE10882"/>
      <c r="AF10882"/>
      <c r="AG10882"/>
      <c r="AH10882"/>
      <c r="AI10882"/>
      <c r="AJ10882"/>
      <c r="AK10882"/>
      <c r="AL10882"/>
    </row>
    <row r="10883" spans="3:38" ht="15" customHeight="1" x14ac:dyDescent="0.35">
      <c r="C10883"/>
      <c r="D10883"/>
      <c r="E10883"/>
      <c r="F10883"/>
      <c r="G10883"/>
      <c r="H10883"/>
      <c r="I10883"/>
      <c r="J10883"/>
      <c r="K10883"/>
      <c r="L10883"/>
      <c r="M10883"/>
      <c r="N10883"/>
      <c r="O10883"/>
      <c r="S10883"/>
      <c r="T10883"/>
      <c r="U10883"/>
      <c r="V10883"/>
      <c r="Y10883"/>
      <c r="Z10883"/>
      <c r="AA10883"/>
      <c r="AB10883"/>
      <c r="AC10883"/>
      <c r="AD10883"/>
      <c r="AE10883"/>
      <c r="AF10883"/>
      <c r="AG10883"/>
      <c r="AH10883"/>
      <c r="AI10883"/>
      <c r="AJ10883"/>
      <c r="AK10883"/>
      <c r="AL10883"/>
    </row>
    <row r="10884" spans="3:38" ht="15" customHeight="1" x14ac:dyDescent="0.35">
      <c r="C10884"/>
      <c r="D10884"/>
      <c r="E10884"/>
      <c r="F10884"/>
      <c r="G10884"/>
      <c r="H10884"/>
      <c r="I10884"/>
      <c r="J10884"/>
      <c r="K10884"/>
      <c r="L10884"/>
      <c r="M10884"/>
      <c r="N10884"/>
      <c r="O10884"/>
      <c r="S10884"/>
      <c r="T10884"/>
      <c r="U10884"/>
      <c r="V10884"/>
      <c r="Y10884"/>
      <c r="Z10884"/>
      <c r="AA10884"/>
      <c r="AB10884"/>
      <c r="AC10884"/>
      <c r="AD10884"/>
      <c r="AE10884"/>
      <c r="AF10884"/>
      <c r="AG10884"/>
      <c r="AH10884"/>
      <c r="AI10884"/>
      <c r="AJ10884"/>
      <c r="AK10884"/>
      <c r="AL10884"/>
    </row>
    <row r="10885" spans="3:38" ht="15" customHeight="1" x14ac:dyDescent="0.35">
      <c r="C10885"/>
      <c r="D10885"/>
      <c r="E10885"/>
      <c r="F10885"/>
      <c r="G10885"/>
      <c r="H10885"/>
      <c r="I10885"/>
      <c r="J10885"/>
      <c r="K10885"/>
      <c r="L10885"/>
      <c r="M10885"/>
      <c r="N10885"/>
      <c r="O10885"/>
      <c r="S10885"/>
      <c r="T10885"/>
      <c r="U10885"/>
      <c r="V10885"/>
      <c r="Y10885"/>
      <c r="Z10885"/>
      <c r="AA10885"/>
      <c r="AB10885"/>
      <c r="AC10885"/>
      <c r="AD10885"/>
      <c r="AE10885"/>
      <c r="AF10885"/>
      <c r="AG10885"/>
      <c r="AH10885"/>
      <c r="AI10885"/>
      <c r="AJ10885"/>
      <c r="AK10885"/>
      <c r="AL10885"/>
    </row>
    <row r="10886" spans="3:38" ht="15" customHeight="1" x14ac:dyDescent="0.35">
      <c r="C10886"/>
      <c r="D10886"/>
      <c r="E10886"/>
      <c r="F10886"/>
      <c r="G10886"/>
      <c r="H10886"/>
      <c r="I10886"/>
      <c r="J10886"/>
      <c r="K10886"/>
      <c r="L10886"/>
      <c r="M10886"/>
      <c r="N10886"/>
      <c r="O10886"/>
      <c r="S10886"/>
      <c r="T10886"/>
      <c r="U10886"/>
      <c r="V10886"/>
      <c r="Y10886"/>
      <c r="Z10886"/>
      <c r="AA10886"/>
      <c r="AB10886"/>
      <c r="AC10886"/>
      <c r="AD10886"/>
      <c r="AE10886"/>
      <c r="AF10886"/>
      <c r="AG10886"/>
      <c r="AH10886"/>
      <c r="AI10886"/>
      <c r="AJ10886"/>
      <c r="AK10886"/>
      <c r="AL10886"/>
    </row>
    <row r="10887" spans="3:38" ht="15" customHeight="1" x14ac:dyDescent="0.35">
      <c r="C10887"/>
      <c r="D10887"/>
      <c r="E10887"/>
      <c r="F10887"/>
      <c r="G10887"/>
      <c r="H10887"/>
      <c r="I10887"/>
      <c r="J10887"/>
      <c r="K10887"/>
      <c r="L10887"/>
      <c r="M10887"/>
      <c r="N10887"/>
      <c r="O10887"/>
      <c r="S10887"/>
      <c r="T10887"/>
      <c r="U10887"/>
      <c r="V10887"/>
      <c r="Y10887"/>
      <c r="Z10887"/>
      <c r="AA10887"/>
      <c r="AB10887"/>
      <c r="AC10887"/>
      <c r="AD10887"/>
      <c r="AE10887"/>
      <c r="AF10887"/>
      <c r="AG10887"/>
      <c r="AH10887"/>
      <c r="AI10887"/>
      <c r="AJ10887"/>
      <c r="AK10887"/>
      <c r="AL10887"/>
    </row>
    <row r="10888" spans="3:38" ht="15" customHeight="1" x14ac:dyDescent="0.35">
      <c r="C10888"/>
      <c r="D10888"/>
      <c r="E10888"/>
      <c r="F10888"/>
      <c r="G10888"/>
      <c r="H10888"/>
      <c r="I10888"/>
      <c r="J10888"/>
      <c r="K10888"/>
      <c r="L10888"/>
      <c r="M10888"/>
      <c r="N10888"/>
      <c r="O10888"/>
      <c r="S10888"/>
      <c r="T10888"/>
      <c r="U10888"/>
      <c r="V10888"/>
      <c r="Y10888"/>
      <c r="Z10888"/>
      <c r="AA10888"/>
      <c r="AB10888"/>
      <c r="AC10888"/>
      <c r="AD10888"/>
      <c r="AE10888"/>
      <c r="AF10888"/>
      <c r="AG10888"/>
      <c r="AH10888"/>
      <c r="AI10888"/>
      <c r="AJ10888"/>
      <c r="AK10888"/>
      <c r="AL10888"/>
    </row>
    <row r="10889" spans="3:38" ht="15" customHeight="1" x14ac:dyDescent="0.35">
      <c r="C10889"/>
      <c r="D10889"/>
      <c r="E10889"/>
      <c r="F10889"/>
      <c r="G10889"/>
      <c r="H10889"/>
      <c r="I10889"/>
      <c r="J10889"/>
      <c r="K10889"/>
      <c r="L10889"/>
      <c r="M10889"/>
      <c r="N10889"/>
      <c r="O10889"/>
      <c r="S10889"/>
      <c r="T10889"/>
      <c r="U10889"/>
      <c r="V10889"/>
      <c r="Y10889"/>
      <c r="Z10889"/>
      <c r="AA10889"/>
      <c r="AB10889"/>
      <c r="AC10889"/>
      <c r="AD10889"/>
      <c r="AE10889"/>
      <c r="AF10889"/>
      <c r="AG10889"/>
      <c r="AH10889"/>
      <c r="AI10889"/>
      <c r="AJ10889"/>
      <c r="AK10889"/>
      <c r="AL10889"/>
    </row>
    <row r="10890" spans="3:38" ht="15" customHeight="1" x14ac:dyDescent="0.35">
      <c r="C10890"/>
      <c r="D10890"/>
      <c r="E10890"/>
      <c r="F10890"/>
      <c r="G10890"/>
      <c r="H10890"/>
      <c r="I10890"/>
      <c r="J10890"/>
      <c r="K10890"/>
      <c r="L10890"/>
      <c r="M10890"/>
      <c r="N10890"/>
      <c r="O10890"/>
      <c r="S10890"/>
      <c r="T10890"/>
      <c r="U10890"/>
      <c r="V10890"/>
      <c r="Y10890"/>
      <c r="Z10890"/>
      <c r="AA10890"/>
      <c r="AB10890"/>
      <c r="AC10890"/>
      <c r="AD10890"/>
      <c r="AE10890"/>
      <c r="AF10890"/>
      <c r="AG10890"/>
      <c r="AH10890"/>
      <c r="AI10890"/>
      <c r="AJ10890"/>
      <c r="AK10890"/>
      <c r="AL10890"/>
    </row>
    <row r="10891" spans="3:38" ht="15" customHeight="1" x14ac:dyDescent="0.35">
      <c r="C10891"/>
      <c r="D10891"/>
      <c r="E10891"/>
      <c r="F10891"/>
      <c r="G10891"/>
      <c r="H10891"/>
      <c r="I10891"/>
      <c r="J10891"/>
      <c r="K10891"/>
      <c r="L10891"/>
      <c r="M10891"/>
      <c r="N10891"/>
      <c r="O10891"/>
      <c r="S10891"/>
      <c r="T10891"/>
      <c r="U10891"/>
      <c r="V10891"/>
      <c r="Y10891"/>
      <c r="Z10891"/>
      <c r="AA10891"/>
      <c r="AB10891"/>
      <c r="AC10891"/>
      <c r="AD10891"/>
      <c r="AE10891"/>
      <c r="AF10891"/>
      <c r="AG10891"/>
      <c r="AH10891"/>
      <c r="AI10891"/>
      <c r="AJ10891"/>
      <c r="AK10891"/>
      <c r="AL10891"/>
    </row>
    <row r="10892" spans="3:38" ht="15" customHeight="1" x14ac:dyDescent="0.35">
      <c r="C10892"/>
      <c r="D10892"/>
      <c r="E10892"/>
      <c r="F10892"/>
      <c r="G10892"/>
      <c r="H10892"/>
      <c r="I10892"/>
      <c r="J10892"/>
      <c r="K10892"/>
      <c r="L10892"/>
      <c r="M10892"/>
      <c r="N10892"/>
      <c r="O10892"/>
      <c r="S10892"/>
      <c r="T10892"/>
      <c r="U10892"/>
      <c r="V10892"/>
      <c r="Y10892"/>
      <c r="Z10892"/>
      <c r="AA10892"/>
      <c r="AB10892"/>
      <c r="AC10892"/>
      <c r="AD10892"/>
      <c r="AE10892"/>
      <c r="AF10892"/>
      <c r="AG10892"/>
      <c r="AH10892"/>
      <c r="AI10892"/>
      <c r="AJ10892"/>
      <c r="AK10892"/>
      <c r="AL10892"/>
    </row>
    <row r="10893" spans="3:38" ht="15" customHeight="1" x14ac:dyDescent="0.35">
      <c r="C10893"/>
      <c r="D10893"/>
      <c r="E10893"/>
      <c r="F10893"/>
      <c r="G10893"/>
      <c r="H10893"/>
      <c r="I10893"/>
      <c r="J10893"/>
      <c r="K10893"/>
      <c r="L10893"/>
      <c r="M10893"/>
      <c r="N10893"/>
      <c r="O10893"/>
      <c r="S10893"/>
      <c r="T10893"/>
      <c r="U10893"/>
      <c r="V10893"/>
      <c r="Y10893"/>
      <c r="Z10893"/>
      <c r="AA10893"/>
      <c r="AB10893"/>
      <c r="AC10893"/>
      <c r="AD10893"/>
      <c r="AE10893"/>
      <c r="AF10893"/>
      <c r="AG10893"/>
      <c r="AH10893"/>
      <c r="AI10893"/>
      <c r="AJ10893"/>
      <c r="AK10893"/>
      <c r="AL10893"/>
    </row>
    <row r="10894" spans="3:38" ht="15" customHeight="1" x14ac:dyDescent="0.35">
      <c r="C10894"/>
      <c r="D10894"/>
      <c r="E10894"/>
      <c r="F10894"/>
      <c r="G10894"/>
      <c r="H10894"/>
      <c r="I10894"/>
      <c r="J10894"/>
      <c r="K10894"/>
      <c r="L10894"/>
      <c r="M10894"/>
      <c r="N10894"/>
      <c r="O10894"/>
      <c r="S10894"/>
      <c r="T10894"/>
      <c r="U10894"/>
      <c r="V10894"/>
      <c r="Y10894"/>
      <c r="Z10894"/>
      <c r="AA10894"/>
      <c r="AB10894"/>
      <c r="AC10894"/>
      <c r="AD10894"/>
      <c r="AE10894"/>
      <c r="AF10894"/>
      <c r="AG10894"/>
      <c r="AH10894"/>
      <c r="AI10894"/>
      <c r="AJ10894"/>
      <c r="AK10894"/>
      <c r="AL10894"/>
    </row>
    <row r="10895" spans="3:38" ht="15" customHeight="1" x14ac:dyDescent="0.35">
      <c r="C10895"/>
      <c r="D10895"/>
      <c r="E10895"/>
      <c r="F10895"/>
      <c r="G10895"/>
      <c r="H10895"/>
      <c r="I10895"/>
      <c r="J10895"/>
      <c r="K10895"/>
      <c r="L10895"/>
      <c r="M10895"/>
      <c r="N10895"/>
      <c r="O10895"/>
      <c r="S10895"/>
      <c r="T10895"/>
      <c r="U10895"/>
      <c r="V10895"/>
      <c r="Y10895"/>
      <c r="Z10895"/>
      <c r="AA10895"/>
      <c r="AB10895"/>
      <c r="AC10895"/>
      <c r="AD10895"/>
      <c r="AE10895"/>
      <c r="AF10895"/>
      <c r="AG10895"/>
      <c r="AH10895"/>
      <c r="AI10895"/>
      <c r="AJ10895"/>
      <c r="AK10895"/>
      <c r="AL10895"/>
    </row>
    <row r="10896" spans="3:38" ht="15" customHeight="1" x14ac:dyDescent="0.35">
      <c r="C10896"/>
      <c r="D10896"/>
      <c r="E10896"/>
      <c r="F10896"/>
      <c r="G10896"/>
      <c r="H10896"/>
      <c r="I10896"/>
      <c r="J10896"/>
      <c r="K10896"/>
      <c r="L10896"/>
      <c r="M10896"/>
      <c r="N10896"/>
      <c r="O10896"/>
      <c r="S10896"/>
      <c r="T10896"/>
      <c r="U10896"/>
      <c r="V10896"/>
      <c r="Y10896"/>
      <c r="Z10896"/>
      <c r="AA10896"/>
      <c r="AB10896"/>
      <c r="AC10896"/>
      <c r="AD10896"/>
      <c r="AE10896"/>
      <c r="AF10896"/>
      <c r="AG10896"/>
      <c r="AH10896"/>
      <c r="AI10896"/>
      <c r="AJ10896"/>
      <c r="AK10896"/>
      <c r="AL10896"/>
    </row>
    <row r="10897" spans="3:38" ht="15" customHeight="1" x14ac:dyDescent="0.35">
      <c r="C10897"/>
      <c r="D10897"/>
      <c r="E10897"/>
      <c r="F10897"/>
      <c r="G10897"/>
      <c r="H10897"/>
      <c r="I10897"/>
      <c r="J10897"/>
      <c r="K10897"/>
      <c r="L10897"/>
      <c r="M10897"/>
      <c r="N10897"/>
      <c r="O10897"/>
      <c r="S10897"/>
      <c r="T10897"/>
      <c r="U10897"/>
      <c r="V10897"/>
      <c r="Y10897"/>
      <c r="Z10897"/>
      <c r="AA10897"/>
      <c r="AB10897"/>
      <c r="AC10897"/>
      <c r="AD10897"/>
      <c r="AE10897"/>
      <c r="AF10897"/>
      <c r="AG10897"/>
      <c r="AH10897"/>
      <c r="AI10897"/>
      <c r="AJ10897"/>
      <c r="AK10897"/>
      <c r="AL10897"/>
    </row>
    <row r="10898" spans="3:38" ht="15" customHeight="1" x14ac:dyDescent="0.35">
      <c r="C10898"/>
      <c r="D10898"/>
      <c r="E10898"/>
      <c r="F10898"/>
      <c r="G10898"/>
      <c r="H10898"/>
      <c r="I10898"/>
      <c r="J10898"/>
      <c r="K10898"/>
      <c r="L10898"/>
      <c r="M10898"/>
      <c r="N10898"/>
      <c r="O10898"/>
      <c r="S10898"/>
      <c r="T10898"/>
      <c r="U10898"/>
      <c r="V10898"/>
      <c r="Y10898"/>
      <c r="Z10898"/>
      <c r="AA10898"/>
      <c r="AB10898"/>
      <c r="AC10898"/>
      <c r="AD10898"/>
      <c r="AE10898"/>
      <c r="AF10898"/>
      <c r="AG10898"/>
      <c r="AH10898"/>
      <c r="AI10898"/>
      <c r="AJ10898"/>
      <c r="AK10898"/>
      <c r="AL10898"/>
    </row>
    <row r="10899" spans="3:38" ht="15" customHeight="1" x14ac:dyDescent="0.35">
      <c r="C10899"/>
      <c r="D10899"/>
      <c r="E10899"/>
      <c r="F10899"/>
      <c r="G10899"/>
      <c r="H10899"/>
      <c r="I10899"/>
      <c r="J10899"/>
      <c r="K10899"/>
      <c r="L10899"/>
      <c r="M10899"/>
      <c r="N10899"/>
      <c r="O10899"/>
      <c r="S10899"/>
      <c r="T10899"/>
      <c r="U10899"/>
      <c r="V10899"/>
      <c r="Y10899"/>
      <c r="Z10899"/>
      <c r="AA10899"/>
      <c r="AB10899"/>
      <c r="AC10899"/>
      <c r="AD10899"/>
      <c r="AE10899"/>
      <c r="AF10899"/>
      <c r="AG10899"/>
      <c r="AH10899"/>
      <c r="AI10899"/>
      <c r="AJ10899"/>
      <c r="AK10899"/>
      <c r="AL10899"/>
    </row>
    <row r="10900" spans="3:38" ht="15" customHeight="1" x14ac:dyDescent="0.35">
      <c r="C10900"/>
      <c r="D10900"/>
      <c r="E10900"/>
      <c r="F10900"/>
      <c r="G10900"/>
      <c r="H10900"/>
      <c r="I10900"/>
      <c r="J10900"/>
      <c r="K10900"/>
      <c r="L10900"/>
      <c r="M10900"/>
      <c r="N10900"/>
      <c r="O10900"/>
      <c r="S10900"/>
      <c r="T10900"/>
      <c r="U10900"/>
      <c r="V10900"/>
      <c r="Y10900"/>
      <c r="Z10900"/>
      <c r="AA10900"/>
      <c r="AB10900"/>
      <c r="AC10900"/>
      <c r="AD10900"/>
      <c r="AE10900"/>
      <c r="AF10900"/>
      <c r="AG10900"/>
      <c r="AH10900"/>
      <c r="AI10900"/>
      <c r="AJ10900"/>
      <c r="AK10900"/>
      <c r="AL10900"/>
    </row>
    <row r="10901" spans="3:38" ht="15" customHeight="1" x14ac:dyDescent="0.35">
      <c r="C10901"/>
      <c r="D10901"/>
      <c r="E10901"/>
      <c r="F10901"/>
      <c r="G10901"/>
      <c r="H10901"/>
      <c r="I10901"/>
      <c r="J10901"/>
      <c r="K10901"/>
      <c r="L10901"/>
      <c r="M10901"/>
      <c r="N10901"/>
      <c r="O10901"/>
      <c r="S10901"/>
      <c r="T10901"/>
      <c r="U10901"/>
      <c r="V10901"/>
      <c r="Y10901"/>
      <c r="Z10901"/>
      <c r="AA10901"/>
      <c r="AB10901"/>
      <c r="AC10901"/>
      <c r="AD10901"/>
      <c r="AE10901"/>
      <c r="AF10901"/>
      <c r="AG10901"/>
      <c r="AH10901"/>
      <c r="AI10901"/>
      <c r="AJ10901"/>
      <c r="AK10901"/>
      <c r="AL10901"/>
    </row>
    <row r="10902" spans="3:38" ht="15" customHeight="1" x14ac:dyDescent="0.35">
      <c r="C10902"/>
      <c r="D10902"/>
      <c r="E10902"/>
      <c r="F10902"/>
      <c r="G10902"/>
      <c r="H10902"/>
      <c r="I10902"/>
      <c r="J10902"/>
      <c r="K10902"/>
      <c r="L10902"/>
      <c r="M10902"/>
      <c r="N10902"/>
      <c r="O10902"/>
      <c r="S10902"/>
      <c r="T10902"/>
      <c r="U10902"/>
      <c r="V10902"/>
      <c r="Y10902"/>
      <c r="Z10902"/>
      <c r="AA10902"/>
      <c r="AB10902"/>
      <c r="AC10902"/>
      <c r="AD10902"/>
      <c r="AE10902"/>
      <c r="AF10902"/>
      <c r="AG10902"/>
      <c r="AH10902"/>
      <c r="AI10902"/>
      <c r="AJ10902"/>
      <c r="AK10902"/>
      <c r="AL10902"/>
    </row>
    <row r="10903" spans="3:38" ht="15" customHeight="1" x14ac:dyDescent="0.35">
      <c r="C10903"/>
      <c r="D10903"/>
      <c r="E10903"/>
      <c r="F10903"/>
      <c r="G10903"/>
      <c r="H10903"/>
      <c r="I10903"/>
      <c r="J10903"/>
      <c r="K10903"/>
      <c r="L10903"/>
      <c r="M10903"/>
      <c r="N10903"/>
      <c r="O10903"/>
      <c r="S10903"/>
      <c r="T10903"/>
      <c r="U10903"/>
      <c r="V10903"/>
      <c r="Y10903"/>
      <c r="Z10903"/>
      <c r="AA10903"/>
      <c r="AB10903"/>
      <c r="AC10903"/>
      <c r="AD10903"/>
      <c r="AE10903"/>
      <c r="AF10903"/>
      <c r="AG10903"/>
      <c r="AH10903"/>
      <c r="AI10903"/>
      <c r="AJ10903"/>
      <c r="AK10903"/>
      <c r="AL10903"/>
    </row>
    <row r="10904" spans="3:38" ht="15" customHeight="1" x14ac:dyDescent="0.35">
      <c r="C10904"/>
      <c r="D10904"/>
      <c r="E10904"/>
      <c r="F10904"/>
      <c r="G10904"/>
      <c r="H10904"/>
      <c r="I10904"/>
      <c r="J10904"/>
      <c r="K10904"/>
      <c r="L10904"/>
      <c r="M10904"/>
      <c r="N10904"/>
      <c r="O10904"/>
      <c r="S10904"/>
      <c r="T10904"/>
      <c r="U10904"/>
      <c r="V10904"/>
      <c r="Y10904"/>
      <c r="Z10904"/>
      <c r="AA10904"/>
      <c r="AB10904"/>
      <c r="AC10904"/>
      <c r="AD10904"/>
      <c r="AE10904"/>
      <c r="AF10904"/>
      <c r="AG10904"/>
      <c r="AH10904"/>
      <c r="AI10904"/>
      <c r="AJ10904"/>
      <c r="AK10904"/>
      <c r="AL10904"/>
    </row>
    <row r="10905" spans="3:38" ht="15" customHeight="1" x14ac:dyDescent="0.35">
      <c r="C10905"/>
      <c r="D10905"/>
      <c r="E10905"/>
      <c r="F10905"/>
      <c r="G10905"/>
      <c r="H10905"/>
      <c r="I10905"/>
      <c r="J10905"/>
      <c r="K10905"/>
      <c r="L10905"/>
      <c r="M10905"/>
      <c r="N10905"/>
      <c r="O10905"/>
      <c r="S10905"/>
      <c r="T10905"/>
      <c r="U10905"/>
      <c r="V10905"/>
      <c r="Y10905"/>
      <c r="Z10905"/>
      <c r="AA10905"/>
      <c r="AB10905"/>
      <c r="AC10905"/>
      <c r="AD10905"/>
      <c r="AE10905"/>
      <c r="AF10905"/>
      <c r="AG10905"/>
      <c r="AH10905"/>
      <c r="AI10905"/>
      <c r="AJ10905"/>
      <c r="AK10905"/>
      <c r="AL10905"/>
    </row>
    <row r="10906" spans="3:38" ht="15" customHeight="1" x14ac:dyDescent="0.35">
      <c r="C10906"/>
      <c r="D10906"/>
      <c r="E10906"/>
      <c r="F10906"/>
      <c r="G10906"/>
      <c r="H10906"/>
      <c r="I10906"/>
      <c r="J10906"/>
      <c r="K10906"/>
      <c r="L10906"/>
      <c r="M10906"/>
      <c r="N10906"/>
      <c r="O10906"/>
      <c r="S10906"/>
      <c r="T10906"/>
      <c r="U10906"/>
      <c r="V10906"/>
      <c r="Y10906"/>
      <c r="Z10906"/>
      <c r="AA10906"/>
      <c r="AB10906"/>
      <c r="AC10906"/>
      <c r="AD10906"/>
      <c r="AE10906"/>
      <c r="AF10906"/>
      <c r="AG10906"/>
      <c r="AH10906"/>
      <c r="AI10906"/>
      <c r="AJ10906"/>
      <c r="AK10906"/>
      <c r="AL10906"/>
    </row>
    <row r="10907" spans="3:38" ht="15" customHeight="1" x14ac:dyDescent="0.35">
      <c r="C10907"/>
      <c r="D10907"/>
      <c r="E10907"/>
      <c r="F10907"/>
      <c r="G10907"/>
      <c r="H10907"/>
      <c r="I10907"/>
      <c r="J10907"/>
      <c r="K10907"/>
      <c r="L10907"/>
      <c r="M10907"/>
      <c r="N10907"/>
      <c r="O10907"/>
      <c r="S10907"/>
      <c r="T10907"/>
      <c r="U10907"/>
      <c r="V10907"/>
      <c r="Y10907"/>
      <c r="Z10907"/>
      <c r="AA10907"/>
      <c r="AB10907"/>
      <c r="AC10907"/>
      <c r="AD10907"/>
      <c r="AE10907"/>
      <c r="AF10907"/>
      <c r="AG10907"/>
      <c r="AH10907"/>
      <c r="AI10907"/>
      <c r="AJ10907"/>
      <c r="AK10907"/>
      <c r="AL10907"/>
    </row>
    <row r="10908" spans="3:38" ht="15" customHeight="1" x14ac:dyDescent="0.35">
      <c r="C10908"/>
      <c r="D10908"/>
      <c r="E10908"/>
      <c r="F10908"/>
      <c r="G10908"/>
      <c r="H10908"/>
      <c r="I10908"/>
      <c r="J10908"/>
      <c r="K10908"/>
      <c r="L10908"/>
      <c r="M10908"/>
      <c r="N10908"/>
      <c r="O10908"/>
      <c r="S10908"/>
      <c r="T10908"/>
      <c r="U10908"/>
      <c r="V10908"/>
      <c r="Y10908"/>
      <c r="Z10908"/>
      <c r="AA10908"/>
      <c r="AB10908"/>
      <c r="AC10908"/>
      <c r="AD10908"/>
      <c r="AE10908"/>
      <c r="AF10908"/>
      <c r="AG10908"/>
      <c r="AH10908"/>
      <c r="AI10908"/>
      <c r="AJ10908"/>
      <c r="AK10908"/>
      <c r="AL10908"/>
    </row>
    <row r="10909" spans="3:38" ht="15" customHeight="1" x14ac:dyDescent="0.35">
      <c r="C10909"/>
      <c r="D10909"/>
      <c r="E10909"/>
      <c r="F10909"/>
      <c r="G10909"/>
      <c r="H10909"/>
      <c r="I10909"/>
      <c r="J10909"/>
      <c r="K10909"/>
      <c r="L10909"/>
      <c r="M10909"/>
      <c r="N10909"/>
      <c r="O10909"/>
      <c r="S10909"/>
      <c r="T10909"/>
      <c r="U10909"/>
      <c r="V10909"/>
      <c r="Y10909"/>
      <c r="Z10909"/>
      <c r="AA10909"/>
      <c r="AB10909"/>
      <c r="AC10909"/>
      <c r="AD10909"/>
      <c r="AE10909"/>
      <c r="AF10909"/>
      <c r="AG10909"/>
      <c r="AH10909"/>
      <c r="AI10909"/>
      <c r="AJ10909"/>
      <c r="AK10909"/>
      <c r="AL10909"/>
    </row>
    <row r="10910" spans="3:38" ht="15" customHeight="1" x14ac:dyDescent="0.35">
      <c r="C10910"/>
      <c r="D10910"/>
      <c r="E10910"/>
      <c r="F10910"/>
      <c r="G10910"/>
      <c r="H10910"/>
      <c r="I10910"/>
      <c r="J10910"/>
      <c r="K10910"/>
      <c r="L10910"/>
      <c r="M10910"/>
      <c r="N10910"/>
      <c r="O10910"/>
      <c r="S10910"/>
      <c r="T10910"/>
      <c r="U10910"/>
      <c r="V10910"/>
      <c r="Y10910"/>
      <c r="Z10910"/>
      <c r="AA10910"/>
      <c r="AB10910"/>
      <c r="AC10910"/>
      <c r="AD10910"/>
      <c r="AE10910"/>
      <c r="AF10910"/>
      <c r="AG10910"/>
      <c r="AH10910"/>
      <c r="AI10910"/>
      <c r="AJ10910"/>
      <c r="AK10910"/>
      <c r="AL10910"/>
    </row>
    <row r="10911" spans="3:38" ht="15" customHeight="1" x14ac:dyDescent="0.35">
      <c r="C10911"/>
      <c r="D10911"/>
      <c r="E10911"/>
      <c r="F10911"/>
      <c r="G10911"/>
      <c r="H10911"/>
      <c r="I10911"/>
      <c r="J10911"/>
      <c r="K10911"/>
      <c r="L10911"/>
      <c r="M10911"/>
      <c r="N10911"/>
      <c r="O10911"/>
      <c r="S10911"/>
      <c r="T10911"/>
      <c r="U10911"/>
      <c r="V10911"/>
      <c r="Y10911"/>
      <c r="Z10911"/>
      <c r="AA10911"/>
      <c r="AB10911"/>
      <c r="AC10911"/>
      <c r="AD10911"/>
      <c r="AE10911"/>
      <c r="AF10911"/>
      <c r="AG10911"/>
      <c r="AH10911"/>
      <c r="AI10911"/>
      <c r="AJ10911"/>
      <c r="AK10911"/>
      <c r="AL10911"/>
    </row>
    <row r="10912" spans="3:38" ht="15" customHeight="1" x14ac:dyDescent="0.35">
      <c r="C10912"/>
      <c r="D10912"/>
      <c r="E10912"/>
      <c r="F10912"/>
      <c r="G10912"/>
      <c r="H10912"/>
      <c r="I10912"/>
      <c r="J10912"/>
      <c r="K10912"/>
      <c r="L10912"/>
      <c r="M10912"/>
      <c r="N10912"/>
      <c r="O10912"/>
      <c r="S10912"/>
      <c r="T10912"/>
      <c r="U10912"/>
      <c r="V10912"/>
      <c r="Y10912"/>
      <c r="Z10912"/>
      <c r="AA10912"/>
      <c r="AB10912"/>
      <c r="AC10912"/>
      <c r="AD10912"/>
      <c r="AE10912"/>
      <c r="AF10912"/>
      <c r="AG10912"/>
      <c r="AH10912"/>
      <c r="AI10912"/>
      <c r="AJ10912"/>
      <c r="AK10912"/>
      <c r="AL10912"/>
    </row>
    <row r="10913" spans="3:38" ht="15" customHeight="1" x14ac:dyDescent="0.35">
      <c r="C10913"/>
      <c r="D10913"/>
      <c r="E10913"/>
      <c r="F10913"/>
      <c r="G10913"/>
      <c r="H10913"/>
      <c r="I10913"/>
      <c r="J10913"/>
      <c r="K10913"/>
      <c r="L10913"/>
      <c r="M10913"/>
      <c r="N10913"/>
      <c r="O10913"/>
      <c r="S10913"/>
      <c r="T10913"/>
      <c r="U10913"/>
      <c r="V10913"/>
      <c r="Y10913"/>
      <c r="Z10913"/>
      <c r="AA10913"/>
      <c r="AB10913"/>
      <c r="AC10913"/>
      <c r="AD10913"/>
      <c r="AE10913"/>
      <c r="AF10913"/>
      <c r="AG10913"/>
      <c r="AH10913"/>
      <c r="AI10913"/>
      <c r="AJ10913"/>
      <c r="AK10913"/>
      <c r="AL10913"/>
    </row>
    <row r="10914" spans="3:38" ht="15" customHeight="1" x14ac:dyDescent="0.35">
      <c r="C10914"/>
      <c r="D10914"/>
      <c r="E10914"/>
      <c r="F10914"/>
      <c r="G10914"/>
      <c r="H10914"/>
      <c r="I10914"/>
      <c r="J10914"/>
      <c r="K10914"/>
      <c r="L10914"/>
      <c r="M10914"/>
      <c r="N10914"/>
      <c r="O10914"/>
      <c r="S10914"/>
      <c r="T10914"/>
      <c r="U10914"/>
      <c r="V10914"/>
      <c r="Y10914"/>
      <c r="Z10914"/>
      <c r="AA10914"/>
      <c r="AB10914"/>
      <c r="AC10914"/>
      <c r="AD10914"/>
      <c r="AE10914"/>
      <c r="AF10914"/>
      <c r="AG10914"/>
      <c r="AH10914"/>
      <c r="AI10914"/>
      <c r="AJ10914"/>
      <c r="AK10914"/>
      <c r="AL10914"/>
    </row>
    <row r="10915" spans="3:38" ht="15" customHeight="1" x14ac:dyDescent="0.35">
      <c r="C10915"/>
      <c r="D10915"/>
      <c r="E10915"/>
      <c r="F10915"/>
      <c r="G10915"/>
      <c r="H10915"/>
      <c r="I10915"/>
      <c r="J10915"/>
      <c r="K10915"/>
      <c r="L10915"/>
      <c r="M10915"/>
      <c r="N10915"/>
      <c r="O10915"/>
      <c r="S10915"/>
      <c r="T10915"/>
      <c r="U10915"/>
      <c r="V10915"/>
      <c r="Y10915"/>
      <c r="Z10915"/>
      <c r="AA10915"/>
      <c r="AB10915"/>
      <c r="AC10915"/>
      <c r="AD10915"/>
      <c r="AE10915"/>
      <c r="AF10915"/>
      <c r="AG10915"/>
      <c r="AH10915"/>
      <c r="AI10915"/>
      <c r="AJ10915"/>
      <c r="AK10915"/>
      <c r="AL10915"/>
    </row>
    <row r="10916" spans="3:38" ht="15" customHeight="1" x14ac:dyDescent="0.35">
      <c r="C10916"/>
      <c r="D10916"/>
      <c r="E10916"/>
      <c r="F10916"/>
      <c r="G10916"/>
      <c r="H10916"/>
      <c r="I10916"/>
      <c r="J10916"/>
      <c r="K10916"/>
      <c r="L10916"/>
      <c r="M10916"/>
      <c r="N10916"/>
      <c r="O10916"/>
      <c r="S10916"/>
      <c r="T10916"/>
      <c r="U10916"/>
      <c r="V10916"/>
      <c r="Y10916"/>
      <c r="Z10916"/>
      <c r="AA10916"/>
      <c r="AB10916"/>
      <c r="AC10916"/>
      <c r="AD10916"/>
      <c r="AE10916"/>
      <c r="AF10916"/>
      <c r="AG10916"/>
      <c r="AH10916"/>
      <c r="AI10916"/>
      <c r="AJ10916"/>
      <c r="AK10916"/>
      <c r="AL10916"/>
    </row>
    <row r="10917" spans="3:38" ht="15" customHeight="1" x14ac:dyDescent="0.35">
      <c r="C10917"/>
      <c r="D10917"/>
      <c r="E10917"/>
      <c r="F10917"/>
      <c r="G10917"/>
      <c r="H10917"/>
      <c r="I10917"/>
      <c r="J10917"/>
      <c r="K10917"/>
      <c r="L10917"/>
      <c r="M10917"/>
      <c r="N10917"/>
      <c r="O10917"/>
      <c r="S10917"/>
      <c r="T10917"/>
      <c r="U10917"/>
      <c r="V10917"/>
      <c r="Y10917"/>
      <c r="Z10917"/>
      <c r="AA10917"/>
      <c r="AB10917"/>
      <c r="AC10917"/>
      <c r="AD10917"/>
      <c r="AE10917"/>
      <c r="AF10917"/>
      <c r="AG10917"/>
      <c r="AH10917"/>
      <c r="AI10917"/>
      <c r="AJ10917"/>
      <c r="AK10917"/>
      <c r="AL10917"/>
    </row>
    <row r="10918" spans="3:38" ht="15" customHeight="1" x14ac:dyDescent="0.35">
      <c r="C10918"/>
      <c r="D10918"/>
      <c r="E10918"/>
      <c r="F10918"/>
      <c r="G10918"/>
      <c r="H10918"/>
      <c r="I10918"/>
      <c r="J10918"/>
      <c r="K10918"/>
      <c r="L10918"/>
      <c r="M10918"/>
      <c r="N10918"/>
      <c r="O10918"/>
      <c r="S10918"/>
      <c r="T10918"/>
      <c r="U10918"/>
      <c r="V10918"/>
      <c r="Y10918"/>
      <c r="Z10918"/>
      <c r="AA10918"/>
      <c r="AB10918"/>
      <c r="AC10918"/>
      <c r="AD10918"/>
      <c r="AE10918"/>
      <c r="AF10918"/>
      <c r="AG10918"/>
      <c r="AH10918"/>
      <c r="AI10918"/>
      <c r="AJ10918"/>
      <c r="AK10918"/>
      <c r="AL10918"/>
    </row>
    <row r="10919" spans="3:38" ht="15" customHeight="1" x14ac:dyDescent="0.35">
      <c r="C10919"/>
      <c r="D10919"/>
      <c r="E10919"/>
      <c r="F10919"/>
      <c r="G10919"/>
      <c r="H10919"/>
      <c r="I10919"/>
      <c r="J10919"/>
      <c r="K10919"/>
      <c r="L10919"/>
      <c r="M10919"/>
      <c r="N10919"/>
      <c r="O10919"/>
      <c r="S10919"/>
      <c r="T10919"/>
      <c r="U10919"/>
      <c r="V10919"/>
      <c r="Y10919"/>
      <c r="Z10919"/>
      <c r="AA10919"/>
      <c r="AB10919"/>
      <c r="AC10919"/>
      <c r="AD10919"/>
      <c r="AE10919"/>
      <c r="AF10919"/>
      <c r="AG10919"/>
      <c r="AH10919"/>
      <c r="AI10919"/>
      <c r="AJ10919"/>
      <c r="AK10919"/>
      <c r="AL10919"/>
    </row>
    <row r="10920" spans="3:38" ht="15" customHeight="1" x14ac:dyDescent="0.35">
      <c r="C10920"/>
      <c r="D10920"/>
      <c r="E10920"/>
      <c r="F10920"/>
      <c r="G10920"/>
      <c r="H10920"/>
      <c r="I10920"/>
      <c r="J10920"/>
      <c r="K10920"/>
      <c r="L10920"/>
      <c r="M10920"/>
      <c r="N10920"/>
      <c r="O10920"/>
      <c r="S10920"/>
      <c r="T10920"/>
      <c r="U10920"/>
      <c r="V10920"/>
      <c r="Y10920"/>
      <c r="Z10920"/>
      <c r="AA10920"/>
      <c r="AB10920"/>
      <c r="AC10920"/>
      <c r="AD10920"/>
      <c r="AE10920"/>
      <c r="AF10920"/>
      <c r="AG10920"/>
      <c r="AH10920"/>
      <c r="AI10920"/>
      <c r="AJ10920"/>
      <c r="AK10920"/>
      <c r="AL10920"/>
    </row>
    <row r="10921" spans="3:38" ht="15" customHeight="1" x14ac:dyDescent="0.35">
      <c r="C10921"/>
      <c r="D10921"/>
      <c r="E10921"/>
      <c r="F10921"/>
      <c r="G10921"/>
      <c r="H10921"/>
      <c r="I10921"/>
      <c r="J10921"/>
      <c r="K10921"/>
      <c r="L10921"/>
      <c r="M10921"/>
      <c r="N10921"/>
      <c r="O10921"/>
      <c r="S10921"/>
      <c r="T10921"/>
      <c r="U10921"/>
      <c r="V10921"/>
      <c r="Y10921"/>
      <c r="Z10921"/>
      <c r="AA10921"/>
      <c r="AB10921"/>
      <c r="AC10921"/>
      <c r="AD10921"/>
      <c r="AE10921"/>
      <c r="AF10921"/>
      <c r="AG10921"/>
      <c r="AH10921"/>
      <c r="AI10921"/>
      <c r="AJ10921"/>
      <c r="AK10921"/>
      <c r="AL10921"/>
    </row>
    <row r="10922" spans="3:38" ht="15" customHeight="1" x14ac:dyDescent="0.35">
      <c r="C10922"/>
      <c r="D10922"/>
      <c r="E10922"/>
      <c r="F10922"/>
      <c r="G10922"/>
      <c r="H10922"/>
      <c r="I10922"/>
      <c r="J10922"/>
      <c r="K10922"/>
      <c r="L10922"/>
      <c r="M10922"/>
      <c r="N10922"/>
      <c r="O10922"/>
      <c r="S10922"/>
      <c r="T10922"/>
      <c r="U10922"/>
      <c r="V10922"/>
      <c r="Y10922"/>
      <c r="Z10922"/>
      <c r="AA10922"/>
      <c r="AB10922"/>
      <c r="AC10922"/>
      <c r="AD10922"/>
      <c r="AE10922"/>
      <c r="AF10922"/>
      <c r="AG10922"/>
      <c r="AH10922"/>
      <c r="AI10922"/>
      <c r="AJ10922"/>
      <c r="AK10922"/>
      <c r="AL10922"/>
    </row>
    <row r="10923" spans="3:38" ht="15" customHeight="1" x14ac:dyDescent="0.35">
      <c r="C10923"/>
      <c r="D10923"/>
      <c r="E10923"/>
      <c r="F10923"/>
      <c r="G10923"/>
      <c r="H10923"/>
      <c r="I10923"/>
      <c r="J10923"/>
      <c r="K10923"/>
      <c r="L10923"/>
      <c r="M10923"/>
      <c r="N10923"/>
      <c r="O10923"/>
      <c r="S10923"/>
      <c r="T10923"/>
      <c r="U10923"/>
      <c r="V10923"/>
      <c r="Y10923"/>
      <c r="Z10923"/>
      <c r="AA10923"/>
      <c r="AB10923"/>
      <c r="AC10923"/>
      <c r="AD10923"/>
      <c r="AE10923"/>
      <c r="AF10923"/>
      <c r="AG10923"/>
      <c r="AH10923"/>
      <c r="AI10923"/>
      <c r="AJ10923"/>
      <c r="AK10923"/>
      <c r="AL10923"/>
    </row>
    <row r="10924" spans="3:38" ht="15" customHeight="1" x14ac:dyDescent="0.35">
      <c r="C10924"/>
      <c r="D10924"/>
      <c r="E10924"/>
      <c r="F10924"/>
      <c r="G10924"/>
      <c r="H10924"/>
      <c r="I10924"/>
      <c r="J10924"/>
      <c r="K10924"/>
      <c r="L10924"/>
      <c r="M10924"/>
      <c r="N10924"/>
      <c r="O10924"/>
      <c r="S10924"/>
      <c r="T10924"/>
      <c r="U10924"/>
      <c r="V10924"/>
      <c r="Y10924"/>
      <c r="Z10924"/>
      <c r="AA10924"/>
      <c r="AB10924"/>
      <c r="AC10924"/>
      <c r="AD10924"/>
      <c r="AE10924"/>
      <c r="AF10924"/>
      <c r="AG10924"/>
      <c r="AH10924"/>
      <c r="AI10924"/>
      <c r="AJ10924"/>
      <c r="AK10924"/>
      <c r="AL10924"/>
    </row>
    <row r="10925" spans="3:38" ht="15" customHeight="1" x14ac:dyDescent="0.35">
      <c r="C10925"/>
      <c r="D10925"/>
      <c r="E10925"/>
      <c r="F10925"/>
      <c r="G10925"/>
      <c r="H10925"/>
      <c r="I10925"/>
      <c r="J10925"/>
      <c r="K10925"/>
      <c r="L10925"/>
      <c r="M10925"/>
      <c r="N10925"/>
      <c r="O10925"/>
      <c r="S10925"/>
      <c r="T10925"/>
      <c r="U10925"/>
      <c r="V10925"/>
      <c r="Y10925"/>
      <c r="Z10925"/>
      <c r="AA10925"/>
      <c r="AB10925"/>
      <c r="AC10925"/>
      <c r="AD10925"/>
      <c r="AE10925"/>
      <c r="AF10925"/>
      <c r="AG10925"/>
      <c r="AH10925"/>
      <c r="AI10925"/>
      <c r="AJ10925"/>
      <c r="AK10925"/>
      <c r="AL10925"/>
    </row>
    <row r="10926" spans="3:38" ht="15" customHeight="1" x14ac:dyDescent="0.35">
      <c r="C10926"/>
      <c r="D10926"/>
      <c r="E10926"/>
      <c r="F10926"/>
      <c r="G10926"/>
      <c r="H10926"/>
      <c r="I10926"/>
      <c r="J10926"/>
      <c r="K10926"/>
      <c r="L10926"/>
      <c r="M10926"/>
      <c r="N10926"/>
      <c r="O10926"/>
      <c r="S10926"/>
      <c r="T10926"/>
      <c r="U10926"/>
      <c r="V10926"/>
      <c r="Y10926"/>
      <c r="Z10926"/>
      <c r="AA10926"/>
      <c r="AB10926"/>
      <c r="AC10926"/>
      <c r="AD10926"/>
      <c r="AE10926"/>
      <c r="AF10926"/>
      <c r="AG10926"/>
      <c r="AH10926"/>
      <c r="AI10926"/>
      <c r="AJ10926"/>
      <c r="AK10926"/>
      <c r="AL10926"/>
    </row>
    <row r="10927" spans="3:38" ht="15" customHeight="1" x14ac:dyDescent="0.35">
      <c r="C10927"/>
      <c r="D10927"/>
      <c r="E10927"/>
      <c r="F10927"/>
      <c r="G10927"/>
      <c r="H10927"/>
      <c r="I10927"/>
      <c r="J10927"/>
      <c r="K10927"/>
      <c r="L10927"/>
      <c r="M10927"/>
      <c r="N10927"/>
      <c r="O10927"/>
      <c r="S10927"/>
      <c r="T10927"/>
      <c r="U10927"/>
      <c r="V10927"/>
      <c r="Y10927"/>
      <c r="Z10927"/>
      <c r="AA10927"/>
      <c r="AB10927"/>
      <c r="AC10927"/>
      <c r="AD10927"/>
      <c r="AE10927"/>
      <c r="AF10927"/>
      <c r="AG10927"/>
      <c r="AH10927"/>
      <c r="AI10927"/>
      <c r="AJ10927"/>
      <c r="AK10927"/>
      <c r="AL10927"/>
    </row>
    <row r="10928" spans="3:38" ht="15" customHeight="1" x14ac:dyDescent="0.35">
      <c r="C10928"/>
      <c r="D10928"/>
      <c r="E10928"/>
      <c r="F10928"/>
      <c r="G10928"/>
      <c r="H10928"/>
      <c r="I10928"/>
      <c r="J10928"/>
      <c r="K10928"/>
      <c r="L10928"/>
      <c r="M10928"/>
      <c r="N10928"/>
      <c r="O10928"/>
      <c r="S10928"/>
      <c r="T10928"/>
      <c r="U10928"/>
      <c r="V10928"/>
      <c r="Y10928"/>
      <c r="Z10928"/>
      <c r="AA10928"/>
      <c r="AB10928"/>
      <c r="AC10928"/>
      <c r="AD10928"/>
      <c r="AE10928"/>
      <c r="AF10928"/>
      <c r="AG10928"/>
      <c r="AH10928"/>
      <c r="AI10928"/>
      <c r="AJ10928"/>
      <c r="AK10928"/>
      <c r="AL10928"/>
    </row>
    <row r="10929" spans="3:38" ht="15" customHeight="1" x14ac:dyDescent="0.35">
      <c r="C10929"/>
      <c r="D10929"/>
      <c r="E10929"/>
      <c r="F10929"/>
      <c r="G10929"/>
      <c r="H10929"/>
      <c r="I10929"/>
      <c r="J10929"/>
      <c r="K10929"/>
      <c r="L10929"/>
      <c r="M10929"/>
      <c r="N10929"/>
      <c r="O10929"/>
      <c r="S10929"/>
      <c r="T10929"/>
      <c r="U10929"/>
      <c r="V10929"/>
      <c r="Y10929"/>
      <c r="Z10929"/>
      <c r="AA10929"/>
      <c r="AB10929"/>
      <c r="AC10929"/>
      <c r="AD10929"/>
      <c r="AE10929"/>
      <c r="AF10929"/>
      <c r="AG10929"/>
      <c r="AH10929"/>
      <c r="AI10929"/>
      <c r="AJ10929"/>
      <c r="AK10929"/>
      <c r="AL10929"/>
    </row>
    <row r="10930" spans="3:38" ht="15" customHeight="1" x14ac:dyDescent="0.35">
      <c r="C10930"/>
      <c r="D10930"/>
      <c r="E10930"/>
      <c r="F10930"/>
      <c r="G10930"/>
      <c r="H10930"/>
      <c r="I10930"/>
      <c r="J10930"/>
      <c r="K10930"/>
      <c r="L10930"/>
      <c r="M10930"/>
      <c r="N10930"/>
      <c r="O10930"/>
      <c r="S10930"/>
      <c r="T10930"/>
      <c r="U10930"/>
      <c r="V10930"/>
      <c r="Y10930"/>
      <c r="Z10930"/>
      <c r="AA10930"/>
      <c r="AB10930"/>
      <c r="AC10930"/>
      <c r="AD10930"/>
      <c r="AE10930"/>
      <c r="AF10930"/>
      <c r="AG10930"/>
      <c r="AH10930"/>
      <c r="AI10930"/>
      <c r="AJ10930"/>
      <c r="AK10930"/>
      <c r="AL10930"/>
    </row>
    <row r="10931" spans="3:38" ht="15" customHeight="1" x14ac:dyDescent="0.35">
      <c r="C10931"/>
      <c r="D10931"/>
      <c r="E10931"/>
      <c r="F10931"/>
      <c r="G10931"/>
      <c r="H10931"/>
      <c r="I10931"/>
      <c r="J10931"/>
      <c r="K10931"/>
      <c r="L10931"/>
      <c r="M10931"/>
      <c r="N10931"/>
      <c r="O10931"/>
      <c r="S10931"/>
      <c r="T10931"/>
      <c r="U10931"/>
      <c r="V10931"/>
      <c r="Y10931"/>
      <c r="Z10931"/>
      <c r="AA10931"/>
      <c r="AB10931"/>
      <c r="AC10931"/>
      <c r="AD10931"/>
      <c r="AE10931"/>
      <c r="AF10931"/>
      <c r="AG10931"/>
      <c r="AH10931"/>
      <c r="AI10931"/>
      <c r="AJ10931"/>
      <c r="AK10931"/>
      <c r="AL10931"/>
    </row>
    <row r="10932" spans="3:38" ht="15" customHeight="1" x14ac:dyDescent="0.35">
      <c r="C10932"/>
      <c r="D10932"/>
      <c r="E10932"/>
      <c r="F10932"/>
      <c r="G10932"/>
      <c r="H10932"/>
      <c r="I10932"/>
      <c r="J10932"/>
      <c r="K10932"/>
      <c r="L10932"/>
      <c r="M10932"/>
      <c r="N10932"/>
      <c r="O10932"/>
      <c r="S10932"/>
      <c r="T10932"/>
      <c r="U10932"/>
      <c r="V10932"/>
      <c r="Y10932"/>
      <c r="Z10932"/>
      <c r="AA10932"/>
      <c r="AB10932"/>
      <c r="AC10932"/>
      <c r="AD10932"/>
      <c r="AE10932"/>
      <c r="AF10932"/>
      <c r="AG10932"/>
      <c r="AH10932"/>
      <c r="AI10932"/>
      <c r="AJ10932"/>
      <c r="AK10932"/>
      <c r="AL10932"/>
    </row>
    <row r="10933" spans="3:38" ht="15" customHeight="1" x14ac:dyDescent="0.35">
      <c r="C10933"/>
      <c r="D10933"/>
      <c r="E10933"/>
      <c r="F10933"/>
      <c r="G10933"/>
      <c r="H10933"/>
      <c r="I10933"/>
      <c r="J10933"/>
      <c r="K10933"/>
      <c r="L10933"/>
      <c r="M10933"/>
      <c r="N10933"/>
      <c r="O10933"/>
      <c r="S10933"/>
      <c r="T10933"/>
      <c r="U10933"/>
      <c r="V10933"/>
      <c r="Y10933"/>
      <c r="Z10933"/>
      <c r="AA10933"/>
      <c r="AB10933"/>
      <c r="AC10933"/>
      <c r="AD10933"/>
      <c r="AE10933"/>
      <c r="AF10933"/>
      <c r="AG10933"/>
      <c r="AH10933"/>
      <c r="AI10933"/>
      <c r="AJ10933"/>
      <c r="AK10933"/>
      <c r="AL10933"/>
    </row>
    <row r="10934" spans="3:38" ht="15" customHeight="1" x14ac:dyDescent="0.35">
      <c r="C10934"/>
      <c r="D10934"/>
      <c r="E10934"/>
      <c r="F10934"/>
      <c r="G10934"/>
      <c r="H10934"/>
      <c r="I10934"/>
      <c r="J10934"/>
      <c r="K10934"/>
      <c r="L10934"/>
      <c r="M10934"/>
      <c r="N10934"/>
      <c r="O10934"/>
      <c r="S10934"/>
      <c r="T10934"/>
      <c r="U10934"/>
      <c r="V10934"/>
      <c r="Y10934"/>
      <c r="Z10934"/>
      <c r="AA10934"/>
      <c r="AB10934"/>
      <c r="AC10934"/>
      <c r="AD10934"/>
      <c r="AE10934"/>
      <c r="AF10934"/>
      <c r="AG10934"/>
      <c r="AH10934"/>
      <c r="AI10934"/>
      <c r="AJ10934"/>
      <c r="AK10934"/>
      <c r="AL10934"/>
    </row>
    <row r="10935" spans="3:38" ht="15" customHeight="1" x14ac:dyDescent="0.35">
      <c r="C10935"/>
      <c r="D10935"/>
      <c r="E10935"/>
      <c r="F10935"/>
      <c r="G10935"/>
      <c r="H10935"/>
      <c r="I10935"/>
      <c r="J10935"/>
      <c r="K10935"/>
      <c r="L10935"/>
      <c r="M10935"/>
      <c r="N10935"/>
      <c r="O10935"/>
      <c r="S10935"/>
      <c r="T10935"/>
      <c r="U10935"/>
      <c r="V10935"/>
      <c r="Y10935"/>
      <c r="Z10935"/>
      <c r="AA10935"/>
      <c r="AB10935"/>
      <c r="AC10935"/>
      <c r="AD10935"/>
      <c r="AE10935"/>
      <c r="AF10935"/>
      <c r="AG10935"/>
      <c r="AH10935"/>
      <c r="AI10935"/>
      <c r="AJ10935"/>
      <c r="AK10935"/>
      <c r="AL10935"/>
    </row>
    <row r="10936" spans="3:38" ht="15" customHeight="1" x14ac:dyDescent="0.35">
      <c r="C10936"/>
      <c r="D10936"/>
      <c r="E10936"/>
      <c r="F10936"/>
      <c r="G10936"/>
      <c r="H10936"/>
      <c r="I10936"/>
      <c r="J10936"/>
      <c r="K10936"/>
      <c r="L10936"/>
      <c r="M10936"/>
      <c r="N10936"/>
      <c r="O10936"/>
      <c r="S10936"/>
      <c r="T10936"/>
      <c r="U10936"/>
      <c r="V10936"/>
      <c r="Y10936"/>
      <c r="Z10936"/>
      <c r="AA10936"/>
      <c r="AB10936"/>
      <c r="AC10936"/>
      <c r="AD10936"/>
      <c r="AE10936"/>
      <c r="AF10936"/>
      <c r="AG10936"/>
      <c r="AH10936"/>
      <c r="AI10936"/>
      <c r="AJ10936"/>
      <c r="AK10936"/>
      <c r="AL10936"/>
    </row>
    <row r="10937" spans="3:38" ht="15" customHeight="1" x14ac:dyDescent="0.35">
      <c r="C10937"/>
      <c r="D10937"/>
      <c r="E10937"/>
      <c r="F10937"/>
      <c r="G10937"/>
      <c r="H10937"/>
      <c r="I10937"/>
      <c r="J10937"/>
      <c r="K10937"/>
      <c r="L10937"/>
      <c r="M10937"/>
      <c r="N10937"/>
      <c r="O10937"/>
      <c r="S10937"/>
      <c r="T10937"/>
      <c r="U10937"/>
      <c r="V10937"/>
      <c r="Y10937"/>
      <c r="Z10937"/>
      <c r="AA10937"/>
      <c r="AB10937"/>
      <c r="AC10937"/>
      <c r="AD10937"/>
      <c r="AE10937"/>
      <c r="AF10937"/>
      <c r="AG10937"/>
      <c r="AH10937"/>
      <c r="AI10937"/>
      <c r="AJ10937"/>
      <c r="AK10937"/>
      <c r="AL10937"/>
    </row>
    <row r="10938" spans="3:38" ht="15" customHeight="1" x14ac:dyDescent="0.35">
      <c r="C10938"/>
      <c r="D10938"/>
      <c r="E10938"/>
      <c r="F10938"/>
      <c r="G10938"/>
      <c r="H10938"/>
      <c r="I10938"/>
      <c r="J10938"/>
      <c r="K10938"/>
      <c r="L10938"/>
      <c r="M10938"/>
      <c r="N10938"/>
      <c r="O10938"/>
      <c r="S10938"/>
      <c r="T10938"/>
      <c r="U10938"/>
      <c r="V10938"/>
      <c r="Y10938"/>
      <c r="Z10938"/>
      <c r="AA10938"/>
      <c r="AB10938"/>
      <c r="AC10938"/>
      <c r="AD10938"/>
      <c r="AE10938"/>
      <c r="AF10938"/>
      <c r="AG10938"/>
      <c r="AH10938"/>
      <c r="AI10938"/>
      <c r="AJ10938"/>
      <c r="AK10938"/>
      <c r="AL10938"/>
    </row>
    <row r="10939" spans="3:38" ht="15" customHeight="1" x14ac:dyDescent="0.35">
      <c r="C10939"/>
      <c r="D10939"/>
      <c r="E10939"/>
      <c r="F10939"/>
      <c r="G10939"/>
      <c r="H10939"/>
      <c r="I10939"/>
      <c r="J10939"/>
      <c r="K10939"/>
      <c r="L10939"/>
      <c r="M10939"/>
      <c r="N10939"/>
      <c r="O10939"/>
      <c r="S10939"/>
      <c r="T10939"/>
      <c r="U10939"/>
      <c r="V10939"/>
      <c r="Y10939"/>
      <c r="Z10939"/>
      <c r="AA10939"/>
      <c r="AB10939"/>
      <c r="AC10939"/>
      <c r="AD10939"/>
      <c r="AE10939"/>
      <c r="AF10939"/>
      <c r="AG10939"/>
      <c r="AH10939"/>
      <c r="AI10939"/>
      <c r="AJ10939"/>
      <c r="AK10939"/>
      <c r="AL10939"/>
    </row>
    <row r="10940" spans="3:38" ht="15" customHeight="1" x14ac:dyDescent="0.35">
      <c r="C10940"/>
      <c r="D10940"/>
      <c r="E10940"/>
      <c r="F10940"/>
      <c r="G10940"/>
      <c r="H10940"/>
      <c r="I10940"/>
      <c r="J10940"/>
      <c r="K10940"/>
      <c r="L10940"/>
      <c r="M10940"/>
      <c r="N10940"/>
      <c r="O10940"/>
      <c r="S10940"/>
      <c r="T10940"/>
      <c r="U10940"/>
      <c r="V10940"/>
      <c r="Y10940"/>
      <c r="Z10940"/>
      <c r="AA10940"/>
      <c r="AB10940"/>
      <c r="AC10940"/>
      <c r="AD10940"/>
      <c r="AE10940"/>
      <c r="AF10940"/>
      <c r="AG10940"/>
      <c r="AH10940"/>
      <c r="AI10940"/>
      <c r="AJ10940"/>
      <c r="AK10940"/>
      <c r="AL10940"/>
    </row>
    <row r="10941" spans="3:38" ht="15" customHeight="1" x14ac:dyDescent="0.35">
      <c r="C10941"/>
      <c r="D10941"/>
      <c r="E10941"/>
      <c r="F10941"/>
      <c r="G10941"/>
      <c r="H10941"/>
      <c r="I10941"/>
      <c r="J10941"/>
      <c r="K10941"/>
      <c r="L10941"/>
      <c r="M10941"/>
      <c r="N10941"/>
      <c r="O10941"/>
      <c r="S10941"/>
      <c r="T10941"/>
      <c r="U10941"/>
      <c r="V10941"/>
      <c r="Y10941"/>
      <c r="Z10941"/>
      <c r="AA10941"/>
      <c r="AB10941"/>
      <c r="AC10941"/>
      <c r="AD10941"/>
      <c r="AE10941"/>
      <c r="AF10941"/>
      <c r="AG10941"/>
      <c r="AH10941"/>
      <c r="AI10941"/>
      <c r="AJ10941"/>
      <c r="AK10941"/>
      <c r="AL10941"/>
    </row>
    <row r="10942" spans="3:38" ht="15" customHeight="1" x14ac:dyDescent="0.35">
      <c r="C10942"/>
      <c r="D10942"/>
      <c r="E10942"/>
      <c r="F10942"/>
      <c r="G10942"/>
      <c r="H10942"/>
      <c r="I10942"/>
      <c r="J10942"/>
      <c r="K10942"/>
      <c r="L10942"/>
      <c r="M10942"/>
      <c r="N10942"/>
      <c r="O10942"/>
      <c r="S10942"/>
      <c r="T10942"/>
      <c r="U10942"/>
      <c r="V10942"/>
      <c r="Y10942"/>
      <c r="Z10942"/>
      <c r="AA10942"/>
      <c r="AB10942"/>
      <c r="AC10942"/>
      <c r="AD10942"/>
      <c r="AE10942"/>
      <c r="AF10942"/>
      <c r="AG10942"/>
      <c r="AH10942"/>
      <c r="AI10942"/>
      <c r="AJ10942"/>
      <c r="AK10942"/>
      <c r="AL10942"/>
    </row>
    <row r="10943" spans="3:38" ht="15" customHeight="1" x14ac:dyDescent="0.35">
      <c r="C10943"/>
      <c r="D10943"/>
      <c r="E10943"/>
      <c r="F10943"/>
      <c r="G10943"/>
      <c r="H10943"/>
      <c r="I10943"/>
      <c r="J10943"/>
      <c r="K10943"/>
      <c r="L10943"/>
      <c r="M10943"/>
      <c r="N10943"/>
      <c r="O10943"/>
      <c r="S10943"/>
      <c r="T10943"/>
      <c r="U10943"/>
      <c r="V10943"/>
      <c r="Y10943"/>
      <c r="Z10943"/>
      <c r="AA10943"/>
      <c r="AB10943"/>
      <c r="AC10943"/>
      <c r="AD10943"/>
      <c r="AE10943"/>
      <c r="AF10943"/>
      <c r="AG10943"/>
      <c r="AH10943"/>
      <c r="AI10943"/>
      <c r="AJ10943"/>
      <c r="AK10943"/>
      <c r="AL10943"/>
    </row>
    <row r="10944" spans="3:38" ht="15" customHeight="1" x14ac:dyDescent="0.35">
      <c r="C10944"/>
      <c r="D10944"/>
      <c r="E10944"/>
      <c r="F10944"/>
      <c r="G10944"/>
      <c r="H10944"/>
      <c r="I10944"/>
      <c r="J10944"/>
      <c r="K10944"/>
      <c r="L10944"/>
      <c r="M10944"/>
      <c r="N10944"/>
      <c r="O10944"/>
      <c r="S10944"/>
      <c r="T10944"/>
      <c r="U10944"/>
      <c r="V10944"/>
      <c r="Y10944"/>
      <c r="Z10944"/>
      <c r="AA10944"/>
      <c r="AB10944"/>
      <c r="AC10944"/>
      <c r="AD10944"/>
      <c r="AE10944"/>
      <c r="AF10944"/>
      <c r="AG10944"/>
      <c r="AH10944"/>
      <c r="AI10944"/>
      <c r="AJ10944"/>
      <c r="AK10944"/>
      <c r="AL10944"/>
    </row>
    <row r="10945" spans="3:38" ht="15" customHeight="1" x14ac:dyDescent="0.35">
      <c r="C10945"/>
      <c r="D10945"/>
      <c r="E10945"/>
      <c r="F10945"/>
      <c r="G10945"/>
      <c r="H10945"/>
      <c r="I10945"/>
      <c r="J10945"/>
      <c r="K10945"/>
      <c r="L10945"/>
      <c r="M10945"/>
      <c r="N10945"/>
      <c r="O10945"/>
      <c r="S10945"/>
      <c r="T10945"/>
      <c r="U10945"/>
      <c r="V10945"/>
      <c r="Y10945"/>
      <c r="Z10945"/>
      <c r="AA10945"/>
      <c r="AB10945"/>
      <c r="AC10945"/>
      <c r="AD10945"/>
      <c r="AE10945"/>
      <c r="AF10945"/>
      <c r="AG10945"/>
      <c r="AH10945"/>
      <c r="AI10945"/>
      <c r="AJ10945"/>
      <c r="AK10945"/>
      <c r="AL10945"/>
    </row>
    <row r="10946" spans="3:38" ht="15" customHeight="1" x14ac:dyDescent="0.35">
      <c r="C10946"/>
      <c r="D10946"/>
      <c r="E10946"/>
      <c r="F10946"/>
      <c r="G10946"/>
      <c r="H10946"/>
      <c r="I10946"/>
      <c r="J10946"/>
      <c r="K10946"/>
      <c r="L10946"/>
      <c r="M10946"/>
      <c r="N10946"/>
      <c r="O10946"/>
      <c r="S10946"/>
      <c r="T10946"/>
      <c r="U10946"/>
      <c r="V10946"/>
      <c r="Y10946"/>
      <c r="Z10946"/>
      <c r="AA10946"/>
      <c r="AB10946"/>
      <c r="AC10946"/>
      <c r="AD10946"/>
      <c r="AE10946"/>
      <c r="AF10946"/>
      <c r="AG10946"/>
      <c r="AH10946"/>
      <c r="AI10946"/>
      <c r="AJ10946"/>
      <c r="AK10946"/>
      <c r="AL10946"/>
    </row>
    <row r="10947" spans="3:38" ht="15" customHeight="1" x14ac:dyDescent="0.35">
      <c r="C10947"/>
      <c r="D10947"/>
      <c r="E10947"/>
      <c r="F10947"/>
      <c r="G10947"/>
      <c r="H10947"/>
      <c r="I10947"/>
      <c r="J10947"/>
      <c r="K10947"/>
      <c r="L10947"/>
      <c r="M10947"/>
      <c r="N10947"/>
      <c r="O10947"/>
      <c r="S10947"/>
      <c r="T10947"/>
      <c r="U10947"/>
      <c r="V10947"/>
      <c r="Y10947"/>
      <c r="Z10947"/>
      <c r="AA10947"/>
      <c r="AB10947"/>
      <c r="AC10947"/>
      <c r="AD10947"/>
      <c r="AE10947"/>
      <c r="AF10947"/>
      <c r="AG10947"/>
      <c r="AH10947"/>
      <c r="AI10947"/>
      <c r="AJ10947"/>
      <c r="AK10947"/>
      <c r="AL10947"/>
    </row>
    <row r="10948" spans="3:38" ht="15" customHeight="1" x14ac:dyDescent="0.35">
      <c r="C10948"/>
      <c r="D10948"/>
      <c r="E10948"/>
      <c r="F10948"/>
      <c r="G10948"/>
      <c r="H10948"/>
      <c r="I10948"/>
      <c r="J10948"/>
      <c r="K10948"/>
      <c r="L10948"/>
      <c r="M10948"/>
      <c r="N10948"/>
      <c r="O10948"/>
      <c r="S10948"/>
      <c r="T10948"/>
      <c r="U10948"/>
      <c r="V10948"/>
      <c r="Y10948"/>
      <c r="Z10948"/>
      <c r="AA10948"/>
      <c r="AB10948"/>
      <c r="AC10948"/>
      <c r="AD10948"/>
      <c r="AE10948"/>
      <c r="AF10948"/>
      <c r="AG10948"/>
      <c r="AH10948"/>
      <c r="AI10948"/>
      <c r="AJ10948"/>
      <c r="AK10948"/>
      <c r="AL10948"/>
    </row>
    <row r="10949" spans="3:38" ht="15" customHeight="1" x14ac:dyDescent="0.35">
      <c r="C10949"/>
      <c r="D10949"/>
      <c r="E10949"/>
      <c r="F10949"/>
      <c r="G10949"/>
      <c r="H10949"/>
      <c r="I10949"/>
      <c r="J10949"/>
      <c r="K10949"/>
      <c r="L10949"/>
      <c r="M10949"/>
      <c r="N10949"/>
      <c r="O10949"/>
      <c r="S10949"/>
      <c r="T10949"/>
      <c r="U10949"/>
      <c r="V10949"/>
      <c r="Y10949"/>
      <c r="Z10949"/>
      <c r="AA10949"/>
      <c r="AB10949"/>
      <c r="AC10949"/>
      <c r="AD10949"/>
      <c r="AE10949"/>
      <c r="AF10949"/>
      <c r="AG10949"/>
      <c r="AH10949"/>
      <c r="AI10949"/>
      <c r="AJ10949"/>
      <c r="AK10949"/>
      <c r="AL10949"/>
    </row>
    <row r="10950" spans="3:38" ht="15" customHeight="1" x14ac:dyDescent="0.35">
      <c r="C10950"/>
      <c r="D10950"/>
      <c r="E10950"/>
      <c r="F10950"/>
      <c r="G10950"/>
      <c r="H10950"/>
      <c r="I10950"/>
      <c r="J10950"/>
      <c r="K10950"/>
      <c r="L10950"/>
      <c r="M10950"/>
      <c r="N10950"/>
      <c r="O10950"/>
      <c r="S10950"/>
      <c r="T10950"/>
      <c r="U10950"/>
      <c r="V10950"/>
      <c r="Y10950"/>
      <c r="Z10950"/>
      <c r="AA10950"/>
      <c r="AB10950"/>
      <c r="AC10950"/>
      <c r="AD10950"/>
      <c r="AE10950"/>
      <c r="AF10950"/>
      <c r="AG10950"/>
      <c r="AH10950"/>
      <c r="AI10950"/>
      <c r="AJ10950"/>
      <c r="AK10950"/>
      <c r="AL10950"/>
    </row>
    <row r="10951" spans="3:38" ht="15" customHeight="1" x14ac:dyDescent="0.35">
      <c r="C10951"/>
      <c r="D10951"/>
      <c r="E10951"/>
      <c r="F10951"/>
      <c r="G10951"/>
      <c r="H10951"/>
      <c r="I10951"/>
      <c r="J10951"/>
      <c r="K10951"/>
      <c r="L10951"/>
      <c r="M10951"/>
      <c r="N10951"/>
      <c r="O10951"/>
      <c r="S10951"/>
      <c r="T10951"/>
      <c r="U10951"/>
      <c r="V10951"/>
      <c r="Y10951"/>
      <c r="Z10951"/>
      <c r="AA10951"/>
      <c r="AB10951"/>
      <c r="AC10951"/>
      <c r="AD10951"/>
      <c r="AE10951"/>
      <c r="AF10951"/>
      <c r="AG10951"/>
      <c r="AH10951"/>
      <c r="AI10951"/>
      <c r="AJ10951"/>
      <c r="AK10951"/>
      <c r="AL10951"/>
    </row>
    <row r="10952" spans="3:38" ht="15" customHeight="1" x14ac:dyDescent="0.35">
      <c r="C10952"/>
      <c r="D10952"/>
      <c r="E10952"/>
      <c r="F10952"/>
      <c r="G10952"/>
      <c r="H10952"/>
      <c r="I10952"/>
      <c r="J10952"/>
      <c r="K10952"/>
      <c r="L10952"/>
      <c r="M10952"/>
      <c r="N10952"/>
      <c r="O10952"/>
      <c r="S10952"/>
      <c r="T10952"/>
      <c r="U10952"/>
      <c r="V10952"/>
      <c r="Y10952"/>
      <c r="Z10952"/>
      <c r="AA10952"/>
      <c r="AB10952"/>
      <c r="AC10952"/>
      <c r="AD10952"/>
      <c r="AE10952"/>
      <c r="AF10952"/>
      <c r="AG10952"/>
      <c r="AH10952"/>
      <c r="AI10952"/>
      <c r="AJ10952"/>
      <c r="AK10952"/>
      <c r="AL10952"/>
    </row>
    <row r="10953" spans="3:38" ht="15" customHeight="1" x14ac:dyDescent="0.35">
      <c r="C10953"/>
      <c r="D10953"/>
      <c r="E10953"/>
      <c r="F10953"/>
      <c r="G10953"/>
      <c r="H10953"/>
      <c r="I10953"/>
      <c r="J10953"/>
      <c r="K10953"/>
      <c r="L10953"/>
      <c r="M10953"/>
      <c r="N10953"/>
      <c r="O10953"/>
      <c r="S10953"/>
      <c r="T10953"/>
      <c r="U10953"/>
      <c r="V10953"/>
      <c r="Y10953"/>
      <c r="Z10953"/>
      <c r="AA10953"/>
      <c r="AB10953"/>
      <c r="AC10953"/>
      <c r="AD10953"/>
      <c r="AE10953"/>
      <c r="AF10953"/>
      <c r="AG10953"/>
      <c r="AH10953"/>
      <c r="AI10953"/>
      <c r="AJ10953"/>
      <c r="AK10953"/>
      <c r="AL10953"/>
    </row>
    <row r="10954" spans="3:38" ht="15" customHeight="1" x14ac:dyDescent="0.35">
      <c r="C10954"/>
      <c r="D10954"/>
      <c r="E10954"/>
      <c r="F10954"/>
      <c r="G10954"/>
      <c r="H10954"/>
      <c r="I10954"/>
      <c r="J10954"/>
      <c r="K10954"/>
      <c r="L10954"/>
      <c r="M10954"/>
      <c r="N10954"/>
      <c r="O10954"/>
      <c r="S10954"/>
      <c r="T10954"/>
      <c r="U10954"/>
      <c r="V10954"/>
      <c r="Y10954"/>
      <c r="Z10954"/>
      <c r="AA10954"/>
      <c r="AB10954"/>
      <c r="AC10954"/>
      <c r="AD10954"/>
      <c r="AE10954"/>
      <c r="AF10954"/>
      <c r="AG10954"/>
      <c r="AH10954"/>
      <c r="AI10954"/>
      <c r="AJ10954"/>
      <c r="AK10954"/>
      <c r="AL10954"/>
    </row>
    <row r="10955" spans="3:38" ht="15" customHeight="1" x14ac:dyDescent="0.35">
      <c r="C10955"/>
      <c r="D10955"/>
      <c r="E10955"/>
      <c r="F10955"/>
      <c r="G10955"/>
      <c r="H10955"/>
      <c r="I10955"/>
      <c r="J10955"/>
      <c r="K10955"/>
      <c r="L10955"/>
      <c r="M10955"/>
      <c r="N10955"/>
      <c r="O10955"/>
      <c r="S10955"/>
      <c r="T10955"/>
      <c r="U10955"/>
      <c r="V10955"/>
      <c r="Y10955"/>
      <c r="Z10955"/>
      <c r="AA10955"/>
      <c r="AB10955"/>
      <c r="AC10955"/>
      <c r="AD10955"/>
      <c r="AE10955"/>
      <c r="AF10955"/>
      <c r="AG10955"/>
      <c r="AH10955"/>
      <c r="AI10955"/>
      <c r="AJ10955"/>
      <c r="AK10955"/>
      <c r="AL10955"/>
    </row>
    <row r="10956" spans="3:38" ht="15" customHeight="1" x14ac:dyDescent="0.35">
      <c r="C10956"/>
      <c r="D10956"/>
      <c r="E10956"/>
      <c r="F10956"/>
      <c r="G10956"/>
      <c r="H10956"/>
      <c r="I10956"/>
      <c r="J10956"/>
      <c r="K10956"/>
      <c r="L10956"/>
      <c r="M10956"/>
      <c r="N10956"/>
      <c r="O10956"/>
      <c r="S10956"/>
      <c r="T10956"/>
      <c r="U10956"/>
      <c r="V10956"/>
      <c r="Y10956"/>
      <c r="Z10956"/>
      <c r="AA10956"/>
      <c r="AB10956"/>
      <c r="AC10956"/>
      <c r="AD10956"/>
      <c r="AE10956"/>
      <c r="AF10956"/>
      <c r="AG10956"/>
      <c r="AH10956"/>
      <c r="AI10956"/>
      <c r="AJ10956"/>
      <c r="AK10956"/>
      <c r="AL10956"/>
    </row>
    <row r="10957" spans="3:38" ht="15" customHeight="1" x14ac:dyDescent="0.35">
      <c r="C10957"/>
      <c r="D10957"/>
      <c r="E10957"/>
      <c r="F10957"/>
      <c r="G10957"/>
      <c r="H10957"/>
      <c r="I10957"/>
      <c r="J10957"/>
      <c r="K10957"/>
      <c r="L10957"/>
      <c r="M10957"/>
      <c r="N10957"/>
      <c r="O10957"/>
      <c r="S10957"/>
      <c r="T10957"/>
      <c r="U10957"/>
      <c r="V10957"/>
      <c r="Y10957"/>
      <c r="Z10957"/>
      <c r="AA10957"/>
      <c r="AB10957"/>
      <c r="AC10957"/>
      <c r="AD10957"/>
      <c r="AE10957"/>
      <c r="AF10957"/>
      <c r="AG10957"/>
      <c r="AH10957"/>
      <c r="AI10957"/>
      <c r="AJ10957"/>
      <c r="AK10957"/>
      <c r="AL10957"/>
    </row>
    <row r="10958" spans="3:38" ht="15" customHeight="1" x14ac:dyDescent="0.35">
      <c r="C10958"/>
      <c r="D10958"/>
      <c r="E10958"/>
      <c r="F10958"/>
      <c r="G10958"/>
      <c r="H10958"/>
      <c r="I10958"/>
      <c r="J10958"/>
      <c r="K10958"/>
      <c r="L10958"/>
      <c r="M10958"/>
      <c r="N10958"/>
      <c r="O10958"/>
      <c r="S10958"/>
      <c r="T10958"/>
      <c r="U10958"/>
      <c r="V10958"/>
      <c r="Y10958"/>
      <c r="Z10958"/>
      <c r="AA10958"/>
      <c r="AB10958"/>
      <c r="AC10958"/>
      <c r="AD10958"/>
      <c r="AE10958"/>
      <c r="AF10958"/>
      <c r="AG10958"/>
      <c r="AH10958"/>
      <c r="AI10958"/>
      <c r="AJ10958"/>
      <c r="AK10958"/>
      <c r="AL10958"/>
    </row>
    <row r="10959" spans="3:38" ht="15" customHeight="1" x14ac:dyDescent="0.35">
      <c r="C10959"/>
      <c r="D10959"/>
      <c r="E10959"/>
      <c r="F10959"/>
      <c r="G10959"/>
      <c r="H10959"/>
      <c r="I10959"/>
      <c r="J10959"/>
      <c r="K10959"/>
      <c r="L10959"/>
      <c r="M10959"/>
      <c r="N10959"/>
      <c r="O10959"/>
      <c r="S10959"/>
      <c r="T10959"/>
      <c r="U10959"/>
      <c r="V10959"/>
      <c r="Y10959"/>
      <c r="Z10959"/>
      <c r="AA10959"/>
      <c r="AB10959"/>
      <c r="AC10959"/>
      <c r="AD10959"/>
      <c r="AE10959"/>
      <c r="AF10959"/>
      <c r="AG10959"/>
      <c r="AH10959"/>
      <c r="AI10959"/>
      <c r="AJ10959"/>
      <c r="AK10959"/>
      <c r="AL10959"/>
    </row>
    <row r="10960" spans="3:38" ht="15" customHeight="1" x14ac:dyDescent="0.35">
      <c r="C10960"/>
      <c r="D10960"/>
      <c r="E10960"/>
      <c r="F10960"/>
      <c r="G10960"/>
      <c r="H10960"/>
      <c r="I10960"/>
      <c r="J10960"/>
      <c r="K10960"/>
      <c r="L10960"/>
      <c r="M10960"/>
      <c r="N10960"/>
      <c r="O10960"/>
      <c r="S10960"/>
      <c r="T10960"/>
      <c r="U10960"/>
      <c r="V10960"/>
      <c r="Y10960"/>
      <c r="Z10960"/>
      <c r="AA10960"/>
      <c r="AB10960"/>
      <c r="AC10960"/>
      <c r="AD10960"/>
      <c r="AE10960"/>
      <c r="AF10960"/>
      <c r="AG10960"/>
      <c r="AH10960"/>
      <c r="AI10960"/>
      <c r="AJ10960"/>
      <c r="AK10960"/>
      <c r="AL10960"/>
    </row>
    <row r="10961" spans="3:38" ht="15" customHeight="1" x14ac:dyDescent="0.35">
      <c r="C10961"/>
      <c r="D10961"/>
      <c r="E10961"/>
      <c r="F10961"/>
      <c r="G10961"/>
      <c r="H10961"/>
      <c r="I10961"/>
      <c r="J10961"/>
      <c r="K10961"/>
      <c r="L10961"/>
      <c r="M10961"/>
      <c r="N10961"/>
      <c r="O10961"/>
      <c r="S10961"/>
      <c r="T10961"/>
      <c r="U10961"/>
      <c r="V10961"/>
      <c r="Y10961"/>
      <c r="Z10961"/>
      <c r="AA10961"/>
      <c r="AB10961"/>
      <c r="AC10961"/>
      <c r="AD10961"/>
      <c r="AE10961"/>
      <c r="AF10961"/>
      <c r="AG10961"/>
      <c r="AH10961"/>
      <c r="AI10961"/>
      <c r="AJ10961"/>
      <c r="AK10961"/>
      <c r="AL10961"/>
    </row>
    <row r="10962" spans="3:38" ht="15" customHeight="1" x14ac:dyDescent="0.35">
      <c r="C10962"/>
      <c r="D10962"/>
      <c r="E10962"/>
      <c r="F10962"/>
      <c r="G10962"/>
      <c r="H10962"/>
      <c r="I10962"/>
      <c r="J10962"/>
      <c r="K10962"/>
      <c r="L10962"/>
      <c r="M10962"/>
      <c r="N10962"/>
      <c r="O10962"/>
      <c r="S10962"/>
      <c r="T10962"/>
      <c r="U10962"/>
      <c r="V10962"/>
      <c r="Y10962"/>
      <c r="Z10962"/>
      <c r="AA10962"/>
      <c r="AB10962"/>
      <c r="AC10962"/>
      <c r="AD10962"/>
      <c r="AE10962"/>
      <c r="AF10962"/>
      <c r="AG10962"/>
      <c r="AH10962"/>
      <c r="AI10962"/>
      <c r="AJ10962"/>
      <c r="AK10962"/>
      <c r="AL10962"/>
    </row>
    <row r="10963" spans="3:38" ht="15" customHeight="1" x14ac:dyDescent="0.35">
      <c r="C10963"/>
      <c r="D10963"/>
      <c r="E10963"/>
      <c r="F10963"/>
      <c r="G10963"/>
      <c r="H10963"/>
      <c r="I10963"/>
      <c r="J10963"/>
      <c r="K10963"/>
      <c r="L10963"/>
      <c r="M10963"/>
      <c r="N10963"/>
      <c r="O10963"/>
      <c r="S10963"/>
      <c r="T10963"/>
      <c r="U10963"/>
      <c r="V10963"/>
      <c r="Y10963"/>
      <c r="Z10963"/>
      <c r="AA10963"/>
      <c r="AB10963"/>
      <c r="AC10963"/>
      <c r="AD10963"/>
      <c r="AE10963"/>
      <c r="AF10963"/>
      <c r="AG10963"/>
      <c r="AH10963"/>
      <c r="AI10963"/>
      <c r="AJ10963"/>
      <c r="AK10963"/>
      <c r="AL10963"/>
    </row>
    <row r="10964" spans="3:38" ht="15" customHeight="1" x14ac:dyDescent="0.35">
      <c r="C10964"/>
      <c r="D10964"/>
      <c r="E10964"/>
      <c r="F10964"/>
      <c r="G10964"/>
      <c r="H10964"/>
      <c r="I10964"/>
      <c r="J10964"/>
      <c r="K10964"/>
      <c r="L10964"/>
      <c r="M10964"/>
      <c r="N10964"/>
      <c r="O10964"/>
      <c r="S10964"/>
      <c r="T10964"/>
      <c r="U10964"/>
      <c r="V10964"/>
      <c r="Y10964"/>
      <c r="Z10964"/>
      <c r="AA10964"/>
      <c r="AB10964"/>
      <c r="AC10964"/>
      <c r="AD10964"/>
      <c r="AE10964"/>
      <c r="AF10964"/>
      <c r="AG10964"/>
      <c r="AH10964"/>
      <c r="AI10964"/>
      <c r="AJ10964"/>
      <c r="AK10964"/>
      <c r="AL10964"/>
    </row>
    <row r="10965" spans="3:38" ht="15" customHeight="1" x14ac:dyDescent="0.35">
      <c r="C10965"/>
      <c r="D10965"/>
      <c r="E10965"/>
      <c r="F10965"/>
      <c r="G10965"/>
      <c r="H10965"/>
      <c r="I10965"/>
      <c r="J10965"/>
      <c r="K10965"/>
      <c r="L10965"/>
      <c r="M10965"/>
      <c r="N10965"/>
      <c r="O10965"/>
      <c r="S10965"/>
      <c r="T10965"/>
      <c r="U10965"/>
      <c r="V10965"/>
      <c r="Y10965"/>
      <c r="Z10965"/>
      <c r="AA10965"/>
      <c r="AB10965"/>
      <c r="AC10965"/>
      <c r="AD10965"/>
      <c r="AE10965"/>
      <c r="AF10965"/>
      <c r="AG10965"/>
      <c r="AH10965"/>
      <c r="AI10965"/>
      <c r="AJ10965"/>
      <c r="AK10965"/>
      <c r="AL10965"/>
    </row>
    <row r="10966" spans="3:38" ht="15" customHeight="1" x14ac:dyDescent="0.35">
      <c r="C10966"/>
      <c r="D10966"/>
      <c r="E10966"/>
      <c r="F10966"/>
      <c r="G10966"/>
      <c r="H10966"/>
      <c r="I10966"/>
      <c r="J10966"/>
      <c r="K10966"/>
      <c r="L10966"/>
      <c r="M10966"/>
      <c r="N10966"/>
      <c r="O10966"/>
      <c r="S10966"/>
      <c r="T10966"/>
      <c r="U10966"/>
      <c r="V10966"/>
      <c r="Y10966"/>
      <c r="Z10966"/>
      <c r="AA10966"/>
      <c r="AB10966"/>
      <c r="AC10966"/>
      <c r="AD10966"/>
      <c r="AE10966"/>
      <c r="AF10966"/>
      <c r="AG10966"/>
      <c r="AH10966"/>
      <c r="AI10966"/>
      <c r="AJ10966"/>
      <c r="AK10966"/>
      <c r="AL10966"/>
    </row>
    <row r="10967" spans="3:38" ht="15" customHeight="1" x14ac:dyDescent="0.35">
      <c r="C10967"/>
      <c r="D10967"/>
      <c r="E10967"/>
      <c r="F10967"/>
      <c r="G10967"/>
      <c r="H10967"/>
      <c r="I10967"/>
      <c r="J10967"/>
      <c r="K10967"/>
      <c r="L10967"/>
      <c r="M10967"/>
      <c r="N10967"/>
      <c r="O10967"/>
      <c r="S10967"/>
      <c r="T10967"/>
      <c r="U10967"/>
      <c r="V10967"/>
      <c r="Y10967"/>
      <c r="Z10967"/>
      <c r="AA10967"/>
      <c r="AB10967"/>
      <c r="AC10967"/>
      <c r="AD10967"/>
      <c r="AE10967"/>
      <c r="AF10967"/>
      <c r="AG10967"/>
      <c r="AH10967"/>
      <c r="AI10967"/>
      <c r="AJ10967"/>
      <c r="AK10967"/>
      <c r="AL10967"/>
    </row>
    <row r="10968" spans="3:38" ht="15" customHeight="1" x14ac:dyDescent="0.35">
      <c r="C10968"/>
      <c r="D10968"/>
      <c r="E10968"/>
      <c r="F10968"/>
      <c r="G10968"/>
      <c r="H10968"/>
      <c r="I10968"/>
      <c r="J10968"/>
      <c r="K10968"/>
      <c r="L10968"/>
      <c r="M10968"/>
      <c r="N10968"/>
      <c r="O10968"/>
      <c r="S10968"/>
      <c r="T10968"/>
      <c r="U10968"/>
      <c r="V10968"/>
      <c r="Y10968"/>
      <c r="Z10968"/>
      <c r="AA10968"/>
      <c r="AB10968"/>
      <c r="AC10968"/>
      <c r="AD10968"/>
      <c r="AE10968"/>
      <c r="AF10968"/>
      <c r="AG10968"/>
      <c r="AH10968"/>
      <c r="AI10968"/>
      <c r="AJ10968"/>
      <c r="AK10968"/>
      <c r="AL10968"/>
    </row>
    <row r="10969" spans="3:38" ht="15" customHeight="1" x14ac:dyDescent="0.35">
      <c r="C10969"/>
      <c r="D10969"/>
      <c r="E10969"/>
      <c r="F10969"/>
      <c r="G10969"/>
      <c r="H10969"/>
      <c r="I10969"/>
      <c r="J10969"/>
      <c r="K10969"/>
      <c r="L10969"/>
      <c r="M10969"/>
      <c r="N10969"/>
      <c r="O10969"/>
      <c r="S10969"/>
      <c r="T10969"/>
      <c r="U10969"/>
      <c r="V10969"/>
      <c r="Y10969"/>
      <c r="Z10969"/>
      <c r="AA10969"/>
      <c r="AB10969"/>
      <c r="AC10969"/>
      <c r="AD10969"/>
      <c r="AE10969"/>
      <c r="AF10969"/>
      <c r="AG10969"/>
      <c r="AH10969"/>
      <c r="AI10969"/>
      <c r="AJ10969"/>
      <c r="AK10969"/>
      <c r="AL10969"/>
    </row>
    <row r="10970" spans="3:38" ht="15" customHeight="1" x14ac:dyDescent="0.35">
      <c r="C10970"/>
      <c r="D10970"/>
      <c r="E10970"/>
      <c r="F10970"/>
      <c r="G10970"/>
      <c r="H10970"/>
      <c r="I10970"/>
      <c r="J10970"/>
      <c r="K10970"/>
      <c r="L10970"/>
      <c r="M10970"/>
      <c r="N10970"/>
      <c r="O10970"/>
      <c r="S10970"/>
      <c r="T10970"/>
      <c r="U10970"/>
      <c r="V10970"/>
      <c r="Y10970"/>
      <c r="Z10970"/>
      <c r="AA10970"/>
      <c r="AB10970"/>
      <c r="AC10970"/>
      <c r="AD10970"/>
      <c r="AE10970"/>
      <c r="AF10970"/>
      <c r="AG10970"/>
      <c r="AH10970"/>
      <c r="AI10970"/>
      <c r="AJ10970"/>
      <c r="AK10970"/>
      <c r="AL10970"/>
    </row>
    <row r="10971" spans="3:38" ht="15" customHeight="1" x14ac:dyDescent="0.35">
      <c r="C10971"/>
      <c r="D10971"/>
      <c r="E10971"/>
      <c r="F10971"/>
      <c r="G10971"/>
      <c r="H10971"/>
      <c r="I10971"/>
      <c r="J10971"/>
      <c r="K10971"/>
      <c r="L10971"/>
      <c r="M10971"/>
      <c r="N10971"/>
      <c r="O10971"/>
      <c r="S10971"/>
      <c r="T10971"/>
      <c r="U10971"/>
      <c r="V10971"/>
      <c r="Y10971"/>
      <c r="Z10971"/>
      <c r="AA10971"/>
      <c r="AB10971"/>
      <c r="AC10971"/>
      <c r="AD10971"/>
      <c r="AE10971"/>
      <c r="AF10971"/>
      <c r="AG10971"/>
      <c r="AH10971"/>
      <c r="AI10971"/>
      <c r="AJ10971"/>
      <c r="AK10971"/>
      <c r="AL10971"/>
    </row>
    <row r="10972" spans="3:38" ht="15" customHeight="1" x14ac:dyDescent="0.35">
      <c r="C10972"/>
      <c r="D10972"/>
      <c r="E10972"/>
      <c r="F10972"/>
      <c r="G10972"/>
      <c r="H10972"/>
      <c r="I10972"/>
      <c r="J10972"/>
      <c r="K10972"/>
      <c r="L10972"/>
      <c r="M10972"/>
      <c r="N10972"/>
      <c r="O10972"/>
      <c r="S10972"/>
      <c r="T10972"/>
      <c r="U10972"/>
      <c r="V10972"/>
      <c r="Y10972"/>
      <c r="Z10972"/>
      <c r="AA10972"/>
      <c r="AB10972"/>
      <c r="AC10972"/>
      <c r="AD10972"/>
      <c r="AE10972"/>
      <c r="AF10972"/>
      <c r="AG10972"/>
      <c r="AH10972"/>
      <c r="AI10972"/>
      <c r="AJ10972"/>
      <c r="AK10972"/>
      <c r="AL10972"/>
    </row>
    <row r="10973" spans="3:38" ht="15" customHeight="1" x14ac:dyDescent="0.35">
      <c r="C10973"/>
      <c r="D10973"/>
      <c r="E10973"/>
      <c r="F10973"/>
      <c r="G10973"/>
      <c r="H10973"/>
      <c r="I10973"/>
      <c r="J10973"/>
      <c r="K10973"/>
      <c r="L10973"/>
      <c r="M10973"/>
      <c r="N10973"/>
      <c r="O10973"/>
      <c r="S10973"/>
      <c r="T10973"/>
      <c r="U10973"/>
      <c r="V10973"/>
      <c r="Y10973"/>
      <c r="Z10973"/>
      <c r="AA10973"/>
      <c r="AB10973"/>
      <c r="AC10973"/>
      <c r="AD10973"/>
      <c r="AE10973"/>
      <c r="AF10973"/>
      <c r="AG10973"/>
      <c r="AH10973"/>
      <c r="AI10973"/>
      <c r="AJ10973"/>
      <c r="AK10973"/>
      <c r="AL10973"/>
    </row>
    <row r="10974" spans="3:38" ht="15" customHeight="1" x14ac:dyDescent="0.35">
      <c r="C10974"/>
      <c r="D10974"/>
      <c r="E10974"/>
      <c r="F10974"/>
      <c r="G10974"/>
      <c r="H10974"/>
      <c r="I10974"/>
      <c r="J10974"/>
      <c r="K10974"/>
      <c r="L10974"/>
      <c r="M10974"/>
      <c r="N10974"/>
      <c r="O10974"/>
      <c r="S10974"/>
      <c r="T10974"/>
      <c r="U10974"/>
      <c r="V10974"/>
      <c r="Y10974"/>
      <c r="Z10974"/>
      <c r="AA10974"/>
      <c r="AB10974"/>
      <c r="AC10974"/>
      <c r="AD10974"/>
      <c r="AE10974"/>
      <c r="AF10974"/>
      <c r="AG10974"/>
      <c r="AH10974"/>
      <c r="AI10974"/>
      <c r="AJ10974"/>
      <c r="AK10974"/>
      <c r="AL10974"/>
    </row>
    <row r="10975" spans="3:38" ht="15" customHeight="1" x14ac:dyDescent="0.35">
      <c r="C10975"/>
      <c r="D10975"/>
      <c r="E10975"/>
      <c r="F10975"/>
      <c r="G10975"/>
      <c r="H10975"/>
      <c r="I10975"/>
      <c r="J10975"/>
      <c r="K10975"/>
      <c r="L10975"/>
      <c r="M10975"/>
      <c r="N10975"/>
      <c r="O10975"/>
      <c r="S10975"/>
      <c r="T10975"/>
      <c r="U10975"/>
      <c r="V10975"/>
      <c r="Y10975"/>
      <c r="Z10975"/>
      <c r="AA10975"/>
      <c r="AB10975"/>
      <c r="AC10975"/>
      <c r="AD10975"/>
      <c r="AE10975"/>
      <c r="AF10975"/>
      <c r="AG10975"/>
      <c r="AH10975"/>
      <c r="AI10975"/>
      <c r="AJ10975"/>
      <c r="AK10975"/>
      <c r="AL10975"/>
    </row>
    <row r="10976" spans="3:38" ht="15" customHeight="1" x14ac:dyDescent="0.35">
      <c r="C10976"/>
      <c r="D10976"/>
      <c r="E10976"/>
      <c r="F10976"/>
      <c r="G10976"/>
      <c r="H10976"/>
      <c r="I10976"/>
      <c r="J10976"/>
      <c r="K10976"/>
      <c r="L10976"/>
      <c r="M10976"/>
      <c r="N10976"/>
      <c r="O10976"/>
      <c r="S10976"/>
      <c r="T10976"/>
      <c r="U10976"/>
      <c r="V10976"/>
      <c r="Y10976"/>
      <c r="Z10976"/>
      <c r="AA10976"/>
      <c r="AB10976"/>
      <c r="AC10976"/>
      <c r="AD10976"/>
      <c r="AE10976"/>
      <c r="AF10976"/>
      <c r="AG10976"/>
      <c r="AH10976"/>
      <c r="AI10976"/>
      <c r="AJ10976"/>
      <c r="AK10976"/>
      <c r="AL10976"/>
    </row>
    <row r="10977" spans="3:38" ht="15" customHeight="1" x14ac:dyDescent="0.35">
      <c r="C10977"/>
      <c r="D10977"/>
      <c r="E10977"/>
      <c r="F10977"/>
      <c r="G10977"/>
      <c r="H10977"/>
      <c r="I10977"/>
      <c r="J10977"/>
      <c r="K10977"/>
      <c r="L10977"/>
      <c r="M10977"/>
      <c r="N10977"/>
      <c r="O10977"/>
      <c r="S10977"/>
      <c r="T10977"/>
      <c r="U10977"/>
      <c r="V10977"/>
      <c r="Y10977"/>
      <c r="Z10977"/>
      <c r="AA10977"/>
      <c r="AB10977"/>
      <c r="AC10977"/>
      <c r="AD10977"/>
      <c r="AE10977"/>
      <c r="AF10977"/>
      <c r="AG10977"/>
      <c r="AH10977"/>
      <c r="AI10977"/>
      <c r="AJ10977"/>
      <c r="AK10977"/>
      <c r="AL10977"/>
    </row>
    <row r="10978" spans="3:38" ht="15" customHeight="1" x14ac:dyDescent="0.35">
      <c r="C10978"/>
      <c r="D10978"/>
      <c r="E10978"/>
      <c r="F10978"/>
      <c r="G10978"/>
      <c r="H10978"/>
      <c r="I10978"/>
      <c r="J10978"/>
      <c r="K10978"/>
      <c r="L10978"/>
      <c r="M10978"/>
      <c r="N10978"/>
      <c r="O10978"/>
      <c r="S10978"/>
      <c r="T10978"/>
      <c r="U10978"/>
      <c r="V10978"/>
      <c r="Y10978"/>
      <c r="Z10978"/>
      <c r="AA10978"/>
      <c r="AB10978"/>
      <c r="AC10978"/>
      <c r="AD10978"/>
      <c r="AE10978"/>
      <c r="AF10978"/>
      <c r="AG10978"/>
      <c r="AH10978"/>
      <c r="AI10978"/>
      <c r="AJ10978"/>
      <c r="AK10978"/>
      <c r="AL10978"/>
    </row>
    <row r="10979" spans="3:38" ht="15" customHeight="1" x14ac:dyDescent="0.35">
      <c r="C10979"/>
      <c r="D10979"/>
      <c r="E10979"/>
      <c r="F10979"/>
      <c r="G10979"/>
      <c r="H10979"/>
      <c r="I10979"/>
      <c r="J10979"/>
      <c r="K10979"/>
      <c r="L10979"/>
      <c r="M10979"/>
      <c r="N10979"/>
      <c r="O10979"/>
      <c r="S10979"/>
      <c r="T10979"/>
      <c r="U10979"/>
      <c r="V10979"/>
      <c r="Y10979"/>
      <c r="Z10979"/>
      <c r="AA10979"/>
      <c r="AB10979"/>
      <c r="AC10979"/>
      <c r="AD10979"/>
      <c r="AE10979"/>
      <c r="AF10979"/>
      <c r="AG10979"/>
      <c r="AH10979"/>
      <c r="AI10979"/>
      <c r="AJ10979"/>
      <c r="AK10979"/>
      <c r="AL10979"/>
    </row>
    <row r="10980" spans="3:38" ht="15" customHeight="1" x14ac:dyDescent="0.35">
      <c r="C10980"/>
      <c r="D10980"/>
      <c r="E10980"/>
      <c r="F10980"/>
      <c r="G10980"/>
      <c r="H10980"/>
      <c r="I10980"/>
      <c r="J10980"/>
      <c r="K10980"/>
      <c r="L10980"/>
      <c r="M10980"/>
      <c r="N10980"/>
      <c r="O10980"/>
      <c r="S10980"/>
      <c r="T10980"/>
      <c r="U10980"/>
      <c r="V10980"/>
      <c r="Y10980"/>
      <c r="Z10980"/>
      <c r="AA10980"/>
      <c r="AB10980"/>
      <c r="AC10980"/>
      <c r="AD10980"/>
      <c r="AE10980"/>
      <c r="AF10980"/>
      <c r="AG10980"/>
      <c r="AH10980"/>
      <c r="AI10980"/>
      <c r="AJ10980"/>
      <c r="AK10980"/>
      <c r="AL10980"/>
    </row>
    <row r="10981" spans="3:38" ht="15" customHeight="1" x14ac:dyDescent="0.35">
      <c r="C10981"/>
      <c r="D10981"/>
      <c r="E10981"/>
      <c r="F10981"/>
      <c r="G10981"/>
      <c r="H10981"/>
      <c r="I10981"/>
      <c r="J10981"/>
      <c r="K10981"/>
      <c r="L10981"/>
      <c r="M10981"/>
      <c r="N10981"/>
      <c r="O10981"/>
      <c r="S10981"/>
      <c r="T10981"/>
      <c r="U10981"/>
      <c r="V10981"/>
      <c r="Y10981"/>
      <c r="Z10981"/>
      <c r="AA10981"/>
      <c r="AB10981"/>
      <c r="AC10981"/>
      <c r="AD10981"/>
      <c r="AE10981"/>
      <c r="AF10981"/>
      <c r="AG10981"/>
      <c r="AH10981"/>
      <c r="AI10981"/>
      <c r="AJ10981"/>
      <c r="AK10981"/>
      <c r="AL10981"/>
    </row>
    <row r="10982" spans="3:38" ht="15" customHeight="1" x14ac:dyDescent="0.35">
      <c r="C10982"/>
      <c r="D10982"/>
      <c r="E10982"/>
      <c r="F10982"/>
      <c r="G10982"/>
      <c r="H10982"/>
      <c r="I10982"/>
      <c r="J10982"/>
      <c r="K10982"/>
      <c r="L10982"/>
      <c r="M10982"/>
      <c r="N10982"/>
      <c r="O10982"/>
      <c r="S10982"/>
      <c r="T10982"/>
      <c r="U10982"/>
      <c r="V10982"/>
      <c r="Y10982"/>
      <c r="Z10982"/>
      <c r="AA10982"/>
      <c r="AB10982"/>
      <c r="AC10982"/>
      <c r="AD10982"/>
      <c r="AE10982"/>
      <c r="AF10982"/>
      <c r="AG10982"/>
      <c r="AH10982"/>
      <c r="AI10982"/>
      <c r="AJ10982"/>
      <c r="AK10982"/>
      <c r="AL10982"/>
    </row>
    <row r="10983" spans="3:38" ht="15" customHeight="1" x14ac:dyDescent="0.35">
      <c r="C10983"/>
      <c r="D10983"/>
      <c r="E10983"/>
      <c r="F10983"/>
      <c r="G10983"/>
      <c r="H10983"/>
      <c r="I10983"/>
      <c r="J10983"/>
      <c r="K10983"/>
      <c r="L10983"/>
      <c r="M10983"/>
      <c r="N10983"/>
      <c r="O10983"/>
      <c r="S10983"/>
      <c r="T10983"/>
      <c r="U10983"/>
      <c r="V10983"/>
      <c r="Y10983"/>
      <c r="Z10983"/>
      <c r="AA10983"/>
      <c r="AB10983"/>
      <c r="AC10983"/>
      <c r="AD10983"/>
      <c r="AE10983"/>
      <c r="AF10983"/>
      <c r="AG10983"/>
      <c r="AH10983"/>
      <c r="AI10983"/>
      <c r="AJ10983"/>
      <c r="AK10983"/>
      <c r="AL10983"/>
    </row>
    <row r="10984" spans="3:38" ht="15" customHeight="1" x14ac:dyDescent="0.35">
      <c r="C10984"/>
      <c r="D10984"/>
      <c r="E10984"/>
      <c r="F10984"/>
      <c r="G10984"/>
      <c r="H10984"/>
      <c r="I10984"/>
      <c r="J10984"/>
      <c r="K10984"/>
      <c r="L10984"/>
      <c r="M10984"/>
      <c r="N10984"/>
      <c r="O10984"/>
      <c r="S10984"/>
      <c r="T10984"/>
      <c r="U10984"/>
      <c r="V10984"/>
      <c r="Y10984"/>
      <c r="Z10984"/>
      <c r="AA10984"/>
      <c r="AB10984"/>
      <c r="AC10984"/>
      <c r="AD10984"/>
      <c r="AE10984"/>
      <c r="AF10984"/>
      <c r="AG10984"/>
      <c r="AH10984"/>
      <c r="AI10984"/>
      <c r="AJ10984"/>
      <c r="AK10984"/>
      <c r="AL10984"/>
    </row>
    <row r="10985" spans="3:38" ht="15" customHeight="1" x14ac:dyDescent="0.35">
      <c r="C10985"/>
      <c r="D10985"/>
      <c r="E10985"/>
      <c r="F10985"/>
      <c r="G10985"/>
      <c r="H10985"/>
      <c r="I10985"/>
      <c r="J10985"/>
      <c r="K10985"/>
      <c r="L10985"/>
      <c r="M10985"/>
      <c r="N10985"/>
      <c r="O10985"/>
      <c r="S10985"/>
      <c r="T10985"/>
      <c r="U10985"/>
      <c r="V10985"/>
      <c r="Y10985"/>
      <c r="Z10985"/>
      <c r="AA10985"/>
      <c r="AB10985"/>
      <c r="AC10985"/>
      <c r="AD10985"/>
      <c r="AE10985"/>
      <c r="AF10985"/>
      <c r="AG10985"/>
      <c r="AH10985"/>
      <c r="AI10985"/>
      <c r="AJ10985"/>
      <c r="AK10985"/>
      <c r="AL10985"/>
    </row>
    <row r="10986" spans="3:38" ht="15" customHeight="1" x14ac:dyDescent="0.35">
      <c r="C10986"/>
      <c r="D10986"/>
      <c r="E10986"/>
      <c r="F10986"/>
      <c r="G10986"/>
      <c r="H10986"/>
      <c r="I10986"/>
      <c r="J10986"/>
      <c r="K10986"/>
      <c r="L10986"/>
      <c r="M10986"/>
      <c r="N10986"/>
      <c r="O10986"/>
      <c r="S10986"/>
      <c r="T10986"/>
      <c r="U10986"/>
      <c r="V10986"/>
      <c r="Y10986"/>
      <c r="Z10986"/>
      <c r="AA10986"/>
      <c r="AB10986"/>
      <c r="AC10986"/>
      <c r="AD10986"/>
      <c r="AE10986"/>
      <c r="AF10986"/>
      <c r="AG10986"/>
      <c r="AH10986"/>
      <c r="AI10986"/>
      <c r="AJ10986"/>
      <c r="AK10986"/>
      <c r="AL10986"/>
    </row>
    <row r="10987" spans="3:38" ht="15" customHeight="1" x14ac:dyDescent="0.35">
      <c r="C10987"/>
      <c r="D10987"/>
      <c r="E10987"/>
      <c r="F10987"/>
      <c r="G10987"/>
      <c r="H10987"/>
      <c r="I10987"/>
      <c r="J10987"/>
      <c r="K10987"/>
      <c r="L10987"/>
      <c r="M10987"/>
      <c r="N10987"/>
      <c r="O10987"/>
      <c r="S10987"/>
      <c r="T10987"/>
      <c r="U10987"/>
      <c r="V10987"/>
      <c r="Y10987"/>
      <c r="Z10987"/>
      <c r="AA10987"/>
      <c r="AB10987"/>
      <c r="AC10987"/>
      <c r="AD10987"/>
      <c r="AE10987"/>
      <c r="AF10987"/>
      <c r="AG10987"/>
      <c r="AH10987"/>
      <c r="AI10987"/>
      <c r="AJ10987"/>
      <c r="AK10987"/>
      <c r="AL10987"/>
    </row>
    <row r="10988" spans="3:38" ht="15" customHeight="1" x14ac:dyDescent="0.35">
      <c r="C10988"/>
      <c r="D10988"/>
      <c r="E10988"/>
      <c r="F10988"/>
      <c r="G10988"/>
      <c r="H10988"/>
      <c r="I10988"/>
      <c r="J10988"/>
      <c r="K10988"/>
      <c r="L10988"/>
      <c r="M10988"/>
      <c r="N10988"/>
      <c r="O10988"/>
      <c r="S10988"/>
      <c r="T10988"/>
      <c r="U10988"/>
      <c r="V10988"/>
      <c r="Y10988"/>
      <c r="Z10988"/>
      <c r="AA10988"/>
      <c r="AB10988"/>
      <c r="AC10988"/>
      <c r="AD10988"/>
      <c r="AE10988"/>
      <c r="AF10988"/>
      <c r="AG10988"/>
      <c r="AH10988"/>
      <c r="AI10988"/>
      <c r="AJ10988"/>
      <c r="AK10988"/>
      <c r="AL10988"/>
    </row>
    <row r="10989" spans="3:38" ht="15" customHeight="1" x14ac:dyDescent="0.35">
      <c r="C10989"/>
      <c r="D10989"/>
      <c r="E10989"/>
      <c r="F10989"/>
      <c r="G10989"/>
      <c r="H10989"/>
      <c r="I10989"/>
      <c r="J10989"/>
      <c r="K10989"/>
      <c r="L10989"/>
      <c r="M10989"/>
      <c r="N10989"/>
      <c r="O10989"/>
      <c r="S10989"/>
      <c r="T10989"/>
      <c r="U10989"/>
      <c r="V10989"/>
      <c r="Y10989"/>
      <c r="Z10989"/>
      <c r="AA10989"/>
      <c r="AB10989"/>
      <c r="AC10989"/>
      <c r="AD10989"/>
      <c r="AE10989"/>
      <c r="AF10989"/>
      <c r="AG10989"/>
      <c r="AH10989"/>
      <c r="AI10989"/>
      <c r="AJ10989"/>
      <c r="AK10989"/>
      <c r="AL10989"/>
    </row>
    <row r="10990" spans="3:38" ht="15" customHeight="1" x14ac:dyDescent="0.35">
      <c r="C10990"/>
      <c r="D10990"/>
      <c r="E10990"/>
      <c r="F10990"/>
      <c r="G10990"/>
      <c r="H10990"/>
      <c r="I10990"/>
      <c r="J10990"/>
      <c r="K10990"/>
      <c r="L10990"/>
      <c r="M10990"/>
      <c r="N10990"/>
      <c r="O10990"/>
      <c r="S10990"/>
      <c r="T10990"/>
      <c r="U10990"/>
      <c r="V10990"/>
      <c r="Y10990"/>
      <c r="Z10990"/>
      <c r="AA10990"/>
      <c r="AB10990"/>
      <c r="AC10990"/>
      <c r="AD10990"/>
      <c r="AE10990"/>
      <c r="AF10990"/>
      <c r="AG10990"/>
      <c r="AH10990"/>
      <c r="AI10990"/>
      <c r="AJ10990"/>
      <c r="AK10990"/>
      <c r="AL10990"/>
    </row>
    <row r="10991" spans="3:38" ht="15" customHeight="1" x14ac:dyDescent="0.35">
      <c r="C10991"/>
      <c r="D10991"/>
      <c r="E10991"/>
      <c r="F10991"/>
      <c r="G10991"/>
      <c r="H10991"/>
      <c r="I10991"/>
      <c r="J10991"/>
      <c r="K10991"/>
      <c r="L10991"/>
      <c r="M10991"/>
      <c r="N10991"/>
      <c r="O10991"/>
      <c r="S10991"/>
      <c r="T10991"/>
      <c r="U10991"/>
      <c r="V10991"/>
      <c r="Y10991"/>
      <c r="Z10991"/>
      <c r="AA10991"/>
      <c r="AB10991"/>
      <c r="AC10991"/>
      <c r="AD10991"/>
      <c r="AE10991"/>
      <c r="AF10991"/>
      <c r="AG10991"/>
      <c r="AH10991"/>
      <c r="AI10991"/>
      <c r="AJ10991"/>
      <c r="AK10991"/>
      <c r="AL10991"/>
    </row>
    <row r="10992" spans="3:38" ht="15" customHeight="1" x14ac:dyDescent="0.35">
      <c r="C10992"/>
      <c r="D10992"/>
      <c r="E10992"/>
      <c r="F10992"/>
      <c r="G10992"/>
      <c r="H10992"/>
      <c r="I10992"/>
      <c r="J10992"/>
      <c r="K10992"/>
      <c r="L10992"/>
      <c r="M10992"/>
      <c r="N10992"/>
      <c r="O10992"/>
      <c r="S10992"/>
      <c r="T10992"/>
      <c r="U10992"/>
      <c r="V10992"/>
      <c r="Y10992"/>
      <c r="Z10992"/>
      <c r="AA10992"/>
      <c r="AB10992"/>
      <c r="AC10992"/>
      <c r="AD10992"/>
      <c r="AE10992"/>
      <c r="AF10992"/>
      <c r="AG10992"/>
      <c r="AH10992"/>
      <c r="AI10992"/>
      <c r="AJ10992"/>
      <c r="AK10992"/>
      <c r="AL10992"/>
    </row>
    <row r="10993" spans="3:38" ht="15" customHeight="1" x14ac:dyDescent="0.35">
      <c r="C10993"/>
      <c r="D10993"/>
      <c r="E10993"/>
      <c r="F10993"/>
      <c r="G10993"/>
      <c r="H10993"/>
      <c r="I10993"/>
      <c r="J10993"/>
      <c r="K10993"/>
      <c r="L10993"/>
      <c r="M10993"/>
      <c r="N10993"/>
      <c r="O10993"/>
      <c r="S10993"/>
      <c r="T10993"/>
      <c r="U10993"/>
      <c r="V10993"/>
      <c r="Y10993"/>
      <c r="Z10993"/>
      <c r="AA10993"/>
      <c r="AB10993"/>
      <c r="AC10993"/>
      <c r="AD10993"/>
      <c r="AE10993"/>
      <c r="AF10993"/>
      <c r="AG10993"/>
      <c r="AH10993"/>
      <c r="AI10993"/>
      <c r="AJ10993"/>
      <c r="AK10993"/>
      <c r="AL10993"/>
    </row>
    <row r="10994" spans="3:38" ht="15" customHeight="1" x14ac:dyDescent="0.35">
      <c r="C10994"/>
      <c r="D10994"/>
      <c r="E10994"/>
      <c r="F10994"/>
      <c r="G10994"/>
      <c r="H10994"/>
      <c r="I10994"/>
      <c r="J10994"/>
      <c r="K10994"/>
      <c r="L10994"/>
      <c r="M10994"/>
      <c r="N10994"/>
      <c r="O10994"/>
      <c r="S10994"/>
      <c r="T10994"/>
      <c r="U10994"/>
      <c r="V10994"/>
      <c r="Y10994"/>
      <c r="Z10994"/>
      <c r="AA10994"/>
      <c r="AB10994"/>
      <c r="AC10994"/>
      <c r="AD10994"/>
      <c r="AE10994"/>
      <c r="AF10994"/>
      <c r="AG10994"/>
      <c r="AH10994"/>
      <c r="AI10994"/>
      <c r="AJ10994"/>
      <c r="AK10994"/>
      <c r="AL10994"/>
    </row>
    <row r="10995" spans="3:38" ht="15" customHeight="1" x14ac:dyDescent="0.35">
      <c r="C10995"/>
      <c r="D10995"/>
      <c r="E10995"/>
      <c r="F10995"/>
      <c r="G10995"/>
      <c r="H10995"/>
      <c r="I10995"/>
      <c r="J10995"/>
      <c r="K10995"/>
      <c r="L10995"/>
      <c r="M10995"/>
      <c r="N10995"/>
      <c r="O10995"/>
      <c r="S10995"/>
      <c r="T10995"/>
      <c r="U10995"/>
      <c r="V10995"/>
      <c r="Y10995"/>
      <c r="Z10995"/>
      <c r="AA10995"/>
      <c r="AB10995"/>
      <c r="AC10995"/>
      <c r="AD10995"/>
      <c r="AE10995"/>
      <c r="AF10995"/>
      <c r="AG10995"/>
      <c r="AH10995"/>
      <c r="AI10995"/>
      <c r="AJ10995"/>
      <c r="AK10995"/>
      <c r="AL10995"/>
    </row>
    <row r="10996" spans="3:38" ht="15" customHeight="1" x14ac:dyDescent="0.35">
      <c r="C10996"/>
      <c r="D10996"/>
      <c r="E10996"/>
      <c r="F10996"/>
      <c r="G10996"/>
      <c r="H10996"/>
      <c r="I10996"/>
      <c r="J10996"/>
      <c r="K10996"/>
      <c r="L10996"/>
      <c r="M10996"/>
      <c r="N10996"/>
      <c r="O10996"/>
      <c r="S10996"/>
      <c r="T10996"/>
      <c r="U10996"/>
      <c r="V10996"/>
      <c r="Y10996"/>
      <c r="Z10996"/>
      <c r="AA10996"/>
      <c r="AB10996"/>
      <c r="AC10996"/>
      <c r="AD10996"/>
      <c r="AE10996"/>
      <c r="AF10996"/>
      <c r="AG10996"/>
      <c r="AH10996"/>
      <c r="AI10996"/>
      <c r="AJ10996"/>
      <c r="AK10996"/>
      <c r="AL10996"/>
    </row>
    <row r="10997" spans="3:38" ht="15" customHeight="1" x14ac:dyDescent="0.35">
      <c r="C10997"/>
      <c r="D10997"/>
      <c r="E10997"/>
      <c r="F10997"/>
      <c r="G10997"/>
      <c r="H10997"/>
      <c r="I10997"/>
      <c r="J10997"/>
      <c r="K10997"/>
      <c r="L10997"/>
      <c r="M10997"/>
      <c r="N10997"/>
      <c r="O10997"/>
      <c r="S10997"/>
      <c r="T10997"/>
      <c r="U10997"/>
      <c r="V10997"/>
      <c r="Y10997"/>
      <c r="Z10997"/>
      <c r="AA10997"/>
      <c r="AB10997"/>
      <c r="AC10997"/>
      <c r="AD10997"/>
      <c r="AE10997"/>
      <c r="AF10997"/>
      <c r="AG10997"/>
      <c r="AH10997"/>
      <c r="AI10997"/>
      <c r="AJ10997"/>
      <c r="AK10997"/>
      <c r="AL10997"/>
    </row>
    <row r="10998" spans="3:38" ht="15" customHeight="1" x14ac:dyDescent="0.35">
      <c r="C10998"/>
      <c r="D10998"/>
      <c r="E10998"/>
      <c r="F10998"/>
      <c r="G10998"/>
      <c r="H10998"/>
      <c r="I10998"/>
      <c r="J10998"/>
      <c r="K10998"/>
      <c r="L10998"/>
      <c r="M10998"/>
      <c r="N10998"/>
      <c r="O10998"/>
      <c r="S10998"/>
      <c r="T10998"/>
      <c r="U10998"/>
      <c r="V10998"/>
      <c r="Y10998"/>
      <c r="Z10998"/>
      <c r="AA10998"/>
      <c r="AB10998"/>
      <c r="AC10998"/>
      <c r="AD10998"/>
      <c r="AE10998"/>
      <c r="AF10998"/>
      <c r="AG10998"/>
      <c r="AH10998"/>
      <c r="AI10998"/>
      <c r="AJ10998"/>
      <c r="AK10998"/>
      <c r="AL10998"/>
    </row>
    <row r="10999" spans="3:38" ht="15" customHeight="1" x14ac:dyDescent="0.35">
      <c r="C10999"/>
      <c r="D10999"/>
      <c r="E10999"/>
      <c r="F10999"/>
      <c r="G10999"/>
      <c r="H10999"/>
      <c r="I10999"/>
      <c r="J10999"/>
      <c r="K10999"/>
      <c r="L10999"/>
      <c r="M10999"/>
      <c r="N10999"/>
      <c r="O10999"/>
      <c r="S10999"/>
      <c r="T10999"/>
      <c r="U10999"/>
      <c r="V10999"/>
      <c r="Y10999"/>
      <c r="Z10999"/>
      <c r="AA10999"/>
      <c r="AB10999"/>
      <c r="AC10999"/>
      <c r="AD10999"/>
      <c r="AE10999"/>
      <c r="AF10999"/>
      <c r="AG10999"/>
      <c r="AH10999"/>
      <c r="AI10999"/>
      <c r="AJ10999"/>
      <c r="AK10999"/>
      <c r="AL10999"/>
    </row>
    <row r="11000" spans="3:38" ht="15" customHeight="1" x14ac:dyDescent="0.35">
      <c r="C11000"/>
      <c r="D11000"/>
      <c r="E11000"/>
      <c r="F11000"/>
      <c r="G11000"/>
      <c r="H11000"/>
      <c r="I11000"/>
      <c r="J11000"/>
      <c r="K11000"/>
      <c r="L11000"/>
      <c r="M11000"/>
      <c r="N11000"/>
      <c r="O11000"/>
      <c r="S11000"/>
      <c r="T11000"/>
      <c r="U11000"/>
      <c r="V11000"/>
      <c r="Y11000"/>
      <c r="Z11000"/>
      <c r="AA11000"/>
      <c r="AB11000"/>
      <c r="AC11000"/>
      <c r="AD11000"/>
      <c r="AE11000"/>
      <c r="AF11000"/>
      <c r="AG11000"/>
      <c r="AH11000"/>
      <c r="AI11000"/>
      <c r="AJ11000"/>
      <c r="AK11000"/>
      <c r="AL11000"/>
    </row>
    <row r="11001" spans="3:38" ht="15" customHeight="1" x14ac:dyDescent="0.35">
      <c r="C11001"/>
      <c r="D11001"/>
      <c r="E11001"/>
      <c r="F11001"/>
      <c r="G11001"/>
      <c r="H11001"/>
      <c r="I11001"/>
      <c r="J11001"/>
      <c r="K11001"/>
      <c r="L11001"/>
      <c r="M11001"/>
      <c r="N11001"/>
      <c r="O11001"/>
      <c r="S11001"/>
      <c r="T11001"/>
      <c r="U11001"/>
      <c r="V11001"/>
      <c r="Y11001"/>
      <c r="Z11001"/>
      <c r="AA11001"/>
      <c r="AB11001"/>
      <c r="AC11001"/>
      <c r="AD11001"/>
      <c r="AE11001"/>
      <c r="AF11001"/>
      <c r="AG11001"/>
      <c r="AH11001"/>
      <c r="AI11001"/>
      <c r="AJ11001"/>
      <c r="AK11001"/>
      <c r="AL11001"/>
    </row>
    <row r="11002" spans="3:38" ht="15" customHeight="1" x14ac:dyDescent="0.35">
      <c r="C11002"/>
      <c r="D11002"/>
      <c r="E11002"/>
      <c r="F11002"/>
      <c r="G11002"/>
      <c r="H11002"/>
      <c r="I11002"/>
      <c r="J11002"/>
      <c r="K11002"/>
      <c r="L11002"/>
      <c r="M11002"/>
      <c r="N11002"/>
      <c r="O11002"/>
      <c r="S11002"/>
      <c r="T11002"/>
      <c r="U11002"/>
      <c r="V11002"/>
      <c r="Y11002"/>
      <c r="Z11002"/>
      <c r="AA11002"/>
      <c r="AB11002"/>
      <c r="AC11002"/>
      <c r="AD11002"/>
      <c r="AE11002"/>
      <c r="AF11002"/>
      <c r="AG11002"/>
      <c r="AH11002"/>
      <c r="AI11002"/>
      <c r="AJ11002"/>
      <c r="AK11002"/>
      <c r="AL11002"/>
    </row>
    <row r="11003" spans="3:38" ht="15" customHeight="1" x14ac:dyDescent="0.35">
      <c r="C11003"/>
      <c r="D11003"/>
      <c r="E11003"/>
      <c r="F11003"/>
      <c r="G11003"/>
      <c r="H11003"/>
      <c r="I11003"/>
      <c r="J11003"/>
      <c r="K11003"/>
      <c r="L11003"/>
      <c r="M11003"/>
      <c r="N11003"/>
      <c r="O11003"/>
      <c r="S11003"/>
      <c r="T11003"/>
      <c r="U11003"/>
      <c r="V11003"/>
      <c r="Y11003"/>
      <c r="Z11003"/>
      <c r="AA11003"/>
      <c r="AB11003"/>
      <c r="AC11003"/>
      <c r="AD11003"/>
      <c r="AE11003"/>
      <c r="AF11003"/>
      <c r="AG11003"/>
      <c r="AH11003"/>
      <c r="AI11003"/>
      <c r="AJ11003"/>
      <c r="AK11003"/>
      <c r="AL11003"/>
    </row>
    <row r="11004" spans="3:38" ht="15" customHeight="1" x14ac:dyDescent="0.35">
      <c r="C11004"/>
      <c r="D11004"/>
      <c r="E11004"/>
      <c r="F11004"/>
      <c r="G11004"/>
      <c r="H11004"/>
      <c r="I11004"/>
      <c r="J11004"/>
      <c r="K11004"/>
      <c r="L11004"/>
      <c r="M11004"/>
      <c r="N11004"/>
      <c r="O11004"/>
      <c r="S11004"/>
      <c r="T11004"/>
      <c r="U11004"/>
      <c r="V11004"/>
      <c r="Y11004"/>
      <c r="Z11004"/>
      <c r="AA11004"/>
      <c r="AB11004"/>
      <c r="AC11004"/>
      <c r="AD11004"/>
      <c r="AE11004"/>
      <c r="AF11004"/>
      <c r="AG11004"/>
      <c r="AH11004"/>
      <c r="AI11004"/>
      <c r="AJ11004"/>
      <c r="AK11004"/>
      <c r="AL11004"/>
    </row>
    <row r="11005" spans="3:38" ht="15" customHeight="1" x14ac:dyDescent="0.35">
      <c r="C11005"/>
      <c r="D11005"/>
      <c r="E11005"/>
      <c r="F11005"/>
      <c r="G11005"/>
      <c r="H11005"/>
      <c r="I11005"/>
      <c r="J11005"/>
      <c r="K11005"/>
      <c r="L11005"/>
      <c r="M11005"/>
      <c r="N11005"/>
      <c r="O11005"/>
      <c r="S11005"/>
      <c r="T11005"/>
      <c r="U11005"/>
      <c r="V11005"/>
      <c r="Y11005"/>
      <c r="Z11005"/>
      <c r="AA11005"/>
      <c r="AB11005"/>
      <c r="AC11005"/>
      <c r="AD11005"/>
      <c r="AE11005"/>
      <c r="AF11005"/>
      <c r="AG11005"/>
      <c r="AH11005"/>
      <c r="AI11005"/>
      <c r="AJ11005"/>
      <c r="AK11005"/>
      <c r="AL11005"/>
    </row>
    <row r="11006" spans="3:38" ht="15" customHeight="1" x14ac:dyDescent="0.35">
      <c r="C11006"/>
      <c r="D11006"/>
      <c r="E11006"/>
      <c r="F11006"/>
      <c r="G11006"/>
      <c r="H11006"/>
      <c r="I11006"/>
      <c r="J11006"/>
      <c r="K11006"/>
      <c r="L11006"/>
      <c r="M11006"/>
      <c r="N11006"/>
      <c r="O11006"/>
      <c r="S11006"/>
      <c r="T11006"/>
      <c r="U11006"/>
      <c r="V11006"/>
      <c r="Y11006"/>
      <c r="Z11006"/>
      <c r="AA11006"/>
      <c r="AB11006"/>
      <c r="AC11006"/>
      <c r="AD11006"/>
      <c r="AE11006"/>
      <c r="AF11006"/>
      <c r="AG11006"/>
      <c r="AH11006"/>
      <c r="AI11006"/>
      <c r="AJ11006"/>
      <c r="AK11006"/>
      <c r="AL11006"/>
    </row>
    <row r="11007" spans="3:38" ht="15" customHeight="1" x14ac:dyDescent="0.35">
      <c r="C11007"/>
      <c r="D11007"/>
      <c r="E11007"/>
      <c r="F11007"/>
      <c r="G11007"/>
      <c r="H11007"/>
      <c r="I11007"/>
      <c r="J11007"/>
      <c r="K11007"/>
      <c r="L11007"/>
      <c r="M11007"/>
      <c r="N11007"/>
      <c r="O11007"/>
      <c r="S11007"/>
      <c r="T11007"/>
      <c r="U11007"/>
      <c r="V11007"/>
      <c r="Y11007"/>
      <c r="Z11007"/>
      <c r="AA11007"/>
      <c r="AB11007"/>
      <c r="AC11007"/>
      <c r="AD11007"/>
      <c r="AE11007"/>
      <c r="AF11007"/>
      <c r="AG11007"/>
      <c r="AH11007"/>
      <c r="AI11007"/>
      <c r="AJ11007"/>
      <c r="AK11007"/>
      <c r="AL11007"/>
    </row>
    <row r="11008" spans="3:38" ht="15" customHeight="1" x14ac:dyDescent="0.35">
      <c r="C11008"/>
      <c r="D11008"/>
      <c r="E11008"/>
      <c r="F11008"/>
      <c r="G11008"/>
      <c r="H11008"/>
      <c r="I11008"/>
      <c r="J11008"/>
      <c r="K11008"/>
      <c r="L11008"/>
      <c r="M11008"/>
      <c r="N11008"/>
      <c r="O11008"/>
      <c r="S11008"/>
      <c r="T11008"/>
      <c r="U11008"/>
      <c r="V11008"/>
      <c r="Y11008"/>
      <c r="Z11008"/>
      <c r="AA11008"/>
      <c r="AB11008"/>
      <c r="AC11008"/>
      <c r="AD11008"/>
      <c r="AE11008"/>
      <c r="AF11008"/>
      <c r="AG11008"/>
      <c r="AH11008"/>
      <c r="AI11008"/>
      <c r="AJ11008"/>
      <c r="AK11008"/>
      <c r="AL11008"/>
    </row>
    <row r="11009" spans="3:38" ht="15" customHeight="1" x14ac:dyDescent="0.35">
      <c r="C11009"/>
      <c r="D11009"/>
      <c r="E11009"/>
      <c r="F11009"/>
      <c r="G11009"/>
      <c r="H11009"/>
      <c r="I11009"/>
      <c r="J11009"/>
      <c r="K11009"/>
      <c r="L11009"/>
      <c r="M11009"/>
      <c r="N11009"/>
      <c r="O11009"/>
      <c r="S11009"/>
      <c r="T11009"/>
      <c r="U11009"/>
      <c r="V11009"/>
      <c r="Y11009"/>
      <c r="Z11009"/>
      <c r="AA11009"/>
      <c r="AB11009"/>
      <c r="AC11009"/>
      <c r="AD11009"/>
      <c r="AE11009"/>
      <c r="AF11009"/>
      <c r="AG11009"/>
      <c r="AH11009"/>
      <c r="AI11009"/>
      <c r="AJ11009"/>
      <c r="AK11009"/>
      <c r="AL11009"/>
    </row>
    <row r="11010" spans="3:38" ht="15" customHeight="1" x14ac:dyDescent="0.35">
      <c r="C11010"/>
      <c r="D11010"/>
      <c r="E11010"/>
      <c r="F11010"/>
      <c r="G11010"/>
      <c r="H11010"/>
      <c r="I11010"/>
      <c r="J11010"/>
      <c r="K11010"/>
      <c r="L11010"/>
      <c r="M11010"/>
      <c r="N11010"/>
      <c r="O11010"/>
      <c r="S11010"/>
      <c r="T11010"/>
      <c r="U11010"/>
      <c r="V11010"/>
      <c r="Y11010"/>
      <c r="Z11010"/>
      <c r="AA11010"/>
      <c r="AB11010"/>
      <c r="AC11010"/>
      <c r="AD11010"/>
      <c r="AE11010"/>
      <c r="AF11010"/>
      <c r="AG11010"/>
      <c r="AH11010"/>
      <c r="AI11010"/>
      <c r="AJ11010"/>
      <c r="AK11010"/>
      <c r="AL11010"/>
    </row>
    <row r="11011" spans="3:38" ht="15" customHeight="1" x14ac:dyDescent="0.35">
      <c r="C11011"/>
      <c r="D11011"/>
      <c r="E11011"/>
      <c r="F11011"/>
      <c r="G11011"/>
      <c r="H11011"/>
      <c r="I11011"/>
      <c r="J11011"/>
      <c r="K11011"/>
      <c r="L11011"/>
      <c r="M11011"/>
      <c r="N11011"/>
      <c r="O11011"/>
      <c r="S11011"/>
      <c r="T11011"/>
      <c r="U11011"/>
      <c r="V11011"/>
      <c r="Y11011"/>
      <c r="Z11011"/>
      <c r="AA11011"/>
      <c r="AB11011"/>
      <c r="AC11011"/>
      <c r="AD11011"/>
      <c r="AE11011"/>
      <c r="AF11011"/>
      <c r="AG11011"/>
      <c r="AH11011"/>
      <c r="AI11011"/>
      <c r="AJ11011"/>
      <c r="AK11011"/>
      <c r="AL11011"/>
    </row>
    <row r="11012" spans="3:38" ht="15" customHeight="1" x14ac:dyDescent="0.35">
      <c r="C11012"/>
      <c r="D11012"/>
      <c r="E11012"/>
      <c r="F11012"/>
      <c r="G11012"/>
      <c r="H11012"/>
      <c r="I11012"/>
      <c r="J11012"/>
      <c r="K11012"/>
      <c r="L11012"/>
      <c r="M11012"/>
      <c r="N11012"/>
      <c r="O11012"/>
      <c r="S11012"/>
      <c r="T11012"/>
      <c r="U11012"/>
      <c r="V11012"/>
      <c r="Y11012"/>
      <c r="Z11012"/>
      <c r="AA11012"/>
      <c r="AB11012"/>
      <c r="AC11012"/>
      <c r="AD11012"/>
      <c r="AE11012"/>
      <c r="AF11012"/>
      <c r="AG11012"/>
      <c r="AH11012"/>
      <c r="AI11012"/>
      <c r="AJ11012"/>
      <c r="AK11012"/>
      <c r="AL11012"/>
    </row>
    <row r="11013" spans="3:38" ht="15" customHeight="1" x14ac:dyDescent="0.35">
      <c r="C11013"/>
      <c r="D11013"/>
      <c r="E11013"/>
      <c r="F11013"/>
      <c r="G11013"/>
      <c r="H11013"/>
      <c r="I11013"/>
      <c r="J11013"/>
      <c r="K11013"/>
      <c r="L11013"/>
      <c r="M11013"/>
      <c r="N11013"/>
      <c r="O11013"/>
      <c r="S11013"/>
      <c r="T11013"/>
      <c r="U11013"/>
      <c r="V11013"/>
      <c r="Y11013"/>
      <c r="Z11013"/>
      <c r="AA11013"/>
      <c r="AB11013"/>
      <c r="AC11013"/>
      <c r="AD11013"/>
      <c r="AE11013"/>
      <c r="AF11013"/>
      <c r="AG11013"/>
      <c r="AH11013"/>
      <c r="AI11013"/>
      <c r="AJ11013"/>
      <c r="AK11013"/>
      <c r="AL11013"/>
    </row>
    <row r="11014" spans="3:38" ht="15" customHeight="1" x14ac:dyDescent="0.35">
      <c r="C11014"/>
      <c r="D11014"/>
      <c r="E11014"/>
      <c r="F11014"/>
      <c r="G11014"/>
      <c r="H11014"/>
      <c r="I11014"/>
      <c r="J11014"/>
      <c r="K11014"/>
      <c r="L11014"/>
      <c r="M11014"/>
      <c r="N11014"/>
      <c r="O11014"/>
      <c r="S11014"/>
      <c r="T11014"/>
      <c r="U11014"/>
      <c r="V11014"/>
      <c r="Y11014"/>
      <c r="Z11014"/>
      <c r="AA11014"/>
      <c r="AB11014"/>
      <c r="AC11014"/>
      <c r="AD11014"/>
      <c r="AE11014"/>
      <c r="AF11014"/>
      <c r="AG11014"/>
      <c r="AH11014"/>
      <c r="AI11014"/>
      <c r="AJ11014"/>
      <c r="AK11014"/>
      <c r="AL11014"/>
    </row>
    <row r="11015" spans="3:38" ht="15" customHeight="1" x14ac:dyDescent="0.35">
      <c r="C11015"/>
      <c r="D11015"/>
      <c r="E11015"/>
      <c r="F11015"/>
      <c r="G11015"/>
      <c r="H11015"/>
      <c r="I11015"/>
      <c r="J11015"/>
      <c r="K11015"/>
      <c r="L11015"/>
      <c r="M11015"/>
      <c r="N11015"/>
      <c r="O11015"/>
      <c r="S11015"/>
      <c r="T11015"/>
      <c r="U11015"/>
      <c r="V11015"/>
      <c r="Y11015"/>
      <c r="Z11015"/>
      <c r="AA11015"/>
      <c r="AB11015"/>
      <c r="AC11015"/>
      <c r="AD11015"/>
      <c r="AE11015"/>
      <c r="AF11015"/>
      <c r="AG11015"/>
      <c r="AH11015"/>
      <c r="AI11015"/>
      <c r="AJ11015"/>
      <c r="AK11015"/>
      <c r="AL11015"/>
    </row>
    <row r="11016" spans="3:38" ht="15" customHeight="1" x14ac:dyDescent="0.35">
      <c r="C11016"/>
      <c r="D11016"/>
      <c r="E11016"/>
      <c r="F11016"/>
      <c r="G11016"/>
      <c r="H11016"/>
      <c r="I11016"/>
      <c r="J11016"/>
      <c r="K11016"/>
      <c r="L11016"/>
      <c r="M11016"/>
      <c r="N11016"/>
      <c r="O11016"/>
      <c r="S11016"/>
      <c r="T11016"/>
      <c r="U11016"/>
      <c r="V11016"/>
      <c r="Y11016"/>
      <c r="Z11016"/>
      <c r="AA11016"/>
      <c r="AB11016"/>
      <c r="AC11016"/>
      <c r="AD11016"/>
      <c r="AE11016"/>
      <c r="AF11016"/>
      <c r="AG11016"/>
      <c r="AH11016"/>
      <c r="AI11016"/>
      <c r="AJ11016"/>
      <c r="AK11016"/>
      <c r="AL11016"/>
    </row>
    <row r="11017" spans="3:38" ht="15" customHeight="1" x14ac:dyDescent="0.35">
      <c r="C11017"/>
      <c r="D11017"/>
      <c r="E11017"/>
      <c r="F11017"/>
      <c r="G11017"/>
      <c r="H11017"/>
      <c r="I11017"/>
      <c r="J11017"/>
      <c r="K11017"/>
      <c r="L11017"/>
      <c r="M11017"/>
      <c r="N11017"/>
      <c r="O11017"/>
      <c r="S11017"/>
      <c r="T11017"/>
      <c r="U11017"/>
      <c r="V11017"/>
      <c r="Y11017"/>
      <c r="Z11017"/>
      <c r="AA11017"/>
      <c r="AB11017"/>
      <c r="AC11017"/>
      <c r="AD11017"/>
      <c r="AE11017"/>
      <c r="AF11017"/>
      <c r="AG11017"/>
      <c r="AH11017"/>
      <c r="AI11017"/>
      <c r="AJ11017"/>
      <c r="AK11017"/>
      <c r="AL11017"/>
    </row>
    <row r="11018" spans="3:38" ht="15" customHeight="1" x14ac:dyDescent="0.35">
      <c r="C11018"/>
      <c r="D11018"/>
      <c r="E11018"/>
      <c r="F11018"/>
      <c r="G11018"/>
      <c r="H11018"/>
      <c r="I11018"/>
      <c r="J11018"/>
      <c r="K11018"/>
      <c r="L11018"/>
      <c r="M11018"/>
      <c r="N11018"/>
      <c r="O11018"/>
      <c r="S11018"/>
      <c r="T11018"/>
      <c r="U11018"/>
      <c r="V11018"/>
      <c r="Y11018"/>
      <c r="Z11018"/>
      <c r="AA11018"/>
      <c r="AB11018"/>
      <c r="AC11018"/>
      <c r="AD11018"/>
      <c r="AE11018"/>
      <c r="AF11018"/>
      <c r="AG11018"/>
      <c r="AH11018"/>
      <c r="AI11018"/>
      <c r="AJ11018"/>
      <c r="AK11018"/>
      <c r="AL11018"/>
    </row>
    <row r="11019" spans="3:38" ht="15" customHeight="1" x14ac:dyDescent="0.35">
      <c r="C11019"/>
      <c r="D11019"/>
      <c r="E11019"/>
      <c r="F11019"/>
      <c r="G11019"/>
      <c r="H11019"/>
      <c r="I11019"/>
      <c r="J11019"/>
      <c r="K11019"/>
      <c r="L11019"/>
      <c r="M11019"/>
      <c r="N11019"/>
      <c r="O11019"/>
      <c r="S11019"/>
      <c r="T11019"/>
      <c r="U11019"/>
      <c r="V11019"/>
      <c r="Y11019"/>
      <c r="Z11019"/>
      <c r="AA11019"/>
      <c r="AB11019"/>
      <c r="AC11019"/>
      <c r="AD11019"/>
      <c r="AE11019"/>
      <c r="AF11019"/>
      <c r="AG11019"/>
      <c r="AH11019"/>
      <c r="AI11019"/>
      <c r="AJ11019"/>
      <c r="AK11019"/>
      <c r="AL11019"/>
    </row>
    <row r="11020" spans="3:38" ht="15" customHeight="1" x14ac:dyDescent="0.35">
      <c r="C11020"/>
      <c r="D11020"/>
      <c r="E11020"/>
      <c r="F11020"/>
      <c r="G11020"/>
      <c r="H11020"/>
      <c r="I11020"/>
      <c r="J11020"/>
      <c r="K11020"/>
      <c r="L11020"/>
      <c r="M11020"/>
      <c r="N11020"/>
      <c r="O11020"/>
      <c r="S11020"/>
      <c r="T11020"/>
      <c r="U11020"/>
      <c r="V11020"/>
      <c r="Y11020"/>
      <c r="Z11020"/>
      <c r="AA11020"/>
      <c r="AB11020"/>
      <c r="AC11020"/>
      <c r="AD11020"/>
      <c r="AE11020"/>
      <c r="AF11020"/>
      <c r="AG11020"/>
      <c r="AH11020"/>
      <c r="AI11020"/>
      <c r="AJ11020"/>
      <c r="AK11020"/>
      <c r="AL11020"/>
    </row>
    <row r="11021" spans="3:38" ht="15" customHeight="1" x14ac:dyDescent="0.35">
      <c r="C11021"/>
      <c r="D11021"/>
      <c r="E11021"/>
      <c r="F11021"/>
      <c r="G11021"/>
      <c r="H11021"/>
      <c r="I11021"/>
      <c r="J11021"/>
      <c r="K11021"/>
      <c r="L11021"/>
      <c r="M11021"/>
      <c r="N11021"/>
      <c r="O11021"/>
      <c r="S11021"/>
      <c r="T11021"/>
      <c r="U11021"/>
      <c r="V11021"/>
      <c r="Y11021"/>
      <c r="Z11021"/>
      <c r="AA11021"/>
      <c r="AB11021"/>
      <c r="AC11021"/>
      <c r="AD11021"/>
      <c r="AE11021"/>
      <c r="AF11021"/>
      <c r="AG11021"/>
      <c r="AH11021"/>
      <c r="AI11021"/>
      <c r="AJ11021"/>
      <c r="AK11021"/>
      <c r="AL11021"/>
    </row>
    <row r="11022" spans="3:38" ht="15" customHeight="1" x14ac:dyDescent="0.35">
      <c r="C11022"/>
      <c r="D11022"/>
      <c r="E11022"/>
      <c r="F11022"/>
      <c r="G11022"/>
      <c r="H11022"/>
      <c r="I11022"/>
      <c r="J11022"/>
      <c r="K11022"/>
      <c r="L11022"/>
      <c r="M11022"/>
      <c r="N11022"/>
      <c r="O11022"/>
      <c r="S11022"/>
      <c r="T11022"/>
      <c r="U11022"/>
      <c r="V11022"/>
      <c r="Y11022"/>
      <c r="Z11022"/>
      <c r="AA11022"/>
      <c r="AB11022"/>
      <c r="AC11022"/>
      <c r="AD11022"/>
      <c r="AE11022"/>
      <c r="AF11022"/>
      <c r="AG11022"/>
      <c r="AH11022"/>
      <c r="AI11022"/>
      <c r="AJ11022"/>
      <c r="AK11022"/>
      <c r="AL11022"/>
    </row>
    <row r="11023" spans="3:38" ht="15" customHeight="1" x14ac:dyDescent="0.35">
      <c r="C11023"/>
      <c r="D11023"/>
      <c r="E11023"/>
      <c r="F11023"/>
      <c r="G11023"/>
      <c r="H11023"/>
      <c r="I11023"/>
      <c r="J11023"/>
      <c r="K11023"/>
      <c r="L11023"/>
      <c r="M11023"/>
      <c r="N11023"/>
      <c r="O11023"/>
      <c r="S11023"/>
      <c r="T11023"/>
      <c r="U11023"/>
      <c r="V11023"/>
      <c r="Y11023"/>
      <c r="Z11023"/>
      <c r="AA11023"/>
      <c r="AB11023"/>
      <c r="AC11023"/>
      <c r="AD11023"/>
      <c r="AE11023"/>
      <c r="AF11023"/>
      <c r="AG11023"/>
      <c r="AH11023"/>
      <c r="AI11023"/>
      <c r="AJ11023"/>
      <c r="AK11023"/>
      <c r="AL11023"/>
    </row>
    <row r="11024" spans="3:38" ht="15" customHeight="1" x14ac:dyDescent="0.35">
      <c r="C11024"/>
      <c r="D11024"/>
      <c r="E11024"/>
      <c r="F11024"/>
      <c r="G11024"/>
      <c r="H11024"/>
      <c r="I11024"/>
      <c r="J11024"/>
      <c r="K11024"/>
      <c r="L11024"/>
      <c r="M11024"/>
      <c r="N11024"/>
      <c r="O11024"/>
      <c r="S11024"/>
      <c r="T11024"/>
      <c r="U11024"/>
      <c r="V11024"/>
      <c r="Y11024"/>
      <c r="Z11024"/>
      <c r="AA11024"/>
      <c r="AB11024"/>
      <c r="AC11024"/>
      <c r="AD11024"/>
      <c r="AE11024"/>
      <c r="AF11024"/>
      <c r="AG11024"/>
      <c r="AH11024"/>
      <c r="AI11024"/>
      <c r="AJ11024"/>
      <c r="AK11024"/>
      <c r="AL11024"/>
    </row>
    <row r="11025" spans="3:38" ht="15" customHeight="1" x14ac:dyDescent="0.35">
      <c r="C11025"/>
      <c r="D11025"/>
      <c r="E11025"/>
      <c r="F11025"/>
      <c r="G11025"/>
      <c r="H11025"/>
      <c r="I11025"/>
      <c r="J11025"/>
      <c r="K11025"/>
      <c r="L11025"/>
      <c r="M11025"/>
      <c r="N11025"/>
      <c r="O11025"/>
      <c r="S11025"/>
      <c r="T11025"/>
      <c r="U11025"/>
      <c r="V11025"/>
      <c r="Y11025"/>
      <c r="Z11025"/>
      <c r="AA11025"/>
      <c r="AB11025"/>
      <c r="AC11025"/>
      <c r="AD11025"/>
      <c r="AE11025"/>
      <c r="AF11025"/>
      <c r="AG11025"/>
      <c r="AH11025"/>
      <c r="AI11025"/>
      <c r="AJ11025"/>
      <c r="AK11025"/>
      <c r="AL11025"/>
    </row>
    <row r="11026" spans="3:38" ht="15" customHeight="1" x14ac:dyDescent="0.35">
      <c r="C11026"/>
      <c r="D11026"/>
      <c r="E11026"/>
      <c r="F11026"/>
      <c r="G11026"/>
      <c r="H11026"/>
      <c r="I11026"/>
      <c r="J11026"/>
      <c r="K11026"/>
      <c r="L11026"/>
      <c r="M11026"/>
      <c r="N11026"/>
      <c r="O11026"/>
      <c r="S11026"/>
      <c r="T11026"/>
      <c r="U11026"/>
      <c r="V11026"/>
      <c r="Y11026"/>
      <c r="Z11026"/>
      <c r="AA11026"/>
      <c r="AB11026"/>
      <c r="AC11026"/>
      <c r="AD11026"/>
      <c r="AE11026"/>
      <c r="AF11026"/>
      <c r="AG11026"/>
      <c r="AH11026"/>
      <c r="AI11026"/>
      <c r="AJ11026"/>
      <c r="AK11026"/>
      <c r="AL11026"/>
    </row>
    <row r="11027" spans="3:38" ht="15" customHeight="1" x14ac:dyDescent="0.35">
      <c r="C11027"/>
      <c r="D11027"/>
      <c r="E11027"/>
      <c r="F11027"/>
      <c r="G11027"/>
      <c r="H11027"/>
      <c r="I11027"/>
      <c r="J11027"/>
      <c r="K11027"/>
      <c r="L11027"/>
      <c r="M11027"/>
      <c r="N11027"/>
      <c r="O11027"/>
      <c r="S11027"/>
      <c r="T11027"/>
      <c r="U11027"/>
      <c r="V11027"/>
      <c r="Y11027"/>
      <c r="Z11027"/>
      <c r="AA11027"/>
      <c r="AB11027"/>
      <c r="AC11027"/>
      <c r="AD11027"/>
      <c r="AE11027"/>
      <c r="AF11027"/>
      <c r="AG11027"/>
      <c r="AH11027"/>
      <c r="AI11027"/>
      <c r="AJ11027"/>
      <c r="AK11027"/>
      <c r="AL11027"/>
    </row>
    <row r="11028" spans="3:38" ht="15" customHeight="1" x14ac:dyDescent="0.35">
      <c r="C11028"/>
      <c r="D11028"/>
      <c r="E11028"/>
      <c r="F11028"/>
      <c r="G11028"/>
      <c r="H11028"/>
      <c r="I11028"/>
      <c r="J11028"/>
      <c r="K11028"/>
      <c r="L11028"/>
      <c r="M11028"/>
      <c r="N11028"/>
      <c r="O11028"/>
      <c r="S11028"/>
      <c r="T11028"/>
      <c r="U11028"/>
      <c r="V11028"/>
      <c r="Y11028"/>
      <c r="Z11028"/>
      <c r="AA11028"/>
      <c r="AB11028"/>
      <c r="AC11028"/>
      <c r="AD11028"/>
      <c r="AE11028"/>
      <c r="AF11028"/>
      <c r="AG11028"/>
      <c r="AH11028"/>
      <c r="AI11028"/>
      <c r="AJ11028"/>
      <c r="AK11028"/>
      <c r="AL11028"/>
    </row>
    <row r="11029" spans="3:38" ht="15" customHeight="1" x14ac:dyDescent="0.35">
      <c r="C11029"/>
      <c r="D11029"/>
      <c r="E11029"/>
      <c r="F11029"/>
      <c r="G11029"/>
      <c r="H11029"/>
      <c r="I11029"/>
      <c r="J11029"/>
      <c r="K11029"/>
      <c r="L11029"/>
      <c r="M11029"/>
      <c r="N11029"/>
      <c r="O11029"/>
      <c r="S11029"/>
      <c r="T11029"/>
      <c r="U11029"/>
      <c r="V11029"/>
      <c r="Y11029"/>
      <c r="Z11029"/>
      <c r="AA11029"/>
      <c r="AB11029"/>
      <c r="AC11029"/>
      <c r="AD11029"/>
      <c r="AE11029"/>
      <c r="AF11029"/>
      <c r="AG11029"/>
      <c r="AH11029"/>
      <c r="AI11029"/>
      <c r="AJ11029"/>
      <c r="AK11029"/>
      <c r="AL11029"/>
    </row>
    <row r="11030" spans="3:38" ht="15" customHeight="1" x14ac:dyDescent="0.35">
      <c r="C11030"/>
      <c r="D11030"/>
      <c r="E11030"/>
      <c r="F11030"/>
      <c r="G11030"/>
      <c r="H11030"/>
      <c r="I11030"/>
      <c r="J11030"/>
      <c r="K11030"/>
      <c r="L11030"/>
      <c r="M11030"/>
      <c r="N11030"/>
      <c r="O11030"/>
      <c r="S11030"/>
      <c r="T11030"/>
      <c r="U11030"/>
      <c r="V11030"/>
      <c r="Y11030"/>
      <c r="Z11030"/>
      <c r="AA11030"/>
      <c r="AB11030"/>
      <c r="AC11030"/>
      <c r="AD11030"/>
      <c r="AE11030"/>
      <c r="AF11030"/>
      <c r="AG11030"/>
      <c r="AH11030"/>
      <c r="AI11030"/>
      <c r="AJ11030"/>
      <c r="AK11030"/>
      <c r="AL11030"/>
    </row>
    <row r="11031" spans="3:38" ht="15" customHeight="1" x14ac:dyDescent="0.35">
      <c r="C11031"/>
      <c r="D11031"/>
      <c r="E11031"/>
      <c r="F11031"/>
      <c r="G11031"/>
      <c r="H11031"/>
      <c r="I11031"/>
      <c r="J11031"/>
      <c r="K11031"/>
      <c r="L11031"/>
      <c r="M11031"/>
      <c r="N11031"/>
      <c r="O11031"/>
      <c r="S11031"/>
      <c r="T11031"/>
      <c r="U11031"/>
      <c r="V11031"/>
      <c r="Y11031"/>
      <c r="Z11031"/>
      <c r="AA11031"/>
      <c r="AB11031"/>
      <c r="AC11031"/>
      <c r="AD11031"/>
      <c r="AE11031"/>
      <c r="AF11031"/>
      <c r="AG11031"/>
      <c r="AH11031"/>
      <c r="AI11031"/>
      <c r="AJ11031"/>
      <c r="AK11031"/>
      <c r="AL11031"/>
    </row>
    <row r="11032" spans="3:38" ht="15" customHeight="1" x14ac:dyDescent="0.35">
      <c r="C11032"/>
      <c r="D11032"/>
      <c r="E11032"/>
      <c r="F11032"/>
      <c r="G11032"/>
      <c r="H11032"/>
      <c r="I11032"/>
      <c r="J11032"/>
      <c r="K11032"/>
      <c r="L11032"/>
      <c r="M11032"/>
      <c r="N11032"/>
      <c r="O11032"/>
      <c r="S11032"/>
      <c r="T11032"/>
      <c r="U11032"/>
      <c r="V11032"/>
      <c r="Y11032"/>
      <c r="Z11032"/>
      <c r="AA11032"/>
      <c r="AB11032"/>
      <c r="AC11032"/>
      <c r="AD11032"/>
      <c r="AE11032"/>
      <c r="AF11032"/>
      <c r="AG11032"/>
      <c r="AH11032"/>
      <c r="AI11032"/>
      <c r="AJ11032"/>
      <c r="AK11032"/>
      <c r="AL11032"/>
    </row>
    <row r="11033" spans="3:38" ht="15" customHeight="1" x14ac:dyDescent="0.35">
      <c r="C11033"/>
      <c r="D11033"/>
      <c r="E11033"/>
      <c r="F11033"/>
      <c r="G11033"/>
      <c r="H11033"/>
      <c r="I11033"/>
      <c r="J11033"/>
      <c r="K11033"/>
      <c r="L11033"/>
      <c r="M11033"/>
      <c r="N11033"/>
      <c r="O11033"/>
      <c r="S11033"/>
      <c r="T11033"/>
      <c r="U11033"/>
      <c r="V11033"/>
      <c r="Y11033"/>
      <c r="Z11033"/>
      <c r="AA11033"/>
      <c r="AB11033"/>
      <c r="AC11033"/>
      <c r="AD11033"/>
      <c r="AE11033"/>
      <c r="AF11033"/>
      <c r="AG11033"/>
      <c r="AH11033"/>
      <c r="AI11033"/>
      <c r="AJ11033"/>
      <c r="AK11033"/>
      <c r="AL11033"/>
    </row>
    <row r="11034" spans="3:38" ht="15" customHeight="1" x14ac:dyDescent="0.35">
      <c r="C11034"/>
      <c r="D11034"/>
      <c r="E11034"/>
      <c r="F11034"/>
      <c r="G11034"/>
      <c r="H11034"/>
      <c r="I11034"/>
      <c r="J11034"/>
      <c r="K11034"/>
      <c r="L11034"/>
      <c r="M11034"/>
      <c r="N11034"/>
      <c r="O11034"/>
      <c r="S11034"/>
      <c r="T11034"/>
      <c r="U11034"/>
      <c r="V11034"/>
      <c r="Y11034"/>
      <c r="Z11034"/>
      <c r="AA11034"/>
      <c r="AB11034"/>
      <c r="AC11034"/>
      <c r="AD11034"/>
      <c r="AE11034"/>
      <c r="AF11034"/>
      <c r="AG11034"/>
      <c r="AH11034"/>
      <c r="AI11034"/>
      <c r="AJ11034"/>
      <c r="AK11034"/>
      <c r="AL11034"/>
    </row>
    <row r="11035" spans="3:38" ht="15" customHeight="1" x14ac:dyDescent="0.35">
      <c r="C11035"/>
      <c r="D11035"/>
      <c r="E11035"/>
      <c r="F11035"/>
      <c r="G11035"/>
      <c r="H11035"/>
      <c r="I11035"/>
      <c r="J11035"/>
      <c r="K11035"/>
      <c r="L11035"/>
      <c r="M11035"/>
      <c r="N11035"/>
      <c r="O11035"/>
      <c r="S11035"/>
      <c r="T11035"/>
      <c r="U11035"/>
      <c r="V11035"/>
      <c r="Y11035"/>
      <c r="Z11035"/>
      <c r="AA11035"/>
      <c r="AB11035"/>
      <c r="AC11035"/>
      <c r="AD11035"/>
      <c r="AE11035"/>
      <c r="AF11035"/>
      <c r="AG11035"/>
      <c r="AH11035"/>
      <c r="AI11035"/>
      <c r="AJ11035"/>
      <c r="AK11035"/>
      <c r="AL11035"/>
    </row>
    <row r="11036" spans="3:38" ht="15" customHeight="1" x14ac:dyDescent="0.35">
      <c r="C11036"/>
      <c r="D11036"/>
      <c r="E11036"/>
      <c r="F11036"/>
      <c r="G11036"/>
      <c r="H11036"/>
      <c r="I11036"/>
      <c r="J11036"/>
      <c r="K11036"/>
      <c r="L11036"/>
      <c r="M11036"/>
      <c r="N11036"/>
      <c r="O11036"/>
      <c r="S11036"/>
      <c r="T11036"/>
      <c r="U11036"/>
      <c r="V11036"/>
      <c r="Y11036"/>
      <c r="Z11036"/>
      <c r="AA11036"/>
      <c r="AB11036"/>
      <c r="AC11036"/>
      <c r="AD11036"/>
      <c r="AE11036"/>
      <c r="AF11036"/>
      <c r="AG11036"/>
      <c r="AH11036"/>
      <c r="AI11036"/>
      <c r="AJ11036"/>
      <c r="AK11036"/>
      <c r="AL11036"/>
    </row>
    <row r="11037" spans="3:38" ht="15" customHeight="1" x14ac:dyDescent="0.35">
      <c r="C11037"/>
      <c r="D11037"/>
      <c r="E11037"/>
      <c r="F11037"/>
      <c r="G11037"/>
      <c r="H11037"/>
      <c r="I11037"/>
      <c r="J11037"/>
      <c r="K11037"/>
      <c r="L11037"/>
      <c r="M11037"/>
      <c r="N11037"/>
      <c r="O11037"/>
      <c r="S11037"/>
      <c r="T11037"/>
      <c r="U11037"/>
      <c r="V11037"/>
      <c r="Y11037"/>
      <c r="Z11037"/>
      <c r="AA11037"/>
      <c r="AB11037"/>
      <c r="AC11037"/>
      <c r="AD11037"/>
      <c r="AE11037"/>
      <c r="AF11037"/>
      <c r="AG11037"/>
      <c r="AH11037"/>
      <c r="AI11037"/>
      <c r="AJ11037"/>
      <c r="AK11037"/>
      <c r="AL11037"/>
    </row>
    <row r="11038" spans="3:38" ht="15" customHeight="1" x14ac:dyDescent="0.35">
      <c r="C11038"/>
      <c r="D11038"/>
      <c r="E11038"/>
      <c r="F11038"/>
      <c r="G11038"/>
      <c r="H11038"/>
      <c r="I11038"/>
      <c r="J11038"/>
      <c r="K11038"/>
      <c r="L11038"/>
      <c r="M11038"/>
      <c r="N11038"/>
      <c r="O11038"/>
      <c r="S11038"/>
      <c r="T11038"/>
      <c r="U11038"/>
      <c r="V11038"/>
      <c r="Y11038"/>
      <c r="Z11038"/>
      <c r="AA11038"/>
      <c r="AB11038"/>
      <c r="AC11038"/>
      <c r="AD11038"/>
      <c r="AE11038"/>
      <c r="AF11038"/>
      <c r="AG11038"/>
      <c r="AH11038"/>
      <c r="AI11038"/>
      <c r="AJ11038"/>
      <c r="AK11038"/>
      <c r="AL11038"/>
    </row>
    <row r="11039" spans="3:38" ht="15" customHeight="1" x14ac:dyDescent="0.35">
      <c r="C11039"/>
      <c r="D11039"/>
      <c r="E11039"/>
      <c r="F11039"/>
      <c r="G11039"/>
      <c r="H11039"/>
      <c r="I11039"/>
      <c r="J11039"/>
      <c r="K11039"/>
      <c r="L11039"/>
      <c r="M11039"/>
      <c r="N11039"/>
      <c r="O11039"/>
      <c r="S11039"/>
      <c r="T11039"/>
      <c r="U11039"/>
      <c r="V11039"/>
      <c r="Y11039"/>
      <c r="Z11039"/>
      <c r="AA11039"/>
      <c r="AB11039"/>
      <c r="AC11039"/>
      <c r="AD11039"/>
      <c r="AE11039"/>
      <c r="AF11039"/>
      <c r="AG11039"/>
      <c r="AH11039"/>
      <c r="AI11039"/>
      <c r="AJ11039"/>
      <c r="AK11039"/>
      <c r="AL11039"/>
    </row>
    <row r="11040" spans="3:38" ht="15" customHeight="1" x14ac:dyDescent="0.35">
      <c r="C11040"/>
      <c r="D11040"/>
      <c r="E11040"/>
      <c r="F11040"/>
      <c r="G11040"/>
      <c r="H11040"/>
      <c r="I11040"/>
      <c r="J11040"/>
      <c r="K11040"/>
      <c r="L11040"/>
      <c r="M11040"/>
      <c r="N11040"/>
      <c r="O11040"/>
      <c r="S11040"/>
      <c r="T11040"/>
      <c r="U11040"/>
      <c r="V11040"/>
      <c r="Y11040"/>
      <c r="Z11040"/>
      <c r="AA11040"/>
      <c r="AB11040"/>
      <c r="AC11040"/>
      <c r="AD11040"/>
      <c r="AE11040"/>
      <c r="AF11040"/>
      <c r="AG11040"/>
      <c r="AH11040"/>
      <c r="AI11040"/>
      <c r="AJ11040"/>
      <c r="AK11040"/>
      <c r="AL11040"/>
    </row>
    <row r="11041" spans="3:38" ht="15" customHeight="1" x14ac:dyDescent="0.35">
      <c r="C11041"/>
      <c r="D11041"/>
      <c r="E11041"/>
      <c r="F11041"/>
      <c r="G11041"/>
      <c r="H11041"/>
      <c r="I11041"/>
      <c r="J11041"/>
      <c r="K11041"/>
      <c r="L11041"/>
      <c r="M11041"/>
      <c r="N11041"/>
      <c r="O11041"/>
      <c r="S11041"/>
      <c r="T11041"/>
      <c r="U11041"/>
      <c r="V11041"/>
      <c r="Y11041"/>
      <c r="Z11041"/>
      <c r="AA11041"/>
      <c r="AB11041"/>
      <c r="AC11041"/>
      <c r="AD11041"/>
      <c r="AE11041"/>
      <c r="AF11041"/>
      <c r="AG11041"/>
      <c r="AH11041"/>
      <c r="AI11041"/>
      <c r="AJ11041"/>
      <c r="AK11041"/>
      <c r="AL11041"/>
    </row>
    <row r="11042" spans="3:38" ht="15" customHeight="1" x14ac:dyDescent="0.35">
      <c r="C11042"/>
      <c r="D11042"/>
      <c r="E11042"/>
      <c r="F11042"/>
      <c r="G11042"/>
      <c r="H11042"/>
      <c r="I11042"/>
      <c r="J11042"/>
      <c r="K11042"/>
      <c r="L11042"/>
      <c r="M11042"/>
      <c r="N11042"/>
      <c r="O11042"/>
      <c r="S11042"/>
      <c r="T11042"/>
      <c r="U11042"/>
      <c r="V11042"/>
      <c r="Y11042"/>
      <c r="Z11042"/>
      <c r="AA11042"/>
      <c r="AB11042"/>
      <c r="AC11042"/>
      <c r="AD11042"/>
      <c r="AE11042"/>
      <c r="AF11042"/>
      <c r="AG11042"/>
      <c r="AH11042"/>
      <c r="AI11042"/>
      <c r="AJ11042"/>
      <c r="AK11042"/>
      <c r="AL11042"/>
    </row>
    <row r="11043" spans="3:38" ht="15" customHeight="1" x14ac:dyDescent="0.35">
      <c r="C11043"/>
      <c r="D11043"/>
      <c r="E11043"/>
      <c r="F11043"/>
      <c r="G11043"/>
      <c r="H11043"/>
      <c r="I11043"/>
      <c r="J11043"/>
      <c r="K11043"/>
      <c r="L11043"/>
      <c r="M11043"/>
      <c r="N11043"/>
      <c r="O11043"/>
      <c r="S11043"/>
      <c r="T11043"/>
      <c r="U11043"/>
      <c r="V11043"/>
      <c r="Y11043"/>
      <c r="Z11043"/>
      <c r="AA11043"/>
      <c r="AB11043"/>
      <c r="AC11043"/>
      <c r="AD11043"/>
      <c r="AE11043"/>
      <c r="AF11043"/>
      <c r="AG11043"/>
      <c r="AH11043"/>
      <c r="AI11043"/>
      <c r="AJ11043"/>
      <c r="AK11043"/>
      <c r="AL11043"/>
    </row>
    <row r="11044" spans="3:38" ht="15" customHeight="1" x14ac:dyDescent="0.35">
      <c r="C11044"/>
      <c r="D11044"/>
      <c r="E11044"/>
      <c r="F11044"/>
      <c r="G11044"/>
      <c r="H11044"/>
      <c r="I11044"/>
      <c r="J11044"/>
      <c r="K11044"/>
      <c r="L11044"/>
      <c r="M11044"/>
      <c r="N11044"/>
      <c r="O11044"/>
      <c r="S11044"/>
      <c r="T11044"/>
      <c r="U11044"/>
      <c r="V11044"/>
      <c r="Y11044"/>
      <c r="Z11044"/>
      <c r="AA11044"/>
      <c r="AB11044"/>
      <c r="AC11044"/>
      <c r="AD11044"/>
      <c r="AE11044"/>
      <c r="AF11044"/>
      <c r="AG11044"/>
      <c r="AH11044"/>
      <c r="AI11044"/>
      <c r="AJ11044"/>
      <c r="AK11044"/>
      <c r="AL11044"/>
    </row>
    <row r="11045" spans="3:38" ht="15" customHeight="1" x14ac:dyDescent="0.35">
      <c r="C11045"/>
      <c r="D11045"/>
      <c r="E11045"/>
      <c r="F11045"/>
      <c r="G11045"/>
      <c r="H11045"/>
      <c r="I11045"/>
      <c r="J11045"/>
      <c r="K11045"/>
      <c r="L11045"/>
      <c r="M11045"/>
      <c r="N11045"/>
      <c r="O11045"/>
      <c r="S11045"/>
      <c r="T11045"/>
      <c r="U11045"/>
      <c r="V11045"/>
      <c r="Y11045"/>
      <c r="Z11045"/>
      <c r="AA11045"/>
      <c r="AB11045"/>
      <c r="AC11045"/>
      <c r="AD11045"/>
      <c r="AE11045"/>
      <c r="AF11045"/>
      <c r="AG11045"/>
      <c r="AH11045"/>
      <c r="AI11045"/>
      <c r="AJ11045"/>
      <c r="AK11045"/>
      <c r="AL11045"/>
    </row>
    <row r="11046" spans="3:38" ht="15" customHeight="1" x14ac:dyDescent="0.35">
      <c r="C11046"/>
      <c r="D11046"/>
      <c r="E11046"/>
      <c r="F11046"/>
      <c r="G11046"/>
      <c r="H11046"/>
      <c r="I11046"/>
      <c r="J11046"/>
      <c r="K11046"/>
      <c r="L11046"/>
      <c r="M11046"/>
      <c r="N11046"/>
      <c r="O11046"/>
      <c r="S11046"/>
      <c r="T11046"/>
      <c r="U11046"/>
      <c r="V11046"/>
      <c r="Y11046"/>
      <c r="Z11046"/>
      <c r="AA11046"/>
      <c r="AB11046"/>
      <c r="AC11046"/>
      <c r="AD11046"/>
      <c r="AE11046"/>
      <c r="AF11046"/>
      <c r="AG11046"/>
      <c r="AH11046"/>
      <c r="AI11046"/>
      <c r="AJ11046"/>
      <c r="AK11046"/>
      <c r="AL11046"/>
    </row>
    <row r="11047" spans="3:38" ht="15" customHeight="1" x14ac:dyDescent="0.35">
      <c r="C11047"/>
      <c r="D11047"/>
      <c r="E11047"/>
      <c r="F11047"/>
      <c r="G11047"/>
      <c r="H11047"/>
      <c r="I11047"/>
      <c r="J11047"/>
      <c r="K11047"/>
      <c r="L11047"/>
      <c r="M11047"/>
      <c r="N11047"/>
      <c r="O11047"/>
      <c r="S11047"/>
      <c r="T11047"/>
      <c r="U11047"/>
      <c r="V11047"/>
      <c r="Y11047"/>
      <c r="Z11047"/>
      <c r="AA11047"/>
      <c r="AB11047"/>
      <c r="AC11047"/>
      <c r="AD11047"/>
      <c r="AE11047"/>
      <c r="AF11047"/>
      <c r="AG11047"/>
      <c r="AH11047"/>
      <c r="AI11047"/>
      <c r="AJ11047"/>
      <c r="AK11047"/>
      <c r="AL11047"/>
    </row>
    <row r="11048" spans="3:38" ht="15" customHeight="1" x14ac:dyDescent="0.35">
      <c r="C11048"/>
      <c r="D11048"/>
      <c r="E11048"/>
      <c r="F11048"/>
      <c r="G11048"/>
      <c r="H11048"/>
      <c r="I11048"/>
      <c r="J11048"/>
      <c r="K11048"/>
      <c r="L11048"/>
      <c r="M11048"/>
      <c r="N11048"/>
      <c r="O11048"/>
      <c r="S11048"/>
      <c r="T11048"/>
      <c r="U11048"/>
      <c r="V11048"/>
      <c r="Y11048"/>
      <c r="Z11048"/>
      <c r="AA11048"/>
      <c r="AB11048"/>
      <c r="AC11048"/>
      <c r="AD11048"/>
      <c r="AE11048"/>
      <c r="AF11048"/>
      <c r="AG11048"/>
      <c r="AH11048"/>
      <c r="AI11048"/>
      <c r="AJ11048"/>
      <c r="AK11048"/>
      <c r="AL11048"/>
    </row>
    <row r="11049" spans="3:38" ht="15" customHeight="1" x14ac:dyDescent="0.35">
      <c r="C11049"/>
      <c r="D11049"/>
      <c r="E11049"/>
      <c r="F11049"/>
      <c r="G11049"/>
      <c r="H11049"/>
      <c r="I11049"/>
      <c r="J11049"/>
      <c r="K11049"/>
      <c r="L11049"/>
      <c r="M11049"/>
      <c r="N11049"/>
      <c r="O11049"/>
      <c r="S11049"/>
      <c r="T11049"/>
      <c r="U11049"/>
      <c r="V11049"/>
      <c r="Y11049"/>
      <c r="Z11049"/>
      <c r="AA11049"/>
      <c r="AB11049"/>
      <c r="AC11049"/>
      <c r="AD11049"/>
      <c r="AE11049"/>
      <c r="AF11049"/>
      <c r="AG11049"/>
      <c r="AH11049"/>
      <c r="AI11049"/>
      <c r="AJ11049"/>
      <c r="AK11049"/>
      <c r="AL11049"/>
    </row>
    <row r="11050" spans="3:38" ht="15" customHeight="1" x14ac:dyDescent="0.35">
      <c r="C11050"/>
      <c r="D11050"/>
      <c r="E11050"/>
      <c r="F11050"/>
      <c r="G11050"/>
      <c r="H11050"/>
      <c r="I11050"/>
      <c r="J11050"/>
      <c r="K11050"/>
      <c r="L11050"/>
      <c r="M11050"/>
      <c r="N11050"/>
      <c r="O11050"/>
      <c r="S11050"/>
      <c r="T11050"/>
      <c r="U11050"/>
      <c r="V11050"/>
      <c r="Y11050"/>
      <c r="Z11050"/>
      <c r="AA11050"/>
      <c r="AB11050"/>
      <c r="AC11050"/>
      <c r="AD11050"/>
      <c r="AE11050"/>
      <c r="AF11050"/>
      <c r="AG11050"/>
      <c r="AH11050"/>
      <c r="AI11050"/>
      <c r="AJ11050"/>
      <c r="AK11050"/>
      <c r="AL11050"/>
    </row>
    <row r="11051" spans="3:38" ht="15" customHeight="1" x14ac:dyDescent="0.35">
      <c r="C11051"/>
      <c r="D11051"/>
      <c r="E11051"/>
      <c r="F11051"/>
      <c r="G11051"/>
      <c r="H11051"/>
      <c r="I11051"/>
      <c r="J11051"/>
      <c r="K11051"/>
      <c r="L11051"/>
      <c r="M11051"/>
      <c r="N11051"/>
      <c r="O11051"/>
      <c r="S11051"/>
      <c r="T11051"/>
      <c r="U11051"/>
      <c r="V11051"/>
      <c r="Y11051"/>
      <c r="Z11051"/>
      <c r="AA11051"/>
      <c r="AB11051"/>
      <c r="AC11051"/>
      <c r="AD11051"/>
      <c r="AE11051"/>
      <c r="AF11051"/>
      <c r="AG11051"/>
      <c r="AH11051"/>
      <c r="AI11051"/>
      <c r="AJ11051"/>
      <c r="AK11051"/>
      <c r="AL11051"/>
    </row>
    <row r="11052" spans="3:38" ht="15" customHeight="1" x14ac:dyDescent="0.35">
      <c r="C11052"/>
      <c r="D11052"/>
      <c r="E11052"/>
      <c r="F11052"/>
      <c r="G11052"/>
      <c r="H11052"/>
      <c r="I11052"/>
      <c r="J11052"/>
      <c r="K11052"/>
      <c r="L11052"/>
      <c r="M11052"/>
      <c r="N11052"/>
      <c r="O11052"/>
      <c r="S11052"/>
      <c r="T11052"/>
      <c r="U11052"/>
      <c r="V11052"/>
      <c r="Y11052"/>
      <c r="Z11052"/>
      <c r="AA11052"/>
      <c r="AB11052"/>
      <c r="AC11052"/>
      <c r="AD11052"/>
      <c r="AE11052"/>
      <c r="AF11052"/>
      <c r="AG11052"/>
      <c r="AH11052"/>
      <c r="AI11052"/>
      <c r="AJ11052"/>
      <c r="AK11052"/>
      <c r="AL11052"/>
    </row>
    <row r="11053" spans="3:38" ht="15" customHeight="1" x14ac:dyDescent="0.35">
      <c r="C11053"/>
      <c r="D11053"/>
      <c r="E11053"/>
      <c r="F11053"/>
      <c r="G11053"/>
      <c r="H11053"/>
      <c r="I11053"/>
      <c r="J11053"/>
      <c r="K11053"/>
      <c r="L11053"/>
      <c r="M11053"/>
      <c r="N11053"/>
      <c r="O11053"/>
      <c r="S11053"/>
      <c r="T11053"/>
      <c r="U11053"/>
      <c r="V11053"/>
      <c r="Y11053"/>
      <c r="Z11053"/>
      <c r="AA11053"/>
      <c r="AB11053"/>
      <c r="AC11053"/>
      <c r="AD11053"/>
      <c r="AE11053"/>
      <c r="AF11053"/>
      <c r="AG11053"/>
      <c r="AH11053"/>
      <c r="AI11053"/>
      <c r="AJ11053"/>
      <c r="AK11053"/>
      <c r="AL11053"/>
    </row>
    <row r="11054" spans="3:38" ht="15" customHeight="1" x14ac:dyDescent="0.35">
      <c r="C11054"/>
      <c r="D11054"/>
      <c r="E11054"/>
      <c r="F11054"/>
      <c r="G11054"/>
      <c r="H11054"/>
      <c r="I11054"/>
      <c r="J11054"/>
      <c r="K11054"/>
      <c r="L11054"/>
      <c r="M11054"/>
      <c r="N11054"/>
      <c r="O11054"/>
      <c r="S11054"/>
      <c r="T11054"/>
      <c r="U11054"/>
      <c r="V11054"/>
      <c r="Y11054"/>
      <c r="Z11054"/>
      <c r="AA11054"/>
      <c r="AB11054"/>
      <c r="AC11054"/>
      <c r="AD11054"/>
      <c r="AE11054"/>
      <c r="AF11054"/>
      <c r="AG11054"/>
      <c r="AH11054"/>
      <c r="AI11054"/>
      <c r="AJ11054"/>
      <c r="AK11054"/>
      <c r="AL11054"/>
    </row>
    <row r="11055" spans="3:38" ht="15" customHeight="1" x14ac:dyDescent="0.35">
      <c r="C11055"/>
      <c r="D11055"/>
      <c r="E11055"/>
      <c r="F11055"/>
      <c r="G11055"/>
      <c r="H11055"/>
      <c r="I11055"/>
      <c r="J11055"/>
      <c r="K11055"/>
      <c r="L11055"/>
      <c r="M11055"/>
      <c r="N11055"/>
      <c r="O11055"/>
      <c r="S11055"/>
      <c r="T11055"/>
      <c r="U11055"/>
      <c r="V11055"/>
      <c r="Y11055"/>
      <c r="Z11055"/>
      <c r="AA11055"/>
      <c r="AB11055"/>
      <c r="AC11055"/>
      <c r="AD11055"/>
      <c r="AE11055"/>
      <c r="AF11055"/>
      <c r="AG11055"/>
      <c r="AH11055"/>
      <c r="AI11055"/>
      <c r="AJ11055"/>
      <c r="AK11055"/>
      <c r="AL11055"/>
    </row>
    <row r="11056" spans="3:38" ht="15" customHeight="1" x14ac:dyDescent="0.35">
      <c r="C11056"/>
      <c r="D11056"/>
      <c r="E11056"/>
      <c r="F11056"/>
      <c r="G11056"/>
      <c r="H11056"/>
      <c r="I11056"/>
      <c r="J11056"/>
      <c r="K11056"/>
      <c r="L11056"/>
      <c r="M11056"/>
      <c r="N11056"/>
      <c r="O11056"/>
      <c r="S11056"/>
      <c r="T11056"/>
      <c r="U11056"/>
      <c r="V11056"/>
      <c r="Y11056"/>
      <c r="Z11056"/>
      <c r="AA11056"/>
      <c r="AB11056"/>
      <c r="AC11056"/>
      <c r="AD11056"/>
      <c r="AE11056"/>
      <c r="AF11056"/>
      <c r="AG11056"/>
      <c r="AH11056"/>
      <c r="AI11056"/>
      <c r="AJ11056"/>
      <c r="AK11056"/>
      <c r="AL11056"/>
    </row>
    <row r="11057" spans="3:38" ht="15" customHeight="1" x14ac:dyDescent="0.35">
      <c r="C11057"/>
      <c r="D11057"/>
      <c r="E11057"/>
      <c r="F11057"/>
      <c r="G11057"/>
      <c r="H11057"/>
      <c r="I11057"/>
      <c r="J11057"/>
      <c r="K11057"/>
      <c r="L11057"/>
      <c r="M11057"/>
      <c r="N11057"/>
      <c r="O11057"/>
      <c r="S11057"/>
      <c r="T11057"/>
      <c r="U11057"/>
      <c r="V11057"/>
      <c r="Y11057"/>
      <c r="Z11057"/>
      <c r="AA11057"/>
      <c r="AB11057"/>
      <c r="AC11057"/>
      <c r="AD11057"/>
      <c r="AE11057"/>
      <c r="AF11057"/>
      <c r="AG11057"/>
      <c r="AH11057"/>
      <c r="AI11057"/>
      <c r="AJ11057"/>
      <c r="AK11057"/>
      <c r="AL11057"/>
    </row>
    <row r="11058" spans="3:38" ht="15" customHeight="1" x14ac:dyDescent="0.35">
      <c r="C11058"/>
      <c r="D11058"/>
      <c r="E11058"/>
      <c r="F11058"/>
      <c r="G11058"/>
      <c r="H11058"/>
      <c r="I11058"/>
      <c r="J11058"/>
      <c r="K11058"/>
      <c r="L11058"/>
      <c r="M11058"/>
      <c r="N11058"/>
      <c r="O11058"/>
      <c r="S11058"/>
      <c r="T11058"/>
      <c r="U11058"/>
      <c r="V11058"/>
      <c r="Y11058"/>
      <c r="Z11058"/>
      <c r="AA11058"/>
      <c r="AB11058"/>
      <c r="AC11058"/>
      <c r="AD11058"/>
      <c r="AE11058"/>
      <c r="AF11058"/>
      <c r="AG11058"/>
      <c r="AH11058"/>
      <c r="AI11058"/>
      <c r="AJ11058"/>
      <c r="AK11058"/>
      <c r="AL11058"/>
    </row>
    <row r="11059" spans="3:38" ht="15" customHeight="1" x14ac:dyDescent="0.35">
      <c r="C11059"/>
      <c r="D11059"/>
      <c r="E11059"/>
      <c r="F11059"/>
      <c r="G11059"/>
      <c r="H11059"/>
      <c r="I11059"/>
      <c r="J11059"/>
      <c r="K11059"/>
      <c r="L11059"/>
      <c r="M11059"/>
      <c r="N11059"/>
      <c r="O11059"/>
      <c r="S11059"/>
      <c r="T11059"/>
      <c r="U11059"/>
      <c r="V11059"/>
      <c r="Y11059"/>
      <c r="Z11059"/>
      <c r="AA11059"/>
      <c r="AB11059"/>
      <c r="AC11059"/>
      <c r="AD11059"/>
      <c r="AE11059"/>
      <c r="AF11059"/>
      <c r="AG11059"/>
      <c r="AH11059"/>
      <c r="AI11059"/>
      <c r="AJ11059"/>
      <c r="AK11059"/>
      <c r="AL11059"/>
    </row>
    <row r="11060" spans="3:38" ht="15" customHeight="1" x14ac:dyDescent="0.35">
      <c r="C11060"/>
      <c r="D11060"/>
      <c r="E11060"/>
      <c r="F11060"/>
      <c r="G11060"/>
      <c r="H11060"/>
      <c r="I11060"/>
      <c r="J11060"/>
      <c r="K11060"/>
      <c r="L11060"/>
      <c r="M11060"/>
      <c r="N11060"/>
      <c r="O11060"/>
      <c r="S11060"/>
      <c r="T11060"/>
      <c r="U11060"/>
      <c r="V11060"/>
      <c r="Y11060"/>
      <c r="Z11060"/>
      <c r="AA11060"/>
      <c r="AB11060"/>
      <c r="AC11060"/>
      <c r="AD11060"/>
      <c r="AE11060"/>
      <c r="AF11060"/>
      <c r="AG11060"/>
      <c r="AH11060"/>
      <c r="AI11060"/>
      <c r="AJ11060"/>
      <c r="AK11060"/>
      <c r="AL11060"/>
    </row>
    <row r="11061" spans="3:38" ht="15" customHeight="1" x14ac:dyDescent="0.35">
      <c r="C11061"/>
      <c r="D11061"/>
      <c r="E11061"/>
      <c r="F11061"/>
      <c r="G11061"/>
      <c r="H11061"/>
      <c r="I11061"/>
      <c r="J11061"/>
      <c r="K11061"/>
      <c r="L11061"/>
      <c r="M11061"/>
      <c r="N11061"/>
      <c r="O11061"/>
      <c r="S11061"/>
      <c r="T11061"/>
      <c r="U11061"/>
      <c r="V11061"/>
      <c r="Y11061"/>
      <c r="Z11061"/>
      <c r="AA11061"/>
      <c r="AB11061"/>
      <c r="AC11061"/>
      <c r="AD11061"/>
      <c r="AE11061"/>
      <c r="AF11061"/>
      <c r="AG11061"/>
      <c r="AH11061"/>
      <c r="AI11061"/>
      <c r="AJ11061"/>
      <c r="AK11061"/>
      <c r="AL11061"/>
    </row>
    <row r="11062" spans="3:38" ht="15" customHeight="1" x14ac:dyDescent="0.35">
      <c r="C11062"/>
      <c r="D11062"/>
      <c r="E11062"/>
      <c r="F11062"/>
      <c r="G11062"/>
      <c r="H11062"/>
      <c r="I11062"/>
      <c r="J11062"/>
      <c r="K11062"/>
      <c r="L11062"/>
      <c r="M11062"/>
      <c r="N11062"/>
      <c r="O11062"/>
      <c r="S11062"/>
      <c r="T11062"/>
      <c r="U11062"/>
      <c r="V11062"/>
      <c r="Y11062"/>
      <c r="Z11062"/>
      <c r="AA11062"/>
      <c r="AB11062"/>
      <c r="AC11062"/>
      <c r="AD11062"/>
      <c r="AE11062"/>
      <c r="AF11062"/>
      <c r="AG11062"/>
      <c r="AH11062"/>
      <c r="AI11062"/>
      <c r="AJ11062"/>
      <c r="AK11062"/>
      <c r="AL11062"/>
    </row>
    <row r="11063" spans="3:38" ht="15" customHeight="1" x14ac:dyDescent="0.35">
      <c r="C11063"/>
      <c r="D11063"/>
      <c r="E11063"/>
      <c r="F11063"/>
      <c r="G11063"/>
      <c r="H11063"/>
      <c r="I11063"/>
      <c r="J11063"/>
      <c r="K11063"/>
      <c r="L11063"/>
      <c r="M11063"/>
      <c r="N11063"/>
      <c r="O11063"/>
      <c r="S11063"/>
      <c r="T11063"/>
      <c r="U11063"/>
      <c r="V11063"/>
      <c r="Y11063"/>
      <c r="Z11063"/>
      <c r="AA11063"/>
      <c r="AB11063"/>
      <c r="AC11063"/>
      <c r="AD11063"/>
      <c r="AE11063"/>
      <c r="AF11063"/>
      <c r="AG11063"/>
      <c r="AH11063"/>
      <c r="AI11063"/>
      <c r="AJ11063"/>
      <c r="AK11063"/>
      <c r="AL11063"/>
    </row>
    <row r="11064" spans="3:38" ht="15" customHeight="1" x14ac:dyDescent="0.35">
      <c r="C11064"/>
      <c r="D11064"/>
      <c r="E11064"/>
      <c r="F11064"/>
      <c r="G11064"/>
      <c r="H11064"/>
      <c r="I11064"/>
      <c r="J11064"/>
      <c r="K11064"/>
      <c r="L11064"/>
      <c r="M11064"/>
      <c r="N11064"/>
      <c r="O11064"/>
      <c r="S11064"/>
      <c r="T11064"/>
      <c r="U11064"/>
      <c r="V11064"/>
      <c r="Y11064"/>
      <c r="Z11064"/>
      <c r="AA11064"/>
      <c r="AB11064"/>
      <c r="AC11064"/>
      <c r="AD11064"/>
      <c r="AE11064"/>
      <c r="AF11064"/>
      <c r="AG11064"/>
      <c r="AH11064"/>
      <c r="AI11064"/>
      <c r="AJ11064"/>
      <c r="AK11064"/>
      <c r="AL11064"/>
    </row>
    <row r="11065" spans="3:38" ht="15" customHeight="1" x14ac:dyDescent="0.35">
      <c r="C11065"/>
      <c r="D11065"/>
      <c r="E11065"/>
      <c r="F11065"/>
      <c r="G11065"/>
      <c r="H11065"/>
      <c r="I11065"/>
      <c r="J11065"/>
      <c r="K11065"/>
      <c r="L11065"/>
      <c r="M11065"/>
      <c r="N11065"/>
      <c r="O11065"/>
      <c r="S11065"/>
      <c r="T11065"/>
      <c r="U11065"/>
      <c r="V11065"/>
      <c r="Y11065"/>
      <c r="Z11065"/>
      <c r="AA11065"/>
      <c r="AB11065"/>
      <c r="AC11065"/>
      <c r="AD11065"/>
      <c r="AE11065"/>
      <c r="AF11065"/>
      <c r="AG11065"/>
      <c r="AH11065"/>
      <c r="AI11065"/>
      <c r="AJ11065"/>
      <c r="AK11065"/>
      <c r="AL11065"/>
    </row>
    <row r="11066" spans="3:38" ht="15" customHeight="1" x14ac:dyDescent="0.35">
      <c r="C11066"/>
      <c r="D11066"/>
      <c r="E11066"/>
      <c r="F11066"/>
      <c r="G11066"/>
      <c r="H11066"/>
      <c r="I11066"/>
      <c r="J11066"/>
      <c r="K11066"/>
      <c r="L11066"/>
      <c r="M11066"/>
      <c r="N11066"/>
      <c r="O11066"/>
      <c r="S11066"/>
      <c r="T11066"/>
      <c r="U11066"/>
      <c r="V11066"/>
      <c r="Y11066"/>
      <c r="Z11066"/>
      <c r="AA11066"/>
      <c r="AB11066"/>
      <c r="AC11066"/>
      <c r="AD11066"/>
      <c r="AE11066"/>
      <c r="AF11066"/>
      <c r="AG11066"/>
      <c r="AH11066"/>
      <c r="AI11066"/>
      <c r="AJ11066"/>
      <c r="AK11066"/>
      <c r="AL11066"/>
    </row>
    <row r="11067" spans="3:38" ht="15" customHeight="1" x14ac:dyDescent="0.35">
      <c r="C11067"/>
      <c r="D11067"/>
      <c r="E11067"/>
      <c r="F11067"/>
      <c r="G11067"/>
      <c r="H11067"/>
      <c r="I11067"/>
      <c r="J11067"/>
      <c r="K11067"/>
      <c r="L11067"/>
      <c r="M11067"/>
      <c r="N11067"/>
      <c r="O11067"/>
      <c r="S11067"/>
      <c r="T11067"/>
      <c r="U11067"/>
      <c r="V11067"/>
      <c r="Y11067"/>
      <c r="Z11067"/>
      <c r="AA11067"/>
      <c r="AB11067"/>
      <c r="AC11067"/>
      <c r="AD11067"/>
      <c r="AE11067"/>
      <c r="AF11067"/>
      <c r="AG11067"/>
      <c r="AH11067"/>
      <c r="AI11067"/>
      <c r="AJ11067"/>
      <c r="AK11067"/>
      <c r="AL11067"/>
    </row>
    <row r="11068" spans="3:38" ht="15" customHeight="1" x14ac:dyDescent="0.35">
      <c r="C11068"/>
      <c r="D11068"/>
      <c r="E11068"/>
      <c r="F11068"/>
      <c r="G11068"/>
      <c r="H11068"/>
      <c r="I11068"/>
      <c r="J11068"/>
      <c r="K11068"/>
      <c r="L11068"/>
      <c r="M11068"/>
      <c r="N11068"/>
      <c r="O11068"/>
      <c r="S11068"/>
      <c r="T11068"/>
      <c r="U11068"/>
      <c r="V11068"/>
      <c r="Y11068"/>
      <c r="Z11068"/>
      <c r="AA11068"/>
      <c r="AB11068"/>
      <c r="AC11068"/>
      <c r="AD11068"/>
      <c r="AE11068"/>
      <c r="AF11068"/>
      <c r="AG11068"/>
      <c r="AH11068"/>
      <c r="AI11068"/>
      <c r="AJ11068"/>
      <c r="AK11068"/>
      <c r="AL11068"/>
    </row>
    <row r="11069" spans="3:38" ht="15" customHeight="1" x14ac:dyDescent="0.35">
      <c r="C11069"/>
      <c r="D11069"/>
      <c r="E11069"/>
      <c r="F11069"/>
      <c r="G11069"/>
      <c r="H11069"/>
      <c r="I11069"/>
      <c r="J11069"/>
      <c r="K11069"/>
      <c r="L11069"/>
      <c r="M11069"/>
      <c r="N11069"/>
      <c r="O11069"/>
      <c r="S11069"/>
      <c r="T11069"/>
      <c r="U11069"/>
      <c r="V11069"/>
      <c r="Y11069"/>
      <c r="Z11069"/>
      <c r="AA11069"/>
      <c r="AB11069"/>
      <c r="AC11069"/>
      <c r="AD11069"/>
      <c r="AE11069"/>
      <c r="AF11069"/>
      <c r="AG11069"/>
      <c r="AH11069"/>
      <c r="AI11069"/>
      <c r="AJ11069"/>
      <c r="AK11069"/>
      <c r="AL11069"/>
    </row>
    <row r="11070" spans="3:38" ht="15" customHeight="1" x14ac:dyDescent="0.35">
      <c r="C11070"/>
      <c r="D11070"/>
      <c r="E11070"/>
      <c r="F11070"/>
      <c r="G11070"/>
      <c r="H11070"/>
      <c r="I11070"/>
      <c r="J11070"/>
      <c r="K11070"/>
      <c r="L11070"/>
      <c r="M11070"/>
      <c r="N11070"/>
      <c r="O11070"/>
      <c r="S11070"/>
      <c r="T11070"/>
      <c r="U11070"/>
      <c r="V11070"/>
      <c r="Y11070"/>
      <c r="Z11070"/>
      <c r="AA11070"/>
      <c r="AB11070"/>
      <c r="AC11070"/>
      <c r="AD11070"/>
      <c r="AE11070"/>
      <c r="AF11070"/>
      <c r="AG11070"/>
      <c r="AH11070"/>
      <c r="AI11070"/>
      <c r="AJ11070"/>
      <c r="AK11070"/>
      <c r="AL11070"/>
    </row>
    <row r="11071" spans="3:38" ht="15" customHeight="1" x14ac:dyDescent="0.35">
      <c r="C11071"/>
      <c r="D11071"/>
      <c r="E11071"/>
      <c r="F11071"/>
      <c r="G11071"/>
      <c r="H11071"/>
      <c r="I11071"/>
      <c r="J11071"/>
      <c r="K11071"/>
      <c r="L11071"/>
      <c r="M11071"/>
      <c r="N11071"/>
      <c r="O11071"/>
      <c r="S11071"/>
      <c r="T11071"/>
      <c r="U11071"/>
      <c r="V11071"/>
      <c r="Y11071"/>
      <c r="Z11071"/>
      <c r="AA11071"/>
      <c r="AB11071"/>
      <c r="AC11071"/>
      <c r="AD11071"/>
      <c r="AE11071"/>
      <c r="AF11071"/>
      <c r="AG11071"/>
      <c r="AH11071"/>
      <c r="AI11071"/>
      <c r="AJ11071"/>
      <c r="AK11071"/>
      <c r="AL11071"/>
    </row>
    <row r="11072" spans="3:38" ht="15" customHeight="1" x14ac:dyDescent="0.35">
      <c r="C11072"/>
      <c r="D11072"/>
      <c r="E11072"/>
      <c r="F11072"/>
      <c r="G11072"/>
      <c r="H11072"/>
      <c r="I11072"/>
      <c r="J11072"/>
      <c r="K11072"/>
      <c r="L11072"/>
      <c r="M11072"/>
      <c r="N11072"/>
      <c r="O11072"/>
      <c r="S11072"/>
      <c r="T11072"/>
      <c r="U11072"/>
      <c r="V11072"/>
      <c r="Y11072"/>
      <c r="Z11072"/>
      <c r="AA11072"/>
      <c r="AB11072"/>
      <c r="AC11072"/>
      <c r="AD11072"/>
      <c r="AE11072"/>
      <c r="AF11072"/>
      <c r="AG11072"/>
      <c r="AH11072"/>
      <c r="AI11072"/>
      <c r="AJ11072"/>
      <c r="AK11072"/>
      <c r="AL11072"/>
    </row>
    <row r="11073" spans="3:38" ht="15" customHeight="1" x14ac:dyDescent="0.35">
      <c r="C11073"/>
      <c r="D11073"/>
      <c r="E11073"/>
      <c r="F11073"/>
      <c r="G11073"/>
      <c r="H11073"/>
      <c r="I11073"/>
      <c r="J11073"/>
      <c r="K11073"/>
      <c r="L11073"/>
      <c r="M11073"/>
      <c r="N11073"/>
      <c r="O11073"/>
      <c r="S11073"/>
      <c r="T11073"/>
      <c r="U11073"/>
      <c r="V11073"/>
      <c r="Y11073"/>
      <c r="Z11073"/>
      <c r="AA11073"/>
      <c r="AB11073"/>
      <c r="AC11073"/>
      <c r="AD11073"/>
      <c r="AE11073"/>
      <c r="AF11073"/>
      <c r="AG11073"/>
      <c r="AH11073"/>
      <c r="AI11073"/>
      <c r="AJ11073"/>
      <c r="AK11073"/>
      <c r="AL11073"/>
    </row>
    <row r="11074" spans="3:38" ht="15" customHeight="1" x14ac:dyDescent="0.35">
      <c r="C11074"/>
      <c r="D11074"/>
      <c r="E11074"/>
      <c r="F11074"/>
      <c r="G11074"/>
      <c r="H11074"/>
      <c r="I11074"/>
      <c r="J11074"/>
      <c r="K11074"/>
      <c r="L11074"/>
      <c r="M11074"/>
      <c r="N11074"/>
      <c r="O11074"/>
      <c r="S11074"/>
      <c r="T11074"/>
      <c r="U11074"/>
      <c r="V11074"/>
      <c r="Y11074"/>
      <c r="Z11074"/>
      <c r="AA11074"/>
      <c r="AB11074"/>
      <c r="AC11074"/>
      <c r="AD11074"/>
      <c r="AE11074"/>
      <c r="AF11074"/>
      <c r="AG11074"/>
      <c r="AH11074"/>
      <c r="AI11074"/>
      <c r="AJ11074"/>
      <c r="AK11074"/>
      <c r="AL11074"/>
    </row>
    <row r="11075" spans="3:38" ht="15" customHeight="1" x14ac:dyDescent="0.35">
      <c r="C11075"/>
      <c r="D11075"/>
      <c r="E11075"/>
      <c r="F11075"/>
      <c r="G11075"/>
      <c r="H11075"/>
      <c r="I11075"/>
      <c r="J11075"/>
      <c r="K11075"/>
      <c r="L11075"/>
      <c r="M11075"/>
      <c r="N11075"/>
      <c r="O11075"/>
      <c r="S11075"/>
      <c r="T11075"/>
      <c r="U11075"/>
      <c r="V11075"/>
      <c r="Y11075"/>
      <c r="Z11075"/>
      <c r="AA11075"/>
      <c r="AB11075"/>
      <c r="AC11075"/>
      <c r="AD11075"/>
      <c r="AE11075"/>
      <c r="AF11075"/>
      <c r="AG11075"/>
      <c r="AH11075"/>
      <c r="AI11075"/>
      <c r="AJ11075"/>
      <c r="AK11075"/>
      <c r="AL11075"/>
    </row>
    <row r="11076" spans="3:38" ht="15" customHeight="1" x14ac:dyDescent="0.35">
      <c r="C11076"/>
      <c r="D11076"/>
      <c r="E11076"/>
      <c r="F11076"/>
      <c r="G11076"/>
      <c r="H11076"/>
      <c r="I11076"/>
      <c r="J11076"/>
      <c r="K11076"/>
      <c r="L11076"/>
      <c r="M11076"/>
      <c r="N11076"/>
      <c r="O11076"/>
      <c r="S11076"/>
      <c r="T11076"/>
      <c r="U11076"/>
      <c r="V11076"/>
      <c r="Y11076"/>
      <c r="Z11076"/>
      <c r="AA11076"/>
      <c r="AB11076"/>
      <c r="AC11076"/>
      <c r="AD11076"/>
      <c r="AE11076"/>
      <c r="AF11076"/>
      <c r="AG11076"/>
      <c r="AH11076"/>
      <c r="AI11076"/>
      <c r="AJ11076"/>
      <c r="AK11076"/>
      <c r="AL11076"/>
    </row>
    <row r="11077" spans="3:38" ht="15" customHeight="1" x14ac:dyDescent="0.35">
      <c r="C11077"/>
      <c r="D11077"/>
      <c r="E11077"/>
      <c r="F11077"/>
      <c r="G11077"/>
      <c r="H11077"/>
      <c r="I11077"/>
      <c r="J11077"/>
      <c r="K11077"/>
      <c r="L11077"/>
      <c r="M11077"/>
      <c r="N11077"/>
      <c r="O11077"/>
      <c r="S11077"/>
      <c r="T11077"/>
      <c r="U11077"/>
      <c r="V11077"/>
      <c r="Y11077"/>
      <c r="Z11077"/>
      <c r="AA11077"/>
      <c r="AB11077"/>
      <c r="AC11077"/>
      <c r="AD11077"/>
      <c r="AE11077"/>
      <c r="AF11077"/>
      <c r="AG11077"/>
      <c r="AH11077"/>
      <c r="AI11077"/>
      <c r="AJ11077"/>
      <c r="AK11077"/>
      <c r="AL11077"/>
    </row>
    <row r="11078" spans="3:38" ht="15" customHeight="1" x14ac:dyDescent="0.35">
      <c r="C11078"/>
      <c r="D11078"/>
      <c r="E11078"/>
      <c r="F11078"/>
      <c r="G11078"/>
      <c r="H11078"/>
      <c r="I11078"/>
      <c r="J11078"/>
      <c r="K11078"/>
      <c r="L11078"/>
      <c r="M11078"/>
      <c r="N11078"/>
      <c r="O11078"/>
      <c r="S11078"/>
      <c r="T11078"/>
      <c r="U11078"/>
      <c r="V11078"/>
      <c r="Y11078"/>
      <c r="Z11078"/>
      <c r="AA11078"/>
      <c r="AB11078"/>
      <c r="AC11078"/>
      <c r="AD11078"/>
      <c r="AE11078"/>
      <c r="AF11078"/>
      <c r="AG11078"/>
      <c r="AH11078"/>
      <c r="AI11078"/>
      <c r="AJ11078"/>
      <c r="AK11078"/>
      <c r="AL11078"/>
    </row>
    <row r="11079" spans="3:38" ht="15" customHeight="1" x14ac:dyDescent="0.35">
      <c r="C11079"/>
      <c r="D11079"/>
      <c r="E11079"/>
      <c r="F11079"/>
      <c r="G11079"/>
      <c r="H11079"/>
      <c r="I11079"/>
      <c r="J11079"/>
      <c r="K11079"/>
      <c r="L11079"/>
      <c r="M11079"/>
      <c r="N11079"/>
      <c r="O11079"/>
      <c r="S11079"/>
      <c r="T11079"/>
      <c r="U11079"/>
      <c r="V11079"/>
      <c r="Y11079"/>
      <c r="Z11079"/>
      <c r="AA11079"/>
      <c r="AB11079"/>
      <c r="AC11079"/>
      <c r="AD11079"/>
      <c r="AE11079"/>
      <c r="AF11079"/>
      <c r="AG11079"/>
      <c r="AH11079"/>
      <c r="AI11079"/>
      <c r="AJ11079"/>
      <c r="AK11079"/>
      <c r="AL11079"/>
    </row>
    <row r="11080" spans="3:38" ht="15" customHeight="1" x14ac:dyDescent="0.35">
      <c r="C11080"/>
      <c r="D11080"/>
      <c r="E11080"/>
      <c r="F11080"/>
      <c r="G11080"/>
      <c r="H11080"/>
      <c r="I11080"/>
      <c r="J11080"/>
      <c r="K11080"/>
      <c r="L11080"/>
      <c r="M11080"/>
      <c r="N11080"/>
      <c r="O11080"/>
      <c r="S11080"/>
      <c r="T11080"/>
      <c r="U11080"/>
      <c r="V11080"/>
      <c r="Y11080"/>
      <c r="Z11080"/>
      <c r="AA11080"/>
      <c r="AB11080"/>
      <c r="AC11080"/>
      <c r="AD11080"/>
      <c r="AE11080"/>
      <c r="AF11080"/>
      <c r="AG11080"/>
      <c r="AH11080"/>
      <c r="AI11080"/>
      <c r="AJ11080"/>
      <c r="AK11080"/>
      <c r="AL11080"/>
    </row>
    <row r="11081" spans="3:38" ht="15" customHeight="1" x14ac:dyDescent="0.35">
      <c r="C11081"/>
      <c r="D11081"/>
      <c r="E11081"/>
      <c r="F11081"/>
      <c r="G11081"/>
      <c r="H11081"/>
      <c r="I11081"/>
      <c r="J11081"/>
      <c r="K11081"/>
      <c r="L11081"/>
      <c r="M11081"/>
      <c r="N11081"/>
      <c r="O11081"/>
      <c r="S11081"/>
      <c r="T11081"/>
      <c r="U11081"/>
      <c r="V11081"/>
      <c r="Y11081"/>
      <c r="Z11081"/>
      <c r="AA11081"/>
      <c r="AB11081"/>
      <c r="AC11081"/>
      <c r="AD11081"/>
      <c r="AE11081"/>
      <c r="AF11081"/>
      <c r="AG11081"/>
      <c r="AH11081"/>
      <c r="AI11081"/>
      <c r="AJ11081"/>
      <c r="AK11081"/>
      <c r="AL11081"/>
    </row>
    <row r="11082" spans="3:38" ht="15" customHeight="1" x14ac:dyDescent="0.35">
      <c r="C11082"/>
      <c r="D11082"/>
      <c r="E11082"/>
      <c r="F11082"/>
      <c r="G11082"/>
      <c r="H11082"/>
      <c r="I11082"/>
      <c r="J11082"/>
      <c r="K11082"/>
      <c r="L11082"/>
      <c r="M11082"/>
      <c r="N11082"/>
      <c r="O11082"/>
      <c r="S11082"/>
      <c r="T11082"/>
      <c r="U11082"/>
      <c r="V11082"/>
      <c r="Y11082"/>
      <c r="Z11082"/>
      <c r="AA11082"/>
      <c r="AB11082"/>
      <c r="AC11082"/>
      <c r="AD11082"/>
      <c r="AE11082"/>
      <c r="AF11082"/>
      <c r="AG11082"/>
      <c r="AH11082"/>
      <c r="AI11082"/>
      <c r="AJ11082"/>
      <c r="AK11082"/>
      <c r="AL11082"/>
    </row>
    <row r="11083" spans="3:38" ht="15" customHeight="1" x14ac:dyDescent="0.35">
      <c r="C11083"/>
      <c r="D11083"/>
      <c r="E11083"/>
      <c r="F11083"/>
      <c r="G11083"/>
      <c r="H11083"/>
      <c r="I11083"/>
      <c r="J11083"/>
      <c r="K11083"/>
      <c r="L11083"/>
      <c r="M11083"/>
      <c r="N11083"/>
      <c r="O11083"/>
      <c r="S11083"/>
      <c r="T11083"/>
      <c r="U11083"/>
      <c r="V11083"/>
      <c r="Y11083"/>
      <c r="Z11083"/>
      <c r="AA11083"/>
      <c r="AB11083"/>
      <c r="AC11083"/>
      <c r="AD11083"/>
      <c r="AE11083"/>
      <c r="AF11083"/>
      <c r="AG11083"/>
      <c r="AH11083"/>
      <c r="AI11083"/>
      <c r="AJ11083"/>
      <c r="AK11083"/>
      <c r="AL11083"/>
    </row>
    <row r="11084" spans="3:38" ht="15" customHeight="1" x14ac:dyDescent="0.35">
      <c r="C11084"/>
      <c r="D11084"/>
      <c r="E11084"/>
      <c r="F11084"/>
      <c r="G11084"/>
      <c r="H11084"/>
      <c r="I11084"/>
      <c r="J11084"/>
      <c r="K11084"/>
      <c r="L11084"/>
      <c r="M11084"/>
      <c r="N11084"/>
      <c r="O11084"/>
      <c r="S11084"/>
      <c r="T11084"/>
      <c r="U11084"/>
      <c r="V11084"/>
      <c r="Y11084"/>
      <c r="Z11084"/>
      <c r="AA11084"/>
      <c r="AB11084"/>
      <c r="AC11084"/>
      <c r="AD11084"/>
      <c r="AE11084"/>
      <c r="AF11084"/>
      <c r="AG11084"/>
      <c r="AH11084"/>
      <c r="AI11084"/>
      <c r="AJ11084"/>
      <c r="AK11084"/>
      <c r="AL11084"/>
    </row>
    <row r="11085" spans="3:38" ht="15" customHeight="1" x14ac:dyDescent="0.35">
      <c r="C11085"/>
      <c r="D11085"/>
      <c r="E11085"/>
      <c r="F11085"/>
      <c r="G11085"/>
      <c r="H11085"/>
      <c r="I11085"/>
      <c r="J11085"/>
      <c r="K11085"/>
      <c r="L11085"/>
      <c r="M11085"/>
      <c r="N11085"/>
      <c r="O11085"/>
      <c r="S11085"/>
      <c r="T11085"/>
      <c r="U11085"/>
      <c r="V11085"/>
      <c r="Y11085"/>
      <c r="Z11085"/>
      <c r="AA11085"/>
      <c r="AB11085"/>
      <c r="AC11085"/>
      <c r="AD11085"/>
      <c r="AE11085"/>
      <c r="AF11085"/>
      <c r="AG11085"/>
      <c r="AH11085"/>
      <c r="AI11085"/>
      <c r="AJ11085"/>
      <c r="AK11085"/>
      <c r="AL11085"/>
    </row>
    <row r="11086" spans="3:38" ht="15" customHeight="1" x14ac:dyDescent="0.35">
      <c r="C11086"/>
      <c r="D11086"/>
      <c r="E11086"/>
      <c r="F11086"/>
      <c r="G11086"/>
      <c r="H11086"/>
      <c r="I11086"/>
      <c r="J11086"/>
      <c r="K11086"/>
      <c r="L11086"/>
      <c r="M11086"/>
      <c r="N11086"/>
      <c r="O11086"/>
      <c r="S11086"/>
      <c r="T11086"/>
      <c r="U11086"/>
      <c r="V11086"/>
      <c r="Y11086"/>
      <c r="Z11086"/>
      <c r="AA11086"/>
      <c r="AB11086"/>
      <c r="AC11086"/>
      <c r="AD11086"/>
      <c r="AE11086"/>
      <c r="AF11086"/>
      <c r="AG11086"/>
      <c r="AH11086"/>
      <c r="AI11086"/>
      <c r="AJ11086"/>
      <c r="AK11086"/>
      <c r="AL11086"/>
    </row>
    <row r="11087" spans="3:38" ht="15" customHeight="1" x14ac:dyDescent="0.35">
      <c r="C11087"/>
      <c r="D11087"/>
      <c r="E11087"/>
      <c r="F11087"/>
      <c r="G11087"/>
      <c r="H11087"/>
      <c r="I11087"/>
      <c r="J11087"/>
      <c r="K11087"/>
      <c r="L11087"/>
      <c r="M11087"/>
      <c r="N11087"/>
      <c r="O11087"/>
      <c r="S11087"/>
      <c r="T11087"/>
      <c r="U11087"/>
      <c r="V11087"/>
      <c r="Y11087"/>
      <c r="Z11087"/>
      <c r="AA11087"/>
      <c r="AB11087"/>
      <c r="AC11087"/>
      <c r="AD11087"/>
      <c r="AE11087"/>
      <c r="AF11087"/>
      <c r="AG11087"/>
      <c r="AH11087"/>
      <c r="AI11087"/>
      <c r="AJ11087"/>
      <c r="AK11087"/>
      <c r="AL11087"/>
    </row>
    <row r="11088" spans="3:38" ht="15" customHeight="1" x14ac:dyDescent="0.35">
      <c r="C11088"/>
      <c r="D11088"/>
      <c r="E11088"/>
      <c r="F11088"/>
      <c r="G11088"/>
      <c r="H11088"/>
      <c r="I11088"/>
      <c r="J11088"/>
      <c r="K11088"/>
      <c r="L11088"/>
      <c r="M11088"/>
      <c r="N11088"/>
      <c r="O11088"/>
      <c r="S11088"/>
      <c r="T11088"/>
      <c r="U11088"/>
      <c r="V11088"/>
      <c r="Y11088"/>
      <c r="Z11088"/>
      <c r="AA11088"/>
      <c r="AB11088"/>
      <c r="AC11088"/>
      <c r="AD11088"/>
      <c r="AE11088"/>
      <c r="AF11088"/>
      <c r="AG11088"/>
      <c r="AH11088"/>
      <c r="AI11088"/>
      <c r="AJ11088"/>
      <c r="AK11088"/>
      <c r="AL11088"/>
    </row>
    <row r="11089" spans="3:38" ht="15" customHeight="1" x14ac:dyDescent="0.35">
      <c r="C11089"/>
      <c r="D11089"/>
      <c r="E11089"/>
      <c r="F11089"/>
      <c r="G11089"/>
      <c r="H11089"/>
      <c r="I11089"/>
      <c r="J11089"/>
      <c r="K11089"/>
      <c r="L11089"/>
      <c r="M11089"/>
      <c r="N11089"/>
      <c r="O11089"/>
      <c r="S11089"/>
      <c r="T11089"/>
      <c r="U11089"/>
      <c r="V11089"/>
      <c r="Y11089"/>
      <c r="Z11089"/>
      <c r="AA11089"/>
      <c r="AB11089"/>
      <c r="AC11089"/>
      <c r="AD11089"/>
      <c r="AE11089"/>
      <c r="AF11089"/>
      <c r="AG11089"/>
      <c r="AH11089"/>
      <c r="AI11089"/>
      <c r="AJ11089"/>
      <c r="AK11089"/>
      <c r="AL11089"/>
    </row>
    <row r="11090" spans="3:38" ht="15" customHeight="1" x14ac:dyDescent="0.35">
      <c r="C11090"/>
      <c r="D11090"/>
      <c r="E11090"/>
      <c r="F11090"/>
      <c r="G11090"/>
      <c r="H11090"/>
      <c r="I11090"/>
      <c r="J11090"/>
      <c r="K11090"/>
      <c r="L11090"/>
      <c r="M11090"/>
      <c r="N11090"/>
      <c r="O11090"/>
      <c r="S11090"/>
      <c r="T11090"/>
      <c r="U11090"/>
      <c r="V11090"/>
      <c r="Y11090"/>
      <c r="Z11090"/>
      <c r="AA11090"/>
      <c r="AB11090"/>
      <c r="AC11090"/>
      <c r="AD11090"/>
      <c r="AE11090"/>
      <c r="AF11090"/>
      <c r="AG11090"/>
      <c r="AH11090"/>
      <c r="AI11090"/>
      <c r="AJ11090"/>
      <c r="AK11090"/>
      <c r="AL11090"/>
    </row>
    <row r="11091" spans="3:38" ht="15" customHeight="1" x14ac:dyDescent="0.35">
      <c r="C11091"/>
      <c r="D11091"/>
      <c r="E11091"/>
      <c r="F11091"/>
      <c r="G11091"/>
      <c r="H11091"/>
      <c r="I11091"/>
      <c r="J11091"/>
      <c r="K11091"/>
      <c r="L11091"/>
      <c r="M11091"/>
      <c r="N11091"/>
      <c r="O11091"/>
      <c r="S11091"/>
      <c r="T11091"/>
      <c r="U11091"/>
      <c r="V11091"/>
      <c r="Y11091"/>
      <c r="Z11091"/>
      <c r="AA11091"/>
      <c r="AB11091"/>
      <c r="AC11091"/>
      <c r="AD11091"/>
      <c r="AE11091"/>
      <c r="AF11091"/>
      <c r="AG11091"/>
      <c r="AH11091"/>
      <c r="AI11091"/>
      <c r="AJ11091"/>
      <c r="AK11091"/>
      <c r="AL11091"/>
    </row>
    <row r="11092" spans="3:38" ht="15" customHeight="1" x14ac:dyDescent="0.35">
      <c r="C11092"/>
      <c r="D11092"/>
      <c r="E11092"/>
      <c r="F11092"/>
      <c r="G11092"/>
      <c r="H11092"/>
      <c r="I11092"/>
      <c r="J11092"/>
      <c r="K11092"/>
      <c r="L11092"/>
      <c r="M11092"/>
      <c r="N11092"/>
      <c r="O11092"/>
      <c r="S11092"/>
      <c r="T11092"/>
      <c r="U11092"/>
      <c r="V11092"/>
      <c r="Y11092"/>
      <c r="Z11092"/>
      <c r="AA11092"/>
      <c r="AB11092"/>
      <c r="AC11092"/>
      <c r="AD11092"/>
      <c r="AE11092"/>
      <c r="AF11092"/>
      <c r="AG11092"/>
      <c r="AH11092"/>
      <c r="AI11092"/>
      <c r="AJ11092"/>
      <c r="AK11092"/>
      <c r="AL11092"/>
    </row>
    <row r="11093" spans="3:38" ht="15" customHeight="1" x14ac:dyDescent="0.35">
      <c r="C11093"/>
      <c r="D11093"/>
      <c r="E11093"/>
      <c r="F11093"/>
      <c r="G11093"/>
      <c r="H11093"/>
      <c r="I11093"/>
      <c r="J11093"/>
      <c r="K11093"/>
      <c r="L11093"/>
      <c r="M11093"/>
      <c r="N11093"/>
      <c r="O11093"/>
      <c r="S11093"/>
      <c r="T11093"/>
      <c r="U11093"/>
      <c r="V11093"/>
      <c r="Y11093"/>
      <c r="Z11093"/>
      <c r="AA11093"/>
      <c r="AB11093"/>
      <c r="AC11093"/>
      <c r="AD11093"/>
      <c r="AE11093"/>
      <c r="AF11093"/>
      <c r="AG11093"/>
      <c r="AH11093"/>
      <c r="AI11093"/>
      <c r="AJ11093"/>
      <c r="AK11093"/>
      <c r="AL11093"/>
    </row>
    <row r="11094" spans="3:38" ht="15" customHeight="1" x14ac:dyDescent="0.35">
      <c r="C11094"/>
      <c r="D11094"/>
      <c r="E11094"/>
      <c r="F11094"/>
      <c r="G11094"/>
      <c r="H11094"/>
      <c r="I11094"/>
      <c r="J11094"/>
      <c r="K11094"/>
      <c r="L11094"/>
      <c r="M11094"/>
      <c r="N11094"/>
      <c r="O11094"/>
      <c r="S11094"/>
      <c r="T11094"/>
      <c r="U11094"/>
      <c r="V11094"/>
      <c r="Y11094"/>
      <c r="Z11094"/>
      <c r="AA11094"/>
      <c r="AB11094"/>
      <c r="AC11094"/>
      <c r="AD11094"/>
      <c r="AE11094"/>
      <c r="AF11094"/>
      <c r="AG11094"/>
      <c r="AH11094"/>
      <c r="AI11094"/>
      <c r="AJ11094"/>
      <c r="AK11094"/>
      <c r="AL11094"/>
    </row>
    <row r="11095" spans="3:38" ht="15" customHeight="1" x14ac:dyDescent="0.35">
      <c r="C11095"/>
      <c r="D11095"/>
      <c r="E11095"/>
      <c r="F11095"/>
      <c r="G11095"/>
      <c r="H11095"/>
      <c r="I11095"/>
      <c r="J11095"/>
      <c r="K11095"/>
      <c r="L11095"/>
      <c r="M11095"/>
      <c r="N11095"/>
      <c r="O11095"/>
      <c r="S11095"/>
      <c r="T11095"/>
      <c r="U11095"/>
      <c r="V11095"/>
      <c r="Y11095"/>
      <c r="Z11095"/>
      <c r="AA11095"/>
      <c r="AB11095"/>
      <c r="AC11095"/>
      <c r="AD11095"/>
      <c r="AE11095"/>
      <c r="AF11095"/>
      <c r="AG11095"/>
      <c r="AH11095"/>
      <c r="AI11095"/>
      <c r="AJ11095"/>
      <c r="AK11095"/>
      <c r="AL11095"/>
    </row>
    <row r="11096" spans="3:38" ht="15" customHeight="1" x14ac:dyDescent="0.35">
      <c r="C11096"/>
      <c r="D11096"/>
      <c r="E11096"/>
      <c r="F11096"/>
      <c r="G11096"/>
      <c r="H11096"/>
      <c r="I11096"/>
      <c r="J11096"/>
      <c r="K11096"/>
      <c r="L11096"/>
      <c r="M11096"/>
      <c r="N11096"/>
      <c r="O11096"/>
      <c r="S11096"/>
      <c r="T11096"/>
      <c r="U11096"/>
      <c r="V11096"/>
      <c r="Y11096"/>
      <c r="Z11096"/>
      <c r="AA11096"/>
      <c r="AB11096"/>
      <c r="AC11096"/>
      <c r="AD11096"/>
      <c r="AE11096"/>
      <c r="AF11096"/>
      <c r="AG11096"/>
      <c r="AH11096"/>
      <c r="AI11096"/>
      <c r="AJ11096"/>
      <c r="AK11096"/>
      <c r="AL11096"/>
    </row>
    <row r="11097" spans="3:38" ht="15" customHeight="1" x14ac:dyDescent="0.35">
      <c r="C11097"/>
      <c r="D11097"/>
      <c r="E11097"/>
      <c r="F11097"/>
      <c r="G11097"/>
      <c r="H11097"/>
      <c r="I11097"/>
      <c r="J11097"/>
      <c r="K11097"/>
      <c r="L11097"/>
      <c r="M11097"/>
      <c r="N11097"/>
      <c r="O11097"/>
      <c r="S11097"/>
      <c r="T11097"/>
      <c r="U11097"/>
      <c r="V11097"/>
      <c r="Y11097"/>
      <c r="Z11097"/>
      <c r="AA11097"/>
      <c r="AB11097"/>
      <c r="AC11097"/>
      <c r="AD11097"/>
      <c r="AE11097"/>
      <c r="AF11097"/>
      <c r="AG11097"/>
      <c r="AH11097"/>
      <c r="AI11097"/>
      <c r="AJ11097"/>
      <c r="AK11097"/>
      <c r="AL11097"/>
    </row>
    <row r="11098" spans="3:38" ht="15" customHeight="1" x14ac:dyDescent="0.35">
      <c r="C11098"/>
      <c r="D11098"/>
      <c r="E11098"/>
      <c r="F11098"/>
      <c r="G11098"/>
      <c r="H11098"/>
      <c r="I11098"/>
      <c r="J11098"/>
      <c r="K11098"/>
      <c r="L11098"/>
      <c r="M11098"/>
      <c r="N11098"/>
      <c r="O11098"/>
      <c r="S11098"/>
      <c r="T11098"/>
      <c r="U11098"/>
      <c r="V11098"/>
      <c r="Y11098"/>
      <c r="Z11098"/>
      <c r="AA11098"/>
      <c r="AB11098"/>
      <c r="AC11098"/>
      <c r="AD11098"/>
      <c r="AE11098"/>
      <c r="AF11098"/>
      <c r="AG11098"/>
      <c r="AH11098"/>
      <c r="AI11098"/>
      <c r="AJ11098"/>
      <c r="AK11098"/>
      <c r="AL11098"/>
    </row>
    <row r="11099" spans="3:38" ht="15" customHeight="1" x14ac:dyDescent="0.35">
      <c r="C11099"/>
      <c r="D11099"/>
      <c r="E11099"/>
      <c r="F11099"/>
      <c r="G11099"/>
      <c r="H11099"/>
      <c r="I11099"/>
      <c r="J11099"/>
      <c r="K11099"/>
      <c r="L11099"/>
      <c r="M11099"/>
      <c r="N11099"/>
      <c r="O11099"/>
      <c r="S11099"/>
      <c r="T11099"/>
      <c r="U11099"/>
      <c r="V11099"/>
      <c r="Y11099"/>
      <c r="Z11099"/>
      <c r="AA11099"/>
      <c r="AB11099"/>
      <c r="AC11099"/>
      <c r="AD11099"/>
      <c r="AE11099"/>
      <c r="AF11099"/>
      <c r="AG11099"/>
      <c r="AH11099"/>
      <c r="AI11099"/>
      <c r="AJ11099"/>
      <c r="AK11099"/>
      <c r="AL11099"/>
    </row>
    <row r="11100" spans="3:38" ht="15" customHeight="1" x14ac:dyDescent="0.35">
      <c r="C11100"/>
      <c r="D11100"/>
      <c r="E11100"/>
      <c r="F11100"/>
      <c r="G11100"/>
      <c r="H11100"/>
      <c r="I11100"/>
      <c r="J11100"/>
      <c r="K11100"/>
      <c r="L11100"/>
      <c r="M11100"/>
      <c r="N11100"/>
      <c r="O11100"/>
      <c r="S11100"/>
      <c r="T11100"/>
      <c r="U11100"/>
      <c r="V11100"/>
      <c r="Y11100"/>
      <c r="Z11100"/>
      <c r="AA11100"/>
      <c r="AB11100"/>
      <c r="AC11100"/>
      <c r="AD11100"/>
      <c r="AE11100"/>
      <c r="AF11100"/>
      <c r="AG11100"/>
      <c r="AH11100"/>
      <c r="AI11100"/>
      <c r="AJ11100"/>
      <c r="AK11100"/>
      <c r="AL11100"/>
    </row>
    <row r="11101" spans="3:38" ht="15" customHeight="1" x14ac:dyDescent="0.35">
      <c r="C11101"/>
      <c r="D11101"/>
      <c r="E11101"/>
      <c r="F11101"/>
      <c r="G11101"/>
      <c r="H11101"/>
      <c r="I11101"/>
      <c r="J11101"/>
      <c r="K11101"/>
      <c r="L11101"/>
      <c r="M11101"/>
      <c r="N11101"/>
      <c r="O11101"/>
      <c r="S11101"/>
      <c r="T11101"/>
      <c r="U11101"/>
      <c r="V11101"/>
      <c r="Y11101"/>
      <c r="Z11101"/>
      <c r="AA11101"/>
      <c r="AB11101"/>
      <c r="AC11101"/>
      <c r="AD11101"/>
      <c r="AE11101"/>
      <c r="AF11101"/>
      <c r="AG11101"/>
      <c r="AH11101"/>
      <c r="AI11101"/>
      <c r="AJ11101"/>
      <c r="AK11101"/>
      <c r="AL11101"/>
    </row>
    <row r="11102" spans="3:38" ht="15" customHeight="1" x14ac:dyDescent="0.35">
      <c r="C11102"/>
      <c r="D11102"/>
      <c r="E11102"/>
      <c r="F11102"/>
      <c r="G11102"/>
      <c r="H11102"/>
      <c r="I11102"/>
      <c r="J11102"/>
      <c r="K11102"/>
      <c r="L11102"/>
      <c r="M11102"/>
      <c r="N11102"/>
      <c r="O11102"/>
      <c r="S11102"/>
      <c r="T11102"/>
      <c r="U11102"/>
      <c r="V11102"/>
      <c r="Y11102"/>
      <c r="Z11102"/>
      <c r="AA11102"/>
      <c r="AB11102"/>
      <c r="AC11102"/>
      <c r="AD11102"/>
      <c r="AE11102"/>
      <c r="AF11102"/>
      <c r="AG11102"/>
      <c r="AH11102"/>
      <c r="AI11102"/>
      <c r="AJ11102"/>
      <c r="AK11102"/>
      <c r="AL11102"/>
    </row>
    <row r="11103" spans="3:38" ht="15" customHeight="1" x14ac:dyDescent="0.35">
      <c r="C11103"/>
      <c r="D11103"/>
      <c r="E11103"/>
      <c r="F11103"/>
      <c r="G11103"/>
      <c r="H11103"/>
      <c r="I11103"/>
      <c r="J11103"/>
      <c r="K11103"/>
      <c r="L11103"/>
      <c r="M11103"/>
      <c r="N11103"/>
      <c r="O11103"/>
      <c r="S11103"/>
      <c r="T11103"/>
      <c r="U11103"/>
      <c r="V11103"/>
      <c r="Y11103"/>
      <c r="Z11103"/>
      <c r="AA11103"/>
      <c r="AB11103"/>
      <c r="AC11103"/>
      <c r="AD11103"/>
      <c r="AE11103"/>
      <c r="AF11103"/>
      <c r="AG11103"/>
      <c r="AH11103"/>
      <c r="AI11103"/>
      <c r="AJ11103"/>
      <c r="AK11103"/>
      <c r="AL11103"/>
    </row>
    <row r="11104" spans="3:38" ht="15" customHeight="1" x14ac:dyDescent="0.35">
      <c r="C11104"/>
      <c r="D11104"/>
      <c r="E11104"/>
      <c r="F11104"/>
      <c r="G11104"/>
      <c r="H11104"/>
      <c r="I11104"/>
      <c r="J11104"/>
      <c r="K11104"/>
      <c r="L11104"/>
      <c r="M11104"/>
      <c r="N11104"/>
      <c r="O11104"/>
      <c r="S11104"/>
      <c r="T11104"/>
      <c r="U11104"/>
      <c r="V11104"/>
      <c r="Y11104"/>
      <c r="Z11104"/>
      <c r="AA11104"/>
      <c r="AB11104"/>
      <c r="AC11104"/>
      <c r="AD11104"/>
      <c r="AE11104"/>
      <c r="AF11104"/>
      <c r="AG11104"/>
      <c r="AH11104"/>
      <c r="AI11104"/>
      <c r="AJ11104"/>
      <c r="AK11104"/>
      <c r="AL11104"/>
    </row>
    <row r="11105" spans="3:38" ht="15" customHeight="1" x14ac:dyDescent="0.35">
      <c r="C11105"/>
      <c r="D11105"/>
      <c r="E11105"/>
      <c r="F11105"/>
      <c r="G11105"/>
      <c r="H11105"/>
      <c r="I11105"/>
      <c r="J11105"/>
      <c r="K11105"/>
      <c r="L11105"/>
      <c r="M11105"/>
      <c r="N11105"/>
      <c r="O11105"/>
      <c r="S11105"/>
      <c r="T11105"/>
      <c r="U11105"/>
      <c r="V11105"/>
      <c r="Y11105"/>
      <c r="Z11105"/>
      <c r="AA11105"/>
      <c r="AB11105"/>
      <c r="AC11105"/>
      <c r="AD11105"/>
      <c r="AE11105"/>
      <c r="AF11105"/>
      <c r="AG11105"/>
      <c r="AH11105"/>
      <c r="AI11105"/>
      <c r="AJ11105"/>
      <c r="AK11105"/>
      <c r="AL11105"/>
    </row>
    <row r="11106" spans="3:38" ht="15" customHeight="1" x14ac:dyDescent="0.35">
      <c r="C11106"/>
      <c r="D11106"/>
      <c r="E11106"/>
      <c r="F11106"/>
      <c r="G11106"/>
      <c r="H11106"/>
      <c r="I11106"/>
      <c r="J11106"/>
      <c r="K11106"/>
      <c r="L11106"/>
      <c r="M11106"/>
      <c r="N11106"/>
      <c r="O11106"/>
      <c r="S11106"/>
      <c r="T11106"/>
      <c r="U11106"/>
      <c r="V11106"/>
      <c r="Y11106"/>
      <c r="Z11106"/>
      <c r="AA11106"/>
      <c r="AB11106"/>
      <c r="AC11106"/>
      <c r="AD11106"/>
      <c r="AE11106"/>
      <c r="AF11106"/>
      <c r="AG11106"/>
      <c r="AH11106"/>
      <c r="AI11106"/>
      <c r="AJ11106"/>
      <c r="AK11106"/>
      <c r="AL11106"/>
    </row>
    <row r="11107" spans="3:38" ht="15" customHeight="1" x14ac:dyDescent="0.35">
      <c r="C11107"/>
      <c r="D11107"/>
      <c r="E11107"/>
      <c r="F11107"/>
      <c r="G11107"/>
      <c r="H11107"/>
      <c r="I11107"/>
      <c r="J11107"/>
      <c r="K11107"/>
      <c r="L11107"/>
      <c r="M11107"/>
      <c r="N11107"/>
      <c r="O11107"/>
      <c r="S11107"/>
      <c r="T11107"/>
      <c r="U11107"/>
      <c r="V11107"/>
      <c r="Y11107"/>
      <c r="Z11107"/>
      <c r="AA11107"/>
      <c r="AB11107"/>
      <c r="AC11107"/>
      <c r="AD11107"/>
      <c r="AE11107"/>
      <c r="AF11107"/>
      <c r="AG11107"/>
      <c r="AH11107"/>
      <c r="AI11107"/>
      <c r="AJ11107"/>
      <c r="AK11107"/>
      <c r="AL11107"/>
    </row>
    <row r="11108" spans="3:38" ht="15" customHeight="1" x14ac:dyDescent="0.35">
      <c r="C11108"/>
      <c r="D11108"/>
      <c r="E11108"/>
      <c r="F11108"/>
      <c r="G11108"/>
      <c r="H11108"/>
      <c r="I11108"/>
      <c r="J11108"/>
      <c r="K11108"/>
      <c r="L11108"/>
      <c r="M11108"/>
      <c r="N11108"/>
      <c r="O11108"/>
      <c r="S11108"/>
      <c r="T11108"/>
      <c r="U11108"/>
      <c r="V11108"/>
      <c r="Y11108"/>
      <c r="Z11108"/>
      <c r="AA11108"/>
      <c r="AB11108"/>
      <c r="AC11108"/>
      <c r="AD11108"/>
      <c r="AE11108"/>
      <c r="AF11108"/>
      <c r="AG11108"/>
      <c r="AH11108"/>
      <c r="AI11108"/>
      <c r="AJ11108"/>
      <c r="AK11108"/>
      <c r="AL11108"/>
    </row>
    <row r="11109" spans="3:38" ht="15" customHeight="1" x14ac:dyDescent="0.35">
      <c r="C11109"/>
      <c r="D11109"/>
      <c r="E11109"/>
      <c r="F11109"/>
      <c r="G11109"/>
      <c r="H11109"/>
      <c r="I11109"/>
      <c r="J11109"/>
      <c r="K11109"/>
      <c r="L11109"/>
      <c r="M11109"/>
      <c r="N11109"/>
      <c r="O11109"/>
      <c r="S11109"/>
      <c r="T11109"/>
      <c r="U11109"/>
      <c r="V11109"/>
      <c r="Y11109"/>
      <c r="Z11109"/>
      <c r="AA11109"/>
      <c r="AB11109"/>
      <c r="AC11109"/>
      <c r="AD11109"/>
      <c r="AE11109"/>
      <c r="AF11109"/>
      <c r="AG11109"/>
      <c r="AH11109"/>
      <c r="AI11109"/>
      <c r="AJ11109"/>
      <c r="AK11109"/>
      <c r="AL11109"/>
    </row>
    <row r="11110" spans="3:38" ht="15" customHeight="1" x14ac:dyDescent="0.35">
      <c r="C11110"/>
      <c r="D11110"/>
      <c r="E11110"/>
      <c r="F11110"/>
      <c r="G11110"/>
      <c r="H11110"/>
      <c r="I11110"/>
      <c r="J11110"/>
      <c r="K11110"/>
      <c r="L11110"/>
      <c r="M11110"/>
      <c r="N11110"/>
      <c r="O11110"/>
      <c r="S11110"/>
      <c r="T11110"/>
      <c r="U11110"/>
      <c r="V11110"/>
      <c r="Y11110"/>
      <c r="Z11110"/>
      <c r="AA11110"/>
      <c r="AB11110"/>
      <c r="AC11110"/>
      <c r="AD11110"/>
      <c r="AE11110"/>
      <c r="AF11110"/>
      <c r="AG11110"/>
      <c r="AH11110"/>
      <c r="AI11110"/>
      <c r="AJ11110"/>
      <c r="AK11110"/>
      <c r="AL11110"/>
    </row>
    <row r="11111" spans="3:38" ht="15" customHeight="1" x14ac:dyDescent="0.35">
      <c r="C11111"/>
      <c r="D11111"/>
      <c r="E11111"/>
      <c r="F11111"/>
      <c r="G11111"/>
      <c r="H11111"/>
      <c r="I11111"/>
      <c r="J11111"/>
      <c r="K11111"/>
      <c r="L11111"/>
      <c r="M11111"/>
      <c r="N11111"/>
      <c r="O11111"/>
      <c r="S11111"/>
      <c r="T11111"/>
      <c r="U11111"/>
      <c r="V11111"/>
      <c r="Y11111"/>
      <c r="Z11111"/>
      <c r="AA11111"/>
      <c r="AB11111"/>
      <c r="AC11111"/>
      <c r="AD11111"/>
      <c r="AE11111"/>
      <c r="AF11111"/>
      <c r="AG11111"/>
      <c r="AH11111"/>
      <c r="AI11111"/>
      <c r="AJ11111"/>
      <c r="AK11111"/>
      <c r="AL11111"/>
    </row>
    <row r="11112" spans="3:38" ht="15" customHeight="1" x14ac:dyDescent="0.35">
      <c r="C11112"/>
      <c r="D11112"/>
      <c r="E11112"/>
      <c r="F11112"/>
      <c r="G11112"/>
      <c r="H11112"/>
      <c r="I11112"/>
      <c r="J11112"/>
      <c r="K11112"/>
      <c r="L11112"/>
      <c r="M11112"/>
      <c r="N11112"/>
      <c r="O11112"/>
      <c r="S11112"/>
      <c r="T11112"/>
      <c r="U11112"/>
      <c r="V11112"/>
      <c r="Y11112"/>
      <c r="Z11112"/>
      <c r="AA11112"/>
      <c r="AB11112"/>
      <c r="AC11112"/>
      <c r="AD11112"/>
      <c r="AE11112"/>
      <c r="AF11112"/>
      <c r="AG11112"/>
      <c r="AH11112"/>
      <c r="AI11112"/>
      <c r="AJ11112"/>
      <c r="AK11112"/>
      <c r="AL11112"/>
    </row>
    <row r="11113" spans="3:38" ht="15" customHeight="1" x14ac:dyDescent="0.35">
      <c r="C11113"/>
      <c r="D11113"/>
      <c r="E11113"/>
      <c r="F11113"/>
      <c r="G11113"/>
      <c r="H11113"/>
      <c r="I11113"/>
      <c r="J11113"/>
      <c r="K11113"/>
      <c r="L11113"/>
      <c r="M11113"/>
      <c r="N11113"/>
      <c r="O11113"/>
      <c r="S11113"/>
      <c r="T11113"/>
      <c r="U11113"/>
      <c r="V11113"/>
      <c r="Y11113"/>
      <c r="Z11113"/>
      <c r="AA11113"/>
      <c r="AB11113"/>
      <c r="AC11113"/>
      <c r="AD11113"/>
      <c r="AE11113"/>
      <c r="AF11113"/>
      <c r="AG11113"/>
      <c r="AH11113"/>
      <c r="AI11113"/>
      <c r="AJ11113"/>
      <c r="AK11113"/>
      <c r="AL11113"/>
    </row>
    <row r="11114" spans="3:38" ht="15" customHeight="1" x14ac:dyDescent="0.35">
      <c r="C11114"/>
      <c r="D11114"/>
      <c r="E11114"/>
      <c r="F11114"/>
      <c r="G11114"/>
      <c r="H11114"/>
      <c r="I11114"/>
      <c r="J11114"/>
      <c r="K11114"/>
      <c r="L11114"/>
      <c r="M11114"/>
      <c r="N11114"/>
      <c r="O11114"/>
      <c r="S11114"/>
      <c r="T11114"/>
      <c r="U11114"/>
      <c r="V11114"/>
      <c r="Y11114"/>
      <c r="Z11114"/>
      <c r="AA11114"/>
      <c r="AB11114"/>
      <c r="AC11114"/>
      <c r="AD11114"/>
      <c r="AE11114"/>
      <c r="AF11114"/>
      <c r="AG11114"/>
      <c r="AH11114"/>
      <c r="AI11114"/>
      <c r="AJ11114"/>
      <c r="AK11114"/>
      <c r="AL11114"/>
    </row>
    <row r="11115" spans="3:38" ht="15" customHeight="1" x14ac:dyDescent="0.35">
      <c r="C11115"/>
      <c r="D11115"/>
      <c r="E11115"/>
      <c r="F11115"/>
      <c r="G11115"/>
      <c r="H11115"/>
      <c r="I11115"/>
      <c r="J11115"/>
      <c r="K11115"/>
      <c r="L11115"/>
      <c r="M11115"/>
      <c r="N11115"/>
      <c r="O11115"/>
      <c r="S11115"/>
      <c r="T11115"/>
      <c r="U11115"/>
      <c r="V11115"/>
      <c r="Y11115"/>
      <c r="Z11115"/>
      <c r="AA11115"/>
      <c r="AB11115"/>
      <c r="AC11115"/>
      <c r="AD11115"/>
      <c r="AE11115"/>
      <c r="AF11115"/>
      <c r="AG11115"/>
      <c r="AH11115"/>
      <c r="AI11115"/>
      <c r="AJ11115"/>
      <c r="AK11115"/>
      <c r="AL11115"/>
    </row>
    <row r="11116" spans="3:38" ht="15" customHeight="1" x14ac:dyDescent="0.35">
      <c r="C11116"/>
      <c r="D11116"/>
      <c r="E11116"/>
      <c r="F11116"/>
      <c r="G11116"/>
      <c r="H11116"/>
      <c r="I11116"/>
      <c r="J11116"/>
      <c r="K11116"/>
      <c r="L11116"/>
      <c r="M11116"/>
      <c r="N11116"/>
      <c r="O11116"/>
      <c r="S11116"/>
      <c r="T11116"/>
      <c r="U11116"/>
      <c r="V11116"/>
      <c r="Y11116"/>
      <c r="Z11116"/>
      <c r="AA11116"/>
      <c r="AB11116"/>
      <c r="AC11116"/>
      <c r="AD11116"/>
      <c r="AE11116"/>
      <c r="AF11116"/>
      <c r="AG11116"/>
      <c r="AH11116"/>
      <c r="AI11116"/>
      <c r="AJ11116"/>
      <c r="AK11116"/>
      <c r="AL11116"/>
    </row>
    <row r="11117" spans="3:38" ht="15" customHeight="1" x14ac:dyDescent="0.35">
      <c r="C11117"/>
      <c r="D11117"/>
      <c r="E11117"/>
      <c r="F11117"/>
      <c r="G11117"/>
      <c r="H11117"/>
      <c r="I11117"/>
      <c r="J11117"/>
      <c r="K11117"/>
      <c r="L11117"/>
      <c r="M11117"/>
      <c r="N11117"/>
      <c r="O11117"/>
      <c r="S11117"/>
      <c r="T11117"/>
      <c r="U11117"/>
      <c r="V11117"/>
      <c r="Y11117"/>
      <c r="Z11117"/>
      <c r="AA11117"/>
      <c r="AB11117"/>
      <c r="AC11117"/>
      <c r="AD11117"/>
      <c r="AE11117"/>
      <c r="AF11117"/>
      <c r="AG11117"/>
      <c r="AH11117"/>
      <c r="AI11117"/>
      <c r="AJ11117"/>
      <c r="AK11117"/>
      <c r="AL11117"/>
    </row>
    <row r="11118" spans="3:38" ht="15" customHeight="1" x14ac:dyDescent="0.35">
      <c r="C11118"/>
      <c r="D11118"/>
      <c r="E11118"/>
      <c r="F11118"/>
      <c r="G11118"/>
      <c r="H11118"/>
      <c r="I11118"/>
      <c r="J11118"/>
      <c r="K11118"/>
      <c r="L11118"/>
      <c r="M11118"/>
      <c r="N11118"/>
      <c r="O11118"/>
      <c r="S11118"/>
      <c r="T11118"/>
      <c r="U11118"/>
      <c r="V11118"/>
      <c r="Y11118"/>
      <c r="Z11118"/>
      <c r="AA11118"/>
      <c r="AB11118"/>
      <c r="AC11118"/>
      <c r="AD11118"/>
      <c r="AE11118"/>
      <c r="AF11118"/>
      <c r="AG11118"/>
      <c r="AH11118"/>
      <c r="AI11118"/>
      <c r="AJ11118"/>
      <c r="AK11118"/>
      <c r="AL11118"/>
    </row>
    <row r="11119" spans="3:38" ht="15" customHeight="1" x14ac:dyDescent="0.35">
      <c r="C11119"/>
      <c r="D11119"/>
      <c r="E11119"/>
      <c r="F11119"/>
      <c r="G11119"/>
      <c r="H11119"/>
      <c r="I11119"/>
      <c r="J11119"/>
      <c r="K11119"/>
      <c r="L11119"/>
      <c r="M11119"/>
      <c r="N11119"/>
      <c r="O11119"/>
      <c r="S11119"/>
      <c r="T11119"/>
      <c r="U11119"/>
      <c r="V11119"/>
      <c r="Y11119"/>
      <c r="Z11119"/>
      <c r="AA11119"/>
      <c r="AB11119"/>
      <c r="AC11119"/>
      <c r="AD11119"/>
      <c r="AE11119"/>
      <c r="AF11119"/>
      <c r="AG11119"/>
      <c r="AH11119"/>
      <c r="AI11119"/>
      <c r="AJ11119"/>
      <c r="AK11119"/>
      <c r="AL11119"/>
    </row>
    <row r="11120" spans="3:38" ht="15" customHeight="1" x14ac:dyDescent="0.35">
      <c r="C11120"/>
      <c r="D11120"/>
      <c r="E11120"/>
      <c r="F11120"/>
      <c r="G11120"/>
      <c r="H11120"/>
      <c r="I11120"/>
      <c r="J11120"/>
      <c r="K11120"/>
      <c r="L11120"/>
      <c r="M11120"/>
      <c r="N11120"/>
      <c r="O11120"/>
      <c r="S11120"/>
      <c r="T11120"/>
      <c r="U11120"/>
      <c r="V11120"/>
      <c r="Y11120"/>
      <c r="Z11120"/>
      <c r="AA11120"/>
      <c r="AB11120"/>
      <c r="AC11120"/>
      <c r="AD11120"/>
      <c r="AE11120"/>
      <c r="AF11120"/>
      <c r="AG11120"/>
      <c r="AH11120"/>
      <c r="AI11120"/>
      <c r="AJ11120"/>
      <c r="AK11120"/>
      <c r="AL11120"/>
    </row>
    <row r="11121" spans="3:38" ht="15" customHeight="1" x14ac:dyDescent="0.35">
      <c r="C11121"/>
      <c r="D11121"/>
      <c r="E11121"/>
      <c r="F11121"/>
      <c r="G11121"/>
      <c r="H11121"/>
      <c r="I11121"/>
      <c r="J11121"/>
      <c r="K11121"/>
      <c r="L11121"/>
      <c r="M11121"/>
      <c r="N11121"/>
      <c r="O11121"/>
      <c r="S11121"/>
      <c r="T11121"/>
      <c r="U11121"/>
      <c r="V11121"/>
      <c r="Y11121"/>
      <c r="Z11121"/>
      <c r="AA11121"/>
      <c r="AB11121"/>
      <c r="AC11121"/>
      <c r="AD11121"/>
      <c r="AE11121"/>
      <c r="AF11121"/>
      <c r="AG11121"/>
      <c r="AH11121"/>
      <c r="AI11121"/>
      <c r="AJ11121"/>
      <c r="AK11121"/>
      <c r="AL11121"/>
    </row>
    <row r="11122" spans="3:38" ht="15" customHeight="1" x14ac:dyDescent="0.35">
      <c r="C11122"/>
      <c r="D11122"/>
      <c r="E11122"/>
      <c r="F11122"/>
      <c r="G11122"/>
      <c r="H11122"/>
      <c r="I11122"/>
      <c r="J11122"/>
      <c r="K11122"/>
      <c r="L11122"/>
      <c r="M11122"/>
      <c r="N11122"/>
      <c r="O11122"/>
      <c r="S11122"/>
      <c r="T11122"/>
      <c r="U11122"/>
      <c r="V11122"/>
      <c r="Y11122"/>
      <c r="Z11122"/>
      <c r="AA11122"/>
      <c r="AB11122"/>
      <c r="AC11122"/>
      <c r="AD11122"/>
      <c r="AE11122"/>
      <c r="AF11122"/>
      <c r="AG11122"/>
      <c r="AH11122"/>
      <c r="AI11122"/>
      <c r="AJ11122"/>
      <c r="AK11122"/>
      <c r="AL11122"/>
    </row>
    <row r="11123" spans="3:38" ht="15" customHeight="1" x14ac:dyDescent="0.35">
      <c r="C11123"/>
      <c r="D11123"/>
      <c r="E11123"/>
      <c r="F11123"/>
      <c r="G11123"/>
      <c r="H11123"/>
      <c r="I11123"/>
      <c r="J11123"/>
      <c r="K11123"/>
      <c r="L11123"/>
      <c r="M11123"/>
      <c r="N11123"/>
      <c r="O11123"/>
      <c r="S11123"/>
      <c r="T11123"/>
      <c r="U11123"/>
      <c r="V11123"/>
      <c r="Y11123"/>
      <c r="Z11123"/>
      <c r="AA11123"/>
      <c r="AB11123"/>
      <c r="AC11123"/>
      <c r="AD11123"/>
      <c r="AE11123"/>
      <c r="AF11123"/>
      <c r="AG11123"/>
      <c r="AH11123"/>
      <c r="AI11123"/>
      <c r="AJ11123"/>
      <c r="AK11123"/>
      <c r="AL11123"/>
    </row>
    <row r="11124" spans="3:38" ht="15" customHeight="1" x14ac:dyDescent="0.35">
      <c r="C11124"/>
      <c r="D11124"/>
      <c r="E11124"/>
      <c r="F11124"/>
      <c r="G11124"/>
      <c r="H11124"/>
      <c r="I11124"/>
      <c r="J11124"/>
      <c r="K11124"/>
      <c r="L11124"/>
      <c r="M11124"/>
      <c r="N11124"/>
      <c r="O11124"/>
      <c r="S11124"/>
      <c r="T11124"/>
      <c r="U11124"/>
      <c r="V11124"/>
      <c r="Y11124"/>
      <c r="Z11124"/>
      <c r="AA11124"/>
      <c r="AB11124"/>
      <c r="AC11124"/>
      <c r="AD11124"/>
      <c r="AE11124"/>
      <c r="AF11124"/>
      <c r="AG11124"/>
      <c r="AH11124"/>
      <c r="AI11124"/>
      <c r="AJ11124"/>
      <c r="AK11124"/>
      <c r="AL11124"/>
    </row>
    <row r="11125" spans="3:38" ht="15" customHeight="1" x14ac:dyDescent="0.35">
      <c r="C11125"/>
      <c r="D11125"/>
      <c r="E11125"/>
      <c r="F11125"/>
      <c r="G11125"/>
      <c r="H11125"/>
      <c r="I11125"/>
      <c r="J11125"/>
      <c r="K11125"/>
      <c r="L11125"/>
      <c r="M11125"/>
      <c r="N11125"/>
      <c r="O11125"/>
      <c r="S11125"/>
      <c r="T11125"/>
      <c r="U11125"/>
      <c r="V11125"/>
      <c r="Y11125"/>
      <c r="Z11125"/>
      <c r="AA11125"/>
      <c r="AB11125"/>
      <c r="AC11125"/>
      <c r="AD11125"/>
      <c r="AE11125"/>
      <c r="AF11125"/>
      <c r="AG11125"/>
      <c r="AH11125"/>
      <c r="AI11125"/>
      <c r="AJ11125"/>
      <c r="AK11125"/>
      <c r="AL11125"/>
    </row>
    <row r="11126" spans="3:38" ht="15" customHeight="1" x14ac:dyDescent="0.35">
      <c r="C11126"/>
      <c r="D11126"/>
      <c r="E11126"/>
      <c r="F11126"/>
      <c r="G11126"/>
      <c r="H11126"/>
      <c r="I11126"/>
      <c r="J11126"/>
      <c r="K11126"/>
      <c r="L11126"/>
      <c r="M11126"/>
      <c r="N11126"/>
      <c r="O11126"/>
      <c r="S11126"/>
      <c r="T11126"/>
      <c r="U11126"/>
      <c r="V11126"/>
      <c r="Y11126"/>
      <c r="Z11126"/>
      <c r="AA11126"/>
      <c r="AB11126"/>
      <c r="AC11126"/>
      <c r="AD11126"/>
      <c r="AE11126"/>
      <c r="AF11126"/>
      <c r="AG11126"/>
      <c r="AH11126"/>
      <c r="AI11126"/>
      <c r="AJ11126"/>
      <c r="AK11126"/>
      <c r="AL11126"/>
    </row>
    <row r="11127" spans="3:38" ht="15" customHeight="1" x14ac:dyDescent="0.35">
      <c r="C11127"/>
      <c r="D11127"/>
      <c r="E11127"/>
      <c r="F11127"/>
      <c r="G11127"/>
      <c r="H11127"/>
      <c r="I11127"/>
      <c r="J11127"/>
      <c r="K11127"/>
      <c r="L11127"/>
      <c r="M11127"/>
      <c r="N11127"/>
      <c r="O11127"/>
      <c r="S11127"/>
      <c r="T11127"/>
      <c r="U11127"/>
      <c r="V11127"/>
      <c r="Y11127"/>
      <c r="Z11127"/>
      <c r="AA11127"/>
      <c r="AB11127"/>
      <c r="AC11127"/>
      <c r="AD11127"/>
      <c r="AE11127"/>
      <c r="AF11127"/>
      <c r="AG11127"/>
      <c r="AH11127"/>
      <c r="AI11127"/>
      <c r="AJ11127"/>
      <c r="AK11127"/>
      <c r="AL11127"/>
    </row>
    <row r="11128" spans="3:38" ht="15" customHeight="1" x14ac:dyDescent="0.35">
      <c r="C11128"/>
      <c r="D11128"/>
      <c r="E11128"/>
      <c r="F11128"/>
      <c r="G11128"/>
      <c r="H11128"/>
      <c r="I11128"/>
      <c r="J11128"/>
      <c r="K11128"/>
      <c r="L11128"/>
      <c r="M11128"/>
      <c r="N11128"/>
      <c r="O11128"/>
      <c r="S11128"/>
      <c r="T11128"/>
      <c r="U11128"/>
      <c r="V11128"/>
      <c r="Y11128"/>
      <c r="Z11128"/>
      <c r="AA11128"/>
      <c r="AB11128"/>
      <c r="AC11128"/>
      <c r="AD11128"/>
      <c r="AE11128"/>
      <c r="AF11128"/>
      <c r="AG11128"/>
      <c r="AH11128"/>
      <c r="AI11128"/>
      <c r="AJ11128"/>
      <c r="AK11128"/>
      <c r="AL11128"/>
    </row>
    <row r="11129" spans="3:38" ht="15" customHeight="1" x14ac:dyDescent="0.35">
      <c r="C11129"/>
      <c r="D11129"/>
      <c r="E11129"/>
      <c r="F11129"/>
      <c r="G11129"/>
      <c r="H11129"/>
      <c r="I11129"/>
      <c r="J11129"/>
      <c r="K11129"/>
      <c r="L11129"/>
      <c r="M11129"/>
      <c r="N11129"/>
      <c r="O11129"/>
      <c r="S11129"/>
      <c r="T11129"/>
      <c r="U11129"/>
      <c r="V11129"/>
      <c r="Y11129"/>
      <c r="Z11129"/>
      <c r="AA11129"/>
      <c r="AB11129"/>
      <c r="AC11129"/>
      <c r="AD11129"/>
      <c r="AE11129"/>
      <c r="AF11129"/>
      <c r="AG11129"/>
      <c r="AH11129"/>
      <c r="AI11129"/>
      <c r="AJ11129"/>
      <c r="AK11129"/>
      <c r="AL11129"/>
    </row>
    <row r="11130" spans="3:38" ht="15" customHeight="1" x14ac:dyDescent="0.35">
      <c r="C11130"/>
      <c r="D11130"/>
      <c r="E11130"/>
      <c r="F11130"/>
      <c r="G11130"/>
      <c r="H11130"/>
      <c r="I11130"/>
      <c r="J11130"/>
      <c r="K11130"/>
      <c r="L11130"/>
      <c r="M11130"/>
      <c r="N11130"/>
      <c r="O11130"/>
      <c r="S11130"/>
      <c r="T11130"/>
      <c r="U11130"/>
      <c r="V11130"/>
      <c r="Y11130"/>
      <c r="Z11130"/>
      <c r="AA11130"/>
      <c r="AB11130"/>
      <c r="AC11130"/>
      <c r="AD11130"/>
      <c r="AE11130"/>
      <c r="AF11130"/>
      <c r="AG11130"/>
      <c r="AH11130"/>
      <c r="AI11130"/>
      <c r="AJ11130"/>
      <c r="AK11130"/>
      <c r="AL11130"/>
    </row>
    <row r="11131" spans="3:38" ht="15" customHeight="1" x14ac:dyDescent="0.35">
      <c r="C11131"/>
      <c r="D11131"/>
      <c r="E11131"/>
      <c r="F11131"/>
      <c r="G11131"/>
      <c r="H11131"/>
      <c r="I11131"/>
      <c r="J11131"/>
      <c r="K11131"/>
      <c r="L11131"/>
      <c r="M11131"/>
      <c r="N11131"/>
      <c r="O11131"/>
      <c r="S11131"/>
      <c r="T11131"/>
      <c r="U11131"/>
      <c r="V11131"/>
      <c r="Y11131"/>
      <c r="Z11131"/>
      <c r="AA11131"/>
      <c r="AB11131"/>
      <c r="AC11131"/>
      <c r="AD11131"/>
      <c r="AE11131"/>
      <c r="AF11131"/>
      <c r="AG11131"/>
      <c r="AH11131"/>
      <c r="AI11131"/>
      <c r="AJ11131"/>
      <c r="AK11131"/>
      <c r="AL11131"/>
    </row>
    <row r="11132" spans="3:38" ht="15" customHeight="1" x14ac:dyDescent="0.35">
      <c r="C11132"/>
      <c r="D11132"/>
      <c r="E11132"/>
      <c r="F11132"/>
      <c r="G11132"/>
      <c r="H11132"/>
      <c r="I11132"/>
      <c r="J11132"/>
      <c r="K11132"/>
      <c r="L11132"/>
      <c r="M11132"/>
      <c r="N11132"/>
      <c r="O11132"/>
      <c r="S11132"/>
      <c r="T11132"/>
      <c r="U11132"/>
      <c r="V11132"/>
      <c r="Y11132"/>
      <c r="Z11132"/>
      <c r="AA11132"/>
      <c r="AB11132"/>
      <c r="AC11132"/>
      <c r="AD11132"/>
      <c r="AE11132"/>
      <c r="AF11132"/>
      <c r="AG11132"/>
      <c r="AH11132"/>
      <c r="AI11132"/>
      <c r="AJ11132"/>
      <c r="AK11132"/>
      <c r="AL11132"/>
    </row>
    <row r="11133" spans="3:38" ht="15" customHeight="1" x14ac:dyDescent="0.35">
      <c r="C11133"/>
      <c r="D11133"/>
      <c r="E11133"/>
      <c r="F11133"/>
      <c r="G11133"/>
      <c r="H11133"/>
      <c r="I11133"/>
      <c r="J11133"/>
      <c r="K11133"/>
      <c r="L11133"/>
      <c r="M11133"/>
      <c r="N11133"/>
      <c r="O11133"/>
      <c r="S11133"/>
      <c r="T11133"/>
      <c r="U11133"/>
      <c r="V11133"/>
      <c r="Y11133"/>
      <c r="Z11133"/>
      <c r="AA11133"/>
      <c r="AB11133"/>
      <c r="AC11133"/>
      <c r="AD11133"/>
      <c r="AE11133"/>
      <c r="AF11133"/>
      <c r="AG11133"/>
      <c r="AH11133"/>
      <c r="AI11133"/>
      <c r="AJ11133"/>
      <c r="AK11133"/>
      <c r="AL11133"/>
    </row>
    <row r="11134" spans="3:38" ht="15" customHeight="1" x14ac:dyDescent="0.35">
      <c r="C11134"/>
      <c r="D11134"/>
      <c r="E11134"/>
      <c r="F11134"/>
      <c r="G11134"/>
      <c r="H11134"/>
      <c r="I11134"/>
      <c r="J11134"/>
      <c r="K11134"/>
      <c r="L11134"/>
      <c r="M11134"/>
      <c r="N11134"/>
      <c r="O11134"/>
      <c r="S11134"/>
      <c r="T11134"/>
      <c r="U11134"/>
      <c r="V11134"/>
      <c r="Y11134"/>
      <c r="Z11134"/>
      <c r="AA11134"/>
      <c r="AB11134"/>
      <c r="AC11134"/>
      <c r="AD11134"/>
      <c r="AE11134"/>
      <c r="AF11134"/>
      <c r="AG11134"/>
      <c r="AH11134"/>
      <c r="AI11134"/>
      <c r="AJ11134"/>
      <c r="AK11134"/>
      <c r="AL11134"/>
    </row>
    <row r="11135" spans="3:38" ht="15" customHeight="1" x14ac:dyDescent="0.35">
      <c r="C11135"/>
      <c r="D11135"/>
      <c r="E11135"/>
      <c r="F11135"/>
      <c r="G11135"/>
      <c r="H11135"/>
      <c r="I11135"/>
      <c r="J11135"/>
      <c r="K11135"/>
      <c r="L11135"/>
      <c r="M11135"/>
      <c r="N11135"/>
      <c r="O11135"/>
      <c r="S11135"/>
      <c r="T11135"/>
      <c r="U11135"/>
      <c r="V11135"/>
      <c r="Y11135"/>
      <c r="Z11135"/>
      <c r="AA11135"/>
      <c r="AB11135"/>
      <c r="AC11135"/>
      <c r="AD11135"/>
      <c r="AE11135"/>
      <c r="AF11135"/>
      <c r="AG11135"/>
      <c r="AH11135"/>
      <c r="AI11135"/>
      <c r="AJ11135"/>
      <c r="AK11135"/>
      <c r="AL11135"/>
    </row>
    <row r="11136" spans="3:38" ht="15" customHeight="1" x14ac:dyDescent="0.35">
      <c r="C11136"/>
      <c r="D11136"/>
      <c r="E11136"/>
      <c r="F11136"/>
      <c r="G11136"/>
      <c r="H11136"/>
      <c r="I11136"/>
      <c r="J11136"/>
      <c r="K11136"/>
      <c r="L11136"/>
      <c r="M11136"/>
      <c r="N11136"/>
      <c r="O11136"/>
      <c r="S11136"/>
      <c r="T11136"/>
      <c r="U11136"/>
      <c r="V11136"/>
      <c r="Y11136"/>
      <c r="Z11136"/>
      <c r="AA11136"/>
      <c r="AB11136"/>
      <c r="AC11136"/>
      <c r="AD11136"/>
      <c r="AE11136"/>
      <c r="AF11136"/>
      <c r="AG11136"/>
      <c r="AH11136"/>
      <c r="AI11136"/>
      <c r="AJ11136"/>
      <c r="AK11136"/>
      <c r="AL11136"/>
    </row>
    <row r="11137" spans="3:38" ht="15" customHeight="1" x14ac:dyDescent="0.35">
      <c r="C11137"/>
      <c r="D11137"/>
      <c r="E11137"/>
      <c r="F11137"/>
      <c r="G11137"/>
      <c r="H11137"/>
      <c r="I11137"/>
      <c r="J11137"/>
      <c r="K11137"/>
      <c r="L11137"/>
      <c r="M11137"/>
      <c r="N11137"/>
      <c r="O11137"/>
      <c r="S11137"/>
      <c r="T11137"/>
      <c r="U11137"/>
      <c r="V11137"/>
      <c r="Y11137"/>
      <c r="Z11137"/>
      <c r="AA11137"/>
      <c r="AB11137"/>
      <c r="AC11137"/>
      <c r="AD11137"/>
      <c r="AE11137"/>
      <c r="AF11137"/>
      <c r="AG11137"/>
      <c r="AH11137"/>
      <c r="AI11137"/>
      <c r="AJ11137"/>
      <c r="AK11137"/>
      <c r="AL11137"/>
    </row>
    <row r="11138" spans="3:38" ht="15" customHeight="1" x14ac:dyDescent="0.35">
      <c r="C11138"/>
      <c r="D11138"/>
      <c r="E11138"/>
      <c r="F11138"/>
      <c r="G11138"/>
      <c r="H11138"/>
      <c r="I11138"/>
      <c r="J11138"/>
      <c r="K11138"/>
      <c r="L11138"/>
      <c r="M11138"/>
      <c r="N11138"/>
      <c r="O11138"/>
      <c r="S11138"/>
      <c r="T11138"/>
      <c r="U11138"/>
      <c r="V11138"/>
      <c r="Y11138"/>
      <c r="Z11138"/>
      <c r="AA11138"/>
      <c r="AB11138"/>
      <c r="AC11138"/>
      <c r="AD11138"/>
      <c r="AE11138"/>
      <c r="AF11138"/>
      <c r="AG11138"/>
      <c r="AH11138"/>
      <c r="AI11138"/>
      <c r="AJ11138"/>
      <c r="AK11138"/>
      <c r="AL11138"/>
    </row>
    <row r="11139" spans="3:38" ht="15" customHeight="1" x14ac:dyDescent="0.35">
      <c r="C11139"/>
      <c r="D11139"/>
      <c r="E11139"/>
      <c r="F11139"/>
      <c r="G11139"/>
      <c r="H11139"/>
      <c r="I11139"/>
      <c r="J11139"/>
      <c r="K11139"/>
      <c r="L11139"/>
      <c r="M11139"/>
      <c r="N11139"/>
      <c r="O11139"/>
      <c r="S11139"/>
      <c r="T11139"/>
      <c r="U11139"/>
      <c r="V11139"/>
      <c r="Y11139"/>
      <c r="Z11139"/>
      <c r="AA11139"/>
      <c r="AB11139"/>
      <c r="AC11139"/>
      <c r="AD11139"/>
      <c r="AE11139"/>
      <c r="AF11139"/>
      <c r="AG11139"/>
      <c r="AH11139"/>
      <c r="AI11139"/>
      <c r="AJ11139"/>
      <c r="AK11139"/>
      <c r="AL11139"/>
    </row>
    <row r="11140" spans="3:38" ht="15" customHeight="1" x14ac:dyDescent="0.35">
      <c r="C11140"/>
      <c r="D11140"/>
      <c r="E11140"/>
      <c r="F11140"/>
      <c r="G11140"/>
      <c r="H11140"/>
      <c r="I11140"/>
      <c r="J11140"/>
      <c r="K11140"/>
      <c r="L11140"/>
      <c r="M11140"/>
      <c r="N11140"/>
      <c r="O11140"/>
      <c r="S11140"/>
      <c r="T11140"/>
      <c r="U11140"/>
      <c r="V11140"/>
      <c r="Y11140"/>
      <c r="Z11140"/>
      <c r="AA11140"/>
      <c r="AB11140"/>
      <c r="AC11140"/>
      <c r="AD11140"/>
      <c r="AE11140"/>
      <c r="AF11140"/>
      <c r="AG11140"/>
      <c r="AH11140"/>
      <c r="AI11140"/>
      <c r="AJ11140"/>
      <c r="AK11140"/>
      <c r="AL11140"/>
    </row>
    <row r="11141" spans="3:38" ht="15" customHeight="1" x14ac:dyDescent="0.35">
      <c r="C11141"/>
      <c r="D11141"/>
      <c r="E11141"/>
      <c r="F11141"/>
      <c r="G11141"/>
      <c r="H11141"/>
      <c r="I11141"/>
      <c r="J11141"/>
      <c r="K11141"/>
      <c r="L11141"/>
      <c r="M11141"/>
      <c r="N11141"/>
      <c r="O11141"/>
      <c r="S11141"/>
      <c r="T11141"/>
      <c r="U11141"/>
      <c r="V11141"/>
      <c r="Y11141"/>
      <c r="Z11141"/>
      <c r="AA11141"/>
      <c r="AB11141"/>
      <c r="AC11141"/>
      <c r="AD11141"/>
      <c r="AE11141"/>
      <c r="AF11141"/>
      <c r="AG11141"/>
      <c r="AH11141"/>
      <c r="AI11141"/>
      <c r="AJ11141"/>
      <c r="AK11141"/>
      <c r="AL11141"/>
    </row>
    <row r="11142" spans="3:38" ht="15" customHeight="1" x14ac:dyDescent="0.35">
      <c r="C11142"/>
      <c r="D11142"/>
      <c r="E11142"/>
      <c r="F11142"/>
      <c r="G11142"/>
      <c r="H11142"/>
      <c r="I11142"/>
      <c r="J11142"/>
      <c r="K11142"/>
      <c r="L11142"/>
      <c r="M11142"/>
      <c r="N11142"/>
      <c r="O11142"/>
      <c r="S11142"/>
      <c r="T11142"/>
      <c r="U11142"/>
      <c r="V11142"/>
      <c r="Y11142"/>
      <c r="Z11142"/>
      <c r="AA11142"/>
      <c r="AB11142"/>
      <c r="AC11142"/>
      <c r="AD11142"/>
      <c r="AE11142"/>
      <c r="AF11142"/>
      <c r="AG11142"/>
      <c r="AH11142"/>
      <c r="AI11142"/>
      <c r="AJ11142"/>
      <c r="AK11142"/>
      <c r="AL11142"/>
    </row>
    <row r="11143" spans="3:38" ht="15" customHeight="1" x14ac:dyDescent="0.35">
      <c r="C11143"/>
      <c r="D11143"/>
      <c r="E11143"/>
      <c r="F11143"/>
      <c r="G11143"/>
      <c r="H11143"/>
      <c r="I11143"/>
      <c r="J11143"/>
      <c r="K11143"/>
      <c r="L11143"/>
      <c r="M11143"/>
      <c r="N11143"/>
      <c r="O11143"/>
      <c r="S11143"/>
      <c r="T11143"/>
      <c r="U11143"/>
      <c r="V11143"/>
      <c r="Y11143"/>
      <c r="Z11143"/>
      <c r="AA11143"/>
      <c r="AB11143"/>
      <c r="AC11143"/>
      <c r="AD11143"/>
      <c r="AE11143"/>
      <c r="AF11143"/>
      <c r="AG11143"/>
      <c r="AH11143"/>
      <c r="AI11143"/>
      <c r="AJ11143"/>
      <c r="AK11143"/>
      <c r="AL11143"/>
    </row>
    <row r="11144" spans="3:38" ht="15" customHeight="1" x14ac:dyDescent="0.35">
      <c r="C11144"/>
      <c r="D11144"/>
      <c r="E11144"/>
      <c r="F11144"/>
      <c r="G11144"/>
      <c r="H11144"/>
      <c r="I11144"/>
      <c r="J11144"/>
      <c r="K11144"/>
      <c r="L11144"/>
      <c r="M11144"/>
      <c r="N11144"/>
      <c r="O11144"/>
      <c r="S11144"/>
      <c r="T11144"/>
      <c r="U11144"/>
      <c r="V11144"/>
      <c r="Y11144"/>
      <c r="Z11144"/>
      <c r="AA11144"/>
      <c r="AB11144"/>
      <c r="AC11144"/>
      <c r="AD11144"/>
      <c r="AE11144"/>
      <c r="AF11144"/>
      <c r="AG11144"/>
      <c r="AH11144"/>
      <c r="AI11144"/>
      <c r="AJ11144"/>
      <c r="AK11144"/>
      <c r="AL11144"/>
    </row>
    <row r="11145" spans="3:38" ht="15" customHeight="1" x14ac:dyDescent="0.35">
      <c r="C11145"/>
      <c r="D11145"/>
      <c r="E11145"/>
      <c r="F11145"/>
      <c r="G11145"/>
      <c r="H11145"/>
      <c r="I11145"/>
      <c r="J11145"/>
      <c r="K11145"/>
      <c r="L11145"/>
      <c r="M11145"/>
      <c r="N11145"/>
      <c r="O11145"/>
      <c r="S11145"/>
      <c r="T11145"/>
      <c r="U11145"/>
      <c r="V11145"/>
      <c r="Y11145"/>
      <c r="Z11145"/>
      <c r="AA11145"/>
      <c r="AB11145"/>
      <c r="AC11145"/>
      <c r="AD11145"/>
      <c r="AE11145"/>
      <c r="AF11145"/>
      <c r="AG11145"/>
      <c r="AH11145"/>
      <c r="AI11145"/>
      <c r="AJ11145"/>
      <c r="AK11145"/>
      <c r="AL11145"/>
    </row>
    <row r="11146" spans="3:38" ht="15" customHeight="1" x14ac:dyDescent="0.35">
      <c r="C11146"/>
      <c r="D11146"/>
      <c r="E11146"/>
      <c r="F11146"/>
      <c r="G11146"/>
      <c r="H11146"/>
      <c r="I11146"/>
      <c r="J11146"/>
      <c r="K11146"/>
      <c r="L11146"/>
      <c r="M11146"/>
      <c r="N11146"/>
      <c r="O11146"/>
      <c r="S11146"/>
      <c r="T11146"/>
      <c r="U11146"/>
      <c r="V11146"/>
      <c r="Y11146"/>
      <c r="Z11146"/>
      <c r="AA11146"/>
      <c r="AB11146"/>
      <c r="AC11146"/>
      <c r="AD11146"/>
      <c r="AE11146"/>
      <c r="AF11146"/>
      <c r="AG11146"/>
      <c r="AH11146"/>
      <c r="AI11146"/>
      <c r="AJ11146"/>
      <c r="AK11146"/>
      <c r="AL11146"/>
    </row>
    <row r="11147" spans="3:38" ht="15" customHeight="1" x14ac:dyDescent="0.35">
      <c r="C11147"/>
      <c r="D11147"/>
      <c r="E11147"/>
      <c r="F11147"/>
      <c r="G11147"/>
      <c r="H11147"/>
      <c r="I11147"/>
      <c r="J11147"/>
      <c r="K11147"/>
      <c r="L11147"/>
      <c r="M11147"/>
      <c r="N11147"/>
      <c r="O11147"/>
      <c r="S11147"/>
      <c r="T11147"/>
      <c r="U11147"/>
      <c r="V11147"/>
      <c r="Y11147"/>
      <c r="Z11147"/>
      <c r="AA11147"/>
      <c r="AB11147"/>
      <c r="AC11147"/>
      <c r="AD11147"/>
      <c r="AE11147"/>
      <c r="AF11147"/>
      <c r="AG11147"/>
      <c r="AH11147"/>
      <c r="AI11147"/>
      <c r="AJ11147"/>
      <c r="AK11147"/>
      <c r="AL11147"/>
    </row>
    <row r="11148" spans="3:38" ht="15" customHeight="1" x14ac:dyDescent="0.35">
      <c r="C11148"/>
      <c r="D11148"/>
      <c r="E11148"/>
      <c r="F11148"/>
      <c r="G11148"/>
      <c r="H11148"/>
      <c r="I11148"/>
      <c r="J11148"/>
      <c r="K11148"/>
      <c r="L11148"/>
      <c r="M11148"/>
      <c r="N11148"/>
      <c r="O11148"/>
      <c r="S11148"/>
      <c r="T11148"/>
      <c r="U11148"/>
      <c r="V11148"/>
      <c r="Y11148"/>
      <c r="Z11148"/>
      <c r="AA11148"/>
      <c r="AB11148"/>
      <c r="AC11148"/>
      <c r="AD11148"/>
      <c r="AE11148"/>
      <c r="AF11148"/>
      <c r="AG11148"/>
      <c r="AH11148"/>
      <c r="AI11148"/>
      <c r="AJ11148"/>
      <c r="AK11148"/>
      <c r="AL11148"/>
    </row>
    <row r="11149" spans="3:38" ht="15" customHeight="1" x14ac:dyDescent="0.35">
      <c r="C11149"/>
      <c r="D11149"/>
      <c r="E11149"/>
      <c r="F11149"/>
      <c r="G11149"/>
      <c r="H11149"/>
      <c r="I11149"/>
      <c r="J11149"/>
      <c r="K11149"/>
      <c r="L11149"/>
      <c r="M11149"/>
      <c r="N11149"/>
      <c r="O11149"/>
      <c r="S11149"/>
      <c r="T11149"/>
      <c r="U11149"/>
      <c r="V11149"/>
      <c r="Y11149"/>
      <c r="Z11149"/>
      <c r="AA11149"/>
      <c r="AB11149"/>
      <c r="AC11149"/>
      <c r="AD11149"/>
      <c r="AE11149"/>
      <c r="AF11149"/>
      <c r="AG11149"/>
      <c r="AH11149"/>
      <c r="AI11149"/>
      <c r="AJ11149"/>
      <c r="AK11149"/>
      <c r="AL11149"/>
    </row>
    <row r="11150" spans="3:38" ht="15" customHeight="1" x14ac:dyDescent="0.35">
      <c r="C11150"/>
      <c r="D11150"/>
      <c r="E11150"/>
      <c r="F11150"/>
      <c r="G11150"/>
      <c r="H11150"/>
      <c r="I11150"/>
      <c r="J11150"/>
      <c r="K11150"/>
      <c r="L11150"/>
      <c r="M11150"/>
      <c r="N11150"/>
      <c r="O11150"/>
      <c r="S11150"/>
      <c r="T11150"/>
      <c r="U11150"/>
      <c r="V11150"/>
      <c r="Y11150"/>
      <c r="Z11150"/>
      <c r="AA11150"/>
      <c r="AB11150"/>
      <c r="AC11150"/>
      <c r="AD11150"/>
      <c r="AE11150"/>
      <c r="AF11150"/>
      <c r="AG11150"/>
      <c r="AH11150"/>
      <c r="AI11150"/>
      <c r="AJ11150"/>
      <c r="AK11150"/>
      <c r="AL11150"/>
    </row>
    <row r="11151" spans="3:38" ht="15" customHeight="1" x14ac:dyDescent="0.35">
      <c r="C11151"/>
      <c r="D11151"/>
      <c r="E11151"/>
      <c r="F11151"/>
      <c r="G11151"/>
      <c r="H11151"/>
      <c r="I11151"/>
      <c r="J11151"/>
      <c r="K11151"/>
      <c r="L11151"/>
      <c r="M11151"/>
      <c r="N11151"/>
      <c r="O11151"/>
      <c r="S11151"/>
      <c r="T11151"/>
      <c r="U11151"/>
      <c r="V11151"/>
      <c r="Y11151"/>
      <c r="Z11151"/>
      <c r="AA11151"/>
      <c r="AB11151"/>
      <c r="AC11151"/>
      <c r="AD11151"/>
      <c r="AE11151"/>
      <c r="AF11151"/>
      <c r="AG11151"/>
      <c r="AH11151"/>
      <c r="AI11151"/>
      <c r="AJ11151"/>
      <c r="AK11151"/>
      <c r="AL11151"/>
    </row>
    <row r="11152" spans="3:38" ht="15" customHeight="1" x14ac:dyDescent="0.35">
      <c r="C11152"/>
      <c r="D11152"/>
      <c r="E11152"/>
      <c r="F11152"/>
      <c r="G11152"/>
      <c r="H11152"/>
      <c r="I11152"/>
      <c r="J11152"/>
      <c r="K11152"/>
      <c r="L11152"/>
      <c r="M11152"/>
      <c r="N11152"/>
      <c r="O11152"/>
      <c r="S11152"/>
      <c r="T11152"/>
      <c r="U11152"/>
      <c r="V11152"/>
      <c r="Y11152"/>
      <c r="Z11152"/>
      <c r="AA11152"/>
      <c r="AB11152"/>
      <c r="AC11152"/>
      <c r="AD11152"/>
      <c r="AE11152"/>
      <c r="AF11152"/>
      <c r="AG11152"/>
      <c r="AH11152"/>
      <c r="AI11152"/>
      <c r="AJ11152"/>
      <c r="AK11152"/>
      <c r="AL11152"/>
    </row>
    <row r="11153" spans="3:38" ht="15" customHeight="1" x14ac:dyDescent="0.35">
      <c r="C11153"/>
      <c r="D11153"/>
      <c r="E11153"/>
      <c r="F11153"/>
      <c r="G11153"/>
      <c r="H11153"/>
      <c r="I11153"/>
      <c r="J11153"/>
      <c r="K11153"/>
      <c r="L11153"/>
      <c r="M11153"/>
      <c r="N11153"/>
      <c r="O11153"/>
      <c r="S11153"/>
      <c r="T11153"/>
      <c r="U11153"/>
      <c r="V11153"/>
      <c r="Y11153"/>
      <c r="Z11153"/>
      <c r="AA11153"/>
      <c r="AB11153"/>
      <c r="AC11153"/>
      <c r="AD11153"/>
      <c r="AE11153"/>
      <c r="AF11153"/>
      <c r="AG11153"/>
      <c r="AH11153"/>
      <c r="AI11153"/>
      <c r="AJ11153"/>
      <c r="AK11153"/>
      <c r="AL11153"/>
    </row>
    <row r="11154" spans="3:38" ht="15" customHeight="1" x14ac:dyDescent="0.35">
      <c r="C11154"/>
      <c r="D11154"/>
      <c r="E11154"/>
      <c r="F11154"/>
      <c r="G11154"/>
      <c r="H11154"/>
      <c r="I11154"/>
      <c r="J11154"/>
      <c r="K11154"/>
      <c r="L11154"/>
      <c r="M11154"/>
      <c r="N11154"/>
      <c r="O11154"/>
      <c r="S11154"/>
      <c r="T11154"/>
      <c r="U11154"/>
      <c r="V11154"/>
      <c r="Y11154"/>
      <c r="Z11154"/>
      <c r="AA11154"/>
      <c r="AB11154"/>
      <c r="AC11154"/>
      <c r="AD11154"/>
      <c r="AE11154"/>
      <c r="AF11154"/>
      <c r="AG11154"/>
      <c r="AH11154"/>
      <c r="AI11154"/>
      <c r="AJ11154"/>
      <c r="AK11154"/>
      <c r="AL11154"/>
    </row>
    <row r="11155" spans="3:38" ht="15" customHeight="1" x14ac:dyDescent="0.35">
      <c r="C11155"/>
      <c r="D11155"/>
      <c r="E11155"/>
      <c r="F11155"/>
      <c r="G11155"/>
      <c r="H11155"/>
      <c r="I11155"/>
      <c r="J11155"/>
      <c r="K11155"/>
      <c r="L11155"/>
      <c r="M11155"/>
      <c r="N11155"/>
      <c r="O11155"/>
      <c r="S11155"/>
      <c r="T11155"/>
      <c r="U11155"/>
      <c r="V11155"/>
      <c r="Y11155"/>
      <c r="Z11155"/>
      <c r="AA11155"/>
      <c r="AB11155"/>
      <c r="AC11155"/>
      <c r="AD11155"/>
      <c r="AE11155"/>
      <c r="AF11155"/>
      <c r="AG11155"/>
      <c r="AH11155"/>
      <c r="AI11155"/>
      <c r="AJ11155"/>
      <c r="AK11155"/>
      <c r="AL11155"/>
    </row>
    <row r="11156" spans="3:38" ht="15" customHeight="1" x14ac:dyDescent="0.35">
      <c r="C11156"/>
      <c r="D11156"/>
      <c r="E11156"/>
      <c r="F11156"/>
      <c r="G11156"/>
      <c r="H11156"/>
      <c r="I11156"/>
      <c r="J11156"/>
      <c r="K11156"/>
      <c r="L11156"/>
      <c r="M11156"/>
      <c r="N11156"/>
      <c r="O11156"/>
      <c r="S11156"/>
      <c r="T11156"/>
      <c r="U11156"/>
      <c r="V11156"/>
      <c r="Y11156"/>
      <c r="Z11156"/>
      <c r="AA11156"/>
      <c r="AB11156"/>
      <c r="AC11156"/>
      <c r="AD11156"/>
      <c r="AE11156"/>
      <c r="AF11156"/>
      <c r="AG11156"/>
      <c r="AH11156"/>
      <c r="AI11156"/>
      <c r="AJ11156"/>
      <c r="AK11156"/>
      <c r="AL11156"/>
    </row>
    <row r="11157" spans="3:38" ht="15" customHeight="1" x14ac:dyDescent="0.35">
      <c r="C11157"/>
      <c r="D11157"/>
      <c r="E11157"/>
      <c r="F11157"/>
      <c r="G11157"/>
      <c r="H11157"/>
      <c r="I11157"/>
      <c r="J11157"/>
      <c r="K11157"/>
      <c r="L11157"/>
      <c r="M11157"/>
      <c r="N11157"/>
      <c r="O11157"/>
      <c r="S11157"/>
      <c r="T11157"/>
      <c r="U11157"/>
      <c r="V11157"/>
      <c r="Y11157"/>
      <c r="Z11157"/>
      <c r="AA11157"/>
      <c r="AB11157"/>
      <c r="AC11157"/>
      <c r="AD11157"/>
      <c r="AE11157"/>
      <c r="AF11157"/>
      <c r="AG11157"/>
      <c r="AH11157"/>
      <c r="AI11157"/>
      <c r="AJ11157"/>
      <c r="AK11157"/>
      <c r="AL11157"/>
    </row>
    <row r="11158" spans="3:38" ht="15" customHeight="1" x14ac:dyDescent="0.35">
      <c r="C11158"/>
      <c r="D11158"/>
      <c r="E11158"/>
      <c r="F11158"/>
      <c r="G11158"/>
      <c r="H11158"/>
      <c r="I11158"/>
      <c r="J11158"/>
      <c r="K11158"/>
      <c r="L11158"/>
      <c r="M11158"/>
      <c r="N11158"/>
      <c r="O11158"/>
      <c r="S11158"/>
      <c r="T11158"/>
      <c r="U11158"/>
      <c r="V11158"/>
      <c r="Y11158"/>
      <c r="Z11158"/>
      <c r="AA11158"/>
      <c r="AB11158"/>
      <c r="AC11158"/>
      <c r="AD11158"/>
      <c r="AE11158"/>
      <c r="AF11158"/>
      <c r="AG11158"/>
      <c r="AH11158"/>
      <c r="AI11158"/>
      <c r="AJ11158"/>
      <c r="AK11158"/>
      <c r="AL11158"/>
    </row>
    <row r="11159" spans="3:38" ht="15" customHeight="1" x14ac:dyDescent="0.35">
      <c r="C11159"/>
      <c r="D11159"/>
      <c r="E11159"/>
      <c r="F11159"/>
      <c r="G11159"/>
      <c r="H11159"/>
      <c r="I11159"/>
      <c r="J11159"/>
      <c r="K11159"/>
      <c r="L11159"/>
      <c r="M11159"/>
      <c r="N11159"/>
      <c r="O11159"/>
      <c r="S11159"/>
      <c r="T11159"/>
      <c r="U11159"/>
      <c r="V11159"/>
      <c r="Y11159"/>
      <c r="Z11159"/>
      <c r="AA11159"/>
      <c r="AB11159"/>
      <c r="AC11159"/>
      <c r="AD11159"/>
      <c r="AE11159"/>
      <c r="AF11159"/>
      <c r="AG11159"/>
      <c r="AH11159"/>
      <c r="AI11159"/>
      <c r="AJ11159"/>
      <c r="AK11159"/>
      <c r="AL11159"/>
    </row>
    <row r="11160" spans="3:38" ht="15" customHeight="1" x14ac:dyDescent="0.35">
      <c r="C11160"/>
      <c r="D11160"/>
      <c r="E11160"/>
      <c r="F11160"/>
      <c r="G11160"/>
      <c r="H11160"/>
      <c r="I11160"/>
      <c r="J11160"/>
      <c r="K11160"/>
      <c r="L11160"/>
      <c r="M11160"/>
      <c r="N11160"/>
      <c r="O11160"/>
      <c r="S11160"/>
      <c r="T11160"/>
      <c r="U11160"/>
      <c r="V11160"/>
      <c r="Y11160"/>
      <c r="Z11160"/>
      <c r="AA11160"/>
      <c r="AB11160"/>
      <c r="AC11160"/>
      <c r="AD11160"/>
      <c r="AE11160"/>
      <c r="AF11160"/>
      <c r="AG11160"/>
      <c r="AH11160"/>
      <c r="AI11160"/>
      <c r="AJ11160"/>
      <c r="AK11160"/>
      <c r="AL11160"/>
    </row>
    <row r="11161" spans="3:38" ht="15" customHeight="1" x14ac:dyDescent="0.35">
      <c r="C11161"/>
      <c r="D11161"/>
      <c r="E11161"/>
      <c r="F11161"/>
      <c r="G11161"/>
      <c r="H11161"/>
      <c r="I11161"/>
      <c r="J11161"/>
      <c r="K11161"/>
      <c r="L11161"/>
      <c r="M11161"/>
      <c r="N11161"/>
      <c r="O11161"/>
      <c r="S11161"/>
      <c r="T11161"/>
      <c r="U11161"/>
      <c r="V11161"/>
      <c r="Y11161"/>
      <c r="Z11161"/>
      <c r="AA11161"/>
      <c r="AB11161"/>
      <c r="AC11161"/>
      <c r="AD11161"/>
      <c r="AE11161"/>
      <c r="AF11161"/>
      <c r="AG11161"/>
      <c r="AH11161"/>
      <c r="AI11161"/>
      <c r="AJ11161"/>
      <c r="AK11161"/>
      <c r="AL11161"/>
    </row>
    <row r="11162" spans="3:38" ht="15" customHeight="1" x14ac:dyDescent="0.35">
      <c r="C11162"/>
      <c r="D11162"/>
      <c r="E11162"/>
      <c r="F11162"/>
      <c r="G11162"/>
      <c r="H11162"/>
      <c r="I11162"/>
      <c r="J11162"/>
      <c r="K11162"/>
      <c r="L11162"/>
      <c r="M11162"/>
      <c r="N11162"/>
      <c r="O11162"/>
      <c r="S11162"/>
      <c r="T11162"/>
      <c r="U11162"/>
      <c r="V11162"/>
      <c r="Y11162"/>
      <c r="Z11162"/>
      <c r="AA11162"/>
      <c r="AB11162"/>
      <c r="AC11162"/>
      <c r="AD11162"/>
      <c r="AE11162"/>
      <c r="AF11162"/>
      <c r="AG11162"/>
      <c r="AH11162"/>
      <c r="AI11162"/>
      <c r="AJ11162"/>
      <c r="AK11162"/>
      <c r="AL11162"/>
    </row>
    <row r="11163" spans="3:38" ht="15" customHeight="1" x14ac:dyDescent="0.35">
      <c r="C11163"/>
      <c r="D11163"/>
      <c r="E11163"/>
      <c r="F11163"/>
      <c r="G11163"/>
      <c r="H11163"/>
      <c r="I11163"/>
      <c r="J11163"/>
      <c r="K11163"/>
      <c r="L11163"/>
      <c r="M11163"/>
      <c r="N11163"/>
      <c r="O11163"/>
      <c r="S11163"/>
      <c r="T11163"/>
      <c r="U11163"/>
      <c r="V11163"/>
      <c r="Y11163"/>
      <c r="Z11163"/>
      <c r="AA11163"/>
      <c r="AB11163"/>
      <c r="AC11163"/>
      <c r="AD11163"/>
      <c r="AE11163"/>
      <c r="AF11163"/>
      <c r="AG11163"/>
      <c r="AH11163"/>
      <c r="AI11163"/>
      <c r="AJ11163"/>
      <c r="AK11163"/>
      <c r="AL11163"/>
    </row>
    <row r="11164" spans="3:38" ht="15" customHeight="1" x14ac:dyDescent="0.35">
      <c r="C11164"/>
      <c r="D11164"/>
      <c r="E11164"/>
      <c r="F11164"/>
      <c r="G11164"/>
      <c r="H11164"/>
      <c r="I11164"/>
      <c r="J11164"/>
      <c r="K11164"/>
      <c r="L11164"/>
      <c r="M11164"/>
      <c r="N11164"/>
      <c r="O11164"/>
      <c r="S11164"/>
      <c r="T11164"/>
      <c r="U11164"/>
      <c r="V11164"/>
      <c r="Y11164"/>
      <c r="Z11164"/>
      <c r="AA11164"/>
      <c r="AB11164"/>
      <c r="AC11164"/>
      <c r="AD11164"/>
      <c r="AE11164"/>
      <c r="AF11164"/>
      <c r="AG11164"/>
      <c r="AH11164"/>
      <c r="AI11164"/>
      <c r="AJ11164"/>
      <c r="AK11164"/>
      <c r="AL11164"/>
    </row>
    <row r="11165" spans="3:38" ht="15" customHeight="1" x14ac:dyDescent="0.35">
      <c r="C11165"/>
      <c r="D11165"/>
      <c r="E11165"/>
      <c r="F11165"/>
      <c r="G11165"/>
      <c r="H11165"/>
      <c r="I11165"/>
      <c r="J11165"/>
      <c r="K11165"/>
      <c r="L11165"/>
      <c r="M11165"/>
      <c r="N11165"/>
      <c r="O11165"/>
      <c r="S11165"/>
      <c r="T11165"/>
      <c r="U11165"/>
      <c r="V11165"/>
      <c r="Y11165"/>
      <c r="Z11165"/>
      <c r="AA11165"/>
      <c r="AB11165"/>
      <c r="AC11165"/>
      <c r="AD11165"/>
      <c r="AE11165"/>
      <c r="AF11165"/>
      <c r="AG11165"/>
      <c r="AH11165"/>
      <c r="AI11165"/>
      <c r="AJ11165"/>
      <c r="AK11165"/>
      <c r="AL11165"/>
    </row>
    <row r="11166" spans="3:38" ht="15" customHeight="1" x14ac:dyDescent="0.35">
      <c r="C11166"/>
      <c r="D11166"/>
      <c r="E11166"/>
      <c r="F11166"/>
      <c r="G11166"/>
      <c r="H11166"/>
      <c r="I11166"/>
      <c r="J11166"/>
      <c r="K11166"/>
      <c r="L11166"/>
      <c r="M11166"/>
      <c r="N11166"/>
      <c r="O11166"/>
      <c r="S11166"/>
      <c r="T11166"/>
      <c r="U11166"/>
      <c r="V11166"/>
      <c r="Y11166"/>
      <c r="Z11166"/>
      <c r="AA11166"/>
      <c r="AB11166"/>
      <c r="AC11166"/>
      <c r="AD11166"/>
      <c r="AE11166"/>
      <c r="AF11166"/>
      <c r="AG11166"/>
      <c r="AH11166"/>
      <c r="AI11166"/>
      <c r="AJ11166"/>
      <c r="AK11166"/>
      <c r="AL11166"/>
    </row>
    <row r="11167" spans="3:38" ht="15" customHeight="1" x14ac:dyDescent="0.35">
      <c r="C11167"/>
      <c r="D11167"/>
      <c r="E11167"/>
      <c r="F11167"/>
      <c r="G11167"/>
      <c r="H11167"/>
      <c r="I11167"/>
      <c r="J11167"/>
      <c r="K11167"/>
      <c r="L11167"/>
      <c r="M11167"/>
      <c r="N11167"/>
      <c r="O11167"/>
      <c r="S11167"/>
      <c r="T11167"/>
      <c r="U11167"/>
      <c r="V11167"/>
      <c r="Y11167"/>
      <c r="Z11167"/>
      <c r="AA11167"/>
      <c r="AB11167"/>
      <c r="AC11167"/>
      <c r="AD11167"/>
      <c r="AE11167"/>
      <c r="AF11167"/>
      <c r="AG11167"/>
      <c r="AH11167"/>
      <c r="AI11167"/>
      <c r="AJ11167"/>
      <c r="AK11167"/>
      <c r="AL11167"/>
    </row>
    <row r="11168" spans="3:38" ht="15" customHeight="1" x14ac:dyDescent="0.35">
      <c r="C11168"/>
      <c r="D11168"/>
      <c r="E11168"/>
      <c r="F11168"/>
      <c r="G11168"/>
      <c r="H11168"/>
      <c r="I11168"/>
      <c r="J11168"/>
      <c r="K11168"/>
      <c r="L11168"/>
      <c r="M11168"/>
      <c r="N11168"/>
      <c r="O11168"/>
      <c r="S11168"/>
      <c r="T11168"/>
      <c r="U11168"/>
      <c r="V11168"/>
      <c r="Y11168"/>
      <c r="Z11168"/>
      <c r="AA11168"/>
      <c r="AB11168"/>
      <c r="AC11168"/>
      <c r="AD11168"/>
      <c r="AE11168"/>
      <c r="AF11168"/>
      <c r="AG11168"/>
      <c r="AH11168"/>
      <c r="AI11168"/>
      <c r="AJ11168"/>
      <c r="AK11168"/>
      <c r="AL11168"/>
    </row>
    <row r="11169" spans="3:38" ht="15" customHeight="1" x14ac:dyDescent="0.35">
      <c r="C11169"/>
      <c r="D11169"/>
      <c r="E11169"/>
      <c r="F11169"/>
      <c r="G11169"/>
      <c r="H11169"/>
      <c r="I11169"/>
      <c r="J11169"/>
      <c r="K11169"/>
      <c r="L11169"/>
      <c r="M11169"/>
      <c r="N11169"/>
      <c r="O11169"/>
      <c r="S11169"/>
      <c r="T11169"/>
      <c r="U11169"/>
      <c r="V11169"/>
      <c r="Y11169"/>
      <c r="Z11169"/>
      <c r="AA11169"/>
      <c r="AB11169"/>
      <c r="AC11169"/>
      <c r="AD11169"/>
      <c r="AE11169"/>
      <c r="AF11169"/>
      <c r="AG11169"/>
      <c r="AH11169"/>
      <c r="AI11169"/>
      <c r="AJ11169"/>
      <c r="AK11169"/>
      <c r="AL11169"/>
    </row>
    <row r="11170" spans="3:38" ht="15" customHeight="1" x14ac:dyDescent="0.35">
      <c r="C11170"/>
      <c r="D11170"/>
      <c r="E11170"/>
      <c r="F11170"/>
      <c r="G11170"/>
      <c r="H11170"/>
      <c r="I11170"/>
      <c r="J11170"/>
      <c r="K11170"/>
      <c r="L11170"/>
      <c r="M11170"/>
      <c r="N11170"/>
      <c r="O11170"/>
      <c r="S11170"/>
      <c r="T11170"/>
      <c r="U11170"/>
      <c r="V11170"/>
      <c r="Y11170"/>
      <c r="Z11170"/>
      <c r="AA11170"/>
      <c r="AB11170"/>
      <c r="AC11170"/>
      <c r="AD11170"/>
      <c r="AE11170"/>
      <c r="AF11170"/>
      <c r="AG11170"/>
      <c r="AH11170"/>
      <c r="AI11170"/>
      <c r="AJ11170"/>
      <c r="AK11170"/>
      <c r="AL11170"/>
    </row>
    <row r="11171" spans="3:38" ht="15" customHeight="1" x14ac:dyDescent="0.35">
      <c r="C11171"/>
      <c r="D11171"/>
      <c r="E11171"/>
      <c r="F11171"/>
      <c r="G11171"/>
      <c r="H11171"/>
      <c r="I11171"/>
      <c r="J11171"/>
      <c r="K11171"/>
      <c r="L11171"/>
      <c r="M11171"/>
      <c r="N11171"/>
      <c r="O11171"/>
      <c r="S11171"/>
      <c r="T11171"/>
      <c r="U11171"/>
      <c r="V11171"/>
      <c r="Y11171"/>
      <c r="Z11171"/>
      <c r="AA11171"/>
      <c r="AB11171"/>
      <c r="AC11171"/>
      <c r="AD11171"/>
      <c r="AE11171"/>
      <c r="AF11171"/>
      <c r="AG11171"/>
      <c r="AH11171"/>
      <c r="AI11171"/>
      <c r="AJ11171"/>
      <c r="AK11171"/>
      <c r="AL11171"/>
    </row>
    <row r="11172" spans="3:38" ht="15" customHeight="1" x14ac:dyDescent="0.35">
      <c r="C11172"/>
      <c r="D11172"/>
      <c r="E11172"/>
      <c r="F11172"/>
      <c r="G11172"/>
      <c r="H11172"/>
      <c r="I11172"/>
      <c r="J11172"/>
      <c r="K11172"/>
      <c r="L11172"/>
      <c r="M11172"/>
      <c r="N11172"/>
      <c r="O11172"/>
      <c r="S11172"/>
      <c r="T11172"/>
      <c r="U11172"/>
      <c r="V11172"/>
      <c r="Y11172"/>
      <c r="Z11172"/>
      <c r="AA11172"/>
      <c r="AB11172"/>
      <c r="AC11172"/>
      <c r="AD11172"/>
      <c r="AE11172"/>
      <c r="AF11172"/>
      <c r="AG11172"/>
      <c r="AH11172"/>
      <c r="AI11172"/>
      <c r="AJ11172"/>
      <c r="AK11172"/>
      <c r="AL11172"/>
    </row>
    <row r="11173" spans="3:38" ht="15" customHeight="1" x14ac:dyDescent="0.35">
      <c r="C11173"/>
      <c r="D11173"/>
      <c r="E11173"/>
      <c r="F11173"/>
      <c r="G11173"/>
      <c r="H11173"/>
      <c r="I11173"/>
      <c r="J11173"/>
      <c r="K11173"/>
      <c r="L11173"/>
      <c r="M11173"/>
      <c r="N11173"/>
      <c r="O11173"/>
      <c r="S11173"/>
      <c r="T11173"/>
      <c r="U11173"/>
      <c r="V11173"/>
      <c r="Y11173"/>
      <c r="Z11173"/>
      <c r="AA11173"/>
      <c r="AB11173"/>
      <c r="AC11173"/>
      <c r="AD11173"/>
      <c r="AE11173"/>
      <c r="AF11173"/>
      <c r="AG11173"/>
      <c r="AH11173"/>
      <c r="AI11173"/>
      <c r="AJ11173"/>
      <c r="AK11173"/>
      <c r="AL11173"/>
    </row>
    <row r="11174" spans="3:38" ht="15" customHeight="1" x14ac:dyDescent="0.35">
      <c r="C11174"/>
      <c r="D11174"/>
      <c r="E11174"/>
      <c r="F11174"/>
      <c r="G11174"/>
      <c r="H11174"/>
      <c r="I11174"/>
      <c r="J11174"/>
      <c r="K11174"/>
      <c r="L11174"/>
      <c r="M11174"/>
      <c r="N11174"/>
      <c r="O11174"/>
      <c r="S11174"/>
      <c r="T11174"/>
      <c r="U11174"/>
      <c r="V11174"/>
      <c r="Y11174"/>
      <c r="Z11174"/>
      <c r="AA11174"/>
      <c r="AB11174"/>
      <c r="AC11174"/>
      <c r="AD11174"/>
      <c r="AE11174"/>
      <c r="AF11174"/>
      <c r="AG11174"/>
      <c r="AH11174"/>
      <c r="AI11174"/>
      <c r="AJ11174"/>
      <c r="AK11174"/>
      <c r="AL11174"/>
    </row>
    <row r="11175" spans="3:38" ht="15" customHeight="1" x14ac:dyDescent="0.35">
      <c r="C11175"/>
      <c r="D11175"/>
      <c r="E11175"/>
      <c r="F11175"/>
      <c r="G11175"/>
      <c r="H11175"/>
      <c r="I11175"/>
      <c r="J11175"/>
      <c r="K11175"/>
      <c r="L11175"/>
      <c r="M11175"/>
      <c r="N11175"/>
      <c r="O11175"/>
      <c r="S11175"/>
      <c r="T11175"/>
      <c r="U11175"/>
      <c r="V11175"/>
      <c r="Y11175"/>
      <c r="Z11175"/>
      <c r="AA11175"/>
      <c r="AB11175"/>
      <c r="AC11175"/>
      <c r="AD11175"/>
      <c r="AE11175"/>
      <c r="AF11175"/>
      <c r="AG11175"/>
      <c r="AH11175"/>
      <c r="AI11175"/>
      <c r="AJ11175"/>
      <c r="AK11175"/>
      <c r="AL11175"/>
    </row>
    <row r="11176" spans="3:38" ht="15" customHeight="1" x14ac:dyDescent="0.35">
      <c r="C11176"/>
      <c r="D11176"/>
      <c r="E11176"/>
      <c r="F11176"/>
      <c r="G11176"/>
      <c r="H11176"/>
      <c r="I11176"/>
      <c r="J11176"/>
      <c r="K11176"/>
      <c r="L11176"/>
      <c r="M11176"/>
      <c r="N11176"/>
      <c r="O11176"/>
      <c r="S11176"/>
      <c r="T11176"/>
      <c r="U11176"/>
      <c r="V11176"/>
      <c r="Y11176"/>
      <c r="Z11176"/>
      <c r="AA11176"/>
      <c r="AB11176"/>
      <c r="AC11176"/>
      <c r="AD11176"/>
      <c r="AE11176"/>
      <c r="AF11176"/>
      <c r="AG11176"/>
      <c r="AH11176"/>
      <c r="AI11176"/>
      <c r="AJ11176"/>
      <c r="AK11176"/>
      <c r="AL11176"/>
    </row>
    <row r="11177" spans="3:38" ht="15" customHeight="1" x14ac:dyDescent="0.35">
      <c r="C11177"/>
      <c r="D11177"/>
      <c r="E11177"/>
      <c r="F11177"/>
      <c r="G11177"/>
      <c r="H11177"/>
      <c r="I11177"/>
      <c r="J11177"/>
      <c r="K11177"/>
      <c r="L11177"/>
      <c r="M11177"/>
      <c r="N11177"/>
      <c r="O11177"/>
      <c r="S11177"/>
      <c r="T11177"/>
      <c r="U11177"/>
      <c r="V11177"/>
      <c r="Y11177"/>
      <c r="Z11177"/>
      <c r="AA11177"/>
      <c r="AB11177"/>
      <c r="AC11177"/>
      <c r="AD11177"/>
      <c r="AE11177"/>
      <c r="AF11177"/>
      <c r="AG11177"/>
      <c r="AH11177"/>
      <c r="AI11177"/>
      <c r="AJ11177"/>
      <c r="AK11177"/>
      <c r="AL11177"/>
    </row>
    <row r="11178" spans="3:38" ht="15" customHeight="1" x14ac:dyDescent="0.35">
      <c r="C11178"/>
      <c r="D11178"/>
      <c r="E11178"/>
      <c r="F11178"/>
      <c r="G11178"/>
      <c r="H11178"/>
      <c r="I11178"/>
      <c r="J11178"/>
      <c r="K11178"/>
      <c r="L11178"/>
      <c r="M11178"/>
      <c r="N11178"/>
      <c r="O11178"/>
      <c r="S11178"/>
      <c r="T11178"/>
      <c r="U11178"/>
      <c r="V11178"/>
      <c r="Y11178"/>
      <c r="Z11178"/>
      <c r="AA11178"/>
      <c r="AB11178"/>
      <c r="AC11178"/>
      <c r="AD11178"/>
      <c r="AE11178"/>
      <c r="AF11178"/>
      <c r="AG11178"/>
      <c r="AH11178"/>
      <c r="AI11178"/>
      <c r="AJ11178"/>
      <c r="AK11178"/>
      <c r="AL11178"/>
    </row>
    <row r="11179" spans="3:38" ht="15" customHeight="1" x14ac:dyDescent="0.35">
      <c r="C11179"/>
      <c r="D11179"/>
      <c r="E11179"/>
      <c r="F11179"/>
      <c r="G11179"/>
      <c r="H11179"/>
      <c r="I11179"/>
      <c r="J11179"/>
      <c r="K11179"/>
      <c r="L11179"/>
      <c r="M11179"/>
      <c r="N11179"/>
      <c r="O11179"/>
      <c r="S11179"/>
      <c r="T11179"/>
      <c r="U11179"/>
      <c r="V11179"/>
      <c r="Y11179"/>
      <c r="Z11179"/>
      <c r="AA11179"/>
      <c r="AB11179"/>
      <c r="AC11179"/>
      <c r="AD11179"/>
      <c r="AE11179"/>
      <c r="AF11179"/>
      <c r="AG11179"/>
      <c r="AH11179"/>
      <c r="AI11179"/>
      <c r="AJ11179"/>
      <c r="AK11179"/>
      <c r="AL11179"/>
    </row>
    <row r="11180" spans="3:38" ht="15" customHeight="1" x14ac:dyDescent="0.35">
      <c r="C11180"/>
      <c r="D11180"/>
      <c r="E11180"/>
      <c r="F11180"/>
      <c r="G11180"/>
      <c r="H11180"/>
      <c r="I11180"/>
      <c r="J11180"/>
      <c r="K11180"/>
      <c r="L11180"/>
      <c r="M11180"/>
      <c r="N11180"/>
      <c r="O11180"/>
      <c r="S11180"/>
      <c r="T11180"/>
      <c r="U11180"/>
      <c r="V11180"/>
      <c r="Y11180"/>
      <c r="Z11180"/>
      <c r="AA11180"/>
      <c r="AB11180"/>
      <c r="AC11180"/>
      <c r="AD11180"/>
      <c r="AE11180"/>
      <c r="AF11180"/>
      <c r="AG11180"/>
      <c r="AH11180"/>
      <c r="AI11180"/>
      <c r="AJ11180"/>
      <c r="AK11180"/>
      <c r="AL11180"/>
    </row>
    <row r="11181" spans="3:38" ht="15" customHeight="1" x14ac:dyDescent="0.35">
      <c r="C11181"/>
      <c r="D11181"/>
      <c r="E11181"/>
      <c r="F11181"/>
      <c r="G11181"/>
      <c r="H11181"/>
      <c r="I11181"/>
      <c r="J11181"/>
      <c r="K11181"/>
      <c r="L11181"/>
      <c r="M11181"/>
      <c r="N11181"/>
      <c r="O11181"/>
      <c r="S11181"/>
      <c r="T11181"/>
      <c r="U11181"/>
      <c r="V11181"/>
      <c r="Y11181"/>
      <c r="Z11181"/>
      <c r="AA11181"/>
      <c r="AB11181"/>
      <c r="AC11181"/>
      <c r="AD11181"/>
      <c r="AE11181"/>
      <c r="AF11181"/>
      <c r="AG11181"/>
      <c r="AH11181"/>
      <c r="AI11181"/>
      <c r="AJ11181"/>
      <c r="AK11181"/>
      <c r="AL11181"/>
    </row>
    <row r="11182" spans="3:38" ht="15" customHeight="1" x14ac:dyDescent="0.35">
      <c r="C11182"/>
      <c r="D11182"/>
      <c r="E11182"/>
      <c r="F11182"/>
      <c r="G11182"/>
      <c r="H11182"/>
      <c r="I11182"/>
      <c r="J11182"/>
      <c r="K11182"/>
      <c r="L11182"/>
      <c r="M11182"/>
      <c r="N11182"/>
      <c r="O11182"/>
      <c r="S11182"/>
      <c r="T11182"/>
      <c r="U11182"/>
      <c r="V11182"/>
      <c r="Y11182"/>
      <c r="Z11182"/>
      <c r="AA11182"/>
      <c r="AB11182"/>
      <c r="AC11182"/>
      <c r="AD11182"/>
      <c r="AE11182"/>
      <c r="AF11182"/>
      <c r="AG11182"/>
      <c r="AH11182"/>
      <c r="AI11182"/>
      <c r="AJ11182"/>
      <c r="AK11182"/>
      <c r="AL11182"/>
    </row>
    <row r="11183" spans="3:38" ht="15" customHeight="1" x14ac:dyDescent="0.35">
      <c r="C11183"/>
      <c r="D11183"/>
      <c r="E11183"/>
      <c r="F11183"/>
      <c r="G11183"/>
      <c r="H11183"/>
      <c r="I11183"/>
      <c r="J11183"/>
      <c r="K11183"/>
      <c r="L11183"/>
      <c r="M11183"/>
      <c r="N11183"/>
      <c r="O11183"/>
      <c r="S11183"/>
      <c r="T11183"/>
      <c r="U11183"/>
      <c r="V11183"/>
      <c r="Y11183"/>
      <c r="Z11183"/>
      <c r="AA11183"/>
      <c r="AB11183"/>
      <c r="AC11183"/>
      <c r="AD11183"/>
      <c r="AE11183"/>
      <c r="AF11183"/>
      <c r="AG11183"/>
      <c r="AH11183"/>
      <c r="AI11183"/>
      <c r="AJ11183"/>
      <c r="AK11183"/>
      <c r="AL11183"/>
    </row>
    <row r="11184" spans="3:38" ht="15" customHeight="1" x14ac:dyDescent="0.35">
      <c r="C11184"/>
      <c r="D11184"/>
      <c r="E11184"/>
      <c r="F11184"/>
      <c r="G11184"/>
      <c r="H11184"/>
      <c r="I11184"/>
      <c r="J11184"/>
      <c r="K11184"/>
      <c r="L11184"/>
      <c r="M11184"/>
      <c r="N11184"/>
      <c r="O11184"/>
      <c r="S11184"/>
      <c r="T11184"/>
      <c r="U11184"/>
      <c r="V11184"/>
      <c r="Y11184"/>
      <c r="Z11184"/>
      <c r="AA11184"/>
      <c r="AB11184"/>
      <c r="AC11184"/>
      <c r="AD11184"/>
      <c r="AE11184"/>
      <c r="AF11184"/>
      <c r="AG11184"/>
      <c r="AH11184"/>
      <c r="AI11184"/>
      <c r="AJ11184"/>
      <c r="AK11184"/>
      <c r="AL11184"/>
    </row>
    <row r="11185" spans="3:38" ht="15" customHeight="1" x14ac:dyDescent="0.35">
      <c r="C11185"/>
      <c r="D11185"/>
      <c r="E11185"/>
      <c r="F11185"/>
      <c r="G11185"/>
      <c r="H11185"/>
      <c r="I11185"/>
      <c r="J11185"/>
      <c r="K11185"/>
      <c r="L11185"/>
      <c r="M11185"/>
      <c r="N11185"/>
      <c r="O11185"/>
      <c r="S11185"/>
      <c r="T11185"/>
      <c r="U11185"/>
      <c r="V11185"/>
      <c r="Y11185"/>
      <c r="Z11185"/>
      <c r="AA11185"/>
      <c r="AB11185"/>
      <c r="AC11185"/>
      <c r="AD11185"/>
      <c r="AE11185"/>
      <c r="AF11185"/>
      <c r="AG11185"/>
      <c r="AH11185"/>
      <c r="AI11185"/>
      <c r="AJ11185"/>
      <c r="AK11185"/>
      <c r="AL11185"/>
    </row>
    <row r="11186" spans="3:38" ht="15" customHeight="1" x14ac:dyDescent="0.35">
      <c r="C11186"/>
      <c r="D11186"/>
      <c r="E11186"/>
      <c r="F11186"/>
      <c r="G11186"/>
      <c r="H11186"/>
      <c r="I11186"/>
      <c r="J11186"/>
      <c r="K11186"/>
      <c r="L11186"/>
      <c r="M11186"/>
      <c r="N11186"/>
      <c r="O11186"/>
      <c r="S11186"/>
      <c r="T11186"/>
      <c r="U11186"/>
      <c r="V11186"/>
      <c r="Y11186"/>
      <c r="Z11186"/>
      <c r="AA11186"/>
      <c r="AB11186"/>
      <c r="AC11186"/>
      <c r="AD11186"/>
      <c r="AE11186"/>
      <c r="AF11186"/>
      <c r="AG11186"/>
      <c r="AH11186"/>
      <c r="AI11186"/>
      <c r="AJ11186"/>
      <c r="AK11186"/>
      <c r="AL11186"/>
    </row>
    <row r="11187" spans="3:38" ht="15" customHeight="1" x14ac:dyDescent="0.35">
      <c r="C11187"/>
      <c r="D11187"/>
      <c r="E11187"/>
      <c r="F11187"/>
      <c r="G11187"/>
      <c r="H11187"/>
      <c r="I11187"/>
      <c r="J11187"/>
      <c r="K11187"/>
      <c r="L11187"/>
      <c r="M11187"/>
      <c r="N11187"/>
      <c r="O11187"/>
      <c r="S11187"/>
      <c r="T11187"/>
      <c r="U11187"/>
      <c r="V11187"/>
      <c r="Y11187"/>
      <c r="Z11187"/>
      <c r="AA11187"/>
      <c r="AB11187"/>
      <c r="AC11187"/>
      <c r="AD11187"/>
      <c r="AE11187"/>
      <c r="AF11187"/>
      <c r="AG11187"/>
      <c r="AH11187"/>
      <c r="AI11187"/>
      <c r="AJ11187"/>
      <c r="AK11187"/>
      <c r="AL11187"/>
    </row>
    <row r="11188" spans="3:38" ht="15" customHeight="1" x14ac:dyDescent="0.35">
      <c r="C11188"/>
      <c r="D11188"/>
      <c r="E11188"/>
      <c r="F11188"/>
      <c r="G11188"/>
      <c r="H11188"/>
      <c r="I11188"/>
      <c r="J11188"/>
      <c r="K11188"/>
      <c r="L11188"/>
      <c r="M11188"/>
      <c r="N11188"/>
      <c r="O11188"/>
      <c r="S11188"/>
      <c r="T11188"/>
      <c r="U11188"/>
      <c r="V11188"/>
      <c r="Y11188"/>
      <c r="Z11188"/>
      <c r="AA11188"/>
      <c r="AB11188"/>
      <c r="AC11188"/>
      <c r="AD11188"/>
      <c r="AE11188"/>
      <c r="AF11188"/>
      <c r="AG11188"/>
      <c r="AH11188"/>
      <c r="AI11188"/>
      <c r="AJ11188"/>
      <c r="AK11188"/>
      <c r="AL11188"/>
    </row>
    <row r="11189" spans="3:38" ht="15" customHeight="1" x14ac:dyDescent="0.35">
      <c r="C11189"/>
      <c r="D11189"/>
      <c r="E11189"/>
      <c r="F11189"/>
      <c r="G11189"/>
      <c r="H11189"/>
      <c r="I11189"/>
      <c r="J11189"/>
      <c r="K11189"/>
      <c r="L11189"/>
      <c r="M11189"/>
      <c r="N11189"/>
      <c r="O11189"/>
      <c r="S11189"/>
      <c r="T11189"/>
      <c r="U11189"/>
      <c r="V11189"/>
      <c r="Y11189"/>
      <c r="Z11189"/>
      <c r="AA11189"/>
      <c r="AB11189"/>
      <c r="AC11189"/>
      <c r="AD11189"/>
      <c r="AE11189"/>
      <c r="AF11189"/>
      <c r="AG11189"/>
      <c r="AH11189"/>
      <c r="AI11189"/>
      <c r="AJ11189"/>
      <c r="AK11189"/>
      <c r="AL11189"/>
    </row>
    <row r="11190" spans="3:38" ht="15" customHeight="1" x14ac:dyDescent="0.35">
      <c r="C11190"/>
      <c r="D11190"/>
      <c r="E11190"/>
      <c r="F11190"/>
      <c r="G11190"/>
      <c r="H11190"/>
      <c r="I11190"/>
      <c r="J11190"/>
      <c r="K11190"/>
      <c r="L11190"/>
      <c r="M11190"/>
      <c r="N11190"/>
      <c r="O11190"/>
      <c r="S11190"/>
      <c r="T11190"/>
      <c r="U11190"/>
      <c r="V11190"/>
      <c r="Y11190"/>
      <c r="Z11190"/>
      <c r="AA11190"/>
      <c r="AB11190"/>
      <c r="AC11190"/>
      <c r="AD11190"/>
      <c r="AE11190"/>
      <c r="AF11190"/>
      <c r="AG11190"/>
      <c r="AH11190"/>
      <c r="AI11190"/>
      <c r="AJ11190"/>
      <c r="AK11190"/>
      <c r="AL11190"/>
    </row>
    <row r="11191" spans="3:38" ht="15" customHeight="1" x14ac:dyDescent="0.35">
      <c r="C11191"/>
      <c r="D11191"/>
      <c r="E11191"/>
      <c r="F11191"/>
      <c r="G11191"/>
      <c r="H11191"/>
      <c r="I11191"/>
      <c r="J11191"/>
      <c r="K11191"/>
      <c r="L11191"/>
      <c r="M11191"/>
      <c r="N11191"/>
      <c r="O11191"/>
      <c r="S11191"/>
      <c r="T11191"/>
      <c r="U11191"/>
      <c r="V11191"/>
      <c r="Y11191"/>
      <c r="Z11191"/>
      <c r="AA11191"/>
      <c r="AB11191"/>
      <c r="AC11191"/>
      <c r="AD11191"/>
      <c r="AE11191"/>
      <c r="AF11191"/>
      <c r="AG11191"/>
      <c r="AH11191"/>
      <c r="AI11191"/>
      <c r="AJ11191"/>
      <c r="AK11191"/>
      <c r="AL11191"/>
    </row>
    <row r="11192" spans="3:38" ht="15" customHeight="1" x14ac:dyDescent="0.35">
      <c r="C11192"/>
      <c r="D11192"/>
      <c r="E11192"/>
      <c r="F11192"/>
      <c r="G11192"/>
      <c r="H11192"/>
      <c r="I11192"/>
      <c r="J11192"/>
      <c r="K11192"/>
      <c r="L11192"/>
      <c r="M11192"/>
      <c r="N11192"/>
      <c r="O11192"/>
      <c r="S11192"/>
      <c r="T11192"/>
      <c r="U11192"/>
      <c r="V11192"/>
      <c r="Y11192"/>
      <c r="Z11192"/>
      <c r="AA11192"/>
      <c r="AB11192"/>
      <c r="AC11192"/>
      <c r="AD11192"/>
      <c r="AE11192"/>
      <c r="AF11192"/>
      <c r="AG11192"/>
      <c r="AH11192"/>
      <c r="AI11192"/>
      <c r="AJ11192"/>
      <c r="AK11192"/>
      <c r="AL11192"/>
    </row>
    <row r="11193" spans="3:38" ht="15" customHeight="1" x14ac:dyDescent="0.35">
      <c r="C11193"/>
      <c r="D11193"/>
      <c r="E11193"/>
      <c r="F11193"/>
      <c r="G11193"/>
      <c r="H11193"/>
      <c r="I11193"/>
      <c r="J11193"/>
      <c r="K11193"/>
      <c r="L11193"/>
      <c r="M11193"/>
      <c r="N11193"/>
      <c r="O11193"/>
      <c r="S11193"/>
      <c r="T11193"/>
      <c r="U11193"/>
      <c r="V11193"/>
      <c r="Y11193"/>
      <c r="Z11193"/>
      <c r="AA11193"/>
      <c r="AB11193"/>
      <c r="AC11193"/>
      <c r="AD11193"/>
      <c r="AE11193"/>
      <c r="AF11193"/>
      <c r="AG11193"/>
      <c r="AH11193"/>
      <c r="AI11193"/>
      <c r="AJ11193"/>
      <c r="AK11193"/>
      <c r="AL11193"/>
    </row>
    <row r="11194" spans="3:38" ht="15" customHeight="1" x14ac:dyDescent="0.35">
      <c r="C11194"/>
      <c r="D11194"/>
      <c r="E11194"/>
      <c r="F11194"/>
      <c r="G11194"/>
      <c r="H11194"/>
      <c r="I11194"/>
      <c r="J11194"/>
      <c r="K11194"/>
      <c r="L11194"/>
      <c r="M11194"/>
      <c r="N11194"/>
      <c r="O11194"/>
      <c r="S11194"/>
      <c r="T11194"/>
      <c r="U11194"/>
      <c r="V11194"/>
      <c r="Y11194"/>
      <c r="Z11194"/>
      <c r="AA11194"/>
      <c r="AB11194"/>
      <c r="AC11194"/>
      <c r="AD11194"/>
      <c r="AE11194"/>
      <c r="AF11194"/>
      <c r="AG11194"/>
      <c r="AH11194"/>
      <c r="AI11194"/>
      <c r="AJ11194"/>
      <c r="AK11194"/>
      <c r="AL11194"/>
    </row>
    <row r="11195" spans="3:38" ht="15" customHeight="1" x14ac:dyDescent="0.35">
      <c r="C11195"/>
      <c r="D11195"/>
      <c r="E11195"/>
      <c r="F11195"/>
      <c r="G11195"/>
      <c r="H11195"/>
      <c r="I11195"/>
      <c r="J11195"/>
      <c r="K11195"/>
      <c r="L11195"/>
      <c r="M11195"/>
      <c r="N11195"/>
      <c r="O11195"/>
      <c r="S11195"/>
      <c r="T11195"/>
      <c r="U11195"/>
      <c r="V11195"/>
      <c r="Y11195"/>
      <c r="Z11195"/>
      <c r="AA11195"/>
      <c r="AB11195"/>
      <c r="AC11195"/>
      <c r="AD11195"/>
      <c r="AE11195"/>
      <c r="AF11195"/>
      <c r="AG11195"/>
      <c r="AH11195"/>
      <c r="AI11195"/>
      <c r="AJ11195"/>
      <c r="AK11195"/>
      <c r="AL11195"/>
    </row>
    <row r="11196" spans="3:38" ht="15" customHeight="1" x14ac:dyDescent="0.35">
      <c r="C11196"/>
      <c r="D11196"/>
      <c r="E11196"/>
      <c r="F11196"/>
      <c r="G11196"/>
      <c r="H11196"/>
      <c r="I11196"/>
      <c r="J11196"/>
      <c r="K11196"/>
      <c r="L11196"/>
      <c r="M11196"/>
      <c r="N11196"/>
      <c r="O11196"/>
      <c r="S11196"/>
      <c r="T11196"/>
      <c r="U11196"/>
      <c r="V11196"/>
      <c r="Y11196"/>
      <c r="Z11196"/>
      <c r="AA11196"/>
      <c r="AB11196"/>
      <c r="AC11196"/>
      <c r="AD11196"/>
      <c r="AE11196"/>
      <c r="AF11196"/>
      <c r="AG11196"/>
      <c r="AH11196"/>
      <c r="AI11196"/>
      <c r="AJ11196"/>
      <c r="AK11196"/>
      <c r="AL11196"/>
    </row>
    <row r="11197" spans="3:38" ht="15" customHeight="1" x14ac:dyDescent="0.35">
      <c r="C11197"/>
      <c r="D11197"/>
      <c r="E11197"/>
      <c r="F11197"/>
      <c r="G11197"/>
      <c r="H11197"/>
      <c r="I11197"/>
      <c r="J11197"/>
      <c r="K11197"/>
      <c r="L11197"/>
      <c r="M11197"/>
      <c r="N11197"/>
      <c r="O11197"/>
      <c r="S11197"/>
      <c r="T11197"/>
      <c r="U11197"/>
      <c r="V11197"/>
      <c r="Y11197"/>
      <c r="Z11197"/>
      <c r="AA11197"/>
      <c r="AB11197"/>
      <c r="AC11197"/>
      <c r="AD11197"/>
      <c r="AE11197"/>
      <c r="AF11197"/>
      <c r="AG11197"/>
      <c r="AH11197"/>
      <c r="AI11197"/>
      <c r="AJ11197"/>
      <c r="AK11197"/>
      <c r="AL11197"/>
    </row>
    <row r="11198" spans="3:38" ht="15" customHeight="1" x14ac:dyDescent="0.35">
      <c r="C11198"/>
      <c r="D11198"/>
      <c r="E11198"/>
      <c r="F11198"/>
      <c r="G11198"/>
      <c r="H11198"/>
      <c r="I11198"/>
      <c r="J11198"/>
      <c r="K11198"/>
      <c r="L11198"/>
      <c r="M11198"/>
      <c r="N11198"/>
      <c r="O11198"/>
      <c r="S11198"/>
      <c r="T11198"/>
      <c r="U11198"/>
      <c r="V11198"/>
      <c r="Y11198"/>
      <c r="Z11198"/>
      <c r="AA11198"/>
      <c r="AB11198"/>
      <c r="AC11198"/>
      <c r="AD11198"/>
      <c r="AE11198"/>
      <c r="AF11198"/>
      <c r="AG11198"/>
      <c r="AH11198"/>
      <c r="AI11198"/>
      <c r="AJ11198"/>
      <c r="AK11198"/>
      <c r="AL11198"/>
    </row>
    <row r="11199" spans="3:38" ht="15" customHeight="1" x14ac:dyDescent="0.35">
      <c r="C11199"/>
      <c r="D11199"/>
      <c r="E11199"/>
      <c r="F11199"/>
      <c r="G11199"/>
      <c r="H11199"/>
      <c r="I11199"/>
      <c r="J11199"/>
      <c r="K11199"/>
      <c r="L11199"/>
      <c r="M11199"/>
      <c r="N11199"/>
      <c r="O11199"/>
      <c r="S11199"/>
      <c r="T11199"/>
      <c r="U11199"/>
      <c r="V11199"/>
      <c r="Y11199"/>
      <c r="Z11199"/>
      <c r="AA11199"/>
      <c r="AB11199"/>
      <c r="AC11199"/>
      <c r="AD11199"/>
      <c r="AE11199"/>
      <c r="AF11199"/>
      <c r="AG11199"/>
      <c r="AH11199"/>
      <c r="AI11199"/>
      <c r="AJ11199"/>
      <c r="AK11199"/>
      <c r="AL11199"/>
    </row>
    <row r="11200" spans="3:38" ht="15" customHeight="1" x14ac:dyDescent="0.35">
      <c r="C11200"/>
      <c r="D11200"/>
      <c r="E11200"/>
      <c r="F11200"/>
      <c r="G11200"/>
      <c r="H11200"/>
      <c r="I11200"/>
      <c r="J11200"/>
      <c r="K11200"/>
      <c r="L11200"/>
      <c r="M11200"/>
      <c r="N11200"/>
      <c r="O11200"/>
      <c r="S11200"/>
      <c r="T11200"/>
      <c r="U11200"/>
      <c r="V11200"/>
      <c r="Y11200"/>
      <c r="Z11200"/>
      <c r="AA11200"/>
      <c r="AB11200"/>
      <c r="AC11200"/>
      <c r="AD11200"/>
      <c r="AE11200"/>
      <c r="AF11200"/>
      <c r="AG11200"/>
      <c r="AH11200"/>
      <c r="AI11200"/>
      <c r="AJ11200"/>
      <c r="AK11200"/>
      <c r="AL11200"/>
    </row>
    <row r="11201" spans="3:38" ht="15" customHeight="1" x14ac:dyDescent="0.35">
      <c r="C11201"/>
      <c r="D11201"/>
      <c r="E11201"/>
      <c r="F11201"/>
      <c r="G11201"/>
      <c r="H11201"/>
      <c r="I11201"/>
      <c r="J11201"/>
      <c r="K11201"/>
      <c r="L11201"/>
      <c r="M11201"/>
      <c r="N11201"/>
      <c r="O11201"/>
      <c r="S11201"/>
      <c r="T11201"/>
      <c r="U11201"/>
      <c r="V11201"/>
      <c r="Y11201"/>
      <c r="Z11201"/>
      <c r="AA11201"/>
      <c r="AB11201"/>
      <c r="AC11201"/>
      <c r="AD11201"/>
      <c r="AE11201"/>
      <c r="AF11201"/>
      <c r="AG11201"/>
      <c r="AH11201"/>
      <c r="AI11201"/>
      <c r="AJ11201"/>
      <c r="AK11201"/>
      <c r="AL11201"/>
    </row>
    <row r="11202" spans="3:38" ht="15" customHeight="1" x14ac:dyDescent="0.35">
      <c r="C11202"/>
      <c r="D11202"/>
      <c r="E11202"/>
      <c r="F11202"/>
      <c r="G11202"/>
      <c r="H11202"/>
      <c r="I11202"/>
      <c r="J11202"/>
      <c r="K11202"/>
      <c r="L11202"/>
      <c r="M11202"/>
      <c r="N11202"/>
      <c r="O11202"/>
      <c r="S11202"/>
      <c r="T11202"/>
      <c r="U11202"/>
      <c r="V11202"/>
      <c r="Y11202"/>
      <c r="Z11202"/>
      <c r="AA11202"/>
      <c r="AB11202"/>
      <c r="AC11202"/>
      <c r="AD11202"/>
      <c r="AE11202"/>
      <c r="AF11202"/>
      <c r="AG11202"/>
      <c r="AH11202"/>
      <c r="AI11202"/>
      <c r="AJ11202"/>
      <c r="AK11202"/>
      <c r="AL11202"/>
    </row>
    <row r="11203" spans="3:38" ht="15" customHeight="1" x14ac:dyDescent="0.35">
      <c r="C11203"/>
      <c r="D11203"/>
      <c r="E11203"/>
      <c r="F11203"/>
      <c r="G11203"/>
      <c r="H11203"/>
      <c r="I11203"/>
      <c r="J11203"/>
      <c r="K11203"/>
      <c r="L11203"/>
      <c r="M11203"/>
      <c r="N11203"/>
      <c r="O11203"/>
      <c r="S11203"/>
      <c r="T11203"/>
      <c r="U11203"/>
      <c r="V11203"/>
      <c r="Y11203"/>
      <c r="Z11203"/>
      <c r="AA11203"/>
      <c r="AB11203"/>
      <c r="AC11203"/>
      <c r="AD11203"/>
      <c r="AE11203"/>
      <c r="AF11203"/>
      <c r="AG11203"/>
      <c r="AH11203"/>
      <c r="AI11203"/>
      <c r="AJ11203"/>
      <c r="AK11203"/>
      <c r="AL11203"/>
    </row>
    <row r="11204" spans="3:38" ht="15" customHeight="1" x14ac:dyDescent="0.35">
      <c r="C11204"/>
      <c r="D11204"/>
      <c r="E11204"/>
      <c r="F11204"/>
      <c r="G11204"/>
      <c r="H11204"/>
      <c r="I11204"/>
      <c r="J11204"/>
      <c r="K11204"/>
      <c r="L11204"/>
      <c r="M11204"/>
      <c r="N11204"/>
      <c r="O11204"/>
      <c r="S11204"/>
      <c r="T11204"/>
      <c r="U11204"/>
      <c r="V11204"/>
      <c r="Y11204"/>
      <c r="Z11204"/>
      <c r="AA11204"/>
      <c r="AB11204"/>
      <c r="AC11204"/>
      <c r="AD11204"/>
      <c r="AE11204"/>
      <c r="AF11204"/>
      <c r="AG11204"/>
      <c r="AH11204"/>
      <c r="AI11204"/>
      <c r="AJ11204"/>
      <c r="AK11204"/>
      <c r="AL11204"/>
    </row>
    <row r="11205" spans="3:38" ht="15" customHeight="1" x14ac:dyDescent="0.35">
      <c r="C11205"/>
      <c r="D11205"/>
      <c r="E11205"/>
      <c r="F11205"/>
      <c r="G11205"/>
      <c r="H11205"/>
      <c r="I11205"/>
      <c r="J11205"/>
      <c r="K11205"/>
      <c r="L11205"/>
      <c r="M11205"/>
      <c r="N11205"/>
      <c r="O11205"/>
      <c r="S11205"/>
      <c r="T11205"/>
      <c r="U11205"/>
      <c r="V11205"/>
      <c r="Y11205"/>
      <c r="Z11205"/>
      <c r="AA11205"/>
      <c r="AB11205"/>
      <c r="AC11205"/>
      <c r="AD11205"/>
      <c r="AE11205"/>
      <c r="AF11205"/>
      <c r="AG11205"/>
      <c r="AH11205"/>
      <c r="AI11205"/>
      <c r="AJ11205"/>
      <c r="AK11205"/>
      <c r="AL11205"/>
    </row>
    <row r="11206" spans="3:38" ht="15" customHeight="1" x14ac:dyDescent="0.35">
      <c r="C11206"/>
      <c r="D11206"/>
      <c r="E11206"/>
      <c r="F11206"/>
      <c r="G11206"/>
      <c r="H11206"/>
      <c r="I11206"/>
      <c r="J11206"/>
      <c r="K11206"/>
      <c r="L11206"/>
      <c r="M11206"/>
      <c r="N11206"/>
      <c r="O11206"/>
      <c r="S11206"/>
      <c r="T11206"/>
      <c r="U11206"/>
      <c r="V11206"/>
      <c r="Y11206"/>
      <c r="Z11206"/>
      <c r="AA11206"/>
      <c r="AB11206"/>
      <c r="AC11206"/>
      <c r="AD11206"/>
      <c r="AE11206"/>
      <c r="AF11206"/>
      <c r="AG11206"/>
      <c r="AH11206"/>
      <c r="AI11206"/>
      <c r="AJ11206"/>
      <c r="AK11206"/>
      <c r="AL11206"/>
    </row>
    <row r="11207" spans="3:38" ht="15" customHeight="1" x14ac:dyDescent="0.35">
      <c r="C11207"/>
      <c r="D11207"/>
      <c r="E11207"/>
      <c r="F11207"/>
      <c r="G11207"/>
      <c r="H11207"/>
      <c r="I11207"/>
      <c r="J11207"/>
      <c r="K11207"/>
      <c r="L11207"/>
      <c r="M11207"/>
      <c r="N11207"/>
      <c r="O11207"/>
      <c r="S11207"/>
      <c r="T11207"/>
      <c r="U11207"/>
      <c r="V11207"/>
      <c r="Y11207"/>
      <c r="Z11207"/>
      <c r="AA11207"/>
      <c r="AB11207"/>
      <c r="AC11207"/>
      <c r="AD11207"/>
      <c r="AE11207"/>
      <c r="AF11207"/>
      <c r="AG11207"/>
      <c r="AH11207"/>
      <c r="AI11207"/>
      <c r="AJ11207"/>
      <c r="AK11207"/>
      <c r="AL11207"/>
    </row>
    <row r="11208" spans="3:38" ht="15" customHeight="1" x14ac:dyDescent="0.35">
      <c r="C11208"/>
      <c r="D11208"/>
      <c r="E11208"/>
      <c r="F11208"/>
      <c r="G11208"/>
      <c r="H11208"/>
      <c r="I11208"/>
      <c r="J11208"/>
      <c r="K11208"/>
      <c r="L11208"/>
      <c r="M11208"/>
      <c r="N11208"/>
      <c r="O11208"/>
      <c r="S11208"/>
      <c r="T11208"/>
      <c r="U11208"/>
      <c r="V11208"/>
      <c r="Y11208"/>
      <c r="Z11208"/>
      <c r="AA11208"/>
      <c r="AB11208"/>
      <c r="AC11208"/>
      <c r="AD11208"/>
      <c r="AE11208"/>
      <c r="AF11208"/>
      <c r="AG11208"/>
      <c r="AH11208"/>
      <c r="AI11208"/>
      <c r="AJ11208"/>
      <c r="AK11208"/>
      <c r="AL11208"/>
    </row>
    <row r="11209" spans="3:38" ht="15" customHeight="1" x14ac:dyDescent="0.35">
      <c r="C11209"/>
      <c r="D11209"/>
      <c r="E11209"/>
      <c r="F11209"/>
      <c r="G11209"/>
      <c r="H11209"/>
      <c r="I11209"/>
      <c r="J11209"/>
      <c r="K11209"/>
      <c r="L11209"/>
      <c r="M11209"/>
      <c r="N11209"/>
      <c r="O11209"/>
      <c r="S11209"/>
      <c r="T11209"/>
      <c r="U11209"/>
      <c r="V11209"/>
      <c r="Y11209"/>
      <c r="Z11209"/>
      <c r="AA11209"/>
      <c r="AB11209"/>
      <c r="AC11209"/>
      <c r="AD11209"/>
      <c r="AE11209"/>
      <c r="AF11209"/>
      <c r="AG11209"/>
      <c r="AH11209"/>
      <c r="AI11209"/>
      <c r="AJ11209"/>
      <c r="AK11209"/>
      <c r="AL11209"/>
    </row>
    <row r="11210" spans="3:38" ht="15" customHeight="1" x14ac:dyDescent="0.35">
      <c r="C11210"/>
      <c r="D11210"/>
      <c r="E11210"/>
      <c r="F11210"/>
      <c r="G11210"/>
      <c r="H11210"/>
      <c r="I11210"/>
      <c r="J11210"/>
      <c r="K11210"/>
      <c r="L11210"/>
      <c r="M11210"/>
      <c r="N11210"/>
      <c r="O11210"/>
      <c r="S11210"/>
      <c r="T11210"/>
      <c r="U11210"/>
      <c r="V11210"/>
      <c r="Y11210"/>
      <c r="Z11210"/>
      <c r="AA11210"/>
      <c r="AB11210"/>
      <c r="AC11210"/>
      <c r="AD11210"/>
      <c r="AE11210"/>
      <c r="AF11210"/>
      <c r="AG11210"/>
      <c r="AH11210"/>
      <c r="AI11210"/>
      <c r="AJ11210"/>
      <c r="AK11210"/>
      <c r="AL11210"/>
    </row>
    <row r="11211" spans="3:38" ht="15" customHeight="1" x14ac:dyDescent="0.35">
      <c r="C11211"/>
      <c r="D11211"/>
      <c r="E11211"/>
      <c r="F11211"/>
      <c r="G11211"/>
      <c r="H11211"/>
      <c r="I11211"/>
      <c r="J11211"/>
      <c r="K11211"/>
      <c r="L11211"/>
      <c r="M11211"/>
      <c r="N11211"/>
      <c r="O11211"/>
      <c r="S11211"/>
      <c r="T11211"/>
      <c r="U11211"/>
      <c r="V11211"/>
      <c r="Y11211"/>
      <c r="Z11211"/>
      <c r="AA11211"/>
      <c r="AB11211"/>
      <c r="AC11211"/>
      <c r="AD11211"/>
      <c r="AE11211"/>
      <c r="AF11211"/>
      <c r="AG11211"/>
      <c r="AH11211"/>
      <c r="AI11211"/>
      <c r="AJ11211"/>
      <c r="AK11211"/>
      <c r="AL11211"/>
    </row>
    <row r="11212" spans="3:38" ht="15" customHeight="1" x14ac:dyDescent="0.35">
      <c r="C11212"/>
      <c r="D11212"/>
      <c r="E11212"/>
      <c r="F11212"/>
      <c r="G11212"/>
      <c r="H11212"/>
      <c r="I11212"/>
      <c r="J11212"/>
      <c r="K11212"/>
      <c r="L11212"/>
      <c r="M11212"/>
      <c r="N11212"/>
      <c r="O11212"/>
      <c r="S11212"/>
      <c r="T11212"/>
      <c r="U11212"/>
      <c r="V11212"/>
      <c r="Y11212"/>
      <c r="Z11212"/>
      <c r="AA11212"/>
      <c r="AB11212"/>
      <c r="AC11212"/>
      <c r="AD11212"/>
      <c r="AE11212"/>
      <c r="AF11212"/>
      <c r="AG11212"/>
      <c r="AH11212"/>
      <c r="AI11212"/>
      <c r="AJ11212"/>
      <c r="AK11212"/>
      <c r="AL11212"/>
    </row>
    <row r="11213" spans="3:38" ht="15" customHeight="1" x14ac:dyDescent="0.35">
      <c r="C11213"/>
      <c r="D11213"/>
      <c r="E11213"/>
      <c r="F11213"/>
      <c r="G11213"/>
      <c r="H11213"/>
      <c r="I11213"/>
      <c r="J11213"/>
      <c r="K11213"/>
      <c r="L11213"/>
      <c r="M11213"/>
      <c r="N11213"/>
      <c r="O11213"/>
      <c r="S11213"/>
      <c r="T11213"/>
      <c r="U11213"/>
      <c r="V11213"/>
      <c r="Y11213"/>
      <c r="Z11213"/>
      <c r="AA11213"/>
      <c r="AB11213"/>
      <c r="AC11213"/>
      <c r="AD11213"/>
      <c r="AE11213"/>
      <c r="AF11213"/>
      <c r="AG11213"/>
      <c r="AH11213"/>
      <c r="AI11213"/>
      <c r="AJ11213"/>
      <c r="AK11213"/>
      <c r="AL11213"/>
    </row>
    <row r="11214" spans="3:38" ht="15" customHeight="1" x14ac:dyDescent="0.35">
      <c r="C11214"/>
      <c r="D11214"/>
      <c r="E11214"/>
      <c r="F11214"/>
      <c r="G11214"/>
      <c r="H11214"/>
      <c r="I11214"/>
      <c r="J11214"/>
      <c r="K11214"/>
      <c r="L11214"/>
      <c r="M11214"/>
      <c r="N11214"/>
      <c r="O11214"/>
      <c r="S11214"/>
      <c r="T11214"/>
      <c r="U11214"/>
      <c r="V11214"/>
      <c r="Y11214"/>
      <c r="Z11214"/>
      <c r="AA11214"/>
      <c r="AB11214"/>
      <c r="AC11214"/>
      <c r="AD11214"/>
      <c r="AE11214"/>
      <c r="AF11214"/>
      <c r="AG11214"/>
      <c r="AH11214"/>
      <c r="AI11214"/>
      <c r="AJ11214"/>
      <c r="AK11214"/>
      <c r="AL11214"/>
    </row>
    <row r="11215" spans="3:38" ht="15" customHeight="1" x14ac:dyDescent="0.35">
      <c r="C11215"/>
      <c r="D11215"/>
      <c r="E11215"/>
      <c r="F11215"/>
      <c r="G11215"/>
      <c r="H11215"/>
      <c r="I11215"/>
      <c r="J11215"/>
      <c r="K11215"/>
      <c r="L11215"/>
      <c r="M11215"/>
      <c r="N11215"/>
      <c r="O11215"/>
      <c r="S11215"/>
      <c r="T11215"/>
      <c r="U11215"/>
      <c r="V11215"/>
      <c r="Y11215"/>
      <c r="Z11215"/>
      <c r="AA11215"/>
      <c r="AB11215"/>
      <c r="AC11215"/>
      <c r="AD11215"/>
      <c r="AE11215"/>
      <c r="AF11215"/>
      <c r="AG11215"/>
      <c r="AH11215"/>
      <c r="AI11215"/>
      <c r="AJ11215"/>
      <c r="AK11215"/>
      <c r="AL11215"/>
    </row>
    <row r="11216" spans="3:38" ht="15" customHeight="1" x14ac:dyDescent="0.35">
      <c r="C11216"/>
      <c r="D11216"/>
      <c r="E11216"/>
      <c r="F11216"/>
      <c r="G11216"/>
      <c r="H11216"/>
      <c r="I11216"/>
      <c r="J11216"/>
      <c r="K11216"/>
      <c r="L11216"/>
      <c r="M11216"/>
      <c r="N11216"/>
      <c r="O11216"/>
      <c r="S11216"/>
      <c r="T11216"/>
      <c r="U11216"/>
      <c r="V11216"/>
      <c r="Y11216"/>
      <c r="Z11216"/>
      <c r="AA11216"/>
      <c r="AB11216"/>
      <c r="AC11216"/>
      <c r="AD11216"/>
      <c r="AE11216"/>
      <c r="AF11216"/>
      <c r="AG11216"/>
      <c r="AH11216"/>
      <c r="AI11216"/>
      <c r="AJ11216"/>
      <c r="AK11216"/>
      <c r="AL11216"/>
    </row>
    <row r="11217" spans="3:38" ht="15" customHeight="1" x14ac:dyDescent="0.35">
      <c r="C11217"/>
      <c r="D11217"/>
      <c r="E11217"/>
      <c r="F11217"/>
      <c r="G11217"/>
      <c r="H11217"/>
      <c r="I11217"/>
      <c r="J11217"/>
      <c r="K11217"/>
      <c r="L11217"/>
      <c r="M11217"/>
      <c r="N11217"/>
      <c r="O11217"/>
      <c r="S11217"/>
      <c r="T11217"/>
      <c r="U11217"/>
      <c r="V11217"/>
      <c r="Y11217"/>
      <c r="Z11217"/>
      <c r="AA11217"/>
      <c r="AB11217"/>
      <c r="AC11217"/>
      <c r="AD11217"/>
      <c r="AE11217"/>
      <c r="AF11217"/>
      <c r="AG11217"/>
      <c r="AH11217"/>
      <c r="AI11217"/>
      <c r="AJ11217"/>
      <c r="AK11217"/>
      <c r="AL11217"/>
    </row>
    <row r="11218" spans="3:38" ht="15" customHeight="1" x14ac:dyDescent="0.35">
      <c r="C11218"/>
      <c r="D11218"/>
      <c r="E11218"/>
      <c r="F11218"/>
      <c r="G11218"/>
      <c r="H11218"/>
      <c r="I11218"/>
      <c r="J11218"/>
      <c r="K11218"/>
      <c r="L11218"/>
      <c r="M11218"/>
      <c r="N11218"/>
      <c r="O11218"/>
      <c r="S11218"/>
      <c r="T11218"/>
      <c r="U11218"/>
      <c r="V11218"/>
      <c r="Y11218"/>
      <c r="Z11218"/>
      <c r="AA11218"/>
      <c r="AB11218"/>
      <c r="AC11218"/>
      <c r="AD11218"/>
      <c r="AE11218"/>
      <c r="AF11218"/>
      <c r="AG11218"/>
      <c r="AH11218"/>
      <c r="AI11218"/>
      <c r="AJ11218"/>
      <c r="AK11218"/>
      <c r="AL11218"/>
    </row>
    <row r="11219" spans="3:38" ht="15" customHeight="1" x14ac:dyDescent="0.35">
      <c r="C11219"/>
      <c r="D11219"/>
      <c r="E11219"/>
      <c r="F11219"/>
      <c r="G11219"/>
      <c r="H11219"/>
      <c r="I11219"/>
      <c r="J11219"/>
      <c r="K11219"/>
      <c r="L11219"/>
      <c r="M11219"/>
      <c r="N11219"/>
      <c r="O11219"/>
      <c r="S11219"/>
      <c r="T11219"/>
      <c r="U11219"/>
      <c r="V11219"/>
      <c r="Y11219"/>
      <c r="Z11219"/>
      <c r="AA11219"/>
      <c r="AB11219"/>
      <c r="AC11219"/>
      <c r="AD11219"/>
      <c r="AE11219"/>
      <c r="AF11219"/>
      <c r="AG11219"/>
      <c r="AH11219"/>
      <c r="AI11219"/>
      <c r="AJ11219"/>
      <c r="AK11219"/>
      <c r="AL11219"/>
    </row>
    <row r="11220" spans="3:38" ht="15" customHeight="1" x14ac:dyDescent="0.35">
      <c r="C11220"/>
      <c r="D11220"/>
      <c r="E11220"/>
      <c r="F11220"/>
      <c r="G11220"/>
      <c r="H11220"/>
      <c r="I11220"/>
      <c r="J11220"/>
      <c r="K11220"/>
      <c r="L11220"/>
      <c r="M11220"/>
      <c r="N11220"/>
      <c r="O11220"/>
      <c r="S11220"/>
      <c r="T11220"/>
      <c r="U11220"/>
      <c r="V11220"/>
      <c r="Y11220"/>
      <c r="Z11220"/>
      <c r="AA11220"/>
      <c r="AB11220"/>
      <c r="AC11220"/>
      <c r="AD11220"/>
      <c r="AE11220"/>
      <c r="AF11220"/>
      <c r="AG11220"/>
      <c r="AH11220"/>
      <c r="AI11220"/>
      <c r="AJ11220"/>
      <c r="AK11220"/>
      <c r="AL11220"/>
    </row>
    <row r="11221" spans="3:38" ht="15" customHeight="1" x14ac:dyDescent="0.35">
      <c r="C11221"/>
      <c r="D11221"/>
      <c r="E11221"/>
      <c r="F11221"/>
      <c r="G11221"/>
      <c r="H11221"/>
      <c r="I11221"/>
      <c r="J11221"/>
      <c r="K11221"/>
      <c r="L11221"/>
      <c r="M11221"/>
      <c r="N11221"/>
      <c r="O11221"/>
      <c r="S11221"/>
      <c r="T11221"/>
      <c r="U11221"/>
      <c r="V11221"/>
      <c r="Y11221"/>
      <c r="Z11221"/>
      <c r="AA11221"/>
      <c r="AB11221"/>
      <c r="AC11221"/>
      <c r="AD11221"/>
      <c r="AE11221"/>
      <c r="AF11221"/>
      <c r="AG11221"/>
      <c r="AH11221"/>
      <c r="AI11221"/>
      <c r="AJ11221"/>
      <c r="AK11221"/>
      <c r="AL11221"/>
    </row>
    <row r="11222" spans="3:38" ht="15" customHeight="1" x14ac:dyDescent="0.35">
      <c r="C11222"/>
      <c r="D11222"/>
      <c r="E11222"/>
      <c r="F11222"/>
      <c r="G11222"/>
      <c r="H11222"/>
      <c r="I11222"/>
      <c r="J11222"/>
      <c r="K11222"/>
      <c r="L11222"/>
      <c r="M11222"/>
      <c r="N11222"/>
      <c r="O11222"/>
      <c r="S11222"/>
      <c r="T11222"/>
      <c r="U11222"/>
      <c r="V11222"/>
      <c r="Y11222"/>
      <c r="Z11222"/>
      <c r="AA11222"/>
      <c r="AB11222"/>
      <c r="AC11222"/>
      <c r="AD11222"/>
      <c r="AE11222"/>
      <c r="AF11222"/>
      <c r="AG11222"/>
      <c r="AH11222"/>
      <c r="AI11222"/>
      <c r="AJ11222"/>
      <c r="AK11222"/>
      <c r="AL11222"/>
    </row>
    <row r="11223" spans="3:38" ht="15" customHeight="1" x14ac:dyDescent="0.35">
      <c r="C11223"/>
      <c r="D11223"/>
      <c r="E11223"/>
      <c r="F11223"/>
      <c r="G11223"/>
      <c r="H11223"/>
      <c r="I11223"/>
      <c r="J11223"/>
      <c r="K11223"/>
      <c r="L11223"/>
      <c r="M11223"/>
      <c r="N11223"/>
      <c r="O11223"/>
      <c r="S11223"/>
      <c r="T11223"/>
      <c r="U11223"/>
      <c r="V11223"/>
      <c r="Y11223"/>
      <c r="Z11223"/>
      <c r="AA11223"/>
      <c r="AB11223"/>
      <c r="AC11223"/>
      <c r="AD11223"/>
      <c r="AE11223"/>
      <c r="AF11223"/>
      <c r="AG11223"/>
      <c r="AH11223"/>
      <c r="AI11223"/>
      <c r="AJ11223"/>
      <c r="AK11223"/>
      <c r="AL11223"/>
    </row>
    <row r="11224" spans="3:38" ht="15" customHeight="1" x14ac:dyDescent="0.35">
      <c r="C11224"/>
      <c r="D11224"/>
      <c r="E11224"/>
      <c r="F11224"/>
      <c r="G11224"/>
      <c r="H11224"/>
      <c r="I11224"/>
      <c r="J11224"/>
      <c r="K11224"/>
      <c r="L11224"/>
      <c r="M11224"/>
      <c r="N11224"/>
      <c r="O11224"/>
      <c r="S11224"/>
      <c r="T11224"/>
      <c r="U11224"/>
      <c r="V11224"/>
      <c r="Y11224"/>
      <c r="Z11224"/>
      <c r="AA11224"/>
      <c r="AB11224"/>
      <c r="AC11224"/>
      <c r="AD11224"/>
      <c r="AE11224"/>
      <c r="AF11224"/>
      <c r="AG11224"/>
      <c r="AH11224"/>
      <c r="AI11224"/>
      <c r="AJ11224"/>
      <c r="AK11224"/>
      <c r="AL11224"/>
    </row>
    <row r="11225" spans="3:38" ht="15" customHeight="1" x14ac:dyDescent="0.35">
      <c r="C11225"/>
      <c r="D11225"/>
      <c r="E11225"/>
      <c r="F11225"/>
      <c r="G11225"/>
      <c r="H11225"/>
      <c r="I11225"/>
      <c r="J11225"/>
      <c r="K11225"/>
      <c r="L11225"/>
      <c r="M11225"/>
      <c r="N11225"/>
      <c r="O11225"/>
      <c r="S11225"/>
      <c r="T11225"/>
      <c r="U11225"/>
      <c r="V11225"/>
      <c r="Y11225"/>
      <c r="Z11225"/>
      <c r="AA11225"/>
      <c r="AB11225"/>
      <c r="AC11225"/>
      <c r="AD11225"/>
      <c r="AE11225"/>
      <c r="AF11225"/>
      <c r="AG11225"/>
      <c r="AH11225"/>
      <c r="AI11225"/>
      <c r="AJ11225"/>
      <c r="AK11225"/>
      <c r="AL11225"/>
    </row>
    <row r="11226" spans="3:38" ht="15" customHeight="1" x14ac:dyDescent="0.35">
      <c r="C11226"/>
      <c r="D11226"/>
      <c r="E11226"/>
      <c r="F11226"/>
      <c r="G11226"/>
      <c r="H11226"/>
      <c r="I11226"/>
      <c r="J11226"/>
      <c r="K11226"/>
      <c r="L11226"/>
      <c r="M11226"/>
      <c r="N11226"/>
      <c r="O11226"/>
      <c r="S11226"/>
      <c r="T11226"/>
      <c r="U11226"/>
      <c r="V11226"/>
      <c r="Y11226"/>
      <c r="Z11226"/>
      <c r="AA11226"/>
      <c r="AB11226"/>
      <c r="AC11226"/>
      <c r="AD11226"/>
      <c r="AE11226"/>
      <c r="AF11226"/>
      <c r="AG11226"/>
      <c r="AH11226"/>
      <c r="AI11226"/>
      <c r="AJ11226"/>
      <c r="AK11226"/>
      <c r="AL11226"/>
    </row>
    <row r="11227" spans="3:38" ht="15" customHeight="1" x14ac:dyDescent="0.35">
      <c r="C11227"/>
      <c r="D11227"/>
      <c r="E11227"/>
      <c r="F11227"/>
      <c r="G11227"/>
      <c r="H11227"/>
      <c r="I11227"/>
      <c r="J11227"/>
      <c r="K11227"/>
      <c r="L11227"/>
      <c r="M11227"/>
      <c r="N11227"/>
      <c r="O11227"/>
      <c r="S11227"/>
      <c r="T11227"/>
      <c r="U11227"/>
      <c r="V11227"/>
      <c r="Y11227"/>
      <c r="Z11227"/>
      <c r="AA11227"/>
      <c r="AB11227"/>
      <c r="AC11227"/>
      <c r="AD11227"/>
      <c r="AE11227"/>
      <c r="AF11227"/>
      <c r="AG11227"/>
      <c r="AH11227"/>
      <c r="AI11227"/>
      <c r="AJ11227"/>
      <c r="AK11227"/>
      <c r="AL11227"/>
    </row>
    <row r="11228" spans="3:38" ht="15" customHeight="1" x14ac:dyDescent="0.35">
      <c r="C11228"/>
      <c r="D11228"/>
      <c r="E11228"/>
      <c r="F11228"/>
      <c r="G11228"/>
      <c r="H11228"/>
      <c r="I11228"/>
      <c r="J11228"/>
      <c r="K11228"/>
      <c r="L11228"/>
      <c r="M11228"/>
      <c r="N11228"/>
      <c r="O11228"/>
      <c r="S11228"/>
      <c r="T11228"/>
      <c r="U11228"/>
      <c r="V11228"/>
      <c r="Y11228"/>
      <c r="Z11228"/>
      <c r="AA11228"/>
      <c r="AB11228"/>
      <c r="AC11228"/>
      <c r="AD11228"/>
      <c r="AE11228"/>
      <c r="AF11228"/>
      <c r="AG11228"/>
      <c r="AH11228"/>
      <c r="AI11228"/>
      <c r="AJ11228"/>
      <c r="AK11228"/>
      <c r="AL11228"/>
    </row>
    <row r="11229" spans="3:38" ht="15" customHeight="1" x14ac:dyDescent="0.35">
      <c r="C11229"/>
      <c r="D11229"/>
      <c r="E11229"/>
      <c r="F11229"/>
      <c r="G11229"/>
      <c r="H11229"/>
      <c r="I11229"/>
      <c r="J11229"/>
      <c r="K11229"/>
      <c r="L11229"/>
      <c r="M11229"/>
      <c r="N11229"/>
      <c r="O11229"/>
      <c r="S11229"/>
      <c r="T11229"/>
      <c r="U11229"/>
      <c r="V11229"/>
      <c r="Y11229"/>
      <c r="Z11229"/>
      <c r="AA11229"/>
      <c r="AB11229"/>
      <c r="AC11229"/>
      <c r="AD11229"/>
      <c r="AE11229"/>
      <c r="AF11229"/>
      <c r="AG11229"/>
      <c r="AH11229"/>
      <c r="AI11229"/>
      <c r="AJ11229"/>
      <c r="AK11229"/>
      <c r="AL11229"/>
    </row>
    <row r="11230" spans="3:38" ht="15" customHeight="1" x14ac:dyDescent="0.35">
      <c r="C11230"/>
      <c r="D11230"/>
      <c r="E11230"/>
      <c r="F11230"/>
      <c r="G11230"/>
      <c r="H11230"/>
      <c r="I11230"/>
      <c r="J11230"/>
      <c r="K11230"/>
      <c r="L11230"/>
      <c r="M11230"/>
      <c r="N11230"/>
      <c r="O11230"/>
      <c r="S11230"/>
      <c r="T11230"/>
      <c r="U11230"/>
      <c r="V11230"/>
      <c r="Y11230"/>
      <c r="Z11230"/>
      <c r="AA11230"/>
      <c r="AB11230"/>
      <c r="AC11230"/>
      <c r="AD11230"/>
      <c r="AE11230"/>
      <c r="AF11230"/>
      <c r="AG11230"/>
      <c r="AH11230"/>
      <c r="AI11230"/>
      <c r="AJ11230"/>
      <c r="AK11230"/>
      <c r="AL11230"/>
    </row>
    <row r="11231" spans="3:38" ht="15" customHeight="1" x14ac:dyDescent="0.35">
      <c r="C11231"/>
      <c r="D11231"/>
      <c r="E11231"/>
      <c r="F11231"/>
      <c r="G11231"/>
      <c r="H11231"/>
      <c r="I11231"/>
      <c r="J11231"/>
      <c r="K11231"/>
      <c r="L11231"/>
      <c r="M11231"/>
      <c r="N11231"/>
      <c r="O11231"/>
      <c r="S11231"/>
      <c r="T11231"/>
      <c r="U11231"/>
      <c r="V11231"/>
      <c r="Y11231"/>
      <c r="Z11231"/>
      <c r="AA11231"/>
      <c r="AB11231"/>
      <c r="AC11231"/>
      <c r="AD11231"/>
      <c r="AE11231"/>
      <c r="AF11231"/>
      <c r="AG11231"/>
      <c r="AH11231"/>
      <c r="AI11231"/>
      <c r="AJ11231"/>
      <c r="AK11231"/>
      <c r="AL11231"/>
    </row>
    <row r="11232" spans="3:38" ht="15" customHeight="1" x14ac:dyDescent="0.35">
      <c r="C11232"/>
      <c r="D11232"/>
      <c r="E11232"/>
      <c r="F11232"/>
      <c r="G11232"/>
      <c r="H11232"/>
      <c r="I11232"/>
      <c r="J11232"/>
      <c r="K11232"/>
      <c r="L11232"/>
      <c r="M11232"/>
      <c r="N11232"/>
      <c r="O11232"/>
      <c r="S11232"/>
      <c r="T11232"/>
      <c r="U11232"/>
      <c r="V11232"/>
      <c r="Y11232"/>
      <c r="Z11232"/>
      <c r="AA11232"/>
      <c r="AB11232"/>
      <c r="AC11232"/>
      <c r="AD11232"/>
      <c r="AE11232"/>
      <c r="AF11232"/>
      <c r="AG11232"/>
      <c r="AH11232"/>
      <c r="AI11232"/>
      <c r="AJ11232"/>
      <c r="AK11232"/>
      <c r="AL11232"/>
    </row>
    <row r="11233" spans="3:38" ht="15" customHeight="1" x14ac:dyDescent="0.35">
      <c r="C11233"/>
      <c r="D11233"/>
      <c r="E11233"/>
      <c r="F11233"/>
      <c r="G11233"/>
      <c r="H11233"/>
      <c r="I11233"/>
      <c r="J11233"/>
      <c r="K11233"/>
      <c r="L11233"/>
      <c r="M11233"/>
      <c r="N11233"/>
      <c r="O11233"/>
      <c r="S11233"/>
      <c r="T11233"/>
      <c r="U11233"/>
      <c r="V11233"/>
      <c r="Y11233"/>
      <c r="Z11233"/>
      <c r="AA11233"/>
      <c r="AB11233"/>
      <c r="AC11233"/>
      <c r="AD11233"/>
      <c r="AE11233"/>
      <c r="AF11233"/>
      <c r="AG11233"/>
      <c r="AH11233"/>
      <c r="AI11233"/>
      <c r="AJ11233"/>
      <c r="AK11233"/>
      <c r="AL11233"/>
    </row>
    <row r="11234" spans="3:38" ht="15" customHeight="1" x14ac:dyDescent="0.35">
      <c r="C11234"/>
      <c r="D11234"/>
      <c r="E11234"/>
      <c r="F11234"/>
      <c r="G11234"/>
      <c r="H11234"/>
      <c r="I11234"/>
      <c r="J11234"/>
      <c r="K11234"/>
      <c r="L11234"/>
      <c r="M11234"/>
      <c r="N11234"/>
      <c r="O11234"/>
      <c r="S11234"/>
      <c r="T11234"/>
      <c r="U11234"/>
      <c r="V11234"/>
      <c r="Y11234"/>
      <c r="Z11234"/>
      <c r="AA11234"/>
      <c r="AB11234"/>
      <c r="AC11234"/>
      <c r="AD11234"/>
      <c r="AE11234"/>
      <c r="AF11234"/>
      <c r="AG11234"/>
      <c r="AH11234"/>
      <c r="AI11234"/>
      <c r="AJ11234"/>
      <c r="AK11234"/>
      <c r="AL11234"/>
    </row>
    <row r="11235" spans="3:38" ht="15" customHeight="1" x14ac:dyDescent="0.35">
      <c r="C11235"/>
      <c r="D11235"/>
      <c r="E11235"/>
      <c r="F11235"/>
      <c r="G11235"/>
      <c r="H11235"/>
      <c r="I11235"/>
      <c r="J11235"/>
      <c r="K11235"/>
      <c r="L11235"/>
      <c r="M11235"/>
      <c r="N11235"/>
      <c r="O11235"/>
      <c r="S11235"/>
      <c r="T11235"/>
      <c r="U11235"/>
      <c r="V11235"/>
      <c r="Y11235"/>
      <c r="Z11235"/>
      <c r="AA11235"/>
      <c r="AB11235"/>
      <c r="AC11235"/>
      <c r="AD11235"/>
      <c r="AE11235"/>
      <c r="AF11235"/>
      <c r="AG11235"/>
      <c r="AH11235"/>
      <c r="AI11235"/>
      <c r="AJ11235"/>
      <c r="AK11235"/>
      <c r="AL11235"/>
    </row>
    <row r="11236" spans="3:38" ht="15" customHeight="1" x14ac:dyDescent="0.35">
      <c r="C11236"/>
      <c r="D11236"/>
      <c r="E11236"/>
      <c r="F11236"/>
      <c r="G11236"/>
      <c r="H11236"/>
      <c r="I11236"/>
      <c r="J11236"/>
      <c r="K11236"/>
      <c r="L11236"/>
      <c r="M11236"/>
      <c r="N11236"/>
      <c r="O11236"/>
      <c r="S11236"/>
      <c r="T11236"/>
      <c r="U11236"/>
      <c r="V11236"/>
      <c r="Y11236"/>
      <c r="Z11236"/>
      <c r="AA11236"/>
      <c r="AB11236"/>
      <c r="AC11236"/>
      <c r="AD11236"/>
      <c r="AE11236"/>
      <c r="AF11236"/>
      <c r="AG11236"/>
      <c r="AH11236"/>
      <c r="AI11236"/>
      <c r="AJ11236"/>
      <c r="AK11236"/>
      <c r="AL11236"/>
    </row>
    <row r="11237" spans="3:38" ht="15" customHeight="1" x14ac:dyDescent="0.35">
      <c r="C11237"/>
      <c r="D11237"/>
      <c r="E11237"/>
      <c r="F11237"/>
      <c r="G11237"/>
      <c r="H11237"/>
      <c r="I11237"/>
      <c r="J11237"/>
      <c r="K11237"/>
      <c r="L11237"/>
      <c r="M11237"/>
      <c r="N11237"/>
      <c r="O11237"/>
      <c r="S11237"/>
      <c r="T11237"/>
      <c r="U11237"/>
      <c r="V11237"/>
      <c r="Y11237"/>
      <c r="Z11237"/>
      <c r="AA11237"/>
      <c r="AB11237"/>
      <c r="AC11237"/>
      <c r="AD11237"/>
      <c r="AE11237"/>
      <c r="AF11237"/>
      <c r="AG11237"/>
      <c r="AH11237"/>
      <c r="AI11237"/>
      <c r="AJ11237"/>
      <c r="AK11237"/>
      <c r="AL11237"/>
    </row>
    <row r="11238" spans="3:38" ht="15" customHeight="1" x14ac:dyDescent="0.35">
      <c r="C11238"/>
      <c r="D11238"/>
      <c r="E11238"/>
      <c r="F11238"/>
      <c r="G11238"/>
      <c r="H11238"/>
      <c r="I11238"/>
      <c r="J11238"/>
      <c r="K11238"/>
      <c r="L11238"/>
      <c r="M11238"/>
      <c r="N11238"/>
      <c r="O11238"/>
      <c r="S11238"/>
      <c r="T11238"/>
      <c r="U11238"/>
      <c r="V11238"/>
      <c r="Y11238"/>
      <c r="Z11238"/>
      <c r="AA11238"/>
      <c r="AB11238"/>
      <c r="AC11238"/>
      <c r="AD11238"/>
      <c r="AE11238"/>
      <c r="AF11238"/>
      <c r="AG11238"/>
      <c r="AH11238"/>
      <c r="AI11238"/>
      <c r="AJ11238"/>
      <c r="AK11238"/>
      <c r="AL11238"/>
    </row>
    <row r="11239" spans="3:38" ht="15" customHeight="1" x14ac:dyDescent="0.35">
      <c r="C11239"/>
      <c r="D11239"/>
      <c r="E11239"/>
      <c r="F11239"/>
      <c r="G11239"/>
      <c r="H11239"/>
      <c r="I11239"/>
      <c r="J11239"/>
      <c r="K11239"/>
      <c r="L11239"/>
      <c r="M11239"/>
      <c r="N11239"/>
      <c r="O11239"/>
      <c r="S11239"/>
      <c r="T11239"/>
      <c r="U11239"/>
      <c r="V11239"/>
      <c r="Y11239"/>
      <c r="Z11239"/>
      <c r="AA11239"/>
      <c r="AB11239"/>
      <c r="AC11239"/>
      <c r="AD11239"/>
      <c r="AE11239"/>
      <c r="AF11239"/>
      <c r="AG11239"/>
      <c r="AH11239"/>
      <c r="AI11239"/>
      <c r="AJ11239"/>
      <c r="AK11239"/>
      <c r="AL11239"/>
    </row>
    <row r="11240" spans="3:38" ht="15" customHeight="1" x14ac:dyDescent="0.35">
      <c r="C11240"/>
      <c r="D11240"/>
      <c r="E11240"/>
      <c r="F11240"/>
      <c r="G11240"/>
      <c r="H11240"/>
      <c r="I11240"/>
      <c r="J11240"/>
      <c r="K11240"/>
      <c r="L11240"/>
      <c r="M11240"/>
      <c r="N11240"/>
      <c r="O11240"/>
      <c r="S11240"/>
      <c r="T11240"/>
      <c r="U11240"/>
      <c r="V11240"/>
      <c r="Y11240"/>
      <c r="Z11240"/>
      <c r="AA11240"/>
      <c r="AB11240"/>
      <c r="AC11240"/>
      <c r="AD11240"/>
      <c r="AE11240"/>
      <c r="AF11240"/>
      <c r="AG11240"/>
      <c r="AH11240"/>
      <c r="AI11240"/>
      <c r="AJ11240"/>
      <c r="AK11240"/>
      <c r="AL11240"/>
    </row>
    <row r="11241" spans="3:38" ht="15" customHeight="1" x14ac:dyDescent="0.35">
      <c r="C11241"/>
      <c r="D11241"/>
      <c r="E11241"/>
      <c r="F11241"/>
      <c r="G11241"/>
      <c r="H11241"/>
      <c r="I11241"/>
      <c r="J11241"/>
      <c r="K11241"/>
      <c r="L11241"/>
      <c r="M11241"/>
      <c r="N11241"/>
      <c r="O11241"/>
      <c r="S11241"/>
      <c r="T11241"/>
      <c r="U11241"/>
      <c r="V11241"/>
      <c r="Y11241"/>
      <c r="Z11241"/>
      <c r="AA11241"/>
      <c r="AB11241"/>
      <c r="AC11241"/>
      <c r="AD11241"/>
      <c r="AE11241"/>
      <c r="AF11241"/>
      <c r="AG11241"/>
      <c r="AH11241"/>
      <c r="AI11241"/>
      <c r="AJ11241"/>
      <c r="AK11241"/>
      <c r="AL11241"/>
    </row>
    <row r="11242" spans="3:38" ht="15" customHeight="1" x14ac:dyDescent="0.35">
      <c r="C11242"/>
      <c r="D11242"/>
      <c r="E11242"/>
      <c r="F11242"/>
      <c r="G11242"/>
      <c r="H11242"/>
      <c r="I11242"/>
      <c r="J11242"/>
      <c r="K11242"/>
      <c r="L11242"/>
      <c r="M11242"/>
      <c r="N11242"/>
      <c r="O11242"/>
      <c r="S11242"/>
      <c r="T11242"/>
      <c r="U11242"/>
      <c r="V11242"/>
      <c r="Y11242"/>
      <c r="Z11242"/>
      <c r="AA11242"/>
      <c r="AB11242"/>
      <c r="AC11242"/>
      <c r="AD11242"/>
      <c r="AE11242"/>
      <c r="AF11242"/>
      <c r="AG11242"/>
      <c r="AH11242"/>
      <c r="AI11242"/>
      <c r="AJ11242"/>
      <c r="AK11242"/>
      <c r="AL11242"/>
    </row>
    <row r="11243" spans="3:38" ht="15" customHeight="1" x14ac:dyDescent="0.35">
      <c r="C11243"/>
      <c r="D11243"/>
      <c r="E11243"/>
      <c r="F11243"/>
      <c r="G11243"/>
      <c r="H11243"/>
      <c r="I11243"/>
      <c r="J11243"/>
      <c r="K11243"/>
      <c r="L11243"/>
      <c r="M11243"/>
      <c r="N11243"/>
      <c r="O11243"/>
      <c r="S11243"/>
      <c r="T11243"/>
      <c r="U11243"/>
      <c r="V11243"/>
      <c r="Y11243"/>
      <c r="Z11243"/>
      <c r="AA11243"/>
      <c r="AB11243"/>
      <c r="AC11243"/>
      <c r="AD11243"/>
      <c r="AE11243"/>
      <c r="AF11243"/>
      <c r="AG11243"/>
      <c r="AH11243"/>
      <c r="AI11243"/>
      <c r="AJ11243"/>
      <c r="AK11243"/>
      <c r="AL11243"/>
    </row>
    <row r="11244" spans="3:38" ht="15" customHeight="1" x14ac:dyDescent="0.35">
      <c r="C11244"/>
      <c r="D11244"/>
      <c r="E11244"/>
      <c r="F11244"/>
      <c r="G11244"/>
      <c r="H11244"/>
      <c r="I11244"/>
      <c r="J11244"/>
      <c r="K11244"/>
      <c r="L11244"/>
      <c r="M11244"/>
      <c r="N11244"/>
      <c r="O11244"/>
      <c r="S11244"/>
      <c r="T11244"/>
      <c r="U11244"/>
      <c r="V11244"/>
      <c r="Y11244"/>
      <c r="Z11244"/>
      <c r="AA11244"/>
      <c r="AB11244"/>
      <c r="AC11244"/>
      <c r="AD11244"/>
      <c r="AE11244"/>
      <c r="AF11244"/>
      <c r="AG11244"/>
      <c r="AH11244"/>
      <c r="AI11244"/>
      <c r="AJ11244"/>
      <c r="AK11244"/>
      <c r="AL11244"/>
    </row>
    <row r="11245" spans="3:38" ht="15" customHeight="1" x14ac:dyDescent="0.35">
      <c r="C11245"/>
      <c r="D11245"/>
      <c r="E11245"/>
      <c r="F11245"/>
      <c r="G11245"/>
      <c r="H11245"/>
      <c r="I11245"/>
      <c r="J11245"/>
      <c r="K11245"/>
      <c r="L11245"/>
      <c r="M11245"/>
      <c r="N11245"/>
      <c r="O11245"/>
      <c r="S11245"/>
      <c r="T11245"/>
      <c r="U11245"/>
      <c r="V11245"/>
      <c r="Y11245"/>
      <c r="Z11245"/>
      <c r="AA11245"/>
      <c r="AB11245"/>
      <c r="AC11245"/>
      <c r="AD11245"/>
      <c r="AE11245"/>
      <c r="AF11245"/>
      <c r="AG11245"/>
      <c r="AH11245"/>
      <c r="AI11245"/>
      <c r="AJ11245"/>
      <c r="AK11245"/>
      <c r="AL11245"/>
    </row>
    <row r="11246" spans="3:38" ht="15" customHeight="1" x14ac:dyDescent="0.35">
      <c r="C11246"/>
      <c r="D11246"/>
      <c r="E11246"/>
      <c r="F11246"/>
      <c r="G11246"/>
      <c r="H11246"/>
      <c r="I11246"/>
      <c r="J11246"/>
      <c r="K11246"/>
      <c r="L11246"/>
      <c r="M11246"/>
      <c r="N11246"/>
      <c r="O11246"/>
      <c r="S11246"/>
      <c r="T11246"/>
      <c r="U11246"/>
      <c r="V11246"/>
      <c r="Y11246"/>
      <c r="Z11246"/>
      <c r="AA11246"/>
      <c r="AB11246"/>
      <c r="AC11246"/>
      <c r="AD11246"/>
      <c r="AE11246"/>
      <c r="AF11246"/>
      <c r="AG11246"/>
      <c r="AH11246"/>
      <c r="AI11246"/>
      <c r="AJ11246"/>
      <c r="AK11246"/>
      <c r="AL11246"/>
    </row>
    <row r="11247" spans="3:38" ht="15" customHeight="1" x14ac:dyDescent="0.35">
      <c r="C11247"/>
      <c r="D11247"/>
      <c r="E11247"/>
      <c r="F11247"/>
      <c r="G11247"/>
      <c r="H11247"/>
      <c r="I11247"/>
      <c r="J11247"/>
      <c r="K11247"/>
      <c r="L11247"/>
      <c r="M11247"/>
      <c r="N11247"/>
      <c r="O11247"/>
      <c r="S11247"/>
      <c r="T11247"/>
      <c r="U11247"/>
      <c r="V11247"/>
      <c r="Y11247"/>
      <c r="Z11247"/>
      <c r="AA11247"/>
      <c r="AB11247"/>
      <c r="AC11247"/>
      <c r="AD11247"/>
      <c r="AE11247"/>
      <c r="AF11247"/>
      <c r="AG11247"/>
      <c r="AH11247"/>
      <c r="AI11247"/>
      <c r="AJ11247"/>
      <c r="AK11247"/>
      <c r="AL11247"/>
    </row>
    <row r="11248" spans="3:38" ht="15" customHeight="1" x14ac:dyDescent="0.35">
      <c r="C11248"/>
      <c r="D11248"/>
      <c r="E11248"/>
      <c r="F11248"/>
      <c r="G11248"/>
      <c r="H11248"/>
      <c r="I11248"/>
      <c r="J11248"/>
      <c r="K11248"/>
      <c r="L11248"/>
      <c r="M11248"/>
      <c r="N11248"/>
      <c r="O11248"/>
      <c r="S11248"/>
      <c r="T11248"/>
      <c r="U11248"/>
      <c r="V11248"/>
      <c r="Y11248"/>
      <c r="Z11248"/>
      <c r="AA11248"/>
      <c r="AB11248"/>
      <c r="AC11248"/>
      <c r="AD11248"/>
      <c r="AE11248"/>
      <c r="AF11248"/>
      <c r="AG11248"/>
      <c r="AH11248"/>
      <c r="AI11248"/>
      <c r="AJ11248"/>
      <c r="AK11248"/>
      <c r="AL11248"/>
    </row>
    <row r="11249" spans="3:38" ht="15" customHeight="1" x14ac:dyDescent="0.35">
      <c r="C11249"/>
      <c r="D11249"/>
      <c r="E11249"/>
      <c r="F11249"/>
      <c r="G11249"/>
      <c r="H11249"/>
      <c r="I11249"/>
      <c r="J11249"/>
      <c r="K11249"/>
      <c r="L11249"/>
      <c r="M11249"/>
      <c r="N11249"/>
      <c r="O11249"/>
      <c r="S11249"/>
      <c r="T11249"/>
      <c r="U11249"/>
      <c r="V11249"/>
      <c r="Y11249"/>
      <c r="Z11249"/>
      <c r="AA11249"/>
      <c r="AB11249"/>
      <c r="AC11249"/>
      <c r="AD11249"/>
      <c r="AE11249"/>
      <c r="AF11249"/>
      <c r="AG11249"/>
      <c r="AH11249"/>
      <c r="AI11249"/>
      <c r="AJ11249"/>
      <c r="AK11249"/>
      <c r="AL11249"/>
    </row>
    <row r="11250" spans="3:38" ht="15" customHeight="1" x14ac:dyDescent="0.35">
      <c r="C11250"/>
      <c r="D11250"/>
      <c r="E11250"/>
      <c r="F11250"/>
      <c r="G11250"/>
      <c r="H11250"/>
      <c r="I11250"/>
      <c r="J11250"/>
      <c r="K11250"/>
      <c r="L11250"/>
      <c r="M11250"/>
      <c r="N11250"/>
      <c r="O11250"/>
      <c r="S11250"/>
      <c r="T11250"/>
      <c r="U11250"/>
      <c r="V11250"/>
      <c r="Y11250"/>
      <c r="Z11250"/>
      <c r="AA11250"/>
      <c r="AB11250"/>
      <c r="AC11250"/>
      <c r="AD11250"/>
      <c r="AE11250"/>
      <c r="AF11250"/>
      <c r="AG11250"/>
      <c r="AH11250"/>
      <c r="AI11250"/>
      <c r="AJ11250"/>
      <c r="AK11250"/>
      <c r="AL11250"/>
    </row>
    <row r="11251" spans="3:38" ht="15" customHeight="1" x14ac:dyDescent="0.35">
      <c r="C11251"/>
      <c r="D11251"/>
      <c r="E11251"/>
      <c r="F11251"/>
      <c r="G11251"/>
      <c r="H11251"/>
      <c r="I11251"/>
      <c r="J11251"/>
      <c r="K11251"/>
      <c r="L11251"/>
      <c r="M11251"/>
      <c r="N11251"/>
      <c r="O11251"/>
      <c r="S11251"/>
      <c r="T11251"/>
      <c r="U11251"/>
      <c r="V11251"/>
      <c r="Y11251"/>
      <c r="Z11251"/>
      <c r="AA11251"/>
      <c r="AB11251"/>
      <c r="AC11251"/>
      <c r="AD11251"/>
      <c r="AE11251"/>
      <c r="AF11251"/>
      <c r="AG11251"/>
      <c r="AH11251"/>
      <c r="AI11251"/>
      <c r="AJ11251"/>
      <c r="AK11251"/>
      <c r="AL11251"/>
    </row>
    <row r="11252" spans="3:38" ht="15" customHeight="1" x14ac:dyDescent="0.35">
      <c r="C11252"/>
      <c r="D11252"/>
      <c r="E11252"/>
      <c r="F11252"/>
      <c r="G11252"/>
      <c r="H11252"/>
      <c r="I11252"/>
      <c r="J11252"/>
      <c r="K11252"/>
      <c r="L11252"/>
      <c r="M11252"/>
      <c r="N11252"/>
      <c r="O11252"/>
      <c r="S11252"/>
      <c r="T11252"/>
      <c r="U11252"/>
      <c r="V11252"/>
      <c r="Y11252"/>
      <c r="Z11252"/>
      <c r="AA11252"/>
      <c r="AB11252"/>
      <c r="AC11252"/>
      <c r="AD11252"/>
      <c r="AE11252"/>
      <c r="AF11252"/>
      <c r="AG11252"/>
      <c r="AH11252"/>
      <c r="AI11252"/>
      <c r="AJ11252"/>
      <c r="AK11252"/>
      <c r="AL11252"/>
    </row>
    <row r="11253" spans="3:38" ht="15" customHeight="1" x14ac:dyDescent="0.35">
      <c r="C11253"/>
      <c r="D11253"/>
      <c r="E11253"/>
      <c r="F11253"/>
      <c r="G11253"/>
      <c r="H11253"/>
      <c r="I11253"/>
      <c r="J11253"/>
      <c r="K11253"/>
      <c r="L11253"/>
      <c r="M11253"/>
      <c r="N11253"/>
      <c r="O11253"/>
      <c r="S11253"/>
      <c r="T11253"/>
      <c r="U11253"/>
      <c r="V11253"/>
      <c r="Y11253"/>
      <c r="Z11253"/>
      <c r="AA11253"/>
      <c r="AB11253"/>
      <c r="AC11253"/>
      <c r="AD11253"/>
      <c r="AE11253"/>
      <c r="AF11253"/>
      <c r="AG11253"/>
      <c r="AH11253"/>
      <c r="AI11253"/>
      <c r="AJ11253"/>
      <c r="AK11253"/>
      <c r="AL11253"/>
    </row>
    <row r="11254" spans="3:38" ht="15" customHeight="1" x14ac:dyDescent="0.35">
      <c r="C11254"/>
      <c r="D11254"/>
      <c r="E11254"/>
      <c r="F11254"/>
      <c r="G11254"/>
      <c r="H11254"/>
      <c r="I11254"/>
      <c r="J11254"/>
      <c r="K11254"/>
      <c r="L11254"/>
      <c r="M11254"/>
      <c r="N11254"/>
      <c r="O11254"/>
      <c r="S11254"/>
      <c r="T11254"/>
      <c r="U11254"/>
      <c r="V11254"/>
      <c r="Y11254"/>
      <c r="Z11254"/>
      <c r="AA11254"/>
      <c r="AB11254"/>
      <c r="AC11254"/>
      <c r="AD11254"/>
      <c r="AE11254"/>
      <c r="AF11254"/>
      <c r="AG11254"/>
      <c r="AH11254"/>
      <c r="AI11254"/>
      <c r="AJ11254"/>
      <c r="AK11254"/>
      <c r="AL11254"/>
    </row>
    <row r="11255" spans="3:38" ht="15" customHeight="1" x14ac:dyDescent="0.35">
      <c r="C11255"/>
      <c r="D11255"/>
      <c r="E11255"/>
      <c r="F11255"/>
      <c r="G11255"/>
      <c r="H11255"/>
      <c r="I11255"/>
      <c r="J11255"/>
      <c r="K11255"/>
      <c r="L11255"/>
      <c r="M11255"/>
      <c r="N11255"/>
      <c r="O11255"/>
      <c r="S11255"/>
      <c r="T11255"/>
      <c r="U11255"/>
      <c r="V11255"/>
      <c r="Y11255"/>
      <c r="Z11255"/>
      <c r="AA11255"/>
      <c r="AB11255"/>
      <c r="AC11255"/>
      <c r="AD11255"/>
      <c r="AE11255"/>
      <c r="AF11255"/>
      <c r="AG11255"/>
      <c r="AH11255"/>
      <c r="AI11255"/>
      <c r="AJ11255"/>
      <c r="AK11255"/>
      <c r="AL11255"/>
    </row>
    <row r="11256" spans="3:38" ht="15" customHeight="1" x14ac:dyDescent="0.35">
      <c r="C11256"/>
      <c r="D11256"/>
      <c r="E11256"/>
      <c r="F11256"/>
      <c r="G11256"/>
      <c r="H11256"/>
      <c r="I11256"/>
      <c r="J11256"/>
      <c r="K11256"/>
      <c r="L11256"/>
      <c r="M11256"/>
      <c r="N11256"/>
      <c r="O11256"/>
      <c r="S11256"/>
      <c r="T11256"/>
      <c r="U11256"/>
      <c r="V11256"/>
      <c r="Y11256"/>
      <c r="Z11256"/>
      <c r="AA11256"/>
      <c r="AB11256"/>
      <c r="AC11256"/>
      <c r="AD11256"/>
      <c r="AE11256"/>
      <c r="AF11256"/>
      <c r="AG11256"/>
      <c r="AH11256"/>
      <c r="AI11256"/>
      <c r="AJ11256"/>
      <c r="AK11256"/>
      <c r="AL11256"/>
    </row>
    <row r="11257" spans="3:38" ht="15" customHeight="1" x14ac:dyDescent="0.35">
      <c r="C11257"/>
      <c r="D11257"/>
      <c r="E11257"/>
      <c r="F11257"/>
      <c r="G11257"/>
      <c r="H11257"/>
      <c r="I11257"/>
      <c r="J11257"/>
      <c r="K11257"/>
      <c r="L11257"/>
      <c r="M11257"/>
      <c r="N11257"/>
      <c r="O11257"/>
      <c r="S11257"/>
      <c r="T11257"/>
      <c r="U11257"/>
      <c r="V11257"/>
      <c r="Y11257"/>
      <c r="Z11257"/>
      <c r="AA11257"/>
      <c r="AB11257"/>
      <c r="AC11257"/>
      <c r="AD11257"/>
      <c r="AE11257"/>
      <c r="AF11257"/>
      <c r="AG11257"/>
      <c r="AH11257"/>
      <c r="AI11257"/>
      <c r="AJ11257"/>
      <c r="AK11257"/>
      <c r="AL11257"/>
    </row>
    <row r="11258" spans="3:38" ht="15" customHeight="1" x14ac:dyDescent="0.35">
      <c r="C11258"/>
      <c r="D11258"/>
      <c r="E11258"/>
      <c r="F11258"/>
      <c r="G11258"/>
      <c r="H11258"/>
      <c r="I11258"/>
      <c r="J11258"/>
      <c r="K11258"/>
      <c r="L11258"/>
      <c r="M11258"/>
      <c r="N11258"/>
      <c r="O11258"/>
      <c r="S11258"/>
      <c r="T11258"/>
      <c r="U11258"/>
      <c r="V11258"/>
      <c r="Y11258"/>
      <c r="Z11258"/>
      <c r="AA11258"/>
      <c r="AB11258"/>
      <c r="AC11258"/>
      <c r="AD11258"/>
      <c r="AE11258"/>
      <c r="AF11258"/>
      <c r="AG11258"/>
      <c r="AH11258"/>
      <c r="AI11258"/>
      <c r="AJ11258"/>
      <c r="AK11258"/>
      <c r="AL11258"/>
    </row>
    <row r="11259" spans="3:38" ht="15" customHeight="1" x14ac:dyDescent="0.35">
      <c r="C11259"/>
      <c r="D11259"/>
      <c r="E11259"/>
      <c r="F11259"/>
      <c r="G11259"/>
      <c r="H11259"/>
      <c r="I11259"/>
      <c r="J11259"/>
      <c r="K11259"/>
      <c r="L11259"/>
      <c r="M11259"/>
      <c r="N11259"/>
      <c r="O11259"/>
      <c r="S11259"/>
      <c r="T11259"/>
      <c r="U11259"/>
      <c r="V11259"/>
      <c r="Y11259"/>
      <c r="Z11259"/>
      <c r="AA11259"/>
      <c r="AB11259"/>
      <c r="AC11259"/>
      <c r="AD11259"/>
      <c r="AE11259"/>
      <c r="AF11259"/>
      <c r="AG11259"/>
      <c r="AH11259"/>
      <c r="AI11259"/>
      <c r="AJ11259"/>
      <c r="AK11259"/>
      <c r="AL11259"/>
    </row>
    <row r="11260" spans="3:38" ht="15" customHeight="1" x14ac:dyDescent="0.35">
      <c r="C11260"/>
      <c r="D11260"/>
      <c r="E11260"/>
      <c r="F11260"/>
      <c r="G11260"/>
      <c r="H11260"/>
      <c r="I11260"/>
      <c r="J11260"/>
      <c r="K11260"/>
      <c r="L11260"/>
      <c r="M11260"/>
      <c r="N11260"/>
      <c r="O11260"/>
      <c r="S11260"/>
      <c r="T11260"/>
      <c r="U11260"/>
      <c r="V11260"/>
      <c r="Y11260"/>
      <c r="Z11260"/>
      <c r="AA11260"/>
      <c r="AB11260"/>
      <c r="AC11260"/>
      <c r="AD11260"/>
      <c r="AE11260"/>
      <c r="AF11260"/>
      <c r="AG11260"/>
      <c r="AH11260"/>
      <c r="AI11260"/>
      <c r="AJ11260"/>
      <c r="AK11260"/>
      <c r="AL11260"/>
    </row>
    <row r="11261" spans="3:38" ht="15" customHeight="1" x14ac:dyDescent="0.35">
      <c r="C11261"/>
      <c r="D11261"/>
      <c r="E11261"/>
      <c r="F11261"/>
      <c r="G11261"/>
      <c r="H11261"/>
      <c r="I11261"/>
      <c r="J11261"/>
      <c r="K11261"/>
      <c r="L11261"/>
      <c r="M11261"/>
      <c r="N11261"/>
      <c r="O11261"/>
      <c r="S11261"/>
      <c r="T11261"/>
      <c r="U11261"/>
      <c r="V11261"/>
      <c r="Y11261"/>
      <c r="Z11261"/>
      <c r="AA11261"/>
      <c r="AB11261"/>
      <c r="AC11261"/>
      <c r="AD11261"/>
      <c r="AE11261"/>
      <c r="AF11261"/>
      <c r="AG11261"/>
      <c r="AH11261"/>
      <c r="AI11261"/>
      <c r="AJ11261"/>
      <c r="AK11261"/>
      <c r="AL11261"/>
    </row>
    <row r="11262" spans="3:38" ht="15" customHeight="1" x14ac:dyDescent="0.35">
      <c r="C11262"/>
      <c r="D11262"/>
      <c r="E11262"/>
      <c r="F11262"/>
      <c r="G11262"/>
      <c r="H11262"/>
      <c r="I11262"/>
      <c r="J11262"/>
      <c r="K11262"/>
      <c r="L11262"/>
      <c r="M11262"/>
      <c r="N11262"/>
      <c r="O11262"/>
      <c r="S11262"/>
      <c r="T11262"/>
      <c r="U11262"/>
      <c r="V11262"/>
      <c r="Y11262"/>
      <c r="Z11262"/>
      <c r="AA11262"/>
      <c r="AB11262"/>
      <c r="AC11262"/>
      <c r="AD11262"/>
      <c r="AE11262"/>
      <c r="AF11262"/>
      <c r="AG11262"/>
      <c r="AH11262"/>
      <c r="AI11262"/>
      <c r="AJ11262"/>
      <c r="AK11262"/>
      <c r="AL11262"/>
    </row>
    <row r="11263" spans="3:38" ht="15" customHeight="1" x14ac:dyDescent="0.35">
      <c r="C11263"/>
      <c r="D11263"/>
      <c r="E11263"/>
      <c r="F11263"/>
      <c r="G11263"/>
      <c r="H11263"/>
      <c r="I11263"/>
      <c r="J11263"/>
      <c r="K11263"/>
      <c r="L11263"/>
      <c r="M11263"/>
      <c r="N11263"/>
      <c r="O11263"/>
      <c r="S11263"/>
      <c r="T11263"/>
      <c r="U11263"/>
      <c r="V11263"/>
      <c r="Y11263"/>
      <c r="Z11263"/>
      <c r="AA11263"/>
      <c r="AB11263"/>
      <c r="AC11263"/>
      <c r="AD11263"/>
      <c r="AE11263"/>
      <c r="AF11263"/>
      <c r="AG11263"/>
      <c r="AH11263"/>
      <c r="AI11263"/>
      <c r="AJ11263"/>
      <c r="AK11263"/>
      <c r="AL11263"/>
    </row>
    <row r="11264" spans="3:38" ht="15" customHeight="1" x14ac:dyDescent="0.35">
      <c r="C11264"/>
      <c r="D11264"/>
      <c r="E11264"/>
      <c r="F11264"/>
      <c r="G11264"/>
      <c r="H11264"/>
      <c r="I11264"/>
      <c r="J11264"/>
      <c r="K11264"/>
      <c r="L11264"/>
      <c r="M11264"/>
      <c r="N11264"/>
      <c r="O11264"/>
      <c r="S11264"/>
      <c r="T11264"/>
      <c r="U11264"/>
      <c r="V11264"/>
      <c r="Y11264"/>
      <c r="Z11264"/>
      <c r="AA11264"/>
      <c r="AB11264"/>
      <c r="AC11264"/>
      <c r="AD11264"/>
      <c r="AE11264"/>
      <c r="AF11264"/>
      <c r="AG11264"/>
      <c r="AH11264"/>
      <c r="AI11264"/>
      <c r="AJ11264"/>
      <c r="AK11264"/>
      <c r="AL11264"/>
    </row>
    <row r="11265" spans="3:38" ht="15" customHeight="1" x14ac:dyDescent="0.35">
      <c r="C11265"/>
      <c r="D11265"/>
      <c r="E11265"/>
      <c r="F11265"/>
      <c r="G11265"/>
      <c r="H11265"/>
      <c r="I11265"/>
      <c r="J11265"/>
      <c r="K11265"/>
      <c r="L11265"/>
      <c r="M11265"/>
      <c r="N11265"/>
      <c r="O11265"/>
      <c r="S11265"/>
      <c r="T11265"/>
      <c r="U11265"/>
      <c r="V11265"/>
      <c r="Y11265"/>
      <c r="Z11265"/>
      <c r="AA11265"/>
      <c r="AB11265"/>
      <c r="AC11265"/>
      <c r="AD11265"/>
      <c r="AE11265"/>
      <c r="AF11265"/>
      <c r="AG11265"/>
      <c r="AH11265"/>
      <c r="AI11265"/>
      <c r="AJ11265"/>
      <c r="AK11265"/>
      <c r="AL11265"/>
    </row>
    <row r="11266" spans="3:38" ht="15" customHeight="1" x14ac:dyDescent="0.35">
      <c r="C11266"/>
      <c r="D11266"/>
      <c r="E11266"/>
      <c r="F11266"/>
      <c r="G11266"/>
      <c r="H11266"/>
      <c r="I11266"/>
      <c r="J11266"/>
      <c r="K11266"/>
      <c r="L11266"/>
      <c r="M11266"/>
      <c r="N11266"/>
      <c r="O11266"/>
      <c r="S11266"/>
      <c r="T11266"/>
      <c r="U11266"/>
      <c r="V11266"/>
      <c r="Y11266"/>
      <c r="Z11266"/>
      <c r="AA11266"/>
      <c r="AB11266"/>
      <c r="AC11266"/>
      <c r="AD11266"/>
      <c r="AE11266"/>
      <c r="AF11266"/>
      <c r="AG11266"/>
      <c r="AH11266"/>
      <c r="AI11266"/>
      <c r="AJ11266"/>
      <c r="AK11266"/>
      <c r="AL11266"/>
    </row>
    <row r="11267" spans="3:38" ht="15" customHeight="1" x14ac:dyDescent="0.35">
      <c r="C11267"/>
      <c r="D11267"/>
      <c r="E11267"/>
      <c r="F11267"/>
      <c r="G11267"/>
      <c r="H11267"/>
      <c r="I11267"/>
      <c r="J11267"/>
      <c r="K11267"/>
      <c r="L11267"/>
      <c r="M11267"/>
      <c r="N11267"/>
      <c r="O11267"/>
      <c r="S11267"/>
      <c r="T11267"/>
      <c r="U11267"/>
      <c r="V11267"/>
      <c r="Y11267"/>
      <c r="Z11267"/>
      <c r="AA11267"/>
      <c r="AB11267"/>
      <c r="AC11267"/>
      <c r="AD11267"/>
      <c r="AE11267"/>
      <c r="AF11267"/>
      <c r="AG11267"/>
      <c r="AH11267"/>
      <c r="AI11267"/>
      <c r="AJ11267"/>
      <c r="AK11267"/>
      <c r="AL11267"/>
    </row>
    <row r="11268" spans="3:38" ht="15" customHeight="1" x14ac:dyDescent="0.35">
      <c r="C11268"/>
      <c r="D11268"/>
      <c r="E11268"/>
      <c r="F11268"/>
      <c r="G11268"/>
      <c r="H11268"/>
      <c r="I11268"/>
      <c r="J11268"/>
      <c r="K11268"/>
      <c r="L11268"/>
      <c r="M11268"/>
      <c r="N11268"/>
      <c r="O11268"/>
      <c r="S11268"/>
      <c r="T11268"/>
      <c r="U11268"/>
      <c r="V11268"/>
      <c r="Y11268"/>
      <c r="Z11268"/>
      <c r="AA11268"/>
      <c r="AB11268"/>
      <c r="AC11268"/>
      <c r="AD11268"/>
      <c r="AE11268"/>
      <c r="AF11268"/>
      <c r="AG11268"/>
      <c r="AH11268"/>
      <c r="AI11268"/>
      <c r="AJ11268"/>
      <c r="AK11268"/>
      <c r="AL11268"/>
    </row>
    <row r="11269" spans="3:38" ht="15" customHeight="1" x14ac:dyDescent="0.35">
      <c r="C11269"/>
      <c r="D11269"/>
      <c r="E11269"/>
      <c r="F11269"/>
      <c r="G11269"/>
      <c r="H11269"/>
      <c r="I11269"/>
      <c r="J11269"/>
      <c r="K11269"/>
      <c r="L11269"/>
      <c r="M11269"/>
      <c r="N11269"/>
      <c r="O11269"/>
      <c r="S11269"/>
      <c r="T11269"/>
      <c r="U11269"/>
      <c r="V11269"/>
      <c r="Y11269"/>
      <c r="Z11269"/>
      <c r="AA11269"/>
      <c r="AB11269"/>
      <c r="AC11269"/>
      <c r="AD11269"/>
      <c r="AE11269"/>
      <c r="AF11269"/>
      <c r="AG11269"/>
      <c r="AH11269"/>
      <c r="AI11269"/>
      <c r="AJ11269"/>
      <c r="AK11269"/>
      <c r="AL11269"/>
    </row>
    <row r="11270" spans="3:38" ht="15" customHeight="1" x14ac:dyDescent="0.35">
      <c r="C11270"/>
      <c r="D11270"/>
      <c r="E11270"/>
      <c r="F11270"/>
      <c r="G11270"/>
      <c r="H11270"/>
      <c r="I11270"/>
      <c r="J11270"/>
      <c r="K11270"/>
      <c r="L11270"/>
      <c r="M11270"/>
      <c r="N11270"/>
      <c r="O11270"/>
      <c r="S11270"/>
      <c r="T11270"/>
      <c r="U11270"/>
      <c r="V11270"/>
      <c r="Y11270"/>
      <c r="Z11270"/>
      <c r="AA11270"/>
      <c r="AB11270"/>
      <c r="AC11270"/>
      <c r="AD11270"/>
      <c r="AE11270"/>
      <c r="AF11270"/>
      <c r="AG11270"/>
      <c r="AH11270"/>
      <c r="AI11270"/>
      <c r="AJ11270"/>
      <c r="AK11270"/>
      <c r="AL11270"/>
    </row>
    <row r="11271" spans="3:38" ht="15" customHeight="1" x14ac:dyDescent="0.35">
      <c r="C11271"/>
      <c r="D11271"/>
      <c r="E11271"/>
      <c r="F11271"/>
      <c r="G11271"/>
      <c r="H11271"/>
      <c r="I11271"/>
      <c r="J11271"/>
      <c r="K11271"/>
      <c r="L11271"/>
      <c r="M11271"/>
      <c r="N11271"/>
      <c r="O11271"/>
      <c r="S11271"/>
      <c r="T11271"/>
      <c r="U11271"/>
      <c r="V11271"/>
      <c r="Y11271"/>
      <c r="Z11271"/>
      <c r="AA11271"/>
      <c r="AB11271"/>
      <c r="AC11271"/>
      <c r="AD11271"/>
      <c r="AE11271"/>
      <c r="AF11271"/>
      <c r="AG11271"/>
      <c r="AH11271"/>
      <c r="AI11271"/>
      <c r="AJ11271"/>
      <c r="AK11271"/>
      <c r="AL11271"/>
    </row>
    <row r="11272" spans="3:38" ht="15" customHeight="1" x14ac:dyDescent="0.35">
      <c r="C11272"/>
      <c r="D11272"/>
      <c r="E11272"/>
      <c r="F11272"/>
      <c r="G11272"/>
      <c r="H11272"/>
      <c r="I11272"/>
      <c r="J11272"/>
      <c r="K11272"/>
      <c r="L11272"/>
      <c r="M11272"/>
      <c r="N11272"/>
      <c r="O11272"/>
      <c r="S11272"/>
      <c r="T11272"/>
      <c r="U11272"/>
      <c r="V11272"/>
      <c r="Y11272"/>
      <c r="Z11272"/>
      <c r="AA11272"/>
      <c r="AB11272"/>
      <c r="AC11272"/>
      <c r="AD11272"/>
      <c r="AE11272"/>
      <c r="AF11272"/>
      <c r="AG11272"/>
      <c r="AH11272"/>
      <c r="AI11272"/>
      <c r="AJ11272"/>
      <c r="AK11272"/>
      <c r="AL11272"/>
    </row>
    <row r="11273" spans="3:38" ht="15" customHeight="1" x14ac:dyDescent="0.35">
      <c r="C11273"/>
      <c r="D11273"/>
      <c r="E11273"/>
      <c r="F11273"/>
      <c r="G11273"/>
      <c r="H11273"/>
      <c r="I11273"/>
      <c r="J11273"/>
      <c r="K11273"/>
      <c r="L11273"/>
      <c r="M11273"/>
      <c r="N11273"/>
      <c r="O11273"/>
      <c r="S11273"/>
      <c r="T11273"/>
      <c r="U11273"/>
      <c r="V11273"/>
      <c r="Y11273"/>
      <c r="Z11273"/>
      <c r="AA11273"/>
      <c r="AB11273"/>
      <c r="AC11273"/>
      <c r="AD11273"/>
      <c r="AE11273"/>
      <c r="AF11273"/>
      <c r="AG11273"/>
      <c r="AH11273"/>
      <c r="AI11273"/>
      <c r="AJ11273"/>
      <c r="AK11273"/>
      <c r="AL11273"/>
    </row>
    <row r="11274" spans="3:38" ht="15" customHeight="1" x14ac:dyDescent="0.35">
      <c r="C11274"/>
      <c r="D11274"/>
      <c r="E11274"/>
      <c r="F11274"/>
      <c r="G11274"/>
      <c r="H11274"/>
      <c r="I11274"/>
      <c r="J11274"/>
      <c r="K11274"/>
      <c r="L11274"/>
      <c r="M11274"/>
      <c r="N11274"/>
      <c r="O11274"/>
      <c r="S11274"/>
      <c r="T11274"/>
      <c r="U11274"/>
      <c r="V11274"/>
      <c r="Y11274"/>
      <c r="Z11274"/>
      <c r="AA11274"/>
      <c r="AB11274"/>
      <c r="AC11274"/>
      <c r="AD11274"/>
      <c r="AE11274"/>
      <c r="AF11274"/>
      <c r="AG11274"/>
      <c r="AH11274"/>
      <c r="AI11274"/>
      <c r="AJ11274"/>
      <c r="AK11274"/>
      <c r="AL11274"/>
    </row>
    <row r="11275" spans="3:38" ht="15" customHeight="1" x14ac:dyDescent="0.35">
      <c r="C11275"/>
      <c r="D11275"/>
      <c r="E11275"/>
      <c r="F11275"/>
      <c r="G11275"/>
      <c r="H11275"/>
      <c r="I11275"/>
      <c r="J11275"/>
      <c r="K11275"/>
      <c r="L11275"/>
      <c r="M11275"/>
      <c r="N11275"/>
      <c r="O11275"/>
      <c r="S11275"/>
      <c r="T11275"/>
      <c r="U11275"/>
      <c r="V11275"/>
      <c r="Y11275"/>
      <c r="Z11275"/>
      <c r="AA11275"/>
      <c r="AB11275"/>
      <c r="AC11275"/>
      <c r="AD11275"/>
      <c r="AE11275"/>
      <c r="AF11275"/>
      <c r="AG11275"/>
      <c r="AH11275"/>
      <c r="AI11275"/>
      <c r="AJ11275"/>
      <c r="AK11275"/>
      <c r="AL11275"/>
    </row>
    <row r="11276" spans="3:38" ht="15" customHeight="1" x14ac:dyDescent="0.35">
      <c r="C11276"/>
      <c r="D11276"/>
      <c r="E11276"/>
      <c r="F11276"/>
      <c r="G11276"/>
      <c r="H11276"/>
      <c r="I11276"/>
      <c r="J11276"/>
      <c r="K11276"/>
      <c r="L11276"/>
      <c r="M11276"/>
      <c r="N11276"/>
      <c r="O11276"/>
      <c r="S11276"/>
      <c r="T11276"/>
      <c r="U11276"/>
      <c r="V11276"/>
      <c r="Y11276"/>
      <c r="Z11276"/>
      <c r="AA11276"/>
      <c r="AB11276"/>
      <c r="AC11276"/>
      <c r="AD11276"/>
      <c r="AE11276"/>
      <c r="AF11276"/>
      <c r="AG11276"/>
      <c r="AH11276"/>
      <c r="AI11276"/>
      <c r="AJ11276"/>
      <c r="AK11276"/>
      <c r="AL11276"/>
    </row>
    <row r="11277" spans="3:38" ht="15" customHeight="1" x14ac:dyDescent="0.35">
      <c r="C11277"/>
      <c r="D11277"/>
      <c r="E11277"/>
      <c r="F11277"/>
      <c r="G11277"/>
      <c r="H11277"/>
      <c r="I11277"/>
      <c r="J11277"/>
      <c r="K11277"/>
      <c r="L11277"/>
      <c r="M11277"/>
      <c r="N11277"/>
      <c r="O11277"/>
      <c r="S11277"/>
      <c r="T11277"/>
      <c r="U11277"/>
      <c r="V11277"/>
      <c r="Y11277"/>
      <c r="Z11277"/>
      <c r="AA11277"/>
      <c r="AB11277"/>
      <c r="AC11277"/>
      <c r="AD11277"/>
      <c r="AE11277"/>
      <c r="AF11277"/>
      <c r="AG11277"/>
      <c r="AH11277"/>
      <c r="AI11277"/>
      <c r="AJ11277"/>
      <c r="AK11277"/>
      <c r="AL11277"/>
    </row>
    <row r="11278" spans="3:38" ht="15" customHeight="1" x14ac:dyDescent="0.35">
      <c r="C11278"/>
      <c r="D11278"/>
      <c r="E11278"/>
      <c r="F11278"/>
      <c r="G11278"/>
      <c r="H11278"/>
      <c r="I11278"/>
      <c r="J11278"/>
      <c r="K11278"/>
      <c r="L11278"/>
      <c r="M11278"/>
      <c r="N11278"/>
      <c r="O11278"/>
      <c r="S11278"/>
      <c r="T11278"/>
      <c r="U11278"/>
      <c r="V11278"/>
      <c r="Y11278"/>
      <c r="Z11278"/>
      <c r="AA11278"/>
      <c r="AB11278"/>
      <c r="AC11278"/>
      <c r="AD11278"/>
      <c r="AE11278"/>
      <c r="AF11278"/>
      <c r="AG11278"/>
      <c r="AH11278"/>
      <c r="AI11278"/>
      <c r="AJ11278"/>
      <c r="AK11278"/>
      <c r="AL11278"/>
    </row>
    <row r="11279" spans="3:38" ht="15" customHeight="1" x14ac:dyDescent="0.35">
      <c r="C11279"/>
      <c r="D11279"/>
      <c r="E11279"/>
      <c r="F11279"/>
      <c r="G11279"/>
      <c r="H11279"/>
      <c r="I11279"/>
      <c r="J11279"/>
      <c r="K11279"/>
      <c r="L11279"/>
      <c r="M11279"/>
      <c r="N11279"/>
      <c r="O11279"/>
      <c r="S11279"/>
      <c r="T11279"/>
      <c r="U11279"/>
      <c r="V11279"/>
      <c r="Y11279"/>
      <c r="Z11279"/>
      <c r="AA11279"/>
      <c r="AB11279"/>
      <c r="AC11279"/>
      <c r="AD11279"/>
      <c r="AE11279"/>
      <c r="AF11279"/>
      <c r="AG11279"/>
      <c r="AH11279"/>
      <c r="AI11279"/>
      <c r="AJ11279"/>
      <c r="AK11279"/>
      <c r="AL11279"/>
    </row>
    <row r="11280" spans="3:38" ht="15" customHeight="1" x14ac:dyDescent="0.35">
      <c r="C11280"/>
      <c r="D11280"/>
      <c r="E11280"/>
      <c r="F11280"/>
      <c r="G11280"/>
      <c r="H11280"/>
      <c r="I11280"/>
      <c r="J11280"/>
      <c r="K11280"/>
      <c r="L11280"/>
      <c r="M11280"/>
      <c r="N11280"/>
      <c r="O11280"/>
      <c r="S11280"/>
      <c r="T11280"/>
      <c r="U11280"/>
      <c r="V11280"/>
      <c r="Y11280"/>
      <c r="Z11280"/>
      <c r="AA11280"/>
      <c r="AB11280"/>
      <c r="AC11280"/>
      <c r="AD11280"/>
      <c r="AE11280"/>
      <c r="AF11280"/>
      <c r="AG11280"/>
      <c r="AH11280"/>
      <c r="AI11280"/>
      <c r="AJ11280"/>
      <c r="AK11280"/>
      <c r="AL11280"/>
    </row>
    <row r="11281" spans="3:38" ht="15" customHeight="1" x14ac:dyDescent="0.35">
      <c r="C11281"/>
      <c r="D11281"/>
      <c r="E11281"/>
      <c r="F11281"/>
      <c r="G11281"/>
      <c r="H11281"/>
      <c r="I11281"/>
      <c r="J11281"/>
      <c r="K11281"/>
      <c r="L11281"/>
      <c r="M11281"/>
      <c r="N11281"/>
      <c r="O11281"/>
      <c r="S11281"/>
      <c r="T11281"/>
      <c r="U11281"/>
      <c r="V11281"/>
      <c r="Y11281"/>
      <c r="Z11281"/>
      <c r="AA11281"/>
      <c r="AB11281"/>
      <c r="AC11281"/>
      <c r="AD11281"/>
      <c r="AE11281"/>
      <c r="AF11281"/>
      <c r="AG11281"/>
      <c r="AH11281"/>
      <c r="AI11281"/>
      <c r="AJ11281"/>
      <c r="AK11281"/>
      <c r="AL11281"/>
    </row>
    <row r="11282" spans="3:38" ht="15" customHeight="1" x14ac:dyDescent="0.35">
      <c r="C11282"/>
      <c r="D11282"/>
      <c r="E11282"/>
      <c r="F11282"/>
      <c r="G11282"/>
      <c r="H11282"/>
      <c r="I11282"/>
      <c r="J11282"/>
      <c r="K11282"/>
      <c r="L11282"/>
      <c r="M11282"/>
      <c r="N11282"/>
      <c r="O11282"/>
      <c r="S11282"/>
      <c r="T11282"/>
      <c r="U11282"/>
      <c r="V11282"/>
      <c r="Y11282"/>
      <c r="Z11282"/>
      <c r="AA11282"/>
      <c r="AB11282"/>
      <c r="AC11282"/>
      <c r="AD11282"/>
      <c r="AE11282"/>
      <c r="AF11282"/>
      <c r="AG11282"/>
      <c r="AH11282"/>
      <c r="AI11282"/>
      <c r="AJ11282"/>
      <c r="AK11282"/>
      <c r="AL11282"/>
    </row>
    <row r="11283" spans="3:38" ht="15" customHeight="1" x14ac:dyDescent="0.35">
      <c r="C11283"/>
      <c r="D11283"/>
      <c r="E11283"/>
      <c r="F11283"/>
      <c r="G11283"/>
      <c r="H11283"/>
      <c r="I11283"/>
      <c r="J11283"/>
      <c r="K11283"/>
      <c r="L11283"/>
      <c r="M11283"/>
      <c r="N11283"/>
      <c r="O11283"/>
      <c r="S11283"/>
      <c r="T11283"/>
      <c r="U11283"/>
      <c r="V11283"/>
      <c r="Y11283"/>
      <c r="Z11283"/>
      <c r="AA11283"/>
      <c r="AB11283"/>
      <c r="AC11283"/>
      <c r="AD11283"/>
      <c r="AE11283"/>
      <c r="AF11283"/>
      <c r="AG11283"/>
      <c r="AH11283"/>
      <c r="AI11283"/>
      <c r="AJ11283"/>
      <c r="AK11283"/>
      <c r="AL11283"/>
    </row>
    <row r="11284" spans="3:38" ht="15" customHeight="1" x14ac:dyDescent="0.35">
      <c r="C11284"/>
      <c r="D11284"/>
      <c r="E11284"/>
      <c r="F11284"/>
      <c r="G11284"/>
      <c r="H11284"/>
      <c r="I11284"/>
      <c r="J11284"/>
      <c r="K11284"/>
      <c r="L11284"/>
      <c r="M11284"/>
      <c r="N11284"/>
      <c r="O11284"/>
      <c r="S11284"/>
      <c r="T11284"/>
      <c r="U11284"/>
      <c r="V11284"/>
      <c r="Y11284"/>
      <c r="Z11284"/>
      <c r="AA11284"/>
      <c r="AB11284"/>
      <c r="AC11284"/>
      <c r="AD11284"/>
      <c r="AE11284"/>
      <c r="AF11284"/>
      <c r="AG11284"/>
      <c r="AH11284"/>
      <c r="AI11284"/>
      <c r="AJ11284"/>
      <c r="AK11284"/>
      <c r="AL11284"/>
    </row>
    <row r="11285" spans="3:38" ht="15" customHeight="1" x14ac:dyDescent="0.35">
      <c r="C11285"/>
      <c r="D11285"/>
      <c r="E11285"/>
      <c r="F11285"/>
      <c r="G11285"/>
      <c r="H11285"/>
      <c r="I11285"/>
      <c r="J11285"/>
      <c r="K11285"/>
      <c r="L11285"/>
      <c r="M11285"/>
      <c r="N11285"/>
      <c r="O11285"/>
      <c r="S11285"/>
      <c r="T11285"/>
      <c r="U11285"/>
      <c r="V11285"/>
      <c r="Y11285"/>
      <c r="Z11285"/>
      <c r="AA11285"/>
      <c r="AB11285"/>
      <c r="AC11285"/>
      <c r="AD11285"/>
      <c r="AE11285"/>
      <c r="AF11285"/>
      <c r="AG11285"/>
      <c r="AH11285"/>
      <c r="AI11285"/>
      <c r="AJ11285"/>
      <c r="AK11285"/>
      <c r="AL11285"/>
    </row>
    <row r="11286" spans="3:38" ht="15" customHeight="1" x14ac:dyDescent="0.35">
      <c r="C11286"/>
      <c r="D11286"/>
      <c r="E11286"/>
      <c r="F11286"/>
      <c r="G11286"/>
      <c r="H11286"/>
      <c r="I11286"/>
      <c r="J11286"/>
      <c r="K11286"/>
      <c r="L11286"/>
      <c r="M11286"/>
      <c r="N11286"/>
      <c r="O11286"/>
      <c r="S11286"/>
      <c r="T11286"/>
      <c r="U11286"/>
      <c r="V11286"/>
      <c r="Y11286"/>
      <c r="Z11286"/>
      <c r="AA11286"/>
      <c r="AB11286"/>
      <c r="AC11286"/>
      <c r="AD11286"/>
      <c r="AE11286"/>
      <c r="AF11286"/>
      <c r="AG11286"/>
      <c r="AH11286"/>
      <c r="AI11286"/>
      <c r="AJ11286"/>
      <c r="AK11286"/>
      <c r="AL11286"/>
    </row>
    <row r="11287" spans="3:38" ht="15" customHeight="1" x14ac:dyDescent="0.35">
      <c r="C11287"/>
      <c r="D11287"/>
      <c r="E11287"/>
      <c r="F11287"/>
      <c r="G11287"/>
      <c r="H11287"/>
      <c r="I11287"/>
      <c r="J11287"/>
      <c r="K11287"/>
      <c r="L11287"/>
      <c r="M11287"/>
      <c r="N11287"/>
      <c r="O11287"/>
      <c r="S11287"/>
      <c r="T11287"/>
      <c r="U11287"/>
      <c r="V11287"/>
      <c r="Y11287"/>
      <c r="Z11287"/>
      <c r="AA11287"/>
      <c r="AB11287"/>
      <c r="AC11287"/>
      <c r="AD11287"/>
      <c r="AE11287"/>
      <c r="AF11287"/>
      <c r="AG11287"/>
      <c r="AH11287"/>
      <c r="AI11287"/>
      <c r="AJ11287"/>
      <c r="AK11287"/>
      <c r="AL11287"/>
    </row>
    <row r="11288" spans="3:38" ht="15" customHeight="1" x14ac:dyDescent="0.35">
      <c r="C11288"/>
      <c r="D11288"/>
      <c r="E11288"/>
      <c r="F11288"/>
      <c r="G11288"/>
      <c r="H11288"/>
      <c r="I11288"/>
      <c r="J11288"/>
      <c r="K11288"/>
      <c r="L11288"/>
      <c r="M11288"/>
      <c r="N11288"/>
      <c r="O11288"/>
      <c r="S11288"/>
      <c r="T11288"/>
      <c r="U11288"/>
      <c r="V11288"/>
      <c r="Y11288"/>
      <c r="Z11288"/>
      <c r="AA11288"/>
      <c r="AB11288"/>
      <c r="AC11288"/>
      <c r="AD11288"/>
      <c r="AE11288"/>
      <c r="AF11288"/>
      <c r="AG11288"/>
      <c r="AH11288"/>
      <c r="AI11288"/>
      <c r="AJ11288"/>
      <c r="AK11288"/>
      <c r="AL11288"/>
    </row>
    <row r="11289" spans="3:38" ht="15" customHeight="1" x14ac:dyDescent="0.35">
      <c r="C11289"/>
      <c r="D11289"/>
      <c r="E11289"/>
      <c r="F11289"/>
      <c r="G11289"/>
      <c r="H11289"/>
      <c r="I11289"/>
      <c r="J11289"/>
      <c r="K11289"/>
      <c r="L11289"/>
      <c r="M11289"/>
      <c r="N11289"/>
      <c r="O11289"/>
      <c r="S11289"/>
      <c r="T11289"/>
      <c r="U11289"/>
      <c r="V11289"/>
      <c r="Y11289"/>
      <c r="Z11289"/>
      <c r="AA11289"/>
      <c r="AB11289"/>
      <c r="AC11289"/>
      <c r="AD11289"/>
      <c r="AE11289"/>
      <c r="AF11289"/>
      <c r="AG11289"/>
      <c r="AH11289"/>
      <c r="AI11289"/>
      <c r="AJ11289"/>
      <c r="AK11289"/>
      <c r="AL11289"/>
    </row>
    <row r="11290" spans="3:38" ht="15" customHeight="1" x14ac:dyDescent="0.35">
      <c r="C11290"/>
      <c r="D11290"/>
      <c r="E11290"/>
      <c r="F11290"/>
      <c r="G11290"/>
      <c r="H11290"/>
      <c r="I11290"/>
      <c r="J11290"/>
      <c r="K11290"/>
      <c r="L11290"/>
      <c r="M11290"/>
      <c r="N11290"/>
      <c r="O11290"/>
      <c r="S11290"/>
      <c r="T11290"/>
      <c r="U11290"/>
      <c r="V11290"/>
      <c r="Y11290"/>
      <c r="Z11290"/>
      <c r="AA11290"/>
      <c r="AB11290"/>
      <c r="AC11290"/>
      <c r="AD11290"/>
      <c r="AE11290"/>
      <c r="AF11290"/>
      <c r="AG11290"/>
      <c r="AH11290"/>
      <c r="AI11290"/>
      <c r="AJ11290"/>
      <c r="AK11290"/>
      <c r="AL11290"/>
    </row>
    <row r="11291" spans="3:38" ht="15" customHeight="1" x14ac:dyDescent="0.35">
      <c r="C11291"/>
      <c r="D11291"/>
      <c r="E11291"/>
      <c r="F11291"/>
      <c r="G11291"/>
      <c r="H11291"/>
      <c r="I11291"/>
      <c r="J11291"/>
      <c r="K11291"/>
      <c r="L11291"/>
      <c r="M11291"/>
      <c r="N11291"/>
      <c r="O11291"/>
      <c r="S11291"/>
      <c r="T11291"/>
      <c r="U11291"/>
      <c r="V11291"/>
      <c r="Y11291"/>
      <c r="Z11291"/>
      <c r="AA11291"/>
      <c r="AB11291"/>
      <c r="AC11291"/>
      <c r="AD11291"/>
      <c r="AE11291"/>
      <c r="AF11291"/>
      <c r="AG11291"/>
      <c r="AH11291"/>
      <c r="AI11291"/>
      <c r="AJ11291"/>
      <c r="AK11291"/>
      <c r="AL11291"/>
    </row>
    <row r="11292" spans="3:38" ht="15" customHeight="1" x14ac:dyDescent="0.35">
      <c r="C11292"/>
      <c r="D11292"/>
      <c r="E11292"/>
      <c r="F11292"/>
      <c r="G11292"/>
      <c r="H11292"/>
      <c r="I11292"/>
      <c r="J11292"/>
      <c r="K11292"/>
      <c r="L11292"/>
      <c r="M11292"/>
      <c r="N11292"/>
      <c r="O11292"/>
      <c r="S11292"/>
      <c r="T11292"/>
      <c r="U11292"/>
      <c r="V11292"/>
      <c r="Y11292"/>
      <c r="Z11292"/>
      <c r="AA11292"/>
      <c r="AB11292"/>
      <c r="AC11292"/>
      <c r="AD11292"/>
      <c r="AE11292"/>
      <c r="AF11292"/>
      <c r="AG11292"/>
      <c r="AH11292"/>
      <c r="AI11292"/>
      <c r="AJ11292"/>
      <c r="AK11292"/>
      <c r="AL11292"/>
    </row>
    <row r="11293" spans="3:38" ht="15" customHeight="1" x14ac:dyDescent="0.35">
      <c r="C11293"/>
      <c r="D11293"/>
      <c r="E11293"/>
      <c r="F11293"/>
      <c r="G11293"/>
      <c r="H11293"/>
      <c r="I11293"/>
      <c r="J11293"/>
      <c r="K11293"/>
      <c r="L11293"/>
      <c r="M11293"/>
      <c r="N11293"/>
      <c r="O11293"/>
      <c r="S11293"/>
      <c r="T11293"/>
      <c r="U11293"/>
      <c r="V11293"/>
      <c r="Y11293"/>
      <c r="Z11293"/>
      <c r="AA11293"/>
      <c r="AB11293"/>
      <c r="AC11293"/>
      <c r="AD11293"/>
      <c r="AE11293"/>
      <c r="AF11293"/>
      <c r="AG11293"/>
      <c r="AH11293"/>
      <c r="AI11293"/>
      <c r="AJ11293"/>
      <c r="AK11293"/>
      <c r="AL11293"/>
    </row>
    <row r="11294" spans="3:38" ht="15" customHeight="1" x14ac:dyDescent="0.35">
      <c r="C11294"/>
      <c r="D11294"/>
      <c r="E11294"/>
      <c r="F11294"/>
      <c r="G11294"/>
      <c r="H11294"/>
      <c r="I11294"/>
      <c r="J11294"/>
      <c r="K11294"/>
      <c r="L11294"/>
      <c r="M11294"/>
      <c r="N11294"/>
      <c r="O11294"/>
      <c r="S11294"/>
      <c r="T11294"/>
      <c r="U11294"/>
      <c r="V11294"/>
      <c r="Y11294"/>
      <c r="Z11294"/>
      <c r="AA11294"/>
      <c r="AB11294"/>
      <c r="AC11294"/>
      <c r="AD11294"/>
      <c r="AE11294"/>
      <c r="AF11294"/>
      <c r="AG11294"/>
      <c r="AH11294"/>
      <c r="AI11294"/>
      <c r="AJ11294"/>
      <c r="AK11294"/>
      <c r="AL11294"/>
    </row>
    <row r="11295" spans="3:38" ht="15" customHeight="1" x14ac:dyDescent="0.35">
      <c r="C11295"/>
      <c r="D11295"/>
      <c r="E11295"/>
      <c r="F11295"/>
      <c r="G11295"/>
      <c r="H11295"/>
      <c r="I11295"/>
      <c r="J11295"/>
      <c r="K11295"/>
      <c r="L11295"/>
      <c r="M11295"/>
      <c r="N11295"/>
      <c r="O11295"/>
      <c r="S11295"/>
      <c r="T11295"/>
      <c r="U11295"/>
      <c r="V11295"/>
      <c r="Y11295"/>
      <c r="Z11295"/>
      <c r="AA11295"/>
      <c r="AB11295"/>
      <c r="AC11295"/>
      <c r="AD11295"/>
      <c r="AE11295"/>
      <c r="AF11295"/>
      <c r="AG11295"/>
      <c r="AH11295"/>
      <c r="AI11295"/>
      <c r="AJ11295"/>
      <c r="AK11295"/>
      <c r="AL11295"/>
    </row>
    <row r="11296" spans="3:38" ht="15" customHeight="1" x14ac:dyDescent="0.35">
      <c r="C11296"/>
      <c r="D11296"/>
      <c r="E11296"/>
      <c r="F11296"/>
      <c r="G11296"/>
      <c r="H11296"/>
      <c r="I11296"/>
      <c r="J11296"/>
      <c r="K11296"/>
      <c r="L11296"/>
      <c r="M11296"/>
      <c r="N11296"/>
      <c r="O11296"/>
      <c r="S11296"/>
      <c r="T11296"/>
      <c r="U11296"/>
      <c r="V11296"/>
      <c r="Y11296"/>
      <c r="Z11296"/>
      <c r="AA11296"/>
      <c r="AB11296"/>
      <c r="AC11296"/>
      <c r="AD11296"/>
      <c r="AE11296"/>
      <c r="AF11296"/>
      <c r="AG11296"/>
      <c r="AH11296"/>
      <c r="AI11296"/>
      <c r="AJ11296"/>
      <c r="AK11296"/>
      <c r="AL11296"/>
    </row>
    <row r="11297" spans="3:38" ht="15" customHeight="1" x14ac:dyDescent="0.35">
      <c r="C11297"/>
      <c r="D11297"/>
      <c r="E11297"/>
      <c r="F11297"/>
      <c r="G11297"/>
      <c r="H11297"/>
      <c r="I11297"/>
      <c r="J11297"/>
      <c r="K11297"/>
      <c r="L11297"/>
      <c r="M11297"/>
      <c r="N11297"/>
      <c r="O11297"/>
      <c r="S11297"/>
      <c r="T11297"/>
      <c r="U11297"/>
      <c r="V11297"/>
      <c r="Y11297"/>
      <c r="Z11297"/>
      <c r="AA11297"/>
      <c r="AB11297"/>
      <c r="AC11297"/>
      <c r="AD11297"/>
      <c r="AE11297"/>
      <c r="AF11297"/>
      <c r="AG11297"/>
      <c r="AH11297"/>
      <c r="AI11297"/>
      <c r="AJ11297"/>
      <c r="AK11297"/>
      <c r="AL11297"/>
    </row>
    <row r="11298" spans="3:38" ht="15" customHeight="1" x14ac:dyDescent="0.35">
      <c r="C11298"/>
      <c r="D11298"/>
      <c r="E11298"/>
      <c r="F11298"/>
      <c r="G11298"/>
      <c r="H11298"/>
      <c r="I11298"/>
      <c r="J11298"/>
      <c r="K11298"/>
      <c r="L11298"/>
      <c r="M11298"/>
      <c r="N11298"/>
      <c r="O11298"/>
      <c r="S11298"/>
      <c r="T11298"/>
      <c r="U11298"/>
      <c r="V11298"/>
      <c r="Y11298"/>
      <c r="Z11298"/>
      <c r="AA11298"/>
      <c r="AB11298"/>
      <c r="AC11298"/>
      <c r="AD11298"/>
      <c r="AE11298"/>
      <c r="AF11298"/>
      <c r="AG11298"/>
      <c r="AH11298"/>
      <c r="AI11298"/>
      <c r="AJ11298"/>
      <c r="AK11298"/>
      <c r="AL11298"/>
    </row>
    <row r="11299" spans="3:38" ht="15" customHeight="1" x14ac:dyDescent="0.35">
      <c r="C11299"/>
      <c r="D11299"/>
      <c r="E11299"/>
      <c r="F11299"/>
      <c r="G11299"/>
      <c r="H11299"/>
      <c r="I11299"/>
      <c r="J11299"/>
      <c r="K11299"/>
      <c r="L11299"/>
      <c r="M11299"/>
      <c r="N11299"/>
      <c r="O11299"/>
      <c r="S11299"/>
      <c r="T11299"/>
      <c r="U11299"/>
      <c r="V11299"/>
      <c r="Y11299"/>
      <c r="Z11299"/>
      <c r="AA11299"/>
      <c r="AB11299"/>
      <c r="AC11299"/>
      <c r="AD11299"/>
      <c r="AE11299"/>
      <c r="AF11299"/>
      <c r="AG11299"/>
      <c r="AH11299"/>
      <c r="AI11299"/>
      <c r="AJ11299"/>
      <c r="AK11299"/>
      <c r="AL11299"/>
    </row>
    <row r="11300" spans="3:38" ht="15" customHeight="1" x14ac:dyDescent="0.35">
      <c r="C11300"/>
      <c r="D11300"/>
      <c r="E11300"/>
      <c r="F11300"/>
      <c r="G11300"/>
      <c r="H11300"/>
      <c r="I11300"/>
      <c r="J11300"/>
      <c r="K11300"/>
      <c r="L11300"/>
      <c r="M11300"/>
      <c r="N11300"/>
      <c r="O11300"/>
      <c r="S11300"/>
      <c r="T11300"/>
      <c r="U11300"/>
      <c r="V11300"/>
      <c r="Y11300"/>
      <c r="Z11300"/>
      <c r="AA11300"/>
      <c r="AB11300"/>
      <c r="AC11300"/>
      <c r="AD11300"/>
      <c r="AE11300"/>
      <c r="AF11300"/>
      <c r="AG11300"/>
      <c r="AH11300"/>
      <c r="AI11300"/>
      <c r="AJ11300"/>
      <c r="AK11300"/>
      <c r="AL11300"/>
    </row>
    <row r="11301" spans="3:38" ht="15" customHeight="1" x14ac:dyDescent="0.35">
      <c r="C11301"/>
      <c r="D11301"/>
      <c r="E11301"/>
      <c r="F11301"/>
      <c r="G11301"/>
      <c r="H11301"/>
      <c r="I11301"/>
      <c r="J11301"/>
      <c r="K11301"/>
      <c r="L11301"/>
      <c r="M11301"/>
      <c r="N11301"/>
      <c r="O11301"/>
      <c r="S11301"/>
      <c r="T11301"/>
      <c r="U11301"/>
      <c r="V11301"/>
      <c r="Y11301"/>
      <c r="Z11301"/>
      <c r="AA11301"/>
      <c r="AB11301"/>
      <c r="AC11301"/>
      <c r="AD11301"/>
      <c r="AE11301"/>
      <c r="AF11301"/>
      <c r="AG11301"/>
      <c r="AH11301"/>
      <c r="AI11301"/>
      <c r="AJ11301"/>
      <c r="AK11301"/>
      <c r="AL11301"/>
    </row>
    <row r="11302" spans="3:38" ht="15" customHeight="1" x14ac:dyDescent="0.35">
      <c r="C11302"/>
      <c r="D11302"/>
      <c r="E11302"/>
      <c r="F11302"/>
      <c r="G11302"/>
      <c r="H11302"/>
      <c r="I11302"/>
      <c r="J11302"/>
      <c r="K11302"/>
      <c r="L11302"/>
      <c r="M11302"/>
      <c r="N11302"/>
      <c r="O11302"/>
      <c r="S11302"/>
      <c r="T11302"/>
      <c r="U11302"/>
      <c r="V11302"/>
      <c r="Y11302"/>
      <c r="Z11302"/>
      <c r="AA11302"/>
      <c r="AB11302"/>
      <c r="AC11302"/>
      <c r="AD11302"/>
      <c r="AE11302"/>
      <c r="AF11302"/>
      <c r="AG11302"/>
      <c r="AH11302"/>
      <c r="AI11302"/>
      <c r="AJ11302"/>
      <c r="AK11302"/>
      <c r="AL11302"/>
    </row>
    <row r="11303" spans="3:38" ht="15" customHeight="1" x14ac:dyDescent="0.35">
      <c r="C11303"/>
      <c r="D11303"/>
      <c r="E11303"/>
      <c r="F11303"/>
      <c r="G11303"/>
      <c r="H11303"/>
      <c r="I11303"/>
      <c r="J11303"/>
      <c r="K11303"/>
      <c r="L11303"/>
      <c r="M11303"/>
      <c r="N11303"/>
      <c r="O11303"/>
      <c r="S11303"/>
      <c r="T11303"/>
      <c r="U11303"/>
      <c r="V11303"/>
      <c r="Y11303"/>
      <c r="Z11303"/>
      <c r="AA11303"/>
      <c r="AB11303"/>
      <c r="AC11303"/>
      <c r="AD11303"/>
      <c r="AE11303"/>
      <c r="AF11303"/>
      <c r="AG11303"/>
      <c r="AH11303"/>
      <c r="AI11303"/>
      <c r="AJ11303"/>
      <c r="AK11303"/>
      <c r="AL11303"/>
    </row>
    <row r="11304" spans="3:38" ht="15" customHeight="1" x14ac:dyDescent="0.35">
      <c r="C11304"/>
      <c r="D11304"/>
      <c r="E11304"/>
      <c r="F11304"/>
      <c r="G11304"/>
      <c r="H11304"/>
      <c r="I11304"/>
      <c r="J11304"/>
      <c r="K11304"/>
      <c r="L11304"/>
      <c r="M11304"/>
      <c r="N11304"/>
      <c r="O11304"/>
      <c r="S11304"/>
      <c r="T11304"/>
      <c r="U11304"/>
      <c r="V11304"/>
      <c r="Y11304"/>
      <c r="Z11304"/>
      <c r="AA11304"/>
      <c r="AB11304"/>
      <c r="AC11304"/>
      <c r="AD11304"/>
      <c r="AE11304"/>
      <c r="AF11304"/>
      <c r="AG11304"/>
      <c r="AH11304"/>
      <c r="AI11304"/>
      <c r="AJ11304"/>
      <c r="AK11304"/>
      <c r="AL11304"/>
    </row>
    <row r="11305" spans="3:38" ht="15" customHeight="1" x14ac:dyDescent="0.35">
      <c r="C11305"/>
      <c r="D11305"/>
      <c r="E11305"/>
      <c r="F11305"/>
      <c r="G11305"/>
      <c r="H11305"/>
      <c r="I11305"/>
      <c r="J11305"/>
      <c r="K11305"/>
      <c r="L11305"/>
      <c r="M11305"/>
      <c r="N11305"/>
      <c r="O11305"/>
      <c r="S11305"/>
      <c r="T11305"/>
      <c r="U11305"/>
      <c r="V11305"/>
      <c r="Y11305"/>
      <c r="Z11305"/>
      <c r="AA11305"/>
      <c r="AB11305"/>
      <c r="AC11305"/>
      <c r="AD11305"/>
      <c r="AE11305"/>
      <c r="AF11305"/>
      <c r="AG11305"/>
      <c r="AH11305"/>
      <c r="AI11305"/>
      <c r="AJ11305"/>
      <c r="AK11305"/>
      <c r="AL11305"/>
    </row>
    <row r="11306" spans="3:38" ht="15" customHeight="1" x14ac:dyDescent="0.35">
      <c r="C11306"/>
      <c r="D11306"/>
      <c r="E11306"/>
      <c r="F11306"/>
      <c r="G11306"/>
      <c r="H11306"/>
      <c r="I11306"/>
      <c r="J11306"/>
      <c r="K11306"/>
      <c r="L11306"/>
      <c r="M11306"/>
      <c r="N11306"/>
      <c r="O11306"/>
      <c r="S11306"/>
      <c r="T11306"/>
      <c r="U11306"/>
      <c r="V11306"/>
      <c r="Y11306"/>
      <c r="Z11306"/>
      <c r="AA11306"/>
      <c r="AB11306"/>
      <c r="AC11306"/>
      <c r="AD11306"/>
      <c r="AE11306"/>
      <c r="AF11306"/>
      <c r="AG11306"/>
      <c r="AH11306"/>
      <c r="AI11306"/>
      <c r="AJ11306"/>
      <c r="AK11306"/>
      <c r="AL11306"/>
    </row>
    <row r="11307" spans="3:38" ht="15" customHeight="1" x14ac:dyDescent="0.35">
      <c r="C11307"/>
      <c r="D11307"/>
      <c r="E11307"/>
      <c r="F11307"/>
      <c r="G11307"/>
      <c r="H11307"/>
      <c r="I11307"/>
      <c r="J11307"/>
      <c r="K11307"/>
      <c r="L11307"/>
      <c r="M11307"/>
      <c r="N11307"/>
      <c r="O11307"/>
      <c r="S11307"/>
      <c r="T11307"/>
      <c r="U11307"/>
      <c r="V11307"/>
      <c r="Y11307"/>
      <c r="Z11307"/>
      <c r="AA11307"/>
      <c r="AB11307"/>
      <c r="AC11307"/>
      <c r="AD11307"/>
      <c r="AE11307"/>
      <c r="AF11307"/>
      <c r="AG11307"/>
      <c r="AH11307"/>
      <c r="AI11307"/>
      <c r="AJ11307"/>
      <c r="AK11307"/>
      <c r="AL11307"/>
    </row>
    <row r="11308" spans="3:38" ht="15" customHeight="1" x14ac:dyDescent="0.35">
      <c r="C11308"/>
      <c r="D11308"/>
      <c r="E11308"/>
      <c r="F11308"/>
      <c r="G11308"/>
      <c r="H11308"/>
      <c r="I11308"/>
      <c r="J11308"/>
      <c r="K11308"/>
      <c r="L11308"/>
      <c r="M11308"/>
      <c r="N11308"/>
      <c r="O11308"/>
      <c r="S11308"/>
      <c r="T11308"/>
      <c r="U11308"/>
      <c r="V11308"/>
      <c r="Y11308"/>
      <c r="Z11308"/>
      <c r="AA11308"/>
      <c r="AB11308"/>
      <c r="AC11308"/>
      <c r="AD11308"/>
      <c r="AE11308"/>
      <c r="AF11308"/>
      <c r="AG11308"/>
      <c r="AH11308"/>
      <c r="AI11308"/>
      <c r="AJ11308"/>
      <c r="AK11308"/>
      <c r="AL11308"/>
    </row>
    <row r="11309" spans="3:38" ht="15" customHeight="1" x14ac:dyDescent="0.35">
      <c r="C11309"/>
      <c r="D11309"/>
      <c r="E11309"/>
      <c r="F11309"/>
      <c r="G11309"/>
      <c r="H11309"/>
      <c r="I11309"/>
      <c r="J11309"/>
      <c r="K11309"/>
      <c r="L11309"/>
      <c r="M11309"/>
      <c r="N11309"/>
      <c r="O11309"/>
      <c r="S11309"/>
      <c r="T11309"/>
      <c r="U11309"/>
      <c r="V11309"/>
      <c r="Y11309"/>
      <c r="Z11309"/>
      <c r="AA11309"/>
      <c r="AB11309"/>
      <c r="AC11309"/>
      <c r="AD11309"/>
      <c r="AE11309"/>
      <c r="AF11309"/>
      <c r="AG11309"/>
      <c r="AH11309"/>
      <c r="AI11309"/>
      <c r="AJ11309"/>
      <c r="AK11309"/>
      <c r="AL11309"/>
    </row>
    <row r="11310" spans="3:38" ht="15" customHeight="1" x14ac:dyDescent="0.35">
      <c r="C11310"/>
      <c r="D11310"/>
      <c r="E11310"/>
      <c r="F11310"/>
      <c r="G11310"/>
      <c r="H11310"/>
      <c r="I11310"/>
      <c r="J11310"/>
      <c r="K11310"/>
      <c r="L11310"/>
      <c r="M11310"/>
      <c r="N11310"/>
      <c r="O11310"/>
      <c r="S11310"/>
      <c r="T11310"/>
      <c r="U11310"/>
      <c r="V11310"/>
      <c r="Y11310"/>
      <c r="Z11310"/>
      <c r="AA11310"/>
      <c r="AB11310"/>
      <c r="AC11310"/>
      <c r="AD11310"/>
      <c r="AE11310"/>
      <c r="AF11310"/>
      <c r="AG11310"/>
      <c r="AH11310"/>
      <c r="AI11310"/>
      <c r="AJ11310"/>
      <c r="AK11310"/>
      <c r="AL11310"/>
    </row>
    <row r="11311" spans="3:38" ht="15" customHeight="1" x14ac:dyDescent="0.35">
      <c r="C11311"/>
      <c r="D11311"/>
      <c r="E11311"/>
      <c r="F11311"/>
      <c r="G11311"/>
      <c r="H11311"/>
      <c r="I11311"/>
      <c r="J11311"/>
      <c r="K11311"/>
      <c r="L11311"/>
      <c r="M11311"/>
      <c r="N11311"/>
      <c r="O11311"/>
      <c r="S11311"/>
      <c r="T11311"/>
      <c r="U11311"/>
      <c r="V11311"/>
      <c r="Y11311"/>
      <c r="Z11311"/>
      <c r="AA11311"/>
      <c r="AB11311"/>
      <c r="AC11311"/>
      <c r="AD11311"/>
      <c r="AE11311"/>
      <c r="AF11311"/>
      <c r="AG11311"/>
      <c r="AH11311"/>
      <c r="AI11311"/>
      <c r="AJ11311"/>
      <c r="AK11311"/>
      <c r="AL11311"/>
    </row>
    <row r="11312" spans="3:38" ht="15" customHeight="1" x14ac:dyDescent="0.35">
      <c r="C11312"/>
      <c r="D11312"/>
      <c r="E11312"/>
      <c r="F11312"/>
      <c r="G11312"/>
      <c r="H11312"/>
      <c r="I11312"/>
      <c r="J11312"/>
      <c r="K11312"/>
      <c r="L11312"/>
      <c r="M11312"/>
      <c r="N11312"/>
      <c r="O11312"/>
      <c r="S11312"/>
      <c r="T11312"/>
      <c r="U11312"/>
      <c r="V11312"/>
      <c r="Y11312"/>
      <c r="Z11312"/>
      <c r="AA11312"/>
      <c r="AB11312"/>
      <c r="AC11312"/>
      <c r="AD11312"/>
      <c r="AE11312"/>
      <c r="AF11312"/>
      <c r="AG11312"/>
      <c r="AH11312"/>
      <c r="AI11312"/>
      <c r="AJ11312"/>
      <c r="AK11312"/>
      <c r="AL11312"/>
    </row>
    <row r="11313" spans="3:38" ht="15" customHeight="1" x14ac:dyDescent="0.35">
      <c r="C11313"/>
      <c r="D11313"/>
      <c r="E11313"/>
      <c r="F11313"/>
      <c r="G11313"/>
      <c r="H11313"/>
      <c r="I11313"/>
      <c r="J11313"/>
      <c r="K11313"/>
      <c r="L11313"/>
      <c r="M11313"/>
      <c r="N11313"/>
      <c r="O11313"/>
      <c r="S11313"/>
      <c r="T11313"/>
      <c r="U11313"/>
      <c r="V11313"/>
      <c r="Y11313"/>
      <c r="Z11313"/>
      <c r="AA11313"/>
      <c r="AB11313"/>
      <c r="AC11313"/>
      <c r="AD11313"/>
      <c r="AE11313"/>
      <c r="AF11313"/>
      <c r="AG11313"/>
      <c r="AH11313"/>
      <c r="AI11313"/>
      <c r="AJ11313"/>
      <c r="AK11313"/>
      <c r="AL11313"/>
    </row>
    <row r="11314" spans="3:38" ht="15" customHeight="1" x14ac:dyDescent="0.35">
      <c r="C11314"/>
      <c r="D11314"/>
      <c r="E11314"/>
      <c r="F11314"/>
      <c r="G11314"/>
      <c r="H11314"/>
      <c r="I11314"/>
      <c r="J11314"/>
      <c r="K11314"/>
      <c r="L11314"/>
      <c r="M11314"/>
      <c r="N11314"/>
      <c r="O11314"/>
      <c r="S11314"/>
      <c r="T11314"/>
      <c r="U11314"/>
      <c r="V11314"/>
      <c r="Y11314"/>
      <c r="Z11314"/>
      <c r="AA11314"/>
      <c r="AB11314"/>
      <c r="AC11314"/>
      <c r="AD11314"/>
      <c r="AE11314"/>
      <c r="AF11314"/>
      <c r="AG11314"/>
      <c r="AH11314"/>
      <c r="AI11314"/>
      <c r="AJ11314"/>
      <c r="AK11314"/>
      <c r="AL11314"/>
    </row>
    <row r="11315" spans="3:38" ht="15" customHeight="1" x14ac:dyDescent="0.35">
      <c r="C11315"/>
      <c r="D11315"/>
      <c r="E11315"/>
      <c r="F11315"/>
      <c r="G11315"/>
      <c r="H11315"/>
      <c r="I11315"/>
      <c r="J11315"/>
      <c r="K11315"/>
      <c r="L11315"/>
      <c r="M11315"/>
      <c r="N11315"/>
      <c r="O11315"/>
      <c r="S11315"/>
      <c r="T11315"/>
      <c r="U11315"/>
      <c r="V11315"/>
      <c r="Y11315"/>
      <c r="Z11315"/>
      <c r="AA11315"/>
      <c r="AB11315"/>
      <c r="AC11315"/>
      <c r="AD11315"/>
      <c r="AE11315"/>
      <c r="AF11315"/>
      <c r="AG11315"/>
      <c r="AH11315"/>
      <c r="AI11315"/>
      <c r="AJ11315"/>
      <c r="AK11315"/>
      <c r="AL11315"/>
    </row>
    <row r="11316" spans="3:38" ht="15" customHeight="1" x14ac:dyDescent="0.35">
      <c r="C11316"/>
      <c r="D11316"/>
      <c r="E11316"/>
      <c r="F11316"/>
      <c r="G11316"/>
      <c r="H11316"/>
      <c r="I11316"/>
      <c r="J11316"/>
      <c r="K11316"/>
      <c r="L11316"/>
      <c r="M11316"/>
      <c r="N11316"/>
      <c r="O11316"/>
      <c r="S11316"/>
      <c r="T11316"/>
      <c r="U11316"/>
      <c r="V11316"/>
      <c r="Y11316"/>
      <c r="Z11316"/>
      <c r="AA11316"/>
      <c r="AB11316"/>
      <c r="AC11316"/>
      <c r="AD11316"/>
      <c r="AE11316"/>
      <c r="AF11316"/>
      <c r="AG11316"/>
      <c r="AH11316"/>
      <c r="AI11316"/>
      <c r="AJ11316"/>
      <c r="AK11316"/>
      <c r="AL11316"/>
    </row>
    <row r="11317" spans="3:38" ht="15" customHeight="1" x14ac:dyDescent="0.35">
      <c r="C11317"/>
      <c r="D11317"/>
      <c r="E11317"/>
      <c r="F11317"/>
      <c r="G11317"/>
      <c r="H11317"/>
      <c r="I11317"/>
      <c r="J11317"/>
      <c r="K11317"/>
      <c r="L11317"/>
      <c r="M11317"/>
      <c r="N11317"/>
      <c r="O11317"/>
      <c r="S11317"/>
      <c r="T11317"/>
      <c r="U11317"/>
      <c r="V11317"/>
      <c r="Y11317"/>
      <c r="Z11317"/>
      <c r="AA11317"/>
      <c r="AB11317"/>
      <c r="AC11317"/>
      <c r="AD11317"/>
      <c r="AE11317"/>
      <c r="AF11317"/>
      <c r="AG11317"/>
      <c r="AH11317"/>
      <c r="AI11317"/>
      <c r="AJ11317"/>
      <c r="AK11317"/>
      <c r="AL11317"/>
    </row>
    <row r="11318" spans="3:38" ht="15" customHeight="1" x14ac:dyDescent="0.35">
      <c r="C11318"/>
      <c r="D11318"/>
      <c r="E11318"/>
      <c r="F11318"/>
      <c r="G11318"/>
      <c r="H11318"/>
      <c r="I11318"/>
      <c r="J11318"/>
      <c r="K11318"/>
      <c r="L11318"/>
      <c r="M11318"/>
      <c r="N11318"/>
      <c r="O11318"/>
      <c r="S11318"/>
      <c r="T11318"/>
      <c r="U11318"/>
      <c r="V11318"/>
      <c r="Y11318"/>
      <c r="Z11318"/>
      <c r="AA11318"/>
      <c r="AB11318"/>
      <c r="AC11318"/>
      <c r="AD11318"/>
      <c r="AE11318"/>
      <c r="AF11318"/>
      <c r="AG11318"/>
      <c r="AH11318"/>
      <c r="AI11318"/>
      <c r="AJ11318"/>
      <c r="AK11318"/>
      <c r="AL11318"/>
    </row>
    <row r="11319" spans="3:38" ht="15" customHeight="1" x14ac:dyDescent="0.35">
      <c r="C11319"/>
      <c r="D11319"/>
      <c r="E11319"/>
      <c r="F11319"/>
      <c r="G11319"/>
      <c r="H11319"/>
      <c r="I11319"/>
      <c r="J11319"/>
      <c r="K11319"/>
      <c r="L11319"/>
      <c r="M11319"/>
      <c r="N11319"/>
      <c r="O11319"/>
      <c r="S11319"/>
      <c r="T11319"/>
      <c r="U11319"/>
      <c r="V11319"/>
      <c r="Y11319"/>
      <c r="Z11319"/>
      <c r="AA11319"/>
      <c r="AB11319"/>
      <c r="AC11319"/>
      <c r="AD11319"/>
      <c r="AE11319"/>
      <c r="AF11319"/>
      <c r="AG11319"/>
      <c r="AH11319"/>
      <c r="AI11319"/>
      <c r="AJ11319"/>
      <c r="AK11319"/>
      <c r="AL11319"/>
    </row>
    <row r="11320" spans="3:38" ht="15" customHeight="1" x14ac:dyDescent="0.35">
      <c r="C11320"/>
      <c r="D11320"/>
      <c r="E11320"/>
      <c r="F11320"/>
      <c r="G11320"/>
      <c r="H11320"/>
      <c r="I11320"/>
      <c r="J11320"/>
      <c r="K11320"/>
      <c r="L11320"/>
      <c r="M11320"/>
      <c r="N11320"/>
      <c r="O11320"/>
      <c r="S11320"/>
      <c r="T11320"/>
      <c r="U11320"/>
      <c r="V11320"/>
      <c r="Y11320"/>
      <c r="Z11320"/>
      <c r="AA11320"/>
      <c r="AB11320"/>
      <c r="AC11320"/>
      <c r="AD11320"/>
      <c r="AE11320"/>
      <c r="AF11320"/>
      <c r="AG11320"/>
      <c r="AH11320"/>
      <c r="AI11320"/>
      <c r="AJ11320"/>
      <c r="AK11320"/>
      <c r="AL11320"/>
    </row>
    <row r="11321" spans="3:38" ht="15" customHeight="1" x14ac:dyDescent="0.35">
      <c r="C11321"/>
      <c r="D11321"/>
      <c r="E11321"/>
      <c r="F11321"/>
      <c r="G11321"/>
      <c r="H11321"/>
      <c r="I11321"/>
      <c r="J11321"/>
      <c r="K11321"/>
      <c r="L11321"/>
      <c r="M11321"/>
      <c r="N11321"/>
      <c r="O11321"/>
      <c r="S11321"/>
      <c r="T11321"/>
      <c r="U11321"/>
      <c r="V11321"/>
      <c r="Y11321"/>
      <c r="Z11321"/>
      <c r="AA11321"/>
      <c r="AB11321"/>
      <c r="AC11321"/>
      <c r="AD11321"/>
      <c r="AE11321"/>
      <c r="AF11321"/>
      <c r="AG11321"/>
      <c r="AH11321"/>
      <c r="AI11321"/>
      <c r="AJ11321"/>
      <c r="AK11321"/>
      <c r="AL11321"/>
    </row>
    <row r="11322" spans="3:38" ht="15" customHeight="1" x14ac:dyDescent="0.35">
      <c r="C11322"/>
      <c r="D11322"/>
      <c r="E11322"/>
      <c r="F11322"/>
      <c r="G11322"/>
      <c r="H11322"/>
      <c r="I11322"/>
      <c r="J11322"/>
      <c r="K11322"/>
      <c r="L11322"/>
      <c r="M11322"/>
      <c r="N11322"/>
      <c r="O11322"/>
      <c r="S11322"/>
      <c r="T11322"/>
      <c r="U11322"/>
      <c r="V11322"/>
      <c r="Y11322"/>
      <c r="Z11322"/>
      <c r="AA11322"/>
      <c r="AB11322"/>
      <c r="AC11322"/>
      <c r="AD11322"/>
      <c r="AE11322"/>
      <c r="AF11322"/>
      <c r="AG11322"/>
      <c r="AH11322"/>
      <c r="AI11322"/>
      <c r="AJ11322"/>
      <c r="AK11322"/>
      <c r="AL11322"/>
    </row>
    <row r="11323" spans="3:38" ht="15" customHeight="1" x14ac:dyDescent="0.35">
      <c r="C11323"/>
      <c r="D11323"/>
      <c r="E11323"/>
      <c r="F11323"/>
      <c r="G11323"/>
      <c r="H11323"/>
      <c r="I11323"/>
      <c r="J11323"/>
      <c r="K11323"/>
      <c r="L11323"/>
      <c r="M11323"/>
      <c r="N11323"/>
      <c r="O11323"/>
      <c r="S11323"/>
      <c r="T11323"/>
      <c r="U11323"/>
      <c r="V11323"/>
      <c r="Y11323"/>
      <c r="Z11323"/>
      <c r="AA11323"/>
      <c r="AB11323"/>
      <c r="AC11323"/>
      <c r="AD11323"/>
      <c r="AE11323"/>
      <c r="AF11323"/>
      <c r="AG11323"/>
      <c r="AH11323"/>
      <c r="AI11323"/>
      <c r="AJ11323"/>
      <c r="AK11323"/>
      <c r="AL11323"/>
    </row>
    <row r="11324" spans="3:38" ht="15" customHeight="1" x14ac:dyDescent="0.35">
      <c r="C11324"/>
      <c r="D11324"/>
      <c r="E11324"/>
      <c r="F11324"/>
      <c r="G11324"/>
      <c r="H11324"/>
      <c r="I11324"/>
      <c r="J11324"/>
      <c r="K11324"/>
      <c r="L11324"/>
      <c r="M11324"/>
      <c r="N11324"/>
      <c r="O11324"/>
      <c r="S11324"/>
      <c r="T11324"/>
      <c r="U11324"/>
      <c r="V11324"/>
      <c r="Y11324"/>
      <c r="Z11324"/>
      <c r="AA11324"/>
      <c r="AB11324"/>
      <c r="AC11324"/>
      <c r="AD11324"/>
      <c r="AE11324"/>
      <c r="AF11324"/>
      <c r="AG11324"/>
      <c r="AH11324"/>
      <c r="AI11324"/>
      <c r="AJ11324"/>
      <c r="AK11324"/>
      <c r="AL11324"/>
    </row>
    <row r="11325" spans="3:38" ht="15" customHeight="1" x14ac:dyDescent="0.35">
      <c r="C11325"/>
      <c r="D11325"/>
      <c r="E11325"/>
      <c r="F11325"/>
      <c r="G11325"/>
      <c r="H11325"/>
      <c r="I11325"/>
      <c r="J11325"/>
      <c r="K11325"/>
      <c r="L11325"/>
      <c r="M11325"/>
      <c r="N11325"/>
      <c r="O11325"/>
      <c r="S11325"/>
      <c r="T11325"/>
      <c r="U11325"/>
      <c r="V11325"/>
      <c r="Y11325"/>
      <c r="Z11325"/>
      <c r="AA11325"/>
      <c r="AB11325"/>
      <c r="AC11325"/>
      <c r="AD11325"/>
      <c r="AE11325"/>
      <c r="AF11325"/>
      <c r="AG11325"/>
      <c r="AH11325"/>
      <c r="AI11325"/>
      <c r="AJ11325"/>
      <c r="AK11325"/>
      <c r="AL11325"/>
    </row>
    <row r="11326" spans="3:38" ht="15" customHeight="1" x14ac:dyDescent="0.35">
      <c r="C11326"/>
      <c r="D11326"/>
      <c r="E11326"/>
      <c r="F11326"/>
      <c r="G11326"/>
      <c r="H11326"/>
      <c r="I11326"/>
      <c r="J11326"/>
      <c r="K11326"/>
      <c r="L11326"/>
      <c r="M11326"/>
      <c r="N11326"/>
      <c r="O11326"/>
      <c r="S11326"/>
      <c r="T11326"/>
      <c r="U11326"/>
      <c r="V11326"/>
      <c r="Y11326"/>
      <c r="Z11326"/>
      <c r="AA11326"/>
      <c r="AB11326"/>
      <c r="AC11326"/>
      <c r="AD11326"/>
      <c r="AE11326"/>
      <c r="AF11326"/>
      <c r="AG11326"/>
      <c r="AH11326"/>
      <c r="AI11326"/>
      <c r="AJ11326"/>
      <c r="AK11326"/>
      <c r="AL11326"/>
    </row>
    <row r="11327" spans="3:38" ht="15" customHeight="1" x14ac:dyDescent="0.35">
      <c r="C11327"/>
      <c r="D11327"/>
      <c r="E11327"/>
      <c r="F11327"/>
      <c r="G11327"/>
      <c r="H11327"/>
      <c r="I11327"/>
      <c r="J11327"/>
      <c r="K11327"/>
      <c r="L11327"/>
      <c r="M11327"/>
      <c r="N11327"/>
      <c r="O11327"/>
      <c r="S11327"/>
      <c r="T11327"/>
      <c r="U11327"/>
      <c r="V11327"/>
      <c r="Y11327"/>
      <c r="Z11327"/>
      <c r="AA11327"/>
      <c r="AB11327"/>
      <c r="AC11327"/>
      <c r="AD11327"/>
      <c r="AE11327"/>
      <c r="AF11327"/>
      <c r="AG11327"/>
      <c r="AH11327"/>
      <c r="AI11327"/>
      <c r="AJ11327"/>
      <c r="AK11327"/>
      <c r="AL11327"/>
    </row>
    <row r="11328" spans="3:38" ht="15" customHeight="1" x14ac:dyDescent="0.35">
      <c r="C11328"/>
      <c r="D11328"/>
      <c r="E11328"/>
      <c r="F11328"/>
      <c r="G11328"/>
      <c r="H11328"/>
      <c r="I11328"/>
      <c r="J11328"/>
      <c r="K11328"/>
      <c r="L11328"/>
      <c r="M11328"/>
      <c r="N11328"/>
      <c r="O11328"/>
      <c r="S11328"/>
      <c r="T11328"/>
      <c r="U11328"/>
      <c r="V11328"/>
      <c r="Y11328"/>
      <c r="Z11328"/>
      <c r="AA11328"/>
      <c r="AB11328"/>
      <c r="AC11328"/>
      <c r="AD11328"/>
      <c r="AE11328"/>
      <c r="AF11328"/>
      <c r="AG11328"/>
      <c r="AH11328"/>
      <c r="AI11328"/>
      <c r="AJ11328"/>
      <c r="AK11328"/>
      <c r="AL11328"/>
    </row>
    <row r="11329" spans="3:38" ht="15" customHeight="1" x14ac:dyDescent="0.35">
      <c r="C11329"/>
      <c r="D11329"/>
      <c r="E11329"/>
      <c r="F11329"/>
      <c r="G11329"/>
      <c r="H11329"/>
      <c r="I11329"/>
      <c r="J11329"/>
      <c r="K11329"/>
      <c r="L11329"/>
      <c r="M11329"/>
      <c r="N11329"/>
      <c r="O11329"/>
      <c r="S11329"/>
      <c r="T11329"/>
      <c r="U11329"/>
      <c r="V11329"/>
      <c r="Y11329"/>
      <c r="Z11329"/>
      <c r="AA11329"/>
      <c r="AB11329"/>
      <c r="AC11329"/>
      <c r="AD11329"/>
      <c r="AE11329"/>
      <c r="AF11329"/>
      <c r="AG11329"/>
      <c r="AH11329"/>
      <c r="AI11329"/>
      <c r="AJ11329"/>
      <c r="AK11329"/>
      <c r="AL11329"/>
    </row>
    <row r="11330" spans="3:38" ht="15" customHeight="1" x14ac:dyDescent="0.35">
      <c r="C11330"/>
      <c r="D11330"/>
      <c r="E11330"/>
      <c r="F11330"/>
      <c r="G11330"/>
      <c r="H11330"/>
      <c r="I11330"/>
      <c r="J11330"/>
      <c r="K11330"/>
      <c r="L11330"/>
      <c r="M11330"/>
      <c r="N11330"/>
      <c r="O11330"/>
      <c r="S11330"/>
      <c r="T11330"/>
      <c r="U11330"/>
      <c r="V11330"/>
      <c r="Y11330"/>
      <c r="Z11330"/>
      <c r="AA11330"/>
      <c r="AB11330"/>
      <c r="AC11330"/>
      <c r="AD11330"/>
      <c r="AE11330"/>
      <c r="AF11330"/>
      <c r="AG11330"/>
      <c r="AH11330"/>
      <c r="AI11330"/>
      <c r="AJ11330"/>
      <c r="AK11330"/>
      <c r="AL11330"/>
    </row>
    <row r="11331" spans="3:38" ht="15" customHeight="1" x14ac:dyDescent="0.35">
      <c r="C11331"/>
      <c r="D11331"/>
      <c r="E11331"/>
      <c r="F11331"/>
      <c r="G11331"/>
      <c r="H11331"/>
      <c r="I11331"/>
      <c r="J11331"/>
      <c r="K11331"/>
      <c r="L11331"/>
      <c r="M11331"/>
      <c r="N11331"/>
      <c r="O11331"/>
      <c r="S11331"/>
      <c r="T11331"/>
      <c r="U11331"/>
      <c r="V11331"/>
      <c r="Y11331"/>
      <c r="Z11331"/>
      <c r="AA11331"/>
      <c r="AB11331"/>
      <c r="AC11331"/>
      <c r="AD11331"/>
      <c r="AE11331"/>
      <c r="AF11331"/>
      <c r="AG11331"/>
      <c r="AH11331"/>
      <c r="AI11331"/>
      <c r="AJ11331"/>
      <c r="AK11331"/>
      <c r="AL11331"/>
    </row>
    <row r="11332" spans="3:38" ht="15" customHeight="1" x14ac:dyDescent="0.35">
      <c r="C11332"/>
      <c r="D11332"/>
      <c r="E11332"/>
      <c r="F11332"/>
      <c r="G11332"/>
      <c r="H11332"/>
      <c r="I11332"/>
      <c r="J11332"/>
      <c r="K11332"/>
      <c r="L11332"/>
      <c r="M11332"/>
      <c r="N11332"/>
      <c r="O11332"/>
      <c r="S11332"/>
      <c r="T11332"/>
      <c r="U11332"/>
      <c r="V11332"/>
      <c r="Y11332"/>
      <c r="Z11332"/>
      <c r="AA11332"/>
      <c r="AB11332"/>
      <c r="AC11332"/>
      <c r="AD11332"/>
      <c r="AE11332"/>
      <c r="AF11332"/>
      <c r="AG11332"/>
      <c r="AH11332"/>
      <c r="AI11332"/>
      <c r="AJ11332"/>
      <c r="AK11332"/>
      <c r="AL11332"/>
    </row>
    <row r="11333" spans="3:38" ht="15" customHeight="1" x14ac:dyDescent="0.35">
      <c r="C11333"/>
      <c r="D11333"/>
      <c r="E11333"/>
      <c r="F11333"/>
      <c r="G11333"/>
      <c r="H11333"/>
      <c r="I11333"/>
      <c r="J11333"/>
      <c r="K11333"/>
      <c r="L11333"/>
      <c r="M11333"/>
      <c r="N11333"/>
      <c r="O11333"/>
      <c r="S11333"/>
      <c r="T11333"/>
      <c r="U11333"/>
      <c r="V11333"/>
      <c r="Y11333"/>
      <c r="Z11333"/>
      <c r="AA11333"/>
      <c r="AB11333"/>
      <c r="AC11333"/>
      <c r="AD11333"/>
      <c r="AE11333"/>
      <c r="AF11333"/>
      <c r="AG11333"/>
      <c r="AH11333"/>
      <c r="AI11333"/>
      <c r="AJ11333"/>
      <c r="AK11333"/>
      <c r="AL11333"/>
    </row>
    <row r="11334" spans="3:38" ht="15" customHeight="1" x14ac:dyDescent="0.35">
      <c r="C11334"/>
      <c r="D11334"/>
      <c r="E11334"/>
      <c r="F11334"/>
      <c r="G11334"/>
      <c r="H11334"/>
      <c r="I11334"/>
      <c r="J11334"/>
      <c r="K11334"/>
      <c r="L11334"/>
      <c r="M11334"/>
      <c r="N11334"/>
      <c r="O11334"/>
      <c r="S11334"/>
      <c r="T11334"/>
      <c r="U11334"/>
      <c r="V11334"/>
      <c r="Y11334"/>
      <c r="Z11334"/>
      <c r="AA11334"/>
      <c r="AB11334"/>
      <c r="AC11334"/>
      <c r="AD11334"/>
      <c r="AE11334"/>
      <c r="AF11334"/>
      <c r="AG11334"/>
      <c r="AH11334"/>
      <c r="AI11334"/>
      <c r="AJ11334"/>
      <c r="AK11334"/>
      <c r="AL11334"/>
    </row>
    <row r="11335" spans="3:38" ht="15" customHeight="1" x14ac:dyDescent="0.35">
      <c r="C11335"/>
      <c r="D11335"/>
      <c r="E11335"/>
      <c r="F11335"/>
      <c r="G11335"/>
      <c r="H11335"/>
      <c r="I11335"/>
      <c r="J11335"/>
      <c r="K11335"/>
      <c r="L11335"/>
      <c r="M11335"/>
      <c r="N11335"/>
      <c r="O11335"/>
      <c r="S11335"/>
      <c r="T11335"/>
      <c r="U11335"/>
      <c r="V11335"/>
      <c r="Y11335"/>
      <c r="Z11335"/>
      <c r="AA11335"/>
      <c r="AB11335"/>
      <c r="AC11335"/>
      <c r="AD11335"/>
      <c r="AE11335"/>
      <c r="AF11335"/>
      <c r="AG11335"/>
      <c r="AH11335"/>
      <c r="AI11335"/>
      <c r="AJ11335"/>
      <c r="AK11335"/>
      <c r="AL11335"/>
    </row>
    <row r="11336" spans="3:38" ht="15" customHeight="1" x14ac:dyDescent="0.35">
      <c r="C11336"/>
      <c r="D11336"/>
      <c r="E11336"/>
      <c r="F11336"/>
      <c r="G11336"/>
      <c r="H11336"/>
      <c r="I11336"/>
      <c r="J11336"/>
      <c r="K11336"/>
      <c r="L11336"/>
      <c r="M11336"/>
      <c r="N11336"/>
      <c r="O11336"/>
      <c r="S11336"/>
      <c r="T11336"/>
      <c r="U11336"/>
      <c r="V11336"/>
      <c r="Y11336"/>
      <c r="Z11336"/>
      <c r="AA11336"/>
      <c r="AB11336"/>
      <c r="AC11336"/>
      <c r="AD11336"/>
      <c r="AE11336"/>
      <c r="AF11336"/>
      <c r="AG11336"/>
      <c r="AH11336"/>
      <c r="AI11336"/>
      <c r="AJ11336"/>
      <c r="AK11336"/>
      <c r="AL11336"/>
    </row>
    <row r="11337" spans="3:38" ht="15" customHeight="1" x14ac:dyDescent="0.35">
      <c r="C11337"/>
      <c r="D11337"/>
      <c r="E11337"/>
      <c r="F11337"/>
      <c r="G11337"/>
      <c r="H11337"/>
      <c r="I11337"/>
      <c r="J11337"/>
      <c r="K11337"/>
      <c r="L11337"/>
      <c r="M11337"/>
      <c r="N11337"/>
      <c r="O11337"/>
      <c r="S11337"/>
      <c r="T11337"/>
      <c r="U11337"/>
      <c r="V11337"/>
      <c r="Y11337"/>
      <c r="Z11337"/>
      <c r="AA11337"/>
      <c r="AB11337"/>
      <c r="AC11337"/>
      <c r="AD11337"/>
      <c r="AE11337"/>
      <c r="AF11337"/>
      <c r="AG11337"/>
      <c r="AH11337"/>
      <c r="AI11337"/>
      <c r="AJ11337"/>
      <c r="AK11337"/>
      <c r="AL11337"/>
    </row>
    <row r="11338" spans="3:38" ht="15" customHeight="1" x14ac:dyDescent="0.35">
      <c r="C11338"/>
      <c r="D11338"/>
      <c r="E11338"/>
      <c r="F11338"/>
      <c r="G11338"/>
      <c r="H11338"/>
      <c r="I11338"/>
      <c r="J11338"/>
      <c r="K11338"/>
      <c r="L11338"/>
      <c r="M11338"/>
      <c r="N11338"/>
      <c r="O11338"/>
      <c r="S11338"/>
      <c r="T11338"/>
      <c r="U11338"/>
      <c r="V11338"/>
      <c r="Y11338"/>
      <c r="Z11338"/>
      <c r="AA11338"/>
      <c r="AB11338"/>
      <c r="AC11338"/>
      <c r="AD11338"/>
      <c r="AE11338"/>
      <c r="AF11338"/>
      <c r="AG11338"/>
      <c r="AH11338"/>
      <c r="AI11338"/>
      <c r="AJ11338"/>
      <c r="AK11338"/>
      <c r="AL11338"/>
    </row>
    <row r="11339" spans="3:38" ht="15" customHeight="1" x14ac:dyDescent="0.35">
      <c r="C11339"/>
      <c r="D11339"/>
      <c r="E11339"/>
      <c r="F11339"/>
      <c r="G11339"/>
      <c r="H11339"/>
      <c r="I11339"/>
      <c r="J11339"/>
      <c r="K11339"/>
      <c r="L11339"/>
      <c r="M11339"/>
      <c r="N11339"/>
      <c r="O11339"/>
      <c r="S11339"/>
      <c r="T11339"/>
      <c r="U11339"/>
      <c r="V11339"/>
      <c r="Y11339"/>
      <c r="Z11339"/>
      <c r="AA11339"/>
      <c r="AB11339"/>
      <c r="AC11339"/>
      <c r="AD11339"/>
      <c r="AE11339"/>
      <c r="AF11339"/>
      <c r="AG11339"/>
      <c r="AH11339"/>
      <c r="AI11339"/>
      <c r="AJ11339"/>
      <c r="AK11339"/>
      <c r="AL11339"/>
    </row>
    <row r="11340" spans="3:38" ht="15" customHeight="1" x14ac:dyDescent="0.35">
      <c r="C11340"/>
      <c r="D11340"/>
      <c r="E11340"/>
      <c r="F11340"/>
      <c r="G11340"/>
      <c r="H11340"/>
      <c r="I11340"/>
      <c r="J11340"/>
      <c r="K11340"/>
      <c r="L11340"/>
      <c r="M11340"/>
      <c r="N11340"/>
      <c r="O11340"/>
      <c r="S11340"/>
      <c r="T11340"/>
      <c r="U11340"/>
      <c r="V11340"/>
      <c r="Y11340"/>
      <c r="Z11340"/>
      <c r="AA11340"/>
      <c r="AB11340"/>
      <c r="AC11340"/>
      <c r="AD11340"/>
      <c r="AE11340"/>
      <c r="AF11340"/>
      <c r="AG11340"/>
      <c r="AH11340"/>
      <c r="AI11340"/>
      <c r="AJ11340"/>
      <c r="AK11340"/>
      <c r="AL11340"/>
    </row>
    <row r="11341" spans="3:38" ht="15" customHeight="1" x14ac:dyDescent="0.35">
      <c r="C11341"/>
      <c r="D11341"/>
      <c r="E11341"/>
      <c r="F11341"/>
      <c r="G11341"/>
      <c r="H11341"/>
      <c r="I11341"/>
      <c r="J11341"/>
      <c r="K11341"/>
      <c r="L11341"/>
      <c r="M11341"/>
      <c r="N11341"/>
      <c r="O11341"/>
      <c r="S11341"/>
      <c r="T11341"/>
      <c r="U11341"/>
      <c r="V11341"/>
      <c r="Y11341"/>
      <c r="Z11341"/>
      <c r="AA11341"/>
      <c r="AB11341"/>
      <c r="AC11341"/>
      <c r="AD11341"/>
      <c r="AE11341"/>
      <c r="AF11341"/>
      <c r="AG11341"/>
      <c r="AH11341"/>
      <c r="AI11341"/>
      <c r="AJ11341"/>
      <c r="AK11341"/>
      <c r="AL11341"/>
    </row>
    <row r="11342" spans="3:38" ht="15" customHeight="1" x14ac:dyDescent="0.35">
      <c r="C11342"/>
      <c r="D11342"/>
      <c r="E11342"/>
      <c r="F11342"/>
      <c r="G11342"/>
      <c r="H11342"/>
      <c r="I11342"/>
      <c r="J11342"/>
      <c r="K11342"/>
      <c r="L11342"/>
      <c r="M11342"/>
      <c r="N11342"/>
      <c r="O11342"/>
      <c r="S11342"/>
      <c r="T11342"/>
      <c r="U11342"/>
      <c r="V11342"/>
      <c r="Y11342"/>
      <c r="Z11342"/>
      <c r="AA11342"/>
      <c r="AB11342"/>
      <c r="AC11342"/>
      <c r="AD11342"/>
      <c r="AE11342"/>
      <c r="AF11342"/>
      <c r="AG11342"/>
      <c r="AH11342"/>
      <c r="AI11342"/>
      <c r="AJ11342"/>
      <c r="AK11342"/>
      <c r="AL11342"/>
    </row>
    <row r="11343" spans="3:38" ht="15" customHeight="1" x14ac:dyDescent="0.35">
      <c r="C11343"/>
      <c r="D11343"/>
      <c r="E11343"/>
      <c r="F11343"/>
      <c r="G11343"/>
      <c r="H11343"/>
      <c r="I11343"/>
      <c r="J11343"/>
      <c r="K11343"/>
      <c r="L11343"/>
      <c r="M11343"/>
      <c r="N11343"/>
      <c r="O11343"/>
      <c r="S11343"/>
      <c r="T11343"/>
      <c r="U11343"/>
      <c r="V11343"/>
      <c r="Y11343"/>
      <c r="Z11343"/>
      <c r="AA11343"/>
      <c r="AB11343"/>
      <c r="AC11343"/>
      <c r="AD11343"/>
      <c r="AE11343"/>
      <c r="AF11343"/>
      <c r="AG11343"/>
      <c r="AH11343"/>
      <c r="AI11343"/>
      <c r="AJ11343"/>
      <c r="AK11343"/>
      <c r="AL11343"/>
    </row>
    <row r="11344" spans="3:38" ht="15" customHeight="1" x14ac:dyDescent="0.35">
      <c r="C11344"/>
      <c r="D11344"/>
      <c r="E11344"/>
      <c r="F11344"/>
      <c r="G11344"/>
      <c r="H11344"/>
      <c r="I11344"/>
      <c r="J11344"/>
      <c r="K11344"/>
      <c r="L11344"/>
      <c r="M11344"/>
      <c r="N11344"/>
      <c r="O11344"/>
      <c r="S11344"/>
      <c r="T11344"/>
      <c r="U11344"/>
      <c r="V11344"/>
      <c r="Y11344"/>
      <c r="Z11344"/>
      <c r="AA11344"/>
      <c r="AB11344"/>
      <c r="AC11344"/>
      <c r="AD11344"/>
      <c r="AE11344"/>
      <c r="AF11344"/>
      <c r="AG11344"/>
      <c r="AH11344"/>
      <c r="AI11344"/>
      <c r="AJ11344"/>
      <c r="AK11344"/>
      <c r="AL11344"/>
    </row>
    <row r="11345" spans="3:38" ht="15" customHeight="1" x14ac:dyDescent="0.35">
      <c r="C11345"/>
      <c r="D11345"/>
      <c r="E11345"/>
      <c r="F11345"/>
      <c r="G11345"/>
      <c r="H11345"/>
      <c r="I11345"/>
      <c r="J11345"/>
      <c r="K11345"/>
      <c r="L11345"/>
      <c r="M11345"/>
      <c r="N11345"/>
      <c r="O11345"/>
      <c r="S11345"/>
      <c r="T11345"/>
      <c r="U11345"/>
      <c r="V11345"/>
      <c r="Y11345"/>
      <c r="Z11345"/>
      <c r="AA11345"/>
      <c r="AB11345"/>
      <c r="AC11345"/>
      <c r="AD11345"/>
      <c r="AE11345"/>
      <c r="AF11345"/>
      <c r="AG11345"/>
      <c r="AH11345"/>
      <c r="AI11345"/>
      <c r="AJ11345"/>
      <c r="AK11345"/>
      <c r="AL11345"/>
    </row>
    <row r="11346" spans="3:38" ht="15" customHeight="1" x14ac:dyDescent="0.35">
      <c r="C11346"/>
      <c r="D11346"/>
      <c r="E11346"/>
      <c r="F11346"/>
      <c r="G11346"/>
      <c r="H11346"/>
      <c r="I11346"/>
      <c r="J11346"/>
      <c r="K11346"/>
      <c r="L11346"/>
      <c r="M11346"/>
      <c r="N11346"/>
      <c r="O11346"/>
      <c r="S11346"/>
      <c r="T11346"/>
      <c r="U11346"/>
      <c r="V11346"/>
      <c r="Y11346"/>
      <c r="Z11346"/>
      <c r="AA11346"/>
      <c r="AB11346"/>
      <c r="AC11346"/>
      <c r="AD11346"/>
      <c r="AE11346"/>
      <c r="AF11346"/>
      <c r="AG11346"/>
      <c r="AH11346"/>
      <c r="AI11346"/>
      <c r="AJ11346"/>
      <c r="AK11346"/>
      <c r="AL11346"/>
    </row>
    <row r="11347" spans="3:38" ht="15" customHeight="1" x14ac:dyDescent="0.35">
      <c r="C11347"/>
      <c r="D11347"/>
      <c r="E11347"/>
      <c r="F11347"/>
      <c r="G11347"/>
      <c r="H11347"/>
      <c r="I11347"/>
      <c r="J11347"/>
      <c r="K11347"/>
      <c r="L11347"/>
      <c r="M11347"/>
      <c r="N11347"/>
      <c r="O11347"/>
      <c r="S11347"/>
      <c r="T11347"/>
      <c r="U11347"/>
      <c r="V11347"/>
      <c r="Y11347"/>
      <c r="Z11347"/>
      <c r="AA11347"/>
      <c r="AB11347"/>
      <c r="AC11347"/>
      <c r="AD11347"/>
      <c r="AE11347"/>
      <c r="AF11347"/>
      <c r="AG11347"/>
      <c r="AH11347"/>
      <c r="AI11347"/>
      <c r="AJ11347"/>
      <c r="AK11347"/>
      <c r="AL11347"/>
    </row>
    <row r="11348" spans="3:38" ht="15" customHeight="1" x14ac:dyDescent="0.35">
      <c r="C11348"/>
      <c r="D11348"/>
      <c r="E11348"/>
      <c r="F11348"/>
      <c r="G11348"/>
      <c r="H11348"/>
      <c r="I11348"/>
      <c r="J11348"/>
      <c r="K11348"/>
      <c r="L11348"/>
      <c r="M11348"/>
      <c r="N11348"/>
      <c r="O11348"/>
      <c r="S11348"/>
      <c r="T11348"/>
      <c r="U11348"/>
      <c r="V11348"/>
      <c r="Y11348"/>
      <c r="Z11348"/>
      <c r="AA11348"/>
      <c r="AB11348"/>
      <c r="AC11348"/>
      <c r="AD11348"/>
      <c r="AE11348"/>
      <c r="AF11348"/>
      <c r="AG11348"/>
      <c r="AH11348"/>
      <c r="AI11348"/>
      <c r="AJ11348"/>
      <c r="AK11348"/>
      <c r="AL11348"/>
    </row>
    <row r="11349" spans="3:38" ht="15" customHeight="1" x14ac:dyDescent="0.35">
      <c r="C11349"/>
      <c r="D11349"/>
      <c r="E11349"/>
      <c r="F11349"/>
      <c r="G11349"/>
      <c r="H11349"/>
      <c r="I11349"/>
      <c r="J11349"/>
      <c r="K11349"/>
      <c r="L11349"/>
      <c r="M11349"/>
      <c r="N11349"/>
      <c r="O11349"/>
      <c r="S11349"/>
      <c r="T11349"/>
      <c r="U11349"/>
      <c r="V11349"/>
      <c r="Y11349"/>
      <c r="Z11349"/>
      <c r="AA11349"/>
      <c r="AB11349"/>
      <c r="AC11349"/>
      <c r="AD11349"/>
      <c r="AE11349"/>
      <c r="AF11349"/>
      <c r="AG11349"/>
      <c r="AH11349"/>
      <c r="AI11349"/>
      <c r="AJ11349"/>
      <c r="AK11349"/>
      <c r="AL11349"/>
    </row>
    <row r="11350" spans="3:38" ht="15" customHeight="1" x14ac:dyDescent="0.35">
      <c r="C11350"/>
      <c r="D11350"/>
      <c r="E11350"/>
      <c r="F11350"/>
      <c r="G11350"/>
      <c r="H11350"/>
      <c r="I11350"/>
      <c r="J11350"/>
      <c r="K11350"/>
      <c r="L11350"/>
      <c r="M11350"/>
      <c r="N11350"/>
      <c r="O11350"/>
      <c r="S11350"/>
      <c r="T11350"/>
      <c r="U11350"/>
      <c r="V11350"/>
      <c r="Y11350"/>
      <c r="Z11350"/>
      <c r="AA11350"/>
      <c r="AB11350"/>
      <c r="AC11350"/>
      <c r="AD11350"/>
      <c r="AE11350"/>
      <c r="AF11350"/>
      <c r="AG11350"/>
      <c r="AH11350"/>
      <c r="AI11350"/>
      <c r="AJ11350"/>
      <c r="AK11350"/>
      <c r="AL11350"/>
    </row>
    <row r="11351" spans="3:38" ht="15" customHeight="1" x14ac:dyDescent="0.35">
      <c r="C11351"/>
      <c r="D11351"/>
      <c r="E11351"/>
      <c r="F11351"/>
      <c r="G11351"/>
      <c r="H11351"/>
      <c r="I11351"/>
      <c r="J11351"/>
      <c r="K11351"/>
      <c r="L11351"/>
      <c r="M11351"/>
      <c r="N11351"/>
      <c r="O11351"/>
      <c r="S11351"/>
      <c r="T11351"/>
      <c r="U11351"/>
      <c r="V11351"/>
      <c r="Y11351"/>
      <c r="Z11351"/>
      <c r="AA11351"/>
      <c r="AB11351"/>
      <c r="AC11351"/>
      <c r="AD11351"/>
      <c r="AE11351"/>
      <c r="AF11351"/>
      <c r="AG11351"/>
      <c r="AH11351"/>
      <c r="AI11351"/>
      <c r="AJ11351"/>
      <c r="AK11351"/>
      <c r="AL11351"/>
    </row>
    <row r="11352" spans="3:38" ht="15" customHeight="1" x14ac:dyDescent="0.35">
      <c r="C11352"/>
      <c r="D11352"/>
      <c r="E11352"/>
      <c r="F11352"/>
      <c r="G11352"/>
      <c r="H11352"/>
      <c r="I11352"/>
      <c r="J11352"/>
      <c r="K11352"/>
      <c r="L11352"/>
      <c r="M11352"/>
      <c r="N11352"/>
      <c r="O11352"/>
      <c r="S11352"/>
      <c r="T11352"/>
      <c r="U11352"/>
      <c r="V11352"/>
      <c r="Y11352"/>
      <c r="Z11352"/>
      <c r="AA11352"/>
      <c r="AB11352"/>
      <c r="AC11352"/>
      <c r="AD11352"/>
      <c r="AE11352"/>
      <c r="AF11352"/>
      <c r="AG11352"/>
      <c r="AH11352"/>
      <c r="AI11352"/>
      <c r="AJ11352"/>
      <c r="AK11352"/>
      <c r="AL11352"/>
    </row>
    <row r="11353" spans="3:38" ht="15" customHeight="1" x14ac:dyDescent="0.35">
      <c r="C11353"/>
      <c r="D11353"/>
      <c r="E11353"/>
      <c r="F11353"/>
      <c r="G11353"/>
      <c r="H11353"/>
      <c r="I11353"/>
      <c r="J11353"/>
      <c r="K11353"/>
      <c r="L11353"/>
      <c r="M11353"/>
      <c r="N11353"/>
      <c r="O11353"/>
      <c r="S11353"/>
      <c r="T11353"/>
      <c r="U11353"/>
      <c r="V11353"/>
      <c r="Y11353"/>
      <c r="Z11353"/>
      <c r="AA11353"/>
      <c r="AB11353"/>
      <c r="AC11353"/>
      <c r="AD11353"/>
      <c r="AE11353"/>
      <c r="AF11353"/>
      <c r="AG11353"/>
      <c r="AH11353"/>
      <c r="AI11353"/>
      <c r="AJ11353"/>
      <c r="AK11353"/>
      <c r="AL11353"/>
    </row>
    <row r="11354" spans="3:38" ht="15" customHeight="1" x14ac:dyDescent="0.35">
      <c r="C11354"/>
      <c r="D11354"/>
      <c r="E11354"/>
      <c r="F11354"/>
      <c r="G11354"/>
      <c r="H11354"/>
      <c r="I11354"/>
      <c r="J11354"/>
      <c r="K11354"/>
      <c r="L11354"/>
      <c r="M11354"/>
      <c r="N11354"/>
      <c r="O11354"/>
      <c r="S11354"/>
      <c r="T11354"/>
      <c r="U11354"/>
      <c r="V11354"/>
      <c r="Y11354"/>
      <c r="Z11354"/>
      <c r="AA11354"/>
      <c r="AB11354"/>
      <c r="AC11354"/>
      <c r="AD11354"/>
      <c r="AE11354"/>
      <c r="AF11354"/>
      <c r="AG11354"/>
      <c r="AH11354"/>
      <c r="AI11354"/>
      <c r="AJ11354"/>
      <c r="AK11354"/>
      <c r="AL11354"/>
    </row>
    <row r="11355" spans="3:38" ht="15" customHeight="1" x14ac:dyDescent="0.35">
      <c r="C11355"/>
      <c r="D11355"/>
      <c r="E11355"/>
      <c r="F11355"/>
      <c r="G11355"/>
      <c r="H11355"/>
      <c r="I11355"/>
      <c r="J11355"/>
      <c r="K11355"/>
      <c r="L11355"/>
      <c r="M11355"/>
      <c r="N11355"/>
      <c r="O11355"/>
      <c r="S11355"/>
      <c r="T11355"/>
      <c r="U11355"/>
      <c r="V11355"/>
      <c r="Y11355"/>
      <c r="Z11355"/>
      <c r="AA11355"/>
      <c r="AB11355"/>
      <c r="AC11355"/>
      <c r="AD11355"/>
      <c r="AE11355"/>
      <c r="AF11355"/>
      <c r="AG11355"/>
      <c r="AH11355"/>
      <c r="AI11355"/>
      <c r="AJ11355"/>
      <c r="AK11355"/>
      <c r="AL11355"/>
    </row>
    <row r="11356" spans="3:38" ht="15" customHeight="1" x14ac:dyDescent="0.35">
      <c r="C11356"/>
      <c r="D11356"/>
      <c r="E11356"/>
      <c r="F11356"/>
      <c r="G11356"/>
      <c r="H11356"/>
      <c r="I11356"/>
      <c r="J11356"/>
      <c r="K11356"/>
      <c r="L11356"/>
      <c r="M11356"/>
      <c r="N11356"/>
      <c r="O11356"/>
      <c r="S11356"/>
      <c r="T11356"/>
      <c r="U11356"/>
      <c r="V11356"/>
      <c r="Y11356"/>
      <c r="Z11356"/>
      <c r="AA11356"/>
      <c r="AB11356"/>
      <c r="AC11356"/>
      <c r="AD11356"/>
      <c r="AE11356"/>
      <c r="AF11356"/>
      <c r="AG11356"/>
      <c r="AH11356"/>
      <c r="AI11356"/>
      <c r="AJ11356"/>
      <c r="AK11356"/>
      <c r="AL11356"/>
    </row>
    <row r="11357" spans="3:38" ht="15" customHeight="1" x14ac:dyDescent="0.35">
      <c r="C11357"/>
      <c r="D11357"/>
      <c r="E11357"/>
      <c r="F11357"/>
      <c r="G11357"/>
      <c r="H11357"/>
      <c r="I11357"/>
      <c r="J11357"/>
      <c r="K11357"/>
      <c r="L11357"/>
      <c r="M11357"/>
      <c r="N11357"/>
      <c r="O11357"/>
      <c r="S11357"/>
      <c r="T11357"/>
      <c r="U11357"/>
      <c r="V11357"/>
      <c r="Y11357"/>
      <c r="Z11357"/>
      <c r="AA11357"/>
      <c r="AB11357"/>
      <c r="AC11357"/>
      <c r="AD11357"/>
      <c r="AE11357"/>
      <c r="AF11357"/>
      <c r="AG11357"/>
      <c r="AH11357"/>
      <c r="AI11357"/>
      <c r="AJ11357"/>
      <c r="AK11357"/>
      <c r="AL11357"/>
    </row>
    <row r="11358" spans="3:38" ht="15" customHeight="1" x14ac:dyDescent="0.35">
      <c r="C11358"/>
      <c r="D11358"/>
      <c r="E11358"/>
      <c r="F11358"/>
      <c r="G11358"/>
      <c r="H11358"/>
      <c r="I11358"/>
      <c r="J11358"/>
      <c r="K11358"/>
      <c r="L11358"/>
      <c r="M11358"/>
      <c r="N11358"/>
      <c r="O11358"/>
      <c r="S11358"/>
      <c r="T11358"/>
      <c r="U11358"/>
      <c r="V11358"/>
      <c r="Y11358"/>
      <c r="Z11358"/>
      <c r="AA11358"/>
      <c r="AB11358"/>
      <c r="AC11358"/>
      <c r="AD11358"/>
      <c r="AE11358"/>
      <c r="AF11358"/>
      <c r="AG11358"/>
      <c r="AH11358"/>
      <c r="AI11358"/>
      <c r="AJ11358"/>
      <c r="AK11358"/>
      <c r="AL11358"/>
    </row>
    <row r="11359" spans="3:38" ht="15" customHeight="1" x14ac:dyDescent="0.35">
      <c r="C11359"/>
      <c r="D11359"/>
      <c r="E11359"/>
      <c r="F11359"/>
      <c r="G11359"/>
      <c r="H11359"/>
      <c r="I11359"/>
      <c r="J11359"/>
      <c r="K11359"/>
      <c r="L11359"/>
      <c r="M11359"/>
      <c r="N11359"/>
      <c r="O11359"/>
      <c r="S11359"/>
      <c r="T11359"/>
      <c r="U11359"/>
      <c r="V11359"/>
      <c r="Y11359"/>
      <c r="Z11359"/>
      <c r="AA11359"/>
      <c r="AB11359"/>
      <c r="AC11359"/>
      <c r="AD11359"/>
      <c r="AE11359"/>
      <c r="AF11359"/>
      <c r="AG11359"/>
      <c r="AH11359"/>
      <c r="AI11359"/>
      <c r="AJ11359"/>
      <c r="AK11359"/>
      <c r="AL11359"/>
    </row>
    <row r="11360" spans="3:38" ht="15" customHeight="1" x14ac:dyDescent="0.35">
      <c r="C11360"/>
      <c r="D11360"/>
      <c r="E11360"/>
      <c r="F11360"/>
      <c r="G11360"/>
      <c r="H11360"/>
      <c r="I11360"/>
      <c r="J11360"/>
      <c r="K11360"/>
      <c r="L11360"/>
      <c r="M11360"/>
      <c r="N11360"/>
      <c r="O11360"/>
      <c r="S11360"/>
      <c r="T11360"/>
      <c r="U11360"/>
      <c r="V11360"/>
      <c r="Y11360"/>
      <c r="Z11360"/>
      <c r="AA11360"/>
      <c r="AB11360"/>
      <c r="AC11360"/>
      <c r="AD11360"/>
      <c r="AE11360"/>
      <c r="AF11360"/>
      <c r="AG11360"/>
      <c r="AH11360"/>
      <c r="AI11360"/>
      <c r="AJ11360"/>
      <c r="AK11360"/>
      <c r="AL11360"/>
    </row>
    <row r="11361" spans="3:38" ht="15" customHeight="1" x14ac:dyDescent="0.35">
      <c r="C11361"/>
      <c r="D11361"/>
      <c r="E11361"/>
      <c r="F11361"/>
      <c r="G11361"/>
      <c r="H11361"/>
      <c r="I11361"/>
      <c r="J11361"/>
      <c r="K11361"/>
      <c r="L11361"/>
      <c r="M11361"/>
      <c r="N11361"/>
      <c r="O11361"/>
      <c r="S11361"/>
      <c r="T11361"/>
      <c r="U11361"/>
      <c r="V11361"/>
      <c r="Y11361"/>
      <c r="Z11361"/>
      <c r="AA11361"/>
      <c r="AB11361"/>
      <c r="AC11361"/>
      <c r="AD11361"/>
      <c r="AE11361"/>
      <c r="AF11361"/>
      <c r="AG11361"/>
      <c r="AH11361"/>
      <c r="AI11361"/>
      <c r="AJ11361"/>
      <c r="AK11361"/>
      <c r="AL11361"/>
    </row>
    <row r="11362" spans="3:38" ht="15" customHeight="1" x14ac:dyDescent="0.35">
      <c r="C11362"/>
      <c r="D11362"/>
      <c r="E11362"/>
      <c r="F11362"/>
      <c r="G11362"/>
      <c r="H11362"/>
      <c r="I11362"/>
      <c r="J11362"/>
      <c r="K11362"/>
      <c r="L11362"/>
      <c r="M11362"/>
      <c r="N11362"/>
      <c r="O11362"/>
      <c r="S11362"/>
      <c r="T11362"/>
      <c r="U11362"/>
      <c r="V11362"/>
      <c r="Y11362"/>
      <c r="Z11362"/>
      <c r="AA11362"/>
      <c r="AB11362"/>
      <c r="AC11362"/>
      <c r="AD11362"/>
      <c r="AE11362"/>
      <c r="AF11362"/>
      <c r="AG11362"/>
      <c r="AH11362"/>
      <c r="AI11362"/>
      <c r="AJ11362"/>
      <c r="AK11362"/>
      <c r="AL11362"/>
    </row>
    <row r="11363" spans="3:38" ht="15" customHeight="1" x14ac:dyDescent="0.35">
      <c r="C11363"/>
      <c r="D11363"/>
      <c r="E11363"/>
      <c r="F11363"/>
      <c r="G11363"/>
      <c r="H11363"/>
      <c r="I11363"/>
      <c r="J11363"/>
      <c r="K11363"/>
      <c r="L11363"/>
      <c r="M11363"/>
      <c r="N11363"/>
      <c r="O11363"/>
      <c r="S11363"/>
      <c r="T11363"/>
      <c r="U11363"/>
      <c r="V11363"/>
      <c r="Y11363"/>
      <c r="Z11363"/>
      <c r="AA11363"/>
      <c r="AB11363"/>
      <c r="AC11363"/>
      <c r="AD11363"/>
      <c r="AE11363"/>
      <c r="AF11363"/>
      <c r="AG11363"/>
      <c r="AH11363"/>
      <c r="AI11363"/>
      <c r="AJ11363"/>
      <c r="AK11363"/>
      <c r="AL11363"/>
    </row>
    <row r="11364" spans="3:38" ht="15" customHeight="1" x14ac:dyDescent="0.35">
      <c r="C11364"/>
      <c r="D11364"/>
      <c r="E11364"/>
      <c r="F11364"/>
      <c r="G11364"/>
      <c r="H11364"/>
      <c r="I11364"/>
      <c r="J11364"/>
      <c r="K11364"/>
      <c r="L11364"/>
      <c r="M11364"/>
      <c r="N11364"/>
      <c r="O11364"/>
      <c r="S11364"/>
      <c r="T11364"/>
      <c r="U11364"/>
      <c r="V11364"/>
      <c r="Y11364"/>
      <c r="Z11364"/>
      <c r="AA11364"/>
      <c r="AB11364"/>
      <c r="AC11364"/>
      <c r="AD11364"/>
      <c r="AE11364"/>
      <c r="AF11364"/>
      <c r="AG11364"/>
      <c r="AH11364"/>
      <c r="AI11364"/>
      <c r="AJ11364"/>
      <c r="AK11364"/>
      <c r="AL11364"/>
    </row>
    <row r="11365" spans="3:38" ht="15" customHeight="1" x14ac:dyDescent="0.35">
      <c r="C11365"/>
      <c r="D11365"/>
      <c r="E11365"/>
      <c r="F11365"/>
      <c r="G11365"/>
      <c r="H11365"/>
      <c r="I11365"/>
      <c r="J11365"/>
      <c r="K11365"/>
      <c r="L11365"/>
      <c r="M11365"/>
      <c r="N11365"/>
      <c r="O11365"/>
      <c r="S11365"/>
      <c r="T11365"/>
      <c r="U11365"/>
      <c r="V11365"/>
      <c r="Y11365"/>
      <c r="Z11365"/>
      <c r="AA11365"/>
      <c r="AB11365"/>
      <c r="AC11365"/>
      <c r="AD11365"/>
      <c r="AE11365"/>
      <c r="AF11365"/>
      <c r="AG11365"/>
      <c r="AH11365"/>
      <c r="AI11365"/>
      <c r="AJ11365"/>
      <c r="AK11365"/>
      <c r="AL11365"/>
    </row>
    <row r="11366" spans="3:38" ht="15" customHeight="1" x14ac:dyDescent="0.35">
      <c r="C11366"/>
      <c r="D11366"/>
      <c r="E11366"/>
      <c r="F11366"/>
      <c r="G11366"/>
      <c r="H11366"/>
      <c r="I11366"/>
      <c r="J11366"/>
      <c r="K11366"/>
      <c r="L11366"/>
      <c r="M11366"/>
      <c r="N11366"/>
      <c r="O11366"/>
      <c r="S11366"/>
      <c r="T11366"/>
      <c r="U11366"/>
      <c r="V11366"/>
      <c r="Y11366"/>
      <c r="Z11366"/>
      <c r="AA11366"/>
      <c r="AB11366"/>
      <c r="AC11366"/>
      <c r="AD11366"/>
      <c r="AE11366"/>
      <c r="AF11366"/>
      <c r="AG11366"/>
      <c r="AH11366"/>
      <c r="AI11366"/>
      <c r="AJ11366"/>
      <c r="AK11366"/>
      <c r="AL11366"/>
    </row>
    <row r="11367" spans="3:38" ht="15" customHeight="1" x14ac:dyDescent="0.35">
      <c r="C11367"/>
      <c r="D11367"/>
      <c r="E11367"/>
      <c r="F11367"/>
      <c r="G11367"/>
      <c r="H11367"/>
      <c r="I11367"/>
      <c r="J11367"/>
      <c r="K11367"/>
      <c r="L11367"/>
      <c r="M11367"/>
      <c r="N11367"/>
      <c r="O11367"/>
      <c r="S11367"/>
      <c r="T11367"/>
      <c r="U11367"/>
      <c r="V11367"/>
      <c r="Y11367"/>
      <c r="Z11367"/>
      <c r="AA11367"/>
      <c r="AB11367"/>
      <c r="AC11367"/>
      <c r="AD11367"/>
      <c r="AE11367"/>
      <c r="AF11367"/>
      <c r="AG11367"/>
      <c r="AH11367"/>
      <c r="AI11367"/>
      <c r="AJ11367"/>
      <c r="AK11367"/>
      <c r="AL11367"/>
    </row>
    <row r="11368" spans="3:38" ht="15" customHeight="1" x14ac:dyDescent="0.35">
      <c r="C11368"/>
      <c r="D11368"/>
      <c r="E11368"/>
      <c r="F11368"/>
      <c r="G11368"/>
      <c r="H11368"/>
      <c r="I11368"/>
      <c r="J11368"/>
      <c r="K11368"/>
      <c r="L11368"/>
      <c r="M11368"/>
      <c r="N11368"/>
      <c r="O11368"/>
      <c r="S11368"/>
      <c r="T11368"/>
      <c r="U11368"/>
      <c r="V11368"/>
      <c r="Y11368"/>
      <c r="Z11368"/>
      <c r="AA11368"/>
      <c r="AB11368"/>
      <c r="AC11368"/>
      <c r="AD11368"/>
      <c r="AE11368"/>
      <c r="AF11368"/>
      <c r="AG11368"/>
      <c r="AH11368"/>
      <c r="AI11368"/>
      <c r="AJ11368"/>
      <c r="AK11368"/>
      <c r="AL11368"/>
    </row>
    <row r="11369" spans="3:38" ht="15" customHeight="1" x14ac:dyDescent="0.35">
      <c r="C11369"/>
      <c r="D11369"/>
      <c r="E11369"/>
      <c r="F11369"/>
      <c r="G11369"/>
      <c r="H11369"/>
      <c r="I11369"/>
      <c r="J11369"/>
      <c r="K11369"/>
      <c r="L11369"/>
      <c r="M11369"/>
      <c r="N11369"/>
      <c r="O11369"/>
      <c r="S11369"/>
      <c r="T11369"/>
      <c r="U11369"/>
      <c r="V11369"/>
      <c r="Y11369"/>
      <c r="Z11369"/>
      <c r="AA11369"/>
      <c r="AB11369"/>
      <c r="AC11369"/>
      <c r="AD11369"/>
      <c r="AE11369"/>
      <c r="AF11369"/>
      <c r="AG11369"/>
      <c r="AH11369"/>
      <c r="AI11369"/>
      <c r="AJ11369"/>
      <c r="AK11369"/>
      <c r="AL11369"/>
    </row>
    <row r="11370" spans="3:38" ht="15" customHeight="1" x14ac:dyDescent="0.35">
      <c r="C11370"/>
      <c r="D11370"/>
      <c r="E11370"/>
      <c r="F11370"/>
      <c r="G11370"/>
      <c r="H11370"/>
      <c r="I11370"/>
      <c r="J11370"/>
      <c r="K11370"/>
      <c r="L11370"/>
      <c r="M11370"/>
      <c r="N11370"/>
      <c r="O11370"/>
      <c r="S11370"/>
      <c r="T11370"/>
      <c r="U11370"/>
      <c r="V11370"/>
      <c r="Y11370"/>
      <c r="Z11370"/>
      <c r="AA11370"/>
      <c r="AB11370"/>
      <c r="AC11370"/>
      <c r="AD11370"/>
      <c r="AE11370"/>
      <c r="AF11370"/>
      <c r="AG11370"/>
      <c r="AH11370"/>
      <c r="AI11370"/>
      <c r="AJ11370"/>
      <c r="AK11370"/>
      <c r="AL11370"/>
    </row>
    <row r="11371" spans="3:38" ht="15" customHeight="1" x14ac:dyDescent="0.35">
      <c r="C11371"/>
      <c r="D11371"/>
      <c r="E11371"/>
      <c r="F11371"/>
      <c r="G11371"/>
      <c r="H11371"/>
      <c r="I11371"/>
      <c r="J11371"/>
      <c r="K11371"/>
      <c r="L11371"/>
      <c r="M11371"/>
      <c r="N11371"/>
      <c r="O11371"/>
      <c r="S11371"/>
      <c r="T11371"/>
      <c r="U11371"/>
      <c r="V11371"/>
      <c r="Y11371"/>
      <c r="Z11371"/>
      <c r="AA11371"/>
      <c r="AB11371"/>
      <c r="AC11371"/>
      <c r="AD11371"/>
      <c r="AE11371"/>
      <c r="AF11371"/>
      <c r="AG11371"/>
      <c r="AH11371"/>
      <c r="AI11371"/>
      <c r="AJ11371"/>
      <c r="AK11371"/>
      <c r="AL11371"/>
    </row>
    <row r="11372" spans="3:38" ht="15" customHeight="1" x14ac:dyDescent="0.35">
      <c r="C11372"/>
      <c r="D11372"/>
      <c r="E11372"/>
      <c r="F11372"/>
      <c r="G11372"/>
      <c r="H11372"/>
      <c r="I11372"/>
      <c r="J11372"/>
      <c r="K11372"/>
      <c r="L11372"/>
      <c r="M11372"/>
      <c r="N11372"/>
      <c r="O11372"/>
      <c r="S11372"/>
      <c r="T11372"/>
      <c r="U11372"/>
      <c r="V11372"/>
      <c r="Y11372"/>
      <c r="Z11372"/>
      <c r="AA11372"/>
      <c r="AB11372"/>
      <c r="AC11372"/>
      <c r="AD11372"/>
      <c r="AE11372"/>
      <c r="AF11372"/>
      <c r="AG11372"/>
      <c r="AH11372"/>
      <c r="AI11372"/>
      <c r="AJ11372"/>
      <c r="AK11372"/>
      <c r="AL11372"/>
    </row>
    <row r="11373" spans="3:38" ht="15" customHeight="1" x14ac:dyDescent="0.35">
      <c r="C11373"/>
      <c r="D11373"/>
      <c r="E11373"/>
      <c r="F11373"/>
      <c r="G11373"/>
      <c r="H11373"/>
      <c r="I11373"/>
      <c r="J11373"/>
      <c r="K11373"/>
      <c r="L11373"/>
      <c r="M11373"/>
      <c r="N11373"/>
      <c r="O11373"/>
      <c r="S11373"/>
      <c r="T11373"/>
      <c r="U11373"/>
      <c r="V11373"/>
      <c r="Y11373"/>
      <c r="Z11373"/>
      <c r="AA11373"/>
      <c r="AB11373"/>
      <c r="AC11373"/>
      <c r="AD11373"/>
      <c r="AE11373"/>
      <c r="AF11373"/>
      <c r="AG11373"/>
      <c r="AH11373"/>
      <c r="AI11373"/>
      <c r="AJ11373"/>
      <c r="AK11373"/>
      <c r="AL11373"/>
    </row>
    <row r="11374" spans="3:38" ht="15" customHeight="1" x14ac:dyDescent="0.35">
      <c r="C11374"/>
      <c r="D11374"/>
      <c r="E11374"/>
      <c r="F11374"/>
      <c r="G11374"/>
      <c r="H11374"/>
      <c r="I11374"/>
      <c r="J11374"/>
      <c r="K11374"/>
      <c r="L11374"/>
      <c r="M11374"/>
      <c r="N11374"/>
      <c r="O11374"/>
      <c r="S11374"/>
      <c r="T11374"/>
      <c r="U11374"/>
      <c r="V11374"/>
      <c r="Y11374"/>
      <c r="Z11374"/>
      <c r="AA11374"/>
      <c r="AB11374"/>
      <c r="AC11374"/>
      <c r="AD11374"/>
      <c r="AE11374"/>
      <c r="AF11374"/>
      <c r="AG11374"/>
      <c r="AH11374"/>
      <c r="AI11374"/>
      <c r="AJ11374"/>
      <c r="AK11374"/>
      <c r="AL11374"/>
    </row>
    <row r="11375" spans="3:38" ht="15" customHeight="1" x14ac:dyDescent="0.35">
      <c r="C11375"/>
      <c r="D11375"/>
      <c r="E11375"/>
      <c r="F11375"/>
      <c r="G11375"/>
      <c r="H11375"/>
      <c r="I11375"/>
      <c r="J11375"/>
      <c r="K11375"/>
      <c r="L11375"/>
      <c r="M11375"/>
      <c r="N11375"/>
      <c r="O11375"/>
      <c r="S11375"/>
      <c r="T11375"/>
      <c r="U11375"/>
      <c r="V11375"/>
      <c r="Y11375"/>
      <c r="Z11375"/>
      <c r="AA11375"/>
      <c r="AB11375"/>
      <c r="AC11375"/>
      <c r="AD11375"/>
      <c r="AE11375"/>
      <c r="AF11375"/>
      <c r="AG11375"/>
      <c r="AH11375"/>
      <c r="AI11375"/>
      <c r="AJ11375"/>
      <c r="AK11375"/>
      <c r="AL11375"/>
    </row>
    <row r="11376" spans="3:38" ht="15" customHeight="1" x14ac:dyDescent="0.35">
      <c r="C11376"/>
      <c r="D11376"/>
      <c r="E11376"/>
      <c r="F11376"/>
      <c r="G11376"/>
      <c r="H11376"/>
      <c r="I11376"/>
      <c r="J11376"/>
      <c r="K11376"/>
      <c r="L11376"/>
      <c r="M11376"/>
      <c r="N11376"/>
      <c r="O11376"/>
      <c r="S11376"/>
      <c r="T11376"/>
      <c r="U11376"/>
      <c r="V11376"/>
      <c r="Y11376"/>
      <c r="Z11376"/>
      <c r="AA11376"/>
      <c r="AB11376"/>
      <c r="AC11376"/>
      <c r="AD11376"/>
      <c r="AE11376"/>
      <c r="AF11376"/>
      <c r="AG11376"/>
      <c r="AH11376"/>
      <c r="AI11376"/>
      <c r="AJ11376"/>
      <c r="AK11376"/>
      <c r="AL11376"/>
    </row>
    <row r="11377" spans="3:38" ht="15" customHeight="1" x14ac:dyDescent="0.35">
      <c r="C11377"/>
      <c r="D11377"/>
      <c r="E11377"/>
      <c r="F11377"/>
      <c r="G11377"/>
      <c r="H11377"/>
      <c r="I11377"/>
      <c r="J11377"/>
      <c r="K11377"/>
      <c r="L11377"/>
      <c r="M11377"/>
      <c r="N11377"/>
      <c r="O11377"/>
      <c r="S11377"/>
      <c r="T11377"/>
      <c r="U11377"/>
      <c r="V11377"/>
      <c r="Y11377"/>
      <c r="Z11377"/>
      <c r="AA11377"/>
      <c r="AB11377"/>
      <c r="AC11377"/>
      <c r="AD11377"/>
      <c r="AE11377"/>
      <c r="AF11377"/>
      <c r="AG11377"/>
      <c r="AH11377"/>
      <c r="AI11377"/>
      <c r="AJ11377"/>
      <c r="AK11377"/>
      <c r="AL11377"/>
    </row>
    <row r="11378" spans="3:38" ht="15" customHeight="1" x14ac:dyDescent="0.35">
      <c r="C11378"/>
      <c r="D11378"/>
      <c r="E11378"/>
      <c r="F11378"/>
      <c r="G11378"/>
      <c r="H11378"/>
      <c r="I11378"/>
      <c r="J11378"/>
      <c r="K11378"/>
      <c r="L11378"/>
      <c r="M11378"/>
      <c r="N11378"/>
      <c r="O11378"/>
      <c r="S11378"/>
      <c r="T11378"/>
      <c r="U11378"/>
      <c r="V11378"/>
      <c r="Y11378"/>
      <c r="Z11378"/>
      <c r="AA11378"/>
      <c r="AB11378"/>
      <c r="AC11378"/>
      <c r="AD11378"/>
      <c r="AE11378"/>
      <c r="AF11378"/>
      <c r="AG11378"/>
      <c r="AH11378"/>
      <c r="AI11378"/>
      <c r="AJ11378"/>
      <c r="AK11378"/>
      <c r="AL11378"/>
    </row>
    <row r="11379" spans="3:38" ht="15" customHeight="1" x14ac:dyDescent="0.35">
      <c r="C11379"/>
      <c r="D11379"/>
      <c r="E11379"/>
      <c r="F11379"/>
      <c r="G11379"/>
      <c r="H11379"/>
      <c r="I11379"/>
      <c r="J11379"/>
      <c r="K11379"/>
      <c r="L11379"/>
      <c r="M11379"/>
      <c r="N11379"/>
      <c r="O11379"/>
      <c r="S11379"/>
      <c r="T11379"/>
      <c r="U11379"/>
      <c r="V11379"/>
      <c r="Y11379"/>
      <c r="Z11379"/>
      <c r="AA11379"/>
      <c r="AB11379"/>
      <c r="AC11379"/>
      <c r="AD11379"/>
      <c r="AE11379"/>
      <c r="AF11379"/>
      <c r="AG11379"/>
      <c r="AH11379"/>
      <c r="AI11379"/>
      <c r="AJ11379"/>
      <c r="AK11379"/>
      <c r="AL11379"/>
    </row>
    <row r="11380" spans="3:38" ht="15" customHeight="1" x14ac:dyDescent="0.35">
      <c r="C11380"/>
      <c r="D11380"/>
      <c r="E11380"/>
      <c r="F11380"/>
      <c r="G11380"/>
      <c r="H11380"/>
      <c r="I11380"/>
      <c r="J11380"/>
      <c r="K11380"/>
      <c r="L11380"/>
      <c r="M11380"/>
      <c r="N11380"/>
      <c r="O11380"/>
      <c r="S11380"/>
      <c r="T11380"/>
      <c r="U11380"/>
      <c r="V11380"/>
      <c r="Y11380"/>
      <c r="Z11380"/>
      <c r="AA11380"/>
      <c r="AB11380"/>
      <c r="AC11380"/>
      <c r="AD11380"/>
      <c r="AE11380"/>
      <c r="AF11380"/>
      <c r="AG11380"/>
      <c r="AH11380"/>
      <c r="AI11380"/>
      <c r="AJ11380"/>
      <c r="AK11380"/>
      <c r="AL11380"/>
    </row>
    <row r="11381" spans="3:38" ht="15" customHeight="1" x14ac:dyDescent="0.35">
      <c r="C11381"/>
      <c r="D11381"/>
      <c r="E11381"/>
      <c r="F11381"/>
      <c r="G11381"/>
      <c r="H11381"/>
      <c r="I11381"/>
      <c r="J11381"/>
      <c r="K11381"/>
      <c r="L11381"/>
      <c r="M11381"/>
      <c r="N11381"/>
      <c r="O11381"/>
      <c r="S11381"/>
      <c r="T11381"/>
      <c r="U11381"/>
      <c r="V11381"/>
      <c r="Y11381"/>
      <c r="Z11381"/>
      <c r="AA11381"/>
      <c r="AB11381"/>
      <c r="AC11381"/>
      <c r="AD11381"/>
      <c r="AE11381"/>
      <c r="AF11381"/>
      <c r="AG11381"/>
      <c r="AH11381"/>
      <c r="AI11381"/>
      <c r="AJ11381"/>
      <c r="AK11381"/>
      <c r="AL11381"/>
    </row>
    <row r="11382" spans="3:38" ht="15" customHeight="1" x14ac:dyDescent="0.35">
      <c r="C11382"/>
      <c r="D11382"/>
      <c r="E11382"/>
      <c r="F11382"/>
      <c r="G11382"/>
      <c r="H11382"/>
      <c r="I11382"/>
      <c r="J11382"/>
      <c r="K11382"/>
      <c r="L11382"/>
      <c r="M11382"/>
      <c r="N11382"/>
      <c r="O11382"/>
      <c r="S11382"/>
      <c r="T11382"/>
      <c r="U11382"/>
      <c r="V11382"/>
      <c r="Y11382"/>
      <c r="Z11382"/>
      <c r="AA11382"/>
      <c r="AB11382"/>
      <c r="AC11382"/>
      <c r="AD11382"/>
      <c r="AE11382"/>
      <c r="AF11382"/>
      <c r="AG11382"/>
      <c r="AH11382"/>
      <c r="AI11382"/>
      <c r="AJ11382"/>
      <c r="AK11382"/>
      <c r="AL11382"/>
    </row>
    <row r="11383" spans="3:38" ht="15" customHeight="1" x14ac:dyDescent="0.35">
      <c r="C11383"/>
      <c r="D11383"/>
      <c r="E11383"/>
      <c r="F11383"/>
      <c r="G11383"/>
      <c r="H11383"/>
      <c r="I11383"/>
      <c r="J11383"/>
      <c r="K11383"/>
      <c r="L11383"/>
      <c r="M11383"/>
      <c r="N11383"/>
      <c r="O11383"/>
      <c r="S11383"/>
      <c r="T11383"/>
      <c r="U11383"/>
      <c r="V11383"/>
      <c r="Y11383"/>
      <c r="Z11383"/>
      <c r="AA11383"/>
      <c r="AB11383"/>
      <c r="AC11383"/>
      <c r="AD11383"/>
      <c r="AE11383"/>
      <c r="AF11383"/>
      <c r="AG11383"/>
      <c r="AH11383"/>
      <c r="AI11383"/>
      <c r="AJ11383"/>
      <c r="AK11383"/>
      <c r="AL11383"/>
    </row>
    <row r="11384" spans="3:38" ht="15" customHeight="1" x14ac:dyDescent="0.35">
      <c r="C11384"/>
      <c r="D11384"/>
      <c r="E11384"/>
      <c r="F11384"/>
      <c r="G11384"/>
      <c r="H11384"/>
      <c r="I11384"/>
      <c r="J11384"/>
      <c r="K11384"/>
      <c r="L11384"/>
      <c r="M11384"/>
      <c r="N11384"/>
      <c r="O11384"/>
      <c r="S11384"/>
      <c r="T11384"/>
      <c r="U11384"/>
      <c r="V11384"/>
      <c r="Y11384"/>
      <c r="Z11384"/>
      <c r="AA11384"/>
      <c r="AB11384"/>
      <c r="AC11384"/>
      <c r="AD11384"/>
      <c r="AE11384"/>
      <c r="AF11384"/>
      <c r="AG11384"/>
      <c r="AH11384"/>
      <c r="AI11384"/>
      <c r="AJ11384"/>
      <c r="AK11384"/>
      <c r="AL11384"/>
    </row>
    <row r="11385" spans="3:38" ht="15" customHeight="1" x14ac:dyDescent="0.35">
      <c r="C11385"/>
      <c r="D11385"/>
      <c r="E11385"/>
      <c r="F11385"/>
      <c r="G11385"/>
      <c r="H11385"/>
      <c r="I11385"/>
      <c r="J11385"/>
      <c r="K11385"/>
      <c r="L11385"/>
      <c r="M11385"/>
      <c r="N11385"/>
      <c r="O11385"/>
      <c r="S11385"/>
      <c r="T11385"/>
      <c r="U11385"/>
      <c r="V11385"/>
      <c r="Y11385"/>
      <c r="Z11385"/>
      <c r="AA11385"/>
      <c r="AB11385"/>
      <c r="AC11385"/>
      <c r="AD11385"/>
      <c r="AE11385"/>
      <c r="AF11385"/>
      <c r="AG11385"/>
      <c r="AH11385"/>
      <c r="AI11385"/>
      <c r="AJ11385"/>
      <c r="AK11385"/>
      <c r="AL11385"/>
    </row>
    <row r="11386" spans="3:38" ht="15" customHeight="1" x14ac:dyDescent="0.35">
      <c r="C11386"/>
      <c r="D11386"/>
      <c r="E11386"/>
      <c r="F11386"/>
      <c r="G11386"/>
      <c r="H11386"/>
      <c r="I11386"/>
      <c r="J11386"/>
      <c r="K11386"/>
      <c r="L11386"/>
      <c r="M11386"/>
      <c r="N11386"/>
      <c r="O11386"/>
      <c r="S11386"/>
      <c r="T11386"/>
      <c r="U11386"/>
      <c r="V11386"/>
      <c r="Y11386"/>
      <c r="Z11386"/>
      <c r="AA11386"/>
      <c r="AB11386"/>
      <c r="AC11386"/>
      <c r="AD11386"/>
      <c r="AE11386"/>
      <c r="AF11386"/>
      <c r="AG11386"/>
      <c r="AH11386"/>
      <c r="AI11386"/>
      <c r="AJ11386"/>
      <c r="AK11386"/>
      <c r="AL11386"/>
    </row>
    <row r="11387" spans="3:38" ht="15" customHeight="1" x14ac:dyDescent="0.35">
      <c r="C11387"/>
      <c r="D11387"/>
      <c r="E11387"/>
      <c r="F11387"/>
      <c r="G11387"/>
      <c r="H11387"/>
      <c r="I11387"/>
      <c r="J11387"/>
      <c r="K11387"/>
      <c r="L11387"/>
      <c r="M11387"/>
      <c r="N11387"/>
      <c r="O11387"/>
      <c r="S11387"/>
      <c r="T11387"/>
      <c r="U11387"/>
      <c r="V11387"/>
      <c r="Y11387"/>
      <c r="Z11387"/>
      <c r="AA11387"/>
      <c r="AB11387"/>
      <c r="AC11387"/>
      <c r="AD11387"/>
      <c r="AE11387"/>
      <c r="AF11387"/>
      <c r="AG11387"/>
      <c r="AH11387"/>
      <c r="AI11387"/>
      <c r="AJ11387"/>
      <c r="AK11387"/>
      <c r="AL11387"/>
    </row>
    <row r="11388" spans="3:38" ht="15" customHeight="1" x14ac:dyDescent="0.35">
      <c r="C11388"/>
      <c r="D11388"/>
      <c r="E11388"/>
      <c r="F11388"/>
      <c r="G11388"/>
      <c r="H11388"/>
      <c r="I11388"/>
      <c r="J11388"/>
      <c r="K11388"/>
      <c r="L11388"/>
      <c r="M11388"/>
      <c r="N11388"/>
      <c r="O11388"/>
      <c r="S11388"/>
      <c r="T11388"/>
      <c r="U11388"/>
      <c r="V11388"/>
      <c r="Y11388"/>
      <c r="Z11388"/>
      <c r="AA11388"/>
      <c r="AB11388"/>
      <c r="AC11388"/>
      <c r="AD11388"/>
      <c r="AE11388"/>
      <c r="AF11388"/>
      <c r="AG11388"/>
      <c r="AH11388"/>
      <c r="AI11388"/>
      <c r="AJ11388"/>
      <c r="AK11388"/>
      <c r="AL11388"/>
    </row>
    <row r="11389" spans="3:38" ht="15" customHeight="1" x14ac:dyDescent="0.35">
      <c r="C11389"/>
      <c r="D11389"/>
      <c r="E11389"/>
      <c r="F11389"/>
      <c r="G11389"/>
      <c r="H11389"/>
      <c r="I11389"/>
      <c r="J11389"/>
      <c r="K11389"/>
      <c r="L11389"/>
      <c r="M11389"/>
      <c r="N11389"/>
      <c r="O11389"/>
      <c r="S11389"/>
      <c r="T11389"/>
      <c r="U11389"/>
      <c r="V11389"/>
      <c r="Y11389"/>
      <c r="Z11389"/>
      <c r="AA11389"/>
      <c r="AB11389"/>
      <c r="AC11389"/>
      <c r="AD11389"/>
      <c r="AE11389"/>
      <c r="AF11389"/>
      <c r="AG11389"/>
      <c r="AH11389"/>
      <c r="AI11389"/>
      <c r="AJ11389"/>
      <c r="AK11389"/>
      <c r="AL11389"/>
    </row>
    <row r="11390" spans="3:38" ht="15" customHeight="1" x14ac:dyDescent="0.35">
      <c r="C11390"/>
      <c r="D11390"/>
      <c r="E11390"/>
      <c r="F11390"/>
      <c r="G11390"/>
      <c r="H11390"/>
      <c r="I11390"/>
      <c r="J11390"/>
      <c r="K11390"/>
      <c r="L11390"/>
      <c r="M11390"/>
      <c r="N11390"/>
      <c r="O11390"/>
      <c r="S11390"/>
      <c r="T11390"/>
      <c r="U11390"/>
      <c r="V11390"/>
      <c r="Y11390"/>
      <c r="Z11390"/>
      <c r="AA11390"/>
      <c r="AB11390"/>
      <c r="AC11390"/>
      <c r="AD11390"/>
      <c r="AE11390"/>
      <c r="AF11390"/>
      <c r="AG11390"/>
      <c r="AH11390"/>
      <c r="AI11390"/>
      <c r="AJ11390"/>
      <c r="AK11390"/>
      <c r="AL11390"/>
    </row>
    <row r="11391" spans="3:38" ht="15" customHeight="1" x14ac:dyDescent="0.35">
      <c r="C11391"/>
      <c r="D11391"/>
      <c r="E11391"/>
      <c r="F11391"/>
      <c r="G11391"/>
      <c r="H11391"/>
      <c r="I11391"/>
      <c r="J11391"/>
      <c r="K11391"/>
      <c r="L11391"/>
      <c r="M11391"/>
      <c r="N11391"/>
      <c r="O11391"/>
      <c r="S11391"/>
      <c r="T11391"/>
      <c r="U11391"/>
      <c r="V11391"/>
      <c r="Y11391"/>
      <c r="Z11391"/>
      <c r="AA11391"/>
      <c r="AB11391"/>
      <c r="AC11391"/>
      <c r="AD11391"/>
      <c r="AE11391"/>
      <c r="AF11391"/>
      <c r="AG11391"/>
      <c r="AH11391"/>
      <c r="AI11391"/>
      <c r="AJ11391"/>
      <c r="AK11391"/>
      <c r="AL11391"/>
    </row>
    <row r="11392" spans="3:38" ht="15" customHeight="1" x14ac:dyDescent="0.35">
      <c r="C11392"/>
      <c r="D11392"/>
      <c r="E11392"/>
      <c r="F11392"/>
      <c r="G11392"/>
      <c r="H11392"/>
      <c r="I11392"/>
      <c r="J11392"/>
      <c r="K11392"/>
      <c r="L11392"/>
      <c r="M11392"/>
      <c r="N11392"/>
      <c r="O11392"/>
      <c r="S11392"/>
      <c r="T11392"/>
      <c r="U11392"/>
      <c r="V11392"/>
      <c r="Y11392"/>
      <c r="Z11392"/>
      <c r="AA11392"/>
      <c r="AB11392"/>
      <c r="AC11392"/>
      <c r="AD11392"/>
      <c r="AE11392"/>
      <c r="AF11392"/>
      <c r="AG11392"/>
      <c r="AH11392"/>
      <c r="AI11392"/>
      <c r="AJ11392"/>
      <c r="AK11392"/>
      <c r="AL11392"/>
    </row>
    <row r="11393" spans="3:38" ht="15" customHeight="1" x14ac:dyDescent="0.35">
      <c r="C11393"/>
      <c r="D11393"/>
      <c r="E11393"/>
      <c r="F11393"/>
      <c r="G11393"/>
      <c r="H11393"/>
      <c r="I11393"/>
      <c r="J11393"/>
      <c r="K11393"/>
      <c r="L11393"/>
      <c r="M11393"/>
      <c r="N11393"/>
      <c r="O11393"/>
      <c r="S11393"/>
      <c r="T11393"/>
      <c r="U11393"/>
      <c r="V11393"/>
      <c r="Y11393"/>
      <c r="Z11393"/>
      <c r="AA11393"/>
      <c r="AB11393"/>
      <c r="AC11393"/>
      <c r="AD11393"/>
      <c r="AE11393"/>
      <c r="AF11393"/>
      <c r="AG11393"/>
      <c r="AH11393"/>
      <c r="AI11393"/>
      <c r="AJ11393"/>
      <c r="AK11393"/>
      <c r="AL11393"/>
    </row>
    <row r="11394" spans="3:38" ht="15" customHeight="1" x14ac:dyDescent="0.35">
      <c r="C11394"/>
      <c r="D11394"/>
      <c r="E11394"/>
      <c r="F11394"/>
      <c r="G11394"/>
      <c r="H11394"/>
      <c r="I11394"/>
      <c r="J11394"/>
      <c r="K11394"/>
      <c r="L11394"/>
      <c r="M11394"/>
      <c r="N11394"/>
      <c r="O11394"/>
      <c r="S11394"/>
      <c r="T11394"/>
      <c r="U11394"/>
      <c r="V11394"/>
      <c r="Y11394"/>
      <c r="Z11394"/>
      <c r="AA11394"/>
      <c r="AB11394"/>
      <c r="AC11394"/>
      <c r="AD11394"/>
      <c r="AE11394"/>
      <c r="AF11394"/>
      <c r="AG11394"/>
      <c r="AH11394"/>
      <c r="AI11394"/>
      <c r="AJ11394"/>
      <c r="AK11394"/>
      <c r="AL11394"/>
    </row>
    <row r="11395" spans="3:38" ht="15" customHeight="1" x14ac:dyDescent="0.35">
      <c r="C11395"/>
      <c r="D11395"/>
      <c r="E11395"/>
      <c r="F11395"/>
      <c r="G11395"/>
      <c r="H11395"/>
      <c r="I11395"/>
      <c r="J11395"/>
      <c r="K11395"/>
      <c r="L11395"/>
      <c r="M11395"/>
      <c r="N11395"/>
      <c r="O11395"/>
      <c r="S11395"/>
      <c r="T11395"/>
      <c r="U11395"/>
      <c r="V11395"/>
      <c r="Y11395"/>
      <c r="Z11395"/>
      <c r="AA11395"/>
      <c r="AB11395"/>
      <c r="AC11395"/>
      <c r="AD11395"/>
      <c r="AE11395"/>
      <c r="AF11395"/>
      <c r="AG11395"/>
      <c r="AH11395"/>
      <c r="AI11395"/>
      <c r="AJ11395"/>
      <c r="AK11395"/>
      <c r="AL11395"/>
    </row>
    <row r="11396" spans="3:38" ht="15" customHeight="1" x14ac:dyDescent="0.35">
      <c r="C11396"/>
      <c r="D11396"/>
      <c r="E11396"/>
      <c r="F11396"/>
      <c r="G11396"/>
      <c r="H11396"/>
      <c r="I11396"/>
      <c r="J11396"/>
      <c r="K11396"/>
      <c r="L11396"/>
      <c r="M11396"/>
      <c r="N11396"/>
      <c r="O11396"/>
      <c r="S11396"/>
      <c r="T11396"/>
      <c r="U11396"/>
      <c r="V11396"/>
      <c r="Y11396"/>
      <c r="Z11396"/>
      <c r="AA11396"/>
      <c r="AB11396"/>
      <c r="AC11396"/>
      <c r="AD11396"/>
      <c r="AE11396"/>
      <c r="AF11396"/>
      <c r="AG11396"/>
      <c r="AH11396"/>
      <c r="AI11396"/>
      <c r="AJ11396"/>
      <c r="AK11396"/>
      <c r="AL11396"/>
    </row>
    <row r="11397" spans="3:38" ht="15" customHeight="1" x14ac:dyDescent="0.35">
      <c r="C11397"/>
      <c r="D11397"/>
      <c r="E11397"/>
      <c r="F11397"/>
      <c r="G11397"/>
      <c r="H11397"/>
      <c r="I11397"/>
      <c r="J11397"/>
      <c r="K11397"/>
      <c r="L11397"/>
      <c r="M11397"/>
      <c r="N11397"/>
      <c r="O11397"/>
      <c r="S11397"/>
      <c r="T11397"/>
      <c r="U11397"/>
      <c r="V11397"/>
      <c r="Y11397"/>
      <c r="Z11397"/>
      <c r="AA11397"/>
      <c r="AB11397"/>
      <c r="AC11397"/>
      <c r="AD11397"/>
      <c r="AE11397"/>
      <c r="AF11397"/>
      <c r="AG11397"/>
      <c r="AH11397"/>
      <c r="AI11397"/>
      <c r="AJ11397"/>
      <c r="AK11397"/>
      <c r="AL11397"/>
    </row>
    <row r="11398" spans="3:38" ht="15" customHeight="1" x14ac:dyDescent="0.35">
      <c r="C11398"/>
      <c r="D11398"/>
      <c r="E11398"/>
      <c r="F11398"/>
      <c r="G11398"/>
      <c r="H11398"/>
      <c r="I11398"/>
      <c r="J11398"/>
      <c r="K11398"/>
      <c r="L11398"/>
      <c r="M11398"/>
      <c r="N11398"/>
      <c r="O11398"/>
      <c r="S11398"/>
      <c r="T11398"/>
      <c r="U11398"/>
      <c r="V11398"/>
      <c r="Y11398"/>
      <c r="Z11398"/>
      <c r="AA11398"/>
      <c r="AB11398"/>
      <c r="AC11398"/>
      <c r="AD11398"/>
      <c r="AE11398"/>
      <c r="AF11398"/>
      <c r="AG11398"/>
      <c r="AH11398"/>
      <c r="AI11398"/>
      <c r="AJ11398"/>
      <c r="AK11398"/>
      <c r="AL11398"/>
    </row>
    <row r="11399" spans="3:38" ht="15" customHeight="1" x14ac:dyDescent="0.35">
      <c r="C11399"/>
      <c r="D11399"/>
      <c r="E11399"/>
      <c r="F11399"/>
      <c r="G11399"/>
      <c r="H11399"/>
      <c r="I11399"/>
      <c r="J11399"/>
      <c r="K11399"/>
      <c r="L11399"/>
      <c r="M11399"/>
      <c r="N11399"/>
      <c r="O11399"/>
      <c r="S11399"/>
      <c r="T11399"/>
      <c r="U11399"/>
      <c r="V11399"/>
      <c r="Y11399"/>
      <c r="Z11399"/>
      <c r="AA11399"/>
      <c r="AB11399"/>
      <c r="AC11399"/>
      <c r="AD11399"/>
      <c r="AE11399"/>
      <c r="AF11399"/>
      <c r="AG11399"/>
      <c r="AH11399"/>
      <c r="AI11399"/>
      <c r="AJ11399"/>
      <c r="AK11399"/>
      <c r="AL11399"/>
    </row>
    <row r="11400" spans="3:38" ht="15" customHeight="1" x14ac:dyDescent="0.35">
      <c r="C11400"/>
      <c r="D11400"/>
      <c r="E11400"/>
      <c r="F11400"/>
      <c r="G11400"/>
      <c r="H11400"/>
      <c r="I11400"/>
      <c r="J11400"/>
      <c r="K11400"/>
      <c r="L11400"/>
      <c r="M11400"/>
      <c r="N11400"/>
      <c r="O11400"/>
      <c r="S11400"/>
      <c r="T11400"/>
      <c r="U11400"/>
      <c r="V11400"/>
      <c r="Y11400"/>
      <c r="Z11400"/>
      <c r="AA11400"/>
      <c r="AB11400"/>
      <c r="AC11400"/>
      <c r="AD11400"/>
      <c r="AE11400"/>
      <c r="AF11400"/>
      <c r="AG11400"/>
      <c r="AH11400"/>
      <c r="AI11400"/>
      <c r="AJ11400"/>
      <c r="AK11400"/>
      <c r="AL11400"/>
    </row>
    <row r="11401" spans="3:38" ht="15" customHeight="1" x14ac:dyDescent="0.35">
      <c r="C11401"/>
      <c r="D11401"/>
      <c r="E11401"/>
      <c r="F11401"/>
      <c r="G11401"/>
      <c r="H11401"/>
      <c r="I11401"/>
      <c r="J11401"/>
      <c r="K11401"/>
      <c r="L11401"/>
      <c r="M11401"/>
      <c r="N11401"/>
      <c r="O11401"/>
      <c r="S11401"/>
      <c r="T11401"/>
      <c r="U11401"/>
      <c r="V11401"/>
      <c r="Y11401"/>
      <c r="Z11401"/>
      <c r="AA11401"/>
      <c r="AB11401"/>
      <c r="AC11401"/>
      <c r="AD11401"/>
      <c r="AE11401"/>
      <c r="AF11401"/>
      <c r="AG11401"/>
      <c r="AH11401"/>
      <c r="AI11401"/>
      <c r="AJ11401"/>
      <c r="AK11401"/>
      <c r="AL11401"/>
    </row>
    <row r="11402" spans="3:38" ht="15" customHeight="1" x14ac:dyDescent="0.35">
      <c r="C11402"/>
      <c r="D11402"/>
      <c r="E11402"/>
      <c r="F11402"/>
      <c r="G11402"/>
      <c r="H11402"/>
      <c r="I11402"/>
      <c r="J11402"/>
      <c r="K11402"/>
      <c r="L11402"/>
      <c r="M11402"/>
      <c r="N11402"/>
      <c r="O11402"/>
      <c r="S11402"/>
      <c r="T11402"/>
      <c r="U11402"/>
      <c r="V11402"/>
      <c r="Y11402"/>
      <c r="Z11402"/>
      <c r="AA11402"/>
      <c r="AB11402"/>
      <c r="AC11402"/>
      <c r="AD11402"/>
      <c r="AE11402"/>
      <c r="AF11402"/>
      <c r="AG11402"/>
      <c r="AH11402"/>
      <c r="AI11402"/>
      <c r="AJ11402"/>
      <c r="AK11402"/>
      <c r="AL11402"/>
    </row>
    <row r="11403" spans="3:38" ht="15" customHeight="1" x14ac:dyDescent="0.35">
      <c r="C11403"/>
      <c r="D11403"/>
      <c r="E11403"/>
      <c r="F11403"/>
      <c r="G11403"/>
      <c r="H11403"/>
      <c r="I11403"/>
      <c r="J11403"/>
      <c r="K11403"/>
      <c r="L11403"/>
      <c r="M11403"/>
      <c r="N11403"/>
      <c r="O11403"/>
      <c r="S11403"/>
      <c r="T11403"/>
      <c r="U11403"/>
      <c r="V11403"/>
      <c r="Y11403"/>
      <c r="Z11403"/>
      <c r="AA11403"/>
      <c r="AB11403"/>
      <c r="AC11403"/>
      <c r="AD11403"/>
      <c r="AE11403"/>
      <c r="AF11403"/>
      <c r="AG11403"/>
      <c r="AH11403"/>
      <c r="AI11403"/>
      <c r="AJ11403"/>
      <c r="AK11403"/>
      <c r="AL11403"/>
    </row>
    <row r="11404" spans="3:38" ht="15" customHeight="1" x14ac:dyDescent="0.35">
      <c r="C11404"/>
      <c r="D11404"/>
      <c r="E11404"/>
      <c r="F11404"/>
      <c r="G11404"/>
      <c r="H11404"/>
      <c r="I11404"/>
      <c r="J11404"/>
      <c r="K11404"/>
      <c r="L11404"/>
      <c r="M11404"/>
      <c r="N11404"/>
      <c r="O11404"/>
      <c r="S11404"/>
      <c r="T11404"/>
      <c r="U11404"/>
      <c r="V11404"/>
      <c r="Y11404"/>
      <c r="Z11404"/>
      <c r="AA11404"/>
      <c r="AB11404"/>
      <c r="AC11404"/>
      <c r="AD11404"/>
      <c r="AE11404"/>
      <c r="AF11404"/>
      <c r="AG11404"/>
      <c r="AH11404"/>
      <c r="AI11404"/>
      <c r="AJ11404"/>
      <c r="AK11404"/>
      <c r="AL11404"/>
    </row>
    <row r="11405" spans="3:38" ht="15" customHeight="1" x14ac:dyDescent="0.35">
      <c r="C11405"/>
      <c r="D11405"/>
      <c r="E11405"/>
      <c r="F11405"/>
      <c r="G11405"/>
      <c r="H11405"/>
      <c r="I11405"/>
      <c r="J11405"/>
      <c r="K11405"/>
      <c r="L11405"/>
      <c r="M11405"/>
      <c r="N11405"/>
      <c r="O11405"/>
      <c r="S11405"/>
      <c r="T11405"/>
      <c r="U11405"/>
      <c r="V11405"/>
      <c r="Y11405"/>
      <c r="Z11405"/>
      <c r="AA11405"/>
      <c r="AB11405"/>
      <c r="AC11405"/>
      <c r="AD11405"/>
      <c r="AE11405"/>
      <c r="AF11405"/>
      <c r="AG11405"/>
      <c r="AH11405"/>
      <c r="AI11405"/>
      <c r="AJ11405"/>
      <c r="AK11405"/>
      <c r="AL11405"/>
    </row>
    <row r="11406" spans="3:38" ht="15" customHeight="1" x14ac:dyDescent="0.35">
      <c r="C11406"/>
      <c r="D11406"/>
      <c r="E11406"/>
      <c r="F11406"/>
      <c r="G11406"/>
      <c r="H11406"/>
      <c r="I11406"/>
      <c r="J11406"/>
      <c r="K11406"/>
      <c r="L11406"/>
      <c r="M11406"/>
      <c r="N11406"/>
      <c r="O11406"/>
      <c r="S11406"/>
      <c r="T11406"/>
      <c r="U11406"/>
      <c r="V11406"/>
      <c r="Y11406"/>
      <c r="Z11406"/>
      <c r="AA11406"/>
      <c r="AB11406"/>
      <c r="AC11406"/>
      <c r="AD11406"/>
      <c r="AE11406"/>
      <c r="AF11406"/>
      <c r="AG11406"/>
      <c r="AH11406"/>
      <c r="AI11406"/>
      <c r="AJ11406"/>
      <c r="AK11406"/>
      <c r="AL11406"/>
    </row>
    <row r="11407" spans="3:38" ht="15" customHeight="1" x14ac:dyDescent="0.35">
      <c r="C11407"/>
      <c r="D11407"/>
      <c r="E11407"/>
      <c r="F11407"/>
      <c r="G11407"/>
      <c r="H11407"/>
      <c r="I11407"/>
      <c r="J11407"/>
      <c r="K11407"/>
      <c r="L11407"/>
      <c r="M11407"/>
      <c r="N11407"/>
      <c r="O11407"/>
      <c r="S11407"/>
      <c r="T11407"/>
      <c r="U11407"/>
      <c r="V11407"/>
      <c r="Y11407"/>
      <c r="Z11407"/>
      <c r="AA11407"/>
      <c r="AB11407"/>
      <c r="AC11407"/>
      <c r="AD11407"/>
      <c r="AE11407"/>
      <c r="AF11407"/>
      <c r="AG11407"/>
      <c r="AH11407"/>
      <c r="AI11407"/>
      <c r="AJ11407"/>
      <c r="AK11407"/>
      <c r="AL11407"/>
    </row>
    <row r="11408" spans="3:38" ht="15" customHeight="1" x14ac:dyDescent="0.35">
      <c r="C11408"/>
      <c r="D11408"/>
      <c r="E11408"/>
      <c r="F11408"/>
      <c r="G11408"/>
      <c r="H11408"/>
      <c r="I11408"/>
      <c r="J11408"/>
      <c r="K11408"/>
      <c r="L11408"/>
      <c r="M11408"/>
      <c r="N11408"/>
      <c r="O11408"/>
      <c r="S11408"/>
      <c r="T11408"/>
      <c r="U11408"/>
      <c r="V11408"/>
      <c r="Y11408"/>
      <c r="Z11408"/>
      <c r="AA11408"/>
      <c r="AB11408"/>
      <c r="AC11408"/>
      <c r="AD11408"/>
      <c r="AE11408"/>
      <c r="AF11408"/>
      <c r="AG11408"/>
      <c r="AH11408"/>
      <c r="AI11408"/>
      <c r="AJ11408"/>
      <c r="AK11408"/>
      <c r="AL11408"/>
    </row>
    <row r="11409" spans="3:38" ht="15" customHeight="1" x14ac:dyDescent="0.35">
      <c r="C11409"/>
      <c r="D11409"/>
      <c r="E11409"/>
      <c r="F11409"/>
      <c r="G11409"/>
      <c r="H11409"/>
      <c r="I11409"/>
      <c r="J11409"/>
      <c r="K11409"/>
      <c r="L11409"/>
      <c r="M11409"/>
      <c r="N11409"/>
      <c r="O11409"/>
      <c r="S11409"/>
      <c r="T11409"/>
      <c r="U11409"/>
      <c r="V11409"/>
      <c r="Y11409"/>
      <c r="Z11409"/>
      <c r="AA11409"/>
      <c r="AB11409"/>
      <c r="AC11409"/>
      <c r="AD11409"/>
      <c r="AE11409"/>
      <c r="AF11409"/>
      <c r="AG11409"/>
      <c r="AH11409"/>
      <c r="AI11409"/>
      <c r="AJ11409"/>
      <c r="AK11409"/>
      <c r="AL11409"/>
    </row>
    <row r="11410" spans="3:38" ht="15" customHeight="1" x14ac:dyDescent="0.35">
      <c r="C11410"/>
      <c r="D11410"/>
      <c r="E11410"/>
      <c r="F11410"/>
      <c r="G11410"/>
      <c r="H11410"/>
      <c r="I11410"/>
      <c r="J11410"/>
      <c r="K11410"/>
      <c r="L11410"/>
      <c r="M11410"/>
      <c r="N11410"/>
      <c r="O11410"/>
      <c r="S11410"/>
      <c r="T11410"/>
      <c r="U11410"/>
      <c r="V11410"/>
      <c r="Y11410"/>
      <c r="Z11410"/>
      <c r="AA11410"/>
      <c r="AB11410"/>
      <c r="AC11410"/>
      <c r="AD11410"/>
      <c r="AE11410"/>
      <c r="AF11410"/>
      <c r="AG11410"/>
      <c r="AH11410"/>
      <c r="AI11410"/>
      <c r="AJ11410"/>
      <c r="AK11410"/>
      <c r="AL11410"/>
    </row>
    <row r="11411" spans="3:38" ht="15" customHeight="1" x14ac:dyDescent="0.35">
      <c r="C11411"/>
      <c r="D11411"/>
      <c r="E11411"/>
      <c r="F11411"/>
      <c r="G11411"/>
      <c r="H11411"/>
      <c r="I11411"/>
      <c r="J11411"/>
      <c r="K11411"/>
      <c r="L11411"/>
      <c r="M11411"/>
      <c r="N11411"/>
      <c r="O11411"/>
      <c r="S11411"/>
      <c r="T11411"/>
      <c r="U11411"/>
      <c r="V11411"/>
      <c r="Y11411"/>
      <c r="Z11411"/>
      <c r="AA11411"/>
      <c r="AB11411"/>
      <c r="AC11411"/>
      <c r="AD11411"/>
      <c r="AE11411"/>
      <c r="AF11411"/>
      <c r="AG11411"/>
      <c r="AH11411"/>
      <c r="AI11411"/>
      <c r="AJ11411"/>
      <c r="AK11411"/>
      <c r="AL11411"/>
    </row>
    <row r="11412" spans="3:38" ht="15" customHeight="1" x14ac:dyDescent="0.35">
      <c r="C11412"/>
      <c r="D11412"/>
      <c r="E11412"/>
      <c r="F11412"/>
      <c r="G11412"/>
      <c r="H11412"/>
      <c r="I11412"/>
      <c r="J11412"/>
      <c r="K11412"/>
      <c r="L11412"/>
      <c r="M11412"/>
      <c r="N11412"/>
      <c r="O11412"/>
      <c r="S11412"/>
      <c r="T11412"/>
      <c r="U11412"/>
      <c r="V11412"/>
      <c r="Y11412"/>
      <c r="Z11412"/>
      <c r="AA11412"/>
      <c r="AB11412"/>
      <c r="AC11412"/>
      <c r="AD11412"/>
      <c r="AE11412"/>
      <c r="AF11412"/>
      <c r="AG11412"/>
      <c r="AH11412"/>
      <c r="AI11412"/>
      <c r="AJ11412"/>
      <c r="AK11412"/>
      <c r="AL11412"/>
    </row>
    <row r="11413" spans="3:38" ht="15" customHeight="1" x14ac:dyDescent="0.35">
      <c r="C11413"/>
      <c r="D11413"/>
      <c r="E11413"/>
      <c r="F11413"/>
      <c r="G11413"/>
      <c r="H11413"/>
      <c r="I11413"/>
      <c r="J11413"/>
      <c r="K11413"/>
      <c r="L11413"/>
      <c r="M11413"/>
      <c r="N11413"/>
      <c r="O11413"/>
      <c r="S11413"/>
      <c r="T11413"/>
      <c r="U11413"/>
      <c r="V11413"/>
      <c r="Y11413"/>
      <c r="Z11413"/>
      <c r="AA11413"/>
      <c r="AB11413"/>
      <c r="AC11413"/>
      <c r="AD11413"/>
      <c r="AE11413"/>
      <c r="AF11413"/>
      <c r="AG11413"/>
      <c r="AH11413"/>
      <c r="AI11413"/>
      <c r="AJ11413"/>
      <c r="AK11413"/>
      <c r="AL11413"/>
    </row>
    <row r="11414" spans="3:38" ht="15" customHeight="1" x14ac:dyDescent="0.35">
      <c r="C11414"/>
      <c r="D11414"/>
      <c r="E11414"/>
      <c r="F11414"/>
      <c r="G11414"/>
      <c r="H11414"/>
      <c r="I11414"/>
      <c r="J11414"/>
      <c r="K11414"/>
      <c r="L11414"/>
      <c r="M11414"/>
      <c r="N11414"/>
      <c r="O11414"/>
      <c r="S11414"/>
      <c r="T11414"/>
      <c r="U11414"/>
      <c r="V11414"/>
      <c r="Y11414"/>
      <c r="Z11414"/>
      <c r="AA11414"/>
      <c r="AB11414"/>
      <c r="AC11414"/>
      <c r="AD11414"/>
      <c r="AE11414"/>
      <c r="AF11414"/>
      <c r="AG11414"/>
      <c r="AH11414"/>
      <c r="AI11414"/>
      <c r="AJ11414"/>
      <c r="AK11414"/>
      <c r="AL11414"/>
    </row>
    <row r="11415" spans="3:38" ht="15" customHeight="1" x14ac:dyDescent="0.35">
      <c r="C11415"/>
      <c r="D11415"/>
      <c r="E11415"/>
      <c r="F11415"/>
      <c r="G11415"/>
      <c r="H11415"/>
      <c r="I11415"/>
      <c r="J11415"/>
      <c r="K11415"/>
      <c r="L11415"/>
      <c r="M11415"/>
      <c r="N11415"/>
      <c r="O11415"/>
      <c r="S11415"/>
      <c r="T11415"/>
      <c r="U11415"/>
      <c r="V11415"/>
      <c r="Y11415"/>
      <c r="Z11415"/>
      <c r="AA11415"/>
      <c r="AB11415"/>
      <c r="AC11415"/>
      <c r="AD11415"/>
      <c r="AE11415"/>
      <c r="AF11415"/>
      <c r="AG11415"/>
      <c r="AH11415"/>
      <c r="AI11415"/>
      <c r="AJ11415"/>
      <c r="AK11415"/>
      <c r="AL11415"/>
    </row>
    <row r="11416" spans="3:38" ht="15" customHeight="1" x14ac:dyDescent="0.35">
      <c r="C11416"/>
      <c r="D11416"/>
      <c r="E11416"/>
      <c r="F11416"/>
      <c r="G11416"/>
      <c r="H11416"/>
      <c r="I11416"/>
      <c r="J11416"/>
      <c r="K11416"/>
      <c r="L11416"/>
      <c r="M11416"/>
      <c r="N11416"/>
      <c r="O11416"/>
      <c r="S11416"/>
      <c r="T11416"/>
      <c r="U11416"/>
      <c r="V11416"/>
      <c r="Y11416"/>
      <c r="Z11416"/>
      <c r="AA11416"/>
      <c r="AB11416"/>
      <c r="AC11416"/>
      <c r="AD11416"/>
      <c r="AE11416"/>
      <c r="AF11416"/>
      <c r="AG11416"/>
      <c r="AH11416"/>
      <c r="AI11416"/>
      <c r="AJ11416"/>
      <c r="AK11416"/>
      <c r="AL11416"/>
    </row>
    <row r="11417" spans="3:38" ht="15" customHeight="1" x14ac:dyDescent="0.35">
      <c r="C11417"/>
      <c r="D11417"/>
      <c r="E11417"/>
      <c r="F11417"/>
      <c r="G11417"/>
      <c r="H11417"/>
      <c r="I11417"/>
      <c r="J11417"/>
      <c r="K11417"/>
      <c r="L11417"/>
      <c r="M11417"/>
      <c r="N11417"/>
      <c r="O11417"/>
      <c r="S11417"/>
      <c r="T11417"/>
      <c r="U11417"/>
      <c r="V11417"/>
      <c r="Y11417"/>
      <c r="Z11417"/>
      <c r="AA11417"/>
      <c r="AB11417"/>
      <c r="AC11417"/>
      <c r="AD11417"/>
      <c r="AE11417"/>
      <c r="AF11417"/>
      <c r="AG11417"/>
      <c r="AH11417"/>
      <c r="AI11417"/>
      <c r="AJ11417"/>
      <c r="AK11417"/>
      <c r="AL11417"/>
    </row>
    <row r="11418" spans="3:38" ht="15" customHeight="1" x14ac:dyDescent="0.35">
      <c r="C11418"/>
      <c r="D11418"/>
      <c r="E11418"/>
      <c r="F11418"/>
      <c r="G11418"/>
      <c r="H11418"/>
      <c r="I11418"/>
      <c r="J11418"/>
      <c r="K11418"/>
      <c r="L11418"/>
      <c r="M11418"/>
      <c r="N11418"/>
      <c r="O11418"/>
      <c r="S11418"/>
      <c r="T11418"/>
      <c r="U11418"/>
      <c r="V11418"/>
      <c r="Y11418"/>
      <c r="Z11418"/>
      <c r="AA11418"/>
      <c r="AB11418"/>
      <c r="AC11418"/>
      <c r="AD11418"/>
      <c r="AE11418"/>
      <c r="AF11418"/>
      <c r="AG11418"/>
      <c r="AH11418"/>
      <c r="AI11418"/>
      <c r="AJ11418"/>
      <c r="AK11418"/>
      <c r="AL11418"/>
    </row>
    <row r="11419" spans="3:38" ht="15" customHeight="1" x14ac:dyDescent="0.35">
      <c r="C11419"/>
      <c r="D11419"/>
      <c r="E11419"/>
      <c r="F11419"/>
      <c r="G11419"/>
      <c r="H11419"/>
      <c r="I11419"/>
      <c r="J11419"/>
      <c r="K11419"/>
      <c r="L11419"/>
      <c r="M11419"/>
      <c r="N11419"/>
      <c r="O11419"/>
      <c r="S11419"/>
      <c r="T11419"/>
      <c r="U11419"/>
      <c r="V11419"/>
      <c r="Y11419"/>
      <c r="Z11419"/>
      <c r="AA11419"/>
      <c r="AB11419"/>
      <c r="AC11419"/>
      <c r="AD11419"/>
      <c r="AE11419"/>
      <c r="AF11419"/>
      <c r="AG11419"/>
      <c r="AH11419"/>
      <c r="AI11419"/>
      <c r="AJ11419"/>
      <c r="AK11419"/>
      <c r="AL11419"/>
    </row>
    <row r="11420" spans="3:38" ht="15" customHeight="1" x14ac:dyDescent="0.35">
      <c r="C11420"/>
      <c r="D11420"/>
      <c r="E11420"/>
      <c r="F11420"/>
      <c r="G11420"/>
      <c r="H11420"/>
      <c r="I11420"/>
      <c r="J11420"/>
      <c r="K11420"/>
      <c r="L11420"/>
      <c r="M11420"/>
      <c r="N11420"/>
      <c r="O11420"/>
      <c r="S11420"/>
      <c r="T11420"/>
      <c r="U11420"/>
      <c r="V11420"/>
      <c r="Y11420"/>
      <c r="Z11420"/>
      <c r="AA11420"/>
      <c r="AB11420"/>
      <c r="AC11420"/>
      <c r="AD11420"/>
      <c r="AE11420"/>
      <c r="AF11420"/>
      <c r="AG11420"/>
      <c r="AH11420"/>
      <c r="AI11420"/>
      <c r="AJ11420"/>
      <c r="AK11420"/>
      <c r="AL11420"/>
    </row>
    <row r="11421" spans="3:38" ht="15" customHeight="1" x14ac:dyDescent="0.35">
      <c r="C11421"/>
      <c r="D11421"/>
      <c r="E11421"/>
      <c r="F11421"/>
      <c r="G11421"/>
      <c r="H11421"/>
      <c r="I11421"/>
      <c r="J11421"/>
      <c r="K11421"/>
      <c r="L11421"/>
      <c r="M11421"/>
      <c r="N11421"/>
      <c r="O11421"/>
      <c r="S11421"/>
      <c r="T11421"/>
      <c r="U11421"/>
      <c r="V11421"/>
      <c r="Y11421"/>
      <c r="Z11421"/>
      <c r="AA11421"/>
      <c r="AB11421"/>
      <c r="AC11421"/>
      <c r="AD11421"/>
      <c r="AE11421"/>
      <c r="AF11421"/>
      <c r="AG11421"/>
      <c r="AH11421"/>
      <c r="AI11421"/>
      <c r="AJ11421"/>
      <c r="AK11421"/>
      <c r="AL11421"/>
    </row>
    <row r="11422" spans="3:38" ht="15" customHeight="1" x14ac:dyDescent="0.35">
      <c r="C11422"/>
      <c r="D11422"/>
      <c r="E11422"/>
      <c r="F11422"/>
      <c r="G11422"/>
      <c r="H11422"/>
      <c r="I11422"/>
      <c r="J11422"/>
      <c r="K11422"/>
      <c r="L11422"/>
      <c r="M11422"/>
      <c r="N11422"/>
      <c r="O11422"/>
      <c r="S11422"/>
      <c r="T11422"/>
      <c r="U11422"/>
      <c r="V11422"/>
      <c r="Y11422"/>
      <c r="Z11422"/>
      <c r="AA11422"/>
      <c r="AB11422"/>
      <c r="AC11422"/>
      <c r="AD11422"/>
      <c r="AE11422"/>
      <c r="AF11422"/>
      <c r="AG11422"/>
      <c r="AH11422"/>
      <c r="AI11422"/>
      <c r="AJ11422"/>
      <c r="AK11422"/>
      <c r="AL11422"/>
    </row>
    <row r="11423" spans="3:38" ht="15" customHeight="1" x14ac:dyDescent="0.35">
      <c r="C11423"/>
      <c r="D11423"/>
      <c r="E11423"/>
      <c r="F11423"/>
      <c r="G11423"/>
      <c r="H11423"/>
      <c r="I11423"/>
      <c r="J11423"/>
      <c r="K11423"/>
      <c r="L11423"/>
      <c r="M11423"/>
      <c r="N11423"/>
      <c r="O11423"/>
      <c r="S11423"/>
      <c r="T11423"/>
      <c r="U11423"/>
      <c r="V11423"/>
      <c r="Y11423"/>
      <c r="Z11423"/>
      <c r="AA11423"/>
      <c r="AB11423"/>
      <c r="AC11423"/>
      <c r="AD11423"/>
      <c r="AE11423"/>
      <c r="AF11423"/>
      <c r="AG11423"/>
      <c r="AH11423"/>
      <c r="AI11423"/>
      <c r="AJ11423"/>
      <c r="AK11423"/>
      <c r="AL11423"/>
    </row>
    <row r="11424" spans="3:38" ht="15" customHeight="1" x14ac:dyDescent="0.35">
      <c r="C11424"/>
      <c r="D11424"/>
      <c r="E11424"/>
      <c r="F11424"/>
      <c r="G11424"/>
      <c r="H11424"/>
      <c r="I11424"/>
      <c r="J11424"/>
      <c r="K11424"/>
      <c r="L11424"/>
      <c r="M11424"/>
      <c r="N11424"/>
      <c r="O11424"/>
      <c r="S11424"/>
      <c r="T11424"/>
      <c r="U11424"/>
      <c r="V11424"/>
      <c r="Y11424"/>
      <c r="Z11424"/>
      <c r="AA11424"/>
      <c r="AB11424"/>
      <c r="AC11424"/>
      <c r="AD11424"/>
      <c r="AE11424"/>
      <c r="AF11424"/>
      <c r="AG11424"/>
      <c r="AH11424"/>
      <c r="AI11424"/>
      <c r="AJ11424"/>
      <c r="AK11424"/>
      <c r="AL11424"/>
    </row>
    <row r="11425" spans="3:38" ht="15" customHeight="1" x14ac:dyDescent="0.35">
      <c r="C11425"/>
      <c r="D11425"/>
      <c r="E11425"/>
      <c r="F11425"/>
      <c r="G11425"/>
      <c r="H11425"/>
      <c r="I11425"/>
      <c r="J11425"/>
      <c r="K11425"/>
      <c r="L11425"/>
      <c r="M11425"/>
      <c r="N11425"/>
      <c r="O11425"/>
      <c r="S11425"/>
      <c r="T11425"/>
      <c r="U11425"/>
      <c r="V11425"/>
      <c r="Y11425"/>
      <c r="Z11425"/>
      <c r="AA11425"/>
      <c r="AB11425"/>
      <c r="AC11425"/>
      <c r="AD11425"/>
      <c r="AE11425"/>
      <c r="AF11425"/>
      <c r="AG11425"/>
      <c r="AH11425"/>
      <c r="AI11425"/>
      <c r="AJ11425"/>
      <c r="AK11425"/>
      <c r="AL11425"/>
    </row>
    <row r="11426" spans="3:38" ht="15" customHeight="1" x14ac:dyDescent="0.35">
      <c r="C11426"/>
      <c r="D11426"/>
      <c r="E11426"/>
      <c r="F11426"/>
      <c r="G11426"/>
      <c r="H11426"/>
      <c r="I11426"/>
      <c r="J11426"/>
      <c r="K11426"/>
      <c r="L11426"/>
      <c r="M11426"/>
      <c r="N11426"/>
      <c r="O11426"/>
      <c r="S11426"/>
      <c r="T11426"/>
      <c r="U11426"/>
      <c r="V11426"/>
      <c r="Y11426"/>
      <c r="Z11426"/>
      <c r="AA11426"/>
      <c r="AB11426"/>
      <c r="AC11426"/>
      <c r="AD11426"/>
      <c r="AE11426"/>
      <c r="AF11426"/>
      <c r="AG11426"/>
      <c r="AH11426"/>
      <c r="AI11426"/>
      <c r="AJ11426"/>
      <c r="AK11426"/>
      <c r="AL11426"/>
    </row>
    <row r="11427" spans="3:38" ht="15" customHeight="1" x14ac:dyDescent="0.35">
      <c r="C11427"/>
      <c r="D11427"/>
      <c r="E11427"/>
      <c r="F11427"/>
      <c r="G11427"/>
      <c r="H11427"/>
      <c r="I11427"/>
      <c r="J11427"/>
      <c r="K11427"/>
      <c r="L11427"/>
      <c r="M11427"/>
      <c r="N11427"/>
      <c r="O11427"/>
      <c r="S11427"/>
      <c r="T11427"/>
      <c r="U11427"/>
      <c r="V11427"/>
      <c r="Y11427"/>
      <c r="Z11427"/>
      <c r="AA11427"/>
      <c r="AB11427"/>
      <c r="AC11427"/>
      <c r="AD11427"/>
      <c r="AE11427"/>
      <c r="AF11427"/>
      <c r="AG11427"/>
      <c r="AH11427"/>
      <c r="AI11427"/>
      <c r="AJ11427"/>
      <c r="AK11427"/>
      <c r="AL11427"/>
    </row>
    <row r="11428" spans="3:38" ht="15" customHeight="1" x14ac:dyDescent="0.35">
      <c r="C11428"/>
      <c r="D11428"/>
      <c r="E11428"/>
      <c r="F11428"/>
      <c r="G11428"/>
      <c r="H11428"/>
      <c r="I11428"/>
      <c r="J11428"/>
      <c r="K11428"/>
      <c r="L11428"/>
      <c r="M11428"/>
      <c r="N11428"/>
      <c r="O11428"/>
      <c r="S11428"/>
      <c r="T11428"/>
      <c r="U11428"/>
      <c r="V11428"/>
      <c r="Y11428"/>
      <c r="Z11428"/>
      <c r="AA11428"/>
      <c r="AB11428"/>
      <c r="AC11428"/>
      <c r="AD11428"/>
      <c r="AE11428"/>
      <c r="AF11428"/>
      <c r="AG11428"/>
      <c r="AH11428"/>
      <c r="AI11428"/>
      <c r="AJ11428"/>
      <c r="AK11428"/>
      <c r="AL11428"/>
    </row>
    <row r="11429" spans="3:38" ht="15" customHeight="1" x14ac:dyDescent="0.35">
      <c r="C11429"/>
      <c r="D11429"/>
      <c r="E11429"/>
      <c r="F11429"/>
      <c r="G11429"/>
      <c r="H11429"/>
      <c r="I11429"/>
      <c r="J11429"/>
      <c r="K11429"/>
      <c r="L11429"/>
      <c r="M11429"/>
      <c r="N11429"/>
      <c r="O11429"/>
      <c r="S11429"/>
      <c r="T11429"/>
      <c r="U11429"/>
      <c r="V11429"/>
      <c r="Y11429"/>
      <c r="Z11429"/>
      <c r="AA11429"/>
      <c r="AB11429"/>
      <c r="AC11429"/>
      <c r="AD11429"/>
      <c r="AE11429"/>
      <c r="AF11429"/>
      <c r="AG11429"/>
      <c r="AH11429"/>
      <c r="AI11429"/>
      <c r="AJ11429"/>
      <c r="AK11429"/>
      <c r="AL11429"/>
    </row>
    <row r="11430" spans="3:38" ht="15" customHeight="1" x14ac:dyDescent="0.35">
      <c r="C11430"/>
      <c r="D11430"/>
      <c r="E11430"/>
      <c r="F11430"/>
      <c r="G11430"/>
      <c r="H11430"/>
      <c r="I11430"/>
      <c r="J11430"/>
      <c r="K11430"/>
      <c r="L11430"/>
      <c r="M11430"/>
      <c r="N11430"/>
      <c r="O11430"/>
      <c r="S11430"/>
      <c r="T11430"/>
      <c r="U11430"/>
      <c r="V11430"/>
      <c r="Y11430"/>
      <c r="Z11430"/>
      <c r="AA11430"/>
      <c r="AB11430"/>
      <c r="AC11430"/>
      <c r="AD11430"/>
      <c r="AE11430"/>
      <c r="AF11430"/>
      <c r="AG11430"/>
      <c r="AH11430"/>
      <c r="AI11430"/>
      <c r="AJ11430"/>
      <c r="AK11430"/>
      <c r="AL11430"/>
    </row>
    <row r="11431" spans="3:38" ht="15" customHeight="1" x14ac:dyDescent="0.35">
      <c r="C11431"/>
      <c r="D11431"/>
      <c r="E11431"/>
      <c r="F11431"/>
      <c r="G11431"/>
      <c r="H11431"/>
      <c r="I11431"/>
      <c r="J11431"/>
      <c r="K11431"/>
      <c r="L11431"/>
      <c r="M11431"/>
      <c r="N11431"/>
      <c r="O11431"/>
      <c r="S11431"/>
      <c r="T11431"/>
      <c r="U11431"/>
      <c r="V11431"/>
      <c r="Y11431"/>
      <c r="Z11431"/>
      <c r="AA11431"/>
      <c r="AB11431"/>
      <c r="AC11431"/>
      <c r="AD11431"/>
      <c r="AE11431"/>
      <c r="AF11431"/>
      <c r="AG11431"/>
      <c r="AH11431"/>
      <c r="AI11431"/>
      <c r="AJ11431"/>
      <c r="AK11431"/>
      <c r="AL11431"/>
    </row>
    <row r="11432" spans="3:38" ht="15" customHeight="1" x14ac:dyDescent="0.35">
      <c r="C11432"/>
      <c r="D11432"/>
      <c r="E11432"/>
      <c r="F11432"/>
      <c r="G11432"/>
      <c r="H11432"/>
      <c r="I11432"/>
      <c r="J11432"/>
      <c r="K11432"/>
      <c r="L11432"/>
      <c r="M11432"/>
      <c r="N11432"/>
      <c r="O11432"/>
      <c r="S11432"/>
      <c r="T11432"/>
      <c r="U11432"/>
      <c r="V11432"/>
      <c r="Y11432"/>
      <c r="Z11432"/>
      <c r="AA11432"/>
      <c r="AB11432"/>
      <c r="AC11432"/>
      <c r="AD11432"/>
      <c r="AE11432"/>
      <c r="AF11432"/>
      <c r="AG11432"/>
      <c r="AH11432"/>
      <c r="AI11432"/>
      <c r="AJ11432"/>
      <c r="AK11432"/>
      <c r="AL11432"/>
    </row>
    <row r="11433" spans="3:38" ht="15" customHeight="1" x14ac:dyDescent="0.35">
      <c r="C11433"/>
      <c r="D11433"/>
      <c r="E11433"/>
      <c r="F11433"/>
      <c r="G11433"/>
      <c r="H11433"/>
      <c r="I11433"/>
      <c r="J11433"/>
      <c r="K11433"/>
      <c r="L11433"/>
      <c r="M11433"/>
      <c r="N11433"/>
      <c r="O11433"/>
      <c r="S11433"/>
      <c r="T11433"/>
      <c r="U11433"/>
      <c r="V11433"/>
      <c r="Y11433"/>
      <c r="Z11433"/>
      <c r="AA11433"/>
      <c r="AB11433"/>
      <c r="AC11433"/>
      <c r="AD11433"/>
      <c r="AE11433"/>
      <c r="AF11433"/>
      <c r="AG11433"/>
      <c r="AH11433"/>
      <c r="AI11433"/>
      <c r="AJ11433"/>
      <c r="AK11433"/>
      <c r="AL11433"/>
    </row>
    <row r="11434" spans="3:38" ht="15" customHeight="1" x14ac:dyDescent="0.35">
      <c r="C11434"/>
      <c r="D11434"/>
      <c r="E11434"/>
      <c r="F11434"/>
      <c r="G11434"/>
      <c r="H11434"/>
      <c r="I11434"/>
      <c r="J11434"/>
      <c r="K11434"/>
      <c r="L11434"/>
      <c r="M11434"/>
      <c r="N11434"/>
      <c r="O11434"/>
      <c r="S11434"/>
      <c r="T11434"/>
      <c r="U11434"/>
      <c r="V11434"/>
      <c r="Y11434"/>
      <c r="Z11434"/>
      <c r="AA11434"/>
      <c r="AB11434"/>
      <c r="AC11434"/>
      <c r="AD11434"/>
      <c r="AE11434"/>
      <c r="AF11434"/>
      <c r="AG11434"/>
      <c r="AH11434"/>
      <c r="AI11434"/>
      <c r="AJ11434"/>
      <c r="AK11434"/>
      <c r="AL11434"/>
    </row>
    <row r="11435" spans="3:38" ht="15" customHeight="1" x14ac:dyDescent="0.35">
      <c r="C11435"/>
      <c r="D11435"/>
      <c r="E11435"/>
      <c r="F11435"/>
      <c r="G11435"/>
      <c r="H11435"/>
      <c r="I11435"/>
      <c r="J11435"/>
      <c r="K11435"/>
      <c r="L11435"/>
      <c r="M11435"/>
      <c r="N11435"/>
      <c r="O11435"/>
      <c r="S11435"/>
      <c r="T11435"/>
      <c r="U11435"/>
      <c r="V11435"/>
      <c r="Y11435"/>
      <c r="Z11435"/>
      <c r="AA11435"/>
      <c r="AB11435"/>
      <c r="AC11435"/>
      <c r="AD11435"/>
      <c r="AE11435"/>
      <c r="AF11435"/>
      <c r="AG11435"/>
      <c r="AH11435"/>
      <c r="AI11435"/>
      <c r="AJ11435"/>
      <c r="AK11435"/>
      <c r="AL11435"/>
    </row>
    <row r="11436" spans="3:38" ht="15" customHeight="1" x14ac:dyDescent="0.35">
      <c r="C11436"/>
      <c r="D11436"/>
      <c r="E11436"/>
      <c r="F11436"/>
      <c r="G11436"/>
      <c r="H11436"/>
      <c r="I11436"/>
      <c r="J11436"/>
      <c r="K11436"/>
      <c r="L11436"/>
      <c r="M11436"/>
      <c r="N11436"/>
      <c r="O11436"/>
      <c r="S11436"/>
      <c r="T11436"/>
      <c r="U11436"/>
      <c r="V11436"/>
      <c r="Y11436"/>
      <c r="Z11436"/>
      <c r="AA11436"/>
      <c r="AB11436"/>
      <c r="AC11436"/>
      <c r="AD11436"/>
      <c r="AE11436"/>
      <c r="AF11436"/>
      <c r="AG11436"/>
      <c r="AH11436"/>
      <c r="AI11436"/>
      <c r="AJ11436"/>
      <c r="AK11436"/>
      <c r="AL11436"/>
    </row>
    <row r="11437" spans="3:38" ht="15" customHeight="1" x14ac:dyDescent="0.35">
      <c r="C11437"/>
      <c r="D11437"/>
      <c r="E11437"/>
      <c r="F11437"/>
      <c r="G11437"/>
      <c r="H11437"/>
      <c r="I11437"/>
      <c r="J11437"/>
      <c r="K11437"/>
      <c r="L11437"/>
      <c r="M11437"/>
      <c r="N11437"/>
      <c r="O11437"/>
      <c r="S11437"/>
      <c r="T11437"/>
      <c r="U11437"/>
      <c r="V11437"/>
      <c r="Y11437"/>
      <c r="Z11437"/>
      <c r="AA11437"/>
      <c r="AB11437"/>
      <c r="AC11437"/>
      <c r="AD11437"/>
      <c r="AE11437"/>
      <c r="AF11437"/>
      <c r="AG11437"/>
      <c r="AH11437"/>
      <c r="AI11437"/>
      <c r="AJ11437"/>
      <c r="AK11437"/>
      <c r="AL11437"/>
    </row>
    <row r="11438" spans="3:38" ht="15" customHeight="1" x14ac:dyDescent="0.35">
      <c r="C11438"/>
      <c r="D11438"/>
      <c r="E11438"/>
      <c r="F11438"/>
      <c r="G11438"/>
      <c r="H11438"/>
      <c r="I11438"/>
      <c r="J11438"/>
      <c r="K11438"/>
      <c r="L11438"/>
      <c r="M11438"/>
      <c r="N11438"/>
      <c r="O11438"/>
      <c r="S11438"/>
      <c r="T11438"/>
      <c r="U11438"/>
      <c r="V11438"/>
      <c r="Y11438"/>
      <c r="Z11438"/>
      <c r="AA11438"/>
      <c r="AB11438"/>
      <c r="AC11438"/>
      <c r="AD11438"/>
      <c r="AE11438"/>
      <c r="AF11438"/>
      <c r="AG11438"/>
      <c r="AH11438"/>
      <c r="AI11438"/>
      <c r="AJ11438"/>
      <c r="AK11438"/>
      <c r="AL11438"/>
    </row>
    <row r="11439" spans="3:38" ht="15" customHeight="1" x14ac:dyDescent="0.35">
      <c r="C11439"/>
      <c r="D11439"/>
      <c r="E11439"/>
      <c r="F11439"/>
      <c r="G11439"/>
      <c r="H11439"/>
      <c r="I11439"/>
      <c r="J11439"/>
      <c r="K11439"/>
      <c r="L11439"/>
      <c r="M11439"/>
      <c r="N11439"/>
      <c r="O11439"/>
      <c r="S11439"/>
      <c r="T11439"/>
      <c r="U11439"/>
      <c r="V11439"/>
      <c r="Y11439"/>
      <c r="Z11439"/>
      <c r="AA11439"/>
      <c r="AB11439"/>
      <c r="AC11439"/>
      <c r="AD11439"/>
      <c r="AE11439"/>
      <c r="AF11439"/>
      <c r="AG11439"/>
      <c r="AH11439"/>
      <c r="AI11439"/>
      <c r="AJ11439"/>
      <c r="AK11439"/>
      <c r="AL11439"/>
    </row>
    <row r="11440" spans="3:38" ht="15" customHeight="1" x14ac:dyDescent="0.35">
      <c r="C11440"/>
      <c r="D11440"/>
      <c r="E11440"/>
      <c r="F11440"/>
      <c r="G11440"/>
      <c r="H11440"/>
      <c r="I11440"/>
      <c r="J11440"/>
      <c r="K11440"/>
      <c r="L11440"/>
      <c r="M11440"/>
      <c r="N11440"/>
      <c r="O11440"/>
      <c r="S11440"/>
      <c r="T11440"/>
      <c r="U11440"/>
      <c r="V11440"/>
      <c r="Y11440"/>
      <c r="Z11440"/>
      <c r="AA11440"/>
      <c r="AB11440"/>
      <c r="AC11440"/>
      <c r="AD11440"/>
      <c r="AE11440"/>
      <c r="AF11440"/>
      <c r="AG11440"/>
      <c r="AH11440"/>
      <c r="AI11440"/>
      <c r="AJ11440"/>
      <c r="AK11440"/>
      <c r="AL11440"/>
    </row>
    <row r="11441" spans="3:38" ht="15" customHeight="1" x14ac:dyDescent="0.35">
      <c r="C11441"/>
      <c r="D11441"/>
      <c r="E11441"/>
      <c r="F11441"/>
      <c r="G11441"/>
      <c r="H11441"/>
      <c r="I11441"/>
      <c r="J11441"/>
      <c r="K11441"/>
      <c r="L11441"/>
      <c r="M11441"/>
      <c r="N11441"/>
      <c r="O11441"/>
      <c r="S11441"/>
      <c r="T11441"/>
      <c r="U11441"/>
      <c r="V11441"/>
      <c r="Y11441"/>
      <c r="Z11441"/>
      <c r="AA11441"/>
      <c r="AB11441"/>
      <c r="AC11441"/>
      <c r="AD11441"/>
      <c r="AE11441"/>
      <c r="AF11441"/>
      <c r="AG11441"/>
      <c r="AH11441"/>
      <c r="AI11441"/>
      <c r="AJ11441"/>
      <c r="AK11441"/>
      <c r="AL11441"/>
    </row>
    <row r="11442" spans="3:38" ht="15" customHeight="1" x14ac:dyDescent="0.35">
      <c r="C11442"/>
      <c r="D11442"/>
      <c r="E11442"/>
      <c r="F11442"/>
      <c r="G11442"/>
      <c r="H11442"/>
      <c r="I11442"/>
      <c r="J11442"/>
      <c r="K11442"/>
      <c r="L11442"/>
      <c r="M11442"/>
      <c r="N11442"/>
      <c r="O11442"/>
      <c r="S11442"/>
      <c r="T11442"/>
      <c r="U11442"/>
      <c r="V11442"/>
      <c r="Y11442"/>
      <c r="Z11442"/>
      <c r="AA11442"/>
      <c r="AB11442"/>
      <c r="AC11442"/>
      <c r="AD11442"/>
      <c r="AE11442"/>
      <c r="AF11442"/>
      <c r="AG11442"/>
      <c r="AH11442"/>
      <c r="AI11442"/>
      <c r="AJ11442"/>
      <c r="AK11442"/>
      <c r="AL11442"/>
    </row>
    <row r="11443" spans="3:38" ht="15" customHeight="1" x14ac:dyDescent="0.35">
      <c r="C11443"/>
      <c r="D11443"/>
      <c r="E11443"/>
      <c r="F11443"/>
      <c r="G11443"/>
      <c r="H11443"/>
      <c r="I11443"/>
      <c r="J11443"/>
      <c r="K11443"/>
      <c r="L11443"/>
      <c r="M11443"/>
      <c r="N11443"/>
      <c r="O11443"/>
      <c r="S11443"/>
      <c r="T11443"/>
      <c r="U11443"/>
      <c r="V11443"/>
      <c r="Y11443"/>
      <c r="Z11443"/>
      <c r="AA11443"/>
      <c r="AB11443"/>
      <c r="AC11443"/>
      <c r="AD11443"/>
      <c r="AE11443"/>
      <c r="AF11443"/>
      <c r="AG11443"/>
      <c r="AH11443"/>
      <c r="AI11443"/>
      <c r="AJ11443"/>
      <c r="AK11443"/>
      <c r="AL11443"/>
    </row>
    <row r="11444" spans="3:38" ht="15" customHeight="1" x14ac:dyDescent="0.35">
      <c r="C11444"/>
      <c r="D11444"/>
      <c r="E11444"/>
      <c r="F11444"/>
      <c r="G11444"/>
      <c r="H11444"/>
      <c r="I11444"/>
      <c r="J11444"/>
      <c r="K11444"/>
      <c r="L11444"/>
      <c r="M11444"/>
      <c r="N11444"/>
      <c r="O11444"/>
      <c r="S11444"/>
      <c r="T11444"/>
      <c r="U11444"/>
      <c r="V11444"/>
      <c r="Y11444"/>
      <c r="Z11444"/>
      <c r="AA11444"/>
      <c r="AB11444"/>
      <c r="AC11444"/>
      <c r="AD11444"/>
      <c r="AE11444"/>
      <c r="AF11444"/>
      <c r="AG11444"/>
      <c r="AH11444"/>
      <c r="AI11444"/>
      <c r="AJ11444"/>
      <c r="AK11444"/>
      <c r="AL11444"/>
    </row>
    <row r="11445" spans="3:38" ht="15" customHeight="1" x14ac:dyDescent="0.35">
      <c r="C11445"/>
      <c r="D11445"/>
      <c r="E11445"/>
      <c r="F11445"/>
      <c r="G11445"/>
      <c r="H11445"/>
      <c r="I11445"/>
      <c r="J11445"/>
      <c r="K11445"/>
      <c r="L11445"/>
      <c r="M11445"/>
      <c r="N11445"/>
      <c r="O11445"/>
      <c r="S11445"/>
      <c r="T11445"/>
      <c r="U11445"/>
      <c r="V11445"/>
      <c r="Y11445"/>
      <c r="Z11445"/>
      <c r="AA11445"/>
      <c r="AB11445"/>
      <c r="AC11445"/>
      <c r="AD11445"/>
      <c r="AE11445"/>
      <c r="AF11445"/>
      <c r="AG11445"/>
      <c r="AH11445"/>
      <c r="AI11445"/>
      <c r="AJ11445"/>
      <c r="AK11445"/>
      <c r="AL11445"/>
    </row>
    <row r="11446" spans="3:38" ht="15" customHeight="1" x14ac:dyDescent="0.35">
      <c r="C11446"/>
      <c r="D11446"/>
      <c r="E11446"/>
      <c r="F11446"/>
      <c r="G11446"/>
      <c r="H11446"/>
      <c r="I11446"/>
      <c r="J11446"/>
      <c r="K11446"/>
      <c r="L11446"/>
      <c r="M11446"/>
      <c r="N11446"/>
      <c r="O11446"/>
      <c r="S11446"/>
      <c r="T11446"/>
      <c r="U11446"/>
      <c r="V11446"/>
      <c r="Y11446"/>
      <c r="Z11446"/>
      <c r="AA11446"/>
      <c r="AB11446"/>
      <c r="AC11446"/>
      <c r="AD11446"/>
      <c r="AE11446"/>
      <c r="AF11446"/>
      <c r="AG11446"/>
      <c r="AH11446"/>
      <c r="AI11446"/>
      <c r="AJ11446"/>
      <c r="AK11446"/>
      <c r="AL11446"/>
    </row>
    <row r="11447" spans="3:38" ht="15" customHeight="1" x14ac:dyDescent="0.35">
      <c r="C11447"/>
      <c r="D11447"/>
      <c r="E11447"/>
      <c r="F11447"/>
      <c r="G11447"/>
      <c r="H11447"/>
      <c r="I11447"/>
      <c r="J11447"/>
      <c r="K11447"/>
      <c r="L11447"/>
      <c r="M11447"/>
      <c r="N11447"/>
      <c r="O11447"/>
      <c r="S11447"/>
      <c r="T11447"/>
      <c r="U11447"/>
      <c r="V11447"/>
      <c r="Y11447"/>
      <c r="Z11447"/>
      <c r="AA11447"/>
      <c r="AB11447"/>
      <c r="AC11447"/>
      <c r="AD11447"/>
      <c r="AE11447"/>
      <c r="AF11447"/>
      <c r="AG11447"/>
      <c r="AH11447"/>
      <c r="AI11447"/>
      <c r="AJ11447"/>
      <c r="AK11447"/>
      <c r="AL11447"/>
    </row>
    <row r="11448" spans="3:38" ht="15" customHeight="1" x14ac:dyDescent="0.35">
      <c r="C11448"/>
      <c r="D11448"/>
      <c r="E11448"/>
      <c r="F11448"/>
      <c r="G11448"/>
      <c r="H11448"/>
      <c r="I11448"/>
      <c r="J11448"/>
      <c r="K11448"/>
      <c r="L11448"/>
      <c r="M11448"/>
      <c r="N11448"/>
      <c r="O11448"/>
      <c r="S11448"/>
      <c r="T11448"/>
      <c r="U11448"/>
      <c r="V11448"/>
      <c r="Y11448"/>
      <c r="Z11448"/>
      <c r="AA11448"/>
      <c r="AB11448"/>
      <c r="AC11448"/>
      <c r="AD11448"/>
      <c r="AE11448"/>
      <c r="AF11448"/>
      <c r="AG11448"/>
      <c r="AH11448"/>
      <c r="AI11448"/>
      <c r="AJ11448"/>
      <c r="AK11448"/>
      <c r="AL11448"/>
    </row>
    <row r="11449" spans="3:38" ht="15" customHeight="1" x14ac:dyDescent="0.35">
      <c r="C11449"/>
      <c r="D11449"/>
      <c r="E11449"/>
      <c r="F11449"/>
      <c r="G11449"/>
      <c r="H11449"/>
      <c r="I11449"/>
      <c r="J11449"/>
      <c r="K11449"/>
      <c r="L11449"/>
      <c r="M11449"/>
      <c r="N11449"/>
      <c r="O11449"/>
      <c r="S11449"/>
      <c r="T11449"/>
      <c r="U11449"/>
      <c r="V11449"/>
      <c r="Y11449"/>
      <c r="Z11449"/>
      <c r="AA11449"/>
      <c r="AB11449"/>
      <c r="AC11449"/>
      <c r="AD11449"/>
      <c r="AE11449"/>
      <c r="AF11449"/>
      <c r="AG11449"/>
      <c r="AH11449"/>
      <c r="AI11449"/>
      <c r="AJ11449"/>
      <c r="AK11449"/>
      <c r="AL11449"/>
    </row>
    <row r="11450" spans="3:38" ht="15" customHeight="1" x14ac:dyDescent="0.35">
      <c r="C11450"/>
      <c r="D11450"/>
      <c r="E11450"/>
      <c r="F11450"/>
      <c r="G11450"/>
      <c r="H11450"/>
      <c r="I11450"/>
      <c r="J11450"/>
      <c r="K11450"/>
      <c r="L11450"/>
      <c r="M11450"/>
      <c r="N11450"/>
      <c r="O11450"/>
      <c r="S11450"/>
      <c r="T11450"/>
      <c r="U11450"/>
      <c r="V11450"/>
      <c r="Y11450"/>
      <c r="Z11450"/>
      <c r="AA11450"/>
      <c r="AB11450"/>
      <c r="AC11450"/>
      <c r="AD11450"/>
      <c r="AE11450"/>
      <c r="AF11450"/>
      <c r="AG11450"/>
      <c r="AH11450"/>
      <c r="AI11450"/>
      <c r="AJ11450"/>
      <c r="AK11450"/>
      <c r="AL11450"/>
    </row>
    <row r="11451" spans="3:38" ht="15" customHeight="1" x14ac:dyDescent="0.35">
      <c r="C11451"/>
      <c r="D11451"/>
      <c r="E11451"/>
      <c r="F11451"/>
      <c r="G11451"/>
      <c r="H11451"/>
      <c r="I11451"/>
      <c r="J11451"/>
      <c r="K11451"/>
      <c r="L11451"/>
      <c r="M11451"/>
      <c r="N11451"/>
      <c r="O11451"/>
      <c r="S11451"/>
      <c r="T11451"/>
      <c r="U11451"/>
      <c r="V11451"/>
      <c r="Y11451"/>
      <c r="Z11451"/>
      <c r="AA11451"/>
      <c r="AB11451"/>
      <c r="AC11451"/>
      <c r="AD11451"/>
      <c r="AE11451"/>
      <c r="AF11451"/>
      <c r="AG11451"/>
      <c r="AH11451"/>
      <c r="AI11451"/>
      <c r="AJ11451"/>
      <c r="AK11451"/>
      <c r="AL11451"/>
    </row>
    <row r="11452" spans="3:38" ht="15" customHeight="1" x14ac:dyDescent="0.35">
      <c r="C11452"/>
      <c r="D11452"/>
      <c r="E11452"/>
      <c r="F11452"/>
      <c r="G11452"/>
      <c r="H11452"/>
      <c r="I11452"/>
      <c r="J11452"/>
      <c r="K11452"/>
      <c r="L11452"/>
      <c r="M11452"/>
      <c r="N11452"/>
      <c r="O11452"/>
      <c r="S11452"/>
      <c r="T11452"/>
      <c r="U11452"/>
      <c r="V11452"/>
      <c r="Y11452"/>
      <c r="Z11452"/>
      <c r="AA11452"/>
      <c r="AB11452"/>
      <c r="AC11452"/>
      <c r="AD11452"/>
      <c r="AE11452"/>
      <c r="AF11452"/>
      <c r="AG11452"/>
      <c r="AH11452"/>
      <c r="AI11452"/>
      <c r="AJ11452"/>
      <c r="AK11452"/>
      <c r="AL11452"/>
    </row>
    <row r="11453" spans="3:38" ht="15" customHeight="1" x14ac:dyDescent="0.35">
      <c r="C11453"/>
      <c r="D11453"/>
      <c r="E11453"/>
      <c r="F11453"/>
      <c r="G11453"/>
      <c r="H11453"/>
      <c r="I11453"/>
      <c r="J11453"/>
      <c r="K11453"/>
      <c r="L11453"/>
      <c r="M11453"/>
      <c r="N11453"/>
      <c r="O11453"/>
      <c r="S11453"/>
      <c r="T11453"/>
      <c r="U11453"/>
      <c r="V11453"/>
      <c r="Y11453"/>
      <c r="Z11453"/>
      <c r="AA11453"/>
      <c r="AB11453"/>
      <c r="AC11453"/>
      <c r="AD11453"/>
      <c r="AE11453"/>
      <c r="AF11453"/>
      <c r="AG11453"/>
      <c r="AH11453"/>
      <c r="AI11453"/>
      <c r="AJ11453"/>
      <c r="AK11453"/>
      <c r="AL11453"/>
    </row>
    <row r="11454" spans="3:38" ht="15" customHeight="1" x14ac:dyDescent="0.35">
      <c r="C11454"/>
      <c r="D11454"/>
      <c r="E11454"/>
      <c r="F11454"/>
      <c r="G11454"/>
      <c r="H11454"/>
      <c r="I11454"/>
      <c r="J11454"/>
      <c r="K11454"/>
      <c r="L11454"/>
      <c r="M11454"/>
      <c r="N11454"/>
      <c r="O11454"/>
      <c r="S11454"/>
      <c r="T11454"/>
      <c r="U11454"/>
      <c r="V11454"/>
      <c r="Y11454"/>
      <c r="Z11454"/>
      <c r="AA11454"/>
      <c r="AB11454"/>
      <c r="AC11454"/>
      <c r="AD11454"/>
      <c r="AE11454"/>
      <c r="AF11454"/>
      <c r="AG11454"/>
      <c r="AH11454"/>
      <c r="AI11454"/>
      <c r="AJ11454"/>
      <c r="AK11454"/>
      <c r="AL11454"/>
    </row>
    <row r="11455" spans="3:38" ht="15" customHeight="1" x14ac:dyDescent="0.35">
      <c r="C11455"/>
      <c r="D11455"/>
      <c r="E11455"/>
      <c r="F11455"/>
      <c r="G11455"/>
      <c r="H11455"/>
      <c r="I11455"/>
      <c r="J11455"/>
      <c r="K11455"/>
      <c r="L11455"/>
      <c r="M11455"/>
      <c r="N11455"/>
      <c r="O11455"/>
      <c r="S11455"/>
      <c r="T11455"/>
      <c r="U11455"/>
      <c r="V11455"/>
      <c r="Y11455"/>
      <c r="Z11455"/>
      <c r="AA11455"/>
      <c r="AB11455"/>
      <c r="AC11455"/>
      <c r="AD11455"/>
      <c r="AE11455"/>
      <c r="AF11455"/>
      <c r="AG11455"/>
      <c r="AH11455"/>
      <c r="AI11455"/>
      <c r="AJ11455"/>
      <c r="AK11455"/>
      <c r="AL11455"/>
    </row>
    <row r="11456" spans="3:38" ht="15" customHeight="1" x14ac:dyDescent="0.35">
      <c r="C11456"/>
      <c r="D11456"/>
      <c r="E11456"/>
      <c r="F11456"/>
      <c r="G11456"/>
      <c r="H11456"/>
      <c r="I11456"/>
      <c r="J11456"/>
      <c r="K11456"/>
      <c r="L11456"/>
      <c r="M11456"/>
      <c r="N11456"/>
      <c r="O11456"/>
      <c r="S11456"/>
      <c r="T11456"/>
      <c r="U11456"/>
      <c r="V11456"/>
      <c r="Y11456"/>
      <c r="Z11456"/>
      <c r="AA11456"/>
      <c r="AB11456"/>
      <c r="AC11456"/>
      <c r="AD11456"/>
      <c r="AE11456"/>
      <c r="AF11456"/>
      <c r="AG11456"/>
      <c r="AH11456"/>
      <c r="AI11456"/>
      <c r="AJ11456"/>
      <c r="AK11456"/>
      <c r="AL11456"/>
    </row>
    <row r="11457" spans="3:38" ht="15" customHeight="1" x14ac:dyDescent="0.35">
      <c r="C11457"/>
      <c r="D11457"/>
      <c r="E11457"/>
      <c r="F11457"/>
      <c r="G11457"/>
      <c r="H11457"/>
      <c r="I11457"/>
      <c r="J11457"/>
      <c r="K11457"/>
      <c r="L11457"/>
      <c r="M11457"/>
      <c r="N11457"/>
      <c r="O11457"/>
      <c r="S11457"/>
      <c r="T11457"/>
      <c r="U11457"/>
      <c r="V11457"/>
      <c r="Y11457"/>
      <c r="Z11457"/>
      <c r="AA11457"/>
      <c r="AB11457"/>
      <c r="AC11457"/>
      <c r="AD11457"/>
      <c r="AE11457"/>
      <c r="AF11457"/>
      <c r="AG11457"/>
      <c r="AH11457"/>
      <c r="AI11457"/>
      <c r="AJ11457"/>
      <c r="AK11457"/>
      <c r="AL11457"/>
    </row>
    <row r="11458" spans="3:38" ht="15" customHeight="1" x14ac:dyDescent="0.35">
      <c r="C11458"/>
      <c r="D11458"/>
      <c r="E11458"/>
      <c r="F11458"/>
      <c r="G11458"/>
      <c r="H11458"/>
      <c r="I11458"/>
      <c r="J11458"/>
      <c r="K11458"/>
      <c r="L11458"/>
      <c r="M11458"/>
      <c r="N11458"/>
      <c r="O11458"/>
      <c r="S11458"/>
      <c r="T11458"/>
      <c r="U11458"/>
      <c r="V11458"/>
      <c r="Y11458"/>
      <c r="Z11458"/>
      <c r="AA11458"/>
      <c r="AB11458"/>
      <c r="AC11458"/>
      <c r="AD11458"/>
      <c r="AE11458"/>
      <c r="AF11458"/>
      <c r="AG11458"/>
      <c r="AH11458"/>
      <c r="AI11458"/>
      <c r="AJ11458"/>
      <c r="AK11458"/>
      <c r="AL11458"/>
    </row>
    <row r="11459" spans="3:38" ht="15" customHeight="1" x14ac:dyDescent="0.35">
      <c r="C11459"/>
      <c r="D11459"/>
      <c r="E11459"/>
      <c r="F11459"/>
      <c r="G11459"/>
      <c r="H11459"/>
      <c r="I11459"/>
      <c r="J11459"/>
      <c r="K11459"/>
      <c r="L11459"/>
      <c r="M11459"/>
      <c r="N11459"/>
      <c r="O11459"/>
      <c r="S11459"/>
      <c r="T11459"/>
      <c r="U11459"/>
      <c r="V11459"/>
      <c r="Y11459"/>
      <c r="Z11459"/>
      <c r="AA11459"/>
      <c r="AB11459"/>
      <c r="AC11459"/>
      <c r="AD11459"/>
      <c r="AE11459"/>
      <c r="AF11459"/>
      <c r="AG11459"/>
      <c r="AH11459"/>
      <c r="AI11459"/>
      <c r="AJ11459"/>
      <c r="AK11459"/>
      <c r="AL11459"/>
    </row>
    <row r="11460" spans="3:38" ht="15" customHeight="1" x14ac:dyDescent="0.35">
      <c r="C11460"/>
      <c r="D11460"/>
      <c r="E11460"/>
      <c r="F11460"/>
      <c r="G11460"/>
      <c r="H11460"/>
      <c r="I11460"/>
      <c r="J11460"/>
      <c r="K11460"/>
      <c r="L11460"/>
      <c r="M11460"/>
      <c r="N11460"/>
      <c r="O11460"/>
      <c r="S11460"/>
      <c r="T11460"/>
      <c r="U11460"/>
      <c r="V11460"/>
      <c r="Y11460"/>
      <c r="Z11460"/>
      <c r="AA11460"/>
      <c r="AB11460"/>
      <c r="AC11460"/>
      <c r="AD11460"/>
      <c r="AE11460"/>
      <c r="AF11460"/>
      <c r="AG11460"/>
      <c r="AH11460"/>
      <c r="AI11460"/>
      <c r="AJ11460"/>
      <c r="AK11460"/>
      <c r="AL11460"/>
    </row>
    <row r="11461" spans="3:38" ht="15" customHeight="1" x14ac:dyDescent="0.35">
      <c r="C11461"/>
      <c r="D11461"/>
      <c r="E11461"/>
      <c r="F11461"/>
      <c r="G11461"/>
      <c r="H11461"/>
      <c r="I11461"/>
      <c r="J11461"/>
      <c r="K11461"/>
      <c r="L11461"/>
      <c r="M11461"/>
      <c r="N11461"/>
      <c r="O11461"/>
      <c r="S11461"/>
      <c r="T11461"/>
      <c r="U11461"/>
      <c r="V11461"/>
      <c r="Y11461"/>
      <c r="Z11461"/>
      <c r="AA11461"/>
      <c r="AB11461"/>
      <c r="AC11461"/>
      <c r="AD11461"/>
      <c r="AE11461"/>
      <c r="AF11461"/>
      <c r="AG11461"/>
      <c r="AH11461"/>
      <c r="AI11461"/>
      <c r="AJ11461"/>
      <c r="AK11461"/>
      <c r="AL11461"/>
    </row>
    <row r="11462" spans="3:38" ht="15" customHeight="1" x14ac:dyDescent="0.35">
      <c r="C11462"/>
      <c r="D11462"/>
      <c r="E11462"/>
      <c r="F11462"/>
      <c r="G11462"/>
      <c r="H11462"/>
      <c r="I11462"/>
      <c r="J11462"/>
      <c r="K11462"/>
      <c r="L11462"/>
      <c r="M11462"/>
      <c r="N11462"/>
      <c r="O11462"/>
      <c r="S11462"/>
      <c r="T11462"/>
      <c r="U11462"/>
      <c r="V11462"/>
      <c r="Y11462"/>
      <c r="Z11462"/>
      <c r="AA11462"/>
      <c r="AB11462"/>
      <c r="AC11462"/>
      <c r="AD11462"/>
      <c r="AE11462"/>
      <c r="AF11462"/>
      <c r="AG11462"/>
      <c r="AH11462"/>
      <c r="AI11462"/>
      <c r="AJ11462"/>
      <c r="AK11462"/>
      <c r="AL11462"/>
    </row>
    <row r="11463" spans="3:38" ht="15" customHeight="1" x14ac:dyDescent="0.35">
      <c r="C11463"/>
      <c r="D11463"/>
      <c r="E11463"/>
      <c r="F11463"/>
      <c r="G11463"/>
      <c r="H11463"/>
      <c r="I11463"/>
      <c r="J11463"/>
      <c r="K11463"/>
      <c r="L11463"/>
      <c r="M11463"/>
      <c r="N11463"/>
      <c r="O11463"/>
      <c r="S11463"/>
      <c r="T11463"/>
      <c r="U11463"/>
      <c r="V11463"/>
      <c r="Y11463"/>
      <c r="Z11463"/>
      <c r="AA11463"/>
      <c r="AB11463"/>
      <c r="AC11463"/>
      <c r="AD11463"/>
      <c r="AE11463"/>
      <c r="AF11463"/>
      <c r="AG11463"/>
      <c r="AH11463"/>
      <c r="AI11463"/>
      <c r="AJ11463"/>
      <c r="AK11463"/>
      <c r="AL11463"/>
    </row>
    <row r="11464" spans="3:38" ht="15" customHeight="1" x14ac:dyDescent="0.35">
      <c r="C11464"/>
      <c r="D11464"/>
      <c r="E11464"/>
      <c r="F11464"/>
      <c r="G11464"/>
      <c r="H11464"/>
      <c r="I11464"/>
      <c r="J11464"/>
      <c r="K11464"/>
      <c r="L11464"/>
      <c r="M11464"/>
      <c r="N11464"/>
      <c r="O11464"/>
      <c r="S11464"/>
      <c r="T11464"/>
      <c r="U11464"/>
      <c r="V11464"/>
      <c r="Y11464"/>
      <c r="Z11464"/>
      <c r="AA11464"/>
      <c r="AB11464"/>
      <c r="AC11464"/>
      <c r="AD11464"/>
      <c r="AE11464"/>
      <c r="AF11464"/>
      <c r="AG11464"/>
      <c r="AH11464"/>
      <c r="AI11464"/>
      <c r="AJ11464"/>
      <c r="AK11464"/>
      <c r="AL11464"/>
    </row>
    <row r="11465" spans="3:38" ht="15" customHeight="1" x14ac:dyDescent="0.35">
      <c r="C11465"/>
      <c r="D11465"/>
      <c r="E11465"/>
      <c r="F11465"/>
      <c r="G11465"/>
      <c r="H11465"/>
      <c r="I11465"/>
      <c r="J11465"/>
      <c r="K11465"/>
      <c r="L11465"/>
      <c r="M11465"/>
      <c r="N11465"/>
      <c r="O11465"/>
      <c r="S11465"/>
      <c r="T11465"/>
      <c r="U11465"/>
      <c r="V11465"/>
      <c r="Y11465"/>
      <c r="Z11465"/>
      <c r="AA11465"/>
      <c r="AB11465"/>
      <c r="AC11465"/>
      <c r="AD11465"/>
      <c r="AE11465"/>
      <c r="AF11465"/>
      <c r="AG11465"/>
      <c r="AH11465"/>
      <c r="AI11465"/>
      <c r="AJ11465"/>
      <c r="AK11465"/>
      <c r="AL11465"/>
    </row>
    <row r="11466" spans="3:38" ht="15" customHeight="1" x14ac:dyDescent="0.35">
      <c r="C11466"/>
      <c r="D11466"/>
      <c r="E11466"/>
      <c r="F11466"/>
      <c r="G11466"/>
      <c r="H11466"/>
      <c r="I11466"/>
      <c r="J11466"/>
      <c r="K11466"/>
      <c r="L11466"/>
      <c r="M11466"/>
      <c r="N11466"/>
      <c r="O11466"/>
      <c r="S11466"/>
      <c r="T11466"/>
      <c r="U11466"/>
      <c r="V11466"/>
      <c r="Y11466"/>
      <c r="Z11466"/>
      <c r="AA11466"/>
      <c r="AB11466"/>
      <c r="AC11466"/>
      <c r="AD11466"/>
      <c r="AE11466"/>
      <c r="AF11466"/>
      <c r="AG11466"/>
      <c r="AH11466"/>
      <c r="AI11466"/>
      <c r="AJ11466"/>
      <c r="AK11466"/>
      <c r="AL11466"/>
    </row>
    <row r="11467" spans="3:38" ht="15" customHeight="1" x14ac:dyDescent="0.35">
      <c r="C11467"/>
      <c r="D11467"/>
      <c r="E11467"/>
      <c r="F11467"/>
      <c r="G11467"/>
      <c r="H11467"/>
      <c r="I11467"/>
      <c r="J11467"/>
      <c r="K11467"/>
      <c r="L11467"/>
      <c r="M11467"/>
      <c r="N11467"/>
      <c r="O11467"/>
      <c r="S11467"/>
      <c r="T11467"/>
      <c r="U11467"/>
      <c r="V11467"/>
      <c r="Y11467"/>
      <c r="Z11467"/>
      <c r="AA11467"/>
      <c r="AB11467"/>
      <c r="AC11467"/>
      <c r="AD11467"/>
      <c r="AE11467"/>
      <c r="AF11467"/>
      <c r="AG11467"/>
      <c r="AH11467"/>
      <c r="AI11467"/>
      <c r="AJ11467"/>
      <c r="AK11467"/>
      <c r="AL11467"/>
    </row>
    <row r="11468" spans="3:38" ht="15" customHeight="1" x14ac:dyDescent="0.35">
      <c r="C11468"/>
      <c r="D11468"/>
      <c r="E11468"/>
      <c r="F11468"/>
      <c r="G11468"/>
      <c r="H11468"/>
      <c r="I11468"/>
      <c r="J11468"/>
      <c r="K11468"/>
      <c r="L11468"/>
      <c r="M11468"/>
      <c r="N11468"/>
      <c r="O11468"/>
      <c r="S11468"/>
      <c r="T11468"/>
      <c r="U11468"/>
      <c r="V11468"/>
      <c r="Y11468"/>
      <c r="Z11468"/>
      <c r="AA11468"/>
      <c r="AB11468"/>
      <c r="AC11468"/>
      <c r="AD11468"/>
      <c r="AE11468"/>
      <c r="AF11468"/>
      <c r="AG11468"/>
      <c r="AH11468"/>
      <c r="AI11468"/>
      <c r="AJ11468"/>
      <c r="AK11468"/>
      <c r="AL11468"/>
    </row>
    <row r="11469" spans="3:38" ht="15" customHeight="1" x14ac:dyDescent="0.35">
      <c r="C11469"/>
      <c r="D11469"/>
      <c r="E11469"/>
      <c r="F11469"/>
      <c r="G11469"/>
      <c r="H11469"/>
      <c r="I11469"/>
      <c r="J11469"/>
      <c r="K11469"/>
      <c r="L11469"/>
      <c r="M11469"/>
      <c r="N11469"/>
      <c r="O11469"/>
      <c r="S11469"/>
      <c r="T11469"/>
      <c r="U11469"/>
      <c r="V11469"/>
      <c r="Y11469"/>
      <c r="Z11469"/>
      <c r="AA11469"/>
      <c r="AB11469"/>
      <c r="AC11469"/>
      <c r="AD11469"/>
      <c r="AE11469"/>
      <c r="AF11469"/>
      <c r="AG11469"/>
      <c r="AH11469"/>
      <c r="AI11469"/>
      <c r="AJ11469"/>
      <c r="AK11469"/>
      <c r="AL11469"/>
    </row>
    <row r="11470" spans="3:38" ht="15" customHeight="1" x14ac:dyDescent="0.35">
      <c r="C11470"/>
      <c r="D11470"/>
      <c r="E11470"/>
      <c r="F11470"/>
      <c r="G11470"/>
      <c r="H11470"/>
      <c r="I11470"/>
      <c r="J11470"/>
      <c r="K11470"/>
      <c r="L11470"/>
      <c r="M11470"/>
      <c r="N11470"/>
      <c r="O11470"/>
      <c r="S11470"/>
      <c r="T11470"/>
      <c r="U11470"/>
      <c r="V11470"/>
      <c r="Y11470"/>
      <c r="Z11470"/>
      <c r="AA11470"/>
      <c r="AB11470"/>
      <c r="AC11470"/>
      <c r="AD11470"/>
      <c r="AE11470"/>
      <c r="AF11470"/>
      <c r="AG11470"/>
      <c r="AH11470"/>
      <c r="AI11470"/>
      <c r="AJ11470"/>
      <c r="AK11470"/>
      <c r="AL11470"/>
    </row>
    <row r="11471" spans="3:38" ht="15" customHeight="1" x14ac:dyDescent="0.35">
      <c r="C11471"/>
      <c r="D11471"/>
      <c r="E11471"/>
      <c r="F11471"/>
      <c r="G11471"/>
      <c r="H11471"/>
      <c r="I11471"/>
      <c r="J11471"/>
      <c r="K11471"/>
      <c r="L11471"/>
      <c r="M11471"/>
      <c r="N11471"/>
      <c r="O11471"/>
      <c r="S11471"/>
      <c r="T11471"/>
      <c r="U11471"/>
      <c r="V11471"/>
      <c r="Y11471"/>
      <c r="Z11471"/>
      <c r="AA11471"/>
      <c r="AB11471"/>
      <c r="AC11471"/>
      <c r="AD11471"/>
      <c r="AE11471"/>
      <c r="AF11471"/>
      <c r="AG11471"/>
      <c r="AH11471"/>
      <c r="AI11471"/>
      <c r="AJ11471"/>
      <c r="AK11471"/>
      <c r="AL11471"/>
    </row>
    <row r="11472" spans="3:38" ht="15" customHeight="1" x14ac:dyDescent="0.35">
      <c r="C11472"/>
      <c r="D11472"/>
      <c r="E11472"/>
      <c r="F11472"/>
      <c r="G11472"/>
      <c r="H11472"/>
      <c r="I11472"/>
      <c r="J11472"/>
      <c r="K11472"/>
      <c r="L11472"/>
      <c r="M11472"/>
      <c r="N11472"/>
      <c r="O11472"/>
      <c r="S11472"/>
      <c r="T11472"/>
      <c r="U11472"/>
      <c r="V11472"/>
      <c r="Y11472"/>
      <c r="Z11472"/>
      <c r="AA11472"/>
      <c r="AB11472"/>
      <c r="AC11472"/>
      <c r="AD11472"/>
      <c r="AE11472"/>
      <c r="AF11472"/>
      <c r="AG11472"/>
      <c r="AH11472"/>
      <c r="AI11472"/>
      <c r="AJ11472"/>
      <c r="AK11472"/>
      <c r="AL11472"/>
    </row>
    <row r="11473" spans="3:38" ht="15" customHeight="1" x14ac:dyDescent="0.35">
      <c r="C11473"/>
      <c r="D11473"/>
      <c r="E11473"/>
      <c r="F11473"/>
      <c r="G11473"/>
      <c r="H11473"/>
      <c r="I11473"/>
      <c r="J11473"/>
      <c r="K11473"/>
      <c r="L11473"/>
      <c r="M11473"/>
      <c r="N11473"/>
      <c r="O11473"/>
      <c r="S11473"/>
      <c r="T11473"/>
      <c r="U11473"/>
      <c r="V11473"/>
      <c r="Y11473"/>
      <c r="Z11473"/>
      <c r="AA11473"/>
      <c r="AB11473"/>
      <c r="AC11473"/>
      <c r="AD11473"/>
      <c r="AE11473"/>
      <c r="AF11473"/>
      <c r="AG11473"/>
      <c r="AH11473"/>
      <c r="AI11473"/>
      <c r="AJ11473"/>
      <c r="AK11473"/>
      <c r="AL11473"/>
    </row>
    <row r="11474" spans="3:38" ht="15" customHeight="1" x14ac:dyDescent="0.35">
      <c r="C11474"/>
      <c r="D11474"/>
      <c r="E11474"/>
      <c r="F11474"/>
      <c r="G11474"/>
      <c r="H11474"/>
      <c r="I11474"/>
      <c r="J11474"/>
      <c r="K11474"/>
      <c r="L11474"/>
      <c r="M11474"/>
      <c r="N11474"/>
      <c r="O11474"/>
      <c r="S11474"/>
      <c r="T11474"/>
      <c r="U11474"/>
      <c r="V11474"/>
      <c r="Y11474"/>
      <c r="Z11474"/>
      <c r="AA11474"/>
      <c r="AB11474"/>
      <c r="AC11474"/>
      <c r="AD11474"/>
      <c r="AE11474"/>
      <c r="AF11474"/>
      <c r="AG11474"/>
      <c r="AH11474"/>
      <c r="AI11474"/>
      <c r="AJ11474"/>
      <c r="AK11474"/>
      <c r="AL11474"/>
    </row>
    <row r="11475" spans="3:38" ht="15" customHeight="1" x14ac:dyDescent="0.35">
      <c r="C11475"/>
      <c r="D11475"/>
      <c r="E11475"/>
      <c r="F11475"/>
      <c r="G11475"/>
      <c r="H11475"/>
      <c r="I11475"/>
      <c r="J11475"/>
      <c r="K11475"/>
      <c r="L11475"/>
      <c r="M11475"/>
      <c r="N11475"/>
      <c r="O11475"/>
      <c r="S11475"/>
      <c r="T11475"/>
      <c r="U11475"/>
      <c r="V11475"/>
      <c r="Y11475"/>
      <c r="Z11475"/>
      <c r="AA11475"/>
      <c r="AB11475"/>
      <c r="AC11475"/>
      <c r="AD11475"/>
      <c r="AE11475"/>
      <c r="AF11475"/>
      <c r="AG11475"/>
      <c r="AH11475"/>
      <c r="AI11475"/>
      <c r="AJ11475"/>
      <c r="AK11475"/>
      <c r="AL11475"/>
    </row>
    <row r="11476" spans="3:38" ht="15" customHeight="1" x14ac:dyDescent="0.35">
      <c r="C11476"/>
      <c r="D11476"/>
      <c r="E11476"/>
      <c r="F11476"/>
      <c r="G11476"/>
      <c r="H11476"/>
      <c r="I11476"/>
      <c r="J11476"/>
      <c r="K11476"/>
      <c r="L11476"/>
      <c r="M11476"/>
      <c r="N11476"/>
      <c r="O11476"/>
      <c r="S11476"/>
      <c r="T11476"/>
      <c r="U11476"/>
      <c r="V11476"/>
      <c r="Y11476"/>
      <c r="Z11476"/>
      <c r="AA11476"/>
      <c r="AB11476"/>
      <c r="AC11476"/>
      <c r="AD11476"/>
      <c r="AE11476"/>
      <c r="AF11476"/>
      <c r="AG11476"/>
      <c r="AH11476"/>
      <c r="AI11476"/>
      <c r="AJ11476"/>
      <c r="AK11476"/>
      <c r="AL11476"/>
    </row>
    <row r="11477" spans="3:38" ht="15" customHeight="1" x14ac:dyDescent="0.35">
      <c r="C11477"/>
      <c r="D11477"/>
      <c r="E11477"/>
      <c r="F11477"/>
      <c r="G11477"/>
      <c r="H11477"/>
      <c r="I11477"/>
      <c r="J11477"/>
      <c r="K11477"/>
      <c r="L11477"/>
      <c r="M11477"/>
      <c r="N11477"/>
      <c r="O11477"/>
      <c r="S11477"/>
      <c r="T11477"/>
      <c r="U11477"/>
      <c r="V11477"/>
      <c r="Y11477"/>
      <c r="Z11477"/>
      <c r="AA11477"/>
      <c r="AB11477"/>
      <c r="AC11477"/>
      <c r="AD11477"/>
      <c r="AE11477"/>
      <c r="AF11477"/>
      <c r="AG11477"/>
      <c r="AH11477"/>
      <c r="AI11477"/>
      <c r="AJ11477"/>
      <c r="AK11477"/>
      <c r="AL11477"/>
    </row>
    <row r="11478" spans="3:38" ht="15" customHeight="1" x14ac:dyDescent="0.35">
      <c r="C11478"/>
      <c r="D11478"/>
      <c r="E11478"/>
      <c r="F11478"/>
      <c r="G11478"/>
      <c r="H11478"/>
      <c r="I11478"/>
      <c r="J11478"/>
      <c r="K11478"/>
      <c r="L11478"/>
      <c r="M11478"/>
      <c r="N11478"/>
      <c r="O11478"/>
      <c r="S11478"/>
      <c r="T11478"/>
      <c r="U11478"/>
      <c r="V11478"/>
      <c r="Y11478"/>
      <c r="Z11478"/>
      <c r="AA11478"/>
      <c r="AB11478"/>
      <c r="AC11478"/>
      <c r="AD11478"/>
      <c r="AE11478"/>
      <c r="AF11478"/>
      <c r="AG11478"/>
      <c r="AH11478"/>
      <c r="AI11478"/>
      <c r="AJ11478"/>
      <c r="AK11478"/>
      <c r="AL11478"/>
    </row>
    <row r="11479" spans="3:38" ht="15" customHeight="1" x14ac:dyDescent="0.35">
      <c r="C11479"/>
      <c r="D11479"/>
      <c r="E11479"/>
      <c r="F11479"/>
      <c r="G11479"/>
      <c r="H11479"/>
      <c r="I11479"/>
      <c r="J11479"/>
      <c r="K11479"/>
      <c r="L11479"/>
      <c r="M11479"/>
      <c r="N11479"/>
      <c r="O11479"/>
      <c r="S11479"/>
      <c r="T11479"/>
      <c r="U11479"/>
      <c r="V11479"/>
      <c r="Y11479"/>
      <c r="Z11479"/>
      <c r="AA11479"/>
      <c r="AB11479"/>
      <c r="AC11479"/>
      <c r="AD11479"/>
      <c r="AE11479"/>
      <c r="AF11479"/>
      <c r="AG11479"/>
      <c r="AH11479"/>
      <c r="AI11479"/>
      <c r="AJ11479"/>
      <c r="AK11479"/>
      <c r="AL11479"/>
    </row>
    <row r="11480" spans="3:38" ht="15" customHeight="1" x14ac:dyDescent="0.35">
      <c r="C11480"/>
      <c r="D11480"/>
      <c r="E11480"/>
      <c r="F11480"/>
      <c r="G11480"/>
      <c r="H11480"/>
      <c r="I11480"/>
      <c r="J11480"/>
      <c r="K11480"/>
      <c r="L11480"/>
      <c r="M11480"/>
      <c r="N11480"/>
      <c r="O11480"/>
      <c r="S11480"/>
      <c r="T11480"/>
      <c r="U11480"/>
      <c r="V11480"/>
      <c r="Y11480"/>
      <c r="Z11480"/>
      <c r="AA11480"/>
      <c r="AB11480"/>
      <c r="AC11480"/>
      <c r="AD11480"/>
      <c r="AE11480"/>
      <c r="AF11480"/>
      <c r="AG11480"/>
      <c r="AH11480"/>
      <c r="AI11480"/>
      <c r="AJ11480"/>
      <c r="AK11480"/>
      <c r="AL11480"/>
    </row>
    <row r="11481" spans="3:38" ht="15" customHeight="1" x14ac:dyDescent="0.35">
      <c r="C11481"/>
      <c r="D11481"/>
      <c r="E11481"/>
      <c r="F11481"/>
      <c r="G11481"/>
      <c r="H11481"/>
      <c r="I11481"/>
      <c r="J11481"/>
      <c r="K11481"/>
      <c r="L11481"/>
      <c r="M11481"/>
      <c r="N11481"/>
      <c r="O11481"/>
      <c r="S11481"/>
      <c r="T11481"/>
      <c r="U11481"/>
      <c r="V11481"/>
      <c r="Y11481"/>
      <c r="Z11481"/>
      <c r="AA11481"/>
      <c r="AB11481"/>
      <c r="AC11481"/>
      <c r="AD11481"/>
      <c r="AE11481"/>
      <c r="AF11481"/>
      <c r="AG11481"/>
      <c r="AH11481"/>
      <c r="AI11481"/>
      <c r="AJ11481"/>
      <c r="AK11481"/>
      <c r="AL11481"/>
    </row>
    <row r="11482" spans="3:38" ht="15" customHeight="1" x14ac:dyDescent="0.35">
      <c r="C11482"/>
      <c r="D11482"/>
      <c r="E11482"/>
      <c r="F11482"/>
      <c r="G11482"/>
      <c r="H11482"/>
      <c r="I11482"/>
      <c r="J11482"/>
      <c r="K11482"/>
      <c r="L11482"/>
      <c r="M11482"/>
      <c r="N11482"/>
      <c r="O11482"/>
      <c r="S11482"/>
      <c r="T11482"/>
      <c r="U11482"/>
      <c r="V11482"/>
      <c r="Y11482"/>
      <c r="Z11482"/>
      <c r="AA11482"/>
      <c r="AB11482"/>
      <c r="AC11482"/>
      <c r="AD11482"/>
      <c r="AE11482"/>
      <c r="AF11482"/>
      <c r="AG11482"/>
      <c r="AH11482"/>
      <c r="AI11482"/>
      <c r="AJ11482"/>
      <c r="AK11482"/>
      <c r="AL11482"/>
    </row>
    <row r="11483" spans="3:38" ht="15" customHeight="1" x14ac:dyDescent="0.35">
      <c r="C11483"/>
      <c r="D11483"/>
      <c r="E11483"/>
      <c r="F11483"/>
      <c r="G11483"/>
      <c r="H11483"/>
      <c r="I11483"/>
      <c r="J11483"/>
      <c r="K11483"/>
      <c r="L11483"/>
      <c r="M11483"/>
      <c r="N11483"/>
      <c r="O11483"/>
      <c r="S11483"/>
      <c r="T11483"/>
      <c r="U11483"/>
      <c r="V11483"/>
      <c r="Y11483"/>
      <c r="Z11483"/>
      <c r="AA11483"/>
      <c r="AB11483"/>
      <c r="AC11483"/>
      <c r="AD11483"/>
      <c r="AE11483"/>
      <c r="AF11483"/>
      <c r="AG11483"/>
      <c r="AH11483"/>
      <c r="AI11483"/>
      <c r="AJ11483"/>
      <c r="AK11483"/>
      <c r="AL11483"/>
    </row>
    <row r="11484" spans="3:38" ht="15" customHeight="1" x14ac:dyDescent="0.35">
      <c r="C11484"/>
      <c r="D11484"/>
      <c r="E11484"/>
      <c r="F11484"/>
      <c r="G11484"/>
      <c r="H11484"/>
      <c r="I11484"/>
      <c r="J11484"/>
      <c r="K11484"/>
      <c r="L11484"/>
      <c r="M11484"/>
      <c r="N11484"/>
      <c r="O11484"/>
      <c r="S11484"/>
      <c r="T11484"/>
      <c r="U11484"/>
      <c r="V11484"/>
      <c r="Y11484"/>
      <c r="Z11484"/>
      <c r="AA11484"/>
      <c r="AB11484"/>
      <c r="AC11484"/>
      <c r="AD11484"/>
      <c r="AE11484"/>
      <c r="AF11484"/>
      <c r="AG11484"/>
      <c r="AH11484"/>
      <c r="AI11484"/>
      <c r="AJ11484"/>
      <c r="AK11484"/>
      <c r="AL11484"/>
    </row>
    <row r="11485" spans="3:38" ht="15" customHeight="1" x14ac:dyDescent="0.35">
      <c r="C11485"/>
      <c r="D11485"/>
      <c r="E11485"/>
      <c r="F11485"/>
      <c r="G11485"/>
      <c r="H11485"/>
      <c r="I11485"/>
      <c r="J11485"/>
      <c r="K11485"/>
      <c r="L11485"/>
      <c r="M11485"/>
      <c r="N11485"/>
      <c r="O11485"/>
      <c r="S11485"/>
      <c r="T11485"/>
      <c r="U11485"/>
      <c r="V11485"/>
      <c r="Y11485"/>
      <c r="Z11485"/>
      <c r="AA11485"/>
      <c r="AB11485"/>
      <c r="AC11485"/>
      <c r="AD11485"/>
      <c r="AE11485"/>
      <c r="AF11485"/>
      <c r="AG11485"/>
      <c r="AH11485"/>
      <c r="AI11485"/>
      <c r="AJ11485"/>
      <c r="AK11485"/>
      <c r="AL11485"/>
    </row>
    <row r="11486" spans="3:38" ht="15" customHeight="1" x14ac:dyDescent="0.35">
      <c r="C11486"/>
      <c r="D11486"/>
      <c r="E11486"/>
      <c r="F11486"/>
      <c r="G11486"/>
      <c r="H11486"/>
      <c r="I11486"/>
      <c r="J11486"/>
      <c r="K11486"/>
      <c r="L11486"/>
      <c r="M11486"/>
      <c r="N11486"/>
      <c r="O11486"/>
      <c r="S11486"/>
      <c r="T11486"/>
      <c r="U11486"/>
      <c r="V11486"/>
      <c r="Y11486"/>
      <c r="Z11486"/>
      <c r="AA11486"/>
      <c r="AB11486"/>
      <c r="AC11486"/>
      <c r="AD11486"/>
      <c r="AE11486"/>
      <c r="AF11486"/>
      <c r="AG11486"/>
      <c r="AH11486"/>
      <c r="AI11486"/>
      <c r="AJ11486"/>
      <c r="AK11486"/>
      <c r="AL11486"/>
    </row>
    <row r="11487" spans="3:38" ht="15" customHeight="1" x14ac:dyDescent="0.35">
      <c r="C11487"/>
      <c r="D11487"/>
      <c r="E11487"/>
      <c r="F11487"/>
      <c r="G11487"/>
      <c r="H11487"/>
      <c r="I11487"/>
      <c r="J11487"/>
      <c r="K11487"/>
      <c r="L11487"/>
      <c r="M11487"/>
      <c r="N11487"/>
      <c r="O11487"/>
      <c r="S11487"/>
      <c r="T11487"/>
      <c r="U11487"/>
      <c r="V11487"/>
      <c r="Y11487"/>
      <c r="Z11487"/>
      <c r="AA11487"/>
      <c r="AB11487"/>
      <c r="AC11487"/>
      <c r="AD11487"/>
      <c r="AE11487"/>
      <c r="AF11487"/>
      <c r="AG11487"/>
      <c r="AH11487"/>
      <c r="AI11487"/>
      <c r="AJ11487"/>
      <c r="AK11487"/>
      <c r="AL11487"/>
    </row>
    <row r="11488" spans="3:38" ht="15" customHeight="1" x14ac:dyDescent="0.35">
      <c r="C11488"/>
      <c r="D11488"/>
      <c r="E11488"/>
      <c r="F11488"/>
      <c r="G11488"/>
      <c r="H11488"/>
      <c r="I11488"/>
      <c r="J11488"/>
      <c r="K11488"/>
      <c r="L11488"/>
      <c r="M11488"/>
      <c r="N11488"/>
      <c r="O11488"/>
      <c r="S11488"/>
      <c r="T11488"/>
      <c r="U11488"/>
      <c r="V11488"/>
      <c r="Y11488"/>
      <c r="Z11488"/>
      <c r="AA11488"/>
      <c r="AB11488"/>
      <c r="AC11488"/>
      <c r="AD11488"/>
      <c r="AE11488"/>
      <c r="AF11488"/>
      <c r="AG11488"/>
      <c r="AH11488"/>
      <c r="AI11488"/>
      <c r="AJ11488"/>
      <c r="AK11488"/>
      <c r="AL11488"/>
    </row>
    <row r="11489" spans="3:38" ht="15" customHeight="1" x14ac:dyDescent="0.35">
      <c r="C11489"/>
      <c r="D11489"/>
      <c r="E11489"/>
      <c r="F11489"/>
      <c r="G11489"/>
      <c r="H11489"/>
      <c r="I11489"/>
      <c r="J11489"/>
      <c r="K11489"/>
      <c r="L11489"/>
      <c r="M11489"/>
      <c r="N11489"/>
      <c r="O11489"/>
      <c r="S11489"/>
      <c r="T11489"/>
      <c r="U11489"/>
      <c r="V11489"/>
      <c r="Y11489"/>
      <c r="Z11489"/>
      <c r="AA11489"/>
      <c r="AB11489"/>
      <c r="AC11489"/>
      <c r="AD11489"/>
      <c r="AE11489"/>
      <c r="AF11489"/>
      <c r="AG11489"/>
      <c r="AH11489"/>
      <c r="AI11489"/>
      <c r="AJ11489"/>
      <c r="AK11489"/>
      <c r="AL11489"/>
    </row>
    <row r="11490" spans="3:38" ht="15" customHeight="1" x14ac:dyDescent="0.35">
      <c r="C11490"/>
      <c r="D11490"/>
      <c r="E11490"/>
      <c r="F11490"/>
      <c r="G11490"/>
      <c r="H11490"/>
      <c r="I11490"/>
      <c r="J11490"/>
      <c r="K11490"/>
      <c r="L11490"/>
      <c r="M11490"/>
      <c r="N11490"/>
      <c r="O11490"/>
      <c r="S11490"/>
      <c r="T11490"/>
      <c r="U11490"/>
      <c r="V11490"/>
      <c r="Y11490"/>
      <c r="Z11490"/>
      <c r="AA11490"/>
      <c r="AB11490"/>
      <c r="AC11490"/>
      <c r="AD11490"/>
      <c r="AE11490"/>
      <c r="AF11490"/>
      <c r="AG11490"/>
      <c r="AH11490"/>
      <c r="AI11490"/>
      <c r="AJ11490"/>
      <c r="AK11490"/>
      <c r="AL11490"/>
    </row>
    <row r="11491" spans="3:38" ht="15" customHeight="1" x14ac:dyDescent="0.35">
      <c r="C11491"/>
      <c r="D11491"/>
      <c r="E11491"/>
      <c r="F11491"/>
      <c r="G11491"/>
      <c r="H11491"/>
      <c r="I11491"/>
      <c r="J11491"/>
      <c r="K11491"/>
      <c r="L11491"/>
      <c r="M11491"/>
      <c r="N11491"/>
      <c r="O11491"/>
      <c r="S11491"/>
      <c r="T11491"/>
      <c r="U11491"/>
      <c r="V11491"/>
      <c r="Y11491"/>
      <c r="Z11491"/>
      <c r="AA11491"/>
      <c r="AB11491"/>
      <c r="AC11491"/>
      <c r="AD11491"/>
      <c r="AE11491"/>
      <c r="AF11491"/>
      <c r="AG11491"/>
      <c r="AH11491"/>
      <c r="AI11491"/>
      <c r="AJ11491"/>
      <c r="AK11491"/>
      <c r="AL11491"/>
    </row>
    <row r="11492" spans="3:38" ht="15" customHeight="1" x14ac:dyDescent="0.35">
      <c r="C11492"/>
      <c r="D11492"/>
      <c r="E11492"/>
      <c r="F11492"/>
      <c r="G11492"/>
      <c r="H11492"/>
      <c r="I11492"/>
      <c r="J11492"/>
      <c r="K11492"/>
      <c r="L11492"/>
      <c r="M11492"/>
      <c r="N11492"/>
      <c r="O11492"/>
      <c r="S11492"/>
      <c r="T11492"/>
      <c r="U11492"/>
      <c r="V11492"/>
      <c r="Y11492"/>
      <c r="Z11492"/>
      <c r="AA11492"/>
      <c r="AB11492"/>
      <c r="AC11492"/>
      <c r="AD11492"/>
      <c r="AE11492"/>
      <c r="AF11492"/>
      <c r="AG11492"/>
      <c r="AH11492"/>
      <c r="AI11492"/>
      <c r="AJ11492"/>
      <c r="AK11492"/>
      <c r="AL11492"/>
    </row>
    <row r="11493" spans="3:38" ht="15" customHeight="1" x14ac:dyDescent="0.35">
      <c r="C11493"/>
      <c r="D11493"/>
      <c r="E11493"/>
      <c r="F11493"/>
      <c r="G11493"/>
      <c r="H11493"/>
      <c r="I11493"/>
      <c r="J11493"/>
      <c r="K11493"/>
      <c r="L11493"/>
      <c r="M11493"/>
      <c r="N11493"/>
      <c r="O11493"/>
      <c r="S11493"/>
      <c r="T11493"/>
      <c r="U11493"/>
      <c r="V11493"/>
      <c r="Y11493"/>
      <c r="Z11493"/>
      <c r="AA11493"/>
      <c r="AB11493"/>
      <c r="AC11493"/>
      <c r="AD11493"/>
      <c r="AE11493"/>
      <c r="AF11493"/>
      <c r="AG11493"/>
      <c r="AH11493"/>
      <c r="AI11493"/>
      <c r="AJ11493"/>
      <c r="AK11493"/>
      <c r="AL11493"/>
    </row>
    <row r="11494" spans="3:38" ht="15" customHeight="1" x14ac:dyDescent="0.35">
      <c r="C11494"/>
      <c r="D11494"/>
      <c r="E11494"/>
      <c r="F11494"/>
      <c r="G11494"/>
      <c r="H11494"/>
      <c r="I11494"/>
      <c r="J11494"/>
      <c r="K11494"/>
      <c r="L11494"/>
      <c r="M11494"/>
      <c r="N11494"/>
      <c r="O11494"/>
      <c r="S11494"/>
      <c r="T11494"/>
      <c r="U11494"/>
      <c r="V11494"/>
      <c r="Y11494"/>
      <c r="Z11494"/>
      <c r="AA11494"/>
      <c r="AB11494"/>
      <c r="AC11494"/>
      <c r="AD11494"/>
      <c r="AE11494"/>
      <c r="AF11494"/>
      <c r="AG11494"/>
      <c r="AH11494"/>
      <c r="AI11494"/>
      <c r="AJ11494"/>
      <c r="AK11494"/>
      <c r="AL11494"/>
    </row>
    <row r="11495" spans="3:38" ht="15" customHeight="1" x14ac:dyDescent="0.35">
      <c r="C11495"/>
      <c r="D11495"/>
      <c r="E11495"/>
      <c r="F11495"/>
      <c r="G11495"/>
      <c r="H11495"/>
      <c r="I11495"/>
      <c r="J11495"/>
      <c r="K11495"/>
      <c r="L11495"/>
      <c r="M11495"/>
      <c r="N11495"/>
      <c r="O11495"/>
      <c r="S11495"/>
      <c r="T11495"/>
      <c r="U11495"/>
      <c r="V11495"/>
      <c r="Y11495"/>
      <c r="Z11495"/>
      <c r="AA11495"/>
      <c r="AB11495"/>
      <c r="AC11495"/>
      <c r="AD11495"/>
      <c r="AE11495"/>
      <c r="AF11495"/>
      <c r="AG11495"/>
      <c r="AH11495"/>
      <c r="AI11495"/>
      <c r="AJ11495"/>
      <c r="AK11495"/>
      <c r="AL11495"/>
    </row>
    <row r="11496" spans="3:38" ht="15" customHeight="1" x14ac:dyDescent="0.35">
      <c r="C11496"/>
      <c r="D11496"/>
      <c r="E11496"/>
      <c r="F11496"/>
      <c r="G11496"/>
      <c r="H11496"/>
      <c r="I11496"/>
      <c r="J11496"/>
      <c r="K11496"/>
      <c r="L11496"/>
      <c r="M11496"/>
      <c r="N11496"/>
      <c r="O11496"/>
      <c r="S11496"/>
      <c r="T11496"/>
      <c r="U11496"/>
      <c r="V11496"/>
      <c r="Y11496"/>
      <c r="Z11496"/>
      <c r="AA11496"/>
      <c r="AB11496"/>
      <c r="AC11496"/>
      <c r="AD11496"/>
      <c r="AE11496"/>
      <c r="AF11496"/>
      <c r="AG11496"/>
      <c r="AH11496"/>
      <c r="AI11496"/>
      <c r="AJ11496"/>
      <c r="AK11496"/>
      <c r="AL11496"/>
    </row>
    <row r="11497" spans="3:38" ht="15" customHeight="1" x14ac:dyDescent="0.35">
      <c r="C11497"/>
      <c r="D11497"/>
      <c r="E11497"/>
      <c r="F11497"/>
      <c r="G11497"/>
      <c r="H11497"/>
      <c r="I11497"/>
      <c r="J11497"/>
      <c r="K11497"/>
      <c r="L11497"/>
      <c r="M11497"/>
      <c r="N11497"/>
      <c r="O11497"/>
      <c r="S11497"/>
      <c r="T11497"/>
      <c r="U11497"/>
      <c r="V11497"/>
      <c r="Y11497"/>
      <c r="Z11497"/>
      <c r="AA11497"/>
      <c r="AB11497"/>
      <c r="AC11497"/>
      <c r="AD11497"/>
      <c r="AE11497"/>
      <c r="AF11497"/>
      <c r="AG11497"/>
      <c r="AH11497"/>
      <c r="AI11497"/>
      <c r="AJ11497"/>
      <c r="AK11497"/>
      <c r="AL11497"/>
    </row>
    <row r="11498" spans="3:38" ht="15" customHeight="1" x14ac:dyDescent="0.35">
      <c r="C11498"/>
      <c r="D11498"/>
      <c r="E11498"/>
      <c r="F11498"/>
      <c r="G11498"/>
      <c r="H11498"/>
      <c r="I11498"/>
      <c r="J11498"/>
      <c r="K11498"/>
      <c r="L11498"/>
      <c r="M11498"/>
      <c r="N11498"/>
      <c r="O11498"/>
      <c r="S11498"/>
      <c r="T11498"/>
      <c r="U11498"/>
      <c r="V11498"/>
      <c r="Y11498"/>
      <c r="Z11498"/>
      <c r="AA11498"/>
      <c r="AB11498"/>
      <c r="AC11498"/>
      <c r="AD11498"/>
      <c r="AE11498"/>
      <c r="AF11498"/>
      <c r="AG11498"/>
      <c r="AH11498"/>
      <c r="AI11498"/>
      <c r="AJ11498"/>
      <c r="AK11498"/>
      <c r="AL11498"/>
    </row>
    <row r="11499" spans="3:38" ht="15" customHeight="1" x14ac:dyDescent="0.35">
      <c r="C11499"/>
      <c r="D11499"/>
      <c r="E11499"/>
      <c r="F11499"/>
      <c r="G11499"/>
      <c r="H11499"/>
      <c r="I11499"/>
      <c r="J11499"/>
      <c r="K11499"/>
      <c r="L11499"/>
      <c r="M11499"/>
      <c r="N11499"/>
      <c r="O11499"/>
      <c r="S11499"/>
      <c r="T11499"/>
      <c r="U11499"/>
      <c r="V11499"/>
      <c r="Y11499"/>
      <c r="Z11499"/>
      <c r="AA11499"/>
      <c r="AB11499"/>
      <c r="AC11499"/>
      <c r="AD11499"/>
      <c r="AE11499"/>
      <c r="AF11499"/>
      <c r="AG11499"/>
      <c r="AH11499"/>
      <c r="AI11499"/>
      <c r="AJ11499"/>
      <c r="AK11499"/>
      <c r="AL11499"/>
    </row>
    <row r="11500" spans="3:38" ht="15" customHeight="1" x14ac:dyDescent="0.35">
      <c r="C11500"/>
      <c r="D11500"/>
      <c r="E11500"/>
      <c r="F11500"/>
      <c r="G11500"/>
      <c r="H11500"/>
      <c r="I11500"/>
      <c r="J11500"/>
      <c r="K11500"/>
      <c r="L11500"/>
      <c r="M11500"/>
      <c r="N11500"/>
      <c r="O11500"/>
      <c r="S11500"/>
      <c r="T11500"/>
      <c r="U11500"/>
      <c r="V11500"/>
      <c r="Y11500"/>
      <c r="Z11500"/>
      <c r="AA11500"/>
      <c r="AB11500"/>
      <c r="AC11500"/>
      <c r="AD11500"/>
      <c r="AE11500"/>
      <c r="AF11500"/>
      <c r="AG11500"/>
      <c r="AH11500"/>
      <c r="AI11500"/>
      <c r="AJ11500"/>
      <c r="AK11500"/>
      <c r="AL11500"/>
    </row>
    <row r="11501" spans="3:38" ht="15" customHeight="1" x14ac:dyDescent="0.35">
      <c r="C11501"/>
      <c r="D11501"/>
      <c r="E11501"/>
      <c r="F11501"/>
      <c r="G11501"/>
      <c r="H11501"/>
      <c r="I11501"/>
      <c r="J11501"/>
      <c r="K11501"/>
      <c r="L11501"/>
      <c r="M11501"/>
      <c r="N11501"/>
      <c r="O11501"/>
      <c r="S11501"/>
      <c r="T11501"/>
      <c r="U11501"/>
      <c r="V11501"/>
      <c r="Y11501"/>
      <c r="Z11501"/>
      <c r="AA11501"/>
      <c r="AB11501"/>
      <c r="AC11501"/>
      <c r="AD11501"/>
      <c r="AE11501"/>
      <c r="AF11501"/>
      <c r="AG11501"/>
      <c r="AH11501"/>
      <c r="AI11501"/>
      <c r="AJ11501"/>
      <c r="AK11501"/>
      <c r="AL11501"/>
    </row>
    <row r="11502" spans="3:38" ht="15" customHeight="1" x14ac:dyDescent="0.35">
      <c r="C11502"/>
      <c r="D11502"/>
      <c r="E11502"/>
      <c r="F11502"/>
      <c r="G11502"/>
      <c r="H11502"/>
      <c r="I11502"/>
      <c r="J11502"/>
      <c r="K11502"/>
      <c r="L11502"/>
      <c r="M11502"/>
      <c r="N11502"/>
      <c r="O11502"/>
      <c r="S11502"/>
      <c r="T11502"/>
      <c r="U11502"/>
      <c r="V11502"/>
      <c r="Y11502"/>
      <c r="Z11502"/>
      <c r="AA11502"/>
      <c r="AB11502"/>
      <c r="AC11502"/>
      <c r="AD11502"/>
      <c r="AE11502"/>
      <c r="AF11502"/>
      <c r="AG11502"/>
      <c r="AH11502"/>
      <c r="AI11502"/>
      <c r="AJ11502"/>
      <c r="AK11502"/>
      <c r="AL11502"/>
    </row>
    <row r="11503" spans="3:38" ht="15" customHeight="1" x14ac:dyDescent="0.35">
      <c r="C11503"/>
      <c r="D11503"/>
      <c r="E11503"/>
      <c r="F11503"/>
      <c r="G11503"/>
      <c r="H11503"/>
      <c r="I11503"/>
      <c r="J11503"/>
      <c r="K11503"/>
      <c r="L11503"/>
      <c r="M11503"/>
      <c r="N11503"/>
      <c r="O11503"/>
      <c r="S11503"/>
      <c r="T11503"/>
      <c r="U11503"/>
      <c r="V11503"/>
      <c r="Y11503"/>
      <c r="Z11503"/>
      <c r="AA11503"/>
      <c r="AB11503"/>
      <c r="AC11503"/>
      <c r="AD11503"/>
      <c r="AE11503"/>
      <c r="AF11503"/>
      <c r="AG11503"/>
      <c r="AH11503"/>
      <c r="AI11503"/>
      <c r="AJ11503"/>
      <c r="AK11503"/>
      <c r="AL11503"/>
    </row>
    <row r="11504" spans="3:38" ht="15" customHeight="1" x14ac:dyDescent="0.35">
      <c r="C11504"/>
      <c r="D11504"/>
      <c r="E11504"/>
      <c r="F11504"/>
      <c r="G11504"/>
      <c r="H11504"/>
      <c r="I11504"/>
      <c r="J11504"/>
      <c r="K11504"/>
      <c r="L11504"/>
      <c r="M11504"/>
      <c r="N11504"/>
      <c r="O11504"/>
      <c r="S11504"/>
      <c r="T11504"/>
      <c r="U11504"/>
      <c r="V11504"/>
      <c r="Y11504"/>
      <c r="Z11504"/>
      <c r="AA11504"/>
      <c r="AB11504"/>
      <c r="AC11504"/>
      <c r="AD11504"/>
      <c r="AE11504"/>
      <c r="AF11504"/>
      <c r="AG11504"/>
      <c r="AH11504"/>
      <c r="AI11504"/>
      <c r="AJ11504"/>
      <c r="AK11504"/>
      <c r="AL11504"/>
    </row>
    <row r="11505" spans="3:38" ht="15" customHeight="1" x14ac:dyDescent="0.35">
      <c r="C11505"/>
      <c r="D11505"/>
      <c r="E11505"/>
      <c r="F11505"/>
      <c r="G11505"/>
      <c r="H11505"/>
      <c r="I11505"/>
      <c r="J11505"/>
      <c r="K11505"/>
      <c r="L11505"/>
      <c r="M11505"/>
      <c r="N11505"/>
      <c r="O11505"/>
      <c r="S11505"/>
      <c r="T11505"/>
      <c r="U11505"/>
      <c r="V11505"/>
      <c r="Y11505"/>
      <c r="Z11505"/>
      <c r="AA11505"/>
      <c r="AB11505"/>
      <c r="AC11505"/>
      <c r="AD11505"/>
      <c r="AE11505"/>
      <c r="AF11505"/>
      <c r="AG11505"/>
      <c r="AH11505"/>
      <c r="AI11505"/>
      <c r="AJ11505"/>
      <c r="AK11505"/>
      <c r="AL11505"/>
    </row>
    <row r="11506" spans="3:38" ht="15" customHeight="1" x14ac:dyDescent="0.35">
      <c r="C11506"/>
      <c r="D11506"/>
      <c r="E11506"/>
      <c r="F11506"/>
      <c r="G11506"/>
      <c r="H11506"/>
      <c r="I11506"/>
      <c r="J11506"/>
      <c r="K11506"/>
      <c r="L11506"/>
      <c r="M11506"/>
      <c r="N11506"/>
      <c r="O11506"/>
      <c r="S11506"/>
      <c r="T11506"/>
      <c r="U11506"/>
      <c r="V11506"/>
      <c r="Y11506"/>
      <c r="Z11506"/>
      <c r="AA11506"/>
      <c r="AB11506"/>
      <c r="AC11506"/>
      <c r="AD11506"/>
      <c r="AE11506"/>
      <c r="AF11506"/>
      <c r="AG11506"/>
      <c r="AH11506"/>
      <c r="AI11506"/>
      <c r="AJ11506"/>
      <c r="AK11506"/>
      <c r="AL11506"/>
    </row>
    <row r="11507" spans="3:38" ht="15" customHeight="1" x14ac:dyDescent="0.35">
      <c r="C11507"/>
      <c r="D11507"/>
      <c r="E11507"/>
      <c r="F11507"/>
      <c r="G11507"/>
      <c r="H11507"/>
      <c r="I11507"/>
      <c r="J11507"/>
      <c r="K11507"/>
      <c r="L11507"/>
      <c r="M11507"/>
      <c r="N11507"/>
      <c r="O11507"/>
      <c r="S11507"/>
      <c r="T11507"/>
      <c r="U11507"/>
      <c r="V11507"/>
      <c r="Y11507"/>
      <c r="Z11507"/>
      <c r="AA11507"/>
      <c r="AB11507"/>
      <c r="AC11507"/>
      <c r="AD11507"/>
      <c r="AE11507"/>
      <c r="AF11507"/>
      <c r="AG11507"/>
      <c r="AH11507"/>
      <c r="AI11507"/>
      <c r="AJ11507"/>
      <c r="AK11507"/>
      <c r="AL11507"/>
    </row>
    <row r="11508" spans="3:38" ht="15" customHeight="1" x14ac:dyDescent="0.35">
      <c r="C11508"/>
      <c r="D11508"/>
      <c r="E11508"/>
      <c r="F11508"/>
      <c r="G11508"/>
      <c r="H11508"/>
      <c r="I11508"/>
      <c r="J11508"/>
      <c r="K11508"/>
      <c r="L11508"/>
      <c r="M11508"/>
      <c r="N11508"/>
      <c r="O11508"/>
      <c r="S11508"/>
      <c r="T11508"/>
      <c r="U11508"/>
      <c r="V11508"/>
      <c r="Y11508"/>
      <c r="Z11508"/>
      <c r="AA11508"/>
      <c r="AB11508"/>
      <c r="AC11508"/>
      <c r="AD11508"/>
      <c r="AE11508"/>
      <c r="AF11508"/>
      <c r="AG11508"/>
      <c r="AH11508"/>
      <c r="AI11508"/>
      <c r="AJ11508"/>
      <c r="AK11508"/>
      <c r="AL11508"/>
    </row>
    <row r="11509" spans="3:38" ht="15" customHeight="1" x14ac:dyDescent="0.35">
      <c r="C11509"/>
      <c r="D11509"/>
      <c r="E11509"/>
      <c r="F11509"/>
      <c r="G11509"/>
      <c r="H11509"/>
      <c r="I11509"/>
      <c r="J11509"/>
      <c r="K11509"/>
      <c r="L11509"/>
      <c r="M11509"/>
      <c r="N11509"/>
      <c r="O11509"/>
      <c r="S11509"/>
      <c r="T11509"/>
      <c r="U11509"/>
      <c r="V11509"/>
      <c r="Y11509"/>
      <c r="Z11509"/>
      <c r="AA11509"/>
      <c r="AB11509"/>
      <c r="AC11509"/>
      <c r="AD11509"/>
      <c r="AE11509"/>
      <c r="AF11509"/>
      <c r="AG11509"/>
      <c r="AH11509"/>
      <c r="AI11509"/>
      <c r="AJ11509"/>
      <c r="AK11509"/>
      <c r="AL11509"/>
    </row>
    <row r="11510" spans="3:38" ht="15" customHeight="1" x14ac:dyDescent="0.35">
      <c r="C11510"/>
      <c r="D11510"/>
      <c r="E11510"/>
      <c r="F11510"/>
      <c r="G11510"/>
      <c r="H11510"/>
      <c r="I11510"/>
      <c r="J11510"/>
      <c r="K11510"/>
      <c r="L11510"/>
      <c r="M11510"/>
      <c r="N11510"/>
      <c r="O11510"/>
      <c r="S11510"/>
      <c r="T11510"/>
      <c r="U11510"/>
      <c r="V11510"/>
      <c r="Y11510"/>
      <c r="Z11510"/>
      <c r="AA11510"/>
      <c r="AB11510"/>
      <c r="AC11510"/>
      <c r="AD11510"/>
      <c r="AE11510"/>
      <c r="AF11510"/>
      <c r="AG11510"/>
      <c r="AH11510"/>
      <c r="AI11510"/>
      <c r="AJ11510"/>
      <c r="AK11510"/>
      <c r="AL11510"/>
    </row>
    <row r="11511" spans="3:38" ht="15" customHeight="1" x14ac:dyDescent="0.35">
      <c r="C11511"/>
      <c r="D11511"/>
      <c r="E11511"/>
      <c r="F11511"/>
      <c r="G11511"/>
      <c r="H11511"/>
      <c r="I11511"/>
      <c r="J11511"/>
      <c r="K11511"/>
      <c r="L11511"/>
      <c r="M11511"/>
      <c r="N11511"/>
      <c r="O11511"/>
      <c r="S11511"/>
      <c r="T11511"/>
      <c r="U11511"/>
      <c r="V11511"/>
      <c r="Y11511"/>
      <c r="Z11511"/>
      <c r="AA11511"/>
      <c r="AB11511"/>
      <c r="AC11511"/>
      <c r="AD11511"/>
      <c r="AE11511"/>
      <c r="AF11511"/>
      <c r="AG11511"/>
      <c r="AH11511"/>
      <c r="AI11511"/>
      <c r="AJ11511"/>
      <c r="AK11511"/>
      <c r="AL11511"/>
    </row>
    <row r="11512" spans="3:38" ht="15" customHeight="1" x14ac:dyDescent="0.35">
      <c r="C11512"/>
      <c r="D11512"/>
      <c r="E11512"/>
      <c r="F11512"/>
      <c r="G11512"/>
      <c r="H11512"/>
      <c r="I11512"/>
      <c r="J11512"/>
      <c r="K11512"/>
      <c r="L11512"/>
      <c r="M11512"/>
      <c r="N11512"/>
      <c r="O11512"/>
      <c r="S11512"/>
      <c r="T11512"/>
      <c r="U11512"/>
      <c r="V11512"/>
      <c r="Y11512"/>
      <c r="Z11512"/>
      <c r="AA11512"/>
      <c r="AB11512"/>
      <c r="AC11512"/>
      <c r="AD11512"/>
      <c r="AE11512"/>
      <c r="AF11512"/>
      <c r="AG11512"/>
      <c r="AH11512"/>
      <c r="AI11512"/>
      <c r="AJ11512"/>
      <c r="AK11512"/>
      <c r="AL11512"/>
    </row>
    <row r="11513" spans="3:38" ht="15" customHeight="1" x14ac:dyDescent="0.35">
      <c r="C11513"/>
      <c r="D11513"/>
      <c r="E11513"/>
      <c r="F11513"/>
      <c r="G11513"/>
      <c r="H11513"/>
      <c r="I11513"/>
      <c r="J11513"/>
      <c r="K11513"/>
      <c r="L11513"/>
      <c r="M11513"/>
      <c r="N11513"/>
      <c r="O11513"/>
      <c r="S11513"/>
      <c r="T11513"/>
      <c r="U11513"/>
      <c r="V11513"/>
      <c r="Y11513"/>
      <c r="Z11513"/>
      <c r="AA11513"/>
      <c r="AB11513"/>
      <c r="AC11513"/>
      <c r="AD11513"/>
      <c r="AE11513"/>
      <c r="AF11513"/>
      <c r="AG11513"/>
      <c r="AH11513"/>
      <c r="AI11513"/>
      <c r="AJ11513"/>
      <c r="AK11513"/>
      <c r="AL11513"/>
    </row>
    <row r="11514" spans="3:38" ht="15" customHeight="1" x14ac:dyDescent="0.35">
      <c r="C11514"/>
      <c r="D11514"/>
      <c r="E11514"/>
      <c r="F11514"/>
      <c r="G11514"/>
      <c r="H11514"/>
      <c r="I11514"/>
      <c r="J11514"/>
      <c r="K11514"/>
      <c r="L11514"/>
      <c r="M11514"/>
      <c r="N11514"/>
      <c r="O11514"/>
      <c r="S11514"/>
      <c r="T11514"/>
      <c r="U11514"/>
      <c r="V11514"/>
      <c r="Y11514"/>
      <c r="Z11514"/>
      <c r="AA11514"/>
      <c r="AB11514"/>
      <c r="AC11514"/>
      <c r="AD11514"/>
      <c r="AE11514"/>
      <c r="AF11514"/>
      <c r="AG11514"/>
      <c r="AH11514"/>
      <c r="AI11514"/>
      <c r="AJ11514"/>
      <c r="AK11514"/>
      <c r="AL11514"/>
    </row>
    <row r="11515" spans="3:38" ht="15" customHeight="1" x14ac:dyDescent="0.35">
      <c r="C11515"/>
      <c r="D11515"/>
      <c r="E11515"/>
      <c r="F11515"/>
      <c r="G11515"/>
      <c r="H11515"/>
      <c r="I11515"/>
      <c r="J11515"/>
      <c r="K11515"/>
      <c r="L11515"/>
      <c r="M11515"/>
      <c r="N11515"/>
      <c r="O11515"/>
      <c r="S11515"/>
      <c r="T11515"/>
      <c r="U11515"/>
      <c r="V11515"/>
      <c r="Y11515"/>
      <c r="Z11515"/>
      <c r="AA11515"/>
      <c r="AB11515"/>
      <c r="AC11515"/>
      <c r="AD11515"/>
      <c r="AE11515"/>
      <c r="AF11515"/>
      <c r="AG11515"/>
      <c r="AH11515"/>
      <c r="AI11515"/>
      <c r="AJ11515"/>
      <c r="AK11515"/>
      <c r="AL11515"/>
    </row>
    <row r="11516" spans="3:38" ht="15" customHeight="1" x14ac:dyDescent="0.35">
      <c r="C11516"/>
      <c r="D11516"/>
      <c r="E11516"/>
      <c r="F11516"/>
      <c r="G11516"/>
      <c r="H11516"/>
      <c r="I11516"/>
      <c r="J11516"/>
      <c r="K11516"/>
      <c r="L11516"/>
      <c r="M11516"/>
      <c r="N11516"/>
      <c r="O11516"/>
      <c r="S11516"/>
      <c r="T11516"/>
      <c r="U11516"/>
      <c r="V11516"/>
      <c r="Y11516"/>
      <c r="Z11516"/>
      <c r="AA11516"/>
      <c r="AB11516"/>
      <c r="AC11516"/>
      <c r="AD11516"/>
      <c r="AE11516"/>
      <c r="AF11516"/>
      <c r="AG11516"/>
      <c r="AH11516"/>
      <c r="AI11516"/>
      <c r="AJ11516"/>
      <c r="AK11516"/>
      <c r="AL11516"/>
    </row>
    <row r="11517" spans="3:38" ht="15" customHeight="1" x14ac:dyDescent="0.35">
      <c r="C11517"/>
      <c r="D11517"/>
      <c r="E11517"/>
      <c r="F11517"/>
      <c r="G11517"/>
      <c r="H11517"/>
      <c r="I11517"/>
      <c r="J11517"/>
      <c r="K11517"/>
      <c r="L11517"/>
      <c r="M11517"/>
      <c r="N11517"/>
      <c r="O11517"/>
      <c r="S11517"/>
      <c r="T11517"/>
      <c r="U11517"/>
      <c r="V11517"/>
      <c r="Y11517"/>
      <c r="Z11517"/>
      <c r="AA11517"/>
      <c r="AB11517"/>
      <c r="AC11517"/>
      <c r="AD11517"/>
      <c r="AE11517"/>
      <c r="AF11517"/>
      <c r="AG11517"/>
      <c r="AH11517"/>
      <c r="AI11517"/>
      <c r="AJ11517"/>
      <c r="AK11517"/>
      <c r="AL11517"/>
    </row>
    <row r="11518" spans="3:38" ht="15" customHeight="1" x14ac:dyDescent="0.35">
      <c r="C11518"/>
      <c r="D11518"/>
      <c r="E11518"/>
      <c r="F11518"/>
      <c r="G11518"/>
      <c r="H11518"/>
      <c r="I11518"/>
      <c r="J11518"/>
      <c r="K11518"/>
      <c r="L11518"/>
      <c r="M11518"/>
      <c r="N11518"/>
      <c r="O11518"/>
      <c r="S11518"/>
      <c r="T11518"/>
      <c r="U11518"/>
      <c r="V11518"/>
      <c r="Y11518"/>
      <c r="Z11518"/>
      <c r="AA11518"/>
      <c r="AB11518"/>
      <c r="AC11518"/>
      <c r="AD11518"/>
      <c r="AE11518"/>
      <c r="AF11518"/>
      <c r="AG11518"/>
      <c r="AH11518"/>
      <c r="AI11518"/>
      <c r="AJ11518"/>
      <c r="AK11518"/>
      <c r="AL11518"/>
    </row>
    <row r="11519" spans="3:38" ht="15" customHeight="1" x14ac:dyDescent="0.35">
      <c r="C11519"/>
      <c r="D11519"/>
      <c r="E11519"/>
      <c r="F11519"/>
      <c r="G11519"/>
      <c r="H11519"/>
      <c r="I11519"/>
      <c r="J11519"/>
      <c r="K11519"/>
      <c r="L11519"/>
      <c r="M11519"/>
      <c r="N11519"/>
      <c r="O11519"/>
      <c r="S11519"/>
      <c r="T11519"/>
      <c r="U11519"/>
      <c r="V11519"/>
      <c r="Y11519"/>
      <c r="Z11519"/>
      <c r="AA11519"/>
      <c r="AB11519"/>
      <c r="AC11519"/>
      <c r="AD11519"/>
      <c r="AE11519"/>
      <c r="AF11519"/>
      <c r="AG11519"/>
      <c r="AH11519"/>
      <c r="AI11519"/>
      <c r="AJ11519"/>
      <c r="AK11519"/>
      <c r="AL11519"/>
    </row>
    <row r="11520" spans="3:38" ht="15" customHeight="1" x14ac:dyDescent="0.35">
      <c r="C11520"/>
      <c r="D11520"/>
      <c r="E11520"/>
      <c r="F11520"/>
      <c r="G11520"/>
      <c r="H11520"/>
      <c r="I11520"/>
      <c r="J11520"/>
      <c r="K11520"/>
      <c r="L11520"/>
      <c r="M11520"/>
      <c r="N11520"/>
      <c r="O11520"/>
      <c r="S11520"/>
      <c r="T11520"/>
      <c r="U11520"/>
      <c r="V11520"/>
      <c r="Y11520"/>
      <c r="Z11520"/>
      <c r="AA11520"/>
      <c r="AB11520"/>
      <c r="AC11520"/>
      <c r="AD11520"/>
      <c r="AE11520"/>
      <c r="AF11520"/>
      <c r="AG11520"/>
      <c r="AH11520"/>
      <c r="AI11520"/>
      <c r="AJ11520"/>
      <c r="AK11520"/>
      <c r="AL11520"/>
    </row>
    <row r="11521" spans="3:38" ht="15" customHeight="1" x14ac:dyDescent="0.35">
      <c r="C11521"/>
      <c r="D11521"/>
      <c r="E11521"/>
      <c r="F11521"/>
      <c r="G11521"/>
      <c r="H11521"/>
      <c r="I11521"/>
      <c r="J11521"/>
      <c r="K11521"/>
      <c r="L11521"/>
      <c r="M11521"/>
      <c r="N11521"/>
      <c r="O11521"/>
      <c r="S11521"/>
      <c r="T11521"/>
      <c r="U11521"/>
      <c r="V11521"/>
      <c r="Y11521"/>
      <c r="Z11521"/>
      <c r="AA11521"/>
      <c r="AB11521"/>
      <c r="AC11521"/>
      <c r="AD11521"/>
      <c r="AE11521"/>
      <c r="AF11521"/>
      <c r="AG11521"/>
      <c r="AH11521"/>
      <c r="AI11521"/>
      <c r="AJ11521"/>
      <c r="AK11521"/>
      <c r="AL11521"/>
    </row>
    <row r="11522" spans="3:38" ht="15" customHeight="1" x14ac:dyDescent="0.35">
      <c r="C11522"/>
      <c r="D11522"/>
      <c r="E11522"/>
      <c r="F11522"/>
      <c r="G11522"/>
      <c r="H11522"/>
      <c r="I11522"/>
      <c r="J11522"/>
      <c r="K11522"/>
      <c r="L11522"/>
      <c r="M11522"/>
      <c r="N11522"/>
      <c r="O11522"/>
      <c r="S11522"/>
      <c r="T11522"/>
      <c r="U11522"/>
      <c r="V11522"/>
      <c r="Y11522"/>
      <c r="Z11522"/>
      <c r="AA11522"/>
      <c r="AB11522"/>
      <c r="AC11522"/>
      <c r="AD11522"/>
      <c r="AE11522"/>
      <c r="AF11522"/>
      <c r="AG11522"/>
      <c r="AH11522"/>
      <c r="AI11522"/>
      <c r="AJ11522"/>
      <c r="AK11522"/>
      <c r="AL11522"/>
    </row>
    <row r="11523" spans="3:38" ht="15" customHeight="1" x14ac:dyDescent="0.35">
      <c r="C11523"/>
      <c r="D11523"/>
      <c r="E11523"/>
      <c r="F11523"/>
      <c r="G11523"/>
      <c r="H11523"/>
      <c r="I11523"/>
      <c r="J11523"/>
      <c r="K11523"/>
      <c r="L11523"/>
      <c r="M11523"/>
      <c r="N11523"/>
      <c r="O11523"/>
      <c r="S11523"/>
      <c r="T11523"/>
      <c r="U11523"/>
      <c r="V11523"/>
      <c r="Y11523"/>
      <c r="Z11523"/>
      <c r="AA11523"/>
      <c r="AB11523"/>
      <c r="AC11523"/>
      <c r="AD11523"/>
      <c r="AE11523"/>
      <c r="AF11523"/>
      <c r="AG11523"/>
      <c r="AH11523"/>
      <c r="AI11523"/>
      <c r="AJ11523"/>
      <c r="AK11523"/>
      <c r="AL11523"/>
    </row>
    <row r="11524" spans="3:38" ht="15" customHeight="1" x14ac:dyDescent="0.35">
      <c r="C11524"/>
      <c r="D11524"/>
      <c r="E11524"/>
      <c r="F11524"/>
      <c r="G11524"/>
      <c r="H11524"/>
      <c r="I11524"/>
      <c r="J11524"/>
      <c r="K11524"/>
      <c r="L11524"/>
      <c r="M11524"/>
      <c r="N11524"/>
      <c r="O11524"/>
      <c r="S11524"/>
      <c r="T11524"/>
      <c r="U11524"/>
      <c r="V11524"/>
      <c r="Y11524"/>
      <c r="Z11524"/>
      <c r="AA11524"/>
      <c r="AB11524"/>
      <c r="AC11524"/>
      <c r="AD11524"/>
      <c r="AE11524"/>
      <c r="AF11524"/>
      <c r="AG11524"/>
      <c r="AH11524"/>
      <c r="AI11524"/>
      <c r="AJ11524"/>
      <c r="AK11524"/>
      <c r="AL11524"/>
    </row>
    <row r="11525" spans="3:38" ht="15" customHeight="1" x14ac:dyDescent="0.35">
      <c r="C11525"/>
      <c r="D11525"/>
      <c r="E11525"/>
      <c r="F11525"/>
      <c r="G11525"/>
      <c r="H11525"/>
      <c r="I11525"/>
      <c r="J11525"/>
      <c r="K11525"/>
      <c r="L11525"/>
      <c r="M11525"/>
      <c r="N11525"/>
      <c r="O11525"/>
      <c r="S11525"/>
      <c r="T11525"/>
      <c r="U11525"/>
      <c r="V11525"/>
      <c r="Y11525"/>
      <c r="Z11525"/>
      <c r="AA11525"/>
      <c r="AB11525"/>
      <c r="AC11525"/>
      <c r="AD11525"/>
      <c r="AE11525"/>
      <c r="AF11525"/>
      <c r="AG11525"/>
      <c r="AH11525"/>
      <c r="AI11525"/>
      <c r="AJ11525"/>
      <c r="AK11525"/>
      <c r="AL11525"/>
    </row>
    <row r="11526" spans="3:38" ht="15" customHeight="1" x14ac:dyDescent="0.35">
      <c r="C11526"/>
      <c r="D11526"/>
      <c r="E11526"/>
      <c r="F11526"/>
      <c r="G11526"/>
      <c r="H11526"/>
      <c r="I11526"/>
      <c r="J11526"/>
      <c r="K11526"/>
      <c r="L11526"/>
      <c r="M11526"/>
      <c r="N11526"/>
      <c r="O11526"/>
      <c r="S11526"/>
      <c r="T11526"/>
      <c r="U11526"/>
      <c r="V11526"/>
      <c r="Y11526"/>
      <c r="Z11526"/>
      <c r="AA11526"/>
      <c r="AB11526"/>
      <c r="AC11526"/>
      <c r="AD11526"/>
      <c r="AE11526"/>
      <c r="AF11526"/>
      <c r="AG11526"/>
      <c r="AH11526"/>
      <c r="AI11526"/>
      <c r="AJ11526"/>
      <c r="AK11526"/>
      <c r="AL11526"/>
    </row>
    <row r="11527" spans="3:38" ht="15" customHeight="1" x14ac:dyDescent="0.35">
      <c r="C11527"/>
      <c r="D11527"/>
      <c r="E11527"/>
      <c r="F11527"/>
      <c r="G11527"/>
      <c r="H11527"/>
      <c r="I11527"/>
      <c r="J11527"/>
      <c r="K11527"/>
      <c r="L11527"/>
      <c r="M11527"/>
      <c r="N11527"/>
      <c r="O11527"/>
      <c r="S11527"/>
      <c r="T11527"/>
      <c r="U11527"/>
      <c r="V11527"/>
      <c r="Y11527"/>
      <c r="Z11527"/>
      <c r="AA11527"/>
      <c r="AB11527"/>
      <c r="AC11527"/>
      <c r="AD11527"/>
      <c r="AE11527"/>
      <c r="AF11527"/>
      <c r="AG11527"/>
      <c r="AH11527"/>
      <c r="AI11527"/>
      <c r="AJ11527"/>
      <c r="AK11527"/>
      <c r="AL11527"/>
    </row>
    <row r="11528" spans="3:38" ht="15" customHeight="1" x14ac:dyDescent="0.35">
      <c r="C11528"/>
      <c r="D11528"/>
      <c r="E11528"/>
      <c r="F11528"/>
      <c r="G11528"/>
      <c r="H11528"/>
      <c r="I11528"/>
      <c r="J11528"/>
      <c r="K11528"/>
      <c r="L11528"/>
      <c r="M11528"/>
      <c r="N11528"/>
      <c r="O11528"/>
      <c r="S11528"/>
      <c r="T11528"/>
      <c r="U11528"/>
      <c r="V11528"/>
      <c r="Y11528"/>
      <c r="Z11528"/>
      <c r="AA11528"/>
      <c r="AB11528"/>
      <c r="AC11528"/>
      <c r="AD11528"/>
      <c r="AE11528"/>
      <c r="AF11528"/>
      <c r="AG11528"/>
      <c r="AH11528"/>
      <c r="AI11528"/>
      <c r="AJ11528"/>
      <c r="AK11528"/>
      <c r="AL11528"/>
    </row>
    <row r="11529" spans="3:38" ht="15" customHeight="1" x14ac:dyDescent="0.35">
      <c r="C11529"/>
      <c r="D11529"/>
      <c r="E11529"/>
      <c r="F11529"/>
      <c r="G11529"/>
      <c r="H11529"/>
      <c r="I11529"/>
      <c r="J11529"/>
      <c r="K11529"/>
      <c r="L11529"/>
      <c r="M11529"/>
      <c r="N11529"/>
      <c r="O11529"/>
      <c r="S11529"/>
      <c r="T11529"/>
      <c r="U11529"/>
      <c r="V11529"/>
      <c r="Y11529"/>
      <c r="Z11529"/>
      <c r="AA11529"/>
      <c r="AB11529"/>
      <c r="AC11529"/>
      <c r="AD11529"/>
      <c r="AE11529"/>
      <c r="AF11529"/>
      <c r="AG11529"/>
      <c r="AH11529"/>
      <c r="AI11529"/>
      <c r="AJ11529"/>
      <c r="AK11529"/>
      <c r="AL11529"/>
    </row>
    <row r="11530" spans="3:38" ht="15" customHeight="1" x14ac:dyDescent="0.35">
      <c r="C11530"/>
      <c r="D11530"/>
      <c r="E11530"/>
      <c r="F11530"/>
      <c r="G11530"/>
      <c r="H11530"/>
      <c r="I11530"/>
      <c r="J11530"/>
      <c r="K11530"/>
      <c r="L11530"/>
      <c r="M11530"/>
      <c r="N11530"/>
      <c r="O11530"/>
      <c r="S11530"/>
      <c r="T11530"/>
      <c r="U11530"/>
      <c r="V11530"/>
      <c r="Y11530"/>
      <c r="Z11530"/>
      <c r="AA11530"/>
      <c r="AB11530"/>
      <c r="AC11530"/>
      <c r="AD11530"/>
      <c r="AE11530"/>
      <c r="AF11530"/>
      <c r="AG11530"/>
      <c r="AH11530"/>
      <c r="AI11530"/>
      <c r="AJ11530"/>
      <c r="AK11530"/>
      <c r="AL11530"/>
    </row>
    <row r="11531" spans="3:38" ht="15" customHeight="1" x14ac:dyDescent="0.35">
      <c r="C11531"/>
      <c r="D11531"/>
      <c r="E11531"/>
      <c r="F11531"/>
      <c r="G11531"/>
      <c r="H11531"/>
      <c r="I11531"/>
      <c r="J11531"/>
      <c r="K11531"/>
      <c r="L11531"/>
      <c r="M11531"/>
      <c r="N11531"/>
      <c r="O11531"/>
      <c r="S11531"/>
      <c r="T11531"/>
      <c r="U11531"/>
      <c r="V11531"/>
      <c r="Y11531"/>
      <c r="Z11531"/>
      <c r="AA11531"/>
      <c r="AB11531"/>
      <c r="AC11531"/>
      <c r="AD11531"/>
      <c r="AE11531"/>
      <c r="AF11531"/>
      <c r="AG11531"/>
      <c r="AH11531"/>
      <c r="AI11531"/>
      <c r="AJ11531"/>
      <c r="AK11531"/>
      <c r="AL11531"/>
    </row>
    <row r="11532" spans="3:38" ht="15" customHeight="1" x14ac:dyDescent="0.35">
      <c r="C11532"/>
      <c r="D11532"/>
      <c r="E11532"/>
      <c r="F11532"/>
      <c r="G11532"/>
      <c r="H11532"/>
      <c r="I11532"/>
      <c r="J11532"/>
      <c r="K11532"/>
      <c r="L11532"/>
      <c r="M11532"/>
      <c r="N11532"/>
      <c r="O11532"/>
      <c r="S11532"/>
      <c r="T11532"/>
      <c r="U11532"/>
      <c r="V11532"/>
      <c r="Y11532"/>
      <c r="Z11532"/>
      <c r="AA11532"/>
      <c r="AB11532"/>
      <c r="AC11532"/>
      <c r="AD11532"/>
      <c r="AE11532"/>
      <c r="AF11532"/>
      <c r="AG11532"/>
      <c r="AH11532"/>
      <c r="AI11532"/>
      <c r="AJ11532"/>
      <c r="AK11532"/>
      <c r="AL11532"/>
    </row>
    <row r="11533" spans="3:38" ht="15" customHeight="1" x14ac:dyDescent="0.35">
      <c r="C11533"/>
      <c r="D11533"/>
      <c r="E11533"/>
      <c r="F11533"/>
      <c r="G11533"/>
      <c r="H11533"/>
      <c r="I11533"/>
      <c r="J11533"/>
      <c r="K11533"/>
      <c r="L11533"/>
      <c r="M11533"/>
      <c r="N11533"/>
      <c r="O11533"/>
      <c r="S11533"/>
      <c r="T11533"/>
      <c r="U11533"/>
      <c r="V11533"/>
      <c r="Y11533"/>
      <c r="Z11533"/>
      <c r="AA11533"/>
      <c r="AB11533"/>
      <c r="AC11533"/>
      <c r="AD11533"/>
      <c r="AE11533"/>
      <c r="AF11533"/>
      <c r="AG11533"/>
      <c r="AH11533"/>
      <c r="AI11533"/>
      <c r="AJ11533"/>
      <c r="AK11533"/>
      <c r="AL11533"/>
    </row>
    <row r="11534" spans="3:38" ht="15" customHeight="1" x14ac:dyDescent="0.35">
      <c r="C11534"/>
      <c r="D11534"/>
      <c r="E11534"/>
      <c r="F11534"/>
      <c r="G11534"/>
      <c r="H11534"/>
      <c r="I11534"/>
      <c r="J11534"/>
      <c r="K11534"/>
      <c r="L11534"/>
      <c r="M11534"/>
      <c r="N11534"/>
      <c r="O11534"/>
      <c r="S11534"/>
      <c r="T11534"/>
      <c r="U11534"/>
      <c r="V11534"/>
      <c r="Y11534"/>
      <c r="Z11534"/>
      <c r="AA11534"/>
      <c r="AB11534"/>
      <c r="AC11534"/>
      <c r="AD11534"/>
      <c r="AE11534"/>
      <c r="AF11534"/>
      <c r="AG11534"/>
      <c r="AH11534"/>
      <c r="AI11534"/>
      <c r="AJ11534"/>
      <c r="AK11534"/>
      <c r="AL11534"/>
    </row>
    <row r="11535" spans="3:38" ht="15" customHeight="1" x14ac:dyDescent="0.35">
      <c r="C11535"/>
      <c r="D11535"/>
      <c r="E11535"/>
      <c r="F11535"/>
      <c r="G11535"/>
      <c r="H11535"/>
      <c r="I11535"/>
      <c r="J11535"/>
      <c r="K11535"/>
      <c r="L11535"/>
      <c r="M11535"/>
      <c r="N11535"/>
      <c r="O11535"/>
      <c r="S11535"/>
      <c r="T11535"/>
      <c r="U11535"/>
      <c r="V11535"/>
      <c r="Y11535"/>
      <c r="Z11535"/>
      <c r="AA11535"/>
      <c r="AB11535"/>
      <c r="AC11535"/>
      <c r="AD11535"/>
      <c r="AE11535"/>
      <c r="AF11535"/>
      <c r="AG11535"/>
      <c r="AH11535"/>
      <c r="AI11535"/>
      <c r="AJ11535"/>
      <c r="AK11535"/>
      <c r="AL11535"/>
    </row>
    <row r="11536" spans="3:38" ht="15" customHeight="1" x14ac:dyDescent="0.35">
      <c r="C11536"/>
      <c r="D11536"/>
      <c r="E11536"/>
      <c r="F11536"/>
      <c r="G11536"/>
      <c r="H11536"/>
      <c r="I11536"/>
      <c r="J11536"/>
      <c r="K11536"/>
      <c r="L11536"/>
      <c r="M11536"/>
      <c r="N11536"/>
      <c r="O11536"/>
      <c r="S11536"/>
      <c r="T11536"/>
      <c r="U11536"/>
      <c r="V11536"/>
      <c r="Y11536"/>
      <c r="Z11536"/>
      <c r="AA11536"/>
      <c r="AB11536"/>
      <c r="AC11536"/>
      <c r="AD11536"/>
      <c r="AE11536"/>
      <c r="AF11536"/>
      <c r="AG11536"/>
      <c r="AH11536"/>
      <c r="AI11536"/>
      <c r="AJ11536"/>
      <c r="AK11536"/>
      <c r="AL11536"/>
    </row>
    <row r="11537" spans="3:38" ht="15" customHeight="1" x14ac:dyDescent="0.35">
      <c r="C11537"/>
      <c r="D11537"/>
      <c r="E11537"/>
      <c r="F11537"/>
      <c r="G11537"/>
      <c r="H11537"/>
      <c r="I11537"/>
      <c r="J11537"/>
      <c r="K11537"/>
      <c r="L11537"/>
      <c r="M11537"/>
      <c r="N11537"/>
      <c r="O11537"/>
      <c r="S11537"/>
      <c r="T11537"/>
      <c r="U11537"/>
      <c r="V11537"/>
      <c r="Y11537"/>
      <c r="Z11537"/>
      <c r="AA11537"/>
      <c r="AB11537"/>
      <c r="AC11537"/>
      <c r="AD11537"/>
      <c r="AE11537"/>
      <c r="AF11537"/>
      <c r="AG11537"/>
      <c r="AH11537"/>
      <c r="AI11537"/>
      <c r="AJ11537"/>
      <c r="AK11537"/>
      <c r="AL11537"/>
    </row>
    <row r="11538" spans="3:38" ht="15" customHeight="1" x14ac:dyDescent="0.35">
      <c r="C11538"/>
      <c r="D11538"/>
      <c r="E11538"/>
      <c r="F11538"/>
      <c r="G11538"/>
      <c r="H11538"/>
      <c r="I11538"/>
      <c r="J11538"/>
      <c r="K11538"/>
      <c r="L11538"/>
      <c r="M11538"/>
      <c r="N11538"/>
      <c r="O11538"/>
      <c r="S11538"/>
      <c r="T11538"/>
      <c r="U11538"/>
      <c r="V11538"/>
      <c r="Y11538"/>
      <c r="Z11538"/>
      <c r="AA11538"/>
      <c r="AB11538"/>
      <c r="AC11538"/>
      <c r="AD11538"/>
      <c r="AE11538"/>
      <c r="AF11538"/>
      <c r="AG11538"/>
      <c r="AH11538"/>
      <c r="AI11538"/>
      <c r="AJ11538"/>
      <c r="AK11538"/>
      <c r="AL11538"/>
    </row>
    <row r="11539" spans="3:38" ht="15" customHeight="1" x14ac:dyDescent="0.35">
      <c r="C11539"/>
      <c r="D11539"/>
      <c r="E11539"/>
      <c r="F11539"/>
      <c r="G11539"/>
      <c r="H11539"/>
      <c r="I11539"/>
      <c r="J11539"/>
      <c r="K11539"/>
      <c r="L11539"/>
      <c r="M11539"/>
      <c r="N11539"/>
      <c r="O11539"/>
      <c r="S11539"/>
      <c r="T11539"/>
      <c r="U11539"/>
      <c r="V11539"/>
      <c r="Y11539"/>
      <c r="Z11539"/>
      <c r="AA11539"/>
      <c r="AB11539"/>
      <c r="AC11539"/>
      <c r="AD11539"/>
      <c r="AE11539"/>
      <c r="AF11539"/>
      <c r="AG11539"/>
      <c r="AH11539"/>
      <c r="AI11539"/>
      <c r="AJ11539"/>
      <c r="AK11539"/>
      <c r="AL11539"/>
    </row>
    <row r="11540" spans="3:38" ht="15" customHeight="1" x14ac:dyDescent="0.35">
      <c r="C11540"/>
      <c r="D11540"/>
      <c r="E11540"/>
      <c r="F11540"/>
      <c r="G11540"/>
      <c r="H11540"/>
      <c r="I11540"/>
      <c r="J11540"/>
      <c r="K11540"/>
      <c r="L11540"/>
      <c r="M11540"/>
      <c r="N11540"/>
      <c r="O11540"/>
      <c r="S11540"/>
      <c r="T11540"/>
      <c r="U11540"/>
      <c r="V11540"/>
      <c r="Y11540"/>
      <c r="Z11540"/>
      <c r="AA11540"/>
      <c r="AB11540"/>
      <c r="AC11540"/>
      <c r="AD11540"/>
      <c r="AE11540"/>
      <c r="AF11540"/>
      <c r="AG11540"/>
      <c r="AH11540"/>
      <c r="AI11540"/>
      <c r="AJ11540"/>
      <c r="AK11540"/>
      <c r="AL11540"/>
    </row>
    <row r="11541" spans="3:38" ht="15" customHeight="1" x14ac:dyDescent="0.35">
      <c r="C11541"/>
      <c r="D11541"/>
      <c r="E11541"/>
      <c r="F11541"/>
      <c r="G11541"/>
      <c r="H11541"/>
      <c r="I11541"/>
      <c r="J11541"/>
      <c r="K11541"/>
      <c r="L11541"/>
      <c r="M11541"/>
      <c r="N11541"/>
      <c r="O11541"/>
      <c r="S11541"/>
      <c r="T11541"/>
      <c r="U11541"/>
      <c r="V11541"/>
      <c r="Y11541"/>
      <c r="Z11541"/>
      <c r="AA11541"/>
      <c r="AB11541"/>
      <c r="AC11541"/>
      <c r="AD11541"/>
      <c r="AE11541"/>
      <c r="AF11541"/>
      <c r="AG11541"/>
      <c r="AH11541"/>
      <c r="AI11541"/>
      <c r="AJ11541"/>
      <c r="AK11541"/>
      <c r="AL11541"/>
    </row>
    <row r="11542" spans="3:38" ht="15" customHeight="1" x14ac:dyDescent="0.35">
      <c r="C11542"/>
      <c r="D11542"/>
      <c r="E11542"/>
      <c r="F11542"/>
      <c r="G11542"/>
      <c r="H11542"/>
      <c r="I11542"/>
      <c r="J11542"/>
      <c r="K11542"/>
      <c r="L11542"/>
      <c r="M11542"/>
      <c r="N11542"/>
      <c r="O11542"/>
      <c r="S11542"/>
      <c r="T11542"/>
      <c r="U11542"/>
      <c r="V11542"/>
      <c r="Y11542"/>
      <c r="Z11542"/>
      <c r="AA11542"/>
      <c r="AB11542"/>
      <c r="AC11542"/>
      <c r="AD11542"/>
      <c r="AE11542"/>
      <c r="AF11542"/>
      <c r="AG11542"/>
      <c r="AH11542"/>
      <c r="AI11542"/>
      <c r="AJ11542"/>
      <c r="AK11542"/>
      <c r="AL11542"/>
    </row>
    <row r="11543" spans="3:38" ht="15" customHeight="1" x14ac:dyDescent="0.35">
      <c r="C11543"/>
      <c r="D11543"/>
      <c r="E11543"/>
      <c r="F11543"/>
      <c r="G11543"/>
      <c r="H11543"/>
      <c r="I11543"/>
      <c r="J11543"/>
      <c r="K11543"/>
      <c r="L11543"/>
      <c r="M11543"/>
      <c r="N11543"/>
      <c r="O11543"/>
      <c r="S11543"/>
      <c r="T11543"/>
      <c r="U11543"/>
      <c r="V11543"/>
      <c r="Y11543"/>
      <c r="Z11543"/>
      <c r="AA11543"/>
      <c r="AB11543"/>
      <c r="AC11543"/>
      <c r="AD11543"/>
      <c r="AE11543"/>
      <c r="AF11543"/>
      <c r="AG11543"/>
      <c r="AH11543"/>
      <c r="AI11543"/>
      <c r="AJ11543"/>
      <c r="AK11543"/>
      <c r="AL11543"/>
    </row>
    <row r="11544" spans="3:38" ht="15" customHeight="1" x14ac:dyDescent="0.35">
      <c r="C11544"/>
      <c r="D11544"/>
      <c r="E11544"/>
      <c r="F11544"/>
      <c r="G11544"/>
      <c r="H11544"/>
      <c r="I11544"/>
      <c r="J11544"/>
      <c r="K11544"/>
      <c r="L11544"/>
      <c r="M11544"/>
      <c r="N11544"/>
      <c r="O11544"/>
      <c r="S11544"/>
      <c r="T11544"/>
      <c r="U11544"/>
      <c r="V11544"/>
      <c r="Y11544"/>
      <c r="Z11544"/>
      <c r="AA11544"/>
      <c r="AB11544"/>
      <c r="AC11544"/>
      <c r="AD11544"/>
      <c r="AE11544"/>
      <c r="AF11544"/>
      <c r="AG11544"/>
      <c r="AH11544"/>
      <c r="AI11544"/>
      <c r="AJ11544"/>
      <c r="AK11544"/>
      <c r="AL11544"/>
    </row>
    <row r="11545" spans="3:38" ht="15" customHeight="1" x14ac:dyDescent="0.35">
      <c r="C11545"/>
      <c r="D11545"/>
      <c r="E11545"/>
      <c r="F11545"/>
      <c r="G11545"/>
      <c r="H11545"/>
      <c r="I11545"/>
      <c r="J11545"/>
      <c r="K11545"/>
      <c r="L11545"/>
      <c r="M11545"/>
      <c r="N11545"/>
      <c r="O11545"/>
      <c r="S11545"/>
      <c r="T11545"/>
      <c r="U11545"/>
      <c r="V11545"/>
      <c r="Y11545"/>
      <c r="Z11545"/>
      <c r="AA11545"/>
      <c r="AB11545"/>
      <c r="AC11545"/>
      <c r="AD11545"/>
      <c r="AE11545"/>
      <c r="AF11545"/>
      <c r="AG11545"/>
      <c r="AH11545"/>
      <c r="AI11545"/>
      <c r="AJ11545"/>
      <c r="AK11545"/>
      <c r="AL11545"/>
    </row>
    <row r="11546" spans="3:38" ht="15" customHeight="1" x14ac:dyDescent="0.35">
      <c r="C11546"/>
      <c r="D11546"/>
      <c r="E11546"/>
      <c r="F11546"/>
      <c r="G11546"/>
      <c r="H11546"/>
      <c r="I11546"/>
      <c r="J11546"/>
      <c r="K11546"/>
      <c r="L11546"/>
      <c r="M11546"/>
      <c r="N11546"/>
      <c r="O11546"/>
      <c r="S11546"/>
      <c r="T11546"/>
      <c r="U11546"/>
      <c r="V11546"/>
      <c r="Y11546"/>
      <c r="Z11546"/>
      <c r="AA11546"/>
      <c r="AB11546"/>
      <c r="AC11546"/>
      <c r="AD11546"/>
      <c r="AE11546"/>
      <c r="AF11546"/>
      <c r="AG11546"/>
      <c r="AH11546"/>
      <c r="AI11546"/>
      <c r="AJ11546"/>
      <c r="AK11546"/>
      <c r="AL11546"/>
    </row>
    <row r="11547" spans="3:38" ht="15" customHeight="1" x14ac:dyDescent="0.35">
      <c r="C11547"/>
      <c r="D11547"/>
      <c r="E11547"/>
      <c r="F11547"/>
      <c r="G11547"/>
      <c r="H11547"/>
      <c r="I11547"/>
      <c r="J11547"/>
      <c r="K11547"/>
      <c r="L11547"/>
      <c r="M11547"/>
      <c r="N11547"/>
      <c r="O11547"/>
      <c r="S11547"/>
      <c r="T11547"/>
      <c r="U11547"/>
      <c r="V11547"/>
      <c r="Y11547"/>
      <c r="Z11547"/>
      <c r="AA11547"/>
      <c r="AB11547"/>
      <c r="AC11547"/>
      <c r="AD11547"/>
      <c r="AE11547"/>
      <c r="AF11547"/>
      <c r="AG11547"/>
      <c r="AH11547"/>
      <c r="AI11547"/>
      <c r="AJ11547"/>
      <c r="AK11547"/>
      <c r="AL11547"/>
    </row>
    <row r="11548" spans="3:38" ht="15" customHeight="1" x14ac:dyDescent="0.35">
      <c r="C11548"/>
      <c r="D11548"/>
      <c r="E11548"/>
      <c r="F11548"/>
      <c r="G11548"/>
      <c r="H11548"/>
      <c r="I11548"/>
      <c r="J11548"/>
      <c r="K11548"/>
      <c r="L11548"/>
      <c r="M11548"/>
      <c r="N11548"/>
      <c r="O11548"/>
      <c r="S11548"/>
      <c r="T11548"/>
      <c r="U11548"/>
      <c r="V11548"/>
      <c r="Y11548"/>
      <c r="Z11548"/>
      <c r="AA11548"/>
      <c r="AB11548"/>
      <c r="AC11548"/>
      <c r="AD11548"/>
      <c r="AE11548"/>
      <c r="AF11548"/>
      <c r="AG11548"/>
      <c r="AH11548"/>
      <c r="AI11548"/>
      <c r="AJ11548"/>
      <c r="AK11548"/>
      <c r="AL11548"/>
    </row>
    <row r="11549" spans="3:38" ht="15" customHeight="1" x14ac:dyDescent="0.35">
      <c r="C11549"/>
      <c r="D11549"/>
      <c r="E11549"/>
      <c r="F11549"/>
      <c r="G11549"/>
      <c r="H11549"/>
      <c r="I11549"/>
      <c r="J11549"/>
      <c r="K11549"/>
      <c r="L11549"/>
      <c r="M11549"/>
      <c r="N11549"/>
      <c r="O11549"/>
      <c r="S11549"/>
      <c r="T11549"/>
      <c r="U11549"/>
      <c r="V11549"/>
      <c r="Y11549"/>
      <c r="Z11549"/>
      <c r="AA11549"/>
      <c r="AB11549"/>
      <c r="AC11549"/>
      <c r="AD11549"/>
      <c r="AE11549"/>
      <c r="AF11549"/>
      <c r="AG11549"/>
      <c r="AH11549"/>
      <c r="AI11549"/>
      <c r="AJ11549"/>
      <c r="AK11549"/>
      <c r="AL11549"/>
    </row>
    <row r="11550" spans="3:38" ht="15" customHeight="1" x14ac:dyDescent="0.35">
      <c r="C11550"/>
      <c r="D11550"/>
      <c r="E11550"/>
      <c r="F11550"/>
      <c r="G11550"/>
      <c r="H11550"/>
      <c r="I11550"/>
      <c r="J11550"/>
      <c r="K11550"/>
      <c r="L11550"/>
      <c r="M11550"/>
      <c r="N11550"/>
      <c r="O11550"/>
      <c r="S11550"/>
      <c r="T11550"/>
      <c r="U11550"/>
      <c r="V11550"/>
      <c r="Y11550"/>
      <c r="Z11550"/>
      <c r="AA11550"/>
      <c r="AB11550"/>
      <c r="AC11550"/>
      <c r="AD11550"/>
      <c r="AE11550"/>
      <c r="AF11550"/>
      <c r="AG11550"/>
      <c r="AH11550"/>
      <c r="AI11550"/>
      <c r="AJ11550"/>
      <c r="AK11550"/>
      <c r="AL11550"/>
    </row>
    <row r="11551" spans="3:38" ht="15" customHeight="1" x14ac:dyDescent="0.35">
      <c r="C11551"/>
      <c r="D11551"/>
      <c r="E11551"/>
      <c r="F11551"/>
      <c r="G11551"/>
      <c r="H11551"/>
      <c r="I11551"/>
      <c r="J11551"/>
      <c r="K11551"/>
      <c r="L11551"/>
      <c r="M11551"/>
      <c r="N11551"/>
      <c r="O11551"/>
      <c r="S11551"/>
      <c r="T11551"/>
      <c r="U11551"/>
      <c r="V11551"/>
      <c r="Y11551"/>
      <c r="Z11551"/>
      <c r="AA11551"/>
      <c r="AB11551"/>
      <c r="AC11551"/>
      <c r="AD11551"/>
      <c r="AE11551"/>
      <c r="AF11551"/>
      <c r="AG11551"/>
      <c r="AH11551"/>
      <c r="AI11551"/>
      <c r="AJ11551"/>
      <c r="AK11551"/>
      <c r="AL11551"/>
    </row>
    <row r="11552" spans="3:38" ht="15" customHeight="1" x14ac:dyDescent="0.35">
      <c r="C11552"/>
      <c r="D11552"/>
      <c r="E11552"/>
      <c r="F11552"/>
      <c r="G11552"/>
      <c r="H11552"/>
      <c r="I11552"/>
      <c r="J11552"/>
      <c r="K11552"/>
      <c r="L11552"/>
      <c r="M11552"/>
      <c r="N11552"/>
      <c r="O11552"/>
      <c r="S11552"/>
      <c r="T11552"/>
      <c r="U11552"/>
      <c r="V11552"/>
      <c r="Y11552"/>
      <c r="Z11552"/>
      <c r="AA11552"/>
      <c r="AB11552"/>
      <c r="AC11552"/>
      <c r="AD11552"/>
      <c r="AE11552"/>
      <c r="AF11552"/>
      <c r="AG11552"/>
      <c r="AH11552"/>
      <c r="AI11552"/>
      <c r="AJ11552"/>
      <c r="AK11552"/>
      <c r="AL11552"/>
    </row>
    <row r="11553" spans="3:38" ht="15" customHeight="1" x14ac:dyDescent="0.35">
      <c r="C11553"/>
      <c r="D11553"/>
      <c r="E11553"/>
      <c r="F11553"/>
      <c r="G11553"/>
      <c r="H11553"/>
      <c r="I11553"/>
      <c r="J11553"/>
      <c r="K11553"/>
      <c r="L11553"/>
      <c r="M11553"/>
      <c r="N11553"/>
      <c r="O11553"/>
      <c r="S11553"/>
      <c r="T11553"/>
      <c r="U11553"/>
      <c r="V11553"/>
      <c r="Y11553"/>
      <c r="Z11553"/>
      <c r="AA11553"/>
      <c r="AB11553"/>
      <c r="AC11553"/>
      <c r="AD11553"/>
      <c r="AE11553"/>
      <c r="AF11553"/>
      <c r="AG11553"/>
      <c r="AH11553"/>
      <c r="AI11553"/>
      <c r="AJ11553"/>
      <c r="AK11553"/>
      <c r="AL11553"/>
    </row>
    <row r="11554" spans="3:38" ht="15" customHeight="1" x14ac:dyDescent="0.35">
      <c r="C11554"/>
      <c r="D11554"/>
      <c r="E11554"/>
      <c r="F11554"/>
      <c r="G11554"/>
      <c r="H11554"/>
      <c r="I11554"/>
      <c r="J11554"/>
      <c r="K11554"/>
      <c r="L11554"/>
      <c r="M11554"/>
      <c r="N11554"/>
      <c r="O11554"/>
      <c r="S11554"/>
      <c r="T11554"/>
      <c r="U11554"/>
      <c r="V11554"/>
      <c r="Y11554"/>
      <c r="Z11554"/>
      <c r="AA11554"/>
      <c r="AB11554"/>
      <c r="AC11554"/>
      <c r="AD11554"/>
      <c r="AE11554"/>
      <c r="AF11554"/>
      <c r="AG11554"/>
      <c r="AH11554"/>
      <c r="AI11554"/>
      <c r="AJ11554"/>
      <c r="AK11554"/>
      <c r="AL11554"/>
    </row>
    <row r="11555" spans="3:38" ht="15" customHeight="1" x14ac:dyDescent="0.35">
      <c r="C11555"/>
      <c r="D11555"/>
      <c r="E11555"/>
      <c r="F11555"/>
      <c r="G11555"/>
      <c r="H11555"/>
      <c r="I11555"/>
      <c r="J11555"/>
      <c r="K11555"/>
      <c r="L11555"/>
      <c r="M11555"/>
      <c r="N11555"/>
      <c r="O11555"/>
      <c r="S11555"/>
      <c r="T11555"/>
      <c r="U11555"/>
      <c r="V11555"/>
      <c r="Y11555"/>
      <c r="Z11555"/>
      <c r="AA11555"/>
      <c r="AB11555"/>
      <c r="AC11555"/>
      <c r="AD11555"/>
      <c r="AE11555"/>
      <c r="AF11555"/>
      <c r="AG11555"/>
      <c r="AH11555"/>
      <c r="AI11555"/>
      <c r="AJ11555"/>
      <c r="AK11555"/>
      <c r="AL11555"/>
    </row>
    <row r="11556" spans="3:38" ht="15" customHeight="1" x14ac:dyDescent="0.35">
      <c r="C11556"/>
      <c r="D11556"/>
      <c r="E11556"/>
      <c r="F11556"/>
      <c r="G11556"/>
      <c r="H11556"/>
      <c r="I11556"/>
      <c r="J11556"/>
      <c r="K11556"/>
      <c r="L11556"/>
      <c r="M11556"/>
      <c r="N11556"/>
      <c r="O11556"/>
      <c r="S11556"/>
      <c r="T11556"/>
      <c r="U11556"/>
      <c r="V11556"/>
      <c r="Y11556"/>
      <c r="Z11556"/>
      <c r="AA11556"/>
      <c r="AB11556"/>
      <c r="AC11556"/>
      <c r="AD11556"/>
      <c r="AE11556"/>
      <c r="AF11556"/>
      <c r="AG11556"/>
      <c r="AH11556"/>
      <c r="AI11556"/>
      <c r="AJ11556"/>
      <c r="AK11556"/>
      <c r="AL11556"/>
    </row>
    <row r="11557" spans="3:38" ht="15" customHeight="1" x14ac:dyDescent="0.35">
      <c r="C11557"/>
      <c r="D11557"/>
      <c r="E11557"/>
      <c r="F11557"/>
      <c r="G11557"/>
      <c r="H11557"/>
      <c r="I11557"/>
      <c r="J11557"/>
      <c r="K11557"/>
      <c r="L11557"/>
      <c r="M11557"/>
      <c r="N11557"/>
      <c r="O11557"/>
      <c r="S11557"/>
      <c r="T11557"/>
      <c r="U11557"/>
      <c r="V11557"/>
      <c r="Y11557"/>
      <c r="Z11557"/>
      <c r="AA11557"/>
      <c r="AB11557"/>
      <c r="AC11557"/>
      <c r="AD11557"/>
      <c r="AE11557"/>
      <c r="AF11557"/>
      <c r="AG11557"/>
      <c r="AH11557"/>
      <c r="AI11557"/>
      <c r="AJ11557"/>
      <c r="AK11557"/>
      <c r="AL11557"/>
    </row>
    <row r="11558" spans="3:38" ht="15" customHeight="1" x14ac:dyDescent="0.35">
      <c r="C11558"/>
      <c r="D11558"/>
      <c r="E11558"/>
      <c r="F11558"/>
      <c r="G11558"/>
      <c r="H11558"/>
      <c r="I11558"/>
      <c r="J11558"/>
      <c r="K11558"/>
      <c r="L11558"/>
      <c r="M11558"/>
      <c r="N11558"/>
      <c r="O11558"/>
      <c r="S11558"/>
      <c r="T11558"/>
      <c r="U11558"/>
      <c r="V11558"/>
      <c r="Y11558"/>
      <c r="Z11558"/>
      <c r="AA11558"/>
      <c r="AB11558"/>
      <c r="AC11558"/>
      <c r="AD11558"/>
      <c r="AE11558"/>
      <c r="AF11558"/>
      <c r="AG11558"/>
      <c r="AH11558"/>
      <c r="AI11558"/>
      <c r="AJ11558"/>
      <c r="AK11558"/>
      <c r="AL11558"/>
    </row>
    <row r="11559" spans="3:38" ht="15" customHeight="1" x14ac:dyDescent="0.35">
      <c r="C11559"/>
      <c r="D11559"/>
      <c r="E11559"/>
      <c r="F11559"/>
      <c r="G11559"/>
      <c r="H11559"/>
      <c r="I11559"/>
      <c r="J11559"/>
      <c r="K11559"/>
      <c r="L11559"/>
      <c r="M11559"/>
      <c r="N11559"/>
      <c r="O11559"/>
      <c r="S11559"/>
      <c r="T11559"/>
      <c r="U11559"/>
      <c r="V11559"/>
      <c r="Y11559"/>
      <c r="Z11559"/>
      <c r="AA11559"/>
      <c r="AB11559"/>
      <c r="AC11559"/>
      <c r="AD11559"/>
      <c r="AE11559"/>
      <c r="AF11559"/>
      <c r="AG11559"/>
      <c r="AH11559"/>
      <c r="AI11559"/>
      <c r="AJ11559"/>
      <c r="AK11559"/>
      <c r="AL11559"/>
    </row>
    <row r="11560" spans="3:38" ht="15" customHeight="1" x14ac:dyDescent="0.35">
      <c r="C11560"/>
      <c r="D11560"/>
      <c r="E11560"/>
      <c r="F11560"/>
      <c r="G11560"/>
      <c r="H11560"/>
      <c r="I11560"/>
      <c r="J11560"/>
      <c r="K11560"/>
      <c r="L11560"/>
      <c r="M11560"/>
      <c r="N11560"/>
      <c r="O11560"/>
      <c r="S11560"/>
      <c r="T11560"/>
      <c r="U11560"/>
      <c r="V11560"/>
      <c r="Y11560"/>
      <c r="Z11560"/>
      <c r="AA11560"/>
      <c r="AB11560"/>
      <c r="AC11560"/>
      <c r="AD11560"/>
      <c r="AE11560"/>
      <c r="AF11560"/>
      <c r="AG11560"/>
      <c r="AH11560"/>
      <c r="AI11560"/>
      <c r="AJ11560"/>
      <c r="AK11560"/>
      <c r="AL11560"/>
    </row>
    <row r="11561" spans="3:38" ht="15" customHeight="1" x14ac:dyDescent="0.35">
      <c r="C11561"/>
      <c r="D11561"/>
      <c r="E11561"/>
      <c r="F11561"/>
      <c r="G11561"/>
      <c r="H11561"/>
      <c r="I11561"/>
      <c r="J11561"/>
      <c r="K11561"/>
      <c r="L11561"/>
      <c r="M11561"/>
      <c r="N11561"/>
      <c r="O11561"/>
      <c r="S11561"/>
      <c r="T11561"/>
      <c r="U11561"/>
      <c r="V11561"/>
      <c r="Y11561"/>
      <c r="Z11561"/>
      <c r="AA11561"/>
      <c r="AB11561"/>
      <c r="AC11561"/>
      <c r="AD11561"/>
      <c r="AE11561"/>
      <c r="AF11561"/>
      <c r="AG11561"/>
      <c r="AH11561"/>
      <c r="AI11561"/>
      <c r="AJ11561"/>
      <c r="AK11561"/>
      <c r="AL11561"/>
    </row>
    <row r="11562" spans="3:38" ht="15" customHeight="1" x14ac:dyDescent="0.35">
      <c r="C11562"/>
      <c r="D11562"/>
      <c r="E11562"/>
      <c r="F11562"/>
      <c r="G11562"/>
      <c r="H11562"/>
      <c r="I11562"/>
      <c r="J11562"/>
      <c r="K11562"/>
      <c r="L11562"/>
      <c r="M11562"/>
      <c r="N11562"/>
      <c r="O11562"/>
      <c r="S11562"/>
      <c r="T11562"/>
      <c r="U11562"/>
      <c r="V11562"/>
      <c r="Y11562"/>
      <c r="Z11562"/>
      <c r="AA11562"/>
      <c r="AB11562"/>
      <c r="AC11562"/>
      <c r="AD11562"/>
      <c r="AE11562"/>
      <c r="AF11562"/>
      <c r="AG11562"/>
      <c r="AH11562"/>
      <c r="AI11562"/>
      <c r="AJ11562"/>
      <c r="AK11562"/>
      <c r="AL11562"/>
    </row>
    <row r="11563" spans="3:38" ht="15" customHeight="1" x14ac:dyDescent="0.35">
      <c r="C11563"/>
      <c r="D11563"/>
      <c r="E11563"/>
      <c r="F11563"/>
      <c r="G11563"/>
      <c r="H11563"/>
      <c r="I11563"/>
      <c r="J11563"/>
      <c r="K11563"/>
      <c r="L11563"/>
      <c r="M11563"/>
      <c r="N11563"/>
      <c r="O11563"/>
      <c r="S11563"/>
      <c r="T11563"/>
      <c r="U11563"/>
      <c r="V11563"/>
      <c r="Y11563"/>
      <c r="Z11563"/>
      <c r="AA11563"/>
      <c r="AB11563"/>
      <c r="AC11563"/>
      <c r="AD11563"/>
      <c r="AE11563"/>
      <c r="AF11563"/>
      <c r="AG11563"/>
      <c r="AH11563"/>
      <c r="AI11563"/>
      <c r="AJ11563"/>
      <c r="AK11563"/>
      <c r="AL11563"/>
    </row>
    <row r="11564" spans="3:38" ht="15" customHeight="1" x14ac:dyDescent="0.35">
      <c r="C11564"/>
      <c r="D11564"/>
      <c r="E11564"/>
      <c r="F11564"/>
      <c r="G11564"/>
      <c r="H11564"/>
      <c r="I11564"/>
      <c r="J11564"/>
      <c r="K11564"/>
      <c r="L11564"/>
      <c r="M11564"/>
      <c r="N11564"/>
      <c r="O11564"/>
      <c r="S11564"/>
      <c r="T11564"/>
      <c r="U11564"/>
      <c r="V11564"/>
      <c r="Y11564"/>
      <c r="Z11564"/>
      <c r="AA11564"/>
      <c r="AB11564"/>
      <c r="AC11564"/>
      <c r="AD11564"/>
      <c r="AE11564"/>
      <c r="AF11564"/>
      <c r="AG11564"/>
      <c r="AH11564"/>
      <c r="AI11564"/>
      <c r="AJ11564"/>
      <c r="AK11564"/>
      <c r="AL11564"/>
    </row>
    <row r="11565" spans="3:38" ht="15" customHeight="1" x14ac:dyDescent="0.35">
      <c r="C11565"/>
      <c r="D11565"/>
      <c r="E11565"/>
      <c r="F11565"/>
      <c r="G11565"/>
      <c r="H11565"/>
      <c r="I11565"/>
      <c r="J11565"/>
      <c r="K11565"/>
      <c r="L11565"/>
      <c r="M11565"/>
      <c r="N11565"/>
      <c r="O11565"/>
      <c r="S11565"/>
      <c r="T11565"/>
      <c r="U11565"/>
      <c r="V11565"/>
      <c r="Y11565"/>
      <c r="Z11565"/>
      <c r="AA11565"/>
      <c r="AB11565"/>
      <c r="AC11565"/>
      <c r="AD11565"/>
      <c r="AE11565"/>
      <c r="AF11565"/>
      <c r="AG11565"/>
      <c r="AH11565"/>
      <c r="AI11565"/>
      <c r="AJ11565"/>
      <c r="AK11565"/>
      <c r="AL11565"/>
    </row>
    <row r="11566" spans="3:38" ht="15" customHeight="1" x14ac:dyDescent="0.35">
      <c r="C11566"/>
      <c r="D11566"/>
      <c r="E11566"/>
      <c r="F11566"/>
      <c r="G11566"/>
      <c r="H11566"/>
      <c r="I11566"/>
      <c r="J11566"/>
      <c r="K11566"/>
      <c r="L11566"/>
      <c r="M11566"/>
      <c r="N11566"/>
      <c r="O11566"/>
      <c r="S11566"/>
      <c r="T11566"/>
      <c r="U11566"/>
      <c r="V11566"/>
      <c r="Y11566"/>
      <c r="Z11566"/>
      <c r="AA11566"/>
      <c r="AB11566"/>
      <c r="AC11566"/>
      <c r="AD11566"/>
      <c r="AE11566"/>
      <c r="AF11566"/>
      <c r="AG11566"/>
      <c r="AH11566"/>
      <c r="AI11566"/>
      <c r="AJ11566"/>
      <c r="AK11566"/>
      <c r="AL11566"/>
    </row>
    <row r="11567" spans="3:38" ht="15" customHeight="1" x14ac:dyDescent="0.35">
      <c r="C11567"/>
      <c r="D11567"/>
      <c r="E11567"/>
      <c r="F11567"/>
      <c r="G11567"/>
      <c r="H11567"/>
      <c r="I11567"/>
      <c r="J11567"/>
      <c r="K11567"/>
      <c r="L11567"/>
      <c r="M11567"/>
      <c r="N11567"/>
      <c r="O11567"/>
      <c r="S11567"/>
      <c r="T11567"/>
      <c r="U11567"/>
      <c r="V11567"/>
      <c r="Y11567"/>
      <c r="Z11567"/>
      <c r="AA11567"/>
      <c r="AB11567"/>
      <c r="AC11567"/>
      <c r="AD11567"/>
      <c r="AE11567"/>
      <c r="AF11567"/>
      <c r="AG11567"/>
      <c r="AH11567"/>
      <c r="AI11567"/>
      <c r="AJ11567"/>
      <c r="AK11567"/>
      <c r="AL11567"/>
    </row>
    <row r="11568" spans="3:38" ht="15" customHeight="1" x14ac:dyDescent="0.35">
      <c r="C11568"/>
      <c r="D11568"/>
      <c r="E11568"/>
      <c r="F11568"/>
      <c r="G11568"/>
      <c r="H11568"/>
      <c r="I11568"/>
      <c r="J11568"/>
      <c r="K11568"/>
      <c r="L11568"/>
      <c r="M11568"/>
      <c r="N11568"/>
      <c r="O11568"/>
      <c r="S11568"/>
      <c r="T11568"/>
      <c r="U11568"/>
      <c r="V11568"/>
      <c r="Y11568"/>
      <c r="Z11568"/>
      <c r="AA11568"/>
      <c r="AB11568"/>
      <c r="AC11568"/>
      <c r="AD11568"/>
      <c r="AE11568"/>
      <c r="AF11568"/>
      <c r="AG11568"/>
      <c r="AH11568"/>
      <c r="AI11568"/>
      <c r="AJ11568"/>
      <c r="AK11568"/>
      <c r="AL11568"/>
    </row>
    <row r="11569" spans="3:38" ht="15" customHeight="1" x14ac:dyDescent="0.35">
      <c r="C11569"/>
      <c r="D11569"/>
      <c r="E11569"/>
      <c r="F11569"/>
      <c r="G11569"/>
      <c r="H11569"/>
      <c r="I11569"/>
      <c r="J11569"/>
      <c r="K11569"/>
      <c r="L11569"/>
      <c r="M11569"/>
      <c r="N11569"/>
      <c r="O11569"/>
      <c r="S11569"/>
      <c r="T11569"/>
      <c r="U11569"/>
      <c r="V11569"/>
      <c r="Y11569"/>
      <c r="Z11569"/>
      <c r="AA11569"/>
      <c r="AB11569"/>
      <c r="AC11569"/>
      <c r="AD11569"/>
      <c r="AE11569"/>
      <c r="AF11569"/>
      <c r="AG11569"/>
      <c r="AH11569"/>
      <c r="AI11569"/>
      <c r="AJ11569"/>
      <c r="AK11569"/>
      <c r="AL11569"/>
    </row>
    <row r="11570" spans="3:38" ht="15" customHeight="1" x14ac:dyDescent="0.35">
      <c r="C11570"/>
      <c r="D11570"/>
      <c r="E11570"/>
      <c r="F11570"/>
      <c r="G11570"/>
      <c r="H11570"/>
      <c r="I11570"/>
      <c r="J11570"/>
      <c r="K11570"/>
      <c r="L11570"/>
      <c r="M11570"/>
      <c r="N11570"/>
      <c r="O11570"/>
      <c r="S11570"/>
      <c r="T11570"/>
      <c r="U11570"/>
      <c r="V11570"/>
      <c r="Y11570"/>
      <c r="Z11570"/>
      <c r="AA11570"/>
      <c r="AB11570"/>
      <c r="AC11570"/>
      <c r="AD11570"/>
      <c r="AE11570"/>
      <c r="AF11570"/>
      <c r="AG11570"/>
      <c r="AH11570"/>
      <c r="AI11570"/>
      <c r="AJ11570"/>
      <c r="AK11570"/>
      <c r="AL11570"/>
    </row>
    <row r="11571" spans="3:38" ht="15" customHeight="1" x14ac:dyDescent="0.35">
      <c r="C11571"/>
      <c r="D11571"/>
      <c r="E11571"/>
      <c r="F11571"/>
      <c r="G11571"/>
      <c r="H11571"/>
      <c r="I11571"/>
      <c r="J11571"/>
      <c r="K11571"/>
      <c r="L11571"/>
      <c r="M11571"/>
      <c r="N11571"/>
      <c r="O11571"/>
      <c r="S11571"/>
      <c r="T11571"/>
      <c r="U11571"/>
      <c r="V11571"/>
      <c r="Y11571"/>
      <c r="Z11571"/>
      <c r="AA11571"/>
      <c r="AB11571"/>
      <c r="AC11571"/>
      <c r="AD11571"/>
      <c r="AE11571"/>
      <c r="AF11571"/>
      <c r="AG11571"/>
      <c r="AH11571"/>
      <c r="AI11571"/>
      <c r="AJ11571"/>
      <c r="AK11571"/>
      <c r="AL11571"/>
    </row>
    <row r="11572" spans="3:38" ht="15" customHeight="1" x14ac:dyDescent="0.35">
      <c r="C11572"/>
      <c r="D11572"/>
      <c r="E11572"/>
      <c r="F11572"/>
      <c r="G11572"/>
      <c r="H11572"/>
      <c r="I11572"/>
      <c r="J11572"/>
      <c r="K11572"/>
      <c r="L11572"/>
      <c r="M11572"/>
      <c r="N11572"/>
      <c r="O11572"/>
      <c r="S11572"/>
      <c r="T11572"/>
      <c r="U11572"/>
      <c r="V11572"/>
      <c r="Y11572"/>
      <c r="Z11572"/>
      <c r="AA11572"/>
      <c r="AB11572"/>
      <c r="AC11572"/>
      <c r="AD11572"/>
      <c r="AE11572"/>
      <c r="AF11572"/>
      <c r="AG11572"/>
      <c r="AH11572"/>
      <c r="AI11572"/>
      <c r="AJ11572"/>
      <c r="AK11572"/>
      <c r="AL11572"/>
    </row>
    <row r="11573" spans="3:38" ht="15" customHeight="1" x14ac:dyDescent="0.35">
      <c r="C11573"/>
      <c r="D11573"/>
      <c r="E11573"/>
      <c r="F11573"/>
      <c r="G11573"/>
      <c r="H11573"/>
      <c r="I11573"/>
      <c r="J11573"/>
      <c r="K11573"/>
      <c r="L11573"/>
      <c r="M11573"/>
      <c r="N11573"/>
      <c r="O11573"/>
      <c r="S11573"/>
      <c r="T11573"/>
      <c r="U11573"/>
      <c r="V11573"/>
      <c r="Y11573"/>
      <c r="Z11573"/>
      <c r="AA11573"/>
      <c r="AB11573"/>
      <c r="AC11573"/>
      <c r="AD11573"/>
      <c r="AE11573"/>
      <c r="AF11573"/>
      <c r="AG11573"/>
      <c r="AH11573"/>
      <c r="AI11573"/>
      <c r="AJ11573"/>
      <c r="AK11573"/>
      <c r="AL11573"/>
    </row>
    <row r="11574" spans="3:38" ht="15" customHeight="1" x14ac:dyDescent="0.35">
      <c r="C11574"/>
      <c r="D11574"/>
      <c r="E11574"/>
      <c r="F11574"/>
      <c r="G11574"/>
      <c r="H11574"/>
      <c r="I11574"/>
      <c r="J11574"/>
      <c r="K11574"/>
      <c r="L11574"/>
      <c r="M11574"/>
      <c r="N11574"/>
      <c r="O11574"/>
      <c r="S11574"/>
      <c r="T11574"/>
      <c r="U11574"/>
      <c r="V11574"/>
      <c r="Y11574"/>
      <c r="Z11574"/>
      <c r="AA11574"/>
      <c r="AB11574"/>
      <c r="AC11574"/>
      <c r="AD11574"/>
      <c r="AE11574"/>
      <c r="AF11574"/>
      <c r="AG11574"/>
      <c r="AH11574"/>
      <c r="AI11574"/>
      <c r="AJ11574"/>
      <c r="AK11574"/>
      <c r="AL11574"/>
    </row>
    <row r="11575" spans="3:38" ht="15" customHeight="1" x14ac:dyDescent="0.35">
      <c r="C11575"/>
      <c r="D11575"/>
      <c r="E11575"/>
      <c r="F11575"/>
      <c r="G11575"/>
      <c r="H11575"/>
      <c r="I11575"/>
      <c r="J11575"/>
      <c r="K11575"/>
      <c r="L11575"/>
      <c r="M11575"/>
      <c r="N11575"/>
      <c r="O11575"/>
      <c r="S11575"/>
      <c r="T11575"/>
      <c r="U11575"/>
      <c r="V11575"/>
      <c r="Y11575"/>
      <c r="Z11575"/>
      <c r="AA11575"/>
      <c r="AB11575"/>
      <c r="AC11575"/>
      <c r="AD11575"/>
      <c r="AE11575"/>
      <c r="AF11575"/>
      <c r="AG11575"/>
      <c r="AH11575"/>
      <c r="AI11575"/>
      <c r="AJ11575"/>
      <c r="AK11575"/>
      <c r="AL11575"/>
    </row>
    <row r="11576" spans="3:38" ht="15" customHeight="1" x14ac:dyDescent="0.35">
      <c r="C11576"/>
      <c r="D11576"/>
      <c r="E11576"/>
      <c r="F11576"/>
      <c r="G11576"/>
      <c r="H11576"/>
      <c r="I11576"/>
      <c r="J11576"/>
      <c r="K11576"/>
      <c r="L11576"/>
      <c r="M11576"/>
      <c r="N11576"/>
      <c r="O11576"/>
      <c r="S11576"/>
      <c r="T11576"/>
      <c r="U11576"/>
      <c r="V11576"/>
      <c r="Y11576"/>
      <c r="Z11576"/>
      <c r="AA11576"/>
      <c r="AB11576"/>
      <c r="AC11576"/>
      <c r="AD11576"/>
      <c r="AE11576"/>
      <c r="AF11576"/>
      <c r="AG11576"/>
      <c r="AH11576"/>
      <c r="AI11576"/>
      <c r="AJ11576"/>
      <c r="AK11576"/>
      <c r="AL11576"/>
    </row>
    <row r="11577" spans="3:38" ht="15" customHeight="1" x14ac:dyDescent="0.35">
      <c r="C11577"/>
      <c r="D11577"/>
      <c r="E11577"/>
      <c r="F11577"/>
      <c r="G11577"/>
      <c r="H11577"/>
      <c r="I11577"/>
      <c r="J11577"/>
      <c r="K11577"/>
      <c r="L11577"/>
      <c r="M11577"/>
      <c r="N11577"/>
      <c r="O11577"/>
      <c r="S11577"/>
      <c r="T11577"/>
      <c r="U11577"/>
      <c r="V11577"/>
      <c r="Y11577"/>
      <c r="Z11577"/>
      <c r="AA11577"/>
      <c r="AB11577"/>
      <c r="AC11577"/>
      <c r="AD11577"/>
      <c r="AE11577"/>
      <c r="AF11577"/>
      <c r="AG11577"/>
      <c r="AH11577"/>
      <c r="AI11577"/>
      <c r="AJ11577"/>
      <c r="AK11577"/>
      <c r="AL11577"/>
    </row>
    <row r="11578" spans="3:38" ht="15" customHeight="1" x14ac:dyDescent="0.35">
      <c r="C11578"/>
      <c r="D11578"/>
      <c r="E11578"/>
      <c r="F11578"/>
      <c r="G11578"/>
      <c r="H11578"/>
      <c r="I11578"/>
      <c r="J11578"/>
      <c r="K11578"/>
      <c r="L11578"/>
      <c r="M11578"/>
      <c r="N11578"/>
      <c r="O11578"/>
      <c r="S11578"/>
      <c r="T11578"/>
      <c r="U11578"/>
      <c r="V11578"/>
      <c r="Y11578"/>
      <c r="Z11578"/>
      <c r="AA11578"/>
      <c r="AB11578"/>
      <c r="AC11578"/>
      <c r="AD11578"/>
      <c r="AE11578"/>
      <c r="AF11578"/>
      <c r="AG11578"/>
      <c r="AH11578"/>
      <c r="AI11578"/>
      <c r="AJ11578"/>
      <c r="AK11578"/>
      <c r="AL11578"/>
    </row>
    <row r="11579" spans="3:38" ht="15" customHeight="1" x14ac:dyDescent="0.35">
      <c r="C11579"/>
      <c r="D11579"/>
      <c r="E11579"/>
      <c r="F11579"/>
      <c r="G11579"/>
      <c r="H11579"/>
      <c r="I11579"/>
      <c r="J11579"/>
      <c r="K11579"/>
      <c r="L11579"/>
      <c r="M11579"/>
      <c r="N11579"/>
      <c r="O11579"/>
      <c r="S11579"/>
      <c r="T11579"/>
      <c r="U11579"/>
      <c r="V11579"/>
      <c r="Y11579"/>
      <c r="Z11579"/>
      <c r="AA11579"/>
      <c r="AB11579"/>
      <c r="AC11579"/>
      <c r="AD11579"/>
      <c r="AE11579"/>
      <c r="AF11579"/>
      <c r="AG11579"/>
      <c r="AH11579"/>
      <c r="AI11579"/>
      <c r="AJ11579"/>
      <c r="AK11579"/>
      <c r="AL11579"/>
    </row>
    <row r="11580" spans="3:38" ht="15" customHeight="1" x14ac:dyDescent="0.35">
      <c r="C11580"/>
      <c r="D11580"/>
      <c r="E11580"/>
      <c r="F11580"/>
      <c r="G11580"/>
      <c r="H11580"/>
      <c r="I11580"/>
      <c r="J11580"/>
      <c r="K11580"/>
      <c r="L11580"/>
      <c r="M11580"/>
      <c r="N11580"/>
      <c r="O11580"/>
      <c r="S11580"/>
      <c r="T11580"/>
      <c r="U11580"/>
      <c r="V11580"/>
      <c r="Y11580"/>
      <c r="Z11580"/>
      <c r="AA11580"/>
      <c r="AB11580"/>
      <c r="AC11580"/>
      <c r="AD11580"/>
      <c r="AE11580"/>
      <c r="AF11580"/>
      <c r="AG11580"/>
      <c r="AH11580"/>
      <c r="AI11580"/>
      <c r="AJ11580"/>
      <c r="AK11580"/>
      <c r="AL11580"/>
    </row>
    <row r="11581" spans="3:38" ht="15" customHeight="1" x14ac:dyDescent="0.35">
      <c r="C11581"/>
      <c r="D11581"/>
      <c r="E11581"/>
      <c r="F11581"/>
      <c r="G11581"/>
      <c r="H11581"/>
      <c r="I11581"/>
      <c r="J11581"/>
      <c r="K11581"/>
      <c r="L11581"/>
      <c r="M11581"/>
      <c r="N11581"/>
      <c r="O11581"/>
      <c r="S11581"/>
      <c r="T11581"/>
      <c r="U11581"/>
      <c r="V11581"/>
      <c r="Y11581"/>
      <c r="Z11581"/>
      <c r="AA11581"/>
      <c r="AB11581"/>
      <c r="AC11581"/>
      <c r="AD11581"/>
      <c r="AE11581"/>
      <c r="AF11581"/>
      <c r="AG11581"/>
      <c r="AH11581"/>
      <c r="AI11581"/>
      <c r="AJ11581"/>
      <c r="AK11581"/>
      <c r="AL11581"/>
    </row>
    <row r="11582" spans="3:38" ht="15" customHeight="1" x14ac:dyDescent="0.35">
      <c r="C11582"/>
      <c r="D11582"/>
      <c r="E11582"/>
      <c r="F11582"/>
      <c r="G11582"/>
      <c r="H11582"/>
      <c r="I11582"/>
      <c r="J11582"/>
      <c r="K11582"/>
      <c r="L11582"/>
      <c r="M11582"/>
      <c r="N11582"/>
      <c r="O11582"/>
      <c r="S11582"/>
      <c r="T11582"/>
      <c r="U11582"/>
      <c r="V11582"/>
      <c r="Y11582"/>
      <c r="Z11582"/>
      <c r="AA11582"/>
      <c r="AB11582"/>
      <c r="AC11582"/>
      <c r="AD11582"/>
      <c r="AE11582"/>
      <c r="AF11582"/>
      <c r="AG11582"/>
      <c r="AH11582"/>
      <c r="AI11582"/>
      <c r="AJ11582"/>
      <c r="AK11582"/>
      <c r="AL11582"/>
    </row>
    <row r="11583" spans="3:38" ht="15" customHeight="1" x14ac:dyDescent="0.35">
      <c r="C11583"/>
      <c r="D11583"/>
      <c r="E11583"/>
      <c r="F11583"/>
      <c r="G11583"/>
      <c r="H11583"/>
      <c r="I11583"/>
      <c r="J11583"/>
      <c r="K11583"/>
      <c r="L11583"/>
      <c r="M11583"/>
      <c r="N11583"/>
      <c r="O11583"/>
      <c r="S11583"/>
      <c r="T11583"/>
      <c r="U11583"/>
      <c r="V11583"/>
      <c r="Y11583"/>
      <c r="Z11583"/>
      <c r="AA11583"/>
      <c r="AB11583"/>
      <c r="AC11583"/>
      <c r="AD11583"/>
      <c r="AE11583"/>
      <c r="AF11583"/>
      <c r="AG11583"/>
      <c r="AH11583"/>
      <c r="AI11583"/>
      <c r="AJ11583"/>
      <c r="AK11583"/>
      <c r="AL11583"/>
    </row>
    <row r="11584" spans="3:38" ht="15" customHeight="1" x14ac:dyDescent="0.35">
      <c r="C11584"/>
      <c r="D11584"/>
      <c r="E11584"/>
      <c r="F11584"/>
      <c r="G11584"/>
      <c r="H11584"/>
      <c r="I11584"/>
      <c r="J11584"/>
      <c r="K11584"/>
      <c r="L11584"/>
      <c r="M11584"/>
      <c r="N11584"/>
      <c r="O11584"/>
      <c r="S11584"/>
      <c r="T11584"/>
      <c r="U11584"/>
      <c r="V11584"/>
      <c r="Y11584"/>
      <c r="Z11584"/>
      <c r="AA11584"/>
      <c r="AB11584"/>
      <c r="AC11584"/>
      <c r="AD11584"/>
      <c r="AE11584"/>
      <c r="AF11584"/>
      <c r="AG11584"/>
      <c r="AH11584"/>
      <c r="AI11584"/>
      <c r="AJ11584"/>
      <c r="AK11584"/>
      <c r="AL11584"/>
    </row>
    <row r="11585" spans="3:38" ht="15" customHeight="1" x14ac:dyDescent="0.35">
      <c r="C11585"/>
      <c r="D11585"/>
      <c r="E11585"/>
      <c r="F11585"/>
      <c r="G11585"/>
      <c r="H11585"/>
      <c r="I11585"/>
      <c r="J11585"/>
      <c r="K11585"/>
      <c r="L11585"/>
      <c r="M11585"/>
      <c r="N11585"/>
      <c r="O11585"/>
      <c r="S11585"/>
      <c r="T11585"/>
      <c r="U11585"/>
      <c r="V11585"/>
      <c r="Y11585"/>
      <c r="Z11585"/>
      <c r="AA11585"/>
      <c r="AB11585"/>
      <c r="AC11585"/>
      <c r="AD11585"/>
      <c r="AE11585"/>
      <c r="AF11585"/>
      <c r="AG11585"/>
      <c r="AH11585"/>
      <c r="AI11585"/>
      <c r="AJ11585"/>
      <c r="AK11585"/>
      <c r="AL11585"/>
    </row>
    <row r="11586" spans="3:38" ht="15" customHeight="1" x14ac:dyDescent="0.35">
      <c r="C11586"/>
      <c r="D11586"/>
      <c r="E11586"/>
      <c r="F11586"/>
      <c r="G11586"/>
      <c r="H11586"/>
      <c r="I11586"/>
      <c r="J11586"/>
      <c r="K11586"/>
      <c r="L11586"/>
      <c r="M11586"/>
      <c r="N11586"/>
      <c r="O11586"/>
      <c r="S11586"/>
      <c r="T11586"/>
      <c r="U11586"/>
      <c r="V11586"/>
      <c r="Y11586"/>
      <c r="Z11586"/>
      <c r="AA11586"/>
      <c r="AB11586"/>
      <c r="AC11586"/>
      <c r="AD11586"/>
      <c r="AE11586"/>
      <c r="AF11586"/>
      <c r="AG11586"/>
      <c r="AH11586"/>
      <c r="AI11586"/>
      <c r="AJ11586"/>
      <c r="AK11586"/>
      <c r="AL11586"/>
    </row>
    <row r="11587" spans="3:38" ht="15" customHeight="1" x14ac:dyDescent="0.35">
      <c r="C11587"/>
      <c r="D11587"/>
      <c r="E11587"/>
      <c r="F11587"/>
      <c r="G11587"/>
      <c r="H11587"/>
      <c r="I11587"/>
      <c r="J11587"/>
      <c r="K11587"/>
      <c r="L11587"/>
      <c r="M11587"/>
      <c r="N11587"/>
      <c r="O11587"/>
      <c r="S11587"/>
      <c r="T11587"/>
      <c r="U11587"/>
      <c r="V11587"/>
      <c r="Y11587"/>
      <c r="Z11587"/>
      <c r="AA11587"/>
      <c r="AB11587"/>
      <c r="AC11587"/>
      <c r="AD11587"/>
      <c r="AE11587"/>
      <c r="AF11587"/>
      <c r="AG11587"/>
      <c r="AH11587"/>
      <c r="AI11587"/>
      <c r="AJ11587"/>
      <c r="AK11587"/>
      <c r="AL11587"/>
    </row>
    <row r="11588" spans="3:38" ht="15" customHeight="1" x14ac:dyDescent="0.35">
      <c r="C11588"/>
      <c r="D11588"/>
      <c r="E11588"/>
      <c r="F11588"/>
      <c r="G11588"/>
      <c r="H11588"/>
      <c r="I11588"/>
      <c r="J11588"/>
      <c r="K11588"/>
      <c r="L11588"/>
      <c r="M11588"/>
      <c r="N11588"/>
      <c r="O11588"/>
      <c r="S11588"/>
      <c r="T11588"/>
      <c r="U11588"/>
      <c r="V11588"/>
      <c r="Y11588"/>
      <c r="Z11588"/>
      <c r="AA11588"/>
      <c r="AB11588"/>
      <c r="AC11588"/>
      <c r="AD11588"/>
      <c r="AE11588"/>
      <c r="AF11588"/>
      <c r="AG11588"/>
      <c r="AH11588"/>
      <c r="AI11588"/>
      <c r="AJ11588"/>
      <c r="AK11588"/>
      <c r="AL11588"/>
    </row>
    <row r="11589" spans="3:38" ht="15" customHeight="1" x14ac:dyDescent="0.35">
      <c r="C11589"/>
      <c r="D11589"/>
      <c r="E11589"/>
      <c r="F11589"/>
      <c r="G11589"/>
      <c r="H11589"/>
      <c r="I11589"/>
      <c r="J11589"/>
      <c r="K11589"/>
      <c r="L11589"/>
      <c r="M11589"/>
      <c r="N11589"/>
      <c r="O11589"/>
      <c r="S11589"/>
      <c r="T11589"/>
      <c r="U11589"/>
      <c r="V11589"/>
      <c r="Y11589"/>
      <c r="Z11589"/>
      <c r="AA11589"/>
      <c r="AB11589"/>
      <c r="AC11589"/>
      <c r="AD11589"/>
      <c r="AE11589"/>
      <c r="AF11589"/>
      <c r="AG11589"/>
      <c r="AH11589"/>
      <c r="AI11589"/>
      <c r="AJ11589"/>
      <c r="AK11589"/>
      <c r="AL11589"/>
    </row>
    <row r="11590" spans="3:38" ht="15" customHeight="1" x14ac:dyDescent="0.35">
      <c r="C11590"/>
      <c r="D11590"/>
      <c r="E11590"/>
      <c r="F11590"/>
      <c r="G11590"/>
      <c r="H11590"/>
      <c r="I11590"/>
      <c r="J11590"/>
      <c r="K11590"/>
      <c r="L11590"/>
      <c r="M11590"/>
      <c r="N11590"/>
      <c r="O11590"/>
      <c r="S11590"/>
      <c r="T11590"/>
      <c r="U11590"/>
      <c r="V11590"/>
      <c r="Y11590"/>
      <c r="Z11590"/>
      <c r="AA11590"/>
      <c r="AB11590"/>
      <c r="AC11590"/>
      <c r="AD11590"/>
      <c r="AE11590"/>
      <c r="AF11590"/>
      <c r="AG11590"/>
      <c r="AH11590"/>
      <c r="AI11590"/>
      <c r="AJ11590"/>
      <c r="AK11590"/>
      <c r="AL11590"/>
    </row>
    <row r="11591" spans="3:38" ht="15" customHeight="1" x14ac:dyDescent="0.35">
      <c r="C11591"/>
      <c r="D11591"/>
      <c r="E11591"/>
      <c r="F11591"/>
      <c r="G11591"/>
      <c r="H11591"/>
      <c r="I11591"/>
      <c r="J11591"/>
      <c r="K11591"/>
      <c r="L11591"/>
      <c r="M11591"/>
      <c r="N11591"/>
      <c r="O11591"/>
      <c r="S11591"/>
      <c r="T11591"/>
      <c r="U11591"/>
      <c r="V11591"/>
      <c r="Y11591"/>
      <c r="Z11591"/>
      <c r="AA11591"/>
      <c r="AB11591"/>
      <c r="AC11591"/>
      <c r="AD11591"/>
      <c r="AE11591"/>
      <c r="AF11591"/>
      <c r="AG11591"/>
      <c r="AH11591"/>
      <c r="AI11591"/>
      <c r="AJ11591"/>
      <c r="AK11591"/>
      <c r="AL11591"/>
    </row>
    <row r="11592" spans="3:38" ht="15" customHeight="1" x14ac:dyDescent="0.35">
      <c r="C11592"/>
      <c r="D11592"/>
      <c r="E11592"/>
      <c r="F11592"/>
      <c r="G11592"/>
      <c r="H11592"/>
      <c r="I11592"/>
      <c r="J11592"/>
      <c r="K11592"/>
      <c r="L11592"/>
      <c r="M11592"/>
      <c r="N11592"/>
      <c r="O11592"/>
      <c r="S11592"/>
      <c r="T11592"/>
      <c r="U11592"/>
      <c r="V11592"/>
      <c r="Y11592"/>
      <c r="Z11592"/>
      <c r="AA11592"/>
      <c r="AB11592"/>
      <c r="AC11592"/>
      <c r="AD11592"/>
      <c r="AE11592"/>
      <c r="AF11592"/>
      <c r="AG11592"/>
      <c r="AH11592"/>
      <c r="AI11592"/>
      <c r="AJ11592"/>
      <c r="AK11592"/>
      <c r="AL11592"/>
    </row>
    <row r="11593" spans="3:38" ht="15" customHeight="1" x14ac:dyDescent="0.35">
      <c r="C11593"/>
      <c r="D11593"/>
      <c r="E11593"/>
      <c r="F11593"/>
      <c r="G11593"/>
      <c r="H11593"/>
      <c r="I11593"/>
      <c r="J11593"/>
      <c r="K11593"/>
      <c r="L11593"/>
      <c r="M11593"/>
      <c r="N11593"/>
      <c r="O11593"/>
      <c r="S11593"/>
      <c r="T11593"/>
      <c r="U11593"/>
      <c r="V11593"/>
      <c r="Y11593"/>
      <c r="Z11593"/>
      <c r="AA11593"/>
      <c r="AB11593"/>
      <c r="AC11593"/>
      <c r="AD11593"/>
      <c r="AE11593"/>
      <c r="AF11593"/>
      <c r="AG11593"/>
      <c r="AH11593"/>
      <c r="AI11593"/>
      <c r="AJ11593"/>
      <c r="AK11593"/>
      <c r="AL11593"/>
    </row>
    <row r="11594" spans="3:38" ht="15" customHeight="1" x14ac:dyDescent="0.35">
      <c r="C11594"/>
      <c r="D11594"/>
      <c r="E11594"/>
      <c r="F11594"/>
      <c r="G11594"/>
      <c r="H11594"/>
      <c r="I11594"/>
      <c r="J11594"/>
      <c r="K11594"/>
      <c r="L11594"/>
      <c r="M11594"/>
      <c r="N11594"/>
      <c r="O11594"/>
      <c r="S11594"/>
      <c r="T11594"/>
      <c r="U11594"/>
      <c r="V11594"/>
      <c r="Y11594"/>
      <c r="Z11594"/>
      <c r="AA11594"/>
      <c r="AB11594"/>
      <c r="AC11594"/>
      <c r="AD11594"/>
      <c r="AE11594"/>
      <c r="AF11594"/>
      <c r="AG11594"/>
      <c r="AH11594"/>
      <c r="AI11594"/>
      <c r="AJ11594"/>
      <c r="AK11594"/>
      <c r="AL11594"/>
    </row>
    <row r="11595" spans="3:38" ht="15" customHeight="1" x14ac:dyDescent="0.35">
      <c r="C11595"/>
      <c r="D11595"/>
      <c r="E11595"/>
      <c r="F11595"/>
      <c r="G11595"/>
      <c r="H11595"/>
      <c r="I11595"/>
      <c r="J11595"/>
      <c r="K11595"/>
      <c r="L11595"/>
      <c r="M11595"/>
      <c r="N11595"/>
      <c r="O11595"/>
      <c r="S11595"/>
      <c r="T11595"/>
      <c r="U11595"/>
      <c r="V11595"/>
      <c r="Y11595"/>
      <c r="Z11595"/>
      <c r="AA11595"/>
      <c r="AB11595"/>
      <c r="AC11595"/>
      <c r="AD11595"/>
      <c r="AE11595"/>
      <c r="AF11595"/>
      <c r="AG11595"/>
      <c r="AH11595"/>
      <c r="AI11595"/>
      <c r="AJ11595"/>
      <c r="AK11595"/>
      <c r="AL11595"/>
    </row>
    <row r="11596" spans="3:38" ht="15" customHeight="1" x14ac:dyDescent="0.35">
      <c r="C11596"/>
      <c r="D11596"/>
      <c r="E11596"/>
      <c r="F11596"/>
      <c r="G11596"/>
      <c r="H11596"/>
      <c r="I11596"/>
      <c r="J11596"/>
      <c r="K11596"/>
      <c r="L11596"/>
      <c r="M11596"/>
      <c r="N11596"/>
      <c r="O11596"/>
      <c r="S11596"/>
      <c r="T11596"/>
      <c r="U11596"/>
      <c r="V11596"/>
      <c r="Y11596"/>
      <c r="Z11596"/>
      <c r="AA11596"/>
      <c r="AB11596"/>
      <c r="AC11596"/>
      <c r="AD11596"/>
      <c r="AE11596"/>
      <c r="AF11596"/>
      <c r="AG11596"/>
      <c r="AH11596"/>
      <c r="AI11596"/>
      <c r="AJ11596"/>
      <c r="AK11596"/>
      <c r="AL11596"/>
    </row>
    <row r="11597" spans="3:38" ht="15" customHeight="1" x14ac:dyDescent="0.35">
      <c r="C11597"/>
      <c r="D11597"/>
      <c r="E11597"/>
      <c r="F11597"/>
      <c r="G11597"/>
      <c r="H11597"/>
      <c r="I11597"/>
      <c r="J11597"/>
      <c r="K11597"/>
      <c r="L11597"/>
      <c r="M11597"/>
      <c r="N11597"/>
      <c r="O11597"/>
      <c r="S11597"/>
      <c r="T11597"/>
      <c r="U11597"/>
      <c r="V11597"/>
      <c r="Y11597"/>
      <c r="Z11597"/>
      <c r="AA11597"/>
      <c r="AB11597"/>
      <c r="AC11597"/>
      <c r="AD11597"/>
      <c r="AE11597"/>
      <c r="AF11597"/>
      <c r="AG11597"/>
      <c r="AH11597"/>
      <c r="AI11597"/>
      <c r="AJ11597"/>
      <c r="AK11597"/>
      <c r="AL11597"/>
    </row>
    <row r="11598" spans="3:38" ht="15" customHeight="1" x14ac:dyDescent="0.35">
      <c r="C11598"/>
      <c r="D11598"/>
      <c r="E11598"/>
      <c r="F11598"/>
      <c r="G11598"/>
      <c r="H11598"/>
      <c r="I11598"/>
      <c r="J11598"/>
      <c r="K11598"/>
      <c r="L11598"/>
      <c r="M11598"/>
      <c r="N11598"/>
      <c r="O11598"/>
      <c r="S11598"/>
      <c r="T11598"/>
      <c r="U11598"/>
      <c r="V11598"/>
      <c r="Y11598"/>
      <c r="Z11598"/>
      <c r="AA11598"/>
      <c r="AB11598"/>
      <c r="AC11598"/>
      <c r="AD11598"/>
      <c r="AE11598"/>
      <c r="AF11598"/>
      <c r="AG11598"/>
      <c r="AH11598"/>
      <c r="AI11598"/>
      <c r="AJ11598"/>
      <c r="AK11598"/>
      <c r="AL11598"/>
    </row>
    <row r="11599" spans="3:38" ht="15" customHeight="1" x14ac:dyDescent="0.35">
      <c r="C11599"/>
      <c r="D11599"/>
      <c r="E11599"/>
      <c r="F11599"/>
      <c r="G11599"/>
      <c r="H11599"/>
      <c r="I11599"/>
      <c r="J11599"/>
      <c r="K11599"/>
      <c r="L11599"/>
      <c r="M11599"/>
      <c r="N11599"/>
      <c r="O11599"/>
      <c r="S11599"/>
      <c r="T11599"/>
      <c r="U11599"/>
      <c r="V11599"/>
      <c r="Y11599"/>
      <c r="Z11599"/>
      <c r="AA11599"/>
      <c r="AB11599"/>
      <c r="AC11599"/>
      <c r="AD11599"/>
      <c r="AE11599"/>
      <c r="AF11599"/>
      <c r="AG11599"/>
      <c r="AH11599"/>
      <c r="AI11599"/>
      <c r="AJ11599"/>
      <c r="AK11599"/>
      <c r="AL11599"/>
    </row>
    <row r="11600" spans="3:38" ht="15" customHeight="1" x14ac:dyDescent="0.35">
      <c r="C11600"/>
      <c r="D11600"/>
      <c r="E11600"/>
      <c r="F11600"/>
      <c r="G11600"/>
      <c r="H11600"/>
      <c r="I11600"/>
      <c r="J11600"/>
      <c r="K11600"/>
      <c r="L11600"/>
      <c r="M11600"/>
      <c r="N11600"/>
      <c r="O11600"/>
      <c r="S11600"/>
      <c r="T11600"/>
      <c r="U11600"/>
      <c r="V11600"/>
      <c r="Y11600"/>
      <c r="Z11600"/>
      <c r="AA11600"/>
      <c r="AB11600"/>
      <c r="AC11600"/>
      <c r="AD11600"/>
      <c r="AE11600"/>
      <c r="AF11600"/>
      <c r="AG11600"/>
      <c r="AH11600"/>
      <c r="AI11600"/>
      <c r="AJ11600"/>
      <c r="AK11600"/>
      <c r="AL11600"/>
    </row>
    <row r="11601" spans="3:38" ht="15" customHeight="1" x14ac:dyDescent="0.35">
      <c r="C11601"/>
      <c r="D11601"/>
      <c r="E11601"/>
      <c r="F11601"/>
      <c r="G11601"/>
      <c r="H11601"/>
      <c r="I11601"/>
      <c r="J11601"/>
      <c r="K11601"/>
      <c r="L11601"/>
      <c r="M11601"/>
      <c r="N11601"/>
      <c r="O11601"/>
      <c r="S11601"/>
      <c r="T11601"/>
      <c r="U11601"/>
      <c r="V11601"/>
      <c r="Y11601"/>
      <c r="Z11601"/>
      <c r="AA11601"/>
      <c r="AB11601"/>
      <c r="AC11601"/>
      <c r="AD11601"/>
      <c r="AE11601"/>
      <c r="AF11601"/>
      <c r="AG11601"/>
      <c r="AH11601"/>
      <c r="AI11601"/>
      <c r="AJ11601"/>
      <c r="AK11601"/>
      <c r="AL11601"/>
    </row>
    <row r="11602" spans="3:38" ht="15" customHeight="1" x14ac:dyDescent="0.35">
      <c r="C11602"/>
      <c r="D11602"/>
      <c r="E11602"/>
      <c r="F11602"/>
      <c r="G11602"/>
      <c r="H11602"/>
      <c r="I11602"/>
      <c r="J11602"/>
      <c r="K11602"/>
      <c r="L11602"/>
      <c r="M11602"/>
      <c r="N11602"/>
      <c r="O11602"/>
      <c r="S11602"/>
      <c r="T11602"/>
      <c r="U11602"/>
      <c r="V11602"/>
      <c r="Y11602"/>
      <c r="Z11602"/>
      <c r="AA11602"/>
      <c r="AB11602"/>
      <c r="AC11602"/>
      <c r="AD11602"/>
      <c r="AE11602"/>
      <c r="AF11602"/>
      <c r="AG11602"/>
      <c r="AH11602"/>
      <c r="AI11602"/>
      <c r="AJ11602"/>
      <c r="AK11602"/>
      <c r="AL11602"/>
    </row>
    <row r="11603" spans="3:38" ht="15" customHeight="1" x14ac:dyDescent="0.35">
      <c r="C11603"/>
      <c r="D11603"/>
      <c r="E11603"/>
      <c r="F11603"/>
      <c r="G11603"/>
      <c r="H11603"/>
      <c r="I11603"/>
      <c r="J11603"/>
      <c r="K11603"/>
      <c r="L11603"/>
      <c r="M11603"/>
      <c r="N11603"/>
      <c r="O11603"/>
      <c r="S11603"/>
      <c r="T11603"/>
      <c r="U11603"/>
      <c r="V11603"/>
      <c r="Y11603"/>
      <c r="Z11603"/>
      <c r="AA11603"/>
      <c r="AB11603"/>
      <c r="AC11603"/>
      <c r="AD11603"/>
      <c r="AE11603"/>
      <c r="AF11603"/>
      <c r="AG11603"/>
      <c r="AH11603"/>
      <c r="AI11603"/>
      <c r="AJ11603"/>
      <c r="AK11603"/>
      <c r="AL11603"/>
    </row>
    <row r="11604" spans="3:38" ht="15" customHeight="1" x14ac:dyDescent="0.35">
      <c r="C11604"/>
      <c r="D11604"/>
      <c r="E11604"/>
      <c r="F11604"/>
      <c r="G11604"/>
      <c r="H11604"/>
      <c r="I11604"/>
      <c r="J11604"/>
      <c r="K11604"/>
      <c r="L11604"/>
      <c r="M11604"/>
      <c r="N11604"/>
      <c r="O11604"/>
      <c r="S11604"/>
      <c r="T11604"/>
      <c r="U11604"/>
      <c r="V11604"/>
      <c r="Y11604"/>
      <c r="Z11604"/>
      <c r="AA11604"/>
      <c r="AB11604"/>
      <c r="AC11604"/>
      <c r="AD11604"/>
      <c r="AE11604"/>
      <c r="AF11604"/>
      <c r="AG11604"/>
      <c r="AH11604"/>
      <c r="AI11604"/>
      <c r="AJ11604"/>
      <c r="AK11604"/>
      <c r="AL11604"/>
    </row>
    <row r="11605" spans="3:38" ht="15" customHeight="1" x14ac:dyDescent="0.35">
      <c r="C11605"/>
      <c r="D11605"/>
      <c r="E11605"/>
      <c r="F11605"/>
      <c r="G11605"/>
      <c r="H11605"/>
      <c r="I11605"/>
      <c r="J11605"/>
      <c r="K11605"/>
      <c r="L11605"/>
      <c r="M11605"/>
      <c r="N11605"/>
      <c r="O11605"/>
      <c r="S11605"/>
      <c r="T11605"/>
      <c r="U11605"/>
      <c r="V11605"/>
      <c r="Y11605"/>
      <c r="Z11605"/>
      <c r="AA11605"/>
      <c r="AB11605"/>
      <c r="AC11605"/>
      <c r="AD11605"/>
      <c r="AE11605"/>
      <c r="AF11605"/>
      <c r="AG11605"/>
      <c r="AH11605"/>
      <c r="AI11605"/>
      <c r="AJ11605"/>
      <c r="AK11605"/>
      <c r="AL11605"/>
    </row>
    <row r="11606" spans="3:38" ht="15" customHeight="1" x14ac:dyDescent="0.35">
      <c r="C11606"/>
      <c r="D11606"/>
      <c r="E11606"/>
      <c r="F11606"/>
      <c r="G11606"/>
      <c r="H11606"/>
      <c r="I11606"/>
      <c r="J11606"/>
      <c r="K11606"/>
      <c r="L11606"/>
      <c r="M11606"/>
      <c r="N11606"/>
      <c r="O11606"/>
      <c r="S11606"/>
      <c r="T11606"/>
      <c r="U11606"/>
      <c r="V11606"/>
      <c r="Y11606"/>
      <c r="Z11606"/>
      <c r="AA11606"/>
      <c r="AB11606"/>
      <c r="AC11606"/>
      <c r="AD11606"/>
      <c r="AE11606"/>
      <c r="AF11606"/>
      <c r="AG11606"/>
      <c r="AH11606"/>
      <c r="AI11606"/>
      <c r="AJ11606"/>
      <c r="AK11606"/>
      <c r="AL11606"/>
    </row>
    <row r="11607" spans="3:38" ht="15" customHeight="1" x14ac:dyDescent="0.35">
      <c r="C11607"/>
      <c r="D11607"/>
      <c r="E11607"/>
      <c r="F11607"/>
      <c r="G11607"/>
      <c r="H11607"/>
      <c r="I11607"/>
      <c r="J11607"/>
      <c r="K11607"/>
      <c r="L11607"/>
      <c r="M11607"/>
      <c r="N11607"/>
      <c r="O11607"/>
      <c r="S11607"/>
      <c r="T11607"/>
      <c r="U11607"/>
      <c r="V11607"/>
      <c r="Y11607"/>
      <c r="Z11607"/>
      <c r="AA11607"/>
      <c r="AB11607"/>
      <c r="AC11607"/>
      <c r="AD11607"/>
      <c r="AE11607"/>
      <c r="AF11607"/>
      <c r="AG11607"/>
      <c r="AH11607"/>
      <c r="AI11607"/>
      <c r="AJ11607"/>
      <c r="AK11607"/>
      <c r="AL11607"/>
    </row>
    <row r="11608" spans="3:38" ht="15" customHeight="1" x14ac:dyDescent="0.35">
      <c r="C11608"/>
      <c r="D11608"/>
      <c r="E11608"/>
      <c r="F11608"/>
      <c r="G11608"/>
      <c r="H11608"/>
      <c r="I11608"/>
      <c r="J11608"/>
      <c r="K11608"/>
      <c r="L11608"/>
      <c r="M11608"/>
      <c r="N11608"/>
      <c r="O11608"/>
      <c r="S11608"/>
      <c r="T11608"/>
      <c r="U11608"/>
      <c r="V11608"/>
      <c r="Y11608"/>
      <c r="Z11608"/>
      <c r="AA11608"/>
      <c r="AB11608"/>
      <c r="AC11608"/>
      <c r="AD11608"/>
      <c r="AE11608"/>
      <c r="AF11608"/>
      <c r="AG11608"/>
      <c r="AH11608"/>
      <c r="AI11608"/>
      <c r="AJ11608"/>
      <c r="AK11608"/>
      <c r="AL11608"/>
    </row>
    <row r="11609" spans="3:38" ht="15" customHeight="1" x14ac:dyDescent="0.35">
      <c r="C11609"/>
      <c r="D11609"/>
      <c r="E11609"/>
      <c r="F11609"/>
      <c r="G11609"/>
      <c r="H11609"/>
      <c r="I11609"/>
      <c r="J11609"/>
      <c r="K11609"/>
      <c r="L11609"/>
      <c r="M11609"/>
      <c r="N11609"/>
      <c r="O11609"/>
      <c r="S11609"/>
      <c r="T11609"/>
      <c r="U11609"/>
      <c r="V11609"/>
      <c r="Y11609"/>
      <c r="Z11609"/>
      <c r="AA11609"/>
      <c r="AB11609"/>
      <c r="AC11609"/>
      <c r="AD11609"/>
      <c r="AE11609"/>
      <c r="AF11609"/>
      <c r="AG11609"/>
      <c r="AH11609"/>
      <c r="AI11609"/>
      <c r="AJ11609"/>
      <c r="AK11609"/>
      <c r="AL11609"/>
    </row>
    <row r="11610" spans="3:38" ht="15" customHeight="1" x14ac:dyDescent="0.35">
      <c r="C11610"/>
      <c r="D11610"/>
      <c r="E11610"/>
      <c r="F11610"/>
      <c r="G11610"/>
      <c r="H11610"/>
      <c r="I11610"/>
      <c r="J11610"/>
      <c r="K11610"/>
      <c r="L11610"/>
      <c r="M11610"/>
      <c r="N11610"/>
      <c r="O11610"/>
      <c r="S11610"/>
      <c r="T11610"/>
      <c r="U11610"/>
      <c r="V11610"/>
      <c r="Y11610"/>
      <c r="Z11610"/>
      <c r="AA11610"/>
      <c r="AB11610"/>
      <c r="AC11610"/>
      <c r="AD11610"/>
      <c r="AE11610"/>
      <c r="AF11610"/>
      <c r="AG11610"/>
      <c r="AH11610"/>
      <c r="AI11610"/>
      <c r="AJ11610"/>
      <c r="AK11610"/>
      <c r="AL11610"/>
    </row>
    <row r="11611" spans="3:38" ht="15" customHeight="1" x14ac:dyDescent="0.35">
      <c r="C11611"/>
      <c r="D11611"/>
      <c r="E11611"/>
      <c r="F11611"/>
      <c r="G11611"/>
      <c r="H11611"/>
      <c r="I11611"/>
      <c r="J11611"/>
      <c r="K11611"/>
      <c r="L11611"/>
      <c r="M11611"/>
      <c r="N11611"/>
      <c r="O11611"/>
      <c r="S11611"/>
      <c r="T11611"/>
      <c r="U11611"/>
      <c r="V11611"/>
      <c r="Y11611"/>
      <c r="Z11611"/>
      <c r="AA11611"/>
      <c r="AB11611"/>
      <c r="AC11611"/>
      <c r="AD11611"/>
      <c r="AE11611"/>
      <c r="AF11611"/>
      <c r="AG11611"/>
      <c r="AH11611"/>
      <c r="AI11611"/>
      <c r="AJ11611"/>
      <c r="AK11611"/>
      <c r="AL11611"/>
    </row>
    <row r="11612" spans="3:38" ht="15" customHeight="1" x14ac:dyDescent="0.35">
      <c r="C11612"/>
      <c r="D11612"/>
      <c r="E11612"/>
      <c r="F11612"/>
      <c r="G11612"/>
      <c r="H11612"/>
      <c r="I11612"/>
      <c r="J11612"/>
      <c r="K11612"/>
      <c r="L11612"/>
      <c r="M11612"/>
      <c r="N11612"/>
      <c r="O11612"/>
      <c r="S11612"/>
      <c r="T11612"/>
      <c r="U11612"/>
      <c r="V11612"/>
      <c r="Y11612"/>
      <c r="Z11612"/>
      <c r="AA11612"/>
      <c r="AB11612"/>
      <c r="AC11612"/>
      <c r="AD11612"/>
      <c r="AE11612"/>
      <c r="AF11612"/>
      <c r="AG11612"/>
      <c r="AH11612"/>
      <c r="AI11612"/>
      <c r="AJ11612"/>
      <c r="AK11612"/>
      <c r="AL11612"/>
    </row>
    <row r="11613" spans="3:38" ht="15" customHeight="1" x14ac:dyDescent="0.35">
      <c r="C11613"/>
      <c r="D11613"/>
      <c r="E11613"/>
      <c r="F11613"/>
      <c r="G11613"/>
      <c r="H11613"/>
      <c r="I11613"/>
      <c r="J11613"/>
      <c r="K11613"/>
      <c r="L11613"/>
      <c r="M11613"/>
      <c r="N11613"/>
      <c r="O11613"/>
      <c r="S11613"/>
      <c r="T11613"/>
      <c r="U11613"/>
      <c r="V11613"/>
      <c r="Y11613"/>
      <c r="Z11613"/>
      <c r="AA11613"/>
      <c r="AB11613"/>
      <c r="AC11613"/>
      <c r="AD11613"/>
      <c r="AE11613"/>
      <c r="AF11613"/>
      <c r="AG11613"/>
      <c r="AH11613"/>
      <c r="AI11613"/>
      <c r="AJ11613"/>
      <c r="AK11613"/>
      <c r="AL11613"/>
    </row>
    <row r="11614" spans="3:38" ht="15" customHeight="1" x14ac:dyDescent="0.35">
      <c r="C11614"/>
      <c r="D11614"/>
      <c r="E11614"/>
      <c r="F11614"/>
      <c r="G11614"/>
      <c r="H11614"/>
      <c r="I11614"/>
      <c r="J11614"/>
      <c r="K11614"/>
      <c r="L11614"/>
      <c r="M11614"/>
      <c r="N11614"/>
      <c r="O11614"/>
      <c r="S11614"/>
      <c r="T11614"/>
      <c r="U11614"/>
      <c r="V11614"/>
      <c r="Y11614"/>
      <c r="Z11614"/>
      <c r="AA11614"/>
      <c r="AB11614"/>
      <c r="AC11614"/>
      <c r="AD11614"/>
      <c r="AE11614"/>
      <c r="AF11614"/>
      <c r="AG11614"/>
      <c r="AH11614"/>
      <c r="AI11614"/>
      <c r="AJ11614"/>
      <c r="AK11614"/>
      <c r="AL11614"/>
    </row>
    <row r="11615" spans="3:38" ht="15" customHeight="1" x14ac:dyDescent="0.35">
      <c r="C11615"/>
      <c r="D11615"/>
      <c r="E11615"/>
      <c r="F11615"/>
      <c r="G11615"/>
      <c r="H11615"/>
      <c r="I11615"/>
      <c r="J11615"/>
      <c r="K11615"/>
      <c r="L11615"/>
      <c r="M11615"/>
      <c r="N11615"/>
      <c r="O11615"/>
      <c r="S11615"/>
      <c r="T11615"/>
      <c r="U11615"/>
      <c r="V11615"/>
      <c r="Y11615"/>
      <c r="Z11615"/>
      <c r="AA11615"/>
      <c r="AB11615"/>
      <c r="AC11615"/>
      <c r="AD11615"/>
      <c r="AE11615"/>
      <c r="AF11615"/>
      <c r="AG11615"/>
      <c r="AH11615"/>
      <c r="AI11615"/>
      <c r="AJ11615"/>
      <c r="AK11615"/>
      <c r="AL11615"/>
    </row>
    <row r="11616" spans="3:38" ht="15" customHeight="1" x14ac:dyDescent="0.35">
      <c r="C11616"/>
      <c r="D11616"/>
      <c r="E11616"/>
      <c r="F11616"/>
      <c r="G11616"/>
      <c r="H11616"/>
      <c r="I11616"/>
      <c r="J11616"/>
      <c r="K11616"/>
      <c r="L11616"/>
      <c r="M11616"/>
      <c r="N11616"/>
      <c r="O11616"/>
      <c r="S11616"/>
      <c r="T11616"/>
      <c r="U11616"/>
      <c r="V11616"/>
      <c r="Y11616"/>
      <c r="Z11616"/>
      <c r="AA11616"/>
      <c r="AB11616"/>
      <c r="AC11616"/>
      <c r="AD11616"/>
      <c r="AE11616"/>
      <c r="AF11616"/>
      <c r="AG11616"/>
      <c r="AH11616"/>
      <c r="AI11616"/>
      <c r="AJ11616"/>
      <c r="AK11616"/>
      <c r="AL11616"/>
    </row>
    <row r="11617" spans="3:38" ht="15" customHeight="1" x14ac:dyDescent="0.35">
      <c r="C11617"/>
      <c r="D11617"/>
      <c r="E11617"/>
      <c r="F11617"/>
      <c r="G11617"/>
      <c r="H11617"/>
      <c r="I11617"/>
      <c r="J11617"/>
      <c r="K11617"/>
      <c r="L11617"/>
      <c r="M11617"/>
      <c r="N11617"/>
      <c r="O11617"/>
      <c r="S11617"/>
      <c r="T11617"/>
      <c r="U11617"/>
      <c r="V11617"/>
      <c r="Y11617"/>
      <c r="Z11617"/>
      <c r="AA11617"/>
      <c r="AB11617"/>
      <c r="AC11617"/>
      <c r="AD11617"/>
      <c r="AE11617"/>
      <c r="AF11617"/>
      <c r="AG11617"/>
      <c r="AH11617"/>
      <c r="AI11617"/>
      <c r="AJ11617"/>
      <c r="AK11617"/>
      <c r="AL11617"/>
    </row>
    <row r="11618" spans="3:38" ht="15" customHeight="1" x14ac:dyDescent="0.35">
      <c r="C11618"/>
      <c r="D11618"/>
      <c r="E11618"/>
      <c r="F11618"/>
      <c r="G11618"/>
      <c r="H11618"/>
      <c r="I11618"/>
      <c r="J11618"/>
      <c r="K11618"/>
      <c r="L11618"/>
      <c r="M11618"/>
      <c r="N11618"/>
      <c r="O11618"/>
      <c r="S11618"/>
      <c r="T11618"/>
      <c r="U11618"/>
      <c r="V11618"/>
      <c r="Y11618"/>
      <c r="Z11618"/>
      <c r="AA11618"/>
      <c r="AB11618"/>
      <c r="AC11618"/>
      <c r="AD11618"/>
      <c r="AE11618"/>
      <c r="AF11618"/>
      <c r="AG11618"/>
      <c r="AH11618"/>
      <c r="AI11618"/>
      <c r="AJ11618"/>
      <c r="AK11618"/>
      <c r="AL11618"/>
    </row>
    <row r="11619" spans="3:38" ht="15" customHeight="1" x14ac:dyDescent="0.35">
      <c r="C11619"/>
      <c r="D11619"/>
      <c r="E11619"/>
      <c r="F11619"/>
      <c r="G11619"/>
      <c r="H11619"/>
      <c r="I11619"/>
      <c r="J11619"/>
      <c r="K11619"/>
      <c r="L11619"/>
      <c r="M11619"/>
      <c r="N11619"/>
      <c r="O11619"/>
      <c r="S11619"/>
      <c r="T11619"/>
      <c r="U11619"/>
      <c r="V11619"/>
      <c r="Y11619"/>
      <c r="Z11619"/>
      <c r="AA11619"/>
      <c r="AB11619"/>
      <c r="AC11619"/>
      <c r="AD11619"/>
      <c r="AE11619"/>
      <c r="AF11619"/>
      <c r="AG11619"/>
      <c r="AH11619"/>
      <c r="AI11619"/>
      <c r="AJ11619"/>
      <c r="AK11619"/>
      <c r="AL11619"/>
    </row>
    <row r="11620" spans="3:38" ht="15" customHeight="1" x14ac:dyDescent="0.35">
      <c r="C11620"/>
      <c r="D11620"/>
      <c r="E11620"/>
      <c r="F11620"/>
      <c r="G11620"/>
      <c r="H11620"/>
      <c r="I11620"/>
      <c r="J11620"/>
      <c r="K11620"/>
      <c r="L11620"/>
      <c r="M11620"/>
      <c r="N11620"/>
      <c r="O11620"/>
      <c r="S11620"/>
      <c r="T11620"/>
      <c r="U11620"/>
      <c r="V11620"/>
      <c r="Y11620"/>
      <c r="Z11620"/>
      <c r="AA11620"/>
      <c r="AB11620"/>
      <c r="AC11620"/>
      <c r="AD11620"/>
      <c r="AE11620"/>
      <c r="AF11620"/>
      <c r="AG11620"/>
      <c r="AH11620"/>
      <c r="AI11620"/>
      <c r="AJ11620"/>
      <c r="AK11620"/>
      <c r="AL11620"/>
    </row>
    <row r="11621" spans="3:38" ht="15" customHeight="1" x14ac:dyDescent="0.35">
      <c r="C11621"/>
      <c r="D11621"/>
      <c r="E11621"/>
      <c r="F11621"/>
      <c r="G11621"/>
      <c r="H11621"/>
      <c r="I11621"/>
      <c r="J11621"/>
      <c r="K11621"/>
      <c r="L11621"/>
      <c r="M11621"/>
      <c r="N11621"/>
      <c r="O11621"/>
      <c r="S11621"/>
      <c r="T11621"/>
      <c r="U11621"/>
      <c r="V11621"/>
      <c r="Y11621"/>
      <c r="Z11621"/>
      <c r="AA11621"/>
      <c r="AB11621"/>
      <c r="AC11621"/>
      <c r="AD11621"/>
      <c r="AE11621"/>
      <c r="AF11621"/>
      <c r="AG11621"/>
      <c r="AH11621"/>
      <c r="AI11621"/>
      <c r="AJ11621"/>
      <c r="AK11621"/>
      <c r="AL11621"/>
    </row>
    <row r="11622" spans="3:38" ht="15" customHeight="1" x14ac:dyDescent="0.35">
      <c r="C11622"/>
      <c r="D11622"/>
      <c r="E11622"/>
      <c r="F11622"/>
      <c r="G11622"/>
      <c r="H11622"/>
      <c r="I11622"/>
      <c r="J11622"/>
      <c r="K11622"/>
      <c r="L11622"/>
      <c r="M11622"/>
      <c r="N11622"/>
      <c r="O11622"/>
      <c r="S11622"/>
      <c r="T11622"/>
      <c r="U11622"/>
      <c r="V11622"/>
      <c r="Y11622"/>
      <c r="Z11622"/>
      <c r="AA11622"/>
      <c r="AB11622"/>
      <c r="AC11622"/>
      <c r="AD11622"/>
      <c r="AE11622"/>
      <c r="AF11622"/>
      <c r="AG11622"/>
      <c r="AH11622"/>
      <c r="AI11622"/>
      <c r="AJ11622"/>
      <c r="AK11622"/>
      <c r="AL11622"/>
    </row>
    <row r="11623" spans="3:38" ht="15" customHeight="1" x14ac:dyDescent="0.35">
      <c r="C11623"/>
      <c r="D11623"/>
      <c r="E11623"/>
      <c r="F11623"/>
      <c r="G11623"/>
      <c r="H11623"/>
      <c r="I11623"/>
      <c r="J11623"/>
      <c r="K11623"/>
      <c r="L11623"/>
      <c r="M11623"/>
      <c r="N11623"/>
      <c r="O11623"/>
      <c r="S11623"/>
      <c r="T11623"/>
      <c r="U11623"/>
      <c r="V11623"/>
      <c r="Y11623"/>
      <c r="Z11623"/>
      <c r="AA11623"/>
      <c r="AB11623"/>
      <c r="AC11623"/>
      <c r="AD11623"/>
      <c r="AE11623"/>
      <c r="AF11623"/>
      <c r="AG11623"/>
      <c r="AH11623"/>
      <c r="AI11623"/>
      <c r="AJ11623"/>
      <c r="AK11623"/>
      <c r="AL11623"/>
    </row>
    <row r="11624" spans="3:38" ht="15" customHeight="1" x14ac:dyDescent="0.35">
      <c r="C11624"/>
      <c r="D11624"/>
      <c r="E11624"/>
      <c r="F11624"/>
      <c r="G11624"/>
      <c r="H11624"/>
      <c r="I11624"/>
      <c r="J11624"/>
      <c r="K11624"/>
      <c r="L11624"/>
      <c r="M11624"/>
      <c r="N11624"/>
      <c r="O11624"/>
      <c r="S11624"/>
      <c r="T11624"/>
      <c r="U11624"/>
      <c r="V11624"/>
      <c r="Y11624"/>
      <c r="Z11624"/>
      <c r="AA11624"/>
      <c r="AB11624"/>
      <c r="AC11624"/>
      <c r="AD11624"/>
      <c r="AE11624"/>
      <c r="AF11624"/>
      <c r="AG11624"/>
      <c r="AH11624"/>
      <c r="AI11624"/>
      <c r="AJ11624"/>
      <c r="AK11624"/>
      <c r="AL11624"/>
    </row>
    <row r="11625" spans="3:38" ht="15" customHeight="1" x14ac:dyDescent="0.35">
      <c r="C11625"/>
      <c r="D11625"/>
      <c r="E11625"/>
      <c r="F11625"/>
      <c r="G11625"/>
      <c r="H11625"/>
      <c r="I11625"/>
      <c r="J11625"/>
      <c r="K11625"/>
      <c r="L11625"/>
      <c r="M11625"/>
      <c r="N11625"/>
      <c r="O11625"/>
      <c r="S11625"/>
      <c r="T11625"/>
      <c r="U11625"/>
      <c r="V11625"/>
      <c r="Y11625"/>
      <c r="Z11625"/>
      <c r="AA11625"/>
      <c r="AB11625"/>
      <c r="AC11625"/>
      <c r="AD11625"/>
      <c r="AE11625"/>
      <c r="AF11625"/>
      <c r="AG11625"/>
      <c r="AH11625"/>
      <c r="AI11625"/>
      <c r="AJ11625"/>
      <c r="AK11625"/>
      <c r="AL11625"/>
    </row>
    <row r="11626" spans="3:38" ht="15" customHeight="1" x14ac:dyDescent="0.35">
      <c r="C11626"/>
      <c r="D11626"/>
      <c r="E11626"/>
      <c r="F11626"/>
      <c r="G11626"/>
      <c r="H11626"/>
      <c r="I11626"/>
      <c r="J11626"/>
      <c r="K11626"/>
      <c r="L11626"/>
      <c r="M11626"/>
      <c r="N11626"/>
      <c r="O11626"/>
      <c r="S11626"/>
      <c r="T11626"/>
      <c r="U11626"/>
      <c r="V11626"/>
      <c r="Y11626"/>
      <c r="Z11626"/>
      <c r="AA11626"/>
      <c r="AB11626"/>
      <c r="AC11626"/>
      <c r="AD11626"/>
      <c r="AE11626"/>
      <c r="AF11626"/>
      <c r="AG11626"/>
      <c r="AH11626"/>
      <c r="AI11626"/>
      <c r="AJ11626"/>
      <c r="AK11626"/>
      <c r="AL11626"/>
    </row>
    <row r="11627" spans="3:38" ht="15" customHeight="1" x14ac:dyDescent="0.35">
      <c r="C11627"/>
      <c r="D11627"/>
      <c r="E11627"/>
      <c r="F11627"/>
      <c r="G11627"/>
      <c r="H11627"/>
      <c r="I11627"/>
      <c r="J11627"/>
      <c r="K11627"/>
      <c r="L11627"/>
      <c r="M11627"/>
      <c r="N11627"/>
      <c r="O11627"/>
      <c r="S11627"/>
      <c r="T11627"/>
      <c r="U11627"/>
      <c r="V11627"/>
      <c r="Y11627"/>
      <c r="Z11627"/>
      <c r="AA11627"/>
      <c r="AB11627"/>
      <c r="AC11627"/>
      <c r="AD11627"/>
      <c r="AE11627"/>
      <c r="AF11627"/>
      <c r="AG11627"/>
      <c r="AH11627"/>
      <c r="AI11627"/>
      <c r="AJ11627"/>
      <c r="AK11627"/>
      <c r="AL11627"/>
    </row>
    <row r="11628" spans="3:38" ht="15" customHeight="1" x14ac:dyDescent="0.35">
      <c r="C11628"/>
      <c r="D11628"/>
      <c r="E11628"/>
      <c r="F11628"/>
      <c r="G11628"/>
      <c r="H11628"/>
      <c r="I11628"/>
      <c r="J11628"/>
      <c r="K11628"/>
      <c r="L11628"/>
      <c r="M11628"/>
      <c r="N11628"/>
      <c r="O11628"/>
      <c r="S11628"/>
      <c r="T11628"/>
      <c r="U11628"/>
      <c r="V11628"/>
      <c r="Y11628"/>
      <c r="Z11628"/>
      <c r="AA11628"/>
      <c r="AB11628"/>
      <c r="AC11628"/>
      <c r="AD11628"/>
      <c r="AE11628"/>
      <c r="AF11628"/>
      <c r="AG11628"/>
      <c r="AH11628"/>
      <c r="AI11628"/>
      <c r="AJ11628"/>
      <c r="AK11628"/>
      <c r="AL11628"/>
    </row>
    <row r="11629" spans="3:38" ht="15" customHeight="1" x14ac:dyDescent="0.35">
      <c r="C11629"/>
      <c r="D11629"/>
      <c r="E11629"/>
      <c r="F11629"/>
      <c r="G11629"/>
      <c r="H11629"/>
      <c r="I11629"/>
      <c r="J11629"/>
      <c r="K11629"/>
      <c r="L11629"/>
      <c r="M11629"/>
      <c r="N11629"/>
      <c r="O11629"/>
      <c r="S11629"/>
      <c r="T11629"/>
      <c r="U11629"/>
      <c r="V11629"/>
      <c r="Y11629"/>
      <c r="Z11629"/>
      <c r="AA11629"/>
      <c r="AB11629"/>
      <c r="AC11629"/>
      <c r="AD11629"/>
      <c r="AE11629"/>
      <c r="AF11629"/>
      <c r="AG11629"/>
      <c r="AH11629"/>
      <c r="AI11629"/>
      <c r="AJ11629"/>
      <c r="AK11629"/>
      <c r="AL11629"/>
    </row>
    <row r="11630" spans="3:38" ht="15" customHeight="1" x14ac:dyDescent="0.35">
      <c r="C11630"/>
      <c r="D11630"/>
      <c r="E11630"/>
      <c r="F11630"/>
      <c r="G11630"/>
      <c r="H11630"/>
      <c r="I11630"/>
      <c r="J11630"/>
      <c r="K11630"/>
      <c r="L11630"/>
      <c r="M11630"/>
      <c r="N11630"/>
      <c r="O11630"/>
      <c r="S11630"/>
      <c r="T11630"/>
      <c r="U11630"/>
      <c r="V11630"/>
      <c r="Y11630"/>
      <c r="Z11630"/>
      <c r="AA11630"/>
      <c r="AB11630"/>
      <c r="AC11630"/>
      <c r="AD11630"/>
      <c r="AE11630"/>
      <c r="AF11630"/>
      <c r="AG11630"/>
      <c r="AH11630"/>
      <c r="AI11630"/>
      <c r="AJ11630"/>
      <c r="AK11630"/>
      <c r="AL11630"/>
    </row>
    <row r="11631" spans="3:38" ht="15" customHeight="1" x14ac:dyDescent="0.35">
      <c r="C11631"/>
      <c r="D11631"/>
      <c r="E11631"/>
      <c r="F11631"/>
      <c r="G11631"/>
      <c r="H11631"/>
      <c r="I11631"/>
      <c r="J11631"/>
      <c r="K11631"/>
      <c r="L11631"/>
      <c r="M11631"/>
      <c r="N11631"/>
      <c r="O11631"/>
      <c r="S11631"/>
      <c r="T11631"/>
      <c r="U11631"/>
      <c r="V11631"/>
      <c r="Y11631"/>
      <c r="Z11631"/>
      <c r="AA11631"/>
      <c r="AB11631"/>
      <c r="AC11631"/>
      <c r="AD11631"/>
      <c r="AE11631"/>
      <c r="AF11631"/>
      <c r="AG11631"/>
      <c r="AH11631"/>
      <c r="AI11631"/>
      <c r="AJ11631"/>
      <c r="AK11631"/>
      <c r="AL11631"/>
    </row>
    <row r="11632" spans="3:38" ht="15" customHeight="1" x14ac:dyDescent="0.35">
      <c r="C11632"/>
      <c r="D11632"/>
      <c r="E11632"/>
      <c r="F11632"/>
      <c r="G11632"/>
      <c r="H11632"/>
      <c r="I11632"/>
      <c r="J11632"/>
      <c r="K11632"/>
      <c r="L11632"/>
      <c r="M11632"/>
      <c r="N11632"/>
      <c r="O11632"/>
      <c r="S11632"/>
      <c r="T11632"/>
      <c r="U11632"/>
      <c r="V11632"/>
      <c r="Y11632"/>
      <c r="Z11632"/>
      <c r="AA11632"/>
      <c r="AB11632"/>
      <c r="AC11632"/>
      <c r="AD11632"/>
      <c r="AE11632"/>
      <c r="AF11632"/>
      <c r="AG11632"/>
      <c r="AH11632"/>
      <c r="AI11632"/>
      <c r="AJ11632"/>
      <c r="AK11632"/>
      <c r="AL11632"/>
    </row>
    <row r="11633" spans="3:38" ht="15" customHeight="1" x14ac:dyDescent="0.35">
      <c r="C11633"/>
      <c r="D11633"/>
      <c r="E11633"/>
      <c r="F11633"/>
      <c r="G11633"/>
      <c r="H11633"/>
      <c r="I11633"/>
      <c r="J11633"/>
      <c r="K11633"/>
      <c r="L11633"/>
      <c r="M11633"/>
      <c r="N11633"/>
      <c r="O11633"/>
      <c r="S11633"/>
      <c r="T11633"/>
      <c r="U11633"/>
      <c r="V11633"/>
      <c r="Y11633"/>
      <c r="Z11633"/>
      <c r="AA11633"/>
      <c r="AB11633"/>
      <c r="AC11633"/>
      <c r="AD11633"/>
      <c r="AE11633"/>
      <c r="AF11633"/>
      <c r="AG11633"/>
      <c r="AH11633"/>
      <c r="AI11633"/>
      <c r="AJ11633"/>
      <c r="AK11633"/>
      <c r="AL11633"/>
    </row>
    <row r="11634" spans="3:38" ht="15" customHeight="1" x14ac:dyDescent="0.35">
      <c r="C11634"/>
      <c r="D11634"/>
      <c r="E11634"/>
      <c r="F11634"/>
      <c r="G11634"/>
      <c r="H11634"/>
      <c r="I11634"/>
      <c r="J11634"/>
      <c r="K11634"/>
      <c r="L11634"/>
      <c r="M11634"/>
      <c r="N11634"/>
      <c r="O11634"/>
      <c r="S11634"/>
      <c r="T11634"/>
      <c r="U11634"/>
      <c r="V11634"/>
      <c r="Y11634"/>
      <c r="Z11634"/>
      <c r="AA11634"/>
      <c r="AB11634"/>
      <c r="AC11634"/>
      <c r="AD11634"/>
      <c r="AE11634"/>
      <c r="AF11634"/>
      <c r="AG11634"/>
      <c r="AH11634"/>
      <c r="AI11634"/>
      <c r="AJ11634"/>
      <c r="AK11634"/>
      <c r="AL11634"/>
    </row>
    <row r="11635" spans="3:38" ht="15" customHeight="1" x14ac:dyDescent="0.35">
      <c r="C11635"/>
      <c r="D11635"/>
      <c r="E11635"/>
      <c r="F11635"/>
      <c r="G11635"/>
      <c r="H11635"/>
      <c r="I11635"/>
      <c r="J11635"/>
      <c r="K11635"/>
      <c r="L11635"/>
      <c r="M11635"/>
      <c r="N11635"/>
      <c r="O11635"/>
      <c r="S11635"/>
      <c r="T11635"/>
      <c r="U11635"/>
      <c r="V11635"/>
      <c r="Y11635"/>
      <c r="Z11635"/>
      <c r="AA11635"/>
      <c r="AB11635"/>
      <c r="AC11635"/>
      <c r="AD11635"/>
      <c r="AE11635"/>
      <c r="AF11635"/>
      <c r="AG11635"/>
      <c r="AH11635"/>
      <c r="AI11635"/>
      <c r="AJ11635"/>
      <c r="AK11635"/>
      <c r="AL11635"/>
    </row>
    <row r="11636" spans="3:38" ht="15" customHeight="1" x14ac:dyDescent="0.35">
      <c r="C11636"/>
      <c r="D11636"/>
      <c r="E11636"/>
      <c r="F11636"/>
      <c r="G11636"/>
      <c r="H11636"/>
      <c r="I11636"/>
      <c r="J11636"/>
      <c r="K11636"/>
      <c r="L11636"/>
      <c r="M11636"/>
      <c r="N11636"/>
      <c r="O11636"/>
      <c r="S11636"/>
      <c r="T11636"/>
      <c r="U11636"/>
      <c r="V11636"/>
      <c r="Y11636"/>
      <c r="Z11636"/>
      <c r="AA11636"/>
      <c r="AB11636"/>
      <c r="AC11636"/>
      <c r="AD11636"/>
      <c r="AE11636"/>
      <c r="AF11636"/>
      <c r="AG11636"/>
      <c r="AH11636"/>
      <c r="AI11636"/>
      <c r="AJ11636"/>
      <c r="AK11636"/>
      <c r="AL11636"/>
    </row>
    <row r="11637" spans="3:38" ht="15" customHeight="1" x14ac:dyDescent="0.35">
      <c r="C11637"/>
      <c r="D11637"/>
      <c r="E11637"/>
      <c r="F11637"/>
      <c r="G11637"/>
      <c r="H11637"/>
      <c r="I11637"/>
      <c r="J11637"/>
      <c r="K11637"/>
      <c r="L11637"/>
      <c r="M11637"/>
      <c r="N11637"/>
      <c r="O11637"/>
      <c r="S11637"/>
      <c r="T11637"/>
      <c r="U11637"/>
      <c r="V11637"/>
      <c r="Y11637"/>
      <c r="Z11637"/>
      <c r="AA11637"/>
      <c r="AB11637"/>
      <c r="AC11637"/>
      <c r="AD11637"/>
      <c r="AE11637"/>
      <c r="AF11637"/>
      <c r="AG11637"/>
      <c r="AH11637"/>
      <c r="AI11637"/>
      <c r="AJ11637"/>
      <c r="AK11637"/>
      <c r="AL11637"/>
    </row>
    <row r="11638" spans="3:38" ht="15" customHeight="1" x14ac:dyDescent="0.35">
      <c r="C11638"/>
      <c r="D11638"/>
      <c r="E11638"/>
      <c r="F11638"/>
      <c r="G11638"/>
      <c r="H11638"/>
      <c r="I11638"/>
      <c r="J11638"/>
      <c r="K11638"/>
      <c r="L11638"/>
      <c r="M11638"/>
      <c r="N11638"/>
      <c r="O11638"/>
      <c r="S11638"/>
      <c r="T11638"/>
      <c r="U11638"/>
      <c r="V11638"/>
      <c r="Y11638"/>
      <c r="Z11638"/>
      <c r="AA11638"/>
      <c r="AB11638"/>
      <c r="AC11638"/>
      <c r="AD11638"/>
      <c r="AE11638"/>
      <c r="AF11638"/>
      <c r="AG11638"/>
      <c r="AH11638"/>
      <c r="AI11638"/>
      <c r="AJ11638"/>
      <c r="AK11638"/>
      <c r="AL11638"/>
    </row>
    <row r="11639" spans="3:38" ht="15" customHeight="1" x14ac:dyDescent="0.35">
      <c r="C11639"/>
      <c r="D11639"/>
      <c r="E11639"/>
      <c r="F11639"/>
      <c r="G11639"/>
      <c r="H11639"/>
      <c r="I11639"/>
      <c r="J11639"/>
      <c r="K11639"/>
      <c r="L11639"/>
      <c r="M11639"/>
      <c r="N11639"/>
      <c r="O11639"/>
      <c r="S11639"/>
      <c r="T11639"/>
      <c r="U11639"/>
      <c r="V11639"/>
      <c r="Y11639"/>
      <c r="Z11639"/>
      <c r="AA11639"/>
      <c r="AB11639"/>
      <c r="AC11639"/>
      <c r="AD11639"/>
      <c r="AE11639"/>
      <c r="AF11639"/>
      <c r="AG11639"/>
      <c r="AH11639"/>
      <c r="AI11639"/>
      <c r="AJ11639"/>
      <c r="AK11639"/>
      <c r="AL11639"/>
    </row>
    <row r="11640" spans="3:38" ht="15" customHeight="1" x14ac:dyDescent="0.35">
      <c r="C11640"/>
      <c r="D11640"/>
      <c r="E11640"/>
      <c r="F11640"/>
      <c r="G11640"/>
      <c r="H11640"/>
      <c r="I11640"/>
      <c r="J11640"/>
      <c r="K11640"/>
      <c r="L11640"/>
      <c r="M11640"/>
      <c r="N11640"/>
      <c r="O11640"/>
      <c r="S11640"/>
      <c r="T11640"/>
      <c r="U11640"/>
      <c r="V11640"/>
      <c r="Y11640"/>
      <c r="Z11640"/>
      <c r="AA11640"/>
      <c r="AB11640"/>
      <c r="AC11640"/>
      <c r="AD11640"/>
      <c r="AE11640"/>
      <c r="AF11640"/>
      <c r="AG11640"/>
      <c r="AH11640"/>
      <c r="AI11640"/>
      <c r="AJ11640"/>
      <c r="AK11640"/>
      <c r="AL11640"/>
    </row>
    <row r="11641" spans="3:38" ht="15" customHeight="1" x14ac:dyDescent="0.35">
      <c r="C11641"/>
      <c r="D11641"/>
      <c r="E11641"/>
      <c r="F11641"/>
      <c r="G11641"/>
      <c r="H11641"/>
      <c r="I11641"/>
      <c r="J11641"/>
      <c r="K11641"/>
      <c r="L11641"/>
      <c r="M11641"/>
      <c r="N11641"/>
      <c r="O11641"/>
      <c r="S11641"/>
      <c r="T11641"/>
      <c r="U11641"/>
      <c r="V11641"/>
      <c r="Y11641"/>
      <c r="Z11641"/>
      <c r="AA11641"/>
      <c r="AB11641"/>
      <c r="AC11641"/>
      <c r="AD11641"/>
      <c r="AE11641"/>
      <c r="AF11641"/>
      <c r="AG11641"/>
      <c r="AH11641"/>
      <c r="AI11641"/>
      <c r="AJ11641"/>
      <c r="AK11641"/>
      <c r="AL11641"/>
    </row>
    <row r="11642" spans="3:38" ht="15" customHeight="1" x14ac:dyDescent="0.35">
      <c r="C11642"/>
      <c r="D11642"/>
      <c r="E11642"/>
      <c r="F11642"/>
      <c r="G11642"/>
      <c r="H11642"/>
      <c r="I11642"/>
      <c r="J11642"/>
      <c r="K11642"/>
      <c r="L11642"/>
      <c r="M11642"/>
      <c r="N11642"/>
      <c r="O11642"/>
      <c r="S11642"/>
      <c r="T11642"/>
      <c r="U11642"/>
      <c r="V11642"/>
      <c r="Y11642"/>
      <c r="Z11642"/>
      <c r="AA11642"/>
      <c r="AB11642"/>
      <c r="AC11642"/>
      <c r="AD11642"/>
      <c r="AE11642"/>
      <c r="AF11642"/>
      <c r="AG11642"/>
      <c r="AH11642"/>
      <c r="AI11642"/>
      <c r="AJ11642"/>
      <c r="AK11642"/>
      <c r="AL11642"/>
    </row>
    <row r="11643" spans="3:38" ht="15" customHeight="1" x14ac:dyDescent="0.35">
      <c r="C11643"/>
      <c r="D11643"/>
      <c r="E11643"/>
      <c r="F11643"/>
      <c r="G11643"/>
      <c r="H11643"/>
      <c r="I11643"/>
      <c r="J11643"/>
      <c r="K11643"/>
      <c r="L11643"/>
      <c r="M11643"/>
      <c r="N11643"/>
      <c r="O11643"/>
      <c r="S11643"/>
      <c r="T11643"/>
      <c r="U11643"/>
      <c r="V11643"/>
      <c r="Y11643"/>
      <c r="Z11643"/>
      <c r="AA11643"/>
      <c r="AB11643"/>
      <c r="AC11643"/>
      <c r="AD11643"/>
      <c r="AE11643"/>
      <c r="AF11643"/>
      <c r="AG11643"/>
      <c r="AH11643"/>
      <c r="AI11643"/>
      <c r="AJ11643"/>
      <c r="AK11643"/>
      <c r="AL11643"/>
    </row>
    <row r="11644" spans="3:38" ht="15" customHeight="1" x14ac:dyDescent="0.35">
      <c r="C11644"/>
      <c r="D11644"/>
      <c r="E11644"/>
      <c r="F11644"/>
      <c r="G11644"/>
      <c r="H11644"/>
      <c r="I11644"/>
      <c r="J11644"/>
      <c r="K11644"/>
      <c r="L11644"/>
      <c r="M11644"/>
      <c r="N11644"/>
      <c r="O11644"/>
      <c r="S11644"/>
      <c r="T11644"/>
      <c r="U11644"/>
      <c r="V11644"/>
      <c r="Y11644"/>
      <c r="Z11644"/>
      <c r="AA11644"/>
      <c r="AB11644"/>
      <c r="AC11644"/>
      <c r="AD11644"/>
      <c r="AE11644"/>
      <c r="AF11644"/>
      <c r="AG11644"/>
      <c r="AH11644"/>
      <c r="AI11644"/>
      <c r="AJ11644"/>
      <c r="AK11644"/>
      <c r="AL11644"/>
    </row>
    <row r="11645" spans="3:38" ht="15" customHeight="1" x14ac:dyDescent="0.35">
      <c r="C11645"/>
      <c r="D11645"/>
      <c r="E11645"/>
      <c r="F11645"/>
      <c r="G11645"/>
      <c r="H11645"/>
      <c r="I11645"/>
      <c r="J11645"/>
      <c r="K11645"/>
      <c r="L11645"/>
      <c r="M11645"/>
      <c r="N11645"/>
      <c r="O11645"/>
      <c r="S11645"/>
      <c r="T11645"/>
      <c r="U11645"/>
      <c r="V11645"/>
      <c r="Y11645"/>
      <c r="Z11645"/>
      <c r="AA11645"/>
      <c r="AB11645"/>
      <c r="AC11645"/>
      <c r="AD11645"/>
      <c r="AE11645"/>
      <c r="AF11645"/>
      <c r="AG11645"/>
      <c r="AH11645"/>
      <c r="AI11645"/>
      <c r="AJ11645"/>
      <c r="AK11645"/>
      <c r="AL11645"/>
    </row>
    <row r="11646" spans="3:38" ht="15" customHeight="1" x14ac:dyDescent="0.35">
      <c r="C11646"/>
      <c r="D11646"/>
      <c r="E11646"/>
      <c r="F11646"/>
      <c r="G11646"/>
      <c r="H11646"/>
      <c r="I11646"/>
      <c r="J11646"/>
      <c r="K11646"/>
      <c r="L11646"/>
      <c r="M11646"/>
      <c r="N11646"/>
      <c r="O11646"/>
      <c r="S11646"/>
      <c r="T11646"/>
      <c r="U11646"/>
      <c r="V11646"/>
      <c r="Y11646"/>
      <c r="Z11646"/>
      <c r="AA11646"/>
      <c r="AB11646"/>
      <c r="AC11646"/>
      <c r="AD11646"/>
      <c r="AE11646"/>
      <c r="AF11646"/>
      <c r="AG11646"/>
      <c r="AH11646"/>
      <c r="AI11646"/>
      <c r="AJ11646"/>
      <c r="AK11646"/>
      <c r="AL11646"/>
    </row>
    <row r="11647" spans="3:38" ht="15" customHeight="1" x14ac:dyDescent="0.35">
      <c r="C11647"/>
      <c r="D11647"/>
      <c r="E11647"/>
      <c r="F11647"/>
      <c r="G11647"/>
      <c r="H11647"/>
      <c r="I11647"/>
      <c r="J11647"/>
      <c r="K11647"/>
      <c r="L11647"/>
      <c r="M11647"/>
      <c r="N11647"/>
      <c r="O11647"/>
      <c r="S11647"/>
      <c r="T11647"/>
      <c r="U11647"/>
      <c r="V11647"/>
      <c r="Y11647"/>
      <c r="Z11647"/>
      <c r="AA11647"/>
      <c r="AB11647"/>
      <c r="AC11647"/>
      <c r="AD11647"/>
      <c r="AE11647"/>
      <c r="AF11647"/>
      <c r="AG11647"/>
      <c r="AH11647"/>
      <c r="AI11647"/>
      <c r="AJ11647"/>
      <c r="AK11647"/>
      <c r="AL11647"/>
    </row>
    <row r="11648" spans="3:38" ht="15" customHeight="1" x14ac:dyDescent="0.35">
      <c r="C11648"/>
      <c r="D11648"/>
      <c r="E11648"/>
      <c r="F11648"/>
      <c r="G11648"/>
      <c r="H11648"/>
      <c r="I11648"/>
      <c r="J11648"/>
      <c r="K11648"/>
      <c r="L11648"/>
      <c r="M11648"/>
      <c r="N11648"/>
      <c r="O11648"/>
      <c r="S11648"/>
      <c r="T11648"/>
      <c r="U11648"/>
      <c r="V11648"/>
      <c r="Y11648"/>
      <c r="Z11648"/>
      <c r="AA11648"/>
      <c r="AB11648"/>
      <c r="AC11648"/>
      <c r="AD11648"/>
      <c r="AE11648"/>
      <c r="AF11648"/>
      <c r="AG11648"/>
      <c r="AH11648"/>
      <c r="AI11648"/>
      <c r="AJ11648"/>
      <c r="AK11648"/>
      <c r="AL11648"/>
    </row>
    <row r="11649" spans="3:38" ht="15" customHeight="1" x14ac:dyDescent="0.35">
      <c r="C11649"/>
      <c r="D11649"/>
      <c r="E11649"/>
      <c r="F11649"/>
      <c r="G11649"/>
      <c r="H11649"/>
      <c r="I11649"/>
      <c r="J11649"/>
      <c r="K11649"/>
      <c r="L11649"/>
      <c r="M11649"/>
      <c r="N11649"/>
      <c r="O11649"/>
      <c r="S11649"/>
      <c r="T11649"/>
      <c r="U11649"/>
      <c r="V11649"/>
      <c r="Y11649"/>
      <c r="Z11649"/>
      <c r="AA11649"/>
      <c r="AB11649"/>
      <c r="AC11649"/>
      <c r="AD11649"/>
      <c r="AE11649"/>
      <c r="AF11649"/>
      <c r="AG11649"/>
      <c r="AH11649"/>
      <c r="AI11649"/>
      <c r="AJ11649"/>
      <c r="AK11649"/>
      <c r="AL11649"/>
    </row>
    <row r="11650" spans="3:38" ht="15" customHeight="1" x14ac:dyDescent="0.35">
      <c r="C11650"/>
      <c r="D11650"/>
      <c r="E11650"/>
      <c r="F11650"/>
      <c r="G11650"/>
      <c r="H11650"/>
      <c r="I11650"/>
      <c r="J11650"/>
      <c r="K11650"/>
      <c r="L11650"/>
      <c r="M11650"/>
      <c r="N11650"/>
      <c r="O11650"/>
      <c r="S11650"/>
      <c r="T11650"/>
      <c r="U11650"/>
      <c r="V11650"/>
      <c r="Y11650"/>
      <c r="Z11650"/>
      <c r="AA11650"/>
      <c r="AB11650"/>
      <c r="AC11650"/>
      <c r="AD11650"/>
      <c r="AE11650"/>
      <c r="AF11650"/>
      <c r="AG11650"/>
      <c r="AH11650"/>
      <c r="AI11650"/>
      <c r="AJ11650"/>
      <c r="AK11650"/>
      <c r="AL11650"/>
    </row>
    <row r="11651" spans="3:38" ht="15" customHeight="1" x14ac:dyDescent="0.35">
      <c r="C11651"/>
      <c r="D11651"/>
      <c r="E11651"/>
      <c r="F11651"/>
      <c r="G11651"/>
      <c r="H11651"/>
      <c r="I11651"/>
      <c r="J11651"/>
      <c r="K11651"/>
      <c r="L11651"/>
      <c r="M11651"/>
      <c r="N11651"/>
      <c r="O11651"/>
      <c r="S11651"/>
      <c r="T11651"/>
      <c r="U11651"/>
      <c r="V11651"/>
      <c r="Y11651"/>
      <c r="Z11651"/>
      <c r="AA11651"/>
      <c r="AB11651"/>
      <c r="AC11651"/>
      <c r="AD11651"/>
      <c r="AE11651"/>
      <c r="AF11651"/>
      <c r="AG11651"/>
      <c r="AH11651"/>
      <c r="AI11651"/>
      <c r="AJ11651"/>
      <c r="AK11651"/>
      <c r="AL11651"/>
    </row>
    <row r="11652" spans="3:38" ht="15" customHeight="1" x14ac:dyDescent="0.35">
      <c r="C11652"/>
      <c r="D11652"/>
      <c r="E11652"/>
      <c r="F11652"/>
      <c r="G11652"/>
      <c r="H11652"/>
      <c r="I11652"/>
      <c r="J11652"/>
      <c r="K11652"/>
      <c r="L11652"/>
      <c r="M11652"/>
      <c r="N11652"/>
      <c r="O11652"/>
      <c r="S11652"/>
      <c r="T11652"/>
      <c r="U11652"/>
      <c r="V11652"/>
      <c r="Y11652"/>
      <c r="Z11652"/>
      <c r="AA11652"/>
      <c r="AB11652"/>
      <c r="AC11652"/>
      <c r="AD11652"/>
      <c r="AE11652"/>
      <c r="AF11652"/>
      <c r="AG11652"/>
      <c r="AH11652"/>
      <c r="AI11652"/>
      <c r="AJ11652"/>
      <c r="AK11652"/>
      <c r="AL11652"/>
    </row>
    <row r="11653" spans="3:38" ht="15" customHeight="1" x14ac:dyDescent="0.35">
      <c r="C11653"/>
      <c r="D11653"/>
      <c r="E11653"/>
      <c r="F11653"/>
      <c r="G11653"/>
      <c r="H11653"/>
      <c r="I11653"/>
      <c r="J11653"/>
      <c r="K11653"/>
      <c r="L11653"/>
      <c r="M11653"/>
      <c r="N11653"/>
      <c r="O11653"/>
      <c r="S11653"/>
      <c r="T11653"/>
      <c r="U11653"/>
      <c r="V11653"/>
      <c r="Y11653"/>
      <c r="Z11653"/>
      <c r="AA11653"/>
      <c r="AB11653"/>
      <c r="AC11653"/>
      <c r="AD11653"/>
      <c r="AE11653"/>
      <c r="AF11653"/>
      <c r="AG11653"/>
      <c r="AH11653"/>
      <c r="AI11653"/>
      <c r="AJ11653"/>
      <c r="AK11653"/>
      <c r="AL11653"/>
    </row>
    <row r="11654" spans="3:38" ht="15" customHeight="1" x14ac:dyDescent="0.35">
      <c r="C11654"/>
      <c r="D11654"/>
      <c r="E11654"/>
      <c r="F11654"/>
      <c r="G11654"/>
      <c r="H11654"/>
      <c r="I11654"/>
      <c r="J11654"/>
      <c r="K11654"/>
      <c r="L11654"/>
      <c r="M11654"/>
      <c r="N11654"/>
      <c r="O11654"/>
      <c r="S11654"/>
      <c r="T11654"/>
      <c r="U11654"/>
      <c r="V11654"/>
      <c r="Y11654"/>
      <c r="Z11654"/>
      <c r="AA11654"/>
      <c r="AB11654"/>
      <c r="AC11654"/>
      <c r="AD11654"/>
      <c r="AE11654"/>
      <c r="AF11654"/>
      <c r="AG11654"/>
      <c r="AH11654"/>
      <c r="AI11654"/>
      <c r="AJ11654"/>
      <c r="AK11654"/>
      <c r="AL11654"/>
    </row>
    <row r="11655" spans="3:38" ht="15" customHeight="1" x14ac:dyDescent="0.35">
      <c r="C11655"/>
      <c r="D11655"/>
      <c r="E11655"/>
      <c r="F11655"/>
      <c r="G11655"/>
      <c r="H11655"/>
      <c r="I11655"/>
      <c r="J11655"/>
      <c r="K11655"/>
      <c r="L11655"/>
      <c r="M11655"/>
      <c r="N11655"/>
      <c r="O11655"/>
      <c r="S11655"/>
      <c r="T11655"/>
      <c r="U11655"/>
      <c r="V11655"/>
      <c r="Y11655"/>
      <c r="Z11655"/>
      <c r="AA11655"/>
      <c r="AB11655"/>
      <c r="AC11655"/>
      <c r="AD11655"/>
      <c r="AE11655"/>
      <c r="AF11655"/>
      <c r="AG11655"/>
      <c r="AH11655"/>
      <c r="AI11655"/>
      <c r="AJ11655"/>
      <c r="AK11655"/>
      <c r="AL11655"/>
    </row>
    <row r="11656" spans="3:38" ht="15" customHeight="1" x14ac:dyDescent="0.35">
      <c r="C11656"/>
      <c r="D11656"/>
      <c r="E11656"/>
      <c r="F11656"/>
      <c r="G11656"/>
      <c r="H11656"/>
      <c r="I11656"/>
      <c r="J11656"/>
      <c r="K11656"/>
      <c r="L11656"/>
      <c r="M11656"/>
      <c r="N11656"/>
      <c r="O11656"/>
      <c r="S11656"/>
      <c r="T11656"/>
      <c r="U11656"/>
      <c r="V11656"/>
      <c r="Y11656"/>
      <c r="Z11656"/>
      <c r="AA11656"/>
      <c r="AB11656"/>
      <c r="AC11656"/>
      <c r="AD11656"/>
      <c r="AE11656"/>
      <c r="AF11656"/>
      <c r="AG11656"/>
      <c r="AH11656"/>
      <c r="AI11656"/>
      <c r="AJ11656"/>
      <c r="AK11656"/>
      <c r="AL11656"/>
    </row>
    <row r="11657" spans="3:38" ht="15" customHeight="1" x14ac:dyDescent="0.35">
      <c r="C11657"/>
      <c r="D11657"/>
      <c r="E11657"/>
      <c r="F11657"/>
      <c r="G11657"/>
      <c r="H11657"/>
      <c r="I11657"/>
      <c r="J11657"/>
      <c r="K11657"/>
      <c r="L11657"/>
      <c r="M11657"/>
      <c r="N11657"/>
      <c r="O11657"/>
      <c r="S11657"/>
      <c r="T11657"/>
      <c r="U11657"/>
      <c r="V11657"/>
      <c r="Y11657"/>
      <c r="Z11657"/>
      <c r="AA11657"/>
      <c r="AB11657"/>
      <c r="AC11657"/>
      <c r="AD11657"/>
      <c r="AE11657"/>
      <c r="AF11657"/>
      <c r="AG11657"/>
      <c r="AH11657"/>
      <c r="AI11657"/>
      <c r="AJ11657"/>
      <c r="AK11657"/>
      <c r="AL11657"/>
    </row>
    <row r="11658" spans="3:38" ht="15" customHeight="1" x14ac:dyDescent="0.35">
      <c r="C11658"/>
      <c r="D11658"/>
      <c r="E11658"/>
      <c r="F11658"/>
      <c r="G11658"/>
      <c r="H11658"/>
      <c r="I11658"/>
      <c r="J11658"/>
      <c r="K11658"/>
      <c r="L11658"/>
      <c r="M11658"/>
      <c r="N11658"/>
      <c r="O11658"/>
      <c r="S11658"/>
      <c r="T11658"/>
      <c r="U11658"/>
      <c r="V11658"/>
      <c r="Y11658"/>
      <c r="Z11658"/>
      <c r="AA11658"/>
      <c r="AB11658"/>
      <c r="AC11658"/>
      <c r="AD11658"/>
      <c r="AE11658"/>
      <c r="AF11658"/>
      <c r="AG11658"/>
      <c r="AH11658"/>
      <c r="AI11658"/>
      <c r="AJ11658"/>
      <c r="AK11658"/>
      <c r="AL11658"/>
    </row>
    <row r="11659" spans="3:38" ht="15" customHeight="1" x14ac:dyDescent="0.35">
      <c r="C11659"/>
      <c r="D11659"/>
      <c r="E11659"/>
      <c r="F11659"/>
      <c r="G11659"/>
      <c r="H11659"/>
      <c r="I11659"/>
      <c r="J11659"/>
      <c r="K11659"/>
      <c r="L11659"/>
      <c r="M11659"/>
      <c r="N11659"/>
      <c r="O11659"/>
      <c r="S11659"/>
      <c r="T11659"/>
      <c r="U11659"/>
      <c r="V11659"/>
      <c r="Y11659"/>
      <c r="Z11659"/>
      <c r="AA11659"/>
      <c r="AB11659"/>
      <c r="AC11659"/>
      <c r="AD11659"/>
      <c r="AE11659"/>
      <c r="AF11659"/>
      <c r="AG11659"/>
      <c r="AH11659"/>
      <c r="AI11659"/>
      <c r="AJ11659"/>
      <c r="AK11659"/>
      <c r="AL11659"/>
    </row>
    <row r="11660" spans="3:38" ht="15" customHeight="1" x14ac:dyDescent="0.35">
      <c r="C11660"/>
      <c r="D11660"/>
      <c r="E11660"/>
      <c r="F11660"/>
      <c r="G11660"/>
      <c r="H11660"/>
      <c r="I11660"/>
      <c r="J11660"/>
      <c r="K11660"/>
      <c r="L11660"/>
      <c r="M11660"/>
      <c r="N11660"/>
      <c r="O11660"/>
      <c r="S11660"/>
      <c r="T11660"/>
      <c r="U11660"/>
      <c r="V11660"/>
      <c r="Y11660"/>
      <c r="Z11660"/>
      <c r="AA11660"/>
      <c r="AB11660"/>
      <c r="AC11660"/>
      <c r="AD11660"/>
      <c r="AE11660"/>
      <c r="AF11660"/>
      <c r="AG11660"/>
      <c r="AH11660"/>
      <c r="AI11660"/>
      <c r="AJ11660"/>
      <c r="AK11660"/>
      <c r="AL11660"/>
    </row>
    <row r="11661" spans="3:38" ht="15" customHeight="1" x14ac:dyDescent="0.35">
      <c r="C11661"/>
      <c r="D11661"/>
      <c r="E11661"/>
      <c r="F11661"/>
      <c r="G11661"/>
      <c r="H11661"/>
      <c r="I11661"/>
      <c r="J11661"/>
      <c r="K11661"/>
      <c r="L11661"/>
      <c r="M11661"/>
      <c r="N11661"/>
      <c r="O11661"/>
      <c r="S11661"/>
      <c r="T11661"/>
      <c r="U11661"/>
      <c r="V11661"/>
      <c r="Y11661"/>
      <c r="Z11661"/>
      <c r="AA11661"/>
      <c r="AB11661"/>
      <c r="AC11661"/>
      <c r="AD11661"/>
      <c r="AE11661"/>
      <c r="AF11661"/>
      <c r="AG11661"/>
      <c r="AH11661"/>
      <c r="AI11661"/>
      <c r="AJ11661"/>
      <c r="AK11661"/>
      <c r="AL11661"/>
    </row>
    <row r="11662" spans="3:38" ht="15" customHeight="1" x14ac:dyDescent="0.35">
      <c r="C11662"/>
      <c r="D11662"/>
      <c r="E11662"/>
      <c r="F11662"/>
      <c r="G11662"/>
      <c r="H11662"/>
      <c r="I11662"/>
      <c r="J11662"/>
      <c r="K11662"/>
      <c r="L11662"/>
      <c r="M11662"/>
      <c r="N11662"/>
      <c r="O11662"/>
      <c r="S11662"/>
      <c r="T11662"/>
      <c r="U11662"/>
      <c r="V11662"/>
      <c r="Y11662"/>
      <c r="Z11662"/>
      <c r="AA11662"/>
      <c r="AB11662"/>
      <c r="AC11662"/>
      <c r="AD11662"/>
      <c r="AE11662"/>
      <c r="AF11662"/>
      <c r="AG11662"/>
      <c r="AH11662"/>
      <c r="AI11662"/>
      <c r="AJ11662"/>
      <c r="AK11662"/>
      <c r="AL11662"/>
    </row>
    <row r="11663" spans="3:38" ht="15" customHeight="1" x14ac:dyDescent="0.35">
      <c r="C11663"/>
      <c r="D11663"/>
      <c r="E11663"/>
      <c r="F11663"/>
      <c r="G11663"/>
      <c r="H11663"/>
      <c r="I11663"/>
      <c r="J11663"/>
      <c r="K11663"/>
      <c r="L11663"/>
      <c r="M11663"/>
      <c r="N11663"/>
      <c r="O11663"/>
      <c r="S11663"/>
      <c r="T11663"/>
      <c r="U11663"/>
      <c r="V11663"/>
      <c r="Y11663"/>
      <c r="Z11663"/>
      <c r="AA11663"/>
      <c r="AB11663"/>
      <c r="AC11663"/>
      <c r="AD11663"/>
      <c r="AE11663"/>
      <c r="AF11663"/>
      <c r="AG11663"/>
      <c r="AH11663"/>
      <c r="AI11663"/>
      <c r="AJ11663"/>
      <c r="AK11663"/>
      <c r="AL11663"/>
    </row>
    <row r="11664" spans="3:38" ht="15" customHeight="1" x14ac:dyDescent="0.35">
      <c r="C11664"/>
      <c r="D11664"/>
      <c r="E11664"/>
      <c r="F11664"/>
      <c r="G11664"/>
      <c r="H11664"/>
      <c r="I11664"/>
      <c r="J11664"/>
      <c r="K11664"/>
      <c r="L11664"/>
      <c r="M11664"/>
      <c r="N11664"/>
      <c r="O11664"/>
      <c r="S11664"/>
      <c r="T11664"/>
      <c r="U11664"/>
      <c r="V11664"/>
      <c r="Y11664"/>
      <c r="Z11664"/>
      <c r="AA11664"/>
      <c r="AB11664"/>
      <c r="AC11664"/>
      <c r="AD11664"/>
      <c r="AE11664"/>
      <c r="AF11664"/>
      <c r="AG11664"/>
      <c r="AH11664"/>
      <c r="AI11664"/>
      <c r="AJ11664"/>
      <c r="AK11664"/>
      <c r="AL11664"/>
    </row>
    <row r="11665" spans="3:38" ht="15" customHeight="1" x14ac:dyDescent="0.35">
      <c r="C11665"/>
      <c r="D11665"/>
      <c r="E11665"/>
      <c r="F11665"/>
      <c r="G11665"/>
      <c r="H11665"/>
      <c r="I11665"/>
      <c r="J11665"/>
      <c r="K11665"/>
      <c r="L11665"/>
      <c r="M11665"/>
      <c r="N11665"/>
      <c r="O11665"/>
      <c r="S11665"/>
      <c r="T11665"/>
      <c r="U11665"/>
      <c r="V11665"/>
      <c r="Y11665"/>
      <c r="Z11665"/>
      <c r="AA11665"/>
      <c r="AB11665"/>
      <c r="AC11665"/>
      <c r="AD11665"/>
      <c r="AE11665"/>
      <c r="AF11665"/>
      <c r="AG11665"/>
      <c r="AH11665"/>
      <c r="AI11665"/>
      <c r="AJ11665"/>
      <c r="AK11665"/>
      <c r="AL11665"/>
    </row>
    <row r="11666" spans="3:38" ht="15" customHeight="1" x14ac:dyDescent="0.35">
      <c r="C11666"/>
      <c r="D11666"/>
      <c r="E11666"/>
      <c r="F11666"/>
      <c r="G11666"/>
      <c r="H11666"/>
      <c r="I11666"/>
      <c r="J11666"/>
      <c r="K11666"/>
      <c r="L11666"/>
      <c r="M11666"/>
      <c r="N11666"/>
      <c r="O11666"/>
      <c r="S11666"/>
      <c r="T11666"/>
      <c r="U11666"/>
      <c r="V11666"/>
      <c r="Y11666"/>
      <c r="Z11666"/>
      <c r="AA11666"/>
      <c r="AB11666"/>
      <c r="AC11666"/>
      <c r="AD11666"/>
      <c r="AE11666"/>
      <c r="AF11666"/>
      <c r="AG11666"/>
      <c r="AH11666"/>
      <c r="AI11666"/>
      <c r="AJ11666"/>
      <c r="AK11666"/>
      <c r="AL11666"/>
    </row>
    <row r="11667" spans="3:38" ht="15" customHeight="1" x14ac:dyDescent="0.35">
      <c r="C11667"/>
      <c r="D11667"/>
      <c r="E11667"/>
      <c r="F11667"/>
      <c r="G11667"/>
      <c r="H11667"/>
      <c r="I11667"/>
      <c r="J11667"/>
      <c r="K11667"/>
      <c r="L11667"/>
      <c r="M11667"/>
      <c r="N11667"/>
      <c r="O11667"/>
      <c r="S11667"/>
      <c r="T11667"/>
      <c r="U11667"/>
      <c r="V11667"/>
      <c r="Y11667"/>
      <c r="Z11667"/>
      <c r="AA11667"/>
      <c r="AB11667"/>
      <c r="AC11667"/>
      <c r="AD11667"/>
      <c r="AE11667"/>
      <c r="AF11667"/>
      <c r="AG11667"/>
      <c r="AH11667"/>
      <c r="AI11667"/>
      <c r="AJ11667"/>
      <c r="AK11667"/>
      <c r="AL11667"/>
    </row>
    <row r="11668" spans="3:38" ht="15" customHeight="1" x14ac:dyDescent="0.35">
      <c r="C11668"/>
      <c r="D11668"/>
      <c r="E11668"/>
      <c r="F11668"/>
      <c r="G11668"/>
      <c r="H11668"/>
      <c r="I11668"/>
      <c r="J11668"/>
      <c r="K11668"/>
      <c r="L11668"/>
      <c r="M11668"/>
      <c r="N11668"/>
      <c r="O11668"/>
      <c r="S11668"/>
      <c r="T11668"/>
      <c r="U11668"/>
      <c r="V11668"/>
      <c r="Y11668"/>
      <c r="Z11668"/>
      <c r="AA11668"/>
      <c r="AB11668"/>
      <c r="AC11668"/>
      <c r="AD11668"/>
      <c r="AE11668"/>
      <c r="AF11668"/>
      <c r="AG11668"/>
      <c r="AH11668"/>
      <c r="AI11668"/>
      <c r="AJ11668"/>
      <c r="AK11668"/>
      <c r="AL11668"/>
    </row>
    <row r="11669" spans="3:38" ht="15" customHeight="1" x14ac:dyDescent="0.35">
      <c r="C11669"/>
      <c r="D11669"/>
      <c r="E11669"/>
      <c r="F11669"/>
      <c r="G11669"/>
      <c r="H11669"/>
      <c r="I11669"/>
      <c r="J11669"/>
      <c r="K11669"/>
      <c r="L11669"/>
      <c r="M11669"/>
      <c r="N11669"/>
      <c r="O11669"/>
      <c r="S11669"/>
      <c r="T11669"/>
      <c r="U11669"/>
      <c r="V11669"/>
      <c r="Y11669"/>
      <c r="Z11669"/>
      <c r="AA11669"/>
      <c r="AB11669"/>
      <c r="AC11669"/>
      <c r="AD11669"/>
      <c r="AE11669"/>
      <c r="AF11669"/>
      <c r="AG11669"/>
      <c r="AH11669"/>
      <c r="AI11669"/>
      <c r="AJ11669"/>
      <c r="AK11669"/>
      <c r="AL11669"/>
    </row>
    <row r="11670" spans="3:38" ht="15" customHeight="1" x14ac:dyDescent="0.35">
      <c r="C11670"/>
      <c r="D11670"/>
      <c r="E11670"/>
      <c r="F11670"/>
      <c r="G11670"/>
      <c r="H11670"/>
      <c r="I11670"/>
      <c r="J11670"/>
      <c r="K11670"/>
      <c r="L11670"/>
      <c r="M11670"/>
      <c r="N11670"/>
      <c r="O11670"/>
      <c r="S11670"/>
      <c r="T11670"/>
      <c r="U11670"/>
      <c r="V11670"/>
      <c r="Y11670"/>
      <c r="Z11670"/>
      <c r="AA11670"/>
      <c r="AB11670"/>
      <c r="AC11670"/>
      <c r="AD11670"/>
      <c r="AE11670"/>
      <c r="AF11670"/>
      <c r="AG11670"/>
      <c r="AH11670"/>
      <c r="AI11670"/>
      <c r="AJ11670"/>
      <c r="AK11670"/>
      <c r="AL11670"/>
    </row>
    <row r="11671" spans="3:38" ht="15" customHeight="1" x14ac:dyDescent="0.35">
      <c r="C11671"/>
      <c r="D11671"/>
      <c r="E11671"/>
      <c r="F11671"/>
      <c r="G11671"/>
      <c r="H11671"/>
      <c r="I11671"/>
      <c r="J11671"/>
      <c r="K11671"/>
      <c r="L11671"/>
      <c r="M11671"/>
      <c r="N11671"/>
      <c r="O11671"/>
      <c r="S11671"/>
      <c r="T11671"/>
      <c r="U11671"/>
      <c r="V11671"/>
      <c r="Y11671"/>
      <c r="Z11671"/>
      <c r="AA11671"/>
      <c r="AB11671"/>
      <c r="AC11671"/>
      <c r="AD11671"/>
      <c r="AE11671"/>
      <c r="AF11671"/>
      <c r="AG11671"/>
      <c r="AH11671"/>
      <c r="AI11671"/>
      <c r="AJ11671"/>
      <c r="AK11671"/>
      <c r="AL11671"/>
    </row>
    <row r="11672" spans="3:38" ht="15" customHeight="1" x14ac:dyDescent="0.35">
      <c r="C11672"/>
      <c r="D11672"/>
      <c r="E11672"/>
      <c r="F11672"/>
      <c r="G11672"/>
      <c r="H11672"/>
      <c r="I11672"/>
      <c r="J11672"/>
      <c r="K11672"/>
      <c r="L11672"/>
      <c r="M11672"/>
      <c r="N11672"/>
      <c r="O11672"/>
      <c r="S11672"/>
      <c r="T11672"/>
      <c r="U11672"/>
      <c r="V11672"/>
      <c r="Y11672"/>
      <c r="Z11672"/>
      <c r="AA11672"/>
      <c r="AB11672"/>
      <c r="AC11672"/>
      <c r="AD11672"/>
      <c r="AE11672"/>
      <c r="AF11672"/>
      <c r="AG11672"/>
      <c r="AH11672"/>
      <c r="AI11672"/>
      <c r="AJ11672"/>
      <c r="AK11672"/>
      <c r="AL11672"/>
    </row>
    <row r="11673" spans="3:38" ht="15" customHeight="1" x14ac:dyDescent="0.35">
      <c r="C11673"/>
      <c r="D11673"/>
      <c r="E11673"/>
      <c r="F11673"/>
      <c r="G11673"/>
      <c r="H11673"/>
      <c r="I11673"/>
      <c r="J11673"/>
      <c r="K11673"/>
      <c r="L11673"/>
      <c r="M11673"/>
      <c r="N11673"/>
      <c r="O11673"/>
      <c r="S11673"/>
      <c r="T11673"/>
      <c r="U11673"/>
      <c r="V11673"/>
      <c r="Y11673"/>
      <c r="Z11673"/>
      <c r="AA11673"/>
      <c r="AB11673"/>
      <c r="AC11673"/>
      <c r="AD11673"/>
      <c r="AE11673"/>
      <c r="AF11673"/>
      <c r="AG11673"/>
      <c r="AH11673"/>
      <c r="AI11673"/>
      <c r="AJ11673"/>
      <c r="AK11673"/>
      <c r="AL11673"/>
    </row>
    <row r="11674" spans="3:38" ht="15" customHeight="1" x14ac:dyDescent="0.35">
      <c r="C11674"/>
      <c r="D11674"/>
      <c r="E11674"/>
      <c r="F11674"/>
      <c r="G11674"/>
      <c r="H11674"/>
      <c r="I11674"/>
      <c r="J11674"/>
      <c r="K11674"/>
      <c r="L11674"/>
      <c r="M11674"/>
      <c r="N11674"/>
      <c r="O11674"/>
      <c r="S11674"/>
      <c r="T11674"/>
      <c r="U11674"/>
      <c r="V11674"/>
      <c r="Y11674"/>
      <c r="Z11674"/>
      <c r="AA11674"/>
      <c r="AB11674"/>
      <c r="AC11674"/>
      <c r="AD11674"/>
      <c r="AE11674"/>
      <c r="AF11674"/>
      <c r="AG11674"/>
      <c r="AH11674"/>
      <c r="AI11674"/>
      <c r="AJ11674"/>
      <c r="AK11674"/>
      <c r="AL11674"/>
    </row>
    <row r="11675" spans="3:38" ht="15" customHeight="1" x14ac:dyDescent="0.35">
      <c r="C11675"/>
      <c r="D11675"/>
      <c r="E11675"/>
      <c r="F11675"/>
      <c r="G11675"/>
      <c r="H11675"/>
      <c r="I11675"/>
      <c r="J11675"/>
      <c r="K11675"/>
      <c r="L11675"/>
      <c r="M11675"/>
      <c r="N11675"/>
      <c r="O11675"/>
      <c r="S11675"/>
      <c r="T11675"/>
      <c r="U11675"/>
      <c r="V11675"/>
      <c r="Y11675"/>
      <c r="Z11675"/>
      <c r="AA11675"/>
      <c r="AB11675"/>
      <c r="AC11675"/>
      <c r="AD11675"/>
      <c r="AE11675"/>
      <c r="AF11675"/>
      <c r="AG11675"/>
      <c r="AH11675"/>
      <c r="AI11675"/>
      <c r="AJ11675"/>
      <c r="AK11675"/>
      <c r="AL11675"/>
    </row>
    <row r="11676" spans="3:38" ht="15" customHeight="1" x14ac:dyDescent="0.35">
      <c r="C11676"/>
      <c r="D11676"/>
      <c r="E11676"/>
      <c r="F11676"/>
      <c r="G11676"/>
      <c r="H11676"/>
      <c r="I11676"/>
      <c r="J11676"/>
      <c r="K11676"/>
      <c r="L11676"/>
      <c r="M11676"/>
      <c r="N11676"/>
      <c r="O11676"/>
      <c r="S11676"/>
      <c r="T11676"/>
      <c r="U11676"/>
      <c r="V11676"/>
      <c r="Y11676"/>
      <c r="Z11676"/>
      <c r="AA11676"/>
      <c r="AB11676"/>
      <c r="AC11676"/>
      <c r="AD11676"/>
      <c r="AE11676"/>
      <c r="AF11676"/>
      <c r="AG11676"/>
      <c r="AH11676"/>
      <c r="AI11676"/>
      <c r="AJ11676"/>
      <c r="AK11676"/>
      <c r="AL11676"/>
    </row>
    <row r="11677" spans="3:38" ht="15" customHeight="1" x14ac:dyDescent="0.35">
      <c r="C11677"/>
      <c r="D11677"/>
      <c r="E11677"/>
      <c r="F11677"/>
      <c r="G11677"/>
      <c r="H11677"/>
      <c r="I11677"/>
      <c r="J11677"/>
      <c r="K11677"/>
      <c r="L11677"/>
      <c r="M11677"/>
      <c r="N11677"/>
      <c r="O11677"/>
      <c r="S11677"/>
      <c r="T11677"/>
      <c r="U11677"/>
      <c r="V11677"/>
      <c r="Y11677"/>
      <c r="Z11677"/>
      <c r="AA11677"/>
      <c r="AB11677"/>
      <c r="AC11677"/>
      <c r="AD11677"/>
      <c r="AE11677"/>
      <c r="AF11677"/>
      <c r="AG11677"/>
      <c r="AH11677"/>
      <c r="AI11677"/>
      <c r="AJ11677"/>
      <c r="AK11677"/>
      <c r="AL11677"/>
    </row>
    <row r="11678" spans="3:38" ht="15" customHeight="1" x14ac:dyDescent="0.35">
      <c r="C11678"/>
      <c r="D11678"/>
      <c r="E11678"/>
      <c r="F11678"/>
      <c r="G11678"/>
      <c r="H11678"/>
      <c r="I11678"/>
      <c r="J11678"/>
      <c r="K11678"/>
      <c r="L11678"/>
      <c r="M11678"/>
      <c r="N11678"/>
      <c r="O11678"/>
      <c r="S11678"/>
      <c r="T11678"/>
      <c r="U11678"/>
      <c r="V11678"/>
      <c r="Y11678"/>
      <c r="Z11678"/>
      <c r="AA11678"/>
      <c r="AB11678"/>
      <c r="AC11678"/>
      <c r="AD11678"/>
      <c r="AE11678"/>
      <c r="AF11678"/>
      <c r="AG11678"/>
      <c r="AH11678"/>
      <c r="AI11678"/>
      <c r="AJ11678"/>
      <c r="AK11678"/>
      <c r="AL11678"/>
    </row>
    <row r="11679" spans="3:38" ht="15" customHeight="1" x14ac:dyDescent="0.35">
      <c r="C11679"/>
      <c r="D11679"/>
      <c r="E11679"/>
      <c r="F11679"/>
      <c r="G11679"/>
      <c r="H11679"/>
      <c r="I11679"/>
      <c r="J11679"/>
      <c r="K11679"/>
      <c r="L11679"/>
      <c r="M11679"/>
      <c r="N11679"/>
      <c r="O11679"/>
      <c r="S11679"/>
      <c r="T11679"/>
      <c r="U11679"/>
      <c r="V11679"/>
      <c r="Y11679"/>
      <c r="Z11679"/>
      <c r="AA11679"/>
      <c r="AB11679"/>
      <c r="AC11679"/>
      <c r="AD11679"/>
      <c r="AE11679"/>
      <c r="AF11679"/>
      <c r="AG11679"/>
      <c r="AH11679"/>
      <c r="AI11679"/>
      <c r="AJ11679"/>
      <c r="AK11679"/>
      <c r="AL11679"/>
    </row>
    <row r="11680" spans="3:38" ht="15" customHeight="1" x14ac:dyDescent="0.35">
      <c r="C11680"/>
      <c r="D11680"/>
      <c r="E11680"/>
      <c r="F11680"/>
      <c r="G11680"/>
      <c r="H11680"/>
      <c r="I11680"/>
      <c r="J11680"/>
      <c r="K11680"/>
      <c r="L11680"/>
      <c r="M11680"/>
      <c r="N11680"/>
      <c r="O11680"/>
      <c r="S11680"/>
      <c r="T11680"/>
      <c r="U11680"/>
      <c r="V11680"/>
      <c r="Y11680"/>
      <c r="Z11680"/>
      <c r="AA11680"/>
      <c r="AB11680"/>
      <c r="AC11680"/>
      <c r="AD11680"/>
      <c r="AE11680"/>
      <c r="AF11680"/>
      <c r="AG11680"/>
      <c r="AH11680"/>
      <c r="AI11680"/>
      <c r="AJ11680"/>
      <c r="AK11680"/>
      <c r="AL11680"/>
    </row>
    <row r="11681" spans="3:38" ht="15" customHeight="1" x14ac:dyDescent="0.35">
      <c r="C11681"/>
      <c r="D11681"/>
      <c r="E11681"/>
      <c r="F11681"/>
      <c r="G11681"/>
      <c r="H11681"/>
      <c r="I11681"/>
      <c r="J11681"/>
      <c r="K11681"/>
      <c r="L11681"/>
      <c r="M11681"/>
      <c r="N11681"/>
      <c r="O11681"/>
      <c r="S11681"/>
      <c r="T11681"/>
      <c r="U11681"/>
      <c r="V11681"/>
      <c r="Y11681"/>
      <c r="Z11681"/>
      <c r="AA11681"/>
      <c r="AB11681"/>
      <c r="AC11681"/>
      <c r="AD11681"/>
      <c r="AE11681"/>
      <c r="AF11681"/>
      <c r="AG11681"/>
      <c r="AH11681"/>
      <c r="AI11681"/>
      <c r="AJ11681"/>
      <c r="AK11681"/>
      <c r="AL11681"/>
    </row>
    <row r="11682" spans="3:38" ht="15" customHeight="1" x14ac:dyDescent="0.35">
      <c r="C11682"/>
      <c r="D11682"/>
      <c r="E11682"/>
      <c r="F11682"/>
      <c r="G11682"/>
      <c r="H11682"/>
      <c r="I11682"/>
      <c r="J11682"/>
      <c r="K11682"/>
      <c r="L11682"/>
      <c r="M11682"/>
      <c r="N11682"/>
      <c r="O11682"/>
      <c r="S11682"/>
      <c r="T11682"/>
      <c r="U11682"/>
      <c r="V11682"/>
      <c r="Y11682"/>
      <c r="Z11682"/>
      <c r="AA11682"/>
      <c r="AB11682"/>
      <c r="AC11682"/>
      <c r="AD11682"/>
      <c r="AE11682"/>
      <c r="AF11682"/>
      <c r="AG11682"/>
      <c r="AH11682"/>
      <c r="AI11682"/>
      <c r="AJ11682"/>
      <c r="AK11682"/>
      <c r="AL11682"/>
    </row>
    <row r="11683" spans="3:38" ht="15" customHeight="1" x14ac:dyDescent="0.35">
      <c r="C11683"/>
      <c r="D11683"/>
      <c r="E11683"/>
      <c r="F11683"/>
      <c r="G11683"/>
      <c r="H11683"/>
      <c r="I11683"/>
      <c r="J11683"/>
      <c r="K11683"/>
      <c r="L11683"/>
      <c r="M11683"/>
      <c r="N11683"/>
      <c r="O11683"/>
      <c r="S11683"/>
      <c r="T11683"/>
      <c r="U11683"/>
      <c r="V11683"/>
      <c r="Y11683"/>
      <c r="Z11683"/>
      <c r="AA11683"/>
      <c r="AB11683"/>
      <c r="AC11683"/>
      <c r="AD11683"/>
      <c r="AE11683"/>
      <c r="AF11683"/>
      <c r="AG11683"/>
      <c r="AH11683"/>
      <c r="AI11683"/>
      <c r="AJ11683"/>
      <c r="AK11683"/>
      <c r="AL11683"/>
    </row>
    <row r="11684" spans="3:38" ht="15" customHeight="1" x14ac:dyDescent="0.35">
      <c r="C11684"/>
      <c r="D11684"/>
      <c r="E11684"/>
      <c r="F11684"/>
      <c r="G11684"/>
      <c r="H11684"/>
      <c r="I11684"/>
      <c r="J11684"/>
      <c r="K11684"/>
      <c r="L11684"/>
      <c r="M11684"/>
      <c r="N11684"/>
      <c r="O11684"/>
      <c r="S11684"/>
      <c r="T11684"/>
      <c r="U11684"/>
      <c r="V11684"/>
      <c r="Y11684"/>
      <c r="Z11684"/>
      <c r="AA11684"/>
      <c r="AB11684"/>
      <c r="AC11684"/>
      <c r="AD11684"/>
      <c r="AE11684"/>
      <c r="AF11684"/>
      <c r="AG11684"/>
      <c r="AH11684"/>
      <c r="AI11684"/>
      <c r="AJ11684"/>
      <c r="AK11684"/>
      <c r="AL11684"/>
    </row>
    <row r="11685" spans="3:38" ht="15" customHeight="1" x14ac:dyDescent="0.35">
      <c r="C11685"/>
      <c r="D11685"/>
      <c r="E11685"/>
      <c r="F11685"/>
      <c r="G11685"/>
      <c r="H11685"/>
      <c r="I11685"/>
      <c r="J11685"/>
      <c r="K11685"/>
      <c r="L11685"/>
      <c r="M11685"/>
      <c r="N11685"/>
      <c r="O11685"/>
      <c r="S11685"/>
      <c r="T11685"/>
      <c r="U11685"/>
      <c r="V11685"/>
      <c r="Y11685"/>
      <c r="Z11685"/>
      <c r="AA11685"/>
      <c r="AB11685"/>
      <c r="AC11685"/>
      <c r="AD11685"/>
      <c r="AE11685"/>
      <c r="AF11685"/>
      <c r="AG11685"/>
      <c r="AH11685"/>
      <c r="AI11685"/>
      <c r="AJ11685"/>
      <c r="AK11685"/>
      <c r="AL11685"/>
    </row>
    <row r="11686" spans="3:38" ht="15" customHeight="1" x14ac:dyDescent="0.35">
      <c r="C11686"/>
      <c r="D11686"/>
      <c r="E11686"/>
      <c r="F11686"/>
      <c r="G11686"/>
      <c r="H11686"/>
      <c r="I11686"/>
      <c r="J11686"/>
      <c r="K11686"/>
      <c r="L11686"/>
      <c r="M11686"/>
      <c r="N11686"/>
      <c r="O11686"/>
      <c r="S11686"/>
      <c r="T11686"/>
      <c r="U11686"/>
      <c r="V11686"/>
      <c r="Y11686"/>
      <c r="Z11686"/>
      <c r="AA11686"/>
      <c r="AB11686"/>
      <c r="AC11686"/>
      <c r="AD11686"/>
      <c r="AE11686"/>
      <c r="AF11686"/>
      <c r="AG11686"/>
      <c r="AH11686"/>
      <c r="AI11686"/>
      <c r="AJ11686"/>
      <c r="AK11686"/>
      <c r="AL11686"/>
    </row>
    <row r="11687" spans="3:38" ht="15" customHeight="1" x14ac:dyDescent="0.35">
      <c r="C11687"/>
      <c r="D11687"/>
      <c r="E11687"/>
      <c r="F11687"/>
      <c r="G11687"/>
      <c r="H11687"/>
      <c r="I11687"/>
      <c r="J11687"/>
      <c r="K11687"/>
      <c r="L11687"/>
      <c r="M11687"/>
      <c r="N11687"/>
      <c r="O11687"/>
      <c r="S11687"/>
      <c r="T11687"/>
      <c r="U11687"/>
      <c r="V11687"/>
      <c r="Y11687"/>
      <c r="Z11687"/>
      <c r="AA11687"/>
      <c r="AB11687"/>
      <c r="AC11687"/>
      <c r="AD11687"/>
      <c r="AE11687"/>
      <c r="AF11687"/>
      <c r="AG11687"/>
      <c r="AH11687"/>
      <c r="AI11687"/>
      <c r="AJ11687"/>
      <c r="AK11687"/>
      <c r="AL11687"/>
    </row>
    <row r="11688" spans="3:38" ht="15" customHeight="1" x14ac:dyDescent="0.35">
      <c r="C11688"/>
      <c r="D11688"/>
      <c r="E11688"/>
      <c r="F11688"/>
      <c r="G11688"/>
      <c r="H11688"/>
      <c r="I11688"/>
      <c r="J11688"/>
      <c r="K11688"/>
      <c r="L11688"/>
      <c r="M11688"/>
      <c r="N11688"/>
      <c r="O11688"/>
      <c r="S11688"/>
      <c r="T11688"/>
      <c r="U11688"/>
      <c r="V11688"/>
      <c r="Y11688"/>
      <c r="Z11688"/>
      <c r="AA11688"/>
      <c r="AB11688"/>
      <c r="AC11688"/>
      <c r="AD11688"/>
      <c r="AE11688"/>
      <c r="AF11688"/>
      <c r="AG11688"/>
      <c r="AH11688"/>
      <c r="AI11688"/>
      <c r="AJ11688"/>
      <c r="AK11688"/>
      <c r="AL11688"/>
    </row>
    <row r="11689" spans="3:38" ht="15" customHeight="1" x14ac:dyDescent="0.35">
      <c r="C11689"/>
      <c r="D11689"/>
      <c r="E11689"/>
      <c r="F11689"/>
      <c r="G11689"/>
      <c r="H11689"/>
      <c r="I11689"/>
      <c r="J11689"/>
      <c r="K11689"/>
      <c r="L11689"/>
      <c r="M11689"/>
      <c r="N11689"/>
      <c r="O11689"/>
      <c r="S11689"/>
      <c r="T11689"/>
      <c r="U11689"/>
      <c r="V11689"/>
      <c r="Y11689"/>
      <c r="Z11689"/>
      <c r="AA11689"/>
      <c r="AB11689"/>
      <c r="AC11689"/>
      <c r="AD11689"/>
      <c r="AE11689"/>
      <c r="AF11689"/>
      <c r="AG11689"/>
      <c r="AH11689"/>
      <c r="AI11689"/>
      <c r="AJ11689"/>
      <c r="AK11689"/>
      <c r="AL11689"/>
    </row>
    <row r="11690" spans="3:38" ht="15" customHeight="1" x14ac:dyDescent="0.35">
      <c r="C11690"/>
      <c r="D11690"/>
      <c r="E11690"/>
      <c r="F11690"/>
      <c r="G11690"/>
      <c r="H11690"/>
      <c r="I11690"/>
      <c r="J11690"/>
      <c r="K11690"/>
      <c r="L11690"/>
      <c r="M11690"/>
      <c r="N11690"/>
      <c r="O11690"/>
      <c r="S11690"/>
      <c r="T11690"/>
      <c r="U11690"/>
      <c r="V11690"/>
      <c r="Y11690"/>
      <c r="Z11690"/>
      <c r="AA11690"/>
      <c r="AB11690"/>
      <c r="AC11690"/>
      <c r="AD11690"/>
      <c r="AE11690"/>
      <c r="AF11690"/>
      <c r="AG11690"/>
      <c r="AH11690"/>
      <c r="AI11690"/>
      <c r="AJ11690"/>
      <c r="AK11690"/>
      <c r="AL11690"/>
    </row>
    <row r="11691" spans="3:38" ht="15" customHeight="1" x14ac:dyDescent="0.35">
      <c r="C11691"/>
      <c r="D11691"/>
      <c r="E11691"/>
      <c r="F11691"/>
      <c r="G11691"/>
      <c r="H11691"/>
      <c r="I11691"/>
      <c r="J11691"/>
      <c r="K11691"/>
      <c r="L11691"/>
      <c r="M11691"/>
      <c r="N11691"/>
      <c r="O11691"/>
      <c r="S11691"/>
      <c r="T11691"/>
      <c r="U11691"/>
      <c r="V11691"/>
      <c r="Y11691"/>
      <c r="Z11691"/>
      <c r="AA11691"/>
      <c r="AB11691"/>
      <c r="AC11691"/>
      <c r="AD11691"/>
      <c r="AE11691"/>
      <c r="AF11691"/>
      <c r="AG11691"/>
      <c r="AH11691"/>
      <c r="AI11691"/>
      <c r="AJ11691"/>
      <c r="AK11691"/>
      <c r="AL11691"/>
    </row>
    <row r="11692" spans="3:38" ht="15" customHeight="1" x14ac:dyDescent="0.35">
      <c r="C11692"/>
      <c r="D11692"/>
      <c r="E11692"/>
      <c r="F11692"/>
      <c r="G11692"/>
      <c r="H11692"/>
      <c r="I11692"/>
      <c r="J11692"/>
      <c r="K11692"/>
      <c r="L11692"/>
      <c r="M11692"/>
      <c r="N11692"/>
      <c r="O11692"/>
      <c r="S11692"/>
      <c r="T11692"/>
      <c r="U11692"/>
      <c r="V11692"/>
      <c r="Y11692"/>
      <c r="Z11692"/>
      <c r="AA11692"/>
      <c r="AB11692"/>
      <c r="AC11692"/>
      <c r="AD11692"/>
      <c r="AE11692"/>
      <c r="AF11692"/>
      <c r="AG11692"/>
      <c r="AH11692"/>
      <c r="AI11692"/>
      <c r="AJ11692"/>
      <c r="AK11692"/>
      <c r="AL11692"/>
    </row>
    <row r="11693" spans="3:38" ht="15" customHeight="1" x14ac:dyDescent="0.35">
      <c r="C11693"/>
      <c r="D11693"/>
      <c r="E11693"/>
      <c r="F11693"/>
      <c r="G11693"/>
      <c r="H11693"/>
      <c r="I11693"/>
      <c r="J11693"/>
      <c r="K11693"/>
      <c r="L11693"/>
      <c r="M11693"/>
      <c r="N11693"/>
      <c r="O11693"/>
      <c r="S11693"/>
      <c r="T11693"/>
      <c r="U11693"/>
      <c r="V11693"/>
      <c r="Y11693"/>
      <c r="Z11693"/>
      <c r="AA11693"/>
      <c r="AB11693"/>
      <c r="AC11693"/>
      <c r="AD11693"/>
      <c r="AE11693"/>
      <c r="AF11693"/>
      <c r="AG11693"/>
      <c r="AH11693"/>
      <c r="AI11693"/>
      <c r="AJ11693"/>
      <c r="AK11693"/>
      <c r="AL11693"/>
    </row>
    <row r="11694" spans="3:38" ht="15" customHeight="1" x14ac:dyDescent="0.35">
      <c r="C11694"/>
      <c r="D11694"/>
      <c r="E11694"/>
      <c r="F11694"/>
      <c r="G11694"/>
      <c r="H11694"/>
      <c r="I11694"/>
      <c r="J11694"/>
      <c r="K11694"/>
      <c r="L11694"/>
      <c r="M11694"/>
      <c r="N11694"/>
      <c r="O11694"/>
      <c r="S11694"/>
      <c r="T11694"/>
      <c r="U11694"/>
      <c r="V11694"/>
      <c r="Y11694"/>
      <c r="Z11694"/>
      <c r="AA11694"/>
      <c r="AB11694"/>
      <c r="AC11694"/>
      <c r="AD11694"/>
      <c r="AE11694"/>
      <c r="AF11694"/>
      <c r="AG11694"/>
      <c r="AH11694"/>
      <c r="AI11694"/>
      <c r="AJ11694"/>
      <c r="AK11694"/>
      <c r="AL11694"/>
    </row>
    <row r="11695" spans="3:38" ht="15" customHeight="1" x14ac:dyDescent="0.35">
      <c r="C11695"/>
      <c r="D11695"/>
      <c r="E11695"/>
      <c r="F11695"/>
      <c r="G11695"/>
      <c r="H11695"/>
      <c r="I11695"/>
      <c r="J11695"/>
      <c r="K11695"/>
      <c r="L11695"/>
      <c r="M11695"/>
      <c r="N11695"/>
      <c r="O11695"/>
      <c r="S11695"/>
      <c r="T11695"/>
      <c r="U11695"/>
      <c r="V11695"/>
      <c r="Y11695"/>
      <c r="Z11695"/>
      <c r="AA11695"/>
      <c r="AB11695"/>
      <c r="AC11695"/>
      <c r="AD11695"/>
      <c r="AE11695"/>
      <c r="AF11695"/>
      <c r="AG11695"/>
      <c r="AH11695"/>
      <c r="AI11695"/>
      <c r="AJ11695"/>
      <c r="AK11695"/>
      <c r="AL11695"/>
    </row>
    <row r="11696" spans="3:38" ht="15" customHeight="1" x14ac:dyDescent="0.35">
      <c r="C11696"/>
      <c r="D11696"/>
      <c r="E11696"/>
      <c r="F11696"/>
      <c r="G11696"/>
      <c r="H11696"/>
      <c r="I11696"/>
      <c r="J11696"/>
      <c r="K11696"/>
      <c r="L11696"/>
      <c r="M11696"/>
      <c r="N11696"/>
      <c r="O11696"/>
      <c r="S11696"/>
      <c r="T11696"/>
      <c r="U11696"/>
      <c r="V11696"/>
      <c r="Y11696"/>
      <c r="Z11696"/>
      <c r="AA11696"/>
      <c r="AB11696"/>
      <c r="AC11696"/>
      <c r="AD11696"/>
      <c r="AE11696"/>
      <c r="AF11696"/>
      <c r="AG11696"/>
      <c r="AH11696"/>
      <c r="AI11696"/>
      <c r="AJ11696"/>
      <c r="AK11696"/>
      <c r="AL11696"/>
    </row>
    <row r="11697" spans="3:38" ht="15" customHeight="1" x14ac:dyDescent="0.35">
      <c r="C11697"/>
      <c r="D11697"/>
      <c r="E11697"/>
      <c r="F11697"/>
      <c r="G11697"/>
      <c r="H11697"/>
      <c r="I11697"/>
      <c r="J11697"/>
      <c r="K11697"/>
      <c r="L11697"/>
      <c r="M11697"/>
      <c r="N11697"/>
      <c r="O11697"/>
      <c r="S11697"/>
      <c r="T11697"/>
      <c r="U11697"/>
      <c r="V11697"/>
      <c r="Y11697"/>
      <c r="Z11697"/>
      <c r="AA11697"/>
      <c r="AB11697"/>
      <c r="AC11697"/>
      <c r="AD11697"/>
      <c r="AE11697"/>
      <c r="AF11697"/>
      <c r="AG11697"/>
      <c r="AH11697"/>
      <c r="AI11697"/>
      <c r="AJ11697"/>
      <c r="AK11697"/>
      <c r="AL11697"/>
    </row>
    <row r="11698" spans="3:38" ht="15" customHeight="1" x14ac:dyDescent="0.35">
      <c r="C11698"/>
      <c r="D11698"/>
      <c r="E11698"/>
      <c r="F11698"/>
      <c r="G11698"/>
      <c r="H11698"/>
      <c r="I11698"/>
      <c r="J11698"/>
      <c r="K11698"/>
      <c r="L11698"/>
      <c r="M11698"/>
      <c r="N11698"/>
      <c r="O11698"/>
      <c r="S11698"/>
      <c r="T11698"/>
      <c r="U11698"/>
      <c r="V11698"/>
      <c r="Y11698"/>
      <c r="Z11698"/>
      <c r="AA11698"/>
      <c r="AB11698"/>
      <c r="AC11698"/>
      <c r="AD11698"/>
      <c r="AE11698"/>
      <c r="AF11698"/>
      <c r="AG11698"/>
      <c r="AH11698"/>
      <c r="AI11698"/>
      <c r="AJ11698"/>
      <c r="AK11698"/>
      <c r="AL11698"/>
    </row>
    <row r="11699" spans="3:38" ht="15" customHeight="1" x14ac:dyDescent="0.35">
      <c r="C11699"/>
      <c r="D11699"/>
      <c r="E11699"/>
      <c r="F11699"/>
      <c r="G11699"/>
      <c r="H11699"/>
      <c r="I11699"/>
      <c r="J11699"/>
      <c r="K11699"/>
      <c r="L11699"/>
      <c r="M11699"/>
      <c r="N11699"/>
      <c r="O11699"/>
      <c r="S11699"/>
      <c r="T11699"/>
      <c r="U11699"/>
      <c r="V11699"/>
      <c r="Y11699"/>
      <c r="Z11699"/>
      <c r="AA11699"/>
      <c r="AB11699"/>
      <c r="AC11699"/>
      <c r="AD11699"/>
      <c r="AE11699"/>
      <c r="AF11699"/>
      <c r="AG11699"/>
      <c r="AH11699"/>
      <c r="AI11699"/>
      <c r="AJ11699"/>
      <c r="AK11699"/>
      <c r="AL11699"/>
    </row>
    <row r="11700" spans="3:38" ht="15" customHeight="1" x14ac:dyDescent="0.35">
      <c r="C11700"/>
      <c r="D11700"/>
      <c r="E11700"/>
      <c r="F11700"/>
      <c r="G11700"/>
      <c r="H11700"/>
      <c r="I11700"/>
      <c r="J11700"/>
      <c r="K11700"/>
      <c r="L11700"/>
      <c r="M11700"/>
      <c r="N11700"/>
      <c r="O11700"/>
      <c r="S11700"/>
      <c r="T11700"/>
      <c r="U11700"/>
      <c r="V11700"/>
      <c r="Y11700"/>
      <c r="Z11700"/>
      <c r="AA11700"/>
      <c r="AB11700"/>
      <c r="AC11700"/>
      <c r="AD11700"/>
      <c r="AE11700"/>
      <c r="AF11700"/>
      <c r="AG11700"/>
      <c r="AH11700"/>
      <c r="AI11700"/>
      <c r="AJ11700"/>
      <c r="AK11700"/>
      <c r="AL11700"/>
    </row>
    <row r="11701" spans="3:38" ht="15" customHeight="1" x14ac:dyDescent="0.35">
      <c r="C11701"/>
      <c r="D11701"/>
      <c r="E11701"/>
      <c r="F11701"/>
      <c r="G11701"/>
      <c r="H11701"/>
      <c r="I11701"/>
      <c r="J11701"/>
      <c r="K11701"/>
      <c r="L11701"/>
      <c r="M11701"/>
      <c r="N11701"/>
      <c r="O11701"/>
      <c r="S11701"/>
      <c r="T11701"/>
      <c r="U11701"/>
      <c r="V11701"/>
      <c r="Y11701"/>
      <c r="Z11701"/>
      <c r="AA11701"/>
      <c r="AB11701"/>
      <c r="AC11701"/>
      <c r="AD11701"/>
      <c r="AE11701"/>
      <c r="AF11701"/>
      <c r="AG11701"/>
      <c r="AH11701"/>
      <c r="AI11701"/>
      <c r="AJ11701"/>
      <c r="AK11701"/>
      <c r="AL11701"/>
    </row>
    <row r="11702" spans="3:38" ht="15" customHeight="1" x14ac:dyDescent="0.35">
      <c r="C11702"/>
      <c r="D11702"/>
      <c r="E11702"/>
      <c r="F11702"/>
      <c r="G11702"/>
      <c r="H11702"/>
      <c r="I11702"/>
      <c r="J11702"/>
      <c r="K11702"/>
      <c r="L11702"/>
      <c r="M11702"/>
      <c r="N11702"/>
      <c r="O11702"/>
      <c r="S11702"/>
      <c r="T11702"/>
      <c r="U11702"/>
      <c r="V11702"/>
      <c r="Y11702"/>
      <c r="Z11702"/>
      <c r="AA11702"/>
      <c r="AB11702"/>
      <c r="AC11702"/>
      <c r="AD11702"/>
      <c r="AE11702"/>
      <c r="AF11702"/>
      <c r="AG11702"/>
      <c r="AH11702"/>
      <c r="AI11702"/>
      <c r="AJ11702"/>
      <c r="AK11702"/>
      <c r="AL11702"/>
    </row>
    <row r="11703" spans="3:38" ht="15" customHeight="1" x14ac:dyDescent="0.35">
      <c r="C11703"/>
      <c r="D11703"/>
      <c r="E11703"/>
      <c r="F11703"/>
      <c r="G11703"/>
      <c r="H11703"/>
      <c r="I11703"/>
      <c r="J11703"/>
      <c r="K11703"/>
      <c r="L11703"/>
      <c r="M11703"/>
      <c r="N11703"/>
      <c r="O11703"/>
      <c r="S11703"/>
      <c r="T11703"/>
      <c r="U11703"/>
      <c r="V11703"/>
      <c r="Y11703"/>
      <c r="Z11703"/>
      <c r="AA11703"/>
      <c r="AB11703"/>
      <c r="AC11703"/>
      <c r="AD11703"/>
      <c r="AE11703"/>
      <c r="AF11703"/>
      <c r="AG11703"/>
      <c r="AH11703"/>
      <c r="AI11703"/>
      <c r="AJ11703"/>
      <c r="AK11703"/>
      <c r="AL11703"/>
    </row>
    <row r="11704" spans="3:38" ht="15" customHeight="1" x14ac:dyDescent="0.35">
      <c r="C11704"/>
      <c r="D11704"/>
      <c r="E11704"/>
      <c r="F11704"/>
      <c r="G11704"/>
      <c r="H11704"/>
      <c r="I11704"/>
      <c r="J11704"/>
      <c r="K11704"/>
      <c r="L11704"/>
      <c r="M11704"/>
      <c r="N11704"/>
      <c r="O11704"/>
      <c r="S11704"/>
      <c r="T11704"/>
      <c r="U11704"/>
      <c r="V11704"/>
      <c r="Y11704"/>
      <c r="Z11704"/>
      <c r="AA11704"/>
      <c r="AB11704"/>
      <c r="AC11704"/>
      <c r="AD11704"/>
      <c r="AE11704"/>
      <c r="AF11704"/>
      <c r="AG11704"/>
      <c r="AH11704"/>
      <c r="AI11704"/>
      <c r="AJ11704"/>
      <c r="AK11704"/>
      <c r="AL11704"/>
    </row>
    <row r="11705" spans="3:38" ht="15" customHeight="1" x14ac:dyDescent="0.35">
      <c r="C11705"/>
      <c r="D11705"/>
      <c r="E11705"/>
      <c r="F11705"/>
      <c r="G11705"/>
      <c r="H11705"/>
      <c r="I11705"/>
      <c r="J11705"/>
      <c r="K11705"/>
      <c r="L11705"/>
      <c r="M11705"/>
      <c r="N11705"/>
      <c r="O11705"/>
      <c r="S11705"/>
      <c r="T11705"/>
      <c r="U11705"/>
      <c r="V11705"/>
      <c r="Y11705"/>
      <c r="Z11705"/>
      <c r="AA11705"/>
      <c r="AB11705"/>
      <c r="AC11705"/>
      <c r="AD11705"/>
      <c r="AE11705"/>
      <c r="AF11705"/>
      <c r="AG11705"/>
      <c r="AH11705"/>
      <c r="AI11705"/>
      <c r="AJ11705"/>
      <c r="AK11705"/>
      <c r="AL11705"/>
    </row>
    <row r="11706" spans="3:38" ht="15" customHeight="1" x14ac:dyDescent="0.35">
      <c r="C11706"/>
      <c r="D11706"/>
      <c r="E11706"/>
      <c r="F11706"/>
      <c r="G11706"/>
      <c r="H11706"/>
      <c r="I11706"/>
      <c r="J11706"/>
      <c r="K11706"/>
      <c r="L11706"/>
      <c r="M11706"/>
      <c r="N11706"/>
      <c r="O11706"/>
      <c r="S11706"/>
      <c r="T11706"/>
      <c r="U11706"/>
      <c r="V11706"/>
      <c r="Y11706"/>
      <c r="Z11706"/>
      <c r="AA11706"/>
      <c r="AB11706"/>
      <c r="AC11706"/>
      <c r="AD11706"/>
      <c r="AE11706"/>
      <c r="AF11706"/>
      <c r="AG11706"/>
      <c r="AH11706"/>
      <c r="AI11706"/>
      <c r="AJ11706"/>
      <c r="AK11706"/>
      <c r="AL11706"/>
    </row>
    <row r="11707" spans="3:38" ht="15" customHeight="1" x14ac:dyDescent="0.35">
      <c r="C11707"/>
      <c r="D11707"/>
      <c r="E11707"/>
      <c r="F11707"/>
      <c r="G11707"/>
      <c r="H11707"/>
      <c r="I11707"/>
      <c r="J11707"/>
      <c r="K11707"/>
      <c r="L11707"/>
      <c r="M11707"/>
      <c r="N11707"/>
      <c r="O11707"/>
      <c r="S11707"/>
      <c r="T11707"/>
      <c r="U11707"/>
      <c r="V11707"/>
      <c r="Y11707"/>
      <c r="Z11707"/>
      <c r="AA11707"/>
      <c r="AB11707"/>
      <c r="AC11707"/>
      <c r="AD11707"/>
      <c r="AE11707"/>
      <c r="AF11707"/>
      <c r="AG11707"/>
      <c r="AH11707"/>
      <c r="AI11707"/>
      <c r="AJ11707"/>
      <c r="AK11707"/>
      <c r="AL11707"/>
    </row>
    <row r="11708" spans="3:38" ht="15" customHeight="1" x14ac:dyDescent="0.35">
      <c r="C11708"/>
      <c r="D11708"/>
      <c r="E11708"/>
      <c r="F11708"/>
      <c r="G11708"/>
      <c r="H11708"/>
      <c r="I11708"/>
      <c r="J11708"/>
      <c r="K11708"/>
      <c r="L11708"/>
      <c r="M11708"/>
      <c r="N11708"/>
      <c r="O11708"/>
      <c r="S11708"/>
      <c r="T11708"/>
      <c r="U11708"/>
      <c r="V11708"/>
      <c r="Y11708"/>
      <c r="Z11708"/>
      <c r="AA11708"/>
      <c r="AB11708"/>
      <c r="AC11708"/>
      <c r="AD11708"/>
      <c r="AE11708"/>
      <c r="AF11708"/>
      <c r="AG11708"/>
      <c r="AH11708"/>
      <c r="AI11708"/>
      <c r="AJ11708"/>
      <c r="AK11708"/>
      <c r="AL11708"/>
    </row>
    <row r="11709" spans="3:38" ht="15" customHeight="1" x14ac:dyDescent="0.35">
      <c r="C11709"/>
      <c r="D11709"/>
      <c r="E11709"/>
      <c r="F11709"/>
      <c r="G11709"/>
      <c r="H11709"/>
      <c r="I11709"/>
      <c r="J11709"/>
      <c r="K11709"/>
      <c r="L11709"/>
      <c r="M11709"/>
      <c r="N11709"/>
      <c r="O11709"/>
      <c r="S11709"/>
      <c r="T11709"/>
      <c r="U11709"/>
      <c r="V11709"/>
      <c r="Y11709"/>
      <c r="Z11709"/>
      <c r="AA11709"/>
      <c r="AB11709"/>
      <c r="AC11709"/>
      <c r="AD11709"/>
      <c r="AE11709"/>
      <c r="AF11709"/>
      <c r="AG11709"/>
      <c r="AH11709"/>
      <c r="AI11709"/>
      <c r="AJ11709"/>
      <c r="AK11709"/>
      <c r="AL11709"/>
    </row>
    <row r="11710" spans="3:38" ht="15" customHeight="1" x14ac:dyDescent="0.35">
      <c r="C11710"/>
      <c r="D11710"/>
      <c r="E11710"/>
      <c r="F11710"/>
      <c r="G11710"/>
      <c r="H11710"/>
      <c r="I11710"/>
      <c r="J11710"/>
      <c r="K11710"/>
      <c r="L11710"/>
      <c r="M11710"/>
      <c r="N11710"/>
      <c r="O11710"/>
      <c r="S11710"/>
      <c r="T11710"/>
      <c r="U11710"/>
      <c r="V11710"/>
      <c r="Y11710"/>
      <c r="Z11710"/>
      <c r="AA11710"/>
      <c r="AB11710"/>
      <c r="AC11710"/>
      <c r="AD11710"/>
      <c r="AE11710"/>
      <c r="AF11710"/>
      <c r="AG11710"/>
      <c r="AH11710"/>
      <c r="AI11710"/>
      <c r="AJ11710"/>
      <c r="AK11710"/>
      <c r="AL11710"/>
    </row>
    <row r="11711" spans="3:38" ht="15" customHeight="1" x14ac:dyDescent="0.35">
      <c r="C11711"/>
      <c r="D11711"/>
      <c r="E11711"/>
      <c r="F11711"/>
      <c r="G11711"/>
      <c r="H11711"/>
      <c r="I11711"/>
      <c r="J11711"/>
      <c r="K11711"/>
      <c r="L11711"/>
      <c r="M11711"/>
      <c r="N11711"/>
      <c r="O11711"/>
      <c r="S11711"/>
      <c r="T11711"/>
      <c r="U11711"/>
      <c r="V11711"/>
      <c r="Y11711"/>
      <c r="Z11711"/>
      <c r="AA11711"/>
      <c r="AB11711"/>
      <c r="AC11711"/>
      <c r="AD11711"/>
      <c r="AE11711"/>
      <c r="AF11711"/>
      <c r="AG11711"/>
      <c r="AH11711"/>
      <c r="AI11711"/>
      <c r="AJ11711"/>
      <c r="AK11711"/>
      <c r="AL11711"/>
    </row>
    <row r="11712" spans="3:38" ht="15" customHeight="1" x14ac:dyDescent="0.35">
      <c r="C11712"/>
      <c r="D11712"/>
      <c r="E11712"/>
      <c r="F11712"/>
      <c r="G11712"/>
      <c r="H11712"/>
      <c r="I11712"/>
      <c r="J11712"/>
      <c r="K11712"/>
      <c r="L11712"/>
      <c r="M11712"/>
      <c r="N11712"/>
      <c r="O11712"/>
      <c r="S11712"/>
      <c r="T11712"/>
      <c r="U11712"/>
      <c r="V11712"/>
      <c r="Y11712"/>
      <c r="Z11712"/>
      <c r="AA11712"/>
      <c r="AB11712"/>
      <c r="AC11712"/>
      <c r="AD11712"/>
      <c r="AE11712"/>
      <c r="AF11712"/>
      <c r="AG11712"/>
      <c r="AH11712"/>
      <c r="AI11712"/>
      <c r="AJ11712"/>
      <c r="AK11712"/>
      <c r="AL11712"/>
    </row>
    <row r="11713" spans="3:38" ht="15" customHeight="1" x14ac:dyDescent="0.35">
      <c r="C11713"/>
      <c r="D11713"/>
      <c r="E11713"/>
      <c r="F11713"/>
      <c r="G11713"/>
      <c r="H11713"/>
      <c r="I11713"/>
      <c r="J11713"/>
      <c r="K11713"/>
      <c r="L11713"/>
      <c r="M11713"/>
      <c r="N11713"/>
      <c r="O11713"/>
      <c r="S11713"/>
      <c r="T11713"/>
      <c r="U11713"/>
      <c r="V11713"/>
      <c r="Y11713"/>
      <c r="Z11713"/>
      <c r="AA11713"/>
      <c r="AB11713"/>
      <c r="AC11713"/>
      <c r="AD11713"/>
      <c r="AE11713"/>
      <c r="AF11713"/>
      <c r="AG11713"/>
      <c r="AH11713"/>
      <c r="AI11713"/>
      <c r="AJ11713"/>
      <c r="AK11713"/>
      <c r="AL11713"/>
    </row>
    <row r="11714" spans="3:38" ht="15" customHeight="1" x14ac:dyDescent="0.35">
      <c r="C11714"/>
      <c r="D11714"/>
      <c r="E11714"/>
      <c r="F11714"/>
      <c r="G11714"/>
      <c r="H11714"/>
      <c r="I11714"/>
      <c r="J11714"/>
      <c r="K11714"/>
      <c r="L11714"/>
      <c r="M11714"/>
      <c r="N11714"/>
      <c r="O11714"/>
      <c r="S11714"/>
      <c r="T11714"/>
      <c r="U11714"/>
      <c r="V11714"/>
      <c r="Y11714"/>
      <c r="Z11714"/>
      <c r="AA11714"/>
      <c r="AB11714"/>
      <c r="AC11714"/>
      <c r="AD11714"/>
      <c r="AE11714"/>
      <c r="AF11714"/>
      <c r="AG11714"/>
      <c r="AH11714"/>
      <c r="AI11714"/>
      <c r="AJ11714"/>
      <c r="AK11714"/>
      <c r="AL11714"/>
    </row>
    <row r="11715" spans="3:38" ht="15" customHeight="1" x14ac:dyDescent="0.35">
      <c r="C11715"/>
      <c r="D11715"/>
      <c r="E11715"/>
      <c r="F11715"/>
      <c r="G11715"/>
      <c r="H11715"/>
      <c r="I11715"/>
      <c r="J11715"/>
      <c r="K11715"/>
      <c r="L11715"/>
      <c r="M11715"/>
      <c r="N11715"/>
      <c r="O11715"/>
      <c r="S11715"/>
      <c r="T11715"/>
      <c r="U11715"/>
      <c r="V11715"/>
      <c r="Y11715"/>
      <c r="Z11715"/>
      <c r="AA11715"/>
      <c r="AB11715"/>
      <c r="AC11715"/>
      <c r="AD11715"/>
      <c r="AE11715"/>
      <c r="AF11715"/>
      <c r="AG11715"/>
      <c r="AH11715"/>
      <c r="AI11715"/>
      <c r="AJ11715"/>
      <c r="AK11715"/>
      <c r="AL11715"/>
    </row>
    <row r="11716" spans="3:38" ht="15" customHeight="1" x14ac:dyDescent="0.35">
      <c r="C11716"/>
      <c r="D11716"/>
      <c r="E11716"/>
      <c r="F11716"/>
      <c r="G11716"/>
      <c r="H11716"/>
      <c r="I11716"/>
      <c r="J11716"/>
      <c r="K11716"/>
      <c r="L11716"/>
      <c r="M11716"/>
      <c r="N11716"/>
      <c r="O11716"/>
      <c r="S11716"/>
      <c r="T11716"/>
      <c r="U11716"/>
      <c r="V11716"/>
      <c r="Y11716"/>
      <c r="Z11716"/>
      <c r="AA11716"/>
      <c r="AB11716"/>
      <c r="AC11716"/>
      <c r="AD11716"/>
      <c r="AE11716"/>
      <c r="AF11716"/>
      <c r="AG11716"/>
      <c r="AH11716"/>
      <c r="AI11716"/>
      <c r="AJ11716"/>
      <c r="AK11716"/>
      <c r="AL11716"/>
    </row>
    <row r="11717" spans="3:38" ht="15" customHeight="1" x14ac:dyDescent="0.35">
      <c r="C11717"/>
      <c r="D11717"/>
      <c r="E11717"/>
      <c r="F11717"/>
      <c r="G11717"/>
      <c r="H11717"/>
      <c r="I11717"/>
      <c r="J11717"/>
      <c r="K11717"/>
      <c r="L11717"/>
      <c r="M11717"/>
      <c r="N11717"/>
      <c r="O11717"/>
      <c r="S11717"/>
      <c r="T11717"/>
      <c r="U11717"/>
      <c r="V11717"/>
      <c r="Y11717"/>
      <c r="Z11717"/>
      <c r="AA11717"/>
      <c r="AB11717"/>
      <c r="AC11717"/>
      <c r="AD11717"/>
      <c r="AE11717"/>
      <c r="AF11717"/>
      <c r="AG11717"/>
      <c r="AH11717"/>
      <c r="AI11717"/>
      <c r="AJ11717"/>
      <c r="AK11717"/>
      <c r="AL11717"/>
    </row>
    <row r="11718" spans="3:38" ht="15" customHeight="1" x14ac:dyDescent="0.35">
      <c r="C11718"/>
      <c r="D11718"/>
      <c r="E11718"/>
      <c r="F11718"/>
      <c r="G11718"/>
      <c r="H11718"/>
      <c r="I11718"/>
      <c r="J11718"/>
      <c r="K11718"/>
      <c r="L11718"/>
      <c r="M11718"/>
      <c r="N11718"/>
      <c r="O11718"/>
      <c r="S11718"/>
      <c r="T11718"/>
      <c r="U11718"/>
      <c r="V11718"/>
      <c r="Y11718"/>
      <c r="Z11718"/>
      <c r="AA11718"/>
      <c r="AB11718"/>
      <c r="AC11718"/>
      <c r="AD11718"/>
      <c r="AE11718"/>
      <c r="AF11718"/>
      <c r="AG11718"/>
      <c r="AH11718"/>
      <c r="AI11718"/>
      <c r="AJ11718"/>
      <c r="AK11718"/>
      <c r="AL11718"/>
    </row>
    <row r="11719" spans="3:38" ht="15" customHeight="1" x14ac:dyDescent="0.35">
      <c r="C11719"/>
      <c r="D11719"/>
      <c r="E11719"/>
      <c r="F11719"/>
      <c r="G11719"/>
      <c r="H11719"/>
      <c r="I11719"/>
      <c r="J11719"/>
      <c r="K11719"/>
      <c r="L11719"/>
      <c r="M11719"/>
      <c r="N11719"/>
      <c r="O11719"/>
      <c r="S11719"/>
      <c r="T11719"/>
      <c r="U11719"/>
      <c r="V11719"/>
      <c r="Y11719"/>
      <c r="Z11719"/>
      <c r="AA11719"/>
      <c r="AB11719"/>
      <c r="AC11719"/>
      <c r="AD11719"/>
      <c r="AE11719"/>
      <c r="AF11719"/>
      <c r="AG11719"/>
      <c r="AH11719"/>
      <c r="AI11719"/>
      <c r="AJ11719"/>
      <c r="AK11719"/>
      <c r="AL11719"/>
    </row>
    <row r="11720" spans="3:38" ht="15" customHeight="1" x14ac:dyDescent="0.35">
      <c r="C11720"/>
      <c r="D11720"/>
      <c r="E11720"/>
      <c r="F11720"/>
      <c r="G11720"/>
      <c r="H11720"/>
      <c r="I11720"/>
      <c r="J11720"/>
      <c r="K11720"/>
      <c r="L11720"/>
      <c r="M11720"/>
      <c r="N11720"/>
      <c r="O11720"/>
      <c r="S11720"/>
      <c r="T11720"/>
      <c r="U11720"/>
      <c r="V11720"/>
      <c r="Y11720"/>
      <c r="Z11720"/>
      <c r="AA11720"/>
      <c r="AB11720"/>
      <c r="AC11720"/>
      <c r="AD11720"/>
      <c r="AE11720"/>
      <c r="AF11720"/>
      <c r="AG11720"/>
      <c r="AH11720"/>
      <c r="AI11720"/>
      <c r="AJ11720"/>
      <c r="AK11720"/>
      <c r="AL11720"/>
    </row>
    <row r="11721" spans="3:38" ht="15" customHeight="1" x14ac:dyDescent="0.35">
      <c r="C11721"/>
      <c r="D11721"/>
      <c r="E11721"/>
      <c r="F11721"/>
      <c r="G11721"/>
      <c r="H11721"/>
      <c r="I11721"/>
      <c r="J11721"/>
      <c r="K11721"/>
      <c r="L11721"/>
      <c r="M11721"/>
      <c r="N11721"/>
      <c r="O11721"/>
      <c r="S11721"/>
      <c r="T11721"/>
      <c r="U11721"/>
      <c r="V11721"/>
      <c r="Y11721"/>
      <c r="Z11721"/>
      <c r="AA11721"/>
      <c r="AB11721"/>
      <c r="AC11721"/>
      <c r="AD11721"/>
      <c r="AE11721"/>
      <c r="AF11721"/>
      <c r="AG11721"/>
      <c r="AH11721"/>
      <c r="AI11721"/>
      <c r="AJ11721"/>
      <c r="AK11721"/>
      <c r="AL11721"/>
    </row>
    <row r="11722" spans="3:38" ht="15" customHeight="1" x14ac:dyDescent="0.35">
      <c r="C11722"/>
      <c r="D11722"/>
      <c r="E11722"/>
      <c r="F11722"/>
      <c r="G11722"/>
      <c r="H11722"/>
      <c r="I11722"/>
      <c r="J11722"/>
      <c r="K11722"/>
      <c r="L11722"/>
      <c r="M11722"/>
      <c r="N11722"/>
      <c r="O11722"/>
      <c r="S11722"/>
      <c r="T11722"/>
      <c r="U11722"/>
      <c r="V11722"/>
      <c r="Y11722"/>
      <c r="Z11722"/>
      <c r="AA11722"/>
      <c r="AB11722"/>
      <c r="AC11722"/>
      <c r="AD11722"/>
      <c r="AE11722"/>
      <c r="AF11722"/>
      <c r="AG11722"/>
      <c r="AH11722"/>
      <c r="AI11722"/>
      <c r="AJ11722"/>
      <c r="AK11722"/>
      <c r="AL11722"/>
    </row>
    <row r="11723" spans="3:38" ht="15" customHeight="1" x14ac:dyDescent="0.35">
      <c r="C11723"/>
      <c r="D11723"/>
      <c r="E11723"/>
      <c r="F11723"/>
      <c r="G11723"/>
      <c r="H11723"/>
      <c r="I11723"/>
      <c r="J11723"/>
      <c r="K11723"/>
      <c r="L11723"/>
      <c r="M11723"/>
      <c r="N11723"/>
      <c r="O11723"/>
      <c r="S11723"/>
      <c r="T11723"/>
      <c r="U11723"/>
      <c r="V11723"/>
      <c r="Y11723"/>
      <c r="Z11723"/>
      <c r="AA11723"/>
      <c r="AB11723"/>
      <c r="AC11723"/>
      <c r="AD11723"/>
      <c r="AE11723"/>
      <c r="AF11723"/>
      <c r="AG11723"/>
      <c r="AH11723"/>
      <c r="AI11723"/>
      <c r="AJ11723"/>
      <c r="AK11723"/>
      <c r="AL11723"/>
    </row>
    <row r="11724" spans="3:38" ht="15" customHeight="1" x14ac:dyDescent="0.35">
      <c r="C11724"/>
      <c r="D11724"/>
      <c r="E11724"/>
      <c r="F11724"/>
      <c r="G11724"/>
      <c r="H11724"/>
      <c r="I11724"/>
      <c r="J11724"/>
      <c r="K11724"/>
      <c r="L11724"/>
      <c r="M11724"/>
      <c r="N11724"/>
      <c r="O11724"/>
      <c r="S11724"/>
      <c r="T11724"/>
      <c r="U11724"/>
      <c r="V11724"/>
      <c r="Y11724"/>
      <c r="Z11724"/>
      <c r="AA11724"/>
      <c r="AB11724"/>
      <c r="AC11724"/>
      <c r="AD11724"/>
      <c r="AE11724"/>
      <c r="AF11724"/>
      <c r="AG11724"/>
      <c r="AH11724"/>
      <c r="AI11724"/>
      <c r="AJ11724"/>
      <c r="AK11724"/>
      <c r="AL11724"/>
    </row>
    <row r="11725" spans="3:38" ht="15" customHeight="1" x14ac:dyDescent="0.35">
      <c r="C11725"/>
      <c r="D11725"/>
      <c r="E11725"/>
      <c r="F11725"/>
      <c r="G11725"/>
      <c r="H11725"/>
      <c r="I11725"/>
      <c r="J11725"/>
      <c r="K11725"/>
      <c r="L11725"/>
      <c r="M11725"/>
      <c r="N11725"/>
      <c r="O11725"/>
      <c r="S11725"/>
      <c r="T11725"/>
      <c r="U11725"/>
      <c r="V11725"/>
      <c r="Y11725"/>
      <c r="Z11725"/>
      <c r="AA11725"/>
      <c r="AB11725"/>
      <c r="AC11725"/>
      <c r="AD11725"/>
      <c r="AE11725"/>
      <c r="AF11725"/>
      <c r="AG11725"/>
      <c r="AH11725"/>
      <c r="AI11725"/>
      <c r="AJ11725"/>
      <c r="AK11725"/>
      <c r="AL11725"/>
    </row>
    <row r="11726" spans="3:38" ht="15" customHeight="1" x14ac:dyDescent="0.35">
      <c r="C11726"/>
      <c r="D11726"/>
      <c r="E11726"/>
      <c r="F11726"/>
      <c r="G11726"/>
      <c r="H11726"/>
      <c r="I11726"/>
      <c r="J11726"/>
      <c r="K11726"/>
      <c r="L11726"/>
      <c r="M11726"/>
      <c r="N11726"/>
      <c r="O11726"/>
      <c r="S11726"/>
      <c r="T11726"/>
      <c r="U11726"/>
      <c r="V11726"/>
      <c r="Y11726"/>
      <c r="Z11726"/>
      <c r="AA11726"/>
      <c r="AB11726"/>
      <c r="AC11726"/>
      <c r="AD11726"/>
      <c r="AE11726"/>
      <c r="AF11726"/>
      <c r="AG11726"/>
      <c r="AH11726"/>
      <c r="AI11726"/>
      <c r="AJ11726"/>
      <c r="AK11726"/>
      <c r="AL11726"/>
    </row>
    <row r="11727" spans="3:38" ht="15" customHeight="1" x14ac:dyDescent="0.35">
      <c r="C11727"/>
      <c r="D11727"/>
      <c r="E11727"/>
      <c r="F11727"/>
      <c r="G11727"/>
      <c r="H11727"/>
      <c r="I11727"/>
      <c r="J11727"/>
      <c r="K11727"/>
      <c r="L11727"/>
      <c r="M11727"/>
      <c r="N11727"/>
      <c r="O11727"/>
      <c r="S11727"/>
      <c r="T11727"/>
      <c r="U11727"/>
      <c r="V11727"/>
      <c r="Y11727"/>
      <c r="Z11727"/>
      <c r="AA11727"/>
      <c r="AB11727"/>
      <c r="AC11727"/>
      <c r="AD11727"/>
      <c r="AE11727"/>
      <c r="AF11727"/>
      <c r="AG11727"/>
      <c r="AH11727"/>
      <c r="AI11727"/>
      <c r="AJ11727"/>
      <c r="AK11727"/>
      <c r="AL11727"/>
    </row>
    <row r="11728" spans="3:38" ht="15" customHeight="1" x14ac:dyDescent="0.35">
      <c r="C11728"/>
      <c r="D11728"/>
      <c r="E11728"/>
      <c r="F11728"/>
      <c r="G11728"/>
      <c r="H11728"/>
      <c r="I11728"/>
      <c r="J11728"/>
      <c r="K11728"/>
      <c r="L11728"/>
      <c r="M11728"/>
      <c r="N11728"/>
      <c r="O11728"/>
      <c r="S11728"/>
      <c r="T11728"/>
      <c r="U11728"/>
      <c r="V11728"/>
      <c r="Y11728"/>
      <c r="Z11728"/>
      <c r="AA11728"/>
      <c r="AB11728"/>
      <c r="AC11728"/>
      <c r="AD11728"/>
      <c r="AE11728"/>
      <c r="AF11728"/>
      <c r="AG11728"/>
      <c r="AH11728"/>
      <c r="AI11728"/>
      <c r="AJ11728"/>
      <c r="AK11728"/>
      <c r="AL11728"/>
    </row>
    <row r="11729" spans="3:38" ht="15" customHeight="1" x14ac:dyDescent="0.35">
      <c r="C11729"/>
      <c r="D11729"/>
      <c r="E11729"/>
      <c r="F11729"/>
      <c r="G11729"/>
      <c r="H11729"/>
      <c r="I11729"/>
      <c r="J11729"/>
      <c r="K11729"/>
      <c r="L11729"/>
      <c r="M11729"/>
      <c r="N11729"/>
      <c r="O11729"/>
      <c r="S11729"/>
      <c r="T11729"/>
      <c r="U11729"/>
      <c r="V11729"/>
      <c r="Y11729"/>
      <c r="Z11729"/>
      <c r="AA11729"/>
      <c r="AB11729"/>
      <c r="AC11729"/>
      <c r="AD11729"/>
      <c r="AE11729"/>
      <c r="AF11729"/>
      <c r="AG11729"/>
      <c r="AH11729"/>
      <c r="AI11729"/>
      <c r="AJ11729"/>
      <c r="AK11729"/>
      <c r="AL11729"/>
    </row>
    <row r="11730" spans="3:38" ht="15" customHeight="1" x14ac:dyDescent="0.35">
      <c r="C11730"/>
      <c r="D11730"/>
      <c r="E11730"/>
      <c r="F11730"/>
      <c r="G11730"/>
      <c r="H11730"/>
      <c r="I11730"/>
      <c r="J11730"/>
      <c r="K11730"/>
      <c r="L11730"/>
      <c r="M11730"/>
      <c r="N11730"/>
      <c r="O11730"/>
      <c r="S11730"/>
      <c r="T11730"/>
      <c r="U11730"/>
      <c r="V11730"/>
      <c r="Y11730"/>
      <c r="Z11730"/>
      <c r="AA11730"/>
      <c r="AB11730"/>
      <c r="AC11730"/>
      <c r="AD11730"/>
      <c r="AE11730"/>
      <c r="AF11730"/>
      <c r="AG11730"/>
      <c r="AH11730"/>
      <c r="AI11730"/>
      <c r="AJ11730"/>
      <c r="AK11730"/>
      <c r="AL11730"/>
    </row>
    <row r="11731" spans="3:38" ht="15" customHeight="1" x14ac:dyDescent="0.35">
      <c r="C11731"/>
      <c r="D11731"/>
      <c r="E11731"/>
      <c r="F11731"/>
      <c r="G11731"/>
      <c r="H11731"/>
      <c r="I11731"/>
      <c r="J11731"/>
      <c r="K11731"/>
      <c r="L11731"/>
      <c r="M11731"/>
      <c r="N11731"/>
      <c r="O11731"/>
      <c r="S11731"/>
      <c r="T11731"/>
      <c r="U11731"/>
      <c r="V11731"/>
      <c r="Y11731"/>
      <c r="Z11731"/>
      <c r="AA11731"/>
      <c r="AB11731"/>
      <c r="AC11731"/>
      <c r="AD11731"/>
      <c r="AE11731"/>
      <c r="AF11731"/>
      <c r="AG11731"/>
      <c r="AH11731"/>
      <c r="AI11731"/>
      <c r="AJ11731"/>
      <c r="AK11731"/>
      <c r="AL11731"/>
    </row>
    <row r="11732" spans="3:38" ht="15" customHeight="1" x14ac:dyDescent="0.35">
      <c r="C11732"/>
      <c r="D11732"/>
      <c r="E11732"/>
      <c r="F11732"/>
      <c r="G11732"/>
      <c r="H11732"/>
      <c r="I11732"/>
      <c r="J11732"/>
      <c r="K11732"/>
      <c r="L11732"/>
      <c r="M11732"/>
      <c r="N11732"/>
      <c r="O11732"/>
      <c r="S11732"/>
      <c r="T11732"/>
      <c r="U11732"/>
      <c r="V11732"/>
      <c r="Y11732"/>
      <c r="Z11732"/>
      <c r="AA11732"/>
      <c r="AB11732"/>
      <c r="AC11732"/>
      <c r="AD11732"/>
      <c r="AE11732"/>
      <c r="AF11732"/>
      <c r="AG11732"/>
      <c r="AH11732"/>
      <c r="AI11732"/>
      <c r="AJ11732"/>
      <c r="AK11732"/>
      <c r="AL11732"/>
    </row>
    <row r="11733" spans="3:38" ht="15" customHeight="1" x14ac:dyDescent="0.35">
      <c r="C11733"/>
      <c r="D11733"/>
      <c r="E11733"/>
      <c r="F11733"/>
      <c r="G11733"/>
      <c r="H11733"/>
      <c r="I11733"/>
      <c r="J11733"/>
      <c r="K11733"/>
      <c r="L11733"/>
      <c r="M11733"/>
      <c r="N11733"/>
      <c r="O11733"/>
      <c r="S11733"/>
      <c r="T11733"/>
      <c r="U11733"/>
      <c r="V11733"/>
      <c r="Y11733"/>
      <c r="Z11733"/>
      <c r="AA11733"/>
      <c r="AB11733"/>
      <c r="AC11733"/>
      <c r="AD11733"/>
      <c r="AE11733"/>
      <c r="AF11733"/>
      <c r="AG11733"/>
      <c r="AH11733"/>
      <c r="AI11733"/>
      <c r="AJ11733"/>
      <c r="AK11733"/>
      <c r="AL11733"/>
    </row>
    <row r="11734" spans="3:38" ht="15" customHeight="1" x14ac:dyDescent="0.35">
      <c r="C11734"/>
      <c r="D11734"/>
      <c r="E11734"/>
      <c r="F11734"/>
      <c r="G11734"/>
      <c r="H11734"/>
      <c r="I11734"/>
      <c r="J11734"/>
      <c r="K11734"/>
      <c r="L11734"/>
      <c r="M11734"/>
      <c r="N11734"/>
      <c r="O11734"/>
      <c r="S11734"/>
      <c r="T11734"/>
      <c r="U11734"/>
      <c r="V11734"/>
      <c r="Y11734"/>
      <c r="Z11734"/>
      <c r="AA11734"/>
      <c r="AB11734"/>
      <c r="AC11734"/>
      <c r="AD11734"/>
      <c r="AE11734"/>
      <c r="AF11734"/>
      <c r="AG11734"/>
      <c r="AH11734"/>
      <c r="AI11734"/>
      <c r="AJ11734"/>
      <c r="AK11734"/>
      <c r="AL11734"/>
    </row>
    <row r="11735" spans="3:38" ht="15" customHeight="1" x14ac:dyDescent="0.35">
      <c r="C11735"/>
      <c r="D11735"/>
      <c r="E11735"/>
      <c r="F11735"/>
      <c r="G11735"/>
      <c r="H11735"/>
      <c r="I11735"/>
      <c r="J11735"/>
      <c r="K11735"/>
      <c r="L11735"/>
      <c r="M11735"/>
      <c r="N11735"/>
      <c r="O11735"/>
      <c r="S11735"/>
      <c r="T11735"/>
      <c r="U11735"/>
      <c r="V11735"/>
      <c r="Y11735"/>
      <c r="Z11735"/>
      <c r="AA11735"/>
      <c r="AB11735"/>
      <c r="AC11735"/>
      <c r="AD11735"/>
      <c r="AE11735"/>
      <c r="AF11735"/>
      <c r="AG11735"/>
      <c r="AH11735"/>
      <c r="AI11735"/>
      <c r="AJ11735"/>
      <c r="AK11735"/>
      <c r="AL11735"/>
    </row>
    <row r="11736" spans="3:38" ht="15" customHeight="1" x14ac:dyDescent="0.35">
      <c r="C11736"/>
      <c r="D11736"/>
      <c r="E11736"/>
      <c r="F11736"/>
      <c r="G11736"/>
      <c r="H11736"/>
      <c r="I11736"/>
      <c r="J11736"/>
      <c r="K11736"/>
      <c r="L11736"/>
      <c r="M11736"/>
      <c r="N11736"/>
      <c r="O11736"/>
      <c r="S11736"/>
      <c r="T11736"/>
      <c r="U11736"/>
      <c r="V11736"/>
      <c r="Y11736"/>
      <c r="Z11736"/>
      <c r="AA11736"/>
      <c r="AB11736"/>
      <c r="AC11736"/>
      <c r="AD11736"/>
      <c r="AE11736"/>
      <c r="AF11736"/>
      <c r="AG11736"/>
      <c r="AH11736"/>
      <c r="AI11736"/>
      <c r="AJ11736"/>
      <c r="AK11736"/>
      <c r="AL11736"/>
    </row>
    <row r="11737" spans="3:38" ht="15" customHeight="1" x14ac:dyDescent="0.35">
      <c r="C11737"/>
      <c r="D11737"/>
      <c r="E11737"/>
      <c r="F11737"/>
      <c r="G11737"/>
      <c r="H11737"/>
      <c r="I11737"/>
      <c r="J11737"/>
      <c r="K11737"/>
      <c r="L11737"/>
      <c r="M11737"/>
      <c r="N11737"/>
      <c r="O11737"/>
      <c r="S11737"/>
      <c r="T11737"/>
      <c r="U11737"/>
      <c r="V11737"/>
      <c r="Y11737"/>
      <c r="Z11737"/>
      <c r="AA11737"/>
      <c r="AB11737"/>
      <c r="AC11737"/>
      <c r="AD11737"/>
      <c r="AE11737"/>
      <c r="AF11737"/>
      <c r="AG11737"/>
      <c r="AH11737"/>
      <c r="AI11737"/>
      <c r="AJ11737"/>
      <c r="AK11737"/>
      <c r="AL11737"/>
    </row>
    <row r="11738" spans="3:38" ht="15" customHeight="1" x14ac:dyDescent="0.35">
      <c r="C11738"/>
      <c r="D11738"/>
      <c r="E11738"/>
      <c r="F11738"/>
      <c r="G11738"/>
      <c r="H11738"/>
      <c r="I11738"/>
      <c r="J11738"/>
      <c r="K11738"/>
      <c r="L11738"/>
      <c r="M11738"/>
      <c r="N11738"/>
      <c r="O11738"/>
      <c r="S11738"/>
      <c r="T11738"/>
      <c r="U11738"/>
      <c r="V11738"/>
      <c r="Y11738"/>
      <c r="Z11738"/>
      <c r="AA11738"/>
      <c r="AB11738"/>
      <c r="AC11738"/>
      <c r="AD11738"/>
      <c r="AE11738"/>
      <c r="AF11738"/>
      <c r="AG11738"/>
      <c r="AH11738"/>
      <c r="AI11738"/>
      <c r="AJ11738"/>
      <c r="AK11738"/>
      <c r="AL11738"/>
    </row>
    <row r="11739" spans="3:38" ht="15" customHeight="1" x14ac:dyDescent="0.35">
      <c r="C11739"/>
      <c r="D11739"/>
      <c r="E11739"/>
      <c r="F11739"/>
      <c r="G11739"/>
      <c r="H11739"/>
      <c r="I11739"/>
      <c r="J11739"/>
      <c r="K11739"/>
      <c r="L11739"/>
      <c r="M11739"/>
      <c r="N11739"/>
      <c r="O11739"/>
      <c r="S11739"/>
      <c r="T11739"/>
      <c r="U11739"/>
      <c r="V11739"/>
      <c r="Y11739"/>
      <c r="Z11739"/>
      <c r="AA11739"/>
      <c r="AB11739"/>
      <c r="AC11739"/>
      <c r="AD11739"/>
      <c r="AE11739"/>
      <c r="AF11739"/>
      <c r="AG11739"/>
      <c r="AH11739"/>
      <c r="AI11739"/>
      <c r="AJ11739"/>
      <c r="AK11739"/>
      <c r="AL11739"/>
    </row>
    <row r="11740" spans="3:38" ht="15" customHeight="1" x14ac:dyDescent="0.35">
      <c r="C11740"/>
      <c r="D11740"/>
      <c r="E11740"/>
      <c r="F11740"/>
      <c r="G11740"/>
      <c r="H11740"/>
      <c r="I11740"/>
      <c r="J11740"/>
      <c r="K11740"/>
      <c r="L11740"/>
      <c r="M11740"/>
      <c r="N11740"/>
      <c r="O11740"/>
      <c r="S11740"/>
      <c r="T11740"/>
      <c r="U11740"/>
      <c r="V11740"/>
      <c r="Y11740"/>
      <c r="Z11740"/>
      <c r="AA11740"/>
      <c r="AB11740"/>
      <c r="AC11740"/>
      <c r="AD11740"/>
      <c r="AE11740"/>
      <c r="AF11740"/>
      <c r="AG11740"/>
      <c r="AH11740"/>
      <c r="AI11740"/>
      <c r="AJ11740"/>
      <c r="AK11740"/>
      <c r="AL11740"/>
    </row>
    <row r="11741" spans="3:38" ht="15" customHeight="1" x14ac:dyDescent="0.35">
      <c r="C11741"/>
      <c r="D11741"/>
      <c r="E11741"/>
      <c r="F11741"/>
      <c r="G11741"/>
      <c r="H11741"/>
      <c r="I11741"/>
      <c r="J11741"/>
      <c r="K11741"/>
      <c r="L11741"/>
      <c r="M11741"/>
      <c r="N11741"/>
      <c r="O11741"/>
      <c r="S11741"/>
      <c r="T11741"/>
      <c r="U11741"/>
      <c r="V11741"/>
      <c r="Y11741"/>
      <c r="Z11741"/>
      <c r="AA11741"/>
      <c r="AB11741"/>
      <c r="AC11741"/>
      <c r="AD11741"/>
      <c r="AE11741"/>
      <c r="AF11741"/>
      <c r="AG11741"/>
      <c r="AH11741"/>
      <c r="AI11741"/>
      <c r="AJ11741"/>
      <c r="AK11741"/>
      <c r="AL11741"/>
    </row>
    <row r="11742" spans="3:38" ht="15" customHeight="1" x14ac:dyDescent="0.35">
      <c r="C11742"/>
      <c r="D11742"/>
      <c r="E11742"/>
      <c r="F11742"/>
      <c r="G11742"/>
      <c r="H11742"/>
      <c r="I11742"/>
      <c r="J11742"/>
      <c r="K11742"/>
      <c r="L11742"/>
      <c r="M11742"/>
      <c r="N11742"/>
      <c r="O11742"/>
      <c r="S11742"/>
      <c r="T11742"/>
      <c r="U11742"/>
      <c r="V11742"/>
      <c r="Y11742"/>
      <c r="Z11742"/>
      <c r="AA11742"/>
      <c r="AB11742"/>
      <c r="AC11742"/>
      <c r="AD11742"/>
      <c r="AE11742"/>
      <c r="AF11742"/>
      <c r="AG11742"/>
      <c r="AH11742"/>
      <c r="AI11742"/>
      <c r="AJ11742"/>
      <c r="AK11742"/>
      <c r="AL11742"/>
    </row>
    <row r="11743" spans="3:38" ht="15" customHeight="1" x14ac:dyDescent="0.35">
      <c r="C11743"/>
      <c r="D11743"/>
      <c r="E11743"/>
      <c r="F11743"/>
      <c r="G11743"/>
      <c r="H11743"/>
      <c r="I11743"/>
      <c r="J11743"/>
      <c r="K11743"/>
      <c r="L11743"/>
      <c r="M11743"/>
      <c r="N11743"/>
      <c r="O11743"/>
      <c r="S11743"/>
      <c r="T11743"/>
      <c r="U11743"/>
      <c r="V11743"/>
      <c r="Y11743"/>
      <c r="Z11743"/>
      <c r="AA11743"/>
      <c r="AB11743"/>
      <c r="AC11743"/>
      <c r="AD11743"/>
      <c r="AE11743"/>
      <c r="AF11743"/>
      <c r="AG11743"/>
      <c r="AH11743"/>
      <c r="AI11743"/>
      <c r="AJ11743"/>
      <c r="AK11743"/>
      <c r="AL11743"/>
    </row>
    <row r="11744" spans="3:38" ht="15" customHeight="1" x14ac:dyDescent="0.35">
      <c r="C11744"/>
      <c r="D11744"/>
      <c r="E11744"/>
      <c r="F11744"/>
      <c r="G11744"/>
      <c r="H11744"/>
      <c r="I11744"/>
      <c r="J11744"/>
      <c r="K11744"/>
      <c r="L11744"/>
      <c r="M11744"/>
      <c r="N11744"/>
      <c r="O11744"/>
      <c r="S11744"/>
      <c r="T11744"/>
      <c r="U11744"/>
      <c r="V11744"/>
      <c r="Y11744"/>
      <c r="Z11744"/>
      <c r="AA11744"/>
      <c r="AB11744"/>
      <c r="AC11744"/>
      <c r="AD11744"/>
      <c r="AE11744"/>
      <c r="AF11744"/>
      <c r="AG11744"/>
      <c r="AH11744"/>
      <c r="AI11744"/>
      <c r="AJ11744"/>
      <c r="AK11744"/>
      <c r="AL11744"/>
    </row>
    <row r="11745" spans="3:38" ht="15" customHeight="1" x14ac:dyDescent="0.35">
      <c r="C11745"/>
      <c r="D11745"/>
      <c r="E11745"/>
      <c r="F11745"/>
      <c r="G11745"/>
      <c r="H11745"/>
      <c r="I11745"/>
      <c r="J11745"/>
      <c r="K11745"/>
      <c r="L11745"/>
      <c r="M11745"/>
      <c r="N11745"/>
      <c r="O11745"/>
      <c r="S11745"/>
      <c r="T11745"/>
      <c r="U11745"/>
      <c r="V11745"/>
      <c r="Y11745"/>
      <c r="Z11745"/>
      <c r="AA11745"/>
      <c r="AB11745"/>
      <c r="AC11745"/>
      <c r="AD11745"/>
      <c r="AE11745"/>
      <c r="AF11745"/>
      <c r="AG11745"/>
      <c r="AH11745"/>
      <c r="AI11745"/>
      <c r="AJ11745"/>
      <c r="AK11745"/>
      <c r="AL11745"/>
    </row>
    <row r="11746" spans="3:38" ht="15" customHeight="1" x14ac:dyDescent="0.35">
      <c r="C11746"/>
      <c r="D11746"/>
      <c r="E11746"/>
      <c r="F11746"/>
      <c r="G11746"/>
      <c r="H11746"/>
      <c r="I11746"/>
      <c r="J11746"/>
      <c r="K11746"/>
      <c r="L11746"/>
      <c r="M11746"/>
      <c r="N11746"/>
      <c r="O11746"/>
      <c r="S11746"/>
      <c r="T11746"/>
      <c r="U11746"/>
      <c r="V11746"/>
      <c r="Y11746"/>
      <c r="Z11746"/>
      <c r="AA11746"/>
      <c r="AB11746"/>
      <c r="AC11746"/>
      <c r="AD11746"/>
      <c r="AE11746"/>
      <c r="AF11746"/>
      <c r="AG11746"/>
      <c r="AH11746"/>
      <c r="AI11746"/>
      <c r="AJ11746"/>
      <c r="AK11746"/>
      <c r="AL11746"/>
    </row>
    <row r="11747" spans="3:38" ht="15" customHeight="1" x14ac:dyDescent="0.35">
      <c r="C11747"/>
      <c r="D11747"/>
      <c r="E11747"/>
      <c r="F11747"/>
      <c r="G11747"/>
      <c r="H11747"/>
      <c r="I11747"/>
      <c r="J11747"/>
      <c r="K11747"/>
      <c r="L11747"/>
      <c r="M11747"/>
      <c r="N11747"/>
      <c r="O11747"/>
      <c r="S11747"/>
      <c r="T11747"/>
      <c r="U11747"/>
      <c r="V11747"/>
      <c r="Y11747"/>
      <c r="Z11747"/>
      <c r="AA11747"/>
      <c r="AB11747"/>
      <c r="AC11747"/>
      <c r="AD11747"/>
      <c r="AE11747"/>
      <c r="AF11747"/>
      <c r="AG11747"/>
      <c r="AH11747"/>
      <c r="AI11747"/>
      <c r="AJ11747"/>
      <c r="AK11747"/>
      <c r="AL11747"/>
    </row>
    <row r="11748" spans="3:38" ht="15" customHeight="1" x14ac:dyDescent="0.35">
      <c r="C11748"/>
      <c r="D11748"/>
      <c r="E11748"/>
      <c r="F11748"/>
      <c r="G11748"/>
      <c r="H11748"/>
      <c r="I11748"/>
      <c r="J11748"/>
      <c r="K11748"/>
      <c r="L11748"/>
      <c r="M11748"/>
      <c r="N11748"/>
      <c r="O11748"/>
      <c r="S11748"/>
      <c r="T11748"/>
      <c r="U11748"/>
      <c r="V11748"/>
      <c r="Y11748"/>
      <c r="Z11748"/>
      <c r="AA11748"/>
      <c r="AB11748"/>
      <c r="AC11748"/>
      <c r="AD11748"/>
      <c r="AE11748"/>
      <c r="AF11748"/>
      <c r="AG11748"/>
      <c r="AH11748"/>
      <c r="AI11748"/>
      <c r="AJ11748"/>
      <c r="AK11748"/>
      <c r="AL11748"/>
    </row>
    <row r="11749" spans="3:38" ht="15" customHeight="1" x14ac:dyDescent="0.35">
      <c r="C11749"/>
      <c r="D11749"/>
      <c r="E11749"/>
      <c r="F11749"/>
      <c r="G11749"/>
      <c r="H11749"/>
      <c r="I11749"/>
      <c r="J11749"/>
      <c r="K11749"/>
      <c r="L11749"/>
      <c r="M11749"/>
      <c r="N11749"/>
      <c r="O11749"/>
      <c r="S11749"/>
      <c r="T11749"/>
      <c r="U11749"/>
      <c r="V11749"/>
      <c r="Y11749"/>
      <c r="Z11749"/>
      <c r="AA11749"/>
      <c r="AB11749"/>
      <c r="AC11749"/>
      <c r="AD11749"/>
      <c r="AE11749"/>
      <c r="AF11749"/>
      <c r="AG11749"/>
      <c r="AH11749"/>
      <c r="AI11749"/>
      <c r="AJ11749"/>
      <c r="AK11749"/>
      <c r="AL11749"/>
    </row>
    <row r="11750" spans="3:38" ht="15" customHeight="1" x14ac:dyDescent="0.35">
      <c r="C11750"/>
      <c r="D11750"/>
      <c r="E11750"/>
      <c r="F11750"/>
      <c r="G11750"/>
      <c r="H11750"/>
      <c r="I11750"/>
      <c r="J11750"/>
      <c r="K11750"/>
      <c r="L11750"/>
      <c r="M11750"/>
      <c r="N11750"/>
      <c r="O11750"/>
      <c r="S11750"/>
      <c r="T11750"/>
      <c r="U11750"/>
      <c r="V11750"/>
      <c r="Y11750"/>
      <c r="Z11750"/>
      <c r="AA11750"/>
      <c r="AB11750"/>
      <c r="AC11750"/>
      <c r="AD11750"/>
      <c r="AE11750"/>
      <c r="AF11750"/>
      <c r="AG11750"/>
      <c r="AH11750"/>
      <c r="AI11750"/>
      <c r="AJ11750"/>
      <c r="AK11750"/>
      <c r="AL11750"/>
    </row>
    <row r="11751" spans="3:38" ht="15" customHeight="1" x14ac:dyDescent="0.35">
      <c r="C11751"/>
      <c r="D11751"/>
      <c r="E11751"/>
      <c r="F11751"/>
      <c r="G11751"/>
      <c r="H11751"/>
      <c r="I11751"/>
      <c r="J11751"/>
      <c r="K11751"/>
      <c r="L11751"/>
      <c r="M11751"/>
      <c r="N11751"/>
      <c r="O11751"/>
      <c r="S11751"/>
      <c r="T11751"/>
      <c r="U11751"/>
      <c r="V11751"/>
      <c r="Y11751"/>
      <c r="Z11751"/>
      <c r="AA11751"/>
      <c r="AB11751"/>
      <c r="AC11751"/>
      <c r="AD11751"/>
      <c r="AE11751"/>
      <c r="AF11751"/>
      <c r="AG11751"/>
      <c r="AH11751"/>
      <c r="AI11751"/>
      <c r="AJ11751"/>
      <c r="AK11751"/>
      <c r="AL11751"/>
    </row>
    <row r="11752" spans="3:38" ht="15" customHeight="1" x14ac:dyDescent="0.35">
      <c r="C11752"/>
      <c r="D11752"/>
      <c r="E11752"/>
      <c r="F11752"/>
      <c r="G11752"/>
      <c r="H11752"/>
      <c r="I11752"/>
      <c r="J11752"/>
      <c r="K11752"/>
      <c r="L11752"/>
      <c r="M11752"/>
      <c r="N11752"/>
      <c r="O11752"/>
      <c r="S11752"/>
      <c r="T11752"/>
      <c r="U11752"/>
      <c r="V11752"/>
      <c r="Y11752"/>
      <c r="Z11752"/>
      <c r="AA11752"/>
      <c r="AB11752"/>
      <c r="AC11752"/>
      <c r="AD11752"/>
      <c r="AE11752"/>
      <c r="AF11752"/>
      <c r="AG11752"/>
      <c r="AH11752"/>
      <c r="AI11752"/>
      <c r="AJ11752"/>
      <c r="AK11752"/>
      <c r="AL11752"/>
    </row>
    <row r="11753" spans="3:38" ht="15" customHeight="1" x14ac:dyDescent="0.35">
      <c r="C11753"/>
      <c r="D11753"/>
      <c r="E11753"/>
      <c r="F11753"/>
      <c r="G11753"/>
      <c r="H11753"/>
      <c r="I11753"/>
      <c r="J11753"/>
      <c r="K11753"/>
      <c r="L11753"/>
      <c r="M11753"/>
      <c r="N11753"/>
      <c r="O11753"/>
      <c r="S11753"/>
      <c r="T11753"/>
      <c r="U11753"/>
      <c r="V11753"/>
      <c r="Y11753"/>
      <c r="Z11753"/>
      <c r="AA11753"/>
      <c r="AB11753"/>
      <c r="AC11753"/>
      <c r="AD11753"/>
      <c r="AE11753"/>
      <c r="AF11753"/>
      <c r="AG11753"/>
      <c r="AH11753"/>
      <c r="AI11753"/>
      <c r="AJ11753"/>
      <c r="AK11753"/>
      <c r="AL11753"/>
    </row>
    <row r="11754" spans="3:38" ht="15" customHeight="1" x14ac:dyDescent="0.35">
      <c r="C11754"/>
      <c r="D11754"/>
      <c r="E11754"/>
      <c r="F11754"/>
      <c r="G11754"/>
      <c r="H11754"/>
      <c r="I11754"/>
      <c r="J11754"/>
      <c r="K11754"/>
      <c r="L11754"/>
      <c r="M11754"/>
      <c r="N11754"/>
      <c r="O11754"/>
      <c r="S11754"/>
      <c r="T11754"/>
      <c r="U11754"/>
      <c r="V11754"/>
      <c r="Y11754"/>
      <c r="Z11754"/>
      <c r="AA11754"/>
      <c r="AB11754"/>
      <c r="AC11754"/>
      <c r="AD11754"/>
      <c r="AE11754"/>
      <c r="AF11754"/>
      <c r="AG11754"/>
      <c r="AH11754"/>
      <c r="AI11754"/>
      <c r="AJ11754"/>
      <c r="AK11754"/>
      <c r="AL11754"/>
    </row>
    <row r="11755" spans="3:38" ht="15" customHeight="1" x14ac:dyDescent="0.35">
      <c r="C11755"/>
      <c r="D11755"/>
      <c r="E11755"/>
      <c r="F11755"/>
      <c r="G11755"/>
      <c r="H11755"/>
      <c r="I11755"/>
      <c r="J11755"/>
      <c r="K11755"/>
      <c r="L11755"/>
      <c r="M11755"/>
      <c r="N11755"/>
      <c r="O11755"/>
      <c r="S11755"/>
      <c r="T11755"/>
      <c r="U11755"/>
      <c r="V11755"/>
      <c r="Y11755"/>
      <c r="Z11755"/>
      <c r="AA11755"/>
      <c r="AB11755"/>
      <c r="AC11755"/>
      <c r="AD11755"/>
      <c r="AE11755"/>
      <c r="AF11755"/>
      <c r="AG11755"/>
      <c r="AH11755"/>
      <c r="AI11755"/>
      <c r="AJ11755"/>
      <c r="AK11755"/>
      <c r="AL11755"/>
    </row>
    <row r="11756" spans="3:38" ht="15" customHeight="1" x14ac:dyDescent="0.35">
      <c r="C11756"/>
      <c r="D11756"/>
      <c r="E11756"/>
      <c r="F11756"/>
      <c r="G11756"/>
      <c r="H11756"/>
      <c r="I11756"/>
      <c r="J11756"/>
      <c r="K11756"/>
      <c r="L11756"/>
      <c r="M11756"/>
      <c r="N11756"/>
      <c r="O11756"/>
      <c r="S11756"/>
      <c r="T11756"/>
      <c r="U11756"/>
      <c r="V11756"/>
      <c r="Y11756"/>
      <c r="Z11756"/>
      <c r="AA11756"/>
      <c r="AB11756"/>
      <c r="AC11756"/>
      <c r="AD11756"/>
      <c r="AE11756"/>
      <c r="AF11756"/>
      <c r="AG11756"/>
      <c r="AH11756"/>
      <c r="AI11756"/>
      <c r="AJ11756"/>
      <c r="AK11756"/>
      <c r="AL11756"/>
    </row>
    <row r="11757" spans="3:38" ht="15" customHeight="1" x14ac:dyDescent="0.35">
      <c r="C11757"/>
      <c r="D11757"/>
      <c r="E11757"/>
      <c r="F11757"/>
      <c r="G11757"/>
      <c r="H11757"/>
      <c r="I11757"/>
      <c r="J11757"/>
      <c r="K11757"/>
      <c r="L11757"/>
      <c r="M11757"/>
      <c r="N11757"/>
      <c r="O11757"/>
      <c r="S11757"/>
      <c r="T11757"/>
      <c r="U11757"/>
      <c r="V11757"/>
      <c r="Y11757"/>
      <c r="Z11757"/>
      <c r="AA11757"/>
      <c r="AB11757"/>
      <c r="AC11757"/>
      <c r="AD11757"/>
      <c r="AE11757"/>
      <c r="AF11757"/>
      <c r="AG11757"/>
      <c r="AH11757"/>
      <c r="AI11757"/>
      <c r="AJ11757"/>
      <c r="AK11757"/>
      <c r="AL11757"/>
    </row>
    <row r="11758" spans="3:38" ht="15" customHeight="1" x14ac:dyDescent="0.35">
      <c r="C11758"/>
      <c r="D11758"/>
      <c r="E11758"/>
      <c r="F11758"/>
      <c r="G11758"/>
      <c r="H11758"/>
      <c r="I11758"/>
      <c r="J11758"/>
      <c r="K11758"/>
      <c r="L11758"/>
      <c r="M11758"/>
      <c r="N11758"/>
      <c r="O11758"/>
      <c r="S11758"/>
      <c r="T11758"/>
      <c r="U11758"/>
      <c r="V11758"/>
      <c r="Y11758"/>
      <c r="Z11758"/>
      <c r="AA11758"/>
      <c r="AB11758"/>
      <c r="AC11758"/>
      <c r="AD11758"/>
      <c r="AE11758"/>
      <c r="AF11758"/>
      <c r="AG11758"/>
      <c r="AH11758"/>
      <c r="AI11758"/>
      <c r="AJ11758"/>
      <c r="AK11758"/>
      <c r="AL11758"/>
    </row>
    <row r="11759" spans="3:38" ht="15" customHeight="1" x14ac:dyDescent="0.35">
      <c r="C11759"/>
      <c r="D11759"/>
      <c r="E11759"/>
      <c r="F11759"/>
      <c r="G11759"/>
      <c r="H11759"/>
      <c r="I11759"/>
      <c r="J11759"/>
      <c r="K11759"/>
      <c r="L11759"/>
      <c r="M11759"/>
      <c r="N11759"/>
      <c r="O11759"/>
      <c r="S11759"/>
      <c r="T11759"/>
      <c r="U11759"/>
      <c r="V11759"/>
      <c r="Y11759"/>
      <c r="Z11759"/>
      <c r="AA11759"/>
      <c r="AB11759"/>
      <c r="AC11759"/>
      <c r="AD11759"/>
      <c r="AE11759"/>
      <c r="AF11759"/>
      <c r="AG11759"/>
      <c r="AH11759"/>
      <c r="AI11759"/>
      <c r="AJ11759"/>
      <c r="AK11759"/>
      <c r="AL11759"/>
    </row>
    <row r="11760" spans="3:38" ht="15" customHeight="1" x14ac:dyDescent="0.35">
      <c r="C11760"/>
      <c r="D11760"/>
      <c r="E11760"/>
      <c r="F11760"/>
      <c r="G11760"/>
      <c r="H11760"/>
      <c r="I11760"/>
      <c r="J11760"/>
      <c r="K11760"/>
      <c r="L11760"/>
      <c r="M11760"/>
      <c r="N11760"/>
      <c r="O11760"/>
      <c r="S11760"/>
      <c r="T11760"/>
      <c r="U11760"/>
      <c r="V11760"/>
      <c r="Y11760"/>
      <c r="Z11760"/>
      <c r="AA11760"/>
      <c r="AB11760"/>
      <c r="AC11760"/>
      <c r="AD11760"/>
      <c r="AE11760"/>
      <c r="AF11760"/>
      <c r="AG11760"/>
      <c r="AH11760"/>
      <c r="AI11760"/>
      <c r="AJ11760"/>
      <c r="AK11760"/>
      <c r="AL11760"/>
    </row>
    <row r="11761" spans="3:38" ht="15" customHeight="1" x14ac:dyDescent="0.35">
      <c r="C11761"/>
      <c r="D11761"/>
      <c r="E11761"/>
      <c r="F11761"/>
      <c r="G11761"/>
      <c r="H11761"/>
      <c r="I11761"/>
      <c r="J11761"/>
      <c r="K11761"/>
      <c r="L11761"/>
      <c r="M11761"/>
      <c r="N11761"/>
      <c r="O11761"/>
      <c r="S11761"/>
      <c r="T11761"/>
      <c r="U11761"/>
      <c r="V11761"/>
      <c r="Y11761"/>
      <c r="Z11761"/>
      <c r="AA11761"/>
      <c r="AB11761"/>
      <c r="AC11761"/>
      <c r="AD11761"/>
      <c r="AE11761"/>
      <c r="AF11761"/>
      <c r="AG11761"/>
      <c r="AH11761"/>
      <c r="AI11761"/>
      <c r="AJ11761"/>
      <c r="AK11761"/>
      <c r="AL11761"/>
    </row>
    <row r="11762" spans="3:38" ht="15" customHeight="1" x14ac:dyDescent="0.35">
      <c r="C11762"/>
      <c r="D11762"/>
      <c r="E11762"/>
      <c r="F11762"/>
      <c r="G11762"/>
      <c r="H11762"/>
      <c r="I11762"/>
      <c r="J11762"/>
      <c r="K11762"/>
      <c r="L11762"/>
      <c r="M11762"/>
      <c r="N11762"/>
      <c r="O11762"/>
      <c r="S11762"/>
      <c r="T11762"/>
      <c r="U11762"/>
      <c r="V11762"/>
      <c r="Y11762"/>
      <c r="Z11762"/>
      <c r="AA11762"/>
      <c r="AB11762"/>
      <c r="AC11762"/>
      <c r="AD11762"/>
      <c r="AE11762"/>
      <c r="AF11762"/>
      <c r="AG11762"/>
      <c r="AH11762"/>
      <c r="AI11762"/>
      <c r="AJ11762"/>
      <c r="AK11762"/>
      <c r="AL11762"/>
    </row>
    <row r="11763" spans="3:38" ht="15" customHeight="1" x14ac:dyDescent="0.35">
      <c r="C11763"/>
      <c r="D11763"/>
      <c r="E11763"/>
      <c r="F11763"/>
      <c r="G11763"/>
      <c r="H11763"/>
      <c r="I11763"/>
      <c r="J11763"/>
      <c r="K11763"/>
      <c r="L11763"/>
      <c r="M11763"/>
      <c r="N11763"/>
      <c r="O11763"/>
      <c r="S11763"/>
      <c r="T11763"/>
      <c r="U11763"/>
      <c r="V11763"/>
      <c r="Y11763"/>
      <c r="Z11763"/>
      <c r="AA11763"/>
      <c r="AB11763"/>
      <c r="AC11763"/>
      <c r="AD11763"/>
      <c r="AE11763"/>
      <c r="AF11763"/>
      <c r="AG11763"/>
      <c r="AH11763"/>
      <c r="AI11763"/>
      <c r="AJ11763"/>
      <c r="AK11763"/>
      <c r="AL11763"/>
    </row>
    <row r="11764" spans="3:38" ht="15" customHeight="1" x14ac:dyDescent="0.35">
      <c r="C11764"/>
      <c r="D11764"/>
      <c r="E11764"/>
      <c r="F11764"/>
      <c r="G11764"/>
      <c r="H11764"/>
      <c r="I11764"/>
      <c r="J11764"/>
      <c r="K11764"/>
      <c r="L11764"/>
      <c r="M11764"/>
      <c r="N11764"/>
      <c r="O11764"/>
      <c r="S11764"/>
      <c r="T11764"/>
      <c r="U11764"/>
      <c r="V11764"/>
      <c r="Y11764"/>
      <c r="Z11764"/>
      <c r="AA11764"/>
      <c r="AB11764"/>
      <c r="AC11764"/>
      <c r="AD11764"/>
      <c r="AE11764"/>
      <c r="AF11764"/>
      <c r="AG11764"/>
      <c r="AH11764"/>
      <c r="AI11764"/>
      <c r="AJ11764"/>
      <c r="AK11764"/>
      <c r="AL11764"/>
    </row>
    <row r="11765" spans="3:38" ht="15" customHeight="1" x14ac:dyDescent="0.35">
      <c r="C11765"/>
      <c r="D11765"/>
      <c r="E11765"/>
      <c r="F11765"/>
      <c r="G11765"/>
      <c r="H11765"/>
      <c r="I11765"/>
      <c r="J11765"/>
      <c r="K11765"/>
      <c r="L11765"/>
      <c r="M11765"/>
      <c r="N11765"/>
      <c r="O11765"/>
      <c r="S11765"/>
      <c r="T11765"/>
      <c r="U11765"/>
      <c r="V11765"/>
      <c r="Y11765"/>
      <c r="Z11765"/>
      <c r="AA11765"/>
      <c r="AB11765"/>
      <c r="AC11765"/>
      <c r="AD11765"/>
      <c r="AE11765"/>
      <c r="AF11765"/>
      <c r="AG11765"/>
      <c r="AH11765"/>
      <c r="AI11765"/>
      <c r="AJ11765"/>
      <c r="AK11765"/>
      <c r="AL11765"/>
    </row>
    <row r="11766" spans="3:38" ht="15" customHeight="1" x14ac:dyDescent="0.35">
      <c r="C11766"/>
      <c r="D11766"/>
      <c r="E11766"/>
      <c r="F11766"/>
      <c r="G11766"/>
      <c r="H11766"/>
      <c r="I11766"/>
      <c r="J11766"/>
      <c r="K11766"/>
      <c r="L11766"/>
      <c r="M11766"/>
      <c r="N11766"/>
      <c r="O11766"/>
      <c r="S11766"/>
      <c r="T11766"/>
      <c r="U11766"/>
      <c r="V11766"/>
      <c r="Y11766"/>
      <c r="Z11766"/>
      <c r="AA11766"/>
      <c r="AB11766"/>
      <c r="AC11766"/>
      <c r="AD11766"/>
      <c r="AE11766"/>
      <c r="AF11766"/>
      <c r="AG11766"/>
      <c r="AH11766"/>
      <c r="AI11766"/>
      <c r="AJ11766"/>
      <c r="AK11766"/>
      <c r="AL11766"/>
    </row>
    <row r="11767" spans="3:38" ht="15" customHeight="1" x14ac:dyDescent="0.35">
      <c r="C11767"/>
      <c r="D11767"/>
      <c r="E11767"/>
      <c r="F11767"/>
      <c r="G11767"/>
      <c r="H11767"/>
      <c r="I11767"/>
      <c r="J11767"/>
      <c r="K11767"/>
      <c r="L11767"/>
      <c r="M11767"/>
      <c r="N11767"/>
      <c r="O11767"/>
      <c r="S11767"/>
      <c r="T11767"/>
      <c r="U11767"/>
      <c r="V11767"/>
      <c r="Y11767"/>
      <c r="Z11767"/>
      <c r="AA11767"/>
      <c r="AB11767"/>
      <c r="AC11767"/>
      <c r="AD11767"/>
      <c r="AE11767"/>
      <c r="AF11767"/>
      <c r="AG11767"/>
      <c r="AH11767"/>
      <c r="AI11767"/>
      <c r="AJ11767"/>
      <c r="AK11767"/>
      <c r="AL11767"/>
    </row>
    <row r="11768" spans="3:38" ht="15" customHeight="1" x14ac:dyDescent="0.35">
      <c r="C11768"/>
      <c r="D11768"/>
      <c r="E11768"/>
      <c r="F11768"/>
      <c r="G11768"/>
      <c r="H11768"/>
      <c r="I11768"/>
      <c r="J11768"/>
      <c r="K11768"/>
      <c r="L11768"/>
      <c r="M11768"/>
      <c r="N11768"/>
      <c r="O11768"/>
      <c r="S11768"/>
      <c r="T11768"/>
      <c r="U11768"/>
      <c r="V11768"/>
      <c r="Y11768"/>
      <c r="Z11768"/>
      <c r="AA11768"/>
      <c r="AB11768"/>
      <c r="AC11768"/>
      <c r="AD11768"/>
      <c r="AE11768"/>
      <c r="AF11768"/>
      <c r="AG11768"/>
      <c r="AH11768"/>
      <c r="AI11768"/>
      <c r="AJ11768"/>
      <c r="AK11768"/>
      <c r="AL11768"/>
    </row>
    <row r="11769" spans="3:38" ht="15" customHeight="1" x14ac:dyDescent="0.35">
      <c r="C11769"/>
      <c r="D11769"/>
      <c r="E11769"/>
      <c r="F11769"/>
      <c r="G11769"/>
      <c r="H11769"/>
      <c r="I11769"/>
      <c r="J11769"/>
      <c r="K11769"/>
      <c r="L11769"/>
      <c r="M11769"/>
      <c r="N11769"/>
      <c r="O11769"/>
      <c r="S11769"/>
      <c r="T11769"/>
      <c r="U11769"/>
      <c r="V11769"/>
      <c r="Y11769"/>
      <c r="Z11769"/>
      <c r="AA11769"/>
      <c r="AB11769"/>
      <c r="AC11769"/>
      <c r="AD11769"/>
      <c r="AE11769"/>
      <c r="AF11769"/>
      <c r="AG11769"/>
      <c r="AH11769"/>
      <c r="AI11769"/>
      <c r="AJ11769"/>
      <c r="AK11769"/>
      <c r="AL11769"/>
    </row>
    <row r="11770" spans="3:38" ht="15" customHeight="1" x14ac:dyDescent="0.35">
      <c r="C11770"/>
      <c r="D11770"/>
      <c r="E11770"/>
      <c r="F11770"/>
      <c r="G11770"/>
      <c r="H11770"/>
      <c r="I11770"/>
      <c r="J11770"/>
      <c r="K11770"/>
      <c r="L11770"/>
      <c r="M11770"/>
      <c r="N11770"/>
      <c r="O11770"/>
      <c r="S11770"/>
      <c r="T11770"/>
      <c r="U11770"/>
      <c r="V11770"/>
      <c r="Y11770"/>
      <c r="Z11770"/>
      <c r="AA11770"/>
      <c r="AB11770"/>
      <c r="AC11770"/>
      <c r="AD11770"/>
      <c r="AE11770"/>
      <c r="AF11770"/>
      <c r="AG11770"/>
      <c r="AH11770"/>
      <c r="AI11770"/>
      <c r="AJ11770"/>
      <c r="AK11770"/>
      <c r="AL11770"/>
    </row>
    <row r="11771" spans="3:38" ht="15" customHeight="1" x14ac:dyDescent="0.35">
      <c r="C11771"/>
      <c r="D11771"/>
      <c r="E11771"/>
      <c r="F11771"/>
      <c r="G11771"/>
      <c r="H11771"/>
      <c r="I11771"/>
      <c r="J11771"/>
      <c r="K11771"/>
      <c r="L11771"/>
      <c r="M11771"/>
      <c r="N11771"/>
      <c r="O11771"/>
      <c r="S11771"/>
      <c r="T11771"/>
      <c r="U11771"/>
      <c r="V11771"/>
      <c r="Y11771"/>
      <c r="Z11771"/>
      <c r="AA11771"/>
      <c r="AB11771"/>
      <c r="AC11771"/>
      <c r="AD11771"/>
      <c r="AE11771"/>
      <c r="AF11771"/>
      <c r="AG11771"/>
      <c r="AH11771"/>
      <c r="AI11771"/>
      <c r="AJ11771"/>
      <c r="AK11771"/>
      <c r="AL11771"/>
    </row>
    <row r="11772" spans="3:38" ht="15" customHeight="1" x14ac:dyDescent="0.35">
      <c r="C11772"/>
      <c r="D11772"/>
      <c r="E11772"/>
      <c r="F11772"/>
      <c r="G11772"/>
      <c r="H11772"/>
      <c r="I11772"/>
      <c r="J11772"/>
      <c r="K11772"/>
      <c r="L11772"/>
      <c r="M11772"/>
      <c r="N11772"/>
      <c r="O11772"/>
      <c r="S11772"/>
      <c r="T11772"/>
      <c r="U11772"/>
      <c r="V11772"/>
      <c r="Y11772"/>
      <c r="Z11772"/>
      <c r="AA11772"/>
      <c r="AB11772"/>
      <c r="AC11772"/>
      <c r="AD11772"/>
      <c r="AE11772"/>
      <c r="AF11772"/>
      <c r="AG11772"/>
      <c r="AH11772"/>
      <c r="AI11772"/>
      <c r="AJ11772"/>
      <c r="AK11772"/>
      <c r="AL11772"/>
    </row>
    <row r="11773" spans="3:38" ht="15" customHeight="1" x14ac:dyDescent="0.35">
      <c r="C11773"/>
      <c r="D11773"/>
      <c r="E11773"/>
      <c r="F11773"/>
      <c r="G11773"/>
      <c r="H11773"/>
      <c r="I11773"/>
      <c r="J11773"/>
      <c r="K11773"/>
      <c r="L11773"/>
      <c r="M11773"/>
      <c r="N11773"/>
      <c r="O11773"/>
      <c r="S11773"/>
      <c r="T11773"/>
      <c r="U11773"/>
      <c r="V11773"/>
      <c r="Y11773"/>
      <c r="Z11773"/>
      <c r="AA11773"/>
      <c r="AB11773"/>
      <c r="AC11773"/>
      <c r="AD11773"/>
      <c r="AE11773"/>
      <c r="AF11773"/>
      <c r="AG11773"/>
      <c r="AH11773"/>
      <c r="AI11773"/>
      <c r="AJ11773"/>
      <c r="AK11773"/>
      <c r="AL11773"/>
    </row>
    <row r="11774" spans="3:38" ht="15" customHeight="1" x14ac:dyDescent="0.35">
      <c r="C11774"/>
      <c r="D11774"/>
      <c r="E11774"/>
      <c r="F11774"/>
      <c r="G11774"/>
      <c r="H11774"/>
      <c r="I11774"/>
      <c r="J11774"/>
      <c r="K11774"/>
      <c r="L11774"/>
      <c r="M11774"/>
      <c r="N11774"/>
      <c r="O11774"/>
      <c r="S11774"/>
      <c r="T11774"/>
      <c r="U11774"/>
      <c r="V11774"/>
      <c r="Y11774"/>
      <c r="Z11774"/>
      <c r="AA11774"/>
      <c r="AB11774"/>
      <c r="AC11774"/>
      <c r="AD11774"/>
      <c r="AE11774"/>
      <c r="AF11774"/>
      <c r="AG11774"/>
      <c r="AH11774"/>
      <c r="AI11774"/>
      <c r="AJ11774"/>
      <c r="AK11774"/>
      <c r="AL11774"/>
    </row>
    <row r="11775" spans="3:38" ht="15" customHeight="1" x14ac:dyDescent="0.35">
      <c r="C11775"/>
      <c r="D11775"/>
      <c r="E11775"/>
      <c r="F11775"/>
      <c r="G11775"/>
      <c r="H11775"/>
      <c r="I11775"/>
      <c r="J11775"/>
      <c r="K11775"/>
      <c r="L11775"/>
      <c r="M11775"/>
      <c r="N11775"/>
      <c r="O11775"/>
      <c r="S11775"/>
      <c r="T11775"/>
      <c r="U11775"/>
      <c r="V11775"/>
      <c r="Y11775"/>
      <c r="Z11775"/>
      <c r="AA11775"/>
      <c r="AB11775"/>
      <c r="AC11775"/>
      <c r="AD11775"/>
      <c r="AE11775"/>
      <c r="AF11775"/>
      <c r="AG11775"/>
      <c r="AH11775"/>
      <c r="AI11775"/>
      <c r="AJ11775"/>
      <c r="AK11775"/>
      <c r="AL11775"/>
    </row>
    <row r="11776" spans="3:38" ht="15" customHeight="1" x14ac:dyDescent="0.35">
      <c r="C11776"/>
      <c r="D11776"/>
      <c r="E11776"/>
      <c r="F11776"/>
      <c r="G11776"/>
      <c r="H11776"/>
      <c r="I11776"/>
      <c r="J11776"/>
      <c r="K11776"/>
      <c r="L11776"/>
      <c r="M11776"/>
      <c r="N11776"/>
      <c r="O11776"/>
      <c r="S11776"/>
      <c r="T11776"/>
      <c r="U11776"/>
      <c r="V11776"/>
      <c r="Y11776"/>
      <c r="Z11776"/>
      <c r="AA11776"/>
      <c r="AB11776"/>
      <c r="AC11776"/>
      <c r="AD11776"/>
      <c r="AE11776"/>
      <c r="AF11776"/>
      <c r="AG11776"/>
      <c r="AH11776"/>
      <c r="AI11776"/>
      <c r="AJ11776"/>
      <c r="AK11776"/>
      <c r="AL11776"/>
    </row>
    <row r="11777" spans="3:38" ht="15" customHeight="1" x14ac:dyDescent="0.35">
      <c r="C11777"/>
      <c r="D11777"/>
      <c r="E11777"/>
      <c r="F11777"/>
      <c r="G11777"/>
      <c r="H11777"/>
      <c r="I11777"/>
      <c r="J11777"/>
      <c r="K11777"/>
      <c r="L11777"/>
      <c r="M11777"/>
      <c r="N11777"/>
      <c r="O11777"/>
      <c r="S11777"/>
      <c r="T11777"/>
      <c r="U11777"/>
      <c r="V11777"/>
      <c r="Y11777"/>
      <c r="Z11777"/>
      <c r="AA11777"/>
      <c r="AB11777"/>
      <c r="AC11777"/>
      <c r="AD11777"/>
      <c r="AE11777"/>
      <c r="AF11777"/>
      <c r="AG11777"/>
      <c r="AH11777"/>
      <c r="AI11777"/>
      <c r="AJ11777"/>
      <c r="AK11777"/>
      <c r="AL11777"/>
    </row>
    <row r="11778" spans="3:38" ht="15" customHeight="1" x14ac:dyDescent="0.35">
      <c r="C11778"/>
      <c r="D11778"/>
      <c r="E11778"/>
      <c r="F11778"/>
      <c r="G11778"/>
      <c r="H11778"/>
      <c r="I11778"/>
      <c r="J11778"/>
      <c r="K11778"/>
      <c r="L11778"/>
      <c r="M11778"/>
      <c r="N11778"/>
      <c r="O11778"/>
      <c r="S11778"/>
      <c r="T11778"/>
      <c r="U11778"/>
      <c r="V11778"/>
      <c r="Y11778"/>
      <c r="Z11778"/>
      <c r="AA11778"/>
      <c r="AB11778"/>
      <c r="AC11778"/>
      <c r="AD11778"/>
      <c r="AE11778"/>
      <c r="AF11778"/>
      <c r="AG11778"/>
      <c r="AH11778"/>
      <c r="AI11778"/>
      <c r="AJ11778"/>
      <c r="AK11778"/>
      <c r="AL11778"/>
    </row>
    <row r="11779" spans="3:38" ht="15" customHeight="1" x14ac:dyDescent="0.35">
      <c r="C11779"/>
      <c r="D11779"/>
      <c r="E11779"/>
      <c r="F11779"/>
      <c r="G11779"/>
      <c r="H11779"/>
      <c r="I11779"/>
      <c r="J11779"/>
      <c r="K11779"/>
      <c r="L11779"/>
      <c r="M11779"/>
      <c r="N11779"/>
      <c r="O11779"/>
      <c r="S11779"/>
      <c r="T11779"/>
      <c r="U11779"/>
      <c r="V11779"/>
      <c r="Y11779"/>
      <c r="Z11779"/>
      <c r="AA11779"/>
      <c r="AB11779"/>
      <c r="AC11779"/>
      <c r="AD11779"/>
      <c r="AE11779"/>
      <c r="AF11779"/>
      <c r="AG11779"/>
      <c r="AH11779"/>
      <c r="AI11779"/>
      <c r="AJ11779"/>
      <c r="AK11779"/>
      <c r="AL11779"/>
    </row>
    <row r="11780" spans="3:38" ht="15" customHeight="1" x14ac:dyDescent="0.35">
      <c r="C11780"/>
      <c r="D11780"/>
      <c r="E11780"/>
      <c r="F11780"/>
      <c r="G11780"/>
      <c r="H11780"/>
      <c r="I11780"/>
      <c r="J11780"/>
      <c r="K11780"/>
      <c r="L11780"/>
      <c r="M11780"/>
      <c r="N11780"/>
      <c r="O11780"/>
      <c r="S11780"/>
      <c r="T11780"/>
      <c r="U11780"/>
      <c r="V11780"/>
      <c r="Y11780"/>
      <c r="Z11780"/>
      <c r="AA11780"/>
      <c r="AB11780"/>
      <c r="AC11780"/>
      <c r="AD11780"/>
      <c r="AE11780"/>
      <c r="AF11780"/>
      <c r="AG11780"/>
      <c r="AH11780"/>
      <c r="AI11780"/>
      <c r="AJ11780"/>
      <c r="AK11780"/>
      <c r="AL11780"/>
    </row>
    <row r="11781" spans="3:38" ht="15" customHeight="1" x14ac:dyDescent="0.35">
      <c r="C11781"/>
      <c r="D11781"/>
      <c r="E11781"/>
      <c r="F11781"/>
      <c r="G11781"/>
      <c r="H11781"/>
      <c r="I11781"/>
      <c r="J11781"/>
      <c r="K11781"/>
      <c r="L11781"/>
      <c r="M11781"/>
      <c r="N11781"/>
      <c r="O11781"/>
      <c r="S11781"/>
      <c r="T11781"/>
      <c r="U11781"/>
      <c r="V11781"/>
      <c r="Y11781"/>
      <c r="Z11781"/>
      <c r="AA11781"/>
      <c r="AB11781"/>
      <c r="AC11781"/>
      <c r="AD11781"/>
      <c r="AE11781"/>
      <c r="AF11781"/>
      <c r="AG11781"/>
      <c r="AH11781"/>
      <c r="AI11781"/>
      <c r="AJ11781"/>
      <c r="AK11781"/>
      <c r="AL11781"/>
    </row>
    <row r="11782" spans="3:38" ht="15" customHeight="1" x14ac:dyDescent="0.35">
      <c r="C11782"/>
      <c r="D11782"/>
      <c r="E11782"/>
      <c r="F11782"/>
      <c r="G11782"/>
      <c r="H11782"/>
      <c r="I11782"/>
      <c r="J11782"/>
      <c r="K11782"/>
      <c r="L11782"/>
      <c r="M11782"/>
      <c r="N11782"/>
      <c r="O11782"/>
      <c r="S11782"/>
      <c r="T11782"/>
      <c r="U11782"/>
      <c r="V11782"/>
      <c r="Y11782"/>
      <c r="Z11782"/>
      <c r="AA11782"/>
      <c r="AB11782"/>
      <c r="AC11782"/>
      <c r="AD11782"/>
      <c r="AE11782"/>
      <c r="AF11782"/>
      <c r="AG11782"/>
      <c r="AH11782"/>
      <c r="AI11782"/>
      <c r="AJ11782"/>
      <c r="AK11782"/>
      <c r="AL11782"/>
    </row>
    <row r="11783" spans="3:38" ht="15" customHeight="1" x14ac:dyDescent="0.35">
      <c r="C11783"/>
      <c r="D11783"/>
      <c r="E11783"/>
      <c r="F11783"/>
      <c r="G11783"/>
      <c r="H11783"/>
      <c r="I11783"/>
      <c r="J11783"/>
      <c r="K11783"/>
      <c r="L11783"/>
      <c r="M11783"/>
      <c r="N11783"/>
      <c r="O11783"/>
      <c r="S11783"/>
      <c r="T11783"/>
      <c r="U11783"/>
      <c r="V11783"/>
      <c r="Y11783"/>
      <c r="Z11783"/>
      <c r="AA11783"/>
      <c r="AB11783"/>
      <c r="AC11783"/>
      <c r="AD11783"/>
      <c r="AE11783"/>
      <c r="AF11783"/>
      <c r="AG11783"/>
      <c r="AH11783"/>
      <c r="AI11783"/>
      <c r="AJ11783"/>
      <c r="AK11783"/>
      <c r="AL11783"/>
    </row>
    <row r="11784" spans="3:38" ht="15" customHeight="1" x14ac:dyDescent="0.35">
      <c r="C11784"/>
      <c r="D11784"/>
      <c r="E11784"/>
      <c r="F11784"/>
      <c r="G11784"/>
      <c r="H11784"/>
      <c r="I11784"/>
      <c r="J11784"/>
      <c r="K11784"/>
      <c r="L11784"/>
      <c r="M11784"/>
      <c r="N11784"/>
      <c r="O11784"/>
      <c r="S11784"/>
      <c r="T11784"/>
      <c r="U11784"/>
      <c r="V11784"/>
      <c r="Y11784"/>
      <c r="Z11784"/>
      <c r="AA11784"/>
      <c r="AB11784"/>
      <c r="AC11784"/>
      <c r="AD11784"/>
      <c r="AE11784"/>
      <c r="AF11784"/>
      <c r="AG11784"/>
      <c r="AH11784"/>
      <c r="AI11784"/>
      <c r="AJ11784"/>
      <c r="AK11784"/>
      <c r="AL11784"/>
    </row>
    <row r="11785" spans="3:38" ht="15" customHeight="1" x14ac:dyDescent="0.35">
      <c r="C11785"/>
      <c r="D11785"/>
      <c r="E11785"/>
      <c r="F11785"/>
      <c r="G11785"/>
      <c r="H11785"/>
      <c r="I11785"/>
      <c r="J11785"/>
      <c r="K11785"/>
      <c r="L11785"/>
      <c r="M11785"/>
      <c r="N11785"/>
      <c r="O11785"/>
      <c r="S11785"/>
      <c r="T11785"/>
      <c r="U11785"/>
      <c r="V11785"/>
      <c r="Y11785"/>
      <c r="Z11785"/>
      <c r="AA11785"/>
      <c r="AB11785"/>
      <c r="AC11785"/>
      <c r="AD11785"/>
      <c r="AE11785"/>
      <c r="AF11785"/>
      <c r="AG11785"/>
      <c r="AH11785"/>
      <c r="AI11785"/>
      <c r="AJ11785"/>
      <c r="AK11785"/>
      <c r="AL11785"/>
    </row>
    <row r="11786" spans="3:38" ht="15" customHeight="1" x14ac:dyDescent="0.35">
      <c r="C11786"/>
      <c r="D11786"/>
      <c r="E11786"/>
      <c r="F11786"/>
      <c r="G11786"/>
      <c r="H11786"/>
      <c r="I11786"/>
      <c r="J11786"/>
      <c r="K11786"/>
      <c r="L11786"/>
      <c r="M11786"/>
      <c r="N11786"/>
      <c r="O11786"/>
      <c r="S11786"/>
      <c r="T11786"/>
      <c r="U11786"/>
      <c r="V11786"/>
      <c r="Y11786"/>
      <c r="Z11786"/>
      <c r="AA11786"/>
      <c r="AB11786"/>
      <c r="AC11786"/>
      <c r="AD11786"/>
      <c r="AE11786"/>
      <c r="AF11786"/>
      <c r="AG11786"/>
      <c r="AH11786"/>
      <c r="AI11786"/>
      <c r="AJ11786"/>
      <c r="AK11786"/>
      <c r="AL11786"/>
    </row>
    <row r="11787" spans="3:38" ht="15" customHeight="1" x14ac:dyDescent="0.35">
      <c r="C11787"/>
      <c r="D11787"/>
      <c r="E11787"/>
      <c r="F11787"/>
      <c r="G11787"/>
      <c r="H11787"/>
      <c r="I11787"/>
      <c r="J11787"/>
      <c r="K11787"/>
      <c r="L11787"/>
      <c r="M11787"/>
      <c r="N11787"/>
      <c r="O11787"/>
      <c r="S11787"/>
      <c r="T11787"/>
      <c r="U11787"/>
      <c r="V11787"/>
      <c r="Y11787"/>
      <c r="Z11787"/>
      <c r="AA11787"/>
      <c r="AB11787"/>
      <c r="AC11787"/>
      <c r="AD11787"/>
      <c r="AE11787"/>
      <c r="AF11787"/>
      <c r="AG11787"/>
      <c r="AH11787"/>
      <c r="AI11787"/>
      <c r="AJ11787"/>
      <c r="AK11787"/>
      <c r="AL11787"/>
    </row>
    <row r="11788" spans="3:38" ht="15" customHeight="1" x14ac:dyDescent="0.35">
      <c r="C11788"/>
      <c r="D11788"/>
      <c r="E11788"/>
      <c r="F11788"/>
      <c r="G11788"/>
      <c r="H11788"/>
      <c r="I11788"/>
      <c r="J11788"/>
      <c r="K11788"/>
      <c r="L11788"/>
      <c r="M11788"/>
      <c r="N11788"/>
      <c r="O11788"/>
      <c r="S11788"/>
      <c r="T11788"/>
      <c r="U11788"/>
      <c r="V11788"/>
      <c r="Y11788"/>
      <c r="Z11788"/>
      <c r="AA11788"/>
      <c r="AB11788"/>
      <c r="AC11788"/>
      <c r="AD11788"/>
      <c r="AE11788"/>
      <c r="AF11788"/>
      <c r="AG11788"/>
      <c r="AH11788"/>
      <c r="AI11788"/>
      <c r="AJ11788"/>
      <c r="AK11788"/>
      <c r="AL11788"/>
    </row>
    <row r="11789" spans="3:38" ht="15" customHeight="1" x14ac:dyDescent="0.35">
      <c r="C11789"/>
      <c r="D11789"/>
      <c r="E11789"/>
      <c r="F11789"/>
      <c r="G11789"/>
      <c r="H11789"/>
      <c r="I11789"/>
      <c r="J11789"/>
      <c r="K11789"/>
      <c r="L11789"/>
      <c r="M11789"/>
      <c r="N11789"/>
      <c r="O11789"/>
      <c r="S11789"/>
      <c r="T11789"/>
      <c r="U11789"/>
      <c r="V11789"/>
      <c r="Y11789"/>
      <c r="Z11789"/>
      <c r="AA11789"/>
      <c r="AB11789"/>
      <c r="AC11789"/>
      <c r="AD11789"/>
      <c r="AE11789"/>
      <c r="AF11789"/>
      <c r="AG11789"/>
      <c r="AH11789"/>
      <c r="AI11789"/>
      <c r="AJ11789"/>
      <c r="AK11789"/>
      <c r="AL11789"/>
    </row>
    <row r="11790" spans="3:38" ht="15" customHeight="1" x14ac:dyDescent="0.35">
      <c r="C11790"/>
      <c r="D11790"/>
      <c r="E11790"/>
      <c r="F11790"/>
      <c r="G11790"/>
      <c r="H11790"/>
      <c r="I11790"/>
      <c r="J11790"/>
      <c r="K11790"/>
      <c r="L11790"/>
      <c r="M11790"/>
      <c r="N11790"/>
      <c r="O11790"/>
      <c r="S11790"/>
      <c r="T11790"/>
      <c r="U11790"/>
      <c r="V11790"/>
      <c r="Y11790"/>
      <c r="Z11790"/>
      <c r="AA11790"/>
      <c r="AB11790"/>
      <c r="AC11790"/>
      <c r="AD11790"/>
      <c r="AE11790"/>
      <c r="AF11790"/>
      <c r="AG11790"/>
      <c r="AH11790"/>
      <c r="AI11790"/>
      <c r="AJ11790"/>
      <c r="AK11790"/>
      <c r="AL11790"/>
    </row>
    <row r="11791" spans="3:38" ht="15" customHeight="1" x14ac:dyDescent="0.35">
      <c r="C11791"/>
      <c r="D11791"/>
      <c r="E11791"/>
      <c r="F11791"/>
      <c r="G11791"/>
      <c r="H11791"/>
      <c r="I11791"/>
      <c r="J11791"/>
      <c r="K11791"/>
      <c r="L11791"/>
      <c r="M11791"/>
      <c r="N11791"/>
      <c r="O11791"/>
      <c r="S11791"/>
      <c r="T11791"/>
      <c r="U11791"/>
      <c r="V11791"/>
      <c r="Y11791"/>
      <c r="Z11791"/>
      <c r="AA11791"/>
      <c r="AB11791"/>
      <c r="AC11791"/>
      <c r="AD11791"/>
      <c r="AE11791"/>
      <c r="AF11791"/>
      <c r="AG11791"/>
      <c r="AH11791"/>
      <c r="AI11791"/>
      <c r="AJ11791"/>
      <c r="AK11791"/>
      <c r="AL11791"/>
    </row>
    <row r="11792" spans="3:38" ht="15" customHeight="1" x14ac:dyDescent="0.35">
      <c r="C11792"/>
      <c r="D11792"/>
      <c r="E11792"/>
      <c r="F11792"/>
      <c r="G11792"/>
      <c r="H11792"/>
      <c r="I11792"/>
      <c r="J11792"/>
      <c r="K11792"/>
      <c r="L11792"/>
      <c r="M11792"/>
      <c r="N11792"/>
      <c r="O11792"/>
      <c r="S11792"/>
      <c r="T11792"/>
      <c r="U11792"/>
      <c r="V11792"/>
      <c r="Y11792"/>
      <c r="Z11792"/>
      <c r="AA11792"/>
      <c r="AB11792"/>
      <c r="AC11792"/>
      <c r="AD11792"/>
      <c r="AE11792"/>
      <c r="AF11792"/>
      <c r="AG11792"/>
      <c r="AH11792"/>
      <c r="AI11792"/>
      <c r="AJ11792"/>
      <c r="AK11792"/>
      <c r="AL11792"/>
    </row>
    <row r="11793" spans="3:38" ht="15" customHeight="1" x14ac:dyDescent="0.35">
      <c r="C11793"/>
      <c r="D11793"/>
      <c r="E11793"/>
      <c r="F11793"/>
      <c r="G11793"/>
      <c r="H11793"/>
      <c r="I11793"/>
      <c r="J11793"/>
      <c r="K11793"/>
      <c r="L11793"/>
      <c r="M11793"/>
      <c r="N11793"/>
      <c r="O11793"/>
      <c r="S11793"/>
      <c r="T11793"/>
      <c r="U11793"/>
      <c r="V11793"/>
      <c r="Y11793"/>
      <c r="Z11793"/>
      <c r="AA11793"/>
      <c r="AB11793"/>
      <c r="AC11793"/>
      <c r="AD11793"/>
      <c r="AE11793"/>
      <c r="AF11793"/>
      <c r="AG11793"/>
      <c r="AH11793"/>
      <c r="AI11793"/>
      <c r="AJ11793"/>
      <c r="AK11793"/>
      <c r="AL11793"/>
    </row>
    <row r="11794" spans="3:38" ht="15" customHeight="1" x14ac:dyDescent="0.35">
      <c r="C11794"/>
      <c r="D11794"/>
      <c r="E11794"/>
      <c r="F11794"/>
      <c r="G11794"/>
      <c r="H11794"/>
      <c r="I11794"/>
      <c r="J11794"/>
      <c r="K11794"/>
      <c r="L11794"/>
      <c r="M11794"/>
      <c r="N11794"/>
      <c r="O11794"/>
      <c r="S11794"/>
      <c r="T11794"/>
      <c r="U11794"/>
      <c r="V11794"/>
      <c r="Y11794"/>
      <c r="Z11794"/>
      <c r="AA11794"/>
      <c r="AB11794"/>
      <c r="AC11794"/>
      <c r="AD11794"/>
      <c r="AE11794"/>
      <c r="AF11794"/>
      <c r="AG11794"/>
      <c r="AH11794"/>
      <c r="AI11794"/>
      <c r="AJ11794"/>
      <c r="AK11794"/>
      <c r="AL11794"/>
    </row>
    <row r="11795" spans="3:38" ht="15" customHeight="1" x14ac:dyDescent="0.35">
      <c r="C11795"/>
      <c r="D11795"/>
      <c r="E11795"/>
      <c r="F11795"/>
      <c r="G11795"/>
      <c r="H11795"/>
      <c r="I11795"/>
      <c r="J11795"/>
      <c r="K11795"/>
      <c r="L11795"/>
      <c r="M11795"/>
      <c r="N11795"/>
      <c r="O11795"/>
      <c r="S11795"/>
      <c r="T11795"/>
      <c r="U11795"/>
      <c r="V11795"/>
      <c r="Y11795"/>
      <c r="Z11795"/>
      <c r="AA11795"/>
      <c r="AB11795"/>
      <c r="AC11795"/>
      <c r="AD11795"/>
      <c r="AE11795"/>
      <c r="AF11795"/>
      <c r="AG11795"/>
      <c r="AH11795"/>
      <c r="AI11795"/>
      <c r="AJ11795"/>
      <c r="AK11795"/>
      <c r="AL11795"/>
    </row>
    <row r="11796" spans="3:38" ht="15" customHeight="1" x14ac:dyDescent="0.35">
      <c r="C11796"/>
      <c r="D11796"/>
      <c r="E11796"/>
      <c r="F11796"/>
      <c r="G11796"/>
      <c r="H11796"/>
      <c r="I11796"/>
      <c r="J11796"/>
      <c r="K11796"/>
      <c r="L11796"/>
      <c r="M11796"/>
      <c r="N11796"/>
      <c r="O11796"/>
      <c r="S11796"/>
      <c r="T11796"/>
      <c r="U11796"/>
      <c r="V11796"/>
      <c r="Y11796"/>
      <c r="Z11796"/>
      <c r="AA11796"/>
      <c r="AB11796"/>
      <c r="AC11796"/>
      <c r="AD11796"/>
      <c r="AE11796"/>
      <c r="AF11796"/>
      <c r="AG11796"/>
      <c r="AH11796"/>
      <c r="AI11796"/>
      <c r="AJ11796"/>
      <c r="AK11796"/>
      <c r="AL11796"/>
    </row>
    <row r="11797" spans="3:38" ht="15" customHeight="1" x14ac:dyDescent="0.35">
      <c r="C11797"/>
      <c r="D11797"/>
      <c r="E11797"/>
      <c r="F11797"/>
      <c r="G11797"/>
      <c r="H11797"/>
      <c r="I11797"/>
      <c r="J11797"/>
      <c r="K11797"/>
      <c r="L11797"/>
      <c r="M11797"/>
      <c r="N11797"/>
      <c r="O11797"/>
      <c r="S11797"/>
      <c r="T11797"/>
      <c r="U11797"/>
      <c r="V11797"/>
      <c r="Y11797"/>
      <c r="Z11797"/>
      <c r="AA11797"/>
      <c r="AB11797"/>
      <c r="AC11797"/>
      <c r="AD11797"/>
      <c r="AE11797"/>
      <c r="AF11797"/>
      <c r="AG11797"/>
      <c r="AH11797"/>
      <c r="AI11797"/>
      <c r="AJ11797"/>
      <c r="AK11797"/>
      <c r="AL11797"/>
    </row>
    <row r="11798" spans="3:38" ht="15" customHeight="1" x14ac:dyDescent="0.35">
      <c r="C11798"/>
      <c r="D11798"/>
      <c r="E11798"/>
      <c r="F11798"/>
      <c r="G11798"/>
      <c r="H11798"/>
      <c r="I11798"/>
      <c r="J11798"/>
      <c r="K11798"/>
      <c r="L11798"/>
      <c r="M11798"/>
      <c r="N11798"/>
      <c r="O11798"/>
      <c r="S11798"/>
      <c r="T11798"/>
      <c r="U11798"/>
      <c r="V11798"/>
      <c r="Y11798"/>
      <c r="Z11798"/>
      <c r="AA11798"/>
      <c r="AB11798"/>
      <c r="AC11798"/>
      <c r="AD11798"/>
      <c r="AE11798"/>
      <c r="AF11798"/>
      <c r="AG11798"/>
      <c r="AH11798"/>
      <c r="AI11798"/>
      <c r="AJ11798"/>
      <c r="AK11798"/>
      <c r="AL11798"/>
    </row>
    <row r="11799" spans="3:38" ht="15" customHeight="1" x14ac:dyDescent="0.35">
      <c r="C11799"/>
      <c r="D11799"/>
      <c r="E11799"/>
      <c r="F11799"/>
      <c r="G11799"/>
      <c r="H11799"/>
      <c r="I11799"/>
      <c r="J11799"/>
      <c r="K11799"/>
      <c r="L11799"/>
      <c r="M11799"/>
      <c r="N11799"/>
      <c r="O11799"/>
      <c r="S11799"/>
      <c r="T11799"/>
      <c r="U11799"/>
      <c r="V11799"/>
      <c r="Y11799"/>
      <c r="Z11799"/>
      <c r="AA11799"/>
      <c r="AB11799"/>
      <c r="AC11799"/>
      <c r="AD11799"/>
      <c r="AE11799"/>
      <c r="AF11799"/>
      <c r="AG11799"/>
      <c r="AH11799"/>
      <c r="AI11799"/>
      <c r="AJ11799"/>
      <c r="AK11799"/>
      <c r="AL11799"/>
    </row>
    <row r="11800" spans="3:38" ht="15" customHeight="1" x14ac:dyDescent="0.35">
      <c r="C11800"/>
      <c r="D11800"/>
      <c r="E11800"/>
      <c r="F11800"/>
      <c r="G11800"/>
      <c r="H11800"/>
      <c r="I11800"/>
      <c r="J11800"/>
      <c r="K11800"/>
      <c r="L11800"/>
      <c r="M11800"/>
      <c r="N11800"/>
      <c r="O11800"/>
      <c r="S11800"/>
      <c r="T11800"/>
      <c r="U11800"/>
      <c r="V11800"/>
      <c r="Y11800"/>
      <c r="Z11800"/>
      <c r="AA11800"/>
      <c r="AB11800"/>
      <c r="AC11800"/>
      <c r="AD11800"/>
      <c r="AE11800"/>
      <c r="AF11800"/>
      <c r="AG11800"/>
      <c r="AH11800"/>
      <c r="AI11800"/>
      <c r="AJ11800"/>
      <c r="AK11800"/>
      <c r="AL11800"/>
    </row>
    <row r="11801" spans="3:38" ht="15" customHeight="1" x14ac:dyDescent="0.35">
      <c r="C11801"/>
      <c r="D11801"/>
      <c r="E11801"/>
      <c r="F11801"/>
      <c r="G11801"/>
      <c r="H11801"/>
      <c r="I11801"/>
      <c r="J11801"/>
      <c r="K11801"/>
      <c r="L11801"/>
      <c r="M11801"/>
      <c r="N11801"/>
      <c r="O11801"/>
      <c r="S11801"/>
      <c r="T11801"/>
      <c r="U11801"/>
      <c r="V11801"/>
      <c r="Y11801"/>
      <c r="Z11801"/>
      <c r="AA11801"/>
      <c r="AB11801"/>
      <c r="AC11801"/>
      <c r="AD11801"/>
      <c r="AE11801"/>
      <c r="AF11801"/>
      <c r="AG11801"/>
      <c r="AH11801"/>
      <c r="AI11801"/>
      <c r="AJ11801"/>
      <c r="AK11801"/>
      <c r="AL11801"/>
    </row>
    <row r="11802" spans="3:38" ht="15" customHeight="1" x14ac:dyDescent="0.35">
      <c r="C11802"/>
      <c r="D11802"/>
      <c r="E11802"/>
      <c r="F11802"/>
      <c r="G11802"/>
      <c r="H11802"/>
      <c r="I11802"/>
      <c r="J11802"/>
      <c r="K11802"/>
      <c r="L11802"/>
      <c r="M11802"/>
      <c r="N11802"/>
      <c r="O11802"/>
      <c r="S11802"/>
      <c r="T11802"/>
      <c r="U11802"/>
      <c r="V11802"/>
      <c r="Y11802"/>
      <c r="Z11802"/>
      <c r="AA11802"/>
      <c r="AB11802"/>
      <c r="AC11802"/>
      <c r="AD11802"/>
      <c r="AE11802"/>
      <c r="AF11802"/>
      <c r="AG11802"/>
      <c r="AH11802"/>
      <c r="AI11802"/>
      <c r="AJ11802"/>
      <c r="AK11802"/>
      <c r="AL11802"/>
    </row>
    <row r="11803" spans="3:38" ht="15" customHeight="1" x14ac:dyDescent="0.35">
      <c r="C11803"/>
      <c r="D11803"/>
      <c r="E11803"/>
      <c r="F11803"/>
      <c r="G11803"/>
      <c r="H11803"/>
      <c r="I11803"/>
      <c r="J11803"/>
      <c r="K11803"/>
      <c r="L11803"/>
      <c r="M11803"/>
      <c r="N11803"/>
      <c r="O11803"/>
      <c r="S11803"/>
      <c r="T11803"/>
      <c r="U11803"/>
      <c r="V11803"/>
      <c r="Y11803"/>
      <c r="Z11803"/>
      <c r="AA11803"/>
      <c r="AB11803"/>
      <c r="AC11803"/>
      <c r="AD11803"/>
      <c r="AE11803"/>
      <c r="AF11803"/>
      <c r="AG11803"/>
      <c r="AH11803"/>
      <c r="AI11803"/>
      <c r="AJ11803"/>
      <c r="AK11803"/>
      <c r="AL11803"/>
    </row>
    <row r="11804" spans="3:38" ht="15" customHeight="1" x14ac:dyDescent="0.35">
      <c r="C11804"/>
      <c r="D11804"/>
      <c r="E11804"/>
      <c r="F11804"/>
      <c r="G11804"/>
      <c r="H11804"/>
      <c r="I11804"/>
      <c r="J11804"/>
      <c r="K11804"/>
      <c r="L11804"/>
      <c r="M11804"/>
      <c r="N11804"/>
      <c r="O11804"/>
      <c r="S11804"/>
      <c r="T11804"/>
      <c r="U11804"/>
      <c r="V11804"/>
      <c r="Y11804"/>
      <c r="Z11804"/>
      <c r="AA11804"/>
      <c r="AB11804"/>
      <c r="AC11804"/>
      <c r="AD11804"/>
      <c r="AE11804"/>
      <c r="AF11804"/>
      <c r="AG11804"/>
      <c r="AH11804"/>
      <c r="AI11804"/>
      <c r="AJ11804"/>
      <c r="AK11804"/>
      <c r="AL11804"/>
    </row>
    <row r="11805" spans="3:38" ht="15" customHeight="1" x14ac:dyDescent="0.35">
      <c r="C11805"/>
      <c r="D11805"/>
      <c r="E11805"/>
      <c r="F11805"/>
      <c r="G11805"/>
      <c r="H11805"/>
      <c r="I11805"/>
      <c r="J11805"/>
      <c r="K11805"/>
      <c r="L11805"/>
      <c r="M11805"/>
      <c r="N11805"/>
      <c r="O11805"/>
      <c r="S11805"/>
      <c r="T11805"/>
      <c r="U11805"/>
      <c r="V11805"/>
      <c r="Y11805"/>
      <c r="Z11805"/>
      <c r="AA11805"/>
      <c r="AB11805"/>
      <c r="AC11805"/>
      <c r="AD11805"/>
      <c r="AE11805"/>
      <c r="AF11805"/>
      <c r="AG11805"/>
      <c r="AH11805"/>
      <c r="AI11805"/>
      <c r="AJ11805"/>
      <c r="AK11805"/>
      <c r="AL11805"/>
    </row>
    <row r="11806" spans="3:38" ht="15" customHeight="1" x14ac:dyDescent="0.35">
      <c r="C11806"/>
      <c r="D11806"/>
      <c r="E11806"/>
      <c r="F11806"/>
      <c r="G11806"/>
      <c r="H11806"/>
      <c r="I11806"/>
      <c r="J11806"/>
      <c r="K11806"/>
      <c r="L11806"/>
      <c r="M11806"/>
      <c r="N11806"/>
      <c r="O11806"/>
      <c r="S11806"/>
      <c r="T11806"/>
      <c r="U11806"/>
      <c r="V11806"/>
      <c r="Y11806"/>
      <c r="Z11806"/>
      <c r="AA11806"/>
      <c r="AB11806"/>
      <c r="AC11806"/>
      <c r="AD11806"/>
      <c r="AE11806"/>
      <c r="AF11806"/>
      <c r="AG11806"/>
      <c r="AH11806"/>
      <c r="AI11806"/>
      <c r="AJ11806"/>
      <c r="AK11806"/>
      <c r="AL11806"/>
    </row>
    <row r="11807" spans="3:38" ht="15" customHeight="1" x14ac:dyDescent="0.35">
      <c r="C11807"/>
      <c r="D11807"/>
      <c r="E11807"/>
      <c r="F11807"/>
      <c r="G11807"/>
      <c r="H11807"/>
      <c r="I11807"/>
      <c r="J11807"/>
      <c r="K11807"/>
      <c r="L11807"/>
      <c r="M11807"/>
      <c r="N11807"/>
      <c r="O11807"/>
      <c r="S11807"/>
      <c r="T11807"/>
      <c r="U11807"/>
      <c r="V11807"/>
      <c r="Y11807"/>
      <c r="Z11807"/>
      <c r="AA11807"/>
      <c r="AB11807"/>
      <c r="AC11807"/>
      <c r="AD11807"/>
      <c r="AE11807"/>
      <c r="AF11807"/>
      <c r="AG11807"/>
      <c r="AH11807"/>
      <c r="AI11807"/>
      <c r="AJ11807"/>
      <c r="AK11807"/>
      <c r="AL11807"/>
    </row>
    <row r="11808" spans="3:38" ht="15" customHeight="1" x14ac:dyDescent="0.35">
      <c r="C11808"/>
      <c r="D11808"/>
      <c r="E11808"/>
      <c r="F11808"/>
      <c r="G11808"/>
      <c r="H11808"/>
      <c r="I11808"/>
      <c r="J11808"/>
      <c r="K11808"/>
      <c r="L11808"/>
      <c r="M11808"/>
      <c r="N11808"/>
      <c r="O11808"/>
      <c r="S11808"/>
      <c r="T11808"/>
      <c r="U11808"/>
      <c r="V11808"/>
      <c r="Y11808"/>
      <c r="Z11808"/>
      <c r="AA11808"/>
      <c r="AB11808"/>
      <c r="AC11808"/>
      <c r="AD11808"/>
      <c r="AE11808"/>
      <c r="AF11808"/>
      <c r="AG11808"/>
      <c r="AH11808"/>
      <c r="AI11808"/>
      <c r="AJ11808"/>
      <c r="AK11808"/>
      <c r="AL11808"/>
    </row>
    <row r="11809" spans="3:38" ht="15" customHeight="1" x14ac:dyDescent="0.35">
      <c r="C11809"/>
      <c r="D11809"/>
      <c r="E11809"/>
      <c r="F11809"/>
      <c r="G11809"/>
      <c r="H11809"/>
      <c r="I11809"/>
      <c r="J11809"/>
      <c r="K11809"/>
      <c r="L11809"/>
      <c r="M11809"/>
      <c r="N11809"/>
      <c r="O11809"/>
      <c r="S11809"/>
      <c r="T11809"/>
      <c r="U11809"/>
      <c r="V11809"/>
      <c r="Y11809"/>
      <c r="Z11809"/>
      <c r="AA11809"/>
      <c r="AB11809"/>
      <c r="AC11809"/>
      <c r="AD11809"/>
      <c r="AE11809"/>
      <c r="AF11809"/>
      <c r="AG11809"/>
      <c r="AH11809"/>
      <c r="AI11809"/>
      <c r="AJ11809"/>
      <c r="AK11809"/>
      <c r="AL11809"/>
    </row>
    <row r="11810" spans="3:38" ht="15" customHeight="1" x14ac:dyDescent="0.35">
      <c r="C11810"/>
      <c r="D11810"/>
      <c r="E11810"/>
      <c r="F11810"/>
      <c r="G11810"/>
      <c r="H11810"/>
      <c r="I11810"/>
      <c r="J11810"/>
      <c r="K11810"/>
      <c r="L11810"/>
      <c r="M11810"/>
      <c r="N11810"/>
      <c r="O11810"/>
      <c r="S11810"/>
      <c r="T11810"/>
      <c r="U11810"/>
      <c r="V11810"/>
      <c r="Y11810"/>
      <c r="Z11810"/>
      <c r="AA11810"/>
      <c r="AB11810"/>
      <c r="AC11810"/>
      <c r="AD11810"/>
      <c r="AE11810"/>
      <c r="AF11810"/>
      <c r="AG11810"/>
      <c r="AH11810"/>
      <c r="AI11810"/>
      <c r="AJ11810"/>
      <c r="AK11810"/>
      <c r="AL11810"/>
    </row>
    <row r="11811" spans="3:38" ht="15" customHeight="1" x14ac:dyDescent="0.35">
      <c r="C11811"/>
      <c r="D11811"/>
      <c r="E11811"/>
      <c r="F11811"/>
      <c r="G11811"/>
      <c r="H11811"/>
      <c r="I11811"/>
      <c r="J11811"/>
      <c r="K11811"/>
      <c r="L11811"/>
      <c r="M11811"/>
      <c r="N11811"/>
      <c r="O11811"/>
      <c r="S11811"/>
      <c r="T11811"/>
      <c r="U11811"/>
      <c r="V11811"/>
      <c r="Y11811"/>
      <c r="Z11811"/>
      <c r="AA11811"/>
      <c r="AB11811"/>
      <c r="AC11811"/>
      <c r="AD11811"/>
      <c r="AE11811"/>
      <c r="AF11811"/>
      <c r="AG11811"/>
      <c r="AH11811"/>
      <c r="AI11811"/>
      <c r="AJ11811"/>
      <c r="AK11811"/>
      <c r="AL11811"/>
    </row>
    <row r="11812" spans="3:38" ht="15" customHeight="1" x14ac:dyDescent="0.35">
      <c r="C11812"/>
      <c r="D11812"/>
      <c r="E11812"/>
      <c r="F11812"/>
      <c r="G11812"/>
      <c r="H11812"/>
      <c r="I11812"/>
      <c r="J11812"/>
      <c r="K11812"/>
      <c r="L11812"/>
      <c r="M11812"/>
      <c r="N11812"/>
      <c r="O11812"/>
      <c r="S11812"/>
      <c r="T11812"/>
      <c r="U11812"/>
      <c r="V11812"/>
      <c r="Y11812"/>
      <c r="Z11812"/>
      <c r="AA11812"/>
      <c r="AB11812"/>
      <c r="AC11812"/>
      <c r="AD11812"/>
      <c r="AE11812"/>
      <c r="AF11812"/>
      <c r="AG11812"/>
      <c r="AH11812"/>
      <c r="AI11812"/>
      <c r="AJ11812"/>
      <c r="AK11812"/>
      <c r="AL11812"/>
    </row>
    <row r="11813" spans="3:38" ht="15" customHeight="1" x14ac:dyDescent="0.35">
      <c r="C11813"/>
      <c r="D11813"/>
      <c r="E11813"/>
      <c r="F11813"/>
      <c r="G11813"/>
      <c r="H11813"/>
      <c r="I11813"/>
      <c r="J11813"/>
      <c r="K11813"/>
      <c r="L11813"/>
      <c r="M11813"/>
      <c r="N11813"/>
      <c r="O11813"/>
      <c r="S11813"/>
      <c r="T11813"/>
      <c r="U11813"/>
      <c r="V11813"/>
      <c r="Y11813"/>
      <c r="Z11813"/>
      <c r="AA11813"/>
      <c r="AB11813"/>
      <c r="AC11813"/>
      <c r="AD11813"/>
      <c r="AE11813"/>
      <c r="AF11813"/>
      <c r="AG11813"/>
      <c r="AH11813"/>
      <c r="AI11813"/>
      <c r="AJ11813"/>
      <c r="AK11813"/>
      <c r="AL11813"/>
    </row>
    <row r="11814" spans="3:38" ht="15" customHeight="1" x14ac:dyDescent="0.35">
      <c r="C11814"/>
      <c r="D11814"/>
      <c r="E11814"/>
      <c r="F11814"/>
      <c r="G11814"/>
      <c r="H11814"/>
      <c r="I11814"/>
      <c r="J11814"/>
      <c r="K11814"/>
      <c r="L11814"/>
      <c r="M11814"/>
      <c r="N11814"/>
      <c r="O11814"/>
      <c r="S11814"/>
      <c r="T11814"/>
      <c r="U11814"/>
      <c r="V11814"/>
      <c r="Y11814"/>
      <c r="Z11814"/>
      <c r="AA11814"/>
      <c r="AB11814"/>
      <c r="AC11814"/>
      <c r="AD11814"/>
      <c r="AE11814"/>
      <c r="AF11814"/>
      <c r="AG11814"/>
      <c r="AH11814"/>
      <c r="AI11814"/>
      <c r="AJ11814"/>
      <c r="AK11814"/>
      <c r="AL11814"/>
    </row>
    <row r="11815" spans="3:38" ht="15" customHeight="1" x14ac:dyDescent="0.35">
      <c r="C11815"/>
      <c r="D11815"/>
      <c r="E11815"/>
      <c r="F11815"/>
      <c r="G11815"/>
      <c r="H11815"/>
      <c r="I11815"/>
      <c r="J11815"/>
      <c r="K11815"/>
      <c r="L11815"/>
      <c r="M11815"/>
      <c r="N11815"/>
      <c r="O11815"/>
      <c r="S11815"/>
      <c r="T11815"/>
      <c r="U11815"/>
      <c r="V11815"/>
      <c r="Y11815"/>
      <c r="Z11815"/>
      <c r="AA11815"/>
      <c r="AB11815"/>
      <c r="AC11815"/>
      <c r="AD11815"/>
      <c r="AE11815"/>
      <c r="AF11815"/>
      <c r="AG11815"/>
      <c r="AH11815"/>
      <c r="AI11815"/>
      <c r="AJ11815"/>
      <c r="AK11815"/>
      <c r="AL11815"/>
    </row>
    <row r="11816" spans="3:38" ht="15" customHeight="1" x14ac:dyDescent="0.35">
      <c r="C11816"/>
      <c r="D11816"/>
      <c r="E11816"/>
      <c r="F11816"/>
      <c r="G11816"/>
      <c r="H11816"/>
      <c r="I11816"/>
      <c r="J11816"/>
      <c r="K11816"/>
      <c r="L11816"/>
      <c r="M11816"/>
      <c r="N11816"/>
      <c r="O11816"/>
      <c r="S11816"/>
      <c r="T11816"/>
      <c r="U11816"/>
      <c r="V11816"/>
      <c r="Y11816"/>
      <c r="Z11816"/>
      <c r="AA11816"/>
      <c r="AB11816"/>
      <c r="AC11816"/>
      <c r="AD11816"/>
      <c r="AE11816"/>
      <c r="AF11816"/>
      <c r="AG11816"/>
      <c r="AH11816"/>
      <c r="AI11816"/>
      <c r="AJ11816"/>
      <c r="AK11816"/>
      <c r="AL11816"/>
    </row>
    <row r="11817" spans="3:38" ht="15" customHeight="1" x14ac:dyDescent="0.35">
      <c r="C11817"/>
      <c r="D11817"/>
      <c r="E11817"/>
      <c r="F11817"/>
      <c r="G11817"/>
      <c r="H11817"/>
      <c r="I11817"/>
      <c r="J11817"/>
      <c r="K11817"/>
      <c r="L11817"/>
      <c r="M11817"/>
      <c r="N11817"/>
      <c r="O11817"/>
      <c r="S11817"/>
      <c r="T11817"/>
      <c r="U11817"/>
      <c r="V11817"/>
      <c r="Y11817"/>
      <c r="Z11817"/>
      <c r="AA11817"/>
      <c r="AB11817"/>
      <c r="AC11817"/>
      <c r="AD11817"/>
      <c r="AE11817"/>
      <c r="AF11817"/>
      <c r="AG11817"/>
      <c r="AH11817"/>
      <c r="AI11817"/>
      <c r="AJ11817"/>
      <c r="AK11817"/>
      <c r="AL11817"/>
    </row>
    <row r="11818" spans="3:38" ht="15" customHeight="1" x14ac:dyDescent="0.35">
      <c r="C11818"/>
      <c r="D11818"/>
      <c r="E11818"/>
      <c r="F11818"/>
      <c r="G11818"/>
      <c r="H11818"/>
      <c r="I11818"/>
      <c r="J11818"/>
      <c r="K11818"/>
      <c r="L11818"/>
      <c r="M11818"/>
      <c r="N11818"/>
      <c r="O11818"/>
      <c r="S11818"/>
      <c r="T11818"/>
      <c r="U11818"/>
      <c r="V11818"/>
      <c r="Y11818"/>
      <c r="Z11818"/>
      <c r="AA11818"/>
      <c r="AB11818"/>
      <c r="AC11818"/>
      <c r="AD11818"/>
      <c r="AE11818"/>
      <c r="AF11818"/>
      <c r="AG11818"/>
      <c r="AH11818"/>
      <c r="AI11818"/>
      <c r="AJ11818"/>
      <c r="AK11818"/>
      <c r="AL11818"/>
    </row>
    <row r="11819" spans="3:38" ht="15" customHeight="1" x14ac:dyDescent="0.35">
      <c r="C11819"/>
      <c r="D11819"/>
      <c r="E11819"/>
      <c r="F11819"/>
      <c r="G11819"/>
      <c r="H11819"/>
      <c r="I11819"/>
      <c r="J11819"/>
      <c r="K11819"/>
      <c r="L11819"/>
      <c r="M11819"/>
      <c r="N11819"/>
      <c r="O11819"/>
      <c r="S11819"/>
      <c r="T11819"/>
      <c r="U11819"/>
      <c r="V11819"/>
      <c r="Y11819"/>
      <c r="Z11819"/>
      <c r="AA11819"/>
      <c r="AB11819"/>
      <c r="AC11819"/>
      <c r="AD11819"/>
      <c r="AE11819"/>
      <c r="AF11819"/>
      <c r="AG11819"/>
      <c r="AH11819"/>
      <c r="AI11819"/>
      <c r="AJ11819"/>
      <c r="AK11819"/>
      <c r="AL11819"/>
    </row>
    <row r="11820" spans="3:38" ht="15" customHeight="1" x14ac:dyDescent="0.35">
      <c r="C11820"/>
      <c r="D11820"/>
      <c r="E11820"/>
      <c r="F11820"/>
      <c r="G11820"/>
      <c r="H11820"/>
      <c r="I11820"/>
      <c r="J11820"/>
      <c r="K11820"/>
      <c r="L11820"/>
      <c r="M11820"/>
      <c r="N11820"/>
      <c r="O11820"/>
      <c r="S11820"/>
      <c r="T11820"/>
      <c r="U11820"/>
      <c r="V11820"/>
      <c r="Y11820"/>
      <c r="Z11820"/>
      <c r="AA11820"/>
      <c r="AB11820"/>
      <c r="AC11820"/>
      <c r="AD11820"/>
      <c r="AE11820"/>
      <c r="AF11820"/>
      <c r="AG11820"/>
      <c r="AH11820"/>
      <c r="AI11820"/>
      <c r="AJ11820"/>
      <c r="AK11820"/>
      <c r="AL11820"/>
    </row>
    <row r="11821" spans="3:38" ht="15" customHeight="1" x14ac:dyDescent="0.35">
      <c r="C11821"/>
      <c r="D11821"/>
      <c r="E11821"/>
      <c r="F11821"/>
      <c r="G11821"/>
      <c r="H11821"/>
      <c r="I11821"/>
      <c r="J11821"/>
      <c r="K11821"/>
      <c r="L11821"/>
      <c r="M11821"/>
      <c r="N11821"/>
      <c r="O11821"/>
      <c r="S11821"/>
      <c r="T11821"/>
      <c r="U11821"/>
      <c r="V11821"/>
      <c r="Y11821"/>
      <c r="Z11821"/>
      <c r="AA11821"/>
      <c r="AB11821"/>
      <c r="AC11821"/>
      <c r="AD11821"/>
      <c r="AE11821"/>
      <c r="AF11821"/>
      <c r="AG11821"/>
      <c r="AH11821"/>
      <c r="AI11821"/>
      <c r="AJ11821"/>
      <c r="AK11821"/>
      <c r="AL11821"/>
    </row>
    <row r="11822" spans="3:38" ht="15" customHeight="1" x14ac:dyDescent="0.35">
      <c r="C11822"/>
      <c r="D11822"/>
      <c r="E11822"/>
      <c r="F11822"/>
      <c r="G11822"/>
      <c r="H11822"/>
      <c r="I11822"/>
      <c r="J11822"/>
      <c r="K11822"/>
      <c r="L11822"/>
      <c r="M11822"/>
      <c r="N11822"/>
      <c r="O11822"/>
      <c r="S11822"/>
      <c r="T11822"/>
      <c r="U11822"/>
      <c r="V11822"/>
      <c r="Y11822"/>
      <c r="Z11822"/>
      <c r="AA11822"/>
      <c r="AB11822"/>
      <c r="AC11822"/>
      <c r="AD11822"/>
      <c r="AE11822"/>
      <c r="AF11822"/>
      <c r="AG11822"/>
      <c r="AH11822"/>
      <c r="AI11822"/>
      <c r="AJ11822"/>
      <c r="AK11822"/>
      <c r="AL11822"/>
    </row>
    <row r="11823" spans="3:38" ht="15" customHeight="1" x14ac:dyDescent="0.35">
      <c r="C11823"/>
      <c r="D11823"/>
      <c r="E11823"/>
      <c r="F11823"/>
      <c r="G11823"/>
      <c r="H11823"/>
      <c r="I11823"/>
      <c r="J11823"/>
      <c r="K11823"/>
      <c r="L11823"/>
      <c r="M11823"/>
      <c r="N11823"/>
      <c r="O11823"/>
      <c r="S11823"/>
      <c r="T11823"/>
      <c r="U11823"/>
      <c r="V11823"/>
      <c r="Y11823"/>
      <c r="Z11823"/>
      <c r="AA11823"/>
      <c r="AB11823"/>
      <c r="AC11823"/>
      <c r="AD11823"/>
      <c r="AE11823"/>
      <c r="AF11823"/>
      <c r="AG11823"/>
      <c r="AH11823"/>
      <c r="AI11823"/>
      <c r="AJ11823"/>
      <c r="AK11823"/>
      <c r="AL11823"/>
    </row>
    <row r="11824" spans="3:38" ht="15" customHeight="1" x14ac:dyDescent="0.35">
      <c r="C11824"/>
      <c r="D11824"/>
      <c r="E11824"/>
      <c r="F11824"/>
      <c r="G11824"/>
      <c r="H11824"/>
      <c r="I11824"/>
      <c r="J11824"/>
      <c r="K11824"/>
      <c r="L11824"/>
      <c r="M11824"/>
      <c r="N11824"/>
      <c r="O11824"/>
      <c r="S11824"/>
      <c r="T11824"/>
      <c r="U11824"/>
      <c r="V11824"/>
      <c r="Y11824"/>
      <c r="Z11824"/>
      <c r="AA11824"/>
      <c r="AB11824"/>
      <c r="AC11824"/>
      <c r="AD11824"/>
      <c r="AE11824"/>
      <c r="AF11824"/>
      <c r="AG11824"/>
      <c r="AH11824"/>
      <c r="AI11824"/>
      <c r="AJ11824"/>
      <c r="AK11824"/>
      <c r="AL11824"/>
    </row>
    <row r="11825" spans="3:38" ht="15" customHeight="1" x14ac:dyDescent="0.35">
      <c r="C11825"/>
      <c r="D11825"/>
      <c r="E11825"/>
      <c r="F11825"/>
      <c r="G11825"/>
      <c r="H11825"/>
      <c r="I11825"/>
      <c r="J11825"/>
      <c r="K11825"/>
      <c r="L11825"/>
      <c r="M11825"/>
      <c r="N11825"/>
      <c r="O11825"/>
      <c r="S11825"/>
      <c r="T11825"/>
      <c r="U11825"/>
      <c r="V11825"/>
      <c r="Y11825"/>
      <c r="Z11825"/>
      <c r="AA11825"/>
      <c r="AB11825"/>
      <c r="AC11825"/>
      <c r="AD11825"/>
      <c r="AE11825"/>
      <c r="AF11825"/>
      <c r="AG11825"/>
      <c r="AH11825"/>
      <c r="AI11825"/>
      <c r="AJ11825"/>
      <c r="AK11825"/>
      <c r="AL11825"/>
    </row>
    <row r="11826" spans="3:38" ht="15" customHeight="1" x14ac:dyDescent="0.35">
      <c r="C11826"/>
      <c r="D11826"/>
      <c r="E11826"/>
      <c r="F11826"/>
      <c r="G11826"/>
      <c r="H11826"/>
      <c r="I11826"/>
      <c r="J11826"/>
      <c r="K11826"/>
      <c r="L11826"/>
      <c r="M11826"/>
      <c r="N11826"/>
      <c r="O11826"/>
      <c r="S11826"/>
      <c r="T11826"/>
      <c r="U11826"/>
      <c r="V11826"/>
      <c r="Y11826"/>
      <c r="Z11826"/>
      <c r="AA11826"/>
      <c r="AB11826"/>
      <c r="AC11826"/>
      <c r="AD11826"/>
      <c r="AE11826"/>
      <c r="AF11826"/>
      <c r="AG11826"/>
      <c r="AH11826"/>
      <c r="AI11826"/>
      <c r="AJ11826"/>
      <c r="AK11826"/>
      <c r="AL11826"/>
    </row>
    <row r="11827" spans="3:38" ht="15" customHeight="1" x14ac:dyDescent="0.35">
      <c r="C11827"/>
      <c r="D11827"/>
      <c r="E11827"/>
      <c r="F11827"/>
      <c r="G11827"/>
      <c r="H11827"/>
      <c r="I11827"/>
      <c r="J11827"/>
      <c r="K11827"/>
      <c r="L11827"/>
      <c r="M11827"/>
      <c r="N11827"/>
      <c r="O11827"/>
      <c r="S11827"/>
      <c r="T11827"/>
      <c r="U11827"/>
      <c r="V11827"/>
      <c r="Y11827"/>
      <c r="Z11827"/>
      <c r="AA11827"/>
      <c r="AB11827"/>
      <c r="AC11827"/>
      <c r="AD11827"/>
      <c r="AE11827"/>
      <c r="AF11827"/>
      <c r="AG11827"/>
      <c r="AH11827"/>
      <c r="AI11827"/>
      <c r="AJ11827"/>
      <c r="AK11827"/>
      <c r="AL11827"/>
    </row>
    <row r="11828" spans="3:38" ht="15" customHeight="1" x14ac:dyDescent="0.35">
      <c r="C11828"/>
      <c r="D11828"/>
      <c r="E11828"/>
      <c r="F11828"/>
      <c r="G11828"/>
      <c r="H11828"/>
      <c r="I11828"/>
      <c r="J11828"/>
      <c r="K11828"/>
      <c r="L11828"/>
      <c r="M11828"/>
      <c r="N11828"/>
      <c r="O11828"/>
      <c r="S11828"/>
      <c r="T11828"/>
      <c r="U11828"/>
      <c r="V11828"/>
      <c r="Y11828"/>
      <c r="Z11828"/>
      <c r="AA11828"/>
      <c r="AB11828"/>
      <c r="AC11828"/>
      <c r="AD11828"/>
      <c r="AE11828"/>
      <c r="AF11828"/>
      <c r="AG11828"/>
      <c r="AH11828"/>
      <c r="AI11828"/>
      <c r="AJ11828"/>
      <c r="AK11828"/>
      <c r="AL11828"/>
    </row>
    <row r="11829" spans="3:38" ht="15" customHeight="1" x14ac:dyDescent="0.35">
      <c r="C11829"/>
      <c r="D11829"/>
      <c r="E11829"/>
      <c r="F11829"/>
      <c r="G11829"/>
      <c r="H11829"/>
      <c r="I11829"/>
      <c r="J11829"/>
      <c r="K11829"/>
      <c r="L11829"/>
      <c r="M11829"/>
      <c r="N11829"/>
      <c r="O11829"/>
      <c r="S11829"/>
      <c r="T11829"/>
      <c r="U11829"/>
      <c r="V11829"/>
      <c r="Y11829"/>
      <c r="Z11829"/>
      <c r="AA11829"/>
      <c r="AB11829"/>
      <c r="AC11829"/>
      <c r="AD11829"/>
      <c r="AE11829"/>
      <c r="AF11829"/>
      <c r="AG11829"/>
      <c r="AH11829"/>
      <c r="AI11829"/>
      <c r="AJ11829"/>
      <c r="AK11829"/>
      <c r="AL11829"/>
    </row>
    <row r="11830" spans="3:38" ht="15" customHeight="1" x14ac:dyDescent="0.35">
      <c r="C11830"/>
      <c r="D11830"/>
      <c r="E11830"/>
      <c r="F11830"/>
      <c r="G11830"/>
      <c r="H11830"/>
      <c r="I11830"/>
      <c r="J11830"/>
      <c r="K11830"/>
      <c r="L11830"/>
      <c r="M11830"/>
      <c r="N11830"/>
      <c r="O11830"/>
      <c r="S11830"/>
      <c r="T11830"/>
      <c r="U11830"/>
      <c r="V11830"/>
      <c r="Y11830"/>
      <c r="Z11830"/>
      <c r="AA11830"/>
      <c r="AB11830"/>
      <c r="AC11830"/>
      <c r="AD11830"/>
      <c r="AE11830"/>
      <c r="AF11830"/>
      <c r="AG11830"/>
      <c r="AH11830"/>
      <c r="AI11830"/>
      <c r="AJ11830"/>
      <c r="AK11830"/>
      <c r="AL11830"/>
    </row>
    <row r="11831" spans="3:38" ht="15" customHeight="1" x14ac:dyDescent="0.35">
      <c r="C11831"/>
      <c r="D11831"/>
      <c r="E11831"/>
      <c r="F11831"/>
      <c r="G11831"/>
      <c r="H11831"/>
      <c r="I11831"/>
      <c r="J11831"/>
      <c r="K11831"/>
      <c r="L11831"/>
      <c r="M11831"/>
      <c r="N11831"/>
      <c r="O11831"/>
      <c r="S11831"/>
      <c r="T11831"/>
      <c r="U11831"/>
      <c r="V11831"/>
      <c r="Y11831"/>
      <c r="Z11831"/>
      <c r="AA11831"/>
      <c r="AB11831"/>
      <c r="AC11831"/>
      <c r="AD11831"/>
      <c r="AE11831"/>
      <c r="AF11831"/>
      <c r="AG11831"/>
      <c r="AH11831"/>
      <c r="AI11831"/>
      <c r="AJ11831"/>
      <c r="AK11831"/>
      <c r="AL11831"/>
    </row>
    <row r="11832" spans="3:38" ht="15" customHeight="1" x14ac:dyDescent="0.35">
      <c r="C11832"/>
      <c r="D11832"/>
      <c r="E11832"/>
      <c r="F11832"/>
      <c r="G11832"/>
      <c r="H11832"/>
      <c r="I11832"/>
      <c r="J11832"/>
      <c r="K11832"/>
      <c r="L11832"/>
      <c r="M11832"/>
      <c r="N11832"/>
      <c r="O11832"/>
      <c r="S11832"/>
      <c r="T11832"/>
      <c r="U11832"/>
      <c r="V11832"/>
      <c r="Y11832"/>
      <c r="Z11832"/>
      <c r="AA11832"/>
      <c r="AB11832"/>
      <c r="AC11832"/>
      <c r="AD11832"/>
      <c r="AE11832"/>
      <c r="AF11832"/>
      <c r="AG11832"/>
      <c r="AH11832"/>
      <c r="AI11832"/>
      <c r="AJ11832"/>
      <c r="AK11832"/>
      <c r="AL11832"/>
    </row>
    <row r="11833" spans="3:38" ht="15" customHeight="1" x14ac:dyDescent="0.35">
      <c r="C11833"/>
      <c r="D11833"/>
      <c r="E11833"/>
      <c r="F11833"/>
      <c r="G11833"/>
      <c r="H11833"/>
      <c r="I11833"/>
      <c r="J11833"/>
      <c r="K11833"/>
      <c r="L11833"/>
      <c r="M11833"/>
      <c r="N11833"/>
      <c r="O11833"/>
      <c r="S11833"/>
      <c r="T11833"/>
      <c r="U11833"/>
      <c r="V11833"/>
      <c r="Y11833"/>
      <c r="Z11833"/>
      <c r="AA11833"/>
      <c r="AB11833"/>
      <c r="AC11833"/>
      <c r="AD11833"/>
      <c r="AE11833"/>
      <c r="AF11833"/>
      <c r="AG11833"/>
      <c r="AH11833"/>
      <c r="AI11833"/>
      <c r="AJ11833"/>
      <c r="AK11833"/>
      <c r="AL11833"/>
    </row>
    <row r="11834" spans="3:38" ht="15" customHeight="1" x14ac:dyDescent="0.35">
      <c r="C11834"/>
      <c r="D11834"/>
      <c r="E11834"/>
      <c r="F11834"/>
      <c r="G11834"/>
      <c r="H11834"/>
      <c r="I11834"/>
      <c r="J11834"/>
      <c r="K11834"/>
      <c r="L11834"/>
      <c r="M11834"/>
      <c r="N11834"/>
      <c r="O11834"/>
      <c r="S11834"/>
      <c r="T11834"/>
      <c r="U11834"/>
      <c r="V11834"/>
      <c r="Y11834"/>
      <c r="Z11834"/>
      <c r="AA11834"/>
      <c r="AB11834"/>
      <c r="AC11834"/>
      <c r="AD11834"/>
      <c r="AE11834"/>
      <c r="AF11834"/>
      <c r="AG11834"/>
      <c r="AH11834"/>
      <c r="AI11834"/>
      <c r="AJ11834"/>
      <c r="AK11834"/>
      <c r="AL11834"/>
    </row>
    <row r="11835" spans="3:38" ht="15" customHeight="1" x14ac:dyDescent="0.35">
      <c r="C11835"/>
      <c r="D11835"/>
      <c r="E11835"/>
      <c r="F11835"/>
      <c r="G11835"/>
      <c r="H11835"/>
      <c r="I11835"/>
      <c r="J11835"/>
      <c r="K11835"/>
      <c r="L11835"/>
      <c r="M11835"/>
      <c r="N11835"/>
      <c r="O11835"/>
      <c r="S11835"/>
      <c r="T11835"/>
      <c r="U11835"/>
      <c r="V11835"/>
      <c r="Y11835"/>
      <c r="Z11835"/>
      <c r="AA11835"/>
      <c r="AB11835"/>
      <c r="AC11835"/>
      <c r="AD11835"/>
      <c r="AE11835"/>
      <c r="AF11835"/>
      <c r="AG11835"/>
      <c r="AH11835"/>
      <c r="AI11835"/>
      <c r="AJ11835"/>
      <c r="AK11835"/>
      <c r="AL11835"/>
    </row>
    <row r="11836" spans="3:38" ht="15" customHeight="1" x14ac:dyDescent="0.35">
      <c r="C11836"/>
      <c r="D11836"/>
      <c r="E11836"/>
      <c r="F11836"/>
      <c r="G11836"/>
      <c r="H11836"/>
      <c r="I11836"/>
      <c r="J11836"/>
      <c r="K11836"/>
      <c r="L11836"/>
      <c r="M11836"/>
      <c r="N11836"/>
      <c r="O11836"/>
      <c r="S11836"/>
      <c r="T11836"/>
      <c r="U11836"/>
      <c r="V11836"/>
      <c r="Y11836"/>
      <c r="Z11836"/>
      <c r="AA11836"/>
      <c r="AB11836"/>
      <c r="AC11836"/>
      <c r="AD11836"/>
      <c r="AE11836"/>
      <c r="AF11836"/>
      <c r="AG11836"/>
      <c r="AH11836"/>
      <c r="AI11836"/>
      <c r="AJ11836"/>
      <c r="AK11836"/>
      <c r="AL11836"/>
    </row>
    <row r="11837" spans="3:38" ht="15" customHeight="1" x14ac:dyDescent="0.35">
      <c r="C11837"/>
      <c r="D11837"/>
      <c r="E11837"/>
      <c r="F11837"/>
      <c r="G11837"/>
      <c r="H11837"/>
      <c r="I11837"/>
      <c r="J11837"/>
      <c r="K11837"/>
      <c r="L11837"/>
      <c r="M11837"/>
      <c r="N11837"/>
      <c r="O11837"/>
      <c r="S11837"/>
      <c r="T11837"/>
      <c r="U11837"/>
      <c r="V11837"/>
      <c r="Y11837"/>
      <c r="Z11837"/>
      <c r="AA11837"/>
      <c r="AB11837"/>
      <c r="AC11837"/>
      <c r="AD11837"/>
      <c r="AE11837"/>
      <c r="AF11837"/>
      <c r="AG11837"/>
      <c r="AH11837"/>
      <c r="AI11837"/>
      <c r="AJ11837"/>
      <c r="AK11837"/>
      <c r="AL11837"/>
    </row>
    <row r="11838" spans="3:38" ht="15" customHeight="1" x14ac:dyDescent="0.35">
      <c r="C11838"/>
      <c r="D11838"/>
      <c r="E11838"/>
      <c r="F11838"/>
      <c r="G11838"/>
      <c r="H11838"/>
      <c r="I11838"/>
      <c r="J11838"/>
      <c r="K11838"/>
      <c r="L11838"/>
      <c r="M11838"/>
      <c r="N11838"/>
      <c r="O11838"/>
      <c r="S11838"/>
      <c r="T11838"/>
      <c r="U11838"/>
      <c r="V11838"/>
      <c r="Y11838"/>
      <c r="Z11838"/>
      <c r="AA11838"/>
      <c r="AB11838"/>
      <c r="AC11838"/>
      <c r="AD11838"/>
      <c r="AE11838"/>
      <c r="AF11838"/>
      <c r="AG11838"/>
      <c r="AH11838"/>
      <c r="AI11838"/>
      <c r="AJ11838"/>
      <c r="AK11838"/>
      <c r="AL11838"/>
    </row>
    <row r="11839" spans="3:38" ht="15" customHeight="1" x14ac:dyDescent="0.35">
      <c r="C11839"/>
      <c r="D11839"/>
      <c r="E11839"/>
      <c r="F11839"/>
      <c r="G11839"/>
      <c r="H11839"/>
      <c r="I11839"/>
      <c r="J11839"/>
      <c r="K11839"/>
      <c r="L11839"/>
      <c r="M11839"/>
      <c r="N11839"/>
      <c r="O11839"/>
      <c r="S11839"/>
      <c r="T11839"/>
      <c r="U11839"/>
      <c r="V11839"/>
      <c r="Y11839"/>
      <c r="Z11839"/>
      <c r="AA11839"/>
      <c r="AB11839"/>
      <c r="AC11839"/>
      <c r="AD11839"/>
      <c r="AE11839"/>
      <c r="AF11839"/>
      <c r="AG11839"/>
      <c r="AH11839"/>
      <c r="AI11839"/>
      <c r="AJ11839"/>
      <c r="AK11839"/>
      <c r="AL11839"/>
    </row>
    <row r="11840" spans="3:38" ht="15" customHeight="1" x14ac:dyDescent="0.35">
      <c r="C11840"/>
      <c r="D11840"/>
      <c r="E11840"/>
      <c r="F11840"/>
      <c r="G11840"/>
      <c r="H11840"/>
      <c r="I11840"/>
      <c r="J11840"/>
      <c r="K11840"/>
      <c r="L11840"/>
      <c r="M11840"/>
      <c r="N11840"/>
      <c r="O11840"/>
      <c r="S11840"/>
      <c r="T11840"/>
      <c r="U11840"/>
      <c r="V11840"/>
      <c r="Y11840"/>
      <c r="Z11840"/>
      <c r="AA11840"/>
      <c r="AB11840"/>
      <c r="AC11840"/>
      <c r="AD11840"/>
      <c r="AE11840"/>
      <c r="AF11840"/>
      <c r="AG11840"/>
      <c r="AH11840"/>
      <c r="AI11840"/>
      <c r="AJ11840"/>
      <c r="AK11840"/>
      <c r="AL11840"/>
    </row>
    <row r="11841" spans="3:38" ht="15" customHeight="1" x14ac:dyDescent="0.35">
      <c r="C11841"/>
      <c r="D11841"/>
      <c r="E11841"/>
      <c r="F11841"/>
      <c r="G11841"/>
      <c r="H11841"/>
      <c r="I11841"/>
      <c r="J11841"/>
      <c r="K11841"/>
      <c r="L11841"/>
      <c r="M11841"/>
      <c r="N11841"/>
      <c r="O11841"/>
      <c r="S11841"/>
      <c r="T11841"/>
      <c r="U11841"/>
      <c r="V11841"/>
      <c r="Y11841"/>
      <c r="Z11841"/>
      <c r="AA11841"/>
      <c r="AB11841"/>
      <c r="AC11841"/>
      <c r="AD11841"/>
      <c r="AE11841"/>
      <c r="AF11841"/>
      <c r="AG11841"/>
      <c r="AH11841"/>
      <c r="AI11841"/>
      <c r="AJ11841"/>
      <c r="AK11841"/>
      <c r="AL11841"/>
    </row>
    <row r="11842" spans="3:38" ht="15" customHeight="1" x14ac:dyDescent="0.35">
      <c r="C11842"/>
      <c r="D11842"/>
      <c r="E11842"/>
      <c r="F11842"/>
      <c r="G11842"/>
      <c r="H11842"/>
      <c r="I11842"/>
      <c r="J11842"/>
      <c r="K11842"/>
      <c r="L11842"/>
      <c r="M11842"/>
      <c r="N11842"/>
      <c r="O11842"/>
      <c r="S11842"/>
      <c r="T11842"/>
      <c r="U11842"/>
      <c r="V11842"/>
      <c r="Y11842"/>
      <c r="Z11842"/>
      <c r="AA11842"/>
      <c r="AB11842"/>
      <c r="AC11842"/>
      <c r="AD11842"/>
      <c r="AE11842"/>
      <c r="AF11842"/>
      <c r="AG11842"/>
      <c r="AH11842"/>
      <c r="AI11842"/>
      <c r="AJ11842"/>
      <c r="AK11842"/>
      <c r="AL11842"/>
    </row>
    <row r="11843" spans="3:38" ht="15" customHeight="1" x14ac:dyDescent="0.35">
      <c r="C11843"/>
      <c r="D11843"/>
      <c r="E11843"/>
      <c r="F11843"/>
      <c r="G11843"/>
      <c r="H11843"/>
      <c r="I11843"/>
      <c r="J11843"/>
      <c r="K11843"/>
      <c r="L11843"/>
      <c r="M11843"/>
      <c r="N11843"/>
      <c r="O11843"/>
      <c r="S11843"/>
      <c r="T11843"/>
      <c r="U11843"/>
      <c r="V11843"/>
      <c r="Y11843"/>
      <c r="Z11843"/>
      <c r="AA11843"/>
      <c r="AB11843"/>
      <c r="AC11843"/>
      <c r="AD11843"/>
      <c r="AE11843"/>
      <c r="AF11843"/>
      <c r="AG11843"/>
      <c r="AH11843"/>
      <c r="AI11843"/>
      <c r="AJ11843"/>
      <c r="AK11843"/>
      <c r="AL11843"/>
    </row>
    <row r="11844" spans="3:38" ht="15" customHeight="1" x14ac:dyDescent="0.35">
      <c r="C11844"/>
      <c r="D11844"/>
      <c r="E11844"/>
      <c r="F11844"/>
      <c r="G11844"/>
      <c r="H11844"/>
      <c r="I11844"/>
      <c r="J11844"/>
      <c r="K11844"/>
      <c r="L11844"/>
      <c r="M11844"/>
      <c r="N11844"/>
      <c r="O11844"/>
      <c r="S11844"/>
      <c r="T11844"/>
      <c r="U11844"/>
      <c r="V11844"/>
      <c r="Y11844"/>
      <c r="Z11844"/>
      <c r="AA11844"/>
      <c r="AB11844"/>
      <c r="AC11844"/>
      <c r="AD11844"/>
      <c r="AE11844"/>
      <c r="AF11844"/>
      <c r="AG11844"/>
      <c r="AH11844"/>
      <c r="AI11844"/>
      <c r="AJ11844"/>
      <c r="AK11844"/>
      <c r="AL11844"/>
    </row>
    <row r="11845" spans="3:38" ht="15" customHeight="1" x14ac:dyDescent="0.35">
      <c r="C11845"/>
      <c r="D11845"/>
      <c r="E11845"/>
      <c r="F11845"/>
      <c r="G11845"/>
      <c r="H11845"/>
      <c r="I11845"/>
      <c r="J11845"/>
      <c r="K11845"/>
      <c r="L11845"/>
      <c r="M11845"/>
      <c r="N11845"/>
      <c r="O11845"/>
      <c r="S11845"/>
      <c r="T11845"/>
      <c r="U11845"/>
      <c r="V11845"/>
      <c r="Y11845"/>
      <c r="Z11845"/>
      <c r="AA11845"/>
      <c r="AB11845"/>
      <c r="AC11845"/>
      <c r="AD11845"/>
      <c r="AE11845"/>
      <c r="AF11845"/>
      <c r="AG11845"/>
      <c r="AH11845"/>
      <c r="AI11845"/>
      <c r="AJ11845"/>
      <c r="AK11845"/>
      <c r="AL11845"/>
    </row>
    <row r="11846" spans="3:38" ht="15" customHeight="1" x14ac:dyDescent="0.35">
      <c r="C11846"/>
      <c r="D11846"/>
      <c r="E11846"/>
      <c r="F11846"/>
      <c r="G11846"/>
      <c r="H11846"/>
      <c r="I11846"/>
      <c r="J11846"/>
      <c r="K11846"/>
      <c r="L11846"/>
      <c r="M11846"/>
      <c r="N11846"/>
      <c r="O11846"/>
      <c r="S11846"/>
      <c r="T11846"/>
      <c r="U11846"/>
      <c r="V11846"/>
      <c r="Y11846"/>
      <c r="Z11846"/>
      <c r="AA11846"/>
      <c r="AB11846"/>
      <c r="AC11846"/>
      <c r="AD11846"/>
      <c r="AE11846"/>
      <c r="AF11846"/>
      <c r="AG11846"/>
      <c r="AH11846"/>
      <c r="AI11846"/>
      <c r="AJ11846"/>
      <c r="AK11846"/>
      <c r="AL11846"/>
    </row>
    <row r="11847" spans="3:38" ht="15" customHeight="1" x14ac:dyDescent="0.35">
      <c r="C11847"/>
      <c r="D11847"/>
      <c r="E11847"/>
      <c r="F11847"/>
      <c r="G11847"/>
      <c r="H11847"/>
      <c r="I11847"/>
      <c r="J11847"/>
      <c r="K11847"/>
      <c r="L11847"/>
      <c r="M11847"/>
      <c r="N11847"/>
      <c r="O11847"/>
      <c r="S11847"/>
      <c r="T11847"/>
      <c r="U11847"/>
      <c r="V11847"/>
      <c r="Y11847"/>
      <c r="Z11847"/>
      <c r="AA11847"/>
      <c r="AB11847"/>
      <c r="AC11847"/>
      <c r="AD11847"/>
      <c r="AE11847"/>
      <c r="AF11847"/>
      <c r="AG11847"/>
      <c r="AH11847"/>
      <c r="AI11847"/>
      <c r="AJ11847"/>
      <c r="AK11847"/>
      <c r="AL11847"/>
    </row>
    <row r="11848" spans="3:38" ht="15" customHeight="1" x14ac:dyDescent="0.35">
      <c r="C11848"/>
      <c r="D11848"/>
      <c r="E11848"/>
      <c r="F11848"/>
      <c r="G11848"/>
      <c r="H11848"/>
      <c r="I11848"/>
      <c r="J11848"/>
      <c r="K11848"/>
      <c r="L11848"/>
      <c r="M11848"/>
      <c r="N11848"/>
      <c r="O11848"/>
      <c r="S11848"/>
      <c r="T11848"/>
      <c r="U11848"/>
      <c r="V11848"/>
      <c r="Y11848"/>
      <c r="Z11848"/>
      <c r="AA11848"/>
      <c r="AB11848"/>
      <c r="AC11848"/>
      <c r="AD11848"/>
      <c r="AE11848"/>
      <c r="AF11848"/>
      <c r="AG11848"/>
      <c r="AH11848"/>
      <c r="AI11848"/>
      <c r="AJ11848"/>
      <c r="AK11848"/>
      <c r="AL11848"/>
    </row>
    <row r="11849" spans="3:38" ht="15" customHeight="1" x14ac:dyDescent="0.35">
      <c r="C11849"/>
      <c r="D11849"/>
      <c r="E11849"/>
      <c r="F11849"/>
      <c r="G11849"/>
      <c r="H11849"/>
      <c r="I11849"/>
      <c r="J11849"/>
      <c r="K11849"/>
      <c r="L11849"/>
      <c r="M11849"/>
      <c r="N11849"/>
      <c r="O11849"/>
      <c r="S11849"/>
      <c r="T11849"/>
      <c r="U11849"/>
      <c r="V11849"/>
      <c r="Y11849"/>
      <c r="Z11849"/>
      <c r="AA11849"/>
      <c r="AB11849"/>
      <c r="AC11849"/>
      <c r="AD11849"/>
      <c r="AE11849"/>
      <c r="AF11849"/>
      <c r="AG11849"/>
      <c r="AH11849"/>
      <c r="AI11849"/>
      <c r="AJ11849"/>
      <c r="AK11849"/>
      <c r="AL11849"/>
    </row>
    <row r="11850" spans="3:38" ht="15" customHeight="1" x14ac:dyDescent="0.35">
      <c r="C11850"/>
      <c r="D11850"/>
      <c r="E11850"/>
      <c r="F11850"/>
      <c r="G11850"/>
      <c r="H11850"/>
      <c r="I11850"/>
      <c r="J11850"/>
      <c r="K11850"/>
      <c r="L11850"/>
      <c r="M11850"/>
      <c r="N11850"/>
      <c r="O11850"/>
      <c r="S11850"/>
      <c r="T11850"/>
      <c r="U11850"/>
      <c r="V11850"/>
      <c r="Y11850"/>
      <c r="Z11850"/>
      <c r="AA11850"/>
      <c r="AB11850"/>
      <c r="AC11850"/>
      <c r="AD11850"/>
      <c r="AE11850"/>
      <c r="AF11850"/>
      <c r="AG11850"/>
      <c r="AH11850"/>
      <c r="AI11850"/>
      <c r="AJ11850"/>
      <c r="AK11850"/>
      <c r="AL11850"/>
    </row>
    <row r="11851" spans="3:38" ht="15" customHeight="1" x14ac:dyDescent="0.35">
      <c r="C11851"/>
      <c r="D11851"/>
      <c r="E11851"/>
      <c r="F11851"/>
      <c r="G11851"/>
      <c r="H11851"/>
      <c r="I11851"/>
      <c r="J11851"/>
      <c r="K11851"/>
      <c r="L11851"/>
      <c r="M11851"/>
      <c r="N11851"/>
      <c r="O11851"/>
      <c r="S11851"/>
      <c r="T11851"/>
      <c r="U11851"/>
      <c r="V11851"/>
      <c r="Y11851"/>
      <c r="Z11851"/>
      <c r="AA11851"/>
      <c r="AB11851"/>
      <c r="AC11851"/>
      <c r="AD11851"/>
      <c r="AE11851"/>
      <c r="AF11851"/>
      <c r="AG11851"/>
      <c r="AH11851"/>
      <c r="AI11851"/>
      <c r="AJ11851"/>
      <c r="AK11851"/>
      <c r="AL11851"/>
    </row>
    <row r="11852" spans="3:38" ht="15" customHeight="1" x14ac:dyDescent="0.35">
      <c r="C11852"/>
      <c r="D11852"/>
      <c r="E11852"/>
      <c r="F11852"/>
      <c r="G11852"/>
      <c r="H11852"/>
      <c r="I11852"/>
      <c r="J11852"/>
      <c r="K11852"/>
      <c r="L11852"/>
      <c r="M11852"/>
      <c r="N11852"/>
      <c r="O11852"/>
      <c r="S11852"/>
      <c r="T11852"/>
      <c r="U11852"/>
      <c r="V11852"/>
      <c r="Y11852"/>
      <c r="Z11852"/>
      <c r="AA11852"/>
      <c r="AB11852"/>
      <c r="AC11852"/>
      <c r="AD11852"/>
      <c r="AE11852"/>
      <c r="AF11852"/>
      <c r="AG11852"/>
      <c r="AH11852"/>
      <c r="AI11852"/>
      <c r="AJ11852"/>
      <c r="AK11852"/>
      <c r="AL11852"/>
    </row>
    <row r="11853" spans="3:38" ht="15" customHeight="1" x14ac:dyDescent="0.35">
      <c r="C11853"/>
      <c r="D11853"/>
      <c r="E11853"/>
      <c r="F11853"/>
      <c r="G11853"/>
      <c r="H11853"/>
      <c r="I11853"/>
      <c r="J11853"/>
      <c r="K11853"/>
      <c r="L11853"/>
      <c r="M11853"/>
      <c r="N11853"/>
      <c r="O11853"/>
      <c r="S11853"/>
      <c r="T11853"/>
      <c r="U11853"/>
      <c r="V11853"/>
      <c r="Y11853"/>
      <c r="Z11853"/>
      <c r="AA11853"/>
      <c r="AB11853"/>
      <c r="AC11853"/>
      <c r="AD11853"/>
      <c r="AE11853"/>
      <c r="AF11853"/>
      <c r="AG11853"/>
      <c r="AH11853"/>
      <c r="AI11853"/>
      <c r="AJ11853"/>
      <c r="AK11853"/>
      <c r="AL11853"/>
    </row>
    <row r="11854" spans="3:38" ht="15" customHeight="1" x14ac:dyDescent="0.35">
      <c r="C11854"/>
      <c r="D11854"/>
      <c r="E11854"/>
      <c r="F11854"/>
      <c r="G11854"/>
      <c r="H11854"/>
      <c r="I11854"/>
      <c r="J11854"/>
      <c r="K11854"/>
      <c r="L11854"/>
      <c r="M11854"/>
      <c r="N11854"/>
      <c r="O11854"/>
      <c r="S11854"/>
      <c r="T11854"/>
      <c r="U11854"/>
      <c r="V11854"/>
      <c r="Y11854"/>
      <c r="Z11854"/>
      <c r="AA11854"/>
      <c r="AB11854"/>
      <c r="AC11854"/>
      <c r="AD11854"/>
      <c r="AE11854"/>
      <c r="AF11854"/>
      <c r="AG11854"/>
      <c r="AH11854"/>
      <c r="AI11854"/>
      <c r="AJ11854"/>
      <c r="AK11854"/>
      <c r="AL11854"/>
    </row>
    <row r="11855" spans="3:38" ht="15" customHeight="1" x14ac:dyDescent="0.35">
      <c r="C11855"/>
      <c r="D11855"/>
      <c r="E11855"/>
      <c r="F11855"/>
      <c r="G11855"/>
      <c r="H11855"/>
      <c r="I11855"/>
      <c r="J11855"/>
      <c r="K11855"/>
      <c r="L11855"/>
      <c r="M11855"/>
      <c r="N11855"/>
      <c r="O11855"/>
      <c r="S11855"/>
      <c r="T11855"/>
      <c r="U11855"/>
      <c r="V11855"/>
      <c r="Y11855"/>
      <c r="Z11855"/>
      <c r="AA11855"/>
      <c r="AB11855"/>
      <c r="AC11855"/>
      <c r="AD11855"/>
      <c r="AE11855"/>
      <c r="AF11855"/>
      <c r="AG11855"/>
      <c r="AH11855"/>
      <c r="AI11855"/>
      <c r="AJ11855"/>
      <c r="AK11855"/>
      <c r="AL11855"/>
    </row>
    <row r="11856" spans="3:38" ht="15" customHeight="1" x14ac:dyDescent="0.35">
      <c r="C11856"/>
      <c r="D11856"/>
      <c r="E11856"/>
      <c r="F11856"/>
      <c r="G11856"/>
      <c r="H11856"/>
      <c r="I11856"/>
      <c r="J11856"/>
      <c r="K11856"/>
      <c r="L11856"/>
      <c r="M11856"/>
      <c r="N11856"/>
      <c r="O11856"/>
      <c r="S11856"/>
      <c r="T11856"/>
      <c r="U11856"/>
      <c r="V11856"/>
      <c r="Y11856"/>
      <c r="Z11856"/>
      <c r="AA11856"/>
      <c r="AB11856"/>
      <c r="AC11856"/>
      <c r="AD11856"/>
      <c r="AE11856"/>
      <c r="AF11856"/>
      <c r="AG11856"/>
      <c r="AH11856"/>
      <c r="AI11856"/>
      <c r="AJ11856"/>
      <c r="AK11856"/>
      <c r="AL11856"/>
    </row>
    <row r="11857" spans="3:38" ht="15" customHeight="1" x14ac:dyDescent="0.35">
      <c r="C11857"/>
      <c r="D11857"/>
      <c r="E11857"/>
      <c r="F11857"/>
      <c r="G11857"/>
      <c r="H11857"/>
      <c r="I11857"/>
      <c r="J11857"/>
      <c r="K11857"/>
      <c r="L11857"/>
      <c r="M11857"/>
      <c r="N11857"/>
      <c r="O11857"/>
      <c r="S11857"/>
      <c r="T11857"/>
      <c r="U11857"/>
      <c r="V11857"/>
      <c r="Y11857"/>
      <c r="Z11857"/>
      <c r="AA11857"/>
      <c r="AB11857"/>
      <c r="AC11857"/>
      <c r="AD11857"/>
      <c r="AE11857"/>
      <c r="AF11857"/>
      <c r="AG11857"/>
      <c r="AH11857"/>
      <c r="AI11857"/>
      <c r="AJ11857"/>
      <c r="AK11857"/>
      <c r="AL11857"/>
    </row>
    <row r="11858" spans="3:38" ht="15" customHeight="1" x14ac:dyDescent="0.35">
      <c r="C11858"/>
      <c r="D11858"/>
      <c r="E11858"/>
      <c r="F11858"/>
      <c r="G11858"/>
      <c r="H11858"/>
      <c r="I11858"/>
      <c r="J11858"/>
      <c r="K11858"/>
      <c r="L11858"/>
      <c r="M11858"/>
      <c r="N11858"/>
      <c r="O11858"/>
      <c r="S11858"/>
      <c r="T11858"/>
      <c r="U11858"/>
      <c r="V11858"/>
      <c r="Y11858"/>
      <c r="Z11858"/>
      <c r="AA11858"/>
      <c r="AB11858"/>
      <c r="AC11858"/>
      <c r="AD11858"/>
      <c r="AE11858"/>
      <c r="AF11858"/>
      <c r="AG11858"/>
      <c r="AH11858"/>
      <c r="AI11858"/>
      <c r="AJ11858"/>
      <c r="AK11858"/>
      <c r="AL11858"/>
    </row>
    <row r="11859" spans="3:38" ht="15" customHeight="1" x14ac:dyDescent="0.35">
      <c r="C11859"/>
      <c r="D11859"/>
      <c r="E11859"/>
      <c r="F11859"/>
      <c r="G11859"/>
      <c r="H11859"/>
      <c r="I11859"/>
      <c r="J11859"/>
      <c r="K11859"/>
      <c r="L11859"/>
      <c r="M11859"/>
      <c r="N11859"/>
      <c r="O11859"/>
      <c r="S11859"/>
      <c r="T11859"/>
      <c r="U11859"/>
      <c r="V11859"/>
      <c r="Y11859"/>
      <c r="Z11859"/>
      <c r="AA11859"/>
      <c r="AB11859"/>
      <c r="AC11859"/>
      <c r="AD11859"/>
      <c r="AE11859"/>
      <c r="AF11859"/>
      <c r="AG11859"/>
      <c r="AH11859"/>
      <c r="AI11859"/>
      <c r="AJ11859"/>
      <c r="AK11859"/>
      <c r="AL11859"/>
    </row>
    <row r="11860" spans="3:38" ht="15" customHeight="1" x14ac:dyDescent="0.35">
      <c r="C11860"/>
      <c r="D11860"/>
      <c r="E11860"/>
      <c r="F11860"/>
      <c r="G11860"/>
      <c r="H11860"/>
      <c r="I11860"/>
      <c r="J11860"/>
      <c r="K11860"/>
      <c r="L11860"/>
      <c r="M11860"/>
      <c r="N11860"/>
      <c r="O11860"/>
      <c r="S11860"/>
      <c r="T11860"/>
      <c r="U11860"/>
      <c r="V11860"/>
      <c r="Y11860"/>
      <c r="Z11860"/>
      <c r="AA11860"/>
      <c r="AB11860"/>
      <c r="AC11860"/>
      <c r="AD11860"/>
      <c r="AE11860"/>
      <c r="AF11860"/>
      <c r="AG11860"/>
      <c r="AH11860"/>
      <c r="AI11860"/>
      <c r="AJ11860"/>
      <c r="AK11860"/>
      <c r="AL11860"/>
    </row>
    <row r="11861" spans="3:38" ht="15" customHeight="1" x14ac:dyDescent="0.35">
      <c r="C11861"/>
      <c r="D11861"/>
      <c r="E11861"/>
      <c r="F11861"/>
      <c r="G11861"/>
      <c r="H11861"/>
      <c r="I11861"/>
      <c r="J11861"/>
      <c r="K11861"/>
      <c r="L11861"/>
      <c r="M11861"/>
      <c r="N11861"/>
      <c r="O11861"/>
      <c r="S11861"/>
      <c r="T11861"/>
      <c r="U11861"/>
      <c r="V11861"/>
      <c r="Y11861"/>
      <c r="Z11861"/>
      <c r="AA11861"/>
      <c r="AB11861"/>
      <c r="AC11861"/>
      <c r="AD11861"/>
      <c r="AE11861"/>
      <c r="AF11861"/>
      <c r="AG11861"/>
      <c r="AH11861"/>
      <c r="AI11861"/>
      <c r="AJ11861"/>
      <c r="AK11861"/>
      <c r="AL11861"/>
    </row>
    <row r="11862" spans="3:38" ht="15" customHeight="1" x14ac:dyDescent="0.35">
      <c r="C11862"/>
      <c r="D11862"/>
      <c r="E11862"/>
      <c r="F11862"/>
      <c r="G11862"/>
      <c r="H11862"/>
      <c r="I11862"/>
      <c r="J11862"/>
      <c r="K11862"/>
      <c r="L11862"/>
      <c r="M11862"/>
      <c r="N11862"/>
      <c r="O11862"/>
      <c r="S11862"/>
      <c r="T11862"/>
      <c r="U11862"/>
      <c r="V11862"/>
      <c r="Y11862"/>
      <c r="Z11862"/>
      <c r="AA11862"/>
      <c r="AB11862"/>
      <c r="AC11862"/>
      <c r="AD11862"/>
      <c r="AE11862"/>
      <c r="AF11862"/>
      <c r="AG11862"/>
      <c r="AH11862"/>
      <c r="AI11862"/>
      <c r="AJ11862"/>
      <c r="AK11862"/>
      <c r="AL11862"/>
    </row>
    <row r="11863" spans="3:38" ht="15" customHeight="1" x14ac:dyDescent="0.35">
      <c r="C11863"/>
      <c r="D11863"/>
      <c r="E11863"/>
      <c r="F11863"/>
      <c r="G11863"/>
      <c r="H11863"/>
      <c r="I11863"/>
      <c r="J11863"/>
      <c r="K11863"/>
      <c r="L11863"/>
      <c r="M11863"/>
      <c r="N11863"/>
      <c r="O11863"/>
      <c r="S11863"/>
      <c r="T11863"/>
      <c r="U11863"/>
      <c r="V11863"/>
      <c r="Y11863"/>
      <c r="Z11863"/>
      <c r="AA11863"/>
      <c r="AB11863"/>
      <c r="AC11863"/>
      <c r="AD11863"/>
      <c r="AE11863"/>
      <c r="AF11863"/>
      <c r="AG11863"/>
      <c r="AH11863"/>
      <c r="AI11863"/>
      <c r="AJ11863"/>
      <c r="AK11863"/>
      <c r="AL11863"/>
    </row>
    <row r="11864" spans="3:38" ht="15" customHeight="1" x14ac:dyDescent="0.35">
      <c r="C11864"/>
      <c r="D11864"/>
      <c r="E11864"/>
      <c r="F11864"/>
      <c r="G11864"/>
      <c r="H11864"/>
      <c r="I11864"/>
      <c r="J11864"/>
      <c r="K11864"/>
      <c r="L11864"/>
      <c r="M11864"/>
      <c r="N11864"/>
      <c r="O11864"/>
      <c r="S11864"/>
      <c r="T11864"/>
      <c r="U11864"/>
      <c r="V11864"/>
      <c r="Y11864"/>
      <c r="Z11864"/>
      <c r="AA11864"/>
      <c r="AB11864"/>
      <c r="AC11864"/>
      <c r="AD11864"/>
      <c r="AE11864"/>
      <c r="AF11864"/>
      <c r="AG11864"/>
      <c r="AH11864"/>
      <c r="AI11864"/>
      <c r="AJ11864"/>
      <c r="AK11864"/>
      <c r="AL11864"/>
    </row>
    <row r="11865" spans="3:38" ht="15" customHeight="1" x14ac:dyDescent="0.35">
      <c r="C11865"/>
      <c r="D11865"/>
      <c r="E11865"/>
      <c r="F11865"/>
      <c r="G11865"/>
      <c r="H11865"/>
      <c r="I11865"/>
      <c r="J11865"/>
      <c r="K11865"/>
      <c r="L11865"/>
      <c r="M11865"/>
      <c r="N11865"/>
      <c r="O11865"/>
      <c r="S11865"/>
      <c r="T11865"/>
      <c r="U11865"/>
      <c r="V11865"/>
      <c r="Y11865"/>
      <c r="Z11865"/>
      <c r="AA11865"/>
      <c r="AB11865"/>
      <c r="AC11865"/>
      <c r="AD11865"/>
      <c r="AE11865"/>
      <c r="AF11865"/>
      <c r="AG11865"/>
      <c r="AH11865"/>
      <c r="AI11865"/>
      <c r="AJ11865"/>
      <c r="AK11865"/>
      <c r="AL11865"/>
    </row>
    <row r="11866" spans="3:38" ht="15" customHeight="1" x14ac:dyDescent="0.35">
      <c r="C11866"/>
      <c r="D11866"/>
      <c r="E11866"/>
      <c r="F11866"/>
      <c r="G11866"/>
      <c r="H11866"/>
      <c r="I11866"/>
      <c r="J11866"/>
      <c r="K11866"/>
      <c r="L11866"/>
      <c r="M11866"/>
      <c r="N11866"/>
      <c r="O11866"/>
      <c r="S11866"/>
      <c r="T11866"/>
      <c r="U11866"/>
      <c r="V11866"/>
      <c r="Y11866"/>
      <c r="Z11866"/>
      <c r="AA11866"/>
      <c r="AB11866"/>
      <c r="AC11866"/>
      <c r="AD11866"/>
      <c r="AE11866"/>
      <c r="AF11866"/>
      <c r="AG11866"/>
      <c r="AH11866"/>
      <c r="AI11866"/>
      <c r="AJ11866"/>
      <c r="AK11866"/>
      <c r="AL11866"/>
    </row>
    <row r="11867" spans="3:38" ht="15" customHeight="1" x14ac:dyDescent="0.35">
      <c r="C11867"/>
      <c r="D11867"/>
      <c r="E11867"/>
      <c r="F11867"/>
      <c r="G11867"/>
      <c r="H11867"/>
      <c r="I11867"/>
      <c r="J11867"/>
      <c r="K11867"/>
      <c r="L11867"/>
      <c r="M11867"/>
      <c r="N11867"/>
      <c r="O11867"/>
      <c r="S11867"/>
      <c r="T11867"/>
      <c r="U11867"/>
      <c r="V11867"/>
      <c r="Y11867"/>
      <c r="Z11867"/>
      <c r="AA11867"/>
      <c r="AB11867"/>
      <c r="AC11867"/>
      <c r="AD11867"/>
      <c r="AE11867"/>
      <c r="AF11867"/>
      <c r="AG11867"/>
      <c r="AH11867"/>
      <c r="AI11867"/>
      <c r="AJ11867"/>
      <c r="AK11867"/>
      <c r="AL11867"/>
    </row>
    <row r="11868" spans="3:38" ht="15" customHeight="1" x14ac:dyDescent="0.35">
      <c r="C11868"/>
      <c r="D11868"/>
      <c r="E11868"/>
      <c r="F11868"/>
      <c r="G11868"/>
      <c r="H11868"/>
      <c r="I11868"/>
      <c r="J11868"/>
      <c r="K11868"/>
      <c r="L11868"/>
      <c r="M11868"/>
      <c r="N11868"/>
      <c r="O11868"/>
      <c r="S11868"/>
      <c r="T11868"/>
      <c r="U11868"/>
      <c r="V11868"/>
      <c r="Y11868"/>
      <c r="Z11868"/>
      <c r="AA11868"/>
      <c r="AB11868"/>
      <c r="AC11868"/>
      <c r="AD11868"/>
      <c r="AE11868"/>
      <c r="AF11868"/>
      <c r="AG11868"/>
      <c r="AH11868"/>
      <c r="AI11868"/>
      <c r="AJ11868"/>
      <c r="AK11868"/>
      <c r="AL11868"/>
    </row>
    <row r="11869" spans="3:38" ht="15" customHeight="1" x14ac:dyDescent="0.35">
      <c r="C11869"/>
      <c r="D11869"/>
      <c r="E11869"/>
      <c r="F11869"/>
      <c r="G11869"/>
      <c r="H11869"/>
      <c r="I11869"/>
      <c r="J11869"/>
      <c r="K11869"/>
      <c r="L11869"/>
      <c r="M11869"/>
      <c r="N11869"/>
      <c r="O11869"/>
      <c r="S11869"/>
      <c r="T11869"/>
      <c r="U11869"/>
      <c r="V11869"/>
      <c r="Y11869"/>
      <c r="Z11869"/>
      <c r="AA11869"/>
      <c r="AB11869"/>
      <c r="AC11869"/>
      <c r="AD11869"/>
      <c r="AE11869"/>
      <c r="AF11869"/>
      <c r="AG11869"/>
      <c r="AH11869"/>
      <c r="AI11869"/>
      <c r="AJ11869"/>
      <c r="AK11869"/>
      <c r="AL11869"/>
    </row>
    <row r="11870" spans="3:38" ht="15" customHeight="1" x14ac:dyDescent="0.35">
      <c r="C11870"/>
      <c r="D11870"/>
      <c r="E11870"/>
      <c r="F11870"/>
      <c r="G11870"/>
      <c r="H11870"/>
      <c r="I11870"/>
      <c r="J11870"/>
      <c r="K11870"/>
      <c r="L11870"/>
      <c r="M11870"/>
      <c r="N11870"/>
      <c r="O11870"/>
      <c r="S11870"/>
      <c r="T11870"/>
      <c r="U11870"/>
      <c r="V11870"/>
      <c r="Y11870"/>
      <c r="Z11870"/>
      <c r="AA11870"/>
      <c r="AB11870"/>
      <c r="AC11870"/>
      <c r="AD11870"/>
      <c r="AE11870"/>
      <c r="AF11870"/>
      <c r="AG11870"/>
      <c r="AH11870"/>
      <c r="AI11870"/>
      <c r="AJ11870"/>
      <c r="AK11870"/>
      <c r="AL11870"/>
    </row>
    <row r="11871" spans="3:38" ht="15" customHeight="1" x14ac:dyDescent="0.35">
      <c r="C11871"/>
      <c r="D11871"/>
      <c r="E11871"/>
      <c r="F11871"/>
      <c r="G11871"/>
      <c r="H11871"/>
      <c r="I11871"/>
      <c r="J11871"/>
      <c r="K11871"/>
      <c r="L11871"/>
      <c r="M11871"/>
      <c r="N11871"/>
      <c r="O11871"/>
      <c r="S11871"/>
      <c r="T11871"/>
      <c r="U11871"/>
      <c r="V11871"/>
      <c r="Y11871"/>
      <c r="Z11871"/>
      <c r="AA11871"/>
      <c r="AB11871"/>
      <c r="AC11871"/>
      <c r="AD11871"/>
      <c r="AE11871"/>
      <c r="AF11871"/>
      <c r="AG11871"/>
      <c r="AH11871"/>
      <c r="AI11871"/>
      <c r="AJ11871"/>
      <c r="AK11871"/>
      <c r="AL11871"/>
    </row>
    <row r="11872" spans="3:38" ht="15" customHeight="1" x14ac:dyDescent="0.35">
      <c r="C11872"/>
      <c r="D11872"/>
      <c r="E11872"/>
      <c r="F11872"/>
      <c r="G11872"/>
      <c r="H11872"/>
      <c r="I11872"/>
      <c r="J11872"/>
      <c r="K11872"/>
      <c r="L11872"/>
      <c r="M11872"/>
      <c r="N11872"/>
      <c r="O11872"/>
      <c r="S11872"/>
      <c r="T11872"/>
      <c r="U11872"/>
      <c r="V11872"/>
      <c r="Y11872"/>
      <c r="Z11872"/>
      <c r="AA11872"/>
      <c r="AB11872"/>
      <c r="AC11872"/>
      <c r="AD11872"/>
      <c r="AE11872"/>
      <c r="AF11872"/>
      <c r="AG11872"/>
      <c r="AH11872"/>
      <c r="AI11872"/>
      <c r="AJ11872"/>
      <c r="AK11872"/>
      <c r="AL11872"/>
    </row>
    <row r="11873" spans="3:38" ht="15" customHeight="1" x14ac:dyDescent="0.35">
      <c r="C11873"/>
      <c r="D11873"/>
      <c r="E11873"/>
      <c r="F11873"/>
      <c r="G11873"/>
      <c r="H11873"/>
      <c r="I11873"/>
      <c r="J11873"/>
      <c r="K11873"/>
      <c r="L11873"/>
      <c r="M11873"/>
      <c r="N11873"/>
      <c r="O11873"/>
      <c r="S11873"/>
      <c r="T11873"/>
      <c r="U11873"/>
      <c r="V11873"/>
      <c r="Y11873"/>
      <c r="Z11873"/>
      <c r="AA11873"/>
      <c r="AB11873"/>
      <c r="AC11873"/>
      <c r="AD11873"/>
      <c r="AE11873"/>
      <c r="AF11873"/>
      <c r="AG11873"/>
      <c r="AH11873"/>
      <c r="AI11873"/>
      <c r="AJ11873"/>
      <c r="AK11873"/>
      <c r="AL11873"/>
    </row>
    <row r="11874" spans="3:38" ht="15" customHeight="1" x14ac:dyDescent="0.35">
      <c r="C11874"/>
      <c r="D11874"/>
      <c r="E11874"/>
      <c r="F11874"/>
      <c r="G11874"/>
      <c r="H11874"/>
      <c r="I11874"/>
      <c r="J11874"/>
      <c r="K11874"/>
      <c r="L11874"/>
      <c r="M11874"/>
      <c r="N11874"/>
      <c r="O11874"/>
      <c r="S11874"/>
      <c r="T11874"/>
      <c r="U11874"/>
      <c r="V11874"/>
      <c r="Y11874"/>
      <c r="Z11874"/>
      <c r="AA11874"/>
      <c r="AB11874"/>
      <c r="AC11874"/>
      <c r="AD11874"/>
      <c r="AE11874"/>
      <c r="AF11874"/>
      <c r="AG11874"/>
      <c r="AH11874"/>
      <c r="AI11874"/>
      <c r="AJ11874"/>
      <c r="AK11874"/>
      <c r="AL11874"/>
    </row>
    <row r="11875" spans="3:38" ht="15" customHeight="1" x14ac:dyDescent="0.35">
      <c r="C11875"/>
      <c r="D11875"/>
      <c r="E11875"/>
      <c r="F11875"/>
      <c r="G11875"/>
      <c r="H11875"/>
      <c r="I11875"/>
      <c r="J11875"/>
      <c r="K11875"/>
      <c r="L11875"/>
      <c r="M11875"/>
      <c r="N11875"/>
      <c r="O11875"/>
      <c r="S11875"/>
      <c r="T11875"/>
      <c r="U11875"/>
      <c r="V11875"/>
      <c r="Y11875"/>
      <c r="Z11875"/>
      <c r="AA11875"/>
      <c r="AB11875"/>
      <c r="AC11875"/>
      <c r="AD11875"/>
      <c r="AE11875"/>
      <c r="AF11875"/>
      <c r="AG11875"/>
      <c r="AH11875"/>
      <c r="AI11875"/>
      <c r="AJ11875"/>
      <c r="AK11875"/>
      <c r="AL11875"/>
    </row>
    <row r="11876" spans="3:38" ht="15" customHeight="1" x14ac:dyDescent="0.35">
      <c r="C11876"/>
      <c r="D11876"/>
      <c r="E11876"/>
      <c r="F11876"/>
      <c r="G11876"/>
      <c r="H11876"/>
      <c r="I11876"/>
      <c r="J11876"/>
      <c r="K11876"/>
      <c r="L11876"/>
      <c r="M11876"/>
      <c r="N11876"/>
      <c r="O11876"/>
      <c r="S11876"/>
      <c r="T11876"/>
      <c r="U11876"/>
      <c r="V11876"/>
      <c r="Y11876"/>
      <c r="Z11876"/>
      <c r="AA11876"/>
      <c r="AB11876"/>
      <c r="AC11876"/>
      <c r="AD11876"/>
      <c r="AE11876"/>
      <c r="AF11876"/>
      <c r="AG11876"/>
      <c r="AH11876"/>
      <c r="AI11876"/>
      <c r="AJ11876"/>
      <c r="AK11876"/>
      <c r="AL11876"/>
    </row>
    <row r="11877" spans="3:38" ht="15" customHeight="1" x14ac:dyDescent="0.35">
      <c r="C11877"/>
      <c r="D11877"/>
      <c r="E11877"/>
      <c r="F11877"/>
      <c r="G11877"/>
      <c r="H11877"/>
      <c r="I11877"/>
      <c r="J11877"/>
      <c r="K11877"/>
      <c r="L11877"/>
      <c r="M11877"/>
      <c r="N11877"/>
      <c r="O11877"/>
      <c r="S11877"/>
      <c r="T11877"/>
      <c r="U11877"/>
      <c r="V11877"/>
      <c r="Y11877"/>
      <c r="Z11877"/>
      <c r="AA11877"/>
      <c r="AB11877"/>
      <c r="AC11877"/>
      <c r="AD11877"/>
      <c r="AE11877"/>
      <c r="AF11877"/>
      <c r="AG11877"/>
      <c r="AH11877"/>
      <c r="AI11877"/>
      <c r="AJ11877"/>
      <c r="AK11877"/>
      <c r="AL11877"/>
    </row>
    <row r="11878" spans="3:38" ht="15" customHeight="1" x14ac:dyDescent="0.35">
      <c r="C11878"/>
      <c r="D11878"/>
      <c r="E11878"/>
      <c r="F11878"/>
      <c r="G11878"/>
      <c r="H11878"/>
      <c r="I11878"/>
      <c r="J11878"/>
      <c r="K11878"/>
      <c r="L11878"/>
      <c r="M11878"/>
      <c r="N11878"/>
      <c r="O11878"/>
      <c r="S11878"/>
      <c r="T11878"/>
      <c r="U11878"/>
      <c r="V11878"/>
      <c r="Y11878"/>
      <c r="Z11878"/>
      <c r="AA11878"/>
      <c r="AB11878"/>
      <c r="AC11878"/>
      <c r="AD11878"/>
      <c r="AE11878"/>
      <c r="AF11878"/>
      <c r="AG11878"/>
      <c r="AH11878"/>
      <c r="AI11878"/>
      <c r="AJ11878"/>
      <c r="AK11878"/>
      <c r="AL11878"/>
    </row>
    <row r="11879" spans="3:38" ht="15" customHeight="1" x14ac:dyDescent="0.35">
      <c r="C11879"/>
      <c r="D11879"/>
      <c r="E11879"/>
      <c r="F11879"/>
      <c r="G11879"/>
      <c r="H11879"/>
      <c r="I11879"/>
      <c r="J11879"/>
      <c r="K11879"/>
      <c r="L11879"/>
      <c r="M11879"/>
      <c r="N11879"/>
      <c r="O11879"/>
      <c r="S11879"/>
      <c r="T11879"/>
      <c r="U11879"/>
      <c r="V11879"/>
      <c r="Y11879"/>
      <c r="Z11879"/>
      <c r="AA11879"/>
      <c r="AB11879"/>
      <c r="AC11879"/>
      <c r="AD11879"/>
      <c r="AE11879"/>
      <c r="AF11879"/>
      <c r="AG11879"/>
      <c r="AH11879"/>
      <c r="AI11879"/>
      <c r="AJ11879"/>
      <c r="AK11879"/>
      <c r="AL11879"/>
    </row>
    <row r="11880" spans="3:38" ht="15" customHeight="1" x14ac:dyDescent="0.35">
      <c r="C11880"/>
      <c r="D11880"/>
      <c r="E11880"/>
      <c r="F11880"/>
      <c r="G11880"/>
      <c r="H11880"/>
      <c r="I11880"/>
      <c r="J11880"/>
      <c r="K11880"/>
      <c r="L11880"/>
      <c r="M11880"/>
      <c r="N11880"/>
      <c r="O11880"/>
      <c r="S11880"/>
      <c r="T11880"/>
      <c r="U11880"/>
      <c r="V11880"/>
      <c r="Y11880"/>
      <c r="Z11880"/>
      <c r="AA11880"/>
      <c r="AB11880"/>
      <c r="AC11880"/>
      <c r="AD11880"/>
      <c r="AE11880"/>
      <c r="AF11880"/>
      <c r="AG11880"/>
      <c r="AH11880"/>
      <c r="AI11880"/>
      <c r="AJ11880"/>
      <c r="AK11880"/>
      <c r="AL11880"/>
    </row>
    <row r="11881" spans="3:38" ht="15" customHeight="1" x14ac:dyDescent="0.35">
      <c r="C11881"/>
      <c r="D11881"/>
      <c r="E11881"/>
      <c r="F11881"/>
      <c r="G11881"/>
      <c r="H11881"/>
      <c r="I11881"/>
      <c r="J11881"/>
      <c r="K11881"/>
      <c r="L11881"/>
      <c r="M11881"/>
      <c r="N11881"/>
      <c r="O11881"/>
      <c r="S11881"/>
      <c r="T11881"/>
      <c r="U11881"/>
      <c r="V11881"/>
      <c r="Y11881"/>
      <c r="Z11881"/>
      <c r="AA11881"/>
      <c r="AB11881"/>
      <c r="AC11881"/>
      <c r="AD11881"/>
      <c r="AE11881"/>
      <c r="AF11881"/>
      <c r="AG11881"/>
      <c r="AH11881"/>
      <c r="AI11881"/>
      <c r="AJ11881"/>
      <c r="AK11881"/>
      <c r="AL11881"/>
    </row>
    <row r="11882" spans="3:38" ht="15" customHeight="1" x14ac:dyDescent="0.35">
      <c r="C11882"/>
      <c r="D11882"/>
      <c r="E11882"/>
      <c r="F11882"/>
      <c r="G11882"/>
      <c r="H11882"/>
      <c r="I11882"/>
      <c r="J11882"/>
      <c r="K11882"/>
      <c r="L11882"/>
      <c r="M11882"/>
      <c r="N11882"/>
      <c r="O11882"/>
      <c r="S11882"/>
      <c r="T11882"/>
      <c r="U11882"/>
      <c r="V11882"/>
      <c r="Y11882"/>
      <c r="Z11882"/>
      <c r="AA11882"/>
      <c r="AB11882"/>
      <c r="AC11882"/>
      <c r="AD11882"/>
      <c r="AE11882"/>
      <c r="AF11882"/>
      <c r="AG11882"/>
      <c r="AH11882"/>
      <c r="AI11882"/>
      <c r="AJ11882"/>
      <c r="AK11882"/>
      <c r="AL11882"/>
    </row>
    <row r="11883" spans="3:38" ht="15" customHeight="1" x14ac:dyDescent="0.35">
      <c r="C11883"/>
      <c r="D11883"/>
      <c r="E11883"/>
      <c r="F11883"/>
      <c r="G11883"/>
      <c r="H11883"/>
      <c r="I11883"/>
      <c r="J11883"/>
      <c r="K11883"/>
      <c r="L11883"/>
      <c r="M11883"/>
      <c r="N11883"/>
      <c r="O11883"/>
      <c r="S11883"/>
      <c r="T11883"/>
      <c r="U11883"/>
      <c r="V11883"/>
      <c r="Y11883"/>
      <c r="Z11883"/>
      <c r="AA11883"/>
      <c r="AB11883"/>
      <c r="AC11883"/>
      <c r="AD11883"/>
      <c r="AE11883"/>
      <c r="AF11883"/>
      <c r="AG11883"/>
      <c r="AH11883"/>
      <c r="AI11883"/>
      <c r="AJ11883"/>
      <c r="AK11883"/>
      <c r="AL11883"/>
    </row>
    <row r="11884" spans="3:38" ht="15" customHeight="1" x14ac:dyDescent="0.35">
      <c r="C11884"/>
      <c r="D11884"/>
      <c r="E11884"/>
      <c r="F11884"/>
      <c r="G11884"/>
      <c r="H11884"/>
      <c r="I11884"/>
      <c r="J11884"/>
      <c r="K11884"/>
      <c r="L11884"/>
      <c r="M11884"/>
      <c r="N11884"/>
      <c r="O11884"/>
      <c r="S11884"/>
      <c r="T11884"/>
      <c r="U11884"/>
      <c r="V11884"/>
      <c r="Y11884"/>
      <c r="Z11884"/>
      <c r="AA11884"/>
      <c r="AB11884"/>
      <c r="AC11884"/>
      <c r="AD11884"/>
      <c r="AE11884"/>
      <c r="AF11884"/>
      <c r="AG11884"/>
      <c r="AH11884"/>
      <c r="AI11884"/>
      <c r="AJ11884"/>
      <c r="AK11884"/>
      <c r="AL11884"/>
    </row>
    <row r="11885" spans="3:38" ht="15" customHeight="1" x14ac:dyDescent="0.35">
      <c r="C11885"/>
      <c r="D11885"/>
      <c r="E11885"/>
      <c r="F11885"/>
      <c r="G11885"/>
      <c r="H11885"/>
      <c r="I11885"/>
      <c r="J11885"/>
      <c r="K11885"/>
      <c r="L11885"/>
      <c r="M11885"/>
      <c r="N11885"/>
      <c r="O11885"/>
      <c r="S11885"/>
      <c r="T11885"/>
      <c r="U11885"/>
      <c r="V11885"/>
      <c r="Y11885"/>
      <c r="Z11885"/>
      <c r="AA11885"/>
      <c r="AB11885"/>
      <c r="AC11885"/>
      <c r="AD11885"/>
      <c r="AE11885"/>
      <c r="AF11885"/>
      <c r="AG11885"/>
      <c r="AH11885"/>
      <c r="AI11885"/>
      <c r="AJ11885"/>
      <c r="AK11885"/>
      <c r="AL11885"/>
    </row>
    <row r="11886" spans="3:38" ht="15" customHeight="1" x14ac:dyDescent="0.35">
      <c r="C11886"/>
      <c r="D11886"/>
      <c r="E11886"/>
      <c r="F11886"/>
      <c r="G11886"/>
      <c r="H11886"/>
      <c r="I11886"/>
      <c r="J11886"/>
      <c r="K11886"/>
      <c r="L11886"/>
      <c r="M11886"/>
      <c r="N11886"/>
      <c r="O11886"/>
      <c r="S11886"/>
      <c r="T11886"/>
      <c r="U11886"/>
      <c r="V11886"/>
      <c r="Y11886"/>
      <c r="Z11886"/>
      <c r="AA11886"/>
      <c r="AB11886"/>
      <c r="AC11886"/>
      <c r="AD11886"/>
      <c r="AE11886"/>
      <c r="AF11886"/>
      <c r="AG11886"/>
      <c r="AH11886"/>
      <c r="AI11886"/>
      <c r="AJ11886"/>
      <c r="AK11886"/>
      <c r="AL11886"/>
    </row>
    <row r="11887" spans="3:38" ht="15" customHeight="1" x14ac:dyDescent="0.35">
      <c r="C11887"/>
      <c r="D11887"/>
      <c r="E11887"/>
      <c r="F11887"/>
      <c r="G11887"/>
      <c r="H11887"/>
      <c r="I11887"/>
      <c r="J11887"/>
      <c r="K11887"/>
      <c r="L11887"/>
      <c r="M11887"/>
      <c r="N11887"/>
      <c r="O11887"/>
      <c r="S11887"/>
      <c r="T11887"/>
      <c r="U11887"/>
      <c r="V11887"/>
      <c r="Y11887"/>
      <c r="Z11887"/>
      <c r="AA11887"/>
      <c r="AB11887"/>
      <c r="AC11887"/>
      <c r="AD11887"/>
      <c r="AE11887"/>
      <c r="AF11887"/>
      <c r="AG11887"/>
      <c r="AH11887"/>
      <c r="AI11887"/>
      <c r="AJ11887"/>
      <c r="AK11887"/>
      <c r="AL11887"/>
    </row>
    <row r="11888" spans="3:38" ht="15" customHeight="1" x14ac:dyDescent="0.35">
      <c r="C11888"/>
      <c r="D11888"/>
      <c r="E11888"/>
      <c r="F11888"/>
      <c r="G11888"/>
      <c r="H11888"/>
      <c r="I11888"/>
      <c r="J11888"/>
      <c r="K11888"/>
      <c r="L11888"/>
      <c r="M11888"/>
      <c r="N11888"/>
      <c r="O11888"/>
      <c r="S11888"/>
      <c r="T11888"/>
      <c r="U11888"/>
      <c r="V11888"/>
      <c r="Y11888"/>
      <c r="Z11888"/>
      <c r="AA11888"/>
      <c r="AB11888"/>
      <c r="AC11888"/>
      <c r="AD11888"/>
      <c r="AE11888"/>
      <c r="AF11888"/>
      <c r="AG11888"/>
      <c r="AH11888"/>
      <c r="AI11888"/>
      <c r="AJ11888"/>
      <c r="AK11888"/>
      <c r="AL11888"/>
    </row>
    <row r="11889" spans="3:38" ht="15" customHeight="1" x14ac:dyDescent="0.35">
      <c r="C11889"/>
      <c r="D11889"/>
      <c r="E11889"/>
      <c r="F11889"/>
      <c r="G11889"/>
      <c r="H11889"/>
      <c r="I11889"/>
      <c r="J11889"/>
      <c r="K11889"/>
      <c r="L11889"/>
      <c r="M11889"/>
      <c r="N11889"/>
      <c r="O11889"/>
      <c r="S11889"/>
      <c r="T11889"/>
      <c r="U11889"/>
      <c r="V11889"/>
      <c r="Y11889"/>
      <c r="Z11889"/>
      <c r="AA11889"/>
      <c r="AB11889"/>
      <c r="AC11889"/>
      <c r="AD11889"/>
      <c r="AE11889"/>
      <c r="AF11889"/>
      <c r="AG11889"/>
      <c r="AH11889"/>
      <c r="AI11889"/>
      <c r="AJ11889"/>
      <c r="AK11889"/>
      <c r="AL11889"/>
    </row>
    <row r="11890" spans="3:38" ht="15" customHeight="1" x14ac:dyDescent="0.35">
      <c r="C11890"/>
      <c r="D11890"/>
      <c r="E11890"/>
      <c r="F11890"/>
      <c r="G11890"/>
      <c r="H11890"/>
      <c r="I11890"/>
      <c r="J11890"/>
      <c r="K11890"/>
      <c r="L11890"/>
      <c r="M11890"/>
      <c r="N11890"/>
      <c r="O11890"/>
      <c r="S11890"/>
      <c r="T11890"/>
      <c r="U11890"/>
      <c r="V11890"/>
      <c r="Y11890"/>
      <c r="Z11890"/>
      <c r="AA11890"/>
      <c r="AB11890"/>
      <c r="AC11890"/>
      <c r="AD11890"/>
      <c r="AE11890"/>
      <c r="AF11890"/>
      <c r="AG11890"/>
      <c r="AH11890"/>
      <c r="AI11890"/>
      <c r="AJ11890"/>
      <c r="AK11890"/>
      <c r="AL11890"/>
    </row>
    <row r="11891" spans="3:38" ht="15" customHeight="1" x14ac:dyDescent="0.35">
      <c r="C11891"/>
      <c r="D11891"/>
      <c r="E11891"/>
      <c r="F11891"/>
      <c r="G11891"/>
      <c r="H11891"/>
      <c r="I11891"/>
      <c r="J11891"/>
      <c r="K11891"/>
      <c r="L11891"/>
      <c r="M11891"/>
      <c r="N11891"/>
      <c r="O11891"/>
      <c r="S11891"/>
      <c r="T11891"/>
      <c r="U11891"/>
      <c r="V11891"/>
      <c r="Y11891"/>
      <c r="Z11891"/>
      <c r="AA11891"/>
      <c r="AB11891"/>
      <c r="AC11891"/>
      <c r="AD11891"/>
      <c r="AE11891"/>
      <c r="AF11891"/>
      <c r="AG11891"/>
      <c r="AH11891"/>
      <c r="AI11891"/>
      <c r="AJ11891"/>
      <c r="AK11891"/>
      <c r="AL11891"/>
    </row>
    <row r="11892" spans="3:38" ht="15" customHeight="1" x14ac:dyDescent="0.35">
      <c r="C11892"/>
      <c r="D11892"/>
      <c r="E11892"/>
      <c r="F11892"/>
      <c r="G11892"/>
      <c r="H11892"/>
      <c r="I11892"/>
      <c r="J11892"/>
      <c r="K11892"/>
      <c r="L11892"/>
      <c r="M11892"/>
      <c r="N11892"/>
      <c r="O11892"/>
      <c r="S11892"/>
      <c r="T11892"/>
      <c r="U11892"/>
      <c r="V11892"/>
      <c r="Y11892"/>
      <c r="Z11892"/>
      <c r="AA11892"/>
      <c r="AB11892"/>
      <c r="AC11892"/>
      <c r="AD11892"/>
      <c r="AE11892"/>
      <c r="AF11892"/>
      <c r="AG11892"/>
      <c r="AH11892"/>
      <c r="AI11892"/>
      <c r="AJ11892"/>
      <c r="AK11892"/>
      <c r="AL11892"/>
    </row>
    <row r="11893" spans="3:38" ht="15" customHeight="1" x14ac:dyDescent="0.35">
      <c r="C11893"/>
      <c r="D11893"/>
      <c r="E11893"/>
      <c r="F11893"/>
      <c r="G11893"/>
      <c r="H11893"/>
      <c r="I11893"/>
      <c r="J11893"/>
      <c r="K11893"/>
      <c r="L11893"/>
      <c r="M11893"/>
      <c r="N11893"/>
      <c r="O11893"/>
      <c r="S11893"/>
      <c r="T11893"/>
      <c r="U11893"/>
      <c r="V11893"/>
      <c r="Y11893"/>
      <c r="Z11893"/>
      <c r="AA11893"/>
      <c r="AB11893"/>
      <c r="AC11893"/>
      <c r="AD11893"/>
      <c r="AE11893"/>
      <c r="AF11893"/>
      <c r="AG11893"/>
      <c r="AH11893"/>
      <c r="AI11893"/>
      <c r="AJ11893"/>
      <c r="AK11893"/>
      <c r="AL11893"/>
    </row>
    <row r="11894" spans="3:38" ht="15" customHeight="1" x14ac:dyDescent="0.35">
      <c r="C11894"/>
      <c r="D11894"/>
      <c r="E11894"/>
      <c r="F11894"/>
      <c r="G11894"/>
      <c r="H11894"/>
      <c r="I11894"/>
      <c r="J11894"/>
      <c r="K11894"/>
      <c r="L11894"/>
      <c r="M11894"/>
      <c r="N11894"/>
      <c r="O11894"/>
      <c r="S11894"/>
      <c r="T11894"/>
      <c r="U11894"/>
      <c r="V11894"/>
      <c r="Y11894"/>
      <c r="Z11894"/>
      <c r="AA11894"/>
      <c r="AB11894"/>
      <c r="AC11894"/>
      <c r="AD11894"/>
      <c r="AE11894"/>
      <c r="AF11894"/>
      <c r="AG11894"/>
      <c r="AH11894"/>
      <c r="AI11894"/>
      <c r="AJ11894"/>
      <c r="AK11894"/>
      <c r="AL11894"/>
    </row>
    <row r="11895" spans="3:38" ht="15" customHeight="1" x14ac:dyDescent="0.35">
      <c r="C11895"/>
      <c r="D11895"/>
      <c r="E11895"/>
      <c r="F11895"/>
      <c r="G11895"/>
      <c r="H11895"/>
      <c r="I11895"/>
      <c r="J11895"/>
      <c r="K11895"/>
      <c r="L11895"/>
      <c r="M11895"/>
      <c r="N11895"/>
      <c r="O11895"/>
      <c r="S11895"/>
      <c r="T11895"/>
      <c r="U11895"/>
      <c r="V11895"/>
      <c r="Y11895"/>
      <c r="Z11895"/>
      <c r="AA11895"/>
      <c r="AB11895"/>
      <c r="AC11895"/>
      <c r="AD11895"/>
      <c r="AE11895"/>
      <c r="AF11895"/>
      <c r="AG11895"/>
      <c r="AH11895"/>
      <c r="AI11895"/>
      <c r="AJ11895"/>
      <c r="AK11895"/>
      <c r="AL11895"/>
    </row>
    <row r="11896" spans="3:38" ht="15" customHeight="1" x14ac:dyDescent="0.35">
      <c r="C11896"/>
      <c r="D11896"/>
      <c r="E11896"/>
      <c r="F11896"/>
      <c r="G11896"/>
      <c r="H11896"/>
      <c r="I11896"/>
      <c r="J11896"/>
      <c r="K11896"/>
      <c r="L11896"/>
      <c r="M11896"/>
      <c r="N11896"/>
      <c r="O11896"/>
      <c r="S11896"/>
      <c r="T11896"/>
      <c r="U11896"/>
      <c r="V11896"/>
      <c r="Y11896"/>
      <c r="Z11896"/>
      <c r="AA11896"/>
      <c r="AB11896"/>
      <c r="AC11896"/>
      <c r="AD11896"/>
      <c r="AE11896"/>
      <c r="AF11896"/>
      <c r="AG11896"/>
      <c r="AH11896"/>
      <c r="AI11896"/>
      <c r="AJ11896"/>
      <c r="AK11896"/>
      <c r="AL11896"/>
    </row>
    <row r="11897" spans="3:38" ht="15" customHeight="1" x14ac:dyDescent="0.35">
      <c r="C11897"/>
      <c r="D11897"/>
      <c r="E11897"/>
      <c r="F11897"/>
      <c r="G11897"/>
      <c r="H11897"/>
      <c r="I11897"/>
      <c r="J11897"/>
      <c r="K11897"/>
      <c r="L11897"/>
      <c r="M11897"/>
      <c r="N11897"/>
      <c r="O11897"/>
      <c r="S11897"/>
      <c r="T11897"/>
      <c r="U11897"/>
      <c r="V11897"/>
      <c r="Y11897"/>
      <c r="Z11897"/>
      <c r="AA11897"/>
      <c r="AB11897"/>
      <c r="AC11897"/>
      <c r="AD11897"/>
      <c r="AE11897"/>
      <c r="AF11897"/>
      <c r="AG11897"/>
      <c r="AH11897"/>
      <c r="AI11897"/>
      <c r="AJ11897"/>
      <c r="AK11897"/>
      <c r="AL11897"/>
    </row>
    <row r="11898" spans="3:38" ht="15" customHeight="1" x14ac:dyDescent="0.35">
      <c r="C11898"/>
      <c r="D11898"/>
      <c r="E11898"/>
      <c r="F11898"/>
      <c r="G11898"/>
      <c r="H11898"/>
      <c r="I11898"/>
      <c r="J11898"/>
      <c r="K11898"/>
      <c r="L11898"/>
      <c r="M11898"/>
      <c r="N11898"/>
      <c r="O11898"/>
      <c r="S11898"/>
      <c r="T11898"/>
      <c r="U11898"/>
      <c r="V11898"/>
      <c r="Y11898"/>
      <c r="Z11898"/>
      <c r="AA11898"/>
      <c r="AB11898"/>
      <c r="AC11898"/>
      <c r="AD11898"/>
      <c r="AE11898"/>
      <c r="AF11898"/>
      <c r="AG11898"/>
      <c r="AH11898"/>
      <c r="AI11898"/>
      <c r="AJ11898"/>
      <c r="AK11898"/>
      <c r="AL11898"/>
    </row>
    <row r="11899" spans="3:38" ht="15" customHeight="1" x14ac:dyDescent="0.35">
      <c r="C11899"/>
      <c r="D11899"/>
      <c r="E11899"/>
      <c r="F11899"/>
      <c r="G11899"/>
      <c r="H11899"/>
      <c r="I11899"/>
      <c r="J11899"/>
      <c r="K11899"/>
      <c r="L11899"/>
      <c r="M11899"/>
      <c r="N11899"/>
      <c r="O11899"/>
      <c r="S11899"/>
      <c r="T11899"/>
      <c r="U11899"/>
      <c r="V11899"/>
      <c r="Y11899"/>
      <c r="Z11899"/>
      <c r="AA11899"/>
      <c r="AB11899"/>
      <c r="AC11899"/>
      <c r="AD11899"/>
      <c r="AE11899"/>
      <c r="AF11899"/>
      <c r="AG11899"/>
      <c r="AH11899"/>
      <c r="AI11899"/>
      <c r="AJ11899"/>
      <c r="AK11899"/>
      <c r="AL11899"/>
    </row>
    <row r="11900" spans="3:38" ht="15" customHeight="1" x14ac:dyDescent="0.35">
      <c r="C11900"/>
      <c r="D11900"/>
      <c r="E11900"/>
      <c r="F11900"/>
      <c r="G11900"/>
      <c r="H11900"/>
      <c r="I11900"/>
      <c r="J11900"/>
      <c r="K11900"/>
      <c r="L11900"/>
      <c r="M11900"/>
      <c r="N11900"/>
      <c r="O11900"/>
      <c r="S11900"/>
      <c r="T11900"/>
      <c r="U11900"/>
      <c r="V11900"/>
      <c r="Y11900"/>
      <c r="Z11900"/>
      <c r="AA11900"/>
      <c r="AB11900"/>
      <c r="AC11900"/>
      <c r="AD11900"/>
      <c r="AE11900"/>
      <c r="AF11900"/>
      <c r="AG11900"/>
      <c r="AH11900"/>
      <c r="AI11900"/>
      <c r="AJ11900"/>
      <c r="AK11900"/>
      <c r="AL11900"/>
    </row>
    <row r="11901" spans="3:38" ht="15" customHeight="1" x14ac:dyDescent="0.35">
      <c r="C11901"/>
      <c r="D11901"/>
      <c r="E11901"/>
      <c r="F11901"/>
      <c r="G11901"/>
      <c r="H11901"/>
      <c r="I11901"/>
      <c r="J11901"/>
      <c r="K11901"/>
      <c r="L11901"/>
      <c r="M11901"/>
      <c r="N11901"/>
      <c r="O11901"/>
      <c r="S11901"/>
      <c r="T11901"/>
      <c r="U11901"/>
      <c r="V11901"/>
      <c r="Y11901"/>
      <c r="Z11901"/>
      <c r="AA11901"/>
      <c r="AB11901"/>
      <c r="AC11901"/>
      <c r="AD11901"/>
      <c r="AE11901"/>
      <c r="AF11901"/>
      <c r="AG11901"/>
      <c r="AH11901"/>
      <c r="AI11901"/>
      <c r="AJ11901"/>
      <c r="AK11901"/>
      <c r="AL11901"/>
    </row>
    <row r="11902" spans="3:38" ht="15" customHeight="1" x14ac:dyDescent="0.35">
      <c r="C11902"/>
      <c r="D11902"/>
      <c r="E11902"/>
      <c r="F11902"/>
      <c r="G11902"/>
      <c r="H11902"/>
      <c r="I11902"/>
      <c r="J11902"/>
      <c r="K11902"/>
      <c r="L11902"/>
      <c r="M11902"/>
      <c r="N11902"/>
      <c r="O11902"/>
      <c r="S11902"/>
      <c r="T11902"/>
      <c r="U11902"/>
      <c r="V11902"/>
      <c r="Y11902"/>
      <c r="Z11902"/>
      <c r="AA11902"/>
      <c r="AB11902"/>
      <c r="AC11902"/>
      <c r="AD11902"/>
      <c r="AE11902"/>
      <c r="AF11902"/>
      <c r="AG11902"/>
      <c r="AH11902"/>
      <c r="AI11902"/>
      <c r="AJ11902"/>
      <c r="AK11902"/>
      <c r="AL11902"/>
    </row>
    <row r="11903" spans="3:38" ht="15" customHeight="1" x14ac:dyDescent="0.35">
      <c r="C11903"/>
      <c r="D11903"/>
      <c r="E11903"/>
      <c r="F11903"/>
      <c r="G11903"/>
      <c r="H11903"/>
      <c r="I11903"/>
      <c r="J11903"/>
      <c r="K11903"/>
      <c r="L11903"/>
      <c r="M11903"/>
      <c r="N11903"/>
      <c r="O11903"/>
      <c r="S11903"/>
      <c r="T11903"/>
      <c r="U11903"/>
      <c r="V11903"/>
      <c r="Y11903"/>
      <c r="Z11903"/>
      <c r="AA11903"/>
      <c r="AB11903"/>
      <c r="AC11903"/>
      <c r="AD11903"/>
      <c r="AE11903"/>
      <c r="AF11903"/>
      <c r="AG11903"/>
      <c r="AH11903"/>
      <c r="AI11903"/>
      <c r="AJ11903"/>
      <c r="AK11903"/>
      <c r="AL11903"/>
    </row>
    <row r="11904" spans="3:38" ht="15" customHeight="1" x14ac:dyDescent="0.35">
      <c r="C11904"/>
      <c r="D11904"/>
      <c r="E11904"/>
      <c r="F11904"/>
      <c r="G11904"/>
      <c r="H11904"/>
      <c r="I11904"/>
      <c r="J11904"/>
      <c r="K11904"/>
      <c r="L11904"/>
      <c r="M11904"/>
      <c r="N11904"/>
      <c r="O11904"/>
      <c r="S11904"/>
      <c r="T11904"/>
      <c r="U11904"/>
      <c r="V11904"/>
      <c r="Y11904"/>
      <c r="Z11904"/>
      <c r="AA11904"/>
      <c r="AB11904"/>
      <c r="AC11904"/>
      <c r="AD11904"/>
      <c r="AE11904"/>
      <c r="AF11904"/>
      <c r="AG11904"/>
      <c r="AH11904"/>
      <c r="AI11904"/>
      <c r="AJ11904"/>
      <c r="AK11904"/>
      <c r="AL11904"/>
    </row>
    <row r="11905" spans="3:38" ht="15" customHeight="1" x14ac:dyDescent="0.35">
      <c r="C11905"/>
      <c r="D11905"/>
      <c r="E11905"/>
      <c r="F11905"/>
      <c r="G11905"/>
      <c r="H11905"/>
      <c r="I11905"/>
      <c r="J11905"/>
      <c r="K11905"/>
      <c r="L11905"/>
      <c r="M11905"/>
      <c r="N11905"/>
      <c r="O11905"/>
      <c r="S11905"/>
      <c r="T11905"/>
      <c r="U11905"/>
      <c r="V11905"/>
      <c r="Y11905"/>
      <c r="Z11905"/>
      <c r="AA11905"/>
      <c r="AB11905"/>
      <c r="AC11905"/>
      <c r="AD11905"/>
      <c r="AE11905"/>
      <c r="AF11905"/>
      <c r="AG11905"/>
      <c r="AH11905"/>
      <c r="AI11905"/>
      <c r="AJ11905"/>
      <c r="AK11905"/>
      <c r="AL11905"/>
    </row>
    <row r="11906" spans="3:38" ht="15" customHeight="1" x14ac:dyDescent="0.35">
      <c r="C11906"/>
      <c r="D11906"/>
      <c r="E11906"/>
      <c r="F11906"/>
      <c r="G11906"/>
      <c r="H11906"/>
      <c r="I11906"/>
      <c r="J11906"/>
      <c r="K11906"/>
      <c r="L11906"/>
      <c r="M11906"/>
      <c r="N11906"/>
      <c r="O11906"/>
      <c r="S11906"/>
      <c r="T11906"/>
      <c r="U11906"/>
      <c r="V11906"/>
      <c r="Y11906"/>
      <c r="Z11906"/>
      <c r="AA11906"/>
      <c r="AB11906"/>
      <c r="AC11906"/>
      <c r="AD11906"/>
      <c r="AE11906"/>
      <c r="AF11906"/>
      <c r="AG11906"/>
      <c r="AH11906"/>
      <c r="AI11906"/>
      <c r="AJ11906"/>
      <c r="AK11906"/>
      <c r="AL11906"/>
    </row>
    <row r="11907" spans="3:38" ht="15" customHeight="1" x14ac:dyDescent="0.35">
      <c r="C11907"/>
      <c r="D11907"/>
      <c r="E11907"/>
      <c r="F11907"/>
      <c r="G11907"/>
      <c r="H11907"/>
      <c r="I11907"/>
      <c r="J11907"/>
      <c r="K11907"/>
      <c r="L11907"/>
      <c r="M11907"/>
      <c r="N11907"/>
      <c r="O11907"/>
      <c r="S11907"/>
      <c r="T11907"/>
      <c r="U11907"/>
      <c r="V11907"/>
      <c r="Y11907"/>
      <c r="Z11907"/>
      <c r="AA11907"/>
      <c r="AB11907"/>
      <c r="AC11907"/>
      <c r="AD11907"/>
      <c r="AE11907"/>
      <c r="AF11907"/>
      <c r="AG11907"/>
      <c r="AH11907"/>
      <c r="AI11907"/>
      <c r="AJ11907"/>
      <c r="AK11907"/>
      <c r="AL11907"/>
    </row>
    <row r="11908" spans="3:38" ht="15" customHeight="1" x14ac:dyDescent="0.35">
      <c r="C11908"/>
      <c r="D11908"/>
      <c r="E11908"/>
      <c r="F11908"/>
      <c r="G11908"/>
      <c r="H11908"/>
      <c r="I11908"/>
      <c r="J11908"/>
      <c r="K11908"/>
      <c r="L11908"/>
      <c r="M11908"/>
      <c r="N11908"/>
      <c r="O11908"/>
      <c r="S11908"/>
      <c r="T11908"/>
      <c r="U11908"/>
      <c r="V11908"/>
      <c r="Y11908"/>
      <c r="Z11908"/>
      <c r="AA11908"/>
      <c r="AB11908"/>
      <c r="AC11908"/>
      <c r="AD11908"/>
      <c r="AE11908"/>
      <c r="AF11908"/>
      <c r="AG11908"/>
      <c r="AH11908"/>
      <c r="AI11908"/>
      <c r="AJ11908"/>
      <c r="AK11908"/>
      <c r="AL11908"/>
    </row>
    <row r="11909" spans="3:38" ht="15" customHeight="1" x14ac:dyDescent="0.35">
      <c r="C11909"/>
      <c r="D11909"/>
      <c r="E11909"/>
      <c r="F11909"/>
      <c r="G11909"/>
      <c r="H11909"/>
      <c r="I11909"/>
      <c r="J11909"/>
      <c r="K11909"/>
      <c r="L11909"/>
      <c r="M11909"/>
      <c r="N11909"/>
      <c r="O11909"/>
      <c r="S11909"/>
      <c r="T11909"/>
      <c r="U11909"/>
      <c r="V11909"/>
      <c r="Y11909"/>
      <c r="Z11909"/>
      <c r="AA11909"/>
      <c r="AB11909"/>
      <c r="AC11909"/>
      <c r="AD11909"/>
      <c r="AE11909"/>
      <c r="AF11909"/>
      <c r="AG11909"/>
      <c r="AH11909"/>
      <c r="AI11909"/>
      <c r="AJ11909"/>
      <c r="AK11909"/>
      <c r="AL11909"/>
    </row>
    <row r="11910" spans="3:38" ht="15" customHeight="1" x14ac:dyDescent="0.35">
      <c r="C11910"/>
      <c r="D11910"/>
      <c r="E11910"/>
      <c r="F11910"/>
      <c r="G11910"/>
      <c r="H11910"/>
      <c r="I11910"/>
      <c r="J11910"/>
      <c r="K11910"/>
      <c r="L11910"/>
      <c r="M11910"/>
      <c r="N11910"/>
      <c r="O11910"/>
      <c r="S11910"/>
      <c r="T11910"/>
      <c r="U11910"/>
      <c r="V11910"/>
      <c r="Y11910"/>
      <c r="Z11910"/>
      <c r="AA11910"/>
      <c r="AB11910"/>
      <c r="AC11910"/>
      <c r="AD11910"/>
      <c r="AE11910"/>
      <c r="AF11910"/>
      <c r="AG11910"/>
      <c r="AH11910"/>
      <c r="AI11910"/>
      <c r="AJ11910"/>
      <c r="AK11910"/>
      <c r="AL11910"/>
    </row>
    <row r="11911" spans="3:38" ht="15" customHeight="1" x14ac:dyDescent="0.35">
      <c r="C11911"/>
      <c r="D11911"/>
      <c r="E11911"/>
      <c r="F11911"/>
      <c r="G11911"/>
      <c r="H11911"/>
      <c r="I11911"/>
      <c r="J11911"/>
      <c r="K11911"/>
      <c r="L11911"/>
      <c r="M11911"/>
      <c r="N11911"/>
      <c r="O11911"/>
      <c r="S11911"/>
      <c r="T11911"/>
      <c r="U11911"/>
      <c r="V11911"/>
      <c r="Y11911"/>
      <c r="Z11911"/>
      <c r="AA11911"/>
      <c r="AB11911"/>
      <c r="AC11911"/>
      <c r="AD11911"/>
      <c r="AE11911"/>
      <c r="AF11911"/>
      <c r="AG11911"/>
      <c r="AH11911"/>
      <c r="AI11911"/>
      <c r="AJ11911"/>
      <c r="AK11911"/>
      <c r="AL11911"/>
    </row>
    <row r="11912" spans="3:38" ht="15" customHeight="1" x14ac:dyDescent="0.35">
      <c r="C11912"/>
      <c r="D11912"/>
      <c r="E11912"/>
      <c r="F11912"/>
      <c r="G11912"/>
      <c r="H11912"/>
      <c r="I11912"/>
      <c r="J11912"/>
      <c r="K11912"/>
      <c r="L11912"/>
      <c r="M11912"/>
      <c r="N11912"/>
      <c r="O11912"/>
      <c r="S11912"/>
      <c r="T11912"/>
      <c r="U11912"/>
      <c r="V11912"/>
      <c r="Y11912"/>
      <c r="Z11912"/>
      <c r="AA11912"/>
      <c r="AB11912"/>
      <c r="AC11912"/>
      <c r="AD11912"/>
      <c r="AE11912"/>
      <c r="AF11912"/>
      <c r="AG11912"/>
      <c r="AH11912"/>
      <c r="AI11912"/>
      <c r="AJ11912"/>
      <c r="AK11912"/>
      <c r="AL11912"/>
    </row>
    <row r="11913" spans="3:38" ht="15" customHeight="1" x14ac:dyDescent="0.35">
      <c r="C11913"/>
      <c r="D11913"/>
      <c r="E11913"/>
      <c r="F11913"/>
      <c r="G11913"/>
      <c r="H11913"/>
      <c r="I11913"/>
      <c r="J11913"/>
      <c r="K11913"/>
      <c r="L11913"/>
      <c r="M11913"/>
      <c r="N11913"/>
      <c r="O11913"/>
      <c r="S11913"/>
      <c r="T11913"/>
      <c r="U11913"/>
      <c r="V11913"/>
      <c r="Y11913"/>
      <c r="Z11913"/>
      <c r="AA11913"/>
      <c r="AB11913"/>
      <c r="AC11913"/>
      <c r="AD11913"/>
      <c r="AE11913"/>
      <c r="AF11913"/>
      <c r="AG11913"/>
      <c r="AH11913"/>
      <c r="AI11913"/>
      <c r="AJ11913"/>
      <c r="AK11913"/>
      <c r="AL11913"/>
    </row>
    <row r="11914" spans="3:38" ht="15" customHeight="1" x14ac:dyDescent="0.35">
      <c r="C11914"/>
      <c r="D11914"/>
      <c r="E11914"/>
      <c r="F11914"/>
      <c r="G11914"/>
      <c r="H11914"/>
      <c r="I11914"/>
      <c r="J11914"/>
      <c r="K11914"/>
      <c r="L11914"/>
      <c r="M11914"/>
      <c r="N11914"/>
      <c r="O11914"/>
      <c r="S11914"/>
      <c r="T11914"/>
      <c r="U11914"/>
      <c r="V11914"/>
      <c r="Y11914"/>
      <c r="Z11914"/>
      <c r="AA11914"/>
      <c r="AB11914"/>
      <c r="AC11914"/>
      <c r="AD11914"/>
      <c r="AE11914"/>
      <c r="AF11914"/>
      <c r="AG11914"/>
      <c r="AH11914"/>
      <c r="AI11914"/>
      <c r="AJ11914"/>
      <c r="AK11914"/>
      <c r="AL11914"/>
    </row>
    <row r="11915" spans="3:38" ht="15" customHeight="1" x14ac:dyDescent="0.35">
      <c r="C11915"/>
      <c r="D11915"/>
      <c r="E11915"/>
      <c r="F11915"/>
      <c r="G11915"/>
      <c r="H11915"/>
      <c r="I11915"/>
      <c r="J11915"/>
      <c r="K11915"/>
      <c r="L11915"/>
      <c r="M11915"/>
      <c r="N11915"/>
      <c r="O11915"/>
      <c r="S11915"/>
      <c r="T11915"/>
      <c r="U11915"/>
      <c r="V11915"/>
      <c r="Y11915"/>
      <c r="Z11915"/>
      <c r="AA11915"/>
      <c r="AB11915"/>
      <c r="AC11915"/>
      <c r="AD11915"/>
      <c r="AE11915"/>
      <c r="AF11915"/>
      <c r="AG11915"/>
      <c r="AH11915"/>
      <c r="AI11915"/>
      <c r="AJ11915"/>
      <c r="AK11915"/>
      <c r="AL11915"/>
    </row>
    <row r="11916" spans="3:38" ht="15" customHeight="1" x14ac:dyDescent="0.35">
      <c r="C11916"/>
      <c r="D11916"/>
      <c r="E11916"/>
      <c r="F11916"/>
      <c r="G11916"/>
      <c r="H11916"/>
      <c r="I11916"/>
      <c r="J11916"/>
      <c r="K11916"/>
      <c r="L11916"/>
      <c r="M11916"/>
      <c r="N11916"/>
      <c r="O11916"/>
      <c r="S11916"/>
      <c r="T11916"/>
      <c r="U11916"/>
      <c r="V11916"/>
      <c r="Y11916"/>
      <c r="Z11916"/>
      <c r="AA11916"/>
      <c r="AB11916"/>
      <c r="AC11916"/>
      <c r="AD11916"/>
      <c r="AE11916"/>
      <c r="AF11916"/>
      <c r="AG11916"/>
      <c r="AH11916"/>
      <c r="AI11916"/>
      <c r="AJ11916"/>
      <c r="AK11916"/>
      <c r="AL11916"/>
    </row>
    <row r="11917" spans="3:38" ht="15" customHeight="1" x14ac:dyDescent="0.35">
      <c r="C11917"/>
      <c r="D11917"/>
      <c r="E11917"/>
      <c r="F11917"/>
      <c r="G11917"/>
      <c r="H11917"/>
      <c r="I11917"/>
      <c r="J11917"/>
      <c r="K11917"/>
      <c r="L11917"/>
      <c r="M11917"/>
      <c r="N11917"/>
      <c r="O11917"/>
      <c r="S11917"/>
      <c r="T11917"/>
      <c r="U11917"/>
      <c r="V11917"/>
      <c r="Y11917"/>
      <c r="Z11917"/>
      <c r="AA11917"/>
      <c r="AB11917"/>
      <c r="AC11917"/>
      <c r="AD11917"/>
      <c r="AE11917"/>
      <c r="AF11917"/>
      <c r="AG11917"/>
      <c r="AH11917"/>
      <c r="AI11917"/>
      <c r="AJ11917"/>
      <c r="AK11917"/>
      <c r="AL11917"/>
    </row>
    <row r="11918" spans="3:38" ht="15" customHeight="1" x14ac:dyDescent="0.35">
      <c r="C11918"/>
      <c r="D11918"/>
      <c r="E11918"/>
      <c r="F11918"/>
      <c r="G11918"/>
      <c r="H11918"/>
      <c r="I11918"/>
      <c r="J11918"/>
      <c r="K11918"/>
      <c r="L11918"/>
      <c r="M11918"/>
      <c r="N11918"/>
      <c r="O11918"/>
      <c r="S11918"/>
      <c r="T11918"/>
      <c r="U11918"/>
      <c r="V11918"/>
      <c r="Y11918"/>
      <c r="Z11918"/>
      <c r="AA11918"/>
      <c r="AB11918"/>
      <c r="AC11918"/>
      <c r="AD11918"/>
      <c r="AE11918"/>
      <c r="AF11918"/>
      <c r="AG11918"/>
      <c r="AH11918"/>
      <c r="AI11918"/>
      <c r="AJ11918"/>
      <c r="AK11918"/>
      <c r="AL11918"/>
    </row>
    <row r="11919" spans="3:38" ht="15" customHeight="1" x14ac:dyDescent="0.35">
      <c r="C11919"/>
      <c r="D11919"/>
      <c r="E11919"/>
      <c r="F11919"/>
      <c r="G11919"/>
      <c r="H11919"/>
      <c r="I11919"/>
      <c r="J11919"/>
      <c r="K11919"/>
      <c r="L11919"/>
      <c r="M11919"/>
      <c r="N11919"/>
      <c r="O11919"/>
      <c r="S11919"/>
      <c r="T11919"/>
      <c r="U11919"/>
      <c r="V11919"/>
      <c r="Y11919"/>
      <c r="Z11919"/>
      <c r="AA11919"/>
      <c r="AB11919"/>
      <c r="AC11919"/>
      <c r="AD11919"/>
      <c r="AE11919"/>
      <c r="AF11919"/>
      <c r="AG11919"/>
      <c r="AH11919"/>
      <c r="AI11919"/>
      <c r="AJ11919"/>
      <c r="AK11919"/>
      <c r="AL11919"/>
    </row>
    <row r="11920" spans="3:38" ht="15" customHeight="1" x14ac:dyDescent="0.35">
      <c r="C11920"/>
      <c r="D11920"/>
      <c r="E11920"/>
      <c r="F11920"/>
      <c r="G11920"/>
      <c r="H11920"/>
      <c r="I11920"/>
      <c r="J11920"/>
      <c r="K11920"/>
      <c r="L11920"/>
      <c r="M11920"/>
      <c r="N11920"/>
      <c r="O11920"/>
      <c r="S11920"/>
      <c r="T11920"/>
      <c r="U11920"/>
      <c r="V11920"/>
      <c r="Y11920"/>
      <c r="Z11920"/>
      <c r="AA11920"/>
      <c r="AB11920"/>
      <c r="AC11920"/>
      <c r="AD11920"/>
      <c r="AE11920"/>
      <c r="AF11920"/>
      <c r="AG11920"/>
      <c r="AH11920"/>
      <c r="AI11920"/>
      <c r="AJ11920"/>
      <c r="AK11920"/>
      <c r="AL11920"/>
    </row>
    <row r="11921" spans="3:38" ht="15" customHeight="1" x14ac:dyDescent="0.35">
      <c r="C11921"/>
      <c r="D11921"/>
      <c r="E11921"/>
      <c r="F11921"/>
      <c r="G11921"/>
      <c r="H11921"/>
      <c r="I11921"/>
      <c r="J11921"/>
      <c r="K11921"/>
      <c r="L11921"/>
      <c r="M11921"/>
      <c r="N11921"/>
      <c r="O11921"/>
      <c r="S11921"/>
      <c r="T11921"/>
      <c r="U11921"/>
      <c r="V11921"/>
      <c r="Y11921"/>
      <c r="Z11921"/>
      <c r="AA11921"/>
      <c r="AB11921"/>
      <c r="AC11921"/>
      <c r="AD11921"/>
      <c r="AE11921"/>
      <c r="AF11921"/>
      <c r="AG11921"/>
      <c r="AH11921"/>
      <c r="AI11921"/>
      <c r="AJ11921"/>
      <c r="AK11921"/>
      <c r="AL11921"/>
    </row>
    <row r="11922" spans="3:38" ht="15" customHeight="1" x14ac:dyDescent="0.35">
      <c r="C11922"/>
      <c r="D11922"/>
      <c r="E11922"/>
      <c r="F11922"/>
      <c r="G11922"/>
      <c r="H11922"/>
      <c r="I11922"/>
      <c r="J11922"/>
      <c r="K11922"/>
      <c r="L11922"/>
      <c r="M11922"/>
      <c r="N11922"/>
      <c r="O11922"/>
      <c r="S11922"/>
      <c r="T11922"/>
      <c r="U11922"/>
      <c r="V11922"/>
      <c r="Y11922"/>
      <c r="Z11922"/>
      <c r="AA11922"/>
      <c r="AB11922"/>
      <c r="AC11922"/>
      <c r="AD11922"/>
      <c r="AE11922"/>
      <c r="AF11922"/>
      <c r="AG11922"/>
      <c r="AH11922"/>
      <c r="AI11922"/>
      <c r="AJ11922"/>
      <c r="AK11922"/>
      <c r="AL11922"/>
    </row>
    <row r="11923" spans="3:38" ht="15" customHeight="1" x14ac:dyDescent="0.35">
      <c r="C11923"/>
      <c r="D11923"/>
      <c r="E11923"/>
      <c r="F11923"/>
      <c r="G11923"/>
      <c r="H11923"/>
      <c r="I11923"/>
      <c r="J11923"/>
      <c r="K11923"/>
      <c r="L11923"/>
      <c r="M11923"/>
      <c r="N11923"/>
      <c r="O11923"/>
      <c r="S11923"/>
      <c r="T11923"/>
      <c r="U11923"/>
      <c r="V11923"/>
      <c r="Y11923"/>
      <c r="Z11923"/>
      <c r="AA11923"/>
      <c r="AB11923"/>
      <c r="AC11923"/>
      <c r="AD11923"/>
      <c r="AE11923"/>
      <c r="AF11923"/>
      <c r="AG11923"/>
      <c r="AH11923"/>
      <c r="AI11923"/>
      <c r="AJ11923"/>
      <c r="AK11923"/>
      <c r="AL11923"/>
    </row>
    <row r="11924" spans="3:38" ht="15" customHeight="1" x14ac:dyDescent="0.35">
      <c r="C11924"/>
      <c r="D11924"/>
      <c r="E11924"/>
      <c r="F11924"/>
      <c r="G11924"/>
      <c r="H11924"/>
      <c r="I11924"/>
      <c r="J11924"/>
      <c r="K11924"/>
      <c r="L11924"/>
      <c r="M11924"/>
      <c r="N11924"/>
      <c r="O11924"/>
      <c r="S11924"/>
      <c r="T11924"/>
      <c r="U11924"/>
      <c r="V11924"/>
      <c r="Y11924"/>
      <c r="Z11924"/>
      <c r="AA11924"/>
      <c r="AB11924"/>
      <c r="AC11924"/>
      <c r="AD11924"/>
      <c r="AE11924"/>
      <c r="AF11924"/>
      <c r="AG11924"/>
      <c r="AH11924"/>
      <c r="AI11924"/>
      <c r="AJ11924"/>
      <c r="AK11924"/>
      <c r="AL11924"/>
    </row>
    <row r="11925" spans="3:38" ht="15" customHeight="1" x14ac:dyDescent="0.35">
      <c r="C11925"/>
      <c r="D11925"/>
      <c r="E11925"/>
      <c r="F11925"/>
      <c r="G11925"/>
      <c r="H11925"/>
      <c r="I11925"/>
      <c r="J11925"/>
      <c r="K11925"/>
      <c r="L11925"/>
      <c r="M11925"/>
      <c r="N11925"/>
      <c r="O11925"/>
      <c r="S11925"/>
      <c r="T11925"/>
      <c r="U11925"/>
      <c r="V11925"/>
      <c r="Y11925"/>
      <c r="Z11925"/>
      <c r="AA11925"/>
      <c r="AB11925"/>
      <c r="AC11925"/>
      <c r="AD11925"/>
      <c r="AE11925"/>
      <c r="AF11925"/>
      <c r="AG11925"/>
      <c r="AH11925"/>
      <c r="AI11925"/>
      <c r="AJ11925"/>
      <c r="AK11925"/>
      <c r="AL11925"/>
    </row>
    <row r="11926" spans="3:38" ht="15" customHeight="1" x14ac:dyDescent="0.35">
      <c r="C11926"/>
      <c r="D11926"/>
      <c r="E11926"/>
      <c r="F11926"/>
      <c r="G11926"/>
      <c r="H11926"/>
      <c r="I11926"/>
      <c r="J11926"/>
      <c r="K11926"/>
      <c r="L11926"/>
      <c r="M11926"/>
      <c r="N11926"/>
      <c r="O11926"/>
      <c r="S11926"/>
      <c r="T11926"/>
      <c r="U11926"/>
      <c r="V11926"/>
      <c r="Y11926"/>
      <c r="Z11926"/>
      <c r="AA11926"/>
      <c r="AB11926"/>
      <c r="AC11926"/>
      <c r="AD11926"/>
      <c r="AE11926"/>
      <c r="AF11926"/>
      <c r="AG11926"/>
      <c r="AH11926"/>
      <c r="AI11926"/>
      <c r="AJ11926"/>
      <c r="AK11926"/>
      <c r="AL11926"/>
    </row>
    <row r="11927" spans="3:38" ht="15" customHeight="1" x14ac:dyDescent="0.35">
      <c r="C11927"/>
      <c r="D11927"/>
      <c r="E11927"/>
      <c r="F11927"/>
      <c r="G11927"/>
      <c r="H11927"/>
      <c r="I11927"/>
      <c r="J11927"/>
      <c r="K11927"/>
      <c r="L11927"/>
      <c r="M11927"/>
      <c r="N11927"/>
      <c r="O11927"/>
      <c r="S11927"/>
      <c r="T11927"/>
      <c r="U11927"/>
      <c r="V11927"/>
      <c r="Y11927"/>
      <c r="Z11927"/>
      <c r="AA11927"/>
      <c r="AB11927"/>
      <c r="AC11927"/>
      <c r="AD11927"/>
      <c r="AE11927"/>
      <c r="AF11927"/>
      <c r="AG11927"/>
      <c r="AH11927"/>
      <c r="AI11927"/>
      <c r="AJ11927"/>
      <c r="AK11927"/>
      <c r="AL11927"/>
    </row>
    <row r="11928" spans="3:38" ht="15" customHeight="1" x14ac:dyDescent="0.35">
      <c r="C11928"/>
      <c r="D11928"/>
      <c r="E11928"/>
      <c r="F11928"/>
      <c r="G11928"/>
      <c r="H11928"/>
      <c r="I11928"/>
      <c r="J11928"/>
      <c r="K11928"/>
      <c r="L11928"/>
      <c r="M11928"/>
      <c r="N11928"/>
      <c r="O11928"/>
      <c r="S11928"/>
      <c r="T11928"/>
      <c r="U11928"/>
      <c r="V11928"/>
      <c r="Y11928"/>
      <c r="Z11928"/>
      <c r="AA11928"/>
      <c r="AB11928"/>
      <c r="AC11928"/>
      <c r="AD11928"/>
      <c r="AE11928"/>
      <c r="AF11928"/>
      <c r="AG11928"/>
      <c r="AH11928"/>
      <c r="AI11928"/>
      <c r="AJ11928"/>
      <c r="AK11928"/>
      <c r="AL11928"/>
    </row>
    <row r="11929" spans="3:38" ht="15" customHeight="1" x14ac:dyDescent="0.35">
      <c r="C11929"/>
      <c r="D11929"/>
      <c r="E11929"/>
      <c r="F11929"/>
      <c r="G11929"/>
      <c r="H11929"/>
      <c r="I11929"/>
      <c r="J11929"/>
      <c r="K11929"/>
      <c r="L11929"/>
      <c r="M11929"/>
      <c r="N11929"/>
      <c r="O11929"/>
      <c r="S11929"/>
      <c r="T11929"/>
      <c r="U11929"/>
      <c r="V11929"/>
      <c r="Y11929"/>
      <c r="Z11929"/>
      <c r="AA11929"/>
      <c r="AB11929"/>
      <c r="AC11929"/>
      <c r="AD11929"/>
      <c r="AE11929"/>
      <c r="AF11929"/>
      <c r="AG11929"/>
      <c r="AH11929"/>
      <c r="AI11929"/>
      <c r="AJ11929"/>
      <c r="AK11929"/>
      <c r="AL11929"/>
    </row>
    <row r="11930" spans="3:38" ht="15" customHeight="1" x14ac:dyDescent="0.35">
      <c r="C11930"/>
      <c r="D11930"/>
      <c r="E11930"/>
      <c r="F11930"/>
      <c r="G11930"/>
      <c r="H11930"/>
      <c r="I11930"/>
      <c r="J11930"/>
      <c r="K11930"/>
      <c r="L11930"/>
      <c r="M11930"/>
      <c r="N11930"/>
      <c r="O11930"/>
      <c r="S11930"/>
      <c r="T11930"/>
      <c r="U11930"/>
      <c r="V11930"/>
      <c r="Y11930"/>
      <c r="Z11930"/>
      <c r="AA11930"/>
      <c r="AB11930"/>
      <c r="AC11930"/>
      <c r="AD11930"/>
      <c r="AE11930"/>
      <c r="AF11930"/>
      <c r="AG11930"/>
      <c r="AH11930"/>
      <c r="AI11930"/>
      <c r="AJ11930"/>
      <c r="AK11930"/>
      <c r="AL11930"/>
    </row>
    <row r="11931" spans="3:38" ht="15" customHeight="1" x14ac:dyDescent="0.35">
      <c r="C11931"/>
      <c r="D11931"/>
      <c r="E11931"/>
      <c r="F11931"/>
      <c r="G11931"/>
      <c r="H11931"/>
      <c r="I11931"/>
      <c r="J11931"/>
      <c r="K11931"/>
      <c r="L11931"/>
      <c r="M11931"/>
      <c r="N11931"/>
      <c r="O11931"/>
      <c r="S11931"/>
      <c r="T11931"/>
      <c r="U11931"/>
      <c r="V11931"/>
      <c r="Y11931"/>
      <c r="Z11931"/>
      <c r="AA11931"/>
      <c r="AB11931"/>
      <c r="AC11931"/>
      <c r="AD11931"/>
      <c r="AE11931"/>
      <c r="AF11931"/>
      <c r="AG11931"/>
      <c r="AH11931"/>
      <c r="AI11931"/>
      <c r="AJ11931"/>
      <c r="AK11931"/>
      <c r="AL11931"/>
    </row>
    <row r="11932" spans="3:38" ht="15" customHeight="1" x14ac:dyDescent="0.35">
      <c r="C11932"/>
      <c r="D11932"/>
      <c r="E11932"/>
      <c r="F11932"/>
      <c r="G11932"/>
      <c r="H11932"/>
      <c r="I11932"/>
      <c r="J11932"/>
      <c r="K11932"/>
      <c r="L11932"/>
      <c r="M11932"/>
      <c r="N11932"/>
      <c r="O11932"/>
      <c r="S11932"/>
      <c r="T11932"/>
      <c r="U11932"/>
      <c r="V11932"/>
      <c r="Y11932"/>
      <c r="Z11932"/>
      <c r="AA11932"/>
      <c r="AB11932"/>
      <c r="AC11932"/>
      <c r="AD11932"/>
      <c r="AE11932"/>
      <c r="AF11932"/>
      <c r="AG11932"/>
      <c r="AH11932"/>
      <c r="AI11932"/>
      <c r="AJ11932"/>
      <c r="AK11932"/>
      <c r="AL11932"/>
    </row>
    <row r="11933" spans="3:38" ht="15" customHeight="1" x14ac:dyDescent="0.35">
      <c r="C11933"/>
      <c r="D11933"/>
      <c r="E11933"/>
      <c r="F11933"/>
      <c r="G11933"/>
      <c r="H11933"/>
      <c r="I11933"/>
      <c r="J11933"/>
      <c r="K11933"/>
      <c r="L11933"/>
      <c r="M11933"/>
      <c r="N11933"/>
      <c r="O11933"/>
      <c r="S11933"/>
      <c r="T11933"/>
      <c r="U11933"/>
      <c r="V11933"/>
      <c r="Y11933"/>
      <c r="Z11933"/>
      <c r="AA11933"/>
      <c r="AB11933"/>
      <c r="AC11933"/>
      <c r="AD11933"/>
      <c r="AE11933"/>
      <c r="AF11933"/>
      <c r="AG11933"/>
      <c r="AH11933"/>
      <c r="AI11933"/>
      <c r="AJ11933"/>
      <c r="AK11933"/>
      <c r="AL11933"/>
    </row>
    <row r="11934" spans="3:38" ht="15" customHeight="1" x14ac:dyDescent="0.35">
      <c r="C11934"/>
      <c r="D11934"/>
      <c r="E11934"/>
      <c r="F11934"/>
      <c r="G11934"/>
      <c r="H11934"/>
      <c r="I11934"/>
      <c r="J11934"/>
      <c r="K11934"/>
      <c r="L11934"/>
      <c r="M11934"/>
      <c r="N11934"/>
      <c r="O11934"/>
      <c r="S11934"/>
      <c r="T11934"/>
      <c r="U11934"/>
      <c r="V11934"/>
      <c r="Y11934"/>
      <c r="Z11934"/>
      <c r="AA11934"/>
      <c r="AB11934"/>
      <c r="AC11934"/>
      <c r="AD11934"/>
      <c r="AE11934"/>
      <c r="AF11934"/>
      <c r="AG11934"/>
      <c r="AH11934"/>
      <c r="AI11934"/>
      <c r="AJ11934"/>
      <c r="AK11934"/>
      <c r="AL11934"/>
    </row>
    <row r="11935" spans="3:38" ht="15" customHeight="1" x14ac:dyDescent="0.35">
      <c r="C11935"/>
      <c r="D11935"/>
      <c r="E11935"/>
      <c r="F11935"/>
      <c r="G11935"/>
      <c r="H11935"/>
      <c r="I11935"/>
      <c r="J11935"/>
      <c r="K11935"/>
      <c r="L11935"/>
      <c r="M11935"/>
      <c r="N11935"/>
      <c r="O11935"/>
      <c r="S11935"/>
      <c r="T11935"/>
      <c r="U11935"/>
      <c r="V11935"/>
      <c r="Y11935"/>
      <c r="Z11935"/>
      <c r="AA11935"/>
      <c r="AB11935"/>
      <c r="AC11935"/>
      <c r="AD11935"/>
      <c r="AE11935"/>
      <c r="AF11935"/>
      <c r="AG11935"/>
      <c r="AH11935"/>
      <c r="AI11935"/>
      <c r="AJ11935"/>
      <c r="AK11935"/>
      <c r="AL11935"/>
    </row>
    <row r="11936" spans="3:38" ht="15" customHeight="1" x14ac:dyDescent="0.35">
      <c r="C11936"/>
      <c r="D11936"/>
      <c r="E11936"/>
      <c r="F11936"/>
      <c r="G11936"/>
      <c r="H11936"/>
      <c r="I11936"/>
      <c r="J11936"/>
      <c r="K11936"/>
      <c r="L11936"/>
      <c r="M11936"/>
      <c r="N11936"/>
      <c r="O11936"/>
      <c r="S11936"/>
      <c r="T11936"/>
      <c r="U11936"/>
      <c r="V11936"/>
      <c r="Y11936"/>
      <c r="Z11936"/>
      <c r="AA11936"/>
      <c r="AB11936"/>
      <c r="AC11936"/>
      <c r="AD11936"/>
      <c r="AE11936"/>
      <c r="AF11936"/>
      <c r="AG11936"/>
      <c r="AH11936"/>
      <c r="AI11936"/>
      <c r="AJ11936"/>
      <c r="AK11936"/>
      <c r="AL11936"/>
    </row>
    <row r="11937" spans="3:38" ht="15" customHeight="1" x14ac:dyDescent="0.35">
      <c r="C11937"/>
      <c r="D11937"/>
      <c r="E11937"/>
      <c r="F11937"/>
      <c r="G11937"/>
      <c r="H11937"/>
      <c r="I11937"/>
      <c r="J11937"/>
      <c r="K11937"/>
      <c r="L11937"/>
      <c r="M11937"/>
      <c r="N11937"/>
      <c r="O11937"/>
      <c r="S11937"/>
      <c r="T11937"/>
      <c r="U11937"/>
      <c r="V11937"/>
      <c r="Y11937"/>
      <c r="Z11937"/>
      <c r="AA11937"/>
      <c r="AB11937"/>
      <c r="AC11937"/>
      <c r="AD11937"/>
      <c r="AE11937"/>
      <c r="AF11937"/>
      <c r="AG11937"/>
      <c r="AH11937"/>
      <c r="AI11937"/>
      <c r="AJ11937"/>
      <c r="AK11937"/>
      <c r="AL11937"/>
    </row>
    <row r="11938" spans="3:38" ht="15" customHeight="1" x14ac:dyDescent="0.35">
      <c r="C11938"/>
      <c r="D11938"/>
      <c r="E11938"/>
      <c r="F11938"/>
      <c r="G11938"/>
      <c r="H11938"/>
      <c r="I11938"/>
      <c r="J11938"/>
      <c r="K11938"/>
      <c r="L11938"/>
      <c r="M11938"/>
      <c r="N11938"/>
      <c r="O11938"/>
      <c r="S11938"/>
      <c r="T11938"/>
      <c r="U11938"/>
      <c r="V11938"/>
      <c r="Y11938"/>
      <c r="Z11938"/>
      <c r="AA11938"/>
      <c r="AB11938"/>
      <c r="AC11938"/>
      <c r="AD11938"/>
      <c r="AE11938"/>
      <c r="AF11938"/>
      <c r="AG11938"/>
      <c r="AH11938"/>
      <c r="AI11938"/>
      <c r="AJ11938"/>
      <c r="AK11938"/>
      <c r="AL11938"/>
    </row>
    <row r="11939" spans="3:38" ht="15" customHeight="1" x14ac:dyDescent="0.35">
      <c r="C11939"/>
      <c r="D11939"/>
      <c r="E11939"/>
      <c r="F11939"/>
      <c r="G11939"/>
      <c r="H11939"/>
      <c r="I11939"/>
      <c r="J11939"/>
      <c r="K11939"/>
      <c r="L11939"/>
      <c r="M11939"/>
      <c r="N11939"/>
      <c r="O11939"/>
      <c r="S11939"/>
      <c r="T11939"/>
      <c r="U11939"/>
      <c r="V11939"/>
      <c r="Y11939"/>
      <c r="Z11939"/>
      <c r="AA11939"/>
      <c r="AB11939"/>
      <c r="AC11939"/>
      <c r="AD11939"/>
      <c r="AE11939"/>
      <c r="AF11939"/>
      <c r="AG11939"/>
      <c r="AH11939"/>
      <c r="AI11939"/>
      <c r="AJ11939"/>
      <c r="AK11939"/>
      <c r="AL11939"/>
    </row>
    <row r="11940" spans="3:38" ht="15" customHeight="1" x14ac:dyDescent="0.35">
      <c r="C11940"/>
      <c r="D11940"/>
      <c r="E11940"/>
      <c r="F11940"/>
      <c r="G11940"/>
      <c r="H11940"/>
      <c r="I11940"/>
      <c r="J11940"/>
      <c r="K11940"/>
      <c r="L11940"/>
      <c r="M11940"/>
      <c r="N11940"/>
      <c r="O11940"/>
      <c r="S11940"/>
      <c r="T11940"/>
      <c r="U11940"/>
      <c r="V11940"/>
      <c r="Y11940"/>
      <c r="Z11940"/>
      <c r="AA11940"/>
      <c r="AB11940"/>
      <c r="AC11940"/>
      <c r="AD11940"/>
      <c r="AE11940"/>
      <c r="AF11940"/>
      <c r="AG11940"/>
      <c r="AH11940"/>
      <c r="AI11940"/>
      <c r="AJ11940"/>
      <c r="AK11940"/>
      <c r="AL11940"/>
    </row>
    <row r="11941" spans="3:38" ht="15" customHeight="1" x14ac:dyDescent="0.35">
      <c r="C11941"/>
      <c r="D11941"/>
      <c r="E11941"/>
      <c r="F11941"/>
      <c r="G11941"/>
      <c r="H11941"/>
      <c r="I11941"/>
      <c r="J11941"/>
      <c r="K11941"/>
      <c r="L11941"/>
      <c r="M11941"/>
      <c r="N11941"/>
      <c r="O11941"/>
      <c r="S11941"/>
      <c r="T11941"/>
      <c r="U11941"/>
      <c r="V11941"/>
      <c r="Y11941"/>
      <c r="Z11941"/>
      <c r="AA11941"/>
      <c r="AB11941"/>
      <c r="AC11941"/>
      <c r="AD11941"/>
      <c r="AE11941"/>
      <c r="AF11941"/>
      <c r="AG11941"/>
      <c r="AH11941"/>
      <c r="AI11941"/>
      <c r="AJ11941"/>
      <c r="AK11941"/>
      <c r="AL11941"/>
    </row>
    <row r="11942" spans="3:38" ht="15" customHeight="1" x14ac:dyDescent="0.35">
      <c r="C11942"/>
      <c r="D11942"/>
      <c r="E11942"/>
      <c r="F11942"/>
      <c r="G11942"/>
      <c r="H11942"/>
      <c r="I11942"/>
      <c r="J11942"/>
      <c r="K11942"/>
      <c r="L11942"/>
      <c r="M11942"/>
      <c r="N11942"/>
      <c r="O11942"/>
      <c r="S11942"/>
      <c r="T11942"/>
      <c r="U11942"/>
      <c r="V11942"/>
      <c r="Y11942"/>
      <c r="Z11942"/>
      <c r="AA11942"/>
      <c r="AB11942"/>
      <c r="AC11942"/>
      <c r="AD11942"/>
      <c r="AE11942"/>
      <c r="AF11942"/>
      <c r="AG11942"/>
      <c r="AH11942"/>
      <c r="AI11942"/>
      <c r="AJ11942"/>
      <c r="AK11942"/>
      <c r="AL11942"/>
    </row>
    <row r="11943" spans="3:38" ht="15" customHeight="1" x14ac:dyDescent="0.35">
      <c r="C11943"/>
      <c r="D11943"/>
      <c r="E11943"/>
      <c r="F11943"/>
      <c r="G11943"/>
      <c r="H11943"/>
      <c r="I11943"/>
      <c r="J11943"/>
      <c r="K11943"/>
      <c r="L11943"/>
      <c r="M11943"/>
      <c r="N11943"/>
      <c r="O11943"/>
      <c r="S11943"/>
      <c r="T11943"/>
      <c r="U11943"/>
      <c r="V11943"/>
      <c r="Y11943"/>
      <c r="Z11943"/>
      <c r="AA11943"/>
      <c r="AB11943"/>
      <c r="AC11943"/>
      <c r="AD11943"/>
      <c r="AE11943"/>
      <c r="AF11943"/>
      <c r="AG11943"/>
      <c r="AH11943"/>
      <c r="AI11943"/>
      <c r="AJ11943"/>
      <c r="AK11943"/>
      <c r="AL11943"/>
    </row>
    <row r="11944" spans="3:38" ht="15" customHeight="1" x14ac:dyDescent="0.35">
      <c r="C11944"/>
      <c r="D11944"/>
      <c r="E11944"/>
      <c r="F11944"/>
      <c r="G11944"/>
      <c r="H11944"/>
      <c r="I11944"/>
      <c r="J11944"/>
      <c r="K11944"/>
      <c r="L11944"/>
      <c r="M11944"/>
      <c r="N11944"/>
      <c r="O11944"/>
      <c r="S11944"/>
      <c r="T11944"/>
      <c r="U11944"/>
      <c r="V11944"/>
      <c r="Y11944"/>
      <c r="Z11944"/>
      <c r="AA11944"/>
      <c r="AB11944"/>
      <c r="AC11944"/>
      <c r="AD11944"/>
      <c r="AE11944"/>
      <c r="AF11944"/>
      <c r="AG11944"/>
      <c r="AH11944"/>
      <c r="AI11944"/>
      <c r="AJ11944"/>
      <c r="AK11944"/>
      <c r="AL11944"/>
    </row>
    <row r="11945" spans="3:38" ht="15" customHeight="1" x14ac:dyDescent="0.35">
      <c r="C11945"/>
      <c r="D11945"/>
      <c r="E11945"/>
      <c r="F11945"/>
      <c r="G11945"/>
      <c r="H11945"/>
      <c r="I11945"/>
      <c r="J11945"/>
      <c r="K11945"/>
      <c r="L11945"/>
      <c r="M11945"/>
      <c r="N11945"/>
      <c r="O11945"/>
      <c r="S11945"/>
      <c r="T11945"/>
      <c r="U11945"/>
      <c r="V11945"/>
      <c r="Y11945"/>
      <c r="Z11945"/>
      <c r="AA11945"/>
      <c r="AB11945"/>
      <c r="AC11945"/>
      <c r="AD11945"/>
      <c r="AE11945"/>
      <c r="AF11945"/>
      <c r="AG11945"/>
      <c r="AH11945"/>
      <c r="AI11945"/>
      <c r="AJ11945"/>
      <c r="AK11945"/>
      <c r="AL11945"/>
    </row>
    <row r="11946" spans="3:38" ht="15" customHeight="1" x14ac:dyDescent="0.35">
      <c r="C11946"/>
      <c r="D11946"/>
      <c r="E11946"/>
      <c r="F11946"/>
      <c r="G11946"/>
      <c r="H11946"/>
      <c r="I11946"/>
      <c r="J11946"/>
      <c r="K11946"/>
      <c r="L11946"/>
      <c r="M11946"/>
      <c r="N11946"/>
      <c r="O11946"/>
      <c r="S11946"/>
      <c r="T11946"/>
      <c r="U11946"/>
      <c r="V11946"/>
      <c r="Y11946"/>
      <c r="Z11946"/>
      <c r="AA11946"/>
      <c r="AB11946"/>
      <c r="AC11946"/>
      <c r="AD11946"/>
      <c r="AE11946"/>
      <c r="AF11946"/>
      <c r="AG11946"/>
      <c r="AH11946"/>
      <c r="AI11946"/>
      <c r="AJ11946"/>
      <c r="AK11946"/>
      <c r="AL11946"/>
    </row>
    <row r="11947" spans="3:38" ht="15" customHeight="1" x14ac:dyDescent="0.35">
      <c r="C11947"/>
      <c r="D11947"/>
      <c r="E11947"/>
      <c r="F11947"/>
      <c r="G11947"/>
      <c r="H11947"/>
      <c r="I11947"/>
      <c r="J11947"/>
      <c r="K11947"/>
      <c r="L11947"/>
      <c r="M11947"/>
      <c r="N11947"/>
      <c r="O11947"/>
      <c r="S11947"/>
      <c r="T11947"/>
      <c r="U11947"/>
      <c r="V11947"/>
      <c r="Y11947"/>
      <c r="Z11947"/>
      <c r="AA11947"/>
      <c r="AB11947"/>
      <c r="AC11947"/>
      <c r="AD11947"/>
      <c r="AE11947"/>
      <c r="AF11947"/>
      <c r="AG11947"/>
      <c r="AH11947"/>
      <c r="AI11947"/>
      <c r="AJ11947"/>
      <c r="AK11947"/>
      <c r="AL11947"/>
    </row>
    <row r="11948" spans="3:38" ht="15" customHeight="1" x14ac:dyDescent="0.35">
      <c r="C11948"/>
      <c r="D11948"/>
      <c r="E11948"/>
      <c r="F11948"/>
      <c r="G11948"/>
      <c r="H11948"/>
      <c r="I11948"/>
      <c r="J11948"/>
      <c r="K11948"/>
      <c r="L11948"/>
      <c r="M11948"/>
      <c r="N11948"/>
      <c r="O11948"/>
      <c r="S11948"/>
      <c r="T11948"/>
      <c r="U11948"/>
      <c r="V11948"/>
      <c r="Y11948"/>
      <c r="Z11948"/>
      <c r="AA11948"/>
      <c r="AB11948"/>
      <c r="AC11948"/>
      <c r="AD11948"/>
      <c r="AE11948"/>
      <c r="AF11948"/>
      <c r="AG11948"/>
      <c r="AH11948"/>
      <c r="AI11948"/>
      <c r="AJ11948"/>
      <c r="AK11948"/>
      <c r="AL11948"/>
    </row>
    <row r="11949" spans="3:38" ht="15" customHeight="1" x14ac:dyDescent="0.35">
      <c r="C11949"/>
      <c r="D11949"/>
      <c r="E11949"/>
      <c r="F11949"/>
      <c r="G11949"/>
      <c r="H11949"/>
      <c r="I11949"/>
      <c r="J11949"/>
      <c r="K11949"/>
      <c r="L11949"/>
      <c r="M11949"/>
      <c r="N11949"/>
      <c r="O11949"/>
      <c r="S11949"/>
      <c r="T11949"/>
      <c r="U11949"/>
      <c r="V11949"/>
      <c r="Y11949"/>
      <c r="Z11949"/>
      <c r="AA11949"/>
      <c r="AB11949"/>
      <c r="AC11949"/>
      <c r="AD11949"/>
      <c r="AE11949"/>
      <c r="AF11949"/>
      <c r="AG11949"/>
      <c r="AH11949"/>
      <c r="AI11949"/>
      <c r="AJ11949"/>
      <c r="AK11949"/>
      <c r="AL11949"/>
    </row>
    <row r="11950" spans="3:38" ht="15" customHeight="1" x14ac:dyDescent="0.35">
      <c r="C11950"/>
      <c r="D11950"/>
      <c r="E11950"/>
      <c r="F11950"/>
      <c r="G11950"/>
      <c r="H11950"/>
      <c r="I11950"/>
      <c r="J11950"/>
      <c r="K11950"/>
      <c r="L11950"/>
      <c r="M11950"/>
      <c r="N11950"/>
      <c r="O11950"/>
      <c r="S11950"/>
      <c r="T11950"/>
      <c r="U11950"/>
      <c r="V11950"/>
      <c r="Y11950"/>
      <c r="Z11950"/>
      <c r="AA11950"/>
      <c r="AB11950"/>
      <c r="AC11950"/>
      <c r="AD11950"/>
      <c r="AE11950"/>
      <c r="AF11950"/>
      <c r="AG11950"/>
      <c r="AH11950"/>
      <c r="AI11950"/>
      <c r="AJ11950"/>
      <c r="AK11950"/>
      <c r="AL11950"/>
    </row>
    <row r="11951" spans="3:38" ht="15" customHeight="1" x14ac:dyDescent="0.35">
      <c r="C11951"/>
      <c r="D11951"/>
      <c r="E11951"/>
      <c r="F11951"/>
      <c r="G11951"/>
      <c r="H11951"/>
      <c r="I11951"/>
      <c r="J11951"/>
      <c r="K11951"/>
      <c r="L11951"/>
      <c r="M11951"/>
      <c r="N11951"/>
      <c r="O11951"/>
      <c r="S11951"/>
      <c r="T11951"/>
      <c r="U11951"/>
      <c r="V11951"/>
      <c r="Y11951"/>
      <c r="Z11951"/>
      <c r="AA11951"/>
      <c r="AB11951"/>
      <c r="AC11951"/>
      <c r="AD11951"/>
      <c r="AE11951"/>
      <c r="AF11951"/>
      <c r="AG11951"/>
      <c r="AH11951"/>
      <c r="AI11951"/>
      <c r="AJ11951"/>
      <c r="AK11951"/>
      <c r="AL11951"/>
    </row>
    <row r="11952" spans="3:38" ht="15" customHeight="1" x14ac:dyDescent="0.35">
      <c r="C11952"/>
      <c r="D11952"/>
      <c r="E11952"/>
      <c r="F11952"/>
      <c r="G11952"/>
      <c r="H11952"/>
      <c r="I11952"/>
      <c r="J11952"/>
      <c r="K11952"/>
      <c r="L11952"/>
      <c r="M11952"/>
      <c r="N11952"/>
      <c r="O11952"/>
      <c r="S11952"/>
      <c r="T11952"/>
      <c r="U11952"/>
      <c r="V11952"/>
      <c r="Y11952"/>
      <c r="Z11952"/>
      <c r="AA11952"/>
      <c r="AB11952"/>
      <c r="AC11952"/>
      <c r="AD11952"/>
      <c r="AE11952"/>
      <c r="AF11952"/>
      <c r="AG11952"/>
      <c r="AH11952"/>
      <c r="AI11952"/>
      <c r="AJ11952"/>
      <c r="AK11952"/>
      <c r="AL11952"/>
    </row>
    <row r="11953" spans="3:38" ht="15" customHeight="1" x14ac:dyDescent="0.35">
      <c r="C11953"/>
      <c r="D11953"/>
      <c r="E11953"/>
      <c r="F11953"/>
      <c r="G11953"/>
      <c r="H11953"/>
      <c r="I11953"/>
      <c r="J11953"/>
      <c r="K11953"/>
      <c r="L11953"/>
      <c r="M11953"/>
      <c r="N11953"/>
      <c r="O11953"/>
      <c r="S11953"/>
      <c r="T11953"/>
      <c r="U11953"/>
      <c r="V11953"/>
      <c r="Y11953"/>
      <c r="Z11953"/>
      <c r="AA11953"/>
      <c r="AB11953"/>
      <c r="AC11953"/>
      <c r="AD11953"/>
      <c r="AE11953"/>
      <c r="AF11953"/>
      <c r="AG11953"/>
      <c r="AH11953"/>
      <c r="AI11953"/>
      <c r="AJ11953"/>
      <c r="AK11953"/>
      <c r="AL11953"/>
    </row>
    <row r="11954" spans="3:38" ht="15" customHeight="1" x14ac:dyDescent="0.35">
      <c r="C11954"/>
      <c r="D11954"/>
      <c r="E11954"/>
      <c r="F11954"/>
      <c r="G11954"/>
      <c r="H11954"/>
      <c r="I11954"/>
      <c r="J11954"/>
      <c r="K11954"/>
      <c r="L11954"/>
      <c r="M11954"/>
      <c r="N11954"/>
      <c r="O11954"/>
      <c r="S11954"/>
      <c r="T11954"/>
      <c r="U11954"/>
      <c r="V11954"/>
      <c r="Y11954"/>
      <c r="Z11954"/>
      <c r="AA11954"/>
      <c r="AB11954"/>
      <c r="AC11954"/>
      <c r="AD11954"/>
      <c r="AE11954"/>
      <c r="AF11954"/>
      <c r="AG11954"/>
      <c r="AH11954"/>
      <c r="AI11954"/>
      <c r="AJ11954"/>
      <c r="AK11954"/>
      <c r="AL11954"/>
    </row>
    <row r="11955" spans="3:38" ht="15" customHeight="1" x14ac:dyDescent="0.35">
      <c r="C11955"/>
      <c r="D11955"/>
      <c r="E11955"/>
      <c r="F11955"/>
      <c r="G11955"/>
      <c r="H11955"/>
      <c r="I11955"/>
      <c r="J11955"/>
      <c r="K11955"/>
      <c r="L11955"/>
      <c r="M11955"/>
      <c r="N11955"/>
      <c r="O11955"/>
      <c r="S11955"/>
      <c r="T11955"/>
      <c r="U11955"/>
      <c r="V11955"/>
      <c r="Y11955"/>
      <c r="Z11955"/>
      <c r="AA11955"/>
      <c r="AB11955"/>
      <c r="AC11955"/>
      <c r="AD11955"/>
      <c r="AE11955"/>
      <c r="AF11955"/>
      <c r="AG11955"/>
      <c r="AH11955"/>
      <c r="AI11955"/>
      <c r="AJ11955"/>
      <c r="AK11955"/>
      <c r="AL11955"/>
    </row>
    <row r="11956" spans="3:38" ht="15" customHeight="1" x14ac:dyDescent="0.35">
      <c r="C11956"/>
      <c r="D11956"/>
      <c r="E11956"/>
      <c r="F11956"/>
      <c r="G11956"/>
      <c r="H11956"/>
      <c r="I11956"/>
      <c r="J11956"/>
      <c r="K11956"/>
      <c r="L11956"/>
      <c r="M11956"/>
      <c r="N11956"/>
      <c r="O11956"/>
      <c r="S11956"/>
      <c r="T11956"/>
      <c r="U11956"/>
      <c r="V11956"/>
      <c r="Y11956"/>
      <c r="Z11956"/>
      <c r="AA11956"/>
      <c r="AB11956"/>
      <c r="AC11956"/>
      <c r="AD11956"/>
      <c r="AE11956"/>
      <c r="AF11956"/>
      <c r="AG11956"/>
      <c r="AH11956"/>
      <c r="AI11956"/>
      <c r="AJ11956"/>
      <c r="AK11956"/>
      <c r="AL11956"/>
    </row>
    <row r="11957" spans="3:38" ht="15" customHeight="1" x14ac:dyDescent="0.35">
      <c r="C11957"/>
      <c r="D11957"/>
      <c r="E11957"/>
      <c r="F11957"/>
      <c r="G11957"/>
      <c r="H11957"/>
      <c r="I11957"/>
      <c r="J11957"/>
      <c r="K11957"/>
      <c r="L11957"/>
      <c r="M11957"/>
      <c r="N11957"/>
      <c r="O11957"/>
      <c r="S11957"/>
      <c r="T11957"/>
      <c r="U11957"/>
      <c r="V11957"/>
      <c r="Y11957"/>
      <c r="Z11957"/>
      <c r="AA11957"/>
      <c r="AB11957"/>
      <c r="AC11957"/>
      <c r="AD11957"/>
      <c r="AE11957"/>
      <c r="AF11957"/>
      <c r="AG11957"/>
      <c r="AH11957"/>
      <c r="AI11957"/>
      <c r="AJ11957"/>
      <c r="AK11957"/>
      <c r="AL11957"/>
    </row>
    <row r="11958" spans="3:38" ht="15" customHeight="1" x14ac:dyDescent="0.35">
      <c r="C11958"/>
      <c r="D11958"/>
      <c r="E11958"/>
      <c r="F11958"/>
      <c r="G11958"/>
      <c r="H11958"/>
      <c r="I11958"/>
      <c r="J11958"/>
      <c r="K11958"/>
      <c r="L11958"/>
      <c r="M11958"/>
      <c r="N11958"/>
      <c r="O11958"/>
      <c r="S11958"/>
      <c r="T11958"/>
      <c r="U11958"/>
      <c r="V11958"/>
      <c r="Y11958"/>
      <c r="Z11958"/>
      <c r="AA11958"/>
      <c r="AB11958"/>
      <c r="AC11958"/>
      <c r="AD11958"/>
      <c r="AE11958"/>
      <c r="AF11958"/>
      <c r="AG11958"/>
      <c r="AH11958"/>
      <c r="AI11958"/>
      <c r="AJ11958"/>
      <c r="AK11958"/>
      <c r="AL11958"/>
    </row>
    <row r="11959" spans="3:38" ht="15" customHeight="1" x14ac:dyDescent="0.35">
      <c r="C11959"/>
      <c r="D11959"/>
      <c r="E11959"/>
      <c r="F11959"/>
      <c r="G11959"/>
      <c r="H11959"/>
      <c r="I11959"/>
      <c r="J11959"/>
      <c r="K11959"/>
      <c r="L11959"/>
      <c r="M11959"/>
      <c r="N11959"/>
      <c r="O11959"/>
      <c r="S11959"/>
      <c r="T11959"/>
      <c r="U11959"/>
      <c r="V11959"/>
      <c r="Y11959"/>
      <c r="Z11959"/>
      <c r="AA11959"/>
      <c r="AB11959"/>
      <c r="AC11959"/>
      <c r="AD11959"/>
      <c r="AE11959"/>
      <c r="AF11959"/>
      <c r="AG11959"/>
      <c r="AH11959"/>
      <c r="AI11959"/>
      <c r="AJ11959"/>
      <c r="AK11959"/>
      <c r="AL11959"/>
    </row>
    <row r="11960" spans="3:38" ht="15" customHeight="1" x14ac:dyDescent="0.35">
      <c r="C11960"/>
      <c r="D11960"/>
      <c r="E11960"/>
      <c r="F11960"/>
      <c r="G11960"/>
      <c r="H11960"/>
      <c r="I11960"/>
      <c r="J11960"/>
      <c r="K11960"/>
      <c r="L11960"/>
      <c r="M11960"/>
      <c r="N11960"/>
      <c r="O11960"/>
      <c r="S11960"/>
      <c r="T11960"/>
      <c r="U11960"/>
      <c r="V11960"/>
      <c r="Y11960"/>
      <c r="Z11960"/>
      <c r="AA11960"/>
      <c r="AB11960"/>
      <c r="AC11960"/>
      <c r="AD11960"/>
      <c r="AE11960"/>
      <c r="AF11960"/>
      <c r="AG11960"/>
      <c r="AH11960"/>
      <c r="AI11960"/>
      <c r="AJ11960"/>
      <c r="AK11960"/>
      <c r="AL11960"/>
    </row>
    <row r="11961" spans="3:38" ht="15" customHeight="1" x14ac:dyDescent="0.35">
      <c r="C11961"/>
      <c r="D11961"/>
      <c r="E11961"/>
      <c r="F11961"/>
      <c r="G11961"/>
      <c r="H11961"/>
      <c r="I11961"/>
      <c r="J11961"/>
      <c r="K11961"/>
      <c r="L11961"/>
      <c r="M11961"/>
      <c r="N11961"/>
      <c r="O11961"/>
      <c r="S11961"/>
      <c r="T11961"/>
      <c r="U11961"/>
      <c r="V11961"/>
      <c r="Y11961"/>
      <c r="Z11961"/>
      <c r="AA11961"/>
      <c r="AB11961"/>
      <c r="AC11961"/>
      <c r="AD11961"/>
      <c r="AE11961"/>
      <c r="AF11961"/>
      <c r="AG11961"/>
      <c r="AH11961"/>
      <c r="AI11961"/>
      <c r="AJ11961"/>
      <c r="AK11961"/>
      <c r="AL11961"/>
    </row>
    <row r="11962" spans="3:38" ht="15" customHeight="1" x14ac:dyDescent="0.35">
      <c r="C11962"/>
      <c r="D11962"/>
      <c r="E11962"/>
      <c r="F11962"/>
      <c r="G11962"/>
      <c r="H11962"/>
      <c r="I11962"/>
      <c r="J11962"/>
      <c r="K11962"/>
      <c r="L11962"/>
      <c r="M11962"/>
      <c r="N11962"/>
      <c r="O11962"/>
      <c r="S11962"/>
      <c r="T11962"/>
      <c r="U11962"/>
      <c r="V11962"/>
      <c r="Y11962"/>
      <c r="Z11962"/>
      <c r="AA11962"/>
      <c r="AB11962"/>
      <c r="AC11962"/>
      <c r="AD11962"/>
      <c r="AE11962"/>
      <c r="AF11962"/>
      <c r="AG11962"/>
      <c r="AH11962"/>
      <c r="AI11962"/>
      <c r="AJ11962"/>
      <c r="AK11962"/>
      <c r="AL11962"/>
    </row>
    <row r="11963" spans="3:38" ht="15" customHeight="1" x14ac:dyDescent="0.35">
      <c r="C11963"/>
      <c r="D11963"/>
      <c r="E11963"/>
      <c r="F11963"/>
      <c r="G11963"/>
      <c r="H11963"/>
      <c r="I11963"/>
      <c r="J11963"/>
      <c r="K11963"/>
      <c r="L11963"/>
      <c r="M11963"/>
      <c r="N11963"/>
      <c r="O11963"/>
      <c r="S11963"/>
      <c r="T11963"/>
      <c r="U11963"/>
      <c r="V11963"/>
      <c r="Y11963"/>
      <c r="Z11963"/>
      <c r="AA11963"/>
      <c r="AB11963"/>
      <c r="AC11963"/>
      <c r="AD11963"/>
      <c r="AE11963"/>
      <c r="AF11963"/>
      <c r="AG11963"/>
      <c r="AH11963"/>
      <c r="AI11963"/>
      <c r="AJ11963"/>
      <c r="AK11963"/>
      <c r="AL11963"/>
    </row>
    <row r="11964" spans="3:38" ht="15" customHeight="1" x14ac:dyDescent="0.35">
      <c r="C11964"/>
      <c r="D11964"/>
      <c r="E11964"/>
      <c r="F11964"/>
      <c r="G11964"/>
      <c r="H11964"/>
      <c r="I11964"/>
      <c r="J11964"/>
      <c r="K11964"/>
      <c r="L11964"/>
      <c r="M11964"/>
      <c r="N11964"/>
      <c r="O11964"/>
      <c r="S11964"/>
      <c r="T11964"/>
      <c r="U11964"/>
      <c r="V11964"/>
      <c r="Y11964"/>
      <c r="Z11964"/>
      <c r="AA11964"/>
      <c r="AB11964"/>
      <c r="AC11964"/>
      <c r="AD11964"/>
      <c r="AE11964"/>
      <c r="AF11964"/>
      <c r="AG11964"/>
      <c r="AH11964"/>
      <c r="AI11964"/>
      <c r="AJ11964"/>
      <c r="AK11964"/>
      <c r="AL11964"/>
    </row>
    <row r="11965" spans="3:38" ht="15" customHeight="1" x14ac:dyDescent="0.35">
      <c r="C11965"/>
      <c r="D11965"/>
      <c r="E11965"/>
      <c r="F11965"/>
      <c r="G11965"/>
      <c r="H11965"/>
      <c r="I11965"/>
      <c r="J11965"/>
      <c r="K11965"/>
      <c r="L11965"/>
      <c r="M11965"/>
      <c r="N11965"/>
      <c r="O11965"/>
      <c r="S11965"/>
      <c r="T11965"/>
      <c r="U11965"/>
      <c r="V11965"/>
      <c r="Y11965"/>
      <c r="Z11965"/>
      <c r="AA11965"/>
      <c r="AB11965"/>
      <c r="AC11965"/>
      <c r="AD11965"/>
      <c r="AE11965"/>
      <c r="AF11965"/>
      <c r="AG11965"/>
      <c r="AH11965"/>
      <c r="AI11965"/>
      <c r="AJ11965"/>
      <c r="AK11965"/>
      <c r="AL11965"/>
    </row>
    <row r="11966" spans="3:38" ht="15" customHeight="1" x14ac:dyDescent="0.35">
      <c r="C11966"/>
      <c r="D11966"/>
      <c r="E11966"/>
      <c r="F11966"/>
      <c r="G11966"/>
      <c r="H11966"/>
      <c r="I11966"/>
      <c r="J11966"/>
      <c r="K11966"/>
      <c r="L11966"/>
      <c r="M11966"/>
      <c r="N11966"/>
      <c r="O11966"/>
      <c r="S11966"/>
      <c r="T11966"/>
      <c r="U11966"/>
      <c r="V11966"/>
      <c r="Y11966"/>
      <c r="Z11966"/>
      <c r="AA11966"/>
      <c r="AB11966"/>
      <c r="AC11966"/>
      <c r="AD11966"/>
      <c r="AE11966"/>
      <c r="AF11966"/>
      <c r="AG11966"/>
      <c r="AH11966"/>
      <c r="AI11966"/>
      <c r="AJ11966"/>
      <c r="AK11966"/>
      <c r="AL11966"/>
    </row>
    <row r="11967" spans="3:38" ht="15" customHeight="1" x14ac:dyDescent="0.35">
      <c r="C11967"/>
      <c r="D11967"/>
      <c r="E11967"/>
      <c r="F11967"/>
      <c r="G11967"/>
      <c r="H11967"/>
      <c r="I11967"/>
      <c r="J11967"/>
      <c r="K11967"/>
      <c r="L11967"/>
      <c r="M11967"/>
      <c r="N11967"/>
      <c r="O11967"/>
      <c r="S11967"/>
      <c r="T11967"/>
      <c r="U11967"/>
      <c r="V11967"/>
      <c r="Y11967"/>
      <c r="Z11967"/>
      <c r="AA11967"/>
      <c r="AB11967"/>
      <c r="AC11967"/>
      <c r="AD11967"/>
      <c r="AE11967"/>
      <c r="AF11967"/>
      <c r="AG11967"/>
      <c r="AH11967"/>
      <c r="AI11967"/>
      <c r="AJ11967"/>
      <c r="AK11967"/>
      <c r="AL11967"/>
    </row>
    <row r="11968" spans="3:38" ht="15" customHeight="1" x14ac:dyDescent="0.35">
      <c r="C11968"/>
      <c r="D11968"/>
      <c r="E11968"/>
      <c r="F11968"/>
      <c r="G11968"/>
      <c r="H11968"/>
      <c r="I11968"/>
      <c r="J11968"/>
      <c r="K11968"/>
      <c r="L11968"/>
      <c r="M11968"/>
      <c r="N11968"/>
      <c r="O11968"/>
      <c r="S11968"/>
      <c r="T11968"/>
      <c r="U11968"/>
      <c r="V11968"/>
      <c r="Y11968"/>
      <c r="Z11968"/>
      <c r="AA11968"/>
      <c r="AB11968"/>
      <c r="AC11968"/>
      <c r="AD11968"/>
      <c r="AE11968"/>
      <c r="AF11968"/>
      <c r="AG11968"/>
      <c r="AH11968"/>
      <c r="AI11968"/>
      <c r="AJ11968"/>
      <c r="AK11968"/>
      <c r="AL11968"/>
    </row>
    <row r="11969" spans="3:38" ht="15" customHeight="1" x14ac:dyDescent="0.35">
      <c r="C11969"/>
      <c r="D11969"/>
      <c r="E11969"/>
      <c r="F11969"/>
      <c r="G11969"/>
      <c r="H11969"/>
      <c r="I11969"/>
      <c r="J11969"/>
      <c r="K11969"/>
      <c r="L11969"/>
      <c r="M11969"/>
      <c r="N11969"/>
      <c r="O11969"/>
      <c r="S11969"/>
      <c r="T11969"/>
      <c r="U11969"/>
      <c r="V11969"/>
      <c r="Y11969"/>
      <c r="Z11969"/>
      <c r="AA11969"/>
      <c r="AB11969"/>
      <c r="AC11969"/>
      <c r="AD11969"/>
      <c r="AE11969"/>
      <c r="AF11969"/>
      <c r="AG11969"/>
      <c r="AH11969"/>
      <c r="AI11969"/>
      <c r="AJ11969"/>
      <c r="AK11969"/>
      <c r="AL11969"/>
    </row>
    <row r="11970" spans="3:38" ht="15" customHeight="1" x14ac:dyDescent="0.35">
      <c r="C11970"/>
      <c r="D11970"/>
      <c r="E11970"/>
      <c r="F11970"/>
      <c r="G11970"/>
      <c r="H11970"/>
      <c r="I11970"/>
      <c r="J11970"/>
      <c r="K11970"/>
      <c r="L11970"/>
      <c r="M11970"/>
      <c r="N11970"/>
      <c r="O11970"/>
      <c r="S11970"/>
      <c r="T11970"/>
      <c r="U11970"/>
      <c r="V11970"/>
      <c r="Y11970"/>
      <c r="Z11970"/>
      <c r="AA11970"/>
      <c r="AB11970"/>
      <c r="AC11970"/>
      <c r="AD11970"/>
      <c r="AE11970"/>
      <c r="AF11970"/>
      <c r="AG11970"/>
      <c r="AH11970"/>
      <c r="AI11970"/>
      <c r="AJ11970"/>
      <c r="AK11970"/>
      <c r="AL11970"/>
    </row>
    <row r="11971" spans="3:38" ht="15" customHeight="1" x14ac:dyDescent="0.35">
      <c r="C11971"/>
      <c r="D11971"/>
      <c r="E11971"/>
      <c r="F11971"/>
      <c r="G11971"/>
      <c r="H11971"/>
      <c r="I11971"/>
      <c r="J11971"/>
      <c r="K11971"/>
      <c r="L11971"/>
      <c r="M11971"/>
      <c r="N11971"/>
      <c r="O11971"/>
      <c r="S11971"/>
      <c r="T11971"/>
      <c r="U11971"/>
      <c r="V11971"/>
      <c r="Y11971"/>
      <c r="Z11971"/>
      <c r="AA11971"/>
      <c r="AB11971"/>
      <c r="AC11971"/>
      <c r="AD11971"/>
      <c r="AE11971"/>
      <c r="AF11971"/>
      <c r="AG11971"/>
      <c r="AH11971"/>
      <c r="AI11971"/>
      <c r="AJ11971"/>
      <c r="AK11971"/>
      <c r="AL11971"/>
    </row>
    <row r="11972" spans="3:38" ht="15" customHeight="1" x14ac:dyDescent="0.35">
      <c r="C11972"/>
      <c r="D11972"/>
      <c r="E11972"/>
      <c r="F11972"/>
      <c r="G11972"/>
      <c r="H11972"/>
      <c r="I11972"/>
      <c r="J11972"/>
      <c r="K11972"/>
      <c r="L11972"/>
      <c r="M11972"/>
      <c r="N11972"/>
      <c r="O11972"/>
      <c r="S11972"/>
      <c r="T11972"/>
      <c r="U11972"/>
      <c r="V11972"/>
      <c r="Y11972"/>
      <c r="Z11972"/>
      <c r="AA11972"/>
      <c r="AB11972"/>
      <c r="AC11972"/>
      <c r="AD11972"/>
      <c r="AE11972"/>
      <c r="AF11972"/>
      <c r="AG11972"/>
      <c r="AH11972"/>
      <c r="AI11972"/>
      <c r="AJ11972"/>
      <c r="AK11972"/>
      <c r="AL11972"/>
    </row>
    <row r="11973" spans="3:38" ht="15" customHeight="1" x14ac:dyDescent="0.35">
      <c r="C11973"/>
      <c r="D11973"/>
      <c r="E11973"/>
      <c r="F11973"/>
      <c r="G11973"/>
      <c r="H11973"/>
      <c r="I11973"/>
      <c r="J11973"/>
      <c r="K11973"/>
      <c r="L11973"/>
      <c r="M11973"/>
      <c r="N11973"/>
      <c r="O11973"/>
      <c r="S11973"/>
      <c r="T11973"/>
      <c r="U11973"/>
      <c r="V11973"/>
      <c r="Y11973"/>
      <c r="Z11973"/>
      <c r="AA11973"/>
      <c r="AB11973"/>
      <c r="AC11973"/>
      <c r="AD11973"/>
      <c r="AE11973"/>
      <c r="AF11973"/>
      <c r="AG11973"/>
      <c r="AH11973"/>
      <c r="AI11973"/>
      <c r="AJ11973"/>
      <c r="AK11973"/>
      <c r="AL11973"/>
    </row>
    <row r="11974" spans="3:38" ht="15" customHeight="1" x14ac:dyDescent="0.35">
      <c r="C11974"/>
      <c r="D11974"/>
      <c r="E11974"/>
      <c r="F11974"/>
      <c r="G11974"/>
      <c r="H11974"/>
      <c r="I11974"/>
      <c r="J11974"/>
      <c r="K11974"/>
      <c r="L11974"/>
      <c r="M11974"/>
      <c r="N11974"/>
      <c r="O11974"/>
      <c r="S11974"/>
      <c r="T11974"/>
      <c r="U11974"/>
      <c r="V11974"/>
      <c r="Y11974"/>
      <c r="Z11974"/>
      <c r="AA11974"/>
      <c r="AB11974"/>
      <c r="AC11974"/>
      <c r="AD11974"/>
      <c r="AE11974"/>
      <c r="AF11974"/>
      <c r="AG11974"/>
      <c r="AH11974"/>
      <c r="AI11974"/>
      <c r="AJ11974"/>
      <c r="AK11974"/>
      <c r="AL11974"/>
    </row>
    <row r="11975" spans="3:38" ht="15" customHeight="1" x14ac:dyDescent="0.35">
      <c r="C11975"/>
      <c r="D11975"/>
      <c r="E11975"/>
      <c r="F11975"/>
      <c r="G11975"/>
      <c r="H11975"/>
      <c r="I11975"/>
      <c r="J11975"/>
      <c r="K11975"/>
      <c r="L11975"/>
      <c r="M11975"/>
      <c r="N11975"/>
      <c r="O11975"/>
      <c r="S11975"/>
      <c r="T11975"/>
      <c r="U11975"/>
      <c r="V11975"/>
      <c r="Y11975"/>
      <c r="Z11975"/>
      <c r="AA11975"/>
      <c r="AB11975"/>
      <c r="AC11975"/>
      <c r="AD11975"/>
      <c r="AE11975"/>
      <c r="AF11975"/>
      <c r="AG11975"/>
      <c r="AH11975"/>
      <c r="AI11975"/>
      <c r="AJ11975"/>
      <c r="AK11975"/>
      <c r="AL11975"/>
    </row>
    <row r="11976" spans="3:38" ht="15" customHeight="1" x14ac:dyDescent="0.35">
      <c r="C11976"/>
      <c r="D11976"/>
      <c r="E11976"/>
      <c r="F11976"/>
      <c r="G11976"/>
      <c r="H11976"/>
      <c r="I11976"/>
      <c r="J11976"/>
      <c r="K11976"/>
      <c r="L11976"/>
      <c r="M11976"/>
      <c r="N11976"/>
      <c r="O11976"/>
      <c r="S11976"/>
      <c r="T11976"/>
      <c r="U11976"/>
      <c r="V11976"/>
      <c r="Y11976"/>
      <c r="Z11976"/>
      <c r="AA11976"/>
      <c r="AB11976"/>
      <c r="AC11976"/>
      <c r="AD11976"/>
      <c r="AE11976"/>
      <c r="AF11976"/>
      <c r="AG11976"/>
      <c r="AH11976"/>
      <c r="AI11976"/>
      <c r="AJ11976"/>
      <c r="AK11976"/>
      <c r="AL11976"/>
    </row>
    <row r="11977" spans="3:38" ht="15" customHeight="1" x14ac:dyDescent="0.35">
      <c r="C11977"/>
      <c r="D11977"/>
      <c r="E11977"/>
      <c r="F11977"/>
      <c r="G11977"/>
      <c r="H11977"/>
      <c r="I11977"/>
      <c r="J11977"/>
      <c r="K11977"/>
      <c r="L11977"/>
      <c r="M11977"/>
      <c r="N11977"/>
      <c r="O11977"/>
      <c r="S11977"/>
      <c r="T11977"/>
      <c r="U11977"/>
      <c r="V11977"/>
      <c r="Y11977"/>
      <c r="Z11977"/>
      <c r="AA11977"/>
      <c r="AB11977"/>
      <c r="AC11977"/>
      <c r="AD11977"/>
      <c r="AE11977"/>
      <c r="AF11977"/>
      <c r="AG11977"/>
      <c r="AH11977"/>
      <c r="AI11977"/>
      <c r="AJ11977"/>
      <c r="AK11977"/>
      <c r="AL11977"/>
    </row>
    <row r="11978" spans="3:38" ht="15" customHeight="1" x14ac:dyDescent="0.35">
      <c r="C11978"/>
      <c r="D11978"/>
      <c r="E11978"/>
      <c r="F11978"/>
      <c r="G11978"/>
      <c r="H11978"/>
      <c r="I11978"/>
      <c r="J11978"/>
      <c r="K11978"/>
      <c r="L11978"/>
      <c r="M11978"/>
      <c r="N11978"/>
      <c r="O11978"/>
      <c r="S11978"/>
      <c r="T11978"/>
      <c r="U11978"/>
      <c r="V11978"/>
      <c r="Y11978"/>
      <c r="Z11978"/>
      <c r="AA11978"/>
      <c r="AB11978"/>
      <c r="AC11978"/>
      <c r="AD11978"/>
      <c r="AE11978"/>
      <c r="AF11978"/>
      <c r="AG11978"/>
      <c r="AH11978"/>
      <c r="AI11978"/>
      <c r="AJ11978"/>
      <c r="AK11978"/>
      <c r="AL11978"/>
    </row>
    <row r="11979" spans="3:38" ht="15" customHeight="1" x14ac:dyDescent="0.35">
      <c r="C11979"/>
      <c r="D11979"/>
      <c r="E11979"/>
      <c r="F11979"/>
      <c r="G11979"/>
      <c r="H11979"/>
      <c r="I11979"/>
      <c r="J11979"/>
      <c r="K11979"/>
      <c r="L11979"/>
      <c r="M11979"/>
      <c r="N11979"/>
      <c r="O11979"/>
      <c r="S11979"/>
      <c r="T11979"/>
      <c r="U11979"/>
      <c r="V11979"/>
      <c r="Y11979"/>
      <c r="Z11979"/>
      <c r="AA11979"/>
      <c r="AB11979"/>
      <c r="AC11979"/>
      <c r="AD11979"/>
      <c r="AE11979"/>
      <c r="AF11979"/>
      <c r="AG11979"/>
      <c r="AH11979"/>
      <c r="AI11979"/>
      <c r="AJ11979"/>
      <c r="AK11979"/>
      <c r="AL11979"/>
    </row>
    <row r="11980" spans="3:38" ht="15" customHeight="1" x14ac:dyDescent="0.35">
      <c r="C11980"/>
      <c r="D11980"/>
      <c r="E11980"/>
      <c r="F11980"/>
      <c r="G11980"/>
      <c r="H11980"/>
      <c r="I11980"/>
      <c r="J11980"/>
      <c r="K11980"/>
      <c r="L11980"/>
      <c r="M11980"/>
      <c r="N11980"/>
      <c r="O11980"/>
      <c r="S11980"/>
      <c r="T11980"/>
      <c r="U11980"/>
      <c r="V11980"/>
      <c r="Y11980"/>
      <c r="Z11980"/>
      <c r="AA11980"/>
      <c r="AB11980"/>
      <c r="AC11980"/>
      <c r="AD11980"/>
      <c r="AE11980"/>
      <c r="AF11980"/>
      <c r="AG11980"/>
      <c r="AH11980"/>
      <c r="AI11980"/>
      <c r="AJ11980"/>
      <c r="AK11980"/>
      <c r="AL11980"/>
    </row>
    <row r="11981" spans="3:38" ht="15" customHeight="1" x14ac:dyDescent="0.35">
      <c r="C11981"/>
      <c r="D11981"/>
      <c r="E11981"/>
      <c r="F11981"/>
      <c r="G11981"/>
      <c r="H11981"/>
      <c r="I11981"/>
      <c r="J11981"/>
      <c r="K11981"/>
      <c r="L11981"/>
      <c r="M11981"/>
      <c r="N11981"/>
      <c r="O11981"/>
      <c r="S11981"/>
      <c r="T11981"/>
      <c r="U11981"/>
      <c r="V11981"/>
      <c r="Y11981"/>
      <c r="Z11981"/>
      <c r="AA11981"/>
      <c r="AB11981"/>
      <c r="AC11981"/>
      <c r="AD11981"/>
      <c r="AE11981"/>
      <c r="AF11981"/>
      <c r="AG11981"/>
      <c r="AH11981"/>
      <c r="AI11981"/>
      <c r="AJ11981"/>
      <c r="AK11981"/>
      <c r="AL11981"/>
    </row>
    <row r="11982" spans="3:38" ht="15" customHeight="1" x14ac:dyDescent="0.35">
      <c r="C11982"/>
      <c r="D11982"/>
      <c r="E11982"/>
      <c r="F11982"/>
      <c r="G11982"/>
      <c r="H11982"/>
      <c r="I11982"/>
      <c r="J11982"/>
      <c r="K11982"/>
      <c r="L11982"/>
      <c r="M11982"/>
      <c r="N11982"/>
      <c r="O11982"/>
      <c r="S11982"/>
      <c r="T11982"/>
      <c r="U11982"/>
      <c r="V11982"/>
      <c r="Y11982"/>
      <c r="Z11982"/>
      <c r="AA11982"/>
      <c r="AB11982"/>
      <c r="AC11982"/>
      <c r="AD11982"/>
      <c r="AE11982"/>
      <c r="AF11982"/>
      <c r="AG11982"/>
      <c r="AH11982"/>
      <c r="AI11982"/>
      <c r="AJ11982"/>
      <c r="AK11982"/>
      <c r="AL11982"/>
    </row>
    <row r="11983" spans="3:38" ht="15" customHeight="1" x14ac:dyDescent="0.35">
      <c r="C11983"/>
      <c r="D11983"/>
      <c r="E11983"/>
      <c r="F11983"/>
      <c r="G11983"/>
      <c r="H11983"/>
      <c r="I11983"/>
      <c r="J11983"/>
      <c r="K11983"/>
      <c r="L11983"/>
      <c r="M11983"/>
      <c r="N11983"/>
      <c r="O11983"/>
      <c r="S11983"/>
      <c r="T11983"/>
      <c r="U11983"/>
      <c r="V11983"/>
      <c r="Y11983"/>
      <c r="Z11983"/>
      <c r="AA11983"/>
      <c r="AB11983"/>
      <c r="AC11983"/>
      <c r="AD11983"/>
      <c r="AE11983"/>
      <c r="AF11983"/>
      <c r="AG11983"/>
      <c r="AH11983"/>
      <c r="AI11983"/>
      <c r="AJ11983"/>
      <c r="AK11983"/>
      <c r="AL11983"/>
    </row>
    <row r="11984" spans="3:38" ht="15" customHeight="1" x14ac:dyDescent="0.35">
      <c r="C11984"/>
      <c r="D11984"/>
      <c r="E11984"/>
      <c r="F11984"/>
      <c r="G11984"/>
      <c r="H11984"/>
      <c r="I11984"/>
      <c r="J11984"/>
      <c r="K11984"/>
      <c r="L11984"/>
      <c r="M11984"/>
      <c r="N11984"/>
      <c r="O11984"/>
      <c r="S11984"/>
      <c r="T11984"/>
      <c r="U11984"/>
      <c r="V11984"/>
      <c r="Y11984"/>
      <c r="Z11984"/>
      <c r="AA11984"/>
      <c r="AB11984"/>
      <c r="AC11984"/>
      <c r="AD11984"/>
      <c r="AE11984"/>
      <c r="AF11984"/>
      <c r="AG11984"/>
      <c r="AH11984"/>
      <c r="AI11984"/>
      <c r="AJ11984"/>
      <c r="AK11984"/>
      <c r="AL11984"/>
    </row>
    <row r="11985" spans="3:38" ht="15" customHeight="1" x14ac:dyDescent="0.35">
      <c r="C11985"/>
      <c r="D11985"/>
      <c r="E11985"/>
      <c r="F11985"/>
      <c r="G11985"/>
      <c r="H11985"/>
      <c r="I11985"/>
      <c r="J11985"/>
      <c r="K11985"/>
      <c r="L11985"/>
      <c r="M11985"/>
      <c r="N11985"/>
      <c r="O11985"/>
      <c r="S11985"/>
      <c r="T11985"/>
      <c r="U11985"/>
      <c r="V11985"/>
      <c r="Y11985"/>
      <c r="Z11985"/>
      <c r="AA11985"/>
      <c r="AB11985"/>
      <c r="AC11985"/>
      <c r="AD11985"/>
      <c r="AE11985"/>
      <c r="AF11985"/>
      <c r="AG11985"/>
      <c r="AH11985"/>
      <c r="AI11985"/>
      <c r="AJ11985"/>
      <c r="AK11985"/>
      <c r="AL11985"/>
    </row>
    <row r="11986" spans="3:38" ht="15" customHeight="1" x14ac:dyDescent="0.35">
      <c r="C11986"/>
      <c r="D11986"/>
      <c r="E11986"/>
      <c r="F11986"/>
      <c r="G11986"/>
      <c r="H11986"/>
      <c r="I11986"/>
      <c r="J11986"/>
      <c r="K11986"/>
      <c r="L11986"/>
      <c r="M11986"/>
      <c r="N11986"/>
      <c r="O11986"/>
      <c r="S11986"/>
      <c r="T11986"/>
      <c r="U11986"/>
      <c r="V11986"/>
      <c r="Y11986"/>
      <c r="Z11986"/>
      <c r="AA11986"/>
      <c r="AB11986"/>
      <c r="AC11986"/>
      <c r="AD11986"/>
      <c r="AE11986"/>
      <c r="AF11986"/>
      <c r="AG11986"/>
      <c r="AH11986"/>
      <c r="AI11986"/>
      <c r="AJ11986"/>
      <c r="AK11986"/>
      <c r="AL11986"/>
    </row>
    <row r="11987" spans="3:38" ht="15" customHeight="1" x14ac:dyDescent="0.35">
      <c r="C11987"/>
      <c r="D11987"/>
      <c r="E11987"/>
      <c r="F11987"/>
      <c r="G11987"/>
      <c r="H11987"/>
      <c r="I11987"/>
      <c r="J11987"/>
      <c r="K11987"/>
      <c r="L11987"/>
      <c r="M11987"/>
      <c r="N11987"/>
      <c r="O11987"/>
      <c r="S11987"/>
      <c r="T11987"/>
      <c r="U11987"/>
      <c r="V11987"/>
      <c r="Y11987"/>
      <c r="Z11987"/>
      <c r="AA11987"/>
      <c r="AB11987"/>
      <c r="AC11987"/>
      <c r="AD11987"/>
      <c r="AE11987"/>
      <c r="AF11987"/>
      <c r="AG11987"/>
      <c r="AH11987"/>
      <c r="AI11987"/>
      <c r="AJ11987"/>
      <c r="AK11987"/>
      <c r="AL11987"/>
    </row>
    <row r="11988" spans="3:38" ht="15" customHeight="1" x14ac:dyDescent="0.35">
      <c r="C11988"/>
      <c r="D11988"/>
      <c r="E11988"/>
      <c r="F11988"/>
      <c r="G11988"/>
      <c r="H11988"/>
      <c r="I11988"/>
      <c r="J11988"/>
      <c r="K11988"/>
      <c r="L11988"/>
      <c r="M11988"/>
      <c r="N11988"/>
      <c r="O11988"/>
      <c r="S11988"/>
      <c r="T11988"/>
      <c r="U11988"/>
      <c r="V11988"/>
      <c r="Y11988"/>
      <c r="Z11988"/>
      <c r="AA11988"/>
      <c r="AB11988"/>
      <c r="AC11988"/>
      <c r="AD11988"/>
      <c r="AE11988"/>
      <c r="AF11988"/>
      <c r="AG11988"/>
      <c r="AH11988"/>
      <c r="AI11988"/>
      <c r="AJ11988"/>
      <c r="AK11988"/>
      <c r="AL11988"/>
    </row>
    <row r="11989" spans="3:38" ht="15" customHeight="1" x14ac:dyDescent="0.35">
      <c r="C11989"/>
      <c r="D11989"/>
      <c r="E11989"/>
      <c r="F11989"/>
      <c r="G11989"/>
      <c r="H11989"/>
      <c r="I11989"/>
      <c r="J11989"/>
      <c r="K11989"/>
      <c r="L11989"/>
      <c r="M11989"/>
      <c r="N11989"/>
      <c r="O11989"/>
      <c r="S11989"/>
      <c r="T11989"/>
      <c r="U11989"/>
      <c r="V11989"/>
      <c r="Y11989"/>
      <c r="Z11989"/>
      <c r="AA11989"/>
      <c r="AB11989"/>
      <c r="AC11989"/>
      <c r="AD11989"/>
      <c r="AE11989"/>
      <c r="AF11989"/>
      <c r="AG11989"/>
      <c r="AH11989"/>
      <c r="AI11989"/>
      <c r="AJ11989"/>
      <c r="AK11989"/>
      <c r="AL11989"/>
    </row>
    <row r="11990" spans="3:38" ht="15" customHeight="1" x14ac:dyDescent="0.35">
      <c r="C11990"/>
      <c r="D11990"/>
      <c r="E11990"/>
      <c r="F11990"/>
      <c r="G11990"/>
      <c r="H11990"/>
      <c r="I11990"/>
      <c r="J11990"/>
      <c r="K11990"/>
      <c r="L11990"/>
      <c r="M11990"/>
      <c r="N11990"/>
      <c r="O11990"/>
      <c r="S11990"/>
      <c r="T11990"/>
      <c r="U11990"/>
      <c r="V11990"/>
      <c r="Y11990"/>
      <c r="Z11990"/>
      <c r="AA11990"/>
      <c r="AB11990"/>
      <c r="AC11990"/>
      <c r="AD11990"/>
      <c r="AE11990"/>
      <c r="AF11990"/>
      <c r="AG11990"/>
      <c r="AH11990"/>
      <c r="AI11990"/>
      <c r="AJ11990"/>
      <c r="AK11990"/>
      <c r="AL11990"/>
    </row>
    <row r="11991" spans="3:38" ht="15" customHeight="1" x14ac:dyDescent="0.35">
      <c r="C11991"/>
      <c r="D11991"/>
      <c r="E11991"/>
      <c r="F11991"/>
      <c r="G11991"/>
      <c r="H11991"/>
      <c r="I11991"/>
      <c r="J11991"/>
      <c r="K11991"/>
      <c r="L11991"/>
      <c r="M11991"/>
      <c r="N11991"/>
      <c r="O11991"/>
      <c r="S11991"/>
      <c r="T11991"/>
      <c r="U11991"/>
      <c r="V11991"/>
      <c r="Y11991"/>
      <c r="Z11991"/>
      <c r="AA11991"/>
      <c r="AB11991"/>
      <c r="AC11991"/>
      <c r="AD11991"/>
      <c r="AE11991"/>
      <c r="AF11991"/>
      <c r="AG11991"/>
      <c r="AH11991"/>
      <c r="AI11991"/>
      <c r="AJ11991"/>
      <c r="AK11991"/>
      <c r="AL11991"/>
    </row>
    <row r="11992" spans="3:38" ht="15" customHeight="1" x14ac:dyDescent="0.35">
      <c r="C11992"/>
      <c r="D11992"/>
      <c r="E11992"/>
      <c r="F11992"/>
      <c r="G11992"/>
      <c r="H11992"/>
      <c r="I11992"/>
      <c r="J11992"/>
      <c r="K11992"/>
      <c r="L11992"/>
      <c r="M11992"/>
      <c r="N11992"/>
      <c r="O11992"/>
      <c r="S11992"/>
      <c r="T11992"/>
      <c r="U11992"/>
      <c r="V11992"/>
      <c r="Y11992"/>
      <c r="Z11992"/>
      <c r="AA11992"/>
      <c r="AB11992"/>
      <c r="AC11992"/>
      <c r="AD11992"/>
      <c r="AE11992"/>
      <c r="AF11992"/>
      <c r="AG11992"/>
      <c r="AH11992"/>
      <c r="AI11992"/>
      <c r="AJ11992"/>
      <c r="AK11992"/>
      <c r="AL11992"/>
    </row>
    <row r="11993" spans="3:38" ht="15" customHeight="1" x14ac:dyDescent="0.35">
      <c r="C11993"/>
      <c r="D11993"/>
      <c r="E11993"/>
      <c r="F11993"/>
      <c r="G11993"/>
      <c r="H11993"/>
      <c r="I11993"/>
      <c r="J11993"/>
      <c r="K11993"/>
      <c r="L11993"/>
      <c r="M11993"/>
      <c r="N11993"/>
      <c r="O11993"/>
      <c r="S11993"/>
      <c r="T11993"/>
      <c r="U11993"/>
      <c r="V11993"/>
      <c r="Y11993"/>
      <c r="Z11993"/>
      <c r="AA11993"/>
      <c r="AB11993"/>
      <c r="AC11993"/>
      <c r="AD11993"/>
      <c r="AE11993"/>
      <c r="AF11993"/>
      <c r="AG11993"/>
      <c r="AH11993"/>
      <c r="AI11993"/>
      <c r="AJ11993"/>
      <c r="AK11993"/>
      <c r="AL11993"/>
    </row>
    <row r="11994" spans="3:38" ht="15" customHeight="1" x14ac:dyDescent="0.35">
      <c r="C11994"/>
      <c r="D11994"/>
      <c r="E11994"/>
      <c r="F11994"/>
      <c r="G11994"/>
      <c r="H11994"/>
      <c r="I11994"/>
      <c r="J11994"/>
      <c r="K11994"/>
      <c r="L11994"/>
      <c r="M11994"/>
      <c r="N11994"/>
      <c r="O11994"/>
      <c r="S11994"/>
      <c r="T11994"/>
      <c r="U11994"/>
      <c r="V11994"/>
      <c r="Y11994"/>
      <c r="Z11994"/>
      <c r="AA11994"/>
      <c r="AB11994"/>
      <c r="AC11994"/>
      <c r="AD11994"/>
      <c r="AE11994"/>
      <c r="AF11994"/>
      <c r="AG11994"/>
      <c r="AH11994"/>
      <c r="AI11994"/>
      <c r="AJ11994"/>
      <c r="AK11994"/>
      <c r="AL11994"/>
    </row>
    <row r="11995" spans="3:38" ht="15" customHeight="1" x14ac:dyDescent="0.35">
      <c r="C11995"/>
      <c r="D11995"/>
      <c r="E11995"/>
      <c r="F11995"/>
      <c r="G11995"/>
      <c r="H11995"/>
      <c r="I11995"/>
      <c r="J11995"/>
      <c r="K11995"/>
      <c r="L11995"/>
      <c r="M11995"/>
      <c r="N11995"/>
      <c r="O11995"/>
      <c r="S11995"/>
      <c r="T11995"/>
      <c r="U11995"/>
      <c r="V11995"/>
      <c r="Y11995"/>
      <c r="Z11995"/>
      <c r="AA11995"/>
      <c r="AB11995"/>
      <c r="AC11995"/>
      <c r="AD11995"/>
      <c r="AE11995"/>
      <c r="AF11995"/>
      <c r="AG11995"/>
      <c r="AH11995"/>
      <c r="AI11995"/>
      <c r="AJ11995"/>
      <c r="AK11995"/>
      <c r="AL11995"/>
    </row>
    <row r="11996" spans="3:38" ht="15" customHeight="1" x14ac:dyDescent="0.35">
      <c r="C11996"/>
      <c r="D11996"/>
      <c r="E11996"/>
      <c r="F11996"/>
      <c r="G11996"/>
      <c r="H11996"/>
      <c r="I11996"/>
      <c r="J11996"/>
      <c r="K11996"/>
      <c r="L11996"/>
      <c r="M11996"/>
      <c r="N11996"/>
      <c r="O11996"/>
      <c r="S11996"/>
      <c r="T11996"/>
      <c r="U11996"/>
      <c r="V11996"/>
      <c r="Y11996"/>
      <c r="Z11996"/>
      <c r="AA11996"/>
      <c r="AB11996"/>
      <c r="AC11996"/>
      <c r="AD11996"/>
      <c r="AE11996"/>
      <c r="AF11996"/>
      <c r="AG11996"/>
      <c r="AH11996"/>
      <c r="AI11996"/>
      <c r="AJ11996"/>
      <c r="AK11996"/>
      <c r="AL11996"/>
    </row>
    <row r="11997" spans="3:38" ht="15" customHeight="1" x14ac:dyDescent="0.35">
      <c r="C11997"/>
      <c r="D11997"/>
      <c r="E11997"/>
      <c r="F11997"/>
      <c r="G11997"/>
      <c r="H11997"/>
      <c r="I11997"/>
      <c r="J11997"/>
      <c r="K11997"/>
      <c r="L11997"/>
      <c r="M11997"/>
      <c r="N11997"/>
      <c r="O11997"/>
      <c r="S11997"/>
      <c r="T11997"/>
      <c r="U11997"/>
      <c r="V11997"/>
      <c r="Y11997"/>
      <c r="Z11997"/>
      <c r="AA11997"/>
      <c r="AB11997"/>
      <c r="AC11997"/>
      <c r="AD11997"/>
      <c r="AE11997"/>
      <c r="AF11997"/>
      <c r="AG11997"/>
      <c r="AH11997"/>
      <c r="AI11997"/>
      <c r="AJ11997"/>
      <c r="AK11997"/>
      <c r="AL11997"/>
    </row>
    <row r="11998" spans="3:38" ht="15" customHeight="1" x14ac:dyDescent="0.35">
      <c r="C11998"/>
      <c r="D11998"/>
      <c r="E11998"/>
      <c r="F11998"/>
      <c r="G11998"/>
      <c r="H11998"/>
      <c r="I11998"/>
      <c r="J11998"/>
      <c r="K11998"/>
      <c r="L11998"/>
      <c r="M11998"/>
      <c r="N11998"/>
      <c r="O11998"/>
      <c r="S11998"/>
      <c r="T11998"/>
      <c r="U11998"/>
      <c r="V11998"/>
      <c r="Y11998"/>
      <c r="Z11998"/>
      <c r="AA11998"/>
      <c r="AB11998"/>
      <c r="AC11998"/>
      <c r="AD11998"/>
      <c r="AE11998"/>
      <c r="AF11998"/>
      <c r="AG11998"/>
      <c r="AH11998"/>
      <c r="AI11998"/>
      <c r="AJ11998"/>
      <c r="AK11998"/>
      <c r="AL11998"/>
    </row>
    <row r="11999" spans="3:38" ht="15" customHeight="1" x14ac:dyDescent="0.35">
      <c r="C11999"/>
      <c r="D11999"/>
      <c r="E11999"/>
      <c r="F11999"/>
      <c r="G11999"/>
      <c r="H11999"/>
      <c r="I11999"/>
      <c r="J11999"/>
      <c r="K11999"/>
      <c r="L11999"/>
      <c r="M11999"/>
      <c r="N11999"/>
      <c r="O11999"/>
      <c r="S11999"/>
      <c r="T11999"/>
      <c r="U11999"/>
      <c r="V11999"/>
      <c r="Y11999"/>
      <c r="Z11999"/>
      <c r="AA11999"/>
      <c r="AB11999"/>
      <c r="AC11999"/>
      <c r="AD11999"/>
      <c r="AE11999"/>
      <c r="AF11999"/>
      <c r="AG11999"/>
      <c r="AH11999"/>
      <c r="AI11999"/>
      <c r="AJ11999"/>
      <c r="AK11999"/>
      <c r="AL11999"/>
    </row>
    <row r="12000" spans="3:38" ht="15" customHeight="1" x14ac:dyDescent="0.35">
      <c r="C12000"/>
      <c r="D12000"/>
      <c r="E12000"/>
      <c r="F12000"/>
      <c r="G12000"/>
      <c r="H12000"/>
      <c r="I12000"/>
      <c r="J12000"/>
      <c r="K12000"/>
      <c r="L12000"/>
      <c r="M12000"/>
      <c r="N12000"/>
      <c r="O12000"/>
      <c r="S12000"/>
      <c r="T12000"/>
      <c r="U12000"/>
      <c r="V12000"/>
      <c r="Y12000"/>
      <c r="Z12000"/>
      <c r="AA12000"/>
      <c r="AB12000"/>
      <c r="AC12000"/>
      <c r="AD12000"/>
      <c r="AE12000"/>
      <c r="AF12000"/>
      <c r="AG12000"/>
      <c r="AH12000"/>
      <c r="AI12000"/>
      <c r="AJ12000"/>
      <c r="AK12000"/>
      <c r="AL12000"/>
    </row>
    <row r="12001" spans="3:38" ht="15" customHeight="1" x14ac:dyDescent="0.35">
      <c r="C12001"/>
      <c r="D12001"/>
      <c r="E12001"/>
      <c r="F12001"/>
      <c r="G12001"/>
      <c r="H12001"/>
      <c r="I12001"/>
      <c r="J12001"/>
      <c r="K12001"/>
      <c r="L12001"/>
      <c r="M12001"/>
      <c r="N12001"/>
      <c r="O12001"/>
      <c r="S12001"/>
      <c r="T12001"/>
      <c r="U12001"/>
      <c r="V12001"/>
      <c r="Y12001"/>
      <c r="Z12001"/>
      <c r="AA12001"/>
      <c r="AB12001"/>
      <c r="AC12001"/>
      <c r="AD12001"/>
      <c r="AE12001"/>
      <c r="AF12001"/>
      <c r="AG12001"/>
      <c r="AH12001"/>
      <c r="AI12001"/>
      <c r="AJ12001"/>
      <c r="AK12001"/>
      <c r="AL12001"/>
    </row>
    <row r="12002" spans="3:38" ht="15" customHeight="1" x14ac:dyDescent="0.35">
      <c r="C12002"/>
      <c r="D12002"/>
      <c r="E12002"/>
      <c r="F12002"/>
      <c r="G12002"/>
      <c r="H12002"/>
      <c r="I12002"/>
      <c r="J12002"/>
      <c r="K12002"/>
      <c r="L12002"/>
      <c r="M12002"/>
      <c r="N12002"/>
      <c r="O12002"/>
      <c r="S12002"/>
      <c r="T12002"/>
      <c r="U12002"/>
      <c r="V12002"/>
      <c r="Y12002"/>
      <c r="Z12002"/>
      <c r="AA12002"/>
      <c r="AB12002"/>
      <c r="AC12002"/>
      <c r="AD12002"/>
      <c r="AE12002"/>
      <c r="AF12002"/>
      <c r="AG12002"/>
      <c r="AH12002"/>
      <c r="AI12002"/>
      <c r="AJ12002"/>
      <c r="AK12002"/>
      <c r="AL12002"/>
    </row>
    <row r="12003" spans="3:38" ht="15" customHeight="1" x14ac:dyDescent="0.35">
      <c r="C12003"/>
      <c r="D12003"/>
      <c r="E12003"/>
      <c r="F12003"/>
      <c r="G12003"/>
      <c r="H12003"/>
      <c r="I12003"/>
      <c r="J12003"/>
      <c r="K12003"/>
      <c r="L12003"/>
      <c r="M12003"/>
      <c r="N12003"/>
      <c r="O12003"/>
      <c r="S12003"/>
      <c r="T12003"/>
      <c r="U12003"/>
      <c r="V12003"/>
      <c r="Y12003"/>
      <c r="Z12003"/>
      <c r="AA12003"/>
      <c r="AB12003"/>
      <c r="AC12003"/>
      <c r="AD12003"/>
      <c r="AE12003"/>
      <c r="AF12003"/>
      <c r="AG12003"/>
      <c r="AH12003"/>
      <c r="AI12003"/>
      <c r="AJ12003"/>
      <c r="AK12003"/>
      <c r="AL12003"/>
    </row>
    <row r="12004" spans="3:38" ht="15" customHeight="1" x14ac:dyDescent="0.35">
      <c r="C12004"/>
      <c r="D12004"/>
      <c r="E12004"/>
      <c r="F12004"/>
      <c r="G12004"/>
      <c r="H12004"/>
      <c r="I12004"/>
      <c r="J12004"/>
      <c r="K12004"/>
      <c r="L12004"/>
      <c r="M12004"/>
      <c r="N12004"/>
      <c r="O12004"/>
      <c r="S12004"/>
      <c r="T12004"/>
      <c r="U12004"/>
      <c r="V12004"/>
      <c r="Y12004"/>
      <c r="Z12004"/>
      <c r="AA12004"/>
      <c r="AB12004"/>
      <c r="AC12004"/>
      <c r="AD12004"/>
      <c r="AE12004"/>
      <c r="AF12004"/>
      <c r="AG12004"/>
      <c r="AH12004"/>
      <c r="AI12004"/>
      <c r="AJ12004"/>
      <c r="AK12004"/>
      <c r="AL12004"/>
    </row>
    <row r="12005" spans="3:38" ht="15" customHeight="1" x14ac:dyDescent="0.35">
      <c r="C12005"/>
      <c r="D12005"/>
      <c r="E12005"/>
      <c r="F12005"/>
      <c r="G12005"/>
      <c r="H12005"/>
      <c r="I12005"/>
      <c r="J12005"/>
      <c r="K12005"/>
      <c r="L12005"/>
      <c r="M12005"/>
      <c r="N12005"/>
      <c r="O12005"/>
      <c r="S12005"/>
      <c r="T12005"/>
      <c r="U12005"/>
      <c r="V12005"/>
      <c r="Y12005"/>
      <c r="Z12005"/>
      <c r="AA12005"/>
      <c r="AB12005"/>
      <c r="AC12005"/>
      <c r="AD12005"/>
      <c r="AE12005"/>
      <c r="AF12005"/>
      <c r="AG12005"/>
      <c r="AH12005"/>
      <c r="AI12005"/>
      <c r="AJ12005"/>
      <c r="AK12005"/>
      <c r="AL12005"/>
    </row>
    <row r="12006" spans="3:38" ht="15" customHeight="1" x14ac:dyDescent="0.35">
      <c r="C12006"/>
      <c r="D12006"/>
      <c r="E12006"/>
      <c r="F12006"/>
      <c r="G12006"/>
      <c r="H12006"/>
      <c r="I12006"/>
      <c r="J12006"/>
      <c r="K12006"/>
      <c r="L12006"/>
      <c r="M12006"/>
      <c r="N12006"/>
      <c r="O12006"/>
      <c r="S12006"/>
      <c r="T12006"/>
      <c r="U12006"/>
      <c r="V12006"/>
      <c r="Y12006"/>
      <c r="Z12006"/>
      <c r="AA12006"/>
      <c r="AB12006"/>
      <c r="AC12006"/>
      <c r="AD12006"/>
      <c r="AE12006"/>
      <c r="AF12006"/>
      <c r="AG12006"/>
      <c r="AH12006"/>
      <c r="AI12006"/>
      <c r="AJ12006"/>
      <c r="AK12006"/>
      <c r="AL12006"/>
    </row>
    <row r="12007" spans="3:38" ht="15" customHeight="1" x14ac:dyDescent="0.35">
      <c r="C12007"/>
      <c r="D12007"/>
      <c r="E12007"/>
      <c r="F12007"/>
      <c r="G12007"/>
      <c r="H12007"/>
      <c r="I12007"/>
      <c r="J12007"/>
      <c r="K12007"/>
      <c r="L12007"/>
      <c r="M12007"/>
      <c r="N12007"/>
      <c r="O12007"/>
      <c r="S12007"/>
      <c r="T12007"/>
      <c r="U12007"/>
      <c r="V12007"/>
      <c r="Y12007"/>
      <c r="Z12007"/>
      <c r="AA12007"/>
      <c r="AB12007"/>
      <c r="AC12007"/>
      <c r="AD12007"/>
      <c r="AE12007"/>
      <c r="AF12007"/>
      <c r="AG12007"/>
      <c r="AH12007"/>
      <c r="AI12007"/>
      <c r="AJ12007"/>
      <c r="AK12007"/>
      <c r="AL12007"/>
    </row>
    <row r="12008" spans="3:38" ht="15" customHeight="1" x14ac:dyDescent="0.35">
      <c r="C12008"/>
      <c r="D12008"/>
      <c r="E12008"/>
      <c r="F12008"/>
      <c r="G12008"/>
      <c r="H12008"/>
      <c r="I12008"/>
      <c r="J12008"/>
      <c r="K12008"/>
      <c r="L12008"/>
      <c r="M12008"/>
      <c r="N12008"/>
      <c r="O12008"/>
      <c r="S12008"/>
      <c r="T12008"/>
      <c r="U12008"/>
      <c r="V12008"/>
      <c r="Y12008"/>
      <c r="Z12008"/>
      <c r="AA12008"/>
      <c r="AB12008"/>
      <c r="AC12008"/>
      <c r="AD12008"/>
      <c r="AE12008"/>
      <c r="AF12008"/>
      <c r="AG12008"/>
      <c r="AH12008"/>
      <c r="AI12008"/>
      <c r="AJ12008"/>
      <c r="AK12008"/>
      <c r="AL12008"/>
    </row>
    <row r="12009" spans="3:38" ht="15" customHeight="1" x14ac:dyDescent="0.35">
      <c r="C12009"/>
      <c r="D12009"/>
      <c r="E12009"/>
      <c r="F12009"/>
      <c r="G12009"/>
      <c r="H12009"/>
      <c r="I12009"/>
      <c r="J12009"/>
      <c r="K12009"/>
      <c r="L12009"/>
      <c r="M12009"/>
      <c r="N12009"/>
      <c r="O12009"/>
      <c r="S12009"/>
      <c r="T12009"/>
      <c r="U12009"/>
      <c r="V12009"/>
      <c r="Y12009"/>
      <c r="Z12009"/>
      <c r="AA12009"/>
      <c r="AB12009"/>
      <c r="AC12009"/>
      <c r="AD12009"/>
      <c r="AE12009"/>
      <c r="AF12009"/>
      <c r="AG12009"/>
      <c r="AH12009"/>
      <c r="AI12009"/>
      <c r="AJ12009"/>
      <c r="AK12009"/>
      <c r="AL12009"/>
    </row>
    <row r="12010" spans="3:38" ht="15" customHeight="1" x14ac:dyDescent="0.35">
      <c r="C12010"/>
      <c r="D12010"/>
      <c r="E12010"/>
      <c r="F12010"/>
      <c r="G12010"/>
      <c r="H12010"/>
      <c r="I12010"/>
      <c r="J12010"/>
      <c r="K12010"/>
      <c r="L12010"/>
      <c r="M12010"/>
      <c r="N12010"/>
      <c r="O12010"/>
      <c r="S12010"/>
      <c r="T12010"/>
      <c r="U12010"/>
      <c r="V12010"/>
      <c r="Y12010"/>
      <c r="Z12010"/>
      <c r="AA12010"/>
      <c r="AB12010"/>
      <c r="AC12010"/>
      <c r="AD12010"/>
      <c r="AE12010"/>
      <c r="AF12010"/>
      <c r="AG12010"/>
      <c r="AH12010"/>
      <c r="AI12010"/>
      <c r="AJ12010"/>
      <c r="AK12010"/>
      <c r="AL12010"/>
    </row>
    <row r="12011" spans="3:38" ht="15" customHeight="1" x14ac:dyDescent="0.35">
      <c r="C12011"/>
      <c r="D12011"/>
      <c r="E12011"/>
      <c r="F12011"/>
      <c r="G12011"/>
      <c r="H12011"/>
      <c r="I12011"/>
      <c r="J12011"/>
      <c r="K12011"/>
      <c r="L12011"/>
      <c r="M12011"/>
      <c r="N12011"/>
      <c r="O12011"/>
      <c r="S12011"/>
      <c r="T12011"/>
      <c r="U12011"/>
      <c r="V12011"/>
      <c r="Y12011"/>
      <c r="Z12011"/>
      <c r="AA12011"/>
      <c r="AB12011"/>
      <c r="AC12011"/>
      <c r="AD12011"/>
      <c r="AE12011"/>
      <c r="AF12011"/>
      <c r="AG12011"/>
      <c r="AH12011"/>
      <c r="AI12011"/>
      <c r="AJ12011"/>
      <c r="AK12011"/>
      <c r="AL12011"/>
    </row>
    <row r="12012" spans="3:38" ht="15" customHeight="1" x14ac:dyDescent="0.35">
      <c r="C12012"/>
      <c r="D12012"/>
      <c r="E12012"/>
      <c r="F12012"/>
      <c r="G12012"/>
      <c r="H12012"/>
      <c r="I12012"/>
      <c r="J12012"/>
      <c r="K12012"/>
      <c r="L12012"/>
      <c r="M12012"/>
      <c r="N12012"/>
      <c r="O12012"/>
      <c r="S12012"/>
      <c r="T12012"/>
      <c r="U12012"/>
      <c r="V12012"/>
      <c r="Y12012"/>
      <c r="Z12012"/>
      <c r="AA12012"/>
      <c r="AB12012"/>
      <c r="AC12012"/>
      <c r="AD12012"/>
      <c r="AE12012"/>
      <c r="AF12012"/>
      <c r="AG12012"/>
      <c r="AH12012"/>
      <c r="AI12012"/>
      <c r="AJ12012"/>
      <c r="AK12012"/>
      <c r="AL12012"/>
    </row>
    <row r="12013" spans="3:38" ht="15" customHeight="1" x14ac:dyDescent="0.35">
      <c r="C12013"/>
      <c r="D12013"/>
      <c r="E12013"/>
      <c r="F12013"/>
      <c r="G12013"/>
      <c r="H12013"/>
      <c r="I12013"/>
      <c r="J12013"/>
      <c r="K12013"/>
      <c r="L12013"/>
      <c r="M12013"/>
      <c r="N12013"/>
      <c r="O12013"/>
      <c r="S12013"/>
      <c r="T12013"/>
      <c r="U12013"/>
      <c r="V12013"/>
      <c r="Y12013"/>
      <c r="Z12013"/>
      <c r="AA12013"/>
      <c r="AB12013"/>
      <c r="AC12013"/>
      <c r="AD12013"/>
      <c r="AE12013"/>
      <c r="AF12013"/>
      <c r="AG12013"/>
      <c r="AH12013"/>
      <c r="AI12013"/>
      <c r="AJ12013"/>
      <c r="AK12013"/>
      <c r="AL12013"/>
    </row>
    <row r="12014" spans="3:38" ht="15" customHeight="1" x14ac:dyDescent="0.35">
      <c r="C12014"/>
      <c r="D12014"/>
      <c r="E12014"/>
      <c r="F12014"/>
      <c r="G12014"/>
      <c r="H12014"/>
      <c r="I12014"/>
      <c r="J12014"/>
      <c r="K12014"/>
      <c r="L12014"/>
      <c r="M12014"/>
      <c r="N12014"/>
      <c r="O12014"/>
      <c r="S12014"/>
      <c r="T12014"/>
      <c r="U12014"/>
      <c r="V12014"/>
      <c r="Y12014"/>
      <c r="Z12014"/>
      <c r="AA12014"/>
      <c r="AB12014"/>
      <c r="AC12014"/>
      <c r="AD12014"/>
      <c r="AE12014"/>
      <c r="AF12014"/>
      <c r="AG12014"/>
      <c r="AH12014"/>
      <c r="AI12014"/>
      <c r="AJ12014"/>
      <c r="AK12014"/>
      <c r="AL12014"/>
    </row>
    <row r="12015" spans="3:38" ht="15" customHeight="1" x14ac:dyDescent="0.35">
      <c r="C12015"/>
      <c r="D12015"/>
      <c r="E12015"/>
      <c r="F12015"/>
      <c r="G12015"/>
      <c r="H12015"/>
      <c r="I12015"/>
      <c r="J12015"/>
      <c r="K12015"/>
      <c r="L12015"/>
      <c r="M12015"/>
      <c r="N12015"/>
      <c r="O12015"/>
      <c r="S12015"/>
      <c r="T12015"/>
      <c r="U12015"/>
      <c r="V12015"/>
      <c r="Y12015"/>
      <c r="Z12015"/>
      <c r="AA12015"/>
      <c r="AB12015"/>
      <c r="AC12015"/>
      <c r="AD12015"/>
      <c r="AE12015"/>
      <c r="AF12015"/>
      <c r="AG12015"/>
      <c r="AH12015"/>
      <c r="AI12015"/>
      <c r="AJ12015"/>
      <c r="AK12015"/>
      <c r="AL12015"/>
    </row>
    <row r="12016" spans="3:38" ht="15" customHeight="1" x14ac:dyDescent="0.35">
      <c r="C12016"/>
      <c r="D12016"/>
      <c r="E12016"/>
      <c r="F12016"/>
      <c r="G12016"/>
      <c r="H12016"/>
      <c r="I12016"/>
      <c r="J12016"/>
      <c r="K12016"/>
      <c r="L12016"/>
      <c r="M12016"/>
      <c r="N12016"/>
      <c r="O12016"/>
      <c r="S12016"/>
      <c r="T12016"/>
      <c r="U12016"/>
      <c r="V12016"/>
      <c r="Y12016"/>
      <c r="Z12016"/>
      <c r="AA12016"/>
      <c r="AB12016"/>
      <c r="AC12016"/>
      <c r="AD12016"/>
      <c r="AE12016"/>
      <c r="AF12016"/>
      <c r="AG12016"/>
      <c r="AH12016"/>
      <c r="AI12016"/>
      <c r="AJ12016"/>
      <c r="AK12016"/>
      <c r="AL12016"/>
    </row>
    <row r="12017" spans="3:38" ht="15" customHeight="1" x14ac:dyDescent="0.35">
      <c r="C12017"/>
      <c r="D12017"/>
      <c r="E12017"/>
      <c r="F12017"/>
      <c r="G12017"/>
      <c r="H12017"/>
      <c r="I12017"/>
      <c r="J12017"/>
      <c r="K12017"/>
      <c r="L12017"/>
      <c r="M12017"/>
      <c r="N12017"/>
      <c r="O12017"/>
      <c r="S12017"/>
      <c r="T12017"/>
      <c r="U12017"/>
      <c r="V12017"/>
      <c r="Y12017"/>
      <c r="Z12017"/>
      <c r="AA12017"/>
      <c r="AB12017"/>
      <c r="AC12017"/>
      <c r="AD12017"/>
      <c r="AE12017"/>
      <c r="AF12017"/>
      <c r="AG12017"/>
      <c r="AH12017"/>
      <c r="AI12017"/>
      <c r="AJ12017"/>
      <c r="AK12017"/>
      <c r="AL12017"/>
    </row>
    <row r="12018" spans="3:38" ht="15" customHeight="1" x14ac:dyDescent="0.35">
      <c r="C12018"/>
      <c r="D12018"/>
      <c r="E12018"/>
      <c r="F12018"/>
      <c r="G12018"/>
      <c r="H12018"/>
      <c r="I12018"/>
      <c r="J12018"/>
      <c r="K12018"/>
      <c r="L12018"/>
      <c r="M12018"/>
      <c r="N12018"/>
      <c r="O12018"/>
      <c r="S12018"/>
      <c r="T12018"/>
      <c r="U12018"/>
      <c r="V12018"/>
      <c r="Y12018"/>
      <c r="Z12018"/>
      <c r="AA12018"/>
      <c r="AB12018"/>
      <c r="AC12018"/>
      <c r="AD12018"/>
      <c r="AE12018"/>
      <c r="AF12018"/>
      <c r="AG12018"/>
      <c r="AH12018"/>
      <c r="AI12018"/>
      <c r="AJ12018"/>
      <c r="AK12018"/>
      <c r="AL12018"/>
    </row>
    <row r="12019" spans="3:38" ht="15" customHeight="1" x14ac:dyDescent="0.35">
      <c r="C12019"/>
      <c r="D12019"/>
      <c r="E12019"/>
      <c r="F12019"/>
      <c r="G12019"/>
      <c r="H12019"/>
      <c r="I12019"/>
      <c r="J12019"/>
      <c r="K12019"/>
      <c r="L12019"/>
      <c r="M12019"/>
      <c r="N12019"/>
      <c r="O12019"/>
      <c r="S12019"/>
      <c r="T12019"/>
      <c r="U12019"/>
      <c r="V12019"/>
      <c r="Y12019"/>
      <c r="Z12019"/>
      <c r="AA12019"/>
      <c r="AB12019"/>
      <c r="AC12019"/>
      <c r="AD12019"/>
      <c r="AE12019"/>
      <c r="AF12019"/>
      <c r="AG12019"/>
      <c r="AH12019"/>
      <c r="AI12019"/>
      <c r="AJ12019"/>
      <c r="AK12019"/>
      <c r="AL12019"/>
    </row>
    <row r="12020" spans="3:38" ht="15" customHeight="1" x14ac:dyDescent="0.35">
      <c r="C12020"/>
      <c r="D12020"/>
      <c r="E12020"/>
      <c r="F12020"/>
      <c r="G12020"/>
      <c r="H12020"/>
      <c r="I12020"/>
      <c r="J12020"/>
      <c r="K12020"/>
      <c r="L12020"/>
      <c r="M12020"/>
      <c r="N12020"/>
      <c r="O12020"/>
      <c r="S12020"/>
      <c r="T12020"/>
      <c r="U12020"/>
      <c r="V12020"/>
      <c r="Y12020"/>
      <c r="Z12020"/>
      <c r="AA12020"/>
      <c r="AB12020"/>
      <c r="AC12020"/>
      <c r="AD12020"/>
      <c r="AE12020"/>
      <c r="AF12020"/>
      <c r="AG12020"/>
      <c r="AH12020"/>
      <c r="AI12020"/>
      <c r="AJ12020"/>
      <c r="AK12020"/>
      <c r="AL12020"/>
    </row>
    <row r="12021" spans="3:38" ht="15" customHeight="1" x14ac:dyDescent="0.35">
      <c r="C12021"/>
      <c r="D12021"/>
      <c r="E12021"/>
      <c r="F12021"/>
      <c r="G12021"/>
      <c r="H12021"/>
      <c r="I12021"/>
      <c r="J12021"/>
      <c r="K12021"/>
      <c r="L12021"/>
      <c r="M12021"/>
      <c r="N12021"/>
      <c r="O12021"/>
      <c r="S12021"/>
      <c r="T12021"/>
      <c r="U12021"/>
      <c r="V12021"/>
      <c r="Y12021"/>
      <c r="Z12021"/>
      <c r="AA12021"/>
      <c r="AB12021"/>
      <c r="AC12021"/>
      <c r="AD12021"/>
      <c r="AE12021"/>
      <c r="AF12021"/>
      <c r="AG12021"/>
      <c r="AH12021"/>
      <c r="AI12021"/>
      <c r="AJ12021"/>
      <c r="AK12021"/>
      <c r="AL12021"/>
    </row>
    <row r="12022" spans="3:38" ht="15" customHeight="1" x14ac:dyDescent="0.35">
      <c r="C12022"/>
      <c r="D12022"/>
      <c r="E12022"/>
      <c r="F12022"/>
      <c r="G12022"/>
      <c r="H12022"/>
      <c r="I12022"/>
      <c r="J12022"/>
      <c r="K12022"/>
      <c r="L12022"/>
      <c r="M12022"/>
      <c r="N12022"/>
      <c r="O12022"/>
      <c r="S12022"/>
      <c r="T12022"/>
      <c r="U12022"/>
      <c r="V12022"/>
      <c r="Y12022"/>
      <c r="Z12022"/>
      <c r="AA12022"/>
      <c r="AB12022"/>
      <c r="AC12022"/>
      <c r="AD12022"/>
      <c r="AE12022"/>
      <c r="AF12022"/>
      <c r="AG12022"/>
      <c r="AH12022"/>
      <c r="AI12022"/>
      <c r="AJ12022"/>
      <c r="AK12022"/>
      <c r="AL12022"/>
    </row>
    <row r="12023" spans="3:38" ht="15" customHeight="1" x14ac:dyDescent="0.35">
      <c r="C12023"/>
      <c r="D12023"/>
      <c r="E12023"/>
      <c r="F12023"/>
      <c r="G12023"/>
      <c r="H12023"/>
      <c r="I12023"/>
      <c r="J12023"/>
      <c r="K12023"/>
      <c r="L12023"/>
      <c r="M12023"/>
      <c r="N12023"/>
      <c r="O12023"/>
      <c r="S12023"/>
      <c r="T12023"/>
      <c r="U12023"/>
      <c r="V12023"/>
      <c r="Y12023"/>
      <c r="Z12023"/>
      <c r="AA12023"/>
      <c r="AB12023"/>
      <c r="AC12023"/>
      <c r="AD12023"/>
      <c r="AE12023"/>
      <c r="AF12023"/>
      <c r="AG12023"/>
      <c r="AH12023"/>
      <c r="AI12023"/>
      <c r="AJ12023"/>
      <c r="AK12023"/>
      <c r="AL12023"/>
    </row>
    <row r="12024" spans="3:38" ht="15" customHeight="1" x14ac:dyDescent="0.35">
      <c r="C12024"/>
      <c r="D12024"/>
      <c r="E12024"/>
      <c r="F12024"/>
      <c r="G12024"/>
      <c r="H12024"/>
      <c r="I12024"/>
      <c r="J12024"/>
      <c r="K12024"/>
      <c r="L12024"/>
      <c r="M12024"/>
      <c r="N12024"/>
      <c r="O12024"/>
      <c r="S12024"/>
      <c r="T12024"/>
      <c r="U12024"/>
      <c r="V12024"/>
      <c r="Y12024"/>
      <c r="Z12024"/>
      <c r="AA12024"/>
      <c r="AB12024"/>
      <c r="AC12024"/>
      <c r="AD12024"/>
      <c r="AE12024"/>
      <c r="AF12024"/>
      <c r="AG12024"/>
      <c r="AH12024"/>
      <c r="AI12024"/>
      <c r="AJ12024"/>
      <c r="AK12024"/>
      <c r="AL12024"/>
    </row>
    <row r="12025" spans="3:38" ht="15" customHeight="1" x14ac:dyDescent="0.35">
      <c r="C12025"/>
      <c r="D12025"/>
      <c r="E12025"/>
      <c r="F12025"/>
      <c r="G12025"/>
      <c r="H12025"/>
      <c r="I12025"/>
      <c r="J12025"/>
      <c r="K12025"/>
      <c r="L12025"/>
      <c r="M12025"/>
      <c r="N12025"/>
      <c r="O12025"/>
      <c r="S12025"/>
      <c r="T12025"/>
      <c r="U12025"/>
      <c r="V12025"/>
      <c r="Y12025"/>
      <c r="Z12025"/>
      <c r="AA12025"/>
      <c r="AB12025"/>
      <c r="AC12025"/>
      <c r="AD12025"/>
      <c r="AE12025"/>
      <c r="AF12025"/>
      <c r="AG12025"/>
      <c r="AH12025"/>
      <c r="AI12025"/>
      <c r="AJ12025"/>
      <c r="AK12025"/>
      <c r="AL12025"/>
    </row>
    <row r="12026" spans="3:38" ht="15" customHeight="1" x14ac:dyDescent="0.35">
      <c r="C12026"/>
      <c r="D12026"/>
      <c r="E12026"/>
      <c r="F12026"/>
      <c r="G12026"/>
      <c r="H12026"/>
      <c r="I12026"/>
      <c r="J12026"/>
      <c r="K12026"/>
      <c r="L12026"/>
      <c r="M12026"/>
      <c r="N12026"/>
      <c r="O12026"/>
      <c r="S12026"/>
      <c r="T12026"/>
      <c r="U12026"/>
      <c r="V12026"/>
      <c r="Y12026"/>
      <c r="Z12026"/>
      <c r="AA12026"/>
      <c r="AB12026"/>
      <c r="AC12026"/>
      <c r="AD12026"/>
      <c r="AE12026"/>
      <c r="AF12026"/>
      <c r="AG12026"/>
      <c r="AH12026"/>
      <c r="AI12026"/>
      <c r="AJ12026"/>
      <c r="AK12026"/>
      <c r="AL12026"/>
    </row>
    <row r="12027" spans="3:38" ht="15" customHeight="1" x14ac:dyDescent="0.35">
      <c r="C12027"/>
      <c r="D12027"/>
      <c r="E12027"/>
      <c r="F12027"/>
      <c r="G12027"/>
      <c r="H12027"/>
      <c r="I12027"/>
      <c r="J12027"/>
      <c r="K12027"/>
      <c r="L12027"/>
      <c r="M12027"/>
      <c r="N12027"/>
      <c r="O12027"/>
      <c r="S12027"/>
      <c r="T12027"/>
      <c r="U12027"/>
      <c r="V12027"/>
      <c r="Y12027"/>
      <c r="Z12027"/>
      <c r="AA12027"/>
      <c r="AB12027"/>
      <c r="AC12027"/>
      <c r="AD12027"/>
      <c r="AE12027"/>
      <c r="AF12027"/>
      <c r="AG12027"/>
      <c r="AH12027"/>
      <c r="AI12027"/>
      <c r="AJ12027"/>
      <c r="AK12027"/>
      <c r="AL12027"/>
    </row>
    <row r="12028" spans="3:38" ht="15" customHeight="1" x14ac:dyDescent="0.35">
      <c r="C12028"/>
      <c r="D12028"/>
      <c r="E12028"/>
      <c r="F12028"/>
      <c r="G12028"/>
      <c r="H12028"/>
      <c r="I12028"/>
      <c r="J12028"/>
      <c r="K12028"/>
      <c r="L12028"/>
      <c r="M12028"/>
      <c r="N12028"/>
      <c r="O12028"/>
      <c r="S12028"/>
      <c r="T12028"/>
      <c r="U12028"/>
      <c r="V12028"/>
      <c r="Y12028"/>
      <c r="Z12028"/>
      <c r="AA12028"/>
      <c r="AB12028"/>
      <c r="AC12028"/>
      <c r="AD12028"/>
      <c r="AE12028"/>
      <c r="AF12028"/>
      <c r="AG12028"/>
      <c r="AH12028"/>
      <c r="AI12028"/>
      <c r="AJ12028"/>
      <c r="AK12028"/>
      <c r="AL12028"/>
    </row>
    <row r="12029" spans="3:38" ht="15" customHeight="1" x14ac:dyDescent="0.35">
      <c r="C12029"/>
      <c r="D12029"/>
      <c r="E12029"/>
      <c r="F12029"/>
      <c r="G12029"/>
      <c r="H12029"/>
      <c r="I12029"/>
      <c r="J12029"/>
      <c r="K12029"/>
      <c r="L12029"/>
      <c r="M12029"/>
      <c r="N12029"/>
      <c r="O12029"/>
      <c r="S12029"/>
      <c r="T12029"/>
      <c r="U12029"/>
      <c r="V12029"/>
      <c r="Y12029"/>
      <c r="Z12029"/>
      <c r="AA12029"/>
      <c r="AB12029"/>
      <c r="AC12029"/>
      <c r="AD12029"/>
      <c r="AE12029"/>
      <c r="AF12029"/>
      <c r="AG12029"/>
      <c r="AH12029"/>
      <c r="AI12029"/>
      <c r="AJ12029"/>
      <c r="AK12029"/>
      <c r="AL12029"/>
    </row>
    <row r="12030" spans="3:38" ht="15" customHeight="1" x14ac:dyDescent="0.35">
      <c r="C12030"/>
      <c r="D12030"/>
      <c r="E12030"/>
      <c r="F12030"/>
      <c r="G12030"/>
      <c r="H12030"/>
      <c r="I12030"/>
      <c r="J12030"/>
      <c r="K12030"/>
      <c r="L12030"/>
      <c r="M12030"/>
      <c r="N12030"/>
      <c r="O12030"/>
      <c r="S12030"/>
      <c r="T12030"/>
      <c r="U12030"/>
      <c r="V12030"/>
      <c r="Y12030"/>
      <c r="Z12030"/>
      <c r="AA12030"/>
      <c r="AB12030"/>
      <c r="AC12030"/>
      <c r="AD12030"/>
      <c r="AE12030"/>
      <c r="AF12030"/>
      <c r="AG12030"/>
      <c r="AH12030"/>
      <c r="AI12030"/>
      <c r="AJ12030"/>
      <c r="AK12030"/>
      <c r="AL12030"/>
    </row>
    <row r="12031" spans="3:38" ht="15" customHeight="1" x14ac:dyDescent="0.35">
      <c r="C12031"/>
      <c r="D12031"/>
      <c r="E12031"/>
      <c r="F12031"/>
      <c r="G12031"/>
      <c r="H12031"/>
      <c r="I12031"/>
      <c r="J12031"/>
      <c r="K12031"/>
      <c r="L12031"/>
      <c r="M12031"/>
      <c r="N12031"/>
      <c r="O12031"/>
      <c r="S12031"/>
      <c r="T12031"/>
      <c r="U12031"/>
      <c r="V12031"/>
      <c r="Y12031"/>
      <c r="Z12031"/>
      <c r="AA12031"/>
      <c r="AB12031"/>
      <c r="AC12031"/>
      <c r="AD12031"/>
      <c r="AE12031"/>
      <c r="AF12031"/>
      <c r="AG12031"/>
      <c r="AH12031"/>
      <c r="AI12031"/>
      <c r="AJ12031"/>
      <c r="AK12031"/>
      <c r="AL12031"/>
    </row>
    <row r="12032" spans="3:38" ht="15" customHeight="1" x14ac:dyDescent="0.35">
      <c r="C12032"/>
      <c r="D12032"/>
      <c r="E12032"/>
      <c r="F12032"/>
      <c r="G12032"/>
      <c r="H12032"/>
      <c r="I12032"/>
      <c r="J12032"/>
      <c r="K12032"/>
      <c r="L12032"/>
      <c r="M12032"/>
      <c r="N12032"/>
      <c r="O12032"/>
      <c r="S12032"/>
      <c r="T12032"/>
      <c r="U12032"/>
      <c r="V12032"/>
      <c r="Y12032"/>
      <c r="Z12032"/>
      <c r="AA12032"/>
      <c r="AB12032"/>
      <c r="AC12032"/>
      <c r="AD12032"/>
      <c r="AE12032"/>
      <c r="AF12032"/>
      <c r="AG12032"/>
      <c r="AH12032"/>
      <c r="AI12032"/>
      <c r="AJ12032"/>
      <c r="AK12032"/>
      <c r="AL12032"/>
    </row>
    <row r="12033" spans="3:38" ht="15" customHeight="1" x14ac:dyDescent="0.35">
      <c r="C12033"/>
      <c r="D12033"/>
      <c r="E12033"/>
      <c r="F12033"/>
      <c r="G12033"/>
      <c r="H12033"/>
      <c r="I12033"/>
      <c r="J12033"/>
      <c r="K12033"/>
      <c r="L12033"/>
      <c r="M12033"/>
      <c r="N12033"/>
      <c r="O12033"/>
      <c r="S12033"/>
      <c r="T12033"/>
      <c r="U12033"/>
      <c r="V12033"/>
      <c r="Y12033"/>
      <c r="Z12033"/>
      <c r="AA12033"/>
      <c r="AB12033"/>
      <c r="AC12033"/>
      <c r="AD12033"/>
      <c r="AE12033"/>
      <c r="AF12033"/>
      <c r="AG12033"/>
      <c r="AH12033"/>
      <c r="AI12033"/>
      <c r="AJ12033"/>
      <c r="AK12033"/>
      <c r="AL12033"/>
    </row>
    <row r="12034" spans="3:38" ht="15" customHeight="1" x14ac:dyDescent="0.35">
      <c r="C12034"/>
      <c r="D12034"/>
      <c r="E12034"/>
      <c r="F12034"/>
      <c r="G12034"/>
      <c r="H12034"/>
      <c r="I12034"/>
      <c r="J12034"/>
      <c r="K12034"/>
      <c r="L12034"/>
      <c r="M12034"/>
      <c r="N12034"/>
      <c r="O12034"/>
      <c r="S12034"/>
      <c r="T12034"/>
      <c r="U12034"/>
      <c r="V12034"/>
      <c r="Y12034"/>
      <c r="Z12034"/>
      <c r="AA12034"/>
      <c r="AB12034"/>
      <c r="AC12034"/>
      <c r="AD12034"/>
      <c r="AE12034"/>
      <c r="AF12034"/>
      <c r="AG12034"/>
      <c r="AH12034"/>
      <c r="AI12034"/>
      <c r="AJ12034"/>
      <c r="AK12034"/>
      <c r="AL12034"/>
    </row>
    <row r="12035" spans="3:38" ht="15" customHeight="1" x14ac:dyDescent="0.35">
      <c r="C12035"/>
      <c r="D12035"/>
      <c r="E12035"/>
      <c r="F12035"/>
      <c r="G12035"/>
      <c r="H12035"/>
      <c r="I12035"/>
      <c r="J12035"/>
      <c r="K12035"/>
      <c r="L12035"/>
      <c r="M12035"/>
      <c r="N12035"/>
      <c r="O12035"/>
      <c r="S12035"/>
      <c r="T12035"/>
      <c r="U12035"/>
      <c r="V12035"/>
      <c r="Y12035"/>
      <c r="Z12035"/>
      <c r="AA12035"/>
      <c r="AB12035"/>
      <c r="AC12035"/>
      <c r="AD12035"/>
      <c r="AE12035"/>
      <c r="AF12035"/>
      <c r="AG12035"/>
      <c r="AH12035"/>
      <c r="AI12035"/>
      <c r="AJ12035"/>
      <c r="AK12035"/>
      <c r="AL12035"/>
    </row>
    <row r="12036" spans="3:38" ht="15" customHeight="1" x14ac:dyDescent="0.35">
      <c r="C12036"/>
      <c r="D12036"/>
      <c r="E12036"/>
      <c r="F12036"/>
      <c r="G12036"/>
      <c r="H12036"/>
      <c r="I12036"/>
      <c r="J12036"/>
      <c r="K12036"/>
      <c r="L12036"/>
      <c r="M12036"/>
      <c r="N12036"/>
      <c r="O12036"/>
      <c r="S12036"/>
      <c r="T12036"/>
      <c r="U12036"/>
      <c r="V12036"/>
      <c r="Y12036"/>
      <c r="Z12036"/>
      <c r="AA12036"/>
      <c r="AB12036"/>
      <c r="AC12036"/>
      <c r="AD12036"/>
      <c r="AE12036"/>
      <c r="AF12036"/>
      <c r="AG12036"/>
      <c r="AH12036"/>
      <c r="AI12036"/>
      <c r="AJ12036"/>
      <c r="AK12036"/>
      <c r="AL12036"/>
    </row>
    <row r="12037" spans="3:38" ht="15" customHeight="1" x14ac:dyDescent="0.35">
      <c r="C12037"/>
      <c r="D12037"/>
      <c r="E12037"/>
      <c r="F12037"/>
      <c r="G12037"/>
      <c r="H12037"/>
      <c r="I12037"/>
      <c r="J12037"/>
      <c r="K12037"/>
      <c r="L12037"/>
      <c r="M12037"/>
      <c r="N12037"/>
      <c r="O12037"/>
      <c r="S12037"/>
      <c r="T12037"/>
      <c r="U12037"/>
      <c r="V12037"/>
      <c r="Y12037"/>
      <c r="Z12037"/>
      <c r="AA12037"/>
      <c r="AB12037"/>
      <c r="AC12037"/>
      <c r="AD12037"/>
      <c r="AE12037"/>
      <c r="AF12037"/>
      <c r="AG12037"/>
      <c r="AH12037"/>
      <c r="AI12037"/>
      <c r="AJ12037"/>
      <c r="AK12037"/>
      <c r="AL12037"/>
    </row>
    <row r="12038" spans="3:38" ht="15" customHeight="1" x14ac:dyDescent="0.35">
      <c r="C12038"/>
      <c r="D12038"/>
      <c r="E12038"/>
      <c r="F12038"/>
      <c r="G12038"/>
      <c r="H12038"/>
      <c r="I12038"/>
      <c r="J12038"/>
      <c r="K12038"/>
      <c r="L12038"/>
      <c r="M12038"/>
      <c r="N12038"/>
      <c r="O12038"/>
      <c r="S12038"/>
      <c r="T12038"/>
      <c r="U12038"/>
      <c r="V12038"/>
      <c r="Y12038"/>
      <c r="Z12038"/>
      <c r="AA12038"/>
      <c r="AB12038"/>
      <c r="AC12038"/>
      <c r="AD12038"/>
      <c r="AE12038"/>
      <c r="AF12038"/>
      <c r="AG12038"/>
      <c r="AH12038"/>
      <c r="AI12038"/>
      <c r="AJ12038"/>
      <c r="AK12038"/>
      <c r="AL12038"/>
    </row>
    <row r="12039" spans="3:38" ht="15" customHeight="1" x14ac:dyDescent="0.35">
      <c r="C12039"/>
      <c r="D12039"/>
      <c r="E12039"/>
      <c r="F12039"/>
      <c r="G12039"/>
      <c r="H12039"/>
      <c r="I12039"/>
      <c r="J12039"/>
      <c r="K12039"/>
      <c r="L12039"/>
      <c r="M12039"/>
      <c r="N12039"/>
      <c r="O12039"/>
      <c r="S12039"/>
      <c r="T12039"/>
      <c r="U12039"/>
      <c r="V12039"/>
      <c r="Y12039"/>
      <c r="Z12039"/>
      <c r="AA12039"/>
      <c r="AB12039"/>
      <c r="AC12039"/>
      <c r="AD12039"/>
      <c r="AE12039"/>
      <c r="AF12039"/>
      <c r="AG12039"/>
      <c r="AH12039"/>
      <c r="AI12039"/>
      <c r="AJ12039"/>
      <c r="AK12039"/>
      <c r="AL12039"/>
    </row>
    <row r="12040" spans="3:38" ht="15" customHeight="1" x14ac:dyDescent="0.35">
      <c r="C12040"/>
      <c r="D12040"/>
      <c r="E12040"/>
      <c r="F12040"/>
      <c r="G12040"/>
      <c r="H12040"/>
      <c r="I12040"/>
      <c r="J12040"/>
      <c r="K12040"/>
      <c r="L12040"/>
      <c r="M12040"/>
      <c r="N12040"/>
      <c r="O12040"/>
      <c r="S12040"/>
      <c r="T12040"/>
      <c r="U12040"/>
      <c r="V12040"/>
      <c r="Y12040"/>
      <c r="Z12040"/>
      <c r="AA12040"/>
      <c r="AB12040"/>
      <c r="AC12040"/>
      <c r="AD12040"/>
      <c r="AE12040"/>
      <c r="AF12040"/>
      <c r="AG12040"/>
      <c r="AH12040"/>
      <c r="AI12040"/>
      <c r="AJ12040"/>
      <c r="AK12040"/>
      <c r="AL12040"/>
    </row>
    <row r="12041" spans="3:38" ht="15" customHeight="1" x14ac:dyDescent="0.35">
      <c r="C12041"/>
      <c r="D12041"/>
      <c r="E12041"/>
      <c r="F12041"/>
      <c r="G12041"/>
      <c r="H12041"/>
      <c r="I12041"/>
      <c r="J12041"/>
      <c r="K12041"/>
      <c r="L12041"/>
      <c r="M12041"/>
      <c r="N12041"/>
      <c r="O12041"/>
      <c r="S12041"/>
      <c r="T12041"/>
      <c r="U12041"/>
      <c r="V12041"/>
      <c r="Y12041"/>
      <c r="Z12041"/>
      <c r="AA12041"/>
      <c r="AB12041"/>
      <c r="AC12041"/>
      <c r="AD12041"/>
      <c r="AE12041"/>
      <c r="AF12041"/>
      <c r="AG12041"/>
      <c r="AH12041"/>
      <c r="AI12041"/>
      <c r="AJ12041"/>
      <c r="AK12041"/>
      <c r="AL12041"/>
    </row>
    <row r="12042" spans="3:38" ht="15" customHeight="1" x14ac:dyDescent="0.35">
      <c r="C12042"/>
      <c r="D12042"/>
      <c r="E12042"/>
      <c r="F12042"/>
      <c r="G12042"/>
      <c r="H12042"/>
      <c r="I12042"/>
      <c r="J12042"/>
      <c r="K12042"/>
      <c r="L12042"/>
      <c r="M12042"/>
      <c r="N12042"/>
      <c r="O12042"/>
      <c r="S12042"/>
      <c r="T12042"/>
      <c r="U12042"/>
      <c r="V12042"/>
      <c r="Y12042"/>
      <c r="Z12042"/>
      <c r="AA12042"/>
      <c r="AB12042"/>
      <c r="AC12042"/>
      <c r="AD12042"/>
      <c r="AE12042"/>
      <c r="AF12042"/>
      <c r="AG12042"/>
      <c r="AH12042"/>
      <c r="AI12042"/>
      <c r="AJ12042"/>
      <c r="AK12042"/>
      <c r="AL12042"/>
    </row>
    <row r="12043" spans="3:38" ht="15" customHeight="1" x14ac:dyDescent="0.35">
      <c r="C12043"/>
      <c r="D12043"/>
      <c r="E12043"/>
      <c r="F12043"/>
      <c r="G12043"/>
      <c r="H12043"/>
      <c r="I12043"/>
      <c r="J12043"/>
      <c r="K12043"/>
      <c r="L12043"/>
      <c r="M12043"/>
      <c r="N12043"/>
      <c r="O12043"/>
      <c r="S12043"/>
      <c r="T12043"/>
      <c r="U12043"/>
      <c r="V12043"/>
      <c r="Y12043"/>
      <c r="Z12043"/>
      <c r="AA12043"/>
      <c r="AB12043"/>
      <c r="AC12043"/>
      <c r="AD12043"/>
      <c r="AE12043"/>
      <c r="AF12043"/>
      <c r="AG12043"/>
      <c r="AH12043"/>
      <c r="AI12043"/>
      <c r="AJ12043"/>
      <c r="AK12043"/>
      <c r="AL12043"/>
    </row>
    <row r="12044" spans="3:38" ht="15" customHeight="1" x14ac:dyDescent="0.35">
      <c r="C12044"/>
      <c r="D12044"/>
      <c r="E12044"/>
      <c r="F12044"/>
      <c r="G12044"/>
      <c r="H12044"/>
      <c r="I12044"/>
      <c r="J12044"/>
      <c r="K12044"/>
      <c r="L12044"/>
      <c r="M12044"/>
      <c r="N12044"/>
      <c r="O12044"/>
      <c r="S12044"/>
      <c r="T12044"/>
      <c r="U12044"/>
      <c r="V12044"/>
      <c r="Y12044"/>
      <c r="Z12044"/>
      <c r="AA12044"/>
      <c r="AB12044"/>
      <c r="AC12044"/>
      <c r="AD12044"/>
      <c r="AE12044"/>
      <c r="AF12044"/>
      <c r="AG12044"/>
      <c r="AH12044"/>
      <c r="AI12044"/>
      <c r="AJ12044"/>
      <c r="AK12044"/>
      <c r="AL12044"/>
    </row>
    <row r="12045" spans="3:38" ht="15" customHeight="1" x14ac:dyDescent="0.35">
      <c r="C12045"/>
      <c r="D12045"/>
      <c r="E12045"/>
      <c r="F12045"/>
      <c r="G12045"/>
      <c r="H12045"/>
      <c r="I12045"/>
      <c r="J12045"/>
      <c r="K12045"/>
      <c r="L12045"/>
      <c r="M12045"/>
      <c r="N12045"/>
      <c r="O12045"/>
      <c r="S12045"/>
      <c r="T12045"/>
      <c r="U12045"/>
      <c r="V12045"/>
      <c r="Y12045"/>
      <c r="Z12045"/>
      <c r="AA12045"/>
      <c r="AB12045"/>
      <c r="AC12045"/>
      <c r="AD12045"/>
      <c r="AE12045"/>
      <c r="AF12045"/>
      <c r="AG12045"/>
      <c r="AH12045"/>
      <c r="AI12045"/>
      <c r="AJ12045"/>
      <c r="AK12045"/>
      <c r="AL12045"/>
    </row>
    <row r="12046" spans="3:38" ht="15" customHeight="1" x14ac:dyDescent="0.35">
      <c r="C12046"/>
      <c r="D12046"/>
      <c r="E12046"/>
      <c r="F12046"/>
      <c r="G12046"/>
      <c r="H12046"/>
      <c r="I12046"/>
      <c r="J12046"/>
      <c r="K12046"/>
      <c r="L12046"/>
      <c r="M12046"/>
      <c r="N12046"/>
      <c r="O12046"/>
      <c r="S12046"/>
      <c r="T12046"/>
      <c r="U12046"/>
      <c r="V12046"/>
      <c r="Y12046"/>
      <c r="Z12046"/>
      <c r="AA12046"/>
      <c r="AB12046"/>
      <c r="AC12046"/>
      <c r="AD12046"/>
      <c r="AE12046"/>
      <c r="AF12046"/>
      <c r="AG12046"/>
      <c r="AH12046"/>
      <c r="AI12046"/>
      <c r="AJ12046"/>
      <c r="AK12046"/>
      <c r="AL12046"/>
    </row>
    <row r="12047" spans="3:38" ht="15" customHeight="1" x14ac:dyDescent="0.35">
      <c r="C12047"/>
      <c r="D12047"/>
      <c r="E12047"/>
      <c r="F12047"/>
      <c r="G12047"/>
      <c r="H12047"/>
      <c r="I12047"/>
      <c r="J12047"/>
      <c r="K12047"/>
      <c r="L12047"/>
      <c r="M12047"/>
      <c r="N12047"/>
      <c r="O12047"/>
      <c r="S12047"/>
      <c r="T12047"/>
      <c r="U12047"/>
      <c r="V12047"/>
      <c r="Y12047"/>
      <c r="Z12047"/>
      <c r="AA12047"/>
      <c r="AB12047"/>
      <c r="AC12047"/>
      <c r="AD12047"/>
      <c r="AE12047"/>
      <c r="AF12047"/>
      <c r="AG12047"/>
      <c r="AH12047"/>
      <c r="AI12047"/>
      <c r="AJ12047"/>
      <c r="AK12047"/>
      <c r="AL12047"/>
    </row>
    <row r="12048" spans="3:38" ht="15" customHeight="1" x14ac:dyDescent="0.35">
      <c r="C12048"/>
      <c r="D12048"/>
      <c r="E12048"/>
      <c r="F12048"/>
      <c r="G12048"/>
      <c r="H12048"/>
      <c r="I12048"/>
      <c r="J12048"/>
      <c r="K12048"/>
      <c r="L12048"/>
      <c r="M12048"/>
      <c r="N12048"/>
      <c r="O12048"/>
      <c r="S12048"/>
      <c r="T12048"/>
      <c r="U12048"/>
      <c r="V12048"/>
      <c r="Y12048"/>
      <c r="Z12048"/>
      <c r="AA12048"/>
      <c r="AB12048"/>
      <c r="AC12048"/>
      <c r="AD12048"/>
      <c r="AE12048"/>
      <c r="AF12048"/>
      <c r="AG12048"/>
      <c r="AH12048"/>
      <c r="AI12048"/>
      <c r="AJ12048"/>
      <c r="AK12048"/>
      <c r="AL12048"/>
    </row>
    <row r="12049" spans="3:38" ht="15" customHeight="1" x14ac:dyDescent="0.35">
      <c r="C12049"/>
      <c r="D12049"/>
      <c r="E12049"/>
      <c r="F12049"/>
      <c r="G12049"/>
      <c r="H12049"/>
      <c r="I12049"/>
      <c r="J12049"/>
      <c r="K12049"/>
      <c r="L12049"/>
      <c r="M12049"/>
      <c r="N12049"/>
      <c r="O12049"/>
      <c r="S12049"/>
      <c r="T12049"/>
      <c r="U12049"/>
      <c r="V12049"/>
      <c r="Y12049"/>
      <c r="Z12049"/>
      <c r="AA12049"/>
      <c r="AB12049"/>
      <c r="AC12049"/>
      <c r="AD12049"/>
      <c r="AE12049"/>
      <c r="AF12049"/>
      <c r="AG12049"/>
      <c r="AH12049"/>
      <c r="AI12049"/>
      <c r="AJ12049"/>
      <c r="AK12049"/>
      <c r="AL12049"/>
    </row>
    <row r="12050" spans="3:38" ht="15" customHeight="1" x14ac:dyDescent="0.35">
      <c r="C12050"/>
      <c r="D12050"/>
      <c r="E12050"/>
      <c r="F12050"/>
      <c r="G12050"/>
      <c r="H12050"/>
      <c r="I12050"/>
      <c r="J12050"/>
      <c r="K12050"/>
      <c r="L12050"/>
      <c r="M12050"/>
      <c r="N12050"/>
      <c r="O12050"/>
      <c r="S12050"/>
      <c r="T12050"/>
      <c r="U12050"/>
      <c r="V12050"/>
      <c r="Y12050"/>
      <c r="Z12050"/>
      <c r="AA12050"/>
      <c r="AB12050"/>
      <c r="AC12050"/>
      <c r="AD12050"/>
      <c r="AE12050"/>
      <c r="AF12050"/>
      <c r="AG12050"/>
      <c r="AH12050"/>
      <c r="AI12050"/>
      <c r="AJ12050"/>
      <c r="AK12050"/>
      <c r="AL12050"/>
    </row>
    <row r="12051" spans="3:38" ht="15" customHeight="1" x14ac:dyDescent="0.35">
      <c r="C12051"/>
      <c r="D12051"/>
      <c r="E12051"/>
      <c r="F12051"/>
      <c r="G12051"/>
      <c r="H12051"/>
      <c r="I12051"/>
      <c r="J12051"/>
      <c r="K12051"/>
      <c r="L12051"/>
      <c r="M12051"/>
      <c r="N12051"/>
      <c r="O12051"/>
      <c r="S12051"/>
      <c r="T12051"/>
      <c r="U12051"/>
      <c r="V12051"/>
      <c r="Y12051"/>
      <c r="Z12051"/>
      <c r="AA12051"/>
      <c r="AB12051"/>
      <c r="AC12051"/>
      <c r="AD12051"/>
      <c r="AE12051"/>
      <c r="AF12051"/>
      <c r="AG12051"/>
      <c r="AH12051"/>
      <c r="AI12051"/>
      <c r="AJ12051"/>
      <c r="AK12051"/>
      <c r="AL12051"/>
    </row>
    <row r="12052" spans="3:38" ht="15" customHeight="1" x14ac:dyDescent="0.35">
      <c r="C12052"/>
      <c r="D12052"/>
      <c r="E12052"/>
      <c r="F12052"/>
      <c r="G12052"/>
      <c r="H12052"/>
      <c r="I12052"/>
      <c r="J12052"/>
      <c r="K12052"/>
      <c r="L12052"/>
      <c r="M12052"/>
      <c r="N12052"/>
      <c r="O12052"/>
      <c r="S12052"/>
      <c r="T12052"/>
      <c r="U12052"/>
      <c r="V12052"/>
      <c r="Y12052"/>
      <c r="Z12052"/>
      <c r="AA12052"/>
      <c r="AB12052"/>
      <c r="AC12052"/>
      <c r="AD12052"/>
      <c r="AE12052"/>
      <c r="AF12052"/>
      <c r="AG12052"/>
      <c r="AH12052"/>
      <c r="AI12052"/>
      <c r="AJ12052"/>
      <c r="AK12052"/>
      <c r="AL12052"/>
    </row>
    <row r="12053" spans="3:38" ht="15" customHeight="1" x14ac:dyDescent="0.35">
      <c r="C12053"/>
      <c r="D12053"/>
      <c r="E12053"/>
      <c r="F12053"/>
      <c r="G12053"/>
      <c r="H12053"/>
      <c r="I12053"/>
      <c r="J12053"/>
      <c r="K12053"/>
      <c r="L12053"/>
      <c r="M12053"/>
      <c r="N12053"/>
      <c r="O12053"/>
      <c r="S12053"/>
      <c r="T12053"/>
      <c r="U12053"/>
      <c r="V12053"/>
      <c r="Y12053"/>
      <c r="Z12053"/>
      <c r="AA12053"/>
      <c r="AB12053"/>
      <c r="AC12053"/>
      <c r="AD12053"/>
      <c r="AE12053"/>
      <c r="AF12053"/>
      <c r="AG12053"/>
      <c r="AH12053"/>
      <c r="AI12053"/>
      <c r="AJ12053"/>
      <c r="AK12053"/>
      <c r="AL12053"/>
    </row>
    <row r="12054" spans="3:38" ht="15" customHeight="1" x14ac:dyDescent="0.35">
      <c r="C12054"/>
      <c r="D12054"/>
      <c r="E12054"/>
      <c r="F12054"/>
      <c r="G12054"/>
      <c r="H12054"/>
      <c r="I12054"/>
      <c r="J12054"/>
      <c r="K12054"/>
      <c r="L12054"/>
      <c r="M12054"/>
      <c r="N12054"/>
      <c r="O12054"/>
      <c r="S12054"/>
      <c r="T12054"/>
      <c r="U12054"/>
      <c r="V12054"/>
      <c r="Y12054"/>
      <c r="Z12054"/>
      <c r="AA12054"/>
      <c r="AB12054"/>
      <c r="AC12054"/>
      <c r="AD12054"/>
      <c r="AE12054"/>
      <c r="AF12054"/>
      <c r="AG12054"/>
      <c r="AH12054"/>
      <c r="AI12054"/>
      <c r="AJ12054"/>
      <c r="AK12054"/>
      <c r="AL12054"/>
    </row>
    <row r="12055" spans="3:38" ht="15" customHeight="1" x14ac:dyDescent="0.35">
      <c r="C12055"/>
      <c r="D12055"/>
      <c r="E12055"/>
      <c r="F12055"/>
      <c r="G12055"/>
      <c r="H12055"/>
      <c r="I12055"/>
      <c r="J12055"/>
      <c r="K12055"/>
      <c r="L12055"/>
      <c r="M12055"/>
      <c r="N12055"/>
      <c r="O12055"/>
      <c r="S12055"/>
      <c r="T12055"/>
      <c r="U12055"/>
      <c r="V12055"/>
      <c r="Y12055"/>
      <c r="Z12055"/>
      <c r="AA12055"/>
      <c r="AB12055"/>
      <c r="AC12055"/>
      <c r="AD12055"/>
      <c r="AE12055"/>
      <c r="AF12055"/>
      <c r="AG12055"/>
      <c r="AH12055"/>
      <c r="AI12055"/>
      <c r="AJ12055"/>
      <c r="AK12055"/>
      <c r="AL12055"/>
    </row>
    <row r="12056" spans="3:38" ht="15" customHeight="1" x14ac:dyDescent="0.35">
      <c r="C12056"/>
      <c r="D12056"/>
      <c r="E12056"/>
      <c r="F12056"/>
      <c r="G12056"/>
      <c r="H12056"/>
      <c r="I12056"/>
      <c r="J12056"/>
      <c r="K12056"/>
      <c r="L12056"/>
      <c r="M12056"/>
      <c r="N12056"/>
      <c r="O12056"/>
      <c r="S12056"/>
      <c r="T12056"/>
      <c r="U12056"/>
      <c r="V12056"/>
      <c r="Y12056"/>
      <c r="Z12056"/>
      <c r="AA12056"/>
      <c r="AB12056"/>
      <c r="AC12056"/>
      <c r="AD12056"/>
      <c r="AE12056"/>
      <c r="AF12056"/>
      <c r="AG12056"/>
      <c r="AH12056"/>
      <c r="AI12056"/>
      <c r="AJ12056"/>
      <c r="AK12056"/>
      <c r="AL12056"/>
    </row>
    <row r="12057" spans="3:38" ht="15" customHeight="1" x14ac:dyDescent="0.35">
      <c r="C12057"/>
      <c r="D12057"/>
      <c r="E12057"/>
      <c r="F12057"/>
      <c r="G12057"/>
      <c r="H12057"/>
      <c r="I12057"/>
      <c r="J12057"/>
      <c r="K12057"/>
      <c r="L12057"/>
      <c r="M12057"/>
      <c r="N12057"/>
      <c r="O12057"/>
      <c r="S12057"/>
      <c r="T12057"/>
      <c r="U12057"/>
      <c r="V12057"/>
      <c r="Y12057"/>
      <c r="Z12057"/>
      <c r="AA12057"/>
      <c r="AB12057"/>
      <c r="AC12057"/>
      <c r="AD12057"/>
      <c r="AE12057"/>
      <c r="AF12057"/>
      <c r="AG12057"/>
      <c r="AH12057"/>
      <c r="AI12057"/>
      <c r="AJ12057"/>
      <c r="AK12057"/>
      <c r="AL12057"/>
    </row>
    <row r="12058" spans="3:38" ht="15" customHeight="1" x14ac:dyDescent="0.35">
      <c r="C12058"/>
      <c r="D12058"/>
      <c r="E12058"/>
      <c r="F12058"/>
      <c r="G12058"/>
      <c r="H12058"/>
      <c r="I12058"/>
      <c r="J12058"/>
      <c r="K12058"/>
      <c r="L12058"/>
      <c r="M12058"/>
      <c r="N12058"/>
      <c r="O12058"/>
      <c r="S12058"/>
      <c r="T12058"/>
      <c r="U12058"/>
      <c r="V12058"/>
      <c r="Y12058"/>
      <c r="Z12058"/>
      <c r="AA12058"/>
      <c r="AB12058"/>
      <c r="AC12058"/>
      <c r="AD12058"/>
      <c r="AE12058"/>
      <c r="AF12058"/>
      <c r="AG12058"/>
      <c r="AH12058"/>
      <c r="AI12058"/>
      <c r="AJ12058"/>
      <c r="AK12058"/>
      <c r="AL12058"/>
    </row>
    <row r="12059" spans="3:38" ht="15" customHeight="1" x14ac:dyDescent="0.35">
      <c r="C12059"/>
      <c r="D12059"/>
      <c r="E12059"/>
      <c r="F12059"/>
      <c r="G12059"/>
      <c r="H12059"/>
      <c r="I12059"/>
      <c r="J12059"/>
      <c r="K12059"/>
      <c r="L12059"/>
      <c r="M12059"/>
      <c r="N12059"/>
      <c r="O12059"/>
      <c r="S12059"/>
      <c r="T12059"/>
      <c r="U12059"/>
      <c r="V12059"/>
      <c r="Y12059"/>
      <c r="Z12059"/>
      <c r="AA12059"/>
      <c r="AB12059"/>
      <c r="AC12059"/>
      <c r="AD12059"/>
      <c r="AE12059"/>
      <c r="AF12059"/>
      <c r="AG12059"/>
      <c r="AH12059"/>
      <c r="AI12059"/>
      <c r="AJ12059"/>
      <c r="AK12059"/>
      <c r="AL12059"/>
    </row>
    <row r="12060" spans="3:38" ht="15" customHeight="1" x14ac:dyDescent="0.35">
      <c r="C12060"/>
      <c r="D12060"/>
      <c r="E12060"/>
      <c r="F12060"/>
      <c r="G12060"/>
      <c r="H12060"/>
      <c r="I12060"/>
      <c r="J12060"/>
      <c r="K12060"/>
      <c r="L12060"/>
      <c r="M12060"/>
      <c r="N12060"/>
      <c r="O12060"/>
      <c r="S12060"/>
      <c r="T12060"/>
      <c r="U12060"/>
      <c r="V12060"/>
      <c r="Y12060"/>
      <c r="Z12060"/>
      <c r="AA12060"/>
      <c r="AB12060"/>
      <c r="AC12060"/>
      <c r="AD12060"/>
      <c r="AE12060"/>
      <c r="AF12060"/>
      <c r="AG12060"/>
      <c r="AH12060"/>
      <c r="AI12060"/>
      <c r="AJ12060"/>
      <c r="AK12060"/>
      <c r="AL12060"/>
    </row>
    <row r="12061" spans="3:38" ht="15" customHeight="1" x14ac:dyDescent="0.35">
      <c r="C12061"/>
      <c r="D12061"/>
      <c r="E12061"/>
      <c r="F12061"/>
      <c r="G12061"/>
      <c r="H12061"/>
      <c r="I12061"/>
      <c r="J12061"/>
      <c r="K12061"/>
      <c r="L12061"/>
      <c r="M12061"/>
      <c r="N12061"/>
      <c r="O12061"/>
      <c r="S12061"/>
      <c r="T12061"/>
      <c r="U12061"/>
      <c r="V12061"/>
      <c r="Y12061"/>
      <c r="Z12061"/>
      <c r="AA12061"/>
      <c r="AB12061"/>
      <c r="AC12061"/>
      <c r="AD12061"/>
      <c r="AE12061"/>
      <c r="AF12061"/>
      <c r="AG12061"/>
      <c r="AH12061"/>
      <c r="AI12061"/>
      <c r="AJ12061"/>
      <c r="AK12061"/>
      <c r="AL12061"/>
    </row>
    <row r="12062" spans="3:38" ht="15" customHeight="1" x14ac:dyDescent="0.35">
      <c r="C12062"/>
      <c r="D12062"/>
      <c r="E12062"/>
      <c r="F12062"/>
      <c r="G12062"/>
      <c r="H12062"/>
      <c r="I12062"/>
      <c r="J12062"/>
      <c r="K12062"/>
      <c r="L12062"/>
      <c r="M12062"/>
      <c r="N12062"/>
      <c r="O12062"/>
      <c r="S12062"/>
      <c r="T12062"/>
      <c r="U12062"/>
      <c r="V12062"/>
      <c r="Y12062"/>
      <c r="Z12062"/>
      <c r="AA12062"/>
      <c r="AB12062"/>
      <c r="AC12062"/>
      <c r="AD12062"/>
      <c r="AE12062"/>
      <c r="AF12062"/>
      <c r="AG12062"/>
      <c r="AH12062"/>
      <c r="AI12062"/>
      <c r="AJ12062"/>
      <c r="AK12062"/>
      <c r="AL12062"/>
    </row>
    <row r="12063" spans="3:38" ht="15" customHeight="1" x14ac:dyDescent="0.35">
      <c r="C12063"/>
      <c r="D12063"/>
      <c r="E12063"/>
      <c r="F12063"/>
      <c r="G12063"/>
      <c r="H12063"/>
      <c r="I12063"/>
      <c r="J12063"/>
      <c r="K12063"/>
      <c r="L12063"/>
      <c r="M12063"/>
      <c r="N12063"/>
      <c r="O12063"/>
      <c r="S12063"/>
      <c r="T12063"/>
      <c r="U12063"/>
      <c r="V12063"/>
      <c r="Y12063"/>
      <c r="Z12063"/>
      <c r="AA12063"/>
      <c r="AB12063"/>
      <c r="AC12063"/>
      <c r="AD12063"/>
      <c r="AE12063"/>
      <c r="AF12063"/>
      <c r="AG12063"/>
      <c r="AH12063"/>
      <c r="AI12063"/>
      <c r="AJ12063"/>
      <c r="AK12063"/>
      <c r="AL12063"/>
    </row>
    <row r="12064" spans="3:38" ht="15" customHeight="1" x14ac:dyDescent="0.35">
      <c r="C12064"/>
      <c r="D12064"/>
      <c r="E12064"/>
      <c r="F12064"/>
      <c r="G12064"/>
      <c r="H12064"/>
      <c r="I12064"/>
      <c r="J12064"/>
      <c r="K12064"/>
      <c r="L12064"/>
      <c r="M12064"/>
      <c r="N12064"/>
      <c r="O12064"/>
      <c r="S12064"/>
      <c r="T12064"/>
      <c r="U12064"/>
      <c r="V12064"/>
      <c r="Y12064"/>
      <c r="Z12064"/>
      <c r="AA12064"/>
      <c r="AB12064"/>
      <c r="AC12064"/>
      <c r="AD12064"/>
      <c r="AE12064"/>
      <c r="AF12064"/>
      <c r="AG12064"/>
      <c r="AH12064"/>
      <c r="AI12064"/>
      <c r="AJ12064"/>
      <c r="AK12064"/>
      <c r="AL12064"/>
    </row>
    <row r="12065" spans="3:38" ht="15" customHeight="1" x14ac:dyDescent="0.35">
      <c r="C12065"/>
      <c r="D12065"/>
      <c r="E12065"/>
      <c r="F12065"/>
      <c r="G12065"/>
      <c r="H12065"/>
      <c r="I12065"/>
      <c r="J12065"/>
      <c r="K12065"/>
      <c r="L12065"/>
      <c r="M12065"/>
      <c r="N12065"/>
      <c r="O12065"/>
      <c r="S12065"/>
      <c r="T12065"/>
      <c r="U12065"/>
      <c r="V12065"/>
      <c r="Y12065"/>
      <c r="Z12065"/>
      <c r="AA12065"/>
      <c r="AB12065"/>
      <c r="AC12065"/>
      <c r="AD12065"/>
      <c r="AE12065"/>
      <c r="AF12065"/>
      <c r="AG12065"/>
      <c r="AH12065"/>
      <c r="AI12065"/>
      <c r="AJ12065"/>
      <c r="AK12065"/>
      <c r="AL12065"/>
    </row>
    <row r="12066" spans="3:38" ht="15" customHeight="1" x14ac:dyDescent="0.35">
      <c r="C12066"/>
      <c r="D12066"/>
      <c r="E12066"/>
      <c r="F12066"/>
      <c r="G12066"/>
      <c r="H12066"/>
      <c r="I12066"/>
      <c r="J12066"/>
      <c r="K12066"/>
      <c r="L12066"/>
      <c r="M12066"/>
      <c r="N12066"/>
      <c r="O12066"/>
      <c r="S12066"/>
      <c r="T12066"/>
      <c r="U12066"/>
      <c r="V12066"/>
      <c r="Y12066"/>
      <c r="Z12066"/>
      <c r="AA12066"/>
      <c r="AB12066"/>
      <c r="AC12066"/>
      <c r="AD12066"/>
      <c r="AE12066"/>
      <c r="AF12066"/>
      <c r="AG12066"/>
      <c r="AH12066"/>
      <c r="AI12066"/>
      <c r="AJ12066"/>
      <c r="AK12066"/>
      <c r="AL12066"/>
    </row>
    <row r="12067" spans="3:38" ht="15" customHeight="1" x14ac:dyDescent="0.35">
      <c r="C12067"/>
      <c r="D12067"/>
      <c r="E12067"/>
      <c r="F12067"/>
      <c r="G12067"/>
      <c r="H12067"/>
      <c r="I12067"/>
      <c r="J12067"/>
      <c r="K12067"/>
      <c r="L12067"/>
      <c r="M12067"/>
      <c r="N12067"/>
      <c r="O12067"/>
      <c r="S12067"/>
      <c r="T12067"/>
      <c r="U12067"/>
      <c r="V12067"/>
      <c r="Y12067"/>
      <c r="Z12067"/>
      <c r="AA12067"/>
      <c r="AB12067"/>
      <c r="AC12067"/>
      <c r="AD12067"/>
      <c r="AE12067"/>
      <c r="AF12067"/>
      <c r="AG12067"/>
      <c r="AH12067"/>
      <c r="AI12067"/>
      <c r="AJ12067"/>
      <c r="AK12067"/>
      <c r="AL12067"/>
    </row>
    <row r="12068" spans="3:38" ht="15" customHeight="1" x14ac:dyDescent="0.35">
      <c r="C12068"/>
      <c r="D12068"/>
      <c r="E12068"/>
      <c r="F12068"/>
      <c r="G12068"/>
      <c r="H12068"/>
      <c r="I12068"/>
      <c r="J12068"/>
      <c r="K12068"/>
      <c r="L12068"/>
      <c r="M12068"/>
      <c r="N12068"/>
      <c r="O12068"/>
      <c r="S12068"/>
      <c r="T12068"/>
      <c r="U12068"/>
      <c r="V12068"/>
      <c r="Y12068"/>
      <c r="Z12068"/>
      <c r="AA12068"/>
      <c r="AB12068"/>
      <c r="AC12068"/>
      <c r="AD12068"/>
      <c r="AE12068"/>
      <c r="AF12068"/>
      <c r="AG12068"/>
      <c r="AH12068"/>
      <c r="AI12068"/>
      <c r="AJ12068"/>
      <c r="AK12068"/>
      <c r="AL12068"/>
    </row>
    <row r="12069" spans="3:38" ht="15" customHeight="1" x14ac:dyDescent="0.35">
      <c r="C12069"/>
      <c r="D12069"/>
      <c r="E12069"/>
      <c r="F12069"/>
      <c r="G12069"/>
      <c r="H12069"/>
      <c r="I12069"/>
      <c r="J12069"/>
      <c r="K12069"/>
      <c r="L12069"/>
      <c r="M12069"/>
      <c r="N12069"/>
      <c r="O12069"/>
      <c r="S12069"/>
      <c r="T12069"/>
      <c r="U12069"/>
      <c r="V12069"/>
      <c r="Y12069"/>
      <c r="Z12069"/>
      <c r="AA12069"/>
      <c r="AB12069"/>
      <c r="AC12069"/>
      <c r="AD12069"/>
      <c r="AE12069"/>
      <c r="AF12069"/>
      <c r="AG12069"/>
      <c r="AH12069"/>
      <c r="AI12069"/>
      <c r="AJ12069"/>
      <c r="AK12069"/>
      <c r="AL12069"/>
    </row>
    <row r="12070" spans="3:38" ht="15" customHeight="1" x14ac:dyDescent="0.35">
      <c r="C12070"/>
      <c r="D12070"/>
      <c r="E12070"/>
      <c r="F12070"/>
      <c r="G12070"/>
      <c r="H12070"/>
      <c r="I12070"/>
      <c r="J12070"/>
      <c r="K12070"/>
      <c r="L12070"/>
      <c r="M12070"/>
      <c r="N12070"/>
      <c r="O12070"/>
      <c r="S12070"/>
      <c r="T12070"/>
      <c r="U12070"/>
      <c r="V12070"/>
      <c r="Y12070"/>
      <c r="Z12070"/>
      <c r="AA12070"/>
      <c r="AB12070"/>
      <c r="AC12070"/>
      <c r="AD12070"/>
      <c r="AE12070"/>
      <c r="AF12070"/>
      <c r="AG12070"/>
      <c r="AH12070"/>
      <c r="AI12070"/>
      <c r="AJ12070"/>
      <c r="AK12070"/>
      <c r="AL12070"/>
    </row>
    <row r="12071" spans="3:38" ht="15" customHeight="1" x14ac:dyDescent="0.35">
      <c r="C12071"/>
      <c r="D12071"/>
      <c r="E12071"/>
      <c r="F12071"/>
      <c r="G12071"/>
      <c r="H12071"/>
      <c r="I12071"/>
      <c r="J12071"/>
      <c r="K12071"/>
      <c r="L12071"/>
      <c r="M12071"/>
      <c r="N12071"/>
      <c r="O12071"/>
      <c r="S12071"/>
      <c r="T12071"/>
      <c r="U12071"/>
      <c r="V12071"/>
      <c r="Y12071"/>
      <c r="Z12071"/>
      <c r="AA12071"/>
      <c r="AB12071"/>
      <c r="AC12071"/>
      <c r="AD12071"/>
      <c r="AE12071"/>
      <c r="AF12071"/>
      <c r="AG12071"/>
      <c r="AH12071"/>
      <c r="AI12071"/>
      <c r="AJ12071"/>
      <c r="AK12071"/>
      <c r="AL12071"/>
    </row>
    <row r="12072" spans="3:38" ht="15" customHeight="1" x14ac:dyDescent="0.35">
      <c r="C12072"/>
      <c r="D12072"/>
      <c r="E12072"/>
      <c r="F12072"/>
      <c r="G12072"/>
      <c r="H12072"/>
      <c r="I12072"/>
      <c r="J12072"/>
      <c r="K12072"/>
      <c r="L12072"/>
      <c r="M12072"/>
      <c r="N12072"/>
      <c r="O12072"/>
      <c r="S12072"/>
      <c r="T12072"/>
      <c r="U12072"/>
      <c r="V12072"/>
      <c r="Y12072"/>
      <c r="Z12072"/>
      <c r="AA12072"/>
      <c r="AB12072"/>
      <c r="AC12072"/>
      <c r="AD12072"/>
      <c r="AE12072"/>
      <c r="AF12072"/>
      <c r="AG12072"/>
      <c r="AH12072"/>
      <c r="AI12072"/>
      <c r="AJ12072"/>
      <c r="AK12072"/>
      <c r="AL12072"/>
    </row>
    <row r="12073" spans="3:38" ht="15" customHeight="1" x14ac:dyDescent="0.35">
      <c r="C12073"/>
      <c r="D12073"/>
      <c r="E12073"/>
      <c r="F12073"/>
      <c r="G12073"/>
      <c r="H12073"/>
      <c r="I12073"/>
      <c r="J12073"/>
      <c r="K12073"/>
      <c r="L12073"/>
      <c r="M12073"/>
      <c r="N12073"/>
      <c r="O12073"/>
      <c r="S12073"/>
      <c r="T12073"/>
      <c r="U12073"/>
      <c r="V12073"/>
      <c r="Y12073"/>
      <c r="Z12073"/>
      <c r="AA12073"/>
      <c r="AB12073"/>
      <c r="AC12073"/>
      <c r="AD12073"/>
      <c r="AE12073"/>
      <c r="AF12073"/>
      <c r="AG12073"/>
      <c r="AH12073"/>
      <c r="AI12073"/>
      <c r="AJ12073"/>
      <c r="AK12073"/>
      <c r="AL12073"/>
    </row>
    <row r="12074" spans="3:38" ht="15" customHeight="1" x14ac:dyDescent="0.35">
      <c r="C12074"/>
      <c r="D12074"/>
      <c r="E12074"/>
      <c r="F12074"/>
      <c r="G12074"/>
      <c r="H12074"/>
      <c r="I12074"/>
      <c r="J12074"/>
      <c r="K12074"/>
      <c r="L12074"/>
      <c r="M12074"/>
      <c r="N12074"/>
      <c r="O12074"/>
      <c r="S12074"/>
      <c r="T12074"/>
      <c r="U12074"/>
      <c r="V12074"/>
      <c r="Y12074"/>
      <c r="Z12074"/>
      <c r="AA12074"/>
      <c r="AB12074"/>
      <c r="AC12074"/>
      <c r="AD12074"/>
      <c r="AE12074"/>
      <c r="AF12074"/>
      <c r="AG12074"/>
      <c r="AH12074"/>
      <c r="AI12074"/>
      <c r="AJ12074"/>
      <c r="AK12074"/>
      <c r="AL12074"/>
    </row>
    <row r="12075" spans="3:38" ht="15" customHeight="1" x14ac:dyDescent="0.35">
      <c r="C12075"/>
      <c r="D12075"/>
      <c r="E12075"/>
      <c r="F12075"/>
      <c r="G12075"/>
      <c r="H12075"/>
      <c r="I12075"/>
      <c r="J12075"/>
      <c r="K12075"/>
      <c r="L12075"/>
      <c r="M12075"/>
      <c r="N12075"/>
      <c r="O12075"/>
      <c r="S12075"/>
      <c r="T12075"/>
      <c r="U12075"/>
      <c r="V12075"/>
      <c r="Y12075"/>
      <c r="Z12075"/>
      <c r="AA12075"/>
      <c r="AB12075"/>
      <c r="AC12075"/>
      <c r="AD12075"/>
      <c r="AE12075"/>
      <c r="AF12075"/>
      <c r="AG12075"/>
      <c r="AH12075"/>
      <c r="AI12075"/>
      <c r="AJ12075"/>
      <c r="AK12075"/>
      <c r="AL12075"/>
    </row>
    <row r="12076" spans="3:38" ht="15" customHeight="1" x14ac:dyDescent="0.35">
      <c r="C12076"/>
      <c r="D12076"/>
      <c r="E12076"/>
      <c r="F12076"/>
      <c r="G12076"/>
      <c r="H12076"/>
      <c r="I12076"/>
      <c r="J12076"/>
      <c r="K12076"/>
      <c r="L12076"/>
      <c r="M12076"/>
      <c r="N12076"/>
      <c r="O12076"/>
      <c r="S12076"/>
      <c r="T12076"/>
      <c r="U12076"/>
      <c r="V12076"/>
      <c r="Y12076"/>
      <c r="Z12076"/>
      <c r="AA12076"/>
      <c r="AB12076"/>
      <c r="AC12076"/>
      <c r="AD12076"/>
      <c r="AE12076"/>
      <c r="AF12076"/>
      <c r="AG12076"/>
      <c r="AH12076"/>
      <c r="AI12076"/>
      <c r="AJ12076"/>
      <c r="AK12076"/>
      <c r="AL12076"/>
    </row>
    <row r="12077" spans="3:38" ht="15" customHeight="1" x14ac:dyDescent="0.35">
      <c r="C12077"/>
      <c r="D12077"/>
      <c r="E12077"/>
      <c r="F12077"/>
      <c r="G12077"/>
      <c r="H12077"/>
      <c r="I12077"/>
      <c r="J12077"/>
      <c r="K12077"/>
      <c r="L12077"/>
      <c r="M12077"/>
      <c r="N12077"/>
      <c r="O12077"/>
      <c r="S12077"/>
      <c r="T12077"/>
      <c r="U12077"/>
      <c r="V12077"/>
      <c r="Y12077"/>
      <c r="Z12077"/>
      <c r="AA12077"/>
      <c r="AB12077"/>
      <c r="AC12077"/>
      <c r="AD12077"/>
      <c r="AE12077"/>
      <c r="AF12077"/>
      <c r="AG12077"/>
      <c r="AH12077"/>
      <c r="AI12077"/>
      <c r="AJ12077"/>
      <c r="AK12077"/>
      <c r="AL12077"/>
    </row>
    <row r="12078" spans="3:38" ht="15" customHeight="1" x14ac:dyDescent="0.35">
      <c r="C12078"/>
      <c r="D12078"/>
      <c r="E12078"/>
      <c r="F12078"/>
      <c r="G12078"/>
      <c r="H12078"/>
      <c r="I12078"/>
      <c r="J12078"/>
      <c r="K12078"/>
      <c r="L12078"/>
      <c r="M12078"/>
      <c r="N12078"/>
      <c r="O12078"/>
      <c r="S12078"/>
      <c r="T12078"/>
      <c r="U12078"/>
      <c r="V12078"/>
      <c r="Y12078"/>
      <c r="Z12078"/>
      <c r="AA12078"/>
      <c r="AB12078"/>
      <c r="AC12078"/>
      <c r="AD12078"/>
      <c r="AE12078"/>
      <c r="AF12078"/>
      <c r="AG12078"/>
      <c r="AH12078"/>
      <c r="AI12078"/>
      <c r="AJ12078"/>
      <c r="AK12078"/>
      <c r="AL12078"/>
    </row>
    <row r="12079" spans="3:38" ht="15" customHeight="1" x14ac:dyDescent="0.35">
      <c r="C12079"/>
      <c r="D12079"/>
      <c r="E12079"/>
      <c r="F12079"/>
      <c r="G12079"/>
      <c r="H12079"/>
      <c r="I12079"/>
      <c r="J12079"/>
      <c r="K12079"/>
      <c r="L12079"/>
      <c r="M12079"/>
      <c r="N12079"/>
      <c r="O12079"/>
      <c r="S12079"/>
      <c r="T12079"/>
      <c r="U12079"/>
      <c r="V12079"/>
      <c r="Y12079"/>
      <c r="Z12079"/>
      <c r="AA12079"/>
      <c r="AB12079"/>
      <c r="AC12079"/>
      <c r="AD12079"/>
      <c r="AE12079"/>
      <c r="AF12079"/>
      <c r="AG12079"/>
      <c r="AH12079"/>
      <c r="AI12079"/>
      <c r="AJ12079"/>
      <c r="AK12079"/>
      <c r="AL12079"/>
    </row>
    <row r="12080" spans="3:38" ht="15" customHeight="1" x14ac:dyDescent="0.35">
      <c r="C12080"/>
      <c r="D12080"/>
      <c r="E12080"/>
      <c r="F12080"/>
      <c r="G12080"/>
      <c r="H12080"/>
      <c r="I12080"/>
      <c r="J12080"/>
      <c r="K12080"/>
      <c r="L12080"/>
      <c r="M12080"/>
      <c r="N12080"/>
      <c r="O12080"/>
      <c r="S12080"/>
      <c r="T12080"/>
      <c r="U12080"/>
      <c r="V12080"/>
      <c r="Y12080"/>
      <c r="Z12080"/>
      <c r="AA12080"/>
      <c r="AB12080"/>
      <c r="AC12080"/>
      <c r="AD12080"/>
      <c r="AE12080"/>
      <c r="AF12080"/>
      <c r="AG12080"/>
      <c r="AH12080"/>
      <c r="AI12080"/>
      <c r="AJ12080"/>
      <c r="AK12080"/>
      <c r="AL12080"/>
    </row>
    <row r="12081" spans="3:38" ht="15" customHeight="1" x14ac:dyDescent="0.35">
      <c r="C12081"/>
      <c r="D12081"/>
      <c r="E12081"/>
      <c r="F12081"/>
      <c r="G12081"/>
      <c r="H12081"/>
      <c r="I12081"/>
      <c r="J12081"/>
      <c r="K12081"/>
      <c r="L12081"/>
      <c r="M12081"/>
      <c r="N12081"/>
      <c r="O12081"/>
      <c r="S12081"/>
      <c r="T12081"/>
      <c r="U12081"/>
      <c r="V12081"/>
      <c r="Y12081"/>
      <c r="Z12081"/>
      <c r="AA12081"/>
      <c r="AB12081"/>
      <c r="AC12081"/>
      <c r="AD12081"/>
      <c r="AE12081"/>
      <c r="AF12081"/>
      <c r="AG12081"/>
      <c r="AH12081"/>
      <c r="AI12081"/>
      <c r="AJ12081"/>
      <c r="AK12081"/>
      <c r="AL12081"/>
    </row>
    <row r="12082" spans="3:38" ht="15" customHeight="1" x14ac:dyDescent="0.35">
      <c r="C12082"/>
      <c r="D12082"/>
      <c r="E12082"/>
      <c r="F12082"/>
      <c r="G12082"/>
      <c r="H12082"/>
      <c r="I12082"/>
      <c r="J12082"/>
      <c r="K12082"/>
      <c r="L12082"/>
      <c r="M12082"/>
      <c r="N12082"/>
      <c r="O12082"/>
      <c r="S12082"/>
      <c r="T12082"/>
      <c r="U12082"/>
      <c r="V12082"/>
      <c r="Y12082"/>
      <c r="Z12082"/>
      <c r="AA12082"/>
      <c r="AB12082"/>
      <c r="AC12082"/>
      <c r="AD12082"/>
      <c r="AE12082"/>
      <c r="AF12082"/>
      <c r="AG12082"/>
      <c r="AH12082"/>
      <c r="AI12082"/>
      <c r="AJ12082"/>
      <c r="AK12082"/>
      <c r="AL12082"/>
    </row>
    <row r="12083" spans="3:38" ht="15" customHeight="1" x14ac:dyDescent="0.35">
      <c r="C12083"/>
      <c r="D12083"/>
      <c r="E12083"/>
      <c r="F12083"/>
      <c r="G12083"/>
      <c r="H12083"/>
      <c r="I12083"/>
      <c r="J12083"/>
      <c r="K12083"/>
      <c r="L12083"/>
      <c r="M12083"/>
      <c r="N12083"/>
      <c r="O12083"/>
      <c r="S12083"/>
      <c r="T12083"/>
      <c r="U12083"/>
      <c r="V12083"/>
      <c r="Y12083"/>
      <c r="Z12083"/>
      <c r="AA12083"/>
      <c r="AB12083"/>
      <c r="AC12083"/>
      <c r="AD12083"/>
      <c r="AE12083"/>
      <c r="AF12083"/>
      <c r="AG12083"/>
      <c r="AH12083"/>
      <c r="AI12083"/>
      <c r="AJ12083"/>
      <c r="AK12083"/>
      <c r="AL12083"/>
    </row>
    <row r="12084" spans="3:38" ht="15" customHeight="1" x14ac:dyDescent="0.35">
      <c r="C12084"/>
      <c r="D12084"/>
      <c r="E12084"/>
      <c r="F12084"/>
      <c r="G12084"/>
      <c r="H12084"/>
      <c r="I12084"/>
      <c r="J12084"/>
      <c r="K12084"/>
      <c r="L12084"/>
      <c r="M12084"/>
      <c r="N12084"/>
      <c r="O12084"/>
      <c r="S12084"/>
      <c r="T12084"/>
      <c r="U12084"/>
      <c r="V12084"/>
      <c r="Y12084"/>
      <c r="Z12084"/>
      <c r="AA12084"/>
      <c r="AB12084"/>
      <c r="AC12084"/>
      <c r="AD12084"/>
      <c r="AE12084"/>
      <c r="AF12084"/>
      <c r="AG12084"/>
      <c r="AH12084"/>
      <c r="AI12084"/>
      <c r="AJ12084"/>
      <c r="AK12084"/>
      <c r="AL12084"/>
    </row>
    <row r="12085" spans="3:38" ht="15" customHeight="1" x14ac:dyDescent="0.35">
      <c r="C12085"/>
      <c r="D12085"/>
      <c r="E12085"/>
      <c r="F12085"/>
      <c r="G12085"/>
      <c r="H12085"/>
      <c r="I12085"/>
      <c r="J12085"/>
      <c r="K12085"/>
      <c r="L12085"/>
      <c r="M12085"/>
      <c r="N12085"/>
      <c r="O12085"/>
      <c r="S12085"/>
      <c r="T12085"/>
      <c r="U12085"/>
      <c r="V12085"/>
      <c r="Y12085"/>
      <c r="Z12085"/>
      <c r="AA12085"/>
      <c r="AB12085"/>
      <c r="AC12085"/>
      <c r="AD12085"/>
      <c r="AE12085"/>
      <c r="AF12085"/>
      <c r="AG12085"/>
      <c r="AH12085"/>
      <c r="AI12085"/>
      <c r="AJ12085"/>
      <c r="AK12085"/>
      <c r="AL12085"/>
    </row>
    <row r="12086" spans="3:38" ht="15" customHeight="1" x14ac:dyDescent="0.35">
      <c r="C12086"/>
      <c r="D12086"/>
      <c r="E12086"/>
      <c r="F12086"/>
      <c r="G12086"/>
      <c r="H12086"/>
      <c r="I12086"/>
      <c r="J12086"/>
      <c r="K12086"/>
      <c r="L12086"/>
      <c r="M12086"/>
      <c r="N12086"/>
      <c r="O12086"/>
      <c r="S12086"/>
      <c r="T12086"/>
      <c r="U12086"/>
      <c r="V12086"/>
      <c r="Y12086"/>
      <c r="Z12086"/>
      <c r="AA12086"/>
      <c r="AB12086"/>
      <c r="AC12086"/>
      <c r="AD12086"/>
      <c r="AE12086"/>
      <c r="AF12086"/>
      <c r="AG12086"/>
      <c r="AH12086"/>
      <c r="AI12086"/>
      <c r="AJ12086"/>
      <c r="AK12086"/>
      <c r="AL12086"/>
    </row>
    <row r="12087" spans="3:38" ht="15" customHeight="1" x14ac:dyDescent="0.35">
      <c r="C12087"/>
      <c r="D12087"/>
      <c r="E12087"/>
      <c r="F12087"/>
      <c r="G12087"/>
      <c r="H12087"/>
      <c r="I12087"/>
      <c r="J12087"/>
      <c r="K12087"/>
      <c r="L12087"/>
      <c r="M12087"/>
      <c r="N12087"/>
      <c r="O12087"/>
      <c r="S12087"/>
      <c r="T12087"/>
      <c r="U12087"/>
      <c r="V12087"/>
      <c r="Y12087"/>
      <c r="Z12087"/>
      <c r="AA12087"/>
      <c r="AB12087"/>
      <c r="AC12087"/>
      <c r="AD12087"/>
      <c r="AE12087"/>
      <c r="AF12087"/>
      <c r="AG12087"/>
      <c r="AH12087"/>
      <c r="AI12087"/>
      <c r="AJ12087"/>
      <c r="AK12087"/>
      <c r="AL12087"/>
    </row>
    <row r="12088" spans="3:38" ht="15" customHeight="1" x14ac:dyDescent="0.35">
      <c r="C12088"/>
      <c r="D12088"/>
      <c r="E12088"/>
      <c r="F12088"/>
      <c r="G12088"/>
      <c r="H12088"/>
      <c r="I12088"/>
      <c r="J12088"/>
      <c r="K12088"/>
      <c r="L12088"/>
      <c r="M12088"/>
      <c r="N12088"/>
      <c r="O12088"/>
      <c r="S12088"/>
      <c r="T12088"/>
      <c r="U12088"/>
      <c r="V12088"/>
      <c r="Y12088"/>
      <c r="Z12088"/>
      <c r="AA12088"/>
      <c r="AB12088"/>
      <c r="AC12088"/>
      <c r="AD12088"/>
      <c r="AE12088"/>
      <c r="AF12088"/>
      <c r="AG12088"/>
      <c r="AH12088"/>
      <c r="AI12088"/>
      <c r="AJ12088"/>
      <c r="AK12088"/>
      <c r="AL12088"/>
    </row>
    <row r="12089" spans="3:38" ht="15" customHeight="1" x14ac:dyDescent="0.35">
      <c r="C12089"/>
      <c r="D12089"/>
      <c r="E12089"/>
      <c r="F12089"/>
      <c r="G12089"/>
      <c r="H12089"/>
      <c r="I12089"/>
      <c r="J12089"/>
      <c r="K12089"/>
      <c r="L12089"/>
      <c r="M12089"/>
      <c r="N12089"/>
      <c r="O12089"/>
      <c r="S12089"/>
      <c r="T12089"/>
      <c r="U12089"/>
      <c r="V12089"/>
      <c r="Y12089"/>
      <c r="Z12089"/>
      <c r="AA12089"/>
      <c r="AB12089"/>
      <c r="AC12089"/>
      <c r="AD12089"/>
      <c r="AE12089"/>
      <c r="AF12089"/>
      <c r="AG12089"/>
      <c r="AH12089"/>
      <c r="AI12089"/>
      <c r="AJ12089"/>
      <c r="AK12089"/>
      <c r="AL12089"/>
    </row>
    <row r="12090" spans="3:38" ht="15" customHeight="1" x14ac:dyDescent="0.35">
      <c r="C12090"/>
      <c r="D12090"/>
      <c r="E12090"/>
      <c r="F12090"/>
      <c r="G12090"/>
      <c r="H12090"/>
      <c r="I12090"/>
      <c r="J12090"/>
      <c r="K12090"/>
      <c r="L12090"/>
      <c r="M12090"/>
      <c r="N12090"/>
      <c r="O12090"/>
      <c r="S12090"/>
      <c r="T12090"/>
      <c r="U12090"/>
      <c r="V12090"/>
      <c r="Y12090"/>
      <c r="Z12090"/>
      <c r="AA12090"/>
      <c r="AB12090"/>
      <c r="AC12090"/>
      <c r="AD12090"/>
      <c r="AE12090"/>
      <c r="AF12090"/>
      <c r="AG12090"/>
      <c r="AH12090"/>
      <c r="AI12090"/>
      <c r="AJ12090"/>
      <c r="AK12090"/>
      <c r="AL12090"/>
    </row>
    <row r="12091" spans="3:38" ht="15" customHeight="1" x14ac:dyDescent="0.35">
      <c r="C12091"/>
      <c r="D12091"/>
      <c r="E12091"/>
      <c r="F12091"/>
      <c r="G12091"/>
      <c r="H12091"/>
      <c r="I12091"/>
      <c r="J12091"/>
      <c r="K12091"/>
      <c r="L12091"/>
      <c r="M12091"/>
      <c r="N12091"/>
      <c r="O12091"/>
      <c r="S12091"/>
      <c r="T12091"/>
      <c r="U12091"/>
      <c r="V12091"/>
      <c r="Y12091"/>
      <c r="Z12091"/>
      <c r="AA12091"/>
      <c r="AB12091"/>
      <c r="AC12091"/>
      <c r="AD12091"/>
      <c r="AE12091"/>
      <c r="AF12091"/>
      <c r="AG12091"/>
      <c r="AH12091"/>
      <c r="AI12091"/>
      <c r="AJ12091"/>
      <c r="AK12091"/>
      <c r="AL12091"/>
    </row>
    <row r="12092" spans="3:38" ht="15" customHeight="1" x14ac:dyDescent="0.35">
      <c r="C12092"/>
      <c r="D12092"/>
      <c r="E12092"/>
      <c r="F12092"/>
      <c r="G12092"/>
      <c r="H12092"/>
      <c r="I12092"/>
      <c r="J12092"/>
      <c r="K12092"/>
      <c r="L12092"/>
      <c r="M12092"/>
      <c r="N12092"/>
      <c r="O12092"/>
      <c r="S12092"/>
      <c r="T12092"/>
      <c r="U12092"/>
      <c r="V12092"/>
      <c r="Y12092"/>
      <c r="Z12092"/>
      <c r="AA12092"/>
      <c r="AB12092"/>
      <c r="AC12092"/>
      <c r="AD12092"/>
      <c r="AE12092"/>
      <c r="AF12092"/>
      <c r="AG12092"/>
      <c r="AH12092"/>
      <c r="AI12092"/>
      <c r="AJ12092"/>
      <c r="AK12092"/>
      <c r="AL12092"/>
    </row>
    <row r="12093" spans="3:38" ht="15" customHeight="1" x14ac:dyDescent="0.35">
      <c r="C12093"/>
      <c r="D12093"/>
      <c r="E12093"/>
      <c r="F12093"/>
      <c r="G12093"/>
      <c r="H12093"/>
      <c r="I12093"/>
      <c r="J12093"/>
      <c r="K12093"/>
      <c r="L12093"/>
      <c r="M12093"/>
      <c r="N12093"/>
      <c r="O12093"/>
      <c r="S12093"/>
      <c r="T12093"/>
      <c r="U12093"/>
      <c r="V12093"/>
      <c r="Y12093"/>
      <c r="Z12093"/>
      <c r="AA12093"/>
      <c r="AB12093"/>
      <c r="AC12093"/>
      <c r="AD12093"/>
      <c r="AE12093"/>
      <c r="AF12093"/>
      <c r="AG12093"/>
      <c r="AH12093"/>
      <c r="AI12093"/>
      <c r="AJ12093"/>
      <c r="AK12093"/>
      <c r="AL12093"/>
    </row>
    <row r="12094" spans="3:38" ht="15" customHeight="1" x14ac:dyDescent="0.35">
      <c r="C12094"/>
      <c r="D12094"/>
      <c r="E12094"/>
      <c r="F12094"/>
      <c r="G12094"/>
      <c r="H12094"/>
      <c r="I12094"/>
      <c r="J12094"/>
      <c r="K12094"/>
      <c r="L12094"/>
      <c r="M12094"/>
      <c r="N12094"/>
      <c r="O12094"/>
      <c r="S12094"/>
      <c r="T12094"/>
      <c r="U12094"/>
      <c r="V12094"/>
      <c r="Y12094"/>
      <c r="Z12094"/>
      <c r="AA12094"/>
      <c r="AB12094"/>
      <c r="AC12094"/>
      <c r="AD12094"/>
      <c r="AE12094"/>
      <c r="AF12094"/>
      <c r="AG12094"/>
      <c r="AH12094"/>
      <c r="AI12094"/>
      <c r="AJ12094"/>
      <c r="AK12094"/>
      <c r="AL12094"/>
    </row>
    <row r="12095" spans="3:38" ht="15" customHeight="1" x14ac:dyDescent="0.35">
      <c r="C12095"/>
      <c r="D12095"/>
      <c r="E12095"/>
      <c r="F12095"/>
      <c r="G12095"/>
      <c r="H12095"/>
      <c r="I12095"/>
      <c r="J12095"/>
      <c r="K12095"/>
      <c r="L12095"/>
      <c r="M12095"/>
      <c r="N12095"/>
      <c r="O12095"/>
      <c r="S12095"/>
      <c r="T12095"/>
      <c r="U12095"/>
      <c r="V12095"/>
      <c r="Y12095"/>
      <c r="Z12095"/>
      <c r="AA12095"/>
      <c r="AB12095"/>
      <c r="AC12095"/>
      <c r="AD12095"/>
      <c r="AE12095"/>
      <c r="AF12095"/>
      <c r="AG12095"/>
      <c r="AH12095"/>
      <c r="AI12095"/>
      <c r="AJ12095"/>
      <c r="AK12095"/>
      <c r="AL12095"/>
    </row>
    <row r="12096" spans="3:38" ht="15" customHeight="1" x14ac:dyDescent="0.35">
      <c r="C12096"/>
      <c r="D12096"/>
      <c r="E12096"/>
      <c r="F12096"/>
      <c r="G12096"/>
      <c r="H12096"/>
      <c r="I12096"/>
      <c r="J12096"/>
      <c r="K12096"/>
      <c r="L12096"/>
      <c r="M12096"/>
      <c r="N12096"/>
      <c r="O12096"/>
      <c r="S12096"/>
      <c r="T12096"/>
      <c r="U12096"/>
      <c r="V12096"/>
      <c r="Y12096"/>
      <c r="Z12096"/>
      <c r="AA12096"/>
      <c r="AB12096"/>
      <c r="AC12096"/>
      <c r="AD12096"/>
      <c r="AE12096"/>
      <c r="AF12096"/>
      <c r="AG12096"/>
      <c r="AH12096"/>
      <c r="AI12096"/>
      <c r="AJ12096"/>
      <c r="AK12096"/>
      <c r="AL12096"/>
    </row>
    <row r="12097" spans="3:38" ht="15" customHeight="1" x14ac:dyDescent="0.35">
      <c r="C12097"/>
      <c r="D12097"/>
      <c r="E12097"/>
      <c r="F12097"/>
      <c r="G12097"/>
      <c r="H12097"/>
      <c r="I12097"/>
      <c r="J12097"/>
      <c r="K12097"/>
      <c r="L12097"/>
      <c r="M12097"/>
      <c r="N12097"/>
      <c r="O12097"/>
      <c r="S12097"/>
      <c r="T12097"/>
      <c r="U12097"/>
      <c r="V12097"/>
      <c r="Y12097"/>
      <c r="Z12097"/>
      <c r="AA12097"/>
      <c r="AB12097"/>
      <c r="AC12097"/>
      <c r="AD12097"/>
      <c r="AE12097"/>
      <c r="AF12097"/>
      <c r="AG12097"/>
      <c r="AH12097"/>
      <c r="AI12097"/>
      <c r="AJ12097"/>
      <c r="AK12097"/>
      <c r="AL12097"/>
    </row>
    <row r="12098" spans="3:38" ht="15" customHeight="1" x14ac:dyDescent="0.35">
      <c r="C12098"/>
      <c r="D12098"/>
      <c r="E12098"/>
      <c r="F12098"/>
      <c r="G12098"/>
      <c r="H12098"/>
      <c r="I12098"/>
      <c r="J12098"/>
      <c r="K12098"/>
      <c r="L12098"/>
      <c r="M12098"/>
      <c r="N12098"/>
      <c r="O12098"/>
      <c r="S12098"/>
      <c r="T12098"/>
      <c r="U12098"/>
      <c r="V12098"/>
      <c r="Y12098"/>
      <c r="Z12098"/>
      <c r="AA12098"/>
      <c r="AB12098"/>
      <c r="AC12098"/>
      <c r="AD12098"/>
      <c r="AE12098"/>
      <c r="AF12098"/>
      <c r="AG12098"/>
      <c r="AH12098"/>
      <c r="AI12098"/>
      <c r="AJ12098"/>
      <c r="AK12098"/>
      <c r="AL12098"/>
    </row>
    <row r="12099" spans="3:38" ht="15" customHeight="1" x14ac:dyDescent="0.35">
      <c r="C12099"/>
      <c r="D12099"/>
      <c r="E12099"/>
      <c r="F12099"/>
      <c r="G12099"/>
      <c r="H12099"/>
      <c r="I12099"/>
      <c r="J12099"/>
      <c r="K12099"/>
      <c r="L12099"/>
      <c r="M12099"/>
      <c r="N12099"/>
      <c r="O12099"/>
      <c r="S12099"/>
      <c r="T12099"/>
      <c r="U12099"/>
      <c r="V12099"/>
      <c r="Y12099"/>
      <c r="Z12099"/>
      <c r="AA12099"/>
      <c r="AB12099"/>
      <c r="AC12099"/>
      <c r="AD12099"/>
      <c r="AE12099"/>
      <c r="AF12099"/>
      <c r="AG12099"/>
      <c r="AH12099"/>
      <c r="AI12099"/>
      <c r="AJ12099"/>
      <c r="AK12099"/>
      <c r="AL12099"/>
    </row>
    <row r="12100" spans="3:38" ht="15" customHeight="1" x14ac:dyDescent="0.35">
      <c r="C12100"/>
      <c r="D12100"/>
      <c r="E12100"/>
      <c r="F12100"/>
      <c r="G12100"/>
      <c r="H12100"/>
      <c r="I12100"/>
      <c r="J12100"/>
      <c r="K12100"/>
      <c r="L12100"/>
      <c r="M12100"/>
      <c r="N12100"/>
      <c r="O12100"/>
      <c r="S12100"/>
      <c r="T12100"/>
      <c r="U12100"/>
      <c r="V12100"/>
      <c r="Y12100"/>
      <c r="Z12100"/>
      <c r="AA12100"/>
      <c r="AB12100"/>
      <c r="AC12100"/>
      <c r="AD12100"/>
      <c r="AE12100"/>
      <c r="AF12100"/>
      <c r="AG12100"/>
      <c r="AH12100"/>
      <c r="AI12100"/>
      <c r="AJ12100"/>
      <c r="AK12100"/>
      <c r="AL12100"/>
    </row>
    <row r="12101" spans="3:38" ht="15" customHeight="1" x14ac:dyDescent="0.35">
      <c r="C12101"/>
      <c r="D12101"/>
      <c r="E12101"/>
      <c r="F12101"/>
      <c r="G12101"/>
      <c r="H12101"/>
      <c r="I12101"/>
      <c r="J12101"/>
      <c r="K12101"/>
      <c r="L12101"/>
      <c r="M12101"/>
      <c r="N12101"/>
      <c r="O12101"/>
      <c r="S12101"/>
      <c r="T12101"/>
      <c r="U12101"/>
      <c r="V12101"/>
      <c r="Y12101"/>
      <c r="Z12101"/>
      <c r="AA12101"/>
      <c r="AB12101"/>
      <c r="AC12101"/>
      <c r="AD12101"/>
      <c r="AE12101"/>
      <c r="AF12101"/>
      <c r="AG12101"/>
      <c r="AH12101"/>
      <c r="AI12101"/>
      <c r="AJ12101"/>
      <c r="AK12101"/>
      <c r="AL12101"/>
    </row>
    <row r="12102" spans="3:38" ht="15" customHeight="1" x14ac:dyDescent="0.35">
      <c r="C12102"/>
      <c r="D12102"/>
      <c r="E12102"/>
      <c r="F12102"/>
      <c r="G12102"/>
      <c r="H12102"/>
      <c r="I12102"/>
      <c r="J12102"/>
      <c r="K12102"/>
      <c r="L12102"/>
      <c r="M12102"/>
      <c r="N12102"/>
      <c r="O12102"/>
      <c r="S12102"/>
      <c r="T12102"/>
      <c r="U12102"/>
      <c r="V12102"/>
      <c r="Y12102"/>
      <c r="Z12102"/>
      <c r="AA12102"/>
      <c r="AB12102"/>
      <c r="AC12102"/>
      <c r="AD12102"/>
      <c r="AE12102"/>
      <c r="AF12102"/>
      <c r="AG12102"/>
      <c r="AH12102"/>
      <c r="AI12102"/>
      <c r="AJ12102"/>
      <c r="AK12102"/>
      <c r="AL12102"/>
    </row>
    <row r="12103" spans="3:38" ht="15" customHeight="1" x14ac:dyDescent="0.35">
      <c r="C12103"/>
      <c r="D12103"/>
      <c r="E12103"/>
      <c r="F12103"/>
      <c r="G12103"/>
      <c r="H12103"/>
      <c r="I12103"/>
      <c r="J12103"/>
      <c r="K12103"/>
      <c r="L12103"/>
      <c r="M12103"/>
      <c r="N12103"/>
      <c r="O12103"/>
      <c r="S12103"/>
      <c r="T12103"/>
      <c r="U12103"/>
      <c r="V12103"/>
      <c r="Y12103"/>
      <c r="Z12103"/>
      <c r="AA12103"/>
      <c r="AB12103"/>
      <c r="AC12103"/>
      <c r="AD12103"/>
      <c r="AE12103"/>
      <c r="AF12103"/>
      <c r="AG12103"/>
      <c r="AH12103"/>
      <c r="AI12103"/>
      <c r="AJ12103"/>
      <c r="AK12103"/>
      <c r="AL12103"/>
    </row>
    <row r="12104" spans="3:38" ht="15" customHeight="1" x14ac:dyDescent="0.35">
      <c r="C12104"/>
      <c r="D12104"/>
      <c r="E12104"/>
      <c r="F12104"/>
      <c r="G12104"/>
      <c r="H12104"/>
      <c r="I12104"/>
      <c r="J12104"/>
      <c r="K12104"/>
      <c r="L12104"/>
      <c r="M12104"/>
      <c r="N12104"/>
      <c r="O12104"/>
      <c r="S12104"/>
      <c r="T12104"/>
      <c r="U12104"/>
      <c r="V12104"/>
      <c r="Y12104"/>
      <c r="Z12104"/>
      <c r="AA12104"/>
      <c r="AB12104"/>
      <c r="AC12104"/>
      <c r="AD12104"/>
      <c r="AE12104"/>
      <c r="AF12104"/>
      <c r="AG12104"/>
      <c r="AH12104"/>
      <c r="AI12104"/>
      <c r="AJ12104"/>
      <c r="AK12104"/>
      <c r="AL12104"/>
    </row>
    <row r="12105" spans="3:38" ht="15" customHeight="1" x14ac:dyDescent="0.35">
      <c r="C12105"/>
      <c r="D12105"/>
      <c r="E12105"/>
      <c r="F12105"/>
      <c r="G12105"/>
      <c r="H12105"/>
      <c r="I12105"/>
      <c r="J12105"/>
      <c r="K12105"/>
      <c r="L12105"/>
      <c r="M12105"/>
      <c r="N12105"/>
      <c r="O12105"/>
      <c r="S12105"/>
      <c r="T12105"/>
      <c r="U12105"/>
      <c r="V12105"/>
      <c r="Y12105"/>
      <c r="Z12105"/>
      <c r="AA12105"/>
      <c r="AB12105"/>
      <c r="AC12105"/>
      <c r="AD12105"/>
      <c r="AE12105"/>
      <c r="AF12105"/>
      <c r="AG12105"/>
      <c r="AH12105"/>
      <c r="AI12105"/>
      <c r="AJ12105"/>
      <c r="AK12105"/>
      <c r="AL12105"/>
    </row>
    <row r="12106" spans="3:38" ht="15" customHeight="1" x14ac:dyDescent="0.35">
      <c r="C12106"/>
      <c r="D12106"/>
      <c r="E12106"/>
      <c r="F12106"/>
      <c r="G12106"/>
      <c r="H12106"/>
      <c r="I12106"/>
      <c r="J12106"/>
      <c r="K12106"/>
      <c r="L12106"/>
      <c r="M12106"/>
      <c r="N12106"/>
      <c r="O12106"/>
      <c r="S12106"/>
      <c r="T12106"/>
      <c r="U12106"/>
      <c r="V12106"/>
      <c r="Y12106"/>
      <c r="Z12106"/>
      <c r="AA12106"/>
      <c r="AB12106"/>
      <c r="AC12106"/>
      <c r="AD12106"/>
      <c r="AE12106"/>
      <c r="AF12106"/>
      <c r="AG12106"/>
      <c r="AH12106"/>
      <c r="AI12106"/>
      <c r="AJ12106"/>
      <c r="AK12106"/>
      <c r="AL12106"/>
    </row>
    <row r="12107" spans="3:38" ht="15" customHeight="1" x14ac:dyDescent="0.35">
      <c r="C12107"/>
      <c r="D12107"/>
      <c r="E12107"/>
      <c r="F12107"/>
      <c r="G12107"/>
      <c r="H12107"/>
      <c r="I12107"/>
      <c r="J12107"/>
      <c r="K12107"/>
      <c r="L12107"/>
      <c r="M12107"/>
      <c r="N12107"/>
      <c r="O12107"/>
      <c r="S12107"/>
      <c r="T12107"/>
      <c r="U12107"/>
      <c r="V12107"/>
      <c r="Y12107"/>
      <c r="Z12107"/>
      <c r="AA12107"/>
      <c r="AB12107"/>
      <c r="AC12107"/>
      <c r="AD12107"/>
      <c r="AE12107"/>
      <c r="AF12107"/>
      <c r="AG12107"/>
      <c r="AH12107"/>
      <c r="AI12107"/>
      <c r="AJ12107"/>
      <c r="AK12107"/>
      <c r="AL12107"/>
    </row>
    <row r="12108" spans="3:38" ht="15" customHeight="1" x14ac:dyDescent="0.35">
      <c r="C12108"/>
      <c r="D12108"/>
      <c r="E12108"/>
      <c r="F12108"/>
      <c r="G12108"/>
      <c r="H12108"/>
      <c r="I12108"/>
      <c r="J12108"/>
      <c r="K12108"/>
      <c r="L12108"/>
      <c r="M12108"/>
      <c r="N12108"/>
      <c r="O12108"/>
      <c r="S12108"/>
      <c r="T12108"/>
      <c r="U12108"/>
      <c r="V12108"/>
      <c r="Y12108"/>
      <c r="Z12108"/>
      <c r="AA12108"/>
      <c r="AB12108"/>
      <c r="AC12108"/>
      <c r="AD12108"/>
      <c r="AE12108"/>
      <c r="AF12108"/>
      <c r="AG12108"/>
      <c r="AH12108"/>
      <c r="AI12108"/>
      <c r="AJ12108"/>
      <c r="AK12108"/>
      <c r="AL12108"/>
    </row>
    <row r="12109" spans="3:38" ht="15" customHeight="1" x14ac:dyDescent="0.35">
      <c r="C12109"/>
      <c r="D12109"/>
      <c r="E12109"/>
      <c r="F12109"/>
      <c r="G12109"/>
      <c r="H12109"/>
      <c r="I12109"/>
      <c r="J12109"/>
      <c r="K12109"/>
      <c r="L12109"/>
      <c r="M12109"/>
      <c r="N12109"/>
      <c r="O12109"/>
      <c r="S12109"/>
      <c r="T12109"/>
      <c r="U12109"/>
      <c r="V12109"/>
      <c r="Y12109"/>
      <c r="Z12109"/>
      <c r="AA12109"/>
      <c r="AB12109"/>
      <c r="AC12109"/>
      <c r="AD12109"/>
      <c r="AE12109"/>
      <c r="AF12109"/>
      <c r="AG12109"/>
      <c r="AH12109"/>
      <c r="AI12109"/>
      <c r="AJ12109"/>
      <c r="AK12109"/>
      <c r="AL12109"/>
    </row>
    <row r="12110" spans="3:38" ht="15" customHeight="1" x14ac:dyDescent="0.35">
      <c r="C12110"/>
      <c r="D12110"/>
      <c r="E12110"/>
      <c r="F12110"/>
      <c r="G12110"/>
      <c r="H12110"/>
      <c r="I12110"/>
      <c r="J12110"/>
      <c r="K12110"/>
      <c r="L12110"/>
      <c r="M12110"/>
      <c r="N12110"/>
      <c r="O12110"/>
      <c r="S12110"/>
      <c r="T12110"/>
      <c r="U12110"/>
      <c r="V12110"/>
      <c r="Y12110"/>
      <c r="Z12110"/>
      <c r="AA12110"/>
      <c r="AB12110"/>
      <c r="AC12110"/>
      <c r="AD12110"/>
      <c r="AE12110"/>
      <c r="AF12110"/>
      <c r="AG12110"/>
      <c r="AH12110"/>
      <c r="AI12110"/>
      <c r="AJ12110"/>
      <c r="AK12110"/>
      <c r="AL12110"/>
    </row>
    <row r="12111" spans="3:38" ht="15" customHeight="1" x14ac:dyDescent="0.35">
      <c r="C12111"/>
      <c r="D12111"/>
      <c r="E12111"/>
      <c r="F12111"/>
      <c r="G12111"/>
      <c r="H12111"/>
      <c r="I12111"/>
      <c r="J12111"/>
      <c r="K12111"/>
      <c r="L12111"/>
      <c r="M12111"/>
      <c r="N12111"/>
      <c r="O12111"/>
      <c r="S12111"/>
      <c r="T12111"/>
      <c r="U12111"/>
      <c r="V12111"/>
      <c r="Y12111"/>
      <c r="Z12111"/>
      <c r="AA12111"/>
      <c r="AB12111"/>
      <c r="AC12111"/>
      <c r="AD12111"/>
      <c r="AE12111"/>
      <c r="AF12111"/>
      <c r="AG12111"/>
      <c r="AH12111"/>
      <c r="AI12111"/>
      <c r="AJ12111"/>
      <c r="AK12111"/>
      <c r="AL12111"/>
    </row>
    <row r="12112" spans="3:38" ht="15" customHeight="1" x14ac:dyDescent="0.35">
      <c r="C12112"/>
      <c r="D12112"/>
      <c r="E12112"/>
      <c r="F12112"/>
      <c r="G12112"/>
      <c r="H12112"/>
      <c r="I12112"/>
      <c r="J12112"/>
      <c r="K12112"/>
      <c r="L12112"/>
      <c r="M12112"/>
      <c r="N12112"/>
      <c r="O12112"/>
      <c r="S12112"/>
      <c r="T12112"/>
      <c r="U12112"/>
      <c r="V12112"/>
      <c r="Y12112"/>
      <c r="Z12112"/>
      <c r="AA12112"/>
      <c r="AB12112"/>
      <c r="AC12112"/>
      <c r="AD12112"/>
      <c r="AE12112"/>
      <c r="AF12112"/>
      <c r="AG12112"/>
      <c r="AH12112"/>
      <c r="AI12112"/>
      <c r="AJ12112"/>
      <c r="AK12112"/>
      <c r="AL12112"/>
    </row>
    <row r="12113" spans="3:38" ht="15" customHeight="1" x14ac:dyDescent="0.35">
      <c r="C12113"/>
      <c r="D12113"/>
      <c r="E12113"/>
      <c r="F12113"/>
      <c r="G12113"/>
      <c r="H12113"/>
      <c r="I12113"/>
      <c r="J12113"/>
      <c r="K12113"/>
      <c r="L12113"/>
      <c r="M12113"/>
      <c r="N12113"/>
      <c r="O12113"/>
      <c r="S12113"/>
      <c r="T12113"/>
      <c r="U12113"/>
      <c r="V12113"/>
      <c r="Y12113"/>
      <c r="Z12113"/>
      <c r="AA12113"/>
      <c r="AB12113"/>
      <c r="AC12113"/>
      <c r="AD12113"/>
      <c r="AE12113"/>
      <c r="AF12113"/>
      <c r="AG12113"/>
      <c r="AH12113"/>
      <c r="AI12113"/>
      <c r="AJ12113"/>
      <c r="AK12113"/>
      <c r="AL12113"/>
    </row>
    <row r="12114" spans="3:38" ht="15" customHeight="1" x14ac:dyDescent="0.35">
      <c r="C12114"/>
      <c r="D12114"/>
      <c r="E12114"/>
      <c r="F12114"/>
      <c r="G12114"/>
      <c r="H12114"/>
      <c r="I12114"/>
      <c r="J12114"/>
      <c r="K12114"/>
      <c r="L12114"/>
      <c r="M12114"/>
      <c r="N12114"/>
      <c r="O12114"/>
      <c r="S12114"/>
      <c r="T12114"/>
      <c r="U12114"/>
      <c r="V12114"/>
      <c r="Y12114"/>
      <c r="Z12114"/>
      <c r="AA12114"/>
      <c r="AB12114"/>
      <c r="AC12114"/>
      <c r="AD12114"/>
      <c r="AE12114"/>
      <c r="AF12114"/>
      <c r="AG12114"/>
      <c r="AH12114"/>
      <c r="AI12114"/>
      <c r="AJ12114"/>
      <c r="AK12114"/>
      <c r="AL12114"/>
    </row>
    <row r="12115" spans="3:38" ht="15" customHeight="1" x14ac:dyDescent="0.35">
      <c r="C12115"/>
      <c r="D12115"/>
      <c r="E12115"/>
      <c r="F12115"/>
      <c r="G12115"/>
      <c r="H12115"/>
      <c r="I12115"/>
      <c r="J12115"/>
      <c r="K12115"/>
      <c r="L12115"/>
      <c r="M12115"/>
      <c r="N12115"/>
      <c r="O12115"/>
      <c r="S12115"/>
      <c r="T12115"/>
      <c r="U12115"/>
      <c r="V12115"/>
      <c r="Y12115"/>
      <c r="Z12115"/>
      <c r="AA12115"/>
      <c r="AB12115"/>
      <c r="AC12115"/>
      <c r="AD12115"/>
      <c r="AE12115"/>
      <c r="AF12115"/>
      <c r="AG12115"/>
      <c r="AH12115"/>
      <c r="AI12115"/>
      <c r="AJ12115"/>
      <c r="AK12115"/>
      <c r="AL12115"/>
    </row>
    <row r="12116" spans="3:38" ht="15" customHeight="1" x14ac:dyDescent="0.35">
      <c r="C12116"/>
      <c r="D12116"/>
      <c r="E12116"/>
      <c r="F12116"/>
      <c r="G12116"/>
      <c r="H12116"/>
      <c r="I12116"/>
      <c r="J12116"/>
      <c r="K12116"/>
      <c r="L12116"/>
      <c r="M12116"/>
      <c r="N12116"/>
      <c r="O12116"/>
      <c r="S12116"/>
      <c r="T12116"/>
      <c r="U12116"/>
      <c r="V12116"/>
      <c r="Y12116"/>
      <c r="Z12116"/>
      <c r="AA12116"/>
      <c r="AB12116"/>
      <c r="AC12116"/>
      <c r="AD12116"/>
      <c r="AE12116"/>
      <c r="AF12116"/>
      <c r="AG12116"/>
      <c r="AH12116"/>
      <c r="AI12116"/>
      <c r="AJ12116"/>
      <c r="AK12116"/>
      <c r="AL12116"/>
    </row>
    <row r="12117" spans="3:38" ht="15" customHeight="1" x14ac:dyDescent="0.35">
      <c r="C12117"/>
      <c r="D12117"/>
      <c r="E12117"/>
      <c r="F12117"/>
      <c r="G12117"/>
      <c r="H12117"/>
      <c r="I12117"/>
      <c r="J12117"/>
      <c r="K12117"/>
      <c r="L12117"/>
      <c r="M12117"/>
      <c r="N12117"/>
      <c r="O12117"/>
      <c r="S12117"/>
      <c r="T12117"/>
      <c r="U12117"/>
      <c r="V12117"/>
      <c r="Y12117"/>
      <c r="Z12117"/>
      <c r="AA12117"/>
      <c r="AB12117"/>
      <c r="AC12117"/>
      <c r="AD12117"/>
      <c r="AE12117"/>
      <c r="AF12117"/>
      <c r="AG12117"/>
      <c r="AH12117"/>
      <c r="AI12117"/>
      <c r="AJ12117"/>
      <c r="AK12117"/>
      <c r="AL12117"/>
    </row>
    <row r="12118" spans="3:38" ht="15" customHeight="1" x14ac:dyDescent="0.35">
      <c r="C12118"/>
      <c r="D12118"/>
      <c r="E12118"/>
      <c r="F12118"/>
      <c r="G12118"/>
      <c r="H12118"/>
      <c r="I12118"/>
      <c r="J12118"/>
      <c r="K12118"/>
      <c r="L12118"/>
      <c r="M12118"/>
      <c r="N12118"/>
      <c r="O12118"/>
      <c r="S12118"/>
      <c r="T12118"/>
      <c r="U12118"/>
      <c r="V12118"/>
      <c r="Y12118"/>
      <c r="Z12118"/>
      <c r="AA12118"/>
      <c r="AB12118"/>
      <c r="AC12118"/>
      <c r="AD12118"/>
      <c r="AE12118"/>
      <c r="AF12118"/>
      <c r="AG12118"/>
      <c r="AH12118"/>
      <c r="AI12118"/>
      <c r="AJ12118"/>
      <c r="AK12118"/>
      <c r="AL12118"/>
    </row>
    <row r="12119" spans="3:38" ht="15" customHeight="1" x14ac:dyDescent="0.35">
      <c r="C12119"/>
      <c r="D12119"/>
      <c r="E12119"/>
      <c r="F12119"/>
      <c r="G12119"/>
      <c r="H12119"/>
      <c r="I12119"/>
      <c r="J12119"/>
      <c r="K12119"/>
      <c r="L12119"/>
      <c r="M12119"/>
      <c r="N12119"/>
      <c r="O12119"/>
      <c r="S12119"/>
      <c r="T12119"/>
      <c r="U12119"/>
      <c r="V12119"/>
      <c r="Y12119"/>
      <c r="Z12119"/>
      <c r="AA12119"/>
      <c r="AB12119"/>
      <c r="AC12119"/>
      <c r="AD12119"/>
      <c r="AE12119"/>
      <c r="AF12119"/>
      <c r="AG12119"/>
      <c r="AH12119"/>
      <c r="AI12119"/>
      <c r="AJ12119"/>
      <c r="AK12119"/>
      <c r="AL12119"/>
    </row>
    <row r="12120" spans="3:38" ht="15" customHeight="1" x14ac:dyDescent="0.35">
      <c r="C12120"/>
      <c r="D12120"/>
      <c r="E12120"/>
      <c r="F12120"/>
      <c r="G12120"/>
      <c r="H12120"/>
      <c r="I12120"/>
      <c r="J12120"/>
      <c r="K12120"/>
      <c r="L12120"/>
      <c r="M12120"/>
      <c r="N12120"/>
      <c r="O12120"/>
      <c r="S12120"/>
      <c r="T12120"/>
      <c r="U12120"/>
      <c r="V12120"/>
      <c r="Y12120"/>
      <c r="Z12120"/>
      <c r="AA12120"/>
      <c r="AB12120"/>
      <c r="AC12120"/>
      <c r="AD12120"/>
      <c r="AE12120"/>
      <c r="AF12120"/>
      <c r="AG12120"/>
      <c r="AH12120"/>
      <c r="AI12120"/>
      <c r="AJ12120"/>
      <c r="AK12120"/>
      <c r="AL12120"/>
    </row>
    <row r="12121" spans="3:38" ht="15" customHeight="1" x14ac:dyDescent="0.35">
      <c r="C12121"/>
      <c r="D12121"/>
      <c r="E12121"/>
      <c r="F12121"/>
      <c r="G12121"/>
      <c r="H12121"/>
      <c r="I12121"/>
      <c r="J12121"/>
      <c r="K12121"/>
      <c r="L12121"/>
      <c r="M12121"/>
      <c r="N12121"/>
      <c r="O12121"/>
      <c r="S12121"/>
      <c r="T12121"/>
      <c r="U12121"/>
      <c r="V12121"/>
      <c r="Y12121"/>
      <c r="Z12121"/>
      <c r="AA12121"/>
      <c r="AB12121"/>
      <c r="AC12121"/>
      <c r="AD12121"/>
      <c r="AE12121"/>
      <c r="AF12121"/>
      <c r="AG12121"/>
      <c r="AH12121"/>
      <c r="AI12121"/>
      <c r="AJ12121"/>
      <c r="AK12121"/>
      <c r="AL12121"/>
    </row>
    <row r="12122" spans="3:38" ht="15" customHeight="1" x14ac:dyDescent="0.35">
      <c r="C12122"/>
      <c r="D12122"/>
      <c r="E12122"/>
      <c r="F12122"/>
      <c r="G12122"/>
      <c r="H12122"/>
      <c r="I12122"/>
      <c r="J12122"/>
      <c r="K12122"/>
      <c r="L12122"/>
      <c r="M12122"/>
      <c r="N12122"/>
      <c r="O12122"/>
      <c r="S12122"/>
      <c r="T12122"/>
      <c r="U12122"/>
      <c r="V12122"/>
      <c r="Y12122"/>
      <c r="Z12122"/>
      <c r="AA12122"/>
      <c r="AB12122"/>
      <c r="AC12122"/>
      <c r="AD12122"/>
      <c r="AE12122"/>
      <c r="AF12122"/>
      <c r="AG12122"/>
      <c r="AH12122"/>
      <c r="AI12122"/>
      <c r="AJ12122"/>
      <c r="AK12122"/>
      <c r="AL12122"/>
    </row>
    <row r="12123" spans="3:38" ht="15" customHeight="1" x14ac:dyDescent="0.35">
      <c r="C12123"/>
      <c r="D12123"/>
      <c r="E12123"/>
      <c r="F12123"/>
      <c r="G12123"/>
      <c r="H12123"/>
      <c r="I12123"/>
      <c r="J12123"/>
      <c r="K12123"/>
      <c r="L12123"/>
      <c r="M12123"/>
      <c r="N12123"/>
      <c r="O12123"/>
      <c r="S12123"/>
      <c r="T12123"/>
      <c r="U12123"/>
      <c r="V12123"/>
      <c r="Y12123"/>
      <c r="Z12123"/>
      <c r="AA12123"/>
      <c r="AB12123"/>
      <c r="AC12123"/>
      <c r="AD12123"/>
      <c r="AE12123"/>
      <c r="AF12123"/>
      <c r="AG12123"/>
      <c r="AH12123"/>
      <c r="AI12123"/>
      <c r="AJ12123"/>
      <c r="AK12123"/>
      <c r="AL12123"/>
    </row>
    <row r="12124" spans="3:38" ht="15" customHeight="1" x14ac:dyDescent="0.35">
      <c r="C12124"/>
      <c r="D12124"/>
      <c r="E12124"/>
      <c r="F12124"/>
      <c r="G12124"/>
      <c r="H12124"/>
      <c r="I12124"/>
      <c r="J12124"/>
      <c r="K12124"/>
      <c r="L12124"/>
      <c r="M12124"/>
      <c r="N12124"/>
      <c r="O12124"/>
      <c r="S12124"/>
      <c r="T12124"/>
      <c r="U12124"/>
      <c r="V12124"/>
      <c r="Y12124"/>
      <c r="Z12124"/>
      <c r="AA12124"/>
      <c r="AB12124"/>
      <c r="AC12124"/>
      <c r="AD12124"/>
      <c r="AE12124"/>
      <c r="AF12124"/>
      <c r="AG12124"/>
      <c r="AH12124"/>
      <c r="AI12124"/>
      <c r="AJ12124"/>
      <c r="AK12124"/>
      <c r="AL12124"/>
    </row>
    <row r="12125" spans="3:38" ht="15" customHeight="1" x14ac:dyDescent="0.35">
      <c r="C12125"/>
      <c r="D12125"/>
      <c r="E12125"/>
      <c r="F12125"/>
      <c r="G12125"/>
      <c r="H12125"/>
      <c r="I12125"/>
      <c r="J12125"/>
      <c r="K12125"/>
      <c r="L12125"/>
      <c r="M12125"/>
      <c r="N12125"/>
      <c r="O12125"/>
      <c r="S12125"/>
      <c r="T12125"/>
      <c r="U12125"/>
      <c r="V12125"/>
      <c r="Y12125"/>
      <c r="Z12125"/>
      <c r="AA12125"/>
      <c r="AB12125"/>
      <c r="AC12125"/>
      <c r="AD12125"/>
      <c r="AE12125"/>
      <c r="AF12125"/>
      <c r="AG12125"/>
      <c r="AH12125"/>
      <c r="AI12125"/>
      <c r="AJ12125"/>
      <c r="AK12125"/>
      <c r="AL12125"/>
    </row>
    <row r="12126" spans="3:38" ht="15" customHeight="1" x14ac:dyDescent="0.35">
      <c r="C12126"/>
      <c r="D12126"/>
      <c r="E12126"/>
      <c r="F12126"/>
      <c r="G12126"/>
      <c r="H12126"/>
      <c r="I12126"/>
      <c r="J12126"/>
      <c r="K12126"/>
      <c r="L12126"/>
      <c r="M12126"/>
      <c r="N12126"/>
      <c r="O12126"/>
      <c r="S12126"/>
      <c r="T12126"/>
      <c r="U12126"/>
      <c r="V12126"/>
      <c r="Y12126"/>
      <c r="Z12126"/>
      <c r="AA12126"/>
      <c r="AB12126"/>
      <c r="AC12126"/>
      <c r="AD12126"/>
      <c r="AE12126"/>
      <c r="AF12126"/>
      <c r="AG12126"/>
      <c r="AH12126"/>
      <c r="AI12126"/>
      <c r="AJ12126"/>
      <c r="AK12126"/>
      <c r="AL12126"/>
    </row>
    <row r="12127" spans="3:38" ht="15" customHeight="1" x14ac:dyDescent="0.35">
      <c r="C12127"/>
      <c r="D12127"/>
      <c r="E12127"/>
      <c r="F12127"/>
      <c r="G12127"/>
      <c r="H12127"/>
      <c r="I12127"/>
      <c r="J12127"/>
      <c r="K12127"/>
      <c r="L12127"/>
      <c r="M12127"/>
      <c r="N12127"/>
      <c r="O12127"/>
      <c r="S12127"/>
      <c r="T12127"/>
      <c r="U12127"/>
      <c r="V12127"/>
      <c r="Y12127"/>
      <c r="Z12127"/>
      <c r="AA12127"/>
      <c r="AB12127"/>
      <c r="AC12127"/>
      <c r="AD12127"/>
      <c r="AE12127"/>
      <c r="AF12127"/>
      <c r="AG12127"/>
      <c r="AH12127"/>
      <c r="AI12127"/>
      <c r="AJ12127"/>
      <c r="AK12127"/>
      <c r="AL12127"/>
    </row>
    <row r="12128" spans="3:38" ht="15" customHeight="1" x14ac:dyDescent="0.35">
      <c r="C12128"/>
      <c r="D12128"/>
      <c r="E12128"/>
      <c r="F12128"/>
      <c r="G12128"/>
      <c r="H12128"/>
      <c r="I12128"/>
      <c r="J12128"/>
      <c r="K12128"/>
      <c r="L12128"/>
      <c r="M12128"/>
      <c r="N12128"/>
      <c r="O12128"/>
      <c r="S12128"/>
      <c r="T12128"/>
      <c r="U12128"/>
      <c r="V12128"/>
      <c r="Y12128"/>
      <c r="Z12128"/>
      <c r="AA12128"/>
      <c r="AB12128"/>
      <c r="AC12128"/>
      <c r="AD12128"/>
      <c r="AE12128"/>
      <c r="AF12128"/>
      <c r="AG12128"/>
      <c r="AH12128"/>
      <c r="AI12128"/>
      <c r="AJ12128"/>
      <c r="AK12128"/>
      <c r="AL12128"/>
    </row>
    <row r="12129" spans="3:38" ht="15" customHeight="1" x14ac:dyDescent="0.35">
      <c r="C12129"/>
      <c r="D12129"/>
      <c r="E12129"/>
      <c r="F12129"/>
      <c r="G12129"/>
      <c r="H12129"/>
      <c r="I12129"/>
      <c r="J12129"/>
      <c r="K12129"/>
      <c r="L12129"/>
      <c r="M12129"/>
      <c r="N12129"/>
      <c r="O12129"/>
      <c r="S12129"/>
      <c r="T12129"/>
      <c r="U12129"/>
      <c r="V12129"/>
      <c r="Y12129"/>
      <c r="Z12129"/>
      <c r="AA12129"/>
      <c r="AB12129"/>
      <c r="AC12129"/>
      <c r="AD12129"/>
      <c r="AE12129"/>
      <c r="AF12129"/>
      <c r="AG12129"/>
      <c r="AH12129"/>
      <c r="AI12129"/>
      <c r="AJ12129"/>
      <c r="AK12129"/>
      <c r="AL12129"/>
    </row>
    <row r="12130" spans="3:38" ht="15" customHeight="1" x14ac:dyDescent="0.35">
      <c r="C12130"/>
      <c r="D12130"/>
      <c r="E12130"/>
      <c r="F12130"/>
      <c r="G12130"/>
      <c r="H12130"/>
      <c r="I12130"/>
      <c r="J12130"/>
      <c r="K12130"/>
      <c r="L12130"/>
      <c r="M12130"/>
      <c r="N12130"/>
      <c r="O12130"/>
      <c r="S12130"/>
      <c r="T12130"/>
      <c r="U12130"/>
      <c r="V12130"/>
      <c r="Y12130"/>
      <c r="Z12130"/>
      <c r="AA12130"/>
      <c r="AB12130"/>
      <c r="AC12130"/>
      <c r="AD12130"/>
      <c r="AE12130"/>
      <c r="AF12130"/>
      <c r="AG12130"/>
      <c r="AH12130"/>
      <c r="AI12130"/>
      <c r="AJ12130"/>
      <c r="AK12130"/>
      <c r="AL12130"/>
    </row>
    <row r="12131" spans="3:38" ht="15" customHeight="1" x14ac:dyDescent="0.35">
      <c r="C12131"/>
      <c r="D12131"/>
      <c r="E12131"/>
      <c r="F12131"/>
      <c r="G12131"/>
      <c r="H12131"/>
      <c r="I12131"/>
      <c r="J12131"/>
      <c r="K12131"/>
      <c r="L12131"/>
      <c r="M12131"/>
      <c r="N12131"/>
      <c r="O12131"/>
      <c r="S12131"/>
      <c r="T12131"/>
      <c r="U12131"/>
      <c r="V12131"/>
      <c r="Y12131"/>
      <c r="Z12131"/>
      <c r="AA12131"/>
      <c r="AB12131"/>
      <c r="AC12131"/>
      <c r="AD12131"/>
      <c r="AE12131"/>
      <c r="AF12131"/>
      <c r="AG12131"/>
      <c r="AH12131"/>
      <c r="AI12131"/>
      <c r="AJ12131"/>
      <c r="AK12131"/>
      <c r="AL12131"/>
    </row>
    <row r="12132" spans="3:38" ht="15" customHeight="1" x14ac:dyDescent="0.35">
      <c r="C12132"/>
      <c r="D12132"/>
      <c r="E12132"/>
      <c r="F12132"/>
      <c r="G12132"/>
      <c r="H12132"/>
      <c r="I12132"/>
      <c r="J12132"/>
      <c r="K12132"/>
      <c r="L12132"/>
      <c r="M12132"/>
      <c r="N12132"/>
      <c r="O12132"/>
      <c r="S12132"/>
      <c r="T12132"/>
      <c r="U12132"/>
      <c r="V12132"/>
      <c r="Y12132"/>
      <c r="Z12132"/>
      <c r="AA12132"/>
      <c r="AB12132"/>
      <c r="AC12132"/>
      <c r="AD12132"/>
      <c r="AE12132"/>
      <c r="AF12132"/>
      <c r="AG12132"/>
      <c r="AH12132"/>
      <c r="AI12132"/>
      <c r="AJ12132"/>
      <c r="AK12132"/>
      <c r="AL12132"/>
    </row>
    <row r="12133" spans="3:38" ht="15" customHeight="1" x14ac:dyDescent="0.35">
      <c r="C12133"/>
      <c r="D12133"/>
      <c r="E12133"/>
      <c r="F12133"/>
      <c r="G12133"/>
      <c r="H12133"/>
      <c r="I12133"/>
      <c r="J12133"/>
      <c r="K12133"/>
      <c r="L12133"/>
      <c r="M12133"/>
      <c r="N12133"/>
      <c r="O12133"/>
      <c r="S12133"/>
      <c r="T12133"/>
      <c r="U12133"/>
      <c r="V12133"/>
      <c r="Y12133"/>
      <c r="Z12133"/>
      <c r="AA12133"/>
      <c r="AB12133"/>
      <c r="AC12133"/>
      <c r="AD12133"/>
      <c r="AE12133"/>
      <c r="AF12133"/>
      <c r="AG12133"/>
      <c r="AH12133"/>
      <c r="AI12133"/>
      <c r="AJ12133"/>
      <c r="AK12133"/>
      <c r="AL12133"/>
    </row>
    <row r="12134" spans="3:38" ht="15" customHeight="1" x14ac:dyDescent="0.35">
      <c r="C12134"/>
      <c r="D12134"/>
      <c r="E12134"/>
      <c r="F12134"/>
      <c r="G12134"/>
      <c r="H12134"/>
      <c r="I12134"/>
      <c r="J12134"/>
      <c r="K12134"/>
      <c r="L12134"/>
      <c r="M12134"/>
      <c r="N12134"/>
      <c r="O12134"/>
      <c r="S12134"/>
      <c r="T12134"/>
      <c r="U12134"/>
      <c r="V12134"/>
      <c r="Y12134"/>
      <c r="Z12134"/>
      <c r="AA12134"/>
      <c r="AB12134"/>
      <c r="AC12134"/>
      <c r="AD12134"/>
      <c r="AE12134"/>
      <c r="AF12134"/>
      <c r="AG12134"/>
      <c r="AH12134"/>
      <c r="AI12134"/>
      <c r="AJ12134"/>
      <c r="AK12134"/>
      <c r="AL12134"/>
    </row>
    <row r="12135" spans="3:38" ht="15" customHeight="1" x14ac:dyDescent="0.35">
      <c r="C12135"/>
      <c r="D12135"/>
      <c r="E12135"/>
      <c r="F12135"/>
      <c r="G12135"/>
      <c r="H12135"/>
      <c r="I12135"/>
      <c r="J12135"/>
      <c r="K12135"/>
      <c r="L12135"/>
      <c r="M12135"/>
      <c r="N12135"/>
      <c r="O12135"/>
      <c r="S12135"/>
      <c r="T12135"/>
      <c r="U12135"/>
      <c r="V12135"/>
      <c r="Y12135"/>
      <c r="Z12135"/>
      <c r="AA12135"/>
      <c r="AB12135"/>
      <c r="AC12135"/>
      <c r="AD12135"/>
      <c r="AE12135"/>
      <c r="AF12135"/>
      <c r="AG12135"/>
      <c r="AH12135"/>
      <c r="AI12135"/>
      <c r="AJ12135"/>
      <c r="AK12135"/>
      <c r="AL12135"/>
    </row>
    <row r="12136" spans="3:38" ht="15" customHeight="1" x14ac:dyDescent="0.35">
      <c r="C12136"/>
      <c r="D12136"/>
      <c r="E12136"/>
      <c r="F12136"/>
      <c r="G12136"/>
      <c r="H12136"/>
      <c r="I12136"/>
      <c r="J12136"/>
      <c r="K12136"/>
      <c r="L12136"/>
      <c r="M12136"/>
      <c r="N12136"/>
      <c r="O12136"/>
      <c r="S12136"/>
      <c r="T12136"/>
      <c r="U12136"/>
      <c r="V12136"/>
      <c r="Y12136"/>
      <c r="Z12136"/>
      <c r="AA12136"/>
      <c r="AB12136"/>
      <c r="AC12136"/>
      <c r="AD12136"/>
      <c r="AE12136"/>
      <c r="AF12136"/>
      <c r="AG12136"/>
      <c r="AH12136"/>
      <c r="AI12136"/>
      <c r="AJ12136"/>
      <c r="AK12136"/>
      <c r="AL12136"/>
    </row>
    <row r="12137" spans="3:38" ht="15" customHeight="1" x14ac:dyDescent="0.35">
      <c r="C12137"/>
      <c r="D12137"/>
      <c r="E12137"/>
      <c r="F12137"/>
      <c r="G12137"/>
      <c r="H12137"/>
      <c r="I12137"/>
      <c r="J12137"/>
      <c r="K12137"/>
      <c r="L12137"/>
      <c r="M12137"/>
      <c r="N12137"/>
      <c r="O12137"/>
      <c r="S12137"/>
      <c r="T12137"/>
      <c r="U12137"/>
      <c r="V12137"/>
      <c r="Y12137"/>
      <c r="Z12137"/>
      <c r="AA12137"/>
      <c r="AB12137"/>
      <c r="AC12137"/>
      <c r="AD12137"/>
      <c r="AE12137"/>
      <c r="AF12137"/>
      <c r="AG12137"/>
      <c r="AH12137"/>
      <c r="AI12137"/>
      <c r="AJ12137"/>
      <c r="AK12137"/>
      <c r="AL12137"/>
    </row>
    <row r="12138" spans="3:38" ht="15" customHeight="1" x14ac:dyDescent="0.35">
      <c r="C12138"/>
      <c r="D12138"/>
      <c r="E12138"/>
      <c r="F12138"/>
      <c r="G12138"/>
      <c r="H12138"/>
      <c r="I12138"/>
      <c r="J12138"/>
      <c r="K12138"/>
      <c r="L12138"/>
      <c r="M12138"/>
      <c r="N12138"/>
      <c r="O12138"/>
      <c r="S12138"/>
      <c r="T12138"/>
      <c r="U12138"/>
      <c r="V12138"/>
      <c r="Y12138"/>
      <c r="Z12138"/>
      <c r="AA12138"/>
      <c r="AB12138"/>
      <c r="AC12138"/>
      <c r="AD12138"/>
      <c r="AE12138"/>
      <c r="AF12138"/>
      <c r="AG12138"/>
      <c r="AH12138"/>
      <c r="AI12138"/>
      <c r="AJ12138"/>
      <c r="AK12138"/>
      <c r="AL12138"/>
    </row>
    <row r="12139" spans="3:38" ht="15" customHeight="1" x14ac:dyDescent="0.35">
      <c r="C12139"/>
      <c r="D12139"/>
      <c r="E12139"/>
      <c r="F12139"/>
      <c r="G12139"/>
      <c r="H12139"/>
      <c r="I12139"/>
      <c r="J12139"/>
      <c r="K12139"/>
      <c r="L12139"/>
      <c r="M12139"/>
      <c r="N12139"/>
      <c r="O12139"/>
      <c r="S12139"/>
      <c r="T12139"/>
      <c r="U12139"/>
      <c r="V12139"/>
      <c r="Y12139"/>
      <c r="Z12139"/>
      <c r="AA12139"/>
      <c r="AB12139"/>
      <c r="AC12139"/>
      <c r="AD12139"/>
      <c r="AE12139"/>
      <c r="AF12139"/>
      <c r="AG12139"/>
      <c r="AH12139"/>
      <c r="AI12139"/>
      <c r="AJ12139"/>
      <c r="AK12139"/>
      <c r="AL12139"/>
    </row>
    <row r="12140" spans="3:38" ht="15" customHeight="1" x14ac:dyDescent="0.35">
      <c r="C12140"/>
      <c r="D12140"/>
      <c r="E12140"/>
      <c r="F12140"/>
      <c r="G12140"/>
      <c r="H12140"/>
      <c r="I12140"/>
      <c r="J12140"/>
      <c r="K12140"/>
      <c r="L12140"/>
      <c r="M12140"/>
      <c r="N12140"/>
      <c r="O12140"/>
      <c r="S12140"/>
      <c r="T12140"/>
      <c r="U12140"/>
      <c r="V12140"/>
      <c r="Y12140"/>
      <c r="Z12140"/>
      <c r="AA12140"/>
      <c r="AB12140"/>
      <c r="AC12140"/>
      <c r="AD12140"/>
      <c r="AE12140"/>
      <c r="AF12140"/>
      <c r="AG12140"/>
      <c r="AH12140"/>
      <c r="AI12140"/>
      <c r="AJ12140"/>
      <c r="AK12140"/>
      <c r="AL12140"/>
    </row>
    <row r="12141" spans="3:38" ht="15" customHeight="1" x14ac:dyDescent="0.35">
      <c r="C12141"/>
      <c r="D12141"/>
      <c r="E12141"/>
      <c r="F12141"/>
      <c r="G12141"/>
      <c r="H12141"/>
      <c r="I12141"/>
      <c r="J12141"/>
      <c r="K12141"/>
      <c r="L12141"/>
      <c r="M12141"/>
      <c r="N12141"/>
      <c r="O12141"/>
      <c r="S12141"/>
      <c r="T12141"/>
      <c r="U12141"/>
      <c r="V12141"/>
      <c r="Y12141"/>
      <c r="Z12141"/>
      <c r="AA12141"/>
      <c r="AB12141"/>
      <c r="AC12141"/>
      <c r="AD12141"/>
      <c r="AE12141"/>
      <c r="AF12141"/>
      <c r="AG12141"/>
      <c r="AH12141"/>
      <c r="AI12141"/>
      <c r="AJ12141"/>
      <c r="AK12141"/>
      <c r="AL12141"/>
    </row>
    <row r="12142" spans="3:38" ht="15" customHeight="1" x14ac:dyDescent="0.35">
      <c r="C12142"/>
      <c r="D12142"/>
      <c r="E12142"/>
      <c r="F12142"/>
      <c r="G12142"/>
      <c r="H12142"/>
      <c r="I12142"/>
      <c r="J12142"/>
      <c r="K12142"/>
      <c r="L12142"/>
      <c r="M12142"/>
      <c r="N12142"/>
      <c r="O12142"/>
      <c r="S12142"/>
      <c r="T12142"/>
      <c r="U12142"/>
      <c r="V12142"/>
      <c r="Y12142"/>
      <c r="Z12142"/>
      <c r="AA12142"/>
      <c r="AB12142"/>
      <c r="AC12142"/>
      <c r="AD12142"/>
      <c r="AE12142"/>
      <c r="AF12142"/>
      <c r="AG12142"/>
      <c r="AH12142"/>
      <c r="AI12142"/>
      <c r="AJ12142"/>
      <c r="AK12142"/>
      <c r="AL12142"/>
    </row>
    <row r="12143" spans="3:38" ht="15" customHeight="1" x14ac:dyDescent="0.35">
      <c r="C12143"/>
      <c r="D12143"/>
      <c r="E12143"/>
      <c r="F12143"/>
      <c r="G12143"/>
      <c r="H12143"/>
      <c r="I12143"/>
      <c r="J12143"/>
      <c r="K12143"/>
      <c r="L12143"/>
      <c r="M12143"/>
      <c r="N12143"/>
      <c r="O12143"/>
      <c r="S12143"/>
      <c r="T12143"/>
      <c r="U12143"/>
      <c r="V12143"/>
      <c r="Y12143"/>
      <c r="Z12143"/>
      <c r="AA12143"/>
      <c r="AB12143"/>
      <c r="AC12143"/>
      <c r="AD12143"/>
      <c r="AE12143"/>
      <c r="AF12143"/>
      <c r="AG12143"/>
      <c r="AH12143"/>
      <c r="AI12143"/>
      <c r="AJ12143"/>
      <c r="AK12143"/>
      <c r="AL12143"/>
    </row>
    <row r="12144" spans="3:38" ht="15" customHeight="1" x14ac:dyDescent="0.35">
      <c r="C12144"/>
      <c r="D12144"/>
      <c r="E12144"/>
      <c r="F12144"/>
      <c r="G12144"/>
      <c r="H12144"/>
      <c r="I12144"/>
      <c r="J12144"/>
      <c r="K12144"/>
      <c r="L12144"/>
      <c r="M12144"/>
      <c r="N12144"/>
      <c r="O12144"/>
      <c r="S12144"/>
      <c r="T12144"/>
      <c r="U12144"/>
      <c r="V12144"/>
      <c r="Y12144"/>
      <c r="Z12144"/>
      <c r="AA12144"/>
      <c r="AB12144"/>
      <c r="AC12144"/>
      <c r="AD12144"/>
      <c r="AE12144"/>
      <c r="AF12144"/>
      <c r="AG12144"/>
      <c r="AH12144"/>
      <c r="AI12144"/>
      <c r="AJ12144"/>
      <c r="AK12144"/>
      <c r="AL12144"/>
    </row>
    <row r="12145" spans="3:38" ht="15" customHeight="1" x14ac:dyDescent="0.35">
      <c r="C12145"/>
      <c r="D12145"/>
      <c r="E12145"/>
      <c r="F12145"/>
      <c r="G12145"/>
      <c r="H12145"/>
      <c r="I12145"/>
      <c r="J12145"/>
      <c r="K12145"/>
      <c r="L12145"/>
      <c r="M12145"/>
      <c r="N12145"/>
      <c r="O12145"/>
      <c r="S12145"/>
      <c r="T12145"/>
      <c r="U12145"/>
      <c r="V12145"/>
      <c r="Y12145"/>
      <c r="Z12145"/>
      <c r="AA12145"/>
      <c r="AB12145"/>
      <c r="AC12145"/>
      <c r="AD12145"/>
      <c r="AE12145"/>
      <c r="AF12145"/>
      <c r="AG12145"/>
      <c r="AH12145"/>
      <c r="AI12145"/>
      <c r="AJ12145"/>
      <c r="AK12145"/>
      <c r="AL12145"/>
    </row>
    <row r="12146" spans="3:38" ht="15" customHeight="1" x14ac:dyDescent="0.35">
      <c r="C12146"/>
      <c r="D12146"/>
      <c r="E12146"/>
      <c r="F12146"/>
      <c r="G12146"/>
      <c r="H12146"/>
      <c r="I12146"/>
      <c r="J12146"/>
      <c r="K12146"/>
      <c r="L12146"/>
      <c r="M12146"/>
      <c r="N12146"/>
      <c r="O12146"/>
      <c r="S12146"/>
      <c r="T12146"/>
      <c r="U12146"/>
      <c r="V12146"/>
      <c r="Y12146"/>
      <c r="Z12146"/>
      <c r="AA12146"/>
      <c r="AB12146"/>
      <c r="AC12146"/>
      <c r="AD12146"/>
      <c r="AE12146"/>
      <c r="AF12146"/>
      <c r="AG12146"/>
      <c r="AH12146"/>
      <c r="AI12146"/>
      <c r="AJ12146"/>
      <c r="AK12146"/>
      <c r="AL12146"/>
    </row>
    <row r="12147" spans="3:38" ht="15" customHeight="1" x14ac:dyDescent="0.35">
      <c r="C12147"/>
      <c r="D12147"/>
      <c r="E12147"/>
      <c r="F12147"/>
      <c r="G12147"/>
      <c r="H12147"/>
      <c r="I12147"/>
      <c r="J12147"/>
      <c r="K12147"/>
      <c r="L12147"/>
      <c r="M12147"/>
      <c r="N12147"/>
      <c r="O12147"/>
      <c r="S12147"/>
      <c r="T12147"/>
      <c r="U12147"/>
      <c r="V12147"/>
      <c r="Y12147"/>
      <c r="Z12147"/>
      <c r="AA12147"/>
      <c r="AB12147"/>
      <c r="AC12147"/>
      <c r="AD12147"/>
      <c r="AE12147"/>
      <c r="AF12147"/>
      <c r="AG12147"/>
      <c r="AH12147"/>
      <c r="AI12147"/>
      <c r="AJ12147"/>
      <c r="AK12147"/>
      <c r="AL12147"/>
    </row>
    <row r="12148" spans="3:38" ht="15" customHeight="1" x14ac:dyDescent="0.35">
      <c r="C12148"/>
      <c r="D12148"/>
      <c r="E12148"/>
      <c r="F12148"/>
      <c r="G12148"/>
      <c r="H12148"/>
      <c r="I12148"/>
      <c r="J12148"/>
      <c r="K12148"/>
      <c r="L12148"/>
      <c r="M12148"/>
      <c r="N12148"/>
      <c r="O12148"/>
      <c r="S12148"/>
      <c r="T12148"/>
      <c r="U12148"/>
      <c r="V12148"/>
      <c r="Y12148"/>
      <c r="Z12148"/>
      <c r="AA12148"/>
      <c r="AB12148"/>
      <c r="AC12148"/>
      <c r="AD12148"/>
      <c r="AE12148"/>
      <c r="AF12148"/>
      <c r="AG12148"/>
      <c r="AH12148"/>
      <c r="AI12148"/>
      <c r="AJ12148"/>
      <c r="AK12148"/>
      <c r="AL12148"/>
    </row>
    <row r="12149" spans="3:38" ht="15" customHeight="1" x14ac:dyDescent="0.35">
      <c r="C12149"/>
      <c r="D12149"/>
      <c r="E12149"/>
      <c r="F12149"/>
      <c r="G12149"/>
      <c r="H12149"/>
      <c r="I12149"/>
      <c r="J12149"/>
      <c r="K12149"/>
      <c r="L12149"/>
      <c r="M12149"/>
      <c r="N12149"/>
      <c r="O12149"/>
      <c r="S12149"/>
      <c r="T12149"/>
      <c r="U12149"/>
      <c r="V12149"/>
      <c r="Y12149"/>
      <c r="Z12149"/>
      <c r="AA12149"/>
      <c r="AB12149"/>
      <c r="AC12149"/>
      <c r="AD12149"/>
      <c r="AE12149"/>
      <c r="AF12149"/>
      <c r="AG12149"/>
      <c r="AH12149"/>
      <c r="AI12149"/>
      <c r="AJ12149"/>
      <c r="AK12149"/>
      <c r="AL12149"/>
    </row>
    <row r="12150" spans="3:38" ht="15" customHeight="1" x14ac:dyDescent="0.35">
      <c r="C12150"/>
      <c r="D12150"/>
      <c r="E12150"/>
      <c r="F12150"/>
      <c r="G12150"/>
      <c r="H12150"/>
      <c r="I12150"/>
      <c r="J12150"/>
      <c r="K12150"/>
      <c r="L12150"/>
      <c r="M12150"/>
      <c r="N12150"/>
      <c r="O12150"/>
      <c r="S12150"/>
      <c r="T12150"/>
      <c r="U12150"/>
      <c r="V12150"/>
      <c r="Y12150"/>
      <c r="Z12150"/>
      <c r="AA12150"/>
      <c r="AB12150"/>
      <c r="AC12150"/>
      <c r="AD12150"/>
      <c r="AE12150"/>
      <c r="AF12150"/>
      <c r="AG12150"/>
      <c r="AH12150"/>
      <c r="AI12150"/>
      <c r="AJ12150"/>
      <c r="AK12150"/>
      <c r="AL12150"/>
    </row>
    <row r="12151" spans="3:38" ht="15" customHeight="1" x14ac:dyDescent="0.35">
      <c r="C12151"/>
      <c r="D12151"/>
      <c r="E12151"/>
      <c r="F12151"/>
      <c r="G12151"/>
      <c r="H12151"/>
      <c r="I12151"/>
      <c r="J12151"/>
      <c r="K12151"/>
      <c r="L12151"/>
      <c r="M12151"/>
      <c r="N12151"/>
      <c r="O12151"/>
      <c r="S12151"/>
      <c r="T12151"/>
      <c r="U12151"/>
      <c r="V12151"/>
      <c r="Y12151"/>
      <c r="Z12151"/>
      <c r="AA12151"/>
      <c r="AB12151"/>
      <c r="AC12151"/>
      <c r="AD12151"/>
      <c r="AE12151"/>
      <c r="AF12151"/>
      <c r="AG12151"/>
      <c r="AH12151"/>
      <c r="AI12151"/>
      <c r="AJ12151"/>
      <c r="AK12151"/>
      <c r="AL12151"/>
    </row>
    <row r="12152" spans="3:38" ht="15" customHeight="1" x14ac:dyDescent="0.35">
      <c r="C12152"/>
      <c r="D12152"/>
      <c r="E12152"/>
      <c r="F12152"/>
      <c r="G12152"/>
      <c r="H12152"/>
      <c r="I12152"/>
      <c r="J12152"/>
      <c r="K12152"/>
      <c r="L12152"/>
      <c r="M12152"/>
      <c r="N12152"/>
      <c r="O12152"/>
      <c r="S12152"/>
      <c r="T12152"/>
      <c r="U12152"/>
      <c r="V12152"/>
      <c r="Y12152"/>
      <c r="Z12152"/>
      <c r="AA12152"/>
      <c r="AB12152"/>
      <c r="AC12152"/>
      <c r="AD12152"/>
      <c r="AE12152"/>
      <c r="AF12152"/>
      <c r="AG12152"/>
      <c r="AH12152"/>
      <c r="AI12152"/>
      <c r="AJ12152"/>
      <c r="AK12152"/>
      <c r="AL12152"/>
    </row>
    <row r="12153" spans="3:38" ht="15" customHeight="1" x14ac:dyDescent="0.35">
      <c r="C12153"/>
      <c r="D12153"/>
      <c r="E12153"/>
      <c r="F12153"/>
      <c r="G12153"/>
      <c r="H12153"/>
      <c r="I12153"/>
      <c r="J12153"/>
      <c r="K12153"/>
      <c r="L12153"/>
      <c r="M12153"/>
      <c r="N12153"/>
      <c r="O12153"/>
      <c r="S12153"/>
      <c r="T12153"/>
      <c r="U12153"/>
      <c r="V12153"/>
      <c r="Y12153"/>
      <c r="Z12153"/>
      <c r="AA12153"/>
      <c r="AB12153"/>
      <c r="AC12153"/>
      <c r="AD12153"/>
      <c r="AE12153"/>
      <c r="AF12153"/>
      <c r="AG12153"/>
      <c r="AH12153"/>
      <c r="AI12153"/>
      <c r="AJ12153"/>
      <c r="AK12153"/>
      <c r="AL12153"/>
    </row>
    <row r="12154" spans="3:38" ht="15" customHeight="1" x14ac:dyDescent="0.35">
      <c r="C12154"/>
      <c r="D12154"/>
      <c r="E12154"/>
      <c r="F12154"/>
      <c r="G12154"/>
      <c r="H12154"/>
      <c r="I12154"/>
      <c r="J12154"/>
      <c r="K12154"/>
      <c r="L12154"/>
      <c r="M12154"/>
      <c r="N12154"/>
      <c r="O12154"/>
      <c r="S12154"/>
      <c r="T12154"/>
      <c r="U12154"/>
      <c r="V12154"/>
      <c r="Y12154"/>
      <c r="Z12154"/>
      <c r="AA12154"/>
      <c r="AB12154"/>
      <c r="AC12154"/>
      <c r="AD12154"/>
      <c r="AE12154"/>
      <c r="AF12154"/>
      <c r="AG12154"/>
      <c r="AH12154"/>
      <c r="AI12154"/>
      <c r="AJ12154"/>
      <c r="AK12154"/>
      <c r="AL12154"/>
    </row>
    <row r="12155" spans="3:38" ht="15" customHeight="1" x14ac:dyDescent="0.35">
      <c r="C12155"/>
      <c r="D12155"/>
      <c r="E12155"/>
      <c r="F12155"/>
      <c r="G12155"/>
      <c r="H12155"/>
      <c r="I12155"/>
      <c r="J12155"/>
      <c r="K12155"/>
      <c r="L12155"/>
      <c r="M12155"/>
      <c r="N12155"/>
      <c r="O12155"/>
      <c r="S12155"/>
      <c r="T12155"/>
      <c r="U12155"/>
      <c r="V12155"/>
      <c r="Y12155"/>
      <c r="Z12155"/>
      <c r="AA12155"/>
      <c r="AB12155"/>
      <c r="AC12155"/>
      <c r="AD12155"/>
      <c r="AE12155"/>
      <c r="AF12155"/>
      <c r="AG12155"/>
      <c r="AH12155"/>
      <c r="AI12155"/>
      <c r="AJ12155"/>
      <c r="AK12155"/>
      <c r="AL12155"/>
    </row>
    <row r="12156" spans="3:38" ht="15" customHeight="1" x14ac:dyDescent="0.35">
      <c r="C12156"/>
      <c r="D12156"/>
      <c r="E12156"/>
      <c r="F12156"/>
      <c r="G12156"/>
      <c r="H12156"/>
      <c r="I12156"/>
      <c r="J12156"/>
      <c r="K12156"/>
      <c r="L12156"/>
      <c r="M12156"/>
      <c r="N12156"/>
      <c r="O12156"/>
      <c r="S12156"/>
      <c r="T12156"/>
      <c r="U12156"/>
      <c r="V12156"/>
      <c r="Y12156"/>
      <c r="Z12156"/>
      <c r="AA12156"/>
      <c r="AB12156"/>
      <c r="AC12156"/>
      <c r="AD12156"/>
      <c r="AE12156"/>
      <c r="AF12156"/>
      <c r="AG12156"/>
      <c r="AH12156"/>
      <c r="AI12156"/>
      <c r="AJ12156"/>
      <c r="AK12156"/>
      <c r="AL12156"/>
    </row>
    <row r="12157" spans="3:38" ht="15" customHeight="1" x14ac:dyDescent="0.35">
      <c r="C12157"/>
      <c r="D12157"/>
      <c r="E12157"/>
      <c r="F12157"/>
      <c r="G12157"/>
      <c r="H12157"/>
      <c r="I12157"/>
      <c r="J12157"/>
      <c r="K12157"/>
      <c r="L12157"/>
      <c r="M12157"/>
      <c r="N12157"/>
      <c r="O12157"/>
      <c r="S12157"/>
      <c r="T12157"/>
      <c r="U12157"/>
      <c r="V12157"/>
      <c r="Y12157"/>
      <c r="Z12157"/>
      <c r="AA12157"/>
      <c r="AB12157"/>
      <c r="AC12157"/>
      <c r="AD12157"/>
      <c r="AE12157"/>
      <c r="AF12157"/>
      <c r="AG12157"/>
      <c r="AH12157"/>
      <c r="AI12157"/>
      <c r="AJ12157"/>
      <c r="AK12157"/>
      <c r="AL12157"/>
    </row>
    <row r="12158" spans="3:38" ht="15" customHeight="1" x14ac:dyDescent="0.35">
      <c r="C12158"/>
      <c r="D12158"/>
      <c r="E12158"/>
      <c r="F12158"/>
      <c r="G12158"/>
      <c r="H12158"/>
      <c r="I12158"/>
      <c r="J12158"/>
      <c r="K12158"/>
      <c r="L12158"/>
      <c r="M12158"/>
      <c r="N12158"/>
      <c r="O12158"/>
      <c r="S12158"/>
      <c r="T12158"/>
      <c r="U12158"/>
      <c r="V12158"/>
      <c r="Y12158"/>
      <c r="Z12158"/>
      <c r="AA12158"/>
      <c r="AB12158"/>
      <c r="AC12158"/>
      <c r="AD12158"/>
      <c r="AE12158"/>
      <c r="AF12158"/>
      <c r="AG12158"/>
      <c r="AH12158"/>
      <c r="AI12158"/>
      <c r="AJ12158"/>
      <c r="AK12158"/>
      <c r="AL12158"/>
    </row>
    <row r="12159" spans="3:38" ht="15" customHeight="1" x14ac:dyDescent="0.35">
      <c r="C12159"/>
      <c r="D12159"/>
      <c r="E12159"/>
      <c r="F12159"/>
      <c r="G12159"/>
      <c r="H12159"/>
      <c r="I12159"/>
      <c r="J12159"/>
      <c r="K12159"/>
      <c r="L12159"/>
      <c r="M12159"/>
      <c r="N12159"/>
      <c r="O12159"/>
      <c r="S12159"/>
      <c r="T12159"/>
      <c r="U12159"/>
      <c r="V12159"/>
      <c r="Y12159"/>
      <c r="Z12159"/>
      <c r="AA12159"/>
      <c r="AB12159"/>
      <c r="AC12159"/>
      <c r="AD12159"/>
      <c r="AE12159"/>
      <c r="AF12159"/>
      <c r="AG12159"/>
      <c r="AH12159"/>
      <c r="AI12159"/>
      <c r="AJ12159"/>
      <c r="AK12159"/>
      <c r="AL12159"/>
    </row>
    <row r="12160" spans="3:38" ht="15" customHeight="1" x14ac:dyDescent="0.35">
      <c r="C12160"/>
      <c r="D12160"/>
      <c r="E12160"/>
      <c r="F12160"/>
      <c r="G12160"/>
      <c r="H12160"/>
      <c r="I12160"/>
      <c r="J12160"/>
      <c r="K12160"/>
      <c r="L12160"/>
      <c r="M12160"/>
      <c r="N12160"/>
      <c r="O12160"/>
      <c r="S12160"/>
      <c r="T12160"/>
      <c r="U12160"/>
      <c r="V12160"/>
      <c r="Y12160"/>
      <c r="Z12160"/>
      <c r="AA12160"/>
      <c r="AB12160"/>
      <c r="AC12160"/>
      <c r="AD12160"/>
      <c r="AE12160"/>
      <c r="AF12160"/>
      <c r="AG12160"/>
      <c r="AH12160"/>
      <c r="AI12160"/>
      <c r="AJ12160"/>
      <c r="AK12160"/>
      <c r="AL12160"/>
    </row>
    <row r="12161" spans="3:38" ht="15" customHeight="1" x14ac:dyDescent="0.35">
      <c r="C12161"/>
      <c r="D12161"/>
      <c r="E12161"/>
      <c r="F12161"/>
      <c r="G12161"/>
      <c r="H12161"/>
      <c r="I12161"/>
      <c r="J12161"/>
      <c r="K12161"/>
      <c r="L12161"/>
      <c r="M12161"/>
      <c r="N12161"/>
      <c r="O12161"/>
      <c r="S12161"/>
      <c r="T12161"/>
      <c r="U12161"/>
      <c r="V12161"/>
      <c r="Y12161"/>
      <c r="Z12161"/>
      <c r="AA12161"/>
      <c r="AB12161"/>
      <c r="AC12161"/>
      <c r="AD12161"/>
      <c r="AE12161"/>
      <c r="AF12161"/>
      <c r="AG12161"/>
      <c r="AH12161"/>
      <c r="AI12161"/>
      <c r="AJ12161"/>
      <c r="AK12161"/>
      <c r="AL12161"/>
    </row>
    <row r="12162" spans="3:38" ht="15" customHeight="1" x14ac:dyDescent="0.35">
      <c r="C12162"/>
      <c r="D12162"/>
      <c r="E12162"/>
      <c r="F12162"/>
      <c r="G12162"/>
      <c r="H12162"/>
      <c r="I12162"/>
      <c r="J12162"/>
      <c r="K12162"/>
      <c r="L12162"/>
      <c r="M12162"/>
      <c r="N12162"/>
      <c r="O12162"/>
      <c r="S12162"/>
      <c r="T12162"/>
      <c r="U12162"/>
      <c r="V12162"/>
      <c r="Y12162"/>
      <c r="Z12162"/>
      <c r="AA12162"/>
      <c r="AB12162"/>
      <c r="AC12162"/>
      <c r="AD12162"/>
      <c r="AE12162"/>
      <c r="AF12162"/>
      <c r="AG12162"/>
      <c r="AH12162"/>
      <c r="AI12162"/>
      <c r="AJ12162"/>
      <c r="AK12162"/>
      <c r="AL12162"/>
    </row>
    <row r="12163" spans="3:38" ht="15" customHeight="1" x14ac:dyDescent="0.35">
      <c r="C12163"/>
      <c r="D12163"/>
      <c r="E12163"/>
      <c r="F12163"/>
      <c r="G12163"/>
      <c r="H12163"/>
      <c r="I12163"/>
      <c r="J12163"/>
      <c r="K12163"/>
      <c r="L12163"/>
      <c r="M12163"/>
      <c r="N12163"/>
      <c r="O12163"/>
      <c r="S12163"/>
      <c r="T12163"/>
      <c r="U12163"/>
      <c r="V12163"/>
      <c r="Y12163"/>
      <c r="Z12163"/>
      <c r="AA12163"/>
      <c r="AB12163"/>
      <c r="AC12163"/>
      <c r="AD12163"/>
      <c r="AE12163"/>
      <c r="AF12163"/>
      <c r="AG12163"/>
      <c r="AH12163"/>
      <c r="AI12163"/>
      <c r="AJ12163"/>
      <c r="AK12163"/>
      <c r="AL12163"/>
    </row>
    <row r="12164" spans="3:38" ht="15" customHeight="1" x14ac:dyDescent="0.35">
      <c r="C12164"/>
      <c r="D12164"/>
      <c r="E12164"/>
      <c r="F12164"/>
      <c r="G12164"/>
      <c r="H12164"/>
      <c r="I12164"/>
      <c r="J12164"/>
      <c r="K12164"/>
      <c r="L12164"/>
      <c r="M12164"/>
      <c r="N12164"/>
      <c r="O12164"/>
      <c r="S12164"/>
      <c r="T12164"/>
      <c r="U12164"/>
      <c r="V12164"/>
      <c r="Y12164"/>
      <c r="Z12164"/>
      <c r="AA12164"/>
      <c r="AB12164"/>
      <c r="AC12164"/>
      <c r="AD12164"/>
      <c r="AE12164"/>
      <c r="AF12164"/>
      <c r="AG12164"/>
      <c r="AH12164"/>
      <c r="AI12164"/>
      <c r="AJ12164"/>
      <c r="AK12164"/>
      <c r="AL12164"/>
    </row>
    <row r="12165" spans="3:38" ht="15" customHeight="1" x14ac:dyDescent="0.35">
      <c r="C12165"/>
      <c r="D12165"/>
      <c r="E12165"/>
      <c r="F12165"/>
      <c r="G12165"/>
      <c r="H12165"/>
      <c r="I12165"/>
      <c r="J12165"/>
      <c r="K12165"/>
      <c r="L12165"/>
      <c r="M12165"/>
      <c r="N12165"/>
      <c r="O12165"/>
      <c r="S12165"/>
      <c r="T12165"/>
      <c r="U12165"/>
      <c r="V12165"/>
      <c r="Y12165"/>
      <c r="Z12165"/>
      <c r="AA12165"/>
      <c r="AB12165"/>
      <c r="AC12165"/>
      <c r="AD12165"/>
      <c r="AE12165"/>
      <c r="AF12165"/>
      <c r="AG12165"/>
      <c r="AH12165"/>
      <c r="AI12165"/>
      <c r="AJ12165"/>
      <c r="AK12165"/>
      <c r="AL12165"/>
    </row>
    <row r="12166" spans="3:38" ht="15" customHeight="1" x14ac:dyDescent="0.35">
      <c r="C12166"/>
      <c r="D12166"/>
      <c r="E12166"/>
      <c r="F12166"/>
      <c r="G12166"/>
      <c r="H12166"/>
      <c r="I12166"/>
      <c r="J12166"/>
      <c r="K12166"/>
      <c r="L12166"/>
      <c r="M12166"/>
      <c r="N12166"/>
      <c r="O12166"/>
      <c r="S12166"/>
      <c r="T12166"/>
      <c r="U12166"/>
      <c r="V12166"/>
      <c r="Y12166"/>
      <c r="Z12166"/>
      <c r="AA12166"/>
      <c r="AB12166"/>
      <c r="AC12166"/>
      <c r="AD12166"/>
      <c r="AE12166"/>
      <c r="AF12166"/>
      <c r="AG12166"/>
      <c r="AH12166"/>
      <c r="AI12166"/>
      <c r="AJ12166"/>
      <c r="AK12166"/>
      <c r="AL12166"/>
    </row>
    <row r="12167" spans="3:38" ht="15" customHeight="1" x14ac:dyDescent="0.35">
      <c r="C12167"/>
      <c r="D12167"/>
      <c r="E12167"/>
      <c r="F12167"/>
      <c r="G12167"/>
      <c r="H12167"/>
      <c r="I12167"/>
      <c r="J12167"/>
      <c r="K12167"/>
      <c r="L12167"/>
      <c r="M12167"/>
      <c r="N12167"/>
      <c r="O12167"/>
      <c r="S12167"/>
      <c r="T12167"/>
      <c r="U12167"/>
      <c r="V12167"/>
      <c r="Y12167"/>
      <c r="Z12167"/>
      <c r="AA12167"/>
      <c r="AB12167"/>
      <c r="AC12167"/>
      <c r="AD12167"/>
      <c r="AE12167"/>
      <c r="AF12167"/>
      <c r="AG12167"/>
      <c r="AH12167"/>
      <c r="AI12167"/>
      <c r="AJ12167"/>
      <c r="AK12167"/>
      <c r="AL12167"/>
    </row>
    <row r="12168" spans="3:38" ht="15" customHeight="1" x14ac:dyDescent="0.35">
      <c r="C12168"/>
      <c r="D12168"/>
      <c r="E12168"/>
      <c r="F12168"/>
      <c r="G12168"/>
      <c r="H12168"/>
      <c r="I12168"/>
      <c r="J12168"/>
      <c r="K12168"/>
      <c r="L12168"/>
      <c r="M12168"/>
      <c r="N12168"/>
      <c r="O12168"/>
      <c r="S12168"/>
      <c r="T12168"/>
      <c r="U12168"/>
      <c r="V12168"/>
      <c r="Y12168"/>
      <c r="Z12168"/>
      <c r="AA12168"/>
      <c r="AB12168"/>
      <c r="AC12168"/>
      <c r="AD12168"/>
      <c r="AE12168"/>
      <c r="AF12168"/>
      <c r="AG12168"/>
      <c r="AH12168"/>
      <c r="AI12168"/>
      <c r="AJ12168"/>
      <c r="AK12168"/>
      <c r="AL12168"/>
    </row>
    <row r="12169" spans="3:38" ht="15" customHeight="1" x14ac:dyDescent="0.35">
      <c r="C12169"/>
      <c r="D12169"/>
      <c r="E12169"/>
      <c r="F12169"/>
      <c r="G12169"/>
      <c r="H12169"/>
      <c r="I12169"/>
      <c r="J12169"/>
      <c r="K12169"/>
      <c r="L12169"/>
      <c r="M12169"/>
      <c r="N12169"/>
      <c r="O12169"/>
      <c r="S12169"/>
      <c r="T12169"/>
      <c r="U12169"/>
      <c r="V12169"/>
      <c r="Y12169"/>
      <c r="Z12169"/>
      <c r="AA12169"/>
      <c r="AB12169"/>
      <c r="AC12169"/>
      <c r="AD12169"/>
      <c r="AE12169"/>
      <c r="AF12169"/>
      <c r="AG12169"/>
      <c r="AH12169"/>
      <c r="AI12169"/>
      <c r="AJ12169"/>
      <c r="AK12169"/>
      <c r="AL12169"/>
    </row>
    <row r="12170" spans="3:38" ht="15" customHeight="1" x14ac:dyDescent="0.35">
      <c r="C12170"/>
      <c r="D12170"/>
      <c r="E12170"/>
      <c r="F12170"/>
      <c r="G12170"/>
      <c r="H12170"/>
      <c r="I12170"/>
      <c r="J12170"/>
      <c r="K12170"/>
      <c r="L12170"/>
      <c r="M12170"/>
      <c r="N12170"/>
      <c r="O12170"/>
      <c r="S12170"/>
      <c r="T12170"/>
      <c r="U12170"/>
      <c r="V12170"/>
      <c r="Y12170"/>
      <c r="Z12170"/>
      <c r="AA12170"/>
      <c r="AB12170"/>
      <c r="AC12170"/>
      <c r="AD12170"/>
      <c r="AE12170"/>
      <c r="AF12170"/>
      <c r="AG12170"/>
      <c r="AH12170"/>
      <c r="AI12170"/>
      <c r="AJ12170"/>
      <c r="AK12170"/>
      <c r="AL12170"/>
    </row>
    <row r="12171" spans="3:38" ht="15" customHeight="1" x14ac:dyDescent="0.35">
      <c r="C12171"/>
      <c r="D12171"/>
      <c r="E12171"/>
      <c r="F12171"/>
      <c r="G12171"/>
      <c r="H12171"/>
      <c r="I12171"/>
      <c r="J12171"/>
      <c r="K12171"/>
      <c r="L12171"/>
      <c r="M12171"/>
      <c r="N12171"/>
      <c r="O12171"/>
      <c r="S12171"/>
      <c r="T12171"/>
      <c r="U12171"/>
      <c r="V12171"/>
      <c r="Y12171"/>
      <c r="Z12171"/>
      <c r="AA12171"/>
      <c r="AB12171"/>
      <c r="AC12171"/>
      <c r="AD12171"/>
      <c r="AE12171"/>
      <c r="AF12171"/>
      <c r="AG12171"/>
      <c r="AH12171"/>
      <c r="AI12171"/>
      <c r="AJ12171"/>
      <c r="AK12171"/>
      <c r="AL12171"/>
    </row>
    <row r="12172" spans="3:38" ht="15" customHeight="1" x14ac:dyDescent="0.35">
      <c r="C12172"/>
      <c r="D12172"/>
      <c r="E12172"/>
      <c r="F12172"/>
      <c r="G12172"/>
      <c r="H12172"/>
      <c r="I12172"/>
      <c r="J12172"/>
      <c r="K12172"/>
      <c r="L12172"/>
      <c r="M12172"/>
      <c r="N12172"/>
      <c r="O12172"/>
      <c r="S12172"/>
      <c r="T12172"/>
      <c r="U12172"/>
      <c r="V12172"/>
      <c r="Y12172"/>
      <c r="Z12172"/>
      <c r="AA12172"/>
      <c r="AB12172"/>
      <c r="AC12172"/>
      <c r="AD12172"/>
      <c r="AE12172"/>
      <c r="AF12172"/>
      <c r="AG12172"/>
      <c r="AH12172"/>
      <c r="AI12172"/>
      <c r="AJ12172"/>
      <c r="AK12172"/>
      <c r="AL12172"/>
    </row>
    <row r="12173" spans="3:38" ht="15" customHeight="1" x14ac:dyDescent="0.35">
      <c r="C12173"/>
      <c r="D12173"/>
      <c r="E12173"/>
      <c r="F12173"/>
      <c r="G12173"/>
      <c r="H12173"/>
      <c r="I12173"/>
      <c r="J12173"/>
      <c r="K12173"/>
      <c r="L12173"/>
      <c r="M12173"/>
      <c r="N12173"/>
      <c r="O12173"/>
      <c r="S12173"/>
      <c r="T12173"/>
      <c r="U12173"/>
      <c r="V12173"/>
      <c r="Y12173"/>
      <c r="Z12173"/>
      <c r="AA12173"/>
      <c r="AB12173"/>
      <c r="AC12173"/>
      <c r="AD12173"/>
      <c r="AE12173"/>
      <c r="AF12173"/>
      <c r="AG12173"/>
      <c r="AH12173"/>
      <c r="AI12173"/>
      <c r="AJ12173"/>
      <c r="AK12173"/>
      <c r="AL12173"/>
    </row>
    <row r="12174" spans="3:38" ht="15" customHeight="1" x14ac:dyDescent="0.35">
      <c r="C12174"/>
      <c r="D12174"/>
      <c r="E12174"/>
      <c r="F12174"/>
      <c r="G12174"/>
      <c r="H12174"/>
      <c r="I12174"/>
      <c r="J12174"/>
      <c r="K12174"/>
      <c r="L12174"/>
      <c r="M12174"/>
      <c r="N12174"/>
      <c r="O12174"/>
      <c r="S12174"/>
      <c r="T12174"/>
      <c r="U12174"/>
      <c r="V12174"/>
      <c r="Y12174"/>
      <c r="Z12174"/>
      <c r="AA12174"/>
      <c r="AB12174"/>
      <c r="AC12174"/>
      <c r="AD12174"/>
      <c r="AE12174"/>
      <c r="AF12174"/>
      <c r="AG12174"/>
      <c r="AH12174"/>
      <c r="AI12174"/>
      <c r="AJ12174"/>
      <c r="AK12174"/>
      <c r="AL12174"/>
    </row>
    <row r="12175" spans="3:38" ht="15" customHeight="1" x14ac:dyDescent="0.35">
      <c r="C12175"/>
      <c r="D12175"/>
      <c r="E12175"/>
      <c r="F12175"/>
      <c r="G12175"/>
      <c r="H12175"/>
      <c r="I12175"/>
      <c r="J12175"/>
      <c r="K12175"/>
      <c r="L12175"/>
      <c r="M12175"/>
      <c r="N12175"/>
      <c r="O12175"/>
      <c r="S12175"/>
      <c r="T12175"/>
      <c r="U12175"/>
      <c r="V12175"/>
      <c r="Y12175"/>
      <c r="Z12175"/>
      <c r="AA12175"/>
      <c r="AB12175"/>
      <c r="AC12175"/>
      <c r="AD12175"/>
      <c r="AE12175"/>
      <c r="AF12175"/>
      <c r="AG12175"/>
      <c r="AH12175"/>
      <c r="AI12175"/>
      <c r="AJ12175"/>
      <c r="AK12175"/>
      <c r="AL12175"/>
    </row>
    <row r="12176" spans="3:38" ht="15" customHeight="1" x14ac:dyDescent="0.35">
      <c r="C12176"/>
      <c r="D12176"/>
      <c r="E12176"/>
      <c r="F12176"/>
      <c r="G12176"/>
      <c r="H12176"/>
      <c r="I12176"/>
      <c r="J12176"/>
      <c r="K12176"/>
      <c r="L12176"/>
      <c r="M12176"/>
      <c r="N12176"/>
      <c r="O12176"/>
      <c r="S12176"/>
      <c r="T12176"/>
      <c r="U12176"/>
      <c r="V12176"/>
      <c r="Y12176"/>
      <c r="Z12176"/>
      <c r="AA12176"/>
      <c r="AB12176"/>
      <c r="AC12176"/>
      <c r="AD12176"/>
      <c r="AE12176"/>
      <c r="AF12176"/>
      <c r="AG12176"/>
      <c r="AH12176"/>
      <c r="AI12176"/>
      <c r="AJ12176"/>
      <c r="AK12176"/>
      <c r="AL12176"/>
    </row>
    <row r="12177" spans="3:38" ht="15" customHeight="1" x14ac:dyDescent="0.35">
      <c r="C12177"/>
      <c r="D12177"/>
      <c r="E12177"/>
      <c r="F12177"/>
      <c r="G12177"/>
      <c r="H12177"/>
      <c r="I12177"/>
      <c r="J12177"/>
      <c r="K12177"/>
      <c r="L12177"/>
      <c r="M12177"/>
      <c r="N12177"/>
      <c r="O12177"/>
      <c r="S12177"/>
      <c r="T12177"/>
      <c r="U12177"/>
      <c r="V12177"/>
      <c r="Y12177"/>
      <c r="Z12177"/>
      <c r="AA12177"/>
      <c r="AB12177"/>
      <c r="AC12177"/>
      <c r="AD12177"/>
      <c r="AE12177"/>
      <c r="AF12177"/>
      <c r="AG12177"/>
      <c r="AH12177"/>
      <c r="AI12177"/>
      <c r="AJ12177"/>
      <c r="AK12177"/>
      <c r="AL12177"/>
    </row>
    <row r="12178" spans="3:38" ht="15" customHeight="1" x14ac:dyDescent="0.35">
      <c r="C12178"/>
      <c r="D12178"/>
      <c r="E12178"/>
      <c r="F12178"/>
      <c r="G12178"/>
      <c r="H12178"/>
      <c r="I12178"/>
      <c r="J12178"/>
      <c r="K12178"/>
      <c r="L12178"/>
      <c r="M12178"/>
      <c r="N12178"/>
      <c r="O12178"/>
      <c r="S12178"/>
      <c r="T12178"/>
      <c r="U12178"/>
      <c r="V12178"/>
      <c r="Y12178"/>
      <c r="Z12178"/>
      <c r="AA12178"/>
      <c r="AB12178"/>
      <c r="AC12178"/>
      <c r="AD12178"/>
      <c r="AE12178"/>
      <c r="AF12178"/>
      <c r="AG12178"/>
      <c r="AH12178"/>
      <c r="AI12178"/>
      <c r="AJ12178"/>
      <c r="AK12178"/>
      <c r="AL12178"/>
    </row>
    <row r="12179" spans="3:38" ht="15" customHeight="1" x14ac:dyDescent="0.35">
      <c r="C12179"/>
      <c r="D12179"/>
      <c r="E12179"/>
      <c r="F12179"/>
      <c r="G12179"/>
      <c r="H12179"/>
      <c r="I12179"/>
      <c r="J12179"/>
      <c r="K12179"/>
      <c r="L12179"/>
      <c r="M12179"/>
      <c r="N12179"/>
      <c r="O12179"/>
      <c r="S12179"/>
      <c r="T12179"/>
      <c r="U12179"/>
      <c r="V12179"/>
      <c r="Y12179"/>
      <c r="Z12179"/>
      <c r="AA12179"/>
      <c r="AB12179"/>
      <c r="AC12179"/>
      <c r="AD12179"/>
      <c r="AE12179"/>
      <c r="AF12179"/>
      <c r="AG12179"/>
      <c r="AH12179"/>
      <c r="AI12179"/>
      <c r="AJ12179"/>
      <c r="AK12179"/>
      <c r="AL12179"/>
    </row>
    <row r="12180" spans="3:38" ht="15" customHeight="1" x14ac:dyDescent="0.35">
      <c r="C12180"/>
      <c r="D12180"/>
      <c r="E12180"/>
      <c r="F12180"/>
      <c r="G12180"/>
      <c r="H12180"/>
      <c r="I12180"/>
      <c r="J12180"/>
      <c r="K12180"/>
      <c r="L12180"/>
      <c r="M12180"/>
      <c r="N12180"/>
      <c r="O12180"/>
      <c r="S12180"/>
      <c r="T12180"/>
      <c r="U12180"/>
      <c r="V12180"/>
      <c r="Y12180"/>
      <c r="Z12180"/>
      <c r="AA12180"/>
      <c r="AB12180"/>
      <c r="AC12180"/>
      <c r="AD12180"/>
      <c r="AE12180"/>
      <c r="AF12180"/>
      <c r="AG12180"/>
      <c r="AH12180"/>
      <c r="AI12180"/>
      <c r="AJ12180"/>
      <c r="AK12180"/>
      <c r="AL12180"/>
    </row>
    <row r="12181" spans="3:38" ht="15" customHeight="1" x14ac:dyDescent="0.35">
      <c r="C12181"/>
      <c r="D12181"/>
      <c r="E12181"/>
      <c r="F12181"/>
      <c r="G12181"/>
      <c r="H12181"/>
      <c r="I12181"/>
      <c r="J12181"/>
      <c r="K12181"/>
      <c r="L12181"/>
      <c r="M12181"/>
      <c r="N12181"/>
      <c r="O12181"/>
      <c r="S12181"/>
      <c r="T12181"/>
      <c r="U12181"/>
      <c r="V12181"/>
      <c r="Y12181"/>
      <c r="Z12181"/>
      <c r="AA12181"/>
      <c r="AB12181"/>
      <c r="AC12181"/>
      <c r="AD12181"/>
      <c r="AE12181"/>
      <c r="AF12181"/>
      <c r="AG12181"/>
      <c r="AH12181"/>
      <c r="AI12181"/>
      <c r="AJ12181"/>
      <c r="AK12181"/>
      <c r="AL12181"/>
    </row>
    <row r="12182" spans="3:38" ht="15" customHeight="1" x14ac:dyDescent="0.35">
      <c r="C12182"/>
      <c r="D12182"/>
      <c r="E12182"/>
      <c r="F12182"/>
      <c r="G12182"/>
      <c r="H12182"/>
      <c r="I12182"/>
      <c r="J12182"/>
      <c r="K12182"/>
      <c r="L12182"/>
      <c r="M12182"/>
      <c r="N12182"/>
      <c r="O12182"/>
      <c r="S12182"/>
      <c r="T12182"/>
      <c r="U12182"/>
      <c r="V12182"/>
      <c r="Y12182"/>
      <c r="Z12182"/>
      <c r="AA12182"/>
      <c r="AB12182"/>
      <c r="AC12182"/>
      <c r="AD12182"/>
      <c r="AE12182"/>
      <c r="AF12182"/>
      <c r="AG12182"/>
      <c r="AH12182"/>
      <c r="AI12182"/>
      <c r="AJ12182"/>
      <c r="AK12182"/>
      <c r="AL12182"/>
    </row>
    <row r="12183" spans="3:38" ht="15" customHeight="1" x14ac:dyDescent="0.35">
      <c r="C12183"/>
      <c r="D12183"/>
      <c r="E12183"/>
      <c r="F12183"/>
      <c r="G12183"/>
      <c r="H12183"/>
      <c r="I12183"/>
      <c r="J12183"/>
      <c r="K12183"/>
      <c r="L12183"/>
      <c r="M12183"/>
      <c r="N12183"/>
      <c r="O12183"/>
      <c r="S12183"/>
      <c r="T12183"/>
      <c r="U12183"/>
      <c r="V12183"/>
      <c r="Y12183"/>
      <c r="Z12183"/>
      <c r="AA12183"/>
      <c r="AB12183"/>
      <c r="AC12183"/>
      <c r="AD12183"/>
      <c r="AE12183"/>
      <c r="AF12183"/>
      <c r="AG12183"/>
      <c r="AH12183"/>
      <c r="AI12183"/>
      <c r="AJ12183"/>
      <c r="AK12183"/>
      <c r="AL12183"/>
    </row>
    <row r="12184" spans="3:38" ht="15" customHeight="1" x14ac:dyDescent="0.35">
      <c r="C12184"/>
      <c r="D12184"/>
      <c r="E12184"/>
      <c r="F12184"/>
      <c r="G12184"/>
      <c r="H12184"/>
      <c r="I12184"/>
      <c r="J12184"/>
      <c r="K12184"/>
      <c r="L12184"/>
      <c r="M12184"/>
      <c r="N12184"/>
      <c r="O12184"/>
      <c r="S12184"/>
      <c r="T12184"/>
      <c r="U12184"/>
      <c r="V12184"/>
      <c r="Y12184"/>
      <c r="Z12184"/>
      <c r="AA12184"/>
      <c r="AB12184"/>
      <c r="AC12184"/>
      <c r="AD12184"/>
      <c r="AE12184"/>
      <c r="AF12184"/>
      <c r="AG12184"/>
      <c r="AH12184"/>
      <c r="AI12184"/>
      <c r="AJ12184"/>
      <c r="AK12184"/>
      <c r="AL12184"/>
    </row>
    <row r="12185" spans="3:38" ht="15" customHeight="1" x14ac:dyDescent="0.35">
      <c r="C12185"/>
      <c r="D12185"/>
      <c r="E12185"/>
      <c r="F12185"/>
      <c r="G12185"/>
      <c r="H12185"/>
      <c r="I12185"/>
      <c r="J12185"/>
      <c r="K12185"/>
      <c r="L12185"/>
      <c r="M12185"/>
      <c r="N12185"/>
      <c r="O12185"/>
      <c r="S12185"/>
      <c r="T12185"/>
      <c r="U12185"/>
      <c r="V12185"/>
      <c r="Y12185"/>
      <c r="Z12185"/>
      <c r="AA12185"/>
      <c r="AB12185"/>
      <c r="AC12185"/>
      <c r="AD12185"/>
      <c r="AE12185"/>
      <c r="AF12185"/>
      <c r="AG12185"/>
      <c r="AH12185"/>
      <c r="AI12185"/>
      <c r="AJ12185"/>
      <c r="AK12185"/>
      <c r="AL12185"/>
    </row>
    <row r="12186" spans="3:38" ht="15" customHeight="1" x14ac:dyDescent="0.35">
      <c r="C12186"/>
      <c r="D12186"/>
      <c r="E12186"/>
      <c r="F12186"/>
      <c r="G12186"/>
      <c r="H12186"/>
      <c r="I12186"/>
      <c r="J12186"/>
      <c r="K12186"/>
      <c r="L12186"/>
      <c r="M12186"/>
      <c r="N12186"/>
      <c r="O12186"/>
      <c r="S12186"/>
      <c r="T12186"/>
      <c r="U12186"/>
      <c r="V12186"/>
      <c r="Y12186"/>
      <c r="Z12186"/>
      <c r="AA12186"/>
      <c r="AB12186"/>
      <c r="AC12186"/>
      <c r="AD12186"/>
      <c r="AE12186"/>
      <c r="AF12186"/>
      <c r="AG12186"/>
      <c r="AH12186"/>
      <c r="AI12186"/>
      <c r="AJ12186"/>
      <c r="AK12186"/>
      <c r="AL12186"/>
    </row>
    <row r="12187" spans="3:38" ht="15" customHeight="1" x14ac:dyDescent="0.35">
      <c r="C12187"/>
      <c r="D12187"/>
      <c r="E12187"/>
      <c r="F12187"/>
      <c r="G12187"/>
      <c r="H12187"/>
      <c r="I12187"/>
      <c r="J12187"/>
      <c r="K12187"/>
      <c r="L12187"/>
      <c r="M12187"/>
      <c r="N12187"/>
      <c r="O12187"/>
      <c r="S12187"/>
      <c r="T12187"/>
      <c r="U12187"/>
      <c r="V12187"/>
      <c r="Y12187"/>
      <c r="Z12187"/>
      <c r="AA12187"/>
      <c r="AB12187"/>
      <c r="AC12187"/>
      <c r="AD12187"/>
      <c r="AE12187"/>
      <c r="AF12187"/>
      <c r="AG12187"/>
      <c r="AH12187"/>
      <c r="AI12187"/>
      <c r="AJ12187"/>
      <c r="AK12187"/>
      <c r="AL12187"/>
    </row>
    <row r="12188" spans="3:38" ht="15" customHeight="1" x14ac:dyDescent="0.35">
      <c r="C12188"/>
      <c r="D12188"/>
      <c r="E12188"/>
      <c r="F12188"/>
      <c r="G12188"/>
      <c r="H12188"/>
      <c r="I12188"/>
      <c r="J12188"/>
      <c r="K12188"/>
      <c r="L12188"/>
      <c r="M12188"/>
      <c r="N12188"/>
      <c r="O12188"/>
      <c r="S12188"/>
      <c r="T12188"/>
      <c r="U12188"/>
      <c r="V12188"/>
      <c r="Y12188"/>
      <c r="Z12188"/>
      <c r="AA12188"/>
      <c r="AB12188"/>
      <c r="AC12188"/>
      <c r="AD12188"/>
      <c r="AE12188"/>
      <c r="AF12188"/>
      <c r="AG12188"/>
      <c r="AH12188"/>
      <c r="AI12188"/>
      <c r="AJ12188"/>
      <c r="AK12188"/>
      <c r="AL12188"/>
    </row>
    <row r="12189" spans="3:38" ht="15" customHeight="1" x14ac:dyDescent="0.35">
      <c r="C12189"/>
      <c r="D12189"/>
      <c r="E12189"/>
      <c r="F12189"/>
      <c r="G12189"/>
      <c r="H12189"/>
      <c r="I12189"/>
      <c r="J12189"/>
      <c r="K12189"/>
      <c r="L12189"/>
      <c r="M12189"/>
      <c r="N12189"/>
      <c r="O12189"/>
      <c r="S12189"/>
      <c r="T12189"/>
      <c r="U12189"/>
      <c r="V12189"/>
      <c r="Y12189"/>
      <c r="Z12189"/>
      <c r="AA12189"/>
      <c r="AB12189"/>
      <c r="AC12189"/>
      <c r="AD12189"/>
      <c r="AE12189"/>
      <c r="AF12189"/>
      <c r="AG12189"/>
      <c r="AH12189"/>
      <c r="AI12189"/>
      <c r="AJ12189"/>
      <c r="AK12189"/>
      <c r="AL12189"/>
    </row>
    <row r="12190" spans="3:38" ht="15" customHeight="1" x14ac:dyDescent="0.35">
      <c r="C12190"/>
      <c r="D12190"/>
      <c r="E12190"/>
      <c r="F12190"/>
      <c r="G12190"/>
      <c r="H12190"/>
      <c r="I12190"/>
      <c r="J12190"/>
      <c r="K12190"/>
      <c r="L12190"/>
      <c r="M12190"/>
      <c r="N12190"/>
      <c r="O12190"/>
      <c r="S12190"/>
      <c r="T12190"/>
      <c r="U12190"/>
      <c r="V12190"/>
      <c r="Y12190"/>
      <c r="Z12190"/>
      <c r="AA12190"/>
      <c r="AB12190"/>
      <c r="AC12190"/>
      <c r="AD12190"/>
      <c r="AE12190"/>
      <c r="AF12190"/>
      <c r="AG12190"/>
      <c r="AH12190"/>
      <c r="AI12190"/>
      <c r="AJ12190"/>
      <c r="AK12190"/>
      <c r="AL12190"/>
    </row>
    <row r="12191" spans="3:38" ht="15" customHeight="1" x14ac:dyDescent="0.35">
      <c r="C12191"/>
      <c r="D12191"/>
      <c r="E12191"/>
      <c r="F12191"/>
      <c r="G12191"/>
      <c r="H12191"/>
      <c r="I12191"/>
      <c r="J12191"/>
      <c r="K12191"/>
      <c r="L12191"/>
      <c r="M12191"/>
      <c r="N12191"/>
      <c r="O12191"/>
      <c r="S12191"/>
      <c r="T12191"/>
      <c r="U12191"/>
      <c r="V12191"/>
      <c r="Y12191"/>
      <c r="Z12191"/>
      <c r="AA12191"/>
      <c r="AB12191"/>
      <c r="AC12191"/>
      <c r="AD12191"/>
      <c r="AE12191"/>
      <c r="AF12191"/>
      <c r="AG12191"/>
      <c r="AH12191"/>
      <c r="AI12191"/>
      <c r="AJ12191"/>
      <c r="AK12191"/>
      <c r="AL12191"/>
    </row>
    <row r="12192" spans="3:38" ht="15" customHeight="1" x14ac:dyDescent="0.35">
      <c r="C12192"/>
      <c r="D12192"/>
      <c r="E12192"/>
      <c r="F12192"/>
      <c r="G12192"/>
      <c r="H12192"/>
      <c r="I12192"/>
      <c r="J12192"/>
      <c r="K12192"/>
      <c r="L12192"/>
      <c r="M12192"/>
      <c r="N12192"/>
      <c r="O12192"/>
      <c r="S12192"/>
      <c r="T12192"/>
      <c r="U12192"/>
      <c r="V12192"/>
      <c r="Y12192"/>
      <c r="Z12192"/>
      <c r="AA12192"/>
      <c r="AB12192"/>
      <c r="AC12192"/>
      <c r="AD12192"/>
      <c r="AE12192"/>
      <c r="AF12192"/>
      <c r="AG12192"/>
      <c r="AH12192"/>
      <c r="AI12192"/>
      <c r="AJ12192"/>
      <c r="AK12192"/>
      <c r="AL12192"/>
    </row>
    <row r="12193" spans="3:38" ht="15" customHeight="1" x14ac:dyDescent="0.35">
      <c r="C12193"/>
      <c r="D12193"/>
      <c r="E12193"/>
      <c r="F12193"/>
      <c r="G12193"/>
      <c r="H12193"/>
      <c r="I12193"/>
      <c r="J12193"/>
      <c r="K12193"/>
      <c r="L12193"/>
      <c r="M12193"/>
      <c r="N12193"/>
      <c r="O12193"/>
      <c r="S12193"/>
      <c r="T12193"/>
      <c r="U12193"/>
      <c r="V12193"/>
      <c r="Y12193"/>
      <c r="Z12193"/>
      <c r="AA12193"/>
      <c r="AB12193"/>
      <c r="AC12193"/>
      <c r="AD12193"/>
      <c r="AE12193"/>
      <c r="AF12193"/>
      <c r="AG12193"/>
      <c r="AH12193"/>
      <c r="AI12193"/>
      <c r="AJ12193"/>
      <c r="AK12193"/>
      <c r="AL12193"/>
    </row>
    <row r="12194" spans="3:38" ht="15" customHeight="1" x14ac:dyDescent="0.35">
      <c r="C12194"/>
      <c r="D12194"/>
      <c r="E12194"/>
      <c r="F12194"/>
      <c r="G12194"/>
      <c r="H12194"/>
      <c r="I12194"/>
      <c r="J12194"/>
      <c r="K12194"/>
      <c r="L12194"/>
      <c r="M12194"/>
      <c r="N12194"/>
      <c r="O12194"/>
      <c r="S12194"/>
      <c r="T12194"/>
      <c r="U12194"/>
      <c r="V12194"/>
      <c r="Y12194"/>
      <c r="Z12194"/>
      <c r="AA12194"/>
      <c r="AB12194"/>
      <c r="AC12194"/>
      <c r="AD12194"/>
      <c r="AE12194"/>
      <c r="AF12194"/>
      <c r="AG12194"/>
      <c r="AH12194"/>
      <c r="AI12194"/>
      <c r="AJ12194"/>
      <c r="AK12194"/>
      <c r="AL12194"/>
    </row>
    <row r="12195" spans="3:38" ht="15" customHeight="1" x14ac:dyDescent="0.35">
      <c r="C12195"/>
      <c r="D12195"/>
      <c r="E12195"/>
      <c r="F12195"/>
      <c r="G12195"/>
      <c r="H12195"/>
      <c r="I12195"/>
      <c r="J12195"/>
      <c r="K12195"/>
      <c r="L12195"/>
      <c r="M12195"/>
      <c r="N12195"/>
      <c r="O12195"/>
      <c r="S12195"/>
      <c r="T12195"/>
      <c r="U12195"/>
      <c r="V12195"/>
      <c r="Y12195"/>
      <c r="Z12195"/>
      <c r="AA12195"/>
      <c r="AB12195"/>
      <c r="AC12195"/>
      <c r="AD12195"/>
      <c r="AE12195"/>
      <c r="AF12195"/>
      <c r="AG12195"/>
      <c r="AH12195"/>
      <c r="AI12195"/>
      <c r="AJ12195"/>
      <c r="AK12195"/>
      <c r="AL12195"/>
    </row>
    <row r="12196" spans="3:38" ht="15" customHeight="1" x14ac:dyDescent="0.35">
      <c r="C12196"/>
      <c r="D12196"/>
      <c r="E12196"/>
      <c r="F12196"/>
      <c r="G12196"/>
      <c r="H12196"/>
      <c r="I12196"/>
      <c r="J12196"/>
      <c r="K12196"/>
      <c r="L12196"/>
      <c r="M12196"/>
      <c r="N12196"/>
      <c r="O12196"/>
      <c r="S12196"/>
      <c r="T12196"/>
      <c r="U12196"/>
      <c r="V12196"/>
      <c r="Y12196"/>
      <c r="Z12196"/>
      <c r="AA12196"/>
      <c r="AB12196"/>
      <c r="AC12196"/>
      <c r="AD12196"/>
      <c r="AE12196"/>
      <c r="AF12196"/>
      <c r="AG12196"/>
      <c r="AH12196"/>
      <c r="AI12196"/>
      <c r="AJ12196"/>
      <c r="AK12196"/>
      <c r="AL12196"/>
    </row>
    <row r="12197" spans="3:38" ht="15" customHeight="1" x14ac:dyDescent="0.35">
      <c r="C12197"/>
      <c r="D12197"/>
      <c r="E12197"/>
      <c r="F12197"/>
      <c r="G12197"/>
      <c r="H12197"/>
      <c r="I12197"/>
      <c r="J12197"/>
      <c r="K12197"/>
      <c r="L12197"/>
      <c r="M12197"/>
      <c r="N12197"/>
      <c r="O12197"/>
      <c r="S12197"/>
      <c r="T12197"/>
      <c r="U12197"/>
      <c r="V12197"/>
      <c r="Y12197"/>
      <c r="Z12197"/>
      <c r="AA12197"/>
      <c r="AB12197"/>
      <c r="AC12197"/>
      <c r="AD12197"/>
      <c r="AE12197"/>
      <c r="AF12197"/>
      <c r="AG12197"/>
      <c r="AH12197"/>
      <c r="AI12197"/>
      <c r="AJ12197"/>
      <c r="AK12197"/>
      <c r="AL12197"/>
    </row>
    <row r="12198" spans="3:38" ht="15" customHeight="1" x14ac:dyDescent="0.35">
      <c r="C12198"/>
      <c r="D12198"/>
      <c r="E12198"/>
      <c r="F12198"/>
      <c r="G12198"/>
      <c r="H12198"/>
      <c r="I12198"/>
      <c r="J12198"/>
      <c r="K12198"/>
      <c r="L12198"/>
      <c r="M12198"/>
      <c r="N12198"/>
      <c r="O12198"/>
      <c r="S12198"/>
      <c r="T12198"/>
      <c r="U12198"/>
      <c r="V12198"/>
      <c r="Y12198"/>
      <c r="Z12198"/>
      <c r="AA12198"/>
      <c r="AB12198"/>
      <c r="AC12198"/>
      <c r="AD12198"/>
      <c r="AE12198"/>
      <c r="AF12198"/>
      <c r="AG12198"/>
      <c r="AH12198"/>
      <c r="AI12198"/>
      <c r="AJ12198"/>
      <c r="AK12198"/>
      <c r="AL12198"/>
    </row>
    <row r="12199" spans="3:38" ht="15" customHeight="1" x14ac:dyDescent="0.35">
      <c r="C12199"/>
      <c r="D12199"/>
      <c r="E12199"/>
      <c r="F12199"/>
      <c r="G12199"/>
      <c r="H12199"/>
      <c r="I12199"/>
      <c r="J12199"/>
      <c r="K12199"/>
      <c r="L12199"/>
      <c r="M12199"/>
      <c r="N12199"/>
      <c r="O12199"/>
      <c r="S12199"/>
      <c r="T12199"/>
      <c r="U12199"/>
      <c r="V12199"/>
      <c r="Y12199"/>
      <c r="Z12199"/>
      <c r="AA12199"/>
      <c r="AB12199"/>
      <c r="AC12199"/>
      <c r="AD12199"/>
      <c r="AE12199"/>
      <c r="AF12199"/>
      <c r="AG12199"/>
      <c r="AH12199"/>
      <c r="AI12199"/>
      <c r="AJ12199"/>
      <c r="AK12199"/>
      <c r="AL12199"/>
    </row>
    <row r="12200" spans="3:38" ht="15" customHeight="1" x14ac:dyDescent="0.35">
      <c r="C12200"/>
      <c r="D12200"/>
      <c r="E12200"/>
      <c r="F12200"/>
      <c r="G12200"/>
      <c r="H12200"/>
      <c r="I12200"/>
      <c r="J12200"/>
      <c r="K12200"/>
      <c r="L12200"/>
      <c r="M12200"/>
      <c r="N12200"/>
      <c r="O12200"/>
      <c r="S12200"/>
      <c r="T12200"/>
      <c r="U12200"/>
      <c r="V12200"/>
      <c r="Y12200"/>
      <c r="Z12200"/>
      <c r="AA12200"/>
      <c r="AB12200"/>
      <c r="AC12200"/>
      <c r="AD12200"/>
      <c r="AE12200"/>
      <c r="AF12200"/>
      <c r="AG12200"/>
      <c r="AH12200"/>
      <c r="AI12200"/>
      <c r="AJ12200"/>
      <c r="AK12200"/>
      <c r="AL12200"/>
    </row>
    <row r="12201" spans="3:38" ht="15" customHeight="1" x14ac:dyDescent="0.35">
      <c r="C12201"/>
      <c r="D12201"/>
      <c r="E12201"/>
      <c r="F12201"/>
      <c r="G12201"/>
      <c r="H12201"/>
      <c r="I12201"/>
      <c r="J12201"/>
      <c r="K12201"/>
      <c r="L12201"/>
      <c r="M12201"/>
      <c r="N12201"/>
      <c r="O12201"/>
      <c r="S12201"/>
      <c r="T12201"/>
      <c r="U12201"/>
      <c r="V12201"/>
      <c r="Y12201"/>
      <c r="Z12201"/>
      <c r="AA12201"/>
      <c r="AB12201"/>
      <c r="AC12201"/>
      <c r="AD12201"/>
      <c r="AE12201"/>
      <c r="AF12201"/>
      <c r="AG12201"/>
      <c r="AH12201"/>
      <c r="AI12201"/>
      <c r="AJ12201"/>
      <c r="AK12201"/>
      <c r="AL12201"/>
    </row>
    <row r="12202" spans="3:38" ht="15" customHeight="1" x14ac:dyDescent="0.35">
      <c r="C12202"/>
      <c r="D12202"/>
      <c r="E12202"/>
      <c r="F12202"/>
      <c r="G12202"/>
      <c r="H12202"/>
      <c r="I12202"/>
      <c r="J12202"/>
      <c r="K12202"/>
      <c r="L12202"/>
      <c r="M12202"/>
      <c r="N12202"/>
      <c r="O12202"/>
      <c r="S12202"/>
      <c r="T12202"/>
      <c r="U12202"/>
      <c r="V12202"/>
      <c r="Y12202"/>
      <c r="Z12202"/>
      <c r="AA12202"/>
      <c r="AB12202"/>
      <c r="AC12202"/>
      <c r="AD12202"/>
      <c r="AE12202"/>
      <c r="AF12202"/>
      <c r="AG12202"/>
      <c r="AH12202"/>
      <c r="AI12202"/>
      <c r="AJ12202"/>
      <c r="AK12202"/>
      <c r="AL12202"/>
    </row>
    <row r="12203" spans="3:38" ht="15" customHeight="1" x14ac:dyDescent="0.35">
      <c r="C12203"/>
      <c r="D12203"/>
      <c r="E12203"/>
      <c r="F12203"/>
      <c r="G12203"/>
      <c r="H12203"/>
      <c r="I12203"/>
      <c r="J12203"/>
      <c r="K12203"/>
      <c r="L12203"/>
      <c r="M12203"/>
      <c r="N12203"/>
      <c r="O12203"/>
      <c r="S12203"/>
      <c r="T12203"/>
      <c r="U12203"/>
      <c r="V12203"/>
      <c r="Y12203"/>
      <c r="Z12203"/>
      <c r="AA12203"/>
      <c r="AB12203"/>
      <c r="AC12203"/>
      <c r="AD12203"/>
      <c r="AE12203"/>
      <c r="AF12203"/>
      <c r="AG12203"/>
      <c r="AH12203"/>
      <c r="AI12203"/>
      <c r="AJ12203"/>
      <c r="AK12203"/>
      <c r="AL12203"/>
    </row>
    <row r="12204" spans="3:38" ht="15" customHeight="1" x14ac:dyDescent="0.35">
      <c r="C12204"/>
      <c r="D12204"/>
      <c r="E12204"/>
      <c r="F12204"/>
      <c r="G12204"/>
      <c r="H12204"/>
      <c r="I12204"/>
      <c r="J12204"/>
      <c r="K12204"/>
      <c r="L12204"/>
      <c r="M12204"/>
      <c r="N12204"/>
      <c r="O12204"/>
      <c r="S12204"/>
      <c r="T12204"/>
      <c r="U12204"/>
      <c r="V12204"/>
      <c r="Y12204"/>
      <c r="Z12204"/>
      <c r="AA12204"/>
      <c r="AB12204"/>
      <c r="AC12204"/>
      <c r="AD12204"/>
      <c r="AE12204"/>
      <c r="AF12204"/>
      <c r="AG12204"/>
      <c r="AH12204"/>
      <c r="AI12204"/>
      <c r="AJ12204"/>
      <c r="AK12204"/>
      <c r="AL12204"/>
    </row>
    <row r="12205" spans="3:38" ht="15" customHeight="1" x14ac:dyDescent="0.35">
      <c r="C12205"/>
      <c r="D12205"/>
      <c r="E12205"/>
      <c r="F12205"/>
      <c r="G12205"/>
      <c r="H12205"/>
      <c r="I12205"/>
      <c r="J12205"/>
      <c r="K12205"/>
      <c r="L12205"/>
      <c r="M12205"/>
      <c r="N12205"/>
      <c r="O12205"/>
      <c r="S12205"/>
      <c r="T12205"/>
      <c r="U12205"/>
      <c r="V12205"/>
      <c r="Y12205"/>
      <c r="Z12205"/>
      <c r="AA12205"/>
      <c r="AB12205"/>
      <c r="AC12205"/>
      <c r="AD12205"/>
      <c r="AE12205"/>
      <c r="AF12205"/>
      <c r="AG12205"/>
      <c r="AH12205"/>
      <c r="AI12205"/>
      <c r="AJ12205"/>
      <c r="AK12205"/>
      <c r="AL12205"/>
    </row>
    <row r="12206" spans="3:38" ht="15" customHeight="1" x14ac:dyDescent="0.35">
      <c r="C12206"/>
      <c r="D12206"/>
      <c r="E12206"/>
      <c r="F12206"/>
      <c r="G12206"/>
      <c r="H12206"/>
      <c r="I12206"/>
      <c r="J12206"/>
      <c r="K12206"/>
      <c r="L12206"/>
      <c r="M12206"/>
      <c r="N12206"/>
      <c r="O12206"/>
      <c r="S12206"/>
      <c r="T12206"/>
      <c r="U12206"/>
      <c r="V12206"/>
      <c r="Y12206"/>
      <c r="Z12206"/>
      <c r="AA12206"/>
      <c r="AB12206"/>
      <c r="AC12206"/>
      <c r="AD12206"/>
      <c r="AE12206"/>
      <c r="AF12206"/>
      <c r="AG12206"/>
      <c r="AH12206"/>
      <c r="AI12206"/>
      <c r="AJ12206"/>
      <c r="AK12206"/>
      <c r="AL12206"/>
    </row>
    <row r="12207" spans="3:38" ht="15" customHeight="1" x14ac:dyDescent="0.35">
      <c r="C12207"/>
      <c r="D12207"/>
      <c r="E12207"/>
      <c r="F12207"/>
      <c r="G12207"/>
      <c r="H12207"/>
      <c r="I12207"/>
      <c r="J12207"/>
      <c r="K12207"/>
      <c r="L12207"/>
      <c r="M12207"/>
      <c r="N12207"/>
      <c r="O12207"/>
      <c r="S12207"/>
      <c r="T12207"/>
      <c r="U12207"/>
      <c r="V12207"/>
      <c r="Y12207"/>
      <c r="Z12207"/>
      <c r="AA12207"/>
      <c r="AB12207"/>
      <c r="AC12207"/>
      <c r="AD12207"/>
      <c r="AE12207"/>
      <c r="AF12207"/>
      <c r="AG12207"/>
      <c r="AH12207"/>
      <c r="AI12207"/>
      <c r="AJ12207"/>
      <c r="AK12207"/>
      <c r="AL12207"/>
    </row>
    <row r="12208" spans="3:38" ht="15" customHeight="1" x14ac:dyDescent="0.35">
      <c r="C12208"/>
      <c r="D12208"/>
      <c r="E12208"/>
      <c r="F12208"/>
      <c r="G12208"/>
      <c r="H12208"/>
      <c r="I12208"/>
      <c r="J12208"/>
      <c r="K12208"/>
      <c r="L12208"/>
      <c r="M12208"/>
      <c r="N12208"/>
      <c r="O12208"/>
      <c r="S12208"/>
      <c r="T12208"/>
      <c r="U12208"/>
      <c r="V12208"/>
      <c r="Y12208"/>
      <c r="Z12208"/>
      <c r="AA12208"/>
      <c r="AB12208"/>
      <c r="AC12208"/>
      <c r="AD12208"/>
      <c r="AE12208"/>
      <c r="AF12208"/>
      <c r="AG12208"/>
      <c r="AH12208"/>
      <c r="AI12208"/>
      <c r="AJ12208"/>
      <c r="AK12208"/>
      <c r="AL12208"/>
    </row>
    <row r="12209" spans="3:38" ht="15" customHeight="1" x14ac:dyDescent="0.35">
      <c r="C12209"/>
      <c r="D12209"/>
      <c r="E12209"/>
      <c r="F12209"/>
      <c r="G12209"/>
      <c r="H12209"/>
      <c r="I12209"/>
      <c r="J12209"/>
      <c r="K12209"/>
      <c r="L12209"/>
      <c r="M12209"/>
      <c r="N12209"/>
      <c r="O12209"/>
      <c r="S12209"/>
      <c r="T12209"/>
      <c r="U12209"/>
      <c r="V12209"/>
      <c r="Y12209"/>
      <c r="Z12209"/>
      <c r="AA12209"/>
      <c r="AB12209"/>
      <c r="AC12209"/>
      <c r="AD12209"/>
      <c r="AE12209"/>
      <c r="AF12209"/>
      <c r="AG12209"/>
      <c r="AH12209"/>
      <c r="AI12209"/>
      <c r="AJ12209"/>
      <c r="AK12209"/>
      <c r="AL12209"/>
    </row>
    <row r="12210" spans="3:38" ht="15" customHeight="1" x14ac:dyDescent="0.35">
      <c r="C12210"/>
      <c r="D12210"/>
      <c r="E12210"/>
      <c r="F12210"/>
      <c r="G12210"/>
      <c r="H12210"/>
      <c r="I12210"/>
      <c r="J12210"/>
      <c r="K12210"/>
      <c r="L12210"/>
      <c r="M12210"/>
      <c r="N12210"/>
      <c r="O12210"/>
      <c r="S12210"/>
      <c r="T12210"/>
      <c r="U12210"/>
      <c r="V12210"/>
      <c r="Y12210"/>
      <c r="Z12210"/>
      <c r="AA12210"/>
      <c r="AB12210"/>
      <c r="AC12210"/>
      <c r="AD12210"/>
      <c r="AE12210"/>
      <c r="AF12210"/>
      <c r="AG12210"/>
      <c r="AH12210"/>
      <c r="AI12210"/>
      <c r="AJ12210"/>
      <c r="AK12210"/>
      <c r="AL12210"/>
    </row>
    <row r="12211" spans="3:38" ht="15" customHeight="1" x14ac:dyDescent="0.35">
      <c r="C12211"/>
      <c r="D12211"/>
      <c r="E12211"/>
      <c r="F12211"/>
      <c r="G12211"/>
      <c r="H12211"/>
      <c r="I12211"/>
      <c r="J12211"/>
      <c r="K12211"/>
      <c r="L12211"/>
      <c r="M12211"/>
      <c r="N12211"/>
      <c r="O12211"/>
      <c r="S12211"/>
      <c r="T12211"/>
      <c r="U12211"/>
      <c r="V12211"/>
      <c r="Y12211"/>
      <c r="Z12211"/>
      <c r="AA12211"/>
      <c r="AB12211"/>
      <c r="AC12211"/>
      <c r="AD12211"/>
      <c r="AE12211"/>
      <c r="AF12211"/>
      <c r="AG12211"/>
      <c r="AH12211"/>
      <c r="AI12211"/>
      <c r="AJ12211"/>
      <c r="AK12211"/>
      <c r="AL12211"/>
    </row>
    <row r="12212" spans="3:38" ht="15" customHeight="1" x14ac:dyDescent="0.35">
      <c r="C12212"/>
      <c r="D12212"/>
      <c r="E12212"/>
      <c r="F12212"/>
      <c r="G12212"/>
      <c r="H12212"/>
      <c r="I12212"/>
      <c r="J12212"/>
      <c r="K12212"/>
      <c r="L12212"/>
      <c r="M12212"/>
      <c r="N12212"/>
      <c r="O12212"/>
      <c r="S12212"/>
      <c r="T12212"/>
      <c r="U12212"/>
      <c r="V12212"/>
      <c r="Y12212"/>
      <c r="Z12212"/>
      <c r="AA12212"/>
      <c r="AB12212"/>
      <c r="AC12212"/>
      <c r="AD12212"/>
      <c r="AE12212"/>
      <c r="AF12212"/>
      <c r="AG12212"/>
      <c r="AH12212"/>
      <c r="AI12212"/>
      <c r="AJ12212"/>
      <c r="AK12212"/>
      <c r="AL12212"/>
    </row>
    <row r="12213" spans="3:38" ht="15" customHeight="1" x14ac:dyDescent="0.35">
      <c r="C12213"/>
      <c r="D12213"/>
      <c r="E12213"/>
      <c r="F12213"/>
      <c r="G12213"/>
      <c r="H12213"/>
      <c r="I12213"/>
      <c r="J12213"/>
      <c r="K12213"/>
      <c r="L12213"/>
      <c r="M12213"/>
      <c r="N12213"/>
      <c r="O12213"/>
      <c r="S12213"/>
      <c r="T12213"/>
      <c r="U12213"/>
      <c r="V12213"/>
      <c r="Y12213"/>
      <c r="Z12213"/>
      <c r="AA12213"/>
      <c r="AB12213"/>
      <c r="AC12213"/>
      <c r="AD12213"/>
      <c r="AE12213"/>
      <c r="AF12213"/>
      <c r="AG12213"/>
      <c r="AH12213"/>
      <c r="AI12213"/>
      <c r="AJ12213"/>
      <c r="AK12213"/>
      <c r="AL12213"/>
    </row>
    <row r="12214" spans="3:38" ht="15" customHeight="1" x14ac:dyDescent="0.35">
      <c r="C12214"/>
      <c r="D12214"/>
      <c r="E12214"/>
      <c r="F12214"/>
      <c r="G12214"/>
      <c r="H12214"/>
      <c r="I12214"/>
      <c r="J12214"/>
      <c r="K12214"/>
      <c r="L12214"/>
      <c r="M12214"/>
      <c r="N12214"/>
      <c r="O12214"/>
      <c r="S12214"/>
      <c r="T12214"/>
      <c r="U12214"/>
      <c r="V12214"/>
      <c r="Y12214"/>
      <c r="Z12214"/>
      <c r="AA12214"/>
      <c r="AB12214"/>
      <c r="AC12214"/>
      <c r="AD12214"/>
      <c r="AE12214"/>
      <c r="AF12214"/>
      <c r="AG12214"/>
      <c r="AH12214"/>
      <c r="AI12214"/>
      <c r="AJ12214"/>
      <c r="AK12214"/>
      <c r="AL12214"/>
    </row>
    <row r="12215" spans="3:38" ht="15" customHeight="1" x14ac:dyDescent="0.35">
      <c r="C12215"/>
      <c r="D12215"/>
      <c r="E12215"/>
      <c r="F12215"/>
      <c r="G12215"/>
      <c r="H12215"/>
      <c r="I12215"/>
      <c r="J12215"/>
      <c r="K12215"/>
      <c r="L12215"/>
      <c r="M12215"/>
      <c r="N12215"/>
      <c r="O12215"/>
      <c r="S12215"/>
      <c r="T12215"/>
      <c r="U12215"/>
      <c r="V12215"/>
      <c r="Y12215"/>
      <c r="Z12215"/>
      <c r="AA12215"/>
      <c r="AB12215"/>
      <c r="AC12215"/>
      <c r="AD12215"/>
      <c r="AE12215"/>
      <c r="AF12215"/>
      <c r="AG12215"/>
      <c r="AH12215"/>
      <c r="AI12215"/>
      <c r="AJ12215"/>
      <c r="AK12215"/>
      <c r="AL12215"/>
    </row>
    <row r="12216" spans="3:38" ht="15" customHeight="1" x14ac:dyDescent="0.35">
      <c r="C12216"/>
      <c r="D12216"/>
      <c r="E12216"/>
      <c r="F12216"/>
      <c r="G12216"/>
      <c r="H12216"/>
      <c r="I12216"/>
      <c r="J12216"/>
      <c r="K12216"/>
      <c r="L12216"/>
      <c r="M12216"/>
      <c r="N12216"/>
      <c r="O12216"/>
      <c r="S12216"/>
      <c r="T12216"/>
      <c r="U12216"/>
      <c r="V12216"/>
      <c r="Y12216"/>
      <c r="Z12216"/>
      <c r="AA12216"/>
      <c r="AB12216"/>
      <c r="AC12216"/>
      <c r="AD12216"/>
      <c r="AE12216"/>
      <c r="AF12216"/>
      <c r="AG12216"/>
      <c r="AH12216"/>
      <c r="AI12216"/>
      <c r="AJ12216"/>
      <c r="AK12216"/>
      <c r="AL12216"/>
    </row>
    <row r="12217" spans="3:38" ht="15" customHeight="1" x14ac:dyDescent="0.35">
      <c r="C12217"/>
      <c r="D12217"/>
      <c r="E12217"/>
      <c r="F12217"/>
      <c r="G12217"/>
      <c r="H12217"/>
      <c r="I12217"/>
      <c r="J12217"/>
      <c r="K12217"/>
      <c r="L12217"/>
      <c r="M12217"/>
      <c r="N12217"/>
      <c r="O12217"/>
      <c r="S12217"/>
      <c r="T12217"/>
      <c r="U12217"/>
      <c r="V12217"/>
      <c r="Y12217"/>
      <c r="Z12217"/>
      <c r="AA12217"/>
      <c r="AB12217"/>
      <c r="AC12217"/>
      <c r="AD12217"/>
      <c r="AE12217"/>
      <c r="AF12217"/>
      <c r="AG12217"/>
      <c r="AH12217"/>
      <c r="AI12217"/>
      <c r="AJ12217"/>
      <c r="AK12217"/>
      <c r="AL12217"/>
    </row>
    <row r="12218" spans="3:38" ht="15" customHeight="1" x14ac:dyDescent="0.35">
      <c r="C12218"/>
      <c r="D12218"/>
      <c r="E12218"/>
      <c r="F12218"/>
      <c r="G12218"/>
      <c r="H12218"/>
      <c r="I12218"/>
      <c r="J12218"/>
      <c r="K12218"/>
      <c r="L12218"/>
      <c r="M12218"/>
      <c r="N12218"/>
      <c r="O12218"/>
      <c r="S12218"/>
      <c r="T12218"/>
      <c r="U12218"/>
      <c r="V12218"/>
      <c r="Y12218"/>
      <c r="Z12218"/>
      <c r="AA12218"/>
      <c r="AB12218"/>
      <c r="AC12218"/>
      <c r="AD12218"/>
      <c r="AE12218"/>
      <c r="AF12218"/>
      <c r="AG12218"/>
      <c r="AH12218"/>
      <c r="AI12218"/>
      <c r="AJ12218"/>
      <c r="AK12218"/>
      <c r="AL12218"/>
    </row>
    <row r="12219" spans="3:38" ht="15" customHeight="1" x14ac:dyDescent="0.35">
      <c r="C12219"/>
      <c r="D12219"/>
      <c r="E12219"/>
      <c r="F12219"/>
      <c r="G12219"/>
      <c r="H12219"/>
      <c r="I12219"/>
      <c r="J12219"/>
      <c r="K12219"/>
      <c r="L12219"/>
      <c r="M12219"/>
      <c r="N12219"/>
      <c r="O12219"/>
      <c r="S12219"/>
      <c r="T12219"/>
      <c r="U12219"/>
      <c r="V12219"/>
      <c r="Y12219"/>
      <c r="Z12219"/>
      <c r="AA12219"/>
      <c r="AB12219"/>
      <c r="AC12219"/>
      <c r="AD12219"/>
      <c r="AE12219"/>
      <c r="AF12219"/>
      <c r="AG12219"/>
      <c r="AH12219"/>
      <c r="AI12219"/>
      <c r="AJ12219"/>
      <c r="AK12219"/>
      <c r="AL12219"/>
    </row>
    <row r="12220" spans="3:38" ht="15" customHeight="1" x14ac:dyDescent="0.35">
      <c r="C12220"/>
      <c r="D12220"/>
      <c r="E12220"/>
      <c r="F12220"/>
      <c r="G12220"/>
      <c r="H12220"/>
      <c r="I12220"/>
      <c r="J12220"/>
      <c r="K12220"/>
      <c r="L12220"/>
      <c r="M12220"/>
      <c r="N12220"/>
      <c r="O12220"/>
      <c r="S12220"/>
      <c r="T12220"/>
      <c r="U12220"/>
      <c r="V12220"/>
      <c r="Y12220"/>
      <c r="Z12220"/>
      <c r="AA12220"/>
      <c r="AB12220"/>
      <c r="AC12220"/>
      <c r="AD12220"/>
      <c r="AE12220"/>
      <c r="AF12220"/>
      <c r="AG12220"/>
      <c r="AH12220"/>
      <c r="AI12220"/>
      <c r="AJ12220"/>
      <c r="AK12220"/>
      <c r="AL12220"/>
    </row>
    <row r="12221" spans="3:38" ht="15" customHeight="1" x14ac:dyDescent="0.35">
      <c r="C12221"/>
      <c r="D12221"/>
      <c r="E12221"/>
      <c r="F12221"/>
      <c r="G12221"/>
      <c r="H12221"/>
      <c r="I12221"/>
      <c r="J12221"/>
      <c r="K12221"/>
      <c r="L12221"/>
      <c r="M12221"/>
      <c r="N12221"/>
      <c r="O12221"/>
      <c r="S12221"/>
      <c r="T12221"/>
      <c r="U12221"/>
      <c r="V12221"/>
      <c r="Y12221"/>
      <c r="Z12221"/>
      <c r="AA12221"/>
      <c r="AB12221"/>
      <c r="AC12221"/>
      <c r="AD12221"/>
      <c r="AE12221"/>
      <c r="AF12221"/>
      <c r="AG12221"/>
      <c r="AH12221"/>
      <c r="AI12221"/>
      <c r="AJ12221"/>
      <c r="AK12221"/>
      <c r="AL12221"/>
    </row>
    <row r="12222" spans="3:38" ht="15" customHeight="1" x14ac:dyDescent="0.35">
      <c r="C12222"/>
      <c r="D12222"/>
      <c r="E12222"/>
      <c r="F12222"/>
      <c r="G12222"/>
      <c r="H12222"/>
      <c r="I12222"/>
      <c r="J12222"/>
      <c r="K12222"/>
      <c r="L12222"/>
      <c r="M12222"/>
      <c r="N12222"/>
      <c r="O12222"/>
      <c r="S12222"/>
      <c r="T12222"/>
      <c r="U12222"/>
      <c r="V12222"/>
      <c r="Y12222"/>
      <c r="Z12222"/>
      <c r="AA12222"/>
      <c r="AB12222"/>
      <c r="AC12222"/>
      <c r="AD12222"/>
      <c r="AE12222"/>
      <c r="AF12222"/>
      <c r="AG12222"/>
      <c r="AH12222"/>
      <c r="AI12222"/>
      <c r="AJ12222"/>
      <c r="AK12222"/>
      <c r="AL12222"/>
    </row>
    <row r="12223" spans="3:38" ht="15" customHeight="1" x14ac:dyDescent="0.35">
      <c r="C12223"/>
      <c r="D12223"/>
      <c r="E12223"/>
      <c r="F12223"/>
      <c r="G12223"/>
      <c r="H12223"/>
      <c r="I12223"/>
      <c r="J12223"/>
      <c r="K12223"/>
      <c r="L12223"/>
      <c r="M12223"/>
      <c r="N12223"/>
      <c r="O12223"/>
      <c r="S12223"/>
      <c r="T12223"/>
      <c r="U12223"/>
      <c r="V12223"/>
      <c r="Y12223"/>
      <c r="Z12223"/>
      <c r="AA12223"/>
      <c r="AB12223"/>
      <c r="AC12223"/>
      <c r="AD12223"/>
      <c r="AE12223"/>
      <c r="AF12223"/>
      <c r="AG12223"/>
      <c r="AH12223"/>
      <c r="AI12223"/>
      <c r="AJ12223"/>
      <c r="AK12223"/>
      <c r="AL12223"/>
    </row>
    <row r="12224" spans="3:38" ht="15" customHeight="1" x14ac:dyDescent="0.35">
      <c r="C12224"/>
      <c r="D12224"/>
      <c r="E12224"/>
      <c r="F12224"/>
      <c r="G12224"/>
      <c r="H12224"/>
      <c r="I12224"/>
      <c r="J12224"/>
      <c r="K12224"/>
      <c r="L12224"/>
      <c r="M12224"/>
      <c r="N12224"/>
      <c r="O12224"/>
      <c r="S12224"/>
      <c r="T12224"/>
      <c r="U12224"/>
      <c r="V12224"/>
      <c r="Y12224"/>
      <c r="Z12224"/>
      <c r="AA12224"/>
      <c r="AB12224"/>
      <c r="AC12224"/>
      <c r="AD12224"/>
      <c r="AE12224"/>
      <c r="AF12224"/>
      <c r="AG12224"/>
      <c r="AH12224"/>
      <c r="AI12224"/>
      <c r="AJ12224"/>
      <c r="AK12224"/>
      <c r="AL12224"/>
    </row>
    <row r="12225" spans="3:38" ht="15" customHeight="1" x14ac:dyDescent="0.35">
      <c r="C12225"/>
      <c r="D12225"/>
      <c r="E12225"/>
      <c r="F12225"/>
      <c r="G12225"/>
      <c r="H12225"/>
      <c r="I12225"/>
      <c r="J12225"/>
      <c r="K12225"/>
      <c r="L12225"/>
      <c r="M12225"/>
      <c r="N12225"/>
      <c r="O12225"/>
      <c r="S12225"/>
      <c r="T12225"/>
      <c r="U12225"/>
      <c r="V12225"/>
      <c r="Y12225"/>
      <c r="Z12225"/>
      <c r="AA12225"/>
      <c r="AB12225"/>
      <c r="AC12225"/>
      <c r="AD12225"/>
      <c r="AE12225"/>
      <c r="AF12225"/>
      <c r="AG12225"/>
      <c r="AH12225"/>
      <c r="AI12225"/>
      <c r="AJ12225"/>
      <c r="AK12225"/>
      <c r="AL12225"/>
    </row>
    <row r="12226" spans="3:38" ht="15" customHeight="1" x14ac:dyDescent="0.35">
      <c r="C12226"/>
      <c r="D12226"/>
      <c r="E12226"/>
      <c r="F12226"/>
      <c r="G12226"/>
      <c r="H12226"/>
      <c r="I12226"/>
      <c r="J12226"/>
      <c r="K12226"/>
      <c r="L12226"/>
      <c r="M12226"/>
      <c r="N12226"/>
      <c r="O12226"/>
      <c r="S12226"/>
      <c r="T12226"/>
      <c r="U12226"/>
      <c r="V12226"/>
      <c r="Y12226"/>
      <c r="Z12226"/>
      <c r="AA12226"/>
      <c r="AB12226"/>
      <c r="AC12226"/>
      <c r="AD12226"/>
      <c r="AE12226"/>
      <c r="AF12226"/>
      <c r="AG12226"/>
      <c r="AH12226"/>
      <c r="AI12226"/>
      <c r="AJ12226"/>
      <c r="AK12226"/>
      <c r="AL12226"/>
    </row>
    <row r="12227" spans="3:38" ht="15" customHeight="1" x14ac:dyDescent="0.35">
      <c r="C12227"/>
      <c r="D12227"/>
      <c r="E12227"/>
      <c r="F12227"/>
      <c r="G12227"/>
      <c r="H12227"/>
      <c r="I12227"/>
      <c r="J12227"/>
      <c r="K12227"/>
      <c r="L12227"/>
      <c r="M12227"/>
      <c r="N12227"/>
      <c r="O12227"/>
      <c r="S12227"/>
      <c r="T12227"/>
      <c r="U12227"/>
      <c r="V12227"/>
      <c r="Y12227"/>
      <c r="Z12227"/>
      <c r="AA12227"/>
      <c r="AB12227"/>
      <c r="AC12227"/>
      <c r="AD12227"/>
      <c r="AE12227"/>
      <c r="AF12227"/>
      <c r="AG12227"/>
      <c r="AH12227"/>
      <c r="AI12227"/>
      <c r="AJ12227"/>
      <c r="AK12227"/>
      <c r="AL12227"/>
    </row>
    <row r="12228" spans="3:38" ht="15" customHeight="1" x14ac:dyDescent="0.35">
      <c r="C12228"/>
      <c r="D12228"/>
      <c r="E12228"/>
      <c r="F12228"/>
      <c r="G12228"/>
      <c r="H12228"/>
      <c r="I12228"/>
      <c r="J12228"/>
      <c r="K12228"/>
      <c r="L12228"/>
      <c r="M12228"/>
      <c r="N12228"/>
      <c r="O12228"/>
      <c r="S12228"/>
      <c r="T12228"/>
      <c r="U12228"/>
      <c r="V12228"/>
      <c r="Y12228"/>
      <c r="Z12228"/>
      <c r="AA12228"/>
      <c r="AB12228"/>
      <c r="AC12228"/>
      <c r="AD12228"/>
      <c r="AE12228"/>
      <c r="AF12228"/>
      <c r="AG12228"/>
      <c r="AH12228"/>
      <c r="AI12228"/>
      <c r="AJ12228"/>
      <c r="AK12228"/>
      <c r="AL12228"/>
    </row>
    <row r="12229" spans="3:38" ht="15" customHeight="1" x14ac:dyDescent="0.35">
      <c r="C12229"/>
      <c r="D12229"/>
      <c r="E12229"/>
      <c r="F12229"/>
      <c r="G12229"/>
      <c r="H12229"/>
      <c r="I12229"/>
      <c r="J12229"/>
      <c r="K12229"/>
      <c r="L12229"/>
      <c r="M12229"/>
      <c r="N12229"/>
      <c r="O12229"/>
      <c r="S12229"/>
      <c r="T12229"/>
      <c r="U12229"/>
      <c r="V12229"/>
      <c r="Y12229"/>
      <c r="Z12229"/>
      <c r="AA12229"/>
      <c r="AB12229"/>
      <c r="AC12229"/>
      <c r="AD12229"/>
      <c r="AE12229"/>
      <c r="AF12229"/>
      <c r="AG12229"/>
      <c r="AH12229"/>
      <c r="AI12229"/>
      <c r="AJ12229"/>
      <c r="AK12229"/>
      <c r="AL12229"/>
    </row>
    <row r="12230" spans="3:38" ht="15" customHeight="1" x14ac:dyDescent="0.35">
      <c r="C12230"/>
      <c r="D12230"/>
      <c r="E12230"/>
      <c r="F12230"/>
      <c r="G12230"/>
      <c r="H12230"/>
      <c r="I12230"/>
      <c r="J12230"/>
      <c r="K12230"/>
      <c r="L12230"/>
      <c r="M12230"/>
      <c r="N12230"/>
      <c r="O12230"/>
      <c r="S12230"/>
      <c r="T12230"/>
      <c r="U12230"/>
      <c r="V12230"/>
      <c r="Y12230"/>
      <c r="Z12230"/>
      <c r="AA12230"/>
      <c r="AB12230"/>
      <c r="AC12230"/>
      <c r="AD12230"/>
      <c r="AE12230"/>
      <c r="AF12230"/>
      <c r="AG12230"/>
      <c r="AH12230"/>
      <c r="AI12230"/>
      <c r="AJ12230"/>
      <c r="AK12230"/>
      <c r="AL12230"/>
    </row>
    <row r="12231" spans="3:38" ht="15" customHeight="1" x14ac:dyDescent="0.35">
      <c r="C12231"/>
      <c r="D12231"/>
      <c r="E12231"/>
      <c r="F12231"/>
      <c r="G12231"/>
      <c r="H12231"/>
      <c r="I12231"/>
      <c r="J12231"/>
      <c r="K12231"/>
      <c r="L12231"/>
      <c r="M12231"/>
      <c r="N12231"/>
      <c r="O12231"/>
      <c r="S12231"/>
      <c r="T12231"/>
      <c r="U12231"/>
      <c r="V12231"/>
      <c r="Y12231"/>
      <c r="Z12231"/>
      <c r="AA12231"/>
      <c r="AB12231"/>
      <c r="AC12231"/>
      <c r="AD12231"/>
      <c r="AE12231"/>
      <c r="AF12231"/>
      <c r="AG12231"/>
      <c r="AH12231"/>
      <c r="AI12231"/>
      <c r="AJ12231"/>
      <c r="AK12231"/>
      <c r="AL12231"/>
    </row>
    <row r="12232" spans="3:38" ht="15" customHeight="1" x14ac:dyDescent="0.35">
      <c r="C12232"/>
      <c r="D12232"/>
      <c r="E12232"/>
      <c r="F12232"/>
      <c r="G12232"/>
      <c r="H12232"/>
      <c r="I12232"/>
      <c r="J12232"/>
      <c r="K12232"/>
      <c r="L12232"/>
      <c r="M12232"/>
      <c r="N12232"/>
      <c r="O12232"/>
      <c r="S12232"/>
      <c r="T12232"/>
      <c r="U12232"/>
      <c r="V12232"/>
      <c r="Y12232"/>
      <c r="Z12232"/>
      <c r="AA12232"/>
      <c r="AB12232"/>
      <c r="AC12232"/>
      <c r="AD12232"/>
      <c r="AE12232"/>
      <c r="AF12232"/>
      <c r="AG12232"/>
      <c r="AH12232"/>
      <c r="AI12232"/>
      <c r="AJ12232"/>
      <c r="AK12232"/>
      <c r="AL12232"/>
    </row>
    <row r="12233" spans="3:38" ht="15" customHeight="1" x14ac:dyDescent="0.35">
      <c r="C12233"/>
      <c r="D12233"/>
      <c r="E12233"/>
      <c r="F12233"/>
      <c r="G12233"/>
      <c r="H12233"/>
      <c r="I12233"/>
      <c r="J12233"/>
      <c r="K12233"/>
      <c r="L12233"/>
      <c r="M12233"/>
      <c r="N12233"/>
      <c r="O12233"/>
      <c r="S12233"/>
      <c r="T12233"/>
      <c r="U12233"/>
      <c r="V12233"/>
      <c r="Y12233"/>
      <c r="Z12233"/>
      <c r="AA12233"/>
      <c r="AB12233"/>
      <c r="AC12233"/>
      <c r="AD12233"/>
      <c r="AE12233"/>
      <c r="AF12233"/>
      <c r="AG12233"/>
      <c r="AH12233"/>
      <c r="AI12233"/>
      <c r="AJ12233"/>
      <c r="AK12233"/>
      <c r="AL12233"/>
    </row>
    <row r="12234" spans="3:38" ht="15" customHeight="1" x14ac:dyDescent="0.35">
      <c r="C12234"/>
      <c r="D12234"/>
      <c r="E12234"/>
      <c r="F12234"/>
      <c r="G12234"/>
      <c r="H12234"/>
      <c r="I12234"/>
      <c r="J12234"/>
      <c r="K12234"/>
      <c r="L12234"/>
      <c r="M12234"/>
      <c r="N12234"/>
      <c r="O12234"/>
      <c r="S12234"/>
      <c r="T12234"/>
      <c r="U12234"/>
      <c r="V12234"/>
      <c r="Y12234"/>
      <c r="Z12234"/>
      <c r="AA12234"/>
      <c r="AB12234"/>
      <c r="AC12234"/>
      <c r="AD12234"/>
      <c r="AE12234"/>
      <c r="AF12234"/>
      <c r="AG12234"/>
      <c r="AH12234"/>
      <c r="AI12234"/>
      <c r="AJ12234"/>
      <c r="AK12234"/>
      <c r="AL12234"/>
    </row>
    <row r="12235" spans="3:38" ht="15" customHeight="1" x14ac:dyDescent="0.35">
      <c r="C12235"/>
      <c r="D12235"/>
      <c r="E12235"/>
      <c r="F12235"/>
      <c r="G12235"/>
      <c r="H12235"/>
      <c r="I12235"/>
      <c r="J12235"/>
      <c r="K12235"/>
      <c r="L12235"/>
      <c r="M12235"/>
      <c r="N12235"/>
      <c r="O12235"/>
      <c r="S12235"/>
      <c r="T12235"/>
      <c r="U12235"/>
      <c r="V12235"/>
      <c r="Y12235"/>
      <c r="Z12235"/>
      <c r="AA12235"/>
      <c r="AB12235"/>
      <c r="AC12235"/>
      <c r="AD12235"/>
      <c r="AE12235"/>
      <c r="AF12235"/>
      <c r="AG12235"/>
      <c r="AH12235"/>
      <c r="AI12235"/>
      <c r="AJ12235"/>
      <c r="AK12235"/>
      <c r="AL12235"/>
    </row>
    <row r="12236" spans="3:38" ht="15" customHeight="1" x14ac:dyDescent="0.35">
      <c r="C12236"/>
      <c r="D12236"/>
      <c r="E12236"/>
      <c r="F12236"/>
      <c r="G12236"/>
      <c r="H12236"/>
      <c r="I12236"/>
      <c r="J12236"/>
      <c r="K12236"/>
      <c r="L12236"/>
      <c r="M12236"/>
      <c r="N12236"/>
      <c r="O12236"/>
      <c r="S12236"/>
      <c r="T12236"/>
      <c r="U12236"/>
      <c r="V12236"/>
      <c r="Y12236"/>
      <c r="Z12236"/>
      <c r="AA12236"/>
      <c r="AB12236"/>
      <c r="AC12236"/>
      <c r="AD12236"/>
      <c r="AE12236"/>
      <c r="AF12236"/>
      <c r="AG12236"/>
      <c r="AH12236"/>
      <c r="AI12236"/>
      <c r="AJ12236"/>
      <c r="AK12236"/>
      <c r="AL12236"/>
    </row>
    <row r="12237" spans="3:38" ht="15" customHeight="1" x14ac:dyDescent="0.35">
      <c r="C12237"/>
      <c r="D12237"/>
      <c r="E12237"/>
      <c r="F12237"/>
      <c r="G12237"/>
      <c r="H12237"/>
      <c r="I12237"/>
      <c r="J12237"/>
      <c r="K12237"/>
      <c r="L12237"/>
      <c r="M12237"/>
      <c r="N12237"/>
      <c r="O12237"/>
      <c r="S12237"/>
      <c r="T12237"/>
      <c r="U12237"/>
      <c r="V12237"/>
      <c r="Y12237"/>
      <c r="Z12237"/>
      <c r="AA12237"/>
      <c r="AB12237"/>
      <c r="AC12237"/>
      <c r="AD12237"/>
      <c r="AE12237"/>
      <c r="AF12237"/>
      <c r="AG12237"/>
      <c r="AH12237"/>
      <c r="AI12237"/>
      <c r="AJ12237"/>
      <c r="AK12237"/>
      <c r="AL12237"/>
    </row>
    <row r="12238" spans="3:38" ht="15" customHeight="1" x14ac:dyDescent="0.35">
      <c r="C12238"/>
      <c r="D12238"/>
      <c r="E12238"/>
      <c r="F12238"/>
      <c r="G12238"/>
      <c r="H12238"/>
      <c r="I12238"/>
      <c r="J12238"/>
      <c r="K12238"/>
      <c r="L12238"/>
      <c r="M12238"/>
      <c r="N12238"/>
      <c r="O12238"/>
      <c r="S12238"/>
      <c r="T12238"/>
      <c r="U12238"/>
      <c r="V12238"/>
      <c r="Y12238"/>
      <c r="Z12238"/>
      <c r="AA12238"/>
      <c r="AB12238"/>
      <c r="AC12238"/>
      <c r="AD12238"/>
      <c r="AE12238"/>
      <c r="AF12238"/>
      <c r="AG12238"/>
      <c r="AH12238"/>
      <c r="AI12238"/>
      <c r="AJ12238"/>
      <c r="AK12238"/>
      <c r="AL12238"/>
    </row>
    <row r="12239" spans="3:38" ht="15" customHeight="1" x14ac:dyDescent="0.35">
      <c r="C12239"/>
      <c r="D12239"/>
      <c r="E12239"/>
      <c r="F12239"/>
      <c r="G12239"/>
      <c r="H12239"/>
      <c r="I12239"/>
      <c r="J12239"/>
      <c r="K12239"/>
      <c r="L12239"/>
      <c r="M12239"/>
      <c r="N12239"/>
      <c r="O12239"/>
      <c r="S12239"/>
      <c r="T12239"/>
      <c r="U12239"/>
      <c r="V12239"/>
      <c r="Y12239"/>
      <c r="Z12239"/>
      <c r="AA12239"/>
      <c r="AB12239"/>
      <c r="AC12239"/>
      <c r="AD12239"/>
      <c r="AE12239"/>
      <c r="AF12239"/>
      <c r="AG12239"/>
      <c r="AH12239"/>
      <c r="AI12239"/>
      <c r="AJ12239"/>
      <c r="AK12239"/>
      <c r="AL12239"/>
    </row>
    <row r="12240" spans="3:38" ht="15" customHeight="1" x14ac:dyDescent="0.35">
      <c r="C12240"/>
      <c r="D12240"/>
      <c r="E12240"/>
      <c r="F12240"/>
      <c r="G12240"/>
      <c r="H12240"/>
      <c r="I12240"/>
      <c r="J12240"/>
      <c r="K12240"/>
      <c r="L12240"/>
      <c r="M12240"/>
      <c r="N12240"/>
      <c r="O12240"/>
      <c r="S12240"/>
      <c r="T12240"/>
      <c r="U12240"/>
      <c r="V12240"/>
      <c r="Y12240"/>
      <c r="Z12240"/>
      <c r="AA12240"/>
      <c r="AB12240"/>
      <c r="AC12240"/>
      <c r="AD12240"/>
      <c r="AE12240"/>
      <c r="AF12240"/>
      <c r="AG12240"/>
      <c r="AH12240"/>
      <c r="AI12240"/>
      <c r="AJ12240"/>
      <c r="AK12240"/>
      <c r="AL12240"/>
    </row>
    <row r="12241" spans="3:38" ht="15" customHeight="1" x14ac:dyDescent="0.35">
      <c r="C12241"/>
      <c r="D12241"/>
      <c r="E12241"/>
      <c r="F12241"/>
      <c r="G12241"/>
      <c r="H12241"/>
      <c r="I12241"/>
      <c r="J12241"/>
      <c r="K12241"/>
      <c r="L12241"/>
      <c r="M12241"/>
      <c r="N12241"/>
      <c r="O12241"/>
      <c r="S12241"/>
      <c r="T12241"/>
      <c r="U12241"/>
      <c r="V12241"/>
      <c r="Y12241"/>
      <c r="Z12241"/>
      <c r="AA12241"/>
      <c r="AB12241"/>
      <c r="AC12241"/>
      <c r="AD12241"/>
      <c r="AE12241"/>
      <c r="AF12241"/>
      <c r="AG12241"/>
      <c r="AH12241"/>
      <c r="AI12241"/>
      <c r="AJ12241"/>
      <c r="AK12241"/>
      <c r="AL12241"/>
    </row>
    <row r="12242" spans="3:38" ht="15" customHeight="1" x14ac:dyDescent="0.35">
      <c r="C12242"/>
      <c r="D12242"/>
      <c r="E12242"/>
      <c r="F12242"/>
      <c r="G12242"/>
      <c r="H12242"/>
      <c r="I12242"/>
      <c r="J12242"/>
      <c r="K12242"/>
      <c r="L12242"/>
      <c r="M12242"/>
      <c r="N12242"/>
      <c r="O12242"/>
      <c r="S12242"/>
      <c r="T12242"/>
      <c r="U12242"/>
      <c r="V12242"/>
      <c r="Y12242"/>
      <c r="Z12242"/>
      <c r="AA12242"/>
      <c r="AB12242"/>
      <c r="AC12242"/>
      <c r="AD12242"/>
      <c r="AE12242"/>
      <c r="AF12242"/>
      <c r="AG12242"/>
      <c r="AH12242"/>
      <c r="AI12242"/>
      <c r="AJ12242"/>
      <c r="AK12242"/>
      <c r="AL12242"/>
    </row>
    <row r="12243" spans="3:38" ht="15" customHeight="1" x14ac:dyDescent="0.35">
      <c r="C12243"/>
      <c r="D12243"/>
      <c r="E12243"/>
      <c r="F12243"/>
      <c r="G12243"/>
      <c r="H12243"/>
      <c r="I12243"/>
      <c r="J12243"/>
      <c r="K12243"/>
      <c r="L12243"/>
      <c r="M12243"/>
      <c r="N12243"/>
      <c r="O12243"/>
      <c r="S12243"/>
      <c r="T12243"/>
      <c r="U12243"/>
      <c r="V12243"/>
      <c r="Y12243"/>
      <c r="Z12243"/>
      <c r="AA12243"/>
      <c r="AB12243"/>
      <c r="AC12243"/>
      <c r="AD12243"/>
      <c r="AE12243"/>
      <c r="AF12243"/>
      <c r="AG12243"/>
      <c r="AH12243"/>
      <c r="AI12243"/>
      <c r="AJ12243"/>
      <c r="AK12243"/>
      <c r="AL12243"/>
    </row>
    <row r="12244" spans="3:38" ht="15" customHeight="1" x14ac:dyDescent="0.35">
      <c r="C12244"/>
      <c r="D12244"/>
      <c r="E12244"/>
      <c r="F12244"/>
      <c r="G12244"/>
      <c r="H12244"/>
      <c r="I12244"/>
      <c r="J12244"/>
      <c r="K12244"/>
      <c r="L12244"/>
      <c r="M12244"/>
      <c r="N12244"/>
      <c r="O12244"/>
      <c r="S12244"/>
      <c r="T12244"/>
      <c r="U12244"/>
      <c r="V12244"/>
      <c r="Y12244"/>
      <c r="Z12244"/>
      <c r="AA12244"/>
      <c r="AB12244"/>
      <c r="AC12244"/>
      <c r="AD12244"/>
      <c r="AE12244"/>
      <c r="AF12244"/>
      <c r="AG12244"/>
      <c r="AH12244"/>
      <c r="AI12244"/>
      <c r="AJ12244"/>
      <c r="AK12244"/>
      <c r="AL12244"/>
    </row>
    <row r="12245" spans="3:38" ht="15" customHeight="1" x14ac:dyDescent="0.35">
      <c r="C12245"/>
      <c r="D12245"/>
      <c r="E12245"/>
      <c r="F12245"/>
      <c r="G12245"/>
      <c r="H12245"/>
      <c r="I12245"/>
      <c r="J12245"/>
      <c r="K12245"/>
      <c r="L12245"/>
      <c r="M12245"/>
      <c r="N12245"/>
      <c r="O12245"/>
      <c r="S12245"/>
      <c r="T12245"/>
      <c r="U12245"/>
      <c r="V12245"/>
      <c r="Y12245"/>
      <c r="Z12245"/>
      <c r="AA12245"/>
      <c r="AB12245"/>
      <c r="AC12245"/>
      <c r="AD12245"/>
      <c r="AE12245"/>
      <c r="AF12245"/>
      <c r="AG12245"/>
      <c r="AH12245"/>
      <c r="AI12245"/>
      <c r="AJ12245"/>
      <c r="AK12245"/>
      <c r="AL12245"/>
    </row>
    <row r="12246" spans="3:38" ht="15" customHeight="1" x14ac:dyDescent="0.35">
      <c r="C12246"/>
      <c r="D12246"/>
      <c r="E12246"/>
      <c r="F12246"/>
      <c r="G12246"/>
      <c r="H12246"/>
      <c r="I12246"/>
      <c r="J12246"/>
      <c r="K12246"/>
      <c r="L12246"/>
      <c r="M12246"/>
      <c r="N12246"/>
      <c r="O12246"/>
      <c r="S12246"/>
      <c r="T12246"/>
      <c r="U12246"/>
      <c r="V12246"/>
      <c r="Y12246"/>
      <c r="Z12246"/>
      <c r="AA12246"/>
      <c r="AB12246"/>
      <c r="AC12246"/>
      <c r="AD12246"/>
      <c r="AE12246"/>
      <c r="AF12246"/>
      <c r="AG12246"/>
      <c r="AH12246"/>
      <c r="AI12246"/>
      <c r="AJ12246"/>
      <c r="AK12246"/>
      <c r="AL12246"/>
    </row>
    <row r="12247" spans="3:38" ht="15" customHeight="1" x14ac:dyDescent="0.35">
      <c r="C12247"/>
      <c r="D12247"/>
      <c r="E12247"/>
      <c r="F12247"/>
      <c r="G12247"/>
      <c r="H12247"/>
      <c r="I12247"/>
      <c r="J12247"/>
      <c r="K12247"/>
      <c r="L12247"/>
      <c r="M12247"/>
      <c r="N12247"/>
      <c r="O12247"/>
      <c r="S12247"/>
      <c r="T12247"/>
      <c r="U12247"/>
      <c r="V12247"/>
      <c r="Y12247"/>
      <c r="Z12247"/>
      <c r="AA12247"/>
      <c r="AB12247"/>
      <c r="AC12247"/>
      <c r="AD12247"/>
      <c r="AE12247"/>
      <c r="AF12247"/>
      <c r="AG12247"/>
      <c r="AH12247"/>
      <c r="AI12247"/>
      <c r="AJ12247"/>
      <c r="AK12247"/>
      <c r="AL12247"/>
    </row>
    <row r="12248" spans="3:38" ht="15" customHeight="1" x14ac:dyDescent="0.35">
      <c r="C12248"/>
      <c r="D12248"/>
      <c r="E12248"/>
      <c r="F12248"/>
      <c r="G12248"/>
      <c r="H12248"/>
      <c r="I12248"/>
      <c r="J12248"/>
      <c r="K12248"/>
      <c r="L12248"/>
      <c r="M12248"/>
      <c r="N12248"/>
      <c r="O12248"/>
      <c r="S12248"/>
      <c r="T12248"/>
      <c r="U12248"/>
      <c r="V12248"/>
      <c r="Y12248"/>
      <c r="Z12248"/>
      <c r="AA12248"/>
      <c r="AB12248"/>
      <c r="AC12248"/>
      <c r="AD12248"/>
      <c r="AE12248"/>
      <c r="AF12248"/>
      <c r="AG12248"/>
      <c r="AH12248"/>
      <c r="AI12248"/>
      <c r="AJ12248"/>
      <c r="AK12248"/>
      <c r="AL12248"/>
    </row>
    <row r="12249" spans="3:38" ht="15" customHeight="1" x14ac:dyDescent="0.35">
      <c r="C12249"/>
      <c r="D12249"/>
      <c r="E12249"/>
      <c r="F12249"/>
      <c r="G12249"/>
      <c r="H12249"/>
      <c r="I12249"/>
      <c r="J12249"/>
      <c r="K12249"/>
      <c r="L12249"/>
      <c r="M12249"/>
      <c r="N12249"/>
      <c r="O12249"/>
      <c r="S12249"/>
      <c r="T12249"/>
      <c r="U12249"/>
      <c r="V12249"/>
      <c r="Y12249"/>
      <c r="Z12249"/>
      <c r="AA12249"/>
      <c r="AB12249"/>
      <c r="AC12249"/>
      <c r="AD12249"/>
      <c r="AE12249"/>
      <c r="AF12249"/>
      <c r="AG12249"/>
      <c r="AH12249"/>
      <c r="AI12249"/>
      <c r="AJ12249"/>
      <c r="AK12249"/>
      <c r="AL12249"/>
    </row>
    <row r="12250" spans="3:38" ht="15" customHeight="1" x14ac:dyDescent="0.35">
      <c r="C12250"/>
      <c r="D12250"/>
      <c r="E12250"/>
      <c r="F12250"/>
      <c r="G12250"/>
      <c r="H12250"/>
      <c r="I12250"/>
      <c r="J12250"/>
      <c r="K12250"/>
      <c r="L12250"/>
      <c r="M12250"/>
      <c r="N12250"/>
      <c r="O12250"/>
      <c r="S12250"/>
      <c r="T12250"/>
      <c r="U12250"/>
      <c r="V12250"/>
      <c r="Y12250"/>
      <c r="Z12250"/>
      <c r="AA12250"/>
      <c r="AB12250"/>
      <c r="AC12250"/>
      <c r="AD12250"/>
      <c r="AE12250"/>
      <c r="AF12250"/>
      <c r="AG12250"/>
      <c r="AH12250"/>
      <c r="AI12250"/>
      <c r="AJ12250"/>
      <c r="AK12250"/>
      <c r="AL12250"/>
    </row>
    <row r="12251" spans="3:38" ht="15" customHeight="1" x14ac:dyDescent="0.35">
      <c r="C12251"/>
      <c r="D12251"/>
      <c r="E12251"/>
      <c r="F12251"/>
      <c r="G12251"/>
      <c r="H12251"/>
      <c r="I12251"/>
      <c r="J12251"/>
      <c r="K12251"/>
      <c r="L12251"/>
      <c r="M12251"/>
      <c r="N12251"/>
      <c r="O12251"/>
      <c r="S12251"/>
      <c r="T12251"/>
      <c r="U12251"/>
      <c r="V12251"/>
      <c r="Y12251"/>
      <c r="Z12251"/>
      <c r="AA12251"/>
      <c r="AB12251"/>
      <c r="AC12251"/>
      <c r="AD12251"/>
      <c r="AE12251"/>
      <c r="AF12251"/>
      <c r="AG12251"/>
      <c r="AH12251"/>
      <c r="AI12251"/>
      <c r="AJ12251"/>
      <c r="AK12251"/>
      <c r="AL12251"/>
    </row>
    <row r="12252" spans="3:38" ht="15" customHeight="1" x14ac:dyDescent="0.35">
      <c r="C12252"/>
      <c r="D12252"/>
      <c r="E12252"/>
      <c r="F12252"/>
      <c r="G12252"/>
      <c r="H12252"/>
      <c r="I12252"/>
      <c r="J12252"/>
      <c r="K12252"/>
      <c r="L12252"/>
      <c r="M12252"/>
      <c r="N12252"/>
      <c r="O12252"/>
      <c r="S12252"/>
      <c r="T12252"/>
      <c r="U12252"/>
      <c r="V12252"/>
      <c r="Y12252"/>
      <c r="Z12252"/>
      <c r="AA12252"/>
      <c r="AB12252"/>
      <c r="AC12252"/>
      <c r="AD12252"/>
      <c r="AE12252"/>
      <c r="AF12252"/>
      <c r="AG12252"/>
      <c r="AH12252"/>
      <c r="AI12252"/>
      <c r="AJ12252"/>
      <c r="AK12252"/>
      <c r="AL12252"/>
    </row>
    <row r="12253" spans="3:38" ht="15" customHeight="1" x14ac:dyDescent="0.35">
      <c r="C12253"/>
      <c r="D12253"/>
      <c r="E12253"/>
      <c r="F12253"/>
      <c r="G12253"/>
      <c r="H12253"/>
      <c r="I12253"/>
      <c r="J12253"/>
      <c r="K12253"/>
      <c r="L12253"/>
      <c r="M12253"/>
      <c r="N12253"/>
      <c r="O12253"/>
      <c r="S12253"/>
      <c r="T12253"/>
      <c r="U12253"/>
      <c r="V12253"/>
      <c r="Y12253"/>
      <c r="Z12253"/>
      <c r="AA12253"/>
      <c r="AB12253"/>
      <c r="AC12253"/>
      <c r="AD12253"/>
      <c r="AE12253"/>
      <c r="AF12253"/>
      <c r="AG12253"/>
      <c r="AH12253"/>
      <c r="AI12253"/>
      <c r="AJ12253"/>
      <c r="AK12253"/>
      <c r="AL12253"/>
    </row>
    <row r="12254" spans="3:38" ht="15" customHeight="1" x14ac:dyDescent="0.35">
      <c r="C12254"/>
      <c r="D12254"/>
      <c r="E12254"/>
      <c r="F12254"/>
      <c r="G12254"/>
      <c r="H12254"/>
      <c r="I12254"/>
      <c r="J12254"/>
      <c r="K12254"/>
      <c r="L12254"/>
      <c r="M12254"/>
      <c r="N12254"/>
      <c r="O12254"/>
      <c r="S12254"/>
      <c r="T12254"/>
      <c r="U12254"/>
      <c r="V12254"/>
      <c r="Y12254"/>
      <c r="Z12254"/>
      <c r="AA12254"/>
      <c r="AB12254"/>
      <c r="AC12254"/>
      <c r="AD12254"/>
      <c r="AE12254"/>
      <c r="AF12254"/>
      <c r="AG12254"/>
      <c r="AH12254"/>
      <c r="AI12254"/>
      <c r="AJ12254"/>
      <c r="AK12254"/>
      <c r="AL12254"/>
    </row>
    <row r="12255" spans="3:38" ht="15" customHeight="1" x14ac:dyDescent="0.35">
      <c r="C12255"/>
      <c r="D12255"/>
      <c r="E12255"/>
      <c r="F12255"/>
      <c r="G12255"/>
      <c r="H12255"/>
      <c r="I12255"/>
      <c r="J12255"/>
      <c r="K12255"/>
      <c r="L12255"/>
      <c r="M12255"/>
      <c r="N12255"/>
      <c r="O12255"/>
      <c r="S12255"/>
      <c r="T12255"/>
      <c r="U12255"/>
      <c r="V12255"/>
      <c r="Y12255"/>
      <c r="Z12255"/>
      <c r="AA12255"/>
      <c r="AB12255"/>
      <c r="AC12255"/>
      <c r="AD12255"/>
      <c r="AE12255"/>
      <c r="AF12255"/>
      <c r="AG12255"/>
      <c r="AH12255"/>
      <c r="AI12255"/>
      <c r="AJ12255"/>
      <c r="AK12255"/>
      <c r="AL12255"/>
    </row>
    <row r="12256" spans="3:38" ht="15" customHeight="1" x14ac:dyDescent="0.35">
      <c r="C12256"/>
      <c r="D12256"/>
      <c r="E12256"/>
      <c r="F12256"/>
      <c r="G12256"/>
      <c r="H12256"/>
      <c r="I12256"/>
      <c r="J12256"/>
      <c r="K12256"/>
      <c r="L12256"/>
      <c r="M12256"/>
      <c r="N12256"/>
      <c r="O12256"/>
      <c r="S12256"/>
      <c r="T12256"/>
      <c r="U12256"/>
      <c r="V12256"/>
      <c r="Y12256"/>
      <c r="Z12256"/>
      <c r="AA12256"/>
      <c r="AB12256"/>
      <c r="AC12256"/>
      <c r="AD12256"/>
      <c r="AE12256"/>
      <c r="AF12256"/>
      <c r="AG12256"/>
      <c r="AH12256"/>
      <c r="AI12256"/>
      <c r="AJ12256"/>
      <c r="AK12256"/>
      <c r="AL12256"/>
    </row>
    <row r="12257" spans="3:38" ht="15" customHeight="1" x14ac:dyDescent="0.35">
      <c r="C12257"/>
      <c r="D12257"/>
      <c r="E12257"/>
      <c r="F12257"/>
      <c r="G12257"/>
      <c r="H12257"/>
      <c r="I12257"/>
      <c r="J12257"/>
      <c r="K12257"/>
      <c r="L12257"/>
      <c r="M12257"/>
      <c r="N12257"/>
      <c r="O12257"/>
      <c r="S12257"/>
      <c r="T12257"/>
      <c r="U12257"/>
      <c r="V12257"/>
      <c r="Y12257"/>
      <c r="Z12257"/>
      <c r="AA12257"/>
      <c r="AB12257"/>
      <c r="AC12257"/>
      <c r="AD12257"/>
      <c r="AE12257"/>
      <c r="AF12257"/>
      <c r="AG12257"/>
      <c r="AH12257"/>
      <c r="AI12257"/>
      <c r="AJ12257"/>
      <c r="AK12257"/>
      <c r="AL12257"/>
    </row>
    <row r="12258" spans="3:38" ht="15" customHeight="1" x14ac:dyDescent="0.35">
      <c r="C12258"/>
      <c r="D12258"/>
      <c r="E12258"/>
      <c r="F12258"/>
      <c r="G12258"/>
      <c r="H12258"/>
      <c r="I12258"/>
      <c r="J12258"/>
      <c r="K12258"/>
      <c r="L12258"/>
      <c r="M12258"/>
      <c r="N12258"/>
      <c r="O12258"/>
      <c r="S12258"/>
      <c r="T12258"/>
      <c r="U12258"/>
      <c r="V12258"/>
      <c r="Y12258"/>
      <c r="Z12258"/>
      <c r="AA12258"/>
      <c r="AB12258"/>
      <c r="AC12258"/>
      <c r="AD12258"/>
      <c r="AE12258"/>
      <c r="AF12258"/>
      <c r="AG12258"/>
      <c r="AH12258"/>
      <c r="AI12258"/>
      <c r="AJ12258"/>
      <c r="AK12258"/>
      <c r="AL12258"/>
    </row>
    <row r="12259" spans="3:38" ht="15" customHeight="1" x14ac:dyDescent="0.35">
      <c r="C12259"/>
      <c r="D12259"/>
      <c r="E12259"/>
      <c r="F12259"/>
      <c r="G12259"/>
      <c r="H12259"/>
      <c r="I12259"/>
      <c r="J12259"/>
      <c r="K12259"/>
      <c r="L12259"/>
      <c r="M12259"/>
      <c r="N12259"/>
      <c r="O12259"/>
      <c r="S12259"/>
      <c r="T12259"/>
      <c r="U12259"/>
      <c r="V12259"/>
      <c r="Y12259"/>
      <c r="Z12259"/>
      <c r="AA12259"/>
      <c r="AB12259"/>
      <c r="AC12259"/>
      <c r="AD12259"/>
      <c r="AE12259"/>
      <c r="AF12259"/>
      <c r="AG12259"/>
      <c r="AH12259"/>
      <c r="AI12259"/>
      <c r="AJ12259"/>
      <c r="AK12259"/>
      <c r="AL12259"/>
    </row>
    <row r="12260" spans="3:38" ht="15" customHeight="1" x14ac:dyDescent="0.35">
      <c r="C12260"/>
      <c r="D12260"/>
      <c r="E12260"/>
      <c r="F12260"/>
      <c r="G12260"/>
      <c r="H12260"/>
      <c r="I12260"/>
      <c r="J12260"/>
      <c r="K12260"/>
      <c r="L12260"/>
      <c r="M12260"/>
      <c r="N12260"/>
      <c r="O12260"/>
      <c r="S12260"/>
      <c r="T12260"/>
      <c r="U12260"/>
      <c r="V12260"/>
      <c r="Y12260"/>
      <c r="Z12260"/>
      <c r="AA12260"/>
      <c r="AB12260"/>
      <c r="AC12260"/>
      <c r="AD12260"/>
      <c r="AE12260"/>
      <c r="AF12260"/>
      <c r="AG12260"/>
      <c r="AH12260"/>
      <c r="AI12260"/>
      <c r="AJ12260"/>
      <c r="AK12260"/>
      <c r="AL12260"/>
    </row>
    <row r="12261" spans="3:38" ht="15" customHeight="1" x14ac:dyDescent="0.35">
      <c r="C12261"/>
      <c r="D12261"/>
      <c r="E12261"/>
      <c r="F12261"/>
      <c r="G12261"/>
      <c r="H12261"/>
      <c r="I12261"/>
      <c r="J12261"/>
      <c r="K12261"/>
      <c r="L12261"/>
      <c r="M12261"/>
      <c r="N12261"/>
      <c r="O12261"/>
      <c r="S12261"/>
      <c r="T12261"/>
      <c r="U12261"/>
      <c r="V12261"/>
      <c r="Y12261"/>
      <c r="Z12261"/>
      <c r="AA12261"/>
      <c r="AB12261"/>
      <c r="AC12261"/>
      <c r="AD12261"/>
      <c r="AE12261"/>
      <c r="AF12261"/>
      <c r="AG12261"/>
      <c r="AH12261"/>
      <c r="AI12261"/>
      <c r="AJ12261"/>
      <c r="AK12261"/>
      <c r="AL12261"/>
    </row>
    <row r="12262" spans="3:38" ht="15" customHeight="1" x14ac:dyDescent="0.35">
      <c r="C12262"/>
      <c r="D12262"/>
      <c r="E12262"/>
      <c r="F12262"/>
      <c r="G12262"/>
      <c r="H12262"/>
      <c r="I12262"/>
      <c r="J12262"/>
      <c r="K12262"/>
      <c r="L12262"/>
      <c r="M12262"/>
      <c r="N12262"/>
      <c r="O12262"/>
      <c r="S12262"/>
      <c r="T12262"/>
      <c r="U12262"/>
      <c r="V12262"/>
      <c r="Y12262"/>
      <c r="Z12262"/>
      <c r="AA12262"/>
      <c r="AB12262"/>
      <c r="AC12262"/>
      <c r="AD12262"/>
      <c r="AE12262"/>
      <c r="AF12262"/>
      <c r="AG12262"/>
      <c r="AH12262"/>
      <c r="AI12262"/>
      <c r="AJ12262"/>
      <c r="AK12262"/>
      <c r="AL12262"/>
    </row>
    <row r="12263" spans="3:38" ht="15" customHeight="1" x14ac:dyDescent="0.35">
      <c r="C12263"/>
      <c r="D12263"/>
      <c r="E12263"/>
      <c r="F12263"/>
      <c r="G12263"/>
      <c r="H12263"/>
      <c r="I12263"/>
      <c r="J12263"/>
      <c r="K12263"/>
      <c r="L12263"/>
      <c r="M12263"/>
      <c r="N12263"/>
      <c r="O12263"/>
      <c r="S12263"/>
      <c r="T12263"/>
      <c r="U12263"/>
      <c r="V12263"/>
      <c r="Y12263"/>
      <c r="Z12263"/>
      <c r="AA12263"/>
      <c r="AB12263"/>
      <c r="AC12263"/>
      <c r="AD12263"/>
      <c r="AE12263"/>
      <c r="AF12263"/>
      <c r="AG12263"/>
      <c r="AH12263"/>
      <c r="AI12263"/>
      <c r="AJ12263"/>
      <c r="AK12263"/>
      <c r="AL12263"/>
    </row>
    <row r="12264" spans="3:38" ht="15" customHeight="1" x14ac:dyDescent="0.35">
      <c r="C12264"/>
      <c r="D12264"/>
      <c r="E12264"/>
      <c r="F12264"/>
      <c r="G12264"/>
      <c r="H12264"/>
      <c r="I12264"/>
      <c r="J12264"/>
      <c r="K12264"/>
      <c r="L12264"/>
      <c r="M12264"/>
      <c r="N12264"/>
      <c r="O12264"/>
      <c r="S12264"/>
      <c r="T12264"/>
      <c r="U12264"/>
      <c r="V12264"/>
      <c r="Y12264"/>
      <c r="Z12264"/>
      <c r="AA12264"/>
      <c r="AB12264"/>
      <c r="AC12264"/>
      <c r="AD12264"/>
      <c r="AE12264"/>
      <c r="AF12264"/>
      <c r="AG12264"/>
      <c r="AH12264"/>
      <c r="AI12264"/>
      <c r="AJ12264"/>
      <c r="AK12264"/>
      <c r="AL12264"/>
    </row>
    <row r="12265" spans="3:38" ht="15" customHeight="1" x14ac:dyDescent="0.35">
      <c r="C12265"/>
      <c r="D12265"/>
      <c r="E12265"/>
      <c r="F12265"/>
      <c r="G12265"/>
      <c r="H12265"/>
      <c r="I12265"/>
      <c r="J12265"/>
      <c r="K12265"/>
      <c r="L12265"/>
      <c r="M12265"/>
      <c r="N12265"/>
      <c r="O12265"/>
      <c r="S12265"/>
      <c r="T12265"/>
      <c r="U12265"/>
      <c r="V12265"/>
      <c r="Y12265"/>
      <c r="Z12265"/>
      <c r="AA12265"/>
      <c r="AB12265"/>
      <c r="AC12265"/>
      <c r="AD12265"/>
      <c r="AE12265"/>
      <c r="AF12265"/>
      <c r="AG12265"/>
      <c r="AH12265"/>
      <c r="AI12265"/>
      <c r="AJ12265"/>
      <c r="AK12265"/>
      <c r="AL12265"/>
    </row>
    <row r="12266" spans="3:38" ht="15" customHeight="1" x14ac:dyDescent="0.35">
      <c r="C12266"/>
      <c r="D12266"/>
      <c r="E12266"/>
      <c r="F12266"/>
      <c r="G12266"/>
      <c r="H12266"/>
      <c r="I12266"/>
      <c r="J12266"/>
      <c r="K12266"/>
      <c r="L12266"/>
      <c r="M12266"/>
      <c r="N12266"/>
      <c r="O12266"/>
      <c r="S12266"/>
      <c r="T12266"/>
      <c r="U12266"/>
      <c r="V12266"/>
      <c r="Y12266"/>
      <c r="Z12266"/>
      <c r="AA12266"/>
      <c r="AB12266"/>
      <c r="AC12266"/>
      <c r="AD12266"/>
      <c r="AE12266"/>
      <c r="AF12266"/>
      <c r="AG12266"/>
      <c r="AH12266"/>
      <c r="AI12266"/>
      <c r="AJ12266"/>
      <c r="AK12266"/>
      <c r="AL12266"/>
    </row>
    <row r="12267" spans="3:38" ht="15" customHeight="1" x14ac:dyDescent="0.35">
      <c r="C12267"/>
      <c r="D12267"/>
      <c r="E12267"/>
      <c r="F12267"/>
      <c r="G12267"/>
      <c r="H12267"/>
      <c r="I12267"/>
      <c r="J12267"/>
      <c r="K12267"/>
      <c r="L12267"/>
      <c r="M12267"/>
      <c r="N12267"/>
      <c r="O12267"/>
      <c r="S12267"/>
      <c r="T12267"/>
      <c r="U12267"/>
      <c r="V12267"/>
      <c r="Y12267"/>
      <c r="Z12267"/>
      <c r="AA12267"/>
      <c r="AB12267"/>
      <c r="AC12267"/>
      <c r="AD12267"/>
      <c r="AE12267"/>
      <c r="AF12267"/>
      <c r="AG12267"/>
      <c r="AH12267"/>
      <c r="AI12267"/>
      <c r="AJ12267"/>
      <c r="AK12267"/>
      <c r="AL12267"/>
    </row>
    <row r="12268" spans="3:38" ht="15" customHeight="1" x14ac:dyDescent="0.35">
      <c r="C12268"/>
      <c r="D12268"/>
      <c r="E12268"/>
      <c r="F12268"/>
      <c r="G12268"/>
      <c r="H12268"/>
      <c r="I12268"/>
      <c r="J12268"/>
      <c r="K12268"/>
      <c r="L12268"/>
      <c r="M12268"/>
      <c r="N12268"/>
      <c r="O12268"/>
      <c r="S12268"/>
      <c r="T12268"/>
      <c r="U12268"/>
      <c r="V12268"/>
      <c r="Y12268"/>
      <c r="Z12268"/>
      <c r="AA12268"/>
      <c r="AB12268"/>
      <c r="AC12268"/>
      <c r="AD12268"/>
      <c r="AE12268"/>
      <c r="AF12268"/>
      <c r="AG12268"/>
      <c r="AH12268"/>
      <c r="AI12268"/>
      <c r="AJ12268"/>
      <c r="AK12268"/>
      <c r="AL12268"/>
    </row>
    <row r="12269" spans="3:38" ht="15" customHeight="1" x14ac:dyDescent="0.35">
      <c r="C12269"/>
      <c r="D12269"/>
      <c r="E12269"/>
      <c r="F12269"/>
      <c r="G12269"/>
      <c r="H12269"/>
      <c r="I12269"/>
      <c r="J12269"/>
      <c r="K12269"/>
      <c r="L12269"/>
      <c r="M12269"/>
      <c r="N12269"/>
      <c r="O12269"/>
      <c r="S12269"/>
      <c r="T12269"/>
      <c r="U12269"/>
      <c r="V12269"/>
      <c r="Y12269"/>
      <c r="Z12269"/>
      <c r="AA12269"/>
      <c r="AB12269"/>
      <c r="AC12269"/>
      <c r="AD12269"/>
      <c r="AE12269"/>
      <c r="AF12269"/>
      <c r="AG12269"/>
      <c r="AH12269"/>
      <c r="AI12269"/>
      <c r="AJ12269"/>
      <c r="AK12269"/>
      <c r="AL12269"/>
    </row>
    <row r="12270" spans="3:38" ht="15" customHeight="1" x14ac:dyDescent="0.35">
      <c r="C12270"/>
      <c r="D12270"/>
      <c r="E12270"/>
      <c r="F12270"/>
      <c r="G12270"/>
      <c r="H12270"/>
      <c r="I12270"/>
      <c r="J12270"/>
      <c r="K12270"/>
      <c r="L12270"/>
      <c r="M12270"/>
      <c r="N12270"/>
      <c r="O12270"/>
      <c r="S12270"/>
      <c r="T12270"/>
      <c r="U12270"/>
      <c r="V12270"/>
      <c r="Y12270"/>
      <c r="Z12270"/>
      <c r="AA12270"/>
      <c r="AB12270"/>
      <c r="AC12270"/>
      <c r="AD12270"/>
      <c r="AE12270"/>
      <c r="AF12270"/>
      <c r="AG12270"/>
      <c r="AH12270"/>
      <c r="AI12270"/>
      <c r="AJ12270"/>
      <c r="AK12270"/>
      <c r="AL12270"/>
    </row>
    <row r="12271" spans="3:38" ht="15" customHeight="1" x14ac:dyDescent="0.35">
      <c r="C12271"/>
      <c r="D12271"/>
      <c r="E12271"/>
      <c r="F12271"/>
      <c r="G12271"/>
      <c r="H12271"/>
      <c r="I12271"/>
      <c r="J12271"/>
      <c r="K12271"/>
      <c r="L12271"/>
      <c r="M12271"/>
      <c r="N12271"/>
      <c r="O12271"/>
      <c r="S12271"/>
      <c r="T12271"/>
      <c r="U12271"/>
      <c r="V12271"/>
      <c r="Y12271"/>
      <c r="Z12271"/>
      <c r="AA12271"/>
      <c r="AB12271"/>
      <c r="AC12271"/>
      <c r="AD12271"/>
      <c r="AE12271"/>
      <c r="AF12271"/>
      <c r="AG12271"/>
      <c r="AH12271"/>
      <c r="AI12271"/>
      <c r="AJ12271"/>
      <c r="AK12271"/>
      <c r="AL12271"/>
    </row>
    <row r="12272" spans="3:38" ht="15" customHeight="1" x14ac:dyDescent="0.35">
      <c r="C12272"/>
      <c r="D12272"/>
      <c r="E12272"/>
      <c r="F12272"/>
      <c r="G12272"/>
      <c r="H12272"/>
      <c r="I12272"/>
      <c r="J12272"/>
      <c r="K12272"/>
      <c r="L12272"/>
      <c r="M12272"/>
      <c r="N12272"/>
      <c r="O12272"/>
      <c r="S12272"/>
      <c r="T12272"/>
      <c r="U12272"/>
      <c r="V12272"/>
      <c r="Y12272"/>
      <c r="Z12272"/>
      <c r="AA12272"/>
      <c r="AB12272"/>
      <c r="AC12272"/>
      <c r="AD12272"/>
      <c r="AE12272"/>
      <c r="AF12272"/>
      <c r="AG12272"/>
      <c r="AH12272"/>
      <c r="AI12272"/>
      <c r="AJ12272"/>
      <c r="AK12272"/>
      <c r="AL12272"/>
    </row>
    <row r="12273" spans="3:38" ht="15" customHeight="1" x14ac:dyDescent="0.35">
      <c r="C12273"/>
      <c r="D12273"/>
      <c r="E12273"/>
      <c r="F12273"/>
      <c r="G12273"/>
      <c r="H12273"/>
      <c r="I12273"/>
      <c r="J12273"/>
      <c r="K12273"/>
      <c r="L12273"/>
      <c r="M12273"/>
      <c r="N12273"/>
      <c r="O12273"/>
      <c r="S12273"/>
      <c r="T12273"/>
      <c r="U12273"/>
      <c r="V12273"/>
      <c r="Y12273"/>
      <c r="Z12273"/>
      <c r="AA12273"/>
      <c r="AB12273"/>
      <c r="AC12273"/>
      <c r="AD12273"/>
      <c r="AE12273"/>
      <c r="AF12273"/>
      <c r="AG12273"/>
      <c r="AH12273"/>
      <c r="AI12273"/>
      <c r="AJ12273"/>
      <c r="AK12273"/>
      <c r="AL12273"/>
    </row>
    <row r="12274" spans="3:38" ht="15" customHeight="1" x14ac:dyDescent="0.35">
      <c r="C12274"/>
      <c r="D12274"/>
      <c r="E12274"/>
      <c r="F12274"/>
      <c r="G12274"/>
      <c r="H12274"/>
      <c r="I12274"/>
      <c r="J12274"/>
      <c r="K12274"/>
      <c r="L12274"/>
      <c r="M12274"/>
      <c r="N12274"/>
      <c r="O12274"/>
      <c r="S12274"/>
      <c r="T12274"/>
      <c r="U12274"/>
      <c r="V12274"/>
      <c r="Y12274"/>
      <c r="Z12274"/>
      <c r="AA12274"/>
      <c r="AB12274"/>
      <c r="AC12274"/>
      <c r="AD12274"/>
      <c r="AE12274"/>
      <c r="AF12274"/>
      <c r="AG12274"/>
      <c r="AH12274"/>
      <c r="AI12274"/>
      <c r="AJ12274"/>
      <c r="AK12274"/>
      <c r="AL12274"/>
    </row>
    <row r="12275" spans="3:38" ht="15" customHeight="1" x14ac:dyDescent="0.35">
      <c r="C12275"/>
      <c r="D12275"/>
      <c r="E12275"/>
      <c r="F12275"/>
      <c r="G12275"/>
      <c r="H12275"/>
      <c r="I12275"/>
      <c r="J12275"/>
      <c r="K12275"/>
      <c r="L12275"/>
      <c r="M12275"/>
      <c r="N12275"/>
      <c r="O12275"/>
      <c r="S12275"/>
      <c r="T12275"/>
      <c r="U12275"/>
      <c r="V12275"/>
      <c r="Y12275"/>
      <c r="Z12275"/>
      <c r="AA12275"/>
      <c r="AB12275"/>
      <c r="AC12275"/>
      <c r="AD12275"/>
      <c r="AE12275"/>
      <c r="AF12275"/>
      <c r="AG12275"/>
      <c r="AH12275"/>
      <c r="AI12275"/>
      <c r="AJ12275"/>
      <c r="AK12275"/>
      <c r="AL12275"/>
    </row>
    <row r="12276" spans="3:38" ht="15" customHeight="1" x14ac:dyDescent="0.35">
      <c r="C12276"/>
      <c r="D12276"/>
      <c r="E12276"/>
      <c r="F12276"/>
      <c r="G12276"/>
      <c r="H12276"/>
      <c r="I12276"/>
      <c r="J12276"/>
      <c r="K12276"/>
      <c r="L12276"/>
      <c r="M12276"/>
      <c r="N12276"/>
      <c r="O12276"/>
      <c r="S12276"/>
      <c r="T12276"/>
      <c r="U12276"/>
      <c r="V12276"/>
      <c r="Y12276"/>
      <c r="Z12276"/>
      <c r="AA12276"/>
      <c r="AB12276"/>
      <c r="AC12276"/>
      <c r="AD12276"/>
      <c r="AE12276"/>
      <c r="AF12276"/>
      <c r="AG12276"/>
      <c r="AH12276"/>
      <c r="AI12276"/>
      <c r="AJ12276"/>
      <c r="AK12276"/>
      <c r="AL12276"/>
    </row>
    <row r="12277" spans="3:38" ht="15" customHeight="1" x14ac:dyDescent="0.35">
      <c r="C12277"/>
      <c r="D12277"/>
      <c r="E12277"/>
      <c r="F12277"/>
      <c r="G12277"/>
      <c r="H12277"/>
      <c r="I12277"/>
      <c r="J12277"/>
      <c r="K12277"/>
      <c r="L12277"/>
      <c r="M12277"/>
      <c r="N12277"/>
      <c r="O12277"/>
      <c r="S12277"/>
      <c r="T12277"/>
      <c r="U12277"/>
      <c r="V12277"/>
      <c r="Y12277"/>
      <c r="Z12277"/>
      <c r="AA12277"/>
      <c r="AB12277"/>
      <c r="AC12277"/>
      <c r="AD12277"/>
      <c r="AE12277"/>
      <c r="AF12277"/>
      <c r="AG12277"/>
      <c r="AH12277"/>
      <c r="AI12277"/>
      <c r="AJ12277"/>
      <c r="AK12277"/>
      <c r="AL12277"/>
    </row>
    <row r="12278" spans="3:38" ht="15" customHeight="1" x14ac:dyDescent="0.35">
      <c r="C12278"/>
      <c r="D12278"/>
      <c r="E12278"/>
      <c r="F12278"/>
      <c r="G12278"/>
      <c r="H12278"/>
      <c r="I12278"/>
      <c r="J12278"/>
      <c r="K12278"/>
      <c r="L12278"/>
      <c r="M12278"/>
      <c r="N12278"/>
      <c r="O12278"/>
      <c r="S12278"/>
      <c r="T12278"/>
      <c r="U12278"/>
      <c r="V12278"/>
      <c r="Y12278"/>
      <c r="Z12278"/>
      <c r="AA12278"/>
      <c r="AB12278"/>
      <c r="AC12278"/>
      <c r="AD12278"/>
      <c r="AE12278"/>
      <c r="AF12278"/>
      <c r="AG12278"/>
      <c r="AH12278"/>
      <c r="AI12278"/>
      <c r="AJ12278"/>
      <c r="AK12278"/>
      <c r="AL12278"/>
    </row>
    <row r="12279" spans="3:38" ht="15" customHeight="1" x14ac:dyDescent="0.35">
      <c r="C12279"/>
      <c r="D12279"/>
      <c r="E12279"/>
      <c r="F12279"/>
      <c r="G12279"/>
      <c r="H12279"/>
      <c r="I12279"/>
      <c r="J12279"/>
      <c r="K12279"/>
      <c r="L12279"/>
      <c r="M12279"/>
      <c r="N12279"/>
      <c r="O12279"/>
      <c r="S12279"/>
      <c r="T12279"/>
      <c r="U12279"/>
      <c r="V12279"/>
      <c r="Y12279"/>
      <c r="Z12279"/>
      <c r="AA12279"/>
      <c r="AB12279"/>
      <c r="AC12279"/>
      <c r="AD12279"/>
      <c r="AE12279"/>
      <c r="AF12279"/>
      <c r="AG12279"/>
      <c r="AH12279"/>
      <c r="AI12279"/>
      <c r="AJ12279"/>
      <c r="AK12279"/>
      <c r="AL12279"/>
    </row>
    <row r="12280" spans="3:38" ht="15" customHeight="1" x14ac:dyDescent="0.35">
      <c r="C12280"/>
      <c r="D12280"/>
      <c r="E12280"/>
      <c r="F12280"/>
      <c r="G12280"/>
      <c r="H12280"/>
      <c r="I12280"/>
      <c r="J12280"/>
      <c r="K12280"/>
      <c r="L12280"/>
      <c r="M12280"/>
      <c r="N12280"/>
      <c r="O12280"/>
      <c r="S12280"/>
      <c r="T12280"/>
      <c r="U12280"/>
      <c r="V12280"/>
      <c r="Y12280"/>
      <c r="Z12280"/>
      <c r="AA12280"/>
      <c r="AB12280"/>
      <c r="AC12280"/>
      <c r="AD12280"/>
      <c r="AE12280"/>
      <c r="AF12280"/>
      <c r="AG12280"/>
      <c r="AH12280"/>
      <c r="AI12280"/>
      <c r="AJ12280"/>
      <c r="AK12280"/>
      <c r="AL12280"/>
    </row>
    <row r="12281" spans="3:38" ht="15" customHeight="1" x14ac:dyDescent="0.35">
      <c r="C12281"/>
      <c r="D12281"/>
      <c r="E12281"/>
      <c r="F12281"/>
      <c r="G12281"/>
      <c r="H12281"/>
      <c r="I12281"/>
      <c r="J12281"/>
      <c r="K12281"/>
      <c r="L12281"/>
      <c r="M12281"/>
      <c r="N12281"/>
      <c r="O12281"/>
      <c r="S12281"/>
      <c r="T12281"/>
      <c r="U12281"/>
      <c r="V12281"/>
      <c r="Y12281"/>
      <c r="Z12281"/>
      <c r="AA12281"/>
      <c r="AB12281"/>
      <c r="AC12281"/>
      <c r="AD12281"/>
      <c r="AE12281"/>
      <c r="AF12281"/>
      <c r="AG12281"/>
      <c r="AH12281"/>
      <c r="AI12281"/>
      <c r="AJ12281"/>
      <c r="AK12281"/>
      <c r="AL12281"/>
    </row>
    <row r="12282" spans="3:38" ht="15" customHeight="1" x14ac:dyDescent="0.35">
      <c r="C12282"/>
      <c r="D12282"/>
      <c r="E12282"/>
      <c r="F12282"/>
      <c r="G12282"/>
      <c r="H12282"/>
      <c r="I12282"/>
      <c r="J12282"/>
      <c r="K12282"/>
      <c r="L12282"/>
      <c r="M12282"/>
      <c r="N12282"/>
      <c r="O12282"/>
      <c r="S12282"/>
      <c r="T12282"/>
      <c r="U12282"/>
      <c r="V12282"/>
      <c r="Y12282"/>
      <c r="Z12282"/>
      <c r="AA12282"/>
      <c r="AB12282"/>
      <c r="AC12282"/>
      <c r="AD12282"/>
      <c r="AE12282"/>
      <c r="AF12282"/>
      <c r="AG12282"/>
      <c r="AH12282"/>
      <c r="AI12282"/>
      <c r="AJ12282"/>
      <c r="AK12282"/>
      <c r="AL12282"/>
    </row>
    <row r="12283" spans="3:38" ht="15" customHeight="1" x14ac:dyDescent="0.35">
      <c r="C12283"/>
      <c r="D12283"/>
      <c r="E12283"/>
      <c r="F12283"/>
      <c r="G12283"/>
      <c r="H12283"/>
      <c r="I12283"/>
      <c r="J12283"/>
      <c r="K12283"/>
      <c r="L12283"/>
      <c r="M12283"/>
      <c r="N12283"/>
      <c r="O12283"/>
      <c r="S12283"/>
      <c r="T12283"/>
      <c r="U12283"/>
      <c r="V12283"/>
      <c r="Y12283"/>
      <c r="Z12283"/>
      <c r="AA12283"/>
      <c r="AB12283"/>
      <c r="AC12283"/>
      <c r="AD12283"/>
      <c r="AE12283"/>
      <c r="AF12283"/>
      <c r="AG12283"/>
      <c r="AH12283"/>
      <c r="AI12283"/>
      <c r="AJ12283"/>
      <c r="AK12283"/>
      <c r="AL12283"/>
    </row>
    <row r="12284" spans="3:38" ht="15" customHeight="1" x14ac:dyDescent="0.35">
      <c r="C12284"/>
      <c r="D12284"/>
      <c r="E12284"/>
      <c r="F12284"/>
      <c r="G12284"/>
      <c r="H12284"/>
      <c r="I12284"/>
      <c r="J12284"/>
      <c r="K12284"/>
      <c r="L12284"/>
      <c r="M12284"/>
      <c r="N12284"/>
      <c r="O12284"/>
      <c r="S12284"/>
      <c r="T12284"/>
      <c r="U12284"/>
      <c r="V12284"/>
      <c r="Y12284"/>
      <c r="Z12284"/>
      <c r="AA12284"/>
      <c r="AB12284"/>
      <c r="AC12284"/>
      <c r="AD12284"/>
      <c r="AE12284"/>
      <c r="AF12284"/>
      <c r="AG12284"/>
      <c r="AH12284"/>
      <c r="AI12284"/>
      <c r="AJ12284"/>
      <c r="AK12284"/>
      <c r="AL12284"/>
    </row>
    <row r="12285" spans="3:38" ht="15" customHeight="1" x14ac:dyDescent="0.35">
      <c r="C12285"/>
      <c r="D12285"/>
      <c r="E12285"/>
      <c r="F12285"/>
      <c r="G12285"/>
      <c r="H12285"/>
      <c r="I12285"/>
      <c r="J12285"/>
      <c r="K12285"/>
      <c r="L12285"/>
      <c r="M12285"/>
      <c r="N12285"/>
      <c r="O12285"/>
      <c r="S12285"/>
      <c r="T12285"/>
      <c r="U12285"/>
      <c r="V12285"/>
      <c r="Y12285"/>
      <c r="Z12285"/>
      <c r="AA12285"/>
      <c r="AB12285"/>
      <c r="AC12285"/>
      <c r="AD12285"/>
      <c r="AE12285"/>
      <c r="AF12285"/>
      <c r="AG12285"/>
      <c r="AH12285"/>
      <c r="AI12285"/>
      <c r="AJ12285"/>
      <c r="AK12285"/>
      <c r="AL12285"/>
    </row>
    <row r="12286" spans="3:38" ht="15" customHeight="1" x14ac:dyDescent="0.35">
      <c r="C12286"/>
      <c r="D12286"/>
      <c r="E12286"/>
      <c r="F12286"/>
      <c r="G12286"/>
      <c r="H12286"/>
      <c r="I12286"/>
      <c r="J12286"/>
      <c r="K12286"/>
      <c r="L12286"/>
      <c r="M12286"/>
      <c r="N12286"/>
      <c r="O12286"/>
      <c r="S12286"/>
      <c r="T12286"/>
      <c r="U12286"/>
      <c r="V12286"/>
      <c r="Y12286"/>
      <c r="Z12286"/>
      <c r="AA12286"/>
      <c r="AB12286"/>
      <c r="AC12286"/>
      <c r="AD12286"/>
      <c r="AE12286"/>
      <c r="AF12286"/>
      <c r="AG12286"/>
      <c r="AH12286"/>
      <c r="AI12286"/>
      <c r="AJ12286"/>
      <c r="AK12286"/>
      <c r="AL12286"/>
    </row>
    <row r="12287" spans="3:38" ht="15" customHeight="1" x14ac:dyDescent="0.35">
      <c r="C12287"/>
      <c r="D12287"/>
      <c r="E12287"/>
      <c r="F12287"/>
      <c r="G12287"/>
      <c r="H12287"/>
      <c r="I12287"/>
      <c r="J12287"/>
      <c r="K12287"/>
      <c r="L12287"/>
      <c r="M12287"/>
      <c r="N12287"/>
      <c r="O12287"/>
      <c r="S12287"/>
      <c r="T12287"/>
      <c r="U12287"/>
      <c r="V12287"/>
      <c r="Y12287"/>
      <c r="Z12287"/>
      <c r="AA12287"/>
      <c r="AB12287"/>
      <c r="AC12287"/>
      <c r="AD12287"/>
      <c r="AE12287"/>
      <c r="AF12287"/>
      <c r="AG12287"/>
      <c r="AH12287"/>
      <c r="AI12287"/>
      <c r="AJ12287"/>
      <c r="AK12287"/>
      <c r="AL12287"/>
    </row>
    <row r="12288" spans="3:38" ht="15" customHeight="1" x14ac:dyDescent="0.35">
      <c r="C12288"/>
      <c r="D12288"/>
      <c r="E12288"/>
      <c r="F12288"/>
      <c r="G12288"/>
      <c r="H12288"/>
      <c r="I12288"/>
      <c r="J12288"/>
      <c r="K12288"/>
      <c r="L12288"/>
      <c r="M12288"/>
      <c r="N12288"/>
      <c r="O12288"/>
      <c r="S12288"/>
      <c r="T12288"/>
      <c r="U12288"/>
      <c r="V12288"/>
      <c r="Y12288"/>
      <c r="Z12288"/>
      <c r="AA12288"/>
      <c r="AB12288"/>
      <c r="AC12288"/>
      <c r="AD12288"/>
      <c r="AE12288"/>
      <c r="AF12288"/>
      <c r="AG12288"/>
      <c r="AH12288"/>
      <c r="AI12288"/>
      <c r="AJ12288"/>
      <c r="AK12288"/>
      <c r="AL12288"/>
    </row>
    <row r="12289" spans="3:38" ht="15" customHeight="1" x14ac:dyDescent="0.35">
      <c r="C12289"/>
      <c r="D12289"/>
      <c r="E12289"/>
      <c r="F12289"/>
      <c r="G12289"/>
      <c r="H12289"/>
      <c r="I12289"/>
      <c r="J12289"/>
      <c r="K12289"/>
      <c r="L12289"/>
      <c r="M12289"/>
      <c r="N12289"/>
      <c r="O12289"/>
      <c r="S12289"/>
      <c r="T12289"/>
      <c r="U12289"/>
      <c r="V12289"/>
      <c r="Y12289"/>
      <c r="Z12289"/>
      <c r="AA12289"/>
      <c r="AB12289"/>
      <c r="AC12289"/>
      <c r="AD12289"/>
      <c r="AE12289"/>
      <c r="AF12289"/>
      <c r="AG12289"/>
      <c r="AH12289"/>
      <c r="AI12289"/>
      <c r="AJ12289"/>
      <c r="AK12289"/>
      <c r="AL12289"/>
    </row>
    <row r="12290" spans="3:38" ht="15" customHeight="1" x14ac:dyDescent="0.35">
      <c r="C12290"/>
      <c r="D12290"/>
      <c r="E12290"/>
      <c r="F12290"/>
      <c r="G12290"/>
      <c r="H12290"/>
      <c r="I12290"/>
      <c r="J12290"/>
      <c r="K12290"/>
      <c r="L12290"/>
      <c r="M12290"/>
      <c r="N12290"/>
      <c r="O12290"/>
      <c r="S12290"/>
      <c r="T12290"/>
      <c r="U12290"/>
      <c r="V12290"/>
      <c r="Y12290"/>
      <c r="Z12290"/>
      <c r="AA12290"/>
      <c r="AB12290"/>
      <c r="AC12290"/>
      <c r="AD12290"/>
      <c r="AE12290"/>
      <c r="AF12290"/>
      <c r="AG12290"/>
      <c r="AH12290"/>
      <c r="AI12290"/>
      <c r="AJ12290"/>
      <c r="AK12290"/>
      <c r="AL12290"/>
    </row>
    <row r="12291" spans="3:38" ht="15" customHeight="1" x14ac:dyDescent="0.35">
      <c r="C12291"/>
      <c r="D12291"/>
      <c r="E12291"/>
      <c r="F12291"/>
      <c r="G12291"/>
      <c r="H12291"/>
      <c r="I12291"/>
      <c r="J12291"/>
      <c r="K12291"/>
      <c r="L12291"/>
      <c r="M12291"/>
      <c r="N12291"/>
      <c r="O12291"/>
      <c r="S12291"/>
      <c r="T12291"/>
      <c r="U12291"/>
      <c r="V12291"/>
      <c r="Y12291"/>
      <c r="Z12291"/>
      <c r="AA12291"/>
      <c r="AB12291"/>
      <c r="AC12291"/>
      <c r="AD12291"/>
      <c r="AE12291"/>
      <c r="AF12291"/>
      <c r="AG12291"/>
      <c r="AH12291"/>
      <c r="AI12291"/>
      <c r="AJ12291"/>
      <c r="AK12291"/>
      <c r="AL12291"/>
    </row>
    <row r="12292" spans="3:38" ht="15" customHeight="1" x14ac:dyDescent="0.35">
      <c r="C12292"/>
      <c r="D12292"/>
      <c r="E12292"/>
      <c r="F12292"/>
      <c r="G12292"/>
      <c r="H12292"/>
      <c r="I12292"/>
      <c r="J12292"/>
      <c r="K12292"/>
      <c r="L12292"/>
      <c r="M12292"/>
      <c r="N12292"/>
      <c r="O12292"/>
      <c r="S12292"/>
      <c r="T12292"/>
      <c r="U12292"/>
      <c r="V12292"/>
      <c r="Y12292"/>
      <c r="Z12292"/>
      <c r="AA12292"/>
      <c r="AB12292"/>
      <c r="AC12292"/>
      <c r="AD12292"/>
      <c r="AE12292"/>
      <c r="AF12292"/>
      <c r="AG12292"/>
      <c r="AH12292"/>
      <c r="AI12292"/>
      <c r="AJ12292"/>
      <c r="AK12292"/>
      <c r="AL12292"/>
    </row>
    <row r="12293" spans="3:38" ht="15" customHeight="1" x14ac:dyDescent="0.35">
      <c r="C12293"/>
      <c r="D12293"/>
      <c r="E12293"/>
      <c r="F12293"/>
      <c r="G12293"/>
      <c r="H12293"/>
      <c r="I12293"/>
      <c r="J12293"/>
      <c r="K12293"/>
      <c r="L12293"/>
      <c r="M12293"/>
      <c r="N12293"/>
      <c r="O12293"/>
      <c r="S12293"/>
      <c r="T12293"/>
      <c r="U12293"/>
      <c r="V12293"/>
      <c r="Y12293"/>
      <c r="Z12293"/>
      <c r="AA12293"/>
      <c r="AB12293"/>
      <c r="AC12293"/>
      <c r="AD12293"/>
      <c r="AE12293"/>
      <c r="AF12293"/>
      <c r="AG12293"/>
      <c r="AH12293"/>
      <c r="AI12293"/>
      <c r="AJ12293"/>
      <c r="AK12293"/>
      <c r="AL12293"/>
    </row>
    <row r="12294" spans="3:38" ht="15" customHeight="1" x14ac:dyDescent="0.35">
      <c r="C12294"/>
      <c r="D12294"/>
      <c r="E12294"/>
      <c r="F12294"/>
      <c r="G12294"/>
      <c r="H12294"/>
      <c r="I12294"/>
      <c r="J12294"/>
      <c r="K12294"/>
      <c r="L12294"/>
      <c r="M12294"/>
      <c r="N12294"/>
      <c r="O12294"/>
      <c r="S12294"/>
      <c r="T12294"/>
      <c r="U12294"/>
      <c r="V12294"/>
      <c r="Y12294"/>
      <c r="Z12294"/>
      <c r="AA12294"/>
      <c r="AB12294"/>
      <c r="AC12294"/>
      <c r="AD12294"/>
      <c r="AE12294"/>
      <c r="AF12294"/>
      <c r="AG12294"/>
      <c r="AH12294"/>
      <c r="AI12294"/>
      <c r="AJ12294"/>
      <c r="AK12294"/>
      <c r="AL12294"/>
    </row>
    <row r="12295" spans="3:38" ht="15" customHeight="1" x14ac:dyDescent="0.35">
      <c r="C12295"/>
      <c r="D12295"/>
      <c r="E12295"/>
      <c r="F12295"/>
      <c r="G12295"/>
      <c r="H12295"/>
      <c r="I12295"/>
      <c r="J12295"/>
      <c r="K12295"/>
      <c r="L12295"/>
      <c r="M12295"/>
      <c r="N12295"/>
      <c r="O12295"/>
      <c r="S12295"/>
      <c r="T12295"/>
      <c r="U12295"/>
      <c r="V12295"/>
      <c r="Y12295"/>
      <c r="Z12295"/>
      <c r="AA12295"/>
      <c r="AB12295"/>
      <c r="AC12295"/>
      <c r="AD12295"/>
      <c r="AE12295"/>
      <c r="AF12295"/>
      <c r="AG12295"/>
      <c r="AH12295"/>
      <c r="AI12295"/>
      <c r="AJ12295"/>
      <c r="AK12295"/>
      <c r="AL12295"/>
    </row>
    <row r="12296" spans="3:38" ht="15" customHeight="1" x14ac:dyDescent="0.35">
      <c r="C12296"/>
      <c r="D12296"/>
      <c r="E12296"/>
      <c r="F12296"/>
      <c r="G12296"/>
      <c r="H12296"/>
      <c r="I12296"/>
      <c r="J12296"/>
      <c r="K12296"/>
      <c r="L12296"/>
      <c r="M12296"/>
      <c r="N12296"/>
      <c r="O12296"/>
      <c r="S12296"/>
      <c r="T12296"/>
      <c r="U12296"/>
      <c r="V12296"/>
      <c r="Y12296"/>
      <c r="Z12296"/>
      <c r="AA12296"/>
      <c r="AB12296"/>
      <c r="AC12296"/>
      <c r="AD12296"/>
      <c r="AE12296"/>
      <c r="AF12296"/>
      <c r="AG12296"/>
      <c r="AH12296"/>
      <c r="AI12296"/>
      <c r="AJ12296"/>
      <c r="AK12296"/>
      <c r="AL12296"/>
    </row>
    <row r="12297" spans="3:38" ht="15" customHeight="1" x14ac:dyDescent="0.35">
      <c r="C12297"/>
      <c r="D12297"/>
      <c r="E12297"/>
      <c r="F12297"/>
      <c r="G12297"/>
      <c r="H12297"/>
      <c r="I12297"/>
      <c r="J12297"/>
      <c r="K12297"/>
      <c r="L12297"/>
      <c r="M12297"/>
      <c r="N12297"/>
      <c r="O12297"/>
      <c r="S12297"/>
      <c r="T12297"/>
      <c r="U12297"/>
      <c r="V12297"/>
      <c r="Y12297"/>
      <c r="Z12297"/>
      <c r="AA12297"/>
      <c r="AB12297"/>
      <c r="AC12297"/>
      <c r="AD12297"/>
      <c r="AE12297"/>
      <c r="AF12297"/>
      <c r="AG12297"/>
      <c r="AH12297"/>
      <c r="AI12297"/>
      <c r="AJ12297"/>
      <c r="AK12297"/>
      <c r="AL12297"/>
    </row>
    <row r="12298" spans="3:38" ht="15" customHeight="1" x14ac:dyDescent="0.35">
      <c r="C12298"/>
      <c r="D12298"/>
      <c r="E12298"/>
      <c r="F12298"/>
      <c r="G12298"/>
      <c r="H12298"/>
      <c r="I12298"/>
      <c r="J12298"/>
      <c r="K12298"/>
      <c r="L12298"/>
      <c r="M12298"/>
      <c r="N12298"/>
      <c r="O12298"/>
      <c r="S12298"/>
      <c r="T12298"/>
      <c r="U12298"/>
      <c r="V12298"/>
      <c r="Y12298"/>
      <c r="Z12298"/>
      <c r="AA12298"/>
      <c r="AB12298"/>
      <c r="AC12298"/>
      <c r="AD12298"/>
      <c r="AE12298"/>
      <c r="AF12298"/>
      <c r="AG12298"/>
      <c r="AH12298"/>
      <c r="AI12298"/>
      <c r="AJ12298"/>
      <c r="AK12298"/>
      <c r="AL12298"/>
    </row>
    <row r="12299" spans="3:38" ht="15" customHeight="1" x14ac:dyDescent="0.35">
      <c r="C12299"/>
      <c r="D12299"/>
      <c r="E12299"/>
      <c r="F12299"/>
      <c r="G12299"/>
      <c r="H12299"/>
      <c r="I12299"/>
      <c r="J12299"/>
      <c r="K12299"/>
      <c r="L12299"/>
      <c r="M12299"/>
      <c r="N12299"/>
      <c r="O12299"/>
      <c r="S12299"/>
      <c r="T12299"/>
      <c r="U12299"/>
      <c r="V12299"/>
      <c r="Y12299"/>
      <c r="Z12299"/>
      <c r="AA12299"/>
      <c r="AB12299"/>
      <c r="AC12299"/>
      <c r="AD12299"/>
      <c r="AE12299"/>
      <c r="AF12299"/>
      <c r="AG12299"/>
      <c r="AH12299"/>
      <c r="AI12299"/>
      <c r="AJ12299"/>
      <c r="AK12299"/>
      <c r="AL12299"/>
    </row>
    <row r="12300" spans="3:38" ht="15" customHeight="1" x14ac:dyDescent="0.35">
      <c r="C12300"/>
      <c r="D12300"/>
      <c r="E12300"/>
      <c r="F12300"/>
      <c r="G12300"/>
      <c r="H12300"/>
      <c r="I12300"/>
      <c r="J12300"/>
      <c r="K12300"/>
      <c r="L12300"/>
      <c r="M12300"/>
      <c r="N12300"/>
      <c r="O12300"/>
      <c r="S12300"/>
      <c r="T12300"/>
      <c r="U12300"/>
      <c r="V12300"/>
      <c r="Y12300"/>
      <c r="Z12300"/>
      <c r="AA12300"/>
      <c r="AB12300"/>
      <c r="AC12300"/>
      <c r="AD12300"/>
      <c r="AE12300"/>
      <c r="AF12300"/>
      <c r="AG12300"/>
      <c r="AH12300"/>
      <c r="AI12300"/>
      <c r="AJ12300"/>
      <c r="AK12300"/>
      <c r="AL12300"/>
    </row>
    <row r="12301" spans="3:38" ht="15" customHeight="1" x14ac:dyDescent="0.35">
      <c r="C12301"/>
      <c r="D12301"/>
      <c r="E12301"/>
      <c r="F12301"/>
      <c r="G12301"/>
      <c r="H12301"/>
      <c r="I12301"/>
      <c r="J12301"/>
      <c r="K12301"/>
      <c r="L12301"/>
      <c r="M12301"/>
      <c r="N12301"/>
      <c r="O12301"/>
      <c r="S12301"/>
      <c r="T12301"/>
      <c r="U12301"/>
      <c r="V12301"/>
      <c r="Y12301"/>
      <c r="Z12301"/>
      <c r="AA12301"/>
      <c r="AB12301"/>
      <c r="AC12301"/>
      <c r="AD12301"/>
      <c r="AE12301"/>
      <c r="AF12301"/>
      <c r="AG12301"/>
      <c r="AH12301"/>
      <c r="AI12301"/>
      <c r="AJ12301"/>
      <c r="AK12301"/>
      <c r="AL12301"/>
    </row>
    <row r="12302" spans="3:38" ht="15" customHeight="1" x14ac:dyDescent="0.35">
      <c r="C12302"/>
      <c r="D12302"/>
      <c r="E12302"/>
      <c r="F12302"/>
      <c r="G12302"/>
      <c r="H12302"/>
      <c r="I12302"/>
      <c r="J12302"/>
      <c r="K12302"/>
      <c r="L12302"/>
      <c r="M12302"/>
      <c r="N12302"/>
      <c r="O12302"/>
      <c r="S12302"/>
      <c r="T12302"/>
      <c r="U12302"/>
      <c r="V12302"/>
      <c r="Y12302"/>
      <c r="Z12302"/>
      <c r="AA12302"/>
      <c r="AB12302"/>
      <c r="AC12302"/>
      <c r="AD12302"/>
      <c r="AE12302"/>
      <c r="AF12302"/>
      <c r="AG12302"/>
      <c r="AH12302"/>
      <c r="AI12302"/>
      <c r="AJ12302"/>
      <c r="AK12302"/>
      <c r="AL12302"/>
    </row>
    <row r="12303" spans="3:38" ht="15" customHeight="1" x14ac:dyDescent="0.35">
      <c r="C12303"/>
      <c r="D12303"/>
      <c r="E12303"/>
      <c r="F12303"/>
      <c r="G12303"/>
      <c r="H12303"/>
      <c r="I12303"/>
      <c r="J12303"/>
      <c r="K12303"/>
      <c r="L12303"/>
      <c r="M12303"/>
      <c r="N12303"/>
      <c r="O12303"/>
      <c r="S12303"/>
      <c r="T12303"/>
      <c r="U12303"/>
      <c r="V12303"/>
      <c r="Y12303"/>
      <c r="Z12303"/>
      <c r="AA12303"/>
      <c r="AB12303"/>
      <c r="AC12303"/>
      <c r="AD12303"/>
      <c r="AE12303"/>
      <c r="AF12303"/>
      <c r="AG12303"/>
      <c r="AH12303"/>
      <c r="AI12303"/>
      <c r="AJ12303"/>
      <c r="AK12303"/>
      <c r="AL12303"/>
    </row>
    <row r="12304" spans="3:38" ht="15" customHeight="1" x14ac:dyDescent="0.35">
      <c r="C12304"/>
      <c r="D12304"/>
      <c r="E12304"/>
      <c r="F12304"/>
      <c r="G12304"/>
      <c r="H12304"/>
      <c r="I12304"/>
      <c r="J12304"/>
      <c r="K12304"/>
      <c r="L12304"/>
      <c r="M12304"/>
      <c r="N12304"/>
      <c r="O12304"/>
      <c r="S12304"/>
      <c r="T12304"/>
      <c r="U12304"/>
      <c r="V12304"/>
      <c r="Y12304"/>
      <c r="Z12304"/>
      <c r="AA12304"/>
      <c r="AB12304"/>
      <c r="AC12304"/>
      <c r="AD12304"/>
      <c r="AE12304"/>
      <c r="AF12304"/>
      <c r="AG12304"/>
      <c r="AH12304"/>
      <c r="AI12304"/>
      <c r="AJ12304"/>
      <c r="AK12304"/>
      <c r="AL12304"/>
    </row>
    <row r="12305" spans="3:38" ht="15" customHeight="1" x14ac:dyDescent="0.35">
      <c r="C12305"/>
      <c r="D12305"/>
      <c r="E12305"/>
      <c r="F12305"/>
      <c r="G12305"/>
      <c r="H12305"/>
      <c r="I12305"/>
      <c r="J12305"/>
      <c r="K12305"/>
      <c r="L12305"/>
      <c r="M12305"/>
      <c r="N12305"/>
      <c r="O12305"/>
      <c r="S12305"/>
      <c r="T12305"/>
      <c r="U12305"/>
      <c r="V12305"/>
      <c r="Y12305"/>
      <c r="Z12305"/>
      <c r="AA12305"/>
      <c r="AB12305"/>
      <c r="AC12305"/>
      <c r="AD12305"/>
      <c r="AE12305"/>
      <c r="AF12305"/>
      <c r="AG12305"/>
      <c r="AH12305"/>
      <c r="AI12305"/>
      <c r="AJ12305"/>
      <c r="AK12305"/>
      <c r="AL12305"/>
    </row>
    <row r="12306" spans="3:38" ht="15" customHeight="1" x14ac:dyDescent="0.35">
      <c r="C12306"/>
      <c r="D12306"/>
      <c r="E12306"/>
      <c r="F12306"/>
      <c r="G12306"/>
      <c r="H12306"/>
      <c r="I12306"/>
      <c r="J12306"/>
      <c r="K12306"/>
      <c r="L12306"/>
      <c r="M12306"/>
      <c r="N12306"/>
      <c r="O12306"/>
      <c r="S12306"/>
      <c r="T12306"/>
      <c r="U12306"/>
      <c r="V12306"/>
      <c r="Y12306"/>
      <c r="Z12306"/>
      <c r="AA12306"/>
      <c r="AB12306"/>
      <c r="AC12306"/>
      <c r="AD12306"/>
      <c r="AE12306"/>
      <c r="AF12306"/>
      <c r="AG12306"/>
      <c r="AH12306"/>
      <c r="AI12306"/>
      <c r="AJ12306"/>
      <c r="AK12306"/>
      <c r="AL12306"/>
    </row>
    <row r="12307" spans="3:38" ht="15" customHeight="1" x14ac:dyDescent="0.35">
      <c r="C12307"/>
      <c r="D12307"/>
      <c r="E12307"/>
      <c r="F12307"/>
      <c r="G12307"/>
      <c r="H12307"/>
      <c r="I12307"/>
      <c r="J12307"/>
      <c r="K12307"/>
      <c r="L12307"/>
      <c r="M12307"/>
      <c r="N12307"/>
      <c r="O12307"/>
      <c r="S12307"/>
      <c r="T12307"/>
      <c r="U12307"/>
      <c r="V12307"/>
      <c r="Y12307"/>
      <c r="Z12307"/>
      <c r="AA12307"/>
      <c r="AB12307"/>
      <c r="AC12307"/>
      <c r="AD12307"/>
      <c r="AE12307"/>
      <c r="AF12307"/>
      <c r="AG12307"/>
      <c r="AH12307"/>
      <c r="AI12307"/>
      <c r="AJ12307"/>
      <c r="AK12307"/>
      <c r="AL12307"/>
    </row>
    <row r="12308" spans="3:38" ht="15" customHeight="1" x14ac:dyDescent="0.35">
      <c r="C12308"/>
      <c r="D12308"/>
      <c r="E12308"/>
      <c r="F12308"/>
      <c r="G12308"/>
      <c r="H12308"/>
      <c r="I12308"/>
      <c r="J12308"/>
      <c r="K12308"/>
      <c r="L12308"/>
      <c r="M12308"/>
      <c r="N12308"/>
      <c r="O12308"/>
      <c r="S12308"/>
      <c r="T12308"/>
      <c r="U12308"/>
      <c r="V12308"/>
      <c r="Y12308"/>
      <c r="Z12308"/>
      <c r="AA12308"/>
      <c r="AB12308"/>
      <c r="AC12308"/>
      <c r="AD12308"/>
      <c r="AE12308"/>
      <c r="AF12308"/>
      <c r="AG12308"/>
      <c r="AH12308"/>
      <c r="AI12308"/>
      <c r="AJ12308"/>
      <c r="AK12308"/>
      <c r="AL12308"/>
    </row>
    <row r="12309" spans="3:38" ht="15" customHeight="1" x14ac:dyDescent="0.35">
      <c r="C12309"/>
      <c r="D12309"/>
      <c r="E12309"/>
      <c r="F12309"/>
      <c r="G12309"/>
      <c r="H12309"/>
      <c r="I12309"/>
      <c r="J12309"/>
      <c r="K12309"/>
      <c r="L12309"/>
      <c r="M12309"/>
      <c r="N12309"/>
      <c r="O12309"/>
      <c r="S12309"/>
      <c r="T12309"/>
      <c r="U12309"/>
      <c r="V12309"/>
      <c r="Y12309"/>
      <c r="Z12309"/>
      <c r="AA12309"/>
      <c r="AB12309"/>
      <c r="AC12309"/>
      <c r="AD12309"/>
      <c r="AE12309"/>
      <c r="AF12309"/>
      <c r="AG12309"/>
      <c r="AH12309"/>
      <c r="AI12309"/>
      <c r="AJ12309"/>
      <c r="AK12309"/>
      <c r="AL12309"/>
    </row>
    <row r="12310" spans="3:38" ht="15" customHeight="1" x14ac:dyDescent="0.35">
      <c r="C12310"/>
      <c r="D12310"/>
      <c r="E12310"/>
      <c r="F12310"/>
      <c r="G12310"/>
      <c r="H12310"/>
      <c r="I12310"/>
      <c r="J12310"/>
      <c r="K12310"/>
      <c r="L12310"/>
      <c r="M12310"/>
      <c r="N12310"/>
      <c r="O12310"/>
      <c r="S12310"/>
      <c r="T12310"/>
      <c r="U12310"/>
      <c r="V12310"/>
      <c r="Y12310"/>
      <c r="Z12310"/>
      <c r="AA12310"/>
      <c r="AB12310"/>
      <c r="AC12310"/>
      <c r="AD12310"/>
      <c r="AE12310"/>
      <c r="AF12310"/>
      <c r="AG12310"/>
      <c r="AH12310"/>
      <c r="AI12310"/>
      <c r="AJ12310"/>
      <c r="AK12310"/>
      <c r="AL12310"/>
    </row>
    <row r="12311" spans="3:38" ht="15" customHeight="1" x14ac:dyDescent="0.35">
      <c r="C12311"/>
      <c r="D12311"/>
      <c r="E12311"/>
      <c r="F12311"/>
      <c r="G12311"/>
      <c r="H12311"/>
      <c r="I12311"/>
      <c r="J12311"/>
      <c r="K12311"/>
      <c r="L12311"/>
      <c r="M12311"/>
      <c r="N12311"/>
      <c r="O12311"/>
      <c r="S12311"/>
      <c r="T12311"/>
      <c r="U12311"/>
      <c r="V12311"/>
      <c r="Y12311"/>
      <c r="Z12311"/>
      <c r="AA12311"/>
      <c r="AB12311"/>
      <c r="AC12311"/>
      <c r="AD12311"/>
      <c r="AE12311"/>
      <c r="AF12311"/>
      <c r="AG12311"/>
      <c r="AH12311"/>
      <c r="AI12311"/>
      <c r="AJ12311"/>
      <c r="AK12311"/>
      <c r="AL12311"/>
    </row>
    <row r="12312" spans="3:38" ht="15" customHeight="1" x14ac:dyDescent="0.35">
      <c r="C12312"/>
      <c r="D12312"/>
      <c r="E12312"/>
      <c r="F12312"/>
      <c r="G12312"/>
      <c r="H12312"/>
      <c r="I12312"/>
      <c r="J12312"/>
      <c r="K12312"/>
      <c r="L12312"/>
      <c r="M12312"/>
      <c r="N12312"/>
      <c r="O12312"/>
      <c r="S12312"/>
      <c r="T12312"/>
      <c r="U12312"/>
      <c r="V12312"/>
      <c r="Y12312"/>
      <c r="Z12312"/>
      <c r="AA12312"/>
      <c r="AB12312"/>
      <c r="AC12312"/>
      <c r="AD12312"/>
      <c r="AE12312"/>
      <c r="AF12312"/>
      <c r="AG12312"/>
      <c r="AH12312"/>
      <c r="AI12312"/>
      <c r="AJ12312"/>
      <c r="AK12312"/>
      <c r="AL12312"/>
    </row>
    <row r="12313" spans="3:38" ht="15" customHeight="1" x14ac:dyDescent="0.35">
      <c r="C12313"/>
      <c r="D12313"/>
      <c r="E12313"/>
      <c r="F12313"/>
      <c r="G12313"/>
      <c r="H12313"/>
      <c r="I12313"/>
      <c r="J12313"/>
      <c r="K12313"/>
      <c r="L12313"/>
      <c r="M12313"/>
      <c r="N12313"/>
      <c r="O12313"/>
      <c r="S12313"/>
      <c r="T12313"/>
      <c r="U12313"/>
      <c r="V12313"/>
      <c r="Y12313"/>
      <c r="Z12313"/>
      <c r="AA12313"/>
      <c r="AB12313"/>
      <c r="AC12313"/>
      <c r="AD12313"/>
      <c r="AE12313"/>
      <c r="AF12313"/>
      <c r="AG12313"/>
      <c r="AH12313"/>
      <c r="AI12313"/>
      <c r="AJ12313"/>
      <c r="AK12313"/>
      <c r="AL12313"/>
    </row>
    <row r="12314" spans="3:38" ht="15" customHeight="1" x14ac:dyDescent="0.35">
      <c r="C12314"/>
      <c r="D12314"/>
      <c r="E12314"/>
      <c r="F12314"/>
      <c r="G12314"/>
      <c r="H12314"/>
      <c r="I12314"/>
      <c r="J12314"/>
      <c r="K12314"/>
      <c r="L12314"/>
      <c r="M12314"/>
      <c r="N12314"/>
      <c r="O12314"/>
      <c r="S12314"/>
      <c r="T12314"/>
      <c r="U12314"/>
      <c r="V12314"/>
      <c r="Y12314"/>
      <c r="Z12314"/>
      <c r="AA12314"/>
      <c r="AB12314"/>
      <c r="AC12314"/>
      <c r="AD12314"/>
      <c r="AE12314"/>
      <c r="AF12314"/>
      <c r="AG12314"/>
      <c r="AH12314"/>
      <c r="AI12314"/>
      <c r="AJ12314"/>
      <c r="AK12314"/>
      <c r="AL12314"/>
    </row>
    <row r="12315" spans="3:38" ht="15" customHeight="1" x14ac:dyDescent="0.35">
      <c r="C12315"/>
      <c r="D12315"/>
      <c r="E12315"/>
      <c r="F12315"/>
      <c r="G12315"/>
      <c r="H12315"/>
      <c r="I12315"/>
      <c r="J12315"/>
      <c r="K12315"/>
      <c r="L12315"/>
      <c r="M12315"/>
      <c r="N12315"/>
      <c r="O12315"/>
      <c r="S12315"/>
      <c r="T12315"/>
      <c r="U12315"/>
      <c r="V12315"/>
      <c r="Y12315"/>
      <c r="Z12315"/>
      <c r="AA12315"/>
      <c r="AB12315"/>
      <c r="AC12315"/>
      <c r="AD12315"/>
      <c r="AE12315"/>
      <c r="AF12315"/>
      <c r="AG12315"/>
      <c r="AH12315"/>
      <c r="AI12315"/>
      <c r="AJ12315"/>
      <c r="AK12315"/>
      <c r="AL12315"/>
    </row>
    <row r="12316" spans="3:38" ht="15" customHeight="1" x14ac:dyDescent="0.35">
      <c r="C12316"/>
      <c r="D12316"/>
      <c r="E12316"/>
      <c r="F12316"/>
      <c r="G12316"/>
      <c r="H12316"/>
      <c r="I12316"/>
      <c r="J12316"/>
      <c r="K12316"/>
      <c r="L12316"/>
      <c r="M12316"/>
      <c r="N12316"/>
      <c r="O12316"/>
      <c r="S12316"/>
      <c r="T12316"/>
      <c r="U12316"/>
      <c r="V12316"/>
      <c r="Y12316"/>
      <c r="Z12316"/>
      <c r="AA12316"/>
      <c r="AB12316"/>
      <c r="AC12316"/>
      <c r="AD12316"/>
      <c r="AE12316"/>
      <c r="AF12316"/>
      <c r="AG12316"/>
      <c r="AH12316"/>
      <c r="AI12316"/>
      <c r="AJ12316"/>
      <c r="AK12316"/>
      <c r="AL12316"/>
    </row>
    <row r="12317" spans="3:38" ht="15" customHeight="1" x14ac:dyDescent="0.35">
      <c r="C12317"/>
      <c r="D12317"/>
      <c r="E12317"/>
      <c r="F12317"/>
      <c r="G12317"/>
      <c r="H12317"/>
      <c r="I12317"/>
      <c r="J12317"/>
      <c r="K12317"/>
      <c r="L12317"/>
      <c r="M12317"/>
      <c r="N12317"/>
      <c r="O12317"/>
      <c r="S12317"/>
      <c r="T12317"/>
      <c r="U12317"/>
      <c r="V12317"/>
      <c r="Y12317"/>
      <c r="Z12317"/>
      <c r="AA12317"/>
      <c r="AB12317"/>
      <c r="AC12317"/>
      <c r="AD12317"/>
      <c r="AE12317"/>
      <c r="AF12317"/>
      <c r="AG12317"/>
      <c r="AH12317"/>
      <c r="AI12317"/>
      <c r="AJ12317"/>
      <c r="AK12317"/>
      <c r="AL12317"/>
    </row>
    <row r="12318" spans="3:38" ht="15" customHeight="1" x14ac:dyDescent="0.35">
      <c r="C12318"/>
      <c r="D12318"/>
      <c r="E12318"/>
      <c r="F12318"/>
      <c r="G12318"/>
      <c r="H12318"/>
      <c r="I12318"/>
      <c r="J12318"/>
      <c r="K12318"/>
      <c r="L12318"/>
      <c r="M12318"/>
      <c r="N12318"/>
      <c r="O12318"/>
      <c r="S12318"/>
      <c r="T12318"/>
      <c r="U12318"/>
      <c r="V12318"/>
      <c r="Y12318"/>
      <c r="Z12318"/>
      <c r="AA12318"/>
      <c r="AB12318"/>
      <c r="AC12318"/>
      <c r="AD12318"/>
      <c r="AE12318"/>
      <c r="AF12318"/>
      <c r="AG12318"/>
      <c r="AH12318"/>
      <c r="AI12318"/>
      <c r="AJ12318"/>
      <c r="AK12318"/>
      <c r="AL12318"/>
    </row>
    <row r="12319" spans="3:38" ht="15" customHeight="1" x14ac:dyDescent="0.35">
      <c r="C12319"/>
      <c r="D12319"/>
      <c r="E12319"/>
      <c r="F12319"/>
      <c r="G12319"/>
      <c r="H12319"/>
      <c r="I12319"/>
      <c r="J12319"/>
      <c r="K12319"/>
      <c r="L12319"/>
      <c r="M12319"/>
      <c r="N12319"/>
      <c r="O12319"/>
      <c r="S12319"/>
      <c r="T12319"/>
      <c r="U12319"/>
      <c r="V12319"/>
      <c r="Y12319"/>
      <c r="Z12319"/>
      <c r="AA12319"/>
      <c r="AB12319"/>
      <c r="AC12319"/>
      <c r="AD12319"/>
      <c r="AE12319"/>
      <c r="AF12319"/>
      <c r="AG12319"/>
      <c r="AH12319"/>
      <c r="AI12319"/>
      <c r="AJ12319"/>
      <c r="AK12319"/>
      <c r="AL12319"/>
    </row>
    <row r="12320" spans="3:38" ht="15" customHeight="1" x14ac:dyDescent="0.35">
      <c r="C12320"/>
      <c r="D12320"/>
      <c r="E12320"/>
      <c r="F12320"/>
      <c r="G12320"/>
      <c r="H12320"/>
      <c r="I12320"/>
      <c r="J12320"/>
      <c r="K12320"/>
      <c r="L12320"/>
      <c r="M12320"/>
      <c r="N12320"/>
      <c r="O12320"/>
      <c r="S12320"/>
      <c r="T12320"/>
      <c r="U12320"/>
      <c r="V12320"/>
      <c r="Y12320"/>
      <c r="Z12320"/>
      <c r="AA12320"/>
      <c r="AB12320"/>
      <c r="AC12320"/>
      <c r="AD12320"/>
      <c r="AE12320"/>
      <c r="AF12320"/>
      <c r="AG12320"/>
      <c r="AH12320"/>
      <c r="AI12320"/>
      <c r="AJ12320"/>
      <c r="AK12320"/>
      <c r="AL12320"/>
    </row>
    <row r="12321" spans="3:38" ht="15" customHeight="1" x14ac:dyDescent="0.35">
      <c r="C12321"/>
      <c r="D12321"/>
      <c r="E12321"/>
      <c r="F12321"/>
      <c r="G12321"/>
      <c r="H12321"/>
      <c r="I12321"/>
      <c r="J12321"/>
      <c r="K12321"/>
      <c r="L12321"/>
      <c r="M12321"/>
      <c r="N12321"/>
      <c r="O12321"/>
      <c r="S12321"/>
      <c r="T12321"/>
      <c r="U12321"/>
      <c r="V12321"/>
      <c r="Y12321"/>
      <c r="Z12321"/>
      <c r="AA12321"/>
      <c r="AB12321"/>
      <c r="AC12321"/>
      <c r="AD12321"/>
      <c r="AE12321"/>
      <c r="AF12321"/>
      <c r="AG12321"/>
      <c r="AH12321"/>
      <c r="AI12321"/>
      <c r="AJ12321"/>
      <c r="AK12321"/>
      <c r="AL12321"/>
    </row>
    <row r="12322" spans="3:38" ht="15" customHeight="1" x14ac:dyDescent="0.35">
      <c r="C12322"/>
      <c r="D12322"/>
      <c r="E12322"/>
      <c r="F12322"/>
      <c r="G12322"/>
      <c r="H12322"/>
      <c r="I12322"/>
      <c r="J12322"/>
      <c r="K12322"/>
      <c r="L12322"/>
      <c r="M12322"/>
      <c r="N12322"/>
      <c r="O12322"/>
      <c r="S12322"/>
      <c r="T12322"/>
      <c r="U12322"/>
      <c r="V12322"/>
      <c r="Y12322"/>
      <c r="Z12322"/>
      <c r="AA12322"/>
      <c r="AB12322"/>
      <c r="AC12322"/>
      <c r="AD12322"/>
      <c r="AE12322"/>
      <c r="AF12322"/>
      <c r="AG12322"/>
      <c r="AH12322"/>
      <c r="AI12322"/>
      <c r="AJ12322"/>
      <c r="AK12322"/>
      <c r="AL12322"/>
    </row>
    <row r="12323" spans="3:38" ht="15" customHeight="1" x14ac:dyDescent="0.35">
      <c r="C12323"/>
      <c r="D12323"/>
      <c r="E12323"/>
      <c r="F12323"/>
      <c r="G12323"/>
      <c r="H12323"/>
      <c r="I12323"/>
      <c r="J12323"/>
      <c r="K12323"/>
      <c r="L12323"/>
      <c r="M12323"/>
      <c r="N12323"/>
      <c r="O12323"/>
      <c r="S12323"/>
      <c r="T12323"/>
      <c r="U12323"/>
      <c r="V12323"/>
      <c r="Y12323"/>
      <c r="Z12323"/>
      <c r="AA12323"/>
      <c r="AB12323"/>
      <c r="AC12323"/>
      <c r="AD12323"/>
      <c r="AE12323"/>
      <c r="AF12323"/>
      <c r="AG12323"/>
      <c r="AH12323"/>
      <c r="AI12323"/>
      <c r="AJ12323"/>
      <c r="AK12323"/>
      <c r="AL12323"/>
    </row>
    <row r="12324" spans="3:38" ht="15" customHeight="1" x14ac:dyDescent="0.35">
      <c r="C12324"/>
      <c r="D12324"/>
      <c r="E12324"/>
      <c r="F12324"/>
      <c r="G12324"/>
      <c r="H12324"/>
      <c r="I12324"/>
      <c r="J12324"/>
      <c r="K12324"/>
      <c r="L12324"/>
      <c r="M12324"/>
      <c r="N12324"/>
      <c r="O12324"/>
      <c r="S12324"/>
      <c r="T12324"/>
      <c r="U12324"/>
      <c r="V12324"/>
      <c r="Y12324"/>
      <c r="Z12324"/>
      <c r="AA12324"/>
      <c r="AB12324"/>
      <c r="AC12324"/>
      <c r="AD12324"/>
      <c r="AE12324"/>
      <c r="AF12324"/>
      <c r="AG12324"/>
      <c r="AH12324"/>
      <c r="AI12324"/>
      <c r="AJ12324"/>
      <c r="AK12324"/>
      <c r="AL12324"/>
    </row>
    <row r="12325" spans="3:38" ht="15" customHeight="1" x14ac:dyDescent="0.35">
      <c r="C12325"/>
      <c r="D12325"/>
      <c r="E12325"/>
      <c r="F12325"/>
      <c r="G12325"/>
      <c r="H12325"/>
      <c r="I12325"/>
      <c r="J12325"/>
      <c r="K12325"/>
      <c r="L12325"/>
      <c r="M12325"/>
      <c r="N12325"/>
      <c r="O12325"/>
      <c r="S12325"/>
      <c r="T12325"/>
      <c r="U12325"/>
      <c r="V12325"/>
      <c r="Y12325"/>
      <c r="Z12325"/>
      <c r="AA12325"/>
      <c r="AB12325"/>
      <c r="AC12325"/>
      <c r="AD12325"/>
      <c r="AE12325"/>
      <c r="AF12325"/>
      <c r="AG12325"/>
      <c r="AH12325"/>
      <c r="AI12325"/>
      <c r="AJ12325"/>
      <c r="AK12325"/>
      <c r="AL12325"/>
    </row>
    <row r="12326" spans="3:38" ht="15" customHeight="1" x14ac:dyDescent="0.35">
      <c r="C12326"/>
      <c r="D12326"/>
      <c r="E12326"/>
      <c r="F12326"/>
      <c r="G12326"/>
      <c r="H12326"/>
      <c r="I12326"/>
      <c r="J12326"/>
      <c r="K12326"/>
      <c r="L12326"/>
      <c r="M12326"/>
      <c r="N12326"/>
      <c r="O12326"/>
      <c r="S12326"/>
      <c r="T12326"/>
      <c r="U12326"/>
      <c r="V12326"/>
      <c r="Y12326"/>
      <c r="Z12326"/>
      <c r="AA12326"/>
      <c r="AB12326"/>
      <c r="AC12326"/>
      <c r="AD12326"/>
      <c r="AE12326"/>
      <c r="AF12326"/>
      <c r="AG12326"/>
      <c r="AH12326"/>
      <c r="AI12326"/>
      <c r="AJ12326"/>
      <c r="AK12326"/>
      <c r="AL12326"/>
    </row>
    <row r="12327" spans="3:38" ht="15" customHeight="1" x14ac:dyDescent="0.35">
      <c r="C12327"/>
      <c r="D12327"/>
      <c r="E12327"/>
      <c r="F12327"/>
      <c r="G12327"/>
      <c r="H12327"/>
      <c r="I12327"/>
      <c r="J12327"/>
      <c r="K12327"/>
      <c r="L12327"/>
      <c r="M12327"/>
      <c r="N12327"/>
      <c r="O12327"/>
      <c r="S12327"/>
      <c r="T12327"/>
      <c r="U12327"/>
      <c r="V12327"/>
      <c r="Y12327"/>
      <c r="Z12327"/>
      <c r="AA12327"/>
      <c r="AB12327"/>
      <c r="AC12327"/>
      <c r="AD12327"/>
      <c r="AE12327"/>
      <c r="AF12327"/>
      <c r="AG12327"/>
      <c r="AH12327"/>
      <c r="AI12327"/>
      <c r="AJ12327"/>
      <c r="AK12327"/>
      <c r="AL12327"/>
    </row>
    <row r="12328" spans="3:38" ht="15" customHeight="1" x14ac:dyDescent="0.35">
      <c r="C12328"/>
      <c r="D12328"/>
      <c r="E12328"/>
      <c r="F12328"/>
      <c r="G12328"/>
      <c r="H12328"/>
      <c r="I12328"/>
      <c r="J12328"/>
      <c r="K12328"/>
      <c r="L12328"/>
      <c r="M12328"/>
      <c r="N12328"/>
      <c r="O12328"/>
      <c r="S12328"/>
      <c r="T12328"/>
      <c r="U12328"/>
      <c r="V12328"/>
      <c r="Y12328"/>
      <c r="Z12328"/>
      <c r="AA12328"/>
      <c r="AB12328"/>
      <c r="AC12328"/>
      <c r="AD12328"/>
      <c r="AE12328"/>
      <c r="AF12328"/>
      <c r="AG12328"/>
      <c r="AH12328"/>
      <c r="AI12328"/>
      <c r="AJ12328"/>
      <c r="AK12328"/>
      <c r="AL12328"/>
    </row>
    <row r="12329" spans="3:38" ht="15" customHeight="1" x14ac:dyDescent="0.35">
      <c r="C12329"/>
      <c r="D12329"/>
      <c r="E12329"/>
      <c r="F12329"/>
      <c r="G12329"/>
      <c r="H12329"/>
      <c r="I12329"/>
      <c r="J12329"/>
      <c r="K12329"/>
      <c r="L12329"/>
      <c r="M12329"/>
      <c r="N12329"/>
      <c r="O12329"/>
      <c r="S12329"/>
      <c r="T12329"/>
      <c r="U12329"/>
      <c r="V12329"/>
      <c r="Y12329"/>
      <c r="Z12329"/>
      <c r="AA12329"/>
      <c r="AB12329"/>
      <c r="AC12329"/>
      <c r="AD12329"/>
      <c r="AE12329"/>
      <c r="AF12329"/>
      <c r="AG12329"/>
      <c r="AH12329"/>
      <c r="AI12329"/>
      <c r="AJ12329"/>
      <c r="AK12329"/>
      <c r="AL12329"/>
    </row>
    <row r="12330" spans="3:38" ht="15" customHeight="1" x14ac:dyDescent="0.35">
      <c r="C12330"/>
      <c r="D12330"/>
      <c r="E12330"/>
      <c r="F12330"/>
      <c r="G12330"/>
      <c r="H12330"/>
      <c r="I12330"/>
      <c r="J12330"/>
      <c r="K12330"/>
      <c r="L12330"/>
      <c r="M12330"/>
      <c r="N12330"/>
      <c r="O12330"/>
      <c r="S12330"/>
      <c r="T12330"/>
      <c r="U12330"/>
      <c r="V12330"/>
      <c r="Y12330"/>
      <c r="Z12330"/>
      <c r="AA12330"/>
      <c r="AB12330"/>
      <c r="AC12330"/>
      <c r="AD12330"/>
      <c r="AE12330"/>
      <c r="AF12330"/>
      <c r="AG12330"/>
      <c r="AH12330"/>
      <c r="AI12330"/>
      <c r="AJ12330"/>
      <c r="AK12330"/>
      <c r="AL12330"/>
    </row>
    <row r="12331" spans="3:38" ht="15" customHeight="1" x14ac:dyDescent="0.35">
      <c r="C12331"/>
      <c r="D12331"/>
      <c r="E12331"/>
      <c r="F12331"/>
      <c r="G12331"/>
      <c r="H12331"/>
      <c r="I12331"/>
      <c r="J12331"/>
      <c r="K12331"/>
      <c r="L12331"/>
      <c r="M12331"/>
      <c r="N12331"/>
      <c r="O12331"/>
      <c r="S12331"/>
      <c r="T12331"/>
      <c r="U12331"/>
      <c r="V12331"/>
      <c r="Y12331"/>
      <c r="Z12331"/>
      <c r="AA12331"/>
      <c r="AB12331"/>
      <c r="AC12331"/>
      <c r="AD12331"/>
      <c r="AE12331"/>
      <c r="AF12331"/>
      <c r="AG12331"/>
      <c r="AH12331"/>
      <c r="AI12331"/>
      <c r="AJ12331"/>
      <c r="AK12331"/>
      <c r="AL12331"/>
    </row>
    <row r="12332" spans="3:38" ht="15" customHeight="1" x14ac:dyDescent="0.35">
      <c r="C12332"/>
      <c r="D12332"/>
      <c r="E12332"/>
      <c r="F12332"/>
      <c r="G12332"/>
      <c r="H12332"/>
      <c r="I12332"/>
      <c r="J12332"/>
      <c r="K12332"/>
      <c r="L12332"/>
      <c r="M12332"/>
      <c r="N12332"/>
      <c r="O12332"/>
      <c r="S12332"/>
      <c r="T12332"/>
      <c r="U12332"/>
      <c r="V12332"/>
      <c r="Y12332"/>
      <c r="Z12332"/>
      <c r="AA12332"/>
      <c r="AB12332"/>
      <c r="AC12332"/>
      <c r="AD12332"/>
      <c r="AE12332"/>
      <c r="AF12332"/>
      <c r="AG12332"/>
      <c r="AH12332"/>
      <c r="AI12332"/>
      <c r="AJ12332"/>
      <c r="AK12332"/>
      <c r="AL12332"/>
    </row>
    <row r="12333" spans="3:38" ht="15" customHeight="1" x14ac:dyDescent="0.35">
      <c r="C12333"/>
      <c r="D12333"/>
      <c r="E12333"/>
      <c r="F12333"/>
      <c r="G12333"/>
      <c r="H12333"/>
      <c r="I12333"/>
      <c r="J12333"/>
      <c r="K12333"/>
      <c r="L12333"/>
      <c r="M12333"/>
      <c r="N12333"/>
      <c r="O12333"/>
      <c r="S12333"/>
      <c r="T12333"/>
      <c r="U12333"/>
      <c r="V12333"/>
      <c r="Y12333"/>
      <c r="Z12333"/>
      <c r="AA12333"/>
      <c r="AB12333"/>
      <c r="AC12333"/>
      <c r="AD12333"/>
      <c r="AE12333"/>
      <c r="AF12333"/>
      <c r="AG12333"/>
      <c r="AH12333"/>
      <c r="AI12333"/>
      <c r="AJ12333"/>
      <c r="AK12333"/>
      <c r="AL12333"/>
    </row>
    <row r="12334" spans="3:38" ht="15" customHeight="1" x14ac:dyDescent="0.35">
      <c r="C12334"/>
      <c r="D12334"/>
      <c r="E12334"/>
      <c r="F12334"/>
      <c r="G12334"/>
      <c r="H12334"/>
      <c r="I12334"/>
      <c r="J12334"/>
      <c r="K12334"/>
      <c r="L12334"/>
      <c r="M12334"/>
      <c r="N12334"/>
      <c r="O12334"/>
      <c r="S12334"/>
      <c r="T12334"/>
      <c r="U12334"/>
      <c r="V12334"/>
      <c r="Y12334"/>
      <c r="Z12334"/>
      <c r="AA12334"/>
      <c r="AB12334"/>
      <c r="AC12334"/>
      <c r="AD12334"/>
      <c r="AE12334"/>
      <c r="AF12334"/>
      <c r="AG12334"/>
      <c r="AH12334"/>
      <c r="AI12334"/>
      <c r="AJ12334"/>
      <c r="AK12334"/>
      <c r="AL12334"/>
    </row>
    <row r="12335" spans="3:38" ht="15" customHeight="1" x14ac:dyDescent="0.35">
      <c r="C12335"/>
      <c r="D12335"/>
      <c r="E12335"/>
      <c r="F12335"/>
      <c r="G12335"/>
      <c r="H12335"/>
      <c r="I12335"/>
      <c r="J12335"/>
      <c r="K12335"/>
      <c r="L12335"/>
      <c r="M12335"/>
      <c r="N12335"/>
      <c r="O12335"/>
      <c r="S12335"/>
      <c r="T12335"/>
      <c r="U12335"/>
      <c r="V12335"/>
      <c r="Y12335"/>
      <c r="Z12335"/>
      <c r="AA12335"/>
      <c r="AB12335"/>
      <c r="AC12335"/>
      <c r="AD12335"/>
      <c r="AE12335"/>
      <c r="AF12335"/>
      <c r="AG12335"/>
      <c r="AH12335"/>
      <c r="AI12335"/>
      <c r="AJ12335"/>
      <c r="AK12335"/>
      <c r="AL12335"/>
    </row>
    <row r="12336" spans="3:38" ht="15" customHeight="1" x14ac:dyDescent="0.35">
      <c r="C12336"/>
      <c r="D12336"/>
      <c r="E12336"/>
      <c r="F12336"/>
      <c r="G12336"/>
      <c r="H12336"/>
      <c r="I12336"/>
      <c r="J12336"/>
      <c r="K12336"/>
      <c r="L12336"/>
      <c r="M12336"/>
      <c r="N12336"/>
      <c r="O12336"/>
      <c r="S12336"/>
      <c r="T12336"/>
      <c r="U12336"/>
      <c r="V12336"/>
      <c r="Y12336"/>
      <c r="Z12336"/>
      <c r="AA12336"/>
      <c r="AB12336"/>
      <c r="AC12336"/>
      <c r="AD12336"/>
      <c r="AE12336"/>
      <c r="AF12336"/>
      <c r="AG12336"/>
      <c r="AH12336"/>
      <c r="AI12336"/>
      <c r="AJ12336"/>
      <c r="AK12336"/>
      <c r="AL12336"/>
    </row>
    <row r="12337" spans="3:38" ht="15" customHeight="1" x14ac:dyDescent="0.35">
      <c r="C12337"/>
      <c r="D12337"/>
      <c r="E12337"/>
      <c r="F12337"/>
      <c r="G12337"/>
      <c r="H12337"/>
      <c r="I12337"/>
      <c r="J12337"/>
      <c r="K12337"/>
      <c r="L12337"/>
      <c r="M12337"/>
      <c r="N12337"/>
      <c r="O12337"/>
      <c r="S12337"/>
      <c r="T12337"/>
      <c r="U12337"/>
      <c r="V12337"/>
      <c r="Y12337"/>
      <c r="Z12337"/>
      <c r="AA12337"/>
      <c r="AB12337"/>
      <c r="AC12337"/>
      <c r="AD12337"/>
      <c r="AE12337"/>
      <c r="AF12337"/>
      <c r="AG12337"/>
      <c r="AH12337"/>
      <c r="AI12337"/>
      <c r="AJ12337"/>
      <c r="AK12337"/>
      <c r="AL12337"/>
    </row>
    <row r="12338" spans="3:38" ht="15" customHeight="1" x14ac:dyDescent="0.35">
      <c r="C12338"/>
      <c r="D12338"/>
      <c r="E12338"/>
      <c r="F12338"/>
      <c r="G12338"/>
      <c r="H12338"/>
      <c r="I12338"/>
      <c r="J12338"/>
      <c r="K12338"/>
      <c r="L12338"/>
      <c r="M12338"/>
      <c r="N12338"/>
      <c r="O12338"/>
      <c r="S12338"/>
      <c r="T12338"/>
      <c r="U12338"/>
      <c r="V12338"/>
      <c r="Y12338"/>
      <c r="Z12338"/>
      <c r="AA12338"/>
      <c r="AB12338"/>
      <c r="AC12338"/>
      <c r="AD12338"/>
      <c r="AE12338"/>
      <c r="AF12338"/>
      <c r="AG12338"/>
      <c r="AH12338"/>
      <c r="AI12338"/>
      <c r="AJ12338"/>
      <c r="AK12338"/>
      <c r="AL12338"/>
    </row>
    <row r="12339" spans="3:38" ht="15" customHeight="1" x14ac:dyDescent="0.35">
      <c r="C12339"/>
      <c r="D12339"/>
      <c r="E12339"/>
      <c r="F12339"/>
      <c r="G12339"/>
      <c r="H12339"/>
      <c r="I12339"/>
      <c r="J12339"/>
      <c r="K12339"/>
      <c r="L12339"/>
      <c r="M12339"/>
      <c r="N12339"/>
      <c r="O12339"/>
      <c r="S12339"/>
      <c r="T12339"/>
      <c r="U12339"/>
      <c r="V12339"/>
      <c r="Y12339"/>
      <c r="Z12339"/>
      <c r="AA12339"/>
      <c r="AB12339"/>
      <c r="AC12339"/>
      <c r="AD12339"/>
      <c r="AE12339"/>
      <c r="AF12339"/>
      <c r="AG12339"/>
      <c r="AH12339"/>
      <c r="AI12339"/>
      <c r="AJ12339"/>
      <c r="AK12339"/>
      <c r="AL12339"/>
    </row>
    <row r="12340" spans="3:38" ht="15" customHeight="1" x14ac:dyDescent="0.35">
      <c r="C12340"/>
      <c r="D12340"/>
      <c r="E12340"/>
      <c r="F12340"/>
      <c r="G12340"/>
      <c r="H12340"/>
      <c r="I12340"/>
      <c r="J12340"/>
      <c r="K12340"/>
      <c r="L12340"/>
      <c r="M12340"/>
      <c r="N12340"/>
      <c r="O12340"/>
      <c r="S12340"/>
      <c r="T12340"/>
      <c r="U12340"/>
      <c r="V12340"/>
      <c r="Y12340"/>
      <c r="Z12340"/>
      <c r="AA12340"/>
      <c r="AB12340"/>
      <c r="AC12340"/>
      <c r="AD12340"/>
      <c r="AE12340"/>
      <c r="AF12340"/>
      <c r="AG12340"/>
      <c r="AH12340"/>
      <c r="AI12340"/>
      <c r="AJ12340"/>
      <c r="AK12340"/>
      <c r="AL12340"/>
    </row>
    <row r="12341" spans="3:38" ht="15" customHeight="1" x14ac:dyDescent="0.35">
      <c r="C12341"/>
      <c r="D12341"/>
      <c r="E12341"/>
      <c r="F12341"/>
      <c r="G12341"/>
      <c r="H12341"/>
      <c r="I12341"/>
      <c r="J12341"/>
      <c r="K12341"/>
      <c r="L12341"/>
      <c r="M12341"/>
      <c r="N12341"/>
      <c r="O12341"/>
      <c r="S12341"/>
      <c r="T12341"/>
      <c r="U12341"/>
      <c r="V12341"/>
      <c r="Y12341"/>
      <c r="Z12341"/>
      <c r="AA12341"/>
      <c r="AB12341"/>
      <c r="AC12341"/>
      <c r="AD12341"/>
      <c r="AE12341"/>
      <c r="AF12341"/>
      <c r="AG12341"/>
      <c r="AH12341"/>
      <c r="AI12341"/>
      <c r="AJ12341"/>
      <c r="AK12341"/>
      <c r="AL12341"/>
    </row>
    <row r="12342" spans="3:38" ht="15" customHeight="1" x14ac:dyDescent="0.35">
      <c r="C12342"/>
      <c r="D12342"/>
      <c r="E12342"/>
      <c r="F12342"/>
      <c r="G12342"/>
      <c r="H12342"/>
      <c r="I12342"/>
      <c r="J12342"/>
      <c r="K12342"/>
      <c r="L12342"/>
      <c r="M12342"/>
      <c r="N12342"/>
      <c r="O12342"/>
      <c r="S12342"/>
      <c r="T12342"/>
      <c r="U12342"/>
      <c r="V12342"/>
      <c r="Y12342"/>
      <c r="Z12342"/>
      <c r="AA12342"/>
      <c r="AB12342"/>
      <c r="AC12342"/>
      <c r="AD12342"/>
      <c r="AE12342"/>
      <c r="AF12342"/>
      <c r="AG12342"/>
      <c r="AH12342"/>
      <c r="AI12342"/>
      <c r="AJ12342"/>
      <c r="AK12342"/>
      <c r="AL12342"/>
    </row>
    <row r="12343" spans="3:38" ht="15" customHeight="1" x14ac:dyDescent="0.35">
      <c r="C12343"/>
      <c r="D12343"/>
      <c r="E12343"/>
      <c r="F12343"/>
      <c r="G12343"/>
      <c r="H12343"/>
      <c r="I12343"/>
      <c r="J12343"/>
      <c r="K12343"/>
      <c r="L12343"/>
      <c r="M12343"/>
      <c r="N12343"/>
      <c r="O12343"/>
      <c r="S12343"/>
      <c r="T12343"/>
      <c r="U12343"/>
      <c r="V12343"/>
      <c r="Y12343"/>
      <c r="Z12343"/>
      <c r="AA12343"/>
      <c r="AB12343"/>
      <c r="AC12343"/>
      <c r="AD12343"/>
      <c r="AE12343"/>
      <c r="AF12343"/>
      <c r="AG12343"/>
      <c r="AH12343"/>
      <c r="AI12343"/>
      <c r="AJ12343"/>
      <c r="AK12343"/>
      <c r="AL12343"/>
    </row>
    <row r="12344" spans="3:38" ht="15" customHeight="1" x14ac:dyDescent="0.35">
      <c r="C12344"/>
      <c r="D12344"/>
      <c r="E12344"/>
      <c r="F12344"/>
      <c r="G12344"/>
      <c r="H12344"/>
      <c r="I12344"/>
      <c r="J12344"/>
      <c r="K12344"/>
      <c r="L12344"/>
      <c r="M12344"/>
      <c r="N12344"/>
      <c r="O12344"/>
      <c r="S12344"/>
      <c r="T12344"/>
      <c r="U12344"/>
      <c r="V12344"/>
      <c r="Y12344"/>
      <c r="Z12344"/>
      <c r="AA12344"/>
      <c r="AB12344"/>
      <c r="AC12344"/>
      <c r="AD12344"/>
      <c r="AE12344"/>
      <c r="AF12344"/>
      <c r="AG12344"/>
      <c r="AH12344"/>
      <c r="AI12344"/>
      <c r="AJ12344"/>
      <c r="AK12344"/>
      <c r="AL12344"/>
    </row>
    <row r="12345" spans="3:38" ht="15" customHeight="1" x14ac:dyDescent="0.35">
      <c r="C12345"/>
      <c r="D12345"/>
      <c r="E12345"/>
      <c r="F12345"/>
      <c r="G12345"/>
      <c r="H12345"/>
      <c r="I12345"/>
      <c r="J12345"/>
      <c r="K12345"/>
      <c r="L12345"/>
      <c r="M12345"/>
      <c r="N12345"/>
      <c r="O12345"/>
      <c r="S12345"/>
      <c r="T12345"/>
      <c r="U12345"/>
      <c r="V12345"/>
      <c r="Y12345"/>
      <c r="Z12345"/>
      <c r="AA12345"/>
      <c r="AB12345"/>
      <c r="AC12345"/>
      <c r="AD12345"/>
      <c r="AE12345"/>
      <c r="AF12345"/>
      <c r="AG12345"/>
      <c r="AH12345"/>
      <c r="AI12345"/>
      <c r="AJ12345"/>
      <c r="AK12345"/>
      <c r="AL12345"/>
    </row>
    <row r="12346" spans="3:38" ht="15" customHeight="1" x14ac:dyDescent="0.35">
      <c r="C12346"/>
      <c r="D12346"/>
      <c r="E12346"/>
      <c r="F12346"/>
      <c r="G12346"/>
      <c r="H12346"/>
      <c r="I12346"/>
      <c r="J12346"/>
      <c r="K12346"/>
      <c r="L12346"/>
      <c r="M12346"/>
      <c r="N12346"/>
      <c r="O12346"/>
      <c r="S12346"/>
      <c r="T12346"/>
      <c r="U12346"/>
      <c r="V12346"/>
      <c r="Y12346"/>
      <c r="Z12346"/>
      <c r="AA12346"/>
      <c r="AB12346"/>
      <c r="AC12346"/>
      <c r="AD12346"/>
      <c r="AE12346"/>
      <c r="AF12346"/>
      <c r="AG12346"/>
      <c r="AH12346"/>
      <c r="AI12346"/>
      <c r="AJ12346"/>
      <c r="AK12346"/>
      <c r="AL12346"/>
    </row>
    <row r="12347" spans="3:38" ht="15" customHeight="1" x14ac:dyDescent="0.35">
      <c r="C12347"/>
      <c r="D12347"/>
      <c r="E12347"/>
      <c r="F12347"/>
      <c r="G12347"/>
      <c r="H12347"/>
      <c r="I12347"/>
      <c r="J12347"/>
      <c r="K12347"/>
      <c r="L12347"/>
      <c r="M12347"/>
      <c r="N12347"/>
      <c r="O12347"/>
      <c r="S12347"/>
      <c r="T12347"/>
      <c r="U12347"/>
      <c r="V12347"/>
      <c r="Y12347"/>
      <c r="Z12347"/>
      <c r="AA12347"/>
      <c r="AB12347"/>
      <c r="AC12347"/>
      <c r="AD12347"/>
      <c r="AE12347"/>
      <c r="AF12347"/>
      <c r="AG12347"/>
      <c r="AH12347"/>
      <c r="AI12347"/>
      <c r="AJ12347"/>
      <c r="AK12347"/>
      <c r="AL12347"/>
    </row>
    <row r="12348" spans="3:38" ht="15" customHeight="1" x14ac:dyDescent="0.35">
      <c r="C12348"/>
      <c r="D12348"/>
      <c r="E12348"/>
      <c r="F12348"/>
      <c r="G12348"/>
      <c r="H12348"/>
      <c r="I12348"/>
      <c r="J12348"/>
      <c r="K12348"/>
      <c r="L12348"/>
      <c r="M12348"/>
      <c r="N12348"/>
      <c r="O12348"/>
      <c r="S12348"/>
      <c r="T12348"/>
      <c r="U12348"/>
      <c r="V12348"/>
      <c r="Y12348"/>
      <c r="Z12348"/>
      <c r="AA12348"/>
      <c r="AB12348"/>
      <c r="AC12348"/>
      <c r="AD12348"/>
      <c r="AE12348"/>
      <c r="AF12348"/>
      <c r="AG12348"/>
      <c r="AH12348"/>
      <c r="AI12348"/>
      <c r="AJ12348"/>
      <c r="AK12348"/>
      <c r="AL12348"/>
    </row>
    <row r="12349" spans="3:38" ht="15" customHeight="1" x14ac:dyDescent="0.35">
      <c r="C12349"/>
      <c r="D12349"/>
      <c r="E12349"/>
      <c r="F12349"/>
      <c r="G12349"/>
      <c r="H12349"/>
      <c r="I12349"/>
      <c r="J12349"/>
      <c r="K12349"/>
      <c r="L12349"/>
      <c r="M12349"/>
      <c r="N12349"/>
      <c r="O12349"/>
      <c r="S12349"/>
      <c r="T12349"/>
      <c r="U12349"/>
      <c r="V12349"/>
      <c r="Y12349"/>
      <c r="Z12349"/>
      <c r="AA12349"/>
      <c r="AB12349"/>
      <c r="AC12349"/>
      <c r="AD12349"/>
      <c r="AE12349"/>
      <c r="AF12349"/>
      <c r="AG12349"/>
      <c r="AH12349"/>
      <c r="AI12349"/>
      <c r="AJ12349"/>
      <c r="AK12349"/>
      <c r="AL12349"/>
    </row>
    <row r="12350" spans="3:38" ht="15" customHeight="1" x14ac:dyDescent="0.35">
      <c r="C12350"/>
      <c r="D12350"/>
      <c r="E12350"/>
      <c r="F12350"/>
      <c r="G12350"/>
      <c r="H12350"/>
      <c r="I12350"/>
      <c r="J12350"/>
      <c r="K12350"/>
      <c r="L12350"/>
      <c r="M12350"/>
      <c r="N12350"/>
      <c r="O12350"/>
      <c r="S12350"/>
      <c r="T12350"/>
      <c r="U12350"/>
      <c r="V12350"/>
      <c r="Y12350"/>
      <c r="Z12350"/>
      <c r="AA12350"/>
      <c r="AB12350"/>
      <c r="AC12350"/>
      <c r="AD12350"/>
      <c r="AE12350"/>
      <c r="AF12350"/>
      <c r="AG12350"/>
      <c r="AH12350"/>
      <c r="AI12350"/>
      <c r="AJ12350"/>
      <c r="AK12350"/>
      <c r="AL12350"/>
    </row>
    <row r="12351" spans="3:38" ht="15" customHeight="1" x14ac:dyDescent="0.35">
      <c r="C12351"/>
      <c r="D12351"/>
      <c r="E12351"/>
      <c r="F12351"/>
      <c r="G12351"/>
      <c r="H12351"/>
      <c r="I12351"/>
      <c r="J12351"/>
      <c r="K12351"/>
      <c r="L12351"/>
      <c r="M12351"/>
      <c r="N12351"/>
      <c r="O12351"/>
      <c r="S12351"/>
      <c r="T12351"/>
      <c r="U12351"/>
      <c r="V12351"/>
      <c r="Y12351"/>
      <c r="Z12351"/>
      <c r="AA12351"/>
      <c r="AB12351"/>
      <c r="AC12351"/>
      <c r="AD12351"/>
      <c r="AE12351"/>
      <c r="AF12351"/>
      <c r="AG12351"/>
      <c r="AH12351"/>
      <c r="AI12351"/>
      <c r="AJ12351"/>
      <c r="AK12351"/>
      <c r="AL12351"/>
    </row>
    <row r="12352" spans="3:38" ht="15" customHeight="1" x14ac:dyDescent="0.35">
      <c r="C12352"/>
      <c r="D12352"/>
      <c r="E12352"/>
      <c r="F12352"/>
      <c r="G12352"/>
      <c r="H12352"/>
      <c r="I12352"/>
      <c r="J12352"/>
      <c r="K12352"/>
      <c r="L12352"/>
      <c r="M12352"/>
      <c r="N12352"/>
      <c r="O12352"/>
      <c r="S12352"/>
      <c r="T12352"/>
      <c r="U12352"/>
      <c r="V12352"/>
      <c r="Y12352"/>
      <c r="Z12352"/>
      <c r="AA12352"/>
      <c r="AB12352"/>
      <c r="AC12352"/>
      <c r="AD12352"/>
      <c r="AE12352"/>
      <c r="AF12352"/>
      <c r="AG12352"/>
      <c r="AH12352"/>
      <c r="AI12352"/>
      <c r="AJ12352"/>
      <c r="AK12352"/>
      <c r="AL12352"/>
    </row>
    <row r="12353" spans="3:38" ht="15" customHeight="1" x14ac:dyDescent="0.35">
      <c r="C12353"/>
      <c r="D12353"/>
      <c r="E12353"/>
      <c r="F12353"/>
      <c r="G12353"/>
      <c r="H12353"/>
      <c r="I12353"/>
      <c r="J12353"/>
      <c r="K12353"/>
      <c r="L12353"/>
      <c r="M12353"/>
      <c r="N12353"/>
      <c r="O12353"/>
      <c r="S12353"/>
      <c r="T12353"/>
      <c r="U12353"/>
      <c r="V12353"/>
      <c r="Y12353"/>
      <c r="Z12353"/>
      <c r="AA12353"/>
      <c r="AB12353"/>
      <c r="AC12353"/>
      <c r="AD12353"/>
      <c r="AE12353"/>
      <c r="AF12353"/>
      <c r="AG12353"/>
      <c r="AH12353"/>
      <c r="AI12353"/>
      <c r="AJ12353"/>
      <c r="AK12353"/>
      <c r="AL12353"/>
    </row>
    <row r="12354" spans="3:38" ht="15" customHeight="1" x14ac:dyDescent="0.35">
      <c r="C12354"/>
      <c r="D12354"/>
      <c r="E12354"/>
      <c r="F12354"/>
      <c r="G12354"/>
      <c r="H12354"/>
      <c r="I12354"/>
      <c r="J12354"/>
      <c r="K12354"/>
      <c r="L12354"/>
      <c r="M12354"/>
      <c r="N12354"/>
      <c r="O12354"/>
      <c r="S12354"/>
      <c r="T12354"/>
      <c r="U12354"/>
      <c r="V12354"/>
      <c r="Y12354"/>
      <c r="Z12354"/>
      <c r="AA12354"/>
      <c r="AB12354"/>
      <c r="AC12354"/>
      <c r="AD12354"/>
      <c r="AE12354"/>
      <c r="AF12354"/>
      <c r="AG12354"/>
      <c r="AH12354"/>
      <c r="AI12354"/>
      <c r="AJ12354"/>
      <c r="AK12354"/>
      <c r="AL12354"/>
    </row>
    <row r="12355" spans="3:38" ht="15" customHeight="1" x14ac:dyDescent="0.35">
      <c r="C12355"/>
      <c r="D12355"/>
      <c r="E12355"/>
      <c r="F12355"/>
      <c r="G12355"/>
      <c r="H12355"/>
      <c r="I12355"/>
      <c r="J12355"/>
      <c r="K12355"/>
      <c r="L12355"/>
      <c r="M12355"/>
      <c r="N12355"/>
      <c r="O12355"/>
      <c r="S12355"/>
      <c r="T12355"/>
      <c r="U12355"/>
      <c r="V12355"/>
      <c r="Y12355"/>
      <c r="Z12355"/>
      <c r="AA12355"/>
      <c r="AB12355"/>
      <c r="AC12355"/>
      <c r="AD12355"/>
      <c r="AE12355"/>
      <c r="AF12355"/>
      <c r="AG12355"/>
      <c r="AH12355"/>
      <c r="AI12355"/>
      <c r="AJ12355"/>
      <c r="AK12355"/>
      <c r="AL12355"/>
    </row>
    <row r="12356" spans="3:38" ht="15" customHeight="1" x14ac:dyDescent="0.35">
      <c r="C12356"/>
      <c r="D12356"/>
      <c r="E12356"/>
      <c r="F12356"/>
      <c r="G12356"/>
      <c r="H12356"/>
      <c r="I12356"/>
      <c r="J12356"/>
      <c r="K12356"/>
      <c r="L12356"/>
      <c r="M12356"/>
      <c r="N12356"/>
      <c r="O12356"/>
      <c r="S12356"/>
      <c r="T12356"/>
      <c r="U12356"/>
      <c r="V12356"/>
      <c r="Y12356"/>
      <c r="Z12356"/>
      <c r="AA12356"/>
      <c r="AB12356"/>
      <c r="AC12356"/>
      <c r="AD12356"/>
      <c r="AE12356"/>
      <c r="AF12356"/>
      <c r="AG12356"/>
      <c r="AH12356"/>
      <c r="AI12356"/>
      <c r="AJ12356"/>
      <c r="AK12356"/>
      <c r="AL12356"/>
    </row>
    <row r="12357" spans="3:38" ht="15" customHeight="1" x14ac:dyDescent="0.35">
      <c r="C12357"/>
      <c r="D12357"/>
      <c r="E12357"/>
      <c r="F12357"/>
      <c r="G12357"/>
      <c r="H12357"/>
      <c r="I12357"/>
      <c r="J12357"/>
      <c r="K12357"/>
      <c r="L12357"/>
      <c r="M12357"/>
      <c r="N12357"/>
      <c r="O12357"/>
      <c r="S12357"/>
      <c r="T12357"/>
      <c r="U12357"/>
      <c r="V12357"/>
      <c r="Y12357"/>
      <c r="Z12357"/>
      <c r="AA12357"/>
      <c r="AB12357"/>
      <c r="AC12357"/>
      <c r="AD12357"/>
      <c r="AE12357"/>
      <c r="AF12357"/>
      <c r="AG12357"/>
      <c r="AH12357"/>
      <c r="AI12357"/>
      <c r="AJ12357"/>
      <c r="AK12357"/>
      <c r="AL12357"/>
    </row>
    <row r="12358" spans="3:38" ht="15" customHeight="1" x14ac:dyDescent="0.35">
      <c r="C12358"/>
      <c r="D12358"/>
      <c r="E12358"/>
      <c r="F12358"/>
      <c r="G12358"/>
      <c r="H12358"/>
      <c r="I12358"/>
      <c r="J12358"/>
      <c r="K12358"/>
      <c r="L12358"/>
      <c r="M12358"/>
      <c r="N12358"/>
      <c r="O12358"/>
      <c r="S12358"/>
      <c r="T12358"/>
      <c r="U12358"/>
      <c r="V12358"/>
      <c r="Y12358"/>
      <c r="Z12358"/>
      <c r="AA12358"/>
      <c r="AB12358"/>
      <c r="AC12358"/>
      <c r="AD12358"/>
      <c r="AE12358"/>
      <c r="AF12358"/>
      <c r="AG12358"/>
      <c r="AH12358"/>
      <c r="AI12358"/>
      <c r="AJ12358"/>
      <c r="AK12358"/>
      <c r="AL12358"/>
    </row>
    <row r="12359" spans="3:38" ht="15" customHeight="1" x14ac:dyDescent="0.35">
      <c r="C12359"/>
      <c r="D12359"/>
      <c r="E12359"/>
      <c r="F12359"/>
      <c r="G12359"/>
      <c r="H12359"/>
      <c r="I12359"/>
      <c r="J12359"/>
      <c r="K12359"/>
      <c r="L12359"/>
      <c r="M12359"/>
      <c r="N12359"/>
      <c r="O12359"/>
      <c r="S12359"/>
      <c r="T12359"/>
      <c r="U12359"/>
      <c r="V12359"/>
      <c r="Y12359"/>
      <c r="Z12359"/>
      <c r="AA12359"/>
      <c r="AB12359"/>
      <c r="AC12359"/>
      <c r="AD12359"/>
      <c r="AE12359"/>
      <c r="AF12359"/>
      <c r="AG12359"/>
      <c r="AH12359"/>
      <c r="AI12359"/>
      <c r="AJ12359"/>
      <c r="AK12359"/>
      <c r="AL12359"/>
    </row>
    <row r="12360" spans="3:38" ht="15" customHeight="1" x14ac:dyDescent="0.35">
      <c r="C12360"/>
      <c r="D12360"/>
      <c r="E12360"/>
      <c r="F12360"/>
      <c r="G12360"/>
      <c r="H12360"/>
      <c r="I12360"/>
      <c r="J12360"/>
      <c r="K12360"/>
      <c r="L12360"/>
      <c r="M12360"/>
      <c r="N12360"/>
      <c r="O12360"/>
      <c r="S12360"/>
      <c r="T12360"/>
      <c r="U12360"/>
      <c r="V12360"/>
      <c r="Y12360"/>
      <c r="Z12360"/>
      <c r="AA12360"/>
      <c r="AB12360"/>
      <c r="AC12360"/>
      <c r="AD12360"/>
      <c r="AE12360"/>
      <c r="AF12360"/>
      <c r="AG12360"/>
      <c r="AH12360"/>
      <c r="AI12360"/>
      <c r="AJ12360"/>
      <c r="AK12360"/>
      <c r="AL12360"/>
    </row>
    <row r="12361" spans="3:38" ht="15" customHeight="1" x14ac:dyDescent="0.35">
      <c r="C12361"/>
      <c r="D12361"/>
      <c r="E12361"/>
      <c r="F12361"/>
      <c r="G12361"/>
      <c r="H12361"/>
      <c r="I12361"/>
      <c r="J12361"/>
      <c r="K12361"/>
      <c r="L12361"/>
      <c r="M12361"/>
      <c r="N12361"/>
      <c r="O12361"/>
      <c r="S12361"/>
      <c r="T12361"/>
      <c r="U12361"/>
      <c r="V12361"/>
      <c r="Y12361"/>
      <c r="Z12361"/>
      <c r="AA12361"/>
      <c r="AB12361"/>
      <c r="AC12361"/>
      <c r="AD12361"/>
      <c r="AE12361"/>
      <c r="AF12361"/>
      <c r="AG12361"/>
      <c r="AH12361"/>
      <c r="AI12361"/>
      <c r="AJ12361"/>
      <c r="AK12361"/>
      <c r="AL12361"/>
    </row>
    <row r="12362" spans="3:38" ht="15" customHeight="1" x14ac:dyDescent="0.35">
      <c r="C12362"/>
      <c r="D12362"/>
      <c r="E12362"/>
      <c r="F12362"/>
      <c r="G12362"/>
      <c r="H12362"/>
      <c r="I12362"/>
      <c r="J12362"/>
      <c r="K12362"/>
      <c r="L12362"/>
      <c r="M12362"/>
      <c r="N12362"/>
      <c r="O12362"/>
      <c r="S12362"/>
      <c r="T12362"/>
      <c r="U12362"/>
      <c r="V12362"/>
      <c r="Y12362"/>
      <c r="Z12362"/>
      <c r="AA12362"/>
      <c r="AB12362"/>
      <c r="AC12362"/>
      <c r="AD12362"/>
      <c r="AE12362"/>
      <c r="AF12362"/>
      <c r="AG12362"/>
      <c r="AH12362"/>
      <c r="AI12362"/>
      <c r="AJ12362"/>
      <c r="AK12362"/>
      <c r="AL12362"/>
    </row>
    <row r="12363" spans="3:38" ht="15" customHeight="1" x14ac:dyDescent="0.35">
      <c r="C12363"/>
      <c r="D12363"/>
      <c r="E12363"/>
      <c r="F12363"/>
      <c r="G12363"/>
      <c r="H12363"/>
      <c r="I12363"/>
      <c r="J12363"/>
      <c r="K12363"/>
      <c r="L12363"/>
      <c r="M12363"/>
      <c r="N12363"/>
      <c r="O12363"/>
      <c r="S12363"/>
      <c r="T12363"/>
      <c r="U12363"/>
      <c r="V12363"/>
      <c r="Y12363"/>
      <c r="Z12363"/>
      <c r="AA12363"/>
      <c r="AB12363"/>
      <c r="AC12363"/>
      <c r="AD12363"/>
      <c r="AE12363"/>
      <c r="AF12363"/>
      <c r="AG12363"/>
      <c r="AH12363"/>
      <c r="AI12363"/>
      <c r="AJ12363"/>
      <c r="AK12363"/>
      <c r="AL12363"/>
    </row>
    <row r="12364" spans="3:38" ht="15" customHeight="1" x14ac:dyDescent="0.35">
      <c r="C12364"/>
      <c r="D12364"/>
      <c r="E12364"/>
      <c r="F12364"/>
      <c r="G12364"/>
      <c r="H12364"/>
      <c r="I12364"/>
      <c r="J12364"/>
      <c r="K12364"/>
      <c r="L12364"/>
      <c r="M12364"/>
      <c r="N12364"/>
      <c r="O12364"/>
      <c r="S12364"/>
      <c r="T12364"/>
      <c r="U12364"/>
      <c r="V12364"/>
      <c r="Y12364"/>
      <c r="Z12364"/>
      <c r="AA12364"/>
      <c r="AB12364"/>
      <c r="AC12364"/>
      <c r="AD12364"/>
      <c r="AE12364"/>
      <c r="AF12364"/>
      <c r="AG12364"/>
      <c r="AH12364"/>
      <c r="AI12364"/>
      <c r="AJ12364"/>
      <c r="AK12364"/>
      <c r="AL12364"/>
    </row>
    <row r="12365" spans="3:38" ht="15" customHeight="1" x14ac:dyDescent="0.35">
      <c r="C12365"/>
      <c r="D12365"/>
      <c r="E12365"/>
      <c r="F12365"/>
      <c r="G12365"/>
      <c r="H12365"/>
      <c r="I12365"/>
      <c r="J12365"/>
      <c r="K12365"/>
      <c r="L12365"/>
      <c r="M12365"/>
      <c r="N12365"/>
      <c r="O12365"/>
      <c r="S12365"/>
      <c r="T12365"/>
      <c r="U12365"/>
      <c r="V12365"/>
      <c r="Y12365"/>
      <c r="Z12365"/>
      <c r="AA12365"/>
      <c r="AB12365"/>
      <c r="AC12365"/>
      <c r="AD12365"/>
      <c r="AE12365"/>
      <c r="AF12365"/>
      <c r="AG12365"/>
      <c r="AH12365"/>
      <c r="AI12365"/>
      <c r="AJ12365"/>
      <c r="AK12365"/>
      <c r="AL12365"/>
    </row>
    <row r="12366" spans="3:38" ht="15" customHeight="1" x14ac:dyDescent="0.35">
      <c r="C12366"/>
      <c r="D12366"/>
      <c r="E12366"/>
      <c r="F12366"/>
      <c r="G12366"/>
      <c r="H12366"/>
      <c r="I12366"/>
      <c r="J12366"/>
      <c r="K12366"/>
      <c r="L12366"/>
      <c r="M12366"/>
      <c r="N12366"/>
      <c r="O12366"/>
      <c r="S12366"/>
      <c r="T12366"/>
      <c r="U12366"/>
      <c r="V12366"/>
      <c r="Y12366"/>
      <c r="Z12366"/>
      <c r="AA12366"/>
      <c r="AB12366"/>
      <c r="AC12366"/>
      <c r="AD12366"/>
      <c r="AE12366"/>
      <c r="AF12366"/>
      <c r="AG12366"/>
      <c r="AH12366"/>
      <c r="AI12366"/>
      <c r="AJ12366"/>
      <c r="AK12366"/>
      <c r="AL12366"/>
    </row>
    <row r="12367" spans="3:38" ht="15" customHeight="1" x14ac:dyDescent="0.35">
      <c r="C12367"/>
      <c r="D12367"/>
      <c r="E12367"/>
      <c r="F12367"/>
      <c r="G12367"/>
      <c r="H12367"/>
      <c r="I12367"/>
      <c r="J12367"/>
      <c r="K12367"/>
      <c r="L12367"/>
      <c r="M12367"/>
      <c r="N12367"/>
      <c r="O12367"/>
      <c r="S12367"/>
      <c r="T12367"/>
      <c r="U12367"/>
      <c r="V12367"/>
      <c r="Y12367"/>
      <c r="Z12367"/>
      <c r="AA12367"/>
      <c r="AB12367"/>
      <c r="AC12367"/>
      <c r="AD12367"/>
      <c r="AE12367"/>
      <c r="AF12367"/>
      <c r="AG12367"/>
      <c r="AH12367"/>
      <c r="AI12367"/>
      <c r="AJ12367"/>
      <c r="AK12367"/>
      <c r="AL12367"/>
    </row>
    <row r="12368" spans="3:38" ht="15" customHeight="1" x14ac:dyDescent="0.35">
      <c r="C12368"/>
      <c r="D12368"/>
      <c r="E12368"/>
      <c r="F12368"/>
      <c r="G12368"/>
      <c r="H12368"/>
      <c r="I12368"/>
      <c r="J12368"/>
      <c r="K12368"/>
      <c r="L12368"/>
      <c r="M12368"/>
      <c r="N12368"/>
      <c r="O12368"/>
      <c r="S12368"/>
      <c r="T12368"/>
      <c r="U12368"/>
      <c r="V12368"/>
      <c r="Y12368"/>
      <c r="Z12368"/>
      <c r="AA12368"/>
      <c r="AB12368"/>
      <c r="AC12368"/>
      <c r="AD12368"/>
      <c r="AE12368"/>
      <c r="AF12368"/>
      <c r="AG12368"/>
      <c r="AH12368"/>
      <c r="AI12368"/>
      <c r="AJ12368"/>
      <c r="AK12368"/>
      <c r="AL12368"/>
    </row>
    <row r="12369" spans="3:38" ht="15" customHeight="1" x14ac:dyDescent="0.35">
      <c r="C12369"/>
      <c r="D12369"/>
      <c r="E12369"/>
      <c r="F12369"/>
      <c r="G12369"/>
      <c r="H12369"/>
      <c r="I12369"/>
      <c r="J12369"/>
      <c r="K12369"/>
      <c r="L12369"/>
      <c r="M12369"/>
      <c r="N12369"/>
      <c r="O12369"/>
      <c r="S12369"/>
      <c r="T12369"/>
      <c r="U12369"/>
      <c r="V12369"/>
      <c r="Y12369"/>
      <c r="Z12369"/>
      <c r="AA12369"/>
      <c r="AB12369"/>
      <c r="AC12369"/>
      <c r="AD12369"/>
      <c r="AE12369"/>
      <c r="AF12369"/>
      <c r="AG12369"/>
      <c r="AH12369"/>
      <c r="AI12369"/>
      <c r="AJ12369"/>
      <c r="AK12369"/>
      <c r="AL12369"/>
    </row>
    <row r="12370" spans="3:38" ht="15" customHeight="1" x14ac:dyDescent="0.35">
      <c r="C12370"/>
      <c r="D12370"/>
      <c r="E12370"/>
      <c r="F12370"/>
      <c r="G12370"/>
      <c r="H12370"/>
      <c r="I12370"/>
      <c r="J12370"/>
      <c r="K12370"/>
      <c r="L12370"/>
      <c r="M12370"/>
      <c r="N12370"/>
      <c r="O12370"/>
      <c r="S12370"/>
      <c r="T12370"/>
      <c r="U12370"/>
      <c r="V12370"/>
      <c r="Y12370"/>
      <c r="Z12370"/>
      <c r="AA12370"/>
      <c r="AB12370"/>
      <c r="AC12370"/>
      <c r="AD12370"/>
      <c r="AE12370"/>
      <c r="AF12370"/>
      <c r="AG12370"/>
      <c r="AH12370"/>
      <c r="AI12370"/>
      <c r="AJ12370"/>
      <c r="AK12370"/>
      <c r="AL12370"/>
    </row>
    <row r="12371" spans="3:38" ht="15" customHeight="1" x14ac:dyDescent="0.35">
      <c r="C12371"/>
      <c r="D12371"/>
      <c r="E12371"/>
      <c r="F12371"/>
      <c r="G12371"/>
      <c r="H12371"/>
      <c r="I12371"/>
      <c r="J12371"/>
      <c r="K12371"/>
      <c r="L12371"/>
      <c r="M12371"/>
      <c r="N12371"/>
      <c r="O12371"/>
      <c r="S12371"/>
      <c r="T12371"/>
      <c r="U12371"/>
      <c r="V12371"/>
      <c r="Y12371"/>
      <c r="Z12371"/>
      <c r="AA12371"/>
      <c r="AB12371"/>
      <c r="AC12371"/>
      <c r="AD12371"/>
      <c r="AE12371"/>
      <c r="AF12371"/>
      <c r="AG12371"/>
      <c r="AH12371"/>
      <c r="AI12371"/>
      <c r="AJ12371"/>
      <c r="AK12371"/>
      <c r="AL12371"/>
    </row>
    <row r="12372" spans="3:38" ht="15" customHeight="1" x14ac:dyDescent="0.35">
      <c r="C12372"/>
      <c r="D12372"/>
      <c r="E12372"/>
      <c r="F12372"/>
      <c r="G12372"/>
      <c r="H12372"/>
      <c r="I12372"/>
      <c r="J12372"/>
      <c r="K12372"/>
      <c r="L12372"/>
      <c r="M12372"/>
      <c r="N12372"/>
      <c r="O12372"/>
      <c r="S12372"/>
      <c r="T12372"/>
      <c r="U12372"/>
      <c r="V12372"/>
      <c r="Y12372"/>
      <c r="Z12372"/>
      <c r="AA12372"/>
      <c r="AB12372"/>
      <c r="AC12372"/>
      <c r="AD12372"/>
      <c r="AE12372"/>
      <c r="AF12372"/>
      <c r="AG12372"/>
      <c r="AH12372"/>
      <c r="AI12372"/>
      <c r="AJ12372"/>
      <c r="AK12372"/>
      <c r="AL12372"/>
    </row>
    <row r="12373" spans="3:38" ht="15" customHeight="1" x14ac:dyDescent="0.35">
      <c r="C12373"/>
      <c r="D12373"/>
      <c r="E12373"/>
      <c r="F12373"/>
      <c r="G12373"/>
      <c r="H12373"/>
      <c r="I12373"/>
      <c r="J12373"/>
      <c r="K12373"/>
      <c r="L12373"/>
      <c r="M12373"/>
      <c r="N12373"/>
      <c r="O12373"/>
      <c r="S12373"/>
      <c r="T12373"/>
      <c r="U12373"/>
      <c r="V12373"/>
      <c r="Y12373"/>
      <c r="Z12373"/>
      <c r="AA12373"/>
      <c r="AB12373"/>
      <c r="AC12373"/>
      <c r="AD12373"/>
      <c r="AE12373"/>
      <c r="AF12373"/>
      <c r="AG12373"/>
      <c r="AH12373"/>
      <c r="AI12373"/>
      <c r="AJ12373"/>
      <c r="AK12373"/>
      <c r="AL12373"/>
    </row>
    <row r="12374" spans="3:38" ht="15" customHeight="1" x14ac:dyDescent="0.35">
      <c r="C12374"/>
      <c r="D12374"/>
      <c r="E12374"/>
      <c r="F12374"/>
      <c r="G12374"/>
      <c r="H12374"/>
      <c r="I12374"/>
      <c r="J12374"/>
      <c r="K12374"/>
      <c r="L12374"/>
      <c r="M12374"/>
      <c r="N12374"/>
      <c r="O12374"/>
      <c r="S12374"/>
      <c r="T12374"/>
      <c r="U12374"/>
      <c r="V12374"/>
      <c r="Y12374"/>
      <c r="Z12374"/>
      <c r="AA12374"/>
      <c r="AB12374"/>
      <c r="AC12374"/>
      <c r="AD12374"/>
      <c r="AE12374"/>
      <c r="AF12374"/>
      <c r="AG12374"/>
      <c r="AH12374"/>
      <c r="AI12374"/>
      <c r="AJ12374"/>
      <c r="AK12374"/>
      <c r="AL12374"/>
    </row>
    <row r="12375" spans="3:38" ht="15" customHeight="1" x14ac:dyDescent="0.35">
      <c r="C12375"/>
      <c r="D12375"/>
      <c r="E12375"/>
      <c r="F12375"/>
      <c r="G12375"/>
      <c r="H12375"/>
      <c r="I12375"/>
      <c r="J12375"/>
      <c r="K12375"/>
      <c r="L12375"/>
      <c r="M12375"/>
      <c r="N12375"/>
      <c r="O12375"/>
      <c r="S12375"/>
      <c r="T12375"/>
      <c r="U12375"/>
      <c r="V12375"/>
      <c r="Y12375"/>
      <c r="Z12375"/>
      <c r="AA12375"/>
      <c r="AB12375"/>
      <c r="AC12375"/>
      <c r="AD12375"/>
      <c r="AE12375"/>
      <c r="AF12375"/>
      <c r="AG12375"/>
      <c r="AH12375"/>
      <c r="AI12375"/>
      <c r="AJ12375"/>
      <c r="AK12375"/>
      <c r="AL12375"/>
    </row>
    <row r="12376" spans="3:38" ht="15" customHeight="1" x14ac:dyDescent="0.35">
      <c r="C12376"/>
      <c r="D12376"/>
      <c r="E12376"/>
      <c r="F12376"/>
      <c r="G12376"/>
      <c r="H12376"/>
      <c r="I12376"/>
      <c r="J12376"/>
      <c r="K12376"/>
      <c r="L12376"/>
      <c r="M12376"/>
      <c r="N12376"/>
      <c r="O12376"/>
      <c r="S12376"/>
      <c r="T12376"/>
      <c r="U12376"/>
      <c r="V12376"/>
      <c r="Y12376"/>
      <c r="Z12376"/>
      <c r="AA12376"/>
      <c r="AB12376"/>
      <c r="AC12376"/>
      <c r="AD12376"/>
      <c r="AE12376"/>
      <c r="AF12376"/>
      <c r="AG12376"/>
      <c r="AH12376"/>
      <c r="AI12376"/>
      <c r="AJ12376"/>
      <c r="AK12376"/>
      <c r="AL12376"/>
    </row>
    <row r="12377" spans="3:38" ht="15" customHeight="1" x14ac:dyDescent="0.35">
      <c r="C12377"/>
      <c r="D12377"/>
      <c r="E12377"/>
      <c r="F12377"/>
      <c r="G12377"/>
      <c r="H12377"/>
      <c r="I12377"/>
      <c r="J12377"/>
      <c r="K12377"/>
      <c r="L12377"/>
      <c r="M12377"/>
      <c r="N12377"/>
      <c r="O12377"/>
      <c r="S12377"/>
      <c r="T12377"/>
      <c r="U12377"/>
      <c r="V12377"/>
      <c r="Y12377"/>
      <c r="Z12377"/>
      <c r="AA12377"/>
      <c r="AB12377"/>
      <c r="AC12377"/>
      <c r="AD12377"/>
      <c r="AE12377"/>
      <c r="AF12377"/>
      <c r="AG12377"/>
      <c r="AH12377"/>
      <c r="AI12377"/>
      <c r="AJ12377"/>
      <c r="AK12377"/>
      <c r="AL12377"/>
    </row>
    <row r="12378" spans="3:38" ht="15" customHeight="1" x14ac:dyDescent="0.35">
      <c r="C12378"/>
      <c r="D12378"/>
      <c r="E12378"/>
      <c r="F12378"/>
      <c r="G12378"/>
      <c r="H12378"/>
      <c r="I12378"/>
      <c r="J12378"/>
      <c r="K12378"/>
      <c r="L12378"/>
      <c r="M12378"/>
      <c r="N12378"/>
      <c r="O12378"/>
      <c r="S12378"/>
      <c r="T12378"/>
      <c r="U12378"/>
      <c r="V12378"/>
      <c r="Y12378"/>
      <c r="Z12378"/>
      <c r="AA12378"/>
      <c r="AB12378"/>
      <c r="AC12378"/>
      <c r="AD12378"/>
      <c r="AE12378"/>
      <c r="AF12378"/>
      <c r="AG12378"/>
      <c r="AH12378"/>
      <c r="AI12378"/>
      <c r="AJ12378"/>
      <c r="AK12378"/>
      <c r="AL12378"/>
    </row>
    <row r="12379" spans="3:38" ht="15" customHeight="1" x14ac:dyDescent="0.35">
      <c r="C12379"/>
      <c r="D12379"/>
      <c r="E12379"/>
      <c r="F12379"/>
      <c r="G12379"/>
      <c r="H12379"/>
      <c r="I12379"/>
      <c r="J12379"/>
      <c r="K12379"/>
      <c r="L12379"/>
      <c r="M12379"/>
      <c r="N12379"/>
      <c r="O12379"/>
      <c r="S12379"/>
      <c r="T12379"/>
      <c r="U12379"/>
      <c r="V12379"/>
      <c r="Y12379"/>
      <c r="Z12379"/>
      <c r="AA12379"/>
      <c r="AB12379"/>
      <c r="AC12379"/>
      <c r="AD12379"/>
      <c r="AE12379"/>
      <c r="AF12379"/>
      <c r="AG12379"/>
      <c r="AH12379"/>
      <c r="AI12379"/>
      <c r="AJ12379"/>
      <c r="AK12379"/>
      <c r="AL12379"/>
    </row>
    <row r="12380" spans="3:38" ht="15" customHeight="1" x14ac:dyDescent="0.35">
      <c r="C12380"/>
      <c r="D12380"/>
      <c r="E12380"/>
      <c r="F12380"/>
      <c r="G12380"/>
      <c r="H12380"/>
      <c r="I12380"/>
      <c r="J12380"/>
      <c r="K12380"/>
      <c r="L12380"/>
      <c r="M12380"/>
      <c r="N12380"/>
      <c r="O12380"/>
      <c r="S12380"/>
      <c r="T12380"/>
      <c r="U12380"/>
      <c r="V12380"/>
      <c r="Y12380"/>
      <c r="Z12380"/>
      <c r="AA12380"/>
      <c r="AB12380"/>
      <c r="AC12380"/>
      <c r="AD12380"/>
      <c r="AE12380"/>
      <c r="AF12380"/>
      <c r="AG12380"/>
      <c r="AH12380"/>
      <c r="AI12380"/>
      <c r="AJ12380"/>
      <c r="AK12380"/>
      <c r="AL12380"/>
    </row>
    <row r="12381" spans="3:38" ht="15" customHeight="1" x14ac:dyDescent="0.35">
      <c r="C12381"/>
      <c r="D12381"/>
      <c r="E12381"/>
      <c r="F12381"/>
      <c r="G12381"/>
      <c r="H12381"/>
      <c r="I12381"/>
      <c r="J12381"/>
      <c r="K12381"/>
      <c r="L12381"/>
      <c r="M12381"/>
      <c r="N12381"/>
      <c r="O12381"/>
      <c r="S12381"/>
      <c r="T12381"/>
      <c r="U12381"/>
      <c r="V12381"/>
      <c r="Y12381"/>
      <c r="Z12381"/>
      <c r="AA12381"/>
      <c r="AB12381"/>
      <c r="AC12381"/>
      <c r="AD12381"/>
      <c r="AE12381"/>
      <c r="AF12381"/>
      <c r="AG12381"/>
      <c r="AH12381"/>
      <c r="AI12381"/>
      <c r="AJ12381"/>
      <c r="AK12381"/>
      <c r="AL12381"/>
    </row>
    <row r="12382" spans="3:38" ht="15" customHeight="1" x14ac:dyDescent="0.35">
      <c r="C12382"/>
      <c r="D12382"/>
      <c r="E12382"/>
      <c r="F12382"/>
      <c r="G12382"/>
      <c r="H12382"/>
      <c r="I12382"/>
      <c r="J12382"/>
      <c r="K12382"/>
      <c r="L12382"/>
      <c r="M12382"/>
      <c r="N12382"/>
      <c r="O12382"/>
      <c r="S12382"/>
      <c r="T12382"/>
      <c r="U12382"/>
      <c r="V12382"/>
      <c r="Y12382"/>
      <c r="Z12382"/>
      <c r="AA12382"/>
      <c r="AB12382"/>
      <c r="AC12382"/>
      <c r="AD12382"/>
      <c r="AE12382"/>
      <c r="AF12382"/>
      <c r="AG12382"/>
      <c r="AH12382"/>
      <c r="AI12382"/>
      <c r="AJ12382"/>
      <c r="AK12382"/>
      <c r="AL12382"/>
    </row>
    <row r="12383" spans="3:38" ht="15" customHeight="1" x14ac:dyDescent="0.35">
      <c r="C12383"/>
      <c r="D12383"/>
      <c r="E12383"/>
      <c r="F12383"/>
      <c r="G12383"/>
      <c r="H12383"/>
      <c r="I12383"/>
      <c r="J12383"/>
      <c r="K12383"/>
      <c r="L12383"/>
      <c r="M12383"/>
      <c r="N12383"/>
      <c r="O12383"/>
      <c r="S12383"/>
      <c r="T12383"/>
      <c r="U12383"/>
      <c r="V12383"/>
      <c r="Y12383"/>
      <c r="Z12383"/>
      <c r="AA12383"/>
      <c r="AB12383"/>
      <c r="AC12383"/>
      <c r="AD12383"/>
      <c r="AE12383"/>
      <c r="AF12383"/>
      <c r="AG12383"/>
      <c r="AH12383"/>
      <c r="AI12383"/>
      <c r="AJ12383"/>
      <c r="AK12383"/>
      <c r="AL12383"/>
    </row>
    <row r="12384" spans="3:38" ht="15" customHeight="1" x14ac:dyDescent="0.35">
      <c r="C12384"/>
      <c r="D12384"/>
      <c r="E12384"/>
      <c r="F12384"/>
      <c r="G12384"/>
      <c r="H12384"/>
      <c r="I12384"/>
      <c r="J12384"/>
      <c r="K12384"/>
      <c r="L12384"/>
      <c r="M12384"/>
      <c r="N12384"/>
      <c r="O12384"/>
      <c r="S12384"/>
      <c r="T12384"/>
      <c r="U12384"/>
      <c r="V12384"/>
      <c r="Y12384"/>
      <c r="Z12384"/>
      <c r="AA12384"/>
      <c r="AB12384"/>
      <c r="AC12384"/>
      <c r="AD12384"/>
      <c r="AE12384"/>
      <c r="AF12384"/>
      <c r="AG12384"/>
      <c r="AH12384"/>
      <c r="AI12384"/>
      <c r="AJ12384"/>
      <c r="AK12384"/>
      <c r="AL12384"/>
    </row>
    <row r="12385" spans="3:38" ht="15" customHeight="1" x14ac:dyDescent="0.35">
      <c r="C12385"/>
      <c r="D12385"/>
      <c r="E12385"/>
      <c r="F12385"/>
      <c r="G12385"/>
      <c r="H12385"/>
      <c r="I12385"/>
      <c r="J12385"/>
      <c r="K12385"/>
      <c r="L12385"/>
      <c r="M12385"/>
      <c r="N12385"/>
      <c r="O12385"/>
      <c r="S12385"/>
      <c r="T12385"/>
      <c r="U12385"/>
      <c r="V12385"/>
      <c r="Y12385"/>
      <c r="Z12385"/>
      <c r="AA12385"/>
      <c r="AB12385"/>
      <c r="AC12385"/>
      <c r="AD12385"/>
      <c r="AE12385"/>
      <c r="AF12385"/>
      <c r="AG12385"/>
      <c r="AH12385"/>
      <c r="AI12385"/>
      <c r="AJ12385"/>
      <c r="AK12385"/>
      <c r="AL12385"/>
    </row>
    <row r="12386" spans="3:38" ht="15" customHeight="1" x14ac:dyDescent="0.35">
      <c r="C12386"/>
      <c r="D12386"/>
      <c r="E12386"/>
      <c r="F12386"/>
      <c r="G12386"/>
      <c r="H12386"/>
      <c r="I12386"/>
      <c r="J12386"/>
      <c r="K12386"/>
      <c r="L12386"/>
      <c r="M12386"/>
      <c r="N12386"/>
      <c r="O12386"/>
      <c r="S12386"/>
      <c r="T12386"/>
      <c r="U12386"/>
      <c r="V12386"/>
      <c r="Y12386"/>
      <c r="Z12386"/>
      <c r="AA12386"/>
      <c r="AB12386"/>
      <c r="AC12386"/>
      <c r="AD12386"/>
      <c r="AE12386"/>
      <c r="AF12386"/>
      <c r="AG12386"/>
      <c r="AH12386"/>
      <c r="AI12386"/>
      <c r="AJ12386"/>
      <c r="AK12386"/>
      <c r="AL12386"/>
    </row>
    <row r="12387" spans="3:38" ht="15" customHeight="1" x14ac:dyDescent="0.35">
      <c r="C12387"/>
      <c r="D12387"/>
      <c r="E12387"/>
      <c r="F12387"/>
      <c r="G12387"/>
      <c r="H12387"/>
      <c r="I12387"/>
      <c r="J12387"/>
      <c r="K12387"/>
      <c r="L12387"/>
      <c r="M12387"/>
      <c r="N12387"/>
      <c r="O12387"/>
      <c r="S12387"/>
      <c r="T12387"/>
      <c r="U12387"/>
      <c r="V12387"/>
      <c r="Y12387"/>
      <c r="Z12387"/>
      <c r="AA12387"/>
      <c r="AB12387"/>
      <c r="AC12387"/>
      <c r="AD12387"/>
      <c r="AE12387"/>
      <c r="AF12387"/>
      <c r="AG12387"/>
      <c r="AH12387"/>
      <c r="AI12387"/>
      <c r="AJ12387"/>
      <c r="AK12387"/>
      <c r="AL12387"/>
    </row>
    <row r="12388" spans="3:38" ht="15" customHeight="1" x14ac:dyDescent="0.35">
      <c r="C12388"/>
      <c r="D12388"/>
      <c r="E12388"/>
      <c r="F12388"/>
      <c r="G12388"/>
      <c r="H12388"/>
      <c r="I12388"/>
      <c r="J12388"/>
      <c r="K12388"/>
      <c r="L12388"/>
      <c r="M12388"/>
      <c r="N12388"/>
      <c r="O12388"/>
      <c r="S12388"/>
      <c r="T12388"/>
      <c r="U12388"/>
      <c r="V12388"/>
      <c r="Y12388"/>
      <c r="Z12388"/>
      <c r="AA12388"/>
      <c r="AB12388"/>
      <c r="AC12388"/>
      <c r="AD12388"/>
      <c r="AE12388"/>
      <c r="AF12388"/>
      <c r="AG12388"/>
      <c r="AH12388"/>
      <c r="AI12388"/>
      <c r="AJ12388"/>
      <c r="AK12388"/>
      <c r="AL12388"/>
    </row>
    <row r="12389" spans="3:38" ht="15" customHeight="1" x14ac:dyDescent="0.35">
      <c r="C12389"/>
      <c r="D12389"/>
      <c r="E12389"/>
      <c r="F12389"/>
      <c r="G12389"/>
      <c r="H12389"/>
      <c r="I12389"/>
      <c r="J12389"/>
      <c r="K12389"/>
      <c r="L12389"/>
      <c r="M12389"/>
      <c r="N12389"/>
      <c r="O12389"/>
      <c r="S12389"/>
      <c r="T12389"/>
      <c r="U12389"/>
      <c r="V12389"/>
      <c r="Y12389"/>
      <c r="Z12389"/>
      <c r="AA12389"/>
      <c r="AB12389"/>
      <c r="AC12389"/>
      <c r="AD12389"/>
      <c r="AE12389"/>
      <c r="AF12389"/>
      <c r="AG12389"/>
      <c r="AH12389"/>
      <c r="AI12389"/>
      <c r="AJ12389"/>
      <c r="AK12389"/>
      <c r="AL12389"/>
    </row>
    <row r="12390" spans="3:38" ht="15" customHeight="1" x14ac:dyDescent="0.35">
      <c r="C12390"/>
      <c r="D12390"/>
      <c r="E12390"/>
      <c r="F12390"/>
      <c r="G12390"/>
      <c r="H12390"/>
      <c r="I12390"/>
      <c r="J12390"/>
      <c r="K12390"/>
      <c r="L12390"/>
      <c r="M12390"/>
      <c r="N12390"/>
      <c r="O12390"/>
      <c r="S12390"/>
      <c r="T12390"/>
      <c r="U12390"/>
      <c r="V12390"/>
      <c r="Y12390"/>
      <c r="Z12390"/>
      <c r="AA12390"/>
      <c r="AB12390"/>
      <c r="AC12390"/>
      <c r="AD12390"/>
      <c r="AE12390"/>
      <c r="AF12390"/>
      <c r="AG12390"/>
      <c r="AH12390"/>
      <c r="AI12390"/>
      <c r="AJ12390"/>
      <c r="AK12390"/>
      <c r="AL12390"/>
    </row>
    <row r="12391" spans="3:38" ht="15" customHeight="1" x14ac:dyDescent="0.35">
      <c r="C12391"/>
      <c r="D12391"/>
      <c r="E12391"/>
      <c r="F12391"/>
      <c r="G12391"/>
      <c r="H12391"/>
      <c r="I12391"/>
      <c r="J12391"/>
      <c r="K12391"/>
      <c r="L12391"/>
      <c r="M12391"/>
      <c r="N12391"/>
      <c r="O12391"/>
      <c r="S12391"/>
      <c r="T12391"/>
      <c r="U12391"/>
      <c r="V12391"/>
      <c r="Y12391"/>
      <c r="Z12391"/>
      <c r="AA12391"/>
      <c r="AB12391"/>
      <c r="AC12391"/>
      <c r="AD12391"/>
      <c r="AE12391"/>
      <c r="AF12391"/>
      <c r="AG12391"/>
      <c r="AH12391"/>
      <c r="AI12391"/>
      <c r="AJ12391"/>
      <c r="AK12391"/>
      <c r="AL12391"/>
    </row>
    <row r="12392" spans="3:38" ht="15" customHeight="1" x14ac:dyDescent="0.35">
      <c r="C12392"/>
      <c r="D12392"/>
      <c r="E12392"/>
      <c r="F12392"/>
      <c r="G12392"/>
      <c r="H12392"/>
      <c r="I12392"/>
      <c r="J12392"/>
      <c r="K12392"/>
      <c r="L12392"/>
      <c r="M12392"/>
      <c r="N12392"/>
      <c r="O12392"/>
      <c r="S12392"/>
      <c r="T12392"/>
      <c r="U12392"/>
      <c r="V12392"/>
      <c r="Y12392"/>
      <c r="Z12392"/>
      <c r="AA12392"/>
      <c r="AB12392"/>
      <c r="AC12392"/>
      <c r="AD12392"/>
      <c r="AE12392"/>
      <c r="AF12392"/>
      <c r="AG12392"/>
      <c r="AH12392"/>
      <c r="AI12392"/>
      <c r="AJ12392"/>
      <c r="AK12392"/>
      <c r="AL12392"/>
    </row>
    <row r="12393" spans="3:38" ht="15" customHeight="1" x14ac:dyDescent="0.35">
      <c r="C12393"/>
      <c r="D12393"/>
      <c r="E12393"/>
      <c r="F12393"/>
      <c r="G12393"/>
      <c r="H12393"/>
      <c r="I12393"/>
      <c r="J12393"/>
      <c r="K12393"/>
      <c r="L12393"/>
      <c r="M12393"/>
      <c r="N12393"/>
      <c r="O12393"/>
      <c r="S12393"/>
      <c r="T12393"/>
      <c r="U12393"/>
      <c r="V12393"/>
      <c r="Y12393"/>
      <c r="Z12393"/>
      <c r="AA12393"/>
      <c r="AB12393"/>
      <c r="AC12393"/>
      <c r="AD12393"/>
      <c r="AE12393"/>
      <c r="AF12393"/>
      <c r="AG12393"/>
      <c r="AH12393"/>
      <c r="AI12393"/>
      <c r="AJ12393"/>
      <c r="AK12393"/>
      <c r="AL12393"/>
    </row>
    <row r="12394" spans="3:38" ht="15" customHeight="1" x14ac:dyDescent="0.35">
      <c r="C12394"/>
      <c r="D12394"/>
      <c r="E12394"/>
      <c r="F12394"/>
      <c r="G12394"/>
      <c r="H12394"/>
      <c r="I12394"/>
      <c r="J12394"/>
      <c r="K12394"/>
      <c r="L12394"/>
      <c r="M12394"/>
      <c r="N12394"/>
      <c r="O12394"/>
      <c r="S12394"/>
      <c r="T12394"/>
      <c r="U12394"/>
      <c r="V12394"/>
      <c r="Y12394"/>
      <c r="Z12394"/>
      <c r="AA12394"/>
      <c r="AB12394"/>
      <c r="AC12394"/>
      <c r="AD12394"/>
      <c r="AE12394"/>
      <c r="AF12394"/>
      <c r="AG12394"/>
      <c r="AH12394"/>
      <c r="AI12394"/>
      <c r="AJ12394"/>
      <c r="AK12394"/>
      <c r="AL12394"/>
    </row>
    <row r="12395" spans="3:38" ht="15" customHeight="1" x14ac:dyDescent="0.35">
      <c r="C12395"/>
      <c r="D12395"/>
      <c r="E12395"/>
      <c r="F12395"/>
      <c r="G12395"/>
      <c r="H12395"/>
      <c r="I12395"/>
      <c r="J12395"/>
      <c r="K12395"/>
      <c r="L12395"/>
      <c r="M12395"/>
      <c r="N12395"/>
      <c r="O12395"/>
      <c r="S12395"/>
      <c r="T12395"/>
      <c r="U12395"/>
      <c r="V12395"/>
      <c r="Y12395"/>
      <c r="Z12395"/>
      <c r="AA12395"/>
      <c r="AB12395"/>
      <c r="AC12395"/>
      <c r="AD12395"/>
      <c r="AE12395"/>
      <c r="AF12395"/>
      <c r="AG12395"/>
      <c r="AH12395"/>
      <c r="AI12395"/>
      <c r="AJ12395"/>
      <c r="AK12395"/>
      <c r="AL12395"/>
    </row>
    <row r="12396" spans="3:38" ht="15" customHeight="1" x14ac:dyDescent="0.35">
      <c r="C12396"/>
      <c r="D12396"/>
      <c r="E12396"/>
      <c r="F12396"/>
      <c r="G12396"/>
      <c r="H12396"/>
      <c r="I12396"/>
      <c r="J12396"/>
      <c r="K12396"/>
      <c r="L12396"/>
      <c r="M12396"/>
      <c r="N12396"/>
      <c r="O12396"/>
      <c r="S12396"/>
      <c r="T12396"/>
      <c r="U12396"/>
      <c r="V12396"/>
      <c r="Y12396"/>
      <c r="Z12396"/>
      <c r="AA12396"/>
      <c r="AB12396"/>
      <c r="AC12396"/>
      <c r="AD12396"/>
      <c r="AE12396"/>
      <c r="AF12396"/>
      <c r="AG12396"/>
      <c r="AH12396"/>
      <c r="AI12396"/>
      <c r="AJ12396"/>
      <c r="AK12396"/>
      <c r="AL12396"/>
    </row>
    <row r="12397" spans="3:38" ht="15" customHeight="1" x14ac:dyDescent="0.35">
      <c r="C12397"/>
      <c r="D12397"/>
      <c r="E12397"/>
      <c r="F12397"/>
      <c r="G12397"/>
      <c r="H12397"/>
      <c r="I12397"/>
      <c r="J12397"/>
      <c r="K12397"/>
      <c r="L12397"/>
      <c r="M12397"/>
      <c r="N12397"/>
      <c r="O12397"/>
      <c r="S12397"/>
      <c r="T12397"/>
      <c r="U12397"/>
      <c r="V12397"/>
      <c r="Y12397"/>
      <c r="Z12397"/>
      <c r="AA12397"/>
      <c r="AB12397"/>
      <c r="AC12397"/>
      <c r="AD12397"/>
      <c r="AE12397"/>
      <c r="AF12397"/>
      <c r="AG12397"/>
      <c r="AH12397"/>
      <c r="AI12397"/>
      <c r="AJ12397"/>
      <c r="AK12397"/>
      <c r="AL12397"/>
    </row>
    <row r="12398" spans="3:38" ht="15" customHeight="1" x14ac:dyDescent="0.35">
      <c r="C12398"/>
      <c r="D12398"/>
      <c r="E12398"/>
      <c r="F12398"/>
      <c r="G12398"/>
      <c r="H12398"/>
      <c r="I12398"/>
      <c r="J12398"/>
      <c r="K12398"/>
      <c r="L12398"/>
      <c r="M12398"/>
      <c r="N12398"/>
      <c r="O12398"/>
      <c r="S12398"/>
      <c r="T12398"/>
      <c r="U12398"/>
      <c r="V12398"/>
      <c r="Y12398"/>
      <c r="Z12398"/>
      <c r="AA12398"/>
      <c r="AB12398"/>
      <c r="AC12398"/>
      <c r="AD12398"/>
      <c r="AE12398"/>
      <c r="AF12398"/>
      <c r="AG12398"/>
      <c r="AH12398"/>
      <c r="AI12398"/>
      <c r="AJ12398"/>
      <c r="AK12398"/>
      <c r="AL12398"/>
    </row>
    <row r="12399" spans="3:38" ht="15" customHeight="1" x14ac:dyDescent="0.35">
      <c r="C12399"/>
      <c r="D12399"/>
      <c r="E12399"/>
      <c r="F12399"/>
      <c r="G12399"/>
      <c r="H12399"/>
      <c r="I12399"/>
      <c r="J12399"/>
      <c r="K12399"/>
      <c r="L12399"/>
      <c r="M12399"/>
      <c r="N12399"/>
      <c r="O12399"/>
      <c r="S12399"/>
      <c r="T12399"/>
      <c r="U12399"/>
      <c r="V12399"/>
      <c r="Y12399"/>
      <c r="Z12399"/>
      <c r="AA12399"/>
      <c r="AB12399"/>
      <c r="AC12399"/>
      <c r="AD12399"/>
      <c r="AE12399"/>
      <c r="AF12399"/>
      <c r="AG12399"/>
      <c r="AH12399"/>
      <c r="AI12399"/>
      <c r="AJ12399"/>
      <c r="AK12399"/>
      <c r="AL12399"/>
    </row>
    <row r="12400" spans="3:38" ht="15" customHeight="1" x14ac:dyDescent="0.35">
      <c r="C12400"/>
      <c r="D12400"/>
      <c r="E12400"/>
      <c r="F12400"/>
      <c r="G12400"/>
      <c r="H12400"/>
      <c r="I12400"/>
      <c r="J12400"/>
      <c r="K12400"/>
      <c r="L12400"/>
      <c r="M12400"/>
      <c r="N12400"/>
      <c r="O12400"/>
      <c r="S12400"/>
      <c r="T12400"/>
      <c r="U12400"/>
      <c r="V12400"/>
      <c r="Y12400"/>
      <c r="Z12400"/>
      <c r="AA12400"/>
      <c r="AB12400"/>
      <c r="AC12400"/>
      <c r="AD12400"/>
      <c r="AE12400"/>
      <c r="AF12400"/>
      <c r="AG12400"/>
      <c r="AH12400"/>
      <c r="AI12400"/>
      <c r="AJ12400"/>
      <c r="AK12400"/>
      <c r="AL12400"/>
    </row>
    <row r="12401" spans="3:38" ht="15" customHeight="1" x14ac:dyDescent="0.35">
      <c r="C12401"/>
      <c r="D12401"/>
      <c r="E12401"/>
      <c r="F12401"/>
      <c r="G12401"/>
      <c r="H12401"/>
      <c r="I12401"/>
      <c r="J12401"/>
      <c r="K12401"/>
      <c r="L12401"/>
      <c r="M12401"/>
      <c r="N12401"/>
      <c r="O12401"/>
      <c r="S12401"/>
      <c r="T12401"/>
      <c r="U12401"/>
      <c r="V12401"/>
      <c r="Y12401"/>
      <c r="Z12401"/>
      <c r="AA12401"/>
      <c r="AB12401"/>
      <c r="AC12401"/>
      <c r="AD12401"/>
      <c r="AE12401"/>
      <c r="AF12401"/>
      <c r="AG12401"/>
      <c r="AH12401"/>
      <c r="AI12401"/>
      <c r="AJ12401"/>
      <c r="AK12401"/>
      <c r="AL12401"/>
    </row>
    <row r="12402" spans="3:38" ht="15" customHeight="1" x14ac:dyDescent="0.35">
      <c r="C12402"/>
      <c r="D12402"/>
      <c r="E12402"/>
      <c r="F12402"/>
      <c r="G12402"/>
      <c r="H12402"/>
      <c r="I12402"/>
      <c r="J12402"/>
      <c r="K12402"/>
      <c r="L12402"/>
      <c r="M12402"/>
      <c r="N12402"/>
      <c r="O12402"/>
      <c r="S12402"/>
      <c r="T12402"/>
      <c r="U12402"/>
      <c r="V12402"/>
      <c r="Y12402"/>
      <c r="Z12402"/>
      <c r="AA12402"/>
      <c r="AB12402"/>
      <c r="AC12402"/>
      <c r="AD12402"/>
      <c r="AE12402"/>
      <c r="AF12402"/>
      <c r="AG12402"/>
      <c r="AH12402"/>
      <c r="AI12402"/>
      <c r="AJ12402"/>
      <c r="AK12402"/>
      <c r="AL12402"/>
    </row>
    <row r="12403" spans="3:38" ht="15" customHeight="1" x14ac:dyDescent="0.35">
      <c r="C12403"/>
      <c r="D12403"/>
      <c r="E12403"/>
      <c r="F12403"/>
      <c r="G12403"/>
      <c r="H12403"/>
      <c r="I12403"/>
      <c r="J12403"/>
      <c r="K12403"/>
      <c r="L12403"/>
      <c r="M12403"/>
      <c r="N12403"/>
      <c r="O12403"/>
      <c r="S12403"/>
      <c r="T12403"/>
      <c r="U12403"/>
      <c r="V12403"/>
      <c r="Y12403"/>
      <c r="Z12403"/>
      <c r="AA12403"/>
      <c r="AB12403"/>
      <c r="AC12403"/>
      <c r="AD12403"/>
      <c r="AE12403"/>
      <c r="AF12403"/>
      <c r="AG12403"/>
      <c r="AH12403"/>
      <c r="AI12403"/>
      <c r="AJ12403"/>
      <c r="AK12403"/>
      <c r="AL12403"/>
    </row>
    <row r="12404" spans="3:38" ht="15" customHeight="1" x14ac:dyDescent="0.35">
      <c r="C12404"/>
      <c r="D12404"/>
      <c r="E12404"/>
      <c r="F12404"/>
      <c r="G12404"/>
      <c r="H12404"/>
      <c r="I12404"/>
      <c r="J12404"/>
      <c r="K12404"/>
      <c r="L12404"/>
      <c r="M12404"/>
      <c r="N12404"/>
      <c r="O12404"/>
      <c r="S12404"/>
      <c r="T12404"/>
      <c r="U12404"/>
      <c r="V12404"/>
      <c r="Y12404"/>
      <c r="Z12404"/>
      <c r="AA12404"/>
      <c r="AB12404"/>
      <c r="AC12404"/>
      <c r="AD12404"/>
      <c r="AE12404"/>
      <c r="AF12404"/>
      <c r="AG12404"/>
      <c r="AH12404"/>
      <c r="AI12404"/>
      <c r="AJ12404"/>
      <c r="AK12404"/>
      <c r="AL12404"/>
    </row>
    <row r="12405" spans="3:38" ht="15" customHeight="1" x14ac:dyDescent="0.35">
      <c r="C12405"/>
      <c r="D12405"/>
      <c r="E12405"/>
      <c r="F12405"/>
      <c r="G12405"/>
      <c r="H12405"/>
      <c r="I12405"/>
      <c r="J12405"/>
      <c r="K12405"/>
      <c r="L12405"/>
      <c r="M12405"/>
      <c r="N12405"/>
      <c r="O12405"/>
      <c r="S12405"/>
      <c r="T12405"/>
      <c r="U12405"/>
      <c r="V12405"/>
      <c r="Y12405"/>
      <c r="Z12405"/>
      <c r="AA12405"/>
      <c r="AB12405"/>
      <c r="AC12405"/>
      <c r="AD12405"/>
      <c r="AE12405"/>
      <c r="AF12405"/>
      <c r="AG12405"/>
      <c r="AH12405"/>
      <c r="AI12405"/>
      <c r="AJ12405"/>
      <c r="AK12405"/>
      <c r="AL12405"/>
    </row>
    <row r="12406" spans="3:38" ht="15" customHeight="1" x14ac:dyDescent="0.35">
      <c r="C12406"/>
      <c r="D12406"/>
      <c r="E12406"/>
      <c r="F12406"/>
      <c r="G12406"/>
      <c r="H12406"/>
      <c r="I12406"/>
      <c r="J12406"/>
      <c r="K12406"/>
      <c r="L12406"/>
      <c r="M12406"/>
      <c r="N12406"/>
      <c r="O12406"/>
      <c r="S12406"/>
      <c r="T12406"/>
      <c r="U12406"/>
      <c r="V12406"/>
      <c r="Y12406"/>
      <c r="Z12406"/>
      <c r="AA12406"/>
      <c r="AB12406"/>
      <c r="AC12406"/>
      <c r="AD12406"/>
      <c r="AE12406"/>
      <c r="AF12406"/>
      <c r="AG12406"/>
      <c r="AH12406"/>
      <c r="AI12406"/>
      <c r="AJ12406"/>
      <c r="AK12406"/>
      <c r="AL12406"/>
    </row>
    <row r="12407" spans="3:38" ht="15" customHeight="1" x14ac:dyDescent="0.35">
      <c r="C12407"/>
      <c r="D12407"/>
      <c r="E12407"/>
      <c r="F12407"/>
      <c r="G12407"/>
      <c r="H12407"/>
      <c r="I12407"/>
      <c r="J12407"/>
      <c r="K12407"/>
      <c r="L12407"/>
      <c r="M12407"/>
      <c r="N12407"/>
      <c r="O12407"/>
      <c r="S12407"/>
      <c r="T12407"/>
      <c r="U12407"/>
      <c r="V12407"/>
      <c r="Y12407"/>
      <c r="Z12407"/>
      <c r="AA12407"/>
      <c r="AB12407"/>
      <c r="AC12407"/>
      <c r="AD12407"/>
      <c r="AE12407"/>
      <c r="AF12407"/>
      <c r="AG12407"/>
      <c r="AH12407"/>
      <c r="AI12407"/>
      <c r="AJ12407"/>
      <c r="AK12407"/>
      <c r="AL12407"/>
    </row>
    <row r="12408" spans="3:38" ht="15" customHeight="1" x14ac:dyDescent="0.35">
      <c r="C12408"/>
      <c r="D12408"/>
      <c r="E12408"/>
      <c r="F12408"/>
      <c r="G12408"/>
      <c r="H12408"/>
      <c r="I12408"/>
      <c r="J12408"/>
      <c r="K12408"/>
      <c r="L12408"/>
      <c r="M12408"/>
      <c r="N12408"/>
      <c r="O12408"/>
      <c r="S12408"/>
      <c r="T12408"/>
      <c r="U12408"/>
      <c r="V12408"/>
      <c r="Y12408"/>
      <c r="Z12408"/>
      <c r="AA12408"/>
      <c r="AB12408"/>
      <c r="AC12408"/>
      <c r="AD12408"/>
      <c r="AE12408"/>
      <c r="AF12408"/>
      <c r="AG12408"/>
      <c r="AH12408"/>
      <c r="AI12408"/>
      <c r="AJ12408"/>
      <c r="AK12408"/>
      <c r="AL12408"/>
    </row>
    <row r="12409" spans="3:38" ht="15" customHeight="1" x14ac:dyDescent="0.35">
      <c r="C12409"/>
      <c r="D12409"/>
      <c r="E12409"/>
      <c r="F12409"/>
      <c r="G12409"/>
      <c r="H12409"/>
      <c r="I12409"/>
      <c r="J12409"/>
      <c r="K12409"/>
      <c r="L12409"/>
      <c r="M12409"/>
      <c r="N12409"/>
      <c r="O12409"/>
      <c r="S12409"/>
      <c r="T12409"/>
      <c r="U12409"/>
      <c r="V12409"/>
      <c r="Y12409"/>
      <c r="Z12409"/>
      <c r="AA12409"/>
      <c r="AB12409"/>
      <c r="AC12409"/>
      <c r="AD12409"/>
      <c r="AE12409"/>
      <c r="AF12409"/>
      <c r="AG12409"/>
      <c r="AH12409"/>
      <c r="AI12409"/>
      <c r="AJ12409"/>
      <c r="AK12409"/>
      <c r="AL12409"/>
    </row>
    <row r="12410" spans="3:38" ht="15" customHeight="1" x14ac:dyDescent="0.35">
      <c r="C12410"/>
      <c r="D12410"/>
      <c r="E12410"/>
      <c r="F12410"/>
      <c r="G12410"/>
      <c r="H12410"/>
      <c r="I12410"/>
      <c r="J12410"/>
      <c r="K12410"/>
      <c r="L12410"/>
      <c r="M12410"/>
      <c r="N12410"/>
      <c r="O12410"/>
      <c r="S12410"/>
      <c r="T12410"/>
      <c r="U12410"/>
      <c r="V12410"/>
      <c r="Y12410"/>
      <c r="Z12410"/>
      <c r="AA12410"/>
      <c r="AB12410"/>
      <c r="AC12410"/>
      <c r="AD12410"/>
      <c r="AE12410"/>
      <c r="AF12410"/>
      <c r="AG12410"/>
      <c r="AH12410"/>
      <c r="AI12410"/>
      <c r="AJ12410"/>
      <c r="AK12410"/>
      <c r="AL12410"/>
    </row>
    <row r="12411" spans="3:38" ht="15" customHeight="1" x14ac:dyDescent="0.35">
      <c r="C12411"/>
      <c r="D12411"/>
      <c r="E12411"/>
      <c r="F12411"/>
      <c r="G12411"/>
      <c r="H12411"/>
      <c r="I12411"/>
      <c r="J12411"/>
      <c r="K12411"/>
      <c r="L12411"/>
      <c r="M12411"/>
      <c r="N12411"/>
      <c r="O12411"/>
      <c r="S12411"/>
      <c r="T12411"/>
      <c r="U12411"/>
      <c r="V12411"/>
      <c r="Y12411"/>
      <c r="Z12411"/>
      <c r="AA12411"/>
      <c r="AB12411"/>
      <c r="AC12411"/>
      <c r="AD12411"/>
      <c r="AE12411"/>
      <c r="AF12411"/>
      <c r="AG12411"/>
      <c r="AH12411"/>
      <c r="AI12411"/>
      <c r="AJ12411"/>
      <c r="AK12411"/>
      <c r="AL12411"/>
    </row>
    <row r="12412" spans="3:38" ht="15" customHeight="1" x14ac:dyDescent="0.35">
      <c r="C12412"/>
      <c r="D12412"/>
      <c r="E12412"/>
      <c r="F12412"/>
      <c r="G12412"/>
      <c r="H12412"/>
      <c r="I12412"/>
      <c r="J12412"/>
      <c r="K12412"/>
      <c r="L12412"/>
      <c r="M12412"/>
      <c r="N12412"/>
      <c r="O12412"/>
      <c r="S12412"/>
      <c r="T12412"/>
      <c r="U12412"/>
      <c r="V12412"/>
      <c r="Y12412"/>
      <c r="Z12412"/>
      <c r="AA12412"/>
      <c r="AB12412"/>
      <c r="AC12412"/>
      <c r="AD12412"/>
      <c r="AE12412"/>
      <c r="AF12412"/>
      <c r="AG12412"/>
      <c r="AH12412"/>
      <c r="AI12412"/>
      <c r="AJ12412"/>
      <c r="AK12412"/>
      <c r="AL12412"/>
    </row>
    <row r="12413" spans="3:38" ht="15" customHeight="1" x14ac:dyDescent="0.35">
      <c r="C12413"/>
      <c r="D12413"/>
      <c r="E12413"/>
      <c r="F12413"/>
      <c r="G12413"/>
      <c r="H12413"/>
      <c r="I12413"/>
      <c r="J12413"/>
      <c r="K12413"/>
      <c r="L12413"/>
      <c r="M12413"/>
      <c r="N12413"/>
      <c r="O12413"/>
      <c r="S12413"/>
      <c r="T12413"/>
      <c r="U12413"/>
      <c r="V12413"/>
      <c r="Y12413"/>
      <c r="Z12413"/>
      <c r="AA12413"/>
      <c r="AB12413"/>
      <c r="AC12413"/>
      <c r="AD12413"/>
      <c r="AE12413"/>
      <c r="AF12413"/>
      <c r="AG12413"/>
      <c r="AH12413"/>
      <c r="AI12413"/>
      <c r="AJ12413"/>
      <c r="AK12413"/>
      <c r="AL12413"/>
    </row>
    <row r="12414" spans="3:38" ht="15" customHeight="1" x14ac:dyDescent="0.35">
      <c r="C12414"/>
      <c r="D12414"/>
      <c r="E12414"/>
      <c r="F12414"/>
      <c r="G12414"/>
      <c r="H12414"/>
      <c r="I12414"/>
      <c r="J12414"/>
      <c r="K12414"/>
      <c r="L12414"/>
      <c r="M12414"/>
      <c r="N12414"/>
      <c r="O12414"/>
      <c r="S12414"/>
      <c r="T12414"/>
      <c r="U12414"/>
      <c r="V12414"/>
      <c r="Y12414"/>
      <c r="Z12414"/>
      <c r="AA12414"/>
      <c r="AB12414"/>
      <c r="AC12414"/>
      <c r="AD12414"/>
      <c r="AE12414"/>
      <c r="AF12414"/>
      <c r="AG12414"/>
      <c r="AH12414"/>
      <c r="AI12414"/>
      <c r="AJ12414"/>
      <c r="AK12414"/>
      <c r="AL12414"/>
    </row>
    <row r="12415" spans="3:38" ht="15" customHeight="1" x14ac:dyDescent="0.35">
      <c r="C12415"/>
      <c r="D12415"/>
      <c r="E12415"/>
      <c r="F12415"/>
      <c r="G12415"/>
      <c r="H12415"/>
      <c r="I12415"/>
      <c r="J12415"/>
      <c r="K12415"/>
      <c r="L12415"/>
      <c r="M12415"/>
      <c r="N12415"/>
      <c r="O12415"/>
      <c r="S12415"/>
      <c r="T12415"/>
      <c r="U12415"/>
      <c r="V12415"/>
      <c r="Y12415"/>
      <c r="Z12415"/>
      <c r="AA12415"/>
      <c r="AB12415"/>
      <c r="AC12415"/>
      <c r="AD12415"/>
      <c r="AE12415"/>
      <c r="AF12415"/>
      <c r="AG12415"/>
      <c r="AH12415"/>
      <c r="AI12415"/>
      <c r="AJ12415"/>
      <c r="AK12415"/>
      <c r="AL12415"/>
    </row>
    <row r="12416" spans="3:38" ht="15" customHeight="1" x14ac:dyDescent="0.35">
      <c r="C12416"/>
      <c r="D12416"/>
      <c r="E12416"/>
      <c r="F12416"/>
      <c r="G12416"/>
      <c r="H12416"/>
      <c r="I12416"/>
      <c r="J12416"/>
      <c r="K12416"/>
      <c r="L12416"/>
      <c r="M12416"/>
      <c r="N12416"/>
      <c r="O12416"/>
      <c r="S12416"/>
      <c r="T12416"/>
      <c r="U12416"/>
      <c r="V12416"/>
      <c r="Y12416"/>
      <c r="Z12416"/>
      <c r="AA12416"/>
      <c r="AB12416"/>
      <c r="AC12416"/>
      <c r="AD12416"/>
      <c r="AE12416"/>
      <c r="AF12416"/>
      <c r="AG12416"/>
      <c r="AH12416"/>
      <c r="AI12416"/>
      <c r="AJ12416"/>
      <c r="AK12416"/>
      <c r="AL12416"/>
    </row>
    <row r="12417" spans="3:38" ht="15" customHeight="1" x14ac:dyDescent="0.35">
      <c r="C12417"/>
      <c r="D12417"/>
      <c r="E12417"/>
      <c r="F12417"/>
      <c r="G12417"/>
      <c r="H12417"/>
      <c r="I12417"/>
      <c r="J12417"/>
      <c r="K12417"/>
      <c r="L12417"/>
      <c r="M12417"/>
      <c r="N12417"/>
      <c r="O12417"/>
      <c r="S12417"/>
      <c r="T12417"/>
      <c r="U12417"/>
      <c r="V12417"/>
      <c r="Y12417"/>
      <c r="Z12417"/>
      <c r="AA12417"/>
      <c r="AB12417"/>
      <c r="AC12417"/>
      <c r="AD12417"/>
      <c r="AE12417"/>
      <c r="AF12417"/>
      <c r="AG12417"/>
      <c r="AH12417"/>
      <c r="AI12417"/>
      <c r="AJ12417"/>
      <c r="AK12417"/>
      <c r="AL12417"/>
    </row>
    <row r="12418" spans="3:38" ht="15" customHeight="1" x14ac:dyDescent="0.35">
      <c r="C12418"/>
      <c r="D12418"/>
      <c r="E12418"/>
      <c r="F12418"/>
      <c r="G12418"/>
      <c r="H12418"/>
      <c r="I12418"/>
      <c r="J12418"/>
      <c r="K12418"/>
      <c r="L12418"/>
      <c r="M12418"/>
      <c r="N12418"/>
      <c r="O12418"/>
      <c r="S12418"/>
      <c r="T12418"/>
      <c r="U12418"/>
      <c r="V12418"/>
      <c r="Y12418"/>
      <c r="Z12418"/>
      <c r="AA12418"/>
      <c r="AB12418"/>
      <c r="AC12418"/>
      <c r="AD12418"/>
      <c r="AE12418"/>
      <c r="AF12418"/>
      <c r="AG12418"/>
      <c r="AH12418"/>
      <c r="AI12418"/>
      <c r="AJ12418"/>
      <c r="AK12418"/>
      <c r="AL12418"/>
    </row>
    <row r="12419" spans="3:38" ht="15" customHeight="1" x14ac:dyDescent="0.35">
      <c r="C12419"/>
      <c r="D12419"/>
      <c r="E12419"/>
      <c r="F12419"/>
      <c r="G12419"/>
      <c r="H12419"/>
      <c r="I12419"/>
      <c r="J12419"/>
      <c r="K12419"/>
      <c r="L12419"/>
      <c r="M12419"/>
      <c r="N12419"/>
      <c r="O12419"/>
      <c r="S12419"/>
      <c r="T12419"/>
      <c r="U12419"/>
      <c r="V12419"/>
      <c r="Y12419"/>
      <c r="Z12419"/>
      <c r="AA12419"/>
      <c r="AB12419"/>
      <c r="AC12419"/>
      <c r="AD12419"/>
      <c r="AE12419"/>
      <c r="AF12419"/>
      <c r="AG12419"/>
      <c r="AH12419"/>
      <c r="AI12419"/>
      <c r="AJ12419"/>
      <c r="AK12419"/>
      <c r="AL12419"/>
    </row>
    <row r="12420" spans="3:38" ht="15" customHeight="1" x14ac:dyDescent="0.35">
      <c r="C12420"/>
      <c r="D12420"/>
      <c r="E12420"/>
      <c r="F12420"/>
      <c r="G12420"/>
      <c r="H12420"/>
      <c r="I12420"/>
      <c r="J12420"/>
      <c r="K12420"/>
      <c r="L12420"/>
      <c r="M12420"/>
      <c r="N12420"/>
      <c r="O12420"/>
      <c r="S12420"/>
      <c r="T12420"/>
      <c r="U12420"/>
      <c r="V12420"/>
      <c r="Y12420"/>
      <c r="Z12420"/>
      <c r="AA12420"/>
      <c r="AB12420"/>
      <c r="AC12420"/>
      <c r="AD12420"/>
      <c r="AE12420"/>
      <c r="AF12420"/>
      <c r="AG12420"/>
      <c r="AH12420"/>
      <c r="AI12420"/>
      <c r="AJ12420"/>
      <c r="AK12420"/>
      <c r="AL12420"/>
    </row>
    <row r="12421" spans="3:38" ht="15" customHeight="1" x14ac:dyDescent="0.35">
      <c r="C12421"/>
      <c r="D12421"/>
      <c r="E12421"/>
      <c r="F12421"/>
      <c r="G12421"/>
      <c r="H12421"/>
      <c r="I12421"/>
      <c r="J12421"/>
      <c r="K12421"/>
      <c r="L12421"/>
      <c r="M12421"/>
      <c r="N12421"/>
      <c r="O12421"/>
      <c r="S12421"/>
      <c r="T12421"/>
      <c r="U12421"/>
      <c r="V12421"/>
      <c r="Y12421"/>
      <c r="Z12421"/>
      <c r="AA12421"/>
      <c r="AB12421"/>
      <c r="AC12421"/>
      <c r="AD12421"/>
      <c r="AE12421"/>
      <c r="AF12421"/>
      <c r="AG12421"/>
      <c r="AH12421"/>
      <c r="AI12421"/>
      <c r="AJ12421"/>
      <c r="AK12421"/>
      <c r="AL12421"/>
    </row>
    <row r="12422" spans="3:38" ht="15" customHeight="1" x14ac:dyDescent="0.35">
      <c r="C12422"/>
      <c r="D12422"/>
      <c r="E12422"/>
      <c r="F12422"/>
      <c r="G12422"/>
      <c r="H12422"/>
      <c r="I12422"/>
      <c r="J12422"/>
      <c r="K12422"/>
      <c r="L12422"/>
      <c r="M12422"/>
      <c r="N12422"/>
      <c r="O12422"/>
      <c r="S12422"/>
      <c r="T12422"/>
      <c r="U12422"/>
      <c r="V12422"/>
      <c r="Y12422"/>
      <c r="Z12422"/>
      <c r="AA12422"/>
      <c r="AB12422"/>
      <c r="AC12422"/>
      <c r="AD12422"/>
      <c r="AE12422"/>
      <c r="AF12422"/>
      <c r="AG12422"/>
      <c r="AH12422"/>
      <c r="AI12422"/>
      <c r="AJ12422"/>
      <c r="AK12422"/>
      <c r="AL12422"/>
    </row>
    <row r="12423" spans="3:38" ht="15" customHeight="1" x14ac:dyDescent="0.35">
      <c r="C12423"/>
      <c r="D12423"/>
      <c r="E12423"/>
      <c r="F12423"/>
      <c r="G12423"/>
      <c r="H12423"/>
      <c r="I12423"/>
      <c r="J12423"/>
      <c r="K12423"/>
      <c r="L12423"/>
      <c r="M12423"/>
      <c r="N12423"/>
      <c r="O12423"/>
      <c r="S12423"/>
      <c r="T12423"/>
      <c r="U12423"/>
      <c r="V12423"/>
      <c r="Y12423"/>
      <c r="Z12423"/>
      <c r="AA12423"/>
      <c r="AB12423"/>
      <c r="AC12423"/>
      <c r="AD12423"/>
      <c r="AE12423"/>
      <c r="AF12423"/>
      <c r="AG12423"/>
      <c r="AH12423"/>
      <c r="AI12423"/>
      <c r="AJ12423"/>
      <c r="AK12423"/>
      <c r="AL12423"/>
    </row>
    <row r="12424" spans="3:38" ht="15" customHeight="1" x14ac:dyDescent="0.35">
      <c r="C12424"/>
      <c r="D12424"/>
      <c r="E12424"/>
      <c r="F12424"/>
      <c r="G12424"/>
      <c r="H12424"/>
      <c r="I12424"/>
      <c r="J12424"/>
      <c r="K12424"/>
      <c r="L12424"/>
      <c r="M12424"/>
      <c r="N12424"/>
      <c r="O12424"/>
      <c r="S12424"/>
      <c r="T12424"/>
      <c r="U12424"/>
      <c r="V12424"/>
      <c r="Y12424"/>
      <c r="Z12424"/>
      <c r="AA12424"/>
      <c r="AB12424"/>
      <c r="AC12424"/>
      <c r="AD12424"/>
      <c r="AE12424"/>
      <c r="AF12424"/>
      <c r="AG12424"/>
      <c r="AH12424"/>
      <c r="AI12424"/>
      <c r="AJ12424"/>
      <c r="AK12424"/>
      <c r="AL12424"/>
    </row>
    <row r="12425" spans="3:38" ht="15" customHeight="1" x14ac:dyDescent="0.35">
      <c r="C12425"/>
      <c r="D12425"/>
      <c r="E12425"/>
      <c r="F12425"/>
      <c r="G12425"/>
      <c r="H12425"/>
      <c r="I12425"/>
      <c r="J12425"/>
      <c r="K12425"/>
      <c r="L12425"/>
      <c r="M12425"/>
      <c r="N12425"/>
      <c r="O12425"/>
      <c r="S12425"/>
      <c r="T12425"/>
      <c r="U12425"/>
      <c r="V12425"/>
      <c r="Y12425"/>
      <c r="Z12425"/>
      <c r="AA12425"/>
      <c r="AB12425"/>
      <c r="AC12425"/>
      <c r="AD12425"/>
      <c r="AE12425"/>
      <c r="AF12425"/>
      <c r="AG12425"/>
      <c r="AH12425"/>
      <c r="AI12425"/>
      <c r="AJ12425"/>
      <c r="AK12425"/>
      <c r="AL12425"/>
    </row>
    <row r="12426" spans="3:38" ht="15" customHeight="1" x14ac:dyDescent="0.35">
      <c r="C12426"/>
      <c r="D12426"/>
      <c r="E12426"/>
      <c r="F12426"/>
      <c r="G12426"/>
      <c r="H12426"/>
      <c r="I12426"/>
      <c r="J12426"/>
      <c r="K12426"/>
      <c r="L12426"/>
      <c r="M12426"/>
      <c r="N12426"/>
      <c r="O12426"/>
      <c r="S12426"/>
      <c r="T12426"/>
      <c r="U12426"/>
      <c r="V12426"/>
      <c r="Y12426"/>
      <c r="Z12426"/>
      <c r="AA12426"/>
      <c r="AB12426"/>
      <c r="AC12426"/>
      <c r="AD12426"/>
      <c r="AE12426"/>
      <c r="AF12426"/>
      <c r="AG12426"/>
      <c r="AH12426"/>
      <c r="AI12426"/>
      <c r="AJ12426"/>
      <c r="AK12426"/>
      <c r="AL12426"/>
    </row>
    <row r="12427" spans="3:38" ht="15" customHeight="1" x14ac:dyDescent="0.35">
      <c r="C12427"/>
      <c r="D12427"/>
      <c r="E12427"/>
      <c r="F12427"/>
      <c r="G12427"/>
      <c r="H12427"/>
      <c r="I12427"/>
      <c r="J12427"/>
      <c r="K12427"/>
      <c r="L12427"/>
      <c r="M12427"/>
      <c r="N12427"/>
      <c r="O12427"/>
      <c r="S12427"/>
      <c r="T12427"/>
      <c r="U12427"/>
      <c r="V12427"/>
      <c r="Y12427"/>
      <c r="Z12427"/>
      <c r="AA12427"/>
      <c r="AB12427"/>
      <c r="AC12427"/>
      <c r="AD12427"/>
      <c r="AE12427"/>
      <c r="AF12427"/>
      <c r="AG12427"/>
      <c r="AH12427"/>
      <c r="AI12427"/>
      <c r="AJ12427"/>
      <c r="AK12427"/>
      <c r="AL12427"/>
    </row>
    <row r="12428" spans="3:38" ht="15" customHeight="1" x14ac:dyDescent="0.35">
      <c r="C12428"/>
      <c r="D12428"/>
      <c r="E12428"/>
      <c r="F12428"/>
      <c r="G12428"/>
      <c r="H12428"/>
      <c r="I12428"/>
      <c r="J12428"/>
      <c r="K12428"/>
      <c r="L12428"/>
      <c r="M12428"/>
      <c r="N12428"/>
      <c r="O12428"/>
      <c r="S12428"/>
      <c r="T12428"/>
      <c r="U12428"/>
      <c r="V12428"/>
      <c r="Y12428"/>
      <c r="Z12428"/>
      <c r="AA12428"/>
      <c r="AB12428"/>
      <c r="AC12428"/>
      <c r="AD12428"/>
      <c r="AE12428"/>
      <c r="AF12428"/>
      <c r="AG12428"/>
      <c r="AH12428"/>
      <c r="AI12428"/>
      <c r="AJ12428"/>
      <c r="AK12428"/>
      <c r="AL12428"/>
    </row>
    <row r="12429" spans="3:38" ht="15" customHeight="1" x14ac:dyDescent="0.35">
      <c r="C12429"/>
      <c r="D12429"/>
      <c r="E12429"/>
      <c r="F12429"/>
      <c r="G12429"/>
      <c r="H12429"/>
      <c r="I12429"/>
      <c r="J12429"/>
      <c r="K12429"/>
      <c r="L12429"/>
      <c r="M12429"/>
      <c r="N12429"/>
      <c r="O12429"/>
      <c r="S12429"/>
      <c r="T12429"/>
      <c r="U12429"/>
      <c r="V12429"/>
      <c r="Y12429"/>
      <c r="Z12429"/>
      <c r="AA12429"/>
      <c r="AB12429"/>
      <c r="AC12429"/>
      <c r="AD12429"/>
      <c r="AE12429"/>
      <c r="AF12429"/>
      <c r="AG12429"/>
      <c r="AH12429"/>
      <c r="AI12429"/>
      <c r="AJ12429"/>
      <c r="AK12429"/>
      <c r="AL12429"/>
    </row>
    <row r="12430" spans="3:38" ht="15" customHeight="1" x14ac:dyDescent="0.35">
      <c r="C12430"/>
      <c r="D12430"/>
      <c r="E12430"/>
      <c r="F12430"/>
      <c r="G12430"/>
      <c r="H12430"/>
      <c r="I12430"/>
      <c r="J12430"/>
      <c r="K12430"/>
      <c r="L12430"/>
      <c r="M12430"/>
      <c r="N12430"/>
      <c r="O12430"/>
      <c r="S12430"/>
      <c r="T12430"/>
      <c r="U12430"/>
      <c r="V12430"/>
      <c r="Y12430"/>
      <c r="Z12430"/>
      <c r="AA12430"/>
      <c r="AB12430"/>
      <c r="AC12430"/>
      <c r="AD12430"/>
      <c r="AE12430"/>
      <c r="AF12430"/>
      <c r="AG12430"/>
      <c r="AH12430"/>
      <c r="AI12430"/>
      <c r="AJ12430"/>
      <c r="AK12430"/>
      <c r="AL12430"/>
    </row>
    <row r="12431" spans="3:38" ht="15" customHeight="1" x14ac:dyDescent="0.35">
      <c r="C12431"/>
      <c r="D12431"/>
      <c r="E12431"/>
      <c r="F12431"/>
      <c r="G12431"/>
      <c r="H12431"/>
      <c r="I12431"/>
      <c r="J12431"/>
      <c r="K12431"/>
      <c r="L12431"/>
      <c r="M12431"/>
      <c r="N12431"/>
      <c r="O12431"/>
      <c r="S12431"/>
      <c r="T12431"/>
      <c r="U12431"/>
      <c r="V12431"/>
      <c r="Y12431"/>
      <c r="Z12431"/>
      <c r="AA12431"/>
      <c r="AB12431"/>
      <c r="AC12431"/>
      <c r="AD12431"/>
      <c r="AE12431"/>
      <c r="AF12431"/>
      <c r="AG12431"/>
      <c r="AH12431"/>
      <c r="AI12431"/>
      <c r="AJ12431"/>
      <c r="AK12431"/>
      <c r="AL12431"/>
    </row>
    <row r="12432" spans="3:38" ht="15" customHeight="1" x14ac:dyDescent="0.35">
      <c r="C12432"/>
      <c r="D12432"/>
      <c r="E12432"/>
      <c r="F12432"/>
      <c r="G12432"/>
      <c r="H12432"/>
      <c r="I12432"/>
      <c r="J12432"/>
      <c r="K12432"/>
      <c r="L12432"/>
      <c r="M12432"/>
      <c r="N12432"/>
      <c r="O12432"/>
      <c r="S12432"/>
      <c r="T12432"/>
      <c r="U12432"/>
      <c r="V12432"/>
      <c r="Y12432"/>
      <c r="Z12432"/>
      <c r="AA12432"/>
      <c r="AB12432"/>
      <c r="AC12432"/>
      <c r="AD12432"/>
      <c r="AE12432"/>
      <c r="AF12432"/>
      <c r="AG12432"/>
      <c r="AH12432"/>
      <c r="AI12432"/>
      <c r="AJ12432"/>
      <c r="AK12432"/>
      <c r="AL12432"/>
    </row>
    <row r="12433" spans="3:38" ht="15" customHeight="1" x14ac:dyDescent="0.35">
      <c r="C12433"/>
      <c r="D12433"/>
      <c r="E12433"/>
      <c r="F12433"/>
      <c r="G12433"/>
      <c r="H12433"/>
      <c r="I12433"/>
      <c r="J12433"/>
      <c r="K12433"/>
      <c r="L12433"/>
      <c r="M12433"/>
      <c r="N12433"/>
      <c r="O12433"/>
      <c r="S12433"/>
      <c r="T12433"/>
      <c r="U12433"/>
      <c r="V12433"/>
      <c r="Y12433"/>
      <c r="Z12433"/>
      <c r="AA12433"/>
      <c r="AB12433"/>
      <c r="AC12433"/>
      <c r="AD12433"/>
      <c r="AE12433"/>
      <c r="AF12433"/>
      <c r="AG12433"/>
      <c r="AH12433"/>
      <c r="AI12433"/>
      <c r="AJ12433"/>
      <c r="AK12433"/>
      <c r="AL12433"/>
    </row>
    <row r="12434" spans="3:38" ht="15" customHeight="1" x14ac:dyDescent="0.35">
      <c r="C12434"/>
      <c r="D12434"/>
      <c r="E12434"/>
      <c r="F12434"/>
      <c r="G12434"/>
      <c r="H12434"/>
      <c r="I12434"/>
      <c r="J12434"/>
      <c r="K12434"/>
      <c r="L12434"/>
      <c r="M12434"/>
      <c r="N12434"/>
      <c r="O12434"/>
      <c r="S12434"/>
      <c r="T12434"/>
      <c r="U12434"/>
      <c r="V12434"/>
      <c r="Y12434"/>
      <c r="Z12434"/>
      <c r="AA12434"/>
      <c r="AB12434"/>
      <c r="AC12434"/>
      <c r="AD12434"/>
      <c r="AE12434"/>
      <c r="AF12434"/>
      <c r="AG12434"/>
      <c r="AH12434"/>
      <c r="AI12434"/>
      <c r="AJ12434"/>
      <c r="AK12434"/>
      <c r="AL12434"/>
    </row>
    <row r="12435" spans="3:38" ht="15" customHeight="1" x14ac:dyDescent="0.35">
      <c r="C12435"/>
      <c r="D12435"/>
      <c r="E12435"/>
      <c r="F12435"/>
      <c r="G12435"/>
      <c r="H12435"/>
      <c r="I12435"/>
      <c r="J12435"/>
      <c r="K12435"/>
      <c r="L12435"/>
      <c r="M12435"/>
      <c r="N12435"/>
      <c r="O12435"/>
      <c r="S12435"/>
      <c r="T12435"/>
      <c r="U12435"/>
      <c r="V12435"/>
      <c r="Y12435"/>
      <c r="Z12435"/>
      <c r="AA12435"/>
      <c r="AB12435"/>
      <c r="AC12435"/>
      <c r="AD12435"/>
      <c r="AE12435"/>
      <c r="AF12435"/>
      <c r="AG12435"/>
      <c r="AH12435"/>
      <c r="AI12435"/>
      <c r="AJ12435"/>
      <c r="AK12435"/>
      <c r="AL12435"/>
    </row>
    <row r="12436" spans="3:38" ht="15" customHeight="1" x14ac:dyDescent="0.35">
      <c r="C12436"/>
      <c r="D12436"/>
      <c r="E12436"/>
      <c r="F12436"/>
      <c r="G12436"/>
      <c r="H12436"/>
      <c r="I12436"/>
      <c r="J12436"/>
      <c r="K12436"/>
      <c r="L12436"/>
      <c r="M12436"/>
      <c r="N12436"/>
      <c r="O12436"/>
      <c r="S12436"/>
      <c r="T12436"/>
      <c r="U12436"/>
      <c r="V12436"/>
      <c r="Y12436"/>
      <c r="Z12436"/>
      <c r="AA12436"/>
      <c r="AB12436"/>
      <c r="AC12436"/>
      <c r="AD12436"/>
      <c r="AE12436"/>
      <c r="AF12436"/>
      <c r="AG12436"/>
      <c r="AH12436"/>
      <c r="AI12436"/>
      <c r="AJ12436"/>
      <c r="AK12436"/>
      <c r="AL12436"/>
    </row>
    <row r="12437" spans="3:38" ht="15" customHeight="1" x14ac:dyDescent="0.35">
      <c r="C12437"/>
      <c r="D12437"/>
      <c r="E12437"/>
      <c r="F12437"/>
      <c r="G12437"/>
      <c r="H12437"/>
      <c r="I12437"/>
      <c r="J12437"/>
      <c r="K12437"/>
      <c r="L12437"/>
      <c r="M12437"/>
      <c r="N12437"/>
      <c r="O12437"/>
      <c r="S12437"/>
      <c r="T12437"/>
      <c r="U12437"/>
      <c r="V12437"/>
      <c r="Y12437"/>
      <c r="Z12437"/>
      <c r="AA12437"/>
      <c r="AB12437"/>
      <c r="AC12437"/>
      <c r="AD12437"/>
      <c r="AE12437"/>
      <c r="AF12437"/>
      <c r="AG12437"/>
      <c r="AH12437"/>
      <c r="AI12437"/>
      <c r="AJ12437"/>
      <c r="AK12437"/>
      <c r="AL12437"/>
    </row>
    <row r="12438" spans="3:38" ht="15" customHeight="1" x14ac:dyDescent="0.35">
      <c r="C12438"/>
      <c r="D12438"/>
      <c r="E12438"/>
      <c r="F12438"/>
      <c r="G12438"/>
      <c r="H12438"/>
      <c r="I12438"/>
      <c r="J12438"/>
      <c r="K12438"/>
      <c r="L12438"/>
      <c r="M12438"/>
      <c r="N12438"/>
      <c r="O12438"/>
      <c r="S12438"/>
      <c r="T12438"/>
      <c r="U12438"/>
      <c r="V12438"/>
      <c r="Y12438"/>
      <c r="Z12438"/>
      <c r="AA12438"/>
      <c r="AB12438"/>
      <c r="AC12438"/>
      <c r="AD12438"/>
      <c r="AE12438"/>
      <c r="AF12438"/>
      <c r="AG12438"/>
      <c r="AH12438"/>
      <c r="AI12438"/>
      <c r="AJ12438"/>
      <c r="AK12438"/>
      <c r="AL12438"/>
    </row>
    <row r="12439" spans="3:38" ht="15" customHeight="1" x14ac:dyDescent="0.35">
      <c r="C12439"/>
      <c r="D12439"/>
      <c r="E12439"/>
      <c r="F12439"/>
      <c r="G12439"/>
      <c r="H12439"/>
      <c r="I12439"/>
      <c r="J12439"/>
      <c r="K12439"/>
      <c r="L12439"/>
      <c r="M12439"/>
      <c r="N12439"/>
      <c r="O12439"/>
      <c r="S12439"/>
      <c r="T12439"/>
      <c r="U12439"/>
      <c r="V12439"/>
      <c r="Y12439"/>
      <c r="Z12439"/>
      <c r="AA12439"/>
      <c r="AB12439"/>
      <c r="AC12439"/>
      <c r="AD12439"/>
      <c r="AE12439"/>
      <c r="AF12439"/>
      <c r="AG12439"/>
      <c r="AH12439"/>
      <c r="AI12439"/>
      <c r="AJ12439"/>
      <c r="AK12439"/>
      <c r="AL12439"/>
    </row>
    <row r="12440" spans="3:38" ht="15" customHeight="1" x14ac:dyDescent="0.35">
      <c r="C12440"/>
      <c r="D12440"/>
      <c r="E12440"/>
      <c r="F12440"/>
      <c r="G12440"/>
      <c r="H12440"/>
      <c r="I12440"/>
      <c r="J12440"/>
      <c r="K12440"/>
      <c r="L12440"/>
      <c r="M12440"/>
      <c r="N12440"/>
      <c r="O12440"/>
      <c r="S12440"/>
      <c r="T12440"/>
      <c r="U12440"/>
      <c r="V12440"/>
      <c r="Y12440"/>
      <c r="Z12440"/>
      <c r="AA12440"/>
      <c r="AB12440"/>
      <c r="AC12440"/>
      <c r="AD12440"/>
      <c r="AE12440"/>
      <c r="AF12440"/>
      <c r="AG12440"/>
      <c r="AH12440"/>
      <c r="AI12440"/>
      <c r="AJ12440"/>
      <c r="AK12440"/>
      <c r="AL12440"/>
    </row>
    <row r="12441" spans="3:38" ht="15" customHeight="1" x14ac:dyDescent="0.35">
      <c r="C12441"/>
      <c r="D12441"/>
      <c r="E12441"/>
      <c r="F12441"/>
      <c r="G12441"/>
      <c r="H12441"/>
      <c r="I12441"/>
      <c r="J12441"/>
      <c r="K12441"/>
      <c r="L12441"/>
      <c r="M12441"/>
      <c r="N12441"/>
      <c r="O12441"/>
      <c r="S12441"/>
      <c r="T12441"/>
      <c r="U12441"/>
      <c r="V12441"/>
      <c r="Y12441"/>
      <c r="Z12441"/>
      <c r="AA12441"/>
      <c r="AB12441"/>
      <c r="AC12441"/>
      <c r="AD12441"/>
      <c r="AE12441"/>
      <c r="AF12441"/>
      <c r="AG12441"/>
      <c r="AH12441"/>
      <c r="AI12441"/>
      <c r="AJ12441"/>
      <c r="AK12441"/>
      <c r="AL12441"/>
    </row>
    <row r="12442" spans="3:38" ht="15" customHeight="1" x14ac:dyDescent="0.35">
      <c r="C12442"/>
      <c r="D12442"/>
      <c r="E12442"/>
      <c r="F12442"/>
      <c r="G12442"/>
      <c r="H12442"/>
      <c r="I12442"/>
      <c r="J12442"/>
      <c r="K12442"/>
      <c r="L12442"/>
      <c r="M12442"/>
      <c r="N12442"/>
      <c r="O12442"/>
      <c r="S12442"/>
      <c r="T12442"/>
      <c r="U12442"/>
      <c r="V12442"/>
      <c r="Y12442"/>
      <c r="Z12442"/>
      <c r="AA12442"/>
      <c r="AB12442"/>
      <c r="AC12442"/>
      <c r="AD12442"/>
      <c r="AE12442"/>
      <c r="AF12442"/>
      <c r="AG12442"/>
      <c r="AH12442"/>
      <c r="AI12442"/>
      <c r="AJ12442"/>
      <c r="AK12442"/>
      <c r="AL12442"/>
    </row>
    <row r="12443" spans="3:38" ht="15" customHeight="1" x14ac:dyDescent="0.35">
      <c r="C12443"/>
      <c r="D12443"/>
      <c r="E12443"/>
      <c r="F12443"/>
      <c r="G12443"/>
      <c r="H12443"/>
      <c r="I12443"/>
      <c r="J12443"/>
      <c r="K12443"/>
      <c r="L12443"/>
      <c r="M12443"/>
      <c r="N12443"/>
      <c r="O12443"/>
      <c r="S12443"/>
      <c r="T12443"/>
      <c r="U12443"/>
      <c r="V12443"/>
      <c r="Y12443"/>
      <c r="Z12443"/>
      <c r="AA12443"/>
      <c r="AB12443"/>
      <c r="AC12443"/>
      <c r="AD12443"/>
      <c r="AE12443"/>
      <c r="AF12443"/>
      <c r="AG12443"/>
      <c r="AH12443"/>
      <c r="AI12443"/>
      <c r="AJ12443"/>
      <c r="AK12443"/>
      <c r="AL12443"/>
    </row>
    <row r="12444" spans="3:38" ht="15" customHeight="1" x14ac:dyDescent="0.35">
      <c r="C12444"/>
      <c r="D12444"/>
      <c r="E12444"/>
      <c r="F12444"/>
      <c r="G12444"/>
      <c r="H12444"/>
      <c r="I12444"/>
      <c r="J12444"/>
      <c r="K12444"/>
      <c r="L12444"/>
      <c r="M12444"/>
      <c r="N12444"/>
      <c r="O12444"/>
      <c r="S12444"/>
      <c r="T12444"/>
      <c r="U12444"/>
      <c r="V12444"/>
      <c r="Y12444"/>
      <c r="Z12444"/>
      <c r="AA12444"/>
      <c r="AB12444"/>
      <c r="AC12444"/>
      <c r="AD12444"/>
      <c r="AE12444"/>
      <c r="AF12444"/>
      <c r="AG12444"/>
      <c r="AH12444"/>
      <c r="AI12444"/>
      <c r="AJ12444"/>
      <c r="AK12444"/>
      <c r="AL12444"/>
    </row>
    <row r="12445" spans="3:38" ht="15" customHeight="1" x14ac:dyDescent="0.35">
      <c r="C12445"/>
      <c r="D12445"/>
      <c r="E12445"/>
      <c r="F12445"/>
      <c r="G12445"/>
      <c r="H12445"/>
      <c r="I12445"/>
      <c r="J12445"/>
      <c r="K12445"/>
      <c r="L12445"/>
      <c r="M12445"/>
      <c r="N12445"/>
      <c r="O12445"/>
      <c r="S12445"/>
      <c r="T12445"/>
      <c r="U12445"/>
      <c r="V12445"/>
      <c r="Y12445"/>
      <c r="Z12445"/>
      <c r="AA12445"/>
      <c r="AB12445"/>
      <c r="AC12445"/>
      <c r="AD12445"/>
      <c r="AE12445"/>
      <c r="AF12445"/>
      <c r="AG12445"/>
      <c r="AH12445"/>
      <c r="AI12445"/>
      <c r="AJ12445"/>
      <c r="AK12445"/>
      <c r="AL12445"/>
    </row>
    <row r="12446" spans="3:38" ht="15" customHeight="1" x14ac:dyDescent="0.35">
      <c r="C12446"/>
      <c r="D12446"/>
      <c r="E12446"/>
      <c r="F12446"/>
      <c r="G12446"/>
      <c r="H12446"/>
      <c r="I12446"/>
      <c r="J12446"/>
      <c r="K12446"/>
      <c r="L12446"/>
      <c r="M12446"/>
      <c r="N12446"/>
      <c r="O12446"/>
      <c r="S12446"/>
      <c r="T12446"/>
      <c r="U12446"/>
      <c r="V12446"/>
      <c r="Y12446"/>
      <c r="Z12446"/>
      <c r="AA12446"/>
      <c r="AB12446"/>
      <c r="AC12446"/>
      <c r="AD12446"/>
      <c r="AE12446"/>
      <c r="AF12446"/>
      <c r="AG12446"/>
      <c r="AH12446"/>
      <c r="AI12446"/>
      <c r="AJ12446"/>
      <c r="AK12446"/>
      <c r="AL12446"/>
    </row>
    <row r="12447" spans="3:38" ht="15" customHeight="1" x14ac:dyDescent="0.35">
      <c r="C12447"/>
      <c r="D12447"/>
      <c r="E12447"/>
      <c r="F12447"/>
      <c r="G12447"/>
      <c r="H12447"/>
      <c r="I12447"/>
      <c r="J12447"/>
      <c r="K12447"/>
      <c r="L12447"/>
      <c r="M12447"/>
      <c r="N12447"/>
      <c r="O12447"/>
      <c r="S12447"/>
      <c r="T12447"/>
      <c r="U12447"/>
      <c r="V12447"/>
      <c r="Y12447"/>
      <c r="Z12447"/>
      <c r="AA12447"/>
      <c r="AB12447"/>
      <c r="AC12447"/>
      <c r="AD12447"/>
      <c r="AE12447"/>
      <c r="AF12447"/>
      <c r="AG12447"/>
      <c r="AH12447"/>
      <c r="AI12447"/>
      <c r="AJ12447"/>
      <c r="AK12447"/>
      <c r="AL12447"/>
    </row>
    <row r="12448" spans="3:38" ht="15" customHeight="1" x14ac:dyDescent="0.35">
      <c r="C12448"/>
      <c r="D12448"/>
      <c r="E12448"/>
      <c r="F12448"/>
      <c r="G12448"/>
      <c r="H12448"/>
      <c r="I12448"/>
      <c r="J12448"/>
      <c r="K12448"/>
      <c r="L12448"/>
      <c r="M12448"/>
      <c r="N12448"/>
      <c r="O12448"/>
      <c r="S12448"/>
      <c r="T12448"/>
      <c r="U12448"/>
      <c r="V12448"/>
      <c r="Y12448"/>
      <c r="Z12448"/>
      <c r="AA12448"/>
      <c r="AB12448"/>
      <c r="AC12448"/>
      <c r="AD12448"/>
      <c r="AE12448"/>
      <c r="AF12448"/>
      <c r="AG12448"/>
      <c r="AH12448"/>
      <c r="AI12448"/>
      <c r="AJ12448"/>
      <c r="AK12448"/>
      <c r="AL12448"/>
    </row>
    <row r="12449" spans="3:38" ht="15" customHeight="1" x14ac:dyDescent="0.35">
      <c r="C12449"/>
      <c r="D12449"/>
      <c r="E12449"/>
      <c r="F12449"/>
      <c r="G12449"/>
      <c r="H12449"/>
      <c r="I12449"/>
      <c r="J12449"/>
      <c r="K12449"/>
      <c r="L12449"/>
      <c r="M12449"/>
      <c r="N12449"/>
      <c r="O12449"/>
      <c r="S12449"/>
      <c r="T12449"/>
      <c r="U12449"/>
      <c r="V12449"/>
      <c r="Y12449"/>
      <c r="Z12449"/>
      <c r="AA12449"/>
      <c r="AB12449"/>
      <c r="AC12449"/>
      <c r="AD12449"/>
      <c r="AE12449"/>
      <c r="AF12449"/>
      <c r="AG12449"/>
      <c r="AH12449"/>
      <c r="AI12449"/>
      <c r="AJ12449"/>
      <c r="AK12449"/>
      <c r="AL12449"/>
    </row>
    <row r="12450" spans="3:38" ht="15" customHeight="1" x14ac:dyDescent="0.35">
      <c r="C12450"/>
      <c r="D12450"/>
      <c r="E12450"/>
      <c r="F12450"/>
      <c r="G12450"/>
      <c r="H12450"/>
      <c r="I12450"/>
      <c r="J12450"/>
      <c r="K12450"/>
      <c r="L12450"/>
      <c r="M12450"/>
      <c r="N12450"/>
      <c r="O12450"/>
      <c r="S12450"/>
      <c r="T12450"/>
      <c r="U12450"/>
      <c r="V12450"/>
      <c r="Y12450"/>
      <c r="Z12450"/>
      <c r="AA12450"/>
      <c r="AB12450"/>
      <c r="AC12450"/>
      <c r="AD12450"/>
      <c r="AE12450"/>
      <c r="AF12450"/>
      <c r="AG12450"/>
      <c r="AH12450"/>
      <c r="AI12450"/>
      <c r="AJ12450"/>
      <c r="AK12450"/>
      <c r="AL12450"/>
    </row>
    <row r="12451" spans="3:38" ht="15" customHeight="1" x14ac:dyDescent="0.35">
      <c r="C12451"/>
      <c r="D12451"/>
      <c r="E12451"/>
      <c r="F12451"/>
      <c r="G12451"/>
      <c r="H12451"/>
      <c r="I12451"/>
      <c r="J12451"/>
      <c r="K12451"/>
      <c r="L12451"/>
      <c r="M12451"/>
      <c r="N12451"/>
      <c r="O12451"/>
      <c r="S12451"/>
      <c r="T12451"/>
      <c r="U12451"/>
      <c r="V12451"/>
      <c r="Y12451"/>
      <c r="Z12451"/>
      <c r="AA12451"/>
      <c r="AB12451"/>
      <c r="AC12451"/>
      <c r="AD12451"/>
      <c r="AE12451"/>
      <c r="AF12451"/>
      <c r="AG12451"/>
      <c r="AH12451"/>
      <c r="AI12451"/>
      <c r="AJ12451"/>
      <c r="AK12451"/>
      <c r="AL12451"/>
    </row>
    <row r="12452" spans="3:38" ht="15" customHeight="1" x14ac:dyDescent="0.35">
      <c r="C12452"/>
      <c r="D12452"/>
      <c r="E12452"/>
      <c r="F12452"/>
      <c r="G12452"/>
      <c r="H12452"/>
      <c r="I12452"/>
      <c r="J12452"/>
      <c r="K12452"/>
      <c r="L12452"/>
      <c r="M12452"/>
      <c r="N12452"/>
      <c r="O12452"/>
      <c r="S12452"/>
      <c r="T12452"/>
      <c r="U12452"/>
      <c r="V12452"/>
      <c r="Y12452"/>
      <c r="Z12452"/>
      <c r="AA12452"/>
      <c r="AB12452"/>
      <c r="AC12452"/>
      <c r="AD12452"/>
      <c r="AE12452"/>
      <c r="AF12452"/>
      <c r="AG12452"/>
      <c r="AH12452"/>
      <c r="AI12452"/>
      <c r="AJ12452"/>
      <c r="AK12452"/>
      <c r="AL12452"/>
    </row>
    <row r="12453" spans="3:38" ht="15" customHeight="1" x14ac:dyDescent="0.35">
      <c r="C12453"/>
      <c r="D12453"/>
      <c r="E12453"/>
      <c r="F12453"/>
      <c r="G12453"/>
      <c r="H12453"/>
      <c r="I12453"/>
      <c r="J12453"/>
      <c r="K12453"/>
      <c r="L12453"/>
      <c r="M12453"/>
      <c r="N12453"/>
      <c r="O12453"/>
      <c r="S12453"/>
      <c r="T12453"/>
      <c r="U12453"/>
      <c r="V12453"/>
      <c r="Y12453"/>
      <c r="Z12453"/>
      <c r="AA12453"/>
      <c r="AB12453"/>
      <c r="AC12453"/>
      <c r="AD12453"/>
      <c r="AE12453"/>
      <c r="AF12453"/>
      <c r="AG12453"/>
      <c r="AH12453"/>
      <c r="AI12453"/>
      <c r="AJ12453"/>
      <c r="AK12453"/>
      <c r="AL12453"/>
    </row>
    <row r="12454" spans="3:38" ht="15" customHeight="1" x14ac:dyDescent="0.35">
      <c r="C12454"/>
      <c r="D12454"/>
      <c r="E12454"/>
      <c r="F12454"/>
      <c r="G12454"/>
      <c r="H12454"/>
      <c r="I12454"/>
      <c r="J12454"/>
      <c r="K12454"/>
      <c r="L12454"/>
      <c r="M12454"/>
      <c r="N12454"/>
      <c r="O12454"/>
      <c r="S12454"/>
      <c r="T12454"/>
      <c r="U12454"/>
      <c r="V12454"/>
      <c r="Y12454"/>
      <c r="Z12454"/>
      <c r="AA12454"/>
      <c r="AB12454"/>
      <c r="AC12454"/>
      <c r="AD12454"/>
      <c r="AE12454"/>
      <c r="AF12454"/>
      <c r="AG12454"/>
      <c r="AH12454"/>
      <c r="AI12454"/>
      <c r="AJ12454"/>
      <c r="AK12454"/>
      <c r="AL12454"/>
    </row>
    <row r="12455" spans="3:38" ht="15" customHeight="1" x14ac:dyDescent="0.35">
      <c r="C12455"/>
      <c r="D12455"/>
      <c r="E12455"/>
      <c r="F12455"/>
      <c r="G12455"/>
      <c r="H12455"/>
      <c r="I12455"/>
      <c r="J12455"/>
      <c r="K12455"/>
      <c r="L12455"/>
      <c r="M12455"/>
      <c r="N12455"/>
      <c r="O12455"/>
      <c r="S12455"/>
      <c r="T12455"/>
      <c r="U12455"/>
      <c r="V12455"/>
      <c r="Y12455"/>
      <c r="Z12455"/>
      <c r="AA12455"/>
      <c r="AB12455"/>
      <c r="AC12455"/>
      <c r="AD12455"/>
      <c r="AE12455"/>
      <c r="AF12455"/>
      <c r="AG12455"/>
      <c r="AH12455"/>
      <c r="AI12455"/>
      <c r="AJ12455"/>
      <c r="AK12455"/>
      <c r="AL12455"/>
    </row>
    <row r="12456" spans="3:38" ht="15" customHeight="1" x14ac:dyDescent="0.35">
      <c r="C12456"/>
      <c r="D12456"/>
      <c r="E12456"/>
      <c r="F12456"/>
      <c r="G12456"/>
      <c r="H12456"/>
      <c r="I12456"/>
      <c r="J12456"/>
      <c r="K12456"/>
      <c r="L12456"/>
      <c r="M12456"/>
      <c r="N12456"/>
      <c r="O12456"/>
      <c r="S12456"/>
      <c r="T12456"/>
      <c r="U12456"/>
      <c r="V12456"/>
      <c r="Y12456"/>
      <c r="Z12456"/>
      <c r="AA12456"/>
      <c r="AB12456"/>
      <c r="AC12456"/>
      <c r="AD12456"/>
      <c r="AE12456"/>
      <c r="AF12456"/>
      <c r="AG12456"/>
      <c r="AH12456"/>
      <c r="AI12456"/>
      <c r="AJ12456"/>
      <c r="AK12456"/>
      <c r="AL12456"/>
    </row>
    <row r="12457" spans="3:38" ht="15" customHeight="1" x14ac:dyDescent="0.35">
      <c r="C12457"/>
      <c r="D12457"/>
      <c r="E12457"/>
      <c r="F12457"/>
      <c r="G12457"/>
      <c r="H12457"/>
      <c r="I12457"/>
      <c r="J12457"/>
      <c r="K12457"/>
      <c r="L12457"/>
      <c r="M12457"/>
      <c r="N12457"/>
      <c r="O12457"/>
      <c r="S12457"/>
      <c r="T12457"/>
      <c r="U12457"/>
      <c r="V12457"/>
      <c r="Y12457"/>
      <c r="Z12457"/>
      <c r="AA12457"/>
      <c r="AB12457"/>
      <c r="AC12457"/>
      <c r="AD12457"/>
      <c r="AE12457"/>
      <c r="AF12457"/>
      <c r="AG12457"/>
      <c r="AH12457"/>
      <c r="AI12457"/>
      <c r="AJ12457"/>
      <c r="AK12457"/>
      <c r="AL12457"/>
    </row>
    <row r="12458" spans="3:38" ht="15" customHeight="1" x14ac:dyDescent="0.35">
      <c r="C12458"/>
      <c r="D12458"/>
      <c r="E12458"/>
      <c r="F12458"/>
      <c r="G12458"/>
      <c r="H12458"/>
      <c r="I12458"/>
      <c r="J12458"/>
      <c r="K12458"/>
      <c r="L12458"/>
      <c r="M12458"/>
      <c r="N12458"/>
      <c r="O12458"/>
      <c r="S12458"/>
      <c r="T12458"/>
      <c r="U12458"/>
      <c r="V12458"/>
      <c r="Y12458"/>
      <c r="Z12458"/>
      <c r="AA12458"/>
      <c r="AB12458"/>
      <c r="AC12458"/>
      <c r="AD12458"/>
      <c r="AE12458"/>
      <c r="AF12458"/>
      <c r="AG12458"/>
      <c r="AH12458"/>
      <c r="AI12458"/>
      <c r="AJ12458"/>
      <c r="AK12458"/>
      <c r="AL12458"/>
    </row>
    <row r="12459" spans="3:38" ht="15" customHeight="1" x14ac:dyDescent="0.35">
      <c r="C12459"/>
      <c r="D12459"/>
      <c r="E12459"/>
      <c r="F12459"/>
      <c r="G12459"/>
      <c r="H12459"/>
      <c r="I12459"/>
      <c r="J12459"/>
      <c r="K12459"/>
      <c r="L12459"/>
      <c r="M12459"/>
      <c r="N12459"/>
      <c r="O12459"/>
      <c r="S12459"/>
      <c r="T12459"/>
      <c r="U12459"/>
      <c r="V12459"/>
      <c r="Y12459"/>
      <c r="Z12459"/>
      <c r="AA12459"/>
      <c r="AB12459"/>
      <c r="AC12459"/>
      <c r="AD12459"/>
      <c r="AE12459"/>
      <c r="AF12459"/>
      <c r="AG12459"/>
      <c r="AH12459"/>
      <c r="AI12459"/>
      <c r="AJ12459"/>
      <c r="AK12459"/>
      <c r="AL12459"/>
    </row>
    <row r="12460" spans="3:38" ht="15" customHeight="1" x14ac:dyDescent="0.35">
      <c r="C12460"/>
      <c r="D12460"/>
      <c r="E12460"/>
      <c r="F12460"/>
      <c r="G12460"/>
      <c r="H12460"/>
      <c r="I12460"/>
      <c r="J12460"/>
      <c r="K12460"/>
      <c r="L12460"/>
      <c r="M12460"/>
      <c r="N12460"/>
      <c r="O12460"/>
      <c r="S12460"/>
      <c r="T12460"/>
      <c r="U12460"/>
      <c r="V12460"/>
      <c r="Y12460"/>
      <c r="Z12460"/>
      <c r="AA12460"/>
      <c r="AB12460"/>
      <c r="AC12460"/>
      <c r="AD12460"/>
      <c r="AE12460"/>
      <c r="AF12460"/>
      <c r="AG12460"/>
      <c r="AH12460"/>
      <c r="AI12460"/>
      <c r="AJ12460"/>
      <c r="AK12460"/>
      <c r="AL12460"/>
    </row>
    <row r="12461" spans="3:38" ht="15" customHeight="1" x14ac:dyDescent="0.35">
      <c r="C12461"/>
      <c r="D12461"/>
      <c r="E12461"/>
      <c r="F12461"/>
      <c r="G12461"/>
      <c r="H12461"/>
      <c r="I12461"/>
      <c r="J12461"/>
      <c r="K12461"/>
      <c r="L12461"/>
      <c r="M12461"/>
      <c r="N12461"/>
      <c r="O12461"/>
      <c r="S12461"/>
      <c r="T12461"/>
      <c r="U12461"/>
      <c r="V12461"/>
      <c r="Y12461"/>
      <c r="Z12461"/>
      <c r="AA12461"/>
      <c r="AB12461"/>
      <c r="AC12461"/>
      <c r="AD12461"/>
      <c r="AE12461"/>
      <c r="AF12461"/>
      <c r="AG12461"/>
      <c r="AH12461"/>
      <c r="AI12461"/>
      <c r="AJ12461"/>
      <c r="AK12461"/>
      <c r="AL12461"/>
    </row>
    <row r="12462" spans="3:38" ht="15" customHeight="1" x14ac:dyDescent="0.35">
      <c r="C12462"/>
      <c r="D12462"/>
      <c r="E12462"/>
      <c r="F12462"/>
      <c r="G12462"/>
      <c r="H12462"/>
      <c r="I12462"/>
      <c r="J12462"/>
      <c r="K12462"/>
      <c r="L12462"/>
      <c r="M12462"/>
      <c r="N12462"/>
      <c r="O12462"/>
      <c r="S12462"/>
      <c r="T12462"/>
      <c r="U12462"/>
      <c r="V12462"/>
      <c r="Y12462"/>
      <c r="Z12462"/>
      <c r="AA12462"/>
      <c r="AB12462"/>
      <c r="AC12462"/>
      <c r="AD12462"/>
      <c r="AE12462"/>
      <c r="AF12462"/>
      <c r="AG12462"/>
      <c r="AH12462"/>
      <c r="AI12462"/>
      <c r="AJ12462"/>
      <c r="AK12462"/>
      <c r="AL12462"/>
    </row>
    <row r="12463" spans="3:38" ht="15" customHeight="1" x14ac:dyDescent="0.35">
      <c r="C12463"/>
      <c r="D12463"/>
      <c r="E12463"/>
      <c r="F12463"/>
      <c r="G12463"/>
      <c r="H12463"/>
      <c r="I12463"/>
      <c r="J12463"/>
      <c r="K12463"/>
      <c r="L12463"/>
      <c r="M12463"/>
      <c r="N12463"/>
      <c r="O12463"/>
      <c r="S12463"/>
      <c r="T12463"/>
      <c r="U12463"/>
      <c r="V12463"/>
      <c r="Y12463"/>
      <c r="Z12463"/>
      <c r="AA12463"/>
      <c r="AB12463"/>
      <c r="AC12463"/>
      <c r="AD12463"/>
      <c r="AE12463"/>
      <c r="AF12463"/>
      <c r="AG12463"/>
      <c r="AH12463"/>
      <c r="AI12463"/>
      <c r="AJ12463"/>
      <c r="AK12463"/>
      <c r="AL12463"/>
    </row>
    <row r="12464" spans="3:38" ht="15" customHeight="1" x14ac:dyDescent="0.35">
      <c r="C12464"/>
      <c r="D12464"/>
      <c r="E12464"/>
      <c r="F12464"/>
      <c r="G12464"/>
      <c r="H12464"/>
      <c r="I12464"/>
      <c r="J12464"/>
      <c r="K12464"/>
      <c r="L12464"/>
      <c r="M12464"/>
      <c r="N12464"/>
      <c r="O12464"/>
      <c r="S12464"/>
      <c r="T12464"/>
      <c r="U12464"/>
      <c r="V12464"/>
      <c r="Y12464"/>
      <c r="Z12464"/>
      <c r="AA12464"/>
      <c r="AB12464"/>
      <c r="AC12464"/>
      <c r="AD12464"/>
      <c r="AE12464"/>
      <c r="AF12464"/>
      <c r="AG12464"/>
      <c r="AH12464"/>
      <c r="AI12464"/>
      <c r="AJ12464"/>
      <c r="AK12464"/>
      <c r="AL12464"/>
    </row>
    <row r="12465" spans="3:38" ht="15" customHeight="1" x14ac:dyDescent="0.35">
      <c r="C12465"/>
      <c r="D12465"/>
      <c r="E12465"/>
      <c r="F12465"/>
      <c r="G12465"/>
      <c r="H12465"/>
      <c r="I12465"/>
      <c r="J12465"/>
      <c r="K12465"/>
      <c r="L12465"/>
      <c r="M12465"/>
      <c r="N12465"/>
      <c r="O12465"/>
      <c r="S12465"/>
      <c r="T12465"/>
      <c r="U12465"/>
      <c r="V12465"/>
      <c r="Y12465"/>
      <c r="Z12465"/>
      <c r="AA12465"/>
      <c r="AB12465"/>
      <c r="AC12465"/>
      <c r="AD12465"/>
      <c r="AE12465"/>
      <c r="AF12465"/>
      <c r="AG12465"/>
      <c r="AH12465"/>
      <c r="AI12465"/>
      <c r="AJ12465"/>
      <c r="AK12465"/>
      <c r="AL12465"/>
    </row>
    <row r="12466" spans="3:38" ht="15" customHeight="1" x14ac:dyDescent="0.35">
      <c r="C12466"/>
      <c r="D12466"/>
      <c r="E12466"/>
      <c r="F12466"/>
      <c r="G12466"/>
      <c r="H12466"/>
      <c r="I12466"/>
      <c r="J12466"/>
      <c r="K12466"/>
      <c r="L12466"/>
      <c r="M12466"/>
      <c r="N12466"/>
      <c r="O12466"/>
      <c r="S12466"/>
      <c r="T12466"/>
      <c r="U12466"/>
      <c r="V12466"/>
      <c r="Y12466"/>
      <c r="Z12466"/>
      <c r="AA12466"/>
      <c r="AB12466"/>
      <c r="AC12466"/>
      <c r="AD12466"/>
      <c r="AE12466"/>
      <c r="AF12466"/>
      <c r="AG12466"/>
      <c r="AH12466"/>
      <c r="AI12466"/>
      <c r="AJ12466"/>
      <c r="AK12466"/>
      <c r="AL12466"/>
    </row>
    <row r="12467" spans="3:38" ht="15" customHeight="1" x14ac:dyDescent="0.35">
      <c r="C12467"/>
      <c r="D12467"/>
      <c r="E12467"/>
      <c r="F12467"/>
      <c r="G12467"/>
      <c r="H12467"/>
      <c r="I12467"/>
      <c r="J12467"/>
      <c r="K12467"/>
      <c r="L12467"/>
      <c r="M12467"/>
      <c r="N12467"/>
      <c r="O12467"/>
      <c r="S12467"/>
      <c r="T12467"/>
      <c r="U12467"/>
      <c r="V12467"/>
      <c r="Y12467"/>
      <c r="Z12467"/>
      <c r="AA12467"/>
      <c r="AB12467"/>
      <c r="AC12467"/>
      <c r="AD12467"/>
      <c r="AE12467"/>
      <c r="AF12467"/>
      <c r="AG12467"/>
      <c r="AH12467"/>
      <c r="AI12467"/>
      <c r="AJ12467"/>
      <c r="AK12467"/>
      <c r="AL12467"/>
    </row>
    <row r="12468" spans="3:38" ht="15" customHeight="1" x14ac:dyDescent="0.35">
      <c r="C12468"/>
      <c r="D12468"/>
      <c r="E12468"/>
      <c r="F12468"/>
      <c r="G12468"/>
      <c r="H12468"/>
      <c r="I12468"/>
      <c r="J12468"/>
      <c r="K12468"/>
      <c r="L12468"/>
      <c r="M12468"/>
      <c r="N12468"/>
      <c r="O12468"/>
      <c r="S12468"/>
      <c r="T12468"/>
      <c r="U12468"/>
      <c r="V12468"/>
      <c r="Y12468"/>
      <c r="Z12468"/>
      <c r="AA12468"/>
      <c r="AB12468"/>
      <c r="AC12468"/>
      <c r="AD12468"/>
      <c r="AE12468"/>
      <c r="AF12468"/>
      <c r="AG12468"/>
      <c r="AH12468"/>
      <c r="AI12468"/>
      <c r="AJ12468"/>
      <c r="AK12468"/>
      <c r="AL12468"/>
    </row>
    <row r="12469" spans="3:38" ht="15" customHeight="1" x14ac:dyDescent="0.35">
      <c r="C12469"/>
      <c r="D12469"/>
      <c r="E12469"/>
      <c r="F12469"/>
      <c r="G12469"/>
      <c r="H12469"/>
      <c r="I12469"/>
      <c r="J12469"/>
      <c r="K12469"/>
      <c r="L12469"/>
      <c r="M12469"/>
      <c r="N12469"/>
      <c r="O12469"/>
      <c r="S12469"/>
      <c r="T12469"/>
      <c r="U12469"/>
      <c r="V12469"/>
      <c r="Y12469"/>
      <c r="Z12469"/>
      <c r="AA12469"/>
      <c r="AB12469"/>
      <c r="AC12469"/>
      <c r="AD12469"/>
      <c r="AE12469"/>
      <c r="AF12469"/>
      <c r="AG12469"/>
      <c r="AH12469"/>
      <c r="AI12469"/>
      <c r="AJ12469"/>
      <c r="AK12469"/>
      <c r="AL12469"/>
    </row>
    <row r="12470" spans="3:38" ht="15" customHeight="1" x14ac:dyDescent="0.35">
      <c r="C12470"/>
      <c r="D12470"/>
      <c r="E12470"/>
      <c r="F12470"/>
      <c r="G12470"/>
      <c r="H12470"/>
      <c r="I12470"/>
      <c r="J12470"/>
      <c r="K12470"/>
      <c r="L12470"/>
      <c r="M12470"/>
      <c r="N12470"/>
      <c r="O12470"/>
      <c r="S12470"/>
      <c r="T12470"/>
      <c r="U12470"/>
      <c r="V12470"/>
      <c r="Y12470"/>
      <c r="Z12470"/>
      <c r="AA12470"/>
      <c r="AB12470"/>
      <c r="AC12470"/>
      <c r="AD12470"/>
      <c r="AE12470"/>
      <c r="AF12470"/>
      <c r="AG12470"/>
      <c r="AH12470"/>
      <c r="AI12470"/>
      <c r="AJ12470"/>
      <c r="AK12470"/>
      <c r="AL12470"/>
    </row>
    <row r="12471" spans="3:38" ht="15" customHeight="1" x14ac:dyDescent="0.35">
      <c r="C12471"/>
      <c r="D12471"/>
      <c r="E12471"/>
      <c r="F12471"/>
      <c r="G12471"/>
      <c r="H12471"/>
      <c r="I12471"/>
      <c r="J12471"/>
      <c r="K12471"/>
      <c r="L12471"/>
      <c r="M12471"/>
      <c r="N12471"/>
      <c r="O12471"/>
      <c r="S12471"/>
      <c r="T12471"/>
      <c r="U12471"/>
      <c r="V12471"/>
      <c r="Y12471"/>
      <c r="Z12471"/>
      <c r="AA12471"/>
      <c r="AB12471"/>
      <c r="AC12471"/>
      <c r="AD12471"/>
      <c r="AE12471"/>
      <c r="AF12471"/>
      <c r="AG12471"/>
      <c r="AH12471"/>
      <c r="AI12471"/>
      <c r="AJ12471"/>
      <c r="AK12471"/>
      <c r="AL12471"/>
    </row>
    <row r="12472" spans="3:38" ht="15" customHeight="1" x14ac:dyDescent="0.35">
      <c r="C12472"/>
      <c r="D12472"/>
      <c r="E12472"/>
      <c r="F12472"/>
      <c r="G12472"/>
      <c r="H12472"/>
      <c r="I12472"/>
      <c r="J12472"/>
      <c r="K12472"/>
      <c r="L12472"/>
      <c r="M12472"/>
      <c r="N12472"/>
      <c r="O12472"/>
      <c r="S12472"/>
      <c r="T12472"/>
      <c r="U12472"/>
      <c r="V12472"/>
      <c r="Y12472"/>
      <c r="Z12472"/>
      <c r="AA12472"/>
      <c r="AB12472"/>
      <c r="AC12472"/>
      <c r="AD12472"/>
      <c r="AE12472"/>
      <c r="AF12472"/>
      <c r="AG12472"/>
      <c r="AH12472"/>
      <c r="AI12472"/>
      <c r="AJ12472"/>
      <c r="AK12472"/>
      <c r="AL12472"/>
    </row>
    <row r="12473" spans="3:38" ht="15" customHeight="1" x14ac:dyDescent="0.35">
      <c r="C12473"/>
      <c r="D12473"/>
      <c r="E12473"/>
      <c r="F12473"/>
      <c r="G12473"/>
      <c r="H12473"/>
      <c r="I12473"/>
      <c r="J12473"/>
      <c r="K12473"/>
      <c r="L12473"/>
      <c r="M12473"/>
      <c r="N12473"/>
      <c r="O12473"/>
      <c r="S12473"/>
      <c r="T12473"/>
      <c r="U12473"/>
      <c r="V12473"/>
      <c r="Y12473"/>
      <c r="Z12473"/>
      <c r="AA12473"/>
      <c r="AB12473"/>
      <c r="AC12473"/>
      <c r="AD12473"/>
      <c r="AE12473"/>
      <c r="AF12473"/>
      <c r="AG12473"/>
      <c r="AH12473"/>
      <c r="AI12473"/>
      <c r="AJ12473"/>
      <c r="AK12473"/>
      <c r="AL12473"/>
    </row>
    <row r="12474" spans="3:38" ht="15" customHeight="1" x14ac:dyDescent="0.35">
      <c r="C12474"/>
      <c r="D12474"/>
      <c r="E12474"/>
      <c r="F12474"/>
      <c r="G12474"/>
      <c r="H12474"/>
      <c r="I12474"/>
      <c r="J12474"/>
      <c r="K12474"/>
      <c r="L12474"/>
      <c r="M12474"/>
      <c r="N12474"/>
      <c r="O12474"/>
      <c r="S12474"/>
      <c r="T12474"/>
      <c r="U12474"/>
      <c r="V12474"/>
      <c r="Y12474"/>
      <c r="Z12474"/>
      <c r="AA12474"/>
      <c r="AB12474"/>
      <c r="AC12474"/>
      <c r="AD12474"/>
      <c r="AE12474"/>
      <c r="AF12474"/>
      <c r="AG12474"/>
      <c r="AH12474"/>
      <c r="AI12474"/>
      <c r="AJ12474"/>
      <c r="AK12474"/>
      <c r="AL12474"/>
    </row>
    <row r="12475" spans="3:38" ht="15" customHeight="1" x14ac:dyDescent="0.35">
      <c r="C12475"/>
      <c r="D12475"/>
      <c r="E12475"/>
      <c r="F12475"/>
      <c r="G12475"/>
      <c r="H12475"/>
      <c r="I12475"/>
      <c r="J12475"/>
      <c r="K12475"/>
      <c r="L12475"/>
      <c r="M12475"/>
      <c r="N12475"/>
      <c r="O12475"/>
      <c r="S12475"/>
      <c r="T12475"/>
      <c r="U12475"/>
      <c r="V12475"/>
      <c r="Y12475"/>
      <c r="Z12475"/>
      <c r="AA12475"/>
      <c r="AB12475"/>
      <c r="AC12475"/>
      <c r="AD12475"/>
      <c r="AE12475"/>
      <c r="AF12475"/>
      <c r="AG12475"/>
      <c r="AH12475"/>
      <c r="AI12475"/>
      <c r="AJ12475"/>
      <c r="AK12475"/>
      <c r="AL12475"/>
    </row>
    <row r="12476" spans="3:38" ht="15" customHeight="1" x14ac:dyDescent="0.35">
      <c r="C12476"/>
      <c r="D12476"/>
      <c r="E12476"/>
      <c r="F12476"/>
      <c r="G12476"/>
      <c r="H12476"/>
      <c r="I12476"/>
      <c r="J12476"/>
      <c r="K12476"/>
      <c r="L12476"/>
      <c r="M12476"/>
      <c r="N12476"/>
      <c r="O12476"/>
      <c r="S12476"/>
      <c r="T12476"/>
      <c r="U12476"/>
      <c r="V12476"/>
      <c r="Y12476"/>
      <c r="Z12476"/>
      <c r="AA12476"/>
      <c r="AB12476"/>
      <c r="AC12476"/>
      <c r="AD12476"/>
      <c r="AE12476"/>
      <c r="AF12476"/>
      <c r="AG12476"/>
      <c r="AH12476"/>
      <c r="AI12476"/>
      <c r="AJ12476"/>
      <c r="AK12476"/>
      <c r="AL12476"/>
    </row>
    <row r="12477" spans="3:38" ht="15" customHeight="1" x14ac:dyDescent="0.35">
      <c r="C12477"/>
      <c r="D12477"/>
      <c r="E12477"/>
      <c r="F12477"/>
      <c r="G12477"/>
      <c r="H12477"/>
      <c r="I12477"/>
      <c r="J12477"/>
      <c r="K12477"/>
      <c r="L12477"/>
      <c r="M12477"/>
      <c r="N12477"/>
      <c r="O12477"/>
      <c r="S12477"/>
      <c r="T12477"/>
      <c r="U12477"/>
      <c r="V12477"/>
      <c r="Y12477"/>
      <c r="Z12477"/>
      <c r="AA12477"/>
      <c r="AB12477"/>
      <c r="AC12477"/>
      <c r="AD12477"/>
      <c r="AE12477"/>
      <c r="AF12477"/>
      <c r="AG12477"/>
      <c r="AH12477"/>
      <c r="AI12477"/>
      <c r="AJ12477"/>
      <c r="AK12477"/>
      <c r="AL12477"/>
    </row>
    <row r="12478" spans="3:38" ht="15" customHeight="1" x14ac:dyDescent="0.35">
      <c r="C12478"/>
      <c r="D12478"/>
      <c r="E12478"/>
      <c r="F12478"/>
      <c r="G12478"/>
      <c r="H12478"/>
      <c r="I12478"/>
      <c r="J12478"/>
      <c r="K12478"/>
      <c r="L12478"/>
      <c r="M12478"/>
      <c r="N12478"/>
      <c r="O12478"/>
      <c r="S12478"/>
      <c r="T12478"/>
      <c r="U12478"/>
      <c r="V12478"/>
      <c r="Y12478"/>
      <c r="Z12478"/>
      <c r="AA12478"/>
      <c r="AB12478"/>
      <c r="AC12478"/>
      <c r="AD12478"/>
      <c r="AE12478"/>
      <c r="AF12478"/>
      <c r="AG12478"/>
      <c r="AH12478"/>
      <c r="AI12478"/>
      <c r="AJ12478"/>
      <c r="AK12478"/>
      <c r="AL12478"/>
    </row>
    <row r="12479" spans="3:38" ht="15" customHeight="1" x14ac:dyDescent="0.35">
      <c r="C12479"/>
      <c r="D12479"/>
      <c r="E12479"/>
      <c r="F12479"/>
      <c r="G12479"/>
      <c r="H12479"/>
      <c r="I12479"/>
      <c r="J12479"/>
      <c r="K12479"/>
      <c r="L12479"/>
      <c r="M12479"/>
      <c r="N12479"/>
      <c r="O12479"/>
      <c r="S12479"/>
      <c r="T12479"/>
      <c r="U12479"/>
      <c r="V12479"/>
      <c r="Y12479"/>
      <c r="Z12479"/>
      <c r="AA12479"/>
      <c r="AB12479"/>
      <c r="AC12479"/>
      <c r="AD12479"/>
      <c r="AE12479"/>
      <c r="AF12479"/>
      <c r="AG12479"/>
      <c r="AH12479"/>
      <c r="AI12479"/>
      <c r="AJ12479"/>
      <c r="AK12479"/>
      <c r="AL12479"/>
    </row>
    <row r="12480" spans="3:38" ht="15" customHeight="1" x14ac:dyDescent="0.35">
      <c r="C12480"/>
      <c r="D12480"/>
      <c r="E12480"/>
      <c r="F12480"/>
      <c r="G12480"/>
      <c r="H12480"/>
      <c r="I12480"/>
      <c r="J12480"/>
      <c r="K12480"/>
      <c r="L12480"/>
      <c r="M12480"/>
      <c r="N12480"/>
      <c r="O12480"/>
      <c r="S12480"/>
      <c r="T12480"/>
      <c r="U12480"/>
      <c r="V12480"/>
      <c r="Y12480"/>
      <c r="Z12480"/>
      <c r="AA12480"/>
      <c r="AB12480"/>
      <c r="AC12480"/>
      <c r="AD12480"/>
      <c r="AE12480"/>
      <c r="AF12480"/>
      <c r="AG12480"/>
      <c r="AH12480"/>
      <c r="AI12480"/>
      <c r="AJ12480"/>
      <c r="AK12480"/>
      <c r="AL12480"/>
    </row>
    <row r="12481" spans="3:38" ht="15" customHeight="1" x14ac:dyDescent="0.35">
      <c r="C12481"/>
      <c r="D12481"/>
      <c r="E12481"/>
      <c r="F12481"/>
      <c r="G12481"/>
      <c r="H12481"/>
      <c r="I12481"/>
      <c r="J12481"/>
      <c r="K12481"/>
      <c r="L12481"/>
      <c r="M12481"/>
      <c r="N12481"/>
      <c r="O12481"/>
      <c r="S12481"/>
      <c r="T12481"/>
      <c r="U12481"/>
      <c r="V12481"/>
      <c r="Y12481"/>
      <c r="Z12481"/>
      <c r="AA12481"/>
      <c r="AB12481"/>
      <c r="AC12481"/>
      <c r="AD12481"/>
      <c r="AE12481"/>
      <c r="AF12481"/>
      <c r="AG12481"/>
      <c r="AH12481"/>
      <c r="AI12481"/>
      <c r="AJ12481"/>
      <c r="AK12481"/>
      <c r="AL12481"/>
    </row>
    <row r="12482" spans="3:38" ht="15" customHeight="1" x14ac:dyDescent="0.35">
      <c r="C12482"/>
      <c r="D12482"/>
      <c r="E12482"/>
      <c r="F12482"/>
      <c r="G12482"/>
      <c r="H12482"/>
      <c r="I12482"/>
      <c r="J12482"/>
      <c r="K12482"/>
      <c r="L12482"/>
      <c r="M12482"/>
      <c r="N12482"/>
      <c r="O12482"/>
      <c r="S12482"/>
      <c r="T12482"/>
      <c r="U12482"/>
      <c r="V12482"/>
      <c r="Y12482"/>
      <c r="Z12482"/>
      <c r="AA12482"/>
      <c r="AB12482"/>
      <c r="AC12482"/>
      <c r="AD12482"/>
      <c r="AE12482"/>
      <c r="AF12482"/>
      <c r="AG12482"/>
      <c r="AH12482"/>
      <c r="AI12482"/>
      <c r="AJ12482"/>
      <c r="AK12482"/>
      <c r="AL12482"/>
    </row>
    <row r="12483" spans="3:38" ht="15" customHeight="1" x14ac:dyDescent="0.35">
      <c r="C12483"/>
      <c r="D12483"/>
      <c r="E12483"/>
      <c r="F12483"/>
      <c r="G12483"/>
      <c r="H12483"/>
      <c r="I12483"/>
      <c r="J12483"/>
      <c r="K12483"/>
      <c r="L12483"/>
      <c r="M12483"/>
      <c r="N12483"/>
      <c r="O12483"/>
      <c r="S12483"/>
      <c r="T12483"/>
      <c r="U12483"/>
      <c r="V12483"/>
      <c r="Y12483"/>
      <c r="Z12483"/>
      <c r="AA12483"/>
      <c r="AB12483"/>
      <c r="AC12483"/>
      <c r="AD12483"/>
      <c r="AE12483"/>
      <c r="AF12483"/>
      <c r="AG12483"/>
      <c r="AH12483"/>
      <c r="AI12483"/>
      <c r="AJ12483"/>
      <c r="AK12483"/>
      <c r="AL12483"/>
    </row>
    <row r="12484" spans="3:38" ht="15" customHeight="1" x14ac:dyDescent="0.35">
      <c r="C12484"/>
      <c r="D12484"/>
      <c r="E12484"/>
      <c r="F12484"/>
      <c r="G12484"/>
      <c r="H12484"/>
      <c r="I12484"/>
      <c r="J12484"/>
      <c r="K12484"/>
      <c r="L12484"/>
      <c r="M12484"/>
      <c r="N12484"/>
      <c r="O12484"/>
      <c r="S12484"/>
      <c r="T12484"/>
      <c r="U12484"/>
      <c r="V12484"/>
      <c r="Y12484"/>
      <c r="Z12484"/>
      <c r="AA12484"/>
      <c r="AB12484"/>
      <c r="AC12484"/>
      <c r="AD12484"/>
      <c r="AE12484"/>
      <c r="AF12484"/>
      <c r="AG12484"/>
      <c r="AH12484"/>
      <c r="AI12484"/>
      <c r="AJ12484"/>
      <c r="AK12484"/>
      <c r="AL12484"/>
    </row>
    <row r="12485" spans="3:38" ht="15" customHeight="1" x14ac:dyDescent="0.35">
      <c r="C12485"/>
      <c r="D12485"/>
      <c r="E12485"/>
      <c r="F12485"/>
      <c r="G12485"/>
      <c r="H12485"/>
      <c r="I12485"/>
      <c r="J12485"/>
      <c r="K12485"/>
      <c r="L12485"/>
      <c r="M12485"/>
      <c r="N12485"/>
      <c r="O12485"/>
      <c r="S12485"/>
      <c r="T12485"/>
      <c r="U12485"/>
      <c r="V12485"/>
      <c r="Y12485"/>
      <c r="Z12485"/>
      <c r="AA12485"/>
      <c r="AB12485"/>
      <c r="AC12485"/>
      <c r="AD12485"/>
      <c r="AE12485"/>
      <c r="AF12485"/>
      <c r="AG12485"/>
      <c r="AH12485"/>
      <c r="AI12485"/>
      <c r="AJ12485"/>
      <c r="AK12485"/>
      <c r="AL12485"/>
    </row>
    <row r="12486" spans="3:38" ht="15" customHeight="1" x14ac:dyDescent="0.35">
      <c r="C12486"/>
      <c r="D12486"/>
      <c r="E12486"/>
      <c r="F12486"/>
      <c r="G12486"/>
      <c r="H12486"/>
      <c r="I12486"/>
      <c r="J12486"/>
      <c r="K12486"/>
      <c r="L12486"/>
      <c r="M12486"/>
      <c r="N12486"/>
      <c r="O12486"/>
      <c r="S12486"/>
      <c r="T12486"/>
      <c r="U12486"/>
      <c r="V12486"/>
      <c r="Y12486"/>
      <c r="Z12486"/>
      <c r="AA12486"/>
      <c r="AB12486"/>
      <c r="AC12486"/>
      <c r="AD12486"/>
      <c r="AE12486"/>
      <c r="AF12486"/>
      <c r="AG12486"/>
      <c r="AH12486"/>
      <c r="AI12486"/>
      <c r="AJ12486"/>
      <c r="AK12486"/>
      <c r="AL12486"/>
    </row>
    <row r="12487" spans="3:38" ht="15" customHeight="1" x14ac:dyDescent="0.35">
      <c r="C12487"/>
      <c r="D12487"/>
      <c r="E12487"/>
      <c r="F12487"/>
      <c r="G12487"/>
      <c r="H12487"/>
      <c r="I12487"/>
      <c r="J12487"/>
      <c r="K12487"/>
      <c r="L12487"/>
      <c r="M12487"/>
      <c r="N12487"/>
      <c r="O12487"/>
      <c r="S12487"/>
      <c r="T12487"/>
      <c r="U12487"/>
      <c r="V12487"/>
      <c r="Y12487"/>
      <c r="Z12487"/>
      <c r="AA12487"/>
      <c r="AB12487"/>
      <c r="AC12487"/>
      <c r="AD12487"/>
      <c r="AE12487"/>
      <c r="AF12487"/>
      <c r="AG12487"/>
      <c r="AH12487"/>
      <c r="AI12487"/>
      <c r="AJ12487"/>
      <c r="AK12487"/>
      <c r="AL12487"/>
    </row>
    <row r="12488" spans="3:38" ht="15" customHeight="1" x14ac:dyDescent="0.35">
      <c r="C12488"/>
      <c r="D12488"/>
      <c r="E12488"/>
      <c r="F12488"/>
      <c r="G12488"/>
      <c r="H12488"/>
      <c r="I12488"/>
      <c r="J12488"/>
      <c r="K12488"/>
      <c r="L12488"/>
      <c r="M12488"/>
      <c r="N12488"/>
      <c r="O12488"/>
      <c r="S12488"/>
      <c r="T12488"/>
      <c r="U12488"/>
      <c r="V12488"/>
      <c r="Y12488"/>
      <c r="Z12488"/>
      <c r="AA12488"/>
      <c r="AB12488"/>
      <c r="AC12488"/>
      <c r="AD12488"/>
      <c r="AE12488"/>
      <c r="AF12488"/>
      <c r="AG12488"/>
      <c r="AH12488"/>
      <c r="AI12488"/>
      <c r="AJ12488"/>
      <c r="AK12488"/>
      <c r="AL12488"/>
    </row>
    <row r="12489" spans="3:38" ht="15" customHeight="1" x14ac:dyDescent="0.35">
      <c r="C12489"/>
      <c r="D12489"/>
      <c r="E12489"/>
      <c r="F12489"/>
      <c r="G12489"/>
      <c r="H12489"/>
      <c r="I12489"/>
      <c r="J12489"/>
      <c r="K12489"/>
      <c r="L12489"/>
      <c r="M12489"/>
      <c r="N12489"/>
      <c r="O12489"/>
      <c r="S12489"/>
      <c r="T12489"/>
      <c r="U12489"/>
      <c r="V12489"/>
      <c r="Y12489"/>
      <c r="Z12489"/>
      <c r="AA12489"/>
      <c r="AB12489"/>
      <c r="AC12489"/>
      <c r="AD12489"/>
      <c r="AE12489"/>
      <c r="AF12489"/>
      <c r="AG12489"/>
      <c r="AH12489"/>
      <c r="AI12489"/>
      <c r="AJ12489"/>
      <c r="AK12489"/>
      <c r="AL12489"/>
    </row>
    <row r="12490" spans="3:38" ht="15" customHeight="1" x14ac:dyDescent="0.35">
      <c r="C12490"/>
      <c r="D12490"/>
      <c r="E12490"/>
      <c r="F12490"/>
      <c r="G12490"/>
      <c r="H12490"/>
      <c r="I12490"/>
      <c r="J12490"/>
      <c r="K12490"/>
      <c r="L12490"/>
      <c r="M12490"/>
      <c r="N12490"/>
      <c r="O12490"/>
      <c r="S12490"/>
      <c r="T12490"/>
      <c r="U12490"/>
      <c r="V12490"/>
      <c r="Y12490"/>
      <c r="Z12490"/>
      <c r="AA12490"/>
      <c r="AB12490"/>
      <c r="AC12490"/>
      <c r="AD12490"/>
      <c r="AE12490"/>
      <c r="AF12490"/>
      <c r="AG12490"/>
      <c r="AH12490"/>
      <c r="AI12490"/>
      <c r="AJ12490"/>
      <c r="AK12490"/>
      <c r="AL12490"/>
    </row>
    <row r="12491" spans="3:38" ht="15" customHeight="1" x14ac:dyDescent="0.35">
      <c r="C12491"/>
      <c r="D12491"/>
      <c r="E12491"/>
      <c r="F12491"/>
      <c r="G12491"/>
      <c r="H12491"/>
      <c r="I12491"/>
      <c r="J12491"/>
      <c r="K12491"/>
      <c r="L12491"/>
      <c r="M12491"/>
      <c r="N12491"/>
      <c r="O12491"/>
      <c r="S12491"/>
      <c r="T12491"/>
      <c r="U12491"/>
      <c r="V12491"/>
      <c r="Y12491"/>
      <c r="Z12491"/>
      <c r="AA12491"/>
      <c r="AB12491"/>
      <c r="AC12491"/>
      <c r="AD12491"/>
      <c r="AE12491"/>
      <c r="AF12491"/>
      <c r="AG12491"/>
      <c r="AH12491"/>
      <c r="AI12491"/>
      <c r="AJ12491"/>
      <c r="AK12491"/>
      <c r="AL12491"/>
    </row>
    <row r="12492" spans="3:38" ht="15" customHeight="1" x14ac:dyDescent="0.35">
      <c r="C12492"/>
      <c r="D12492"/>
      <c r="E12492"/>
      <c r="F12492"/>
      <c r="G12492"/>
      <c r="H12492"/>
      <c r="I12492"/>
      <c r="J12492"/>
      <c r="K12492"/>
      <c r="L12492"/>
      <c r="M12492"/>
      <c r="N12492"/>
      <c r="O12492"/>
      <c r="S12492"/>
      <c r="T12492"/>
      <c r="U12492"/>
      <c r="V12492"/>
      <c r="Y12492"/>
      <c r="Z12492"/>
      <c r="AA12492"/>
      <c r="AB12492"/>
      <c r="AC12492"/>
      <c r="AD12492"/>
      <c r="AE12492"/>
      <c r="AF12492"/>
      <c r="AG12492"/>
      <c r="AH12492"/>
      <c r="AI12492"/>
      <c r="AJ12492"/>
      <c r="AK12492"/>
      <c r="AL12492"/>
    </row>
    <row r="12493" spans="3:38" ht="15" customHeight="1" x14ac:dyDescent="0.35">
      <c r="C12493"/>
      <c r="D12493"/>
      <c r="E12493"/>
      <c r="F12493"/>
      <c r="G12493"/>
      <c r="H12493"/>
      <c r="I12493"/>
      <c r="J12493"/>
      <c r="K12493"/>
      <c r="L12493"/>
      <c r="M12493"/>
      <c r="N12493"/>
      <c r="O12493"/>
      <c r="S12493"/>
      <c r="T12493"/>
      <c r="U12493"/>
      <c r="V12493"/>
      <c r="Y12493"/>
      <c r="Z12493"/>
      <c r="AA12493"/>
      <c r="AB12493"/>
      <c r="AC12493"/>
      <c r="AD12493"/>
      <c r="AE12493"/>
      <c r="AF12493"/>
      <c r="AG12493"/>
      <c r="AH12493"/>
      <c r="AI12493"/>
      <c r="AJ12493"/>
      <c r="AK12493"/>
      <c r="AL12493"/>
    </row>
    <row r="12494" spans="3:38" ht="15" customHeight="1" x14ac:dyDescent="0.35">
      <c r="C12494"/>
      <c r="D12494"/>
      <c r="E12494"/>
      <c r="F12494"/>
      <c r="G12494"/>
      <c r="H12494"/>
      <c r="I12494"/>
      <c r="J12494"/>
      <c r="K12494"/>
      <c r="L12494"/>
      <c r="M12494"/>
      <c r="N12494"/>
      <c r="O12494"/>
      <c r="S12494"/>
      <c r="T12494"/>
      <c r="U12494"/>
      <c r="V12494"/>
      <c r="Y12494"/>
      <c r="Z12494"/>
      <c r="AA12494"/>
      <c r="AB12494"/>
      <c r="AC12494"/>
      <c r="AD12494"/>
      <c r="AE12494"/>
      <c r="AF12494"/>
      <c r="AG12494"/>
      <c r="AH12494"/>
      <c r="AI12494"/>
      <c r="AJ12494"/>
      <c r="AK12494"/>
      <c r="AL12494"/>
    </row>
    <row r="12495" spans="3:38" ht="15" customHeight="1" x14ac:dyDescent="0.35">
      <c r="C12495"/>
      <c r="D12495"/>
      <c r="E12495"/>
      <c r="F12495"/>
      <c r="G12495"/>
      <c r="H12495"/>
      <c r="I12495"/>
      <c r="J12495"/>
      <c r="K12495"/>
      <c r="L12495"/>
      <c r="M12495"/>
      <c r="N12495"/>
      <c r="O12495"/>
      <c r="S12495"/>
      <c r="T12495"/>
      <c r="U12495"/>
      <c r="V12495"/>
      <c r="Y12495"/>
      <c r="Z12495"/>
      <c r="AA12495"/>
      <c r="AB12495"/>
      <c r="AC12495"/>
      <c r="AD12495"/>
      <c r="AE12495"/>
      <c r="AF12495"/>
      <c r="AG12495"/>
      <c r="AH12495"/>
      <c r="AI12495"/>
      <c r="AJ12495"/>
      <c r="AK12495"/>
      <c r="AL12495"/>
    </row>
    <row r="12496" spans="3:38" ht="15" customHeight="1" x14ac:dyDescent="0.35">
      <c r="C12496"/>
      <c r="D12496"/>
      <c r="E12496"/>
      <c r="F12496"/>
      <c r="G12496"/>
      <c r="H12496"/>
      <c r="I12496"/>
      <c r="J12496"/>
      <c r="K12496"/>
      <c r="L12496"/>
      <c r="M12496"/>
      <c r="N12496"/>
      <c r="O12496"/>
      <c r="S12496"/>
      <c r="T12496"/>
      <c r="U12496"/>
      <c r="V12496"/>
      <c r="Y12496"/>
      <c r="Z12496"/>
      <c r="AA12496"/>
      <c r="AB12496"/>
      <c r="AC12496"/>
      <c r="AD12496"/>
      <c r="AE12496"/>
      <c r="AF12496"/>
      <c r="AG12496"/>
      <c r="AH12496"/>
      <c r="AI12496"/>
      <c r="AJ12496"/>
      <c r="AK12496"/>
      <c r="AL12496"/>
    </row>
    <row r="12497" spans="3:38" ht="15" customHeight="1" x14ac:dyDescent="0.35">
      <c r="C12497"/>
      <c r="D12497"/>
      <c r="E12497"/>
      <c r="F12497"/>
      <c r="G12497"/>
      <c r="H12497"/>
      <c r="I12497"/>
      <c r="J12497"/>
      <c r="K12497"/>
      <c r="L12497"/>
      <c r="M12497"/>
      <c r="N12497"/>
      <c r="O12497"/>
      <c r="S12497"/>
      <c r="T12497"/>
      <c r="U12497"/>
      <c r="V12497"/>
      <c r="Y12497"/>
      <c r="Z12497"/>
      <c r="AA12497"/>
      <c r="AB12497"/>
      <c r="AC12497"/>
      <c r="AD12497"/>
      <c r="AE12497"/>
      <c r="AF12497"/>
      <c r="AG12497"/>
      <c r="AH12497"/>
      <c r="AI12497"/>
      <c r="AJ12497"/>
      <c r="AK12497"/>
      <c r="AL12497"/>
    </row>
    <row r="12498" spans="3:38" ht="15" customHeight="1" x14ac:dyDescent="0.35">
      <c r="C12498"/>
      <c r="D12498"/>
      <c r="E12498"/>
      <c r="F12498"/>
      <c r="G12498"/>
      <c r="H12498"/>
      <c r="I12498"/>
      <c r="J12498"/>
      <c r="K12498"/>
      <c r="L12498"/>
      <c r="M12498"/>
      <c r="N12498"/>
      <c r="O12498"/>
      <c r="S12498"/>
      <c r="T12498"/>
      <c r="U12498"/>
      <c r="V12498"/>
      <c r="Y12498"/>
      <c r="Z12498"/>
      <c r="AA12498"/>
      <c r="AB12498"/>
      <c r="AC12498"/>
      <c r="AD12498"/>
      <c r="AE12498"/>
      <c r="AF12498"/>
      <c r="AG12498"/>
      <c r="AH12498"/>
      <c r="AI12498"/>
      <c r="AJ12498"/>
      <c r="AK12498"/>
      <c r="AL12498"/>
    </row>
    <row r="12499" spans="3:38" ht="15" customHeight="1" x14ac:dyDescent="0.35">
      <c r="C12499"/>
      <c r="D12499"/>
      <c r="E12499"/>
      <c r="F12499"/>
      <c r="G12499"/>
      <c r="H12499"/>
      <c r="I12499"/>
      <c r="J12499"/>
      <c r="K12499"/>
      <c r="L12499"/>
      <c r="M12499"/>
      <c r="N12499"/>
      <c r="O12499"/>
      <c r="S12499"/>
      <c r="T12499"/>
      <c r="U12499"/>
      <c r="V12499"/>
      <c r="Y12499"/>
      <c r="Z12499"/>
      <c r="AA12499"/>
      <c r="AB12499"/>
      <c r="AC12499"/>
      <c r="AD12499"/>
      <c r="AE12499"/>
      <c r="AF12499"/>
      <c r="AG12499"/>
      <c r="AH12499"/>
      <c r="AI12499"/>
      <c r="AJ12499"/>
      <c r="AK12499"/>
      <c r="AL12499"/>
    </row>
    <row r="12500" spans="3:38" ht="15" customHeight="1" x14ac:dyDescent="0.35">
      <c r="C12500"/>
      <c r="D12500"/>
      <c r="E12500"/>
      <c r="F12500"/>
      <c r="G12500"/>
      <c r="H12500"/>
      <c r="I12500"/>
      <c r="J12500"/>
      <c r="K12500"/>
      <c r="L12500"/>
      <c r="M12500"/>
      <c r="N12500"/>
      <c r="O12500"/>
      <c r="S12500"/>
      <c r="T12500"/>
      <c r="U12500"/>
      <c r="V12500"/>
      <c r="Y12500"/>
      <c r="Z12500"/>
      <c r="AA12500"/>
      <c r="AB12500"/>
      <c r="AC12500"/>
      <c r="AD12500"/>
      <c r="AE12500"/>
      <c r="AF12500"/>
      <c r="AG12500"/>
      <c r="AH12500"/>
      <c r="AI12500"/>
      <c r="AJ12500"/>
      <c r="AK12500"/>
      <c r="AL12500"/>
    </row>
    <row r="12501" spans="3:38" ht="15" customHeight="1" x14ac:dyDescent="0.35">
      <c r="C12501"/>
      <c r="D12501"/>
      <c r="E12501"/>
      <c r="F12501"/>
      <c r="G12501"/>
      <c r="H12501"/>
      <c r="I12501"/>
      <c r="J12501"/>
      <c r="K12501"/>
      <c r="L12501"/>
      <c r="M12501"/>
      <c r="N12501"/>
      <c r="O12501"/>
      <c r="S12501"/>
      <c r="T12501"/>
      <c r="U12501"/>
      <c r="V12501"/>
      <c r="Y12501"/>
      <c r="Z12501"/>
      <c r="AA12501"/>
      <c r="AB12501"/>
      <c r="AC12501"/>
      <c r="AD12501"/>
      <c r="AE12501"/>
      <c r="AF12501"/>
      <c r="AG12501"/>
      <c r="AH12501"/>
      <c r="AI12501"/>
      <c r="AJ12501"/>
      <c r="AK12501"/>
      <c r="AL12501"/>
    </row>
    <row r="12502" spans="3:38" ht="15" customHeight="1" x14ac:dyDescent="0.35">
      <c r="C12502"/>
      <c r="D12502"/>
      <c r="E12502"/>
      <c r="F12502"/>
      <c r="G12502"/>
      <c r="H12502"/>
      <c r="I12502"/>
      <c r="J12502"/>
      <c r="K12502"/>
      <c r="L12502"/>
      <c r="M12502"/>
      <c r="N12502"/>
      <c r="O12502"/>
      <c r="S12502"/>
      <c r="T12502"/>
      <c r="U12502"/>
      <c r="V12502"/>
      <c r="Y12502"/>
      <c r="Z12502"/>
      <c r="AA12502"/>
      <c r="AB12502"/>
      <c r="AC12502"/>
      <c r="AD12502"/>
      <c r="AE12502"/>
      <c r="AF12502"/>
      <c r="AG12502"/>
      <c r="AH12502"/>
      <c r="AI12502"/>
      <c r="AJ12502"/>
      <c r="AK12502"/>
      <c r="AL12502"/>
    </row>
    <row r="12503" spans="3:38" ht="15" customHeight="1" x14ac:dyDescent="0.35">
      <c r="C12503"/>
      <c r="D12503"/>
      <c r="E12503"/>
      <c r="F12503"/>
      <c r="G12503"/>
      <c r="H12503"/>
      <c r="I12503"/>
      <c r="J12503"/>
      <c r="K12503"/>
      <c r="L12503"/>
      <c r="M12503"/>
      <c r="N12503"/>
      <c r="O12503"/>
      <c r="S12503"/>
      <c r="T12503"/>
      <c r="U12503"/>
      <c r="V12503"/>
      <c r="Y12503"/>
      <c r="Z12503"/>
      <c r="AA12503"/>
      <c r="AB12503"/>
      <c r="AC12503"/>
      <c r="AD12503"/>
      <c r="AE12503"/>
      <c r="AF12503"/>
      <c r="AG12503"/>
      <c r="AH12503"/>
      <c r="AI12503"/>
      <c r="AJ12503"/>
      <c r="AK12503"/>
      <c r="AL12503"/>
    </row>
    <row r="12504" spans="3:38" ht="15" customHeight="1" x14ac:dyDescent="0.35">
      <c r="C12504"/>
      <c r="D12504"/>
      <c r="E12504"/>
      <c r="F12504"/>
      <c r="G12504"/>
      <c r="H12504"/>
      <c r="I12504"/>
      <c r="J12504"/>
      <c r="K12504"/>
      <c r="L12504"/>
      <c r="M12504"/>
      <c r="N12504"/>
      <c r="O12504"/>
      <c r="S12504"/>
      <c r="T12504"/>
      <c r="U12504"/>
      <c r="V12504"/>
      <c r="Y12504"/>
      <c r="Z12504"/>
      <c r="AA12504"/>
      <c r="AB12504"/>
      <c r="AC12504"/>
      <c r="AD12504"/>
      <c r="AE12504"/>
      <c r="AF12504"/>
      <c r="AG12504"/>
      <c r="AH12504"/>
      <c r="AI12504"/>
      <c r="AJ12504"/>
      <c r="AK12504"/>
      <c r="AL12504"/>
    </row>
    <row r="12505" spans="3:38" ht="15" customHeight="1" x14ac:dyDescent="0.35">
      <c r="C12505"/>
      <c r="D12505"/>
      <c r="E12505"/>
      <c r="F12505"/>
      <c r="G12505"/>
      <c r="H12505"/>
      <c r="I12505"/>
      <c r="J12505"/>
      <c r="K12505"/>
      <c r="L12505"/>
      <c r="M12505"/>
      <c r="N12505"/>
      <c r="O12505"/>
      <c r="S12505"/>
      <c r="T12505"/>
      <c r="U12505"/>
      <c r="V12505"/>
      <c r="Y12505"/>
      <c r="Z12505"/>
      <c r="AA12505"/>
      <c r="AB12505"/>
      <c r="AC12505"/>
      <c r="AD12505"/>
      <c r="AE12505"/>
      <c r="AF12505"/>
      <c r="AG12505"/>
      <c r="AH12505"/>
      <c r="AI12505"/>
      <c r="AJ12505"/>
      <c r="AK12505"/>
      <c r="AL12505"/>
    </row>
    <row r="12506" spans="3:38" ht="15" customHeight="1" x14ac:dyDescent="0.35">
      <c r="C12506"/>
      <c r="D12506"/>
      <c r="E12506"/>
      <c r="F12506"/>
      <c r="G12506"/>
      <c r="H12506"/>
      <c r="I12506"/>
      <c r="J12506"/>
      <c r="K12506"/>
      <c r="L12506"/>
      <c r="M12506"/>
      <c r="N12506"/>
      <c r="O12506"/>
      <c r="S12506"/>
      <c r="T12506"/>
      <c r="U12506"/>
      <c r="V12506"/>
      <c r="Y12506"/>
      <c r="Z12506"/>
      <c r="AA12506"/>
      <c r="AB12506"/>
      <c r="AC12506"/>
      <c r="AD12506"/>
      <c r="AE12506"/>
      <c r="AF12506"/>
      <c r="AG12506"/>
      <c r="AH12506"/>
      <c r="AI12506"/>
      <c r="AJ12506"/>
      <c r="AK12506"/>
      <c r="AL12506"/>
    </row>
    <row r="12507" spans="3:38" ht="15" customHeight="1" x14ac:dyDescent="0.35">
      <c r="C12507"/>
      <c r="D12507"/>
      <c r="E12507"/>
      <c r="F12507"/>
      <c r="G12507"/>
      <c r="H12507"/>
      <c r="I12507"/>
      <c r="J12507"/>
      <c r="K12507"/>
      <c r="L12507"/>
      <c r="M12507"/>
      <c r="N12507"/>
      <c r="O12507"/>
      <c r="S12507"/>
      <c r="T12507"/>
      <c r="U12507"/>
      <c r="V12507"/>
      <c r="Y12507"/>
      <c r="Z12507"/>
      <c r="AA12507"/>
      <c r="AB12507"/>
      <c r="AC12507"/>
      <c r="AD12507"/>
      <c r="AE12507"/>
      <c r="AF12507"/>
      <c r="AG12507"/>
      <c r="AH12507"/>
      <c r="AI12507"/>
      <c r="AJ12507"/>
      <c r="AK12507"/>
      <c r="AL12507"/>
    </row>
    <row r="12508" spans="3:38" ht="15" customHeight="1" x14ac:dyDescent="0.35">
      <c r="C12508"/>
      <c r="D12508"/>
      <c r="E12508"/>
      <c r="F12508"/>
      <c r="G12508"/>
      <c r="H12508"/>
      <c r="I12508"/>
      <c r="J12508"/>
      <c r="K12508"/>
      <c r="L12508"/>
      <c r="M12508"/>
      <c r="N12508"/>
      <c r="O12508"/>
      <c r="S12508"/>
      <c r="T12508"/>
      <c r="U12508"/>
      <c r="V12508"/>
      <c r="Y12508"/>
      <c r="Z12508"/>
      <c r="AA12508"/>
      <c r="AB12508"/>
      <c r="AC12508"/>
      <c r="AD12508"/>
      <c r="AE12508"/>
      <c r="AF12508"/>
      <c r="AG12508"/>
      <c r="AH12508"/>
      <c r="AI12508"/>
      <c r="AJ12508"/>
      <c r="AK12508"/>
      <c r="AL12508"/>
    </row>
    <row r="12509" spans="3:38" ht="15" customHeight="1" x14ac:dyDescent="0.35">
      <c r="C12509"/>
      <c r="D12509"/>
      <c r="E12509"/>
      <c r="F12509"/>
      <c r="G12509"/>
      <c r="H12509"/>
      <c r="I12509"/>
      <c r="J12509"/>
      <c r="K12509"/>
      <c r="L12509"/>
      <c r="M12509"/>
      <c r="N12509"/>
      <c r="O12509"/>
      <c r="S12509"/>
      <c r="T12509"/>
      <c r="U12509"/>
      <c r="V12509"/>
      <c r="Y12509"/>
      <c r="Z12509"/>
      <c r="AA12509"/>
      <c r="AB12509"/>
      <c r="AC12509"/>
      <c r="AD12509"/>
      <c r="AE12509"/>
      <c r="AF12509"/>
      <c r="AG12509"/>
      <c r="AH12509"/>
      <c r="AI12509"/>
      <c r="AJ12509"/>
      <c r="AK12509"/>
      <c r="AL12509"/>
    </row>
    <row r="12510" spans="3:38" ht="15" customHeight="1" x14ac:dyDescent="0.35">
      <c r="C12510"/>
      <c r="D12510"/>
      <c r="E12510"/>
      <c r="F12510"/>
      <c r="G12510"/>
      <c r="H12510"/>
      <c r="I12510"/>
      <c r="J12510"/>
      <c r="K12510"/>
      <c r="L12510"/>
      <c r="M12510"/>
      <c r="N12510"/>
      <c r="O12510"/>
      <c r="S12510"/>
      <c r="T12510"/>
      <c r="U12510"/>
      <c r="V12510"/>
      <c r="Y12510"/>
      <c r="Z12510"/>
      <c r="AA12510"/>
      <c r="AB12510"/>
      <c r="AC12510"/>
      <c r="AD12510"/>
      <c r="AE12510"/>
      <c r="AF12510"/>
      <c r="AG12510"/>
      <c r="AH12510"/>
      <c r="AI12510"/>
      <c r="AJ12510"/>
      <c r="AK12510"/>
      <c r="AL12510"/>
    </row>
    <row r="12511" spans="3:38" ht="15" customHeight="1" x14ac:dyDescent="0.35">
      <c r="C12511"/>
      <c r="D12511"/>
      <c r="E12511"/>
      <c r="F12511"/>
      <c r="G12511"/>
      <c r="H12511"/>
      <c r="I12511"/>
      <c r="J12511"/>
      <c r="K12511"/>
      <c r="L12511"/>
      <c r="M12511"/>
      <c r="N12511"/>
      <c r="O12511"/>
      <c r="S12511"/>
      <c r="T12511"/>
      <c r="U12511"/>
      <c r="V12511"/>
      <c r="Y12511"/>
      <c r="Z12511"/>
      <c r="AA12511"/>
      <c r="AB12511"/>
      <c r="AC12511"/>
      <c r="AD12511"/>
      <c r="AE12511"/>
      <c r="AF12511"/>
      <c r="AG12511"/>
      <c r="AH12511"/>
      <c r="AI12511"/>
      <c r="AJ12511"/>
      <c r="AK12511"/>
      <c r="AL12511"/>
    </row>
    <row r="12512" spans="3:38" ht="15" customHeight="1" x14ac:dyDescent="0.35">
      <c r="C12512"/>
      <c r="D12512"/>
      <c r="E12512"/>
      <c r="F12512"/>
      <c r="G12512"/>
      <c r="H12512"/>
      <c r="I12512"/>
      <c r="J12512"/>
      <c r="K12512"/>
      <c r="L12512"/>
      <c r="M12512"/>
      <c r="N12512"/>
      <c r="O12512"/>
      <c r="S12512"/>
      <c r="T12512"/>
      <c r="U12512"/>
      <c r="V12512"/>
      <c r="Y12512"/>
      <c r="Z12512"/>
      <c r="AA12512"/>
      <c r="AB12512"/>
      <c r="AC12512"/>
      <c r="AD12512"/>
      <c r="AE12512"/>
      <c r="AF12512"/>
      <c r="AG12512"/>
      <c r="AH12512"/>
      <c r="AI12512"/>
      <c r="AJ12512"/>
      <c r="AK12512"/>
      <c r="AL12512"/>
    </row>
    <row r="12513" spans="3:38" ht="15" customHeight="1" x14ac:dyDescent="0.35">
      <c r="C12513"/>
      <c r="D12513"/>
      <c r="E12513"/>
      <c r="F12513"/>
      <c r="G12513"/>
      <c r="H12513"/>
      <c r="I12513"/>
      <c r="J12513"/>
      <c r="K12513"/>
      <c r="L12513"/>
      <c r="M12513"/>
      <c r="N12513"/>
      <c r="O12513"/>
      <c r="S12513"/>
      <c r="T12513"/>
      <c r="U12513"/>
      <c r="V12513"/>
      <c r="Y12513"/>
      <c r="Z12513"/>
      <c r="AA12513"/>
      <c r="AB12513"/>
      <c r="AC12513"/>
      <c r="AD12513"/>
      <c r="AE12513"/>
      <c r="AF12513"/>
      <c r="AG12513"/>
      <c r="AH12513"/>
      <c r="AI12513"/>
      <c r="AJ12513"/>
      <c r="AK12513"/>
      <c r="AL12513"/>
    </row>
    <row r="12514" spans="3:38" ht="15" customHeight="1" x14ac:dyDescent="0.35">
      <c r="C12514"/>
      <c r="D12514"/>
      <c r="E12514"/>
      <c r="F12514"/>
      <c r="G12514"/>
      <c r="H12514"/>
      <c r="I12514"/>
      <c r="J12514"/>
      <c r="K12514"/>
      <c r="L12514"/>
      <c r="M12514"/>
      <c r="N12514"/>
      <c r="O12514"/>
      <c r="S12514"/>
      <c r="T12514"/>
      <c r="U12514"/>
      <c r="V12514"/>
      <c r="Y12514"/>
      <c r="Z12514"/>
      <c r="AA12514"/>
      <c r="AB12514"/>
      <c r="AC12514"/>
      <c r="AD12514"/>
      <c r="AE12514"/>
      <c r="AF12514"/>
      <c r="AG12514"/>
      <c r="AH12514"/>
      <c r="AI12514"/>
      <c r="AJ12514"/>
      <c r="AK12514"/>
      <c r="AL12514"/>
    </row>
    <row r="12515" spans="3:38" ht="15" customHeight="1" x14ac:dyDescent="0.35">
      <c r="C12515"/>
      <c r="D12515"/>
      <c r="E12515"/>
      <c r="F12515"/>
      <c r="G12515"/>
      <c r="H12515"/>
      <c r="I12515"/>
      <c r="J12515"/>
      <c r="K12515"/>
      <c r="L12515"/>
      <c r="M12515"/>
      <c r="N12515"/>
      <c r="O12515"/>
      <c r="S12515"/>
      <c r="T12515"/>
      <c r="U12515"/>
      <c r="V12515"/>
      <c r="Y12515"/>
      <c r="Z12515"/>
      <c r="AA12515"/>
      <c r="AB12515"/>
      <c r="AC12515"/>
      <c r="AD12515"/>
      <c r="AE12515"/>
      <c r="AF12515"/>
      <c r="AG12515"/>
      <c r="AH12515"/>
      <c r="AI12515"/>
      <c r="AJ12515"/>
      <c r="AK12515"/>
      <c r="AL12515"/>
    </row>
    <row r="12516" spans="3:38" ht="15" customHeight="1" x14ac:dyDescent="0.35">
      <c r="C12516"/>
      <c r="D12516"/>
      <c r="E12516"/>
      <c r="F12516"/>
      <c r="G12516"/>
      <c r="H12516"/>
      <c r="I12516"/>
      <c r="J12516"/>
      <c r="K12516"/>
      <c r="L12516"/>
      <c r="M12516"/>
      <c r="N12516"/>
      <c r="O12516"/>
      <c r="S12516"/>
      <c r="T12516"/>
      <c r="U12516"/>
      <c r="V12516"/>
      <c r="Y12516"/>
      <c r="Z12516"/>
      <c r="AA12516"/>
      <c r="AB12516"/>
      <c r="AC12516"/>
      <c r="AD12516"/>
      <c r="AE12516"/>
      <c r="AF12516"/>
      <c r="AG12516"/>
      <c r="AH12516"/>
      <c r="AI12516"/>
      <c r="AJ12516"/>
      <c r="AK12516"/>
      <c r="AL12516"/>
    </row>
    <row r="12517" spans="3:38" ht="15" customHeight="1" x14ac:dyDescent="0.35">
      <c r="C12517"/>
      <c r="D12517"/>
      <c r="E12517"/>
      <c r="F12517"/>
      <c r="G12517"/>
      <c r="H12517"/>
      <c r="I12517"/>
      <c r="J12517"/>
      <c r="K12517"/>
      <c r="L12517"/>
      <c r="M12517"/>
      <c r="N12517"/>
      <c r="O12517"/>
      <c r="S12517"/>
      <c r="T12517"/>
      <c r="U12517"/>
      <c r="V12517"/>
      <c r="Y12517"/>
      <c r="Z12517"/>
      <c r="AA12517"/>
      <c r="AB12517"/>
      <c r="AC12517"/>
      <c r="AD12517"/>
      <c r="AE12517"/>
      <c r="AF12517"/>
      <c r="AG12517"/>
      <c r="AH12517"/>
      <c r="AI12517"/>
      <c r="AJ12517"/>
      <c r="AK12517"/>
      <c r="AL12517"/>
    </row>
    <row r="12518" spans="3:38" ht="15" customHeight="1" x14ac:dyDescent="0.35">
      <c r="C12518"/>
      <c r="D12518"/>
      <c r="E12518"/>
      <c r="F12518"/>
      <c r="G12518"/>
      <c r="H12518"/>
      <c r="I12518"/>
      <c r="J12518"/>
      <c r="K12518"/>
      <c r="L12518"/>
      <c r="M12518"/>
      <c r="N12518"/>
      <c r="O12518"/>
      <c r="S12518"/>
      <c r="T12518"/>
      <c r="U12518"/>
      <c r="V12518"/>
      <c r="Y12518"/>
      <c r="Z12518"/>
      <c r="AA12518"/>
      <c r="AB12518"/>
      <c r="AC12518"/>
      <c r="AD12518"/>
      <c r="AE12518"/>
      <c r="AF12518"/>
      <c r="AG12518"/>
      <c r="AH12518"/>
      <c r="AI12518"/>
      <c r="AJ12518"/>
      <c r="AK12518"/>
      <c r="AL12518"/>
    </row>
    <row r="12519" spans="3:38" ht="15" customHeight="1" x14ac:dyDescent="0.35">
      <c r="C12519"/>
      <c r="D12519"/>
      <c r="E12519"/>
      <c r="F12519"/>
      <c r="G12519"/>
      <c r="H12519"/>
      <c r="I12519"/>
      <c r="J12519"/>
      <c r="K12519"/>
      <c r="L12519"/>
      <c r="M12519"/>
      <c r="N12519"/>
      <c r="O12519"/>
      <c r="S12519"/>
      <c r="T12519"/>
      <c r="U12519"/>
      <c r="V12519"/>
      <c r="Y12519"/>
      <c r="Z12519"/>
      <c r="AA12519"/>
      <c r="AB12519"/>
      <c r="AC12519"/>
      <c r="AD12519"/>
      <c r="AE12519"/>
      <c r="AF12519"/>
      <c r="AG12519"/>
      <c r="AH12519"/>
      <c r="AI12519"/>
      <c r="AJ12519"/>
      <c r="AK12519"/>
      <c r="AL12519"/>
    </row>
    <row r="12520" spans="3:38" ht="15" customHeight="1" x14ac:dyDescent="0.35">
      <c r="C12520"/>
      <c r="D12520"/>
      <c r="E12520"/>
      <c r="F12520"/>
      <c r="G12520"/>
      <c r="H12520"/>
      <c r="I12520"/>
      <c r="J12520"/>
      <c r="K12520"/>
      <c r="L12520"/>
      <c r="M12520"/>
      <c r="N12520"/>
      <c r="O12520"/>
      <c r="S12520"/>
      <c r="T12520"/>
      <c r="U12520"/>
      <c r="V12520"/>
      <c r="Y12520"/>
      <c r="Z12520"/>
      <c r="AA12520"/>
      <c r="AB12520"/>
      <c r="AC12520"/>
      <c r="AD12520"/>
      <c r="AE12520"/>
      <c r="AF12520"/>
      <c r="AG12520"/>
      <c r="AH12520"/>
      <c r="AI12520"/>
      <c r="AJ12520"/>
      <c r="AK12520"/>
      <c r="AL12520"/>
    </row>
    <row r="12521" spans="3:38" ht="15" customHeight="1" x14ac:dyDescent="0.35">
      <c r="C12521"/>
      <c r="D12521"/>
      <c r="E12521"/>
      <c r="F12521"/>
      <c r="G12521"/>
      <c r="H12521"/>
      <c r="I12521"/>
      <c r="J12521"/>
      <c r="K12521"/>
      <c r="L12521"/>
      <c r="M12521"/>
      <c r="N12521"/>
      <c r="O12521"/>
      <c r="S12521"/>
      <c r="T12521"/>
      <c r="U12521"/>
      <c r="V12521"/>
      <c r="Y12521"/>
      <c r="Z12521"/>
      <c r="AA12521"/>
      <c r="AB12521"/>
      <c r="AC12521"/>
      <c r="AD12521"/>
      <c r="AE12521"/>
      <c r="AF12521"/>
      <c r="AG12521"/>
      <c r="AH12521"/>
      <c r="AI12521"/>
      <c r="AJ12521"/>
      <c r="AK12521"/>
      <c r="AL12521"/>
    </row>
    <row r="12522" spans="3:38" ht="15" customHeight="1" x14ac:dyDescent="0.35">
      <c r="C12522"/>
      <c r="D12522"/>
      <c r="E12522"/>
      <c r="F12522"/>
      <c r="G12522"/>
      <c r="H12522"/>
      <c r="I12522"/>
      <c r="J12522"/>
      <c r="K12522"/>
      <c r="L12522"/>
      <c r="M12522"/>
      <c r="N12522"/>
      <c r="O12522"/>
      <c r="S12522"/>
      <c r="T12522"/>
      <c r="U12522"/>
      <c r="V12522"/>
      <c r="Y12522"/>
      <c r="Z12522"/>
      <c r="AA12522"/>
      <c r="AB12522"/>
      <c r="AC12522"/>
      <c r="AD12522"/>
      <c r="AE12522"/>
      <c r="AF12522"/>
      <c r="AG12522"/>
      <c r="AH12522"/>
      <c r="AI12522"/>
      <c r="AJ12522"/>
      <c r="AK12522"/>
      <c r="AL12522"/>
    </row>
    <row r="12523" spans="3:38" ht="15" customHeight="1" x14ac:dyDescent="0.35">
      <c r="C12523"/>
      <c r="D12523"/>
      <c r="E12523"/>
      <c r="F12523"/>
      <c r="G12523"/>
      <c r="H12523"/>
      <c r="I12523"/>
      <c r="J12523"/>
      <c r="K12523"/>
      <c r="L12523"/>
      <c r="M12523"/>
      <c r="N12523"/>
      <c r="O12523"/>
      <c r="S12523"/>
      <c r="T12523"/>
      <c r="U12523"/>
      <c r="V12523"/>
      <c r="Y12523"/>
      <c r="Z12523"/>
      <c r="AA12523"/>
      <c r="AB12523"/>
      <c r="AC12523"/>
      <c r="AD12523"/>
      <c r="AE12523"/>
      <c r="AF12523"/>
      <c r="AG12523"/>
      <c r="AH12523"/>
      <c r="AI12523"/>
      <c r="AJ12523"/>
      <c r="AK12523"/>
      <c r="AL12523"/>
    </row>
    <row r="12524" spans="3:38" ht="15" customHeight="1" x14ac:dyDescent="0.35">
      <c r="C12524"/>
      <c r="D12524"/>
      <c r="E12524"/>
      <c r="F12524"/>
      <c r="G12524"/>
      <c r="H12524"/>
      <c r="I12524"/>
      <c r="J12524"/>
      <c r="K12524"/>
      <c r="L12524"/>
      <c r="M12524"/>
      <c r="N12524"/>
      <c r="O12524"/>
      <c r="S12524"/>
      <c r="T12524"/>
      <c r="U12524"/>
      <c r="V12524"/>
      <c r="Y12524"/>
      <c r="Z12524"/>
      <c r="AA12524"/>
      <c r="AB12524"/>
      <c r="AC12524"/>
      <c r="AD12524"/>
      <c r="AE12524"/>
      <c r="AF12524"/>
      <c r="AG12524"/>
      <c r="AH12524"/>
      <c r="AI12524"/>
      <c r="AJ12524"/>
      <c r="AK12524"/>
      <c r="AL12524"/>
    </row>
    <row r="12525" spans="3:38" ht="15" customHeight="1" x14ac:dyDescent="0.35">
      <c r="C12525"/>
      <c r="D12525"/>
      <c r="E12525"/>
      <c r="F12525"/>
      <c r="G12525"/>
      <c r="H12525"/>
      <c r="I12525"/>
      <c r="J12525"/>
      <c r="K12525"/>
      <c r="L12525"/>
      <c r="M12525"/>
      <c r="N12525"/>
      <c r="O12525"/>
      <c r="S12525"/>
      <c r="T12525"/>
      <c r="U12525"/>
      <c r="V12525"/>
      <c r="Y12525"/>
      <c r="Z12525"/>
      <c r="AA12525"/>
      <c r="AB12525"/>
      <c r="AC12525"/>
      <c r="AD12525"/>
      <c r="AE12525"/>
      <c r="AF12525"/>
      <c r="AG12525"/>
      <c r="AH12525"/>
      <c r="AI12525"/>
      <c r="AJ12525"/>
      <c r="AK12525"/>
      <c r="AL12525"/>
    </row>
    <row r="12526" spans="3:38" ht="15" customHeight="1" x14ac:dyDescent="0.35">
      <c r="C12526"/>
      <c r="D12526"/>
      <c r="E12526"/>
      <c r="F12526"/>
      <c r="G12526"/>
      <c r="H12526"/>
      <c r="I12526"/>
      <c r="J12526"/>
      <c r="K12526"/>
      <c r="L12526"/>
      <c r="M12526"/>
      <c r="N12526"/>
      <c r="O12526"/>
      <c r="S12526"/>
      <c r="T12526"/>
      <c r="U12526"/>
      <c r="V12526"/>
      <c r="Y12526"/>
      <c r="Z12526"/>
      <c r="AA12526"/>
      <c r="AB12526"/>
      <c r="AC12526"/>
      <c r="AD12526"/>
      <c r="AE12526"/>
      <c r="AF12526"/>
      <c r="AG12526"/>
      <c r="AH12526"/>
      <c r="AI12526"/>
      <c r="AJ12526"/>
      <c r="AK12526"/>
      <c r="AL12526"/>
    </row>
    <row r="12527" spans="3:38" ht="15" customHeight="1" x14ac:dyDescent="0.35">
      <c r="C12527"/>
      <c r="D12527"/>
      <c r="E12527"/>
      <c r="F12527"/>
      <c r="G12527"/>
      <c r="H12527"/>
      <c r="I12527"/>
      <c r="J12527"/>
      <c r="K12527"/>
      <c r="L12527"/>
      <c r="M12527"/>
      <c r="N12527"/>
      <c r="O12527"/>
      <c r="S12527"/>
      <c r="T12527"/>
      <c r="U12527"/>
      <c r="V12527"/>
      <c r="Y12527"/>
      <c r="Z12527"/>
      <c r="AA12527"/>
      <c r="AB12527"/>
      <c r="AC12527"/>
      <c r="AD12527"/>
      <c r="AE12527"/>
      <c r="AF12527"/>
      <c r="AG12527"/>
      <c r="AH12527"/>
      <c r="AI12527"/>
      <c r="AJ12527"/>
      <c r="AK12527"/>
      <c r="AL12527"/>
    </row>
    <row r="12528" spans="3:38" ht="15" customHeight="1" x14ac:dyDescent="0.35">
      <c r="C12528"/>
      <c r="D12528"/>
      <c r="E12528"/>
      <c r="F12528"/>
      <c r="G12528"/>
      <c r="H12528"/>
      <c r="I12528"/>
      <c r="J12528"/>
      <c r="K12528"/>
      <c r="L12528"/>
      <c r="M12528"/>
      <c r="N12528"/>
      <c r="O12528"/>
      <c r="S12528"/>
      <c r="T12528"/>
      <c r="U12528"/>
      <c r="V12528"/>
      <c r="Y12528"/>
      <c r="Z12528"/>
      <c r="AA12528"/>
      <c r="AB12528"/>
      <c r="AC12528"/>
      <c r="AD12528"/>
      <c r="AE12528"/>
      <c r="AF12528"/>
      <c r="AG12528"/>
      <c r="AH12528"/>
      <c r="AI12528"/>
      <c r="AJ12528"/>
      <c r="AK12528"/>
      <c r="AL12528"/>
    </row>
    <row r="12529" spans="3:38" ht="15" customHeight="1" x14ac:dyDescent="0.35">
      <c r="C12529"/>
      <c r="D12529"/>
      <c r="E12529"/>
      <c r="F12529"/>
      <c r="G12529"/>
      <c r="H12529"/>
      <c r="I12529"/>
      <c r="J12529"/>
      <c r="K12529"/>
      <c r="L12529"/>
      <c r="M12529"/>
      <c r="N12529"/>
      <c r="O12529"/>
      <c r="S12529"/>
      <c r="T12529"/>
      <c r="U12529"/>
      <c r="V12529"/>
      <c r="Y12529"/>
      <c r="Z12529"/>
      <c r="AA12529"/>
      <c r="AB12529"/>
      <c r="AC12529"/>
      <c r="AD12529"/>
      <c r="AE12529"/>
      <c r="AF12529"/>
      <c r="AG12529"/>
      <c r="AH12529"/>
      <c r="AI12529"/>
      <c r="AJ12529"/>
      <c r="AK12529"/>
      <c r="AL12529"/>
    </row>
    <row r="12530" spans="3:38" ht="15" customHeight="1" x14ac:dyDescent="0.35">
      <c r="C12530"/>
      <c r="D12530"/>
      <c r="E12530"/>
      <c r="F12530"/>
      <c r="G12530"/>
      <c r="H12530"/>
      <c r="I12530"/>
      <c r="J12530"/>
      <c r="K12530"/>
      <c r="L12530"/>
      <c r="M12530"/>
      <c r="N12530"/>
      <c r="O12530"/>
      <c r="S12530"/>
      <c r="T12530"/>
      <c r="U12530"/>
      <c r="V12530"/>
      <c r="Y12530"/>
      <c r="Z12530"/>
      <c r="AA12530"/>
      <c r="AB12530"/>
      <c r="AC12530"/>
      <c r="AD12530"/>
      <c r="AE12530"/>
      <c r="AF12530"/>
      <c r="AG12530"/>
      <c r="AH12530"/>
      <c r="AI12530"/>
      <c r="AJ12530"/>
      <c r="AK12530"/>
      <c r="AL12530"/>
    </row>
    <row r="12531" spans="3:38" ht="15" customHeight="1" x14ac:dyDescent="0.35">
      <c r="C12531"/>
      <c r="D12531"/>
      <c r="E12531"/>
      <c r="F12531"/>
      <c r="G12531"/>
      <c r="H12531"/>
      <c r="I12531"/>
      <c r="J12531"/>
      <c r="K12531"/>
      <c r="L12531"/>
      <c r="M12531"/>
      <c r="N12531"/>
      <c r="O12531"/>
      <c r="S12531"/>
      <c r="T12531"/>
      <c r="U12531"/>
      <c r="V12531"/>
      <c r="Y12531"/>
      <c r="Z12531"/>
      <c r="AA12531"/>
      <c r="AB12531"/>
      <c r="AC12531"/>
      <c r="AD12531"/>
      <c r="AE12531"/>
      <c r="AF12531"/>
      <c r="AG12531"/>
      <c r="AH12531"/>
      <c r="AI12531"/>
      <c r="AJ12531"/>
      <c r="AK12531"/>
      <c r="AL12531"/>
    </row>
    <row r="12532" spans="3:38" ht="15" customHeight="1" x14ac:dyDescent="0.35">
      <c r="C12532"/>
      <c r="D12532"/>
      <c r="E12532"/>
      <c r="F12532"/>
      <c r="G12532"/>
      <c r="H12532"/>
      <c r="I12532"/>
      <c r="J12532"/>
      <c r="K12532"/>
      <c r="L12532"/>
      <c r="M12532"/>
      <c r="N12532"/>
      <c r="O12532"/>
      <c r="S12532"/>
      <c r="T12532"/>
      <c r="U12532"/>
      <c r="V12532"/>
      <c r="Y12532"/>
      <c r="Z12532"/>
      <c r="AA12532"/>
      <c r="AB12532"/>
      <c r="AC12532"/>
      <c r="AD12532"/>
      <c r="AE12532"/>
      <c r="AF12532"/>
      <c r="AG12532"/>
      <c r="AH12532"/>
      <c r="AI12532"/>
      <c r="AJ12532"/>
      <c r="AK12532"/>
      <c r="AL12532"/>
    </row>
    <row r="12533" spans="3:38" ht="15" customHeight="1" x14ac:dyDescent="0.35">
      <c r="C12533"/>
      <c r="D12533"/>
      <c r="E12533"/>
      <c r="F12533"/>
      <c r="G12533"/>
      <c r="H12533"/>
      <c r="I12533"/>
      <c r="J12533"/>
      <c r="K12533"/>
      <c r="L12533"/>
      <c r="M12533"/>
      <c r="N12533"/>
      <c r="O12533"/>
      <c r="S12533"/>
      <c r="T12533"/>
      <c r="U12533"/>
      <c r="V12533"/>
      <c r="Y12533"/>
      <c r="Z12533"/>
      <c r="AA12533"/>
      <c r="AB12533"/>
      <c r="AC12533"/>
      <c r="AD12533"/>
      <c r="AE12533"/>
      <c r="AF12533"/>
      <c r="AG12533"/>
      <c r="AH12533"/>
      <c r="AI12533"/>
      <c r="AJ12533"/>
      <c r="AK12533"/>
      <c r="AL12533"/>
    </row>
    <row r="12534" spans="3:38" ht="15" customHeight="1" x14ac:dyDescent="0.35">
      <c r="C12534"/>
      <c r="D12534"/>
      <c r="E12534"/>
      <c r="F12534"/>
      <c r="G12534"/>
      <c r="H12534"/>
      <c r="I12534"/>
      <c r="J12534"/>
      <c r="K12534"/>
      <c r="L12534"/>
      <c r="M12534"/>
      <c r="N12534"/>
      <c r="O12534"/>
      <c r="S12534"/>
      <c r="T12534"/>
      <c r="U12534"/>
      <c r="V12534"/>
      <c r="Y12534"/>
      <c r="Z12534"/>
      <c r="AA12534"/>
      <c r="AB12534"/>
      <c r="AC12534"/>
      <c r="AD12534"/>
      <c r="AE12534"/>
      <c r="AF12534"/>
      <c r="AG12534"/>
      <c r="AH12534"/>
      <c r="AI12534"/>
      <c r="AJ12534"/>
      <c r="AK12534"/>
      <c r="AL12534"/>
    </row>
    <row r="12535" spans="3:38" ht="15" customHeight="1" x14ac:dyDescent="0.35">
      <c r="C12535"/>
      <c r="D12535"/>
      <c r="E12535"/>
      <c r="F12535"/>
      <c r="G12535"/>
      <c r="H12535"/>
      <c r="I12535"/>
      <c r="J12535"/>
      <c r="K12535"/>
      <c r="L12535"/>
      <c r="M12535"/>
      <c r="N12535"/>
      <c r="O12535"/>
      <c r="S12535"/>
      <c r="T12535"/>
      <c r="U12535"/>
      <c r="V12535"/>
      <c r="Y12535"/>
      <c r="Z12535"/>
      <c r="AA12535"/>
      <c r="AB12535"/>
      <c r="AC12535"/>
      <c r="AD12535"/>
      <c r="AE12535"/>
      <c r="AF12535"/>
      <c r="AG12535"/>
      <c r="AH12535"/>
      <c r="AI12535"/>
      <c r="AJ12535"/>
      <c r="AK12535"/>
      <c r="AL12535"/>
    </row>
    <row r="12536" spans="3:38" ht="15" customHeight="1" x14ac:dyDescent="0.35">
      <c r="C12536"/>
      <c r="D12536"/>
      <c r="E12536"/>
      <c r="F12536"/>
      <c r="G12536"/>
      <c r="H12536"/>
      <c r="I12536"/>
      <c r="J12536"/>
      <c r="K12536"/>
      <c r="L12536"/>
      <c r="M12536"/>
      <c r="N12536"/>
      <c r="O12536"/>
      <c r="S12536"/>
      <c r="T12536"/>
      <c r="U12536"/>
      <c r="V12536"/>
      <c r="Y12536"/>
      <c r="Z12536"/>
      <c r="AA12536"/>
      <c r="AB12536"/>
      <c r="AC12536"/>
      <c r="AD12536"/>
      <c r="AE12536"/>
      <c r="AF12536"/>
      <c r="AG12536"/>
      <c r="AH12536"/>
      <c r="AI12536"/>
      <c r="AJ12536"/>
      <c r="AK12536"/>
      <c r="AL12536"/>
    </row>
    <row r="12537" spans="3:38" ht="15" customHeight="1" x14ac:dyDescent="0.35">
      <c r="C12537"/>
      <c r="D12537"/>
      <c r="E12537"/>
      <c r="F12537"/>
      <c r="G12537"/>
      <c r="H12537"/>
      <c r="I12537"/>
      <c r="J12537"/>
      <c r="K12537"/>
      <c r="L12537"/>
      <c r="M12537"/>
      <c r="N12537"/>
      <c r="O12537"/>
      <c r="S12537"/>
      <c r="T12537"/>
      <c r="U12537"/>
      <c r="V12537"/>
      <c r="Y12537"/>
      <c r="Z12537"/>
      <c r="AA12537"/>
      <c r="AB12537"/>
      <c r="AC12537"/>
      <c r="AD12537"/>
      <c r="AE12537"/>
      <c r="AF12537"/>
      <c r="AG12537"/>
      <c r="AH12537"/>
      <c r="AI12537"/>
      <c r="AJ12537"/>
      <c r="AK12537"/>
      <c r="AL12537"/>
    </row>
    <row r="12538" spans="3:38" ht="15" customHeight="1" x14ac:dyDescent="0.35">
      <c r="C12538"/>
      <c r="D12538"/>
      <c r="E12538"/>
      <c r="F12538"/>
      <c r="G12538"/>
      <c r="H12538"/>
      <c r="I12538"/>
      <c r="J12538"/>
      <c r="K12538"/>
      <c r="L12538"/>
      <c r="M12538"/>
      <c r="N12538"/>
      <c r="O12538"/>
      <c r="S12538"/>
      <c r="T12538"/>
      <c r="U12538"/>
      <c r="V12538"/>
      <c r="Y12538"/>
      <c r="Z12538"/>
      <c r="AA12538"/>
      <c r="AB12538"/>
      <c r="AC12538"/>
      <c r="AD12538"/>
      <c r="AE12538"/>
      <c r="AF12538"/>
      <c r="AG12538"/>
      <c r="AH12538"/>
      <c r="AI12538"/>
      <c r="AJ12538"/>
      <c r="AK12538"/>
      <c r="AL12538"/>
    </row>
    <row r="12539" spans="3:38" ht="15" customHeight="1" x14ac:dyDescent="0.35">
      <c r="C12539"/>
      <c r="D12539"/>
      <c r="E12539"/>
      <c r="F12539"/>
      <c r="G12539"/>
      <c r="H12539"/>
      <c r="I12539"/>
      <c r="J12539"/>
      <c r="K12539"/>
      <c r="L12539"/>
      <c r="M12539"/>
      <c r="N12539"/>
      <c r="O12539"/>
      <c r="S12539"/>
      <c r="T12539"/>
      <c r="U12539"/>
      <c r="V12539"/>
      <c r="Y12539"/>
      <c r="Z12539"/>
      <c r="AA12539"/>
      <c r="AB12539"/>
      <c r="AC12539"/>
      <c r="AD12539"/>
      <c r="AE12539"/>
      <c r="AF12539"/>
      <c r="AG12539"/>
      <c r="AH12539"/>
      <c r="AI12539"/>
      <c r="AJ12539"/>
      <c r="AK12539"/>
      <c r="AL12539"/>
    </row>
    <row r="12540" spans="3:38" ht="15" customHeight="1" x14ac:dyDescent="0.35">
      <c r="C12540"/>
      <c r="D12540"/>
      <c r="E12540"/>
      <c r="F12540"/>
      <c r="G12540"/>
      <c r="H12540"/>
      <c r="I12540"/>
      <c r="J12540"/>
      <c r="K12540"/>
      <c r="L12540"/>
      <c r="M12540"/>
      <c r="N12540"/>
      <c r="O12540"/>
      <c r="S12540"/>
      <c r="T12540"/>
      <c r="U12540"/>
      <c r="V12540"/>
      <c r="Y12540"/>
      <c r="Z12540"/>
      <c r="AA12540"/>
      <c r="AB12540"/>
      <c r="AC12540"/>
      <c r="AD12540"/>
      <c r="AE12540"/>
      <c r="AF12540"/>
      <c r="AG12540"/>
      <c r="AH12540"/>
      <c r="AI12540"/>
      <c r="AJ12540"/>
      <c r="AK12540"/>
      <c r="AL12540"/>
    </row>
    <row r="12541" spans="3:38" ht="15" customHeight="1" x14ac:dyDescent="0.35">
      <c r="C12541"/>
      <c r="D12541"/>
      <c r="E12541"/>
      <c r="F12541"/>
      <c r="G12541"/>
      <c r="H12541"/>
      <c r="I12541"/>
      <c r="J12541"/>
      <c r="K12541"/>
      <c r="L12541"/>
      <c r="M12541"/>
      <c r="N12541"/>
      <c r="O12541"/>
      <c r="S12541"/>
      <c r="T12541"/>
      <c r="U12541"/>
      <c r="V12541"/>
      <c r="Y12541"/>
      <c r="Z12541"/>
      <c r="AA12541"/>
      <c r="AB12541"/>
      <c r="AC12541"/>
      <c r="AD12541"/>
      <c r="AE12541"/>
      <c r="AF12541"/>
      <c r="AG12541"/>
      <c r="AH12541"/>
      <c r="AI12541"/>
      <c r="AJ12541"/>
      <c r="AK12541"/>
      <c r="AL12541"/>
    </row>
    <row r="12542" spans="3:38" ht="15" customHeight="1" x14ac:dyDescent="0.35">
      <c r="C12542"/>
      <c r="D12542"/>
      <c r="E12542"/>
      <c r="F12542"/>
      <c r="G12542"/>
      <c r="H12542"/>
      <c r="I12542"/>
      <c r="J12542"/>
      <c r="K12542"/>
      <c r="L12542"/>
      <c r="M12542"/>
      <c r="N12542"/>
      <c r="O12542"/>
      <c r="S12542"/>
      <c r="T12542"/>
      <c r="U12542"/>
      <c r="V12542"/>
      <c r="Y12542"/>
      <c r="Z12542"/>
      <c r="AA12542"/>
      <c r="AB12542"/>
      <c r="AC12542"/>
      <c r="AD12542"/>
      <c r="AE12542"/>
      <c r="AF12542"/>
      <c r="AG12542"/>
      <c r="AH12542"/>
      <c r="AI12542"/>
      <c r="AJ12542"/>
      <c r="AK12542"/>
      <c r="AL12542"/>
    </row>
    <row r="12543" spans="3:38" ht="15" customHeight="1" x14ac:dyDescent="0.35">
      <c r="C12543"/>
      <c r="D12543"/>
      <c r="E12543"/>
      <c r="F12543"/>
      <c r="G12543"/>
      <c r="H12543"/>
      <c r="I12543"/>
      <c r="J12543"/>
      <c r="K12543"/>
      <c r="L12543"/>
      <c r="M12543"/>
      <c r="N12543"/>
      <c r="O12543"/>
      <c r="S12543"/>
      <c r="T12543"/>
      <c r="U12543"/>
      <c r="V12543"/>
      <c r="Y12543"/>
      <c r="Z12543"/>
      <c r="AA12543"/>
      <c r="AB12543"/>
      <c r="AC12543"/>
      <c r="AD12543"/>
      <c r="AE12543"/>
      <c r="AF12543"/>
      <c r="AG12543"/>
      <c r="AH12543"/>
      <c r="AI12543"/>
      <c r="AJ12543"/>
      <c r="AK12543"/>
      <c r="AL12543"/>
    </row>
    <row r="12544" spans="3:38" ht="15" customHeight="1" x14ac:dyDescent="0.35">
      <c r="C12544"/>
      <c r="D12544"/>
      <c r="E12544"/>
      <c r="F12544"/>
      <c r="G12544"/>
      <c r="H12544"/>
      <c r="I12544"/>
      <c r="J12544"/>
      <c r="K12544"/>
      <c r="L12544"/>
      <c r="M12544"/>
      <c r="N12544"/>
      <c r="O12544"/>
      <c r="S12544"/>
      <c r="T12544"/>
      <c r="U12544"/>
      <c r="V12544"/>
      <c r="Y12544"/>
      <c r="Z12544"/>
      <c r="AA12544"/>
      <c r="AB12544"/>
      <c r="AC12544"/>
      <c r="AD12544"/>
      <c r="AE12544"/>
      <c r="AF12544"/>
      <c r="AG12544"/>
      <c r="AH12544"/>
      <c r="AI12544"/>
      <c r="AJ12544"/>
      <c r="AK12544"/>
      <c r="AL12544"/>
    </row>
    <row r="12545" spans="3:38" ht="15" customHeight="1" x14ac:dyDescent="0.35">
      <c r="C12545"/>
      <c r="D12545"/>
      <c r="E12545"/>
      <c r="F12545"/>
      <c r="G12545"/>
      <c r="H12545"/>
      <c r="I12545"/>
      <c r="J12545"/>
      <c r="K12545"/>
      <c r="L12545"/>
      <c r="M12545"/>
      <c r="N12545"/>
      <c r="O12545"/>
      <c r="S12545"/>
      <c r="T12545"/>
      <c r="U12545"/>
      <c r="V12545"/>
      <c r="Y12545"/>
      <c r="Z12545"/>
      <c r="AA12545"/>
      <c r="AB12545"/>
      <c r="AC12545"/>
      <c r="AD12545"/>
      <c r="AE12545"/>
      <c r="AF12545"/>
      <c r="AG12545"/>
      <c r="AH12545"/>
      <c r="AI12545"/>
      <c r="AJ12545"/>
      <c r="AK12545"/>
      <c r="AL12545"/>
    </row>
    <row r="12546" spans="3:38" ht="15" customHeight="1" x14ac:dyDescent="0.35">
      <c r="C12546"/>
      <c r="D12546"/>
      <c r="E12546"/>
      <c r="F12546"/>
      <c r="G12546"/>
      <c r="H12546"/>
      <c r="I12546"/>
      <c r="J12546"/>
      <c r="K12546"/>
      <c r="L12546"/>
      <c r="M12546"/>
      <c r="N12546"/>
      <c r="O12546"/>
      <c r="S12546"/>
      <c r="T12546"/>
      <c r="U12546"/>
      <c r="V12546"/>
      <c r="Y12546"/>
      <c r="Z12546"/>
      <c r="AA12546"/>
      <c r="AB12546"/>
      <c r="AC12546"/>
      <c r="AD12546"/>
      <c r="AE12546"/>
      <c r="AF12546"/>
      <c r="AG12546"/>
      <c r="AH12546"/>
      <c r="AI12546"/>
      <c r="AJ12546"/>
      <c r="AK12546"/>
      <c r="AL12546"/>
    </row>
    <row r="12547" spans="3:38" ht="15" customHeight="1" x14ac:dyDescent="0.35">
      <c r="C12547"/>
      <c r="D12547"/>
      <c r="E12547"/>
      <c r="F12547"/>
      <c r="G12547"/>
      <c r="H12547"/>
      <c r="I12547"/>
      <c r="J12547"/>
      <c r="K12547"/>
      <c r="L12547"/>
      <c r="M12547"/>
      <c r="N12547"/>
      <c r="O12547"/>
      <c r="S12547"/>
      <c r="T12547"/>
      <c r="U12547"/>
      <c r="V12547"/>
      <c r="Y12547"/>
      <c r="Z12547"/>
      <c r="AA12547"/>
      <c r="AB12547"/>
      <c r="AC12547"/>
      <c r="AD12547"/>
      <c r="AE12547"/>
      <c r="AF12547"/>
      <c r="AG12547"/>
      <c r="AH12547"/>
      <c r="AI12547"/>
      <c r="AJ12547"/>
      <c r="AK12547"/>
      <c r="AL12547"/>
    </row>
    <row r="12548" spans="3:38" ht="15" customHeight="1" x14ac:dyDescent="0.35">
      <c r="C12548"/>
      <c r="D12548"/>
      <c r="E12548"/>
      <c r="F12548"/>
      <c r="G12548"/>
      <c r="H12548"/>
      <c r="I12548"/>
      <c r="J12548"/>
      <c r="K12548"/>
      <c r="L12548"/>
      <c r="M12548"/>
      <c r="N12548"/>
      <c r="O12548"/>
      <c r="S12548"/>
      <c r="T12548"/>
      <c r="U12548"/>
      <c r="V12548"/>
      <c r="Y12548"/>
      <c r="Z12548"/>
      <c r="AA12548"/>
      <c r="AB12548"/>
      <c r="AC12548"/>
      <c r="AD12548"/>
      <c r="AE12548"/>
      <c r="AF12548"/>
      <c r="AG12548"/>
      <c r="AH12548"/>
      <c r="AI12548"/>
      <c r="AJ12548"/>
      <c r="AK12548"/>
      <c r="AL12548"/>
    </row>
    <row r="12549" spans="3:38" ht="15" customHeight="1" x14ac:dyDescent="0.35">
      <c r="C12549"/>
      <c r="D12549"/>
      <c r="E12549"/>
      <c r="F12549"/>
      <c r="G12549"/>
      <c r="H12549"/>
      <c r="I12549"/>
      <c r="J12549"/>
      <c r="K12549"/>
      <c r="L12549"/>
      <c r="M12549"/>
      <c r="N12549"/>
      <c r="O12549"/>
      <c r="S12549"/>
      <c r="T12549"/>
      <c r="U12549"/>
      <c r="V12549"/>
      <c r="Y12549"/>
      <c r="Z12549"/>
      <c r="AA12549"/>
      <c r="AB12549"/>
      <c r="AC12549"/>
      <c r="AD12549"/>
      <c r="AE12549"/>
      <c r="AF12549"/>
      <c r="AG12549"/>
      <c r="AH12549"/>
      <c r="AI12549"/>
      <c r="AJ12549"/>
      <c r="AK12549"/>
      <c r="AL12549"/>
    </row>
    <row r="12550" spans="3:38" ht="15" customHeight="1" x14ac:dyDescent="0.35">
      <c r="C12550"/>
      <c r="D12550"/>
      <c r="E12550"/>
      <c r="F12550"/>
      <c r="G12550"/>
      <c r="H12550"/>
      <c r="I12550"/>
      <c r="J12550"/>
      <c r="K12550"/>
      <c r="L12550"/>
      <c r="M12550"/>
      <c r="N12550"/>
      <c r="O12550"/>
      <c r="S12550"/>
      <c r="T12550"/>
      <c r="U12550"/>
      <c r="V12550"/>
      <c r="Y12550"/>
      <c r="Z12550"/>
      <c r="AA12550"/>
      <c r="AB12550"/>
      <c r="AC12550"/>
      <c r="AD12550"/>
      <c r="AE12550"/>
      <c r="AF12550"/>
      <c r="AG12550"/>
      <c r="AH12550"/>
      <c r="AI12550"/>
      <c r="AJ12550"/>
      <c r="AK12550"/>
      <c r="AL12550"/>
    </row>
    <row r="12551" spans="3:38" ht="15" customHeight="1" x14ac:dyDescent="0.35">
      <c r="C12551"/>
      <c r="D12551"/>
      <c r="E12551"/>
      <c r="F12551"/>
      <c r="G12551"/>
      <c r="H12551"/>
      <c r="I12551"/>
      <c r="J12551"/>
      <c r="K12551"/>
      <c r="L12551"/>
      <c r="M12551"/>
      <c r="N12551"/>
      <c r="O12551"/>
      <c r="S12551"/>
      <c r="T12551"/>
      <c r="U12551"/>
      <c r="V12551"/>
      <c r="Y12551"/>
      <c r="Z12551"/>
      <c r="AA12551"/>
      <c r="AB12551"/>
      <c r="AC12551"/>
      <c r="AD12551"/>
      <c r="AE12551"/>
      <c r="AF12551"/>
      <c r="AG12551"/>
      <c r="AH12551"/>
      <c r="AI12551"/>
      <c r="AJ12551"/>
      <c r="AK12551"/>
      <c r="AL12551"/>
    </row>
    <row r="12552" spans="3:38" ht="15" customHeight="1" x14ac:dyDescent="0.35">
      <c r="C12552"/>
      <c r="D12552"/>
      <c r="E12552"/>
      <c r="F12552"/>
      <c r="G12552"/>
      <c r="H12552"/>
      <c r="I12552"/>
      <c r="J12552"/>
      <c r="K12552"/>
      <c r="L12552"/>
      <c r="M12552"/>
      <c r="N12552"/>
      <c r="O12552"/>
      <c r="S12552"/>
      <c r="T12552"/>
      <c r="U12552"/>
      <c r="V12552"/>
      <c r="Y12552"/>
      <c r="Z12552"/>
      <c r="AA12552"/>
      <c r="AB12552"/>
      <c r="AC12552"/>
      <c r="AD12552"/>
      <c r="AE12552"/>
      <c r="AF12552"/>
      <c r="AG12552"/>
      <c r="AH12552"/>
      <c r="AI12552"/>
      <c r="AJ12552"/>
      <c r="AK12552"/>
      <c r="AL12552"/>
    </row>
    <row r="12553" spans="3:38" ht="15" customHeight="1" x14ac:dyDescent="0.35">
      <c r="C12553"/>
      <c r="D12553"/>
      <c r="E12553"/>
      <c r="F12553"/>
      <c r="G12553"/>
      <c r="H12553"/>
      <c r="I12553"/>
      <c r="J12553"/>
      <c r="K12553"/>
      <c r="L12553"/>
      <c r="M12553"/>
      <c r="N12553"/>
      <c r="O12553"/>
      <c r="S12553"/>
      <c r="T12553"/>
      <c r="U12553"/>
      <c r="V12553"/>
      <c r="Y12553"/>
      <c r="Z12553"/>
      <c r="AA12553"/>
      <c r="AB12553"/>
      <c r="AC12553"/>
      <c r="AD12553"/>
      <c r="AE12553"/>
      <c r="AF12553"/>
      <c r="AG12553"/>
      <c r="AH12553"/>
      <c r="AI12553"/>
      <c r="AJ12553"/>
      <c r="AK12553"/>
      <c r="AL12553"/>
    </row>
    <row r="12554" spans="3:38" ht="15" customHeight="1" x14ac:dyDescent="0.35">
      <c r="C12554"/>
      <c r="D12554"/>
      <c r="E12554"/>
      <c r="F12554"/>
      <c r="G12554"/>
      <c r="H12554"/>
      <c r="I12554"/>
      <c r="J12554"/>
      <c r="K12554"/>
      <c r="L12554"/>
      <c r="M12554"/>
      <c r="N12554"/>
      <c r="O12554"/>
      <c r="S12554"/>
      <c r="T12554"/>
      <c r="U12554"/>
      <c r="V12554"/>
      <c r="Y12554"/>
      <c r="Z12554"/>
      <c r="AA12554"/>
      <c r="AB12554"/>
      <c r="AC12554"/>
      <c r="AD12554"/>
      <c r="AE12554"/>
      <c r="AF12554"/>
      <c r="AG12554"/>
      <c r="AH12554"/>
      <c r="AI12554"/>
      <c r="AJ12554"/>
      <c r="AK12554"/>
      <c r="AL12554"/>
    </row>
    <row r="12555" spans="3:38" ht="15" customHeight="1" x14ac:dyDescent="0.35">
      <c r="C12555"/>
      <c r="D12555"/>
      <c r="E12555"/>
      <c r="F12555"/>
      <c r="G12555"/>
      <c r="H12555"/>
      <c r="I12555"/>
      <c r="J12555"/>
      <c r="K12555"/>
      <c r="L12555"/>
      <c r="M12555"/>
      <c r="N12555"/>
      <c r="O12555"/>
      <c r="S12555"/>
      <c r="T12555"/>
      <c r="U12555"/>
      <c r="V12555"/>
      <c r="Y12555"/>
      <c r="Z12555"/>
      <c r="AA12555"/>
      <c r="AB12555"/>
      <c r="AC12555"/>
      <c r="AD12555"/>
      <c r="AE12555"/>
      <c r="AF12555"/>
      <c r="AG12555"/>
      <c r="AH12555"/>
      <c r="AI12555"/>
      <c r="AJ12555"/>
      <c r="AK12555"/>
      <c r="AL12555"/>
    </row>
    <row r="12556" spans="3:38" ht="15" customHeight="1" x14ac:dyDescent="0.35">
      <c r="C12556"/>
      <c r="D12556"/>
      <c r="E12556"/>
      <c r="F12556"/>
      <c r="G12556"/>
      <c r="H12556"/>
      <c r="I12556"/>
      <c r="J12556"/>
      <c r="K12556"/>
      <c r="L12556"/>
      <c r="M12556"/>
      <c r="N12556"/>
      <c r="O12556"/>
      <c r="S12556"/>
      <c r="T12556"/>
      <c r="U12556"/>
      <c r="V12556"/>
      <c r="Y12556"/>
      <c r="Z12556"/>
      <c r="AA12556"/>
      <c r="AB12556"/>
      <c r="AC12556"/>
      <c r="AD12556"/>
      <c r="AE12556"/>
      <c r="AF12556"/>
      <c r="AG12556"/>
      <c r="AH12556"/>
      <c r="AI12556"/>
      <c r="AJ12556"/>
      <c r="AK12556"/>
      <c r="AL12556"/>
    </row>
    <row r="12557" spans="3:38" ht="15" customHeight="1" x14ac:dyDescent="0.35">
      <c r="C12557"/>
      <c r="D12557"/>
      <c r="E12557"/>
      <c r="F12557"/>
      <c r="G12557"/>
      <c r="H12557"/>
      <c r="I12557"/>
      <c r="J12557"/>
      <c r="K12557"/>
      <c r="L12557"/>
      <c r="M12557"/>
      <c r="N12557"/>
      <c r="O12557"/>
      <c r="S12557"/>
      <c r="T12557"/>
      <c r="U12557"/>
      <c r="V12557"/>
      <c r="Y12557"/>
      <c r="Z12557"/>
      <c r="AA12557"/>
      <c r="AB12557"/>
      <c r="AC12557"/>
      <c r="AD12557"/>
      <c r="AE12557"/>
      <c r="AF12557"/>
      <c r="AG12557"/>
      <c r="AH12557"/>
      <c r="AI12557"/>
      <c r="AJ12557"/>
      <c r="AK12557"/>
      <c r="AL12557"/>
    </row>
    <row r="12558" spans="3:38" ht="15" customHeight="1" x14ac:dyDescent="0.35">
      <c r="C12558"/>
      <c r="D12558"/>
      <c r="E12558"/>
      <c r="F12558"/>
      <c r="G12558"/>
      <c r="H12558"/>
      <c r="I12558"/>
      <c r="J12558"/>
      <c r="K12558"/>
      <c r="L12558"/>
      <c r="M12558"/>
      <c r="N12558"/>
      <c r="O12558"/>
      <c r="S12558"/>
      <c r="T12558"/>
      <c r="U12558"/>
      <c r="V12558"/>
      <c r="Y12558"/>
      <c r="Z12558"/>
      <c r="AA12558"/>
      <c r="AB12558"/>
      <c r="AC12558"/>
      <c r="AD12558"/>
      <c r="AE12558"/>
      <c r="AF12558"/>
      <c r="AG12558"/>
      <c r="AH12558"/>
      <c r="AI12558"/>
      <c r="AJ12558"/>
      <c r="AK12558"/>
      <c r="AL12558"/>
    </row>
    <row r="12559" spans="3:38" ht="15" customHeight="1" x14ac:dyDescent="0.35">
      <c r="C12559"/>
      <c r="D12559"/>
      <c r="E12559"/>
      <c r="F12559"/>
      <c r="G12559"/>
      <c r="H12559"/>
      <c r="I12559"/>
      <c r="J12559"/>
      <c r="K12559"/>
      <c r="L12559"/>
      <c r="M12559"/>
      <c r="N12559"/>
      <c r="O12559"/>
      <c r="S12559"/>
      <c r="T12559"/>
      <c r="U12559"/>
      <c r="V12559"/>
      <c r="Y12559"/>
      <c r="Z12559"/>
      <c r="AA12559"/>
      <c r="AB12559"/>
      <c r="AC12559"/>
      <c r="AD12559"/>
      <c r="AE12559"/>
      <c r="AF12559"/>
      <c r="AG12559"/>
      <c r="AH12559"/>
      <c r="AI12559"/>
      <c r="AJ12559"/>
      <c r="AK12559"/>
      <c r="AL12559"/>
    </row>
    <row r="12560" spans="3:38" ht="15" customHeight="1" x14ac:dyDescent="0.35">
      <c r="C12560"/>
      <c r="D12560"/>
      <c r="E12560"/>
      <c r="F12560"/>
      <c r="G12560"/>
      <c r="H12560"/>
      <c r="I12560"/>
      <c r="J12560"/>
      <c r="K12560"/>
      <c r="L12560"/>
      <c r="M12560"/>
      <c r="N12560"/>
      <c r="O12560"/>
      <c r="S12560"/>
      <c r="T12560"/>
      <c r="U12560"/>
      <c r="V12560"/>
      <c r="Y12560"/>
      <c r="Z12560"/>
      <c r="AA12560"/>
      <c r="AB12560"/>
      <c r="AC12560"/>
      <c r="AD12560"/>
      <c r="AE12560"/>
      <c r="AF12560"/>
      <c r="AG12560"/>
      <c r="AH12560"/>
      <c r="AI12560"/>
      <c r="AJ12560"/>
      <c r="AK12560"/>
      <c r="AL12560"/>
    </row>
    <row r="12561" spans="3:38" ht="15" customHeight="1" x14ac:dyDescent="0.35">
      <c r="C12561"/>
      <c r="D12561"/>
      <c r="E12561"/>
      <c r="F12561"/>
      <c r="G12561"/>
      <c r="H12561"/>
      <c r="I12561"/>
      <c r="J12561"/>
      <c r="K12561"/>
      <c r="L12561"/>
      <c r="M12561"/>
      <c r="N12561"/>
      <c r="O12561"/>
      <c r="S12561"/>
      <c r="T12561"/>
      <c r="U12561"/>
      <c r="V12561"/>
      <c r="Y12561"/>
      <c r="Z12561"/>
      <c r="AA12561"/>
      <c r="AB12561"/>
      <c r="AC12561"/>
      <c r="AD12561"/>
      <c r="AE12561"/>
      <c r="AF12561"/>
      <c r="AG12561"/>
      <c r="AH12561"/>
      <c r="AI12561"/>
      <c r="AJ12561"/>
      <c r="AK12561"/>
      <c r="AL12561"/>
    </row>
    <row r="12562" spans="3:38" ht="15" customHeight="1" x14ac:dyDescent="0.35">
      <c r="C12562"/>
      <c r="D12562"/>
      <c r="E12562"/>
      <c r="F12562"/>
      <c r="G12562"/>
      <c r="H12562"/>
      <c r="I12562"/>
      <c r="J12562"/>
      <c r="K12562"/>
      <c r="L12562"/>
      <c r="M12562"/>
      <c r="N12562"/>
      <c r="O12562"/>
      <c r="S12562"/>
      <c r="T12562"/>
      <c r="U12562"/>
      <c r="V12562"/>
      <c r="Y12562"/>
      <c r="Z12562"/>
      <c r="AA12562"/>
      <c r="AB12562"/>
      <c r="AC12562"/>
      <c r="AD12562"/>
      <c r="AE12562"/>
      <c r="AF12562"/>
      <c r="AG12562"/>
      <c r="AH12562"/>
      <c r="AI12562"/>
      <c r="AJ12562"/>
      <c r="AK12562"/>
      <c r="AL12562"/>
    </row>
    <row r="12563" spans="3:38" ht="15" customHeight="1" x14ac:dyDescent="0.35">
      <c r="C12563"/>
      <c r="D12563"/>
      <c r="E12563"/>
      <c r="F12563"/>
      <c r="G12563"/>
      <c r="H12563"/>
      <c r="I12563"/>
      <c r="J12563"/>
      <c r="K12563"/>
      <c r="L12563"/>
      <c r="M12563"/>
      <c r="N12563"/>
      <c r="O12563"/>
      <c r="S12563"/>
      <c r="T12563"/>
      <c r="U12563"/>
      <c r="V12563"/>
      <c r="Y12563"/>
      <c r="Z12563"/>
      <c r="AA12563"/>
      <c r="AB12563"/>
      <c r="AC12563"/>
      <c r="AD12563"/>
      <c r="AE12563"/>
      <c r="AF12563"/>
      <c r="AG12563"/>
      <c r="AH12563"/>
      <c r="AI12563"/>
      <c r="AJ12563"/>
      <c r="AK12563"/>
      <c r="AL12563"/>
    </row>
    <row r="12564" spans="3:38" ht="15" customHeight="1" x14ac:dyDescent="0.35">
      <c r="C12564"/>
      <c r="D12564"/>
      <c r="E12564"/>
      <c r="F12564"/>
      <c r="G12564"/>
      <c r="H12564"/>
      <c r="I12564"/>
      <c r="J12564"/>
      <c r="K12564"/>
      <c r="L12564"/>
      <c r="M12564"/>
      <c r="N12564"/>
      <c r="O12564"/>
      <c r="S12564"/>
      <c r="T12564"/>
      <c r="U12564"/>
      <c r="V12564"/>
      <c r="Y12564"/>
      <c r="Z12564"/>
      <c r="AA12564"/>
      <c r="AB12564"/>
      <c r="AC12564"/>
      <c r="AD12564"/>
      <c r="AE12564"/>
      <c r="AF12564"/>
      <c r="AG12564"/>
      <c r="AH12564"/>
      <c r="AI12564"/>
      <c r="AJ12564"/>
      <c r="AK12564"/>
      <c r="AL12564"/>
    </row>
    <row r="12565" spans="3:38" ht="15" customHeight="1" x14ac:dyDescent="0.35">
      <c r="C12565"/>
      <c r="D12565"/>
      <c r="E12565"/>
      <c r="F12565"/>
      <c r="G12565"/>
      <c r="H12565"/>
      <c r="I12565"/>
      <c r="J12565"/>
      <c r="K12565"/>
      <c r="L12565"/>
      <c r="M12565"/>
      <c r="N12565"/>
      <c r="O12565"/>
      <c r="S12565"/>
      <c r="T12565"/>
      <c r="U12565"/>
      <c r="V12565"/>
      <c r="Y12565"/>
      <c r="Z12565"/>
      <c r="AA12565"/>
      <c r="AB12565"/>
      <c r="AC12565"/>
      <c r="AD12565"/>
      <c r="AE12565"/>
      <c r="AF12565"/>
      <c r="AG12565"/>
      <c r="AH12565"/>
      <c r="AI12565"/>
      <c r="AJ12565"/>
      <c r="AK12565"/>
      <c r="AL12565"/>
    </row>
    <row r="12566" spans="3:38" ht="15" customHeight="1" x14ac:dyDescent="0.35">
      <c r="C12566"/>
      <c r="D12566"/>
      <c r="E12566"/>
      <c r="F12566"/>
      <c r="G12566"/>
      <c r="H12566"/>
      <c r="I12566"/>
      <c r="J12566"/>
      <c r="K12566"/>
      <c r="L12566"/>
      <c r="M12566"/>
      <c r="N12566"/>
      <c r="O12566"/>
      <c r="S12566"/>
      <c r="T12566"/>
      <c r="U12566"/>
      <c r="V12566"/>
      <c r="Y12566"/>
      <c r="Z12566"/>
      <c r="AA12566"/>
      <c r="AB12566"/>
      <c r="AC12566"/>
      <c r="AD12566"/>
      <c r="AE12566"/>
      <c r="AF12566"/>
      <c r="AG12566"/>
      <c r="AH12566"/>
      <c r="AI12566"/>
      <c r="AJ12566"/>
      <c r="AK12566"/>
      <c r="AL12566"/>
    </row>
    <row r="12567" spans="3:38" ht="15" customHeight="1" x14ac:dyDescent="0.35">
      <c r="C12567"/>
      <c r="D12567"/>
      <c r="E12567"/>
      <c r="F12567"/>
      <c r="G12567"/>
      <c r="H12567"/>
      <c r="I12567"/>
      <c r="J12567"/>
      <c r="K12567"/>
      <c r="L12567"/>
      <c r="M12567"/>
      <c r="N12567"/>
      <c r="O12567"/>
      <c r="S12567"/>
      <c r="T12567"/>
      <c r="U12567"/>
      <c r="V12567"/>
      <c r="Y12567"/>
      <c r="Z12567"/>
      <c r="AA12567"/>
      <c r="AB12567"/>
      <c r="AC12567"/>
      <c r="AD12567"/>
      <c r="AE12567"/>
      <c r="AF12567"/>
      <c r="AG12567"/>
      <c r="AH12567"/>
      <c r="AI12567"/>
      <c r="AJ12567"/>
      <c r="AK12567"/>
      <c r="AL12567"/>
    </row>
    <row r="12568" spans="3:38" ht="15" customHeight="1" x14ac:dyDescent="0.35">
      <c r="C12568"/>
      <c r="D12568"/>
      <c r="E12568"/>
      <c r="F12568"/>
      <c r="G12568"/>
      <c r="H12568"/>
      <c r="I12568"/>
      <c r="J12568"/>
      <c r="K12568"/>
      <c r="L12568"/>
      <c r="M12568"/>
      <c r="N12568"/>
      <c r="O12568"/>
      <c r="S12568"/>
      <c r="T12568"/>
      <c r="U12568"/>
      <c r="V12568"/>
      <c r="Y12568"/>
      <c r="Z12568"/>
      <c r="AA12568"/>
      <c r="AB12568"/>
      <c r="AC12568"/>
      <c r="AD12568"/>
      <c r="AE12568"/>
      <c r="AF12568"/>
      <c r="AG12568"/>
      <c r="AH12568"/>
      <c r="AI12568"/>
      <c r="AJ12568"/>
      <c r="AK12568"/>
      <c r="AL12568"/>
    </row>
    <row r="12569" spans="3:38" ht="15" customHeight="1" x14ac:dyDescent="0.35">
      <c r="C12569"/>
      <c r="D12569"/>
      <c r="E12569"/>
      <c r="F12569"/>
      <c r="G12569"/>
      <c r="H12569"/>
      <c r="I12569"/>
      <c r="J12569"/>
      <c r="K12569"/>
      <c r="L12569"/>
      <c r="M12569"/>
      <c r="N12569"/>
      <c r="O12569"/>
      <c r="S12569"/>
      <c r="T12569"/>
      <c r="U12569"/>
      <c r="V12569"/>
      <c r="Y12569"/>
      <c r="Z12569"/>
      <c r="AA12569"/>
      <c r="AB12569"/>
      <c r="AC12569"/>
      <c r="AD12569"/>
      <c r="AE12569"/>
      <c r="AF12569"/>
      <c r="AG12569"/>
      <c r="AH12569"/>
      <c r="AI12569"/>
      <c r="AJ12569"/>
      <c r="AK12569"/>
      <c r="AL12569"/>
    </row>
    <row r="12570" spans="3:38" ht="15" customHeight="1" x14ac:dyDescent="0.35">
      <c r="C12570"/>
      <c r="D12570"/>
      <c r="E12570"/>
      <c r="F12570"/>
      <c r="G12570"/>
      <c r="H12570"/>
      <c r="I12570"/>
      <c r="J12570"/>
      <c r="K12570"/>
      <c r="L12570"/>
      <c r="M12570"/>
      <c r="N12570"/>
      <c r="O12570"/>
      <c r="S12570"/>
      <c r="T12570"/>
      <c r="U12570"/>
      <c r="V12570"/>
      <c r="Y12570"/>
      <c r="Z12570"/>
      <c r="AA12570"/>
      <c r="AB12570"/>
      <c r="AC12570"/>
      <c r="AD12570"/>
      <c r="AE12570"/>
      <c r="AF12570"/>
      <c r="AG12570"/>
      <c r="AH12570"/>
      <c r="AI12570"/>
      <c r="AJ12570"/>
      <c r="AK12570"/>
      <c r="AL12570"/>
    </row>
    <row r="12571" spans="3:38" ht="15" customHeight="1" x14ac:dyDescent="0.35">
      <c r="C12571"/>
      <c r="D12571"/>
      <c r="E12571"/>
      <c r="F12571"/>
      <c r="G12571"/>
      <c r="H12571"/>
      <c r="I12571"/>
      <c r="J12571"/>
      <c r="K12571"/>
      <c r="L12571"/>
      <c r="M12571"/>
      <c r="N12571"/>
      <c r="O12571"/>
      <c r="S12571"/>
      <c r="T12571"/>
      <c r="U12571"/>
      <c r="V12571"/>
      <c r="Y12571"/>
      <c r="Z12571"/>
      <c r="AA12571"/>
      <c r="AB12571"/>
      <c r="AC12571"/>
      <c r="AD12571"/>
      <c r="AE12571"/>
      <c r="AF12571"/>
      <c r="AG12571"/>
      <c r="AH12571"/>
      <c r="AI12571"/>
      <c r="AJ12571"/>
      <c r="AK12571"/>
      <c r="AL12571"/>
    </row>
    <row r="12572" spans="3:38" ht="15" customHeight="1" x14ac:dyDescent="0.35">
      <c r="C12572"/>
      <c r="D12572"/>
      <c r="E12572"/>
      <c r="F12572"/>
      <c r="G12572"/>
      <c r="H12572"/>
      <c r="I12572"/>
      <c r="J12572"/>
      <c r="K12572"/>
      <c r="L12572"/>
      <c r="M12572"/>
      <c r="N12572"/>
      <c r="O12572"/>
      <c r="S12572"/>
      <c r="T12572"/>
      <c r="U12572"/>
      <c r="V12572"/>
      <c r="Y12572"/>
      <c r="Z12572"/>
      <c r="AA12572"/>
      <c r="AB12572"/>
      <c r="AC12572"/>
      <c r="AD12572"/>
      <c r="AE12572"/>
      <c r="AF12572"/>
      <c r="AG12572"/>
      <c r="AH12572"/>
      <c r="AI12572"/>
      <c r="AJ12572"/>
      <c r="AK12572"/>
      <c r="AL12572"/>
    </row>
    <row r="12573" spans="3:38" ht="15" customHeight="1" x14ac:dyDescent="0.35">
      <c r="C12573"/>
      <c r="D12573"/>
      <c r="E12573"/>
      <c r="F12573"/>
      <c r="G12573"/>
      <c r="H12573"/>
      <c r="I12573"/>
      <c r="J12573"/>
      <c r="K12573"/>
      <c r="L12573"/>
      <c r="M12573"/>
      <c r="N12573"/>
      <c r="O12573"/>
      <c r="S12573"/>
      <c r="T12573"/>
      <c r="U12573"/>
      <c r="V12573"/>
      <c r="Y12573"/>
      <c r="Z12573"/>
      <c r="AA12573"/>
      <c r="AB12573"/>
      <c r="AC12573"/>
      <c r="AD12573"/>
      <c r="AE12573"/>
      <c r="AF12573"/>
      <c r="AG12573"/>
      <c r="AH12573"/>
      <c r="AI12573"/>
      <c r="AJ12573"/>
      <c r="AK12573"/>
      <c r="AL12573"/>
    </row>
    <row r="12574" spans="3:38" ht="15" customHeight="1" x14ac:dyDescent="0.35">
      <c r="C12574"/>
      <c r="D12574"/>
      <c r="E12574"/>
      <c r="F12574"/>
      <c r="G12574"/>
      <c r="H12574"/>
      <c r="I12574"/>
      <c r="J12574"/>
      <c r="K12574"/>
      <c r="L12574"/>
      <c r="M12574"/>
      <c r="N12574"/>
      <c r="O12574"/>
      <c r="S12574"/>
      <c r="T12574"/>
      <c r="U12574"/>
      <c r="V12574"/>
      <c r="Y12574"/>
      <c r="Z12574"/>
      <c r="AA12574"/>
      <c r="AB12574"/>
      <c r="AC12574"/>
      <c r="AD12574"/>
      <c r="AE12574"/>
      <c r="AF12574"/>
      <c r="AG12574"/>
      <c r="AH12574"/>
      <c r="AI12574"/>
      <c r="AJ12574"/>
      <c r="AK12574"/>
      <c r="AL12574"/>
    </row>
    <row r="12575" spans="3:38" ht="15" customHeight="1" x14ac:dyDescent="0.35">
      <c r="C12575"/>
      <c r="D12575"/>
      <c r="E12575"/>
      <c r="F12575"/>
      <c r="G12575"/>
      <c r="H12575"/>
      <c r="I12575"/>
      <c r="J12575"/>
      <c r="K12575"/>
      <c r="L12575"/>
      <c r="M12575"/>
      <c r="N12575"/>
      <c r="O12575"/>
      <c r="S12575"/>
      <c r="T12575"/>
      <c r="U12575"/>
      <c r="V12575"/>
      <c r="Y12575"/>
      <c r="Z12575"/>
      <c r="AA12575"/>
      <c r="AB12575"/>
      <c r="AC12575"/>
      <c r="AD12575"/>
      <c r="AE12575"/>
      <c r="AF12575"/>
      <c r="AG12575"/>
      <c r="AH12575"/>
      <c r="AI12575"/>
      <c r="AJ12575"/>
      <c r="AK12575"/>
      <c r="AL12575"/>
    </row>
    <row r="12576" spans="3:38" ht="15" customHeight="1" x14ac:dyDescent="0.35">
      <c r="C12576"/>
      <c r="D12576"/>
      <c r="E12576"/>
      <c r="F12576"/>
      <c r="G12576"/>
      <c r="H12576"/>
      <c r="I12576"/>
      <c r="J12576"/>
      <c r="K12576"/>
      <c r="L12576"/>
      <c r="M12576"/>
      <c r="N12576"/>
      <c r="O12576"/>
      <c r="S12576"/>
      <c r="T12576"/>
      <c r="U12576"/>
      <c r="V12576"/>
      <c r="Y12576"/>
      <c r="Z12576"/>
      <c r="AA12576"/>
      <c r="AB12576"/>
      <c r="AC12576"/>
      <c r="AD12576"/>
      <c r="AE12576"/>
      <c r="AF12576"/>
      <c r="AG12576"/>
      <c r="AH12576"/>
      <c r="AI12576"/>
      <c r="AJ12576"/>
      <c r="AK12576"/>
      <c r="AL12576"/>
    </row>
    <row r="12577" spans="3:38" ht="15" customHeight="1" x14ac:dyDescent="0.35">
      <c r="C12577"/>
      <c r="D12577"/>
      <c r="E12577"/>
      <c r="F12577"/>
      <c r="G12577"/>
      <c r="H12577"/>
      <c r="I12577"/>
      <c r="J12577"/>
      <c r="K12577"/>
      <c r="L12577"/>
      <c r="M12577"/>
      <c r="N12577"/>
      <c r="O12577"/>
      <c r="S12577"/>
      <c r="T12577"/>
      <c r="U12577"/>
      <c r="V12577"/>
      <c r="Y12577"/>
      <c r="Z12577"/>
      <c r="AA12577"/>
      <c r="AB12577"/>
      <c r="AC12577"/>
      <c r="AD12577"/>
      <c r="AE12577"/>
      <c r="AF12577"/>
      <c r="AG12577"/>
      <c r="AH12577"/>
      <c r="AI12577"/>
      <c r="AJ12577"/>
      <c r="AK12577"/>
      <c r="AL12577"/>
    </row>
    <row r="12578" spans="3:38" ht="15" customHeight="1" x14ac:dyDescent="0.35">
      <c r="C12578"/>
      <c r="D12578"/>
      <c r="E12578"/>
      <c r="F12578"/>
      <c r="G12578"/>
      <c r="H12578"/>
      <c r="I12578"/>
      <c r="J12578"/>
      <c r="K12578"/>
      <c r="L12578"/>
      <c r="M12578"/>
      <c r="N12578"/>
      <c r="O12578"/>
      <c r="S12578"/>
      <c r="T12578"/>
      <c r="U12578"/>
      <c r="V12578"/>
      <c r="Y12578"/>
      <c r="Z12578"/>
      <c r="AA12578"/>
      <c r="AB12578"/>
      <c r="AC12578"/>
      <c r="AD12578"/>
      <c r="AE12578"/>
      <c r="AF12578"/>
      <c r="AG12578"/>
      <c r="AH12578"/>
      <c r="AI12578"/>
      <c r="AJ12578"/>
      <c r="AK12578"/>
      <c r="AL12578"/>
    </row>
    <row r="12579" spans="3:38" ht="15" customHeight="1" x14ac:dyDescent="0.35">
      <c r="C12579"/>
      <c r="D12579"/>
      <c r="E12579"/>
      <c r="F12579"/>
      <c r="G12579"/>
      <c r="H12579"/>
      <c r="I12579"/>
      <c r="J12579"/>
      <c r="K12579"/>
      <c r="L12579"/>
      <c r="M12579"/>
      <c r="N12579"/>
      <c r="O12579"/>
      <c r="S12579"/>
      <c r="T12579"/>
      <c r="U12579"/>
      <c r="V12579"/>
      <c r="Y12579"/>
      <c r="Z12579"/>
      <c r="AA12579"/>
      <c r="AB12579"/>
      <c r="AC12579"/>
      <c r="AD12579"/>
      <c r="AE12579"/>
      <c r="AF12579"/>
      <c r="AG12579"/>
      <c r="AH12579"/>
      <c r="AI12579"/>
      <c r="AJ12579"/>
      <c r="AK12579"/>
      <c r="AL12579"/>
    </row>
    <row r="12580" spans="3:38" ht="15" customHeight="1" x14ac:dyDescent="0.35">
      <c r="C12580"/>
      <c r="D12580"/>
      <c r="E12580"/>
      <c r="F12580"/>
      <c r="G12580"/>
      <c r="H12580"/>
      <c r="I12580"/>
      <c r="J12580"/>
      <c r="K12580"/>
      <c r="L12580"/>
      <c r="M12580"/>
      <c r="N12580"/>
      <c r="O12580"/>
      <c r="S12580"/>
      <c r="T12580"/>
      <c r="U12580"/>
      <c r="V12580"/>
      <c r="Y12580"/>
      <c r="Z12580"/>
      <c r="AA12580"/>
      <c r="AB12580"/>
      <c r="AC12580"/>
      <c r="AD12580"/>
      <c r="AE12580"/>
      <c r="AF12580"/>
      <c r="AG12580"/>
      <c r="AH12580"/>
      <c r="AI12580"/>
      <c r="AJ12580"/>
      <c r="AK12580"/>
      <c r="AL12580"/>
    </row>
    <row r="12581" spans="3:38" ht="15" customHeight="1" x14ac:dyDescent="0.35">
      <c r="C12581"/>
      <c r="D12581"/>
      <c r="E12581"/>
      <c r="F12581"/>
      <c r="G12581"/>
      <c r="H12581"/>
      <c r="I12581"/>
      <c r="J12581"/>
      <c r="K12581"/>
      <c r="L12581"/>
      <c r="M12581"/>
      <c r="N12581"/>
      <c r="O12581"/>
      <c r="S12581"/>
      <c r="T12581"/>
      <c r="U12581"/>
      <c r="V12581"/>
      <c r="Y12581"/>
      <c r="Z12581"/>
      <c r="AA12581"/>
      <c r="AB12581"/>
      <c r="AC12581"/>
      <c r="AD12581"/>
      <c r="AE12581"/>
      <c r="AF12581"/>
      <c r="AG12581"/>
      <c r="AH12581"/>
      <c r="AI12581"/>
      <c r="AJ12581"/>
      <c r="AK12581"/>
      <c r="AL12581"/>
    </row>
    <row r="12582" spans="3:38" ht="15" customHeight="1" x14ac:dyDescent="0.35">
      <c r="C12582"/>
      <c r="D12582"/>
      <c r="E12582"/>
      <c r="F12582"/>
      <c r="G12582"/>
      <c r="H12582"/>
      <c r="I12582"/>
      <c r="J12582"/>
      <c r="K12582"/>
      <c r="L12582"/>
      <c r="M12582"/>
      <c r="N12582"/>
      <c r="O12582"/>
      <c r="S12582"/>
      <c r="T12582"/>
      <c r="U12582"/>
      <c r="V12582"/>
      <c r="Y12582"/>
      <c r="Z12582"/>
      <c r="AA12582"/>
      <c r="AB12582"/>
      <c r="AC12582"/>
      <c r="AD12582"/>
      <c r="AE12582"/>
      <c r="AF12582"/>
      <c r="AG12582"/>
      <c r="AH12582"/>
      <c r="AI12582"/>
      <c r="AJ12582"/>
      <c r="AK12582"/>
      <c r="AL12582"/>
    </row>
    <row r="12583" spans="3:38" ht="15" customHeight="1" x14ac:dyDescent="0.35">
      <c r="C12583"/>
      <c r="D12583"/>
      <c r="E12583"/>
      <c r="F12583"/>
      <c r="G12583"/>
      <c r="H12583"/>
      <c r="I12583"/>
      <c r="J12583"/>
      <c r="K12583"/>
      <c r="L12583"/>
      <c r="M12583"/>
      <c r="N12583"/>
      <c r="O12583"/>
      <c r="S12583"/>
      <c r="T12583"/>
      <c r="U12583"/>
      <c r="V12583"/>
      <c r="Y12583"/>
      <c r="Z12583"/>
      <c r="AA12583"/>
      <c r="AB12583"/>
      <c r="AC12583"/>
      <c r="AD12583"/>
      <c r="AE12583"/>
      <c r="AF12583"/>
      <c r="AG12583"/>
      <c r="AH12583"/>
      <c r="AI12583"/>
      <c r="AJ12583"/>
      <c r="AK12583"/>
      <c r="AL12583"/>
    </row>
    <row r="12584" spans="3:38" ht="15" customHeight="1" x14ac:dyDescent="0.35">
      <c r="C12584"/>
      <c r="D12584"/>
      <c r="E12584"/>
      <c r="F12584"/>
      <c r="G12584"/>
      <c r="H12584"/>
      <c r="I12584"/>
      <c r="J12584"/>
      <c r="K12584"/>
      <c r="L12584"/>
      <c r="M12584"/>
      <c r="N12584"/>
      <c r="O12584"/>
      <c r="S12584"/>
      <c r="T12584"/>
      <c r="U12584"/>
      <c r="V12584"/>
      <c r="Y12584"/>
      <c r="Z12584"/>
      <c r="AA12584"/>
      <c r="AB12584"/>
      <c r="AC12584"/>
      <c r="AD12584"/>
      <c r="AE12584"/>
      <c r="AF12584"/>
      <c r="AG12584"/>
      <c r="AH12584"/>
      <c r="AI12584"/>
      <c r="AJ12584"/>
      <c r="AK12584"/>
      <c r="AL12584"/>
    </row>
    <row r="12585" spans="3:38" ht="15" customHeight="1" x14ac:dyDescent="0.35">
      <c r="C12585"/>
      <c r="D12585"/>
      <c r="E12585"/>
      <c r="F12585"/>
      <c r="G12585"/>
      <c r="H12585"/>
      <c r="I12585"/>
      <c r="J12585"/>
      <c r="K12585"/>
      <c r="L12585"/>
      <c r="M12585"/>
      <c r="N12585"/>
      <c r="O12585"/>
      <c r="S12585"/>
      <c r="T12585"/>
      <c r="U12585"/>
      <c r="V12585"/>
      <c r="Y12585"/>
      <c r="Z12585"/>
      <c r="AA12585"/>
      <c r="AB12585"/>
      <c r="AC12585"/>
      <c r="AD12585"/>
      <c r="AE12585"/>
      <c r="AF12585"/>
      <c r="AG12585"/>
      <c r="AH12585"/>
      <c r="AI12585"/>
      <c r="AJ12585"/>
      <c r="AK12585"/>
      <c r="AL12585"/>
    </row>
    <row r="12586" spans="3:38" ht="15" customHeight="1" x14ac:dyDescent="0.35">
      <c r="C12586"/>
      <c r="D12586"/>
      <c r="E12586"/>
      <c r="F12586"/>
      <c r="G12586"/>
      <c r="H12586"/>
      <c r="I12586"/>
      <c r="J12586"/>
      <c r="K12586"/>
      <c r="L12586"/>
      <c r="M12586"/>
      <c r="N12586"/>
      <c r="O12586"/>
      <c r="S12586"/>
      <c r="T12586"/>
      <c r="U12586"/>
      <c r="V12586"/>
      <c r="Y12586"/>
      <c r="Z12586"/>
      <c r="AA12586"/>
      <c r="AB12586"/>
      <c r="AC12586"/>
      <c r="AD12586"/>
      <c r="AE12586"/>
      <c r="AF12586"/>
      <c r="AG12586"/>
      <c r="AH12586"/>
      <c r="AI12586"/>
      <c r="AJ12586"/>
      <c r="AK12586"/>
      <c r="AL12586"/>
    </row>
    <row r="12587" spans="3:38" ht="15" customHeight="1" x14ac:dyDescent="0.35">
      <c r="C12587"/>
      <c r="D12587"/>
      <c r="E12587"/>
      <c r="F12587"/>
      <c r="G12587"/>
      <c r="H12587"/>
      <c r="I12587"/>
      <c r="J12587"/>
      <c r="K12587"/>
      <c r="L12587"/>
      <c r="M12587"/>
      <c r="N12587"/>
      <c r="O12587"/>
      <c r="S12587"/>
      <c r="T12587"/>
      <c r="U12587"/>
      <c r="V12587"/>
      <c r="Y12587"/>
      <c r="Z12587"/>
      <c r="AA12587"/>
      <c r="AB12587"/>
      <c r="AC12587"/>
      <c r="AD12587"/>
      <c r="AE12587"/>
      <c r="AF12587"/>
      <c r="AG12587"/>
      <c r="AH12587"/>
      <c r="AI12587"/>
      <c r="AJ12587"/>
      <c r="AK12587"/>
      <c r="AL12587"/>
    </row>
    <row r="12588" spans="3:38" ht="15" customHeight="1" x14ac:dyDescent="0.35">
      <c r="C12588"/>
      <c r="D12588"/>
      <c r="E12588"/>
      <c r="F12588"/>
      <c r="G12588"/>
      <c r="H12588"/>
      <c r="I12588"/>
      <c r="J12588"/>
      <c r="K12588"/>
      <c r="L12588"/>
      <c r="M12588"/>
      <c r="N12588"/>
      <c r="O12588"/>
      <c r="S12588"/>
      <c r="T12588"/>
      <c r="U12588"/>
      <c r="V12588"/>
      <c r="Y12588"/>
      <c r="Z12588"/>
      <c r="AA12588"/>
      <c r="AB12588"/>
      <c r="AC12588"/>
      <c r="AD12588"/>
      <c r="AE12588"/>
      <c r="AF12588"/>
      <c r="AG12588"/>
      <c r="AH12588"/>
      <c r="AI12588"/>
      <c r="AJ12588"/>
      <c r="AK12588"/>
      <c r="AL12588"/>
    </row>
    <row r="12589" spans="3:38" ht="15" customHeight="1" x14ac:dyDescent="0.35">
      <c r="C12589"/>
      <c r="D12589"/>
      <c r="E12589"/>
      <c r="F12589"/>
      <c r="G12589"/>
      <c r="H12589"/>
      <c r="I12589"/>
      <c r="J12589"/>
      <c r="K12589"/>
      <c r="L12589"/>
      <c r="M12589"/>
      <c r="N12589"/>
      <c r="O12589"/>
      <c r="S12589"/>
      <c r="T12589"/>
      <c r="U12589"/>
      <c r="V12589"/>
      <c r="Y12589"/>
      <c r="Z12589"/>
      <c r="AA12589"/>
      <c r="AB12589"/>
      <c r="AC12589"/>
      <c r="AD12589"/>
      <c r="AE12589"/>
      <c r="AF12589"/>
      <c r="AG12589"/>
      <c r="AH12589"/>
      <c r="AI12589"/>
      <c r="AJ12589"/>
      <c r="AK12589"/>
      <c r="AL12589"/>
    </row>
    <row r="12590" spans="3:38" ht="15" customHeight="1" x14ac:dyDescent="0.35">
      <c r="C12590"/>
      <c r="D12590"/>
      <c r="E12590"/>
      <c r="F12590"/>
      <c r="G12590"/>
      <c r="H12590"/>
      <c r="I12590"/>
      <c r="J12590"/>
      <c r="K12590"/>
      <c r="L12590"/>
      <c r="M12590"/>
      <c r="N12590"/>
      <c r="O12590"/>
      <c r="S12590"/>
      <c r="T12590"/>
      <c r="U12590"/>
      <c r="V12590"/>
      <c r="Y12590"/>
      <c r="Z12590"/>
      <c r="AA12590"/>
      <c r="AB12590"/>
      <c r="AC12590"/>
      <c r="AD12590"/>
      <c r="AE12590"/>
      <c r="AF12590"/>
      <c r="AG12590"/>
      <c r="AH12590"/>
      <c r="AI12590"/>
      <c r="AJ12590"/>
      <c r="AK12590"/>
      <c r="AL12590"/>
    </row>
    <row r="12591" spans="3:38" ht="15" customHeight="1" x14ac:dyDescent="0.35">
      <c r="C12591"/>
      <c r="D12591"/>
      <c r="E12591"/>
      <c r="F12591"/>
      <c r="G12591"/>
      <c r="H12591"/>
      <c r="I12591"/>
      <c r="J12591"/>
      <c r="K12591"/>
      <c r="L12591"/>
      <c r="M12591"/>
      <c r="N12591"/>
      <c r="O12591"/>
      <c r="S12591"/>
      <c r="T12591"/>
      <c r="U12591"/>
      <c r="V12591"/>
      <c r="Y12591"/>
      <c r="Z12591"/>
      <c r="AA12591"/>
      <c r="AB12591"/>
      <c r="AC12591"/>
      <c r="AD12591"/>
      <c r="AE12591"/>
      <c r="AF12591"/>
      <c r="AG12591"/>
      <c r="AH12591"/>
      <c r="AI12591"/>
      <c r="AJ12591"/>
      <c r="AK12591"/>
      <c r="AL12591"/>
    </row>
    <row r="12592" spans="3:38" ht="15" customHeight="1" x14ac:dyDescent="0.35">
      <c r="C12592"/>
      <c r="D12592"/>
      <c r="E12592"/>
      <c r="F12592"/>
      <c r="G12592"/>
      <c r="H12592"/>
      <c r="I12592"/>
      <c r="J12592"/>
      <c r="K12592"/>
      <c r="L12592"/>
      <c r="M12592"/>
      <c r="N12592"/>
      <c r="O12592"/>
      <c r="S12592"/>
      <c r="T12592"/>
      <c r="U12592"/>
      <c r="V12592"/>
      <c r="Y12592"/>
      <c r="Z12592"/>
      <c r="AA12592"/>
      <c r="AB12592"/>
      <c r="AC12592"/>
      <c r="AD12592"/>
      <c r="AE12592"/>
      <c r="AF12592"/>
      <c r="AG12592"/>
      <c r="AH12592"/>
      <c r="AI12592"/>
      <c r="AJ12592"/>
      <c r="AK12592"/>
      <c r="AL12592"/>
    </row>
    <row r="12593" spans="3:38" ht="15" customHeight="1" x14ac:dyDescent="0.35">
      <c r="C12593"/>
      <c r="D12593"/>
      <c r="E12593"/>
      <c r="F12593"/>
      <c r="G12593"/>
      <c r="H12593"/>
      <c r="I12593"/>
      <c r="J12593"/>
      <c r="K12593"/>
      <c r="L12593"/>
      <c r="M12593"/>
      <c r="N12593"/>
      <c r="O12593"/>
      <c r="S12593"/>
      <c r="T12593"/>
      <c r="U12593"/>
      <c r="V12593"/>
      <c r="Y12593"/>
      <c r="Z12593"/>
      <c r="AA12593"/>
      <c r="AB12593"/>
      <c r="AC12593"/>
      <c r="AD12593"/>
      <c r="AE12593"/>
      <c r="AF12593"/>
      <c r="AG12593"/>
      <c r="AH12593"/>
      <c r="AI12593"/>
      <c r="AJ12593"/>
      <c r="AK12593"/>
      <c r="AL12593"/>
    </row>
    <row r="12594" spans="3:38" ht="15" customHeight="1" x14ac:dyDescent="0.35">
      <c r="C12594"/>
      <c r="D12594"/>
      <c r="E12594"/>
      <c r="F12594"/>
      <c r="G12594"/>
      <c r="H12594"/>
      <c r="I12594"/>
      <c r="J12594"/>
      <c r="K12594"/>
      <c r="L12594"/>
      <c r="M12594"/>
      <c r="N12594"/>
      <c r="O12594"/>
      <c r="S12594"/>
      <c r="T12594"/>
      <c r="U12594"/>
      <c r="V12594"/>
      <c r="Y12594"/>
      <c r="Z12594"/>
      <c r="AA12594"/>
      <c r="AB12594"/>
      <c r="AC12594"/>
      <c r="AD12594"/>
      <c r="AE12594"/>
      <c r="AF12594"/>
      <c r="AG12594"/>
      <c r="AH12594"/>
      <c r="AI12594"/>
      <c r="AJ12594"/>
      <c r="AK12594"/>
      <c r="AL12594"/>
    </row>
    <row r="12595" spans="3:38" ht="15" customHeight="1" x14ac:dyDescent="0.35">
      <c r="C12595"/>
      <c r="D12595"/>
      <c r="E12595"/>
      <c r="F12595"/>
      <c r="G12595"/>
      <c r="H12595"/>
      <c r="I12595"/>
      <c r="J12595"/>
      <c r="K12595"/>
      <c r="L12595"/>
      <c r="M12595"/>
      <c r="N12595"/>
      <c r="O12595"/>
      <c r="S12595"/>
      <c r="T12595"/>
      <c r="U12595"/>
      <c r="V12595"/>
      <c r="Y12595"/>
      <c r="Z12595"/>
      <c r="AA12595"/>
      <c r="AB12595"/>
      <c r="AC12595"/>
      <c r="AD12595"/>
      <c r="AE12595"/>
      <c r="AF12595"/>
      <c r="AG12595"/>
      <c r="AH12595"/>
      <c r="AI12595"/>
      <c r="AJ12595"/>
      <c r="AK12595"/>
      <c r="AL12595"/>
    </row>
    <row r="12596" spans="3:38" ht="15" customHeight="1" x14ac:dyDescent="0.35">
      <c r="C12596"/>
      <c r="D12596"/>
      <c r="E12596"/>
      <c r="F12596"/>
      <c r="G12596"/>
      <c r="H12596"/>
      <c r="I12596"/>
      <c r="J12596"/>
      <c r="K12596"/>
      <c r="L12596"/>
      <c r="M12596"/>
      <c r="N12596"/>
      <c r="O12596"/>
      <c r="S12596"/>
      <c r="T12596"/>
      <c r="U12596"/>
      <c r="V12596"/>
      <c r="Y12596"/>
      <c r="Z12596"/>
      <c r="AA12596"/>
      <c r="AB12596"/>
      <c r="AC12596"/>
      <c r="AD12596"/>
      <c r="AE12596"/>
      <c r="AF12596"/>
      <c r="AG12596"/>
      <c r="AH12596"/>
      <c r="AI12596"/>
      <c r="AJ12596"/>
      <c r="AK12596"/>
      <c r="AL12596"/>
    </row>
    <row r="12597" spans="3:38" ht="15" customHeight="1" x14ac:dyDescent="0.35">
      <c r="C12597"/>
      <c r="D12597"/>
      <c r="E12597"/>
      <c r="F12597"/>
      <c r="G12597"/>
      <c r="H12597"/>
      <c r="I12597"/>
      <c r="J12597"/>
      <c r="K12597"/>
      <c r="L12597"/>
      <c r="M12597"/>
      <c r="N12597"/>
      <c r="O12597"/>
      <c r="S12597"/>
      <c r="T12597"/>
      <c r="U12597"/>
      <c r="V12597"/>
      <c r="Y12597"/>
      <c r="Z12597"/>
      <c r="AA12597"/>
      <c r="AB12597"/>
      <c r="AC12597"/>
      <c r="AD12597"/>
      <c r="AE12597"/>
      <c r="AF12597"/>
      <c r="AG12597"/>
      <c r="AH12597"/>
      <c r="AI12597"/>
      <c r="AJ12597"/>
      <c r="AK12597"/>
      <c r="AL12597"/>
    </row>
    <row r="12598" spans="3:38" ht="15" customHeight="1" x14ac:dyDescent="0.35">
      <c r="C12598"/>
      <c r="D12598"/>
      <c r="E12598"/>
      <c r="F12598"/>
      <c r="G12598"/>
      <c r="H12598"/>
      <c r="I12598"/>
      <c r="J12598"/>
      <c r="K12598"/>
      <c r="L12598"/>
      <c r="M12598"/>
      <c r="N12598"/>
      <c r="O12598"/>
      <c r="S12598"/>
      <c r="T12598"/>
      <c r="U12598"/>
      <c r="V12598"/>
      <c r="Y12598"/>
      <c r="Z12598"/>
      <c r="AA12598"/>
      <c r="AB12598"/>
      <c r="AC12598"/>
      <c r="AD12598"/>
      <c r="AE12598"/>
      <c r="AF12598"/>
      <c r="AG12598"/>
      <c r="AH12598"/>
      <c r="AI12598"/>
      <c r="AJ12598"/>
      <c r="AK12598"/>
      <c r="AL12598"/>
    </row>
    <row r="12599" spans="3:38" ht="15" customHeight="1" x14ac:dyDescent="0.35">
      <c r="C12599"/>
      <c r="D12599"/>
      <c r="E12599"/>
      <c r="F12599"/>
      <c r="G12599"/>
      <c r="H12599"/>
      <c r="I12599"/>
      <c r="J12599"/>
      <c r="K12599"/>
      <c r="L12599"/>
      <c r="M12599"/>
      <c r="N12599"/>
      <c r="O12599"/>
      <c r="S12599"/>
      <c r="T12599"/>
      <c r="U12599"/>
      <c r="V12599"/>
      <c r="Y12599"/>
      <c r="Z12599"/>
      <c r="AA12599"/>
      <c r="AB12599"/>
      <c r="AC12599"/>
      <c r="AD12599"/>
      <c r="AE12599"/>
      <c r="AF12599"/>
      <c r="AG12599"/>
      <c r="AH12599"/>
      <c r="AI12599"/>
      <c r="AJ12599"/>
      <c r="AK12599"/>
      <c r="AL12599"/>
    </row>
    <row r="12600" spans="3:38" ht="15" customHeight="1" x14ac:dyDescent="0.35">
      <c r="C12600"/>
      <c r="D12600"/>
      <c r="E12600"/>
      <c r="F12600"/>
      <c r="G12600"/>
      <c r="H12600"/>
      <c r="I12600"/>
      <c r="J12600"/>
      <c r="K12600"/>
      <c r="L12600"/>
      <c r="M12600"/>
      <c r="N12600"/>
      <c r="O12600"/>
      <c r="S12600"/>
      <c r="T12600"/>
      <c r="U12600"/>
      <c r="V12600"/>
      <c r="Y12600"/>
      <c r="Z12600"/>
      <c r="AA12600"/>
      <c r="AB12600"/>
      <c r="AC12600"/>
      <c r="AD12600"/>
      <c r="AE12600"/>
      <c r="AF12600"/>
      <c r="AG12600"/>
      <c r="AH12600"/>
      <c r="AI12600"/>
      <c r="AJ12600"/>
      <c r="AK12600"/>
      <c r="AL12600"/>
    </row>
    <row r="12601" spans="3:38" ht="15" customHeight="1" x14ac:dyDescent="0.35">
      <c r="C12601"/>
      <c r="D12601"/>
      <c r="E12601"/>
      <c r="F12601"/>
      <c r="G12601"/>
      <c r="H12601"/>
      <c r="I12601"/>
      <c r="J12601"/>
      <c r="K12601"/>
      <c r="L12601"/>
      <c r="M12601"/>
      <c r="N12601"/>
      <c r="O12601"/>
      <c r="S12601"/>
      <c r="T12601"/>
      <c r="U12601"/>
      <c r="V12601"/>
      <c r="Y12601"/>
      <c r="Z12601"/>
      <c r="AA12601"/>
      <c r="AB12601"/>
      <c r="AC12601"/>
      <c r="AD12601"/>
      <c r="AE12601"/>
      <c r="AF12601"/>
      <c r="AG12601"/>
      <c r="AH12601"/>
      <c r="AI12601"/>
      <c r="AJ12601"/>
      <c r="AK12601"/>
      <c r="AL12601"/>
    </row>
    <row r="12602" spans="3:38" ht="15" customHeight="1" x14ac:dyDescent="0.35">
      <c r="C12602"/>
      <c r="D12602"/>
      <c r="E12602"/>
      <c r="F12602"/>
      <c r="G12602"/>
      <c r="H12602"/>
      <c r="I12602"/>
      <c r="J12602"/>
      <c r="K12602"/>
      <c r="L12602"/>
      <c r="M12602"/>
      <c r="N12602"/>
      <c r="O12602"/>
      <c r="S12602"/>
      <c r="T12602"/>
      <c r="U12602"/>
      <c r="V12602"/>
      <c r="Y12602"/>
      <c r="Z12602"/>
      <c r="AA12602"/>
      <c r="AB12602"/>
      <c r="AC12602"/>
      <c r="AD12602"/>
      <c r="AE12602"/>
      <c r="AF12602"/>
      <c r="AG12602"/>
      <c r="AH12602"/>
      <c r="AI12602"/>
      <c r="AJ12602"/>
      <c r="AK12602"/>
      <c r="AL12602"/>
    </row>
    <row r="12603" spans="3:38" ht="15" customHeight="1" x14ac:dyDescent="0.35">
      <c r="C12603"/>
      <c r="D12603"/>
      <c r="E12603"/>
      <c r="F12603"/>
      <c r="G12603"/>
      <c r="H12603"/>
      <c r="I12603"/>
      <c r="J12603"/>
      <c r="K12603"/>
      <c r="L12603"/>
      <c r="M12603"/>
      <c r="N12603"/>
      <c r="O12603"/>
      <c r="S12603"/>
      <c r="T12603"/>
      <c r="U12603"/>
      <c r="V12603"/>
      <c r="Y12603"/>
      <c r="Z12603"/>
      <c r="AA12603"/>
      <c r="AB12603"/>
      <c r="AC12603"/>
      <c r="AD12603"/>
      <c r="AE12603"/>
      <c r="AF12603"/>
      <c r="AG12603"/>
      <c r="AH12603"/>
      <c r="AI12603"/>
      <c r="AJ12603"/>
      <c r="AK12603"/>
      <c r="AL12603"/>
    </row>
    <row r="12604" spans="3:38" ht="15" customHeight="1" x14ac:dyDescent="0.35">
      <c r="C12604"/>
      <c r="D12604"/>
      <c r="E12604"/>
      <c r="F12604"/>
      <c r="G12604"/>
      <c r="H12604"/>
      <c r="I12604"/>
      <c r="J12604"/>
      <c r="K12604"/>
      <c r="L12604"/>
      <c r="M12604"/>
      <c r="N12604"/>
      <c r="O12604"/>
      <c r="S12604"/>
      <c r="T12604"/>
      <c r="U12604"/>
      <c r="V12604"/>
      <c r="Y12604"/>
      <c r="Z12604"/>
      <c r="AA12604"/>
      <c r="AB12604"/>
      <c r="AC12604"/>
      <c r="AD12604"/>
      <c r="AE12604"/>
      <c r="AF12604"/>
      <c r="AG12604"/>
      <c r="AH12604"/>
      <c r="AI12604"/>
      <c r="AJ12604"/>
      <c r="AK12604"/>
      <c r="AL12604"/>
    </row>
    <row r="12605" spans="3:38" ht="15" customHeight="1" x14ac:dyDescent="0.35">
      <c r="C12605"/>
      <c r="D12605"/>
      <c r="E12605"/>
      <c r="F12605"/>
      <c r="G12605"/>
      <c r="H12605"/>
      <c r="I12605"/>
      <c r="J12605"/>
      <c r="K12605"/>
      <c r="L12605"/>
      <c r="M12605"/>
      <c r="N12605"/>
      <c r="O12605"/>
      <c r="S12605"/>
      <c r="T12605"/>
      <c r="U12605"/>
      <c r="V12605"/>
      <c r="Y12605"/>
      <c r="Z12605"/>
      <c r="AA12605"/>
      <c r="AB12605"/>
      <c r="AC12605"/>
      <c r="AD12605"/>
      <c r="AE12605"/>
      <c r="AF12605"/>
      <c r="AG12605"/>
      <c r="AH12605"/>
      <c r="AI12605"/>
      <c r="AJ12605"/>
      <c r="AK12605"/>
      <c r="AL12605"/>
    </row>
    <row r="12606" spans="3:38" ht="15" customHeight="1" x14ac:dyDescent="0.35">
      <c r="C12606"/>
      <c r="D12606"/>
      <c r="E12606"/>
      <c r="F12606"/>
      <c r="G12606"/>
      <c r="H12606"/>
      <c r="I12606"/>
      <c r="J12606"/>
      <c r="K12606"/>
      <c r="L12606"/>
      <c r="M12606"/>
      <c r="N12606"/>
      <c r="O12606"/>
      <c r="S12606"/>
      <c r="T12606"/>
      <c r="U12606"/>
      <c r="V12606"/>
      <c r="Y12606"/>
      <c r="Z12606"/>
      <c r="AA12606"/>
      <c r="AB12606"/>
      <c r="AC12606"/>
      <c r="AD12606"/>
      <c r="AE12606"/>
      <c r="AF12606"/>
      <c r="AG12606"/>
      <c r="AH12606"/>
      <c r="AI12606"/>
      <c r="AJ12606"/>
      <c r="AK12606"/>
      <c r="AL12606"/>
    </row>
    <row r="12607" spans="3:38" ht="15" customHeight="1" x14ac:dyDescent="0.35">
      <c r="C12607"/>
      <c r="D12607"/>
      <c r="E12607"/>
      <c r="F12607"/>
      <c r="G12607"/>
      <c r="H12607"/>
      <c r="I12607"/>
      <c r="J12607"/>
      <c r="K12607"/>
      <c r="L12607"/>
      <c r="M12607"/>
      <c r="N12607"/>
      <c r="O12607"/>
      <c r="S12607"/>
      <c r="T12607"/>
      <c r="U12607"/>
      <c r="V12607"/>
      <c r="Y12607"/>
      <c r="Z12607"/>
      <c r="AA12607"/>
      <c r="AB12607"/>
      <c r="AC12607"/>
      <c r="AD12607"/>
      <c r="AE12607"/>
      <c r="AF12607"/>
      <c r="AG12607"/>
      <c r="AH12607"/>
      <c r="AI12607"/>
      <c r="AJ12607"/>
      <c r="AK12607"/>
      <c r="AL12607"/>
    </row>
    <row r="12608" spans="3:38" ht="15" customHeight="1" x14ac:dyDescent="0.35">
      <c r="C12608"/>
      <c r="D12608"/>
      <c r="E12608"/>
      <c r="F12608"/>
      <c r="G12608"/>
      <c r="H12608"/>
      <c r="I12608"/>
      <c r="J12608"/>
      <c r="K12608"/>
      <c r="L12608"/>
      <c r="M12608"/>
      <c r="N12608"/>
      <c r="O12608"/>
      <c r="S12608"/>
      <c r="T12608"/>
      <c r="U12608"/>
      <c r="V12608"/>
      <c r="Y12608"/>
      <c r="Z12608"/>
      <c r="AA12608"/>
      <c r="AB12608"/>
      <c r="AC12608"/>
      <c r="AD12608"/>
      <c r="AE12608"/>
      <c r="AF12608"/>
      <c r="AG12608"/>
      <c r="AH12608"/>
      <c r="AI12608"/>
      <c r="AJ12608"/>
      <c r="AK12608"/>
      <c r="AL12608"/>
    </row>
    <row r="12609" spans="3:38" ht="15" customHeight="1" x14ac:dyDescent="0.35">
      <c r="C12609"/>
      <c r="D12609"/>
      <c r="E12609"/>
      <c r="F12609"/>
      <c r="G12609"/>
      <c r="H12609"/>
      <c r="I12609"/>
      <c r="J12609"/>
      <c r="K12609"/>
      <c r="L12609"/>
      <c r="M12609"/>
      <c r="N12609"/>
      <c r="O12609"/>
      <c r="S12609"/>
      <c r="T12609"/>
      <c r="U12609"/>
      <c r="V12609"/>
      <c r="Y12609"/>
      <c r="Z12609"/>
      <c r="AA12609"/>
      <c r="AB12609"/>
      <c r="AC12609"/>
      <c r="AD12609"/>
      <c r="AE12609"/>
      <c r="AF12609"/>
      <c r="AG12609"/>
      <c r="AH12609"/>
      <c r="AI12609"/>
      <c r="AJ12609"/>
      <c r="AK12609"/>
      <c r="AL12609"/>
    </row>
    <row r="12610" spans="3:38" ht="15" customHeight="1" x14ac:dyDescent="0.35">
      <c r="C12610"/>
      <c r="D12610"/>
      <c r="E12610"/>
      <c r="F12610"/>
      <c r="G12610"/>
      <c r="H12610"/>
      <c r="I12610"/>
      <c r="J12610"/>
      <c r="K12610"/>
      <c r="L12610"/>
      <c r="M12610"/>
      <c r="N12610"/>
      <c r="O12610"/>
      <c r="S12610"/>
      <c r="T12610"/>
      <c r="U12610"/>
      <c r="V12610"/>
      <c r="Y12610"/>
      <c r="Z12610"/>
      <c r="AA12610"/>
      <c r="AB12610"/>
      <c r="AC12610"/>
      <c r="AD12610"/>
      <c r="AE12610"/>
      <c r="AF12610"/>
      <c r="AG12610"/>
      <c r="AH12610"/>
      <c r="AI12610"/>
      <c r="AJ12610"/>
      <c r="AK12610"/>
      <c r="AL12610"/>
    </row>
    <row r="12611" spans="3:38" ht="15" customHeight="1" x14ac:dyDescent="0.35">
      <c r="C12611"/>
      <c r="D12611"/>
      <c r="E12611"/>
      <c r="F12611"/>
      <c r="G12611"/>
      <c r="H12611"/>
      <c r="I12611"/>
      <c r="J12611"/>
      <c r="K12611"/>
      <c r="L12611"/>
      <c r="M12611"/>
      <c r="N12611"/>
      <c r="O12611"/>
      <c r="S12611"/>
      <c r="T12611"/>
      <c r="U12611"/>
      <c r="V12611"/>
      <c r="Y12611"/>
      <c r="Z12611"/>
      <c r="AA12611"/>
      <c r="AB12611"/>
      <c r="AC12611"/>
      <c r="AD12611"/>
      <c r="AE12611"/>
      <c r="AF12611"/>
      <c r="AG12611"/>
      <c r="AH12611"/>
      <c r="AI12611"/>
      <c r="AJ12611"/>
      <c r="AK12611"/>
      <c r="AL12611"/>
    </row>
    <row r="12612" spans="3:38" ht="15" customHeight="1" x14ac:dyDescent="0.35">
      <c r="C12612"/>
      <c r="D12612"/>
      <c r="E12612"/>
      <c r="F12612"/>
      <c r="G12612"/>
      <c r="H12612"/>
      <c r="I12612"/>
      <c r="J12612"/>
      <c r="K12612"/>
      <c r="L12612"/>
      <c r="M12612"/>
      <c r="N12612"/>
      <c r="O12612"/>
      <c r="S12612"/>
      <c r="T12612"/>
      <c r="U12612"/>
      <c r="V12612"/>
      <c r="Y12612"/>
      <c r="Z12612"/>
      <c r="AA12612"/>
      <c r="AB12612"/>
      <c r="AC12612"/>
      <c r="AD12612"/>
      <c r="AE12612"/>
      <c r="AF12612"/>
      <c r="AG12612"/>
      <c r="AH12612"/>
      <c r="AI12612"/>
      <c r="AJ12612"/>
      <c r="AK12612"/>
      <c r="AL12612"/>
    </row>
    <row r="12613" spans="3:38" ht="15" customHeight="1" x14ac:dyDescent="0.35">
      <c r="C12613"/>
      <c r="D12613"/>
      <c r="E12613"/>
      <c r="F12613"/>
      <c r="G12613"/>
      <c r="H12613"/>
      <c r="I12613"/>
      <c r="J12613"/>
      <c r="K12613"/>
      <c r="L12613"/>
      <c r="M12613"/>
      <c r="N12613"/>
      <c r="O12613"/>
      <c r="S12613"/>
      <c r="T12613"/>
      <c r="U12613"/>
      <c r="V12613"/>
      <c r="Y12613"/>
      <c r="Z12613"/>
      <c r="AA12613"/>
      <c r="AB12613"/>
      <c r="AC12613"/>
      <c r="AD12613"/>
      <c r="AE12613"/>
      <c r="AF12613"/>
      <c r="AG12613"/>
      <c r="AH12613"/>
      <c r="AI12613"/>
      <c r="AJ12613"/>
      <c r="AK12613"/>
      <c r="AL12613"/>
    </row>
    <row r="12614" spans="3:38" ht="15" customHeight="1" x14ac:dyDescent="0.35">
      <c r="C12614"/>
      <c r="D12614"/>
      <c r="E12614"/>
      <c r="F12614"/>
      <c r="G12614"/>
      <c r="H12614"/>
      <c r="I12614"/>
      <c r="J12614"/>
      <c r="K12614"/>
      <c r="L12614"/>
      <c r="M12614"/>
      <c r="N12614"/>
      <c r="O12614"/>
      <c r="S12614"/>
      <c r="T12614"/>
      <c r="U12614"/>
      <c r="V12614"/>
      <c r="Y12614"/>
      <c r="Z12614"/>
      <c r="AA12614"/>
      <c r="AB12614"/>
      <c r="AC12614"/>
      <c r="AD12614"/>
      <c r="AE12614"/>
      <c r="AF12614"/>
      <c r="AG12614"/>
      <c r="AH12614"/>
      <c r="AI12614"/>
      <c r="AJ12614"/>
      <c r="AK12614"/>
      <c r="AL12614"/>
    </row>
    <row r="12615" spans="3:38" ht="15" customHeight="1" x14ac:dyDescent="0.35">
      <c r="C12615"/>
      <c r="D12615"/>
      <c r="E12615"/>
      <c r="F12615"/>
      <c r="G12615"/>
      <c r="H12615"/>
      <c r="I12615"/>
      <c r="J12615"/>
      <c r="K12615"/>
      <c r="L12615"/>
      <c r="M12615"/>
      <c r="N12615"/>
      <c r="O12615"/>
      <c r="S12615"/>
      <c r="T12615"/>
      <c r="U12615"/>
      <c r="V12615"/>
      <c r="Y12615"/>
      <c r="Z12615"/>
      <c r="AA12615"/>
      <c r="AB12615"/>
      <c r="AC12615"/>
      <c r="AD12615"/>
      <c r="AE12615"/>
      <c r="AF12615"/>
      <c r="AG12615"/>
      <c r="AH12615"/>
      <c r="AI12615"/>
      <c r="AJ12615"/>
      <c r="AK12615"/>
      <c r="AL12615"/>
    </row>
    <row r="12616" spans="3:38" ht="15" customHeight="1" x14ac:dyDescent="0.35">
      <c r="C12616"/>
      <c r="D12616"/>
      <c r="E12616"/>
      <c r="F12616"/>
      <c r="G12616"/>
      <c r="H12616"/>
      <c r="I12616"/>
      <c r="J12616"/>
      <c r="K12616"/>
      <c r="L12616"/>
      <c r="M12616"/>
      <c r="N12616"/>
      <c r="O12616"/>
      <c r="S12616"/>
      <c r="T12616"/>
      <c r="U12616"/>
      <c r="V12616"/>
      <c r="Y12616"/>
      <c r="Z12616"/>
      <c r="AA12616"/>
      <c r="AB12616"/>
      <c r="AC12616"/>
      <c r="AD12616"/>
      <c r="AE12616"/>
      <c r="AF12616"/>
      <c r="AG12616"/>
      <c r="AH12616"/>
      <c r="AI12616"/>
      <c r="AJ12616"/>
      <c r="AK12616"/>
      <c r="AL12616"/>
    </row>
    <row r="12617" spans="3:38" ht="15" customHeight="1" x14ac:dyDescent="0.35">
      <c r="C12617"/>
      <c r="D12617"/>
      <c r="E12617"/>
      <c r="F12617"/>
      <c r="G12617"/>
      <c r="H12617"/>
      <c r="I12617"/>
      <c r="J12617"/>
      <c r="K12617"/>
      <c r="L12617"/>
      <c r="M12617"/>
      <c r="N12617"/>
      <c r="O12617"/>
      <c r="S12617"/>
      <c r="T12617"/>
      <c r="U12617"/>
      <c r="V12617"/>
      <c r="Y12617"/>
      <c r="Z12617"/>
      <c r="AA12617"/>
      <c r="AB12617"/>
      <c r="AC12617"/>
      <c r="AD12617"/>
      <c r="AE12617"/>
      <c r="AF12617"/>
      <c r="AG12617"/>
      <c r="AH12617"/>
      <c r="AI12617"/>
      <c r="AJ12617"/>
      <c r="AK12617"/>
      <c r="AL12617"/>
    </row>
    <row r="12618" spans="3:38" ht="15" customHeight="1" x14ac:dyDescent="0.35">
      <c r="C12618"/>
      <c r="D12618"/>
      <c r="E12618"/>
      <c r="F12618"/>
      <c r="G12618"/>
      <c r="H12618"/>
      <c r="I12618"/>
      <c r="J12618"/>
      <c r="K12618"/>
      <c r="L12618"/>
      <c r="M12618"/>
      <c r="N12618"/>
      <c r="O12618"/>
      <c r="S12618"/>
      <c r="T12618"/>
      <c r="U12618"/>
      <c r="V12618"/>
      <c r="Y12618"/>
      <c r="Z12618"/>
      <c r="AA12618"/>
      <c r="AB12618"/>
      <c r="AC12618"/>
      <c r="AD12618"/>
      <c r="AE12618"/>
      <c r="AF12618"/>
      <c r="AG12618"/>
      <c r="AH12618"/>
      <c r="AI12618"/>
      <c r="AJ12618"/>
      <c r="AK12618"/>
      <c r="AL12618"/>
    </row>
    <row r="12619" spans="3:38" ht="15" customHeight="1" x14ac:dyDescent="0.35">
      <c r="C12619"/>
      <c r="D12619"/>
      <c r="E12619"/>
      <c r="F12619"/>
      <c r="G12619"/>
      <c r="H12619"/>
      <c r="I12619"/>
      <c r="J12619"/>
      <c r="K12619"/>
      <c r="L12619"/>
      <c r="M12619"/>
      <c r="N12619"/>
      <c r="O12619"/>
      <c r="S12619"/>
      <c r="T12619"/>
      <c r="U12619"/>
      <c r="V12619"/>
      <c r="Y12619"/>
      <c r="Z12619"/>
      <c r="AA12619"/>
      <c r="AB12619"/>
      <c r="AC12619"/>
      <c r="AD12619"/>
      <c r="AE12619"/>
      <c r="AF12619"/>
      <c r="AG12619"/>
      <c r="AH12619"/>
      <c r="AI12619"/>
      <c r="AJ12619"/>
      <c r="AK12619"/>
      <c r="AL12619"/>
    </row>
    <row r="12620" spans="3:38" ht="15" customHeight="1" x14ac:dyDescent="0.35">
      <c r="C12620"/>
      <c r="D12620"/>
      <c r="E12620"/>
      <c r="F12620"/>
      <c r="G12620"/>
      <c r="H12620"/>
      <c r="I12620"/>
      <c r="J12620"/>
      <c r="K12620"/>
      <c r="L12620"/>
      <c r="M12620"/>
      <c r="N12620"/>
      <c r="O12620"/>
      <c r="S12620"/>
      <c r="T12620"/>
      <c r="U12620"/>
      <c r="V12620"/>
      <c r="Y12620"/>
      <c r="Z12620"/>
      <c r="AA12620"/>
      <c r="AB12620"/>
      <c r="AC12620"/>
      <c r="AD12620"/>
      <c r="AE12620"/>
      <c r="AF12620"/>
      <c r="AG12620"/>
      <c r="AH12620"/>
      <c r="AI12620"/>
      <c r="AJ12620"/>
      <c r="AK12620"/>
      <c r="AL12620"/>
    </row>
    <row r="12621" spans="3:38" ht="15" customHeight="1" x14ac:dyDescent="0.35">
      <c r="C12621"/>
      <c r="D12621"/>
      <c r="E12621"/>
      <c r="F12621"/>
      <c r="G12621"/>
      <c r="H12621"/>
      <c r="I12621"/>
      <c r="J12621"/>
      <c r="K12621"/>
      <c r="L12621"/>
      <c r="M12621"/>
      <c r="N12621"/>
      <c r="O12621"/>
      <c r="S12621"/>
      <c r="T12621"/>
      <c r="U12621"/>
      <c r="V12621"/>
      <c r="Y12621"/>
      <c r="Z12621"/>
      <c r="AA12621"/>
      <c r="AB12621"/>
      <c r="AC12621"/>
      <c r="AD12621"/>
      <c r="AE12621"/>
      <c r="AF12621"/>
      <c r="AG12621"/>
      <c r="AH12621"/>
      <c r="AI12621"/>
      <c r="AJ12621"/>
      <c r="AK12621"/>
      <c r="AL12621"/>
    </row>
    <row r="12622" spans="3:38" ht="15" customHeight="1" x14ac:dyDescent="0.35">
      <c r="C12622"/>
      <c r="D12622"/>
      <c r="E12622"/>
      <c r="F12622"/>
      <c r="G12622"/>
      <c r="H12622"/>
      <c r="I12622"/>
      <c r="J12622"/>
      <c r="K12622"/>
      <c r="L12622"/>
      <c r="M12622"/>
      <c r="N12622"/>
      <c r="O12622"/>
      <c r="S12622"/>
      <c r="T12622"/>
      <c r="U12622"/>
      <c r="V12622"/>
      <c r="Y12622"/>
      <c r="Z12622"/>
      <c r="AA12622"/>
      <c r="AB12622"/>
      <c r="AC12622"/>
      <c r="AD12622"/>
      <c r="AE12622"/>
      <c r="AF12622"/>
      <c r="AG12622"/>
      <c r="AH12622"/>
      <c r="AI12622"/>
      <c r="AJ12622"/>
      <c r="AK12622"/>
      <c r="AL12622"/>
    </row>
    <row r="12623" spans="3:38" ht="15" customHeight="1" x14ac:dyDescent="0.35">
      <c r="C12623"/>
      <c r="D12623"/>
      <c r="E12623"/>
      <c r="F12623"/>
      <c r="G12623"/>
      <c r="H12623"/>
      <c r="I12623"/>
      <c r="J12623"/>
      <c r="K12623"/>
      <c r="L12623"/>
      <c r="M12623"/>
      <c r="N12623"/>
      <c r="O12623"/>
      <c r="S12623"/>
      <c r="T12623"/>
      <c r="U12623"/>
      <c r="V12623"/>
      <c r="Y12623"/>
      <c r="Z12623"/>
      <c r="AA12623"/>
      <c r="AB12623"/>
      <c r="AC12623"/>
      <c r="AD12623"/>
      <c r="AE12623"/>
      <c r="AF12623"/>
      <c r="AG12623"/>
      <c r="AH12623"/>
      <c r="AI12623"/>
      <c r="AJ12623"/>
      <c r="AK12623"/>
      <c r="AL12623"/>
    </row>
    <row r="12624" spans="3:38" ht="15" customHeight="1" x14ac:dyDescent="0.35">
      <c r="C12624"/>
      <c r="D12624"/>
      <c r="E12624"/>
      <c r="F12624"/>
      <c r="G12624"/>
      <c r="H12624"/>
      <c r="I12624"/>
      <c r="J12624"/>
      <c r="K12624"/>
      <c r="L12624"/>
      <c r="M12624"/>
      <c r="N12624"/>
      <c r="O12624"/>
      <c r="S12624"/>
      <c r="T12624"/>
      <c r="U12624"/>
      <c r="V12624"/>
      <c r="Y12624"/>
      <c r="Z12624"/>
      <c r="AA12624"/>
      <c r="AB12624"/>
      <c r="AC12624"/>
      <c r="AD12624"/>
      <c r="AE12624"/>
      <c r="AF12624"/>
      <c r="AG12624"/>
      <c r="AH12624"/>
      <c r="AI12624"/>
      <c r="AJ12624"/>
      <c r="AK12624"/>
      <c r="AL12624"/>
    </row>
    <row r="12625" spans="3:38" ht="15" customHeight="1" x14ac:dyDescent="0.35">
      <c r="C12625"/>
      <c r="D12625"/>
      <c r="E12625"/>
      <c r="F12625"/>
      <c r="G12625"/>
      <c r="H12625"/>
      <c r="I12625"/>
      <c r="J12625"/>
      <c r="K12625"/>
      <c r="L12625"/>
      <c r="M12625"/>
      <c r="N12625"/>
      <c r="O12625"/>
      <c r="S12625"/>
      <c r="T12625"/>
      <c r="U12625"/>
      <c r="V12625"/>
      <c r="Y12625"/>
      <c r="Z12625"/>
      <c r="AA12625"/>
      <c r="AB12625"/>
      <c r="AC12625"/>
      <c r="AD12625"/>
      <c r="AE12625"/>
      <c r="AF12625"/>
      <c r="AG12625"/>
      <c r="AH12625"/>
      <c r="AI12625"/>
      <c r="AJ12625"/>
      <c r="AK12625"/>
      <c r="AL12625"/>
    </row>
    <row r="12626" spans="3:38" ht="15" customHeight="1" x14ac:dyDescent="0.35">
      <c r="C12626"/>
      <c r="D12626"/>
      <c r="E12626"/>
      <c r="F12626"/>
      <c r="G12626"/>
      <c r="H12626"/>
      <c r="I12626"/>
      <c r="J12626"/>
      <c r="K12626"/>
      <c r="L12626"/>
      <c r="M12626"/>
      <c r="N12626"/>
      <c r="O12626"/>
      <c r="S12626"/>
      <c r="T12626"/>
      <c r="U12626"/>
      <c r="V12626"/>
      <c r="Y12626"/>
      <c r="Z12626"/>
      <c r="AA12626"/>
      <c r="AB12626"/>
      <c r="AC12626"/>
      <c r="AD12626"/>
      <c r="AE12626"/>
      <c r="AF12626"/>
      <c r="AG12626"/>
      <c r="AH12626"/>
      <c r="AI12626"/>
      <c r="AJ12626"/>
      <c r="AK12626"/>
      <c r="AL12626"/>
    </row>
    <row r="12627" spans="3:38" ht="15" customHeight="1" x14ac:dyDescent="0.35">
      <c r="C12627"/>
      <c r="D12627"/>
      <c r="E12627"/>
      <c r="F12627"/>
      <c r="G12627"/>
      <c r="H12627"/>
      <c r="I12627"/>
      <c r="J12627"/>
      <c r="K12627"/>
      <c r="L12627"/>
      <c r="M12627"/>
      <c r="N12627"/>
      <c r="O12627"/>
      <c r="S12627"/>
      <c r="T12627"/>
      <c r="U12627"/>
      <c r="V12627"/>
      <c r="Y12627"/>
      <c r="Z12627"/>
      <c r="AA12627"/>
      <c r="AB12627"/>
      <c r="AC12627"/>
      <c r="AD12627"/>
      <c r="AE12627"/>
      <c r="AF12627"/>
      <c r="AG12627"/>
      <c r="AH12627"/>
      <c r="AI12627"/>
      <c r="AJ12627"/>
      <c r="AK12627"/>
      <c r="AL12627"/>
    </row>
    <row r="12628" spans="3:38" ht="15" customHeight="1" x14ac:dyDescent="0.35">
      <c r="C12628"/>
      <c r="D12628"/>
      <c r="E12628"/>
      <c r="F12628"/>
      <c r="G12628"/>
      <c r="H12628"/>
      <c r="I12628"/>
      <c r="J12628"/>
      <c r="K12628"/>
      <c r="L12628"/>
      <c r="M12628"/>
      <c r="N12628"/>
      <c r="O12628"/>
      <c r="S12628"/>
      <c r="T12628"/>
      <c r="U12628"/>
      <c r="V12628"/>
      <c r="Y12628"/>
      <c r="Z12628"/>
      <c r="AA12628"/>
      <c r="AB12628"/>
      <c r="AC12628"/>
      <c r="AD12628"/>
      <c r="AE12628"/>
      <c r="AF12628"/>
      <c r="AG12628"/>
      <c r="AH12628"/>
      <c r="AI12628"/>
      <c r="AJ12628"/>
      <c r="AK12628"/>
      <c r="AL12628"/>
    </row>
    <row r="12629" spans="3:38" ht="15" customHeight="1" x14ac:dyDescent="0.35">
      <c r="C12629"/>
      <c r="D12629"/>
      <c r="E12629"/>
      <c r="F12629"/>
      <c r="G12629"/>
      <c r="H12629"/>
      <c r="I12629"/>
      <c r="J12629"/>
      <c r="K12629"/>
      <c r="L12629"/>
      <c r="M12629"/>
      <c r="N12629"/>
      <c r="O12629"/>
      <c r="S12629"/>
      <c r="T12629"/>
      <c r="U12629"/>
      <c r="V12629"/>
      <c r="Y12629"/>
      <c r="Z12629"/>
      <c r="AA12629"/>
      <c r="AB12629"/>
      <c r="AC12629"/>
      <c r="AD12629"/>
      <c r="AE12629"/>
      <c r="AF12629"/>
      <c r="AG12629"/>
      <c r="AH12629"/>
      <c r="AI12629"/>
      <c r="AJ12629"/>
      <c r="AK12629"/>
      <c r="AL12629"/>
    </row>
    <row r="12630" spans="3:38" ht="15" customHeight="1" x14ac:dyDescent="0.35">
      <c r="C12630"/>
      <c r="D12630"/>
      <c r="E12630"/>
      <c r="F12630"/>
      <c r="G12630"/>
      <c r="H12630"/>
      <c r="I12630"/>
      <c r="J12630"/>
      <c r="K12630"/>
      <c r="L12630"/>
      <c r="M12630"/>
      <c r="N12630"/>
      <c r="O12630"/>
      <c r="S12630"/>
      <c r="T12630"/>
      <c r="U12630"/>
      <c r="V12630"/>
      <c r="Y12630"/>
      <c r="Z12630"/>
      <c r="AA12630"/>
      <c r="AB12630"/>
      <c r="AC12630"/>
      <c r="AD12630"/>
      <c r="AE12630"/>
      <c r="AF12630"/>
      <c r="AG12630"/>
      <c r="AH12630"/>
      <c r="AI12630"/>
      <c r="AJ12630"/>
      <c r="AK12630"/>
      <c r="AL12630"/>
    </row>
    <row r="12631" spans="3:38" ht="15" customHeight="1" x14ac:dyDescent="0.35">
      <c r="C12631"/>
      <c r="D12631"/>
      <c r="E12631"/>
      <c r="F12631"/>
      <c r="G12631"/>
      <c r="H12631"/>
      <c r="I12631"/>
      <c r="J12631"/>
      <c r="K12631"/>
      <c r="L12631"/>
      <c r="M12631"/>
      <c r="N12631"/>
      <c r="O12631"/>
      <c r="S12631"/>
      <c r="T12631"/>
      <c r="U12631"/>
      <c r="V12631"/>
      <c r="Y12631"/>
      <c r="Z12631"/>
      <c r="AA12631"/>
      <c r="AB12631"/>
      <c r="AC12631"/>
      <c r="AD12631"/>
      <c r="AE12631"/>
      <c r="AF12631"/>
      <c r="AG12631"/>
      <c r="AH12631"/>
      <c r="AI12631"/>
      <c r="AJ12631"/>
      <c r="AK12631"/>
      <c r="AL12631"/>
    </row>
    <row r="12632" spans="3:38" ht="15" customHeight="1" x14ac:dyDescent="0.35">
      <c r="C12632"/>
      <c r="D12632"/>
      <c r="E12632"/>
      <c r="F12632"/>
      <c r="G12632"/>
      <c r="H12632"/>
      <c r="I12632"/>
      <c r="J12632"/>
      <c r="K12632"/>
      <c r="L12632"/>
      <c r="M12632"/>
      <c r="N12632"/>
      <c r="O12632"/>
      <c r="S12632"/>
      <c r="T12632"/>
      <c r="U12632"/>
      <c r="V12632"/>
      <c r="Y12632"/>
      <c r="Z12632"/>
      <c r="AA12632"/>
      <c r="AB12632"/>
      <c r="AC12632"/>
      <c r="AD12632"/>
      <c r="AE12632"/>
      <c r="AF12632"/>
      <c r="AG12632"/>
      <c r="AH12632"/>
      <c r="AI12632"/>
      <c r="AJ12632"/>
      <c r="AK12632"/>
      <c r="AL12632"/>
    </row>
    <row r="12633" spans="3:38" ht="15" customHeight="1" x14ac:dyDescent="0.35">
      <c r="C12633"/>
      <c r="D12633"/>
      <c r="E12633"/>
      <c r="F12633"/>
      <c r="G12633"/>
      <c r="H12633"/>
      <c r="I12633"/>
      <c r="J12633"/>
      <c r="K12633"/>
      <c r="L12633"/>
      <c r="M12633"/>
      <c r="N12633"/>
      <c r="O12633"/>
      <c r="S12633"/>
      <c r="T12633"/>
      <c r="U12633"/>
      <c r="V12633"/>
      <c r="Y12633"/>
      <c r="Z12633"/>
      <c r="AA12633"/>
      <c r="AB12633"/>
      <c r="AC12633"/>
      <c r="AD12633"/>
      <c r="AE12633"/>
      <c r="AF12633"/>
      <c r="AG12633"/>
      <c r="AH12633"/>
      <c r="AI12633"/>
      <c r="AJ12633"/>
      <c r="AK12633"/>
      <c r="AL12633"/>
    </row>
    <row r="12634" spans="3:38" ht="15" customHeight="1" x14ac:dyDescent="0.35">
      <c r="C12634"/>
      <c r="D12634"/>
      <c r="E12634"/>
      <c r="F12634"/>
      <c r="G12634"/>
      <c r="H12634"/>
      <c r="I12634"/>
      <c r="J12634"/>
      <c r="K12634"/>
      <c r="L12634"/>
      <c r="M12634"/>
      <c r="N12634"/>
      <c r="O12634"/>
      <c r="S12634"/>
      <c r="T12634"/>
      <c r="U12634"/>
      <c r="V12634"/>
      <c r="Y12634"/>
      <c r="Z12634"/>
      <c r="AA12634"/>
      <c r="AB12634"/>
      <c r="AC12634"/>
      <c r="AD12634"/>
      <c r="AE12634"/>
      <c r="AF12634"/>
      <c r="AG12634"/>
      <c r="AH12634"/>
      <c r="AI12634"/>
      <c r="AJ12634"/>
      <c r="AK12634"/>
      <c r="AL12634"/>
    </row>
    <row r="12635" spans="3:38" ht="15" customHeight="1" x14ac:dyDescent="0.35">
      <c r="C12635"/>
      <c r="D12635"/>
      <c r="E12635"/>
      <c r="F12635"/>
      <c r="G12635"/>
      <c r="H12635"/>
      <c r="I12635"/>
      <c r="J12635"/>
      <c r="K12635"/>
      <c r="L12635"/>
      <c r="M12635"/>
      <c r="N12635"/>
      <c r="O12635"/>
      <c r="S12635"/>
      <c r="T12635"/>
      <c r="U12635"/>
      <c r="V12635"/>
      <c r="Y12635"/>
      <c r="Z12635"/>
      <c r="AA12635"/>
      <c r="AB12635"/>
      <c r="AC12635"/>
      <c r="AD12635"/>
      <c r="AE12635"/>
      <c r="AF12635"/>
      <c r="AG12635"/>
      <c r="AH12635"/>
      <c r="AI12635"/>
      <c r="AJ12635"/>
      <c r="AK12635"/>
      <c r="AL12635"/>
    </row>
    <row r="12636" spans="3:38" ht="15" customHeight="1" x14ac:dyDescent="0.35">
      <c r="C12636"/>
      <c r="D12636"/>
      <c r="E12636"/>
      <c r="F12636"/>
      <c r="G12636"/>
      <c r="H12636"/>
      <c r="I12636"/>
      <c r="J12636"/>
      <c r="K12636"/>
      <c r="L12636"/>
      <c r="M12636"/>
      <c r="N12636"/>
      <c r="O12636"/>
      <c r="S12636"/>
      <c r="T12636"/>
      <c r="U12636"/>
      <c r="V12636"/>
      <c r="Y12636"/>
      <c r="Z12636"/>
      <c r="AA12636"/>
      <c r="AB12636"/>
      <c r="AC12636"/>
      <c r="AD12636"/>
      <c r="AE12636"/>
      <c r="AF12636"/>
      <c r="AG12636"/>
      <c r="AH12636"/>
      <c r="AI12636"/>
      <c r="AJ12636"/>
      <c r="AK12636"/>
      <c r="AL12636"/>
    </row>
    <row r="12637" spans="3:38" ht="15" customHeight="1" x14ac:dyDescent="0.35">
      <c r="C12637"/>
      <c r="D12637"/>
      <c r="E12637"/>
      <c r="F12637"/>
      <c r="G12637"/>
      <c r="H12637"/>
      <c r="I12637"/>
      <c r="J12637"/>
      <c r="K12637"/>
      <c r="L12637"/>
      <c r="M12637"/>
      <c r="N12637"/>
      <c r="O12637"/>
      <c r="S12637"/>
      <c r="T12637"/>
      <c r="U12637"/>
      <c r="V12637"/>
      <c r="Y12637"/>
      <c r="Z12637"/>
      <c r="AA12637"/>
      <c r="AB12637"/>
      <c r="AC12637"/>
      <c r="AD12637"/>
      <c r="AE12637"/>
      <c r="AF12637"/>
      <c r="AG12637"/>
      <c r="AH12637"/>
      <c r="AI12637"/>
      <c r="AJ12637"/>
      <c r="AK12637"/>
      <c r="AL12637"/>
    </row>
    <row r="12638" spans="3:38" ht="15" customHeight="1" x14ac:dyDescent="0.35">
      <c r="C12638"/>
      <c r="D12638"/>
      <c r="E12638"/>
      <c r="F12638"/>
      <c r="G12638"/>
      <c r="H12638"/>
      <c r="I12638"/>
      <c r="J12638"/>
      <c r="K12638"/>
      <c r="L12638"/>
      <c r="M12638"/>
      <c r="N12638"/>
      <c r="O12638"/>
      <c r="S12638"/>
      <c r="T12638"/>
      <c r="U12638"/>
      <c r="V12638"/>
      <c r="Y12638"/>
      <c r="Z12638"/>
      <c r="AA12638"/>
      <c r="AB12638"/>
      <c r="AC12638"/>
      <c r="AD12638"/>
      <c r="AE12638"/>
      <c r="AF12638"/>
      <c r="AG12638"/>
      <c r="AH12638"/>
      <c r="AI12638"/>
      <c r="AJ12638"/>
      <c r="AK12638"/>
      <c r="AL12638"/>
    </row>
    <row r="12639" spans="3:38" ht="15" customHeight="1" x14ac:dyDescent="0.35">
      <c r="C12639"/>
      <c r="D12639"/>
      <c r="E12639"/>
      <c r="F12639"/>
      <c r="G12639"/>
      <c r="H12639"/>
      <c r="I12639"/>
      <c r="J12639"/>
      <c r="K12639"/>
      <c r="L12639"/>
      <c r="M12639"/>
      <c r="N12639"/>
      <c r="O12639"/>
      <c r="S12639"/>
      <c r="T12639"/>
      <c r="U12639"/>
      <c r="V12639"/>
      <c r="Y12639"/>
      <c r="Z12639"/>
      <c r="AA12639"/>
      <c r="AB12639"/>
      <c r="AC12639"/>
      <c r="AD12639"/>
      <c r="AE12639"/>
      <c r="AF12639"/>
      <c r="AG12639"/>
      <c r="AH12639"/>
      <c r="AI12639"/>
      <c r="AJ12639"/>
      <c r="AK12639"/>
      <c r="AL12639"/>
    </row>
    <row r="12640" spans="3:38" ht="15" customHeight="1" x14ac:dyDescent="0.35">
      <c r="C12640"/>
      <c r="D12640"/>
      <c r="E12640"/>
      <c r="F12640"/>
      <c r="G12640"/>
      <c r="H12640"/>
      <c r="I12640"/>
      <c r="J12640"/>
      <c r="K12640"/>
      <c r="L12640"/>
      <c r="M12640"/>
      <c r="N12640"/>
      <c r="O12640"/>
      <c r="S12640"/>
      <c r="T12640"/>
      <c r="U12640"/>
      <c r="V12640"/>
      <c r="Y12640"/>
      <c r="Z12640"/>
      <c r="AA12640"/>
      <c r="AB12640"/>
      <c r="AC12640"/>
      <c r="AD12640"/>
      <c r="AE12640"/>
      <c r="AF12640"/>
      <c r="AG12640"/>
      <c r="AH12640"/>
      <c r="AI12640"/>
      <c r="AJ12640"/>
      <c r="AK12640"/>
      <c r="AL12640"/>
    </row>
    <row r="12641" spans="3:38" ht="15" customHeight="1" x14ac:dyDescent="0.35">
      <c r="C12641"/>
      <c r="D12641"/>
      <c r="E12641"/>
      <c r="F12641"/>
      <c r="G12641"/>
      <c r="H12641"/>
      <c r="I12641"/>
      <c r="J12641"/>
      <c r="K12641"/>
      <c r="L12641"/>
      <c r="M12641"/>
      <c r="N12641"/>
      <c r="O12641"/>
      <c r="S12641"/>
      <c r="T12641"/>
      <c r="U12641"/>
      <c r="V12641"/>
      <c r="Y12641"/>
      <c r="Z12641"/>
      <c r="AA12641"/>
      <c r="AB12641"/>
      <c r="AC12641"/>
      <c r="AD12641"/>
      <c r="AE12641"/>
      <c r="AF12641"/>
      <c r="AG12641"/>
      <c r="AH12641"/>
      <c r="AI12641"/>
      <c r="AJ12641"/>
      <c r="AK12641"/>
      <c r="AL12641"/>
    </row>
    <row r="12642" spans="3:38" ht="15" customHeight="1" x14ac:dyDescent="0.35">
      <c r="C12642"/>
      <c r="D12642"/>
      <c r="E12642"/>
      <c r="F12642"/>
      <c r="G12642"/>
      <c r="H12642"/>
      <c r="I12642"/>
      <c r="J12642"/>
      <c r="K12642"/>
      <c r="L12642"/>
      <c r="M12642"/>
      <c r="N12642"/>
      <c r="O12642"/>
      <c r="S12642"/>
      <c r="T12642"/>
      <c r="U12642"/>
      <c r="V12642"/>
      <c r="Y12642"/>
      <c r="Z12642"/>
      <c r="AA12642"/>
      <c r="AB12642"/>
      <c r="AC12642"/>
      <c r="AD12642"/>
      <c r="AE12642"/>
      <c r="AF12642"/>
      <c r="AG12642"/>
      <c r="AH12642"/>
      <c r="AI12642"/>
      <c r="AJ12642"/>
      <c r="AK12642"/>
      <c r="AL12642"/>
    </row>
    <row r="12643" spans="3:38" ht="15" customHeight="1" x14ac:dyDescent="0.35">
      <c r="C12643"/>
      <c r="D12643"/>
      <c r="E12643"/>
      <c r="F12643"/>
      <c r="G12643"/>
      <c r="H12643"/>
      <c r="I12643"/>
      <c r="J12643"/>
      <c r="K12643"/>
      <c r="L12643"/>
      <c r="M12643"/>
      <c r="N12643"/>
      <c r="O12643"/>
      <c r="S12643"/>
      <c r="T12643"/>
      <c r="U12643"/>
      <c r="V12643"/>
      <c r="Y12643"/>
      <c r="Z12643"/>
      <c r="AA12643"/>
      <c r="AB12643"/>
      <c r="AC12643"/>
      <c r="AD12643"/>
      <c r="AE12643"/>
      <c r="AF12643"/>
      <c r="AG12643"/>
      <c r="AH12643"/>
      <c r="AI12643"/>
      <c r="AJ12643"/>
      <c r="AK12643"/>
      <c r="AL12643"/>
    </row>
    <row r="12644" spans="3:38" ht="15" customHeight="1" x14ac:dyDescent="0.35">
      <c r="C12644"/>
      <c r="D12644"/>
      <c r="E12644"/>
      <c r="F12644"/>
      <c r="G12644"/>
      <c r="H12644"/>
      <c r="I12644"/>
      <c r="J12644"/>
      <c r="K12644"/>
      <c r="L12644"/>
      <c r="M12644"/>
      <c r="N12644"/>
      <c r="O12644"/>
      <c r="S12644"/>
      <c r="T12644"/>
      <c r="U12644"/>
      <c r="V12644"/>
      <c r="Y12644"/>
      <c r="Z12644"/>
      <c r="AA12644"/>
      <c r="AB12644"/>
      <c r="AC12644"/>
      <c r="AD12644"/>
      <c r="AE12644"/>
      <c r="AF12644"/>
      <c r="AG12644"/>
      <c r="AH12644"/>
      <c r="AI12644"/>
      <c r="AJ12644"/>
      <c r="AK12644"/>
      <c r="AL12644"/>
    </row>
    <row r="12645" spans="3:38" ht="15" customHeight="1" x14ac:dyDescent="0.35">
      <c r="C12645"/>
      <c r="D12645"/>
      <c r="E12645"/>
      <c r="F12645"/>
      <c r="G12645"/>
      <c r="H12645"/>
      <c r="I12645"/>
      <c r="J12645"/>
      <c r="K12645"/>
      <c r="L12645"/>
      <c r="M12645"/>
      <c r="N12645"/>
      <c r="O12645"/>
      <c r="S12645"/>
      <c r="T12645"/>
      <c r="U12645"/>
      <c r="V12645"/>
      <c r="Y12645"/>
      <c r="Z12645"/>
      <c r="AA12645"/>
      <c r="AB12645"/>
      <c r="AC12645"/>
      <c r="AD12645"/>
      <c r="AE12645"/>
      <c r="AF12645"/>
      <c r="AG12645"/>
      <c r="AH12645"/>
      <c r="AI12645"/>
      <c r="AJ12645"/>
      <c r="AK12645"/>
      <c r="AL12645"/>
    </row>
    <row r="12646" spans="3:38" ht="15" customHeight="1" x14ac:dyDescent="0.35">
      <c r="C12646"/>
      <c r="D12646"/>
      <c r="E12646"/>
      <c r="F12646"/>
      <c r="G12646"/>
      <c r="H12646"/>
      <c r="I12646"/>
      <c r="J12646"/>
      <c r="K12646"/>
      <c r="L12646"/>
      <c r="M12646"/>
      <c r="N12646"/>
      <c r="O12646"/>
      <c r="S12646"/>
      <c r="T12646"/>
      <c r="U12646"/>
      <c r="V12646"/>
      <c r="Y12646"/>
      <c r="Z12646"/>
      <c r="AA12646"/>
      <c r="AB12646"/>
      <c r="AC12646"/>
      <c r="AD12646"/>
      <c r="AE12646"/>
      <c r="AF12646"/>
      <c r="AG12646"/>
      <c r="AH12646"/>
      <c r="AI12646"/>
      <c r="AJ12646"/>
      <c r="AK12646"/>
      <c r="AL12646"/>
    </row>
    <row r="12647" spans="3:38" ht="15" customHeight="1" x14ac:dyDescent="0.35">
      <c r="C12647"/>
      <c r="D12647"/>
      <c r="E12647"/>
      <c r="F12647"/>
      <c r="G12647"/>
      <c r="H12647"/>
      <c r="I12647"/>
      <c r="J12647"/>
      <c r="K12647"/>
      <c r="L12647"/>
      <c r="M12647"/>
      <c r="N12647"/>
      <c r="O12647"/>
      <c r="S12647"/>
      <c r="T12647"/>
      <c r="U12647"/>
      <c r="V12647"/>
      <c r="Y12647"/>
      <c r="Z12647"/>
      <c r="AA12647"/>
      <c r="AB12647"/>
      <c r="AC12647"/>
      <c r="AD12647"/>
      <c r="AE12647"/>
      <c r="AF12647"/>
      <c r="AG12647"/>
      <c r="AH12647"/>
      <c r="AI12647"/>
      <c r="AJ12647"/>
      <c r="AK12647"/>
      <c r="AL12647"/>
    </row>
    <row r="12648" spans="3:38" ht="15" customHeight="1" x14ac:dyDescent="0.35">
      <c r="C12648"/>
      <c r="D12648"/>
      <c r="E12648"/>
      <c r="F12648"/>
      <c r="G12648"/>
      <c r="H12648"/>
      <c r="I12648"/>
      <c r="J12648"/>
      <c r="K12648"/>
      <c r="L12648"/>
      <c r="M12648"/>
      <c r="N12648"/>
      <c r="O12648"/>
      <c r="S12648"/>
      <c r="T12648"/>
      <c r="U12648"/>
      <c r="V12648"/>
      <c r="Y12648"/>
      <c r="Z12648"/>
      <c r="AA12648"/>
      <c r="AB12648"/>
      <c r="AC12648"/>
      <c r="AD12648"/>
      <c r="AE12648"/>
      <c r="AF12648"/>
      <c r="AG12648"/>
      <c r="AH12648"/>
      <c r="AI12648"/>
      <c r="AJ12648"/>
      <c r="AK12648"/>
      <c r="AL12648"/>
    </row>
    <row r="12649" spans="3:38" ht="15" customHeight="1" x14ac:dyDescent="0.35">
      <c r="C12649"/>
      <c r="D12649"/>
      <c r="E12649"/>
      <c r="F12649"/>
      <c r="G12649"/>
      <c r="H12649"/>
      <c r="I12649"/>
      <c r="J12649"/>
      <c r="K12649"/>
      <c r="L12649"/>
      <c r="M12649"/>
      <c r="N12649"/>
      <c r="O12649"/>
      <c r="S12649"/>
      <c r="T12649"/>
      <c r="U12649"/>
      <c r="V12649"/>
      <c r="Y12649"/>
      <c r="Z12649"/>
      <c r="AA12649"/>
      <c r="AB12649"/>
      <c r="AC12649"/>
      <c r="AD12649"/>
      <c r="AE12649"/>
      <c r="AF12649"/>
      <c r="AG12649"/>
      <c r="AH12649"/>
      <c r="AI12649"/>
      <c r="AJ12649"/>
      <c r="AK12649"/>
      <c r="AL12649"/>
    </row>
    <row r="12650" spans="3:38" ht="15" customHeight="1" x14ac:dyDescent="0.35">
      <c r="C12650"/>
      <c r="D12650"/>
      <c r="E12650"/>
      <c r="F12650"/>
      <c r="G12650"/>
      <c r="H12650"/>
      <c r="I12650"/>
      <c r="J12650"/>
      <c r="K12650"/>
      <c r="L12650"/>
      <c r="M12650"/>
      <c r="N12650"/>
      <c r="O12650"/>
      <c r="S12650"/>
      <c r="T12650"/>
      <c r="U12650"/>
      <c r="V12650"/>
      <c r="Y12650"/>
      <c r="Z12650"/>
      <c r="AA12650"/>
      <c r="AB12650"/>
      <c r="AC12650"/>
      <c r="AD12650"/>
      <c r="AE12650"/>
      <c r="AF12650"/>
      <c r="AG12650"/>
      <c r="AH12650"/>
      <c r="AI12650"/>
      <c r="AJ12650"/>
      <c r="AK12650"/>
      <c r="AL12650"/>
    </row>
    <row r="12651" spans="3:38" ht="15" customHeight="1" x14ac:dyDescent="0.35">
      <c r="C12651"/>
      <c r="D12651"/>
      <c r="E12651"/>
      <c r="F12651"/>
      <c r="G12651"/>
      <c r="H12651"/>
      <c r="I12651"/>
      <c r="J12651"/>
      <c r="K12651"/>
      <c r="L12651"/>
      <c r="M12651"/>
      <c r="N12651"/>
      <c r="O12651"/>
      <c r="S12651"/>
      <c r="T12651"/>
      <c r="U12651"/>
      <c r="V12651"/>
      <c r="Y12651"/>
      <c r="Z12651"/>
      <c r="AA12651"/>
      <c r="AB12651"/>
      <c r="AC12651"/>
      <c r="AD12651"/>
      <c r="AE12651"/>
      <c r="AF12651"/>
      <c r="AG12651"/>
      <c r="AH12651"/>
      <c r="AI12651"/>
      <c r="AJ12651"/>
      <c r="AK12651"/>
      <c r="AL12651"/>
    </row>
    <row r="12652" spans="3:38" ht="15" customHeight="1" x14ac:dyDescent="0.35">
      <c r="C12652"/>
      <c r="D12652"/>
      <c r="E12652"/>
      <c r="F12652"/>
      <c r="G12652"/>
      <c r="H12652"/>
      <c r="I12652"/>
      <c r="J12652"/>
      <c r="K12652"/>
      <c r="L12652"/>
      <c r="M12652"/>
      <c r="N12652"/>
      <c r="O12652"/>
      <c r="S12652"/>
      <c r="T12652"/>
      <c r="U12652"/>
      <c r="V12652"/>
      <c r="Y12652"/>
      <c r="Z12652"/>
      <c r="AA12652"/>
      <c r="AB12652"/>
      <c r="AC12652"/>
      <c r="AD12652"/>
      <c r="AE12652"/>
      <c r="AF12652"/>
      <c r="AG12652"/>
      <c r="AH12652"/>
      <c r="AI12652"/>
      <c r="AJ12652"/>
      <c r="AK12652"/>
      <c r="AL12652"/>
    </row>
    <row r="12653" spans="3:38" ht="15" customHeight="1" x14ac:dyDescent="0.35">
      <c r="C12653"/>
      <c r="D12653"/>
      <c r="E12653"/>
      <c r="F12653"/>
      <c r="G12653"/>
      <c r="H12653"/>
      <c r="I12653"/>
      <c r="J12653"/>
      <c r="K12653"/>
      <c r="L12653"/>
      <c r="M12653"/>
      <c r="N12653"/>
      <c r="O12653"/>
      <c r="S12653"/>
      <c r="T12653"/>
      <c r="U12653"/>
      <c r="V12653"/>
      <c r="Y12653"/>
      <c r="Z12653"/>
      <c r="AA12653"/>
      <c r="AB12653"/>
      <c r="AC12653"/>
      <c r="AD12653"/>
      <c r="AE12653"/>
      <c r="AF12653"/>
      <c r="AG12653"/>
      <c r="AH12653"/>
      <c r="AI12653"/>
      <c r="AJ12653"/>
      <c r="AK12653"/>
      <c r="AL12653"/>
    </row>
    <row r="12654" spans="3:38" ht="15" customHeight="1" x14ac:dyDescent="0.35">
      <c r="C12654"/>
      <c r="D12654"/>
      <c r="E12654"/>
      <c r="F12654"/>
      <c r="G12654"/>
      <c r="H12654"/>
      <c r="I12654"/>
      <c r="J12654"/>
      <c r="K12654"/>
      <c r="L12654"/>
      <c r="M12654"/>
      <c r="N12654"/>
      <c r="O12654"/>
      <c r="S12654"/>
      <c r="T12654"/>
      <c r="U12654"/>
      <c r="V12654"/>
      <c r="Y12654"/>
      <c r="Z12654"/>
      <c r="AA12654"/>
      <c r="AB12654"/>
      <c r="AC12654"/>
      <c r="AD12654"/>
      <c r="AE12654"/>
      <c r="AF12654"/>
      <c r="AG12654"/>
      <c r="AH12654"/>
      <c r="AI12654"/>
      <c r="AJ12654"/>
      <c r="AK12654"/>
      <c r="AL12654"/>
    </row>
    <row r="12655" spans="3:38" ht="15" customHeight="1" x14ac:dyDescent="0.35">
      <c r="C12655"/>
      <c r="D12655"/>
      <c r="E12655"/>
      <c r="F12655"/>
      <c r="G12655"/>
      <c r="H12655"/>
      <c r="I12655"/>
      <c r="J12655"/>
      <c r="K12655"/>
      <c r="L12655"/>
      <c r="M12655"/>
      <c r="N12655"/>
      <c r="O12655"/>
      <c r="S12655"/>
      <c r="T12655"/>
      <c r="U12655"/>
      <c r="V12655"/>
      <c r="Y12655"/>
      <c r="Z12655"/>
      <c r="AA12655"/>
      <c r="AB12655"/>
      <c r="AC12655"/>
      <c r="AD12655"/>
      <c r="AE12655"/>
      <c r="AF12655"/>
      <c r="AG12655"/>
      <c r="AH12655"/>
      <c r="AI12655"/>
      <c r="AJ12655"/>
      <c r="AK12655"/>
      <c r="AL12655"/>
    </row>
    <row r="12656" spans="3:38" ht="15" customHeight="1" x14ac:dyDescent="0.35">
      <c r="C12656"/>
      <c r="D12656"/>
      <c r="E12656"/>
      <c r="F12656"/>
      <c r="G12656"/>
      <c r="H12656"/>
      <c r="I12656"/>
      <c r="J12656"/>
      <c r="K12656"/>
      <c r="L12656"/>
      <c r="M12656"/>
      <c r="N12656"/>
      <c r="O12656"/>
      <c r="S12656"/>
      <c r="T12656"/>
      <c r="U12656"/>
      <c r="V12656"/>
      <c r="Y12656"/>
      <c r="Z12656"/>
      <c r="AA12656"/>
      <c r="AB12656"/>
      <c r="AC12656"/>
      <c r="AD12656"/>
      <c r="AE12656"/>
      <c r="AF12656"/>
      <c r="AG12656"/>
      <c r="AH12656"/>
      <c r="AI12656"/>
      <c r="AJ12656"/>
      <c r="AK12656"/>
      <c r="AL12656"/>
    </row>
    <row r="12657" spans="3:38" ht="15" customHeight="1" x14ac:dyDescent="0.35">
      <c r="C12657"/>
      <c r="D12657"/>
      <c r="E12657"/>
      <c r="F12657"/>
      <c r="G12657"/>
      <c r="H12657"/>
      <c r="I12657"/>
      <c r="J12657"/>
      <c r="K12657"/>
      <c r="L12657"/>
      <c r="M12657"/>
      <c r="N12657"/>
      <c r="O12657"/>
      <c r="S12657"/>
      <c r="T12657"/>
      <c r="U12657"/>
      <c r="V12657"/>
      <c r="Y12657"/>
      <c r="Z12657"/>
      <c r="AA12657"/>
      <c r="AB12657"/>
      <c r="AC12657"/>
      <c r="AD12657"/>
      <c r="AE12657"/>
      <c r="AF12657"/>
      <c r="AG12657"/>
      <c r="AH12657"/>
      <c r="AI12657"/>
      <c r="AJ12657"/>
      <c r="AK12657"/>
      <c r="AL12657"/>
    </row>
    <row r="12658" spans="3:38" ht="15" customHeight="1" x14ac:dyDescent="0.35">
      <c r="C12658"/>
      <c r="D12658"/>
      <c r="E12658"/>
      <c r="F12658"/>
      <c r="G12658"/>
      <c r="H12658"/>
      <c r="I12658"/>
      <c r="J12658"/>
      <c r="K12658"/>
      <c r="L12658"/>
      <c r="M12658"/>
      <c r="N12658"/>
      <c r="O12658"/>
      <c r="S12658"/>
      <c r="T12658"/>
      <c r="U12658"/>
      <c r="V12658"/>
      <c r="Y12658"/>
      <c r="Z12658"/>
      <c r="AA12658"/>
      <c r="AB12658"/>
      <c r="AC12658"/>
      <c r="AD12658"/>
      <c r="AE12658"/>
      <c r="AF12658"/>
      <c r="AG12658"/>
      <c r="AH12658"/>
      <c r="AI12658"/>
      <c r="AJ12658"/>
      <c r="AK12658"/>
      <c r="AL12658"/>
    </row>
    <row r="12659" spans="3:38" ht="15" customHeight="1" x14ac:dyDescent="0.35">
      <c r="C12659"/>
      <c r="D12659"/>
      <c r="E12659"/>
      <c r="F12659"/>
      <c r="G12659"/>
      <c r="H12659"/>
      <c r="I12659"/>
      <c r="J12659"/>
      <c r="K12659"/>
      <c r="L12659"/>
      <c r="M12659"/>
      <c r="N12659"/>
      <c r="O12659"/>
      <c r="S12659"/>
      <c r="T12659"/>
      <c r="U12659"/>
      <c r="V12659"/>
      <c r="Y12659"/>
      <c r="Z12659"/>
      <c r="AA12659"/>
      <c r="AB12659"/>
      <c r="AC12659"/>
      <c r="AD12659"/>
      <c r="AE12659"/>
      <c r="AF12659"/>
      <c r="AG12659"/>
      <c r="AH12659"/>
      <c r="AI12659"/>
      <c r="AJ12659"/>
      <c r="AK12659"/>
      <c r="AL12659"/>
    </row>
    <row r="12660" spans="3:38" ht="15" customHeight="1" x14ac:dyDescent="0.35">
      <c r="C12660"/>
      <c r="D12660"/>
      <c r="E12660"/>
      <c r="F12660"/>
      <c r="G12660"/>
      <c r="H12660"/>
      <c r="I12660"/>
      <c r="J12660"/>
      <c r="K12660"/>
      <c r="L12660"/>
      <c r="M12660"/>
      <c r="N12660"/>
      <c r="O12660"/>
      <c r="S12660"/>
      <c r="T12660"/>
      <c r="U12660"/>
      <c r="V12660"/>
      <c r="Y12660"/>
      <c r="Z12660"/>
      <c r="AA12660"/>
      <c r="AB12660"/>
      <c r="AC12660"/>
      <c r="AD12660"/>
      <c r="AE12660"/>
      <c r="AF12660"/>
      <c r="AG12660"/>
      <c r="AH12660"/>
      <c r="AI12660"/>
      <c r="AJ12660"/>
      <c r="AK12660"/>
      <c r="AL12660"/>
    </row>
    <row r="12661" spans="3:38" ht="15" customHeight="1" x14ac:dyDescent="0.35">
      <c r="C12661"/>
      <c r="D12661"/>
      <c r="E12661"/>
      <c r="F12661"/>
      <c r="G12661"/>
      <c r="H12661"/>
      <c r="I12661"/>
      <c r="J12661"/>
      <c r="K12661"/>
      <c r="L12661"/>
      <c r="M12661"/>
      <c r="N12661"/>
      <c r="O12661"/>
      <c r="S12661"/>
      <c r="T12661"/>
      <c r="U12661"/>
      <c r="V12661"/>
      <c r="Y12661"/>
      <c r="Z12661"/>
      <c r="AA12661"/>
      <c r="AB12661"/>
      <c r="AC12661"/>
      <c r="AD12661"/>
      <c r="AE12661"/>
      <c r="AF12661"/>
      <c r="AG12661"/>
      <c r="AH12661"/>
      <c r="AI12661"/>
      <c r="AJ12661"/>
      <c r="AK12661"/>
      <c r="AL12661"/>
    </row>
    <row r="12662" spans="3:38" ht="15" customHeight="1" x14ac:dyDescent="0.35">
      <c r="C12662"/>
      <c r="D12662"/>
      <c r="E12662"/>
      <c r="F12662"/>
      <c r="G12662"/>
      <c r="H12662"/>
      <c r="I12662"/>
      <c r="J12662"/>
      <c r="K12662"/>
      <c r="L12662"/>
      <c r="M12662"/>
      <c r="N12662"/>
      <c r="O12662"/>
      <c r="S12662"/>
      <c r="T12662"/>
      <c r="U12662"/>
      <c r="V12662"/>
      <c r="Y12662"/>
      <c r="Z12662"/>
      <c r="AA12662"/>
      <c r="AB12662"/>
      <c r="AC12662"/>
      <c r="AD12662"/>
      <c r="AE12662"/>
      <c r="AF12662"/>
      <c r="AG12662"/>
      <c r="AH12662"/>
      <c r="AI12662"/>
      <c r="AJ12662"/>
      <c r="AK12662"/>
      <c r="AL12662"/>
    </row>
    <row r="12663" spans="3:38" ht="15" customHeight="1" x14ac:dyDescent="0.35">
      <c r="C12663"/>
      <c r="D12663"/>
      <c r="E12663"/>
      <c r="F12663"/>
      <c r="G12663"/>
      <c r="H12663"/>
      <c r="I12663"/>
      <c r="J12663"/>
      <c r="K12663"/>
      <c r="L12663"/>
      <c r="M12663"/>
      <c r="N12663"/>
      <c r="O12663"/>
      <c r="S12663"/>
      <c r="T12663"/>
      <c r="U12663"/>
      <c r="V12663"/>
      <c r="Y12663"/>
      <c r="Z12663"/>
      <c r="AA12663"/>
      <c r="AB12663"/>
      <c r="AC12663"/>
      <c r="AD12663"/>
      <c r="AE12663"/>
      <c r="AF12663"/>
      <c r="AG12663"/>
      <c r="AH12663"/>
      <c r="AI12663"/>
      <c r="AJ12663"/>
      <c r="AK12663"/>
      <c r="AL12663"/>
    </row>
    <row r="12664" spans="3:38" ht="15" customHeight="1" x14ac:dyDescent="0.35">
      <c r="C12664"/>
      <c r="D12664"/>
      <c r="E12664"/>
      <c r="F12664"/>
      <c r="G12664"/>
      <c r="H12664"/>
      <c r="I12664"/>
      <c r="J12664"/>
      <c r="K12664"/>
      <c r="L12664"/>
      <c r="M12664"/>
      <c r="N12664"/>
      <c r="O12664"/>
      <c r="S12664"/>
      <c r="T12664"/>
      <c r="U12664"/>
      <c r="V12664"/>
      <c r="Y12664"/>
      <c r="Z12664"/>
      <c r="AA12664"/>
      <c r="AB12664"/>
      <c r="AC12664"/>
      <c r="AD12664"/>
      <c r="AE12664"/>
      <c r="AF12664"/>
      <c r="AG12664"/>
      <c r="AH12664"/>
      <c r="AI12664"/>
      <c r="AJ12664"/>
      <c r="AK12664"/>
      <c r="AL12664"/>
    </row>
    <row r="12665" spans="3:38" ht="15" customHeight="1" x14ac:dyDescent="0.35">
      <c r="C12665"/>
      <c r="D12665"/>
      <c r="E12665"/>
      <c r="F12665"/>
      <c r="G12665"/>
      <c r="H12665"/>
      <c r="I12665"/>
      <c r="J12665"/>
      <c r="K12665"/>
      <c r="L12665"/>
      <c r="M12665"/>
      <c r="N12665"/>
      <c r="O12665"/>
      <c r="S12665"/>
      <c r="T12665"/>
      <c r="U12665"/>
      <c r="V12665"/>
      <c r="Y12665"/>
      <c r="Z12665"/>
      <c r="AA12665"/>
      <c r="AB12665"/>
      <c r="AC12665"/>
      <c r="AD12665"/>
      <c r="AE12665"/>
      <c r="AF12665"/>
      <c r="AG12665"/>
      <c r="AH12665"/>
      <c r="AI12665"/>
      <c r="AJ12665"/>
      <c r="AK12665"/>
      <c r="AL12665"/>
    </row>
    <row r="12666" spans="3:38" ht="15" customHeight="1" x14ac:dyDescent="0.35">
      <c r="C12666"/>
      <c r="D12666"/>
      <c r="E12666"/>
      <c r="F12666"/>
      <c r="G12666"/>
      <c r="H12666"/>
      <c r="I12666"/>
      <c r="J12666"/>
      <c r="K12666"/>
      <c r="L12666"/>
      <c r="M12666"/>
      <c r="N12666"/>
      <c r="O12666"/>
      <c r="S12666"/>
      <c r="T12666"/>
      <c r="U12666"/>
      <c r="V12666"/>
      <c r="Y12666"/>
      <c r="Z12666"/>
      <c r="AA12666"/>
      <c r="AB12666"/>
      <c r="AC12666"/>
      <c r="AD12666"/>
      <c r="AE12666"/>
      <c r="AF12666"/>
      <c r="AG12666"/>
      <c r="AH12666"/>
      <c r="AI12666"/>
      <c r="AJ12666"/>
      <c r="AK12666"/>
      <c r="AL12666"/>
    </row>
    <row r="12667" spans="3:38" ht="15" customHeight="1" x14ac:dyDescent="0.35">
      <c r="C12667"/>
      <c r="D12667"/>
      <c r="E12667"/>
      <c r="F12667"/>
      <c r="G12667"/>
      <c r="H12667"/>
      <c r="I12667"/>
      <c r="J12667"/>
      <c r="K12667"/>
      <c r="L12667"/>
      <c r="M12667"/>
      <c r="N12667"/>
      <c r="O12667"/>
      <c r="S12667"/>
      <c r="T12667"/>
      <c r="U12667"/>
      <c r="V12667"/>
      <c r="Y12667"/>
      <c r="Z12667"/>
      <c r="AA12667"/>
      <c r="AB12667"/>
      <c r="AC12667"/>
      <c r="AD12667"/>
      <c r="AE12667"/>
      <c r="AF12667"/>
      <c r="AG12667"/>
      <c r="AH12667"/>
      <c r="AI12667"/>
      <c r="AJ12667"/>
      <c r="AK12667"/>
      <c r="AL12667"/>
    </row>
    <row r="12668" spans="3:38" ht="15" customHeight="1" x14ac:dyDescent="0.35">
      <c r="C12668"/>
      <c r="D12668"/>
      <c r="E12668"/>
      <c r="F12668"/>
      <c r="G12668"/>
      <c r="H12668"/>
      <c r="I12668"/>
      <c r="J12668"/>
      <c r="K12668"/>
      <c r="L12668"/>
      <c r="M12668"/>
      <c r="N12668"/>
      <c r="O12668"/>
      <c r="S12668"/>
      <c r="T12668"/>
      <c r="U12668"/>
      <c r="V12668"/>
      <c r="Y12668"/>
      <c r="Z12668"/>
      <c r="AA12668"/>
      <c r="AB12668"/>
      <c r="AC12668"/>
      <c r="AD12668"/>
      <c r="AE12668"/>
      <c r="AF12668"/>
      <c r="AG12668"/>
      <c r="AH12668"/>
      <c r="AI12668"/>
      <c r="AJ12668"/>
      <c r="AK12668"/>
      <c r="AL12668"/>
    </row>
    <row r="12669" spans="3:38" ht="15" customHeight="1" x14ac:dyDescent="0.35">
      <c r="C12669"/>
      <c r="D12669"/>
      <c r="E12669"/>
      <c r="F12669"/>
      <c r="G12669"/>
      <c r="H12669"/>
      <c r="I12669"/>
      <c r="J12669"/>
      <c r="K12669"/>
      <c r="L12669"/>
      <c r="M12669"/>
      <c r="N12669"/>
      <c r="O12669"/>
      <c r="S12669"/>
      <c r="T12669"/>
      <c r="U12669"/>
      <c r="V12669"/>
      <c r="Y12669"/>
      <c r="Z12669"/>
      <c r="AA12669"/>
      <c r="AB12669"/>
      <c r="AC12669"/>
      <c r="AD12669"/>
      <c r="AE12669"/>
      <c r="AF12669"/>
      <c r="AG12669"/>
      <c r="AH12669"/>
      <c r="AI12669"/>
      <c r="AJ12669"/>
      <c r="AK12669"/>
      <c r="AL12669"/>
    </row>
    <row r="12670" spans="3:38" ht="15" customHeight="1" x14ac:dyDescent="0.35">
      <c r="C12670"/>
      <c r="D12670"/>
      <c r="E12670"/>
      <c r="F12670"/>
      <c r="G12670"/>
      <c r="H12670"/>
      <c r="I12670"/>
      <c r="J12670"/>
      <c r="K12670"/>
      <c r="L12670"/>
      <c r="M12670"/>
      <c r="N12670"/>
      <c r="O12670"/>
      <c r="S12670"/>
      <c r="T12670"/>
      <c r="U12670"/>
      <c r="V12670"/>
      <c r="Y12670"/>
      <c r="Z12670"/>
      <c r="AA12670"/>
      <c r="AB12670"/>
      <c r="AC12670"/>
      <c r="AD12670"/>
      <c r="AE12670"/>
      <c r="AF12670"/>
      <c r="AG12670"/>
      <c r="AH12670"/>
      <c r="AI12670"/>
      <c r="AJ12670"/>
      <c r="AK12670"/>
      <c r="AL12670"/>
    </row>
    <row r="12671" spans="3:38" ht="15" customHeight="1" x14ac:dyDescent="0.35">
      <c r="C12671"/>
      <c r="D12671"/>
      <c r="E12671"/>
      <c r="F12671"/>
      <c r="G12671"/>
      <c r="H12671"/>
      <c r="I12671"/>
      <c r="J12671"/>
      <c r="K12671"/>
      <c r="L12671"/>
      <c r="M12671"/>
      <c r="N12671"/>
      <c r="O12671"/>
      <c r="S12671"/>
      <c r="T12671"/>
      <c r="U12671"/>
      <c r="V12671"/>
      <c r="Y12671"/>
      <c r="Z12671"/>
      <c r="AA12671"/>
      <c r="AB12671"/>
      <c r="AC12671"/>
      <c r="AD12671"/>
      <c r="AE12671"/>
      <c r="AF12671"/>
      <c r="AG12671"/>
      <c r="AH12671"/>
      <c r="AI12671"/>
      <c r="AJ12671"/>
      <c r="AK12671"/>
      <c r="AL12671"/>
    </row>
    <row r="12672" spans="3:38" ht="15" customHeight="1" x14ac:dyDescent="0.35">
      <c r="C12672"/>
      <c r="D12672"/>
      <c r="E12672"/>
      <c r="F12672"/>
      <c r="G12672"/>
      <c r="H12672"/>
      <c r="I12672"/>
      <c r="J12672"/>
      <c r="K12672"/>
      <c r="L12672"/>
      <c r="M12672"/>
      <c r="N12672"/>
      <c r="O12672"/>
      <c r="S12672"/>
      <c r="T12672"/>
      <c r="U12672"/>
      <c r="V12672"/>
      <c r="Y12672"/>
      <c r="Z12672"/>
      <c r="AA12672"/>
      <c r="AB12672"/>
      <c r="AC12672"/>
      <c r="AD12672"/>
      <c r="AE12672"/>
      <c r="AF12672"/>
      <c r="AG12672"/>
      <c r="AH12672"/>
      <c r="AI12672"/>
      <c r="AJ12672"/>
      <c r="AK12672"/>
      <c r="AL12672"/>
    </row>
    <row r="12673" spans="3:38" ht="15" customHeight="1" x14ac:dyDescent="0.35">
      <c r="C12673"/>
      <c r="D12673"/>
      <c r="E12673"/>
      <c r="F12673"/>
      <c r="G12673"/>
      <c r="H12673"/>
      <c r="I12673"/>
      <c r="J12673"/>
      <c r="K12673"/>
      <c r="L12673"/>
      <c r="M12673"/>
      <c r="N12673"/>
      <c r="O12673"/>
      <c r="S12673"/>
      <c r="T12673"/>
      <c r="U12673"/>
      <c r="V12673"/>
      <c r="Y12673"/>
      <c r="Z12673"/>
      <c r="AA12673"/>
      <c r="AB12673"/>
      <c r="AC12673"/>
      <c r="AD12673"/>
      <c r="AE12673"/>
      <c r="AF12673"/>
      <c r="AG12673"/>
      <c r="AH12673"/>
      <c r="AI12673"/>
      <c r="AJ12673"/>
      <c r="AK12673"/>
      <c r="AL12673"/>
    </row>
    <row r="12674" spans="3:38" ht="15" customHeight="1" x14ac:dyDescent="0.35">
      <c r="C12674"/>
      <c r="D12674"/>
      <c r="E12674"/>
      <c r="F12674"/>
      <c r="G12674"/>
      <c r="H12674"/>
      <c r="I12674"/>
      <c r="J12674"/>
      <c r="K12674"/>
      <c r="L12674"/>
      <c r="M12674"/>
      <c r="N12674"/>
      <c r="O12674"/>
      <c r="S12674"/>
      <c r="T12674"/>
      <c r="U12674"/>
      <c r="V12674"/>
      <c r="Y12674"/>
      <c r="Z12674"/>
      <c r="AA12674"/>
      <c r="AB12674"/>
      <c r="AC12674"/>
      <c r="AD12674"/>
      <c r="AE12674"/>
      <c r="AF12674"/>
      <c r="AG12674"/>
      <c r="AH12674"/>
      <c r="AI12674"/>
      <c r="AJ12674"/>
      <c r="AK12674"/>
      <c r="AL12674"/>
    </row>
    <row r="12675" spans="3:38" ht="15" customHeight="1" x14ac:dyDescent="0.35">
      <c r="C12675"/>
      <c r="D12675"/>
      <c r="E12675"/>
      <c r="F12675"/>
      <c r="G12675"/>
      <c r="H12675"/>
      <c r="I12675"/>
      <c r="J12675"/>
      <c r="K12675"/>
      <c r="L12675"/>
      <c r="M12675"/>
      <c r="N12675"/>
      <c r="O12675"/>
      <c r="S12675"/>
      <c r="T12675"/>
      <c r="U12675"/>
      <c r="V12675"/>
      <c r="Y12675"/>
      <c r="Z12675"/>
      <c r="AA12675"/>
      <c r="AB12675"/>
      <c r="AC12675"/>
      <c r="AD12675"/>
      <c r="AE12675"/>
      <c r="AF12675"/>
      <c r="AG12675"/>
      <c r="AH12675"/>
      <c r="AI12675"/>
      <c r="AJ12675"/>
      <c r="AK12675"/>
      <c r="AL12675"/>
    </row>
    <row r="12676" spans="3:38" ht="15" customHeight="1" x14ac:dyDescent="0.35">
      <c r="C12676"/>
      <c r="D12676"/>
      <c r="E12676"/>
      <c r="F12676"/>
      <c r="G12676"/>
      <c r="H12676"/>
      <c r="I12676"/>
      <c r="J12676"/>
      <c r="K12676"/>
      <c r="L12676"/>
      <c r="M12676"/>
      <c r="N12676"/>
      <c r="O12676"/>
      <c r="S12676"/>
      <c r="T12676"/>
      <c r="U12676"/>
      <c r="V12676"/>
      <c r="Y12676"/>
      <c r="Z12676"/>
      <c r="AA12676"/>
      <c r="AB12676"/>
      <c r="AC12676"/>
      <c r="AD12676"/>
      <c r="AE12676"/>
      <c r="AF12676"/>
      <c r="AG12676"/>
      <c r="AH12676"/>
      <c r="AI12676"/>
      <c r="AJ12676"/>
      <c r="AK12676"/>
      <c r="AL12676"/>
    </row>
    <row r="12677" spans="3:38" ht="15" customHeight="1" x14ac:dyDescent="0.35">
      <c r="C12677"/>
      <c r="D12677"/>
      <c r="E12677"/>
      <c r="F12677"/>
      <c r="G12677"/>
      <c r="H12677"/>
      <c r="I12677"/>
      <c r="J12677"/>
      <c r="K12677"/>
      <c r="L12677"/>
      <c r="M12677"/>
      <c r="N12677"/>
      <c r="O12677"/>
      <c r="S12677"/>
      <c r="T12677"/>
      <c r="U12677"/>
      <c r="V12677"/>
      <c r="Y12677"/>
      <c r="Z12677"/>
      <c r="AA12677"/>
      <c r="AB12677"/>
      <c r="AC12677"/>
      <c r="AD12677"/>
      <c r="AE12677"/>
      <c r="AF12677"/>
      <c r="AG12677"/>
      <c r="AH12677"/>
      <c r="AI12677"/>
      <c r="AJ12677"/>
      <c r="AK12677"/>
      <c r="AL12677"/>
    </row>
    <row r="12678" spans="3:38" ht="15" customHeight="1" x14ac:dyDescent="0.35">
      <c r="C12678"/>
      <c r="D12678"/>
      <c r="E12678"/>
      <c r="F12678"/>
      <c r="G12678"/>
      <c r="H12678"/>
      <c r="I12678"/>
      <c r="J12678"/>
      <c r="K12678"/>
      <c r="L12678"/>
      <c r="M12678"/>
      <c r="N12678"/>
      <c r="O12678"/>
      <c r="S12678"/>
      <c r="T12678"/>
      <c r="U12678"/>
      <c r="V12678"/>
      <c r="Y12678"/>
      <c r="Z12678"/>
      <c r="AA12678"/>
      <c r="AB12678"/>
      <c r="AC12678"/>
      <c r="AD12678"/>
      <c r="AE12678"/>
      <c r="AF12678"/>
      <c r="AG12678"/>
      <c r="AH12678"/>
      <c r="AI12678"/>
      <c r="AJ12678"/>
      <c r="AK12678"/>
      <c r="AL12678"/>
    </row>
    <row r="12679" spans="3:38" ht="15" customHeight="1" x14ac:dyDescent="0.35">
      <c r="C12679"/>
      <c r="D12679"/>
      <c r="E12679"/>
      <c r="F12679"/>
      <c r="G12679"/>
      <c r="H12679"/>
      <c r="I12679"/>
      <c r="J12679"/>
      <c r="K12679"/>
      <c r="L12679"/>
      <c r="M12679"/>
      <c r="N12679"/>
      <c r="O12679"/>
      <c r="S12679"/>
      <c r="T12679"/>
      <c r="U12679"/>
      <c r="V12679"/>
      <c r="Y12679"/>
      <c r="Z12679"/>
      <c r="AA12679"/>
      <c r="AB12679"/>
      <c r="AC12679"/>
      <c r="AD12679"/>
      <c r="AE12679"/>
      <c r="AF12679"/>
      <c r="AG12679"/>
      <c r="AH12679"/>
      <c r="AI12679"/>
      <c r="AJ12679"/>
      <c r="AK12679"/>
      <c r="AL12679"/>
    </row>
    <row r="12680" spans="3:38" ht="15" customHeight="1" x14ac:dyDescent="0.35">
      <c r="C12680"/>
      <c r="D12680"/>
      <c r="E12680"/>
      <c r="F12680"/>
      <c r="G12680"/>
      <c r="H12680"/>
      <c r="I12680"/>
      <c r="J12680"/>
      <c r="K12680"/>
      <c r="L12680"/>
      <c r="M12680"/>
      <c r="N12680"/>
      <c r="O12680"/>
      <c r="S12680"/>
      <c r="T12680"/>
      <c r="U12680"/>
      <c r="V12680"/>
      <c r="Y12680"/>
      <c r="Z12680"/>
      <c r="AA12680"/>
      <c r="AB12680"/>
      <c r="AC12680"/>
      <c r="AD12680"/>
      <c r="AE12680"/>
      <c r="AF12680"/>
      <c r="AG12680"/>
      <c r="AH12680"/>
      <c r="AI12680"/>
      <c r="AJ12680"/>
      <c r="AK12680"/>
      <c r="AL12680"/>
    </row>
    <row r="12681" spans="3:38" ht="15" customHeight="1" x14ac:dyDescent="0.35">
      <c r="C12681"/>
      <c r="D12681"/>
      <c r="E12681"/>
      <c r="F12681"/>
      <c r="G12681"/>
      <c r="H12681"/>
      <c r="I12681"/>
      <c r="J12681"/>
      <c r="K12681"/>
      <c r="L12681"/>
      <c r="M12681"/>
      <c r="N12681"/>
      <c r="O12681"/>
      <c r="S12681"/>
      <c r="T12681"/>
      <c r="U12681"/>
      <c r="V12681"/>
      <c r="Y12681"/>
      <c r="Z12681"/>
      <c r="AA12681"/>
      <c r="AB12681"/>
      <c r="AC12681"/>
      <c r="AD12681"/>
      <c r="AE12681"/>
      <c r="AF12681"/>
      <c r="AG12681"/>
      <c r="AH12681"/>
      <c r="AI12681"/>
      <c r="AJ12681"/>
      <c r="AK12681"/>
      <c r="AL12681"/>
    </row>
    <row r="12682" spans="3:38" ht="15" customHeight="1" x14ac:dyDescent="0.35">
      <c r="C12682"/>
      <c r="D12682"/>
      <c r="E12682"/>
      <c r="F12682"/>
      <c r="G12682"/>
      <c r="H12682"/>
      <c r="I12682"/>
      <c r="J12682"/>
      <c r="K12682"/>
      <c r="L12682"/>
      <c r="M12682"/>
      <c r="N12682"/>
      <c r="O12682"/>
      <c r="S12682"/>
      <c r="T12682"/>
      <c r="U12682"/>
      <c r="V12682"/>
      <c r="Y12682"/>
      <c r="Z12682"/>
      <c r="AA12682"/>
      <c r="AB12682"/>
      <c r="AC12682"/>
      <c r="AD12682"/>
      <c r="AE12682"/>
      <c r="AF12682"/>
      <c r="AG12682"/>
      <c r="AH12682"/>
      <c r="AI12682"/>
      <c r="AJ12682"/>
      <c r="AK12682"/>
      <c r="AL12682"/>
    </row>
    <row r="12683" spans="3:38" ht="15" customHeight="1" x14ac:dyDescent="0.35">
      <c r="C12683"/>
      <c r="D12683"/>
      <c r="E12683"/>
      <c r="F12683"/>
      <c r="G12683"/>
      <c r="H12683"/>
      <c r="I12683"/>
      <c r="J12683"/>
      <c r="K12683"/>
      <c r="L12683"/>
      <c r="M12683"/>
      <c r="N12683"/>
      <c r="O12683"/>
      <c r="S12683"/>
      <c r="T12683"/>
      <c r="U12683"/>
      <c r="V12683"/>
      <c r="Y12683"/>
      <c r="Z12683"/>
      <c r="AA12683"/>
      <c r="AB12683"/>
      <c r="AC12683"/>
      <c r="AD12683"/>
      <c r="AE12683"/>
      <c r="AF12683"/>
      <c r="AG12683"/>
      <c r="AH12683"/>
      <c r="AI12683"/>
      <c r="AJ12683"/>
      <c r="AK12683"/>
      <c r="AL12683"/>
    </row>
    <row r="12684" spans="3:38" ht="15" customHeight="1" x14ac:dyDescent="0.35">
      <c r="C12684"/>
      <c r="D12684"/>
      <c r="E12684"/>
      <c r="F12684"/>
      <c r="G12684"/>
      <c r="H12684"/>
      <c r="I12684"/>
      <c r="J12684"/>
      <c r="K12684"/>
      <c r="L12684"/>
      <c r="M12684"/>
      <c r="N12684"/>
      <c r="O12684"/>
      <c r="S12684"/>
      <c r="T12684"/>
      <c r="U12684"/>
      <c r="V12684"/>
      <c r="Y12684"/>
      <c r="Z12684"/>
      <c r="AA12684"/>
      <c r="AB12684"/>
      <c r="AC12684"/>
      <c r="AD12684"/>
      <c r="AE12684"/>
      <c r="AF12684"/>
      <c r="AG12684"/>
      <c r="AH12684"/>
      <c r="AI12684"/>
      <c r="AJ12684"/>
      <c r="AK12684"/>
      <c r="AL12684"/>
    </row>
    <row r="12685" spans="3:38" ht="15" customHeight="1" x14ac:dyDescent="0.35">
      <c r="C12685"/>
      <c r="D12685"/>
      <c r="E12685"/>
      <c r="F12685"/>
      <c r="G12685"/>
      <c r="H12685"/>
      <c r="I12685"/>
      <c r="J12685"/>
      <c r="K12685"/>
      <c r="L12685"/>
      <c r="M12685"/>
      <c r="N12685"/>
      <c r="O12685"/>
      <c r="S12685"/>
      <c r="T12685"/>
      <c r="U12685"/>
      <c r="V12685"/>
      <c r="Y12685"/>
      <c r="Z12685"/>
      <c r="AA12685"/>
      <c r="AB12685"/>
      <c r="AC12685"/>
      <c r="AD12685"/>
      <c r="AE12685"/>
      <c r="AF12685"/>
      <c r="AG12685"/>
      <c r="AH12685"/>
      <c r="AI12685"/>
      <c r="AJ12685"/>
      <c r="AK12685"/>
      <c r="AL12685"/>
    </row>
    <row r="12686" spans="3:38" ht="15" customHeight="1" x14ac:dyDescent="0.35">
      <c r="C12686"/>
      <c r="D12686"/>
      <c r="E12686"/>
      <c r="F12686"/>
      <c r="G12686"/>
      <c r="H12686"/>
      <c r="I12686"/>
      <c r="J12686"/>
      <c r="K12686"/>
      <c r="L12686"/>
      <c r="M12686"/>
      <c r="N12686"/>
      <c r="O12686"/>
      <c r="S12686"/>
      <c r="T12686"/>
      <c r="U12686"/>
      <c r="V12686"/>
      <c r="Y12686"/>
      <c r="Z12686"/>
      <c r="AA12686"/>
      <c r="AB12686"/>
      <c r="AC12686"/>
      <c r="AD12686"/>
      <c r="AE12686"/>
      <c r="AF12686"/>
      <c r="AG12686"/>
      <c r="AH12686"/>
      <c r="AI12686"/>
      <c r="AJ12686"/>
      <c r="AK12686"/>
      <c r="AL12686"/>
    </row>
    <row r="12687" spans="3:38" ht="15" customHeight="1" x14ac:dyDescent="0.35">
      <c r="C12687"/>
      <c r="D12687"/>
      <c r="E12687"/>
      <c r="F12687"/>
      <c r="G12687"/>
      <c r="H12687"/>
      <c r="I12687"/>
      <c r="J12687"/>
      <c r="K12687"/>
      <c r="L12687"/>
      <c r="M12687"/>
      <c r="N12687"/>
      <c r="O12687"/>
      <c r="S12687"/>
      <c r="T12687"/>
      <c r="U12687"/>
      <c r="V12687"/>
      <c r="Y12687"/>
      <c r="Z12687"/>
      <c r="AA12687"/>
      <c r="AB12687"/>
      <c r="AC12687"/>
      <c r="AD12687"/>
      <c r="AE12687"/>
      <c r="AF12687"/>
      <c r="AG12687"/>
      <c r="AH12687"/>
      <c r="AI12687"/>
      <c r="AJ12687"/>
      <c r="AK12687"/>
      <c r="AL12687"/>
    </row>
    <row r="12688" spans="3:38" ht="15" customHeight="1" x14ac:dyDescent="0.35">
      <c r="C12688"/>
      <c r="D12688"/>
      <c r="E12688"/>
      <c r="F12688"/>
      <c r="G12688"/>
      <c r="H12688"/>
      <c r="I12688"/>
      <c r="J12688"/>
      <c r="K12688"/>
      <c r="L12688"/>
      <c r="M12688"/>
      <c r="N12688"/>
      <c r="O12688"/>
      <c r="S12688"/>
      <c r="T12688"/>
      <c r="U12688"/>
      <c r="V12688"/>
      <c r="Y12688"/>
      <c r="Z12688"/>
      <c r="AA12688"/>
      <c r="AB12688"/>
      <c r="AC12688"/>
      <c r="AD12688"/>
      <c r="AE12688"/>
      <c r="AF12688"/>
      <c r="AG12688"/>
      <c r="AH12688"/>
      <c r="AI12688"/>
      <c r="AJ12688"/>
      <c r="AK12688"/>
      <c r="AL12688"/>
    </row>
    <row r="12689" spans="3:38" ht="15" customHeight="1" x14ac:dyDescent="0.35">
      <c r="C12689"/>
      <c r="D12689"/>
      <c r="E12689"/>
      <c r="F12689"/>
      <c r="G12689"/>
      <c r="H12689"/>
      <c r="I12689"/>
      <c r="J12689"/>
      <c r="K12689"/>
      <c r="L12689"/>
      <c r="M12689"/>
      <c r="N12689"/>
      <c r="O12689"/>
      <c r="S12689"/>
      <c r="T12689"/>
      <c r="U12689"/>
      <c r="V12689"/>
      <c r="Y12689"/>
      <c r="Z12689"/>
      <c r="AA12689"/>
      <c r="AB12689"/>
      <c r="AC12689"/>
      <c r="AD12689"/>
      <c r="AE12689"/>
      <c r="AF12689"/>
      <c r="AG12689"/>
      <c r="AH12689"/>
      <c r="AI12689"/>
      <c r="AJ12689"/>
      <c r="AK12689"/>
      <c r="AL12689"/>
    </row>
    <row r="12690" spans="3:38" ht="15" customHeight="1" x14ac:dyDescent="0.35">
      <c r="C12690"/>
      <c r="D12690"/>
      <c r="E12690"/>
      <c r="F12690"/>
      <c r="G12690"/>
      <c r="H12690"/>
      <c r="I12690"/>
      <c r="J12690"/>
      <c r="K12690"/>
      <c r="L12690"/>
      <c r="M12690"/>
      <c r="N12690"/>
      <c r="O12690"/>
      <c r="S12690"/>
      <c r="T12690"/>
      <c r="U12690"/>
      <c r="V12690"/>
      <c r="Y12690"/>
      <c r="Z12690"/>
      <c r="AA12690"/>
      <c r="AB12690"/>
      <c r="AC12690"/>
      <c r="AD12690"/>
      <c r="AE12690"/>
      <c r="AF12690"/>
      <c r="AG12690"/>
      <c r="AH12690"/>
      <c r="AI12690"/>
      <c r="AJ12690"/>
      <c r="AK12690"/>
      <c r="AL12690"/>
    </row>
    <row r="12691" spans="3:38" ht="15" customHeight="1" x14ac:dyDescent="0.35">
      <c r="C12691"/>
      <c r="D12691"/>
      <c r="E12691"/>
      <c r="F12691"/>
      <c r="G12691"/>
      <c r="H12691"/>
      <c r="I12691"/>
      <c r="J12691"/>
      <c r="K12691"/>
      <c r="L12691"/>
      <c r="M12691"/>
      <c r="N12691"/>
      <c r="O12691"/>
      <c r="S12691"/>
      <c r="T12691"/>
      <c r="U12691"/>
      <c r="V12691"/>
      <c r="Y12691"/>
      <c r="Z12691"/>
      <c r="AA12691"/>
      <c r="AB12691"/>
      <c r="AC12691"/>
      <c r="AD12691"/>
      <c r="AE12691"/>
      <c r="AF12691"/>
      <c r="AG12691"/>
      <c r="AH12691"/>
      <c r="AI12691"/>
      <c r="AJ12691"/>
      <c r="AK12691"/>
      <c r="AL12691"/>
    </row>
    <row r="12692" spans="3:38" ht="15" customHeight="1" x14ac:dyDescent="0.35">
      <c r="C12692"/>
      <c r="D12692"/>
      <c r="E12692"/>
      <c r="F12692"/>
      <c r="G12692"/>
      <c r="H12692"/>
      <c r="I12692"/>
      <c r="J12692"/>
      <c r="K12692"/>
      <c r="L12692"/>
      <c r="M12692"/>
      <c r="N12692"/>
      <c r="O12692"/>
      <c r="S12692"/>
      <c r="T12692"/>
      <c r="U12692"/>
      <c r="V12692"/>
      <c r="Y12692"/>
      <c r="Z12692"/>
      <c r="AA12692"/>
      <c r="AB12692"/>
      <c r="AC12692"/>
      <c r="AD12692"/>
      <c r="AE12692"/>
      <c r="AF12692"/>
      <c r="AG12692"/>
      <c r="AH12692"/>
      <c r="AI12692"/>
      <c r="AJ12692"/>
      <c r="AK12692"/>
      <c r="AL12692"/>
    </row>
    <row r="12693" spans="3:38" ht="15" customHeight="1" x14ac:dyDescent="0.35">
      <c r="C12693"/>
      <c r="D12693"/>
      <c r="E12693"/>
      <c r="F12693"/>
      <c r="G12693"/>
      <c r="H12693"/>
      <c r="I12693"/>
      <c r="J12693"/>
      <c r="K12693"/>
      <c r="L12693"/>
      <c r="M12693"/>
      <c r="N12693"/>
      <c r="O12693"/>
      <c r="S12693"/>
      <c r="T12693"/>
      <c r="U12693"/>
      <c r="V12693"/>
      <c r="Y12693"/>
      <c r="Z12693"/>
      <c r="AA12693"/>
      <c r="AB12693"/>
      <c r="AC12693"/>
      <c r="AD12693"/>
      <c r="AE12693"/>
      <c r="AF12693"/>
      <c r="AG12693"/>
      <c r="AH12693"/>
      <c r="AI12693"/>
      <c r="AJ12693"/>
      <c r="AK12693"/>
      <c r="AL12693"/>
    </row>
    <row r="12694" spans="3:38" ht="15" customHeight="1" x14ac:dyDescent="0.35">
      <c r="C12694"/>
      <c r="D12694"/>
      <c r="E12694"/>
      <c r="F12694"/>
      <c r="G12694"/>
      <c r="H12694"/>
      <c r="I12694"/>
      <c r="J12694"/>
      <c r="K12694"/>
      <c r="L12694"/>
      <c r="M12694"/>
      <c r="N12694"/>
      <c r="O12694"/>
      <c r="S12694"/>
      <c r="T12694"/>
      <c r="U12694"/>
      <c r="V12694"/>
      <c r="Y12694"/>
      <c r="Z12694"/>
      <c r="AA12694"/>
      <c r="AB12694"/>
      <c r="AC12694"/>
      <c r="AD12694"/>
      <c r="AE12694"/>
      <c r="AF12694"/>
      <c r="AG12694"/>
      <c r="AH12694"/>
      <c r="AI12694"/>
      <c r="AJ12694"/>
      <c r="AK12694"/>
      <c r="AL12694"/>
    </row>
    <row r="12695" spans="3:38" ht="15" customHeight="1" x14ac:dyDescent="0.35">
      <c r="C12695"/>
      <c r="D12695"/>
      <c r="E12695"/>
      <c r="F12695"/>
      <c r="G12695"/>
      <c r="H12695"/>
      <c r="I12695"/>
      <c r="J12695"/>
      <c r="K12695"/>
      <c r="L12695"/>
      <c r="M12695"/>
      <c r="N12695"/>
      <c r="O12695"/>
      <c r="S12695"/>
      <c r="T12695"/>
      <c r="U12695"/>
      <c r="V12695"/>
      <c r="Y12695"/>
      <c r="Z12695"/>
      <c r="AA12695"/>
      <c r="AB12695"/>
      <c r="AC12695"/>
      <c r="AD12695"/>
      <c r="AE12695"/>
      <c r="AF12695"/>
      <c r="AG12695"/>
      <c r="AH12695"/>
      <c r="AI12695"/>
      <c r="AJ12695"/>
      <c r="AK12695"/>
      <c r="AL12695"/>
    </row>
    <row r="12696" spans="3:38" ht="15" customHeight="1" x14ac:dyDescent="0.35">
      <c r="C12696"/>
      <c r="D12696"/>
      <c r="E12696"/>
      <c r="F12696"/>
      <c r="G12696"/>
      <c r="H12696"/>
      <c r="I12696"/>
      <c r="J12696"/>
      <c r="K12696"/>
      <c r="L12696"/>
      <c r="M12696"/>
      <c r="N12696"/>
      <c r="O12696"/>
      <c r="S12696"/>
      <c r="T12696"/>
      <c r="U12696"/>
      <c r="V12696"/>
      <c r="Y12696"/>
      <c r="Z12696"/>
      <c r="AA12696"/>
      <c r="AB12696"/>
      <c r="AC12696"/>
      <c r="AD12696"/>
      <c r="AE12696"/>
      <c r="AF12696"/>
      <c r="AG12696"/>
      <c r="AH12696"/>
      <c r="AI12696"/>
      <c r="AJ12696"/>
      <c r="AK12696"/>
      <c r="AL12696"/>
    </row>
    <row r="12697" spans="3:38" ht="15" customHeight="1" x14ac:dyDescent="0.35">
      <c r="C12697"/>
      <c r="D12697"/>
      <c r="E12697"/>
      <c r="F12697"/>
      <c r="G12697"/>
      <c r="H12697"/>
      <c r="I12697"/>
      <c r="J12697"/>
      <c r="K12697"/>
      <c r="L12697"/>
      <c r="M12697"/>
      <c r="N12697"/>
      <c r="O12697"/>
      <c r="S12697"/>
      <c r="T12697"/>
      <c r="U12697"/>
      <c r="V12697"/>
      <c r="Y12697"/>
      <c r="Z12697"/>
      <c r="AA12697"/>
      <c r="AB12697"/>
      <c r="AC12697"/>
      <c r="AD12697"/>
      <c r="AE12697"/>
      <c r="AF12697"/>
      <c r="AG12697"/>
      <c r="AH12697"/>
      <c r="AI12697"/>
      <c r="AJ12697"/>
      <c r="AK12697"/>
      <c r="AL12697"/>
    </row>
    <row r="12698" spans="3:38" ht="15" customHeight="1" x14ac:dyDescent="0.35">
      <c r="C12698"/>
      <c r="D12698"/>
      <c r="E12698"/>
      <c r="F12698"/>
      <c r="G12698"/>
      <c r="H12698"/>
      <c r="I12698"/>
      <c r="J12698"/>
      <c r="K12698"/>
      <c r="L12698"/>
      <c r="M12698"/>
      <c r="N12698"/>
      <c r="O12698"/>
      <c r="S12698"/>
      <c r="T12698"/>
      <c r="U12698"/>
      <c r="V12698"/>
      <c r="Y12698"/>
      <c r="Z12698"/>
      <c r="AA12698"/>
      <c r="AB12698"/>
      <c r="AC12698"/>
      <c r="AD12698"/>
      <c r="AE12698"/>
      <c r="AF12698"/>
      <c r="AG12698"/>
      <c r="AH12698"/>
      <c r="AI12698"/>
      <c r="AJ12698"/>
      <c r="AK12698"/>
      <c r="AL12698"/>
    </row>
    <row r="12699" spans="3:38" ht="15" customHeight="1" x14ac:dyDescent="0.35">
      <c r="C12699"/>
      <c r="D12699"/>
      <c r="E12699"/>
      <c r="F12699"/>
      <c r="G12699"/>
      <c r="H12699"/>
      <c r="I12699"/>
      <c r="J12699"/>
      <c r="K12699"/>
      <c r="L12699"/>
      <c r="M12699"/>
      <c r="N12699"/>
      <c r="O12699"/>
      <c r="S12699"/>
      <c r="T12699"/>
      <c r="U12699"/>
      <c r="V12699"/>
      <c r="Y12699"/>
      <c r="Z12699"/>
      <c r="AA12699"/>
      <c r="AB12699"/>
      <c r="AC12699"/>
      <c r="AD12699"/>
      <c r="AE12699"/>
      <c r="AF12699"/>
      <c r="AG12699"/>
      <c r="AH12699"/>
      <c r="AI12699"/>
      <c r="AJ12699"/>
      <c r="AK12699"/>
      <c r="AL12699"/>
    </row>
    <row r="12700" spans="3:38" ht="15" customHeight="1" x14ac:dyDescent="0.35">
      <c r="C12700"/>
      <c r="D12700"/>
      <c r="E12700"/>
      <c r="F12700"/>
      <c r="G12700"/>
      <c r="H12700"/>
      <c r="I12700"/>
      <c r="J12700"/>
      <c r="K12700"/>
      <c r="L12700"/>
      <c r="M12700"/>
      <c r="N12700"/>
      <c r="O12700"/>
      <c r="S12700"/>
      <c r="T12700"/>
      <c r="U12700"/>
      <c r="V12700"/>
      <c r="Y12700"/>
      <c r="Z12700"/>
      <c r="AA12700"/>
      <c r="AB12700"/>
      <c r="AC12700"/>
      <c r="AD12700"/>
      <c r="AE12700"/>
      <c r="AF12700"/>
      <c r="AG12700"/>
      <c r="AH12700"/>
      <c r="AI12700"/>
      <c r="AJ12700"/>
      <c r="AK12700"/>
      <c r="AL12700"/>
    </row>
    <row r="12701" spans="3:38" ht="15" customHeight="1" x14ac:dyDescent="0.35">
      <c r="C12701"/>
      <c r="D12701"/>
      <c r="E12701"/>
      <c r="F12701"/>
      <c r="G12701"/>
      <c r="H12701"/>
      <c r="I12701"/>
      <c r="J12701"/>
      <c r="K12701"/>
      <c r="L12701"/>
      <c r="M12701"/>
      <c r="N12701"/>
      <c r="O12701"/>
      <c r="S12701"/>
      <c r="T12701"/>
      <c r="U12701"/>
      <c r="V12701"/>
      <c r="Y12701"/>
      <c r="Z12701"/>
      <c r="AA12701"/>
      <c r="AB12701"/>
      <c r="AC12701"/>
      <c r="AD12701"/>
      <c r="AE12701"/>
      <c r="AF12701"/>
      <c r="AG12701"/>
      <c r="AH12701"/>
      <c r="AI12701"/>
      <c r="AJ12701"/>
      <c r="AK12701"/>
      <c r="AL12701"/>
    </row>
    <row r="12702" spans="3:38" ht="15" customHeight="1" x14ac:dyDescent="0.35">
      <c r="C12702"/>
      <c r="D12702"/>
      <c r="E12702"/>
      <c r="F12702"/>
      <c r="G12702"/>
      <c r="H12702"/>
      <c r="I12702"/>
      <c r="J12702"/>
      <c r="K12702"/>
      <c r="L12702"/>
      <c r="M12702"/>
      <c r="N12702"/>
      <c r="O12702"/>
      <c r="S12702"/>
      <c r="T12702"/>
      <c r="U12702"/>
      <c r="V12702"/>
      <c r="Y12702"/>
      <c r="Z12702"/>
      <c r="AA12702"/>
      <c r="AB12702"/>
      <c r="AC12702"/>
      <c r="AD12702"/>
      <c r="AE12702"/>
      <c r="AF12702"/>
      <c r="AG12702"/>
      <c r="AH12702"/>
      <c r="AI12702"/>
      <c r="AJ12702"/>
      <c r="AK12702"/>
      <c r="AL12702"/>
    </row>
    <row r="12703" spans="3:38" ht="15" customHeight="1" x14ac:dyDescent="0.35">
      <c r="C12703"/>
      <c r="D12703"/>
      <c r="E12703"/>
      <c r="F12703"/>
      <c r="G12703"/>
      <c r="H12703"/>
      <c r="I12703"/>
      <c r="J12703"/>
      <c r="K12703"/>
      <c r="L12703"/>
      <c r="M12703"/>
      <c r="N12703"/>
      <c r="O12703"/>
      <c r="S12703"/>
      <c r="T12703"/>
      <c r="U12703"/>
      <c r="V12703"/>
      <c r="Y12703"/>
      <c r="Z12703"/>
      <c r="AA12703"/>
      <c r="AB12703"/>
      <c r="AC12703"/>
      <c r="AD12703"/>
      <c r="AE12703"/>
      <c r="AF12703"/>
      <c r="AG12703"/>
      <c r="AH12703"/>
      <c r="AI12703"/>
      <c r="AJ12703"/>
      <c r="AK12703"/>
      <c r="AL12703"/>
    </row>
    <row r="12704" spans="3:38" ht="15" customHeight="1" x14ac:dyDescent="0.35">
      <c r="C12704"/>
      <c r="D12704"/>
      <c r="E12704"/>
      <c r="F12704"/>
      <c r="G12704"/>
      <c r="H12704"/>
      <c r="I12704"/>
      <c r="J12704"/>
      <c r="K12704"/>
      <c r="L12704"/>
      <c r="M12704"/>
      <c r="N12704"/>
      <c r="O12704"/>
      <c r="S12704"/>
      <c r="T12704"/>
      <c r="U12704"/>
      <c r="V12704"/>
      <c r="Y12704"/>
      <c r="Z12704"/>
      <c r="AA12704"/>
      <c r="AB12704"/>
      <c r="AC12704"/>
      <c r="AD12704"/>
      <c r="AE12704"/>
      <c r="AF12704"/>
      <c r="AG12704"/>
      <c r="AH12704"/>
      <c r="AI12704"/>
      <c r="AJ12704"/>
      <c r="AK12704"/>
      <c r="AL12704"/>
    </row>
    <row r="12705" spans="3:38" ht="15" customHeight="1" x14ac:dyDescent="0.35">
      <c r="C12705"/>
      <c r="D12705"/>
      <c r="E12705"/>
      <c r="F12705"/>
      <c r="G12705"/>
      <c r="H12705"/>
      <c r="I12705"/>
      <c r="J12705"/>
      <c r="K12705"/>
      <c r="L12705"/>
      <c r="M12705"/>
      <c r="N12705"/>
      <c r="O12705"/>
      <c r="S12705"/>
      <c r="T12705"/>
      <c r="U12705"/>
      <c r="V12705"/>
      <c r="Y12705"/>
      <c r="Z12705"/>
      <c r="AA12705"/>
      <c r="AB12705"/>
      <c r="AC12705"/>
      <c r="AD12705"/>
      <c r="AE12705"/>
      <c r="AF12705"/>
      <c r="AG12705"/>
      <c r="AH12705"/>
      <c r="AI12705"/>
      <c r="AJ12705"/>
      <c r="AK12705"/>
      <c r="AL12705"/>
    </row>
    <row r="12706" spans="3:38" ht="15" customHeight="1" x14ac:dyDescent="0.35">
      <c r="C12706"/>
      <c r="D12706"/>
      <c r="E12706"/>
      <c r="F12706"/>
      <c r="G12706"/>
      <c r="H12706"/>
      <c r="I12706"/>
      <c r="J12706"/>
      <c r="K12706"/>
      <c r="L12706"/>
      <c r="M12706"/>
      <c r="N12706"/>
      <c r="O12706"/>
      <c r="S12706"/>
      <c r="T12706"/>
      <c r="U12706"/>
      <c r="V12706"/>
      <c r="Y12706"/>
      <c r="Z12706"/>
      <c r="AA12706"/>
      <c r="AB12706"/>
      <c r="AC12706"/>
      <c r="AD12706"/>
      <c r="AE12706"/>
      <c r="AF12706"/>
      <c r="AG12706"/>
      <c r="AH12706"/>
      <c r="AI12706"/>
      <c r="AJ12706"/>
      <c r="AK12706"/>
      <c r="AL12706"/>
    </row>
    <row r="12707" spans="3:38" ht="15" customHeight="1" x14ac:dyDescent="0.35">
      <c r="C12707"/>
      <c r="D12707"/>
      <c r="E12707"/>
      <c r="F12707"/>
      <c r="G12707"/>
      <c r="H12707"/>
      <c r="I12707"/>
      <c r="J12707"/>
      <c r="K12707"/>
      <c r="L12707"/>
      <c r="M12707"/>
      <c r="N12707"/>
      <c r="O12707"/>
      <c r="S12707"/>
      <c r="T12707"/>
      <c r="U12707"/>
      <c r="V12707"/>
      <c r="Y12707"/>
      <c r="Z12707"/>
      <c r="AA12707"/>
      <c r="AB12707"/>
      <c r="AC12707"/>
      <c r="AD12707"/>
      <c r="AE12707"/>
      <c r="AF12707"/>
      <c r="AG12707"/>
      <c r="AH12707"/>
      <c r="AI12707"/>
      <c r="AJ12707"/>
      <c r="AK12707"/>
      <c r="AL12707"/>
    </row>
    <row r="12708" spans="3:38" ht="15" customHeight="1" x14ac:dyDescent="0.35">
      <c r="C12708"/>
      <c r="D12708"/>
      <c r="E12708"/>
      <c r="F12708"/>
      <c r="G12708"/>
      <c r="H12708"/>
      <c r="I12708"/>
      <c r="J12708"/>
      <c r="K12708"/>
      <c r="L12708"/>
      <c r="M12708"/>
      <c r="N12708"/>
      <c r="O12708"/>
      <c r="S12708"/>
      <c r="T12708"/>
      <c r="U12708"/>
      <c r="V12708"/>
      <c r="Y12708"/>
      <c r="Z12708"/>
      <c r="AA12708"/>
      <c r="AB12708"/>
      <c r="AC12708"/>
      <c r="AD12708"/>
      <c r="AE12708"/>
      <c r="AF12708"/>
      <c r="AG12708"/>
      <c r="AH12708"/>
      <c r="AI12708"/>
      <c r="AJ12708"/>
      <c r="AK12708"/>
      <c r="AL12708"/>
    </row>
    <row r="12709" spans="3:38" ht="15" customHeight="1" x14ac:dyDescent="0.35">
      <c r="C12709"/>
      <c r="D12709"/>
      <c r="E12709"/>
      <c r="F12709"/>
      <c r="G12709"/>
      <c r="H12709"/>
      <c r="I12709"/>
      <c r="J12709"/>
      <c r="K12709"/>
      <c r="L12709"/>
      <c r="M12709"/>
      <c r="N12709"/>
      <c r="O12709"/>
      <c r="S12709"/>
      <c r="T12709"/>
      <c r="U12709"/>
      <c r="V12709"/>
      <c r="Y12709"/>
      <c r="Z12709"/>
      <c r="AA12709"/>
      <c r="AB12709"/>
      <c r="AC12709"/>
      <c r="AD12709"/>
      <c r="AE12709"/>
      <c r="AF12709"/>
      <c r="AG12709"/>
      <c r="AH12709"/>
      <c r="AI12709"/>
      <c r="AJ12709"/>
      <c r="AK12709"/>
      <c r="AL12709"/>
    </row>
    <row r="12710" spans="3:38" ht="15" customHeight="1" x14ac:dyDescent="0.35">
      <c r="C12710"/>
      <c r="D12710"/>
      <c r="E12710"/>
      <c r="F12710"/>
      <c r="G12710"/>
      <c r="H12710"/>
      <c r="I12710"/>
      <c r="J12710"/>
      <c r="K12710"/>
      <c r="L12710"/>
      <c r="M12710"/>
      <c r="N12710"/>
      <c r="O12710"/>
      <c r="S12710"/>
      <c r="T12710"/>
      <c r="U12710"/>
      <c r="V12710"/>
      <c r="Y12710"/>
      <c r="Z12710"/>
      <c r="AA12710"/>
      <c r="AB12710"/>
      <c r="AC12710"/>
      <c r="AD12710"/>
      <c r="AE12710"/>
      <c r="AF12710"/>
      <c r="AG12710"/>
      <c r="AH12710"/>
      <c r="AI12710"/>
      <c r="AJ12710"/>
      <c r="AK12710"/>
      <c r="AL12710"/>
    </row>
    <row r="12711" spans="3:38" ht="15" customHeight="1" x14ac:dyDescent="0.35">
      <c r="C12711"/>
      <c r="D12711"/>
      <c r="E12711"/>
      <c r="F12711"/>
      <c r="G12711"/>
      <c r="H12711"/>
      <c r="I12711"/>
      <c r="J12711"/>
      <c r="K12711"/>
      <c r="L12711"/>
      <c r="M12711"/>
      <c r="N12711"/>
      <c r="O12711"/>
      <c r="S12711"/>
      <c r="T12711"/>
      <c r="U12711"/>
      <c r="V12711"/>
      <c r="Y12711"/>
      <c r="Z12711"/>
      <c r="AA12711"/>
      <c r="AB12711"/>
      <c r="AC12711"/>
      <c r="AD12711"/>
      <c r="AE12711"/>
      <c r="AF12711"/>
      <c r="AG12711"/>
      <c r="AH12711"/>
      <c r="AI12711"/>
      <c r="AJ12711"/>
      <c r="AK12711"/>
      <c r="AL12711"/>
    </row>
    <row r="12712" spans="3:38" ht="15" customHeight="1" x14ac:dyDescent="0.35">
      <c r="C12712"/>
      <c r="D12712"/>
      <c r="E12712"/>
      <c r="F12712"/>
      <c r="G12712"/>
      <c r="H12712"/>
      <c r="I12712"/>
      <c r="J12712"/>
      <c r="K12712"/>
      <c r="L12712"/>
      <c r="M12712"/>
      <c r="N12712"/>
      <c r="O12712"/>
      <c r="S12712"/>
      <c r="T12712"/>
      <c r="U12712"/>
      <c r="V12712"/>
      <c r="Y12712"/>
      <c r="Z12712"/>
      <c r="AA12712"/>
      <c r="AB12712"/>
      <c r="AC12712"/>
      <c r="AD12712"/>
      <c r="AE12712"/>
      <c r="AF12712"/>
      <c r="AG12712"/>
      <c r="AH12712"/>
      <c r="AI12712"/>
      <c r="AJ12712"/>
      <c r="AK12712"/>
      <c r="AL12712"/>
    </row>
    <row r="12713" spans="3:38" ht="15" customHeight="1" x14ac:dyDescent="0.35">
      <c r="C12713"/>
      <c r="D12713"/>
      <c r="E12713"/>
      <c r="F12713"/>
      <c r="G12713"/>
      <c r="H12713"/>
      <c r="I12713"/>
      <c r="J12713"/>
      <c r="K12713"/>
      <c r="L12713"/>
      <c r="M12713"/>
      <c r="N12713"/>
      <c r="O12713"/>
      <c r="S12713"/>
      <c r="T12713"/>
      <c r="U12713"/>
      <c r="V12713"/>
      <c r="Y12713"/>
      <c r="Z12713"/>
      <c r="AA12713"/>
      <c r="AB12713"/>
      <c r="AC12713"/>
      <c r="AD12713"/>
      <c r="AE12713"/>
      <c r="AF12713"/>
      <c r="AG12713"/>
      <c r="AH12713"/>
      <c r="AI12713"/>
      <c r="AJ12713"/>
      <c r="AK12713"/>
      <c r="AL12713"/>
    </row>
    <row r="12714" spans="3:38" ht="15" customHeight="1" x14ac:dyDescent="0.35">
      <c r="C12714"/>
      <c r="D12714"/>
      <c r="E12714"/>
      <c r="F12714"/>
      <c r="G12714"/>
      <c r="H12714"/>
      <c r="I12714"/>
      <c r="J12714"/>
      <c r="K12714"/>
      <c r="L12714"/>
      <c r="M12714"/>
      <c r="N12714"/>
      <c r="O12714"/>
      <c r="S12714"/>
      <c r="T12714"/>
      <c r="U12714"/>
      <c r="V12714"/>
      <c r="Y12714"/>
      <c r="Z12714"/>
      <c r="AA12714"/>
      <c r="AB12714"/>
      <c r="AC12714"/>
      <c r="AD12714"/>
      <c r="AE12714"/>
      <c r="AF12714"/>
      <c r="AG12714"/>
      <c r="AH12714"/>
      <c r="AI12714"/>
      <c r="AJ12714"/>
      <c r="AK12714"/>
      <c r="AL12714"/>
    </row>
    <row r="12715" spans="3:38" ht="15" customHeight="1" x14ac:dyDescent="0.35">
      <c r="C12715"/>
      <c r="D12715"/>
      <c r="E12715"/>
      <c r="F12715"/>
      <c r="G12715"/>
      <c r="H12715"/>
      <c r="I12715"/>
      <c r="J12715"/>
      <c r="K12715"/>
      <c r="L12715"/>
      <c r="M12715"/>
      <c r="N12715"/>
      <c r="O12715"/>
      <c r="S12715"/>
      <c r="T12715"/>
      <c r="U12715"/>
      <c r="V12715"/>
      <c r="Y12715"/>
      <c r="Z12715"/>
      <c r="AA12715"/>
      <c r="AB12715"/>
      <c r="AC12715"/>
      <c r="AD12715"/>
      <c r="AE12715"/>
      <c r="AF12715"/>
      <c r="AG12715"/>
      <c r="AH12715"/>
      <c r="AI12715"/>
      <c r="AJ12715"/>
      <c r="AK12715"/>
      <c r="AL12715"/>
    </row>
    <row r="12716" spans="3:38" ht="15" customHeight="1" x14ac:dyDescent="0.35">
      <c r="C12716"/>
      <c r="D12716"/>
      <c r="E12716"/>
      <c r="F12716"/>
      <c r="G12716"/>
      <c r="H12716"/>
      <c r="I12716"/>
      <c r="J12716"/>
      <c r="K12716"/>
      <c r="L12716"/>
      <c r="M12716"/>
      <c r="N12716"/>
      <c r="O12716"/>
      <c r="S12716"/>
      <c r="T12716"/>
      <c r="U12716"/>
      <c r="V12716"/>
      <c r="Y12716"/>
      <c r="Z12716"/>
      <c r="AA12716"/>
      <c r="AB12716"/>
      <c r="AC12716"/>
      <c r="AD12716"/>
      <c r="AE12716"/>
      <c r="AF12716"/>
      <c r="AG12716"/>
      <c r="AH12716"/>
      <c r="AI12716"/>
      <c r="AJ12716"/>
      <c r="AK12716"/>
      <c r="AL12716"/>
    </row>
    <row r="12717" spans="3:38" ht="15" customHeight="1" x14ac:dyDescent="0.35">
      <c r="C12717"/>
      <c r="D12717"/>
      <c r="E12717"/>
      <c r="F12717"/>
      <c r="G12717"/>
      <c r="H12717"/>
      <c r="I12717"/>
      <c r="J12717"/>
      <c r="K12717"/>
      <c r="L12717"/>
      <c r="M12717"/>
      <c r="N12717"/>
      <c r="O12717"/>
      <c r="S12717"/>
      <c r="T12717"/>
      <c r="U12717"/>
      <c r="V12717"/>
      <c r="Y12717"/>
      <c r="Z12717"/>
      <c r="AA12717"/>
      <c r="AB12717"/>
      <c r="AC12717"/>
      <c r="AD12717"/>
      <c r="AE12717"/>
      <c r="AF12717"/>
      <c r="AG12717"/>
      <c r="AH12717"/>
      <c r="AI12717"/>
      <c r="AJ12717"/>
      <c r="AK12717"/>
      <c r="AL12717"/>
    </row>
    <row r="12718" spans="3:38" ht="15" customHeight="1" x14ac:dyDescent="0.35">
      <c r="C12718"/>
      <c r="D12718"/>
      <c r="E12718"/>
      <c r="F12718"/>
      <c r="G12718"/>
      <c r="H12718"/>
      <c r="I12718"/>
      <c r="J12718"/>
      <c r="K12718"/>
      <c r="L12718"/>
      <c r="M12718"/>
      <c r="N12718"/>
      <c r="O12718"/>
      <c r="S12718"/>
      <c r="T12718"/>
      <c r="U12718"/>
      <c r="V12718"/>
      <c r="Y12718"/>
      <c r="Z12718"/>
      <c r="AA12718"/>
      <c r="AB12718"/>
      <c r="AC12718"/>
      <c r="AD12718"/>
      <c r="AE12718"/>
      <c r="AF12718"/>
      <c r="AG12718"/>
      <c r="AH12718"/>
      <c r="AI12718"/>
      <c r="AJ12718"/>
      <c r="AK12718"/>
      <c r="AL12718"/>
    </row>
    <row r="12719" spans="3:38" ht="15" customHeight="1" x14ac:dyDescent="0.35">
      <c r="C12719"/>
      <c r="D12719"/>
      <c r="E12719"/>
      <c r="F12719"/>
      <c r="G12719"/>
      <c r="H12719"/>
      <c r="I12719"/>
      <c r="J12719"/>
      <c r="K12719"/>
      <c r="L12719"/>
      <c r="M12719"/>
      <c r="N12719"/>
      <c r="O12719"/>
      <c r="S12719"/>
      <c r="T12719"/>
      <c r="U12719"/>
      <c r="V12719"/>
      <c r="Y12719"/>
      <c r="Z12719"/>
      <c r="AA12719"/>
      <c r="AB12719"/>
      <c r="AC12719"/>
      <c r="AD12719"/>
      <c r="AE12719"/>
      <c r="AF12719"/>
      <c r="AG12719"/>
      <c r="AH12719"/>
      <c r="AI12719"/>
      <c r="AJ12719"/>
      <c r="AK12719"/>
      <c r="AL12719"/>
    </row>
    <row r="12720" spans="3:38" ht="15" customHeight="1" x14ac:dyDescent="0.35">
      <c r="C12720"/>
      <c r="D12720"/>
      <c r="E12720"/>
      <c r="F12720"/>
      <c r="G12720"/>
      <c r="H12720"/>
      <c r="I12720"/>
      <c r="J12720"/>
      <c r="K12720"/>
      <c r="L12720"/>
      <c r="M12720"/>
      <c r="N12720"/>
      <c r="O12720"/>
      <c r="S12720"/>
      <c r="T12720"/>
      <c r="U12720"/>
      <c r="V12720"/>
      <c r="Y12720"/>
      <c r="Z12720"/>
      <c r="AA12720"/>
      <c r="AB12720"/>
      <c r="AC12720"/>
      <c r="AD12720"/>
      <c r="AE12720"/>
      <c r="AF12720"/>
      <c r="AG12720"/>
      <c r="AH12720"/>
      <c r="AI12720"/>
      <c r="AJ12720"/>
      <c r="AK12720"/>
      <c r="AL12720"/>
    </row>
    <row r="12721" spans="3:38" ht="15" customHeight="1" x14ac:dyDescent="0.35">
      <c r="C12721"/>
      <c r="D12721"/>
      <c r="E12721"/>
      <c r="F12721"/>
      <c r="G12721"/>
      <c r="H12721"/>
      <c r="I12721"/>
      <c r="J12721"/>
      <c r="K12721"/>
      <c r="L12721"/>
      <c r="M12721"/>
      <c r="N12721"/>
      <c r="O12721"/>
      <c r="S12721"/>
      <c r="T12721"/>
      <c r="U12721"/>
      <c r="V12721"/>
      <c r="Y12721"/>
      <c r="Z12721"/>
      <c r="AA12721"/>
      <c r="AB12721"/>
      <c r="AC12721"/>
      <c r="AD12721"/>
      <c r="AE12721"/>
      <c r="AF12721"/>
      <c r="AG12721"/>
      <c r="AH12721"/>
      <c r="AI12721"/>
      <c r="AJ12721"/>
      <c r="AK12721"/>
      <c r="AL12721"/>
    </row>
    <row r="12722" spans="3:38" ht="15" customHeight="1" x14ac:dyDescent="0.35">
      <c r="C12722"/>
      <c r="D12722"/>
      <c r="E12722"/>
      <c r="F12722"/>
      <c r="G12722"/>
      <c r="H12722"/>
      <c r="I12722"/>
      <c r="J12722"/>
      <c r="K12722"/>
      <c r="L12722"/>
      <c r="M12722"/>
      <c r="N12722"/>
      <c r="O12722"/>
      <c r="S12722"/>
      <c r="T12722"/>
      <c r="U12722"/>
      <c r="V12722"/>
      <c r="Y12722"/>
      <c r="Z12722"/>
      <c r="AA12722"/>
      <c r="AB12722"/>
      <c r="AC12722"/>
      <c r="AD12722"/>
      <c r="AE12722"/>
      <c r="AF12722"/>
      <c r="AG12722"/>
      <c r="AH12722"/>
      <c r="AI12722"/>
      <c r="AJ12722"/>
      <c r="AK12722"/>
      <c r="AL12722"/>
    </row>
    <row r="12723" spans="3:38" ht="15" customHeight="1" x14ac:dyDescent="0.35">
      <c r="C12723"/>
      <c r="D12723"/>
      <c r="E12723"/>
      <c r="F12723"/>
      <c r="G12723"/>
      <c r="H12723"/>
      <c r="I12723"/>
      <c r="J12723"/>
      <c r="K12723"/>
      <c r="L12723"/>
      <c r="M12723"/>
      <c r="N12723"/>
      <c r="O12723"/>
      <c r="S12723"/>
      <c r="T12723"/>
      <c r="U12723"/>
      <c r="V12723"/>
      <c r="Y12723"/>
      <c r="Z12723"/>
      <c r="AA12723"/>
      <c r="AB12723"/>
      <c r="AC12723"/>
      <c r="AD12723"/>
      <c r="AE12723"/>
      <c r="AF12723"/>
      <c r="AG12723"/>
      <c r="AH12723"/>
      <c r="AI12723"/>
      <c r="AJ12723"/>
      <c r="AK12723"/>
      <c r="AL12723"/>
    </row>
    <row r="12724" spans="3:38" ht="15" customHeight="1" x14ac:dyDescent="0.35">
      <c r="C12724"/>
      <c r="D12724"/>
      <c r="E12724"/>
      <c r="F12724"/>
      <c r="G12724"/>
      <c r="H12724"/>
      <c r="I12724"/>
      <c r="J12724"/>
      <c r="K12724"/>
      <c r="L12724"/>
      <c r="M12724"/>
      <c r="N12724"/>
      <c r="O12724"/>
      <c r="S12724"/>
      <c r="T12724"/>
      <c r="U12724"/>
      <c r="V12724"/>
      <c r="Y12724"/>
      <c r="Z12724"/>
      <c r="AA12724"/>
      <c r="AB12724"/>
      <c r="AC12724"/>
      <c r="AD12724"/>
      <c r="AE12724"/>
      <c r="AF12724"/>
      <c r="AG12724"/>
      <c r="AH12724"/>
      <c r="AI12724"/>
      <c r="AJ12724"/>
      <c r="AK12724"/>
      <c r="AL12724"/>
    </row>
    <row r="12725" spans="3:38" ht="15" customHeight="1" x14ac:dyDescent="0.35">
      <c r="C12725"/>
      <c r="D12725"/>
      <c r="E12725"/>
      <c r="F12725"/>
      <c r="G12725"/>
      <c r="H12725"/>
      <c r="I12725"/>
      <c r="J12725"/>
      <c r="K12725"/>
      <c r="L12725"/>
      <c r="M12725"/>
      <c r="N12725"/>
      <c r="O12725"/>
      <c r="S12725"/>
      <c r="T12725"/>
      <c r="U12725"/>
      <c r="V12725"/>
      <c r="Y12725"/>
      <c r="Z12725"/>
      <c r="AA12725"/>
      <c r="AB12725"/>
      <c r="AC12725"/>
      <c r="AD12725"/>
      <c r="AE12725"/>
      <c r="AF12725"/>
      <c r="AG12725"/>
      <c r="AH12725"/>
      <c r="AI12725"/>
      <c r="AJ12725"/>
      <c r="AK12725"/>
      <c r="AL12725"/>
    </row>
    <row r="12726" spans="3:38" ht="15" customHeight="1" x14ac:dyDescent="0.35">
      <c r="C12726"/>
      <c r="D12726"/>
      <c r="E12726"/>
      <c r="F12726"/>
      <c r="G12726"/>
      <c r="H12726"/>
      <c r="I12726"/>
      <c r="J12726"/>
      <c r="K12726"/>
      <c r="L12726"/>
      <c r="M12726"/>
      <c r="N12726"/>
      <c r="O12726"/>
      <c r="S12726"/>
      <c r="T12726"/>
      <c r="U12726"/>
      <c r="V12726"/>
      <c r="Y12726"/>
      <c r="Z12726"/>
      <c r="AA12726"/>
      <c r="AB12726"/>
      <c r="AC12726"/>
      <c r="AD12726"/>
      <c r="AE12726"/>
      <c r="AF12726"/>
      <c r="AG12726"/>
      <c r="AH12726"/>
      <c r="AI12726"/>
      <c r="AJ12726"/>
      <c r="AK12726"/>
      <c r="AL12726"/>
    </row>
    <row r="12727" spans="3:38" ht="15" customHeight="1" x14ac:dyDescent="0.35">
      <c r="C12727"/>
      <c r="D12727"/>
      <c r="E12727"/>
      <c r="F12727"/>
      <c r="G12727"/>
      <c r="H12727"/>
      <c r="I12727"/>
      <c r="J12727"/>
      <c r="K12727"/>
      <c r="L12727"/>
      <c r="M12727"/>
      <c r="N12727"/>
      <c r="O12727"/>
      <c r="S12727"/>
      <c r="T12727"/>
      <c r="U12727"/>
      <c r="V12727"/>
      <c r="Y12727"/>
      <c r="Z12727"/>
      <c r="AA12727"/>
      <c r="AB12727"/>
      <c r="AC12727"/>
      <c r="AD12727"/>
      <c r="AE12727"/>
      <c r="AF12727"/>
      <c r="AG12727"/>
      <c r="AH12727"/>
      <c r="AI12727"/>
      <c r="AJ12727"/>
      <c r="AK12727"/>
      <c r="AL12727"/>
    </row>
    <row r="12728" spans="3:38" ht="15" customHeight="1" x14ac:dyDescent="0.35">
      <c r="C12728"/>
      <c r="D12728"/>
      <c r="E12728"/>
      <c r="F12728"/>
      <c r="G12728"/>
      <c r="H12728"/>
      <c r="I12728"/>
      <c r="J12728"/>
      <c r="K12728"/>
      <c r="L12728"/>
      <c r="M12728"/>
      <c r="N12728"/>
      <c r="O12728"/>
      <c r="S12728"/>
      <c r="T12728"/>
      <c r="U12728"/>
      <c r="V12728"/>
      <c r="Y12728"/>
      <c r="Z12728"/>
      <c r="AA12728"/>
      <c r="AB12728"/>
      <c r="AC12728"/>
      <c r="AD12728"/>
      <c r="AE12728"/>
      <c r="AF12728"/>
      <c r="AG12728"/>
      <c r="AH12728"/>
      <c r="AI12728"/>
      <c r="AJ12728"/>
      <c r="AK12728"/>
      <c r="AL12728"/>
    </row>
    <row r="12729" spans="3:38" ht="15" customHeight="1" x14ac:dyDescent="0.35">
      <c r="C12729"/>
      <c r="D12729"/>
      <c r="E12729"/>
      <c r="F12729"/>
      <c r="G12729"/>
      <c r="H12729"/>
      <c r="I12729"/>
      <c r="J12729"/>
      <c r="K12729"/>
      <c r="L12729"/>
      <c r="M12729"/>
      <c r="N12729"/>
      <c r="O12729"/>
      <c r="S12729"/>
      <c r="T12729"/>
      <c r="U12729"/>
      <c r="V12729"/>
      <c r="Y12729"/>
      <c r="Z12729"/>
      <c r="AA12729"/>
      <c r="AB12729"/>
      <c r="AC12729"/>
      <c r="AD12729"/>
      <c r="AE12729"/>
      <c r="AF12729"/>
      <c r="AG12729"/>
      <c r="AH12729"/>
      <c r="AI12729"/>
      <c r="AJ12729"/>
      <c r="AK12729"/>
      <c r="AL12729"/>
    </row>
    <row r="12730" spans="3:38" ht="15" customHeight="1" x14ac:dyDescent="0.35">
      <c r="C12730"/>
      <c r="D12730"/>
      <c r="E12730"/>
      <c r="F12730"/>
      <c r="G12730"/>
      <c r="H12730"/>
      <c r="I12730"/>
      <c r="J12730"/>
      <c r="K12730"/>
      <c r="L12730"/>
      <c r="M12730"/>
      <c r="N12730"/>
      <c r="O12730"/>
      <c r="S12730"/>
      <c r="T12730"/>
      <c r="U12730"/>
      <c r="V12730"/>
      <c r="Y12730"/>
      <c r="Z12730"/>
      <c r="AA12730"/>
      <c r="AB12730"/>
      <c r="AC12730"/>
      <c r="AD12730"/>
      <c r="AE12730"/>
      <c r="AF12730"/>
      <c r="AG12730"/>
      <c r="AH12730"/>
      <c r="AI12730"/>
      <c r="AJ12730"/>
      <c r="AK12730"/>
      <c r="AL12730"/>
    </row>
    <row r="12731" spans="3:38" ht="15" customHeight="1" x14ac:dyDescent="0.35">
      <c r="C12731"/>
      <c r="D12731"/>
      <c r="E12731"/>
      <c r="F12731"/>
      <c r="G12731"/>
      <c r="H12731"/>
      <c r="I12731"/>
      <c r="J12731"/>
      <c r="K12731"/>
      <c r="L12731"/>
      <c r="M12731"/>
      <c r="N12731"/>
      <c r="O12731"/>
      <c r="S12731"/>
      <c r="T12731"/>
      <c r="U12731"/>
      <c r="V12731"/>
      <c r="Y12731"/>
      <c r="Z12731"/>
      <c r="AA12731"/>
      <c r="AB12731"/>
      <c r="AC12731"/>
      <c r="AD12731"/>
      <c r="AE12731"/>
      <c r="AF12731"/>
      <c r="AG12731"/>
      <c r="AH12731"/>
      <c r="AI12731"/>
      <c r="AJ12731"/>
      <c r="AK12731"/>
      <c r="AL12731"/>
    </row>
    <row r="12732" spans="3:38" ht="15" customHeight="1" x14ac:dyDescent="0.35">
      <c r="C12732"/>
      <c r="D12732"/>
      <c r="E12732"/>
      <c r="F12732"/>
      <c r="G12732"/>
      <c r="H12732"/>
      <c r="I12732"/>
      <c r="J12732"/>
      <c r="K12732"/>
      <c r="L12732"/>
      <c r="M12732"/>
      <c r="N12732"/>
      <c r="O12732"/>
      <c r="S12732"/>
      <c r="T12732"/>
      <c r="U12732"/>
      <c r="V12732"/>
      <c r="Y12732"/>
      <c r="Z12732"/>
      <c r="AA12732"/>
      <c r="AB12732"/>
      <c r="AC12732"/>
      <c r="AD12732"/>
      <c r="AE12732"/>
      <c r="AF12732"/>
      <c r="AG12732"/>
      <c r="AH12732"/>
      <c r="AI12732"/>
      <c r="AJ12732"/>
      <c r="AK12732"/>
      <c r="AL12732"/>
    </row>
    <row r="12733" spans="3:38" ht="15" customHeight="1" x14ac:dyDescent="0.35">
      <c r="C12733"/>
      <c r="D12733"/>
      <c r="E12733"/>
      <c r="F12733"/>
      <c r="G12733"/>
      <c r="H12733"/>
      <c r="I12733"/>
      <c r="J12733"/>
      <c r="K12733"/>
      <c r="L12733"/>
      <c r="M12733"/>
      <c r="N12733"/>
      <c r="O12733"/>
      <c r="S12733"/>
      <c r="T12733"/>
      <c r="U12733"/>
      <c r="V12733"/>
      <c r="Y12733"/>
      <c r="Z12733"/>
      <c r="AA12733"/>
      <c r="AB12733"/>
      <c r="AC12733"/>
      <c r="AD12733"/>
      <c r="AE12733"/>
      <c r="AF12733"/>
      <c r="AG12733"/>
      <c r="AH12733"/>
      <c r="AI12733"/>
      <c r="AJ12733"/>
      <c r="AK12733"/>
      <c r="AL12733"/>
    </row>
    <row r="12734" spans="3:38" ht="15" customHeight="1" x14ac:dyDescent="0.35">
      <c r="C12734"/>
      <c r="D12734"/>
      <c r="E12734"/>
      <c r="F12734"/>
      <c r="G12734"/>
      <c r="H12734"/>
      <c r="I12734"/>
      <c r="J12734"/>
      <c r="K12734"/>
      <c r="L12734"/>
      <c r="M12734"/>
      <c r="N12734"/>
      <c r="O12734"/>
      <c r="S12734"/>
      <c r="T12734"/>
      <c r="U12734"/>
      <c r="V12734"/>
      <c r="Y12734"/>
      <c r="Z12734"/>
      <c r="AA12734"/>
      <c r="AB12734"/>
      <c r="AC12734"/>
      <c r="AD12734"/>
      <c r="AE12734"/>
      <c r="AF12734"/>
      <c r="AG12734"/>
      <c r="AH12734"/>
      <c r="AI12734"/>
      <c r="AJ12734"/>
      <c r="AK12734"/>
      <c r="AL12734"/>
    </row>
    <row r="12735" spans="3:38" ht="15" customHeight="1" x14ac:dyDescent="0.35">
      <c r="C12735"/>
      <c r="D12735"/>
      <c r="E12735"/>
      <c r="F12735"/>
      <c r="G12735"/>
      <c r="H12735"/>
      <c r="I12735"/>
      <c r="J12735"/>
      <c r="K12735"/>
      <c r="L12735"/>
      <c r="M12735"/>
      <c r="N12735"/>
      <c r="O12735"/>
      <c r="S12735"/>
      <c r="T12735"/>
      <c r="U12735"/>
      <c r="V12735"/>
      <c r="Y12735"/>
      <c r="Z12735"/>
      <c r="AA12735"/>
      <c r="AB12735"/>
      <c r="AC12735"/>
      <c r="AD12735"/>
      <c r="AE12735"/>
      <c r="AF12735"/>
      <c r="AG12735"/>
      <c r="AH12735"/>
      <c r="AI12735"/>
      <c r="AJ12735"/>
      <c r="AK12735"/>
      <c r="AL12735"/>
    </row>
    <row r="12736" spans="3:38" ht="15" customHeight="1" x14ac:dyDescent="0.35">
      <c r="C12736"/>
      <c r="D12736"/>
      <c r="E12736"/>
      <c r="F12736"/>
      <c r="G12736"/>
      <c r="H12736"/>
      <c r="I12736"/>
      <c r="J12736"/>
      <c r="K12736"/>
      <c r="L12736"/>
      <c r="M12736"/>
      <c r="N12736"/>
      <c r="O12736"/>
      <c r="S12736"/>
      <c r="T12736"/>
      <c r="U12736"/>
      <c r="V12736"/>
      <c r="Y12736"/>
      <c r="Z12736"/>
      <c r="AA12736"/>
      <c r="AB12736"/>
      <c r="AC12736"/>
      <c r="AD12736"/>
      <c r="AE12736"/>
      <c r="AF12736"/>
      <c r="AG12736"/>
      <c r="AH12736"/>
      <c r="AI12736"/>
      <c r="AJ12736"/>
      <c r="AK12736"/>
      <c r="AL12736"/>
    </row>
    <row r="12737" spans="3:38" ht="15" customHeight="1" x14ac:dyDescent="0.35">
      <c r="C12737"/>
      <c r="D12737"/>
      <c r="E12737"/>
      <c r="F12737"/>
      <c r="G12737"/>
      <c r="H12737"/>
      <c r="I12737"/>
      <c r="J12737"/>
      <c r="K12737"/>
      <c r="L12737"/>
      <c r="M12737"/>
      <c r="N12737"/>
      <c r="O12737"/>
      <c r="S12737"/>
      <c r="T12737"/>
      <c r="U12737"/>
      <c r="V12737"/>
      <c r="Y12737"/>
      <c r="Z12737"/>
      <c r="AA12737"/>
      <c r="AB12737"/>
      <c r="AC12737"/>
      <c r="AD12737"/>
      <c r="AE12737"/>
      <c r="AF12737"/>
      <c r="AG12737"/>
      <c r="AH12737"/>
      <c r="AI12737"/>
      <c r="AJ12737"/>
      <c r="AK12737"/>
      <c r="AL12737"/>
    </row>
    <row r="12738" spans="3:38" ht="15" customHeight="1" x14ac:dyDescent="0.35">
      <c r="C12738"/>
      <c r="D12738"/>
      <c r="E12738"/>
      <c r="F12738"/>
      <c r="G12738"/>
      <c r="H12738"/>
      <c r="I12738"/>
      <c r="J12738"/>
      <c r="K12738"/>
      <c r="L12738"/>
      <c r="M12738"/>
      <c r="N12738"/>
      <c r="O12738"/>
      <c r="S12738"/>
      <c r="T12738"/>
      <c r="U12738"/>
      <c r="V12738"/>
      <c r="Y12738"/>
      <c r="Z12738"/>
      <c r="AA12738"/>
      <c r="AB12738"/>
      <c r="AC12738"/>
      <c r="AD12738"/>
      <c r="AE12738"/>
      <c r="AF12738"/>
      <c r="AG12738"/>
      <c r="AH12738"/>
      <c r="AI12738"/>
      <c r="AJ12738"/>
      <c r="AK12738"/>
      <c r="AL12738"/>
    </row>
    <row r="12739" spans="3:38" ht="15" customHeight="1" x14ac:dyDescent="0.35">
      <c r="C12739"/>
      <c r="D12739"/>
      <c r="E12739"/>
      <c r="F12739"/>
      <c r="G12739"/>
      <c r="H12739"/>
      <c r="I12739"/>
      <c r="J12739"/>
      <c r="K12739"/>
      <c r="L12739"/>
      <c r="M12739"/>
      <c r="N12739"/>
      <c r="O12739"/>
      <c r="S12739"/>
      <c r="T12739"/>
      <c r="U12739"/>
      <c r="V12739"/>
      <c r="Y12739"/>
      <c r="Z12739"/>
      <c r="AA12739"/>
      <c r="AB12739"/>
      <c r="AC12739"/>
      <c r="AD12739"/>
      <c r="AE12739"/>
      <c r="AF12739"/>
      <c r="AG12739"/>
      <c r="AH12739"/>
      <c r="AI12739"/>
      <c r="AJ12739"/>
      <c r="AK12739"/>
      <c r="AL12739"/>
    </row>
    <row r="12740" spans="3:38" ht="15" customHeight="1" x14ac:dyDescent="0.35">
      <c r="C12740"/>
      <c r="D12740"/>
      <c r="E12740"/>
      <c r="F12740"/>
      <c r="G12740"/>
      <c r="H12740"/>
      <c r="I12740"/>
      <c r="J12740"/>
      <c r="K12740"/>
      <c r="L12740"/>
      <c r="M12740"/>
      <c r="N12740"/>
      <c r="O12740"/>
      <c r="S12740"/>
      <c r="T12740"/>
      <c r="U12740"/>
      <c r="V12740"/>
      <c r="Y12740"/>
      <c r="Z12740"/>
      <c r="AA12740"/>
      <c r="AB12740"/>
      <c r="AC12740"/>
      <c r="AD12740"/>
      <c r="AE12740"/>
      <c r="AF12740"/>
      <c r="AG12740"/>
      <c r="AH12740"/>
      <c r="AI12740"/>
      <c r="AJ12740"/>
      <c r="AK12740"/>
      <c r="AL12740"/>
    </row>
    <row r="12741" spans="3:38" ht="15" customHeight="1" x14ac:dyDescent="0.35">
      <c r="C12741"/>
      <c r="D12741"/>
      <c r="E12741"/>
      <c r="F12741"/>
      <c r="G12741"/>
      <c r="H12741"/>
      <c r="I12741"/>
      <c r="J12741"/>
      <c r="K12741"/>
      <c r="L12741"/>
      <c r="M12741"/>
      <c r="N12741"/>
      <c r="O12741"/>
      <c r="S12741"/>
      <c r="T12741"/>
      <c r="U12741"/>
      <c r="V12741"/>
      <c r="Y12741"/>
      <c r="Z12741"/>
      <c r="AA12741"/>
      <c r="AB12741"/>
      <c r="AC12741"/>
      <c r="AD12741"/>
      <c r="AE12741"/>
      <c r="AF12741"/>
      <c r="AG12741"/>
      <c r="AH12741"/>
      <c r="AI12741"/>
      <c r="AJ12741"/>
      <c r="AK12741"/>
      <c r="AL12741"/>
    </row>
    <row r="12742" spans="3:38" ht="15" customHeight="1" x14ac:dyDescent="0.35">
      <c r="C12742"/>
      <c r="D12742"/>
      <c r="E12742"/>
      <c r="F12742"/>
      <c r="G12742"/>
      <c r="H12742"/>
      <c r="I12742"/>
      <c r="J12742"/>
      <c r="K12742"/>
      <c r="L12742"/>
      <c r="M12742"/>
      <c r="N12742"/>
      <c r="O12742"/>
      <c r="S12742"/>
      <c r="T12742"/>
      <c r="U12742"/>
      <c r="V12742"/>
      <c r="Y12742"/>
      <c r="Z12742"/>
      <c r="AA12742"/>
      <c r="AB12742"/>
      <c r="AC12742"/>
      <c r="AD12742"/>
      <c r="AE12742"/>
      <c r="AF12742"/>
      <c r="AG12742"/>
      <c r="AH12742"/>
      <c r="AI12742"/>
      <c r="AJ12742"/>
      <c r="AK12742"/>
      <c r="AL12742"/>
    </row>
    <row r="12743" spans="3:38" ht="15" customHeight="1" x14ac:dyDescent="0.35">
      <c r="C12743"/>
      <c r="D12743"/>
      <c r="E12743"/>
      <c r="F12743"/>
      <c r="G12743"/>
      <c r="H12743"/>
      <c r="I12743"/>
      <c r="J12743"/>
      <c r="K12743"/>
      <c r="L12743"/>
      <c r="M12743"/>
      <c r="N12743"/>
      <c r="O12743"/>
      <c r="S12743"/>
      <c r="T12743"/>
      <c r="U12743"/>
      <c r="V12743"/>
      <c r="Y12743"/>
      <c r="Z12743"/>
      <c r="AA12743"/>
      <c r="AB12743"/>
      <c r="AC12743"/>
      <c r="AD12743"/>
      <c r="AE12743"/>
      <c r="AF12743"/>
      <c r="AG12743"/>
      <c r="AH12743"/>
      <c r="AI12743"/>
      <c r="AJ12743"/>
      <c r="AK12743"/>
      <c r="AL12743"/>
    </row>
    <row r="12744" spans="3:38" ht="15" customHeight="1" x14ac:dyDescent="0.35">
      <c r="C12744"/>
      <c r="D12744"/>
      <c r="E12744"/>
      <c r="F12744"/>
      <c r="G12744"/>
      <c r="H12744"/>
      <c r="I12744"/>
      <c r="J12744"/>
      <c r="K12744"/>
      <c r="L12744"/>
      <c r="M12744"/>
      <c r="N12744"/>
      <c r="O12744"/>
      <c r="S12744"/>
      <c r="T12744"/>
      <c r="U12744"/>
      <c r="V12744"/>
      <c r="Y12744"/>
      <c r="Z12744"/>
      <c r="AA12744"/>
      <c r="AB12744"/>
      <c r="AC12744"/>
      <c r="AD12744"/>
      <c r="AE12744"/>
      <c r="AF12744"/>
      <c r="AG12744"/>
      <c r="AH12744"/>
      <c r="AI12744"/>
      <c r="AJ12744"/>
      <c r="AK12744"/>
      <c r="AL12744"/>
    </row>
    <row r="12745" spans="3:38" ht="15" customHeight="1" x14ac:dyDescent="0.35">
      <c r="C12745"/>
      <c r="D12745"/>
      <c r="E12745"/>
      <c r="F12745"/>
      <c r="G12745"/>
      <c r="H12745"/>
      <c r="I12745"/>
      <c r="J12745"/>
      <c r="K12745"/>
      <c r="L12745"/>
      <c r="M12745"/>
      <c r="N12745"/>
      <c r="O12745"/>
      <c r="S12745"/>
      <c r="T12745"/>
      <c r="U12745"/>
      <c r="V12745"/>
      <c r="Y12745"/>
      <c r="Z12745"/>
      <c r="AA12745"/>
      <c r="AB12745"/>
      <c r="AC12745"/>
      <c r="AD12745"/>
      <c r="AE12745"/>
      <c r="AF12745"/>
      <c r="AG12745"/>
      <c r="AH12745"/>
      <c r="AI12745"/>
      <c r="AJ12745"/>
      <c r="AK12745"/>
      <c r="AL12745"/>
    </row>
    <row r="12746" spans="3:38" ht="15" customHeight="1" x14ac:dyDescent="0.35">
      <c r="C12746"/>
      <c r="D12746"/>
      <c r="E12746"/>
      <c r="F12746"/>
      <c r="G12746"/>
      <c r="H12746"/>
      <c r="I12746"/>
      <c r="J12746"/>
      <c r="K12746"/>
      <c r="L12746"/>
      <c r="M12746"/>
      <c r="N12746"/>
      <c r="O12746"/>
      <c r="S12746"/>
      <c r="T12746"/>
      <c r="U12746"/>
      <c r="V12746"/>
      <c r="Y12746"/>
      <c r="Z12746"/>
      <c r="AA12746"/>
      <c r="AB12746"/>
      <c r="AC12746"/>
      <c r="AD12746"/>
      <c r="AE12746"/>
      <c r="AF12746"/>
      <c r="AG12746"/>
      <c r="AH12746"/>
      <c r="AI12746"/>
      <c r="AJ12746"/>
      <c r="AK12746"/>
      <c r="AL12746"/>
    </row>
    <row r="12747" spans="3:38" ht="15" customHeight="1" x14ac:dyDescent="0.35">
      <c r="C12747"/>
      <c r="D12747"/>
      <c r="E12747"/>
      <c r="F12747"/>
      <c r="G12747"/>
      <c r="H12747"/>
      <c r="I12747"/>
      <c r="J12747"/>
      <c r="K12747"/>
      <c r="L12747"/>
      <c r="M12747"/>
      <c r="N12747"/>
      <c r="O12747"/>
      <c r="S12747"/>
      <c r="T12747"/>
      <c r="U12747"/>
      <c r="V12747"/>
      <c r="Y12747"/>
      <c r="Z12747"/>
      <c r="AA12747"/>
      <c r="AB12747"/>
      <c r="AC12747"/>
      <c r="AD12747"/>
      <c r="AE12747"/>
      <c r="AF12747"/>
      <c r="AG12747"/>
      <c r="AH12747"/>
      <c r="AI12747"/>
      <c r="AJ12747"/>
      <c r="AK12747"/>
      <c r="AL12747"/>
    </row>
    <row r="12748" spans="3:38" ht="15" customHeight="1" x14ac:dyDescent="0.35">
      <c r="C12748"/>
      <c r="D12748"/>
      <c r="E12748"/>
      <c r="F12748"/>
      <c r="G12748"/>
      <c r="H12748"/>
      <c r="I12748"/>
      <c r="J12748"/>
      <c r="K12748"/>
      <c r="L12748"/>
      <c r="M12748"/>
      <c r="N12748"/>
      <c r="O12748"/>
      <c r="S12748"/>
      <c r="T12748"/>
      <c r="U12748"/>
      <c r="V12748"/>
      <c r="Y12748"/>
      <c r="Z12748"/>
      <c r="AA12748"/>
      <c r="AB12748"/>
      <c r="AC12748"/>
      <c r="AD12748"/>
      <c r="AE12748"/>
      <c r="AF12748"/>
      <c r="AG12748"/>
      <c r="AH12748"/>
      <c r="AI12748"/>
      <c r="AJ12748"/>
      <c r="AK12748"/>
      <c r="AL12748"/>
    </row>
    <row r="12749" spans="3:38" ht="15" customHeight="1" x14ac:dyDescent="0.35">
      <c r="C12749"/>
      <c r="D12749"/>
      <c r="E12749"/>
      <c r="F12749"/>
      <c r="G12749"/>
      <c r="H12749"/>
      <c r="I12749"/>
      <c r="J12749"/>
      <c r="K12749"/>
      <c r="L12749"/>
      <c r="M12749"/>
      <c r="N12749"/>
      <c r="O12749"/>
      <c r="S12749"/>
      <c r="T12749"/>
      <c r="U12749"/>
      <c r="V12749"/>
      <c r="Y12749"/>
      <c r="Z12749"/>
      <c r="AA12749"/>
      <c r="AB12749"/>
      <c r="AC12749"/>
      <c r="AD12749"/>
      <c r="AE12749"/>
      <c r="AF12749"/>
      <c r="AG12749"/>
      <c r="AH12749"/>
      <c r="AI12749"/>
      <c r="AJ12749"/>
      <c r="AK12749"/>
      <c r="AL12749"/>
    </row>
    <row r="12750" spans="3:38" ht="15" customHeight="1" x14ac:dyDescent="0.35">
      <c r="C12750"/>
      <c r="D12750"/>
      <c r="E12750"/>
      <c r="F12750"/>
      <c r="G12750"/>
      <c r="H12750"/>
      <c r="I12750"/>
      <c r="J12750"/>
      <c r="K12750"/>
      <c r="L12750"/>
      <c r="M12750"/>
      <c r="N12750"/>
      <c r="O12750"/>
      <c r="S12750"/>
      <c r="T12750"/>
      <c r="U12750"/>
      <c r="V12750"/>
      <c r="Y12750"/>
      <c r="Z12750"/>
      <c r="AA12750"/>
      <c r="AB12750"/>
      <c r="AC12750"/>
      <c r="AD12750"/>
      <c r="AE12750"/>
      <c r="AF12750"/>
      <c r="AG12750"/>
      <c r="AH12750"/>
      <c r="AI12750"/>
      <c r="AJ12750"/>
      <c r="AK12750"/>
      <c r="AL12750"/>
    </row>
    <row r="12751" spans="3:38" ht="15" customHeight="1" x14ac:dyDescent="0.35">
      <c r="C12751"/>
      <c r="D12751"/>
      <c r="E12751"/>
      <c r="F12751"/>
      <c r="G12751"/>
      <c r="H12751"/>
      <c r="I12751"/>
      <c r="J12751"/>
      <c r="K12751"/>
      <c r="L12751"/>
      <c r="M12751"/>
      <c r="N12751"/>
      <c r="O12751"/>
      <c r="S12751"/>
      <c r="T12751"/>
      <c r="U12751"/>
      <c r="V12751"/>
      <c r="Y12751"/>
      <c r="Z12751"/>
      <c r="AA12751"/>
      <c r="AB12751"/>
      <c r="AC12751"/>
      <c r="AD12751"/>
      <c r="AE12751"/>
      <c r="AF12751"/>
      <c r="AG12751"/>
      <c r="AH12751"/>
      <c r="AI12751"/>
      <c r="AJ12751"/>
      <c r="AK12751"/>
      <c r="AL12751"/>
    </row>
    <row r="12752" spans="3:38" ht="15" customHeight="1" x14ac:dyDescent="0.35">
      <c r="C12752"/>
      <c r="D12752"/>
      <c r="E12752"/>
      <c r="F12752"/>
      <c r="G12752"/>
      <c r="H12752"/>
      <c r="I12752"/>
      <c r="J12752"/>
      <c r="K12752"/>
      <c r="L12752"/>
      <c r="M12752"/>
      <c r="N12752"/>
      <c r="O12752"/>
      <c r="S12752"/>
      <c r="T12752"/>
      <c r="U12752"/>
      <c r="V12752"/>
      <c r="Y12752"/>
      <c r="Z12752"/>
      <c r="AA12752"/>
      <c r="AB12752"/>
      <c r="AC12752"/>
      <c r="AD12752"/>
      <c r="AE12752"/>
      <c r="AF12752"/>
      <c r="AG12752"/>
      <c r="AH12752"/>
      <c r="AI12752"/>
      <c r="AJ12752"/>
      <c r="AK12752"/>
      <c r="AL12752"/>
    </row>
    <row r="12753" spans="3:38" ht="15" customHeight="1" x14ac:dyDescent="0.35">
      <c r="C12753"/>
      <c r="D12753"/>
      <c r="E12753"/>
      <c r="F12753"/>
      <c r="G12753"/>
      <c r="H12753"/>
      <c r="I12753"/>
      <c r="J12753"/>
      <c r="K12753"/>
      <c r="L12753"/>
      <c r="M12753"/>
      <c r="N12753"/>
      <c r="O12753"/>
      <c r="S12753"/>
      <c r="T12753"/>
      <c r="U12753"/>
      <c r="V12753"/>
      <c r="Y12753"/>
      <c r="Z12753"/>
      <c r="AA12753"/>
      <c r="AB12753"/>
      <c r="AC12753"/>
      <c r="AD12753"/>
      <c r="AE12753"/>
      <c r="AF12753"/>
      <c r="AG12753"/>
      <c r="AH12753"/>
      <c r="AI12753"/>
      <c r="AJ12753"/>
      <c r="AK12753"/>
      <c r="AL12753"/>
    </row>
    <row r="12754" spans="3:38" ht="15" customHeight="1" x14ac:dyDescent="0.35">
      <c r="C12754"/>
      <c r="D12754"/>
      <c r="E12754"/>
      <c r="F12754"/>
      <c r="G12754"/>
      <c r="H12754"/>
      <c r="I12754"/>
      <c r="J12754"/>
      <c r="K12754"/>
      <c r="L12754"/>
      <c r="M12754"/>
      <c r="N12754"/>
      <c r="O12754"/>
      <c r="S12754"/>
      <c r="T12754"/>
      <c r="U12754"/>
      <c r="V12754"/>
      <c r="Y12754"/>
      <c r="Z12754"/>
      <c r="AA12754"/>
      <c r="AB12754"/>
      <c r="AC12754"/>
      <c r="AD12754"/>
      <c r="AE12754"/>
      <c r="AF12754"/>
      <c r="AG12754"/>
      <c r="AH12754"/>
      <c r="AI12754"/>
      <c r="AJ12754"/>
      <c r="AK12754"/>
      <c r="AL12754"/>
    </row>
    <row r="12755" spans="3:38" ht="15" customHeight="1" x14ac:dyDescent="0.35">
      <c r="C12755"/>
      <c r="D12755"/>
      <c r="E12755"/>
      <c r="F12755"/>
      <c r="G12755"/>
      <c r="H12755"/>
      <c r="I12755"/>
      <c r="J12755"/>
      <c r="K12755"/>
      <c r="L12755"/>
      <c r="M12755"/>
      <c r="N12755"/>
      <c r="O12755"/>
      <c r="S12755"/>
      <c r="T12755"/>
      <c r="U12755"/>
      <c r="V12755"/>
      <c r="Y12755"/>
      <c r="Z12755"/>
      <c r="AA12755"/>
      <c r="AB12755"/>
      <c r="AC12755"/>
      <c r="AD12755"/>
      <c r="AE12755"/>
      <c r="AF12755"/>
      <c r="AG12755"/>
      <c r="AH12755"/>
      <c r="AI12755"/>
      <c r="AJ12755"/>
      <c r="AK12755"/>
      <c r="AL12755"/>
    </row>
    <row r="12756" spans="3:38" ht="15" customHeight="1" x14ac:dyDescent="0.35">
      <c r="C12756"/>
      <c r="D12756"/>
      <c r="E12756"/>
      <c r="F12756"/>
      <c r="G12756"/>
      <c r="H12756"/>
      <c r="I12756"/>
      <c r="J12756"/>
      <c r="K12756"/>
      <c r="L12756"/>
      <c r="M12756"/>
      <c r="N12756"/>
      <c r="O12756"/>
      <c r="S12756"/>
      <c r="T12756"/>
      <c r="U12756"/>
      <c r="V12756"/>
      <c r="Y12756"/>
      <c r="Z12756"/>
      <c r="AA12756"/>
      <c r="AB12756"/>
      <c r="AC12756"/>
      <c r="AD12756"/>
      <c r="AE12756"/>
      <c r="AF12756"/>
      <c r="AG12756"/>
      <c r="AH12756"/>
      <c r="AI12756"/>
      <c r="AJ12756"/>
      <c r="AK12756"/>
      <c r="AL12756"/>
    </row>
    <row r="12757" spans="3:38" ht="15" customHeight="1" x14ac:dyDescent="0.35">
      <c r="C12757"/>
      <c r="D12757"/>
      <c r="E12757"/>
      <c r="F12757"/>
      <c r="G12757"/>
      <c r="H12757"/>
      <c r="I12757"/>
      <c r="J12757"/>
      <c r="K12757"/>
      <c r="L12757"/>
      <c r="M12757"/>
      <c r="N12757"/>
      <c r="O12757"/>
      <c r="S12757"/>
      <c r="T12757"/>
      <c r="U12757"/>
      <c r="V12757"/>
      <c r="Y12757"/>
      <c r="Z12757"/>
      <c r="AA12757"/>
      <c r="AB12757"/>
      <c r="AC12757"/>
      <c r="AD12757"/>
      <c r="AE12757"/>
      <c r="AF12757"/>
      <c r="AG12757"/>
      <c r="AH12757"/>
      <c r="AI12757"/>
      <c r="AJ12757"/>
      <c r="AK12757"/>
      <c r="AL12757"/>
    </row>
    <row r="12758" spans="3:38" ht="15" customHeight="1" x14ac:dyDescent="0.35">
      <c r="C12758"/>
      <c r="D12758"/>
      <c r="E12758"/>
      <c r="F12758"/>
      <c r="G12758"/>
      <c r="H12758"/>
      <c r="I12758"/>
      <c r="J12758"/>
      <c r="K12758"/>
      <c r="L12758"/>
      <c r="M12758"/>
      <c r="N12758"/>
      <c r="O12758"/>
      <c r="S12758"/>
      <c r="T12758"/>
      <c r="U12758"/>
      <c r="V12758"/>
      <c r="Y12758"/>
      <c r="Z12758"/>
      <c r="AA12758"/>
      <c r="AB12758"/>
      <c r="AC12758"/>
      <c r="AD12758"/>
      <c r="AE12758"/>
      <c r="AF12758"/>
      <c r="AG12758"/>
      <c r="AH12758"/>
      <c r="AI12758"/>
      <c r="AJ12758"/>
      <c r="AK12758"/>
      <c r="AL12758"/>
    </row>
    <row r="12759" spans="3:38" ht="15" customHeight="1" x14ac:dyDescent="0.35">
      <c r="C12759"/>
      <c r="D12759"/>
      <c r="E12759"/>
      <c r="F12759"/>
      <c r="G12759"/>
      <c r="H12759"/>
      <c r="I12759"/>
      <c r="J12759"/>
      <c r="K12759"/>
      <c r="L12759"/>
      <c r="M12759"/>
      <c r="N12759"/>
      <c r="O12759"/>
      <c r="S12759"/>
      <c r="T12759"/>
      <c r="U12759"/>
      <c r="V12759"/>
      <c r="Y12759"/>
      <c r="Z12759"/>
      <c r="AA12759"/>
      <c r="AB12759"/>
      <c r="AC12759"/>
      <c r="AD12759"/>
      <c r="AE12759"/>
      <c r="AF12759"/>
      <c r="AG12759"/>
      <c r="AH12759"/>
      <c r="AI12759"/>
      <c r="AJ12759"/>
      <c r="AK12759"/>
      <c r="AL12759"/>
    </row>
    <row r="12760" spans="3:38" ht="15" customHeight="1" x14ac:dyDescent="0.35">
      <c r="C12760"/>
      <c r="D12760"/>
      <c r="E12760"/>
      <c r="F12760"/>
      <c r="G12760"/>
      <c r="H12760"/>
      <c r="I12760"/>
      <c r="J12760"/>
      <c r="K12760"/>
      <c r="L12760"/>
      <c r="M12760"/>
      <c r="N12760"/>
      <c r="O12760"/>
      <c r="S12760"/>
      <c r="T12760"/>
      <c r="U12760"/>
      <c r="V12760"/>
      <c r="Y12760"/>
      <c r="Z12760"/>
      <c r="AA12760"/>
      <c r="AB12760"/>
      <c r="AC12760"/>
      <c r="AD12760"/>
      <c r="AE12760"/>
      <c r="AF12760"/>
      <c r="AG12760"/>
      <c r="AH12760"/>
      <c r="AI12760"/>
      <c r="AJ12760"/>
      <c r="AK12760"/>
      <c r="AL12760"/>
    </row>
    <row r="12761" spans="3:38" ht="15" customHeight="1" x14ac:dyDescent="0.35">
      <c r="C12761"/>
      <c r="D12761"/>
      <c r="E12761"/>
      <c r="F12761"/>
      <c r="G12761"/>
      <c r="H12761"/>
      <c r="I12761"/>
      <c r="J12761"/>
      <c r="K12761"/>
      <c r="L12761"/>
      <c r="M12761"/>
      <c r="N12761"/>
      <c r="O12761"/>
      <c r="S12761"/>
      <c r="T12761"/>
      <c r="U12761"/>
      <c r="V12761"/>
      <c r="Y12761"/>
      <c r="Z12761"/>
      <c r="AA12761"/>
      <c r="AB12761"/>
      <c r="AC12761"/>
      <c r="AD12761"/>
      <c r="AE12761"/>
      <c r="AF12761"/>
      <c r="AG12761"/>
      <c r="AH12761"/>
      <c r="AI12761"/>
      <c r="AJ12761"/>
      <c r="AK12761"/>
      <c r="AL12761"/>
    </row>
    <row r="12762" spans="3:38" ht="15" customHeight="1" x14ac:dyDescent="0.35">
      <c r="C12762"/>
      <c r="D12762"/>
      <c r="E12762"/>
      <c r="F12762"/>
      <c r="G12762"/>
      <c r="H12762"/>
      <c r="I12762"/>
      <c r="J12762"/>
      <c r="K12762"/>
      <c r="L12762"/>
      <c r="M12762"/>
      <c r="N12762"/>
      <c r="O12762"/>
      <c r="S12762"/>
      <c r="T12762"/>
      <c r="U12762"/>
      <c r="V12762"/>
      <c r="Y12762"/>
      <c r="Z12762"/>
      <c r="AA12762"/>
      <c r="AB12762"/>
      <c r="AC12762"/>
      <c r="AD12762"/>
      <c r="AE12762"/>
      <c r="AF12762"/>
      <c r="AG12762"/>
      <c r="AH12762"/>
      <c r="AI12762"/>
      <c r="AJ12762"/>
      <c r="AK12762"/>
      <c r="AL12762"/>
    </row>
    <row r="12763" spans="3:38" ht="15" customHeight="1" x14ac:dyDescent="0.35">
      <c r="C12763"/>
      <c r="D12763"/>
      <c r="E12763"/>
      <c r="F12763"/>
      <c r="G12763"/>
      <c r="H12763"/>
      <c r="I12763"/>
      <c r="J12763"/>
      <c r="K12763"/>
      <c r="L12763"/>
      <c r="M12763"/>
      <c r="N12763"/>
      <c r="O12763"/>
      <c r="S12763"/>
      <c r="T12763"/>
      <c r="U12763"/>
      <c r="V12763"/>
      <c r="Y12763"/>
      <c r="Z12763"/>
      <c r="AA12763"/>
      <c r="AB12763"/>
      <c r="AC12763"/>
      <c r="AD12763"/>
      <c r="AE12763"/>
      <c r="AF12763"/>
      <c r="AG12763"/>
      <c r="AH12763"/>
      <c r="AI12763"/>
      <c r="AJ12763"/>
      <c r="AK12763"/>
      <c r="AL12763"/>
    </row>
    <row r="12764" spans="3:38" ht="15" customHeight="1" x14ac:dyDescent="0.35">
      <c r="C12764"/>
      <c r="D12764"/>
      <c r="E12764"/>
      <c r="F12764"/>
      <c r="G12764"/>
      <c r="H12764"/>
      <c r="I12764"/>
      <c r="J12764"/>
      <c r="K12764"/>
      <c r="L12764"/>
      <c r="M12764"/>
      <c r="N12764"/>
      <c r="O12764"/>
      <c r="S12764"/>
      <c r="T12764"/>
      <c r="U12764"/>
      <c r="V12764"/>
      <c r="Y12764"/>
      <c r="Z12764"/>
      <c r="AA12764"/>
      <c r="AB12764"/>
      <c r="AC12764"/>
      <c r="AD12764"/>
      <c r="AE12764"/>
      <c r="AF12764"/>
      <c r="AG12764"/>
      <c r="AH12764"/>
      <c r="AI12764"/>
      <c r="AJ12764"/>
      <c r="AK12764"/>
      <c r="AL12764"/>
    </row>
    <row r="12765" spans="3:38" ht="15" customHeight="1" x14ac:dyDescent="0.35">
      <c r="C12765"/>
      <c r="D12765"/>
      <c r="E12765"/>
      <c r="F12765"/>
      <c r="G12765"/>
      <c r="H12765"/>
      <c r="I12765"/>
      <c r="J12765"/>
      <c r="K12765"/>
      <c r="L12765"/>
      <c r="M12765"/>
      <c r="N12765"/>
      <c r="O12765"/>
      <c r="S12765"/>
      <c r="T12765"/>
      <c r="U12765"/>
      <c r="V12765"/>
      <c r="Y12765"/>
      <c r="Z12765"/>
      <c r="AA12765"/>
      <c r="AB12765"/>
      <c r="AC12765"/>
      <c r="AD12765"/>
      <c r="AE12765"/>
      <c r="AF12765"/>
      <c r="AG12765"/>
      <c r="AH12765"/>
      <c r="AI12765"/>
      <c r="AJ12765"/>
      <c r="AK12765"/>
      <c r="AL12765"/>
    </row>
    <row r="12766" spans="3:38" ht="15" customHeight="1" x14ac:dyDescent="0.35">
      <c r="C12766"/>
      <c r="D12766"/>
      <c r="E12766"/>
      <c r="F12766"/>
      <c r="G12766"/>
      <c r="H12766"/>
      <c r="I12766"/>
      <c r="J12766"/>
      <c r="K12766"/>
      <c r="L12766"/>
      <c r="M12766"/>
      <c r="N12766"/>
      <c r="O12766"/>
      <c r="S12766"/>
      <c r="T12766"/>
      <c r="U12766"/>
      <c r="V12766"/>
      <c r="Y12766"/>
      <c r="Z12766"/>
      <c r="AA12766"/>
      <c r="AB12766"/>
      <c r="AC12766"/>
      <c r="AD12766"/>
      <c r="AE12766"/>
      <c r="AF12766"/>
      <c r="AG12766"/>
      <c r="AH12766"/>
      <c r="AI12766"/>
      <c r="AJ12766"/>
      <c r="AK12766"/>
      <c r="AL12766"/>
    </row>
    <row r="12767" spans="3:38" ht="15" customHeight="1" x14ac:dyDescent="0.35">
      <c r="C12767"/>
      <c r="D12767"/>
      <c r="E12767"/>
      <c r="F12767"/>
      <c r="G12767"/>
      <c r="H12767"/>
      <c r="I12767"/>
      <c r="J12767"/>
      <c r="K12767"/>
      <c r="L12767"/>
      <c r="M12767"/>
      <c r="N12767"/>
      <c r="O12767"/>
      <c r="S12767"/>
      <c r="T12767"/>
      <c r="U12767"/>
      <c r="V12767"/>
      <c r="Y12767"/>
      <c r="Z12767"/>
      <c r="AA12767"/>
      <c r="AB12767"/>
      <c r="AC12767"/>
      <c r="AD12767"/>
      <c r="AE12767"/>
      <c r="AF12767"/>
      <c r="AG12767"/>
      <c r="AH12767"/>
      <c r="AI12767"/>
      <c r="AJ12767"/>
      <c r="AK12767"/>
      <c r="AL12767"/>
    </row>
    <row r="12768" spans="3:38" ht="15" customHeight="1" x14ac:dyDescent="0.35">
      <c r="C12768"/>
      <c r="D12768"/>
      <c r="E12768"/>
      <c r="F12768"/>
      <c r="G12768"/>
      <c r="H12768"/>
      <c r="I12768"/>
      <c r="J12768"/>
      <c r="K12768"/>
      <c r="L12768"/>
      <c r="M12768"/>
      <c r="N12768"/>
      <c r="O12768"/>
      <c r="S12768"/>
      <c r="T12768"/>
      <c r="U12768"/>
      <c r="V12768"/>
      <c r="Y12768"/>
      <c r="Z12768"/>
      <c r="AA12768"/>
      <c r="AB12768"/>
      <c r="AC12768"/>
      <c r="AD12768"/>
      <c r="AE12768"/>
      <c r="AF12768"/>
      <c r="AG12768"/>
      <c r="AH12768"/>
      <c r="AI12768"/>
      <c r="AJ12768"/>
      <c r="AK12768"/>
      <c r="AL12768"/>
    </row>
    <row r="12769" spans="3:38" ht="15" customHeight="1" x14ac:dyDescent="0.35">
      <c r="C12769"/>
      <c r="D12769"/>
      <c r="E12769"/>
      <c r="F12769"/>
      <c r="G12769"/>
      <c r="H12769"/>
      <c r="I12769"/>
      <c r="J12769"/>
      <c r="K12769"/>
      <c r="L12769"/>
      <c r="M12769"/>
      <c r="N12769"/>
      <c r="O12769"/>
      <c r="S12769"/>
      <c r="T12769"/>
      <c r="U12769"/>
      <c r="V12769"/>
      <c r="Y12769"/>
      <c r="Z12769"/>
      <c r="AA12769"/>
      <c r="AB12769"/>
      <c r="AC12769"/>
      <c r="AD12769"/>
      <c r="AE12769"/>
      <c r="AF12769"/>
      <c r="AG12769"/>
      <c r="AH12769"/>
      <c r="AI12769"/>
      <c r="AJ12769"/>
      <c r="AK12769"/>
      <c r="AL12769"/>
    </row>
    <row r="12770" spans="3:38" ht="15" customHeight="1" x14ac:dyDescent="0.35">
      <c r="C12770"/>
      <c r="D12770"/>
      <c r="E12770"/>
      <c r="F12770"/>
      <c r="G12770"/>
      <c r="H12770"/>
      <c r="I12770"/>
      <c r="J12770"/>
      <c r="K12770"/>
      <c r="L12770"/>
      <c r="M12770"/>
      <c r="N12770"/>
      <c r="O12770"/>
      <c r="S12770"/>
      <c r="T12770"/>
      <c r="U12770"/>
      <c r="V12770"/>
      <c r="Y12770"/>
      <c r="Z12770"/>
      <c r="AA12770"/>
      <c r="AB12770"/>
      <c r="AC12770"/>
      <c r="AD12770"/>
      <c r="AE12770"/>
      <c r="AF12770"/>
      <c r="AG12770"/>
      <c r="AH12770"/>
      <c r="AI12770"/>
      <c r="AJ12770"/>
      <c r="AK12770"/>
      <c r="AL12770"/>
    </row>
    <row r="12771" spans="3:38" ht="15" customHeight="1" x14ac:dyDescent="0.35">
      <c r="C12771"/>
      <c r="D12771"/>
      <c r="E12771"/>
      <c r="F12771"/>
      <c r="G12771"/>
      <c r="H12771"/>
      <c r="I12771"/>
      <c r="J12771"/>
      <c r="K12771"/>
      <c r="L12771"/>
      <c r="M12771"/>
      <c r="N12771"/>
      <c r="O12771"/>
      <c r="S12771"/>
      <c r="T12771"/>
      <c r="U12771"/>
      <c r="V12771"/>
      <c r="Y12771"/>
      <c r="Z12771"/>
      <c r="AA12771"/>
      <c r="AB12771"/>
      <c r="AC12771"/>
      <c r="AD12771"/>
      <c r="AE12771"/>
      <c r="AF12771"/>
      <c r="AG12771"/>
      <c r="AH12771"/>
      <c r="AI12771"/>
      <c r="AJ12771"/>
      <c r="AK12771"/>
      <c r="AL12771"/>
    </row>
    <row r="12772" spans="3:38" ht="15" customHeight="1" x14ac:dyDescent="0.35">
      <c r="C12772"/>
      <c r="D12772"/>
      <c r="E12772"/>
      <c r="F12772"/>
      <c r="G12772"/>
      <c r="H12772"/>
      <c r="I12772"/>
      <c r="J12772"/>
      <c r="K12772"/>
      <c r="L12772"/>
      <c r="M12772"/>
      <c r="N12772"/>
      <c r="O12772"/>
      <c r="S12772"/>
      <c r="T12772"/>
      <c r="U12772"/>
      <c r="V12772"/>
      <c r="Y12772"/>
      <c r="Z12772"/>
      <c r="AA12772"/>
      <c r="AB12772"/>
      <c r="AC12772"/>
      <c r="AD12772"/>
      <c r="AE12772"/>
      <c r="AF12772"/>
      <c r="AG12772"/>
      <c r="AH12772"/>
      <c r="AI12772"/>
      <c r="AJ12772"/>
      <c r="AK12772"/>
      <c r="AL12772"/>
    </row>
    <row r="12773" spans="3:38" ht="15" customHeight="1" x14ac:dyDescent="0.35">
      <c r="C12773"/>
      <c r="D12773"/>
      <c r="E12773"/>
      <c r="F12773"/>
      <c r="G12773"/>
      <c r="H12773"/>
      <c r="I12773"/>
      <c r="J12773"/>
      <c r="K12773"/>
      <c r="L12773"/>
      <c r="M12773"/>
      <c r="N12773"/>
      <c r="O12773"/>
      <c r="S12773"/>
      <c r="T12773"/>
      <c r="U12773"/>
      <c r="V12773"/>
      <c r="Y12773"/>
      <c r="Z12773"/>
      <c r="AA12773"/>
      <c r="AB12773"/>
      <c r="AC12773"/>
      <c r="AD12773"/>
      <c r="AE12773"/>
      <c r="AF12773"/>
      <c r="AG12773"/>
      <c r="AH12773"/>
      <c r="AI12773"/>
      <c r="AJ12773"/>
      <c r="AK12773"/>
      <c r="AL12773"/>
    </row>
    <row r="12774" spans="3:38" ht="15" customHeight="1" x14ac:dyDescent="0.35">
      <c r="C12774"/>
      <c r="D12774"/>
      <c r="E12774"/>
      <c r="F12774"/>
      <c r="G12774"/>
      <c r="H12774"/>
      <c r="I12774"/>
      <c r="J12774"/>
      <c r="K12774"/>
      <c r="L12774"/>
      <c r="M12774"/>
      <c r="N12774"/>
      <c r="O12774"/>
      <c r="S12774"/>
      <c r="T12774"/>
      <c r="U12774"/>
      <c r="V12774"/>
      <c r="Y12774"/>
      <c r="Z12774"/>
      <c r="AA12774"/>
      <c r="AB12774"/>
      <c r="AC12774"/>
      <c r="AD12774"/>
      <c r="AE12774"/>
      <c r="AF12774"/>
      <c r="AG12774"/>
      <c r="AH12774"/>
      <c r="AI12774"/>
      <c r="AJ12774"/>
      <c r="AK12774"/>
      <c r="AL12774"/>
    </row>
    <row r="12775" spans="3:38" ht="15" customHeight="1" x14ac:dyDescent="0.35">
      <c r="C12775"/>
      <c r="D12775"/>
      <c r="E12775"/>
      <c r="F12775"/>
      <c r="G12775"/>
      <c r="H12775"/>
      <c r="I12775"/>
      <c r="J12775"/>
      <c r="K12775"/>
      <c r="L12775"/>
      <c r="M12775"/>
      <c r="N12775"/>
      <c r="O12775"/>
      <c r="S12775"/>
      <c r="T12775"/>
      <c r="U12775"/>
      <c r="V12775"/>
      <c r="Y12775"/>
      <c r="Z12775"/>
      <c r="AA12775"/>
      <c r="AB12775"/>
      <c r="AC12775"/>
      <c r="AD12775"/>
      <c r="AE12775"/>
      <c r="AF12775"/>
      <c r="AG12775"/>
      <c r="AH12775"/>
      <c r="AI12775"/>
      <c r="AJ12775"/>
      <c r="AK12775"/>
      <c r="AL12775"/>
    </row>
    <row r="12776" spans="3:38" ht="15" customHeight="1" x14ac:dyDescent="0.35">
      <c r="C12776"/>
      <c r="D12776"/>
      <c r="E12776"/>
      <c r="F12776"/>
      <c r="G12776"/>
      <c r="H12776"/>
      <c r="I12776"/>
      <c r="J12776"/>
      <c r="K12776"/>
      <c r="L12776"/>
      <c r="M12776"/>
      <c r="N12776"/>
      <c r="O12776"/>
      <c r="S12776"/>
      <c r="T12776"/>
      <c r="U12776"/>
      <c r="V12776"/>
      <c r="Y12776"/>
      <c r="Z12776"/>
      <c r="AA12776"/>
      <c r="AB12776"/>
      <c r="AC12776"/>
      <c r="AD12776"/>
      <c r="AE12776"/>
      <c r="AF12776"/>
      <c r="AG12776"/>
      <c r="AH12776"/>
      <c r="AI12776"/>
      <c r="AJ12776"/>
      <c r="AK12776"/>
      <c r="AL12776"/>
    </row>
    <row r="12777" spans="3:38" ht="15" customHeight="1" x14ac:dyDescent="0.35">
      <c r="C12777"/>
      <c r="D12777"/>
      <c r="E12777"/>
      <c r="F12777"/>
      <c r="G12777"/>
      <c r="H12777"/>
      <c r="I12777"/>
      <c r="J12777"/>
      <c r="K12777"/>
      <c r="L12777"/>
      <c r="M12777"/>
      <c r="N12777"/>
      <c r="O12777"/>
      <c r="S12777"/>
      <c r="T12777"/>
      <c r="U12777"/>
      <c r="V12777"/>
      <c r="Y12777"/>
      <c r="Z12777"/>
      <c r="AA12777"/>
      <c r="AB12777"/>
      <c r="AC12777"/>
      <c r="AD12777"/>
      <c r="AE12777"/>
      <c r="AF12777"/>
      <c r="AG12777"/>
      <c r="AH12777"/>
      <c r="AI12777"/>
      <c r="AJ12777"/>
      <c r="AK12777"/>
      <c r="AL12777"/>
    </row>
    <row r="12778" spans="3:38" ht="15" customHeight="1" x14ac:dyDescent="0.35">
      <c r="C12778"/>
      <c r="D12778"/>
      <c r="E12778"/>
      <c r="F12778"/>
      <c r="G12778"/>
      <c r="H12778"/>
      <c r="I12778"/>
      <c r="J12778"/>
      <c r="K12778"/>
      <c r="L12778"/>
      <c r="M12778"/>
      <c r="N12778"/>
      <c r="O12778"/>
      <c r="S12778"/>
      <c r="T12778"/>
      <c r="U12778"/>
      <c r="V12778"/>
      <c r="Y12778"/>
      <c r="Z12778"/>
      <c r="AA12778"/>
      <c r="AB12778"/>
      <c r="AC12778"/>
      <c r="AD12778"/>
      <c r="AE12778"/>
      <c r="AF12778"/>
      <c r="AG12778"/>
      <c r="AH12778"/>
      <c r="AI12778"/>
      <c r="AJ12778"/>
      <c r="AK12778"/>
      <c r="AL12778"/>
    </row>
    <row r="12779" spans="3:38" ht="15" customHeight="1" x14ac:dyDescent="0.35">
      <c r="C12779"/>
      <c r="D12779"/>
      <c r="E12779"/>
      <c r="F12779"/>
      <c r="G12779"/>
      <c r="H12779"/>
      <c r="I12779"/>
      <c r="J12779"/>
      <c r="K12779"/>
      <c r="L12779"/>
      <c r="M12779"/>
      <c r="N12779"/>
      <c r="O12779"/>
      <c r="S12779"/>
      <c r="T12779"/>
      <c r="U12779"/>
      <c r="V12779"/>
      <c r="Y12779"/>
      <c r="Z12779"/>
      <c r="AA12779"/>
      <c r="AB12779"/>
      <c r="AC12779"/>
      <c r="AD12779"/>
      <c r="AE12779"/>
      <c r="AF12779"/>
      <c r="AG12779"/>
      <c r="AH12779"/>
      <c r="AI12779"/>
      <c r="AJ12779"/>
      <c r="AK12779"/>
      <c r="AL12779"/>
    </row>
    <row r="12780" spans="3:38" ht="15" customHeight="1" x14ac:dyDescent="0.35">
      <c r="C12780"/>
      <c r="D12780"/>
      <c r="E12780"/>
      <c r="F12780"/>
      <c r="G12780"/>
      <c r="H12780"/>
      <c r="I12780"/>
      <c r="J12780"/>
      <c r="K12780"/>
      <c r="L12780"/>
      <c r="M12780"/>
      <c r="N12780"/>
      <c r="O12780"/>
      <c r="S12780"/>
      <c r="T12780"/>
      <c r="U12780"/>
      <c r="V12780"/>
      <c r="Y12780"/>
      <c r="Z12780"/>
      <c r="AA12780"/>
      <c r="AB12780"/>
      <c r="AC12780"/>
      <c r="AD12780"/>
      <c r="AE12780"/>
      <c r="AF12780"/>
      <c r="AG12780"/>
      <c r="AH12780"/>
      <c r="AI12780"/>
      <c r="AJ12780"/>
      <c r="AK12780"/>
      <c r="AL12780"/>
    </row>
    <row r="12781" spans="3:38" ht="15" customHeight="1" x14ac:dyDescent="0.35">
      <c r="C12781"/>
      <c r="D12781"/>
      <c r="E12781"/>
      <c r="F12781"/>
      <c r="G12781"/>
      <c r="H12781"/>
      <c r="I12781"/>
      <c r="J12781"/>
      <c r="K12781"/>
      <c r="L12781"/>
      <c r="M12781"/>
      <c r="N12781"/>
      <c r="O12781"/>
      <c r="S12781"/>
      <c r="T12781"/>
      <c r="U12781"/>
      <c r="V12781"/>
      <c r="Y12781"/>
      <c r="Z12781"/>
      <c r="AA12781"/>
      <c r="AB12781"/>
      <c r="AC12781"/>
      <c r="AD12781"/>
      <c r="AE12781"/>
      <c r="AF12781"/>
      <c r="AG12781"/>
      <c r="AH12781"/>
      <c r="AI12781"/>
      <c r="AJ12781"/>
      <c r="AK12781"/>
      <c r="AL12781"/>
    </row>
    <row r="12782" spans="3:38" ht="15" customHeight="1" x14ac:dyDescent="0.35">
      <c r="C12782"/>
      <c r="D12782"/>
      <c r="E12782"/>
      <c r="F12782"/>
      <c r="G12782"/>
      <c r="H12782"/>
      <c r="I12782"/>
      <c r="J12782"/>
      <c r="K12782"/>
      <c r="L12782"/>
      <c r="M12782"/>
      <c r="N12782"/>
      <c r="O12782"/>
      <c r="S12782"/>
      <c r="T12782"/>
      <c r="U12782"/>
      <c r="V12782"/>
      <c r="Y12782"/>
      <c r="Z12782"/>
      <c r="AA12782"/>
      <c r="AB12782"/>
      <c r="AC12782"/>
      <c r="AD12782"/>
      <c r="AE12782"/>
      <c r="AF12782"/>
      <c r="AG12782"/>
      <c r="AH12782"/>
      <c r="AI12782"/>
      <c r="AJ12782"/>
      <c r="AK12782"/>
      <c r="AL12782"/>
    </row>
    <row r="12783" spans="3:38" ht="15" customHeight="1" x14ac:dyDescent="0.35">
      <c r="C12783"/>
      <c r="D12783"/>
      <c r="E12783"/>
      <c r="F12783"/>
      <c r="G12783"/>
      <c r="H12783"/>
      <c r="I12783"/>
      <c r="J12783"/>
      <c r="K12783"/>
      <c r="L12783"/>
      <c r="M12783"/>
      <c r="N12783"/>
      <c r="O12783"/>
      <c r="S12783"/>
      <c r="T12783"/>
      <c r="U12783"/>
      <c r="V12783"/>
      <c r="Y12783"/>
      <c r="Z12783"/>
      <c r="AA12783"/>
      <c r="AB12783"/>
      <c r="AC12783"/>
      <c r="AD12783"/>
      <c r="AE12783"/>
      <c r="AF12783"/>
      <c r="AG12783"/>
      <c r="AH12783"/>
      <c r="AI12783"/>
      <c r="AJ12783"/>
      <c r="AK12783"/>
      <c r="AL12783"/>
    </row>
    <row r="12784" spans="3:38" ht="15" customHeight="1" x14ac:dyDescent="0.35">
      <c r="C12784"/>
      <c r="D12784"/>
      <c r="E12784"/>
      <c r="F12784"/>
      <c r="G12784"/>
      <c r="H12784"/>
      <c r="I12784"/>
      <c r="J12784"/>
      <c r="K12784"/>
      <c r="L12784"/>
      <c r="M12784"/>
      <c r="N12784"/>
      <c r="O12784"/>
      <c r="S12784"/>
      <c r="T12784"/>
      <c r="U12784"/>
      <c r="V12784"/>
      <c r="Y12784"/>
      <c r="Z12784"/>
      <c r="AA12784"/>
      <c r="AB12784"/>
      <c r="AC12784"/>
      <c r="AD12784"/>
      <c r="AE12784"/>
      <c r="AF12784"/>
      <c r="AG12784"/>
      <c r="AH12784"/>
      <c r="AI12784"/>
      <c r="AJ12784"/>
      <c r="AK12784"/>
      <c r="AL12784"/>
    </row>
    <row r="12785" spans="3:38" ht="15" customHeight="1" x14ac:dyDescent="0.35">
      <c r="C12785"/>
      <c r="D12785"/>
      <c r="E12785"/>
      <c r="F12785"/>
      <c r="G12785"/>
      <c r="H12785"/>
      <c r="I12785"/>
      <c r="J12785"/>
      <c r="K12785"/>
      <c r="L12785"/>
      <c r="M12785"/>
      <c r="N12785"/>
      <c r="O12785"/>
      <c r="S12785"/>
      <c r="T12785"/>
      <c r="U12785"/>
      <c r="V12785"/>
      <c r="Y12785"/>
      <c r="Z12785"/>
      <c r="AA12785"/>
      <c r="AB12785"/>
      <c r="AC12785"/>
      <c r="AD12785"/>
      <c r="AE12785"/>
      <c r="AF12785"/>
      <c r="AG12785"/>
      <c r="AH12785"/>
      <c r="AI12785"/>
      <c r="AJ12785"/>
      <c r="AK12785"/>
      <c r="AL12785"/>
    </row>
    <row r="12786" spans="3:38" ht="15" customHeight="1" x14ac:dyDescent="0.35">
      <c r="C12786"/>
      <c r="D12786"/>
      <c r="E12786"/>
      <c r="F12786"/>
      <c r="G12786"/>
      <c r="H12786"/>
      <c r="I12786"/>
      <c r="J12786"/>
      <c r="K12786"/>
      <c r="L12786"/>
      <c r="M12786"/>
      <c r="N12786"/>
      <c r="O12786"/>
      <c r="S12786"/>
      <c r="T12786"/>
      <c r="U12786"/>
      <c r="V12786"/>
      <c r="Y12786"/>
      <c r="Z12786"/>
      <c r="AA12786"/>
      <c r="AB12786"/>
      <c r="AC12786"/>
      <c r="AD12786"/>
      <c r="AE12786"/>
      <c r="AF12786"/>
      <c r="AG12786"/>
      <c r="AH12786"/>
      <c r="AI12786"/>
      <c r="AJ12786"/>
      <c r="AK12786"/>
      <c r="AL12786"/>
    </row>
    <row r="12787" spans="3:38" ht="15" customHeight="1" x14ac:dyDescent="0.35">
      <c r="C12787"/>
      <c r="D12787"/>
      <c r="E12787"/>
      <c r="F12787"/>
      <c r="G12787"/>
      <c r="H12787"/>
      <c r="I12787"/>
      <c r="J12787"/>
      <c r="K12787"/>
      <c r="L12787"/>
      <c r="M12787"/>
      <c r="N12787"/>
      <c r="O12787"/>
      <c r="S12787"/>
      <c r="T12787"/>
      <c r="U12787"/>
      <c r="V12787"/>
      <c r="Y12787"/>
      <c r="Z12787"/>
      <c r="AA12787"/>
      <c r="AB12787"/>
      <c r="AC12787"/>
      <c r="AD12787"/>
      <c r="AE12787"/>
      <c r="AF12787"/>
      <c r="AG12787"/>
      <c r="AH12787"/>
      <c r="AI12787"/>
      <c r="AJ12787"/>
      <c r="AK12787"/>
      <c r="AL12787"/>
    </row>
    <row r="12788" spans="3:38" ht="15" customHeight="1" x14ac:dyDescent="0.35">
      <c r="C12788"/>
      <c r="D12788"/>
      <c r="E12788"/>
      <c r="F12788"/>
      <c r="G12788"/>
      <c r="H12788"/>
      <c r="I12788"/>
      <c r="J12788"/>
      <c r="K12788"/>
      <c r="L12788"/>
      <c r="M12788"/>
      <c r="N12788"/>
      <c r="O12788"/>
      <c r="S12788"/>
      <c r="T12788"/>
      <c r="U12788"/>
      <c r="V12788"/>
      <c r="Y12788"/>
      <c r="Z12788"/>
      <c r="AA12788"/>
      <c r="AB12788"/>
      <c r="AC12788"/>
      <c r="AD12788"/>
      <c r="AE12788"/>
      <c r="AF12788"/>
      <c r="AG12788"/>
      <c r="AH12788"/>
      <c r="AI12788"/>
      <c r="AJ12788"/>
      <c r="AK12788"/>
      <c r="AL12788"/>
    </row>
    <row r="12789" spans="3:38" ht="15" customHeight="1" x14ac:dyDescent="0.35">
      <c r="C12789"/>
      <c r="D12789"/>
      <c r="E12789"/>
      <c r="F12789"/>
      <c r="G12789"/>
      <c r="H12789"/>
      <c r="I12789"/>
      <c r="J12789"/>
      <c r="K12789"/>
      <c r="L12789"/>
      <c r="M12789"/>
      <c r="N12789"/>
      <c r="O12789"/>
      <c r="S12789"/>
      <c r="T12789"/>
      <c r="U12789"/>
      <c r="V12789"/>
      <c r="Y12789"/>
      <c r="Z12789"/>
      <c r="AA12789"/>
      <c r="AB12789"/>
      <c r="AC12789"/>
      <c r="AD12789"/>
      <c r="AE12789"/>
      <c r="AF12789"/>
      <c r="AG12789"/>
      <c r="AH12789"/>
      <c r="AI12789"/>
      <c r="AJ12789"/>
      <c r="AK12789"/>
      <c r="AL12789"/>
    </row>
    <row r="12790" spans="3:38" ht="15" customHeight="1" x14ac:dyDescent="0.35">
      <c r="C12790"/>
      <c r="D12790"/>
      <c r="E12790"/>
      <c r="F12790"/>
      <c r="G12790"/>
      <c r="H12790"/>
      <c r="I12790"/>
      <c r="J12790"/>
      <c r="K12790"/>
      <c r="L12790"/>
      <c r="M12790"/>
      <c r="N12790"/>
      <c r="O12790"/>
      <c r="S12790"/>
      <c r="T12790"/>
      <c r="U12790"/>
      <c r="V12790"/>
      <c r="Y12790"/>
      <c r="Z12790"/>
      <c r="AA12790"/>
      <c r="AB12790"/>
      <c r="AC12790"/>
      <c r="AD12790"/>
      <c r="AE12790"/>
      <c r="AF12790"/>
      <c r="AG12790"/>
      <c r="AH12790"/>
      <c r="AI12790"/>
      <c r="AJ12790"/>
      <c r="AK12790"/>
      <c r="AL12790"/>
    </row>
    <row r="12791" spans="3:38" ht="15" customHeight="1" x14ac:dyDescent="0.35">
      <c r="C12791"/>
      <c r="D12791"/>
      <c r="E12791"/>
      <c r="F12791"/>
      <c r="G12791"/>
      <c r="H12791"/>
      <c r="I12791"/>
      <c r="J12791"/>
      <c r="K12791"/>
      <c r="L12791"/>
      <c r="M12791"/>
      <c r="N12791"/>
      <c r="O12791"/>
      <c r="S12791"/>
      <c r="T12791"/>
      <c r="U12791"/>
      <c r="V12791"/>
      <c r="Y12791"/>
      <c r="Z12791"/>
      <c r="AA12791"/>
      <c r="AB12791"/>
      <c r="AC12791"/>
      <c r="AD12791"/>
      <c r="AE12791"/>
      <c r="AF12791"/>
      <c r="AG12791"/>
      <c r="AH12791"/>
      <c r="AI12791"/>
      <c r="AJ12791"/>
      <c r="AK12791"/>
      <c r="AL12791"/>
    </row>
    <row r="12792" spans="3:38" ht="15" customHeight="1" x14ac:dyDescent="0.35">
      <c r="C12792"/>
      <c r="D12792"/>
      <c r="E12792"/>
      <c r="F12792"/>
      <c r="G12792"/>
      <c r="H12792"/>
      <c r="I12792"/>
      <c r="J12792"/>
      <c r="K12792"/>
      <c r="L12792"/>
      <c r="M12792"/>
      <c r="N12792"/>
      <c r="O12792"/>
      <c r="S12792"/>
      <c r="T12792"/>
      <c r="U12792"/>
      <c r="V12792"/>
      <c r="Y12792"/>
      <c r="Z12792"/>
      <c r="AA12792"/>
      <c r="AB12792"/>
      <c r="AC12792"/>
      <c r="AD12792"/>
      <c r="AE12792"/>
      <c r="AF12792"/>
      <c r="AG12792"/>
      <c r="AH12792"/>
      <c r="AI12792"/>
      <c r="AJ12792"/>
      <c r="AK12792"/>
      <c r="AL12792"/>
    </row>
    <row r="12793" spans="3:38" ht="15" customHeight="1" x14ac:dyDescent="0.35">
      <c r="C12793"/>
      <c r="D12793"/>
      <c r="E12793"/>
      <c r="F12793"/>
      <c r="G12793"/>
      <c r="H12793"/>
      <c r="I12793"/>
      <c r="J12793"/>
      <c r="K12793"/>
      <c r="L12793"/>
      <c r="M12793"/>
      <c r="N12793"/>
      <c r="O12793"/>
      <c r="S12793"/>
      <c r="T12793"/>
      <c r="U12793"/>
      <c r="V12793"/>
      <c r="Y12793"/>
      <c r="Z12793"/>
      <c r="AA12793"/>
      <c r="AB12793"/>
      <c r="AC12793"/>
      <c r="AD12793"/>
      <c r="AE12793"/>
      <c r="AF12793"/>
      <c r="AG12793"/>
      <c r="AH12793"/>
      <c r="AI12793"/>
      <c r="AJ12793"/>
      <c r="AK12793"/>
      <c r="AL12793"/>
    </row>
    <row r="12794" spans="3:38" ht="15" customHeight="1" x14ac:dyDescent="0.35">
      <c r="C12794"/>
      <c r="D12794"/>
      <c r="E12794"/>
      <c r="F12794"/>
      <c r="G12794"/>
      <c r="H12794"/>
      <c r="I12794"/>
      <c r="J12794"/>
      <c r="K12794"/>
      <c r="L12794"/>
      <c r="M12794"/>
      <c r="N12794"/>
      <c r="O12794"/>
      <c r="S12794"/>
      <c r="T12794"/>
      <c r="U12794"/>
      <c r="V12794"/>
      <c r="Y12794"/>
      <c r="Z12794"/>
      <c r="AA12794"/>
      <c r="AB12794"/>
      <c r="AC12794"/>
      <c r="AD12794"/>
      <c r="AE12794"/>
      <c r="AF12794"/>
      <c r="AG12794"/>
      <c r="AH12794"/>
      <c r="AI12794"/>
      <c r="AJ12794"/>
      <c r="AK12794"/>
      <c r="AL12794"/>
    </row>
    <row r="12795" spans="3:38" ht="15" customHeight="1" x14ac:dyDescent="0.35">
      <c r="C12795"/>
      <c r="D12795"/>
      <c r="E12795"/>
      <c r="F12795"/>
      <c r="G12795"/>
      <c r="H12795"/>
      <c r="I12795"/>
      <c r="J12795"/>
      <c r="K12795"/>
      <c r="L12795"/>
      <c r="M12795"/>
      <c r="N12795"/>
      <c r="O12795"/>
      <c r="S12795"/>
      <c r="T12795"/>
      <c r="U12795"/>
      <c r="V12795"/>
      <c r="Y12795"/>
      <c r="Z12795"/>
      <c r="AA12795"/>
      <c r="AB12795"/>
      <c r="AC12795"/>
      <c r="AD12795"/>
      <c r="AE12795"/>
      <c r="AF12795"/>
      <c r="AG12795"/>
      <c r="AH12795"/>
      <c r="AI12795"/>
      <c r="AJ12795"/>
      <c r="AK12795"/>
      <c r="AL12795"/>
    </row>
    <row r="12796" spans="3:38" ht="15" customHeight="1" x14ac:dyDescent="0.35">
      <c r="C12796"/>
      <c r="D12796"/>
      <c r="E12796"/>
      <c r="F12796"/>
      <c r="G12796"/>
      <c r="H12796"/>
      <c r="I12796"/>
      <c r="J12796"/>
      <c r="K12796"/>
      <c r="L12796"/>
      <c r="M12796"/>
      <c r="N12796"/>
      <c r="O12796"/>
      <c r="S12796"/>
      <c r="T12796"/>
      <c r="U12796"/>
      <c r="V12796"/>
      <c r="Y12796"/>
      <c r="Z12796"/>
      <c r="AA12796"/>
      <c r="AB12796"/>
      <c r="AC12796"/>
      <c r="AD12796"/>
      <c r="AE12796"/>
      <c r="AF12796"/>
      <c r="AG12796"/>
      <c r="AH12796"/>
      <c r="AI12796"/>
      <c r="AJ12796"/>
      <c r="AK12796"/>
      <c r="AL12796"/>
    </row>
    <row r="12797" spans="3:38" ht="15" customHeight="1" x14ac:dyDescent="0.35">
      <c r="C12797"/>
      <c r="D12797"/>
      <c r="E12797"/>
      <c r="F12797"/>
      <c r="G12797"/>
      <c r="H12797"/>
      <c r="I12797"/>
      <c r="J12797"/>
      <c r="K12797"/>
      <c r="L12797"/>
      <c r="M12797"/>
      <c r="N12797"/>
      <c r="O12797"/>
      <c r="S12797"/>
      <c r="T12797"/>
      <c r="U12797"/>
      <c r="V12797"/>
      <c r="Y12797"/>
      <c r="Z12797"/>
      <c r="AA12797"/>
      <c r="AB12797"/>
      <c r="AC12797"/>
      <c r="AD12797"/>
      <c r="AE12797"/>
      <c r="AF12797"/>
      <c r="AG12797"/>
      <c r="AH12797"/>
      <c r="AI12797"/>
      <c r="AJ12797"/>
      <c r="AK12797"/>
      <c r="AL12797"/>
    </row>
    <row r="12798" spans="3:38" ht="15" customHeight="1" x14ac:dyDescent="0.35">
      <c r="C12798"/>
      <c r="D12798"/>
      <c r="E12798"/>
      <c r="F12798"/>
      <c r="G12798"/>
      <c r="H12798"/>
      <c r="I12798"/>
      <c r="J12798"/>
      <c r="K12798"/>
      <c r="L12798"/>
      <c r="M12798"/>
      <c r="N12798"/>
      <c r="O12798"/>
      <c r="S12798"/>
      <c r="T12798"/>
      <c r="U12798"/>
      <c r="V12798"/>
      <c r="Y12798"/>
      <c r="Z12798"/>
      <c r="AA12798"/>
      <c r="AB12798"/>
      <c r="AC12798"/>
      <c r="AD12798"/>
      <c r="AE12798"/>
      <c r="AF12798"/>
      <c r="AG12798"/>
      <c r="AH12798"/>
      <c r="AI12798"/>
      <c r="AJ12798"/>
      <c r="AK12798"/>
      <c r="AL12798"/>
    </row>
    <row r="12799" spans="3:38" ht="15" customHeight="1" x14ac:dyDescent="0.35">
      <c r="C12799"/>
      <c r="D12799"/>
      <c r="E12799"/>
      <c r="F12799"/>
      <c r="G12799"/>
      <c r="H12799"/>
      <c r="I12799"/>
      <c r="J12799"/>
      <c r="K12799"/>
      <c r="L12799"/>
      <c r="M12799"/>
      <c r="N12799"/>
      <c r="O12799"/>
      <c r="S12799"/>
      <c r="T12799"/>
      <c r="U12799"/>
      <c r="V12799"/>
      <c r="Y12799"/>
      <c r="Z12799"/>
      <c r="AA12799"/>
      <c r="AB12799"/>
      <c r="AC12799"/>
      <c r="AD12799"/>
      <c r="AE12799"/>
      <c r="AF12799"/>
      <c r="AG12799"/>
      <c r="AH12799"/>
      <c r="AI12799"/>
      <c r="AJ12799"/>
      <c r="AK12799"/>
      <c r="AL12799"/>
    </row>
    <row r="12800" spans="3:38" ht="15" customHeight="1" x14ac:dyDescent="0.35">
      <c r="C12800"/>
      <c r="D12800"/>
      <c r="E12800"/>
      <c r="F12800"/>
      <c r="G12800"/>
      <c r="H12800"/>
      <c r="I12800"/>
      <c r="J12800"/>
      <c r="K12800"/>
      <c r="L12800"/>
      <c r="M12800"/>
      <c r="N12800"/>
      <c r="O12800"/>
      <c r="S12800"/>
      <c r="T12800"/>
      <c r="U12800"/>
      <c r="V12800"/>
      <c r="Y12800"/>
      <c r="Z12800"/>
      <c r="AA12800"/>
      <c r="AB12800"/>
      <c r="AC12800"/>
      <c r="AD12800"/>
      <c r="AE12800"/>
      <c r="AF12800"/>
      <c r="AG12800"/>
      <c r="AH12800"/>
      <c r="AI12800"/>
      <c r="AJ12800"/>
      <c r="AK12800"/>
      <c r="AL12800"/>
    </row>
    <row r="12801" spans="3:38" ht="15" customHeight="1" x14ac:dyDescent="0.35">
      <c r="C12801"/>
      <c r="D12801"/>
      <c r="E12801"/>
      <c r="F12801"/>
      <c r="G12801"/>
      <c r="H12801"/>
      <c r="I12801"/>
      <c r="J12801"/>
      <c r="K12801"/>
      <c r="L12801"/>
      <c r="M12801"/>
      <c r="N12801"/>
      <c r="O12801"/>
      <c r="S12801"/>
      <c r="T12801"/>
      <c r="U12801"/>
      <c r="V12801"/>
      <c r="Y12801"/>
      <c r="Z12801"/>
      <c r="AA12801"/>
      <c r="AB12801"/>
      <c r="AC12801"/>
      <c r="AD12801"/>
      <c r="AE12801"/>
      <c r="AF12801"/>
      <c r="AG12801"/>
      <c r="AH12801"/>
      <c r="AI12801"/>
      <c r="AJ12801"/>
      <c r="AK12801"/>
      <c r="AL12801"/>
    </row>
    <row r="12802" spans="3:38" ht="15" customHeight="1" x14ac:dyDescent="0.35">
      <c r="C12802"/>
      <c r="D12802"/>
      <c r="E12802"/>
      <c r="F12802"/>
      <c r="G12802"/>
      <c r="H12802"/>
      <c r="I12802"/>
      <c r="J12802"/>
      <c r="K12802"/>
      <c r="L12802"/>
      <c r="M12802"/>
      <c r="N12802"/>
      <c r="O12802"/>
      <c r="S12802"/>
      <c r="T12802"/>
      <c r="U12802"/>
      <c r="V12802"/>
      <c r="Y12802"/>
      <c r="Z12802"/>
      <c r="AA12802"/>
      <c r="AB12802"/>
      <c r="AC12802"/>
      <c r="AD12802"/>
      <c r="AE12802"/>
      <c r="AF12802"/>
      <c r="AG12802"/>
      <c r="AH12802"/>
      <c r="AI12802"/>
      <c r="AJ12802"/>
      <c r="AK12802"/>
      <c r="AL12802"/>
    </row>
    <row r="12803" spans="3:38" ht="15" customHeight="1" x14ac:dyDescent="0.35">
      <c r="C12803"/>
      <c r="D12803"/>
      <c r="E12803"/>
      <c r="F12803"/>
      <c r="G12803"/>
      <c r="H12803"/>
      <c r="I12803"/>
      <c r="J12803"/>
      <c r="K12803"/>
      <c r="L12803"/>
      <c r="M12803"/>
      <c r="N12803"/>
      <c r="O12803"/>
      <c r="S12803"/>
      <c r="T12803"/>
      <c r="U12803"/>
      <c r="V12803"/>
      <c r="Y12803"/>
      <c r="Z12803"/>
      <c r="AA12803"/>
      <c r="AB12803"/>
      <c r="AC12803"/>
      <c r="AD12803"/>
      <c r="AE12803"/>
      <c r="AF12803"/>
      <c r="AG12803"/>
      <c r="AH12803"/>
      <c r="AI12803"/>
      <c r="AJ12803"/>
      <c r="AK12803"/>
      <c r="AL12803"/>
    </row>
    <row r="12804" spans="3:38" ht="15" customHeight="1" x14ac:dyDescent="0.35">
      <c r="C12804"/>
      <c r="D12804"/>
      <c r="E12804"/>
      <c r="F12804"/>
      <c r="G12804"/>
      <c r="H12804"/>
      <c r="I12804"/>
      <c r="J12804"/>
      <c r="K12804"/>
      <c r="L12804"/>
      <c r="M12804"/>
      <c r="N12804"/>
      <c r="O12804"/>
      <c r="S12804"/>
      <c r="T12804"/>
      <c r="U12804"/>
      <c r="V12804"/>
      <c r="Y12804"/>
      <c r="Z12804"/>
      <c r="AA12804"/>
      <c r="AB12804"/>
      <c r="AC12804"/>
      <c r="AD12804"/>
      <c r="AE12804"/>
      <c r="AF12804"/>
      <c r="AG12804"/>
      <c r="AH12804"/>
      <c r="AI12804"/>
      <c r="AJ12804"/>
      <c r="AK12804"/>
      <c r="AL12804"/>
    </row>
    <row r="12805" spans="3:38" ht="15" customHeight="1" x14ac:dyDescent="0.35">
      <c r="C12805"/>
      <c r="D12805"/>
      <c r="E12805"/>
      <c r="F12805"/>
      <c r="G12805"/>
      <c r="H12805"/>
      <c r="I12805"/>
      <c r="J12805"/>
      <c r="K12805"/>
      <c r="L12805"/>
      <c r="M12805"/>
      <c r="N12805"/>
      <c r="O12805"/>
      <c r="S12805"/>
      <c r="T12805"/>
      <c r="U12805"/>
      <c r="V12805"/>
      <c r="Y12805"/>
      <c r="Z12805"/>
      <c r="AA12805"/>
      <c r="AB12805"/>
      <c r="AC12805"/>
      <c r="AD12805"/>
      <c r="AE12805"/>
      <c r="AF12805"/>
      <c r="AG12805"/>
      <c r="AH12805"/>
      <c r="AI12805"/>
      <c r="AJ12805"/>
      <c r="AK12805"/>
      <c r="AL12805"/>
    </row>
    <row r="12806" spans="3:38" ht="15" customHeight="1" x14ac:dyDescent="0.35">
      <c r="C12806"/>
      <c r="D12806"/>
      <c r="E12806"/>
      <c r="F12806"/>
      <c r="G12806"/>
      <c r="H12806"/>
      <c r="I12806"/>
      <c r="J12806"/>
      <c r="K12806"/>
      <c r="L12806"/>
      <c r="M12806"/>
      <c r="N12806"/>
      <c r="O12806"/>
      <c r="S12806"/>
      <c r="T12806"/>
      <c r="U12806"/>
      <c r="V12806"/>
      <c r="Y12806"/>
      <c r="Z12806"/>
      <c r="AA12806"/>
      <c r="AB12806"/>
      <c r="AC12806"/>
      <c r="AD12806"/>
      <c r="AE12806"/>
      <c r="AF12806"/>
      <c r="AG12806"/>
      <c r="AH12806"/>
      <c r="AI12806"/>
      <c r="AJ12806"/>
      <c r="AK12806"/>
      <c r="AL12806"/>
    </row>
    <row r="12807" spans="3:38" ht="15" customHeight="1" x14ac:dyDescent="0.35">
      <c r="C12807"/>
      <c r="D12807"/>
      <c r="E12807"/>
      <c r="F12807"/>
      <c r="G12807"/>
      <c r="H12807"/>
      <c r="I12807"/>
      <c r="J12807"/>
      <c r="K12807"/>
      <c r="L12807"/>
      <c r="M12807"/>
      <c r="N12807"/>
      <c r="O12807"/>
      <c r="S12807"/>
      <c r="T12807"/>
      <c r="U12807"/>
      <c r="V12807"/>
      <c r="Y12807"/>
      <c r="Z12807"/>
      <c r="AA12807"/>
      <c r="AB12807"/>
      <c r="AC12807"/>
      <c r="AD12807"/>
      <c r="AE12807"/>
      <c r="AF12807"/>
      <c r="AG12807"/>
      <c r="AH12807"/>
      <c r="AI12807"/>
      <c r="AJ12807"/>
      <c r="AK12807"/>
      <c r="AL12807"/>
    </row>
    <row r="12808" spans="3:38" ht="15" customHeight="1" x14ac:dyDescent="0.35">
      <c r="C12808"/>
      <c r="D12808"/>
      <c r="E12808"/>
      <c r="F12808"/>
      <c r="G12808"/>
      <c r="H12808"/>
      <c r="I12808"/>
      <c r="J12808"/>
      <c r="K12808"/>
      <c r="L12808"/>
      <c r="M12808"/>
      <c r="N12808"/>
      <c r="O12808"/>
      <c r="S12808"/>
      <c r="T12808"/>
      <c r="U12808"/>
      <c r="V12808"/>
      <c r="Y12808"/>
      <c r="Z12808"/>
      <c r="AA12808"/>
      <c r="AB12808"/>
      <c r="AC12808"/>
      <c r="AD12808"/>
      <c r="AE12808"/>
      <c r="AF12808"/>
      <c r="AG12808"/>
      <c r="AH12808"/>
      <c r="AI12808"/>
      <c r="AJ12808"/>
      <c r="AK12808"/>
      <c r="AL12808"/>
    </row>
    <row r="12809" spans="3:38" ht="15" customHeight="1" x14ac:dyDescent="0.35">
      <c r="C12809"/>
      <c r="D12809"/>
      <c r="E12809"/>
      <c r="F12809"/>
      <c r="G12809"/>
      <c r="H12809"/>
      <c r="I12809"/>
      <c r="J12809"/>
      <c r="K12809"/>
      <c r="L12809"/>
      <c r="M12809"/>
      <c r="N12809"/>
      <c r="O12809"/>
      <c r="S12809"/>
      <c r="T12809"/>
      <c r="U12809"/>
      <c r="V12809"/>
      <c r="Y12809"/>
      <c r="Z12809"/>
      <c r="AA12809"/>
      <c r="AB12809"/>
      <c r="AC12809"/>
      <c r="AD12809"/>
      <c r="AE12809"/>
      <c r="AF12809"/>
      <c r="AG12809"/>
      <c r="AH12809"/>
      <c r="AI12809"/>
      <c r="AJ12809"/>
      <c r="AK12809"/>
      <c r="AL12809"/>
    </row>
    <row r="12810" spans="3:38" ht="15" customHeight="1" x14ac:dyDescent="0.35">
      <c r="C12810"/>
      <c r="D12810"/>
      <c r="E12810"/>
      <c r="F12810"/>
      <c r="G12810"/>
      <c r="H12810"/>
      <c r="I12810"/>
      <c r="J12810"/>
      <c r="K12810"/>
      <c r="L12810"/>
      <c r="M12810"/>
      <c r="N12810"/>
      <c r="O12810"/>
      <c r="S12810"/>
      <c r="T12810"/>
      <c r="U12810"/>
      <c r="V12810"/>
      <c r="Y12810"/>
      <c r="Z12810"/>
      <c r="AA12810"/>
      <c r="AB12810"/>
      <c r="AC12810"/>
      <c r="AD12810"/>
      <c r="AE12810"/>
      <c r="AF12810"/>
      <c r="AG12810"/>
      <c r="AH12810"/>
      <c r="AI12810"/>
      <c r="AJ12810"/>
      <c r="AK12810"/>
      <c r="AL12810"/>
    </row>
    <row r="12811" spans="3:38" ht="15" customHeight="1" x14ac:dyDescent="0.35">
      <c r="C12811"/>
      <c r="D12811"/>
      <c r="E12811"/>
      <c r="F12811"/>
      <c r="G12811"/>
      <c r="H12811"/>
      <c r="I12811"/>
      <c r="J12811"/>
      <c r="K12811"/>
      <c r="L12811"/>
      <c r="M12811"/>
      <c r="N12811"/>
      <c r="O12811"/>
      <c r="S12811"/>
      <c r="T12811"/>
      <c r="U12811"/>
      <c r="V12811"/>
      <c r="Y12811"/>
      <c r="Z12811"/>
      <c r="AA12811"/>
      <c r="AB12811"/>
      <c r="AC12811"/>
      <c r="AD12811"/>
      <c r="AE12811"/>
      <c r="AF12811"/>
      <c r="AG12811"/>
      <c r="AH12811"/>
      <c r="AI12811"/>
      <c r="AJ12811"/>
      <c r="AK12811"/>
      <c r="AL12811"/>
    </row>
    <row r="12812" spans="3:38" ht="15" customHeight="1" x14ac:dyDescent="0.35">
      <c r="C12812"/>
      <c r="D12812"/>
      <c r="E12812"/>
      <c r="F12812"/>
      <c r="G12812"/>
      <c r="H12812"/>
      <c r="I12812"/>
      <c r="J12812"/>
      <c r="K12812"/>
      <c r="L12812"/>
      <c r="M12812"/>
      <c r="N12812"/>
      <c r="O12812"/>
      <c r="S12812"/>
      <c r="T12812"/>
      <c r="U12812"/>
      <c r="V12812"/>
      <c r="Y12812"/>
      <c r="Z12812"/>
      <c r="AA12812"/>
      <c r="AB12812"/>
      <c r="AC12812"/>
      <c r="AD12812"/>
      <c r="AE12812"/>
      <c r="AF12812"/>
      <c r="AG12812"/>
      <c r="AH12812"/>
      <c r="AI12812"/>
      <c r="AJ12812"/>
      <c r="AK12812"/>
      <c r="AL12812"/>
    </row>
    <row r="12813" spans="3:38" ht="15" customHeight="1" x14ac:dyDescent="0.35">
      <c r="C12813"/>
      <c r="D12813"/>
      <c r="E12813"/>
      <c r="F12813"/>
      <c r="G12813"/>
      <c r="H12813"/>
      <c r="I12813"/>
      <c r="J12813"/>
      <c r="K12813"/>
      <c r="L12813"/>
      <c r="M12813"/>
      <c r="N12813"/>
      <c r="O12813"/>
      <c r="S12813"/>
      <c r="T12813"/>
      <c r="U12813"/>
      <c r="V12813"/>
      <c r="Y12813"/>
      <c r="Z12813"/>
      <c r="AA12813"/>
      <c r="AB12813"/>
      <c r="AC12813"/>
      <c r="AD12813"/>
      <c r="AE12813"/>
      <c r="AF12813"/>
      <c r="AG12813"/>
      <c r="AH12813"/>
      <c r="AI12813"/>
      <c r="AJ12813"/>
      <c r="AK12813"/>
      <c r="AL12813"/>
    </row>
    <row r="12814" spans="3:38" ht="15" customHeight="1" x14ac:dyDescent="0.35">
      <c r="C12814"/>
      <c r="D12814"/>
      <c r="E12814"/>
      <c r="F12814"/>
      <c r="G12814"/>
      <c r="H12814"/>
      <c r="I12814"/>
      <c r="J12814"/>
      <c r="K12814"/>
      <c r="L12814"/>
      <c r="M12814"/>
      <c r="N12814"/>
      <c r="O12814"/>
      <c r="S12814"/>
      <c r="T12814"/>
      <c r="U12814"/>
      <c r="V12814"/>
      <c r="Y12814"/>
      <c r="Z12814"/>
      <c r="AA12814"/>
      <c r="AB12814"/>
      <c r="AC12814"/>
      <c r="AD12814"/>
      <c r="AE12814"/>
      <c r="AF12814"/>
      <c r="AG12814"/>
      <c r="AH12814"/>
      <c r="AI12814"/>
      <c r="AJ12814"/>
      <c r="AK12814"/>
      <c r="AL12814"/>
    </row>
    <row r="12815" spans="3:38" ht="15" customHeight="1" x14ac:dyDescent="0.35">
      <c r="C12815"/>
      <c r="D12815"/>
      <c r="E12815"/>
      <c r="F12815"/>
      <c r="G12815"/>
      <c r="H12815"/>
      <c r="I12815"/>
      <c r="J12815"/>
      <c r="K12815"/>
      <c r="L12815"/>
      <c r="M12815"/>
      <c r="N12815"/>
      <c r="O12815"/>
      <c r="S12815"/>
      <c r="T12815"/>
      <c r="U12815"/>
      <c r="V12815"/>
      <c r="Y12815"/>
      <c r="Z12815"/>
      <c r="AA12815"/>
      <c r="AB12815"/>
      <c r="AC12815"/>
      <c r="AD12815"/>
      <c r="AE12815"/>
      <c r="AF12815"/>
      <c r="AG12815"/>
      <c r="AH12815"/>
      <c r="AI12815"/>
      <c r="AJ12815"/>
      <c r="AK12815"/>
      <c r="AL12815"/>
    </row>
    <row r="12816" spans="3:38" ht="15" customHeight="1" x14ac:dyDescent="0.35">
      <c r="C12816"/>
      <c r="D12816"/>
      <c r="E12816"/>
      <c r="F12816"/>
      <c r="G12816"/>
      <c r="H12816"/>
      <c r="I12816"/>
      <c r="J12816"/>
      <c r="K12816"/>
      <c r="L12816"/>
      <c r="M12816"/>
      <c r="N12816"/>
      <c r="O12816"/>
      <c r="S12816"/>
      <c r="T12816"/>
      <c r="U12816"/>
      <c r="V12816"/>
      <c r="Y12816"/>
      <c r="Z12816"/>
      <c r="AA12816"/>
      <c r="AB12816"/>
      <c r="AC12816"/>
      <c r="AD12816"/>
      <c r="AE12816"/>
      <c r="AF12816"/>
      <c r="AG12816"/>
      <c r="AH12816"/>
      <c r="AI12816"/>
      <c r="AJ12816"/>
      <c r="AK12816"/>
      <c r="AL12816"/>
    </row>
    <row r="12817" spans="3:38" ht="15" customHeight="1" x14ac:dyDescent="0.35">
      <c r="C12817"/>
      <c r="D12817"/>
      <c r="E12817"/>
      <c r="F12817"/>
      <c r="G12817"/>
      <c r="H12817"/>
      <c r="I12817"/>
      <c r="J12817"/>
      <c r="K12817"/>
      <c r="L12817"/>
      <c r="M12817"/>
      <c r="N12817"/>
      <c r="O12817"/>
      <c r="S12817"/>
      <c r="T12817"/>
      <c r="U12817"/>
      <c r="V12817"/>
      <c r="Y12817"/>
      <c r="Z12817"/>
      <c r="AA12817"/>
      <c r="AB12817"/>
      <c r="AC12817"/>
      <c r="AD12817"/>
      <c r="AE12817"/>
      <c r="AF12817"/>
      <c r="AG12817"/>
      <c r="AH12817"/>
      <c r="AI12817"/>
      <c r="AJ12817"/>
      <c r="AK12817"/>
      <c r="AL12817"/>
    </row>
    <row r="12818" spans="3:38" ht="15" customHeight="1" x14ac:dyDescent="0.35">
      <c r="C12818"/>
      <c r="D12818"/>
      <c r="E12818"/>
      <c r="F12818"/>
      <c r="G12818"/>
      <c r="H12818"/>
      <c r="I12818"/>
      <c r="J12818"/>
      <c r="K12818"/>
      <c r="L12818"/>
      <c r="M12818"/>
      <c r="N12818"/>
      <c r="O12818"/>
      <c r="S12818"/>
      <c r="T12818"/>
      <c r="U12818"/>
      <c r="V12818"/>
      <c r="Y12818"/>
      <c r="Z12818"/>
      <c r="AA12818"/>
      <c r="AB12818"/>
      <c r="AC12818"/>
      <c r="AD12818"/>
      <c r="AE12818"/>
      <c r="AF12818"/>
      <c r="AG12818"/>
      <c r="AH12818"/>
      <c r="AI12818"/>
      <c r="AJ12818"/>
      <c r="AK12818"/>
      <c r="AL12818"/>
    </row>
    <row r="12819" spans="3:38" ht="15" customHeight="1" x14ac:dyDescent="0.35">
      <c r="C12819"/>
      <c r="D12819"/>
      <c r="E12819"/>
      <c r="F12819"/>
      <c r="G12819"/>
      <c r="H12819"/>
      <c r="I12819"/>
      <c r="J12819"/>
      <c r="K12819"/>
      <c r="L12819"/>
      <c r="M12819"/>
      <c r="N12819"/>
      <c r="O12819"/>
      <c r="S12819"/>
      <c r="T12819"/>
      <c r="U12819"/>
      <c r="V12819"/>
      <c r="Y12819"/>
      <c r="Z12819"/>
      <c r="AA12819"/>
      <c r="AB12819"/>
      <c r="AC12819"/>
      <c r="AD12819"/>
      <c r="AE12819"/>
      <c r="AF12819"/>
      <c r="AG12819"/>
      <c r="AH12819"/>
      <c r="AI12819"/>
      <c r="AJ12819"/>
      <c r="AK12819"/>
      <c r="AL12819"/>
    </row>
    <row r="12820" spans="3:38" ht="15" customHeight="1" x14ac:dyDescent="0.35">
      <c r="C12820"/>
      <c r="D12820"/>
      <c r="E12820"/>
      <c r="F12820"/>
      <c r="G12820"/>
      <c r="H12820"/>
      <c r="I12820"/>
      <c r="J12820"/>
      <c r="K12820"/>
      <c r="L12820"/>
      <c r="M12820"/>
      <c r="N12820"/>
      <c r="O12820"/>
      <c r="S12820"/>
      <c r="T12820"/>
      <c r="U12820"/>
      <c r="V12820"/>
      <c r="Y12820"/>
      <c r="Z12820"/>
      <c r="AA12820"/>
      <c r="AB12820"/>
      <c r="AC12820"/>
      <c r="AD12820"/>
      <c r="AE12820"/>
      <c r="AF12820"/>
      <c r="AG12820"/>
      <c r="AH12820"/>
      <c r="AI12820"/>
      <c r="AJ12820"/>
      <c r="AK12820"/>
      <c r="AL12820"/>
    </row>
    <row r="12821" spans="3:38" ht="15" customHeight="1" x14ac:dyDescent="0.35">
      <c r="C12821"/>
      <c r="D12821"/>
      <c r="E12821"/>
      <c r="F12821"/>
      <c r="G12821"/>
      <c r="H12821"/>
      <c r="I12821"/>
      <c r="J12821"/>
      <c r="K12821"/>
      <c r="L12821"/>
      <c r="M12821"/>
      <c r="N12821"/>
      <c r="O12821"/>
      <c r="S12821"/>
      <c r="T12821"/>
      <c r="U12821"/>
      <c r="V12821"/>
      <c r="Y12821"/>
      <c r="Z12821"/>
      <c r="AA12821"/>
      <c r="AB12821"/>
      <c r="AC12821"/>
      <c r="AD12821"/>
      <c r="AE12821"/>
      <c r="AF12821"/>
      <c r="AG12821"/>
      <c r="AH12821"/>
      <c r="AI12821"/>
      <c r="AJ12821"/>
      <c r="AK12821"/>
      <c r="AL12821"/>
    </row>
    <row r="12822" spans="3:38" ht="15" customHeight="1" x14ac:dyDescent="0.35">
      <c r="C12822"/>
      <c r="D12822"/>
      <c r="E12822"/>
      <c r="F12822"/>
      <c r="G12822"/>
      <c r="H12822"/>
      <c r="I12822"/>
      <c r="J12822"/>
      <c r="K12822"/>
      <c r="L12822"/>
      <c r="M12822"/>
      <c r="N12822"/>
      <c r="O12822"/>
      <c r="S12822"/>
      <c r="T12822"/>
      <c r="U12822"/>
      <c r="V12822"/>
      <c r="Y12822"/>
      <c r="Z12822"/>
      <c r="AA12822"/>
      <c r="AB12822"/>
      <c r="AC12822"/>
      <c r="AD12822"/>
      <c r="AE12822"/>
      <c r="AF12822"/>
      <c r="AG12822"/>
      <c r="AH12822"/>
      <c r="AI12822"/>
      <c r="AJ12822"/>
      <c r="AK12822"/>
      <c r="AL12822"/>
    </row>
    <row r="12823" spans="3:38" ht="15" customHeight="1" x14ac:dyDescent="0.35">
      <c r="C12823"/>
      <c r="D12823"/>
      <c r="E12823"/>
      <c r="F12823"/>
      <c r="G12823"/>
      <c r="H12823"/>
      <c r="I12823"/>
      <c r="J12823"/>
      <c r="K12823"/>
      <c r="L12823"/>
      <c r="M12823"/>
      <c r="N12823"/>
      <c r="O12823"/>
      <c r="S12823"/>
      <c r="T12823"/>
      <c r="U12823"/>
      <c r="V12823"/>
      <c r="Y12823"/>
      <c r="Z12823"/>
      <c r="AA12823"/>
      <c r="AB12823"/>
      <c r="AC12823"/>
      <c r="AD12823"/>
      <c r="AE12823"/>
      <c r="AF12823"/>
      <c r="AG12823"/>
      <c r="AH12823"/>
      <c r="AI12823"/>
      <c r="AJ12823"/>
      <c r="AK12823"/>
      <c r="AL12823"/>
    </row>
    <row r="12824" spans="3:38" ht="15" customHeight="1" x14ac:dyDescent="0.35">
      <c r="C12824"/>
      <c r="D12824"/>
      <c r="E12824"/>
      <c r="F12824"/>
      <c r="G12824"/>
      <c r="H12824"/>
      <c r="I12824"/>
      <c r="J12824"/>
      <c r="K12824"/>
      <c r="L12824"/>
      <c r="M12824"/>
      <c r="N12824"/>
      <c r="O12824"/>
      <c r="S12824"/>
      <c r="T12824"/>
      <c r="U12824"/>
      <c r="V12824"/>
      <c r="Y12824"/>
      <c r="Z12824"/>
      <c r="AA12824"/>
      <c r="AB12824"/>
      <c r="AC12824"/>
      <c r="AD12824"/>
      <c r="AE12824"/>
      <c r="AF12824"/>
      <c r="AG12824"/>
      <c r="AH12824"/>
      <c r="AI12824"/>
      <c r="AJ12824"/>
      <c r="AK12824"/>
      <c r="AL12824"/>
    </row>
    <row r="12825" spans="3:38" ht="15" customHeight="1" x14ac:dyDescent="0.35">
      <c r="C12825"/>
      <c r="D12825"/>
      <c r="E12825"/>
      <c r="F12825"/>
      <c r="G12825"/>
      <c r="H12825"/>
      <c r="I12825"/>
      <c r="J12825"/>
      <c r="K12825"/>
      <c r="L12825"/>
      <c r="M12825"/>
      <c r="N12825"/>
      <c r="O12825"/>
      <c r="S12825"/>
      <c r="T12825"/>
      <c r="U12825"/>
      <c r="V12825"/>
      <c r="Y12825"/>
      <c r="Z12825"/>
      <c r="AA12825"/>
      <c r="AB12825"/>
      <c r="AC12825"/>
      <c r="AD12825"/>
      <c r="AE12825"/>
      <c r="AF12825"/>
      <c r="AG12825"/>
      <c r="AH12825"/>
      <c r="AI12825"/>
      <c r="AJ12825"/>
      <c r="AK12825"/>
      <c r="AL12825"/>
    </row>
    <row r="12826" spans="3:38" ht="15" customHeight="1" x14ac:dyDescent="0.35">
      <c r="C12826"/>
      <c r="D12826"/>
      <c r="E12826"/>
      <c r="F12826"/>
      <c r="G12826"/>
      <c r="H12826"/>
      <c r="I12826"/>
      <c r="J12826"/>
      <c r="K12826"/>
      <c r="L12826"/>
      <c r="M12826"/>
      <c r="N12826"/>
      <c r="O12826"/>
      <c r="S12826"/>
      <c r="T12826"/>
      <c r="U12826"/>
      <c r="V12826"/>
      <c r="Y12826"/>
      <c r="Z12826"/>
      <c r="AA12826"/>
      <c r="AB12826"/>
      <c r="AC12826"/>
      <c r="AD12826"/>
      <c r="AE12826"/>
      <c r="AF12826"/>
      <c r="AG12826"/>
      <c r="AH12826"/>
      <c r="AI12826"/>
      <c r="AJ12826"/>
      <c r="AK12826"/>
      <c r="AL12826"/>
    </row>
    <row r="12827" spans="3:38" ht="15" customHeight="1" x14ac:dyDescent="0.35">
      <c r="C12827"/>
      <c r="D12827"/>
      <c r="E12827"/>
      <c r="F12827"/>
      <c r="G12827"/>
      <c r="H12827"/>
      <c r="I12827"/>
      <c r="J12827"/>
      <c r="K12827"/>
      <c r="L12827"/>
      <c r="M12827"/>
      <c r="N12827"/>
      <c r="O12827"/>
      <c r="S12827"/>
      <c r="T12827"/>
      <c r="U12827"/>
      <c r="V12827"/>
      <c r="Y12827"/>
      <c r="Z12827"/>
      <c r="AA12827"/>
      <c r="AB12827"/>
      <c r="AC12827"/>
      <c r="AD12827"/>
      <c r="AE12827"/>
      <c r="AF12827"/>
      <c r="AG12827"/>
      <c r="AH12827"/>
      <c r="AI12827"/>
      <c r="AJ12827"/>
      <c r="AK12827"/>
      <c r="AL12827"/>
    </row>
    <row r="12828" spans="3:38" ht="15" customHeight="1" x14ac:dyDescent="0.35">
      <c r="C12828"/>
      <c r="D12828"/>
      <c r="E12828"/>
      <c r="F12828"/>
      <c r="G12828"/>
      <c r="H12828"/>
      <c r="I12828"/>
      <c r="J12828"/>
      <c r="K12828"/>
      <c r="L12828"/>
      <c r="M12828"/>
      <c r="N12828"/>
      <c r="O12828"/>
      <c r="S12828"/>
      <c r="T12828"/>
      <c r="U12828"/>
      <c r="V12828"/>
      <c r="Y12828"/>
      <c r="Z12828"/>
      <c r="AA12828"/>
      <c r="AB12828"/>
      <c r="AC12828"/>
      <c r="AD12828"/>
      <c r="AE12828"/>
      <c r="AF12828"/>
      <c r="AG12828"/>
      <c r="AH12828"/>
      <c r="AI12828"/>
      <c r="AJ12828"/>
      <c r="AK12828"/>
      <c r="AL12828"/>
    </row>
    <row r="12829" spans="3:38" ht="15" customHeight="1" x14ac:dyDescent="0.35">
      <c r="C12829"/>
      <c r="D12829"/>
      <c r="E12829"/>
      <c r="F12829"/>
      <c r="G12829"/>
      <c r="H12829"/>
      <c r="I12829"/>
      <c r="J12829"/>
      <c r="K12829"/>
      <c r="L12829"/>
      <c r="M12829"/>
      <c r="N12829"/>
      <c r="O12829"/>
      <c r="S12829"/>
      <c r="T12829"/>
      <c r="U12829"/>
      <c r="V12829"/>
      <c r="Y12829"/>
      <c r="Z12829"/>
      <c r="AA12829"/>
      <c r="AB12829"/>
      <c r="AC12829"/>
      <c r="AD12829"/>
      <c r="AE12829"/>
      <c r="AF12829"/>
      <c r="AG12829"/>
      <c r="AH12829"/>
      <c r="AI12829"/>
      <c r="AJ12829"/>
      <c r="AK12829"/>
      <c r="AL12829"/>
    </row>
    <row r="12830" spans="3:38" ht="15" customHeight="1" x14ac:dyDescent="0.35">
      <c r="C12830"/>
      <c r="D12830"/>
      <c r="E12830"/>
      <c r="F12830"/>
      <c r="G12830"/>
      <c r="H12830"/>
      <c r="I12830"/>
      <c r="J12830"/>
      <c r="K12830"/>
      <c r="L12830"/>
      <c r="M12830"/>
      <c r="N12830"/>
      <c r="O12830"/>
      <c r="S12830"/>
      <c r="T12830"/>
      <c r="U12830"/>
      <c r="V12830"/>
      <c r="Y12830"/>
      <c r="Z12830"/>
      <c r="AA12830"/>
      <c r="AB12830"/>
      <c r="AC12830"/>
      <c r="AD12830"/>
      <c r="AE12830"/>
      <c r="AF12830"/>
      <c r="AG12830"/>
      <c r="AH12830"/>
      <c r="AI12830"/>
      <c r="AJ12830"/>
      <c r="AK12830"/>
      <c r="AL12830"/>
    </row>
    <row r="12831" spans="3:38" ht="15" customHeight="1" x14ac:dyDescent="0.35">
      <c r="C12831"/>
      <c r="D12831"/>
      <c r="E12831"/>
      <c r="F12831"/>
      <c r="G12831"/>
      <c r="H12831"/>
      <c r="I12831"/>
      <c r="J12831"/>
      <c r="K12831"/>
      <c r="L12831"/>
      <c r="M12831"/>
      <c r="N12831"/>
      <c r="O12831"/>
      <c r="S12831"/>
      <c r="T12831"/>
      <c r="U12831"/>
      <c r="V12831"/>
      <c r="Y12831"/>
      <c r="Z12831"/>
      <c r="AA12831"/>
      <c r="AB12831"/>
      <c r="AC12831"/>
      <c r="AD12831"/>
      <c r="AE12831"/>
      <c r="AF12831"/>
      <c r="AG12831"/>
      <c r="AH12831"/>
      <c r="AI12831"/>
      <c r="AJ12831"/>
      <c r="AK12831"/>
      <c r="AL12831"/>
    </row>
    <row r="12832" spans="3:38" ht="15" customHeight="1" x14ac:dyDescent="0.35">
      <c r="C12832"/>
      <c r="D12832"/>
      <c r="E12832"/>
      <c r="F12832"/>
      <c r="G12832"/>
      <c r="H12832"/>
      <c r="I12832"/>
      <c r="J12832"/>
      <c r="K12832"/>
      <c r="L12832"/>
      <c r="M12832"/>
      <c r="N12832"/>
      <c r="O12832"/>
      <c r="S12832"/>
      <c r="T12832"/>
      <c r="U12832"/>
      <c r="V12832"/>
      <c r="Y12832"/>
      <c r="Z12832"/>
      <c r="AA12832"/>
      <c r="AB12832"/>
      <c r="AC12832"/>
      <c r="AD12832"/>
      <c r="AE12832"/>
      <c r="AF12832"/>
      <c r="AG12832"/>
      <c r="AH12832"/>
      <c r="AI12832"/>
      <c r="AJ12832"/>
      <c r="AK12832"/>
      <c r="AL12832"/>
    </row>
    <row r="12833" spans="3:38" ht="15" customHeight="1" x14ac:dyDescent="0.35">
      <c r="C12833"/>
      <c r="D12833"/>
      <c r="E12833"/>
      <c r="F12833"/>
      <c r="G12833"/>
      <c r="H12833"/>
      <c r="I12833"/>
      <c r="J12833"/>
      <c r="K12833"/>
      <c r="L12833"/>
      <c r="M12833"/>
      <c r="N12833"/>
      <c r="O12833"/>
      <c r="S12833"/>
      <c r="T12833"/>
      <c r="U12833"/>
      <c r="V12833"/>
      <c r="Y12833"/>
      <c r="Z12833"/>
      <c r="AA12833"/>
      <c r="AB12833"/>
      <c r="AC12833"/>
      <c r="AD12833"/>
      <c r="AE12833"/>
      <c r="AF12833"/>
      <c r="AG12833"/>
      <c r="AH12833"/>
      <c r="AI12833"/>
      <c r="AJ12833"/>
      <c r="AK12833"/>
      <c r="AL12833"/>
    </row>
    <row r="12834" spans="3:38" ht="15" customHeight="1" x14ac:dyDescent="0.35">
      <c r="C12834"/>
      <c r="D12834"/>
      <c r="E12834"/>
      <c r="F12834"/>
      <c r="G12834"/>
      <c r="H12834"/>
      <c r="I12834"/>
      <c r="J12834"/>
      <c r="K12834"/>
      <c r="L12834"/>
      <c r="M12834"/>
      <c r="N12834"/>
      <c r="O12834"/>
      <c r="S12834"/>
      <c r="T12834"/>
      <c r="U12834"/>
      <c r="V12834"/>
      <c r="Y12834"/>
      <c r="Z12834"/>
      <c r="AA12834"/>
      <c r="AB12834"/>
      <c r="AC12834"/>
      <c r="AD12834"/>
      <c r="AE12834"/>
      <c r="AF12834"/>
      <c r="AG12834"/>
      <c r="AH12834"/>
      <c r="AI12834"/>
      <c r="AJ12834"/>
      <c r="AK12834"/>
      <c r="AL12834"/>
    </row>
    <row r="12835" spans="3:38" ht="15" customHeight="1" x14ac:dyDescent="0.35">
      <c r="C12835"/>
      <c r="D12835"/>
      <c r="E12835"/>
      <c r="F12835"/>
      <c r="G12835"/>
      <c r="H12835"/>
      <c r="I12835"/>
      <c r="J12835"/>
      <c r="K12835"/>
      <c r="L12835"/>
      <c r="M12835"/>
      <c r="N12835"/>
      <c r="O12835"/>
      <c r="S12835"/>
      <c r="T12835"/>
      <c r="U12835"/>
      <c r="V12835"/>
      <c r="Y12835"/>
      <c r="Z12835"/>
      <c r="AA12835"/>
      <c r="AB12835"/>
      <c r="AC12835"/>
      <c r="AD12835"/>
      <c r="AE12835"/>
      <c r="AF12835"/>
      <c r="AG12835"/>
      <c r="AH12835"/>
      <c r="AI12835"/>
      <c r="AJ12835"/>
      <c r="AK12835"/>
      <c r="AL12835"/>
    </row>
    <row r="12836" spans="3:38" ht="15" customHeight="1" x14ac:dyDescent="0.35">
      <c r="C12836"/>
      <c r="D12836"/>
      <c r="E12836"/>
      <c r="F12836"/>
      <c r="G12836"/>
      <c r="H12836"/>
      <c r="I12836"/>
      <c r="J12836"/>
      <c r="K12836"/>
      <c r="L12836"/>
      <c r="M12836"/>
      <c r="N12836"/>
      <c r="O12836"/>
      <c r="S12836"/>
      <c r="T12836"/>
      <c r="U12836"/>
      <c r="V12836"/>
      <c r="Y12836"/>
      <c r="Z12836"/>
      <c r="AA12836"/>
      <c r="AB12836"/>
      <c r="AC12836"/>
      <c r="AD12836"/>
      <c r="AE12836"/>
      <c r="AF12836"/>
      <c r="AG12836"/>
      <c r="AH12836"/>
      <c r="AI12836"/>
      <c r="AJ12836"/>
      <c r="AK12836"/>
      <c r="AL12836"/>
    </row>
    <row r="12837" spans="3:38" ht="15" customHeight="1" x14ac:dyDescent="0.35">
      <c r="C12837"/>
      <c r="D12837"/>
      <c r="E12837"/>
      <c r="F12837"/>
      <c r="G12837"/>
      <c r="H12837"/>
      <c r="I12837"/>
      <c r="J12837"/>
      <c r="K12837"/>
      <c r="L12837"/>
      <c r="M12837"/>
      <c r="N12837"/>
      <c r="O12837"/>
      <c r="S12837"/>
      <c r="T12837"/>
      <c r="U12837"/>
      <c r="V12837"/>
      <c r="Y12837"/>
      <c r="Z12837"/>
      <c r="AA12837"/>
      <c r="AB12837"/>
      <c r="AC12837"/>
      <c r="AD12837"/>
      <c r="AE12837"/>
      <c r="AF12837"/>
      <c r="AG12837"/>
      <c r="AH12837"/>
      <c r="AI12837"/>
      <c r="AJ12837"/>
      <c r="AK12837"/>
      <c r="AL12837"/>
    </row>
    <row r="12838" spans="3:38" ht="15" customHeight="1" x14ac:dyDescent="0.35">
      <c r="C12838"/>
      <c r="D12838"/>
      <c r="E12838"/>
      <c r="F12838"/>
      <c r="G12838"/>
      <c r="H12838"/>
      <c r="I12838"/>
      <c r="J12838"/>
      <c r="K12838"/>
      <c r="L12838"/>
      <c r="M12838"/>
      <c r="N12838"/>
      <c r="O12838"/>
      <c r="S12838"/>
      <c r="T12838"/>
      <c r="U12838"/>
      <c r="V12838"/>
      <c r="Y12838"/>
      <c r="Z12838"/>
      <c r="AA12838"/>
      <c r="AB12838"/>
      <c r="AC12838"/>
      <c r="AD12838"/>
      <c r="AE12838"/>
      <c r="AF12838"/>
      <c r="AG12838"/>
      <c r="AH12838"/>
      <c r="AI12838"/>
      <c r="AJ12838"/>
      <c r="AK12838"/>
      <c r="AL12838"/>
    </row>
    <row r="12839" spans="3:38" ht="15" customHeight="1" x14ac:dyDescent="0.35">
      <c r="C12839"/>
      <c r="D12839"/>
      <c r="E12839"/>
      <c r="F12839"/>
      <c r="G12839"/>
      <c r="H12839"/>
      <c r="I12839"/>
      <c r="J12839"/>
      <c r="K12839"/>
      <c r="L12839"/>
      <c r="M12839"/>
      <c r="N12839"/>
      <c r="O12839"/>
      <c r="S12839"/>
      <c r="T12839"/>
      <c r="U12839"/>
      <c r="V12839"/>
      <c r="Y12839"/>
      <c r="Z12839"/>
      <c r="AA12839"/>
      <c r="AB12839"/>
      <c r="AC12839"/>
      <c r="AD12839"/>
      <c r="AE12839"/>
      <c r="AF12839"/>
      <c r="AG12839"/>
      <c r="AH12839"/>
      <c r="AI12839"/>
      <c r="AJ12839"/>
      <c r="AK12839"/>
      <c r="AL12839"/>
    </row>
    <row r="12840" spans="3:38" ht="15" customHeight="1" x14ac:dyDescent="0.35">
      <c r="C12840"/>
      <c r="D12840"/>
      <c r="E12840"/>
      <c r="F12840"/>
      <c r="G12840"/>
      <c r="H12840"/>
      <c r="I12840"/>
      <c r="J12840"/>
      <c r="K12840"/>
      <c r="L12840"/>
      <c r="M12840"/>
      <c r="N12840"/>
      <c r="O12840"/>
      <c r="S12840"/>
      <c r="T12840"/>
      <c r="U12840"/>
      <c r="V12840"/>
      <c r="Y12840"/>
      <c r="Z12840"/>
      <c r="AA12840"/>
      <c r="AB12840"/>
      <c r="AC12840"/>
      <c r="AD12840"/>
      <c r="AE12840"/>
      <c r="AF12840"/>
      <c r="AG12840"/>
      <c r="AH12840"/>
      <c r="AI12840"/>
      <c r="AJ12840"/>
      <c r="AK12840"/>
      <c r="AL12840"/>
    </row>
    <row r="12841" spans="3:38" ht="15" customHeight="1" x14ac:dyDescent="0.35">
      <c r="C12841"/>
      <c r="D12841"/>
      <c r="E12841"/>
      <c r="F12841"/>
      <c r="G12841"/>
      <c r="H12841"/>
      <c r="I12841"/>
      <c r="J12841"/>
      <c r="K12841"/>
      <c r="L12841"/>
      <c r="M12841"/>
      <c r="N12841"/>
      <c r="O12841"/>
      <c r="S12841"/>
      <c r="T12841"/>
      <c r="U12841"/>
      <c r="V12841"/>
      <c r="Y12841"/>
      <c r="Z12841"/>
      <c r="AA12841"/>
      <c r="AB12841"/>
      <c r="AC12841"/>
      <c r="AD12841"/>
      <c r="AE12841"/>
      <c r="AF12841"/>
      <c r="AG12841"/>
      <c r="AH12841"/>
      <c r="AI12841"/>
      <c r="AJ12841"/>
      <c r="AK12841"/>
      <c r="AL12841"/>
    </row>
    <row r="12842" spans="3:38" ht="15" customHeight="1" x14ac:dyDescent="0.35">
      <c r="C12842"/>
      <c r="D12842"/>
      <c r="E12842"/>
      <c r="F12842"/>
      <c r="G12842"/>
      <c r="H12842"/>
      <c r="I12842"/>
      <c r="J12842"/>
      <c r="K12842"/>
      <c r="L12842"/>
      <c r="M12842"/>
      <c r="N12842"/>
      <c r="O12842"/>
      <c r="S12842"/>
      <c r="T12842"/>
      <c r="U12842"/>
      <c r="V12842"/>
      <c r="Y12842"/>
      <c r="Z12842"/>
      <c r="AA12842"/>
      <c r="AB12842"/>
      <c r="AC12842"/>
      <c r="AD12842"/>
      <c r="AE12842"/>
      <c r="AF12842"/>
      <c r="AG12842"/>
      <c r="AH12842"/>
      <c r="AI12842"/>
      <c r="AJ12842"/>
      <c r="AK12842"/>
      <c r="AL12842"/>
    </row>
    <row r="12843" spans="3:38" ht="15" customHeight="1" x14ac:dyDescent="0.35">
      <c r="C12843"/>
      <c r="D12843"/>
      <c r="E12843"/>
      <c r="F12843"/>
      <c r="G12843"/>
      <c r="H12843"/>
      <c r="I12843"/>
      <c r="J12843"/>
      <c r="K12843"/>
      <c r="L12843"/>
      <c r="M12843"/>
      <c r="N12843"/>
      <c r="O12843"/>
      <c r="S12843"/>
      <c r="T12843"/>
      <c r="U12843"/>
      <c r="V12843"/>
      <c r="Y12843"/>
      <c r="Z12843"/>
      <c r="AA12843"/>
      <c r="AB12843"/>
      <c r="AC12843"/>
      <c r="AD12843"/>
      <c r="AE12843"/>
      <c r="AF12843"/>
      <c r="AG12843"/>
      <c r="AH12843"/>
      <c r="AI12843"/>
      <c r="AJ12843"/>
      <c r="AK12843"/>
      <c r="AL12843"/>
    </row>
    <row r="12844" spans="3:38" ht="15" customHeight="1" x14ac:dyDescent="0.35">
      <c r="C12844"/>
      <c r="D12844"/>
      <c r="E12844"/>
      <c r="F12844"/>
      <c r="G12844"/>
      <c r="H12844"/>
      <c r="I12844"/>
      <c r="J12844"/>
      <c r="K12844"/>
      <c r="L12844"/>
      <c r="M12844"/>
      <c r="N12844"/>
      <c r="O12844"/>
      <c r="S12844"/>
      <c r="T12844"/>
      <c r="U12844"/>
      <c r="V12844"/>
      <c r="Y12844"/>
      <c r="Z12844"/>
      <c r="AA12844"/>
      <c r="AB12844"/>
      <c r="AC12844"/>
      <c r="AD12844"/>
      <c r="AE12844"/>
      <c r="AF12844"/>
      <c r="AG12844"/>
      <c r="AH12844"/>
      <c r="AI12844"/>
      <c r="AJ12844"/>
      <c r="AK12844"/>
      <c r="AL12844"/>
    </row>
    <row r="12845" spans="3:38" ht="15" customHeight="1" x14ac:dyDescent="0.35">
      <c r="C12845"/>
      <c r="D12845"/>
      <c r="E12845"/>
      <c r="F12845"/>
      <c r="G12845"/>
      <c r="H12845"/>
      <c r="I12845"/>
      <c r="J12845"/>
      <c r="K12845"/>
      <c r="L12845"/>
      <c r="M12845"/>
      <c r="N12845"/>
      <c r="O12845"/>
      <c r="S12845"/>
      <c r="T12845"/>
      <c r="U12845"/>
      <c r="V12845"/>
      <c r="Y12845"/>
      <c r="Z12845"/>
      <c r="AA12845"/>
      <c r="AB12845"/>
      <c r="AC12845"/>
      <c r="AD12845"/>
      <c r="AE12845"/>
      <c r="AF12845"/>
      <c r="AG12845"/>
      <c r="AH12845"/>
      <c r="AI12845"/>
      <c r="AJ12845"/>
      <c r="AK12845"/>
      <c r="AL12845"/>
    </row>
    <row r="12846" spans="3:38" ht="15" customHeight="1" x14ac:dyDescent="0.35">
      <c r="C12846"/>
      <c r="D12846"/>
      <c r="E12846"/>
      <c r="F12846"/>
      <c r="G12846"/>
      <c r="H12846"/>
      <c r="I12846"/>
      <c r="J12846"/>
      <c r="K12846"/>
      <c r="L12846"/>
      <c r="M12846"/>
      <c r="N12846"/>
      <c r="O12846"/>
      <c r="S12846"/>
      <c r="T12846"/>
      <c r="U12846"/>
      <c r="V12846"/>
      <c r="Y12846"/>
      <c r="Z12846"/>
      <c r="AA12846"/>
      <c r="AB12846"/>
      <c r="AC12846"/>
      <c r="AD12846"/>
      <c r="AE12846"/>
      <c r="AF12846"/>
      <c r="AG12846"/>
      <c r="AH12846"/>
      <c r="AI12846"/>
      <c r="AJ12846"/>
      <c r="AK12846"/>
      <c r="AL12846"/>
    </row>
    <row r="12847" spans="3:38" ht="15" customHeight="1" x14ac:dyDescent="0.35">
      <c r="C12847"/>
      <c r="D12847"/>
      <c r="E12847"/>
      <c r="F12847"/>
      <c r="G12847"/>
      <c r="H12847"/>
      <c r="I12847"/>
      <c r="J12847"/>
      <c r="K12847"/>
      <c r="L12847"/>
      <c r="M12847"/>
      <c r="N12847"/>
      <c r="O12847"/>
      <c r="S12847"/>
      <c r="T12847"/>
      <c r="U12847"/>
      <c r="V12847"/>
      <c r="Y12847"/>
      <c r="Z12847"/>
      <c r="AA12847"/>
      <c r="AB12847"/>
      <c r="AC12847"/>
      <c r="AD12847"/>
      <c r="AE12847"/>
      <c r="AF12847"/>
      <c r="AG12847"/>
      <c r="AH12847"/>
      <c r="AI12847"/>
      <c r="AJ12847"/>
      <c r="AK12847"/>
      <c r="AL12847"/>
    </row>
    <row r="12848" spans="3:38" ht="15" customHeight="1" x14ac:dyDescent="0.35">
      <c r="C12848"/>
      <c r="D12848"/>
      <c r="E12848"/>
      <c r="F12848"/>
      <c r="G12848"/>
      <c r="H12848"/>
      <c r="I12848"/>
      <c r="J12848"/>
      <c r="K12848"/>
      <c r="L12848"/>
      <c r="M12848"/>
      <c r="N12848"/>
      <c r="O12848"/>
      <c r="S12848"/>
      <c r="T12848"/>
      <c r="U12848"/>
      <c r="V12848"/>
      <c r="Y12848"/>
      <c r="Z12848"/>
      <c r="AA12848"/>
      <c r="AB12848"/>
      <c r="AC12848"/>
      <c r="AD12848"/>
      <c r="AE12848"/>
      <c r="AF12848"/>
      <c r="AG12848"/>
      <c r="AH12848"/>
      <c r="AI12848"/>
      <c r="AJ12848"/>
      <c r="AK12848"/>
      <c r="AL12848"/>
    </row>
    <row r="12849" spans="3:38" ht="15" customHeight="1" x14ac:dyDescent="0.35">
      <c r="C12849"/>
      <c r="D12849"/>
      <c r="E12849"/>
      <c r="F12849"/>
      <c r="G12849"/>
      <c r="H12849"/>
      <c r="I12849"/>
      <c r="J12849"/>
      <c r="K12849"/>
      <c r="L12849"/>
      <c r="M12849"/>
      <c r="N12849"/>
      <c r="O12849"/>
      <c r="S12849"/>
      <c r="T12849"/>
      <c r="U12849"/>
      <c r="V12849"/>
      <c r="Y12849"/>
      <c r="Z12849"/>
      <c r="AA12849"/>
      <c r="AB12849"/>
      <c r="AC12849"/>
      <c r="AD12849"/>
      <c r="AE12849"/>
      <c r="AF12849"/>
      <c r="AG12849"/>
      <c r="AH12849"/>
      <c r="AI12849"/>
      <c r="AJ12849"/>
      <c r="AK12849"/>
      <c r="AL12849"/>
    </row>
    <row r="12850" spans="3:38" ht="15" customHeight="1" x14ac:dyDescent="0.35">
      <c r="C12850"/>
      <c r="D12850"/>
      <c r="E12850"/>
      <c r="F12850"/>
      <c r="G12850"/>
      <c r="H12850"/>
      <c r="I12850"/>
      <c r="J12850"/>
      <c r="K12850"/>
      <c r="L12850"/>
      <c r="M12850"/>
      <c r="N12850"/>
      <c r="O12850"/>
      <c r="S12850"/>
      <c r="T12850"/>
      <c r="U12850"/>
      <c r="V12850"/>
      <c r="Y12850"/>
      <c r="Z12850"/>
      <c r="AA12850"/>
      <c r="AB12850"/>
      <c r="AC12850"/>
      <c r="AD12850"/>
      <c r="AE12850"/>
      <c r="AF12850"/>
      <c r="AG12850"/>
      <c r="AH12850"/>
      <c r="AI12850"/>
      <c r="AJ12850"/>
      <c r="AK12850"/>
      <c r="AL12850"/>
    </row>
    <row r="12851" spans="3:38" ht="15" customHeight="1" x14ac:dyDescent="0.35">
      <c r="C12851"/>
      <c r="D12851"/>
      <c r="E12851"/>
      <c r="F12851"/>
      <c r="G12851"/>
      <c r="H12851"/>
      <c r="I12851"/>
      <c r="J12851"/>
      <c r="K12851"/>
      <c r="L12851"/>
      <c r="M12851"/>
      <c r="N12851"/>
      <c r="O12851"/>
      <c r="S12851"/>
      <c r="T12851"/>
      <c r="U12851"/>
      <c r="V12851"/>
      <c r="Y12851"/>
      <c r="Z12851"/>
      <c r="AA12851"/>
      <c r="AB12851"/>
      <c r="AC12851"/>
      <c r="AD12851"/>
      <c r="AE12851"/>
      <c r="AF12851"/>
      <c r="AG12851"/>
      <c r="AH12851"/>
      <c r="AI12851"/>
      <c r="AJ12851"/>
      <c r="AK12851"/>
      <c r="AL12851"/>
    </row>
    <row r="12852" spans="3:38" ht="15" customHeight="1" x14ac:dyDescent="0.35">
      <c r="C12852"/>
      <c r="D12852"/>
      <c r="E12852"/>
      <c r="F12852"/>
      <c r="G12852"/>
      <c r="H12852"/>
      <c r="I12852"/>
      <c r="J12852"/>
      <c r="K12852"/>
      <c r="L12852"/>
      <c r="M12852"/>
      <c r="N12852"/>
      <c r="O12852"/>
      <c r="S12852"/>
      <c r="T12852"/>
      <c r="U12852"/>
      <c r="V12852"/>
      <c r="Y12852"/>
      <c r="Z12852"/>
      <c r="AA12852"/>
      <c r="AB12852"/>
      <c r="AC12852"/>
      <c r="AD12852"/>
      <c r="AE12852"/>
      <c r="AF12852"/>
      <c r="AG12852"/>
      <c r="AH12852"/>
      <c r="AI12852"/>
      <c r="AJ12852"/>
      <c r="AK12852"/>
      <c r="AL12852"/>
    </row>
    <row r="12853" spans="3:38" ht="15" customHeight="1" x14ac:dyDescent="0.35">
      <c r="C12853"/>
      <c r="D12853"/>
      <c r="E12853"/>
      <c r="F12853"/>
      <c r="G12853"/>
      <c r="H12853"/>
      <c r="I12853"/>
      <c r="J12853"/>
      <c r="K12853"/>
      <c r="L12853"/>
      <c r="M12853"/>
      <c r="N12853"/>
      <c r="O12853"/>
      <c r="S12853"/>
      <c r="T12853"/>
      <c r="U12853"/>
      <c r="V12853"/>
      <c r="Y12853"/>
      <c r="Z12853"/>
      <c r="AA12853"/>
      <c r="AB12853"/>
      <c r="AC12853"/>
      <c r="AD12853"/>
      <c r="AE12853"/>
      <c r="AF12853"/>
      <c r="AG12853"/>
      <c r="AH12853"/>
      <c r="AI12853"/>
      <c r="AJ12853"/>
      <c r="AK12853"/>
      <c r="AL12853"/>
    </row>
    <row r="12854" spans="3:38" ht="15" customHeight="1" x14ac:dyDescent="0.35">
      <c r="C12854"/>
      <c r="D12854"/>
      <c r="E12854"/>
      <c r="F12854"/>
      <c r="G12854"/>
      <c r="H12854"/>
      <c r="I12854"/>
      <c r="J12854"/>
      <c r="K12854"/>
      <c r="L12854"/>
      <c r="M12854"/>
      <c r="N12854"/>
      <c r="O12854"/>
      <c r="S12854"/>
      <c r="T12854"/>
      <c r="U12854"/>
      <c r="V12854"/>
      <c r="Y12854"/>
      <c r="Z12854"/>
      <c r="AA12854"/>
      <c r="AB12854"/>
      <c r="AC12854"/>
      <c r="AD12854"/>
      <c r="AE12854"/>
      <c r="AF12854"/>
      <c r="AG12854"/>
      <c r="AH12854"/>
      <c r="AI12854"/>
      <c r="AJ12854"/>
      <c r="AK12854"/>
      <c r="AL12854"/>
    </row>
    <row r="12855" spans="3:38" ht="15" customHeight="1" x14ac:dyDescent="0.35">
      <c r="C12855"/>
      <c r="D12855"/>
      <c r="E12855"/>
      <c r="F12855"/>
      <c r="G12855"/>
      <c r="H12855"/>
      <c r="I12855"/>
      <c r="J12855"/>
      <c r="K12855"/>
      <c r="L12855"/>
      <c r="M12855"/>
      <c r="N12855"/>
      <c r="O12855"/>
      <c r="S12855"/>
      <c r="T12855"/>
      <c r="U12855"/>
      <c r="V12855"/>
      <c r="Y12855"/>
      <c r="Z12855"/>
      <c r="AA12855"/>
      <c r="AB12855"/>
      <c r="AC12855"/>
      <c r="AD12855"/>
      <c r="AE12855"/>
      <c r="AF12855"/>
      <c r="AG12855"/>
      <c r="AH12855"/>
      <c r="AI12855"/>
      <c r="AJ12855"/>
      <c r="AK12855"/>
      <c r="AL12855"/>
    </row>
    <row r="12856" spans="3:38" ht="15" customHeight="1" x14ac:dyDescent="0.35">
      <c r="C12856"/>
      <c r="D12856"/>
      <c r="E12856"/>
      <c r="F12856"/>
      <c r="G12856"/>
      <c r="H12856"/>
      <c r="I12856"/>
      <c r="J12856"/>
      <c r="K12856"/>
      <c r="L12856"/>
      <c r="M12856"/>
      <c r="N12856"/>
      <c r="O12856"/>
      <c r="S12856"/>
      <c r="T12856"/>
      <c r="U12856"/>
      <c r="V12856"/>
      <c r="Y12856"/>
      <c r="Z12856"/>
      <c r="AA12856"/>
      <c r="AB12856"/>
      <c r="AC12856"/>
      <c r="AD12856"/>
      <c r="AE12856"/>
      <c r="AF12856"/>
      <c r="AG12856"/>
      <c r="AH12856"/>
      <c r="AI12856"/>
      <c r="AJ12856"/>
      <c r="AK12856"/>
      <c r="AL12856"/>
    </row>
    <row r="12857" spans="3:38" ht="15" customHeight="1" x14ac:dyDescent="0.35">
      <c r="C12857"/>
      <c r="D12857"/>
      <c r="E12857"/>
      <c r="F12857"/>
      <c r="G12857"/>
      <c r="H12857"/>
      <c r="I12857"/>
      <c r="J12857"/>
      <c r="K12857"/>
      <c r="L12857"/>
      <c r="M12857"/>
      <c r="N12857"/>
      <c r="O12857"/>
      <c r="S12857"/>
      <c r="T12857"/>
      <c r="U12857"/>
      <c r="V12857"/>
      <c r="Y12857"/>
      <c r="Z12857"/>
      <c r="AA12857"/>
      <c r="AB12857"/>
      <c r="AC12857"/>
      <c r="AD12857"/>
      <c r="AE12857"/>
      <c r="AF12857"/>
      <c r="AG12857"/>
      <c r="AH12857"/>
      <c r="AI12857"/>
      <c r="AJ12857"/>
      <c r="AK12857"/>
      <c r="AL12857"/>
    </row>
    <row r="12858" spans="3:38" ht="15" customHeight="1" x14ac:dyDescent="0.35">
      <c r="C12858"/>
      <c r="D12858"/>
      <c r="E12858"/>
      <c r="F12858"/>
      <c r="G12858"/>
      <c r="H12858"/>
      <c r="I12858"/>
      <c r="J12858"/>
      <c r="K12858"/>
      <c r="L12858"/>
      <c r="M12858"/>
      <c r="N12858"/>
      <c r="O12858"/>
      <c r="S12858"/>
      <c r="T12858"/>
      <c r="U12858"/>
      <c r="V12858"/>
      <c r="Y12858"/>
      <c r="Z12858"/>
      <c r="AA12858"/>
      <c r="AB12858"/>
      <c r="AC12858"/>
      <c r="AD12858"/>
      <c r="AE12858"/>
      <c r="AF12858"/>
      <c r="AG12858"/>
      <c r="AH12858"/>
      <c r="AI12858"/>
      <c r="AJ12858"/>
      <c r="AK12858"/>
      <c r="AL12858"/>
    </row>
    <row r="12859" spans="3:38" ht="15" customHeight="1" x14ac:dyDescent="0.35">
      <c r="C12859"/>
      <c r="D12859"/>
      <c r="E12859"/>
      <c r="F12859"/>
      <c r="G12859"/>
      <c r="H12859"/>
      <c r="I12859"/>
      <c r="J12859"/>
      <c r="K12859"/>
      <c r="L12859"/>
      <c r="M12859"/>
      <c r="N12859"/>
      <c r="O12859"/>
      <c r="S12859"/>
      <c r="T12859"/>
      <c r="U12859"/>
      <c r="V12859"/>
      <c r="Y12859"/>
      <c r="Z12859"/>
      <c r="AA12859"/>
      <c r="AB12859"/>
      <c r="AC12859"/>
      <c r="AD12859"/>
      <c r="AE12859"/>
      <c r="AF12859"/>
      <c r="AG12859"/>
      <c r="AH12859"/>
      <c r="AI12859"/>
      <c r="AJ12859"/>
      <c r="AK12859"/>
      <c r="AL12859"/>
    </row>
    <row r="12860" spans="3:38" ht="15" customHeight="1" x14ac:dyDescent="0.35">
      <c r="C12860"/>
      <c r="D12860"/>
      <c r="E12860"/>
      <c r="F12860"/>
      <c r="G12860"/>
      <c r="H12860"/>
      <c r="I12860"/>
      <c r="J12860"/>
      <c r="K12860"/>
      <c r="L12860"/>
      <c r="M12860"/>
      <c r="N12860"/>
      <c r="O12860"/>
      <c r="S12860"/>
      <c r="T12860"/>
      <c r="U12860"/>
      <c r="V12860"/>
      <c r="Y12860"/>
      <c r="Z12860"/>
      <c r="AA12860"/>
      <c r="AB12860"/>
      <c r="AC12860"/>
      <c r="AD12860"/>
      <c r="AE12860"/>
      <c r="AF12860"/>
      <c r="AG12860"/>
      <c r="AH12860"/>
      <c r="AI12860"/>
      <c r="AJ12860"/>
      <c r="AK12860"/>
      <c r="AL12860"/>
    </row>
    <row r="12861" spans="3:38" ht="15" customHeight="1" x14ac:dyDescent="0.35">
      <c r="C12861"/>
      <c r="D12861"/>
      <c r="E12861"/>
      <c r="F12861"/>
      <c r="G12861"/>
      <c r="H12861"/>
      <c r="I12861"/>
      <c r="J12861"/>
      <c r="K12861"/>
      <c r="L12861"/>
      <c r="M12861"/>
      <c r="N12861"/>
      <c r="O12861"/>
      <c r="S12861"/>
      <c r="T12861"/>
      <c r="U12861"/>
      <c r="V12861"/>
      <c r="Y12861"/>
      <c r="Z12861"/>
      <c r="AA12861"/>
      <c r="AB12861"/>
      <c r="AC12861"/>
      <c r="AD12861"/>
      <c r="AE12861"/>
      <c r="AF12861"/>
      <c r="AG12861"/>
      <c r="AH12861"/>
      <c r="AI12861"/>
      <c r="AJ12861"/>
      <c r="AK12861"/>
      <c r="AL12861"/>
    </row>
    <row r="12862" spans="3:38" ht="15" customHeight="1" x14ac:dyDescent="0.35">
      <c r="C12862"/>
      <c r="D12862"/>
      <c r="E12862"/>
      <c r="F12862"/>
      <c r="G12862"/>
      <c r="H12862"/>
      <c r="I12862"/>
      <c r="J12862"/>
      <c r="K12862"/>
      <c r="L12862"/>
      <c r="M12862"/>
      <c r="N12862"/>
      <c r="O12862"/>
      <c r="S12862"/>
      <c r="T12862"/>
      <c r="U12862"/>
      <c r="V12862"/>
      <c r="Y12862"/>
      <c r="Z12862"/>
      <c r="AA12862"/>
      <c r="AB12862"/>
      <c r="AC12862"/>
      <c r="AD12862"/>
      <c r="AE12862"/>
      <c r="AF12862"/>
      <c r="AG12862"/>
      <c r="AH12862"/>
      <c r="AI12862"/>
      <c r="AJ12862"/>
      <c r="AK12862"/>
      <c r="AL12862"/>
    </row>
    <row r="12863" spans="3:38" ht="15" customHeight="1" x14ac:dyDescent="0.35">
      <c r="C12863"/>
      <c r="D12863"/>
      <c r="E12863"/>
      <c r="F12863"/>
      <c r="G12863"/>
      <c r="H12863"/>
      <c r="I12863"/>
      <c r="J12863"/>
      <c r="K12863"/>
      <c r="L12863"/>
      <c r="M12863"/>
      <c r="N12863"/>
      <c r="O12863"/>
      <c r="S12863"/>
      <c r="T12863"/>
      <c r="U12863"/>
      <c r="V12863"/>
      <c r="Y12863"/>
      <c r="Z12863"/>
      <c r="AA12863"/>
      <c r="AB12863"/>
      <c r="AC12863"/>
      <c r="AD12863"/>
      <c r="AE12863"/>
      <c r="AF12863"/>
      <c r="AG12863"/>
      <c r="AH12863"/>
      <c r="AI12863"/>
      <c r="AJ12863"/>
      <c r="AK12863"/>
      <c r="AL12863"/>
    </row>
    <row r="12864" spans="3:38" ht="15" customHeight="1" x14ac:dyDescent="0.35">
      <c r="C12864"/>
      <c r="D12864"/>
      <c r="E12864"/>
      <c r="F12864"/>
      <c r="G12864"/>
      <c r="H12864"/>
      <c r="I12864"/>
      <c r="J12864"/>
      <c r="K12864"/>
      <c r="L12864"/>
      <c r="M12864"/>
      <c r="N12864"/>
      <c r="O12864"/>
      <c r="S12864"/>
      <c r="T12864"/>
      <c r="U12864"/>
      <c r="V12864"/>
      <c r="Y12864"/>
      <c r="Z12864"/>
      <c r="AA12864"/>
      <c r="AB12864"/>
      <c r="AC12864"/>
      <c r="AD12864"/>
      <c r="AE12864"/>
      <c r="AF12864"/>
      <c r="AG12864"/>
      <c r="AH12864"/>
      <c r="AI12864"/>
      <c r="AJ12864"/>
      <c r="AK12864"/>
      <c r="AL12864"/>
    </row>
    <row r="12865" spans="3:38" ht="15" customHeight="1" x14ac:dyDescent="0.35">
      <c r="C12865"/>
      <c r="D12865"/>
      <c r="E12865"/>
      <c r="F12865"/>
      <c r="G12865"/>
      <c r="H12865"/>
      <c r="I12865"/>
      <c r="J12865"/>
      <c r="K12865"/>
      <c r="L12865"/>
      <c r="M12865"/>
      <c r="N12865"/>
      <c r="O12865"/>
      <c r="S12865"/>
      <c r="T12865"/>
      <c r="U12865"/>
      <c r="V12865"/>
      <c r="Y12865"/>
      <c r="Z12865"/>
      <c r="AA12865"/>
      <c r="AB12865"/>
      <c r="AC12865"/>
      <c r="AD12865"/>
      <c r="AE12865"/>
      <c r="AF12865"/>
      <c r="AG12865"/>
      <c r="AH12865"/>
      <c r="AI12865"/>
      <c r="AJ12865"/>
      <c r="AK12865"/>
      <c r="AL12865"/>
    </row>
    <row r="12866" spans="3:38" ht="15" customHeight="1" x14ac:dyDescent="0.35">
      <c r="C12866"/>
      <c r="D12866"/>
      <c r="E12866"/>
      <c r="F12866"/>
      <c r="G12866"/>
      <c r="H12866"/>
      <c r="I12866"/>
      <c r="J12866"/>
      <c r="K12866"/>
      <c r="L12866"/>
      <c r="M12866"/>
      <c r="N12866"/>
      <c r="O12866"/>
      <c r="S12866"/>
      <c r="T12866"/>
      <c r="U12866"/>
      <c r="V12866"/>
      <c r="Y12866"/>
      <c r="Z12866"/>
      <c r="AA12866"/>
      <c r="AB12866"/>
      <c r="AC12866"/>
      <c r="AD12866"/>
      <c r="AE12866"/>
      <c r="AF12866"/>
      <c r="AG12866"/>
      <c r="AH12866"/>
      <c r="AI12866"/>
      <c r="AJ12866"/>
      <c r="AK12866"/>
      <c r="AL12866"/>
    </row>
    <row r="12867" spans="3:38" ht="15" customHeight="1" x14ac:dyDescent="0.35">
      <c r="C12867"/>
      <c r="D12867"/>
      <c r="E12867"/>
      <c r="F12867"/>
      <c r="G12867"/>
      <c r="H12867"/>
      <c r="I12867"/>
      <c r="J12867"/>
      <c r="K12867"/>
      <c r="L12867"/>
      <c r="M12867"/>
      <c r="N12867"/>
      <c r="O12867"/>
      <c r="S12867"/>
      <c r="T12867"/>
      <c r="U12867"/>
      <c r="V12867"/>
      <c r="Y12867"/>
      <c r="Z12867"/>
      <c r="AA12867"/>
      <c r="AB12867"/>
      <c r="AC12867"/>
      <c r="AD12867"/>
      <c r="AE12867"/>
      <c r="AF12867"/>
      <c r="AG12867"/>
      <c r="AH12867"/>
      <c r="AI12867"/>
      <c r="AJ12867"/>
      <c r="AK12867"/>
      <c r="AL12867"/>
    </row>
    <row r="12868" spans="3:38" ht="15" customHeight="1" x14ac:dyDescent="0.35">
      <c r="C12868"/>
      <c r="D12868"/>
      <c r="E12868"/>
      <c r="F12868"/>
      <c r="G12868"/>
      <c r="H12868"/>
      <c r="I12868"/>
      <c r="J12868"/>
      <c r="K12868"/>
      <c r="L12868"/>
      <c r="M12868"/>
      <c r="N12868"/>
      <c r="O12868"/>
      <c r="S12868"/>
      <c r="T12868"/>
      <c r="U12868"/>
      <c r="V12868"/>
      <c r="Y12868"/>
      <c r="Z12868"/>
      <c r="AA12868"/>
      <c r="AB12868"/>
      <c r="AC12868"/>
      <c r="AD12868"/>
      <c r="AE12868"/>
      <c r="AF12868"/>
      <c r="AG12868"/>
      <c r="AH12868"/>
      <c r="AI12868"/>
      <c r="AJ12868"/>
      <c r="AK12868"/>
      <c r="AL12868"/>
    </row>
    <row r="12869" spans="3:38" ht="15" customHeight="1" x14ac:dyDescent="0.35">
      <c r="C12869"/>
      <c r="D12869"/>
      <c r="E12869"/>
      <c r="F12869"/>
      <c r="G12869"/>
      <c r="H12869"/>
      <c r="I12869"/>
      <c r="J12869"/>
      <c r="K12869"/>
      <c r="L12869"/>
      <c r="M12869"/>
      <c r="N12869"/>
      <c r="O12869"/>
      <c r="S12869"/>
      <c r="T12869"/>
      <c r="U12869"/>
      <c r="V12869"/>
      <c r="Y12869"/>
      <c r="Z12869"/>
      <c r="AA12869"/>
      <c r="AB12869"/>
      <c r="AC12869"/>
      <c r="AD12869"/>
      <c r="AE12869"/>
      <c r="AF12869"/>
      <c r="AG12869"/>
      <c r="AH12869"/>
      <c r="AI12869"/>
      <c r="AJ12869"/>
      <c r="AK12869"/>
      <c r="AL12869"/>
    </row>
    <row r="12870" spans="3:38" ht="15" customHeight="1" x14ac:dyDescent="0.35">
      <c r="C12870"/>
      <c r="D12870"/>
      <c r="E12870"/>
      <c r="F12870"/>
      <c r="G12870"/>
      <c r="H12870"/>
      <c r="I12870"/>
      <c r="J12870"/>
      <c r="K12870"/>
      <c r="L12870"/>
      <c r="M12870"/>
      <c r="N12870"/>
      <c r="O12870"/>
      <c r="S12870"/>
      <c r="T12870"/>
      <c r="U12870"/>
      <c r="V12870"/>
      <c r="Y12870"/>
      <c r="Z12870"/>
      <c r="AA12870"/>
      <c r="AB12870"/>
      <c r="AC12870"/>
      <c r="AD12870"/>
      <c r="AE12870"/>
      <c r="AF12870"/>
      <c r="AG12870"/>
      <c r="AH12870"/>
      <c r="AI12870"/>
      <c r="AJ12870"/>
      <c r="AK12870"/>
      <c r="AL12870"/>
    </row>
    <row r="12871" spans="3:38" ht="15" customHeight="1" x14ac:dyDescent="0.35">
      <c r="C12871"/>
      <c r="D12871"/>
      <c r="E12871"/>
      <c r="F12871"/>
      <c r="G12871"/>
      <c r="H12871"/>
      <c r="I12871"/>
      <c r="J12871"/>
      <c r="K12871"/>
      <c r="L12871"/>
      <c r="M12871"/>
      <c r="N12871"/>
      <c r="O12871"/>
      <c r="S12871"/>
      <c r="T12871"/>
      <c r="U12871"/>
      <c r="V12871"/>
      <c r="Y12871"/>
      <c r="Z12871"/>
      <c r="AA12871"/>
      <c r="AB12871"/>
      <c r="AC12871"/>
      <c r="AD12871"/>
      <c r="AE12871"/>
      <c r="AF12871"/>
      <c r="AG12871"/>
      <c r="AH12871"/>
      <c r="AI12871"/>
      <c r="AJ12871"/>
      <c r="AK12871"/>
      <c r="AL12871"/>
    </row>
    <row r="12872" spans="3:38" ht="15" customHeight="1" x14ac:dyDescent="0.35">
      <c r="C12872"/>
      <c r="D12872"/>
      <c r="E12872"/>
      <c r="F12872"/>
      <c r="G12872"/>
      <c r="H12872"/>
      <c r="I12872"/>
      <c r="J12872"/>
      <c r="K12872"/>
      <c r="L12872"/>
      <c r="M12872"/>
      <c r="N12872"/>
      <c r="O12872"/>
      <c r="S12872"/>
      <c r="T12872"/>
      <c r="U12872"/>
      <c r="V12872"/>
      <c r="Y12872"/>
      <c r="Z12872"/>
      <c r="AA12872"/>
      <c r="AB12872"/>
      <c r="AC12872"/>
      <c r="AD12872"/>
      <c r="AE12872"/>
      <c r="AF12872"/>
      <c r="AG12872"/>
      <c r="AH12872"/>
      <c r="AI12872"/>
      <c r="AJ12872"/>
      <c r="AK12872"/>
      <c r="AL12872"/>
    </row>
    <row r="12873" spans="3:38" ht="15" customHeight="1" x14ac:dyDescent="0.35">
      <c r="C12873"/>
      <c r="D12873"/>
      <c r="E12873"/>
      <c r="F12873"/>
      <c r="G12873"/>
      <c r="H12873"/>
      <c r="I12873"/>
      <c r="J12873"/>
      <c r="K12873"/>
      <c r="L12873"/>
      <c r="M12873"/>
      <c r="N12873"/>
      <c r="O12873"/>
      <c r="S12873"/>
      <c r="T12873"/>
      <c r="U12873"/>
      <c r="V12873"/>
      <c r="Y12873"/>
      <c r="Z12873"/>
      <c r="AA12873"/>
      <c r="AB12873"/>
      <c r="AC12873"/>
      <c r="AD12873"/>
      <c r="AE12873"/>
      <c r="AF12873"/>
      <c r="AG12873"/>
      <c r="AH12873"/>
      <c r="AI12873"/>
      <c r="AJ12873"/>
      <c r="AK12873"/>
      <c r="AL12873"/>
    </row>
    <row r="12874" spans="3:38" ht="15" customHeight="1" x14ac:dyDescent="0.35">
      <c r="C12874"/>
      <c r="D12874"/>
      <c r="E12874"/>
      <c r="F12874"/>
      <c r="G12874"/>
      <c r="H12874"/>
      <c r="I12874"/>
      <c r="J12874"/>
      <c r="K12874"/>
      <c r="L12874"/>
      <c r="M12874"/>
      <c r="N12874"/>
      <c r="O12874"/>
      <c r="S12874"/>
      <c r="T12874"/>
      <c r="U12874"/>
      <c r="V12874"/>
      <c r="Y12874"/>
      <c r="Z12874"/>
      <c r="AA12874"/>
      <c r="AB12874"/>
      <c r="AC12874"/>
      <c r="AD12874"/>
      <c r="AE12874"/>
      <c r="AF12874"/>
      <c r="AG12874"/>
      <c r="AH12874"/>
      <c r="AI12874"/>
      <c r="AJ12874"/>
      <c r="AK12874"/>
      <c r="AL12874"/>
    </row>
    <row r="12875" spans="3:38" ht="15" customHeight="1" x14ac:dyDescent="0.35">
      <c r="C12875"/>
      <c r="D12875"/>
      <c r="E12875"/>
      <c r="F12875"/>
      <c r="G12875"/>
      <c r="H12875"/>
      <c r="I12875"/>
      <c r="J12875"/>
      <c r="K12875"/>
      <c r="L12875"/>
      <c r="M12875"/>
      <c r="N12875"/>
      <c r="O12875"/>
      <c r="S12875"/>
      <c r="T12875"/>
      <c r="U12875"/>
      <c r="V12875"/>
      <c r="Y12875"/>
      <c r="Z12875"/>
      <c r="AA12875"/>
      <c r="AB12875"/>
      <c r="AC12875"/>
      <c r="AD12875"/>
      <c r="AE12875"/>
      <c r="AF12875"/>
      <c r="AG12875"/>
      <c r="AH12875"/>
      <c r="AI12875"/>
      <c r="AJ12875"/>
      <c r="AK12875"/>
      <c r="AL12875"/>
    </row>
    <row r="12876" spans="3:38" ht="15" customHeight="1" x14ac:dyDescent="0.35">
      <c r="C12876"/>
      <c r="D12876"/>
      <c r="E12876"/>
      <c r="F12876"/>
      <c r="G12876"/>
      <c r="H12876"/>
      <c r="I12876"/>
      <c r="J12876"/>
      <c r="K12876"/>
      <c r="L12876"/>
      <c r="M12876"/>
      <c r="N12876"/>
      <c r="O12876"/>
      <c r="S12876"/>
      <c r="T12876"/>
      <c r="U12876"/>
      <c r="V12876"/>
      <c r="Y12876"/>
      <c r="Z12876"/>
      <c r="AA12876"/>
      <c r="AB12876"/>
      <c r="AC12876"/>
      <c r="AD12876"/>
      <c r="AE12876"/>
      <c r="AF12876"/>
      <c r="AG12876"/>
      <c r="AH12876"/>
      <c r="AI12876"/>
      <c r="AJ12876"/>
      <c r="AK12876"/>
      <c r="AL12876"/>
    </row>
    <row r="12877" spans="3:38" ht="15" customHeight="1" x14ac:dyDescent="0.35">
      <c r="C12877"/>
      <c r="D12877"/>
      <c r="E12877"/>
      <c r="F12877"/>
      <c r="G12877"/>
      <c r="H12877"/>
      <c r="I12877"/>
      <c r="J12877"/>
      <c r="K12877"/>
      <c r="L12877"/>
      <c r="M12877"/>
      <c r="N12877"/>
      <c r="O12877"/>
      <c r="S12877"/>
      <c r="T12877"/>
      <c r="U12877"/>
      <c r="V12877"/>
      <c r="Y12877"/>
      <c r="Z12877"/>
      <c r="AA12877"/>
      <c r="AB12877"/>
      <c r="AC12877"/>
      <c r="AD12877"/>
      <c r="AE12877"/>
      <c r="AF12877"/>
      <c r="AG12877"/>
      <c r="AH12877"/>
      <c r="AI12877"/>
      <c r="AJ12877"/>
      <c r="AK12877"/>
      <c r="AL12877"/>
    </row>
    <row r="12878" spans="3:38" ht="15" customHeight="1" x14ac:dyDescent="0.35">
      <c r="C12878"/>
      <c r="D12878"/>
      <c r="E12878"/>
      <c r="F12878"/>
      <c r="G12878"/>
      <c r="H12878"/>
      <c r="I12878"/>
      <c r="J12878"/>
      <c r="K12878"/>
      <c r="L12878"/>
      <c r="M12878"/>
      <c r="N12878"/>
      <c r="O12878"/>
      <c r="S12878"/>
      <c r="T12878"/>
      <c r="U12878"/>
      <c r="V12878"/>
      <c r="Y12878"/>
      <c r="Z12878"/>
      <c r="AA12878"/>
      <c r="AB12878"/>
      <c r="AC12878"/>
      <c r="AD12878"/>
      <c r="AE12878"/>
      <c r="AF12878"/>
      <c r="AG12878"/>
      <c r="AH12878"/>
      <c r="AI12878"/>
      <c r="AJ12878"/>
      <c r="AK12878"/>
      <c r="AL12878"/>
    </row>
    <row r="12879" spans="3:38" ht="15" customHeight="1" x14ac:dyDescent="0.35">
      <c r="C12879"/>
      <c r="D12879"/>
      <c r="E12879"/>
      <c r="F12879"/>
      <c r="G12879"/>
      <c r="H12879"/>
      <c r="I12879"/>
      <c r="J12879"/>
      <c r="K12879"/>
      <c r="L12879"/>
      <c r="M12879"/>
      <c r="N12879"/>
      <c r="O12879"/>
      <c r="S12879"/>
      <c r="T12879"/>
      <c r="U12879"/>
      <c r="V12879"/>
      <c r="Y12879"/>
      <c r="Z12879"/>
      <c r="AA12879"/>
      <c r="AB12879"/>
      <c r="AC12879"/>
      <c r="AD12879"/>
      <c r="AE12879"/>
      <c r="AF12879"/>
      <c r="AG12879"/>
      <c r="AH12879"/>
      <c r="AI12879"/>
      <c r="AJ12879"/>
      <c r="AK12879"/>
      <c r="AL12879"/>
    </row>
    <row r="12880" spans="3:38" ht="15" customHeight="1" x14ac:dyDescent="0.35">
      <c r="C12880"/>
      <c r="D12880"/>
      <c r="E12880"/>
      <c r="F12880"/>
      <c r="G12880"/>
      <c r="H12880"/>
      <c r="I12880"/>
      <c r="J12880"/>
      <c r="K12880"/>
      <c r="L12880"/>
      <c r="M12880"/>
      <c r="N12880"/>
      <c r="O12880"/>
      <c r="S12880"/>
      <c r="T12880"/>
      <c r="U12880"/>
      <c r="V12880"/>
      <c r="Y12880"/>
      <c r="Z12880"/>
      <c r="AA12880"/>
      <c r="AB12880"/>
      <c r="AC12880"/>
      <c r="AD12880"/>
      <c r="AE12880"/>
      <c r="AF12880"/>
      <c r="AG12880"/>
      <c r="AH12880"/>
      <c r="AI12880"/>
      <c r="AJ12880"/>
      <c r="AK12880"/>
      <c r="AL12880"/>
    </row>
    <row r="12881" spans="3:38" ht="15" customHeight="1" x14ac:dyDescent="0.35">
      <c r="C12881"/>
      <c r="D12881"/>
      <c r="E12881"/>
      <c r="F12881"/>
      <c r="G12881"/>
      <c r="H12881"/>
      <c r="I12881"/>
      <c r="J12881"/>
      <c r="K12881"/>
      <c r="L12881"/>
      <c r="M12881"/>
      <c r="N12881"/>
      <c r="O12881"/>
      <c r="S12881"/>
      <c r="T12881"/>
      <c r="U12881"/>
      <c r="V12881"/>
      <c r="Y12881"/>
      <c r="Z12881"/>
      <c r="AA12881"/>
      <c r="AB12881"/>
      <c r="AC12881"/>
      <c r="AD12881"/>
      <c r="AE12881"/>
      <c r="AF12881"/>
      <c r="AG12881"/>
      <c r="AH12881"/>
      <c r="AI12881"/>
      <c r="AJ12881"/>
      <c r="AK12881"/>
      <c r="AL12881"/>
    </row>
    <row r="12882" spans="3:38" ht="15" customHeight="1" x14ac:dyDescent="0.35">
      <c r="C12882"/>
      <c r="D12882"/>
      <c r="E12882"/>
      <c r="F12882"/>
      <c r="G12882"/>
      <c r="H12882"/>
      <c r="I12882"/>
      <c r="J12882"/>
      <c r="K12882"/>
      <c r="L12882"/>
      <c r="M12882"/>
      <c r="N12882"/>
      <c r="O12882"/>
      <c r="S12882"/>
      <c r="T12882"/>
      <c r="U12882"/>
      <c r="V12882"/>
      <c r="Y12882"/>
      <c r="Z12882"/>
      <c r="AA12882"/>
      <c r="AB12882"/>
      <c r="AC12882"/>
      <c r="AD12882"/>
      <c r="AE12882"/>
      <c r="AF12882"/>
      <c r="AG12882"/>
      <c r="AH12882"/>
      <c r="AI12882"/>
      <c r="AJ12882"/>
      <c r="AK12882"/>
      <c r="AL12882"/>
    </row>
    <row r="12883" spans="3:38" ht="15" customHeight="1" x14ac:dyDescent="0.35">
      <c r="C12883"/>
      <c r="D12883"/>
      <c r="E12883"/>
      <c r="F12883"/>
      <c r="G12883"/>
      <c r="H12883"/>
      <c r="I12883"/>
      <c r="J12883"/>
      <c r="K12883"/>
      <c r="L12883"/>
      <c r="M12883"/>
      <c r="N12883"/>
      <c r="O12883"/>
      <c r="S12883"/>
      <c r="T12883"/>
      <c r="U12883"/>
      <c r="V12883"/>
      <c r="Y12883"/>
      <c r="Z12883"/>
      <c r="AA12883"/>
      <c r="AB12883"/>
      <c r="AC12883"/>
      <c r="AD12883"/>
      <c r="AE12883"/>
      <c r="AF12883"/>
      <c r="AG12883"/>
      <c r="AH12883"/>
      <c r="AI12883"/>
      <c r="AJ12883"/>
      <c r="AK12883"/>
      <c r="AL12883"/>
    </row>
    <row r="12884" spans="3:38" ht="15" customHeight="1" x14ac:dyDescent="0.35">
      <c r="C12884"/>
      <c r="D12884"/>
      <c r="E12884"/>
      <c r="F12884"/>
      <c r="G12884"/>
      <c r="H12884"/>
      <c r="I12884"/>
      <c r="J12884"/>
      <c r="K12884"/>
      <c r="L12884"/>
      <c r="M12884"/>
      <c r="N12884"/>
      <c r="O12884"/>
      <c r="S12884"/>
      <c r="T12884"/>
      <c r="U12884"/>
      <c r="V12884"/>
      <c r="Y12884"/>
      <c r="Z12884"/>
      <c r="AA12884"/>
      <c r="AB12884"/>
      <c r="AC12884"/>
      <c r="AD12884"/>
      <c r="AE12884"/>
      <c r="AF12884"/>
      <c r="AG12884"/>
      <c r="AH12884"/>
      <c r="AI12884"/>
      <c r="AJ12884"/>
      <c r="AK12884"/>
      <c r="AL12884"/>
    </row>
    <row r="12885" spans="3:38" ht="15" customHeight="1" x14ac:dyDescent="0.35">
      <c r="C12885"/>
      <c r="D12885"/>
      <c r="E12885"/>
      <c r="F12885"/>
      <c r="G12885"/>
      <c r="H12885"/>
      <c r="I12885"/>
      <c r="J12885"/>
      <c r="K12885"/>
      <c r="L12885"/>
      <c r="M12885"/>
      <c r="N12885"/>
      <c r="O12885"/>
      <c r="S12885"/>
      <c r="T12885"/>
      <c r="U12885"/>
      <c r="V12885"/>
      <c r="Y12885"/>
      <c r="Z12885"/>
      <c r="AA12885"/>
      <c r="AB12885"/>
      <c r="AC12885"/>
      <c r="AD12885"/>
      <c r="AE12885"/>
      <c r="AF12885"/>
      <c r="AG12885"/>
      <c r="AH12885"/>
      <c r="AI12885"/>
      <c r="AJ12885"/>
      <c r="AK12885"/>
      <c r="AL12885"/>
    </row>
    <row r="12886" spans="3:38" ht="15" customHeight="1" x14ac:dyDescent="0.35">
      <c r="C12886"/>
      <c r="D12886"/>
      <c r="E12886"/>
      <c r="F12886"/>
      <c r="G12886"/>
      <c r="H12886"/>
      <c r="I12886"/>
      <c r="J12886"/>
      <c r="K12886"/>
      <c r="L12886"/>
      <c r="M12886"/>
      <c r="N12886"/>
      <c r="O12886"/>
      <c r="S12886"/>
      <c r="T12886"/>
      <c r="U12886"/>
      <c r="V12886"/>
      <c r="Y12886"/>
      <c r="Z12886"/>
      <c r="AA12886"/>
      <c r="AB12886"/>
      <c r="AC12886"/>
      <c r="AD12886"/>
      <c r="AE12886"/>
      <c r="AF12886"/>
      <c r="AG12886"/>
      <c r="AH12886"/>
      <c r="AI12886"/>
      <c r="AJ12886"/>
      <c r="AK12886"/>
      <c r="AL12886"/>
    </row>
    <row r="12887" spans="3:38" ht="15" customHeight="1" x14ac:dyDescent="0.35">
      <c r="C12887"/>
      <c r="D12887"/>
      <c r="E12887"/>
      <c r="F12887"/>
      <c r="G12887"/>
      <c r="H12887"/>
      <c r="I12887"/>
      <c r="J12887"/>
      <c r="K12887"/>
      <c r="L12887"/>
      <c r="M12887"/>
      <c r="N12887"/>
      <c r="O12887"/>
      <c r="S12887"/>
      <c r="T12887"/>
      <c r="U12887"/>
      <c r="V12887"/>
      <c r="Y12887"/>
      <c r="Z12887"/>
      <c r="AA12887"/>
      <c r="AB12887"/>
      <c r="AC12887"/>
      <c r="AD12887"/>
      <c r="AE12887"/>
      <c r="AF12887"/>
      <c r="AG12887"/>
      <c r="AH12887"/>
      <c r="AI12887"/>
      <c r="AJ12887"/>
      <c r="AK12887"/>
      <c r="AL12887"/>
    </row>
    <row r="12888" spans="3:38" ht="15" customHeight="1" x14ac:dyDescent="0.35">
      <c r="C12888"/>
      <c r="D12888"/>
      <c r="E12888"/>
      <c r="F12888"/>
      <c r="G12888"/>
      <c r="H12888"/>
      <c r="I12888"/>
      <c r="J12888"/>
      <c r="K12888"/>
      <c r="L12888"/>
      <c r="M12888"/>
      <c r="N12888"/>
      <c r="O12888"/>
      <c r="S12888"/>
      <c r="T12888"/>
      <c r="U12888"/>
      <c r="V12888"/>
      <c r="Y12888"/>
      <c r="Z12888"/>
      <c r="AA12888"/>
      <c r="AB12888"/>
      <c r="AC12888"/>
      <c r="AD12888"/>
      <c r="AE12888"/>
      <c r="AF12888"/>
      <c r="AG12888"/>
      <c r="AH12888"/>
      <c r="AI12888"/>
      <c r="AJ12888"/>
      <c r="AK12888"/>
      <c r="AL12888"/>
    </row>
    <row r="12889" spans="3:38" ht="15" customHeight="1" x14ac:dyDescent="0.35">
      <c r="C12889"/>
      <c r="D12889"/>
      <c r="E12889"/>
      <c r="F12889"/>
      <c r="G12889"/>
      <c r="H12889"/>
      <c r="I12889"/>
      <c r="J12889"/>
      <c r="K12889"/>
      <c r="L12889"/>
      <c r="M12889"/>
      <c r="N12889"/>
      <c r="O12889"/>
      <c r="S12889"/>
      <c r="T12889"/>
      <c r="U12889"/>
      <c r="V12889"/>
      <c r="Y12889"/>
      <c r="Z12889"/>
      <c r="AA12889"/>
      <c r="AB12889"/>
      <c r="AC12889"/>
      <c r="AD12889"/>
      <c r="AE12889"/>
      <c r="AF12889"/>
      <c r="AG12889"/>
      <c r="AH12889"/>
      <c r="AI12889"/>
      <c r="AJ12889"/>
      <c r="AK12889"/>
      <c r="AL12889"/>
    </row>
    <row r="12890" spans="3:38" ht="15" customHeight="1" x14ac:dyDescent="0.35">
      <c r="C12890"/>
      <c r="D12890"/>
      <c r="E12890"/>
      <c r="F12890"/>
      <c r="G12890"/>
      <c r="H12890"/>
      <c r="I12890"/>
      <c r="J12890"/>
      <c r="K12890"/>
      <c r="L12890"/>
      <c r="M12890"/>
      <c r="N12890"/>
      <c r="O12890"/>
      <c r="S12890"/>
      <c r="T12890"/>
      <c r="U12890"/>
      <c r="V12890"/>
      <c r="Y12890"/>
      <c r="Z12890"/>
      <c r="AA12890"/>
      <c r="AB12890"/>
      <c r="AC12890"/>
      <c r="AD12890"/>
      <c r="AE12890"/>
      <c r="AF12890"/>
      <c r="AG12890"/>
      <c r="AH12890"/>
      <c r="AI12890"/>
      <c r="AJ12890"/>
      <c r="AK12890"/>
      <c r="AL12890"/>
    </row>
    <row r="12891" spans="3:38" ht="15" customHeight="1" x14ac:dyDescent="0.35">
      <c r="C12891"/>
      <c r="D12891"/>
      <c r="E12891"/>
      <c r="F12891"/>
      <c r="G12891"/>
      <c r="H12891"/>
      <c r="I12891"/>
      <c r="J12891"/>
      <c r="K12891"/>
      <c r="L12891"/>
      <c r="M12891"/>
      <c r="N12891"/>
      <c r="O12891"/>
      <c r="S12891"/>
      <c r="T12891"/>
      <c r="U12891"/>
      <c r="V12891"/>
      <c r="Y12891"/>
      <c r="Z12891"/>
      <c r="AA12891"/>
      <c r="AB12891"/>
      <c r="AC12891"/>
      <c r="AD12891"/>
      <c r="AE12891"/>
      <c r="AF12891"/>
      <c r="AG12891"/>
      <c r="AH12891"/>
      <c r="AI12891"/>
      <c r="AJ12891"/>
      <c r="AK12891"/>
      <c r="AL12891"/>
    </row>
    <row r="12892" spans="3:38" ht="15" customHeight="1" x14ac:dyDescent="0.35">
      <c r="C12892"/>
      <c r="D12892"/>
      <c r="E12892"/>
      <c r="F12892"/>
      <c r="G12892"/>
      <c r="H12892"/>
      <c r="I12892"/>
      <c r="J12892"/>
      <c r="K12892"/>
      <c r="L12892"/>
      <c r="M12892"/>
      <c r="N12892"/>
      <c r="O12892"/>
      <c r="S12892"/>
      <c r="T12892"/>
      <c r="U12892"/>
      <c r="V12892"/>
      <c r="Y12892"/>
      <c r="Z12892"/>
      <c r="AA12892"/>
      <c r="AB12892"/>
      <c r="AC12892"/>
      <c r="AD12892"/>
      <c r="AE12892"/>
      <c r="AF12892"/>
      <c r="AG12892"/>
      <c r="AH12892"/>
      <c r="AI12892"/>
      <c r="AJ12892"/>
      <c r="AK12892"/>
      <c r="AL12892"/>
    </row>
    <row r="12893" spans="3:38" ht="15" customHeight="1" x14ac:dyDescent="0.35">
      <c r="C12893"/>
      <c r="D12893"/>
      <c r="E12893"/>
      <c r="F12893"/>
      <c r="G12893"/>
      <c r="H12893"/>
      <c r="I12893"/>
      <c r="J12893"/>
      <c r="K12893"/>
      <c r="L12893"/>
      <c r="M12893"/>
      <c r="N12893"/>
      <c r="O12893"/>
      <c r="S12893"/>
      <c r="T12893"/>
      <c r="U12893"/>
      <c r="V12893"/>
      <c r="Y12893"/>
      <c r="Z12893"/>
      <c r="AA12893"/>
      <c r="AB12893"/>
      <c r="AC12893"/>
      <c r="AD12893"/>
      <c r="AE12893"/>
      <c r="AF12893"/>
      <c r="AG12893"/>
      <c r="AH12893"/>
      <c r="AI12893"/>
      <c r="AJ12893"/>
      <c r="AK12893"/>
      <c r="AL12893"/>
    </row>
    <row r="12894" spans="3:38" ht="15" customHeight="1" x14ac:dyDescent="0.35">
      <c r="C12894"/>
      <c r="D12894"/>
      <c r="E12894"/>
      <c r="F12894"/>
      <c r="G12894"/>
      <c r="H12894"/>
      <c r="I12894"/>
      <c r="J12894"/>
      <c r="K12894"/>
      <c r="L12894"/>
      <c r="M12894"/>
      <c r="N12894"/>
      <c r="O12894"/>
      <c r="S12894"/>
      <c r="T12894"/>
      <c r="U12894"/>
      <c r="V12894"/>
      <c r="Y12894"/>
      <c r="Z12894"/>
      <c r="AA12894"/>
      <c r="AB12894"/>
      <c r="AC12894"/>
      <c r="AD12894"/>
      <c r="AE12894"/>
      <c r="AF12894"/>
      <c r="AG12894"/>
      <c r="AH12894"/>
      <c r="AI12894"/>
      <c r="AJ12894"/>
      <c r="AK12894"/>
      <c r="AL12894"/>
    </row>
    <row r="12895" spans="3:38" ht="15" customHeight="1" x14ac:dyDescent="0.35">
      <c r="C12895"/>
      <c r="D12895"/>
      <c r="E12895"/>
      <c r="F12895"/>
      <c r="G12895"/>
      <c r="H12895"/>
      <c r="I12895"/>
      <c r="J12895"/>
      <c r="K12895"/>
      <c r="L12895"/>
      <c r="M12895"/>
      <c r="N12895"/>
      <c r="O12895"/>
      <c r="S12895"/>
      <c r="T12895"/>
      <c r="U12895"/>
      <c r="V12895"/>
      <c r="Y12895"/>
      <c r="Z12895"/>
      <c r="AA12895"/>
      <c r="AB12895"/>
      <c r="AC12895"/>
      <c r="AD12895"/>
      <c r="AE12895"/>
      <c r="AF12895"/>
      <c r="AG12895"/>
      <c r="AH12895"/>
      <c r="AI12895"/>
      <c r="AJ12895"/>
      <c r="AK12895"/>
      <c r="AL12895"/>
    </row>
    <row r="12896" spans="3:38" ht="15" customHeight="1" x14ac:dyDescent="0.35">
      <c r="C12896"/>
      <c r="D12896"/>
      <c r="E12896"/>
      <c r="F12896"/>
      <c r="G12896"/>
      <c r="H12896"/>
      <c r="I12896"/>
      <c r="J12896"/>
      <c r="K12896"/>
      <c r="L12896"/>
      <c r="M12896"/>
      <c r="N12896"/>
      <c r="O12896"/>
      <c r="S12896"/>
      <c r="T12896"/>
      <c r="U12896"/>
      <c r="V12896"/>
      <c r="Y12896"/>
      <c r="Z12896"/>
      <c r="AA12896"/>
      <c r="AB12896"/>
      <c r="AC12896"/>
      <c r="AD12896"/>
      <c r="AE12896"/>
      <c r="AF12896"/>
      <c r="AG12896"/>
      <c r="AH12896"/>
      <c r="AI12896"/>
      <c r="AJ12896"/>
      <c r="AK12896"/>
      <c r="AL12896"/>
    </row>
    <row r="12897" spans="3:38" ht="15" customHeight="1" x14ac:dyDescent="0.35">
      <c r="C12897"/>
      <c r="D12897"/>
      <c r="E12897"/>
      <c r="F12897"/>
      <c r="G12897"/>
      <c r="H12897"/>
      <c r="I12897"/>
      <c r="J12897"/>
      <c r="K12897"/>
      <c r="L12897"/>
      <c r="M12897"/>
      <c r="N12897"/>
      <c r="O12897"/>
      <c r="S12897"/>
      <c r="T12897"/>
      <c r="U12897"/>
      <c r="V12897"/>
      <c r="Y12897"/>
      <c r="Z12897"/>
      <c r="AA12897"/>
      <c r="AB12897"/>
      <c r="AC12897"/>
      <c r="AD12897"/>
      <c r="AE12897"/>
      <c r="AF12897"/>
      <c r="AG12897"/>
      <c r="AH12897"/>
      <c r="AI12897"/>
      <c r="AJ12897"/>
      <c r="AK12897"/>
      <c r="AL12897"/>
    </row>
    <row r="12898" spans="3:38" ht="15" customHeight="1" x14ac:dyDescent="0.35">
      <c r="C12898"/>
      <c r="D12898"/>
      <c r="E12898"/>
      <c r="F12898"/>
      <c r="G12898"/>
      <c r="H12898"/>
      <c r="I12898"/>
      <c r="J12898"/>
      <c r="K12898"/>
      <c r="L12898"/>
      <c r="M12898"/>
      <c r="N12898"/>
      <c r="O12898"/>
      <c r="S12898"/>
      <c r="T12898"/>
      <c r="U12898"/>
      <c r="V12898"/>
      <c r="Y12898"/>
      <c r="Z12898"/>
      <c r="AA12898"/>
      <c r="AB12898"/>
      <c r="AC12898"/>
      <c r="AD12898"/>
      <c r="AE12898"/>
      <c r="AF12898"/>
      <c r="AG12898"/>
      <c r="AH12898"/>
      <c r="AI12898"/>
      <c r="AJ12898"/>
      <c r="AK12898"/>
      <c r="AL12898"/>
    </row>
    <row r="12899" spans="3:38" ht="15" customHeight="1" x14ac:dyDescent="0.35">
      <c r="C12899"/>
      <c r="D12899"/>
      <c r="E12899"/>
      <c r="F12899"/>
      <c r="G12899"/>
      <c r="H12899"/>
      <c r="I12899"/>
      <c r="J12899"/>
      <c r="K12899"/>
      <c r="L12899"/>
      <c r="M12899"/>
      <c r="N12899"/>
      <c r="O12899"/>
      <c r="S12899"/>
      <c r="T12899"/>
      <c r="U12899"/>
      <c r="V12899"/>
      <c r="Y12899"/>
      <c r="Z12899"/>
      <c r="AA12899"/>
      <c r="AB12899"/>
      <c r="AC12899"/>
      <c r="AD12899"/>
      <c r="AE12899"/>
      <c r="AF12899"/>
      <c r="AG12899"/>
      <c r="AH12899"/>
      <c r="AI12899"/>
      <c r="AJ12899"/>
      <c r="AK12899"/>
      <c r="AL12899"/>
    </row>
    <row r="12900" spans="3:38" ht="15" customHeight="1" x14ac:dyDescent="0.35">
      <c r="C12900"/>
      <c r="D12900"/>
      <c r="E12900"/>
      <c r="F12900"/>
      <c r="G12900"/>
      <c r="H12900"/>
      <c r="I12900"/>
      <c r="J12900"/>
      <c r="K12900"/>
      <c r="L12900"/>
      <c r="M12900"/>
      <c r="N12900"/>
      <c r="O12900"/>
      <c r="S12900"/>
      <c r="T12900"/>
      <c r="U12900"/>
      <c r="V12900"/>
      <c r="Y12900"/>
      <c r="Z12900"/>
      <c r="AA12900"/>
      <c r="AB12900"/>
      <c r="AC12900"/>
      <c r="AD12900"/>
      <c r="AE12900"/>
      <c r="AF12900"/>
      <c r="AG12900"/>
      <c r="AH12900"/>
      <c r="AI12900"/>
      <c r="AJ12900"/>
      <c r="AK12900"/>
      <c r="AL12900"/>
    </row>
    <row r="12901" spans="3:38" ht="15" customHeight="1" x14ac:dyDescent="0.35">
      <c r="C12901"/>
      <c r="D12901"/>
      <c r="E12901"/>
      <c r="F12901"/>
      <c r="G12901"/>
      <c r="H12901"/>
      <c r="I12901"/>
      <c r="J12901"/>
      <c r="K12901"/>
      <c r="L12901"/>
      <c r="M12901"/>
      <c r="N12901"/>
      <c r="O12901"/>
      <c r="S12901"/>
      <c r="T12901"/>
      <c r="U12901"/>
      <c r="V12901"/>
      <c r="Y12901"/>
      <c r="Z12901"/>
      <c r="AA12901"/>
      <c r="AB12901"/>
      <c r="AC12901"/>
      <c r="AD12901"/>
      <c r="AE12901"/>
      <c r="AF12901"/>
      <c r="AG12901"/>
      <c r="AH12901"/>
      <c r="AI12901"/>
      <c r="AJ12901"/>
      <c r="AK12901"/>
      <c r="AL12901"/>
    </row>
    <row r="12902" spans="3:38" ht="15" customHeight="1" x14ac:dyDescent="0.35">
      <c r="C12902"/>
      <c r="D12902"/>
      <c r="E12902"/>
      <c r="F12902"/>
      <c r="G12902"/>
      <c r="H12902"/>
      <c r="I12902"/>
      <c r="J12902"/>
      <c r="K12902"/>
      <c r="L12902"/>
      <c r="M12902"/>
      <c r="N12902"/>
      <c r="O12902"/>
      <c r="S12902"/>
      <c r="T12902"/>
      <c r="U12902"/>
      <c r="V12902"/>
      <c r="Y12902"/>
      <c r="Z12902"/>
      <c r="AA12902"/>
      <c r="AB12902"/>
      <c r="AC12902"/>
      <c r="AD12902"/>
      <c r="AE12902"/>
      <c r="AF12902"/>
      <c r="AG12902"/>
      <c r="AH12902"/>
      <c r="AI12902"/>
      <c r="AJ12902"/>
      <c r="AK12902"/>
      <c r="AL12902"/>
    </row>
    <row r="12903" spans="3:38" ht="15" customHeight="1" x14ac:dyDescent="0.35">
      <c r="C12903"/>
      <c r="D12903"/>
      <c r="E12903"/>
      <c r="F12903"/>
      <c r="G12903"/>
      <c r="H12903"/>
      <c r="I12903"/>
      <c r="J12903"/>
      <c r="K12903"/>
      <c r="L12903"/>
      <c r="M12903"/>
      <c r="N12903"/>
      <c r="O12903"/>
      <c r="S12903"/>
      <c r="T12903"/>
      <c r="U12903"/>
      <c r="V12903"/>
      <c r="Y12903"/>
      <c r="Z12903"/>
      <c r="AA12903"/>
      <c r="AB12903"/>
      <c r="AC12903"/>
      <c r="AD12903"/>
      <c r="AE12903"/>
      <c r="AF12903"/>
      <c r="AG12903"/>
      <c r="AH12903"/>
      <c r="AI12903"/>
      <c r="AJ12903"/>
      <c r="AK12903"/>
      <c r="AL12903"/>
    </row>
    <row r="12904" spans="3:38" ht="15" customHeight="1" x14ac:dyDescent="0.35">
      <c r="C12904"/>
      <c r="D12904"/>
      <c r="E12904"/>
      <c r="F12904"/>
      <c r="G12904"/>
      <c r="H12904"/>
      <c r="I12904"/>
      <c r="J12904"/>
      <c r="K12904"/>
      <c r="L12904"/>
      <c r="M12904"/>
      <c r="N12904"/>
      <c r="O12904"/>
      <c r="S12904"/>
      <c r="T12904"/>
      <c r="U12904"/>
      <c r="V12904"/>
      <c r="Y12904"/>
      <c r="Z12904"/>
      <c r="AA12904"/>
      <c r="AB12904"/>
      <c r="AC12904"/>
      <c r="AD12904"/>
      <c r="AE12904"/>
      <c r="AF12904"/>
      <c r="AG12904"/>
      <c r="AH12904"/>
      <c r="AI12904"/>
      <c r="AJ12904"/>
      <c r="AK12904"/>
      <c r="AL12904"/>
    </row>
    <row r="12905" spans="3:38" ht="15" customHeight="1" x14ac:dyDescent="0.35">
      <c r="C12905"/>
      <c r="D12905"/>
      <c r="E12905"/>
      <c r="F12905"/>
      <c r="G12905"/>
      <c r="H12905"/>
      <c r="I12905"/>
      <c r="J12905"/>
      <c r="K12905"/>
      <c r="L12905"/>
      <c r="M12905"/>
      <c r="N12905"/>
      <c r="O12905"/>
      <c r="S12905"/>
      <c r="T12905"/>
      <c r="U12905"/>
      <c r="V12905"/>
      <c r="Y12905"/>
      <c r="Z12905"/>
      <c r="AA12905"/>
      <c r="AB12905"/>
      <c r="AC12905"/>
      <c r="AD12905"/>
      <c r="AE12905"/>
      <c r="AF12905"/>
      <c r="AG12905"/>
      <c r="AH12905"/>
      <c r="AI12905"/>
      <c r="AJ12905"/>
      <c r="AK12905"/>
      <c r="AL12905"/>
    </row>
    <row r="12906" spans="3:38" ht="15" customHeight="1" x14ac:dyDescent="0.35">
      <c r="C12906"/>
      <c r="D12906"/>
      <c r="E12906"/>
      <c r="F12906"/>
      <c r="G12906"/>
      <c r="H12906"/>
      <c r="I12906"/>
      <c r="J12906"/>
      <c r="K12906"/>
      <c r="L12906"/>
      <c r="M12906"/>
      <c r="N12906"/>
      <c r="O12906"/>
      <c r="S12906"/>
      <c r="T12906"/>
      <c r="U12906"/>
      <c r="V12906"/>
      <c r="Y12906"/>
      <c r="Z12906"/>
      <c r="AA12906"/>
      <c r="AB12906"/>
      <c r="AC12906"/>
      <c r="AD12906"/>
      <c r="AE12906"/>
      <c r="AF12906"/>
      <c r="AG12906"/>
      <c r="AH12906"/>
      <c r="AI12906"/>
      <c r="AJ12906"/>
      <c r="AK12906"/>
      <c r="AL12906"/>
    </row>
    <row r="12907" spans="3:38" ht="15" customHeight="1" x14ac:dyDescent="0.35">
      <c r="C12907"/>
      <c r="D12907"/>
      <c r="E12907"/>
      <c r="F12907"/>
      <c r="G12907"/>
      <c r="H12907"/>
      <c r="I12907"/>
      <c r="J12907"/>
      <c r="K12907"/>
      <c r="L12907"/>
      <c r="M12907"/>
      <c r="N12907"/>
      <c r="O12907"/>
      <c r="S12907"/>
      <c r="T12907"/>
      <c r="U12907"/>
      <c r="V12907"/>
      <c r="Y12907"/>
      <c r="Z12907"/>
      <c r="AA12907"/>
      <c r="AB12907"/>
      <c r="AC12907"/>
      <c r="AD12907"/>
      <c r="AE12907"/>
      <c r="AF12907"/>
      <c r="AG12907"/>
      <c r="AH12907"/>
      <c r="AI12907"/>
      <c r="AJ12907"/>
      <c r="AK12907"/>
      <c r="AL12907"/>
    </row>
    <row r="12908" spans="3:38" ht="15" customHeight="1" x14ac:dyDescent="0.35">
      <c r="C12908"/>
      <c r="D12908"/>
      <c r="E12908"/>
      <c r="F12908"/>
      <c r="G12908"/>
      <c r="H12908"/>
      <c r="I12908"/>
      <c r="J12908"/>
      <c r="K12908"/>
      <c r="L12908"/>
      <c r="M12908"/>
      <c r="N12908"/>
      <c r="O12908"/>
      <c r="S12908"/>
      <c r="T12908"/>
      <c r="U12908"/>
      <c r="V12908"/>
      <c r="Y12908"/>
      <c r="Z12908"/>
      <c r="AA12908"/>
      <c r="AB12908"/>
      <c r="AC12908"/>
      <c r="AD12908"/>
      <c r="AE12908"/>
      <c r="AF12908"/>
      <c r="AG12908"/>
      <c r="AH12908"/>
      <c r="AI12908"/>
      <c r="AJ12908"/>
      <c r="AK12908"/>
      <c r="AL12908"/>
    </row>
    <row r="12909" spans="3:38" ht="15" customHeight="1" x14ac:dyDescent="0.35">
      <c r="C12909"/>
      <c r="D12909"/>
      <c r="E12909"/>
      <c r="F12909"/>
      <c r="G12909"/>
      <c r="H12909"/>
      <c r="I12909"/>
      <c r="J12909"/>
      <c r="K12909"/>
      <c r="L12909"/>
      <c r="M12909"/>
      <c r="N12909"/>
      <c r="O12909"/>
      <c r="S12909"/>
      <c r="T12909"/>
      <c r="U12909"/>
      <c r="V12909"/>
      <c r="Y12909"/>
      <c r="Z12909"/>
      <c r="AA12909"/>
      <c r="AB12909"/>
      <c r="AC12909"/>
      <c r="AD12909"/>
      <c r="AE12909"/>
      <c r="AF12909"/>
      <c r="AG12909"/>
      <c r="AH12909"/>
      <c r="AI12909"/>
      <c r="AJ12909"/>
      <c r="AK12909"/>
      <c r="AL12909"/>
    </row>
    <row r="12910" spans="3:38" ht="15" customHeight="1" x14ac:dyDescent="0.35">
      <c r="C12910"/>
      <c r="D12910"/>
      <c r="E12910"/>
      <c r="F12910"/>
      <c r="G12910"/>
      <c r="H12910"/>
      <c r="I12910"/>
      <c r="J12910"/>
      <c r="K12910"/>
      <c r="L12910"/>
      <c r="M12910"/>
      <c r="N12910"/>
      <c r="O12910"/>
      <c r="S12910"/>
      <c r="T12910"/>
      <c r="U12910"/>
      <c r="V12910"/>
      <c r="Y12910"/>
      <c r="Z12910"/>
      <c r="AA12910"/>
      <c r="AB12910"/>
      <c r="AC12910"/>
      <c r="AD12910"/>
      <c r="AE12910"/>
      <c r="AF12910"/>
      <c r="AG12910"/>
      <c r="AH12910"/>
      <c r="AI12910"/>
      <c r="AJ12910"/>
      <c r="AK12910"/>
      <c r="AL12910"/>
    </row>
    <row r="12911" spans="3:38" ht="15" customHeight="1" x14ac:dyDescent="0.35">
      <c r="C12911"/>
      <c r="D12911"/>
      <c r="E12911"/>
      <c r="F12911"/>
      <c r="G12911"/>
      <c r="H12911"/>
      <c r="I12911"/>
      <c r="J12911"/>
      <c r="K12911"/>
      <c r="L12911"/>
      <c r="M12911"/>
      <c r="N12911"/>
      <c r="O12911"/>
      <c r="S12911"/>
      <c r="T12911"/>
      <c r="U12911"/>
      <c r="V12911"/>
      <c r="Y12911"/>
      <c r="Z12911"/>
      <c r="AA12911"/>
      <c r="AB12911"/>
      <c r="AC12911"/>
      <c r="AD12911"/>
      <c r="AE12911"/>
      <c r="AF12911"/>
      <c r="AG12911"/>
      <c r="AH12911"/>
      <c r="AI12911"/>
      <c r="AJ12911"/>
      <c r="AK12911"/>
      <c r="AL12911"/>
    </row>
    <row r="12912" spans="3:38" ht="15" customHeight="1" x14ac:dyDescent="0.35">
      <c r="C12912"/>
      <c r="D12912"/>
      <c r="E12912"/>
      <c r="F12912"/>
      <c r="G12912"/>
      <c r="H12912"/>
      <c r="I12912"/>
      <c r="J12912"/>
      <c r="K12912"/>
      <c r="L12912"/>
      <c r="M12912"/>
      <c r="N12912"/>
      <c r="O12912"/>
      <c r="S12912"/>
      <c r="T12912"/>
      <c r="U12912"/>
      <c r="V12912"/>
      <c r="Y12912"/>
      <c r="Z12912"/>
      <c r="AA12912"/>
      <c r="AB12912"/>
      <c r="AC12912"/>
      <c r="AD12912"/>
      <c r="AE12912"/>
      <c r="AF12912"/>
      <c r="AG12912"/>
      <c r="AH12912"/>
      <c r="AI12912"/>
      <c r="AJ12912"/>
      <c r="AK12912"/>
      <c r="AL12912"/>
    </row>
    <row r="12913" spans="3:38" ht="15" customHeight="1" x14ac:dyDescent="0.35">
      <c r="C12913"/>
      <c r="D12913"/>
      <c r="E12913"/>
      <c r="F12913"/>
      <c r="G12913"/>
      <c r="H12913"/>
      <c r="I12913"/>
      <c r="J12913"/>
      <c r="K12913"/>
      <c r="L12913"/>
      <c r="M12913"/>
      <c r="N12913"/>
      <c r="O12913"/>
      <c r="S12913"/>
      <c r="T12913"/>
      <c r="U12913"/>
      <c r="V12913"/>
      <c r="Y12913"/>
      <c r="Z12913"/>
      <c r="AA12913"/>
      <c r="AB12913"/>
      <c r="AC12913"/>
      <c r="AD12913"/>
      <c r="AE12913"/>
      <c r="AF12913"/>
      <c r="AG12913"/>
      <c r="AH12913"/>
      <c r="AI12913"/>
      <c r="AJ12913"/>
      <c r="AK12913"/>
      <c r="AL12913"/>
    </row>
    <row r="12914" spans="3:38" ht="15" customHeight="1" x14ac:dyDescent="0.35">
      <c r="C12914"/>
      <c r="D12914"/>
      <c r="E12914"/>
      <c r="F12914"/>
      <c r="G12914"/>
      <c r="H12914"/>
      <c r="I12914"/>
      <c r="J12914"/>
      <c r="K12914"/>
      <c r="L12914"/>
      <c r="M12914"/>
      <c r="N12914"/>
      <c r="O12914"/>
      <c r="S12914"/>
      <c r="T12914"/>
      <c r="U12914"/>
      <c r="V12914"/>
      <c r="Y12914"/>
      <c r="Z12914"/>
      <c r="AA12914"/>
      <c r="AB12914"/>
      <c r="AC12914"/>
      <c r="AD12914"/>
      <c r="AE12914"/>
      <c r="AF12914"/>
      <c r="AG12914"/>
      <c r="AH12914"/>
      <c r="AI12914"/>
      <c r="AJ12914"/>
      <c r="AK12914"/>
      <c r="AL12914"/>
    </row>
    <row r="12915" spans="3:38" ht="15" customHeight="1" x14ac:dyDescent="0.35">
      <c r="C12915"/>
      <c r="D12915"/>
      <c r="E12915"/>
      <c r="F12915"/>
      <c r="G12915"/>
      <c r="H12915"/>
      <c r="I12915"/>
      <c r="J12915"/>
      <c r="K12915"/>
      <c r="L12915"/>
      <c r="M12915"/>
      <c r="N12915"/>
      <c r="O12915"/>
      <c r="S12915"/>
      <c r="T12915"/>
      <c r="U12915"/>
      <c r="V12915"/>
      <c r="Y12915"/>
      <c r="Z12915"/>
      <c r="AA12915"/>
      <c r="AB12915"/>
      <c r="AC12915"/>
      <c r="AD12915"/>
      <c r="AE12915"/>
      <c r="AF12915"/>
      <c r="AG12915"/>
      <c r="AH12915"/>
      <c r="AI12915"/>
      <c r="AJ12915"/>
      <c r="AK12915"/>
      <c r="AL12915"/>
    </row>
    <row r="12916" spans="3:38" ht="15" customHeight="1" x14ac:dyDescent="0.35">
      <c r="C12916"/>
      <c r="D12916"/>
      <c r="E12916"/>
      <c r="F12916"/>
      <c r="G12916"/>
      <c r="H12916"/>
      <c r="I12916"/>
      <c r="J12916"/>
      <c r="K12916"/>
      <c r="L12916"/>
      <c r="M12916"/>
      <c r="N12916"/>
      <c r="O12916"/>
      <c r="S12916"/>
      <c r="T12916"/>
      <c r="U12916"/>
      <c r="V12916"/>
      <c r="Y12916"/>
      <c r="Z12916"/>
      <c r="AA12916"/>
      <c r="AB12916"/>
      <c r="AC12916"/>
      <c r="AD12916"/>
      <c r="AE12916"/>
      <c r="AF12916"/>
      <c r="AG12916"/>
      <c r="AH12916"/>
      <c r="AI12916"/>
      <c r="AJ12916"/>
      <c r="AK12916"/>
      <c r="AL12916"/>
    </row>
    <row r="12917" spans="3:38" ht="15" customHeight="1" x14ac:dyDescent="0.35">
      <c r="C12917"/>
      <c r="D12917"/>
      <c r="E12917"/>
      <c r="F12917"/>
      <c r="G12917"/>
      <c r="H12917"/>
      <c r="I12917"/>
      <c r="J12917"/>
      <c r="K12917"/>
      <c r="L12917"/>
      <c r="M12917"/>
      <c r="N12917"/>
      <c r="O12917"/>
      <c r="S12917"/>
      <c r="T12917"/>
      <c r="U12917"/>
      <c r="V12917"/>
      <c r="Y12917"/>
      <c r="Z12917"/>
      <c r="AA12917"/>
      <c r="AB12917"/>
      <c r="AC12917"/>
      <c r="AD12917"/>
      <c r="AE12917"/>
      <c r="AF12917"/>
      <c r="AG12917"/>
      <c r="AH12917"/>
      <c r="AI12917"/>
      <c r="AJ12917"/>
      <c r="AK12917"/>
      <c r="AL12917"/>
    </row>
    <row r="12918" spans="3:38" ht="15" customHeight="1" x14ac:dyDescent="0.35">
      <c r="C12918"/>
      <c r="D12918"/>
      <c r="E12918"/>
      <c r="F12918"/>
      <c r="G12918"/>
      <c r="H12918"/>
      <c r="I12918"/>
      <c r="J12918"/>
      <c r="K12918"/>
      <c r="L12918"/>
      <c r="M12918"/>
      <c r="N12918"/>
      <c r="O12918"/>
      <c r="S12918"/>
      <c r="T12918"/>
      <c r="U12918"/>
      <c r="V12918"/>
      <c r="Y12918"/>
      <c r="Z12918"/>
      <c r="AA12918"/>
      <c r="AB12918"/>
      <c r="AC12918"/>
      <c r="AD12918"/>
      <c r="AE12918"/>
      <c r="AF12918"/>
      <c r="AG12918"/>
      <c r="AH12918"/>
      <c r="AI12918"/>
      <c r="AJ12918"/>
      <c r="AK12918"/>
      <c r="AL12918"/>
    </row>
    <row r="12919" spans="3:38" ht="15" customHeight="1" x14ac:dyDescent="0.35">
      <c r="C12919"/>
      <c r="D12919"/>
      <c r="E12919"/>
      <c r="F12919"/>
      <c r="G12919"/>
      <c r="H12919"/>
      <c r="I12919"/>
      <c r="J12919"/>
      <c r="K12919"/>
      <c r="L12919"/>
      <c r="M12919"/>
      <c r="N12919"/>
      <c r="O12919"/>
      <c r="S12919"/>
      <c r="T12919"/>
      <c r="U12919"/>
      <c r="V12919"/>
      <c r="Y12919"/>
      <c r="Z12919"/>
      <c r="AA12919"/>
      <c r="AB12919"/>
      <c r="AC12919"/>
      <c r="AD12919"/>
      <c r="AE12919"/>
      <c r="AF12919"/>
      <c r="AG12919"/>
      <c r="AH12919"/>
      <c r="AI12919"/>
      <c r="AJ12919"/>
      <c r="AK12919"/>
      <c r="AL12919"/>
    </row>
    <row r="12920" spans="3:38" ht="15" customHeight="1" x14ac:dyDescent="0.35">
      <c r="C12920"/>
      <c r="D12920"/>
      <c r="E12920"/>
      <c r="F12920"/>
      <c r="G12920"/>
      <c r="H12920"/>
      <c r="I12920"/>
      <c r="J12920"/>
      <c r="K12920"/>
      <c r="L12920"/>
      <c r="M12920"/>
      <c r="N12920"/>
      <c r="O12920"/>
      <c r="S12920"/>
      <c r="T12920"/>
      <c r="U12920"/>
      <c r="V12920"/>
      <c r="Y12920"/>
      <c r="Z12920"/>
      <c r="AA12920"/>
      <c r="AB12920"/>
      <c r="AC12920"/>
      <c r="AD12920"/>
      <c r="AE12920"/>
      <c r="AF12920"/>
      <c r="AG12920"/>
      <c r="AH12920"/>
      <c r="AI12920"/>
      <c r="AJ12920"/>
      <c r="AK12920"/>
      <c r="AL12920"/>
    </row>
    <row r="12921" spans="3:38" ht="15" customHeight="1" x14ac:dyDescent="0.35">
      <c r="C12921"/>
      <c r="D12921"/>
      <c r="E12921"/>
      <c r="F12921"/>
      <c r="G12921"/>
      <c r="H12921"/>
      <c r="I12921"/>
      <c r="J12921"/>
      <c r="K12921"/>
      <c r="L12921"/>
      <c r="M12921"/>
      <c r="N12921"/>
      <c r="O12921"/>
      <c r="S12921"/>
      <c r="T12921"/>
      <c r="U12921"/>
      <c r="V12921"/>
      <c r="Y12921"/>
      <c r="Z12921"/>
      <c r="AA12921"/>
      <c r="AB12921"/>
      <c r="AC12921"/>
      <c r="AD12921"/>
      <c r="AE12921"/>
      <c r="AF12921"/>
      <c r="AG12921"/>
      <c r="AH12921"/>
      <c r="AI12921"/>
      <c r="AJ12921"/>
      <c r="AK12921"/>
      <c r="AL12921"/>
    </row>
    <row r="12922" spans="3:38" ht="15" customHeight="1" x14ac:dyDescent="0.35">
      <c r="C12922"/>
      <c r="D12922"/>
      <c r="E12922"/>
      <c r="F12922"/>
      <c r="G12922"/>
      <c r="H12922"/>
      <c r="I12922"/>
      <c r="J12922"/>
      <c r="K12922"/>
      <c r="L12922"/>
      <c r="M12922"/>
      <c r="N12922"/>
      <c r="O12922"/>
      <c r="S12922"/>
      <c r="T12922"/>
      <c r="U12922"/>
      <c r="V12922"/>
      <c r="Y12922"/>
      <c r="Z12922"/>
      <c r="AA12922"/>
      <c r="AB12922"/>
      <c r="AC12922"/>
      <c r="AD12922"/>
      <c r="AE12922"/>
      <c r="AF12922"/>
      <c r="AG12922"/>
      <c r="AH12922"/>
      <c r="AI12922"/>
      <c r="AJ12922"/>
      <c r="AK12922"/>
      <c r="AL12922"/>
    </row>
    <row r="12923" spans="3:38" ht="15" customHeight="1" x14ac:dyDescent="0.35">
      <c r="C12923"/>
      <c r="D12923"/>
      <c r="E12923"/>
      <c r="F12923"/>
      <c r="G12923"/>
      <c r="H12923"/>
      <c r="I12923"/>
      <c r="J12923"/>
      <c r="K12923"/>
      <c r="L12923"/>
      <c r="M12923"/>
      <c r="N12923"/>
      <c r="O12923"/>
      <c r="S12923"/>
      <c r="T12923"/>
      <c r="U12923"/>
      <c r="V12923"/>
      <c r="Y12923"/>
      <c r="Z12923"/>
      <c r="AA12923"/>
      <c r="AB12923"/>
      <c r="AC12923"/>
      <c r="AD12923"/>
      <c r="AE12923"/>
      <c r="AF12923"/>
      <c r="AG12923"/>
      <c r="AH12923"/>
      <c r="AI12923"/>
      <c r="AJ12923"/>
      <c r="AK12923"/>
      <c r="AL12923"/>
    </row>
    <row r="12924" spans="3:38" ht="15" customHeight="1" x14ac:dyDescent="0.35">
      <c r="C12924"/>
      <c r="D12924"/>
      <c r="E12924"/>
      <c r="F12924"/>
      <c r="G12924"/>
      <c r="H12924"/>
      <c r="I12924"/>
      <c r="J12924"/>
      <c r="K12924"/>
      <c r="L12924"/>
      <c r="M12924"/>
      <c r="N12924"/>
      <c r="O12924"/>
      <c r="S12924"/>
      <c r="T12924"/>
      <c r="U12924"/>
      <c r="V12924"/>
      <c r="Y12924"/>
      <c r="Z12924"/>
      <c r="AA12924"/>
      <c r="AB12924"/>
      <c r="AC12924"/>
      <c r="AD12924"/>
      <c r="AE12924"/>
      <c r="AF12924"/>
      <c r="AG12924"/>
      <c r="AH12924"/>
      <c r="AI12924"/>
      <c r="AJ12924"/>
      <c r="AK12924"/>
      <c r="AL12924"/>
    </row>
    <row r="12925" spans="3:38" ht="15" customHeight="1" x14ac:dyDescent="0.35">
      <c r="C12925"/>
      <c r="D12925"/>
      <c r="E12925"/>
      <c r="F12925"/>
      <c r="G12925"/>
      <c r="H12925"/>
      <c r="I12925"/>
      <c r="J12925"/>
      <c r="K12925"/>
      <c r="L12925"/>
      <c r="M12925"/>
      <c r="N12925"/>
      <c r="O12925"/>
      <c r="S12925"/>
      <c r="T12925"/>
      <c r="U12925"/>
      <c r="V12925"/>
      <c r="Y12925"/>
      <c r="Z12925"/>
      <c r="AA12925"/>
      <c r="AB12925"/>
      <c r="AC12925"/>
      <c r="AD12925"/>
      <c r="AE12925"/>
      <c r="AF12925"/>
      <c r="AG12925"/>
      <c r="AH12925"/>
      <c r="AI12925"/>
      <c r="AJ12925"/>
      <c r="AK12925"/>
      <c r="AL12925"/>
    </row>
    <row r="12926" spans="3:38" ht="15" customHeight="1" x14ac:dyDescent="0.35">
      <c r="C12926"/>
      <c r="D12926"/>
      <c r="E12926"/>
      <c r="F12926"/>
      <c r="G12926"/>
      <c r="H12926"/>
      <c r="I12926"/>
      <c r="J12926"/>
      <c r="K12926"/>
      <c r="L12926"/>
      <c r="M12926"/>
      <c r="N12926"/>
      <c r="O12926"/>
      <c r="S12926"/>
      <c r="T12926"/>
      <c r="U12926"/>
      <c r="V12926"/>
      <c r="Y12926"/>
      <c r="Z12926"/>
      <c r="AA12926"/>
      <c r="AB12926"/>
      <c r="AC12926"/>
      <c r="AD12926"/>
      <c r="AE12926"/>
      <c r="AF12926"/>
      <c r="AG12926"/>
      <c r="AH12926"/>
      <c r="AI12926"/>
      <c r="AJ12926"/>
      <c r="AK12926"/>
      <c r="AL12926"/>
    </row>
    <row r="12927" spans="3:38" ht="15" customHeight="1" x14ac:dyDescent="0.35">
      <c r="C12927"/>
      <c r="D12927"/>
      <c r="E12927"/>
      <c r="F12927"/>
      <c r="G12927"/>
      <c r="H12927"/>
      <c r="I12927"/>
      <c r="J12927"/>
      <c r="K12927"/>
      <c r="L12927"/>
      <c r="M12927"/>
      <c r="N12927"/>
      <c r="O12927"/>
      <c r="S12927"/>
      <c r="T12927"/>
      <c r="U12927"/>
      <c r="V12927"/>
      <c r="Y12927"/>
      <c r="Z12927"/>
      <c r="AA12927"/>
      <c r="AB12927"/>
      <c r="AC12927"/>
      <c r="AD12927"/>
      <c r="AE12927"/>
      <c r="AF12927"/>
      <c r="AG12927"/>
      <c r="AH12927"/>
      <c r="AI12927"/>
      <c r="AJ12927"/>
      <c r="AK12927"/>
      <c r="AL12927"/>
    </row>
    <row r="12928" spans="3:38" ht="15" customHeight="1" x14ac:dyDescent="0.35">
      <c r="C12928"/>
      <c r="D12928"/>
      <c r="E12928"/>
      <c r="F12928"/>
      <c r="G12928"/>
      <c r="H12928"/>
      <c r="I12928"/>
      <c r="J12928"/>
      <c r="K12928"/>
      <c r="L12928"/>
      <c r="M12928"/>
      <c r="N12928"/>
      <c r="O12928"/>
      <c r="S12928"/>
      <c r="T12928"/>
      <c r="U12928"/>
      <c r="V12928"/>
      <c r="Y12928"/>
      <c r="Z12928"/>
      <c r="AA12928"/>
      <c r="AB12928"/>
      <c r="AC12928"/>
      <c r="AD12928"/>
      <c r="AE12928"/>
      <c r="AF12928"/>
      <c r="AG12928"/>
      <c r="AH12928"/>
      <c r="AI12928"/>
      <c r="AJ12928"/>
      <c r="AK12928"/>
      <c r="AL12928"/>
    </row>
    <row r="12929" spans="3:38" ht="15" customHeight="1" x14ac:dyDescent="0.35">
      <c r="C12929"/>
      <c r="D12929"/>
      <c r="E12929"/>
      <c r="F12929"/>
      <c r="G12929"/>
      <c r="H12929"/>
      <c r="I12929"/>
      <c r="J12929"/>
      <c r="K12929"/>
      <c r="L12929"/>
      <c r="M12929"/>
      <c r="N12929"/>
      <c r="O12929"/>
      <c r="S12929"/>
      <c r="T12929"/>
      <c r="U12929"/>
      <c r="V12929"/>
      <c r="Y12929"/>
      <c r="Z12929"/>
      <c r="AA12929"/>
      <c r="AB12929"/>
      <c r="AC12929"/>
      <c r="AD12929"/>
      <c r="AE12929"/>
      <c r="AF12929"/>
      <c r="AG12929"/>
      <c r="AH12929"/>
      <c r="AI12929"/>
      <c r="AJ12929"/>
      <c r="AK12929"/>
      <c r="AL12929"/>
    </row>
    <row r="12930" spans="3:38" ht="15" customHeight="1" x14ac:dyDescent="0.35">
      <c r="C12930"/>
      <c r="D12930"/>
      <c r="E12930"/>
      <c r="F12930"/>
      <c r="G12930"/>
      <c r="H12930"/>
      <c r="I12930"/>
      <c r="J12930"/>
      <c r="K12930"/>
      <c r="L12930"/>
      <c r="M12930"/>
      <c r="N12930"/>
      <c r="O12930"/>
      <c r="S12930"/>
      <c r="T12930"/>
      <c r="U12930"/>
      <c r="V12930"/>
      <c r="Y12930"/>
      <c r="Z12930"/>
      <c r="AA12930"/>
      <c r="AB12930"/>
      <c r="AC12930"/>
      <c r="AD12930"/>
      <c r="AE12930"/>
      <c r="AF12930"/>
      <c r="AG12930"/>
      <c r="AH12930"/>
      <c r="AI12930"/>
      <c r="AJ12930"/>
      <c r="AK12930"/>
      <c r="AL12930"/>
    </row>
    <row r="12931" spans="3:38" ht="15" customHeight="1" x14ac:dyDescent="0.35">
      <c r="C12931"/>
      <c r="D12931"/>
      <c r="E12931"/>
      <c r="F12931"/>
      <c r="G12931"/>
      <c r="H12931"/>
      <c r="I12931"/>
      <c r="J12931"/>
      <c r="K12931"/>
      <c r="L12931"/>
      <c r="M12931"/>
      <c r="N12931"/>
      <c r="O12931"/>
      <c r="S12931"/>
      <c r="T12931"/>
      <c r="U12931"/>
      <c r="V12931"/>
      <c r="Y12931"/>
      <c r="Z12931"/>
      <c r="AA12931"/>
      <c r="AB12931"/>
      <c r="AC12931"/>
      <c r="AD12931"/>
      <c r="AE12931"/>
      <c r="AF12931"/>
      <c r="AG12931"/>
      <c r="AH12931"/>
      <c r="AI12931"/>
      <c r="AJ12931"/>
      <c r="AK12931"/>
      <c r="AL12931"/>
    </row>
    <row r="12932" spans="3:38" ht="15" customHeight="1" x14ac:dyDescent="0.35">
      <c r="C12932"/>
      <c r="D12932"/>
      <c r="E12932"/>
      <c r="F12932"/>
      <c r="G12932"/>
      <c r="H12932"/>
      <c r="I12932"/>
      <c r="J12932"/>
      <c r="K12932"/>
      <c r="L12932"/>
      <c r="M12932"/>
      <c r="N12932"/>
      <c r="O12932"/>
      <c r="S12932"/>
      <c r="T12932"/>
      <c r="U12932"/>
      <c r="V12932"/>
      <c r="Y12932"/>
      <c r="Z12932"/>
      <c r="AA12932"/>
      <c r="AB12932"/>
      <c r="AC12932"/>
      <c r="AD12932"/>
      <c r="AE12932"/>
      <c r="AF12932"/>
      <c r="AG12932"/>
      <c r="AH12932"/>
      <c r="AI12932"/>
      <c r="AJ12932"/>
      <c r="AK12932"/>
      <c r="AL12932"/>
    </row>
    <row r="12933" spans="3:38" ht="15" customHeight="1" x14ac:dyDescent="0.35">
      <c r="C12933"/>
      <c r="D12933"/>
      <c r="E12933"/>
      <c r="F12933"/>
      <c r="G12933"/>
      <c r="H12933"/>
      <c r="I12933"/>
      <c r="J12933"/>
      <c r="K12933"/>
      <c r="L12933"/>
      <c r="M12933"/>
      <c r="N12933"/>
      <c r="O12933"/>
      <c r="S12933"/>
      <c r="T12933"/>
      <c r="U12933"/>
      <c r="V12933"/>
      <c r="Y12933"/>
      <c r="Z12933"/>
      <c r="AA12933"/>
      <c r="AB12933"/>
      <c r="AC12933"/>
      <c r="AD12933"/>
      <c r="AE12933"/>
      <c r="AF12933"/>
      <c r="AG12933"/>
      <c r="AH12933"/>
      <c r="AI12933"/>
      <c r="AJ12933"/>
      <c r="AK12933"/>
      <c r="AL12933"/>
    </row>
    <row r="12934" spans="3:38" ht="15" customHeight="1" x14ac:dyDescent="0.35">
      <c r="C12934"/>
      <c r="D12934"/>
      <c r="E12934"/>
      <c r="F12934"/>
      <c r="G12934"/>
      <c r="H12934"/>
      <c r="I12934"/>
      <c r="J12934"/>
      <c r="K12934"/>
      <c r="L12934"/>
      <c r="M12934"/>
      <c r="N12934"/>
      <c r="O12934"/>
      <c r="S12934"/>
      <c r="T12934"/>
      <c r="U12934"/>
      <c r="V12934"/>
      <c r="Y12934"/>
      <c r="Z12934"/>
      <c r="AA12934"/>
      <c r="AB12934"/>
      <c r="AC12934"/>
      <c r="AD12934"/>
      <c r="AE12934"/>
      <c r="AF12934"/>
      <c r="AG12934"/>
      <c r="AH12934"/>
      <c r="AI12934"/>
      <c r="AJ12934"/>
      <c r="AK12934"/>
      <c r="AL12934"/>
    </row>
    <row r="12935" spans="3:38" ht="15" customHeight="1" x14ac:dyDescent="0.35">
      <c r="C12935"/>
      <c r="D12935"/>
      <c r="E12935"/>
      <c r="F12935"/>
      <c r="G12935"/>
      <c r="H12935"/>
      <c r="I12935"/>
      <c r="J12935"/>
      <c r="K12935"/>
      <c r="L12935"/>
      <c r="M12935"/>
      <c r="N12935"/>
      <c r="O12935"/>
      <c r="S12935"/>
      <c r="T12935"/>
      <c r="U12935"/>
      <c r="V12935"/>
      <c r="Y12935"/>
      <c r="Z12935"/>
      <c r="AA12935"/>
      <c r="AB12935"/>
      <c r="AC12935"/>
      <c r="AD12935"/>
      <c r="AE12935"/>
      <c r="AF12935"/>
      <c r="AG12935"/>
      <c r="AH12935"/>
      <c r="AI12935"/>
      <c r="AJ12935"/>
      <c r="AK12935"/>
      <c r="AL12935"/>
    </row>
    <row r="12936" spans="3:38" ht="15" customHeight="1" x14ac:dyDescent="0.35">
      <c r="C12936"/>
      <c r="D12936"/>
      <c r="E12936"/>
      <c r="F12936"/>
      <c r="G12936"/>
      <c r="H12936"/>
      <c r="I12936"/>
      <c r="J12936"/>
      <c r="K12936"/>
      <c r="L12936"/>
      <c r="M12936"/>
      <c r="N12936"/>
      <c r="O12936"/>
      <c r="S12936"/>
      <c r="T12936"/>
      <c r="U12936"/>
      <c r="V12936"/>
      <c r="Y12936"/>
      <c r="Z12936"/>
      <c r="AA12936"/>
      <c r="AB12936"/>
      <c r="AC12936"/>
      <c r="AD12936"/>
      <c r="AE12936"/>
      <c r="AF12936"/>
      <c r="AG12936"/>
      <c r="AH12936"/>
      <c r="AI12936"/>
      <c r="AJ12936"/>
      <c r="AK12936"/>
      <c r="AL12936"/>
    </row>
    <row r="12937" spans="3:38" ht="15" customHeight="1" x14ac:dyDescent="0.35">
      <c r="C12937"/>
      <c r="D12937"/>
      <c r="E12937"/>
      <c r="F12937"/>
      <c r="G12937"/>
      <c r="H12937"/>
      <c r="I12937"/>
      <c r="J12937"/>
      <c r="K12937"/>
      <c r="L12937"/>
      <c r="M12937"/>
      <c r="N12937"/>
      <c r="O12937"/>
      <c r="S12937"/>
      <c r="T12937"/>
      <c r="U12937"/>
      <c r="V12937"/>
      <c r="Y12937"/>
      <c r="Z12937"/>
      <c r="AA12937"/>
      <c r="AB12937"/>
      <c r="AC12937"/>
      <c r="AD12937"/>
      <c r="AE12937"/>
      <c r="AF12937"/>
      <c r="AG12937"/>
      <c r="AH12937"/>
      <c r="AI12937"/>
      <c r="AJ12937"/>
      <c r="AK12937"/>
      <c r="AL12937"/>
    </row>
    <row r="12938" spans="3:38" ht="15" customHeight="1" x14ac:dyDescent="0.35">
      <c r="C12938"/>
      <c r="D12938"/>
      <c r="E12938"/>
      <c r="F12938"/>
      <c r="G12938"/>
      <c r="H12938"/>
      <c r="I12938"/>
      <c r="J12938"/>
      <c r="K12938"/>
      <c r="L12938"/>
      <c r="M12938"/>
      <c r="N12938"/>
      <c r="O12938"/>
      <c r="S12938"/>
      <c r="T12938"/>
      <c r="U12938"/>
      <c r="V12938"/>
      <c r="Y12938"/>
      <c r="Z12938"/>
      <c r="AA12938"/>
      <c r="AB12938"/>
      <c r="AC12938"/>
      <c r="AD12938"/>
      <c r="AE12938"/>
      <c r="AF12938"/>
      <c r="AG12938"/>
      <c r="AH12938"/>
      <c r="AI12938"/>
      <c r="AJ12938"/>
      <c r="AK12938"/>
      <c r="AL12938"/>
    </row>
    <row r="12939" spans="3:38" ht="15" customHeight="1" x14ac:dyDescent="0.35">
      <c r="C12939"/>
      <c r="D12939"/>
      <c r="E12939"/>
      <c r="F12939"/>
      <c r="G12939"/>
      <c r="H12939"/>
      <c r="I12939"/>
      <c r="J12939"/>
      <c r="K12939"/>
      <c r="L12939"/>
      <c r="M12939"/>
      <c r="N12939"/>
      <c r="O12939"/>
      <c r="S12939"/>
      <c r="T12939"/>
      <c r="U12939"/>
      <c r="V12939"/>
      <c r="Y12939"/>
      <c r="Z12939"/>
      <c r="AA12939"/>
      <c r="AB12939"/>
      <c r="AC12939"/>
      <c r="AD12939"/>
      <c r="AE12939"/>
      <c r="AF12939"/>
      <c r="AG12939"/>
      <c r="AH12939"/>
      <c r="AI12939"/>
      <c r="AJ12939"/>
      <c r="AK12939"/>
      <c r="AL12939"/>
    </row>
    <row r="12940" spans="3:38" ht="15" customHeight="1" x14ac:dyDescent="0.35">
      <c r="C12940"/>
      <c r="D12940"/>
      <c r="E12940"/>
      <c r="F12940"/>
      <c r="G12940"/>
      <c r="H12940"/>
      <c r="I12940"/>
      <c r="J12940"/>
      <c r="K12940"/>
      <c r="L12940"/>
      <c r="M12940"/>
      <c r="N12940"/>
      <c r="O12940"/>
      <c r="S12940"/>
      <c r="T12940"/>
      <c r="U12940"/>
      <c r="V12940"/>
      <c r="Y12940"/>
      <c r="Z12940"/>
      <c r="AA12940"/>
      <c r="AB12940"/>
      <c r="AC12940"/>
      <c r="AD12940"/>
      <c r="AE12940"/>
      <c r="AF12940"/>
      <c r="AG12940"/>
      <c r="AH12940"/>
      <c r="AI12940"/>
      <c r="AJ12940"/>
      <c r="AK12940"/>
      <c r="AL12940"/>
    </row>
    <row r="12941" spans="3:38" ht="15" customHeight="1" x14ac:dyDescent="0.35">
      <c r="C12941"/>
      <c r="D12941"/>
      <c r="E12941"/>
      <c r="F12941"/>
      <c r="G12941"/>
      <c r="H12941"/>
      <c r="I12941"/>
      <c r="J12941"/>
      <c r="K12941"/>
      <c r="L12941"/>
      <c r="M12941"/>
      <c r="N12941"/>
      <c r="O12941"/>
      <c r="S12941"/>
      <c r="T12941"/>
      <c r="U12941"/>
      <c r="V12941"/>
      <c r="Y12941"/>
      <c r="Z12941"/>
      <c r="AA12941"/>
      <c r="AB12941"/>
      <c r="AC12941"/>
      <c r="AD12941"/>
      <c r="AE12941"/>
      <c r="AF12941"/>
      <c r="AG12941"/>
      <c r="AH12941"/>
      <c r="AI12941"/>
      <c r="AJ12941"/>
      <c r="AK12941"/>
      <c r="AL12941"/>
    </row>
    <row r="12942" spans="3:38" ht="15" customHeight="1" x14ac:dyDescent="0.35">
      <c r="C12942"/>
      <c r="D12942"/>
      <c r="E12942"/>
      <c r="F12942"/>
      <c r="G12942"/>
      <c r="H12942"/>
      <c r="I12942"/>
      <c r="J12942"/>
      <c r="K12942"/>
      <c r="L12942"/>
      <c r="M12942"/>
      <c r="N12942"/>
      <c r="O12942"/>
      <c r="S12942"/>
      <c r="T12942"/>
      <c r="U12942"/>
      <c r="V12942"/>
      <c r="Y12942"/>
      <c r="Z12942"/>
      <c r="AA12942"/>
      <c r="AB12942"/>
      <c r="AC12942"/>
      <c r="AD12942"/>
      <c r="AE12942"/>
      <c r="AF12942"/>
      <c r="AG12942"/>
      <c r="AH12942"/>
      <c r="AI12942"/>
      <c r="AJ12942"/>
      <c r="AK12942"/>
      <c r="AL12942"/>
    </row>
    <row r="12943" spans="3:38" ht="15" customHeight="1" x14ac:dyDescent="0.35">
      <c r="C12943"/>
      <c r="D12943"/>
      <c r="E12943"/>
      <c r="F12943"/>
      <c r="G12943"/>
      <c r="H12943"/>
      <c r="I12943"/>
      <c r="J12943"/>
      <c r="K12943"/>
      <c r="L12943"/>
      <c r="M12943"/>
      <c r="N12943"/>
      <c r="O12943"/>
      <c r="S12943"/>
      <c r="T12943"/>
      <c r="U12943"/>
      <c r="V12943"/>
      <c r="Y12943"/>
      <c r="Z12943"/>
      <c r="AA12943"/>
      <c r="AB12943"/>
      <c r="AC12943"/>
      <c r="AD12943"/>
      <c r="AE12943"/>
      <c r="AF12943"/>
      <c r="AG12943"/>
      <c r="AH12943"/>
      <c r="AI12943"/>
      <c r="AJ12943"/>
      <c r="AK12943"/>
      <c r="AL12943"/>
    </row>
    <row r="12944" spans="3:38" ht="15" customHeight="1" x14ac:dyDescent="0.35">
      <c r="C12944"/>
      <c r="D12944"/>
      <c r="E12944"/>
      <c r="F12944"/>
      <c r="G12944"/>
      <c r="H12944"/>
      <c r="I12944"/>
      <c r="J12944"/>
      <c r="K12944"/>
      <c r="L12944"/>
      <c r="M12944"/>
      <c r="N12944"/>
      <c r="O12944"/>
      <c r="S12944"/>
      <c r="T12944"/>
      <c r="U12944"/>
      <c r="V12944"/>
      <c r="Y12944"/>
      <c r="Z12944"/>
      <c r="AA12944"/>
      <c r="AB12944"/>
      <c r="AC12944"/>
      <c r="AD12944"/>
      <c r="AE12944"/>
      <c r="AF12944"/>
      <c r="AG12944"/>
      <c r="AH12944"/>
      <c r="AI12944"/>
      <c r="AJ12944"/>
      <c r="AK12944"/>
      <c r="AL12944"/>
    </row>
    <row r="12945" spans="3:38" ht="15" customHeight="1" x14ac:dyDescent="0.35">
      <c r="C12945"/>
      <c r="D12945"/>
      <c r="E12945"/>
      <c r="F12945"/>
      <c r="G12945"/>
      <c r="H12945"/>
      <c r="I12945"/>
      <c r="J12945"/>
      <c r="K12945"/>
      <c r="L12945"/>
      <c r="M12945"/>
      <c r="N12945"/>
      <c r="O12945"/>
      <c r="S12945"/>
      <c r="T12945"/>
      <c r="U12945"/>
      <c r="V12945"/>
      <c r="Y12945"/>
      <c r="Z12945"/>
      <c r="AA12945"/>
      <c r="AB12945"/>
      <c r="AC12945"/>
      <c r="AD12945"/>
      <c r="AE12945"/>
      <c r="AF12945"/>
      <c r="AG12945"/>
      <c r="AH12945"/>
      <c r="AI12945"/>
      <c r="AJ12945"/>
      <c r="AK12945"/>
      <c r="AL12945"/>
    </row>
    <row r="12946" spans="3:38" ht="15" customHeight="1" x14ac:dyDescent="0.35">
      <c r="C12946"/>
      <c r="D12946"/>
      <c r="E12946"/>
      <c r="F12946"/>
      <c r="G12946"/>
      <c r="H12946"/>
      <c r="I12946"/>
      <c r="J12946"/>
      <c r="K12946"/>
      <c r="L12946"/>
      <c r="M12946"/>
      <c r="N12946"/>
      <c r="O12946"/>
      <c r="S12946"/>
      <c r="T12946"/>
      <c r="U12946"/>
      <c r="V12946"/>
      <c r="Y12946"/>
      <c r="Z12946"/>
      <c r="AA12946"/>
      <c r="AB12946"/>
      <c r="AC12946"/>
      <c r="AD12946"/>
      <c r="AE12946"/>
      <c r="AF12946"/>
      <c r="AG12946"/>
      <c r="AH12946"/>
      <c r="AI12946"/>
      <c r="AJ12946"/>
      <c r="AK12946"/>
      <c r="AL12946"/>
    </row>
    <row r="12947" spans="3:38" ht="15" customHeight="1" x14ac:dyDescent="0.35">
      <c r="C12947"/>
      <c r="D12947"/>
      <c r="E12947"/>
      <c r="F12947"/>
      <c r="G12947"/>
      <c r="H12947"/>
      <c r="I12947"/>
      <c r="J12947"/>
      <c r="K12947"/>
      <c r="L12947"/>
      <c r="M12947"/>
      <c r="N12947"/>
      <c r="O12947"/>
      <c r="S12947"/>
      <c r="T12947"/>
      <c r="U12947"/>
      <c r="V12947"/>
      <c r="Y12947"/>
      <c r="Z12947"/>
      <c r="AA12947"/>
      <c r="AB12947"/>
      <c r="AC12947"/>
      <c r="AD12947"/>
      <c r="AE12947"/>
      <c r="AF12947"/>
      <c r="AG12947"/>
      <c r="AH12947"/>
      <c r="AI12947"/>
      <c r="AJ12947"/>
      <c r="AK12947"/>
      <c r="AL12947"/>
    </row>
    <row r="12948" spans="3:38" ht="15" customHeight="1" x14ac:dyDescent="0.35">
      <c r="C12948"/>
      <c r="D12948"/>
      <c r="E12948"/>
      <c r="F12948"/>
      <c r="G12948"/>
      <c r="H12948"/>
      <c r="I12948"/>
      <c r="J12948"/>
      <c r="K12948"/>
      <c r="L12948"/>
      <c r="M12948"/>
      <c r="N12948"/>
      <c r="O12948"/>
      <c r="S12948"/>
      <c r="T12948"/>
      <c r="U12948"/>
      <c r="V12948"/>
      <c r="Y12948"/>
      <c r="Z12948"/>
      <c r="AA12948"/>
      <c r="AB12948"/>
      <c r="AC12948"/>
      <c r="AD12948"/>
      <c r="AE12948"/>
      <c r="AF12948"/>
      <c r="AG12948"/>
      <c r="AH12948"/>
      <c r="AI12948"/>
      <c r="AJ12948"/>
      <c r="AK12948"/>
      <c r="AL12948"/>
    </row>
    <row r="12949" spans="3:38" ht="15" customHeight="1" x14ac:dyDescent="0.35">
      <c r="C12949"/>
      <c r="D12949"/>
      <c r="E12949"/>
      <c r="F12949"/>
      <c r="G12949"/>
      <c r="H12949"/>
      <c r="I12949"/>
      <c r="J12949"/>
      <c r="K12949"/>
      <c r="L12949"/>
      <c r="M12949"/>
      <c r="N12949"/>
      <c r="O12949"/>
      <c r="S12949"/>
      <c r="T12949"/>
      <c r="U12949"/>
      <c r="V12949"/>
      <c r="Y12949"/>
      <c r="Z12949"/>
      <c r="AA12949"/>
      <c r="AB12949"/>
      <c r="AC12949"/>
      <c r="AD12949"/>
      <c r="AE12949"/>
      <c r="AF12949"/>
      <c r="AG12949"/>
      <c r="AH12949"/>
      <c r="AI12949"/>
      <c r="AJ12949"/>
      <c r="AK12949"/>
      <c r="AL12949"/>
    </row>
    <row r="12950" spans="3:38" ht="15" customHeight="1" x14ac:dyDescent="0.35">
      <c r="C12950"/>
      <c r="D12950"/>
      <c r="E12950"/>
      <c r="F12950"/>
      <c r="G12950"/>
      <c r="H12950"/>
      <c r="I12950"/>
      <c r="J12950"/>
      <c r="K12950"/>
      <c r="L12950"/>
      <c r="M12950"/>
      <c r="N12950"/>
      <c r="O12950"/>
      <c r="S12950"/>
      <c r="T12950"/>
      <c r="U12950"/>
      <c r="V12950"/>
      <c r="Y12950"/>
      <c r="Z12950"/>
      <c r="AA12950"/>
      <c r="AB12950"/>
      <c r="AC12950"/>
      <c r="AD12950"/>
      <c r="AE12950"/>
      <c r="AF12950"/>
      <c r="AG12950"/>
      <c r="AH12950"/>
      <c r="AI12950"/>
      <c r="AJ12950"/>
      <c r="AK12950"/>
      <c r="AL12950"/>
    </row>
    <row r="12951" spans="3:38" ht="15" customHeight="1" x14ac:dyDescent="0.35">
      <c r="C12951"/>
      <c r="D12951"/>
      <c r="E12951"/>
      <c r="F12951"/>
      <c r="G12951"/>
      <c r="H12951"/>
      <c r="I12951"/>
      <c r="J12951"/>
      <c r="K12951"/>
      <c r="L12951"/>
      <c r="M12951"/>
      <c r="N12951"/>
      <c r="O12951"/>
      <c r="S12951"/>
      <c r="T12951"/>
      <c r="U12951"/>
      <c r="V12951"/>
      <c r="Y12951"/>
      <c r="Z12951"/>
      <c r="AA12951"/>
      <c r="AB12951"/>
      <c r="AC12951"/>
      <c r="AD12951"/>
      <c r="AE12951"/>
      <c r="AF12951"/>
      <c r="AG12951"/>
      <c r="AH12951"/>
      <c r="AI12951"/>
      <c r="AJ12951"/>
      <c r="AK12951"/>
      <c r="AL12951"/>
    </row>
    <row r="12952" spans="3:38" ht="15" customHeight="1" x14ac:dyDescent="0.35">
      <c r="C12952"/>
      <c r="D12952"/>
      <c r="E12952"/>
      <c r="F12952"/>
      <c r="G12952"/>
      <c r="H12952"/>
      <c r="I12952"/>
      <c r="J12952"/>
      <c r="K12952"/>
      <c r="L12952"/>
      <c r="M12952"/>
      <c r="N12952"/>
      <c r="O12952"/>
      <c r="S12952"/>
      <c r="T12952"/>
      <c r="U12952"/>
      <c r="V12952"/>
      <c r="Y12952"/>
      <c r="Z12952"/>
      <c r="AA12952"/>
      <c r="AB12952"/>
      <c r="AC12952"/>
      <c r="AD12952"/>
      <c r="AE12952"/>
      <c r="AF12952"/>
      <c r="AG12952"/>
      <c r="AH12952"/>
      <c r="AI12952"/>
      <c r="AJ12952"/>
      <c r="AK12952"/>
      <c r="AL12952"/>
    </row>
    <row r="12953" spans="3:38" ht="15" customHeight="1" x14ac:dyDescent="0.35">
      <c r="C12953"/>
      <c r="D12953"/>
      <c r="E12953"/>
      <c r="F12953"/>
      <c r="G12953"/>
      <c r="H12953"/>
      <c r="I12953"/>
      <c r="J12953"/>
      <c r="K12953"/>
      <c r="L12953"/>
      <c r="M12953"/>
      <c r="N12953"/>
      <c r="O12953"/>
      <c r="S12953"/>
      <c r="T12953"/>
      <c r="U12953"/>
      <c r="V12953"/>
      <c r="Y12953"/>
      <c r="Z12953"/>
      <c r="AA12953"/>
      <c r="AB12953"/>
      <c r="AC12953"/>
      <c r="AD12953"/>
      <c r="AE12953"/>
      <c r="AF12953"/>
      <c r="AG12953"/>
      <c r="AH12953"/>
      <c r="AI12953"/>
      <c r="AJ12953"/>
      <c r="AK12953"/>
      <c r="AL12953"/>
    </row>
    <row r="12954" spans="3:38" ht="15" customHeight="1" x14ac:dyDescent="0.35">
      <c r="C12954"/>
      <c r="D12954"/>
      <c r="E12954"/>
      <c r="F12954"/>
      <c r="G12954"/>
      <c r="H12954"/>
      <c r="I12954"/>
      <c r="J12954"/>
      <c r="K12954"/>
      <c r="L12954"/>
      <c r="M12954"/>
      <c r="N12954"/>
      <c r="O12954"/>
      <c r="S12954"/>
      <c r="T12954"/>
      <c r="U12954"/>
      <c r="V12954"/>
      <c r="Y12954"/>
      <c r="Z12954"/>
      <c r="AA12954"/>
      <c r="AB12954"/>
      <c r="AC12954"/>
      <c r="AD12954"/>
      <c r="AE12954"/>
      <c r="AF12954"/>
      <c r="AG12954"/>
      <c r="AH12954"/>
      <c r="AI12954"/>
      <c r="AJ12954"/>
      <c r="AK12954"/>
      <c r="AL12954"/>
    </row>
    <row r="12955" spans="3:38" ht="15" customHeight="1" x14ac:dyDescent="0.35">
      <c r="C12955"/>
      <c r="D12955"/>
      <c r="E12955"/>
      <c r="F12955"/>
      <c r="G12955"/>
      <c r="H12955"/>
      <c r="I12955"/>
      <c r="J12955"/>
      <c r="K12955"/>
      <c r="L12955"/>
      <c r="M12955"/>
      <c r="N12955"/>
      <c r="O12955"/>
      <c r="S12955"/>
      <c r="T12955"/>
      <c r="U12955"/>
      <c r="V12955"/>
      <c r="Y12955"/>
      <c r="Z12955"/>
      <c r="AA12955"/>
      <c r="AB12955"/>
      <c r="AC12955"/>
      <c r="AD12955"/>
      <c r="AE12955"/>
      <c r="AF12955"/>
      <c r="AG12955"/>
      <c r="AH12955"/>
      <c r="AI12955"/>
      <c r="AJ12955"/>
      <c r="AK12955"/>
      <c r="AL12955"/>
    </row>
    <row r="12956" spans="3:38" ht="15" customHeight="1" x14ac:dyDescent="0.35">
      <c r="C12956"/>
      <c r="D12956"/>
      <c r="E12956"/>
      <c r="F12956"/>
      <c r="G12956"/>
      <c r="H12956"/>
      <c r="I12956"/>
      <c r="J12956"/>
      <c r="K12956"/>
      <c r="L12956"/>
      <c r="M12956"/>
      <c r="N12956"/>
      <c r="O12956"/>
      <c r="S12956"/>
      <c r="T12956"/>
      <c r="U12956"/>
      <c r="V12956"/>
      <c r="Y12956"/>
      <c r="Z12956"/>
      <c r="AA12956"/>
      <c r="AB12956"/>
      <c r="AC12956"/>
      <c r="AD12956"/>
      <c r="AE12956"/>
      <c r="AF12956"/>
      <c r="AG12956"/>
      <c r="AH12956"/>
      <c r="AI12956"/>
      <c r="AJ12956"/>
      <c r="AK12956"/>
      <c r="AL12956"/>
    </row>
    <row r="12957" spans="3:38" ht="15" customHeight="1" x14ac:dyDescent="0.35">
      <c r="C12957"/>
      <c r="D12957"/>
      <c r="E12957"/>
      <c r="F12957"/>
      <c r="G12957"/>
      <c r="H12957"/>
      <c r="I12957"/>
      <c r="J12957"/>
      <c r="K12957"/>
      <c r="L12957"/>
      <c r="M12957"/>
      <c r="N12957"/>
      <c r="O12957"/>
      <c r="S12957"/>
      <c r="T12957"/>
      <c r="U12957"/>
      <c r="V12957"/>
      <c r="Y12957"/>
      <c r="Z12957"/>
      <c r="AA12957"/>
      <c r="AB12957"/>
      <c r="AC12957"/>
      <c r="AD12957"/>
      <c r="AE12957"/>
      <c r="AF12957"/>
      <c r="AG12957"/>
      <c r="AH12957"/>
      <c r="AI12957"/>
      <c r="AJ12957"/>
      <c r="AK12957"/>
      <c r="AL12957"/>
    </row>
    <row r="12958" spans="3:38" ht="15" customHeight="1" x14ac:dyDescent="0.35">
      <c r="C12958"/>
      <c r="D12958"/>
      <c r="E12958"/>
      <c r="F12958"/>
      <c r="G12958"/>
      <c r="H12958"/>
      <c r="I12958"/>
      <c r="J12958"/>
      <c r="K12958"/>
      <c r="L12958"/>
      <c r="M12958"/>
      <c r="N12958"/>
      <c r="O12958"/>
      <c r="S12958"/>
      <c r="T12958"/>
      <c r="U12958"/>
      <c r="V12958"/>
      <c r="Y12958"/>
      <c r="Z12958"/>
      <c r="AA12958"/>
      <c r="AB12958"/>
      <c r="AC12958"/>
      <c r="AD12958"/>
      <c r="AE12958"/>
      <c r="AF12958"/>
      <c r="AG12958"/>
      <c r="AH12958"/>
      <c r="AI12958"/>
      <c r="AJ12958"/>
      <c r="AK12958"/>
      <c r="AL12958"/>
    </row>
    <row r="12959" spans="3:38" ht="15" customHeight="1" x14ac:dyDescent="0.35">
      <c r="C12959"/>
      <c r="D12959"/>
      <c r="E12959"/>
      <c r="F12959"/>
      <c r="G12959"/>
      <c r="H12959"/>
      <c r="I12959"/>
      <c r="J12959"/>
      <c r="K12959"/>
      <c r="L12959"/>
      <c r="M12959"/>
      <c r="N12959"/>
      <c r="O12959"/>
      <c r="S12959"/>
      <c r="T12959"/>
      <c r="U12959"/>
      <c r="V12959"/>
      <c r="Y12959"/>
      <c r="Z12959"/>
      <c r="AA12959"/>
      <c r="AB12959"/>
      <c r="AC12959"/>
      <c r="AD12959"/>
      <c r="AE12959"/>
      <c r="AF12959"/>
      <c r="AG12959"/>
      <c r="AH12959"/>
      <c r="AI12959"/>
      <c r="AJ12959"/>
      <c r="AK12959"/>
      <c r="AL12959"/>
    </row>
    <row r="12960" spans="3:38" ht="15" customHeight="1" x14ac:dyDescent="0.35">
      <c r="C12960"/>
      <c r="D12960"/>
      <c r="E12960"/>
      <c r="F12960"/>
      <c r="G12960"/>
      <c r="H12960"/>
      <c r="I12960"/>
      <c r="J12960"/>
      <c r="K12960"/>
      <c r="L12960"/>
      <c r="M12960"/>
      <c r="N12960"/>
      <c r="O12960"/>
      <c r="S12960"/>
      <c r="T12960"/>
      <c r="U12960"/>
      <c r="V12960"/>
      <c r="Y12960"/>
      <c r="Z12960"/>
      <c r="AA12960"/>
      <c r="AB12960"/>
      <c r="AC12960"/>
      <c r="AD12960"/>
      <c r="AE12960"/>
      <c r="AF12960"/>
      <c r="AG12960"/>
      <c r="AH12960"/>
      <c r="AI12960"/>
      <c r="AJ12960"/>
      <c r="AK12960"/>
      <c r="AL12960"/>
    </row>
    <row r="12961" spans="3:38" ht="15" customHeight="1" x14ac:dyDescent="0.35">
      <c r="C12961"/>
      <c r="D12961"/>
      <c r="E12961"/>
      <c r="F12961"/>
      <c r="G12961"/>
      <c r="H12961"/>
      <c r="I12961"/>
      <c r="J12961"/>
      <c r="K12961"/>
      <c r="L12961"/>
      <c r="M12961"/>
      <c r="N12961"/>
      <c r="O12961"/>
      <c r="S12961"/>
      <c r="T12961"/>
      <c r="U12961"/>
      <c r="V12961"/>
      <c r="Y12961"/>
      <c r="Z12961"/>
      <c r="AA12961"/>
      <c r="AB12961"/>
      <c r="AC12961"/>
      <c r="AD12961"/>
      <c r="AE12961"/>
      <c r="AF12961"/>
      <c r="AG12961"/>
      <c r="AH12961"/>
      <c r="AI12961"/>
      <c r="AJ12961"/>
      <c r="AK12961"/>
      <c r="AL12961"/>
    </row>
    <row r="12962" spans="3:38" ht="15" customHeight="1" x14ac:dyDescent="0.35">
      <c r="C12962"/>
      <c r="D12962"/>
      <c r="E12962"/>
      <c r="F12962"/>
      <c r="G12962"/>
      <c r="H12962"/>
      <c r="I12962"/>
      <c r="J12962"/>
      <c r="K12962"/>
      <c r="L12962"/>
      <c r="M12962"/>
      <c r="N12962"/>
      <c r="O12962"/>
      <c r="S12962"/>
      <c r="T12962"/>
      <c r="U12962"/>
      <c r="V12962"/>
      <c r="Y12962"/>
      <c r="Z12962"/>
      <c r="AA12962"/>
      <c r="AB12962"/>
      <c r="AC12962"/>
      <c r="AD12962"/>
      <c r="AE12962"/>
      <c r="AF12962"/>
      <c r="AG12962"/>
      <c r="AH12962"/>
      <c r="AI12962"/>
      <c r="AJ12962"/>
      <c r="AK12962"/>
      <c r="AL12962"/>
    </row>
    <row r="12963" spans="3:38" ht="15" customHeight="1" x14ac:dyDescent="0.35">
      <c r="C12963"/>
      <c r="D12963"/>
      <c r="E12963"/>
      <c r="F12963"/>
      <c r="G12963"/>
      <c r="H12963"/>
      <c r="I12963"/>
      <c r="J12963"/>
      <c r="K12963"/>
      <c r="L12963"/>
      <c r="M12963"/>
      <c r="N12963"/>
      <c r="O12963"/>
      <c r="S12963"/>
      <c r="T12963"/>
      <c r="U12963"/>
      <c r="V12963"/>
      <c r="Y12963"/>
      <c r="Z12963"/>
      <c r="AA12963"/>
      <c r="AB12963"/>
      <c r="AC12963"/>
      <c r="AD12963"/>
      <c r="AE12963"/>
      <c r="AF12963"/>
      <c r="AG12963"/>
      <c r="AH12963"/>
      <c r="AI12963"/>
      <c r="AJ12963"/>
      <c r="AK12963"/>
      <c r="AL12963"/>
    </row>
    <row r="12964" spans="3:38" ht="15" customHeight="1" x14ac:dyDescent="0.35">
      <c r="C12964"/>
      <c r="D12964"/>
      <c r="E12964"/>
      <c r="F12964"/>
      <c r="G12964"/>
      <c r="H12964"/>
      <c r="I12964"/>
      <c r="J12964"/>
      <c r="K12964"/>
      <c r="L12964"/>
      <c r="M12964"/>
      <c r="N12964"/>
      <c r="O12964"/>
      <c r="S12964"/>
      <c r="T12964"/>
      <c r="U12964"/>
      <c r="V12964"/>
      <c r="Y12964"/>
      <c r="Z12964"/>
      <c r="AA12964"/>
      <c r="AB12964"/>
      <c r="AC12964"/>
      <c r="AD12964"/>
      <c r="AE12964"/>
      <c r="AF12964"/>
      <c r="AG12964"/>
      <c r="AH12964"/>
      <c r="AI12964"/>
      <c r="AJ12964"/>
      <c r="AK12964"/>
      <c r="AL12964"/>
    </row>
    <row r="12965" spans="3:38" ht="15" customHeight="1" x14ac:dyDescent="0.35">
      <c r="C12965"/>
      <c r="D12965"/>
      <c r="E12965"/>
      <c r="F12965"/>
      <c r="G12965"/>
      <c r="H12965"/>
      <c r="I12965"/>
      <c r="J12965"/>
      <c r="K12965"/>
      <c r="L12965"/>
      <c r="M12965"/>
      <c r="N12965"/>
      <c r="O12965"/>
      <c r="S12965"/>
      <c r="T12965"/>
      <c r="U12965"/>
      <c r="V12965"/>
      <c r="Y12965"/>
      <c r="Z12965"/>
      <c r="AA12965"/>
      <c r="AB12965"/>
      <c r="AC12965"/>
      <c r="AD12965"/>
      <c r="AE12965"/>
      <c r="AF12965"/>
      <c r="AG12965"/>
      <c r="AH12965"/>
      <c r="AI12965"/>
      <c r="AJ12965"/>
      <c r="AK12965"/>
      <c r="AL12965"/>
    </row>
    <row r="12966" spans="3:38" ht="15" customHeight="1" x14ac:dyDescent="0.35">
      <c r="C12966"/>
      <c r="D12966"/>
      <c r="E12966"/>
      <c r="F12966"/>
      <c r="G12966"/>
      <c r="H12966"/>
      <c r="I12966"/>
      <c r="J12966"/>
      <c r="K12966"/>
      <c r="L12966"/>
      <c r="M12966"/>
      <c r="N12966"/>
      <c r="O12966"/>
      <c r="S12966"/>
      <c r="T12966"/>
      <c r="U12966"/>
      <c r="V12966"/>
      <c r="Y12966"/>
      <c r="Z12966"/>
      <c r="AA12966"/>
      <c r="AB12966"/>
      <c r="AC12966"/>
      <c r="AD12966"/>
      <c r="AE12966"/>
      <c r="AF12966"/>
      <c r="AG12966"/>
      <c r="AH12966"/>
      <c r="AI12966"/>
      <c r="AJ12966"/>
      <c r="AK12966"/>
      <c r="AL12966"/>
    </row>
    <row r="12967" spans="3:38" ht="15" customHeight="1" x14ac:dyDescent="0.35">
      <c r="C12967"/>
      <c r="D12967"/>
      <c r="E12967"/>
      <c r="F12967"/>
      <c r="G12967"/>
      <c r="H12967"/>
      <c r="I12967"/>
      <c r="J12967"/>
      <c r="K12967"/>
      <c r="L12967"/>
      <c r="M12967"/>
      <c r="N12967"/>
      <c r="O12967"/>
      <c r="S12967"/>
      <c r="T12967"/>
      <c r="U12967"/>
      <c r="V12967"/>
      <c r="Y12967"/>
      <c r="Z12967"/>
      <c r="AA12967"/>
      <c r="AB12967"/>
      <c r="AC12967"/>
      <c r="AD12967"/>
      <c r="AE12967"/>
      <c r="AF12967"/>
      <c r="AG12967"/>
      <c r="AH12967"/>
      <c r="AI12967"/>
      <c r="AJ12967"/>
      <c r="AK12967"/>
      <c r="AL12967"/>
    </row>
    <row r="12968" spans="3:38" ht="15" customHeight="1" x14ac:dyDescent="0.35">
      <c r="C12968"/>
      <c r="D12968"/>
      <c r="E12968"/>
      <c r="F12968"/>
      <c r="G12968"/>
      <c r="H12968"/>
      <c r="I12968"/>
      <c r="J12968"/>
      <c r="K12968"/>
      <c r="L12968"/>
      <c r="M12968"/>
      <c r="N12968"/>
      <c r="O12968"/>
      <c r="S12968"/>
      <c r="T12968"/>
      <c r="U12968"/>
      <c r="V12968"/>
      <c r="Y12968"/>
      <c r="Z12968"/>
      <c r="AA12968"/>
      <c r="AB12968"/>
      <c r="AC12968"/>
      <c r="AD12968"/>
      <c r="AE12968"/>
      <c r="AF12968"/>
      <c r="AG12968"/>
      <c r="AH12968"/>
      <c r="AI12968"/>
      <c r="AJ12968"/>
      <c r="AK12968"/>
      <c r="AL12968"/>
    </row>
    <row r="12969" spans="3:38" ht="15" customHeight="1" x14ac:dyDescent="0.35">
      <c r="C12969"/>
      <c r="D12969"/>
      <c r="E12969"/>
      <c r="F12969"/>
      <c r="G12969"/>
      <c r="H12969"/>
      <c r="I12969"/>
      <c r="J12969"/>
      <c r="K12969"/>
      <c r="L12969"/>
      <c r="M12969"/>
      <c r="N12969"/>
      <c r="O12969"/>
      <c r="S12969"/>
      <c r="T12969"/>
      <c r="U12969"/>
      <c r="V12969"/>
      <c r="Y12969"/>
      <c r="Z12969"/>
      <c r="AA12969"/>
      <c r="AB12969"/>
      <c r="AC12969"/>
      <c r="AD12969"/>
      <c r="AE12969"/>
      <c r="AF12969"/>
      <c r="AG12969"/>
      <c r="AH12969"/>
      <c r="AI12969"/>
      <c r="AJ12969"/>
      <c r="AK12969"/>
      <c r="AL12969"/>
    </row>
    <row r="12970" spans="3:38" ht="15" customHeight="1" x14ac:dyDescent="0.35">
      <c r="C12970"/>
      <c r="D12970"/>
      <c r="E12970"/>
      <c r="F12970"/>
      <c r="G12970"/>
      <c r="H12970"/>
      <c r="I12970"/>
      <c r="J12970"/>
      <c r="K12970"/>
      <c r="L12970"/>
      <c r="M12970"/>
      <c r="N12970"/>
      <c r="O12970"/>
      <c r="S12970"/>
      <c r="T12970"/>
      <c r="U12970"/>
      <c r="V12970"/>
      <c r="Y12970"/>
      <c r="Z12970"/>
      <c r="AA12970"/>
      <c r="AB12970"/>
      <c r="AC12970"/>
      <c r="AD12970"/>
      <c r="AE12970"/>
      <c r="AF12970"/>
      <c r="AG12970"/>
      <c r="AH12970"/>
      <c r="AI12970"/>
      <c r="AJ12970"/>
      <c r="AK12970"/>
      <c r="AL12970"/>
    </row>
    <row r="12971" spans="3:38" ht="15" customHeight="1" x14ac:dyDescent="0.35">
      <c r="C12971"/>
      <c r="D12971"/>
      <c r="E12971"/>
      <c r="F12971"/>
      <c r="G12971"/>
      <c r="H12971"/>
      <c r="I12971"/>
      <c r="J12971"/>
      <c r="K12971"/>
      <c r="L12971"/>
      <c r="M12971"/>
      <c r="N12971"/>
      <c r="O12971"/>
      <c r="S12971"/>
      <c r="T12971"/>
      <c r="U12971"/>
      <c r="V12971"/>
      <c r="Y12971"/>
      <c r="Z12971"/>
      <c r="AA12971"/>
      <c r="AB12971"/>
      <c r="AC12971"/>
      <c r="AD12971"/>
      <c r="AE12971"/>
      <c r="AF12971"/>
      <c r="AG12971"/>
      <c r="AH12971"/>
      <c r="AI12971"/>
      <c r="AJ12971"/>
      <c r="AK12971"/>
      <c r="AL12971"/>
    </row>
    <row r="12972" spans="3:38" ht="15" customHeight="1" x14ac:dyDescent="0.35">
      <c r="C12972"/>
      <c r="D12972"/>
      <c r="E12972"/>
      <c r="F12972"/>
      <c r="G12972"/>
      <c r="H12972"/>
      <c r="I12972"/>
      <c r="J12972"/>
      <c r="K12972"/>
      <c r="L12972"/>
      <c r="M12972"/>
      <c r="N12972"/>
      <c r="O12972"/>
      <c r="S12972"/>
      <c r="T12972"/>
      <c r="U12972"/>
      <c r="V12972"/>
      <c r="Y12972"/>
      <c r="Z12972"/>
      <c r="AA12972"/>
      <c r="AB12972"/>
      <c r="AC12972"/>
      <c r="AD12972"/>
      <c r="AE12972"/>
      <c r="AF12972"/>
      <c r="AG12972"/>
      <c r="AH12972"/>
      <c r="AI12972"/>
      <c r="AJ12972"/>
      <c r="AK12972"/>
      <c r="AL12972"/>
    </row>
    <row r="12973" spans="3:38" ht="15" customHeight="1" x14ac:dyDescent="0.35">
      <c r="C12973"/>
      <c r="D12973"/>
      <c r="E12973"/>
      <c r="F12973"/>
      <c r="G12973"/>
      <c r="H12973"/>
      <c r="I12973"/>
      <c r="J12973"/>
      <c r="K12973"/>
      <c r="L12973"/>
      <c r="M12973"/>
      <c r="N12973"/>
      <c r="O12973"/>
      <c r="S12973"/>
      <c r="T12973"/>
      <c r="U12973"/>
      <c r="V12973"/>
      <c r="Y12973"/>
      <c r="Z12973"/>
      <c r="AA12973"/>
      <c r="AB12973"/>
      <c r="AC12973"/>
      <c r="AD12973"/>
      <c r="AE12973"/>
      <c r="AF12973"/>
      <c r="AG12973"/>
      <c r="AH12973"/>
      <c r="AI12973"/>
      <c r="AJ12973"/>
      <c r="AK12973"/>
      <c r="AL12973"/>
    </row>
    <row r="12974" spans="3:38" ht="15" customHeight="1" x14ac:dyDescent="0.35">
      <c r="C12974"/>
      <c r="D12974"/>
      <c r="E12974"/>
      <c r="F12974"/>
      <c r="G12974"/>
      <c r="H12974"/>
      <c r="I12974"/>
      <c r="J12974"/>
      <c r="K12974"/>
      <c r="L12974"/>
      <c r="M12974"/>
      <c r="N12974"/>
      <c r="O12974"/>
      <c r="S12974"/>
      <c r="T12974"/>
      <c r="U12974"/>
      <c r="V12974"/>
      <c r="Y12974"/>
      <c r="Z12974"/>
      <c r="AA12974"/>
      <c r="AB12974"/>
      <c r="AC12974"/>
      <c r="AD12974"/>
      <c r="AE12974"/>
      <c r="AF12974"/>
      <c r="AG12974"/>
      <c r="AH12974"/>
      <c r="AI12974"/>
      <c r="AJ12974"/>
      <c r="AK12974"/>
      <c r="AL12974"/>
    </row>
    <row r="12975" spans="3:38" ht="15" customHeight="1" x14ac:dyDescent="0.35">
      <c r="C12975"/>
      <c r="D12975"/>
      <c r="E12975"/>
      <c r="F12975"/>
      <c r="G12975"/>
      <c r="H12975"/>
      <c r="I12975"/>
      <c r="J12975"/>
      <c r="K12975"/>
      <c r="L12975"/>
      <c r="M12975"/>
      <c r="N12975"/>
      <c r="O12975"/>
      <c r="S12975"/>
      <c r="T12975"/>
      <c r="U12975"/>
      <c r="V12975"/>
      <c r="Y12975"/>
      <c r="Z12975"/>
      <c r="AA12975"/>
      <c r="AB12975"/>
      <c r="AC12975"/>
      <c r="AD12975"/>
      <c r="AE12975"/>
      <c r="AF12975"/>
      <c r="AG12975"/>
      <c r="AH12975"/>
      <c r="AI12975"/>
      <c r="AJ12975"/>
      <c r="AK12975"/>
      <c r="AL12975"/>
    </row>
    <row r="12976" spans="3:38" ht="15" customHeight="1" x14ac:dyDescent="0.35">
      <c r="C12976"/>
      <c r="D12976"/>
      <c r="E12976"/>
      <c r="F12976"/>
      <c r="G12976"/>
      <c r="H12976"/>
      <c r="I12976"/>
      <c r="J12976"/>
      <c r="K12976"/>
      <c r="L12976"/>
      <c r="M12976"/>
      <c r="N12976"/>
      <c r="O12976"/>
      <c r="S12976"/>
      <c r="T12976"/>
      <c r="U12976"/>
      <c r="V12976"/>
      <c r="Y12976"/>
      <c r="Z12976"/>
      <c r="AA12976"/>
      <c r="AB12976"/>
      <c r="AC12976"/>
      <c r="AD12976"/>
      <c r="AE12976"/>
      <c r="AF12976"/>
      <c r="AG12976"/>
      <c r="AH12976"/>
      <c r="AI12976"/>
      <c r="AJ12976"/>
      <c r="AK12976"/>
      <c r="AL12976"/>
    </row>
    <row r="12977" spans="3:38" ht="15" customHeight="1" x14ac:dyDescent="0.35">
      <c r="C12977"/>
      <c r="D12977"/>
      <c r="E12977"/>
      <c r="F12977"/>
      <c r="G12977"/>
      <c r="H12977"/>
      <c r="I12977"/>
      <c r="J12977"/>
      <c r="K12977"/>
      <c r="L12977"/>
      <c r="M12977"/>
      <c r="N12977"/>
      <c r="O12977"/>
      <c r="S12977"/>
      <c r="T12977"/>
      <c r="U12977"/>
      <c r="V12977"/>
      <c r="Y12977"/>
      <c r="Z12977"/>
      <c r="AA12977"/>
      <c r="AB12977"/>
      <c r="AC12977"/>
      <c r="AD12977"/>
      <c r="AE12977"/>
      <c r="AF12977"/>
      <c r="AG12977"/>
      <c r="AH12977"/>
      <c r="AI12977"/>
      <c r="AJ12977"/>
      <c r="AK12977"/>
      <c r="AL12977"/>
    </row>
    <row r="12978" spans="3:38" ht="15" customHeight="1" x14ac:dyDescent="0.35">
      <c r="C12978"/>
      <c r="D12978"/>
      <c r="E12978"/>
      <c r="F12978"/>
      <c r="G12978"/>
      <c r="H12978"/>
      <c r="I12978"/>
      <c r="J12978"/>
      <c r="K12978"/>
      <c r="L12978"/>
      <c r="M12978"/>
      <c r="N12978"/>
      <c r="O12978"/>
      <c r="S12978"/>
      <c r="T12978"/>
      <c r="U12978"/>
      <c r="V12978"/>
      <c r="Y12978"/>
      <c r="Z12978"/>
      <c r="AA12978"/>
      <c r="AB12978"/>
      <c r="AC12978"/>
      <c r="AD12978"/>
      <c r="AE12978"/>
      <c r="AF12978"/>
      <c r="AG12978"/>
      <c r="AH12978"/>
      <c r="AI12978"/>
      <c r="AJ12978"/>
      <c r="AK12978"/>
      <c r="AL12978"/>
    </row>
    <row r="12979" spans="3:38" ht="15" customHeight="1" x14ac:dyDescent="0.35">
      <c r="C12979"/>
      <c r="D12979"/>
      <c r="E12979"/>
      <c r="F12979"/>
      <c r="G12979"/>
      <c r="H12979"/>
      <c r="I12979"/>
      <c r="J12979"/>
      <c r="K12979"/>
      <c r="L12979"/>
      <c r="M12979"/>
      <c r="N12979"/>
      <c r="O12979"/>
      <c r="S12979"/>
      <c r="T12979"/>
      <c r="U12979"/>
      <c r="V12979"/>
      <c r="Y12979"/>
      <c r="Z12979"/>
      <c r="AA12979"/>
      <c r="AB12979"/>
      <c r="AC12979"/>
      <c r="AD12979"/>
      <c r="AE12979"/>
      <c r="AF12979"/>
      <c r="AG12979"/>
      <c r="AH12979"/>
      <c r="AI12979"/>
      <c r="AJ12979"/>
      <c r="AK12979"/>
      <c r="AL12979"/>
    </row>
    <row r="12980" spans="3:38" ht="15" customHeight="1" x14ac:dyDescent="0.35">
      <c r="C12980"/>
      <c r="D12980"/>
      <c r="E12980"/>
      <c r="F12980"/>
      <c r="G12980"/>
      <c r="H12980"/>
      <c r="I12980"/>
      <c r="J12980"/>
      <c r="K12980"/>
      <c r="L12980"/>
      <c r="M12980"/>
      <c r="N12980"/>
      <c r="O12980"/>
      <c r="S12980"/>
      <c r="T12980"/>
      <c r="U12980"/>
      <c r="V12980"/>
      <c r="Y12980"/>
      <c r="Z12980"/>
      <c r="AA12980"/>
      <c r="AB12980"/>
      <c r="AC12980"/>
      <c r="AD12980"/>
      <c r="AE12980"/>
      <c r="AF12980"/>
      <c r="AG12980"/>
      <c r="AH12980"/>
      <c r="AI12980"/>
      <c r="AJ12980"/>
      <c r="AK12980"/>
      <c r="AL12980"/>
    </row>
    <row r="12981" spans="3:38" ht="15" customHeight="1" x14ac:dyDescent="0.35">
      <c r="C12981"/>
      <c r="D12981"/>
      <c r="E12981"/>
      <c r="F12981"/>
      <c r="G12981"/>
      <c r="H12981"/>
      <c r="I12981"/>
      <c r="J12981"/>
      <c r="K12981"/>
      <c r="L12981"/>
      <c r="M12981"/>
      <c r="N12981"/>
      <c r="O12981"/>
      <c r="S12981"/>
      <c r="T12981"/>
      <c r="U12981"/>
      <c r="V12981"/>
      <c r="Y12981"/>
      <c r="Z12981"/>
      <c r="AA12981"/>
      <c r="AB12981"/>
      <c r="AC12981"/>
      <c r="AD12981"/>
      <c r="AE12981"/>
      <c r="AF12981"/>
      <c r="AG12981"/>
      <c r="AH12981"/>
      <c r="AI12981"/>
      <c r="AJ12981"/>
      <c r="AK12981"/>
      <c r="AL12981"/>
    </row>
    <row r="12982" spans="3:38" ht="15" customHeight="1" x14ac:dyDescent="0.35">
      <c r="C12982"/>
      <c r="D12982"/>
      <c r="E12982"/>
      <c r="F12982"/>
      <c r="G12982"/>
      <c r="H12982"/>
      <c r="I12982"/>
      <c r="J12982"/>
      <c r="K12982"/>
      <c r="L12982"/>
      <c r="M12982"/>
      <c r="N12982"/>
      <c r="O12982"/>
      <c r="S12982"/>
      <c r="T12982"/>
      <c r="U12982"/>
      <c r="V12982"/>
      <c r="Y12982"/>
      <c r="Z12982"/>
      <c r="AA12982"/>
      <c r="AB12982"/>
      <c r="AC12982"/>
      <c r="AD12982"/>
      <c r="AE12982"/>
      <c r="AF12982"/>
      <c r="AG12982"/>
      <c r="AH12982"/>
      <c r="AI12982"/>
      <c r="AJ12982"/>
      <c r="AK12982"/>
      <c r="AL12982"/>
    </row>
    <row r="12983" spans="3:38" ht="15" customHeight="1" x14ac:dyDescent="0.35">
      <c r="C12983"/>
      <c r="D12983"/>
      <c r="E12983"/>
      <c r="F12983"/>
      <c r="G12983"/>
      <c r="H12983"/>
      <c r="I12983"/>
      <c r="J12983"/>
      <c r="K12983"/>
      <c r="L12983"/>
      <c r="M12983"/>
      <c r="N12983"/>
      <c r="O12983"/>
      <c r="S12983"/>
      <c r="T12983"/>
      <c r="U12983"/>
      <c r="V12983"/>
      <c r="Y12983"/>
      <c r="Z12983"/>
      <c r="AA12983"/>
      <c r="AB12983"/>
      <c r="AC12983"/>
      <c r="AD12983"/>
      <c r="AE12983"/>
      <c r="AF12983"/>
      <c r="AG12983"/>
      <c r="AH12983"/>
      <c r="AI12983"/>
      <c r="AJ12983"/>
      <c r="AK12983"/>
      <c r="AL12983"/>
    </row>
    <row r="12984" spans="3:38" ht="15" customHeight="1" x14ac:dyDescent="0.35">
      <c r="C12984"/>
      <c r="D12984"/>
      <c r="E12984"/>
      <c r="F12984"/>
      <c r="G12984"/>
      <c r="H12984"/>
      <c r="I12984"/>
      <c r="J12984"/>
      <c r="K12984"/>
      <c r="L12984"/>
      <c r="M12984"/>
      <c r="N12984"/>
      <c r="O12984"/>
      <c r="S12984"/>
      <c r="T12984"/>
      <c r="U12984"/>
      <c r="V12984"/>
      <c r="Y12984"/>
      <c r="Z12984"/>
      <c r="AA12984"/>
      <c r="AB12984"/>
      <c r="AC12984"/>
      <c r="AD12984"/>
      <c r="AE12984"/>
      <c r="AF12984"/>
      <c r="AG12984"/>
      <c r="AH12984"/>
      <c r="AI12984"/>
      <c r="AJ12984"/>
      <c r="AK12984"/>
      <c r="AL12984"/>
    </row>
    <row r="12985" spans="3:38" ht="15" customHeight="1" x14ac:dyDescent="0.35">
      <c r="C12985"/>
      <c r="D12985"/>
      <c r="E12985"/>
      <c r="F12985"/>
      <c r="G12985"/>
      <c r="H12985"/>
      <c r="I12985"/>
      <c r="J12985"/>
      <c r="K12985"/>
      <c r="L12985"/>
      <c r="M12985"/>
      <c r="N12985"/>
      <c r="O12985"/>
      <c r="S12985"/>
      <c r="T12985"/>
      <c r="U12985"/>
      <c r="V12985"/>
      <c r="Y12985"/>
      <c r="Z12985"/>
      <c r="AA12985"/>
      <c r="AB12985"/>
      <c r="AC12985"/>
      <c r="AD12985"/>
      <c r="AE12985"/>
      <c r="AF12985"/>
      <c r="AG12985"/>
      <c r="AH12985"/>
      <c r="AI12985"/>
      <c r="AJ12985"/>
      <c r="AK12985"/>
      <c r="AL12985"/>
    </row>
    <row r="12986" spans="3:38" ht="15" customHeight="1" x14ac:dyDescent="0.35">
      <c r="C12986"/>
      <c r="D12986"/>
      <c r="E12986"/>
      <c r="F12986"/>
      <c r="G12986"/>
      <c r="H12986"/>
      <c r="I12986"/>
      <c r="J12986"/>
      <c r="K12986"/>
      <c r="L12986"/>
      <c r="M12986"/>
      <c r="N12986"/>
      <c r="O12986"/>
      <c r="S12986"/>
      <c r="T12986"/>
      <c r="U12986"/>
      <c r="V12986"/>
      <c r="Y12986"/>
      <c r="Z12986"/>
      <c r="AA12986"/>
      <c r="AB12986"/>
      <c r="AC12986"/>
      <c r="AD12986"/>
      <c r="AE12986"/>
      <c r="AF12986"/>
      <c r="AG12986"/>
      <c r="AH12986"/>
      <c r="AI12986"/>
      <c r="AJ12986"/>
      <c r="AK12986"/>
      <c r="AL12986"/>
    </row>
    <row r="12987" spans="3:38" ht="15" customHeight="1" x14ac:dyDescent="0.35">
      <c r="C12987"/>
      <c r="D12987"/>
      <c r="E12987"/>
      <c r="F12987"/>
      <c r="G12987"/>
      <c r="H12987"/>
      <c r="I12987"/>
      <c r="J12987"/>
      <c r="K12987"/>
      <c r="L12987"/>
      <c r="M12987"/>
      <c r="N12987"/>
      <c r="O12987"/>
      <c r="S12987"/>
      <c r="T12987"/>
      <c r="U12987"/>
      <c r="V12987"/>
      <c r="Y12987"/>
      <c r="Z12987"/>
      <c r="AA12987"/>
      <c r="AB12987"/>
      <c r="AC12987"/>
      <c r="AD12987"/>
      <c r="AE12987"/>
      <c r="AF12987"/>
      <c r="AG12987"/>
      <c r="AH12987"/>
      <c r="AI12987"/>
      <c r="AJ12987"/>
      <c r="AK12987"/>
      <c r="AL12987"/>
    </row>
    <row r="12988" spans="3:38" ht="15" customHeight="1" x14ac:dyDescent="0.35">
      <c r="C12988"/>
      <c r="D12988"/>
      <c r="E12988"/>
      <c r="F12988"/>
      <c r="G12988"/>
      <c r="H12988"/>
      <c r="I12988"/>
      <c r="J12988"/>
      <c r="K12988"/>
      <c r="L12988"/>
      <c r="M12988"/>
      <c r="N12988"/>
      <c r="O12988"/>
      <c r="S12988"/>
      <c r="T12988"/>
      <c r="U12988"/>
      <c r="V12988"/>
      <c r="Y12988"/>
      <c r="Z12988"/>
      <c r="AA12988"/>
      <c r="AB12988"/>
      <c r="AC12988"/>
      <c r="AD12988"/>
      <c r="AE12988"/>
      <c r="AF12988"/>
      <c r="AG12988"/>
      <c r="AH12988"/>
      <c r="AI12988"/>
      <c r="AJ12988"/>
      <c r="AK12988"/>
      <c r="AL12988"/>
    </row>
    <row r="12989" spans="3:38" ht="15" customHeight="1" x14ac:dyDescent="0.35">
      <c r="C12989"/>
      <c r="D12989"/>
      <c r="E12989"/>
      <c r="F12989"/>
      <c r="G12989"/>
      <c r="H12989"/>
      <c r="I12989"/>
      <c r="J12989"/>
      <c r="K12989"/>
      <c r="L12989"/>
      <c r="M12989"/>
      <c r="N12989"/>
      <c r="O12989"/>
      <c r="S12989"/>
      <c r="T12989"/>
      <c r="U12989"/>
      <c r="V12989"/>
      <c r="Y12989"/>
      <c r="Z12989"/>
      <c r="AA12989"/>
      <c r="AB12989"/>
      <c r="AC12989"/>
      <c r="AD12989"/>
      <c r="AE12989"/>
      <c r="AF12989"/>
      <c r="AG12989"/>
      <c r="AH12989"/>
      <c r="AI12989"/>
      <c r="AJ12989"/>
      <c r="AK12989"/>
      <c r="AL12989"/>
    </row>
    <row r="12990" spans="3:38" ht="15" customHeight="1" x14ac:dyDescent="0.35">
      <c r="C12990"/>
      <c r="D12990"/>
      <c r="E12990"/>
      <c r="F12990"/>
      <c r="G12990"/>
      <c r="H12990"/>
      <c r="I12990"/>
      <c r="J12990"/>
      <c r="K12990"/>
      <c r="L12990"/>
      <c r="M12990"/>
      <c r="N12990"/>
      <c r="O12990"/>
      <c r="S12990"/>
      <c r="T12990"/>
      <c r="U12990"/>
      <c r="V12990"/>
      <c r="Y12990"/>
      <c r="Z12990"/>
      <c r="AA12990"/>
      <c r="AB12990"/>
      <c r="AC12990"/>
      <c r="AD12990"/>
      <c r="AE12990"/>
      <c r="AF12990"/>
      <c r="AG12990"/>
      <c r="AH12990"/>
      <c r="AI12990"/>
      <c r="AJ12990"/>
      <c r="AK12990"/>
      <c r="AL12990"/>
    </row>
    <row r="12991" spans="3:38" ht="15" customHeight="1" x14ac:dyDescent="0.35">
      <c r="C12991"/>
      <c r="D12991"/>
      <c r="E12991"/>
      <c r="F12991"/>
      <c r="G12991"/>
      <c r="H12991"/>
      <c r="I12991"/>
      <c r="J12991"/>
      <c r="K12991"/>
      <c r="L12991"/>
      <c r="M12991"/>
      <c r="N12991"/>
      <c r="O12991"/>
      <c r="S12991"/>
      <c r="T12991"/>
      <c r="U12991"/>
      <c r="V12991"/>
      <c r="Y12991"/>
      <c r="Z12991"/>
      <c r="AA12991"/>
      <c r="AB12991"/>
      <c r="AC12991"/>
      <c r="AD12991"/>
      <c r="AE12991"/>
      <c r="AF12991"/>
      <c r="AG12991"/>
      <c r="AH12991"/>
      <c r="AI12991"/>
      <c r="AJ12991"/>
      <c r="AK12991"/>
      <c r="AL12991"/>
    </row>
    <row r="12992" spans="3:38" ht="15" customHeight="1" x14ac:dyDescent="0.35">
      <c r="C12992"/>
      <c r="D12992"/>
      <c r="E12992"/>
      <c r="F12992"/>
      <c r="G12992"/>
      <c r="H12992"/>
      <c r="I12992"/>
      <c r="J12992"/>
      <c r="K12992"/>
      <c r="L12992"/>
      <c r="M12992"/>
      <c r="N12992"/>
      <c r="O12992"/>
      <c r="S12992"/>
      <c r="T12992"/>
      <c r="U12992"/>
      <c r="V12992"/>
      <c r="Y12992"/>
      <c r="Z12992"/>
      <c r="AA12992"/>
      <c r="AB12992"/>
      <c r="AC12992"/>
      <c r="AD12992"/>
      <c r="AE12992"/>
      <c r="AF12992"/>
      <c r="AG12992"/>
      <c r="AH12992"/>
      <c r="AI12992"/>
      <c r="AJ12992"/>
      <c r="AK12992"/>
      <c r="AL12992"/>
    </row>
    <row r="12993" spans="3:38" ht="15" customHeight="1" x14ac:dyDescent="0.35">
      <c r="C12993"/>
      <c r="D12993"/>
      <c r="E12993"/>
      <c r="F12993"/>
      <c r="G12993"/>
      <c r="H12993"/>
      <c r="I12993"/>
      <c r="J12993"/>
      <c r="K12993"/>
      <c r="L12993"/>
      <c r="M12993"/>
      <c r="N12993"/>
      <c r="O12993"/>
      <c r="S12993"/>
      <c r="T12993"/>
      <c r="U12993"/>
      <c r="V12993"/>
      <c r="Y12993"/>
      <c r="Z12993"/>
      <c r="AA12993"/>
      <c r="AB12993"/>
      <c r="AC12993"/>
      <c r="AD12993"/>
      <c r="AE12993"/>
      <c r="AF12993"/>
      <c r="AG12993"/>
      <c r="AH12993"/>
      <c r="AI12993"/>
      <c r="AJ12993"/>
      <c r="AK12993"/>
      <c r="AL12993"/>
    </row>
    <row r="12994" spans="3:38" ht="15" customHeight="1" x14ac:dyDescent="0.35">
      <c r="C12994"/>
      <c r="D12994"/>
      <c r="E12994"/>
      <c r="F12994"/>
      <c r="G12994"/>
      <c r="H12994"/>
      <c r="I12994"/>
      <c r="J12994"/>
      <c r="K12994"/>
      <c r="L12994"/>
      <c r="M12994"/>
      <c r="N12994"/>
      <c r="O12994"/>
      <c r="S12994"/>
      <c r="T12994"/>
      <c r="U12994"/>
      <c r="V12994"/>
      <c r="Y12994"/>
      <c r="Z12994"/>
      <c r="AA12994"/>
      <c r="AB12994"/>
      <c r="AC12994"/>
      <c r="AD12994"/>
      <c r="AE12994"/>
      <c r="AF12994"/>
      <c r="AG12994"/>
      <c r="AH12994"/>
      <c r="AI12994"/>
      <c r="AJ12994"/>
      <c r="AK12994"/>
      <c r="AL12994"/>
    </row>
    <row r="12995" spans="3:38" ht="15" customHeight="1" x14ac:dyDescent="0.35">
      <c r="C12995"/>
      <c r="D12995"/>
      <c r="E12995"/>
      <c r="F12995"/>
      <c r="G12995"/>
      <c r="H12995"/>
      <c r="I12995"/>
      <c r="J12995"/>
      <c r="K12995"/>
      <c r="L12995"/>
      <c r="M12995"/>
      <c r="N12995"/>
      <c r="O12995"/>
      <c r="S12995"/>
      <c r="T12995"/>
      <c r="U12995"/>
      <c r="V12995"/>
      <c r="Y12995"/>
      <c r="Z12995"/>
      <c r="AA12995"/>
      <c r="AB12995"/>
      <c r="AC12995"/>
      <c r="AD12995"/>
      <c r="AE12995"/>
      <c r="AF12995"/>
      <c r="AG12995"/>
      <c r="AH12995"/>
      <c r="AI12995"/>
      <c r="AJ12995"/>
      <c r="AK12995"/>
      <c r="AL12995"/>
    </row>
    <row r="12996" spans="3:38" ht="15" customHeight="1" x14ac:dyDescent="0.35">
      <c r="C12996"/>
      <c r="D12996"/>
      <c r="E12996"/>
      <c r="F12996"/>
      <c r="G12996"/>
      <c r="H12996"/>
      <c r="I12996"/>
      <c r="J12996"/>
      <c r="K12996"/>
      <c r="L12996"/>
      <c r="M12996"/>
      <c r="N12996"/>
      <c r="O12996"/>
      <c r="S12996"/>
      <c r="T12996"/>
      <c r="U12996"/>
      <c r="V12996"/>
      <c r="Y12996"/>
      <c r="Z12996"/>
      <c r="AA12996"/>
      <c r="AB12996"/>
      <c r="AC12996"/>
      <c r="AD12996"/>
      <c r="AE12996"/>
      <c r="AF12996"/>
      <c r="AG12996"/>
      <c r="AH12996"/>
      <c r="AI12996"/>
      <c r="AJ12996"/>
      <c r="AK12996"/>
      <c r="AL12996"/>
    </row>
    <row r="12997" spans="3:38" ht="15" customHeight="1" x14ac:dyDescent="0.35">
      <c r="C12997"/>
      <c r="D12997"/>
      <c r="E12997"/>
      <c r="F12997"/>
      <c r="G12997"/>
      <c r="H12997"/>
      <c r="I12997"/>
      <c r="J12997"/>
      <c r="K12997"/>
      <c r="L12997"/>
      <c r="M12997"/>
      <c r="N12997"/>
      <c r="O12997"/>
      <c r="S12997"/>
      <c r="T12997"/>
      <c r="U12997"/>
      <c r="V12997"/>
      <c r="Y12997"/>
      <c r="Z12997"/>
      <c r="AA12997"/>
      <c r="AB12997"/>
      <c r="AC12997"/>
      <c r="AD12997"/>
      <c r="AE12997"/>
      <c r="AF12997"/>
      <c r="AG12997"/>
      <c r="AH12997"/>
      <c r="AI12997"/>
      <c r="AJ12997"/>
      <c r="AK12997"/>
      <c r="AL12997"/>
    </row>
    <row r="12998" spans="3:38" ht="15" customHeight="1" x14ac:dyDescent="0.35">
      <c r="C12998"/>
      <c r="D12998"/>
      <c r="E12998"/>
      <c r="F12998"/>
      <c r="G12998"/>
      <c r="H12998"/>
      <c r="I12998"/>
      <c r="J12998"/>
      <c r="K12998"/>
      <c r="L12998"/>
      <c r="M12998"/>
      <c r="N12998"/>
      <c r="O12998"/>
      <c r="S12998"/>
      <c r="T12998"/>
      <c r="U12998"/>
      <c r="V12998"/>
      <c r="Y12998"/>
      <c r="Z12998"/>
      <c r="AA12998"/>
      <c r="AB12998"/>
      <c r="AC12998"/>
      <c r="AD12998"/>
      <c r="AE12998"/>
      <c r="AF12998"/>
      <c r="AG12998"/>
      <c r="AH12998"/>
      <c r="AI12998"/>
      <c r="AJ12998"/>
      <c r="AK12998"/>
      <c r="AL12998"/>
    </row>
    <row r="12999" spans="3:38" ht="15" customHeight="1" x14ac:dyDescent="0.35">
      <c r="C12999"/>
      <c r="D12999"/>
      <c r="E12999"/>
      <c r="F12999"/>
      <c r="G12999"/>
      <c r="H12999"/>
      <c r="I12999"/>
      <c r="J12999"/>
      <c r="K12999"/>
      <c r="L12999"/>
      <c r="M12999"/>
      <c r="N12999"/>
      <c r="O12999"/>
      <c r="S12999"/>
      <c r="T12999"/>
      <c r="U12999"/>
      <c r="V12999"/>
      <c r="Y12999"/>
      <c r="Z12999"/>
      <c r="AA12999"/>
      <c r="AB12999"/>
      <c r="AC12999"/>
      <c r="AD12999"/>
      <c r="AE12999"/>
      <c r="AF12999"/>
      <c r="AG12999"/>
      <c r="AH12999"/>
      <c r="AI12999"/>
      <c r="AJ12999"/>
      <c r="AK12999"/>
      <c r="AL12999"/>
    </row>
    <row r="13000" spans="3:38" ht="15" customHeight="1" x14ac:dyDescent="0.35">
      <c r="C13000"/>
      <c r="D13000"/>
      <c r="E13000"/>
      <c r="F13000"/>
      <c r="G13000"/>
      <c r="H13000"/>
      <c r="I13000"/>
      <c r="J13000"/>
      <c r="K13000"/>
      <c r="L13000"/>
      <c r="M13000"/>
      <c r="N13000"/>
      <c r="O13000"/>
      <c r="S13000"/>
      <c r="T13000"/>
      <c r="U13000"/>
      <c r="V13000"/>
      <c r="Y13000"/>
      <c r="Z13000"/>
      <c r="AA13000"/>
      <c r="AB13000"/>
      <c r="AC13000"/>
      <c r="AD13000"/>
      <c r="AE13000"/>
      <c r="AF13000"/>
      <c r="AG13000"/>
      <c r="AH13000"/>
      <c r="AI13000"/>
      <c r="AJ13000"/>
      <c r="AK13000"/>
      <c r="AL13000"/>
    </row>
    <row r="13001" spans="3:38" ht="15" customHeight="1" x14ac:dyDescent="0.35">
      <c r="C13001"/>
      <c r="D13001"/>
      <c r="E13001"/>
      <c r="F13001"/>
      <c r="G13001"/>
      <c r="H13001"/>
      <c r="I13001"/>
      <c r="J13001"/>
      <c r="K13001"/>
      <c r="L13001"/>
      <c r="M13001"/>
      <c r="N13001"/>
      <c r="O13001"/>
      <c r="S13001"/>
      <c r="T13001"/>
      <c r="U13001"/>
      <c r="V13001"/>
      <c r="Y13001"/>
      <c r="Z13001"/>
      <c r="AA13001"/>
      <c r="AB13001"/>
      <c r="AC13001"/>
      <c r="AD13001"/>
      <c r="AE13001"/>
      <c r="AF13001"/>
      <c r="AG13001"/>
      <c r="AH13001"/>
      <c r="AI13001"/>
      <c r="AJ13001"/>
      <c r="AK13001"/>
      <c r="AL13001"/>
    </row>
    <row r="13002" spans="3:38" ht="15" customHeight="1" x14ac:dyDescent="0.35">
      <c r="C13002"/>
      <c r="D13002"/>
      <c r="E13002"/>
      <c r="F13002"/>
      <c r="G13002"/>
      <c r="H13002"/>
      <c r="I13002"/>
      <c r="J13002"/>
      <c r="K13002"/>
      <c r="L13002"/>
      <c r="M13002"/>
      <c r="N13002"/>
      <c r="O13002"/>
      <c r="S13002"/>
      <c r="T13002"/>
      <c r="U13002"/>
      <c r="V13002"/>
      <c r="Y13002"/>
      <c r="Z13002"/>
      <c r="AA13002"/>
      <c r="AB13002"/>
      <c r="AC13002"/>
      <c r="AD13002"/>
      <c r="AE13002"/>
      <c r="AF13002"/>
      <c r="AG13002"/>
      <c r="AH13002"/>
      <c r="AI13002"/>
      <c r="AJ13002"/>
      <c r="AK13002"/>
      <c r="AL13002"/>
    </row>
    <row r="13003" spans="3:38" ht="15" customHeight="1" x14ac:dyDescent="0.35">
      <c r="C13003"/>
      <c r="D13003"/>
      <c r="E13003"/>
      <c r="F13003"/>
      <c r="G13003"/>
      <c r="H13003"/>
      <c r="I13003"/>
      <c r="J13003"/>
      <c r="K13003"/>
      <c r="L13003"/>
      <c r="M13003"/>
      <c r="N13003"/>
      <c r="O13003"/>
      <c r="S13003"/>
      <c r="T13003"/>
      <c r="U13003"/>
      <c r="V13003"/>
      <c r="Y13003"/>
      <c r="Z13003"/>
      <c r="AA13003"/>
      <c r="AB13003"/>
      <c r="AC13003"/>
      <c r="AD13003"/>
      <c r="AE13003"/>
      <c r="AF13003"/>
      <c r="AG13003"/>
      <c r="AH13003"/>
      <c r="AI13003"/>
      <c r="AJ13003"/>
      <c r="AK13003"/>
      <c r="AL13003"/>
    </row>
    <row r="13004" spans="3:38" ht="15" customHeight="1" x14ac:dyDescent="0.35">
      <c r="C13004"/>
      <c r="D13004"/>
      <c r="E13004"/>
      <c r="F13004"/>
      <c r="G13004"/>
      <c r="H13004"/>
      <c r="I13004"/>
      <c r="J13004"/>
      <c r="K13004"/>
      <c r="L13004"/>
      <c r="M13004"/>
      <c r="N13004"/>
      <c r="O13004"/>
      <c r="S13004"/>
      <c r="T13004"/>
      <c r="U13004"/>
      <c r="V13004"/>
      <c r="Y13004"/>
      <c r="Z13004"/>
      <c r="AA13004"/>
      <c r="AB13004"/>
      <c r="AC13004"/>
      <c r="AD13004"/>
      <c r="AE13004"/>
      <c r="AF13004"/>
      <c r="AG13004"/>
      <c r="AH13004"/>
      <c r="AI13004"/>
      <c r="AJ13004"/>
      <c r="AK13004"/>
      <c r="AL13004"/>
    </row>
    <row r="13005" spans="3:38" ht="15" customHeight="1" x14ac:dyDescent="0.35">
      <c r="C13005"/>
      <c r="D13005"/>
      <c r="E13005"/>
      <c r="F13005"/>
      <c r="G13005"/>
      <c r="H13005"/>
      <c r="I13005"/>
      <c r="J13005"/>
      <c r="K13005"/>
      <c r="L13005"/>
      <c r="M13005"/>
      <c r="N13005"/>
      <c r="O13005"/>
      <c r="S13005"/>
      <c r="T13005"/>
      <c r="U13005"/>
      <c r="V13005"/>
      <c r="Y13005"/>
      <c r="Z13005"/>
      <c r="AA13005"/>
      <c r="AB13005"/>
      <c r="AC13005"/>
      <c r="AD13005"/>
      <c r="AE13005"/>
      <c r="AF13005"/>
      <c r="AG13005"/>
      <c r="AH13005"/>
      <c r="AI13005"/>
      <c r="AJ13005"/>
      <c r="AK13005"/>
      <c r="AL13005"/>
    </row>
    <row r="13006" spans="3:38" ht="15" customHeight="1" x14ac:dyDescent="0.35">
      <c r="C13006"/>
      <c r="D13006"/>
      <c r="E13006"/>
      <c r="F13006"/>
      <c r="G13006"/>
      <c r="H13006"/>
      <c r="I13006"/>
      <c r="J13006"/>
      <c r="K13006"/>
      <c r="L13006"/>
      <c r="M13006"/>
      <c r="N13006"/>
      <c r="O13006"/>
      <c r="S13006"/>
      <c r="T13006"/>
      <c r="U13006"/>
      <c r="V13006"/>
      <c r="Y13006"/>
      <c r="Z13006"/>
      <c r="AA13006"/>
      <c r="AB13006"/>
      <c r="AC13006"/>
      <c r="AD13006"/>
      <c r="AE13006"/>
      <c r="AF13006"/>
      <c r="AG13006"/>
      <c r="AH13006"/>
      <c r="AI13006"/>
      <c r="AJ13006"/>
      <c r="AK13006"/>
      <c r="AL13006"/>
    </row>
    <row r="13007" spans="3:38" ht="15" customHeight="1" x14ac:dyDescent="0.35">
      <c r="C13007"/>
      <c r="D13007"/>
      <c r="E13007"/>
      <c r="F13007"/>
      <c r="G13007"/>
      <c r="H13007"/>
      <c r="I13007"/>
      <c r="J13007"/>
      <c r="K13007"/>
      <c r="L13007"/>
      <c r="M13007"/>
      <c r="N13007"/>
      <c r="O13007"/>
      <c r="S13007"/>
      <c r="T13007"/>
      <c r="U13007"/>
      <c r="V13007"/>
      <c r="Y13007"/>
      <c r="Z13007"/>
      <c r="AA13007"/>
      <c r="AB13007"/>
      <c r="AC13007"/>
      <c r="AD13007"/>
      <c r="AE13007"/>
      <c r="AF13007"/>
      <c r="AG13007"/>
      <c r="AH13007"/>
      <c r="AI13007"/>
      <c r="AJ13007"/>
      <c r="AK13007"/>
      <c r="AL13007"/>
    </row>
    <row r="13008" spans="3:38" ht="15" customHeight="1" x14ac:dyDescent="0.35">
      <c r="C13008"/>
      <c r="D13008"/>
      <c r="E13008"/>
      <c r="F13008"/>
      <c r="G13008"/>
      <c r="H13008"/>
      <c r="I13008"/>
      <c r="J13008"/>
      <c r="K13008"/>
      <c r="L13008"/>
      <c r="M13008"/>
      <c r="N13008"/>
      <c r="O13008"/>
      <c r="S13008"/>
      <c r="T13008"/>
      <c r="U13008"/>
      <c r="V13008"/>
      <c r="Y13008"/>
      <c r="Z13008"/>
      <c r="AA13008"/>
      <c r="AB13008"/>
      <c r="AC13008"/>
      <c r="AD13008"/>
      <c r="AE13008"/>
      <c r="AF13008"/>
      <c r="AG13008"/>
      <c r="AH13008"/>
      <c r="AI13008"/>
      <c r="AJ13008"/>
      <c r="AK13008"/>
      <c r="AL13008"/>
    </row>
    <row r="13009" spans="3:38" ht="15" customHeight="1" x14ac:dyDescent="0.35">
      <c r="C13009"/>
      <c r="D13009"/>
      <c r="E13009"/>
      <c r="F13009"/>
      <c r="G13009"/>
      <c r="H13009"/>
      <c r="I13009"/>
      <c r="J13009"/>
      <c r="K13009"/>
      <c r="L13009"/>
      <c r="M13009"/>
      <c r="N13009"/>
      <c r="O13009"/>
      <c r="S13009"/>
      <c r="T13009"/>
      <c r="U13009"/>
      <c r="V13009"/>
      <c r="Y13009"/>
      <c r="Z13009"/>
      <c r="AA13009"/>
      <c r="AB13009"/>
      <c r="AC13009"/>
      <c r="AD13009"/>
      <c r="AE13009"/>
      <c r="AF13009"/>
      <c r="AG13009"/>
      <c r="AH13009"/>
      <c r="AI13009"/>
      <c r="AJ13009"/>
      <c r="AK13009"/>
      <c r="AL13009"/>
    </row>
    <row r="13010" spans="3:38" ht="15" customHeight="1" x14ac:dyDescent="0.35">
      <c r="C13010"/>
      <c r="D13010"/>
      <c r="E13010"/>
      <c r="F13010"/>
      <c r="G13010"/>
      <c r="H13010"/>
      <c r="I13010"/>
      <c r="J13010"/>
      <c r="K13010"/>
      <c r="L13010"/>
      <c r="M13010"/>
      <c r="N13010"/>
      <c r="O13010"/>
      <c r="S13010"/>
      <c r="T13010"/>
      <c r="U13010"/>
      <c r="V13010"/>
      <c r="Y13010"/>
      <c r="Z13010"/>
      <c r="AA13010"/>
      <c r="AB13010"/>
      <c r="AC13010"/>
      <c r="AD13010"/>
      <c r="AE13010"/>
      <c r="AF13010"/>
      <c r="AG13010"/>
      <c r="AH13010"/>
      <c r="AI13010"/>
      <c r="AJ13010"/>
      <c r="AK13010"/>
      <c r="AL13010"/>
    </row>
    <row r="13011" spans="3:38" ht="15" customHeight="1" x14ac:dyDescent="0.35">
      <c r="C13011"/>
      <c r="D13011"/>
      <c r="E13011"/>
      <c r="F13011"/>
      <c r="G13011"/>
      <c r="H13011"/>
      <c r="I13011"/>
      <c r="J13011"/>
      <c r="K13011"/>
      <c r="L13011"/>
      <c r="M13011"/>
      <c r="N13011"/>
      <c r="O13011"/>
      <c r="S13011"/>
      <c r="T13011"/>
      <c r="U13011"/>
      <c r="V13011"/>
      <c r="Y13011"/>
      <c r="Z13011"/>
      <c r="AA13011"/>
      <c r="AB13011"/>
      <c r="AC13011"/>
      <c r="AD13011"/>
      <c r="AE13011"/>
      <c r="AF13011"/>
      <c r="AG13011"/>
      <c r="AH13011"/>
      <c r="AI13011"/>
      <c r="AJ13011"/>
      <c r="AK13011"/>
      <c r="AL13011"/>
    </row>
    <row r="13012" spans="3:38" ht="15" customHeight="1" x14ac:dyDescent="0.35">
      <c r="C13012"/>
      <c r="D13012"/>
      <c r="E13012"/>
      <c r="F13012"/>
      <c r="G13012"/>
      <c r="H13012"/>
      <c r="I13012"/>
      <c r="J13012"/>
      <c r="K13012"/>
      <c r="L13012"/>
      <c r="M13012"/>
      <c r="N13012"/>
      <c r="O13012"/>
      <c r="S13012"/>
      <c r="T13012"/>
      <c r="U13012"/>
      <c r="V13012"/>
      <c r="Y13012"/>
      <c r="Z13012"/>
      <c r="AA13012"/>
      <c r="AB13012"/>
      <c r="AC13012"/>
      <c r="AD13012"/>
      <c r="AE13012"/>
      <c r="AF13012"/>
      <c r="AG13012"/>
      <c r="AH13012"/>
      <c r="AI13012"/>
      <c r="AJ13012"/>
      <c r="AK13012"/>
      <c r="AL13012"/>
    </row>
    <row r="13013" spans="3:38" ht="15" customHeight="1" x14ac:dyDescent="0.35">
      <c r="C13013"/>
      <c r="D13013"/>
      <c r="E13013"/>
      <c r="F13013"/>
      <c r="G13013"/>
      <c r="H13013"/>
      <c r="I13013"/>
      <c r="J13013"/>
      <c r="K13013"/>
      <c r="L13013"/>
      <c r="M13013"/>
      <c r="N13013"/>
      <c r="O13013"/>
      <c r="S13013"/>
      <c r="T13013"/>
      <c r="U13013"/>
      <c r="V13013"/>
      <c r="Y13013"/>
      <c r="Z13013"/>
      <c r="AA13013"/>
      <c r="AB13013"/>
      <c r="AC13013"/>
      <c r="AD13013"/>
      <c r="AE13013"/>
      <c r="AF13013"/>
      <c r="AG13013"/>
      <c r="AH13013"/>
      <c r="AI13013"/>
      <c r="AJ13013"/>
      <c r="AK13013"/>
      <c r="AL13013"/>
    </row>
    <row r="13014" spans="3:38" ht="15" customHeight="1" x14ac:dyDescent="0.35">
      <c r="C13014"/>
      <c r="D13014"/>
      <c r="E13014"/>
      <c r="F13014"/>
      <c r="G13014"/>
      <c r="H13014"/>
      <c r="I13014"/>
      <c r="J13014"/>
      <c r="K13014"/>
      <c r="L13014"/>
      <c r="M13014"/>
      <c r="N13014"/>
      <c r="O13014"/>
      <c r="S13014"/>
      <c r="T13014"/>
      <c r="U13014"/>
      <c r="V13014"/>
      <c r="Y13014"/>
      <c r="Z13014"/>
      <c r="AA13014"/>
      <c r="AB13014"/>
      <c r="AC13014"/>
      <c r="AD13014"/>
      <c r="AE13014"/>
      <c r="AF13014"/>
      <c r="AG13014"/>
      <c r="AH13014"/>
      <c r="AI13014"/>
      <c r="AJ13014"/>
      <c r="AK13014"/>
      <c r="AL13014"/>
    </row>
    <row r="13015" spans="3:38" ht="15" customHeight="1" x14ac:dyDescent="0.35">
      <c r="C13015"/>
      <c r="D13015"/>
      <c r="E13015"/>
      <c r="F13015"/>
      <c r="G13015"/>
      <c r="H13015"/>
      <c r="I13015"/>
      <c r="J13015"/>
      <c r="K13015"/>
      <c r="L13015"/>
      <c r="M13015"/>
      <c r="N13015"/>
      <c r="O13015"/>
      <c r="S13015"/>
      <c r="T13015"/>
      <c r="U13015"/>
      <c r="V13015"/>
      <c r="Y13015"/>
      <c r="Z13015"/>
      <c r="AA13015"/>
      <c r="AB13015"/>
      <c r="AC13015"/>
      <c r="AD13015"/>
      <c r="AE13015"/>
      <c r="AF13015"/>
      <c r="AG13015"/>
      <c r="AH13015"/>
      <c r="AI13015"/>
      <c r="AJ13015"/>
      <c r="AK13015"/>
      <c r="AL13015"/>
    </row>
    <row r="13016" spans="3:38" ht="15" customHeight="1" x14ac:dyDescent="0.35">
      <c r="C13016"/>
      <c r="D13016"/>
      <c r="E13016"/>
      <c r="F13016"/>
      <c r="G13016"/>
      <c r="H13016"/>
      <c r="I13016"/>
      <c r="J13016"/>
      <c r="K13016"/>
      <c r="L13016"/>
      <c r="M13016"/>
      <c r="N13016"/>
      <c r="O13016"/>
      <c r="S13016"/>
      <c r="T13016"/>
      <c r="U13016"/>
      <c r="V13016"/>
      <c r="Y13016"/>
      <c r="Z13016"/>
      <c r="AA13016"/>
      <c r="AB13016"/>
      <c r="AC13016"/>
      <c r="AD13016"/>
      <c r="AE13016"/>
      <c r="AF13016"/>
      <c r="AG13016"/>
      <c r="AH13016"/>
      <c r="AI13016"/>
      <c r="AJ13016"/>
      <c r="AK13016"/>
      <c r="AL13016"/>
    </row>
    <row r="13017" spans="3:38" ht="15" customHeight="1" x14ac:dyDescent="0.35">
      <c r="C13017"/>
      <c r="D13017"/>
      <c r="E13017"/>
      <c r="F13017"/>
      <c r="G13017"/>
      <c r="H13017"/>
      <c r="I13017"/>
      <c r="J13017"/>
      <c r="K13017"/>
      <c r="L13017"/>
      <c r="M13017"/>
      <c r="N13017"/>
      <c r="O13017"/>
      <c r="S13017"/>
      <c r="T13017"/>
      <c r="U13017"/>
      <c r="V13017"/>
      <c r="Y13017"/>
      <c r="Z13017"/>
      <c r="AA13017"/>
      <c r="AB13017"/>
      <c r="AC13017"/>
      <c r="AD13017"/>
      <c r="AE13017"/>
      <c r="AF13017"/>
      <c r="AG13017"/>
      <c r="AH13017"/>
      <c r="AI13017"/>
      <c r="AJ13017"/>
      <c r="AK13017"/>
      <c r="AL13017"/>
    </row>
    <row r="13018" spans="3:38" ht="15" customHeight="1" x14ac:dyDescent="0.35">
      <c r="C13018"/>
      <c r="D13018"/>
      <c r="E13018"/>
      <c r="F13018"/>
      <c r="G13018"/>
      <c r="H13018"/>
      <c r="I13018"/>
      <c r="J13018"/>
      <c r="K13018"/>
      <c r="L13018"/>
      <c r="M13018"/>
      <c r="N13018"/>
      <c r="O13018"/>
      <c r="S13018"/>
      <c r="T13018"/>
      <c r="U13018"/>
      <c r="V13018"/>
      <c r="Y13018"/>
      <c r="Z13018"/>
      <c r="AA13018"/>
      <c r="AB13018"/>
      <c r="AC13018"/>
      <c r="AD13018"/>
      <c r="AE13018"/>
      <c r="AF13018"/>
      <c r="AG13018"/>
      <c r="AH13018"/>
      <c r="AI13018"/>
      <c r="AJ13018"/>
      <c r="AK13018"/>
      <c r="AL13018"/>
    </row>
    <row r="13019" spans="3:38" ht="15" customHeight="1" x14ac:dyDescent="0.35">
      <c r="C13019"/>
      <c r="D13019"/>
      <c r="E13019"/>
      <c r="F13019"/>
      <c r="G13019"/>
      <c r="H13019"/>
      <c r="I13019"/>
      <c r="J13019"/>
      <c r="K13019"/>
      <c r="L13019"/>
      <c r="M13019"/>
      <c r="N13019"/>
      <c r="O13019"/>
      <c r="S13019"/>
      <c r="T13019"/>
      <c r="U13019"/>
      <c r="V13019"/>
      <c r="Y13019"/>
      <c r="Z13019"/>
      <c r="AA13019"/>
      <c r="AB13019"/>
      <c r="AC13019"/>
      <c r="AD13019"/>
      <c r="AE13019"/>
      <c r="AF13019"/>
      <c r="AG13019"/>
      <c r="AH13019"/>
      <c r="AI13019"/>
      <c r="AJ13019"/>
      <c r="AK13019"/>
      <c r="AL13019"/>
    </row>
    <row r="13020" spans="3:38" ht="15" customHeight="1" x14ac:dyDescent="0.35">
      <c r="C13020"/>
      <c r="D13020"/>
      <c r="E13020"/>
      <c r="F13020"/>
      <c r="G13020"/>
      <c r="H13020"/>
      <c r="I13020"/>
      <c r="J13020"/>
      <c r="K13020"/>
      <c r="L13020"/>
      <c r="M13020"/>
      <c r="N13020"/>
      <c r="O13020"/>
      <c r="S13020"/>
      <c r="T13020"/>
      <c r="U13020"/>
      <c r="V13020"/>
      <c r="Y13020"/>
      <c r="Z13020"/>
      <c r="AA13020"/>
      <c r="AB13020"/>
      <c r="AC13020"/>
      <c r="AD13020"/>
      <c r="AE13020"/>
      <c r="AF13020"/>
      <c r="AG13020"/>
      <c r="AH13020"/>
      <c r="AI13020"/>
      <c r="AJ13020"/>
      <c r="AK13020"/>
      <c r="AL13020"/>
    </row>
    <row r="13021" spans="3:38" ht="15" customHeight="1" x14ac:dyDescent="0.35">
      <c r="C13021"/>
      <c r="D13021"/>
      <c r="E13021"/>
      <c r="F13021"/>
      <c r="G13021"/>
      <c r="H13021"/>
      <c r="I13021"/>
      <c r="J13021"/>
      <c r="K13021"/>
      <c r="L13021"/>
      <c r="M13021"/>
      <c r="N13021"/>
      <c r="O13021"/>
      <c r="S13021"/>
      <c r="T13021"/>
      <c r="U13021"/>
      <c r="V13021"/>
      <c r="Y13021"/>
      <c r="Z13021"/>
      <c r="AA13021"/>
      <c r="AB13021"/>
      <c r="AC13021"/>
      <c r="AD13021"/>
      <c r="AE13021"/>
      <c r="AF13021"/>
      <c r="AG13021"/>
      <c r="AH13021"/>
      <c r="AI13021"/>
      <c r="AJ13021"/>
      <c r="AK13021"/>
      <c r="AL13021"/>
    </row>
    <row r="13022" spans="3:38" ht="15" customHeight="1" x14ac:dyDescent="0.35">
      <c r="C13022"/>
      <c r="D13022"/>
      <c r="E13022"/>
      <c r="F13022"/>
      <c r="G13022"/>
      <c r="H13022"/>
      <c r="I13022"/>
      <c r="J13022"/>
      <c r="K13022"/>
      <c r="L13022"/>
      <c r="M13022"/>
      <c r="N13022"/>
      <c r="O13022"/>
      <c r="S13022"/>
      <c r="T13022"/>
      <c r="U13022"/>
      <c r="V13022"/>
      <c r="Y13022"/>
      <c r="Z13022"/>
      <c r="AA13022"/>
      <c r="AB13022"/>
      <c r="AC13022"/>
      <c r="AD13022"/>
      <c r="AE13022"/>
      <c r="AF13022"/>
      <c r="AG13022"/>
      <c r="AH13022"/>
      <c r="AI13022"/>
      <c r="AJ13022"/>
      <c r="AK13022"/>
      <c r="AL13022"/>
    </row>
    <row r="13023" spans="3:38" ht="15" customHeight="1" x14ac:dyDescent="0.35">
      <c r="C13023"/>
      <c r="D13023"/>
      <c r="E13023"/>
      <c r="F13023"/>
      <c r="G13023"/>
      <c r="H13023"/>
      <c r="I13023"/>
      <c r="J13023"/>
      <c r="K13023"/>
      <c r="L13023"/>
      <c r="M13023"/>
      <c r="N13023"/>
      <c r="O13023"/>
      <c r="S13023"/>
      <c r="T13023"/>
      <c r="U13023"/>
      <c r="V13023"/>
      <c r="Y13023"/>
      <c r="Z13023"/>
      <c r="AA13023"/>
      <c r="AB13023"/>
      <c r="AC13023"/>
      <c r="AD13023"/>
      <c r="AE13023"/>
      <c r="AF13023"/>
      <c r="AG13023"/>
      <c r="AH13023"/>
      <c r="AI13023"/>
      <c r="AJ13023"/>
      <c r="AK13023"/>
      <c r="AL13023"/>
    </row>
    <row r="13024" spans="3:38" ht="15" customHeight="1" x14ac:dyDescent="0.35">
      <c r="C13024"/>
      <c r="D13024"/>
      <c r="E13024"/>
      <c r="F13024"/>
      <c r="G13024"/>
      <c r="H13024"/>
      <c r="I13024"/>
      <c r="J13024"/>
      <c r="K13024"/>
      <c r="L13024"/>
      <c r="M13024"/>
      <c r="N13024"/>
      <c r="O13024"/>
      <c r="S13024"/>
      <c r="T13024"/>
      <c r="U13024"/>
      <c r="V13024"/>
      <c r="Y13024"/>
      <c r="Z13024"/>
      <c r="AA13024"/>
      <c r="AB13024"/>
      <c r="AC13024"/>
      <c r="AD13024"/>
      <c r="AE13024"/>
      <c r="AF13024"/>
      <c r="AG13024"/>
      <c r="AH13024"/>
      <c r="AI13024"/>
      <c r="AJ13024"/>
      <c r="AK13024"/>
      <c r="AL13024"/>
    </row>
    <row r="13025" spans="3:38" ht="15" customHeight="1" x14ac:dyDescent="0.35">
      <c r="C13025"/>
      <c r="D13025"/>
      <c r="E13025"/>
      <c r="F13025"/>
      <c r="G13025"/>
      <c r="H13025"/>
      <c r="I13025"/>
      <c r="J13025"/>
      <c r="K13025"/>
      <c r="L13025"/>
      <c r="M13025"/>
      <c r="N13025"/>
      <c r="O13025"/>
      <c r="S13025"/>
      <c r="T13025"/>
      <c r="U13025"/>
      <c r="V13025"/>
      <c r="Y13025"/>
      <c r="Z13025"/>
      <c r="AA13025"/>
      <c r="AB13025"/>
      <c r="AC13025"/>
      <c r="AD13025"/>
      <c r="AE13025"/>
      <c r="AF13025"/>
      <c r="AG13025"/>
      <c r="AH13025"/>
      <c r="AI13025"/>
      <c r="AJ13025"/>
      <c r="AK13025"/>
      <c r="AL13025"/>
    </row>
    <row r="13026" spans="3:38" ht="15" customHeight="1" x14ac:dyDescent="0.35">
      <c r="C13026"/>
      <c r="D13026"/>
      <c r="E13026"/>
      <c r="F13026"/>
      <c r="G13026"/>
      <c r="H13026"/>
      <c r="I13026"/>
      <c r="J13026"/>
      <c r="K13026"/>
      <c r="L13026"/>
      <c r="M13026"/>
      <c r="N13026"/>
      <c r="O13026"/>
      <c r="S13026"/>
      <c r="T13026"/>
      <c r="U13026"/>
      <c r="V13026"/>
      <c r="Y13026"/>
      <c r="Z13026"/>
      <c r="AA13026"/>
      <c r="AB13026"/>
      <c r="AC13026"/>
      <c r="AD13026"/>
      <c r="AE13026"/>
      <c r="AF13026"/>
      <c r="AG13026"/>
      <c r="AH13026"/>
      <c r="AI13026"/>
      <c r="AJ13026"/>
      <c r="AK13026"/>
      <c r="AL13026"/>
    </row>
    <row r="13027" spans="3:38" ht="15" customHeight="1" x14ac:dyDescent="0.35">
      <c r="C13027"/>
      <c r="D13027"/>
      <c r="E13027"/>
      <c r="F13027"/>
      <c r="G13027"/>
      <c r="H13027"/>
      <c r="I13027"/>
      <c r="J13027"/>
      <c r="K13027"/>
      <c r="L13027"/>
      <c r="M13027"/>
      <c r="N13027"/>
      <c r="O13027"/>
      <c r="S13027"/>
      <c r="T13027"/>
      <c r="U13027"/>
      <c r="V13027"/>
      <c r="Y13027"/>
      <c r="Z13027"/>
      <c r="AA13027"/>
      <c r="AB13027"/>
      <c r="AC13027"/>
      <c r="AD13027"/>
      <c r="AE13027"/>
      <c r="AF13027"/>
      <c r="AG13027"/>
      <c r="AH13027"/>
      <c r="AI13027"/>
      <c r="AJ13027"/>
      <c r="AK13027"/>
      <c r="AL13027"/>
    </row>
    <row r="13028" spans="3:38" ht="15" customHeight="1" x14ac:dyDescent="0.35">
      <c r="C13028"/>
      <c r="D13028"/>
      <c r="E13028"/>
      <c r="F13028"/>
      <c r="G13028"/>
      <c r="H13028"/>
      <c r="I13028"/>
      <c r="J13028"/>
      <c r="K13028"/>
      <c r="L13028"/>
      <c r="M13028"/>
      <c r="N13028"/>
      <c r="O13028"/>
      <c r="S13028"/>
      <c r="T13028"/>
      <c r="U13028"/>
      <c r="V13028"/>
      <c r="Y13028"/>
      <c r="Z13028"/>
      <c r="AA13028"/>
      <c r="AB13028"/>
      <c r="AC13028"/>
      <c r="AD13028"/>
      <c r="AE13028"/>
      <c r="AF13028"/>
      <c r="AG13028"/>
      <c r="AH13028"/>
      <c r="AI13028"/>
      <c r="AJ13028"/>
      <c r="AK13028"/>
      <c r="AL13028"/>
    </row>
    <row r="13029" spans="3:38" ht="15" customHeight="1" x14ac:dyDescent="0.35">
      <c r="C13029"/>
      <c r="D13029"/>
      <c r="E13029"/>
      <c r="F13029"/>
      <c r="G13029"/>
      <c r="H13029"/>
      <c r="I13029"/>
      <c r="J13029"/>
      <c r="K13029"/>
      <c r="L13029"/>
      <c r="M13029"/>
      <c r="N13029"/>
      <c r="O13029"/>
      <c r="S13029"/>
      <c r="T13029"/>
      <c r="U13029"/>
      <c r="V13029"/>
      <c r="Y13029"/>
      <c r="Z13029"/>
      <c r="AA13029"/>
      <c r="AB13029"/>
      <c r="AC13029"/>
      <c r="AD13029"/>
      <c r="AE13029"/>
      <c r="AF13029"/>
      <c r="AG13029"/>
      <c r="AH13029"/>
      <c r="AI13029"/>
      <c r="AJ13029"/>
      <c r="AK13029"/>
      <c r="AL13029"/>
    </row>
    <row r="13030" spans="3:38" ht="15" customHeight="1" x14ac:dyDescent="0.35">
      <c r="C13030"/>
      <c r="D13030"/>
      <c r="E13030"/>
      <c r="F13030"/>
      <c r="G13030"/>
      <c r="H13030"/>
      <c r="I13030"/>
      <c r="J13030"/>
      <c r="K13030"/>
      <c r="L13030"/>
      <c r="M13030"/>
      <c r="N13030"/>
      <c r="O13030"/>
      <c r="S13030"/>
      <c r="T13030"/>
      <c r="U13030"/>
      <c r="V13030"/>
      <c r="Y13030"/>
      <c r="Z13030"/>
      <c r="AA13030"/>
      <c r="AB13030"/>
      <c r="AC13030"/>
      <c r="AD13030"/>
      <c r="AE13030"/>
      <c r="AF13030"/>
      <c r="AG13030"/>
      <c r="AH13030"/>
      <c r="AI13030"/>
      <c r="AJ13030"/>
      <c r="AK13030"/>
      <c r="AL13030"/>
    </row>
    <row r="13031" spans="3:38" ht="15" customHeight="1" x14ac:dyDescent="0.35">
      <c r="C13031"/>
      <c r="D13031"/>
      <c r="E13031"/>
      <c r="F13031"/>
      <c r="G13031"/>
      <c r="H13031"/>
      <c r="I13031"/>
      <c r="J13031"/>
      <c r="K13031"/>
      <c r="L13031"/>
      <c r="M13031"/>
      <c r="N13031"/>
      <c r="O13031"/>
      <c r="S13031"/>
      <c r="T13031"/>
      <c r="U13031"/>
      <c r="V13031"/>
      <c r="Y13031"/>
      <c r="Z13031"/>
      <c r="AA13031"/>
      <c r="AB13031"/>
      <c r="AC13031"/>
      <c r="AD13031"/>
      <c r="AE13031"/>
      <c r="AF13031"/>
      <c r="AG13031"/>
      <c r="AH13031"/>
      <c r="AI13031"/>
      <c r="AJ13031"/>
      <c r="AK13031"/>
      <c r="AL13031"/>
    </row>
    <row r="13032" spans="3:38" ht="15" customHeight="1" x14ac:dyDescent="0.35">
      <c r="C13032"/>
      <c r="D13032"/>
      <c r="E13032"/>
      <c r="F13032"/>
      <c r="G13032"/>
      <c r="H13032"/>
      <c r="I13032"/>
      <c r="J13032"/>
      <c r="K13032"/>
      <c r="L13032"/>
      <c r="M13032"/>
      <c r="N13032"/>
      <c r="O13032"/>
      <c r="S13032"/>
      <c r="T13032"/>
      <c r="U13032"/>
      <c r="V13032"/>
      <c r="Y13032"/>
      <c r="Z13032"/>
      <c r="AA13032"/>
      <c r="AB13032"/>
      <c r="AC13032"/>
      <c r="AD13032"/>
      <c r="AE13032"/>
      <c r="AF13032"/>
      <c r="AG13032"/>
      <c r="AH13032"/>
      <c r="AI13032"/>
      <c r="AJ13032"/>
      <c r="AK13032"/>
      <c r="AL13032"/>
    </row>
    <row r="13033" spans="3:38" ht="15" customHeight="1" x14ac:dyDescent="0.35">
      <c r="C13033"/>
      <c r="D13033"/>
      <c r="E13033"/>
      <c r="F13033"/>
      <c r="G13033"/>
      <c r="H13033"/>
      <c r="I13033"/>
      <c r="J13033"/>
      <c r="K13033"/>
      <c r="L13033"/>
      <c r="M13033"/>
      <c r="N13033"/>
      <c r="O13033"/>
      <c r="S13033"/>
      <c r="T13033"/>
      <c r="U13033"/>
      <c r="V13033"/>
      <c r="Y13033"/>
      <c r="Z13033"/>
      <c r="AA13033"/>
      <c r="AB13033"/>
      <c r="AC13033"/>
      <c r="AD13033"/>
      <c r="AE13033"/>
      <c r="AF13033"/>
      <c r="AG13033"/>
      <c r="AH13033"/>
      <c r="AI13033"/>
      <c r="AJ13033"/>
      <c r="AK13033"/>
      <c r="AL13033"/>
    </row>
    <row r="13034" spans="3:38" ht="15" customHeight="1" x14ac:dyDescent="0.35">
      <c r="C13034"/>
      <c r="D13034"/>
      <c r="E13034"/>
      <c r="F13034"/>
      <c r="G13034"/>
      <c r="H13034"/>
      <c r="I13034"/>
      <c r="J13034"/>
      <c r="K13034"/>
      <c r="L13034"/>
      <c r="M13034"/>
      <c r="N13034"/>
      <c r="O13034"/>
      <c r="S13034"/>
      <c r="T13034"/>
      <c r="U13034"/>
      <c r="V13034"/>
      <c r="Y13034"/>
      <c r="Z13034"/>
      <c r="AA13034"/>
      <c r="AB13034"/>
      <c r="AC13034"/>
      <c r="AD13034"/>
      <c r="AE13034"/>
      <c r="AF13034"/>
      <c r="AG13034"/>
      <c r="AH13034"/>
      <c r="AI13034"/>
      <c r="AJ13034"/>
      <c r="AK13034"/>
      <c r="AL13034"/>
    </row>
    <row r="13035" spans="3:38" ht="15" customHeight="1" x14ac:dyDescent="0.35">
      <c r="C13035"/>
      <c r="D13035"/>
      <c r="E13035"/>
      <c r="F13035"/>
      <c r="G13035"/>
      <c r="H13035"/>
      <c r="I13035"/>
      <c r="J13035"/>
      <c r="K13035"/>
      <c r="L13035"/>
      <c r="M13035"/>
      <c r="N13035"/>
      <c r="O13035"/>
      <c r="S13035"/>
      <c r="T13035"/>
      <c r="U13035"/>
      <c r="V13035"/>
      <c r="Y13035"/>
      <c r="Z13035"/>
      <c r="AA13035"/>
      <c r="AB13035"/>
      <c r="AC13035"/>
      <c r="AD13035"/>
      <c r="AE13035"/>
      <c r="AF13035"/>
      <c r="AG13035"/>
      <c r="AH13035"/>
      <c r="AI13035"/>
      <c r="AJ13035"/>
      <c r="AK13035"/>
      <c r="AL13035"/>
    </row>
    <row r="13036" spans="3:38" ht="15" customHeight="1" x14ac:dyDescent="0.35">
      <c r="C13036"/>
      <c r="D13036"/>
      <c r="E13036"/>
      <c r="F13036"/>
      <c r="G13036"/>
      <c r="H13036"/>
      <c r="I13036"/>
      <c r="J13036"/>
      <c r="K13036"/>
      <c r="L13036"/>
      <c r="M13036"/>
      <c r="N13036"/>
      <c r="O13036"/>
      <c r="S13036"/>
      <c r="T13036"/>
      <c r="U13036"/>
      <c r="V13036"/>
      <c r="Y13036"/>
      <c r="Z13036"/>
      <c r="AA13036"/>
      <c r="AB13036"/>
      <c r="AC13036"/>
      <c r="AD13036"/>
      <c r="AE13036"/>
      <c r="AF13036"/>
      <c r="AG13036"/>
      <c r="AH13036"/>
      <c r="AI13036"/>
      <c r="AJ13036"/>
      <c r="AK13036"/>
      <c r="AL13036"/>
    </row>
    <row r="13037" spans="3:38" ht="15" customHeight="1" x14ac:dyDescent="0.35">
      <c r="C13037"/>
      <c r="D13037"/>
      <c r="E13037"/>
      <c r="F13037"/>
      <c r="G13037"/>
      <c r="H13037"/>
      <c r="I13037"/>
      <c r="J13037"/>
      <c r="K13037"/>
      <c r="L13037"/>
      <c r="M13037"/>
      <c r="N13037"/>
      <c r="O13037"/>
      <c r="S13037"/>
      <c r="T13037"/>
      <c r="U13037"/>
      <c r="V13037"/>
      <c r="Y13037"/>
      <c r="Z13037"/>
      <c r="AA13037"/>
      <c r="AB13037"/>
      <c r="AC13037"/>
      <c r="AD13037"/>
      <c r="AE13037"/>
      <c r="AF13037"/>
      <c r="AG13037"/>
      <c r="AH13037"/>
      <c r="AI13037"/>
      <c r="AJ13037"/>
      <c r="AK13037"/>
      <c r="AL13037"/>
    </row>
    <row r="13038" spans="3:38" ht="15" customHeight="1" x14ac:dyDescent="0.35">
      <c r="C13038"/>
      <c r="D13038"/>
      <c r="E13038"/>
      <c r="F13038"/>
      <c r="G13038"/>
      <c r="H13038"/>
      <c r="I13038"/>
      <c r="J13038"/>
      <c r="K13038"/>
      <c r="L13038"/>
      <c r="M13038"/>
      <c r="N13038"/>
      <c r="O13038"/>
      <c r="S13038"/>
      <c r="T13038"/>
      <c r="U13038"/>
      <c r="V13038"/>
      <c r="Y13038"/>
      <c r="Z13038"/>
      <c r="AA13038"/>
      <c r="AB13038"/>
      <c r="AC13038"/>
      <c r="AD13038"/>
      <c r="AE13038"/>
      <c r="AF13038"/>
      <c r="AG13038"/>
      <c r="AH13038"/>
      <c r="AI13038"/>
      <c r="AJ13038"/>
      <c r="AK13038"/>
      <c r="AL13038"/>
    </row>
    <row r="13039" spans="3:38" ht="15" customHeight="1" x14ac:dyDescent="0.35">
      <c r="C13039"/>
      <c r="D13039"/>
      <c r="E13039"/>
      <c r="F13039"/>
      <c r="G13039"/>
      <c r="H13039"/>
      <c r="I13039"/>
      <c r="J13039"/>
      <c r="K13039"/>
      <c r="L13039"/>
      <c r="M13039"/>
      <c r="N13039"/>
      <c r="O13039"/>
      <c r="S13039"/>
      <c r="T13039"/>
      <c r="U13039"/>
      <c r="V13039"/>
      <c r="Y13039"/>
      <c r="Z13039"/>
      <c r="AA13039"/>
      <c r="AB13039"/>
      <c r="AC13039"/>
      <c r="AD13039"/>
      <c r="AE13039"/>
      <c r="AF13039"/>
      <c r="AG13039"/>
      <c r="AH13039"/>
      <c r="AI13039"/>
      <c r="AJ13039"/>
      <c r="AK13039"/>
      <c r="AL13039"/>
    </row>
    <row r="13040" spans="3:38" ht="15" customHeight="1" x14ac:dyDescent="0.35">
      <c r="C13040"/>
      <c r="D13040"/>
      <c r="E13040"/>
      <c r="F13040"/>
      <c r="G13040"/>
      <c r="H13040"/>
      <c r="I13040"/>
      <c r="J13040"/>
      <c r="K13040"/>
      <c r="L13040"/>
      <c r="M13040"/>
      <c r="N13040"/>
      <c r="O13040"/>
      <c r="S13040"/>
      <c r="T13040"/>
      <c r="U13040"/>
      <c r="V13040"/>
      <c r="Y13040"/>
      <c r="Z13040"/>
      <c r="AA13040"/>
      <c r="AB13040"/>
      <c r="AC13040"/>
      <c r="AD13040"/>
      <c r="AE13040"/>
      <c r="AF13040"/>
      <c r="AG13040"/>
      <c r="AH13040"/>
      <c r="AI13040"/>
      <c r="AJ13040"/>
      <c r="AK13040"/>
      <c r="AL13040"/>
    </row>
    <row r="13041" spans="3:38" ht="15" customHeight="1" x14ac:dyDescent="0.35">
      <c r="C13041"/>
      <c r="D13041"/>
      <c r="E13041"/>
      <c r="F13041"/>
      <c r="G13041"/>
      <c r="H13041"/>
      <c r="I13041"/>
      <c r="J13041"/>
      <c r="K13041"/>
      <c r="L13041"/>
      <c r="M13041"/>
      <c r="N13041"/>
      <c r="O13041"/>
      <c r="S13041"/>
      <c r="T13041"/>
      <c r="U13041"/>
      <c r="V13041"/>
      <c r="Y13041"/>
      <c r="Z13041"/>
      <c r="AA13041"/>
      <c r="AB13041"/>
      <c r="AC13041"/>
      <c r="AD13041"/>
      <c r="AE13041"/>
      <c r="AF13041"/>
      <c r="AG13041"/>
      <c r="AH13041"/>
      <c r="AI13041"/>
      <c r="AJ13041"/>
      <c r="AK13041"/>
      <c r="AL13041"/>
    </row>
    <row r="13042" spans="3:38" ht="15" customHeight="1" x14ac:dyDescent="0.35">
      <c r="C13042"/>
      <c r="D13042"/>
      <c r="E13042"/>
      <c r="F13042"/>
      <c r="G13042"/>
      <c r="H13042"/>
      <c r="I13042"/>
      <c r="J13042"/>
      <c r="K13042"/>
      <c r="L13042"/>
      <c r="M13042"/>
      <c r="N13042"/>
      <c r="O13042"/>
      <c r="S13042"/>
      <c r="T13042"/>
      <c r="U13042"/>
      <c r="V13042"/>
      <c r="Y13042"/>
      <c r="Z13042"/>
      <c r="AA13042"/>
      <c r="AB13042"/>
      <c r="AC13042"/>
      <c r="AD13042"/>
      <c r="AE13042"/>
      <c r="AF13042"/>
      <c r="AG13042"/>
      <c r="AH13042"/>
      <c r="AI13042"/>
      <c r="AJ13042"/>
      <c r="AK13042"/>
      <c r="AL13042"/>
    </row>
    <row r="13043" spans="3:38" ht="15" customHeight="1" x14ac:dyDescent="0.35">
      <c r="C13043"/>
      <c r="D13043"/>
      <c r="E13043"/>
      <c r="F13043"/>
      <c r="G13043"/>
      <c r="H13043"/>
      <c r="I13043"/>
      <c r="J13043"/>
      <c r="K13043"/>
      <c r="L13043"/>
      <c r="M13043"/>
      <c r="N13043"/>
      <c r="O13043"/>
      <c r="S13043"/>
      <c r="T13043"/>
      <c r="U13043"/>
      <c r="V13043"/>
      <c r="Y13043"/>
      <c r="Z13043"/>
      <c r="AA13043"/>
      <c r="AB13043"/>
      <c r="AC13043"/>
      <c r="AD13043"/>
      <c r="AE13043"/>
      <c r="AF13043"/>
      <c r="AG13043"/>
      <c r="AH13043"/>
      <c r="AI13043"/>
      <c r="AJ13043"/>
      <c r="AK13043"/>
      <c r="AL13043"/>
    </row>
    <row r="13044" spans="3:38" ht="15" customHeight="1" x14ac:dyDescent="0.35">
      <c r="C13044"/>
      <c r="D13044"/>
      <c r="E13044"/>
      <c r="F13044"/>
      <c r="G13044"/>
      <c r="H13044"/>
      <c r="I13044"/>
      <c r="J13044"/>
      <c r="K13044"/>
      <c r="L13044"/>
      <c r="M13044"/>
      <c r="N13044"/>
      <c r="O13044"/>
      <c r="S13044"/>
      <c r="T13044"/>
      <c r="U13044"/>
      <c r="V13044"/>
      <c r="Y13044"/>
      <c r="Z13044"/>
      <c r="AA13044"/>
      <c r="AB13044"/>
      <c r="AC13044"/>
      <c r="AD13044"/>
      <c r="AE13044"/>
      <c r="AF13044"/>
      <c r="AG13044"/>
      <c r="AH13044"/>
      <c r="AI13044"/>
      <c r="AJ13044"/>
      <c r="AK13044"/>
      <c r="AL13044"/>
    </row>
    <row r="13045" spans="3:38" ht="15" customHeight="1" x14ac:dyDescent="0.35">
      <c r="C13045"/>
      <c r="D13045"/>
      <c r="E13045"/>
      <c r="F13045"/>
      <c r="G13045"/>
      <c r="H13045"/>
      <c r="I13045"/>
      <c r="J13045"/>
      <c r="K13045"/>
      <c r="L13045"/>
      <c r="M13045"/>
      <c r="N13045"/>
      <c r="O13045"/>
      <c r="S13045"/>
      <c r="T13045"/>
      <c r="U13045"/>
      <c r="V13045"/>
      <c r="Y13045"/>
      <c r="Z13045"/>
      <c r="AA13045"/>
      <c r="AB13045"/>
      <c r="AC13045"/>
      <c r="AD13045"/>
      <c r="AE13045"/>
      <c r="AF13045"/>
      <c r="AG13045"/>
      <c r="AH13045"/>
      <c r="AI13045"/>
      <c r="AJ13045"/>
      <c r="AK13045"/>
      <c r="AL13045"/>
    </row>
    <row r="13046" spans="3:38" ht="15" customHeight="1" x14ac:dyDescent="0.35">
      <c r="C13046"/>
      <c r="D13046"/>
      <c r="E13046"/>
      <c r="F13046"/>
      <c r="G13046"/>
      <c r="H13046"/>
      <c r="I13046"/>
      <c r="J13046"/>
      <c r="K13046"/>
      <c r="L13046"/>
      <c r="M13046"/>
      <c r="N13046"/>
      <c r="O13046"/>
      <c r="S13046"/>
      <c r="T13046"/>
      <c r="U13046"/>
      <c r="V13046"/>
      <c r="Y13046"/>
      <c r="Z13046"/>
      <c r="AA13046"/>
      <c r="AB13046"/>
      <c r="AC13046"/>
      <c r="AD13046"/>
      <c r="AE13046"/>
      <c r="AF13046"/>
      <c r="AG13046"/>
      <c r="AH13046"/>
      <c r="AI13046"/>
      <c r="AJ13046"/>
      <c r="AK13046"/>
      <c r="AL13046"/>
    </row>
    <row r="13047" spans="3:38" ht="15" customHeight="1" x14ac:dyDescent="0.35">
      <c r="C13047"/>
      <c r="D13047"/>
      <c r="E13047"/>
      <c r="F13047"/>
      <c r="G13047"/>
      <c r="H13047"/>
      <c r="I13047"/>
      <c r="J13047"/>
      <c r="K13047"/>
      <c r="L13047"/>
      <c r="M13047"/>
      <c r="N13047"/>
      <c r="O13047"/>
      <c r="S13047"/>
      <c r="T13047"/>
      <c r="U13047"/>
      <c r="V13047"/>
      <c r="Y13047"/>
      <c r="Z13047"/>
      <c r="AA13047"/>
      <c r="AB13047"/>
      <c r="AC13047"/>
      <c r="AD13047"/>
      <c r="AE13047"/>
      <c r="AF13047"/>
      <c r="AG13047"/>
      <c r="AH13047"/>
      <c r="AI13047"/>
      <c r="AJ13047"/>
      <c r="AK13047"/>
      <c r="AL13047"/>
    </row>
    <row r="13048" spans="3:38" ht="15" customHeight="1" x14ac:dyDescent="0.35">
      <c r="C13048"/>
      <c r="D13048"/>
      <c r="E13048"/>
      <c r="F13048"/>
      <c r="G13048"/>
      <c r="H13048"/>
      <c r="I13048"/>
      <c r="J13048"/>
      <c r="K13048"/>
      <c r="L13048"/>
      <c r="M13048"/>
      <c r="N13048"/>
      <c r="O13048"/>
      <c r="S13048"/>
      <c r="T13048"/>
      <c r="U13048"/>
      <c r="V13048"/>
      <c r="Y13048"/>
      <c r="Z13048"/>
      <c r="AA13048"/>
      <c r="AB13048"/>
      <c r="AC13048"/>
      <c r="AD13048"/>
      <c r="AE13048"/>
      <c r="AF13048"/>
      <c r="AG13048"/>
      <c r="AH13048"/>
      <c r="AI13048"/>
      <c r="AJ13048"/>
      <c r="AK13048"/>
      <c r="AL13048"/>
    </row>
    <row r="13049" spans="3:38" ht="15" customHeight="1" x14ac:dyDescent="0.35">
      <c r="C13049"/>
      <c r="D13049"/>
      <c r="E13049"/>
      <c r="F13049"/>
      <c r="G13049"/>
      <c r="H13049"/>
      <c r="I13049"/>
      <c r="J13049"/>
      <c r="K13049"/>
      <c r="L13049"/>
      <c r="M13049"/>
      <c r="N13049"/>
      <c r="O13049"/>
      <c r="S13049"/>
      <c r="T13049"/>
      <c r="U13049"/>
      <c r="V13049"/>
      <c r="Y13049"/>
      <c r="Z13049"/>
      <c r="AA13049"/>
      <c r="AB13049"/>
      <c r="AC13049"/>
      <c r="AD13049"/>
      <c r="AE13049"/>
      <c r="AF13049"/>
      <c r="AG13049"/>
      <c r="AH13049"/>
      <c r="AI13049"/>
      <c r="AJ13049"/>
      <c r="AK13049"/>
      <c r="AL13049"/>
    </row>
    <row r="13050" spans="3:38" ht="15" customHeight="1" x14ac:dyDescent="0.35">
      <c r="C13050"/>
      <c r="D13050"/>
      <c r="E13050"/>
      <c r="F13050"/>
      <c r="G13050"/>
      <c r="H13050"/>
      <c r="I13050"/>
      <c r="J13050"/>
      <c r="K13050"/>
      <c r="L13050"/>
      <c r="M13050"/>
      <c r="N13050"/>
      <c r="O13050"/>
      <c r="S13050"/>
      <c r="T13050"/>
      <c r="U13050"/>
      <c r="V13050"/>
      <c r="Y13050"/>
      <c r="Z13050"/>
      <c r="AA13050"/>
      <c r="AB13050"/>
      <c r="AC13050"/>
      <c r="AD13050"/>
      <c r="AE13050"/>
      <c r="AF13050"/>
      <c r="AG13050"/>
      <c r="AH13050"/>
      <c r="AI13050"/>
      <c r="AJ13050"/>
      <c r="AK13050"/>
      <c r="AL13050"/>
    </row>
    <row r="13051" spans="3:38" ht="15" customHeight="1" x14ac:dyDescent="0.35">
      <c r="C13051"/>
      <c r="D13051"/>
      <c r="E13051"/>
      <c r="F13051"/>
      <c r="G13051"/>
      <c r="H13051"/>
      <c r="I13051"/>
      <c r="J13051"/>
      <c r="K13051"/>
      <c r="L13051"/>
      <c r="M13051"/>
      <c r="N13051"/>
      <c r="O13051"/>
      <c r="S13051"/>
      <c r="T13051"/>
      <c r="U13051"/>
      <c r="V13051"/>
      <c r="Y13051"/>
      <c r="Z13051"/>
      <c r="AA13051"/>
      <c r="AB13051"/>
      <c r="AC13051"/>
      <c r="AD13051"/>
      <c r="AE13051"/>
      <c r="AF13051"/>
      <c r="AG13051"/>
      <c r="AH13051"/>
      <c r="AI13051"/>
      <c r="AJ13051"/>
      <c r="AK13051"/>
      <c r="AL13051"/>
    </row>
    <row r="13052" spans="3:38" ht="15" customHeight="1" x14ac:dyDescent="0.35">
      <c r="C13052"/>
      <c r="D13052"/>
      <c r="E13052"/>
      <c r="F13052"/>
      <c r="G13052"/>
      <c r="H13052"/>
      <c r="I13052"/>
      <c r="J13052"/>
      <c r="K13052"/>
      <c r="L13052"/>
      <c r="M13052"/>
      <c r="N13052"/>
      <c r="O13052"/>
      <c r="S13052"/>
      <c r="T13052"/>
      <c r="U13052"/>
      <c r="V13052"/>
      <c r="Y13052"/>
      <c r="Z13052"/>
      <c r="AA13052"/>
      <c r="AB13052"/>
      <c r="AC13052"/>
      <c r="AD13052"/>
      <c r="AE13052"/>
      <c r="AF13052"/>
      <c r="AG13052"/>
      <c r="AH13052"/>
      <c r="AI13052"/>
      <c r="AJ13052"/>
      <c r="AK13052"/>
      <c r="AL13052"/>
    </row>
    <row r="13053" spans="3:38" ht="15" customHeight="1" x14ac:dyDescent="0.35">
      <c r="C13053"/>
      <c r="D13053"/>
      <c r="E13053"/>
      <c r="F13053"/>
      <c r="G13053"/>
      <c r="H13053"/>
      <c r="I13053"/>
      <c r="J13053"/>
      <c r="K13053"/>
      <c r="L13053"/>
      <c r="M13053"/>
      <c r="N13053"/>
      <c r="O13053"/>
      <c r="S13053"/>
      <c r="T13053"/>
      <c r="U13053"/>
      <c r="V13053"/>
      <c r="Y13053"/>
      <c r="Z13053"/>
      <c r="AA13053"/>
      <c r="AB13053"/>
      <c r="AC13053"/>
      <c r="AD13053"/>
      <c r="AE13053"/>
      <c r="AF13053"/>
      <c r="AG13053"/>
      <c r="AH13053"/>
      <c r="AI13053"/>
      <c r="AJ13053"/>
      <c r="AK13053"/>
      <c r="AL13053"/>
    </row>
    <row r="13054" spans="3:38" ht="15" customHeight="1" x14ac:dyDescent="0.35">
      <c r="C13054"/>
      <c r="D13054"/>
      <c r="E13054"/>
      <c r="F13054"/>
      <c r="G13054"/>
      <c r="H13054"/>
      <c r="I13054"/>
      <c r="J13054"/>
      <c r="K13054"/>
      <c r="L13054"/>
      <c r="M13054"/>
      <c r="N13054"/>
      <c r="O13054"/>
      <c r="S13054"/>
      <c r="T13054"/>
      <c r="U13054"/>
      <c r="V13054"/>
      <c r="Y13054"/>
      <c r="Z13054"/>
      <c r="AA13054"/>
      <c r="AB13054"/>
      <c r="AC13054"/>
      <c r="AD13054"/>
      <c r="AE13054"/>
      <c r="AF13054"/>
      <c r="AG13054"/>
      <c r="AH13054"/>
      <c r="AI13054"/>
      <c r="AJ13054"/>
      <c r="AK13054"/>
      <c r="AL13054"/>
    </row>
    <row r="13055" spans="3:38" ht="15" customHeight="1" x14ac:dyDescent="0.35">
      <c r="C13055"/>
      <c r="D13055"/>
      <c r="E13055"/>
      <c r="F13055"/>
      <c r="G13055"/>
      <c r="H13055"/>
      <c r="I13055"/>
      <c r="J13055"/>
      <c r="K13055"/>
      <c r="L13055"/>
      <c r="M13055"/>
      <c r="N13055"/>
      <c r="O13055"/>
      <c r="S13055"/>
      <c r="T13055"/>
      <c r="U13055"/>
      <c r="V13055"/>
      <c r="Y13055"/>
      <c r="Z13055"/>
      <c r="AA13055"/>
      <c r="AB13055"/>
      <c r="AC13055"/>
      <c r="AD13055"/>
      <c r="AE13055"/>
      <c r="AF13055"/>
      <c r="AG13055"/>
      <c r="AH13055"/>
      <c r="AI13055"/>
      <c r="AJ13055"/>
      <c r="AK13055"/>
      <c r="AL13055"/>
    </row>
    <row r="13056" spans="3:38" ht="15" customHeight="1" x14ac:dyDescent="0.35">
      <c r="C13056"/>
      <c r="D13056"/>
      <c r="E13056"/>
      <c r="F13056"/>
      <c r="G13056"/>
      <c r="H13056"/>
      <c r="I13056"/>
      <c r="J13056"/>
      <c r="K13056"/>
      <c r="L13056"/>
      <c r="M13056"/>
      <c r="N13056"/>
      <c r="O13056"/>
      <c r="S13056"/>
      <c r="T13056"/>
      <c r="U13056"/>
      <c r="V13056"/>
      <c r="Y13056"/>
      <c r="Z13056"/>
      <c r="AA13056"/>
      <c r="AB13056"/>
      <c r="AC13056"/>
      <c r="AD13056"/>
      <c r="AE13056"/>
      <c r="AF13056"/>
      <c r="AG13056"/>
      <c r="AH13056"/>
      <c r="AI13056"/>
      <c r="AJ13056"/>
      <c r="AK13056"/>
      <c r="AL13056"/>
    </row>
    <row r="13057" spans="3:38" ht="15" customHeight="1" x14ac:dyDescent="0.35">
      <c r="C13057"/>
      <c r="D13057"/>
      <c r="E13057"/>
      <c r="F13057"/>
      <c r="G13057"/>
      <c r="H13057"/>
      <c r="I13057"/>
      <c r="J13057"/>
      <c r="K13057"/>
      <c r="L13057"/>
      <c r="M13057"/>
      <c r="N13057"/>
      <c r="O13057"/>
      <c r="S13057"/>
      <c r="T13057"/>
      <c r="U13057"/>
      <c r="V13057"/>
      <c r="Y13057"/>
      <c r="Z13057"/>
      <c r="AA13057"/>
      <c r="AB13057"/>
      <c r="AC13057"/>
      <c r="AD13057"/>
      <c r="AE13057"/>
      <c r="AF13057"/>
      <c r="AG13057"/>
      <c r="AH13057"/>
      <c r="AI13057"/>
      <c r="AJ13057"/>
      <c r="AK13057"/>
      <c r="AL13057"/>
    </row>
    <row r="13058" spans="3:38" ht="15" customHeight="1" x14ac:dyDescent="0.35">
      <c r="C13058"/>
      <c r="D13058"/>
      <c r="E13058"/>
      <c r="F13058"/>
      <c r="G13058"/>
      <c r="H13058"/>
      <c r="I13058"/>
      <c r="J13058"/>
      <c r="K13058"/>
      <c r="L13058"/>
      <c r="M13058"/>
      <c r="N13058"/>
      <c r="O13058"/>
      <c r="S13058"/>
      <c r="T13058"/>
      <c r="U13058"/>
      <c r="V13058"/>
      <c r="Y13058"/>
      <c r="Z13058"/>
      <c r="AA13058"/>
      <c r="AB13058"/>
      <c r="AC13058"/>
      <c r="AD13058"/>
      <c r="AE13058"/>
      <c r="AF13058"/>
      <c r="AG13058"/>
      <c r="AH13058"/>
      <c r="AI13058"/>
      <c r="AJ13058"/>
      <c r="AK13058"/>
      <c r="AL13058"/>
    </row>
    <row r="13059" spans="3:38" ht="15" customHeight="1" x14ac:dyDescent="0.35">
      <c r="C13059"/>
      <c r="D13059"/>
      <c r="E13059"/>
      <c r="F13059"/>
      <c r="G13059"/>
      <c r="H13059"/>
      <c r="I13059"/>
      <c r="J13059"/>
      <c r="K13059"/>
      <c r="L13059"/>
      <c r="M13059"/>
      <c r="N13059"/>
      <c r="O13059"/>
      <c r="S13059"/>
      <c r="T13059"/>
      <c r="U13059"/>
      <c r="V13059"/>
      <c r="Y13059"/>
      <c r="Z13059"/>
      <c r="AA13059"/>
      <c r="AB13059"/>
      <c r="AC13059"/>
      <c r="AD13059"/>
      <c r="AE13059"/>
      <c r="AF13059"/>
      <c r="AG13059"/>
      <c r="AH13059"/>
      <c r="AI13059"/>
      <c r="AJ13059"/>
      <c r="AK13059"/>
      <c r="AL13059"/>
    </row>
    <row r="13060" spans="3:38" ht="15" customHeight="1" x14ac:dyDescent="0.35">
      <c r="C13060"/>
      <c r="D13060"/>
      <c r="E13060"/>
      <c r="F13060"/>
      <c r="G13060"/>
      <c r="H13060"/>
      <c r="I13060"/>
      <c r="J13060"/>
      <c r="K13060"/>
      <c r="L13060"/>
      <c r="M13060"/>
      <c r="N13060"/>
      <c r="O13060"/>
      <c r="S13060"/>
      <c r="T13060"/>
      <c r="U13060"/>
      <c r="V13060"/>
      <c r="Y13060"/>
      <c r="Z13060"/>
      <c r="AA13060"/>
      <c r="AB13060"/>
      <c r="AC13060"/>
      <c r="AD13060"/>
      <c r="AE13060"/>
      <c r="AF13060"/>
      <c r="AG13060"/>
      <c r="AH13060"/>
      <c r="AI13060"/>
      <c r="AJ13060"/>
      <c r="AK13060"/>
      <c r="AL13060"/>
    </row>
    <row r="13061" spans="3:38" ht="15" customHeight="1" x14ac:dyDescent="0.35">
      <c r="C13061"/>
      <c r="D13061"/>
      <c r="E13061"/>
      <c r="F13061"/>
      <c r="G13061"/>
      <c r="H13061"/>
      <c r="I13061"/>
      <c r="J13061"/>
      <c r="K13061"/>
      <c r="L13061"/>
      <c r="M13061"/>
      <c r="N13061"/>
      <c r="O13061"/>
      <c r="S13061"/>
      <c r="T13061"/>
      <c r="U13061"/>
      <c r="V13061"/>
      <c r="Y13061"/>
      <c r="Z13061"/>
      <c r="AA13061"/>
      <c r="AB13061"/>
      <c r="AC13061"/>
      <c r="AD13061"/>
      <c r="AE13061"/>
      <c r="AF13061"/>
      <c r="AG13061"/>
      <c r="AH13061"/>
      <c r="AI13061"/>
      <c r="AJ13061"/>
      <c r="AK13061"/>
      <c r="AL13061"/>
    </row>
    <row r="13062" spans="3:38" ht="15" customHeight="1" x14ac:dyDescent="0.35">
      <c r="C13062"/>
      <c r="D13062"/>
      <c r="E13062"/>
      <c r="F13062"/>
      <c r="G13062"/>
      <c r="H13062"/>
      <c r="I13062"/>
      <c r="J13062"/>
      <c r="K13062"/>
      <c r="L13062"/>
      <c r="M13062"/>
      <c r="N13062"/>
      <c r="O13062"/>
      <c r="S13062"/>
      <c r="T13062"/>
      <c r="U13062"/>
      <c r="V13062"/>
      <c r="Y13062"/>
      <c r="Z13062"/>
      <c r="AA13062"/>
      <c r="AB13062"/>
      <c r="AC13062"/>
      <c r="AD13062"/>
      <c r="AE13062"/>
      <c r="AF13062"/>
      <c r="AG13062"/>
      <c r="AH13062"/>
      <c r="AI13062"/>
      <c r="AJ13062"/>
      <c r="AK13062"/>
      <c r="AL13062"/>
    </row>
    <row r="13063" spans="3:38" ht="15" customHeight="1" x14ac:dyDescent="0.35">
      <c r="C13063"/>
      <c r="D13063"/>
      <c r="E13063"/>
      <c r="F13063"/>
      <c r="G13063"/>
      <c r="H13063"/>
      <c r="I13063"/>
      <c r="J13063"/>
      <c r="K13063"/>
      <c r="L13063"/>
      <c r="M13063"/>
      <c r="N13063"/>
      <c r="O13063"/>
      <c r="S13063"/>
      <c r="T13063"/>
      <c r="U13063"/>
      <c r="V13063"/>
      <c r="Y13063"/>
      <c r="Z13063"/>
      <c r="AA13063"/>
      <c r="AB13063"/>
      <c r="AC13063"/>
      <c r="AD13063"/>
      <c r="AE13063"/>
      <c r="AF13063"/>
      <c r="AG13063"/>
      <c r="AH13063"/>
      <c r="AI13063"/>
      <c r="AJ13063"/>
      <c r="AK13063"/>
      <c r="AL13063"/>
    </row>
    <row r="13064" spans="3:38" ht="15" customHeight="1" x14ac:dyDescent="0.35">
      <c r="C13064"/>
      <c r="D13064"/>
      <c r="E13064"/>
      <c r="F13064"/>
      <c r="G13064"/>
      <c r="H13064"/>
      <c r="I13064"/>
      <c r="J13064"/>
      <c r="K13064"/>
      <c r="L13064"/>
      <c r="M13064"/>
      <c r="N13064"/>
      <c r="O13064"/>
      <c r="S13064"/>
      <c r="T13064"/>
      <c r="U13064"/>
      <c r="V13064"/>
      <c r="Y13064"/>
      <c r="Z13064"/>
      <c r="AA13064"/>
      <c r="AB13064"/>
      <c r="AC13064"/>
      <c r="AD13064"/>
      <c r="AE13064"/>
      <c r="AF13064"/>
      <c r="AG13064"/>
      <c r="AH13064"/>
      <c r="AI13064"/>
      <c r="AJ13064"/>
      <c r="AK13064"/>
      <c r="AL13064"/>
    </row>
    <row r="13065" spans="3:38" ht="15" customHeight="1" x14ac:dyDescent="0.35">
      <c r="C13065"/>
      <c r="D13065"/>
      <c r="E13065"/>
      <c r="F13065"/>
      <c r="G13065"/>
      <c r="H13065"/>
      <c r="I13065"/>
      <c r="J13065"/>
      <c r="K13065"/>
      <c r="L13065"/>
      <c r="M13065"/>
      <c r="N13065"/>
      <c r="O13065"/>
      <c r="S13065"/>
      <c r="T13065"/>
      <c r="U13065"/>
      <c r="V13065"/>
      <c r="Y13065"/>
      <c r="Z13065"/>
      <c r="AA13065"/>
      <c r="AB13065"/>
      <c r="AC13065"/>
      <c r="AD13065"/>
      <c r="AE13065"/>
      <c r="AF13065"/>
      <c r="AG13065"/>
      <c r="AH13065"/>
      <c r="AI13065"/>
      <c r="AJ13065"/>
      <c r="AK13065"/>
      <c r="AL13065"/>
    </row>
    <row r="13066" spans="3:38" ht="15" customHeight="1" x14ac:dyDescent="0.35">
      <c r="C13066"/>
      <c r="D13066"/>
      <c r="E13066"/>
      <c r="F13066"/>
      <c r="G13066"/>
      <c r="H13066"/>
      <c r="I13066"/>
      <c r="J13066"/>
      <c r="K13066"/>
      <c r="L13066"/>
      <c r="M13066"/>
      <c r="N13066"/>
      <c r="O13066"/>
      <c r="S13066"/>
      <c r="T13066"/>
      <c r="U13066"/>
      <c r="V13066"/>
      <c r="Y13066"/>
      <c r="Z13066"/>
      <c r="AA13066"/>
      <c r="AB13066"/>
      <c r="AC13066"/>
      <c r="AD13066"/>
      <c r="AE13066"/>
      <c r="AF13066"/>
      <c r="AG13066"/>
      <c r="AH13066"/>
      <c r="AI13066"/>
      <c r="AJ13066"/>
      <c r="AK13066"/>
      <c r="AL13066"/>
    </row>
    <row r="13067" spans="3:38" ht="15" customHeight="1" x14ac:dyDescent="0.35">
      <c r="C13067"/>
      <c r="D13067"/>
      <c r="E13067"/>
      <c r="F13067"/>
      <c r="G13067"/>
      <c r="H13067"/>
      <c r="I13067"/>
      <c r="J13067"/>
      <c r="K13067"/>
      <c r="L13067"/>
      <c r="M13067"/>
      <c r="N13067"/>
      <c r="O13067"/>
      <c r="S13067"/>
      <c r="T13067"/>
      <c r="U13067"/>
      <c r="V13067"/>
      <c r="Y13067"/>
      <c r="Z13067"/>
      <c r="AA13067"/>
      <c r="AB13067"/>
      <c r="AC13067"/>
      <c r="AD13067"/>
      <c r="AE13067"/>
      <c r="AF13067"/>
      <c r="AG13067"/>
      <c r="AH13067"/>
      <c r="AI13067"/>
      <c r="AJ13067"/>
      <c r="AK13067"/>
      <c r="AL13067"/>
    </row>
    <row r="13068" spans="3:38" ht="15" customHeight="1" x14ac:dyDescent="0.35">
      <c r="C13068"/>
      <c r="D13068"/>
      <c r="E13068"/>
      <c r="F13068"/>
      <c r="G13068"/>
      <c r="H13068"/>
      <c r="I13068"/>
      <c r="J13068"/>
      <c r="K13068"/>
      <c r="L13068"/>
      <c r="M13068"/>
      <c r="N13068"/>
      <c r="O13068"/>
      <c r="S13068"/>
      <c r="T13068"/>
      <c r="U13068"/>
      <c r="V13068"/>
      <c r="Y13068"/>
      <c r="Z13068"/>
      <c r="AA13068"/>
      <c r="AB13068"/>
      <c r="AC13068"/>
      <c r="AD13068"/>
      <c r="AE13068"/>
      <c r="AF13068"/>
      <c r="AG13068"/>
      <c r="AH13068"/>
      <c r="AI13068"/>
      <c r="AJ13068"/>
      <c r="AK13068"/>
      <c r="AL13068"/>
    </row>
    <row r="13069" spans="3:38" ht="15" customHeight="1" x14ac:dyDescent="0.35">
      <c r="C13069"/>
      <c r="D13069"/>
      <c r="E13069"/>
      <c r="F13069"/>
      <c r="G13069"/>
      <c r="H13069"/>
      <c r="I13069"/>
      <c r="J13069"/>
      <c r="K13069"/>
      <c r="L13069"/>
      <c r="M13069"/>
      <c r="N13069"/>
      <c r="O13069"/>
      <c r="S13069"/>
      <c r="T13069"/>
      <c r="U13069"/>
      <c r="V13069"/>
      <c r="Y13069"/>
      <c r="Z13069"/>
      <c r="AA13069"/>
      <c r="AB13069"/>
      <c r="AC13069"/>
      <c r="AD13069"/>
      <c r="AE13069"/>
      <c r="AF13069"/>
      <c r="AG13069"/>
      <c r="AH13069"/>
      <c r="AI13069"/>
      <c r="AJ13069"/>
      <c r="AK13069"/>
      <c r="AL13069"/>
    </row>
    <row r="13070" spans="3:38" ht="15" customHeight="1" x14ac:dyDescent="0.35">
      <c r="C13070"/>
      <c r="D13070"/>
      <c r="E13070"/>
      <c r="F13070"/>
      <c r="G13070"/>
      <c r="H13070"/>
      <c r="I13070"/>
      <c r="J13070"/>
      <c r="K13070"/>
      <c r="L13070"/>
      <c r="M13070"/>
      <c r="N13070"/>
      <c r="O13070"/>
      <c r="S13070"/>
      <c r="T13070"/>
      <c r="U13070"/>
      <c r="V13070"/>
      <c r="Y13070"/>
      <c r="Z13070"/>
      <c r="AA13070"/>
      <c r="AB13070"/>
      <c r="AC13070"/>
      <c r="AD13070"/>
      <c r="AE13070"/>
      <c r="AF13070"/>
      <c r="AG13070"/>
      <c r="AH13070"/>
      <c r="AI13070"/>
      <c r="AJ13070"/>
      <c r="AK13070"/>
      <c r="AL13070"/>
    </row>
    <row r="13071" spans="3:38" ht="15" customHeight="1" x14ac:dyDescent="0.35">
      <c r="C13071"/>
      <c r="D13071"/>
      <c r="E13071"/>
      <c r="F13071"/>
      <c r="G13071"/>
      <c r="H13071"/>
      <c r="I13071"/>
      <c r="J13071"/>
      <c r="K13071"/>
      <c r="L13071"/>
      <c r="M13071"/>
      <c r="N13071"/>
      <c r="O13071"/>
      <c r="S13071"/>
      <c r="T13071"/>
      <c r="U13071"/>
      <c r="V13071"/>
      <c r="Y13071"/>
      <c r="Z13071"/>
      <c r="AA13071"/>
      <c r="AB13071"/>
      <c r="AC13071"/>
      <c r="AD13071"/>
      <c r="AE13071"/>
      <c r="AF13071"/>
      <c r="AG13071"/>
      <c r="AH13071"/>
      <c r="AI13071"/>
      <c r="AJ13071"/>
      <c r="AK13071"/>
      <c r="AL13071"/>
    </row>
    <row r="13072" spans="3:38" ht="15" customHeight="1" x14ac:dyDescent="0.35">
      <c r="C13072"/>
      <c r="D13072"/>
      <c r="E13072"/>
      <c r="F13072"/>
      <c r="G13072"/>
      <c r="H13072"/>
      <c r="I13072"/>
      <c r="J13072"/>
      <c r="K13072"/>
      <c r="L13072"/>
      <c r="M13072"/>
      <c r="N13072"/>
      <c r="O13072"/>
      <c r="S13072"/>
      <c r="T13072"/>
      <c r="U13072"/>
      <c r="V13072"/>
      <c r="Y13072"/>
      <c r="Z13072"/>
      <c r="AA13072"/>
      <c r="AB13072"/>
      <c r="AC13072"/>
      <c r="AD13072"/>
      <c r="AE13072"/>
      <c r="AF13072"/>
      <c r="AG13072"/>
      <c r="AH13072"/>
      <c r="AI13072"/>
      <c r="AJ13072"/>
      <c r="AK13072"/>
      <c r="AL13072"/>
    </row>
    <row r="13073" spans="3:38" ht="15" customHeight="1" x14ac:dyDescent="0.35">
      <c r="C13073"/>
      <c r="D13073"/>
      <c r="E13073"/>
      <c r="F13073"/>
      <c r="G13073"/>
      <c r="H13073"/>
      <c r="I13073"/>
      <c r="J13073"/>
      <c r="K13073"/>
      <c r="L13073"/>
      <c r="M13073"/>
      <c r="N13073"/>
      <c r="O13073"/>
      <c r="S13073"/>
      <c r="T13073"/>
      <c r="U13073"/>
      <c r="V13073"/>
      <c r="Y13073"/>
      <c r="Z13073"/>
      <c r="AA13073"/>
      <c r="AB13073"/>
      <c r="AC13073"/>
      <c r="AD13073"/>
      <c r="AE13073"/>
      <c r="AF13073"/>
      <c r="AG13073"/>
      <c r="AH13073"/>
      <c r="AI13073"/>
      <c r="AJ13073"/>
      <c r="AK13073"/>
      <c r="AL13073"/>
    </row>
    <row r="13074" spans="3:38" ht="15" customHeight="1" x14ac:dyDescent="0.35">
      <c r="C13074"/>
      <c r="D13074"/>
      <c r="E13074"/>
      <c r="F13074"/>
      <c r="G13074"/>
      <c r="H13074"/>
      <c r="I13074"/>
      <c r="J13074"/>
      <c r="K13074"/>
      <c r="L13074"/>
      <c r="M13074"/>
      <c r="N13074"/>
      <c r="O13074"/>
      <c r="S13074"/>
      <c r="T13074"/>
      <c r="U13074"/>
      <c r="V13074"/>
      <c r="Y13074"/>
      <c r="Z13074"/>
      <c r="AA13074"/>
      <c r="AB13074"/>
      <c r="AC13074"/>
      <c r="AD13074"/>
      <c r="AE13074"/>
      <c r="AF13074"/>
      <c r="AG13074"/>
      <c r="AH13074"/>
      <c r="AI13074"/>
      <c r="AJ13074"/>
      <c r="AK13074"/>
      <c r="AL13074"/>
    </row>
    <row r="13075" spans="3:38" ht="15" customHeight="1" x14ac:dyDescent="0.35">
      <c r="C13075"/>
      <c r="D13075"/>
      <c r="E13075"/>
      <c r="F13075"/>
      <c r="G13075"/>
      <c r="H13075"/>
      <c r="I13075"/>
      <c r="J13075"/>
      <c r="K13075"/>
      <c r="L13075"/>
      <c r="M13075"/>
      <c r="N13075"/>
      <c r="O13075"/>
      <c r="S13075"/>
      <c r="T13075"/>
      <c r="U13075"/>
      <c r="V13075"/>
      <c r="Y13075"/>
      <c r="Z13075"/>
      <c r="AA13075"/>
      <c r="AB13075"/>
      <c r="AC13075"/>
      <c r="AD13075"/>
      <c r="AE13075"/>
      <c r="AF13075"/>
      <c r="AG13075"/>
      <c r="AH13075"/>
      <c r="AI13075"/>
      <c r="AJ13075"/>
      <c r="AK13075"/>
      <c r="AL13075"/>
    </row>
    <row r="13076" spans="3:38" ht="15" customHeight="1" x14ac:dyDescent="0.35">
      <c r="C13076"/>
      <c r="D13076"/>
      <c r="E13076"/>
      <c r="F13076"/>
      <c r="G13076"/>
      <c r="H13076"/>
      <c r="I13076"/>
      <c r="J13076"/>
      <c r="K13076"/>
      <c r="L13076"/>
      <c r="M13076"/>
      <c r="N13076"/>
      <c r="O13076"/>
      <c r="S13076"/>
      <c r="T13076"/>
      <c r="U13076"/>
      <c r="V13076"/>
      <c r="Y13076"/>
      <c r="Z13076"/>
      <c r="AA13076"/>
      <c r="AB13076"/>
      <c r="AC13076"/>
      <c r="AD13076"/>
      <c r="AE13076"/>
      <c r="AF13076"/>
      <c r="AG13076"/>
      <c r="AH13076"/>
      <c r="AI13076"/>
      <c r="AJ13076"/>
      <c r="AK13076"/>
      <c r="AL13076"/>
    </row>
    <row r="13077" spans="3:38" ht="15" customHeight="1" x14ac:dyDescent="0.35">
      <c r="C13077"/>
      <c r="D13077"/>
      <c r="E13077"/>
      <c r="F13077"/>
      <c r="G13077"/>
      <c r="H13077"/>
      <c r="I13077"/>
      <c r="J13077"/>
      <c r="K13077"/>
      <c r="L13077"/>
      <c r="M13077"/>
      <c r="N13077"/>
      <c r="O13077"/>
      <c r="S13077"/>
      <c r="T13077"/>
      <c r="U13077"/>
      <c r="V13077"/>
      <c r="Y13077"/>
      <c r="Z13077"/>
      <c r="AA13077"/>
      <c r="AB13077"/>
      <c r="AC13077"/>
      <c r="AD13077"/>
      <c r="AE13077"/>
      <c r="AF13077"/>
      <c r="AG13077"/>
      <c r="AH13077"/>
      <c r="AI13077"/>
      <c r="AJ13077"/>
      <c r="AK13077"/>
      <c r="AL13077"/>
    </row>
    <row r="13078" spans="3:38" ht="15" customHeight="1" x14ac:dyDescent="0.35">
      <c r="C13078"/>
      <c r="D13078"/>
      <c r="E13078"/>
      <c r="F13078"/>
      <c r="G13078"/>
      <c r="H13078"/>
      <c r="I13078"/>
      <c r="J13078"/>
      <c r="K13078"/>
      <c r="L13078"/>
      <c r="M13078"/>
      <c r="N13078"/>
      <c r="O13078"/>
      <c r="S13078"/>
      <c r="T13078"/>
      <c r="U13078"/>
      <c r="V13078"/>
      <c r="Y13078"/>
      <c r="Z13078"/>
      <c r="AA13078"/>
      <c r="AB13078"/>
      <c r="AC13078"/>
      <c r="AD13078"/>
      <c r="AE13078"/>
      <c r="AF13078"/>
      <c r="AG13078"/>
      <c r="AH13078"/>
      <c r="AI13078"/>
      <c r="AJ13078"/>
      <c r="AK13078"/>
      <c r="AL13078"/>
    </row>
    <row r="13079" spans="3:38" ht="15" customHeight="1" x14ac:dyDescent="0.35">
      <c r="C13079"/>
      <c r="D13079"/>
      <c r="E13079"/>
      <c r="F13079"/>
      <c r="G13079"/>
      <c r="H13079"/>
      <c r="I13079"/>
      <c r="J13079"/>
      <c r="K13079"/>
      <c r="L13079"/>
      <c r="M13079"/>
      <c r="N13079"/>
      <c r="O13079"/>
      <c r="S13079"/>
      <c r="T13079"/>
      <c r="U13079"/>
      <c r="V13079"/>
      <c r="Y13079"/>
      <c r="Z13079"/>
      <c r="AA13079"/>
      <c r="AB13079"/>
      <c r="AC13079"/>
      <c r="AD13079"/>
      <c r="AE13079"/>
      <c r="AF13079"/>
      <c r="AG13079"/>
      <c r="AH13079"/>
      <c r="AI13079"/>
      <c r="AJ13079"/>
      <c r="AK13079"/>
      <c r="AL13079"/>
    </row>
    <row r="13080" spans="3:38" ht="15" customHeight="1" x14ac:dyDescent="0.35">
      <c r="C13080"/>
      <c r="D13080"/>
      <c r="E13080"/>
      <c r="F13080"/>
      <c r="G13080"/>
      <c r="H13080"/>
      <c r="I13080"/>
      <c r="J13080"/>
      <c r="K13080"/>
      <c r="L13080"/>
      <c r="M13080"/>
      <c r="N13080"/>
      <c r="O13080"/>
      <c r="S13080"/>
      <c r="T13080"/>
      <c r="U13080"/>
      <c r="V13080"/>
      <c r="Y13080"/>
      <c r="Z13080"/>
      <c r="AA13080"/>
      <c r="AB13080"/>
      <c r="AC13080"/>
      <c r="AD13080"/>
      <c r="AE13080"/>
      <c r="AF13080"/>
      <c r="AG13080"/>
      <c r="AH13080"/>
      <c r="AI13080"/>
      <c r="AJ13080"/>
      <c r="AK13080"/>
      <c r="AL13080"/>
    </row>
    <row r="13081" spans="3:38" ht="15" customHeight="1" x14ac:dyDescent="0.35">
      <c r="C13081"/>
      <c r="D13081"/>
      <c r="E13081"/>
      <c r="F13081"/>
      <c r="G13081"/>
      <c r="H13081"/>
      <c r="I13081"/>
      <c r="J13081"/>
      <c r="K13081"/>
      <c r="L13081"/>
      <c r="M13081"/>
      <c r="N13081"/>
      <c r="O13081"/>
      <c r="S13081"/>
      <c r="T13081"/>
      <c r="U13081"/>
      <c r="V13081"/>
      <c r="Y13081"/>
      <c r="Z13081"/>
      <c r="AA13081"/>
      <c r="AB13081"/>
      <c r="AC13081"/>
      <c r="AD13081"/>
      <c r="AE13081"/>
      <c r="AF13081"/>
      <c r="AG13081"/>
      <c r="AH13081"/>
      <c r="AI13081"/>
      <c r="AJ13081"/>
      <c r="AK13081"/>
      <c r="AL13081"/>
    </row>
    <row r="13082" spans="3:38" ht="15" customHeight="1" x14ac:dyDescent="0.35">
      <c r="C13082"/>
      <c r="D13082"/>
      <c r="E13082"/>
      <c r="F13082"/>
      <c r="G13082"/>
      <c r="H13082"/>
      <c r="I13082"/>
      <c r="J13082"/>
      <c r="K13082"/>
      <c r="L13082"/>
      <c r="M13082"/>
      <c r="N13082"/>
      <c r="O13082"/>
      <c r="S13082"/>
      <c r="T13082"/>
      <c r="U13082"/>
      <c r="V13082"/>
      <c r="Y13082"/>
      <c r="Z13082"/>
      <c r="AA13082"/>
      <c r="AB13082"/>
      <c r="AC13082"/>
      <c r="AD13082"/>
      <c r="AE13082"/>
      <c r="AF13082"/>
      <c r="AG13082"/>
      <c r="AH13082"/>
      <c r="AI13082"/>
      <c r="AJ13082"/>
      <c r="AK13082"/>
      <c r="AL13082"/>
    </row>
    <row r="13083" spans="3:38" ht="15" customHeight="1" x14ac:dyDescent="0.35">
      <c r="C13083"/>
      <c r="D13083"/>
      <c r="E13083"/>
      <c r="F13083"/>
      <c r="G13083"/>
      <c r="H13083"/>
      <c r="I13083"/>
      <c r="J13083"/>
      <c r="K13083"/>
      <c r="L13083"/>
      <c r="M13083"/>
      <c r="N13083"/>
      <c r="O13083"/>
      <c r="S13083"/>
      <c r="T13083"/>
      <c r="U13083"/>
      <c r="V13083"/>
      <c r="Y13083"/>
      <c r="Z13083"/>
      <c r="AA13083"/>
      <c r="AB13083"/>
      <c r="AC13083"/>
      <c r="AD13083"/>
      <c r="AE13083"/>
      <c r="AF13083"/>
      <c r="AG13083"/>
      <c r="AH13083"/>
      <c r="AI13083"/>
      <c r="AJ13083"/>
      <c r="AK13083"/>
      <c r="AL13083"/>
    </row>
    <row r="13084" spans="3:38" ht="15" customHeight="1" x14ac:dyDescent="0.35">
      <c r="C13084"/>
      <c r="D13084"/>
      <c r="E13084"/>
      <c r="F13084"/>
      <c r="G13084"/>
      <c r="H13084"/>
      <c r="I13084"/>
      <c r="J13084"/>
      <c r="K13084"/>
      <c r="L13084"/>
      <c r="M13084"/>
      <c r="N13084"/>
      <c r="O13084"/>
      <c r="S13084"/>
      <c r="T13084"/>
      <c r="U13084"/>
      <c r="V13084"/>
      <c r="Y13084"/>
      <c r="Z13084"/>
      <c r="AA13084"/>
      <c r="AB13084"/>
      <c r="AC13084"/>
      <c r="AD13084"/>
      <c r="AE13084"/>
      <c r="AF13084"/>
      <c r="AG13084"/>
      <c r="AH13084"/>
      <c r="AI13084"/>
      <c r="AJ13084"/>
      <c r="AK13084"/>
      <c r="AL13084"/>
    </row>
    <row r="13085" spans="3:38" ht="15" customHeight="1" x14ac:dyDescent="0.35">
      <c r="C13085"/>
      <c r="D13085"/>
      <c r="E13085"/>
      <c r="F13085"/>
      <c r="G13085"/>
      <c r="H13085"/>
      <c r="I13085"/>
      <c r="J13085"/>
      <c r="K13085"/>
      <c r="L13085"/>
      <c r="M13085"/>
      <c r="N13085"/>
      <c r="O13085"/>
      <c r="S13085"/>
      <c r="T13085"/>
      <c r="U13085"/>
      <c r="V13085"/>
      <c r="Y13085"/>
      <c r="Z13085"/>
      <c r="AA13085"/>
      <c r="AB13085"/>
      <c r="AC13085"/>
      <c r="AD13085"/>
      <c r="AE13085"/>
      <c r="AF13085"/>
      <c r="AG13085"/>
      <c r="AH13085"/>
      <c r="AI13085"/>
      <c r="AJ13085"/>
      <c r="AK13085"/>
      <c r="AL13085"/>
    </row>
    <row r="13086" spans="3:38" ht="15" customHeight="1" x14ac:dyDescent="0.35">
      <c r="C13086"/>
      <c r="D13086"/>
      <c r="E13086"/>
      <c r="F13086"/>
      <c r="G13086"/>
      <c r="H13086"/>
      <c r="I13086"/>
      <c r="J13086"/>
      <c r="K13086"/>
      <c r="L13086"/>
      <c r="M13086"/>
      <c r="N13086"/>
      <c r="O13086"/>
      <c r="S13086"/>
      <c r="T13086"/>
      <c r="U13086"/>
      <c r="V13086"/>
      <c r="Y13086"/>
      <c r="Z13086"/>
      <c r="AA13086"/>
      <c r="AB13086"/>
      <c r="AC13086"/>
      <c r="AD13086"/>
      <c r="AE13086"/>
      <c r="AF13086"/>
      <c r="AG13086"/>
      <c r="AH13086"/>
      <c r="AI13086"/>
      <c r="AJ13086"/>
      <c r="AK13086"/>
      <c r="AL13086"/>
    </row>
    <row r="13087" spans="3:38" ht="15" customHeight="1" x14ac:dyDescent="0.35">
      <c r="C13087"/>
      <c r="D13087"/>
      <c r="E13087"/>
      <c r="F13087"/>
      <c r="G13087"/>
      <c r="H13087"/>
      <c r="I13087"/>
      <c r="J13087"/>
      <c r="K13087"/>
      <c r="L13087"/>
      <c r="M13087"/>
      <c r="N13087"/>
      <c r="O13087"/>
      <c r="S13087"/>
      <c r="T13087"/>
      <c r="U13087"/>
      <c r="V13087"/>
      <c r="Y13087"/>
      <c r="Z13087"/>
      <c r="AA13087"/>
      <c r="AB13087"/>
      <c r="AC13087"/>
      <c r="AD13087"/>
      <c r="AE13087"/>
      <c r="AF13087"/>
      <c r="AG13087"/>
      <c r="AH13087"/>
      <c r="AI13087"/>
      <c r="AJ13087"/>
      <c r="AK13087"/>
      <c r="AL13087"/>
    </row>
    <row r="13088" spans="3:38" ht="15" customHeight="1" x14ac:dyDescent="0.35">
      <c r="C13088"/>
      <c r="D13088"/>
      <c r="E13088"/>
      <c r="F13088"/>
      <c r="G13088"/>
      <c r="H13088"/>
      <c r="I13088"/>
      <c r="J13088"/>
      <c r="K13088"/>
      <c r="L13088"/>
      <c r="M13088"/>
      <c r="N13088"/>
      <c r="O13088"/>
      <c r="S13088"/>
      <c r="T13088"/>
      <c r="U13088"/>
      <c r="V13088"/>
      <c r="Y13088"/>
      <c r="Z13088"/>
      <c r="AA13088"/>
      <c r="AB13088"/>
      <c r="AC13088"/>
      <c r="AD13088"/>
      <c r="AE13088"/>
      <c r="AF13088"/>
      <c r="AG13088"/>
      <c r="AH13088"/>
      <c r="AI13088"/>
      <c r="AJ13088"/>
      <c r="AK13088"/>
      <c r="AL13088"/>
    </row>
    <row r="13089" spans="3:38" ht="15" customHeight="1" x14ac:dyDescent="0.35">
      <c r="C13089"/>
      <c r="D13089"/>
      <c r="E13089"/>
      <c r="F13089"/>
      <c r="G13089"/>
      <c r="H13089"/>
      <c r="I13089"/>
      <c r="J13089"/>
      <c r="K13089"/>
      <c r="L13089"/>
      <c r="M13089"/>
      <c r="N13089"/>
      <c r="O13089"/>
      <c r="S13089"/>
      <c r="T13089"/>
      <c r="U13089"/>
      <c r="V13089"/>
      <c r="Y13089"/>
      <c r="Z13089"/>
      <c r="AA13089"/>
      <c r="AB13089"/>
      <c r="AC13089"/>
      <c r="AD13089"/>
      <c r="AE13089"/>
      <c r="AF13089"/>
      <c r="AG13089"/>
      <c r="AH13089"/>
      <c r="AI13089"/>
      <c r="AJ13089"/>
      <c r="AK13089"/>
      <c r="AL13089"/>
    </row>
    <row r="13090" spans="3:38" ht="15" customHeight="1" x14ac:dyDescent="0.35">
      <c r="C13090"/>
      <c r="D13090"/>
      <c r="E13090"/>
      <c r="F13090"/>
      <c r="G13090"/>
      <c r="H13090"/>
      <c r="I13090"/>
      <c r="J13090"/>
      <c r="K13090"/>
      <c r="L13090"/>
      <c r="M13090"/>
      <c r="N13090"/>
      <c r="O13090"/>
      <c r="S13090"/>
      <c r="T13090"/>
      <c r="U13090"/>
      <c r="V13090"/>
      <c r="Y13090"/>
      <c r="Z13090"/>
      <c r="AA13090"/>
      <c r="AB13090"/>
      <c r="AC13090"/>
      <c r="AD13090"/>
      <c r="AE13090"/>
      <c r="AF13090"/>
      <c r="AG13090"/>
      <c r="AH13090"/>
      <c r="AI13090"/>
      <c r="AJ13090"/>
      <c r="AK13090"/>
      <c r="AL13090"/>
    </row>
    <row r="13091" spans="3:38" ht="15" customHeight="1" x14ac:dyDescent="0.35">
      <c r="C13091"/>
      <c r="D13091"/>
      <c r="E13091"/>
      <c r="F13091"/>
      <c r="G13091"/>
      <c r="H13091"/>
      <c r="I13091"/>
      <c r="J13091"/>
      <c r="K13091"/>
      <c r="L13091"/>
      <c r="M13091"/>
      <c r="N13091"/>
      <c r="O13091"/>
      <c r="S13091"/>
      <c r="T13091"/>
      <c r="U13091"/>
      <c r="V13091"/>
      <c r="Y13091"/>
      <c r="Z13091"/>
      <c r="AA13091"/>
      <c r="AB13091"/>
      <c r="AC13091"/>
      <c r="AD13091"/>
      <c r="AE13091"/>
      <c r="AF13091"/>
      <c r="AG13091"/>
      <c r="AH13091"/>
      <c r="AI13091"/>
      <c r="AJ13091"/>
      <c r="AK13091"/>
      <c r="AL13091"/>
    </row>
    <row r="13092" spans="3:38" ht="15" customHeight="1" x14ac:dyDescent="0.35">
      <c r="C13092"/>
      <c r="D13092"/>
      <c r="E13092"/>
      <c r="F13092"/>
      <c r="G13092"/>
      <c r="H13092"/>
      <c r="I13092"/>
      <c r="J13092"/>
      <c r="K13092"/>
      <c r="L13092"/>
      <c r="M13092"/>
      <c r="N13092"/>
      <c r="O13092"/>
      <c r="S13092"/>
      <c r="T13092"/>
      <c r="U13092"/>
      <c r="V13092"/>
      <c r="Y13092"/>
      <c r="Z13092"/>
      <c r="AA13092"/>
      <c r="AB13092"/>
      <c r="AC13092"/>
      <c r="AD13092"/>
      <c r="AE13092"/>
      <c r="AF13092"/>
      <c r="AG13092"/>
      <c r="AH13092"/>
      <c r="AI13092"/>
      <c r="AJ13092"/>
      <c r="AK13092"/>
      <c r="AL13092"/>
    </row>
    <row r="13093" spans="3:38" ht="15" customHeight="1" x14ac:dyDescent="0.35">
      <c r="C13093"/>
      <c r="D13093"/>
      <c r="E13093"/>
      <c r="F13093"/>
      <c r="G13093"/>
      <c r="H13093"/>
      <c r="I13093"/>
      <c r="J13093"/>
      <c r="K13093"/>
      <c r="L13093"/>
      <c r="M13093"/>
      <c r="N13093"/>
      <c r="O13093"/>
      <c r="S13093"/>
      <c r="T13093"/>
      <c r="U13093"/>
      <c r="V13093"/>
      <c r="Y13093"/>
      <c r="Z13093"/>
      <c r="AA13093"/>
      <c r="AB13093"/>
      <c r="AC13093"/>
      <c r="AD13093"/>
      <c r="AE13093"/>
      <c r="AF13093"/>
      <c r="AG13093"/>
      <c r="AH13093"/>
      <c r="AI13093"/>
      <c r="AJ13093"/>
      <c r="AK13093"/>
      <c r="AL13093"/>
    </row>
    <row r="13094" spans="3:38" ht="15" customHeight="1" x14ac:dyDescent="0.35">
      <c r="C13094"/>
      <c r="D13094"/>
      <c r="E13094"/>
      <c r="F13094"/>
      <c r="G13094"/>
      <c r="H13094"/>
      <c r="I13094"/>
      <c r="J13094"/>
      <c r="K13094"/>
      <c r="L13094"/>
      <c r="M13094"/>
      <c r="N13094"/>
      <c r="O13094"/>
      <c r="S13094"/>
      <c r="T13094"/>
      <c r="U13094"/>
      <c r="V13094"/>
      <c r="Y13094"/>
      <c r="Z13094"/>
      <c r="AA13094"/>
      <c r="AB13094"/>
      <c r="AC13094"/>
      <c r="AD13094"/>
      <c r="AE13094"/>
      <c r="AF13094"/>
      <c r="AG13094"/>
      <c r="AH13094"/>
      <c r="AI13094"/>
      <c r="AJ13094"/>
      <c r="AK13094"/>
      <c r="AL13094"/>
    </row>
    <row r="13095" spans="3:38" ht="15" customHeight="1" x14ac:dyDescent="0.35">
      <c r="C13095"/>
      <c r="D13095"/>
      <c r="E13095"/>
      <c r="F13095"/>
      <c r="G13095"/>
      <c r="H13095"/>
      <c r="I13095"/>
      <c r="J13095"/>
      <c r="K13095"/>
      <c r="L13095"/>
      <c r="M13095"/>
      <c r="N13095"/>
      <c r="O13095"/>
      <c r="S13095"/>
      <c r="T13095"/>
      <c r="U13095"/>
      <c r="V13095"/>
      <c r="Y13095"/>
      <c r="Z13095"/>
      <c r="AA13095"/>
      <c r="AB13095"/>
      <c r="AC13095"/>
      <c r="AD13095"/>
      <c r="AE13095"/>
      <c r="AF13095"/>
      <c r="AG13095"/>
      <c r="AH13095"/>
      <c r="AI13095"/>
      <c r="AJ13095"/>
      <c r="AK13095"/>
      <c r="AL13095"/>
    </row>
    <row r="13096" spans="3:38" ht="15" customHeight="1" x14ac:dyDescent="0.35">
      <c r="C13096"/>
      <c r="D13096"/>
      <c r="E13096"/>
      <c r="F13096"/>
      <c r="G13096"/>
      <c r="H13096"/>
      <c r="I13096"/>
      <c r="J13096"/>
      <c r="K13096"/>
      <c r="L13096"/>
      <c r="M13096"/>
      <c r="N13096"/>
      <c r="O13096"/>
      <c r="S13096"/>
      <c r="T13096"/>
      <c r="U13096"/>
      <c r="V13096"/>
      <c r="Y13096"/>
      <c r="Z13096"/>
      <c r="AA13096"/>
      <c r="AB13096"/>
      <c r="AC13096"/>
      <c r="AD13096"/>
      <c r="AE13096"/>
      <c r="AF13096"/>
      <c r="AG13096"/>
      <c r="AH13096"/>
      <c r="AI13096"/>
      <c r="AJ13096"/>
      <c r="AK13096"/>
      <c r="AL13096"/>
    </row>
    <row r="13097" spans="3:38" ht="15" customHeight="1" x14ac:dyDescent="0.35">
      <c r="C13097"/>
      <c r="D13097"/>
      <c r="E13097"/>
      <c r="F13097"/>
      <c r="G13097"/>
      <c r="H13097"/>
      <c r="I13097"/>
      <c r="J13097"/>
      <c r="K13097"/>
      <c r="L13097"/>
      <c r="M13097"/>
      <c r="N13097"/>
      <c r="O13097"/>
      <c r="S13097"/>
      <c r="T13097"/>
      <c r="U13097"/>
      <c r="V13097"/>
      <c r="Y13097"/>
      <c r="Z13097"/>
      <c r="AA13097"/>
      <c r="AB13097"/>
      <c r="AC13097"/>
      <c r="AD13097"/>
      <c r="AE13097"/>
      <c r="AF13097"/>
      <c r="AG13097"/>
      <c r="AH13097"/>
      <c r="AI13097"/>
      <c r="AJ13097"/>
      <c r="AK13097"/>
      <c r="AL13097"/>
    </row>
    <row r="13098" spans="3:38" ht="15" customHeight="1" x14ac:dyDescent="0.35">
      <c r="C13098"/>
      <c r="D13098"/>
      <c r="E13098"/>
      <c r="F13098"/>
      <c r="G13098"/>
      <c r="H13098"/>
      <c r="I13098"/>
      <c r="J13098"/>
      <c r="K13098"/>
      <c r="L13098"/>
      <c r="M13098"/>
      <c r="N13098"/>
      <c r="O13098"/>
      <c r="S13098"/>
      <c r="T13098"/>
      <c r="U13098"/>
      <c r="V13098"/>
      <c r="Y13098"/>
      <c r="Z13098"/>
      <c r="AA13098"/>
      <c r="AB13098"/>
      <c r="AC13098"/>
      <c r="AD13098"/>
      <c r="AE13098"/>
      <c r="AF13098"/>
      <c r="AG13098"/>
      <c r="AH13098"/>
      <c r="AI13098"/>
      <c r="AJ13098"/>
      <c r="AK13098"/>
      <c r="AL13098"/>
    </row>
    <row r="13099" spans="3:38" ht="15" customHeight="1" x14ac:dyDescent="0.35">
      <c r="C13099"/>
      <c r="D13099"/>
      <c r="E13099"/>
      <c r="F13099"/>
      <c r="G13099"/>
      <c r="H13099"/>
      <c r="I13099"/>
      <c r="J13099"/>
      <c r="K13099"/>
      <c r="L13099"/>
      <c r="M13099"/>
      <c r="N13099"/>
      <c r="O13099"/>
      <c r="S13099"/>
      <c r="T13099"/>
      <c r="U13099"/>
      <c r="V13099"/>
      <c r="Y13099"/>
      <c r="Z13099"/>
      <c r="AA13099"/>
      <c r="AB13099"/>
      <c r="AC13099"/>
      <c r="AD13099"/>
      <c r="AE13099"/>
      <c r="AF13099"/>
      <c r="AG13099"/>
      <c r="AH13099"/>
      <c r="AI13099"/>
      <c r="AJ13099"/>
      <c r="AK13099"/>
      <c r="AL13099"/>
    </row>
    <row r="13100" spans="3:38" ht="15" customHeight="1" x14ac:dyDescent="0.35">
      <c r="C13100"/>
      <c r="D13100"/>
      <c r="E13100"/>
      <c r="F13100"/>
      <c r="G13100"/>
      <c r="H13100"/>
      <c r="I13100"/>
      <c r="J13100"/>
      <c r="K13100"/>
      <c r="L13100"/>
      <c r="M13100"/>
      <c r="N13100"/>
      <c r="O13100"/>
      <c r="S13100"/>
      <c r="T13100"/>
      <c r="U13100"/>
      <c r="V13100"/>
      <c r="Y13100"/>
      <c r="Z13100"/>
      <c r="AA13100"/>
      <c r="AB13100"/>
      <c r="AC13100"/>
      <c r="AD13100"/>
      <c r="AE13100"/>
      <c r="AF13100"/>
      <c r="AG13100"/>
      <c r="AH13100"/>
      <c r="AI13100"/>
      <c r="AJ13100"/>
      <c r="AK13100"/>
      <c r="AL13100"/>
    </row>
    <row r="13101" spans="3:38" ht="15" customHeight="1" x14ac:dyDescent="0.35">
      <c r="C13101"/>
      <c r="D13101"/>
      <c r="E13101"/>
      <c r="F13101"/>
      <c r="G13101"/>
      <c r="H13101"/>
      <c r="I13101"/>
      <c r="J13101"/>
      <c r="K13101"/>
      <c r="L13101"/>
      <c r="M13101"/>
      <c r="N13101"/>
      <c r="O13101"/>
      <c r="S13101"/>
      <c r="T13101"/>
      <c r="U13101"/>
      <c r="V13101"/>
      <c r="Y13101"/>
      <c r="Z13101"/>
      <c r="AA13101"/>
      <c r="AB13101"/>
      <c r="AC13101"/>
      <c r="AD13101"/>
      <c r="AE13101"/>
      <c r="AF13101"/>
      <c r="AG13101"/>
      <c r="AH13101"/>
      <c r="AI13101"/>
      <c r="AJ13101"/>
      <c r="AK13101"/>
      <c r="AL13101"/>
    </row>
    <row r="13102" spans="3:38" ht="15" customHeight="1" x14ac:dyDescent="0.35">
      <c r="C13102"/>
      <c r="D13102"/>
      <c r="E13102"/>
      <c r="F13102"/>
      <c r="G13102"/>
      <c r="H13102"/>
      <c r="I13102"/>
      <c r="J13102"/>
      <c r="K13102"/>
      <c r="L13102"/>
      <c r="M13102"/>
      <c r="N13102"/>
      <c r="O13102"/>
      <c r="S13102"/>
      <c r="T13102"/>
      <c r="U13102"/>
      <c r="V13102"/>
      <c r="Y13102"/>
      <c r="Z13102"/>
      <c r="AA13102"/>
      <c r="AB13102"/>
      <c r="AC13102"/>
      <c r="AD13102"/>
      <c r="AE13102"/>
      <c r="AF13102"/>
      <c r="AG13102"/>
      <c r="AH13102"/>
      <c r="AI13102"/>
      <c r="AJ13102"/>
      <c r="AK13102"/>
      <c r="AL13102"/>
    </row>
    <row r="13103" spans="3:38" ht="15" customHeight="1" x14ac:dyDescent="0.35">
      <c r="C13103"/>
      <c r="D13103"/>
      <c r="E13103"/>
      <c r="F13103"/>
      <c r="G13103"/>
      <c r="H13103"/>
      <c r="I13103"/>
      <c r="J13103"/>
      <c r="K13103"/>
      <c r="L13103"/>
      <c r="M13103"/>
      <c r="N13103"/>
      <c r="O13103"/>
      <c r="S13103"/>
      <c r="T13103"/>
      <c r="U13103"/>
      <c r="V13103"/>
      <c r="Y13103"/>
      <c r="Z13103"/>
      <c r="AA13103"/>
      <c r="AB13103"/>
      <c r="AC13103"/>
      <c r="AD13103"/>
      <c r="AE13103"/>
      <c r="AF13103"/>
      <c r="AG13103"/>
      <c r="AH13103"/>
      <c r="AI13103"/>
      <c r="AJ13103"/>
      <c r="AK13103"/>
      <c r="AL13103"/>
    </row>
    <row r="13104" spans="3:38" ht="15" customHeight="1" x14ac:dyDescent="0.35">
      <c r="C13104"/>
      <c r="D13104"/>
      <c r="E13104"/>
      <c r="F13104"/>
      <c r="G13104"/>
      <c r="H13104"/>
      <c r="I13104"/>
      <c r="J13104"/>
      <c r="K13104"/>
      <c r="L13104"/>
      <c r="M13104"/>
      <c r="N13104"/>
      <c r="O13104"/>
      <c r="S13104"/>
      <c r="T13104"/>
      <c r="U13104"/>
      <c r="V13104"/>
      <c r="Y13104"/>
      <c r="Z13104"/>
      <c r="AA13104"/>
      <c r="AB13104"/>
      <c r="AC13104"/>
      <c r="AD13104"/>
      <c r="AE13104"/>
      <c r="AF13104"/>
      <c r="AG13104"/>
      <c r="AH13104"/>
      <c r="AI13104"/>
      <c r="AJ13104"/>
      <c r="AK13104"/>
      <c r="AL13104"/>
    </row>
    <row r="13105" spans="3:38" ht="15" customHeight="1" x14ac:dyDescent="0.35">
      <c r="C13105"/>
      <c r="D13105"/>
      <c r="E13105"/>
      <c r="F13105"/>
      <c r="G13105"/>
      <c r="H13105"/>
      <c r="I13105"/>
      <c r="J13105"/>
      <c r="K13105"/>
      <c r="L13105"/>
      <c r="M13105"/>
      <c r="N13105"/>
      <c r="O13105"/>
      <c r="S13105"/>
      <c r="T13105"/>
      <c r="U13105"/>
      <c r="V13105"/>
      <c r="Y13105"/>
      <c r="Z13105"/>
      <c r="AA13105"/>
      <c r="AB13105"/>
      <c r="AC13105"/>
      <c r="AD13105"/>
      <c r="AE13105"/>
      <c r="AF13105"/>
      <c r="AG13105"/>
      <c r="AH13105"/>
      <c r="AI13105"/>
      <c r="AJ13105"/>
      <c r="AK13105"/>
      <c r="AL13105"/>
    </row>
    <row r="13106" spans="3:38" ht="15" customHeight="1" x14ac:dyDescent="0.35">
      <c r="C13106"/>
      <c r="D13106"/>
      <c r="E13106"/>
      <c r="F13106"/>
      <c r="G13106"/>
      <c r="H13106"/>
      <c r="I13106"/>
      <c r="J13106"/>
      <c r="K13106"/>
      <c r="L13106"/>
      <c r="M13106"/>
      <c r="N13106"/>
      <c r="O13106"/>
      <c r="S13106"/>
      <c r="T13106"/>
      <c r="U13106"/>
      <c r="V13106"/>
      <c r="Y13106"/>
      <c r="Z13106"/>
      <c r="AA13106"/>
      <c r="AB13106"/>
      <c r="AC13106"/>
      <c r="AD13106"/>
      <c r="AE13106"/>
      <c r="AF13106"/>
      <c r="AG13106"/>
      <c r="AH13106"/>
      <c r="AI13106"/>
      <c r="AJ13106"/>
      <c r="AK13106"/>
      <c r="AL13106"/>
    </row>
    <row r="13107" spans="3:38" ht="15" customHeight="1" x14ac:dyDescent="0.35">
      <c r="C13107"/>
      <c r="D13107"/>
      <c r="E13107"/>
      <c r="F13107"/>
      <c r="G13107"/>
      <c r="H13107"/>
      <c r="I13107"/>
      <c r="J13107"/>
      <c r="K13107"/>
      <c r="L13107"/>
      <c r="M13107"/>
      <c r="N13107"/>
      <c r="O13107"/>
      <c r="S13107"/>
      <c r="T13107"/>
      <c r="U13107"/>
      <c r="V13107"/>
      <c r="Y13107"/>
      <c r="Z13107"/>
      <c r="AA13107"/>
      <c r="AB13107"/>
      <c r="AC13107"/>
      <c r="AD13107"/>
      <c r="AE13107"/>
      <c r="AF13107"/>
      <c r="AG13107"/>
      <c r="AH13107"/>
      <c r="AI13107"/>
      <c r="AJ13107"/>
      <c r="AK13107"/>
      <c r="AL13107"/>
    </row>
    <row r="13108" spans="3:38" ht="15" customHeight="1" x14ac:dyDescent="0.35">
      <c r="C13108"/>
      <c r="D13108"/>
      <c r="E13108"/>
      <c r="F13108"/>
      <c r="G13108"/>
      <c r="H13108"/>
      <c r="I13108"/>
      <c r="J13108"/>
      <c r="K13108"/>
      <c r="L13108"/>
      <c r="M13108"/>
      <c r="N13108"/>
      <c r="O13108"/>
      <c r="S13108"/>
      <c r="T13108"/>
      <c r="U13108"/>
      <c r="V13108"/>
      <c r="Y13108"/>
      <c r="Z13108"/>
      <c r="AA13108"/>
      <c r="AB13108"/>
      <c r="AC13108"/>
      <c r="AD13108"/>
      <c r="AE13108"/>
      <c r="AF13108"/>
      <c r="AG13108"/>
      <c r="AH13108"/>
      <c r="AI13108"/>
      <c r="AJ13108"/>
      <c r="AK13108"/>
      <c r="AL13108"/>
    </row>
    <row r="13109" spans="3:38" ht="15" customHeight="1" x14ac:dyDescent="0.35">
      <c r="C13109"/>
      <c r="D13109"/>
      <c r="E13109"/>
      <c r="F13109"/>
      <c r="G13109"/>
      <c r="H13109"/>
      <c r="I13109"/>
      <c r="J13109"/>
      <c r="K13109"/>
      <c r="L13109"/>
      <c r="M13109"/>
      <c r="N13109"/>
      <c r="O13109"/>
      <c r="S13109"/>
      <c r="T13109"/>
      <c r="U13109"/>
      <c r="V13109"/>
      <c r="Y13109"/>
      <c r="Z13109"/>
      <c r="AA13109"/>
      <c r="AB13109"/>
      <c r="AC13109"/>
      <c r="AD13109"/>
      <c r="AE13109"/>
      <c r="AF13109"/>
      <c r="AG13109"/>
      <c r="AH13109"/>
      <c r="AI13109"/>
      <c r="AJ13109"/>
      <c r="AK13109"/>
      <c r="AL13109"/>
    </row>
    <row r="13110" spans="3:38" ht="15" customHeight="1" x14ac:dyDescent="0.35">
      <c r="C13110"/>
      <c r="D13110"/>
      <c r="E13110"/>
      <c r="F13110"/>
      <c r="G13110"/>
      <c r="H13110"/>
      <c r="I13110"/>
      <c r="J13110"/>
      <c r="K13110"/>
      <c r="L13110"/>
      <c r="M13110"/>
      <c r="N13110"/>
      <c r="O13110"/>
      <c r="S13110"/>
      <c r="T13110"/>
      <c r="U13110"/>
      <c r="V13110"/>
      <c r="Y13110"/>
      <c r="Z13110"/>
      <c r="AA13110"/>
      <c r="AB13110"/>
      <c r="AC13110"/>
      <c r="AD13110"/>
      <c r="AE13110"/>
      <c r="AF13110"/>
      <c r="AG13110"/>
      <c r="AH13110"/>
      <c r="AI13110"/>
      <c r="AJ13110"/>
      <c r="AK13110"/>
      <c r="AL13110"/>
    </row>
    <row r="13111" spans="3:38" ht="15" customHeight="1" x14ac:dyDescent="0.35">
      <c r="C13111"/>
      <c r="D13111"/>
      <c r="E13111"/>
      <c r="F13111"/>
      <c r="G13111"/>
      <c r="H13111"/>
      <c r="I13111"/>
      <c r="J13111"/>
      <c r="K13111"/>
      <c r="L13111"/>
      <c r="M13111"/>
      <c r="N13111"/>
      <c r="O13111"/>
      <c r="S13111"/>
      <c r="T13111"/>
      <c r="U13111"/>
      <c r="V13111"/>
      <c r="Y13111"/>
      <c r="Z13111"/>
      <c r="AA13111"/>
      <c r="AB13111"/>
      <c r="AC13111"/>
      <c r="AD13111"/>
      <c r="AE13111"/>
      <c r="AF13111"/>
      <c r="AG13111"/>
      <c r="AH13111"/>
      <c r="AI13111"/>
      <c r="AJ13111"/>
      <c r="AK13111"/>
      <c r="AL13111"/>
    </row>
    <row r="13112" spans="3:38" ht="15" customHeight="1" x14ac:dyDescent="0.35">
      <c r="C13112"/>
      <c r="D13112"/>
      <c r="E13112"/>
      <c r="F13112"/>
      <c r="G13112"/>
      <c r="H13112"/>
      <c r="I13112"/>
      <c r="J13112"/>
      <c r="K13112"/>
      <c r="L13112"/>
      <c r="M13112"/>
      <c r="N13112"/>
      <c r="O13112"/>
      <c r="S13112"/>
      <c r="T13112"/>
      <c r="U13112"/>
      <c r="V13112"/>
      <c r="Y13112"/>
      <c r="Z13112"/>
      <c r="AA13112"/>
      <c r="AB13112"/>
      <c r="AC13112"/>
      <c r="AD13112"/>
      <c r="AE13112"/>
      <c r="AF13112"/>
      <c r="AG13112"/>
      <c r="AH13112"/>
      <c r="AI13112"/>
      <c r="AJ13112"/>
      <c r="AK13112"/>
      <c r="AL13112"/>
    </row>
    <row r="13113" spans="3:38" ht="15" customHeight="1" x14ac:dyDescent="0.35">
      <c r="C13113"/>
      <c r="D13113"/>
      <c r="E13113"/>
      <c r="F13113"/>
      <c r="G13113"/>
      <c r="H13113"/>
      <c r="I13113"/>
      <c r="J13113"/>
      <c r="K13113"/>
      <c r="L13113"/>
      <c r="M13113"/>
      <c r="N13113"/>
      <c r="O13113"/>
      <c r="S13113"/>
      <c r="T13113"/>
      <c r="U13113"/>
      <c r="V13113"/>
      <c r="Y13113"/>
      <c r="Z13113"/>
      <c r="AA13113"/>
      <c r="AB13113"/>
      <c r="AC13113"/>
      <c r="AD13113"/>
      <c r="AE13113"/>
      <c r="AF13113"/>
      <c r="AG13113"/>
      <c r="AH13113"/>
      <c r="AI13113"/>
      <c r="AJ13113"/>
      <c r="AK13113"/>
      <c r="AL13113"/>
    </row>
    <row r="13114" spans="3:38" ht="15" customHeight="1" x14ac:dyDescent="0.35">
      <c r="C13114"/>
      <c r="D13114"/>
      <c r="E13114"/>
      <c r="F13114"/>
      <c r="G13114"/>
      <c r="H13114"/>
      <c r="I13114"/>
      <c r="J13114"/>
      <c r="K13114"/>
      <c r="L13114"/>
      <c r="M13114"/>
      <c r="N13114"/>
      <c r="O13114"/>
      <c r="S13114"/>
      <c r="T13114"/>
      <c r="U13114"/>
      <c r="V13114"/>
      <c r="Y13114"/>
      <c r="Z13114"/>
      <c r="AA13114"/>
      <c r="AB13114"/>
      <c r="AC13114"/>
      <c r="AD13114"/>
      <c r="AE13114"/>
      <c r="AF13114"/>
      <c r="AG13114"/>
      <c r="AH13114"/>
      <c r="AI13114"/>
      <c r="AJ13114"/>
      <c r="AK13114"/>
      <c r="AL13114"/>
    </row>
    <row r="13115" spans="3:38" ht="15" customHeight="1" x14ac:dyDescent="0.35">
      <c r="C13115"/>
      <c r="D13115"/>
      <c r="E13115"/>
      <c r="F13115"/>
      <c r="G13115"/>
      <c r="H13115"/>
      <c r="I13115"/>
      <c r="J13115"/>
      <c r="K13115"/>
      <c r="L13115"/>
      <c r="M13115"/>
      <c r="N13115"/>
      <c r="O13115"/>
      <c r="S13115"/>
      <c r="T13115"/>
      <c r="U13115"/>
      <c r="V13115"/>
      <c r="Y13115"/>
      <c r="Z13115"/>
      <c r="AA13115"/>
      <c r="AB13115"/>
      <c r="AC13115"/>
      <c r="AD13115"/>
      <c r="AE13115"/>
      <c r="AF13115"/>
      <c r="AG13115"/>
      <c r="AH13115"/>
      <c r="AI13115"/>
      <c r="AJ13115"/>
      <c r="AK13115"/>
      <c r="AL13115"/>
    </row>
    <row r="13116" spans="3:38" ht="15" customHeight="1" x14ac:dyDescent="0.35">
      <c r="C13116"/>
      <c r="D13116"/>
      <c r="E13116"/>
      <c r="F13116"/>
      <c r="G13116"/>
      <c r="H13116"/>
      <c r="I13116"/>
      <c r="J13116"/>
      <c r="K13116"/>
      <c r="L13116"/>
      <c r="M13116"/>
      <c r="N13116"/>
      <c r="O13116"/>
      <c r="S13116"/>
      <c r="T13116"/>
      <c r="U13116"/>
      <c r="V13116"/>
      <c r="Y13116"/>
      <c r="Z13116"/>
      <c r="AA13116"/>
      <c r="AB13116"/>
      <c r="AC13116"/>
      <c r="AD13116"/>
      <c r="AE13116"/>
      <c r="AF13116"/>
      <c r="AG13116"/>
      <c r="AH13116"/>
      <c r="AI13116"/>
      <c r="AJ13116"/>
      <c r="AK13116"/>
      <c r="AL13116"/>
    </row>
    <row r="13117" spans="3:38" ht="15" customHeight="1" x14ac:dyDescent="0.35">
      <c r="C13117"/>
      <c r="D13117"/>
      <c r="E13117"/>
      <c r="F13117"/>
      <c r="G13117"/>
      <c r="H13117"/>
      <c r="I13117"/>
      <c r="J13117"/>
      <c r="K13117"/>
      <c r="L13117"/>
      <c r="M13117"/>
      <c r="N13117"/>
      <c r="O13117"/>
      <c r="S13117"/>
      <c r="T13117"/>
      <c r="U13117"/>
      <c r="V13117"/>
      <c r="Y13117"/>
      <c r="Z13117"/>
      <c r="AA13117"/>
      <c r="AB13117"/>
      <c r="AC13117"/>
      <c r="AD13117"/>
      <c r="AE13117"/>
      <c r="AF13117"/>
      <c r="AG13117"/>
      <c r="AH13117"/>
      <c r="AI13117"/>
      <c r="AJ13117"/>
      <c r="AK13117"/>
      <c r="AL13117"/>
    </row>
    <row r="13118" spans="3:38" ht="15" customHeight="1" x14ac:dyDescent="0.35">
      <c r="C13118"/>
      <c r="D13118"/>
      <c r="E13118"/>
      <c r="F13118"/>
      <c r="G13118"/>
      <c r="H13118"/>
      <c r="I13118"/>
      <c r="J13118"/>
      <c r="K13118"/>
      <c r="L13118"/>
      <c r="M13118"/>
      <c r="N13118"/>
      <c r="O13118"/>
      <c r="S13118"/>
      <c r="T13118"/>
      <c r="U13118"/>
      <c r="V13118"/>
      <c r="Y13118"/>
      <c r="Z13118"/>
      <c r="AA13118"/>
      <c r="AB13118"/>
      <c r="AC13118"/>
      <c r="AD13118"/>
      <c r="AE13118"/>
      <c r="AF13118"/>
      <c r="AG13118"/>
      <c r="AH13118"/>
      <c r="AI13118"/>
      <c r="AJ13118"/>
      <c r="AK13118"/>
      <c r="AL13118"/>
    </row>
    <row r="13119" spans="3:38" ht="15" customHeight="1" x14ac:dyDescent="0.35">
      <c r="C13119"/>
      <c r="D13119"/>
      <c r="E13119"/>
      <c r="F13119"/>
      <c r="G13119"/>
      <c r="H13119"/>
      <c r="I13119"/>
      <c r="J13119"/>
      <c r="K13119"/>
      <c r="L13119"/>
      <c r="M13119"/>
      <c r="N13119"/>
      <c r="O13119"/>
      <c r="S13119"/>
      <c r="T13119"/>
      <c r="U13119"/>
      <c r="V13119"/>
      <c r="Y13119"/>
      <c r="Z13119"/>
      <c r="AA13119"/>
      <c r="AB13119"/>
      <c r="AC13119"/>
      <c r="AD13119"/>
      <c r="AE13119"/>
      <c r="AF13119"/>
      <c r="AG13119"/>
      <c r="AH13119"/>
      <c r="AI13119"/>
      <c r="AJ13119"/>
      <c r="AK13119"/>
      <c r="AL13119"/>
    </row>
    <row r="13120" spans="3:38" ht="15" customHeight="1" x14ac:dyDescent="0.35">
      <c r="C13120"/>
      <c r="D13120"/>
      <c r="E13120"/>
      <c r="F13120"/>
      <c r="G13120"/>
      <c r="H13120"/>
      <c r="I13120"/>
      <c r="J13120"/>
      <c r="K13120"/>
      <c r="L13120"/>
      <c r="M13120"/>
      <c r="N13120"/>
      <c r="O13120"/>
      <c r="S13120"/>
      <c r="T13120"/>
      <c r="U13120"/>
      <c r="V13120"/>
      <c r="Y13120"/>
      <c r="Z13120"/>
      <c r="AA13120"/>
      <c r="AB13120"/>
      <c r="AC13120"/>
      <c r="AD13120"/>
      <c r="AE13120"/>
      <c r="AF13120"/>
      <c r="AG13120"/>
      <c r="AH13120"/>
      <c r="AI13120"/>
      <c r="AJ13120"/>
      <c r="AK13120"/>
      <c r="AL13120"/>
    </row>
    <row r="13121" spans="3:38" ht="15" customHeight="1" x14ac:dyDescent="0.35">
      <c r="C13121"/>
      <c r="D13121"/>
      <c r="E13121"/>
      <c r="F13121"/>
      <c r="G13121"/>
      <c r="H13121"/>
      <c r="I13121"/>
      <c r="J13121"/>
      <c r="K13121"/>
      <c r="L13121"/>
      <c r="M13121"/>
      <c r="N13121"/>
      <c r="O13121"/>
      <c r="S13121"/>
      <c r="T13121"/>
      <c r="U13121"/>
      <c r="V13121"/>
      <c r="Y13121"/>
      <c r="Z13121"/>
      <c r="AA13121"/>
      <c r="AB13121"/>
      <c r="AC13121"/>
      <c r="AD13121"/>
      <c r="AE13121"/>
      <c r="AF13121"/>
      <c r="AG13121"/>
      <c r="AH13121"/>
      <c r="AI13121"/>
      <c r="AJ13121"/>
      <c r="AK13121"/>
      <c r="AL13121"/>
    </row>
    <row r="13122" spans="3:38" ht="15" customHeight="1" x14ac:dyDescent="0.35">
      <c r="C13122"/>
      <c r="D13122"/>
      <c r="E13122"/>
      <c r="F13122"/>
      <c r="G13122"/>
      <c r="H13122"/>
      <c r="I13122"/>
      <c r="J13122"/>
      <c r="K13122"/>
      <c r="L13122"/>
      <c r="M13122"/>
      <c r="N13122"/>
      <c r="O13122"/>
      <c r="S13122"/>
      <c r="T13122"/>
      <c r="U13122"/>
      <c r="V13122"/>
      <c r="Y13122"/>
      <c r="Z13122"/>
      <c r="AA13122"/>
      <c r="AB13122"/>
      <c r="AC13122"/>
      <c r="AD13122"/>
      <c r="AE13122"/>
      <c r="AF13122"/>
      <c r="AG13122"/>
      <c r="AH13122"/>
      <c r="AI13122"/>
      <c r="AJ13122"/>
      <c r="AK13122"/>
      <c r="AL13122"/>
    </row>
    <row r="13123" spans="3:38" ht="15" customHeight="1" x14ac:dyDescent="0.35">
      <c r="C13123"/>
      <c r="D13123"/>
      <c r="E13123"/>
      <c r="F13123"/>
      <c r="G13123"/>
      <c r="H13123"/>
      <c r="I13123"/>
      <c r="J13123"/>
      <c r="K13123"/>
      <c r="L13123"/>
      <c r="M13123"/>
      <c r="N13123"/>
      <c r="O13123"/>
      <c r="S13123"/>
      <c r="T13123"/>
      <c r="U13123"/>
      <c r="V13123"/>
      <c r="Y13123"/>
      <c r="Z13123"/>
      <c r="AA13123"/>
      <c r="AB13123"/>
      <c r="AC13123"/>
      <c r="AD13123"/>
      <c r="AE13123"/>
      <c r="AF13123"/>
      <c r="AG13123"/>
      <c r="AH13123"/>
      <c r="AI13123"/>
      <c r="AJ13123"/>
      <c r="AK13123"/>
      <c r="AL13123"/>
    </row>
    <row r="13124" spans="3:38" ht="15" customHeight="1" x14ac:dyDescent="0.35">
      <c r="C13124"/>
      <c r="D13124"/>
      <c r="E13124"/>
      <c r="F13124"/>
      <c r="G13124"/>
      <c r="H13124"/>
      <c r="I13124"/>
      <c r="J13124"/>
      <c r="K13124"/>
      <c r="L13124"/>
      <c r="M13124"/>
      <c r="N13124"/>
      <c r="O13124"/>
      <c r="S13124"/>
      <c r="T13124"/>
      <c r="U13124"/>
      <c r="V13124"/>
      <c r="Y13124"/>
      <c r="Z13124"/>
      <c r="AA13124"/>
      <c r="AB13124"/>
      <c r="AC13124"/>
      <c r="AD13124"/>
      <c r="AE13124"/>
      <c r="AF13124"/>
      <c r="AG13124"/>
      <c r="AH13124"/>
      <c r="AI13124"/>
      <c r="AJ13124"/>
      <c r="AK13124"/>
      <c r="AL13124"/>
    </row>
    <row r="13125" spans="3:38" ht="15" customHeight="1" x14ac:dyDescent="0.35">
      <c r="C13125"/>
      <c r="D13125"/>
      <c r="E13125"/>
      <c r="F13125"/>
      <c r="G13125"/>
      <c r="H13125"/>
      <c r="I13125"/>
      <c r="J13125"/>
      <c r="K13125"/>
      <c r="L13125"/>
      <c r="M13125"/>
      <c r="N13125"/>
      <c r="O13125"/>
      <c r="S13125"/>
      <c r="T13125"/>
      <c r="U13125"/>
      <c r="V13125"/>
      <c r="Y13125"/>
      <c r="Z13125"/>
      <c r="AA13125"/>
      <c r="AB13125"/>
      <c r="AC13125"/>
      <c r="AD13125"/>
      <c r="AE13125"/>
      <c r="AF13125"/>
      <c r="AG13125"/>
      <c r="AH13125"/>
      <c r="AI13125"/>
      <c r="AJ13125"/>
      <c r="AK13125"/>
      <c r="AL13125"/>
    </row>
    <row r="13126" spans="3:38" ht="15" customHeight="1" x14ac:dyDescent="0.35">
      <c r="C13126"/>
      <c r="D13126"/>
      <c r="E13126"/>
      <c r="F13126"/>
      <c r="G13126"/>
      <c r="H13126"/>
      <c r="I13126"/>
      <c r="J13126"/>
      <c r="K13126"/>
      <c r="L13126"/>
      <c r="M13126"/>
      <c r="N13126"/>
      <c r="O13126"/>
      <c r="S13126"/>
      <c r="T13126"/>
      <c r="U13126"/>
      <c r="V13126"/>
      <c r="Y13126"/>
      <c r="Z13126"/>
      <c r="AA13126"/>
      <c r="AB13126"/>
      <c r="AC13126"/>
      <c r="AD13126"/>
      <c r="AE13126"/>
      <c r="AF13126"/>
      <c r="AG13126"/>
      <c r="AH13126"/>
      <c r="AI13126"/>
      <c r="AJ13126"/>
      <c r="AK13126"/>
      <c r="AL13126"/>
    </row>
    <row r="13127" spans="3:38" ht="15" customHeight="1" x14ac:dyDescent="0.35">
      <c r="C13127"/>
      <c r="D13127"/>
      <c r="E13127"/>
      <c r="F13127"/>
      <c r="G13127"/>
      <c r="H13127"/>
      <c r="I13127"/>
      <c r="J13127"/>
      <c r="K13127"/>
      <c r="L13127"/>
      <c r="M13127"/>
      <c r="N13127"/>
      <c r="O13127"/>
      <c r="S13127"/>
      <c r="T13127"/>
      <c r="U13127"/>
      <c r="V13127"/>
      <c r="Y13127"/>
      <c r="Z13127"/>
      <c r="AA13127"/>
      <c r="AB13127"/>
      <c r="AC13127"/>
      <c r="AD13127"/>
      <c r="AE13127"/>
      <c r="AF13127"/>
      <c r="AG13127"/>
      <c r="AH13127"/>
      <c r="AI13127"/>
      <c r="AJ13127"/>
      <c r="AK13127"/>
      <c r="AL13127"/>
    </row>
    <row r="13128" spans="3:38" ht="15" customHeight="1" x14ac:dyDescent="0.35">
      <c r="C13128"/>
      <c r="D13128"/>
      <c r="E13128"/>
      <c r="F13128"/>
      <c r="G13128"/>
      <c r="H13128"/>
      <c r="I13128"/>
      <c r="J13128"/>
      <c r="K13128"/>
      <c r="L13128"/>
      <c r="M13128"/>
      <c r="N13128"/>
      <c r="O13128"/>
      <c r="S13128"/>
      <c r="T13128"/>
      <c r="U13128"/>
      <c r="V13128"/>
      <c r="Y13128"/>
      <c r="Z13128"/>
      <c r="AA13128"/>
      <c r="AB13128"/>
      <c r="AC13128"/>
      <c r="AD13128"/>
      <c r="AE13128"/>
      <c r="AF13128"/>
      <c r="AG13128"/>
      <c r="AH13128"/>
      <c r="AI13128"/>
      <c r="AJ13128"/>
      <c r="AK13128"/>
      <c r="AL13128"/>
    </row>
    <row r="13129" spans="3:38" ht="15" customHeight="1" x14ac:dyDescent="0.35">
      <c r="C13129"/>
      <c r="D13129"/>
      <c r="E13129"/>
      <c r="F13129"/>
      <c r="G13129"/>
      <c r="H13129"/>
      <c r="I13129"/>
      <c r="J13129"/>
      <c r="K13129"/>
      <c r="L13129"/>
      <c r="M13129"/>
      <c r="N13129"/>
      <c r="O13129"/>
      <c r="S13129"/>
      <c r="T13129"/>
      <c r="U13129"/>
      <c r="V13129"/>
      <c r="Y13129"/>
      <c r="Z13129"/>
      <c r="AA13129"/>
      <c r="AB13129"/>
      <c r="AC13129"/>
      <c r="AD13129"/>
      <c r="AE13129"/>
      <c r="AF13129"/>
      <c r="AG13129"/>
      <c r="AH13129"/>
      <c r="AI13129"/>
      <c r="AJ13129"/>
      <c r="AK13129"/>
      <c r="AL13129"/>
    </row>
    <row r="13130" spans="3:38" ht="15" customHeight="1" x14ac:dyDescent="0.35">
      <c r="C13130"/>
      <c r="D13130"/>
      <c r="E13130"/>
      <c r="F13130"/>
      <c r="G13130"/>
      <c r="H13130"/>
      <c r="I13130"/>
      <c r="J13130"/>
      <c r="K13130"/>
      <c r="L13130"/>
      <c r="M13130"/>
      <c r="N13130"/>
      <c r="O13130"/>
      <c r="S13130"/>
      <c r="T13130"/>
      <c r="U13130"/>
      <c r="V13130"/>
      <c r="Y13130"/>
      <c r="Z13130"/>
      <c r="AA13130"/>
      <c r="AB13130"/>
      <c r="AC13130"/>
      <c r="AD13130"/>
      <c r="AE13130"/>
      <c r="AF13130"/>
      <c r="AG13130"/>
      <c r="AH13130"/>
      <c r="AI13130"/>
      <c r="AJ13130"/>
      <c r="AK13130"/>
      <c r="AL13130"/>
    </row>
    <row r="13131" spans="3:38" ht="15" customHeight="1" x14ac:dyDescent="0.35">
      <c r="C13131"/>
      <c r="D13131"/>
      <c r="E13131"/>
      <c r="F13131"/>
      <c r="G13131"/>
      <c r="H13131"/>
      <c r="I13131"/>
      <c r="J13131"/>
      <c r="K13131"/>
      <c r="L13131"/>
      <c r="M13131"/>
      <c r="N13131"/>
      <c r="O13131"/>
      <c r="S13131"/>
      <c r="T13131"/>
      <c r="U13131"/>
      <c r="V13131"/>
      <c r="Y13131"/>
      <c r="Z13131"/>
      <c r="AA13131"/>
      <c r="AB13131"/>
      <c r="AC13131"/>
      <c r="AD13131"/>
      <c r="AE13131"/>
      <c r="AF13131"/>
      <c r="AG13131"/>
      <c r="AH13131"/>
      <c r="AI13131"/>
      <c r="AJ13131"/>
      <c r="AK13131"/>
      <c r="AL13131"/>
    </row>
    <row r="13132" spans="3:38" ht="15" customHeight="1" x14ac:dyDescent="0.35">
      <c r="C13132"/>
      <c r="D13132"/>
      <c r="E13132"/>
      <c r="F13132"/>
      <c r="G13132"/>
      <c r="H13132"/>
      <c r="I13132"/>
      <c r="J13132"/>
      <c r="K13132"/>
      <c r="L13132"/>
      <c r="M13132"/>
      <c r="N13132"/>
      <c r="O13132"/>
      <c r="S13132"/>
      <c r="T13132"/>
      <c r="U13132"/>
      <c r="V13132"/>
      <c r="Y13132"/>
      <c r="Z13132"/>
      <c r="AA13132"/>
      <c r="AB13132"/>
      <c r="AC13132"/>
      <c r="AD13132"/>
      <c r="AE13132"/>
      <c r="AF13132"/>
      <c r="AG13132"/>
      <c r="AH13132"/>
      <c r="AI13132"/>
      <c r="AJ13132"/>
      <c r="AK13132"/>
      <c r="AL13132"/>
    </row>
    <row r="13133" spans="3:38" ht="15" customHeight="1" x14ac:dyDescent="0.35">
      <c r="C13133"/>
      <c r="D13133"/>
      <c r="E13133"/>
      <c r="F13133"/>
      <c r="G13133"/>
      <c r="H13133"/>
      <c r="I13133"/>
      <c r="J13133"/>
      <c r="K13133"/>
      <c r="L13133"/>
      <c r="M13133"/>
      <c r="N13133"/>
      <c r="O13133"/>
      <c r="S13133"/>
      <c r="T13133"/>
      <c r="U13133"/>
      <c r="V13133"/>
      <c r="Y13133"/>
      <c r="Z13133"/>
      <c r="AA13133"/>
      <c r="AB13133"/>
      <c r="AC13133"/>
      <c r="AD13133"/>
      <c r="AE13133"/>
      <c r="AF13133"/>
      <c r="AG13133"/>
      <c r="AH13133"/>
      <c r="AI13133"/>
      <c r="AJ13133"/>
      <c r="AK13133"/>
      <c r="AL13133"/>
    </row>
    <row r="13134" spans="3:38" ht="15" customHeight="1" x14ac:dyDescent="0.35">
      <c r="C13134"/>
      <c r="D13134"/>
      <c r="E13134"/>
      <c r="F13134"/>
      <c r="G13134"/>
      <c r="H13134"/>
      <c r="I13134"/>
      <c r="J13134"/>
      <c r="K13134"/>
      <c r="L13134"/>
      <c r="M13134"/>
      <c r="N13134"/>
      <c r="O13134"/>
      <c r="S13134"/>
      <c r="T13134"/>
      <c r="U13134"/>
      <c r="V13134"/>
      <c r="Y13134"/>
      <c r="Z13134"/>
      <c r="AA13134"/>
      <c r="AB13134"/>
      <c r="AC13134"/>
      <c r="AD13134"/>
      <c r="AE13134"/>
      <c r="AF13134"/>
      <c r="AG13134"/>
      <c r="AH13134"/>
      <c r="AI13134"/>
      <c r="AJ13134"/>
      <c r="AK13134"/>
      <c r="AL13134"/>
    </row>
    <row r="13135" spans="3:38" ht="15" customHeight="1" x14ac:dyDescent="0.35">
      <c r="C13135"/>
      <c r="D13135"/>
      <c r="E13135"/>
      <c r="F13135"/>
      <c r="G13135"/>
      <c r="H13135"/>
      <c r="I13135"/>
      <c r="J13135"/>
      <c r="K13135"/>
      <c r="L13135"/>
      <c r="M13135"/>
      <c r="N13135"/>
      <c r="O13135"/>
      <c r="S13135"/>
      <c r="T13135"/>
      <c r="U13135"/>
      <c r="V13135"/>
      <c r="Y13135"/>
      <c r="Z13135"/>
      <c r="AA13135"/>
      <c r="AB13135"/>
      <c r="AC13135"/>
      <c r="AD13135"/>
      <c r="AE13135"/>
      <c r="AF13135"/>
      <c r="AG13135"/>
      <c r="AH13135"/>
      <c r="AI13135"/>
      <c r="AJ13135"/>
      <c r="AK13135"/>
      <c r="AL13135"/>
    </row>
    <row r="13136" spans="3:38" ht="15" customHeight="1" x14ac:dyDescent="0.35">
      <c r="C13136"/>
      <c r="D13136"/>
      <c r="E13136"/>
      <c r="F13136"/>
      <c r="G13136"/>
      <c r="H13136"/>
      <c r="I13136"/>
      <c r="J13136"/>
      <c r="K13136"/>
      <c r="L13136"/>
      <c r="M13136"/>
      <c r="N13136"/>
      <c r="O13136"/>
      <c r="S13136"/>
      <c r="T13136"/>
      <c r="U13136"/>
      <c r="V13136"/>
      <c r="Y13136"/>
      <c r="Z13136"/>
      <c r="AA13136"/>
      <c r="AB13136"/>
      <c r="AC13136"/>
      <c r="AD13136"/>
      <c r="AE13136"/>
      <c r="AF13136"/>
      <c r="AG13136"/>
      <c r="AH13136"/>
      <c r="AI13136"/>
      <c r="AJ13136"/>
      <c r="AK13136"/>
      <c r="AL13136"/>
    </row>
    <row r="13137" spans="3:38" ht="15" customHeight="1" x14ac:dyDescent="0.35">
      <c r="C13137"/>
      <c r="D13137"/>
      <c r="E13137"/>
      <c r="F13137"/>
      <c r="G13137"/>
      <c r="H13137"/>
      <c r="I13137"/>
      <c r="J13137"/>
      <c r="K13137"/>
      <c r="L13137"/>
      <c r="M13137"/>
      <c r="N13137"/>
      <c r="O13137"/>
      <c r="S13137"/>
      <c r="T13137"/>
      <c r="U13137"/>
      <c r="V13137"/>
      <c r="Y13137"/>
      <c r="Z13137"/>
      <c r="AA13137"/>
      <c r="AB13137"/>
      <c r="AC13137"/>
      <c r="AD13137"/>
      <c r="AE13137"/>
      <c r="AF13137"/>
      <c r="AG13137"/>
      <c r="AH13137"/>
      <c r="AI13137"/>
      <c r="AJ13137"/>
      <c r="AK13137"/>
      <c r="AL13137"/>
    </row>
    <row r="13138" spans="3:38" ht="15" customHeight="1" x14ac:dyDescent="0.35">
      <c r="C13138"/>
      <c r="D13138"/>
      <c r="E13138"/>
      <c r="F13138"/>
      <c r="G13138"/>
      <c r="H13138"/>
      <c r="I13138"/>
      <c r="J13138"/>
      <c r="K13138"/>
      <c r="L13138"/>
      <c r="M13138"/>
      <c r="N13138"/>
      <c r="O13138"/>
      <c r="S13138"/>
      <c r="T13138"/>
      <c r="U13138"/>
      <c r="V13138"/>
      <c r="Y13138"/>
      <c r="Z13138"/>
      <c r="AA13138"/>
      <c r="AB13138"/>
      <c r="AC13138"/>
      <c r="AD13138"/>
      <c r="AE13138"/>
      <c r="AF13138"/>
      <c r="AG13138"/>
      <c r="AH13138"/>
      <c r="AI13138"/>
      <c r="AJ13138"/>
      <c r="AK13138"/>
      <c r="AL13138"/>
    </row>
    <row r="13139" spans="3:38" ht="15" customHeight="1" x14ac:dyDescent="0.35">
      <c r="C13139"/>
      <c r="D13139"/>
      <c r="E13139"/>
      <c r="F13139"/>
      <c r="G13139"/>
      <c r="H13139"/>
      <c r="I13139"/>
      <c r="J13139"/>
      <c r="K13139"/>
      <c r="L13139"/>
      <c r="M13139"/>
      <c r="N13139"/>
      <c r="O13139"/>
      <c r="S13139"/>
      <c r="T13139"/>
      <c r="U13139"/>
      <c r="V13139"/>
      <c r="Y13139"/>
      <c r="Z13139"/>
      <c r="AA13139"/>
      <c r="AB13139"/>
      <c r="AC13139"/>
      <c r="AD13139"/>
      <c r="AE13139"/>
      <c r="AF13139"/>
      <c r="AG13139"/>
      <c r="AH13139"/>
      <c r="AI13139"/>
      <c r="AJ13139"/>
      <c r="AK13139"/>
      <c r="AL13139"/>
    </row>
    <row r="13140" spans="3:38" ht="15" customHeight="1" x14ac:dyDescent="0.35">
      <c r="C13140"/>
      <c r="D13140"/>
      <c r="E13140"/>
      <c r="F13140"/>
      <c r="G13140"/>
      <c r="H13140"/>
      <c r="I13140"/>
      <c r="J13140"/>
      <c r="K13140"/>
      <c r="L13140"/>
      <c r="M13140"/>
      <c r="N13140"/>
      <c r="O13140"/>
      <c r="S13140"/>
      <c r="T13140"/>
      <c r="U13140"/>
      <c r="V13140"/>
      <c r="Y13140"/>
      <c r="Z13140"/>
      <c r="AA13140"/>
      <c r="AB13140"/>
      <c r="AC13140"/>
      <c r="AD13140"/>
      <c r="AE13140"/>
      <c r="AF13140"/>
      <c r="AG13140"/>
      <c r="AH13140"/>
      <c r="AI13140"/>
      <c r="AJ13140"/>
      <c r="AK13140"/>
      <c r="AL13140"/>
    </row>
    <row r="13141" spans="3:38" ht="15" customHeight="1" x14ac:dyDescent="0.35">
      <c r="C13141"/>
      <c r="D13141"/>
      <c r="E13141"/>
      <c r="F13141"/>
      <c r="G13141"/>
      <c r="H13141"/>
      <c r="I13141"/>
      <c r="J13141"/>
      <c r="K13141"/>
      <c r="L13141"/>
      <c r="M13141"/>
      <c r="N13141"/>
      <c r="O13141"/>
      <c r="S13141"/>
      <c r="T13141"/>
      <c r="U13141"/>
      <c r="V13141"/>
      <c r="Y13141"/>
      <c r="Z13141"/>
      <c r="AA13141"/>
      <c r="AB13141"/>
      <c r="AC13141"/>
      <c r="AD13141"/>
      <c r="AE13141"/>
      <c r="AF13141"/>
      <c r="AG13141"/>
      <c r="AH13141"/>
      <c r="AI13141"/>
      <c r="AJ13141"/>
      <c r="AK13141"/>
      <c r="AL13141"/>
    </row>
    <row r="13142" spans="3:38" ht="15" customHeight="1" x14ac:dyDescent="0.35">
      <c r="C13142"/>
      <c r="D13142"/>
      <c r="E13142"/>
      <c r="F13142"/>
      <c r="G13142"/>
      <c r="H13142"/>
      <c r="I13142"/>
      <c r="J13142"/>
      <c r="K13142"/>
      <c r="L13142"/>
      <c r="M13142"/>
      <c r="N13142"/>
      <c r="O13142"/>
      <c r="S13142"/>
      <c r="T13142"/>
      <c r="U13142"/>
      <c r="V13142"/>
      <c r="Y13142"/>
      <c r="Z13142"/>
      <c r="AA13142"/>
      <c r="AB13142"/>
      <c r="AC13142"/>
      <c r="AD13142"/>
      <c r="AE13142"/>
      <c r="AF13142"/>
      <c r="AG13142"/>
      <c r="AH13142"/>
      <c r="AI13142"/>
      <c r="AJ13142"/>
      <c r="AK13142"/>
      <c r="AL13142"/>
    </row>
    <row r="13143" spans="3:38" ht="15" customHeight="1" x14ac:dyDescent="0.35">
      <c r="C13143"/>
      <c r="D13143"/>
      <c r="E13143"/>
      <c r="F13143"/>
      <c r="G13143"/>
      <c r="H13143"/>
      <c r="I13143"/>
      <c r="J13143"/>
      <c r="K13143"/>
      <c r="L13143"/>
      <c r="M13143"/>
      <c r="N13143"/>
      <c r="O13143"/>
      <c r="S13143"/>
      <c r="T13143"/>
      <c r="U13143"/>
      <c r="V13143"/>
      <c r="Y13143"/>
      <c r="Z13143"/>
      <c r="AA13143"/>
      <c r="AB13143"/>
      <c r="AC13143"/>
      <c r="AD13143"/>
      <c r="AE13143"/>
      <c r="AF13143"/>
      <c r="AG13143"/>
      <c r="AH13143"/>
      <c r="AI13143"/>
      <c r="AJ13143"/>
      <c r="AK13143"/>
      <c r="AL13143"/>
    </row>
    <row r="13144" spans="3:38" ht="15" customHeight="1" x14ac:dyDescent="0.35">
      <c r="C13144"/>
      <c r="D13144"/>
      <c r="E13144"/>
      <c r="F13144"/>
      <c r="G13144"/>
      <c r="H13144"/>
      <c r="I13144"/>
      <c r="J13144"/>
      <c r="K13144"/>
      <c r="L13144"/>
      <c r="M13144"/>
      <c r="N13144"/>
      <c r="O13144"/>
      <c r="S13144"/>
      <c r="T13144"/>
      <c r="U13144"/>
      <c r="V13144"/>
      <c r="Y13144"/>
      <c r="Z13144"/>
      <c r="AA13144"/>
      <c r="AB13144"/>
      <c r="AC13144"/>
      <c r="AD13144"/>
      <c r="AE13144"/>
      <c r="AF13144"/>
      <c r="AG13144"/>
      <c r="AH13144"/>
      <c r="AI13144"/>
      <c r="AJ13144"/>
      <c r="AK13144"/>
      <c r="AL13144"/>
    </row>
    <row r="13145" spans="3:38" ht="15" customHeight="1" x14ac:dyDescent="0.35">
      <c r="C13145"/>
      <c r="D13145"/>
      <c r="E13145"/>
      <c r="F13145"/>
      <c r="G13145"/>
      <c r="H13145"/>
      <c r="I13145"/>
      <c r="J13145"/>
      <c r="K13145"/>
      <c r="L13145"/>
      <c r="M13145"/>
      <c r="N13145"/>
      <c r="O13145"/>
      <c r="S13145"/>
      <c r="T13145"/>
      <c r="U13145"/>
      <c r="V13145"/>
      <c r="Y13145"/>
      <c r="Z13145"/>
      <c r="AA13145"/>
      <c r="AB13145"/>
      <c r="AC13145"/>
      <c r="AD13145"/>
      <c r="AE13145"/>
      <c r="AF13145"/>
      <c r="AG13145"/>
      <c r="AH13145"/>
      <c r="AI13145"/>
      <c r="AJ13145"/>
      <c r="AK13145"/>
      <c r="AL13145"/>
    </row>
    <row r="13146" spans="3:38" ht="15" customHeight="1" x14ac:dyDescent="0.35">
      <c r="C13146"/>
      <c r="D13146"/>
      <c r="E13146"/>
      <c r="F13146"/>
      <c r="G13146"/>
      <c r="H13146"/>
      <c r="I13146"/>
      <c r="J13146"/>
      <c r="K13146"/>
      <c r="L13146"/>
      <c r="M13146"/>
      <c r="N13146"/>
      <c r="O13146"/>
      <c r="S13146"/>
      <c r="T13146"/>
      <c r="U13146"/>
      <c r="V13146"/>
      <c r="Y13146"/>
      <c r="Z13146"/>
      <c r="AA13146"/>
      <c r="AB13146"/>
      <c r="AC13146"/>
      <c r="AD13146"/>
      <c r="AE13146"/>
      <c r="AF13146"/>
      <c r="AG13146"/>
      <c r="AH13146"/>
      <c r="AI13146"/>
      <c r="AJ13146"/>
      <c r="AK13146"/>
      <c r="AL13146"/>
    </row>
    <row r="13147" spans="3:38" ht="15" customHeight="1" x14ac:dyDescent="0.35">
      <c r="C13147"/>
      <c r="D13147"/>
      <c r="E13147"/>
      <c r="F13147"/>
      <c r="G13147"/>
      <c r="H13147"/>
      <c r="I13147"/>
      <c r="J13147"/>
      <c r="K13147"/>
      <c r="L13147"/>
      <c r="M13147"/>
      <c r="N13147"/>
      <c r="O13147"/>
      <c r="S13147"/>
      <c r="T13147"/>
      <c r="U13147"/>
      <c r="V13147"/>
      <c r="Y13147"/>
      <c r="Z13147"/>
      <c r="AA13147"/>
      <c r="AB13147"/>
      <c r="AC13147"/>
      <c r="AD13147"/>
      <c r="AE13147"/>
      <c r="AF13147"/>
      <c r="AG13147"/>
      <c r="AH13147"/>
      <c r="AI13147"/>
      <c r="AJ13147"/>
      <c r="AK13147"/>
      <c r="AL13147"/>
    </row>
    <row r="13148" spans="3:38" ht="15" customHeight="1" x14ac:dyDescent="0.35">
      <c r="C13148"/>
      <c r="D13148"/>
      <c r="E13148"/>
      <c r="F13148"/>
      <c r="G13148"/>
      <c r="H13148"/>
      <c r="I13148"/>
      <c r="J13148"/>
      <c r="K13148"/>
      <c r="L13148"/>
      <c r="M13148"/>
      <c r="N13148"/>
      <c r="O13148"/>
      <c r="S13148"/>
      <c r="T13148"/>
      <c r="U13148"/>
      <c r="V13148"/>
      <c r="Y13148"/>
      <c r="Z13148"/>
      <c r="AA13148"/>
      <c r="AB13148"/>
      <c r="AC13148"/>
      <c r="AD13148"/>
      <c r="AE13148"/>
      <c r="AF13148"/>
      <c r="AG13148"/>
      <c r="AH13148"/>
      <c r="AI13148"/>
      <c r="AJ13148"/>
      <c r="AK13148"/>
      <c r="AL13148"/>
    </row>
    <row r="13149" spans="3:38" ht="15" customHeight="1" x14ac:dyDescent="0.35">
      <c r="C13149"/>
      <c r="D13149"/>
      <c r="E13149"/>
      <c r="F13149"/>
      <c r="G13149"/>
      <c r="H13149"/>
      <c r="I13149"/>
      <c r="J13149"/>
      <c r="K13149"/>
      <c r="L13149"/>
      <c r="M13149"/>
      <c r="N13149"/>
      <c r="O13149"/>
      <c r="S13149"/>
      <c r="T13149"/>
      <c r="U13149"/>
      <c r="V13149"/>
      <c r="Y13149"/>
      <c r="Z13149"/>
      <c r="AA13149"/>
      <c r="AB13149"/>
      <c r="AC13149"/>
      <c r="AD13149"/>
      <c r="AE13149"/>
      <c r="AF13149"/>
      <c r="AG13149"/>
      <c r="AH13149"/>
      <c r="AI13149"/>
      <c r="AJ13149"/>
      <c r="AK13149"/>
      <c r="AL13149"/>
    </row>
    <row r="13150" spans="3:38" ht="15" customHeight="1" x14ac:dyDescent="0.35">
      <c r="C13150"/>
      <c r="D13150"/>
      <c r="E13150"/>
      <c r="F13150"/>
      <c r="G13150"/>
      <c r="H13150"/>
      <c r="I13150"/>
      <c r="J13150"/>
      <c r="K13150"/>
      <c r="L13150"/>
      <c r="M13150"/>
      <c r="N13150"/>
      <c r="O13150"/>
      <c r="S13150"/>
      <c r="T13150"/>
      <c r="U13150"/>
      <c r="V13150"/>
      <c r="Y13150"/>
      <c r="Z13150"/>
      <c r="AA13150"/>
      <c r="AB13150"/>
      <c r="AC13150"/>
      <c r="AD13150"/>
      <c r="AE13150"/>
      <c r="AF13150"/>
      <c r="AG13150"/>
      <c r="AH13150"/>
      <c r="AI13150"/>
      <c r="AJ13150"/>
      <c r="AK13150"/>
      <c r="AL13150"/>
    </row>
    <row r="13151" spans="3:38" ht="15" customHeight="1" x14ac:dyDescent="0.35">
      <c r="C13151"/>
      <c r="D13151"/>
      <c r="E13151"/>
      <c r="F13151"/>
      <c r="G13151"/>
      <c r="H13151"/>
      <c r="I13151"/>
      <c r="J13151"/>
      <c r="K13151"/>
      <c r="L13151"/>
      <c r="M13151"/>
      <c r="N13151"/>
      <c r="O13151"/>
      <c r="S13151"/>
      <c r="T13151"/>
      <c r="U13151"/>
      <c r="V13151"/>
      <c r="Y13151"/>
      <c r="Z13151"/>
      <c r="AA13151"/>
      <c r="AB13151"/>
      <c r="AC13151"/>
      <c r="AD13151"/>
      <c r="AE13151"/>
      <c r="AF13151"/>
      <c r="AG13151"/>
      <c r="AH13151"/>
      <c r="AI13151"/>
      <c r="AJ13151"/>
      <c r="AK13151"/>
      <c r="AL13151"/>
    </row>
    <row r="13152" spans="3:38" ht="15" customHeight="1" x14ac:dyDescent="0.35">
      <c r="C13152"/>
      <c r="D13152"/>
      <c r="E13152"/>
      <c r="F13152"/>
      <c r="G13152"/>
      <c r="H13152"/>
      <c r="I13152"/>
      <c r="J13152"/>
      <c r="K13152"/>
      <c r="L13152"/>
      <c r="M13152"/>
      <c r="N13152"/>
      <c r="O13152"/>
      <c r="S13152"/>
      <c r="T13152"/>
      <c r="U13152"/>
      <c r="V13152"/>
      <c r="Y13152"/>
      <c r="Z13152"/>
      <c r="AA13152"/>
      <c r="AB13152"/>
      <c r="AC13152"/>
      <c r="AD13152"/>
      <c r="AE13152"/>
      <c r="AF13152"/>
      <c r="AG13152"/>
      <c r="AH13152"/>
      <c r="AI13152"/>
      <c r="AJ13152"/>
      <c r="AK13152"/>
      <c r="AL13152"/>
    </row>
    <row r="13153" spans="3:38" ht="15" customHeight="1" x14ac:dyDescent="0.35">
      <c r="C13153"/>
      <c r="D13153"/>
      <c r="E13153"/>
      <c r="F13153"/>
      <c r="G13153"/>
      <c r="H13153"/>
      <c r="I13153"/>
      <c r="J13153"/>
      <c r="K13153"/>
      <c r="L13153"/>
      <c r="M13153"/>
      <c r="N13153"/>
      <c r="O13153"/>
      <c r="S13153"/>
      <c r="T13153"/>
      <c r="U13153"/>
      <c r="V13153"/>
      <c r="Y13153"/>
      <c r="Z13153"/>
      <c r="AA13153"/>
      <c r="AB13153"/>
      <c r="AC13153"/>
      <c r="AD13153"/>
      <c r="AE13153"/>
      <c r="AF13153"/>
      <c r="AG13153"/>
      <c r="AH13153"/>
      <c r="AI13153"/>
      <c r="AJ13153"/>
      <c r="AK13153"/>
      <c r="AL13153"/>
    </row>
    <row r="13154" spans="3:38" ht="15" customHeight="1" x14ac:dyDescent="0.35">
      <c r="C13154"/>
      <c r="D13154"/>
      <c r="E13154"/>
      <c r="F13154"/>
      <c r="G13154"/>
      <c r="H13154"/>
      <c r="I13154"/>
      <c r="J13154"/>
      <c r="K13154"/>
      <c r="L13154"/>
      <c r="M13154"/>
      <c r="N13154"/>
      <c r="O13154"/>
      <c r="S13154"/>
      <c r="T13154"/>
      <c r="U13154"/>
      <c r="V13154"/>
      <c r="Y13154"/>
      <c r="Z13154"/>
      <c r="AA13154"/>
      <c r="AB13154"/>
      <c r="AC13154"/>
      <c r="AD13154"/>
      <c r="AE13154"/>
      <c r="AF13154"/>
      <c r="AG13154"/>
      <c r="AH13154"/>
      <c r="AI13154"/>
      <c r="AJ13154"/>
      <c r="AK13154"/>
      <c r="AL13154"/>
    </row>
    <row r="13155" spans="3:38" ht="15" customHeight="1" x14ac:dyDescent="0.35">
      <c r="C13155"/>
      <c r="D13155"/>
      <c r="E13155"/>
      <c r="F13155"/>
      <c r="G13155"/>
      <c r="H13155"/>
      <c r="I13155"/>
      <c r="J13155"/>
      <c r="K13155"/>
      <c r="L13155"/>
      <c r="M13155"/>
      <c r="N13155"/>
      <c r="O13155"/>
      <c r="S13155"/>
      <c r="T13155"/>
      <c r="U13155"/>
      <c r="V13155"/>
      <c r="Y13155"/>
      <c r="Z13155"/>
      <c r="AA13155"/>
      <c r="AB13155"/>
      <c r="AC13155"/>
      <c r="AD13155"/>
      <c r="AE13155"/>
      <c r="AF13155"/>
      <c r="AG13155"/>
      <c r="AH13155"/>
      <c r="AI13155"/>
      <c r="AJ13155"/>
      <c r="AK13155"/>
      <c r="AL13155"/>
    </row>
    <row r="13156" spans="3:38" ht="15" customHeight="1" x14ac:dyDescent="0.35">
      <c r="C13156"/>
      <c r="D13156"/>
      <c r="E13156"/>
      <c r="F13156"/>
      <c r="G13156"/>
      <c r="H13156"/>
      <c r="I13156"/>
      <c r="J13156"/>
      <c r="K13156"/>
      <c r="L13156"/>
      <c r="M13156"/>
      <c r="N13156"/>
      <c r="O13156"/>
      <c r="S13156"/>
      <c r="T13156"/>
      <c r="U13156"/>
      <c r="V13156"/>
      <c r="Y13156"/>
      <c r="Z13156"/>
      <c r="AA13156"/>
      <c r="AB13156"/>
      <c r="AC13156"/>
      <c r="AD13156"/>
      <c r="AE13156"/>
      <c r="AF13156"/>
      <c r="AG13156"/>
      <c r="AH13156"/>
      <c r="AI13156"/>
      <c r="AJ13156"/>
      <c r="AK13156"/>
      <c r="AL13156"/>
    </row>
    <row r="13157" spans="3:38" ht="15" customHeight="1" x14ac:dyDescent="0.35">
      <c r="C13157"/>
      <c r="D13157"/>
      <c r="E13157"/>
      <c r="F13157"/>
      <c r="G13157"/>
      <c r="H13157"/>
      <c r="I13157"/>
      <c r="J13157"/>
      <c r="K13157"/>
      <c r="L13157"/>
      <c r="M13157"/>
      <c r="N13157"/>
      <c r="O13157"/>
      <c r="S13157"/>
      <c r="T13157"/>
      <c r="U13157"/>
      <c r="V13157"/>
      <c r="Y13157"/>
      <c r="Z13157"/>
      <c r="AA13157"/>
      <c r="AB13157"/>
      <c r="AC13157"/>
      <c r="AD13157"/>
      <c r="AE13157"/>
      <c r="AF13157"/>
      <c r="AG13157"/>
      <c r="AH13157"/>
      <c r="AI13157"/>
      <c r="AJ13157"/>
      <c r="AK13157"/>
      <c r="AL13157"/>
    </row>
    <row r="13158" spans="3:38" ht="15" customHeight="1" x14ac:dyDescent="0.35">
      <c r="C13158"/>
      <c r="D13158"/>
      <c r="E13158"/>
      <c r="F13158"/>
      <c r="G13158"/>
      <c r="H13158"/>
      <c r="I13158"/>
      <c r="J13158"/>
      <c r="K13158"/>
      <c r="L13158"/>
      <c r="M13158"/>
      <c r="N13158"/>
      <c r="O13158"/>
      <c r="S13158"/>
      <c r="T13158"/>
      <c r="U13158"/>
      <c r="V13158"/>
      <c r="Y13158"/>
      <c r="Z13158"/>
      <c r="AA13158"/>
      <c r="AB13158"/>
      <c r="AC13158"/>
      <c r="AD13158"/>
      <c r="AE13158"/>
      <c r="AF13158"/>
      <c r="AG13158"/>
      <c r="AH13158"/>
      <c r="AI13158"/>
      <c r="AJ13158"/>
      <c r="AK13158"/>
      <c r="AL13158"/>
    </row>
    <row r="13159" spans="3:38" ht="15" customHeight="1" x14ac:dyDescent="0.35">
      <c r="C13159"/>
      <c r="D13159"/>
      <c r="E13159"/>
      <c r="F13159"/>
      <c r="G13159"/>
      <c r="H13159"/>
      <c r="I13159"/>
      <c r="J13159"/>
      <c r="K13159"/>
      <c r="L13159"/>
      <c r="M13159"/>
      <c r="N13159"/>
      <c r="O13159"/>
      <c r="S13159"/>
      <c r="T13159"/>
      <c r="U13159"/>
      <c r="V13159"/>
      <c r="Y13159"/>
      <c r="Z13159"/>
      <c r="AA13159"/>
      <c r="AB13159"/>
      <c r="AC13159"/>
      <c r="AD13159"/>
      <c r="AE13159"/>
      <c r="AF13159"/>
      <c r="AG13159"/>
      <c r="AH13159"/>
      <c r="AI13159"/>
      <c r="AJ13159"/>
      <c r="AK13159"/>
      <c r="AL13159"/>
    </row>
    <row r="13160" spans="3:38" ht="15" customHeight="1" x14ac:dyDescent="0.35">
      <c r="C13160"/>
      <c r="D13160"/>
      <c r="E13160"/>
      <c r="F13160"/>
      <c r="G13160"/>
      <c r="H13160"/>
      <c r="I13160"/>
      <c r="J13160"/>
      <c r="K13160"/>
      <c r="L13160"/>
      <c r="M13160"/>
      <c r="N13160"/>
      <c r="O13160"/>
      <c r="S13160"/>
      <c r="T13160"/>
      <c r="U13160"/>
      <c r="V13160"/>
      <c r="Y13160"/>
      <c r="Z13160"/>
      <c r="AA13160"/>
      <c r="AB13160"/>
      <c r="AC13160"/>
      <c r="AD13160"/>
      <c r="AE13160"/>
      <c r="AF13160"/>
      <c r="AG13160"/>
      <c r="AH13160"/>
      <c r="AI13160"/>
      <c r="AJ13160"/>
      <c r="AK13160"/>
      <c r="AL13160"/>
    </row>
    <row r="13161" spans="3:38" ht="15" customHeight="1" x14ac:dyDescent="0.35">
      <c r="C13161"/>
      <c r="D13161"/>
      <c r="E13161"/>
      <c r="F13161"/>
      <c r="G13161"/>
      <c r="H13161"/>
      <c r="I13161"/>
      <c r="J13161"/>
      <c r="K13161"/>
      <c r="L13161"/>
      <c r="M13161"/>
      <c r="N13161"/>
      <c r="O13161"/>
      <c r="S13161"/>
      <c r="T13161"/>
      <c r="U13161"/>
      <c r="V13161"/>
      <c r="Y13161"/>
      <c r="Z13161"/>
      <c r="AA13161"/>
      <c r="AB13161"/>
      <c r="AC13161"/>
      <c r="AD13161"/>
      <c r="AE13161"/>
      <c r="AF13161"/>
      <c r="AG13161"/>
      <c r="AH13161"/>
      <c r="AI13161"/>
      <c r="AJ13161"/>
      <c r="AK13161"/>
      <c r="AL13161"/>
    </row>
    <row r="13162" spans="3:38" ht="15" customHeight="1" x14ac:dyDescent="0.35">
      <c r="C13162"/>
      <c r="D13162"/>
      <c r="E13162"/>
      <c r="F13162"/>
      <c r="G13162"/>
      <c r="H13162"/>
      <c r="I13162"/>
      <c r="J13162"/>
      <c r="K13162"/>
      <c r="L13162"/>
      <c r="M13162"/>
      <c r="N13162"/>
      <c r="O13162"/>
      <c r="S13162"/>
      <c r="T13162"/>
      <c r="U13162"/>
      <c r="V13162"/>
      <c r="Y13162"/>
      <c r="Z13162"/>
      <c r="AA13162"/>
      <c r="AB13162"/>
      <c r="AC13162"/>
      <c r="AD13162"/>
      <c r="AE13162"/>
      <c r="AF13162"/>
      <c r="AG13162"/>
      <c r="AH13162"/>
      <c r="AI13162"/>
      <c r="AJ13162"/>
      <c r="AK13162"/>
      <c r="AL13162"/>
    </row>
    <row r="13163" spans="3:38" ht="15" customHeight="1" x14ac:dyDescent="0.35">
      <c r="C13163"/>
      <c r="D13163"/>
      <c r="E13163"/>
      <c r="F13163"/>
      <c r="G13163"/>
      <c r="H13163"/>
      <c r="I13163"/>
      <c r="J13163"/>
      <c r="K13163"/>
      <c r="L13163"/>
      <c r="M13163"/>
      <c r="N13163"/>
      <c r="O13163"/>
      <c r="S13163"/>
      <c r="T13163"/>
      <c r="U13163"/>
      <c r="V13163"/>
      <c r="Y13163"/>
      <c r="Z13163"/>
      <c r="AA13163"/>
      <c r="AB13163"/>
      <c r="AC13163"/>
      <c r="AD13163"/>
      <c r="AE13163"/>
      <c r="AF13163"/>
      <c r="AG13163"/>
      <c r="AH13163"/>
      <c r="AI13163"/>
      <c r="AJ13163"/>
      <c r="AK13163"/>
      <c r="AL13163"/>
    </row>
    <row r="13164" spans="3:38" ht="15" customHeight="1" x14ac:dyDescent="0.35">
      <c r="C13164"/>
      <c r="D13164"/>
      <c r="E13164"/>
      <c r="F13164"/>
      <c r="G13164"/>
      <c r="H13164"/>
      <c r="I13164"/>
      <c r="J13164"/>
      <c r="K13164"/>
      <c r="L13164"/>
      <c r="M13164"/>
      <c r="N13164"/>
      <c r="O13164"/>
      <c r="S13164"/>
      <c r="T13164"/>
      <c r="U13164"/>
      <c r="V13164"/>
      <c r="Y13164"/>
      <c r="Z13164"/>
      <c r="AA13164"/>
      <c r="AB13164"/>
      <c r="AC13164"/>
      <c r="AD13164"/>
      <c r="AE13164"/>
      <c r="AF13164"/>
      <c r="AG13164"/>
      <c r="AH13164"/>
      <c r="AI13164"/>
      <c r="AJ13164"/>
      <c r="AK13164"/>
      <c r="AL13164"/>
    </row>
    <row r="13165" spans="3:38" ht="15" customHeight="1" x14ac:dyDescent="0.35">
      <c r="C13165"/>
      <c r="D13165"/>
      <c r="E13165"/>
      <c r="F13165"/>
      <c r="G13165"/>
      <c r="H13165"/>
      <c r="I13165"/>
      <c r="J13165"/>
      <c r="K13165"/>
      <c r="L13165"/>
      <c r="M13165"/>
      <c r="N13165"/>
      <c r="O13165"/>
      <c r="S13165"/>
      <c r="T13165"/>
      <c r="U13165"/>
      <c r="V13165"/>
      <c r="Y13165"/>
      <c r="Z13165"/>
      <c r="AA13165"/>
      <c r="AB13165"/>
      <c r="AC13165"/>
      <c r="AD13165"/>
      <c r="AE13165"/>
      <c r="AF13165"/>
      <c r="AG13165"/>
      <c r="AH13165"/>
      <c r="AI13165"/>
      <c r="AJ13165"/>
      <c r="AK13165"/>
      <c r="AL13165"/>
    </row>
    <row r="13166" spans="3:38" ht="15" customHeight="1" x14ac:dyDescent="0.35">
      <c r="C13166"/>
      <c r="D13166"/>
      <c r="E13166"/>
      <c r="F13166"/>
      <c r="G13166"/>
      <c r="H13166"/>
      <c r="I13166"/>
      <c r="J13166"/>
      <c r="K13166"/>
      <c r="L13166"/>
      <c r="M13166"/>
      <c r="N13166"/>
      <c r="O13166"/>
      <c r="S13166"/>
      <c r="T13166"/>
      <c r="U13166"/>
      <c r="V13166"/>
      <c r="Y13166"/>
      <c r="Z13166"/>
      <c r="AA13166"/>
      <c r="AB13166"/>
      <c r="AC13166"/>
      <c r="AD13166"/>
      <c r="AE13166"/>
      <c r="AF13166"/>
      <c r="AG13166"/>
      <c r="AH13166"/>
      <c r="AI13166"/>
      <c r="AJ13166"/>
      <c r="AK13166"/>
      <c r="AL13166"/>
    </row>
    <row r="13167" spans="3:38" ht="15" customHeight="1" x14ac:dyDescent="0.35">
      <c r="C13167"/>
      <c r="D13167"/>
      <c r="E13167"/>
      <c r="F13167"/>
      <c r="G13167"/>
      <c r="H13167"/>
      <c r="I13167"/>
      <c r="J13167"/>
      <c r="K13167"/>
      <c r="L13167"/>
      <c r="M13167"/>
      <c r="N13167"/>
      <c r="O13167"/>
      <c r="S13167"/>
      <c r="T13167"/>
      <c r="U13167"/>
      <c r="V13167"/>
      <c r="Y13167"/>
      <c r="Z13167"/>
      <c r="AA13167"/>
      <c r="AB13167"/>
      <c r="AC13167"/>
      <c r="AD13167"/>
      <c r="AE13167"/>
      <c r="AF13167"/>
      <c r="AG13167"/>
      <c r="AH13167"/>
      <c r="AI13167"/>
      <c r="AJ13167"/>
      <c r="AK13167"/>
      <c r="AL13167"/>
    </row>
    <row r="13168" spans="3:38" ht="15" customHeight="1" x14ac:dyDescent="0.35">
      <c r="C13168"/>
      <c r="D13168"/>
      <c r="E13168"/>
      <c r="F13168"/>
      <c r="G13168"/>
      <c r="H13168"/>
      <c r="I13168"/>
      <c r="J13168"/>
      <c r="K13168"/>
      <c r="L13168"/>
      <c r="M13168"/>
      <c r="N13168"/>
      <c r="O13168"/>
      <c r="S13168"/>
      <c r="T13168"/>
      <c r="U13168"/>
      <c r="V13168"/>
      <c r="Y13168"/>
      <c r="Z13168"/>
      <c r="AA13168"/>
      <c r="AB13168"/>
      <c r="AC13168"/>
      <c r="AD13168"/>
      <c r="AE13168"/>
      <c r="AF13168"/>
      <c r="AG13168"/>
      <c r="AH13168"/>
      <c r="AI13168"/>
      <c r="AJ13168"/>
      <c r="AK13168"/>
      <c r="AL13168"/>
    </row>
    <row r="13169" spans="3:38" ht="15" customHeight="1" x14ac:dyDescent="0.35">
      <c r="C13169"/>
      <c r="D13169"/>
      <c r="E13169"/>
      <c r="F13169"/>
      <c r="G13169"/>
      <c r="H13169"/>
      <c r="I13169"/>
      <c r="J13169"/>
      <c r="K13169"/>
      <c r="L13169"/>
      <c r="M13169"/>
      <c r="N13169"/>
      <c r="O13169"/>
      <c r="S13169"/>
      <c r="T13169"/>
      <c r="U13169"/>
      <c r="V13169"/>
      <c r="Y13169"/>
      <c r="Z13169"/>
      <c r="AA13169"/>
      <c r="AB13169"/>
      <c r="AC13169"/>
      <c r="AD13169"/>
      <c r="AE13169"/>
      <c r="AF13169"/>
      <c r="AG13169"/>
      <c r="AH13169"/>
      <c r="AI13169"/>
      <c r="AJ13169"/>
      <c r="AK13169"/>
      <c r="AL13169"/>
    </row>
    <row r="13170" spans="3:38" ht="15" customHeight="1" x14ac:dyDescent="0.35">
      <c r="C13170"/>
      <c r="D13170"/>
      <c r="E13170"/>
      <c r="F13170"/>
      <c r="G13170"/>
      <c r="H13170"/>
      <c r="I13170"/>
      <c r="J13170"/>
      <c r="K13170"/>
      <c r="L13170"/>
      <c r="M13170"/>
      <c r="N13170"/>
      <c r="O13170"/>
      <c r="S13170"/>
      <c r="T13170"/>
      <c r="U13170"/>
      <c r="V13170"/>
      <c r="Y13170"/>
      <c r="Z13170"/>
      <c r="AA13170"/>
      <c r="AB13170"/>
      <c r="AC13170"/>
      <c r="AD13170"/>
      <c r="AE13170"/>
      <c r="AF13170"/>
      <c r="AG13170"/>
      <c r="AH13170"/>
      <c r="AI13170"/>
      <c r="AJ13170"/>
      <c r="AK13170"/>
      <c r="AL13170"/>
    </row>
    <row r="13171" spans="3:38" ht="15" customHeight="1" x14ac:dyDescent="0.35">
      <c r="C13171"/>
      <c r="D13171"/>
      <c r="E13171"/>
      <c r="F13171"/>
      <c r="G13171"/>
      <c r="H13171"/>
      <c r="I13171"/>
      <c r="J13171"/>
      <c r="K13171"/>
      <c r="L13171"/>
      <c r="M13171"/>
      <c r="N13171"/>
      <c r="O13171"/>
      <c r="S13171"/>
      <c r="T13171"/>
      <c r="U13171"/>
      <c r="V13171"/>
      <c r="Y13171"/>
      <c r="Z13171"/>
      <c r="AA13171"/>
      <c r="AB13171"/>
      <c r="AC13171"/>
      <c r="AD13171"/>
      <c r="AE13171"/>
      <c r="AF13171"/>
      <c r="AG13171"/>
      <c r="AH13171"/>
      <c r="AI13171"/>
      <c r="AJ13171"/>
      <c r="AK13171"/>
      <c r="AL13171"/>
    </row>
    <row r="13172" spans="3:38" ht="15" customHeight="1" x14ac:dyDescent="0.35">
      <c r="C13172"/>
      <c r="D13172"/>
      <c r="E13172"/>
      <c r="F13172"/>
      <c r="G13172"/>
      <c r="H13172"/>
      <c r="I13172"/>
      <c r="J13172"/>
      <c r="K13172"/>
      <c r="L13172"/>
      <c r="M13172"/>
      <c r="N13172"/>
      <c r="O13172"/>
      <c r="S13172"/>
      <c r="T13172"/>
      <c r="U13172"/>
      <c r="V13172"/>
      <c r="Y13172"/>
      <c r="Z13172"/>
      <c r="AA13172"/>
      <c r="AB13172"/>
      <c r="AC13172"/>
      <c r="AD13172"/>
      <c r="AE13172"/>
      <c r="AF13172"/>
      <c r="AG13172"/>
      <c r="AH13172"/>
      <c r="AI13172"/>
      <c r="AJ13172"/>
      <c r="AK13172"/>
      <c r="AL13172"/>
    </row>
    <row r="13173" spans="3:38" ht="15" customHeight="1" x14ac:dyDescent="0.35">
      <c r="C13173"/>
      <c r="D13173"/>
      <c r="E13173"/>
      <c r="F13173"/>
      <c r="G13173"/>
      <c r="H13173"/>
      <c r="I13173"/>
      <c r="J13173"/>
      <c r="K13173"/>
      <c r="L13173"/>
      <c r="M13173"/>
      <c r="N13173"/>
      <c r="O13173"/>
      <c r="S13173"/>
      <c r="T13173"/>
      <c r="U13173"/>
      <c r="V13173"/>
      <c r="Y13173"/>
      <c r="Z13173"/>
      <c r="AA13173"/>
      <c r="AB13173"/>
      <c r="AC13173"/>
      <c r="AD13173"/>
      <c r="AE13173"/>
      <c r="AF13173"/>
      <c r="AG13173"/>
      <c r="AH13173"/>
      <c r="AI13173"/>
      <c r="AJ13173"/>
      <c r="AK13173"/>
      <c r="AL13173"/>
    </row>
    <row r="13174" spans="3:38" ht="15" customHeight="1" x14ac:dyDescent="0.35">
      <c r="C13174"/>
      <c r="D13174"/>
      <c r="E13174"/>
      <c r="F13174"/>
      <c r="G13174"/>
      <c r="H13174"/>
      <c r="I13174"/>
      <c r="J13174"/>
      <c r="K13174"/>
      <c r="L13174"/>
      <c r="M13174"/>
      <c r="N13174"/>
      <c r="O13174"/>
      <c r="S13174"/>
      <c r="T13174"/>
      <c r="U13174"/>
      <c r="V13174"/>
      <c r="Y13174"/>
      <c r="Z13174"/>
      <c r="AA13174"/>
      <c r="AB13174"/>
      <c r="AC13174"/>
      <c r="AD13174"/>
      <c r="AE13174"/>
      <c r="AF13174"/>
      <c r="AG13174"/>
      <c r="AH13174"/>
      <c r="AI13174"/>
      <c r="AJ13174"/>
      <c r="AK13174"/>
      <c r="AL13174"/>
    </row>
    <row r="13175" spans="3:38" ht="15" customHeight="1" x14ac:dyDescent="0.35">
      <c r="C13175"/>
      <c r="D13175"/>
      <c r="E13175"/>
      <c r="F13175"/>
      <c r="G13175"/>
      <c r="H13175"/>
      <c r="I13175"/>
      <c r="J13175"/>
      <c r="K13175"/>
      <c r="L13175"/>
      <c r="M13175"/>
      <c r="N13175"/>
      <c r="O13175"/>
      <c r="S13175"/>
      <c r="T13175"/>
      <c r="U13175"/>
      <c r="V13175"/>
      <c r="Y13175"/>
      <c r="Z13175"/>
      <c r="AA13175"/>
      <c r="AB13175"/>
      <c r="AC13175"/>
      <c r="AD13175"/>
      <c r="AE13175"/>
      <c r="AF13175"/>
      <c r="AG13175"/>
      <c r="AH13175"/>
      <c r="AI13175"/>
      <c r="AJ13175"/>
      <c r="AK13175"/>
      <c r="AL13175"/>
    </row>
    <row r="13176" spans="3:38" ht="15" customHeight="1" x14ac:dyDescent="0.35">
      <c r="C13176"/>
      <c r="D13176"/>
      <c r="E13176"/>
      <c r="F13176"/>
      <c r="G13176"/>
      <c r="H13176"/>
      <c r="I13176"/>
      <c r="J13176"/>
      <c r="K13176"/>
      <c r="L13176"/>
      <c r="M13176"/>
      <c r="N13176"/>
      <c r="O13176"/>
      <c r="S13176"/>
      <c r="T13176"/>
      <c r="U13176"/>
      <c r="V13176"/>
      <c r="Y13176"/>
      <c r="Z13176"/>
      <c r="AA13176"/>
      <c r="AB13176"/>
      <c r="AC13176"/>
      <c r="AD13176"/>
      <c r="AE13176"/>
      <c r="AF13176"/>
      <c r="AG13176"/>
      <c r="AH13176"/>
      <c r="AI13176"/>
      <c r="AJ13176"/>
      <c r="AK13176"/>
      <c r="AL13176"/>
    </row>
    <row r="13177" spans="3:38" ht="15" customHeight="1" x14ac:dyDescent="0.35">
      <c r="C13177"/>
      <c r="D13177"/>
      <c r="E13177"/>
      <c r="F13177"/>
      <c r="G13177"/>
      <c r="H13177"/>
      <c r="I13177"/>
      <c r="J13177"/>
      <c r="K13177"/>
      <c r="L13177"/>
      <c r="M13177"/>
      <c r="N13177"/>
      <c r="O13177"/>
      <c r="S13177"/>
      <c r="T13177"/>
      <c r="U13177"/>
      <c r="V13177"/>
      <c r="Y13177"/>
      <c r="Z13177"/>
      <c r="AA13177"/>
      <c r="AB13177"/>
      <c r="AC13177"/>
      <c r="AD13177"/>
      <c r="AE13177"/>
      <c r="AF13177"/>
      <c r="AG13177"/>
      <c r="AH13177"/>
      <c r="AI13177"/>
      <c r="AJ13177"/>
      <c r="AK13177"/>
      <c r="AL13177"/>
    </row>
    <row r="13178" spans="3:38" ht="15" customHeight="1" x14ac:dyDescent="0.35">
      <c r="C13178"/>
      <c r="D13178"/>
      <c r="E13178"/>
      <c r="F13178"/>
      <c r="G13178"/>
      <c r="H13178"/>
      <c r="I13178"/>
      <c r="J13178"/>
      <c r="K13178"/>
      <c r="L13178"/>
      <c r="M13178"/>
      <c r="N13178"/>
      <c r="O13178"/>
      <c r="S13178"/>
      <c r="T13178"/>
      <c r="U13178"/>
      <c r="V13178"/>
      <c r="Y13178"/>
      <c r="Z13178"/>
      <c r="AA13178"/>
      <c r="AB13178"/>
      <c r="AC13178"/>
      <c r="AD13178"/>
      <c r="AE13178"/>
      <c r="AF13178"/>
      <c r="AG13178"/>
      <c r="AH13178"/>
      <c r="AI13178"/>
      <c r="AJ13178"/>
      <c r="AK13178"/>
      <c r="AL13178"/>
    </row>
    <row r="13179" spans="3:38" ht="15" customHeight="1" x14ac:dyDescent="0.35">
      <c r="C13179"/>
      <c r="D13179"/>
      <c r="E13179"/>
      <c r="F13179"/>
      <c r="G13179"/>
      <c r="H13179"/>
      <c r="I13179"/>
      <c r="J13179"/>
      <c r="K13179"/>
      <c r="L13179"/>
      <c r="M13179"/>
      <c r="N13179"/>
      <c r="O13179"/>
      <c r="S13179"/>
      <c r="T13179"/>
      <c r="U13179"/>
      <c r="V13179"/>
      <c r="Y13179"/>
      <c r="Z13179"/>
      <c r="AA13179"/>
      <c r="AB13179"/>
      <c r="AC13179"/>
      <c r="AD13179"/>
      <c r="AE13179"/>
      <c r="AF13179"/>
      <c r="AG13179"/>
      <c r="AH13179"/>
      <c r="AI13179"/>
      <c r="AJ13179"/>
      <c r="AK13179"/>
      <c r="AL13179"/>
    </row>
    <row r="13180" spans="3:38" ht="15" customHeight="1" x14ac:dyDescent="0.35">
      <c r="C13180"/>
      <c r="D13180"/>
      <c r="E13180"/>
      <c r="F13180"/>
      <c r="G13180"/>
      <c r="H13180"/>
      <c r="I13180"/>
      <c r="J13180"/>
      <c r="K13180"/>
      <c r="L13180"/>
      <c r="M13180"/>
      <c r="N13180"/>
      <c r="O13180"/>
      <c r="S13180"/>
      <c r="T13180"/>
      <c r="U13180"/>
      <c r="V13180"/>
      <c r="Y13180"/>
      <c r="Z13180"/>
      <c r="AA13180"/>
      <c r="AB13180"/>
      <c r="AC13180"/>
      <c r="AD13180"/>
      <c r="AE13180"/>
      <c r="AF13180"/>
      <c r="AG13180"/>
      <c r="AH13180"/>
      <c r="AI13180"/>
      <c r="AJ13180"/>
      <c r="AK13180"/>
      <c r="AL13180"/>
    </row>
    <row r="13181" spans="3:38" ht="15" customHeight="1" x14ac:dyDescent="0.35">
      <c r="C13181"/>
      <c r="D13181"/>
      <c r="E13181"/>
      <c r="F13181"/>
      <c r="G13181"/>
      <c r="H13181"/>
      <c r="I13181"/>
      <c r="J13181"/>
      <c r="K13181"/>
      <c r="L13181"/>
      <c r="M13181"/>
      <c r="N13181"/>
      <c r="O13181"/>
      <c r="S13181"/>
      <c r="T13181"/>
      <c r="U13181"/>
      <c r="V13181"/>
      <c r="Y13181"/>
      <c r="Z13181"/>
      <c r="AA13181"/>
      <c r="AB13181"/>
      <c r="AC13181"/>
      <c r="AD13181"/>
      <c r="AE13181"/>
      <c r="AF13181"/>
      <c r="AG13181"/>
      <c r="AH13181"/>
      <c r="AI13181"/>
      <c r="AJ13181"/>
      <c r="AK13181"/>
      <c r="AL13181"/>
    </row>
    <row r="13182" spans="3:38" ht="15" customHeight="1" x14ac:dyDescent="0.35">
      <c r="C13182"/>
      <c r="D13182"/>
      <c r="E13182"/>
      <c r="F13182"/>
      <c r="G13182"/>
      <c r="H13182"/>
      <c r="I13182"/>
      <c r="J13182"/>
      <c r="K13182"/>
      <c r="L13182"/>
      <c r="M13182"/>
      <c r="N13182"/>
      <c r="O13182"/>
      <c r="S13182"/>
      <c r="T13182"/>
      <c r="U13182"/>
      <c r="V13182"/>
      <c r="Y13182"/>
      <c r="Z13182"/>
      <c r="AA13182"/>
      <c r="AB13182"/>
      <c r="AC13182"/>
      <c r="AD13182"/>
      <c r="AE13182"/>
      <c r="AF13182"/>
      <c r="AG13182"/>
      <c r="AH13182"/>
      <c r="AI13182"/>
      <c r="AJ13182"/>
      <c r="AK13182"/>
      <c r="AL13182"/>
    </row>
    <row r="13183" spans="3:38" ht="15" customHeight="1" x14ac:dyDescent="0.35">
      <c r="C13183"/>
      <c r="D13183"/>
      <c r="E13183"/>
      <c r="F13183"/>
      <c r="G13183"/>
      <c r="H13183"/>
      <c r="I13183"/>
      <c r="J13183"/>
      <c r="K13183"/>
      <c r="L13183"/>
      <c r="M13183"/>
      <c r="N13183"/>
      <c r="O13183"/>
      <c r="S13183"/>
      <c r="T13183"/>
      <c r="U13183"/>
      <c r="V13183"/>
      <c r="Y13183"/>
      <c r="Z13183"/>
      <c r="AA13183"/>
      <c r="AB13183"/>
      <c r="AC13183"/>
      <c r="AD13183"/>
      <c r="AE13183"/>
      <c r="AF13183"/>
      <c r="AG13183"/>
      <c r="AH13183"/>
      <c r="AI13183"/>
      <c r="AJ13183"/>
      <c r="AK13183"/>
      <c r="AL13183"/>
    </row>
    <row r="13184" spans="3:38" ht="15" customHeight="1" x14ac:dyDescent="0.35">
      <c r="C13184"/>
      <c r="D13184"/>
      <c r="E13184"/>
      <c r="F13184"/>
      <c r="G13184"/>
      <c r="H13184"/>
      <c r="I13184"/>
      <c r="J13184"/>
      <c r="K13184"/>
      <c r="L13184"/>
      <c r="M13184"/>
      <c r="N13184"/>
      <c r="O13184"/>
      <c r="S13184"/>
      <c r="T13184"/>
      <c r="U13184"/>
      <c r="V13184"/>
      <c r="Y13184"/>
      <c r="Z13184"/>
      <c r="AA13184"/>
      <c r="AB13184"/>
      <c r="AC13184"/>
      <c r="AD13184"/>
      <c r="AE13184"/>
      <c r="AF13184"/>
      <c r="AG13184"/>
      <c r="AH13184"/>
      <c r="AI13184"/>
      <c r="AJ13184"/>
      <c r="AK13184"/>
      <c r="AL13184"/>
    </row>
    <row r="13185" spans="3:38" ht="15" customHeight="1" x14ac:dyDescent="0.35">
      <c r="C13185"/>
      <c r="D13185"/>
      <c r="E13185"/>
      <c r="F13185"/>
      <c r="G13185"/>
      <c r="H13185"/>
      <c r="I13185"/>
      <c r="J13185"/>
      <c r="K13185"/>
      <c r="L13185"/>
      <c r="M13185"/>
      <c r="N13185"/>
      <c r="O13185"/>
      <c r="S13185"/>
      <c r="T13185"/>
      <c r="U13185"/>
      <c r="V13185"/>
      <c r="Y13185"/>
      <c r="Z13185"/>
      <c r="AA13185"/>
      <c r="AB13185"/>
      <c r="AC13185"/>
      <c r="AD13185"/>
      <c r="AE13185"/>
      <c r="AF13185"/>
      <c r="AG13185"/>
      <c r="AH13185"/>
      <c r="AI13185"/>
      <c r="AJ13185"/>
      <c r="AK13185"/>
      <c r="AL13185"/>
    </row>
    <row r="13186" spans="3:38" ht="15" customHeight="1" x14ac:dyDescent="0.35">
      <c r="C13186"/>
      <c r="D13186"/>
      <c r="E13186"/>
      <c r="F13186"/>
      <c r="G13186"/>
      <c r="H13186"/>
      <c r="I13186"/>
      <c r="J13186"/>
      <c r="K13186"/>
      <c r="L13186"/>
      <c r="M13186"/>
      <c r="N13186"/>
      <c r="O13186"/>
      <c r="S13186"/>
      <c r="T13186"/>
      <c r="U13186"/>
      <c r="V13186"/>
      <c r="Y13186"/>
      <c r="Z13186"/>
      <c r="AA13186"/>
      <c r="AB13186"/>
      <c r="AC13186"/>
      <c r="AD13186"/>
      <c r="AE13186"/>
      <c r="AF13186"/>
      <c r="AG13186"/>
      <c r="AH13186"/>
      <c r="AI13186"/>
      <c r="AJ13186"/>
      <c r="AK13186"/>
      <c r="AL13186"/>
    </row>
    <row r="13187" spans="3:38" ht="15" customHeight="1" x14ac:dyDescent="0.35">
      <c r="C13187"/>
      <c r="D13187"/>
      <c r="E13187"/>
      <c r="F13187"/>
      <c r="G13187"/>
      <c r="H13187"/>
      <c r="I13187"/>
      <c r="J13187"/>
      <c r="K13187"/>
      <c r="L13187"/>
      <c r="M13187"/>
      <c r="N13187"/>
      <c r="O13187"/>
      <c r="S13187"/>
      <c r="T13187"/>
      <c r="U13187"/>
      <c r="V13187"/>
      <c r="Y13187"/>
      <c r="Z13187"/>
      <c r="AA13187"/>
      <c r="AB13187"/>
      <c r="AC13187"/>
      <c r="AD13187"/>
      <c r="AE13187"/>
      <c r="AF13187"/>
      <c r="AG13187"/>
      <c r="AH13187"/>
      <c r="AI13187"/>
      <c r="AJ13187"/>
      <c r="AK13187"/>
      <c r="AL13187"/>
    </row>
    <row r="13188" spans="3:38" ht="15" customHeight="1" x14ac:dyDescent="0.35">
      <c r="C13188"/>
      <c r="D13188"/>
      <c r="E13188"/>
      <c r="F13188"/>
      <c r="G13188"/>
      <c r="H13188"/>
      <c r="I13188"/>
      <c r="J13188"/>
      <c r="K13188"/>
      <c r="L13188"/>
      <c r="M13188"/>
      <c r="N13188"/>
      <c r="O13188"/>
      <c r="S13188"/>
      <c r="T13188"/>
      <c r="U13188"/>
      <c r="V13188"/>
      <c r="Y13188"/>
      <c r="Z13188"/>
      <c r="AA13188"/>
      <c r="AB13188"/>
      <c r="AC13188"/>
      <c r="AD13188"/>
      <c r="AE13188"/>
      <c r="AF13188"/>
      <c r="AG13188"/>
      <c r="AH13188"/>
      <c r="AI13188"/>
      <c r="AJ13188"/>
      <c r="AK13188"/>
      <c r="AL13188"/>
    </row>
    <row r="13189" spans="3:38" ht="15" customHeight="1" x14ac:dyDescent="0.35">
      <c r="C13189"/>
      <c r="D13189"/>
      <c r="E13189"/>
      <c r="F13189"/>
      <c r="G13189"/>
      <c r="H13189"/>
      <c r="I13189"/>
      <c r="J13189"/>
      <c r="K13189"/>
      <c r="L13189"/>
      <c r="M13189"/>
      <c r="N13189"/>
      <c r="O13189"/>
      <c r="S13189"/>
      <c r="T13189"/>
      <c r="U13189"/>
      <c r="V13189"/>
      <c r="Y13189"/>
      <c r="Z13189"/>
      <c r="AA13189"/>
      <c r="AB13189"/>
      <c r="AC13189"/>
      <c r="AD13189"/>
      <c r="AE13189"/>
      <c r="AF13189"/>
      <c r="AG13189"/>
      <c r="AH13189"/>
      <c r="AI13189"/>
      <c r="AJ13189"/>
      <c r="AK13189"/>
      <c r="AL13189"/>
    </row>
    <row r="13190" spans="3:38" ht="15" customHeight="1" x14ac:dyDescent="0.35">
      <c r="C13190"/>
      <c r="D13190"/>
      <c r="E13190"/>
      <c r="F13190"/>
      <c r="G13190"/>
      <c r="H13190"/>
      <c r="I13190"/>
      <c r="J13190"/>
      <c r="K13190"/>
      <c r="L13190"/>
      <c r="M13190"/>
      <c r="N13190"/>
      <c r="O13190"/>
      <c r="S13190"/>
      <c r="T13190"/>
      <c r="U13190"/>
      <c r="V13190"/>
      <c r="Y13190"/>
      <c r="Z13190"/>
      <c r="AA13190"/>
      <c r="AB13190"/>
      <c r="AC13190"/>
      <c r="AD13190"/>
      <c r="AE13190"/>
      <c r="AF13190"/>
      <c r="AG13190"/>
      <c r="AH13190"/>
      <c r="AI13190"/>
      <c r="AJ13190"/>
      <c r="AK13190"/>
      <c r="AL13190"/>
    </row>
    <row r="13191" spans="3:38" ht="15" customHeight="1" x14ac:dyDescent="0.35">
      <c r="C13191"/>
      <c r="D13191"/>
      <c r="E13191"/>
      <c r="F13191"/>
      <c r="G13191"/>
      <c r="H13191"/>
      <c r="I13191"/>
      <c r="J13191"/>
      <c r="K13191"/>
      <c r="L13191"/>
      <c r="M13191"/>
      <c r="N13191"/>
      <c r="O13191"/>
      <c r="S13191"/>
      <c r="T13191"/>
      <c r="U13191"/>
      <c r="V13191"/>
      <c r="Y13191"/>
      <c r="Z13191"/>
      <c r="AA13191"/>
      <c r="AB13191"/>
      <c r="AC13191"/>
      <c r="AD13191"/>
      <c r="AE13191"/>
      <c r="AF13191"/>
      <c r="AG13191"/>
      <c r="AH13191"/>
      <c r="AI13191"/>
      <c r="AJ13191"/>
      <c r="AK13191"/>
      <c r="AL13191"/>
    </row>
    <row r="13192" spans="3:38" ht="15" customHeight="1" x14ac:dyDescent="0.35">
      <c r="C13192"/>
      <c r="D13192"/>
      <c r="E13192"/>
      <c r="F13192"/>
      <c r="G13192"/>
      <c r="H13192"/>
      <c r="I13192"/>
      <c r="J13192"/>
      <c r="K13192"/>
      <c r="L13192"/>
      <c r="M13192"/>
      <c r="N13192"/>
      <c r="O13192"/>
      <c r="S13192"/>
      <c r="T13192"/>
      <c r="U13192"/>
      <c r="V13192"/>
      <c r="Y13192"/>
      <c r="Z13192"/>
      <c r="AA13192"/>
      <c r="AB13192"/>
      <c r="AC13192"/>
      <c r="AD13192"/>
      <c r="AE13192"/>
      <c r="AF13192"/>
      <c r="AG13192"/>
      <c r="AH13192"/>
      <c r="AI13192"/>
      <c r="AJ13192"/>
      <c r="AK13192"/>
      <c r="AL13192"/>
    </row>
    <row r="13193" spans="3:38" ht="15" customHeight="1" x14ac:dyDescent="0.35">
      <c r="C13193"/>
      <c r="D13193"/>
      <c r="E13193"/>
      <c r="F13193"/>
      <c r="G13193"/>
      <c r="H13193"/>
      <c r="I13193"/>
      <c r="J13193"/>
      <c r="K13193"/>
      <c r="L13193"/>
      <c r="M13193"/>
      <c r="N13193"/>
      <c r="O13193"/>
      <c r="S13193"/>
      <c r="T13193"/>
      <c r="U13193"/>
      <c r="V13193"/>
      <c r="Y13193"/>
      <c r="Z13193"/>
      <c r="AA13193"/>
      <c r="AB13193"/>
      <c r="AC13193"/>
      <c r="AD13193"/>
      <c r="AE13193"/>
      <c r="AF13193"/>
      <c r="AG13193"/>
      <c r="AH13193"/>
      <c r="AI13193"/>
      <c r="AJ13193"/>
      <c r="AK13193"/>
      <c r="AL13193"/>
    </row>
    <row r="13194" spans="3:38" ht="15" customHeight="1" x14ac:dyDescent="0.35">
      <c r="C13194"/>
      <c r="D13194"/>
      <c r="E13194"/>
      <c r="F13194"/>
      <c r="G13194"/>
      <c r="H13194"/>
      <c r="I13194"/>
      <c r="J13194"/>
      <c r="K13194"/>
      <c r="L13194"/>
      <c r="M13194"/>
      <c r="N13194"/>
      <c r="O13194"/>
      <c r="S13194"/>
      <c r="T13194"/>
      <c r="U13194"/>
      <c r="V13194"/>
      <c r="Y13194"/>
      <c r="Z13194"/>
      <c r="AA13194"/>
      <c r="AB13194"/>
      <c r="AC13194"/>
      <c r="AD13194"/>
      <c r="AE13194"/>
      <c r="AF13194"/>
      <c r="AG13194"/>
      <c r="AH13194"/>
      <c r="AI13194"/>
      <c r="AJ13194"/>
      <c r="AK13194"/>
      <c r="AL13194"/>
    </row>
    <row r="13195" spans="3:38" ht="15" customHeight="1" x14ac:dyDescent="0.35">
      <c r="C13195"/>
      <c r="D13195"/>
      <c r="E13195"/>
      <c r="F13195"/>
      <c r="G13195"/>
      <c r="H13195"/>
      <c r="I13195"/>
      <c r="J13195"/>
      <c r="K13195"/>
      <c r="L13195"/>
      <c r="M13195"/>
      <c r="N13195"/>
      <c r="O13195"/>
      <c r="S13195"/>
      <c r="T13195"/>
      <c r="U13195"/>
      <c r="V13195"/>
      <c r="Y13195"/>
      <c r="Z13195"/>
      <c r="AA13195"/>
      <c r="AB13195"/>
      <c r="AC13195"/>
      <c r="AD13195"/>
      <c r="AE13195"/>
      <c r="AF13195"/>
      <c r="AG13195"/>
      <c r="AH13195"/>
      <c r="AI13195"/>
      <c r="AJ13195"/>
      <c r="AK13195"/>
      <c r="AL13195"/>
    </row>
    <row r="13196" spans="3:38" ht="15" customHeight="1" x14ac:dyDescent="0.35">
      <c r="C13196"/>
      <c r="D13196"/>
      <c r="E13196"/>
      <c r="F13196"/>
      <c r="G13196"/>
      <c r="H13196"/>
      <c r="I13196"/>
      <c r="J13196"/>
      <c r="K13196"/>
      <c r="L13196"/>
      <c r="M13196"/>
      <c r="N13196"/>
      <c r="O13196"/>
      <c r="S13196"/>
      <c r="T13196"/>
      <c r="U13196"/>
      <c r="V13196"/>
      <c r="Y13196"/>
      <c r="Z13196"/>
      <c r="AA13196"/>
      <c r="AB13196"/>
      <c r="AC13196"/>
      <c r="AD13196"/>
      <c r="AE13196"/>
      <c r="AF13196"/>
      <c r="AG13196"/>
      <c r="AH13196"/>
      <c r="AI13196"/>
      <c r="AJ13196"/>
      <c r="AK13196"/>
      <c r="AL13196"/>
    </row>
    <row r="13197" spans="3:38" ht="15" customHeight="1" x14ac:dyDescent="0.35">
      <c r="C13197"/>
      <c r="D13197"/>
      <c r="E13197"/>
      <c r="F13197"/>
      <c r="G13197"/>
      <c r="H13197"/>
      <c r="I13197"/>
      <c r="J13197"/>
      <c r="K13197"/>
      <c r="L13197"/>
      <c r="M13197"/>
      <c r="N13197"/>
      <c r="O13197"/>
      <c r="S13197"/>
      <c r="T13197"/>
      <c r="U13197"/>
      <c r="V13197"/>
      <c r="Y13197"/>
      <c r="Z13197"/>
      <c r="AA13197"/>
      <c r="AB13197"/>
      <c r="AC13197"/>
      <c r="AD13197"/>
      <c r="AE13197"/>
      <c r="AF13197"/>
      <c r="AG13197"/>
      <c r="AH13197"/>
      <c r="AI13197"/>
      <c r="AJ13197"/>
      <c r="AK13197"/>
      <c r="AL13197"/>
    </row>
    <row r="13198" spans="3:38" ht="15" customHeight="1" x14ac:dyDescent="0.35">
      <c r="C13198"/>
      <c r="D13198"/>
      <c r="E13198"/>
      <c r="F13198"/>
      <c r="G13198"/>
      <c r="H13198"/>
      <c r="I13198"/>
      <c r="J13198"/>
      <c r="K13198"/>
      <c r="L13198"/>
      <c r="M13198"/>
      <c r="N13198"/>
      <c r="O13198"/>
      <c r="S13198"/>
      <c r="T13198"/>
      <c r="U13198"/>
      <c r="V13198"/>
      <c r="Y13198"/>
      <c r="Z13198"/>
      <c r="AA13198"/>
      <c r="AB13198"/>
      <c r="AC13198"/>
      <c r="AD13198"/>
      <c r="AE13198"/>
      <c r="AF13198"/>
      <c r="AG13198"/>
      <c r="AH13198"/>
      <c r="AI13198"/>
      <c r="AJ13198"/>
      <c r="AK13198"/>
      <c r="AL13198"/>
    </row>
    <row r="13199" spans="3:38" ht="15" customHeight="1" x14ac:dyDescent="0.35">
      <c r="C13199"/>
      <c r="D13199"/>
      <c r="E13199"/>
      <c r="F13199"/>
      <c r="G13199"/>
      <c r="H13199"/>
      <c r="I13199"/>
      <c r="J13199"/>
      <c r="K13199"/>
      <c r="L13199"/>
      <c r="M13199"/>
      <c r="N13199"/>
      <c r="O13199"/>
      <c r="S13199"/>
      <c r="T13199"/>
      <c r="U13199"/>
      <c r="V13199"/>
      <c r="Y13199"/>
      <c r="Z13199"/>
      <c r="AA13199"/>
      <c r="AB13199"/>
      <c r="AC13199"/>
      <c r="AD13199"/>
      <c r="AE13199"/>
      <c r="AF13199"/>
      <c r="AG13199"/>
      <c r="AH13199"/>
      <c r="AI13199"/>
      <c r="AJ13199"/>
      <c r="AK13199"/>
      <c r="AL13199"/>
    </row>
    <row r="13200" spans="3:38" ht="15" customHeight="1" x14ac:dyDescent="0.35">
      <c r="C13200"/>
      <c r="D13200"/>
      <c r="E13200"/>
      <c r="F13200"/>
      <c r="G13200"/>
      <c r="H13200"/>
      <c r="I13200"/>
      <c r="J13200"/>
      <c r="K13200"/>
      <c r="L13200"/>
      <c r="M13200"/>
      <c r="N13200"/>
      <c r="O13200"/>
      <c r="S13200"/>
      <c r="T13200"/>
      <c r="U13200"/>
      <c r="V13200"/>
      <c r="Y13200"/>
      <c r="Z13200"/>
      <c r="AA13200"/>
      <c r="AB13200"/>
      <c r="AC13200"/>
      <c r="AD13200"/>
      <c r="AE13200"/>
      <c r="AF13200"/>
      <c r="AG13200"/>
      <c r="AH13200"/>
      <c r="AI13200"/>
      <c r="AJ13200"/>
      <c r="AK13200"/>
      <c r="AL13200"/>
    </row>
    <row r="13201" spans="3:38" ht="15" customHeight="1" x14ac:dyDescent="0.35">
      <c r="C13201"/>
      <c r="D13201"/>
      <c r="E13201"/>
      <c r="F13201"/>
      <c r="G13201"/>
      <c r="H13201"/>
      <c r="I13201"/>
      <c r="J13201"/>
      <c r="K13201"/>
      <c r="L13201"/>
      <c r="M13201"/>
      <c r="N13201"/>
      <c r="O13201"/>
      <c r="S13201"/>
      <c r="T13201"/>
      <c r="U13201"/>
      <c r="V13201"/>
      <c r="Y13201"/>
      <c r="Z13201"/>
      <c r="AA13201"/>
      <c r="AB13201"/>
      <c r="AC13201"/>
      <c r="AD13201"/>
      <c r="AE13201"/>
      <c r="AF13201"/>
      <c r="AG13201"/>
      <c r="AH13201"/>
      <c r="AI13201"/>
      <c r="AJ13201"/>
      <c r="AK13201"/>
      <c r="AL13201"/>
    </row>
    <row r="13202" spans="3:38" ht="15" customHeight="1" x14ac:dyDescent="0.35">
      <c r="C13202"/>
      <c r="D13202"/>
      <c r="E13202"/>
      <c r="F13202"/>
      <c r="G13202"/>
      <c r="H13202"/>
      <c r="I13202"/>
      <c r="J13202"/>
      <c r="K13202"/>
      <c r="L13202"/>
      <c r="M13202"/>
      <c r="N13202"/>
      <c r="O13202"/>
      <c r="S13202"/>
      <c r="T13202"/>
      <c r="U13202"/>
      <c r="V13202"/>
      <c r="Y13202"/>
      <c r="Z13202"/>
      <c r="AA13202"/>
      <c r="AB13202"/>
      <c r="AC13202"/>
      <c r="AD13202"/>
      <c r="AE13202"/>
      <c r="AF13202"/>
      <c r="AG13202"/>
      <c r="AH13202"/>
      <c r="AI13202"/>
      <c r="AJ13202"/>
      <c r="AK13202"/>
      <c r="AL13202"/>
    </row>
    <row r="13203" spans="3:38" ht="15" customHeight="1" x14ac:dyDescent="0.35">
      <c r="C13203"/>
      <c r="D13203"/>
      <c r="E13203"/>
      <c r="F13203"/>
      <c r="G13203"/>
      <c r="H13203"/>
      <c r="I13203"/>
      <c r="J13203"/>
      <c r="K13203"/>
      <c r="L13203"/>
      <c r="M13203"/>
      <c r="N13203"/>
      <c r="O13203"/>
      <c r="S13203"/>
      <c r="T13203"/>
      <c r="U13203"/>
      <c r="V13203"/>
      <c r="Y13203"/>
      <c r="Z13203"/>
      <c r="AA13203"/>
      <c r="AB13203"/>
      <c r="AC13203"/>
      <c r="AD13203"/>
      <c r="AE13203"/>
      <c r="AF13203"/>
      <c r="AG13203"/>
      <c r="AH13203"/>
      <c r="AI13203"/>
      <c r="AJ13203"/>
      <c r="AK13203"/>
      <c r="AL13203"/>
    </row>
    <row r="13204" spans="3:38" ht="15" customHeight="1" x14ac:dyDescent="0.35">
      <c r="C13204"/>
      <c r="D13204"/>
      <c r="E13204"/>
      <c r="F13204"/>
      <c r="G13204"/>
      <c r="H13204"/>
      <c r="I13204"/>
      <c r="J13204"/>
      <c r="K13204"/>
      <c r="L13204"/>
      <c r="M13204"/>
      <c r="N13204"/>
      <c r="O13204"/>
      <c r="S13204"/>
      <c r="T13204"/>
      <c r="U13204"/>
      <c r="V13204"/>
      <c r="Y13204"/>
      <c r="Z13204"/>
      <c r="AA13204"/>
      <c r="AB13204"/>
      <c r="AC13204"/>
      <c r="AD13204"/>
      <c r="AE13204"/>
      <c r="AF13204"/>
      <c r="AG13204"/>
      <c r="AH13204"/>
      <c r="AI13204"/>
      <c r="AJ13204"/>
      <c r="AK13204"/>
      <c r="AL13204"/>
    </row>
    <row r="13205" spans="3:38" ht="15" customHeight="1" x14ac:dyDescent="0.35">
      <c r="C13205"/>
      <c r="D13205"/>
      <c r="E13205"/>
      <c r="F13205"/>
      <c r="G13205"/>
      <c r="H13205"/>
      <c r="I13205"/>
      <c r="J13205"/>
      <c r="K13205"/>
      <c r="L13205"/>
      <c r="M13205"/>
      <c r="N13205"/>
      <c r="O13205"/>
      <c r="S13205"/>
      <c r="T13205"/>
      <c r="U13205"/>
      <c r="V13205"/>
      <c r="Y13205"/>
      <c r="Z13205"/>
      <c r="AA13205"/>
      <c r="AB13205"/>
      <c r="AC13205"/>
      <c r="AD13205"/>
      <c r="AE13205"/>
      <c r="AF13205"/>
      <c r="AG13205"/>
      <c r="AH13205"/>
      <c r="AI13205"/>
      <c r="AJ13205"/>
      <c r="AK13205"/>
      <c r="AL13205"/>
    </row>
    <row r="13206" spans="3:38" ht="15" customHeight="1" x14ac:dyDescent="0.35">
      <c r="C13206"/>
      <c r="D13206"/>
      <c r="E13206"/>
      <c r="F13206"/>
      <c r="G13206"/>
      <c r="H13206"/>
      <c r="I13206"/>
      <c r="J13206"/>
      <c r="K13206"/>
      <c r="L13206"/>
      <c r="M13206"/>
      <c r="N13206"/>
      <c r="O13206"/>
      <c r="S13206"/>
      <c r="T13206"/>
      <c r="U13206"/>
      <c r="V13206"/>
      <c r="Y13206"/>
      <c r="Z13206"/>
      <c r="AA13206"/>
      <c r="AB13206"/>
      <c r="AC13206"/>
      <c r="AD13206"/>
      <c r="AE13206"/>
      <c r="AF13206"/>
      <c r="AG13206"/>
      <c r="AH13206"/>
      <c r="AI13206"/>
      <c r="AJ13206"/>
      <c r="AK13206"/>
      <c r="AL13206"/>
    </row>
    <row r="13207" spans="3:38" ht="15" customHeight="1" x14ac:dyDescent="0.35">
      <c r="C13207"/>
      <c r="D13207"/>
      <c r="E13207"/>
      <c r="F13207"/>
      <c r="G13207"/>
      <c r="H13207"/>
      <c r="I13207"/>
      <c r="J13207"/>
      <c r="K13207"/>
      <c r="L13207"/>
      <c r="M13207"/>
      <c r="N13207"/>
      <c r="O13207"/>
      <c r="S13207"/>
      <c r="T13207"/>
      <c r="U13207"/>
      <c r="V13207"/>
      <c r="Y13207"/>
      <c r="Z13207"/>
      <c r="AA13207"/>
      <c r="AB13207"/>
      <c r="AC13207"/>
      <c r="AD13207"/>
      <c r="AE13207"/>
      <c r="AF13207"/>
      <c r="AG13207"/>
      <c r="AH13207"/>
      <c r="AI13207"/>
      <c r="AJ13207"/>
      <c r="AK13207"/>
      <c r="AL13207"/>
    </row>
    <row r="13208" spans="3:38" ht="15" customHeight="1" x14ac:dyDescent="0.35">
      <c r="C13208"/>
      <c r="D13208"/>
      <c r="E13208"/>
      <c r="F13208"/>
      <c r="G13208"/>
      <c r="H13208"/>
      <c r="I13208"/>
      <c r="J13208"/>
      <c r="K13208"/>
      <c r="L13208"/>
      <c r="M13208"/>
      <c r="N13208"/>
      <c r="O13208"/>
      <c r="S13208"/>
      <c r="T13208"/>
      <c r="U13208"/>
      <c r="V13208"/>
      <c r="Y13208"/>
      <c r="Z13208"/>
      <c r="AA13208"/>
      <c r="AB13208"/>
      <c r="AC13208"/>
      <c r="AD13208"/>
      <c r="AE13208"/>
      <c r="AF13208"/>
      <c r="AG13208"/>
      <c r="AH13208"/>
      <c r="AI13208"/>
      <c r="AJ13208"/>
      <c r="AK13208"/>
      <c r="AL13208"/>
    </row>
    <row r="13209" spans="3:38" ht="15" customHeight="1" x14ac:dyDescent="0.35">
      <c r="C13209"/>
      <c r="D13209"/>
      <c r="E13209"/>
      <c r="F13209"/>
      <c r="G13209"/>
      <c r="H13209"/>
      <c r="I13209"/>
      <c r="J13209"/>
      <c r="K13209"/>
      <c r="L13209"/>
      <c r="M13209"/>
      <c r="N13209"/>
      <c r="O13209"/>
      <c r="S13209"/>
      <c r="T13209"/>
      <c r="U13209"/>
      <c r="V13209"/>
      <c r="Y13209"/>
      <c r="Z13209"/>
      <c r="AA13209"/>
      <c r="AB13209"/>
      <c r="AC13209"/>
      <c r="AD13209"/>
      <c r="AE13209"/>
      <c r="AF13209"/>
      <c r="AG13209"/>
      <c r="AH13209"/>
      <c r="AI13209"/>
      <c r="AJ13209"/>
      <c r="AK13209"/>
      <c r="AL13209"/>
    </row>
    <row r="13210" spans="3:38" ht="15" customHeight="1" x14ac:dyDescent="0.35">
      <c r="C13210"/>
      <c r="D13210"/>
      <c r="E13210"/>
      <c r="F13210"/>
      <c r="G13210"/>
      <c r="H13210"/>
      <c r="I13210"/>
      <c r="J13210"/>
      <c r="K13210"/>
      <c r="L13210"/>
      <c r="M13210"/>
      <c r="N13210"/>
      <c r="O13210"/>
      <c r="S13210"/>
      <c r="T13210"/>
      <c r="U13210"/>
      <c r="V13210"/>
      <c r="Y13210"/>
      <c r="Z13210"/>
      <c r="AA13210"/>
      <c r="AB13210"/>
      <c r="AC13210"/>
      <c r="AD13210"/>
      <c r="AE13210"/>
      <c r="AF13210"/>
      <c r="AG13210"/>
      <c r="AH13210"/>
      <c r="AI13210"/>
      <c r="AJ13210"/>
      <c r="AK13210"/>
      <c r="AL13210"/>
    </row>
    <row r="13211" spans="3:38" ht="15" customHeight="1" x14ac:dyDescent="0.35">
      <c r="C13211"/>
      <c r="D13211"/>
      <c r="E13211"/>
      <c r="F13211"/>
      <c r="G13211"/>
      <c r="H13211"/>
      <c r="I13211"/>
      <c r="J13211"/>
      <c r="K13211"/>
      <c r="L13211"/>
      <c r="M13211"/>
      <c r="N13211"/>
      <c r="O13211"/>
      <c r="S13211"/>
      <c r="T13211"/>
      <c r="U13211"/>
      <c r="V13211"/>
      <c r="Y13211"/>
      <c r="Z13211"/>
      <c r="AA13211"/>
      <c r="AB13211"/>
      <c r="AC13211"/>
      <c r="AD13211"/>
      <c r="AE13211"/>
      <c r="AF13211"/>
      <c r="AG13211"/>
      <c r="AH13211"/>
      <c r="AI13211"/>
      <c r="AJ13211"/>
      <c r="AK13211"/>
      <c r="AL13211"/>
    </row>
    <row r="13212" spans="3:38" ht="15" customHeight="1" x14ac:dyDescent="0.35">
      <c r="C13212"/>
      <c r="D13212"/>
      <c r="E13212"/>
      <c r="F13212"/>
      <c r="G13212"/>
      <c r="H13212"/>
      <c r="I13212"/>
      <c r="J13212"/>
      <c r="K13212"/>
      <c r="L13212"/>
      <c r="M13212"/>
      <c r="N13212"/>
      <c r="O13212"/>
      <c r="S13212"/>
      <c r="T13212"/>
      <c r="U13212"/>
      <c r="V13212"/>
      <c r="Y13212"/>
      <c r="Z13212"/>
      <c r="AA13212"/>
      <c r="AB13212"/>
      <c r="AC13212"/>
      <c r="AD13212"/>
      <c r="AE13212"/>
      <c r="AF13212"/>
      <c r="AG13212"/>
      <c r="AH13212"/>
      <c r="AI13212"/>
      <c r="AJ13212"/>
      <c r="AK13212"/>
      <c r="AL13212"/>
    </row>
    <row r="13213" spans="3:38" ht="15" customHeight="1" x14ac:dyDescent="0.35">
      <c r="C13213"/>
      <c r="D13213"/>
      <c r="E13213"/>
      <c r="F13213"/>
      <c r="G13213"/>
      <c r="H13213"/>
      <c r="I13213"/>
      <c r="J13213"/>
      <c r="K13213"/>
      <c r="L13213"/>
      <c r="M13213"/>
      <c r="N13213"/>
      <c r="O13213"/>
      <c r="S13213"/>
      <c r="T13213"/>
      <c r="U13213"/>
      <c r="V13213"/>
      <c r="Y13213"/>
      <c r="Z13213"/>
      <c r="AA13213"/>
      <c r="AB13213"/>
      <c r="AC13213"/>
      <c r="AD13213"/>
      <c r="AE13213"/>
      <c r="AF13213"/>
      <c r="AG13213"/>
      <c r="AH13213"/>
      <c r="AI13213"/>
      <c r="AJ13213"/>
      <c r="AK13213"/>
      <c r="AL13213"/>
    </row>
    <row r="13214" spans="3:38" ht="15" customHeight="1" x14ac:dyDescent="0.35">
      <c r="C13214"/>
      <c r="D13214"/>
      <c r="E13214"/>
      <c r="F13214"/>
      <c r="G13214"/>
      <c r="H13214"/>
      <c r="I13214"/>
      <c r="J13214"/>
      <c r="K13214"/>
      <c r="L13214"/>
      <c r="M13214"/>
      <c r="N13214"/>
      <c r="O13214"/>
      <c r="S13214"/>
      <c r="T13214"/>
      <c r="U13214"/>
      <c r="V13214"/>
      <c r="Y13214"/>
      <c r="Z13214"/>
      <c r="AA13214"/>
      <c r="AB13214"/>
      <c r="AC13214"/>
      <c r="AD13214"/>
      <c r="AE13214"/>
      <c r="AF13214"/>
      <c r="AG13214"/>
      <c r="AH13214"/>
      <c r="AI13214"/>
      <c r="AJ13214"/>
      <c r="AK13214"/>
      <c r="AL13214"/>
    </row>
    <row r="13215" spans="3:38" ht="15" customHeight="1" x14ac:dyDescent="0.35">
      <c r="C13215"/>
      <c r="D13215"/>
      <c r="E13215"/>
      <c r="F13215"/>
      <c r="G13215"/>
      <c r="H13215"/>
      <c r="I13215"/>
      <c r="J13215"/>
      <c r="K13215"/>
      <c r="L13215"/>
      <c r="M13215"/>
      <c r="N13215"/>
      <c r="O13215"/>
      <c r="S13215"/>
      <c r="T13215"/>
      <c r="U13215"/>
      <c r="V13215"/>
      <c r="Y13215"/>
      <c r="Z13215"/>
      <c r="AA13215"/>
      <c r="AB13215"/>
      <c r="AC13215"/>
      <c r="AD13215"/>
      <c r="AE13215"/>
      <c r="AF13215"/>
      <c r="AG13215"/>
      <c r="AH13215"/>
      <c r="AI13215"/>
      <c r="AJ13215"/>
      <c r="AK13215"/>
      <c r="AL13215"/>
    </row>
    <row r="13216" spans="3:38" ht="15" customHeight="1" x14ac:dyDescent="0.35">
      <c r="C13216"/>
      <c r="D13216"/>
      <c r="E13216"/>
      <c r="F13216"/>
      <c r="G13216"/>
      <c r="H13216"/>
      <c r="I13216"/>
      <c r="J13216"/>
      <c r="K13216"/>
      <c r="L13216"/>
      <c r="M13216"/>
      <c r="N13216"/>
      <c r="O13216"/>
      <c r="S13216"/>
      <c r="T13216"/>
      <c r="U13216"/>
      <c r="V13216"/>
      <c r="Y13216"/>
      <c r="Z13216"/>
      <c r="AA13216"/>
      <c r="AB13216"/>
      <c r="AC13216"/>
      <c r="AD13216"/>
      <c r="AE13216"/>
      <c r="AF13216"/>
      <c r="AG13216"/>
      <c r="AH13216"/>
      <c r="AI13216"/>
      <c r="AJ13216"/>
      <c r="AK13216"/>
      <c r="AL13216"/>
    </row>
    <row r="13217" spans="3:38" ht="15" customHeight="1" x14ac:dyDescent="0.35">
      <c r="C13217"/>
      <c r="D13217"/>
      <c r="E13217"/>
      <c r="F13217"/>
      <c r="G13217"/>
      <c r="H13217"/>
      <c r="I13217"/>
      <c r="J13217"/>
      <c r="K13217"/>
      <c r="L13217"/>
      <c r="M13217"/>
      <c r="N13217"/>
      <c r="O13217"/>
      <c r="S13217"/>
      <c r="T13217"/>
      <c r="U13217"/>
      <c r="V13217"/>
      <c r="Y13217"/>
      <c r="Z13217"/>
      <c r="AA13217"/>
      <c r="AB13217"/>
      <c r="AC13217"/>
      <c r="AD13217"/>
      <c r="AE13217"/>
      <c r="AF13217"/>
      <c r="AG13217"/>
      <c r="AH13217"/>
      <c r="AI13217"/>
      <c r="AJ13217"/>
      <c r="AK13217"/>
      <c r="AL13217"/>
    </row>
    <row r="13218" spans="3:38" ht="15" customHeight="1" x14ac:dyDescent="0.35">
      <c r="C13218"/>
      <c r="D13218"/>
      <c r="E13218"/>
      <c r="F13218"/>
      <c r="G13218"/>
      <c r="H13218"/>
      <c r="I13218"/>
      <c r="J13218"/>
      <c r="K13218"/>
      <c r="L13218"/>
      <c r="M13218"/>
      <c r="N13218"/>
      <c r="O13218"/>
      <c r="S13218"/>
      <c r="T13218"/>
      <c r="U13218"/>
      <c r="V13218"/>
      <c r="Y13218"/>
      <c r="Z13218"/>
      <c r="AA13218"/>
      <c r="AB13218"/>
      <c r="AC13218"/>
      <c r="AD13218"/>
      <c r="AE13218"/>
      <c r="AF13218"/>
      <c r="AG13218"/>
      <c r="AH13218"/>
      <c r="AI13218"/>
      <c r="AJ13218"/>
      <c r="AK13218"/>
      <c r="AL13218"/>
    </row>
    <row r="13219" spans="3:38" ht="15" customHeight="1" x14ac:dyDescent="0.35">
      <c r="C13219"/>
      <c r="D13219"/>
      <c r="E13219"/>
      <c r="F13219"/>
      <c r="G13219"/>
      <c r="H13219"/>
      <c r="I13219"/>
      <c r="J13219"/>
      <c r="K13219"/>
      <c r="L13219"/>
      <c r="M13219"/>
      <c r="N13219"/>
      <c r="O13219"/>
      <c r="S13219"/>
      <c r="T13219"/>
      <c r="U13219"/>
      <c r="V13219"/>
      <c r="Y13219"/>
      <c r="Z13219"/>
      <c r="AA13219"/>
      <c r="AB13219"/>
      <c r="AC13219"/>
      <c r="AD13219"/>
      <c r="AE13219"/>
      <c r="AF13219"/>
      <c r="AG13219"/>
      <c r="AH13219"/>
      <c r="AI13219"/>
      <c r="AJ13219"/>
      <c r="AK13219"/>
      <c r="AL13219"/>
    </row>
    <row r="13220" spans="3:38" ht="15" customHeight="1" x14ac:dyDescent="0.35">
      <c r="C13220"/>
      <c r="D13220"/>
      <c r="E13220"/>
      <c r="F13220"/>
      <c r="G13220"/>
      <c r="H13220"/>
      <c r="I13220"/>
      <c r="J13220"/>
      <c r="K13220"/>
      <c r="L13220"/>
      <c r="M13220"/>
      <c r="N13220"/>
      <c r="O13220"/>
      <c r="S13220"/>
      <c r="T13220"/>
      <c r="U13220"/>
      <c r="V13220"/>
      <c r="Y13220"/>
      <c r="Z13220"/>
      <c r="AA13220"/>
      <c r="AB13220"/>
      <c r="AC13220"/>
      <c r="AD13220"/>
      <c r="AE13220"/>
      <c r="AF13220"/>
      <c r="AG13220"/>
      <c r="AH13220"/>
      <c r="AI13220"/>
      <c r="AJ13220"/>
      <c r="AK13220"/>
      <c r="AL13220"/>
    </row>
    <row r="13221" spans="3:38" ht="15" customHeight="1" x14ac:dyDescent="0.35">
      <c r="C13221"/>
      <c r="D13221"/>
      <c r="E13221"/>
      <c r="F13221"/>
      <c r="G13221"/>
      <c r="H13221"/>
      <c r="I13221"/>
      <c r="J13221"/>
      <c r="K13221"/>
      <c r="L13221"/>
      <c r="M13221"/>
      <c r="N13221"/>
      <c r="O13221"/>
      <c r="S13221"/>
      <c r="T13221"/>
      <c r="U13221"/>
      <c r="V13221"/>
      <c r="Y13221"/>
      <c r="Z13221"/>
      <c r="AA13221"/>
      <c r="AB13221"/>
      <c r="AC13221"/>
      <c r="AD13221"/>
      <c r="AE13221"/>
      <c r="AF13221"/>
      <c r="AG13221"/>
      <c r="AH13221"/>
      <c r="AI13221"/>
      <c r="AJ13221"/>
      <c r="AK13221"/>
      <c r="AL13221"/>
    </row>
    <row r="13222" spans="3:38" ht="15" customHeight="1" x14ac:dyDescent="0.35">
      <c r="C13222"/>
      <c r="D13222"/>
      <c r="E13222"/>
      <c r="F13222"/>
      <c r="G13222"/>
      <c r="H13222"/>
      <c r="I13222"/>
      <c r="J13222"/>
      <c r="K13222"/>
      <c r="L13222"/>
      <c r="M13222"/>
      <c r="N13222"/>
      <c r="O13222"/>
      <c r="S13222"/>
      <c r="T13222"/>
      <c r="U13222"/>
      <c r="V13222"/>
      <c r="Y13222"/>
      <c r="Z13222"/>
      <c r="AA13222"/>
      <c r="AB13222"/>
      <c r="AC13222"/>
      <c r="AD13222"/>
      <c r="AE13222"/>
      <c r="AF13222"/>
      <c r="AG13222"/>
      <c r="AH13222"/>
      <c r="AI13222"/>
      <c r="AJ13222"/>
      <c r="AK13222"/>
      <c r="AL13222"/>
    </row>
    <row r="13223" spans="3:38" ht="15" customHeight="1" x14ac:dyDescent="0.35">
      <c r="C13223"/>
      <c r="D13223"/>
      <c r="E13223"/>
      <c r="F13223"/>
      <c r="G13223"/>
      <c r="H13223"/>
      <c r="I13223"/>
      <c r="J13223"/>
      <c r="K13223"/>
      <c r="L13223"/>
      <c r="M13223"/>
      <c r="N13223"/>
      <c r="O13223"/>
      <c r="S13223"/>
      <c r="T13223"/>
      <c r="U13223"/>
      <c r="V13223"/>
      <c r="Y13223"/>
      <c r="Z13223"/>
      <c r="AA13223"/>
      <c r="AB13223"/>
      <c r="AC13223"/>
      <c r="AD13223"/>
      <c r="AE13223"/>
      <c r="AF13223"/>
      <c r="AG13223"/>
      <c r="AH13223"/>
      <c r="AI13223"/>
      <c r="AJ13223"/>
      <c r="AK13223"/>
      <c r="AL13223"/>
    </row>
    <row r="13224" spans="3:38" ht="15" customHeight="1" x14ac:dyDescent="0.35">
      <c r="C13224"/>
      <c r="D13224"/>
      <c r="E13224"/>
      <c r="F13224"/>
      <c r="G13224"/>
      <c r="H13224"/>
      <c r="I13224"/>
      <c r="J13224"/>
      <c r="K13224"/>
      <c r="L13224"/>
      <c r="M13224"/>
      <c r="N13224"/>
      <c r="O13224"/>
      <c r="S13224"/>
      <c r="T13224"/>
      <c r="U13224"/>
      <c r="V13224"/>
      <c r="Y13224"/>
      <c r="Z13224"/>
      <c r="AA13224"/>
      <c r="AB13224"/>
      <c r="AC13224"/>
      <c r="AD13224"/>
      <c r="AE13224"/>
      <c r="AF13224"/>
      <c r="AG13224"/>
      <c r="AH13224"/>
      <c r="AI13224"/>
      <c r="AJ13224"/>
      <c r="AK13224"/>
      <c r="AL13224"/>
    </row>
    <row r="13225" spans="3:38" ht="15" customHeight="1" x14ac:dyDescent="0.35">
      <c r="C13225"/>
      <c r="D13225"/>
      <c r="E13225"/>
      <c r="F13225"/>
      <c r="G13225"/>
      <c r="H13225"/>
      <c r="I13225"/>
      <c r="J13225"/>
      <c r="K13225"/>
      <c r="L13225"/>
      <c r="M13225"/>
      <c r="N13225"/>
      <c r="O13225"/>
      <c r="S13225"/>
      <c r="T13225"/>
      <c r="U13225"/>
      <c r="V13225"/>
      <c r="Y13225"/>
      <c r="Z13225"/>
      <c r="AA13225"/>
      <c r="AB13225"/>
      <c r="AC13225"/>
      <c r="AD13225"/>
      <c r="AE13225"/>
      <c r="AF13225"/>
      <c r="AG13225"/>
      <c r="AH13225"/>
      <c r="AI13225"/>
      <c r="AJ13225"/>
      <c r="AK13225"/>
      <c r="AL13225"/>
    </row>
    <row r="13226" spans="3:38" ht="15" customHeight="1" x14ac:dyDescent="0.35">
      <c r="C13226"/>
      <c r="D13226"/>
      <c r="E13226"/>
      <c r="F13226"/>
      <c r="G13226"/>
      <c r="H13226"/>
      <c r="I13226"/>
      <c r="J13226"/>
      <c r="K13226"/>
      <c r="L13226"/>
      <c r="M13226"/>
      <c r="N13226"/>
      <c r="O13226"/>
      <c r="S13226"/>
      <c r="T13226"/>
      <c r="U13226"/>
      <c r="V13226"/>
      <c r="Y13226"/>
      <c r="Z13226"/>
      <c r="AA13226"/>
      <c r="AB13226"/>
      <c r="AC13226"/>
      <c r="AD13226"/>
      <c r="AE13226"/>
      <c r="AF13226"/>
      <c r="AG13226"/>
      <c r="AH13226"/>
      <c r="AI13226"/>
      <c r="AJ13226"/>
      <c r="AK13226"/>
      <c r="AL13226"/>
    </row>
    <row r="13227" spans="3:38" ht="15" customHeight="1" x14ac:dyDescent="0.35">
      <c r="C13227"/>
      <c r="D13227"/>
      <c r="E13227"/>
      <c r="F13227"/>
      <c r="G13227"/>
      <c r="H13227"/>
      <c r="I13227"/>
      <c r="J13227"/>
      <c r="K13227"/>
      <c r="L13227"/>
      <c r="M13227"/>
      <c r="N13227"/>
      <c r="O13227"/>
      <c r="S13227"/>
      <c r="T13227"/>
      <c r="U13227"/>
      <c r="V13227"/>
      <c r="Y13227"/>
      <c r="Z13227"/>
      <c r="AA13227"/>
      <c r="AB13227"/>
      <c r="AC13227"/>
      <c r="AD13227"/>
      <c r="AE13227"/>
      <c r="AF13227"/>
      <c r="AG13227"/>
      <c r="AH13227"/>
      <c r="AI13227"/>
      <c r="AJ13227"/>
      <c r="AK13227"/>
      <c r="AL13227"/>
    </row>
    <row r="13228" spans="3:38" ht="15" customHeight="1" x14ac:dyDescent="0.35">
      <c r="C13228"/>
      <c r="D13228"/>
      <c r="E13228"/>
      <c r="F13228"/>
      <c r="G13228"/>
      <c r="H13228"/>
      <c r="I13228"/>
      <c r="J13228"/>
      <c r="K13228"/>
      <c r="L13228"/>
      <c r="M13228"/>
      <c r="N13228"/>
      <c r="O13228"/>
      <c r="S13228"/>
      <c r="T13228"/>
      <c r="U13228"/>
      <c r="V13228"/>
      <c r="Y13228"/>
      <c r="Z13228"/>
      <c r="AA13228"/>
      <c r="AB13228"/>
      <c r="AC13228"/>
      <c r="AD13228"/>
      <c r="AE13228"/>
      <c r="AF13228"/>
      <c r="AG13228"/>
      <c r="AH13228"/>
      <c r="AI13228"/>
      <c r="AJ13228"/>
      <c r="AK13228"/>
      <c r="AL13228"/>
    </row>
    <row r="13229" spans="3:38" ht="15" customHeight="1" x14ac:dyDescent="0.35">
      <c r="C13229"/>
      <c r="D13229"/>
      <c r="E13229"/>
      <c r="F13229"/>
      <c r="G13229"/>
      <c r="H13229"/>
      <c r="I13229"/>
      <c r="J13229"/>
      <c r="K13229"/>
      <c r="L13229"/>
      <c r="M13229"/>
      <c r="N13229"/>
      <c r="O13229"/>
      <c r="S13229"/>
      <c r="T13229"/>
      <c r="U13229"/>
      <c r="V13229"/>
      <c r="Y13229"/>
      <c r="Z13229"/>
      <c r="AA13229"/>
      <c r="AB13229"/>
      <c r="AC13229"/>
      <c r="AD13229"/>
      <c r="AE13229"/>
      <c r="AF13229"/>
      <c r="AG13229"/>
      <c r="AH13229"/>
      <c r="AI13229"/>
      <c r="AJ13229"/>
      <c r="AK13229"/>
      <c r="AL13229"/>
    </row>
    <row r="13230" spans="3:38" ht="15" customHeight="1" x14ac:dyDescent="0.35">
      <c r="C13230"/>
      <c r="D13230"/>
      <c r="E13230"/>
      <c r="F13230"/>
      <c r="G13230"/>
      <c r="H13230"/>
      <c r="I13230"/>
      <c r="J13230"/>
      <c r="K13230"/>
      <c r="L13230"/>
      <c r="M13230"/>
      <c r="N13230"/>
      <c r="O13230"/>
      <c r="S13230"/>
      <c r="T13230"/>
      <c r="U13230"/>
      <c r="V13230"/>
      <c r="Y13230"/>
      <c r="Z13230"/>
      <c r="AA13230"/>
      <c r="AB13230"/>
      <c r="AC13230"/>
      <c r="AD13230"/>
      <c r="AE13230"/>
      <c r="AF13230"/>
      <c r="AG13230"/>
      <c r="AH13230"/>
      <c r="AI13230"/>
      <c r="AJ13230"/>
      <c r="AK13230"/>
      <c r="AL13230"/>
    </row>
    <row r="13231" spans="3:38" ht="15" customHeight="1" x14ac:dyDescent="0.35">
      <c r="C13231"/>
      <c r="D13231"/>
      <c r="E13231"/>
      <c r="F13231"/>
      <c r="G13231"/>
      <c r="H13231"/>
      <c r="I13231"/>
      <c r="J13231"/>
      <c r="K13231"/>
      <c r="L13231"/>
      <c r="M13231"/>
      <c r="N13231"/>
      <c r="O13231"/>
      <c r="S13231"/>
      <c r="T13231"/>
      <c r="U13231"/>
      <c r="V13231"/>
      <c r="Y13231"/>
      <c r="Z13231"/>
      <c r="AA13231"/>
      <c r="AB13231"/>
      <c r="AC13231"/>
      <c r="AD13231"/>
      <c r="AE13231"/>
      <c r="AF13231"/>
      <c r="AG13231"/>
      <c r="AH13231"/>
      <c r="AI13231"/>
      <c r="AJ13231"/>
      <c r="AK13231"/>
      <c r="AL13231"/>
    </row>
    <row r="13232" spans="3:38" ht="15" customHeight="1" x14ac:dyDescent="0.35">
      <c r="C13232"/>
      <c r="D13232"/>
      <c r="E13232"/>
      <c r="F13232"/>
      <c r="G13232"/>
      <c r="H13232"/>
      <c r="I13232"/>
      <c r="J13232"/>
      <c r="K13232"/>
      <c r="L13232"/>
      <c r="M13232"/>
      <c r="N13232"/>
      <c r="O13232"/>
      <c r="S13232"/>
      <c r="T13232"/>
      <c r="U13232"/>
      <c r="V13232"/>
      <c r="Y13232"/>
      <c r="Z13232"/>
      <c r="AA13232"/>
      <c r="AB13232"/>
      <c r="AC13232"/>
      <c r="AD13232"/>
      <c r="AE13232"/>
      <c r="AF13232"/>
      <c r="AG13232"/>
      <c r="AH13232"/>
      <c r="AI13232"/>
      <c r="AJ13232"/>
      <c r="AK13232"/>
      <c r="AL13232"/>
    </row>
    <row r="13233" spans="3:38" ht="15" customHeight="1" x14ac:dyDescent="0.35">
      <c r="C13233"/>
      <c r="D13233"/>
      <c r="E13233"/>
      <c r="F13233"/>
      <c r="G13233"/>
      <c r="H13233"/>
      <c r="I13233"/>
      <c r="J13233"/>
      <c r="K13233"/>
      <c r="L13233"/>
      <c r="M13233"/>
      <c r="N13233"/>
      <c r="O13233"/>
      <c r="S13233"/>
      <c r="T13233"/>
      <c r="U13233"/>
      <c r="V13233"/>
      <c r="Y13233"/>
      <c r="Z13233"/>
      <c r="AA13233"/>
      <c r="AB13233"/>
      <c r="AC13233"/>
      <c r="AD13233"/>
      <c r="AE13233"/>
      <c r="AF13233"/>
      <c r="AG13233"/>
      <c r="AH13233"/>
      <c r="AI13233"/>
      <c r="AJ13233"/>
      <c r="AK13233"/>
      <c r="AL13233"/>
    </row>
    <row r="13234" spans="3:38" ht="15" customHeight="1" x14ac:dyDescent="0.35">
      <c r="C13234"/>
      <c r="D13234"/>
      <c r="E13234"/>
      <c r="F13234"/>
      <c r="G13234"/>
      <c r="H13234"/>
      <c r="I13234"/>
      <c r="J13234"/>
      <c r="K13234"/>
      <c r="L13234"/>
      <c r="M13234"/>
      <c r="N13234"/>
      <c r="O13234"/>
      <c r="S13234"/>
      <c r="T13234"/>
      <c r="U13234"/>
      <c r="V13234"/>
      <c r="Y13234"/>
      <c r="Z13234"/>
      <c r="AA13234"/>
      <c r="AB13234"/>
      <c r="AC13234"/>
      <c r="AD13234"/>
      <c r="AE13234"/>
      <c r="AF13234"/>
      <c r="AG13234"/>
      <c r="AH13234"/>
      <c r="AI13234"/>
      <c r="AJ13234"/>
      <c r="AK13234"/>
      <c r="AL13234"/>
    </row>
    <row r="13235" spans="3:38" ht="15" customHeight="1" x14ac:dyDescent="0.35">
      <c r="C13235"/>
      <c r="D13235"/>
      <c r="E13235"/>
      <c r="F13235"/>
      <c r="G13235"/>
      <c r="H13235"/>
      <c r="I13235"/>
      <c r="J13235"/>
      <c r="K13235"/>
      <c r="L13235"/>
      <c r="M13235"/>
      <c r="N13235"/>
      <c r="O13235"/>
      <c r="S13235"/>
      <c r="T13235"/>
      <c r="U13235"/>
      <c r="V13235"/>
      <c r="Y13235"/>
      <c r="Z13235"/>
      <c r="AA13235"/>
      <c r="AB13235"/>
      <c r="AC13235"/>
      <c r="AD13235"/>
      <c r="AE13235"/>
      <c r="AF13235"/>
      <c r="AG13235"/>
      <c r="AH13235"/>
      <c r="AI13235"/>
      <c r="AJ13235"/>
      <c r="AK13235"/>
      <c r="AL13235"/>
    </row>
    <row r="13236" spans="3:38" ht="15" customHeight="1" x14ac:dyDescent="0.35">
      <c r="C13236"/>
      <c r="D13236"/>
      <c r="E13236"/>
      <c r="F13236"/>
      <c r="G13236"/>
      <c r="H13236"/>
      <c r="I13236"/>
      <c r="J13236"/>
      <c r="K13236"/>
      <c r="L13236"/>
      <c r="M13236"/>
      <c r="N13236"/>
      <c r="O13236"/>
      <c r="S13236"/>
      <c r="T13236"/>
      <c r="U13236"/>
      <c r="V13236"/>
      <c r="Y13236"/>
      <c r="Z13236"/>
      <c r="AA13236"/>
      <c r="AB13236"/>
      <c r="AC13236"/>
      <c r="AD13236"/>
      <c r="AE13236"/>
      <c r="AF13236"/>
      <c r="AG13236"/>
      <c r="AH13236"/>
      <c r="AI13236"/>
      <c r="AJ13236"/>
      <c r="AK13236"/>
      <c r="AL13236"/>
    </row>
    <row r="13237" spans="3:38" ht="15" customHeight="1" x14ac:dyDescent="0.35">
      <c r="C13237"/>
      <c r="D13237"/>
      <c r="E13237"/>
      <c r="F13237"/>
      <c r="G13237"/>
      <c r="H13237"/>
      <c r="I13237"/>
      <c r="J13237"/>
      <c r="K13237"/>
      <c r="L13237"/>
      <c r="M13237"/>
      <c r="N13237"/>
      <c r="O13237"/>
      <c r="S13237"/>
      <c r="T13237"/>
      <c r="U13237"/>
      <c r="V13237"/>
      <c r="Y13237"/>
      <c r="Z13237"/>
      <c r="AA13237"/>
      <c r="AB13237"/>
      <c r="AC13237"/>
      <c r="AD13237"/>
      <c r="AE13237"/>
      <c r="AF13237"/>
      <c r="AG13237"/>
      <c r="AH13237"/>
      <c r="AI13237"/>
      <c r="AJ13237"/>
      <c r="AK13237"/>
      <c r="AL13237"/>
    </row>
    <row r="13238" spans="3:38" ht="15" customHeight="1" x14ac:dyDescent="0.35">
      <c r="C13238"/>
      <c r="D13238"/>
      <c r="E13238"/>
      <c r="F13238"/>
      <c r="G13238"/>
      <c r="H13238"/>
      <c r="I13238"/>
      <c r="J13238"/>
      <c r="K13238"/>
      <c r="L13238"/>
      <c r="M13238"/>
      <c r="N13238"/>
      <c r="O13238"/>
      <c r="S13238"/>
      <c r="T13238"/>
      <c r="U13238"/>
      <c r="V13238"/>
      <c r="Y13238"/>
      <c r="Z13238"/>
      <c r="AA13238"/>
      <c r="AB13238"/>
      <c r="AC13238"/>
      <c r="AD13238"/>
      <c r="AE13238"/>
      <c r="AF13238"/>
      <c r="AG13238"/>
      <c r="AH13238"/>
      <c r="AI13238"/>
      <c r="AJ13238"/>
      <c r="AK13238"/>
      <c r="AL13238"/>
    </row>
    <row r="13239" spans="3:38" ht="15" customHeight="1" x14ac:dyDescent="0.35">
      <c r="C13239"/>
      <c r="D13239"/>
      <c r="E13239"/>
      <c r="F13239"/>
      <c r="G13239"/>
      <c r="H13239"/>
      <c r="I13239"/>
      <c r="J13239"/>
      <c r="K13239"/>
      <c r="L13239"/>
      <c r="M13239"/>
      <c r="N13239"/>
      <c r="O13239"/>
      <c r="S13239"/>
      <c r="T13239"/>
      <c r="U13239"/>
      <c r="V13239"/>
      <c r="Y13239"/>
      <c r="Z13239"/>
      <c r="AA13239"/>
      <c r="AB13239"/>
      <c r="AC13239"/>
      <c r="AD13239"/>
      <c r="AE13239"/>
      <c r="AF13239"/>
      <c r="AG13239"/>
      <c r="AH13239"/>
      <c r="AI13239"/>
      <c r="AJ13239"/>
      <c r="AK13239"/>
      <c r="AL13239"/>
    </row>
    <row r="13240" spans="3:38" ht="15" customHeight="1" x14ac:dyDescent="0.35">
      <c r="C13240"/>
      <c r="D13240"/>
      <c r="E13240"/>
      <c r="F13240"/>
      <c r="G13240"/>
      <c r="H13240"/>
      <c r="I13240"/>
      <c r="J13240"/>
      <c r="K13240"/>
      <c r="L13240"/>
      <c r="M13240"/>
      <c r="N13240"/>
      <c r="O13240"/>
      <c r="S13240"/>
      <c r="T13240"/>
      <c r="U13240"/>
      <c r="V13240"/>
      <c r="Y13240"/>
      <c r="Z13240"/>
      <c r="AA13240"/>
      <c r="AB13240"/>
      <c r="AC13240"/>
      <c r="AD13240"/>
      <c r="AE13240"/>
      <c r="AF13240"/>
      <c r="AG13240"/>
      <c r="AH13240"/>
      <c r="AI13240"/>
      <c r="AJ13240"/>
      <c r="AK13240"/>
      <c r="AL13240"/>
    </row>
    <row r="13241" spans="3:38" ht="15" customHeight="1" x14ac:dyDescent="0.35">
      <c r="C13241"/>
      <c r="D13241"/>
      <c r="E13241"/>
      <c r="F13241"/>
      <c r="G13241"/>
      <c r="H13241"/>
      <c r="I13241"/>
      <c r="J13241"/>
      <c r="K13241"/>
      <c r="L13241"/>
      <c r="M13241"/>
      <c r="N13241"/>
      <c r="O13241"/>
      <c r="S13241"/>
      <c r="T13241"/>
      <c r="U13241"/>
      <c r="V13241"/>
      <c r="Y13241"/>
      <c r="Z13241"/>
      <c r="AA13241"/>
      <c r="AB13241"/>
      <c r="AC13241"/>
      <c r="AD13241"/>
      <c r="AE13241"/>
      <c r="AF13241"/>
      <c r="AG13241"/>
      <c r="AH13241"/>
      <c r="AI13241"/>
      <c r="AJ13241"/>
      <c r="AK13241"/>
      <c r="AL13241"/>
    </row>
    <row r="13242" spans="3:38" ht="15" customHeight="1" x14ac:dyDescent="0.35">
      <c r="C13242"/>
      <c r="D13242"/>
      <c r="E13242"/>
      <c r="F13242"/>
      <c r="G13242"/>
      <c r="H13242"/>
      <c r="I13242"/>
      <c r="J13242"/>
      <c r="K13242"/>
      <c r="L13242"/>
      <c r="M13242"/>
      <c r="N13242"/>
      <c r="O13242"/>
      <c r="S13242"/>
      <c r="T13242"/>
      <c r="U13242"/>
      <c r="V13242"/>
      <c r="Y13242"/>
      <c r="Z13242"/>
      <c r="AA13242"/>
      <c r="AB13242"/>
      <c r="AC13242"/>
      <c r="AD13242"/>
      <c r="AE13242"/>
      <c r="AF13242"/>
      <c r="AG13242"/>
      <c r="AH13242"/>
      <c r="AI13242"/>
      <c r="AJ13242"/>
      <c r="AK13242"/>
      <c r="AL13242"/>
    </row>
    <row r="13243" spans="3:38" ht="15" customHeight="1" x14ac:dyDescent="0.35">
      <c r="C13243"/>
      <c r="D13243"/>
      <c r="E13243"/>
      <c r="F13243"/>
      <c r="G13243"/>
      <c r="H13243"/>
      <c r="I13243"/>
      <c r="J13243"/>
      <c r="K13243"/>
      <c r="L13243"/>
      <c r="M13243"/>
      <c r="N13243"/>
      <c r="O13243"/>
      <c r="S13243"/>
      <c r="T13243"/>
      <c r="U13243"/>
      <c r="V13243"/>
      <c r="Y13243"/>
      <c r="Z13243"/>
      <c r="AA13243"/>
      <c r="AB13243"/>
      <c r="AC13243"/>
      <c r="AD13243"/>
      <c r="AE13243"/>
      <c r="AF13243"/>
      <c r="AG13243"/>
      <c r="AH13243"/>
      <c r="AI13243"/>
      <c r="AJ13243"/>
      <c r="AK13243"/>
      <c r="AL13243"/>
    </row>
    <row r="13244" spans="3:38" ht="15" customHeight="1" x14ac:dyDescent="0.35">
      <c r="C13244"/>
      <c r="D13244"/>
      <c r="E13244"/>
      <c r="F13244"/>
      <c r="G13244"/>
      <c r="H13244"/>
      <c r="I13244"/>
      <c r="J13244"/>
      <c r="K13244"/>
      <c r="L13244"/>
      <c r="M13244"/>
      <c r="N13244"/>
      <c r="O13244"/>
      <c r="S13244"/>
      <c r="T13244"/>
      <c r="U13244"/>
      <c r="V13244"/>
      <c r="Y13244"/>
      <c r="Z13244"/>
      <c r="AA13244"/>
      <c r="AB13244"/>
      <c r="AC13244"/>
      <c r="AD13244"/>
      <c r="AE13244"/>
      <c r="AF13244"/>
      <c r="AG13244"/>
      <c r="AH13244"/>
      <c r="AI13244"/>
      <c r="AJ13244"/>
      <c r="AK13244"/>
      <c r="AL13244"/>
    </row>
    <row r="13245" spans="3:38" ht="15" customHeight="1" x14ac:dyDescent="0.35">
      <c r="C13245"/>
      <c r="D13245"/>
      <c r="E13245"/>
      <c r="F13245"/>
      <c r="G13245"/>
      <c r="H13245"/>
      <c r="I13245"/>
      <c r="J13245"/>
      <c r="K13245"/>
      <c r="L13245"/>
      <c r="M13245"/>
      <c r="N13245"/>
      <c r="O13245"/>
      <c r="S13245"/>
      <c r="T13245"/>
      <c r="U13245"/>
      <c r="V13245"/>
      <c r="Y13245"/>
      <c r="Z13245"/>
      <c r="AA13245"/>
      <c r="AB13245"/>
      <c r="AC13245"/>
      <c r="AD13245"/>
      <c r="AE13245"/>
      <c r="AF13245"/>
      <c r="AG13245"/>
      <c r="AH13245"/>
      <c r="AI13245"/>
      <c r="AJ13245"/>
      <c r="AK13245"/>
      <c r="AL13245"/>
    </row>
    <row r="13246" spans="3:38" ht="15" customHeight="1" x14ac:dyDescent="0.35">
      <c r="C13246"/>
      <c r="D13246"/>
      <c r="E13246"/>
      <c r="F13246"/>
      <c r="G13246"/>
      <c r="H13246"/>
      <c r="I13246"/>
      <c r="J13246"/>
      <c r="K13246"/>
      <c r="L13246"/>
      <c r="M13246"/>
      <c r="N13246"/>
      <c r="O13246"/>
      <c r="S13246"/>
      <c r="T13246"/>
      <c r="U13246"/>
      <c r="V13246"/>
      <c r="Y13246"/>
      <c r="Z13246"/>
      <c r="AA13246"/>
      <c r="AB13246"/>
      <c r="AC13246"/>
      <c r="AD13246"/>
      <c r="AE13246"/>
      <c r="AF13246"/>
      <c r="AG13246"/>
      <c r="AH13246"/>
      <c r="AI13246"/>
      <c r="AJ13246"/>
      <c r="AK13246"/>
      <c r="AL13246"/>
    </row>
    <row r="13247" spans="3:38" ht="15" customHeight="1" x14ac:dyDescent="0.35">
      <c r="C13247"/>
      <c r="D13247"/>
      <c r="E13247"/>
      <c r="F13247"/>
      <c r="G13247"/>
      <c r="H13247"/>
      <c r="I13247"/>
      <c r="J13247"/>
      <c r="K13247"/>
      <c r="L13247"/>
      <c r="M13247"/>
      <c r="N13247"/>
      <c r="O13247"/>
      <c r="S13247"/>
      <c r="T13247"/>
      <c r="U13247"/>
      <c r="V13247"/>
      <c r="Y13247"/>
      <c r="Z13247"/>
      <c r="AA13247"/>
      <c r="AB13247"/>
      <c r="AC13247"/>
      <c r="AD13247"/>
      <c r="AE13247"/>
      <c r="AF13247"/>
      <c r="AG13247"/>
      <c r="AH13247"/>
      <c r="AI13247"/>
      <c r="AJ13247"/>
      <c r="AK13247"/>
      <c r="AL13247"/>
    </row>
    <row r="13248" spans="3:38" ht="15" customHeight="1" x14ac:dyDescent="0.35">
      <c r="C13248"/>
      <c r="D13248"/>
      <c r="E13248"/>
      <c r="F13248"/>
      <c r="G13248"/>
      <c r="H13248"/>
      <c r="I13248"/>
      <c r="J13248"/>
      <c r="K13248"/>
      <c r="L13248"/>
      <c r="M13248"/>
      <c r="N13248"/>
      <c r="O13248"/>
      <c r="S13248"/>
      <c r="T13248"/>
      <c r="U13248"/>
      <c r="V13248"/>
      <c r="Y13248"/>
      <c r="Z13248"/>
      <c r="AA13248"/>
      <c r="AB13248"/>
      <c r="AC13248"/>
      <c r="AD13248"/>
      <c r="AE13248"/>
      <c r="AF13248"/>
      <c r="AG13248"/>
      <c r="AH13248"/>
      <c r="AI13248"/>
      <c r="AJ13248"/>
      <c r="AK13248"/>
      <c r="AL13248"/>
    </row>
    <row r="13249" spans="3:38" ht="15" customHeight="1" x14ac:dyDescent="0.35">
      <c r="C13249"/>
      <c r="D13249"/>
      <c r="E13249"/>
      <c r="F13249"/>
      <c r="G13249"/>
      <c r="H13249"/>
      <c r="I13249"/>
      <c r="J13249"/>
      <c r="K13249"/>
      <c r="L13249"/>
      <c r="M13249"/>
      <c r="N13249"/>
      <c r="O13249"/>
      <c r="S13249"/>
      <c r="T13249"/>
      <c r="U13249"/>
      <c r="V13249"/>
      <c r="Y13249"/>
      <c r="Z13249"/>
      <c r="AA13249"/>
      <c r="AB13249"/>
      <c r="AC13249"/>
      <c r="AD13249"/>
      <c r="AE13249"/>
      <c r="AF13249"/>
      <c r="AG13249"/>
      <c r="AH13249"/>
      <c r="AI13249"/>
      <c r="AJ13249"/>
      <c r="AK13249"/>
      <c r="AL13249"/>
    </row>
    <row r="13250" spans="3:38" ht="15" customHeight="1" x14ac:dyDescent="0.35">
      <c r="C13250"/>
      <c r="D13250"/>
      <c r="E13250"/>
      <c r="F13250"/>
      <c r="G13250"/>
      <c r="H13250"/>
      <c r="I13250"/>
      <c r="J13250"/>
      <c r="K13250"/>
      <c r="L13250"/>
      <c r="M13250"/>
      <c r="N13250"/>
      <c r="O13250"/>
      <c r="S13250"/>
      <c r="T13250"/>
      <c r="U13250"/>
      <c r="V13250"/>
      <c r="Y13250"/>
      <c r="Z13250"/>
      <c r="AA13250"/>
      <c r="AB13250"/>
      <c r="AC13250"/>
      <c r="AD13250"/>
      <c r="AE13250"/>
      <c r="AF13250"/>
      <c r="AG13250"/>
      <c r="AH13250"/>
      <c r="AI13250"/>
      <c r="AJ13250"/>
      <c r="AK13250"/>
      <c r="AL13250"/>
    </row>
    <row r="13251" spans="3:38" ht="15" customHeight="1" x14ac:dyDescent="0.35">
      <c r="C13251"/>
      <c r="D13251"/>
      <c r="E13251"/>
      <c r="F13251"/>
      <c r="G13251"/>
      <c r="H13251"/>
      <c r="I13251"/>
      <c r="J13251"/>
      <c r="K13251"/>
      <c r="L13251"/>
      <c r="M13251"/>
      <c r="N13251"/>
      <c r="O13251"/>
      <c r="S13251"/>
      <c r="T13251"/>
      <c r="U13251"/>
      <c r="V13251"/>
      <c r="Y13251"/>
      <c r="Z13251"/>
      <c r="AA13251"/>
      <c r="AB13251"/>
      <c r="AC13251"/>
      <c r="AD13251"/>
      <c r="AE13251"/>
      <c r="AF13251"/>
      <c r="AG13251"/>
      <c r="AH13251"/>
      <c r="AI13251"/>
      <c r="AJ13251"/>
      <c r="AK13251"/>
      <c r="AL13251"/>
    </row>
    <row r="13252" spans="3:38" ht="15" customHeight="1" x14ac:dyDescent="0.35">
      <c r="C13252"/>
      <c r="D13252"/>
      <c r="E13252"/>
      <c r="F13252"/>
      <c r="G13252"/>
      <c r="H13252"/>
      <c r="I13252"/>
      <c r="J13252"/>
      <c r="K13252"/>
      <c r="L13252"/>
      <c r="M13252"/>
      <c r="N13252"/>
      <c r="O13252"/>
      <c r="S13252"/>
      <c r="T13252"/>
      <c r="U13252"/>
      <c r="V13252"/>
      <c r="Y13252"/>
      <c r="Z13252"/>
      <c r="AA13252"/>
      <c r="AB13252"/>
      <c r="AC13252"/>
      <c r="AD13252"/>
      <c r="AE13252"/>
      <c r="AF13252"/>
      <c r="AG13252"/>
      <c r="AH13252"/>
      <c r="AI13252"/>
      <c r="AJ13252"/>
      <c r="AK13252"/>
      <c r="AL13252"/>
    </row>
    <row r="13253" spans="3:38" ht="15" customHeight="1" x14ac:dyDescent="0.35">
      <c r="C13253"/>
      <c r="D13253"/>
      <c r="E13253"/>
      <c r="F13253"/>
      <c r="G13253"/>
      <c r="H13253"/>
      <c r="I13253"/>
      <c r="J13253"/>
      <c r="K13253"/>
      <c r="L13253"/>
      <c r="M13253"/>
      <c r="N13253"/>
      <c r="O13253"/>
      <c r="S13253"/>
      <c r="T13253"/>
      <c r="U13253"/>
      <c r="V13253"/>
      <c r="Y13253"/>
      <c r="Z13253"/>
      <c r="AA13253"/>
      <c r="AB13253"/>
      <c r="AC13253"/>
      <c r="AD13253"/>
      <c r="AE13253"/>
      <c r="AF13253"/>
      <c r="AG13253"/>
      <c r="AH13253"/>
      <c r="AI13253"/>
      <c r="AJ13253"/>
      <c r="AK13253"/>
      <c r="AL13253"/>
    </row>
    <row r="13254" spans="3:38" ht="15" customHeight="1" x14ac:dyDescent="0.35">
      <c r="C13254"/>
      <c r="D13254"/>
      <c r="E13254"/>
      <c r="F13254"/>
      <c r="G13254"/>
      <c r="H13254"/>
      <c r="I13254"/>
      <c r="J13254"/>
      <c r="K13254"/>
      <c r="L13254"/>
      <c r="M13254"/>
      <c r="N13254"/>
      <c r="O13254"/>
      <c r="S13254"/>
      <c r="T13254"/>
      <c r="U13254"/>
      <c r="V13254"/>
      <c r="Y13254"/>
      <c r="Z13254"/>
      <c r="AA13254"/>
      <c r="AB13254"/>
      <c r="AC13254"/>
      <c r="AD13254"/>
      <c r="AE13254"/>
      <c r="AF13254"/>
      <c r="AG13254"/>
      <c r="AH13254"/>
      <c r="AI13254"/>
      <c r="AJ13254"/>
      <c r="AK13254"/>
      <c r="AL13254"/>
    </row>
    <row r="13255" spans="3:38" ht="15" customHeight="1" x14ac:dyDescent="0.35">
      <c r="C13255"/>
      <c r="D13255"/>
      <c r="E13255"/>
      <c r="F13255"/>
      <c r="G13255"/>
      <c r="H13255"/>
      <c r="I13255"/>
      <c r="J13255"/>
      <c r="K13255"/>
      <c r="L13255"/>
      <c r="M13255"/>
      <c r="N13255"/>
      <c r="O13255"/>
      <c r="S13255"/>
      <c r="T13255"/>
      <c r="U13255"/>
      <c r="V13255"/>
      <c r="Y13255"/>
      <c r="Z13255"/>
      <c r="AA13255"/>
      <c r="AB13255"/>
      <c r="AC13255"/>
      <c r="AD13255"/>
      <c r="AE13255"/>
      <c r="AF13255"/>
      <c r="AG13255"/>
      <c r="AH13255"/>
      <c r="AI13255"/>
      <c r="AJ13255"/>
      <c r="AK13255"/>
      <c r="AL13255"/>
    </row>
    <row r="13256" spans="3:38" ht="15" customHeight="1" x14ac:dyDescent="0.35">
      <c r="C13256"/>
      <c r="D13256"/>
      <c r="E13256"/>
      <c r="F13256"/>
      <c r="G13256"/>
      <c r="H13256"/>
      <c r="I13256"/>
      <c r="J13256"/>
      <c r="K13256"/>
      <c r="L13256"/>
      <c r="M13256"/>
      <c r="N13256"/>
      <c r="O13256"/>
      <c r="S13256"/>
      <c r="T13256"/>
      <c r="U13256"/>
      <c r="V13256"/>
      <c r="Y13256"/>
      <c r="Z13256"/>
      <c r="AA13256"/>
      <c r="AB13256"/>
      <c r="AC13256"/>
      <c r="AD13256"/>
      <c r="AE13256"/>
      <c r="AF13256"/>
      <c r="AG13256"/>
      <c r="AH13256"/>
      <c r="AI13256"/>
      <c r="AJ13256"/>
      <c r="AK13256"/>
      <c r="AL13256"/>
    </row>
    <row r="13257" spans="3:38" ht="15" customHeight="1" x14ac:dyDescent="0.35">
      <c r="C13257"/>
      <c r="D13257"/>
      <c r="E13257"/>
      <c r="F13257"/>
      <c r="G13257"/>
      <c r="H13257"/>
      <c r="I13257"/>
      <c r="J13257"/>
      <c r="K13257"/>
      <c r="L13257"/>
      <c r="M13257"/>
      <c r="N13257"/>
      <c r="O13257"/>
      <c r="S13257"/>
      <c r="T13257"/>
      <c r="U13257"/>
      <c r="V13257"/>
      <c r="Y13257"/>
      <c r="Z13257"/>
      <c r="AA13257"/>
      <c r="AB13257"/>
      <c r="AC13257"/>
      <c r="AD13257"/>
      <c r="AE13257"/>
      <c r="AF13257"/>
      <c r="AG13257"/>
      <c r="AH13257"/>
      <c r="AI13257"/>
      <c r="AJ13257"/>
      <c r="AK13257"/>
      <c r="AL13257"/>
    </row>
    <row r="13258" spans="3:38" ht="15" customHeight="1" x14ac:dyDescent="0.35">
      <c r="C13258"/>
      <c r="D13258"/>
      <c r="E13258"/>
      <c r="F13258"/>
      <c r="G13258"/>
      <c r="H13258"/>
      <c r="I13258"/>
      <c r="J13258"/>
      <c r="K13258"/>
      <c r="L13258"/>
      <c r="M13258"/>
      <c r="N13258"/>
      <c r="O13258"/>
      <c r="S13258"/>
      <c r="T13258"/>
      <c r="U13258"/>
      <c r="V13258"/>
      <c r="Y13258"/>
      <c r="Z13258"/>
      <c r="AA13258"/>
      <c r="AB13258"/>
      <c r="AC13258"/>
      <c r="AD13258"/>
      <c r="AE13258"/>
      <c r="AF13258"/>
      <c r="AG13258"/>
      <c r="AH13258"/>
      <c r="AI13258"/>
      <c r="AJ13258"/>
      <c r="AK13258"/>
      <c r="AL13258"/>
    </row>
    <row r="13259" spans="3:38" ht="15" customHeight="1" x14ac:dyDescent="0.35">
      <c r="C13259"/>
      <c r="D13259"/>
      <c r="E13259"/>
      <c r="F13259"/>
      <c r="G13259"/>
      <c r="H13259"/>
      <c r="I13259"/>
      <c r="J13259"/>
      <c r="K13259"/>
      <c r="L13259"/>
      <c r="M13259"/>
      <c r="N13259"/>
      <c r="O13259"/>
      <c r="S13259"/>
      <c r="T13259"/>
      <c r="U13259"/>
      <c r="V13259"/>
      <c r="Y13259"/>
      <c r="Z13259"/>
      <c r="AA13259"/>
      <c r="AB13259"/>
      <c r="AC13259"/>
      <c r="AD13259"/>
      <c r="AE13259"/>
      <c r="AF13259"/>
      <c r="AG13259"/>
      <c r="AH13259"/>
      <c r="AI13259"/>
      <c r="AJ13259"/>
      <c r="AK13259"/>
      <c r="AL13259"/>
    </row>
    <row r="13260" spans="3:38" ht="15" customHeight="1" x14ac:dyDescent="0.35">
      <c r="C13260"/>
      <c r="D13260"/>
      <c r="E13260"/>
      <c r="F13260"/>
      <c r="G13260"/>
      <c r="H13260"/>
      <c r="I13260"/>
      <c r="J13260"/>
      <c r="K13260"/>
      <c r="L13260"/>
      <c r="M13260"/>
      <c r="N13260"/>
      <c r="O13260"/>
      <c r="S13260"/>
      <c r="T13260"/>
      <c r="U13260"/>
      <c r="V13260"/>
      <c r="Y13260"/>
      <c r="Z13260"/>
      <c r="AA13260"/>
      <c r="AB13260"/>
      <c r="AC13260"/>
      <c r="AD13260"/>
      <c r="AE13260"/>
      <c r="AF13260"/>
      <c r="AG13260"/>
      <c r="AH13260"/>
      <c r="AI13260"/>
      <c r="AJ13260"/>
      <c r="AK13260"/>
      <c r="AL13260"/>
    </row>
    <row r="13261" spans="3:38" ht="15" customHeight="1" x14ac:dyDescent="0.35">
      <c r="C13261"/>
      <c r="D13261"/>
      <c r="E13261"/>
      <c r="F13261"/>
      <c r="G13261"/>
      <c r="H13261"/>
      <c r="I13261"/>
      <c r="J13261"/>
      <c r="K13261"/>
      <c r="L13261"/>
      <c r="M13261"/>
      <c r="N13261"/>
      <c r="O13261"/>
      <c r="S13261"/>
      <c r="T13261"/>
      <c r="U13261"/>
      <c r="V13261"/>
      <c r="Y13261"/>
      <c r="Z13261"/>
      <c r="AA13261"/>
      <c r="AB13261"/>
      <c r="AC13261"/>
      <c r="AD13261"/>
      <c r="AE13261"/>
      <c r="AF13261"/>
      <c r="AG13261"/>
      <c r="AH13261"/>
      <c r="AI13261"/>
      <c r="AJ13261"/>
      <c r="AK13261"/>
      <c r="AL13261"/>
    </row>
    <row r="13262" spans="3:38" ht="15" customHeight="1" x14ac:dyDescent="0.35">
      <c r="C13262"/>
      <c r="D13262"/>
      <c r="E13262"/>
      <c r="F13262"/>
      <c r="G13262"/>
      <c r="H13262"/>
      <c r="I13262"/>
      <c r="J13262"/>
      <c r="K13262"/>
      <c r="L13262"/>
      <c r="M13262"/>
      <c r="N13262"/>
      <c r="O13262"/>
      <c r="S13262"/>
      <c r="T13262"/>
      <c r="U13262"/>
      <c r="V13262"/>
      <c r="Y13262"/>
      <c r="Z13262"/>
      <c r="AA13262"/>
      <c r="AB13262"/>
      <c r="AC13262"/>
      <c r="AD13262"/>
      <c r="AE13262"/>
      <c r="AF13262"/>
      <c r="AG13262"/>
      <c r="AH13262"/>
      <c r="AI13262"/>
      <c r="AJ13262"/>
      <c r="AK13262"/>
      <c r="AL13262"/>
    </row>
    <row r="13263" spans="3:38" ht="15" customHeight="1" x14ac:dyDescent="0.35">
      <c r="C13263"/>
      <c r="D13263"/>
      <c r="E13263"/>
      <c r="F13263"/>
      <c r="G13263"/>
      <c r="H13263"/>
      <c r="I13263"/>
      <c r="J13263"/>
      <c r="K13263"/>
      <c r="L13263"/>
      <c r="M13263"/>
      <c r="N13263"/>
      <c r="O13263"/>
      <c r="S13263"/>
      <c r="T13263"/>
      <c r="U13263"/>
      <c r="V13263"/>
      <c r="Y13263"/>
      <c r="Z13263"/>
      <c r="AA13263"/>
      <c r="AB13263"/>
      <c r="AC13263"/>
      <c r="AD13263"/>
      <c r="AE13263"/>
      <c r="AF13263"/>
      <c r="AG13263"/>
      <c r="AH13263"/>
      <c r="AI13263"/>
      <c r="AJ13263"/>
      <c r="AK13263"/>
      <c r="AL13263"/>
    </row>
    <row r="13264" spans="3:38" ht="15" customHeight="1" x14ac:dyDescent="0.35">
      <c r="C13264"/>
      <c r="D13264"/>
      <c r="E13264"/>
      <c r="F13264"/>
      <c r="G13264"/>
      <c r="H13264"/>
      <c r="I13264"/>
      <c r="J13264"/>
      <c r="K13264"/>
      <c r="L13264"/>
      <c r="M13264"/>
      <c r="N13264"/>
      <c r="O13264"/>
      <c r="S13264"/>
      <c r="T13264"/>
      <c r="U13264"/>
      <c r="V13264"/>
      <c r="Y13264"/>
      <c r="Z13264"/>
      <c r="AA13264"/>
      <c r="AB13264"/>
      <c r="AC13264"/>
      <c r="AD13264"/>
      <c r="AE13264"/>
      <c r="AF13264"/>
      <c r="AG13264"/>
      <c r="AH13264"/>
      <c r="AI13264"/>
      <c r="AJ13264"/>
      <c r="AK13264"/>
      <c r="AL13264"/>
    </row>
    <row r="13265" spans="3:38" ht="15" customHeight="1" x14ac:dyDescent="0.35">
      <c r="C13265"/>
      <c r="D13265"/>
      <c r="E13265"/>
      <c r="F13265"/>
      <c r="G13265"/>
      <c r="H13265"/>
      <c r="I13265"/>
      <c r="J13265"/>
      <c r="K13265"/>
      <c r="L13265"/>
      <c r="M13265"/>
      <c r="N13265"/>
      <c r="O13265"/>
      <c r="S13265"/>
      <c r="T13265"/>
      <c r="U13265"/>
      <c r="V13265"/>
      <c r="Y13265"/>
      <c r="Z13265"/>
      <c r="AA13265"/>
      <c r="AB13265"/>
      <c r="AC13265"/>
      <c r="AD13265"/>
      <c r="AE13265"/>
      <c r="AF13265"/>
      <c r="AG13265"/>
      <c r="AH13265"/>
      <c r="AI13265"/>
      <c r="AJ13265"/>
      <c r="AK13265"/>
      <c r="AL13265"/>
    </row>
    <row r="13266" spans="3:38" ht="15" customHeight="1" x14ac:dyDescent="0.35">
      <c r="C13266"/>
      <c r="D13266"/>
      <c r="E13266"/>
      <c r="F13266"/>
      <c r="G13266"/>
      <c r="H13266"/>
      <c r="I13266"/>
      <c r="J13266"/>
      <c r="K13266"/>
      <c r="L13266"/>
      <c r="M13266"/>
      <c r="N13266"/>
      <c r="O13266"/>
      <c r="S13266"/>
      <c r="T13266"/>
      <c r="U13266"/>
      <c r="V13266"/>
      <c r="Y13266"/>
      <c r="Z13266"/>
      <c r="AA13266"/>
      <c r="AB13266"/>
      <c r="AC13266"/>
      <c r="AD13266"/>
      <c r="AE13266"/>
      <c r="AF13266"/>
      <c r="AG13266"/>
      <c r="AH13266"/>
      <c r="AI13266"/>
      <c r="AJ13266"/>
      <c r="AK13266"/>
      <c r="AL13266"/>
    </row>
    <row r="13267" spans="3:38" ht="15" customHeight="1" x14ac:dyDescent="0.35">
      <c r="C13267"/>
      <c r="D13267"/>
      <c r="E13267"/>
      <c r="F13267"/>
      <c r="G13267"/>
      <c r="H13267"/>
      <c r="I13267"/>
      <c r="J13267"/>
      <c r="K13267"/>
      <c r="L13267"/>
      <c r="M13267"/>
      <c r="N13267"/>
      <c r="O13267"/>
      <c r="S13267"/>
      <c r="T13267"/>
      <c r="U13267"/>
      <c r="V13267"/>
      <c r="Y13267"/>
      <c r="Z13267"/>
      <c r="AA13267"/>
      <c r="AB13267"/>
      <c r="AC13267"/>
      <c r="AD13267"/>
      <c r="AE13267"/>
      <c r="AF13267"/>
      <c r="AG13267"/>
      <c r="AH13267"/>
      <c r="AI13267"/>
      <c r="AJ13267"/>
      <c r="AK13267"/>
      <c r="AL13267"/>
    </row>
    <row r="13268" spans="3:38" ht="15" customHeight="1" x14ac:dyDescent="0.35">
      <c r="C13268"/>
      <c r="D13268"/>
      <c r="E13268"/>
      <c r="F13268"/>
      <c r="G13268"/>
      <c r="H13268"/>
      <c r="I13268"/>
      <c r="J13268"/>
      <c r="K13268"/>
      <c r="L13268"/>
      <c r="M13268"/>
      <c r="N13268"/>
      <c r="O13268"/>
      <c r="S13268"/>
      <c r="T13268"/>
      <c r="U13268"/>
      <c r="V13268"/>
      <c r="Y13268"/>
      <c r="Z13268"/>
      <c r="AA13268"/>
      <c r="AB13268"/>
      <c r="AC13268"/>
      <c r="AD13268"/>
      <c r="AE13268"/>
      <c r="AF13268"/>
      <c r="AG13268"/>
      <c r="AH13268"/>
      <c r="AI13268"/>
      <c r="AJ13268"/>
      <c r="AK13268"/>
      <c r="AL13268"/>
    </row>
    <row r="13269" spans="3:38" ht="15" customHeight="1" x14ac:dyDescent="0.35">
      <c r="C13269"/>
      <c r="D13269"/>
      <c r="E13269"/>
      <c r="F13269"/>
      <c r="G13269"/>
      <c r="H13269"/>
      <c r="I13269"/>
      <c r="J13269"/>
      <c r="K13269"/>
      <c r="L13269"/>
      <c r="M13269"/>
      <c r="N13269"/>
      <c r="O13269"/>
      <c r="S13269"/>
      <c r="T13269"/>
      <c r="U13269"/>
      <c r="V13269"/>
      <c r="Y13269"/>
      <c r="Z13269"/>
      <c r="AA13269"/>
      <c r="AB13269"/>
      <c r="AC13269"/>
      <c r="AD13269"/>
      <c r="AE13269"/>
      <c r="AF13269"/>
      <c r="AG13269"/>
      <c r="AH13269"/>
      <c r="AI13269"/>
      <c r="AJ13269"/>
      <c r="AK13269"/>
      <c r="AL13269"/>
    </row>
    <row r="13270" spans="3:38" ht="15" customHeight="1" x14ac:dyDescent="0.35">
      <c r="C13270"/>
      <c r="D13270"/>
      <c r="E13270"/>
      <c r="F13270"/>
      <c r="G13270"/>
      <c r="H13270"/>
      <c r="I13270"/>
      <c r="J13270"/>
      <c r="K13270"/>
      <c r="L13270"/>
      <c r="M13270"/>
      <c r="N13270"/>
      <c r="O13270"/>
      <c r="S13270"/>
      <c r="T13270"/>
      <c r="U13270"/>
      <c r="V13270"/>
      <c r="Y13270"/>
      <c r="Z13270"/>
      <c r="AA13270"/>
      <c r="AB13270"/>
      <c r="AC13270"/>
      <c r="AD13270"/>
      <c r="AE13270"/>
      <c r="AF13270"/>
      <c r="AG13270"/>
      <c r="AH13270"/>
      <c r="AI13270"/>
      <c r="AJ13270"/>
      <c r="AK13270"/>
      <c r="AL13270"/>
    </row>
    <row r="13271" spans="3:38" ht="15" customHeight="1" x14ac:dyDescent="0.35">
      <c r="C13271"/>
      <c r="D13271"/>
      <c r="E13271"/>
      <c r="F13271"/>
      <c r="G13271"/>
      <c r="H13271"/>
      <c r="I13271"/>
      <c r="J13271"/>
      <c r="K13271"/>
      <c r="L13271"/>
      <c r="M13271"/>
      <c r="N13271"/>
      <c r="O13271"/>
      <c r="S13271"/>
      <c r="T13271"/>
      <c r="U13271"/>
      <c r="V13271"/>
      <c r="Y13271"/>
      <c r="Z13271"/>
      <c r="AA13271"/>
      <c r="AB13271"/>
      <c r="AC13271"/>
      <c r="AD13271"/>
      <c r="AE13271"/>
      <c r="AF13271"/>
      <c r="AG13271"/>
      <c r="AH13271"/>
      <c r="AI13271"/>
      <c r="AJ13271"/>
      <c r="AK13271"/>
      <c r="AL13271"/>
    </row>
    <row r="13272" spans="3:38" ht="15" customHeight="1" x14ac:dyDescent="0.35">
      <c r="C13272"/>
      <c r="D13272"/>
      <c r="E13272"/>
      <c r="F13272"/>
      <c r="G13272"/>
      <c r="H13272"/>
      <c r="I13272"/>
      <c r="J13272"/>
      <c r="K13272"/>
      <c r="L13272"/>
      <c r="M13272"/>
      <c r="N13272"/>
      <c r="O13272"/>
      <c r="S13272"/>
      <c r="T13272"/>
      <c r="U13272"/>
      <c r="V13272"/>
      <c r="Y13272"/>
      <c r="Z13272"/>
      <c r="AA13272"/>
      <c r="AB13272"/>
      <c r="AC13272"/>
      <c r="AD13272"/>
      <c r="AE13272"/>
      <c r="AF13272"/>
      <c r="AG13272"/>
      <c r="AH13272"/>
      <c r="AI13272"/>
      <c r="AJ13272"/>
      <c r="AK13272"/>
      <c r="AL13272"/>
    </row>
    <row r="13273" spans="3:38" ht="15" customHeight="1" x14ac:dyDescent="0.35">
      <c r="C13273"/>
      <c r="D13273"/>
      <c r="E13273"/>
      <c r="F13273"/>
      <c r="G13273"/>
      <c r="H13273"/>
      <c r="I13273"/>
      <c r="J13273"/>
      <c r="K13273"/>
      <c r="L13273"/>
      <c r="M13273"/>
      <c r="N13273"/>
      <c r="O13273"/>
      <c r="S13273"/>
      <c r="T13273"/>
      <c r="U13273"/>
      <c r="V13273"/>
      <c r="Y13273"/>
      <c r="Z13273"/>
      <c r="AA13273"/>
      <c r="AB13273"/>
      <c r="AC13273"/>
      <c r="AD13273"/>
      <c r="AE13273"/>
      <c r="AF13273"/>
      <c r="AG13273"/>
      <c r="AH13273"/>
      <c r="AI13273"/>
      <c r="AJ13273"/>
      <c r="AK13273"/>
      <c r="AL13273"/>
    </row>
    <row r="13274" spans="3:38" ht="15" customHeight="1" x14ac:dyDescent="0.35">
      <c r="C13274"/>
      <c r="D13274"/>
      <c r="E13274"/>
      <c r="F13274"/>
      <c r="G13274"/>
      <c r="H13274"/>
      <c r="I13274"/>
      <c r="J13274"/>
      <c r="K13274"/>
      <c r="L13274"/>
      <c r="M13274"/>
      <c r="N13274"/>
      <c r="O13274"/>
      <c r="S13274"/>
      <c r="T13274"/>
      <c r="U13274"/>
      <c r="V13274"/>
      <c r="Y13274"/>
      <c r="Z13274"/>
      <c r="AA13274"/>
      <c r="AB13274"/>
      <c r="AC13274"/>
      <c r="AD13274"/>
      <c r="AE13274"/>
      <c r="AF13274"/>
      <c r="AG13274"/>
      <c r="AH13274"/>
      <c r="AI13274"/>
      <c r="AJ13274"/>
      <c r="AK13274"/>
      <c r="AL13274"/>
    </row>
    <row r="13275" spans="3:38" ht="15" customHeight="1" x14ac:dyDescent="0.35">
      <c r="C13275"/>
      <c r="D13275"/>
      <c r="E13275"/>
      <c r="F13275"/>
      <c r="G13275"/>
      <c r="H13275"/>
      <c r="I13275"/>
      <c r="J13275"/>
      <c r="K13275"/>
      <c r="L13275"/>
      <c r="M13275"/>
      <c r="N13275"/>
      <c r="O13275"/>
      <c r="S13275"/>
      <c r="T13275"/>
      <c r="U13275"/>
      <c r="V13275"/>
      <c r="Y13275"/>
      <c r="Z13275"/>
      <c r="AA13275"/>
      <c r="AB13275"/>
      <c r="AC13275"/>
      <c r="AD13275"/>
      <c r="AE13275"/>
      <c r="AF13275"/>
      <c r="AG13275"/>
      <c r="AH13275"/>
      <c r="AI13275"/>
      <c r="AJ13275"/>
      <c r="AK13275"/>
      <c r="AL13275"/>
    </row>
    <row r="13276" spans="3:38" ht="15" customHeight="1" x14ac:dyDescent="0.35">
      <c r="C13276"/>
      <c r="D13276"/>
      <c r="E13276"/>
      <c r="F13276"/>
      <c r="G13276"/>
      <c r="H13276"/>
      <c r="I13276"/>
      <c r="J13276"/>
      <c r="K13276"/>
      <c r="L13276"/>
      <c r="M13276"/>
      <c r="N13276"/>
      <c r="O13276"/>
      <c r="S13276"/>
      <c r="T13276"/>
      <c r="U13276"/>
      <c r="V13276"/>
      <c r="Y13276"/>
      <c r="Z13276"/>
      <c r="AA13276"/>
      <c r="AB13276"/>
      <c r="AC13276"/>
      <c r="AD13276"/>
      <c r="AE13276"/>
      <c r="AF13276"/>
      <c r="AG13276"/>
      <c r="AH13276"/>
      <c r="AI13276"/>
      <c r="AJ13276"/>
      <c r="AK13276"/>
      <c r="AL13276"/>
    </row>
    <row r="13277" spans="3:38" ht="15" customHeight="1" x14ac:dyDescent="0.35">
      <c r="C13277"/>
      <c r="D13277"/>
      <c r="E13277"/>
      <c r="F13277"/>
      <c r="G13277"/>
      <c r="H13277"/>
      <c r="I13277"/>
      <c r="J13277"/>
      <c r="K13277"/>
      <c r="L13277"/>
      <c r="M13277"/>
      <c r="N13277"/>
      <c r="O13277"/>
      <c r="S13277"/>
      <c r="T13277"/>
      <c r="U13277"/>
      <c r="V13277"/>
      <c r="Y13277"/>
      <c r="Z13277"/>
      <c r="AA13277"/>
      <c r="AB13277"/>
      <c r="AC13277"/>
      <c r="AD13277"/>
      <c r="AE13277"/>
      <c r="AF13277"/>
      <c r="AG13277"/>
      <c r="AH13277"/>
      <c r="AI13277"/>
      <c r="AJ13277"/>
      <c r="AK13277"/>
      <c r="AL13277"/>
    </row>
    <row r="13278" spans="3:38" ht="15" customHeight="1" x14ac:dyDescent="0.35">
      <c r="C13278"/>
      <c r="D13278"/>
      <c r="E13278"/>
      <c r="F13278"/>
      <c r="G13278"/>
      <c r="H13278"/>
      <c r="I13278"/>
      <c r="J13278"/>
      <c r="K13278"/>
      <c r="L13278"/>
      <c r="M13278"/>
      <c r="N13278"/>
      <c r="O13278"/>
      <c r="S13278"/>
      <c r="T13278"/>
      <c r="U13278"/>
      <c r="V13278"/>
      <c r="Y13278"/>
      <c r="Z13278"/>
      <c r="AA13278"/>
      <c r="AB13278"/>
      <c r="AC13278"/>
      <c r="AD13278"/>
      <c r="AE13278"/>
      <c r="AF13278"/>
      <c r="AG13278"/>
      <c r="AH13278"/>
      <c r="AI13278"/>
      <c r="AJ13278"/>
      <c r="AK13278"/>
      <c r="AL13278"/>
    </row>
    <row r="13279" spans="3:38" ht="15" customHeight="1" x14ac:dyDescent="0.35">
      <c r="C13279"/>
      <c r="D13279"/>
      <c r="E13279"/>
      <c r="F13279"/>
      <c r="G13279"/>
      <c r="H13279"/>
      <c r="I13279"/>
      <c r="J13279"/>
      <c r="K13279"/>
      <c r="L13279"/>
      <c r="M13279"/>
      <c r="N13279"/>
      <c r="O13279"/>
      <c r="S13279"/>
      <c r="T13279"/>
      <c r="U13279"/>
      <c r="V13279"/>
      <c r="Y13279"/>
      <c r="Z13279"/>
      <c r="AA13279"/>
      <c r="AB13279"/>
      <c r="AC13279"/>
      <c r="AD13279"/>
      <c r="AE13279"/>
      <c r="AF13279"/>
      <c r="AG13279"/>
      <c r="AH13279"/>
      <c r="AI13279"/>
      <c r="AJ13279"/>
      <c r="AK13279"/>
      <c r="AL13279"/>
    </row>
    <row r="13280" spans="3:38" ht="15" customHeight="1" x14ac:dyDescent="0.35">
      <c r="C13280"/>
      <c r="D13280"/>
      <c r="E13280"/>
      <c r="F13280"/>
      <c r="G13280"/>
      <c r="H13280"/>
      <c r="I13280"/>
      <c r="J13280"/>
      <c r="K13280"/>
      <c r="L13280"/>
      <c r="M13280"/>
      <c r="N13280"/>
      <c r="O13280"/>
      <c r="S13280"/>
      <c r="T13280"/>
      <c r="U13280"/>
      <c r="V13280"/>
      <c r="Y13280"/>
      <c r="Z13280"/>
      <c r="AA13280"/>
      <c r="AB13280"/>
      <c r="AC13280"/>
      <c r="AD13280"/>
      <c r="AE13280"/>
      <c r="AF13280"/>
      <c r="AG13280"/>
      <c r="AH13280"/>
      <c r="AI13280"/>
      <c r="AJ13280"/>
      <c r="AK13280"/>
      <c r="AL13280"/>
    </row>
    <row r="13281" spans="3:38" ht="15" customHeight="1" x14ac:dyDescent="0.35">
      <c r="C13281"/>
      <c r="D13281"/>
      <c r="E13281"/>
      <c r="F13281"/>
      <c r="G13281"/>
      <c r="H13281"/>
      <c r="I13281"/>
      <c r="J13281"/>
      <c r="K13281"/>
      <c r="L13281"/>
      <c r="M13281"/>
      <c r="N13281"/>
      <c r="O13281"/>
      <c r="S13281"/>
      <c r="T13281"/>
      <c r="U13281"/>
      <c r="V13281"/>
      <c r="Y13281"/>
      <c r="Z13281"/>
      <c r="AA13281"/>
      <c r="AB13281"/>
      <c r="AC13281"/>
      <c r="AD13281"/>
      <c r="AE13281"/>
      <c r="AF13281"/>
      <c r="AG13281"/>
      <c r="AH13281"/>
      <c r="AI13281"/>
      <c r="AJ13281"/>
      <c r="AK13281"/>
      <c r="AL13281"/>
    </row>
    <row r="13282" spans="3:38" ht="15" customHeight="1" x14ac:dyDescent="0.35">
      <c r="C13282"/>
      <c r="D13282"/>
      <c r="E13282"/>
      <c r="F13282"/>
      <c r="G13282"/>
      <c r="H13282"/>
      <c r="I13282"/>
      <c r="J13282"/>
      <c r="K13282"/>
      <c r="L13282"/>
      <c r="M13282"/>
      <c r="N13282"/>
      <c r="O13282"/>
      <c r="S13282"/>
      <c r="T13282"/>
      <c r="U13282"/>
      <c r="V13282"/>
      <c r="Y13282"/>
      <c r="Z13282"/>
      <c r="AA13282"/>
      <c r="AB13282"/>
      <c r="AC13282"/>
      <c r="AD13282"/>
      <c r="AE13282"/>
      <c r="AF13282"/>
      <c r="AG13282"/>
      <c r="AH13282"/>
      <c r="AI13282"/>
      <c r="AJ13282"/>
      <c r="AK13282"/>
      <c r="AL13282"/>
    </row>
    <row r="13283" spans="3:38" ht="15" customHeight="1" x14ac:dyDescent="0.35">
      <c r="C13283"/>
      <c r="D13283"/>
      <c r="E13283"/>
      <c r="F13283"/>
      <c r="G13283"/>
      <c r="H13283"/>
      <c r="I13283"/>
      <c r="J13283"/>
      <c r="K13283"/>
      <c r="L13283"/>
      <c r="M13283"/>
      <c r="N13283"/>
      <c r="O13283"/>
      <c r="S13283"/>
      <c r="T13283"/>
      <c r="U13283"/>
      <c r="V13283"/>
      <c r="Y13283"/>
      <c r="Z13283"/>
      <c r="AA13283"/>
      <c r="AB13283"/>
      <c r="AC13283"/>
      <c r="AD13283"/>
      <c r="AE13283"/>
      <c r="AF13283"/>
      <c r="AG13283"/>
      <c r="AH13283"/>
      <c r="AI13283"/>
      <c r="AJ13283"/>
      <c r="AK13283"/>
      <c r="AL13283"/>
    </row>
    <row r="13284" spans="3:38" ht="15" customHeight="1" x14ac:dyDescent="0.35">
      <c r="C13284"/>
      <c r="D13284"/>
      <c r="E13284"/>
      <c r="F13284"/>
      <c r="G13284"/>
      <c r="H13284"/>
      <c r="I13284"/>
      <c r="J13284"/>
      <c r="K13284"/>
      <c r="L13284"/>
      <c r="M13284"/>
      <c r="N13284"/>
      <c r="O13284"/>
      <c r="S13284"/>
      <c r="T13284"/>
      <c r="U13284"/>
      <c r="V13284"/>
      <c r="Y13284"/>
      <c r="Z13284"/>
      <c r="AA13284"/>
      <c r="AB13284"/>
      <c r="AC13284"/>
      <c r="AD13284"/>
      <c r="AE13284"/>
      <c r="AF13284"/>
      <c r="AG13284"/>
      <c r="AH13284"/>
      <c r="AI13284"/>
      <c r="AJ13284"/>
      <c r="AK13284"/>
      <c r="AL13284"/>
    </row>
    <row r="13285" spans="3:38" ht="15" customHeight="1" x14ac:dyDescent="0.35">
      <c r="C13285"/>
      <c r="D13285"/>
      <c r="E13285"/>
      <c r="F13285"/>
      <c r="G13285"/>
      <c r="H13285"/>
      <c r="I13285"/>
      <c r="J13285"/>
      <c r="K13285"/>
      <c r="L13285"/>
      <c r="M13285"/>
      <c r="N13285"/>
      <c r="O13285"/>
      <c r="S13285"/>
      <c r="T13285"/>
      <c r="U13285"/>
      <c r="V13285"/>
      <c r="Y13285"/>
      <c r="Z13285"/>
      <c r="AA13285"/>
      <c r="AB13285"/>
      <c r="AC13285"/>
      <c r="AD13285"/>
      <c r="AE13285"/>
      <c r="AF13285"/>
      <c r="AG13285"/>
      <c r="AH13285"/>
      <c r="AI13285"/>
      <c r="AJ13285"/>
      <c r="AK13285"/>
      <c r="AL13285"/>
    </row>
    <row r="13286" spans="3:38" ht="15" customHeight="1" x14ac:dyDescent="0.35">
      <c r="C13286"/>
      <c r="D13286"/>
      <c r="E13286"/>
      <c r="F13286"/>
      <c r="G13286"/>
      <c r="H13286"/>
      <c r="I13286"/>
      <c r="J13286"/>
      <c r="K13286"/>
      <c r="L13286"/>
      <c r="M13286"/>
      <c r="N13286"/>
      <c r="O13286"/>
      <c r="S13286"/>
      <c r="T13286"/>
      <c r="U13286"/>
      <c r="V13286"/>
      <c r="Y13286"/>
      <c r="Z13286"/>
      <c r="AA13286"/>
      <c r="AB13286"/>
      <c r="AC13286"/>
      <c r="AD13286"/>
      <c r="AE13286"/>
      <c r="AF13286"/>
      <c r="AG13286"/>
      <c r="AH13286"/>
      <c r="AI13286"/>
      <c r="AJ13286"/>
      <c r="AK13286"/>
      <c r="AL13286"/>
    </row>
    <row r="13287" spans="3:38" ht="15" customHeight="1" x14ac:dyDescent="0.35">
      <c r="C13287"/>
      <c r="D13287"/>
      <c r="E13287"/>
      <c r="F13287"/>
      <c r="G13287"/>
      <c r="H13287"/>
      <c r="I13287"/>
      <c r="J13287"/>
      <c r="K13287"/>
      <c r="L13287"/>
      <c r="M13287"/>
      <c r="N13287"/>
      <c r="O13287"/>
      <c r="S13287"/>
      <c r="T13287"/>
      <c r="U13287"/>
      <c r="V13287"/>
      <c r="Y13287"/>
      <c r="Z13287"/>
      <c r="AA13287"/>
      <c r="AB13287"/>
      <c r="AC13287"/>
      <c r="AD13287"/>
      <c r="AE13287"/>
      <c r="AF13287"/>
      <c r="AG13287"/>
      <c r="AH13287"/>
      <c r="AI13287"/>
      <c r="AJ13287"/>
      <c r="AK13287"/>
      <c r="AL13287"/>
    </row>
    <row r="13288" spans="3:38" ht="15" customHeight="1" x14ac:dyDescent="0.35">
      <c r="C13288"/>
      <c r="D13288"/>
      <c r="E13288"/>
      <c r="F13288"/>
      <c r="G13288"/>
      <c r="H13288"/>
      <c r="I13288"/>
      <c r="J13288"/>
      <c r="K13288"/>
      <c r="L13288"/>
      <c r="M13288"/>
      <c r="N13288"/>
      <c r="O13288"/>
      <c r="S13288"/>
      <c r="T13288"/>
      <c r="U13288"/>
      <c r="V13288"/>
      <c r="Y13288"/>
      <c r="Z13288"/>
      <c r="AA13288"/>
      <c r="AB13288"/>
      <c r="AC13288"/>
      <c r="AD13288"/>
      <c r="AE13288"/>
      <c r="AF13288"/>
      <c r="AG13288"/>
      <c r="AH13288"/>
      <c r="AI13288"/>
      <c r="AJ13288"/>
      <c r="AK13288"/>
      <c r="AL13288"/>
    </row>
    <row r="13289" spans="3:38" ht="15" customHeight="1" x14ac:dyDescent="0.35">
      <c r="C13289"/>
      <c r="D13289"/>
      <c r="E13289"/>
      <c r="F13289"/>
      <c r="G13289"/>
      <c r="H13289"/>
      <c r="I13289"/>
      <c r="J13289"/>
      <c r="K13289"/>
      <c r="L13289"/>
      <c r="M13289"/>
      <c r="N13289"/>
      <c r="O13289"/>
      <c r="S13289"/>
      <c r="T13289"/>
      <c r="U13289"/>
      <c r="V13289"/>
      <c r="Y13289"/>
      <c r="Z13289"/>
      <c r="AA13289"/>
      <c r="AB13289"/>
      <c r="AC13289"/>
      <c r="AD13289"/>
      <c r="AE13289"/>
      <c r="AF13289"/>
      <c r="AG13289"/>
      <c r="AH13289"/>
      <c r="AI13289"/>
      <c r="AJ13289"/>
      <c r="AK13289"/>
      <c r="AL13289"/>
    </row>
    <row r="13290" spans="3:38" ht="15" customHeight="1" x14ac:dyDescent="0.35">
      <c r="C13290"/>
      <c r="D13290"/>
      <c r="E13290"/>
      <c r="F13290"/>
      <c r="G13290"/>
      <c r="H13290"/>
      <c r="I13290"/>
      <c r="J13290"/>
      <c r="K13290"/>
      <c r="L13290"/>
      <c r="M13290"/>
      <c r="N13290"/>
      <c r="O13290"/>
      <c r="S13290"/>
      <c r="T13290"/>
      <c r="U13290"/>
      <c r="V13290"/>
      <c r="Y13290"/>
      <c r="Z13290"/>
      <c r="AA13290"/>
      <c r="AB13290"/>
      <c r="AC13290"/>
      <c r="AD13290"/>
      <c r="AE13290"/>
      <c r="AF13290"/>
      <c r="AG13290"/>
      <c r="AH13290"/>
      <c r="AI13290"/>
      <c r="AJ13290"/>
      <c r="AK13290"/>
      <c r="AL13290"/>
    </row>
    <row r="13291" spans="3:38" ht="15" customHeight="1" x14ac:dyDescent="0.35">
      <c r="C13291"/>
      <c r="D13291"/>
      <c r="E13291"/>
      <c r="F13291"/>
      <c r="G13291"/>
      <c r="H13291"/>
      <c r="I13291"/>
      <c r="J13291"/>
      <c r="K13291"/>
      <c r="L13291"/>
      <c r="M13291"/>
      <c r="N13291"/>
      <c r="O13291"/>
      <c r="S13291"/>
      <c r="T13291"/>
      <c r="U13291"/>
      <c r="V13291"/>
      <c r="Y13291"/>
      <c r="Z13291"/>
      <c r="AA13291"/>
      <c r="AB13291"/>
      <c r="AC13291"/>
      <c r="AD13291"/>
      <c r="AE13291"/>
      <c r="AF13291"/>
      <c r="AG13291"/>
      <c r="AH13291"/>
      <c r="AI13291"/>
      <c r="AJ13291"/>
      <c r="AK13291"/>
      <c r="AL13291"/>
    </row>
    <row r="13292" spans="3:38" ht="15" customHeight="1" x14ac:dyDescent="0.35">
      <c r="C13292"/>
      <c r="D13292"/>
      <c r="E13292"/>
      <c r="F13292"/>
      <c r="G13292"/>
      <c r="H13292"/>
      <c r="I13292"/>
      <c r="J13292"/>
      <c r="K13292"/>
      <c r="L13292"/>
      <c r="M13292"/>
      <c r="N13292"/>
      <c r="O13292"/>
      <c r="S13292"/>
      <c r="T13292"/>
      <c r="U13292"/>
      <c r="V13292"/>
      <c r="Y13292"/>
      <c r="Z13292"/>
      <c r="AA13292"/>
      <c r="AB13292"/>
      <c r="AC13292"/>
      <c r="AD13292"/>
      <c r="AE13292"/>
      <c r="AF13292"/>
      <c r="AG13292"/>
      <c r="AH13292"/>
      <c r="AI13292"/>
      <c r="AJ13292"/>
      <c r="AK13292"/>
      <c r="AL13292"/>
    </row>
    <row r="13293" spans="3:38" ht="15" customHeight="1" x14ac:dyDescent="0.35">
      <c r="C13293"/>
      <c r="D13293"/>
      <c r="E13293"/>
      <c r="F13293"/>
      <c r="G13293"/>
      <c r="H13293"/>
      <c r="I13293"/>
      <c r="J13293"/>
      <c r="K13293"/>
      <c r="L13293"/>
      <c r="M13293"/>
      <c r="N13293"/>
      <c r="O13293"/>
      <c r="S13293"/>
      <c r="T13293"/>
      <c r="U13293"/>
      <c r="V13293"/>
      <c r="Y13293"/>
      <c r="Z13293"/>
      <c r="AA13293"/>
      <c r="AB13293"/>
      <c r="AC13293"/>
      <c r="AD13293"/>
      <c r="AE13293"/>
      <c r="AF13293"/>
      <c r="AG13293"/>
      <c r="AH13293"/>
      <c r="AI13293"/>
      <c r="AJ13293"/>
      <c r="AK13293"/>
      <c r="AL13293"/>
    </row>
    <row r="13294" spans="3:38" ht="15" customHeight="1" x14ac:dyDescent="0.35">
      <c r="C13294"/>
      <c r="D13294"/>
      <c r="E13294"/>
      <c r="F13294"/>
      <c r="G13294"/>
      <c r="H13294"/>
      <c r="I13294"/>
      <c r="J13294"/>
      <c r="K13294"/>
      <c r="L13294"/>
      <c r="M13294"/>
      <c r="N13294"/>
      <c r="O13294"/>
      <c r="S13294"/>
      <c r="T13294"/>
      <c r="U13294"/>
      <c r="V13294"/>
      <c r="Y13294"/>
      <c r="Z13294"/>
      <c r="AA13294"/>
      <c r="AB13294"/>
      <c r="AC13294"/>
      <c r="AD13294"/>
      <c r="AE13294"/>
      <c r="AF13294"/>
      <c r="AG13294"/>
      <c r="AH13294"/>
      <c r="AI13294"/>
      <c r="AJ13294"/>
      <c r="AK13294"/>
      <c r="AL13294"/>
    </row>
    <row r="13295" spans="3:38" ht="15" customHeight="1" x14ac:dyDescent="0.35">
      <c r="C13295"/>
      <c r="D13295"/>
      <c r="E13295"/>
      <c r="F13295"/>
      <c r="G13295"/>
      <c r="H13295"/>
      <c r="I13295"/>
      <c r="J13295"/>
      <c r="K13295"/>
      <c r="L13295"/>
      <c r="M13295"/>
      <c r="N13295"/>
      <c r="O13295"/>
      <c r="S13295"/>
      <c r="T13295"/>
      <c r="U13295"/>
      <c r="V13295"/>
      <c r="Y13295"/>
      <c r="Z13295"/>
      <c r="AA13295"/>
      <c r="AB13295"/>
      <c r="AC13295"/>
      <c r="AD13295"/>
      <c r="AE13295"/>
      <c r="AF13295"/>
      <c r="AG13295"/>
      <c r="AH13295"/>
      <c r="AI13295"/>
      <c r="AJ13295"/>
      <c r="AK13295"/>
      <c r="AL13295"/>
    </row>
    <row r="13296" spans="3:38" ht="15" customHeight="1" x14ac:dyDescent="0.35">
      <c r="C13296"/>
      <c r="D13296"/>
      <c r="E13296"/>
      <c r="F13296"/>
      <c r="G13296"/>
      <c r="H13296"/>
      <c r="I13296"/>
      <c r="J13296"/>
      <c r="K13296"/>
      <c r="L13296"/>
      <c r="M13296"/>
      <c r="N13296"/>
      <c r="O13296"/>
      <c r="S13296"/>
      <c r="T13296"/>
      <c r="U13296"/>
      <c r="V13296"/>
      <c r="Y13296"/>
      <c r="Z13296"/>
      <c r="AA13296"/>
      <c r="AB13296"/>
      <c r="AC13296"/>
      <c r="AD13296"/>
      <c r="AE13296"/>
      <c r="AF13296"/>
      <c r="AG13296"/>
      <c r="AH13296"/>
      <c r="AI13296"/>
      <c r="AJ13296"/>
      <c r="AK13296"/>
      <c r="AL13296"/>
    </row>
    <row r="13297" spans="3:38" ht="15" customHeight="1" x14ac:dyDescent="0.35">
      <c r="C13297"/>
      <c r="D13297"/>
      <c r="E13297"/>
      <c r="F13297"/>
      <c r="G13297"/>
      <c r="H13297"/>
      <c r="I13297"/>
      <c r="J13297"/>
      <c r="K13297"/>
      <c r="L13297"/>
      <c r="M13297"/>
      <c r="N13297"/>
      <c r="O13297"/>
      <c r="S13297"/>
      <c r="T13297"/>
      <c r="U13297"/>
      <c r="V13297"/>
      <c r="Y13297"/>
      <c r="Z13297"/>
      <c r="AA13297"/>
      <c r="AB13297"/>
      <c r="AC13297"/>
      <c r="AD13297"/>
      <c r="AE13297"/>
      <c r="AF13297"/>
      <c r="AG13297"/>
      <c r="AH13297"/>
      <c r="AI13297"/>
      <c r="AJ13297"/>
      <c r="AK13297"/>
      <c r="AL13297"/>
    </row>
    <row r="13298" spans="3:38" ht="15" customHeight="1" x14ac:dyDescent="0.35">
      <c r="C13298"/>
      <c r="D13298"/>
      <c r="E13298"/>
      <c r="F13298"/>
      <c r="G13298"/>
      <c r="H13298"/>
      <c r="I13298"/>
      <c r="J13298"/>
      <c r="K13298"/>
      <c r="L13298"/>
      <c r="M13298"/>
      <c r="N13298"/>
      <c r="O13298"/>
      <c r="S13298"/>
      <c r="T13298"/>
      <c r="U13298"/>
      <c r="V13298"/>
      <c r="Y13298"/>
      <c r="Z13298"/>
      <c r="AA13298"/>
      <c r="AB13298"/>
      <c r="AC13298"/>
      <c r="AD13298"/>
      <c r="AE13298"/>
      <c r="AF13298"/>
      <c r="AG13298"/>
      <c r="AH13298"/>
      <c r="AI13298"/>
      <c r="AJ13298"/>
      <c r="AK13298"/>
      <c r="AL13298"/>
    </row>
    <row r="13299" spans="3:38" ht="15" customHeight="1" x14ac:dyDescent="0.35">
      <c r="C13299"/>
      <c r="D13299"/>
      <c r="E13299"/>
      <c r="F13299"/>
      <c r="G13299"/>
      <c r="H13299"/>
      <c r="I13299"/>
      <c r="J13299"/>
      <c r="K13299"/>
      <c r="L13299"/>
      <c r="M13299"/>
      <c r="N13299"/>
      <c r="O13299"/>
      <c r="S13299"/>
      <c r="T13299"/>
      <c r="U13299"/>
      <c r="V13299"/>
      <c r="Y13299"/>
      <c r="Z13299"/>
      <c r="AA13299"/>
      <c r="AB13299"/>
      <c r="AC13299"/>
      <c r="AD13299"/>
      <c r="AE13299"/>
      <c r="AF13299"/>
      <c r="AG13299"/>
      <c r="AH13299"/>
      <c r="AI13299"/>
      <c r="AJ13299"/>
      <c r="AK13299"/>
      <c r="AL13299"/>
    </row>
    <row r="13300" spans="3:38" ht="15" customHeight="1" x14ac:dyDescent="0.35">
      <c r="C13300"/>
      <c r="D13300"/>
      <c r="E13300"/>
      <c r="F13300"/>
      <c r="G13300"/>
      <c r="H13300"/>
      <c r="I13300"/>
      <c r="J13300"/>
      <c r="K13300"/>
      <c r="L13300"/>
      <c r="M13300"/>
      <c r="N13300"/>
      <c r="O13300"/>
      <c r="S13300"/>
      <c r="T13300"/>
      <c r="U13300"/>
      <c r="V13300"/>
      <c r="Y13300"/>
      <c r="Z13300"/>
      <c r="AA13300"/>
      <c r="AB13300"/>
      <c r="AC13300"/>
      <c r="AD13300"/>
      <c r="AE13300"/>
      <c r="AF13300"/>
      <c r="AG13300"/>
      <c r="AH13300"/>
      <c r="AI13300"/>
      <c r="AJ13300"/>
      <c r="AK13300"/>
      <c r="AL13300"/>
    </row>
    <row r="13301" spans="3:38" ht="15" customHeight="1" x14ac:dyDescent="0.35">
      <c r="C13301"/>
      <c r="D13301"/>
      <c r="E13301"/>
      <c r="F13301"/>
      <c r="G13301"/>
      <c r="H13301"/>
      <c r="I13301"/>
      <c r="J13301"/>
      <c r="K13301"/>
      <c r="L13301"/>
      <c r="M13301"/>
      <c r="N13301"/>
      <c r="O13301"/>
      <c r="S13301"/>
      <c r="T13301"/>
      <c r="U13301"/>
      <c r="V13301"/>
      <c r="Y13301"/>
      <c r="Z13301"/>
      <c r="AA13301"/>
      <c r="AB13301"/>
      <c r="AC13301"/>
      <c r="AD13301"/>
      <c r="AE13301"/>
      <c r="AF13301"/>
      <c r="AG13301"/>
      <c r="AH13301"/>
      <c r="AI13301"/>
      <c r="AJ13301"/>
      <c r="AK13301"/>
      <c r="AL13301"/>
    </row>
    <row r="13302" spans="3:38" ht="15" customHeight="1" x14ac:dyDescent="0.35">
      <c r="C13302"/>
      <c r="D13302"/>
      <c r="E13302"/>
      <c r="F13302"/>
      <c r="G13302"/>
      <c r="H13302"/>
      <c r="I13302"/>
      <c r="J13302"/>
      <c r="K13302"/>
      <c r="L13302"/>
      <c r="M13302"/>
      <c r="N13302"/>
      <c r="O13302"/>
      <c r="S13302"/>
      <c r="T13302"/>
      <c r="U13302"/>
      <c r="V13302"/>
      <c r="Y13302"/>
      <c r="Z13302"/>
      <c r="AA13302"/>
      <c r="AB13302"/>
      <c r="AC13302"/>
      <c r="AD13302"/>
      <c r="AE13302"/>
      <c r="AF13302"/>
      <c r="AG13302"/>
      <c r="AH13302"/>
      <c r="AI13302"/>
      <c r="AJ13302"/>
      <c r="AK13302"/>
      <c r="AL13302"/>
    </row>
    <row r="13303" spans="3:38" ht="15" customHeight="1" x14ac:dyDescent="0.35">
      <c r="C13303"/>
      <c r="D13303"/>
      <c r="E13303"/>
      <c r="F13303"/>
      <c r="G13303"/>
      <c r="H13303"/>
      <c r="I13303"/>
      <c r="J13303"/>
      <c r="K13303"/>
      <c r="L13303"/>
      <c r="M13303"/>
      <c r="N13303"/>
      <c r="O13303"/>
      <c r="S13303"/>
      <c r="T13303"/>
      <c r="U13303"/>
      <c r="V13303"/>
      <c r="Y13303"/>
      <c r="Z13303"/>
      <c r="AA13303"/>
      <c r="AB13303"/>
      <c r="AC13303"/>
      <c r="AD13303"/>
      <c r="AE13303"/>
      <c r="AF13303"/>
      <c r="AG13303"/>
      <c r="AH13303"/>
      <c r="AI13303"/>
      <c r="AJ13303"/>
      <c r="AK13303"/>
      <c r="AL13303"/>
    </row>
    <row r="13304" spans="3:38" ht="15" customHeight="1" x14ac:dyDescent="0.35">
      <c r="C13304"/>
      <c r="D13304"/>
      <c r="E13304"/>
      <c r="F13304"/>
      <c r="G13304"/>
      <c r="H13304"/>
      <c r="I13304"/>
      <c r="J13304"/>
      <c r="K13304"/>
      <c r="L13304"/>
      <c r="M13304"/>
      <c r="N13304"/>
      <c r="O13304"/>
      <c r="S13304"/>
      <c r="T13304"/>
      <c r="U13304"/>
      <c r="V13304"/>
      <c r="Y13304"/>
      <c r="Z13304"/>
      <c r="AA13304"/>
      <c r="AB13304"/>
      <c r="AC13304"/>
      <c r="AD13304"/>
      <c r="AE13304"/>
      <c r="AF13304"/>
      <c r="AG13304"/>
      <c r="AH13304"/>
      <c r="AI13304"/>
      <c r="AJ13304"/>
      <c r="AK13304"/>
      <c r="AL13304"/>
    </row>
    <row r="13305" spans="3:38" ht="15" customHeight="1" x14ac:dyDescent="0.35">
      <c r="C13305"/>
      <c r="D13305"/>
      <c r="E13305"/>
      <c r="F13305"/>
      <c r="G13305"/>
      <c r="H13305"/>
      <c r="I13305"/>
      <c r="J13305"/>
      <c r="K13305"/>
      <c r="L13305"/>
      <c r="M13305"/>
      <c r="N13305"/>
      <c r="O13305"/>
      <c r="S13305"/>
      <c r="T13305"/>
      <c r="U13305"/>
      <c r="V13305"/>
      <c r="Y13305"/>
      <c r="Z13305"/>
      <c r="AA13305"/>
      <c r="AB13305"/>
      <c r="AC13305"/>
      <c r="AD13305"/>
      <c r="AE13305"/>
      <c r="AF13305"/>
      <c r="AG13305"/>
      <c r="AH13305"/>
      <c r="AI13305"/>
      <c r="AJ13305"/>
      <c r="AK13305"/>
      <c r="AL13305"/>
    </row>
    <row r="13306" spans="3:38" ht="15" customHeight="1" x14ac:dyDescent="0.35">
      <c r="C13306"/>
      <c r="D13306"/>
      <c r="E13306"/>
      <c r="F13306"/>
      <c r="G13306"/>
      <c r="H13306"/>
      <c r="I13306"/>
      <c r="J13306"/>
      <c r="K13306"/>
      <c r="L13306"/>
      <c r="M13306"/>
      <c r="N13306"/>
      <c r="O13306"/>
      <c r="S13306"/>
      <c r="T13306"/>
      <c r="U13306"/>
      <c r="V13306"/>
      <c r="Y13306"/>
      <c r="Z13306"/>
      <c r="AA13306"/>
      <c r="AB13306"/>
      <c r="AC13306"/>
      <c r="AD13306"/>
      <c r="AE13306"/>
      <c r="AF13306"/>
      <c r="AG13306"/>
      <c r="AH13306"/>
      <c r="AI13306"/>
      <c r="AJ13306"/>
      <c r="AK13306"/>
      <c r="AL13306"/>
    </row>
    <row r="13307" spans="3:38" ht="15" customHeight="1" x14ac:dyDescent="0.35">
      <c r="C13307"/>
      <c r="D13307"/>
      <c r="E13307"/>
      <c r="F13307"/>
      <c r="G13307"/>
      <c r="H13307"/>
      <c r="I13307"/>
      <c r="J13307"/>
      <c r="K13307"/>
      <c r="L13307"/>
      <c r="M13307"/>
      <c r="N13307"/>
      <c r="O13307"/>
      <c r="S13307"/>
      <c r="T13307"/>
      <c r="U13307"/>
      <c r="V13307"/>
      <c r="Y13307"/>
      <c r="Z13307"/>
      <c r="AA13307"/>
      <c r="AB13307"/>
      <c r="AC13307"/>
      <c r="AD13307"/>
      <c r="AE13307"/>
      <c r="AF13307"/>
      <c r="AG13307"/>
      <c r="AH13307"/>
      <c r="AI13307"/>
      <c r="AJ13307"/>
      <c r="AK13307"/>
      <c r="AL13307"/>
    </row>
    <row r="13308" spans="3:38" ht="15" customHeight="1" x14ac:dyDescent="0.35">
      <c r="C13308"/>
      <c r="D13308"/>
      <c r="E13308"/>
      <c r="F13308"/>
      <c r="G13308"/>
      <c r="H13308"/>
      <c r="I13308"/>
      <c r="J13308"/>
      <c r="K13308"/>
      <c r="L13308"/>
      <c r="M13308"/>
      <c r="N13308"/>
      <c r="O13308"/>
      <c r="S13308"/>
      <c r="T13308"/>
      <c r="U13308"/>
      <c r="V13308"/>
      <c r="Y13308"/>
      <c r="Z13308"/>
      <c r="AA13308"/>
      <c r="AB13308"/>
      <c r="AC13308"/>
      <c r="AD13308"/>
      <c r="AE13308"/>
      <c r="AF13308"/>
      <c r="AG13308"/>
      <c r="AH13308"/>
      <c r="AI13308"/>
      <c r="AJ13308"/>
      <c r="AK13308"/>
      <c r="AL13308"/>
    </row>
    <row r="13309" spans="3:38" ht="15" customHeight="1" x14ac:dyDescent="0.35">
      <c r="C13309"/>
      <c r="D13309"/>
      <c r="E13309"/>
      <c r="F13309"/>
      <c r="G13309"/>
      <c r="H13309"/>
      <c r="I13309"/>
      <c r="J13309"/>
      <c r="K13309"/>
      <c r="L13309"/>
      <c r="M13309"/>
      <c r="N13309"/>
      <c r="O13309"/>
      <c r="S13309"/>
      <c r="T13309"/>
      <c r="U13309"/>
      <c r="V13309"/>
      <c r="Y13309"/>
      <c r="Z13309"/>
      <c r="AA13309"/>
      <c r="AB13309"/>
      <c r="AC13309"/>
      <c r="AD13309"/>
      <c r="AE13309"/>
      <c r="AF13309"/>
      <c r="AG13309"/>
      <c r="AH13309"/>
      <c r="AI13309"/>
      <c r="AJ13309"/>
      <c r="AK13309"/>
      <c r="AL13309"/>
    </row>
    <row r="13310" spans="3:38" ht="15" customHeight="1" x14ac:dyDescent="0.35">
      <c r="C13310"/>
      <c r="D13310"/>
      <c r="E13310"/>
      <c r="F13310"/>
      <c r="G13310"/>
      <c r="H13310"/>
      <c r="I13310"/>
      <c r="J13310"/>
      <c r="K13310"/>
      <c r="L13310"/>
      <c r="M13310"/>
      <c r="N13310"/>
      <c r="O13310"/>
      <c r="S13310"/>
      <c r="T13310"/>
      <c r="U13310"/>
      <c r="V13310"/>
      <c r="Y13310"/>
      <c r="Z13310"/>
      <c r="AA13310"/>
      <c r="AB13310"/>
      <c r="AC13310"/>
      <c r="AD13310"/>
      <c r="AE13310"/>
      <c r="AF13310"/>
      <c r="AG13310"/>
      <c r="AH13310"/>
      <c r="AI13310"/>
      <c r="AJ13310"/>
      <c r="AK13310"/>
      <c r="AL13310"/>
    </row>
    <row r="13311" spans="3:38" ht="15" customHeight="1" x14ac:dyDescent="0.35">
      <c r="C13311"/>
      <c r="D13311"/>
      <c r="E13311"/>
      <c r="F13311"/>
      <c r="G13311"/>
      <c r="H13311"/>
      <c r="I13311"/>
      <c r="J13311"/>
      <c r="K13311"/>
      <c r="L13311"/>
      <c r="M13311"/>
      <c r="N13311"/>
      <c r="O13311"/>
      <c r="S13311"/>
      <c r="T13311"/>
      <c r="U13311"/>
      <c r="V13311"/>
      <c r="Y13311"/>
      <c r="Z13311"/>
      <c r="AA13311"/>
      <c r="AB13311"/>
      <c r="AC13311"/>
      <c r="AD13311"/>
      <c r="AE13311"/>
      <c r="AF13311"/>
      <c r="AG13311"/>
      <c r="AH13311"/>
      <c r="AI13311"/>
      <c r="AJ13311"/>
      <c r="AK13311"/>
      <c r="AL13311"/>
    </row>
    <row r="13312" spans="3:38" ht="15" customHeight="1" x14ac:dyDescent="0.35">
      <c r="C13312"/>
      <c r="D13312"/>
      <c r="E13312"/>
      <c r="F13312"/>
      <c r="G13312"/>
      <c r="H13312"/>
      <c r="I13312"/>
      <c r="J13312"/>
      <c r="K13312"/>
      <c r="L13312"/>
      <c r="M13312"/>
      <c r="N13312"/>
      <c r="O13312"/>
      <c r="S13312"/>
      <c r="T13312"/>
      <c r="U13312"/>
      <c r="V13312"/>
      <c r="Y13312"/>
      <c r="Z13312"/>
      <c r="AA13312"/>
      <c r="AB13312"/>
      <c r="AC13312"/>
      <c r="AD13312"/>
      <c r="AE13312"/>
      <c r="AF13312"/>
      <c r="AG13312"/>
      <c r="AH13312"/>
      <c r="AI13312"/>
      <c r="AJ13312"/>
      <c r="AK13312"/>
      <c r="AL13312"/>
    </row>
    <row r="13313" spans="3:38" ht="15" customHeight="1" x14ac:dyDescent="0.35">
      <c r="C13313"/>
      <c r="D13313"/>
      <c r="E13313"/>
      <c r="F13313"/>
      <c r="G13313"/>
      <c r="H13313"/>
      <c r="I13313"/>
      <c r="J13313"/>
      <c r="K13313"/>
      <c r="L13313"/>
      <c r="M13313"/>
      <c r="N13313"/>
      <c r="O13313"/>
      <c r="S13313"/>
      <c r="T13313"/>
      <c r="U13313"/>
      <c r="V13313"/>
      <c r="Y13313"/>
      <c r="Z13313"/>
      <c r="AA13313"/>
      <c r="AB13313"/>
      <c r="AC13313"/>
      <c r="AD13313"/>
      <c r="AE13313"/>
      <c r="AF13313"/>
      <c r="AG13313"/>
      <c r="AH13313"/>
      <c r="AI13313"/>
      <c r="AJ13313"/>
      <c r="AK13313"/>
      <c r="AL13313"/>
    </row>
    <row r="13314" spans="3:38" ht="15" customHeight="1" x14ac:dyDescent="0.35">
      <c r="C13314"/>
      <c r="D13314"/>
      <c r="E13314"/>
      <c r="F13314"/>
      <c r="G13314"/>
      <c r="H13314"/>
      <c r="I13314"/>
      <c r="J13314"/>
      <c r="K13314"/>
      <c r="L13314"/>
      <c r="M13314"/>
      <c r="N13314"/>
      <c r="O13314"/>
      <c r="S13314"/>
      <c r="T13314"/>
      <c r="U13314"/>
      <c r="V13314"/>
      <c r="Y13314"/>
      <c r="Z13314"/>
      <c r="AA13314"/>
      <c r="AB13314"/>
      <c r="AC13314"/>
      <c r="AD13314"/>
      <c r="AE13314"/>
      <c r="AF13314"/>
      <c r="AG13314"/>
      <c r="AH13314"/>
      <c r="AI13314"/>
      <c r="AJ13314"/>
      <c r="AK13314"/>
      <c r="AL13314"/>
    </row>
    <row r="13315" spans="3:38" ht="15" customHeight="1" x14ac:dyDescent="0.35">
      <c r="C13315"/>
      <c r="D13315"/>
      <c r="E13315"/>
      <c r="F13315"/>
      <c r="G13315"/>
      <c r="H13315"/>
      <c r="I13315"/>
      <c r="J13315"/>
      <c r="K13315"/>
      <c r="L13315"/>
      <c r="M13315"/>
      <c r="N13315"/>
      <c r="O13315"/>
      <c r="S13315"/>
      <c r="T13315"/>
      <c r="U13315"/>
      <c r="V13315"/>
      <c r="Y13315"/>
      <c r="Z13315"/>
      <c r="AA13315"/>
      <c r="AB13315"/>
      <c r="AC13315"/>
      <c r="AD13315"/>
      <c r="AE13315"/>
      <c r="AF13315"/>
      <c r="AG13315"/>
      <c r="AH13315"/>
      <c r="AI13315"/>
      <c r="AJ13315"/>
      <c r="AK13315"/>
      <c r="AL13315"/>
    </row>
    <row r="13316" spans="3:38" ht="15" customHeight="1" x14ac:dyDescent="0.35">
      <c r="C13316"/>
      <c r="D13316"/>
      <c r="E13316"/>
      <c r="F13316"/>
      <c r="G13316"/>
      <c r="H13316"/>
      <c r="I13316"/>
      <c r="J13316"/>
      <c r="K13316"/>
      <c r="L13316"/>
      <c r="M13316"/>
      <c r="N13316"/>
      <c r="O13316"/>
      <c r="S13316"/>
      <c r="T13316"/>
      <c r="U13316"/>
      <c r="V13316"/>
      <c r="Y13316"/>
      <c r="Z13316"/>
      <c r="AA13316"/>
      <c r="AB13316"/>
      <c r="AC13316"/>
      <c r="AD13316"/>
      <c r="AE13316"/>
      <c r="AF13316"/>
      <c r="AG13316"/>
      <c r="AH13316"/>
      <c r="AI13316"/>
      <c r="AJ13316"/>
      <c r="AK13316"/>
      <c r="AL13316"/>
    </row>
    <row r="13317" spans="3:38" ht="15" customHeight="1" x14ac:dyDescent="0.35">
      <c r="C13317"/>
      <c r="D13317"/>
      <c r="E13317"/>
      <c r="F13317"/>
      <c r="G13317"/>
      <c r="H13317"/>
      <c r="I13317"/>
      <c r="J13317"/>
      <c r="K13317"/>
      <c r="L13317"/>
      <c r="M13317"/>
      <c r="N13317"/>
      <c r="O13317"/>
      <c r="S13317"/>
      <c r="T13317"/>
      <c r="U13317"/>
      <c r="V13317"/>
      <c r="Y13317"/>
      <c r="Z13317"/>
      <c r="AA13317"/>
      <c r="AB13317"/>
      <c r="AC13317"/>
      <c r="AD13317"/>
      <c r="AE13317"/>
      <c r="AF13317"/>
      <c r="AG13317"/>
      <c r="AH13317"/>
      <c r="AI13317"/>
      <c r="AJ13317"/>
      <c r="AK13317"/>
      <c r="AL13317"/>
    </row>
    <row r="13318" spans="3:38" ht="15" customHeight="1" x14ac:dyDescent="0.35">
      <c r="C13318"/>
      <c r="D13318"/>
      <c r="E13318"/>
      <c r="F13318"/>
      <c r="G13318"/>
      <c r="H13318"/>
      <c r="I13318"/>
      <c r="J13318"/>
      <c r="K13318"/>
      <c r="L13318"/>
      <c r="M13318"/>
      <c r="N13318"/>
      <c r="O13318"/>
      <c r="S13318"/>
      <c r="T13318"/>
      <c r="U13318"/>
      <c r="V13318"/>
      <c r="Y13318"/>
      <c r="Z13318"/>
      <c r="AA13318"/>
      <c r="AB13318"/>
      <c r="AC13318"/>
      <c r="AD13318"/>
      <c r="AE13318"/>
      <c r="AF13318"/>
      <c r="AG13318"/>
      <c r="AH13318"/>
      <c r="AI13318"/>
      <c r="AJ13318"/>
      <c r="AK13318"/>
      <c r="AL13318"/>
    </row>
    <row r="13319" spans="3:38" ht="15" customHeight="1" x14ac:dyDescent="0.35">
      <c r="C13319"/>
      <c r="D13319"/>
      <c r="E13319"/>
      <c r="F13319"/>
      <c r="G13319"/>
      <c r="H13319"/>
      <c r="I13319"/>
      <c r="J13319"/>
      <c r="K13319"/>
      <c r="L13319"/>
      <c r="M13319"/>
      <c r="N13319"/>
      <c r="O13319"/>
      <c r="S13319"/>
      <c r="T13319"/>
      <c r="U13319"/>
      <c r="V13319"/>
      <c r="Y13319"/>
      <c r="Z13319"/>
      <c r="AA13319"/>
      <c r="AB13319"/>
      <c r="AC13319"/>
      <c r="AD13319"/>
      <c r="AE13319"/>
      <c r="AF13319"/>
      <c r="AG13319"/>
      <c r="AH13319"/>
      <c r="AI13319"/>
      <c r="AJ13319"/>
      <c r="AK13319"/>
      <c r="AL13319"/>
    </row>
    <row r="13320" spans="3:38" ht="15" customHeight="1" x14ac:dyDescent="0.35">
      <c r="C13320"/>
      <c r="D13320"/>
      <c r="E13320"/>
      <c r="F13320"/>
      <c r="G13320"/>
      <c r="H13320"/>
      <c r="I13320"/>
      <c r="J13320"/>
      <c r="K13320"/>
      <c r="L13320"/>
      <c r="M13320"/>
      <c r="N13320"/>
      <c r="O13320"/>
      <c r="S13320"/>
      <c r="T13320"/>
      <c r="U13320"/>
      <c r="V13320"/>
      <c r="Y13320"/>
      <c r="Z13320"/>
      <c r="AA13320"/>
      <c r="AB13320"/>
      <c r="AC13320"/>
      <c r="AD13320"/>
      <c r="AE13320"/>
      <c r="AF13320"/>
      <c r="AG13320"/>
      <c r="AH13320"/>
      <c r="AI13320"/>
      <c r="AJ13320"/>
      <c r="AK13320"/>
      <c r="AL13320"/>
    </row>
    <row r="13321" spans="3:38" ht="15" customHeight="1" x14ac:dyDescent="0.35">
      <c r="C13321"/>
      <c r="D13321"/>
      <c r="E13321"/>
      <c r="F13321"/>
      <c r="G13321"/>
      <c r="H13321"/>
      <c r="I13321"/>
      <c r="J13321"/>
      <c r="K13321"/>
      <c r="L13321"/>
      <c r="M13321"/>
      <c r="N13321"/>
      <c r="O13321"/>
      <c r="S13321"/>
      <c r="T13321"/>
      <c r="U13321"/>
      <c r="V13321"/>
      <c r="Y13321"/>
      <c r="Z13321"/>
      <c r="AA13321"/>
      <c r="AB13321"/>
      <c r="AC13321"/>
      <c r="AD13321"/>
      <c r="AE13321"/>
      <c r="AF13321"/>
      <c r="AG13321"/>
      <c r="AH13321"/>
      <c r="AI13321"/>
      <c r="AJ13321"/>
      <c r="AK13321"/>
      <c r="AL13321"/>
    </row>
    <row r="13322" spans="3:38" ht="15" customHeight="1" x14ac:dyDescent="0.35">
      <c r="C13322"/>
      <c r="D13322"/>
      <c r="E13322"/>
      <c r="F13322"/>
      <c r="G13322"/>
      <c r="H13322"/>
      <c r="I13322"/>
      <c r="J13322"/>
      <c r="K13322"/>
      <c r="L13322"/>
      <c r="M13322"/>
      <c r="N13322"/>
      <c r="O13322"/>
      <c r="S13322"/>
      <c r="T13322"/>
      <c r="U13322"/>
      <c r="V13322"/>
      <c r="Y13322"/>
      <c r="Z13322"/>
      <c r="AA13322"/>
      <c r="AB13322"/>
      <c r="AC13322"/>
      <c r="AD13322"/>
      <c r="AE13322"/>
      <c r="AF13322"/>
      <c r="AG13322"/>
      <c r="AH13322"/>
      <c r="AI13322"/>
      <c r="AJ13322"/>
      <c r="AK13322"/>
      <c r="AL13322"/>
    </row>
    <row r="13323" spans="3:38" ht="15" customHeight="1" x14ac:dyDescent="0.35">
      <c r="C13323"/>
      <c r="D13323"/>
      <c r="E13323"/>
      <c r="F13323"/>
      <c r="G13323"/>
      <c r="H13323"/>
      <c r="I13323"/>
      <c r="J13323"/>
      <c r="K13323"/>
      <c r="L13323"/>
      <c r="M13323"/>
      <c r="N13323"/>
      <c r="O13323"/>
      <c r="S13323"/>
      <c r="T13323"/>
      <c r="U13323"/>
      <c r="V13323"/>
      <c r="Y13323"/>
      <c r="Z13323"/>
      <c r="AA13323"/>
      <c r="AB13323"/>
      <c r="AC13323"/>
      <c r="AD13323"/>
      <c r="AE13323"/>
      <c r="AF13323"/>
      <c r="AG13323"/>
      <c r="AH13323"/>
      <c r="AI13323"/>
      <c r="AJ13323"/>
      <c r="AK13323"/>
      <c r="AL13323"/>
    </row>
    <row r="13324" spans="3:38" ht="15" customHeight="1" x14ac:dyDescent="0.35">
      <c r="C13324"/>
      <c r="D13324"/>
      <c r="E13324"/>
      <c r="F13324"/>
      <c r="G13324"/>
      <c r="H13324"/>
      <c r="I13324"/>
      <c r="J13324"/>
      <c r="K13324"/>
      <c r="L13324"/>
      <c r="M13324"/>
      <c r="N13324"/>
      <c r="O13324"/>
      <c r="S13324"/>
      <c r="T13324"/>
      <c r="U13324"/>
      <c r="V13324"/>
      <c r="Y13324"/>
      <c r="Z13324"/>
      <c r="AA13324"/>
      <c r="AB13324"/>
      <c r="AC13324"/>
      <c r="AD13324"/>
      <c r="AE13324"/>
      <c r="AF13324"/>
      <c r="AG13324"/>
      <c r="AH13324"/>
      <c r="AI13324"/>
      <c r="AJ13324"/>
      <c r="AK13324"/>
      <c r="AL13324"/>
    </row>
    <row r="13325" spans="3:38" ht="15" customHeight="1" x14ac:dyDescent="0.35">
      <c r="C13325"/>
      <c r="D13325"/>
      <c r="E13325"/>
      <c r="F13325"/>
      <c r="G13325"/>
      <c r="H13325"/>
      <c r="I13325"/>
      <c r="J13325"/>
      <c r="K13325"/>
      <c r="L13325"/>
      <c r="M13325"/>
      <c r="N13325"/>
      <c r="O13325"/>
      <c r="S13325"/>
      <c r="T13325"/>
      <c r="U13325"/>
      <c r="V13325"/>
      <c r="Y13325"/>
      <c r="Z13325"/>
      <c r="AA13325"/>
      <c r="AB13325"/>
      <c r="AC13325"/>
      <c r="AD13325"/>
      <c r="AE13325"/>
      <c r="AF13325"/>
      <c r="AG13325"/>
      <c r="AH13325"/>
      <c r="AI13325"/>
      <c r="AJ13325"/>
      <c r="AK13325"/>
      <c r="AL13325"/>
    </row>
    <row r="13326" spans="3:38" ht="15" customHeight="1" x14ac:dyDescent="0.35">
      <c r="C13326"/>
      <c r="D13326"/>
      <c r="E13326"/>
      <c r="F13326"/>
      <c r="G13326"/>
      <c r="H13326"/>
      <c r="I13326"/>
      <c r="J13326"/>
      <c r="K13326"/>
      <c r="L13326"/>
      <c r="M13326"/>
      <c r="N13326"/>
      <c r="O13326"/>
      <c r="S13326"/>
      <c r="T13326"/>
      <c r="U13326"/>
      <c r="V13326"/>
      <c r="Y13326"/>
      <c r="Z13326"/>
      <c r="AA13326"/>
      <c r="AB13326"/>
      <c r="AC13326"/>
      <c r="AD13326"/>
      <c r="AE13326"/>
      <c r="AF13326"/>
      <c r="AG13326"/>
      <c r="AH13326"/>
      <c r="AI13326"/>
      <c r="AJ13326"/>
      <c r="AK13326"/>
      <c r="AL13326"/>
    </row>
    <row r="13327" spans="3:38" ht="15" customHeight="1" x14ac:dyDescent="0.35">
      <c r="C13327"/>
      <c r="D13327"/>
      <c r="E13327"/>
      <c r="F13327"/>
      <c r="G13327"/>
      <c r="H13327"/>
      <c r="I13327"/>
      <c r="J13327"/>
      <c r="K13327"/>
      <c r="L13327"/>
      <c r="M13327"/>
      <c r="N13327"/>
      <c r="O13327"/>
      <c r="S13327"/>
      <c r="T13327"/>
      <c r="U13327"/>
      <c r="V13327"/>
      <c r="Y13327"/>
      <c r="Z13327"/>
      <c r="AA13327"/>
      <c r="AB13327"/>
      <c r="AC13327"/>
      <c r="AD13327"/>
      <c r="AE13327"/>
      <c r="AF13327"/>
      <c r="AG13327"/>
      <c r="AH13327"/>
      <c r="AI13327"/>
      <c r="AJ13327"/>
      <c r="AK13327"/>
      <c r="AL13327"/>
    </row>
    <row r="13328" spans="3:38" ht="15" customHeight="1" x14ac:dyDescent="0.35">
      <c r="C13328"/>
      <c r="D13328"/>
      <c r="E13328"/>
      <c r="F13328"/>
      <c r="G13328"/>
      <c r="H13328"/>
      <c r="I13328"/>
      <c r="J13328"/>
      <c r="K13328"/>
      <c r="L13328"/>
      <c r="M13328"/>
      <c r="N13328"/>
      <c r="O13328"/>
      <c r="S13328"/>
      <c r="T13328"/>
      <c r="U13328"/>
      <c r="V13328"/>
      <c r="Y13328"/>
      <c r="Z13328"/>
      <c r="AA13328"/>
      <c r="AB13328"/>
      <c r="AC13328"/>
      <c r="AD13328"/>
      <c r="AE13328"/>
      <c r="AF13328"/>
      <c r="AG13328"/>
      <c r="AH13328"/>
      <c r="AI13328"/>
      <c r="AJ13328"/>
      <c r="AK13328"/>
      <c r="AL13328"/>
    </row>
    <row r="13329" spans="3:38" ht="15" customHeight="1" x14ac:dyDescent="0.35">
      <c r="C13329"/>
      <c r="D13329"/>
      <c r="E13329"/>
      <c r="F13329"/>
      <c r="G13329"/>
      <c r="H13329"/>
      <c r="I13329"/>
      <c r="J13329"/>
      <c r="K13329"/>
      <c r="L13329"/>
      <c r="M13329"/>
      <c r="N13329"/>
      <c r="O13329"/>
      <c r="S13329"/>
      <c r="T13329"/>
      <c r="U13329"/>
      <c r="V13329"/>
      <c r="Y13329"/>
      <c r="Z13329"/>
      <c r="AA13329"/>
      <c r="AB13329"/>
      <c r="AC13329"/>
      <c r="AD13329"/>
      <c r="AE13329"/>
      <c r="AF13329"/>
      <c r="AG13329"/>
      <c r="AH13329"/>
      <c r="AI13329"/>
      <c r="AJ13329"/>
      <c r="AK13329"/>
      <c r="AL13329"/>
    </row>
    <row r="13330" spans="3:38" ht="15" customHeight="1" x14ac:dyDescent="0.35">
      <c r="C13330"/>
      <c r="D13330"/>
      <c r="E13330"/>
      <c r="F13330"/>
      <c r="G13330"/>
      <c r="H13330"/>
      <c r="I13330"/>
      <c r="J13330"/>
      <c r="K13330"/>
      <c r="L13330"/>
      <c r="M13330"/>
      <c r="N13330"/>
      <c r="O13330"/>
      <c r="S13330"/>
      <c r="T13330"/>
      <c r="U13330"/>
      <c r="V13330"/>
      <c r="Y13330"/>
      <c r="Z13330"/>
      <c r="AA13330"/>
      <c r="AB13330"/>
      <c r="AC13330"/>
      <c r="AD13330"/>
      <c r="AE13330"/>
      <c r="AF13330"/>
      <c r="AG13330"/>
      <c r="AH13330"/>
      <c r="AI13330"/>
      <c r="AJ13330"/>
      <c r="AK13330"/>
      <c r="AL13330"/>
    </row>
    <row r="13331" spans="3:38" ht="15" customHeight="1" x14ac:dyDescent="0.35">
      <c r="C13331"/>
      <c r="D13331"/>
      <c r="E13331"/>
      <c r="F13331"/>
      <c r="G13331"/>
      <c r="H13331"/>
      <c r="I13331"/>
      <c r="J13331"/>
      <c r="K13331"/>
      <c r="L13331"/>
      <c r="M13331"/>
      <c r="N13331"/>
      <c r="O13331"/>
      <c r="S13331"/>
      <c r="T13331"/>
      <c r="U13331"/>
      <c r="V13331"/>
      <c r="Y13331"/>
      <c r="Z13331"/>
      <c r="AA13331"/>
      <c r="AB13331"/>
      <c r="AC13331"/>
      <c r="AD13331"/>
      <c r="AE13331"/>
      <c r="AF13331"/>
      <c r="AG13331"/>
      <c r="AH13331"/>
      <c r="AI13331"/>
      <c r="AJ13331"/>
      <c r="AK13331"/>
      <c r="AL13331"/>
    </row>
    <row r="13332" spans="3:38" ht="15" customHeight="1" x14ac:dyDescent="0.35">
      <c r="C13332"/>
      <c r="D13332"/>
      <c r="E13332"/>
      <c r="F13332"/>
      <c r="G13332"/>
      <c r="H13332"/>
      <c r="I13332"/>
      <c r="J13332"/>
      <c r="K13332"/>
      <c r="L13332"/>
      <c r="M13332"/>
      <c r="N13332"/>
      <c r="O13332"/>
      <c r="S13332"/>
      <c r="T13332"/>
      <c r="U13332"/>
      <c r="V13332"/>
      <c r="Y13332"/>
      <c r="Z13332"/>
      <c r="AA13332"/>
      <c r="AB13332"/>
      <c r="AC13332"/>
      <c r="AD13332"/>
      <c r="AE13332"/>
      <c r="AF13332"/>
      <c r="AG13332"/>
      <c r="AH13332"/>
      <c r="AI13332"/>
      <c r="AJ13332"/>
      <c r="AK13332"/>
      <c r="AL13332"/>
    </row>
    <row r="13333" spans="3:38" ht="15" customHeight="1" x14ac:dyDescent="0.35">
      <c r="C13333"/>
      <c r="D13333"/>
      <c r="E13333"/>
      <c r="F13333"/>
      <c r="G13333"/>
      <c r="H13333"/>
      <c r="I13333"/>
      <c r="J13333"/>
      <c r="K13333"/>
      <c r="L13333"/>
      <c r="M13333"/>
      <c r="N13333"/>
      <c r="O13333"/>
      <c r="S13333"/>
      <c r="T13333"/>
      <c r="U13333"/>
      <c r="V13333"/>
      <c r="Y13333"/>
      <c r="Z13333"/>
      <c r="AA13333"/>
      <c r="AB13333"/>
      <c r="AC13333"/>
      <c r="AD13333"/>
      <c r="AE13333"/>
      <c r="AF13333"/>
      <c r="AG13333"/>
      <c r="AH13333"/>
      <c r="AI13333"/>
      <c r="AJ13333"/>
      <c r="AK13333"/>
      <c r="AL13333"/>
    </row>
    <row r="13334" spans="3:38" ht="15" customHeight="1" x14ac:dyDescent="0.35">
      <c r="C13334"/>
      <c r="D13334"/>
      <c r="E13334"/>
      <c r="F13334"/>
      <c r="G13334"/>
      <c r="H13334"/>
      <c r="I13334"/>
      <c r="J13334"/>
      <c r="K13334"/>
      <c r="L13334"/>
      <c r="M13334"/>
      <c r="N13334"/>
      <c r="O13334"/>
      <c r="S13334"/>
      <c r="T13334"/>
      <c r="U13334"/>
      <c r="V13334"/>
      <c r="Y13334"/>
      <c r="Z13334"/>
      <c r="AA13334"/>
      <c r="AB13334"/>
      <c r="AC13334"/>
      <c r="AD13334"/>
      <c r="AE13334"/>
      <c r="AF13334"/>
      <c r="AG13334"/>
      <c r="AH13334"/>
      <c r="AI13334"/>
      <c r="AJ13334"/>
      <c r="AK13334"/>
      <c r="AL13334"/>
    </row>
    <row r="13335" spans="3:38" ht="15" customHeight="1" x14ac:dyDescent="0.35">
      <c r="C13335"/>
      <c r="D13335"/>
      <c r="E13335"/>
      <c r="F13335"/>
      <c r="G13335"/>
      <c r="H13335"/>
      <c r="I13335"/>
      <c r="J13335"/>
      <c r="K13335"/>
      <c r="L13335"/>
      <c r="M13335"/>
      <c r="N13335"/>
      <c r="O13335"/>
      <c r="S13335"/>
      <c r="T13335"/>
      <c r="U13335"/>
      <c r="V13335"/>
      <c r="Y13335"/>
      <c r="Z13335"/>
      <c r="AA13335"/>
      <c r="AB13335"/>
      <c r="AC13335"/>
      <c r="AD13335"/>
      <c r="AE13335"/>
      <c r="AF13335"/>
      <c r="AG13335"/>
      <c r="AH13335"/>
      <c r="AI13335"/>
      <c r="AJ13335"/>
      <c r="AK13335"/>
      <c r="AL13335"/>
    </row>
    <row r="13336" spans="3:38" ht="15" customHeight="1" x14ac:dyDescent="0.35">
      <c r="C13336"/>
      <c r="D13336"/>
      <c r="E13336"/>
      <c r="F13336"/>
      <c r="G13336"/>
      <c r="H13336"/>
      <c r="I13336"/>
      <c r="J13336"/>
      <c r="K13336"/>
      <c r="L13336"/>
      <c r="M13336"/>
      <c r="N13336"/>
      <c r="O13336"/>
      <c r="S13336"/>
      <c r="T13336"/>
      <c r="U13336"/>
      <c r="V13336"/>
      <c r="Y13336"/>
      <c r="Z13336"/>
      <c r="AA13336"/>
      <c r="AB13336"/>
      <c r="AC13336"/>
      <c r="AD13336"/>
      <c r="AE13336"/>
      <c r="AF13336"/>
      <c r="AG13336"/>
      <c r="AH13336"/>
      <c r="AI13336"/>
      <c r="AJ13336"/>
      <c r="AK13336"/>
      <c r="AL13336"/>
    </row>
    <row r="13337" spans="3:38" ht="15" customHeight="1" x14ac:dyDescent="0.35">
      <c r="C13337"/>
      <c r="D13337"/>
      <c r="E13337"/>
      <c r="F13337"/>
      <c r="G13337"/>
      <c r="H13337"/>
      <c r="I13337"/>
      <c r="J13337"/>
      <c r="K13337"/>
      <c r="L13337"/>
      <c r="M13337"/>
      <c r="N13337"/>
      <c r="O13337"/>
      <c r="S13337"/>
      <c r="T13337"/>
      <c r="U13337"/>
      <c r="V13337"/>
      <c r="Y13337"/>
      <c r="Z13337"/>
      <c r="AA13337"/>
      <c r="AB13337"/>
      <c r="AC13337"/>
      <c r="AD13337"/>
      <c r="AE13337"/>
      <c r="AF13337"/>
      <c r="AG13337"/>
      <c r="AH13337"/>
      <c r="AI13337"/>
      <c r="AJ13337"/>
      <c r="AK13337"/>
      <c r="AL13337"/>
    </row>
    <row r="13338" spans="3:38" ht="15" customHeight="1" x14ac:dyDescent="0.35">
      <c r="C13338"/>
      <c r="D13338"/>
      <c r="E13338"/>
      <c r="F13338"/>
      <c r="G13338"/>
      <c r="H13338"/>
      <c r="I13338"/>
      <c r="J13338"/>
      <c r="K13338"/>
      <c r="L13338"/>
      <c r="M13338"/>
      <c r="N13338"/>
      <c r="O13338"/>
      <c r="S13338"/>
      <c r="T13338"/>
      <c r="U13338"/>
      <c r="V13338"/>
      <c r="Y13338"/>
      <c r="Z13338"/>
      <c r="AA13338"/>
      <c r="AB13338"/>
      <c r="AC13338"/>
      <c r="AD13338"/>
      <c r="AE13338"/>
      <c r="AF13338"/>
      <c r="AG13338"/>
      <c r="AH13338"/>
      <c r="AI13338"/>
      <c r="AJ13338"/>
      <c r="AK13338"/>
      <c r="AL13338"/>
    </row>
    <row r="13339" spans="3:38" ht="15" customHeight="1" x14ac:dyDescent="0.35">
      <c r="C13339"/>
      <c r="D13339"/>
      <c r="E13339"/>
      <c r="F13339"/>
      <c r="G13339"/>
      <c r="H13339"/>
      <c r="I13339"/>
      <c r="J13339"/>
      <c r="K13339"/>
      <c r="L13339"/>
      <c r="M13339"/>
      <c r="N13339"/>
      <c r="O13339"/>
      <c r="S13339"/>
      <c r="T13339"/>
      <c r="U13339"/>
      <c r="V13339"/>
      <c r="Y13339"/>
      <c r="Z13339"/>
      <c r="AA13339"/>
      <c r="AB13339"/>
      <c r="AC13339"/>
      <c r="AD13339"/>
      <c r="AE13339"/>
      <c r="AF13339"/>
      <c r="AG13339"/>
      <c r="AH13339"/>
      <c r="AI13339"/>
      <c r="AJ13339"/>
      <c r="AK13339"/>
      <c r="AL13339"/>
    </row>
    <row r="13340" spans="3:38" ht="15" customHeight="1" x14ac:dyDescent="0.35">
      <c r="C13340"/>
      <c r="D13340"/>
      <c r="E13340"/>
      <c r="F13340"/>
      <c r="G13340"/>
      <c r="H13340"/>
      <c r="I13340"/>
      <c r="J13340"/>
      <c r="K13340"/>
      <c r="L13340"/>
      <c r="M13340"/>
      <c r="N13340"/>
      <c r="O13340"/>
      <c r="S13340"/>
      <c r="T13340"/>
      <c r="U13340"/>
      <c r="V13340"/>
      <c r="Y13340"/>
      <c r="Z13340"/>
      <c r="AA13340"/>
      <c r="AB13340"/>
      <c r="AC13340"/>
      <c r="AD13340"/>
      <c r="AE13340"/>
      <c r="AF13340"/>
      <c r="AG13340"/>
      <c r="AH13340"/>
      <c r="AI13340"/>
      <c r="AJ13340"/>
      <c r="AK13340"/>
      <c r="AL13340"/>
    </row>
    <row r="13341" spans="3:38" ht="15" customHeight="1" x14ac:dyDescent="0.35">
      <c r="C13341"/>
      <c r="D13341"/>
      <c r="E13341"/>
      <c r="F13341"/>
      <c r="G13341"/>
      <c r="H13341"/>
      <c r="I13341"/>
      <c r="J13341"/>
      <c r="K13341"/>
      <c r="L13341"/>
      <c r="M13341"/>
      <c r="N13341"/>
      <c r="O13341"/>
      <c r="S13341"/>
      <c r="T13341"/>
      <c r="U13341"/>
      <c r="V13341"/>
      <c r="Y13341"/>
      <c r="Z13341"/>
      <c r="AA13341"/>
      <c r="AB13341"/>
      <c r="AC13341"/>
      <c r="AD13341"/>
      <c r="AE13341"/>
      <c r="AF13341"/>
      <c r="AG13341"/>
      <c r="AH13341"/>
      <c r="AI13341"/>
      <c r="AJ13341"/>
      <c r="AK13341"/>
      <c r="AL13341"/>
    </row>
    <row r="13342" spans="3:38" ht="15" customHeight="1" x14ac:dyDescent="0.35">
      <c r="C13342"/>
      <c r="D13342"/>
      <c r="E13342"/>
      <c r="F13342"/>
      <c r="G13342"/>
      <c r="H13342"/>
      <c r="I13342"/>
      <c r="J13342"/>
      <c r="K13342"/>
      <c r="L13342"/>
      <c r="M13342"/>
      <c r="N13342"/>
      <c r="O13342"/>
      <c r="S13342"/>
      <c r="T13342"/>
      <c r="U13342"/>
      <c r="V13342"/>
      <c r="Y13342"/>
      <c r="Z13342"/>
      <c r="AA13342"/>
      <c r="AB13342"/>
      <c r="AC13342"/>
      <c r="AD13342"/>
      <c r="AE13342"/>
      <c r="AF13342"/>
      <c r="AG13342"/>
      <c r="AH13342"/>
      <c r="AI13342"/>
      <c r="AJ13342"/>
      <c r="AK13342"/>
      <c r="AL13342"/>
    </row>
    <row r="13343" spans="3:38" ht="15" customHeight="1" x14ac:dyDescent="0.35">
      <c r="C13343"/>
      <c r="D13343"/>
      <c r="E13343"/>
      <c r="F13343"/>
      <c r="G13343"/>
      <c r="H13343"/>
      <c r="I13343"/>
      <c r="J13343"/>
      <c r="K13343"/>
      <c r="L13343"/>
      <c r="M13343"/>
      <c r="N13343"/>
      <c r="O13343"/>
      <c r="S13343"/>
      <c r="T13343"/>
      <c r="U13343"/>
      <c r="V13343"/>
      <c r="Y13343"/>
      <c r="Z13343"/>
      <c r="AA13343"/>
      <c r="AB13343"/>
      <c r="AC13343"/>
      <c r="AD13343"/>
      <c r="AE13343"/>
      <c r="AF13343"/>
      <c r="AG13343"/>
      <c r="AH13343"/>
      <c r="AI13343"/>
      <c r="AJ13343"/>
      <c r="AK13343"/>
      <c r="AL13343"/>
    </row>
    <row r="13344" spans="3:38" ht="15" customHeight="1" x14ac:dyDescent="0.35">
      <c r="C13344"/>
      <c r="D13344"/>
      <c r="E13344"/>
      <c r="F13344"/>
      <c r="G13344"/>
      <c r="H13344"/>
      <c r="I13344"/>
      <c r="J13344"/>
      <c r="K13344"/>
      <c r="L13344"/>
      <c r="M13344"/>
      <c r="N13344"/>
      <c r="O13344"/>
      <c r="S13344"/>
      <c r="T13344"/>
      <c r="U13344"/>
      <c r="V13344"/>
      <c r="Y13344"/>
      <c r="Z13344"/>
      <c r="AA13344"/>
      <c r="AB13344"/>
      <c r="AC13344"/>
      <c r="AD13344"/>
      <c r="AE13344"/>
      <c r="AF13344"/>
      <c r="AG13344"/>
      <c r="AH13344"/>
      <c r="AI13344"/>
      <c r="AJ13344"/>
      <c r="AK13344"/>
      <c r="AL13344"/>
    </row>
    <row r="13345" spans="3:38" ht="15" customHeight="1" x14ac:dyDescent="0.35">
      <c r="C13345"/>
      <c r="D13345"/>
      <c r="E13345"/>
      <c r="F13345"/>
      <c r="G13345"/>
      <c r="H13345"/>
      <c r="I13345"/>
      <c r="J13345"/>
      <c r="K13345"/>
      <c r="L13345"/>
      <c r="M13345"/>
      <c r="N13345"/>
      <c r="O13345"/>
      <c r="S13345"/>
      <c r="T13345"/>
      <c r="U13345"/>
      <c r="V13345"/>
      <c r="Y13345"/>
      <c r="Z13345"/>
      <c r="AA13345"/>
      <c r="AB13345"/>
      <c r="AC13345"/>
      <c r="AD13345"/>
      <c r="AE13345"/>
      <c r="AF13345"/>
      <c r="AG13345"/>
      <c r="AH13345"/>
      <c r="AI13345"/>
      <c r="AJ13345"/>
      <c r="AK13345"/>
      <c r="AL13345"/>
    </row>
    <row r="13346" spans="3:38" ht="15" customHeight="1" x14ac:dyDescent="0.35">
      <c r="C13346"/>
      <c r="D13346"/>
      <c r="E13346"/>
      <c r="F13346"/>
      <c r="G13346"/>
      <c r="H13346"/>
      <c r="I13346"/>
      <c r="J13346"/>
      <c r="K13346"/>
      <c r="L13346"/>
      <c r="M13346"/>
      <c r="N13346"/>
      <c r="O13346"/>
      <c r="S13346"/>
      <c r="T13346"/>
      <c r="U13346"/>
      <c r="V13346"/>
      <c r="Y13346"/>
      <c r="Z13346"/>
      <c r="AA13346"/>
      <c r="AB13346"/>
      <c r="AC13346"/>
      <c r="AD13346"/>
      <c r="AE13346"/>
      <c r="AF13346"/>
      <c r="AG13346"/>
      <c r="AH13346"/>
      <c r="AI13346"/>
      <c r="AJ13346"/>
      <c r="AK13346"/>
      <c r="AL13346"/>
    </row>
    <row r="13347" spans="3:38" ht="15" customHeight="1" x14ac:dyDescent="0.35">
      <c r="C13347"/>
      <c r="D13347"/>
      <c r="E13347"/>
      <c r="F13347"/>
      <c r="G13347"/>
      <c r="H13347"/>
      <c r="I13347"/>
      <c r="J13347"/>
      <c r="K13347"/>
      <c r="L13347"/>
      <c r="M13347"/>
      <c r="N13347"/>
      <c r="O13347"/>
      <c r="S13347"/>
      <c r="T13347"/>
      <c r="U13347"/>
      <c r="V13347"/>
      <c r="Y13347"/>
      <c r="Z13347"/>
      <c r="AA13347"/>
      <c r="AB13347"/>
      <c r="AC13347"/>
      <c r="AD13347"/>
      <c r="AE13347"/>
      <c r="AF13347"/>
      <c r="AG13347"/>
      <c r="AH13347"/>
      <c r="AI13347"/>
      <c r="AJ13347"/>
      <c r="AK13347"/>
      <c r="AL13347"/>
    </row>
    <row r="13348" spans="3:38" ht="15" customHeight="1" x14ac:dyDescent="0.35">
      <c r="C13348"/>
      <c r="D13348"/>
      <c r="E13348"/>
      <c r="F13348"/>
      <c r="G13348"/>
      <c r="H13348"/>
      <c r="I13348"/>
      <c r="J13348"/>
      <c r="K13348"/>
      <c r="L13348"/>
      <c r="M13348"/>
      <c r="N13348"/>
      <c r="O13348"/>
      <c r="S13348"/>
      <c r="T13348"/>
      <c r="U13348"/>
      <c r="V13348"/>
      <c r="Y13348"/>
      <c r="Z13348"/>
      <c r="AA13348"/>
      <c r="AB13348"/>
      <c r="AC13348"/>
      <c r="AD13348"/>
      <c r="AE13348"/>
      <c r="AF13348"/>
      <c r="AG13348"/>
      <c r="AH13348"/>
      <c r="AI13348"/>
      <c r="AJ13348"/>
      <c r="AK13348"/>
      <c r="AL13348"/>
    </row>
    <row r="13349" spans="3:38" ht="15" customHeight="1" x14ac:dyDescent="0.35">
      <c r="C13349"/>
      <c r="D13349"/>
      <c r="E13349"/>
      <c r="F13349"/>
      <c r="G13349"/>
      <c r="H13349"/>
      <c r="I13349"/>
      <c r="J13349"/>
      <c r="K13349"/>
      <c r="L13349"/>
      <c r="M13349"/>
      <c r="N13349"/>
      <c r="O13349"/>
      <c r="S13349"/>
      <c r="T13349"/>
      <c r="U13349"/>
      <c r="V13349"/>
      <c r="Y13349"/>
      <c r="Z13349"/>
      <c r="AA13349"/>
      <c r="AB13349"/>
      <c r="AC13349"/>
      <c r="AD13349"/>
      <c r="AE13349"/>
      <c r="AF13349"/>
      <c r="AG13349"/>
      <c r="AH13349"/>
      <c r="AI13349"/>
      <c r="AJ13349"/>
      <c r="AK13349"/>
      <c r="AL13349"/>
    </row>
    <row r="13350" spans="3:38" ht="15" customHeight="1" x14ac:dyDescent="0.35">
      <c r="C13350"/>
      <c r="D13350"/>
      <c r="E13350"/>
      <c r="F13350"/>
      <c r="G13350"/>
      <c r="H13350"/>
      <c r="I13350"/>
      <c r="J13350"/>
      <c r="K13350"/>
      <c r="L13350"/>
      <c r="M13350"/>
      <c r="N13350"/>
      <c r="O13350"/>
      <c r="S13350"/>
      <c r="T13350"/>
      <c r="U13350"/>
      <c r="V13350"/>
      <c r="Y13350"/>
      <c r="Z13350"/>
      <c r="AA13350"/>
      <c r="AB13350"/>
      <c r="AC13350"/>
      <c r="AD13350"/>
      <c r="AE13350"/>
      <c r="AF13350"/>
      <c r="AG13350"/>
      <c r="AH13350"/>
      <c r="AI13350"/>
      <c r="AJ13350"/>
      <c r="AK13350"/>
      <c r="AL13350"/>
    </row>
    <row r="13351" spans="3:38" ht="15" customHeight="1" x14ac:dyDescent="0.35">
      <c r="C13351"/>
      <c r="D13351"/>
      <c r="E13351"/>
      <c r="F13351"/>
      <c r="G13351"/>
      <c r="H13351"/>
      <c r="I13351"/>
      <c r="J13351"/>
      <c r="K13351"/>
      <c r="L13351"/>
      <c r="M13351"/>
      <c r="N13351"/>
      <c r="O13351"/>
      <c r="S13351"/>
      <c r="T13351"/>
      <c r="U13351"/>
      <c r="V13351"/>
      <c r="Y13351"/>
      <c r="Z13351"/>
      <c r="AA13351"/>
      <c r="AB13351"/>
      <c r="AC13351"/>
      <c r="AD13351"/>
      <c r="AE13351"/>
      <c r="AF13351"/>
      <c r="AG13351"/>
      <c r="AH13351"/>
      <c r="AI13351"/>
      <c r="AJ13351"/>
      <c r="AK13351"/>
      <c r="AL13351"/>
    </row>
    <row r="13352" spans="3:38" ht="15" customHeight="1" x14ac:dyDescent="0.35">
      <c r="C13352"/>
      <c r="D13352"/>
      <c r="E13352"/>
      <c r="F13352"/>
      <c r="G13352"/>
      <c r="H13352"/>
      <c r="I13352"/>
      <c r="J13352"/>
      <c r="K13352"/>
      <c r="L13352"/>
      <c r="M13352"/>
      <c r="N13352"/>
      <c r="O13352"/>
      <c r="S13352"/>
      <c r="T13352"/>
      <c r="U13352"/>
      <c r="V13352"/>
      <c r="Y13352"/>
      <c r="Z13352"/>
      <c r="AA13352"/>
      <c r="AB13352"/>
      <c r="AC13352"/>
      <c r="AD13352"/>
      <c r="AE13352"/>
      <c r="AF13352"/>
      <c r="AG13352"/>
      <c r="AH13352"/>
      <c r="AI13352"/>
      <c r="AJ13352"/>
      <c r="AK13352"/>
      <c r="AL13352"/>
    </row>
    <row r="13353" spans="3:38" ht="15" customHeight="1" x14ac:dyDescent="0.35">
      <c r="C13353"/>
      <c r="D13353"/>
      <c r="E13353"/>
      <c r="F13353"/>
      <c r="G13353"/>
      <c r="H13353"/>
      <c r="I13353"/>
      <c r="J13353"/>
      <c r="K13353"/>
      <c r="L13353"/>
      <c r="M13353"/>
      <c r="N13353"/>
      <c r="O13353"/>
      <c r="S13353"/>
      <c r="T13353"/>
      <c r="U13353"/>
      <c r="V13353"/>
      <c r="Y13353"/>
      <c r="Z13353"/>
      <c r="AA13353"/>
      <c r="AB13353"/>
      <c r="AC13353"/>
      <c r="AD13353"/>
      <c r="AE13353"/>
      <c r="AF13353"/>
      <c r="AG13353"/>
      <c r="AH13353"/>
      <c r="AI13353"/>
      <c r="AJ13353"/>
      <c r="AK13353"/>
      <c r="AL13353"/>
    </row>
    <row r="13354" spans="3:38" ht="15" customHeight="1" x14ac:dyDescent="0.35">
      <c r="C13354"/>
      <c r="D13354"/>
      <c r="E13354"/>
      <c r="F13354"/>
      <c r="G13354"/>
      <c r="H13354"/>
      <c r="I13354"/>
      <c r="J13354"/>
      <c r="K13354"/>
      <c r="L13354"/>
      <c r="M13354"/>
      <c r="N13354"/>
      <c r="O13354"/>
      <c r="S13354"/>
      <c r="T13354"/>
      <c r="U13354"/>
      <c r="V13354"/>
      <c r="Y13354"/>
      <c r="Z13354"/>
      <c r="AA13354"/>
      <c r="AB13354"/>
      <c r="AC13354"/>
      <c r="AD13354"/>
      <c r="AE13354"/>
      <c r="AF13354"/>
      <c r="AG13354"/>
      <c r="AH13354"/>
      <c r="AI13354"/>
      <c r="AJ13354"/>
      <c r="AK13354"/>
      <c r="AL13354"/>
    </row>
    <row r="13355" spans="3:38" ht="15" customHeight="1" x14ac:dyDescent="0.35">
      <c r="C13355"/>
      <c r="D13355"/>
      <c r="E13355"/>
      <c r="F13355"/>
      <c r="G13355"/>
      <c r="H13355"/>
      <c r="I13355"/>
      <c r="J13355"/>
      <c r="K13355"/>
      <c r="L13355"/>
      <c r="M13355"/>
      <c r="N13355"/>
      <c r="O13355"/>
      <c r="S13355"/>
      <c r="T13355"/>
      <c r="U13355"/>
      <c r="V13355"/>
      <c r="Y13355"/>
      <c r="Z13355"/>
      <c r="AA13355"/>
      <c r="AB13355"/>
      <c r="AC13355"/>
      <c r="AD13355"/>
      <c r="AE13355"/>
      <c r="AF13355"/>
      <c r="AG13355"/>
      <c r="AH13355"/>
      <c r="AI13355"/>
      <c r="AJ13355"/>
      <c r="AK13355"/>
      <c r="AL13355"/>
    </row>
    <row r="13356" spans="3:38" ht="15" customHeight="1" x14ac:dyDescent="0.35">
      <c r="C13356"/>
      <c r="D13356"/>
      <c r="E13356"/>
      <c r="F13356"/>
      <c r="G13356"/>
      <c r="H13356"/>
      <c r="I13356"/>
      <c r="J13356"/>
      <c r="K13356"/>
      <c r="L13356"/>
      <c r="M13356"/>
      <c r="N13356"/>
      <c r="O13356"/>
      <c r="S13356"/>
      <c r="T13356"/>
      <c r="U13356"/>
      <c r="V13356"/>
      <c r="Y13356"/>
      <c r="Z13356"/>
      <c r="AA13356"/>
      <c r="AB13356"/>
      <c r="AC13356"/>
      <c r="AD13356"/>
      <c r="AE13356"/>
      <c r="AF13356"/>
      <c r="AG13356"/>
      <c r="AH13356"/>
      <c r="AI13356"/>
      <c r="AJ13356"/>
      <c r="AK13356"/>
      <c r="AL13356"/>
    </row>
    <row r="13357" spans="3:38" ht="15" customHeight="1" x14ac:dyDescent="0.35">
      <c r="C13357"/>
      <c r="D13357"/>
      <c r="E13357"/>
      <c r="F13357"/>
      <c r="G13357"/>
      <c r="H13357"/>
      <c r="I13357"/>
      <c r="J13357"/>
      <c r="K13357"/>
      <c r="L13357"/>
      <c r="M13357"/>
      <c r="N13357"/>
      <c r="O13357"/>
      <c r="S13357"/>
      <c r="T13357"/>
      <c r="U13357"/>
      <c r="V13357"/>
      <c r="Y13357"/>
      <c r="Z13357"/>
      <c r="AA13357"/>
      <c r="AB13357"/>
      <c r="AC13357"/>
      <c r="AD13357"/>
      <c r="AE13357"/>
      <c r="AF13357"/>
      <c r="AG13357"/>
      <c r="AH13357"/>
      <c r="AI13357"/>
      <c r="AJ13357"/>
      <c r="AK13357"/>
      <c r="AL13357"/>
    </row>
    <row r="13358" spans="3:38" ht="15" customHeight="1" x14ac:dyDescent="0.35">
      <c r="C13358"/>
      <c r="D13358"/>
      <c r="E13358"/>
      <c r="F13358"/>
      <c r="G13358"/>
      <c r="H13358"/>
      <c r="I13358"/>
      <c r="J13358"/>
      <c r="K13358"/>
      <c r="L13358"/>
      <c r="M13358"/>
      <c r="N13358"/>
      <c r="O13358"/>
      <c r="S13358"/>
      <c r="T13358"/>
      <c r="U13358"/>
      <c r="V13358"/>
      <c r="Y13358"/>
      <c r="Z13358"/>
      <c r="AA13358"/>
      <c r="AB13358"/>
      <c r="AC13358"/>
      <c r="AD13358"/>
      <c r="AE13358"/>
      <c r="AF13358"/>
      <c r="AG13358"/>
      <c r="AH13358"/>
      <c r="AI13358"/>
      <c r="AJ13358"/>
      <c r="AK13358"/>
      <c r="AL13358"/>
    </row>
    <row r="13359" spans="3:38" ht="15" customHeight="1" x14ac:dyDescent="0.35">
      <c r="C13359"/>
      <c r="D13359"/>
      <c r="E13359"/>
      <c r="F13359"/>
      <c r="G13359"/>
      <c r="H13359"/>
      <c r="I13359"/>
      <c r="J13359"/>
      <c r="K13359"/>
      <c r="L13359"/>
      <c r="M13359"/>
      <c r="N13359"/>
      <c r="O13359"/>
      <c r="S13359"/>
      <c r="T13359"/>
      <c r="U13359"/>
      <c r="V13359"/>
      <c r="Y13359"/>
      <c r="Z13359"/>
      <c r="AA13359"/>
      <c r="AB13359"/>
      <c r="AC13359"/>
      <c r="AD13359"/>
      <c r="AE13359"/>
      <c r="AF13359"/>
      <c r="AG13359"/>
      <c r="AH13359"/>
      <c r="AI13359"/>
      <c r="AJ13359"/>
      <c r="AK13359"/>
      <c r="AL13359"/>
    </row>
    <row r="13360" spans="3:38" ht="15" customHeight="1" x14ac:dyDescent="0.35">
      <c r="C13360"/>
      <c r="D13360"/>
      <c r="E13360"/>
      <c r="F13360"/>
      <c r="G13360"/>
      <c r="H13360"/>
      <c r="I13360"/>
      <c r="J13360"/>
      <c r="K13360"/>
      <c r="L13360"/>
      <c r="M13360"/>
      <c r="N13360"/>
      <c r="O13360"/>
      <c r="S13360"/>
      <c r="T13360"/>
      <c r="U13360"/>
      <c r="V13360"/>
      <c r="Y13360"/>
      <c r="Z13360"/>
      <c r="AA13360"/>
      <c r="AB13360"/>
      <c r="AC13360"/>
      <c r="AD13360"/>
      <c r="AE13360"/>
      <c r="AF13360"/>
      <c r="AG13360"/>
      <c r="AH13360"/>
      <c r="AI13360"/>
      <c r="AJ13360"/>
      <c r="AK13360"/>
      <c r="AL13360"/>
    </row>
    <row r="13361" spans="3:38" ht="15" customHeight="1" x14ac:dyDescent="0.35">
      <c r="C13361"/>
      <c r="D13361"/>
      <c r="E13361"/>
      <c r="F13361"/>
      <c r="G13361"/>
      <c r="H13361"/>
      <c r="I13361"/>
      <c r="J13361"/>
      <c r="K13361"/>
      <c r="L13361"/>
      <c r="M13361"/>
      <c r="N13361"/>
      <c r="O13361"/>
      <c r="S13361"/>
      <c r="T13361"/>
      <c r="U13361"/>
      <c r="V13361"/>
      <c r="Y13361"/>
      <c r="Z13361"/>
      <c r="AA13361"/>
      <c r="AB13361"/>
      <c r="AC13361"/>
      <c r="AD13361"/>
      <c r="AE13361"/>
      <c r="AF13361"/>
      <c r="AG13361"/>
      <c r="AH13361"/>
      <c r="AI13361"/>
      <c r="AJ13361"/>
      <c r="AK13361"/>
      <c r="AL13361"/>
    </row>
    <row r="13362" spans="3:38" ht="15" customHeight="1" x14ac:dyDescent="0.35">
      <c r="C13362"/>
      <c r="D13362"/>
      <c r="E13362"/>
      <c r="F13362"/>
      <c r="G13362"/>
      <c r="H13362"/>
      <c r="I13362"/>
      <c r="J13362"/>
      <c r="K13362"/>
      <c r="L13362"/>
      <c r="M13362"/>
      <c r="N13362"/>
      <c r="O13362"/>
      <c r="S13362"/>
      <c r="T13362"/>
      <c r="U13362"/>
      <c r="V13362"/>
      <c r="Y13362"/>
      <c r="Z13362"/>
      <c r="AA13362"/>
      <c r="AB13362"/>
      <c r="AC13362"/>
      <c r="AD13362"/>
      <c r="AE13362"/>
      <c r="AF13362"/>
      <c r="AG13362"/>
      <c r="AH13362"/>
      <c r="AI13362"/>
      <c r="AJ13362"/>
      <c r="AK13362"/>
      <c r="AL13362"/>
    </row>
    <row r="13363" spans="3:38" ht="15" customHeight="1" x14ac:dyDescent="0.35">
      <c r="C13363"/>
      <c r="D13363"/>
      <c r="E13363"/>
      <c r="F13363"/>
      <c r="G13363"/>
      <c r="H13363"/>
      <c r="I13363"/>
      <c r="J13363"/>
      <c r="K13363"/>
      <c r="L13363"/>
      <c r="M13363"/>
      <c r="N13363"/>
      <c r="O13363"/>
      <c r="S13363"/>
      <c r="T13363"/>
      <c r="U13363"/>
      <c r="V13363"/>
      <c r="Y13363"/>
      <c r="Z13363"/>
      <c r="AA13363"/>
      <c r="AB13363"/>
      <c r="AC13363"/>
      <c r="AD13363"/>
      <c r="AE13363"/>
      <c r="AF13363"/>
      <c r="AG13363"/>
      <c r="AH13363"/>
      <c r="AI13363"/>
      <c r="AJ13363"/>
      <c r="AK13363"/>
      <c r="AL13363"/>
    </row>
    <row r="13364" spans="3:38" ht="15" customHeight="1" x14ac:dyDescent="0.35">
      <c r="C13364"/>
      <c r="D13364"/>
      <c r="E13364"/>
      <c r="F13364"/>
      <c r="G13364"/>
      <c r="H13364"/>
      <c r="I13364"/>
      <c r="J13364"/>
      <c r="K13364"/>
      <c r="L13364"/>
      <c r="M13364"/>
      <c r="N13364"/>
      <c r="O13364"/>
      <c r="S13364"/>
      <c r="T13364"/>
      <c r="U13364"/>
      <c r="V13364"/>
      <c r="Y13364"/>
      <c r="Z13364"/>
      <c r="AA13364"/>
      <c r="AB13364"/>
      <c r="AC13364"/>
      <c r="AD13364"/>
      <c r="AE13364"/>
      <c r="AF13364"/>
      <c r="AG13364"/>
      <c r="AH13364"/>
      <c r="AI13364"/>
      <c r="AJ13364"/>
      <c r="AK13364"/>
      <c r="AL13364"/>
    </row>
    <row r="13365" spans="3:38" ht="15" customHeight="1" x14ac:dyDescent="0.35">
      <c r="C13365"/>
      <c r="D13365"/>
      <c r="E13365"/>
      <c r="F13365"/>
      <c r="G13365"/>
      <c r="H13365"/>
      <c r="I13365"/>
      <c r="J13365"/>
      <c r="K13365"/>
      <c r="L13365"/>
      <c r="M13365"/>
      <c r="N13365"/>
      <c r="O13365"/>
      <c r="S13365"/>
      <c r="T13365"/>
      <c r="U13365"/>
      <c r="V13365"/>
      <c r="Y13365"/>
      <c r="Z13365"/>
      <c r="AA13365"/>
      <c r="AB13365"/>
      <c r="AC13365"/>
      <c r="AD13365"/>
      <c r="AE13365"/>
      <c r="AF13365"/>
      <c r="AG13365"/>
      <c r="AH13365"/>
      <c r="AI13365"/>
      <c r="AJ13365"/>
      <c r="AK13365"/>
      <c r="AL13365"/>
    </row>
    <row r="13366" spans="3:38" ht="15" customHeight="1" x14ac:dyDescent="0.35">
      <c r="C13366"/>
      <c r="D13366"/>
      <c r="E13366"/>
      <c r="F13366"/>
      <c r="G13366"/>
      <c r="H13366"/>
      <c r="I13366"/>
      <c r="J13366"/>
      <c r="K13366"/>
      <c r="L13366"/>
      <c r="M13366"/>
      <c r="N13366"/>
      <c r="O13366"/>
      <c r="S13366"/>
      <c r="T13366"/>
      <c r="U13366"/>
      <c r="V13366"/>
      <c r="Y13366"/>
      <c r="Z13366"/>
      <c r="AA13366"/>
      <c r="AB13366"/>
      <c r="AC13366"/>
      <c r="AD13366"/>
      <c r="AE13366"/>
      <c r="AF13366"/>
      <c r="AG13366"/>
      <c r="AH13366"/>
      <c r="AI13366"/>
      <c r="AJ13366"/>
      <c r="AK13366"/>
      <c r="AL13366"/>
    </row>
    <row r="13367" spans="3:38" ht="15" customHeight="1" x14ac:dyDescent="0.35">
      <c r="C13367"/>
      <c r="D13367"/>
      <c r="E13367"/>
      <c r="F13367"/>
      <c r="G13367"/>
      <c r="H13367"/>
      <c r="I13367"/>
      <c r="J13367"/>
      <c r="K13367"/>
      <c r="L13367"/>
      <c r="M13367"/>
      <c r="N13367"/>
      <c r="O13367"/>
      <c r="S13367"/>
      <c r="T13367"/>
      <c r="U13367"/>
      <c r="V13367"/>
      <c r="Y13367"/>
      <c r="Z13367"/>
      <c r="AA13367"/>
      <c r="AB13367"/>
      <c r="AC13367"/>
      <c r="AD13367"/>
      <c r="AE13367"/>
      <c r="AF13367"/>
      <c r="AG13367"/>
      <c r="AH13367"/>
      <c r="AI13367"/>
      <c r="AJ13367"/>
      <c r="AK13367"/>
      <c r="AL13367"/>
    </row>
    <row r="13368" spans="3:38" ht="15" customHeight="1" x14ac:dyDescent="0.35">
      <c r="C13368"/>
      <c r="D13368"/>
      <c r="E13368"/>
      <c r="F13368"/>
      <c r="G13368"/>
      <c r="H13368"/>
      <c r="I13368"/>
      <c r="J13368"/>
      <c r="K13368"/>
      <c r="L13368"/>
      <c r="M13368"/>
      <c r="N13368"/>
      <c r="O13368"/>
      <c r="S13368"/>
      <c r="T13368"/>
      <c r="U13368"/>
      <c r="V13368"/>
      <c r="Y13368"/>
      <c r="Z13368"/>
      <c r="AA13368"/>
      <c r="AB13368"/>
      <c r="AC13368"/>
      <c r="AD13368"/>
      <c r="AE13368"/>
      <c r="AF13368"/>
      <c r="AG13368"/>
      <c r="AH13368"/>
      <c r="AI13368"/>
      <c r="AJ13368"/>
      <c r="AK13368"/>
      <c r="AL13368"/>
    </row>
    <row r="13369" spans="3:38" ht="15" customHeight="1" x14ac:dyDescent="0.35">
      <c r="C13369"/>
      <c r="D13369"/>
      <c r="E13369"/>
      <c r="F13369"/>
      <c r="G13369"/>
      <c r="H13369"/>
      <c r="I13369"/>
      <c r="J13369"/>
      <c r="K13369"/>
      <c r="L13369"/>
      <c r="M13369"/>
      <c r="N13369"/>
      <c r="O13369"/>
      <c r="S13369"/>
      <c r="T13369"/>
      <c r="U13369"/>
      <c r="V13369"/>
      <c r="Y13369"/>
      <c r="Z13369"/>
      <c r="AA13369"/>
      <c r="AB13369"/>
      <c r="AC13369"/>
      <c r="AD13369"/>
      <c r="AE13369"/>
      <c r="AF13369"/>
      <c r="AG13369"/>
      <c r="AH13369"/>
      <c r="AI13369"/>
      <c r="AJ13369"/>
      <c r="AK13369"/>
      <c r="AL13369"/>
    </row>
    <row r="13370" spans="3:38" ht="15" customHeight="1" x14ac:dyDescent="0.35">
      <c r="C13370"/>
      <c r="D13370"/>
      <c r="E13370"/>
      <c r="F13370"/>
      <c r="G13370"/>
      <c r="H13370"/>
      <c r="I13370"/>
      <c r="J13370"/>
      <c r="K13370"/>
      <c r="L13370"/>
      <c r="M13370"/>
      <c r="N13370"/>
      <c r="O13370"/>
      <c r="S13370"/>
      <c r="T13370"/>
      <c r="U13370"/>
      <c r="V13370"/>
      <c r="Y13370"/>
      <c r="Z13370"/>
      <c r="AA13370"/>
      <c r="AB13370"/>
      <c r="AC13370"/>
      <c r="AD13370"/>
      <c r="AE13370"/>
      <c r="AF13370"/>
      <c r="AG13370"/>
      <c r="AH13370"/>
      <c r="AI13370"/>
      <c r="AJ13370"/>
      <c r="AK13370"/>
      <c r="AL13370"/>
    </row>
    <row r="13371" spans="3:38" ht="15" customHeight="1" x14ac:dyDescent="0.35">
      <c r="C13371"/>
      <c r="D13371"/>
      <c r="E13371"/>
      <c r="F13371"/>
      <c r="G13371"/>
      <c r="H13371"/>
      <c r="I13371"/>
      <c r="J13371"/>
      <c r="K13371"/>
      <c r="L13371"/>
      <c r="M13371"/>
      <c r="N13371"/>
      <c r="O13371"/>
      <c r="S13371"/>
      <c r="T13371"/>
      <c r="U13371"/>
      <c r="V13371"/>
      <c r="Y13371"/>
      <c r="Z13371"/>
      <c r="AA13371"/>
      <c r="AB13371"/>
      <c r="AC13371"/>
      <c r="AD13371"/>
      <c r="AE13371"/>
      <c r="AF13371"/>
      <c r="AG13371"/>
      <c r="AH13371"/>
      <c r="AI13371"/>
      <c r="AJ13371"/>
      <c r="AK13371"/>
      <c r="AL13371"/>
    </row>
    <row r="13372" spans="3:38" ht="15" customHeight="1" x14ac:dyDescent="0.35">
      <c r="C13372"/>
      <c r="D13372"/>
      <c r="E13372"/>
      <c r="F13372"/>
      <c r="G13372"/>
      <c r="H13372"/>
      <c r="I13372"/>
      <c r="J13372"/>
      <c r="K13372"/>
      <c r="L13372"/>
      <c r="M13372"/>
      <c r="N13372"/>
      <c r="O13372"/>
      <c r="S13372"/>
      <c r="T13372"/>
      <c r="U13372"/>
      <c r="V13372"/>
      <c r="Y13372"/>
      <c r="Z13372"/>
      <c r="AA13372"/>
      <c r="AB13372"/>
      <c r="AC13372"/>
      <c r="AD13372"/>
      <c r="AE13372"/>
      <c r="AF13372"/>
      <c r="AG13372"/>
      <c r="AH13372"/>
      <c r="AI13372"/>
      <c r="AJ13372"/>
      <c r="AK13372"/>
      <c r="AL13372"/>
    </row>
    <row r="13373" spans="3:38" ht="15" customHeight="1" x14ac:dyDescent="0.35">
      <c r="C13373"/>
      <c r="D13373"/>
      <c r="E13373"/>
      <c r="F13373"/>
      <c r="G13373"/>
      <c r="H13373"/>
      <c r="I13373"/>
      <c r="J13373"/>
      <c r="K13373"/>
      <c r="L13373"/>
      <c r="M13373"/>
      <c r="N13373"/>
      <c r="O13373"/>
      <c r="S13373"/>
      <c r="T13373"/>
      <c r="U13373"/>
      <c r="V13373"/>
      <c r="Y13373"/>
      <c r="Z13373"/>
      <c r="AA13373"/>
      <c r="AB13373"/>
      <c r="AC13373"/>
      <c r="AD13373"/>
      <c r="AE13373"/>
      <c r="AF13373"/>
      <c r="AG13373"/>
      <c r="AH13373"/>
      <c r="AI13373"/>
      <c r="AJ13373"/>
      <c r="AK13373"/>
      <c r="AL13373"/>
    </row>
    <row r="13374" spans="3:38" ht="15" customHeight="1" x14ac:dyDescent="0.35">
      <c r="C13374"/>
      <c r="D13374"/>
      <c r="E13374"/>
      <c r="F13374"/>
      <c r="G13374"/>
      <c r="H13374"/>
      <c r="I13374"/>
      <c r="J13374"/>
      <c r="K13374"/>
      <c r="L13374"/>
      <c r="M13374"/>
      <c r="N13374"/>
      <c r="O13374"/>
      <c r="S13374"/>
      <c r="T13374"/>
      <c r="U13374"/>
      <c r="V13374"/>
      <c r="Y13374"/>
      <c r="Z13374"/>
      <c r="AA13374"/>
      <c r="AB13374"/>
      <c r="AC13374"/>
      <c r="AD13374"/>
      <c r="AE13374"/>
      <c r="AF13374"/>
      <c r="AG13374"/>
      <c r="AH13374"/>
      <c r="AI13374"/>
      <c r="AJ13374"/>
      <c r="AK13374"/>
      <c r="AL13374"/>
    </row>
    <row r="13375" spans="3:38" ht="15" customHeight="1" x14ac:dyDescent="0.35">
      <c r="C13375"/>
      <c r="D13375"/>
      <c r="E13375"/>
      <c r="F13375"/>
      <c r="G13375"/>
      <c r="H13375"/>
      <c r="I13375"/>
      <c r="J13375"/>
      <c r="K13375"/>
      <c r="L13375"/>
      <c r="M13375"/>
      <c r="N13375"/>
      <c r="O13375"/>
      <c r="S13375"/>
      <c r="T13375"/>
      <c r="U13375"/>
      <c r="V13375"/>
      <c r="Y13375"/>
      <c r="Z13375"/>
      <c r="AA13375"/>
      <c r="AB13375"/>
      <c r="AC13375"/>
      <c r="AD13375"/>
      <c r="AE13375"/>
      <c r="AF13375"/>
      <c r="AG13375"/>
      <c r="AH13375"/>
      <c r="AI13375"/>
      <c r="AJ13375"/>
      <c r="AK13375"/>
      <c r="AL13375"/>
    </row>
    <row r="13376" spans="3:38" ht="15" customHeight="1" x14ac:dyDescent="0.35">
      <c r="C13376"/>
      <c r="D13376"/>
      <c r="E13376"/>
      <c r="F13376"/>
      <c r="G13376"/>
      <c r="H13376"/>
      <c r="I13376"/>
      <c r="J13376"/>
      <c r="K13376"/>
      <c r="L13376"/>
      <c r="M13376"/>
      <c r="N13376"/>
      <c r="O13376"/>
      <c r="S13376"/>
      <c r="T13376"/>
      <c r="U13376"/>
      <c r="V13376"/>
      <c r="Y13376"/>
      <c r="Z13376"/>
      <c r="AA13376"/>
      <c r="AB13376"/>
      <c r="AC13376"/>
      <c r="AD13376"/>
      <c r="AE13376"/>
      <c r="AF13376"/>
      <c r="AG13376"/>
      <c r="AH13376"/>
      <c r="AI13376"/>
      <c r="AJ13376"/>
      <c r="AK13376"/>
      <c r="AL13376"/>
    </row>
    <row r="13377" spans="3:38" ht="15" customHeight="1" x14ac:dyDescent="0.35">
      <c r="C13377"/>
      <c r="D13377"/>
      <c r="E13377"/>
      <c r="F13377"/>
      <c r="G13377"/>
      <c r="H13377"/>
      <c r="I13377"/>
      <c r="J13377"/>
      <c r="K13377"/>
      <c r="L13377"/>
      <c r="M13377"/>
      <c r="N13377"/>
      <c r="O13377"/>
      <c r="S13377"/>
      <c r="T13377"/>
      <c r="U13377"/>
      <c r="V13377"/>
      <c r="Y13377"/>
      <c r="Z13377"/>
      <c r="AA13377"/>
      <c r="AB13377"/>
      <c r="AC13377"/>
      <c r="AD13377"/>
      <c r="AE13377"/>
      <c r="AF13377"/>
      <c r="AG13377"/>
      <c r="AH13377"/>
      <c r="AI13377"/>
      <c r="AJ13377"/>
      <c r="AK13377"/>
      <c r="AL13377"/>
    </row>
    <row r="13378" spans="3:38" ht="15" customHeight="1" x14ac:dyDescent="0.35">
      <c r="C13378"/>
      <c r="D13378"/>
      <c r="E13378"/>
      <c r="F13378"/>
      <c r="G13378"/>
      <c r="H13378"/>
      <c r="I13378"/>
      <c r="J13378"/>
      <c r="K13378"/>
      <c r="L13378"/>
      <c r="M13378"/>
      <c r="N13378"/>
      <c r="O13378"/>
      <c r="S13378"/>
      <c r="T13378"/>
      <c r="U13378"/>
      <c r="V13378"/>
      <c r="Y13378"/>
      <c r="Z13378"/>
      <c r="AA13378"/>
      <c r="AB13378"/>
      <c r="AC13378"/>
      <c r="AD13378"/>
      <c r="AE13378"/>
      <c r="AF13378"/>
      <c r="AG13378"/>
      <c r="AH13378"/>
      <c r="AI13378"/>
      <c r="AJ13378"/>
      <c r="AK13378"/>
      <c r="AL13378"/>
    </row>
    <row r="13379" spans="3:38" ht="15" customHeight="1" x14ac:dyDescent="0.35">
      <c r="C13379"/>
      <c r="D13379"/>
      <c r="E13379"/>
      <c r="F13379"/>
      <c r="G13379"/>
      <c r="H13379"/>
      <c r="I13379"/>
      <c r="J13379"/>
      <c r="K13379"/>
      <c r="L13379"/>
      <c r="M13379"/>
      <c r="N13379"/>
      <c r="O13379"/>
      <c r="S13379"/>
      <c r="T13379"/>
      <c r="U13379"/>
      <c r="V13379"/>
      <c r="Y13379"/>
      <c r="Z13379"/>
      <c r="AA13379"/>
      <c r="AB13379"/>
      <c r="AC13379"/>
      <c r="AD13379"/>
      <c r="AE13379"/>
      <c r="AF13379"/>
      <c r="AG13379"/>
      <c r="AH13379"/>
      <c r="AI13379"/>
      <c r="AJ13379"/>
      <c r="AK13379"/>
      <c r="AL13379"/>
    </row>
    <row r="13380" spans="3:38" ht="15" customHeight="1" x14ac:dyDescent="0.35">
      <c r="C13380"/>
      <c r="D13380"/>
      <c r="E13380"/>
      <c r="F13380"/>
      <c r="G13380"/>
      <c r="H13380"/>
      <c r="I13380"/>
      <c r="J13380"/>
      <c r="K13380"/>
      <c r="L13380"/>
      <c r="M13380"/>
      <c r="N13380"/>
      <c r="O13380"/>
      <c r="S13380"/>
      <c r="T13380"/>
      <c r="U13380"/>
      <c r="V13380"/>
      <c r="Y13380"/>
      <c r="Z13380"/>
      <c r="AA13380"/>
      <c r="AB13380"/>
      <c r="AC13380"/>
      <c r="AD13380"/>
      <c r="AE13380"/>
      <c r="AF13380"/>
      <c r="AG13380"/>
      <c r="AH13380"/>
      <c r="AI13380"/>
      <c r="AJ13380"/>
      <c r="AK13380"/>
      <c r="AL13380"/>
    </row>
    <row r="13381" spans="3:38" ht="15" customHeight="1" x14ac:dyDescent="0.35">
      <c r="C13381"/>
      <c r="D13381"/>
      <c r="E13381"/>
      <c r="F13381"/>
      <c r="G13381"/>
      <c r="H13381"/>
      <c r="I13381"/>
      <c r="J13381"/>
      <c r="K13381"/>
      <c r="L13381"/>
      <c r="M13381"/>
      <c r="N13381"/>
      <c r="O13381"/>
      <c r="S13381"/>
      <c r="T13381"/>
      <c r="U13381"/>
      <c r="V13381"/>
      <c r="Y13381"/>
      <c r="Z13381"/>
      <c r="AA13381"/>
      <c r="AB13381"/>
      <c r="AC13381"/>
      <c r="AD13381"/>
      <c r="AE13381"/>
      <c r="AF13381"/>
      <c r="AG13381"/>
      <c r="AH13381"/>
      <c r="AI13381"/>
      <c r="AJ13381"/>
      <c r="AK13381"/>
      <c r="AL13381"/>
    </row>
    <row r="13382" spans="3:38" ht="15" customHeight="1" x14ac:dyDescent="0.35">
      <c r="C13382"/>
      <c r="D13382"/>
      <c r="E13382"/>
      <c r="F13382"/>
      <c r="G13382"/>
      <c r="H13382"/>
      <c r="I13382"/>
      <c r="J13382"/>
      <c r="K13382"/>
      <c r="L13382"/>
      <c r="M13382"/>
      <c r="N13382"/>
      <c r="O13382"/>
      <c r="S13382"/>
      <c r="T13382"/>
      <c r="U13382"/>
      <c r="V13382"/>
      <c r="Y13382"/>
      <c r="Z13382"/>
      <c r="AA13382"/>
      <c r="AB13382"/>
      <c r="AC13382"/>
      <c r="AD13382"/>
      <c r="AE13382"/>
      <c r="AF13382"/>
      <c r="AG13382"/>
      <c r="AH13382"/>
      <c r="AI13382"/>
      <c r="AJ13382"/>
      <c r="AK13382"/>
      <c r="AL13382"/>
    </row>
    <row r="13383" spans="3:38" ht="15" customHeight="1" x14ac:dyDescent="0.35">
      <c r="C13383"/>
      <c r="D13383"/>
      <c r="E13383"/>
      <c r="F13383"/>
      <c r="G13383"/>
      <c r="H13383"/>
      <c r="I13383"/>
      <c r="J13383"/>
      <c r="K13383"/>
      <c r="L13383"/>
      <c r="M13383"/>
      <c r="N13383"/>
      <c r="O13383"/>
      <c r="S13383"/>
      <c r="T13383"/>
      <c r="U13383"/>
      <c r="V13383"/>
      <c r="Y13383"/>
      <c r="Z13383"/>
      <c r="AA13383"/>
      <c r="AB13383"/>
      <c r="AC13383"/>
      <c r="AD13383"/>
      <c r="AE13383"/>
      <c r="AF13383"/>
      <c r="AG13383"/>
      <c r="AH13383"/>
      <c r="AI13383"/>
      <c r="AJ13383"/>
      <c r="AK13383"/>
      <c r="AL13383"/>
    </row>
    <row r="13384" spans="3:38" ht="15" customHeight="1" x14ac:dyDescent="0.35">
      <c r="C13384"/>
      <c r="D13384"/>
      <c r="E13384"/>
      <c r="F13384"/>
      <c r="G13384"/>
      <c r="H13384"/>
      <c r="I13384"/>
      <c r="J13384"/>
      <c r="K13384"/>
      <c r="L13384"/>
      <c r="M13384"/>
      <c r="N13384"/>
      <c r="O13384"/>
      <c r="S13384"/>
      <c r="T13384"/>
      <c r="U13384"/>
      <c r="V13384"/>
      <c r="Y13384"/>
      <c r="Z13384"/>
      <c r="AA13384"/>
      <c r="AB13384"/>
      <c r="AC13384"/>
      <c r="AD13384"/>
      <c r="AE13384"/>
      <c r="AF13384"/>
      <c r="AG13384"/>
      <c r="AH13384"/>
      <c r="AI13384"/>
      <c r="AJ13384"/>
      <c r="AK13384"/>
      <c r="AL13384"/>
    </row>
    <row r="13385" spans="3:38" ht="15" customHeight="1" x14ac:dyDescent="0.35">
      <c r="C13385"/>
      <c r="D13385"/>
      <c r="E13385"/>
      <c r="F13385"/>
      <c r="G13385"/>
      <c r="H13385"/>
      <c r="I13385"/>
      <c r="J13385"/>
      <c r="K13385"/>
      <c r="L13385"/>
      <c r="M13385"/>
      <c r="N13385"/>
      <c r="O13385"/>
      <c r="S13385"/>
      <c r="T13385"/>
      <c r="U13385"/>
      <c r="V13385"/>
      <c r="Y13385"/>
      <c r="Z13385"/>
      <c r="AA13385"/>
      <c r="AB13385"/>
      <c r="AC13385"/>
      <c r="AD13385"/>
      <c r="AE13385"/>
      <c r="AF13385"/>
      <c r="AG13385"/>
      <c r="AH13385"/>
      <c r="AI13385"/>
      <c r="AJ13385"/>
      <c r="AK13385"/>
      <c r="AL13385"/>
    </row>
    <row r="13386" spans="3:38" ht="15" customHeight="1" x14ac:dyDescent="0.35">
      <c r="C13386"/>
      <c r="D13386"/>
      <c r="E13386"/>
      <c r="F13386"/>
      <c r="G13386"/>
      <c r="H13386"/>
      <c r="I13386"/>
      <c r="J13386"/>
      <c r="K13386"/>
      <c r="L13386"/>
      <c r="M13386"/>
      <c r="N13386"/>
      <c r="O13386"/>
      <c r="S13386"/>
      <c r="T13386"/>
      <c r="U13386"/>
      <c r="V13386"/>
      <c r="Y13386"/>
      <c r="Z13386"/>
      <c r="AA13386"/>
      <c r="AB13386"/>
      <c r="AC13386"/>
      <c r="AD13386"/>
      <c r="AE13386"/>
      <c r="AF13386"/>
      <c r="AG13386"/>
      <c r="AH13386"/>
      <c r="AI13386"/>
      <c r="AJ13386"/>
      <c r="AK13386"/>
      <c r="AL13386"/>
    </row>
    <row r="13387" spans="3:38" ht="15" customHeight="1" x14ac:dyDescent="0.35">
      <c r="C13387"/>
      <c r="D13387"/>
      <c r="E13387"/>
      <c r="F13387"/>
      <c r="G13387"/>
      <c r="H13387"/>
      <c r="I13387"/>
      <c r="J13387"/>
      <c r="K13387"/>
      <c r="L13387"/>
      <c r="M13387"/>
      <c r="N13387"/>
      <c r="O13387"/>
      <c r="S13387"/>
      <c r="T13387"/>
      <c r="U13387"/>
      <c r="V13387"/>
      <c r="Y13387"/>
      <c r="Z13387"/>
      <c r="AA13387"/>
      <c r="AB13387"/>
      <c r="AC13387"/>
      <c r="AD13387"/>
      <c r="AE13387"/>
      <c r="AF13387"/>
      <c r="AG13387"/>
      <c r="AH13387"/>
      <c r="AI13387"/>
      <c r="AJ13387"/>
      <c r="AK13387"/>
      <c r="AL13387"/>
    </row>
    <row r="13388" spans="3:38" ht="15" customHeight="1" x14ac:dyDescent="0.35">
      <c r="C13388"/>
      <c r="D13388"/>
      <c r="E13388"/>
      <c r="F13388"/>
      <c r="G13388"/>
      <c r="H13388"/>
      <c r="I13388"/>
      <c r="J13388"/>
      <c r="K13388"/>
      <c r="L13388"/>
      <c r="M13388"/>
      <c r="N13388"/>
      <c r="O13388"/>
      <c r="S13388"/>
      <c r="T13388"/>
      <c r="U13388"/>
      <c r="V13388"/>
      <c r="Y13388"/>
      <c r="Z13388"/>
      <c r="AA13388"/>
      <c r="AB13388"/>
      <c r="AC13388"/>
      <c r="AD13388"/>
      <c r="AE13388"/>
      <c r="AF13388"/>
      <c r="AG13388"/>
      <c r="AH13388"/>
      <c r="AI13388"/>
      <c r="AJ13388"/>
      <c r="AK13388"/>
      <c r="AL13388"/>
    </row>
    <row r="13389" spans="3:38" ht="15" customHeight="1" x14ac:dyDescent="0.35">
      <c r="C13389"/>
      <c r="D13389"/>
      <c r="E13389"/>
      <c r="F13389"/>
      <c r="G13389"/>
      <c r="H13389"/>
      <c r="I13389"/>
      <c r="J13389"/>
      <c r="K13389"/>
      <c r="L13389"/>
      <c r="M13389"/>
      <c r="N13389"/>
      <c r="O13389"/>
      <c r="S13389"/>
      <c r="T13389"/>
      <c r="U13389"/>
      <c r="V13389"/>
      <c r="Y13389"/>
      <c r="Z13389"/>
      <c r="AA13389"/>
      <c r="AB13389"/>
      <c r="AC13389"/>
      <c r="AD13389"/>
      <c r="AE13389"/>
      <c r="AF13389"/>
      <c r="AG13389"/>
      <c r="AH13389"/>
      <c r="AI13389"/>
      <c r="AJ13389"/>
      <c r="AK13389"/>
      <c r="AL13389"/>
    </row>
    <row r="13390" spans="3:38" ht="15" customHeight="1" x14ac:dyDescent="0.35">
      <c r="C13390"/>
      <c r="D13390"/>
      <c r="E13390"/>
      <c r="F13390"/>
      <c r="G13390"/>
      <c r="H13390"/>
      <c r="I13390"/>
      <c r="J13390"/>
      <c r="K13390"/>
      <c r="L13390"/>
      <c r="M13390"/>
      <c r="N13390"/>
      <c r="O13390"/>
      <c r="S13390"/>
      <c r="T13390"/>
      <c r="U13390"/>
      <c r="V13390"/>
      <c r="Y13390"/>
      <c r="Z13390"/>
      <c r="AA13390"/>
      <c r="AB13390"/>
      <c r="AC13390"/>
      <c r="AD13390"/>
      <c r="AE13390"/>
      <c r="AF13390"/>
      <c r="AG13390"/>
      <c r="AH13390"/>
      <c r="AI13390"/>
      <c r="AJ13390"/>
      <c r="AK13390"/>
      <c r="AL13390"/>
    </row>
    <row r="13391" spans="3:38" ht="15" customHeight="1" x14ac:dyDescent="0.35">
      <c r="C13391"/>
      <c r="D13391"/>
      <c r="E13391"/>
      <c r="F13391"/>
      <c r="G13391"/>
      <c r="H13391"/>
      <c r="I13391"/>
      <c r="J13391"/>
      <c r="K13391"/>
      <c r="L13391"/>
      <c r="M13391"/>
      <c r="N13391"/>
      <c r="O13391"/>
      <c r="S13391"/>
      <c r="T13391"/>
      <c r="U13391"/>
      <c r="V13391"/>
      <c r="Y13391"/>
      <c r="Z13391"/>
      <c r="AA13391"/>
      <c r="AB13391"/>
      <c r="AC13391"/>
      <c r="AD13391"/>
      <c r="AE13391"/>
      <c r="AF13391"/>
      <c r="AG13391"/>
      <c r="AH13391"/>
      <c r="AI13391"/>
      <c r="AJ13391"/>
      <c r="AK13391"/>
      <c r="AL13391"/>
    </row>
    <row r="13392" spans="3:38" ht="15" customHeight="1" x14ac:dyDescent="0.35">
      <c r="C13392"/>
      <c r="D13392"/>
      <c r="E13392"/>
      <c r="F13392"/>
      <c r="G13392"/>
      <c r="H13392"/>
      <c r="I13392"/>
      <c r="J13392"/>
      <c r="K13392"/>
      <c r="L13392"/>
      <c r="M13392"/>
      <c r="N13392"/>
      <c r="O13392"/>
      <c r="S13392"/>
      <c r="T13392"/>
      <c r="U13392"/>
      <c r="V13392"/>
      <c r="Y13392"/>
      <c r="Z13392"/>
      <c r="AA13392"/>
      <c r="AB13392"/>
      <c r="AC13392"/>
      <c r="AD13392"/>
      <c r="AE13392"/>
      <c r="AF13392"/>
      <c r="AG13392"/>
      <c r="AH13392"/>
      <c r="AI13392"/>
      <c r="AJ13392"/>
      <c r="AK13392"/>
      <c r="AL13392"/>
    </row>
    <row r="13393" spans="3:38" ht="15" customHeight="1" x14ac:dyDescent="0.35">
      <c r="C13393"/>
      <c r="D13393"/>
      <c r="E13393"/>
      <c r="F13393"/>
      <c r="G13393"/>
      <c r="H13393"/>
      <c r="I13393"/>
      <c r="J13393"/>
      <c r="K13393"/>
      <c r="L13393"/>
      <c r="M13393"/>
      <c r="N13393"/>
      <c r="O13393"/>
      <c r="S13393"/>
      <c r="T13393"/>
      <c r="U13393"/>
      <c r="V13393"/>
      <c r="Y13393"/>
      <c r="Z13393"/>
      <c r="AA13393"/>
      <c r="AB13393"/>
      <c r="AC13393"/>
      <c r="AD13393"/>
      <c r="AE13393"/>
      <c r="AF13393"/>
      <c r="AG13393"/>
      <c r="AH13393"/>
      <c r="AI13393"/>
      <c r="AJ13393"/>
      <c r="AK13393"/>
      <c r="AL13393"/>
    </row>
    <row r="13394" spans="3:38" ht="15" customHeight="1" x14ac:dyDescent="0.35">
      <c r="C13394"/>
      <c r="D13394"/>
      <c r="E13394"/>
      <c r="F13394"/>
      <c r="G13394"/>
      <c r="H13394"/>
      <c r="I13394"/>
      <c r="J13394"/>
      <c r="K13394"/>
      <c r="L13394"/>
      <c r="M13394"/>
      <c r="N13394"/>
      <c r="O13394"/>
      <c r="S13394"/>
      <c r="T13394"/>
      <c r="U13394"/>
      <c r="V13394"/>
      <c r="Y13394"/>
      <c r="Z13394"/>
      <c r="AA13394"/>
      <c r="AB13394"/>
      <c r="AC13394"/>
      <c r="AD13394"/>
      <c r="AE13394"/>
      <c r="AF13394"/>
      <c r="AG13394"/>
      <c r="AH13394"/>
      <c r="AI13394"/>
      <c r="AJ13394"/>
      <c r="AK13394"/>
      <c r="AL13394"/>
    </row>
    <row r="13395" spans="3:38" ht="15" customHeight="1" x14ac:dyDescent="0.35">
      <c r="C13395"/>
      <c r="D13395"/>
      <c r="E13395"/>
      <c r="F13395"/>
      <c r="G13395"/>
      <c r="H13395"/>
      <c r="I13395"/>
      <c r="J13395"/>
      <c r="K13395"/>
      <c r="L13395"/>
      <c r="M13395"/>
      <c r="N13395"/>
      <c r="O13395"/>
      <c r="S13395"/>
      <c r="T13395"/>
      <c r="U13395"/>
      <c r="V13395"/>
      <c r="Y13395"/>
      <c r="Z13395"/>
      <c r="AA13395"/>
      <c r="AB13395"/>
      <c r="AC13395"/>
      <c r="AD13395"/>
      <c r="AE13395"/>
      <c r="AF13395"/>
      <c r="AG13395"/>
      <c r="AH13395"/>
      <c r="AI13395"/>
      <c r="AJ13395"/>
      <c r="AK13395"/>
      <c r="AL13395"/>
    </row>
    <row r="13396" spans="3:38" ht="15" customHeight="1" x14ac:dyDescent="0.35">
      <c r="C13396"/>
      <c r="D13396"/>
      <c r="E13396"/>
      <c r="F13396"/>
      <c r="G13396"/>
      <c r="H13396"/>
      <c r="I13396"/>
      <c r="J13396"/>
      <c r="K13396"/>
      <c r="L13396"/>
      <c r="M13396"/>
      <c r="N13396"/>
      <c r="O13396"/>
      <c r="S13396"/>
      <c r="T13396"/>
      <c r="U13396"/>
      <c r="V13396"/>
      <c r="Y13396"/>
      <c r="Z13396"/>
      <c r="AA13396"/>
      <c r="AB13396"/>
      <c r="AC13396"/>
      <c r="AD13396"/>
      <c r="AE13396"/>
      <c r="AF13396"/>
      <c r="AG13396"/>
      <c r="AH13396"/>
      <c r="AI13396"/>
      <c r="AJ13396"/>
      <c r="AK13396"/>
      <c r="AL13396"/>
    </row>
    <row r="13397" spans="3:38" ht="15" customHeight="1" x14ac:dyDescent="0.35">
      <c r="C13397"/>
      <c r="D13397"/>
      <c r="E13397"/>
      <c r="F13397"/>
      <c r="G13397"/>
      <c r="H13397"/>
      <c r="I13397"/>
      <c r="J13397"/>
      <c r="K13397"/>
      <c r="L13397"/>
      <c r="M13397"/>
      <c r="N13397"/>
      <c r="O13397"/>
      <c r="S13397"/>
      <c r="T13397"/>
      <c r="U13397"/>
      <c r="V13397"/>
      <c r="Y13397"/>
      <c r="Z13397"/>
      <c r="AA13397"/>
      <c r="AB13397"/>
      <c r="AC13397"/>
      <c r="AD13397"/>
      <c r="AE13397"/>
      <c r="AF13397"/>
      <c r="AG13397"/>
      <c r="AH13397"/>
      <c r="AI13397"/>
      <c r="AJ13397"/>
      <c r="AK13397"/>
      <c r="AL13397"/>
    </row>
    <row r="13398" spans="3:38" ht="15" customHeight="1" x14ac:dyDescent="0.35">
      <c r="C13398"/>
      <c r="D13398"/>
      <c r="E13398"/>
      <c r="F13398"/>
      <c r="G13398"/>
      <c r="H13398"/>
      <c r="I13398"/>
      <c r="J13398"/>
      <c r="K13398"/>
      <c r="L13398"/>
      <c r="M13398"/>
      <c r="N13398"/>
      <c r="O13398"/>
      <c r="S13398"/>
      <c r="T13398"/>
      <c r="U13398"/>
      <c r="V13398"/>
      <c r="Y13398"/>
      <c r="Z13398"/>
      <c r="AA13398"/>
      <c r="AB13398"/>
      <c r="AC13398"/>
      <c r="AD13398"/>
      <c r="AE13398"/>
      <c r="AF13398"/>
      <c r="AG13398"/>
      <c r="AH13398"/>
      <c r="AI13398"/>
      <c r="AJ13398"/>
      <c r="AK13398"/>
      <c r="AL13398"/>
    </row>
    <row r="13399" spans="3:38" ht="15" customHeight="1" x14ac:dyDescent="0.35">
      <c r="C13399"/>
      <c r="D13399"/>
      <c r="E13399"/>
      <c r="F13399"/>
      <c r="G13399"/>
      <c r="H13399"/>
      <c r="I13399"/>
      <c r="J13399"/>
      <c r="K13399"/>
      <c r="L13399"/>
      <c r="M13399"/>
      <c r="N13399"/>
      <c r="O13399"/>
      <c r="S13399"/>
      <c r="T13399"/>
      <c r="U13399"/>
      <c r="V13399"/>
      <c r="Y13399"/>
      <c r="Z13399"/>
      <c r="AA13399"/>
      <c r="AB13399"/>
      <c r="AC13399"/>
      <c r="AD13399"/>
      <c r="AE13399"/>
      <c r="AF13399"/>
      <c r="AG13399"/>
      <c r="AH13399"/>
      <c r="AI13399"/>
      <c r="AJ13399"/>
      <c r="AK13399"/>
      <c r="AL13399"/>
    </row>
    <row r="13400" spans="3:38" ht="15" customHeight="1" x14ac:dyDescent="0.35">
      <c r="C13400"/>
      <c r="D13400"/>
      <c r="E13400"/>
      <c r="F13400"/>
      <c r="G13400"/>
      <c r="H13400"/>
      <c r="I13400"/>
      <c r="J13400"/>
      <c r="K13400"/>
      <c r="L13400"/>
      <c r="M13400"/>
      <c r="N13400"/>
      <c r="O13400"/>
      <c r="S13400"/>
      <c r="T13400"/>
      <c r="U13400"/>
      <c r="V13400"/>
      <c r="Y13400"/>
      <c r="Z13400"/>
      <c r="AA13400"/>
      <c r="AB13400"/>
      <c r="AC13400"/>
      <c r="AD13400"/>
      <c r="AE13400"/>
      <c r="AF13400"/>
      <c r="AG13400"/>
      <c r="AH13400"/>
      <c r="AI13400"/>
      <c r="AJ13400"/>
      <c r="AK13400"/>
      <c r="AL13400"/>
    </row>
    <row r="13401" spans="3:38" ht="15" customHeight="1" x14ac:dyDescent="0.35">
      <c r="C13401"/>
      <c r="D13401"/>
      <c r="E13401"/>
      <c r="F13401"/>
      <c r="G13401"/>
      <c r="H13401"/>
      <c r="I13401"/>
      <c r="J13401"/>
      <c r="K13401"/>
      <c r="L13401"/>
      <c r="M13401"/>
      <c r="N13401"/>
      <c r="O13401"/>
      <c r="S13401"/>
      <c r="T13401"/>
      <c r="U13401"/>
      <c r="V13401"/>
      <c r="Y13401"/>
      <c r="Z13401"/>
      <c r="AA13401"/>
      <c r="AB13401"/>
      <c r="AC13401"/>
      <c r="AD13401"/>
      <c r="AE13401"/>
      <c r="AF13401"/>
      <c r="AG13401"/>
      <c r="AH13401"/>
      <c r="AI13401"/>
      <c r="AJ13401"/>
      <c r="AK13401"/>
      <c r="AL13401"/>
    </row>
    <row r="13402" spans="3:38" ht="15" customHeight="1" x14ac:dyDescent="0.35">
      <c r="C13402"/>
      <c r="D13402"/>
      <c r="E13402"/>
      <c r="F13402"/>
      <c r="G13402"/>
      <c r="H13402"/>
      <c r="I13402"/>
      <c r="J13402"/>
      <c r="K13402"/>
      <c r="L13402"/>
      <c r="M13402"/>
      <c r="N13402"/>
      <c r="O13402"/>
      <c r="S13402"/>
      <c r="T13402"/>
      <c r="U13402"/>
      <c r="V13402"/>
      <c r="Y13402"/>
      <c r="Z13402"/>
      <c r="AA13402"/>
      <c r="AB13402"/>
      <c r="AC13402"/>
      <c r="AD13402"/>
      <c r="AE13402"/>
      <c r="AF13402"/>
      <c r="AG13402"/>
      <c r="AH13402"/>
      <c r="AI13402"/>
      <c r="AJ13402"/>
      <c r="AK13402"/>
      <c r="AL13402"/>
    </row>
    <row r="13403" spans="3:38" ht="15" customHeight="1" x14ac:dyDescent="0.35">
      <c r="C13403"/>
      <c r="D13403"/>
      <c r="E13403"/>
      <c r="F13403"/>
      <c r="G13403"/>
      <c r="H13403"/>
      <c r="I13403"/>
      <c r="J13403"/>
      <c r="K13403"/>
      <c r="L13403"/>
      <c r="M13403"/>
      <c r="N13403"/>
      <c r="O13403"/>
      <c r="S13403"/>
      <c r="T13403"/>
      <c r="U13403"/>
      <c r="V13403"/>
      <c r="Y13403"/>
      <c r="Z13403"/>
      <c r="AA13403"/>
      <c r="AB13403"/>
      <c r="AC13403"/>
      <c r="AD13403"/>
      <c r="AE13403"/>
      <c r="AF13403"/>
      <c r="AG13403"/>
      <c r="AH13403"/>
      <c r="AI13403"/>
      <c r="AJ13403"/>
      <c r="AK13403"/>
      <c r="AL13403"/>
    </row>
    <row r="13404" spans="3:38" ht="15" customHeight="1" x14ac:dyDescent="0.35">
      <c r="C13404"/>
      <c r="D13404"/>
      <c r="E13404"/>
      <c r="F13404"/>
      <c r="G13404"/>
      <c r="H13404"/>
      <c r="I13404"/>
      <c r="J13404"/>
      <c r="K13404"/>
      <c r="L13404"/>
      <c r="M13404"/>
      <c r="N13404"/>
      <c r="O13404"/>
      <c r="S13404"/>
      <c r="T13404"/>
      <c r="U13404"/>
      <c r="V13404"/>
      <c r="Y13404"/>
      <c r="Z13404"/>
      <c r="AA13404"/>
      <c r="AB13404"/>
      <c r="AC13404"/>
      <c r="AD13404"/>
      <c r="AE13404"/>
      <c r="AF13404"/>
      <c r="AG13404"/>
      <c r="AH13404"/>
      <c r="AI13404"/>
      <c r="AJ13404"/>
      <c r="AK13404"/>
      <c r="AL13404"/>
    </row>
    <row r="13405" spans="3:38" ht="15" customHeight="1" x14ac:dyDescent="0.35">
      <c r="C13405"/>
      <c r="D13405"/>
      <c r="E13405"/>
      <c r="F13405"/>
      <c r="G13405"/>
      <c r="H13405"/>
      <c r="I13405"/>
      <c r="J13405"/>
      <c r="K13405"/>
      <c r="L13405"/>
      <c r="M13405"/>
      <c r="N13405"/>
      <c r="O13405"/>
      <c r="S13405"/>
      <c r="T13405"/>
      <c r="U13405"/>
      <c r="V13405"/>
      <c r="Y13405"/>
      <c r="Z13405"/>
      <c r="AA13405"/>
      <c r="AB13405"/>
      <c r="AC13405"/>
      <c r="AD13405"/>
      <c r="AE13405"/>
      <c r="AF13405"/>
      <c r="AG13405"/>
      <c r="AH13405"/>
      <c r="AI13405"/>
      <c r="AJ13405"/>
      <c r="AK13405"/>
      <c r="AL13405"/>
    </row>
    <row r="13406" spans="3:38" ht="15" customHeight="1" x14ac:dyDescent="0.35">
      <c r="C13406"/>
      <c r="D13406"/>
      <c r="E13406"/>
      <c r="F13406"/>
      <c r="G13406"/>
      <c r="H13406"/>
      <c r="I13406"/>
      <c r="J13406"/>
      <c r="K13406"/>
      <c r="L13406"/>
      <c r="M13406"/>
      <c r="N13406"/>
      <c r="O13406"/>
      <c r="S13406"/>
      <c r="T13406"/>
      <c r="U13406"/>
      <c r="V13406"/>
      <c r="Y13406"/>
      <c r="Z13406"/>
      <c r="AA13406"/>
      <c r="AB13406"/>
      <c r="AC13406"/>
      <c r="AD13406"/>
      <c r="AE13406"/>
      <c r="AF13406"/>
      <c r="AG13406"/>
      <c r="AH13406"/>
      <c r="AI13406"/>
      <c r="AJ13406"/>
      <c r="AK13406"/>
      <c r="AL13406"/>
    </row>
    <row r="13407" spans="3:38" ht="15" customHeight="1" x14ac:dyDescent="0.35">
      <c r="C13407"/>
      <c r="D13407"/>
      <c r="E13407"/>
      <c r="F13407"/>
      <c r="G13407"/>
      <c r="H13407"/>
      <c r="I13407"/>
      <c r="J13407"/>
      <c r="K13407"/>
      <c r="L13407"/>
      <c r="M13407"/>
      <c r="N13407"/>
      <c r="O13407"/>
      <c r="S13407"/>
      <c r="T13407"/>
      <c r="U13407"/>
      <c r="V13407"/>
      <c r="Y13407"/>
      <c r="Z13407"/>
      <c r="AA13407"/>
      <c r="AB13407"/>
      <c r="AC13407"/>
      <c r="AD13407"/>
      <c r="AE13407"/>
      <c r="AF13407"/>
      <c r="AG13407"/>
      <c r="AH13407"/>
      <c r="AI13407"/>
      <c r="AJ13407"/>
      <c r="AK13407"/>
      <c r="AL13407"/>
    </row>
    <row r="13408" spans="3:38" ht="15" customHeight="1" x14ac:dyDescent="0.35">
      <c r="C13408"/>
      <c r="D13408"/>
      <c r="E13408"/>
      <c r="F13408"/>
      <c r="G13408"/>
      <c r="H13408"/>
      <c r="I13408"/>
      <c r="J13408"/>
      <c r="K13408"/>
      <c r="L13408"/>
      <c r="M13408"/>
      <c r="N13408"/>
      <c r="O13408"/>
      <c r="S13408"/>
      <c r="T13408"/>
      <c r="U13408"/>
      <c r="V13408"/>
      <c r="Y13408"/>
      <c r="Z13408"/>
      <c r="AA13408"/>
      <c r="AB13408"/>
      <c r="AC13408"/>
      <c r="AD13408"/>
      <c r="AE13408"/>
      <c r="AF13408"/>
      <c r="AG13408"/>
      <c r="AH13408"/>
      <c r="AI13408"/>
      <c r="AJ13408"/>
      <c r="AK13408"/>
      <c r="AL13408"/>
    </row>
    <row r="13409" spans="3:38" ht="15" customHeight="1" x14ac:dyDescent="0.35">
      <c r="C13409"/>
      <c r="D13409"/>
      <c r="E13409"/>
      <c r="F13409"/>
      <c r="G13409"/>
      <c r="H13409"/>
      <c r="I13409"/>
      <c r="J13409"/>
      <c r="K13409"/>
      <c r="L13409"/>
      <c r="M13409"/>
      <c r="N13409"/>
      <c r="O13409"/>
      <c r="S13409"/>
      <c r="T13409"/>
      <c r="U13409"/>
      <c r="V13409"/>
      <c r="Y13409"/>
      <c r="Z13409"/>
      <c r="AA13409"/>
      <c r="AB13409"/>
      <c r="AC13409"/>
      <c r="AD13409"/>
      <c r="AE13409"/>
      <c r="AF13409"/>
      <c r="AG13409"/>
      <c r="AH13409"/>
      <c r="AI13409"/>
      <c r="AJ13409"/>
      <c r="AK13409"/>
      <c r="AL13409"/>
    </row>
    <row r="13410" spans="3:38" ht="15" customHeight="1" x14ac:dyDescent="0.35">
      <c r="C13410"/>
      <c r="D13410"/>
      <c r="E13410"/>
      <c r="F13410"/>
      <c r="G13410"/>
      <c r="H13410"/>
      <c r="I13410"/>
      <c r="J13410"/>
      <c r="K13410"/>
      <c r="L13410"/>
      <c r="M13410"/>
      <c r="N13410"/>
      <c r="O13410"/>
      <c r="S13410"/>
      <c r="T13410"/>
      <c r="U13410"/>
      <c r="V13410"/>
      <c r="Y13410"/>
      <c r="Z13410"/>
      <c r="AA13410"/>
      <c r="AB13410"/>
      <c r="AC13410"/>
      <c r="AD13410"/>
      <c r="AE13410"/>
      <c r="AF13410"/>
      <c r="AG13410"/>
      <c r="AH13410"/>
      <c r="AI13410"/>
      <c r="AJ13410"/>
      <c r="AK13410"/>
      <c r="AL13410"/>
    </row>
    <row r="13411" spans="3:38" ht="15" customHeight="1" x14ac:dyDescent="0.35">
      <c r="C13411"/>
      <c r="D13411"/>
      <c r="E13411"/>
      <c r="F13411"/>
      <c r="G13411"/>
      <c r="H13411"/>
      <c r="I13411"/>
      <c r="J13411"/>
      <c r="K13411"/>
      <c r="L13411"/>
      <c r="M13411"/>
      <c r="N13411"/>
      <c r="O13411"/>
      <c r="S13411"/>
      <c r="T13411"/>
      <c r="U13411"/>
      <c r="V13411"/>
      <c r="Y13411"/>
      <c r="Z13411"/>
      <c r="AA13411"/>
      <c r="AB13411"/>
      <c r="AC13411"/>
      <c r="AD13411"/>
      <c r="AE13411"/>
      <c r="AF13411"/>
      <c r="AG13411"/>
      <c r="AH13411"/>
      <c r="AI13411"/>
      <c r="AJ13411"/>
      <c r="AK13411"/>
      <c r="AL13411"/>
    </row>
    <row r="13412" spans="3:38" ht="15" customHeight="1" x14ac:dyDescent="0.35">
      <c r="C13412"/>
      <c r="D13412"/>
      <c r="E13412"/>
      <c r="F13412"/>
      <c r="G13412"/>
      <c r="H13412"/>
      <c r="I13412"/>
      <c r="J13412"/>
      <c r="K13412"/>
      <c r="L13412"/>
      <c r="M13412"/>
      <c r="N13412"/>
      <c r="O13412"/>
      <c r="S13412"/>
      <c r="T13412"/>
      <c r="U13412"/>
      <c r="V13412"/>
      <c r="Y13412"/>
      <c r="Z13412"/>
      <c r="AA13412"/>
      <c r="AB13412"/>
      <c r="AC13412"/>
      <c r="AD13412"/>
      <c r="AE13412"/>
      <c r="AF13412"/>
      <c r="AG13412"/>
      <c r="AH13412"/>
      <c r="AI13412"/>
      <c r="AJ13412"/>
      <c r="AK13412"/>
      <c r="AL13412"/>
    </row>
    <row r="13413" spans="3:38" ht="15" customHeight="1" x14ac:dyDescent="0.35">
      <c r="C13413"/>
      <c r="D13413"/>
      <c r="E13413"/>
      <c r="F13413"/>
      <c r="G13413"/>
      <c r="H13413"/>
      <c r="I13413"/>
      <c r="J13413"/>
      <c r="K13413"/>
      <c r="L13413"/>
      <c r="M13413"/>
      <c r="N13413"/>
      <c r="O13413"/>
      <c r="S13413"/>
      <c r="T13413"/>
      <c r="U13413"/>
      <c r="V13413"/>
      <c r="Y13413"/>
      <c r="Z13413"/>
      <c r="AA13413"/>
      <c r="AB13413"/>
      <c r="AC13413"/>
      <c r="AD13413"/>
      <c r="AE13413"/>
      <c r="AF13413"/>
      <c r="AG13413"/>
      <c r="AH13413"/>
      <c r="AI13413"/>
      <c r="AJ13413"/>
      <c r="AK13413"/>
      <c r="AL13413"/>
    </row>
    <row r="13414" spans="3:38" ht="15" customHeight="1" x14ac:dyDescent="0.35">
      <c r="C13414"/>
      <c r="D13414"/>
      <c r="E13414"/>
      <c r="F13414"/>
      <c r="G13414"/>
      <c r="H13414"/>
      <c r="I13414"/>
      <c r="J13414"/>
      <c r="K13414"/>
      <c r="L13414"/>
      <c r="M13414"/>
      <c r="N13414"/>
      <c r="O13414"/>
      <c r="S13414"/>
      <c r="T13414"/>
      <c r="U13414"/>
      <c r="V13414"/>
      <c r="Y13414"/>
      <c r="Z13414"/>
      <c r="AA13414"/>
      <c r="AB13414"/>
      <c r="AC13414"/>
      <c r="AD13414"/>
      <c r="AE13414"/>
      <c r="AF13414"/>
      <c r="AG13414"/>
      <c r="AH13414"/>
      <c r="AI13414"/>
      <c r="AJ13414"/>
      <c r="AK13414"/>
      <c r="AL13414"/>
    </row>
    <row r="13415" spans="3:38" ht="15" customHeight="1" x14ac:dyDescent="0.35">
      <c r="C13415"/>
      <c r="D13415"/>
      <c r="E13415"/>
      <c r="F13415"/>
      <c r="G13415"/>
      <c r="H13415"/>
      <c r="I13415"/>
      <c r="J13415"/>
      <c r="K13415"/>
      <c r="L13415"/>
      <c r="M13415"/>
      <c r="N13415"/>
      <c r="O13415"/>
      <c r="S13415"/>
      <c r="T13415"/>
      <c r="U13415"/>
      <c r="V13415"/>
      <c r="Y13415"/>
      <c r="Z13415"/>
      <c r="AA13415"/>
      <c r="AB13415"/>
      <c r="AC13415"/>
      <c r="AD13415"/>
      <c r="AE13415"/>
      <c r="AF13415"/>
      <c r="AG13415"/>
      <c r="AH13415"/>
      <c r="AI13415"/>
      <c r="AJ13415"/>
      <c r="AK13415"/>
      <c r="AL13415"/>
    </row>
    <row r="13416" spans="3:38" ht="15" customHeight="1" x14ac:dyDescent="0.35">
      <c r="C13416"/>
      <c r="D13416"/>
      <c r="E13416"/>
      <c r="F13416"/>
      <c r="G13416"/>
      <c r="H13416"/>
      <c r="I13416"/>
      <c r="J13416"/>
      <c r="K13416"/>
      <c r="L13416"/>
      <c r="M13416"/>
      <c r="N13416"/>
      <c r="O13416"/>
      <c r="S13416"/>
      <c r="T13416"/>
      <c r="U13416"/>
      <c r="V13416"/>
      <c r="Y13416"/>
      <c r="Z13416"/>
      <c r="AA13416"/>
      <c r="AB13416"/>
      <c r="AC13416"/>
      <c r="AD13416"/>
      <c r="AE13416"/>
      <c r="AF13416"/>
      <c r="AG13416"/>
      <c r="AH13416"/>
      <c r="AI13416"/>
      <c r="AJ13416"/>
      <c r="AK13416"/>
      <c r="AL13416"/>
    </row>
    <row r="13417" spans="3:38" ht="15" customHeight="1" x14ac:dyDescent="0.35">
      <c r="C13417"/>
      <c r="D13417"/>
      <c r="E13417"/>
      <c r="F13417"/>
      <c r="G13417"/>
      <c r="H13417"/>
      <c r="I13417"/>
      <c r="J13417"/>
      <c r="K13417"/>
      <c r="L13417"/>
      <c r="M13417"/>
      <c r="N13417"/>
      <c r="O13417"/>
      <c r="S13417"/>
      <c r="T13417"/>
      <c r="U13417"/>
      <c r="V13417"/>
      <c r="Y13417"/>
      <c r="Z13417"/>
      <c r="AA13417"/>
      <c r="AB13417"/>
      <c r="AC13417"/>
      <c r="AD13417"/>
      <c r="AE13417"/>
      <c r="AF13417"/>
      <c r="AG13417"/>
      <c r="AH13417"/>
      <c r="AI13417"/>
      <c r="AJ13417"/>
      <c r="AK13417"/>
      <c r="AL13417"/>
    </row>
    <row r="13418" spans="3:38" ht="15" customHeight="1" x14ac:dyDescent="0.35">
      <c r="C13418"/>
      <c r="D13418"/>
      <c r="E13418"/>
      <c r="F13418"/>
      <c r="G13418"/>
      <c r="H13418"/>
      <c r="I13418"/>
      <c r="J13418"/>
      <c r="K13418"/>
      <c r="L13418"/>
      <c r="M13418"/>
      <c r="N13418"/>
      <c r="O13418"/>
      <c r="S13418"/>
      <c r="T13418"/>
      <c r="U13418"/>
      <c r="V13418"/>
      <c r="Y13418"/>
      <c r="Z13418"/>
      <c r="AA13418"/>
      <c r="AB13418"/>
      <c r="AC13418"/>
      <c r="AD13418"/>
      <c r="AE13418"/>
      <c r="AF13418"/>
      <c r="AG13418"/>
      <c r="AH13418"/>
      <c r="AI13418"/>
      <c r="AJ13418"/>
      <c r="AK13418"/>
      <c r="AL13418"/>
    </row>
    <row r="13419" spans="3:38" ht="15" customHeight="1" x14ac:dyDescent="0.35">
      <c r="C13419"/>
      <c r="D13419"/>
      <c r="E13419"/>
      <c r="F13419"/>
      <c r="G13419"/>
      <c r="H13419"/>
      <c r="I13419"/>
      <c r="J13419"/>
      <c r="K13419"/>
      <c r="L13419"/>
      <c r="M13419"/>
      <c r="N13419"/>
      <c r="O13419"/>
      <c r="S13419"/>
      <c r="T13419"/>
      <c r="U13419"/>
      <c r="V13419"/>
      <c r="Y13419"/>
      <c r="Z13419"/>
      <c r="AA13419"/>
      <c r="AB13419"/>
      <c r="AC13419"/>
      <c r="AD13419"/>
      <c r="AE13419"/>
      <c r="AF13419"/>
      <c r="AG13419"/>
      <c r="AH13419"/>
      <c r="AI13419"/>
      <c r="AJ13419"/>
      <c r="AK13419"/>
      <c r="AL13419"/>
    </row>
    <row r="13420" spans="3:38" ht="15" customHeight="1" x14ac:dyDescent="0.35">
      <c r="C13420"/>
      <c r="D13420"/>
      <c r="E13420"/>
      <c r="F13420"/>
      <c r="G13420"/>
      <c r="H13420"/>
      <c r="I13420"/>
      <c r="J13420"/>
      <c r="K13420"/>
      <c r="L13420"/>
      <c r="M13420"/>
      <c r="N13420"/>
      <c r="O13420"/>
      <c r="S13420"/>
      <c r="T13420"/>
      <c r="U13420"/>
      <c r="V13420"/>
      <c r="Y13420"/>
      <c r="Z13420"/>
      <c r="AA13420"/>
      <c r="AB13420"/>
      <c r="AC13420"/>
      <c r="AD13420"/>
      <c r="AE13420"/>
      <c r="AF13420"/>
      <c r="AG13420"/>
      <c r="AH13420"/>
      <c r="AI13420"/>
      <c r="AJ13420"/>
      <c r="AK13420"/>
      <c r="AL13420"/>
    </row>
    <row r="13421" spans="3:38" ht="15" customHeight="1" x14ac:dyDescent="0.35">
      <c r="C13421"/>
      <c r="D13421"/>
      <c r="E13421"/>
      <c r="F13421"/>
      <c r="G13421"/>
      <c r="H13421"/>
      <c r="I13421"/>
      <c r="J13421"/>
      <c r="K13421"/>
      <c r="L13421"/>
      <c r="M13421"/>
      <c r="N13421"/>
      <c r="O13421"/>
      <c r="S13421"/>
      <c r="T13421"/>
      <c r="U13421"/>
      <c r="V13421"/>
      <c r="Y13421"/>
      <c r="Z13421"/>
      <c r="AA13421"/>
      <c r="AB13421"/>
      <c r="AC13421"/>
      <c r="AD13421"/>
      <c r="AE13421"/>
      <c r="AF13421"/>
      <c r="AG13421"/>
      <c r="AH13421"/>
      <c r="AI13421"/>
      <c r="AJ13421"/>
      <c r="AK13421"/>
      <c r="AL13421"/>
    </row>
    <row r="13422" spans="3:38" ht="15" customHeight="1" x14ac:dyDescent="0.35">
      <c r="C13422"/>
      <c r="D13422"/>
      <c r="E13422"/>
      <c r="F13422"/>
      <c r="G13422"/>
      <c r="H13422"/>
      <c r="I13422"/>
      <c r="J13422"/>
      <c r="K13422"/>
      <c r="L13422"/>
      <c r="M13422"/>
      <c r="N13422"/>
      <c r="O13422"/>
      <c r="S13422"/>
      <c r="T13422"/>
      <c r="U13422"/>
      <c r="V13422"/>
      <c r="Y13422"/>
      <c r="Z13422"/>
      <c r="AA13422"/>
      <c r="AB13422"/>
      <c r="AC13422"/>
      <c r="AD13422"/>
      <c r="AE13422"/>
      <c r="AF13422"/>
      <c r="AG13422"/>
      <c r="AH13422"/>
      <c r="AI13422"/>
      <c r="AJ13422"/>
      <c r="AK13422"/>
      <c r="AL13422"/>
    </row>
    <row r="13423" spans="3:38" ht="15" customHeight="1" x14ac:dyDescent="0.35">
      <c r="C13423"/>
      <c r="D13423"/>
      <c r="E13423"/>
      <c r="F13423"/>
      <c r="G13423"/>
      <c r="H13423"/>
      <c r="I13423"/>
      <c r="J13423"/>
      <c r="K13423"/>
      <c r="L13423"/>
      <c r="M13423"/>
      <c r="N13423"/>
      <c r="O13423"/>
      <c r="S13423"/>
      <c r="T13423"/>
      <c r="U13423"/>
      <c r="V13423"/>
      <c r="Y13423"/>
      <c r="Z13423"/>
      <c r="AA13423"/>
      <c r="AB13423"/>
      <c r="AC13423"/>
      <c r="AD13423"/>
      <c r="AE13423"/>
      <c r="AF13423"/>
      <c r="AG13423"/>
      <c r="AH13423"/>
      <c r="AI13423"/>
      <c r="AJ13423"/>
      <c r="AK13423"/>
      <c r="AL13423"/>
    </row>
    <row r="13424" spans="3:38" ht="15" customHeight="1" x14ac:dyDescent="0.35">
      <c r="C13424"/>
      <c r="D13424"/>
      <c r="E13424"/>
      <c r="F13424"/>
      <c r="G13424"/>
      <c r="H13424"/>
      <c r="I13424"/>
      <c r="J13424"/>
      <c r="K13424"/>
      <c r="L13424"/>
      <c r="M13424"/>
      <c r="N13424"/>
      <c r="O13424"/>
      <c r="S13424"/>
      <c r="T13424"/>
      <c r="U13424"/>
      <c r="V13424"/>
      <c r="Y13424"/>
      <c r="Z13424"/>
      <c r="AA13424"/>
      <c r="AB13424"/>
      <c r="AC13424"/>
      <c r="AD13424"/>
      <c r="AE13424"/>
      <c r="AF13424"/>
      <c r="AG13424"/>
      <c r="AH13424"/>
      <c r="AI13424"/>
      <c r="AJ13424"/>
      <c r="AK13424"/>
      <c r="AL13424"/>
    </row>
    <row r="13425" spans="3:38" ht="15" customHeight="1" x14ac:dyDescent="0.35">
      <c r="C13425"/>
      <c r="D13425"/>
      <c r="E13425"/>
      <c r="F13425"/>
      <c r="G13425"/>
      <c r="H13425"/>
      <c r="I13425"/>
      <c r="J13425"/>
      <c r="K13425"/>
      <c r="L13425"/>
      <c r="M13425"/>
      <c r="N13425"/>
      <c r="O13425"/>
      <c r="S13425"/>
      <c r="T13425"/>
      <c r="U13425"/>
      <c r="V13425"/>
      <c r="Y13425"/>
      <c r="Z13425"/>
      <c r="AA13425"/>
      <c r="AB13425"/>
      <c r="AC13425"/>
      <c r="AD13425"/>
      <c r="AE13425"/>
      <c r="AF13425"/>
      <c r="AG13425"/>
      <c r="AH13425"/>
      <c r="AI13425"/>
      <c r="AJ13425"/>
      <c r="AK13425"/>
      <c r="AL13425"/>
    </row>
    <row r="13426" spans="3:38" ht="15" customHeight="1" x14ac:dyDescent="0.35">
      <c r="C13426"/>
      <c r="D13426"/>
      <c r="E13426"/>
      <c r="F13426"/>
      <c r="G13426"/>
      <c r="H13426"/>
      <c r="I13426"/>
      <c r="J13426"/>
      <c r="K13426"/>
      <c r="L13426"/>
      <c r="M13426"/>
      <c r="N13426"/>
      <c r="O13426"/>
      <c r="S13426"/>
      <c r="T13426"/>
      <c r="U13426"/>
      <c r="V13426"/>
      <c r="Y13426"/>
      <c r="Z13426"/>
      <c r="AA13426"/>
      <c r="AB13426"/>
      <c r="AC13426"/>
      <c r="AD13426"/>
      <c r="AE13426"/>
      <c r="AF13426"/>
      <c r="AG13426"/>
      <c r="AH13426"/>
      <c r="AI13426"/>
      <c r="AJ13426"/>
      <c r="AK13426"/>
      <c r="AL13426"/>
    </row>
    <row r="13427" spans="3:38" ht="15" customHeight="1" x14ac:dyDescent="0.35">
      <c r="C13427"/>
      <c r="D13427"/>
      <c r="E13427"/>
      <c r="F13427"/>
      <c r="G13427"/>
      <c r="H13427"/>
      <c r="I13427"/>
      <c r="J13427"/>
      <c r="K13427"/>
      <c r="L13427"/>
      <c r="M13427"/>
      <c r="N13427"/>
      <c r="O13427"/>
      <c r="S13427"/>
      <c r="T13427"/>
      <c r="U13427"/>
      <c r="V13427"/>
      <c r="Y13427"/>
      <c r="Z13427"/>
      <c r="AA13427"/>
      <c r="AB13427"/>
      <c r="AC13427"/>
      <c r="AD13427"/>
      <c r="AE13427"/>
      <c r="AF13427"/>
      <c r="AG13427"/>
      <c r="AH13427"/>
      <c r="AI13427"/>
      <c r="AJ13427"/>
      <c r="AK13427"/>
      <c r="AL13427"/>
    </row>
    <row r="13428" spans="3:38" ht="15" customHeight="1" x14ac:dyDescent="0.35">
      <c r="C13428"/>
      <c r="D13428"/>
      <c r="E13428"/>
      <c r="F13428"/>
      <c r="G13428"/>
      <c r="H13428"/>
      <c r="I13428"/>
      <c r="J13428"/>
      <c r="K13428"/>
      <c r="L13428"/>
      <c r="M13428"/>
      <c r="N13428"/>
      <c r="O13428"/>
      <c r="S13428"/>
      <c r="T13428"/>
      <c r="U13428"/>
      <c r="V13428"/>
      <c r="Y13428"/>
      <c r="Z13428"/>
      <c r="AA13428"/>
      <c r="AB13428"/>
      <c r="AC13428"/>
      <c r="AD13428"/>
      <c r="AE13428"/>
      <c r="AF13428"/>
      <c r="AG13428"/>
      <c r="AH13428"/>
      <c r="AI13428"/>
      <c r="AJ13428"/>
      <c r="AK13428"/>
      <c r="AL13428"/>
    </row>
    <row r="13429" spans="3:38" ht="15" customHeight="1" x14ac:dyDescent="0.35">
      <c r="C13429"/>
      <c r="D13429"/>
      <c r="E13429"/>
      <c r="F13429"/>
      <c r="G13429"/>
      <c r="H13429"/>
      <c r="I13429"/>
      <c r="J13429"/>
      <c r="K13429"/>
      <c r="L13429"/>
      <c r="M13429"/>
      <c r="N13429"/>
      <c r="O13429"/>
      <c r="S13429"/>
      <c r="T13429"/>
      <c r="U13429"/>
      <c r="V13429"/>
      <c r="Y13429"/>
      <c r="Z13429"/>
      <c r="AA13429"/>
      <c r="AB13429"/>
      <c r="AC13429"/>
      <c r="AD13429"/>
      <c r="AE13429"/>
      <c r="AF13429"/>
      <c r="AG13429"/>
      <c r="AH13429"/>
      <c r="AI13429"/>
      <c r="AJ13429"/>
      <c r="AK13429"/>
      <c r="AL13429"/>
    </row>
    <row r="13430" spans="3:38" ht="15" customHeight="1" x14ac:dyDescent="0.35">
      <c r="C13430"/>
      <c r="D13430"/>
      <c r="E13430"/>
      <c r="F13430"/>
      <c r="G13430"/>
      <c r="H13430"/>
      <c r="I13430"/>
      <c r="J13430"/>
      <c r="K13430"/>
      <c r="L13430"/>
      <c r="M13430"/>
      <c r="N13430"/>
      <c r="O13430"/>
      <c r="S13430"/>
      <c r="T13430"/>
      <c r="U13430"/>
      <c r="V13430"/>
      <c r="Y13430"/>
      <c r="Z13430"/>
      <c r="AA13430"/>
      <c r="AB13430"/>
      <c r="AC13430"/>
      <c r="AD13430"/>
      <c r="AE13430"/>
      <c r="AF13430"/>
      <c r="AG13430"/>
      <c r="AH13430"/>
      <c r="AI13430"/>
      <c r="AJ13430"/>
      <c r="AK13430"/>
      <c r="AL13430"/>
    </row>
    <row r="13431" spans="3:38" ht="15" customHeight="1" x14ac:dyDescent="0.35">
      <c r="C13431"/>
      <c r="D13431"/>
      <c r="E13431"/>
      <c r="F13431"/>
      <c r="G13431"/>
      <c r="H13431"/>
      <c r="I13431"/>
      <c r="J13431"/>
      <c r="K13431"/>
      <c r="L13431"/>
      <c r="M13431"/>
      <c r="N13431"/>
      <c r="O13431"/>
      <c r="S13431"/>
      <c r="T13431"/>
      <c r="U13431"/>
      <c r="V13431"/>
      <c r="Y13431"/>
      <c r="Z13431"/>
      <c r="AA13431"/>
      <c r="AB13431"/>
      <c r="AC13431"/>
      <c r="AD13431"/>
      <c r="AE13431"/>
      <c r="AF13431"/>
      <c r="AG13431"/>
      <c r="AH13431"/>
      <c r="AI13431"/>
      <c r="AJ13431"/>
      <c r="AK13431"/>
      <c r="AL13431"/>
    </row>
    <row r="13432" spans="3:38" ht="15" customHeight="1" x14ac:dyDescent="0.35">
      <c r="C13432"/>
      <c r="D13432"/>
      <c r="E13432"/>
      <c r="F13432"/>
      <c r="G13432"/>
      <c r="H13432"/>
      <c r="I13432"/>
      <c r="J13432"/>
      <c r="K13432"/>
      <c r="L13432"/>
      <c r="M13432"/>
      <c r="N13432"/>
      <c r="O13432"/>
      <c r="S13432"/>
      <c r="T13432"/>
      <c r="U13432"/>
      <c r="V13432"/>
      <c r="Y13432"/>
      <c r="Z13432"/>
      <c r="AA13432"/>
      <c r="AB13432"/>
      <c r="AC13432"/>
      <c r="AD13432"/>
      <c r="AE13432"/>
      <c r="AF13432"/>
      <c r="AG13432"/>
      <c r="AH13432"/>
      <c r="AI13432"/>
      <c r="AJ13432"/>
      <c r="AK13432"/>
      <c r="AL13432"/>
    </row>
    <row r="13433" spans="3:38" ht="15" customHeight="1" x14ac:dyDescent="0.35">
      <c r="C13433"/>
      <c r="D13433"/>
      <c r="E13433"/>
      <c r="F13433"/>
      <c r="G13433"/>
      <c r="H13433"/>
      <c r="I13433"/>
      <c r="J13433"/>
      <c r="K13433"/>
      <c r="L13433"/>
      <c r="M13433"/>
      <c r="N13433"/>
      <c r="O13433"/>
      <c r="S13433"/>
      <c r="T13433"/>
      <c r="U13433"/>
      <c r="V13433"/>
      <c r="Y13433"/>
      <c r="Z13433"/>
      <c r="AA13433"/>
      <c r="AB13433"/>
      <c r="AC13433"/>
      <c r="AD13433"/>
      <c r="AE13433"/>
      <c r="AF13433"/>
      <c r="AG13433"/>
      <c r="AH13433"/>
      <c r="AI13433"/>
      <c r="AJ13433"/>
      <c r="AK13433"/>
      <c r="AL13433"/>
    </row>
    <row r="13434" spans="3:38" ht="15" customHeight="1" x14ac:dyDescent="0.35">
      <c r="C13434"/>
      <c r="D13434"/>
      <c r="E13434"/>
      <c r="F13434"/>
      <c r="G13434"/>
      <c r="H13434"/>
      <c r="I13434"/>
      <c r="J13434"/>
      <c r="K13434"/>
      <c r="L13434"/>
      <c r="M13434"/>
      <c r="N13434"/>
      <c r="O13434"/>
      <c r="S13434"/>
      <c r="T13434"/>
      <c r="U13434"/>
      <c r="V13434"/>
      <c r="Y13434"/>
      <c r="Z13434"/>
      <c r="AA13434"/>
      <c r="AB13434"/>
      <c r="AC13434"/>
      <c r="AD13434"/>
      <c r="AE13434"/>
      <c r="AF13434"/>
      <c r="AG13434"/>
      <c r="AH13434"/>
      <c r="AI13434"/>
      <c r="AJ13434"/>
      <c r="AK13434"/>
      <c r="AL13434"/>
    </row>
    <row r="13435" spans="3:38" ht="15" customHeight="1" x14ac:dyDescent="0.35">
      <c r="C13435"/>
      <c r="D13435"/>
      <c r="E13435"/>
      <c r="F13435"/>
      <c r="G13435"/>
      <c r="H13435"/>
      <c r="I13435"/>
      <c r="J13435"/>
      <c r="K13435"/>
      <c r="L13435"/>
      <c r="M13435"/>
      <c r="N13435"/>
      <c r="O13435"/>
      <c r="S13435"/>
      <c r="T13435"/>
      <c r="U13435"/>
      <c r="V13435"/>
      <c r="Y13435"/>
      <c r="Z13435"/>
      <c r="AA13435"/>
      <c r="AB13435"/>
      <c r="AC13435"/>
      <c r="AD13435"/>
      <c r="AE13435"/>
      <c r="AF13435"/>
      <c r="AG13435"/>
      <c r="AH13435"/>
      <c r="AI13435"/>
      <c r="AJ13435"/>
      <c r="AK13435"/>
      <c r="AL13435"/>
    </row>
    <row r="13436" spans="3:38" ht="15" customHeight="1" x14ac:dyDescent="0.35">
      <c r="C13436"/>
      <c r="D13436"/>
      <c r="E13436"/>
      <c r="F13436"/>
      <c r="G13436"/>
      <c r="H13436"/>
      <c r="I13436"/>
      <c r="J13436"/>
      <c r="K13436"/>
      <c r="L13436"/>
      <c r="M13436"/>
      <c r="N13436"/>
      <c r="O13436"/>
      <c r="S13436"/>
      <c r="T13436"/>
      <c r="U13436"/>
      <c r="V13436"/>
      <c r="Y13436"/>
      <c r="Z13436"/>
      <c r="AA13436"/>
      <c r="AB13436"/>
      <c r="AC13436"/>
      <c r="AD13436"/>
      <c r="AE13436"/>
      <c r="AF13436"/>
      <c r="AG13436"/>
      <c r="AH13436"/>
      <c r="AI13436"/>
      <c r="AJ13436"/>
      <c r="AK13436"/>
      <c r="AL13436"/>
    </row>
    <row r="13437" spans="3:38" ht="15" customHeight="1" x14ac:dyDescent="0.35">
      <c r="C13437"/>
      <c r="D13437"/>
      <c r="E13437"/>
      <c r="F13437"/>
      <c r="G13437"/>
      <c r="H13437"/>
      <c r="I13437"/>
      <c r="J13437"/>
      <c r="K13437"/>
      <c r="L13437"/>
      <c r="M13437"/>
      <c r="N13437"/>
      <c r="O13437"/>
      <c r="S13437"/>
      <c r="T13437"/>
      <c r="U13437"/>
      <c r="V13437"/>
      <c r="Y13437"/>
      <c r="Z13437"/>
      <c r="AA13437"/>
      <c r="AB13437"/>
      <c r="AC13437"/>
      <c r="AD13437"/>
      <c r="AE13437"/>
      <c r="AF13437"/>
      <c r="AG13437"/>
      <c r="AH13437"/>
      <c r="AI13437"/>
      <c r="AJ13437"/>
      <c r="AK13437"/>
      <c r="AL13437"/>
    </row>
    <row r="13438" spans="3:38" ht="15" customHeight="1" x14ac:dyDescent="0.35">
      <c r="C13438"/>
      <c r="D13438"/>
      <c r="E13438"/>
      <c r="F13438"/>
      <c r="G13438"/>
      <c r="H13438"/>
      <c r="I13438"/>
      <c r="J13438"/>
      <c r="K13438"/>
      <c r="L13438"/>
      <c r="M13438"/>
      <c r="N13438"/>
      <c r="O13438"/>
      <c r="S13438"/>
      <c r="T13438"/>
      <c r="U13438"/>
      <c r="V13438"/>
      <c r="Y13438"/>
      <c r="Z13438"/>
      <c r="AA13438"/>
      <c r="AB13438"/>
      <c r="AC13438"/>
      <c r="AD13438"/>
      <c r="AE13438"/>
      <c r="AF13438"/>
      <c r="AG13438"/>
      <c r="AH13438"/>
      <c r="AI13438"/>
      <c r="AJ13438"/>
      <c r="AK13438"/>
      <c r="AL13438"/>
    </row>
    <row r="13439" spans="3:38" ht="15" customHeight="1" x14ac:dyDescent="0.35">
      <c r="C13439"/>
      <c r="D13439"/>
      <c r="E13439"/>
      <c r="F13439"/>
      <c r="G13439"/>
      <c r="H13439"/>
      <c r="I13439"/>
      <c r="J13439"/>
      <c r="K13439"/>
      <c r="L13439"/>
      <c r="M13439"/>
      <c r="N13439"/>
      <c r="O13439"/>
      <c r="S13439"/>
      <c r="T13439"/>
      <c r="U13439"/>
      <c r="V13439"/>
      <c r="Y13439"/>
      <c r="Z13439"/>
      <c r="AA13439"/>
      <c r="AB13439"/>
      <c r="AC13439"/>
      <c r="AD13439"/>
      <c r="AE13439"/>
      <c r="AF13439"/>
      <c r="AG13439"/>
      <c r="AH13439"/>
      <c r="AI13439"/>
      <c r="AJ13439"/>
      <c r="AK13439"/>
      <c r="AL13439"/>
    </row>
    <row r="13440" spans="3:38" ht="15" customHeight="1" x14ac:dyDescent="0.35">
      <c r="C13440"/>
      <c r="D13440"/>
      <c r="E13440"/>
      <c r="F13440"/>
      <c r="G13440"/>
      <c r="H13440"/>
      <c r="I13440"/>
      <c r="J13440"/>
      <c r="K13440"/>
      <c r="L13440"/>
      <c r="M13440"/>
      <c r="N13440"/>
      <c r="O13440"/>
      <c r="S13440"/>
      <c r="T13440"/>
      <c r="U13440"/>
      <c r="V13440"/>
      <c r="Y13440"/>
      <c r="Z13440"/>
      <c r="AA13440"/>
      <c r="AB13440"/>
      <c r="AC13440"/>
      <c r="AD13440"/>
      <c r="AE13440"/>
      <c r="AF13440"/>
      <c r="AG13440"/>
      <c r="AH13440"/>
      <c r="AI13440"/>
      <c r="AJ13440"/>
      <c r="AK13440"/>
      <c r="AL13440"/>
    </row>
    <row r="13441" spans="3:38" ht="15" customHeight="1" x14ac:dyDescent="0.35">
      <c r="C13441"/>
      <c r="D13441"/>
      <c r="E13441"/>
      <c r="F13441"/>
      <c r="G13441"/>
      <c r="H13441"/>
      <c r="I13441"/>
      <c r="J13441"/>
      <c r="K13441"/>
      <c r="L13441"/>
      <c r="M13441"/>
      <c r="N13441"/>
      <c r="O13441"/>
      <c r="S13441"/>
      <c r="T13441"/>
      <c r="U13441"/>
      <c r="V13441"/>
      <c r="Y13441"/>
      <c r="Z13441"/>
      <c r="AA13441"/>
      <c r="AB13441"/>
      <c r="AC13441"/>
      <c r="AD13441"/>
      <c r="AE13441"/>
      <c r="AF13441"/>
      <c r="AG13441"/>
      <c r="AH13441"/>
      <c r="AI13441"/>
      <c r="AJ13441"/>
      <c r="AK13441"/>
      <c r="AL13441"/>
    </row>
    <row r="13442" spans="3:38" ht="15" customHeight="1" x14ac:dyDescent="0.35">
      <c r="C13442"/>
      <c r="D13442"/>
      <c r="E13442"/>
      <c r="F13442"/>
      <c r="G13442"/>
      <c r="H13442"/>
      <c r="I13442"/>
      <c r="J13442"/>
      <c r="K13442"/>
      <c r="L13442"/>
      <c r="M13442"/>
      <c r="N13442"/>
      <c r="O13442"/>
      <c r="S13442"/>
      <c r="T13442"/>
      <c r="U13442"/>
      <c r="V13442"/>
      <c r="Y13442"/>
      <c r="Z13442"/>
      <c r="AA13442"/>
      <c r="AB13442"/>
      <c r="AC13442"/>
      <c r="AD13442"/>
      <c r="AE13442"/>
      <c r="AF13442"/>
      <c r="AG13442"/>
      <c r="AH13442"/>
      <c r="AI13442"/>
      <c r="AJ13442"/>
      <c r="AK13442"/>
      <c r="AL13442"/>
    </row>
    <row r="13443" spans="3:38" ht="15" customHeight="1" x14ac:dyDescent="0.35">
      <c r="C13443"/>
      <c r="D13443"/>
      <c r="E13443"/>
      <c r="F13443"/>
      <c r="G13443"/>
      <c r="H13443"/>
      <c r="I13443"/>
      <c r="J13443"/>
      <c r="K13443"/>
      <c r="L13443"/>
      <c r="M13443"/>
      <c r="N13443"/>
      <c r="O13443"/>
      <c r="S13443"/>
      <c r="T13443"/>
      <c r="U13443"/>
      <c r="V13443"/>
      <c r="Y13443"/>
      <c r="Z13443"/>
      <c r="AA13443"/>
      <c r="AB13443"/>
      <c r="AC13443"/>
      <c r="AD13443"/>
      <c r="AE13443"/>
      <c r="AF13443"/>
      <c r="AG13443"/>
      <c r="AH13443"/>
      <c r="AI13443"/>
      <c r="AJ13443"/>
      <c r="AK13443"/>
      <c r="AL13443"/>
    </row>
    <row r="13444" spans="3:38" ht="15" customHeight="1" x14ac:dyDescent="0.35">
      <c r="C13444"/>
      <c r="D13444"/>
      <c r="E13444"/>
      <c r="F13444"/>
      <c r="G13444"/>
      <c r="H13444"/>
      <c r="I13444"/>
      <c r="J13444"/>
      <c r="K13444"/>
      <c r="L13444"/>
      <c r="M13444"/>
      <c r="N13444"/>
      <c r="O13444"/>
      <c r="S13444"/>
      <c r="T13444"/>
      <c r="U13444"/>
      <c r="V13444"/>
      <c r="Y13444"/>
      <c r="Z13444"/>
      <c r="AA13444"/>
      <c r="AB13444"/>
      <c r="AC13444"/>
      <c r="AD13444"/>
      <c r="AE13444"/>
      <c r="AF13444"/>
      <c r="AG13444"/>
      <c r="AH13444"/>
      <c r="AI13444"/>
      <c r="AJ13444"/>
      <c r="AK13444"/>
      <c r="AL13444"/>
    </row>
    <row r="13445" spans="3:38" ht="15" customHeight="1" x14ac:dyDescent="0.35">
      <c r="C13445"/>
      <c r="D13445"/>
      <c r="E13445"/>
      <c r="F13445"/>
      <c r="G13445"/>
      <c r="H13445"/>
      <c r="I13445"/>
      <c r="J13445"/>
      <c r="K13445"/>
      <c r="L13445"/>
      <c r="M13445"/>
      <c r="N13445"/>
      <c r="O13445"/>
      <c r="S13445"/>
      <c r="T13445"/>
      <c r="U13445"/>
      <c r="V13445"/>
      <c r="Y13445"/>
      <c r="Z13445"/>
      <c r="AA13445"/>
      <c r="AB13445"/>
      <c r="AC13445"/>
      <c r="AD13445"/>
      <c r="AE13445"/>
      <c r="AF13445"/>
      <c r="AG13445"/>
      <c r="AH13445"/>
      <c r="AI13445"/>
      <c r="AJ13445"/>
      <c r="AK13445"/>
      <c r="AL13445"/>
    </row>
    <row r="13446" spans="3:38" ht="15" customHeight="1" x14ac:dyDescent="0.35">
      <c r="C13446"/>
      <c r="D13446"/>
      <c r="E13446"/>
      <c r="F13446"/>
      <c r="G13446"/>
      <c r="H13446"/>
      <c r="I13446"/>
      <c r="J13446"/>
      <c r="K13446"/>
      <c r="L13446"/>
      <c r="M13446"/>
      <c r="N13446"/>
      <c r="O13446"/>
      <c r="S13446"/>
      <c r="T13446"/>
      <c r="U13446"/>
      <c r="V13446"/>
      <c r="Y13446"/>
      <c r="Z13446"/>
      <c r="AA13446"/>
      <c r="AB13446"/>
      <c r="AC13446"/>
      <c r="AD13446"/>
      <c r="AE13446"/>
      <c r="AF13446"/>
      <c r="AG13446"/>
      <c r="AH13446"/>
      <c r="AI13446"/>
      <c r="AJ13446"/>
      <c r="AK13446"/>
      <c r="AL13446"/>
    </row>
    <row r="13447" spans="3:38" ht="15" customHeight="1" x14ac:dyDescent="0.35">
      <c r="C13447"/>
      <c r="D13447"/>
      <c r="E13447"/>
      <c r="F13447"/>
      <c r="G13447"/>
      <c r="H13447"/>
      <c r="I13447"/>
      <c r="J13447"/>
      <c r="K13447"/>
      <c r="L13447"/>
      <c r="M13447"/>
      <c r="N13447"/>
      <c r="O13447"/>
      <c r="S13447"/>
      <c r="T13447"/>
      <c r="U13447"/>
      <c r="V13447"/>
      <c r="Y13447"/>
      <c r="Z13447"/>
      <c r="AA13447"/>
      <c r="AB13447"/>
      <c r="AC13447"/>
      <c r="AD13447"/>
      <c r="AE13447"/>
      <c r="AF13447"/>
      <c r="AG13447"/>
      <c r="AH13447"/>
      <c r="AI13447"/>
      <c r="AJ13447"/>
      <c r="AK13447"/>
      <c r="AL13447"/>
    </row>
    <row r="13448" spans="3:38" ht="15" customHeight="1" x14ac:dyDescent="0.35">
      <c r="C13448"/>
      <c r="D13448"/>
      <c r="E13448"/>
      <c r="F13448"/>
      <c r="G13448"/>
      <c r="H13448"/>
      <c r="I13448"/>
      <c r="J13448"/>
      <c r="K13448"/>
      <c r="L13448"/>
      <c r="M13448"/>
      <c r="N13448"/>
      <c r="O13448"/>
      <c r="S13448"/>
      <c r="T13448"/>
      <c r="U13448"/>
      <c r="V13448"/>
      <c r="Y13448"/>
      <c r="Z13448"/>
      <c r="AA13448"/>
      <c r="AB13448"/>
      <c r="AC13448"/>
      <c r="AD13448"/>
      <c r="AE13448"/>
      <c r="AF13448"/>
      <c r="AG13448"/>
      <c r="AH13448"/>
      <c r="AI13448"/>
      <c r="AJ13448"/>
      <c r="AK13448"/>
      <c r="AL13448"/>
    </row>
    <row r="13449" spans="3:38" ht="15" customHeight="1" x14ac:dyDescent="0.35">
      <c r="C13449"/>
      <c r="D13449"/>
      <c r="E13449"/>
      <c r="F13449"/>
      <c r="G13449"/>
      <c r="H13449"/>
      <c r="I13449"/>
      <c r="J13449"/>
      <c r="K13449"/>
      <c r="L13449"/>
      <c r="M13449"/>
      <c r="N13449"/>
      <c r="O13449"/>
      <c r="S13449"/>
      <c r="T13449"/>
      <c r="U13449"/>
      <c r="V13449"/>
      <c r="Y13449"/>
      <c r="Z13449"/>
      <c r="AA13449"/>
      <c r="AB13449"/>
      <c r="AC13449"/>
      <c r="AD13449"/>
      <c r="AE13449"/>
      <c r="AF13449"/>
      <c r="AG13449"/>
      <c r="AH13449"/>
      <c r="AI13449"/>
      <c r="AJ13449"/>
      <c r="AK13449"/>
      <c r="AL13449"/>
    </row>
    <row r="13450" spans="3:38" ht="15" customHeight="1" x14ac:dyDescent="0.35">
      <c r="C13450"/>
      <c r="D13450"/>
      <c r="E13450"/>
      <c r="F13450"/>
      <c r="G13450"/>
      <c r="H13450"/>
      <c r="I13450"/>
      <c r="J13450"/>
      <c r="K13450"/>
      <c r="L13450"/>
      <c r="M13450"/>
      <c r="N13450"/>
      <c r="O13450"/>
      <c r="S13450"/>
      <c r="T13450"/>
      <c r="U13450"/>
      <c r="V13450"/>
      <c r="Y13450"/>
      <c r="Z13450"/>
      <c r="AA13450"/>
      <c r="AB13450"/>
      <c r="AC13450"/>
      <c r="AD13450"/>
      <c r="AE13450"/>
      <c r="AF13450"/>
      <c r="AG13450"/>
      <c r="AH13450"/>
      <c r="AI13450"/>
      <c r="AJ13450"/>
      <c r="AK13450"/>
      <c r="AL13450"/>
    </row>
    <row r="13451" spans="3:38" ht="15" customHeight="1" x14ac:dyDescent="0.35">
      <c r="C13451"/>
      <c r="D13451"/>
      <c r="E13451"/>
      <c r="F13451"/>
      <c r="G13451"/>
      <c r="H13451"/>
      <c r="I13451"/>
      <c r="J13451"/>
      <c r="K13451"/>
      <c r="L13451"/>
      <c r="M13451"/>
      <c r="N13451"/>
      <c r="O13451"/>
      <c r="S13451"/>
      <c r="T13451"/>
      <c r="U13451"/>
      <c r="V13451"/>
      <c r="Y13451"/>
      <c r="Z13451"/>
      <c r="AA13451"/>
      <c r="AB13451"/>
      <c r="AC13451"/>
      <c r="AD13451"/>
      <c r="AE13451"/>
      <c r="AF13451"/>
      <c r="AG13451"/>
      <c r="AH13451"/>
      <c r="AI13451"/>
      <c r="AJ13451"/>
      <c r="AK13451"/>
      <c r="AL13451"/>
    </row>
    <row r="13452" spans="3:38" ht="15" customHeight="1" x14ac:dyDescent="0.35">
      <c r="C13452"/>
      <c r="D13452"/>
      <c r="E13452"/>
      <c r="F13452"/>
      <c r="G13452"/>
      <c r="H13452"/>
      <c r="I13452"/>
      <c r="J13452"/>
      <c r="K13452"/>
      <c r="L13452"/>
      <c r="M13452"/>
      <c r="N13452"/>
      <c r="O13452"/>
      <c r="S13452"/>
      <c r="T13452"/>
      <c r="U13452"/>
      <c r="V13452"/>
      <c r="Y13452"/>
      <c r="Z13452"/>
      <c r="AA13452"/>
      <c r="AB13452"/>
      <c r="AC13452"/>
      <c r="AD13452"/>
      <c r="AE13452"/>
      <c r="AF13452"/>
      <c r="AG13452"/>
      <c r="AH13452"/>
      <c r="AI13452"/>
      <c r="AJ13452"/>
      <c r="AK13452"/>
      <c r="AL13452"/>
    </row>
    <row r="13453" spans="3:38" ht="15" customHeight="1" x14ac:dyDescent="0.35">
      <c r="C13453"/>
      <c r="D13453"/>
      <c r="E13453"/>
      <c r="F13453"/>
      <c r="G13453"/>
      <c r="H13453"/>
      <c r="I13453"/>
      <c r="J13453"/>
      <c r="K13453"/>
      <c r="L13453"/>
      <c r="M13453"/>
      <c r="N13453"/>
      <c r="O13453"/>
      <c r="S13453"/>
      <c r="T13453"/>
      <c r="U13453"/>
      <c r="V13453"/>
      <c r="Y13453"/>
      <c r="Z13453"/>
      <c r="AA13453"/>
      <c r="AB13453"/>
      <c r="AC13453"/>
      <c r="AD13453"/>
      <c r="AE13453"/>
      <c r="AF13453"/>
      <c r="AG13453"/>
      <c r="AH13453"/>
      <c r="AI13453"/>
      <c r="AJ13453"/>
      <c r="AK13453"/>
      <c r="AL13453"/>
    </row>
    <row r="13454" spans="3:38" ht="15" customHeight="1" x14ac:dyDescent="0.35">
      <c r="C13454"/>
      <c r="D13454"/>
      <c r="E13454"/>
      <c r="F13454"/>
      <c r="G13454"/>
      <c r="H13454"/>
      <c r="I13454"/>
      <c r="J13454"/>
      <c r="K13454"/>
      <c r="L13454"/>
      <c r="M13454"/>
      <c r="N13454"/>
      <c r="O13454"/>
      <c r="S13454"/>
      <c r="T13454"/>
      <c r="U13454"/>
      <c r="V13454"/>
      <c r="Y13454"/>
      <c r="Z13454"/>
      <c r="AA13454"/>
      <c r="AB13454"/>
      <c r="AC13454"/>
      <c r="AD13454"/>
      <c r="AE13454"/>
      <c r="AF13454"/>
      <c r="AG13454"/>
      <c r="AH13454"/>
      <c r="AI13454"/>
      <c r="AJ13454"/>
      <c r="AK13454"/>
      <c r="AL13454"/>
    </row>
    <row r="13455" spans="3:38" ht="15" customHeight="1" x14ac:dyDescent="0.35">
      <c r="C13455"/>
      <c r="D13455"/>
      <c r="E13455"/>
      <c r="F13455"/>
      <c r="G13455"/>
      <c r="H13455"/>
      <c r="I13455"/>
      <c r="J13455"/>
      <c r="K13455"/>
      <c r="L13455"/>
      <c r="M13455"/>
      <c r="N13455"/>
      <c r="O13455"/>
      <c r="S13455"/>
      <c r="T13455"/>
      <c r="U13455"/>
      <c r="V13455"/>
      <c r="Y13455"/>
      <c r="Z13455"/>
      <c r="AA13455"/>
      <c r="AB13455"/>
      <c r="AC13455"/>
      <c r="AD13455"/>
      <c r="AE13455"/>
      <c r="AF13455"/>
      <c r="AG13455"/>
      <c r="AH13455"/>
      <c r="AI13455"/>
      <c r="AJ13455"/>
      <c r="AK13455"/>
      <c r="AL13455"/>
    </row>
    <row r="13456" spans="3:38" ht="15" customHeight="1" x14ac:dyDescent="0.35">
      <c r="C13456"/>
      <c r="D13456"/>
      <c r="E13456"/>
      <c r="F13456"/>
      <c r="G13456"/>
      <c r="H13456"/>
      <c r="I13456"/>
      <c r="J13456"/>
      <c r="K13456"/>
      <c r="L13456"/>
      <c r="M13456"/>
      <c r="N13456"/>
      <c r="O13456"/>
      <c r="S13456"/>
      <c r="T13456"/>
      <c r="U13456"/>
      <c r="V13456"/>
      <c r="Y13456"/>
      <c r="Z13456"/>
      <c r="AA13456"/>
      <c r="AB13456"/>
      <c r="AC13456"/>
      <c r="AD13456"/>
      <c r="AE13456"/>
      <c r="AF13456"/>
      <c r="AG13456"/>
      <c r="AH13456"/>
      <c r="AI13456"/>
      <c r="AJ13456"/>
      <c r="AK13456"/>
      <c r="AL13456"/>
    </row>
    <row r="13457" spans="3:38" ht="15" customHeight="1" x14ac:dyDescent="0.35">
      <c r="C13457"/>
      <c r="D13457"/>
      <c r="E13457"/>
      <c r="F13457"/>
      <c r="G13457"/>
      <c r="H13457"/>
      <c r="I13457"/>
      <c r="J13457"/>
      <c r="K13457"/>
      <c r="L13457"/>
      <c r="M13457"/>
      <c r="N13457"/>
      <c r="O13457"/>
      <c r="S13457"/>
      <c r="T13457"/>
      <c r="U13457"/>
      <c r="V13457"/>
      <c r="Y13457"/>
      <c r="Z13457"/>
      <c r="AA13457"/>
      <c r="AB13457"/>
      <c r="AC13457"/>
      <c r="AD13457"/>
      <c r="AE13457"/>
      <c r="AF13457"/>
      <c r="AG13457"/>
      <c r="AH13457"/>
      <c r="AI13457"/>
      <c r="AJ13457"/>
      <c r="AK13457"/>
      <c r="AL13457"/>
    </row>
    <row r="13458" spans="3:38" ht="15" customHeight="1" x14ac:dyDescent="0.35">
      <c r="C13458"/>
      <c r="D13458"/>
      <c r="E13458"/>
      <c r="F13458"/>
      <c r="G13458"/>
      <c r="H13458"/>
      <c r="I13458"/>
      <c r="J13458"/>
      <c r="K13458"/>
      <c r="L13458"/>
      <c r="M13458"/>
      <c r="N13458"/>
      <c r="O13458"/>
      <c r="S13458"/>
      <c r="T13458"/>
      <c r="U13458"/>
      <c r="V13458"/>
      <c r="Y13458"/>
      <c r="Z13458"/>
      <c r="AA13458"/>
      <c r="AB13458"/>
      <c r="AC13458"/>
      <c r="AD13458"/>
      <c r="AE13458"/>
      <c r="AF13458"/>
      <c r="AG13458"/>
      <c r="AH13458"/>
      <c r="AI13458"/>
      <c r="AJ13458"/>
      <c r="AK13458"/>
      <c r="AL13458"/>
    </row>
    <row r="13459" spans="3:38" ht="15" customHeight="1" x14ac:dyDescent="0.35">
      <c r="C13459"/>
      <c r="D13459"/>
      <c r="E13459"/>
      <c r="F13459"/>
      <c r="G13459"/>
      <c r="H13459"/>
      <c r="I13459"/>
      <c r="J13459"/>
      <c r="K13459"/>
      <c r="L13459"/>
      <c r="M13459"/>
      <c r="N13459"/>
      <c r="O13459"/>
      <c r="S13459"/>
      <c r="T13459"/>
      <c r="U13459"/>
      <c r="V13459"/>
      <c r="Y13459"/>
      <c r="Z13459"/>
      <c r="AA13459"/>
      <c r="AB13459"/>
      <c r="AC13459"/>
      <c r="AD13459"/>
      <c r="AE13459"/>
      <c r="AF13459"/>
      <c r="AG13459"/>
      <c r="AH13459"/>
      <c r="AI13459"/>
      <c r="AJ13459"/>
      <c r="AK13459"/>
      <c r="AL13459"/>
    </row>
    <row r="13460" spans="3:38" ht="15" customHeight="1" x14ac:dyDescent="0.35">
      <c r="C13460"/>
      <c r="D13460"/>
      <c r="E13460"/>
      <c r="F13460"/>
      <c r="G13460"/>
      <c r="H13460"/>
      <c r="I13460"/>
      <c r="J13460"/>
      <c r="K13460"/>
      <c r="L13460"/>
      <c r="M13460"/>
      <c r="N13460"/>
      <c r="O13460"/>
      <c r="S13460"/>
      <c r="T13460"/>
      <c r="U13460"/>
      <c r="V13460"/>
      <c r="Y13460"/>
      <c r="Z13460"/>
      <c r="AA13460"/>
      <c r="AB13460"/>
      <c r="AC13460"/>
      <c r="AD13460"/>
      <c r="AE13460"/>
      <c r="AF13460"/>
      <c r="AG13460"/>
      <c r="AH13460"/>
      <c r="AI13460"/>
      <c r="AJ13460"/>
      <c r="AK13460"/>
      <c r="AL13460"/>
    </row>
    <row r="13461" spans="3:38" ht="15" customHeight="1" x14ac:dyDescent="0.35">
      <c r="C13461"/>
      <c r="D13461"/>
      <c r="E13461"/>
      <c r="F13461"/>
      <c r="G13461"/>
      <c r="H13461"/>
      <c r="I13461"/>
      <c r="J13461"/>
      <c r="K13461"/>
      <c r="L13461"/>
      <c r="M13461"/>
      <c r="N13461"/>
      <c r="O13461"/>
      <c r="S13461"/>
      <c r="T13461"/>
      <c r="U13461"/>
      <c r="V13461"/>
      <c r="Y13461"/>
      <c r="Z13461"/>
      <c r="AA13461"/>
      <c r="AB13461"/>
      <c r="AC13461"/>
      <c r="AD13461"/>
      <c r="AE13461"/>
      <c r="AF13461"/>
      <c r="AG13461"/>
      <c r="AH13461"/>
      <c r="AI13461"/>
      <c r="AJ13461"/>
      <c r="AK13461"/>
      <c r="AL13461"/>
    </row>
    <row r="13462" spans="3:38" ht="15" customHeight="1" x14ac:dyDescent="0.35">
      <c r="C13462"/>
      <c r="D13462"/>
      <c r="E13462"/>
      <c r="F13462"/>
      <c r="G13462"/>
      <c r="H13462"/>
      <c r="I13462"/>
      <c r="J13462"/>
      <c r="K13462"/>
      <c r="L13462"/>
      <c r="M13462"/>
      <c r="N13462"/>
      <c r="O13462"/>
      <c r="S13462"/>
      <c r="T13462"/>
      <c r="U13462"/>
      <c r="V13462"/>
      <c r="Y13462"/>
      <c r="Z13462"/>
      <c r="AA13462"/>
      <c r="AB13462"/>
      <c r="AC13462"/>
      <c r="AD13462"/>
      <c r="AE13462"/>
      <c r="AF13462"/>
      <c r="AG13462"/>
      <c r="AH13462"/>
      <c r="AI13462"/>
      <c r="AJ13462"/>
      <c r="AK13462"/>
      <c r="AL13462"/>
    </row>
    <row r="13463" spans="3:38" ht="15" customHeight="1" x14ac:dyDescent="0.35">
      <c r="C13463"/>
      <c r="D13463"/>
      <c r="E13463"/>
      <c r="F13463"/>
      <c r="G13463"/>
      <c r="H13463"/>
      <c r="I13463"/>
      <c r="J13463"/>
      <c r="K13463"/>
      <c r="L13463"/>
      <c r="M13463"/>
      <c r="N13463"/>
      <c r="O13463"/>
      <c r="S13463"/>
      <c r="T13463"/>
      <c r="U13463"/>
      <c r="V13463"/>
      <c r="Y13463"/>
      <c r="Z13463"/>
      <c r="AA13463"/>
      <c r="AB13463"/>
      <c r="AC13463"/>
      <c r="AD13463"/>
      <c r="AE13463"/>
      <c r="AF13463"/>
      <c r="AG13463"/>
      <c r="AH13463"/>
      <c r="AI13463"/>
      <c r="AJ13463"/>
      <c r="AK13463"/>
      <c r="AL13463"/>
    </row>
    <row r="13464" spans="3:38" ht="15" customHeight="1" x14ac:dyDescent="0.35">
      <c r="C13464"/>
      <c r="D13464"/>
      <c r="E13464"/>
      <c r="F13464"/>
      <c r="G13464"/>
      <c r="H13464"/>
      <c r="I13464"/>
      <c r="J13464"/>
      <c r="K13464"/>
      <c r="L13464"/>
      <c r="M13464"/>
      <c r="N13464"/>
      <c r="O13464"/>
      <c r="S13464"/>
      <c r="T13464"/>
      <c r="U13464"/>
      <c r="V13464"/>
      <c r="Y13464"/>
      <c r="Z13464"/>
      <c r="AA13464"/>
      <c r="AB13464"/>
      <c r="AC13464"/>
      <c r="AD13464"/>
      <c r="AE13464"/>
      <c r="AF13464"/>
      <c r="AG13464"/>
      <c r="AH13464"/>
      <c r="AI13464"/>
      <c r="AJ13464"/>
      <c r="AK13464"/>
      <c r="AL13464"/>
    </row>
    <row r="13465" spans="3:38" ht="15" customHeight="1" x14ac:dyDescent="0.35">
      <c r="C13465"/>
      <c r="D13465"/>
      <c r="E13465"/>
      <c r="F13465"/>
      <c r="G13465"/>
      <c r="H13465"/>
      <c r="I13465"/>
      <c r="J13465"/>
      <c r="K13465"/>
      <c r="L13465"/>
      <c r="M13465"/>
      <c r="N13465"/>
      <c r="O13465"/>
      <c r="S13465"/>
      <c r="T13465"/>
      <c r="U13465"/>
      <c r="V13465"/>
      <c r="Y13465"/>
      <c r="Z13465"/>
      <c r="AA13465"/>
      <c r="AB13465"/>
      <c r="AC13465"/>
      <c r="AD13465"/>
      <c r="AE13465"/>
      <c r="AF13465"/>
      <c r="AG13465"/>
      <c r="AH13465"/>
      <c r="AI13465"/>
      <c r="AJ13465"/>
      <c r="AK13465"/>
      <c r="AL13465"/>
    </row>
    <row r="13466" spans="3:38" ht="15" customHeight="1" x14ac:dyDescent="0.35">
      <c r="C13466"/>
      <c r="D13466"/>
      <c r="E13466"/>
      <c r="F13466"/>
      <c r="G13466"/>
      <c r="H13466"/>
      <c r="I13466"/>
      <c r="J13466"/>
      <c r="K13466"/>
      <c r="L13466"/>
      <c r="M13466"/>
      <c r="N13466"/>
      <c r="O13466"/>
      <c r="S13466"/>
      <c r="T13466"/>
      <c r="U13466"/>
      <c r="V13466"/>
      <c r="Y13466"/>
      <c r="Z13466"/>
      <c r="AA13466"/>
      <c r="AB13466"/>
      <c r="AC13466"/>
      <c r="AD13466"/>
      <c r="AE13466"/>
      <c r="AF13466"/>
      <c r="AG13466"/>
      <c r="AH13466"/>
      <c r="AI13466"/>
      <c r="AJ13466"/>
      <c r="AK13466"/>
      <c r="AL13466"/>
    </row>
    <row r="13467" spans="3:38" ht="15" customHeight="1" x14ac:dyDescent="0.35">
      <c r="C13467"/>
      <c r="D13467"/>
      <c r="E13467"/>
      <c r="F13467"/>
      <c r="G13467"/>
      <c r="H13467"/>
      <c r="I13467"/>
      <c r="J13467"/>
      <c r="K13467"/>
      <c r="L13467"/>
      <c r="M13467"/>
      <c r="N13467"/>
      <c r="O13467"/>
      <c r="S13467"/>
      <c r="T13467"/>
      <c r="U13467"/>
      <c r="V13467"/>
      <c r="Y13467"/>
      <c r="Z13467"/>
      <c r="AA13467"/>
      <c r="AB13467"/>
      <c r="AC13467"/>
      <c r="AD13467"/>
      <c r="AE13467"/>
      <c r="AF13467"/>
      <c r="AG13467"/>
      <c r="AH13467"/>
      <c r="AI13467"/>
      <c r="AJ13467"/>
      <c r="AK13467"/>
      <c r="AL13467"/>
    </row>
    <row r="13468" spans="3:38" ht="15" customHeight="1" x14ac:dyDescent="0.35">
      <c r="C13468"/>
      <c r="D13468"/>
      <c r="E13468"/>
      <c r="F13468"/>
      <c r="G13468"/>
      <c r="H13468"/>
      <c r="I13468"/>
      <c r="J13468"/>
      <c r="K13468"/>
      <c r="L13468"/>
      <c r="M13468"/>
      <c r="N13468"/>
      <c r="O13468"/>
      <c r="S13468"/>
      <c r="T13468"/>
      <c r="U13468"/>
      <c r="V13468"/>
      <c r="Y13468"/>
      <c r="Z13468"/>
      <c r="AA13468"/>
      <c r="AB13468"/>
      <c r="AC13468"/>
      <c r="AD13468"/>
      <c r="AE13468"/>
      <c r="AF13468"/>
      <c r="AG13468"/>
      <c r="AH13468"/>
      <c r="AI13468"/>
      <c r="AJ13468"/>
      <c r="AK13468"/>
      <c r="AL13468"/>
    </row>
    <row r="13469" spans="3:38" ht="15" customHeight="1" x14ac:dyDescent="0.35">
      <c r="C13469"/>
      <c r="D13469"/>
      <c r="E13469"/>
      <c r="F13469"/>
      <c r="G13469"/>
      <c r="H13469"/>
      <c r="I13469"/>
      <c r="J13469"/>
      <c r="K13469"/>
      <c r="L13469"/>
      <c r="M13469"/>
      <c r="N13469"/>
      <c r="O13469"/>
      <c r="S13469"/>
      <c r="T13469"/>
      <c r="U13469"/>
      <c r="V13469"/>
      <c r="Y13469"/>
      <c r="Z13469"/>
      <c r="AA13469"/>
      <c r="AB13469"/>
      <c r="AC13469"/>
      <c r="AD13469"/>
      <c r="AE13469"/>
      <c r="AF13469"/>
      <c r="AG13469"/>
      <c r="AH13469"/>
      <c r="AI13469"/>
      <c r="AJ13469"/>
      <c r="AK13469"/>
      <c r="AL13469"/>
    </row>
    <row r="13470" spans="3:38" ht="15" customHeight="1" x14ac:dyDescent="0.35">
      <c r="C13470"/>
      <c r="D13470"/>
      <c r="E13470"/>
      <c r="F13470"/>
      <c r="G13470"/>
      <c r="H13470"/>
      <c r="I13470"/>
      <c r="J13470"/>
      <c r="K13470"/>
      <c r="L13470"/>
      <c r="M13470"/>
      <c r="N13470"/>
      <c r="O13470"/>
      <c r="S13470"/>
      <c r="T13470"/>
      <c r="U13470"/>
      <c r="V13470"/>
      <c r="Y13470"/>
      <c r="Z13470"/>
      <c r="AA13470"/>
      <c r="AB13470"/>
      <c r="AC13470"/>
      <c r="AD13470"/>
      <c r="AE13470"/>
      <c r="AF13470"/>
      <c r="AG13470"/>
      <c r="AH13470"/>
      <c r="AI13470"/>
      <c r="AJ13470"/>
      <c r="AK13470"/>
      <c r="AL13470"/>
    </row>
    <row r="13471" spans="3:38" ht="15" customHeight="1" x14ac:dyDescent="0.35">
      <c r="C13471"/>
      <c r="D13471"/>
      <c r="E13471"/>
      <c r="F13471"/>
      <c r="G13471"/>
      <c r="H13471"/>
      <c r="I13471"/>
      <c r="J13471"/>
      <c r="K13471"/>
      <c r="L13471"/>
      <c r="M13471"/>
      <c r="N13471"/>
      <c r="O13471"/>
      <c r="S13471"/>
      <c r="T13471"/>
      <c r="U13471"/>
      <c r="V13471"/>
      <c r="Y13471"/>
      <c r="Z13471"/>
      <c r="AA13471"/>
      <c r="AB13471"/>
      <c r="AC13471"/>
      <c r="AD13471"/>
      <c r="AE13471"/>
      <c r="AF13471"/>
      <c r="AG13471"/>
      <c r="AH13471"/>
      <c r="AI13471"/>
      <c r="AJ13471"/>
      <c r="AK13471"/>
      <c r="AL13471"/>
    </row>
    <row r="13472" spans="3:38" ht="15" customHeight="1" x14ac:dyDescent="0.35">
      <c r="C13472"/>
      <c r="D13472"/>
      <c r="E13472"/>
      <c r="F13472"/>
      <c r="G13472"/>
      <c r="H13472"/>
      <c r="I13472"/>
      <c r="J13472"/>
      <c r="K13472"/>
      <c r="L13472"/>
      <c r="M13472"/>
      <c r="N13472"/>
      <c r="O13472"/>
      <c r="S13472"/>
      <c r="T13472"/>
      <c r="U13472"/>
      <c r="V13472"/>
      <c r="Y13472"/>
      <c r="Z13472"/>
      <c r="AA13472"/>
      <c r="AB13472"/>
      <c r="AC13472"/>
      <c r="AD13472"/>
      <c r="AE13472"/>
      <c r="AF13472"/>
      <c r="AG13472"/>
      <c r="AH13472"/>
      <c r="AI13472"/>
      <c r="AJ13472"/>
      <c r="AK13472"/>
      <c r="AL13472"/>
    </row>
    <row r="13473" spans="3:38" ht="15" customHeight="1" x14ac:dyDescent="0.35">
      <c r="C13473"/>
      <c r="D13473"/>
      <c r="E13473"/>
      <c r="F13473"/>
      <c r="G13473"/>
      <c r="H13473"/>
      <c r="I13473"/>
      <c r="J13473"/>
      <c r="K13473"/>
      <c r="L13473"/>
      <c r="M13473"/>
      <c r="N13473"/>
      <c r="O13473"/>
      <c r="S13473"/>
      <c r="T13473"/>
      <c r="U13473"/>
      <c r="V13473"/>
      <c r="Y13473"/>
      <c r="Z13473"/>
      <c r="AA13473"/>
      <c r="AB13473"/>
      <c r="AC13473"/>
      <c r="AD13473"/>
      <c r="AE13473"/>
      <c r="AF13473"/>
      <c r="AG13473"/>
      <c r="AH13473"/>
      <c r="AI13473"/>
      <c r="AJ13473"/>
      <c r="AK13473"/>
      <c r="AL13473"/>
    </row>
    <row r="13474" spans="3:38" ht="15" customHeight="1" x14ac:dyDescent="0.35">
      <c r="C13474"/>
      <c r="D13474"/>
      <c r="E13474"/>
      <c r="F13474"/>
      <c r="G13474"/>
      <c r="H13474"/>
      <c r="I13474"/>
      <c r="J13474"/>
      <c r="K13474"/>
      <c r="L13474"/>
      <c r="M13474"/>
      <c r="N13474"/>
      <c r="O13474"/>
      <c r="S13474"/>
      <c r="T13474"/>
      <c r="U13474"/>
      <c r="V13474"/>
      <c r="Y13474"/>
      <c r="Z13474"/>
      <c r="AA13474"/>
      <c r="AB13474"/>
      <c r="AC13474"/>
      <c r="AD13474"/>
      <c r="AE13474"/>
      <c r="AF13474"/>
      <c r="AG13474"/>
      <c r="AH13474"/>
      <c r="AI13474"/>
      <c r="AJ13474"/>
      <c r="AK13474"/>
      <c r="AL13474"/>
    </row>
    <row r="13475" spans="3:38" ht="15" customHeight="1" x14ac:dyDescent="0.35">
      <c r="C13475"/>
      <c r="D13475"/>
      <c r="E13475"/>
      <c r="F13475"/>
      <c r="G13475"/>
      <c r="H13475"/>
      <c r="I13475"/>
      <c r="J13475"/>
      <c r="K13475"/>
      <c r="L13475"/>
      <c r="M13475"/>
      <c r="N13475"/>
      <c r="O13475"/>
      <c r="S13475"/>
      <c r="T13475"/>
      <c r="U13475"/>
      <c r="V13475"/>
      <c r="Y13475"/>
      <c r="Z13475"/>
      <c r="AA13475"/>
      <c r="AB13475"/>
      <c r="AC13475"/>
      <c r="AD13475"/>
      <c r="AE13475"/>
      <c r="AF13475"/>
      <c r="AG13475"/>
      <c r="AH13475"/>
      <c r="AI13475"/>
      <c r="AJ13475"/>
      <c r="AK13475"/>
      <c r="AL13475"/>
    </row>
    <row r="13476" spans="3:38" ht="15" customHeight="1" x14ac:dyDescent="0.35">
      <c r="C13476"/>
      <c r="D13476"/>
      <c r="E13476"/>
      <c r="F13476"/>
      <c r="G13476"/>
      <c r="H13476"/>
      <c r="I13476"/>
      <c r="J13476"/>
      <c r="K13476"/>
      <c r="L13476"/>
      <c r="M13476"/>
      <c r="N13476"/>
      <c r="O13476"/>
      <c r="S13476"/>
      <c r="T13476"/>
      <c r="U13476"/>
      <c r="V13476"/>
      <c r="Y13476"/>
      <c r="Z13476"/>
      <c r="AA13476"/>
      <c r="AB13476"/>
      <c r="AC13476"/>
      <c r="AD13476"/>
      <c r="AE13476"/>
      <c r="AF13476"/>
      <c r="AG13476"/>
      <c r="AH13476"/>
      <c r="AI13476"/>
      <c r="AJ13476"/>
      <c r="AK13476"/>
      <c r="AL13476"/>
    </row>
    <row r="13477" spans="3:38" ht="15" customHeight="1" x14ac:dyDescent="0.35">
      <c r="C13477"/>
      <c r="D13477"/>
      <c r="E13477"/>
      <c r="F13477"/>
      <c r="G13477"/>
      <c r="H13477"/>
      <c r="I13477"/>
      <c r="J13477"/>
      <c r="K13477"/>
      <c r="L13477"/>
      <c r="M13477"/>
      <c r="N13477"/>
      <c r="O13477"/>
      <c r="S13477"/>
      <c r="T13477"/>
      <c r="U13477"/>
      <c r="V13477"/>
      <c r="Y13477"/>
      <c r="Z13477"/>
      <c r="AA13477"/>
      <c r="AB13477"/>
      <c r="AC13477"/>
      <c r="AD13477"/>
      <c r="AE13477"/>
      <c r="AF13477"/>
      <c r="AG13477"/>
      <c r="AH13477"/>
      <c r="AI13477"/>
      <c r="AJ13477"/>
      <c r="AK13477"/>
      <c r="AL13477"/>
    </row>
    <row r="13478" spans="3:38" ht="15" customHeight="1" x14ac:dyDescent="0.35">
      <c r="C13478"/>
      <c r="D13478"/>
      <c r="E13478"/>
      <c r="F13478"/>
      <c r="G13478"/>
      <c r="H13478"/>
      <c r="I13478"/>
      <c r="J13478"/>
      <c r="K13478"/>
      <c r="L13478"/>
      <c r="M13478"/>
      <c r="N13478"/>
      <c r="O13478"/>
      <c r="S13478"/>
      <c r="T13478"/>
      <c r="U13478"/>
      <c r="V13478"/>
      <c r="Y13478"/>
      <c r="Z13478"/>
      <c r="AA13478"/>
      <c r="AB13478"/>
      <c r="AC13478"/>
      <c r="AD13478"/>
      <c r="AE13478"/>
      <c r="AF13478"/>
      <c r="AG13478"/>
      <c r="AH13478"/>
      <c r="AI13478"/>
      <c r="AJ13478"/>
      <c r="AK13478"/>
      <c r="AL13478"/>
    </row>
    <row r="13479" spans="3:38" ht="15" customHeight="1" x14ac:dyDescent="0.35">
      <c r="C13479"/>
      <c r="D13479"/>
      <c r="E13479"/>
      <c r="F13479"/>
      <c r="G13479"/>
      <c r="H13479"/>
      <c r="I13479"/>
      <c r="J13479"/>
      <c r="K13479"/>
      <c r="L13479"/>
      <c r="M13479"/>
      <c r="N13479"/>
      <c r="O13479"/>
      <c r="S13479"/>
      <c r="T13479"/>
      <c r="U13479"/>
      <c r="V13479"/>
      <c r="Y13479"/>
      <c r="Z13479"/>
      <c r="AA13479"/>
      <c r="AB13479"/>
      <c r="AC13479"/>
      <c r="AD13479"/>
      <c r="AE13479"/>
      <c r="AF13479"/>
      <c r="AG13479"/>
      <c r="AH13479"/>
      <c r="AI13479"/>
      <c r="AJ13479"/>
      <c r="AK13479"/>
      <c r="AL13479"/>
    </row>
    <row r="13480" spans="3:38" ht="15" customHeight="1" x14ac:dyDescent="0.35">
      <c r="C13480"/>
      <c r="D13480"/>
      <c r="E13480"/>
      <c r="F13480"/>
      <c r="G13480"/>
      <c r="H13480"/>
      <c r="I13480"/>
      <c r="J13480"/>
      <c r="K13480"/>
      <c r="L13480"/>
      <c r="M13480"/>
      <c r="N13480"/>
      <c r="O13480"/>
      <c r="S13480"/>
      <c r="T13480"/>
      <c r="U13480"/>
      <c r="V13480"/>
      <c r="Y13480"/>
      <c r="Z13480"/>
      <c r="AA13480"/>
      <c r="AB13480"/>
      <c r="AC13480"/>
      <c r="AD13480"/>
      <c r="AE13480"/>
      <c r="AF13480"/>
      <c r="AG13480"/>
      <c r="AH13480"/>
      <c r="AI13480"/>
      <c r="AJ13480"/>
      <c r="AK13480"/>
      <c r="AL13480"/>
    </row>
    <row r="13481" spans="3:38" ht="15" customHeight="1" x14ac:dyDescent="0.35">
      <c r="C13481"/>
      <c r="D13481"/>
      <c r="E13481"/>
      <c r="F13481"/>
      <c r="G13481"/>
      <c r="H13481"/>
      <c r="I13481"/>
      <c r="J13481"/>
      <c r="K13481"/>
      <c r="L13481"/>
      <c r="M13481"/>
      <c r="N13481"/>
      <c r="O13481"/>
      <c r="S13481"/>
      <c r="T13481"/>
      <c r="U13481"/>
      <c r="V13481"/>
      <c r="Y13481"/>
      <c r="Z13481"/>
      <c r="AA13481"/>
      <c r="AB13481"/>
      <c r="AC13481"/>
      <c r="AD13481"/>
      <c r="AE13481"/>
      <c r="AF13481"/>
      <c r="AG13481"/>
      <c r="AH13481"/>
      <c r="AI13481"/>
      <c r="AJ13481"/>
      <c r="AK13481"/>
      <c r="AL13481"/>
    </row>
    <row r="13482" spans="3:38" ht="15" customHeight="1" x14ac:dyDescent="0.35">
      <c r="C13482"/>
      <c r="D13482"/>
      <c r="E13482"/>
      <c r="F13482"/>
      <c r="G13482"/>
      <c r="H13482"/>
      <c r="I13482"/>
      <c r="J13482"/>
      <c r="K13482"/>
      <c r="L13482"/>
      <c r="M13482"/>
      <c r="N13482"/>
      <c r="O13482"/>
      <c r="S13482"/>
      <c r="T13482"/>
      <c r="U13482"/>
      <c r="V13482"/>
      <c r="Y13482"/>
      <c r="Z13482"/>
      <c r="AA13482"/>
      <c r="AB13482"/>
      <c r="AC13482"/>
      <c r="AD13482"/>
      <c r="AE13482"/>
      <c r="AF13482"/>
      <c r="AG13482"/>
      <c r="AH13482"/>
      <c r="AI13482"/>
      <c r="AJ13482"/>
      <c r="AK13482"/>
      <c r="AL13482"/>
    </row>
    <row r="13483" spans="3:38" ht="15" customHeight="1" x14ac:dyDescent="0.35">
      <c r="C13483"/>
      <c r="D13483"/>
      <c r="E13483"/>
      <c r="F13483"/>
      <c r="G13483"/>
      <c r="H13483"/>
      <c r="I13483"/>
      <c r="J13483"/>
      <c r="K13483"/>
      <c r="L13483"/>
      <c r="M13483"/>
      <c r="N13483"/>
      <c r="O13483"/>
      <c r="S13483"/>
      <c r="T13483"/>
      <c r="U13483"/>
      <c r="V13483"/>
      <c r="Y13483"/>
      <c r="Z13483"/>
      <c r="AA13483"/>
      <c r="AB13483"/>
      <c r="AC13483"/>
      <c r="AD13483"/>
      <c r="AE13483"/>
      <c r="AF13483"/>
      <c r="AG13483"/>
      <c r="AH13483"/>
      <c r="AI13483"/>
      <c r="AJ13483"/>
      <c r="AK13483"/>
      <c r="AL13483"/>
    </row>
    <row r="13484" spans="3:38" ht="15" customHeight="1" x14ac:dyDescent="0.35">
      <c r="C13484"/>
      <c r="D13484"/>
      <c r="E13484"/>
      <c r="F13484"/>
      <c r="G13484"/>
      <c r="H13484"/>
      <c r="I13484"/>
      <c r="J13484"/>
      <c r="K13484"/>
      <c r="L13484"/>
      <c r="M13484"/>
      <c r="N13484"/>
      <c r="O13484"/>
      <c r="S13484"/>
      <c r="T13484"/>
      <c r="U13484"/>
      <c r="V13484"/>
      <c r="Y13484"/>
      <c r="Z13484"/>
      <c r="AA13484"/>
      <c r="AB13484"/>
      <c r="AC13484"/>
      <c r="AD13484"/>
      <c r="AE13484"/>
      <c r="AF13484"/>
      <c r="AG13484"/>
      <c r="AH13484"/>
      <c r="AI13484"/>
      <c r="AJ13484"/>
      <c r="AK13484"/>
      <c r="AL13484"/>
    </row>
    <row r="13485" spans="3:38" ht="15" customHeight="1" x14ac:dyDescent="0.35">
      <c r="C13485"/>
      <c r="D13485"/>
      <c r="E13485"/>
      <c r="F13485"/>
      <c r="G13485"/>
      <c r="H13485"/>
      <c r="I13485"/>
      <c r="J13485"/>
      <c r="K13485"/>
      <c r="L13485"/>
      <c r="M13485"/>
      <c r="N13485"/>
      <c r="O13485"/>
      <c r="S13485"/>
      <c r="T13485"/>
      <c r="U13485"/>
      <c r="V13485"/>
      <c r="Y13485"/>
      <c r="Z13485"/>
      <c r="AA13485"/>
      <c r="AB13485"/>
      <c r="AC13485"/>
      <c r="AD13485"/>
      <c r="AE13485"/>
      <c r="AF13485"/>
      <c r="AG13485"/>
      <c r="AH13485"/>
      <c r="AI13485"/>
      <c r="AJ13485"/>
      <c r="AK13485"/>
      <c r="AL13485"/>
    </row>
    <row r="13486" spans="3:38" ht="15" customHeight="1" x14ac:dyDescent="0.35">
      <c r="C13486"/>
      <c r="D13486"/>
      <c r="E13486"/>
      <c r="F13486"/>
      <c r="G13486"/>
      <c r="H13486"/>
      <c r="I13486"/>
      <c r="J13486"/>
      <c r="K13486"/>
      <c r="L13486"/>
      <c r="M13486"/>
      <c r="N13486"/>
      <c r="O13486"/>
      <c r="S13486"/>
      <c r="T13486"/>
      <c r="U13486"/>
      <c r="V13486"/>
      <c r="Y13486"/>
      <c r="Z13486"/>
      <c r="AA13486"/>
      <c r="AB13486"/>
      <c r="AC13486"/>
      <c r="AD13486"/>
      <c r="AE13486"/>
      <c r="AF13486"/>
      <c r="AG13486"/>
      <c r="AH13486"/>
      <c r="AI13486"/>
      <c r="AJ13486"/>
      <c r="AK13486"/>
      <c r="AL13486"/>
    </row>
    <row r="13487" spans="3:38" ht="15" customHeight="1" x14ac:dyDescent="0.35">
      <c r="C13487"/>
      <c r="D13487"/>
      <c r="E13487"/>
      <c r="F13487"/>
      <c r="G13487"/>
      <c r="H13487"/>
      <c r="I13487"/>
      <c r="J13487"/>
      <c r="K13487"/>
      <c r="L13487"/>
      <c r="M13487"/>
      <c r="N13487"/>
      <c r="O13487"/>
      <c r="S13487"/>
      <c r="T13487"/>
      <c r="U13487"/>
      <c r="V13487"/>
      <c r="Y13487"/>
      <c r="Z13487"/>
      <c r="AA13487"/>
      <c r="AB13487"/>
      <c r="AC13487"/>
      <c r="AD13487"/>
      <c r="AE13487"/>
      <c r="AF13487"/>
      <c r="AG13487"/>
      <c r="AH13487"/>
      <c r="AI13487"/>
      <c r="AJ13487"/>
      <c r="AK13487"/>
      <c r="AL13487"/>
    </row>
    <row r="13488" spans="3:38" ht="15" customHeight="1" x14ac:dyDescent="0.35">
      <c r="C13488"/>
      <c r="D13488"/>
      <c r="E13488"/>
      <c r="F13488"/>
      <c r="G13488"/>
      <c r="H13488"/>
      <c r="I13488"/>
      <c r="J13488"/>
      <c r="K13488"/>
      <c r="L13488"/>
      <c r="M13488"/>
      <c r="N13488"/>
      <c r="O13488"/>
      <c r="S13488"/>
      <c r="T13488"/>
      <c r="U13488"/>
      <c r="V13488"/>
      <c r="Y13488"/>
      <c r="Z13488"/>
      <c r="AA13488"/>
      <c r="AB13488"/>
      <c r="AC13488"/>
      <c r="AD13488"/>
      <c r="AE13488"/>
      <c r="AF13488"/>
      <c r="AG13488"/>
      <c r="AH13488"/>
      <c r="AI13488"/>
      <c r="AJ13488"/>
      <c r="AK13488"/>
      <c r="AL13488"/>
    </row>
    <row r="13489" spans="3:38" ht="15" customHeight="1" x14ac:dyDescent="0.35">
      <c r="C13489"/>
      <c r="D13489"/>
      <c r="E13489"/>
      <c r="F13489"/>
      <c r="G13489"/>
      <c r="H13489"/>
      <c r="I13489"/>
      <c r="J13489"/>
      <c r="K13489"/>
      <c r="L13489"/>
      <c r="M13489"/>
      <c r="N13489"/>
      <c r="O13489"/>
      <c r="S13489"/>
      <c r="T13489"/>
      <c r="U13489"/>
      <c r="V13489"/>
      <c r="Y13489"/>
      <c r="Z13489"/>
      <c r="AA13489"/>
      <c r="AB13489"/>
      <c r="AC13489"/>
      <c r="AD13489"/>
      <c r="AE13489"/>
      <c r="AF13489"/>
      <c r="AG13489"/>
      <c r="AH13489"/>
      <c r="AI13489"/>
      <c r="AJ13489"/>
      <c r="AK13489"/>
      <c r="AL13489"/>
    </row>
    <row r="13490" spans="3:38" ht="15" customHeight="1" x14ac:dyDescent="0.35">
      <c r="C13490"/>
      <c r="D13490"/>
      <c r="E13490"/>
      <c r="F13490"/>
      <c r="G13490"/>
      <c r="H13490"/>
      <c r="I13490"/>
      <c r="J13490"/>
      <c r="K13490"/>
      <c r="L13490"/>
      <c r="M13490"/>
      <c r="N13490"/>
      <c r="O13490"/>
      <c r="S13490"/>
      <c r="T13490"/>
      <c r="U13490"/>
      <c r="V13490"/>
      <c r="Y13490"/>
      <c r="Z13490"/>
      <c r="AA13490"/>
      <c r="AB13490"/>
      <c r="AC13490"/>
      <c r="AD13490"/>
      <c r="AE13490"/>
      <c r="AF13490"/>
      <c r="AG13490"/>
      <c r="AH13490"/>
      <c r="AI13490"/>
      <c r="AJ13490"/>
      <c r="AK13490"/>
      <c r="AL13490"/>
    </row>
    <row r="13491" spans="3:38" ht="15" customHeight="1" x14ac:dyDescent="0.35">
      <c r="C13491"/>
      <c r="D13491"/>
      <c r="E13491"/>
      <c r="F13491"/>
      <c r="G13491"/>
      <c r="H13491"/>
      <c r="I13491"/>
      <c r="J13491"/>
      <c r="K13491"/>
      <c r="L13491"/>
      <c r="M13491"/>
      <c r="N13491"/>
      <c r="O13491"/>
      <c r="S13491"/>
      <c r="T13491"/>
      <c r="U13491"/>
      <c r="V13491"/>
      <c r="Y13491"/>
      <c r="Z13491"/>
      <c r="AA13491"/>
      <c r="AB13491"/>
      <c r="AC13491"/>
      <c r="AD13491"/>
      <c r="AE13491"/>
      <c r="AF13491"/>
      <c r="AG13491"/>
      <c r="AH13491"/>
      <c r="AI13491"/>
      <c r="AJ13491"/>
      <c r="AK13491"/>
      <c r="AL13491"/>
    </row>
    <row r="13492" spans="3:38" ht="15" customHeight="1" x14ac:dyDescent="0.35">
      <c r="C13492"/>
      <c r="D13492"/>
      <c r="E13492"/>
      <c r="F13492"/>
      <c r="G13492"/>
      <c r="H13492"/>
      <c r="I13492"/>
      <c r="J13492"/>
      <c r="K13492"/>
      <c r="L13492"/>
      <c r="M13492"/>
      <c r="N13492"/>
      <c r="O13492"/>
      <c r="S13492"/>
      <c r="T13492"/>
      <c r="U13492"/>
      <c r="V13492"/>
      <c r="Y13492"/>
      <c r="Z13492"/>
      <c r="AA13492"/>
      <c r="AB13492"/>
      <c r="AC13492"/>
      <c r="AD13492"/>
      <c r="AE13492"/>
      <c r="AF13492"/>
      <c r="AG13492"/>
      <c r="AH13492"/>
      <c r="AI13492"/>
      <c r="AJ13492"/>
      <c r="AK13492"/>
      <c r="AL13492"/>
    </row>
    <row r="13493" spans="3:38" ht="15" customHeight="1" x14ac:dyDescent="0.35">
      <c r="C13493"/>
      <c r="D13493"/>
      <c r="E13493"/>
      <c r="F13493"/>
      <c r="G13493"/>
      <c r="H13493"/>
      <c r="I13493"/>
      <c r="J13493"/>
      <c r="K13493"/>
      <c r="L13493"/>
      <c r="M13493"/>
      <c r="N13493"/>
      <c r="O13493"/>
      <c r="S13493"/>
      <c r="T13493"/>
      <c r="U13493"/>
      <c r="V13493"/>
      <c r="Y13493"/>
      <c r="Z13493"/>
      <c r="AA13493"/>
      <c r="AB13493"/>
      <c r="AC13493"/>
      <c r="AD13493"/>
      <c r="AE13493"/>
      <c r="AF13493"/>
      <c r="AG13493"/>
      <c r="AH13493"/>
      <c r="AI13493"/>
      <c r="AJ13493"/>
      <c r="AK13493"/>
      <c r="AL13493"/>
    </row>
    <row r="13494" spans="3:38" ht="15" customHeight="1" x14ac:dyDescent="0.35">
      <c r="C13494"/>
      <c r="D13494"/>
      <c r="E13494"/>
      <c r="F13494"/>
      <c r="G13494"/>
      <c r="H13494"/>
      <c r="I13494"/>
      <c r="J13494"/>
      <c r="K13494"/>
      <c r="L13494"/>
      <c r="M13494"/>
      <c r="N13494"/>
      <c r="O13494"/>
      <c r="S13494"/>
      <c r="T13494"/>
      <c r="U13494"/>
      <c r="V13494"/>
      <c r="Y13494"/>
      <c r="Z13494"/>
      <c r="AA13494"/>
      <c r="AB13494"/>
      <c r="AC13494"/>
      <c r="AD13494"/>
      <c r="AE13494"/>
      <c r="AF13494"/>
      <c r="AG13494"/>
      <c r="AH13494"/>
      <c r="AI13494"/>
      <c r="AJ13494"/>
      <c r="AK13494"/>
      <c r="AL13494"/>
    </row>
    <row r="13495" spans="3:38" ht="15" customHeight="1" x14ac:dyDescent="0.35">
      <c r="C13495"/>
      <c r="D13495"/>
      <c r="E13495"/>
      <c r="F13495"/>
      <c r="G13495"/>
      <c r="H13495"/>
      <c r="I13495"/>
      <c r="J13495"/>
      <c r="K13495"/>
      <c r="L13495"/>
      <c r="M13495"/>
      <c r="N13495"/>
      <c r="O13495"/>
      <c r="S13495"/>
      <c r="T13495"/>
      <c r="U13495"/>
      <c r="V13495"/>
      <c r="Y13495"/>
      <c r="Z13495"/>
      <c r="AA13495"/>
      <c r="AB13495"/>
      <c r="AC13495"/>
      <c r="AD13495"/>
      <c r="AE13495"/>
      <c r="AF13495"/>
      <c r="AG13495"/>
      <c r="AH13495"/>
      <c r="AI13495"/>
      <c r="AJ13495"/>
      <c r="AK13495"/>
      <c r="AL13495"/>
    </row>
    <row r="13496" spans="3:38" ht="15" customHeight="1" x14ac:dyDescent="0.35">
      <c r="C13496"/>
      <c r="D13496"/>
      <c r="E13496"/>
      <c r="F13496"/>
      <c r="G13496"/>
      <c r="H13496"/>
      <c r="I13496"/>
      <c r="J13496"/>
      <c r="K13496"/>
      <c r="L13496"/>
      <c r="M13496"/>
      <c r="N13496"/>
      <c r="O13496"/>
      <c r="S13496"/>
      <c r="T13496"/>
      <c r="U13496"/>
      <c r="V13496"/>
      <c r="Y13496"/>
      <c r="Z13496"/>
      <c r="AA13496"/>
      <c r="AB13496"/>
      <c r="AC13496"/>
      <c r="AD13496"/>
      <c r="AE13496"/>
      <c r="AF13496"/>
      <c r="AG13496"/>
      <c r="AH13496"/>
      <c r="AI13496"/>
      <c r="AJ13496"/>
      <c r="AK13496"/>
      <c r="AL13496"/>
    </row>
    <row r="13497" spans="3:38" ht="15" customHeight="1" x14ac:dyDescent="0.35">
      <c r="C13497"/>
      <c r="D13497"/>
      <c r="E13497"/>
      <c r="F13497"/>
      <c r="G13497"/>
      <c r="H13497"/>
      <c r="I13497"/>
      <c r="J13497"/>
      <c r="K13497"/>
      <c r="L13497"/>
      <c r="M13497"/>
      <c r="N13497"/>
      <c r="O13497"/>
      <c r="S13497"/>
      <c r="T13497"/>
      <c r="U13497"/>
      <c r="V13497"/>
      <c r="Y13497"/>
      <c r="Z13497"/>
      <c r="AA13497"/>
      <c r="AB13497"/>
      <c r="AC13497"/>
      <c r="AD13497"/>
      <c r="AE13497"/>
      <c r="AF13497"/>
      <c r="AG13497"/>
      <c r="AH13497"/>
      <c r="AI13497"/>
      <c r="AJ13497"/>
      <c r="AK13497"/>
      <c r="AL13497"/>
    </row>
    <row r="13498" spans="3:38" ht="15" customHeight="1" x14ac:dyDescent="0.35">
      <c r="C13498"/>
      <c r="D13498"/>
      <c r="E13498"/>
      <c r="F13498"/>
      <c r="G13498"/>
      <c r="H13498"/>
      <c r="I13498"/>
      <c r="J13498"/>
      <c r="K13498"/>
      <c r="L13498"/>
      <c r="M13498"/>
      <c r="N13498"/>
      <c r="O13498"/>
      <c r="S13498"/>
      <c r="T13498"/>
      <c r="U13498"/>
      <c r="V13498"/>
      <c r="Y13498"/>
      <c r="Z13498"/>
      <c r="AA13498"/>
      <c r="AB13498"/>
      <c r="AC13498"/>
      <c r="AD13498"/>
      <c r="AE13498"/>
      <c r="AF13498"/>
      <c r="AG13498"/>
      <c r="AH13498"/>
      <c r="AI13498"/>
      <c r="AJ13498"/>
      <c r="AK13498"/>
      <c r="AL13498"/>
    </row>
    <row r="13499" spans="3:38" ht="15" customHeight="1" x14ac:dyDescent="0.35">
      <c r="C13499"/>
      <c r="D13499"/>
      <c r="E13499"/>
      <c r="F13499"/>
      <c r="G13499"/>
      <c r="H13499"/>
      <c r="I13499"/>
      <c r="J13499"/>
      <c r="K13499"/>
      <c r="L13499"/>
      <c r="M13499"/>
      <c r="N13499"/>
      <c r="O13499"/>
      <c r="S13499"/>
      <c r="T13499"/>
      <c r="U13499"/>
      <c r="V13499"/>
      <c r="Y13499"/>
      <c r="Z13499"/>
      <c r="AA13499"/>
      <c r="AB13499"/>
      <c r="AC13499"/>
      <c r="AD13499"/>
      <c r="AE13499"/>
      <c r="AF13499"/>
      <c r="AG13499"/>
      <c r="AH13499"/>
      <c r="AI13499"/>
      <c r="AJ13499"/>
      <c r="AK13499"/>
      <c r="AL13499"/>
    </row>
    <row r="13500" spans="3:38" ht="15" customHeight="1" x14ac:dyDescent="0.35">
      <c r="C13500"/>
      <c r="D13500"/>
      <c r="E13500"/>
      <c r="F13500"/>
      <c r="G13500"/>
      <c r="H13500"/>
      <c r="I13500"/>
      <c r="J13500"/>
      <c r="K13500"/>
      <c r="L13500"/>
      <c r="M13500"/>
      <c r="N13500"/>
      <c r="O13500"/>
      <c r="S13500"/>
      <c r="T13500"/>
      <c r="U13500"/>
      <c r="V13500"/>
      <c r="Y13500"/>
      <c r="Z13500"/>
      <c r="AA13500"/>
      <c r="AB13500"/>
      <c r="AC13500"/>
      <c r="AD13500"/>
      <c r="AE13500"/>
      <c r="AF13500"/>
      <c r="AG13500"/>
      <c r="AH13500"/>
      <c r="AI13500"/>
      <c r="AJ13500"/>
      <c r="AK13500"/>
      <c r="AL13500"/>
    </row>
    <row r="13501" spans="3:38" ht="15" customHeight="1" x14ac:dyDescent="0.35">
      <c r="C13501"/>
      <c r="D13501"/>
      <c r="E13501"/>
      <c r="F13501"/>
      <c r="G13501"/>
      <c r="H13501"/>
      <c r="I13501"/>
      <c r="J13501"/>
      <c r="K13501"/>
      <c r="L13501"/>
      <c r="M13501"/>
      <c r="N13501"/>
      <c r="O13501"/>
      <c r="S13501"/>
      <c r="T13501"/>
      <c r="U13501"/>
      <c r="V13501"/>
      <c r="Y13501"/>
      <c r="Z13501"/>
      <c r="AA13501"/>
      <c r="AB13501"/>
      <c r="AC13501"/>
      <c r="AD13501"/>
      <c r="AE13501"/>
      <c r="AF13501"/>
      <c r="AG13501"/>
      <c r="AH13501"/>
      <c r="AI13501"/>
      <c r="AJ13501"/>
      <c r="AK13501"/>
      <c r="AL13501"/>
    </row>
    <row r="13502" spans="3:38" ht="15" customHeight="1" x14ac:dyDescent="0.35">
      <c r="C13502"/>
      <c r="D13502"/>
      <c r="E13502"/>
      <c r="F13502"/>
      <c r="G13502"/>
      <c r="H13502"/>
      <c r="I13502"/>
      <c r="J13502"/>
      <c r="K13502"/>
      <c r="L13502"/>
      <c r="M13502"/>
      <c r="N13502"/>
      <c r="O13502"/>
      <c r="S13502"/>
      <c r="T13502"/>
      <c r="U13502"/>
      <c r="V13502"/>
      <c r="Y13502"/>
      <c r="Z13502"/>
      <c r="AA13502"/>
      <c r="AB13502"/>
      <c r="AC13502"/>
      <c r="AD13502"/>
      <c r="AE13502"/>
      <c r="AF13502"/>
      <c r="AG13502"/>
      <c r="AH13502"/>
      <c r="AI13502"/>
      <c r="AJ13502"/>
      <c r="AK13502"/>
      <c r="AL13502"/>
    </row>
    <row r="13503" spans="3:38" ht="15" customHeight="1" x14ac:dyDescent="0.35">
      <c r="C13503"/>
      <c r="D13503"/>
      <c r="E13503"/>
      <c r="F13503"/>
      <c r="G13503"/>
      <c r="H13503"/>
      <c r="I13503"/>
      <c r="J13503"/>
      <c r="K13503"/>
      <c r="L13503"/>
      <c r="M13503"/>
      <c r="N13503"/>
      <c r="O13503"/>
      <c r="S13503"/>
      <c r="T13503"/>
      <c r="U13503"/>
      <c r="V13503"/>
      <c r="Y13503"/>
      <c r="Z13503"/>
      <c r="AA13503"/>
      <c r="AB13503"/>
      <c r="AC13503"/>
      <c r="AD13503"/>
      <c r="AE13503"/>
      <c r="AF13503"/>
      <c r="AG13503"/>
      <c r="AH13503"/>
      <c r="AI13503"/>
      <c r="AJ13503"/>
      <c r="AK13503"/>
      <c r="AL13503"/>
    </row>
    <row r="13504" spans="3:38" ht="15" customHeight="1" x14ac:dyDescent="0.35">
      <c r="C13504"/>
      <c r="D13504"/>
      <c r="E13504"/>
      <c r="F13504"/>
      <c r="G13504"/>
      <c r="H13504"/>
      <c r="I13504"/>
      <c r="J13504"/>
      <c r="K13504"/>
      <c r="L13504"/>
      <c r="M13504"/>
      <c r="N13504"/>
      <c r="O13504"/>
      <c r="S13504"/>
      <c r="T13504"/>
      <c r="U13504"/>
      <c r="V13504"/>
      <c r="Y13504"/>
      <c r="Z13504"/>
      <c r="AA13504"/>
      <c r="AB13504"/>
      <c r="AC13504"/>
      <c r="AD13504"/>
      <c r="AE13504"/>
      <c r="AF13504"/>
      <c r="AG13504"/>
      <c r="AH13504"/>
      <c r="AI13504"/>
      <c r="AJ13504"/>
      <c r="AK13504"/>
      <c r="AL13504"/>
    </row>
    <row r="13505" spans="3:38" ht="15" customHeight="1" x14ac:dyDescent="0.35">
      <c r="C13505"/>
      <c r="D13505"/>
      <c r="E13505"/>
      <c r="F13505"/>
      <c r="G13505"/>
      <c r="H13505"/>
      <c r="I13505"/>
      <c r="J13505"/>
      <c r="K13505"/>
      <c r="L13505"/>
      <c r="M13505"/>
      <c r="N13505"/>
      <c r="O13505"/>
      <c r="S13505"/>
      <c r="T13505"/>
      <c r="U13505"/>
      <c r="V13505"/>
      <c r="Y13505"/>
      <c r="Z13505"/>
      <c r="AA13505"/>
      <c r="AB13505"/>
      <c r="AC13505"/>
      <c r="AD13505"/>
      <c r="AE13505"/>
      <c r="AF13505"/>
      <c r="AG13505"/>
      <c r="AH13505"/>
      <c r="AI13505"/>
      <c r="AJ13505"/>
      <c r="AK13505"/>
      <c r="AL13505"/>
    </row>
    <row r="13506" spans="3:38" ht="15" customHeight="1" x14ac:dyDescent="0.35">
      <c r="C13506"/>
      <c r="D13506"/>
      <c r="E13506"/>
      <c r="F13506"/>
      <c r="G13506"/>
      <c r="H13506"/>
      <c r="I13506"/>
      <c r="J13506"/>
      <c r="K13506"/>
      <c r="L13506"/>
      <c r="M13506"/>
      <c r="N13506"/>
      <c r="O13506"/>
      <c r="S13506"/>
      <c r="T13506"/>
      <c r="U13506"/>
      <c r="V13506"/>
      <c r="Y13506"/>
      <c r="Z13506"/>
      <c r="AA13506"/>
      <c r="AB13506"/>
      <c r="AC13506"/>
      <c r="AD13506"/>
      <c r="AE13506"/>
      <c r="AF13506"/>
      <c r="AG13506"/>
      <c r="AH13506"/>
      <c r="AI13506"/>
      <c r="AJ13506"/>
      <c r="AK13506"/>
      <c r="AL13506"/>
    </row>
    <row r="13507" spans="3:38" ht="15" customHeight="1" x14ac:dyDescent="0.35">
      <c r="C13507"/>
      <c r="D13507"/>
      <c r="E13507"/>
      <c r="F13507"/>
      <c r="G13507"/>
      <c r="H13507"/>
      <c r="I13507"/>
      <c r="J13507"/>
      <c r="K13507"/>
      <c r="L13507"/>
      <c r="M13507"/>
      <c r="N13507"/>
      <c r="O13507"/>
      <c r="S13507"/>
      <c r="T13507"/>
      <c r="U13507"/>
      <c r="V13507"/>
      <c r="Y13507"/>
      <c r="Z13507"/>
      <c r="AA13507"/>
      <c r="AB13507"/>
      <c r="AC13507"/>
      <c r="AD13507"/>
      <c r="AE13507"/>
      <c r="AF13507"/>
      <c r="AG13507"/>
      <c r="AH13507"/>
      <c r="AI13507"/>
      <c r="AJ13507"/>
      <c r="AK13507"/>
      <c r="AL13507"/>
    </row>
    <row r="13508" spans="3:38" ht="15" customHeight="1" x14ac:dyDescent="0.35">
      <c r="C13508"/>
      <c r="D13508"/>
      <c r="E13508"/>
      <c r="F13508"/>
      <c r="G13508"/>
      <c r="H13508"/>
      <c r="I13508"/>
      <c r="J13508"/>
      <c r="K13508"/>
      <c r="L13508"/>
      <c r="M13508"/>
      <c r="N13508"/>
      <c r="O13508"/>
      <c r="S13508"/>
      <c r="T13508"/>
      <c r="U13508"/>
      <c r="V13508"/>
      <c r="Y13508"/>
      <c r="Z13508"/>
      <c r="AA13508"/>
      <c r="AB13508"/>
      <c r="AC13508"/>
      <c r="AD13508"/>
      <c r="AE13508"/>
      <c r="AF13508"/>
      <c r="AG13508"/>
      <c r="AH13508"/>
      <c r="AI13508"/>
      <c r="AJ13508"/>
      <c r="AK13508"/>
      <c r="AL13508"/>
    </row>
    <row r="13509" spans="3:38" ht="15" customHeight="1" x14ac:dyDescent="0.35">
      <c r="C13509"/>
      <c r="D13509"/>
      <c r="E13509"/>
      <c r="F13509"/>
      <c r="G13509"/>
      <c r="H13509"/>
      <c r="I13509"/>
      <c r="J13509"/>
      <c r="K13509"/>
      <c r="L13509"/>
      <c r="M13509"/>
      <c r="N13509"/>
      <c r="O13509"/>
      <c r="S13509"/>
      <c r="T13509"/>
      <c r="U13509"/>
      <c r="V13509"/>
      <c r="Y13509"/>
      <c r="Z13509"/>
      <c r="AA13509"/>
      <c r="AB13509"/>
      <c r="AC13509"/>
      <c r="AD13509"/>
      <c r="AE13509"/>
      <c r="AF13509"/>
      <c r="AG13509"/>
      <c r="AH13509"/>
      <c r="AI13509"/>
      <c r="AJ13509"/>
      <c r="AK13509"/>
      <c r="AL13509"/>
    </row>
    <row r="13510" spans="3:38" ht="15" customHeight="1" x14ac:dyDescent="0.35">
      <c r="C13510"/>
      <c r="D13510"/>
      <c r="E13510"/>
      <c r="F13510"/>
      <c r="G13510"/>
      <c r="H13510"/>
      <c r="I13510"/>
      <c r="J13510"/>
      <c r="K13510"/>
      <c r="L13510"/>
      <c r="M13510"/>
      <c r="N13510"/>
      <c r="O13510"/>
      <c r="S13510"/>
      <c r="T13510"/>
      <c r="U13510"/>
      <c r="V13510"/>
      <c r="Y13510"/>
      <c r="Z13510"/>
      <c r="AA13510"/>
      <c r="AB13510"/>
      <c r="AC13510"/>
      <c r="AD13510"/>
      <c r="AE13510"/>
      <c r="AF13510"/>
      <c r="AG13510"/>
      <c r="AH13510"/>
      <c r="AI13510"/>
      <c r="AJ13510"/>
      <c r="AK13510"/>
      <c r="AL13510"/>
    </row>
    <row r="13511" spans="3:38" ht="15" customHeight="1" x14ac:dyDescent="0.35">
      <c r="C13511"/>
      <c r="D13511"/>
      <c r="E13511"/>
      <c r="F13511"/>
      <c r="G13511"/>
      <c r="H13511"/>
      <c r="I13511"/>
      <c r="J13511"/>
      <c r="K13511"/>
      <c r="L13511"/>
      <c r="M13511"/>
      <c r="N13511"/>
      <c r="O13511"/>
      <c r="S13511"/>
      <c r="T13511"/>
      <c r="U13511"/>
      <c r="V13511"/>
      <c r="Y13511"/>
      <c r="Z13511"/>
      <c r="AA13511"/>
      <c r="AB13511"/>
      <c r="AC13511"/>
      <c r="AD13511"/>
      <c r="AE13511"/>
      <c r="AF13511"/>
      <c r="AG13511"/>
      <c r="AH13511"/>
      <c r="AI13511"/>
      <c r="AJ13511"/>
      <c r="AK13511"/>
      <c r="AL13511"/>
    </row>
    <row r="13512" spans="3:38" ht="15" customHeight="1" x14ac:dyDescent="0.35">
      <c r="C13512"/>
      <c r="D13512"/>
      <c r="E13512"/>
      <c r="F13512"/>
      <c r="G13512"/>
      <c r="H13512"/>
      <c r="I13512"/>
      <c r="J13512"/>
      <c r="K13512"/>
      <c r="L13512"/>
      <c r="M13512"/>
      <c r="N13512"/>
      <c r="O13512"/>
      <c r="S13512"/>
      <c r="T13512"/>
      <c r="U13512"/>
      <c r="V13512"/>
      <c r="Y13512"/>
      <c r="Z13512"/>
      <c r="AA13512"/>
      <c r="AB13512"/>
      <c r="AC13512"/>
      <c r="AD13512"/>
      <c r="AE13512"/>
      <c r="AF13512"/>
      <c r="AG13512"/>
      <c r="AH13512"/>
      <c r="AI13512"/>
      <c r="AJ13512"/>
      <c r="AK13512"/>
      <c r="AL13512"/>
    </row>
    <row r="13513" spans="3:38" ht="15" customHeight="1" x14ac:dyDescent="0.35">
      <c r="C13513"/>
      <c r="D13513"/>
      <c r="E13513"/>
      <c r="F13513"/>
      <c r="G13513"/>
      <c r="H13513"/>
      <c r="I13513"/>
      <c r="J13513"/>
      <c r="K13513"/>
      <c r="L13513"/>
      <c r="M13513"/>
      <c r="N13513"/>
      <c r="O13513"/>
      <c r="S13513"/>
      <c r="T13513"/>
      <c r="U13513"/>
      <c r="V13513"/>
      <c r="Y13513"/>
      <c r="Z13513"/>
      <c r="AA13513"/>
      <c r="AB13513"/>
      <c r="AC13513"/>
      <c r="AD13513"/>
      <c r="AE13513"/>
      <c r="AF13513"/>
      <c r="AG13513"/>
      <c r="AH13513"/>
      <c r="AI13513"/>
      <c r="AJ13513"/>
      <c r="AK13513"/>
      <c r="AL13513"/>
    </row>
    <row r="13514" spans="3:38" ht="15" customHeight="1" x14ac:dyDescent="0.35">
      <c r="C13514"/>
      <c r="D13514"/>
      <c r="E13514"/>
      <c r="F13514"/>
      <c r="G13514"/>
      <c r="H13514"/>
      <c r="I13514"/>
      <c r="J13514"/>
      <c r="K13514"/>
      <c r="L13514"/>
      <c r="M13514"/>
      <c r="N13514"/>
      <c r="O13514"/>
      <c r="S13514"/>
      <c r="T13514"/>
      <c r="U13514"/>
      <c r="V13514"/>
      <c r="Y13514"/>
      <c r="Z13514"/>
      <c r="AA13514"/>
      <c r="AB13514"/>
      <c r="AC13514"/>
      <c r="AD13514"/>
      <c r="AE13514"/>
      <c r="AF13514"/>
      <c r="AG13514"/>
      <c r="AH13514"/>
      <c r="AI13514"/>
      <c r="AJ13514"/>
      <c r="AK13514"/>
      <c r="AL13514"/>
    </row>
    <row r="13515" spans="3:38" ht="15" customHeight="1" x14ac:dyDescent="0.35">
      <c r="C13515"/>
      <c r="D13515"/>
      <c r="E13515"/>
      <c r="F13515"/>
      <c r="G13515"/>
      <c r="H13515"/>
      <c r="I13515"/>
      <c r="J13515"/>
      <c r="K13515"/>
      <c r="L13515"/>
      <c r="M13515"/>
      <c r="N13515"/>
      <c r="O13515"/>
      <c r="S13515"/>
      <c r="T13515"/>
      <c r="U13515"/>
      <c r="V13515"/>
      <c r="Y13515"/>
      <c r="Z13515"/>
      <c r="AA13515"/>
      <c r="AB13515"/>
      <c r="AC13515"/>
      <c r="AD13515"/>
      <c r="AE13515"/>
      <c r="AF13515"/>
      <c r="AG13515"/>
      <c r="AH13515"/>
      <c r="AI13515"/>
      <c r="AJ13515"/>
      <c r="AK13515"/>
      <c r="AL13515"/>
    </row>
    <row r="13516" spans="3:38" ht="15" customHeight="1" x14ac:dyDescent="0.35">
      <c r="C13516"/>
      <c r="D13516"/>
      <c r="E13516"/>
      <c r="F13516"/>
      <c r="G13516"/>
      <c r="H13516"/>
      <c r="I13516"/>
      <c r="J13516"/>
      <c r="K13516"/>
      <c r="L13516"/>
      <c r="M13516"/>
      <c r="N13516"/>
      <c r="O13516"/>
      <c r="S13516"/>
      <c r="T13516"/>
      <c r="U13516"/>
      <c r="V13516"/>
      <c r="Y13516"/>
      <c r="Z13516"/>
      <c r="AA13516"/>
      <c r="AB13516"/>
      <c r="AC13516"/>
      <c r="AD13516"/>
      <c r="AE13516"/>
      <c r="AF13516"/>
      <c r="AG13516"/>
      <c r="AH13516"/>
      <c r="AI13516"/>
      <c r="AJ13516"/>
      <c r="AK13516"/>
      <c r="AL13516"/>
    </row>
    <row r="13517" spans="3:38" ht="15" customHeight="1" x14ac:dyDescent="0.35">
      <c r="C13517"/>
      <c r="D13517"/>
      <c r="E13517"/>
      <c r="F13517"/>
      <c r="G13517"/>
      <c r="H13517"/>
      <c r="I13517"/>
      <c r="J13517"/>
      <c r="K13517"/>
      <c r="L13517"/>
      <c r="M13517"/>
      <c r="N13517"/>
      <c r="O13517"/>
      <c r="S13517"/>
      <c r="T13517"/>
      <c r="U13517"/>
      <c r="V13517"/>
      <c r="Y13517"/>
      <c r="Z13517"/>
      <c r="AA13517"/>
      <c r="AB13517"/>
      <c r="AC13517"/>
      <c r="AD13517"/>
      <c r="AE13517"/>
      <c r="AF13517"/>
      <c r="AG13517"/>
      <c r="AH13517"/>
      <c r="AI13517"/>
      <c r="AJ13517"/>
      <c r="AK13517"/>
      <c r="AL13517"/>
    </row>
    <row r="13518" spans="3:38" ht="15" customHeight="1" x14ac:dyDescent="0.35">
      <c r="C13518"/>
      <c r="D13518"/>
      <c r="E13518"/>
      <c r="F13518"/>
      <c r="G13518"/>
      <c r="H13518"/>
      <c r="I13518"/>
      <c r="J13518"/>
      <c r="K13518"/>
      <c r="L13518"/>
      <c r="M13518"/>
      <c r="N13518"/>
      <c r="O13518"/>
      <c r="S13518"/>
      <c r="T13518"/>
      <c r="U13518"/>
      <c r="V13518"/>
      <c r="Y13518"/>
      <c r="Z13518"/>
      <c r="AA13518"/>
      <c r="AB13518"/>
      <c r="AC13518"/>
      <c r="AD13518"/>
      <c r="AE13518"/>
      <c r="AF13518"/>
      <c r="AG13518"/>
      <c r="AH13518"/>
      <c r="AI13518"/>
      <c r="AJ13518"/>
      <c r="AK13518"/>
      <c r="AL13518"/>
    </row>
    <row r="13519" spans="3:38" ht="15" customHeight="1" x14ac:dyDescent="0.35">
      <c r="C13519"/>
      <c r="D13519"/>
      <c r="E13519"/>
      <c r="F13519"/>
      <c r="G13519"/>
      <c r="H13519"/>
      <c r="I13519"/>
      <c r="J13519"/>
      <c r="K13519"/>
      <c r="L13519"/>
      <c r="M13519"/>
      <c r="N13519"/>
      <c r="O13519"/>
      <c r="S13519"/>
      <c r="T13519"/>
      <c r="U13519"/>
      <c r="V13519"/>
      <c r="Y13519"/>
      <c r="Z13519"/>
      <c r="AA13519"/>
      <c r="AB13519"/>
      <c r="AC13519"/>
      <c r="AD13519"/>
      <c r="AE13519"/>
      <c r="AF13519"/>
      <c r="AG13519"/>
      <c r="AH13519"/>
      <c r="AI13519"/>
      <c r="AJ13519"/>
      <c r="AK13519"/>
      <c r="AL13519"/>
    </row>
    <row r="13520" spans="3:38" ht="15" customHeight="1" x14ac:dyDescent="0.35">
      <c r="C13520"/>
      <c r="D13520"/>
      <c r="E13520"/>
      <c r="F13520"/>
      <c r="G13520"/>
      <c r="H13520"/>
      <c r="I13520"/>
      <c r="J13520"/>
      <c r="K13520"/>
      <c r="L13520"/>
      <c r="M13520"/>
      <c r="N13520"/>
      <c r="O13520"/>
      <c r="S13520"/>
      <c r="T13520"/>
      <c r="U13520"/>
      <c r="V13520"/>
      <c r="Y13520"/>
      <c r="Z13520"/>
      <c r="AA13520"/>
      <c r="AB13520"/>
      <c r="AC13520"/>
      <c r="AD13520"/>
      <c r="AE13520"/>
      <c r="AF13520"/>
      <c r="AG13520"/>
      <c r="AH13520"/>
      <c r="AI13520"/>
      <c r="AJ13520"/>
      <c r="AK13520"/>
      <c r="AL13520"/>
    </row>
    <row r="13521" spans="3:38" ht="15" customHeight="1" x14ac:dyDescent="0.35">
      <c r="C13521"/>
      <c r="D13521"/>
      <c r="E13521"/>
      <c r="F13521"/>
      <c r="G13521"/>
      <c r="H13521"/>
      <c r="I13521"/>
      <c r="J13521"/>
      <c r="K13521"/>
      <c r="L13521"/>
      <c r="M13521"/>
      <c r="N13521"/>
      <c r="O13521"/>
      <c r="S13521"/>
      <c r="T13521"/>
      <c r="U13521"/>
      <c r="V13521"/>
      <c r="Y13521"/>
      <c r="Z13521"/>
      <c r="AA13521"/>
      <c r="AB13521"/>
      <c r="AC13521"/>
      <c r="AD13521"/>
      <c r="AE13521"/>
      <c r="AF13521"/>
      <c r="AG13521"/>
      <c r="AH13521"/>
      <c r="AI13521"/>
      <c r="AJ13521"/>
      <c r="AK13521"/>
      <c r="AL13521"/>
    </row>
    <row r="13522" spans="3:38" ht="15" customHeight="1" x14ac:dyDescent="0.35">
      <c r="C13522"/>
      <c r="D13522"/>
      <c r="E13522"/>
      <c r="F13522"/>
      <c r="G13522"/>
      <c r="H13522"/>
      <c r="I13522"/>
      <c r="J13522"/>
      <c r="K13522"/>
      <c r="L13522"/>
      <c r="M13522"/>
      <c r="N13522"/>
      <c r="O13522"/>
      <c r="S13522"/>
      <c r="T13522"/>
      <c r="U13522"/>
      <c r="V13522"/>
      <c r="Y13522"/>
      <c r="Z13522"/>
      <c r="AA13522"/>
      <c r="AB13522"/>
      <c r="AC13522"/>
      <c r="AD13522"/>
      <c r="AE13522"/>
      <c r="AF13522"/>
      <c r="AG13522"/>
      <c r="AH13522"/>
      <c r="AI13522"/>
      <c r="AJ13522"/>
      <c r="AK13522"/>
      <c r="AL13522"/>
    </row>
    <row r="13523" spans="3:38" ht="15" customHeight="1" x14ac:dyDescent="0.35">
      <c r="C13523"/>
      <c r="D13523"/>
      <c r="E13523"/>
      <c r="F13523"/>
      <c r="G13523"/>
      <c r="H13523"/>
      <c r="I13523"/>
      <c r="J13523"/>
      <c r="K13523"/>
      <c r="L13523"/>
      <c r="M13523"/>
      <c r="N13523"/>
      <c r="O13523"/>
      <c r="S13523"/>
      <c r="T13523"/>
      <c r="U13523"/>
      <c r="V13523"/>
      <c r="Y13523"/>
      <c r="Z13523"/>
      <c r="AA13523"/>
      <c r="AB13523"/>
      <c r="AC13523"/>
      <c r="AD13523"/>
      <c r="AE13523"/>
      <c r="AF13523"/>
      <c r="AG13523"/>
      <c r="AH13523"/>
      <c r="AI13523"/>
      <c r="AJ13523"/>
      <c r="AK13523"/>
      <c r="AL13523"/>
    </row>
    <row r="13524" spans="3:38" ht="15" customHeight="1" x14ac:dyDescent="0.35">
      <c r="C13524"/>
      <c r="D13524"/>
      <c r="E13524"/>
      <c r="F13524"/>
      <c r="G13524"/>
      <c r="H13524"/>
      <c r="I13524"/>
      <c r="J13524"/>
      <c r="K13524"/>
      <c r="L13524"/>
      <c r="M13524"/>
      <c r="N13524"/>
      <c r="O13524"/>
      <c r="S13524"/>
      <c r="T13524"/>
      <c r="U13524"/>
      <c r="V13524"/>
      <c r="Y13524"/>
      <c r="Z13524"/>
      <c r="AA13524"/>
      <c r="AB13524"/>
      <c r="AC13524"/>
      <c r="AD13524"/>
      <c r="AE13524"/>
      <c r="AF13524"/>
      <c r="AG13524"/>
      <c r="AH13524"/>
      <c r="AI13524"/>
      <c r="AJ13524"/>
      <c r="AK13524"/>
      <c r="AL13524"/>
    </row>
    <row r="13525" spans="3:38" ht="15" customHeight="1" x14ac:dyDescent="0.35">
      <c r="C13525"/>
      <c r="D13525"/>
      <c r="E13525"/>
      <c r="F13525"/>
      <c r="G13525"/>
      <c r="H13525"/>
      <c r="I13525"/>
      <c r="J13525"/>
      <c r="K13525"/>
      <c r="L13525"/>
      <c r="M13525"/>
      <c r="N13525"/>
      <c r="O13525"/>
      <c r="S13525"/>
      <c r="T13525"/>
      <c r="U13525"/>
      <c r="V13525"/>
      <c r="Y13525"/>
      <c r="Z13525"/>
      <c r="AA13525"/>
      <c r="AB13525"/>
      <c r="AC13525"/>
      <c r="AD13525"/>
      <c r="AE13525"/>
      <c r="AF13525"/>
      <c r="AG13525"/>
      <c r="AH13525"/>
      <c r="AI13525"/>
      <c r="AJ13525"/>
      <c r="AK13525"/>
      <c r="AL13525"/>
    </row>
    <row r="13526" spans="3:38" ht="15" customHeight="1" x14ac:dyDescent="0.35">
      <c r="C13526"/>
      <c r="D13526"/>
      <c r="E13526"/>
      <c r="F13526"/>
      <c r="G13526"/>
      <c r="H13526"/>
      <c r="I13526"/>
      <c r="J13526"/>
      <c r="K13526"/>
      <c r="L13526"/>
      <c r="M13526"/>
      <c r="N13526"/>
      <c r="O13526"/>
      <c r="S13526"/>
      <c r="T13526"/>
      <c r="U13526"/>
      <c r="V13526"/>
      <c r="Y13526"/>
      <c r="Z13526"/>
      <c r="AA13526"/>
      <c r="AB13526"/>
      <c r="AC13526"/>
      <c r="AD13526"/>
      <c r="AE13526"/>
      <c r="AF13526"/>
      <c r="AG13526"/>
      <c r="AH13526"/>
      <c r="AI13526"/>
      <c r="AJ13526"/>
      <c r="AK13526"/>
      <c r="AL13526"/>
    </row>
    <row r="13527" spans="3:38" ht="15" customHeight="1" x14ac:dyDescent="0.35">
      <c r="C13527"/>
      <c r="D13527"/>
      <c r="E13527"/>
      <c r="F13527"/>
      <c r="G13527"/>
      <c r="H13527"/>
      <c r="I13527"/>
      <c r="J13527"/>
      <c r="K13527"/>
      <c r="L13527"/>
      <c r="M13527"/>
      <c r="N13527"/>
      <c r="O13527"/>
      <c r="S13527"/>
      <c r="T13527"/>
      <c r="U13527"/>
      <c r="V13527"/>
      <c r="Y13527"/>
      <c r="Z13527"/>
      <c r="AA13527"/>
      <c r="AB13527"/>
      <c r="AC13527"/>
      <c r="AD13527"/>
      <c r="AE13527"/>
      <c r="AF13527"/>
      <c r="AG13527"/>
      <c r="AH13527"/>
      <c r="AI13527"/>
      <c r="AJ13527"/>
      <c r="AK13527"/>
      <c r="AL13527"/>
    </row>
    <row r="13528" spans="3:38" ht="15" customHeight="1" x14ac:dyDescent="0.35">
      <c r="C13528"/>
      <c r="D13528"/>
      <c r="E13528"/>
      <c r="F13528"/>
      <c r="G13528"/>
      <c r="H13528"/>
      <c r="I13528"/>
      <c r="J13528"/>
      <c r="K13528"/>
      <c r="L13528"/>
      <c r="M13528"/>
      <c r="N13528"/>
      <c r="O13528"/>
      <c r="S13528"/>
      <c r="T13528"/>
      <c r="U13528"/>
      <c r="V13528"/>
      <c r="Y13528"/>
      <c r="Z13528"/>
      <c r="AA13528"/>
      <c r="AB13528"/>
      <c r="AC13528"/>
      <c r="AD13528"/>
      <c r="AE13528"/>
      <c r="AF13528"/>
      <c r="AG13528"/>
      <c r="AH13528"/>
      <c r="AI13528"/>
      <c r="AJ13528"/>
      <c r="AK13528"/>
      <c r="AL13528"/>
    </row>
    <row r="13529" spans="3:38" ht="15" customHeight="1" x14ac:dyDescent="0.35">
      <c r="C13529"/>
      <c r="D13529"/>
      <c r="E13529"/>
      <c r="F13529"/>
      <c r="G13529"/>
      <c r="H13529"/>
      <c r="I13529"/>
      <c r="J13529"/>
      <c r="K13529"/>
      <c r="L13529"/>
      <c r="M13529"/>
      <c r="N13529"/>
      <c r="O13529"/>
      <c r="S13529"/>
      <c r="T13529"/>
      <c r="U13529"/>
      <c r="V13529"/>
      <c r="Y13529"/>
      <c r="Z13529"/>
      <c r="AA13529"/>
      <c r="AB13529"/>
      <c r="AC13529"/>
      <c r="AD13529"/>
      <c r="AE13529"/>
      <c r="AF13529"/>
      <c r="AG13529"/>
      <c r="AH13529"/>
      <c r="AI13529"/>
      <c r="AJ13529"/>
      <c r="AK13529"/>
      <c r="AL13529"/>
    </row>
    <row r="13530" spans="3:38" ht="15" customHeight="1" x14ac:dyDescent="0.35">
      <c r="C13530"/>
      <c r="D13530"/>
      <c r="E13530"/>
      <c r="F13530"/>
      <c r="G13530"/>
      <c r="H13530"/>
      <c r="I13530"/>
      <c r="J13530"/>
      <c r="K13530"/>
      <c r="L13530"/>
      <c r="M13530"/>
      <c r="N13530"/>
      <c r="O13530"/>
      <c r="S13530"/>
      <c r="T13530"/>
      <c r="U13530"/>
      <c r="V13530"/>
      <c r="Y13530"/>
      <c r="Z13530"/>
      <c r="AA13530"/>
      <c r="AB13530"/>
      <c r="AC13530"/>
      <c r="AD13530"/>
      <c r="AE13530"/>
      <c r="AF13530"/>
      <c r="AG13530"/>
      <c r="AH13530"/>
      <c r="AI13530"/>
      <c r="AJ13530"/>
      <c r="AK13530"/>
      <c r="AL13530"/>
    </row>
    <row r="13531" spans="3:38" ht="15" customHeight="1" x14ac:dyDescent="0.35">
      <c r="C13531"/>
      <c r="D13531"/>
      <c r="E13531"/>
      <c r="F13531"/>
      <c r="G13531"/>
      <c r="H13531"/>
      <c r="I13531"/>
      <c r="J13531"/>
      <c r="K13531"/>
      <c r="L13531"/>
      <c r="M13531"/>
      <c r="N13531"/>
      <c r="O13531"/>
      <c r="S13531"/>
      <c r="T13531"/>
      <c r="U13531"/>
      <c r="V13531"/>
      <c r="Y13531"/>
      <c r="Z13531"/>
      <c r="AA13531"/>
      <c r="AB13531"/>
      <c r="AC13531"/>
      <c r="AD13531"/>
      <c r="AE13531"/>
      <c r="AF13531"/>
      <c r="AG13531"/>
      <c r="AH13531"/>
      <c r="AI13531"/>
      <c r="AJ13531"/>
      <c r="AK13531"/>
      <c r="AL13531"/>
    </row>
    <row r="13532" spans="3:38" ht="15" customHeight="1" x14ac:dyDescent="0.35">
      <c r="C13532"/>
      <c r="D13532"/>
      <c r="E13532"/>
      <c r="F13532"/>
      <c r="G13532"/>
      <c r="H13532"/>
      <c r="I13532"/>
      <c r="J13532"/>
      <c r="K13532"/>
      <c r="L13532"/>
      <c r="M13532"/>
      <c r="N13532"/>
      <c r="O13532"/>
      <c r="S13532"/>
      <c r="T13532"/>
      <c r="U13532"/>
      <c r="V13532"/>
      <c r="Y13532"/>
      <c r="Z13532"/>
      <c r="AA13532"/>
      <c r="AB13532"/>
      <c r="AC13532"/>
      <c r="AD13532"/>
      <c r="AE13532"/>
      <c r="AF13532"/>
      <c r="AG13532"/>
      <c r="AH13532"/>
      <c r="AI13532"/>
      <c r="AJ13532"/>
      <c r="AK13532"/>
      <c r="AL13532"/>
    </row>
    <row r="13533" spans="3:38" ht="15" customHeight="1" x14ac:dyDescent="0.35">
      <c r="C13533"/>
      <c r="D13533"/>
      <c r="E13533"/>
      <c r="F13533"/>
      <c r="G13533"/>
      <c r="H13533"/>
      <c r="I13533"/>
      <c r="J13533"/>
      <c r="K13533"/>
      <c r="L13533"/>
      <c r="M13533"/>
      <c r="N13533"/>
      <c r="O13533"/>
      <c r="S13533"/>
      <c r="T13533"/>
      <c r="U13533"/>
      <c r="V13533"/>
      <c r="Y13533"/>
      <c r="Z13533"/>
      <c r="AA13533"/>
      <c r="AB13533"/>
      <c r="AC13533"/>
      <c r="AD13533"/>
      <c r="AE13533"/>
      <c r="AF13533"/>
      <c r="AG13533"/>
      <c r="AH13533"/>
      <c r="AI13533"/>
      <c r="AJ13533"/>
      <c r="AK13533"/>
      <c r="AL13533"/>
    </row>
    <row r="13534" spans="3:38" ht="15" customHeight="1" x14ac:dyDescent="0.35">
      <c r="C13534"/>
      <c r="D13534"/>
      <c r="E13534"/>
      <c r="F13534"/>
      <c r="G13534"/>
      <c r="H13534"/>
      <c r="I13534"/>
      <c r="J13534"/>
      <c r="K13534"/>
      <c r="L13534"/>
      <c r="M13534"/>
      <c r="N13534"/>
      <c r="O13534"/>
      <c r="S13534"/>
      <c r="T13534"/>
      <c r="U13534"/>
      <c r="V13534"/>
      <c r="Y13534"/>
      <c r="Z13534"/>
      <c r="AA13534"/>
      <c r="AB13534"/>
      <c r="AC13534"/>
      <c r="AD13534"/>
      <c r="AE13534"/>
      <c r="AF13534"/>
      <c r="AG13534"/>
      <c r="AH13534"/>
      <c r="AI13534"/>
      <c r="AJ13534"/>
      <c r="AK13534"/>
      <c r="AL13534"/>
    </row>
    <row r="13535" spans="3:38" ht="15" customHeight="1" x14ac:dyDescent="0.35">
      <c r="C13535"/>
      <c r="D13535"/>
      <c r="E13535"/>
      <c r="F13535"/>
      <c r="G13535"/>
      <c r="H13535"/>
      <c r="I13535"/>
      <c r="J13535"/>
      <c r="K13535"/>
      <c r="L13535"/>
      <c r="M13535"/>
      <c r="N13535"/>
      <c r="O13535"/>
      <c r="S13535"/>
      <c r="T13535"/>
      <c r="U13535"/>
      <c r="V13535"/>
      <c r="Y13535"/>
      <c r="Z13535"/>
      <c r="AA13535"/>
      <c r="AB13535"/>
      <c r="AC13535"/>
      <c r="AD13535"/>
      <c r="AE13535"/>
      <c r="AF13535"/>
      <c r="AG13535"/>
      <c r="AH13535"/>
      <c r="AI13535"/>
      <c r="AJ13535"/>
      <c r="AK13535"/>
      <c r="AL13535"/>
    </row>
    <row r="13536" spans="3:38" ht="15" customHeight="1" x14ac:dyDescent="0.35">
      <c r="C13536"/>
      <c r="D13536"/>
      <c r="E13536"/>
      <c r="F13536"/>
      <c r="G13536"/>
      <c r="H13536"/>
      <c r="I13536"/>
      <c r="J13536"/>
      <c r="K13536"/>
      <c r="L13536"/>
      <c r="M13536"/>
      <c r="N13536"/>
      <c r="O13536"/>
      <c r="S13536"/>
      <c r="T13536"/>
      <c r="U13536"/>
      <c r="V13536"/>
      <c r="Y13536"/>
      <c r="Z13536"/>
      <c r="AA13536"/>
      <c r="AB13536"/>
      <c r="AC13536"/>
      <c r="AD13536"/>
      <c r="AE13536"/>
      <c r="AF13536"/>
      <c r="AG13536"/>
      <c r="AH13536"/>
      <c r="AI13536"/>
      <c r="AJ13536"/>
      <c r="AK13536"/>
      <c r="AL13536"/>
    </row>
    <row r="13537" spans="3:38" ht="15" customHeight="1" x14ac:dyDescent="0.35">
      <c r="C13537"/>
      <c r="D13537"/>
      <c r="E13537"/>
      <c r="F13537"/>
      <c r="G13537"/>
      <c r="H13537"/>
      <c r="I13537"/>
      <c r="J13537"/>
      <c r="K13537"/>
      <c r="L13537"/>
      <c r="M13537"/>
      <c r="N13537"/>
      <c r="O13537"/>
      <c r="S13537"/>
      <c r="T13537"/>
      <c r="U13537"/>
      <c r="V13537"/>
      <c r="Y13537"/>
      <c r="Z13537"/>
      <c r="AA13537"/>
      <c r="AB13537"/>
      <c r="AC13537"/>
      <c r="AD13537"/>
      <c r="AE13537"/>
      <c r="AF13537"/>
      <c r="AG13537"/>
      <c r="AH13537"/>
      <c r="AI13537"/>
      <c r="AJ13537"/>
      <c r="AK13537"/>
      <c r="AL13537"/>
    </row>
    <row r="13538" spans="3:38" ht="15" customHeight="1" x14ac:dyDescent="0.35">
      <c r="C13538"/>
      <c r="D13538"/>
      <c r="E13538"/>
      <c r="F13538"/>
      <c r="G13538"/>
      <c r="H13538"/>
      <c r="I13538"/>
      <c r="J13538"/>
      <c r="K13538"/>
      <c r="L13538"/>
      <c r="M13538"/>
      <c r="N13538"/>
      <c r="O13538"/>
      <c r="S13538"/>
      <c r="T13538"/>
      <c r="U13538"/>
      <c r="V13538"/>
      <c r="Y13538"/>
      <c r="Z13538"/>
      <c r="AA13538"/>
      <c r="AB13538"/>
      <c r="AC13538"/>
      <c r="AD13538"/>
      <c r="AE13538"/>
      <c r="AF13538"/>
      <c r="AG13538"/>
      <c r="AH13538"/>
      <c r="AI13538"/>
      <c r="AJ13538"/>
      <c r="AK13538"/>
      <c r="AL13538"/>
    </row>
    <row r="13539" spans="3:38" ht="15" customHeight="1" x14ac:dyDescent="0.35">
      <c r="C13539"/>
      <c r="D13539"/>
      <c r="E13539"/>
      <c r="F13539"/>
      <c r="G13539"/>
      <c r="H13539"/>
      <c r="I13539"/>
      <c r="J13539"/>
      <c r="K13539"/>
      <c r="L13539"/>
      <c r="M13539"/>
      <c r="N13539"/>
      <c r="O13539"/>
      <c r="S13539"/>
      <c r="T13539"/>
      <c r="U13539"/>
      <c r="V13539"/>
      <c r="Y13539"/>
      <c r="Z13539"/>
      <c r="AA13539"/>
      <c r="AB13539"/>
      <c r="AC13539"/>
      <c r="AD13539"/>
      <c r="AE13539"/>
      <c r="AF13539"/>
      <c r="AG13539"/>
      <c r="AH13539"/>
      <c r="AI13539"/>
      <c r="AJ13539"/>
      <c r="AK13539"/>
      <c r="AL13539"/>
    </row>
    <row r="13540" spans="3:38" ht="15" customHeight="1" x14ac:dyDescent="0.35">
      <c r="C13540"/>
      <c r="D13540"/>
      <c r="E13540"/>
      <c r="F13540"/>
      <c r="G13540"/>
      <c r="H13540"/>
      <c r="I13540"/>
      <c r="J13540"/>
      <c r="K13540"/>
      <c r="L13540"/>
      <c r="M13540"/>
      <c r="N13540"/>
      <c r="O13540"/>
      <c r="S13540"/>
      <c r="T13540"/>
      <c r="U13540"/>
      <c r="V13540"/>
      <c r="Y13540"/>
      <c r="Z13540"/>
      <c r="AA13540"/>
      <c r="AB13540"/>
      <c r="AC13540"/>
      <c r="AD13540"/>
      <c r="AE13540"/>
      <c r="AF13540"/>
      <c r="AG13540"/>
      <c r="AH13540"/>
      <c r="AI13540"/>
      <c r="AJ13540"/>
      <c r="AK13540"/>
      <c r="AL13540"/>
    </row>
    <row r="13541" spans="3:38" ht="15" customHeight="1" x14ac:dyDescent="0.35">
      <c r="C13541"/>
      <c r="D13541"/>
      <c r="E13541"/>
      <c r="F13541"/>
      <c r="G13541"/>
      <c r="H13541"/>
      <c r="I13541"/>
      <c r="J13541"/>
      <c r="K13541"/>
      <c r="L13541"/>
      <c r="M13541"/>
      <c r="N13541"/>
      <c r="O13541"/>
      <c r="S13541"/>
      <c r="T13541"/>
      <c r="U13541"/>
      <c r="V13541"/>
      <c r="Y13541"/>
      <c r="Z13541"/>
      <c r="AA13541"/>
      <c r="AB13541"/>
      <c r="AC13541"/>
      <c r="AD13541"/>
      <c r="AE13541"/>
      <c r="AF13541"/>
      <c r="AG13541"/>
      <c r="AH13541"/>
      <c r="AI13541"/>
      <c r="AJ13541"/>
      <c r="AK13541"/>
      <c r="AL13541"/>
    </row>
    <row r="13542" spans="3:38" ht="15" customHeight="1" x14ac:dyDescent="0.35">
      <c r="C13542"/>
      <c r="D13542"/>
      <c r="E13542"/>
      <c r="F13542"/>
      <c r="G13542"/>
      <c r="H13542"/>
      <c r="I13542"/>
      <c r="J13542"/>
      <c r="K13542"/>
      <c r="L13542"/>
      <c r="M13542"/>
      <c r="N13542"/>
      <c r="O13542"/>
      <c r="S13542"/>
      <c r="T13542"/>
      <c r="U13542"/>
      <c r="V13542"/>
      <c r="Y13542"/>
      <c r="Z13542"/>
      <c r="AA13542"/>
      <c r="AB13542"/>
      <c r="AC13542"/>
      <c r="AD13542"/>
      <c r="AE13542"/>
      <c r="AF13542"/>
      <c r="AG13542"/>
      <c r="AH13542"/>
      <c r="AI13542"/>
      <c r="AJ13542"/>
      <c r="AK13542"/>
      <c r="AL13542"/>
    </row>
    <row r="13543" spans="3:38" ht="15" customHeight="1" x14ac:dyDescent="0.35">
      <c r="C13543"/>
      <c r="D13543"/>
      <c r="E13543"/>
      <c r="F13543"/>
      <c r="G13543"/>
      <c r="H13543"/>
      <c r="I13543"/>
      <c r="J13543"/>
      <c r="K13543"/>
      <c r="L13543"/>
      <c r="M13543"/>
      <c r="N13543"/>
      <c r="O13543"/>
      <c r="S13543"/>
      <c r="T13543"/>
      <c r="U13543"/>
      <c r="V13543"/>
      <c r="Y13543"/>
      <c r="Z13543"/>
      <c r="AA13543"/>
      <c r="AB13543"/>
      <c r="AC13543"/>
      <c r="AD13543"/>
      <c r="AE13543"/>
      <c r="AF13543"/>
      <c r="AG13543"/>
      <c r="AH13543"/>
      <c r="AI13543"/>
      <c r="AJ13543"/>
      <c r="AK13543"/>
      <c r="AL13543"/>
    </row>
    <row r="13544" spans="3:38" ht="15" customHeight="1" x14ac:dyDescent="0.35">
      <c r="C13544"/>
      <c r="D13544"/>
      <c r="E13544"/>
      <c r="F13544"/>
      <c r="G13544"/>
      <c r="H13544"/>
      <c r="I13544"/>
      <c r="J13544"/>
      <c r="K13544"/>
      <c r="L13544"/>
      <c r="M13544"/>
      <c r="N13544"/>
      <c r="O13544"/>
      <c r="S13544"/>
      <c r="T13544"/>
      <c r="U13544"/>
      <c r="V13544"/>
      <c r="Y13544"/>
      <c r="Z13544"/>
      <c r="AA13544"/>
      <c r="AB13544"/>
      <c r="AC13544"/>
      <c r="AD13544"/>
      <c r="AE13544"/>
      <c r="AF13544"/>
      <c r="AG13544"/>
      <c r="AH13544"/>
      <c r="AI13544"/>
      <c r="AJ13544"/>
      <c r="AK13544"/>
      <c r="AL13544"/>
    </row>
    <row r="13545" spans="3:38" ht="15" customHeight="1" x14ac:dyDescent="0.35">
      <c r="C13545"/>
      <c r="D13545"/>
      <c r="E13545"/>
      <c r="F13545"/>
      <c r="G13545"/>
      <c r="H13545"/>
      <c r="I13545"/>
      <c r="J13545"/>
      <c r="K13545"/>
      <c r="L13545"/>
      <c r="M13545"/>
      <c r="N13545"/>
      <c r="O13545"/>
      <c r="S13545"/>
      <c r="T13545"/>
      <c r="U13545"/>
      <c r="V13545"/>
      <c r="Y13545"/>
      <c r="Z13545"/>
      <c r="AA13545"/>
      <c r="AB13545"/>
      <c r="AC13545"/>
      <c r="AD13545"/>
      <c r="AE13545"/>
      <c r="AF13545"/>
      <c r="AG13545"/>
      <c r="AH13545"/>
      <c r="AI13545"/>
      <c r="AJ13545"/>
      <c r="AK13545"/>
      <c r="AL13545"/>
    </row>
    <row r="13546" spans="3:38" ht="15" customHeight="1" x14ac:dyDescent="0.35">
      <c r="C13546"/>
      <c r="D13546"/>
      <c r="E13546"/>
      <c r="F13546"/>
      <c r="G13546"/>
      <c r="H13546"/>
      <c r="I13546"/>
      <c r="J13546"/>
      <c r="K13546"/>
      <c r="L13546"/>
      <c r="M13546"/>
      <c r="N13546"/>
      <c r="O13546"/>
      <c r="S13546"/>
      <c r="T13546"/>
      <c r="U13546"/>
      <c r="V13546"/>
      <c r="Y13546"/>
      <c r="Z13546"/>
      <c r="AA13546"/>
      <c r="AB13546"/>
      <c r="AC13546"/>
      <c r="AD13546"/>
      <c r="AE13546"/>
      <c r="AF13546"/>
      <c r="AG13546"/>
      <c r="AH13546"/>
      <c r="AI13546"/>
      <c r="AJ13546"/>
      <c r="AK13546"/>
      <c r="AL13546"/>
    </row>
    <row r="13547" spans="3:38" ht="15" customHeight="1" x14ac:dyDescent="0.35">
      <c r="C13547"/>
      <c r="D13547"/>
      <c r="E13547"/>
      <c r="F13547"/>
      <c r="G13547"/>
      <c r="H13547"/>
      <c r="I13547"/>
      <c r="J13547"/>
      <c r="K13547"/>
      <c r="L13547"/>
      <c r="M13547"/>
      <c r="N13547"/>
      <c r="O13547"/>
      <c r="S13547"/>
      <c r="T13547"/>
      <c r="U13547"/>
      <c r="V13547"/>
      <c r="Y13547"/>
      <c r="Z13547"/>
      <c r="AA13547"/>
      <c r="AB13547"/>
      <c r="AC13547"/>
      <c r="AD13547"/>
      <c r="AE13547"/>
      <c r="AF13547"/>
      <c r="AG13547"/>
      <c r="AH13547"/>
      <c r="AI13547"/>
      <c r="AJ13547"/>
      <c r="AK13547"/>
      <c r="AL13547"/>
    </row>
    <row r="13548" spans="3:38" ht="15" customHeight="1" x14ac:dyDescent="0.35">
      <c r="C13548"/>
      <c r="D13548"/>
      <c r="E13548"/>
      <c r="F13548"/>
      <c r="G13548"/>
      <c r="H13548"/>
      <c r="I13548"/>
      <c r="J13548"/>
      <c r="K13548"/>
      <c r="L13548"/>
      <c r="M13548"/>
      <c r="N13548"/>
      <c r="O13548"/>
      <c r="S13548"/>
      <c r="T13548"/>
      <c r="U13548"/>
      <c r="V13548"/>
      <c r="Y13548"/>
      <c r="Z13548"/>
      <c r="AA13548"/>
      <c r="AB13548"/>
      <c r="AC13548"/>
      <c r="AD13548"/>
      <c r="AE13548"/>
      <c r="AF13548"/>
      <c r="AG13548"/>
      <c r="AH13548"/>
      <c r="AI13548"/>
      <c r="AJ13548"/>
      <c r="AK13548"/>
      <c r="AL13548"/>
    </row>
    <row r="13549" spans="3:38" ht="15" customHeight="1" x14ac:dyDescent="0.35">
      <c r="C13549"/>
      <c r="D13549"/>
      <c r="E13549"/>
      <c r="F13549"/>
      <c r="G13549"/>
      <c r="H13549"/>
      <c r="I13549"/>
      <c r="J13549"/>
      <c r="K13549"/>
      <c r="L13549"/>
      <c r="M13549"/>
      <c r="N13549"/>
      <c r="O13549"/>
      <c r="S13549"/>
      <c r="T13549"/>
      <c r="U13549"/>
      <c r="V13549"/>
      <c r="Y13549"/>
      <c r="Z13549"/>
      <c r="AA13549"/>
      <c r="AB13549"/>
      <c r="AC13549"/>
      <c r="AD13549"/>
      <c r="AE13549"/>
      <c r="AF13549"/>
      <c r="AG13549"/>
      <c r="AH13549"/>
      <c r="AI13549"/>
      <c r="AJ13549"/>
      <c r="AK13549"/>
      <c r="AL13549"/>
    </row>
    <row r="13550" spans="3:38" ht="15" customHeight="1" x14ac:dyDescent="0.35">
      <c r="C13550"/>
      <c r="D13550"/>
      <c r="E13550"/>
      <c r="F13550"/>
      <c r="G13550"/>
      <c r="H13550"/>
      <c r="I13550"/>
      <c r="J13550"/>
      <c r="K13550"/>
      <c r="L13550"/>
      <c r="M13550"/>
      <c r="N13550"/>
      <c r="O13550"/>
      <c r="S13550"/>
      <c r="T13550"/>
      <c r="U13550"/>
      <c r="V13550"/>
      <c r="Y13550"/>
      <c r="Z13550"/>
      <c r="AA13550"/>
      <c r="AB13550"/>
      <c r="AC13550"/>
      <c r="AD13550"/>
      <c r="AE13550"/>
      <c r="AF13550"/>
      <c r="AG13550"/>
      <c r="AH13550"/>
      <c r="AI13550"/>
      <c r="AJ13550"/>
      <c r="AK13550"/>
      <c r="AL13550"/>
    </row>
    <row r="13551" spans="3:38" ht="15" customHeight="1" x14ac:dyDescent="0.35">
      <c r="C13551"/>
      <c r="D13551"/>
      <c r="E13551"/>
      <c r="F13551"/>
      <c r="G13551"/>
      <c r="H13551"/>
      <c r="I13551"/>
      <c r="J13551"/>
      <c r="K13551"/>
      <c r="L13551"/>
      <c r="M13551"/>
      <c r="N13551"/>
      <c r="O13551"/>
      <c r="S13551"/>
      <c r="T13551"/>
      <c r="U13551"/>
      <c r="V13551"/>
      <c r="Y13551"/>
      <c r="Z13551"/>
      <c r="AA13551"/>
      <c r="AB13551"/>
      <c r="AC13551"/>
      <c r="AD13551"/>
      <c r="AE13551"/>
      <c r="AF13551"/>
      <c r="AG13551"/>
      <c r="AH13551"/>
      <c r="AI13551"/>
      <c r="AJ13551"/>
      <c r="AK13551"/>
      <c r="AL13551"/>
    </row>
    <row r="13552" spans="3:38" ht="15" customHeight="1" x14ac:dyDescent="0.35">
      <c r="C13552"/>
      <c r="D13552"/>
      <c r="E13552"/>
      <c r="F13552"/>
      <c r="G13552"/>
      <c r="H13552"/>
      <c r="I13552"/>
      <c r="J13552"/>
      <c r="K13552"/>
      <c r="L13552"/>
      <c r="M13552"/>
      <c r="N13552"/>
      <c r="O13552"/>
      <c r="S13552"/>
      <c r="T13552"/>
      <c r="U13552"/>
      <c r="V13552"/>
      <c r="Y13552"/>
      <c r="Z13552"/>
      <c r="AA13552"/>
      <c r="AB13552"/>
      <c r="AC13552"/>
      <c r="AD13552"/>
      <c r="AE13552"/>
      <c r="AF13552"/>
      <c r="AG13552"/>
      <c r="AH13552"/>
      <c r="AI13552"/>
      <c r="AJ13552"/>
      <c r="AK13552"/>
      <c r="AL13552"/>
    </row>
    <row r="13553" spans="3:38" ht="15" customHeight="1" x14ac:dyDescent="0.35">
      <c r="C13553"/>
      <c r="D13553"/>
      <c r="E13553"/>
      <c r="F13553"/>
      <c r="G13553"/>
      <c r="H13553"/>
      <c r="I13553"/>
      <c r="J13553"/>
      <c r="K13553"/>
      <c r="L13553"/>
      <c r="M13553"/>
      <c r="N13553"/>
      <c r="O13553"/>
      <c r="S13553"/>
      <c r="T13553"/>
      <c r="U13553"/>
      <c r="V13553"/>
      <c r="Y13553"/>
      <c r="Z13553"/>
      <c r="AA13553"/>
      <c r="AB13553"/>
      <c r="AC13553"/>
      <c r="AD13553"/>
      <c r="AE13553"/>
      <c r="AF13553"/>
      <c r="AG13553"/>
      <c r="AH13553"/>
      <c r="AI13553"/>
      <c r="AJ13553"/>
      <c r="AK13553"/>
      <c r="AL13553"/>
    </row>
    <row r="13554" spans="3:38" ht="15" customHeight="1" x14ac:dyDescent="0.35">
      <c r="C13554"/>
      <c r="D13554"/>
      <c r="E13554"/>
      <c r="F13554"/>
      <c r="G13554"/>
      <c r="H13554"/>
      <c r="I13554"/>
      <c r="J13554"/>
      <c r="K13554"/>
      <c r="L13554"/>
      <c r="M13554"/>
      <c r="N13554"/>
      <c r="O13554"/>
      <c r="S13554"/>
      <c r="T13554"/>
      <c r="U13554"/>
      <c r="V13554"/>
      <c r="Y13554"/>
      <c r="Z13554"/>
      <c r="AA13554"/>
      <c r="AB13554"/>
      <c r="AC13554"/>
      <c r="AD13554"/>
      <c r="AE13554"/>
      <c r="AF13554"/>
      <c r="AG13554"/>
      <c r="AH13554"/>
      <c r="AI13554"/>
      <c r="AJ13554"/>
      <c r="AK13554"/>
      <c r="AL13554"/>
    </row>
    <row r="13555" spans="3:38" ht="15" customHeight="1" x14ac:dyDescent="0.35">
      <c r="C13555"/>
      <c r="D13555"/>
      <c r="E13555"/>
      <c r="F13555"/>
      <c r="G13555"/>
      <c r="H13555"/>
      <c r="I13555"/>
      <c r="J13555"/>
      <c r="K13555"/>
      <c r="L13555"/>
      <c r="M13555"/>
      <c r="N13555"/>
      <c r="O13555"/>
      <c r="S13555"/>
      <c r="T13555"/>
      <c r="U13555"/>
      <c r="V13555"/>
      <c r="Y13555"/>
      <c r="Z13555"/>
      <c r="AA13555"/>
      <c r="AB13555"/>
      <c r="AC13555"/>
      <c r="AD13555"/>
      <c r="AE13555"/>
      <c r="AF13555"/>
      <c r="AG13555"/>
      <c r="AH13555"/>
      <c r="AI13555"/>
      <c r="AJ13555"/>
      <c r="AK13555"/>
      <c r="AL13555"/>
    </row>
    <row r="13556" spans="3:38" ht="15" customHeight="1" x14ac:dyDescent="0.35">
      <c r="C13556"/>
      <c r="D13556"/>
      <c r="E13556"/>
      <c r="F13556"/>
      <c r="G13556"/>
      <c r="H13556"/>
      <c r="I13556"/>
      <c r="J13556"/>
      <c r="K13556"/>
      <c r="L13556"/>
      <c r="M13556"/>
      <c r="N13556"/>
      <c r="O13556"/>
      <c r="S13556"/>
      <c r="T13556"/>
      <c r="U13556"/>
      <c r="V13556"/>
      <c r="Y13556"/>
      <c r="Z13556"/>
      <c r="AA13556"/>
      <c r="AB13556"/>
      <c r="AC13556"/>
      <c r="AD13556"/>
      <c r="AE13556"/>
      <c r="AF13556"/>
      <c r="AG13556"/>
      <c r="AH13556"/>
      <c r="AI13556"/>
      <c r="AJ13556"/>
      <c r="AK13556"/>
      <c r="AL13556"/>
    </row>
    <row r="13557" spans="3:38" ht="15" customHeight="1" x14ac:dyDescent="0.35">
      <c r="C13557"/>
      <c r="D13557"/>
      <c r="E13557"/>
      <c r="F13557"/>
      <c r="G13557"/>
      <c r="H13557"/>
      <c r="I13557"/>
      <c r="J13557"/>
      <c r="K13557"/>
      <c r="L13557"/>
      <c r="M13557"/>
      <c r="N13557"/>
      <c r="O13557"/>
      <c r="S13557"/>
      <c r="T13557"/>
      <c r="U13557"/>
      <c r="V13557"/>
      <c r="Y13557"/>
      <c r="Z13557"/>
      <c r="AA13557"/>
      <c r="AB13557"/>
      <c r="AC13557"/>
      <c r="AD13557"/>
      <c r="AE13557"/>
      <c r="AF13557"/>
      <c r="AG13557"/>
      <c r="AH13557"/>
      <c r="AI13557"/>
      <c r="AJ13557"/>
      <c r="AK13557"/>
      <c r="AL13557"/>
    </row>
    <row r="13558" spans="3:38" ht="15" customHeight="1" x14ac:dyDescent="0.35">
      <c r="C13558"/>
      <c r="D13558"/>
      <c r="E13558"/>
      <c r="F13558"/>
      <c r="G13558"/>
      <c r="H13558"/>
      <c r="I13558"/>
      <c r="J13558"/>
      <c r="K13558"/>
      <c r="L13558"/>
      <c r="M13558"/>
      <c r="N13558"/>
      <c r="O13558"/>
      <c r="S13558"/>
      <c r="T13558"/>
      <c r="U13558"/>
      <c r="V13558"/>
      <c r="Y13558"/>
      <c r="Z13558"/>
      <c r="AA13558"/>
      <c r="AB13558"/>
      <c r="AC13558"/>
      <c r="AD13558"/>
      <c r="AE13558"/>
      <c r="AF13558"/>
      <c r="AG13558"/>
      <c r="AH13558"/>
      <c r="AI13558"/>
      <c r="AJ13558"/>
      <c r="AK13558"/>
      <c r="AL13558"/>
    </row>
    <row r="13559" spans="3:38" ht="15" customHeight="1" x14ac:dyDescent="0.35">
      <c r="C13559"/>
      <c r="D13559"/>
      <c r="E13559"/>
      <c r="F13559"/>
      <c r="G13559"/>
      <c r="H13559"/>
      <c r="I13559"/>
      <c r="J13559"/>
      <c r="K13559"/>
      <c r="L13559"/>
      <c r="M13559"/>
      <c r="N13559"/>
      <c r="O13559"/>
      <c r="S13559"/>
      <c r="T13559"/>
      <c r="U13559"/>
      <c r="V13559"/>
      <c r="Y13559"/>
      <c r="Z13559"/>
      <c r="AA13559"/>
      <c r="AB13559"/>
      <c r="AC13559"/>
      <c r="AD13559"/>
      <c r="AE13559"/>
      <c r="AF13559"/>
      <c r="AG13559"/>
      <c r="AH13559"/>
      <c r="AI13559"/>
      <c r="AJ13559"/>
      <c r="AK13559"/>
      <c r="AL13559"/>
    </row>
    <row r="13560" spans="3:38" ht="15" customHeight="1" x14ac:dyDescent="0.35">
      <c r="C13560"/>
      <c r="D13560"/>
      <c r="E13560"/>
      <c r="F13560"/>
      <c r="G13560"/>
      <c r="H13560"/>
      <c r="I13560"/>
      <c r="J13560"/>
      <c r="K13560"/>
      <c r="L13560"/>
      <c r="M13560"/>
      <c r="N13560"/>
      <c r="O13560"/>
      <c r="S13560"/>
      <c r="T13560"/>
      <c r="U13560"/>
      <c r="V13560"/>
      <c r="Y13560"/>
      <c r="Z13560"/>
      <c r="AA13560"/>
      <c r="AB13560"/>
      <c r="AC13560"/>
      <c r="AD13560"/>
      <c r="AE13560"/>
      <c r="AF13560"/>
      <c r="AG13560"/>
      <c r="AH13560"/>
      <c r="AI13560"/>
      <c r="AJ13560"/>
      <c r="AK13560"/>
      <c r="AL13560"/>
    </row>
    <row r="13561" spans="3:38" ht="15" customHeight="1" x14ac:dyDescent="0.35">
      <c r="C13561"/>
      <c r="D13561"/>
      <c r="E13561"/>
      <c r="F13561"/>
      <c r="G13561"/>
      <c r="H13561"/>
      <c r="I13561"/>
      <c r="J13561"/>
      <c r="K13561"/>
      <c r="L13561"/>
      <c r="M13561"/>
      <c r="N13561"/>
      <c r="O13561"/>
      <c r="S13561"/>
      <c r="T13561"/>
      <c r="U13561"/>
      <c r="V13561"/>
      <c r="Y13561"/>
      <c r="Z13561"/>
      <c r="AA13561"/>
      <c r="AB13561"/>
      <c r="AC13561"/>
      <c r="AD13561"/>
      <c r="AE13561"/>
      <c r="AF13561"/>
      <c r="AG13561"/>
      <c r="AH13561"/>
      <c r="AI13561"/>
      <c r="AJ13561"/>
      <c r="AK13561"/>
      <c r="AL13561"/>
    </row>
    <row r="13562" spans="3:38" ht="15" customHeight="1" x14ac:dyDescent="0.35">
      <c r="C13562"/>
      <c r="D13562"/>
      <c r="E13562"/>
      <c r="F13562"/>
      <c r="G13562"/>
      <c r="H13562"/>
      <c r="I13562"/>
      <c r="J13562"/>
      <c r="K13562"/>
      <c r="L13562"/>
      <c r="M13562"/>
      <c r="N13562"/>
      <c r="O13562"/>
      <c r="S13562"/>
      <c r="T13562"/>
      <c r="U13562"/>
      <c r="V13562"/>
      <c r="Y13562"/>
      <c r="Z13562"/>
      <c r="AA13562"/>
      <c r="AB13562"/>
      <c r="AC13562"/>
      <c r="AD13562"/>
      <c r="AE13562"/>
      <c r="AF13562"/>
      <c r="AG13562"/>
      <c r="AH13562"/>
      <c r="AI13562"/>
      <c r="AJ13562"/>
      <c r="AK13562"/>
      <c r="AL13562"/>
    </row>
    <row r="13563" spans="3:38" ht="15" customHeight="1" x14ac:dyDescent="0.35">
      <c r="C13563"/>
      <c r="D13563"/>
      <c r="E13563"/>
      <c r="F13563"/>
      <c r="G13563"/>
      <c r="H13563"/>
      <c r="I13563"/>
      <c r="J13563"/>
      <c r="K13563"/>
      <c r="L13563"/>
      <c r="M13563"/>
      <c r="N13563"/>
      <c r="O13563"/>
      <c r="S13563"/>
      <c r="T13563"/>
      <c r="U13563"/>
      <c r="V13563"/>
      <c r="Y13563"/>
      <c r="Z13563"/>
      <c r="AA13563"/>
      <c r="AB13563"/>
      <c r="AC13563"/>
      <c r="AD13563"/>
      <c r="AE13563"/>
      <c r="AF13563"/>
      <c r="AG13563"/>
      <c r="AH13563"/>
      <c r="AI13563"/>
      <c r="AJ13563"/>
      <c r="AK13563"/>
      <c r="AL13563"/>
    </row>
    <row r="13564" spans="3:38" ht="15" customHeight="1" x14ac:dyDescent="0.35">
      <c r="C13564"/>
      <c r="D13564"/>
      <c r="E13564"/>
      <c r="F13564"/>
      <c r="G13564"/>
      <c r="H13564"/>
      <c r="I13564"/>
      <c r="J13564"/>
      <c r="K13564"/>
      <c r="L13564"/>
      <c r="M13564"/>
      <c r="N13564"/>
      <c r="O13564"/>
      <c r="S13564"/>
      <c r="T13564"/>
      <c r="U13564"/>
      <c r="V13564"/>
      <c r="Y13564"/>
      <c r="Z13564"/>
      <c r="AA13564"/>
      <c r="AB13564"/>
      <c r="AC13564"/>
      <c r="AD13564"/>
      <c r="AE13564"/>
      <c r="AF13564"/>
      <c r="AG13564"/>
      <c r="AH13564"/>
      <c r="AI13564"/>
      <c r="AJ13564"/>
      <c r="AK13564"/>
      <c r="AL13564"/>
    </row>
    <row r="13565" spans="3:38" ht="15" customHeight="1" x14ac:dyDescent="0.35">
      <c r="C13565"/>
      <c r="D13565"/>
      <c r="E13565"/>
      <c r="F13565"/>
      <c r="G13565"/>
      <c r="H13565"/>
      <c r="I13565"/>
      <c r="J13565"/>
      <c r="K13565"/>
      <c r="L13565"/>
      <c r="M13565"/>
      <c r="N13565"/>
      <c r="O13565"/>
      <c r="S13565"/>
      <c r="T13565"/>
      <c r="U13565"/>
      <c r="V13565"/>
      <c r="Y13565"/>
      <c r="Z13565"/>
      <c r="AA13565"/>
      <c r="AB13565"/>
      <c r="AC13565"/>
      <c r="AD13565"/>
      <c r="AE13565"/>
      <c r="AF13565"/>
      <c r="AG13565"/>
      <c r="AH13565"/>
      <c r="AI13565"/>
      <c r="AJ13565"/>
      <c r="AK13565"/>
      <c r="AL13565"/>
    </row>
    <row r="13566" spans="3:38" ht="15" customHeight="1" x14ac:dyDescent="0.35">
      <c r="C13566"/>
      <c r="D13566"/>
      <c r="E13566"/>
      <c r="F13566"/>
      <c r="G13566"/>
      <c r="H13566"/>
      <c r="I13566"/>
      <c r="J13566"/>
      <c r="K13566"/>
      <c r="L13566"/>
      <c r="M13566"/>
      <c r="N13566"/>
      <c r="O13566"/>
      <c r="S13566"/>
      <c r="T13566"/>
      <c r="U13566"/>
      <c r="V13566"/>
      <c r="Y13566"/>
      <c r="Z13566"/>
      <c r="AA13566"/>
      <c r="AB13566"/>
      <c r="AC13566"/>
      <c r="AD13566"/>
      <c r="AE13566"/>
      <c r="AF13566"/>
      <c r="AG13566"/>
      <c r="AH13566"/>
      <c r="AI13566"/>
      <c r="AJ13566"/>
      <c r="AK13566"/>
      <c r="AL13566"/>
    </row>
    <row r="13567" spans="3:38" ht="15" customHeight="1" x14ac:dyDescent="0.35">
      <c r="C13567"/>
      <c r="D13567"/>
      <c r="E13567"/>
      <c r="F13567"/>
      <c r="G13567"/>
      <c r="H13567"/>
      <c r="I13567"/>
      <c r="J13567"/>
      <c r="K13567"/>
      <c r="L13567"/>
      <c r="M13567"/>
      <c r="N13567"/>
      <c r="O13567"/>
      <c r="S13567"/>
      <c r="T13567"/>
      <c r="U13567"/>
      <c r="V13567"/>
      <c r="Y13567"/>
      <c r="Z13567"/>
      <c r="AA13567"/>
      <c r="AB13567"/>
      <c r="AC13567"/>
      <c r="AD13567"/>
      <c r="AE13567"/>
      <c r="AF13567"/>
      <c r="AG13567"/>
      <c r="AH13567"/>
      <c r="AI13567"/>
      <c r="AJ13567"/>
      <c r="AK13567"/>
      <c r="AL13567"/>
    </row>
    <row r="13568" spans="3:38" ht="15" customHeight="1" x14ac:dyDescent="0.35">
      <c r="C13568"/>
      <c r="D13568"/>
      <c r="E13568"/>
      <c r="F13568"/>
      <c r="G13568"/>
      <c r="H13568"/>
      <c r="I13568"/>
      <c r="J13568"/>
      <c r="K13568"/>
      <c r="L13568"/>
      <c r="M13568"/>
      <c r="N13568"/>
      <c r="O13568"/>
      <c r="S13568"/>
      <c r="T13568"/>
      <c r="U13568"/>
      <c r="V13568"/>
      <c r="Y13568"/>
      <c r="Z13568"/>
      <c r="AA13568"/>
      <c r="AB13568"/>
      <c r="AC13568"/>
      <c r="AD13568"/>
      <c r="AE13568"/>
      <c r="AF13568"/>
      <c r="AG13568"/>
      <c r="AH13568"/>
      <c r="AI13568"/>
      <c r="AJ13568"/>
      <c r="AK13568"/>
      <c r="AL13568"/>
    </row>
    <row r="13569" spans="3:38" ht="15" customHeight="1" x14ac:dyDescent="0.35">
      <c r="C13569"/>
      <c r="D13569"/>
      <c r="E13569"/>
      <c r="F13569"/>
      <c r="G13569"/>
      <c r="H13569"/>
      <c r="I13569"/>
      <c r="J13569"/>
      <c r="K13569"/>
      <c r="L13569"/>
      <c r="M13569"/>
      <c r="N13569"/>
      <c r="O13569"/>
      <c r="S13569"/>
      <c r="T13569"/>
      <c r="U13569"/>
      <c r="V13569"/>
      <c r="Y13569"/>
      <c r="Z13569"/>
      <c r="AA13569"/>
      <c r="AB13569"/>
      <c r="AC13569"/>
      <c r="AD13569"/>
      <c r="AE13569"/>
      <c r="AF13569"/>
      <c r="AG13569"/>
      <c r="AH13569"/>
      <c r="AI13569"/>
      <c r="AJ13569"/>
      <c r="AK13569"/>
      <c r="AL13569"/>
    </row>
    <row r="13570" spans="3:38" ht="15" customHeight="1" x14ac:dyDescent="0.35">
      <c r="C13570"/>
      <c r="D13570"/>
      <c r="E13570"/>
      <c r="F13570"/>
      <c r="G13570"/>
      <c r="H13570"/>
      <c r="I13570"/>
      <c r="J13570"/>
      <c r="K13570"/>
      <c r="L13570"/>
      <c r="M13570"/>
      <c r="N13570"/>
      <c r="O13570"/>
      <c r="S13570"/>
      <c r="T13570"/>
      <c r="U13570"/>
      <c r="V13570"/>
      <c r="Y13570"/>
      <c r="Z13570"/>
      <c r="AA13570"/>
      <c r="AB13570"/>
      <c r="AC13570"/>
      <c r="AD13570"/>
      <c r="AE13570"/>
      <c r="AF13570"/>
      <c r="AG13570"/>
      <c r="AH13570"/>
      <c r="AI13570"/>
      <c r="AJ13570"/>
      <c r="AK13570"/>
      <c r="AL13570"/>
    </row>
    <row r="13571" spans="3:38" ht="15" customHeight="1" x14ac:dyDescent="0.35">
      <c r="C13571"/>
      <c r="D13571"/>
      <c r="E13571"/>
      <c r="F13571"/>
      <c r="G13571"/>
      <c r="H13571"/>
      <c r="I13571"/>
      <c r="J13571"/>
      <c r="K13571"/>
      <c r="L13571"/>
      <c r="M13571"/>
      <c r="N13571"/>
      <c r="O13571"/>
      <c r="S13571"/>
      <c r="T13571"/>
      <c r="U13571"/>
      <c r="V13571"/>
      <c r="Y13571"/>
      <c r="Z13571"/>
      <c r="AA13571"/>
      <c r="AB13571"/>
      <c r="AC13571"/>
      <c r="AD13571"/>
      <c r="AE13571"/>
      <c r="AF13571"/>
      <c r="AG13571"/>
      <c r="AH13571"/>
      <c r="AI13571"/>
      <c r="AJ13571"/>
      <c r="AK13571"/>
      <c r="AL13571"/>
    </row>
    <row r="13572" spans="3:38" ht="15" customHeight="1" x14ac:dyDescent="0.35">
      <c r="C13572"/>
      <c r="D13572"/>
      <c r="E13572"/>
      <c r="F13572"/>
      <c r="G13572"/>
      <c r="H13572"/>
      <c r="I13572"/>
      <c r="J13572"/>
      <c r="K13572"/>
      <c r="L13572"/>
      <c r="M13572"/>
      <c r="N13572"/>
      <c r="O13572"/>
      <c r="S13572"/>
      <c r="T13572"/>
      <c r="U13572"/>
      <c r="V13572"/>
      <c r="Y13572"/>
      <c r="Z13572"/>
      <c r="AA13572"/>
      <c r="AB13572"/>
      <c r="AC13572"/>
      <c r="AD13572"/>
      <c r="AE13572"/>
      <c r="AF13572"/>
      <c r="AG13572"/>
      <c r="AH13572"/>
      <c r="AI13572"/>
      <c r="AJ13572"/>
      <c r="AK13572"/>
      <c r="AL13572"/>
    </row>
    <row r="13573" spans="3:38" ht="15" customHeight="1" x14ac:dyDescent="0.35">
      <c r="C13573"/>
      <c r="D13573"/>
      <c r="E13573"/>
      <c r="F13573"/>
      <c r="G13573"/>
      <c r="H13573"/>
      <c r="I13573"/>
      <c r="J13573"/>
      <c r="K13573"/>
      <c r="L13573"/>
      <c r="M13573"/>
      <c r="N13573"/>
      <c r="O13573"/>
      <c r="S13573"/>
      <c r="T13573"/>
      <c r="U13573"/>
      <c r="V13573"/>
      <c r="Y13573"/>
      <c r="Z13573"/>
      <c r="AA13573"/>
      <c r="AB13573"/>
      <c r="AC13573"/>
      <c r="AD13573"/>
      <c r="AE13573"/>
      <c r="AF13573"/>
      <c r="AG13573"/>
      <c r="AH13573"/>
      <c r="AI13573"/>
      <c r="AJ13573"/>
      <c r="AK13573"/>
      <c r="AL13573"/>
    </row>
    <row r="13574" spans="3:38" ht="15" customHeight="1" x14ac:dyDescent="0.35">
      <c r="C13574"/>
      <c r="D13574"/>
      <c r="E13574"/>
      <c r="F13574"/>
      <c r="G13574"/>
      <c r="H13574"/>
      <c r="I13574"/>
      <c r="J13574"/>
      <c r="K13574"/>
      <c r="L13574"/>
      <c r="M13574"/>
      <c r="N13574"/>
      <c r="O13574"/>
      <c r="S13574"/>
      <c r="T13574"/>
      <c r="U13574"/>
      <c r="V13574"/>
      <c r="Y13574"/>
      <c r="Z13574"/>
      <c r="AA13574"/>
      <c r="AB13574"/>
      <c r="AC13574"/>
      <c r="AD13574"/>
      <c r="AE13574"/>
      <c r="AF13574"/>
      <c r="AG13574"/>
      <c r="AH13574"/>
      <c r="AI13574"/>
      <c r="AJ13574"/>
      <c r="AK13574"/>
      <c r="AL13574"/>
    </row>
    <row r="13575" spans="3:38" ht="15" customHeight="1" x14ac:dyDescent="0.35">
      <c r="C13575"/>
      <c r="D13575"/>
      <c r="E13575"/>
      <c r="F13575"/>
      <c r="G13575"/>
      <c r="H13575"/>
      <c r="I13575"/>
      <c r="J13575"/>
      <c r="K13575"/>
      <c r="L13575"/>
      <c r="M13575"/>
      <c r="N13575"/>
      <c r="O13575"/>
      <c r="S13575"/>
      <c r="T13575"/>
      <c r="U13575"/>
      <c r="V13575"/>
      <c r="Y13575"/>
      <c r="Z13575"/>
      <c r="AA13575"/>
      <c r="AB13575"/>
      <c r="AC13575"/>
      <c r="AD13575"/>
      <c r="AE13575"/>
      <c r="AF13575"/>
      <c r="AG13575"/>
      <c r="AH13575"/>
      <c r="AI13575"/>
      <c r="AJ13575"/>
      <c r="AK13575"/>
      <c r="AL13575"/>
    </row>
    <row r="13576" spans="3:38" ht="15" customHeight="1" x14ac:dyDescent="0.35">
      <c r="C13576"/>
      <c r="D13576"/>
      <c r="E13576"/>
      <c r="F13576"/>
      <c r="G13576"/>
      <c r="H13576"/>
      <c r="I13576"/>
      <c r="J13576"/>
      <c r="K13576"/>
      <c r="L13576"/>
      <c r="M13576"/>
      <c r="N13576"/>
      <c r="O13576"/>
      <c r="S13576"/>
      <c r="T13576"/>
      <c r="U13576"/>
      <c r="V13576"/>
      <c r="Y13576"/>
      <c r="Z13576"/>
      <c r="AA13576"/>
      <c r="AB13576"/>
      <c r="AC13576"/>
      <c r="AD13576"/>
      <c r="AE13576"/>
      <c r="AF13576"/>
      <c r="AG13576"/>
      <c r="AH13576"/>
      <c r="AI13576"/>
      <c r="AJ13576"/>
      <c r="AK13576"/>
      <c r="AL13576"/>
    </row>
    <row r="13577" spans="3:38" ht="15" customHeight="1" x14ac:dyDescent="0.35">
      <c r="C13577"/>
      <c r="D13577"/>
      <c r="E13577"/>
      <c r="F13577"/>
      <c r="G13577"/>
      <c r="H13577"/>
      <c r="I13577"/>
      <c r="J13577"/>
      <c r="K13577"/>
      <c r="L13577"/>
      <c r="M13577"/>
      <c r="N13577"/>
      <c r="O13577"/>
      <c r="S13577"/>
      <c r="T13577"/>
      <c r="U13577"/>
      <c r="V13577"/>
      <c r="Y13577"/>
      <c r="Z13577"/>
      <c r="AA13577"/>
      <c r="AB13577"/>
      <c r="AC13577"/>
      <c r="AD13577"/>
      <c r="AE13577"/>
      <c r="AF13577"/>
      <c r="AG13577"/>
      <c r="AH13577"/>
      <c r="AI13577"/>
      <c r="AJ13577"/>
      <c r="AK13577"/>
      <c r="AL13577"/>
    </row>
    <row r="13578" spans="3:38" ht="15" customHeight="1" x14ac:dyDescent="0.35">
      <c r="C13578"/>
      <c r="D13578"/>
      <c r="E13578"/>
      <c r="F13578"/>
      <c r="G13578"/>
      <c r="H13578"/>
      <c r="I13578"/>
      <c r="J13578"/>
      <c r="K13578"/>
      <c r="L13578"/>
      <c r="M13578"/>
      <c r="N13578"/>
      <c r="O13578"/>
      <c r="S13578"/>
      <c r="T13578"/>
      <c r="U13578"/>
      <c r="V13578"/>
      <c r="Y13578"/>
      <c r="Z13578"/>
      <c r="AA13578"/>
      <c r="AB13578"/>
      <c r="AC13578"/>
      <c r="AD13578"/>
      <c r="AE13578"/>
      <c r="AF13578"/>
      <c r="AG13578"/>
      <c r="AH13578"/>
      <c r="AI13578"/>
      <c r="AJ13578"/>
      <c r="AK13578"/>
      <c r="AL13578"/>
    </row>
    <row r="13579" spans="3:38" ht="15" customHeight="1" x14ac:dyDescent="0.35">
      <c r="C13579"/>
      <c r="D13579"/>
      <c r="E13579"/>
      <c r="F13579"/>
      <c r="G13579"/>
      <c r="H13579"/>
      <c r="I13579"/>
      <c r="J13579"/>
      <c r="K13579"/>
      <c r="L13579"/>
      <c r="M13579"/>
      <c r="N13579"/>
      <c r="O13579"/>
      <c r="S13579"/>
      <c r="T13579"/>
      <c r="U13579"/>
      <c r="V13579"/>
      <c r="Y13579"/>
      <c r="Z13579"/>
      <c r="AA13579"/>
      <c r="AB13579"/>
      <c r="AC13579"/>
      <c r="AD13579"/>
      <c r="AE13579"/>
      <c r="AF13579"/>
      <c r="AG13579"/>
      <c r="AH13579"/>
      <c r="AI13579"/>
      <c r="AJ13579"/>
      <c r="AK13579"/>
      <c r="AL13579"/>
    </row>
    <row r="13580" spans="3:38" ht="15" customHeight="1" x14ac:dyDescent="0.35">
      <c r="C13580"/>
      <c r="D13580"/>
      <c r="E13580"/>
      <c r="F13580"/>
      <c r="G13580"/>
      <c r="H13580"/>
      <c r="I13580"/>
      <c r="J13580"/>
      <c r="K13580"/>
      <c r="L13580"/>
      <c r="M13580"/>
      <c r="N13580"/>
      <c r="O13580"/>
      <c r="S13580"/>
      <c r="T13580"/>
      <c r="U13580"/>
      <c r="V13580"/>
      <c r="Y13580"/>
      <c r="Z13580"/>
      <c r="AA13580"/>
      <c r="AB13580"/>
      <c r="AC13580"/>
      <c r="AD13580"/>
      <c r="AE13580"/>
      <c r="AF13580"/>
      <c r="AG13580"/>
      <c r="AH13580"/>
      <c r="AI13580"/>
      <c r="AJ13580"/>
      <c r="AK13580"/>
      <c r="AL13580"/>
    </row>
    <row r="13581" spans="3:38" ht="15" customHeight="1" x14ac:dyDescent="0.35">
      <c r="C13581"/>
      <c r="D13581"/>
      <c r="E13581"/>
      <c r="F13581"/>
      <c r="G13581"/>
      <c r="H13581"/>
      <c r="I13581"/>
      <c r="J13581"/>
      <c r="K13581"/>
      <c r="L13581"/>
      <c r="M13581"/>
      <c r="N13581"/>
      <c r="O13581"/>
      <c r="S13581"/>
      <c r="T13581"/>
      <c r="U13581"/>
      <c r="V13581"/>
      <c r="Y13581"/>
      <c r="Z13581"/>
      <c r="AA13581"/>
      <c r="AB13581"/>
      <c r="AC13581"/>
      <c r="AD13581"/>
      <c r="AE13581"/>
      <c r="AF13581"/>
      <c r="AG13581"/>
      <c r="AH13581"/>
      <c r="AI13581"/>
      <c r="AJ13581"/>
      <c r="AK13581"/>
      <c r="AL13581"/>
    </row>
    <row r="13582" spans="3:38" ht="15" customHeight="1" x14ac:dyDescent="0.35">
      <c r="C13582"/>
      <c r="D13582"/>
      <c r="E13582"/>
      <c r="F13582"/>
      <c r="G13582"/>
      <c r="H13582"/>
      <c r="I13582"/>
      <c r="J13582"/>
      <c r="K13582"/>
      <c r="L13582"/>
      <c r="M13582"/>
      <c r="N13582"/>
      <c r="O13582"/>
      <c r="S13582"/>
      <c r="T13582"/>
      <c r="U13582"/>
      <c r="V13582"/>
      <c r="Y13582"/>
      <c r="Z13582"/>
      <c r="AA13582"/>
      <c r="AB13582"/>
      <c r="AC13582"/>
      <c r="AD13582"/>
      <c r="AE13582"/>
      <c r="AF13582"/>
      <c r="AG13582"/>
      <c r="AH13582"/>
      <c r="AI13582"/>
      <c r="AJ13582"/>
      <c r="AK13582"/>
      <c r="AL13582"/>
    </row>
    <row r="13583" spans="3:38" ht="15" customHeight="1" x14ac:dyDescent="0.35">
      <c r="C13583"/>
      <c r="D13583"/>
      <c r="E13583"/>
      <c r="F13583"/>
      <c r="G13583"/>
      <c r="H13583"/>
      <c r="I13583"/>
      <c r="J13583"/>
      <c r="K13583"/>
      <c r="L13583"/>
      <c r="M13583"/>
      <c r="N13583"/>
      <c r="O13583"/>
      <c r="S13583"/>
      <c r="T13583"/>
      <c r="U13583"/>
      <c r="V13583"/>
      <c r="Y13583"/>
      <c r="Z13583"/>
      <c r="AA13583"/>
      <c r="AB13583"/>
      <c r="AC13583"/>
      <c r="AD13583"/>
      <c r="AE13583"/>
      <c r="AF13583"/>
      <c r="AG13583"/>
      <c r="AH13583"/>
      <c r="AI13583"/>
      <c r="AJ13583"/>
      <c r="AK13583"/>
      <c r="AL13583"/>
    </row>
    <row r="13584" spans="3:38" ht="15" customHeight="1" x14ac:dyDescent="0.35">
      <c r="C13584"/>
      <c r="D13584"/>
      <c r="E13584"/>
      <c r="F13584"/>
      <c r="G13584"/>
      <c r="H13584"/>
      <c r="I13584"/>
      <c r="J13584"/>
      <c r="K13584"/>
      <c r="L13584"/>
      <c r="M13584"/>
      <c r="N13584"/>
      <c r="O13584"/>
      <c r="S13584"/>
      <c r="T13584"/>
      <c r="U13584"/>
      <c r="V13584"/>
      <c r="Y13584"/>
      <c r="Z13584"/>
      <c r="AA13584"/>
      <c r="AB13584"/>
      <c r="AC13584"/>
      <c r="AD13584"/>
      <c r="AE13584"/>
      <c r="AF13584"/>
      <c r="AG13584"/>
      <c r="AH13584"/>
      <c r="AI13584"/>
      <c r="AJ13584"/>
      <c r="AK13584"/>
      <c r="AL13584"/>
    </row>
    <row r="13585" spans="3:38" ht="15" customHeight="1" x14ac:dyDescent="0.35">
      <c r="C13585"/>
      <c r="D13585"/>
      <c r="E13585"/>
      <c r="F13585"/>
      <c r="G13585"/>
      <c r="H13585"/>
      <c r="I13585"/>
      <c r="J13585"/>
      <c r="K13585"/>
      <c r="L13585"/>
      <c r="M13585"/>
      <c r="N13585"/>
      <c r="O13585"/>
      <c r="S13585"/>
      <c r="T13585"/>
      <c r="U13585"/>
      <c r="V13585"/>
      <c r="Y13585"/>
      <c r="Z13585"/>
      <c r="AA13585"/>
      <c r="AB13585"/>
      <c r="AC13585"/>
      <c r="AD13585"/>
      <c r="AE13585"/>
      <c r="AF13585"/>
      <c r="AG13585"/>
      <c r="AH13585"/>
      <c r="AI13585"/>
      <c r="AJ13585"/>
      <c r="AK13585"/>
      <c r="AL13585"/>
    </row>
    <row r="13586" spans="3:38" ht="15" customHeight="1" x14ac:dyDescent="0.35">
      <c r="C13586"/>
      <c r="D13586"/>
      <c r="E13586"/>
      <c r="F13586"/>
      <c r="G13586"/>
      <c r="H13586"/>
      <c r="I13586"/>
      <c r="J13586"/>
      <c r="K13586"/>
      <c r="L13586"/>
      <c r="M13586"/>
      <c r="N13586"/>
      <c r="O13586"/>
      <c r="S13586"/>
      <c r="T13586"/>
      <c r="U13586"/>
      <c r="V13586"/>
      <c r="Y13586"/>
      <c r="Z13586"/>
      <c r="AA13586"/>
      <c r="AB13586"/>
      <c r="AC13586"/>
      <c r="AD13586"/>
      <c r="AE13586"/>
      <c r="AF13586"/>
      <c r="AG13586"/>
      <c r="AH13586"/>
      <c r="AI13586"/>
      <c r="AJ13586"/>
      <c r="AK13586"/>
      <c r="AL13586"/>
    </row>
    <row r="13587" spans="3:38" ht="15" customHeight="1" x14ac:dyDescent="0.35">
      <c r="C13587"/>
      <c r="D13587"/>
      <c r="E13587"/>
      <c r="F13587"/>
      <c r="G13587"/>
      <c r="H13587"/>
      <c r="I13587"/>
      <c r="J13587"/>
      <c r="K13587"/>
      <c r="L13587"/>
      <c r="M13587"/>
      <c r="N13587"/>
      <c r="O13587"/>
      <c r="S13587"/>
      <c r="T13587"/>
      <c r="U13587"/>
      <c r="V13587"/>
      <c r="Y13587"/>
      <c r="Z13587"/>
      <c r="AA13587"/>
      <c r="AB13587"/>
      <c r="AC13587"/>
      <c r="AD13587"/>
      <c r="AE13587"/>
      <c r="AF13587"/>
      <c r="AG13587"/>
      <c r="AH13587"/>
      <c r="AI13587"/>
      <c r="AJ13587"/>
      <c r="AK13587"/>
      <c r="AL13587"/>
    </row>
    <row r="13588" spans="3:38" ht="15" customHeight="1" x14ac:dyDescent="0.35">
      <c r="C13588"/>
      <c r="D13588"/>
      <c r="E13588"/>
      <c r="F13588"/>
      <c r="G13588"/>
      <c r="H13588"/>
      <c r="I13588"/>
      <c r="J13588"/>
      <c r="K13588"/>
      <c r="L13588"/>
      <c r="M13588"/>
      <c r="N13588"/>
      <c r="O13588"/>
      <c r="S13588"/>
      <c r="T13588"/>
      <c r="U13588"/>
      <c r="V13588"/>
      <c r="Y13588"/>
      <c r="Z13588"/>
      <c r="AA13588"/>
      <c r="AB13588"/>
      <c r="AC13588"/>
      <c r="AD13588"/>
      <c r="AE13588"/>
      <c r="AF13588"/>
      <c r="AG13588"/>
      <c r="AH13588"/>
      <c r="AI13588"/>
      <c r="AJ13588"/>
      <c r="AK13588"/>
      <c r="AL13588"/>
    </row>
    <row r="13589" spans="3:38" ht="15" customHeight="1" x14ac:dyDescent="0.35">
      <c r="C13589"/>
      <c r="D13589"/>
      <c r="E13589"/>
      <c r="F13589"/>
      <c r="G13589"/>
      <c r="H13589"/>
      <c r="I13589"/>
      <c r="J13589"/>
      <c r="K13589"/>
      <c r="L13589"/>
      <c r="M13589"/>
      <c r="N13589"/>
      <c r="O13589"/>
      <c r="S13589"/>
      <c r="T13589"/>
      <c r="U13589"/>
      <c r="V13589"/>
      <c r="Y13589"/>
      <c r="Z13589"/>
      <c r="AA13589"/>
      <c r="AB13589"/>
      <c r="AC13589"/>
      <c r="AD13589"/>
      <c r="AE13589"/>
      <c r="AF13589"/>
      <c r="AG13589"/>
      <c r="AH13589"/>
      <c r="AI13589"/>
      <c r="AJ13589"/>
      <c r="AK13589"/>
      <c r="AL13589"/>
    </row>
    <row r="13590" spans="3:38" ht="15" customHeight="1" x14ac:dyDescent="0.35">
      <c r="C13590"/>
      <c r="D13590"/>
      <c r="E13590"/>
      <c r="F13590"/>
      <c r="G13590"/>
      <c r="H13590"/>
      <c r="I13590"/>
      <c r="J13590"/>
      <c r="K13590"/>
      <c r="L13590"/>
      <c r="M13590"/>
      <c r="N13590"/>
      <c r="O13590"/>
      <c r="S13590"/>
      <c r="T13590"/>
      <c r="U13590"/>
      <c r="V13590"/>
      <c r="Y13590"/>
      <c r="Z13590"/>
      <c r="AA13590"/>
      <c r="AB13590"/>
      <c r="AC13590"/>
      <c r="AD13590"/>
      <c r="AE13590"/>
      <c r="AF13590"/>
      <c r="AG13590"/>
      <c r="AH13590"/>
      <c r="AI13590"/>
      <c r="AJ13590"/>
      <c r="AK13590"/>
      <c r="AL13590"/>
    </row>
    <row r="13591" spans="3:38" ht="15" customHeight="1" x14ac:dyDescent="0.35">
      <c r="C13591"/>
      <c r="D13591"/>
      <c r="E13591"/>
      <c r="F13591"/>
      <c r="G13591"/>
      <c r="H13591"/>
      <c r="I13591"/>
      <c r="J13591"/>
      <c r="K13591"/>
      <c r="L13591"/>
      <c r="M13591"/>
      <c r="N13591"/>
      <c r="O13591"/>
      <c r="S13591"/>
      <c r="T13591"/>
      <c r="U13591"/>
      <c r="V13591"/>
      <c r="Y13591"/>
      <c r="Z13591"/>
      <c r="AA13591"/>
      <c r="AB13591"/>
      <c r="AC13591"/>
      <c r="AD13591"/>
      <c r="AE13591"/>
      <c r="AF13591"/>
      <c r="AG13591"/>
      <c r="AH13591"/>
      <c r="AI13591"/>
      <c r="AJ13591"/>
      <c r="AK13591"/>
      <c r="AL13591"/>
    </row>
    <row r="13592" spans="3:38" ht="15" customHeight="1" x14ac:dyDescent="0.35">
      <c r="C13592"/>
      <c r="D13592"/>
      <c r="E13592"/>
      <c r="F13592"/>
      <c r="G13592"/>
      <c r="H13592"/>
      <c r="I13592"/>
      <c r="J13592"/>
      <c r="K13592"/>
      <c r="L13592"/>
      <c r="M13592"/>
      <c r="N13592"/>
      <c r="O13592"/>
      <c r="S13592"/>
      <c r="T13592"/>
      <c r="U13592"/>
      <c r="V13592"/>
      <c r="Y13592"/>
      <c r="Z13592"/>
      <c r="AA13592"/>
      <c r="AB13592"/>
      <c r="AC13592"/>
      <c r="AD13592"/>
      <c r="AE13592"/>
      <c r="AF13592"/>
      <c r="AG13592"/>
      <c r="AH13592"/>
      <c r="AI13592"/>
      <c r="AJ13592"/>
      <c r="AK13592"/>
      <c r="AL13592"/>
    </row>
    <row r="13593" spans="3:38" ht="15" customHeight="1" x14ac:dyDescent="0.35">
      <c r="C13593"/>
      <c r="D13593"/>
      <c r="E13593"/>
      <c r="F13593"/>
      <c r="G13593"/>
      <c r="H13593"/>
      <c r="I13593"/>
      <c r="J13593"/>
      <c r="K13593"/>
      <c r="L13593"/>
      <c r="M13593"/>
      <c r="N13593"/>
      <c r="O13593"/>
      <c r="S13593"/>
      <c r="T13593"/>
      <c r="U13593"/>
      <c r="V13593"/>
      <c r="Y13593"/>
      <c r="Z13593"/>
      <c r="AA13593"/>
      <c r="AB13593"/>
      <c r="AC13593"/>
      <c r="AD13593"/>
      <c r="AE13593"/>
      <c r="AF13593"/>
      <c r="AG13593"/>
      <c r="AH13593"/>
      <c r="AI13593"/>
      <c r="AJ13593"/>
      <c r="AK13593"/>
      <c r="AL13593"/>
    </row>
    <row r="13594" spans="3:38" ht="15" customHeight="1" x14ac:dyDescent="0.35">
      <c r="C13594"/>
      <c r="D13594"/>
      <c r="E13594"/>
      <c r="F13594"/>
      <c r="G13594"/>
      <c r="H13594"/>
      <c r="I13594"/>
      <c r="J13594"/>
      <c r="K13594"/>
      <c r="L13594"/>
      <c r="M13594"/>
      <c r="N13594"/>
      <c r="O13594"/>
      <c r="S13594"/>
      <c r="T13594"/>
      <c r="U13594"/>
      <c r="V13594"/>
      <c r="Y13594"/>
      <c r="Z13594"/>
      <c r="AA13594"/>
      <c r="AB13594"/>
      <c r="AC13594"/>
      <c r="AD13594"/>
      <c r="AE13594"/>
      <c r="AF13594"/>
      <c r="AG13594"/>
      <c r="AH13594"/>
      <c r="AI13594"/>
      <c r="AJ13594"/>
      <c r="AK13594"/>
      <c r="AL13594"/>
    </row>
    <row r="13595" spans="3:38" ht="15" customHeight="1" x14ac:dyDescent="0.35">
      <c r="C13595"/>
      <c r="D13595"/>
      <c r="E13595"/>
      <c r="F13595"/>
      <c r="G13595"/>
      <c r="H13595"/>
      <c r="I13595"/>
      <c r="J13595"/>
      <c r="K13595"/>
      <c r="L13595"/>
      <c r="M13595"/>
      <c r="N13595"/>
      <c r="O13595"/>
      <c r="S13595"/>
      <c r="T13595"/>
      <c r="U13595"/>
      <c r="V13595"/>
      <c r="Y13595"/>
      <c r="Z13595"/>
      <c r="AA13595"/>
      <c r="AB13595"/>
      <c r="AC13595"/>
      <c r="AD13595"/>
      <c r="AE13595"/>
      <c r="AF13595"/>
      <c r="AG13595"/>
      <c r="AH13595"/>
      <c r="AI13595"/>
      <c r="AJ13595"/>
      <c r="AK13595"/>
      <c r="AL13595"/>
    </row>
    <row r="13596" spans="3:38" ht="15" customHeight="1" x14ac:dyDescent="0.35">
      <c r="C13596"/>
      <c r="D13596"/>
      <c r="E13596"/>
      <c r="F13596"/>
      <c r="G13596"/>
      <c r="H13596"/>
      <c r="I13596"/>
      <c r="J13596"/>
      <c r="K13596"/>
      <c r="L13596"/>
      <c r="M13596"/>
      <c r="N13596"/>
      <c r="O13596"/>
      <c r="S13596"/>
      <c r="T13596"/>
      <c r="U13596"/>
      <c r="V13596"/>
      <c r="Y13596"/>
      <c r="Z13596"/>
      <c r="AA13596"/>
      <c r="AB13596"/>
      <c r="AC13596"/>
      <c r="AD13596"/>
      <c r="AE13596"/>
      <c r="AF13596"/>
      <c r="AG13596"/>
      <c r="AH13596"/>
      <c r="AI13596"/>
      <c r="AJ13596"/>
      <c r="AK13596"/>
      <c r="AL13596"/>
    </row>
    <row r="13597" spans="3:38" ht="15" customHeight="1" x14ac:dyDescent="0.35">
      <c r="C13597"/>
      <c r="D13597"/>
      <c r="E13597"/>
      <c r="F13597"/>
      <c r="G13597"/>
      <c r="H13597"/>
      <c r="I13597"/>
      <c r="J13597"/>
      <c r="K13597"/>
      <c r="L13597"/>
      <c r="M13597"/>
      <c r="N13597"/>
      <c r="O13597"/>
      <c r="S13597"/>
      <c r="T13597"/>
      <c r="U13597"/>
      <c r="V13597"/>
      <c r="Y13597"/>
      <c r="Z13597"/>
      <c r="AA13597"/>
      <c r="AB13597"/>
      <c r="AC13597"/>
      <c r="AD13597"/>
      <c r="AE13597"/>
      <c r="AF13597"/>
      <c r="AG13597"/>
      <c r="AH13597"/>
      <c r="AI13597"/>
      <c r="AJ13597"/>
      <c r="AK13597"/>
      <c r="AL13597"/>
    </row>
    <row r="13598" spans="3:38" ht="15" customHeight="1" x14ac:dyDescent="0.35">
      <c r="C13598"/>
      <c r="D13598"/>
      <c r="E13598"/>
      <c r="F13598"/>
      <c r="G13598"/>
      <c r="H13598"/>
      <c r="I13598"/>
      <c r="J13598"/>
      <c r="K13598"/>
      <c r="L13598"/>
      <c r="M13598"/>
      <c r="N13598"/>
      <c r="O13598"/>
      <c r="S13598"/>
      <c r="T13598"/>
      <c r="U13598"/>
      <c r="V13598"/>
      <c r="Y13598"/>
      <c r="Z13598"/>
      <c r="AA13598"/>
      <c r="AB13598"/>
      <c r="AC13598"/>
      <c r="AD13598"/>
      <c r="AE13598"/>
      <c r="AF13598"/>
      <c r="AG13598"/>
      <c r="AH13598"/>
      <c r="AI13598"/>
      <c r="AJ13598"/>
      <c r="AK13598"/>
      <c r="AL13598"/>
    </row>
    <row r="13599" spans="3:38" ht="15" customHeight="1" x14ac:dyDescent="0.35">
      <c r="C13599"/>
      <c r="D13599"/>
      <c r="E13599"/>
      <c r="F13599"/>
      <c r="G13599"/>
      <c r="H13599"/>
      <c r="I13599"/>
      <c r="J13599"/>
      <c r="K13599"/>
      <c r="L13599"/>
      <c r="M13599"/>
      <c r="N13599"/>
      <c r="O13599"/>
      <c r="S13599"/>
      <c r="T13599"/>
      <c r="U13599"/>
      <c r="V13599"/>
      <c r="Y13599"/>
      <c r="Z13599"/>
      <c r="AA13599"/>
      <c r="AB13599"/>
      <c r="AC13599"/>
      <c r="AD13599"/>
      <c r="AE13599"/>
      <c r="AF13599"/>
      <c r="AG13599"/>
      <c r="AH13599"/>
      <c r="AI13599"/>
      <c r="AJ13599"/>
      <c r="AK13599"/>
      <c r="AL13599"/>
    </row>
    <row r="13600" spans="3:38" ht="15" customHeight="1" x14ac:dyDescent="0.35">
      <c r="C13600"/>
      <c r="D13600"/>
      <c r="E13600"/>
      <c r="F13600"/>
      <c r="G13600"/>
      <c r="H13600"/>
      <c r="I13600"/>
      <c r="J13600"/>
      <c r="K13600"/>
      <c r="L13600"/>
      <c r="M13600"/>
      <c r="N13600"/>
      <c r="O13600"/>
      <c r="S13600"/>
      <c r="T13600"/>
      <c r="U13600"/>
      <c r="V13600"/>
      <c r="Y13600"/>
      <c r="Z13600"/>
      <c r="AA13600"/>
      <c r="AB13600"/>
      <c r="AC13600"/>
      <c r="AD13600"/>
      <c r="AE13600"/>
      <c r="AF13600"/>
      <c r="AG13600"/>
      <c r="AH13600"/>
      <c r="AI13600"/>
      <c r="AJ13600"/>
      <c r="AK13600"/>
      <c r="AL13600"/>
    </row>
    <row r="13601" spans="3:38" ht="15" customHeight="1" x14ac:dyDescent="0.35">
      <c r="C13601"/>
      <c r="D13601"/>
      <c r="E13601"/>
      <c r="F13601"/>
      <c r="G13601"/>
      <c r="H13601"/>
      <c r="I13601"/>
      <c r="J13601"/>
      <c r="K13601"/>
      <c r="L13601"/>
      <c r="M13601"/>
      <c r="N13601"/>
      <c r="O13601"/>
      <c r="S13601"/>
      <c r="T13601"/>
      <c r="U13601"/>
      <c r="V13601"/>
      <c r="Y13601"/>
      <c r="Z13601"/>
      <c r="AA13601"/>
      <c r="AB13601"/>
      <c r="AC13601"/>
      <c r="AD13601"/>
      <c r="AE13601"/>
      <c r="AF13601"/>
      <c r="AG13601"/>
      <c r="AH13601"/>
      <c r="AI13601"/>
      <c r="AJ13601"/>
      <c r="AK13601"/>
      <c r="AL13601"/>
    </row>
    <row r="13602" spans="3:38" ht="15" customHeight="1" x14ac:dyDescent="0.35">
      <c r="C13602"/>
      <c r="D13602"/>
      <c r="E13602"/>
      <c r="F13602"/>
      <c r="G13602"/>
      <c r="H13602"/>
      <c r="I13602"/>
      <c r="J13602"/>
      <c r="K13602"/>
      <c r="L13602"/>
      <c r="M13602"/>
      <c r="N13602"/>
      <c r="O13602"/>
      <c r="S13602"/>
      <c r="T13602"/>
      <c r="U13602"/>
      <c r="V13602"/>
      <c r="Y13602"/>
      <c r="Z13602"/>
      <c r="AA13602"/>
      <c r="AB13602"/>
      <c r="AC13602"/>
      <c r="AD13602"/>
      <c r="AE13602"/>
      <c r="AF13602"/>
      <c r="AG13602"/>
      <c r="AH13602"/>
      <c r="AI13602"/>
      <c r="AJ13602"/>
      <c r="AK13602"/>
      <c r="AL13602"/>
    </row>
    <row r="13603" spans="3:38" ht="15" customHeight="1" x14ac:dyDescent="0.35">
      <c r="C13603"/>
      <c r="D13603"/>
      <c r="E13603"/>
      <c r="F13603"/>
      <c r="G13603"/>
      <c r="H13603"/>
      <c r="I13603"/>
      <c r="J13603"/>
      <c r="K13603"/>
      <c r="L13603"/>
      <c r="M13603"/>
      <c r="N13603"/>
      <c r="O13603"/>
      <c r="S13603"/>
      <c r="T13603"/>
      <c r="U13603"/>
      <c r="V13603"/>
      <c r="Y13603"/>
      <c r="Z13603"/>
      <c r="AA13603"/>
      <c r="AB13603"/>
      <c r="AC13603"/>
      <c r="AD13603"/>
      <c r="AE13603"/>
      <c r="AF13603"/>
      <c r="AG13603"/>
      <c r="AH13603"/>
      <c r="AI13603"/>
      <c r="AJ13603"/>
      <c r="AK13603"/>
      <c r="AL13603"/>
    </row>
    <row r="13604" spans="3:38" ht="15" customHeight="1" x14ac:dyDescent="0.35">
      <c r="C13604"/>
      <c r="D13604"/>
      <c r="E13604"/>
      <c r="F13604"/>
      <c r="G13604"/>
      <c r="H13604"/>
      <c r="I13604"/>
      <c r="J13604"/>
      <c r="K13604"/>
      <c r="L13604"/>
      <c r="M13604"/>
      <c r="N13604"/>
      <c r="O13604"/>
      <c r="S13604"/>
      <c r="T13604"/>
      <c r="U13604"/>
      <c r="V13604"/>
      <c r="Y13604"/>
      <c r="Z13604"/>
      <c r="AA13604"/>
      <c r="AB13604"/>
      <c r="AC13604"/>
      <c r="AD13604"/>
      <c r="AE13604"/>
      <c r="AF13604"/>
      <c r="AG13604"/>
      <c r="AH13604"/>
      <c r="AI13604"/>
      <c r="AJ13604"/>
      <c r="AK13604"/>
      <c r="AL13604"/>
    </row>
    <row r="13605" spans="3:38" ht="15" customHeight="1" x14ac:dyDescent="0.35">
      <c r="C13605"/>
      <c r="D13605"/>
      <c r="E13605"/>
      <c r="F13605"/>
      <c r="G13605"/>
      <c r="H13605"/>
      <c r="I13605"/>
      <c r="J13605"/>
      <c r="K13605"/>
      <c r="L13605"/>
      <c r="M13605"/>
      <c r="N13605"/>
      <c r="O13605"/>
      <c r="S13605"/>
      <c r="T13605"/>
      <c r="U13605"/>
      <c r="V13605"/>
      <c r="Y13605"/>
      <c r="Z13605"/>
      <c r="AA13605"/>
      <c r="AB13605"/>
      <c r="AC13605"/>
      <c r="AD13605"/>
      <c r="AE13605"/>
      <c r="AF13605"/>
      <c r="AG13605"/>
      <c r="AH13605"/>
      <c r="AI13605"/>
      <c r="AJ13605"/>
      <c r="AK13605"/>
      <c r="AL13605"/>
    </row>
    <row r="13606" spans="3:38" ht="15" customHeight="1" x14ac:dyDescent="0.35">
      <c r="C13606"/>
      <c r="D13606"/>
      <c r="E13606"/>
      <c r="F13606"/>
      <c r="G13606"/>
      <c r="H13606"/>
      <c r="I13606"/>
      <c r="J13606"/>
      <c r="K13606"/>
      <c r="L13606"/>
      <c r="M13606"/>
      <c r="N13606"/>
      <c r="O13606"/>
      <c r="S13606"/>
      <c r="T13606"/>
      <c r="U13606"/>
      <c r="V13606"/>
      <c r="Y13606"/>
      <c r="Z13606"/>
      <c r="AA13606"/>
      <c r="AB13606"/>
      <c r="AC13606"/>
      <c r="AD13606"/>
      <c r="AE13606"/>
      <c r="AF13606"/>
      <c r="AG13606"/>
      <c r="AH13606"/>
      <c r="AI13606"/>
      <c r="AJ13606"/>
      <c r="AK13606"/>
      <c r="AL13606"/>
    </row>
    <row r="13607" spans="3:38" ht="15" customHeight="1" x14ac:dyDescent="0.35">
      <c r="C13607"/>
      <c r="D13607"/>
      <c r="E13607"/>
      <c r="F13607"/>
      <c r="G13607"/>
      <c r="H13607"/>
      <c r="I13607"/>
      <c r="J13607"/>
      <c r="K13607"/>
      <c r="L13607"/>
      <c r="M13607"/>
      <c r="N13607"/>
      <c r="O13607"/>
      <c r="S13607"/>
      <c r="T13607"/>
      <c r="U13607"/>
      <c r="V13607"/>
      <c r="Y13607"/>
      <c r="Z13607"/>
      <c r="AA13607"/>
      <c r="AB13607"/>
      <c r="AC13607"/>
      <c r="AD13607"/>
      <c r="AE13607"/>
      <c r="AF13607"/>
      <c r="AG13607"/>
      <c r="AH13607"/>
      <c r="AI13607"/>
      <c r="AJ13607"/>
      <c r="AK13607"/>
      <c r="AL13607"/>
    </row>
    <row r="13608" spans="3:38" ht="15" customHeight="1" x14ac:dyDescent="0.35">
      <c r="C13608"/>
      <c r="D13608"/>
      <c r="E13608"/>
      <c r="F13608"/>
      <c r="G13608"/>
      <c r="H13608"/>
      <c r="I13608"/>
      <c r="J13608"/>
      <c r="K13608"/>
      <c r="L13608"/>
      <c r="M13608"/>
      <c r="N13608"/>
      <c r="O13608"/>
      <c r="S13608"/>
      <c r="T13608"/>
      <c r="U13608"/>
      <c r="V13608"/>
      <c r="Y13608"/>
      <c r="Z13608"/>
      <c r="AA13608"/>
      <c r="AB13608"/>
      <c r="AC13608"/>
      <c r="AD13608"/>
      <c r="AE13608"/>
      <c r="AF13608"/>
      <c r="AG13608"/>
      <c r="AH13608"/>
      <c r="AI13608"/>
      <c r="AJ13608"/>
      <c r="AK13608"/>
      <c r="AL13608"/>
    </row>
    <row r="13609" spans="3:38" ht="15" customHeight="1" x14ac:dyDescent="0.35">
      <c r="C13609"/>
      <c r="D13609"/>
      <c r="E13609"/>
      <c r="F13609"/>
      <c r="G13609"/>
      <c r="H13609"/>
      <c r="I13609"/>
      <c r="J13609"/>
      <c r="K13609"/>
      <c r="L13609"/>
      <c r="M13609"/>
      <c r="N13609"/>
      <c r="O13609"/>
      <c r="S13609"/>
      <c r="T13609"/>
      <c r="U13609"/>
      <c r="V13609"/>
      <c r="Y13609"/>
      <c r="Z13609"/>
      <c r="AA13609"/>
      <c r="AB13609"/>
      <c r="AC13609"/>
      <c r="AD13609"/>
      <c r="AE13609"/>
      <c r="AF13609"/>
      <c r="AG13609"/>
      <c r="AH13609"/>
      <c r="AI13609"/>
      <c r="AJ13609"/>
      <c r="AK13609"/>
      <c r="AL13609"/>
    </row>
    <row r="13610" spans="3:38" ht="15" customHeight="1" x14ac:dyDescent="0.35">
      <c r="C13610"/>
      <c r="D13610"/>
      <c r="E13610"/>
      <c r="F13610"/>
      <c r="G13610"/>
      <c r="H13610"/>
      <c r="I13610"/>
      <c r="J13610"/>
      <c r="K13610"/>
      <c r="L13610"/>
      <c r="M13610"/>
      <c r="N13610"/>
      <c r="O13610"/>
      <c r="S13610"/>
      <c r="T13610"/>
      <c r="U13610"/>
      <c r="V13610"/>
      <c r="Y13610"/>
      <c r="Z13610"/>
      <c r="AA13610"/>
      <c r="AB13610"/>
      <c r="AC13610"/>
      <c r="AD13610"/>
      <c r="AE13610"/>
      <c r="AF13610"/>
      <c r="AG13610"/>
      <c r="AH13610"/>
      <c r="AI13610"/>
      <c r="AJ13610"/>
      <c r="AK13610"/>
      <c r="AL13610"/>
    </row>
    <row r="13611" spans="3:38" ht="15" customHeight="1" x14ac:dyDescent="0.35">
      <c r="C13611"/>
      <c r="D13611"/>
      <c r="E13611"/>
      <c r="F13611"/>
      <c r="G13611"/>
      <c r="H13611"/>
      <c r="I13611"/>
      <c r="J13611"/>
      <c r="K13611"/>
      <c r="L13611"/>
      <c r="M13611"/>
      <c r="N13611"/>
      <c r="O13611"/>
      <c r="S13611"/>
      <c r="T13611"/>
      <c r="U13611"/>
      <c r="V13611"/>
      <c r="Y13611"/>
      <c r="Z13611"/>
      <c r="AA13611"/>
      <c r="AB13611"/>
      <c r="AC13611"/>
      <c r="AD13611"/>
      <c r="AE13611"/>
      <c r="AF13611"/>
      <c r="AG13611"/>
      <c r="AH13611"/>
      <c r="AI13611"/>
      <c r="AJ13611"/>
      <c r="AK13611"/>
      <c r="AL13611"/>
    </row>
    <row r="13612" spans="3:38" ht="15" customHeight="1" x14ac:dyDescent="0.35">
      <c r="C13612"/>
      <c r="D13612"/>
      <c r="E13612"/>
      <c r="F13612"/>
      <c r="G13612"/>
      <c r="H13612"/>
      <c r="I13612"/>
      <c r="J13612"/>
      <c r="K13612"/>
      <c r="L13612"/>
      <c r="M13612"/>
      <c r="N13612"/>
      <c r="O13612"/>
      <c r="S13612"/>
      <c r="T13612"/>
      <c r="U13612"/>
      <c r="V13612"/>
      <c r="Y13612"/>
      <c r="Z13612"/>
      <c r="AA13612"/>
      <c r="AB13612"/>
      <c r="AC13612"/>
      <c r="AD13612"/>
      <c r="AE13612"/>
      <c r="AF13612"/>
      <c r="AG13612"/>
      <c r="AH13612"/>
      <c r="AI13612"/>
      <c r="AJ13612"/>
      <c r="AK13612"/>
      <c r="AL13612"/>
    </row>
    <row r="13613" spans="3:38" ht="15" customHeight="1" x14ac:dyDescent="0.35">
      <c r="C13613"/>
      <c r="D13613"/>
      <c r="E13613"/>
      <c r="F13613"/>
      <c r="G13613"/>
      <c r="H13613"/>
      <c r="I13613"/>
      <c r="J13613"/>
      <c r="K13613"/>
      <c r="L13613"/>
      <c r="M13613"/>
      <c r="N13613"/>
      <c r="O13613"/>
      <c r="S13613"/>
      <c r="T13613"/>
      <c r="U13613"/>
      <c r="V13613"/>
      <c r="Y13613"/>
      <c r="Z13613"/>
      <c r="AA13613"/>
      <c r="AB13613"/>
      <c r="AC13613"/>
      <c r="AD13613"/>
      <c r="AE13613"/>
      <c r="AF13613"/>
      <c r="AG13613"/>
      <c r="AH13613"/>
      <c r="AI13613"/>
      <c r="AJ13613"/>
      <c r="AK13613"/>
      <c r="AL13613"/>
    </row>
    <row r="13614" spans="3:38" ht="15" customHeight="1" x14ac:dyDescent="0.35">
      <c r="C13614"/>
      <c r="D13614"/>
      <c r="E13614"/>
      <c r="F13614"/>
      <c r="G13614"/>
      <c r="H13614"/>
      <c r="I13614"/>
      <c r="J13614"/>
      <c r="K13614"/>
      <c r="L13614"/>
      <c r="M13614"/>
      <c r="N13614"/>
      <c r="O13614"/>
      <c r="S13614"/>
      <c r="T13614"/>
      <c r="U13614"/>
      <c r="V13614"/>
      <c r="Y13614"/>
      <c r="Z13614"/>
      <c r="AA13614"/>
      <c r="AB13614"/>
      <c r="AC13614"/>
      <c r="AD13614"/>
      <c r="AE13614"/>
      <c r="AF13614"/>
      <c r="AG13614"/>
      <c r="AH13614"/>
      <c r="AI13614"/>
      <c r="AJ13614"/>
      <c r="AK13614"/>
      <c r="AL13614"/>
    </row>
    <row r="13615" spans="3:38" ht="15" customHeight="1" x14ac:dyDescent="0.35">
      <c r="C13615"/>
      <c r="D13615"/>
      <c r="E13615"/>
      <c r="F13615"/>
      <c r="G13615"/>
      <c r="H13615"/>
      <c r="I13615"/>
      <c r="J13615"/>
      <c r="K13615"/>
      <c r="L13615"/>
      <c r="M13615"/>
      <c r="N13615"/>
      <c r="O13615"/>
      <c r="S13615"/>
      <c r="T13615"/>
      <c r="U13615"/>
      <c r="V13615"/>
      <c r="Y13615"/>
      <c r="Z13615"/>
      <c r="AA13615"/>
      <c r="AB13615"/>
      <c r="AC13615"/>
      <c r="AD13615"/>
      <c r="AE13615"/>
      <c r="AF13615"/>
      <c r="AG13615"/>
      <c r="AH13615"/>
      <c r="AI13615"/>
      <c r="AJ13615"/>
      <c r="AK13615"/>
      <c r="AL13615"/>
    </row>
    <row r="13616" spans="3:38" ht="15" customHeight="1" x14ac:dyDescent="0.35">
      <c r="C13616"/>
      <c r="D13616"/>
      <c r="E13616"/>
      <c r="F13616"/>
      <c r="G13616"/>
      <c r="H13616"/>
      <c r="I13616"/>
      <c r="J13616"/>
      <c r="K13616"/>
      <c r="L13616"/>
      <c r="M13616"/>
      <c r="N13616"/>
      <c r="O13616"/>
      <c r="S13616"/>
      <c r="T13616"/>
      <c r="U13616"/>
      <c r="V13616"/>
      <c r="Y13616"/>
      <c r="Z13616"/>
      <c r="AA13616"/>
      <c r="AB13616"/>
      <c r="AC13616"/>
      <c r="AD13616"/>
      <c r="AE13616"/>
      <c r="AF13616"/>
      <c r="AG13616"/>
      <c r="AH13616"/>
      <c r="AI13616"/>
      <c r="AJ13616"/>
      <c r="AK13616"/>
      <c r="AL13616"/>
    </row>
    <row r="13617" spans="3:38" ht="15" customHeight="1" x14ac:dyDescent="0.35">
      <c r="C13617"/>
      <c r="D13617"/>
      <c r="E13617"/>
      <c r="F13617"/>
      <c r="G13617"/>
      <c r="H13617"/>
      <c r="I13617"/>
      <c r="J13617"/>
      <c r="K13617"/>
      <c r="L13617"/>
      <c r="M13617"/>
      <c r="N13617"/>
      <c r="O13617"/>
      <c r="S13617"/>
      <c r="T13617"/>
      <c r="U13617"/>
      <c r="V13617"/>
      <c r="Y13617"/>
      <c r="Z13617"/>
      <c r="AA13617"/>
      <c r="AB13617"/>
      <c r="AC13617"/>
      <c r="AD13617"/>
      <c r="AE13617"/>
      <c r="AF13617"/>
      <c r="AG13617"/>
      <c r="AH13617"/>
      <c r="AI13617"/>
      <c r="AJ13617"/>
      <c r="AK13617"/>
      <c r="AL13617"/>
    </row>
    <row r="13618" spans="3:38" ht="15" customHeight="1" x14ac:dyDescent="0.35">
      <c r="C13618"/>
      <c r="D13618"/>
      <c r="E13618"/>
      <c r="F13618"/>
      <c r="G13618"/>
      <c r="H13618"/>
      <c r="I13618"/>
      <c r="J13618"/>
      <c r="K13618"/>
      <c r="L13618"/>
      <c r="M13618"/>
      <c r="N13618"/>
      <c r="O13618"/>
      <c r="S13618"/>
      <c r="T13618"/>
      <c r="U13618"/>
      <c r="V13618"/>
      <c r="Y13618"/>
      <c r="Z13618"/>
      <c r="AA13618"/>
      <c r="AB13618"/>
      <c r="AC13618"/>
      <c r="AD13618"/>
      <c r="AE13618"/>
      <c r="AF13618"/>
      <c r="AG13618"/>
      <c r="AH13618"/>
      <c r="AI13618"/>
      <c r="AJ13618"/>
      <c r="AK13618"/>
      <c r="AL13618"/>
    </row>
    <row r="13619" spans="3:38" ht="15" customHeight="1" x14ac:dyDescent="0.35">
      <c r="C13619"/>
      <c r="D13619"/>
      <c r="E13619"/>
      <c r="F13619"/>
      <c r="G13619"/>
      <c r="H13619"/>
      <c r="I13619"/>
      <c r="J13619"/>
      <c r="K13619"/>
      <c r="L13619"/>
      <c r="M13619"/>
      <c r="N13619"/>
      <c r="O13619"/>
      <c r="S13619"/>
      <c r="T13619"/>
      <c r="U13619"/>
      <c r="V13619"/>
      <c r="Y13619"/>
      <c r="Z13619"/>
      <c r="AA13619"/>
      <c r="AB13619"/>
      <c r="AC13619"/>
      <c r="AD13619"/>
      <c r="AE13619"/>
      <c r="AF13619"/>
      <c r="AG13619"/>
      <c r="AH13619"/>
      <c r="AI13619"/>
      <c r="AJ13619"/>
      <c r="AK13619"/>
      <c r="AL13619"/>
    </row>
    <row r="13620" spans="3:38" ht="15" customHeight="1" x14ac:dyDescent="0.35">
      <c r="C13620"/>
      <c r="D13620"/>
      <c r="E13620"/>
      <c r="F13620"/>
      <c r="G13620"/>
      <c r="H13620"/>
      <c r="I13620"/>
      <c r="J13620"/>
      <c r="K13620"/>
      <c r="L13620"/>
      <c r="M13620"/>
      <c r="N13620"/>
      <c r="O13620"/>
      <c r="S13620"/>
      <c r="T13620"/>
      <c r="U13620"/>
      <c r="V13620"/>
      <c r="Y13620"/>
      <c r="Z13620"/>
      <c r="AA13620"/>
      <c r="AB13620"/>
      <c r="AC13620"/>
      <c r="AD13620"/>
      <c r="AE13620"/>
      <c r="AF13620"/>
      <c r="AG13620"/>
      <c r="AH13620"/>
      <c r="AI13620"/>
      <c r="AJ13620"/>
      <c r="AK13620"/>
      <c r="AL13620"/>
    </row>
    <row r="13621" spans="3:38" ht="15" customHeight="1" x14ac:dyDescent="0.35">
      <c r="C13621"/>
      <c r="D13621"/>
      <c r="E13621"/>
      <c r="F13621"/>
      <c r="G13621"/>
      <c r="H13621"/>
      <c r="I13621"/>
      <c r="J13621"/>
      <c r="K13621"/>
      <c r="L13621"/>
      <c r="M13621"/>
      <c r="N13621"/>
      <c r="O13621"/>
      <c r="S13621"/>
      <c r="T13621"/>
      <c r="U13621"/>
      <c r="V13621"/>
      <c r="Y13621"/>
      <c r="Z13621"/>
      <c r="AA13621"/>
      <c r="AB13621"/>
      <c r="AC13621"/>
      <c r="AD13621"/>
      <c r="AE13621"/>
      <c r="AF13621"/>
      <c r="AG13621"/>
      <c r="AH13621"/>
      <c r="AI13621"/>
      <c r="AJ13621"/>
      <c r="AK13621"/>
      <c r="AL13621"/>
    </row>
    <row r="13622" spans="3:38" ht="15" customHeight="1" x14ac:dyDescent="0.35">
      <c r="C13622"/>
      <c r="D13622"/>
      <c r="E13622"/>
      <c r="F13622"/>
      <c r="G13622"/>
      <c r="H13622"/>
      <c r="I13622"/>
      <c r="J13622"/>
      <c r="K13622"/>
      <c r="L13622"/>
      <c r="M13622"/>
      <c r="N13622"/>
      <c r="O13622"/>
      <c r="S13622"/>
      <c r="T13622"/>
      <c r="U13622"/>
      <c r="V13622"/>
      <c r="Y13622"/>
      <c r="Z13622"/>
      <c r="AA13622"/>
      <c r="AB13622"/>
      <c r="AC13622"/>
      <c r="AD13622"/>
      <c r="AE13622"/>
      <c r="AF13622"/>
      <c r="AG13622"/>
      <c r="AH13622"/>
      <c r="AI13622"/>
      <c r="AJ13622"/>
      <c r="AK13622"/>
      <c r="AL13622"/>
    </row>
    <row r="13623" spans="3:38" ht="15" customHeight="1" x14ac:dyDescent="0.35">
      <c r="C13623"/>
      <c r="D13623"/>
      <c r="E13623"/>
      <c r="F13623"/>
      <c r="G13623"/>
      <c r="H13623"/>
      <c r="I13623"/>
      <c r="J13623"/>
      <c r="K13623"/>
      <c r="L13623"/>
      <c r="M13623"/>
      <c r="N13623"/>
      <c r="O13623"/>
      <c r="S13623"/>
      <c r="T13623"/>
      <c r="U13623"/>
      <c r="V13623"/>
      <c r="Y13623"/>
      <c r="Z13623"/>
      <c r="AA13623"/>
      <c r="AB13623"/>
      <c r="AC13623"/>
      <c r="AD13623"/>
      <c r="AE13623"/>
      <c r="AF13623"/>
      <c r="AG13623"/>
      <c r="AH13623"/>
      <c r="AI13623"/>
      <c r="AJ13623"/>
      <c r="AK13623"/>
      <c r="AL13623"/>
    </row>
    <row r="13624" spans="3:38" ht="15" customHeight="1" x14ac:dyDescent="0.35">
      <c r="C13624"/>
      <c r="D13624"/>
      <c r="E13624"/>
      <c r="F13624"/>
      <c r="G13624"/>
      <c r="H13624"/>
      <c r="I13624"/>
      <c r="J13624"/>
      <c r="K13624"/>
      <c r="L13624"/>
      <c r="M13624"/>
      <c r="N13624"/>
      <c r="O13624"/>
      <c r="S13624"/>
      <c r="T13624"/>
      <c r="U13624"/>
      <c r="V13624"/>
      <c r="Y13624"/>
      <c r="Z13624"/>
      <c r="AA13624"/>
      <c r="AB13624"/>
      <c r="AC13624"/>
      <c r="AD13624"/>
      <c r="AE13624"/>
      <c r="AF13624"/>
      <c r="AG13624"/>
      <c r="AH13624"/>
      <c r="AI13624"/>
      <c r="AJ13624"/>
      <c r="AK13624"/>
      <c r="AL13624"/>
    </row>
    <row r="13625" spans="3:38" ht="15" customHeight="1" x14ac:dyDescent="0.35">
      <c r="C13625"/>
      <c r="D13625"/>
      <c r="E13625"/>
      <c r="F13625"/>
      <c r="G13625"/>
      <c r="H13625"/>
      <c r="I13625"/>
      <c r="J13625"/>
      <c r="K13625"/>
      <c r="L13625"/>
      <c r="M13625"/>
      <c r="N13625"/>
      <c r="O13625"/>
      <c r="S13625"/>
      <c r="T13625"/>
      <c r="U13625"/>
      <c r="V13625"/>
      <c r="Y13625"/>
      <c r="Z13625"/>
      <c r="AA13625"/>
      <c r="AB13625"/>
      <c r="AC13625"/>
      <c r="AD13625"/>
      <c r="AE13625"/>
      <c r="AF13625"/>
      <c r="AG13625"/>
      <c r="AH13625"/>
      <c r="AI13625"/>
      <c r="AJ13625"/>
      <c r="AK13625"/>
      <c r="AL13625"/>
    </row>
    <row r="13626" spans="3:38" ht="15" customHeight="1" x14ac:dyDescent="0.35">
      <c r="C13626"/>
      <c r="D13626"/>
      <c r="E13626"/>
      <c r="F13626"/>
      <c r="G13626"/>
      <c r="H13626"/>
      <c r="I13626"/>
      <c r="J13626"/>
      <c r="K13626"/>
      <c r="L13626"/>
      <c r="M13626"/>
      <c r="N13626"/>
      <c r="O13626"/>
      <c r="S13626"/>
      <c r="T13626"/>
      <c r="U13626"/>
      <c r="V13626"/>
      <c r="Y13626"/>
      <c r="Z13626"/>
      <c r="AA13626"/>
      <c r="AB13626"/>
      <c r="AC13626"/>
      <c r="AD13626"/>
      <c r="AE13626"/>
      <c r="AF13626"/>
      <c r="AG13626"/>
      <c r="AH13626"/>
      <c r="AI13626"/>
      <c r="AJ13626"/>
      <c r="AK13626"/>
      <c r="AL13626"/>
    </row>
    <row r="13627" spans="3:38" ht="15" customHeight="1" x14ac:dyDescent="0.35">
      <c r="C13627"/>
      <c r="D13627"/>
      <c r="E13627"/>
      <c r="F13627"/>
      <c r="G13627"/>
      <c r="H13627"/>
      <c r="I13627"/>
      <c r="J13627"/>
      <c r="K13627"/>
      <c r="L13627"/>
      <c r="M13627"/>
      <c r="N13627"/>
      <c r="O13627"/>
      <c r="S13627"/>
      <c r="T13627"/>
      <c r="U13627"/>
      <c r="V13627"/>
      <c r="Y13627"/>
      <c r="Z13627"/>
      <c r="AA13627"/>
      <c r="AB13627"/>
      <c r="AC13627"/>
      <c r="AD13627"/>
      <c r="AE13627"/>
      <c r="AF13627"/>
      <c r="AG13627"/>
      <c r="AH13627"/>
      <c r="AI13627"/>
      <c r="AJ13627"/>
      <c r="AK13627"/>
      <c r="AL13627"/>
    </row>
    <row r="13628" spans="3:38" ht="15" customHeight="1" x14ac:dyDescent="0.35">
      <c r="C13628"/>
      <c r="D13628"/>
      <c r="E13628"/>
      <c r="F13628"/>
      <c r="G13628"/>
      <c r="H13628"/>
      <c r="I13628"/>
      <c r="J13628"/>
      <c r="K13628"/>
      <c r="L13628"/>
      <c r="M13628"/>
      <c r="N13628"/>
      <c r="O13628"/>
      <c r="S13628"/>
      <c r="T13628"/>
      <c r="U13628"/>
      <c r="V13628"/>
      <c r="Y13628"/>
      <c r="Z13628"/>
      <c r="AA13628"/>
      <c r="AB13628"/>
      <c r="AC13628"/>
      <c r="AD13628"/>
      <c r="AE13628"/>
      <c r="AF13628"/>
      <c r="AG13628"/>
      <c r="AH13628"/>
      <c r="AI13628"/>
      <c r="AJ13628"/>
      <c r="AK13628"/>
      <c r="AL13628"/>
    </row>
    <row r="13629" spans="3:38" ht="15" customHeight="1" x14ac:dyDescent="0.35">
      <c r="C13629"/>
      <c r="D13629"/>
      <c r="E13629"/>
      <c r="F13629"/>
      <c r="G13629"/>
      <c r="H13629"/>
      <c r="I13629"/>
      <c r="J13629"/>
      <c r="K13629"/>
      <c r="L13629"/>
      <c r="M13629"/>
      <c r="N13629"/>
      <c r="O13629"/>
      <c r="S13629"/>
      <c r="T13629"/>
      <c r="U13629"/>
      <c r="V13629"/>
      <c r="Y13629"/>
      <c r="Z13629"/>
      <c r="AA13629"/>
      <c r="AB13629"/>
      <c r="AC13629"/>
      <c r="AD13629"/>
      <c r="AE13629"/>
      <c r="AF13629"/>
      <c r="AG13629"/>
      <c r="AH13629"/>
      <c r="AI13629"/>
      <c r="AJ13629"/>
      <c r="AK13629"/>
      <c r="AL13629"/>
    </row>
    <row r="13630" spans="3:38" ht="15" customHeight="1" x14ac:dyDescent="0.35">
      <c r="C13630"/>
      <c r="D13630"/>
      <c r="E13630"/>
      <c r="F13630"/>
      <c r="G13630"/>
      <c r="H13630"/>
      <c r="I13630"/>
      <c r="J13630"/>
      <c r="K13630"/>
      <c r="L13630"/>
      <c r="M13630"/>
      <c r="N13630"/>
      <c r="O13630"/>
      <c r="S13630"/>
      <c r="T13630"/>
      <c r="U13630"/>
      <c r="V13630"/>
      <c r="Y13630"/>
      <c r="Z13630"/>
      <c r="AA13630"/>
      <c r="AB13630"/>
      <c r="AC13630"/>
      <c r="AD13630"/>
      <c r="AE13630"/>
      <c r="AF13630"/>
      <c r="AG13630"/>
      <c r="AH13630"/>
      <c r="AI13630"/>
      <c r="AJ13630"/>
      <c r="AK13630"/>
      <c r="AL13630"/>
    </row>
    <row r="13631" spans="3:38" ht="15" customHeight="1" x14ac:dyDescent="0.35">
      <c r="C13631"/>
      <c r="D13631"/>
      <c r="E13631"/>
      <c r="F13631"/>
      <c r="G13631"/>
      <c r="H13631"/>
      <c r="I13631"/>
      <c r="J13631"/>
      <c r="K13631"/>
      <c r="L13631"/>
      <c r="M13631"/>
      <c r="N13631"/>
      <c r="O13631"/>
      <c r="S13631"/>
      <c r="T13631"/>
      <c r="U13631"/>
      <c r="V13631"/>
      <c r="Y13631"/>
      <c r="Z13631"/>
      <c r="AA13631"/>
      <c r="AB13631"/>
      <c r="AC13631"/>
      <c r="AD13631"/>
      <c r="AE13631"/>
      <c r="AF13631"/>
      <c r="AG13631"/>
      <c r="AH13631"/>
      <c r="AI13631"/>
      <c r="AJ13631"/>
      <c r="AK13631"/>
      <c r="AL13631"/>
    </row>
    <row r="13632" spans="3:38" ht="15" customHeight="1" x14ac:dyDescent="0.35">
      <c r="C13632"/>
      <c r="D13632"/>
      <c r="E13632"/>
      <c r="F13632"/>
      <c r="G13632"/>
      <c r="H13632"/>
      <c r="I13632"/>
      <c r="J13632"/>
      <c r="K13632"/>
      <c r="L13632"/>
      <c r="M13632"/>
      <c r="N13632"/>
      <c r="O13632"/>
      <c r="S13632"/>
      <c r="T13632"/>
      <c r="U13632"/>
      <c r="V13632"/>
      <c r="Y13632"/>
      <c r="Z13632"/>
      <c r="AA13632"/>
      <c r="AB13632"/>
      <c r="AC13632"/>
      <c r="AD13632"/>
      <c r="AE13632"/>
      <c r="AF13632"/>
      <c r="AG13632"/>
      <c r="AH13632"/>
      <c r="AI13632"/>
      <c r="AJ13632"/>
      <c r="AK13632"/>
      <c r="AL13632"/>
    </row>
    <row r="13633" spans="3:38" ht="15" customHeight="1" x14ac:dyDescent="0.35">
      <c r="C13633"/>
      <c r="D13633"/>
      <c r="E13633"/>
      <c r="F13633"/>
      <c r="G13633"/>
      <c r="H13633"/>
      <c r="I13633"/>
      <c r="J13633"/>
      <c r="K13633"/>
      <c r="L13633"/>
      <c r="M13633"/>
      <c r="N13633"/>
      <c r="O13633"/>
      <c r="S13633"/>
      <c r="T13633"/>
      <c r="U13633"/>
      <c r="V13633"/>
      <c r="Y13633"/>
      <c r="Z13633"/>
      <c r="AA13633"/>
      <c r="AB13633"/>
      <c r="AC13633"/>
      <c r="AD13633"/>
      <c r="AE13633"/>
      <c r="AF13633"/>
      <c r="AG13633"/>
      <c r="AH13633"/>
      <c r="AI13633"/>
      <c r="AJ13633"/>
      <c r="AK13633"/>
      <c r="AL13633"/>
    </row>
    <row r="13634" spans="3:38" ht="15" customHeight="1" x14ac:dyDescent="0.35">
      <c r="C13634"/>
      <c r="D13634"/>
      <c r="E13634"/>
      <c r="F13634"/>
      <c r="G13634"/>
      <c r="H13634"/>
      <c r="I13634"/>
      <c r="J13634"/>
      <c r="K13634"/>
      <c r="L13634"/>
      <c r="M13634"/>
      <c r="N13634"/>
      <c r="O13634"/>
      <c r="S13634"/>
      <c r="T13634"/>
      <c r="U13634"/>
      <c r="V13634"/>
      <c r="Y13634"/>
      <c r="Z13634"/>
      <c r="AA13634"/>
      <c r="AB13634"/>
      <c r="AC13634"/>
      <c r="AD13634"/>
      <c r="AE13634"/>
      <c r="AF13634"/>
      <c r="AG13634"/>
      <c r="AH13634"/>
      <c r="AI13634"/>
      <c r="AJ13634"/>
      <c r="AK13634"/>
      <c r="AL13634"/>
    </row>
    <row r="13635" spans="3:38" ht="15" customHeight="1" x14ac:dyDescent="0.35">
      <c r="C13635"/>
      <c r="D13635"/>
      <c r="E13635"/>
      <c r="F13635"/>
      <c r="G13635"/>
      <c r="H13635"/>
      <c r="I13635"/>
      <c r="J13635"/>
      <c r="K13635"/>
      <c r="L13635"/>
      <c r="M13635"/>
      <c r="N13635"/>
      <c r="O13635"/>
      <c r="S13635"/>
      <c r="T13635"/>
      <c r="U13635"/>
      <c r="V13635"/>
      <c r="Y13635"/>
      <c r="Z13635"/>
      <c r="AA13635"/>
      <c r="AB13635"/>
      <c r="AC13635"/>
      <c r="AD13635"/>
      <c r="AE13635"/>
      <c r="AF13635"/>
      <c r="AG13635"/>
      <c r="AH13635"/>
      <c r="AI13635"/>
      <c r="AJ13635"/>
      <c r="AK13635"/>
      <c r="AL13635"/>
    </row>
    <row r="13636" spans="3:38" ht="15" customHeight="1" x14ac:dyDescent="0.35">
      <c r="C13636"/>
      <c r="D13636"/>
      <c r="E13636"/>
      <c r="F13636"/>
      <c r="G13636"/>
      <c r="H13636"/>
      <c r="I13636"/>
      <c r="J13636"/>
      <c r="K13636"/>
      <c r="L13636"/>
      <c r="M13636"/>
      <c r="N13636"/>
      <c r="O13636"/>
      <c r="S13636"/>
      <c r="T13636"/>
      <c r="U13636"/>
      <c r="V13636"/>
      <c r="Y13636"/>
      <c r="Z13636"/>
      <c r="AA13636"/>
      <c r="AB13636"/>
      <c r="AC13636"/>
      <c r="AD13636"/>
      <c r="AE13636"/>
      <c r="AF13636"/>
      <c r="AG13636"/>
      <c r="AH13636"/>
      <c r="AI13636"/>
      <c r="AJ13636"/>
      <c r="AK13636"/>
      <c r="AL13636"/>
    </row>
    <row r="13637" spans="3:38" ht="15" customHeight="1" x14ac:dyDescent="0.35">
      <c r="C13637"/>
      <c r="D13637"/>
      <c r="E13637"/>
      <c r="F13637"/>
      <c r="G13637"/>
      <c r="H13637"/>
      <c r="I13637"/>
      <c r="J13637"/>
      <c r="K13637"/>
      <c r="L13637"/>
      <c r="M13637"/>
      <c r="N13637"/>
      <c r="O13637"/>
      <c r="S13637"/>
      <c r="T13637"/>
      <c r="U13637"/>
      <c r="V13637"/>
      <c r="Y13637"/>
      <c r="Z13637"/>
      <c r="AA13637"/>
      <c r="AB13637"/>
      <c r="AC13637"/>
      <c r="AD13637"/>
      <c r="AE13637"/>
      <c r="AF13637"/>
      <c r="AG13637"/>
      <c r="AH13637"/>
      <c r="AI13637"/>
      <c r="AJ13637"/>
      <c r="AK13637"/>
      <c r="AL13637"/>
    </row>
    <row r="13638" spans="3:38" ht="15" customHeight="1" x14ac:dyDescent="0.35">
      <c r="C13638"/>
      <c r="D13638"/>
      <c r="E13638"/>
      <c r="F13638"/>
      <c r="G13638"/>
      <c r="H13638"/>
      <c r="I13638"/>
      <c r="J13638"/>
      <c r="K13638"/>
      <c r="L13638"/>
      <c r="M13638"/>
      <c r="N13638"/>
      <c r="O13638"/>
      <c r="S13638"/>
      <c r="T13638"/>
      <c r="U13638"/>
      <c r="V13638"/>
      <c r="Y13638"/>
      <c r="Z13638"/>
      <c r="AA13638"/>
      <c r="AB13638"/>
      <c r="AC13638"/>
      <c r="AD13638"/>
      <c r="AE13638"/>
      <c r="AF13638"/>
      <c r="AG13638"/>
      <c r="AH13638"/>
      <c r="AI13638"/>
      <c r="AJ13638"/>
      <c r="AK13638"/>
      <c r="AL13638"/>
    </row>
    <row r="13639" spans="3:38" ht="15" customHeight="1" x14ac:dyDescent="0.35">
      <c r="C13639"/>
      <c r="D13639"/>
      <c r="E13639"/>
      <c r="F13639"/>
      <c r="G13639"/>
      <c r="H13639"/>
      <c r="I13639"/>
      <c r="J13639"/>
      <c r="K13639"/>
      <c r="L13639"/>
      <c r="M13639"/>
      <c r="N13639"/>
      <c r="O13639"/>
      <c r="S13639"/>
      <c r="T13639"/>
      <c r="U13639"/>
      <c r="V13639"/>
      <c r="Y13639"/>
      <c r="Z13639"/>
      <c r="AA13639"/>
      <c r="AB13639"/>
      <c r="AC13639"/>
      <c r="AD13639"/>
      <c r="AE13639"/>
      <c r="AF13639"/>
      <c r="AG13639"/>
      <c r="AH13639"/>
      <c r="AI13639"/>
      <c r="AJ13639"/>
      <c r="AK13639"/>
      <c r="AL13639"/>
    </row>
    <row r="13640" spans="3:38" ht="15" customHeight="1" x14ac:dyDescent="0.35">
      <c r="C13640"/>
      <c r="D13640"/>
      <c r="E13640"/>
      <c r="F13640"/>
      <c r="G13640"/>
      <c r="H13640"/>
      <c r="I13640"/>
      <c r="J13640"/>
      <c r="K13640"/>
      <c r="L13640"/>
      <c r="M13640"/>
      <c r="N13640"/>
      <c r="O13640"/>
      <c r="S13640"/>
      <c r="T13640"/>
      <c r="U13640"/>
      <c r="V13640"/>
      <c r="Y13640"/>
      <c r="Z13640"/>
      <c r="AA13640"/>
      <c r="AB13640"/>
      <c r="AC13640"/>
      <c r="AD13640"/>
      <c r="AE13640"/>
      <c r="AF13640"/>
      <c r="AG13640"/>
      <c r="AH13640"/>
      <c r="AI13640"/>
      <c r="AJ13640"/>
      <c r="AK13640"/>
      <c r="AL13640"/>
    </row>
    <row r="13641" spans="3:38" ht="15" customHeight="1" x14ac:dyDescent="0.35">
      <c r="C13641"/>
      <c r="D13641"/>
      <c r="E13641"/>
      <c r="F13641"/>
      <c r="G13641"/>
      <c r="H13641"/>
      <c r="I13641"/>
      <c r="J13641"/>
      <c r="K13641"/>
      <c r="L13641"/>
      <c r="M13641"/>
      <c r="N13641"/>
      <c r="O13641"/>
      <c r="S13641"/>
      <c r="T13641"/>
      <c r="U13641"/>
      <c r="V13641"/>
      <c r="Y13641"/>
      <c r="Z13641"/>
      <c r="AA13641"/>
      <c r="AB13641"/>
      <c r="AC13641"/>
      <c r="AD13641"/>
      <c r="AE13641"/>
      <c r="AF13641"/>
      <c r="AG13641"/>
      <c r="AH13641"/>
      <c r="AI13641"/>
      <c r="AJ13641"/>
      <c r="AK13641"/>
      <c r="AL13641"/>
    </row>
    <row r="13642" spans="3:38" ht="15" customHeight="1" x14ac:dyDescent="0.35">
      <c r="C13642"/>
      <c r="D13642"/>
      <c r="E13642"/>
      <c r="F13642"/>
      <c r="G13642"/>
      <c r="H13642"/>
      <c r="I13642"/>
      <c r="J13642"/>
      <c r="K13642"/>
      <c r="L13642"/>
      <c r="M13642"/>
      <c r="N13642"/>
      <c r="O13642"/>
      <c r="S13642"/>
      <c r="T13642"/>
      <c r="U13642"/>
      <c r="V13642"/>
      <c r="Y13642"/>
      <c r="Z13642"/>
      <c r="AA13642"/>
      <c r="AB13642"/>
      <c r="AC13642"/>
      <c r="AD13642"/>
      <c r="AE13642"/>
      <c r="AF13642"/>
      <c r="AG13642"/>
      <c r="AH13642"/>
      <c r="AI13642"/>
      <c r="AJ13642"/>
      <c r="AK13642"/>
      <c r="AL13642"/>
    </row>
    <row r="13643" spans="3:38" ht="15" customHeight="1" x14ac:dyDescent="0.35">
      <c r="C13643"/>
      <c r="D13643"/>
      <c r="E13643"/>
      <c r="F13643"/>
      <c r="G13643"/>
      <c r="H13643"/>
      <c r="I13643"/>
      <c r="J13643"/>
      <c r="K13643"/>
      <c r="L13643"/>
      <c r="M13643"/>
      <c r="N13643"/>
      <c r="O13643"/>
      <c r="S13643"/>
      <c r="T13643"/>
      <c r="U13643"/>
      <c r="V13643"/>
      <c r="Y13643"/>
      <c r="Z13643"/>
      <c r="AA13643"/>
      <c r="AB13643"/>
      <c r="AC13643"/>
      <c r="AD13643"/>
      <c r="AE13643"/>
      <c r="AF13643"/>
      <c r="AG13643"/>
      <c r="AH13643"/>
      <c r="AI13643"/>
      <c r="AJ13643"/>
      <c r="AK13643"/>
      <c r="AL13643"/>
    </row>
    <row r="13644" spans="3:38" ht="15" customHeight="1" x14ac:dyDescent="0.35">
      <c r="C13644"/>
      <c r="D13644"/>
      <c r="E13644"/>
      <c r="F13644"/>
      <c r="G13644"/>
      <c r="H13644"/>
      <c r="I13644"/>
      <c r="J13644"/>
      <c r="K13644"/>
      <c r="L13644"/>
      <c r="M13644"/>
      <c r="N13644"/>
      <c r="O13644"/>
      <c r="S13644"/>
      <c r="T13644"/>
      <c r="U13644"/>
      <c r="V13644"/>
      <c r="Y13644"/>
      <c r="Z13644"/>
      <c r="AA13644"/>
      <c r="AB13644"/>
      <c r="AC13644"/>
      <c r="AD13644"/>
      <c r="AE13644"/>
      <c r="AF13644"/>
      <c r="AG13644"/>
      <c r="AH13644"/>
      <c r="AI13644"/>
      <c r="AJ13644"/>
      <c r="AK13644"/>
      <c r="AL13644"/>
    </row>
    <row r="13645" spans="3:38" ht="15" customHeight="1" x14ac:dyDescent="0.35">
      <c r="C13645"/>
      <c r="D13645"/>
      <c r="E13645"/>
      <c r="F13645"/>
      <c r="G13645"/>
      <c r="H13645"/>
      <c r="I13645"/>
      <c r="J13645"/>
      <c r="K13645"/>
      <c r="L13645"/>
      <c r="M13645"/>
      <c r="N13645"/>
      <c r="O13645"/>
      <c r="S13645"/>
      <c r="T13645"/>
      <c r="U13645"/>
      <c r="V13645"/>
      <c r="Y13645"/>
      <c r="Z13645"/>
      <c r="AA13645"/>
      <c r="AB13645"/>
      <c r="AC13645"/>
      <c r="AD13645"/>
      <c r="AE13645"/>
      <c r="AF13645"/>
      <c r="AG13645"/>
      <c r="AH13645"/>
      <c r="AI13645"/>
      <c r="AJ13645"/>
      <c r="AK13645"/>
      <c r="AL13645"/>
    </row>
    <row r="13646" spans="3:38" ht="15" customHeight="1" x14ac:dyDescent="0.35">
      <c r="C13646"/>
      <c r="D13646"/>
      <c r="E13646"/>
      <c r="F13646"/>
      <c r="G13646"/>
      <c r="H13646"/>
      <c r="I13646"/>
      <c r="J13646"/>
      <c r="K13646"/>
      <c r="L13646"/>
      <c r="M13646"/>
      <c r="N13646"/>
      <c r="O13646"/>
      <c r="S13646"/>
      <c r="T13646"/>
      <c r="U13646"/>
      <c r="V13646"/>
      <c r="Y13646"/>
      <c r="Z13646"/>
      <c r="AA13646"/>
      <c r="AB13646"/>
      <c r="AC13646"/>
      <c r="AD13646"/>
      <c r="AE13646"/>
      <c r="AF13646"/>
      <c r="AG13646"/>
      <c r="AH13646"/>
      <c r="AI13646"/>
      <c r="AJ13646"/>
      <c r="AK13646"/>
      <c r="AL13646"/>
    </row>
    <row r="13647" spans="3:38" ht="15" customHeight="1" x14ac:dyDescent="0.35">
      <c r="C13647"/>
      <c r="D13647"/>
      <c r="E13647"/>
      <c r="F13647"/>
      <c r="G13647"/>
      <c r="H13647"/>
      <c r="I13647"/>
      <c r="J13647"/>
      <c r="K13647"/>
      <c r="L13647"/>
      <c r="M13647"/>
      <c r="N13647"/>
      <c r="O13647"/>
      <c r="S13647"/>
      <c r="T13647"/>
      <c r="U13647"/>
      <c r="V13647"/>
      <c r="Y13647"/>
      <c r="Z13647"/>
      <c r="AA13647"/>
      <c r="AB13647"/>
      <c r="AC13647"/>
      <c r="AD13647"/>
      <c r="AE13647"/>
      <c r="AF13647"/>
      <c r="AG13647"/>
      <c r="AH13647"/>
      <c r="AI13647"/>
      <c r="AJ13647"/>
      <c r="AK13647"/>
      <c r="AL13647"/>
    </row>
    <row r="13648" spans="3:38" ht="15" customHeight="1" x14ac:dyDescent="0.35">
      <c r="C13648"/>
      <c r="D13648"/>
      <c r="E13648"/>
      <c r="F13648"/>
      <c r="G13648"/>
      <c r="H13648"/>
      <c r="I13648"/>
      <c r="J13648"/>
      <c r="K13648"/>
      <c r="L13648"/>
      <c r="M13648"/>
      <c r="N13648"/>
      <c r="O13648"/>
      <c r="S13648"/>
      <c r="T13648"/>
      <c r="U13648"/>
      <c r="V13648"/>
      <c r="Y13648"/>
      <c r="Z13648"/>
      <c r="AA13648"/>
      <c r="AB13648"/>
      <c r="AC13648"/>
      <c r="AD13648"/>
      <c r="AE13648"/>
      <c r="AF13648"/>
      <c r="AG13648"/>
      <c r="AH13648"/>
      <c r="AI13648"/>
      <c r="AJ13648"/>
      <c r="AK13648"/>
      <c r="AL13648"/>
    </row>
    <row r="13649" spans="3:38" ht="15" customHeight="1" x14ac:dyDescent="0.35">
      <c r="C13649"/>
      <c r="D13649"/>
      <c r="E13649"/>
      <c r="F13649"/>
      <c r="G13649"/>
      <c r="H13649"/>
      <c r="I13649"/>
      <c r="J13649"/>
      <c r="K13649"/>
      <c r="L13649"/>
      <c r="M13649"/>
      <c r="N13649"/>
      <c r="O13649"/>
      <c r="S13649"/>
      <c r="T13649"/>
      <c r="U13649"/>
      <c r="V13649"/>
      <c r="Y13649"/>
      <c r="Z13649"/>
      <c r="AA13649"/>
      <c r="AB13649"/>
      <c r="AC13649"/>
      <c r="AD13649"/>
      <c r="AE13649"/>
      <c r="AF13649"/>
      <c r="AG13649"/>
      <c r="AH13649"/>
      <c r="AI13649"/>
      <c r="AJ13649"/>
      <c r="AK13649"/>
      <c r="AL13649"/>
    </row>
    <row r="13650" spans="3:38" ht="15" customHeight="1" x14ac:dyDescent="0.35">
      <c r="C13650"/>
      <c r="D13650"/>
      <c r="E13650"/>
      <c r="F13650"/>
      <c r="G13650"/>
      <c r="H13650"/>
      <c r="I13650"/>
      <c r="J13650"/>
      <c r="K13650"/>
      <c r="L13650"/>
      <c r="M13650"/>
      <c r="N13650"/>
      <c r="O13650"/>
      <c r="S13650"/>
      <c r="T13650"/>
      <c r="U13650"/>
      <c r="V13650"/>
      <c r="Y13650"/>
      <c r="Z13650"/>
      <c r="AA13650"/>
      <c r="AB13650"/>
      <c r="AC13650"/>
      <c r="AD13650"/>
      <c r="AE13650"/>
      <c r="AF13650"/>
      <c r="AG13650"/>
      <c r="AH13650"/>
      <c r="AI13650"/>
      <c r="AJ13650"/>
      <c r="AK13650"/>
      <c r="AL13650"/>
    </row>
    <row r="13651" spans="3:38" ht="15" customHeight="1" x14ac:dyDescent="0.35">
      <c r="C13651"/>
      <c r="D13651"/>
      <c r="E13651"/>
      <c r="F13651"/>
      <c r="G13651"/>
      <c r="H13651"/>
      <c r="I13651"/>
      <c r="J13651"/>
      <c r="K13651"/>
      <c r="L13651"/>
      <c r="M13651"/>
      <c r="N13651"/>
      <c r="O13651"/>
      <c r="S13651"/>
      <c r="T13651"/>
      <c r="U13651"/>
      <c r="V13651"/>
      <c r="Y13651"/>
      <c r="Z13651"/>
      <c r="AA13651"/>
      <c r="AB13651"/>
      <c r="AC13651"/>
      <c r="AD13651"/>
      <c r="AE13651"/>
      <c r="AF13651"/>
      <c r="AG13651"/>
      <c r="AH13651"/>
      <c r="AI13651"/>
      <c r="AJ13651"/>
      <c r="AK13651"/>
      <c r="AL13651"/>
    </row>
    <row r="13652" spans="3:38" ht="15" customHeight="1" x14ac:dyDescent="0.35">
      <c r="C13652"/>
      <c r="D13652"/>
      <c r="E13652"/>
      <c r="F13652"/>
      <c r="G13652"/>
      <c r="H13652"/>
      <c r="I13652"/>
      <c r="J13652"/>
      <c r="K13652"/>
      <c r="L13652"/>
      <c r="M13652"/>
      <c r="N13652"/>
      <c r="O13652"/>
      <c r="S13652"/>
      <c r="T13652"/>
      <c r="U13652"/>
      <c r="V13652"/>
      <c r="Y13652"/>
      <c r="Z13652"/>
      <c r="AA13652"/>
      <c r="AB13652"/>
      <c r="AC13652"/>
      <c r="AD13652"/>
      <c r="AE13652"/>
      <c r="AF13652"/>
      <c r="AG13652"/>
      <c r="AH13652"/>
      <c r="AI13652"/>
      <c r="AJ13652"/>
      <c r="AK13652"/>
      <c r="AL13652"/>
    </row>
    <row r="13653" spans="3:38" ht="15" customHeight="1" x14ac:dyDescent="0.35">
      <c r="C13653"/>
      <c r="D13653"/>
      <c r="E13653"/>
      <c r="F13653"/>
      <c r="G13653"/>
      <c r="H13653"/>
      <c r="I13653"/>
      <c r="J13653"/>
      <c r="K13653"/>
      <c r="L13653"/>
      <c r="M13653"/>
      <c r="N13653"/>
      <c r="O13653"/>
      <c r="S13653"/>
      <c r="T13653"/>
      <c r="U13653"/>
      <c r="V13653"/>
      <c r="Y13653"/>
      <c r="Z13653"/>
      <c r="AA13653"/>
      <c r="AB13653"/>
      <c r="AC13653"/>
      <c r="AD13653"/>
      <c r="AE13653"/>
      <c r="AF13653"/>
      <c r="AG13653"/>
      <c r="AH13653"/>
      <c r="AI13653"/>
      <c r="AJ13653"/>
      <c r="AK13653"/>
      <c r="AL13653"/>
    </row>
    <row r="13654" spans="3:38" ht="15" customHeight="1" x14ac:dyDescent="0.35">
      <c r="C13654"/>
      <c r="D13654"/>
      <c r="E13654"/>
      <c r="F13654"/>
      <c r="G13654"/>
      <c r="H13654"/>
      <c r="I13654"/>
      <c r="J13654"/>
      <c r="K13654"/>
      <c r="L13654"/>
      <c r="M13654"/>
      <c r="N13654"/>
      <c r="O13654"/>
      <c r="S13654"/>
      <c r="T13654"/>
      <c r="U13654"/>
      <c r="V13654"/>
      <c r="Y13654"/>
      <c r="Z13654"/>
      <c r="AA13654"/>
      <c r="AB13654"/>
      <c r="AC13654"/>
      <c r="AD13654"/>
      <c r="AE13654"/>
      <c r="AF13654"/>
      <c r="AG13654"/>
      <c r="AH13654"/>
      <c r="AI13654"/>
      <c r="AJ13654"/>
      <c r="AK13654"/>
      <c r="AL13654"/>
    </row>
    <row r="13655" spans="3:38" ht="15" customHeight="1" x14ac:dyDescent="0.35">
      <c r="C13655"/>
      <c r="D13655"/>
      <c r="E13655"/>
      <c r="F13655"/>
      <c r="G13655"/>
      <c r="H13655"/>
      <c r="I13655"/>
      <c r="J13655"/>
      <c r="K13655"/>
      <c r="L13655"/>
      <c r="M13655"/>
      <c r="N13655"/>
      <c r="O13655"/>
      <c r="S13655"/>
      <c r="T13655"/>
      <c r="U13655"/>
      <c r="V13655"/>
      <c r="Y13655"/>
      <c r="Z13655"/>
      <c r="AA13655"/>
      <c r="AB13655"/>
      <c r="AC13655"/>
      <c r="AD13655"/>
      <c r="AE13655"/>
      <c r="AF13655"/>
      <c r="AG13655"/>
      <c r="AH13655"/>
      <c r="AI13655"/>
      <c r="AJ13655"/>
      <c r="AK13655"/>
      <c r="AL13655"/>
    </row>
    <row r="13656" spans="3:38" ht="15" customHeight="1" x14ac:dyDescent="0.35">
      <c r="C13656"/>
      <c r="D13656"/>
      <c r="E13656"/>
      <c r="F13656"/>
      <c r="G13656"/>
      <c r="H13656"/>
      <c r="I13656"/>
      <c r="J13656"/>
      <c r="K13656"/>
      <c r="L13656"/>
      <c r="M13656"/>
      <c r="N13656"/>
      <c r="O13656"/>
      <c r="S13656"/>
      <c r="T13656"/>
      <c r="U13656"/>
      <c r="V13656"/>
      <c r="Y13656"/>
      <c r="Z13656"/>
      <c r="AA13656"/>
      <c r="AB13656"/>
      <c r="AC13656"/>
      <c r="AD13656"/>
      <c r="AE13656"/>
      <c r="AF13656"/>
      <c r="AG13656"/>
      <c r="AH13656"/>
      <c r="AI13656"/>
      <c r="AJ13656"/>
      <c r="AK13656"/>
      <c r="AL13656"/>
    </row>
    <row r="13657" spans="3:38" ht="15" customHeight="1" x14ac:dyDescent="0.35">
      <c r="C13657"/>
      <c r="D13657"/>
      <c r="E13657"/>
      <c r="F13657"/>
      <c r="G13657"/>
      <c r="H13657"/>
      <c r="I13657"/>
      <c r="J13657"/>
      <c r="K13657"/>
      <c r="L13657"/>
      <c r="M13657"/>
      <c r="N13657"/>
      <c r="O13657"/>
      <c r="S13657"/>
      <c r="T13657"/>
      <c r="U13657"/>
      <c r="V13657"/>
      <c r="Y13657"/>
      <c r="Z13657"/>
      <c r="AA13657"/>
      <c r="AB13657"/>
      <c r="AC13657"/>
      <c r="AD13657"/>
      <c r="AE13657"/>
      <c r="AF13657"/>
      <c r="AG13657"/>
      <c r="AH13657"/>
      <c r="AI13657"/>
      <c r="AJ13657"/>
      <c r="AK13657"/>
      <c r="AL13657"/>
    </row>
    <row r="13658" spans="3:38" ht="15" customHeight="1" x14ac:dyDescent="0.35">
      <c r="C13658"/>
      <c r="D13658"/>
      <c r="E13658"/>
      <c r="F13658"/>
      <c r="G13658"/>
      <c r="H13658"/>
      <c r="I13658"/>
      <c r="J13658"/>
      <c r="K13658"/>
      <c r="L13658"/>
      <c r="M13658"/>
      <c r="N13658"/>
      <c r="O13658"/>
      <c r="S13658"/>
      <c r="T13658"/>
      <c r="U13658"/>
      <c r="V13658"/>
      <c r="Y13658"/>
      <c r="Z13658"/>
      <c r="AA13658"/>
      <c r="AB13658"/>
      <c r="AC13658"/>
      <c r="AD13658"/>
      <c r="AE13658"/>
      <c r="AF13658"/>
      <c r="AG13658"/>
      <c r="AH13658"/>
      <c r="AI13658"/>
      <c r="AJ13658"/>
      <c r="AK13658"/>
      <c r="AL13658"/>
    </row>
    <row r="13659" spans="3:38" ht="15" customHeight="1" x14ac:dyDescent="0.35">
      <c r="C13659"/>
      <c r="D13659"/>
      <c r="E13659"/>
      <c r="F13659"/>
      <c r="G13659"/>
      <c r="H13659"/>
      <c r="I13659"/>
      <c r="J13659"/>
      <c r="K13659"/>
      <c r="L13659"/>
      <c r="M13659"/>
      <c r="N13659"/>
      <c r="O13659"/>
      <c r="S13659"/>
      <c r="T13659"/>
      <c r="U13659"/>
      <c r="V13659"/>
      <c r="Y13659"/>
      <c r="Z13659"/>
      <c r="AA13659"/>
      <c r="AB13659"/>
      <c r="AC13659"/>
      <c r="AD13659"/>
      <c r="AE13659"/>
      <c r="AF13659"/>
      <c r="AG13659"/>
      <c r="AH13659"/>
      <c r="AI13659"/>
      <c r="AJ13659"/>
      <c r="AK13659"/>
      <c r="AL13659"/>
    </row>
    <row r="13660" spans="3:38" ht="15" customHeight="1" x14ac:dyDescent="0.35">
      <c r="C13660"/>
      <c r="D13660"/>
      <c r="E13660"/>
      <c r="F13660"/>
      <c r="G13660"/>
      <c r="H13660"/>
      <c r="I13660"/>
      <c r="J13660"/>
      <c r="K13660"/>
      <c r="L13660"/>
      <c r="M13660"/>
      <c r="N13660"/>
      <c r="O13660"/>
      <c r="S13660"/>
      <c r="T13660"/>
      <c r="U13660"/>
      <c r="V13660"/>
      <c r="Y13660"/>
      <c r="Z13660"/>
      <c r="AA13660"/>
      <c r="AB13660"/>
      <c r="AC13660"/>
      <c r="AD13660"/>
      <c r="AE13660"/>
      <c r="AF13660"/>
      <c r="AG13660"/>
      <c r="AH13660"/>
      <c r="AI13660"/>
      <c r="AJ13660"/>
      <c r="AK13660"/>
      <c r="AL13660"/>
    </row>
    <row r="13661" spans="3:38" ht="15" customHeight="1" x14ac:dyDescent="0.35">
      <c r="C13661"/>
      <c r="D13661"/>
      <c r="E13661"/>
      <c r="F13661"/>
      <c r="G13661"/>
      <c r="H13661"/>
      <c r="I13661"/>
      <c r="J13661"/>
      <c r="K13661"/>
      <c r="L13661"/>
      <c r="M13661"/>
      <c r="N13661"/>
      <c r="O13661"/>
      <c r="S13661"/>
      <c r="T13661"/>
      <c r="U13661"/>
      <c r="V13661"/>
      <c r="Y13661"/>
      <c r="Z13661"/>
      <c r="AA13661"/>
      <c r="AB13661"/>
      <c r="AC13661"/>
      <c r="AD13661"/>
      <c r="AE13661"/>
      <c r="AF13661"/>
      <c r="AG13661"/>
      <c r="AH13661"/>
      <c r="AI13661"/>
      <c r="AJ13661"/>
      <c r="AK13661"/>
      <c r="AL13661"/>
    </row>
    <row r="13662" spans="3:38" ht="15" customHeight="1" x14ac:dyDescent="0.35">
      <c r="C13662"/>
      <c r="D13662"/>
      <c r="E13662"/>
      <c r="F13662"/>
      <c r="G13662"/>
      <c r="H13662"/>
      <c r="I13662"/>
      <c r="J13662"/>
      <c r="K13662"/>
      <c r="L13662"/>
      <c r="M13662"/>
      <c r="N13662"/>
      <c r="O13662"/>
      <c r="S13662"/>
      <c r="T13662"/>
      <c r="U13662"/>
      <c r="V13662"/>
      <c r="Y13662"/>
      <c r="Z13662"/>
      <c r="AA13662"/>
      <c r="AB13662"/>
      <c r="AC13662"/>
      <c r="AD13662"/>
      <c r="AE13662"/>
      <c r="AF13662"/>
      <c r="AG13662"/>
      <c r="AH13662"/>
      <c r="AI13662"/>
      <c r="AJ13662"/>
      <c r="AK13662"/>
      <c r="AL13662"/>
    </row>
    <row r="13663" spans="3:38" ht="15" customHeight="1" x14ac:dyDescent="0.35">
      <c r="C13663"/>
      <c r="D13663"/>
      <c r="E13663"/>
      <c r="F13663"/>
      <c r="G13663"/>
      <c r="H13663"/>
      <c r="I13663"/>
      <c r="J13663"/>
      <c r="K13663"/>
      <c r="L13663"/>
      <c r="M13663"/>
      <c r="N13663"/>
      <c r="O13663"/>
      <c r="S13663"/>
      <c r="T13663"/>
      <c r="U13663"/>
      <c r="V13663"/>
      <c r="Y13663"/>
      <c r="Z13663"/>
      <c r="AA13663"/>
      <c r="AB13663"/>
      <c r="AC13663"/>
      <c r="AD13663"/>
      <c r="AE13663"/>
      <c r="AF13663"/>
      <c r="AG13663"/>
      <c r="AH13663"/>
      <c r="AI13663"/>
      <c r="AJ13663"/>
      <c r="AK13663"/>
      <c r="AL13663"/>
    </row>
    <row r="13664" spans="3:38" ht="15" customHeight="1" x14ac:dyDescent="0.35">
      <c r="C13664"/>
      <c r="D13664"/>
      <c r="E13664"/>
      <c r="F13664"/>
      <c r="G13664"/>
      <c r="H13664"/>
      <c r="I13664"/>
      <c r="J13664"/>
      <c r="K13664"/>
      <c r="L13664"/>
      <c r="M13664"/>
      <c r="N13664"/>
      <c r="O13664"/>
      <c r="S13664"/>
      <c r="T13664"/>
      <c r="U13664"/>
      <c r="V13664"/>
      <c r="Y13664"/>
      <c r="Z13664"/>
      <c r="AA13664"/>
      <c r="AB13664"/>
      <c r="AC13664"/>
      <c r="AD13664"/>
      <c r="AE13664"/>
      <c r="AF13664"/>
      <c r="AG13664"/>
      <c r="AH13664"/>
      <c r="AI13664"/>
      <c r="AJ13664"/>
      <c r="AK13664"/>
      <c r="AL13664"/>
    </row>
    <row r="13665" spans="3:38" ht="15" customHeight="1" x14ac:dyDescent="0.35">
      <c r="C13665"/>
      <c r="D13665"/>
      <c r="E13665"/>
      <c r="F13665"/>
      <c r="G13665"/>
      <c r="H13665"/>
      <c r="I13665"/>
      <c r="J13665"/>
      <c r="K13665"/>
      <c r="L13665"/>
      <c r="M13665"/>
      <c r="N13665"/>
      <c r="O13665"/>
      <c r="S13665"/>
      <c r="T13665"/>
      <c r="U13665"/>
      <c r="V13665"/>
      <c r="Y13665"/>
      <c r="Z13665"/>
      <c r="AA13665"/>
      <c r="AB13665"/>
      <c r="AC13665"/>
      <c r="AD13665"/>
      <c r="AE13665"/>
      <c r="AF13665"/>
      <c r="AG13665"/>
      <c r="AH13665"/>
      <c r="AI13665"/>
      <c r="AJ13665"/>
      <c r="AK13665"/>
      <c r="AL13665"/>
    </row>
    <row r="13666" spans="3:38" ht="15" customHeight="1" x14ac:dyDescent="0.35">
      <c r="C13666"/>
      <c r="D13666"/>
      <c r="E13666"/>
      <c r="F13666"/>
      <c r="G13666"/>
      <c r="H13666"/>
      <c r="I13666"/>
      <c r="J13666"/>
      <c r="K13666"/>
      <c r="L13666"/>
      <c r="M13666"/>
      <c r="N13666"/>
      <c r="O13666"/>
      <c r="S13666"/>
      <c r="T13666"/>
      <c r="U13666"/>
      <c r="V13666"/>
      <c r="Y13666"/>
      <c r="Z13666"/>
      <c r="AA13666"/>
      <c r="AB13666"/>
      <c r="AC13666"/>
      <c r="AD13666"/>
      <c r="AE13666"/>
      <c r="AF13666"/>
      <c r="AG13666"/>
      <c r="AH13666"/>
      <c r="AI13666"/>
      <c r="AJ13666"/>
      <c r="AK13666"/>
      <c r="AL13666"/>
    </row>
    <row r="13667" spans="3:38" ht="15" customHeight="1" x14ac:dyDescent="0.35">
      <c r="C13667"/>
      <c r="D13667"/>
      <c r="E13667"/>
      <c r="F13667"/>
      <c r="G13667"/>
      <c r="H13667"/>
      <c r="I13667"/>
      <c r="J13667"/>
      <c r="K13667"/>
      <c r="L13667"/>
      <c r="M13667"/>
      <c r="N13667"/>
      <c r="O13667"/>
      <c r="S13667"/>
      <c r="T13667"/>
      <c r="U13667"/>
      <c r="V13667"/>
      <c r="Y13667"/>
      <c r="Z13667"/>
      <c r="AA13667"/>
      <c r="AB13667"/>
      <c r="AC13667"/>
      <c r="AD13667"/>
      <c r="AE13667"/>
      <c r="AF13667"/>
      <c r="AG13667"/>
      <c r="AH13667"/>
      <c r="AI13667"/>
      <c r="AJ13667"/>
      <c r="AK13667"/>
      <c r="AL13667"/>
    </row>
    <row r="13668" spans="3:38" ht="15" customHeight="1" x14ac:dyDescent="0.35">
      <c r="C13668"/>
      <c r="D13668"/>
      <c r="E13668"/>
      <c r="F13668"/>
      <c r="G13668"/>
      <c r="H13668"/>
      <c r="I13668"/>
      <c r="J13668"/>
      <c r="K13668"/>
      <c r="L13668"/>
      <c r="M13668"/>
      <c r="N13668"/>
      <c r="O13668"/>
      <c r="S13668"/>
      <c r="T13668"/>
      <c r="U13668"/>
      <c r="V13668"/>
      <c r="Y13668"/>
      <c r="Z13668"/>
      <c r="AA13668"/>
      <c r="AB13668"/>
      <c r="AC13668"/>
      <c r="AD13668"/>
      <c r="AE13668"/>
      <c r="AF13668"/>
      <c r="AG13668"/>
      <c r="AH13668"/>
      <c r="AI13668"/>
      <c r="AJ13668"/>
      <c r="AK13668"/>
      <c r="AL13668"/>
    </row>
    <row r="13669" spans="3:38" ht="15" customHeight="1" x14ac:dyDescent="0.35">
      <c r="C13669"/>
      <c r="D13669"/>
      <c r="E13669"/>
      <c r="F13669"/>
      <c r="G13669"/>
      <c r="H13669"/>
      <c r="I13669"/>
      <c r="J13669"/>
      <c r="K13669"/>
      <c r="L13669"/>
      <c r="M13669"/>
      <c r="N13669"/>
      <c r="O13669"/>
      <c r="S13669"/>
      <c r="T13669"/>
      <c r="U13669"/>
      <c r="V13669"/>
      <c r="Y13669"/>
      <c r="Z13669"/>
      <c r="AA13669"/>
      <c r="AB13669"/>
      <c r="AC13669"/>
      <c r="AD13669"/>
      <c r="AE13669"/>
      <c r="AF13669"/>
      <c r="AG13669"/>
      <c r="AH13669"/>
      <c r="AI13669"/>
      <c r="AJ13669"/>
      <c r="AK13669"/>
      <c r="AL13669"/>
    </row>
    <row r="13670" spans="3:38" ht="15" customHeight="1" x14ac:dyDescent="0.35">
      <c r="C13670"/>
      <c r="D13670"/>
      <c r="E13670"/>
      <c r="F13670"/>
      <c r="G13670"/>
      <c r="H13670"/>
      <c r="I13670"/>
      <c r="J13670"/>
      <c r="K13670"/>
      <c r="L13670"/>
      <c r="M13670"/>
      <c r="N13670"/>
      <c r="O13670"/>
      <c r="S13670"/>
      <c r="T13670"/>
      <c r="U13670"/>
      <c r="V13670"/>
      <c r="Y13670"/>
      <c r="Z13670"/>
      <c r="AA13670"/>
      <c r="AB13670"/>
      <c r="AC13670"/>
      <c r="AD13670"/>
      <c r="AE13670"/>
      <c r="AF13670"/>
      <c r="AG13670"/>
      <c r="AH13670"/>
      <c r="AI13670"/>
      <c r="AJ13670"/>
      <c r="AK13670"/>
      <c r="AL13670"/>
    </row>
    <row r="13671" spans="3:38" ht="15" customHeight="1" x14ac:dyDescent="0.35">
      <c r="C13671"/>
      <c r="D13671"/>
      <c r="E13671"/>
      <c r="F13671"/>
      <c r="G13671"/>
      <c r="H13671"/>
      <c r="I13671"/>
      <c r="J13671"/>
      <c r="K13671"/>
      <c r="L13671"/>
      <c r="M13671"/>
      <c r="N13671"/>
      <c r="O13671"/>
      <c r="S13671"/>
      <c r="T13671"/>
      <c r="U13671"/>
      <c r="V13671"/>
      <c r="Y13671"/>
      <c r="Z13671"/>
      <c r="AA13671"/>
      <c r="AB13671"/>
      <c r="AC13671"/>
      <c r="AD13671"/>
      <c r="AE13671"/>
      <c r="AF13671"/>
      <c r="AG13671"/>
      <c r="AH13671"/>
      <c r="AI13671"/>
      <c r="AJ13671"/>
      <c r="AK13671"/>
      <c r="AL13671"/>
    </row>
    <row r="13672" spans="3:38" ht="15" customHeight="1" x14ac:dyDescent="0.35">
      <c r="C13672"/>
      <c r="D13672"/>
      <c r="E13672"/>
      <c r="F13672"/>
      <c r="G13672"/>
      <c r="H13672"/>
      <c r="I13672"/>
      <c r="J13672"/>
      <c r="K13672"/>
      <c r="L13672"/>
      <c r="M13672"/>
      <c r="N13672"/>
      <c r="O13672"/>
      <c r="S13672"/>
      <c r="T13672"/>
      <c r="U13672"/>
      <c r="V13672"/>
      <c r="Y13672"/>
      <c r="Z13672"/>
      <c r="AA13672"/>
      <c r="AB13672"/>
      <c r="AC13672"/>
      <c r="AD13672"/>
      <c r="AE13672"/>
      <c r="AF13672"/>
      <c r="AG13672"/>
      <c r="AH13672"/>
      <c r="AI13672"/>
      <c r="AJ13672"/>
      <c r="AK13672"/>
      <c r="AL13672"/>
    </row>
    <row r="13673" spans="3:38" ht="15" customHeight="1" x14ac:dyDescent="0.35">
      <c r="C13673"/>
      <c r="D13673"/>
      <c r="E13673"/>
      <c r="F13673"/>
      <c r="G13673"/>
      <c r="H13673"/>
      <c r="I13673"/>
      <c r="J13673"/>
      <c r="K13673"/>
      <c r="L13673"/>
      <c r="M13673"/>
      <c r="N13673"/>
      <c r="O13673"/>
      <c r="S13673"/>
      <c r="T13673"/>
      <c r="U13673"/>
      <c r="V13673"/>
      <c r="Y13673"/>
      <c r="Z13673"/>
      <c r="AA13673"/>
      <c r="AB13673"/>
      <c r="AC13673"/>
      <c r="AD13673"/>
      <c r="AE13673"/>
      <c r="AF13673"/>
      <c r="AG13673"/>
      <c r="AH13673"/>
      <c r="AI13673"/>
      <c r="AJ13673"/>
      <c r="AK13673"/>
      <c r="AL13673"/>
    </row>
    <row r="13674" spans="3:38" ht="15" customHeight="1" x14ac:dyDescent="0.35">
      <c r="C13674"/>
      <c r="D13674"/>
      <c r="E13674"/>
      <c r="F13674"/>
      <c r="G13674"/>
      <c r="H13674"/>
      <c r="I13674"/>
      <c r="J13674"/>
      <c r="K13674"/>
      <c r="L13674"/>
      <c r="M13674"/>
      <c r="N13674"/>
      <c r="O13674"/>
      <c r="S13674"/>
      <c r="T13674"/>
      <c r="U13674"/>
      <c r="V13674"/>
      <c r="Y13674"/>
      <c r="Z13674"/>
      <c r="AA13674"/>
      <c r="AB13674"/>
      <c r="AC13674"/>
      <c r="AD13674"/>
      <c r="AE13674"/>
      <c r="AF13674"/>
      <c r="AG13674"/>
      <c r="AH13674"/>
      <c r="AI13674"/>
      <c r="AJ13674"/>
      <c r="AK13674"/>
      <c r="AL13674"/>
    </row>
    <row r="13675" spans="3:38" ht="15" customHeight="1" x14ac:dyDescent="0.35">
      <c r="C13675"/>
      <c r="D13675"/>
      <c r="E13675"/>
      <c r="F13675"/>
      <c r="G13675"/>
      <c r="H13675"/>
      <c r="I13675"/>
      <c r="J13675"/>
      <c r="K13675"/>
      <c r="L13675"/>
      <c r="M13675"/>
      <c r="N13675"/>
      <c r="O13675"/>
      <c r="S13675"/>
      <c r="T13675"/>
      <c r="U13675"/>
      <c r="V13675"/>
      <c r="Y13675"/>
      <c r="Z13675"/>
      <c r="AA13675"/>
      <c r="AB13675"/>
      <c r="AC13675"/>
      <c r="AD13675"/>
      <c r="AE13675"/>
      <c r="AF13675"/>
      <c r="AG13675"/>
      <c r="AH13675"/>
      <c r="AI13675"/>
      <c r="AJ13675"/>
      <c r="AK13675"/>
      <c r="AL13675"/>
    </row>
    <row r="13676" spans="3:38" ht="15" customHeight="1" x14ac:dyDescent="0.35">
      <c r="C13676"/>
      <c r="D13676"/>
      <c r="E13676"/>
      <c r="F13676"/>
      <c r="G13676"/>
      <c r="H13676"/>
      <c r="I13676"/>
      <c r="J13676"/>
      <c r="K13676"/>
      <c r="L13676"/>
      <c r="M13676"/>
      <c r="N13676"/>
      <c r="O13676"/>
      <c r="S13676"/>
      <c r="T13676"/>
      <c r="U13676"/>
      <c r="V13676"/>
      <c r="Y13676"/>
      <c r="Z13676"/>
      <c r="AA13676"/>
      <c r="AB13676"/>
      <c r="AC13676"/>
      <c r="AD13676"/>
      <c r="AE13676"/>
      <c r="AF13676"/>
      <c r="AG13676"/>
      <c r="AH13676"/>
      <c r="AI13676"/>
      <c r="AJ13676"/>
      <c r="AK13676"/>
      <c r="AL13676"/>
    </row>
    <row r="13677" spans="3:38" ht="15" customHeight="1" x14ac:dyDescent="0.35">
      <c r="C13677"/>
      <c r="D13677"/>
      <c r="E13677"/>
      <c r="F13677"/>
      <c r="G13677"/>
      <c r="H13677"/>
      <c r="I13677"/>
      <c r="J13677"/>
      <c r="K13677"/>
      <c r="L13677"/>
      <c r="M13677"/>
      <c r="N13677"/>
      <c r="O13677"/>
      <c r="S13677"/>
      <c r="T13677"/>
      <c r="U13677"/>
      <c r="V13677"/>
      <c r="Y13677"/>
      <c r="Z13677"/>
      <c r="AA13677"/>
      <c r="AB13677"/>
      <c r="AC13677"/>
      <c r="AD13677"/>
      <c r="AE13677"/>
      <c r="AF13677"/>
      <c r="AG13677"/>
      <c r="AH13677"/>
      <c r="AI13677"/>
      <c r="AJ13677"/>
      <c r="AK13677"/>
      <c r="AL13677"/>
    </row>
    <row r="13678" spans="3:38" ht="15" customHeight="1" x14ac:dyDescent="0.35">
      <c r="C13678"/>
      <c r="D13678"/>
      <c r="E13678"/>
      <c r="F13678"/>
      <c r="G13678"/>
      <c r="H13678"/>
      <c r="I13678"/>
      <c r="J13678"/>
      <c r="K13678"/>
      <c r="L13678"/>
      <c r="M13678"/>
      <c r="N13678"/>
      <c r="O13678"/>
      <c r="S13678"/>
      <c r="T13678"/>
      <c r="U13678"/>
      <c r="V13678"/>
      <c r="Y13678"/>
      <c r="Z13678"/>
      <c r="AA13678"/>
      <c r="AB13678"/>
      <c r="AC13678"/>
      <c r="AD13678"/>
      <c r="AE13678"/>
      <c r="AF13678"/>
      <c r="AG13678"/>
      <c r="AH13678"/>
      <c r="AI13678"/>
      <c r="AJ13678"/>
      <c r="AK13678"/>
      <c r="AL13678"/>
    </row>
    <row r="13679" spans="3:38" ht="15" customHeight="1" x14ac:dyDescent="0.35">
      <c r="C13679"/>
      <c r="D13679"/>
      <c r="E13679"/>
      <c r="F13679"/>
      <c r="G13679"/>
      <c r="H13679"/>
      <c r="I13679"/>
      <c r="J13679"/>
      <c r="K13679"/>
      <c r="L13679"/>
      <c r="M13679"/>
      <c r="N13679"/>
      <c r="O13679"/>
      <c r="S13679"/>
      <c r="T13679"/>
      <c r="U13679"/>
      <c r="V13679"/>
      <c r="Y13679"/>
      <c r="Z13679"/>
      <c r="AA13679"/>
      <c r="AB13679"/>
      <c r="AC13679"/>
      <c r="AD13679"/>
      <c r="AE13679"/>
      <c r="AF13679"/>
      <c r="AG13679"/>
      <c r="AH13679"/>
      <c r="AI13679"/>
      <c r="AJ13679"/>
      <c r="AK13679"/>
      <c r="AL13679"/>
    </row>
    <row r="13680" spans="3:38" ht="15" customHeight="1" x14ac:dyDescent="0.35">
      <c r="C13680"/>
      <c r="D13680"/>
      <c r="E13680"/>
      <c r="F13680"/>
      <c r="G13680"/>
      <c r="H13680"/>
      <c r="I13680"/>
      <c r="J13680"/>
      <c r="K13680"/>
      <c r="L13680"/>
      <c r="M13680"/>
      <c r="N13680"/>
      <c r="O13680"/>
      <c r="S13680"/>
      <c r="T13680"/>
      <c r="U13680"/>
      <c r="V13680"/>
      <c r="Y13680"/>
      <c r="Z13680"/>
      <c r="AA13680"/>
      <c r="AB13680"/>
      <c r="AC13680"/>
      <c r="AD13680"/>
      <c r="AE13680"/>
      <c r="AF13680"/>
      <c r="AG13680"/>
      <c r="AH13680"/>
      <c r="AI13680"/>
      <c r="AJ13680"/>
      <c r="AK13680"/>
      <c r="AL13680"/>
    </row>
    <row r="13681" spans="3:38" ht="15" customHeight="1" x14ac:dyDescent="0.35">
      <c r="C13681"/>
      <c r="D13681"/>
      <c r="E13681"/>
      <c r="F13681"/>
      <c r="G13681"/>
      <c r="H13681"/>
      <c r="I13681"/>
      <c r="J13681"/>
      <c r="K13681"/>
      <c r="L13681"/>
      <c r="M13681"/>
      <c r="N13681"/>
      <c r="O13681"/>
      <c r="S13681"/>
      <c r="T13681"/>
      <c r="U13681"/>
      <c r="V13681"/>
      <c r="Y13681"/>
      <c r="Z13681"/>
      <c r="AA13681"/>
      <c r="AB13681"/>
      <c r="AC13681"/>
      <c r="AD13681"/>
      <c r="AE13681"/>
      <c r="AF13681"/>
      <c r="AG13681"/>
      <c r="AH13681"/>
      <c r="AI13681"/>
      <c r="AJ13681"/>
      <c r="AK13681"/>
      <c r="AL13681"/>
    </row>
    <row r="13682" spans="3:38" ht="15" customHeight="1" x14ac:dyDescent="0.35">
      <c r="C13682"/>
      <c r="D13682"/>
      <c r="E13682"/>
      <c r="F13682"/>
      <c r="G13682"/>
      <c r="H13682"/>
      <c r="I13682"/>
      <c r="J13682"/>
      <c r="K13682"/>
      <c r="L13682"/>
      <c r="M13682"/>
      <c r="N13682"/>
      <c r="O13682"/>
      <c r="S13682"/>
      <c r="T13682"/>
      <c r="U13682"/>
      <c r="V13682"/>
      <c r="Y13682"/>
      <c r="Z13682"/>
      <c r="AA13682"/>
      <c r="AB13682"/>
      <c r="AC13682"/>
      <c r="AD13682"/>
      <c r="AE13682"/>
      <c r="AF13682"/>
      <c r="AG13682"/>
      <c r="AH13682"/>
      <c r="AI13682"/>
      <c r="AJ13682"/>
      <c r="AK13682"/>
      <c r="AL13682"/>
    </row>
    <row r="13683" spans="3:38" ht="15" customHeight="1" x14ac:dyDescent="0.35">
      <c r="C13683"/>
      <c r="D13683"/>
      <c r="E13683"/>
      <c r="F13683"/>
      <c r="G13683"/>
      <c r="H13683"/>
      <c r="I13683"/>
      <c r="J13683"/>
      <c r="K13683"/>
      <c r="L13683"/>
      <c r="M13683"/>
      <c r="N13683"/>
      <c r="O13683"/>
      <c r="S13683"/>
      <c r="T13683"/>
      <c r="U13683"/>
      <c r="V13683"/>
      <c r="Y13683"/>
      <c r="Z13683"/>
      <c r="AA13683"/>
      <c r="AB13683"/>
      <c r="AC13683"/>
      <c r="AD13683"/>
      <c r="AE13683"/>
      <c r="AF13683"/>
      <c r="AG13683"/>
      <c r="AH13683"/>
      <c r="AI13683"/>
      <c r="AJ13683"/>
      <c r="AK13683"/>
      <c r="AL13683"/>
    </row>
    <row r="13684" spans="3:38" ht="15" customHeight="1" x14ac:dyDescent="0.35">
      <c r="C13684"/>
      <c r="D13684"/>
      <c r="E13684"/>
      <c r="F13684"/>
      <c r="G13684"/>
      <c r="H13684"/>
      <c r="I13684"/>
      <c r="J13684"/>
      <c r="K13684"/>
      <c r="L13684"/>
      <c r="M13684"/>
      <c r="N13684"/>
      <c r="O13684"/>
      <c r="S13684"/>
      <c r="T13684"/>
      <c r="U13684"/>
      <c r="V13684"/>
      <c r="Y13684"/>
      <c r="Z13684"/>
      <c r="AA13684"/>
      <c r="AB13684"/>
      <c r="AC13684"/>
      <c r="AD13684"/>
      <c r="AE13684"/>
      <c r="AF13684"/>
      <c r="AG13684"/>
      <c r="AH13684"/>
      <c r="AI13684"/>
      <c r="AJ13684"/>
      <c r="AK13684"/>
      <c r="AL13684"/>
    </row>
    <row r="13685" spans="3:38" ht="15" customHeight="1" x14ac:dyDescent="0.35">
      <c r="C13685"/>
      <c r="D13685"/>
      <c r="E13685"/>
      <c r="F13685"/>
      <c r="G13685"/>
      <c r="H13685"/>
      <c r="I13685"/>
      <c r="J13685"/>
      <c r="K13685"/>
      <c r="L13685"/>
      <c r="M13685"/>
      <c r="N13685"/>
      <c r="O13685"/>
      <c r="S13685"/>
      <c r="T13685"/>
      <c r="U13685"/>
      <c r="V13685"/>
      <c r="Y13685"/>
      <c r="Z13685"/>
      <c r="AA13685"/>
      <c r="AB13685"/>
      <c r="AC13685"/>
      <c r="AD13685"/>
      <c r="AE13685"/>
      <c r="AF13685"/>
      <c r="AG13685"/>
      <c r="AH13685"/>
      <c r="AI13685"/>
      <c r="AJ13685"/>
      <c r="AK13685"/>
      <c r="AL13685"/>
    </row>
    <row r="13686" spans="3:38" ht="15" customHeight="1" x14ac:dyDescent="0.35">
      <c r="C13686"/>
      <c r="D13686"/>
      <c r="E13686"/>
      <c r="F13686"/>
      <c r="G13686"/>
      <c r="H13686"/>
      <c r="I13686"/>
      <c r="J13686"/>
      <c r="K13686"/>
      <c r="L13686"/>
      <c r="M13686"/>
      <c r="N13686"/>
      <c r="O13686"/>
      <c r="S13686"/>
      <c r="T13686"/>
      <c r="U13686"/>
      <c r="V13686"/>
      <c r="Y13686"/>
      <c r="Z13686"/>
      <c r="AA13686"/>
      <c r="AB13686"/>
      <c r="AC13686"/>
      <c r="AD13686"/>
      <c r="AE13686"/>
      <c r="AF13686"/>
      <c r="AG13686"/>
      <c r="AH13686"/>
      <c r="AI13686"/>
      <c r="AJ13686"/>
      <c r="AK13686"/>
      <c r="AL13686"/>
    </row>
    <row r="13687" spans="3:38" ht="15" customHeight="1" x14ac:dyDescent="0.35">
      <c r="C13687"/>
      <c r="D13687"/>
      <c r="E13687"/>
      <c r="F13687"/>
      <c r="G13687"/>
      <c r="H13687"/>
      <c r="I13687"/>
      <c r="J13687"/>
      <c r="K13687"/>
      <c r="L13687"/>
      <c r="M13687"/>
      <c r="N13687"/>
      <c r="O13687"/>
      <c r="S13687"/>
      <c r="T13687"/>
      <c r="U13687"/>
      <c r="V13687"/>
      <c r="Y13687"/>
      <c r="Z13687"/>
      <c r="AA13687"/>
      <c r="AB13687"/>
      <c r="AC13687"/>
      <c r="AD13687"/>
      <c r="AE13687"/>
      <c r="AF13687"/>
      <c r="AG13687"/>
      <c r="AH13687"/>
      <c r="AI13687"/>
      <c r="AJ13687"/>
      <c r="AK13687"/>
      <c r="AL13687"/>
    </row>
    <row r="13688" spans="3:38" ht="15" customHeight="1" x14ac:dyDescent="0.35">
      <c r="C13688"/>
      <c r="D13688"/>
      <c r="E13688"/>
      <c r="F13688"/>
      <c r="G13688"/>
      <c r="H13688"/>
      <c r="I13688"/>
      <c r="J13688"/>
      <c r="K13688"/>
      <c r="L13688"/>
      <c r="M13688"/>
      <c r="N13688"/>
      <c r="O13688"/>
      <c r="S13688"/>
      <c r="T13688"/>
      <c r="U13688"/>
      <c r="V13688"/>
      <c r="Y13688"/>
      <c r="Z13688"/>
      <c r="AA13688"/>
      <c r="AB13688"/>
      <c r="AC13688"/>
      <c r="AD13688"/>
      <c r="AE13688"/>
      <c r="AF13688"/>
      <c r="AG13688"/>
      <c r="AH13688"/>
      <c r="AI13688"/>
      <c r="AJ13688"/>
      <c r="AK13688"/>
      <c r="AL13688"/>
    </row>
    <row r="13689" spans="3:38" ht="15" customHeight="1" x14ac:dyDescent="0.35">
      <c r="C13689"/>
      <c r="D13689"/>
      <c r="E13689"/>
      <c r="F13689"/>
      <c r="G13689"/>
      <c r="H13689"/>
      <c r="I13689"/>
      <c r="J13689"/>
      <c r="K13689"/>
      <c r="L13689"/>
      <c r="M13689"/>
      <c r="N13689"/>
      <c r="O13689"/>
      <c r="S13689"/>
      <c r="T13689"/>
      <c r="U13689"/>
      <c r="V13689"/>
      <c r="Y13689"/>
      <c r="Z13689"/>
      <c r="AA13689"/>
      <c r="AB13689"/>
      <c r="AC13689"/>
      <c r="AD13689"/>
      <c r="AE13689"/>
      <c r="AF13689"/>
      <c r="AG13689"/>
      <c r="AH13689"/>
      <c r="AI13689"/>
      <c r="AJ13689"/>
      <c r="AK13689"/>
      <c r="AL13689"/>
    </row>
    <row r="13690" spans="3:38" ht="15" customHeight="1" x14ac:dyDescent="0.35">
      <c r="C13690"/>
      <c r="D13690"/>
      <c r="E13690"/>
      <c r="F13690"/>
      <c r="G13690"/>
      <c r="H13690"/>
      <c r="I13690"/>
      <c r="J13690"/>
      <c r="K13690"/>
      <c r="L13690"/>
      <c r="M13690"/>
      <c r="N13690"/>
      <c r="O13690"/>
      <c r="S13690"/>
      <c r="T13690"/>
      <c r="U13690"/>
      <c r="V13690"/>
      <c r="Y13690"/>
      <c r="Z13690"/>
      <c r="AA13690"/>
      <c r="AB13690"/>
      <c r="AC13690"/>
      <c r="AD13690"/>
      <c r="AE13690"/>
      <c r="AF13690"/>
      <c r="AG13690"/>
      <c r="AH13690"/>
      <c r="AI13690"/>
      <c r="AJ13690"/>
      <c r="AK13690"/>
      <c r="AL13690"/>
    </row>
    <row r="13691" spans="3:38" ht="15" customHeight="1" x14ac:dyDescent="0.35">
      <c r="C13691"/>
      <c r="D13691"/>
      <c r="E13691"/>
      <c r="F13691"/>
      <c r="G13691"/>
      <c r="H13691"/>
      <c r="I13691"/>
      <c r="J13691"/>
      <c r="K13691"/>
      <c r="L13691"/>
      <c r="M13691"/>
      <c r="N13691"/>
      <c r="O13691"/>
      <c r="S13691"/>
      <c r="T13691"/>
      <c r="U13691"/>
      <c r="V13691"/>
      <c r="Y13691"/>
      <c r="Z13691"/>
      <c r="AA13691"/>
      <c r="AB13691"/>
      <c r="AC13691"/>
      <c r="AD13691"/>
      <c r="AE13691"/>
      <c r="AF13691"/>
      <c r="AG13691"/>
      <c r="AH13691"/>
      <c r="AI13691"/>
      <c r="AJ13691"/>
      <c r="AK13691"/>
      <c r="AL13691"/>
    </row>
    <row r="13692" spans="3:38" ht="15" customHeight="1" x14ac:dyDescent="0.35">
      <c r="C13692"/>
      <c r="D13692"/>
      <c r="E13692"/>
      <c r="F13692"/>
      <c r="G13692"/>
      <c r="H13692"/>
      <c r="I13692"/>
      <c r="J13692"/>
      <c r="K13692"/>
      <c r="L13692"/>
      <c r="M13692"/>
      <c r="N13692"/>
      <c r="O13692"/>
      <c r="S13692"/>
      <c r="T13692"/>
      <c r="U13692"/>
      <c r="V13692"/>
      <c r="Y13692"/>
      <c r="Z13692"/>
      <c r="AA13692"/>
      <c r="AB13692"/>
      <c r="AC13692"/>
      <c r="AD13692"/>
      <c r="AE13692"/>
      <c r="AF13692"/>
      <c r="AG13692"/>
      <c r="AH13692"/>
      <c r="AI13692"/>
      <c r="AJ13692"/>
      <c r="AK13692"/>
      <c r="AL13692"/>
    </row>
    <row r="13693" spans="3:38" ht="15" customHeight="1" x14ac:dyDescent="0.35">
      <c r="C13693"/>
      <c r="D13693"/>
      <c r="E13693"/>
      <c r="F13693"/>
      <c r="G13693"/>
      <c r="H13693"/>
      <c r="I13693"/>
      <c r="J13693"/>
      <c r="K13693"/>
      <c r="L13693"/>
      <c r="M13693"/>
      <c r="N13693"/>
      <c r="O13693"/>
      <c r="S13693"/>
      <c r="T13693"/>
      <c r="U13693"/>
      <c r="V13693"/>
      <c r="Y13693"/>
      <c r="Z13693"/>
      <c r="AA13693"/>
      <c r="AB13693"/>
      <c r="AC13693"/>
      <c r="AD13693"/>
      <c r="AE13693"/>
      <c r="AF13693"/>
      <c r="AG13693"/>
      <c r="AH13693"/>
      <c r="AI13693"/>
      <c r="AJ13693"/>
      <c r="AK13693"/>
      <c r="AL13693"/>
    </row>
    <row r="13694" spans="3:38" ht="15" customHeight="1" x14ac:dyDescent="0.35">
      <c r="C13694"/>
      <c r="D13694"/>
      <c r="E13694"/>
      <c r="F13694"/>
      <c r="G13694"/>
      <c r="H13694"/>
      <c r="I13694"/>
      <c r="J13694"/>
      <c r="K13694"/>
      <c r="L13694"/>
      <c r="M13694"/>
      <c r="N13694"/>
      <c r="O13694"/>
      <c r="S13694"/>
      <c r="T13694"/>
      <c r="U13694"/>
      <c r="V13694"/>
      <c r="Y13694"/>
      <c r="Z13694"/>
      <c r="AA13694"/>
      <c r="AB13694"/>
      <c r="AC13694"/>
      <c r="AD13694"/>
      <c r="AE13694"/>
      <c r="AF13694"/>
      <c r="AG13694"/>
      <c r="AH13694"/>
      <c r="AI13694"/>
      <c r="AJ13694"/>
      <c r="AK13694"/>
      <c r="AL13694"/>
    </row>
    <row r="13695" spans="3:38" ht="15" customHeight="1" x14ac:dyDescent="0.35">
      <c r="C13695"/>
      <c r="D13695"/>
      <c r="E13695"/>
      <c r="F13695"/>
      <c r="G13695"/>
      <c r="H13695"/>
      <c r="I13695"/>
      <c r="J13695"/>
      <c r="K13695"/>
      <c r="L13695"/>
      <c r="M13695"/>
      <c r="N13695"/>
      <c r="O13695"/>
      <c r="S13695"/>
      <c r="T13695"/>
      <c r="U13695"/>
      <c r="V13695"/>
      <c r="Y13695"/>
      <c r="Z13695"/>
      <c r="AA13695"/>
      <c r="AB13695"/>
      <c r="AC13695"/>
      <c r="AD13695"/>
      <c r="AE13695"/>
      <c r="AF13695"/>
      <c r="AG13695"/>
      <c r="AH13695"/>
      <c r="AI13695"/>
      <c r="AJ13695"/>
      <c r="AK13695"/>
      <c r="AL13695"/>
    </row>
    <row r="13696" spans="3:38" ht="15" customHeight="1" x14ac:dyDescent="0.35">
      <c r="C13696"/>
      <c r="D13696"/>
      <c r="E13696"/>
      <c r="F13696"/>
      <c r="G13696"/>
      <c r="H13696"/>
      <c r="I13696"/>
      <c r="J13696"/>
      <c r="K13696"/>
      <c r="L13696"/>
      <c r="M13696"/>
      <c r="N13696"/>
      <c r="O13696"/>
      <c r="S13696"/>
      <c r="T13696"/>
      <c r="U13696"/>
      <c r="V13696"/>
      <c r="Y13696"/>
      <c r="Z13696"/>
      <c r="AA13696"/>
      <c r="AB13696"/>
      <c r="AC13696"/>
      <c r="AD13696"/>
      <c r="AE13696"/>
      <c r="AF13696"/>
      <c r="AG13696"/>
      <c r="AH13696"/>
      <c r="AI13696"/>
      <c r="AJ13696"/>
      <c r="AK13696"/>
      <c r="AL13696"/>
    </row>
    <row r="13697" spans="3:38" ht="15" customHeight="1" x14ac:dyDescent="0.35">
      <c r="C13697"/>
      <c r="D13697"/>
      <c r="E13697"/>
      <c r="F13697"/>
      <c r="G13697"/>
      <c r="H13697"/>
      <c r="I13697"/>
      <c r="J13697"/>
      <c r="K13697"/>
      <c r="L13697"/>
      <c r="M13697"/>
      <c r="N13697"/>
      <c r="O13697"/>
      <c r="S13697"/>
      <c r="T13697"/>
      <c r="U13697"/>
      <c r="V13697"/>
      <c r="Y13697"/>
      <c r="Z13697"/>
      <c r="AA13697"/>
      <c r="AB13697"/>
      <c r="AC13697"/>
      <c r="AD13697"/>
      <c r="AE13697"/>
      <c r="AF13697"/>
      <c r="AG13697"/>
      <c r="AH13697"/>
      <c r="AI13697"/>
      <c r="AJ13697"/>
      <c r="AK13697"/>
      <c r="AL13697"/>
    </row>
    <row r="13698" spans="3:38" ht="15" customHeight="1" x14ac:dyDescent="0.35">
      <c r="C13698"/>
      <c r="D13698"/>
      <c r="E13698"/>
      <c r="F13698"/>
      <c r="G13698"/>
      <c r="H13698"/>
      <c r="I13698"/>
      <c r="J13698"/>
      <c r="K13698"/>
      <c r="L13698"/>
      <c r="M13698"/>
      <c r="N13698"/>
      <c r="O13698"/>
      <c r="S13698"/>
      <c r="T13698"/>
      <c r="U13698"/>
      <c r="V13698"/>
      <c r="Y13698"/>
      <c r="Z13698"/>
      <c r="AA13698"/>
      <c r="AB13698"/>
      <c r="AC13698"/>
      <c r="AD13698"/>
      <c r="AE13698"/>
      <c r="AF13698"/>
      <c r="AG13698"/>
      <c r="AH13698"/>
      <c r="AI13698"/>
      <c r="AJ13698"/>
      <c r="AK13698"/>
      <c r="AL13698"/>
    </row>
    <row r="13699" spans="3:38" ht="15" customHeight="1" x14ac:dyDescent="0.35">
      <c r="C13699"/>
      <c r="D13699"/>
      <c r="E13699"/>
      <c r="F13699"/>
      <c r="G13699"/>
      <c r="H13699"/>
      <c r="I13699"/>
      <c r="J13699"/>
      <c r="K13699"/>
      <c r="L13699"/>
      <c r="M13699"/>
      <c r="N13699"/>
      <c r="O13699"/>
      <c r="S13699"/>
      <c r="T13699"/>
      <c r="U13699"/>
      <c r="V13699"/>
      <c r="Y13699"/>
      <c r="Z13699"/>
      <c r="AA13699"/>
      <c r="AB13699"/>
      <c r="AC13699"/>
      <c r="AD13699"/>
      <c r="AE13699"/>
      <c r="AF13699"/>
      <c r="AG13699"/>
      <c r="AH13699"/>
      <c r="AI13699"/>
      <c r="AJ13699"/>
      <c r="AK13699"/>
      <c r="AL13699"/>
    </row>
    <row r="13700" spans="3:38" ht="15" customHeight="1" x14ac:dyDescent="0.35">
      <c r="C13700"/>
      <c r="D13700"/>
      <c r="E13700"/>
      <c r="F13700"/>
      <c r="G13700"/>
      <c r="H13700"/>
      <c r="I13700"/>
      <c r="J13700"/>
      <c r="K13700"/>
      <c r="L13700"/>
      <c r="M13700"/>
      <c r="N13700"/>
      <c r="O13700"/>
      <c r="S13700"/>
      <c r="T13700"/>
      <c r="U13700"/>
      <c r="V13700"/>
      <c r="Y13700"/>
      <c r="Z13700"/>
      <c r="AA13700"/>
      <c r="AB13700"/>
      <c r="AC13700"/>
      <c r="AD13700"/>
      <c r="AE13700"/>
      <c r="AF13700"/>
      <c r="AG13700"/>
      <c r="AH13700"/>
      <c r="AI13700"/>
      <c r="AJ13700"/>
      <c r="AK13700"/>
      <c r="AL13700"/>
    </row>
    <row r="13701" spans="3:38" ht="15" customHeight="1" x14ac:dyDescent="0.35">
      <c r="C13701"/>
      <c r="D13701"/>
      <c r="E13701"/>
      <c r="F13701"/>
      <c r="G13701"/>
      <c r="H13701"/>
      <c r="I13701"/>
      <c r="J13701"/>
      <c r="K13701"/>
      <c r="L13701"/>
      <c r="M13701"/>
      <c r="N13701"/>
      <c r="O13701"/>
      <c r="S13701"/>
      <c r="T13701"/>
      <c r="U13701"/>
      <c r="V13701"/>
      <c r="Y13701"/>
      <c r="Z13701"/>
      <c r="AA13701"/>
      <c r="AB13701"/>
      <c r="AC13701"/>
      <c r="AD13701"/>
      <c r="AE13701"/>
      <c r="AF13701"/>
      <c r="AG13701"/>
      <c r="AH13701"/>
      <c r="AI13701"/>
      <c r="AJ13701"/>
      <c r="AK13701"/>
      <c r="AL13701"/>
    </row>
    <row r="13702" spans="3:38" ht="15" customHeight="1" x14ac:dyDescent="0.35">
      <c r="C13702"/>
      <c r="D13702"/>
      <c r="E13702"/>
      <c r="F13702"/>
      <c r="G13702"/>
      <c r="H13702"/>
      <c r="I13702"/>
      <c r="J13702"/>
      <c r="K13702"/>
      <c r="L13702"/>
      <c r="M13702"/>
      <c r="N13702"/>
      <c r="O13702"/>
      <c r="S13702"/>
      <c r="T13702"/>
      <c r="U13702"/>
      <c r="V13702"/>
      <c r="Y13702"/>
      <c r="Z13702"/>
      <c r="AA13702"/>
      <c r="AB13702"/>
      <c r="AC13702"/>
      <c r="AD13702"/>
      <c r="AE13702"/>
      <c r="AF13702"/>
      <c r="AG13702"/>
      <c r="AH13702"/>
      <c r="AI13702"/>
      <c r="AJ13702"/>
      <c r="AK13702"/>
      <c r="AL13702"/>
    </row>
    <row r="13703" spans="3:38" ht="15" customHeight="1" x14ac:dyDescent="0.35">
      <c r="C13703"/>
      <c r="D13703"/>
      <c r="E13703"/>
      <c r="F13703"/>
      <c r="G13703"/>
      <c r="H13703"/>
      <c r="I13703"/>
      <c r="J13703"/>
      <c r="K13703"/>
      <c r="L13703"/>
      <c r="M13703"/>
      <c r="N13703"/>
      <c r="O13703"/>
      <c r="S13703"/>
      <c r="T13703"/>
      <c r="U13703"/>
      <c r="V13703"/>
      <c r="Y13703"/>
      <c r="Z13703"/>
      <c r="AA13703"/>
      <c r="AB13703"/>
      <c r="AC13703"/>
      <c r="AD13703"/>
      <c r="AE13703"/>
      <c r="AF13703"/>
      <c r="AG13703"/>
      <c r="AH13703"/>
      <c r="AI13703"/>
      <c r="AJ13703"/>
      <c r="AK13703"/>
      <c r="AL13703"/>
    </row>
    <row r="13704" spans="3:38" ht="15" customHeight="1" x14ac:dyDescent="0.35">
      <c r="C13704"/>
      <c r="D13704"/>
      <c r="E13704"/>
      <c r="F13704"/>
      <c r="G13704"/>
      <c r="H13704"/>
      <c r="I13704"/>
      <c r="J13704"/>
      <c r="K13704"/>
      <c r="L13704"/>
      <c r="M13704"/>
      <c r="N13704"/>
      <c r="O13704"/>
      <c r="S13704"/>
      <c r="T13704"/>
      <c r="U13704"/>
      <c r="V13704"/>
      <c r="Y13704"/>
      <c r="Z13704"/>
      <c r="AA13704"/>
      <c r="AB13704"/>
      <c r="AC13704"/>
      <c r="AD13704"/>
      <c r="AE13704"/>
      <c r="AF13704"/>
      <c r="AG13704"/>
      <c r="AH13704"/>
      <c r="AI13704"/>
      <c r="AJ13704"/>
      <c r="AK13704"/>
      <c r="AL13704"/>
    </row>
    <row r="13705" spans="3:38" ht="15" customHeight="1" x14ac:dyDescent="0.35">
      <c r="C13705"/>
      <c r="D13705"/>
      <c r="E13705"/>
      <c r="F13705"/>
      <c r="G13705"/>
      <c r="H13705"/>
      <c r="I13705"/>
      <c r="J13705"/>
      <c r="K13705"/>
      <c r="L13705"/>
      <c r="M13705"/>
      <c r="N13705"/>
      <c r="O13705"/>
      <c r="S13705"/>
      <c r="T13705"/>
      <c r="U13705"/>
      <c r="V13705"/>
      <c r="Y13705"/>
      <c r="Z13705"/>
      <c r="AA13705"/>
      <c r="AB13705"/>
      <c r="AC13705"/>
      <c r="AD13705"/>
      <c r="AE13705"/>
      <c r="AF13705"/>
      <c r="AG13705"/>
      <c r="AH13705"/>
      <c r="AI13705"/>
      <c r="AJ13705"/>
      <c r="AK13705"/>
      <c r="AL13705"/>
    </row>
    <row r="13706" spans="3:38" ht="15" customHeight="1" x14ac:dyDescent="0.35">
      <c r="C13706"/>
      <c r="D13706"/>
      <c r="E13706"/>
      <c r="F13706"/>
      <c r="G13706"/>
      <c r="H13706"/>
      <c r="I13706"/>
      <c r="J13706"/>
      <c r="K13706"/>
      <c r="L13706"/>
      <c r="M13706"/>
      <c r="N13706"/>
      <c r="O13706"/>
      <c r="S13706"/>
      <c r="T13706"/>
      <c r="U13706"/>
      <c r="V13706"/>
      <c r="Y13706"/>
      <c r="Z13706"/>
      <c r="AA13706"/>
      <c r="AB13706"/>
      <c r="AC13706"/>
      <c r="AD13706"/>
      <c r="AE13706"/>
      <c r="AF13706"/>
      <c r="AG13706"/>
      <c r="AH13706"/>
      <c r="AI13706"/>
      <c r="AJ13706"/>
      <c r="AK13706"/>
      <c r="AL13706"/>
    </row>
    <row r="13707" spans="3:38" ht="15" customHeight="1" x14ac:dyDescent="0.35">
      <c r="C13707"/>
      <c r="D13707"/>
      <c r="E13707"/>
      <c r="F13707"/>
      <c r="G13707"/>
      <c r="H13707"/>
      <c r="I13707"/>
      <c r="J13707"/>
      <c r="K13707"/>
      <c r="L13707"/>
      <c r="M13707"/>
      <c r="N13707"/>
      <c r="O13707"/>
      <c r="S13707"/>
      <c r="T13707"/>
      <c r="U13707"/>
      <c r="V13707"/>
      <c r="Y13707"/>
      <c r="Z13707"/>
      <c r="AA13707"/>
      <c r="AB13707"/>
      <c r="AC13707"/>
      <c r="AD13707"/>
      <c r="AE13707"/>
      <c r="AF13707"/>
      <c r="AG13707"/>
      <c r="AH13707"/>
      <c r="AI13707"/>
      <c r="AJ13707"/>
      <c r="AK13707"/>
      <c r="AL13707"/>
    </row>
    <row r="13708" spans="3:38" ht="15" customHeight="1" x14ac:dyDescent="0.35">
      <c r="C13708"/>
      <c r="D13708"/>
      <c r="E13708"/>
      <c r="F13708"/>
      <c r="G13708"/>
      <c r="H13708"/>
      <c r="I13708"/>
      <c r="J13708"/>
      <c r="K13708"/>
      <c r="L13708"/>
      <c r="M13708"/>
      <c r="N13708"/>
      <c r="O13708"/>
      <c r="S13708"/>
      <c r="T13708"/>
      <c r="U13708"/>
      <c r="V13708"/>
      <c r="Y13708"/>
      <c r="Z13708"/>
      <c r="AA13708"/>
      <c r="AB13708"/>
      <c r="AC13708"/>
      <c r="AD13708"/>
      <c r="AE13708"/>
      <c r="AF13708"/>
      <c r="AG13708"/>
      <c r="AH13708"/>
      <c r="AI13708"/>
      <c r="AJ13708"/>
      <c r="AK13708"/>
      <c r="AL13708"/>
    </row>
    <row r="13709" spans="3:38" ht="15" customHeight="1" x14ac:dyDescent="0.35">
      <c r="C13709"/>
      <c r="D13709"/>
      <c r="E13709"/>
      <c r="F13709"/>
      <c r="G13709"/>
      <c r="H13709"/>
      <c r="I13709"/>
      <c r="J13709"/>
      <c r="K13709"/>
      <c r="L13709"/>
      <c r="M13709"/>
      <c r="N13709"/>
      <c r="O13709"/>
      <c r="S13709"/>
      <c r="T13709"/>
      <c r="U13709"/>
      <c r="V13709"/>
      <c r="Y13709"/>
      <c r="Z13709"/>
      <c r="AA13709"/>
      <c r="AB13709"/>
      <c r="AC13709"/>
      <c r="AD13709"/>
      <c r="AE13709"/>
      <c r="AF13709"/>
      <c r="AG13709"/>
      <c r="AH13709"/>
      <c r="AI13709"/>
      <c r="AJ13709"/>
      <c r="AK13709"/>
      <c r="AL13709"/>
    </row>
    <row r="13710" spans="3:38" ht="15" customHeight="1" x14ac:dyDescent="0.35">
      <c r="C13710"/>
      <c r="D13710"/>
      <c r="E13710"/>
      <c r="F13710"/>
      <c r="G13710"/>
      <c r="H13710"/>
      <c r="I13710"/>
      <c r="J13710"/>
      <c r="K13710"/>
      <c r="L13710"/>
      <c r="M13710"/>
      <c r="N13710"/>
      <c r="O13710"/>
      <c r="S13710"/>
      <c r="T13710"/>
      <c r="U13710"/>
      <c r="V13710"/>
      <c r="Y13710"/>
      <c r="Z13710"/>
      <c r="AA13710"/>
      <c r="AB13710"/>
      <c r="AC13710"/>
      <c r="AD13710"/>
      <c r="AE13710"/>
      <c r="AF13710"/>
      <c r="AG13710"/>
      <c r="AH13710"/>
      <c r="AI13710"/>
      <c r="AJ13710"/>
      <c r="AK13710"/>
      <c r="AL13710"/>
    </row>
    <row r="13711" spans="3:38" ht="15" customHeight="1" x14ac:dyDescent="0.35">
      <c r="C13711"/>
      <c r="D13711"/>
      <c r="E13711"/>
      <c r="F13711"/>
      <c r="G13711"/>
      <c r="H13711"/>
      <c r="I13711"/>
      <c r="J13711"/>
      <c r="K13711"/>
      <c r="L13711"/>
      <c r="M13711"/>
      <c r="N13711"/>
      <c r="O13711"/>
      <c r="S13711"/>
      <c r="T13711"/>
      <c r="U13711"/>
      <c r="V13711"/>
      <c r="Y13711"/>
      <c r="Z13711"/>
      <c r="AA13711"/>
      <c r="AB13711"/>
      <c r="AC13711"/>
      <c r="AD13711"/>
      <c r="AE13711"/>
      <c r="AF13711"/>
      <c r="AG13711"/>
      <c r="AH13711"/>
      <c r="AI13711"/>
      <c r="AJ13711"/>
      <c r="AK13711"/>
      <c r="AL13711"/>
    </row>
    <row r="13712" spans="3:38" ht="15" customHeight="1" x14ac:dyDescent="0.35">
      <c r="C13712"/>
      <c r="D13712"/>
      <c r="E13712"/>
      <c r="F13712"/>
      <c r="G13712"/>
      <c r="H13712"/>
      <c r="I13712"/>
      <c r="J13712"/>
      <c r="K13712"/>
      <c r="L13712"/>
      <c r="M13712"/>
      <c r="N13712"/>
      <c r="O13712"/>
      <c r="S13712"/>
      <c r="T13712"/>
      <c r="U13712"/>
      <c r="V13712"/>
      <c r="Y13712"/>
      <c r="Z13712"/>
      <c r="AA13712"/>
      <c r="AB13712"/>
      <c r="AC13712"/>
      <c r="AD13712"/>
      <c r="AE13712"/>
      <c r="AF13712"/>
      <c r="AG13712"/>
      <c r="AH13712"/>
      <c r="AI13712"/>
      <c r="AJ13712"/>
      <c r="AK13712"/>
      <c r="AL13712"/>
    </row>
    <row r="13713" spans="3:38" ht="15" customHeight="1" x14ac:dyDescent="0.35">
      <c r="C13713"/>
      <c r="D13713"/>
      <c r="E13713"/>
      <c r="F13713"/>
      <c r="G13713"/>
      <c r="H13713"/>
      <c r="I13713"/>
      <c r="J13713"/>
      <c r="K13713"/>
      <c r="L13713"/>
      <c r="M13713"/>
      <c r="N13713"/>
      <c r="O13713"/>
      <c r="S13713"/>
      <c r="T13713"/>
      <c r="U13713"/>
      <c r="V13713"/>
      <c r="Y13713"/>
      <c r="Z13713"/>
      <c r="AA13713"/>
      <c r="AB13713"/>
      <c r="AC13713"/>
      <c r="AD13713"/>
      <c r="AE13713"/>
      <c r="AF13713"/>
      <c r="AG13713"/>
      <c r="AH13713"/>
      <c r="AI13713"/>
      <c r="AJ13713"/>
      <c r="AK13713"/>
      <c r="AL13713"/>
    </row>
    <row r="13714" spans="3:38" ht="15" customHeight="1" x14ac:dyDescent="0.35">
      <c r="C13714"/>
      <c r="D13714"/>
      <c r="E13714"/>
      <c r="F13714"/>
      <c r="G13714"/>
      <c r="H13714"/>
      <c r="I13714"/>
      <c r="J13714"/>
      <c r="K13714"/>
      <c r="L13714"/>
      <c r="M13714"/>
      <c r="N13714"/>
      <c r="O13714"/>
      <c r="S13714"/>
      <c r="T13714"/>
      <c r="U13714"/>
      <c r="V13714"/>
      <c r="Y13714"/>
      <c r="Z13714"/>
      <c r="AA13714"/>
      <c r="AB13714"/>
      <c r="AC13714"/>
      <c r="AD13714"/>
      <c r="AE13714"/>
      <c r="AF13714"/>
      <c r="AG13714"/>
      <c r="AH13714"/>
      <c r="AI13714"/>
      <c r="AJ13714"/>
      <c r="AK13714"/>
      <c r="AL13714"/>
    </row>
    <row r="13715" spans="3:38" ht="15" customHeight="1" x14ac:dyDescent="0.35">
      <c r="C13715"/>
      <c r="D13715"/>
      <c r="E13715"/>
      <c r="F13715"/>
      <c r="G13715"/>
      <c r="H13715"/>
      <c r="I13715"/>
      <c r="J13715"/>
      <c r="K13715"/>
      <c r="L13715"/>
      <c r="M13715"/>
      <c r="N13715"/>
      <c r="O13715"/>
      <c r="S13715"/>
      <c r="T13715"/>
      <c r="U13715"/>
      <c r="V13715"/>
      <c r="Y13715"/>
      <c r="Z13715"/>
      <c r="AA13715"/>
      <c r="AB13715"/>
      <c r="AC13715"/>
      <c r="AD13715"/>
      <c r="AE13715"/>
      <c r="AF13715"/>
      <c r="AG13715"/>
      <c r="AH13715"/>
      <c r="AI13715"/>
      <c r="AJ13715"/>
      <c r="AK13715"/>
      <c r="AL13715"/>
    </row>
    <row r="13716" spans="3:38" ht="15" customHeight="1" x14ac:dyDescent="0.35">
      <c r="C13716"/>
      <c r="D13716"/>
      <c r="E13716"/>
      <c r="F13716"/>
      <c r="G13716"/>
      <c r="H13716"/>
      <c r="I13716"/>
      <c r="J13716"/>
      <c r="K13716"/>
      <c r="L13716"/>
      <c r="M13716"/>
      <c r="N13716"/>
      <c r="O13716"/>
      <c r="S13716"/>
      <c r="T13716"/>
      <c r="U13716"/>
      <c r="V13716"/>
      <c r="Y13716"/>
      <c r="Z13716"/>
      <c r="AA13716"/>
      <c r="AB13716"/>
      <c r="AC13716"/>
      <c r="AD13716"/>
      <c r="AE13716"/>
      <c r="AF13716"/>
      <c r="AG13716"/>
      <c r="AH13716"/>
      <c r="AI13716"/>
      <c r="AJ13716"/>
      <c r="AK13716"/>
      <c r="AL13716"/>
    </row>
    <row r="13717" spans="3:38" ht="15" customHeight="1" x14ac:dyDescent="0.35">
      <c r="C13717"/>
      <c r="D13717"/>
      <c r="E13717"/>
      <c r="F13717"/>
      <c r="G13717"/>
      <c r="H13717"/>
      <c r="I13717"/>
      <c r="J13717"/>
      <c r="K13717"/>
      <c r="L13717"/>
      <c r="M13717"/>
      <c r="N13717"/>
      <c r="O13717"/>
      <c r="S13717"/>
      <c r="T13717"/>
      <c r="U13717"/>
      <c r="V13717"/>
      <c r="Y13717"/>
      <c r="Z13717"/>
      <c r="AA13717"/>
      <c r="AB13717"/>
      <c r="AC13717"/>
      <c r="AD13717"/>
      <c r="AE13717"/>
      <c r="AF13717"/>
      <c r="AG13717"/>
      <c r="AH13717"/>
      <c r="AI13717"/>
      <c r="AJ13717"/>
      <c r="AK13717"/>
      <c r="AL13717"/>
    </row>
    <row r="13718" spans="3:38" ht="15" customHeight="1" x14ac:dyDescent="0.35">
      <c r="C13718"/>
      <c r="D13718"/>
      <c r="E13718"/>
      <c r="F13718"/>
      <c r="G13718"/>
      <c r="H13718"/>
      <c r="I13718"/>
      <c r="J13718"/>
      <c r="K13718"/>
      <c r="L13718"/>
      <c r="M13718"/>
      <c r="N13718"/>
      <c r="O13718"/>
      <c r="S13718"/>
      <c r="T13718"/>
      <c r="U13718"/>
      <c r="V13718"/>
      <c r="Y13718"/>
      <c r="Z13718"/>
      <c r="AA13718"/>
      <c r="AB13718"/>
      <c r="AC13718"/>
      <c r="AD13718"/>
      <c r="AE13718"/>
      <c r="AF13718"/>
      <c r="AG13718"/>
      <c r="AH13718"/>
      <c r="AI13718"/>
      <c r="AJ13718"/>
      <c r="AK13718"/>
      <c r="AL13718"/>
    </row>
    <row r="13719" spans="3:38" ht="15" customHeight="1" x14ac:dyDescent="0.35">
      <c r="C13719"/>
      <c r="D13719"/>
      <c r="E13719"/>
      <c r="F13719"/>
      <c r="G13719"/>
      <c r="H13719"/>
      <c r="I13719"/>
      <c r="J13719"/>
      <c r="K13719"/>
      <c r="L13719"/>
      <c r="M13719"/>
      <c r="N13719"/>
      <c r="O13719"/>
      <c r="S13719"/>
      <c r="T13719"/>
      <c r="U13719"/>
      <c r="V13719"/>
      <c r="Y13719"/>
      <c r="Z13719"/>
      <c r="AA13719"/>
      <c r="AB13719"/>
      <c r="AC13719"/>
      <c r="AD13719"/>
      <c r="AE13719"/>
      <c r="AF13719"/>
      <c r="AG13719"/>
      <c r="AH13719"/>
      <c r="AI13719"/>
      <c r="AJ13719"/>
      <c r="AK13719"/>
      <c r="AL13719"/>
    </row>
    <row r="13720" spans="3:38" ht="15" customHeight="1" x14ac:dyDescent="0.35">
      <c r="C13720"/>
      <c r="D13720"/>
      <c r="E13720"/>
      <c r="F13720"/>
      <c r="G13720"/>
      <c r="H13720"/>
      <c r="I13720"/>
      <c r="J13720"/>
      <c r="K13720"/>
      <c r="L13720"/>
      <c r="M13720"/>
      <c r="N13720"/>
      <c r="O13720"/>
      <c r="S13720"/>
      <c r="T13720"/>
      <c r="U13720"/>
      <c r="V13720"/>
      <c r="Y13720"/>
      <c r="Z13720"/>
      <c r="AA13720"/>
      <c r="AB13720"/>
      <c r="AC13720"/>
      <c r="AD13720"/>
      <c r="AE13720"/>
      <c r="AF13720"/>
      <c r="AG13720"/>
      <c r="AH13720"/>
      <c r="AI13720"/>
      <c r="AJ13720"/>
      <c r="AK13720"/>
      <c r="AL13720"/>
    </row>
    <row r="13721" spans="3:38" ht="15" customHeight="1" x14ac:dyDescent="0.35">
      <c r="C13721"/>
      <c r="D13721"/>
      <c r="E13721"/>
      <c r="F13721"/>
      <c r="G13721"/>
      <c r="H13721"/>
      <c r="I13721"/>
      <c r="J13721"/>
      <c r="K13721"/>
      <c r="L13721"/>
      <c r="M13721"/>
      <c r="N13721"/>
      <c r="O13721"/>
      <c r="S13721"/>
      <c r="T13721"/>
      <c r="U13721"/>
      <c r="V13721"/>
      <c r="Y13721"/>
      <c r="Z13721"/>
      <c r="AA13721"/>
      <c r="AB13721"/>
      <c r="AC13721"/>
      <c r="AD13721"/>
      <c r="AE13721"/>
      <c r="AF13721"/>
      <c r="AG13721"/>
      <c r="AH13721"/>
      <c r="AI13721"/>
      <c r="AJ13721"/>
      <c r="AK13721"/>
      <c r="AL13721"/>
    </row>
    <row r="13722" spans="3:38" ht="15" customHeight="1" x14ac:dyDescent="0.35">
      <c r="C13722"/>
      <c r="D13722"/>
      <c r="E13722"/>
      <c r="F13722"/>
      <c r="G13722"/>
      <c r="H13722"/>
      <c r="I13722"/>
      <c r="J13722"/>
      <c r="K13722"/>
      <c r="L13722"/>
      <c r="M13722"/>
      <c r="N13722"/>
      <c r="O13722"/>
      <c r="S13722"/>
      <c r="T13722"/>
      <c r="U13722"/>
      <c r="V13722"/>
      <c r="Y13722"/>
      <c r="Z13722"/>
      <c r="AA13722"/>
      <c r="AB13722"/>
      <c r="AC13722"/>
      <c r="AD13722"/>
      <c r="AE13722"/>
      <c r="AF13722"/>
      <c r="AG13722"/>
      <c r="AH13722"/>
      <c r="AI13722"/>
      <c r="AJ13722"/>
      <c r="AK13722"/>
      <c r="AL13722"/>
    </row>
    <row r="13723" spans="3:38" ht="15" customHeight="1" x14ac:dyDescent="0.35">
      <c r="C13723"/>
      <c r="D13723"/>
      <c r="E13723"/>
      <c r="F13723"/>
      <c r="G13723"/>
      <c r="H13723"/>
      <c r="I13723"/>
      <c r="J13723"/>
      <c r="K13723"/>
      <c r="L13723"/>
      <c r="M13723"/>
      <c r="N13723"/>
      <c r="O13723"/>
      <c r="S13723"/>
      <c r="T13723"/>
      <c r="U13723"/>
      <c r="V13723"/>
      <c r="Y13723"/>
      <c r="Z13723"/>
      <c r="AA13723"/>
      <c r="AB13723"/>
      <c r="AC13723"/>
      <c r="AD13723"/>
      <c r="AE13723"/>
      <c r="AF13723"/>
      <c r="AG13723"/>
      <c r="AH13723"/>
      <c r="AI13723"/>
      <c r="AJ13723"/>
      <c r="AK13723"/>
      <c r="AL13723"/>
    </row>
    <row r="13724" spans="3:38" ht="15" customHeight="1" x14ac:dyDescent="0.35">
      <c r="C13724"/>
      <c r="D13724"/>
      <c r="E13724"/>
      <c r="F13724"/>
      <c r="G13724"/>
      <c r="H13724"/>
      <c r="I13724"/>
      <c r="J13724"/>
      <c r="K13724"/>
      <c r="L13724"/>
      <c r="M13724"/>
      <c r="N13724"/>
      <c r="O13724"/>
      <c r="S13724"/>
      <c r="T13724"/>
      <c r="U13724"/>
      <c r="V13724"/>
      <c r="Y13724"/>
      <c r="Z13724"/>
      <c r="AA13724"/>
      <c r="AB13724"/>
      <c r="AC13724"/>
      <c r="AD13724"/>
      <c r="AE13724"/>
      <c r="AF13724"/>
      <c r="AG13724"/>
      <c r="AH13724"/>
      <c r="AI13724"/>
      <c r="AJ13724"/>
      <c r="AK13724"/>
      <c r="AL13724"/>
    </row>
    <row r="13725" spans="3:38" ht="15" customHeight="1" x14ac:dyDescent="0.35">
      <c r="C13725"/>
      <c r="D13725"/>
      <c r="E13725"/>
      <c r="F13725"/>
      <c r="G13725"/>
      <c r="H13725"/>
      <c r="I13725"/>
      <c r="J13725"/>
      <c r="K13725"/>
      <c r="L13725"/>
      <c r="M13725"/>
      <c r="N13725"/>
      <c r="O13725"/>
      <c r="S13725"/>
      <c r="T13725"/>
      <c r="U13725"/>
      <c r="V13725"/>
      <c r="Y13725"/>
      <c r="Z13725"/>
      <c r="AA13725"/>
      <c r="AB13725"/>
      <c r="AC13725"/>
      <c r="AD13725"/>
      <c r="AE13725"/>
      <c r="AF13725"/>
      <c r="AG13725"/>
      <c r="AH13725"/>
      <c r="AI13725"/>
      <c r="AJ13725"/>
      <c r="AK13725"/>
      <c r="AL13725"/>
    </row>
    <row r="13726" spans="3:38" ht="15" customHeight="1" x14ac:dyDescent="0.35">
      <c r="C13726"/>
      <c r="D13726"/>
      <c r="E13726"/>
      <c r="F13726"/>
      <c r="G13726"/>
      <c r="H13726"/>
      <c r="I13726"/>
      <c r="J13726"/>
      <c r="K13726"/>
      <c r="L13726"/>
      <c r="M13726"/>
      <c r="N13726"/>
      <c r="O13726"/>
      <c r="S13726"/>
      <c r="T13726"/>
      <c r="U13726"/>
      <c r="V13726"/>
      <c r="Y13726"/>
      <c r="Z13726"/>
      <c r="AA13726"/>
      <c r="AB13726"/>
      <c r="AC13726"/>
      <c r="AD13726"/>
      <c r="AE13726"/>
      <c r="AF13726"/>
      <c r="AG13726"/>
      <c r="AH13726"/>
      <c r="AI13726"/>
      <c r="AJ13726"/>
      <c r="AK13726"/>
      <c r="AL13726"/>
    </row>
    <row r="13727" spans="3:38" ht="15" customHeight="1" x14ac:dyDescent="0.35">
      <c r="C13727"/>
      <c r="D13727"/>
      <c r="E13727"/>
      <c r="F13727"/>
      <c r="G13727"/>
      <c r="H13727"/>
      <c r="I13727"/>
      <c r="J13727"/>
      <c r="K13727"/>
      <c r="L13727"/>
      <c r="M13727"/>
      <c r="N13727"/>
      <c r="O13727"/>
      <c r="S13727"/>
      <c r="T13727"/>
      <c r="U13727"/>
      <c r="V13727"/>
      <c r="Y13727"/>
      <c r="Z13727"/>
      <c r="AA13727"/>
      <c r="AB13727"/>
      <c r="AC13727"/>
      <c r="AD13727"/>
      <c r="AE13727"/>
      <c r="AF13727"/>
      <c r="AG13727"/>
      <c r="AH13727"/>
      <c r="AI13727"/>
      <c r="AJ13727"/>
      <c r="AK13727"/>
      <c r="AL13727"/>
    </row>
    <row r="13728" spans="3:38" ht="15" customHeight="1" x14ac:dyDescent="0.35">
      <c r="C13728"/>
      <c r="D13728"/>
      <c r="E13728"/>
      <c r="F13728"/>
      <c r="G13728"/>
      <c r="H13728"/>
      <c r="I13728"/>
      <c r="J13728"/>
      <c r="K13728"/>
      <c r="L13728"/>
      <c r="M13728"/>
      <c r="N13728"/>
      <c r="O13728"/>
      <c r="S13728"/>
      <c r="T13728"/>
      <c r="U13728"/>
      <c r="V13728"/>
      <c r="Y13728"/>
      <c r="Z13728"/>
      <c r="AA13728"/>
      <c r="AB13728"/>
      <c r="AC13728"/>
      <c r="AD13728"/>
      <c r="AE13728"/>
      <c r="AF13728"/>
      <c r="AG13728"/>
      <c r="AH13728"/>
      <c r="AI13728"/>
      <c r="AJ13728"/>
      <c r="AK13728"/>
      <c r="AL13728"/>
    </row>
    <row r="13729" spans="3:38" ht="15" customHeight="1" x14ac:dyDescent="0.35">
      <c r="C13729"/>
      <c r="D13729"/>
      <c r="E13729"/>
      <c r="F13729"/>
      <c r="G13729"/>
      <c r="H13729"/>
      <c r="I13729"/>
      <c r="J13729"/>
      <c r="K13729"/>
      <c r="L13729"/>
      <c r="M13729"/>
      <c r="N13729"/>
      <c r="O13729"/>
      <c r="S13729"/>
      <c r="T13729"/>
      <c r="U13729"/>
      <c r="V13729"/>
      <c r="Y13729"/>
      <c r="Z13729"/>
      <c r="AA13729"/>
      <c r="AB13729"/>
      <c r="AC13729"/>
      <c r="AD13729"/>
      <c r="AE13729"/>
      <c r="AF13729"/>
      <c r="AG13729"/>
      <c r="AH13729"/>
      <c r="AI13729"/>
      <c r="AJ13729"/>
      <c r="AK13729"/>
      <c r="AL13729"/>
    </row>
    <row r="13730" spans="3:38" ht="15" customHeight="1" x14ac:dyDescent="0.35">
      <c r="C13730"/>
      <c r="D13730"/>
      <c r="E13730"/>
      <c r="F13730"/>
      <c r="G13730"/>
      <c r="H13730"/>
      <c r="I13730"/>
      <c r="J13730"/>
      <c r="K13730"/>
      <c r="L13730"/>
      <c r="M13730"/>
      <c r="N13730"/>
      <c r="O13730"/>
      <c r="S13730"/>
      <c r="T13730"/>
      <c r="U13730"/>
      <c r="V13730"/>
      <c r="Y13730"/>
      <c r="Z13730"/>
      <c r="AA13730"/>
      <c r="AB13730"/>
      <c r="AC13730"/>
      <c r="AD13730"/>
      <c r="AE13730"/>
      <c r="AF13730"/>
      <c r="AG13730"/>
      <c r="AH13730"/>
      <c r="AI13730"/>
      <c r="AJ13730"/>
      <c r="AK13730"/>
      <c r="AL13730"/>
    </row>
    <row r="13731" spans="3:38" ht="15" customHeight="1" x14ac:dyDescent="0.35">
      <c r="C13731"/>
      <c r="D13731"/>
      <c r="E13731"/>
      <c r="F13731"/>
      <c r="G13731"/>
      <c r="H13731"/>
      <c r="I13731"/>
      <c r="J13731"/>
      <c r="K13731"/>
      <c r="L13731"/>
      <c r="M13731"/>
      <c r="N13731"/>
      <c r="O13731"/>
      <c r="S13731"/>
      <c r="T13731"/>
      <c r="U13731"/>
      <c r="V13731"/>
      <c r="Y13731"/>
      <c r="Z13731"/>
      <c r="AA13731"/>
      <c r="AB13731"/>
      <c r="AC13731"/>
      <c r="AD13731"/>
      <c r="AE13731"/>
      <c r="AF13731"/>
      <c r="AG13731"/>
      <c r="AH13731"/>
      <c r="AI13731"/>
      <c r="AJ13731"/>
      <c r="AK13731"/>
      <c r="AL13731"/>
    </row>
    <row r="13732" spans="3:38" ht="15" customHeight="1" x14ac:dyDescent="0.35">
      <c r="C13732"/>
      <c r="D13732"/>
      <c r="E13732"/>
      <c r="F13732"/>
      <c r="G13732"/>
      <c r="H13732"/>
      <c r="I13732"/>
      <c r="J13732"/>
      <c r="K13732"/>
      <c r="L13732"/>
      <c r="M13732"/>
      <c r="N13732"/>
      <c r="O13732"/>
      <c r="S13732"/>
      <c r="T13732"/>
      <c r="U13732"/>
      <c r="V13732"/>
      <c r="Y13732"/>
      <c r="Z13732"/>
      <c r="AA13732"/>
      <c r="AB13732"/>
      <c r="AC13732"/>
      <c r="AD13732"/>
      <c r="AE13732"/>
      <c r="AF13732"/>
      <c r="AG13732"/>
      <c r="AH13732"/>
      <c r="AI13732"/>
      <c r="AJ13732"/>
      <c r="AK13732"/>
      <c r="AL13732"/>
    </row>
    <row r="13733" spans="3:38" ht="15" customHeight="1" x14ac:dyDescent="0.35">
      <c r="C13733"/>
      <c r="D13733"/>
      <c r="E13733"/>
      <c r="F13733"/>
      <c r="G13733"/>
      <c r="H13733"/>
      <c r="I13733"/>
      <c r="J13733"/>
      <c r="K13733"/>
      <c r="L13733"/>
      <c r="M13733"/>
      <c r="N13733"/>
      <c r="O13733"/>
      <c r="S13733"/>
      <c r="T13733"/>
      <c r="U13733"/>
      <c r="V13733"/>
      <c r="Y13733"/>
      <c r="Z13733"/>
      <c r="AA13733"/>
      <c r="AB13733"/>
      <c r="AC13733"/>
      <c r="AD13733"/>
      <c r="AE13733"/>
      <c r="AF13733"/>
      <c r="AG13733"/>
      <c r="AH13733"/>
      <c r="AI13733"/>
      <c r="AJ13733"/>
      <c r="AK13733"/>
      <c r="AL13733"/>
    </row>
    <row r="13734" spans="3:38" ht="15" customHeight="1" x14ac:dyDescent="0.35">
      <c r="C13734"/>
      <c r="D13734"/>
      <c r="E13734"/>
      <c r="F13734"/>
      <c r="G13734"/>
      <c r="H13734"/>
      <c r="I13734"/>
      <c r="J13734"/>
      <c r="K13734"/>
      <c r="L13734"/>
      <c r="M13734"/>
      <c r="N13734"/>
      <c r="O13734"/>
      <c r="S13734"/>
      <c r="T13734"/>
      <c r="U13734"/>
      <c r="V13734"/>
      <c r="Y13734"/>
      <c r="Z13734"/>
      <c r="AA13734"/>
      <c r="AB13734"/>
      <c r="AC13734"/>
      <c r="AD13734"/>
      <c r="AE13734"/>
      <c r="AF13734"/>
      <c r="AG13734"/>
      <c r="AH13734"/>
      <c r="AI13734"/>
      <c r="AJ13734"/>
      <c r="AK13734"/>
      <c r="AL13734"/>
    </row>
    <row r="13735" spans="3:38" ht="15" customHeight="1" x14ac:dyDescent="0.35">
      <c r="C13735"/>
      <c r="D13735"/>
      <c r="E13735"/>
      <c r="F13735"/>
      <c r="G13735"/>
      <c r="H13735"/>
      <c r="I13735"/>
      <c r="J13735"/>
      <c r="K13735"/>
      <c r="L13735"/>
      <c r="M13735"/>
      <c r="N13735"/>
      <c r="O13735"/>
      <c r="S13735"/>
      <c r="T13735"/>
      <c r="U13735"/>
      <c r="V13735"/>
      <c r="Y13735"/>
      <c r="Z13735"/>
      <c r="AA13735"/>
      <c r="AB13735"/>
      <c r="AC13735"/>
      <c r="AD13735"/>
      <c r="AE13735"/>
      <c r="AF13735"/>
      <c r="AG13735"/>
      <c r="AH13735"/>
      <c r="AI13735"/>
      <c r="AJ13735"/>
      <c r="AK13735"/>
      <c r="AL13735"/>
    </row>
    <row r="13736" spans="3:38" ht="15" customHeight="1" x14ac:dyDescent="0.35">
      <c r="C13736"/>
      <c r="D13736"/>
      <c r="E13736"/>
      <c r="F13736"/>
      <c r="G13736"/>
      <c r="H13736"/>
      <c r="I13736"/>
      <c r="J13736"/>
      <c r="K13736"/>
      <c r="L13736"/>
      <c r="M13736"/>
      <c r="N13736"/>
      <c r="O13736"/>
      <c r="S13736"/>
      <c r="T13736"/>
      <c r="U13736"/>
      <c r="V13736"/>
      <c r="Y13736"/>
      <c r="Z13736"/>
      <c r="AA13736"/>
      <c r="AB13736"/>
      <c r="AC13736"/>
      <c r="AD13736"/>
      <c r="AE13736"/>
      <c r="AF13736"/>
      <c r="AG13736"/>
      <c r="AH13736"/>
      <c r="AI13736"/>
      <c r="AJ13736"/>
      <c r="AK13736"/>
      <c r="AL13736"/>
    </row>
    <row r="13737" spans="3:38" ht="15" customHeight="1" x14ac:dyDescent="0.35">
      <c r="C13737"/>
      <c r="D13737"/>
      <c r="E13737"/>
      <c r="F13737"/>
      <c r="G13737"/>
      <c r="H13737"/>
      <c r="I13737"/>
      <c r="J13737"/>
      <c r="K13737"/>
      <c r="L13737"/>
      <c r="M13737"/>
      <c r="N13737"/>
      <c r="O13737"/>
      <c r="S13737"/>
      <c r="T13737"/>
      <c r="U13737"/>
      <c r="V13737"/>
      <c r="Y13737"/>
      <c r="Z13737"/>
      <c r="AA13737"/>
      <c r="AB13737"/>
      <c r="AC13737"/>
      <c r="AD13737"/>
      <c r="AE13737"/>
      <c r="AF13737"/>
      <c r="AG13737"/>
      <c r="AH13737"/>
      <c r="AI13737"/>
      <c r="AJ13737"/>
      <c r="AK13737"/>
      <c r="AL13737"/>
    </row>
    <row r="13738" spans="3:38" ht="15" customHeight="1" x14ac:dyDescent="0.35">
      <c r="C13738"/>
      <c r="D13738"/>
      <c r="E13738"/>
      <c r="F13738"/>
      <c r="G13738"/>
      <c r="H13738"/>
      <c r="I13738"/>
      <c r="J13738"/>
      <c r="K13738"/>
      <c r="L13738"/>
      <c r="M13738"/>
      <c r="N13738"/>
      <c r="O13738"/>
      <c r="S13738"/>
      <c r="T13738"/>
      <c r="U13738"/>
      <c r="V13738"/>
      <c r="Y13738"/>
      <c r="Z13738"/>
      <c r="AA13738"/>
      <c r="AB13738"/>
      <c r="AC13738"/>
      <c r="AD13738"/>
      <c r="AE13738"/>
      <c r="AF13738"/>
      <c r="AG13738"/>
      <c r="AH13738"/>
      <c r="AI13738"/>
      <c r="AJ13738"/>
      <c r="AK13738"/>
      <c r="AL13738"/>
    </row>
    <row r="13739" spans="3:38" ht="15" customHeight="1" x14ac:dyDescent="0.35">
      <c r="C13739"/>
      <c r="D13739"/>
      <c r="E13739"/>
      <c r="F13739"/>
      <c r="G13739"/>
      <c r="H13739"/>
      <c r="I13739"/>
      <c r="J13739"/>
      <c r="K13739"/>
      <c r="L13739"/>
      <c r="M13739"/>
      <c r="N13739"/>
      <c r="O13739"/>
      <c r="S13739"/>
      <c r="T13739"/>
      <c r="U13739"/>
      <c r="V13739"/>
      <c r="Y13739"/>
      <c r="Z13739"/>
      <c r="AA13739"/>
      <c r="AB13739"/>
      <c r="AC13739"/>
      <c r="AD13739"/>
      <c r="AE13739"/>
      <c r="AF13739"/>
      <c r="AG13739"/>
      <c r="AH13739"/>
      <c r="AI13739"/>
      <c r="AJ13739"/>
      <c r="AK13739"/>
      <c r="AL13739"/>
    </row>
    <row r="13740" spans="3:38" ht="15" customHeight="1" x14ac:dyDescent="0.35">
      <c r="C13740"/>
      <c r="D13740"/>
      <c r="E13740"/>
      <c r="F13740"/>
      <c r="G13740"/>
      <c r="H13740"/>
      <c r="I13740"/>
      <c r="J13740"/>
      <c r="K13740"/>
      <c r="L13740"/>
      <c r="M13740"/>
      <c r="N13740"/>
      <c r="O13740"/>
      <c r="S13740"/>
      <c r="T13740"/>
      <c r="U13740"/>
      <c r="V13740"/>
      <c r="Y13740"/>
      <c r="Z13740"/>
      <c r="AA13740"/>
      <c r="AB13740"/>
      <c r="AC13740"/>
      <c r="AD13740"/>
      <c r="AE13740"/>
      <c r="AF13740"/>
      <c r="AG13740"/>
      <c r="AH13740"/>
      <c r="AI13740"/>
      <c r="AJ13740"/>
      <c r="AK13740"/>
      <c r="AL13740"/>
    </row>
    <row r="13741" spans="3:38" ht="15" customHeight="1" x14ac:dyDescent="0.35">
      <c r="C13741"/>
      <c r="D13741"/>
      <c r="E13741"/>
      <c r="F13741"/>
      <c r="G13741"/>
      <c r="H13741"/>
      <c r="I13741"/>
      <c r="J13741"/>
      <c r="K13741"/>
      <c r="L13741"/>
      <c r="M13741"/>
      <c r="N13741"/>
      <c r="O13741"/>
      <c r="S13741"/>
      <c r="T13741"/>
      <c r="U13741"/>
      <c r="V13741"/>
      <c r="Y13741"/>
      <c r="Z13741"/>
      <c r="AA13741"/>
      <c r="AB13741"/>
      <c r="AC13741"/>
      <c r="AD13741"/>
      <c r="AE13741"/>
      <c r="AF13741"/>
      <c r="AG13741"/>
      <c r="AH13741"/>
      <c r="AI13741"/>
      <c r="AJ13741"/>
      <c r="AK13741"/>
      <c r="AL13741"/>
    </row>
    <row r="13742" spans="3:38" ht="15" customHeight="1" x14ac:dyDescent="0.35">
      <c r="C13742"/>
      <c r="D13742"/>
      <c r="E13742"/>
      <c r="F13742"/>
      <c r="G13742"/>
      <c r="H13742"/>
      <c r="I13742"/>
      <c r="J13742"/>
      <c r="K13742"/>
      <c r="L13742"/>
      <c r="M13742"/>
      <c r="N13742"/>
      <c r="O13742"/>
      <c r="S13742"/>
      <c r="T13742"/>
      <c r="U13742"/>
      <c r="V13742"/>
      <c r="Y13742"/>
      <c r="Z13742"/>
      <c r="AA13742"/>
      <c r="AB13742"/>
      <c r="AC13742"/>
      <c r="AD13742"/>
      <c r="AE13742"/>
      <c r="AF13742"/>
      <c r="AG13742"/>
      <c r="AH13742"/>
      <c r="AI13742"/>
      <c r="AJ13742"/>
      <c r="AK13742"/>
      <c r="AL13742"/>
    </row>
    <row r="13743" spans="3:38" ht="15" customHeight="1" x14ac:dyDescent="0.35">
      <c r="C13743"/>
      <c r="D13743"/>
      <c r="E13743"/>
      <c r="F13743"/>
      <c r="G13743"/>
      <c r="H13743"/>
      <c r="I13743"/>
      <c r="J13743"/>
      <c r="K13743"/>
      <c r="L13743"/>
      <c r="M13743"/>
      <c r="N13743"/>
      <c r="O13743"/>
      <c r="S13743"/>
      <c r="T13743"/>
      <c r="U13743"/>
      <c r="V13743"/>
      <c r="Y13743"/>
      <c r="Z13743"/>
      <c r="AA13743"/>
      <c r="AB13743"/>
      <c r="AC13743"/>
      <c r="AD13743"/>
      <c r="AE13743"/>
      <c r="AF13743"/>
      <c r="AG13743"/>
      <c r="AH13743"/>
      <c r="AI13743"/>
      <c r="AJ13743"/>
      <c r="AK13743"/>
      <c r="AL13743"/>
    </row>
    <row r="13744" spans="3:38" ht="15" customHeight="1" x14ac:dyDescent="0.35">
      <c r="C13744"/>
      <c r="D13744"/>
      <c r="E13744"/>
      <c r="F13744"/>
      <c r="G13744"/>
      <c r="H13744"/>
      <c r="I13744"/>
      <c r="J13744"/>
      <c r="K13744"/>
      <c r="L13744"/>
      <c r="M13744"/>
      <c r="N13744"/>
      <c r="O13744"/>
      <c r="S13744"/>
      <c r="T13744"/>
      <c r="U13744"/>
      <c r="V13744"/>
      <c r="Y13744"/>
      <c r="Z13744"/>
      <c r="AA13744"/>
      <c r="AB13744"/>
      <c r="AC13744"/>
      <c r="AD13744"/>
      <c r="AE13744"/>
      <c r="AF13744"/>
      <c r="AG13744"/>
      <c r="AH13744"/>
      <c r="AI13744"/>
      <c r="AJ13744"/>
      <c r="AK13744"/>
      <c r="AL13744"/>
    </row>
    <row r="13745" spans="3:38" ht="15" customHeight="1" x14ac:dyDescent="0.35">
      <c r="C13745"/>
      <c r="D13745"/>
      <c r="E13745"/>
      <c r="F13745"/>
      <c r="G13745"/>
      <c r="H13745"/>
      <c r="I13745"/>
      <c r="J13745"/>
      <c r="K13745"/>
      <c r="L13745"/>
      <c r="M13745"/>
      <c r="N13745"/>
      <c r="O13745"/>
      <c r="S13745"/>
      <c r="T13745"/>
      <c r="U13745"/>
      <c r="V13745"/>
      <c r="Y13745"/>
      <c r="Z13745"/>
      <c r="AA13745"/>
      <c r="AB13745"/>
      <c r="AC13745"/>
      <c r="AD13745"/>
      <c r="AE13745"/>
      <c r="AF13745"/>
      <c r="AG13745"/>
      <c r="AH13745"/>
      <c r="AI13745"/>
      <c r="AJ13745"/>
      <c r="AK13745"/>
      <c r="AL13745"/>
    </row>
    <row r="13746" spans="3:38" ht="15" customHeight="1" x14ac:dyDescent="0.35">
      <c r="C13746"/>
      <c r="D13746"/>
      <c r="E13746"/>
      <c r="F13746"/>
      <c r="G13746"/>
      <c r="H13746"/>
      <c r="I13746"/>
      <c r="J13746"/>
      <c r="K13746"/>
      <c r="L13746"/>
      <c r="M13746"/>
      <c r="N13746"/>
      <c r="O13746"/>
      <c r="S13746"/>
      <c r="T13746"/>
      <c r="U13746"/>
      <c r="V13746"/>
      <c r="Y13746"/>
      <c r="Z13746"/>
      <c r="AA13746"/>
      <c r="AB13746"/>
      <c r="AC13746"/>
      <c r="AD13746"/>
      <c r="AE13746"/>
      <c r="AF13746"/>
      <c r="AG13746"/>
      <c r="AH13746"/>
      <c r="AI13746"/>
      <c r="AJ13746"/>
      <c r="AK13746"/>
      <c r="AL13746"/>
    </row>
    <row r="13747" spans="3:38" ht="15" customHeight="1" x14ac:dyDescent="0.35">
      <c r="C13747"/>
      <c r="D13747"/>
      <c r="E13747"/>
      <c r="F13747"/>
      <c r="G13747"/>
      <c r="H13747"/>
      <c r="I13747"/>
      <c r="J13747"/>
      <c r="K13747"/>
      <c r="L13747"/>
      <c r="M13747"/>
      <c r="N13747"/>
      <c r="O13747"/>
      <c r="S13747"/>
      <c r="T13747"/>
      <c r="U13747"/>
      <c r="V13747"/>
      <c r="Y13747"/>
      <c r="Z13747"/>
      <c r="AA13747"/>
      <c r="AB13747"/>
      <c r="AC13747"/>
      <c r="AD13747"/>
      <c r="AE13747"/>
      <c r="AF13747"/>
      <c r="AG13747"/>
      <c r="AH13747"/>
      <c r="AI13747"/>
      <c r="AJ13747"/>
      <c r="AK13747"/>
      <c r="AL13747"/>
    </row>
    <row r="13748" spans="3:38" ht="15" customHeight="1" x14ac:dyDescent="0.35">
      <c r="C13748"/>
      <c r="D13748"/>
      <c r="E13748"/>
      <c r="F13748"/>
      <c r="G13748"/>
      <c r="H13748"/>
      <c r="I13748"/>
      <c r="J13748"/>
      <c r="K13748"/>
      <c r="L13748"/>
      <c r="M13748"/>
      <c r="N13748"/>
      <c r="O13748"/>
      <c r="S13748"/>
      <c r="T13748"/>
      <c r="U13748"/>
      <c r="V13748"/>
      <c r="Y13748"/>
      <c r="Z13748"/>
      <c r="AA13748"/>
      <c r="AB13748"/>
      <c r="AC13748"/>
      <c r="AD13748"/>
      <c r="AE13748"/>
      <c r="AF13748"/>
      <c r="AG13748"/>
      <c r="AH13748"/>
      <c r="AI13748"/>
      <c r="AJ13748"/>
      <c r="AK13748"/>
      <c r="AL13748"/>
    </row>
    <row r="13749" spans="3:38" ht="15" customHeight="1" x14ac:dyDescent="0.35">
      <c r="C13749"/>
      <c r="D13749"/>
      <c r="E13749"/>
      <c r="F13749"/>
      <c r="G13749"/>
      <c r="H13749"/>
      <c r="I13749"/>
      <c r="J13749"/>
      <c r="K13749"/>
      <c r="L13749"/>
      <c r="M13749"/>
      <c r="N13749"/>
      <c r="O13749"/>
      <c r="S13749"/>
      <c r="T13749"/>
      <c r="U13749"/>
      <c r="V13749"/>
      <c r="Y13749"/>
      <c r="Z13749"/>
      <c r="AA13749"/>
      <c r="AB13749"/>
      <c r="AC13749"/>
      <c r="AD13749"/>
      <c r="AE13749"/>
      <c r="AF13749"/>
      <c r="AG13749"/>
      <c r="AH13749"/>
      <c r="AI13749"/>
      <c r="AJ13749"/>
      <c r="AK13749"/>
      <c r="AL13749"/>
    </row>
    <row r="13750" spans="3:38" ht="15" customHeight="1" x14ac:dyDescent="0.35">
      <c r="C13750"/>
      <c r="D13750"/>
      <c r="E13750"/>
      <c r="F13750"/>
      <c r="G13750"/>
      <c r="H13750"/>
      <c r="I13750"/>
      <c r="J13750"/>
      <c r="K13750"/>
      <c r="L13750"/>
      <c r="M13750"/>
      <c r="N13750"/>
      <c r="O13750"/>
      <c r="S13750"/>
      <c r="T13750"/>
      <c r="U13750"/>
      <c r="V13750"/>
      <c r="Y13750"/>
      <c r="Z13750"/>
      <c r="AA13750"/>
      <c r="AB13750"/>
      <c r="AC13750"/>
      <c r="AD13750"/>
      <c r="AE13750"/>
      <c r="AF13750"/>
      <c r="AG13750"/>
      <c r="AH13750"/>
      <c r="AI13750"/>
      <c r="AJ13750"/>
      <c r="AK13750"/>
      <c r="AL13750"/>
    </row>
    <row r="13751" spans="3:38" ht="15" customHeight="1" x14ac:dyDescent="0.35">
      <c r="C13751"/>
      <c r="D13751"/>
      <c r="E13751"/>
      <c r="F13751"/>
      <c r="G13751"/>
      <c r="H13751"/>
      <c r="I13751"/>
      <c r="J13751"/>
      <c r="K13751"/>
      <c r="L13751"/>
      <c r="M13751"/>
      <c r="N13751"/>
      <c r="O13751"/>
      <c r="S13751"/>
      <c r="T13751"/>
      <c r="U13751"/>
      <c r="V13751"/>
      <c r="Y13751"/>
      <c r="Z13751"/>
      <c r="AA13751"/>
      <c r="AB13751"/>
      <c r="AC13751"/>
      <c r="AD13751"/>
      <c r="AE13751"/>
      <c r="AF13751"/>
      <c r="AG13751"/>
      <c r="AH13751"/>
      <c r="AI13751"/>
      <c r="AJ13751"/>
      <c r="AK13751"/>
      <c r="AL13751"/>
    </row>
    <row r="13752" spans="3:38" ht="15" customHeight="1" x14ac:dyDescent="0.35">
      <c r="C13752"/>
      <c r="D13752"/>
      <c r="E13752"/>
      <c r="F13752"/>
      <c r="G13752"/>
      <c r="H13752"/>
      <c r="I13752"/>
      <c r="J13752"/>
      <c r="K13752"/>
      <c r="L13752"/>
      <c r="M13752"/>
      <c r="N13752"/>
      <c r="O13752"/>
      <c r="S13752"/>
      <c r="T13752"/>
      <c r="U13752"/>
      <c r="V13752"/>
      <c r="Y13752"/>
      <c r="Z13752"/>
      <c r="AA13752"/>
      <c r="AB13752"/>
      <c r="AC13752"/>
      <c r="AD13752"/>
      <c r="AE13752"/>
      <c r="AF13752"/>
      <c r="AG13752"/>
      <c r="AH13752"/>
      <c r="AI13752"/>
      <c r="AJ13752"/>
      <c r="AK13752"/>
      <c r="AL13752"/>
    </row>
    <row r="13753" spans="3:38" ht="15" customHeight="1" x14ac:dyDescent="0.35">
      <c r="C13753"/>
      <c r="D13753"/>
      <c r="E13753"/>
      <c r="F13753"/>
      <c r="G13753"/>
      <c r="H13753"/>
      <c r="I13753"/>
      <c r="J13753"/>
      <c r="K13753"/>
      <c r="L13753"/>
      <c r="M13753"/>
      <c r="N13753"/>
      <c r="O13753"/>
      <c r="S13753"/>
      <c r="T13753"/>
      <c r="U13753"/>
      <c r="V13753"/>
      <c r="Y13753"/>
      <c r="Z13753"/>
      <c r="AA13753"/>
      <c r="AB13753"/>
      <c r="AC13753"/>
      <c r="AD13753"/>
      <c r="AE13753"/>
      <c r="AF13753"/>
      <c r="AG13753"/>
      <c r="AH13753"/>
      <c r="AI13753"/>
      <c r="AJ13753"/>
      <c r="AK13753"/>
      <c r="AL13753"/>
    </row>
    <row r="13754" spans="3:38" ht="15" customHeight="1" x14ac:dyDescent="0.35">
      <c r="C13754"/>
      <c r="D13754"/>
      <c r="E13754"/>
      <c r="F13754"/>
      <c r="G13754"/>
      <c r="H13754"/>
      <c r="I13754"/>
      <c r="J13754"/>
      <c r="K13754"/>
      <c r="L13754"/>
      <c r="M13754"/>
      <c r="N13754"/>
      <c r="O13754"/>
      <c r="S13754"/>
      <c r="T13754"/>
      <c r="U13754"/>
      <c r="V13754"/>
      <c r="Y13754"/>
      <c r="Z13754"/>
      <c r="AA13754"/>
      <c r="AB13754"/>
      <c r="AC13754"/>
      <c r="AD13754"/>
      <c r="AE13754"/>
      <c r="AF13754"/>
      <c r="AG13754"/>
      <c r="AH13754"/>
      <c r="AI13754"/>
      <c r="AJ13754"/>
      <c r="AK13754"/>
      <c r="AL13754"/>
    </row>
    <row r="13755" spans="3:38" ht="15" customHeight="1" x14ac:dyDescent="0.35">
      <c r="C13755"/>
      <c r="D13755"/>
      <c r="E13755"/>
      <c r="F13755"/>
      <c r="G13755"/>
      <c r="H13755"/>
      <c r="I13755"/>
      <c r="J13755"/>
      <c r="K13755"/>
      <c r="L13755"/>
      <c r="M13755"/>
      <c r="N13755"/>
      <c r="O13755"/>
      <c r="S13755"/>
      <c r="T13755"/>
      <c r="U13755"/>
      <c r="V13755"/>
      <c r="Y13755"/>
      <c r="Z13755"/>
      <c r="AA13755"/>
      <c r="AB13755"/>
      <c r="AC13755"/>
      <c r="AD13755"/>
      <c r="AE13755"/>
      <c r="AF13755"/>
      <c r="AG13755"/>
      <c r="AH13755"/>
      <c r="AI13755"/>
      <c r="AJ13755"/>
      <c r="AK13755"/>
      <c r="AL13755"/>
    </row>
    <row r="13756" spans="3:38" ht="15" customHeight="1" x14ac:dyDescent="0.35">
      <c r="C13756"/>
      <c r="D13756"/>
      <c r="E13756"/>
      <c r="F13756"/>
      <c r="G13756"/>
      <c r="H13756"/>
      <c r="I13756"/>
      <c r="J13756"/>
      <c r="K13756"/>
      <c r="L13756"/>
      <c r="M13756"/>
      <c r="N13756"/>
      <c r="O13756"/>
      <c r="S13756"/>
      <c r="T13756"/>
      <c r="U13756"/>
      <c r="V13756"/>
      <c r="Y13756"/>
      <c r="Z13756"/>
      <c r="AA13756"/>
      <c r="AB13756"/>
      <c r="AC13756"/>
      <c r="AD13756"/>
      <c r="AE13756"/>
      <c r="AF13756"/>
      <c r="AG13756"/>
      <c r="AH13756"/>
      <c r="AI13756"/>
      <c r="AJ13756"/>
      <c r="AK13756"/>
      <c r="AL13756"/>
    </row>
    <row r="13757" spans="3:38" ht="15" customHeight="1" x14ac:dyDescent="0.35">
      <c r="C13757"/>
      <c r="D13757"/>
      <c r="E13757"/>
      <c r="F13757"/>
      <c r="G13757"/>
      <c r="H13757"/>
      <c r="I13757"/>
      <c r="J13757"/>
      <c r="K13757"/>
      <c r="L13757"/>
      <c r="M13757"/>
      <c r="N13757"/>
      <c r="O13757"/>
      <c r="S13757"/>
      <c r="T13757"/>
      <c r="U13757"/>
      <c r="V13757"/>
      <c r="Y13757"/>
      <c r="Z13757"/>
      <c r="AA13757"/>
      <c r="AB13757"/>
      <c r="AC13757"/>
      <c r="AD13757"/>
      <c r="AE13757"/>
      <c r="AF13757"/>
      <c r="AG13757"/>
      <c r="AH13757"/>
      <c r="AI13757"/>
      <c r="AJ13757"/>
      <c r="AK13757"/>
      <c r="AL13757"/>
    </row>
    <row r="13758" spans="3:38" ht="15" customHeight="1" x14ac:dyDescent="0.35">
      <c r="C13758"/>
      <c r="D13758"/>
      <c r="E13758"/>
      <c r="F13758"/>
      <c r="G13758"/>
      <c r="H13758"/>
      <c r="I13758"/>
      <c r="J13758"/>
      <c r="K13758"/>
      <c r="L13758"/>
      <c r="M13758"/>
      <c r="N13758"/>
      <c r="O13758"/>
      <c r="S13758"/>
      <c r="T13758"/>
      <c r="U13758"/>
      <c r="V13758"/>
      <c r="Y13758"/>
      <c r="Z13758"/>
      <c r="AA13758"/>
      <c r="AB13758"/>
      <c r="AC13758"/>
      <c r="AD13758"/>
      <c r="AE13758"/>
      <c r="AF13758"/>
      <c r="AG13758"/>
      <c r="AH13758"/>
      <c r="AI13758"/>
      <c r="AJ13758"/>
      <c r="AK13758"/>
      <c r="AL13758"/>
    </row>
    <row r="13759" spans="3:38" ht="15" customHeight="1" x14ac:dyDescent="0.35">
      <c r="C13759"/>
      <c r="D13759"/>
      <c r="E13759"/>
      <c r="F13759"/>
      <c r="G13759"/>
      <c r="H13759"/>
      <c r="I13759"/>
      <c r="J13759"/>
      <c r="K13759"/>
      <c r="L13759"/>
      <c r="M13759"/>
      <c r="N13759"/>
      <c r="O13759"/>
      <c r="S13759"/>
      <c r="T13759"/>
      <c r="U13759"/>
      <c r="V13759"/>
      <c r="Y13759"/>
      <c r="Z13759"/>
      <c r="AA13759"/>
      <c r="AB13759"/>
      <c r="AC13759"/>
      <c r="AD13759"/>
      <c r="AE13759"/>
      <c r="AF13759"/>
      <c r="AG13759"/>
      <c r="AH13759"/>
      <c r="AI13759"/>
      <c r="AJ13759"/>
      <c r="AK13759"/>
      <c r="AL13759"/>
    </row>
    <row r="13760" spans="3:38" ht="15" customHeight="1" x14ac:dyDescent="0.35">
      <c r="C13760"/>
      <c r="D13760"/>
      <c r="E13760"/>
      <c r="F13760"/>
      <c r="G13760"/>
      <c r="H13760"/>
      <c r="I13760"/>
      <c r="J13760"/>
      <c r="K13760"/>
      <c r="L13760"/>
      <c r="M13760"/>
      <c r="N13760"/>
      <c r="O13760"/>
      <c r="S13760"/>
      <c r="T13760"/>
      <c r="U13760"/>
      <c r="V13760"/>
      <c r="Y13760"/>
      <c r="Z13760"/>
      <c r="AA13760"/>
      <c r="AB13760"/>
      <c r="AC13760"/>
      <c r="AD13760"/>
      <c r="AE13760"/>
      <c r="AF13760"/>
      <c r="AG13760"/>
      <c r="AH13760"/>
      <c r="AI13760"/>
      <c r="AJ13760"/>
      <c r="AK13760"/>
      <c r="AL13760"/>
    </row>
    <row r="13761" spans="3:38" ht="15" customHeight="1" x14ac:dyDescent="0.35">
      <c r="C13761"/>
      <c r="D13761"/>
      <c r="E13761"/>
      <c r="F13761"/>
      <c r="G13761"/>
      <c r="H13761"/>
      <c r="I13761"/>
      <c r="J13761"/>
      <c r="K13761"/>
      <c r="L13761"/>
      <c r="M13761"/>
      <c r="N13761"/>
      <c r="O13761"/>
      <c r="S13761"/>
      <c r="T13761"/>
      <c r="U13761"/>
      <c r="V13761"/>
      <c r="Y13761"/>
      <c r="Z13761"/>
      <c r="AA13761"/>
      <c r="AB13761"/>
      <c r="AC13761"/>
      <c r="AD13761"/>
      <c r="AE13761"/>
      <c r="AF13761"/>
      <c r="AG13761"/>
      <c r="AH13761"/>
      <c r="AI13761"/>
      <c r="AJ13761"/>
      <c r="AK13761"/>
      <c r="AL13761"/>
    </row>
    <row r="13762" spans="3:38" ht="15" customHeight="1" x14ac:dyDescent="0.35">
      <c r="C13762"/>
      <c r="D13762"/>
      <c r="E13762"/>
      <c r="F13762"/>
      <c r="G13762"/>
      <c r="H13762"/>
      <c r="I13762"/>
      <c r="J13762"/>
      <c r="K13762"/>
      <c r="L13762"/>
      <c r="M13762"/>
      <c r="N13762"/>
      <c r="O13762"/>
      <c r="S13762"/>
      <c r="T13762"/>
      <c r="U13762"/>
      <c r="V13762"/>
      <c r="Y13762"/>
      <c r="Z13762"/>
      <c r="AA13762"/>
      <c r="AB13762"/>
      <c r="AC13762"/>
      <c r="AD13762"/>
      <c r="AE13762"/>
      <c r="AF13762"/>
      <c r="AG13762"/>
      <c r="AH13762"/>
      <c r="AI13762"/>
      <c r="AJ13762"/>
      <c r="AK13762"/>
      <c r="AL13762"/>
    </row>
    <row r="13763" spans="3:38" ht="15" customHeight="1" x14ac:dyDescent="0.35">
      <c r="C13763"/>
      <c r="D13763"/>
      <c r="E13763"/>
      <c r="F13763"/>
      <c r="G13763"/>
      <c r="H13763"/>
      <c r="I13763"/>
      <c r="J13763"/>
      <c r="K13763"/>
      <c r="L13763"/>
      <c r="M13763"/>
      <c r="N13763"/>
      <c r="O13763"/>
      <c r="S13763"/>
      <c r="T13763"/>
      <c r="U13763"/>
      <c r="V13763"/>
      <c r="Y13763"/>
      <c r="Z13763"/>
      <c r="AA13763"/>
      <c r="AB13763"/>
      <c r="AC13763"/>
      <c r="AD13763"/>
      <c r="AE13763"/>
      <c r="AF13763"/>
      <c r="AG13763"/>
      <c r="AH13763"/>
      <c r="AI13763"/>
      <c r="AJ13763"/>
      <c r="AK13763"/>
      <c r="AL13763"/>
    </row>
    <row r="13764" spans="3:38" ht="15" customHeight="1" x14ac:dyDescent="0.35">
      <c r="C13764"/>
      <c r="D13764"/>
      <c r="E13764"/>
      <c r="F13764"/>
      <c r="G13764"/>
      <c r="H13764"/>
      <c r="I13764"/>
      <c r="J13764"/>
      <c r="K13764"/>
      <c r="L13764"/>
      <c r="M13764"/>
      <c r="N13764"/>
      <c r="O13764"/>
      <c r="S13764"/>
      <c r="T13764"/>
      <c r="U13764"/>
      <c r="V13764"/>
      <c r="Y13764"/>
      <c r="Z13764"/>
      <c r="AA13764"/>
      <c r="AB13764"/>
      <c r="AC13764"/>
      <c r="AD13764"/>
      <c r="AE13764"/>
      <c r="AF13764"/>
      <c r="AG13764"/>
      <c r="AH13764"/>
      <c r="AI13764"/>
      <c r="AJ13764"/>
      <c r="AK13764"/>
      <c r="AL13764"/>
    </row>
    <row r="13765" spans="3:38" ht="15" customHeight="1" x14ac:dyDescent="0.35">
      <c r="C13765"/>
      <c r="D13765"/>
      <c r="E13765"/>
      <c r="F13765"/>
      <c r="G13765"/>
      <c r="H13765"/>
      <c r="I13765"/>
      <c r="J13765"/>
      <c r="K13765"/>
      <c r="L13765"/>
      <c r="M13765"/>
      <c r="N13765"/>
      <c r="O13765"/>
      <c r="S13765"/>
      <c r="T13765"/>
      <c r="U13765"/>
      <c r="V13765"/>
      <c r="Y13765"/>
      <c r="Z13765"/>
      <c r="AA13765"/>
      <c r="AB13765"/>
      <c r="AC13765"/>
      <c r="AD13765"/>
      <c r="AE13765"/>
      <c r="AF13765"/>
      <c r="AG13765"/>
      <c r="AH13765"/>
      <c r="AI13765"/>
      <c r="AJ13765"/>
      <c r="AK13765"/>
      <c r="AL13765"/>
    </row>
    <row r="13766" spans="3:38" ht="15" customHeight="1" x14ac:dyDescent="0.35">
      <c r="C13766"/>
      <c r="D13766"/>
      <c r="E13766"/>
      <c r="F13766"/>
      <c r="G13766"/>
      <c r="H13766"/>
      <c r="I13766"/>
      <c r="J13766"/>
      <c r="K13766"/>
      <c r="L13766"/>
      <c r="M13766"/>
      <c r="N13766"/>
      <c r="O13766"/>
      <c r="S13766"/>
      <c r="T13766"/>
      <c r="U13766"/>
      <c r="V13766"/>
      <c r="Y13766"/>
      <c r="Z13766"/>
      <c r="AA13766"/>
      <c r="AB13766"/>
      <c r="AC13766"/>
      <c r="AD13766"/>
      <c r="AE13766"/>
      <c r="AF13766"/>
      <c r="AG13766"/>
      <c r="AH13766"/>
      <c r="AI13766"/>
      <c r="AJ13766"/>
      <c r="AK13766"/>
      <c r="AL13766"/>
    </row>
    <row r="13767" spans="3:38" ht="15" customHeight="1" x14ac:dyDescent="0.35">
      <c r="C13767"/>
      <c r="D13767"/>
      <c r="E13767"/>
      <c r="F13767"/>
      <c r="G13767"/>
      <c r="H13767"/>
      <c r="I13767"/>
      <c r="J13767"/>
      <c r="K13767"/>
      <c r="L13767"/>
      <c r="M13767"/>
      <c r="N13767"/>
      <c r="O13767"/>
      <c r="S13767"/>
      <c r="T13767"/>
      <c r="U13767"/>
      <c r="V13767"/>
      <c r="Y13767"/>
      <c r="Z13767"/>
      <c r="AA13767"/>
      <c r="AB13767"/>
      <c r="AC13767"/>
      <c r="AD13767"/>
      <c r="AE13767"/>
      <c r="AF13767"/>
      <c r="AG13767"/>
      <c r="AH13767"/>
      <c r="AI13767"/>
      <c r="AJ13767"/>
      <c r="AK13767"/>
      <c r="AL13767"/>
    </row>
    <row r="13768" spans="3:38" ht="15" customHeight="1" x14ac:dyDescent="0.35">
      <c r="C13768"/>
      <c r="D13768"/>
      <c r="E13768"/>
      <c r="F13768"/>
      <c r="G13768"/>
      <c r="H13768"/>
      <c r="I13768"/>
      <c r="J13768"/>
      <c r="K13768"/>
      <c r="L13768"/>
      <c r="M13768"/>
      <c r="N13768"/>
      <c r="O13768"/>
      <c r="S13768"/>
      <c r="T13768"/>
      <c r="U13768"/>
      <c r="V13768"/>
      <c r="Y13768"/>
      <c r="Z13768"/>
      <c r="AA13768"/>
      <c r="AB13768"/>
      <c r="AC13768"/>
      <c r="AD13768"/>
      <c r="AE13768"/>
      <c r="AF13768"/>
      <c r="AG13768"/>
      <c r="AH13768"/>
      <c r="AI13768"/>
      <c r="AJ13768"/>
      <c r="AK13768"/>
      <c r="AL13768"/>
    </row>
    <row r="13769" spans="3:38" ht="15" customHeight="1" x14ac:dyDescent="0.35">
      <c r="C13769"/>
      <c r="D13769"/>
      <c r="E13769"/>
      <c r="F13769"/>
      <c r="G13769"/>
      <c r="H13769"/>
      <c r="I13769"/>
      <c r="J13769"/>
      <c r="K13769"/>
      <c r="L13769"/>
      <c r="M13769"/>
      <c r="N13769"/>
      <c r="O13769"/>
      <c r="S13769"/>
      <c r="T13769"/>
      <c r="U13769"/>
      <c r="V13769"/>
      <c r="Y13769"/>
      <c r="Z13769"/>
      <c r="AA13769"/>
      <c r="AB13769"/>
      <c r="AC13769"/>
      <c r="AD13769"/>
      <c r="AE13769"/>
      <c r="AF13769"/>
      <c r="AG13769"/>
      <c r="AH13769"/>
      <c r="AI13769"/>
      <c r="AJ13769"/>
      <c r="AK13769"/>
      <c r="AL13769"/>
    </row>
    <row r="13770" spans="3:38" ht="15" customHeight="1" x14ac:dyDescent="0.35">
      <c r="C13770"/>
      <c r="D13770"/>
      <c r="E13770"/>
      <c r="F13770"/>
      <c r="G13770"/>
      <c r="H13770"/>
      <c r="I13770"/>
      <c r="J13770"/>
      <c r="K13770"/>
      <c r="L13770"/>
      <c r="M13770"/>
      <c r="N13770"/>
      <c r="O13770"/>
      <c r="S13770"/>
      <c r="T13770"/>
      <c r="U13770"/>
      <c r="V13770"/>
      <c r="Y13770"/>
      <c r="Z13770"/>
      <c r="AA13770"/>
      <c r="AB13770"/>
      <c r="AC13770"/>
      <c r="AD13770"/>
      <c r="AE13770"/>
      <c r="AF13770"/>
      <c r="AG13770"/>
      <c r="AH13770"/>
      <c r="AI13770"/>
      <c r="AJ13770"/>
      <c r="AK13770"/>
      <c r="AL13770"/>
    </row>
    <row r="13771" spans="3:38" ht="15" customHeight="1" x14ac:dyDescent="0.35">
      <c r="C13771"/>
      <c r="D13771"/>
      <c r="E13771"/>
      <c r="F13771"/>
      <c r="G13771"/>
      <c r="H13771"/>
      <c r="I13771"/>
      <c r="J13771"/>
      <c r="K13771"/>
      <c r="L13771"/>
      <c r="M13771"/>
      <c r="N13771"/>
      <c r="O13771"/>
      <c r="S13771"/>
      <c r="T13771"/>
      <c r="U13771"/>
      <c r="V13771"/>
      <c r="Y13771"/>
      <c r="Z13771"/>
      <c r="AA13771"/>
      <c r="AB13771"/>
      <c r="AC13771"/>
      <c r="AD13771"/>
      <c r="AE13771"/>
      <c r="AF13771"/>
      <c r="AG13771"/>
      <c r="AH13771"/>
      <c r="AI13771"/>
      <c r="AJ13771"/>
      <c r="AK13771"/>
      <c r="AL13771"/>
    </row>
    <row r="13772" spans="3:38" ht="15" customHeight="1" x14ac:dyDescent="0.35">
      <c r="C13772"/>
      <c r="D13772"/>
      <c r="E13772"/>
      <c r="F13772"/>
      <c r="G13772"/>
      <c r="H13772"/>
      <c r="I13772"/>
      <c r="J13772"/>
      <c r="K13772"/>
      <c r="L13772"/>
      <c r="M13772"/>
      <c r="N13772"/>
      <c r="O13772"/>
      <c r="S13772"/>
      <c r="T13772"/>
      <c r="U13772"/>
      <c r="V13772"/>
      <c r="Y13772"/>
      <c r="Z13772"/>
      <c r="AA13772"/>
      <c r="AB13772"/>
      <c r="AC13772"/>
      <c r="AD13772"/>
      <c r="AE13772"/>
      <c r="AF13772"/>
      <c r="AG13772"/>
      <c r="AH13772"/>
      <c r="AI13772"/>
      <c r="AJ13772"/>
      <c r="AK13772"/>
      <c r="AL13772"/>
    </row>
    <row r="13773" spans="3:38" ht="15" customHeight="1" x14ac:dyDescent="0.35">
      <c r="C13773"/>
      <c r="D13773"/>
      <c r="E13773"/>
      <c r="F13773"/>
      <c r="G13773"/>
      <c r="H13773"/>
      <c r="I13773"/>
      <c r="J13773"/>
      <c r="K13773"/>
      <c r="L13773"/>
      <c r="M13773"/>
      <c r="N13773"/>
      <c r="O13773"/>
      <c r="S13773"/>
      <c r="T13773"/>
      <c r="U13773"/>
      <c r="V13773"/>
      <c r="Y13773"/>
      <c r="Z13773"/>
      <c r="AA13773"/>
      <c r="AB13773"/>
      <c r="AC13773"/>
      <c r="AD13773"/>
      <c r="AE13773"/>
      <c r="AF13773"/>
      <c r="AG13773"/>
      <c r="AH13773"/>
      <c r="AI13773"/>
      <c r="AJ13773"/>
      <c r="AK13773"/>
      <c r="AL13773"/>
    </row>
    <row r="13774" spans="3:38" ht="15" customHeight="1" x14ac:dyDescent="0.35">
      <c r="C13774"/>
      <c r="D13774"/>
      <c r="E13774"/>
      <c r="F13774"/>
      <c r="G13774"/>
      <c r="H13774"/>
      <c r="I13774"/>
      <c r="J13774"/>
      <c r="K13774"/>
      <c r="L13774"/>
      <c r="M13774"/>
      <c r="N13774"/>
      <c r="O13774"/>
      <c r="S13774"/>
      <c r="T13774"/>
      <c r="U13774"/>
      <c r="V13774"/>
      <c r="Y13774"/>
      <c r="Z13774"/>
      <c r="AA13774"/>
      <c r="AB13774"/>
      <c r="AC13774"/>
      <c r="AD13774"/>
      <c r="AE13774"/>
      <c r="AF13774"/>
      <c r="AG13774"/>
      <c r="AH13774"/>
      <c r="AI13774"/>
      <c r="AJ13774"/>
      <c r="AK13774"/>
      <c r="AL13774"/>
    </row>
    <row r="13775" spans="3:38" ht="15" customHeight="1" x14ac:dyDescent="0.35">
      <c r="C13775"/>
      <c r="D13775"/>
      <c r="E13775"/>
      <c r="F13775"/>
      <c r="G13775"/>
      <c r="H13775"/>
      <c r="I13775"/>
      <c r="J13775"/>
      <c r="K13775"/>
      <c r="L13775"/>
      <c r="M13775"/>
      <c r="N13775"/>
      <c r="O13775"/>
      <c r="S13775"/>
      <c r="T13775"/>
      <c r="U13775"/>
      <c r="V13775"/>
      <c r="Y13775"/>
      <c r="Z13775"/>
      <c r="AA13775"/>
      <c r="AB13775"/>
      <c r="AC13775"/>
      <c r="AD13775"/>
      <c r="AE13775"/>
      <c r="AF13775"/>
      <c r="AG13775"/>
      <c r="AH13775"/>
      <c r="AI13775"/>
      <c r="AJ13775"/>
      <c r="AK13775"/>
      <c r="AL13775"/>
    </row>
    <row r="13776" spans="3:38" ht="15" customHeight="1" x14ac:dyDescent="0.35">
      <c r="C13776"/>
      <c r="D13776"/>
      <c r="E13776"/>
      <c r="F13776"/>
      <c r="G13776"/>
      <c r="H13776"/>
      <c r="I13776"/>
      <c r="J13776"/>
      <c r="K13776"/>
      <c r="L13776"/>
      <c r="M13776"/>
      <c r="N13776"/>
      <c r="O13776"/>
      <c r="S13776"/>
      <c r="T13776"/>
      <c r="U13776"/>
      <c r="V13776"/>
      <c r="Y13776"/>
      <c r="Z13776"/>
      <c r="AA13776"/>
      <c r="AB13776"/>
      <c r="AC13776"/>
      <c r="AD13776"/>
      <c r="AE13776"/>
      <c r="AF13776"/>
      <c r="AG13776"/>
      <c r="AH13776"/>
      <c r="AI13776"/>
      <c r="AJ13776"/>
      <c r="AK13776"/>
      <c r="AL13776"/>
    </row>
    <row r="13777" spans="3:38" ht="15" customHeight="1" x14ac:dyDescent="0.35">
      <c r="C13777"/>
      <c r="D13777"/>
      <c r="E13777"/>
      <c r="F13777"/>
      <c r="G13777"/>
      <c r="H13777"/>
      <c r="I13777"/>
      <c r="J13777"/>
      <c r="K13777"/>
      <c r="L13777"/>
      <c r="M13777"/>
      <c r="N13777"/>
      <c r="O13777"/>
      <c r="S13777"/>
      <c r="T13777"/>
      <c r="U13777"/>
      <c r="V13777"/>
      <c r="Y13777"/>
      <c r="Z13777"/>
      <c r="AA13777"/>
      <c r="AB13777"/>
      <c r="AC13777"/>
      <c r="AD13777"/>
      <c r="AE13777"/>
      <c r="AF13777"/>
      <c r="AG13777"/>
      <c r="AH13777"/>
      <c r="AI13777"/>
      <c r="AJ13777"/>
      <c r="AK13777"/>
      <c r="AL13777"/>
    </row>
    <row r="13778" spans="3:38" ht="15" customHeight="1" x14ac:dyDescent="0.35">
      <c r="C13778"/>
      <c r="D13778"/>
      <c r="E13778"/>
      <c r="F13778"/>
      <c r="G13778"/>
      <c r="H13778"/>
      <c r="I13778"/>
      <c r="J13778"/>
      <c r="K13778"/>
      <c r="L13778"/>
      <c r="M13778"/>
      <c r="N13778"/>
      <c r="O13778"/>
      <c r="S13778"/>
      <c r="T13778"/>
      <c r="U13778"/>
      <c r="V13778"/>
      <c r="Y13778"/>
      <c r="Z13778"/>
      <c r="AA13778"/>
      <c r="AB13778"/>
      <c r="AC13778"/>
      <c r="AD13778"/>
      <c r="AE13778"/>
      <c r="AF13778"/>
      <c r="AG13778"/>
      <c r="AH13778"/>
      <c r="AI13778"/>
      <c r="AJ13778"/>
      <c r="AK13778"/>
      <c r="AL13778"/>
    </row>
    <row r="13779" spans="3:38" ht="15" customHeight="1" x14ac:dyDescent="0.35">
      <c r="C13779"/>
      <c r="D13779"/>
      <c r="E13779"/>
      <c r="F13779"/>
      <c r="G13779"/>
      <c r="H13779"/>
      <c r="I13779"/>
      <c r="J13779"/>
      <c r="K13779"/>
      <c r="L13779"/>
      <c r="M13779"/>
      <c r="N13779"/>
      <c r="O13779"/>
      <c r="S13779"/>
      <c r="T13779"/>
      <c r="U13779"/>
      <c r="V13779"/>
      <c r="Y13779"/>
      <c r="Z13779"/>
      <c r="AA13779"/>
      <c r="AB13779"/>
      <c r="AC13779"/>
      <c r="AD13779"/>
      <c r="AE13779"/>
      <c r="AF13779"/>
      <c r="AG13779"/>
      <c r="AH13779"/>
      <c r="AI13779"/>
      <c r="AJ13779"/>
      <c r="AK13779"/>
      <c r="AL13779"/>
    </row>
    <row r="13780" spans="3:38" ht="15" customHeight="1" x14ac:dyDescent="0.35">
      <c r="C13780"/>
      <c r="D13780"/>
      <c r="E13780"/>
      <c r="F13780"/>
      <c r="G13780"/>
      <c r="H13780"/>
      <c r="I13780"/>
      <c r="J13780"/>
      <c r="K13780"/>
      <c r="L13780"/>
      <c r="M13780"/>
      <c r="N13780"/>
      <c r="O13780"/>
      <c r="S13780"/>
      <c r="T13780"/>
      <c r="U13780"/>
      <c r="V13780"/>
      <c r="Y13780"/>
      <c r="Z13780"/>
      <c r="AA13780"/>
      <c r="AB13780"/>
      <c r="AC13780"/>
      <c r="AD13780"/>
      <c r="AE13780"/>
      <c r="AF13780"/>
      <c r="AG13780"/>
      <c r="AH13780"/>
      <c r="AI13780"/>
      <c r="AJ13780"/>
      <c r="AK13780"/>
      <c r="AL13780"/>
    </row>
    <row r="13781" spans="3:38" ht="15" customHeight="1" x14ac:dyDescent="0.35">
      <c r="C13781"/>
      <c r="D13781"/>
      <c r="E13781"/>
      <c r="F13781"/>
      <c r="G13781"/>
      <c r="H13781"/>
      <c r="I13781"/>
      <c r="J13781"/>
      <c r="K13781"/>
      <c r="L13781"/>
      <c r="M13781"/>
      <c r="N13781"/>
      <c r="O13781"/>
      <c r="S13781"/>
      <c r="T13781"/>
      <c r="U13781"/>
      <c r="V13781"/>
      <c r="Y13781"/>
      <c r="Z13781"/>
      <c r="AA13781"/>
      <c r="AB13781"/>
      <c r="AC13781"/>
      <c r="AD13781"/>
      <c r="AE13781"/>
      <c r="AF13781"/>
      <c r="AG13781"/>
      <c r="AH13781"/>
      <c r="AI13781"/>
      <c r="AJ13781"/>
      <c r="AK13781"/>
      <c r="AL13781"/>
    </row>
    <row r="13782" spans="3:38" ht="15" customHeight="1" x14ac:dyDescent="0.35">
      <c r="C13782"/>
      <c r="D13782"/>
      <c r="E13782"/>
      <c r="F13782"/>
      <c r="G13782"/>
      <c r="H13782"/>
      <c r="I13782"/>
      <c r="J13782"/>
      <c r="K13782"/>
      <c r="L13782"/>
      <c r="M13782"/>
      <c r="N13782"/>
      <c r="O13782"/>
      <c r="S13782"/>
      <c r="T13782"/>
      <c r="U13782"/>
      <c r="V13782"/>
      <c r="Y13782"/>
      <c r="Z13782"/>
      <c r="AA13782"/>
      <c r="AB13782"/>
      <c r="AC13782"/>
      <c r="AD13782"/>
      <c r="AE13782"/>
      <c r="AF13782"/>
      <c r="AG13782"/>
      <c r="AH13782"/>
      <c r="AI13782"/>
      <c r="AJ13782"/>
      <c r="AK13782"/>
      <c r="AL13782"/>
    </row>
    <row r="13783" spans="3:38" ht="15" customHeight="1" x14ac:dyDescent="0.35">
      <c r="C13783"/>
      <c r="D13783"/>
      <c r="E13783"/>
      <c r="F13783"/>
      <c r="G13783"/>
      <c r="H13783"/>
      <c r="I13783"/>
      <c r="J13783"/>
      <c r="K13783"/>
      <c r="L13783"/>
      <c r="M13783"/>
      <c r="N13783"/>
      <c r="O13783"/>
      <c r="S13783"/>
      <c r="T13783"/>
      <c r="U13783"/>
      <c r="V13783"/>
      <c r="Y13783"/>
      <c r="Z13783"/>
      <c r="AA13783"/>
      <c r="AB13783"/>
      <c r="AC13783"/>
      <c r="AD13783"/>
      <c r="AE13783"/>
      <c r="AF13783"/>
      <c r="AG13783"/>
      <c r="AH13783"/>
      <c r="AI13783"/>
      <c r="AJ13783"/>
      <c r="AK13783"/>
      <c r="AL13783"/>
    </row>
    <row r="13784" spans="3:38" ht="15" customHeight="1" x14ac:dyDescent="0.35">
      <c r="C13784"/>
      <c r="D13784"/>
      <c r="E13784"/>
      <c r="F13784"/>
      <c r="G13784"/>
      <c r="H13784"/>
      <c r="I13784"/>
      <c r="J13784"/>
      <c r="K13784"/>
      <c r="L13784"/>
      <c r="M13784"/>
      <c r="N13784"/>
      <c r="O13784"/>
      <c r="S13784"/>
      <c r="T13784"/>
      <c r="U13784"/>
      <c r="V13784"/>
      <c r="Y13784"/>
      <c r="Z13784"/>
      <c r="AA13784"/>
      <c r="AB13784"/>
      <c r="AC13784"/>
      <c r="AD13784"/>
      <c r="AE13784"/>
      <c r="AF13784"/>
      <c r="AG13784"/>
      <c r="AH13784"/>
      <c r="AI13784"/>
      <c r="AJ13784"/>
      <c r="AK13784"/>
      <c r="AL13784"/>
    </row>
    <row r="13785" spans="3:38" ht="15" customHeight="1" x14ac:dyDescent="0.35">
      <c r="C13785"/>
      <c r="D13785"/>
      <c r="E13785"/>
      <c r="F13785"/>
      <c r="G13785"/>
      <c r="H13785"/>
      <c r="I13785"/>
      <c r="J13785"/>
      <c r="K13785"/>
      <c r="L13785"/>
      <c r="M13785"/>
      <c r="N13785"/>
      <c r="O13785"/>
      <c r="S13785"/>
      <c r="T13785"/>
      <c r="U13785"/>
      <c r="V13785"/>
      <c r="Y13785"/>
      <c r="Z13785"/>
      <c r="AA13785"/>
      <c r="AB13785"/>
      <c r="AC13785"/>
      <c r="AD13785"/>
      <c r="AE13785"/>
      <c r="AF13785"/>
      <c r="AG13785"/>
      <c r="AH13785"/>
      <c r="AI13785"/>
      <c r="AJ13785"/>
      <c r="AK13785"/>
      <c r="AL13785"/>
    </row>
    <row r="13786" spans="3:38" ht="15" customHeight="1" x14ac:dyDescent="0.35">
      <c r="C13786"/>
      <c r="D13786"/>
      <c r="E13786"/>
      <c r="F13786"/>
      <c r="G13786"/>
      <c r="H13786"/>
      <c r="I13786"/>
      <c r="J13786"/>
      <c r="K13786"/>
      <c r="L13786"/>
      <c r="M13786"/>
      <c r="N13786"/>
      <c r="O13786"/>
      <c r="S13786"/>
      <c r="T13786"/>
      <c r="U13786"/>
      <c r="V13786"/>
      <c r="Y13786"/>
      <c r="Z13786"/>
      <c r="AA13786"/>
      <c r="AB13786"/>
      <c r="AC13786"/>
      <c r="AD13786"/>
      <c r="AE13786"/>
      <c r="AF13786"/>
      <c r="AG13786"/>
      <c r="AH13786"/>
      <c r="AI13786"/>
      <c r="AJ13786"/>
      <c r="AK13786"/>
      <c r="AL13786"/>
    </row>
    <row r="13787" spans="3:38" ht="15" customHeight="1" x14ac:dyDescent="0.35">
      <c r="C13787"/>
      <c r="D13787"/>
      <c r="E13787"/>
      <c r="F13787"/>
      <c r="G13787"/>
      <c r="H13787"/>
      <c r="I13787"/>
      <c r="J13787"/>
      <c r="K13787"/>
      <c r="L13787"/>
      <c r="M13787"/>
      <c r="N13787"/>
      <c r="O13787"/>
      <c r="S13787"/>
      <c r="T13787"/>
      <c r="U13787"/>
      <c r="V13787"/>
      <c r="Y13787"/>
      <c r="Z13787"/>
      <c r="AA13787"/>
      <c r="AB13787"/>
      <c r="AC13787"/>
      <c r="AD13787"/>
      <c r="AE13787"/>
      <c r="AF13787"/>
      <c r="AG13787"/>
      <c r="AH13787"/>
      <c r="AI13787"/>
      <c r="AJ13787"/>
      <c r="AK13787"/>
      <c r="AL13787"/>
    </row>
    <row r="13788" spans="3:38" ht="15" customHeight="1" x14ac:dyDescent="0.35">
      <c r="C13788"/>
      <c r="D13788"/>
      <c r="E13788"/>
      <c r="F13788"/>
      <c r="G13788"/>
      <c r="H13788"/>
      <c r="I13788"/>
      <c r="J13788"/>
      <c r="K13788"/>
      <c r="L13788"/>
      <c r="M13788"/>
      <c r="N13788"/>
      <c r="O13788"/>
      <c r="S13788"/>
      <c r="T13788"/>
      <c r="U13788"/>
      <c r="V13788"/>
      <c r="Y13788"/>
      <c r="Z13788"/>
      <c r="AA13788"/>
      <c r="AB13788"/>
      <c r="AC13788"/>
      <c r="AD13788"/>
      <c r="AE13788"/>
      <c r="AF13788"/>
      <c r="AG13788"/>
      <c r="AH13788"/>
      <c r="AI13788"/>
      <c r="AJ13788"/>
      <c r="AK13788"/>
      <c r="AL13788"/>
    </row>
    <row r="13789" spans="3:38" ht="15" customHeight="1" x14ac:dyDescent="0.35">
      <c r="C13789"/>
      <c r="D13789"/>
      <c r="E13789"/>
      <c r="F13789"/>
      <c r="G13789"/>
      <c r="H13789"/>
      <c r="I13789"/>
      <c r="J13789"/>
      <c r="K13789"/>
      <c r="L13789"/>
      <c r="M13789"/>
      <c r="N13789"/>
      <c r="O13789"/>
      <c r="S13789"/>
      <c r="T13789"/>
      <c r="U13789"/>
      <c r="V13789"/>
      <c r="Y13789"/>
      <c r="Z13789"/>
      <c r="AA13789"/>
      <c r="AB13789"/>
      <c r="AC13789"/>
      <c r="AD13789"/>
      <c r="AE13789"/>
      <c r="AF13789"/>
      <c r="AG13789"/>
      <c r="AH13789"/>
      <c r="AI13789"/>
      <c r="AJ13789"/>
      <c r="AK13789"/>
      <c r="AL13789"/>
    </row>
    <row r="13790" spans="3:38" ht="15" customHeight="1" x14ac:dyDescent="0.35">
      <c r="C13790"/>
      <c r="D13790"/>
      <c r="E13790"/>
      <c r="F13790"/>
      <c r="G13790"/>
      <c r="H13790"/>
      <c r="I13790"/>
      <c r="J13790"/>
      <c r="K13790"/>
      <c r="L13790"/>
      <c r="M13790"/>
      <c r="N13790"/>
      <c r="O13790"/>
      <c r="S13790"/>
      <c r="T13790"/>
      <c r="U13790"/>
      <c r="V13790"/>
      <c r="Y13790"/>
      <c r="Z13790"/>
      <c r="AA13790"/>
      <c r="AB13790"/>
      <c r="AC13790"/>
      <c r="AD13790"/>
      <c r="AE13790"/>
      <c r="AF13790"/>
      <c r="AG13790"/>
      <c r="AH13790"/>
      <c r="AI13790"/>
      <c r="AJ13790"/>
      <c r="AK13790"/>
      <c r="AL13790"/>
    </row>
    <row r="13791" spans="3:38" ht="15" customHeight="1" x14ac:dyDescent="0.35">
      <c r="C13791"/>
      <c r="D13791"/>
      <c r="E13791"/>
      <c r="F13791"/>
      <c r="G13791"/>
      <c r="H13791"/>
      <c r="I13791"/>
      <c r="J13791"/>
      <c r="K13791"/>
      <c r="L13791"/>
      <c r="M13791"/>
      <c r="N13791"/>
      <c r="O13791"/>
      <c r="S13791"/>
      <c r="T13791"/>
      <c r="U13791"/>
      <c r="V13791"/>
      <c r="Y13791"/>
      <c r="Z13791"/>
      <c r="AA13791"/>
      <c r="AB13791"/>
      <c r="AC13791"/>
      <c r="AD13791"/>
      <c r="AE13791"/>
      <c r="AF13791"/>
      <c r="AG13791"/>
      <c r="AH13791"/>
      <c r="AI13791"/>
      <c r="AJ13791"/>
      <c r="AK13791"/>
      <c r="AL13791"/>
    </row>
    <row r="13792" spans="3:38" ht="15" customHeight="1" x14ac:dyDescent="0.35">
      <c r="C13792"/>
      <c r="D13792"/>
      <c r="E13792"/>
      <c r="F13792"/>
      <c r="G13792"/>
      <c r="H13792"/>
      <c r="I13792"/>
      <c r="J13792"/>
      <c r="K13792"/>
      <c r="L13792"/>
      <c r="M13792"/>
      <c r="N13792"/>
      <c r="O13792"/>
      <c r="S13792"/>
      <c r="T13792"/>
      <c r="U13792"/>
      <c r="V13792"/>
      <c r="Y13792"/>
      <c r="Z13792"/>
      <c r="AA13792"/>
      <c r="AB13792"/>
      <c r="AC13792"/>
      <c r="AD13792"/>
      <c r="AE13792"/>
      <c r="AF13792"/>
      <c r="AG13792"/>
      <c r="AH13792"/>
      <c r="AI13792"/>
      <c r="AJ13792"/>
      <c r="AK13792"/>
      <c r="AL13792"/>
    </row>
    <row r="13793" spans="3:38" ht="15" customHeight="1" x14ac:dyDescent="0.35">
      <c r="C13793"/>
      <c r="D13793"/>
      <c r="E13793"/>
      <c r="F13793"/>
      <c r="G13793"/>
      <c r="H13793"/>
      <c r="I13793"/>
      <c r="J13793"/>
      <c r="K13793"/>
      <c r="L13793"/>
      <c r="M13793"/>
      <c r="N13793"/>
      <c r="O13793"/>
      <c r="S13793"/>
      <c r="T13793"/>
      <c r="U13793"/>
      <c r="V13793"/>
      <c r="Y13793"/>
      <c r="Z13793"/>
      <c r="AA13793"/>
      <c r="AB13793"/>
      <c r="AC13793"/>
      <c r="AD13793"/>
      <c r="AE13793"/>
      <c r="AF13793"/>
      <c r="AG13793"/>
      <c r="AH13793"/>
      <c r="AI13793"/>
      <c r="AJ13793"/>
      <c r="AK13793"/>
      <c r="AL13793"/>
    </row>
    <row r="13794" spans="3:38" ht="15" customHeight="1" x14ac:dyDescent="0.35">
      <c r="C13794"/>
      <c r="D13794"/>
      <c r="E13794"/>
      <c r="F13794"/>
      <c r="G13794"/>
      <c r="H13794"/>
      <c r="I13794"/>
      <c r="J13794"/>
      <c r="K13794"/>
      <c r="L13794"/>
      <c r="M13794"/>
      <c r="N13794"/>
      <c r="O13794"/>
      <c r="S13794"/>
      <c r="T13794"/>
      <c r="U13794"/>
      <c r="V13794"/>
      <c r="Y13794"/>
      <c r="Z13794"/>
      <c r="AA13794"/>
      <c r="AB13794"/>
      <c r="AC13794"/>
      <c r="AD13794"/>
      <c r="AE13794"/>
      <c r="AF13794"/>
      <c r="AG13794"/>
      <c r="AH13794"/>
      <c r="AI13794"/>
      <c r="AJ13794"/>
      <c r="AK13794"/>
      <c r="AL13794"/>
    </row>
    <row r="13795" spans="3:38" ht="15" customHeight="1" x14ac:dyDescent="0.35">
      <c r="C13795"/>
      <c r="D13795"/>
      <c r="E13795"/>
      <c r="F13795"/>
      <c r="G13795"/>
      <c r="H13795"/>
      <c r="I13795"/>
      <c r="J13795"/>
      <c r="K13795"/>
      <c r="L13795"/>
      <c r="M13795"/>
      <c r="N13795"/>
      <c r="O13795"/>
      <c r="S13795"/>
      <c r="T13795"/>
      <c r="U13795"/>
      <c r="V13795"/>
      <c r="Y13795"/>
      <c r="Z13795"/>
      <c r="AA13795"/>
      <c r="AB13795"/>
      <c r="AC13795"/>
      <c r="AD13795"/>
      <c r="AE13795"/>
      <c r="AF13795"/>
      <c r="AG13795"/>
      <c r="AH13795"/>
      <c r="AI13795"/>
      <c r="AJ13795"/>
      <c r="AK13795"/>
      <c r="AL13795"/>
    </row>
    <row r="13796" spans="3:38" ht="15" customHeight="1" x14ac:dyDescent="0.35">
      <c r="C13796"/>
      <c r="D13796"/>
      <c r="E13796"/>
      <c r="F13796"/>
      <c r="G13796"/>
      <c r="H13796"/>
      <c r="I13796"/>
      <c r="J13796"/>
      <c r="K13796"/>
      <c r="L13796"/>
      <c r="M13796"/>
      <c r="N13796"/>
      <c r="O13796"/>
      <c r="S13796"/>
      <c r="T13796"/>
      <c r="U13796"/>
      <c r="V13796"/>
      <c r="Y13796"/>
      <c r="Z13796"/>
      <c r="AA13796"/>
      <c r="AB13796"/>
      <c r="AC13796"/>
      <c r="AD13796"/>
      <c r="AE13796"/>
      <c r="AF13796"/>
      <c r="AG13796"/>
      <c r="AH13796"/>
      <c r="AI13796"/>
      <c r="AJ13796"/>
      <c r="AK13796"/>
      <c r="AL13796"/>
    </row>
    <row r="13797" spans="3:38" ht="15" customHeight="1" x14ac:dyDescent="0.35">
      <c r="C13797"/>
      <c r="D13797"/>
      <c r="E13797"/>
      <c r="F13797"/>
      <c r="G13797"/>
      <c r="H13797"/>
      <c r="I13797"/>
      <c r="J13797"/>
      <c r="K13797"/>
      <c r="L13797"/>
      <c r="M13797"/>
      <c r="N13797"/>
      <c r="O13797"/>
      <c r="S13797"/>
      <c r="T13797"/>
      <c r="U13797"/>
      <c r="V13797"/>
      <c r="Y13797"/>
      <c r="Z13797"/>
      <c r="AA13797"/>
      <c r="AB13797"/>
      <c r="AC13797"/>
      <c r="AD13797"/>
      <c r="AE13797"/>
      <c r="AF13797"/>
      <c r="AG13797"/>
      <c r="AH13797"/>
      <c r="AI13797"/>
      <c r="AJ13797"/>
      <c r="AK13797"/>
      <c r="AL13797"/>
    </row>
    <row r="13798" spans="3:38" ht="15" customHeight="1" x14ac:dyDescent="0.35">
      <c r="C13798"/>
      <c r="D13798"/>
      <c r="E13798"/>
      <c r="F13798"/>
      <c r="G13798"/>
      <c r="H13798"/>
      <c r="I13798"/>
      <c r="J13798"/>
      <c r="K13798"/>
      <c r="L13798"/>
      <c r="M13798"/>
      <c r="N13798"/>
      <c r="O13798"/>
      <c r="S13798"/>
      <c r="T13798"/>
      <c r="U13798"/>
      <c r="V13798"/>
      <c r="Y13798"/>
      <c r="Z13798"/>
      <c r="AA13798"/>
      <c r="AB13798"/>
      <c r="AC13798"/>
      <c r="AD13798"/>
      <c r="AE13798"/>
      <c r="AF13798"/>
      <c r="AG13798"/>
      <c r="AH13798"/>
      <c r="AI13798"/>
      <c r="AJ13798"/>
      <c r="AK13798"/>
      <c r="AL13798"/>
    </row>
    <row r="13799" spans="3:38" ht="15" customHeight="1" x14ac:dyDescent="0.35">
      <c r="C13799"/>
      <c r="D13799"/>
      <c r="E13799"/>
      <c r="F13799"/>
      <c r="G13799"/>
      <c r="H13799"/>
      <c r="I13799"/>
      <c r="J13799"/>
      <c r="K13799"/>
      <c r="L13799"/>
      <c r="M13799"/>
      <c r="N13799"/>
      <c r="O13799"/>
      <c r="S13799"/>
      <c r="T13799"/>
      <c r="U13799"/>
      <c r="V13799"/>
      <c r="Y13799"/>
      <c r="Z13799"/>
      <c r="AA13799"/>
      <c r="AB13799"/>
      <c r="AC13799"/>
      <c r="AD13799"/>
      <c r="AE13799"/>
      <c r="AF13799"/>
      <c r="AG13799"/>
      <c r="AH13799"/>
      <c r="AI13799"/>
      <c r="AJ13799"/>
      <c r="AK13799"/>
      <c r="AL13799"/>
    </row>
    <row r="13800" spans="3:38" ht="15" customHeight="1" x14ac:dyDescent="0.35">
      <c r="C13800"/>
      <c r="D13800"/>
      <c r="E13800"/>
      <c r="F13800"/>
      <c r="G13800"/>
      <c r="H13800"/>
      <c r="I13800"/>
      <c r="J13800"/>
      <c r="K13800"/>
      <c r="L13800"/>
      <c r="M13800"/>
      <c r="N13800"/>
      <c r="O13800"/>
      <c r="S13800"/>
      <c r="T13800"/>
      <c r="U13800"/>
      <c r="V13800"/>
      <c r="Y13800"/>
      <c r="Z13800"/>
      <c r="AA13800"/>
      <c r="AB13800"/>
      <c r="AC13800"/>
      <c r="AD13800"/>
      <c r="AE13800"/>
      <c r="AF13800"/>
      <c r="AG13800"/>
      <c r="AH13800"/>
      <c r="AI13800"/>
      <c r="AJ13800"/>
      <c r="AK13800"/>
      <c r="AL13800"/>
    </row>
    <row r="13801" spans="3:38" ht="15" customHeight="1" x14ac:dyDescent="0.35">
      <c r="C13801"/>
      <c r="D13801"/>
      <c r="E13801"/>
      <c r="F13801"/>
      <c r="G13801"/>
      <c r="H13801"/>
      <c r="I13801"/>
      <c r="J13801"/>
      <c r="K13801"/>
      <c r="L13801"/>
      <c r="M13801"/>
      <c r="N13801"/>
      <c r="O13801"/>
      <c r="S13801"/>
      <c r="T13801"/>
      <c r="U13801"/>
      <c r="V13801"/>
      <c r="Y13801"/>
      <c r="Z13801"/>
      <c r="AA13801"/>
      <c r="AB13801"/>
      <c r="AC13801"/>
      <c r="AD13801"/>
      <c r="AE13801"/>
      <c r="AF13801"/>
      <c r="AG13801"/>
      <c r="AH13801"/>
      <c r="AI13801"/>
      <c r="AJ13801"/>
      <c r="AK13801"/>
      <c r="AL13801"/>
    </row>
    <row r="13802" spans="3:38" ht="15" customHeight="1" x14ac:dyDescent="0.35">
      <c r="C13802"/>
      <c r="D13802"/>
      <c r="E13802"/>
      <c r="F13802"/>
      <c r="G13802"/>
      <c r="H13802"/>
      <c r="I13802"/>
      <c r="J13802"/>
      <c r="K13802"/>
      <c r="L13802"/>
      <c r="M13802"/>
      <c r="N13802"/>
      <c r="O13802"/>
      <c r="S13802"/>
      <c r="T13802"/>
      <c r="U13802"/>
      <c r="V13802"/>
      <c r="Y13802"/>
      <c r="Z13802"/>
      <c r="AA13802"/>
      <c r="AB13802"/>
      <c r="AC13802"/>
      <c r="AD13802"/>
      <c r="AE13802"/>
      <c r="AF13802"/>
      <c r="AG13802"/>
      <c r="AH13802"/>
      <c r="AI13802"/>
      <c r="AJ13802"/>
      <c r="AK13802"/>
      <c r="AL13802"/>
    </row>
    <row r="13803" spans="3:38" ht="15" customHeight="1" x14ac:dyDescent="0.35">
      <c r="C13803"/>
      <c r="D13803"/>
      <c r="E13803"/>
      <c r="F13803"/>
      <c r="G13803"/>
      <c r="H13803"/>
      <c r="I13803"/>
      <c r="J13803"/>
      <c r="K13803"/>
      <c r="L13803"/>
      <c r="M13803"/>
      <c r="N13803"/>
      <c r="O13803"/>
      <c r="S13803"/>
      <c r="T13803"/>
      <c r="U13803"/>
      <c r="V13803"/>
      <c r="Y13803"/>
      <c r="Z13803"/>
      <c r="AA13803"/>
      <c r="AB13803"/>
      <c r="AC13803"/>
      <c r="AD13803"/>
      <c r="AE13803"/>
      <c r="AF13803"/>
      <c r="AG13803"/>
      <c r="AH13803"/>
      <c r="AI13803"/>
      <c r="AJ13803"/>
      <c r="AK13803"/>
      <c r="AL13803"/>
    </row>
    <row r="13804" spans="3:38" ht="15" customHeight="1" x14ac:dyDescent="0.35">
      <c r="C13804"/>
      <c r="D13804"/>
      <c r="E13804"/>
      <c r="F13804"/>
      <c r="G13804"/>
      <c r="H13804"/>
      <c r="I13804"/>
      <c r="J13804"/>
      <c r="K13804"/>
      <c r="L13804"/>
      <c r="M13804"/>
      <c r="N13804"/>
      <c r="O13804"/>
      <c r="S13804"/>
      <c r="T13804"/>
      <c r="U13804"/>
      <c r="V13804"/>
      <c r="Y13804"/>
      <c r="Z13804"/>
      <c r="AA13804"/>
      <c r="AB13804"/>
      <c r="AC13804"/>
      <c r="AD13804"/>
      <c r="AE13804"/>
      <c r="AF13804"/>
      <c r="AG13804"/>
      <c r="AH13804"/>
      <c r="AI13804"/>
      <c r="AJ13804"/>
      <c r="AK13804"/>
      <c r="AL13804"/>
    </row>
    <row r="13805" spans="3:38" ht="15" customHeight="1" x14ac:dyDescent="0.35">
      <c r="C13805"/>
      <c r="D13805"/>
      <c r="E13805"/>
      <c r="F13805"/>
      <c r="G13805"/>
      <c r="H13805"/>
      <c r="I13805"/>
      <c r="J13805"/>
      <c r="K13805"/>
      <c r="L13805"/>
      <c r="M13805"/>
      <c r="N13805"/>
      <c r="O13805"/>
      <c r="S13805"/>
      <c r="T13805"/>
      <c r="U13805"/>
      <c r="V13805"/>
      <c r="Y13805"/>
      <c r="Z13805"/>
      <c r="AA13805"/>
      <c r="AB13805"/>
      <c r="AC13805"/>
      <c r="AD13805"/>
      <c r="AE13805"/>
      <c r="AF13805"/>
      <c r="AG13805"/>
      <c r="AH13805"/>
      <c r="AI13805"/>
      <c r="AJ13805"/>
      <c r="AK13805"/>
      <c r="AL13805"/>
    </row>
    <row r="13806" spans="3:38" ht="15" customHeight="1" x14ac:dyDescent="0.35">
      <c r="C13806"/>
      <c r="D13806"/>
      <c r="E13806"/>
      <c r="F13806"/>
      <c r="G13806"/>
      <c r="H13806"/>
      <c r="I13806"/>
      <c r="J13806"/>
      <c r="K13806"/>
      <c r="L13806"/>
      <c r="M13806"/>
      <c r="N13806"/>
      <c r="O13806"/>
      <c r="S13806"/>
      <c r="T13806"/>
      <c r="U13806"/>
      <c r="V13806"/>
      <c r="Y13806"/>
      <c r="Z13806"/>
      <c r="AA13806"/>
      <c r="AB13806"/>
      <c r="AC13806"/>
      <c r="AD13806"/>
      <c r="AE13806"/>
      <c r="AF13806"/>
      <c r="AG13806"/>
      <c r="AH13806"/>
      <c r="AI13806"/>
      <c r="AJ13806"/>
      <c r="AK13806"/>
      <c r="AL13806"/>
    </row>
    <row r="13807" spans="3:38" ht="15" customHeight="1" x14ac:dyDescent="0.35">
      <c r="C13807"/>
      <c r="D13807"/>
      <c r="E13807"/>
      <c r="F13807"/>
      <c r="G13807"/>
      <c r="H13807"/>
      <c r="I13807"/>
      <c r="J13807"/>
      <c r="K13807"/>
      <c r="L13807"/>
      <c r="M13807"/>
      <c r="N13807"/>
      <c r="O13807"/>
      <c r="S13807"/>
      <c r="T13807"/>
      <c r="U13807"/>
      <c r="V13807"/>
      <c r="Y13807"/>
      <c r="Z13807"/>
      <c r="AA13807"/>
      <c r="AB13807"/>
      <c r="AC13807"/>
      <c r="AD13807"/>
      <c r="AE13807"/>
      <c r="AF13807"/>
      <c r="AG13807"/>
      <c r="AH13807"/>
      <c r="AI13807"/>
      <c r="AJ13807"/>
      <c r="AK13807"/>
      <c r="AL13807"/>
    </row>
    <row r="13808" spans="3:38" ht="15" customHeight="1" x14ac:dyDescent="0.35">
      <c r="C13808"/>
      <c r="D13808"/>
      <c r="E13808"/>
      <c r="F13808"/>
      <c r="G13808"/>
      <c r="H13808"/>
      <c r="I13808"/>
      <c r="J13808"/>
      <c r="K13808"/>
      <c r="L13808"/>
      <c r="M13808"/>
      <c r="N13808"/>
      <c r="O13808"/>
      <c r="S13808"/>
      <c r="T13808"/>
      <c r="U13808"/>
      <c r="V13808"/>
      <c r="Y13808"/>
      <c r="Z13808"/>
      <c r="AA13808"/>
      <c r="AB13808"/>
      <c r="AC13808"/>
      <c r="AD13808"/>
      <c r="AE13808"/>
      <c r="AF13808"/>
      <c r="AG13808"/>
      <c r="AH13808"/>
      <c r="AI13808"/>
      <c r="AJ13808"/>
      <c r="AK13808"/>
      <c r="AL13808"/>
    </row>
    <row r="13809" spans="3:38" ht="15" customHeight="1" x14ac:dyDescent="0.35">
      <c r="C13809"/>
      <c r="D13809"/>
      <c r="E13809"/>
      <c r="F13809"/>
      <c r="G13809"/>
      <c r="H13809"/>
      <c r="I13809"/>
      <c r="J13809"/>
      <c r="K13809"/>
      <c r="L13809"/>
      <c r="M13809"/>
      <c r="N13809"/>
      <c r="O13809"/>
      <c r="S13809"/>
      <c r="T13809"/>
      <c r="U13809"/>
      <c r="V13809"/>
      <c r="Y13809"/>
      <c r="Z13809"/>
      <c r="AA13809"/>
      <c r="AB13809"/>
      <c r="AC13809"/>
      <c r="AD13809"/>
      <c r="AE13809"/>
      <c r="AF13809"/>
      <c r="AG13809"/>
      <c r="AH13809"/>
      <c r="AI13809"/>
      <c r="AJ13809"/>
      <c r="AK13809"/>
      <c r="AL13809"/>
    </row>
    <row r="13810" spans="3:38" ht="15" customHeight="1" x14ac:dyDescent="0.35">
      <c r="C13810"/>
      <c r="D13810"/>
      <c r="E13810"/>
      <c r="F13810"/>
      <c r="G13810"/>
      <c r="H13810"/>
      <c r="I13810"/>
      <c r="J13810"/>
      <c r="K13810"/>
      <c r="L13810"/>
      <c r="M13810"/>
      <c r="N13810"/>
      <c r="O13810"/>
      <c r="S13810"/>
      <c r="T13810"/>
      <c r="U13810"/>
      <c r="V13810"/>
      <c r="Y13810"/>
      <c r="Z13810"/>
      <c r="AA13810"/>
      <c r="AB13810"/>
      <c r="AC13810"/>
      <c r="AD13810"/>
      <c r="AE13810"/>
      <c r="AF13810"/>
      <c r="AG13810"/>
      <c r="AH13810"/>
      <c r="AI13810"/>
      <c r="AJ13810"/>
      <c r="AK13810"/>
      <c r="AL13810"/>
    </row>
    <row r="13811" spans="3:38" ht="15" customHeight="1" x14ac:dyDescent="0.35">
      <c r="C13811"/>
      <c r="D13811"/>
      <c r="E13811"/>
      <c r="F13811"/>
      <c r="G13811"/>
      <c r="H13811"/>
      <c r="I13811"/>
      <c r="J13811"/>
      <c r="K13811"/>
      <c r="L13811"/>
      <c r="M13811"/>
      <c r="N13811"/>
      <c r="O13811"/>
      <c r="S13811"/>
      <c r="T13811"/>
      <c r="U13811"/>
      <c r="V13811"/>
      <c r="Y13811"/>
      <c r="Z13811"/>
      <c r="AA13811"/>
      <c r="AB13811"/>
      <c r="AC13811"/>
      <c r="AD13811"/>
      <c r="AE13811"/>
      <c r="AF13811"/>
      <c r="AG13811"/>
      <c r="AH13811"/>
      <c r="AI13811"/>
      <c r="AJ13811"/>
      <c r="AK13811"/>
      <c r="AL13811"/>
    </row>
    <row r="13812" spans="3:38" ht="15" customHeight="1" x14ac:dyDescent="0.35">
      <c r="C13812"/>
      <c r="D13812"/>
      <c r="E13812"/>
      <c r="F13812"/>
      <c r="G13812"/>
      <c r="H13812"/>
      <c r="I13812"/>
      <c r="J13812"/>
      <c r="K13812"/>
      <c r="L13812"/>
      <c r="M13812"/>
      <c r="N13812"/>
      <c r="O13812"/>
      <c r="S13812"/>
      <c r="T13812"/>
      <c r="U13812"/>
      <c r="V13812"/>
      <c r="Y13812"/>
      <c r="Z13812"/>
      <c r="AA13812"/>
      <c r="AB13812"/>
      <c r="AC13812"/>
      <c r="AD13812"/>
      <c r="AE13812"/>
      <c r="AF13812"/>
      <c r="AG13812"/>
      <c r="AH13812"/>
      <c r="AI13812"/>
      <c r="AJ13812"/>
      <c r="AK13812"/>
      <c r="AL13812"/>
    </row>
    <row r="13813" spans="3:38" ht="15" customHeight="1" x14ac:dyDescent="0.35">
      <c r="C13813"/>
      <c r="D13813"/>
      <c r="E13813"/>
      <c r="F13813"/>
      <c r="G13813"/>
      <c r="H13813"/>
      <c r="I13813"/>
      <c r="J13813"/>
      <c r="K13813"/>
      <c r="L13813"/>
      <c r="M13813"/>
      <c r="N13813"/>
      <c r="O13813"/>
      <c r="S13813"/>
      <c r="T13813"/>
      <c r="U13813"/>
      <c r="V13813"/>
      <c r="Y13813"/>
      <c r="Z13813"/>
      <c r="AA13813"/>
      <c r="AB13813"/>
      <c r="AC13813"/>
      <c r="AD13813"/>
      <c r="AE13813"/>
      <c r="AF13813"/>
      <c r="AG13813"/>
      <c r="AH13813"/>
      <c r="AI13813"/>
      <c r="AJ13813"/>
      <c r="AK13813"/>
      <c r="AL13813"/>
    </row>
    <row r="13814" spans="3:38" ht="15" customHeight="1" x14ac:dyDescent="0.35">
      <c r="C13814"/>
      <c r="D13814"/>
      <c r="E13814"/>
      <c r="F13814"/>
      <c r="G13814"/>
      <c r="H13814"/>
      <c r="I13814"/>
      <c r="J13814"/>
      <c r="K13814"/>
      <c r="L13814"/>
      <c r="M13814"/>
      <c r="N13814"/>
      <c r="O13814"/>
      <c r="S13814"/>
      <c r="T13814"/>
      <c r="U13814"/>
      <c r="V13814"/>
      <c r="Y13814"/>
      <c r="Z13814"/>
      <c r="AA13814"/>
      <c r="AB13814"/>
      <c r="AC13814"/>
      <c r="AD13814"/>
      <c r="AE13814"/>
      <c r="AF13814"/>
      <c r="AG13814"/>
      <c r="AH13814"/>
      <c r="AI13814"/>
      <c r="AJ13814"/>
      <c r="AK13814"/>
      <c r="AL13814"/>
    </row>
    <row r="13815" spans="3:38" ht="15" customHeight="1" x14ac:dyDescent="0.35">
      <c r="C13815"/>
      <c r="D13815"/>
      <c r="E13815"/>
      <c r="F13815"/>
      <c r="G13815"/>
      <c r="H13815"/>
      <c r="I13815"/>
      <c r="J13815"/>
      <c r="K13815"/>
      <c r="L13815"/>
      <c r="M13815"/>
      <c r="N13815"/>
      <c r="O13815"/>
      <c r="S13815"/>
      <c r="T13815"/>
      <c r="U13815"/>
      <c r="V13815"/>
      <c r="Y13815"/>
      <c r="Z13815"/>
      <c r="AA13815"/>
      <c r="AB13815"/>
      <c r="AC13815"/>
      <c r="AD13815"/>
      <c r="AE13815"/>
      <c r="AF13815"/>
      <c r="AG13815"/>
      <c r="AH13815"/>
      <c r="AI13815"/>
      <c r="AJ13815"/>
      <c r="AK13815"/>
      <c r="AL13815"/>
    </row>
    <row r="13816" spans="3:38" ht="15" customHeight="1" x14ac:dyDescent="0.35">
      <c r="C13816"/>
      <c r="D13816"/>
      <c r="E13816"/>
      <c r="F13816"/>
      <c r="G13816"/>
      <c r="H13816"/>
      <c r="I13816"/>
      <c r="J13816"/>
      <c r="K13816"/>
      <c r="L13816"/>
      <c r="M13816"/>
      <c r="N13816"/>
      <c r="O13816"/>
      <c r="S13816"/>
      <c r="T13816"/>
      <c r="U13816"/>
      <c r="V13816"/>
      <c r="Y13816"/>
      <c r="Z13816"/>
      <c r="AA13816"/>
      <c r="AB13816"/>
      <c r="AC13816"/>
      <c r="AD13816"/>
      <c r="AE13816"/>
      <c r="AF13816"/>
      <c r="AG13816"/>
      <c r="AH13816"/>
      <c r="AI13816"/>
      <c r="AJ13816"/>
      <c r="AK13816"/>
      <c r="AL13816"/>
    </row>
    <row r="13817" spans="3:38" ht="15" customHeight="1" x14ac:dyDescent="0.35">
      <c r="C13817"/>
      <c r="D13817"/>
      <c r="E13817"/>
      <c r="F13817"/>
      <c r="G13817"/>
      <c r="H13817"/>
      <c r="I13817"/>
      <c r="J13817"/>
      <c r="K13817"/>
      <c r="L13817"/>
      <c r="M13817"/>
      <c r="N13817"/>
      <c r="O13817"/>
      <c r="S13817"/>
      <c r="T13817"/>
      <c r="U13817"/>
      <c r="V13817"/>
      <c r="Y13817"/>
      <c r="Z13817"/>
      <c r="AA13817"/>
      <c r="AB13817"/>
      <c r="AC13817"/>
      <c r="AD13817"/>
      <c r="AE13817"/>
      <c r="AF13817"/>
      <c r="AG13817"/>
      <c r="AH13817"/>
      <c r="AI13817"/>
      <c r="AJ13817"/>
      <c r="AK13817"/>
      <c r="AL13817"/>
    </row>
    <row r="13818" spans="3:38" ht="15" customHeight="1" x14ac:dyDescent="0.35">
      <c r="C13818"/>
      <c r="D13818"/>
      <c r="E13818"/>
      <c r="F13818"/>
      <c r="G13818"/>
      <c r="H13818"/>
      <c r="I13818"/>
      <c r="J13818"/>
      <c r="K13818"/>
      <c r="L13818"/>
      <c r="M13818"/>
      <c r="N13818"/>
      <c r="O13818"/>
      <c r="S13818"/>
      <c r="T13818"/>
      <c r="U13818"/>
      <c r="V13818"/>
      <c r="Y13818"/>
      <c r="Z13818"/>
      <c r="AA13818"/>
      <c r="AB13818"/>
      <c r="AC13818"/>
      <c r="AD13818"/>
      <c r="AE13818"/>
      <c r="AF13818"/>
      <c r="AG13818"/>
      <c r="AH13818"/>
      <c r="AI13818"/>
      <c r="AJ13818"/>
      <c r="AK13818"/>
      <c r="AL13818"/>
    </row>
    <row r="13819" spans="3:38" ht="15" customHeight="1" x14ac:dyDescent="0.35">
      <c r="C13819"/>
      <c r="D13819"/>
      <c r="E13819"/>
      <c r="F13819"/>
      <c r="G13819"/>
      <c r="H13819"/>
      <c r="I13819"/>
      <c r="J13819"/>
      <c r="K13819"/>
      <c r="L13819"/>
      <c r="M13819"/>
      <c r="N13819"/>
      <c r="O13819"/>
      <c r="S13819"/>
      <c r="T13819"/>
      <c r="U13819"/>
      <c r="V13819"/>
      <c r="Y13819"/>
      <c r="Z13819"/>
      <c r="AA13819"/>
      <c r="AB13819"/>
      <c r="AC13819"/>
      <c r="AD13819"/>
      <c r="AE13819"/>
      <c r="AF13819"/>
      <c r="AG13819"/>
      <c r="AH13819"/>
      <c r="AI13819"/>
      <c r="AJ13819"/>
      <c r="AK13819"/>
      <c r="AL13819"/>
    </row>
    <row r="13820" spans="3:38" ht="15" customHeight="1" x14ac:dyDescent="0.35">
      <c r="C13820"/>
      <c r="D13820"/>
      <c r="E13820"/>
      <c r="F13820"/>
      <c r="G13820"/>
      <c r="H13820"/>
      <c r="I13820"/>
      <c r="J13820"/>
      <c r="K13820"/>
      <c r="L13820"/>
      <c r="M13820"/>
      <c r="N13820"/>
      <c r="O13820"/>
      <c r="S13820"/>
      <c r="T13820"/>
      <c r="U13820"/>
      <c r="V13820"/>
      <c r="Y13820"/>
      <c r="Z13820"/>
      <c r="AA13820"/>
      <c r="AB13820"/>
      <c r="AC13820"/>
      <c r="AD13820"/>
      <c r="AE13820"/>
      <c r="AF13820"/>
      <c r="AG13820"/>
      <c r="AH13820"/>
      <c r="AI13820"/>
      <c r="AJ13820"/>
      <c r="AK13820"/>
      <c r="AL13820"/>
    </row>
    <row r="13821" spans="3:38" ht="15" customHeight="1" x14ac:dyDescent="0.35">
      <c r="C13821"/>
      <c r="D13821"/>
      <c r="E13821"/>
      <c r="F13821"/>
      <c r="G13821"/>
      <c r="H13821"/>
      <c r="I13821"/>
      <c r="J13821"/>
      <c r="K13821"/>
      <c r="L13821"/>
      <c r="M13821"/>
      <c r="N13821"/>
      <c r="O13821"/>
      <c r="S13821"/>
      <c r="T13821"/>
      <c r="U13821"/>
      <c r="V13821"/>
      <c r="Y13821"/>
      <c r="Z13821"/>
      <c r="AA13821"/>
      <c r="AB13821"/>
      <c r="AC13821"/>
      <c r="AD13821"/>
      <c r="AE13821"/>
      <c r="AF13821"/>
      <c r="AG13821"/>
      <c r="AH13821"/>
      <c r="AI13821"/>
      <c r="AJ13821"/>
      <c r="AK13821"/>
      <c r="AL13821"/>
    </row>
    <row r="13822" spans="3:38" ht="15" customHeight="1" x14ac:dyDescent="0.35">
      <c r="C13822"/>
      <c r="D13822"/>
      <c r="E13822"/>
      <c r="F13822"/>
      <c r="G13822"/>
      <c r="H13822"/>
      <c r="I13822"/>
      <c r="J13822"/>
      <c r="K13822"/>
      <c r="L13822"/>
      <c r="M13822"/>
      <c r="N13822"/>
      <c r="O13822"/>
      <c r="S13822"/>
      <c r="T13822"/>
      <c r="U13822"/>
      <c r="V13822"/>
      <c r="Y13822"/>
      <c r="Z13822"/>
      <c r="AA13822"/>
      <c r="AB13822"/>
      <c r="AC13822"/>
      <c r="AD13822"/>
      <c r="AE13822"/>
      <c r="AF13822"/>
      <c r="AG13822"/>
      <c r="AH13822"/>
      <c r="AI13822"/>
      <c r="AJ13822"/>
      <c r="AK13822"/>
      <c r="AL13822"/>
    </row>
    <row r="13823" spans="3:38" ht="15" customHeight="1" x14ac:dyDescent="0.35">
      <c r="C13823"/>
      <c r="D13823"/>
      <c r="E13823"/>
      <c r="F13823"/>
      <c r="G13823"/>
      <c r="H13823"/>
      <c r="I13823"/>
      <c r="J13823"/>
      <c r="K13823"/>
      <c r="L13823"/>
      <c r="M13823"/>
      <c r="N13823"/>
      <c r="O13823"/>
      <c r="S13823"/>
      <c r="T13823"/>
      <c r="U13823"/>
      <c r="V13823"/>
      <c r="Y13823"/>
      <c r="Z13823"/>
      <c r="AA13823"/>
      <c r="AB13823"/>
      <c r="AC13823"/>
      <c r="AD13823"/>
      <c r="AE13823"/>
      <c r="AF13823"/>
      <c r="AG13823"/>
      <c r="AH13823"/>
      <c r="AI13823"/>
      <c r="AJ13823"/>
      <c r="AK13823"/>
      <c r="AL13823"/>
    </row>
    <row r="13824" spans="3:38" ht="15" customHeight="1" x14ac:dyDescent="0.35">
      <c r="C13824"/>
      <c r="D13824"/>
      <c r="E13824"/>
      <c r="F13824"/>
      <c r="G13824"/>
      <c r="H13824"/>
      <c r="I13824"/>
      <c r="J13824"/>
      <c r="K13824"/>
      <c r="L13824"/>
      <c r="M13824"/>
      <c r="N13824"/>
      <c r="O13824"/>
      <c r="S13824"/>
      <c r="T13824"/>
      <c r="U13824"/>
      <c r="V13824"/>
      <c r="Y13824"/>
      <c r="Z13824"/>
      <c r="AA13824"/>
      <c r="AB13824"/>
      <c r="AC13824"/>
      <c r="AD13824"/>
      <c r="AE13824"/>
      <c r="AF13824"/>
      <c r="AG13824"/>
      <c r="AH13824"/>
      <c r="AI13824"/>
      <c r="AJ13824"/>
      <c r="AK13824"/>
      <c r="AL13824"/>
    </row>
    <row r="13825" spans="3:38" ht="15" customHeight="1" x14ac:dyDescent="0.35">
      <c r="C13825"/>
      <c r="D13825"/>
      <c r="E13825"/>
      <c r="F13825"/>
      <c r="G13825"/>
      <c r="H13825"/>
      <c r="I13825"/>
      <c r="J13825"/>
      <c r="K13825"/>
      <c r="L13825"/>
      <c r="M13825"/>
      <c r="N13825"/>
      <c r="O13825"/>
      <c r="S13825"/>
      <c r="T13825"/>
      <c r="U13825"/>
      <c r="V13825"/>
      <c r="Y13825"/>
      <c r="Z13825"/>
      <c r="AA13825"/>
      <c r="AB13825"/>
      <c r="AC13825"/>
      <c r="AD13825"/>
      <c r="AE13825"/>
      <c r="AF13825"/>
      <c r="AG13825"/>
      <c r="AH13825"/>
      <c r="AI13825"/>
      <c r="AJ13825"/>
      <c r="AK13825"/>
      <c r="AL13825"/>
    </row>
    <row r="13826" spans="3:38" ht="15" customHeight="1" x14ac:dyDescent="0.35">
      <c r="C13826"/>
      <c r="D13826"/>
      <c r="E13826"/>
      <c r="F13826"/>
      <c r="G13826"/>
      <c r="H13826"/>
      <c r="I13826"/>
      <c r="J13826"/>
      <c r="K13826"/>
      <c r="L13826"/>
      <c r="M13826"/>
      <c r="N13826"/>
      <c r="O13826"/>
      <c r="S13826"/>
      <c r="T13826"/>
      <c r="U13826"/>
      <c r="V13826"/>
      <c r="Y13826"/>
      <c r="Z13826"/>
      <c r="AA13826"/>
      <c r="AB13826"/>
      <c r="AC13826"/>
      <c r="AD13826"/>
      <c r="AE13826"/>
      <c r="AF13826"/>
      <c r="AG13826"/>
      <c r="AH13826"/>
      <c r="AI13826"/>
      <c r="AJ13826"/>
      <c r="AK13826"/>
      <c r="AL13826"/>
    </row>
    <row r="13827" spans="3:38" ht="15" customHeight="1" x14ac:dyDescent="0.35">
      <c r="C13827"/>
      <c r="D13827"/>
      <c r="E13827"/>
      <c r="F13827"/>
      <c r="G13827"/>
      <c r="H13827"/>
      <c r="I13827"/>
      <c r="J13827"/>
      <c r="K13827"/>
      <c r="L13827"/>
      <c r="M13827"/>
      <c r="N13827"/>
      <c r="O13827"/>
      <c r="S13827"/>
      <c r="T13827"/>
      <c r="U13827"/>
      <c r="V13827"/>
      <c r="Y13827"/>
      <c r="Z13827"/>
      <c r="AA13827"/>
      <c r="AB13827"/>
      <c r="AC13827"/>
      <c r="AD13827"/>
      <c r="AE13827"/>
      <c r="AF13827"/>
      <c r="AG13827"/>
      <c r="AH13827"/>
      <c r="AI13827"/>
      <c r="AJ13827"/>
      <c r="AK13827"/>
      <c r="AL13827"/>
    </row>
    <row r="13828" spans="3:38" ht="15" customHeight="1" x14ac:dyDescent="0.35">
      <c r="C13828"/>
      <c r="D13828"/>
      <c r="E13828"/>
      <c r="F13828"/>
      <c r="G13828"/>
      <c r="H13828"/>
      <c r="I13828"/>
      <c r="J13828"/>
      <c r="K13828"/>
      <c r="L13828"/>
      <c r="M13828"/>
      <c r="N13828"/>
      <c r="O13828"/>
      <c r="S13828"/>
      <c r="T13828"/>
      <c r="U13828"/>
      <c r="V13828"/>
      <c r="Y13828"/>
      <c r="Z13828"/>
      <c r="AA13828"/>
      <c r="AB13828"/>
      <c r="AC13828"/>
      <c r="AD13828"/>
      <c r="AE13828"/>
      <c r="AF13828"/>
      <c r="AG13828"/>
      <c r="AH13828"/>
      <c r="AI13828"/>
      <c r="AJ13828"/>
      <c r="AK13828"/>
      <c r="AL13828"/>
    </row>
    <row r="13829" spans="3:38" ht="15" customHeight="1" x14ac:dyDescent="0.35">
      <c r="C13829"/>
      <c r="D13829"/>
      <c r="E13829"/>
      <c r="F13829"/>
      <c r="G13829"/>
      <c r="H13829"/>
      <c r="I13829"/>
      <c r="J13829"/>
      <c r="K13829"/>
      <c r="L13829"/>
      <c r="M13829"/>
      <c r="N13829"/>
      <c r="O13829"/>
      <c r="S13829"/>
      <c r="T13829"/>
      <c r="U13829"/>
      <c r="V13829"/>
      <c r="Y13829"/>
      <c r="Z13829"/>
      <c r="AA13829"/>
      <c r="AB13829"/>
      <c r="AC13829"/>
      <c r="AD13829"/>
      <c r="AE13829"/>
      <c r="AF13829"/>
      <c r="AG13829"/>
      <c r="AH13829"/>
      <c r="AI13829"/>
      <c r="AJ13829"/>
      <c r="AK13829"/>
      <c r="AL13829"/>
    </row>
    <row r="13830" spans="3:38" ht="15" customHeight="1" x14ac:dyDescent="0.35">
      <c r="C13830"/>
      <c r="D13830"/>
      <c r="E13830"/>
      <c r="F13830"/>
      <c r="G13830"/>
      <c r="H13830"/>
      <c r="I13830"/>
      <c r="J13830"/>
      <c r="K13830"/>
      <c r="L13830"/>
      <c r="M13830"/>
      <c r="N13830"/>
      <c r="O13830"/>
      <c r="S13830"/>
      <c r="T13830"/>
      <c r="U13830"/>
      <c r="V13830"/>
      <c r="Y13830"/>
      <c r="Z13830"/>
      <c r="AA13830"/>
      <c r="AB13830"/>
      <c r="AC13830"/>
      <c r="AD13830"/>
      <c r="AE13830"/>
      <c r="AF13830"/>
      <c r="AG13830"/>
      <c r="AH13830"/>
      <c r="AI13830"/>
      <c r="AJ13830"/>
      <c r="AK13830"/>
      <c r="AL13830"/>
    </row>
    <row r="13831" spans="3:38" ht="15" customHeight="1" x14ac:dyDescent="0.35">
      <c r="C13831"/>
      <c r="D13831"/>
      <c r="E13831"/>
      <c r="F13831"/>
      <c r="G13831"/>
      <c r="H13831"/>
      <c r="I13831"/>
      <c r="J13831"/>
      <c r="K13831"/>
      <c r="L13831"/>
      <c r="M13831"/>
      <c r="N13831"/>
      <c r="O13831"/>
      <c r="S13831"/>
      <c r="T13831"/>
      <c r="U13831"/>
      <c r="V13831"/>
      <c r="Y13831"/>
      <c r="Z13831"/>
      <c r="AA13831"/>
      <c r="AB13831"/>
      <c r="AC13831"/>
      <c r="AD13831"/>
      <c r="AE13831"/>
      <c r="AF13831"/>
      <c r="AG13831"/>
      <c r="AH13831"/>
      <c r="AI13831"/>
      <c r="AJ13831"/>
      <c r="AK13831"/>
      <c r="AL13831"/>
    </row>
    <row r="13832" spans="3:38" ht="15" customHeight="1" x14ac:dyDescent="0.35">
      <c r="C13832"/>
      <c r="D13832"/>
      <c r="E13832"/>
      <c r="F13832"/>
      <c r="G13832"/>
      <c r="H13832"/>
      <c r="I13832"/>
      <c r="J13832"/>
      <c r="K13832"/>
      <c r="L13832"/>
      <c r="M13832"/>
      <c r="N13832"/>
      <c r="O13832"/>
      <c r="S13832"/>
      <c r="T13832"/>
      <c r="U13832"/>
      <c r="V13832"/>
      <c r="Y13832"/>
      <c r="Z13832"/>
      <c r="AA13832"/>
      <c r="AB13832"/>
      <c r="AC13832"/>
      <c r="AD13832"/>
      <c r="AE13832"/>
      <c r="AF13832"/>
      <c r="AG13832"/>
      <c r="AH13832"/>
      <c r="AI13832"/>
      <c r="AJ13832"/>
      <c r="AK13832"/>
      <c r="AL13832"/>
    </row>
    <row r="13833" spans="3:38" ht="15" customHeight="1" x14ac:dyDescent="0.35">
      <c r="C13833"/>
      <c r="D13833"/>
      <c r="E13833"/>
      <c r="F13833"/>
      <c r="G13833"/>
      <c r="H13833"/>
      <c r="I13833"/>
      <c r="J13833"/>
      <c r="K13833"/>
      <c r="L13833"/>
      <c r="M13833"/>
      <c r="N13833"/>
      <c r="O13833"/>
      <c r="S13833"/>
      <c r="T13833"/>
      <c r="U13833"/>
      <c r="V13833"/>
      <c r="Y13833"/>
      <c r="Z13833"/>
      <c r="AA13833"/>
      <c r="AB13833"/>
      <c r="AC13833"/>
      <c r="AD13833"/>
      <c r="AE13833"/>
      <c r="AF13833"/>
      <c r="AG13833"/>
      <c r="AH13833"/>
      <c r="AI13833"/>
      <c r="AJ13833"/>
      <c r="AK13833"/>
      <c r="AL13833"/>
    </row>
    <row r="13834" spans="3:38" ht="15" customHeight="1" x14ac:dyDescent="0.35">
      <c r="C13834"/>
      <c r="D13834"/>
      <c r="E13834"/>
      <c r="F13834"/>
      <c r="G13834"/>
      <c r="H13834"/>
      <c r="I13834"/>
      <c r="J13834"/>
      <c r="K13834"/>
      <c r="L13834"/>
      <c r="M13834"/>
      <c r="N13834"/>
      <c r="O13834"/>
      <c r="S13834"/>
      <c r="T13834"/>
      <c r="U13834"/>
      <c r="V13834"/>
      <c r="Y13834"/>
      <c r="Z13834"/>
      <c r="AA13834"/>
      <c r="AB13834"/>
      <c r="AC13834"/>
      <c r="AD13834"/>
      <c r="AE13834"/>
      <c r="AF13834"/>
      <c r="AG13834"/>
      <c r="AH13834"/>
      <c r="AI13834"/>
      <c r="AJ13834"/>
      <c r="AK13834"/>
      <c r="AL13834"/>
    </row>
    <row r="13835" spans="3:38" ht="15" customHeight="1" x14ac:dyDescent="0.35">
      <c r="C13835"/>
      <c r="D13835"/>
      <c r="E13835"/>
      <c r="F13835"/>
      <c r="G13835"/>
      <c r="H13835"/>
      <c r="I13835"/>
      <c r="J13835"/>
      <c r="K13835"/>
      <c r="L13835"/>
      <c r="M13835"/>
      <c r="N13835"/>
      <c r="O13835"/>
      <c r="S13835"/>
      <c r="T13835"/>
      <c r="U13835"/>
      <c r="V13835"/>
      <c r="Y13835"/>
      <c r="Z13835"/>
      <c r="AA13835"/>
      <c r="AB13835"/>
      <c r="AC13835"/>
      <c r="AD13835"/>
      <c r="AE13835"/>
      <c r="AF13835"/>
      <c r="AG13835"/>
      <c r="AH13835"/>
      <c r="AI13835"/>
      <c r="AJ13835"/>
      <c r="AK13835"/>
      <c r="AL13835"/>
    </row>
    <row r="13836" spans="3:38" ht="15" customHeight="1" x14ac:dyDescent="0.35">
      <c r="C13836"/>
      <c r="D13836"/>
      <c r="E13836"/>
      <c r="F13836"/>
      <c r="G13836"/>
      <c r="H13836"/>
      <c r="I13836"/>
      <c r="J13836"/>
      <c r="K13836"/>
      <c r="L13836"/>
      <c r="M13836"/>
      <c r="N13836"/>
      <c r="O13836"/>
      <c r="S13836"/>
      <c r="T13836"/>
      <c r="U13836"/>
      <c r="V13836"/>
      <c r="Y13836"/>
      <c r="Z13836"/>
      <c r="AA13836"/>
      <c r="AB13836"/>
      <c r="AC13836"/>
      <c r="AD13836"/>
      <c r="AE13836"/>
      <c r="AF13836"/>
      <c r="AG13836"/>
      <c r="AH13836"/>
      <c r="AI13836"/>
      <c r="AJ13836"/>
      <c r="AK13836"/>
      <c r="AL13836"/>
    </row>
    <row r="13837" spans="3:38" ht="15" customHeight="1" x14ac:dyDescent="0.35">
      <c r="C13837"/>
      <c r="D13837"/>
      <c r="E13837"/>
      <c r="F13837"/>
      <c r="G13837"/>
      <c r="H13837"/>
      <c r="I13837"/>
      <c r="J13837"/>
      <c r="K13837"/>
      <c r="L13837"/>
      <c r="M13837"/>
      <c r="N13837"/>
      <c r="O13837"/>
      <c r="S13837"/>
      <c r="T13837"/>
      <c r="U13837"/>
      <c r="V13837"/>
      <c r="Y13837"/>
      <c r="Z13837"/>
      <c r="AA13837"/>
      <c r="AB13837"/>
      <c r="AC13837"/>
      <c r="AD13837"/>
      <c r="AE13837"/>
      <c r="AF13837"/>
      <c r="AG13837"/>
      <c r="AH13837"/>
      <c r="AI13837"/>
      <c r="AJ13837"/>
      <c r="AK13837"/>
      <c r="AL13837"/>
    </row>
    <row r="13838" spans="3:38" ht="15" customHeight="1" x14ac:dyDescent="0.35">
      <c r="C13838"/>
      <c r="D13838"/>
      <c r="E13838"/>
      <c r="F13838"/>
      <c r="G13838"/>
      <c r="H13838"/>
      <c r="I13838"/>
      <c r="J13838"/>
      <c r="K13838"/>
      <c r="L13838"/>
      <c r="M13838"/>
      <c r="N13838"/>
      <c r="O13838"/>
      <c r="S13838"/>
      <c r="T13838"/>
      <c r="U13838"/>
      <c r="V13838"/>
      <c r="Y13838"/>
      <c r="Z13838"/>
      <c r="AA13838"/>
      <c r="AB13838"/>
      <c r="AC13838"/>
      <c r="AD13838"/>
      <c r="AE13838"/>
      <c r="AF13838"/>
      <c r="AG13838"/>
      <c r="AH13838"/>
      <c r="AI13838"/>
      <c r="AJ13838"/>
      <c r="AK13838"/>
      <c r="AL13838"/>
    </row>
    <row r="13839" spans="3:38" ht="15" customHeight="1" x14ac:dyDescent="0.35">
      <c r="C13839"/>
      <c r="D13839"/>
      <c r="E13839"/>
      <c r="F13839"/>
      <c r="G13839"/>
      <c r="H13839"/>
      <c r="I13839"/>
      <c r="J13839"/>
      <c r="K13839"/>
      <c r="L13839"/>
      <c r="M13839"/>
      <c r="N13839"/>
      <c r="O13839"/>
      <c r="S13839"/>
      <c r="T13839"/>
      <c r="U13839"/>
      <c r="V13839"/>
      <c r="Y13839"/>
      <c r="Z13839"/>
      <c r="AA13839"/>
      <c r="AB13839"/>
      <c r="AC13839"/>
      <c r="AD13839"/>
      <c r="AE13839"/>
      <c r="AF13839"/>
      <c r="AG13839"/>
      <c r="AH13839"/>
      <c r="AI13839"/>
      <c r="AJ13839"/>
      <c r="AK13839"/>
      <c r="AL13839"/>
    </row>
    <row r="13840" spans="3:38" ht="15" customHeight="1" x14ac:dyDescent="0.35">
      <c r="C13840"/>
      <c r="D13840"/>
      <c r="E13840"/>
      <c r="F13840"/>
      <c r="G13840"/>
      <c r="H13840"/>
      <c r="I13840"/>
      <c r="J13840"/>
      <c r="K13840"/>
      <c r="L13840"/>
      <c r="M13840"/>
      <c r="N13840"/>
      <c r="O13840"/>
      <c r="S13840"/>
      <c r="T13840"/>
      <c r="U13840"/>
      <c r="V13840"/>
      <c r="Y13840"/>
      <c r="Z13840"/>
      <c r="AA13840"/>
      <c r="AB13840"/>
      <c r="AC13840"/>
      <c r="AD13840"/>
      <c r="AE13840"/>
      <c r="AF13840"/>
      <c r="AG13840"/>
      <c r="AH13840"/>
      <c r="AI13840"/>
      <c r="AJ13840"/>
      <c r="AK13840"/>
      <c r="AL13840"/>
    </row>
    <row r="13841" spans="3:38" ht="15" customHeight="1" x14ac:dyDescent="0.35">
      <c r="C13841"/>
      <c r="D13841"/>
      <c r="E13841"/>
      <c r="F13841"/>
      <c r="G13841"/>
      <c r="H13841"/>
      <c r="I13841"/>
      <c r="J13841"/>
      <c r="K13841"/>
      <c r="L13841"/>
      <c r="M13841"/>
      <c r="N13841"/>
      <c r="O13841"/>
      <c r="S13841"/>
      <c r="T13841"/>
      <c r="U13841"/>
      <c r="V13841"/>
      <c r="Y13841"/>
      <c r="Z13841"/>
      <c r="AA13841"/>
      <c r="AB13841"/>
      <c r="AC13841"/>
      <c r="AD13841"/>
      <c r="AE13841"/>
      <c r="AF13841"/>
      <c r="AG13841"/>
      <c r="AH13841"/>
      <c r="AI13841"/>
      <c r="AJ13841"/>
      <c r="AK13841"/>
      <c r="AL13841"/>
    </row>
    <row r="13842" spans="3:38" ht="15" customHeight="1" x14ac:dyDescent="0.35">
      <c r="C13842"/>
      <c r="D13842"/>
      <c r="E13842"/>
      <c r="F13842"/>
      <c r="G13842"/>
      <c r="H13842"/>
      <c r="I13842"/>
      <c r="J13842"/>
      <c r="K13842"/>
      <c r="L13842"/>
      <c r="M13842"/>
      <c r="N13842"/>
      <c r="O13842"/>
      <c r="S13842"/>
      <c r="T13842"/>
      <c r="U13842"/>
      <c r="V13842"/>
      <c r="Y13842"/>
      <c r="Z13842"/>
      <c r="AA13842"/>
      <c r="AB13842"/>
      <c r="AC13842"/>
      <c r="AD13842"/>
      <c r="AE13842"/>
      <c r="AF13842"/>
      <c r="AG13842"/>
      <c r="AH13842"/>
      <c r="AI13842"/>
      <c r="AJ13842"/>
      <c r="AK13842"/>
      <c r="AL13842"/>
    </row>
    <row r="13843" spans="3:38" ht="15" customHeight="1" x14ac:dyDescent="0.35">
      <c r="C13843"/>
      <c r="D13843"/>
      <c r="E13843"/>
      <c r="F13843"/>
      <c r="G13843"/>
      <c r="H13843"/>
      <c r="I13843"/>
      <c r="J13843"/>
      <c r="K13843"/>
      <c r="L13843"/>
      <c r="M13843"/>
      <c r="N13843"/>
      <c r="O13843"/>
      <c r="S13843"/>
      <c r="T13843"/>
      <c r="U13843"/>
      <c r="V13843"/>
      <c r="Y13843"/>
      <c r="Z13843"/>
      <c r="AA13843"/>
      <c r="AB13843"/>
      <c r="AC13843"/>
      <c r="AD13843"/>
      <c r="AE13843"/>
      <c r="AF13843"/>
      <c r="AG13843"/>
      <c r="AH13843"/>
      <c r="AI13843"/>
      <c r="AJ13843"/>
      <c r="AK13843"/>
      <c r="AL13843"/>
    </row>
    <row r="13844" spans="3:38" ht="15" customHeight="1" x14ac:dyDescent="0.35">
      <c r="C13844"/>
      <c r="D13844"/>
      <c r="E13844"/>
      <c r="F13844"/>
      <c r="G13844"/>
      <c r="H13844"/>
      <c r="I13844"/>
      <c r="J13844"/>
      <c r="K13844"/>
      <c r="L13844"/>
      <c r="M13844"/>
      <c r="N13844"/>
      <c r="O13844"/>
      <c r="S13844"/>
      <c r="T13844"/>
      <c r="U13844"/>
      <c r="V13844"/>
      <c r="Y13844"/>
      <c r="Z13844"/>
      <c r="AA13844"/>
      <c r="AB13844"/>
      <c r="AC13844"/>
      <c r="AD13844"/>
      <c r="AE13844"/>
      <c r="AF13844"/>
      <c r="AG13844"/>
      <c r="AH13844"/>
      <c r="AI13844"/>
      <c r="AJ13844"/>
      <c r="AK13844"/>
      <c r="AL13844"/>
    </row>
    <row r="13845" spans="3:38" ht="15" customHeight="1" x14ac:dyDescent="0.35">
      <c r="C13845"/>
      <c r="D13845"/>
      <c r="E13845"/>
      <c r="F13845"/>
      <c r="G13845"/>
      <c r="H13845"/>
      <c r="I13845"/>
      <c r="J13845"/>
      <c r="K13845"/>
      <c r="L13845"/>
      <c r="M13845"/>
      <c r="N13845"/>
      <c r="O13845"/>
      <c r="S13845"/>
      <c r="T13845"/>
      <c r="U13845"/>
      <c r="V13845"/>
      <c r="Y13845"/>
      <c r="Z13845"/>
      <c r="AA13845"/>
      <c r="AB13845"/>
      <c r="AC13845"/>
      <c r="AD13845"/>
      <c r="AE13845"/>
      <c r="AF13845"/>
      <c r="AG13845"/>
      <c r="AH13845"/>
      <c r="AI13845"/>
      <c r="AJ13845"/>
      <c r="AK13845"/>
      <c r="AL13845"/>
    </row>
    <row r="13846" spans="3:38" ht="15" customHeight="1" x14ac:dyDescent="0.35">
      <c r="C13846"/>
      <c r="D13846"/>
      <c r="E13846"/>
      <c r="F13846"/>
      <c r="G13846"/>
      <c r="H13846"/>
      <c r="I13846"/>
      <c r="J13846"/>
      <c r="K13846"/>
      <c r="L13846"/>
      <c r="M13846"/>
      <c r="N13846"/>
      <c r="O13846"/>
      <c r="S13846"/>
      <c r="T13846"/>
      <c r="U13846"/>
      <c r="V13846"/>
      <c r="Y13846"/>
      <c r="Z13846"/>
      <c r="AA13846"/>
      <c r="AB13846"/>
      <c r="AC13846"/>
      <c r="AD13846"/>
      <c r="AE13846"/>
      <c r="AF13846"/>
      <c r="AG13846"/>
      <c r="AH13846"/>
      <c r="AI13846"/>
      <c r="AJ13846"/>
      <c r="AK13846"/>
      <c r="AL13846"/>
    </row>
    <row r="13847" spans="3:38" ht="15" customHeight="1" x14ac:dyDescent="0.35">
      <c r="C13847"/>
      <c r="D13847"/>
      <c r="E13847"/>
      <c r="F13847"/>
      <c r="G13847"/>
      <c r="H13847"/>
      <c r="I13847"/>
      <c r="J13847"/>
      <c r="K13847"/>
      <c r="L13847"/>
      <c r="M13847"/>
      <c r="N13847"/>
      <c r="O13847"/>
      <c r="S13847"/>
      <c r="T13847"/>
      <c r="U13847"/>
      <c r="V13847"/>
      <c r="Y13847"/>
      <c r="Z13847"/>
      <c r="AA13847"/>
      <c r="AB13847"/>
      <c r="AC13847"/>
      <c r="AD13847"/>
      <c r="AE13847"/>
      <c r="AF13847"/>
      <c r="AG13847"/>
      <c r="AH13847"/>
      <c r="AI13847"/>
      <c r="AJ13847"/>
      <c r="AK13847"/>
      <c r="AL13847"/>
    </row>
    <row r="13848" spans="3:38" ht="15" customHeight="1" x14ac:dyDescent="0.35">
      <c r="C13848"/>
      <c r="D13848"/>
      <c r="E13848"/>
      <c r="F13848"/>
      <c r="G13848"/>
      <c r="H13848"/>
      <c r="I13848"/>
      <c r="J13848"/>
      <c r="K13848"/>
      <c r="L13848"/>
      <c r="M13848"/>
      <c r="N13848"/>
      <c r="O13848"/>
      <c r="S13848"/>
      <c r="T13848"/>
      <c r="U13848"/>
      <c r="V13848"/>
      <c r="Y13848"/>
      <c r="Z13848"/>
      <c r="AA13848"/>
      <c r="AB13848"/>
      <c r="AC13848"/>
      <c r="AD13848"/>
      <c r="AE13848"/>
      <c r="AF13848"/>
      <c r="AG13848"/>
      <c r="AH13848"/>
      <c r="AI13848"/>
      <c r="AJ13848"/>
      <c r="AK13848"/>
      <c r="AL13848"/>
    </row>
    <row r="13849" spans="3:38" ht="15" customHeight="1" x14ac:dyDescent="0.35">
      <c r="C13849"/>
      <c r="D13849"/>
      <c r="E13849"/>
      <c r="F13849"/>
      <c r="G13849"/>
      <c r="H13849"/>
      <c r="I13849"/>
      <c r="J13849"/>
      <c r="K13849"/>
      <c r="L13849"/>
      <c r="M13849"/>
      <c r="N13849"/>
      <c r="O13849"/>
      <c r="S13849"/>
      <c r="T13849"/>
      <c r="U13849"/>
      <c r="V13849"/>
      <c r="Y13849"/>
      <c r="Z13849"/>
      <c r="AA13849"/>
      <c r="AB13849"/>
      <c r="AC13849"/>
      <c r="AD13849"/>
      <c r="AE13849"/>
      <c r="AF13849"/>
      <c r="AG13849"/>
      <c r="AH13849"/>
      <c r="AI13849"/>
      <c r="AJ13849"/>
      <c r="AK13849"/>
      <c r="AL13849"/>
    </row>
    <row r="13850" spans="3:38" ht="15" customHeight="1" x14ac:dyDescent="0.35">
      <c r="C13850"/>
      <c r="D13850"/>
      <c r="E13850"/>
      <c r="F13850"/>
      <c r="G13850"/>
      <c r="H13850"/>
      <c r="I13850"/>
      <c r="J13850"/>
      <c r="K13850"/>
      <c r="L13850"/>
      <c r="M13850"/>
      <c r="N13850"/>
      <c r="O13850"/>
      <c r="S13850"/>
      <c r="T13850"/>
      <c r="U13850"/>
      <c r="V13850"/>
      <c r="Y13850"/>
      <c r="Z13850"/>
      <c r="AA13850"/>
      <c r="AB13850"/>
      <c r="AC13850"/>
      <c r="AD13850"/>
      <c r="AE13850"/>
      <c r="AF13850"/>
      <c r="AG13850"/>
      <c r="AH13850"/>
      <c r="AI13850"/>
      <c r="AJ13850"/>
      <c r="AK13850"/>
      <c r="AL13850"/>
    </row>
    <row r="13851" spans="3:38" ht="15" customHeight="1" x14ac:dyDescent="0.35">
      <c r="C13851"/>
      <c r="D13851"/>
      <c r="E13851"/>
      <c r="F13851"/>
      <c r="G13851"/>
      <c r="H13851"/>
      <c r="I13851"/>
      <c r="J13851"/>
      <c r="K13851"/>
      <c r="L13851"/>
      <c r="M13851"/>
      <c r="N13851"/>
      <c r="O13851"/>
      <c r="S13851"/>
      <c r="T13851"/>
      <c r="U13851"/>
      <c r="V13851"/>
      <c r="Y13851"/>
      <c r="Z13851"/>
      <c r="AA13851"/>
      <c r="AB13851"/>
      <c r="AC13851"/>
      <c r="AD13851"/>
      <c r="AE13851"/>
      <c r="AF13851"/>
      <c r="AG13851"/>
      <c r="AH13851"/>
      <c r="AI13851"/>
      <c r="AJ13851"/>
      <c r="AK13851"/>
      <c r="AL13851"/>
    </row>
    <row r="13852" spans="3:38" ht="15" customHeight="1" x14ac:dyDescent="0.35">
      <c r="C13852"/>
      <c r="D13852"/>
      <c r="E13852"/>
      <c r="F13852"/>
      <c r="G13852"/>
      <c r="H13852"/>
      <c r="I13852"/>
      <c r="J13852"/>
      <c r="K13852"/>
      <c r="L13852"/>
      <c r="M13852"/>
      <c r="N13852"/>
      <c r="O13852"/>
      <c r="S13852"/>
      <c r="T13852"/>
      <c r="U13852"/>
      <c r="V13852"/>
      <c r="Y13852"/>
      <c r="Z13852"/>
      <c r="AA13852"/>
      <c r="AB13852"/>
      <c r="AC13852"/>
      <c r="AD13852"/>
      <c r="AE13852"/>
      <c r="AF13852"/>
      <c r="AG13852"/>
      <c r="AH13852"/>
      <c r="AI13852"/>
      <c r="AJ13852"/>
      <c r="AK13852"/>
      <c r="AL13852"/>
    </row>
    <row r="13853" spans="3:38" ht="15" customHeight="1" x14ac:dyDescent="0.35">
      <c r="C13853"/>
      <c r="D13853"/>
      <c r="E13853"/>
      <c r="F13853"/>
      <c r="G13853"/>
      <c r="H13853"/>
      <c r="I13853"/>
      <c r="J13853"/>
      <c r="K13853"/>
      <c r="L13853"/>
      <c r="M13853"/>
      <c r="N13853"/>
      <c r="O13853"/>
      <c r="S13853"/>
      <c r="T13853"/>
      <c r="U13853"/>
      <c r="V13853"/>
      <c r="Y13853"/>
      <c r="Z13853"/>
      <c r="AA13853"/>
      <c r="AB13853"/>
      <c r="AC13853"/>
      <c r="AD13853"/>
      <c r="AE13853"/>
      <c r="AF13853"/>
      <c r="AG13853"/>
      <c r="AH13853"/>
      <c r="AI13853"/>
      <c r="AJ13853"/>
      <c r="AK13853"/>
      <c r="AL13853"/>
    </row>
    <row r="13854" spans="3:38" ht="15" customHeight="1" x14ac:dyDescent="0.35">
      <c r="C13854"/>
      <c r="D13854"/>
      <c r="E13854"/>
      <c r="F13854"/>
      <c r="G13854"/>
      <c r="H13854"/>
      <c r="I13854"/>
      <c r="J13854"/>
      <c r="K13854"/>
      <c r="L13854"/>
      <c r="M13854"/>
      <c r="N13854"/>
      <c r="O13854"/>
      <c r="S13854"/>
      <c r="T13854"/>
      <c r="U13854"/>
      <c r="V13854"/>
      <c r="Y13854"/>
      <c r="Z13854"/>
      <c r="AA13854"/>
      <c r="AB13854"/>
      <c r="AC13854"/>
      <c r="AD13854"/>
      <c r="AE13854"/>
      <c r="AF13854"/>
      <c r="AG13854"/>
      <c r="AH13854"/>
      <c r="AI13854"/>
      <c r="AJ13854"/>
      <c r="AK13854"/>
      <c r="AL13854"/>
    </row>
    <row r="13855" spans="3:38" ht="15" customHeight="1" x14ac:dyDescent="0.35">
      <c r="C13855"/>
      <c r="D13855"/>
      <c r="E13855"/>
      <c r="F13855"/>
      <c r="G13855"/>
      <c r="H13855"/>
      <c r="I13855"/>
      <c r="J13855"/>
      <c r="K13855"/>
      <c r="L13855"/>
      <c r="M13855"/>
      <c r="N13855"/>
      <c r="O13855"/>
      <c r="S13855"/>
      <c r="T13855"/>
      <c r="U13855"/>
      <c r="V13855"/>
      <c r="Y13855"/>
      <c r="Z13855"/>
      <c r="AA13855"/>
      <c r="AB13855"/>
      <c r="AC13855"/>
      <c r="AD13855"/>
      <c r="AE13855"/>
      <c r="AF13855"/>
      <c r="AG13855"/>
      <c r="AH13855"/>
      <c r="AI13855"/>
      <c r="AJ13855"/>
      <c r="AK13855"/>
      <c r="AL13855"/>
    </row>
    <row r="13856" spans="3:38" ht="15" customHeight="1" x14ac:dyDescent="0.35">
      <c r="C13856"/>
      <c r="D13856"/>
      <c r="E13856"/>
      <c r="F13856"/>
      <c r="G13856"/>
      <c r="H13856"/>
      <c r="I13856"/>
      <c r="J13856"/>
      <c r="K13856"/>
      <c r="L13856"/>
      <c r="M13856"/>
      <c r="N13856"/>
      <c r="O13856"/>
      <c r="S13856"/>
      <c r="T13856"/>
      <c r="U13856"/>
      <c r="V13856"/>
      <c r="Y13856"/>
      <c r="Z13856"/>
      <c r="AA13856"/>
      <c r="AB13856"/>
      <c r="AC13856"/>
      <c r="AD13856"/>
      <c r="AE13856"/>
      <c r="AF13856"/>
      <c r="AG13856"/>
      <c r="AH13856"/>
      <c r="AI13856"/>
      <c r="AJ13856"/>
      <c r="AK13856"/>
      <c r="AL13856"/>
    </row>
    <row r="13857" spans="3:38" ht="15" customHeight="1" x14ac:dyDescent="0.35">
      <c r="C13857"/>
      <c r="D13857"/>
      <c r="E13857"/>
      <c r="F13857"/>
      <c r="G13857"/>
      <c r="H13857"/>
      <c r="I13857"/>
      <c r="J13857"/>
      <c r="K13857"/>
      <c r="L13857"/>
      <c r="M13857"/>
      <c r="N13857"/>
      <c r="O13857"/>
      <c r="S13857"/>
      <c r="T13857"/>
      <c r="U13857"/>
      <c r="V13857"/>
      <c r="Y13857"/>
      <c r="Z13857"/>
      <c r="AA13857"/>
      <c r="AB13857"/>
      <c r="AC13857"/>
      <c r="AD13857"/>
      <c r="AE13857"/>
      <c r="AF13857"/>
      <c r="AG13857"/>
      <c r="AH13857"/>
      <c r="AI13857"/>
      <c r="AJ13857"/>
      <c r="AK13857"/>
      <c r="AL13857"/>
    </row>
    <row r="13858" spans="3:38" ht="15" customHeight="1" x14ac:dyDescent="0.35">
      <c r="C13858"/>
      <c r="D13858"/>
      <c r="E13858"/>
      <c r="F13858"/>
      <c r="G13858"/>
      <c r="H13858"/>
      <c r="I13858"/>
      <c r="J13858"/>
      <c r="K13858"/>
      <c r="L13858"/>
      <c r="M13858"/>
      <c r="N13858"/>
      <c r="O13858"/>
      <c r="S13858"/>
      <c r="T13858"/>
      <c r="U13858"/>
      <c r="V13858"/>
      <c r="Y13858"/>
      <c r="Z13858"/>
      <c r="AA13858"/>
      <c r="AB13858"/>
      <c r="AC13858"/>
      <c r="AD13858"/>
      <c r="AE13858"/>
      <c r="AF13858"/>
      <c r="AG13858"/>
      <c r="AH13858"/>
      <c r="AI13858"/>
      <c r="AJ13858"/>
      <c r="AK13858"/>
      <c r="AL13858"/>
    </row>
    <row r="13859" spans="3:38" ht="15" customHeight="1" x14ac:dyDescent="0.35">
      <c r="C13859"/>
      <c r="D13859"/>
      <c r="E13859"/>
      <c r="F13859"/>
      <c r="G13859"/>
      <c r="H13859"/>
      <c r="I13859"/>
      <c r="J13859"/>
      <c r="K13859"/>
      <c r="L13859"/>
      <c r="M13859"/>
      <c r="N13859"/>
      <c r="O13859"/>
      <c r="S13859"/>
      <c r="T13859"/>
      <c r="U13859"/>
      <c r="V13859"/>
      <c r="Y13859"/>
      <c r="Z13859"/>
      <c r="AA13859"/>
      <c r="AB13859"/>
      <c r="AC13859"/>
      <c r="AD13859"/>
      <c r="AE13859"/>
      <c r="AF13859"/>
      <c r="AG13859"/>
      <c r="AH13859"/>
      <c r="AI13859"/>
      <c r="AJ13859"/>
      <c r="AK13859"/>
      <c r="AL13859"/>
    </row>
    <row r="13860" spans="3:38" ht="15" customHeight="1" x14ac:dyDescent="0.35">
      <c r="C13860"/>
      <c r="D13860"/>
      <c r="E13860"/>
      <c r="F13860"/>
      <c r="G13860"/>
      <c r="H13860"/>
      <c r="I13860"/>
      <c r="J13860"/>
      <c r="K13860"/>
      <c r="L13860"/>
      <c r="M13860"/>
      <c r="N13860"/>
      <c r="O13860"/>
      <c r="S13860"/>
      <c r="T13860"/>
      <c r="U13860"/>
      <c r="V13860"/>
      <c r="Y13860"/>
      <c r="Z13860"/>
      <c r="AA13860"/>
      <c r="AB13860"/>
      <c r="AC13860"/>
      <c r="AD13860"/>
      <c r="AE13860"/>
      <c r="AF13860"/>
      <c r="AG13860"/>
      <c r="AH13860"/>
      <c r="AI13860"/>
      <c r="AJ13860"/>
      <c r="AK13860"/>
      <c r="AL13860"/>
    </row>
    <row r="13861" spans="3:38" ht="15" customHeight="1" x14ac:dyDescent="0.35">
      <c r="C13861"/>
      <c r="D13861"/>
      <c r="E13861"/>
      <c r="F13861"/>
      <c r="G13861"/>
      <c r="H13861"/>
      <c r="I13861"/>
      <c r="J13861"/>
      <c r="K13861"/>
      <c r="L13861"/>
      <c r="M13861"/>
      <c r="N13861"/>
      <c r="O13861"/>
      <c r="S13861"/>
      <c r="T13861"/>
      <c r="U13861"/>
      <c r="V13861"/>
      <c r="Y13861"/>
      <c r="Z13861"/>
      <c r="AA13861"/>
      <c r="AB13861"/>
      <c r="AC13861"/>
      <c r="AD13861"/>
      <c r="AE13861"/>
      <c r="AF13861"/>
      <c r="AG13861"/>
      <c r="AH13861"/>
      <c r="AI13861"/>
      <c r="AJ13861"/>
      <c r="AK13861"/>
      <c r="AL13861"/>
    </row>
    <row r="13862" spans="3:38" ht="15" customHeight="1" x14ac:dyDescent="0.35">
      <c r="C13862"/>
      <c r="D13862"/>
      <c r="E13862"/>
      <c r="F13862"/>
      <c r="G13862"/>
      <c r="H13862"/>
      <c r="I13862"/>
      <c r="J13862"/>
      <c r="K13862"/>
      <c r="L13862"/>
      <c r="M13862"/>
      <c r="N13862"/>
      <c r="O13862"/>
      <c r="S13862"/>
      <c r="T13862"/>
      <c r="U13862"/>
      <c r="V13862"/>
      <c r="Y13862"/>
      <c r="Z13862"/>
      <c r="AA13862"/>
      <c r="AB13862"/>
      <c r="AC13862"/>
      <c r="AD13862"/>
      <c r="AE13862"/>
      <c r="AF13862"/>
      <c r="AG13862"/>
      <c r="AH13862"/>
      <c r="AI13862"/>
      <c r="AJ13862"/>
      <c r="AK13862"/>
      <c r="AL13862"/>
    </row>
    <row r="13863" spans="3:38" ht="15" customHeight="1" x14ac:dyDescent="0.35">
      <c r="C13863"/>
      <c r="D13863"/>
      <c r="E13863"/>
      <c r="F13863"/>
      <c r="G13863"/>
      <c r="H13863"/>
      <c r="I13863"/>
      <c r="J13863"/>
      <c r="K13863"/>
      <c r="L13863"/>
      <c r="M13863"/>
      <c r="N13863"/>
      <c r="O13863"/>
      <c r="S13863"/>
      <c r="T13863"/>
      <c r="U13863"/>
      <c r="V13863"/>
      <c r="Y13863"/>
      <c r="Z13863"/>
      <c r="AA13863"/>
      <c r="AB13863"/>
      <c r="AC13863"/>
      <c r="AD13863"/>
      <c r="AE13863"/>
      <c r="AF13863"/>
      <c r="AG13863"/>
      <c r="AH13863"/>
      <c r="AI13863"/>
      <c r="AJ13863"/>
      <c r="AK13863"/>
      <c r="AL13863"/>
    </row>
    <row r="13864" spans="3:38" ht="15" customHeight="1" x14ac:dyDescent="0.35">
      <c r="C13864"/>
      <c r="D13864"/>
      <c r="E13864"/>
      <c r="F13864"/>
      <c r="G13864"/>
      <c r="H13864"/>
      <c r="I13864"/>
      <c r="J13864"/>
      <c r="K13864"/>
      <c r="L13864"/>
      <c r="M13864"/>
      <c r="N13864"/>
      <c r="O13864"/>
      <c r="S13864"/>
      <c r="T13864"/>
      <c r="U13864"/>
      <c r="V13864"/>
      <c r="Y13864"/>
      <c r="Z13864"/>
      <c r="AA13864"/>
      <c r="AB13864"/>
      <c r="AC13864"/>
      <c r="AD13864"/>
      <c r="AE13864"/>
      <c r="AF13864"/>
      <c r="AG13864"/>
      <c r="AH13864"/>
      <c r="AI13864"/>
      <c r="AJ13864"/>
      <c r="AK13864"/>
      <c r="AL13864"/>
    </row>
    <row r="13865" spans="3:38" ht="15" customHeight="1" x14ac:dyDescent="0.35">
      <c r="C13865"/>
      <c r="D13865"/>
      <c r="E13865"/>
      <c r="F13865"/>
      <c r="G13865"/>
      <c r="H13865"/>
      <c r="I13865"/>
      <c r="J13865"/>
      <c r="K13865"/>
      <c r="L13865"/>
      <c r="M13865"/>
      <c r="N13865"/>
      <c r="O13865"/>
      <c r="S13865"/>
      <c r="T13865"/>
      <c r="U13865"/>
      <c r="V13865"/>
      <c r="Y13865"/>
      <c r="Z13865"/>
      <c r="AA13865"/>
      <c r="AB13865"/>
      <c r="AC13865"/>
      <c r="AD13865"/>
      <c r="AE13865"/>
      <c r="AF13865"/>
      <c r="AG13865"/>
      <c r="AH13865"/>
      <c r="AI13865"/>
      <c r="AJ13865"/>
      <c r="AK13865"/>
      <c r="AL13865"/>
    </row>
    <row r="13866" spans="3:38" ht="15" customHeight="1" x14ac:dyDescent="0.35">
      <c r="C13866"/>
      <c r="D13866"/>
      <c r="E13866"/>
      <c r="F13866"/>
      <c r="G13866"/>
      <c r="H13866"/>
      <c r="I13866"/>
      <c r="J13866"/>
      <c r="K13866"/>
      <c r="L13866"/>
      <c r="M13866"/>
      <c r="N13866"/>
      <c r="O13866"/>
      <c r="S13866"/>
      <c r="T13866"/>
      <c r="U13866"/>
      <c r="V13866"/>
      <c r="Y13866"/>
      <c r="Z13866"/>
      <c r="AA13866"/>
      <c r="AB13866"/>
      <c r="AC13866"/>
      <c r="AD13866"/>
      <c r="AE13866"/>
      <c r="AF13866"/>
      <c r="AG13866"/>
      <c r="AH13866"/>
      <c r="AI13866"/>
      <c r="AJ13866"/>
      <c r="AK13866"/>
      <c r="AL13866"/>
    </row>
    <row r="13867" spans="3:38" ht="15" customHeight="1" x14ac:dyDescent="0.35">
      <c r="C13867"/>
      <c r="D13867"/>
      <c r="E13867"/>
      <c r="F13867"/>
      <c r="G13867"/>
      <c r="H13867"/>
      <c r="I13867"/>
      <c r="J13867"/>
      <c r="K13867"/>
      <c r="L13867"/>
      <c r="M13867"/>
      <c r="N13867"/>
      <c r="O13867"/>
      <c r="S13867"/>
      <c r="T13867"/>
      <c r="U13867"/>
      <c r="V13867"/>
      <c r="Y13867"/>
      <c r="Z13867"/>
      <c r="AA13867"/>
      <c r="AB13867"/>
      <c r="AC13867"/>
      <c r="AD13867"/>
      <c r="AE13867"/>
      <c r="AF13867"/>
      <c r="AG13867"/>
      <c r="AH13867"/>
      <c r="AI13867"/>
      <c r="AJ13867"/>
      <c r="AK13867"/>
      <c r="AL13867"/>
    </row>
    <row r="13868" spans="3:38" ht="15" customHeight="1" x14ac:dyDescent="0.35">
      <c r="C13868"/>
      <c r="D13868"/>
      <c r="E13868"/>
      <c r="F13868"/>
      <c r="G13868"/>
      <c r="H13868"/>
      <c r="I13868"/>
      <c r="J13868"/>
      <c r="K13868"/>
      <c r="L13868"/>
      <c r="M13868"/>
      <c r="N13868"/>
      <c r="O13868"/>
      <c r="S13868"/>
      <c r="T13868"/>
      <c r="U13868"/>
      <c r="V13868"/>
      <c r="Y13868"/>
      <c r="Z13868"/>
      <c r="AA13868"/>
      <c r="AB13868"/>
      <c r="AC13868"/>
      <c r="AD13868"/>
      <c r="AE13868"/>
      <c r="AF13868"/>
      <c r="AG13868"/>
      <c r="AH13868"/>
      <c r="AI13868"/>
      <c r="AJ13868"/>
      <c r="AK13868"/>
      <c r="AL13868"/>
    </row>
    <row r="13869" spans="3:38" ht="15" customHeight="1" x14ac:dyDescent="0.35">
      <c r="C13869"/>
      <c r="D13869"/>
      <c r="E13869"/>
      <c r="F13869"/>
      <c r="G13869"/>
      <c r="H13869"/>
      <c r="I13869"/>
      <c r="J13869"/>
      <c r="K13869"/>
      <c r="L13869"/>
      <c r="M13869"/>
      <c r="N13869"/>
      <c r="O13869"/>
      <c r="S13869"/>
      <c r="T13869"/>
      <c r="U13869"/>
      <c r="V13869"/>
      <c r="Y13869"/>
      <c r="Z13869"/>
      <c r="AA13869"/>
      <c r="AB13869"/>
      <c r="AC13869"/>
      <c r="AD13869"/>
      <c r="AE13869"/>
      <c r="AF13869"/>
      <c r="AG13869"/>
      <c r="AH13869"/>
      <c r="AI13869"/>
      <c r="AJ13869"/>
      <c r="AK13869"/>
      <c r="AL13869"/>
    </row>
    <row r="13870" spans="3:38" ht="15" customHeight="1" x14ac:dyDescent="0.35">
      <c r="C13870"/>
      <c r="D13870"/>
      <c r="E13870"/>
      <c r="F13870"/>
      <c r="G13870"/>
      <c r="H13870"/>
      <c r="I13870"/>
      <c r="J13870"/>
      <c r="K13870"/>
      <c r="L13870"/>
      <c r="M13870"/>
      <c r="N13870"/>
      <c r="O13870"/>
      <c r="S13870"/>
      <c r="T13870"/>
      <c r="U13870"/>
      <c r="V13870"/>
      <c r="Y13870"/>
      <c r="Z13870"/>
      <c r="AA13870"/>
      <c r="AB13870"/>
      <c r="AC13870"/>
      <c r="AD13870"/>
      <c r="AE13870"/>
      <c r="AF13870"/>
      <c r="AG13870"/>
      <c r="AH13870"/>
      <c r="AI13870"/>
      <c r="AJ13870"/>
      <c r="AK13870"/>
      <c r="AL13870"/>
    </row>
    <row r="13871" spans="3:38" ht="15" customHeight="1" x14ac:dyDescent="0.35">
      <c r="C13871"/>
      <c r="D13871"/>
      <c r="E13871"/>
      <c r="F13871"/>
      <c r="G13871"/>
      <c r="H13871"/>
      <c r="I13871"/>
      <c r="J13871"/>
      <c r="K13871"/>
      <c r="L13871"/>
      <c r="M13871"/>
      <c r="N13871"/>
      <c r="O13871"/>
      <c r="S13871"/>
      <c r="T13871"/>
      <c r="U13871"/>
      <c r="V13871"/>
      <c r="Y13871"/>
      <c r="Z13871"/>
      <c r="AA13871"/>
      <c r="AB13871"/>
      <c r="AC13871"/>
      <c r="AD13871"/>
      <c r="AE13871"/>
      <c r="AF13871"/>
      <c r="AG13871"/>
      <c r="AH13871"/>
      <c r="AI13871"/>
      <c r="AJ13871"/>
      <c r="AK13871"/>
      <c r="AL13871"/>
    </row>
    <row r="13872" spans="3:38" ht="15" customHeight="1" x14ac:dyDescent="0.35">
      <c r="C13872"/>
      <c r="D13872"/>
      <c r="E13872"/>
      <c r="F13872"/>
      <c r="G13872"/>
      <c r="H13872"/>
      <c r="I13872"/>
      <c r="J13872"/>
      <c r="K13872"/>
      <c r="L13872"/>
      <c r="M13872"/>
      <c r="N13872"/>
      <c r="O13872"/>
      <c r="S13872"/>
      <c r="T13872"/>
      <c r="U13872"/>
      <c r="V13872"/>
      <c r="Y13872"/>
      <c r="Z13872"/>
      <c r="AA13872"/>
      <c r="AB13872"/>
      <c r="AC13872"/>
      <c r="AD13872"/>
      <c r="AE13872"/>
      <c r="AF13872"/>
      <c r="AG13872"/>
      <c r="AH13872"/>
      <c r="AI13872"/>
      <c r="AJ13872"/>
      <c r="AK13872"/>
      <c r="AL13872"/>
    </row>
    <row r="13873" spans="3:38" ht="15" customHeight="1" x14ac:dyDescent="0.35">
      <c r="C13873"/>
      <c r="D13873"/>
      <c r="E13873"/>
      <c r="F13873"/>
      <c r="G13873"/>
      <c r="H13873"/>
      <c r="I13873"/>
      <c r="J13873"/>
      <c r="K13873"/>
      <c r="L13873"/>
      <c r="M13873"/>
      <c r="N13873"/>
      <c r="O13873"/>
      <c r="S13873"/>
      <c r="T13873"/>
      <c r="U13873"/>
      <c r="V13873"/>
      <c r="Y13873"/>
      <c r="Z13873"/>
      <c r="AA13873"/>
      <c r="AB13873"/>
      <c r="AC13873"/>
      <c r="AD13873"/>
      <c r="AE13873"/>
      <c r="AF13873"/>
      <c r="AG13873"/>
      <c r="AH13873"/>
      <c r="AI13873"/>
      <c r="AJ13873"/>
      <c r="AK13873"/>
      <c r="AL13873"/>
    </row>
    <row r="13874" spans="3:38" ht="15" customHeight="1" x14ac:dyDescent="0.35">
      <c r="C13874"/>
      <c r="D13874"/>
      <c r="E13874"/>
      <c r="F13874"/>
      <c r="G13874"/>
      <c r="H13874"/>
      <c r="I13874"/>
      <c r="J13874"/>
      <c r="K13874"/>
      <c r="L13874"/>
      <c r="M13874"/>
      <c r="N13874"/>
      <c r="O13874"/>
      <c r="S13874"/>
      <c r="T13874"/>
      <c r="U13874"/>
      <c r="V13874"/>
      <c r="Y13874"/>
      <c r="Z13874"/>
      <c r="AA13874"/>
      <c r="AB13874"/>
      <c r="AC13874"/>
      <c r="AD13874"/>
      <c r="AE13874"/>
      <c r="AF13874"/>
      <c r="AG13874"/>
      <c r="AH13874"/>
      <c r="AI13874"/>
      <c r="AJ13874"/>
      <c r="AK13874"/>
      <c r="AL13874"/>
    </row>
    <row r="13875" spans="3:38" ht="15" customHeight="1" x14ac:dyDescent="0.35">
      <c r="C13875"/>
      <c r="D13875"/>
      <c r="E13875"/>
      <c r="F13875"/>
      <c r="G13875"/>
      <c r="H13875"/>
      <c r="I13875"/>
      <c r="J13875"/>
      <c r="K13875"/>
      <c r="L13875"/>
      <c r="M13875"/>
      <c r="N13875"/>
      <c r="O13875"/>
      <c r="S13875"/>
      <c r="T13875"/>
      <c r="U13875"/>
      <c r="V13875"/>
      <c r="Y13875"/>
      <c r="Z13875"/>
      <c r="AA13875"/>
      <c r="AB13875"/>
      <c r="AC13875"/>
      <c r="AD13875"/>
      <c r="AE13875"/>
      <c r="AF13875"/>
      <c r="AG13875"/>
      <c r="AH13875"/>
      <c r="AI13875"/>
      <c r="AJ13875"/>
      <c r="AK13875"/>
      <c r="AL13875"/>
    </row>
    <row r="13876" spans="3:38" ht="15" customHeight="1" x14ac:dyDescent="0.35">
      <c r="C13876"/>
      <c r="D13876"/>
      <c r="E13876"/>
      <c r="F13876"/>
      <c r="G13876"/>
      <c r="H13876"/>
      <c r="I13876"/>
      <c r="J13876"/>
      <c r="K13876"/>
      <c r="L13876"/>
      <c r="M13876"/>
      <c r="N13876"/>
      <c r="O13876"/>
      <c r="S13876"/>
      <c r="T13876"/>
      <c r="U13876"/>
      <c r="V13876"/>
      <c r="Y13876"/>
      <c r="Z13876"/>
      <c r="AA13876"/>
      <c r="AB13876"/>
      <c r="AC13876"/>
      <c r="AD13876"/>
      <c r="AE13876"/>
      <c r="AF13876"/>
      <c r="AG13876"/>
      <c r="AH13876"/>
      <c r="AI13876"/>
      <c r="AJ13876"/>
      <c r="AK13876"/>
      <c r="AL13876"/>
    </row>
    <row r="13877" spans="3:38" ht="15" customHeight="1" x14ac:dyDescent="0.35">
      <c r="C13877"/>
      <c r="D13877"/>
      <c r="E13877"/>
      <c r="F13877"/>
      <c r="G13877"/>
      <c r="H13877"/>
      <c r="I13877"/>
      <c r="J13877"/>
      <c r="K13877"/>
      <c r="L13877"/>
      <c r="M13877"/>
      <c r="N13877"/>
      <c r="O13877"/>
      <c r="S13877"/>
      <c r="T13877"/>
      <c r="U13877"/>
      <c r="V13877"/>
      <c r="Y13877"/>
      <c r="Z13877"/>
      <c r="AA13877"/>
      <c r="AB13877"/>
      <c r="AC13877"/>
      <c r="AD13877"/>
      <c r="AE13877"/>
      <c r="AF13877"/>
      <c r="AG13877"/>
      <c r="AH13877"/>
      <c r="AI13877"/>
      <c r="AJ13877"/>
      <c r="AK13877"/>
      <c r="AL13877"/>
    </row>
    <row r="13878" spans="3:38" ht="15" customHeight="1" x14ac:dyDescent="0.35">
      <c r="C13878"/>
      <c r="D13878"/>
      <c r="E13878"/>
      <c r="F13878"/>
      <c r="G13878"/>
      <c r="H13878"/>
      <c r="I13878"/>
      <c r="J13878"/>
      <c r="K13878"/>
      <c r="L13878"/>
      <c r="M13878"/>
      <c r="N13878"/>
      <c r="O13878"/>
      <c r="S13878"/>
      <c r="T13878"/>
      <c r="U13878"/>
      <c r="V13878"/>
      <c r="Y13878"/>
      <c r="Z13878"/>
      <c r="AA13878"/>
      <c r="AB13878"/>
      <c r="AC13878"/>
      <c r="AD13878"/>
      <c r="AE13878"/>
      <c r="AF13878"/>
      <c r="AG13878"/>
      <c r="AH13878"/>
      <c r="AI13878"/>
      <c r="AJ13878"/>
      <c r="AK13878"/>
      <c r="AL13878"/>
    </row>
    <row r="13879" spans="3:38" ht="15" customHeight="1" x14ac:dyDescent="0.35">
      <c r="C13879"/>
      <c r="D13879"/>
      <c r="E13879"/>
      <c r="F13879"/>
      <c r="G13879"/>
      <c r="H13879"/>
      <c r="I13879"/>
      <c r="J13879"/>
      <c r="K13879"/>
      <c r="L13879"/>
      <c r="M13879"/>
      <c r="N13879"/>
      <c r="O13879"/>
      <c r="S13879"/>
      <c r="T13879"/>
      <c r="U13879"/>
      <c r="V13879"/>
      <c r="Y13879"/>
      <c r="Z13879"/>
      <c r="AA13879"/>
      <c r="AB13879"/>
      <c r="AC13879"/>
      <c r="AD13879"/>
      <c r="AE13879"/>
      <c r="AF13879"/>
      <c r="AG13879"/>
      <c r="AH13879"/>
      <c r="AI13879"/>
      <c r="AJ13879"/>
      <c r="AK13879"/>
      <c r="AL13879"/>
    </row>
    <row r="13880" spans="3:38" ht="15" customHeight="1" x14ac:dyDescent="0.35">
      <c r="C13880"/>
      <c r="D13880"/>
      <c r="E13880"/>
      <c r="F13880"/>
      <c r="G13880"/>
      <c r="H13880"/>
      <c r="I13880"/>
      <c r="J13880"/>
      <c r="K13880"/>
      <c r="L13880"/>
      <c r="M13880"/>
      <c r="N13880"/>
      <c r="O13880"/>
      <c r="S13880"/>
      <c r="T13880"/>
      <c r="U13880"/>
      <c r="V13880"/>
      <c r="Y13880"/>
      <c r="Z13880"/>
      <c r="AA13880"/>
      <c r="AB13880"/>
      <c r="AC13880"/>
      <c r="AD13880"/>
      <c r="AE13880"/>
      <c r="AF13880"/>
      <c r="AG13880"/>
      <c r="AH13880"/>
      <c r="AI13880"/>
      <c r="AJ13880"/>
      <c r="AK13880"/>
      <c r="AL13880"/>
    </row>
    <row r="13881" spans="3:38" ht="15" customHeight="1" x14ac:dyDescent="0.35">
      <c r="C13881"/>
      <c r="D13881"/>
      <c r="E13881"/>
      <c r="F13881"/>
      <c r="G13881"/>
      <c r="H13881"/>
      <c r="I13881"/>
      <c r="J13881"/>
      <c r="K13881"/>
      <c r="L13881"/>
      <c r="M13881"/>
      <c r="N13881"/>
      <c r="O13881"/>
      <c r="S13881"/>
      <c r="T13881"/>
      <c r="U13881"/>
      <c r="V13881"/>
      <c r="Y13881"/>
      <c r="Z13881"/>
      <c r="AA13881"/>
      <c r="AB13881"/>
      <c r="AC13881"/>
      <c r="AD13881"/>
      <c r="AE13881"/>
      <c r="AF13881"/>
      <c r="AG13881"/>
      <c r="AH13881"/>
      <c r="AI13881"/>
      <c r="AJ13881"/>
      <c r="AK13881"/>
      <c r="AL13881"/>
    </row>
    <row r="13882" spans="3:38" ht="15" customHeight="1" x14ac:dyDescent="0.35">
      <c r="C13882"/>
      <c r="D13882"/>
      <c r="E13882"/>
      <c r="F13882"/>
      <c r="G13882"/>
      <c r="H13882"/>
      <c r="I13882"/>
      <c r="J13882"/>
      <c r="K13882"/>
      <c r="L13882"/>
      <c r="M13882"/>
      <c r="N13882"/>
      <c r="O13882"/>
      <c r="S13882"/>
      <c r="T13882"/>
      <c r="U13882"/>
      <c r="V13882"/>
      <c r="Y13882"/>
      <c r="Z13882"/>
      <c r="AA13882"/>
      <c r="AB13882"/>
      <c r="AC13882"/>
      <c r="AD13882"/>
      <c r="AE13882"/>
      <c r="AF13882"/>
      <c r="AG13882"/>
      <c r="AH13882"/>
      <c r="AI13882"/>
      <c r="AJ13882"/>
      <c r="AK13882"/>
      <c r="AL13882"/>
    </row>
    <row r="13883" spans="3:38" ht="15" customHeight="1" x14ac:dyDescent="0.35">
      <c r="C13883"/>
      <c r="D13883"/>
      <c r="E13883"/>
      <c r="F13883"/>
      <c r="G13883"/>
      <c r="H13883"/>
      <c r="I13883"/>
      <c r="J13883"/>
      <c r="K13883"/>
      <c r="L13883"/>
      <c r="M13883"/>
      <c r="N13883"/>
      <c r="O13883"/>
      <c r="S13883"/>
      <c r="T13883"/>
      <c r="U13883"/>
      <c r="V13883"/>
      <c r="Y13883"/>
      <c r="Z13883"/>
      <c r="AA13883"/>
      <c r="AB13883"/>
      <c r="AC13883"/>
      <c r="AD13883"/>
      <c r="AE13883"/>
      <c r="AF13883"/>
      <c r="AG13883"/>
      <c r="AH13883"/>
      <c r="AI13883"/>
      <c r="AJ13883"/>
      <c r="AK13883"/>
      <c r="AL13883"/>
    </row>
    <row r="13884" spans="3:38" ht="15" customHeight="1" x14ac:dyDescent="0.35">
      <c r="C13884"/>
      <c r="D13884"/>
      <c r="E13884"/>
      <c r="F13884"/>
      <c r="G13884"/>
      <c r="H13884"/>
      <c r="I13884"/>
      <c r="J13884"/>
      <c r="K13884"/>
      <c r="L13884"/>
      <c r="M13884"/>
      <c r="N13884"/>
      <c r="O13884"/>
      <c r="S13884"/>
      <c r="T13884"/>
      <c r="U13884"/>
      <c r="V13884"/>
      <c r="Y13884"/>
      <c r="Z13884"/>
      <c r="AA13884"/>
      <c r="AB13884"/>
      <c r="AC13884"/>
      <c r="AD13884"/>
      <c r="AE13884"/>
      <c r="AF13884"/>
      <c r="AG13884"/>
      <c r="AH13884"/>
      <c r="AI13884"/>
      <c r="AJ13884"/>
      <c r="AK13884"/>
      <c r="AL13884"/>
    </row>
    <row r="13885" spans="3:38" ht="15" customHeight="1" x14ac:dyDescent="0.35">
      <c r="C13885"/>
      <c r="D13885"/>
      <c r="E13885"/>
      <c r="F13885"/>
      <c r="G13885"/>
      <c r="H13885"/>
      <c r="I13885"/>
      <c r="J13885"/>
      <c r="K13885"/>
      <c r="L13885"/>
      <c r="M13885"/>
      <c r="N13885"/>
      <c r="O13885"/>
      <c r="S13885"/>
      <c r="T13885"/>
      <c r="U13885"/>
      <c r="V13885"/>
      <c r="Y13885"/>
      <c r="Z13885"/>
      <c r="AA13885"/>
      <c r="AB13885"/>
      <c r="AC13885"/>
      <c r="AD13885"/>
      <c r="AE13885"/>
      <c r="AF13885"/>
      <c r="AG13885"/>
      <c r="AH13885"/>
      <c r="AI13885"/>
      <c r="AJ13885"/>
      <c r="AK13885"/>
      <c r="AL13885"/>
    </row>
    <row r="13886" spans="3:38" ht="15" customHeight="1" x14ac:dyDescent="0.35">
      <c r="C13886"/>
      <c r="D13886"/>
      <c r="E13886"/>
      <c r="F13886"/>
      <c r="G13886"/>
      <c r="H13886"/>
      <c r="I13886"/>
      <c r="J13886"/>
      <c r="K13886"/>
      <c r="L13886"/>
      <c r="M13886"/>
      <c r="N13886"/>
      <c r="O13886"/>
      <c r="S13886"/>
      <c r="T13886"/>
      <c r="U13886"/>
      <c r="V13886"/>
      <c r="Y13886"/>
      <c r="Z13886"/>
      <c r="AA13886"/>
      <c r="AB13886"/>
      <c r="AC13886"/>
      <c r="AD13886"/>
      <c r="AE13886"/>
      <c r="AF13886"/>
      <c r="AG13886"/>
      <c r="AH13886"/>
      <c r="AI13886"/>
      <c r="AJ13886"/>
      <c r="AK13886"/>
      <c r="AL13886"/>
    </row>
    <row r="13887" spans="3:38" ht="15" customHeight="1" x14ac:dyDescent="0.35">
      <c r="C13887"/>
      <c r="D13887"/>
      <c r="E13887"/>
      <c r="F13887"/>
      <c r="G13887"/>
      <c r="H13887"/>
      <c r="I13887"/>
      <c r="J13887"/>
      <c r="K13887"/>
      <c r="L13887"/>
      <c r="M13887"/>
      <c r="N13887"/>
      <c r="O13887"/>
      <c r="S13887"/>
      <c r="T13887"/>
      <c r="U13887"/>
      <c r="V13887"/>
      <c r="Y13887"/>
      <c r="Z13887"/>
      <c r="AA13887"/>
      <c r="AB13887"/>
      <c r="AC13887"/>
      <c r="AD13887"/>
      <c r="AE13887"/>
      <c r="AF13887"/>
      <c r="AG13887"/>
      <c r="AH13887"/>
      <c r="AI13887"/>
      <c r="AJ13887"/>
      <c r="AK13887"/>
      <c r="AL13887"/>
    </row>
    <row r="13888" spans="3:38" ht="15" customHeight="1" x14ac:dyDescent="0.35">
      <c r="C13888"/>
      <c r="D13888"/>
      <c r="E13888"/>
      <c r="F13888"/>
      <c r="G13888"/>
      <c r="H13888"/>
      <c r="I13888"/>
      <c r="J13888"/>
      <c r="K13888"/>
      <c r="L13888"/>
      <c r="M13888"/>
      <c r="N13888"/>
      <c r="O13888"/>
      <c r="S13888"/>
      <c r="T13888"/>
      <c r="U13888"/>
      <c r="V13888"/>
      <c r="Y13888"/>
      <c r="Z13888"/>
      <c r="AA13888"/>
      <c r="AB13888"/>
      <c r="AC13888"/>
      <c r="AD13888"/>
      <c r="AE13888"/>
      <c r="AF13888"/>
      <c r="AG13888"/>
      <c r="AH13888"/>
      <c r="AI13888"/>
      <c r="AJ13888"/>
      <c r="AK13888"/>
      <c r="AL13888"/>
    </row>
    <row r="13889" spans="3:38" ht="15" customHeight="1" x14ac:dyDescent="0.35">
      <c r="C13889"/>
      <c r="D13889"/>
      <c r="E13889"/>
      <c r="F13889"/>
      <c r="G13889"/>
      <c r="H13889"/>
      <c r="I13889"/>
      <c r="J13889"/>
      <c r="K13889"/>
      <c r="L13889"/>
      <c r="M13889"/>
      <c r="N13889"/>
      <c r="O13889"/>
      <c r="S13889"/>
      <c r="T13889"/>
      <c r="U13889"/>
      <c r="V13889"/>
      <c r="Y13889"/>
      <c r="Z13889"/>
      <c r="AA13889"/>
      <c r="AB13889"/>
      <c r="AC13889"/>
      <c r="AD13889"/>
      <c r="AE13889"/>
      <c r="AF13889"/>
      <c r="AG13889"/>
      <c r="AH13889"/>
      <c r="AI13889"/>
      <c r="AJ13889"/>
      <c r="AK13889"/>
      <c r="AL13889"/>
    </row>
    <row r="13890" spans="3:38" ht="15" customHeight="1" x14ac:dyDescent="0.35">
      <c r="C13890"/>
      <c r="D13890"/>
      <c r="E13890"/>
      <c r="F13890"/>
      <c r="G13890"/>
      <c r="H13890"/>
      <c r="I13890"/>
      <c r="J13890"/>
      <c r="K13890"/>
      <c r="L13890"/>
      <c r="M13890"/>
      <c r="N13890"/>
      <c r="O13890"/>
      <c r="S13890"/>
      <c r="T13890"/>
      <c r="U13890"/>
      <c r="V13890"/>
      <c r="Y13890"/>
      <c r="Z13890"/>
      <c r="AA13890"/>
      <c r="AB13890"/>
      <c r="AC13890"/>
      <c r="AD13890"/>
      <c r="AE13890"/>
      <c r="AF13890"/>
      <c r="AG13890"/>
      <c r="AH13890"/>
      <c r="AI13890"/>
      <c r="AJ13890"/>
      <c r="AK13890"/>
      <c r="AL13890"/>
    </row>
    <row r="13891" spans="3:38" ht="15" customHeight="1" x14ac:dyDescent="0.35">
      <c r="C13891"/>
      <c r="D13891"/>
      <c r="E13891"/>
      <c r="F13891"/>
      <c r="G13891"/>
      <c r="H13891"/>
      <c r="I13891"/>
      <c r="J13891"/>
      <c r="K13891"/>
      <c r="L13891"/>
      <c r="M13891"/>
      <c r="N13891"/>
      <c r="O13891"/>
      <c r="S13891"/>
      <c r="T13891"/>
      <c r="U13891"/>
      <c r="V13891"/>
      <c r="Y13891"/>
      <c r="Z13891"/>
      <c r="AA13891"/>
      <c r="AB13891"/>
      <c r="AC13891"/>
      <c r="AD13891"/>
      <c r="AE13891"/>
      <c r="AF13891"/>
      <c r="AG13891"/>
      <c r="AH13891"/>
      <c r="AI13891"/>
      <c r="AJ13891"/>
      <c r="AK13891"/>
      <c r="AL13891"/>
    </row>
    <row r="13892" spans="3:38" ht="15" customHeight="1" x14ac:dyDescent="0.35">
      <c r="C13892"/>
      <c r="D13892"/>
      <c r="E13892"/>
      <c r="F13892"/>
      <c r="G13892"/>
      <c r="H13892"/>
      <c r="I13892"/>
      <c r="J13892"/>
      <c r="K13892"/>
      <c r="L13892"/>
      <c r="M13892"/>
      <c r="N13892"/>
      <c r="O13892"/>
      <c r="S13892"/>
      <c r="T13892"/>
      <c r="U13892"/>
      <c r="V13892"/>
      <c r="Y13892"/>
      <c r="Z13892"/>
      <c r="AA13892"/>
      <c r="AB13892"/>
      <c r="AC13892"/>
      <c r="AD13892"/>
      <c r="AE13892"/>
      <c r="AF13892"/>
      <c r="AG13892"/>
      <c r="AH13892"/>
      <c r="AI13892"/>
      <c r="AJ13892"/>
      <c r="AK13892"/>
      <c r="AL13892"/>
    </row>
    <row r="13893" spans="3:38" ht="15" customHeight="1" x14ac:dyDescent="0.35">
      <c r="C13893"/>
      <c r="D13893"/>
      <c r="E13893"/>
      <c r="F13893"/>
      <c r="G13893"/>
      <c r="H13893"/>
      <c r="I13893"/>
      <c r="J13893"/>
      <c r="K13893"/>
      <c r="L13893"/>
      <c r="M13893"/>
      <c r="N13893"/>
      <c r="O13893"/>
      <c r="S13893"/>
      <c r="T13893"/>
      <c r="U13893"/>
      <c r="V13893"/>
      <c r="Y13893"/>
      <c r="Z13893"/>
      <c r="AA13893"/>
      <c r="AB13893"/>
      <c r="AC13893"/>
      <c r="AD13893"/>
      <c r="AE13893"/>
      <c r="AF13893"/>
      <c r="AG13893"/>
      <c r="AH13893"/>
      <c r="AI13893"/>
      <c r="AJ13893"/>
      <c r="AK13893"/>
      <c r="AL13893"/>
    </row>
    <row r="13894" spans="3:38" ht="15" customHeight="1" x14ac:dyDescent="0.35">
      <c r="C13894"/>
      <c r="D13894"/>
      <c r="E13894"/>
      <c r="F13894"/>
      <c r="G13894"/>
      <c r="H13894"/>
      <c r="I13894"/>
      <c r="J13894"/>
      <c r="K13894"/>
      <c r="L13894"/>
      <c r="M13894"/>
      <c r="N13894"/>
      <c r="O13894"/>
      <c r="S13894"/>
      <c r="T13894"/>
      <c r="U13894"/>
      <c r="V13894"/>
      <c r="Y13894"/>
      <c r="Z13894"/>
      <c r="AA13894"/>
      <c r="AB13894"/>
      <c r="AC13894"/>
      <c r="AD13894"/>
      <c r="AE13894"/>
      <c r="AF13894"/>
      <c r="AG13894"/>
      <c r="AH13894"/>
      <c r="AI13894"/>
      <c r="AJ13894"/>
      <c r="AK13894"/>
      <c r="AL13894"/>
    </row>
    <row r="13895" spans="3:38" ht="15" customHeight="1" x14ac:dyDescent="0.35">
      <c r="C13895"/>
      <c r="D13895"/>
      <c r="E13895"/>
      <c r="F13895"/>
      <c r="G13895"/>
      <c r="H13895"/>
      <c r="I13895"/>
      <c r="J13895"/>
      <c r="K13895"/>
      <c r="L13895"/>
      <c r="M13895"/>
      <c r="N13895"/>
      <c r="O13895"/>
      <c r="S13895"/>
      <c r="T13895"/>
      <c r="U13895"/>
      <c r="V13895"/>
      <c r="Y13895"/>
      <c r="Z13895"/>
      <c r="AA13895"/>
      <c r="AB13895"/>
      <c r="AC13895"/>
      <c r="AD13895"/>
      <c r="AE13895"/>
      <c r="AF13895"/>
      <c r="AG13895"/>
      <c r="AH13895"/>
      <c r="AI13895"/>
      <c r="AJ13895"/>
      <c r="AK13895"/>
      <c r="AL13895"/>
    </row>
    <row r="13896" spans="3:38" ht="15" customHeight="1" x14ac:dyDescent="0.35">
      <c r="C13896"/>
      <c r="D13896"/>
      <c r="E13896"/>
      <c r="F13896"/>
      <c r="G13896"/>
      <c r="H13896"/>
      <c r="I13896"/>
      <c r="J13896"/>
      <c r="K13896"/>
      <c r="L13896"/>
      <c r="M13896"/>
      <c r="N13896"/>
      <c r="O13896"/>
      <c r="S13896"/>
      <c r="T13896"/>
      <c r="U13896"/>
      <c r="V13896"/>
      <c r="Y13896"/>
      <c r="Z13896"/>
      <c r="AA13896"/>
      <c r="AB13896"/>
      <c r="AC13896"/>
      <c r="AD13896"/>
      <c r="AE13896"/>
      <c r="AF13896"/>
      <c r="AG13896"/>
      <c r="AH13896"/>
      <c r="AI13896"/>
      <c r="AJ13896"/>
      <c r="AK13896"/>
      <c r="AL13896"/>
    </row>
    <row r="13897" spans="3:38" ht="15" customHeight="1" x14ac:dyDescent="0.35">
      <c r="C13897"/>
      <c r="D13897"/>
      <c r="E13897"/>
      <c r="F13897"/>
      <c r="G13897"/>
      <c r="H13897"/>
      <c r="I13897"/>
      <c r="J13897"/>
      <c r="K13897"/>
      <c r="L13897"/>
      <c r="M13897"/>
      <c r="N13897"/>
      <c r="O13897"/>
      <c r="S13897"/>
      <c r="T13897"/>
      <c r="U13897"/>
      <c r="V13897"/>
      <c r="Y13897"/>
      <c r="Z13897"/>
      <c r="AA13897"/>
      <c r="AB13897"/>
      <c r="AC13897"/>
      <c r="AD13897"/>
      <c r="AE13897"/>
      <c r="AF13897"/>
      <c r="AG13897"/>
      <c r="AH13897"/>
      <c r="AI13897"/>
      <c r="AJ13897"/>
      <c r="AK13897"/>
      <c r="AL13897"/>
    </row>
    <row r="13898" spans="3:38" ht="15" customHeight="1" x14ac:dyDescent="0.35">
      <c r="C13898"/>
      <c r="D13898"/>
      <c r="E13898"/>
      <c r="F13898"/>
      <c r="G13898"/>
      <c r="H13898"/>
      <c r="I13898"/>
      <c r="J13898"/>
      <c r="K13898"/>
      <c r="L13898"/>
      <c r="M13898"/>
      <c r="N13898"/>
      <c r="O13898"/>
      <c r="S13898"/>
      <c r="T13898"/>
      <c r="U13898"/>
      <c r="V13898"/>
      <c r="Y13898"/>
      <c r="Z13898"/>
      <c r="AA13898"/>
      <c r="AB13898"/>
      <c r="AC13898"/>
      <c r="AD13898"/>
      <c r="AE13898"/>
      <c r="AF13898"/>
      <c r="AG13898"/>
      <c r="AH13898"/>
      <c r="AI13898"/>
      <c r="AJ13898"/>
      <c r="AK13898"/>
      <c r="AL13898"/>
    </row>
    <row r="13899" spans="3:38" ht="15" customHeight="1" x14ac:dyDescent="0.35">
      <c r="C13899"/>
      <c r="D13899"/>
      <c r="E13899"/>
      <c r="F13899"/>
      <c r="G13899"/>
      <c r="H13899"/>
      <c r="I13899"/>
      <c r="J13899"/>
      <c r="K13899"/>
      <c r="L13899"/>
      <c r="M13899"/>
      <c r="N13899"/>
      <c r="O13899"/>
      <c r="S13899"/>
      <c r="T13899"/>
      <c r="U13899"/>
      <c r="V13899"/>
      <c r="Y13899"/>
      <c r="Z13899"/>
      <c r="AA13899"/>
      <c r="AB13899"/>
      <c r="AC13899"/>
      <c r="AD13899"/>
      <c r="AE13899"/>
      <c r="AF13899"/>
      <c r="AG13899"/>
      <c r="AH13899"/>
      <c r="AI13899"/>
      <c r="AJ13899"/>
      <c r="AK13899"/>
      <c r="AL13899"/>
    </row>
    <row r="13900" spans="3:38" ht="15" customHeight="1" x14ac:dyDescent="0.35">
      <c r="C13900"/>
      <c r="D13900"/>
      <c r="E13900"/>
      <c r="F13900"/>
      <c r="G13900"/>
      <c r="H13900"/>
      <c r="I13900"/>
      <c r="J13900"/>
      <c r="K13900"/>
      <c r="L13900"/>
      <c r="M13900"/>
      <c r="N13900"/>
      <c r="O13900"/>
      <c r="S13900"/>
      <c r="T13900"/>
      <c r="U13900"/>
      <c r="V13900"/>
      <c r="Y13900"/>
      <c r="Z13900"/>
      <c r="AA13900"/>
      <c r="AB13900"/>
      <c r="AC13900"/>
      <c r="AD13900"/>
      <c r="AE13900"/>
      <c r="AF13900"/>
      <c r="AG13900"/>
      <c r="AH13900"/>
      <c r="AI13900"/>
      <c r="AJ13900"/>
      <c r="AK13900"/>
      <c r="AL13900"/>
    </row>
    <row r="13901" spans="3:38" ht="15" customHeight="1" x14ac:dyDescent="0.35">
      <c r="C13901"/>
      <c r="D13901"/>
      <c r="E13901"/>
      <c r="F13901"/>
      <c r="G13901"/>
      <c r="H13901"/>
      <c r="I13901"/>
      <c r="J13901"/>
      <c r="K13901"/>
      <c r="L13901"/>
      <c r="M13901"/>
      <c r="N13901"/>
      <c r="O13901"/>
      <c r="S13901"/>
      <c r="T13901"/>
      <c r="U13901"/>
      <c r="V13901"/>
      <c r="Y13901"/>
      <c r="Z13901"/>
      <c r="AA13901"/>
      <c r="AB13901"/>
      <c r="AC13901"/>
      <c r="AD13901"/>
      <c r="AE13901"/>
      <c r="AF13901"/>
      <c r="AG13901"/>
      <c r="AH13901"/>
      <c r="AI13901"/>
      <c r="AJ13901"/>
      <c r="AK13901"/>
      <c r="AL13901"/>
    </row>
    <row r="13902" spans="3:38" ht="15" customHeight="1" x14ac:dyDescent="0.35">
      <c r="C13902"/>
      <c r="D13902"/>
      <c r="E13902"/>
      <c r="F13902"/>
      <c r="G13902"/>
      <c r="H13902"/>
      <c r="I13902"/>
      <c r="J13902"/>
      <c r="K13902"/>
      <c r="L13902"/>
      <c r="M13902"/>
      <c r="N13902"/>
      <c r="O13902"/>
      <c r="S13902"/>
      <c r="T13902"/>
      <c r="U13902"/>
      <c r="V13902"/>
      <c r="Y13902"/>
      <c r="Z13902"/>
      <c r="AA13902"/>
      <c r="AB13902"/>
      <c r="AC13902"/>
      <c r="AD13902"/>
      <c r="AE13902"/>
      <c r="AF13902"/>
      <c r="AG13902"/>
      <c r="AH13902"/>
      <c r="AI13902"/>
      <c r="AJ13902"/>
      <c r="AK13902"/>
      <c r="AL13902"/>
    </row>
    <row r="13903" spans="3:38" ht="15" customHeight="1" x14ac:dyDescent="0.35">
      <c r="C13903"/>
      <c r="D13903"/>
      <c r="E13903"/>
      <c r="F13903"/>
      <c r="G13903"/>
      <c r="H13903"/>
      <c r="I13903"/>
      <c r="J13903"/>
      <c r="K13903"/>
      <c r="L13903"/>
      <c r="M13903"/>
      <c r="N13903"/>
      <c r="O13903"/>
      <c r="S13903"/>
      <c r="T13903"/>
      <c r="U13903"/>
      <c r="V13903"/>
      <c r="Y13903"/>
      <c r="Z13903"/>
      <c r="AA13903"/>
      <c r="AB13903"/>
      <c r="AC13903"/>
      <c r="AD13903"/>
      <c r="AE13903"/>
      <c r="AF13903"/>
      <c r="AG13903"/>
      <c r="AH13903"/>
      <c r="AI13903"/>
      <c r="AJ13903"/>
      <c r="AK13903"/>
      <c r="AL13903"/>
    </row>
    <row r="13904" spans="3:38" ht="15" customHeight="1" x14ac:dyDescent="0.35">
      <c r="C13904"/>
      <c r="D13904"/>
      <c r="E13904"/>
      <c r="F13904"/>
      <c r="G13904"/>
      <c r="H13904"/>
      <c r="I13904"/>
      <c r="J13904"/>
      <c r="K13904"/>
      <c r="L13904"/>
      <c r="M13904"/>
      <c r="N13904"/>
      <c r="O13904"/>
      <c r="S13904"/>
      <c r="T13904"/>
      <c r="U13904"/>
      <c r="V13904"/>
      <c r="Y13904"/>
      <c r="Z13904"/>
      <c r="AA13904"/>
      <c r="AB13904"/>
      <c r="AC13904"/>
      <c r="AD13904"/>
      <c r="AE13904"/>
      <c r="AF13904"/>
      <c r="AG13904"/>
      <c r="AH13904"/>
      <c r="AI13904"/>
      <c r="AJ13904"/>
      <c r="AK13904"/>
      <c r="AL13904"/>
    </row>
    <row r="13905" spans="3:38" ht="15" customHeight="1" x14ac:dyDescent="0.35">
      <c r="C13905"/>
      <c r="D13905"/>
      <c r="E13905"/>
      <c r="F13905"/>
      <c r="G13905"/>
      <c r="H13905"/>
      <c r="I13905"/>
      <c r="J13905"/>
      <c r="K13905"/>
      <c r="L13905"/>
      <c r="M13905"/>
      <c r="N13905"/>
      <c r="O13905"/>
      <c r="S13905"/>
      <c r="T13905"/>
      <c r="U13905"/>
      <c r="V13905"/>
      <c r="Y13905"/>
      <c r="Z13905"/>
      <c r="AA13905"/>
      <c r="AB13905"/>
      <c r="AC13905"/>
      <c r="AD13905"/>
      <c r="AE13905"/>
      <c r="AF13905"/>
      <c r="AG13905"/>
      <c r="AH13905"/>
      <c r="AI13905"/>
      <c r="AJ13905"/>
      <c r="AK13905"/>
      <c r="AL13905"/>
    </row>
    <row r="13906" spans="3:38" ht="15" customHeight="1" x14ac:dyDescent="0.35">
      <c r="C13906"/>
      <c r="D13906"/>
      <c r="E13906"/>
      <c r="F13906"/>
      <c r="G13906"/>
      <c r="H13906"/>
      <c r="I13906"/>
      <c r="J13906"/>
      <c r="K13906"/>
      <c r="L13906"/>
      <c r="M13906"/>
      <c r="N13906"/>
      <c r="O13906"/>
      <c r="S13906"/>
      <c r="T13906"/>
      <c r="U13906"/>
      <c r="V13906"/>
      <c r="Y13906"/>
      <c r="Z13906"/>
      <c r="AA13906"/>
      <c r="AB13906"/>
      <c r="AC13906"/>
      <c r="AD13906"/>
      <c r="AE13906"/>
      <c r="AF13906"/>
      <c r="AG13906"/>
      <c r="AH13906"/>
      <c r="AI13906"/>
      <c r="AJ13906"/>
      <c r="AK13906"/>
      <c r="AL13906"/>
    </row>
    <row r="13907" spans="3:38" ht="15" customHeight="1" x14ac:dyDescent="0.35">
      <c r="C13907"/>
      <c r="D13907"/>
      <c r="E13907"/>
      <c r="F13907"/>
      <c r="G13907"/>
      <c r="H13907"/>
      <c r="I13907"/>
      <c r="J13907"/>
      <c r="K13907"/>
      <c r="L13907"/>
      <c r="M13907"/>
      <c r="N13907"/>
      <c r="O13907"/>
      <c r="S13907"/>
      <c r="T13907"/>
      <c r="U13907"/>
      <c r="V13907"/>
      <c r="Y13907"/>
      <c r="Z13907"/>
      <c r="AA13907"/>
      <c r="AB13907"/>
      <c r="AC13907"/>
      <c r="AD13907"/>
      <c r="AE13907"/>
      <c r="AF13907"/>
      <c r="AG13907"/>
      <c r="AH13907"/>
      <c r="AI13907"/>
      <c r="AJ13907"/>
      <c r="AK13907"/>
      <c r="AL13907"/>
    </row>
    <row r="13908" spans="3:38" ht="15" customHeight="1" x14ac:dyDescent="0.35">
      <c r="C13908"/>
      <c r="D13908"/>
      <c r="E13908"/>
      <c r="F13908"/>
      <c r="G13908"/>
      <c r="H13908"/>
      <c r="I13908"/>
      <c r="J13908"/>
      <c r="K13908"/>
      <c r="L13908"/>
      <c r="M13908"/>
      <c r="N13908"/>
      <c r="O13908"/>
      <c r="S13908"/>
      <c r="T13908"/>
      <c r="U13908"/>
      <c r="V13908"/>
      <c r="Y13908"/>
      <c r="Z13908"/>
      <c r="AA13908"/>
      <c r="AB13908"/>
      <c r="AC13908"/>
      <c r="AD13908"/>
      <c r="AE13908"/>
      <c r="AF13908"/>
      <c r="AG13908"/>
      <c r="AH13908"/>
      <c r="AI13908"/>
      <c r="AJ13908"/>
      <c r="AK13908"/>
      <c r="AL13908"/>
    </row>
    <row r="13909" spans="3:38" ht="15" customHeight="1" x14ac:dyDescent="0.35">
      <c r="C13909"/>
      <c r="D13909"/>
      <c r="E13909"/>
      <c r="F13909"/>
      <c r="G13909"/>
      <c r="H13909"/>
      <c r="I13909"/>
      <c r="J13909"/>
      <c r="K13909"/>
      <c r="L13909"/>
      <c r="M13909"/>
      <c r="N13909"/>
      <c r="O13909"/>
      <c r="S13909"/>
      <c r="T13909"/>
      <c r="U13909"/>
      <c r="V13909"/>
      <c r="Y13909"/>
      <c r="Z13909"/>
      <c r="AA13909"/>
      <c r="AB13909"/>
      <c r="AC13909"/>
      <c r="AD13909"/>
      <c r="AE13909"/>
      <c r="AF13909"/>
      <c r="AG13909"/>
      <c r="AH13909"/>
      <c r="AI13909"/>
      <c r="AJ13909"/>
      <c r="AK13909"/>
      <c r="AL13909"/>
    </row>
    <row r="13910" spans="3:38" ht="15" customHeight="1" x14ac:dyDescent="0.35">
      <c r="C13910"/>
      <c r="D13910"/>
      <c r="E13910"/>
      <c r="F13910"/>
      <c r="G13910"/>
      <c r="H13910"/>
      <c r="I13910"/>
      <c r="J13910"/>
      <c r="K13910"/>
      <c r="L13910"/>
      <c r="M13910"/>
      <c r="N13910"/>
      <c r="O13910"/>
      <c r="S13910"/>
      <c r="T13910"/>
      <c r="U13910"/>
      <c r="V13910"/>
      <c r="Y13910"/>
      <c r="Z13910"/>
      <c r="AA13910"/>
      <c r="AB13910"/>
      <c r="AC13910"/>
      <c r="AD13910"/>
      <c r="AE13910"/>
      <c r="AF13910"/>
      <c r="AG13910"/>
      <c r="AH13910"/>
      <c r="AI13910"/>
      <c r="AJ13910"/>
      <c r="AK13910"/>
      <c r="AL13910"/>
    </row>
    <row r="13911" spans="3:38" ht="15" customHeight="1" x14ac:dyDescent="0.35">
      <c r="C13911"/>
      <c r="D13911"/>
      <c r="E13911"/>
      <c r="F13911"/>
      <c r="G13911"/>
      <c r="H13911"/>
      <c r="I13911"/>
      <c r="J13911"/>
      <c r="K13911"/>
      <c r="L13911"/>
      <c r="M13911"/>
      <c r="N13911"/>
      <c r="O13911"/>
      <c r="S13911"/>
      <c r="T13911"/>
      <c r="U13911"/>
      <c r="V13911"/>
      <c r="Y13911"/>
      <c r="Z13911"/>
      <c r="AA13911"/>
      <c r="AB13911"/>
      <c r="AC13911"/>
      <c r="AD13911"/>
      <c r="AE13911"/>
      <c r="AF13911"/>
      <c r="AG13911"/>
      <c r="AH13911"/>
      <c r="AI13911"/>
      <c r="AJ13911"/>
      <c r="AK13911"/>
      <c r="AL13911"/>
    </row>
    <row r="13912" spans="3:38" ht="15" customHeight="1" x14ac:dyDescent="0.35">
      <c r="C13912"/>
      <c r="D13912"/>
      <c r="E13912"/>
      <c r="F13912"/>
      <c r="G13912"/>
      <c r="H13912"/>
      <c r="I13912"/>
      <c r="J13912"/>
      <c r="K13912"/>
      <c r="L13912"/>
      <c r="M13912"/>
      <c r="N13912"/>
      <c r="O13912"/>
      <c r="S13912"/>
      <c r="T13912"/>
      <c r="U13912"/>
      <c r="V13912"/>
      <c r="Y13912"/>
      <c r="Z13912"/>
      <c r="AA13912"/>
      <c r="AB13912"/>
      <c r="AC13912"/>
      <c r="AD13912"/>
      <c r="AE13912"/>
      <c r="AF13912"/>
      <c r="AG13912"/>
      <c r="AH13912"/>
      <c r="AI13912"/>
      <c r="AJ13912"/>
      <c r="AK13912"/>
      <c r="AL13912"/>
    </row>
    <row r="13913" spans="3:38" ht="15" customHeight="1" x14ac:dyDescent="0.35">
      <c r="C13913"/>
      <c r="D13913"/>
      <c r="E13913"/>
      <c r="F13913"/>
      <c r="G13913"/>
      <c r="H13913"/>
      <c r="I13913"/>
      <c r="J13913"/>
      <c r="K13913"/>
      <c r="L13913"/>
      <c r="M13913"/>
      <c r="N13913"/>
      <c r="O13913"/>
      <c r="S13913"/>
      <c r="T13913"/>
      <c r="U13913"/>
      <c r="V13913"/>
      <c r="Y13913"/>
      <c r="Z13913"/>
      <c r="AA13913"/>
      <c r="AB13913"/>
      <c r="AC13913"/>
      <c r="AD13913"/>
      <c r="AE13913"/>
      <c r="AF13913"/>
      <c r="AG13913"/>
      <c r="AH13913"/>
      <c r="AI13913"/>
      <c r="AJ13913"/>
      <c r="AK13913"/>
      <c r="AL13913"/>
    </row>
    <row r="13914" spans="3:38" ht="15" customHeight="1" x14ac:dyDescent="0.35">
      <c r="C13914"/>
      <c r="D13914"/>
      <c r="E13914"/>
      <c r="F13914"/>
      <c r="G13914"/>
      <c r="H13914"/>
      <c r="I13914"/>
      <c r="J13914"/>
      <c r="K13914"/>
      <c r="L13914"/>
      <c r="M13914"/>
      <c r="N13914"/>
      <c r="O13914"/>
      <c r="S13914"/>
      <c r="T13914"/>
      <c r="U13914"/>
      <c r="V13914"/>
      <c r="Y13914"/>
      <c r="Z13914"/>
      <c r="AA13914"/>
      <c r="AB13914"/>
      <c r="AC13914"/>
      <c r="AD13914"/>
      <c r="AE13914"/>
      <c r="AF13914"/>
      <c r="AG13914"/>
      <c r="AH13914"/>
      <c r="AI13914"/>
      <c r="AJ13914"/>
      <c r="AK13914"/>
      <c r="AL13914"/>
    </row>
    <row r="13915" spans="3:38" ht="15" customHeight="1" x14ac:dyDescent="0.35">
      <c r="C13915"/>
      <c r="D13915"/>
      <c r="E13915"/>
      <c r="F13915"/>
      <c r="G13915"/>
      <c r="H13915"/>
      <c r="I13915"/>
      <c r="J13915"/>
      <c r="K13915"/>
      <c r="L13915"/>
      <c r="M13915"/>
      <c r="N13915"/>
      <c r="O13915"/>
      <c r="S13915"/>
      <c r="T13915"/>
      <c r="U13915"/>
      <c r="V13915"/>
      <c r="Y13915"/>
      <c r="Z13915"/>
      <c r="AA13915"/>
      <c r="AB13915"/>
      <c r="AC13915"/>
      <c r="AD13915"/>
      <c r="AE13915"/>
      <c r="AF13915"/>
      <c r="AG13915"/>
      <c r="AH13915"/>
      <c r="AI13915"/>
      <c r="AJ13915"/>
      <c r="AK13915"/>
      <c r="AL13915"/>
    </row>
    <row r="13916" spans="3:38" ht="15" customHeight="1" x14ac:dyDescent="0.35">
      <c r="C13916"/>
      <c r="D13916"/>
      <c r="E13916"/>
      <c r="F13916"/>
      <c r="G13916"/>
      <c r="H13916"/>
      <c r="I13916"/>
      <c r="J13916"/>
      <c r="K13916"/>
      <c r="L13916"/>
      <c r="M13916"/>
      <c r="N13916"/>
      <c r="O13916"/>
      <c r="S13916"/>
      <c r="T13916"/>
      <c r="U13916"/>
      <c r="V13916"/>
      <c r="Y13916"/>
      <c r="Z13916"/>
      <c r="AA13916"/>
      <c r="AB13916"/>
      <c r="AC13916"/>
      <c r="AD13916"/>
      <c r="AE13916"/>
      <c r="AF13916"/>
      <c r="AG13916"/>
      <c r="AH13916"/>
      <c r="AI13916"/>
      <c r="AJ13916"/>
      <c r="AK13916"/>
      <c r="AL13916"/>
    </row>
    <row r="13917" spans="3:38" ht="15" customHeight="1" x14ac:dyDescent="0.35">
      <c r="C13917"/>
      <c r="D13917"/>
      <c r="E13917"/>
      <c r="F13917"/>
      <c r="G13917"/>
      <c r="H13917"/>
      <c r="I13917"/>
      <c r="J13917"/>
      <c r="K13917"/>
      <c r="L13917"/>
      <c r="M13917"/>
      <c r="N13917"/>
      <c r="O13917"/>
      <c r="S13917"/>
      <c r="T13917"/>
      <c r="U13917"/>
      <c r="V13917"/>
      <c r="Y13917"/>
      <c r="Z13917"/>
      <c r="AA13917"/>
      <c r="AB13917"/>
      <c r="AC13917"/>
      <c r="AD13917"/>
      <c r="AE13917"/>
      <c r="AF13917"/>
      <c r="AG13917"/>
      <c r="AH13917"/>
      <c r="AI13917"/>
      <c r="AJ13917"/>
      <c r="AK13917"/>
      <c r="AL13917"/>
    </row>
    <row r="13918" spans="3:38" ht="15" customHeight="1" x14ac:dyDescent="0.35">
      <c r="C13918"/>
      <c r="D13918"/>
      <c r="E13918"/>
      <c r="F13918"/>
      <c r="G13918"/>
      <c r="H13918"/>
      <c r="I13918"/>
      <c r="J13918"/>
      <c r="K13918"/>
      <c r="L13918"/>
      <c r="M13918"/>
      <c r="N13918"/>
      <c r="O13918"/>
      <c r="S13918"/>
      <c r="T13918"/>
      <c r="U13918"/>
      <c r="V13918"/>
      <c r="Y13918"/>
      <c r="Z13918"/>
      <c r="AA13918"/>
      <c r="AB13918"/>
      <c r="AC13918"/>
      <c r="AD13918"/>
      <c r="AE13918"/>
      <c r="AF13918"/>
      <c r="AG13918"/>
      <c r="AH13918"/>
      <c r="AI13918"/>
      <c r="AJ13918"/>
      <c r="AK13918"/>
      <c r="AL13918"/>
    </row>
    <row r="13919" spans="3:38" ht="15" customHeight="1" x14ac:dyDescent="0.35">
      <c r="C13919"/>
      <c r="D13919"/>
      <c r="E13919"/>
      <c r="F13919"/>
      <c r="G13919"/>
      <c r="H13919"/>
      <c r="I13919"/>
      <c r="J13919"/>
      <c r="K13919"/>
      <c r="L13919"/>
      <c r="M13919"/>
      <c r="N13919"/>
      <c r="O13919"/>
      <c r="S13919"/>
      <c r="T13919"/>
      <c r="U13919"/>
      <c r="V13919"/>
      <c r="Y13919"/>
      <c r="Z13919"/>
      <c r="AA13919"/>
      <c r="AB13919"/>
      <c r="AC13919"/>
      <c r="AD13919"/>
      <c r="AE13919"/>
      <c r="AF13919"/>
      <c r="AG13919"/>
      <c r="AH13919"/>
      <c r="AI13919"/>
      <c r="AJ13919"/>
      <c r="AK13919"/>
      <c r="AL13919"/>
    </row>
    <row r="13920" spans="3:38" ht="15" customHeight="1" x14ac:dyDescent="0.35">
      <c r="C13920"/>
      <c r="D13920"/>
      <c r="E13920"/>
      <c r="F13920"/>
      <c r="G13920"/>
      <c r="H13920"/>
      <c r="I13920"/>
      <c r="J13920"/>
      <c r="K13920"/>
      <c r="L13920"/>
      <c r="M13920"/>
      <c r="N13920"/>
      <c r="O13920"/>
      <c r="S13920"/>
      <c r="T13920"/>
      <c r="U13920"/>
      <c r="V13920"/>
      <c r="Y13920"/>
      <c r="Z13920"/>
      <c r="AA13920"/>
      <c r="AB13920"/>
      <c r="AC13920"/>
      <c r="AD13920"/>
      <c r="AE13920"/>
      <c r="AF13920"/>
      <c r="AG13920"/>
      <c r="AH13920"/>
      <c r="AI13920"/>
      <c r="AJ13920"/>
      <c r="AK13920"/>
      <c r="AL13920"/>
    </row>
    <row r="13921" spans="3:38" ht="15" customHeight="1" x14ac:dyDescent="0.35">
      <c r="C13921"/>
      <c r="D13921"/>
      <c r="E13921"/>
      <c r="F13921"/>
      <c r="G13921"/>
      <c r="H13921"/>
      <c r="I13921"/>
      <c r="J13921"/>
      <c r="K13921"/>
      <c r="L13921"/>
      <c r="M13921"/>
      <c r="N13921"/>
      <c r="O13921"/>
      <c r="S13921"/>
      <c r="T13921"/>
      <c r="U13921"/>
      <c r="V13921"/>
      <c r="Y13921"/>
      <c r="Z13921"/>
      <c r="AA13921"/>
      <c r="AB13921"/>
      <c r="AC13921"/>
      <c r="AD13921"/>
      <c r="AE13921"/>
      <c r="AF13921"/>
      <c r="AG13921"/>
      <c r="AH13921"/>
      <c r="AI13921"/>
      <c r="AJ13921"/>
      <c r="AK13921"/>
      <c r="AL13921"/>
    </row>
    <row r="13922" spans="3:38" ht="15" customHeight="1" x14ac:dyDescent="0.35">
      <c r="C13922"/>
      <c r="D13922"/>
      <c r="E13922"/>
      <c r="F13922"/>
      <c r="G13922"/>
      <c r="H13922"/>
      <c r="I13922"/>
      <c r="J13922"/>
      <c r="K13922"/>
      <c r="L13922"/>
      <c r="M13922"/>
      <c r="N13922"/>
      <c r="O13922"/>
      <c r="S13922"/>
      <c r="T13922"/>
      <c r="U13922"/>
      <c r="V13922"/>
      <c r="Y13922"/>
      <c r="Z13922"/>
      <c r="AA13922"/>
      <c r="AB13922"/>
      <c r="AC13922"/>
      <c r="AD13922"/>
      <c r="AE13922"/>
      <c r="AF13922"/>
      <c r="AG13922"/>
      <c r="AH13922"/>
      <c r="AI13922"/>
      <c r="AJ13922"/>
      <c r="AK13922"/>
      <c r="AL13922"/>
    </row>
    <row r="13923" spans="3:38" ht="15" customHeight="1" x14ac:dyDescent="0.35">
      <c r="C13923"/>
      <c r="D13923"/>
      <c r="E13923"/>
      <c r="F13923"/>
      <c r="G13923"/>
      <c r="H13923"/>
      <c r="I13923"/>
      <c r="J13923"/>
      <c r="K13923"/>
      <c r="L13923"/>
      <c r="M13923"/>
      <c r="N13923"/>
      <c r="O13923"/>
      <c r="S13923"/>
      <c r="T13923"/>
      <c r="U13923"/>
      <c r="V13923"/>
      <c r="Y13923"/>
      <c r="Z13923"/>
      <c r="AA13923"/>
      <c r="AB13923"/>
      <c r="AC13923"/>
      <c r="AD13923"/>
      <c r="AE13923"/>
      <c r="AF13923"/>
      <c r="AG13923"/>
      <c r="AH13923"/>
      <c r="AI13923"/>
      <c r="AJ13923"/>
      <c r="AK13923"/>
      <c r="AL13923"/>
    </row>
    <row r="13924" spans="3:38" ht="15" customHeight="1" x14ac:dyDescent="0.35">
      <c r="C13924"/>
      <c r="D13924"/>
      <c r="E13924"/>
      <c r="F13924"/>
      <c r="G13924"/>
      <c r="H13924"/>
      <c r="I13924"/>
      <c r="J13924"/>
      <c r="K13924"/>
      <c r="L13924"/>
      <c r="M13924"/>
      <c r="N13924"/>
      <c r="O13924"/>
      <c r="S13924"/>
      <c r="T13924"/>
      <c r="U13924"/>
      <c r="V13924"/>
      <c r="Y13924"/>
      <c r="Z13924"/>
      <c r="AA13924"/>
      <c r="AB13924"/>
      <c r="AC13924"/>
      <c r="AD13924"/>
      <c r="AE13924"/>
      <c r="AF13924"/>
      <c r="AG13924"/>
      <c r="AH13924"/>
      <c r="AI13924"/>
      <c r="AJ13924"/>
      <c r="AK13924"/>
      <c r="AL13924"/>
    </row>
    <row r="13925" spans="3:38" ht="15" customHeight="1" x14ac:dyDescent="0.35">
      <c r="C13925"/>
      <c r="D13925"/>
      <c r="E13925"/>
      <c r="F13925"/>
      <c r="G13925"/>
      <c r="H13925"/>
      <c r="I13925"/>
      <c r="J13925"/>
      <c r="K13925"/>
      <c r="L13925"/>
      <c r="M13925"/>
      <c r="N13925"/>
      <c r="O13925"/>
      <c r="S13925"/>
      <c r="T13925"/>
      <c r="U13925"/>
      <c r="V13925"/>
      <c r="Y13925"/>
      <c r="Z13925"/>
      <c r="AA13925"/>
      <c r="AB13925"/>
      <c r="AC13925"/>
      <c r="AD13925"/>
      <c r="AE13925"/>
      <c r="AF13925"/>
      <c r="AG13925"/>
      <c r="AH13925"/>
      <c r="AI13925"/>
      <c r="AJ13925"/>
      <c r="AK13925"/>
      <c r="AL13925"/>
    </row>
    <row r="13926" spans="3:38" ht="15" customHeight="1" x14ac:dyDescent="0.35">
      <c r="C13926"/>
      <c r="D13926"/>
      <c r="E13926"/>
      <c r="F13926"/>
      <c r="G13926"/>
      <c r="H13926"/>
      <c r="I13926"/>
      <c r="J13926"/>
      <c r="K13926"/>
      <c r="L13926"/>
      <c r="M13926"/>
      <c r="N13926"/>
      <c r="O13926"/>
      <c r="S13926"/>
      <c r="T13926"/>
      <c r="U13926"/>
      <c r="V13926"/>
      <c r="Y13926"/>
      <c r="Z13926"/>
      <c r="AA13926"/>
      <c r="AB13926"/>
      <c r="AC13926"/>
      <c r="AD13926"/>
      <c r="AE13926"/>
      <c r="AF13926"/>
      <c r="AG13926"/>
      <c r="AH13926"/>
      <c r="AI13926"/>
      <c r="AJ13926"/>
      <c r="AK13926"/>
      <c r="AL13926"/>
    </row>
    <row r="13927" spans="3:38" ht="15" customHeight="1" x14ac:dyDescent="0.35">
      <c r="C13927"/>
      <c r="D13927"/>
      <c r="E13927"/>
      <c r="F13927"/>
      <c r="G13927"/>
      <c r="H13927"/>
      <c r="I13927"/>
      <c r="J13927"/>
      <c r="K13927"/>
      <c r="L13927"/>
      <c r="M13927"/>
      <c r="N13927"/>
      <c r="O13927"/>
      <c r="S13927"/>
      <c r="T13927"/>
      <c r="U13927"/>
      <c r="V13927"/>
      <c r="Y13927"/>
      <c r="Z13927"/>
      <c r="AA13927"/>
      <c r="AB13927"/>
      <c r="AC13927"/>
      <c r="AD13927"/>
      <c r="AE13927"/>
      <c r="AF13927"/>
      <c r="AG13927"/>
      <c r="AH13927"/>
      <c r="AI13927"/>
      <c r="AJ13927"/>
      <c r="AK13927"/>
      <c r="AL13927"/>
    </row>
    <row r="13928" spans="3:38" ht="15" customHeight="1" x14ac:dyDescent="0.35">
      <c r="C13928"/>
      <c r="D13928"/>
      <c r="E13928"/>
      <c r="F13928"/>
      <c r="G13928"/>
      <c r="H13928"/>
      <c r="I13928"/>
      <c r="J13928"/>
      <c r="K13928"/>
      <c r="L13928"/>
      <c r="M13928"/>
      <c r="N13928"/>
      <c r="O13928"/>
      <c r="S13928"/>
      <c r="T13928"/>
      <c r="U13928"/>
      <c r="V13928"/>
      <c r="Y13928"/>
      <c r="Z13928"/>
      <c r="AA13928"/>
      <c r="AB13928"/>
      <c r="AC13928"/>
      <c r="AD13928"/>
      <c r="AE13928"/>
      <c r="AF13928"/>
      <c r="AG13928"/>
      <c r="AH13928"/>
      <c r="AI13928"/>
      <c r="AJ13928"/>
      <c r="AK13928"/>
      <c r="AL13928"/>
    </row>
    <row r="13929" spans="3:38" ht="15" customHeight="1" x14ac:dyDescent="0.35">
      <c r="C13929"/>
      <c r="D13929"/>
      <c r="E13929"/>
      <c r="F13929"/>
      <c r="G13929"/>
      <c r="H13929"/>
      <c r="I13929"/>
      <c r="J13929"/>
      <c r="K13929"/>
      <c r="L13929"/>
      <c r="M13929"/>
      <c r="N13929"/>
      <c r="O13929"/>
      <c r="S13929"/>
      <c r="T13929"/>
      <c r="U13929"/>
      <c r="V13929"/>
      <c r="Y13929"/>
      <c r="Z13929"/>
      <c r="AA13929"/>
      <c r="AB13929"/>
      <c r="AC13929"/>
      <c r="AD13929"/>
      <c r="AE13929"/>
      <c r="AF13929"/>
      <c r="AG13929"/>
      <c r="AH13929"/>
      <c r="AI13929"/>
      <c r="AJ13929"/>
      <c r="AK13929"/>
      <c r="AL13929"/>
    </row>
    <row r="13930" spans="3:38" ht="15" customHeight="1" x14ac:dyDescent="0.35">
      <c r="C13930"/>
      <c r="D13930"/>
      <c r="E13930"/>
      <c r="F13930"/>
      <c r="G13930"/>
      <c r="H13930"/>
      <c r="I13930"/>
      <c r="J13930"/>
      <c r="K13930"/>
      <c r="L13930"/>
      <c r="M13930"/>
      <c r="N13930"/>
      <c r="O13930"/>
      <c r="S13930"/>
      <c r="T13930"/>
      <c r="U13930"/>
      <c r="V13930"/>
      <c r="Y13930"/>
      <c r="Z13930"/>
      <c r="AA13930"/>
      <c r="AB13930"/>
      <c r="AC13930"/>
      <c r="AD13930"/>
      <c r="AE13930"/>
      <c r="AF13930"/>
      <c r="AG13930"/>
      <c r="AH13930"/>
      <c r="AI13930"/>
      <c r="AJ13930"/>
      <c r="AK13930"/>
      <c r="AL13930"/>
    </row>
    <row r="13931" spans="3:38" ht="15" customHeight="1" x14ac:dyDescent="0.35">
      <c r="C13931"/>
      <c r="D13931"/>
      <c r="E13931"/>
      <c r="F13931"/>
      <c r="G13931"/>
      <c r="H13931"/>
      <c r="I13931"/>
      <c r="J13931"/>
      <c r="K13931"/>
      <c r="L13931"/>
      <c r="M13931"/>
      <c r="N13931"/>
      <c r="O13931"/>
      <c r="S13931"/>
      <c r="T13931"/>
      <c r="U13931"/>
      <c r="V13931"/>
      <c r="Y13931"/>
      <c r="Z13931"/>
      <c r="AA13931"/>
      <c r="AB13931"/>
      <c r="AC13931"/>
      <c r="AD13931"/>
      <c r="AE13931"/>
      <c r="AF13931"/>
      <c r="AG13931"/>
      <c r="AH13931"/>
      <c r="AI13931"/>
      <c r="AJ13931"/>
      <c r="AK13931"/>
      <c r="AL13931"/>
    </row>
    <row r="13932" spans="3:38" ht="15" customHeight="1" x14ac:dyDescent="0.35">
      <c r="C13932"/>
      <c r="D13932"/>
      <c r="E13932"/>
      <c r="F13932"/>
      <c r="G13932"/>
      <c r="H13932"/>
      <c r="I13932"/>
      <c r="J13932"/>
      <c r="K13932"/>
      <c r="L13932"/>
      <c r="M13932"/>
      <c r="N13932"/>
      <c r="O13932"/>
      <c r="S13932"/>
      <c r="T13932"/>
      <c r="U13932"/>
      <c r="V13932"/>
      <c r="Y13932"/>
      <c r="Z13932"/>
      <c r="AA13932"/>
      <c r="AB13932"/>
      <c r="AC13932"/>
      <c r="AD13932"/>
      <c r="AE13932"/>
      <c r="AF13932"/>
      <c r="AG13932"/>
      <c r="AH13932"/>
      <c r="AI13932"/>
      <c r="AJ13932"/>
      <c r="AK13932"/>
      <c r="AL13932"/>
    </row>
    <row r="13933" spans="3:38" ht="15" customHeight="1" x14ac:dyDescent="0.35">
      <c r="C13933"/>
      <c r="D13933"/>
      <c r="E13933"/>
      <c r="F13933"/>
      <c r="G13933"/>
      <c r="H13933"/>
      <c r="I13933"/>
      <c r="J13933"/>
      <c r="K13933"/>
      <c r="L13933"/>
      <c r="M13933"/>
      <c r="N13933"/>
      <c r="O13933"/>
      <c r="S13933"/>
      <c r="T13933"/>
      <c r="U13933"/>
      <c r="V13933"/>
      <c r="Y13933"/>
      <c r="Z13933"/>
      <c r="AA13933"/>
      <c r="AB13933"/>
      <c r="AC13933"/>
      <c r="AD13933"/>
      <c r="AE13933"/>
      <c r="AF13933"/>
      <c r="AG13933"/>
      <c r="AH13933"/>
      <c r="AI13933"/>
      <c r="AJ13933"/>
      <c r="AK13933"/>
      <c r="AL13933"/>
    </row>
    <row r="13934" spans="3:38" ht="15" customHeight="1" x14ac:dyDescent="0.35">
      <c r="C13934"/>
      <c r="D13934"/>
      <c r="E13934"/>
      <c r="F13934"/>
      <c r="G13934"/>
      <c r="H13934"/>
      <c r="I13934"/>
      <c r="J13934"/>
      <c r="K13934"/>
      <c r="L13934"/>
      <c r="M13934"/>
      <c r="N13934"/>
      <c r="O13934"/>
      <c r="S13934"/>
      <c r="T13934"/>
      <c r="U13934"/>
      <c r="V13934"/>
      <c r="Y13934"/>
      <c r="Z13934"/>
      <c r="AA13934"/>
      <c r="AB13934"/>
      <c r="AC13934"/>
      <c r="AD13934"/>
      <c r="AE13934"/>
      <c r="AF13934"/>
      <c r="AG13934"/>
      <c r="AH13934"/>
      <c r="AI13934"/>
      <c r="AJ13934"/>
      <c r="AK13934"/>
      <c r="AL13934"/>
    </row>
    <row r="13935" spans="3:38" ht="15" customHeight="1" x14ac:dyDescent="0.35">
      <c r="C13935"/>
      <c r="D13935"/>
      <c r="E13935"/>
      <c r="F13935"/>
      <c r="G13935"/>
      <c r="H13935"/>
      <c r="I13935"/>
      <c r="J13935"/>
      <c r="K13935"/>
      <c r="L13935"/>
      <c r="M13935"/>
      <c r="N13935"/>
      <c r="O13935"/>
      <c r="S13935"/>
      <c r="T13935"/>
      <c r="U13935"/>
      <c r="V13935"/>
      <c r="Y13935"/>
      <c r="Z13935"/>
      <c r="AA13935"/>
      <c r="AB13935"/>
      <c r="AC13935"/>
      <c r="AD13935"/>
      <c r="AE13935"/>
      <c r="AF13935"/>
      <c r="AG13935"/>
      <c r="AH13935"/>
      <c r="AI13935"/>
      <c r="AJ13935"/>
      <c r="AK13935"/>
      <c r="AL13935"/>
    </row>
    <row r="13936" spans="3:38" ht="15" customHeight="1" x14ac:dyDescent="0.35">
      <c r="C13936"/>
      <c r="D13936"/>
      <c r="E13936"/>
      <c r="F13936"/>
      <c r="G13936"/>
      <c r="H13936"/>
      <c r="I13936"/>
      <c r="J13936"/>
      <c r="K13936"/>
      <c r="L13936"/>
      <c r="M13936"/>
      <c r="N13936"/>
      <c r="O13936"/>
      <c r="S13936"/>
      <c r="T13936"/>
      <c r="U13936"/>
      <c r="V13936"/>
      <c r="Y13936"/>
      <c r="Z13936"/>
      <c r="AA13936"/>
      <c r="AB13936"/>
      <c r="AC13936"/>
      <c r="AD13936"/>
      <c r="AE13936"/>
      <c r="AF13936"/>
      <c r="AG13936"/>
      <c r="AH13936"/>
      <c r="AI13936"/>
      <c r="AJ13936"/>
      <c r="AK13936"/>
      <c r="AL13936"/>
    </row>
    <row r="13937" spans="3:38" ht="15" customHeight="1" x14ac:dyDescent="0.35">
      <c r="C13937"/>
      <c r="D13937"/>
      <c r="E13937"/>
      <c r="F13937"/>
      <c r="G13937"/>
      <c r="H13937"/>
      <c r="I13937"/>
      <c r="J13937"/>
      <c r="K13937"/>
      <c r="L13937"/>
      <c r="M13937"/>
      <c r="N13937"/>
      <c r="O13937"/>
      <c r="S13937"/>
      <c r="T13937"/>
      <c r="U13937"/>
      <c r="V13937"/>
      <c r="Y13937"/>
      <c r="Z13937"/>
      <c r="AA13937"/>
      <c r="AB13937"/>
      <c r="AC13937"/>
      <c r="AD13937"/>
      <c r="AE13937"/>
      <c r="AF13937"/>
      <c r="AG13937"/>
      <c r="AH13937"/>
      <c r="AI13937"/>
      <c r="AJ13937"/>
      <c r="AK13937"/>
      <c r="AL13937"/>
    </row>
    <row r="13938" spans="3:38" ht="15" customHeight="1" x14ac:dyDescent="0.35">
      <c r="C13938"/>
      <c r="D13938"/>
      <c r="E13938"/>
      <c r="F13938"/>
      <c r="G13938"/>
      <c r="H13938"/>
      <c r="I13938"/>
      <c r="J13938"/>
      <c r="K13938"/>
      <c r="L13938"/>
      <c r="M13938"/>
      <c r="N13938"/>
      <c r="O13938"/>
      <c r="S13938"/>
      <c r="T13938"/>
      <c r="U13938"/>
      <c r="V13938"/>
      <c r="Y13938"/>
      <c r="Z13938"/>
      <c r="AA13938"/>
      <c r="AB13938"/>
      <c r="AC13938"/>
      <c r="AD13938"/>
      <c r="AE13938"/>
      <c r="AF13938"/>
      <c r="AG13938"/>
      <c r="AH13938"/>
      <c r="AI13938"/>
      <c r="AJ13938"/>
      <c r="AK13938"/>
      <c r="AL13938"/>
    </row>
    <row r="13939" spans="3:38" ht="15" customHeight="1" x14ac:dyDescent="0.35">
      <c r="C13939"/>
      <c r="D13939"/>
      <c r="E13939"/>
      <c r="F13939"/>
      <c r="G13939"/>
      <c r="H13939"/>
      <c r="I13939"/>
      <c r="J13939"/>
      <c r="K13939"/>
      <c r="L13939"/>
      <c r="M13939"/>
      <c r="N13939"/>
      <c r="O13939"/>
      <c r="S13939"/>
      <c r="T13939"/>
      <c r="U13939"/>
      <c r="V13939"/>
      <c r="Y13939"/>
      <c r="Z13939"/>
      <c r="AA13939"/>
      <c r="AB13939"/>
      <c r="AC13939"/>
      <c r="AD13939"/>
      <c r="AE13939"/>
      <c r="AF13939"/>
      <c r="AG13939"/>
      <c r="AH13939"/>
      <c r="AI13939"/>
      <c r="AJ13939"/>
      <c r="AK13939"/>
      <c r="AL13939"/>
    </row>
    <row r="13940" spans="3:38" ht="15" customHeight="1" x14ac:dyDescent="0.35">
      <c r="C13940"/>
      <c r="D13940"/>
      <c r="E13940"/>
      <c r="F13940"/>
      <c r="G13940"/>
      <c r="H13940"/>
      <c r="I13940"/>
      <c r="J13940"/>
      <c r="K13940"/>
      <c r="L13940"/>
      <c r="M13940"/>
      <c r="N13940"/>
      <c r="O13940"/>
      <c r="S13940"/>
      <c r="T13940"/>
      <c r="U13940"/>
      <c r="V13940"/>
      <c r="Y13940"/>
      <c r="Z13940"/>
      <c r="AA13940"/>
      <c r="AB13940"/>
      <c r="AC13940"/>
      <c r="AD13940"/>
      <c r="AE13940"/>
      <c r="AF13940"/>
      <c r="AG13940"/>
      <c r="AH13940"/>
      <c r="AI13940"/>
      <c r="AJ13940"/>
      <c r="AK13940"/>
      <c r="AL13940"/>
    </row>
    <row r="13941" spans="3:38" ht="15" customHeight="1" x14ac:dyDescent="0.35">
      <c r="C13941"/>
      <c r="D13941"/>
      <c r="E13941"/>
      <c r="F13941"/>
      <c r="G13941"/>
      <c r="H13941"/>
      <c r="I13941"/>
      <c r="J13941"/>
      <c r="K13941"/>
      <c r="L13941"/>
      <c r="M13941"/>
      <c r="N13941"/>
      <c r="O13941"/>
      <c r="S13941"/>
      <c r="T13941"/>
      <c r="U13941"/>
      <c r="V13941"/>
      <c r="Y13941"/>
      <c r="Z13941"/>
      <c r="AA13941"/>
      <c r="AB13941"/>
      <c r="AC13941"/>
      <c r="AD13941"/>
      <c r="AE13941"/>
      <c r="AF13941"/>
      <c r="AG13941"/>
      <c r="AH13941"/>
      <c r="AI13941"/>
      <c r="AJ13941"/>
      <c r="AK13941"/>
      <c r="AL13941"/>
    </row>
    <row r="13942" spans="3:38" ht="15" customHeight="1" x14ac:dyDescent="0.35">
      <c r="C13942"/>
      <c r="D13942"/>
      <c r="E13942"/>
      <c r="F13942"/>
      <c r="G13942"/>
      <c r="H13942"/>
      <c r="I13942"/>
      <c r="J13942"/>
      <c r="K13942"/>
      <c r="L13942"/>
      <c r="M13942"/>
      <c r="N13942"/>
      <c r="O13942"/>
      <c r="S13942"/>
      <c r="T13942"/>
      <c r="U13942"/>
      <c r="V13942"/>
      <c r="Y13942"/>
      <c r="Z13942"/>
      <c r="AA13942"/>
      <c r="AB13942"/>
      <c r="AC13942"/>
      <c r="AD13942"/>
      <c r="AE13942"/>
      <c r="AF13942"/>
      <c r="AG13942"/>
      <c r="AH13942"/>
      <c r="AI13942"/>
      <c r="AJ13942"/>
      <c r="AK13942"/>
      <c r="AL13942"/>
    </row>
    <row r="13943" spans="3:38" ht="15" customHeight="1" x14ac:dyDescent="0.35">
      <c r="C13943"/>
      <c r="D13943"/>
      <c r="E13943"/>
      <c r="F13943"/>
      <c r="G13943"/>
      <c r="H13943"/>
      <c r="I13943"/>
      <c r="J13943"/>
      <c r="K13943"/>
      <c r="L13943"/>
      <c r="M13943"/>
      <c r="N13943"/>
      <c r="O13943"/>
      <c r="S13943"/>
      <c r="T13943"/>
      <c r="U13943"/>
      <c r="V13943"/>
      <c r="Y13943"/>
      <c r="Z13943"/>
      <c r="AA13943"/>
      <c r="AB13943"/>
      <c r="AC13943"/>
      <c r="AD13943"/>
      <c r="AE13943"/>
      <c r="AF13943"/>
      <c r="AG13943"/>
      <c r="AH13943"/>
      <c r="AI13943"/>
      <c r="AJ13943"/>
      <c r="AK13943"/>
      <c r="AL13943"/>
    </row>
    <row r="13944" spans="3:38" ht="15" customHeight="1" x14ac:dyDescent="0.35">
      <c r="C13944"/>
      <c r="D13944"/>
      <c r="E13944"/>
      <c r="F13944"/>
      <c r="G13944"/>
      <c r="H13944"/>
      <c r="I13944"/>
      <c r="J13944"/>
      <c r="K13944"/>
      <c r="L13944"/>
      <c r="M13944"/>
      <c r="N13944"/>
      <c r="O13944"/>
      <c r="S13944"/>
      <c r="T13944"/>
      <c r="U13944"/>
      <c r="V13944"/>
      <c r="Y13944"/>
      <c r="Z13944"/>
      <c r="AA13944"/>
      <c r="AB13944"/>
      <c r="AC13944"/>
      <c r="AD13944"/>
      <c r="AE13944"/>
      <c r="AF13944"/>
      <c r="AG13944"/>
      <c r="AH13944"/>
      <c r="AI13944"/>
      <c r="AJ13944"/>
      <c r="AK13944"/>
      <c r="AL13944"/>
    </row>
    <row r="13945" spans="3:38" ht="15" customHeight="1" x14ac:dyDescent="0.35">
      <c r="C13945"/>
      <c r="D13945"/>
      <c r="E13945"/>
      <c r="F13945"/>
      <c r="G13945"/>
      <c r="H13945"/>
      <c r="I13945"/>
      <c r="J13945"/>
      <c r="K13945"/>
      <c r="L13945"/>
      <c r="M13945"/>
      <c r="N13945"/>
      <c r="O13945"/>
      <c r="S13945"/>
      <c r="T13945"/>
      <c r="U13945"/>
      <c r="V13945"/>
      <c r="Y13945"/>
      <c r="Z13945"/>
      <c r="AA13945"/>
      <c r="AB13945"/>
      <c r="AC13945"/>
      <c r="AD13945"/>
      <c r="AE13945"/>
      <c r="AF13945"/>
      <c r="AG13945"/>
      <c r="AH13945"/>
      <c r="AI13945"/>
      <c r="AJ13945"/>
      <c r="AK13945"/>
      <c r="AL13945"/>
    </row>
    <row r="13946" spans="3:38" ht="15" customHeight="1" x14ac:dyDescent="0.35">
      <c r="C13946"/>
      <c r="D13946"/>
      <c r="E13946"/>
      <c r="F13946"/>
      <c r="G13946"/>
      <c r="H13946"/>
      <c r="I13946"/>
      <c r="J13946"/>
      <c r="K13946"/>
      <c r="L13946"/>
      <c r="M13946"/>
      <c r="N13946"/>
      <c r="O13946"/>
      <c r="S13946"/>
      <c r="T13946"/>
      <c r="U13946"/>
      <c r="V13946"/>
      <c r="Y13946"/>
      <c r="Z13946"/>
      <c r="AA13946"/>
      <c r="AB13946"/>
      <c r="AC13946"/>
      <c r="AD13946"/>
      <c r="AE13946"/>
      <c r="AF13946"/>
      <c r="AG13946"/>
      <c r="AH13946"/>
      <c r="AI13946"/>
      <c r="AJ13946"/>
      <c r="AK13946"/>
      <c r="AL13946"/>
    </row>
    <row r="13947" spans="3:38" ht="15" customHeight="1" x14ac:dyDescent="0.35">
      <c r="C13947"/>
      <c r="D13947"/>
      <c r="E13947"/>
      <c r="F13947"/>
      <c r="G13947"/>
      <c r="H13947"/>
      <c r="I13947"/>
      <c r="J13947"/>
      <c r="K13947"/>
      <c r="L13947"/>
      <c r="M13947"/>
      <c r="N13947"/>
      <c r="O13947"/>
      <c r="S13947"/>
      <c r="T13947"/>
      <c r="U13947"/>
      <c r="V13947"/>
      <c r="Y13947"/>
      <c r="Z13947"/>
      <c r="AA13947"/>
      <c r="AB13947"/>
      <c r="AC13947"/>
      <c r="AD13947"/>
      <c r="AE13947"/>
      <c r="AF13947"/>
      <c r="AG13947"/>
      <c r="AH13947"/>
      <c r="AI13947"/>
      <c r="AJ13947"/>
      <c r="AK13947"/>
      <c r="AL13947"/>
    </row>
    <row r="13948" spans="3:38" ht="15" customHeight="1" x14ac:dyDescent="0.35">
      <c r="C13948"/>
      <c r="D13948"/>
      <c r="E13948"/>
      <c r="F13948"/>
      <c r="G13948"/>
      <c r="H13948"/>
      <c r="I13948"/>
      <c r="J13948"/>
      <c r="K13948"/>
      <c r="L13948"/>
      <c r="M13948"/>
      <c r="N13948"/>
      <c r="O13948"/>
      <c r="S13948"/>
      <c r="T13948"/>
      <c r="U13948"/>
      <c r="V13948"/>
      <c r="Y13948"/>
      <c r="Z13948"/>
      <c r="AA13948"/>
      <c r="AB13948"/>
      <c r="AC13948"/>
      <c r="AD13948"/>
      <c r="AE13948"/>
      <c r="AF13948"/>
      <c r="AG13948"/>
      <c r="AH13948"/>
      <c r="AI13948"/>
      <c r="AJ13948"/>
      <c r="AK13948"/>
      <c r="AL13948"/>
    </row>
    <row r="13949" spans="3:38" ht="15" customHeight="1" x14ac:dyDescent="0.35">
      <c r="C13949"/>
      <c r="D13949"/>
      <c r="E13949"/>
      <c r="F13949"/>
      <c r="G13949"/>
      <c r="H13949"/>
      <c r="I13949"/>
      <c r="J13949"/>
      <c r="K13949"/>
      <c r="L13949"/>
      <c r="M13949"/>
      <c r="N13949"/>
      <c r="O13949"/>
      <c r="S13949"/>
      <c r="T13949"/>
      <c r="U13949"/>
      <c r="V13949"/>
      <c r="Y13949"/>
      <c r="Z13949"/>
      <c r="AA13949"/>
      <c r="AB13949"/>
      <c r="AC13949"/>
      <c r="AD13949"/>
      <c r="AE13949"/>
      <c r="AF13949"/>
      <c r="AG13949"/>
      <c r="AH13949"/>
      <c r="AI13949"/>
      <c r="AJ13949"/>
      <c r="AK13949"/>
      <c r="AL13949"/>
    </row>
    <row r="13950" spans="3:38" ht="15" customHeight="1" x14ac:dyDescent="0.35">
      <c r="C13950"/>
      <c r="D13950"/>
      <c r="E13950"/>
      <c r="F13950"/>
      <c r="G13950"/>
      <c r="H13950"/>
      <c r="I13950"/>
      <c r="J13950"/>
      <c r="K13950"/>
      <c r="L13950"/>
      <c r="M13950"/>
      <c r="N13950"/>
      <c r="O13950"/>
      <c r="S13950"/>
      <c r="T13950"/>
      <c r="U13950"/>
      <c r="V13950"/>
      <c r="Y13950"/>
      <c r="Z13950"/>
      <c r="AA13950"/>
      <c r="AB13950"/>
      <c r="AC13950"/>
      <c r="AD13950"/>
      <c r="AE13950"/>
      <c r="AF13950"/>
      <c r="AG13950"/>
      <c r="AH13950"/>
      <c r="AI13950"/>
      <c r="AJ13950"/>
      <c r="AK13950"/>
      <c r="AL13950"/>
    </row>
    <row r="13951" spans="3:38" ht="15" customHeight="1" x14ac:dyDescent="0.35">
      <c r="C13951"/>
      <c r="D13951"/>
      <c r="E13951"/>
      <c r="F13951"/>
      <c r="G13951"/>
      <c r="H13951"/>
      <c r="I13951"/>
      <c r="J13951"/>
      <c r="K13951"/>
      <c r="L13951"/>
      <c r="M13951"/>
      <c r="N13951"/>
      <c r="O13951"/>
      <c r="S13951"/>
      <c r="T13951"/>
      <c r="U13951"/>
      <c r="V13951"/>
      <c r="Y13951"/>
      <c r="Z13951"/>
      <c r="AA13951"/>
      <c r="AB13951"/>
      <c r="AC13951"/>
      <c r="AD13951"/>
      <c r="AE13951"/>
      <c r="AF13951"/>
      <c r="AG13951"/>
      <c r="AH13951"/>
      <c r="AI13951"/>
      <c r="AJ13951"/>
      <c r="AK13951"/>
      <c r="AL13951"/>
    </row>
    <row r="13952" spans="3:38" ht="15" customHeight="1" x14ac:dyDescent="0.35">
      <c r="C13952"/>
      <c r="D13952"/>
      <c r="E13952"/>
      <c r="F13952"/>
      <c r="G13952"/>
      <c r="H13952"/>
      <c r="I13952"/>
      <c r="J13952"/>
      <c r="K13952"/>
      <c r="L13952"/>
      <c r="M13952"/>
      <c r="N13952"/>
      <c r="O13952"/>
      <c r="S13952"/>
      <c r="T13952"/>
      <c r="U13952"/>
      <c r="V13952"/>
      <c r="Y13952"/>
      <c r="Z13952"/>
      <c r="AA13952"/>
      <c r="AB13952"/>
      <c r="AC13952"/>
      <c r="AD13952"/>
      <c r="AE13952"/>
      <c r="AF13952"/>
      <c r="AG13952"/>
      <c r="AH13952"/>
      <c r="AI13952"/>
      <c r="AJ13952"/>
      <c r="AK13952"/>
      <c r="AL13952"/>
    </row>
    <row r="13953" spans="3:38" ht="15" customHeight="1" x14ac:dyDescent="0.35">
      <c r="C13953"/>
      <c r="D13953"/>
      <c r="E13953"/>
      <c r="F13953"/>
      <c r="G13953"/>
      <c r="H13953"/>
      <c r="I13953"/>
      <c r="J13953"/>
      <c r="K13953"/>
      <c r="L13953"/>
      <c r="M13953"/>
      <c r="N13953"/>
      <c r="O13953"/>
      <c r="S13953"/>
      <c r="T13953"/>
      <c r="U13953"/>
      <c r="V13953"/>
      <c r="Y13953"/>
      <c r="Z13953"/>
      <c r="AA13953"/>
      <c r="AB13953"/>
      <c r="AC13953"/>
      <c r="AD13953"/>
      <c r="AE13953"/>
      <c r="AF13953"/>
      <c r="AG13953"/>
      <c r="AH13953"/>
      <c r="AI13953"/>
      <c r="AJ13953"/>
      <c r="AK13953"/>
      <c r="AL13953"/>
    </row>
    <row r="13954" spans="3:38" ht="15" customHeight="1" x14ac:dyDescent="0.35">
      <c r="C13954"/>
      <c r="D13954"/>
      <c r="E13954"/>
      <c r="F13954"/>
      <c r="G13954"/>
      <c r="H13954"/>
      <c r="I13954"/>
      <c r="J13954"/>
      <c r="K13954"/>
      <c r="L13954"/>
      <c r="M13954"/>
      <c r="N13954"/>
      <c r="O13954"/>
      <c r="S13954"/>
      <c r="T13954"/>
      <c r="U13954"/>
      <c r="V13954"/>
      <c r="Y13954"/>
      <c r="Z13954"/>
      <c r="AA13954"/>
      <c r="AB13954"/>
      <c r="AC13954"/>
      <c r="AD13954"/>
      <c r="AE13954"/>
      <c r="AF13954"/>
      <c r="AG13954"/>
      <c r="AH13954"/>
      <c r="AI13954"/>
      <c r="AJ13954"/>
      <c r="AK13954"/>
      <c r="AL13954"/>
    </row>
    <row r="13955" spans="3:38" ht="15" customHeight="1" x14ac:dyDescent="0.35">
      <c r="C13955"/>
      <c r="D13955"/>
      <c r="E13955"/>
      <c r="F13955"/>
      <c r="G13955"/>
      <c r="H13955"/>
      <c r="I13955"/>
      <c r="J13955"/>
      <c r="K13955"/>
      <c r="L13955"/>
      <c r="M13955"/>
      <c r="N13955"/>
      <c r="O13955"/>
      <c r="S13955"/>
      <c r="T13955"/>
      <c r="U13955"/>
      <c r="V13955"/>
      <c r="Y13955"/>
      <c r="Z13955"/>
      <c r="AA13955"/>
      <c r="AB13955"/>
      <c r="AC13955"/>
      <c r="AD13955"/>
      <c r="AE13955"/>
      <c r="AF13955"/>
      <c r="AG13955"/>
      <c r="AH13955"/>
      <c r="AI13955"/>
      <c r="AJ13955"/>
      <c r="AK13955"/>
      <c r="AL13955"/>
    </row>
    <row r="13956" spans="3:38" ht="15" customHeight="1" x14ac:dyDescent="0.35">
      <c r="C13956"/>
      <c r="D13956"/>
      <c r="E13956"/>
      <c r="F13956"/>
      <c r="G13956"/>
      <c r="H13956"/>
      <c r="I13956"/>
      <c r="J13956"/>
      <c r="K13956"/>
      <c r="L13956"/>
      <c r="M13956"/>
      <c r="N13956"/>
      <c r="O13956"/>
      <c r="S13956"/>
      <c r="T13956"/>
      <c r="U13956"/>
      <c r="V13956"/>
      <c r="Y13956"/>
      <c r="Z13956"/>
      <c r="AA13956"/>
      <c r="AB13956"/>
      <c r="AC13956"/>
      <c r="AD13956"/>
      <c r="AE13956"/>
      <c r="AF13956"/>
      <c r="AG13956"/>
      <c r="AH13956"/>
      <c r="AI13956"/>
      <c r="AJ13956"/>
      <c r="AK13956"/>
      <c r="AL13956"/>
    </row>
    <row r="13957" spans="3:38" ht="15" customHeight="1" x14ac:dyDescent="0.35">
      <c r="C13957"/>
      <c r="D13957"/>
      <c r="E13957"/>
      <c r="F13957"/>
      <c r="G13957"/>
      <c r="H13957"/>
      <c r="I13957"/>
      <c r="J13957"/>
      <c r="K13957"/>
      <c r="L13957"/>
      <c r="M13957"/>
      <c r="N13957"/>
      <c r="O13957"/>
      <c r="S13957"/>
      <c r="T13957"/>
      <c r="U13957"/>
      <c r="V13957"/>
      <c r="Y13957"/>
      <c r="Z13957"/>
      <c r="AA13957"/>
      <c r="AB13957"/>
      <c r="AC13957"/>
      <c r="AD13957"/>
      <c r="AE13957"/>
      <c r="AF13957"/>
      <c r="AG13957"/>
      <c r="AH13957"/>
      <c r="AI13957"/>
      <c r="AJ13957"/>
      <c r="AK13957"/>
      <c r="AL13957"/>
    </row>
    <row r="13958" spans="3:38" ht="15" customHeight="1" x14ac:dyDescent="0.35">
      <c r="C13958"/>
      <c r="D13958"/>
      <c r="E13958"/>
      <c r="F13958"/>
      <c r="G13958"/>
      <c r="H13958"/>
      <c r="I13958"/>
      <c r="J13958"/>
      <c r="K13958"/>
      <c r="L13958"/>
      <c r="M13958"/>
      <c r="N13958"/>
      <c r="O13958"/>
      <c r="S13958"/>
      <c r="T13958"/>
      <c r="U13958"/>
      <c r="V13958"/>
      <c r="Y13958"/>
      <c r="Z13958"/>
      <c r="AA13958"/>
      <c r="AB13958"/>
      <c r="AC13958"/>
      <c r="AD13958"/>
      <c r="AE13958"/>
      <c r="AF13958"/>
      <c r="AG13958"/>
      <c r="AH13958"/>
      <c r="AI13958"/>
      <c r="AJ13958"/>
      <c r="AK13958"/>
      <c r="AL13958"/>
    </row>
    <row r="13959" spans="3:38" ht="15" customHeight="1" x14ac:dyDescent="0.35">
      <c r="C13959"/>
      <c r="D13959"/>
      <c r="E13959"/>
      <c r="F13959"/>
      <c r="G13959"/>
      <c r="H13959"/>
      <c r="I13959"/>
      <c r="J13959"/>
      <c r="K13959"/>
      <c r="L13959"/>
      <c r="M13959"/>
      <c r="N13959"/>
      <c r="O13959"/>
      <c r="S13959"/>
      <c r="T13959"/>
      <c r="U13959"/>
      <c r="V13959"/>
      <c r="Y13959"/>
      <c r="Z13959"/>
      <c r="AA13959"/>
      <c r="AB13959"/>
      <c r="AC13959"/>
      <c r="AD13959"/>
      <c r="AE13959"/>
      <c r="AF13959"/>
      <c r="AG13959"/>
      <c r="AH13959"/>
      <c r="AI13959"/>
      <c r="AJ13959"/>
      <c r="AK13959"/>
      <c r="AL13959"/>
    </row>
    <row r="13960" spans="3:38" ht="15" customHeight="1" x14ac:dyDescent="0.35">
      <c r="C13960"/>
      <c r="D13960"/>
      <c r="E13960"/>
      <c r="F13960"/>
      <c r="G13960"/>
      <c r="H13960"/>
      <c r="I13960"/>
      <c r="J13960"/>
      <c r="K13960"/>
      <c r="L13960"/>
      <c r="M13960"/>
      <c r="N13960"/>
      <c r="O13960"/>
      <c r="S13960"/>
      <c r="T13960"/>
      <c r="U13960"/>
      <c r="V13960"/>
      <c r="Y13960"/>
      <c r="Z13960"/>
      <c r="AA13960"/>
      <c r="AB13960"/>
      <c r="AC13960"/>
      <c r="AD13960"/>
      <c r="AE13960"/>
      <c r="AF13960"/>
      <c r="AG13960"/>
      <c r="AH13960"/>
      <c r="AI13960"/>
      <c r="AJ13960"/>
      <c r="AK13960"/>
      <c r="AL13960"/>
    </row>
    <row r="13961" spans="3:38" ht="15" customHeight="1" x14ac:dyDescent="0.35">
      <c r="C13961"/>
      <c r="D13961"/>
      <c r="E13961"/>
      <c r="F13961"/>
      <c r="G13961"/>
      <c r="H13961"/>
      <c r="I13961"/>
      <c r="J13961"/>
      <c r="K13961"/>
      <c r="L13961"/>
      <c r="M13961"/>
      <c r="N13961"/>
      <c r="O13961"/>
      <c r="S13961"/>
      <c r="T13961"/>
      <c r="U13961"/>
      <c r="V13961"/>
      <c r="Y13961"/>
      <c r="Z13961"/>
      <c r="AA13961"/>
      <c r="AB13961"/>
      <c r="AC13961"/>
      <c r="AD13961"/>
      <c r="AE13961"/>
      <c r="AF13961"/>
      <c r="AG13961"/>
      <c r="AH13961"/>
      <c r="AI13961"/>
      <c r="AJ13961"/>
      <c r="AK13961"/>
      <c r="AL13961"/>
    </row>
    <row r="13962" spans="3:38" ht="15" customHeight="1" x14ac:dyDescent="0.35">
      <c r="C13962"/>
      <c r="D13962"/>
      <c r="E13962"/>
      <c r="F13962"/>
      <c r="G13962"/>
      <c r="H13962"/>
      <c r="I13962"/>
      <c r="J13962"/>
      <c r="K13962"/>
      <c r="L13962"/>
      <c r="M13962"/>
      <c r="N13962"/>
      <c r="O13962"/>
      <c r="S13962"/>
      <c r="T13962"/>
      <c r="U13962"/>
      <c r="V13962"/>
      <c r="Y13962"/>
      <c r="Z13962"/>
      <c r="AA13962"/>
      <c r="AB13962"/>
      <c r="AC13962"/>
      <c r="AD13962"/>
      <c r="AE13962"/>
      <c r="AF13962"/>
      <c r="AG13962"/>
      <c r="AH13962"/>
      <c r="AI13962"/>
      <c r="AJ13962"/>
      <c r="AK13962"/>
      <c r="AL13962"/>
    </row>
    <row r="13963" spans="3:38" ht="15" customHeight="1" x14ac:dyDescent="0.35">
      <c r="C13963"/>
      <c r="D13963"/>
      <c r="E13963"/>
      <c r="F13963"/>
      <c r="G13963"/>
      <c r="H13963"/>
      <c r="I13963"/>
      <c r="J13963"/>
      <c r="K13963"/>
      <c r="L13963"/>
      <c r="M13963"/>
      <c r="N13963"/>
      <c r="O13963"/>
      <c r="S13963"/>
      <c r="T13963"/>
      <c r="U13963"/>
      <c r="V13963"/>
      <c r="Y13963"/>
      <c r="Z13963"/>
      <c r="AA13963"/>
      <c r="AB13963"/>
      <c r="AC13963"/>
      <c r="AD13963"/>
      <c r="AE13963"/>
      <c r="AF13963"/>
      <c r="AG13963"/>
      <c r="AH13963"/>
      <c r="AI13963"/>
      <c r="AJ13963"/>
      <c r="AK13963"/>
      <c r="AL13963"/>
    </row>
    <row r="13964" spans="3:38" ht="15" customHeight="1" x14ac:dyDescent="0.35">
      <c r="C13964"/>
      <c r="D13964"/>
      <c r="E13964"/>
      <c r="F13964"/>
      <c r="G13964"/>
      <c r="H13964"/>
      <c r="I13964"/>
      <c r="J13964"/>
      <c r="K13964"/>
      <c r="L13964"/>
      <c r="M13964"/>
      <c r="N13964"/>
      <c r="O13964"/>
      <c r="S13964"/>
      <c r="T13964"/>
      <c r="U13964"/>
      <c r="V13964"/>
      <c r="Y13964"/>
      <c r="Z13964"/>
      <c r="AA13964"/>
      <c r="AB13964"/>
      <c r="AC13964"/>
      <c r="AD13964"/>
      <c r="AE13964"/>
      <c r="AF13964"/>
      <c r="AG13964"/>
      <c r="AH13964"/>
      <c r="AI13964"/>
      <c r="AJ13964"/>
      <c r="AK13964"/>
      <c r="AL13964"/>
    </row>
    <row r="13965" spans="3:38" ht="15" customHeight="1" x14ac:dyDescent="0.35">
      <c r="C13965"/>
      <c r="D13965"/>
      <c r="E13965"/>
      <c r="F13965"/>
      <c r="G13965"/>
      <c r="H13965"/>
      <c r="I13965"/>
      <c r="J13965"/>
      <c r="K13965"/>
      <c r="L13965"/>
      <c r="M13965"/>
      <c r="N13965"/>
      <c r="O13965"/>
      <c r="S13965"/>
      <c r="T13965"/>
      <c r="U13965"/>
      <c r="V13965"/>
      <c r="Y13965"/>
      <c r="Z13965"/>
      <c r="AA13965"/>
      <c r="AB13965"/>
      <c r="AC13965"/>
      <c r="AD13965"/>
      <c r="AE13965"/>
      <c r="AF13965"/>
      <c r="AG13965"/>
      <c r="AH13965"/>
      <c r="AI13965"/>
      <c r="AJ13965"/>
      <c r="AK13965"/>
      <c r="AL13965"/>
    </row>
    <row r="13966" spans="3:38" ht="15" customHeight="1" x14ac:dyDescent="0.35">
      <c r="C13966"/>
      <c r="D13966"/>
      <c r="E13966"/>
      <c r="F13966"/>
      <c r="G13966"/>
      <c r="H13966"/>
      <c r="I13966"/>
      <c r="J13966"/>
      <c r="K13966"/>
      <c r="L13966"/>
      <c r="M13966"/>
      <c r="N13966"/>
      <c r="O13966"/>
      <c r="S13966"/>
      <c r="T13966"/>
      <c r="U13966"/>
      <c r="V13966"/>
      <c r="Y13966"/>
      <c r="Z13966"/>
      <c r="AA13966"/>
      <c r="AB13966"/>
      <c r="AC13966"/>
      <c r="AD13966"/>
      <c r="AE13966"/>
      <c r="AF13966"/>
      <c r="AG13966"/>
      <c r="AH13966"/>
      <c r="AI13966"/>
      <c r="AJ13966"/>
      <c r="AK13966"/>
      <c r="AL13966"/>
    </row>
    <row r="13967" spans="3:38" ht="15" customHeight="1" x14ac:dyDescent="0.35">
      <c r="C13967"/>
      <c r="D13967"/>
      <c r="E13967"/>
      <c r="F13967"/>
      <c r="G13967"/>
      <c r="H13967"/>
      <c r="I13967"/>
      <c r="J13967"/>
      <c r="K13967"/>
      <c r="L13967"/>
      <c r="M13967"/>
      <c r="N13967"/>
      <c r="O13967"/>
      <c r="S13967"/>
      <c r="T13967"/>
      <c r="U13967"/>
      <c r="V13967"/>
      <c r="Y13967"/>
      <c r="Z13967"/>
      <c r="AA13967"/>
      <c r="AB13967"/>
      <c r="AC13967"/>
      <c r="AD13967"/>
      <c r="AE13967"/>
      <c r="AF13967"/>
      <c r="AG13967"/>
      <c r="AH13967"/>
      <c r="AI13967"/>
      <c r="AJ13967"/>
      <c r="AK13967"/>
      <c r="AL13967"/>
    </row>
    <row r="13968" spans="3:38" ht="15" customHeight="1" x14ac:dyDescent="0.35">
      <c r="C13968"/>
      <c r="D13968"/>
      <c r="E13968"/>
      <c r="F13968"/>
      <c r="G13968"/>
      <c r="H13968"/>
      <c r="I13968"/>
      <c r="J13968"/>
      <c r="K13968"/>
      <c r="L13968"/>
      <c r="M13968"/>
      <c r="N13968"/>
      <c r="O13968"/>
      <c r="S13968"/>
      <c r="T13968"/>
      <c r="U13968"/>
      <c r="V13968"/>
      <c r="Y13968"/>
      <c r="Z13968"/>
      <c r="AA13968"/>
      <c r="AB13968"/>
      <c r="AC13968"/>
      <c r="AD13968"/>
      <c r="AE13968"/>
      <c r="AF13968"/>
      <c r="AG13968"/>
      <c r="AH13968"/>
      <c r="AI13968"/>
      <c r="AJ13968"/>
      <c r="AK13968"/>
      <c r="AL13968"/>
    </row>
    <row r="13969" spans="3:38" ht="15" customHeight="1" x14ac:dyDescent="0.35">
      <c r="C13969"/>
      <c r="D13969"/>
      <c r="E13969"/>
      <c r="F13969"/>
      <c r="G13969"/>
      <c r="H13969"/>
      <c r="I13969"/>
      <c r="J13969"/>
      <c r="K13969"/>
      <c r="L13969"/>
      <c r="M13969"/>
      <c r="N13969"/>
      <c r="O13969"/>
      <c r="S13969"/>
      <c r="T13969"/>
      <c r="U13969"/>
      <c r="V13969"/>
      <c r="Y13969"/>
      <c r="Z13969"/>
      <c r="AA13969"/>
      <c r="AB13969"/>
      <c r="AC13969"/>
      <c r="AD13969"/>
      <c r="AE13969"/>
      <c r="AF13969"/>
      <c r="AG13969"/>
      <c r="AH13969"/>
      <c r="AI13969"/>
      <c r="AJ13969"/>
      <c r="AK13969"/>
      <c r="AL13969"/>
    </row>
    <row r="13970" spans="3:38" ht="15" customHeight="1" x14ac:dyDescent="0.35">
      <c r="C13970"/>
      <c r="D13970"/>
      <c r="E13970"/>
      <c r="F13970"/>
      <c r="G13970"/>
      <c r="H13970"/>
      <c r="I13970"/>
      <c r="J13970"/>
      <c r="K13970"/>
      <c r="L13970"/>
      <c r="M13970"/>
      <c r="N13970"/>
      <c r="O13970"/>
      <c r="S13970"/>
      <c r="T13970"/>
      <c r="U13970"/>
      <c r="V13970"/>
      <c r="Y13970"/>
      <c r="Z13970"/>
      <c r="AA13970"/>
      <c r="AB13970"/>
      <c r="AC13970"/>
      <c r="AD13970"/>
      <c r="AE13970"/>
      <c r="AF13970"/>
      <c r="AG13970"/>
      <c r="AH13970"/>
      <c r="AI13970"/>
      <c r="AJ13970"/>
      <c r="AK13970"/>
      <c r="AL13970"/>
    </row>
    <row r="13971" spans="3:38" ht="15" customHeight="1" x14ac:dyDescent="0.35">
      <c r="C13971"/>
      <c r="D13971"/>
      <c r="E13971"/>
      <c r="F13971"/>
      <c r="G13971"/>
      <c r="H13971"/>
      <c r="I13971"/>
      <c r="J13971"/>
      <c r="K13971"/>
      <c r="L13971"/>
      <c r="M13971"/>
      <c r="N13971"/>
      <c r="O13971"/>
      <c r="S13971"/>
      <c r="T13971"/>
      <c r="U13971"/>
      <c r="V13971"/>
      <c r="Y13971"/>
      <c r="Z13971"/>
      <c r="AA13971"/>
      <c r="AB13971"/>
      <c r="AC13971"/>
      <c r="AD13971"/>
      <c r="AE13971"/>
      <c r="AF13971"/>
      <c r="AG13971"/>
      <c r="AH13971"/>
      <c r="AI13971"/>
      <c r="AJ13971"/>
      <c r="AK13971"/>
      <c r="AL13971"/>
    </row>
    <row r="13972" spans="3:38" ht="15" customHeight="1" x14ac:dyDescent="0.35">
      <c r="C13972"/>
      <c r="D13972"/>
      <c r="E13972"/>
      <c r="F13972"/>
      <c r="G13972"/>
      <c r="H13972"/>
      <c r="I13972"/>
      <c r="J13972"/>
      <c r="K13972"/>
      <c r="L13972"/>
      <c r="M13972"/>
      <c r="N13972"/>
      <c r="O13972"/>
      <c r="S13972"/>
      <c r="T13972"/>
      <c r="U13972"/>
      <c r="V13972"/>
      <c r="Y13972"/>
      <c r="Z13972"/>
      <c r="AA13972"/>
      <c r="AB13972"/>
      <c r="AC13972"/>
      <c r="AD13972"/>
      <c r="AE13972"/>
      <c r="AF13972"/>
      <c r="AG13972"/>
      <c r="AH13972"/>
      <c r="AI13972"/>
      <c r="AJ13972"/>
      <c r="AK13972"/>
      <c r="AL13972"/>
    </row>
    <row r="13973" spans="3:38" ht="15" customHeight="1" x14ac:dyDescent="0.35">
      <c r="C13973"/>
      <c r="D13973"/>
      <c r="E13973"/>
      <c r="F13973"/>
      <c r="G13973"/>
      <c r="H13973"/>
      <c r="I13973"/>
      <c r="J13973"/>
      <c r="K13973"/>
      <c r="L13973"/>
      <c r="M13973"/>
      <c r="N13973"/>
      <c r="O13973"/>
      <c r="S13973"/>
      <c r="T13973"/>
      <c r="U13973"/>
      <c r="V13973"/>
      <c r="Y13973"/>
      <c r="Z13973"/>
      <c r="AA13973"/>
      <c r="AB13973"/>
      <c r="AC13973"/>
      <c r="AD13973"/>
      <c r="AE13973"/>
      <c r="AF13973"/>
      <c r="AG13973"/>
      <c r="AH13973"/>
      <c r="AI13973"/>
      <c r="AJ13973"/>
      <c r="AK13973"/>
      <c r="AL13973"/>
    </row>
    <row r="13974" spans="3:38" ht="15" customHeight="1" x14ac:dyDescent="0.35">
      <c r="C13974"/>
      <c r="D13974"/>
      <c r="E13974"/>
      <c r="F13974"/>
      <c r="G13974"/>
      <c r="H13974"/>
      <c r="I13974"/>
      <c r="J13974"/>
      <c r="K13974"/>
      <c r="L13974"/>
      <c r="M13974"/>
      <c r="N13974"/>
      <c r="O13974"/>
      <c r="S13974"/>
      <c r="T13974"/>
      <c r="U13974"/>
      <c r="V13974"/>
      <c r="Y13974"/>
      <c r="Z13974"/>
      <c r="AA13974"/>
      <c r="AB13974"/>
      <c r="AC13974"/>
      <c r="AD13974"/>
      <c r="AE13974"/>
      <c r="AF13974"/>
      <c r="AG13974"/>
      <c r="AH13974"/>
      <c r="AI13974"/>
      <c r="AJ13974"/>
      <c r="AK13974"/>
      <c r="AL13974"/>
    </row>
    <row r="13975" spans="3:38" ht="15" customHeight="1" x14ac:dyDescent="0.35">
      <c r="C13975"/>
      <c r="D13975"/>
      <c r="E13975"/>
      <c r="F13975"/>
      <c r="G13975"/>
      <c r="H13975"/>
      <c r="I13975"/>
      <c r="J13975"/>
      <c r="K13975"/>
      <c r="L13975"/>
      <c r="M13975"/>
      <c r="N13975"/>
      <c r="O13975"/>
      <c r="S13975"/>
      <c r="T13975"/>
      <c r="U13975"/>
      <c r="V13975"/>
      <c r="Y13975"/>
      <c r="Z13975"/>
      <c r="AA13975"/>
      <c r="AB13975"/>
      <c r="AC13975"/>
      <c r="AD13975"/>
      <c r="AE13975"/>
      <c r="AF13975"/>
      <c r="AG13975"/>
      <c r="AH13975"/>
      <c r="AI13975"/>
      <c r="AJ13975"/>
      <c r="AK13975"/>
      <c r="AL13975"/>
    </row>
    <row r="13976" spans="3:38" ht="15" customHeight="1" x14ac:dyDescent="0.35">
      <c r="C13976"/>
      <c r="D13976"/>
      <c r="E13976"/>
      <c r="F13976"/>
      <c r="G13976"/>
      <c r="H13976"/>
      <c r="I13976"/>
      <c r="J13976"/>
      <c r="K13976"/>
      <c r="L13976"/>
      <c r="M13976"/>
      <c r="N13976"/>
      <c r="O13976"/>
      <c r="S13976"/>
      <c r="T13976"/>
      <c r="U13976"/>
      <c r="V13976"/>
      <c r="Y13976"/>
      <c r="Z13976"/>
      <c r="AA13976"/>
      <c r="AB13976"/>
      <c r="AC13976"/>
      <c r="AD13976"/>
      <c r="AE13976"/>
      <c r="AF13976"/>
      <c r="AG13976"/>
      <c r="AH13976"/>
      <c r="AI13976"/>
      <c r="AJ13976"/>
      <c r="AK13976"/>
      <c r="AL13976"/>
    </row>
    <row r="13977" spans="3:38" ht="15" customHeight="1" x14ac:dyDescent="0.35">
      <c r="C13977"/>
      <c r="D13977"/>
      <c r="E13977"/>
      <c r="F13977"/>
      <c r="G13977"/>
      <c r="H13977"/>
      <c r="I13977"/>
      <c r="J13977"/>
      <c r="K13977"/>
      <c r="L13977"/>
      <c r="M13977"/>
      <c r="N13977"/>
      <c r="O13977"/>
      <c r="S13977"/>
      <c r="T13977"/>
      <c r="U13977"/>
      <c r="V13977"/>
      <c r="Y13977"/>
      <c r="Z13977"/>
      <c r="AA13977"/>
      <c r="AB13977"/>
      <c r="AC13977"/>
      <c r="AD13977"/>
      <c r="AE13977"/>
      <c r="AF13977"/>
      <c r="AG13977"/>
      <c r="AH13977"/>
      <c r="AI13977"/>
      <c r="AJ13977"/>
      <c r="AK13977"/>
      <c r="AL13977"/>
    </row>
    <row r="13978" spans="3:38" ht="15" customHeight="1" x14ac:dyDescent="0.35">
      <c r="C13978"/>
      <c r="D13978"/>
      <c r="E13978"/>
      <c r="F13978"/>
      <c r="G13978"/>
      <c r="H13978"/>
      <c r="I13978"/>
      <c r="J13978"/>
      <c r="K13978"/>
      <c r="L13978"/>
      <c r="M13978"/>
      <c r="N13978"/>
      <c r="O13978"/>
      <c r="S13978"/>
      <c r="T13978"/>
      <c r="U13978"/>
      <c r="V13978"/>
      <c r="Y13978"/>
      <c r="Z13978"/>
      <c r="AA13978"/>
      <c r="AB13978"/>
      <c r="AC13978"/>
      <c r="AD13978"/>
      <c r="AE13978"/>
      <c r="AF13978"/>
      <c r="AG13978"/>
      <c r="AH13978"/>
      <c r="AI13978"/>
      <c r="AJ13978"/>
      <c r="AK13978"/>
      <c r="AL13978"/>
    </row>
    <row r="13979" spans="3:38" ht="15" customHeight="1" x14ac:dyDescent="0.35">
      <c r="C13979"/>
      <c r="D13979"/>
      <c r="E13979"/>
      <c r="F13979"/>
      <c r="G13979"/>
      <c r="H13979"/>
      <c r="I13979"/>
      <c r="J13979"/>
      <c r="K13979"/>
      <c r="L13979"/>
      <c r="M13979"/>
      <c r="N13979"/>
      <c r="O13979"/>
      <c r="S13979"/>
      <c r="T13979"/>
      <c r="U13979"/>
      <c r="V13979"/>
      <c r="Y13979"/>
      <c r="Z13979"/>
      <c r="AA13979"/>
      <c r="AB13979"/>
      <c r="AC13979"/>
      <c r="AD13979"/>
      <c r="AE13979"/>
      <c r="AF13979"/>
      <c r="AG13979"/>
      <c r="AH13979"/>
      <c r="AI13979"/>
      <c r="AJ13979"/>
      <c r="AK13979"/>
      <c r="AL13979"/>
    </row>
    <row r="13980" spans="3:38" ht="15" customHeight="1" x14ac:dyDescent="0.35">
      <c r="C13980"/>
      <c r="D13980"/>
      <c r="E13980"/>
      <c r="F13980"/>
      <c r="G13980"/>
      <c r="H13980"/>
      <c r="I13980"/>
      <c r="J13980"/>
      <c r="K13980"/>
      <c r="L13980"/>
      <c r="M13980"/>
      <c r="N13980"/>
      <c r="O13980"/>
      <c r="S13980"/>
      <c r="T13980"/>
      <c r="U13980"/>
      <c r="V13980"/>
      <c r="Y13980"/>
      <c r="Z13980"/>
      <c r="AA13980"/>
      <c r="AB13980"/>
      <c r="AC13980"/>
      <c r="AD13980"/>
      <c r="AE13980"/>
      <c r="AF13980"/>
      <c r="AG13980"/>
      <c r="AH13980"/>
      <c r="AI13980"/>
      <c r="AJ13980"/>
      <c r="AK13980"/>
      <c r="AL13980"/>
    </row>
    <row r="13981" spans="3:38" ht="15" customHeight="1" x14ac:dyDescent="0.35">
      <c r="C13981"/>
      <c r="D13981"/>
      <c r="E13981"/>
      <c r="F13981"/>
      <c r="G13981"/>
      <c r="H13981"/>
      <c r="I13981"/>
      <c r="J13981"/>
      <c r="K13981"/>
      <c r="L13981"/>
      <c r="M13981"/>
      <c r="N13981"/>
      <c r="O13981"/>
      <c r="S13981"/>
      <c r="T13981"/>
      <c r="U13981"/>
      <c r="V13981"/>
      <c r="Y13981"/>
      <c r="Z13981"/>
      <c r="AA13981"/>
      <c r="AB13981"/>
      <c r="AC13981"/>
      <c r="AD13981"/>
      <c r="AE13981"/>
      <c r="AF13981"/>
      <c r="AG13981"/>
      <c r="AH13981"/>
      <c r="AI13981"/>
      <c r="AJ13981"/>
      <c r="AK13981"/>
      <c r="AL13981"/>
    </row>
    <row r="13982" spans="3:38" ht="15" customHeight="1" x14ac:dyDescent="0.35">
      <c r="C13982"/>
      <c r="D13982"/>
      <c r="E13982"/>
      <c r="F13982"/>
      <c r="G13982"/>
      <c r="H13982"/>
      <c r="I13982"/>
      <c r="J13982"/>
      <c r="K13982"/>
      <c r="L13982"/>
      <c r="M13982"/>
      <c r="N13982"/>
      <c r="O13982"/>
      <c r="S13982"/>
      <c r="T13982"/>
      <c r="U13982"/>
      <c r="V13982"/>
      <c r="Y13982"/>
      <c r="Z13982"/>
      <c r="AA13982"/>
      <c r="AB13982"/>
      <c r="AC13982"/>
      <c r="AD13982"/>
      <c r="AE13982"/>
      <c r="AF13982"/>
      <c r="AG13982"/>
      <c r="AH13982"/>
      <c r="AI13982"/>
      <c r="AJ13982"/>
      <c r="AK13982"/>
      <c r="AL13982"/>
    </row>
    <row r="13983" spans="3:38" ht="15" customHeight="1" x14ac:dyDescent="0.35">
      <c r="C13983"/>
      <c r="D13983"/>
      <c r="E13983"/>
      <c r="F13983"/>
      <c r="G13983"/>
      <c r="H13983"/>
      <c r="I13983"/>
      <c r="J13983"/>
      <c r="K13983"/>
      <c r="L13983"/>
      <c r="M13983"/>
      <c r="N13983"/>
      <c r="O13983"/>
      <c r="S13983"/>
      <c r="T13983"/>
      <c r="U13983"/>
      <c r="V13983"/>
      <c r="Y13983"/>
      <c r="Z13983"/>
      <c r="AA13983"/>
      <c r="AB13983"/>
      <c r="AC13983"/>
      <c r="AD13983"/>
      <c r="AE13983"/>
      <c r="AF13983"/>
      <c r="AG13983"/>
      <c r="AH13983"/>
      <c r="AI13983"/>
      <c r="AJ13983"/>
      <c r="AK13983"/>
      <c r="AL13983"/>
    </row>
    <row r="13984" spans="3:38" ht="15" customHeight="1" x14ac:dyDescent="0.35">
      <c r="C13984"/>
      <c r="D13984"/>
      <c r="E13984"/>
      <c r="F13984"/>
      <c r="G13984"/>
      <c r="H13984"/>
      <c r="I13984"/>
      <c r="J13984"/>
      <c r="K13984"/>
      <c r="L13984"/>
      <c r="M13984"/>
      <c r="N13984"/>
      <c r="O13984"/>
      <c r="S13984"/>
      <c r="T13984"/>
      <c r="U13984"/>
      <c r="V13984"/>
      <c r="Y13984"/>
      <c r="Z13984"/>
      <c r="AA13984"/>
      <c r="AB13984"/>
      <c r="AC13984"/>
      <c r="AD13984"/>
      <c r="AE13984"/>
      <c r="AF13984"/>
      <c r="AG13984"/>
      <c r="AH13984"/>
      <c r="AI13984"/>
      <c r="AJ13984"/>
      <c r="AK13984"/>
      <c r="AL13984"/>
    </row>
    <row r="13985" spans="3:38" ht="15" customHeight="1" x14ac:dyDescent="0.35">
      <c r="C13985"/>
      <c r="D13985"/>
      <c r="E13985"/>
      <c r="F13985"/>
      <c r="G13985"/>
      <c r="H13985"/>
      <c r="I13985"/>
      <c r="J13985"/>
      <c r="K13985"/>
      <c r="L13985"/>
      <c r="M13985"/>
      <c r="N13985"/>
      <c r="O13985"/>
      <c r="S13985"/>
      <c r="T13985"/>
      <c r="U13985"/>
      <c r="V13985"/>
      <c r="Y13985"/>
      <c r="Z13985"/>
      <c r="AA13985"/>
      <c r="AB13985"/>
      <c r="AC13985"/>
      <c r="AD13985"/>
      <c r="AE13985"/>
      <c r="AF13985"/>
      <c r="AG13985"/>
      <c r="AH13985"/>
      <c r="AI13985"/>
      <c r="AJ13985"/>
      <c r="AK13985"/>
      <c r="AL13985"/>
    </row>
    <row r="13986" spans="3:38" ht="15" customHeight="1" x14ac:dyDescent="0.35">
      <c r="C13986"/>
      <c r="D13986"/>
      <c r="E13986"/>
      <c r="F13986"/>
      <c r="G13986"/>
      <c r="H13986"/>
      <c r="I13986"/>
      <c r="J13986"/>
      <c r="K13986"/>
      <c r="L13986"/>
      <c r="M13986"/>
      <c r="N13986"/>
      <c r="O13986"/>
      <c r="S13986"/>
      <c r="T13986"/>
      <c r="U13986"/>
      <c r="V13986"/>
      <c r="Y13986"/>
      <c r="Z13986"/>
      <c r="AA13986"/>
      <c r="AB13986"/>
      <c r="AC13986"/>
      <c r="AD13986"/>
      <c r="AE13986"/>
      <c r="AF13986"/>
      <c r="AG13986"/>
      <c r="AH13986"/>
      <c r="AI13986"/>
      <c r="AJ13986"/>
      <c r="AK13986"/>
      <c r="AL13986"/>
    </row>
    <row r="13987" spans="3:38" ht="15" customHeight="1" x14ac:dyDescent="0.35">
      <c r="C13987"/>
      <c r="D13987"/>
      <c r="E13987"/>
      <c r="F13987"/>
      <c r="G13987"/>
      <c r="H13987"/>
      <c r="I13987"/>
      <c r="J13987"/>
      <c r="K13987"/>
      <c r="L13987"/>
      <c r="M13987"/>
      <c r="N13987"/>
      <c r="O13987"/>
      <c r="S13987"/>
      <c r="T13987"/>
      <c r="U13987"/>
      <c r="V13987"/>
      <c r="Y13987"/>
      <c r="Z13987"/>
      <c r="AA13987"/>
      <c r="AB13987"/>
      <c r="AC13987"/>
      <c r="AD13987"/>
      <c r="AE13987"/>
      <c r="AF13987"/>
      <c r="AG13987"/>
      <c r="AH13987"/>
      <c r="AI13987"/>
      <c r="AJ13987"/>
      <c r="AK13987"/>
      <c r="AL13987"/>
    </row>
    <row r="13988" spans="3:38" ht="15" customHeight="1" x14ac:dyDescent="0.35">
      <c r="C13988"/>
      <c r="D13988"/>
      <c r="E13988"/>
      <c r="F13988"/>
      <c r="G13988"/>
      <c r="H13988"/>
      <c r="I13988"/>
      <c r="J13988"/>
      <c r="K13988"/>
      <c r="L13988"/>
      <c r="M13988"/>
      <c r="N13988"/>
      <c r="O13988"/>
      <c r="S13988"/>
      <c r="T13988"/>
      <c r="U13988"/>
      <c r="V13988"/>
      <c r="Y13988"/>
      <c r="Z13988"/>
      <c r="AA13988"/>
      <c r="AB13988"/>
      <c r="AC13988"/>
      <c r="AD13988"/>
      <c r="AE13988"/>
      <c r="AF13988"/>
      <c r="AG13988"/>
      <c r="AH13988"/>
      <c r="AI13988"/>
      <c r="AJ13988"/>
      <c r="AK13988"/>
      <c r="AL13988"/>
    </row>
    <row r="13989" spans="3:38" ht="15" customHeight="1" x14ac:dyDescent="0.35">
      <c r="C13989"/>
      <c r="D13989"/>
      <c r="E13989"/>
      <c r="F13989"/>
      <c r="G13989"/>
      <c r="H13989"/>
      <c r="I13989"/>
      <c r="J13989"/>
      <c r="K13989"/>
      <c r="L13989"/>
      <c r="M13989"/>
      <c r="N13989"/>
      <c r="O13989"/>
      <c r="S13989"/>
      <c r="T13989"/>
      <c r="U13989"/>
      <c r="V13989"/>
      <c r="Y13989"/>
      <c r="Z13989"/>
      <c r="AA13989"/>
      <c r="AB13989"/>
      <c r="AC13989"/>
      <c r="AD13989"/>
      <c r="AE13989"/>
      <c r="AF13989"/>
      <c r="AG13989"/>
      <c r="AH13989"/>
      <c r="AI13989"/>
      <c r="AJ13989"/>
      <c r="AK13989"/>
      <c r="AL13989"/>
    </row>
    <row r="13990" spans="3:38" ht="15" customHeight="1" x14ac:dyDescent="0.35">
      <c r="C13990"/>
      <c r="D13990"/>
      <c r="E13990"/>
      <c r="F13990"/>
      <c r="G13990"/>
      <c r="H13990"/>
      <c r="I13990"/>
      <c r="J13990"/>
      <c r="K13990"/>
      <c r="L13990"/>
      <c r="M13990"/>
      <c r="N13990"/>
      <c r="O13990"/>
      <c r="S13990"/>
      <c r="T13990"/>
      <c r="U13990"/>
      <c r="V13990"/>
      <c r="Y13990"/>
      <c r="Z13990"/>
      <c r="AA13990"/>
      <c r="AB13990"/>
      <c r="AC13990"/>
      <c r="AD13990"/>
      <c r="AE13990"/>
      <c r="AF13990"/>
      <c r="AG13990"/>
      <c r="AH13990"/>
      <c r="AI13990"/>
      <c r="AJ13990"/>
      <c r="AK13990"/>
      <c r="AL13990"/>
    </row>
    <row r="13991" spans="3:38" ht="15" customHeight="1" x14ac:dyDescent="0.35">
      <c r="C13991"/>
      <c r="D13991"/>
      <c r="E13991"/>
      <c r="F13991"/>
      <c r="G13991"/>
      <c r="H13991"/>
      <c r="I13991"/>
      <c r="J13991"/>
      <c r="K13991"/>
      <c r="L13991"/>
      <c r="M13991"/>
      <c r="N13991"/>
      <c r="O13991"/>
      <c r="S13991"/>
      <c r="T13991"/>
      <c r="U13991"/>
      <c r="V13991"/>
      <c r="Y13991"/>
      <c r="Z13991"/>
      <c r="AA13991"/>
      <c r="AB13991"/>
      <c r="AC13991"/>
      <c r="AD13991"/>
      <c r="AE13991"/>
      <c r="AF13991"/>
      <c r="AG13991"/>
      <c r="AH13991"/>
      <c r="AI13991"/>
      <c r="AJ13991"/>
      <c r="AK13991"/>
      <c r="AL13991"/>
    </row>
    <row r="13992" spans="3:38" ht="15" customHeight="1" x14ac:dyDescent="0.35">
      <c r="C13992"/>
      <c r="D13992"/>
      <c r="E13992"/>
      <c r="F13992"/>
      <c r="G13992"/>
      <c r="H13992"/>
      <c r="I13992"/>
      <c r="J13992"/>
      <c r="K13992"/>
      <c r="L13992"/>
      <c r="M13992"/>
      <c r="N13992"/>
      <c r="O13992"/>
      <c r="S13992"/>
      <c r="T13992"/>
      <c r="U13992"/>
      <c r="V13992"/>
      <c r="Y13992"/>
      <c r="Z13992"/>
      <c r="AA13992"/>
      <c r="AB13992"/>
      <c r="AC13992"/>
      <c r="AD13992"/>
      <c r="AE13992"/>
      <c r="AF13992"/>
      <c r="AG13992"/>
      <c r="AH13992"/>
      <c r="AI13992"/>
      <c r="AJ13992"/>
      <c r="AK13992"/>
      <c r="AL13992"/>
    </row>
    <row r="13993" spans="3:38" ht="15" customHeight="1" x14ac:dyDescent="0.35">
      <c r="C13993"/>
      <c r="D13993"/>
      <c r="E13993"/>
      <c r="F13993"/>
      <c r="G13993"/>
      <c r="H13993"/>
      <c r="I13993"/>
      <c r="J13993"/>
      <c r="K13993"/>
      <c r="L13993"/>
      <c r="M13993"/>
      <c r="N13993"/>
      <c r="O13993"/>
      <c r="S13993"/>
      <c r="T13993"/>
      <c r="U13993"/>
      <c r="V13993"/>
      <c r="Y13993"/>
      <c r="Z13993"/>
      <c r="AA13993"/>
      <c r="AB13993"/>
      <c r="AC13993"/>
      <c r="AD13993"/>
      <c r="AE13993"/>
      <c r="AF13993"/>
      <c r="AG13993"/>
      <c r="AH13993"/>
      <c r="AI13993"/>
      <c r="AJ13993"/>
      <c r="AK13993"/>
      <c r="AL13993"/>
    </row>
    <row r="13994" spans="3:38" ht="15" customHeight="1" x14ac:dyDescent="0.35">
      <c r="C13994"/>
      <c r="D13994"/>
      <c r="E13994"/>
      <c r="F13994"/>
      <c r="G13994"/>
      <c r="H13994"/>
      <c r="I13994"/>
      <c r="J13994"/>
      <c r="K13994"/>
      <c r="L13994"/>
      <c r="M13994"/>
      <c r="N13994"/>
      <c r="O13994"/>
      <c r="S13994"/>
      <c r="T13994"/>
      <c r="U13994"/>
      <c r="V13994"/>
      <c r="Y13994"/>
      <c r="Z13994"/>
      <c r="AA13994"/>
      <c r="AB13994"/>
      <c r="AC13994"/>
      <c r="AD13994"/>
      <c r="AE13994"/>
      <c r="AF13994"/>
      <c r="AG13994"/>
      <c r="AH13994"/>
      <c r="AI13994"/>
      <c r="AJ13994"/>
      <c r="AK13994"/>
      <c r="AL13994"/>
    </row>
    <row r="13995" spans="3:38" ht="15" customHeight="1" x14ac:dyDescent="0.35">
      <c r="C13995"/>
      <c r="D13995"/>
      <c r="E13995"/>
      <c r="F13995"/>
      <c r="G13995"/>
      <c r="H13995"/>
      <c r="I13995"/>
      <c r="J13995"/>
      <c r="K13995"/>
      <c r="L13995"/>
      <c r="M13995"/>
      <c r="N13995"/>
      <c r="O13995"/>
      <c r="S13995"/>
      <c r="T13995"/>
      <c r="U13995"/>
      <c r="V13995"/>
      <c r="Y13995"/>
      <c r="Z13995"/>
      <c r="AA13995"/>
      <c r="AB13995"/>
      <c r="AC13995"/>
      <c r="AD13995"/>
      <c r="AE13995"/>
      <c r="AF13995"/>
      <c r="AG13995"/>
      <c r="AH13995"/>
      <c r="AI13995"/>
      <c r="AJ13995"/>
      <c r="AK13995"/>
      <c r="AL13995"/>
    </row>
    <row r="13996" spans="3:38" ht="15" customHeight="1" x14ac:dyDescent="0.35">
      <c r="C13996"/>
      <c r="D13996"/>
      <c r="E13996"/>
      <c r="F13996"/>
      <c r="G13996"/>
      <c r="H13996"/>
      <c r="I13996"/>
      <c r="J13996"/>
      <c r="K13996"/>
      <c r="L13996"/>
      <c r="M13996"/>
      <c r="N13996"/>
      <c r="O13996"/>
      <c r="S13996"/>
      <c r="T13996"/>
      <c r="U13996"/>
      <c r="V13996"/>
      <c r="Y13996"/>
      <c r="Z13996"/>
      <c r="AA13996"/>
      <c r="AB13996"/>
      <c r="AC13996"/>
      <c r="AD13996"/>
      <c r="AE13996"/>
      <c r="AF13996"/>
      <c r="AG13996"/>
      <c r="AH13996"/>
      <c r="AI13996"/>
      <c r="AJ13996"/>
      <c r="AK13996"/>
      <c r="AL13996"/>
    </row>
    <row r="13997" spans="3:38" ht="15" customHeight="1" x14ac:dyDescent="0.35">
      <c r="C13997"/>
      <c r="D13997"/>
      <c r="E13997"/>
      <c r="F13997"/>
      <c r="G13997"/>
      <c r="H13997"/>
      <c r="I13997"/>
      <c r="J13997"/>
      <c r="K13997"/>
      <c r="L13997"/>
      <c r="M13997"/>
      <c r="N13997"/>
      <c r="O13997"/>
      <c r="S13997"/>
      <c r="T13997"/>
      <c r="U13997"/>
      <c r="V13997"/>
      <c r="Y13997"/>
      <c r="Z13997"/>
      <c r="AA13997"/>
      <c r="AB13997"/>
      <c r="AC13997"/>
      <c r="AD13997"/>
      <c r="AE13997"/>
      <c r="AF13997"/>
      <c r="AG13997"/>
      <c r="AH13997"/>
      <c r="AI13997"/>
      <c r="AJ13997"/>
      <c r="AK13997"/>
      <c r="AL13997"/>
    </row>
    <row r="13998" spans="3:38" ht="15" customHeight="1" x14ac:dyDescent="0.35">
      <c r="C13998"/>
      <c r="D13998"/>
      <c r="E13998"/>
      <c r="F13998"/>
      <c r="G13998"/>
      <c r="H13998"/>
      <c r="I13998"/>
      <c r="J13998"/>
      <c r="K13998"/>
      <c r="L13998"/>
      <c r="M13998"/>
      <c r="N13998"/>
      <c r="O13998"/>
      <c r="S13998"/>
      <c r="T13998"/>
      <c r="U13998"/>
      <c r="V13998"/>
      <c r="Y13998"/>
      <c r="Z13998"/>
      <c r="AA13998"/>
      <c r="AB13998"/>
      <c r="AC13998"/>
      <c r="AD13998"/>
      <c r="AE13998"/>
      <c r="AF13998"/>
      <c r="AG13998"/>
      <c r="AH13998"/>
      <c r="AI13998"/>
      <c r="AJ13998"/>
      <c r="AK13998"/>
      <c r="AL13998"/>
    </row>
    <row r="13999" spans="3:38" ht="15" customHeight="1" x14ac:dyDescent="0.35">
      <c r="C13999"/>
      <c r="D13999"/>
      <c r="E13999"/>
      <c r="F13999"/>
      <c r="G13999"/>
      <c r="H13999"/>
      <c r="I13999"/>
      <c r="J13999"/>
      <c r="K13999"/>
      <c r="L13999"/>
      <c r="M13999"/>
      <c r="N13999"/>
      <c r="O13999"/>
      <c r="S13999"/>
      <c r="T13999"/>
      <c r="U13999"/>
      <c r="V13999"/>
      <c r="Y13999"/>
      <c r="Z13999"/>
      <c r="AA13999"/>
      <c r="AB13999"/>
      <c r="AC13999"/>
      <c r="AD13999"/>
      <c r="AE13999"/>
      <c r="AF13999"/>
      <c r="AG13999"/>
      <c r="AH13999"/>
      <c r="AI13999"/>
      <c r="AJ13999"/>
      <c r="AK13999"/>
      <c r="AL13999"/>
    </row>
    <row r="14000" spans="3:38" ht="15" customHeight="1" x14ac:dyDescent="0.35">
      <c r="C14000"/>
      <c r="D14000"/>
      <c r="E14000"/>
      <c r="F14000"/>
      <c r="G14000"/>
      <c r="H14000"/>
      <c r="I14000"/>
      <c r="J14000"/>
      <c r="K14000"/>
      <c r="L14000"/>
      <c r="M14000"/>
      <c r="N14000"/>
      <c r="O14000"/>
      <c r="S14000"/>
      <c r="T14000"/>
      <c r="U14000"/>
      <c r="V14000"/>
      <c r="Y14000"/>
      <c r="Z14000"/>
      <c r="AA14000"/>
      <c r="AB14000"/>
      <c r="AC14000"/>
      <c r="AD14000"/>
      <c r="AE14000"/>
      <c r="AF14000"/>
      <c r="AG14000"/>
      <c r="AH14000"/>
      <c r="AI14000"/>
      <c r="AJ14000"/>
      <c r="AK14000"/>
      <c r="AL14000"/>
    </row>
    <row r="14001" spans="3:38" ht="15" customHeight="1" x14ac:dyDescent="0.35">
      <c r="C14001"/>
      <c r="D14001"/>
      <c r="E14001"/>
      <c r="F14001"/>
      <c r="G14001"/>
      <c r="H14001"/>
      <c r="I14001"/>
      <c r="J14001"/>
      <c r="K14001"/>
      <c r="L14001"/>
      <c r="M14001"/>
      <c r="N14001"/>
      <c r="O14001"/>
      <c r="S14001"/>
      <c r="T14001"/>
      <c r="U14001"/>
      <c r="V14001"/>
      <c r="Y14001"/>
      <c r="Z14001"/>
      <c r="AA14001"/>
      <c r="AB14001"/>
      <c r="AC14001"/>
      <c r="AD14001"/>
      <c r="AE14001"/>
      <c r="AF14001"/>
      <c r="AG14001"/>
      <c r="AH14001"/>
      <c r="AI14001"/>
      <c r="AJ14001"/>
      <c r="AK14001"/>
      <c r="AL14001"/>
    </row>
    <row r="14002" spans="3:38" ht="15" customHeight="1" x14ac:dyDescent="0.35">
      <c r="C14002"/>
      <c r="D14002"/>
      <c r="E14002"/>
      <c r="F14002"/>
      <c r="G14002"/>
      <c r="H14002"/>
      <c r="I14002"/>
      <c r="J14002"/>
      <c r="K14002"/>
      <c r="L14002"/>
      <c r="M14002"/>
      <c r="N14002"/>
      <c r="O14002"/>
      <c r="S14002"/>
      <c r="T14002"/>
      <c r="U14002"/>
      <c r="V14002"/>
      <c r="Y14002"/>
      <c r="Z14002"/>
      <c r="AA14002"/>
      <c r="AB14002"/>
      <c r="AC14002"/>
      <c r="AD14002"/>
      <c r="AE14002"/>
      <c r="AF14002"/>
      <c r="AG14002"/>
      <c r="AH14002"/>
      <c r="AI14002"/>
      <c r="AJ14002"/>
      <c r="AK14002"/>
      <c r="AL14002"/>
    </row>
    <row r="14003" spans="3:38" ht="15" customHeight="1" x14ac:dyDescent="0.35">
      <c r="C14003"/>
      <c r="D14003"/>
      <c r="E14003"/>
      <c r="F14003"/>
      <c r="G14003"/>
      <c r="H14003"/>
      <c r="I14003"/>
      <c r="J14003"/>
      <c r="K14003"/>
      <c r="L14003"/>
      <c r="M14003"/>
      <c r="N14003"/>
      <c r="O14003"/>
      <c r="S14003"/>
      <c r="T14003"/>
      <c r="U14003"/>
      <c r="V14003"/>
      <c r="Y14003"/>
      <c r="Z14003"/>
      <c r="AA14003"/>
      <c r="AB14003"/>
      <c r="AC14003"/>
      <c r="AD14003"/>
      <c r="AE14003"/>
      <c r="AF14003"/>
      <c r="AG14003"/>
      <c r="AH14003"/>
      <c r="AI14003"/>
      <c r="AJ14003"/>
      <c r="AK14003"/>
      <c r="AL14003"/>
    </row>
    <row r="14004" spans="3:38" ht="15" customHeight="1" x14ac:dyDescent="0.35">
      <c r="C14004"/>
      <c r="D14004"/>
      <c r="E14004"/>
      <c r="F14004"/>
      <c r="G14004"/>
      <c r="H14004"/>
      <c r="I14004"/>
      <c r="J14004"/>
      <c r="K14004"/>
      <c r="L14004"/>
      <c r="M14004"/>
      <c r="N14004"/>
      <c r="O14004"/>
      <c r="S14004"/>
      <c r="T14004"/>
      <c r="U14004"/>
      <c r="V14004"/>
      <c r="Y14004"/>
      <c r="Z14004"/>
      <c r="AA14004"/>
      <c r="AB14004"/>
      <c r="AC14004"/>
      <c r="AD14004"/>
      <c r="AE14004"/>
      <c r="AF14004"/>
      <c r="AG14004"/>
      <c r="AH14004"/>
      <c r="AI14004"/>
      <c r="AJ14004"/>
      <c r="AK14004"/>
      <c r="AL14004"/>
    </row>
    <row r="14005" spans="3:38" ht="15" customHeight="1" x14ac:dyDescent="0.35">
      <c r="C14005"/>
      <c r="D14005"/>
      <c r="E14005"/>
      <c r="F14005"/>
      <c r="G14005"/>
      <c r="H14005"/>
      <c r="I14005"/>
      <c r="J14005"/>
      <c r="K14005"/>
      <c r="L14005"/>
      <c r="M14005"/>
      <c r="N14005"/>
      <c r="O14005"/>
      <c r="S14005"/>
      <c r="T14005"/>
      <c r="U14005"/>
      <c r="V14005"/>
      <c r="Y14005"/>
      <c r="Z14005"/>
      <c r="AA14005"/>
      <c r="AB14005"/>
      <c r="AC14005"/>
      <c r="AD14005"/>
      <c r="AE14005"/>
      <c r="AF14005"/>
      <c r="AG14005"/>
      <c r="AH14005"/>
      <c r="AI14005"/>
      <c r="AJ14005"/>
      <c r="AK14005"/>
      <c r="AL14005"/>
    </row>
    <row r="14006" spans="3:38" ht="15" customHeight="1" x14ac:dyDescent="0.35">
      <c r="C14006"/>
      <c r="D14006"/>
      <c r="E14006"/>
      <c r="F14006"/>
      <c r="G14006"/>
      <c r="H14006"/>
      <c r="I14006"/>
      <c r="J14006"/>
      <c r="K14006"/>
      <c r="L14006"/>
      <c r="M14006"/>
      <c r="N14006"/>
      <c r="O14006"/>
      <c r="S14006"/>
      <c r="T14006"/>
      <c r="U14006"/>
      <c r="V14006"/>
      <c r="Y14006"/>
      <c r="Z14006"/>
      <c r="AA14006"/>
      <c r="AB14006"/>
      <c r="AC14006"/>
      <c r="AD14006"/>
      <c r="AE14006"/>
      <c r="AF14006"/>
      <c r="AG14006"/>
      <c r="AH14006"/>
      <c r="AI14006"/>
      <c r="AJ14006"/>
      <c r="AK14006"/>
      <c r="AL14006"/>
    </row>
    <row r="14007" spans="3:38" ht="15" customHeight="1" x14ac:dyDescent="0.35">
      <c r="C14007"/>
      <c r="D14007"/>
      <c r="E14007"/>
      <c r="F14007"/>
      <c r="G14007"/>
      <c r="H14007"/>
      <c r="I14007"/>
      <c r="J14007"/>
      <c r="K14007"/>
      <c r="L14007"/>
      <c r="M14007"/>
      <c r="N14007"/>
      <c r="O14007"/>
      <c r="S14007"/>
      <c r="T14007"/>
      <c r="U14007"/>
      <c r="V14007"/>
      <c r="Y14007"/>
      <c r="Z14007"/>
      <c r="AA14007"/>
      <c r="AB14007"/>
      <c r="AC14007"/>
      <c r="AD14007"/>
      <c r="AE14007"/>
      <c r="AF14007"/>
      <c r="AG14007"/>
      <c r="AH14007"/>
      <c r="AI14007"/>
      <c r="AJ14007"/>
      <c r="AK14007"/>
      <c r="AL14007"/>
    </row>
    <row r="14008" spans="3:38" ht="15" customHeight="1" x14ac:dyDescent="0.35">
      <c r="C14008"/>
      <c r="D14008"/>
      <c r="E14008"/>
      <c r="F14008"/>
      <c r="G14008"/>
      <c r="H14008"/>
      <c r="I14008"/>
      <c r="J14008"/>
      <c r="K14008"/>
      <c r="L14008"/>
      <c r="M14008"/>
      <c r="N14008"/>
      <c r="O14008"/>
      <c r="S14008"/>
      <c r="T14008"/>
      <c r="U14008"/>
      <c r="V14008"/>
      <c r="Y14008"/>
      <c r="Z14008"/>
      <c r="AA14008"/>
      <c r="AB14008"/>
      <c r="AC14008"/>
      <c r="AD14008"/>
      <c r="AE14008"/>
      <c r="AF14008"/>
      <c r="AG14008"/>
      <c r="AH14008"/>
      <c r="AI14008"/>
      <c r="AJ14008"/>
      <c r="AK14008"/>
      <c r="AL14008"/>
    </row>
    <row r="14009" spans="3:38" ht="15" customHeight="1" x14ac:dyDescent="0.35">
      <c r="C14009"/>
      <c r="D14009"/>
      <c r="E14009"/>
      <c r="F14009"/>
      <c r="G14009"/>
      <c r="H14009"/>
      <c r="I14009"/>
      <c r="J14009"/>
      <c r="K14009"/>
      <c r="L14009"/>
      <c r="M14009"/>
      <c r="N14009"/>
      <c r="O14009"/>
      <c r="S14009"/>
      <c r="T14009"/>
      <c r="U14009"/>
      <c r="V14009"/>
      <c r="Y14009"/>
      <c r="Z14009"/>
      <c r="AA14009"/>
      <c r="AB14009"/>
      <c r="AC14009"/>
      <c r="AD14009"/>
      <c r="AE14009"/>
      <c r="AF14009"/>
      <c r="AG14009"/>
      <c r="AH14009"/>
      <c r="AI14009"/>
      <c r="AJ14009"/>
      <c r="AK14009"/>
      <c r="AL14009"/>
    </row>
    <row r="14010" spans="3:38" ht="15" customHeight="1" x14ac:dyDescent="0.35">
      <c r="C14010"/>
      <c r="D14010"/>
      <c r="E14010"/>
      <c r="F14010"/>
      <c r="G14010"/>
      <c r="H14010"/>
      <c r="I14010"/>
      <c r="J14010"/>
      <c r="K14010"/>
      <c r="L14010"/>
      <c r="M14010"/>
      <c r="N14010"/>
      <c r="O14010"/>
      <c r="S14010"/>
      <c r="T14010"/>
      <c r="U14010"/>
      <c r="V14010"/>
      <c r="Y14010"/>
      <c r="Z14010"/>
      <c r="AA14010"/>
      <c r="AB14010"/>
      <c r="AC14010"/>
      <c r="AD14010"/>
      <c r="AE14010"/>
      <c r="AF14010"/>
      <c r="AG14010"/>
      <c r="AH14010"/>
      <c r="AI14010"/>
      <c r="AJ14010"/>
      <c r="AK14010"/>
      <c r="AL14010"/>
    </row>
    <row r="14011" spans="3:38" ht="15" customHeight="1" x14ac:dyDescent="0.35">
      <c r="C14011"/>
      <c r="D14011"/>
      <c r="E14011"/>
      <c r="F14011"/>
      <c r="G14011"/>
      <c r="H14011"/>
      <c r="I14011"/>
      <c r="J14011"/>
      <c r="K14011"/>
      <c r="L14011"/>
      <c r="M14011"/>
      <c r="N14011"/>
      <c r="O14011"/>
      <c r="S14011"/>
      <c r="T14011"/>
      <c r="U14011"/>
      <c r="V14011"/>
      <c r="Y14011"/>
      <c r="Z14011"/>
      <c r="AA14011"/>
      <c r="AB14011"/>
      <c r="AC14011"/>
      <c r="AD14011"/>
      <c r="AE14011"/>
      <c r="AF14011"/>
      <c r="AG14011"/>
      <c r="AH14011"/>
      <c r="AI14011"/>
      <c r="AJ14011"/>
      <c r="AK14011"/>
      <c r="AL14011"/>
    </row>
    <row r="14012" spans="3:38" ht="15" customHeight="1" x14ac:dyDescent="0.35">
      <c r="C14012"/>
      <c r="D14012"/>
      <c r="E14012"/>
      <c r="F14012"/>
      <c r="G14012"/>
      <c r="H14012"/>
      <c r="I14012"/>
      <c r="J14012"/>
      <c r="K14012"/>
      <c r="L14012"/>
      <c r="M14012"/>
      <c r="N14012"/>
      <c r="O14012"/>
      <c r="S14012"/>
      <c r="T14012"/>
      <c r="U14012"/>
      <c r="V14012"/>
      <c r="Y14012"/>
      <c r="Z14012"/>
      <c r="AA14012"/>
      <c r="AB14012"/>
      <c r="AC14012"/>
      <c r="AD14012"/>
      <c r="AE14012"/>
      <c r="AF14012"/>
      <c r="AG14012"/>
      <c r="AH14012"/>
      <c r="AI14012"/>
      <c r="AJ14012"/>
      <c r="AK14012"/>
      <c r="AL14012"/>
    </row>
    <row r="14013" spans="3:38" ht="15" customHeight="1" x14ac:dyDescent="0.35">
      <c r="C14013"/>
      <c r="D14013"/>
      <c r="E14013"/>
      <c r="F14013"/>
      <c r="G14013"/>
      <c r="H14013"/>
      <c r="I14013"/>
      <c r="J14013"/>
      <c r="K14013"/>
      <c r="L14013"/>
      <c r="M14013"/>
      <c r="N14013"/>
      <c r="O14013"/>
      <c r="S14013"/>
      <c r="T14013"/>
      <c r="U14013"/>
      <c r="V14013"/>
      <c r="Y14013"/>
      <c r="Z14013"/>
      <c r="AA14013"/>
      <c r="AB14013"/>
      <c r="AC14013"/>
      <c r="AD14013"/>
      <c r="AE14013"/>
      <c r="AF14013"/>
      <c r="AG14013"/>
      <c r="AH14013"/>
      <c r="AI14013"/>
      <c r="AJ14013"/>
      <c r="AK14013"/>
      <c r="AL14013"/>
    </row>
    <row r="14014" spans="3:38" ht="15" customHeight="1" x14ac:dyDescent="0.35">
      <c r="C14014"/>
      <c r="D14014"/>
      <c r="E14014"/>
      <c r="F14014"/>
      <c r="G14014"/>
      <c r="H14014"/>
      <c r="I14014"/>
      <c r="J14014"/>
      <c r="K14014"/>
      <c r="L14014"/>
      <c r="M14014"/>
      <c r="N14014"/>
      <c r="O14014"/>
      <c r="S14014"/>
      <c r="T14014"/>
      <c r="U14014"/>
      <c r="V14014"/>
      <c r="Y14014"/>
      <c r="Z14014"/>
      <c r="AA14014"/>
      <c r="AB14014"/>
      <c r="AC14014"/>
      <c r="AD14014"/>
      <c r="AE14014"/>
      <c r="AF14014"/>
      <c r="AG14014"/>
      <c r="AH14014"/>
      <c r="AI14014"/>
      <c r="AJ14014"/>
      <c r="AK14014"/>
      <c r="AL14014"/>
    </row>
    <row r="14015" spans="3:38" ht="15" customHeight="1" x14ac:dyDescent="0.35">
      <c r="C14015"/>
      <c r="D14015"/>
      <c r="E14015"/>
      <c r="F14015"/>
      <c r="G14015"/>
      <c r="H14015"/>
      <c r="I14015"/>
      <c r="J14015"/>
      <c r="K14015"/>
      <c r="L14015"/>
      <c r="M14015"/>
      <c r="N14015"/>
      <c r="O14015"/>
      <c r="S14015"/>
      <c r="T14015"/>
      <c r="U14015"/>
      <c r="V14015"/>
      <c r="Y14015"/>
      <c r="Z14015"/>
      <c r="AA14015"/>
      <c r="AB14015"/>
      <c r="AC14015"/>
      <c r="AD14015"/>
      <c r="AE14015"/>
      <c r="AF14015"/>
      <c r="AG14015"/>
      <c r="AH14015"/>
      <c r="AI14015"/>
      <c r="AJ14015"/>
      <c r="AK14015"/>
      <c r="AL14015"/>
    </row>
    <row r="14016" spans="3:38" ht="15" customHeight="1" x14ac:dyDescent="0.35">
      <c r="C14016"/>
      <c r="D14016"/>
      <c r="E14016"/>
      <c r="F14016"/>
      <c r="G14016"/>
      <c r="H14016"/>
      <c r="I14016"/>
      <c r="J14016"/>
      <c r="K14016"/>
      <c r="L14016"/>
      <c r="M14016"/>
      <c r="N14016"/>
      <c r="O14016"/>
      <c r="S14016"/>
      <c r="T14016"/>
      <c r="U14016"/>
      <c r="V14016"/>
      <c r="Y14016"/>
      <c r="Z14016"/>
      <c r="AA14016"/>
      <c r="AB14016"/>
      <c r="AC14016"/>
      <c r="AD14016"/>
      <c r="AE14016"/>
      <c r="AF14016"/>
      <c r="AG14016"/>
      <c r="AH14016"/>
      <c r="AI14016"/>
      <c r="AJ14016"/>
      <c r="AK14016"/>
      <c r="AL14016"/>
    </row>
    <row r="14017" spans="3:38" ht="15" customHeight="1" x14ac:dyDescent="0.35">
      <c r="C14017"/>
      <c r="D14017"/>
      <c r="E14017"/>
      <c r="F14017"/>
      <c r="G14017"/>
      <c r="H14017"/>
      <c r="I14017"/>
      <c r="J14017"/>
      <c r="K14017"/>
      <c r="L14017"/>
      <c r="M14017"/>
      <c r="N14017"/>
      <c r="O14017"/>
      <c r="S14017"/>
      <c r="T14017"/>
      <c r="U14017"/>
      <c r="V14017"/>
      <c r="Y14017"/>
      <c r="Z14017"/>
      <c r="AA14017"/>
      <c r="AB14017"/>
      <c r="AC14017"/>
      <c r="AD14017"/>
      <c r="AE14017"/>
      <c r="AF14017"/>
      <c r="AG14017"/>
      <c r="AH14017"/>
      <c r="AI14017"/>
      <c r="AJ14017"/>
      <c r="AK14017"/>
      <c r="AL14017"/>
    </row>
    <row r="14018" spans="3:38" ht="15" customHeight="1" x14ac:dyDescent="0.35">
      <c r="C14018"/>
      <c r="D14018"/>
      <c r="E14018"/>
      <c r="F14018"/>
      <c r="G14018"/>
      <c r="H14018"/>
      <c r="I14018"/>
      <c r="J14018"/>
      <c r="K14018"/>
      <c r="L14018"/>
      <c r="M14018"/>
      <c r="N14018"/>
      <c r="O14018"/>
      <c r="S14018"/>
      <c r="T14018"/>
      <c r="U14018"/>
      <c r="V14018"/>
      <c r="Y14018"/>
      <c r="Z14018"/>
      <c r="AA14018"/>
      <c r="AB14018"/>
      <c r="AC14018"/>
      <c r="AD14018"/>
      <c r="AE14018"/>
      <c r="AF14018"/>
      <c r="AG14018"/>
      <c r="AH14018"/>
      <c r="AI14018"/>
      <c r="AJ14018"/>
      <c r="AK14018"/>
      <c r="AL14018"/>
    </row>
    <row r="14019" spans="3:38" ht="15" customHeight="1" x14ac:dyDescent="0.35">
      <c r="C14019"/>
      <c r="D14019"/>
      <c r="E14019"/>
      <c r="F14019"/>
      <c r="G14019"/>
      <c r="H14019"/>
      <c r="I14019"/>
      <c r="J14019"/>
      <c r="K14019"/>
      <c r="L14019"/>
      <c r="M14019"/>
      <c r="N14019"/>
      <c r="O14019"/>
      <c r="S14019"/>
      <c r="T14019"/>
      <c r="U14019"/>
      <c r="V14019"/>
      <c r="Y14019"/>
      <c r="Z14019"/>
      <c r="AA14019"/>
      <c r="AB14019"/>
      <c r="AC14019"/>
      <c r="AD14019"/>
      <c r="AE14019"/>
      <c r="AF14019"/>
      <c r="AG14019"/>
      <c r="AH14019"/>
      <c r="AI14019"/>
      <c r="AJ14019"/>
      <c r="AK14019"/>
      <c r="AL14019"/>
    </row>
    <row r="14020" spans="3:38" ht="15" customHeight="1" x14ac:dyDescent="0.35">
      <c r="C14020"/>
      <c r="D14020"/>
      <c r="E14020"/>
      <c r="F14020"/>
      <c r="G14020"/>
      <c r="H14020"/>
      <c r="I14020"/>
      <c r="J14020"/>
      <c r="K14020"/>
      <c r="L14020"/>
      <c r="M14020"/>
      <c r="N14020"/>
      <c r="O14020"/>
      <c r="S14020"/>
      <c r="T14020"/>
      <c r="U14020"/>
      <c r="V14020"/>
      <c r="Y14020"/>
      <c r="Z14020"/>
      <c r="AA14020"/>
      <c r="AB14020"/>
      <c r="AC14020"/>
      <c r="AD14020"/>
      <c r="AE14020"/>
      <c r="AF14020"/>
      <c r="AG14020"/>
      <c r="AH14020"/>
      <c r="AI14020"/>
      <c r="AJ14020"/>
      <c r="AK14020"/>
      <c r="AL14020"/>
    </row>
    <row r="14021" spans="3:38" ht="15" customHeight="1" x14ac:dyDescent="0.35">
      <c r="C14021"/>
      <c r="D14021"/>
      <c r="E14021"/>
      <c r="F14021"/>
      <c r="G14021"/>
      <c r="H14021"/>
      <c r="I14021"/>
      <c r="J14021"/>
      <c r="K14021"/>
      <c r="L14021"/>
      <c r="M14021"/>
      <c r="N14021"/>
      <c r="O14021"/>
      <c r="S14021"/>
      <c r="T14021"/>
      <c r="U14021"/>
      <c r="V14021"/>
      <c r="Y14021"/>
      <c r="Z14021"/>
      <c r="AA14021"/>
      <c r="AB14021"/>
      <c r="AC14021"/>
      <c r="AD14021"/>
      <c r="AE14021"/>
      <c r="AF14021"/>
      <c r="AG14021"/>
      <c r="AH14021"/>
      <c r="AI14021"/>
      <c r="AJ14021"/>
      <c r="AK14021"/>
      <c r="AL14021"/>
    </row>
    <row r="14022" spans="3:38" ht="15" customHeight="1" x14ac:dyDescent="0.35">
      <c r="C14022"/>
      <c r="D14022"/>
      <c r="E14022"/>
      <c r="F14022"/>
      <c r="G14022"/>
      <c r="H14022"/>
      <c r="I14022"/>
      <c r="J14022"/>
      <c r="K14022"/>
      <c r="L14022"/>
      <c r="M14022"/>
      <c r="N14022"/>
      <c r="O14022"/>
      <c r="S14022"/>
      <c r="T14022"/>
      <c r="U14022"/>
      <c r="V14022"/>
      <c r="Y14022"/>
      <c r="Z14022"/>
      <c r="AA14022"/>
      <c r="AB14022"/>
      <c r="AC14022"/>
      <c r="AD14022"/>
      <c r="AE14022"/>
      <c r="AF14022"/>
      <c r="AG14022"/>
      <c r="AH14022"/>
      <c r="AI14022"/>
      <c r="AJ14022"/>
      <c r="AK14022"/>
      <c r="AL14022"/>
    </row>
    <row r="14023" spans="3:38" ht="15" customHeight="1" x14ac:dyDescent="0.35">
      <c r="C14023"/>
      <c r="D14023"/>
      <c r="E14023"/>
      <c r="F14023"/>
      <c r="G14023"/>
      <c r="H14023"/>
      <c r="I14023"/>
      <c r="J14023"/>
      <c r="K14023"/>
      <c r="L14023"/>
      <c r="M14023"/>
      <c r="N14023"/>
      <c r="O14023"/>
      <c r="S14023"/>
      <c r="T14023"/>
      <c r="U14023"/>
      <c r="V14023"/>
      <c r="Y14023"/>
      <c r="Z14023"/>
      <c r="AA14023"/>
      <c r="AB14023"/>
      <c r="AC14023"/>
      <c r="AD14023"/>
      <c r="AE14023"/>
      <c r="AF14023"/>
      <c r="AG14023"/>
      <c r="AH14023"/>
      <c r="AI14023"/>
      <c r="AJ14023"/>
      <c r="AK14023"/>
      <c r="AL14023"/>
    </row>
    <row r="14024" spans="3:38" ht="15" customHeight="1" x14ac:dyDescent="0.35">
      <c r="C14024"/>
      <c r="D14024"/>
      <c r="E14024"/>
      <c r="F14024"/>
      <c r="G14024"/>
      <c r="H14024"/>
      <c r="I14024"/>
      <c r="J14024"/>
      <c r="K14024"/>
      <c r="L14024"/>
      <c r="M14024"/>
      <c r="N14024"/>
      <c r="O14024"/>
      <c r="S14024"/>
      <c r="T14024"/>
      <c r="U14024"/>
      <c r="V14024"/>
      <c r="Y14024"/>
      <c r="Z14024"/>
      <c r="AA14024"/>
      <c r="AB14024"/>
      <c r="AC14024"/>
      <c r="AD14024"/>
      <c r="AE14024"/>
      <c r="AF14024"/>
      <c r="AG14024"/>
      <c r="AH14024"/>
      <c r="AI14024"/>
      <c r="AJ14024"/>
      <c r="AK14024"/>
      <c r="AL14024"/>
    </row>
    <row r="14025" spans="3:38" ht="15" customHeight="1" x14ac:dyDescent="0.35">
      <c r="C14025"/>
      <c r="D14025"/>
      <c r="E14025"/>
      <c r="F14025"/>
      <c r="G14025"/>
      <c r="H14025"/>
      <c r="I14025"/>
      <c r="J14025"/>
      <c r="K14025"/>
      <c r="L14025"/>
      <c r="M14025"/>
      <c r="N14025"/>
      <c r="O14025"/>
      <c r="S14025"/>
      <c r="T14025"/>
      <c r="U14025"/>
      <c r="V14025"/>
      <c r="Y14025"/>
      <c r="Z14025"/>
      <c r="AA14025"/>
      <c r="AB14025"/>
      <c r="AC14025"/>
      <c r="AD14025"/>
      <c r="AE14025"/>
      <c r="AF14025"/>
      <c r="AG14025"/>
      <c r="AH14025"/>
      <c r="AI14025"/>
      <c r="AJ14025"/>
      <c r="AK14025"/>
      <c r="AL14025"/>
    </row>
    <row r="14026" spans="3:38" ht="15" customHeight="1" x14ac:dyDescent="0.35">
      <c r="C14026"/>
      <c r="D14026"/>
      <c r="E14026"/>
      <c r="F14026"/>
      <c r="G14026"/>
      <c r="H14026"/>
      <c r="I14026"/>
      <c r="J14026"/>
      <c r="K14026"/>
      <c r="L14026"/>
      <c r="M14026"/>
      <c r="N14026"/>
      <c r="O14026"/>
      <c r="S14026"/>
      <c r="T14026"/>
      <c r="U14026"/>
      <c r="V14026"/>
      <c r="Y14026"/>
      <c r="Z14026"/>
      <c r="AA14026"/>
      <c r="AB14026"/>
      <c r="AC14026"/>
      <c r="AD14026"/>
      <c r="AE14026"/>
      <c r="AF14026"/>
      <c r="AG14026"/>
      <c r="AH14026"/>
      <c r="AI14026"/>
      <c r="AJ14026"/>
      <c r="AK14026"/>
      <c r="AL14026"/>
    </row>
    <row r="14027" spans="3:38" ht="15" customHeight="1" x14ac:dyDescent="0.35">
      <c r="C14027"/>
      <c r="D14027"/>
      <c r="E14027"/>
      <c r="F14027"/>
      <c r="G14027"/>
      <c r="H14027"/>
      <c r="I14027"/>
      <c r="J14027"/>
      <c r="K14027"/>
      <c r="L14027"/>
      <c r="M14027"/>
      <c r="N14027"/>
      <c r="O14027"/>
      <c r="S14027"/>
      <c r="T14027"/>
      <c r="U14027"/>
      <c r="V14027"/>
      <c r="Y14027"/>
      <c r="Z14027"/>
      <c r="AA14027"/>
      <c r="AB14027"/>
      <c r="AC14027"/>
      <c r="AD14027"/>
      <c r="AE14027"/>
      <c r="AF14027"/>
      <c r="AG14027"/>
      <c r="AH14027"/>
      <c r="AI14027"/>
      <c r="AJ14027"/>
      <c r="AK14027"/>
      <c r="AL14027"/>
    </row>
    <row r="14028" spans="3:38" ht="15" customHeight="1" x14ac:dyDescent="0.35">
      <c r="C14028"/>
      <c r="D14028"/>
      <c r="E14028"/>
      <c r="F14028"/>
      <c r="G14028"/>
      <c r="H14028"/>
      <c r="I14028"/>
      <c r="J14028"/>
      <c r="K14028"/>
      <c r="L14028"/>
      <c r="M14028"/>
      <c r="N14028"/>
      <c r="O14028"/>
      <c r="S14028"/>
      <c r="T14028"/>
      <c r="U14028"/>
      <c r="V14028"/>
      <c r="Y14028"/>
      <c r="Z14028"/>
      <c r="AA14028"/>
      <c r="AB14028"/>
      <c r="AC14028"/>
      <c r="AD14028"/>
      <c r="AE14028"/>
      <c r="AF14028"/>
      <c r="AG14028"/>
      <c r="AH14028"/>
      <c r="AI14028"/>
      <c r="AJ14028"/>
      <c r="AK14028"/>
      <c r="AL14028"/>
    </row>
    <row r="14029" spans="3:38" ht="15" customHeight="1" x14ac:dyDescent="0.35">
      <c r="C14029"/>
      <c r="D14029"/>
      <c r="E14029"/>
      <c r="F14029"/>
      <c r="G14029"/>
      <c r="H14029"/>
      <c r="I14029"/>
      <c r="J14029"/>
      <c r="K14029"/>
      <c r="L14029"/>
      <c r="M14029"/>
      <c r="N14029"/>
      <c r="O14029"/>
      <c r="S14029"/>
      <c r="T14029"/>
      <c r="U14029"/>
      <c r="V14029"/>
      <c r="Y14029"/>
      <c r="Z14029"/>
      <c r="AA14029"/>
      <c r="AB14029"/>
      <c r="AC14029"/>
      <c r="AD14029"/>
      <c r="AE14029"/>
      <c r="AF14029"/>
      <c r="AG14029"/>
      <c r="AH14029"/>
      <c r="AI14029"/>
      <c r="AJ14029"/>
      <c r="AK14029"/>
      <c r="AL14029"/>
    </row>
    <row r="14030" spans="3:38" ht="15" customHeight="1" x14ac:dyDescent="0.35">
      <c r="C14030"/>
      <c r="D14030"/>
      <c r="E14030"/>
      <c r="F14030"/>
      <c r="G14030"/>
      <c r="H14030"/>
      <c r="I14030"/>
      <c r="J14030"/>
      <c r="K14030"/>
      <c r="L14030"/>
      <c r="M14030"/>
      <c r="N14030"/>
      <c r="O14030"/>
      <c r="S14030"/>
      <c r="T14030"/>
      <c r="U14030"/>
      <c r="V14030"/>
      <c r="Y14030"/>
      <c r="Z14030"/>
      <c r="AA14030"/>
      <c r="AB14030"/>
      <c r="AC14030"/>
      <c r="AD14030"/>
      <c r="AE14030"/>
      <c r="AF14030"/>
      <c r="AG14030"/>
      <c r="AH14030"/>
      <c r="AI14030"/>
      <c r="AJ14030"/>
      <c r="AK14030"/>
      <c r="AL14030"/>
    </row>
    <row r="14031" spans="3:38" ht="15" customHeight="1" x14ac:dyDescent="0.35">
      <c r="C14031"/>
      <c r="D14031"/>
      <c r="E14031"/>
      <c r="F14031"/>
      <c r="G14031"/>
      <c r="H14031"/>
      <c r="I14031"/>
      <c r="J14031"/>
      <c r="K14031"/>
      <c r="L14031"/>
      <c r="M14031"/>
      <c r="N14031"/>
      <c r="O14031"/>
      <c r="S14031"/>
      <c r="T14031"/>
      <c r="U14031"/>
      <c r="V14031"/>
      <c r="Y14031"/>
      <c r="Z14031"/>
      <c r="AA14031"/>
      <c r="AB14031"/>
      <c r="AC14031"/>
      <c r="AD14031"/>
      <c r="AE14031"/>
      <c r="AF14031"/>
      <c r="AG14031"/>
      <c r="AH14031"/>
      <c r="AI14031"/>
      <c r="AJ14031"/>
      <c r="AK14031"/>
      <c r="AL14031"/>
    </row>
    <row r="14032" spans="3:38" ht="15" customHeight="1" x14ac:dyDescent="0.35">
      <c r="C14032"/>
      <c r="D14032"/>
      <c r="E14032"/>
      <c r="F14032"/>
      <c r="G14032"/>
      <c r="H14032"/>
      <c r="I14032"/>
      <c r="J14032"/>
      <c r="K14032"/>
      <c r="L14032"/>
      <c r="M14032"/>
      <c r="N14032"/>
      <c r="O14032"/>
      <c r="S14032"/>
      <c r="T14032"/>
      <c r="U14032"/>
      <c r="V14032"/>
      <c r="Y14032"/>
      <c r="Z14032"/>
      <c r="AA14032"/>
      <c r="AB14032"/>
      <c r="AC14032"/>
      <c r="AD14032"/>
      <c r="AE14032"/>
      <c r="AF14032"/>
      <c r="AG14032"/>
      <c r="AH14032"/>
      <c r="AI14032"/>
      <c r="AJ14032"/>
      <c r="AK14032"/>
      <c r="AL14032"/>
    </row>
    <row r="14033" spans="3:38" ht="15" customHeight="1" x14ac:dyDescent="0.35">
      <c r="C14033"/>
      <c r="D14033"/>
      <c r="E14033"/>
      <c r="F14033"/>
      <c r="G14033"/>
      <c r="H14033"/>
      <c r="I14033"/>
      <c r="J14033"/>
      <c r="K14033"/>
      <c r="L14033"/>
      <c r="M14033"/>
      <c r="N14033"/>
      <c r="O14033"/>
      <c r="S14033"/>
      <c r="T14033"/>
      <c r="U14033"/>
      <c r="V14033"/>
      <c r="Y14033"/>
      <c r="Z14033"/>
      <c r="AA14033"/>
      <c r="AB14033"/>
      <c r="AC14033"/>
      <c r="AD14033"/>
      <c r="AE14033"/>
      <c r="AF14033"/>
      <c r="AG14033"/>
      <c r="AH14033"/>
      <c r="AI14033"/>
      <c r="AJ14033"/>
      <c r="AK14033"/>
      <c r="AL14033"/>
    </row>
    <row r="14034" spans="3:38" ht="15" customHeight="1" x14ac:dyDescent="0.35">
      <c r="C14034"/>
      <c r="D14034"/>
      <c r="E14034"/>
      <c r="F14034"/>
      <c r="G14034"/>
      <c r="H14034"/>
      <c r="I14034"/>
      <c r="J14034"/>
      <c r="K14034"/>
      <c r="L14034"/>
      <c r="M14034"/>
      <c r="N14034"/>
      <c r="O14034"/>
      <c r="S14034"/>
      <c r="T14034"/>
      <c r="U14034"/>
      <c r="V14034"/>
      <c r="Y14034"/>
      <c r="Z14034"/>
      <c r="AA14034"/>
      <c r="AB14034"/>
      <c r="AC14034"/>
      <c r="AD14034"/>
      <c r="AE14034"/>
      <c r="AF14034"/>
      <c r="AG14034"/>
      <c r="AH14034"/>
      <c r="AI14034"/>
      <c r="AJ14034"/>
      <c r="AK14034"/>
      <c r="AL14034"/>
    </row>
    <row r="14035" spans="3:38" ht="15" customHeight="1" x14ac:dyDescent="0.35">
      <c r="C14035"/>
      <c r="D14035"/>
      <c r="E14035"/>
      <c r="F14035"/>
      <c r="G14035"/>
      <c r="H14035"/>
      <c r="I14035"/>
      <c r="J14035"/>
      <c r="K14035"/>
      <c r="L14035"/>
      <c r="M14035"/>
      <c r="N14035"/>
      <c r="O14035"/>
      <c r="S14035"/>
      <c r="T14035"/>
      <c r="U14035"/>
      <c r="V14035"/>
      <c r="Y14035"/>
      <c r="Z14035"/>
      <c r="AA14035"/>
      <c r="AB14035"/>
      <c r="AC14035"/>
      <c r="AD14035"/>
      <c r="AE14035"/>
      <c r="AF14035"/>
      <c r="AG14035"/>
      <c r="AH14035"/>
      <c r="AI14035"/>
      <c r="AJ14035"/>
      <c r="AK14035"/>
      <c r="AL14035"/>
    </row>
    <row r="14036" spans="3:38" ht="15" customHeight="1" x14ac:dyDescent="0.35">
      <c r="C14036"/>
      <c r="D14036"/>
      <c r="E14036"/>
      <c r="F14036"/>
      <c r="G14036"/>
      <c r="H14036"/>
      <c r="I14036"/>
      <c r="J14036"/>
      <c r="K14036"/>
      <c r="L14036"/>
      <c r="M14036"/>
      <c r="N14036"/>
      <c r="O14036"/>
      <c r="S14036"/>
      <c r="T14036"/>
      <c r="U14036"/>
      <c r="V14036"/>
      <c r="Y14036"/>
      <c r="Z14036"/>
      <c r="AA14036"/>
      <c r="AB14036"/>
      <c r="AC14036"/>
      <c r="AD14036"/>
      <c r="AE14036"/>
      <c r="AF14036"/>
      <c r="AG14036"/>
      <c r="AH14036"/>
      <c r="AI14036"/>
      <c r="AJ14036"/>
      <c r="AK14036"/>
      <c r="AL14036"/>
    </row>
    <row r="14037" spans="3:38" ht="15" customHeight="1" x14ac:dyDescent="0.35">
      <c r="C14037"/>
      <c r="D14037"/>
      <c r="E14037"/>
      <c r="F14037"/>
      <c r="G14037"/>
      <c r="H14037"/>
      <c r="I14037"/>
      <c r="J14037"/>
      <c r="K14037"/>
      <c r="L14037"/>
      <c r="M14037"/>
      <c r="N14037"/>
      <c r="O14037"/>
      <c r="S14037"/>
      <c r="T14037"/>
      <c r="U14037"/>
      <c r="V14037"/>
      <c r="Y14037"/>
      <c r="Z14037"/>
      <c r="AA14037"/>
      <c r="AB14037"/>
      <c r="AC14037"/>
      <c r="AD14037"/>
      <c r="AE14037"/>
      <c r="AF14037"/>
      <c r="AG14037"/>
      <c r="AH14037"/>
      <c r="AI14037"/>
      <c r="AJ14037"/>
      <c r="AK14037"/>
      <c r="AL14037"/>
    </row>
    <row r="14038" spans="3:38" ht="15" customHeight="1" x14ac:dyDescent="0.35">
      <c r="C14038"/>
      <c r="D14038"/>
      <c r="E14038"/>
      <c r="F14038"/>
      <c r="G14038"/>
      <c r="H14038"/>
      <c r="I14038"/>
      <c r="J14038"/>
      <c r="K14038"/>
      <c r="L14038"/>
      <c r="M14038"/>
      <c r="N14038"/>
      <c r="O14038"/>
      <c r="S14038"/>
      <c r="T14038"/>
      <c r="U14038"/>
      <c r="V14038"/>
      <c r="Y14038"/>
      <c r="Z14038"/>
      <c r="AA14038"/>
      <c r="AB14038"/>
      <c r="AC14038"/>
      <c r="AD14038"/>
      <c r="AE14038"/>
      <c r="AF14038"/>
      <c r="AG14038"/>
      <c r="AH14038"/>
      <c r="AI14038"/>
      <c r="AJ14038"/>
      <c r="AK14038"/>
      <c r="AL14038"/>
    </row>
    <row r="14039" spans="3:38" ht="15" customHeight="1" x14ac:dyDescent="0.35">
      <c r="C14039"/>
      <c r="D14039"/>
      <c r="E14039"/>
      <c r="F14039"/>
      <c r="G14039"/>
      <c r="H14039"/>
      <c r="I14039"/>
      <c r="J14039"/>
      <c r="K14039"/>
      <c r="L14039"/>
      <c r="M14039"/>
      <c r="N14039"/>
      <c r="O14039"/>
      <c r="S14039"/>
      <c r="T14039"/>
      <c r="U14039"/>
      <c r="V14039"/>
      <c r="Y14039"/>
      <c r="Z14039"/>
      <c r="AA14039"/>
      <c r="AB14039"/>
      <c r="AC14039"/>
      <c r="AD14039"/>
      <c r="AE14039"/>
      <c r="AF14039"/>
      <c r="AG14039"/>
      <c r="AH14039"/>
      <c r="AI14039"/>
      <c r="AJ14039"/>
      <c r="AK14039"/>
      <c r="AL14039"/>
    </row>
    <row r="14040" spans="3:38" ht="15" customHeight="1" x14ac:dyDescent="0.35">
      <c r="C14040"/>
      <c r="D14040"/>
      <c r="E14040"/>
      <c r="F14040"/>
      <c r="G14040"/>
      <c r="H14040"/>
      <c r="I14040"/>
      <c r="J14040"/>
      <c r="K14040"/>
      <c r="L14040"/>
      <c r="M14040"/>
      <c r="N14040"/>
      <c r="O14040"/>
      <c r="S14040"/>
      <c r="T14040"/>
      <c r="U14040"/>
      <c r="V14040"/>
      <c r="Y14040"/>
      <c r="Z14040"/>
      <c r="AA14040"/>
      <c r="AB14040"/>
      <c r="AC14040"/>
      <c r="AD14040"/>
      <c r="AE14040"/>
      <c r="AF14040"/>
      <c r="AG14040"/>
      <c r="AH14040"/>
      <c r="AI14040"/>
      <c r="AJ14040"/>
      <c r="AK14040"/>
      <c r="AL14040"/>
    </row>
    <row r="14041" spans="3:38" ht="15" customHeight="1" x14ac:dyDescent="0.35">
      <c r="C14041"/>
      <c r="D14041"/>
      <c r="E14041"/>
      <c r="F14041"/>
      <c r="G14041"/>
      <c r="H14041"/>
      <c r="I14041"/>
      <c r="J14041"/>
      <c r="K14041"/>
      <c r="L14041"/>
      <c r="M14041"/>
      <c r="N14041"/>
      <c r="O14041"/>
      <c r="S14041"/>
      <c r="T14041"/>
      <c r="U14041"/>
      <c r="V14041"/>
      <c r="Y14041"/>
      <c r="Z14041"/>
      <c r="AA14041"/>
      <c r="AB14041"/>
      <c r="AC14041"/>
      <c r="AD14041"/>
      <c r="AE14041"/>
      <c r="AF14041"/>
      <c r="AG14041"/>
      <c r="AH14041"/>
      <c r="AI14041"/>
      <c r="AJ14041"/>
      <c r="AK14041"/>
      <c r="AL14041"/>
    </row>
    <row r="14042" spans="3:38" ht="15" customHeight="1" x14ac:dyDescent="0.35">
      <c r="C14042"/>
      <c r="D14042"/>
      <c r="E14042"/>
      <c r="F14042"/>
      <c r="G14042"/>
      <c r="H14042"/>
      <c r="I14042"/>
      <c r="J14042"/>
      <c r="K14042"/>
      <c r="L14042"/>
      <c r="M14042"/>
      <c r="N14042"/>
      <c r="O14042"/>
      <c r="S14042"/>
      <c r="T14042"/>
      <c r="U14042"/>
      <c r="V14042"/>
      <c r="Y14042"/>
      <c r="Z14042"/>
      <c r="AA14042"/>
      <c r="AB14042"/>
      <c r="AC14042"/>
      <c r="AD14042"/>
      <c r="AE14042"/>
      <c r="AF14042"/>
      <c r="AG14042"/>
      <c r="AH14042"/>
      <c r="AI14042"/>
      <c r="AJ14042"/>
      <c r="AK14042"/>
      <c r="AL14042"/>
    </row>
    <row r="14043" spans="3:38" ht="15" customHeight="1" x14ac:dyDescent="0.35">
      <c r="C14043"/>
      <c r="D14043"/>
      <c r="E14043"/>
      <c r="F14043"/>
      <c r="G14043"/>
      <c r="H14043"/>
      <c r="I14043"/>
      <c r="J14043"/>
      <c r="K14043"/>
      <c r="L14043"/>
      <c r="M14043"/>
      <c r="N14043"/>
      <c r="O14043"/>
      <c r="S14043"/>
      <c r="T14043"/>
      <c r="U14043"/>
      <c r="V14043"/>
      <c r="Y14043"/>
      <c r="Z14043"/>
      <c r="AA14043"/>
      <c r="AB14043"/>
      <c r="AC14043"/>
      <c r="AD14043"/>
      <c r="AE14043"/>
      <c r="AF14043"/>
      <c r="AG14043"/>
      <c r="AH14043"/>
      <c r="AI14043"/>
      <c r="AJ14043"/>
      <c r="AK14043"/>
      <c r="AL14043"/>
    </row>
    <row r="14044" spans="3:38" ht="15" customHeight="1" x14ac:dyDescent="0.35">
      <c r="C14044"/>
      <c r="D14044"/>
      <c r="E14044"/>
      <c r="F14044"/>
      <c r="G14044"/>
      <c r="H14044"/>
      <c r="I14044"/>
      <c r="J14044"/>
      <c r="K14044"/>
      <c r="L14044"/>
      <c r="M14044"/>
      <c r="N14044"/>
      <c r="O14044"/>
      <c r="S14044"/>
      <c r="T14044"/>
      <c r="U14044"/>
      <c r="V14044"/>
      <c r="Y14044"/>
      <c r="Z14044"/>
      <c r="AA14044"/>
      <c r="AB14044"/>
      <c r="AC14044"/>
      <c r="AD14044"/>
      <c r="AE14044"/>
      <c r="AF14044"/>
      <c r="AG14044"/>
      <c r="AH14044"/>
      <c r="AI14044"/>
      <c r="AJ14044"/>
      <c r="AK14044"/>
      <c r="AL14044"/>
    </row>
    <row r="14045" spans="3:38" ht="15" customHeight="1" x14ac:dyDescent="0.35">
      <c r="C14045"/>
      <c r="D14045"/>
      <c r="E14045"/>
      <c r="F14045"/>
      <c r="G14045"/>
      <c r="H14045"/>
      <c r="I14045"/>
      <c r="J14045"/>
      <c r="K14045"/>
      <c r="L14045"/>
      <c r="M14045"/>
      <c r="N14045"/>
      <c r="O14045"/>
      <c r="S14045"/>
      <c r="T14045"/>
      <c r="U14045"/>
      <c r="V14045"/>
      <c r="Y14045"/>
      <c r="Z14045"/>
      <c r="AA14045"/>
      <c r="AB14045"/>
      <c r="AC14045"/>
      <c r="AD14045"/>
      <c r="AE14045"/>
      <c r="AF14045"/>
      <c r="AG14045"/>
      <c r="AH14045"/>
      <c r="AI14045"/>
      <c r="AJ14045"/>
      <c r="AK14045"/>
      <c r="AL14045"/>
    </row>
    <row r="14046" spans="3:38" ht="15" customHeight="1" x14ac:dyDescent="0.35">
      <c r="C14046"/>
      <c r="D14046"/>
      <c r="E14046"/>
      <c r="F14046"/>
      <c r="G14046"/>
      <c r="H14046"/>
      <c r="I14046"/>
      <c r="J14046"/>
      <c r="K14046"/>
      <c r="L14046"/>
      <c r="M14046"/>
      <c r="N14046"/>
      <c r="O14046"/>
      <c r="S14046"/>
      <c r="T14046"/>
      <c r="U14046"/>
      <c r="V14046"/>
      <c r="Y14046"/>
      <c r="Z14046"/>
      <c r="AA14046"/>
      <c r="AB14046"/>
      <c r="AC14046"/>
      <c r="AD14046"/>
      <c r="AE14046"/>
      <c r="AF14046"/>
      <c r="AG14046"/>
      <c r="AH14046"/>
      <c r="AI14046"/>
      <c r="AJ14046"/>
      <c r="AK14046"/>
      <c r="AL14046"/>
    </row>
    <row r="14047" spans="3:38" ht="15" customHeight="1" x14ac:dyDescent="0.35">
      <c r="C14047"/>
      <c r="D14047"/>
      <c r="E14047"/>
      <c r="F14047"/>
      <c r="G14047"/>
      <c r="H14047"/>
      <c r="I14047"/>
      <c r="J14047"/>
      <c r="K14047"/>
      <c r="L14047"/>
      <c r="M14047"/>
      <c r="N14047"/>
      <c r="O14047"/>
      <c r="S14047"/>
      <c r="T14047"/>
      <c r="U14047"/>
      <c r="V14047"/>
      <c r="Y14047"/>
      <c r="Z14047"/>
      <c r="AA14047"/>
      <c r="AB14047"/>
      <c r="AC14047"/>
      <c r="AD14047"/>
      <c r="AE14047"/>
      <c r="AF14047"/>
      <c r="AG14047"/>
      <c r="AH14047"/>
      <c r="AI14047"/>
      <c r="AJ14047"/>
      <c r="AK14047"/>
      <c r="AL14047"/>
    </row>
    <row r="14048" spans="3:38" ht="15" customHeight="1" x14ac:dyDescent="0.35">
      <c r="C14048"/>
      <c r="D14048"/>
      <c r="E14048"/>
      <c r="F14048"/>
      <c r="G14048"/>
      <c r="H14048"/>
      <c r="I14048"/>
      <c r="J14048"/>
      <c r="K14048"/>
      <c r="L14048"/>
      <c r="M14048"/>
      <c r="N14048"/>
      <c r="O14048"/>
      <c r="S14048"/>
      <c r="T14048"/>
      <c r="U14048"/>
      <c r="V14048"/>
      <c r="Y14048"/>
      <c r="Z14048"/>
      <c r="AA14048"/>
      <c r="AB14048"/>
      <c r="AC14048"/>
      <c r="AD14048"/>
      <c r="AE14048"/>
      <c r="AF14048"/>
      <c r="AG14048"/>
      <c r="AH14048"/>
      <c r="AI14048"/>
      <c r="AJ14048"/>
      <c r="AK14048"/>
      <c r="AL14048"/>
    </row>
    <row r="14049" spans="3:38" ht="15" customHeight="1" x14ac:dyDescent="0.35">
      <c r="C14049"/>
      <c r="D14049"/>
      <c r="E14049"/>
      <c r="F14049"/>
      <c r="G14049"/>
      <c r="H14049"/>
      <c r="I14049"/>
      <c r="J14049"/>
      <c r="K14049"/>
      <c r="L14049"/>
      <c r="M14049"/>
      <c r="N14049"/>
      <c r="O14049"/>
      <c r="S14049"/>
      <c r="T14049"/>
      <c r="U14049"/>
      <c r="V14049"/>
      <c r="Y14049"/>
      <c r="Z14049"/>
      <c r="AA14049"/>
      <c r="AB14049"/>
      <c r="AC14049"/>
      <c r="AD14049"/>
      <c r="AE14049"/>
      <c r="AF14049"/>
      <c r="AG14049"/>
      <c r="AH14049"/>
      <c r="AI14049"/>
      <c r="AJ14049"/>
      <c r="AK14049"/>
      <c r="AL14049"/>
    </row>
    <row r="14050" spans="3:38" ht="15" customHeight="1" x14ac:dyDescent="0.35">
      <c r="C14050"/>
      <c r="D14050"/>
      <c r="E14050"/>
      <c r="F14050"/>
      <c r="G14050"/>
      <c r="H14050"/>
      <c r="I14050"/>
      <c r="J14050"/>
      <c r="K14050"/>
      <c r="L14050"/>
      <c r="M14050"/>
      <c r="N14050"/>
      <c r="O14050"/>
      <c r="S14050"/>
      <c r="T14050"/>
      <c r="U14050"/>
      <c r="V14050"/>
      <c r="Y14050"/>
      <c r="Z14050"/>
      <c r="AA14050"/>
      <c r="AB14050"/>
      <c r="AC14050"/>
      <c r="AD14050"/>
      <c r="AE14050"/>
      <c r="AF14050"/>
      <c r="AG14050"/>
      <c r="AH14050"/>
      <c r="AI14050"/>
      <c r="AJ14050"/>
      <c r="AK14050"/>
      <c r="AL14050"/>
    </row>
    <row r="14051" spans="3:38" ht="15" customHeight="1" x14ac:dyDescent="0.35">
      <c r="C14051"/>
      <c r="D14051"/>
      <c r="E14051"/>
      <c r="F14051"/>
      <c r="G14051"/>
      <c r="H14051"/>
      <c r="I14051"/>
      <c r="J14051"/>
      <c r="K14051"/>
      <c r="L14051"/>
      <c r="M14051"/>
      <c r="N14051"/>
      <c r="O14051"/>
      <c r="S14051"/>
      <c r="T14051"/>
      <c r="U14051"/>
      <c r="V14051"/>
      <c r="Y14051"/>
      <c r="Z14051"/>
      <c r="AA14051"/>
      <c r="AB14051"/>
      <c r="AC14051"/>
      <c r="AD14051"/>
      <c r="AE14051"/>
      <c r="AF14051"/>
      <c r="AG14051"/>
      <c r="AH14051"/>
      <c r="AI14051"/>
      <c r="AJ14051"/>
      <c r="AK14051"/>
      <c r="AL14051"/>
    </row>
    <row r="14052" spans="3:38" ht="15" customHeight="1" x14ac:dyDescent="0.35">
      <c r="C14052"/>
      <c r="D14052"/>
      <c r="E14052"/>
      <c r="F14052"/>
      <c r="G14052"/>
      <c r="H14052"/>
      <c r="I14052"/>
      <c r="J14052"/>
      <c r="K14052"/>
      <c r="L14052"/>
      <c r="M14052"/>
      <c r="N14052"/>
      <c r="O14052"/>
      <c r="S14052"/>
      <c r="T14052"/>
      <c r="U14052"/>
      <c r="V14052"/>
      <c r="Y14052"/>
      <c r="Z14052"/>
      <c r="AA14052"/>
      <c r="AB14052"/>
      <c r="AC14052"/>
      <c r="AD14052"/>
      <c r="AE14052"/>
      <c r="AF14052"/>
      <c r="AG14052"/>
      <c r="AH14052"/>
      <c r="AI14052"/>
      <c r="AJ14052"/>
      <c r="AK14052"/>
      <c r="AL14052"/>
    </row>
    <row r="14053" spans="3:38" ht="15" customHeight="1" x14ac:dyDescent="0.35">
      <c r="C14053"/>
      <c r="D14053"/>
      <c r="E14053"/>
      <c r="F14053"/>
      <c r="G14053"/>
      <c r="H14053"/>
      <c r="I14053"/>
      <c r="J14053"/>
      <c r="K14053"/>
      <c r="L14053"/>
      <c r="M14053"/>
      <c r="N14053"/>
      <c r="O14053"/>
      <c r="S14053"/>
      <c r="T14053"/>
      <c r="U14053"/>
      <c r="V14053"/>
      <c r="Y14053"/>
      <c r="Z14053"/>
      <c r="AA14053"/>
      <c r="AB14053"/>
      <c r="AC14053"/>
      <c r="AD14053"/>
      <c r="AE14053"/>
      <c r="AF14053"/>
      <c r="AG14053"/>
      <c r="AH14053"/>
      <c r="AI14053"/>
      <c r="AJ14053"/>
      <c r="AK14053"/>
      <c r="AL14053"/>
    </row>
    <row r="14054" spans="3:38" ht="15" customHeight="1" x14ac:dyDescent="0.35">
      <c r="C14054"/>
      <c r="D14054"/>
      <c r="E14054"/>
      <c r="F14054"/>
      <c r="G14054"/>
      <c r="H14054"/>
      <c r="I14054"/>
      <c r="J14054"/>
      <c r="K14054"/>
      <c r="L14054"/>
      <c r="M14054"/>
      <c r="N14054"/>
      <c r="O14054"/>
      <c r="S14054"/>
      <c r="T14054"/>
      <c r="U14054"/>
      <c r="V14054"/>
      <c r="Y14054"/>
      <c r="Z14054"/>
      <c r="AA14054"/>
      <c r="AB14054"/>
      <c r="AC14054"/>
      <c r="AD14054"/>
      <c r="AE14054"/>
      <c r="AF14054"/>
      <c r="AG14054"/>
      <c r="AH14054"/>
      <c r="AI14054"/>
      <c r="AJ14054"/>
      <c r="AK14054"/>
      <c r="AL14054"/>
    </row>
    <row r="14055" spans="3:38" ht="15" customHeight="1" x14ac:dyDescent="0.35">
      <c r="C14055"/>
      <c r="D14055"/>
      <c r="E14055"/>
      <c r="F14055"/>
      <c r="G14055"/>
      <c r="H14055"/>
      <c r="I14055"/>
      <c r="J14055"/>
      <c r="K14055"/>
      <c r="L14055"/>
      <c r="M14055"/>
      <c r="N14055"/>
      <c r="O14055"/>
      <c r="S14055"/>
      <c r="T14055"/>
      <c r="U14055"/>
      <c r="V14055"/>
      <c r="Y14055"/>
      <c r="Z14055"/>
      <c r="AA14055"/>
      <c r="AB14055"/>
      <c r="AC14055"/>
      <c r="AD14055"/>
      <c r="AE14055"/>
      <c r="AF14055"/>
      <c r="AG14055"/>
      <c r="AH14055"/>
      <c r="AI14055"/>
      <c r="AJ14055"/>
      <c r="AK14055"/>
      <c r="AL14055"/>
    </row>
    <row r="14056" spans="3:38" ht="15" customHeight="1" x14ac:dyDescent="0.35">
      <c r="C14056"/>
      <c r="D14056"/>
      <c r="E14056"/>
      <c r="F14056"/>
      <c r="G14056"/>
      <c r="H14056"/>
      <c r="I14056"/>
      <c r="J14056"/>
      <c r="K14056"/>
      <c r="L14056"/>
      <c r="M14056"/>
      <c r="N14056"/>
      <c r="O14056"/>
      <c r="S14056"/>
      <c r="T14056"/>
      <c r="U14056"/>
      <c r="V14056"/>
      <c r="Y14056"/>
      <c r="Z14056"/>
      <c r="AA14056"/>
      <c r="AB14056"/>
      <c r="AC14056"/>
      <c r="AD14056"/>
      <c r="AE14056"/>
      <c r="AF14056"/>
      <c r="AG14056"/>
      <c r="AH14056"/>
      <c r="AI14056"/>
      <c r="AJ14056"/>
      <c r="AK14056"/>
      <c r="AL14056"/>
    </row>
    <row r="14057" spans="3:38" ht="15" customHeight="1" x14ac:dyDescent="0.35">
      <c r="C14057"/>
      <c r="D14057"/>
      <c r="E14057"/>
      <c r="F14057"/>
      <c r="G14057"/>
      <c r="H14057"/>
      <c r="I14057"/>
      <c r="J14057"/>
      <c r="K14057"/>
      <c r="L14057"/>
      <c r="M14057"/>
      <c r="N14057"/>
      <c r="O14057"/>
      <c r="S14057"/>
      <c r="T14057"/>
      <c r="U14057"/>
      <c r="V14057"/>
      <c r="Y14057"/>
      <c r="Z14057"/>
      <c r="AA14057"/>
      <c r="AB14057"/>
      <c r="AC14057"/>
      <c r="AD14057"/>
      <c r="AE14057"/>
      <c r="AF14057"/>
      <c r="AG14057"/>
      <c r="AH14057"/>
      <c r="AI14057"/>
      <c r="AJ14057"/>
      <c r="AK14057"/>
      <c r="AL14057"/>
    </row>
    <row r="14058" spans="3:38" ht="15" customHeight="1" x14ac:dyDescent="0.35">
      <c r="C14058"/>
      <c r="D14058"/>
      <c r="E14058"/>
      <c r="F14058"/>
      <c r="G14058"/>
      <c r="H14058"/>
      <c r="I14058"/>
      <c r="J14058"/>
      <c r="K14058"/>
      <c r="L14058"/>
      <c r="M14058"/>
      <c r="N14058"/>
      <c r="O14058"/>
      <c r="S14058"/>
      <c r="T14058"/>
      <c r="U14058"/>
      <c r="V14058"/>
      <c r="Y14058"/>
      <c r="Z14058"/>
      <c r="AA14058"/>
      <c r="AB14058"/>
      <c r="AC14058"/>
      <c r="AD14058"/>
      <c r="AE14058"/>
      <c r="AF14058"/>
      <c r="AG14058"/>
      <c r="AH14058"/>
      <c r="AI14058"/>
      <c r="AJ14058"/>
      <c r="AK14058"/>
      <c r="AL14058"/>
    </row>
    <row r="14059" spans="3:38" ht="15" customHeight="1" x14ac:dyDescent="0.35">
      <c r="C14059"/>
      <c r="D14059"/>
      <c r="E14059"/>
      <c r="F14059"/>
      <c r="G14059"/>
      <c r="H14059"/>
      <c r="I14059"/>
      <c r="J14059"/>
      <c r="K14059"/>
      <c r="L14059"/>
      <c r="M14059"/>
      <c r="N14059"/>
      <c r="O14059"/>
      <c r="S14059"/>
      <c r="T14059"/>
      <c r="U14059"/>
      <c r="V14059"/>
      <c r="Y14059"/>
      <c r="Z14059"/>
      <c r="AA14059"/>
      <c r="AB14059"/>
      <c r="AC14059"/>
      <c r="AD14059"/>
      <c r="AE14059"/>
      <c r="AF14059"/>
      <c r="AG14059"/>
      <c r="AH14059"/>
      <c r="AI14059"/>
      <c r="AJ14059"/>
      <c r="AK14059"/>
      <c r="AL14059"/>
    </row>
    <row r="14060" spans="3:38" ht="15" customHeight="1" x14ac:dyDescent="0.35">
      <c r="C14060"/>
      <c r="D14060"/>
      <c r="E14060"/>
      <c r="F14060"/>
      <c r="G14060"/>
      <c r="H14060"/>
      <c r="I14060"/>
      <c r="J14060"/>
      <c r="K14060"/>
      <c r="L14060"/>
      <c r="M14060"/>
      <c r="N14060"/>
      <c r="O14060"/>
      <c r="S14060"/>
      <c r="T14060"/>
      <c r="U14060"/>
      <c r="V14060"/>
      <c r="Y14060"/>
      <c r="Z14060"/>
      <c r="AA14060"/>
      <c r="AB14060"/>
      <c r="AC14060"/>
      <c r="AD14060"/>
      <c r="AE14060"/>
      <c r="AF14060"/>
      <c r="AG14060"/>
      <c r="AH14060"/>
      <c r="AI14060"/>
      <c r="AJ14060"/>
      <c r="AK14060"/>
      <c r="AL14060"/>
    </row>
    <row r="14061" spans="3:38" ht="15" customHeight="1" x14ac:dyDescent="0.35">
      <c r="C14061"/>
      <c r="D14061"/>
      <c r="E14061"/>
      <c r="F14061"/>
      <c r="G14061"/>
      <c r="H14061"/>
      <c r="I14061"/>
      <c r="J14061"/>
      <c r="K14061"/>
      <c r="L14061"/>
      <c r="M14061"/>
      <c r="N14061"/>
      <c r="O14061"/>
      <c r="S14061"/>
      <c r="T14061"/>
      <c r="U14061"/>
      <c r="V14061"/>
      <c r="Y14061"/>
      <c r="Z14061"/>
      <c r="AA14061"/>
      <c r="AB14061"/>
      <c r="AC14061"/>
      <c r="AD14061"/>
      <c r="AE14061"/>
      <c r="AF14061"/>
      <c r="AG14061"/>
      <c r="AH14061"/>
      <c r="AI14061"/>
      <c r="AJ14061"/>
      <c r="AK14061"/>
      <c r="AL14061"/>
    </row>
    <row r="14062" spans="3:38" ht="15" customHeight="1" x14ac:dyDescent="0.35">
      <c r="C14062"/>
      <c r="D14062"/>
      <c r="E14062"/>
      <c r="F14062"/>
      <c r="G14062"/>
      <c r="H14062"/>
      <c r="I14062"/>
      <c r="J14062"/>
      <c r="K14062"/>
      <c r="L14062"/>
      <c r="M14062"/>
      <c r="N14062"/>
      <c r="O14062"/>
      <c r="S14062"/>
      <c r="T14062"/>
      <c r="U14062"/>
      <c r="V14062"/>
      <c r="Y14062"/>
      <c r="Z14062"/>
      <c r="AA14062"/>
      <c r="AB14062"/>
      <c r="AC14062"/>
      <c r="AD14062"/>
      <c r="AE14062"/>
      <c r="AF14062"/>
      <c r="AG14062"/>
      <c r="AH14062"/>
      <c r="AI14062"/>
      <c r="AJ14062"/>
      <c r="AK14062"/>
      <c r="AL14062"/>
    </row>
    <row r="14063" spans="3:38" ht="15" customHeight="1" x14ac:dyDescent="0.35">
      <c r="C14063"/>
      <c r="D14063"/>
      <c r="E14063"/>
      <c r="F14063"/>
      <c r="G14063"/>
      <c r="H14063"/>
      <c r="I14063"/>
      <c r="J14063"/>
      <c r="K14063"/>
      <c r="L14063"/>
      <c r="M14063"/>
      <c r="N14063"/>
      <c r="O14063"/>
      <c r="S14063"/>
      <c r="T14063"/>
      <c r="U14063"/>
      <c r="V14063"/>
      <c r="Y14063"/>
      <c r="Z14063"/>
      <c r="AA14063"/>
      <c r="AB14063"/>
      <c r="AC14063"/>
      <c r="AD14063"/>
      <c r="AE14063"/>
      <c r="AF14063"/>
      <c r="AG14063"/>
      <c r="AH14063"/>
      <c r="AI14063"/>
      <c r="AJ14063"/>
      <c r="AK14063"/>
      <c r="AL14063"/>
    </row>
    <row r="14064" spans="3:38" ht="15" customHeight="1" x14ac:dyDescent="0.35">
      <c r="C14064"/>
      <c r="D14064"/>
      <c r="E14064"/>
      <c r="F14064"/>
      <c r="G14064"/>
      <c r="H14064"/>
      <c r="I14064"/>
      <c r="J14064"/>
      <c r="K14064"/>
      <c r="L14064"/>
      <c r="M14064"/>
      <c r="N14064"/>
      <c r="O14064"/>
      <c r="S14064"/>
      <c r="T14064"/>
      <c r="U14064"/>
      <c r="V14064"/>
      <c r="Y14064"/>
      <c r="Z14064"/>
      <c r="AA14064"/>
      <c r="AB14064"/>
      <c r="AC14064"/>
      <c r="AD14064"/>
      <c r="AE14064"/>
      <c r="AF14064"/>
      <c r="AG14064"/>
      <c r="AH14064"/>
      <c r="AI14064"/>
      <c r="AJ14064"/>
      <c r="AK14064"/>
      <c r="AL14064"/>
    </row>
    <row r="14065" spans="3:38" ht="15" customHeight="1" x14ac:dyDescent="0.35">
      <c r="C14065"/>
      <c r="D14065"/>
      <c r="E14065"/>
      <c r="F14065"/>
      <c r="G14065"/>
      <c r="H14065"/>
      <c r="I14065"/>
      <c r="J14065"/>
      <c r="K14065"/>
      <c r="L14065"/>
      <c r="M14065"/>
      <c r="N14065"/>
      <c r="O14065"/>
      <c r="S14065"/>
      <c r="T14065"/>
      <c r="U14065"/>
      <c r="V14065"/>
      <c r="Y14065"/>
      <c r="Z14065"/>
      <c r="AA14065"/>
      <c r="AB14065"/>
      <c r="AC14065"/>
      <c r="AD14065"/>
      <c r="AE14065"/>
      <c r="AF14065"/>
      <c r="AG14065"/>
      <c r="AH14065"/>
      <c r="AI14065"/>
      <c r="AJ14065"/>
      <c r="AK14065"/>
      <c r="AL14065"/>
    </row>
    <row r="14066" spans="3:38" ht="15" customHeight="1" x14ac:dyDescent="0.35">
      <c r="C14066"/>
      <c r="D14066"/>
      <c r="E14066"/>
      <c r="F14066"/>
      <c r="G14066"/>
      <c r="H14066"/>
      <c r="I14066"/>
      <c r="J14066"/>
      <c r="K14066"/>
      <c r="L14066"/>
      <c r="M14066"/>
      <c r="N14066"/>
      <c r="O14066"/>
      <c r="S14066"/>
      <c r="T14066"/>
      <c r="U14066"/>
      <c r="V14066"/>
      <c r="Y14066"/>
      <c r="Z14066"/>
      <c r="AA14066"/>
      <c r="AB14066"/>
      <c r="AC14066"/>
      <c r="AD14066"/>
      <c r="AE14066"/>
      <c r="AF14066"/>
      <c r="AG14066"/>
      <c r="AH14066"/>
      <c r="AI14066"/>
      <c r="AJ14066"/>
      <c r="AK14066"/>
      <c r="AL14066"/>
    </row>
    <row r="14067" spans="3:38" ht="15" customHeight="1" x14ac:dyDescent="0.35">
      <c r="C14067"/>
      <c r="D14067"/>
      <c r="E14067"/>
      <c r="F14067"/>
      <c r="G14067"/>
      <c r="H14067"/>
      <c r="I14067"/>
      <c r="J14067"/>
      <c r="K14067"/>
      <c r="L14067"/>
      <c r="M14067"/>
      <c r="N14067"/>
      <c r="O14067"/>
      <c r="S14067"/>
      <c r="T14067"/>
      <c r="U14067"/>
      <c r="V14067"/>
      <c r="Y14067"/>
      <c r="Z14067"/>
      <c r="AA14067"/>
      <c r="AB14067"/>
      <c r="AC14067"/>
      <c r="AD14067"/>
      <c r="AE14067"/>
      <c r="AF14067"/>
      <c r="AG14067"/>
      <c r="AH14067"/>
      <c r="AI14067"/>
      <c r="AJ14067"/>
      <c r="AK14067"/>
      <c r="AL14067"/>
    </row>
    <row r="14068" spans="3:38" ht="15" customHeight="1" x14ac:dyDescent="0.35">
      <c r="C14068"/>
      <c r="D14068"/>
      <c r="E14068"/>
      <c r="F14068"/>
      <c r="G14068"/>
      <c r="H14068"/>
      <c r="I14068"/>
      <c r="J14068"/>
      <c r="K14068"/>
      <c r="L14068"/>
      <c r="M14068"/>
      <c r="N14068"/>
      <c r="O14068"/>
      <c r="S14068"/>
      <c r="T14068"/>
      <c r="U14068"/>
      <c r="V14068"/>
      <c r="Y14068"/>
      <c r="Z14068"/>
      <c r="AA14068"/>
      <c r="AB14068"/>
      <c r="AC14068"/>
      <c r="AD14068"/>
      <c r="AE14068"/>
      <c r="AF14068"/>
      <c r="AG14068"/>
      <c r="AH14068"/>
      <c r="AI14068"/>
      <c r="AJ14068"/>
      <c r="AK14068"/>
      <c r="AL14068"/>
    </row>
    <row r="14069" spans="3:38" ht="15" customHeight="1" x14ac:dyDescent="0.35">
      <c r="C14069"/>
      <c r="D14069"/>
      <c r="E14069"/>
      <c r="F14069"/>
      <c r="G14069"/>
      <c r="H14069"/>
      <c r="I14069"/>
      <c r="J14069"/>
      <c r="K14069"/>
      <c r="L14069"/>
      <c r="M14069"/>
      <c r="N14069"/>
      <c r="O14069"/>
      <c r="S14069"/>
      <c r="T14069"/>
      <c r="U14069"/>
      <c r="V14069"/>
      <c r="Y14069"/>
      <c r="Z14069"/>
      <c r="AA14069"/>
      <c r="AB14069"/>
      <c r="AC14069"/>
      <c r="AD14069"/>
      <c r="AE14069"/>
      <c r="AF14069"/>
      <c r="AG14069"/>
      <c r="AH14069"/>
      <c r="AI14069"/>
      <c r="AJ14069"/>
      <c r="AK14069"/>
      <c r="AL14069"/>
    </row>
    <row r="14070" spans="3:38" ht="15" customHeight="1" x14ac:dyDescent="0.35">
      <c r="C14070"/>
      <c r="D14070"/>
      <c r="E14070"/>
      <c r="F14070"/>
      <c r="G14070"/>
      <c r="H14070"/>
      <c r="I14070"/>
      <c r="J14070"/>
      <c r="K14070"/>
      <c r="L14070"/>
      <c r="M14070"/>
      <c r="N14070"/>
      <c r="O14070"/>
      <c r="S14070"/>
      <c r="T14070"/>
      <c r="U14070"/>
      <c r="V14070"/>
      <c r="Y14070"/>
      <c r="Z14070"/>
      <c r="AA14070"/>
      <c r="AB14070"/>
      <c r="AC14070"/>
      <c r="AD14070"/>
      <c r="AE14070"/>
      <c r="AF14070"/>
      <c r="AG14070"/>
      <c r="AH14070"/>
      <c r="AI14070"/>
      <c r="AJ14070"/>
      <c r="AK14070"/>
      <c r="AL14070"/>
    </row>
    <row r="14071" spans="3:38" ht="15" customHeight="1" x14ac:dyDescent="0.35">
      <c r="C14071"/>
      <c r="D14071"/>
      <c r="E14071"/>
      <c r="F14071"/>
      <c r="G14071"/>
      <c r="H14071"/>
      <c r="I14071"/>
      <c r="J14071"/>
      <c r="K14071"/>
      <c r="L14071"/>
      <c r="M14071"/>
      <c r="N14071"/>
      <c r="O14071"/>
      <c r="S14071"/>
      <c r="T14071"/>
      <c r="U14071"/>
      <c r="V14071"/>
      <c r="Y14071"/>
      <c r="Z14071"/>
      <c r="AA14071"/>
      <c r="AB14071"/>
      <c r="AC14071"/>
      <c r="AD14071"/>
      <c r="AE14071"/>
      <c r="AF14071"/>
      <c r="AG14071"/>
      <c r="AH14071"/>
      <c r="AI14071"/>
      <c r="AJ14071"/>
      <c r="AK14071"/>
      <c r="AL14071"/>
    </row>
    <row r="14072" spans="3:38" ht="15" customHeight="1" x14ac:dyDescent="0.35">
      <c r="C14072"/>
      <c r="D14072"/>
      <c r="E14072"/>
      <c r="F14072"/>
      <c r="G14072"/>
      <c r="H14072"/>
      <c r="I14072"/>
      <c r="J14072"/>
      <c r="K14072"/>
      <c r="L14072"/>
      <c r="M14072"/>
      <c r="N14072"/>
      <c r="O14072"/>
      <c r="S14072"/>
      <c r="T14072"/>
      <c r="U14072"/>
      <c r="V14072"/>
      <c r="Y14072"/>
      <c r="Z14072"/>
      <c r="AA14072"/>
      <c r="AB14072"/>
      <c r="AC14072"/>
      <c r="AD14072"/>
      <c r="AE14072"/>
      <c r="AF14072"/>
      <c r="AG14072"/>
      <c r="AH14072"/>
      <c r="AI14072"/>
      <c r="AJ14072"/>
      <c r="AK14072"/>
      <c r="AL14072"/>
    </row>
    <row r="14073" spans="3:38" ht="15" customHeight="1" x14ac:dyDescent="0.35">
      <c r="C14073"/>
      <c r="D14073"/>
      <c r="E14073"/>
      <c r="F14073"/>
      <c r="G14073"/>
      <c r="H14073"/>
      <c r="I14073"/>
      <c r="J14073"/>
      <c r="K14073"/>
      <c r="L14073"/>
      <c r="M14073"/>
      <c r="N14073"/>
      <c r="O14073"/>
      <c r="S14073"/>
      <c r="T14073"/>
      <c r="U14073"/>
      <c r="V14073"/>
      <c r="Y14073"/>
      <c r="Z14073"/>
      <c r="AA14073"/>
      <c r="AB14073"/>
      <c r="AC14073"/>
      <c r="AD14073"/>
      <c r="AE14073"/>
      <c r="AF14073"/>
      <c r="AG14073"/>
      <c r="AH14073"/>
      <c r="AI14073"/>
      <c r="AJ14073"/>
      <c r="AK14073"/>
      <c r="AL14073"/>
    </row>
    <row r="14074" spans="3:38" ht="15" customHeight="1" x14ac:dyDescent="0.35">
      <c r="C14074"/>
      <c r="D14074"/>
      <c r="E14074"/>
      <c r="F14074"/>
      <c r="G14074"/>
      <c r="H14074"/>
      <c r="I14074"/>
      <c r="J14074"/>
      <c r="K14074"/>
      <c r="L14074"/>
      <c r="M14074"/>
      <c r="N14074"/>
      <c r="O14074"/>
      <c r="S14074"/>
      <c r="T14074"/>
      <c r="U14074"/>
      <c r="V14074"/>
      <c r="Y14074"/>
      <c r="Z14074"/>
      <c r="AA14074"/>
      <c r="AB14074"/>
      <c r="AC14074"/>
      <c r="AD14074"/>
      <c r="AE14074"/>
      <c r="AF14074"/>
      <c r="AG14074"/>
      <c r="AH14074"/>
      <c r="AI14074"/>
      <c r="AJ14074"/>
      <c r="AK14074"/>
      <c r="AL14074"/>
    </row>
    <row r="14075" spans="3:38" ht="15" customHeight="1" x14ac:dyDescent="0.35">
      <c r="C14075"/>
      <c r="D14075"/>
      <c r="E14075"/>
      <c r="F14075"/>
      <c r="G14075"/>
      <c r="H14075"/>
      <c r="I14075"/>
      <c r="J14075"/>
      <c r="K14075"/>
      <c r="L14075"/>
      <c r="M14075"/>
      <c r="N14075"/>
      <c r="O14075"/>
      <c r="S14075"/>
      <c r="T14075"/>
      <c r="U14075"/>
      <c r="V14075"/>
      <c r="Y14075"/>
      <c r="Z14075"/>
      <c r="AA14075"/>
      <c r="AB14075"/>
      <c r="AC14075"/>
      <c r="AD14075"/>
      <c r="AE14075"/>
      <c r="AF14075"/>
      <c r="AG14075"/>
      <c r="AH14075"/>
      <c r="AI14075"/>
      <c r="AJ14075"/>
      <c r="AK14075"/>
      <c r="AL14075"/>
    </row>
    <row r="14076" spans="3:38" ht="15" customHeight="1" x14ac:dyDescent="0.35">
      <c r="C14076"/>
      <c r="D14076"/>
      <c r="E14076"/>
      <c r="F14076"/>
      <c r="G14076"/>
      <c r="H14076"/>
      <c r="I14076"/>
      <c r="J14076"/>
      <c r="K14076"/>
      <c r="L14076"/>
      <c r="M14076"/>
      <c r="N14076"/>
      <c r="O14076"/>
      <c r="S14076"/>
      <c r="T14076"/>
      <c r="U14076"/>
      <c r="V14076"/>
      <c r="Y14076"/>
      <c r="Z14076"/>
      <c r="AA14076"/>
      <c r="AB14076"/>
      <c r="AC14076"/>
      <c r="AD14076"/>
      <c r="AE14076"/>
      <c r="AF14076"/>
      <c r="AG14076"/>
      <c r="AH14076"/>
      <c r="AI14076"/>
      <c r="AJ14076"/>
      <c r="AK14076"/>
      <c r="AL14076"/>
    </row>
    <row r="14077" spans="3:38" ht="15" customHeight="1" x14ac:dyDescent="0.35">
      <c r="C14077"/>
      <c r="D14077"/>
      <c r="E14077"/>
      <c r="F14077"/>
      <c r="G14077"/>
      <c r="H14077"/>
      <c r="I14077"/>
      <c r="J14077"/>
      <c r="K14077"/>
      <c r="L14077"/>
      <c r="M14077"/>
      <c r="N14077"/>
      <c r="O14077"/>
      <c r="S14077"/>
      <c r="T14077"/>
      <c r="U14077"/>
      <c r="V14077"/>
      <c r="Y14077"/>
      <c r="Z14077"/>
      <c r="AA14077"/>
      <c r="AB14077"/>
      <c r="AC14077"/>
      <c r="AD14077"/>
      <c r="AE14077"/>
      <c r="AF14077"/>
      <c r="AG14077"/>
      <c r="AH14077"/>
      <c r="AI14077"/>
      <c r="AJ14077"/>
      <c r="AK14077"/>
      <c r="AL14077"/>
    </row>
    <row r="14078" spans="3:38" ht="15" customHeight="1" x14ac:dyDescent="0.35">
      <c r="C14078"/>
      <c r="D14078"/>
      <c r="E14078"/>
      <c r="F14078"/>
      <c r="G14078"/>
      <c r="H14078"/>
      <c r="I14078"/>
      <c r="J14078"/>
      <c r="K14078"/>
      <c r="L14078"/>
      <c r="M14078"/>
      <c r="N14078"/>
      <c r="O14078"/>
      <c r="S14078"/>
      <c r="T14078"/>
      <c r="U14078"/>
      <c r="V14078"/>
      <c r="Y14078"/>
      <c r="Z14078"/>
      <c r="AA14078"/>
      <c r="AB14078"/>
      <c r="AC14078"/>
      <c r="AD14078"/>
      <c r="AE14078"/>
      <c r="AF14078"/>
      <c r="AG14078"/>
      <c r="AH14078"/>
      <c r="AI14078"/>
      <c r="AJ14078"/>
      <c r="AK14078"/>
      <c r="AL14078"/>
    </row>
    <row r="14079" spans="3:38" ht="15" customHeight="1" x14ac:dyDescent="0.35">
      <c r="C14079"/>
      <c r="D14079"/>
      <c r="E14079"/>
      <c r="F14079"/>
      <c r="G14079"/>
      <c r="H14079"/>
      <c r="I14079"/>
      <c r="J14079"/>
      <c r="K14079"/>
      <c r="L14079"/>
      <c r="M14079"/>
      <c r="N14079"/>
      <c r="O14079"/>
      <c r="S14079"/>
      <c r="T14079"/>
      <c r="U14079"/>
      <c r="V14079"/>
      <c r="Y14079"/>
      <c r="Z14079"/>
      <c r="AA14079"/>
      <c r="AB14079"/>
      <c r="AC14079"/>
      <c r="AD14079"/>
      <c r="AE14079"/>
      <c r="AF14079"/>
      <c r="AG14079"/>
      <c r="AH14079"/>
      <c r="AI14079"/>
      <c r="AJ14079"/>
      <c r="AK14079"/>
      <c r="AL14079"/>
    </row>
    <row r="14080" spans="3:38" ht="15" customHeight="1" x14ac:dyDescent="0.35">
      <c r="C14080"/>
      <c r="D14080"/>
      <c r="E14080"/>
      <c r="F14080"/>
      <c r="G14080"/>
      <c r="H14080"/>
      <c r="I14080"/>
      <c r="J14080"/>
      <c r="K14080"/>
      <c r="L14080"/>
      <c r="M14080"/>
      <c r="N14080"/>
      <c r="O14080"/>
      <c r="S14080"/>
      <c r="T14080"/>
      <c r="U14080"/>
      <c r="V14080"/>
      <c r="Y14080"/>
      <c r="Z14080"/>
      <c r="AA14080"/>
      <c r="AB14080"/>
      <c r="AC14080"/>
      <c r="AD14080"/>
      <c r="AE14080"/>
      <c r="AF14080"/>
      <c r="AG14080"/>
      <c r="AH14080"/>
      <c r="AI14080"/>
      <c r="AJ14080"/>
      <c r="AK14080"/>
      <c r="AL14080"/>
    </row>
    <row r="14081" spans="3:38" ht="15" customHeight="1" x14ac:dyDescent="0.35">
      <c r="C14081"/>
      <c r="D14081"/>
      <c r="E14081"/>
      <c r="F14081"/>
      <c r="G14081"/>
      <c r="H14081"/>
      <c r="I14081"/>
      <c r="J14081"/>
      <c r="K14081"/>
      <c r="L14081"/>
      <c r="M14081"/>
      <c r="N14081"/>
      <c r="O14081"/>
      <c r="S14081"/>
      <c r="T14081"/>
      <c r="U14081"/>
      <c r="V14081"/>
      <c r="Y14081"/>
      <c r="Z14081"/>
      <c r="AA14081"/>
      <c r="AB14081"/>
      <c r="AC14081"/>
      <c r="AD14081"/>
      <c r="AE14081"/>
      <c r="AF14081"/>
      <c r="AG14081"/>
      <c r="AH14081"/>
      <c r="AI14081"/>
      <c r="AJ14081"/>
      <c r="AK14081"/>
      <c r="AL14081"/>
    </row>
    <row r="14082" spans="3:38" ht="15" customHeight="1" x14ac:dyDescent="0.35">
      <c r="C14082"/>
      <c r="D14082"/>
      <c r="E14082"/>
      <c r="F14082"/>
      <c r="G14082"/>
      <c r="H14082"/>
      <c r="I14082"/>
      <c r="J14082"/>
      <c r="K14082"/>
      <c r="L14082"/>
      <c r="M14082"/>
      <c r="N14082"/>
      <c r="O14082"/>
      <c r="S14082"/>
      <c r="T14082"/>
      <c r="U14082"/>
      <c r="V14082"/>
      <c r="Y14082"/>
      <c r="Z14082"/>
      <c r="AA14082"/>
      <c r="AB14082"/>
      <c r="AC14082"/>
      <c r="AD14082"/>
      <c r="AE14082"/>
      <c r="AF14082"/>
      <c r="AG14082"/>
      <c r="AH14082"/>
      <c r="AI14082"/>
      <c r="AJ14082"/>
      <c r="AK14082"/>
      <c r="AL14082"/>
    </row>
    <row r="14083" spans="3:38" ht="15" customHeight="1" x14ac:dyDescent="0.35">
      <c r="C14083"/>
      <c r="D14083"/>
      <c r="E14083"/>
      <c r="F14083"/>
      <c r="G14083"/>
      <c r="H14083"/>
      <c r="I14083"/>
      <c r="J14083"/>
      <c r="K14083"/>
      <c r="L14083"/>
      <c r="M14083"/>
      <c r="N14083"/>
      <c r="O14083"/>
      <c r="S14083"/>
      <c r="T14083"/>
      <c r="U14083"/>
      <c r="V14083"/>
      <c r="Y14083"/>
      <c r="Z14083"/>
      <c r="AA14083"/>
      <c r="AB14083"/>
      <c r="AC14083"/>
      <c r="AD14083"/>
      <c r="AE14083"/>
      <c r="AF14083"/>
      <c r="AG14083"/>
      <c r="AH14083"/>
      <c r="AI14083"/>
      <c r="AJ14083"/>
      <c r="AK14083"/>
      <c r="AL14083"/>
    </row>
    <row r="14084" spans="3:38" ht="15" customHeight="1" x14ac:dyDescent="0.35">
      <c r="C14084"/>
      <c r="D14084"/>
      <c r="E14084"/>
      <c r="F14084"/>
      <c r="G14084"/>
      <c r="H14084"/>
      <c r="I14084"/>
      <c r="J14084"/>
      <c r="K14084"/>
      <c r="L14084"/>
      <c r="M14084"/>
      <c r="N14084"/>
      <c r="O14084"/>
      <c r="S14084"/>
      <c r="T14084"/>
      <c r="U14084"/>
      <c r="V14084"/>
      <c r="Y14084"/>
      <c r="Z14084"/>
      <c r="AA14084"/>
      <c r="AB14084"/>
      <c r="AC14084"/>
      <c r="AD14084"/>
      <c r="AE14084"/>
      <c r="AF14084"/>
      <c r="AG14084"/>
      <c r="AH14084"/>
      <c r="AI14084"/>
      <c r="AJ14084"/>
      <c r="AK14084"/>
      <c r="AL14084"/>
    </row>
    <row r="14085" spans="3:38" ht="15" customHeight="1" x14ac:dyDescent="0.35">
      <c r="C14085"/>
      <c r="D14085"/>
      <c r="E14085"/>
      <c r="F14085"/>
      <c r="G14085"/>
      <c r="H14085"/>
      <c r="I14085"/>
      <c r="J14085"/>
      <c r="K14085"/>
      <c r="L14085"/>
      <c r="M14085"/>
      <c r="N14085"/>
      <c r="O14085"/>
      <c r="S14085"/>
      <c r="T14085"/>
      <c r="U14085"/>
      <c r="V14085"/>
      <c r="Y14085"/>
      <c r="Z14085"/>
      <c r="AA14085"/>
      <c r="AB14085"/>
      <c r="AC14085"/>
      <c r="AD14085"/>
      <c r="AE14085"/>
      <c r="AF14085"/>
      <c r="AG14085"/>
      <c r="AH14085"/>
      <c r="AI14085"/>
      <c r="AJ14085"/>
      <c r="AK14085"/>
      <c r="AL14085"/>
    </row>
    <row r="14086" spans="3:38" ht="15" customHeight="1" x14ac:dyDescent="0.35">
      <c r="C14086"/>
      <c r="D14086"/>
      <c r="E14086"/>
      <c r="F14086"/>
      <c r="G14086"/>
      <c r="H14086"/>
      <c r="I14086"/>
      <c r="J14086"/>
      <c r="K14086"/>
      <c r="L14086"/>
      <c r="M14086"/>
      <c r="N14086"/>
      <c r="O14086"/>
      <c r="S14086"/>
      <c r="T14086"/>
      <c r="U14086"/>
      <c r="V14086"/>
      <c r="Y14086"/>
      <c r="Z14086"/>
      <c r="AA14086"/>
      <c r="AB14086"/>
      <c r="AC14086"/>
      <c r="AD14086"/>
      <c r="AE14086"/>
      <c r="AF14086"/>
      <c r="AG14086"/>
      <c r="AH14086"/>
      <c r="AI14086"/>
      <c r="AJ14086"/>
      <c r="AK14086"/>
      <c r="AL14086"/>
    </row>
    <row r="14087" spans="3:38" ht="15" customHeight="1" x14ac:dyDescent="0.35">
      <c r="C14087"/>
      <c r="D14087"/>
      <c r="E14087"/>
      <c r="F14087"/>
      <c r="G14087"/>
      <c r="H14087"/>
      <c r="I14087"/>
      <c r="J14087"/>
      <c r="K14087"/>
      <c r="L14087"/>
      <c r="M14087"/>
      <c r="N14087"/>
      <c r="O14087"/>
      <c r="S14087"/>
      <c r="T14087"/>
      <c r="U14087"/>
      <c r="V14087"/>
      <c r="Y14087"/>
      <c r="Z14087"/>
      <c r="AA14087"/>
      <c r="AB14087"/>
      <c r="AC14087"/>
      <c r="AD14087"/>
      <c r="AE14087"/>
      <c r="AF14087"/>
      <c r="AG14087"/>
      <c r="AH14087"/>
      <c r="AI14087"/>
      <c r="AJ14087"/>
      <c r="AK14087"/>
      <c r="AL14087"/>
    </row>
    <row r="14088" spans="3:38" ht="15" customHeight="1" x14ac:dyDescent="0.35">
      <c r="C14088"/>
      <c r="D14088"/>
      <c r="E14088"/>
      <c r="F14088"/>
      <c r="G14088"/>
      <c r="H14088"/>
      <c r="I14088"/>
      <c r="J14088"/>
      <c r="K14088"/>
      <c r="L14088"/>
      <c r="M14088"/>
      <c r="N14088"/>
      <c r="O14088"/>
      <c r="S14088"/>
      <c r="T14088"/>
      <c r="U14088"/>
      <c r="V14088"/>
      <c r="Y14088"/>
      <c r="Z14088"/>
      <c r="AA14088"/>
      <c r="AB14088"/>
      <c r="AC14088"/>
      <c r="AD14088"/>
      <c r="AE14088"/>
      <c r="AF14088"/>
      <c r="AG14088"/>
      <c r="AH14088"/>
      <c r="AI14088"/>
      <c r="AJ14088"/>
      <c r="AK14088"/>
      <c r="AL14088"/>
    </row>
    <row r="14089" spans="3:38" ht="15" customHeight="1" x14ac:dyDescent="0.35">
      <c r="C14089"/>
      <c r="D14089"/>
      <c r="E14089"/>
      <c r="F14089"/>
      <c r="G14089"/>
      <c r="H14089"/>
      <c r="I14089"/>
      <c r="J14089"/>
      <c r="K14089"/>
      <c r="L14089"/>
      <c r="M14089"/>
      <c r="N14089"/>
      <c r="O14089"/>
      <c r="S14089"/>
      <c r="T14089"/>
      <c r="U14089"/>
      <c r="V14089"/>
      <c r="Y14089"/>
      <c r="Z14089"/>
      <c r="AA14089"/>
      <c r="AB14089"/>
      <c r="AC14089"/>
      <c r="AD14089"/>
      <c r="AE14089"/>
      <c r="AF14089"/>
      <c r="AG14089"/>
      <c r="AH14089"/>
      <c r="AI14089"/>
      <c r="AJ14089"/>
      <c r="AK14089"/>
      <c r="AL14089"/>
    </row>
    <row r="14090" spans="3:38" ht="15" customHeight="1" x14ac:dyDescent="0.35">
      <c r="C14090"/>
      <c r="D14090"/>
      <c r="E14090"/>
      <c r="F14090"/>
      <c r="G14090"/>
      <c r="H14090"/>
      <c r="I14090"/>
      <c r="J14090"/>
      <c r="K14090"/>
      <c r="L14090"/>
      <c r="M14090"/>
      <c r="N14090"/>
      <c r="O14090"/>
      <c r="S14090"/>
      <c r="T14090"/>
      <c r="U14090"/>
      <c r="V14090"/>
      <c r="Y14090"/>
      <c r="Z14090"/>
      <c r="AA14090"/>
      <c r="AB14090"/>
      <c r="AC14090"/>
      <c r="AD14090"/>
      <c r="AE14090"/>
      <c r="AF14090"/>
      <c r="AG14090"/>
      <c r="AH14090"/>
      <c r="AI14090"/>
      <c r="AJ14090"/>
      <c r="AK14090"/>
      <c r="AL14090"/>
    </row>
    <row r="14091" spans="3:38" ht="15" customHeight="1" x14ac:dyDescent="0.35">
      <c r="C14091"/>
      <c r="D14091"/>
      <c r="E14091"/>
      <c r="F14091"/>
      <c r="G14091"/>
      <c r="H14091"/>
      <c r="I14091"/>
      <c r="J14091"/>
      <c r="K14091"/>
      <c r="L14091"/>
      <c r="M14091"/>
      <c r="N14091"/>
      <c r="O14091"/>
      <c r="S14091"/>
      <c r="T14091"/>
      <c r="U14091"/>
      <c r="V14091"/>
      <c r="Y14091"/>
      <c r="Z14091"/>
      <c r="AA14091"/>
      <c r="AB14091"/>
      <c r="AC14091"/>
      <c r="AD14091"/>
      <c r="AE14091"/>
      <c r="AF14091"/>
      <c r="AG14091"/>
      <c r="AH14091"/>
      <c r="AI14091"/>
      <c r="AJ14091"/>
      <c r="AK14091"/>
      <c r="AL14091"/>
    </row>
    <row r="14092" spans="3:38" ht="15" customHeight="1" x14ac:dyDescent="0.35">
      <c r="C14092"/>
      <c r="D14092"/>
      <c r="E14092"/>
      <c r="F14092"/>
      <c r="G14092"/>
      <c r="H14092"/>
      <c r="I14092"/>
      <c r="J14092"/>
      <c r="K14092"/>
      <c r="L14092"/>
      <c r="M14092"/>
      <c r="N14092"/>
      <c r="O14092"/>
      <c r="S14092"/>
      <c r="T14092"/>
      <c r="U14092"/>
      <c r="V14092"/>
      <c r="Y14092"/>
      <c r="Z14092"/>
      <c r="AA14092"/>
      <c r="AB14092"/>
      <c r="AC14092"/>
      <c r="AD14092"/>
      <c r="AE14092"/>
      <c r="AF14092"/>
      <c r="AG14092"/>
      <c r="AH14092"/>
      <c r="AI14092"/>
      <c r="AJ14092"/>
      <c r="AK14092"/>
      <c r="AL14092"/>
    </row>
    <row r="14093" spans="3:38" ht="15" customHeight="1" x14ac:dyDescent="0.35">
      <c r="C14093"/>
      <c r="D14093"/>
      <c r="E14093"/>
      <c r="F14093"/>
      <c r="G14093"/>
      <c r="H14093"/>
      <c r="I14093"/>
      <c r="J14093"/>
      <c r="K14093"/>
      <c r="L14093"/>
      <c r="M14093"/>
      <c r="N14093"/>
      <c r="O14093"/>
      <c r="S14093"/>
      <c r="T14093"/>
      <c r="U14093"/>
      <c r="V14093"/>
      <c r="Y14093"/>
      <c r="Z14093"/>
      <c r="AA14093"/>
      <c r="AB14093"/>
      <c r="AC14093"/>
      <c r="AD14093"/>
      <c r="AE14093"/>
      <c r="AF14093"/>
      <c r="AG14093"/>
      <c r="AH14093"/>
      <c r="AI14093"/>
      <c r="AJ14093"/>
      <c r="AK14093"/>
      <c r="AL14093"/>
    </row>
    <row r="14094" spans="3:38" ht="15" customHeight="1" x14ac:dyDescent="0.35">
      <c r="C14094"/>
      <c r="D14094"/>
      <c r="E14094"/>
      <c r="F14094"/>
      <c r="G14094"/>
      <c r="H14094"/>
      <c r="I14094"/>
      <c r="J14094"/>
      <c r="K14094"/>
      <c r="L14094"/>
      <c r="M14094"/>
      <c r="N14094"/>
      <c r="O14094"/>
      <c r="S14094"/>
      <c r="T14094"/>
      <c r="U14094"/>
      <c r="V14094"/>
      <c r="Y14094"/>
      <c r="Z14094"/>
      <c r="AA14094"/>
      <c r="AB14094"/>
      <c r="AC14094"/>
      <c r="AD14094"/>
      <c r="AE14094"/>
      <c r="AF14094"/>
      <c r="AG14094"/>
      <c r="AH14094"/>
      <c r="AI14094"/>
      <c r="AJ14094"/>
      <c r="AK14094"/>
      <c r="AL14094"/>
    </row>
    <row r="14095" spans="3:38" ht="15" customHeight="1" x14ac:dyDescent="0.35">
      <c r="C14095"/>
      <c r="D14095"/>
      <c r="E14095"/>
      <c r="F14095"/>
      <c r="G14095"/>
      <c r="H14095"/>
      <c r="I14095"/>
      <c r="J14095"/>
      <c r="K14095"/>
      <c r="L14095"/>
      <c r="M14095"/>
      <c r="N14095"/>
      <c r="O14095"/>
      <c r="S14095"/>
      <c r="T14095"/>
      <c r="U14095"/>
      <c r="V14095"/>
      <c r="Y14095"/>
      <c r="Z14095"/>
      <c r="AA14095"/>
      <c r="AB14095"/>
      <c r="AC14095"/>
      <c r="AD14095"/>
      <c r="AE14095"/>
      <c r="AF14095"/>
      <c r="AG14095"/>
      <c r="AH14095"/>
      <c r="AI14095"/>
      <c r="AJ14095"/>
      <c r="AK14095"/>
      <c r="AL14095"/>
    </row>
    <row r="14096" spans="3:38" ht="15" customHeight="1" x14ac:dyDescent="0.35">
      <c r="C14096"/>
      <c r="D14096"/>
      <c r="E14096"/>
      <c r="F14096"/>
      <c r="G14096"/>
      <c r="H14096"/>
      <c r="I14096"/>
      <c r="J14096"/>
      <c r="K14096"/>
      <c r="L14096"/>
      <c r="M14096"/>
      <c r="N14096"/>
      <c r="O14096"/>
      <c r="S14096"/>
      <c r="T14096"/>
      <c r="U14096"/>
      <c r="V14096"/>
      <c r="Y14096"/>
      <c r="Z14096"/>
      <c r="AA14096"/>
      <c r="AB14096"/>
      <c r="AC14096"/>
      <c r="AD14096"/>
      <c r="AE14096"/>
      <c r="AF14096"/>
      <c r="AG14096"/>
      <c r="AH14096"/>
      <c r="AI14096"/>
      <c r="AJ14096"/>
      <c r="AK14096"/>
      <c r="AL14096"/>
    </row>
    <row r="14097" spans="3:38" ht="15" customHeight="1" x14ac:dyDescent="0.35">
      <c r="C14097"/>
      <c r="D14097"/>
      <c r="E14097"/>
      <c r="F14097"/>
      <c r="G14097"/>
      <c r="H14097"/>
      <c r="I14097"/>
      <c r="J14097"/>
      <c r="K14097"/>
      <c r="L14097"/>
      <c r="M14097"/>
      <c r="N14097"/>
      <c r="O14097"/>
      <c r="S14097"/>
      <c r="T14097"/>
      <c r="U14097"/>
      <c r="V14097"/>
      <c r="Y14097"/>
      <c r="Z14097"/>
      <c r="AA14097"/>
      <c r="AB14097"/>
      <c r="AC14097"/>
      <c r="AD14097"/>
      <c r="AE14097"/>
      <c r="AF14097"/>
      <c r="AG14097"/>
      <c r="AH14097"/>
      <c r="AI14097"/>
      <c r="AJ14097"/>
      <c r="AK14097"/>
      <c r="AL14097"/>
    </row>
    <row r="14098" spans="3:38" ht="15" customHeight="1" x14ac:dyDescent="0.35">
      <c r="C14098"/>
      <c r="D14098"/>
      <c r="E14098"/>
      <c r="F14098"/>
      <c r="G14098"/>
      <c r="H14098"/>
      <c r="I14098"/>
      <c r="J14098"/>
      <c r="K14098"/>
      <c r="L14098"/>
      <c r="M14098"/>
      <c r="N14098"/>
      <c r="O14098"/>
      <c r="S14098"/>
      <c r="T14098"/>
      <c r="U14098"/>
      <c r="V14098"/>
      <c r="Y14098"/>
      <c r="Z14098"/>
      <c r="AA14098"/>
      <c r="AB14098"/>
      <c r="AC14098"/>
      <c r="AD14098"/>
      <c r="AE14098"/>
      <c r="AF14098"/>
      <c r="AG14098"/>
      <c r="AH14098"/>
      <c r="AI14098"/>
      <c r="AJ14098"/>
      <c r="AK14098"/>
      <c r="AL14098"/>
    </row>
    <row r="14099" spans="3:38" ht="15" customHeight="1" x14ac:dyDescent="0.35">
      <c r="C14099"/>
      <c r="D14099"/>
      <c r="E14099"/>
      <c r="F14099"/>
      <c r="G14099"/>
      <c r="H14099"/>
      <c r="I14099"/>
      <c r="J14099"/>
      <c r="K14099"/>
      <c r="L14099"/>
      <c r="M14099"/>
      <c r="N14099"/>
      <c r="O14099"/>
      <c r="S14099"/>
      <c r="T14099"/>
      <c r="U14099"/>
      <c r="V14099"/>
      <c r="Y14099"/>
      <c r="Z14099"/>
      <c r="AA14099"/>
      <c r="AB14099"/>
      <c r="AC14099"/>
      <c r="AD14099"/>
      <c r="AE14099"/>
      <c r="AF14099"/>
      <c r="AG14099"/>
      <c r="AH14099"/>
      <c r="AI14099"/>
      <c r="AJ14099"/>
      <c r="AK14099"/>
      <c r="AL14099"/>
    </row>
    <row r="14100" spans="3:38" ht="15" customHeight="1" x14ac:dyDescent="0.35">
      <c r="C14100"/>
      <c r="D14100"/>
      <c r="E14100"/>
      <c r="F14100"/>
      <c r="G14100"/>
      <c r="H14100"/>
      <c r="I14100"/>
      <c r="J14100"/>
      <c r="K14100"/>
      <c r="L14100"/>
      <c r="M14100"/>
      <c r="N14100"/>
      <c r="O14100"/>
      <c r="S14100"/>
      <c r="T14100"/>
      <c r="U14100"/>
      <c r="V14100"/>
      <c r="Y14100"/>
      <c r="Z14100"/>
      <c r="AA14100"/>
      <c r="AB14100"/>
      <c r="AC14100"/>
      <c r="AD14100"/>
      <c r="AE14100"/>
      <c r="AF14100"/>
      <c r="AG14100"/>
      <c r="AH14100"/>
      <c r="AI14100"/>
      <c r="AJ14100"/>
      <c r="AK14100"/>
      <c r="AL14100"/>
    </row>
    <row r="14101" spans="3:38" ht="15" customHeight="1" x14ac:dyDescent="0.35">
      <c r="C14101"/>
      <c r="D14101"/>
      <c r="E14101"/>
      <c r="F14101"/>
      <c r="G14101"/>
      <c r="H14101"/>
      <c r="I14101"/>
      <c r="J14101"/>
      <c r="K14101"/>
      <c r="L14101"/>
      <c r="M14101"/>
      <c r="N14101"/>
      <c r="O14101"/>
      <c r="S14101"/>
      <c r="T14101"/>
      <c r="U14101"/>
      <c r="V14101"/>
      <c r="Y14101"/>
      <c r="Z14101"/>
      <c r="AA14101"/>
      <c r="AB14101"/>
      <c r="AC14101"/>
      <c r="AD14101"/>
      <c r="AE14101"/>
      <c r="AF14101"/>
      <c r="AG14101"/>
      <c r="AH14101"/>
      <c r="AI14101"/>
      <c r="AJ14101"/>
      <c r="AK14101"/>
      <c r="AL14101"/>
    </row>
    <row r="14102" spans="3:38" ht="15" customHeight="1" x14ac:dyDescent="0.35">
      <c r="C14102"/>
      <c r="D14102"/>
      <c r="E14102"/>
      <c r="F14102"/>
      <c r="G14102"/>
      <c r="H14102"/>
      <c r="I14102"/>
      <c r="J14102"/>
      <c r="K14102"/>
      <c r="L14102"/>
      <c r="M14102"/>
      <c r="N14102"/>
      <c r="O14102"/>
      <c r="S14102"/>
      <c r="T14102"/>
      <c r="U14102"/>
      <c r="V14102"/>
      <c r="Y14102"/>
      <c r="Z14102"/>
      <c r="AA14102"/>
      <c r="AB14102"/>
      <c r="AC14102"/>
      <c r="AD14102"/>
      <c r="AE14102"/>
      <c r="AF14102"/>
      <c r="AG14102"/>
      <c r="AH14102"/>
      <c r="AI14102"/>
      <c r="AJ14102"/>
      <c r="AK14102"/>
      <c r="AL14102"/>
    </row>
    <row r="14103" spans="3:38" ht="15" customHeight="1" x14ac:dyDescent="0.35">
      <c r="C14103"/>
      <c r="D14103"/>
      <c r="E14103"/>
      <c r="F14103"/>
      <c r="G14103"/>
      <c r="H14103"/>
      <c r="I14103"/>
      <c r="J14103"/>
      <c r="K14103"/>
      <c r="L14103"/>
      <c r="M14103"/>
      <c r="N14103"/>
      <c r="O14103"/>
      <c r="S14103"/>
      <c r="T14103"/>
      <c r="U14103"/>
      <c r="V14103"/>
      <c r="Y14103"/>
      <c r="Z14103"/>
      <c r="AA14103"/>
      <c r="AB14103"/>
      <c r="AC14103"/>
      <c r="AD14103"/>
      <c r="AE14103"/>
      <c r="AF14103"/>
      <c r="AG14103"/>
      <c r="AH14103"/>
      <c r="AI14103"/>
      <c r="AJ14103"/>
      <c r="AK14103"/>
      <c r="AL14103"/>
    </row>
    <row r="14104" spans="3:38" ht="15" customHeight="1" x14ac:dyDescent="0.35">
      <c r="C14104"/>
      <c r="D14104"/>
      <c r="E14104"/>
      <c r="F14104"/>
      <c r="G14104"/>
      <c r="H14104"/>
      <c r="I14104"/>
      <c r="J14104"/>
      <c r="K14104"/>
      <c r="L14104"/>
      <c r="M14104"/>
      <c r="N14104"/>
      <c r="O14104"/>
      <c r="S14104"/>
      <c r="T14104"/>
      <c r="U14104"/>
      <c r="V14104"/>
      <c r="Y14104"/>
      <c r="Z14104"/>
      <c r="AA14104"/>
      <c r="AB14104"/>
      <c r="AC14104"/>
      <c r="AD14104"/>
      <c r="AE14104"/>
      <c r="AF14104"/>
      <c r="AG14104"/>
      <c r="AH14104"/>
      <c r="AI14104"/>
      <c r="AJ14104"/>
      <c r="AK14104"/>
      <c r="AL14104"/>
    </row>
    <row r="14105" spans="3:38" ht="15" customHeight="1" x14ac:dyDescent="0.35">
      <c r="C14105"/>
      <c r="D14105"/>
      <c r="E14105"/>
      <c r="F14105"/>
      <c r="G14105"/>
      <c r="H14105"/>
      <c r="I14105"/>
      <c r="J14105"/>
      <c r="K14105"/>
      <c r="L14105"/>
      <c r="M14105"/>
      <c r="N14105"/>
      <c r="O14105"/>
      <c r="S14105"/>
      <c r="T14105"/>
      <c r="U14105"/>
      <c r="V14105"/>
      <c r="Y14105"/>
      <c r="Z14105"/>
      <c r="AA14105"/>
      <c r="AB14105"/>
      <c r="AC14105"/>
      <c r="AD14105"/>
      <c r="AE14105"/>
      <c r="AF14105"/>
      <c r="AG14105"/>
      <c r="AH14105"/>
      <c r="AI14105"/>
      <c r="AJ14105"/>
      <c r="AK14105"/>
      <c r="AL14105"/>
    </row>
    <row r="14106" spans="3:38" ht="15" customHeight="1" x14ac:dyDescent="0.35">
      <c r="C14106"/>
      <c r="D14106"/>
      <c r="E14106"/>
      <c r="F14106"/>
      <c r="G14106"/>
      <c r="H14106"/>
      <c r="I14106"/>
      <c r="J14106"/>
      <c r="K14106"/>
      <c r="L14106"/>
      <c r="M14106"/>
      <c r="N14106"/>
      <c r="O14106"/>
      <c r="S14106"/>
      <c r="T14106"/>
      <c r="U14106"/>
      <c r="V14106"/>
      <c r="Y14106"/>
      <c r="Z14106"/>
      <c r="AA14106"/>
      <c r="AB14106"/>
      <c r="AC14106"/>
      <c r="AD14106"/>
      <c r="AE14106"/>
      <c r="AF14106"/>
      <c r="AG14106"/>
      <c r="AH14106"/>
      <c r="AI14106"/>
      <c r="AJ14106"/>
      <c r="AK14106"/>
      <c r="AL14106"/>
    </row>
    <row r="14107" spans="3:38" ht="15" customHeight="1" x14ac:dyDescent="0.35">
      <c r="C14107"/>
      <c r="D14107"/>
      <c r="E14107"/>
      <c r="F14107"/>
      <c r="G14107"/>
      <c r="H14107"/>
      <c r="I14107"/>
      <c r="J14107"/>
      <c r="K14107"/>
      <c r="L14107"/>
      <c r="M14107"/>
      <c r="N14107"/>
      <c r="O14107"/>
      <c r="S14107"/>
      <c r="T14107"/>
      <c r="U14107"/>
      <c r="V14107"/>
      <c r="Y14107"/>
      <c r="Z14107"/>
      <c r="AA14107"/>
      <c r="AB14107"/>
      <c r="AC14107"/>
      <c r="AD14107"/>
      <c r="AE14107"/>
      <c r="AF14107"/>
      <c r="AG14107"/>
      <c r="AH14107"/>
      <c r="AI14107"/>
      <c r="AJ14107"/>
      <c r="AK14107"/>
      <c r="AL14107"/>
    </row>
    <row r="14108" spans="3:38" ht="15" customHeight="1" x14ac:dyDescent="0.35">
      <c r="C14108"/>
      <c r="D14108"/>
      <c r="E14108"/>
      <c r="F14108"/>
      <c r="G14108"/>
      <c r="H14108"/>
      <c r="I14108"/>
      <c r="J14108"/>
      <c r="K14108"/>
      <c r="L14108"/>
      <c r="M14108"/>
      <c r="N14108"/>
      <c r="O14108"/>
      <c r="S14108"/>
      <c r="T14108"/>
      <c r="U14108"/>
      <c r="V14108"/>
      <c r="Y14108"/>
      <c r="Z14108"/>
      <c r="AA14108"/>
      <c r="AB14108"/>
      <c r="AC14108"/>
      <c r="AD14108"/>
      <c r="AE14108"/>
      <c r="AF14108"/>
      <c r="AG14108"/>
      <c r="AH14108"/>
      <c r="AI14108"/>
      <c r="AJ14108"/>
      <c r="AK14108"/>
      <c r="AL14108"/>
    </row>
    <row r="14109" spans="3:38" ht="15" customHeight="1" x14ac:dyDescent="0.35">
      <c r="C14109"/>
      <c r="D14109"/>
      <c r="E14109"/>
      <c r="F14109"/>
      <c r="G14109"/>
      <c r="H14109"/>
      <c r="I14109"/>
      <c r="J14109"/>
      <c r="K14109"/>
      <c r="L14109"/>
      <c r="M14109"/>
      <c r="N14109"/>
      <c r="O14109"/>
      <c r="S14109"/>
      <c r="T14109"/>
      <c r="U14109"/>
      <c r="V14109"/>
      <c r="Y14109"/>
      <c r="Z14109"/>
      <c r="AA14109"/>
      <c r="AB14109"/>
      <c r="AC14109"/>
      <c r="AD14109"/>
      <c r="AE14109"/>
      <c r="AF14109"/>
      <c r="AG14109"/>
      <c r="AH14109"/>
      <c r="AI14109"/>
      <c r="AJ14109"/>
      <c r="AK14109"/>
      <c r="AL14109"/>
    </row>
    <row r="14110" spans="3:38" ht="15" customHeight="1" x14ac:dyDescent="0.35">
      <c r="C14110"/>
      <c r="D14110"/>
      <c r="E14110"/>
      <c r="F14110"/>
      <c r="G14110"/>
      <c r="H14110"/>
      <c r="I14110"/>
      <c r="J14110"/>
      <c r="K14110"/>
      <c r="L14110"/>
      <c r="M14110"/>
      <c r="N14110"/>
      <c r="O14110"/>
      <c r="S14110"/>
      <c r="T14110"/>
      <c r="U14110"/>
      <c r="V14110"/>
      <c r="Y14110"/>
      <c r="Z14110"/>
      <c r="AA14110"/>
      <c r="AB14110"/>
      <c r="AC14110"/>
      <c r="AD14110"/>
      <c r="AE14110"/>
      <c r="AF14110"/>
      <c r="AG14110"/>
      <c r="AH14110"/>
      <c r="AI14110"/>
      <c r="AJ14110"/>
      <c r="AK14110"/>
      <c r="AL14110"/>
    </row>
    <row r="14111" spans="3:38" ht="15" customHeight="1" x14ac:dyDescent="0.35">
      <c r="C14111"/>
      <c r="D14111"/>
      <c r="E14111"/>
      <c r="F14111"/>
      <c r="G14111"/>
      <c r="H14111"/>
      <c r="I14111"/>
      <c r="J14111"/>
      <c r="K14111"/>
      <c r="L14111"/>
      <c r="M14111"/>
      <c r="N14111"/>
      <c r="O14111"/>
      <c r="S14111"/>
      <c r="T14111"/>
      <c r="U14111"/>
      <c r="V14111"/>
      <c r="Y14111"/>
      <c r="Z14111"/>
      <c r="AA14111"/>
      <c r="AB14111"/>
      <c r="AC14111"/>
      <c r="AD14111"/>
      <c r="AE14111"/>
      <c r="AF14111"/>
      <c r="AG14111"/>
      <c r="AH14111"/>
      <c r="AI14111"/>
      <c r="AJ14111"/>
      <c r="AK14111"/>
      <c r="AL14111"/>
    </row>
    <row r="14112" spans="3:38" ht="15" customHeight="1" x14ac:dyDescent="0.35">
      <c r="C14112"/>
      <c r="D14112"/>
      <c r="E14112"/>
      <c r="F14112"/>
      <c r="G14112"/>
      <c r="H14112"/>
      <c r="I14112"/>
      <c r="J14112"/>
      <c r="K14112"/>
      <c r="L14112"/>
      <c r="M14112"/>
      <c r="N14112"/>
      <c r="O14112"/>
      <c r="S14112"/>
      <c r="T14112"/>
      <c r="U14112"/>
      <c r="V14112"/>
      <c r="Y14112"/>
      <c r="Z14112"/>
      <c r="AA14112"/>
      <c r="AB14112"/>
      <c r="AC14112"/>
      <c r="AD14112"/>
      <c r="AE14112"/>
      <c r="AF14112"/>
      <c r="AG14112"/>
      <c r="AH14112"/>
      <c r="AI14112"/>
      <c r="AJ14112"/>
      <c r="AK14112"/>
      <c r="AL14112"/>
    </row>
    <row r="14113" spans="3:38" ht="15" customHeight="1" x14ac:dyDescent="0.35">
      <c r="C14113"/>
      <c r="D14113"/>
      <c r="E14113"/>
      <c r="F14113"/>
      <c r="G14113"/>
      <c r="H14113"/>
      <c r="I14113"/>
      <c r="J14113"/>
      <c r="K14113"/>
      <c r="L14113"/>
      <c r="M14113"/>
      <c r="N14113"/>
      <c r="O14113"/>
      <c r="S14113"/>
      <c r="T14113"/>
      <c r="U14113"/>
      <c r="V14113"/>
      <c r="Y14113"/>
      <c r="Z14113"/>
      <c r="AA14113"/>
      <c r="AB14113"/>
      <c r="AC14113"/>
      <c r="AD14113"/>
      <c r="AE14113"/>
      <c r="AF14113"/>
      <c r="AG14113"/>
      <c r="AH14113"/>
      <c r="AI14113"/>
      <c r="AJ14113"/>
      <c r="AK14113"/>
      <c r="AL14113"/>
    </row>
    <row r="14114" spans="3:38" ht="15" customHeight="1" x14ac:dyDescent="0.35">
      <c r="C14114"/>
      <c r="D14114"/>
      <c r="E14114"/>
      <c r="F14114"/>
      <c r="G14114"/>
      <c r="H14114"/>
      <c r="I14114"/>
      <c r="J14114"/>
      <c r="K14114"/>
      <c r="L14114"/>
      <c r="M14114"/>
      <c r="N14114"/>
      <c r="O14114"/>
      <c r="S14114"/>
      <c r="T14114"/>
      <c r="U14114"/>
      <c r="V14114"/>
      <c r="Y14114"/>
      <c r="Z14114"/>
      <c r="AA14114"/>
      <c r="AB14114"/>
      <c r="AC14114"/>
      <c r="AD14114"/>
      <c r="AE14114"/>
      <c r="AF14114"/>
      <c r="AG14114"/>
      <c r="AH14114"/>
      <c r="AI14114"/>
      <c r="AJ14114"/>
      <c r="AK14114"/>
      <c r="AL14114"/>
    </row>
    <row r="14115" spans="3:38" ht="15" customHeight="1" x14ac:dyDescent="0.35">
      <c r="C14115"/>
      <c r="D14115"/>
      <c r="E14115"/>
      <c r="F14115"/>
      <c r="G14115"/>
      <c r="H14115"/>
      <c r="I14115"/>
      <c r="J14115"/>
      <c r="K14115"/>
      <c r="L14115"/>
      <c r="M14115"/>
      <c r="N14115"/>
      <c r="O14115"/>
      <c r="S14115"/>
      <c r="T14115"/>
      <c r="U14115"/>
      <c r="V14115"/>
      <c r="Y14115"/>
      <c r="Z14115"/>
      <c r="AA14115"/>
      <c r="AB14115"/>
      <c r="AC14115"/>
      <c r="AD14115"/>
      <c r="AE14115"/>
      <c r="AF14115"/>
      <c r="AG14115"/>
      <c r="AH14115"/>
      <c r="AI14115"/>
      <c r="AJ14115"/>
      <c r="AK14115"/>
      <c r="AL14115"/>
    </row>
    <row r="14116" spans="3:38" ht="15" customHeight="1" x14ac:dyDescent="0.35">
      <c r="C14116"/>
      <c r="D14116"/>
      <c r="E14116"/>
      <c r="F14116"/>
      <c r="G14116"/>
      <c r="H14116"/>
      <c r="I14116"/>
      <c r="J14116"/>
      <c r="K14116"/>
      <c r="L14116"/>
      <c r="M14116"/>
      <c r="N14116"/>
      <c r="O14116"/>
      <c r="S14116"/>
      <c r="T14116"/>
      <c r="U14116"/>
      <c r="V14116"/>
      <c r="Y14116"/>
      <c r="Z14116"/>
      <c r="AA14116"/>
      <c r="AB14116"/>
      <c r="AC14116"/>
      <c r="AD14116"/>
      <c r="AE14116"/>
      <c r="AF14116"/>
      <c r="AG14116"/>
      <c r="AH14116"/>
      <c r="AI14116"/>
      <c r="AJ14116"/>
      <c r="AK14116"/>
      <c r="AL14116"/>
    </row>
    <row r="14117" spans="3:38" ht="15" customHeight="1" x14ac:dyDescent="0.35">
      <c r="C14117"/>
      <c r="D14117"/>
      <c r="E14117"/>
      <c r="F14117"/>
      <c r="G14117"/>
      <c r="H14117"/>
      <c r="I14117"/>
      <c r="J14117"/>
      <c r="K14117"/>
      <c r="L14117"/>
      <c r="M14117"/>
      <c r="N14117"/>
      <c r="O14117"/>
      <c r="S14117"/>
      <c r="T14117"/>
      <c r="U14117"/>
      <c r="V14117"/>
      <c r="Y14117"/>
      <c r="Z14117"/>
      <c r="AA14117"/>
      <c r="AB14117"/>
      <c r="AC14117"/>
      <c r="AD14117"/>
      <c r="AE14117"/>
      <c r="AF14117"/>
      <c r="AG14117"/>
      <c r="AH14117"/>
      <c r="AI14117"/>
      <c r="AJ14117"/>
      <c r="AK14117"/>
      <c r="AL14117"/>
    </row>
    <row r="14118" spans="3:38" ht="15" customHeight="1" x14ac:dyDescent="0.35">
      <c r="C14118"/>
      <c r="D14118"/>
      <c r="E14118"/>
      <c r="F14118"/>
      <c r="G14118"/>
      <c r="H14118"/>
      <c r="I14118"/>
      <c r="J14118"/>
      <c r="K14118"/>
      <c r="L14118"/>
      <c r="M14118"/>
      <c r="N14118"/>
      <c r="O14118"/>
      <c r="S14118"/>
      <c r="T14118"/>
      <c r="U14118"/>
      <c r="V14118"/>
      <c r="Y14118"/>
      <c r="Z14118"/>
      <c r="AA14118"/>
      <c r="AB14118"/>
      <c r="AC14118"/>
      <c r="AD14118"/>
      <c r="AE14118"/>
      <c r="AF14118"/>
      <c r="AG14118"/>
      <c r="AH14118"/>
      <c r="AI14118"/>
      <c r="AJ14118"/>
      <c r="AK14118"/>
      <c r="AL14118"/>
    </row>
    <row r="14119" spans="3:38" ht="15" customHeight="1" x14ac:dyDescent="0.35">
      <c r="C14119"/>
      <c r="D14119"/>
      <c r="E14119"/>
      <c r="F14119"/>
      <c r="G14119"/>
      <c r="H14119"/>
      <c r="I14119"/>
      <c r="J14119"/>
      <c r="K14119"/>
      <c r="L14119"/>
      <c r="M14119"/>
      <c r="N14119"/>
      <c r="O14119"/>
      <c r="S14119"/>
      <c r="T14119"/>
      <c r="U14119"/>
      <c r="V14119"/>
      <c r="Y14119"/>
      <c r="Z14119"/>
      <c r="AA14119"/>
      <c r="AB14119"/>
      <c r="AC14119"/>
      <c r="AD14119"/>
      <c r="AE14119"/>
      <c r="AF14119"/>
      <c r="AG14119"/>
      <c r="AH14119"/>
      <c r="AI14119"/>
      <c r="AJ14119"/>
      <c r="AK14119"/>
      <c r="AL14119"/>
    </row>
    <row r="14120" spans="3:38" ht="15" customHeight="1" x14ac:dyDescent="0.35">
      <c r="C14120"/>
      <c r="D14120"/>
      <c r="E14120"/>
      <c r="F14120"/>
      <c r="G14120"/>
      <c r="H14120"/>
      <c r="I14120"/>
      <c r="J14120"/>
      <c r="K14120"/>
      <c r="L14120"/>
      <c r="M14120"/>
      <c r="N14120"/>
      <c r="O14120"/>
      <c r="S14120"/>
      <c r="T14120"/>
      <c r="U14120"/>
      <c r="V14120"/>
      <c r="Y14120"/>
      <c r="Z14120"/>
      <c r="AA14120"/>
      <c r="AB14120"/>
      <c r="AC14120"/>
      <c r="AD14120"/>
      <c r="AE14120"/>
      <c r="AF14120"/>
      <c r="AG14120"/>
      <c r="AH14120"/>
      <c r="AI14120"/>
      <c r="AJ14120"/>
      <c r="AK14120"/>
      <c r="AL14120"/>
    </row>
    <row r="14121" spans="3:38" ht="15" customHeight="1" x14ac:dyDescent="0.35">
      <c r="C14121"/>
      <c r="D14121"/>
      <c r="E14121"/>
      <c r="F14121"/>
      <c r="G14121"/>
      <c r="H14121"/>
      <c r="I14121"/>
      <c r="J14121"/>
      <c r="K14121"/>
      <c r="L14121"/>
      <c r="M14121"/>
      <c r="N14121"/>
      <c r="O14121"/>
      <c r="S14121"/>
      <c r="T14121"/>
      <c r="U14121"/>
      <c r="V14121"/>
      <c r="Y14121"/>
      <c r="Z14121"/>
      <c r="AA14121"/>
      <c r="AB14121"/>
      <c r="AC14121"/>
      <c r="AD14121"/>
      <c r="AE14121"/>
      <c r="AF14121"/>
      <c r="AG14121"/>
      <c r="AH14121"/>
      <c r="AI14121"/>
      <c r="AJ14121"/>
      <c r="AK14121"/>
      <c r="AL14121"/>
    </row>
    <row r="14122" spans="3:38" ht="15" customHeight="1" x14ac:dyDescent="0.35">
      <c r="C14122"/>
      <c r="D14122"/>
      <c r="E14122"/>
      <c r="F14122"/>
      <c r="G14122"/>
      <c r="H14122"/>
      <c r="I14122"/>
      <c r="J14122"/>
      <c r="K14122"/>
      <c r="L14122"/>
      <c r="M14122"/>
      <c r="N14122"/>
      <c r="O14122"/>
      <c r="S14122"/>
      <c r="T14122"/>
      <c r="U14122"/>
      <c r="V14122"/>
      <c r="Y14122"/>
      <c r="Z14122"/>
      <c r="AA14122"/>
      <c r="AB14122"/>
      <c r="AC14122"/>
      <c r="AD14122"/>
      <c r="AE14122"/>
      <c r="AF14122"/>
      <c r="AG14122"/>
      <c r="AH14122"/>
      <c r="AI14122"/>
      <c r="AJ14122"/>
      <c r="AK14122"/>
      <c r="AL14122"/>
    </row>
    <row r="14123" spans="3:38" ht="15" customHeight="1" x14ac:dyDescent="0.35">
      <c r="C14123"/>
      <c r="D14123"/>
      <c r="E14123"/>
      <c r="F14123"/>
      <c r="G14123"/>
      <c r="H14123"/>
      <c r="I14123"/>
      <c r="J14123"/>
      <c r="K14123"/>
      <c r="L14123"/>
      <c r="M14123"/>
      <c r="N14123"/>
      <c r="O14123"/>
      <c r="S14123"/>
      <c r="T14123"/>
      <c r="U14123"/>
      <c r="V14123"/>
      <c r="Y14123"/>
      <c r="Z14123"/>
      <c r="AA14123"/>
      <c r="AB14123"/>
      <c r="AC14123"/>
      <c r="AD14123"/>
      <c r="AE14123"/>
      <c r="AF14123"/>
      <c r="AG14123"/>
      <c r="AH14123"/>
      <c r="AI14123"/>
      <c r="AJ14123"/>
      <c r="AK14123"/>
      <c r="AL14123"/>
    </row>
    <row r="14124" spans="3:38" ht="15" customHeight="1" x14ac:dyDescent="0.35">
      <c r="C14124"/>
      <c r="D14124"/>
      <c r="E14124"/>
      <c r="F14124"/>
      <c r="G14124"/>
      <c r="H14124"/>
      <c r="I14124"/>
      <c r="J14124"/>
      <c r="K14124"/>
      <c r="L14124"/>
      <c r="M14124"/>
      <c r="N14124"/>
      <c r="O14124"/>
      <c r="S14124"/>
      <c r="T14124"/>
      <c r="U14124"/>
      <c r="V14124"/>
      <c r="Y14124"/>
      <c r="Z14124"/>
      <c r="AA14124"/>
      <c r="AB14124"/>
      <c r="AC14124"/>
      <c r="AD14124"/>
      <c r="AE14124"/>
      <c r="AF14124"/>
      <c r="AG14124"/>
      <c r="AH14124"/>
      <c r="AI14124"/>
      <c r="AJ14124"/>
      <c r="AK14124"/>
      <c r="AL14124"/>
    </row>
    <row r="14125" spans="3:38" ht="15" customHeight="1" x14ac:dyDescent="0.35">
      <c r="C14125"/>
      <c r="D14125"/>
      <c r="E14125"/>
      <c r="F14125"/>
      <c r="G14125"/>
      <c r="H14125"/>
      <c r="I14125"/>
      <c r="J14125"/>
      <c r="K14125"/>
      <c r="L14125"/>
      <c r="M14125"/>
      <c r="N14125"/>
      <c r="O14125"/>
      <c r="S14125"/>
      <c r="T14125"/>
      <c r="U14125"/>
      <c r="V14125"/>
      <c r="Y14125"/>
      <c r="Z14125"/>
      <c r="AA14125"/>
      <c r="AB14125"/>
      <c r="AC14125"/>
      <c r="AD14125"/>
      <c r="AE14125"/>
      <c r="AF14125"/>
      <c r="AG14125"/>
      <c r="AH14125"/>
      <c r="AI14125"/>
      <c r="AJ14125"/>
      <c r="AK14125"/>
      <c r="AL14125"/>
    </row>
    <row r="14126" spans="3:38" ht="15" customHeight="1" x14ac:dyDescent="0.35">
      <c r="C14126"/>
      <c r="D14126"/>
      <c r="E14126"/>
      <c r="F14126"/>
      <c r="G14126"/>
      <c r="H14126"/>
      <c r="I14126"/>
      <c r="J14126"/>
      <c r="K14126"/>
      <c r="L14126"/>
      <c r="M14126"/>
      <c r="N14126"/>
      <c r="O14126"/>
      <c r="S14126"/>
      <c r="T14126"/>
      <c r="U14126"/>
      <c r="V14126"/>
      <c r="Y14126"/>
      <c r="Z14126"/>
      <c r="AA14126"/>
      <c r="AB14126"/>
      <c r="AC14126"/>
      <c r="AD14126"/>
      <c r="AE14126"/>
      <c r="AF14126"/>
      <c r="AG14126"/>
      <c r="AH14126"/>
      <c r="AI14126"/>
      <c r="AJ14126"/>
      <c r="AK14126"/>
      <c r="AL14126"/>
    </row>
    <row r="14127" spans="3:38" ht="15" customHeight="1" x14ac:dyDescent="0.35">
      <c r="C14127"/>
      <c r="D14127"/>
      <c r="E14127"/>
      <c r="F14127"/>
      <c r="G14127"/>
      <c r="H14127"/>
      <c r="I14127"/>
      <c r="J14127"/>
      <c r="K14127"/>
      <c r="L14127"/>
      <c r="M14127"/>
      <c r="N14127"/>
      <c r="O14127"/>
      <c r="S14127"/>
      <c r="T14127"/>
      <c r="U14127"/>
      <c r="V14127"/>
      <c r="Y14127"/>
      <c r="Z14127"/>
      <c r="AA14127"/>
      <c r="AB14127"/>
      <c r="AC14127"/>
      <c r="AD14127"/>
      <c r="AE14127"/>
      <c r="AF14127"/>
      <c r="AG14127"/>
      <c r="AH14127"/>
      <c r="AI14127"/>
      <c r="AJ14127"/>
      <c r="AK14127"/>
      <c r="AL14127"/>
    </row>
    <row r="14128" spans="3:38" ht="15" customHeight="1" x14ac:dyDescent="0.35">
      <c r="C14128"/>
      <c r="D14128"/>
      <c r="E14128"/>
      <c r="F14128"/>
      <c r="G14128"/>
      <c r="H14128"/>
      <c r="I14128"/>
      <c r="J14128"/>
      <c r="K14128"/>
      <c r="L14128"/>
      <c r="M14128"/>
      <c r="N14128"/>
      <c r="O14128"/>
      <c r="S14128"/>
      <c r="T14128"/>
      <c r="U14128"/>
      <c r="V14128"/>
      <c r="Y14128"/>
      <c r="Z14128"/>
      <c r="AA14128"/>
      <c r="AB14128"/>
      <c r="AC14128"/>
      <c r="AD14128"/>
      <c r="AE14128"/>
      <c r="AF14128"/>
      <c r="AG14128"/>
      <c r="AH14128"/>
      <c r="AI14128"/>
      <c r="AJ14128"/>
      <c r="AK14128"/>
      <c r="AL14128"/>
    </row>
    <row r="14129" spans="3:38" ht="15" customHeight="1" x14ac:dyDescent="0.35">
      <c r="C14129"/>
      <c r="D14129"/>
      <c r="E14129"/>
      <c r="F14129"/>
      <c r="G14129"/>
      <c r="H14129"/>
      <c r="I14129"/>
      <c r="J14129"/>
      <c r="K14129"/>
      <c r="L14129"/>
      <c r="M14129"/>
      <c r="N14129"/>
      <c r="O14129"/>
      <c r="S14129"/>
      <c r="T14129"/>
      <c r="U14129"/>
      <c r="V14129"/>
      <c r="Y14129"/>
      <c r="Z14129"/>
      <c r="AA14129"/>
      <c r="AB14129"/>
      <c r="AC14129"/>
      <c r="AD14129"/>
      <c r="AE14129"/>
      <c r="AF14129"/>
      <c r="AG14129"/>
      <c r="AH14129"/>
      <c r="AI14129"/>
      <c r="AJ14129"/>
      <c r="AK14129"/>
      <c r="AL14129"/>
    </row>
    <row r="14130" spans="3:38" ht="15" customHeight="1" x14ac:dyDescent="0.35">
      <c r="C14130"/>
      <c r="D14130"/>
      <c r="E14130"/>
      <c r="F14130"/>
      <c r="G14130"/>
      <c r="H14130"/>
      <c r="I14130"/>
      <c r="J14130"/>
      <c r="K14130"/>
      <c r="L14130"/>
      <c r="M14130"/>
      <c r="N14130"/>
      <c r="O14130"/>
      <c r="S14130"/>
      <c r="T14130"/>
      <c r="U14130"/>
      <c r="V14130"/>
      <c r="Y14130"/>
      <c r="Z14130"/>
      <c r="AA14130"/>
      <c r="AB14130"/>
      <c r="AC14130"/>
      <c r="AD14130"/>
      <c r="AE14130"/>
      <c r="AF14130"/>
      <c r="AG14130"/>
      <c r="AH14130"/>
      <c r="AI14130"/>
      <c r="AJ14130"/>
      <c r="AK14130"/>
      <c r="AL14130"/>
    </row>
    <row r="14131" spans="3:38" ht="15" customHeight="1" x14ac:dyDescent="0.35">
      <c r="C14131"/>
      <c r="D14131"/>
      <c r="E14131"/>
      <c r="F14131"/>
      <c r="G14131"/>
      <c r="H14131"/>
      <c r="I14131"/>
      <c r="J14131"/>
      <c r="K14131"/>
      <c r="L14131"/>
      <c r="M14131"/>
      <c r="N14131"/>
      <c r="O14131"/>
      <c r="S14131"/>
      <c r="T14131"/>
      <c r="U14131"/>
      <c r="V14131"/>
      <c r="Y14131"/>
      <c r="Z14131"/>
      <c r="AA14131"/>
      <c r="AB14131"/>
      <c r="AC14131"/>
      <c r="AD14131"/>
      <c r="AE14131"/>
      <c r="AF14131"/>
      <c r="AG14131"/>
      <c r="AH14131"/>
      <c r="AI14131"/>
      <c r="AJ14131"/>
      <c r="AK14131"/>
      <c r="AL14131"/>
    </row>
    <row r="14132" spans="3:38" ht="15" customHeight="1" x14ac:dyDescent="0.35">
      <c r="C14132"/>
      <c r="D14132"/>
      <c r="E14132"/>
      <c r="F14132"/>
      <c r="G14132"/>
      <c r="H14132"/>
      <c r="I14132"/>
      <c r="J14132"/>
      <c r="K14132"/>
      <c r="L14132"/>
      <c r="M14132"/>
      <c r="N14132"/>
      <c r="O14132"/>
      <c r="S14132"/>
      <c r="T14132"/>
      <c r="U14132"/>
      <c r="V14132"/>
      <c r="Y14132"/>
      <c r="Z14132"/>
      <c r="AA14132"/>
      <c r="AB14132"/>
      <c r="AC14132"/>
      <c r="AD14132"/>
      <c r="AE14132"/>
      <c r="AF14132"/>
      <c r="AG14132"/>
      <c r="AH14132"/>
      <c r="AI14132"/>
      <c r="AJ14132"/>
      <c r="AK14132"/>
      <c r="AL14132"/>
    </row>
    <row r="14133" spans="3:38" ht="15" customHeight="1" x14ac:dyDescent="0.35">
      <c r="C14133"/>
      <c r="D14133"/>
      <c r="E14133"/>
      <c r="F14133"/>
      <c r="G14133"/>
      <c r="H14133"/>
      <c r="I14133"/>
      <c r="J14133"/>
      <c r="K14133"/>
      <c r="L14133"/>
      <c r="M14133"/>
      <c r="N14133"/>
      <c r="O14133"/>
      <c r="S14133"/>
      <c r="T14133"/>
      <c r="U14133"/>
      <c r="V14133"/>
      <c r="Y14133"/>
      <c r="Z14133"/>
      <c r="AA14133"/>
      <c r="AB14133"/>
      <c r="AC14133"/>
      <c r="AD14133"/>
      <c r="AE14133"/>
      <c r="AF14133"/>
      <c r="AG14133"/>
      <c r="AH14133"/>
      <c r="AI14133"/>
      <c r="AJ14133"/>
      <c r="AK14133"/>
      <c r="AL14133"/>
    </row>
    <row r="14134" spans="3:38" ht="15" customHeight="1" x14ac:dyDescent="0.35">
      <c r="C14134"/>
      <c r="D14134"/>
      <c r="E14134"/>
      <c r="F14134"/>
      <c r="G14134"/>
      <c r="H14134"/>
      <c r="I14134"/>
      <c r="J14134"/>
      <c r="K14134"/>
      <c r="L14134"/>
      <c r="M14134"/>
      <c r="N14134"/>
      <c r="O14134"/>
      <c r="S14134"/>
      <c r="T14134"/>
      <c r="U14134"/>
      <c r="V14134"/>
      <c r="Y14134"/>
      <c r="Z14134"/>
      <c r="AA14134"/>
      <c r="AB14134"/>
      <c r="AC14134"/>
      <c r="AD14134"/>
      <c r="AE14134"/>
      <c r="AF14134"/>
      <c r="AG14134"/>
      <c r="AH14134"/>
      <c r="AI14134"/>
      <c r="AJ14134"/>
      <c r="AK14134"/>
      <c r="AL14134"/>
    </row>
    <row r="14135" spans="3:38" ht="15" customHeight="1" x14ac:dyDescent="0.35">
      <c r="C14135"/>
      <c r="D14135"/>
      <c r="E14135"/>
      <c r="F14135"/>
      <c r="G14135"/>
      <c r="H14135"/>
      <c r="I14135"/>
      <c r="J14135"/>
      <c r="K14135"/>
      <c r="L14135"/>
      <c r="M14135"/>
      <c r="N14135"/>
      <c r="O14135"/>
      <c r="S14135"/>
      <c r="T14135"/>
      <c r="U14135"/>
      <c r="V14135"/>
      <c r="Y14135"/>
      <c r="Z14135"/>
      <c r="AA14135"/>
      <c r="AB14135"/>
      <c r="AC14135"/>
      <c r="AD14135"/>
      <c r="AE14135"/>
      <c r="AF14135"/>
      <c r="AG14135"/>
      <c r="AH14135"/>
      <c r="AI14135"/>
      <c r="AJ14135"/>
      <c r="AK14135"/>
      <c r="AL14135"/>
    </row>
    <row r="14136" spans="3:38" ht="15" customHeight="1" x14ac:dyDescent="0.35">
      <c r="C14136"/>
      <c r="D14136"/>
      <c r="E14136"/>
      <c r="F14136"/>
      <c r="G14136"/>
      <c r="H14136"/>
      <c r="I14136"/>
      <c r="J14136"/>
      <c r="K14136"/>
      <c r="L14136"/>
      <c r="M14136"/>
      <c r="N14136"/>
      <c r="O14136"/>
      <c r="S14136"/>
      <c r="T14136"/>
      <c r="U14136"/>
      <c r="V14136"/>
      <c r="Y14136"/>
      <c r="Z14136"/>
      <c r="AA14136"/>
      <c r="AB14136"/>
      <c r="AC14136"/>
      <c r="AD14136"/>
      <c r="AE14136"/>
      <c r="AF14136"/>
      <c r="AG14136"/>
      <c r="AH14136"/>
      <c r="AI14136"/>
      <c r="AJ14136"/>
      <c r="AK14136"/>
      <c r="AL14136"/>
    </row>
    <row r="14137" spans="3:38" ht="15" customHeight="1" x14ac:dyDescent="0.35">
      <c r="C14137"/>
      <c r="D14137"/>
      <c r="E14137"/>
      <c r="F14137"/>
      <c r="G14137"/>
      <c r="H14137"/>
      <c r="I14137"/>
      <c r="J14137"/>
      <c r="K14137"/>
      <c r="L14137"/>
      <c r="M14137"/>
      <c r="N14137"/>
      <c r="O14137"/>
      <c r="S14137"/>
      <c r="T14137"/>
      <c r="U14137"/>
      <c r="V14137"/>
      <c r="Y14137"/>
      <c r="Z14137"/>
      <c r="AA14137"/>
      <c r="AB14137"/>
      <c r="AC14137"/>
      <c r="AD14137"/>
      <c r="AE14137"/>
      <c r="AF14137"/>
      <c r="AG14137"/>
      <c r="AH14137"/>
      <c r="AI14137"/>
      <c r="AJ14137"/>
      <c r="AK14137"/>
      <c r="AL14137"/>
    </row>
    <row r="14138" spans="3:38" ht="15" customHeight="1" x14ac:dyDescent="0.35">
      <c r="C14138"/>
      <c r="D14138"/>
      <c r="E14138"/>
      <c r="F14138"/>
      <c r="G14138"/>
      <c r="H14138"/>
      <c r="I14138"/>
      <c r="J14138"/>
      <c r="K14138"/>
      <c r="L14138"/>
      <c r="M14138"/>
      <c r="N14138"/>
      <c r="O14138"/>
      <c r="S14138"/>
      <c r="T14138"/>
      <c r="U14138"/>
      <c r="V14138"/>
      <c r="Y14138"/>
      <c r="Z14138"/>
      <c r="AA14138"/>
      <c r="AB14138"/>
      <c r="AC14138"/>
      <c r="AD14138"/>
      <c r="AE14138"/>
      <c r="AF14138"/>
      <c r="AG14138"/>
      <c r="AH14138"/>
      <c r="AI14138"/>
      <c r="AJ14138"/>
      <c r="AK14138"/>
      <c r="AL14138"/>
    </row>
    <row r="14139" spans="3:38" ht="15" customHeight="1" x14ac:dyDescent="0.35">
      <c r="C14139"/>
      <c r="D14139"/>
      <c r="E14139"/>
      <c r="F14139"/>
      <c r="G14139"/>
      <c r="H14139"/>
      <c r="I14139"/>
      <c r="J14139"/>
      <c r="K14139"/>
      <c r="L14139"/>
      <c r="M14139"/>
      <c r="N14139"/>
      <c r="O14139"/>
      <c r="S14139"/>
      <c r="T14139"/>
      <c r="U14139"/>
      <c r="V14139"/>
      <c r="Y14139"/>
      <c r="Z14139"/>
      <c r="AA14139"/>
      <c r="AB14139"/>
      <c r="AC14139"/>
      <c r="AD14139"/>
      <c r="AE14139"/>
      <c r="AF14139"/>
      <c r="AG14139"/>
      <c r="AH14139"/>
      <c r="AI14139"/>
      <c r="AJ14139"/>
      <c r="AK14139"/>
      <c r="AL14139"/>
    </row>
    <row r="14140" spans="3:38" ht="15" customHeight="1" x14ac:dyDescent="0.35">
      <c r="C14140"/>
      <c r="D14140"/>
      <c r="E14140"/>
      <c r="F14140"/>
      <c r="G14140"/>
      <c r="H14140"/>
      <c r="I14140"/>
      <c r="J14140"/>
      <c r="K14140"/>
      <c r="L14140"/>
      <c r="M14140"/>
      <c r="N14140"/>
      <c r="O14140"/>
      <c r="S14140"/>
      <c r="T14140"/>
      <c r="U14140"/>
      <c r="V14140"/>
      <c r="Y14140"/>
      <c r="Z14140"/>
      <c r="AA14140"/>
      <c r="AB14140"/>
      <c r="AC14140"/>
      <c r="AD14140"/>
      <c r="AE14140"/>
      <c r="AF14140"/>
      <c r="AG14140"/>
      <c r="AH14140"/>
      <c r="AI14140"/>
      <c r="AJ14140"/>
      <c r="AK14140"/>
      <c r="AL14140"/>
    </row>
    <row r="14141" spans="3:38" ht="15" customHeight="1" x14ac:dyDescent="0.35">
      <c r="C14141"/>
      <c r="D14141"/>
      <c r="E14141"/>
      <c r="F14141"/>
      <c r="G14141"/>
      <c r="H14141"/>
      <c r="I14141"/>
      <c r="J14141"/>
      <c r="K14141"/>
      <c r="L14141"/>
      <c r="M14141"/>
      <c r="N14141"/>
      <c r="O14141"/>
      <c r="S14141"/>
      <c r="T14141"/>
      <c r="U14141"/>
      <c r="V14141"/>
      <c r="Y14141"/>
      <c r="Z14141"/>
      <c r="AA14141"/>
      <c r="AB14141"/>
      <c r="AC14141"/>
      <c r="AD14141"/>
      <c r="AE14141"/>
      <c r="AF14141"/>
      <c r="AG14141"/>
      <c r="AH14141"/>
      <c r="AI14141"/>
      <c r="AJ14141"/>
      <c r="AK14141"/>
      <c r="AL14141"/>
    </row>
    <row r="14142" spans="3:38" ht="15" customHeight="1" x14ac:dyDescent="0.35">
      <c r="C14142"/>
      <c r="D14142"/>
      <c r="E14142"/>
      <c r="F14142"/>
      <c r="G14142"/>
      <c r="H14142"/>
      <c r="I14142"/>
      <c r="J14142"/>
      <c r="K14142"/>
      <c r="L14142"/>
      <c r="M14142"/>
      <c r="N14142"/>
      <c r="O14142"/>
      <c r="S14142"/>
      <c r="T14142"/>
      <c r="U14142"/>
      <c r="V14142"/>
      <c r="Y14142"/>
      <c r="Z14142"/>
      <c r="AA14142"/>
      <c r="AB14142"/>
      <c r="AC14142"/>
      <c r="AD14142"/>
      <c r="AE14142"/>
      <c r="AF14142"/>
      <c r="AG14142"/>
      <c r="AH14142"/>
      <c r="AI14142"/>
      <c r="AJ14142"/>
      <c r="AK14142"/>
      <c r="AL14142"/>
    </row>
    <row r="14143" spans="3:38" ht="15" customHeight="1" x14ac:dyDescent="0.35">
      <c r="C14143"/>
      <c r="D14143"/>
      <c r="E14143"/>
      <c r="F14143"/>
      <c r="G14143"/>
      <c r="H14143"/>
      <c r="I14143"/>
      <c r="J14143"/>
      <c r="K14143"/>
      <c r="L14143"/>
      <c r="M14143"/>
      <c r="N14143"/>
      <c r="O14143"/>
      <c r="S14143"/>
      <c r="T14143"/>
      <c r="U14143"/>
      <c r="V14143"/>
      <c r="Y14143"/>
      <c r="Z14143"/>
      <c r="AA14143"/>
      <c r="AB14143"/>
      <c r="AC14143"/>
      <c r="AD14143"/>
      <c r="AE14143"/>
      <c r="AF14143"/>
      <c r="AG14143"/>
      <c r="AH14143"/>
      <c r="AI14143"/>
      <c r="AJ14143"/>
      <c r="AK14143"/>
      <c r="AL14143"/>
    </row>
    <row r="14144" spans="3:38" ht="15" customHeight="1" x14ac:dyDescent="0.35">
      <c r="C14144"/>
      <c r="D14144"/>
      <c r="E14144"/>
      <c r="F14144"/>
      <c r="G14144"/>
      <c r="H14144"/>
      <c r="I14144"/>
      <c r="J14144"/>
      <c r="K14144"/>
      <c r="L14144"/>
      <c r="M14144"/>
      <c r="N14144"/>
      <c r="O14144"/>
      <c r="S14144"/>
      <c r="T14144"/>
      <c r="U14144"/>
      <c r="V14144"/>
      <c r="Y14144"/>
      <c r="Z14144"/>
      <c r="AA14144"/>
      <c r="AB14144"/>
      <c r="AC14144"/>
      <c r="AD14144"/>
      <c r="AE14144"/>
      <c r="AF14144"/>
      <c r="AG14144"/>
      <c r="AH14144"/>
      <c r="AI14144"/>
      <c r="AJ14144"/>
      <c r="AK14144"/>
      <c r="AL14144"/>
    </row>
    <row r="14145" spans="3:38" ht="15" customHeight="1" x14ac:dyDescent="0.35">
      <c r="C14145"/>
      <c r="D14145"/>
      <c r="E14145"/>
      <c r="F14145"/>
      <c r="G14145"/>
      <c r="H14145"/>
      <c r="I14145"/>
      <c r="J14145"/>
      <c r="K14145"/>
      <c r="L14145"/>
      <c r="M14145"/>
      <c r="N14145"/>
      <c r="O14145"/>
      <c r="S14145"/>
      <c r="T14145"/>
      <c r="U14145"/>
      <c r="V14145"/>
      <c r="Y14145"/>
      <c r="Z14145"/>
      <c r="AA14145"/>
      <c r="AB14145"/>
      <c r="AC14145"/>
      <c r="AD14145"/>
      <c r="AE14145"/>
      <c r="AF14145"/>
      <c r="AG14145"/>
      <c r="AH14145"/>
      <c r="AI14145"/>
      <c r="AJ14145"/>
      <c r="AK14145"/>
      <c r="AL14145"/>
    </row>
    <row r="14146" spans="3:38" ht="15" customHeight="1" x14ac:dyDescent="0.35">
      <c r="C14146"/>
      <c r="D14146"/>
      <c r="E14146"/>
      <c r="F14146"/>
      <c r="G14146"/>
      <c r="H14146"/>
      <c r="I14146"/>
      <c r="J14146"/>
      <c r="K14146"/>
      <c r="L14146"/>
      <c r="M14146"/>
      <c r="N14146"/>
      <c r="O14146"/>
      <c r="S14146"/>
      <c r="T14146"/>
      <c r="U14146"/>
      <c r="V14146"/>
      <c r="Y14146"/>
      <c r="Z14146"/>
      <c r="AA14146"/>
      <c r="AB14146"/>
      <c r="AC14146"/>
      <c r="AD14146"/>
      <c r="AE14146"/>
      <c r="AF14146"/>
      <c r="AG14146"/>
      <c r="AH14146"/>
      <c r="AI14146"/>
      <c r="AJ14146"/>
      <c r="AK14146"/>
      <c r="AL14146"/>
    </row>
    <row r="14147" spans="3:38" ht="15" customHeight="1" x14ac:dyDescent="0.35">
      <c r="C14147"/>
      <c r="D14147"/>
      <c r="E14147"/>
      <c r="F14147"/>
      <c r="G14147"/>
      <c r="H14147"/>
      <c r="I14147"/>
      <c r="J14147"/>
      <c r="K14147"/>
      <c r="L14147"/>
      <c r="M14147"/>
      <c r="N14147"/>
      <c r="O14147"/>
      <c r="S14147"/>
      <c r="T14147"/>
      <c r="U14147"/>
      <c r="V14147"/>
      <c r="Y14147"/>
      <c r="Z14147"/>
      <c r="AA14147"/>
      <c r="AB14147"/>
      <c r="AC14147"/>
      <c r="AD14147"/>
      <c r="AE14147"/>
      <c r="AF14147"/>
      <c r="AG14147"/>
      <c r="AH14147"/>
      <c r="AI14147"/>
      <c r="AJ14147"/>
      <c r="AK14147"/>
      <c r="AL14147"/>
    </row>
    <row r="14148" spans="3:38" ht="15" customHeight="1" x14ac:dyDescent="0.35">
      <c r="C14148"/>
      <c r="D14148"/>
      <c r="E14148"/>
      <c r="F14148"/>
      <c r="G14148"/>
      <c r="H14148"/>
      <c r="I14148"/>
      <c r="J14148"/>
      <c r="K14148"/>
      <c r="L14148"/>
      <c r="M14148"/>
      <c r="N14148"/>
      <c r="O14148"/>
      <c r="S14148"/>
      <c r="T14148"/>
      <c r="U14148"/>
      <c r="V14148"/>
      <c r="Y14148"/>
      <c r="Z14148"/>
      <c r="AA14148"/>
      <c r="AB14148"/>
      <c r="AC14148"/>
      <c r="AD14148"/>
      <c r="AE14148"/>
      <c r="AF14148"/>
      <c r="AG14148"/>
      <c r="AH14148"/>
      <c r="AI14148"/>
      <c r="AJ14148"/>
      <c r="AK14148"/>
      <c r="AL14148"/>
    </row>
    <row r="14149" spans="3:38" ht="15" customHeight="1" x14ac:dyDescent="0.35">
      <c r="C14149"/>
      <c r="D14149"/>
      <c r="E14149"/>
      <c r="F14149"/>
      <c r="G14149"/>
      <c r="H14149"/>
      <c r="I14149"/>
      <c r="J14149"/>
      <c r="K14149"/>
      <c r="L14149"/>
      <c r="M14149"/>
      <c r="N14149"/>
      <c r="O14149"/>
      <c r="S14149"/>
      <c r="T14149"/>
      <c r="U14149"/>
      <c r="V14149"/>
      <c r="Y14149"/>
      <c r="Z14149"/>
      <c r="AA14149"/>
      <c r="AB14149"/>
      <c r="AC14149"/>
      <c r="AD14149"/>
      <c r="AE14149"/>
      <c r="AF14149"/>
      <c r="AG14149"/>
      <c r="AH14149"/>
      <c r="AI14149"/>
      <c r="AJ14149"/>
      <c r="AK14149"/>
      <c r="AL14149"/>
    </row>
    <row r="14150" spans="3:38" ht="15" customHeight="1" x14ac:dyDescent="0.35">
      <c r="C14150"/>
      <c r="D14150"/>
      <c r="E14150"/>
      <c r="F14150"/>
      <c r="G14150"/>
      <c r="H14150"/>
      <c r="I14150"/>
      <c r="J14150"/>
      <c r="K14150"/>
      <c r="L14150"/>
      <c r="M14150"/>
      <c r="N14150"/>
      <c r="O14150"/>
      <c r="S14150"/>
      <c r="T14150"/>
      <c r="U14150"/>
      <c r="V14150"/>
      <c r="Y14150"/>
      <c r="Z14150"/>
      <c r="AA14150"/>
      <c r="AB14150"/>
      <c r="AC14150"/>
      <c r="AD14150"/>
      <c r="AE14150"/>
      <c r="AF14150"/>
      <c r="AG14150"/>
      <c r="AH14150"/>
      <c r="AI14150"/>
      <c r="AJ14150"/>
      <c r="AK14150"/>
      <c r="AL14150"/>
    </row>
    <row r="14151" spans="3:38" ht="15" customHeight="1" x14ac:dyDescent="0.35">
      <c r="C14151"/>
      <c r="D14151"/>
      <c r="E14151"/>
      <c r="F14151"/>
      <c r="G14151"/>
      <c r="H14151"/>
      <c r="I14151"/>
      <c r="J14151"/>
      <c r="K14151"/>
      <c r="L14151"/>
      <c r="M14151"/>
      <c r="N14151"/>
      <c r="O14151"/>
      <c r="S14151"/>
      <c r="T14151"/>
      <c r="U14151"/>
      <c r="V14151"/>
      <c r="Y14151"/>
      <c r="Z14151"/>
      <c r="AA14151"/>
      <c r="AB14151"/>
      <c r="AC14151"/>
      <c r="AD14151"/>
      <c r="AE14151"/>
      <c r="AF14151"/>
      <c r="AG14151"/>
      <c r="AH14151"/>
      <c r="AI14151"/>
      <c r="AJ14151"/>
      <c r="AK14151"/>
      <c r="AL14151"/>
    </row>
    <row r="14152" spans="3:38" ht="15" customHeight="1" x14ac:dyDescent="0.35">
      <c r="C14152"/>
      <c r="D14152"/>
      <c r="E14152"/>
      <c r="F14152"/>
      <c r="G14152"/>
      <c r="H14152"/>
      <c r="I14152"/>
      <c r="J14152"/>
      <c r="K14152"/>
      <c r="L14152"/>
      <c r="M14152"/>
      <c r="N14152"/>
      <c r="O14152"/>
      <c r="S14152"/>
      <c r="T14152"/>
      <c r="U14152"/>
      <c r="V14152"/>
      <c r="Y14152"/>
      <c r="Z14152"/>
      <c r="AA14152"/>
      <c r="AB14152"/>
      <c r="AC14152"/>
      <c r="AD14152"/>
      <c r="AE14152"/>
      <c r="AF14152"/>
      <c r="AG14152"/>
      <c r="AH14152"/>
      <c r="AI14152"/>
      <c r="AJ14152"/>
      <c r="AK14152"/>
      <c r="AL14152"/>
    </row>
    <row r="14153" spans="3:38" ht="15" customHeight="1" x14ac:dyDescent="0.35">
      <c r="C14153"/>
      <c r="D14153"/>
      <c r="E14153"/>
      <c r="F14153"/>
      <c r="G14153"/>
      <c r="H14153"/>
      <c r="I14153"/>
      <c r="J14153"/>
      <c r="K14153"/>
      <c r="L14153"/>
      <c r="M14153"/>
      <c r="N14153"/>
      <c r="O14153"/>
      <c r="S14153"/>
      <c r="T14153"/>
      <c r="U14153"/>
      <c r="V14153"/>
      <c r="Y14153"/>
      <c r="Z14153"/>
      <c r="AA14153"/>
      <c r="AB14153"/>
      <c r="AC14153"/>
      <c r="AD14153"/>
      <c r="AE14153"/>
      <c r="AF14153"/>
      <c r="AG14153"/>
      <c r="AH14153"/>
      <c r="AI14153"/>
      <c r="AJ14153"/>
      <c r="AK14153"/>
      <c r="AL14153"/>
    </row>
    <row r="14154" spans="3:38" ht="15" customHeight="1" x14ac:dyDescent="0.35">
      <c r="C14154"/>
      <c r="D14154"/>
      <c r="E14154"/>
      <c r="F14154"/>
      <c r="G14154"/>
      <c r="H14154"/>
      <c r="I14154"/>
      <c r="J14154"/>
      <c r="K14154"/>
      <c r="L14154"/>
      <c r="M14154"/>
      <c r="N14154"/>
      <c r="O14154"/>
      <c r="S14154"/>
      <c r="T14154"/>
      <c r="U14154"/>
      <c r="V14154"/>
      <c r="Y14154"/>
      <c r="Z14154"/>
      <c r="AA14154"/>
      <c r="AB14154"/>
      <c r="AC14154"/>
      <c r="AD14154"/>
      <c r="AE14154"/>
      <c r="AF14154"/>
      <c r="AG14154"/>
      <c r="AH14154"/>
      <c r="AI14154"/>
      <c r="AJ14154"/>
      <c r="AK14154"/>
      <c r="AL14154"/>
    </row>
    <row r="14155" spans="3:38" ht="15" customHeight="1" x14ac:dyDescent="0.35">
      <c r="C14155"/>
      <c r="D14155"/>
      <c r="E14155"/>
      <c r="F14155"/>
      <c r="G14155"/>
      <c r="H14155"/>
      <c r="I14155"/>
      <c r="J14155"/>
      <c r="K14155"/>
      <c r="L14155"/>
      <c r="M14155"/>
      <c r="N14155"/>
      <c r="O14155"/>
      <c r="S14155"/>
      <c r="T14155"/>
      <c r="U14155"/>
      <c r="V14155"/>
      <c r="Y14155"/>
      <c r="Z14155"/>
      <c r="AA14155"/>
      <c r="AB14155"/>
      <c r="AC14155"/>
      <c r="AD14155"/>
      <c r="AE14155"/>
      <c r="AF14155"/>
      <c r="AG14155"/>
      <c r="AH14155"/>
      <c r="AI14155"/>
      <c r="AJ14155"/>
      <c r="AK14155"/>
      <c r="AL14155"/>
    </row>
    <row r="14156" spans="3:38" ht="15" customHeight="1" x14ac:dyDescent="0.35">
      <c r="C14156"/>
      <c r="D14156"/>
      <c r="E14156"/>
      <c r="F14156"/>
      <c r="G14156"/>
      <c r="H14156"/>
      <c r="I14156"/>
      <c r="J14156"/>
      <c r="K14156"/>
      <c r="L14156"/>
      <c r="M14156"/>
      <c r="N14156"/>
      <c r="O14156"/>
      <c r="S14156"/>
      <c r="T14156"/>
      <c r="U14156"/>
      <c r="V14156"/>
      <c r="Y14156"/>
      <c r="Z14156"/>
      <c r="AA14156"/>
      <c r="AB14156"/>
      <c r="AC14156"/>
      <c r="AD14156"/>
      <c r="AE14156"/>
      <c r="AF14156"/>
      <c r="AG14156"/>
      <c r="AH14156"/>
      <c r="AI14156"/>
      <c r="AJ14156"/>
      <c r="AK14156"/>
      <c r="AL14156"/>
    </row>
    <row r="14157" spans="3:38" ht="15" customHeight="1" x14ac:dyDescent="0.35">
      <c r="C14157"/>
      <c r="D14157"/>
      <c r="E14157"/>
      <c r="F14157"/>
      <c r="G14157"/>
      <c r="H14157"/>
      <c r="I14157"/>
      <c r="J14157"/>
      <c r="K14157"/>
      <c r="L14157"/>
      <c r="M14157"/>
      <c r="N14157"/>
      <c r="O14157"/>
      <c r="S14157"/>
      <c r="T14157"/>
      <c r="U14157"/>
      <c r="V14157"/>
      <c r="Y14157"/>
      <c r="Z14157"/>
      <c r="AA14157"/>
      <c r="AB14157"/>
      <c r="AC14157"/>
      <c r="AD14157"/>
      <c r="AE14157"/>
      <c r="AF14157"/>
      <c r="AG14157"/>
      <c r="AH14157"/>
      <c r="AI14157"/>
      <c r="AJ14157"/>
      <c r="AK14157"/>
      <c r="AL14157"/>
    </row>
    <row r="14158" spans="3:38" ht="15" customHeight="1" x14ac:dyDescent="0.35">
      <c r="C14158"/>
      <c r="D14158"/>
      <c r="E14158"/>
      <c r="F14158"/>
      <c r="G14158"/>
      <c r="H14158"/>
      <c r="I14158"/>
      <c r="J14158"/>
      <c r="K14158"/>
      <c r="L14158"/>
      <c r="M14158"/>
      <c r="N14158"/>
      <c r="O14158"/>
      <c r="S14158"/>
      <c r="T14158"/>
      <c r="U14158"/>
      <c r="V14158"/>
      <c r="Y14158"/>
      <c r="Z14158"/>
      <c r="AA14158"/>
      <c r="AB14158"/>
      <c r="AC14158"/>
      <c r="AD14158"/>
      <c r="AE14158"/>
      <c r="AF14158"/>
      <c r="AG14158"/>
      <c r="AH14158"/>
      <c r="AI14158"/>
      <c r="AJ14158"/>
      <c r="AK14158"/>
      <c r="AL14158"/>
    </row>
    <row r="14159" spans="3:38" ht="15" customHeight="1" x14ac:dyDescent="0.35">
      <c r="C14159"/>
      <c r="D14159"/>
      <c r="E14159"/>
      <c r="F14159"/>
      <c r="G14159"/>
      <c r="H14159"/>
      <c r="I14159"/>
      <c r="J14159"/>
      <c r="K14159"/>
      <c r="L14159"/>
      <c r="M14159"/>
      <c r="N14159"/>
      <c r="O14159"/>
      <c r="S14159"/>
      <c r="T14159"/>
      <c r="U14159"/>
      <c r="V14159"/>
      <c r="Y14159"/>
      <c r="Z14159"/>
      <c r="AA14159"/>
      <c r="AB14159"/>
      <c r="AC14159"/>
      <c r="AD14159"/>
      <c r="AE14159"/>
      <c r="AF14159"/>
      <c r="AG14159"/>
      <c r="AH14159"/>
      <c r="AI14159"/>
      <c r="AJ14159"/>
      <c r="AK14159"/>
      <c r="AL14159"/>
    </row>
    <row r="14160" spans="3:38" ht="15" customHeight="1" x14ac:dyDescent="0.35">
      <c r="C14160"/>
      <c r="D14160"/>
      <c r="E14160"/>
      <c r="F14160"/>
      <c r="G14160"/>
      <c r="H14160"/>
      <c r="I14160"/>
      <c r="J14160"/>
      <c r="K14160"/>
      <c r="L14160"/>
      <c r="M14160"/>
      <c r="N14160"/>
      <c r="O14160"/>
      <c r="S14160"/>
      <c r="T14160"/>
      <c r="U14160"/>
      <c r="V14160"/>
      <c r="Y14160"/>
      <c r="Z14160"/>
      <c r="AA14160"/>
      <c r="AB14160"/>
      <c r="AC14160"/>
      <c r="AD14160"/>
      <c r="AE14160"/>
      <c r="AF14160"/>
      <c r="AG14160"/>
      <c r="AH14160"/>
      <c r="AI14160"/>
      <c r="AJ14160"/>
      <c r="AK14160"/>
      <c r="AL14160"/>
    </row>
    <row r="14161" spans="3:38" ht="15" customHeight="1" x14ac:dyDescent="0.35">
      <c r="C14161"/>
      <c r="D14161"/>
      <c r="E14161"/>
      <c r="F14161"/>
      <c r="G14161"/>
      <c r="H14161"/>
      <c r="I14161"/>
      <c r="J14161"/>
      <c r="K14161"/>
      <c r="L14161"/>
      <c r="M14161"/>
      <c r="N14161"/>
      <c r="O14161"/>
      <c r="S14161"/>
      <c r="T14161"/>
      <c r="U14161"/>
      <c r="V14161"/>
      <c r="Y14161"/>
      <c r="Z14161"/>
      <c r="AA14161"/>
      <c r="AB14161"/>
      <c r="AC14161"/>
      <c r="AD14161"/>
      <c r="AE14161"/>
      <c r="AF14161"/>
      <c r="AG14161"/>
      <c r="AH14161"/>
      <c r="AI14161"/>
      <c r="AJ14161"/>
      <c r="AK14161"/>
      <c r="AL14161"/>
    </row>
    <row r="14162" spans="3:38" ht="15" customHeight="1" x14ac:dyDescent="0.35">
      <c r="C14162"/>
      <c r="D14162"/>
      <c r="E14162"/>
      <c r="F14162"/>
      <c r="G14162"/>
      <c r="H14162"/>
      <c r="I14162"/>
      <c r="J14162"/>
      <c r="K14162"/>
      <c r="L14162"/>
      <c r="M14162"/>
      <c r="N14162"/>
      <c r="O14162"/>
      <c r="S14162"/>
      <c r="T14162"/>
      <c r="U14162"/>
      <c r="V14162"/>
      <c r="Y14162"/>
      <c r="Z14162"/>
      <c r="AA14162"/>
      <c r="AB14162"/>
      <c r="AC14162"/>
      <c r="AD14162"/>
      <c r="AE14162"/>
      <c r="AF14162"/>
      <c r="AG14162"/>
      <c r="AH14162"/>
      <c r="AI14162"/>
      <c r="AJ14162"/>
      <c r="AK14162"/>
      <c r="AL14162"/>
    </row>
    <row r="14163" spans="3:38" ht="15" customHeight="1" x14ac:dyDescent="0.35">
      <c r="C14163"/>
      <c r="D14163"/>
      <c r="E14163"/>
      <c r="F14163"/>
      <c r="G14163"/>
      <c r="H14163"/>
      <c r="I14163"/>
      <c r="J14163"/>
      <c r="K14163"/>
      <c r="L14163"/>
      <c r="M14163"/>
      <c r="N14163"/>
      <c r="O14163"/>
      <c r="S14163"/>
      <c r="T14163"/>
      <c r="U14163"/>
      <c r="V14163"/>
      <c r="Y14163"/>
      <c r="Z14163"/>
      <c r="AA14163"/>
      <c r="AB14163"/>
      <c r="AC14163"/>
      <c r="AD14163"/>
      <c r="AE14163"/>
      <c r="AF14163"/>
      <c r="AG14163"/>
      <c r="AH14163"/>
      <c r="AI14163"/>
      <c r="AJ14163"/>
      <c r="AK14163"/>
      <c r="AL14163"/>
    </row>
    <row r="14164" spans="3:38" ht="15" customHeight="1" x14ac:dyDescent="0.35">
      <c r="C14164"/>
      <c r="D14164"/>
      <c r="E14164"/>
      <c r="F14164"/>
      <c r="G14164"/>
      <c r="H14164"/>
      <c r="I14164"/>
      <c r="J14164"/>
      <c r="K14164"/>
      <c r="L14164"/>
      <c r="M14164"/>
      <c r="N14164"/>
      <c r="O14164"/>
      <c r="S14164"/>
      <c r="T14164"/>
      <c r="U14164"/>
      <c r="V14164"/>
      <c r="Y14164"/>
      <c r="Z14164"/>
      <c r="AA14164"/>
      <c r="AB14164"/>
      <c r="AC14164"/>
      <c r="AD14164"/>
      <c r="AE14164"/>
      <c r="AF14164"/>
      <c r="AG14164"/>
      <c r="AH14164"/>
      <c r="AI14164"/>
      <c r="AJ14164"/>
      <c r="AK14164"/>
      <c r="AL14164"/>
    </row>
    <row r="14165" spans="3:38" ht="15" customHeight="1" x14ac:dyDescent="0.35">
      <c r="C14165"/>
      <c r="D14165"/>
      <c r="E14165"/>
      <c r="F14165"/>
      <c r="G14165"/>
      <c r="H14165"/>
      <c r="I14165"/>
      <c r="J14165"/>
      <c r="K14165"/>
      <c r="L14165"/>
      <c r="M14165"/>
      <c r="N14165"/>
      <c r="O14165"/>
      <c r="S14165"/>
      <c r="T14165"/>
      <c r="U14165"/>
      <c r="V14165"/>
      <c r="Y14165"/>
      <c r="Z14165"/>
      <c r="AA14165"/>
      <c r="AB14165"/>
      <c r="AC14165"/>
      <c r="AD14165"/>
      <c r="AE14165"/>
      <c r="AF14165"/>
      <c r="AG14165"/>
      <c r="AH14165"/>
      <c r="AI14165"/>
      <c r="AJ14165"/>
      <c r="AK14165"/>
      <c r="AL14165"/>
    </row>
    <row r="14166" spans="3:38" ht="15" customHeight="1" x14ac:dyDescent="0.35">
      <c r="C14166"/>
      <c r="D14166"/>
      <c r="E14166"/>
      <c r="F14166"/>
      <c r="G14166"/>
      <c r="H14166"/>
      <c r="I14166"/>
      <c r="J14166"/>
      <c r="K14166"/>
      <c r="L14166"/>
      <c r="M14166"/>
      <c r="N14166"/>
      <c r="O14166"/>
      <c r="S14166"/>
      <c r="T14166"/>
      <c r="U14166"/>
      <c r="V14166"/>
      <c r="Y14166"/>
      <c r="Z14166"/>
      <c r="AA14166"/>
      <c r="AB14166"/>
      <c r="AC14166"/>
      <c r="AD14166"/>
      <c r="AE14166"/>
      <c r="AF14166"/>
      <c r="AG14166"/>
      <c r="AH14166"/>
      <c r="AI14166"/>
      <c r="AJ14166"/>
      <c r="AK14166"/>
      <c r="AL14166"/>
    </row>
    <row r="14167" spans="3:38" ht="15" customHeight="1" x14ac:dyDescent="0.35">
      <c r="C14167"/>
      <c r="D14167"/>
      <c r="E14167"/>
      <c r="F14167"/>
      <c r="G14167"/>
      <c r="H14167"/>
      <c r="I14167"/>
      <c r="J14167"/>
      <c r="K14167"/>
      <c r="L14167"/>
      <c r="M14167"/>
      <c r="N14167"/>
      <c r="O14167"/>
      <c r="S14167"/>
      <c r="T14167"/>
      <c r="U14167"/>
      <c r="V14167"/>
      <c r="Y14167"/>
      <c r="Z14167"/>
      <c r="AA14167"/>
      <c r="AB14167"/>
      <c r="AC14167"/>
      <c r="AD14167"/>
      <c r="AE14167"/>
      <c r="AF14167"/>
      <c r="AG14167"/>
      <c r="AH14167"/>
      <c r="AI14167"/>
      <c r="AJ14167"/>
      <c r="AK14167"/>
      <c r="AL14167"/>
    </row>
    <row r="14168" spans="3:38" ht="15" customHeight="1" x14ac:dyDescent="0.35">
      <c r="C14168"/>
      <c r="D14168"/>
      <c r="E14168"/>
      <c r="F14168"/>
      <c r="G14168"/>
      <c r="H14168"/>
      <c r="I14168"/>
      <c r="J14168"/>
      <c r="K14168"/>
      <c r="L14168"/>
      <c r="M14168"/>
      <c r="N14168"/>
      <c r="O14168"/>
      <c r="S14168"/>
      <c r="T14168"/>
      <c r="U14168"/>
      <c r="V14168"/>
      <c r="Y14168"/>
      <c r="Z14168"/>
      <c r="AA14168"/>
      <c r="AB14168"/>
      <c r="AC14168"/>
      <c r="AD14168"/>
      <c r="AE14168"/>
      <c r="AF14168"/>
      <c r="AG14168"/>
      <c r="AH14168"/>
      <c r="AI14168"/>
      <c r="AJ14168"/>
      <c r="AK14168"/>
      <c r="AL14168"/>
    </row>
    <row r="14169" spans="3:38" ht="15" customHeight="1" x14ac:dyDescent="0.35">
      <c r="C14169"/>
      <c r="D14169"/>
      <c r="E14169"/>
      <c r="F14169"/>
      <c r="G14169"/>
      <c r="H14169"/>
      <c r="I14169"/>
      <c r="J14169"/>
      <c r="K14169"/>
      <c r="L14169"/>
      <c r="M14169"/>
      <c r="N14169"/>
      <c r="O14169"/>
      <c r="S14169"/>
      <c r="T14169"/>
      <c r="U14169"/>
      <c r="V14169"/>
      <c r="Y14169"/>
      <c r="Z14169"/>
      <c r="AA14169"/>
      <c r="AB14169"/>
      <c r="AC14169"/>
      <c r="AD14169"/>
      <c r="AE14169"/>
      <c r="AF14169"/>
      <c r="AG14169"/>
      <c r="AH14169"/>
      <c r="AI14169"/>
      <c r="AJ14169"/>
      <c r="AK14169"/>
      <c r="AL14169"/>
    </row>
    <row r="14170" spans="3:38" ht="15" customHeight="1" x14ac:dyDescent="0.35">
      <c r="C14170"/>
      <c r="D14170"/>
      <c r="E14170"/>
      <c r="F14170"/>
      <c r="G14170"/>
      <c r="H14170"/>
      <c r="I14170"/>
      <c r="J14170"/>
      <c r="K14170"/>
      <c r="L14170"/>
      <c r="M14170"/>
      <c r="N14170"/>
      <c r="O14170"/>
      <c r="S14170"/>
      <c r="T14170"/>
      <c r="U14170"/>
      <c r="V14170"/>
      <c r="Y14170"/>
      <c r="Z14170"/>
      <c r="AA14170"/>
      <c r="AB14170"/>
      <c r="AC14170"/>
      <c r="AD14170"/>
      <c r="AE14170"/>
      <c r="AF14170"/>
      <c r="AG14170"/>
      <c r="AH14170"/>
      <c r="AI14170"/>
      <c r="AJ14170"/>
      <c r="AK14170"/>
      <c r="AL14170"/>
    </row>
    <row r="14171" spans="3:38" ht="15" customHeight="1" x14ac:dyDescent="0.35">
      <c r="C14171"/>
      <c r="D14171"/>
      <c r="E14171"/>
      <c r="F14171"/>
      <c r="G14171"/>
      <c r="H14171"/>
      <c r="I14171"/>
      <c r="J14171"/>
      <c r="K14171"/>
      <c r="L14171"/>
      <c r="M14171"/>
      <c r="N14171"/>
      <c r="O14171"/>
      <c r="S14171"/>
      <c r="T14171"/>
      <c r="U14171"/>
      <c r="V14171"/>
      <c r="Y14171"/>
      <c r="Z14171"/>
      <c r="AA14171"/>
      <c r="AB14171"/>
      <c r="AC14171"/>
      <c r="AD14171"/>
      <c r="AE14171"/>
      <c r="AF14171"/>
      <c r="AG14171"/>
      <c r="AH14171"/>
      <c r="AI14171"/>
      <c r="AJ14171"/>
      <c r="AK14171"/>
      <c r="AL14171"/>
    </row>
    <row r="14172" spans="3:38" ht="15" customHeight="1" x14ac:dyDescent="0.35">
      <c r="C14172"/>
      <c r="D14172"/>
      <c r="E14172"/>
      <c r="F14172"/>
      <c r="G14172"/>
      <c r="H14172"/>
      <c r="I14172"/>
      <c r="J14172"/>
      <c r="K14172"/>
      <c r="L14172"/>
      <c r="M14172"/>
      <c r="N14172"/>
      <c r="O14172"/>
      <c r="S14172"/>
      <c r="T14172"/>
      <c r="U14172"/>
      <c r="V14172"/>
      <c r="Y14172"/>
      <c r="Z14172"/>
      <c r="AA14172"/>
      <c r="AB14172"/>
      <c r="AC14172"/>
      <c r="AD14172"/>
      <c r="AE14172"/>
      <c r="AF14172"/>
      <c r="AG14172"/>
      <c r="AH14172"/>
      <c r="AI14172"/>
      <c r="AJ14172"/>
      <c r="AK14172"/>
      <c r="AL14172"/>
    </row>
    <row r="14173" spans="3:38" ht="15" customHeight="1" x14ac:dyDescent="0.35">
      <c r="C14173"/>
      <c r="D14173"/>
      <c r="E14173"/>
      <c r="F14173"/>
      <c r="G14173"/>
      <c r="H14173"/>
      <c r="I14173"/>
      <c r="J14173"/>
      <c r="K14173"/>
      <c r="L14173"/>
      <c r="M14173"/>
      <c r="N14173"/>
      <c r="O14173"/>
      <c r="S14173"/>
      <c r="T14173"/>
      <c r="U14173"/>
      <c r="V14173"/>
      <c r="Y14173"/>
      <c r="Z14173"/>
      <c r="AA14173"/>
      <c r="AB14173"/>
      <c r="AC14173"/>
      <c r="AD14173"/>
      <c r="AE14173"/>
      <c r="AF14173"/>
      <c r="AG14173"/>
      <c r="AH14173"/>
      <c r="AI14173"/>
      <c r="AJ14173"/>
      <c r="AK14173"/>
      <c r="AL14173"/>
    </row>
    <row r="14174" spans="3:38" ht="15" customHeight="1" x14ac:dyDescent="0.35">
      <c r="C14174"/>
      <c r="D14174"/>
      <c r="E14174"/>
      <c r="F14174"/>
      <c r="G14174"/>
      <c r="H14174"/>
      <c r="I14174"/>
      <c r="J14174"/>
      <c r="K14174"/>
      <c r="L14174"/>
      <c r="M14174"/>
      <c r="N14174"/>
      <c r="O14174"/>
      <c r="S14174"/>
      <c r="T14174"/>
      <c r="U14174"/>
      <c r="V14174"/>
      <c r="Y14174"/>
      <c r="Z14174"/>
      <c r="AA14174"/>
      <c r="AB14174"/>
      <c r="AC14174"/>
      <c r="AD14174"/>
      <c r="AE14174"/>
      <c r="AF14174"/>
      <c r="AG14174"/>
      <c r="AH14174"/>
      <c r="AI14174"/>
      <c r="AJ14174"/>
      <c r="AK14174"/>
      <c r="AL14174"/>
    </row>
    <row r="14175" spans="3:38" ht="15" customHeight="1" x14ac:dyDescent="0.35">
      <c r="C14175"/>
      <c r="D14175"/>
      <c r="E14175"/>
      <c r="F14175"/>
      <c r="G14175"/>
      <c r="H14175"/>
      <c r="I14175"/>
      <c r="J14175"/>
      <c r="K14175"/>
      <c r="L14175"/>
      <c r="M14175"/>
      <c r="N14175"/>
      <c r="O14175"/>
      <c r="S14175"/>
      <c r="T14175"/>
      <c r="U14175"/>
      <c r="V14175"/>
      <c r="Y14175"/>
      <c r="Z14175"/>
      <c r="AA14175"/>
      <c r="AB14175"/>
      <c r="AC14175"/>
      <c r="AD14175"/>
      <c r="AE14175"/>
      <c r="AF14175"/>
      <c r="AG14175"/>
      <c r="AH14175"/>
      <c r="AI14175"/>
      <c r="AJ14175"/>
      <c r="AK14175"/>
      <c r="AL14175"/>
    </row>
    <row r="14176" spans="3:38" ht="15" customHeight="1" x14ac:dyDescent="0.35">
      <c r="C14176"/>
      <c r="D14176"/>
      <c r="E14176"/>
      <c r="F14176"/>
      <c r="G14176"/>
      <c r="H14176"/>
      <c r="I14176"/>
      <c r="J14176"/>
      <c r="K14176"/>
      <c r="L14176"/>
      <c r="M14176"/>
      <c r="N14176"/>
      <c r="O14176"/>
      <c r="S14176"/>
      <c r="T14176"/>
      <c r="U14176"/>
      <c r="V14176"/>
      <c r="Y14176"/>
      <c r="Z14176"/>
      <c r="AA14176"/>
      <c r="AB14176"/>
      <c r="AC14176"/>
      <c r="AD14176"/>
      <c r="AE14176"/>
      <c r="AF14176"/>
      <c r="AG14176"/>
      <c r="AH14176"/>
      <c r="AI14176"/>
      <c r="AJ14176"/>
      <c r="AK14176"/>
      <c r="AL14176"/>
    </row>
    <row r="14177" spans="3:38" ht="15" customHeight="1" x14ac:dyDescent="0.35">
      <c r="C14177"/>
      <c r="D14177"/>
      <c r="E14177"/>
      <c r="F14177"/>
      <c r="G14177"/>
      <c r="H14177"/>
      <c r="I14177"/>
      <c r="J14177"/>
      <c r="K14177"/>
      <c r="L14177"/>
      <c r="M14177"/>
      <c r="N14177"/>
      <c r="O14177"/>
      <c r="S14177"/>
      <c r="T14177"/>
      <c r="U14177"/>
      <c r="V14177"/>
      <c r="Y14177"/>
      <c r="Z14177"/>
      <c r="AA14177"/>
      <c r="AB14177"/>
      <c r="AC14177"/>
      <c r="AD14177"/>
      <c r="AE14177"/>
      <c r="AF14177"/>
      <c r="AG14177"/>
      <c r="AH14177"/>
      <c r="AI14177"/>
      <c r="AJ14177"/>
      <c r="AK14177"/>
      <c r="AL14177"/>
    </row>
    <row r="14178" spans="3:38" ht="15" customHeight="1" x14ac:dyDescent="0.35">
      <c r="C14178"/>
      <c r="D14178"/>
      <c r="E14178"/>
      <c r="F14178"/>
      <c r="G14178"/>
      <c r="H14178"/>
      <c r="I14178"/>
      <c r="J14178"/>
      <c r="K14178"/>
      <c r="L14178"/>
      <c r="M14178"/>
      <c r="N14178"/>
      <c r="O14178"/>
      <c r="S14178"/>
      <c r="T14178"/>
      <c r="U14178"/>
      <c r="V14178"/>
      <c r="Y14178"/>
      <c r="Z14178"/>
      <c r="AA14178"/>
      <c r="AB14178"/>
      <c r="AC14178"/>
      <c r="AD14178"/>
      <c r="AE14178"/>
      <c r="AF14178"/>
      <c r="AG14178"/>
      <c r="AH14178"/>
      <c r="AI14178"/>
      <c r="AJ14178"/>
      <c r="AK14178"/>
      <c r="AL14178"/>
    </row>
    <row r="14179" spans="3:38" ht="15" customHeight="1" x14ac:dyDescent="0.35">
      <c r="C14179"/>
      <c r="D14179"/>
      <c r="E14179"/>
      <c r="F14179"/>
      <c r="G14179"/>
      <c r="H14179"/>
      <c r="I14179"/>
      <c r="J14179"/>
      <c r="K14179"/>
      <c r="L14179"/>
      <c r="M14179"/>
      <c r="N14179"/>
      <c r="O14179"/>
      <c r="S14179"/>
      <c r="T14179"/>
      <c r="U14179"/>
      <c r="V14179"/>
      <c r="Y14179"/>
      <c r="Z14179"/>
      <c r="AA14179"/>
      <c r="AB14179"/>
      <c r="AC14179"/>
      <c r="AD14179"/>
      <c r="AE14179"/>
      <c r="AF14179"/>
      <c r="AG14179"/>
      <c r="AH14179"/>
      <c r="AI14179"/>
      <c r="AJ14179"/>
      <c r="AK14179"/>
      <c r="AL14179"/>
    </row>
    <row r="14180" spans="3:38" ht="15" customHeight="1" x14ac:dyDescent="0.35">
      <c r="C14180"/>
      <c r="D14180"/>
      <c r="E14180"/>
      <c r="F14180"/>
      <c r="G14180"/>
      <c r="H14180"/>
      <c r="I14180"/>
      <c r="J14180"/>
      <c r="K14180"/>
      <c r="L14180"/>
      <c r="M14180"/>
      <c r="N14180"/>
      <c r="O14180"/>
      <c r="S14180"/>
      <c r="T14180"/>
      <c r="U14180"/>
      <c r="V14180"/>
      <c r="Y14180"/>
      <c r="Z14180"/>
      <c r="AA14180"/>
      <c r="AB14180"/>
      <c r="AC14180"/>
      <c r="AD14180"/>
      <c r="AE14180"/>
      <c r="AF14180"/>
      <c r="AG14180"/>
      <c r="AH14180"/>
      <c r="AI14180"/>
      <c r="AJ14180"/>
      <c r="AK14180"/>
      <c r="AL14180"/>
    </row>
    <row r="14181" spans="3:38" ht="15" customHeight="1" x14ac:dyDescent="0.35">
      <c r="C14181"/>
      <c r="D14181"/>
      <c r="E14181"/>
      <c r="F14181"/>
      <c r="G14181"/>
      <c r="H14181"/>
      <c r="I14181"/>
      <c r="J14181"/>
      <c r="K14181"/>
      <c r="L14181"/>
      <c r="M14181"/>
      <c r="N14181"/>
      <c r="O14181"/>
      <c r="S14181"/>
      <c r="T14181"/>
      <c r="U14181"/>
      <c r="V14181"/>
      <c r="Y14181"/>
      <c r="Z14181"/>
      <c r="AA14181"/>
      <c r="AB14181"/>
      <c r="AC14181"/>
      <c r="AD14181"/>
      <c r="AE14181"/>
      <c r="AF14181"/>
      <c r="AG14181"/>
      <c r="AH14181"/>
      <c r="AI14181"/>
      <c r="AJ14181"/>
      <c r="AK14181"/>
      <c r="AL14181"/>
    </row>
    <row r="14182" spans="3:38" ht="15" customHeight="1" x14ac:dyDescent="0.35">
      <c r="C14182"/>
      <c r="D14182"/>
      <c r="E14182"/>
      <c r="F14182"/>
      <c r="G14182"/>
      <c r="H14182"/>
      <c r="I14182"/>
      <c r="J14182"/>
      <c r="K14182"/>
      <c r="L14182"/>
      <c r="M14182"/>
      <c r="N14182"/>
      <c r="O14182"/>
      <c r="S14182"/>
      <c r="T14182"/>
      <c r="U14182"/>
      <c r="V14182"/>
      <c r="Y14182"/>
      <c r="Z14182"/>
      <c r="AA14182"/>
      <c r="AB14182"/>
      <c r="AC14182"/>
      <c r="AD14182"/>
      <c r="AE14182"/>
      <c r="AF14182"/>
      <c r="AG14182"/>
      <c r="AH14182"/>
      <c r="AI14182"/>
      <c r="AJ14182"/>
      <c r="AK14182"/>
      <c r="AL14182"/>
    </row>
    <row r="14183" spans="3:38" ht="15" customHeight="1" x14ac:dyDescent="0.35">
      <c r="C14183"/>
      <c r="D14183"/>
      <c r="E14183"/>
      <c r="F14183"/>
      <c r="G14183"/>
      <c r="H14183"/>
      <c r="I14183"/>
      <c r="J14183"/>
      <c r="K14183"/>
      <c r="L14183"/>
      <c r="M14183"/>
      <c r="N14183"/>
      <c r="O14183"/>
      <c r="S14183"/>
      <c r="T14183"/>
      <c r="U14183"/>
      <c r="V14183"/>
      <c r="Y14183"/>
      <c r="Z14183"/>
      <c r="AA14183"/>
      <c r="AB14183"/>
      <c r="AC14183"/>
      <c r="AD14183"/>
      <c r="AE14183"/>
      <c r="AF14183"/>
      <c r="AG14183"/>
      <c r="AH14183"/>
      <c r="AI14183"/>
      <c r="AJ14183"/>
      <c r="AK14183"/>
      <c r="AL14183"/>
    </row>
    <row r="14184" spans="3:38" ht="15" customHeight="1" x14ac:dyDescent="0.35">
      <c r="C14184"/>
      <c r="D14184"/>
      <c r="E14184"/>
      <c r="F14184"/>
      <c r="G14184"/>
      <c r="H14184"/>
      <c r="I14184"/>
      <c r="J14184"/>
      <c r="K14184"/>
      <c r="L14184"/>
      <c r="M14184"/>
      <c r="N14184"/>
      <c r="O14184"/>
      <c r="S14184"/>
      <c r="T14184"/>
      <c r="U14184"/>
      <c r="V14184"/>
      <c r="Y14184"/>
      <c r="Z14184"/>
      <c r="AA14184"/>
      <c r="AB14184"/>
      <c r="AC14184"/>
      <c r="AD14184"/>
      <c r="AE14184"/>
      <c r="AF14184"/>
      <c r="AG14184"/>
      <c r="AH14184"/>
      <c r="AI14184"/>
      <c r="AJ14184"/>
      <c r="AK14184"/>
      <c r="AL14184"/>
    </row>
    <row r="14185" spans="3:38" ht="15" customHeight="1" x14ac:dyDescent="0.35">
      <c r="C14185"/>
      <c r="D14185"/>
      <c r="E14185"/>
      <c r="F14185"/>
      <c r="G14185"/>
      <c r="H14185"/>
      <c r="I14185"/>
      <c r="J14185"/>
      <c r="K14185"/>
      <c r="L14185"/>
      <c r="M14185"/>
      <c r="N14185"/>
      <c r="O14185"/>
      <c r="S14185"/>
      <c r="T14185"/>
      <c r="U14185"/>
      <c r="V14185"/>
      <c r="Y14185"/>
      <c r="Z14185"/>
      <c r="AA14185"/>
      <c r="AB14185"/>
      <c r="AC14185"/>
      <c r="AD14185"/>
      <c r="AE14185"/>
      <c r="AF14185"/>
      <c r="AG14185"/>
      <c r="AH14185"/>
      <c r="AI14185"/>
      <c r="AJ14185"/>
      <c r="AK14185"/>
      <c r="AL14185"/>
    </row>
    <row r="14186" spans="3:38" ht="15" customHeight="1" x14ac:dyDescent="0.35">
      <c r="C14186"/>
      <c r="D14186"/>
      <c r="E14186"/>
      <c r="F14186"/>
      <c r="G14186"/>
      <c r="H14186"/>
      <c r="I14186"/>
      <c r="J14186"/>
      <c r="K14186"/>
      <c r="L14186"/>
      <c r="M14186"/>
      <c r="N14186"/>
      <c r="O14186"/>
      <c r="S14186"/>
      <c r="T14186"/>
      <c r="U14186"/>
      <c r="V14186"/>
      <c r="Y14186"/>
      <c r="Z14186"/>
      <c r="AA14186"/>
      <c r="AB14186"/>
      <c r="AC14186"/>
      <c r="AD14186"/>
      <c r="AE14186"/>
      <c r="AF14186"/>
      <c r="AG14186"/>
      <c r="AH14186"/>
      <c r="AI14186"/>
      <c r="AJ14186"/>
      <c r="AK14186"/>
      <c r="AL14186"/>
    </row>
    <row r="14187" spans="3:38" ht="15" customHeight="1" x14ac:dyDescent="0.35">
      <c r="C14187"/>
      <c r="D14187"/>
      <c r="E14187"/>
      <c r="F14187"/>
      <c r="G14187"/>
      <c r="H14187"/>
      <c r="I14187"/>
      <c r="J14187"/>
      <c r="K14187"/>
      <c r="L14187"/>
      <c r="M14187"/>
      <c r="N14187"/>
      <c r="O14187"/>
      <c r="S14187"/>
      <c r="T14187"/>
      <c r="U14187"/>
      <c r="V14187"/>
      <c r="Y14187"/>
      <c r="Z14187"/>
      <c r="AA14187"/>
      <c r="AB14187"/>
      <c r="AC14187"/>
      <c r="AD14187"/>
      <c r="AE14187"/>
      <c r="AF14187"/>
      <c r="AG14187"/>
      <c r="AH14187"/>
      <c r="AI14187"/>
      <c r="AJ14187"/>
      <c r="AK14187"/>
      <c r="AL14187"/>
    </row>
    <row r="14188" spans="3:38" ht="15" customHeight="1" x14ac:dyDescent="0.35">
      <c r="C14188"/>
      <c r="D14188"/>
      <c r="E14188"/>
      <c r="F14188"/>
      <c r="G14188"/>
      <c r="H14188"/>
      <c r="I14188"/>
      <c r="J14188"/>
      <c r="K14188"/>
      <c r="L14188"/>
      <c r="M14188"/>
      <c r="N14188"/>
      <c r="O14188"/>
      <c r="S14188"/>
      <c r="T14188"/>
      <c r="U14188"/>
      <c r="V14188"/>
      <c r="Y14188"/>
      <c r="Z14188"/>
      <c r="AA14188"/>
      <c r="AB14188"/>
      <c r="AC14188"/>
      <c r="AD14188"/>
      <c r="AE14188"/>
      <c r="AF14188"/>
      <c r="AG14188"/>
      <c r="AH14188"/>
      <c r="AI14188"/>
      <c r="AJ14188"/>
      <c r="AK14188"/>
      <c r="AL14188"/>
    </row>
    <row r="14189" spans="3:38" ht="15" customHeight="1" x14ac:dyDescent="0.35">
      <c r="C14189"/>
      <c r="D14189"/>
      <c r="E14189"/>
      <c r="F14189"/>
      <c r="G14189"/>
      <c r="H14189"/>
      <c r="I14189"/>
      <c r="J14189"/>
      <c r="K14189"/>
      <c r="L14189"/>
      <c r="M14189"/>
      <c r="N14189"/>
      <c r="O14189"/>
      <c r="S14189"/>
      <c r="T14189"/>
      <c r="U14189"/>
      <c r="V14189"/>
      <c r="Y14189"/>
      <c r="Z14189"/>
      <c r="AA14189"/>
      <c r="AB14189"/>
      <c r="AC14189"/>
      <c r="AD14189"/>
      <c r="AE14189"/>
      <c r="AF14189"/>
      <c r="AG14189"/>
      <c r="AH14189"/>
      <c r="AI14189"/>
      <c r="AJ14189"/>
      <c r="AK14189"/>
      <c r="AL14189"/>
    </row>
    <row r="14190" spans="3:38" ht="15" customHeight="1" x14ac:dyDescent="0.35">
      <c r="C14190"/>
      <c r="D14190"/>
      <c r="E14190"/>
      <c r="F14190"/>
      <c r="G14190"/>
      <c r="H14190"/>
      <c r="I14190"/>
      <c r="J14190"/>
      <c r="K14190"/>
      <c r="L14190"/>
      <c r="M14190"/>
      <c r="N14190"/>
      <c r="O14190"/>
      <c r="S14190"/>
      <c r="T14190"/>
      <c r="U14190"/>
      <c r="V14190"/>
      <c r="Y14190"/>
      <c r="Z14190"/>
      <c r="AA14190"/>
      <c r="AB14190"/>
      <c r="AC14190"/>
      <c r="AD14190"/>
      <c r="AE14190"/>
      <c r="AF14190"/>
      <c r="AG14190"/>
      <c r="AH14190"/>
      <c r="AI14190"/>
      <c r="AJ14190"/>
      <c r="AK14190"/>
      <c r="AL14190"/>
    </row>
    <row r="14191" spans="3:38" ht="15" customHeight="1" x14ac:dyDescent="0.35">
      <c r="C14191"/>
      <c r="D14191"/>
      <c r="E14191"/>
      <c r="F14191"/>
      <c r="G14191"/>
      <c r="H14191"/>
      <c r="I14191"/>
      <c r="J14191"/>
      <c r="K14191"/>
      <c r="L14191"/>
      <c r="M14191"/>
      <c r="N14191"/>
      <c r="O14191"/>
      <c r="S14191"/>
      <c r="T14191"/>
      <c r="U14191"/>
      <c r="V14191"/>
      <c r="Y14191"/>
      <c r="Z14191"/>
      <c r="AA14191"/>
      <c r="AB14191"/>
      <c r="AC14191"/>
      <c r="AD14191"/>
      <c r="AE14191"/>
      <c r="AF14191"/>
      <c r="AG14191"/>
      <c r="AH14191"/>
      <c r="AI14191"/>
      <c r="AJ14191"/>
      <c r="AK14191"/>
      <c r="AL14191"/>
    </row>
    <row r="14192" spans="3:38" ht="15" customHeight="1" x14ac:dyDescent="0.35">
      <c r="C14192"/>
      <c r="D14192"/>
      <c r="E14192"/>
      <c r="F14192"/>
      <c r="G14192"/>
      <c r="H14192"/>
      <c r="I14192"/>
      <c r="J14192"/>
      <c r="K14192"/>
      <c r="L14192"/>
      <c r="M14192"/>
      <c r="N14192"/>
      <c r="O14192"/>
      <c r="S14192"/>
      <c r="T14192"/>
      <c r="U14192"/>
      <c r="V14192"/>
      <c r="Y14192"/>
      <c r="Z14192"/>
      <c r="AA14192"/>
      <c r="AB14192"/>
      <c r="AC14192"/>
      <c r="AD14192"/>
      <c r="AE14192"/>
      <c r="AF14192"/>
      <c r="AG14192"/>
      <c r="AH14192"/>
      <c r="AI14192"/>
      <c r="AJ14192"/>
      <c r="AK14192"/>
      <c r="AL14192"/>
    </row>
    <row r="14193" spans="3:38" ht="15" customHeight="1" x14ac:dyDescent="0.35">
      <c r="C14193"/>
      <c r="D14193"/>
      <c r="E14193"/>
      <c r="F14193"/>
      <c r="G14193"/>
      <c r="H14193"/>
      <c r="I14193"/>
      <c r="J14193"/>
      <c r="K14193"/>
      <c r="L14193"/>
      <c r="M14193"/>
      <c r="N14193"/>
      <c r="O14193"/>
      <c r="S14193"/>
      <c r="T14193"/>
      <c r="U14193"/>
      <c r="V14193"/>
      <c r="Y14193"/>
      <c r="Z14193"/>
      <c r="AA14193"/>
      <c r="AB14193"/>
      <c r="AC14193"/>
      <c r="AD14193"/>
      <c r="AE14193"/>
      <c r="AF14193"/>
      <c r="AG14193"/>
      <c r="AH14193"/>
      <c r="AI14193"/>
      <c r="AJ14193"/>
      <c r="AK14193"/>
      <c r="AL14193"/>
    </row>
    <row r="14194" spans="3:38" ht="15" customHeight="1" x14ac:dyDescent="0.35">
      <c r="C14194"/>
      <c r="D14194"/>
      <c r="E14194"/>
      <c r="F14194"/>
      <c r="G14194"/>
      <c r="H14194"/>
      <c r="I14194"/>
      <c r="J14194"/>
      <c r="K14194"/>
      <c r="L14194"/>
      <c r="M14194"/>
      <c r="N14194"/>
      <c r="O14194"/>
      <c r="S14194"/>
      <c r="T14194"/>
      <c r="U14194"/>
      <c r="V14194"/>
      <c r="Y14194"/>
      <c r="Z14194"/>
      <c r="AA14194"/>
      <c r="AB14194"/>
      <c r="AC14194"/>
      <c r="AD14194"/>
      <c r="AE14194"/>
      <c r="AF14194"/>
      <c r="AG14194"/>
      <c r="AH14194"/>
      <c r="AI14194"/>
      <c r="AJ14194"/>
      <c r="AK14194"/>
      <c r="AL14194"/>
    </row>
    <row r="14195" spans="3:38" ht="15" customHeight="1" x14ac:dyDescent="0.35">
      <c r="C14195"/>
      <c r="D14195"/>
      <c r="E14195"/>
      <c r="F14195"/>
      <c r="G14195"/>
      <c r="H14195"/>
      <c r="I14195"/>
      <c r="J14195"/>
      <c r="K14195"/>
      <c r="L14195"/>
      <c r="M14195"/>
      <c r="N14195"/>
      <c r="O14195"/>
      <c r="S14195"/>
      <c r="T14195"/>
      <c r="U14195"/>
      <c r="V14195"/>
      <c r="Y14195"/>
      <c r="Z14195"/>
      <c r="AA14195"/>
      <c r="AB14195"/>
      <c r="AC14195"/>
      <c r="AD14195"/>
      <c r="AE14195"/>
      <c r="AF14195"/>
      <c r="AG14195"/>
      <c r="AH14195"/>
      <c r="AI14195"/>
      <c r="AJ14195"/>
      <c r="AK14195"/>
      <c r="AL14195"/>
    </row>
    <row r="14196" spans="3:38" ht="15" customHeight="1" x14ac:dyDescent="0.35">
      <c r="C14196"/>
      <c r="D14196"/>
      <c r="E14196"/>
      <c r="F14196"/>
      <c r="G14196"/>
      <c r="H14196"/>
      <c r="I14196"/>
      <c r="J14196"/>
      <c r="K14196"/>
      <c r="L14196"/>
      <c r="M14196"/>
      <c r="N14196"/>
      <c r="O14196"/>
      <c r="S14196"/>
      <c r="T14196"/>
      <c r="U14196"/>
      <c r="V14196"/>
      <c r="Y14196"/>
      <c r="Z14196"/>
      <c r="AA14196"/>
      <c r="AB14196"/>
      <c r="AC14196"/>
      <c r="AD14196"/>
      <c r="AE14196"/>
      <c r="AF14196"/>
      <c r="AG14196"/>
      <c r="AH14196"/>
      <c r="AI14196"/>
      <c r="AJ14196"/>
      <c r="AK14196"/>
      <c r="AL14196"/>
    </row>
    <row r="14197" spans="3:38" ht="15" customHeight="1" x14ac:dyDescent="0.35">
      <c r="C14197"/>
      <c r="D14197"/>
      <c r="E14197"/>
      <c r="F14197"/>
      <c r="G14197"/>
      <c r="H14197"/>
      <c r="I14197"/>
      <c r="J14197"/>
      <c r="K14197"/>
      <c r="L14197"/>
      <c r="M14197"/>
      <c r="N14197"/>
      <c r="O14197"/>
      <c r="S14197"/>
      <c r="T14197"/>
      <c r="U14197"/>
      <c r="V14197"/>
      <c r="Y14197"/>
      <c r="Z14197"/>
      <c r="AA14197"/>
      <c r="AB14197"/>
      <c r="AC14197"/>
      <c r="AD14197"/>
      <c r="AE14197"/>
      <c r="AF14197"/>
      <c r="AG14197"/>
      <c r="AH14197"/>
      <c r="AI14197"/>
      <c r="AJ14197"/>
      <c r="AK14197"/>
      <c r="AL14197"/>
    </row>
    <row r="14198" spans="3:38" ht="15" customHeight="1" x14ac:dyDescent="0.35">
      <c r="C14198"/>
      <c r="D14198"/>
      <c r="E14198"/>
      <c r="F14198"/>
      <c r="G14198"/>
      <c r="H14198"/>
      <c r="I14198"/>
      <c r="J14198"/>
      <c r="K14198"/>
      <c r="L14198"/>
      <c r="M14198"/>
      <c r="N14198"/>
      <c r="O14198"/>
      <c r="S14198"/>
      <c r="T14198"/>
      <c r="U14198"/>
      <c r="V14198"/>
      <c r="Y14198"/>
      <c r="Z14198"/>
      <c r="AA14198"/>
      <c r="AB14198"/>
      <c r="AC14198"/>
      <c r="AD14198"/>
      <c r="AE14198"/>
      <c r="AF14198"/>
      <c r="AG14198"/>
      <c r="AH14198"/>
      <c r="AI14198"/>
      <c r="AJ14198"/>
      <c r="AK14198"/>
      <c r="AL14198"/>
    </row>
    <row r="14199" spans="3:38" ht="15" customHeight="1" x14ac:dyDescent="0.35">
      <c r="C14199"/>
      <c r="D14199"/>
      <c r="E14199"/>
      <c r="F14199"/>
      <c r="G14199"/>
      <c r="H14199"/>
      <c r="I14199"/>
      <c r="J14199"/>
      <c r="K14199"/>
      <c r="L14199"/>
      <c r="M14199"/>
      <c r="N14199"/>
      <c r="O14199"/>
      <c r="S14199"/>
      <c r="T14199"/>
      <c r="U14199"/>
      <c r="V14199"/>
      <c r="Y14199"/>
      <c r="Z14199"/>
      <c r="AA14199"/>
      <c r="AB14199"/>
      <c r="AC14199"/>
      <c r="AD14199"/>
      <c r="AE14199"/>
      <c r="AF14199"/>
      <c r="AG14199"/>
      <c r="AH14199"/>
      <c r="AI14199"/>
      <c r="AJ14199"/>
      <c r="AK14199"/>
      <c r="AL14199"/>
    </row>
    <row r="14200" spans="3:38" ht="15" customHeight="1" x14ac:dyDescent="0.35">
      <c r="C14200"/>
      <c r="D14200"/>
      <c r="E14200"/>
      <c r="F14200"/>
      <c r="G14200"/>
      <c r="H14200"/>
      <c r="I14200"/>
      <c r="J14200"/>
      <c r="K14200"/>
      <c r="L14200"/>
      <c r="M14200"/>
      <c r="N14200"/>
      <c r="O14200"/>
      <c r="S14200"/>
      <c r="T14200"/>
      <c r="U14200"/>
      <c r="V14200"/>
      <c r="Y14200"/>
      <c r="Z14200"/>
      <c r="AA14200"/>
      <c r="AB14200"/>
      <c r="AC14200"/>
      <c r="AD14200"/>
      <c r="AE14200"/>
      <c r="AF14200"/>
      <c r="AG14200"/>
      <c r="AH14200"/>
      <c r="AI14200"/>
      <c r="AJ14200"/>
      <c r="AK14200"/>
      <c r="AL14200"/>
    </row>
    <row r="14201" spans="3:38" ht="15" customHeight="1" x14ac:dyDescent="0.35">
      <c r="C14201"/>
      <c r="D14201"/>
      <c r="E14201"/>
      <c r="F14201"/>
      <c r="G14201"/>
      <c r="H14201"/>
      <c r="I14201"/>
      <c r="J14201"/>
      <c r="K14201"/>
      <c r="L14201"/>
      <c r="M14201"/>
      <c r="N14201"/>
      <c r="O14201"/>
      <c r="S14201"/>
      <c r="T14201"/>
      <c r="U14201"/>
      <c r="V14201"/>
      <c r="Y14201"/>
      <c r="Z14201"/>
      <c r="AA14201"/>
      <c r="AB14201"/>
      <c r="AC14201"/>
      <c r="AD14201"/>
      <c r="AE14201"/>
      <c r="AF14201"/>
      <c r="AG14201"/>
      <c r="AH14201"/>
      <c r="AI14201"/>
      <c r="AJ14201"/>
      <c r="AK14201"/>
      <c r="AL14201"/>
    </row>
    <row r="14202" spans="3:38" ht="15" customHeight="1" x14ac:dyDescent="0.35">
      <c r="C14202"/>
      <c r="D14202"/>
      <c r="E14202"/>
      <c r="F14202"/>
      <c r="G14202"/>
      <c r="H14202"/>
      <c r="I14202"/>
      <c r="J14202"/>
      <c r="K14202"/>
      <c r="L14202"/>
      <c r="M14202"/>
      <c r="N14202"/>
      <c r="O14202"/>
      <c r="S14202"/>
      <c r="T14202"/>
      <c r="U14202"/>
      <c r="V14202"/>
      <c r="Y14202"/>
      <c r="Z14202"/>
      <c r="AA14202"/>
      <c r="AB14202"/>
      <c r="AC14202"/>
      <c r="AD14202"/>
      <c r="AE14202"/>
      <c r="AF14202"/>
      <c r="AG14202"/>
      <c r="AH14202"/>
      <c r="AI14202"/>
      <c r="AJ14202"/>
      <c r="AK14202"/>
      <c r="AL14202"/>
    </row>
    <row r="14203" spans="3:38" ht="15" customHeight="1" x14ac:dyDescent="0.35">
      <c r="C14203"/>
      <c r="D14203"/>
      <c r="E14203"/>
      <c r="F14203"/>
      <c r="G14203"/>
      <c r="H14203"/>
      <c r="I14203"/>
      <c r="J14203"/>
      <c r="K14203"/>
      <c r="L14203"/>
      <c r="M14203"/>
      <c r="N14203"/>
      <c r="O14203"/>
      <c r="S14203"/>
      <c r="T14203"/>
      <c r="U14203"/>
      <c r="V14203"/>
      <c r="Y14203"/>
      <c r="Z14203"/>
      <c r="AA14203"/>
      <c r="AB14203"/>
      <c r="AC14203"/>
      <c r="AD14203"/>
      <c r="AE14203"/>
      <c r="AF14203"/>
      <c r="AG14203"/>
      <c r="AH14203"/>
      <c r="AI14203"/>
      <c r="AJ14203"/>
      <c r="AK14203"/>
      <c r="AL14203"/>
    </row>
    <row r="14204" spans="3:38" ht="15" customHeight="1" x14ac:dyDescent="0.35">
      <c r="C14204"/>
      <c r="D14204"/>
      <c r="E14204"/>
      <c r="F14204"/>
      <c r="G14204"/>
      <c r="H14204"/>
      <c r="I14204"/>
      <c r="J14204"/>
      <c r="K14204"/>
      <c r="L14204"/>
      <c r="M14204"/>
      <c r="N14204"/>
      <c r="O14204"/>
      <c r="S14204"/>
      <c r="T14204"/>
      <c r="U14204"/>
      <c r="V14204"/>
      <c r="Y14204"/>
      <c r="Z14204"/>
      <c r="AA14204"/>
      <c r="AB14204"/>
      <c r="AC14204"/>
      <c r="AD14204"/>
      <c r="AE14204"/>
      <c r="AF14204"/>
      <c r="AG14204"/>
      <c r="AH14204"/>
      <c r="AI14204"/>
      <c r="AJ14204"/>
      <c r="AK14204"/>
      <c r="AL14204"/>
    </row>
    <row r="14205" spans="3:38" ht="15" customHeight="1" x14ac:dyDescent="0.35">
      <c r="C14205"/>
      <c r="D14205"/>
      <c r="E14205"/>
      <c r="F14205"/>
      <c r="G14205"/>
      <c r="H14205"/>
      <c r="I14205"/>
      <c r="J14205"/>
      <c r="K14205"/>
      <c r="L14205"/>
      <c r="M14205"/>
      <c r="N14205"/>
      <c r="O14205"/>
      <c r="S14205"/>
      <c r="T14205"/>
      <c r="U14205"/>
      <c r="V14205"/>
      <c r="Y14205"/>
      <c r="Z14205"/>
      <c r="AA14205"/>
      <c r="AB14205"/>
      <c r="AC14205"/>
      <c r="AD14205"/>
      <c r="AE14205"/>
      <c r="AF14205"/>
      <c r="AG14205"/>
      <c r="AH14205"/>
      <c r="AI14205"/>
      <c r="AJ14205"/>
      <c r="AK14205"/>
      <c r="AL14205"/>
    </row>
    <row r="14206" spans="3:38" ht="15" customHeight="1" x14ac:dyDescent="0.35">
      <c r="C14206"/>
      <c r="D14206"/>
      <c r="E14206"/>
      <c r="F14206"/>
      <c r="G14206"/>
      <c r="H14206"/>
      <c r="I14206"/>
      <c r="J14206"/>
      <c r="K14206"/>
      <c r="L14206"/>
      <c r="M14206"/>
      <c r="N14206"/>
      <c r="O14206"/>
      <c r="S14206"/>
      <c r="T14206"/>
      <c r="U14206"/>
      <c r="V14206"/>
      <c r="Y14206"/>
      <c r="Z14206"/>
      <c r="AA14206"/>
      <c r="AB14206"/>
      <c r="AC14206"/>
      <c r="AD14206"/>
      <c r="AE14206"/>
      <c r="AF14206"/>
      <c r="AG14206"/>
      <c r="AH14206"/>
      <c r="AI14206"/>
      <c r="AJ14206"/>
      <c r="AK14206"/>
      <c r="AL14206"/>
    </row>
    <row r="14207" spans="3:38" ht="15" customHeight="1" x14ac:dyDescent="0.35">
      <c r="C14207"/>
      <c r="D14207"/>
      <c r="E14207"/>
      <c r="F14207"/>
      <c r="G14207"/>
      <c r="H14207"/>
      <c r="I14207"/>
      <c r="J14207"/>
      <c r="K14207"/>
      <c r="L14207"/>
      <c r="M14207"/>
      <c r="N14207"/>
      <c r="O14207"/>
      <c r="S14207"/>
      <c r="T14207"/>
      <c r="U14207"/>
      <c r="V14207"/>
      <c r="Y14207"/>
      <c r="Z14207"/>
      <c r="AA14207"/>
      <c r="AB14207"/>
      <c r="AC14207"/>
      <c r="AD14207"/>
      <c r="AE14207"/>
      <c r="AF14207"/>
      <c r="AG14207"/>
      <c r="AH14207"/>
      <c r="AI14207"/>
      <c r="AJ14207"/>
      <c r="AK14207"/>
      <c r="AL14207"/>
    </row>
    <row r="14208" spans="3:38" ht="15" customHeight="1" x14ac:dyDescent="0.35">
      <c r="C14208"/>
      <c r="D14208"/>
      <c r="E14208"/>
      <c r="F14208"/>
      <c r="G14208"/>
      <c r="H14208"/>
      <c r="I14208"/>
      <c r="J14208"/>
      <c r="K14208"/>
      <c r="L14208"/>
      <c r="M14208"/>
      <c r="N14208"/>
      <c r="O14208"/>
      <c r="S14208"/>
      <c r="T14208"/>
      <c r="U14208"/>
      <c r="V14208"/>
      <c r="Y14208"/>
      <c r="Z14208"/>
      <c r="AA14208"/>
      <c r="AB14208"/>
      <c r="AC14208"/>
      <c r="AD14208"/>
      <c r="AE14208"/>
      <c r="AF14208"/>
      <c r="AG14208"/>
      <c r="AH14208"/>
      <c r="AI14208"/>
      <c r="AJ14208"/>
      <c r="AK14208"/>
      <c r="AL14208"/>
    </row>
    <row r="14209" spans="3:38" ht="15" customHeight="1" x14ac:dyDescent="0.35">
      <c r="C14209"/>
      <c r="D14209"/>
      <c r="E14209"/>
      <c r="F14209"/>
      <c r="G14209"/>
      <c r="H14209"/>
      <c r="I14209"/>
      <c r="J14209"/>
      <c r="K14209"/>
      <c r="L14209"/>
      <c r="M14209"/>
      <c r="N14209"/>
      <c r="O14209"/>
      <c r="S14209"/>
      <c r="T14209"/>
      <c r="U14209"/>
      <c r="V14209"/>
      <c r="Y14209"/>
      <c r="Z14209"/>
      <c r="AA14209"/>
      <c r="AB14209"/>
      <c r="AC14209"/>
      <c r="AD14209"/>
      <c r="AE14209"/>
      <c r="AF14209"/>
      <c r="AG14209"/>
      <c r="AH14209"/>
      <c r="AI14209"/>
      <c r="AJ14209"/>
      <c r="AK14209"/>
      <c r="AL14209"/>
    </row>
    <row r="14210" spans="3:38" ht="15" customHeight="1" x14ac:dyDescent="0.35">
      <c r="C14210"/>
      <c r="D14210"/>
      <c r="E14210"/>
      <c r="F14210"/>
      <c r="G14210"/>
      <c r="H14210"/>
      <c r="I14210"/>
      <c r="J14210"/>
      <c r="K14210"/>
      <c r="L14210"/>
      <c r="M14210"/>
      <c r="N14210"/>
      <c r="O14210"/>
      <c r="S14210"/>
      <c r="T14210"/>
      <c r="U14210"/>
      <c r="V14210"/>
      <c r="Y14210"/>
      <c r="Z14210"/>
      <c r="AA14210"/>
      <c r="AB14210"/>
      <c r="AC14210"/>
      <c r="AD14210"/>
      <c r="AE14210"/>
      <c r="AF14210"/>
      <c r="AG14210"/>
      <c r="AH14210"/>
      <c r="AI14210"/>
      <c r="AJ14210"/>
      <c r="AK14210"/>
      <c r="AL14210"/>
    </row>
    <row r="14211" spans="3:38" ht="15" customHeight="1" x14ac:dyDescent="0.35">
      <c r="C14211"/>
      <c r="D14211"/>
      <c r="E14211"/>
      <c r="F14211"/>
      <c r="G14211"/>
      <c r="H14211"/>
      <c r="I14211"/>
      <c r="J14211"/>
      <c r="K14211"/>
      <c r="L14211"/>
      <c r="M14211"/>
      <c r="N14211"/>
      <c r="O14211"/>
      <c r="S14211"/>
      <c r="T14211"/>
      <c r="U14211"/>
      <c r="V14211"/>
      <c r="Y14211"/>
      <c r="Z14211"/>
      <c r="AA14211"/>
      <c r="AB14211"/>
      <c r="AC14211"/>
      <c r="AD14211"/>
      <c r="AE14211"/>
      <c r="AF14211"/>
      <c r="AG14211"/>
      <c r="AH14211"/>
      <c r="AI14211"/>
      <c r="AJ14211"/>
      <c r="AK14211"/>
      <c r="AL14211"/>
    </row>
    <row r="14212" spans="3:38" ht="15" customHeight="1" x14ac:dyDescent="0.35">
      <c r="C14212"/>
      <c r="D14212"/>
      <c r="E14212"/>
      <c r="F14212"/>
      <c r="G14212"/>
      <c r="H14212"/>
      <c r="I14212"/>
      <c r="J14212"/>
      <c r="K14212"/>
      <c r="L14212"/>
      <c r="M14212"/>
      <c r="N14212"/>
      <c r="O14212"/>
      <c r="S14212"/>
      <c r="T14212"/>
      <c r="U14212"/>
      <c r="V14212"/>
      <c r="Y14212"/>
      <c r="Z14212"/>
      <c r="AA14212"/>
      <c r="AB14212"/>
      <c r="AC14212"/>
      <c r="AD14212"/>
      <c r="AE14212"/>
      <c r="AF14212"/>
      <c r="AG14212"/>
      <c r="AH14212"/>
      <c r="AI14212"/>
      <c r="AJ14212"/>
      <c r="AK14212"/>
      <c r="AL14212"/>
    </row>
    <row r="14213" spans="3:38" ht="15" customHeight="1" x14ac:dyDescent="0.35">
      <c r="C14213"/>
      <c r="D14213"/>
      <c r="E14213"/>
      <c r="F14213"/>
      <c r="G14213"/>
      <c r="H14213"/>
      <c r="I14213"/>
      <c r="J14213"/>
      <c r="K14213"/>
      <c r="L14213"/>
      <c r="M14213"/>
      <c r="N14213"/>
      <c r="O14213"/>
      <c r="S14213"/>
      <c r="T14213"/>
      <c r="U14213"/>
      <c r="V14213"/>
      <c r="Y14213"/>
      <c r="Z14213"/>
      <c r="AA14213"/>
      <c r="AB14213"/>
      <c r="AC14213"/>
      <c r="AD14213"/>
      <c r="AE14213"/>
      <c r="AF14213"/>
      <c r="AG14213"/>
      <c r="AH14213"/>
      <c r="AI14213"/>
      <c r="AJ14213"/>
      <c r="AK14213"/>
      <c r="AL14213"/>
    </row>
    <row r="14214" spans="3:38" ht="15" customHeight="1" x14ac:dyDescent="0.35">
      <c r="C14214"/>
      <c r="D14214"/>
      <c r="E14214"/>
      <c r="F14214"/>
      <c r="G14214"/>
      <c r="H14214"/>
      <c r="I14214"/>
      <c r="J14214"/>
      <c r="K14214"/>
      <c r="L14214"/>
      <c r="M14214"/>
      <c r="N14214"/>
      <c r="O14214"/>
      <c r="S14214"/>
      <c r="T14214"/>
      <c r="U14214"/>
      <c r="V14214"/>
      <c r="Y14214"/>
      <c r="Z14214"/>
      <c r="AA14214"/>
      <c r="AB14214"/>
      <c r="AC14214"/>
      <c r="AD14214"/>
      <c r="AE14214"/>
      <c r="AF14214"/>
      <c r="AG14214"/>
      <c r="AH14214"/>
      <c r="AI14214"/>
      <c r="AJ14214"/>
      <c r="AK14214"/>
      <c r="AL14214"/>
    </row>
    <row r="14215" spans="3:38" ht="15" customHeight="1" x14ac:dyDescent="0.35">
      <c r="C14215"/>
      <c r="D14215"/>
      <c r="E14215"/>
      <c r="F14215"/>
      <c r="G14215"/>
      <c r="H14215"/>
      <c r="I14215"/>
      <c r="J14215"/>
      <c r="K14215"/>
      <c r="L14215"/>
      <c r="M14215"/>
      <c r="N14215"/>
      <c r="O14215"/>
      <c r="S14215"/>
      <c r="T14215"/>
      <c r="U14215"/>
      <c r="V14215"/>
      <c r="Y14215"/>
      <c r="Z14215"/>
      <c r="AA14215"/>
      <c r="AB14215"/>
      <c r="AC14215"/>
      <c r="AD14215"/>
      <c r="AE14215"/>
      <c r="AF14215"/>
      <c r="AG14215"/>
      <c r="AH14215"/>
      <c r="AI14215"/>
      <c r="AJ14215"/>
      <c r="AK14215"/>
      <c r="AL14215"/>
    </row>
    <row r="14216" spans="3:38" ht="15" customHeight="1" x14ac:dyDescent="0.35">
      <c r="C14216"/>
      <c r="D14216"/>
      <c r="E14216"/>
      <c r="F14216"/>
      <c r="G14216"/>
      <c r="H14216"/>
      <c r="I14216"/>
      <c r="J14216"/>
      <c r="K14216"/>
      <c r="L14216"/>
      <c r="M14216"/>
      <c r="N14216"/>
      <c r="O14216"/>
      <c r="S14216"/>
      <c r="T14216"/>
      <c r="U14216"/>
      <c r="V14216"/>
      <c r="Y14216"/>
      <c r="Z14216"/>
      <c r="AA14216"/>
      <c r="AB14216"/>
      <c r="AC14216"/>
      <c r="AD14216"/>
      <c r="AE14216"/>
      <c r="AF14216"/>
      <c r="AG14216"/>
      <c r="AH14216"/>
      <c r="AI14216"/>
      <c r="AJ14216"/>
      <c r="AK14216"/>
      <c r="AL14216"/>
    </row>
    <row r="14217" spans="3:38" ht="15" customHeight="1" x14ac:dyDescent="0.35">
      <c r="C14217"/>
      <c r="D14217"/>
      <c r="E14217"/>
      <c r="F14217"/>
      <c r="G14217"/>
      <c r="H14217"/>
      <c r="I14217"/>
      <c r="J14217"/>
      <c r="K14217"/>
      <c r="L14217"/>
      <c r="M14217"/>
      <c r="N14217"/>
      <c r="O14217"/>
      <c r="S14217"/>
      <c r="T14217"/>
      <c r="U14217"/>
      <c r="V14217"/>
      <c r="Y14217"/>
      <c r="Z14217"/>
      <c r="AA14217"/>
      <c r="AB14217"/>
      <c r="AC14217"/>
      <c r="AD14217"/>
      <c r="AE14217"/>
      <c r="AF14217"/>
      <c r="AG14217"/>
      <c r="AH14217"/>
      <c r="AI14217"/>
      <c r="AJ14217"/>
      <c r="AK14217"/>
      <c r="AL14217"/>
    </row>
    <row r="14218" spans="3:38" ht="15" customHeight="1" x14ac:dyDescent="0.35">
      <c r="C14218"/>
      <c r="D14218"/>
      <c r="E14218"/>
      <c r="F14218"/>
      <c r="G14218"/>
      <c r="H14218"/>
      <c r="I14218"/>
      <c r="J14218"/>
      <c r="K14218"/>
      <c r="L14218"/>
      <c r="M14218"/>
      <c r="N14218"/>
      <c r="O14218"/>
      <c r="S14218"/>
      <c r="T14218"/>
      <c r="U14218"/>
      <c r="V14218"/>
      <c r="Y14218"/>
      <c r="Z14218"/>
      <c r="AA14218"/>
      <c r="AB14218"/>
      <c r="AC14218"/>
      <c r="AD14218"/>
      <c r="AE14218"/>
      <c r="AF14218"/>
      <c r="AG14218"/>
      <c r="AH14218"/>
      <c r="AI14218"/>
      <c r="AJ14218"/>
      <c r="AK14218"/>
      <c r="AL14218"/>
    </row>
    <row r="14219" spans="3:38" ht="15" customHeight="1" x14ac:dyDescent="0.35">
      <c r="C14219"/>
      <c r="D14219"/>
      <c r="E14219"/>
      <c r="F14219"/>
      <c r="G14219"/>
      <c r="H14219"/>
      <c r="I14219"/>
      <c r="J14219"/>
      <c r="K14219"/>
      <c r="L14219"/>
      <c r="M14219"/>
      <c r="N14219"/>
      <c r="O14219"/>
      <c r="S14219"/>
      <c r="T14219"/>
      <c r="U14219"/>
      <c r="V14219"/>
      <c r="Y14219"/>
      <c r="Z14219"/>
      <c r="AA14219"/>
      <c r="AB14219"/>
      <c r="AC14219"/>
      <c r="AD14219"/>
      <c r="AE14219"/>
      <c r="AF14219"/>
      <c r="AG14219"/>
      <c r="AH14219"/>
      <c r="AI14219"/>
      <c r="AJ14219"/>
      <c r="AK14219"/>
      <c r="AL14219"/>
    </row>
    <row r="14220" spans="3:38" ht="15" customHeight="1" x14ac:dyDescent="0.35">
      <c r="C14220"/>
      <c r="D14220"/>
      <c r="E14220"/>
      <c r="F14220"/>
      <c r="G14220"/>
      <c r="H14220"/>
      <c r="I14220"/>
      <c r="J14220"/>
      <c r="K14220"/>
      <c r="L14220"/>
      <c r="M14220"/>
      <c r="N14220"/>
      <c r="O14220"/>
      <c r="S14220"/>
      <c r="T14220"/>
      <c r="U14220"/>
      <c r="V14220"/>
      <c r="Y14220"/>
      <c r="Z14220"/>
      <c r="AA14220"/>
      <c r="AB14220"/>
      <c r="AC14220"/>
      <c r="AD14220"/>
      <c r="AE14220"/>
      <c r="AF14220"/>
      <c r="AG14220"/>
      <c r="AH14220"/>
      <c r="AI14220"/>
      <c r="AJ14220"/>
      <c r="AK14220"/>
      <c r="AL14220"/>
    </row>
    <row r="14221" spans="3:38" ht="15" customHeight="1" x14ac:dyDescent="0.35">
      <c r="C14221"/>
      <c r="D14221"/>
      <c r="E14221"/>
      <c r="F14221"/>
      <c r="G14221"/>
      <c r="H14221"/>
      <c r="I14221"/>
      <c r="J14221"/>
      <c r="K14221"/>
      <c r="L14221"/>
      <c r="M14221"/>
      <c r="N14221"/>
      <c r="O14221"/>
      <c r="S14221"/>
      <c r="T14221"/>
      <c r="U14221"/>
      <c r="V14221"/>
      <c r="Y14221"/>
      <c r="Z14221"/>
      <c r="AA14221"/>
      <c r="AB14221"/>
      <c r="AC14221"/>
      <c r="AD14221"/>
      <c r="AE14221"/>
      <c r="AF14221"/>
      <c r="AG14221"/>
      <c r="AH14221"/>
      <c r="AI14221"/>
      <c r="AJ14221"/>
      <c r="AK14221"/>
      <c r="AL14221"/>
    </row>
    <row r="14222" spans="3:38" ht="15" customHeight="1" x14ac:dyDescent="0.35">
      <c r="C14222"/>
      <c r="D14222"/>
      <c r="E14222"/>
      <c r="F14222"/>
      <c r="G14222"/>
      <c r="H14222"/>
      <c r="I14222"/>
      <c r="J14222"/>
      <c r="K14222"/>
      <c r="L14222"/>
      <c r="M14222"/>
      <c r="N14222"/>
      <c r="O14222"/>
      <c r="S14222"/>
      <c r="T14222"/>
      <c r="U14222"/>
      <c r="V14222"/>
      <c r="Y14222"/>
      <c r="Z14222"/>
      <c r="AA14222"/>
      <c r="AB14222"/>
      <c r="AC14222"/>
      <c r="AD14222"/>
      <c r="AE14222"/>
      <c r="AF14222"/>
      <c r="AG14222"/>
      <c r="AH14222"/>
      <c r="AI14222"/>
      <c r="AJ14222"/>
      <c r="AK14222"/>
      <c r="AL14222"/>
    </row>
    <row r="14223" spans="3:38" ht="15" customHeight="1" x14ac:dyDescent="0.35">
      <c r="C14223"/>
      <c r="D14223"/>
      <c r="E14223"/>
      <c r="F14223"/>
      <c r="G14223"/>
      <c r="H14223"/>
      <c r="I14223"/>
      <c r="J14223"/>
      <c r="K14223"/>
      <c r="L14223"/>
      <c r="M14223"/>
      <c r="N14223"/>
      <c r="O14223"/>
      <c r="S14223"/>
      <c r="T14223"/>
      <c r="U14223"/>
      <c r="V14223"/>
      <c r="Y14223"/>
      <c r="Z14223"/>
      <c r="AA14223"/>
      <c r="AB14223"/>
      <c r="AC14223"/>
      <c r="AD14223"/>
      <c r="AE14223"/>
      <c r="AF14223"/>
      <c r="AG14223"/>
      <c r="AH14223"/>
      <c r="AI14223"/>
      <c r="AJ14223"/>
      <c r="AK14223"/>
      <c r="AL14223"/>
    </row>
    <row r="14224" spans="3:38" ht="15" customHeight="1" x14ac:dyDescent="0.35">
      <c r="C14224"/>
      <c r="D14224"/>
      <c r="E14224"/>
      <c r="F14224"/>
      <c r="G14224"/>
      <c r="H14224"/>
      <c r="I14224"/>
      <c r="J14224"/>
      <c r="K14224"/>
      <c r="L14224"/>
      <c r="M14224"/>
      <c r="N14224"/>
      <c r="O14224"/>
      <c r="S14224"/>
      <c r="T14224"/>
      <c r="U14224"/>
      <c r="V14224"/>
      <c r="Y14224"/>
      <c r="Z14224"/>
      <c r="AA14224"/>
      <c r="AB14224"/>
      <c r="AC14224"/>
      <c r="AD14224"/>
      <c r="AE14224"/>
      <c r="AF14224"/>
      <c r="AG14224"/>
      <c r="AH14224"/>
      <c r="AI14224"/>
      <c r="AJ14224"/>
      <c r="AK14224"/>
      <c r="AL14224"/>
    </row>
    <row r="14225" spans="3:38" ht="15" customHeight="1" x14ac:dyDescent="0.35">
      <c r="C14225"/>
      <c r="D14225"/>
      <c r="E14225"/>
      <c r="F14225"/>
      <c r="G14225"/>
      <c r="H14225"/>
      <c r="I14225"/>
      <c r="J14225"/>
      <c r="K14225"/>
      <c r="L14225"/>
      <c r="M14225"/>
      <c r="N14225"/>
      <c r="O14225"/>
      <c r="S14225"/>
      <c r="T14225"/>
      <c r="U14225"/>
      <c r="V14225"/>
      <c r="Y14225"/>
      <c r="Z14225"/>
      <c r="AA14225"/>
      <c r="AB14225"/>
      <c r="AC14225"/>
      <c r="AD14225"/>
      <c r="AE14225"/>
      <c r="AF14225"/>
      <c r="AG14225"/>
      <c r="AH14225"/>
      <c r="AI14225"/>
      <c r="AJ14225"/>
      <c r="AK14225"/>
      <c r="AL14225"/>
    </row>
    <row r="14226" spans="3:38" ht="15" customHeight="1" x14ac:dyDescent="0.35">
      <c r="C14226"/>
      <c r="D14226"/>
      <c r="E14226"/>
      <c r="F14226"/>
      <c r="G14226"/>
      <c r="H14226"/>
      <c r="I14226"/>
      <c r="J14226"/>
      <c r="K14226"/>
      <c r="L14226"/>
      <c r="M14226"/>
      <c r="N14226"/>
      <c r="O14226"/>
      <c r="S14226"/>
      <c r="T14226"/>
      <c r="U14226"/>
      <c r="V14226"/>
      <c r="Y14226"/>
      <c r="Z14226"/>
      <c r="AA14226"/>
      <c r="AB14226"/>
      <c r="AC14226"/>
      <c r="AD14226"/>
      <c r="AE14226"/>
      <c r="AF14226"/>
      <c r="AG14226"/>
      <c r="AH14226"/>
      <c r="AI14226"/>
      <c r="AJ14226"/>
      <c r="AK14226"/>
      <c r="AL14226"/>
    </row>
    <row r="14227" spans="3:38" ht="15" customHeight="1" x14ac:dyDescent="0.35">
      <c r="C14227"/>
      <c r="D14227"/>
      <c r="E14227"/>
      <c r="F14227"/>
      <c r="G14227"/>
      <c r="H14227"/>
      <c r="I14227"/>
      <c r="J14227"/>
      <c r="K14227"/>
      <c r="L14227"/>
      <c r="M14227"/>
      <c r="N14227"/>
      <c r="O14227"/>
      <c r="S14227"/>
      <c r="T14227"/>
      <c r="U14227"/>
      <c r="V14227"/>
      <c r="Y14227"/>
      <c r="Z14227"/>
      <c r="AA14227"/>
      <c r="AB14227"/>
      <c r="AC14227"/>
      <c r="AD14227"/>
      <c r="AE14227"/>
      <c r="AF14227"/>
      <c r="AG14227"/>
      <c r="AH14227"/>
      <c r="AI14227"/>
      <c r="AJ14227"/>
      <c r="AK14227"/>
      <c r="AL14227"/>
    </row>
    <row r="14228" spans="3:38" ht="15" customHeight="1" x14ac:dyDescent="0.35">
      <c r="C14228"/>
      <c r="D14228"/>
      <c r="E14228"/>
      <c r="F14228"/>
      <c r="G14228"/>
      <c r="H14228"/>
      <c r="I14228"/>
      <c r="J14228"/>
      <c r="K14228"/>
      <c r="L14228"/>
      <c r="M14228"/>
      <c r="N14228"/>
      <c r="O14228"/>
      <c r="S14228"/>
      <c r="T14228"/>
      <c r="U14228"/>
      <c r="V14228"/>
      <c r="Y14228"/>
      <c r="Z14228"/>
      <c r="AA14228"/>
      <c r="AB14228"/>
      <c r="AC14228"/>
      <c r="AD14228"/>
      <c r="AE14228"/>
      <c r="AF14228"/>
      <c r="AG14228"/>
      <c r="AH14228"/>
      <c r="AI14228"/>
      <c r="AJ14228"/>
      <c r="AK14228"/>
      <c r="AL14228"/>
    </row>
    <row r="14229" spans="3:38" ht="15" customHeight="1" x14ac:dyDescent="0.35">
      <c r="C14229"/>
      <c r="D14229"/>
      <c r="E14229"/>
      <c r="F14229"/>
      <c r="G14229"/>
      <c r="H14229"/>
      <c r="I14229"/>
      <c r="J14229"/>
      <c r="K14229"/>
      <c r="L14229"/>
      <c r="M14229"/>
      <c r="N14229"/>
      <c r="O14229"/>
      <c r="S14229"/>
      <c r="T14229"/>
      <c r="U14229"/>
      <c r="V14229"/>
      <c r="Y14229"/>
      <c r="Z14229"/>
      <c r="AA14229"/>
      <c r="AB14229"/>
      <c r="AC14229"/>
      <c r="AD14229"/>
      <c r="AE14229"/>
      <c r="AF14229"/>
      <c r="AG14229"/>
      <c r="AH14229"/>
      <c r="AI14229"/>
      <c r="AJ14229"/>
      <c r="AK14229"/>
      <c r="AL14229"/>
    </row>
    <row r="14230" spans="3:38" ht="15" customHeight="1" x14ac:dyDescent="0.35">
      <c r="C14230"/>
      <c r="D14230"/>
      <c r="E14230"/>
      <c r="F14230"/>
      <c r="G14230"/>
      <c r="H14230"/>
      <c r="I14230"/>
      <c r="J14230"/>
      <c r="K14230"/>
      <c r="L14230"/>
      <c r="M14230"/>
      <c r="N14230"/>
      <c r="O14230"/>
      <c r="S14230"/>
      <c r="T14230"/>
      <c r="U14230"/>
      <c r="V14230"/>
      <c r="Y14230"/>
      <c r="Z14230"/>
      <c r="AA14230"/>
      <c r="AB14230"/>
      <c r="AC14230"/>
      <c r="AD14230"/>
      <c r="AE14230"/>
      <c r="AF14230"/>
      <c r="AG14230"/>
      <c r="AH14230"/>
      <c r="AI14230"/>
      <c r="AJ14230"/>
      <c r="AK14230"/>
      <c r="AL14230"/>
    </row>
    <row r="14231" spans="3:38" ht="15" customHeight="1" x14ac:dyDescent="0.35">
      <c r="C14231"/>
      <c r="D14231"/>
      <c r="E14231"/>
      <c r="F14231"/>
      <c r="G14231"/>
      <c r="H14231"/>
      <c r="I14231"/>
      <c r="J14231"/>
      <c r="K14231"/>
      <c r="L14231"/>
      <c r="M14231"/>
      <c r="N14231"/>
      <c r="O14231"/>
      <c r="S14231"/>
      <c r="T14231"/>
      <c r="U14231"/>
      <c r="V14231"/>
      <c r="Y14231"/>
      <c r="Z14231"/>
      <c r="AA14231"/>
      <c r="AB14231"/>
      <c r="AC14231"/>
      <c r="AD14231"/>
      <c r="AE14231"/>
      <c r="AF14231"/>
      <c r="AG14231"/>
      <c r="AH14231"/>
      <c r="AI14231"/>
      <c r="AJ14231"/>
      <c r="AK14231"/>
      <c r="AL14231"/>
    </row>
    <row r="14232" spans="3:38" ht="15" customHeight="1" x14ac:dyDescent="0.35">
      <c r="C14232"/>
      <c r="D14232"/>
      <c r="E14232"/>
      <c r="F14232"/>
      <c r="G14232"/>
      <c r="H14232"/>
      <c r="I14232"/>
      <c r="J14232"/>
      <c r="K14232"/>
      <c r="L14232"/>
      <c r="M14232"/>
      <c r="N14232"/>
      <c r="O14232"/>
      <c r="S14232"/>
      <c r="T14232"/>
      <c r="U14232"/>
      <c r="V14232"/>
      <c r="Y14232"/>
      <c r="Z14232"/>
      <c r="AA14232"/>
      <c r="AB14232"/>
      <c r="AC14232"/>
      <c r="AD14232"/>
      <c r="AE14232"/>
      <c r="AF14232"/>
      <c r="AG14232"/>
      <c r="AH14232"/>
      <c r="AI14232"/>
      <c r="AJ14232"/>
      <c r="AK14232"/>
      <c r="AL14232"/>
    </row>
    <row r="14233" spans="3:38" ht="15" customHeight="1" x14ac:dyDescent="0.35">
      <c r="C14233"/>
      <c r="D14233"/>
      <c r="E14233"/>
      <c r="F14233"/>
      <c r="G14233"/>
      <c r="H14233"/>
      <c r="I14233"/>
      <c r="J14233"/>
      <c r="K14233"/>
      <c r="L14233"/>
      <c r="M14233"/>
      <c r="N14233"/>
      <c r="O14233"/>
      <c r="S14233"/>
      <c r="T14233"/>
      <c r="U14233"/>
      <c r="V14233"/>
      <c r="Y14233"/>
      <c r="Z14233"/>
      <c r="AA14233"/>
      <c r="AB14233"/>
      <c r="AC14233"/>
      <c r="AD14233"/>
      <c r="AE14233"/>
      <c r="AF14233"/>
      <c r="AG14233"/>
      <c r="AH14233"/>
      <c r="AI14233"/>
      <c r="AJ14233"/>
      <c r="AK14233"/>
      <c r="AL14233"/>
    </row>
    <row r="14234" spans="3:38" ht="15" customHeight="1" x14ac:dyDescent="0.35">
      <c r="C14234"/>
      <c r="D14234"/>
      <c r="E14234"/>
      <c r="F14234"/>
      <c r="G14234"/>
      <c r="H14234"/>
      <c r="I14234"/>
      <c r="J14234"/>
      <c r="K14234"/>
      <c r="L14234"/>
      <c r="M14234"/>
      <c r="N14234"/>
      <c r="O14234"/>
      <c r="S14234"/>
      <c r="T14234"/>
      <c r="U14234"/>
      <c r="V14234"/>
      <c r="Y14234"/>
      <c r="Z14234"/>
      <c r="AA14234"/>
      <c r="AB14234"/>
      <c r="AC14234"/>
      <c r="AD14234"/>
      <c r="AE14234"/>
      <c r="AF14234"/>
      <c r="AG14234"/>
      <c r="AH14234"/>
      <c r="AI14234"/>
      <c r="AJ14234"/>
      <c r="AK14234"/>
      <c r="AL14234"/>
    </row>
    <row r="14235" spans="3:38" ht="15" customHeight="1" x14ac:dyDescent="0.35">
      <c r="C14235"/>
      <c r="D14235"/>
      <c r="E14235"/>
      <c r="F14235"/>
      <c r="G14235"/>
      <c r="H14235"/>
      <c r="I14235"/>
      <c r="J14235"/>
      <c r="K14235"/>
      <c r="L14235"/>
      <c r="M14235"/>
      <c r="N14235"/>
      <c r="O14235"/>
      <c r="S14235"/>
      <c r="T14235"/>
      <c r="U14235"/>
      <c r="V14235"/>
      <c r="Y14235"/>
      <c r="Z14235"/>
      <c r="AA14235"/>
      <c r="AB14235"/>
      <c r="AC14235"/>
      <c r="AD14235"/>
      <c r="AE14235"/>
      <c r="AF14235"/>
      <c r="AG14235"/>
      <c r="AH14235"/>
      <c r="AI14235"/>
      <c r="AJ14235"/>
      <c r="AK14235"/>
      <c r="AL14235"/>
    </row>
    <row r="14236" spans="3:38" ht="15" customHeight="1" x14ac:dyDescent="0.35">
      <c r="C14236"/>
      <c r="D14236"/>
      <c r="E14236"/>
      <c r="F14236"/>
      <c r="G14236"/>
      <c r="H14236"/>
      <c r="I14236"/>
      <c r="J14236"/>
      <c r="K14236"/>
      <c r="L14236"/>
      <c r="M14236"/>
      <c r="N14236"/>
      <c r="O14236"/>
      <c r="S14236"/>
      <c r="T14236"/>
      <c r="U14236"/>
      <c r="V14236"/>
      <c r="Y14236"/>
      <c r="Z14236"/>
      <c r="AA14236"/>
      <c r="AB14236"/>
      <c r="AC14236"/>
      <c r="AD14236"/>
      <c r="AE14236"/>
      <c r="AF14236"/>
      <c r="AG14236"/>
      <c r="AH14236"/>
      <c r="AI14236"/>
      <c r="AJ14236"/>
      <c r="AK14236"/>
      <c r="AL14236"/>
    </row>
    <row r="14237" spans="3:38" ht="15" customHeight="1" x14ac:dyDescent="0.35">
      <c r="C14237"/>
      <c r="D14237"/>
      <c r="E14237"/>
      <c r="F14237"/>
      <c r="G14237"/>
      <c r="H14237"/>
      <c r="I14237"/>
      <c r="J14237"/>
      <c r="K14237"/>
      <c r="L14237"/>
      <c r="M14237"/>
      <c r="N14237"/>
      <c r="O14237"/>
      <c r="S14237"/>
      <c r="T14237"/>
      <c r="U14237"/>
      <c r="V14237"/>
      <c r="Y14237"/>
      <c r="Z14237"/>
      <c r="AA14237"/>
      <c r="AB14237"/>
      <c r="AC14237"/>
      <c r="AD14237"/>
      <c r="AE14237"/>
      <c r="AF14237"/>
      <c r="AG14237"/>
      <c r="AH14237"/>
      <c r="AI14237"/>
      <c r="AJ14237"/>
      <c r="AK14237"/>
      <c r="AL14237"/>
    </row>
    <row r="14238" spans="3:38" ht="15" customHeight="1" x14ac:dyDescent="0.35">
      <c r="C14238"/>
      <c r="D14238"/>
      <c r="E14238"/>
      <c r="F14238"/>
      <c r="G14238"/>
      <c r="H14238"/>
      <c r="I14238"/>
      <c r="J14238"/>
      <c r="K14238"/>
      <c r="L14238"/>
      <c r="M14238"/>
      <c r="N14238"/>
      <c r="O14238"/>
      <c r="S14238"/>
      <c r="T14238"/>
      <c r="U14238"/>
      <c r="V14238"/>
      <c r="Y14238"/>
      <c r="Z14238"/>
      <c r="AA14238"/>
      <c r="AB14238"/>
      <c r="AC14238"/>
      <c r="AD14238"/>
      <c r="AE14238"/>
      <c r="AF14238"/>
      <c r="AG14238"/>
      <c r="AH14238"/>
      <c r="AI14238"/>
      <c r="AJ14238"/>
      <c r="AK14238"/>
      <c r="AL14238"/>
    </row>
    <row r="14239" spans="3:38" ht="15" customHeight="1" x14ac:dyDescent="0.35">
      <c r="C14239"/>
      <c r="D14239"/>
      <c r="E14239"/>
      <c r="F14239"/>
      <c r="G14239"/>
      <c r="H14239"/>
      <c r="I14239"/>
      <c r="J14239"/>
      <c r="K14239"/>
      <c r="L14239"/>
      <c r="M14239"/>
      <c r="N14239"/>
      <c r="O14239"/>
      <c r="S14239"/>
      <c r="T14239"/>
      <c r="U14239"/>
      <c r="V14239"/>
      <c r="Y14239"/>
      <c r="Z14239"/>
      <c r="AA14239"/>
      <c r="AB14239"/>
      <c r="AC14239"/>
      <c r="AD14239"/>
      <c r="AE14239"/>
      <c r="AF14239"/>
      <c r="AG14239"/>
      <c r="AH14239"/>
      <c r="AI14239"/>
      <c r="AJ14239"/>
      <c r="AK14239"/>
      <c r="AL14239"/>
    </row>
    <row r="14240" spans="3:38" ht="15" customHeight="1" x14ac:dyDescent="0.35">
      <c r="C14240"/>
      <c r="D14240"/>
      <c r="E14240"/>
      <c r="F14240"/>
      <c r="G14240"/>
      <c r="H14240"/>
      <c r="I14240"/>
      <c r="J14240"/>
      <c r="K14240"/>
      <c r="L14240"/>
      <c r="M14240"/>
      <c r="N14240"/>
      <c r="O14240"/>
      <c r="S14240"/>
      <c r="T14240"/>
      <c r="U14240"/>
      <c r="V14240"/>
      <c r="Y14240"/>
      <c r="Z14240"/>
      <c r="AA14240"/>
      <c r="AB14240"/>
      <c r="AC14240"/>
      <c r="AD14240"/>
      <c r="AE14240"/>
      <c r="AF14240"/>
      <c r="AG14240"/>
      <c r="AH14240"/>
      <c r="AI14240"/>
      <c r="AJ14240"/>
      <c r="AK14240"/>
      <c r="AL14240"/>
    </row>
    <row r="14241" spans="3:38" ht="15" customHeight="1" x14ac:dyDescent="0.35">
      <c r="C14241"/>
      <c r="D14241"/>
      <c r="E14241"/>
      <c r="F14241"/>
      <c r="G14241"/>
      <c r="H14241"/>
      <c r="I14241"/>
      <c r="J14241"/>
      <c r="K14241"/>
      <c r="L14241"/>
      <c r="M14241"/>
      <c r="N14241"/>
      <c r="O14241"/>
      <c r="S14241"/>
      <c r="T14241"/>
      <c r="U14241"/>
      <c r="V14241"/>
      <c r="Y14241"/>
      <c r="Z14241"/>
      <c r="AA14241"/>
      <c r="AB14241"/>
      <c r="AC14241"/>
      <c r="AD14241"/>
      <c r="AE14241"/>
      <c r="AF14241"/>
      <c r="AG14241"/>
      <c r="AH14241"/>
      <c r="AI14241"/>
      <c r="AJ14241"/>
      <c r="AK14241"/>
      <c r="AL14241"/>
    </row>
    <row r="14242" spans="3:38" ht="15" customHeight="1" x14ac:dyDescent="0.35">
      <c r="C14242"/>
      <c r="D14242"/>
      <c r="E14242"/>
      <c r="F14242"/>
      <c r="G14242"/>
      <c r="H14242"/>
      <c r="I14242"/>
      <c r="J14242"/>
      <c r="K14242"/>
      <c r="L14242"/>
      <c r="M14242"/>
      <c r="N14242"/>
      <c r="O14242"/>
      <c r="S14242"/>
      <c r="T14242"/>
      <c r="U14242"/>
      <c r="V14242"/>
      <c r="Y14242"/>
      <c r="Z14242"/>
      <c r="AA14242"/>
      <c r="AB14242"/>
      <c r="AC14242"/>
      <c r="AD14242"/>
      <c r="AE14242"/>
      <c r="AF14242"/>
      <c r="AG14242"/>
      <c r="AH14242"/>
      <c r="AI14242"/>
      <c r="AJ14242"/>
      <c r="AK14242"/>
      <c r="AL14242"/>
    </row>
    <row r="14243" spans="3:38" ht="15" customHeight="1" x14ac:dyDescent="0.35">
      <c r="C14243"/>
      <c r="D14243"/>
      <c r="E14243"/>
      <c r="F14243"/>
      <c r="G14243"/>
      <c r="H14243"/>
      <c r="I14243"/>
      <c r="J14243"/>
      <c r="K14243"/>
      <c r="L14243"/>
      <c r="M14243"/>
      <c r="N14243"/>
      <c r="O14243"/>
      <c r="S14243"/>
      <c r="T14243"/>
      <c r="U14243"/>
      <c r="V14243"/>
      <c r="Y14243"/>
      <c r="Z14243"/>
      <c r="AA14243"/>
      <c r="AB14243"/>
      <c r="AC14243"/>
      <c r="AD14243"/>
      <c r="AE14243"/>
      <c r="AF14243"/>
      <c r="AG14243"/>
      <c r="AH14243"/>
      <c r="AI14243"/>
      <c r="AJ14243"/>
      <c r="AK14243"/>
      <c r="AL14243"/>
    </row>
    <row r="14244" spans="3:38" ht="15" customHeight="1" x14ac:dyDescent="0.35">
      <c r="C14244"/>
      <c r="D14244"/>
      <c r="E14244"/>
      <c r="F14244"/>
      <c r="G14244"/>
      <c r="H14244"/>
      <c r="I14244"/>
      <c r="J14244"/>
      <c r="K14244"/>
      <c r="L14244"/>
      <c r="M14244"/>
      <c r="N14244"/>
      <c r="O14244"/>
      <c r="S14244"/>
      <c r="T14244"/>
      <c r="U14244"/>
      <c r="V14244"/>
      <c r="Y14244"/>
      <c r="Z14244"/>
      <c r="AA14244"/>
      <c r="AB14244"/>
      <c r="AC14244"/>
      <c r="AD14244"/>
      <c r="AE14244"/>
      <c r="AF14244"/>
      <c r="AG14244"/>
      <c r="AH14244"/>
      <c r="AI14244"/>
      <c r="AJ14244"/>
      <c r="AK14244"/>
      <c r="AL14244"/>
    </row>
    <row r="14245" spans="3:38" ht="15" customHeight="1" x14ac:dyDescent="0.35">
      <c r="C14245"/>
      <c r="D14245"/>
      <c r="E14245"/>
      <c r="F14245"/>
      <c r="G14245"/>
      <c r="H14245"/>
      <c r="I14245"/>
      <c r="J14245"/>
      <c r="K14245"/>
      <c r="L14245"/>
      <c r="M14245"/>
      <c r="N14245"/>
      <c r="O14245"/>
      <c r="S14245"/>
      <c r="T14245"/>
      <c r="U14245"/>
      <c r="V14245"/>
      <c r="Y14245"/>
      <c r="Z14245"/>
      <c r="AA14245"/>
      <c r="AB14245"/>
      <c r="AC14245"/>
      <c r="AD14245"/>
      <c r="AE14245"/>
      <c r="AF14245"/>
      <c r="AG14245"/>
      <c r="AH14245"/>
      <c r="AI14245"/>
      <c r="AJ14245"/>
      <c r="AK14245"/>
      <c r="AL14245"/>
    </row>
    <row r="14246" spans="3:38" ht="15" customHeight="1" x14ac:dyDescent="0.35">
      <c r="C14246"/>
      <c r="D14246"/>
      <c r="E14246"/>
      <c r="F14246"/>
      <c r="G14246"/>
      <c r="H14246"/>
      <c r="I14246"/>
      <c r="J14246"/>
      <c r="K14246"/>
      <c r="L14246"/>
      <c r="M14246"/>
      <c r="N14246"/>
      <c r="O14246"/>
      <c r="S14246"/>
      <c r="T14246"/>
      <c r="U14246"/>
      <c r="V14246"/>
      <c r="Y14246"/>
      <c r="Z14246"/>
      <c r="AA14246"/>
      <c r="AB14246"/>
      <c r="AC14246"/>
      <c r="AD14246"/>
      <c r="AE14246"/>
      <c r="AF14246"/>
      <c r="AG14246"/>
      <c r="AH14246"/>
      <c r="AI14246"/>
      <c r="AJ14246"/>
      <c r="AK14246"/>
      <c r="AL14246"/>
    </row>
    <row r="14247" spans="3:38" ht="15" customHeight="1" x14ac:dyDescent="0.35">
      <c r="C14247"/>
      <c r="D14247"/>
      <c r="E14247"/>
      <c r="F14247"/>
      <c r="G14247"/>
      <c r="H14247"/>
      <c r="I14247"/>
      <c r="J14247"/>
      <c r="K14247"/>
      <c r="L14247"/>
      <c r="M14247"/>
      <c r="N14247"/>
      <c r="O14247"/>
      <c r="S14247"/>
      <c r="T14247"/>
      <c r="U14247"/>
      <c r="V14247"/>
      <c r="Y14247"/>
      <c r="Z14247"/>
      <c r="AA14247"/>
      <c r="AB14247"/>
      <c r="AC14247"/>
      <c r="AD14247"/>
      <c r="AE14247"/>
      <c r="AF14247"/>
      <c r="AG14247"/>
      <c r="AH14247"/>
      <c r="AI14247"/>
      <c r="AJ14247"/>
      <c r="AK14247"/>
      <c r="AL14247"/>
    </row>
    <row r="14248" spans="3:38" ht="15" customHeight="1" x14ac:dyDescent="0.35">
      <c r="C14248"/>
      <c r="D14248"/>
      <c r="E14248"/>
      <c r="F14248"/>
      <c r="G14248"/>
      <c r="H14248"/>
      <c r="I14248"/>
      <c r="J14248"/>
      <c r="K14248"/>
      <c r="L14248"/>
      <c r="M14248"/>
      <c r="N14248"/>
      <c r="O14248"/>
      <c r="S14248"/>
      <c r="T14248"/>
      <c r="U14248"/>
      <c r="V14248"/>
      <c r="Y14248"/>
      <c r="Z14248"/>
      <c r="AA14248"/>
      <c r="AB14248"/>
      <c r="AC14248"/>
      <c r="AD14248"/>
      <c r="AE14248"/>
      <c r="AF14248"/>
      <c r="AG14248"/>
      <c r="AH14248"/>
      <c r="AI14248"/>
      <c r="AJ14248"/>
      <c r="AK14248"/>
      <c r="AL14248"/>
    </row>
    <row r="14249" spans="3:38" ht="15" customHeight="1" x14ac:dyDescent="0.35">
      <c r="C14249"/>
      <c r="D14249"/>
      <c r="E14249"/>
      <c r="F14249"/>
      <c r="G14249"/>
      <c r="H14249"/>
      <c r="I14249"/>
      <c r="J14249"/>
      <c r="K14249"/>
      <c r="L14249"/>
      <c r="M14249"/>
      <c r="N14249"/>
      <c r="O14249"/>
      <c r="S14249"/>
      <c r="T14249"/>
      <c r="U14249"/>
      <c r="V14249"/>
      <c r="Y14249"/>
      <c r="Z14249"/>
      <c r="AA14249"/>
      <c r="AB14249"/>
      <c r="AC14249"/>
      <c r="AD14249"/>
      <c r="AE14249"/>
      <c r="AF14249"/>
      <c r="AG14249"/>
      <c r="AH14249"/>
      <c r="AI14249"/>
      <c r="AJ14249"/>
      <c r="AK14249"/>
      <c r="AL14249"/>
    </row>
    <row r="14250" spans="3:38" ht="15" customHeight="1" x14ac:dyDescent="0.35">
      <c r="C14250"/>
      <c r="D14250"/>
      <c r="E14250"/>
      <c r="F14250"/>
      <c r="G14250"/>
      <c r="H14250"/>
      <c r="I14250"/>
      <c r="J14250"/>
      <c r="K14250"/>
      <c r="L14250"/>
      <c r="M14250"/>
      <c r="N14250"/>
      <c r="O14250"/>
      <c r="S14250"/>
      <c r="T14250"/>
      <c r="U14250"/>
      <c r="V14250"/>
      <c r="Y14250"/>
      <c r="Z14250"/>
      <c r="AA14250"/>
      <c r="AB14250"/>
      <c r="AC14250"/>
      <c r="AD14250"/>
      <c r="AE14250"/>
      <c r="AF14250"/>
      <c r="AG14250"/>
      <c r="AH14250"/>
      <c r="AI14250"/>
      <c r="AJ14250"/>
      <c r="AK14250"/>
      <c r="AL14250"/>
    </row>
    <row r="14251" spans="3:38" ht="15" customHeight="1" x14ac:dyDescent="0.35">
      <c r="C14251"/>
      <c r="D14251"/>
      <c r="E14251"/>
      <c r="F14251"/>
      <c r="G14251"/>
      <c r="H14251"/>
      <c r="I14251"/>
      <c r="J14251"/>
      <c r="K14251"/>
      <c r="L14251"/>
      <c r="M14251"/>
      <c r="N14251"/>
      <c r="O14251"/>
      <c r="S14251"/>
      <c r="T14251"/>
      <c r="U14251"/>
      <c r="V14251"/>
      <c r="Y14251"/>
      <c r="Z14251"/>
      <c r="AA14251"/>
      <c r="AB14251"/>
      <c r="AC14251"/>
      <c r="AD14251"/>
      <c r="AE14251"/>
      <c r="AF14251"/>
      <c r="AG14251"/>
      <c r="AH14251"/>
      <c r="AI14251"/>
      <c r="AJ14251"/>
      <c r="AK14251"/>
      <c r="AL14251"/>
    </row>
    <row r="14252" spans="3:38" ht="15" customHeight="1" x14ac:dyDescent="0.35">
      <c r="C14252"/>
      <c r="D14252"/>
      <c r="E14252"/>
      <c r="F14252"/>
      <c r="G14252"/>
      <c r="H14252"/>
      <c r="I14252"/>
      <c r="J14252"/>
      <c r="K14252"/>
      <c r="L14252"/>
      <c r="M14252"/>
      <c r="N14252"/>
      <c r="O14252"/>
      <c r="S14252"/>
      <c r="T14252"/>
      <c r="U14252"/>
      <c r="V14252"/>
      <c r="Y14252"/>
      <c r="Z14252"/>
      <c r="AA14252"/>
      <c r="AB14252"/>
      <c r="AC14252"/>
      <c r="AD14252"/>
      <c r="AE14252"/>
      <c r="AF14252"/>
      <c r="AG14252"/>
      <c r="AH14252"/>
      <c r="AI14252"/>
      <c r="AJ14252"/>
      <c r="AK14252"/>
      <c r="AL14252"/>
    </row>
    <row r="14253" spans="3:38" ht="15" customHeight="1" x14ac:dyDescent="0.35">
      <c r="C14253"/>
      <c r="D14253"/>
      <c r="E14253"/>
      <c r="F14253"/>
      <c r="G14253"/>
      <c r="H14253"/>
      <c r="I14253"/>
      <c r="J14253"/>
      <c r="K14253"/>
      <c r="L14253"/>
      <c r="M14253"/>
      <c r="N14253"/>
      <c r="O14253"/>
      <c r="S14253"/>
      <c r="T14253"/>
      <c r="U14253"/>
      <c r="V14253"/>
      <c r="Y14253"/>
      <c r="Z14253"/>
      <c r="AA14253"/>
      <c r="AB14253"/>
      <c r="AC14253"/>
      <c r="AD14253"/>
      <c r="AE14253"/>
      <c r="AF14253"/>
      <c r="AG14253"/>
      <c r="AH14253"/>
      <c r="AI14253"/>
      <c r="AJ14253"/>
      <c r="AK14253"/>
      <c r="AL14253"/>
    </row>
    <row r="14254" spans="3:38" ht="15" customHeight="1" x14ac:dyDescent="0.35">
      <c r="C14254"/>
      <c r="D14254"/>
      <c r="E14254"/>
      <c r="F14254"/>
      <c r="G14254"/>
      <c r="H14254"/>
      <c r="I14254"/>
      <c r="J14254"/>
      <c r="K14254"/>
      <c r="L14254"/>
      <c r="M14254"/>
      <c r="N14254"/>
      <c r="O14254"/>
      <c r="S14254"/>
      <c r="T14254"/>
      <c r="U14254"/>
      <c r="V14254"/>
      <c r="Y14254"/>
      <c r="Z14254"/>
      <c r="AA14254"/>
      <c r="AB14254"/>
      <c r="AC14254"/>
      <c r="AD14254"/>
      <c r="AE14254"/>
      <c r="AF14254"/>
      <c r="AG14254"/>
      <c r="AH14254"/>
      <c r="AI14254"/>
      <c r="AJ14254"/>
      <c r="AK14254"/>
      <c r="AL14254"/>
    </row>
    <row r="14255" spans="3:38" ht="15" customHeight="1" x14ac:dyDescent="0.35">
      <c r="C14255"/>
      <c r="D14255"/>
      <c r="E14255"/>
      <c r="F14255"/>
      <c r="G14255"/>
      <c r="H14255"/>
      <c r="I14255"/>
      <c r="J14255"/>
      <c r="K14255"/>
      <c r="L14255"/>
      <c r="M14255"/>
      <c r="N14255"/>
      <c r="O14255"/>
      <c r="S14255"/>
      <c r="T14255"/>
      <c r="U14255"/>
      <c r="V14255"/>
      <c r="Y14255"/>
      <c r="Z14255"/>
      <c r="AA14255"/>
      <c r="AB14255"/>
      <c r="AC14255"/>
      <c r="AD14255"/>
      <c r="AE14255"/>
      <c r="AF14255"/>
      <c r="AG14255"/>
      <c r="AH14255"/>
      <c r="AI14255"/>
      <c r="AJ14255"/>
      <c r="AK14255"/>
      <c r="AL14255"/>
    </row>
    <row r="14256" spans="3:38" ht="15" customHeight="1" x14ac:dyDescent="0.35">
      <c r="C14256"/>
      <c r="D14256"/>
      <c r="E14256"/>
      <c r="F14256"/>
      <c r="G14256"/>
      <c r="H14256"/>
      <c r="I14256"/>
      <c r="J14256"/>
      <c r="K14256"/>
      <c r="L14256"/>
      <c r="M14256"/>
      <c r="N14256"/>
      <c r="O14256"/>
      <c r="S14256"/>
      <c r="T14256"/>
      <c r="U14256"/>
      <c r="V14256"/>
      <c r="Y14256"/>
      <c r="Z14256"/>
      <c r="AA14256"/>
      <c r="AB14256"/>
      <c r="AC14256"/>
      <c r="AD14256"/>
      <c r="AE14256"/>
      <c r="AF14256"/>
      <c r="AG14256"/>
      <c r="AH14256"/>
      <c r="AI14256"/>
      <c r="AJ14256"/>
      <c r="AK14256"/>
      <c r="AL14256"/>
    </row>
    <row r="14257" spans="3:38" ht="15" customHeight="1" x14ac:dyDescent="0.35">
      <c r="C14257"/>
      <c r="D14257"/>
      <c r="E14257"/>
      <c r="F14257"/>
      <c r="G14257"/>
      <c r="H14257"/>
      <c r="I14257"/>
      <c r="J14257"/>
      <c r="K14257"/>
      <c r="L14257"/>
      <c r="M14257"/>
      <c r="N14257"/>
      <c r="O14257"/>
      <c r="S14257"/>
      <c r="T14257"/>
      <c r="U14257"/>
      <c r="V14257"/>
      <c r="Y14257"/>
      <c r="Z14257"/>
      <c r="AA14257"/>
      <c r="AB14257"/>
      <c r="AC14257"/>
      <c r="AD14257"/>
      <c r="AE14257"/>
      <c r="AF14257"/>
      <c r="AG14257"/>
      <c r="AH14257"/>
      <c r="AI14257"/>
      <c r="AJ14257"/>
      <c r="AK14257"/>
      <c r="AL14257"/>
    </row>
    <row r="14258" spans="3:38" ht="15" customHeight="1" x14ac:dyDescent="0.35">
      <c r="C14258"/>
      <c r="D14258"/>
      <c r="E14258"/>
      <c r="F14258"/>
      <c r="G14258"/>
      <c r="H14258"/>
      <c r="I14258"/>
      <c r="J14258"/>
      <c r="K14258"/>
      <c r="L14258"/>
      <c r="M14258"/>
      <c r="N14258"/>
      <c r="O14258"/>
      <c r="S14258"/>
      <c r="T14258"/>
      <c r="U14258"/>
      <c r="V14258"/>
      <c r="Y14258"/>
      <c r="Z14258"/>
      <c r="AA14258"/>
      <c r="AB14258"/>
      <c r="AC14258"/>
      <c r="AD14258"/>
      <c r="AE14258"/>
      <c r="AF14258"/>
      <c r="AG14258"/>
      <c r="AH14258"/>
      <c r="AI14258"/>
      <c r="AJ14258"/>
      <c r="AK14258"/>
      <c r="AL14258"/>
    </row>
    <row r="14259" spans="3:38" ht="15" customHeight="1" x14ac:dyDescent="0.35">
      <c r="C14259"/>
      <c r="D14259"/>
      <c r="E14259"/>
      <c r="F14259"/>
      <c r="G14259"/>
      <c r="H14259"/>
      <c r="I14259"/>
      <c r="J14259"/>
      <c r="K14259"/>
      <c r="L14259"/>
      <c r="M14259"/>
      <c r="N14259"/>
      <c r="O14259"/>
      <c r="S14259"/>
      <c r="T14259"/>
      <c r="U14259"/>
      <c r="V14259"/>
      <c r="Y14259"/>
      <c r="Z14259"/>
      <c r="AA14259"/>
      <c r="AB14259"/>
      <c r="AC14259"/>
      <c r="AD14259"/>
      <c r="AE14259"/>
      <c r="AF14259"/>
      <c r="AG14259"/>
      <c r="AH14259"/>
      <c r="AI14259"/>
      <c r="AJ14259"/>
      <c r="AK14259"/>
      <c r="AL14259"/>
    </row>
    <row r="14260" spans="3:38" ht="15" customHeight="1" x14ac:dyDescent="0.35">
      <c r="C14260"/>
      <c r="D14260"/>
      <c r="E14260"/>
      <c r="F14260"/>
      <c r="G14260"/>
      <c r="H14260"/>
      <c r="I14260"/>
      <c r="J14260"/>
      <c r="K14260"/>
      <c r="L14260"/>
      <c r="M14260"/>
      <c r="N14260"/>
      <c r="O14260"/>
      <c r="S14260"/>
      <c r="T14260"/>
      <c r="U14260"/>
      <c r="V14260"/>
      <c r="Y14260"/>
      <c r="Z14260"/>
      <c r="AA14260"/>
      <c r="AB14260"/>
      <c r="AC14260"/>
      <c r="AD14260"/>
      <c r="AE14260"/>
      <c r="AF14260"/>
      <c r="AG14260"/>
      <c r="AH14260"/>
      <c r="AI14260"/>
      <c r="AJ14260"/>
      <c r="AK14260"/>
      <c r="AL14260"/>
    </row>
    <row r="14261" spans="3:38" ht="15" customHeight="1" x14ac:dyDescent="0.35">
      <c r="C14261"/>
      <c r="D14261"/>
      <c r="E14261"/>
      <c r="F14261"/>
      <c r="G14261"/>
      <c r="H14261"/>
      <c r="I14261"/>
      <c r="J14261"/>
      <c r="K14261"/>
      <c r="L14261"/>
      <c r="M14261"/>
      <c r="N14261"/>
      <c r="O14261"/>
      <c r="S14261"/>
      <c r="T14261"/>
      <c r="U14261"/>
      <c r="V14261"/>
      <c r="Y14261"/>
      <c r="Z14261"/>
      <c r="AA14261"/>
      <c r="AB14261"/>
      <c r="AC14261"/>
      <c r="AD14261"/>
      <c r="AE14261"/>
      <c r="AF14261"/>
      <c r="AG14261"/>
      <c r="AH14261"/>
      <c r="AI14261"/>
      <c r="AJ14261"/>
      <c r="AK14261"/>
      <c r="AL14261"/>
    </row>
    <row r="14262" spans="3:38" ht="15" customHeight="1" x14ac:dyDescent="0.35">
      <c r="C14262"/>
      <c r="D14262"/>
      <c r="E14262"/>
      <c r="F14262"/>
      <c r="G14262"/>
      <c r="H14262"/>
      <c r="I14262"/>
      <c r="J14262"/>
      <c r="K14262"/>
      <c r="L14262"/>
      <c r="M14262"/>
      <c r="N14262"/>
      <c r="O14262"/>
      <c r="S14262"/>
      <c r="T14262"/>
      <c r="U14262"/>
      <c r="V14262"/>
      <c r="Y14262"/>
      <c r="Z14262"/>
      <c r="AA14262"/>
      <c r="AB14262"/>
      <c r="AC14262"/>
      <c r="AD14262"/>
      <c r="AE14262"/>
      <c r="AF14262"/>
      <c r="AG14262"/>
      <c r="AH14262"/>
      <c r="AI14262"/>
      <c r="AJ14262"/>
      <c r="AK14262"/>
      <c r="AL14262"/>
    </row>
    <row r="14263" spans="3:38" ht="15" customHeight="1" x14ac:dyDescent="0.35">
      <c r="C14263"/>
      <c r="D14263"/>
      <c r="E14263"/>
      <c r="F14263"/>
      <c r="G14263"/>
      <c r="H14263"/>
      <c r="I14263"/>
      <c r="J14263"/>
      <c r="K14263"/>
      <c r="L14263"/>
      <c r="M14263"/>
      <c r="N14263"/>
      <c r="O14263"/>
      <c r="S14263"/>
      <c r="T14263"/>
      <c r="U14263"/>
      <c r="V14263"/>
      <c r="Y14263"/>
      <c r="Z14263"/>
      <c r="AA14263"/>
      <c r="AB14263"/>
      <c r="AC14263"/>
      <c r="AD14263"/>
      <c r="AE14263"/>
      <c r="AF14263"/>
      <c r="AG14263"/>
      <c r="AH14263"/>
      <c r="AI14263"/>
      <c r="AJ14263"/>
      <c r="AK14263"/>
      <c r="AL14263"/>
    </row>
    <row r="14264" spans="3:38" ht="15" customHeight="1" x14ac:dyDescent="0.35">
      <c r="C14264"/>
      <c r="D14264"/>
      <c r="E14264"/>
      <c r="F14264"/>
      <c r="G14264"/>
      <c r="H14264"/>
      <c r="I14264"/>
      <c r="J14264"/>
      <c r="K14264"/>
      <c r="L14264"/>
      <c r="M14264"/>
      <c r="N14264"/>
      <c r="O14264"/>
      <c r="S14264"/>
      <c r="T14264"/>
      <c r="U14264"/>
      <c r="V14264"/>
      <c r="Y14264"/>
      <c r="Z14264"/>
      <c r="AA14264"/>
      <c r="AB14264"/>
      <c r="AC14264"/>
      <c r="AD14264"/>
      <c r="AE14264"/>
      <c r="AF14264"/>
      <c r="AG14264"/>
      <c r="AH14264"/>
      <c r="AI14264"/>
      <c r="AJ14264"/>
      <c r="AK14264"/>
      <c r="AL14264"/>
    </row>
    <row r="14265" spans="3:38" ht="15" customHeight="1" x14ac:dyDescent="0.35">
      <c r="C14265"/>
      <c r="D14265"/>
      <c r="E14265"/>
      <c r="F14265"/>
      <c r="G14265"/>
      <c r="H14265"/>
      <c r="I14265"/>
      <c r="J14265"/>
      <c r="K14265"/>
      <c r="L14265"/>
      <c r="M14265"/>
      <c r="N14265"/>
      <c r="O14265"/>
      <c r="S14265"/>
      <c r="T14265"/>
      <c r="U14265"/>
      <c r="V14265"/>
      <c r="Y14265"/>
      <c r="Z14265"/>
      <c r="AA14265"/>
      <c r="AB14265"/>
      <c r="AC14265"/>
      <c r="AD14265"/>
      <c r="AE14265"/>
      <c r="AF14265"/>
      <c r="AG14265"/>
      <c r="AH14265"/>
      <c r="AI14265"/>
      <c r="AJ14265"/>
      <c r="AK14265"/>
      <c r="AL14265"/>
    </row>
    <row r="14266" spans="3:38" ht="15" customHeight="1" x14ac:dyDescent="0.35">
      <c r="C14266"/>
      <c r="D14266"/>
      <c r="E14266"/>
      <c r="F14266"/>
      <c r="G14266"/>
      <c r="H14266"/>
      <c r="I14266"/>
      <c r="J14266"/>
      <c r="K14266"/>
      <c r="L14266"/>
      <c r="M14266"/>
      <c r="N14266"/>
      <c r="O14266"/>
      <c r="S14266"/>
      <c r="T14266"/>
      <c r="U14266"/>
      <c r="V14266"/>
      <c r="Y14266"/>
      <c r="Z14266"/>
      <c r="AA14266"/>
      <c r="AB14266"/>
      <c r="AC14266"/>
      <c r="AD14266"/>
      <c r="AE14266"/>
      <c r="AF14266"/>
      <c r="AG14266"/>
      <c r="AH14266"/>
      <c r="AI14266"/>
      <c r="AJ14266"/>
      <c r="AK14266"/>
      <c r="AL14266"/>
    </row>
    <row r="14267" spans="3:38" ht="15" customHeight="1" x14ac:dyDescent="0.35">
      <c r="C14267"/>
      <c r="D14267"/>
      <c r="E14267"/>
      <c r="F14267"/>
      <c r="G14267"/>
      <c r="H14267"/>
      <c r="I14267"/>
      <c r="J14267"/>
      <c r="K14267"/>
      <c r="L14267"/>
      <c r="M14267"/>
      <c r="N14267"/>
      <c r="O14267"/>
      <c r="S14267"/>
      <c r="T14267"/>
      <c r="U14267"/>
      <c r="V14267"/>
      <c r="Y14267"/>
      <c r="Z14267"/>
      <c r="AA14267"/>
      <c r="AB14267"/>
      <c r="AC14267"/>
      <c r="AD14267"/>
      <c r="AE14267"/>
      <c r="AF14267"/>
      <c r="AG14267"/>
      <c r="AH14267"/>
      <c r="AI14267"/>
      <c r="AJ14267"/>
      <c r="AK14267"/>
      <c r="AL14267"/>
    </row>
    <row r="14268" spans="3:38" ht="15" customHeight="1" x14ac:dyDescent="0.35">
      <c r="C14268"/>
      <c r="D14268"/>
      <c r="E14268"/>
      <c r="F14268"/>
      <c r="G14268"/>
      <c r="H14268"/>
      <c r="I14268"/>
      <c r="J14268"/>
      <c r="K14268"/>
      <c r="L14268"/>
      <c r="M14268"/>
      <c r="N14268"/>
      <c r="O14268"/>
      <c r="S14268"/>
      <c r="T14268"/>
      <c r="U14268"/>
      <c r="V14268"/>
      <c r="Y14268"/>
      <c r="Z14268"/>
      <c r="AA14268"/>
      <c r="AB14268"/>
      <c r="AC14268"/>
      <c r="AD14268"/>
      <c r="AE14268"/>
      <c r="AF14268"/>
      <c r="AG14268"/>
      <c r="AH14268"/>
      <c r="AI14268"/>
      <c r="AJ14268"/>
      <c r="AK14268"/>
      <c r="AL14268"/>
    </row>
    <row r="14269" spans="3:38" ht="15" customHeight="1" x14ac:dyDescent="0.35">
      <c r="C14269"/>
      <c r="D14269"/>
      <c r="E14269"/>
      <c r="F14269"/>
      <c r="G14269"/>
      <c r="H14269"/>
      <c r="I14269"/>
      <c r="J14269"/>
      <c r="K14269"/>
      <c r="L14269"/>
      <c r="M14269"/>
      <c r="N14269"/>
      <c r="O14269"/>
      <c r="S14269"/>
      <c r="T14269"/>
      <c r="U14269"/>
      <c r="V14269"/>
      <c r="Y14269"/>
      <c r="Z14269"/>
      <c r="AA14269"/>
      <c r="AB14269"/>
      <c r="AC14269"/>
      <c r="AD14269"/>
      <c r="AE14269"/>
      <c r="AF14269"/>
      <c r="AG14269"/>
      <c r="AH14269"/>
      <c r="AI14269"/>
      <c r="AJ14269"/>
      <c r="AK14269"/>
      <c r="AL14269"/>
    </row>
    <row r="14270" spans="3:38" ht="15" customHeight="1" x14ac:dyDescent="0.35">
      <c r="C14270"/>
      <c r="D14270"/>
      <c r="E14270"/>
      <c r="F14270"/>
      <c r="G14270"/>
      <c r="H14270"/>
      <c r="I14270"/>
      <c r="J14270"/>
      <c r="K14270"/>
      <c r="L14270"/>
      <c r="M14270"/>
      <c r="N14270"/>
      <c r="O14270"/>
      <c r="S14270"/>
      <c r="T14270"/>
      <c r="U14270"/>
      <c r="V14270"/>
      <c r="Y14270"/>
      <c r="Z14270"/>
      <c r="AA14270"/>
      <c r="AB14270"/>
      <c r="AC14270"/>
      <c r="AD14270"/>
      <c r="AE14270"/>
      <c r="AF14270"/>
      <c r="AG14270"/>
      <c r="AH14270"/>
      <c r="AI14270"/>
      <c r="AJ14270"/>
      <c r="AK14270"/>
      <c r="AL14270"/>
    </row>
    <row r="14271" spans="3:38" ht="15" customHeight="1" x14ac:dyDescent="0.35">
      <c r="C14271"/>
      <c r="D14271"/>
      <c r="E14271"/>
      <c r="F14271"/>
      <c r="G14271"/>
      <c r="H14271"/>
      <c r="I14271"/>
      <c r="J14271"/>
      <c r="K14271"/>
      <c r="L14271"/>
      <c r="M14271"/>
      <c r="N14271"/>
      <c r="O14271"/>
      <c r="S14271"/>
      <c r="T14271"/>
      <c r="U14271"/>
      <c r="V14271"/>
      <c r="Y14271"/>
      <c r="Z14271"/>
      <c r="AA14271"/>
      <c r="AB14271"/>
      <c r="AC14271"/>
      <c r="AD14271"/>
      <c r="AE14271"/>
      <c r="AF14271"/>
      <c r="AG14271"/>
      <c r="AH14271"/>
      <c r="AI14271"/>
      <c r="AJ14271"/>
      <c r="AK14271"/>
      <c r="AL14271"/>
    </row>
    <row r="14272" spans="3:38" ht="15" customHeight="1" x14ac:dyDescent="0.35">
      <c r="C14272"/>
      <c r="D14272"/>
      <c r="E14272"/>
      <c r="F14272"/>
      <c r="G14272"/>
      <c r="H14272"/>
      <c r="I14272"/>
      <c r="J14272"/>
      <c r="K14272"/>
      <c r="L14272"/>
      <c r="M14272"/>
      <c r="N14272"/>
      <c r="O14272"/>
      <c r="S14272"/>
      <c r="T14272"/>
      <c r="U14272"/>
      <c r="V14272"/>
      <c r="Y14272"/>
      <c r="Z14272"/>
      <c r="AA14272"/>
      <c r="AB14272"/>
      <c r="AC14272"/>
      <c r="AD14272"/>
      <c r="AE14272"/>
      <c r="AF14272"/>
      <c r="AG14272"/>
      <c r="AH14272"/>
      <c r="AI14272"/>
      <c r="AJ14272"/>
      <c r="AK14272"/>
      <c r="AL14272"/>
    </row>
    <row r="14273" spans="3:38" ht="15" customHeight="1" x14ac:dyDescent="0.35">
      <c r="C14273"/>
      <c r="D14273"/>
      <c r="E14273"/>
      <c r="F14273"/>
      <c r="G14273"/>
      <c r="H14273"/>
      <c r="I14273"/>
      <c r="J14273"/>
      <c r="K14273"/>
      <c r="L14273"/>
      <c r="M14273"/>
      <c r="N14273"/>
      <c r="O14273"/>
      <c r="S14273"/>
      <c r="T14273"/>
      <c r="U14273"/>
      <c r="V14273"/>
      <c r="Y14273"/>
      <c r="Z14273"/>
      <c r="AA14273"/>
      <c r="AB14273"/>
      <c r="AC14273"/>
      <c r="AD14273"/>
      <c r="AE14273"/>
      <c r="AF14273"/>
      <c r="AG14273"/>
      <c r="AH14273"/>
      <c r="AI14273"/>
      <c r="AJ14273"/>
      <c r="AK14273"/>
      <c r="AL14273"/>
    </row>
    <row r="14274" spans="3:38" ht="15" customHeight="1" x14ac:dyDescent="0.35">
      <c r="C14274"/>
      <c r="D14274"/>
      <c r="E14274"/>
      <c r="F14274"/>
      <c r="G14274"/>
      <c r="H14274"/>
      <c r="I14274"/>
      <c r="J14274"/>
      <c r="K14274"/>
      <c r="L14274"/>
      <c r="M14274"/>
      <c r="N14274"/>
      <c r="O14274"/>
      <c r="S14274"/>
      <c r="T14274"/>
      <c r="U14274"/>
      <c r="V14274"/>
      <c r="Y14274"/>
      <c r="Z14274"/>
      <c r="AA14274"/>
      <c r="AB14274"/>
      <c r="AC14274"/>
      <c r="AD14274"/>
      <c r="AE14274"/>
      <c r="AF14274"/>
      <c r="AG14274"/>
      <c r="AH14274"/>
      <c r="AI14274"/>
      <c r="AJ14274"/>
      <c r="AK14274"/>
      <c r="AL14274"/>
    </row>
    <row r="14275" spans="3:38" ht="15" customHeight="1" x14ac:dyDescent="0.35">
      <c r="C14275"/>
      <c r="D14275"/>
      <c r="E14275"/>
      <c r="F14275"/>
      <c r="G14275"/>
      <c r="H14275"/>
      <c r="I14275"/>
      <c r="J14275"/>
      <c r="K14275"/>
      <c r="L14275"/>
      <c r="M14275"/>
      <c r="N14275"/>
      <c r="O14275"/>
      <c r="S14275"/>
      <c r="T14275"/>
      <c r="U14275"/>
      <c r="V14275"/>
      <c r="Y14275"/>
      <c r="Z14275"/>
      <c r="AA14275"/>
      <c r="AB14275"/>
      <c r="AC14275"/>
      <c r="AD14275"/>
      <c r="AE14275"/>
      <c r="AF14275"/>
      <c r="AG14275"/>
      <c r="AH14275"/>
      <c r="AI14275"/>
      <c r="AJ14275"/>
      <c r="AK14275"/>
      <c r="AL14275"/>
    </row>
    <row r="14276" spans="3:38" ht="15" customHeight="1" x14ac:dyDescent="0.35">
      <c r="C14276"/>
      <c r="D14276"/>
      <c r="E14276"/>
      <c r="F14276"/>
      <c r="G14276"/>
      <c r="H14276"/>
      <c r="I14276"/>
      <c r="J14276"/>
      <c r="K14276"/>
      <c r="L14276"/>
      <c r="M14276"/>
      <c r="N14276"/>
      <c r="O14276"/>
      <c r="S14276"/>
      <c r="T14276"/>
      <c r="U14276"/>
      <c r="V14276"/>
      <c r="Y14276"/>
      <c r="Z14276"/>
      <c r="AA14276"/>
      <c r="AB14276"/>
      <c r="AC14276"/>
      <c r="AD14276"/>
      <c r="AE14276"/>
      <c r="AF14276"/>
      <c r="AG14276"/>
      <c r="AH14276"/>
      <c r="AI14276"/>
      <c r="AJ14276"/>
      <c r="AK14276"/>
      <c r="AL14276"/>
    </row>
    <row r="14277" spans="3:38" ht="15" customHeight="1" x14ac:dyDescent="0.35">
      <c r="C14277"/>
      <c r="D14277"/>
      <c r="E14277"/>
      <c r="F14277"/>
      <c r="G14277"/>
      <c r="H14277"/>
      <c r="I14277"/>
      <c r="J14277"/>
      <c r="K14277"/>
      <c r="L14277"/>
      <c r="M14277"/>
      <c r="N14277"/>
      <c r="O14277"/>
      <c r="S14277"/>
      <c r="T14277"/>
      <c r="U14277"/>
      <c r="V14277"/>
      <c r="Y14277"/>
      <c r="Z14277"/>
      <c r="AA14277"/>
      <c r="AB14277"/>
      <c r="AC14277"/>
      <c r="AD14277"/>
      <c r="AE14277"/>
      <c r="AF14277"/>
      <c r="AG14277"/>
      <c r="AH14277"/>
      <c r="AI14277"/>
      <c r="AJ14277"/>
      <c r="AK14277"/>
      <c r="AL14277"/>
    </row>
    <row r="14278" spans="3:38" ht="15" customHeight="1" x14ac:dyDescent="0.35">
      <c r="C14278"/>
      <c r="D14278"/>
      <c r="E14278"/>
      <c r="F14278"/>
      <c r="G14278"/>
      <c r="H14278"/>
      <c r="I14278"/>
      <c r="J14278"/>
      <c r="K14278"/>
      <c r="L14278"/>
      <c r="M14278"/>
      <c r="N14278"/>
      <c r="O14278"/>
      <c r="S14278"/>
      <c r="T14278"/>
      <c r="U14278"/>
      <c r="V14278"/>
      <c r="Y14278"/>
      <c r="Z14278"/>
      <c r="AA14278"/>
      <c r="AB14278"/>
      <c r="AC14278"/>
      <c r="AD14278"/>
      <c r="AE14278"/>
      <c r="AF14278"/>
      <c r="AG14278"/>
      <c r="AH14278"/>
      <c r="AI14278"/>
      <c r="AJ14278"/>
      <c r="AK14278"/>
      <c r="AL14278"/>
    </row>
    <row r="14279" spans="3:38" ht="15" customHeight="1" x14ac:dyDescent="0.35">
      <c r="C14279"/>
      <c r="D14279"/>
      <c r="E14279"/>
      <c r="F14279"/>
      <c r="G14279"/>
      <c r="H14279"/>
      <c r="I14279"/>
      <c r="J14279"/>
      <c r="K14279"/>
      <c r="L14279"/>
      <c r="M14279"/>
      <c r="N14279"/>
      <c r="O14279"/>
      <c r="S14279"/>
      <c r="T14279"/>
      <c r="U14279"/>
      <c r="V14279"/>
      <c r="Y14279"/>
      <c r="Z14279"/>
      <c r="AA14279"/>
      <c r="AB14279"/>
      <c r="AC14279"/>
      <c r="AD14279"/>
      <c r="AE14279"/>
      <c r="AF14279"/>
      <c r="AG14279"/>
      <c r="AH14279"/>
      <c r="AI14279"/>
      <c r="AJ14279"/>
      <c r="AK14279"/>
      <c r="AL14279"/>
    </row>
    <row r="14280" spans="3:38" ht="15" customHeight="1" x14ac:dyDescent="0.35">
      <c r="C14280"/>
      <c r="D14280"/>
      <c r="E14280"/>
      <c r="F14280"/>
      <c r="G14280"/>
      <c r="H14280"/>
      <c r="I14280"/>
      <c r="J14280"/>
      <c r="K14280"/>
      <c r="L14280"/>
      <c r="M14280"/>
      <c r="N14280"/>
      <c r="O14280"/>
      <c r="S14280"/>
      <c r="T14280"/>
      <c r="U14280"/>
      <c r="V14280"/>
      <c r="Y14280"/>
      <c r="Z14280"/>
      <c r="AA14280"/>
      <c r="AB14280"/>
      <c r="AC14280"/>
      <c r="AD14280"/>
      <c r="AE14280"/>
      <c r="AF14280"/>
      <c r="AG14280"/>
      <c r="AH14280"/>
      <c r="AI14280"/>
      <c r="AJ14280"/>
      <c r="AK14280"/>
      <c r="AL14280"/>
    </row>
    <row r="14281" spans="3:38" ht="15" customHeight="1" x14ac:dyDescent="0.35">
      <c r="C14281"/>
      <c r="D14281"/>
      <c r="E14281"/>
      <c r="F14281"/>
      <c r="G14281"/>
      <c r="H14281"/>
      <c r="I14281"/>
      <c r="J14281"/>
      <c r="K14281"/>
      <c r="L14281"/>
      <c r="M14281"/>
      <c r="N14281"/>
      <c r="O14281"/>
      <c r="S14281"/>
      <c r="T14281"/>
      <c r="U14281"/>
      <c r="V14281"/>
      <c r="Y14281"/>
      <c r="Z14281"/>
      <c r="AA14281"/>
      <c r="AB14281"/>
      <c r="AC14281"/>
      <c r="AD14281"/>
      <c r="AE14281"/>
      <c r="AF14281"/>
      <c r="AG14281"/>
      <c r="AH14281"/>
      <c r="AI14281"/>
      <c r="AJ14281"/>
      <c r="AK14281"/>
      <c r="AL14281"/>
    </row>
    <row r="14282" spans="3:38" ht="15" customHeight="1" x14ac:dyDescent="0.35">
      <c r="C14282"/>
      <c r="D14282"/>
      <c r="E14282"/>
      <c r="F14282"/>
      <c r="G14282"/>
      <c r="H14282"/>
      <c r="I14282"/>
      <c r="J14282"/>
      <c r="K14282"/>
      <c r="L14282"/>
      <c r="M14282"/>
      <c r="N14282"/>
      <c r="O14282"/>
      <c r="S14282"/>
      <c r="T14282"/>
      <c r="U14282"/>
      <c r="V14282"/>
      <c r="Y14282"/>
      <c r="Z14282"/>
      <c r="AA14282"/>
      <c r="AB14282"/>
      <c r="AC14282"/>
      <c r="AD14282"/>
      <c r="AE14282"/>
      <c r="AF14282"/>
      <c r="AG14282"/>
      <c r="AH14282"/>
      <c r="AI14282"/>
      <c r="AJ14282"/>
      <c r="AK14282"/>
      <c r="AL14282"/>
    </row>
    <row r="14283" spans="3:38" ht="15" customHeight="1" x14ac:dyDescent="0.35">
      <c r="C14283"/>
      <c r="D14283"/>
      <c r="E14283"/>
      <c r="F14283"/>
      <c r="G14283"/>
      <c r="H14283"/>
      <c r="I14283"/>
      <c r="J14283"/>
      <c r="K14283"/>
      <c r="L14283"/>
      <c r="M14283"/>
      <c r="N14283"/>
      <c r="O14283"/>
      <c r="S14283"/>
      <c r="T14283"/>
      <c r="U14283"/>
      <c r="V14283"/>
      <c r="Y14283"/>
      <c r="Z14283"/>
      <c r="AA14283"/>
      <c r="AB14283"/>
      <c r="AC14283"/>
      <c r="AD14283"/>
      <c r="AE14283"/>
      <c r="AF14283"/>
      <c r="AG14283"/>
      <c r="AH14283"/>
      <c r="AI14283"/>
      <c r="AJ14283"/>
      <c r="AK14283"/>
      <c r="AL14283"/>
    </row>
    <row r="14284" spans="3:38" ht="15" customHeight="1" x14ac:dyDescent="0.35">
      <c r="C14284"/>
      <c r="D14284"/>
      <c r="E14284"/>
      <c r="F14284"/>
      <c r="G14284"/>
      <c r="H14284"/>
      <c r="I14284"/>
      <c r="J14284"/>
      <c r="K14284"/>
      <c r="L14284"/>
      <c r="M14284"/>
      <c r="N14284"/>
      <c r="O14284"/>
      <c r="S14284"/>
      <c r="T14284"/>
      <c r="U14284"/>
      <c r="V14284"/>
      <c r="Y14284"/>
      <c r="Z14284"/>
      <c r="AA14284"/>
      <c r="AB14284"/>
      <c r="AC14284"/>
      <c r="AD14284"/>
      <c r="AE14284"/>
      <c r="AF14284"/>
      <c r="AG14284"/>
      <c r="AH14284"/>
      <c r="AI14284"/>
      <c r="AJ14284"/>
      <c r="AK14284"/>
      <c r="AL14284"/>
    </row>
    <row r="14285" spans="3:38" ht="15" customHeight="1" x14ac:dyDescent="0.35">
      <c r="C14285"/>
      <c r="D14285"/>
      <c r="E14285"/>
      <c r="F14285"/>
      <c r="G14285"/>
      <c r="H14285"/>
      <c r="I14285"/>
      <c r="J14285"/>
      <c r="K14285"/>
      <c r="L14285"/>
      <c r="M14285"/>
      <c r="N14285"/>
      <c r="O14285"/>
      <c r="S14285"/>
      <c r="T14285"/>
      <c r="U14285"/>
      <c r="V14285"/>
      <c r="Y14285"/>
      <c r="Z14285"/>
      <c r="AA14285"/>
      <c r="AB14285"/>
      <c r="AC14285"/>
      <c r="AD14285"/>
      <c r="AE14285"/>
      <c r="AF14285"/>
      <c r="AG14285"/>
      <c r="AH14285"/>
      <c r="AI14285"/>
      <c r="AJ14285"/>
      <c r="AK14285"/>
      <c r="AL14285"/>
    </row>
    <row r="14286" spans="3:38" ht="15" customHeight="1" x14ac:dyDescent="0.35">
      <c r="C14286"/>
      <c r="D14286"/>
      <c r="E14286"/>
      <c r="F14286"/>
      <c r="G14286"/>
      <c r="H14286"/>
      <c r="I14286"/>
      <c r="J14286"/>
      <c r="K14286"/>
      <c r="L14286"/>
      <c r="M14286"/>
      <c r="N14286"/>
      <c r="O14286"/>
      <c r="S14286"/>
      <c r="T14286"/>
      <c r="U14286"/>
      <c r="V14286"/>
      <c r="Y14286"/>
      <c r="Z14286"/>
      <c r="AA14286"/>
      <c r="AB14286"/>
      <c r="AC14286"/>
      <c r="AD14286"/>
      <c r="AE14286"/>
      <c r="AF14286"/>
      <c r="AG14286"/>
      <c r="AH14286"/>
      <c r="AI14286"/>
      <c r="AJ14286"/>
      <c r="AK14286"/>
      <c r="AL14286"/>
    </row>
    <row r="14287" spans="3:38" ht="15" customHeight="1" x14ac:dyDescent="0.35">
      <c r="C14287"/>
      <c r="D14287"/>
      <c r="E14287"/>
      <c r="F14287"/>
      <c r="G14287"/>
      <c r="H14287"/>
      <c r="I14287"/>
      <c r="J14287"/>
      <c r="K14287"/>
      <c r="L14287"/>
      <c r="M14287"/>
      <c r="N14287"/>
      <c r="O14287"/>
      <c r="S14287"/>
      <c r="T14287"/>
      <c r="U14287"/>
      <c r="V14287"/>
      <c r="Y14287"/>
      <c r="Z14287"/>
      <c r="AA14287"/>
      <c r="AB14287"/>
      <c r="AC14287"/>
      <c r="AD14287"/>
      <c r="AE14287"/>
      <c r="AF14287"/>
      <c r="AG14287"/>
      <c r="AH14287"/>
      <c r="AI14287"/>
      <c r="AJ14287"/>
      <c r="AK14287"/>
      <c r="AL14287"/>
    </row>
    <row r="14288" spans="3:38" ht="15" customHeight="1" x14ac:dyDescent="0.35">
      <c r="C14288"/>
      <c r="D14288"/>
      <c r="E14288"/>
      <c r="F14288"/>
      <c r="G14288"/>
      <c r="H14288"/>
      <c r="I14288"/>
      <c r="J14288"/>
      <c r="K14288"/>
      <c r="L14288"/>
      <c r="M14288"/>
      <c r="N14288"/>
      <c r="O14288"/>
      <c r="S14288"/>
      <c r="T14288"/>
      <c r="U14288"/>
      <c r="V14288"/>
      <c r="Y14288"/>
      <c r="Z14288"/>
      <c r="AA14288"/>
      <c r="AB14288"/>
      <c r="AC14288"/>
      <c r="AD14288"/>
      <c r="AE14288"/>
      <c r="AF14288"/>
      <c r="AG14288"/>
      <c r="AH14288"/>
      <c r="AI14288"/>
      <c r="AJ14288"/>
      <c r="AK14288"/>
      <c r="AL14288"/>
    </row>
    <row r="14289" spans="3:38" ht="15" customHeight="1" x14ac:dyDescent="0.35">
      <c r="C14289"/>
      <c r="D14289"/>
      <c r="E14289"/>
      <c r="F14289"/>
      <c r="G14289"/>
      <c r="H14289"/>
      <c r="I14289"/>
      <c r="J14289"/>
      <c r="K14289"/>
      <c r="L14289"/>
      <c r="M14289"/>
      <c r="N14289"/>
      <c r="O14289"/>
      <c r="S14289"/>
      <c r="T14289"/>
      <c r="U14289"/>
      <c r="V14289"/>
      <c r="Y14289"/>
      <c r="Z14289"/>
      <c r="AA14289"/>
      <c r="AB14289"/>
      <c r="AC14289"/>
      <c r="AD14289"/>
      <c r="AE14289"/>
      <c r="AF14289"/>
      <c r="AG14289"/>
      <c r="AH14289"/>
      <c r="AI14289"/>
      <c r="AJ14289"/>
      <c r="AK14289"/>
      <c r="AL14289"/>
    </row>
    <row r="14290" spans="3:38" ht="15" customHeight="1" x14ac:dyDescent="0.35">
      <c r="C14290"/>
      <c r="D14290"/>
      <c r="E14290"/>
      <c r="F14290"/>
      <c r="G14290"/>
      <c r="H14290"/>
      <c r="I14290"/>
      <c r="J14290"/>
      <c r="K14290"/>
      <c r="L14290"/>
      <c r="M14290"/>
      <c r="N14290"/>
      <c r="O14290"/>
      <c r="S14290"/>
      <c r="T14290"/>
      <c r="U14290"/>
      <c r="V14290"/>
      <c r="Y14290"/>
      <c r="Z14290"/>
      <c r="AA14290"/>
      <c r="AB14290"/>
      <c r="AC14290"/>
      <c r="AD14290"/>
      <c r="AE14290"/>
      <c r="AF14290"/>
      <c r="AG14290"/>
      <c r="AH14290"/>
      <c r="AI14290"/>
      <c r="AJ14290"/>
      <c r="AK14290"/>
      <c r="AL14290"/>
    </row>
    <row r="14291" spans="3:38" ht="15" customHeight="1" x14ac:dyDescent="0.35">
      <c r="C14291"/>
      <c r="D14291"/>
      <c r="E14291"/>
      <c r="F14291"/>
      <c r="G14291"/>
      <c r="H14291"/>
      <c r="I14291"/>
      <c r="J14291"/>
      <c r="K14291"/>
      <c r="L14291"/>
      <c r="M14291"/>
      <c r="N14291"/>
      <c r="O14291"/>
      <c r="S14291"/>
      <c r="T14291"/>
      <c r="U14291"/>
      <c r="V14291"/>
      <c r="Y14291"/>
      <c r="Z14291"/>
      <c r="AA14291"/>
      <c r="AB14291"/>
      <c r="AC14291"/>
      <c r="AD14291"/>
      <c r="AE14291"/>
      <c r="AF14291"/>
      <c r="AG14291"/>
      <c r="AH14291"/>
      <c r="AI14291"/>
      <c r="AJ14291"/>
      <c r="AK14291"/>
      <c r="AL14291"/>
    </row>
    <row r="14292" spans="3:38" ht="15" customHeight="1" x14ac:dyDescent="0.35">
      <c r="C14292"/>
      <c r="D14292"/>
      <c r="E14292"/>
      <c r="F14292"/>
      <c r="G14292"/>
      <c r="H14292"/>
      <c r="I14292"/>
      <c r="J14292"/>
      <c r="K14292"/>
      <c r="L14292"/>
      <c r="M14292"/>
      <c r="N14292"/>
      <c r="O14292"/>
      <c r="S14292"/>
      <c r="T14292"/>
      <c r="U14292"/>
      <c r="V14292"/>
      <c r="Y14292"/>
      <c r="Z14292"/>
      <c r="AA14292"/>
      <c r="AB14292"/>
      <c r="AC14292"/>
      <c r="AD14292"/>
      <c r="AE14292"/>
      <c r="AF14292"/>
      <c r="AG14292"/>
      <c r="AH14292"/>
      <c r="AI14292"/>
      <c r="AJ14292"/>
      <c r="AK14292"/>
      <c r="AL14292"/>
    </row>
    <row r="14293" spans="3:38" ht="15" customHeight="1" x14ac:dyDescent="0.35">
      <c r="C14293"/>
      <c r="D14293"/>
      <c r="E14293"/>
      <c r="F14293"/>
      <c r="G14293"/>
      <c r="H14293"/>
      <c r="I14293"/>
      <c r="J14293"/>
      <c r="K14293"/>
      <c r="L14293"/>
      <c r="M14293"/>
      <c r="N14293"/>
      <c r="O14293"/>
      <c r="S14293"/>
      <c r="T14293"/>
      <c r="U14293"/>
      <c r="V14293"/>
      <c r="Y14293"/>
      <c r="Z14293"/>
      <c r="AA14293"/>
      <c r="AB14293"/>
      <c r="AC14293"/>
      <c r="AD14293"/>
      <c r="AE14293"/>
      <c r="AF14293"/>
      <c r="AG14293"/>
      <c r="AH14293"/>
      <c r="AI14293"/>
      <c r="AJ14293"/>
      <c r="AK14293"/>
      <c r="AL14293"/>
    </row>
    <row r="14294" spans="3:38" ht="15" customHeight="1" x14ac:dyDescent="0.35">
      <c r="C14294"/>
      <c r="D14294"/>
      <c r="E14294"/>
      <c r="F14294"/>
      <c r="G14294"/>
      <c r="H14294"/>
      <c r="I14294"/>
      <c r="J14294"/>
      <c r="K14294"/>
      <c r="L14294"/>
      <c r="M14294"/>
      <c r="N14294"/>
      <c r="O14294"/>
      <c r="S14294"/>
      <c r="T14294"/>
      <c r="U14294"/>
      <c r="V14294"/>
      <c r="Y14294"/>
      <c r="Z14294"/>
      <c r="AA14294"/>
      <c r="AB14294"/>
      <c r="AC14294"/>
      <c r="AD14294"/>
      <c r="AE14294"/>
      <c r="AF14294"/>
      <c r="AG14294"/>
      <c r="AH14294"/>
      <c r="AI14294"/>
      <c r="AJ14294"/>
      <c r="AK14294"/>
      <c r="AL14294"/>
    </row>
    <row r="14295" spans="3:38" ht="15" customHeight="1" x14ac:dyDescent="0.35">
      <c r="C14295"/>
      <c r="D14295"/>
      <c r="E14295"/>
      <c r="F14295"/>
      <c r="G14295"/>
      <c r="H14295"/>
      <c r="I14295"/>
      <c r="J14295"/>
      <c r="K14295"/>
      <c r="L14295"/>
      <c r="M14295"/>
      <c r="N14295"/>
      <c r="O14295"/>
      <c r="S14295"/>
      <c r="T14295"/>
      <c r="U14295"/>
      <c r="V14295"/>
      <c r="Y14295"/>
      <c r="Z14295"/>
      <c r="AA14295"/>
      <c r="AB14295"/>
      <c r="AC14295"/>
      <c r="AD14295"/>
      <c r="AE14295"/>
      <c r="AF14295"/>
      <c r="AG14295"/>
      <c r="AH14295"/>
      <c r="AI14295"/>
      <c r="AJ14295"/>
      <c r="AK14295"/>
      <c r="AL14295"/>
    </row>
    <row r="14296" spans="3:38" ht="15" customHeight="1" x14ac:dyDescent="0.35">
      <c r="C14296"/>
      <c r="D14296"/>
      <c r="E14296"/>
      <c r="F14296"/>
      <c r="G14296"/>
      <c r="H14296"/>
      <c r="I14296"/>
      <c r="J14296"/>
      <c r="K14296"/>
      <c r="L14296"/>
      <c r="M14296"/>
      <c r="N14296"/>
      <c r="O14296"/>
      <c r="S14296"/>
      <c r="T14296"/>
      <c r="U14296"/>
      <c r="V14296"/>
      <c r="Y14296"/>
      <c r="Z14296"/>
      <c r="AA14296"/>
      <c r="AB14296"/>
      <c r="AC14296"/>
      <c r="AD14296"/>
      <c r="AE14296"/>
      <c r="AF14296"/>
      <c r="AG14296"/>
      <c r="AH14296"/>
      <c r="AI14296"/>
      <c r="AJ14296"/>
      <c r="AK14296"/>
      <c r="AL14296"/>
    </row>
    <row r="14297" spans="3:38" ht="15" customHeight="1" x14ac:dyDescent="0.35">
      <c r="C14297"/>
      <c r="D14297"/>
      <c r="E14297"/>
      <c r="F14297"/>
      <c r="G14297"/>
      <c r="H14297"/>
      <c r="I14297"/>
      <c r="J14297"/>
      <c r="K14297"/>
      <c r="L14297"/>
      <c r="M14297"/>
      <c r="N14297"/>
      <c r="O14297"/>
      <c r="S14297"/>
      <c r="T14297"/>
      <c r="U14297"/>
      <c r="V14297"/>
      <c r="Y14297"/>
      <c r="Z14297"/>
      <c r="AA14297"/>
      <c r="AB14297"/>
      <c r="AC14297"/>
      <c r="AD14297"/>
      <c r="AE14297"/>
      <c r="AF14297"/>
      <c r="AG14297"/>
      <c r="AH14297"/>
      <c r="AI14297"/>
      <c r="AJ14297"/>
      <c r="AK14297"/>
      <c r="AL14297"/>
    </row>
    <row r="14298" spans="3:38" ht="15" customHeight="1" x14ac:dyDescent="0.35">
      <c r="C14298"/>
      <c r="D14298"/>
      <c r="E14298"/>
      <c r="F14298"/>
      <c r="G14298"/>
      <c r="H14298"/>
      <c r="I14298"/>
      <c r="J14298"/>
      <c r="K14298"/>
      <c r="L14298"/>
      <c r="M14298"/>
      <c r="N14298"/>
      <c r="O14298"/>
      <c r="S14298"/>
      <c r="T14298"/>
      <c r="U14298"/>
      <c r="V14298"/>
      <c r="Y14298"/>
      <c r="Z14298"/>
      <c r="AA14298"/>
      <c r="AB14298"/>
      <c r="AC14298"/>
      <c r="AD14298"/>
      <c r="AE14298"/>
      <c r="AF14298"/>
      <c r="AG14298"/>
      <c r="AH14298"/>
      <c r="AI14298"/>
      <c r="AJ14298"/>
      <c r="AK14298"/>
      <c r="AL14298"/>
    </row>
    <row r="14299" spans="3:38" ht="15" customHeight="1" x14ac:dyDescent="0.35">
      <c r="C14299"/>
      <c r="D14299"/>
      <c r="E14299"/>
      <c r="F14299"/>
      <c r="G14299"/>
      <c r="H14299"/>
      <c r="I14299"/>
      <c r="J14299"/>
      <c r="K14299"/>
      <c r="L14299"/>
      <c r="M14299"/>
      <c r="N14299"/>
      <c r="O14299"/>
      <c r="S14299"/>
      <c r="T14299"/>
      <c r="U14299"/>
      <c r="V14299"/>
      <c r="Y14299"/>
      <c r="Z14299"/>
      <c r="AA14299"/>
      <c r="AB14299"/>
      <c r="AC14299"/>
      <c r="AD14299"/>
      <c r="AE14299"/>
      <c r="AF14299"/>
      <c r="AG14299"/>
      <c r="AH14299"/>
      <c r="AI14299"/>
      <c r="AJ14299"/>
      <c r="AK14299"/>
      <c r="AL14299"/>
    </row>
    <row r="14300" spans="3:38" ht="15" customHeight="1" x14ac:dyDescent="0.35">
      <c r="C14300"/>
      <c r="D14300"/>
      <c r="E14300"/>
      <c r="F14300"/>
      <c r="G14300"/>
      <c r="H14300"/>
      <c r="I14300"/>
      <c r="J14300"/>
      <c r="K14300"/>
      <c r="L14300"/>
      <c r="M14300"/>
      <c r="N14300"/>
      <c r="O14300"/>
      <c r="S14300"/>
      <c r="T14300"/>
      <c r="U14300"/>
      <c r="V14300"/>
      <c r="Y14300"/>
      <c r="Z14300"/>
      <c r="AA14300"/>
      <c r="AB14300"/>
      <c r="AC14300"/>
      <c r="AD14300"/>
      <c r="AE14300"/>
      <c r="AF14300"/>
      <c r="AG14300"/>
      <c r="AH14300"/>
      <c r="AI14300"/>
      <c r="AJ14300"/>
      <c r="AK14300"/>
      <c r="AL14300"/>
    </row>
    <row r="14301" spans="3:38" ht="15" customHeight="1" x14ac:dyDescent="0.35">
      <c r="C14301"/>
      <c r="D14301"/>
      <c r="E14301"/>
      <c r="F14301"/>
      <c r="G14301"/>
      <c r="H14301"/>
      <c r="I14301"/>
      <c r="J14301"/>
      <c r="K14301"/>
      <c r="L14301"/>
      <c r="M14301"/>
      <c r="N14301"/>
      <c r="O14301"/>
      <c r="S14301"/>
      <c r="T14301"/>
      <c r="U14301"/>
      <c r="V14301"/>
      <c r="Y14301"/>
      <c r="Z14301"/>
      <c r="AA14301"/>
      <c r="AB14301"/>
      <c r="AC14301"/>
      <c r="AD14301"/>
      <c r="AE14301"/>
      <c r="AF14301"/>
      <c r="AG14301"/>
      <c r="AH14301"/>
      <c r="AI14301"/>
      <c r="AJ14301"/>
      <c r="AK14301"/>
      <c r="AL14301"/>
    </row>
    <row r="14302" spans="3:38" ht="15" customHeight="1" x14ac:dyDescent="0.35">
      <c r="C14302"/>
      <c r="D14302"/>
      <c r="E14302"/>
      <c r="F14302"/>
      <c r="G14302"/>
      <c r="H14302"/>
      <c r="I14302"/>
      <c r="J14302"/>
      <c r="K14302"/>
      <c r="L14302"/>
      <c r="M14302"/>
      <c r="N14302"/>
      <c r="O14302"/>
      <c r="S14302"/>
      <c r="T14302"/>
      <c r="U14302"/>
      <c r="V14302"/>
      <c r="Y14302"/>
      <c r="Z14302"/>
      <c r="AA14302"/>
      <c r="AB14302"/>
      <c r="AC14302"/>
      <c r="AD14302"/>
      <c r="AE14302"/>
      <c r="AF14302"/>
      <c r="AG14302"/>
      <c r="AH14302"/>
      <c r="AI14302"/>
      <c r="AJ14302"/>
      <c r="AK14302"/>
      <c r="AL14302"/>
    </row>
    <row r="14303" spans="3:38" ht="15" customHeight="1" x14ac:dyDescent="0.35">
      <c r="C14303"/>
      <c r="D14303"/>
      <c r="E14303"/>
      <c r="F14303"/>
      <c r="G14303"/>
      <c r="H14303"/>
      <c r="I14303"/>
      <c r="J14303"/>
      <c r="K14303"/>
      <c r="L14303"/>
      <c r="M14303"/>
      <c r="N14303"/>
      <c r="O14303"/>
      <c r="S14303"/>
      <c r="T14303"/>
      <c r="U14303"/>
      <c r="V14303"/>
      <c r="Y14303"/>
      <c r="Z14303"/>
      <c r="AA14303"/>
      <c r="AB14303"/>
      <c r="AC14303"/>
      <c r="AD14303"/>
      <c r="AE14303"/>
      <c r="AF14303"/>
      <c r="AG14303"/>
      <c r="AH14303"/>
      <c r="AI14303"/>
      <c r="AJ14303"/>
      <c r="AK14303"/>
      <c r="AL14303"/>
    </row>
    <row r="14304" spans="3:38" ht="15" customHeight="1" x14ac:dyDescent="0.35">
      <c r="C14304"/>
      <c r="D14304"/>
      <c r="E14304"/>
      <c r="F14304"/>
      <c r="G14304"/>
      <c r="H14304"/>
      <c r="I14304"/>
      <c r="J14304"/>
      <c r="K14304"/>
      <c r="L14304"/>
      <c r="M14304"/>
      <c r="N14304"/>
      <c r="O14304"/>
      <c r="S14304"/>
      <c r="T14304"/>
      <c r="U14304"/>
      <c r="V14304"/>
      <c r="Y14304"/>
      <c r="Z14304"/>
      <c r="AA14304"/>
      <c r="AB14304"/>
      <c r="AC14304"/>
      <c r="AD14304"/>
      <c r="AE14304"/>
      <c r="AF14304"/>
      <c r="AG14304"/>
      <c r="AH14304"/>
      <c r="AI14304"/>
      <c r="AJ14304"/>
      <c r="AK14304"/>
      <c r="AL14304"/>
    </row>
    <row r="14305" spans="3:38" ht="15" customHeight="1" x14ac:dyDescent="0.35">
      <c r="C14305"/>
      <c r="D14305"/>
      <c r="E14305"/>
      <c r="F14305"/>
      <c r="G14305"/>
      <c r="H14305"/>
      <c r="I14305"/>
      <c r="J14305"/>
      <c r="K14305"/>
      <c r="L14305"/>
      <c r="M14305"/>
      <c r="N14305"/>
      <c r="O14305"/>
      <c r="S14305"/>
      <c r="T14305"/>
      <c r="U14305"/>
      <c r="V14305"/>
      <c r="Y14305"/>
      <c r="Z14305"/>
      <c r="AA14305"/>
      <c r="AB14305"/>
      <c r="AC14305"/>
      <c r="AD14305"/>
      <c r="AE14305"/>
      <c r="AF14305"/>
      <c r="AG14305"/>
      <c r="AH14305"/>
      <c r="AI14305"/>
      <c r="AJ14305"/>
      <c r="AK14305"/>
      <c r="AL14305"/>
    </row>
    <row r="14306" spans="3:38" ht="15" customHeight="1" x14ac:dyDescent="0.35">
      <c r="C14306"/>
      <c r="D14306"/>
      <c r="E14306"/>
      <c r="F14306"/>
      <c r="G14306"/>
      <c r="H14306"/>
      <c r="I14306"/>
      <c r="J14306"/>
      <c r="K14306"/>
      <c r="L14306"/>
      <c r="M14306"/>
      <c r="N14306"/>
      <c r="O14306"/>
      <c r="S14306"/>
      <c r="T14306"/>
      <c r="U14306"/>
      <c r="V14306"/>
      <c r="Y14306"/>
      <c r="Z14306"/>
      <c r="AA14306"/>
      <c r="AB14306"/>
      <c r="AC14306"/>
      <c r="AD14306"/>
      <c r="AE14306"/>
      <c r="AF14306"/>
      <c r="AG14306"/>
      <c r="AH14306"/>
      <c r="AI14306"/>
      <c r="AJ14306"/>
      <c r="AK14306"/>
      <c r="AL14306"/>
    </row>
    <row r="14307" spans="3:38" ht="15" customHeight="1" x14ac:dyDescent="0.35">
      <c r="C14307"/>
      <c r="D14307"/>
      <c r="E14307"/>
      <c r="F14307"/>
      <c r="G14307"/>
      <c r="H14307"/>
      <c r="I14307"/>
      <c r="J14307"/>
      <c r="K14307"/>
      <c r="L14307"/>
      <c r="M14307"/>
      <c r="N14307"/>
      <c r="O14307"/>
      <c r="S14307"/>
      <c r="T14307"/>
      <c r="U14307"/>
      <c r="V14307"/>
      <c r="Y14307"/>
      <c r="Z14307"/>
      <c r="AA14307"/>
      <c r="AB14307"/>
      <c r="AC14307"/>
      <c r="AD14307"/>
      <c r="AE14307"/>
      <c r="AF14307"/>
      <c r="AG14307"/>
      <c r="AH14307"/>
      <c r="AI14307"/>
      <c r="AJ14307"/>
      <c r="AK14307"/>
      <c r="AL14307"/>
    </row>
    <row r="14308" spans="3:38" ht="15" customHeight="1" x14ac:dyDescent="0.35">
      <c r="C14308"/>
      <c r="D14308"/>
      <c r="E14308"/>
      <c r="F14308"/>
      <c r="G14308"/>
      <c r="H14308"/>
      <c r="I14308"/>
      <c r="J14308"/>
      <c r="K14308"/>
      <c r="L14308"/>
      <c r="M14308"/>
      <c r="N14308"/>
      <c r="O14308"/>
      <c r="S14308"/>
      <c r="T14308"/>
      <c r="U14308"/>
      <c r="V14308"/>
      <c r="Y14308"/>
      <c r="Z14308"/>
      <c r="AA14308"/>
      <c r="AB14308"/>
      <c r="AC14308"/>
      <c r="AD14308"/>
      <c r="AE14308"/>
      <c r="AF14308"/>
      <c r="AG14308"/>
      <c r="AH14308"/>
      <c r="AI14308"/>
      <c r="AJ14308"/>
      <c r="AK14308"/>
      <c r="AL14308"/>
    </row>
    <row r="14309" spans="3:38" ht="15" customHeight="1" x14ac:dyDescent="0.35">
      <c r="C14309"/>
      <c r="D14309"/>
      <c r="E14309"/>
      <c r="F14309"/>
      <c r="G14309"/>
      <c r="H14309"/>
      <c r="I14309"/>
      <c r="J14309"/>
      <c r="K14309"/>
      <c r="L14309"/>
      <c r="M14309"/>
      <c r="N14309"/>
      <c r="O14309"/>
      <c r="S14309"/>
      <c r="T14309"/>
      <c r="U14309"/>
      <c r="V14309"/>
      <c r="Y14309"/>
      <c r="Z14309"/>
      <c r="AA14309"/>
      <c r="AB14309"/>
      <c r="AC14309"/>
      <c r="AD14309"/>
      <c r="AE14309"/>
      <c r="AF14309"/>
      <c r="AG14309"/>
      <c r="AH14309"/>
      <c r="AI14309"/>
      <c r="AJ14309"/>
      <c r="AK14309"/>
      <c r="AL14309"/>
    </row>
    <row r="14310" spans="3:38" ht="15" customHeight="1" x14ac:dyDescent="0.35">
      <c r="C14310"/>
      <c r="D14310"/>
      <c r="E14310"/>
      <c r="F14310"/>
      <c r="G14310"/>
      <c r="H14310"/>
      <c r="I14310"/>
      <c r="J14310"/>
      <c r="K14310"/>
      <c r="L14310"/>
      <c r="M14310"/>
      <c r="N14310"/>
      <c r="O14310"/>
      <c r="S14310"/>
      <c r="T14310"/>
      <c r="U14310"/>
      <c r="V14310"/>
      <c r="Y14310"/>
      <c r="Z14310"/>
      <c r="AA14310"/>
      <c r="AB14310"/>
      <c r="AC14310"/>
      <c r="AD14310"/>
      <c r="AE14310"/>
      <c r="AF14310"/>
      <c r="AG14310"/>
      <c r="AH14310"/>
      <c r="AI14310"/>
      <c r="AJ14310"/>
      <c r="AK14310"/>
      <c r="AL14310"/>
    </row>
    <row r="14311" spans="3:38" ht="15" customHeight="1" x14ac:dyDescent="0.35">
      <c r="C14311"/>
      <c r="D14311"/>
      <c r="E14311"/>
      <c r="F14311"/>
      <c r="G14311"/>
      <c r="H14311"/>
      <c r="I14311"/>
      <c r="J14311"/>
      <c r="K14311"/>
      <c r="L14311"/>
      <c r="M14311"/>
      <c r="N14311"/>
      <c r="O14311"/>
      <c r="S14311"/>
      <c r="T14311"/>
      <c r="U14311"/>
      <c r="V14311"/>
      <c r="Y14311"/>
      <c r="Z14311"/>
      <c r="AA14311"/>
      <c r="AB14311"/>
      <c r="AC14311"/>
      <c r="AD14311"/>
      <c r="AE14311"/>
      <c r="AF14311"/>
      <c r="AG14311"/>
      <c r="AH14311"/>
      <c r="AI14311"/>
      <c r="AJ14311"/>
      <c r="AK14311"/>
      <c r="AL14311"/>
    </row>
    <row r="14312" spans="3:38" ht="15" customHeight="1" x14ac:dyDescent="0.35">
      <c r="C14312"/>
      <c r="D14312"/>
      <c r="E14312"/>
      <c r="F14312"/>
      <c r="G14312"/>
      <c r="H14312"/>
      <c r="I14312"/>
      <c r="J14312"/>
      <c r="K14312"/>
      <c r="L14312"/>
      <c r="M14312"/>
      <c r="N14312"/>
      <c r="O14312"/>
      <c r="S14312"/>
      <c r="T14312"/>
      <c r="U14312"/>
      <c r="V14312"/>
      <c r="Y14312"/>
      <c r="Z14312"/>
      <c r="AA14312"/>
      <c r="AB14312"/>
      <c r="AC14312"/>
      <c r="AD14312"/>
      <c r="AE14312"/>
      <c r="AF14312"/>
      <c r="AG14312"/>
      <c r="AH14312"/>
      <c r="AI14312"/>
      <c r="AJ14312"/>
      <c r="AK14312"/>
      <c r="AL14312"/>
    </row>
    <row r="14313" spans="3:38" ht="15" customHeight="1" x14ac:dyDescent="0.35">
      <c r="C14313"/>
      <c r="D14313"/>
      <c r="E14313"/>
      <c r="F14313"/>
      <c r="G14313"/>
      <c r="H14313"/>
      <c r="I14313"/>
      <c r="J14313"/>
      <c r="K14313"/>
      <c r="L14313"/>
      <c r="M14313"/>
      <c r="N14313"/>
      <c r="O14313"/>
      <c r="S14313"/>
      <c r="T14313"/>
      <c r="U14313"/>
      <c r="V14313"/>
      <c r="Y14313"/>
      <c r="Z14313"/>
      <c r="AA14313"/>
      <c r="AB14313"/>
      <c r="AC14313"/>
      <c r="AD14313"/>
      <c r="AE14313"/>
      <c r="AF14313"/>
      <c r="AG14313"/>
      <c r="AH14313"/>
      <c r="AI14313"/>
      <c r="AJ14313"/>
      <c r="AK14313"/>
      <c r="AL14313"/>
    </row>
    <row r="14314" spans="3:38" ht="15" customHeight="1" x14ac:dyDescent="0.35">
      <c r="C14314"/>
      <c r="D14314"/>
      <c r="E14314"/>
      <c r="F14314"/>
      <c r="G14314"/>
      <c r="H14314"/>
      <c r="I14314"/>
      <c r="J14314"/>
      <c r="K14314"/>
      <c r="L14314"/>
      <c r="M14314"/>
      <c r="N14314"/>
      <c r="O14314"/>
      <c r="S14314"/>
      <c r="T14314"/>
      <c r="U14314"/>
      <c r="V14314"/>
      <c r="Y14314"/>
      <c r="Z14314"/>
      <c r="AA14314"/>
      <c r="AB14314"/>
      <c r="AC14314"/>
      <c r="AD14314"/>
      <c r="AE14314"/>
      <c r="AF14314"/>
      <c r="AG14314"/>
      <c r="AH14314"/>
      <c r="AI14314"/>
      <c r="AJ14314"/>
      <c r="AK14314"/>
      <c r="AL14314"/>
    </row>
    <row r="14315" spans="3:38" ht="15" customHeight="1" x14ac:dyDescent="0.35">
      <c r="C14315"/>
      <c r="D14315"/>
      <c r="E14315"/>
      <c r="F14315"/>
      <c r="G14315"/>
      <c r="H14315"/>
      <c r="I14315"/>
      <c r="J14315"/>
      <c r="K14315"/>
      <c r="L14315"/>
      <c r="M14315"/>
      <c r="N14315"/>
      <c r="O14315"/>
      <c r="S14315"/>
      <c r="T14315"/>
      <c r="U14315"/>
      <c r="V14315"/>
      <c r="Y14315"/>
      <c r="Z14315"/>
      <c r="AA14315"/>
      <c r="AB14315"/>
      <c r="AC14315"/>
      <c r="AD14315"/>
      <c r="AE14315"/>
      <c r="AF14315"/>
      <c r="AG14315"/>
      <c r="AH14315"/>
      <c r="AI14315"/>
      <c r="AJ14315"/>
      <c r="AK14315"/>
      <c r="AL14315"/>
    </row>
    <row r="14316" spans="3:38" ht="15" customHeight="1" x14ac:dyDescent="0.35">
      <c r="C14316"/>
      <c r="D14316"/>
      <c r="E14316"/>
      <c r="F14316"/>
      <c r="G14316"/>
      <c r="H14316"/>
      <c r="I14316"/>
      <c r="J14316"/>
      <c r="K14316"/>
      <c r="L14316"/>
      <c r="M14316"/>
      <c r="N14316"/>
      <c r="O14316"/>
      <c r="S14316"/>
      <c r="T14316"/>
      <c r="U14316"/>
      <c r="V14316"/>
      <c r="Y14316"/>
      <c r="Z14316"/>
      <c r="AA14316"/>
      <c r="AB14316"/>
      <c r="AC14316"/>
      <c r="AD14316"/>
      <c r="AE14316"/>
      <c r="AF14316"/>
      <c r="AG14316"/>
      <c r="AH14316"/>
      <c r="AI14316"/>
      <c r="AJ14316"/>
      <c r="AK14316"/>
      <c r="AL14316"/>
    </row>
    <row r="14317" spans="3:38" ht="15" customHeight="1" x14ac:dyDescent="0.35">
      <c r="C14317"/>
      <c r="D14317"/>
      <c r="E14317"/>
      <c r="F14317"/>
      <c r="G14317"/>
      <c r="H14317"/>
      <c r="I14317"/>
      <c r="J14317"/>
      <c r="K14317"/>
      <c r="L14317"/>
      <c r="M14317"/>
      <c r="N14317"/>
      <c r="O14317"/>
      <c r="S14317"/>
      <c r="T14317"/>
      <c r="U14317"/>
      <c r="V14317"/>
      <c r="Y14317"/>
      <c r="Z14317"/>
      <c r="AA14317"/>
      <c r="AB14317"/>
      <c r="AC14317"/>
      <c r="AD14317"/>
      <c r="AE14317"/>
      <c r="AF14317"/>
      <c r="AG14317"/>
      <c r="AH14317"/>
      <c r="AI14317"/>
      <c r="AJ14317"/>
      <c r="AK14317"/>
      <c r="AL14317"/>
    </row>
    <row r="14318" spans="3:38" ht="15" customHeight="1" x14ac:dyDescent="0.35">
      <c r="C14318"/>
      <c r="D14318"/>
      <c r="E14318"/>
      <c r="F14318"/>
      <c r="G14318"/>
      <c r="H14318"/>
      <c r="I14318"/>
      <c r="J14318"/>
      <c r="K14318"/>
      <c r="L14318"/>
      <c r="M14318"/>
      <c r="N14318"/>
      <c r="O14318"/>
      <c r="S14318"/>
      <c r="T14318"/>
      <c r="U14318"/>
      <c r="V14318"/>
      <c r="Y14318"/>
      <c r="Z14318"/>
      <c r="AA14318"/>
      <c r="AB14318"/>
      <c r="AC14318"/>
      <c r="AD14318"/>
      <c r="AE14318"/>
      <c r="AF14318"/>
      <c r="AG14318"/>
      <c r="AH14318"/>
      <c r="AI14318"/>
      <c r="AJ14318"/>
      <c r="AK14318"/>
      <c r="AL14318"/>
    </row>
    <row r="14319" spans="3:38" ht="15" customHeight="1" x14ac:dyDescent="0.35">
      <c r="C14319"/>
      <c r="D14319"/>
      <c r="E14319"/>
      <c r="F14319"/>
      <c r="G14319"/>
      <c r="H14319"/>
      <c r="I14319"/>
      <c r="J14319"/>
      <c r="K14319"/>
      <c r="L14319"/>
      <c r="M14319"/>
      <c r="N14319"/>
      <c r="O14319"/>
      <c r="S14319"/>
      <c r="T14319"/>
      <c r="U14319"/>
      <c r="V14319"/>
      <c r="Y14319"/>
      <c r="Z14319"/>
      <c r="AA14319"/>
      <c r="AB14319"/>
      <c r="AC14319"/>
      <c r="AD14319"/>
      <c r="AE14319"/>
      <c r="AF14319"/>
      <c r="AG14319"/>
      <c r="AH14319"/>
      <c r="AI14319"/>
      <c r="AJ14319"/>
      <c r="AK14319"/>
      <c r="AL14319"/>
    </row>
    <row r="14320" spans="3:38" ht="15" customHeight="1" x14ac:dyDescent="0.35">
      <c r="C14320"/>
      <c r="D14320"/>
      <c r="E14320"/>
      <c r="F14320"/>
      <c r="G14320"/>
      <c r="H14320"/>
      <c r="I14320"/>
      <c r="J14320"/>
      <c r="K14320"/>
      <c r="L14320"/>
      <c r="M14320"/>
      <c r="N14320"/>
      <c r="O14320"/>
      <c r="S14320"/>
      <c r="T14320"/>
      <c r="U14320"/>
      <c r="V14320"/>
      <c r="Y14320"/>
      <c r="Z14320"/>
      <c r="AA14320"/>
      <c r="AB14320"/>
      <c r="AC14320"/>
      <c r="AD14320"/>
      <c r="AE14320"/>
      <c r="AF14320"/>
      <c r="AG14320"/>
      <c r="AH14320"/>
      <c r="AI14320"/>
      <c r="AJ14320"/>
      <c r="AK14320"/>
      <c r="AL14320"/>
    </row>
    <row r="14321" spans="3:38" ht="15" customHeight="1" x14ac:dyDescent="0.35">
      <c r="C14321"/>
      <c r="D14321"/>
      <c r="E14321"/>
      <c r="F14321"/>
      <c r="G14321"/>
      <c r="H14321"/>
      <c r="I14321"/>
      <c r="J14321"/>
      <c r="K14321"/>
      <c r="L14321"/>
      <c r="M14321"/>
      <c r="N14321"/>
      <c r="O14321"/>
      <c r="S14321"/>
      <c r="T14321"/>
      <c r="U14321"/>
      <c r="V14321"/>
      <c r="Y14321"/>
      <c r="Z14321"/>
      <c r="AA14321"/>
      <c r="AB14321"/>
      <c r="AC14321"/>
      <c r="AD14321"/>
      <c r="AE14321"/>
      <c r="AF14321"/>
      <c r="AG14321"/>
      <c r="AH14321"/>
      <c r="AI14321"/>
      <c r="AJ14321"/>
      <c r="AK14321"/>
      <c r="AL14321"/>
    </row>
    <row r="14322" spans="3:38" ht="15" customHeight="1" x14ac:dyDescent="0.35">
      <c r="C14322"/>
      <c r="D14322"/>
      <c r="E14322"/>
      <c r="F14322"/>
      <c r="G14322"/>
      <c r="H14322"/>
      <c r="I14322"/>
      <c r="J14322"/>
      <c r="K14322"/>
      <c r="L14322"/>
      <c r="M14322"/>
      <c r="N14322"/>
      <c r="O14322"/>
      <c r="S14322"/>
      <c r="T14322"/>
      <c r="U14322"/>
      <c r="V14322"/>
      <c r="Y14322"/>
      <c r="Z14322"/>
      <c r="AA14322"/>
      <c r="AB14322"/>
      <c r="AC14322"/>
      <c r="AD14322"/>
      <c r="AE14322"/>
      <c r="AF14322"/>
      <c r="AG14322"/>
      <c r="AH14322"/>
      <c r="AI14322"/>
      <c r="AJ14322"/>
      <c r="AK14322"/>
      <c r="AL14322"/>
    </row>
    <row r="14323" spans="3:38" ht="15" customHeight="1" x14ac:dyDescent="0.35">
      <c r="C14323"/>
      <c r="D14323"/>
      <c r="E14323"/>
      <c r="F14323"/>
      <c r="G14323"/>
      <c r="H14323"/>
      <c r="I14323"/>
      <c r="J14323"/>
      <c r="K14323"/>
      <c r="L14323"/>
      <c r="M14323"/>
      <c r="N14323"/>
      <c r="O14323"/>
      <c r="S14323"/>
      <c r="T14323"/>
      <c r="U14323"/>
      <c r="V14323"/>
      <c r="Y14323"/>
      <c r="Z14323"/>
      <c r="AA14323"/>
      <c r="AB14323"/>
      <c r="AC14323"/>
      <c r="AD14323"/>
      <c r="AE14323"/>
      <c r="AF14323"/>
      <c r="AG14323"/>
      <c r="AH14323"/>
      <c r="AI14323"/>
      <c r="AJ14323"/>
      <c r="AK14323"/>
      <c r="AL14323"/>
    </row>
    <row r="14324" spans="3:38" ht="15" customHeight="1" x14ac:dyDescent="0.35">
      <c r="C14324"/>
      <c r="D14324"/>
      <c r="E14324"/>
      <c r="F14324"/>
      <c r="G14324"/>
      <c r="H14324"/>
      <c r="I14324"/>
      <c r="J14324"/>
      <c r="K14324"/>
      <c r="L14324"/>
      <c r="M14324"/>
      <c r="N14324"/>
      <c r="O14324"/>
      <c r="S14324"/>
      <c r="T14324"/>
      <c r="U14324"/>
      <c r="V14324"/>
      <c r="Y14324"/>
      <c r="Z14324"/>
      <c r="AA14324"/>
      <c r="AB14324"/>
      <c r="AC14324"/>
      <c r="AD14324"/>
      <c r="AE14324"/>
      <c r="AF14324"/>
      <c r="AG14324"/>
      <c r="AH14324"/>
      <c r="AI14324"/>
      <c r="AJ14324"/>
      <c r="AK14324"/>
      <c r="AL14324"/>
    </row>
    <row r="14325" spans="3:38" ht="15" customHeight="1" x14ac:dyDescent="0.35">
      <c r="C14325"/>
      <c r="D14325"/>
      <c r="E14325"/>
      <c r="F14325"/>
      <c r="G14325"/>
      <c r="H14325"/>
      <c r="I14325"/>
      <c r="J14325"/>
      <c r="K14325"/>
      <c r="L14325"/>
      <c r="M14325"/>
      <c r="N14325"/>
      <c r="O14325"/>
      <c r="S14325"/>
      <c r="T14325"/>
      <c r="U14325"/>
      <c r="V14325"/>
      <c r="Y14325"/>
      <c r="Z14325"/>
      <c r="AA14325"/>
      <c r="AB14325"/>
      <c r="AC14325"/>
      <c r="AD14325"/>
      <c r="AE14325"/>
      <c r="AF14325"/>
      <c r="AG14325"/>
      <c r="AH14325"/>
      <c r="AI14325"/>
      <c r="AJ14325"/>
      <c r="AK14325"/>
      <c r="AL14325"/>
    </row>
    <row r="14326" spans="3:38" ht="15" customHeight="1" x14ac:dyDescent="0.35">
      <c r="C14326"/>
      <c r="D14326"/>
      <c r="E14326"/>
      <c r="F14326"/>
      <c r="G14326"/>
      <c r="H14326"/>
      <c r="I14326"/>
      <c r="J14326"/>
      <c r="K14326"/>
      <c r="L14326"/>
      <c r="M14326"/>
      <c r="N14326"/>
      <c r="O14326"/>
      <c r="S14326"/>
      <c r="T14326"/>
      <c r="U14326"/>
      <c r="V14326"/>
      <c r="Y14326"/>
      <c r="Z14326"/>
      <c r="AA14326"/>
      <c r="AB14326"/>
      <c r="AC14326"/>
      <c r="AD14326"/>
      <c r="AE14326"/>
      <c r="AF14326"/>
      <c r="AG14326"/>
      <c r="AH14326"/>
      <c r="AI14326"/>
      <c r="AJ14326"/>
      <c r="AK14326"/>
      <c r="AL14326"/>
    </row>
    <row r="14327" spans="3:38" ht="15" customHeight="1" x14ac:dyDescent="0.35">
      <c r="C14327"/>
      <c r="D14327"/>
      <c r="E14327"/>
      <c r="F14327"/>
      <c r="G14327"/>
      <c r="H14327"/>
      <c r="I14327"/>
      <c r="J14327"/>
      <c r="K14327"/>
      <c r="L14327"/>
      <c r="M14327"/>
      <c r="N14327"/>
      <c r="O14327"/>
      <c r="S14327"/>
      <c r="T14327"/>
      <c r="U14327"/>
      <c r="V14327"/>
      <c r="Y14327"/>
      <c r="Z14327"/>
      <c r="AA14327"/>
      <c r="AB14327"/>
      <c r="AC14327"/>
      <c r="AD14327"/>
      <c r="AE14327"/>
      <c r="AF14327"/>
      <c r="AG14327"/>
      <c r="AH14327"/>
      <c r="AI14327"/>
      <c r="AJ14327"/>
      <c r="AK14327"/>
      <c r="AL14327"/>
    </row>
    <row r="14328" spans="3:38" ht="15" customHeight="1" x14ac:dyDescent="0.35">
      <c r="C14328"/>
      <c r="D14328"/>
      <c r="E14328"/>
      <c r="F14328"/>
      <c r="G14328"/>
      <c r="H14328"/>
      <c r="I14328"/>
      <c r="J14328"/>
      <c r="K14328"/>
      <c r="L14328"/>
      <c r="M14328"/>
      <c r="N14328"/>
      <c r="O14328"/>
      <c r="S14328"/>
      <c r="T14328"/>
      <c r="U14328"/>
      <c r="V14328"/>
      <c r="Y14328"/>
      <c r="Z14328"/>
      <c r="AA14328"/>
      <c r="AB14328"/>
      <c r="AC14328"/>
      <c r="AD14328"/>
      <c r="AE14328"/>
      <c r="AF14328"/>
      <c r="AG14328"/>
      <c r="AH14328"/>
      <c r="AI14328"/>
      <c r="AJ14328"/>
      <c r="AK14328"/>
      <c r="AL14328"/>
    </row>
    <row r="14329" spans="3:38" ht="15" customHeight="1" x14ac:dyDescent="0.35">
      <c r="C14329"/>
      <c r="D14329"/>
      <c r="E14329"/>
      <c r="F14329"/>
      <c r="G14329"/>
      <c r="H14329"/>
      <c r="I14329"/>
      <c r="J14329"/>
      <c r="K14329"/>
      <c r="L14329"/>
      <c r="M14329"/>
      <c r="N14329"/>
      <c r="O14329"/>
      <c r="S14329"/>
      <c r="T14329"/>
      <c r="U14329"/>
      <c r="V14329"/>
      <c r="Y14329"/>
      <c r="Z14329"/>
      <c r="AA14329"/>
      <c r="AB14329"/>
      <c r="AC14329"/>
      <c r="AD14329"/>
      <c r="AE14329"/>
      <c r="AF14329"/>
      <c r="AG14329"/>
      <c r="AH14329"/>
      <c r="AI14329"/>
      <c r="AJ14329"/>
      <c r="AK14329"/>
      <c r="AL14329"/>
    </row>
    <row r="14330" spans="3:38" ht="15" customHeight="1" x14ac:dyDescent="0.35">
      <c r="C14330"/>
      <c r="D14330"/>
      <c r="E14330"/>
      <c r="F14330"/>
      <c r="G14330"/>
      <c r="H14330"/>
      <c r="I14330"/>
      <c r="J14330"/>
      <c r="K14330"/>
      <c r="L14330"/>
      <c r="M14330"/>
      <c r="N14330"/>
      <c r="O14330"/>
      <c r="S14330"/>
      <c r="T14330"/>
      <c r="U14330"/>
      <c r="V14330"/>
      <c r="Y14330"/>
      <c r="Z14330"/>
      <c r="AA14330"/>
      <c r="AB14330"/>
      <c r="AC14330"/>
      <c r="AD14330"/>
      <c r="AE14330"/>
      <c r="AF14330"/>
      <c r="AG14330"/>
      <c r="AH14330"/>
      <c r="AI14330"/>
      <c r="AJ14330"/>
      <c r="AK14330"/>
      <c r="AL14330"/>
    </row>
    <row r="14331" spans="3:38" ht="15" customHeight="1" x14ac:dyDescent="0.35">
      <c r="C14331"/>
      <c r="D14331"/>
      <c r="E14331"/>
      <c r="F14331"/>
      <c r="G14331"/>
      <c r="H14331"/>
      <c r="I14331"/>
      <c r="J14331"/>
      <c r="K14331"/>
      <c r="L14331"/>
      <c r="M14331"/>
      <c r="N14331"/>
      <c r="O14331"/>
      <c r="S14331"/>
      <c r="T14331"/>
      <c r="U14331"/>
      <c r="V14331"/>
      <c r="Y14331"/>
      <c r="Z14331"/>
      <c r="AA14331"/>
      <c r="AB14331"/>
      <c r="AC14331"/>
      <c r="AD14331"/>
      <c r="AE14331"/>
      <c r="AF14331"/>
      <c r="AG14331"/>
      <c r="AH14331"/>
      <c r="AI14331"/>
      <c r="AJ14331"/>
      <c r="AK14331"/>
      <c r="AL14331"/>
    </row>
    <row r="14332" spans="3:38" ht="15" customHeight="1" x14ac:dyDescent="0.35">
      <c r="C14332"/>
      <c r="D14332"/>
      <c r="E14332"/>
      <c r="F14332"/>
      <c r="G14332"/>
      <c r="H14332"/>
      <c r="I14332"/>
      <c r="J14332"/>
      <c r="K14332"/>
      <c r="L14332"/>
      <c r="M14332"/>
      <c r="N14332"/>
      <c r="O14332"/>
      <c r="S14332"/>
      <c r="T14332"/>
      <c r="U14332"/>
      <c r="V14332"/>
      <c r="Y14332"/>
      <c r="Z14332"/>
      <c r="AA14332"/>
      <c r="AB14332"/>
      <c r="AC14332"/>
      <c r="AD14332"/>
      <c r="AE14332"/>
      <c r="AF14332"/>
      <c r="AG14332"/>
      <c r="AH14332"/>
      <c r="AI14332"/>
      <c r="AJ14332"/>
      <c r="AK14332"/>
      <c r="AL14332"/>
    </row>
    <row r="14333" spans="3:38" ht="15" customHeight="1" x14ac:dyDescent="0.35">
      <c r="C14333"/>
      <c r="D14333"/>
      <c r="E14333"/>
      <c r="F14333"/>
      <c r="G14333"/>
      <c r="H14333"/>
      <c r="I14333"/>
      <c r="J14333"/>
      <c r="K14333"/>
      <c r="L14333"/>
      <c r="M14333"/>
      <c r="N14333"/>
      <c r="O14333"/>
      <c r="S14333"/>
      <c r="T14333"/>
      <c r="U14333"/>
      <c r="V14333"/>
      <c r="Y14333"/>
      <c r="Z14333"/>
      <c r="AA14333"/>
      <c r="AB14333"/>
      <c r="AC14333"/>
      <c r="AD14333"/>
      <c r="AE14333"/>
      <c r="AF14333"/>
      <c r="AG14333"/>
      <c r="AH14333"/>
      <c r="AI14333"/>
      <c r="AJ14333"/>
      <c r="AK14333"/>
      <c r="AL14333"/>
    </row>
    <row r="14334" spans="3:38" ht="15" customHeight="1" x14ac:dyDescent="0.35">
      <c r="C14334"/>
      <c r="D14334"/>
      <c r="E14334"/>
      <c r="F14334"/>
      <c r="G14334"/>
      <c r="H14334"/>
      <c r="I14334"/>
      <c r="J14334"/>
      <c r="K14334"/>
      <c r="L14334"/>
      <c r="M14334"/>
      <c r="N14334"/>
      <c r="O14334"/>
      <c r="S14334"/>
      <c r="T14334"/>
      <c r="U14334"/>
      <c r="V14334"/>
      <c r="Y14334"/>
      <c r="Z14334"/>
      <c r="AA14334"/>
      <c r="AB14334"/>
      <c r="AC14334"/>
      <c r="AD14334"/>
      <c r="AE14334"/>
      <c r="AF14334"/>
      <c r="AG14334"/>
      <c r="AH14334"/>
      <c r="AI14334"/>
      <c r="AJ14334"/>
      <c r="AK14334"/>
      <c r="AL14334"/>
    </row>
    <row r="14335" spans="3:38" ht="15" customHeight="1" x14ac:dyDescent="0.35">
      <c r="C14335"/>
      <c r="D14335"/>
      <c r="E14335"/>
      <c r="F14335"/>
      <c r="G14335"/>
      <c r="H14335"/>
      <c r="I14335"/>
      <c r="J14335"/>
      <c r="K14335"/>
      <c r="L14335"/>
      <c r="M14335"/>
      <c r="N14335"/>
      <c r="O14335"/>
      <c r="S14335"/>
      <c r="T14335"/>
      <c r="U14335"/>
      <c r="V14335"/>
      <c r="Y14335"/>
      <c r="Z14335"/>
      <c r="AA14335"/>
      <c r="AB14335"/>
      <c r="AC14335"/>
      <c r="AD14335"/>
      <c r="AE14335"/>
      <c r="AF14335"/>
      <c r="AG14335"/>
      <c r="AH14335"/>
      <c r="AI14335"/>
      <c r="AJ14335"/>
      <c r="AK14335"/>
      <c r="AL14335"/>
    </row>
    <row r="14336" spans="3:38" ht="15" customHeight="1" x14ac:dyDescent="0.35">
      <c r="C14336"/>
      <c r="D14336"/>
      <c r="E14336"/>
      <c r="F14336"/>
      <c r="G14336"/>
      <c r="H14336"/>
      <c r="I14336"/>
      <c r="J14336"/>
      <c r="K14336"/>
      <c r="L14336"/>
      <c r="M14336"/>
      <c r="N14336"/>
      <c r="O14336"/>
      <c r="S14336"/>
      <c r="T14336"/>
      <c r="U14336"/>
      <c r="V14336"/>
      <c r="Y14336"/>
      <c r="Z14336"/>
      <c r="AA14336"/>
      <c r="AB14336"/>
      <c r="AC14336"/>
      <c r="AD14336"/>
      <c r="AE14336"/>
      <c r="AF14336"/>
      <c r="AG14336"/>
      <c r="AH14336"/>
      <c r="AI14336"/>
      <c r="AJ14336"/>
      <c r="AK14336"/>
      <c r="AL14336"/>
    </row>
    <row r="14337" spans="3:38" ht="15" customHeight="1" x14ac:dyDescent="0.35">
      <c r="C14337"/>
      <c r="D14337"/>
      <c r="E14337"/>
      <c r="F14337"/>
      <c r="G14337"/>
      <c r="H14337"/>
      <c r="I14337"/>
      <c r="J14337"/>
      <c r="K14337"/>
      <c r="L14337"/>
      <c r="M14337"/>
      <c r="N14337"/>
      <c r="O14337"/>
      <c r="S14337"/>
      <c r="T14337"/>
      <c r="U14337"/>
      <c r="V14337"/>
      <c r="Y14337"/>
      <c r="Z14337"/>
      <c r="AA14337"/>
      <c r="AB14337"/>
      <c r="AC14337"/>
      <c r="AD14337"/>
      <c r="AE14337"/>
      <c r="AF14337"/>
      <c r="AG14337"/>
      <c r="AH14337"/>
      <c r="AI14337"/>
      <c r="AJ14337"/>
      <c r="AK14337"/>
      <c r="AL14337"/>
    </row>
    <row r="14338" spans="3:38" ht="15" customHeight="1" x14ac:dyDescent="0.35">
      <c r="C14338"/>
      <c r="D14338"/>
      <c r="E14338"/>
      <c r="F14338"/>
      <c r="G14338"/>
      <c r="H14338"/>
      <c r="I14338"/>
      <c r="J14338"/>
      <c r="K14338"/>
      <c r="L14338"/>
      <c r="M14338"/>
      <c r="N14338"/>
      <c r="O14338"/>
      <c r="S14338"/>
      <c r="T14338"/>
      <c r="U14338"/>
      <c r="V14338"/>
      <c r="Y14338"/>
      <c r="Z14338"/>
      <c r="AA14338"/>
      <c r="AB14338"/>
      <c r="AC14338"/>
      <c r="AD14338"/>
      <c r="AE14338"/>
      <c r="AF14338"/>
      <c r="AG14338"/>
      <c r="AH14338"/>
      <c r="AI14338"/>
      <c r="AJ14338"/>
      <c r="AK14338"/>
      <c r="AL14338"/>
    </row>
    <row r="14339" spans="3:38" ht="15" customHeight="1" x14ac:dyDescent="0.35">
      <c r="C14339"/>
      <c r="D14339"/>
      <c r="E14339"/>
      <c r="F14339"/>
      <c r="G14339"/>
      <c r="H14339"/>
      <c r="I14339"/>
      <c r="J14339"/>
      <c r="K14339"/>
      <c r="L14339"/>
      <c r="M14339"/>
      <c r="N14339"/>
      <c r="O14339"/>
      <c r="S14339"/>
      <c r="T14339"/>
      <c r="U14339"/>
      <c r="V14339"/>
      <c r="Y14339"/>
      <c r="Z14339"/>
      <c r="AA14339"/>
      <c r="AB14339"/>
      <c r="AC14339"/>
      <c r="AD14339"/>
      <c r="AE14339"/>
      <c r="AF14339"/>
      <c r="AG14339"/>
      <c r="AH14339"/>
      <c r="AI14339"/>
      <c r="AJ14339"/>
      <c r="AK14339"/>
      <c r="AL14339"/>
    </row>
    <row r="14340" spans="3:38" ht="15" customHeight="1" x14ac:dyDescent="0.35">
      <c r="C14340"/>
      <c r="D14340"/>
      <c r="E14340"/>
      <c r="F14340"/>
      <c r="G14340"/>
      <c r="H14340"/>
      <c r="I14340"/>
      <c r="J14340"/>
      <c r="K14340"/>
      <c r="L14340"/>
      <c r="M14340"/>
      <c r="N14340"/>
      <c r="O14340"/>
      <c r="S14340"/>
      <c r="T14340"/>
      <c r="U14340"/>
      <c r="V14340"/>
      <c r="Y14340"/>
      <c r="Z14340"/>
      <c r="AA14340"/>
      <c r="AB14340"/>
      <c r="AC14340"/>
      <c r="AD14340"/>
      <c r="AE14340"/>
      <c r="AF14340"/>
      <c r="AG14340"/>
      <c r="AH14340"/>
      <c r="AI14340"/>
      <c r="AJ14340"/>
      <c r="AK14340"/>
      <c r="AL14340"/>
    </row>
    <row r="14341" spans="3:38" ht="15" customHeight="1" x14ac:dyDescent="0.35">
      <c r="C14341"/>
      <c r="D14341"/>
      <c r="E14341"/>
      <c r="F14341"/>
      <c r="G14341"/>
      <c r="H14341"/>
      <c r="I14341"/>
      <c r="J14341"/>
      <c r="K14341"/>
      <c r="L14341"/>
      <c r="M14341"/>
      <c r="N14341"/>
      <c r="O14341"/>
      <c r="S14341"/>
      <c r="T14341"/>
      <c r="U14341"/>
      <c r="V14341"/>
      <c r="Y14341"/>
      <c r="Z14341"/>
      <c r="AA14341"/>
      <c r="AB14341"/>
      <c r="AC14341"/>
      <c r="AD14341"/>
      <c r="AE14341"/>
      <c r="AF14341"/>
      <c r="AG14341"/>
      <c r="AH14341"/>
      <c r="AI14341"/>
      <c r="AJ14341"/>
      <c r="AK14341"/>
      <c r="AL14341"/>
    </row>
    <row r="14342" spans="3:38" ht="15" customHeight="1" x14ac:dyDescent="0.35">
      <c r="C14342"/>
      <c r="D14342"/>
      <c r="E14342"/>
      <c r="F14342"/>
      <c r="G14342"/>
      <c r="H14342"/>
      <c r="I14342"/>
      <c r="J14342"/>
      <c r="K14342"/>
      <c r="L14342"/>
      <c r="M14342"/>
      <c r="N14342"/>
      <c r="O14342"/>
      <c r="S14342"/>
      <c r="T14342"/>
      <c r="U14342"/>
      <c r="V14342"/>
      <c r="Y14342"/>
      <c r="Z14342"/>
      <c r="AA14342"/>
      <c r="AB14342"/>
      <c r="AC14342"/>
      <c r="AD14342"/>
      <c r="AE14342"/>
      <c r="AF14342"/>
      <c r="AG14342"/>
      <c r="AH14342"/>
      <c r="AI14342"/>
      <c r="AJ14342"/>
      <c r="AK14342"/>
      <c r="AL14342"/>
    </row>
    <row r="14343" spans="3:38" ht="15" customHeight="1" x14ac:dyDescent="0.35">
      <c r="C14343"/>
      <c r="D14343"/>
      <c r="E14343"/>
      <c r="F14343"/>
      <c r="G14343"/>
      <c r="H14343"/>
      <c r="I14343"/>
      <c r="J14343"/>
      <c r="K14343"/>
      <c r="L14343"/>
      <c r="M14343"/>
      <c r="N14343"/>
      <c r="O14343"/>
      <c r="S14343"/>
      <c r="T14343"/>
      <c r="U14343"/>
      <c r="V14343"/>
      <c r="Y14343"/>
      <c r="Z14343"/>
      <c r="AA14343"/>
      <c r="AB14343"/>
      <c r="AC14343"/>
      <c r="AD14343"/>
      <c r="AE14343"/>
      <c r="AF14343"/>
      <c r="AG14343"/>
      <c r="AH14343"/>
      <c r="AI14343"/>
      <c r="AJ14343"/>
      <c r="AK14343"/>
      <c r="AL14343"/>
    </row>
    <row r="14344" spans="3:38" ht="15" customHeight="1" x14ac:dyDescent="0.35">
      <c r="C14344"/>
      <c r="D14344"/>
      <c r="E14344"/>
      <c r="F14344"/>
      <c r="G14344"/>
      <c r="H14344"/>
      <c r="I14344"/>
      <c r="J14344"/>
      <c r="K14344"/>
      <c r="L14344"/>
      <c r="M14344"/>
      <c r="N14344"/>
      <c r="O14344"/>
      <c r="S14344"/>
      <c r="T14344"/>
      <c r="U14344"/>
      <c r="V14344"/>
      <c r="Y14344"/>
      <c r="Z14344"/>
      <c r="AA14344"/>
      <c r="AB14344"/>
      <c r="AC14344"/>
      <c r="AD14344"/>
      <c r="AE14344"/>
      <c r="AF14344"/>
      <c r="AG14344"/>
      <c r="AH14344"/>
      <c r="AI14344"/>
      <c r="AJ14344"/>
      <c r="AK14344"/>
      <c r="AL14344"/>
    </row>
    <row r="14345" spans="3:38" ht="15" customHeight="1" x14ac:dyDescent="0.35">
      <c r="C14345"/>
      <c r="D14345"/>
      <c r="E14345"/>
      <c r="F14345"/>
      <c r="G14345"/>
      <c r="H14345"/>
      <c r="I14345"/>
      <c r="J14345"/>
      <c r="K14345"/>
      <c r="L14345"/>
      <c r="M14345"/>
      <c r="N14345"/>
      <c r="O14345"/>
      <c r="S14345"/>
      <c r="T14345"/>
      <c r="U14345"/>
      <c r="V14345"/>
      <c r="Y14345"/>
      <c r="Z14345"/>
      <c r="AA14345"/>
      <c r="AB14345"/>
      <c r="AC14345"/>
      <c r="AD14345"/>
      <c r="AE14345"/>
      <c r="AF14345"/>
      <c r="AG14345"/>
      <c r="AH14345"/>
      <c r="AI14345"/>
      <c r="AJ14345"/>
      <c r="AK14345"/>
      <c r="AL14345"/>
    </row>
    <row r="14346" spans="3:38" ht="15" customHeight="1" x14ac:dyDescent="0.35">
      <c r="C14346"/>
      <c r="D14346"/>
      <c r="E14346"/>
      <c r="F14346"/>
      <c r="G14346"/>
      <c r="H14346"/>
      <c r="I14346"/>
      <c r="J14346"/>
      <c r="K14346"/>
      <c r="L14346"/>
      <c r="M14346"/>
      <c r="N14346"/>
      <c r="O14346"/>
      <c r="S14346"/>
      <c r="T14346"/>
      <c r="U14346"/>
      <c r="V14346"/>
      <c r="Y14346"/>
      <c r="Z14346"/>
      <c r="AA14346"/>
      <c r="AB14346"/>
      <c r="AC14346"/>
      <c r="AD14346"/>
      <c r="AE14346"/>
      <c r="AF14346"/>
      <c r="AG14346"/>
      <c r="AH14346"/>
      <c r="AI14346"/>
      <c r="AJ14346"/>
      <c r="AK14346"/>
      <c r="AL14346"/>
    </row>
    <row r="14347" spans="3:38" ht="15" customHeight="1" x14ac:dyDescent="0.35">
      <c r="C14347"/>
      <c r="D14347"/>
      <c r="E14347"/>
      <c r="F14347"/>
      <c r="G14347"/>
      <c r="H14347"/>
      <c r="I14347"/>
      <c r="J14347"/>
      <c r="K14347"/>
      <c r="L14347"/>
      <c r="M14347"/>
      <c r="N14347"/>
      <c r="O14347"/>
      <c r="S14347"/>
      <c r="T14347"/>
      <c r="U14347"/>
      <c r="V14347"/>
      <c r="Y14347"/>
      <c r="Z14347"/>
      <c r="AA14347"/>
      <c r="AB14347"/>
      <c r="AC14347"/>
      <c r="AD14347"/>
      <c r="AE14347"/>
      <c r="AF14347"/>
      <c r="AG14347"/>
      <c r="AH14347"/>
      <c r="AI14347"/>
      <c r="AJ14347"/>
      <c r="AK14347"/>
      <c r="AL14347"/>
    </row>
    <row r="14348" spans="3:38" ht="15" customHeight="1" x14ac:dyDescent="0.35">
      <c r="C14348"/>
      <c r="D14348"/>
      <c r="E14348"/>
      <c r="F14348"/>
      <c r="G14348"/>
      <c r="H14348"/>
      <c r="I14348"/>
      <c r="J14348"/>
      <c r="K14348"/>
      <c r="L14348"/>
      <c r="M14348"/>
      <c r="N14348"/>
      <c r="O14348"/>
      <c r="S14348"/>
      <c r="T14348"/>
      <c r="U14348"/>
      <c r="V14348"/>
      <c r="Y14348"/>
      <c r="Z14348"/>
      <c r="AA14348"/>
      <c r="AB14348"/>
      <c r="AC14348"/>
      <c r="AD14348"/>
      <c r="AE14348"/>
      <c r="AF14348"/>
      <c r="AG14348"/>
      <c r="AH14348"/>
      <c r="AI14348"/>
      <c r="AJ14348"/>
      <c r="AK14348"/>
      <c r="AL14348"/>
    </row>
    <row r="14349" spans="3:38" ht="15" customHeight="1" x14ac:dyDescent="0.35">
      <c r="C14349"/>
      <c r="D14349"/>
      <c r="E14349"/>
      <c r="F14349"/>
      <c r="G14349"/>
      <c r="H14349"/>
      <c r="I14349"/>
      <c r="J14349"/>
      <c r="K14349"/>
      <c r="L14349"/>
      <c r="M14349"/>
      <c r="N14349"/>
      <c r="O14349"/>
      <c r="S14349"/>
      <c r="T14349"/>
      <c r="U14349"/>
      <c r="V14349"/>
      <c r="Y14349"/>
      <c r="Z14349"/>
      <c r="AA14349"/>
      <c r="AB14349"/>
      <c r="AC14349"/>
      <c r="AD14349"/>
      <c r="AE14349"/>
      <c r="AF14349"/>
      <c r="AG14349"/>
      <c r="AH14349"/>
      <c r="AI14349"/>
      <c r="AJ14349"/>
      <c r="AK14349"/>
      <c r="AL14349"/>
    </row>
    <row r="14350" spans="3:38" ht="15" customHeight="1" x14ac:dyDescent="0.35">
      <c r="C14350"/>
      <c r="D14350"/>
      <c r="E14350"/>
      <c r="F14350"/>
      <c r="G14350"/>
      <c r="H14350"/>
      <c r="I14350"/>
      <c r="J14350"/>
      <c r="K14350"/>
      <c r="L14350"/>
      <c r="M14350"/>
      <c r="N14350"/>
      <c r="O14350"/>
      <c r="S14350"/>
      <c r="T14350"/>
      <c r="U14350"/>
      <c r="V14350"/>
      <c r="Y14350"/>
      <c r="Z14350"/>
      <c r="AA14350"/>
      <c r="AB14350"/>
      <c r="AC14350"/>
      <c r="AD14350"/>
      <c r="AE14350"/>
      <c r="AF14350"/>
      <c r="AG14350"/>
      <c r="AH14350"/>
      <c r="AI14350"/>
      <c r="AJ14350"/>
      <c r="AK14350"/>
      <c r="AL14350"/>
    </row>
    <row r="14351" spans="3:38" ht="15" customHeight="1" x14ac:dyDescent="0.35">
      <c r="C14351"/>
      <c r="D14351"/>
      <c r="E14351"/>
      <c r="F14351"/>
      <c r="G14351"/>
      <c r="H14351"/>
      <c r="I14351"/>
      <c r="J14351"/>
      <c r="K14351"/>
      <c r="L14351"/>
      <c r="M14351"/>
      <c r="N14351"/>
      <c r="O14351"/>
      <c r="S14351"/>
      <c r="T14351"/>
      <c r="U14351"/>
      <c r="V14351"/>
      <c r="Y14351"/>
      <c r="Z14351"/>
      <c r="AA14351"/>
      <c r="AB14351"/>
      <c r="AC14351"/>
      <c r="AD14351"/>
      <c r="AE14351"/>
      <c r="AF14351"/>
      <c r="AG14351"/>
      <c r="AH14351"/>
      <c r="AI14351"/>
      <c r="AJ14351"/>
      <c r="AK14351"/>
      <c r="AL14351"/>
    </row>
    <row r="14352" spans="3:38" ht="15" customHeight="1" x14ac:dyDescent="0.35">
      <c r="C14352"/>
      <c r="D14352"/>
      <c r="E14352"/>
      <c r="F14352"/>
      <c r="G14352"/>
      <c r="H14352"/>
      <c r="I14352"/>
      <c r="J14352"/>
      <c r="K14352"/>
      <c r="L14352"/>
      <c r="M14352"/>
      <c r="N14352"/>
      <c r="O14352"/>
      <c r="S14352"/>
      <c r="T14352"/>
      <c r="U14352"/>
      <c r="V14352"/>
      <c r="Y14352"/>
      <c r="Z14352"/>
      <c r="AA14352"/>
      <c r="AB14352"/>
      <c r="AC14352"/>
      <c r="AD14352"/>
      <c r="AE14352"/>
      <c r="AF14352"/>
      <c r="AG14352"/>
      <c r="AH14352"/>
      <c r="AI14352"/>
      <c r="AJ14352"/>
      <c r="AK14352"/>
      <c r="AL14352"/>
    </row>
    <row r="14353" spans="3:38" ht="15" customHeight="1" x14ac:dyDescent="0.35">
      <c r="C14353"/>
      <c r="D14353"/>
      <c r="E14353"/>
      <c r="F14353"/>
      <c r="G14353"/>
      <c r="H14353"/>
      <c r="I14353"/>
      <c r="J14353"/>
      <c r="K14353"/>
      <c r="L14353"/>
      <c r="M14353"/>
      <c r="N14353"/>
      <c r="O14353"/>
      <c r="S14353"/>
      <c r="T14353"/>
      <c r="U14353"/>
      <c r="V14353"/>
      <c r="Y14353"/>
      <c r="Z14353"/>
      <c r="AA14353"/>
      <c r="AB14353"/>
      <c r="AC14353"/>
      <c r="AD14353"/>
      <c r="AE14353"/>
      <c r="AF14353"/>
      <c r="AG14353"/>
      <c r="AH14353"/>
      <c r="AI14353"/>
      <c r="AJ14353"/>
      <c r="AK14353"/>
      <c r="AL14353"/>
    </row>
    <row r="14354" spans="3:38" ht="15" customHeight="1" x14ac:dyDescent="0.35">
      <c r="C14354"/>
      <c r="D14354"/>
      <c r="E14354"/>
      <c r="F14354"/>
      <c r="G14354"/>
      <c r="H14354"/>
      <c r="I14354"/>
      <c r="J14354"/>
      <c r="K14354"/>
      <c r="L14354"/>
      <c r="M14354"/>
      <c r="N14354"/>
      <c r="O14354"/>
      <c r="S14354"/>
      <c r="T14354"/>
      <c r="U14354"/>
      <c r="V14354"/>
      <c r="Y14354"/>
      <c r="Z14354"/>
      <c r="AA14354"/>
      <c r="AB14354"/>
      <c r="AC14354"/>
      <c r="AD14354"/>
      <c r="AE14354"/>
      <c r="AF14354"/>
      <c r="AG14354"/>
      <c r="AH14354"/>
      <c r="AI14354"/>
      <c r="AJ14354"/>
      <c r="AK14354"/>
      <c r="AL14354"/>
    </row>
    <row r="14355" spans="3:38" ht="15" customHeight="1" x14ac:dyDescent="0.35">
      <c r="C14355"/>
      <c r="D14355"/>
      <c r="E14355"/>
      <c r="F14355"/>
      <c r="G14355"/>
      <c r="H14355"/>
      <c r="I14355"/>
      <c r="J14355"/>
      <c r="K14355"/>
      <c r="L14355"/>
      <c r="M14355"/>
      <c r="N14355"/>
      <c r="O14355"/>
      <c r="S14355"/>
      <c r="T14355"/>
      <c r="U14355"/>
      <c r="V14355"/>
      <c r="Y14355"/>
      <c r="Z14355"/>
      <c r="AA14355"/>
      <c r="AB14355"/>
      <c r="AC14355"/>
      <c r="AD14355"/>
      <c r="AE14355"/>
      <c r="AF14355"/>
      <c r="AG14355"/>
      <c r="AH14355"/>
      <c r="AI14355"/>
      <c r="AJ14355"/>
      <c r="AK14355"/>
      <c r="AL14355"/>
    </row>
    <row r="14356" spans="3:38" ht="15" customHeight="1" x14ac:dyDescent="0.35">
      <c r="C14356"/>
      <c r="D14356"/>
      <c r="E14356"/>
      <c r="F14356"/>
      <c r="G14356"/>
      <c r="H14356"/>
      <c r="I14356"/>
      <c r="J14356"/>
      <c r="K14356"/>
      <c r="L14356"/>
      <c r="M14356"/>
      <c r="N14356"/>
      <c r="O14356"/>
      <c r="S14356"/>
      <c r="T14356"/>
      <c r="U14356"/>
      <c r="V14356"/>
      <c r="Y14356"/>
      <c r="Z14356"/>
      <c r="AA14356"/>
      <c r="AB14356"/>
      <c r="AC14356"/>
      <c r="AD14356"/>
      <c r="AE14356"/>
      <c r="AF14356"/>
      <c r="AG14356"/>
      <c r="AH14356"/>
      <c r="AI14356"/>
      <c r="AJ14356"/>
      <c r="AK14356"/>
      <c r="AL14356"/>
    </row>
    <row r="14357" spans="3:38" ht="15" customHeight="1" x14ac:dyDescent="0.35">
      <c r="C14357"/>
      <c r="D14357"/>
      <c r="E14357"/>
      <c r="F14357"/>
      <c r="G14357"/>
      <c r="H14357"/>
      <c r="I14357"/>
      <c r="J14357"/>
      <c r="K14357"/>
      <c r="L14357"/>
      <c r="M14357"/>
      <c r="N14357"/>
      <c r="O14357"/>
      <c r="S14357"/>
      <c r="T14357"/>
      <c r="U14357"/>
      <c r="V14357"/>
      <c r="Y14357"/>
      <c r="Z14357"/>
      <c r="AA14357"/>
      <c r="AB14357"/>
      <c r="AC14357"/>
      <c r="AD14357"/>
      <c r="AE14357"/>
      <c r="AF14357"/>
      <c r="AG14357"/>
      <c r="AH14357"/>
      <c r="AI14357"/>
      <c r="AJ14357"/>
      <c r="AK14357"/>
      <c r="AL14357"/>
    </row>
    <row r="14358" spans="3:38" ht="15" customHeight="1" x14ac:dyDescent="0.35">
      <c r="C14358"/>
      <c r="D14358"/>
      <c r="E14358"/>
      <c r="F14358"/>
      <c r="G14358"/>
      <c r="H14358"/>
      <c r="I14358"/>
      <c r="J14358"/>
      <c r="K14358"/>
      <c r="L14358"/>
      <c r="M14358"/>
      <c r="N14358"/>
      <c r="O14358"/>
      <c r="S14358"/>
      <c r="T14358"/>
      <c r="U14358"/>
      <c r="V14358"/>
      <c r="Y14358"/>
      <c r="Z14358"/>
      <c r="AA14358"/>
      <c r="AB14358"/>
      <c r="AC14358"/>
      <c r="AD14358"/>
      <c r="AE14358"/>
      <c r="AF14358"/>
      <c r="AG14358"/>
      <c r="AH14358"/>
      <c r="AI14358"/>
      <c r="AJ14358"/>
      <c r="AK14358"/>
      <c r="AL14358"/>
    </row>
    <row r="14359" spans="3:38" ht="15" customHeight="1" x14ac:dyDescent="0.35">
      <c r="C14359"/>
      <c r="D14359"/>
      <c r="E14359"/>
      <c r="F14359"/>
      <c r="G14359"/>
      <c r="H14359"/>
      <c r="I14359"/>
      <c r="J14359"/>
      <c r="K14359"/>
      <c r="L14359"/>
      <c r="M14359"/>
      <c r="N14359"/>
      <c r="O14359"/>
      <c r="S14359"/>
      <c r="T14359"/>
      <c r="U14359"/>
      <c r="V14359"/>
      <c r="Y14359"/>
      <c r="Z14359"/>
      <c r="AA14359"/>
      <c r="AB14359"/>
      <c r="AC14359"/>
      <c r="AD14359"/>
      <c r="AE14359"/>
      <c r="AF14359"/>
      <c r="AG14359"/>
      <c r="AH14359"/>
      <c r="AI14359"/>
      <c r="AJ14359"/>
      <c r="AK14359"/>
      <c r="AL14359"/>
    </row>
    <row r="14360" spans="3:38" ht="15" customHeight="1" x14ac:dyDescent="0.35">
      <c r="C14360"/>
      <c r="D14360"/>
      <c r="E14360"/>
      <c r="F14360"/>
      <c r="G14360"/>
      <c r="H14360"/>
      <c r="I14360"/>
      <c r="J14360"/>
      <c r="K14360"/>
      <c r="L14360"/>
      <c r="M14360"/>
      <c r="N14360"/>
      <c r="O14360"/>
      <c r="S14360"/>
      <c r="T14360"/>
      <c r="U14360"/>
      <c r="V14360"/>
      <c r="Y14360"/>
      <c r="Z14360"/>
      <c r="AA14360"/>
      <c r="AB14360"/>
      <c r="AC14360"/>
      <c r="AD14360"/>
      <c r="AE14360"/>
      <c r="AF14360"/>
      <c r="AG14360"/>
      <c r="AH14360"/>
      <c r="AI14360"/>
      <c r="AJ14360"/>
      <c r="AK14360"/>
      <c r="AL14360"/>
    </row>
    <row r="14361" spans="3:38" ht="15" customHeight="1" x14ac:dyDescent="0.35">
      <c r="C14361"/>
      <c r="D14361"/>
      <c r="E14361"/>
      <c r="F14361"/>
      <c r="G14361"/>
      <c r="H14361"/>
      <c r="I14361"/>
      <c r="J14361"/>
      <c r="K14361"/>
      <c r="L14361"/>
      <c r="M14361"/>
      <c r="N14361"/>
      <c r="O14361"/>
      <c r="S14361"/>
      <c r="T14361"/>
      <c r="U14361"/>
      <c r="V14361"/>
      <c r="Y14361"/>
      <c r="Z14361"/>
      <c r="AA14361"/>
      <c r="AB14361"/>
      <c r="AC14361"/>
      <c r="AD14361"/>
      <c r="AE14361"/>
      <c r="AF14361"/>
      <c r="AG14361"/>
      <c r="AH14361"/>
      <c r="AI14361"/>
      <c r="AJ14361"/>
      <c r="AK14361"/>
      <c r="AL14361"/>
    </row>
    <row r="14362" spans="3:38" ht="15" customHeight="1" x14ac:dyDescent="0.35">
      <c r="C14362"/>
      <c r="D14362"/>
      <c r="E14362"/>
      <c r="F14362"/>
      <c r="G14362"/>
      <c r="H14362"/>
      <c r="I14362"/>
      <c r="J14362"/>
      <c r="K14362"/>
      <c r="L14362"/>
      <c r="M14362"/>
      <c r="N14362"/>
      <c r="O14362"/>
      <c r="S14362"/>
      <c r="T14362"/>
      <c r="U14362"/>
      <c r="V14362"/>
      <c r="Y14362"/>
      <c r="Z14362"/>
      <c r="AA14362"/>
      <c r="AB14362"/>
      <c r="AC14362"/>
      <c r="AD14362"/>
      <c r="AE14362"/>
      <c r="AF14362"/>
      <c r="AG14362"/>
      <c r="AH14362"/>
      <c r="AI14362"/>
      <c r="AJ14362"/>
      <c r="AK14362"/>
      <c r="AL14362"/>
    </row>
    <row r="14363" spans="3:38" ht="15" customHeight="1" x14ac:dyDescent="0.35">
      <c r="C14363"/>
      <c r="D14363"/>
      <c r="E14363"/>
      <c r="F14363"/>
      <c r="G14363"/>
      <c r="H14363"/>
      <c r="I14363"/>
      <c r="J14363"/>
      <c r="K14363"/>
      <c r="L14363"/>
      <c r="M14363"/>
      <c r="N14363"/>
      <c r="O14363"/>
      <c r="S14363"/>
      <c r="T14363"/>
      <c r="U14363"/>
      <c r="V14363"/>
      <c r="Y14363"/>
      <c r="Z14363"/>
      <c r="AA14363"/>
      <c r="AB14363"/>
      <c r="AC14363"/>
      <c r="AD14363"/>
      <c r="AE14363"/>
      <c r="AF14363"/>
      <c r="AG14363"/>
      <c r="AH14363"/>
      <c r="AI14363"/>
      <c r="AJ14363"/>
      <c r="AK14363"/>
      <c r="AL14363"/>
    </row>
    <row r="14364" spans="3:38" ht="15" customHeight="1" x14ac:dyDescent="0.35">
      <c r="C14364"/>
      <c r="D14364"/>
      <c r="E14364"/>
      <c r="F14364"/>
      <c r="G14364"/>
      <c r="H14364"/>
      <c r="I14364"/>
      <c r="J14364"/>
      <c r="K14364"/>
      <c r="L14364"/>
      <c r="M14364"/>
      <c r="N14364"/>
      <c r="O14364"/>
      <c r="S14364"/>
      <c r="T14364"/>
      <c r="U14364"/>
      <c r="V14364"/>
      <c r="Y14364"/>
      <c r="Z14364"/>
      <c r="AA14364"/>
      <c r="AB14364"/>
      <c r="AC14364"/>
      <c r="AD14364"/>
      <c r="AE14364"/>
      <c r="AF14364"/>
      <c r="AG14364"/>
      <c r="AH14364"/>
      <c r="AI14364"/>
      <c r="AJ14364"/>
      <c r="AK14364"/>
      <c r="AL14364"/>
    </row>
    <row r="14365" spans="3:38" ht="15" customHeight="1" x14ac:dyDescent="0.35">
      <c r="C14365"/>
      <c r="D14365"/>
      <c r="E14365"/>
      <c r="F14365"/>
      <c r="G14365"/>
      <c r="H14365"/>
      <c r="I14365"/>
      <c r="J14365"/>
      <c r="K14365"/>
      <c r="L14365"/>
      <c r="M14365"/>
      <c r="N14365"/>
      <c r="O14365"/>
      <c r="S14365"/>
      <c r="T14365"/>
      <c r="U14365"/>
      <c r="V14365"/>
      <c r="Y14365"/>
      <c r="Z14365"/>
      <c r="AA14365"/>
      <c r="AB14365"/>
      <c r="AC14365"/>
      <c r="AD14365"/>
      <c r="AE14365"/>
      <c r="AF14365"/>
      <c r="AG14365"/>
      <c r="AH14365"/>
      <c r="AI14365"/>
      <c r="AJ14365"/>
      <c r="AK14365"/>
      <c r="AL14365"/>
    </row>
    <row r="14366" spans="3:38" ht="15" customHeight="1" x14ac:dyDescent="0.35">
      <c r="C14366"/>
      <c r="D14366"/>
      <c r="E14366"/>
      <c r="F14366"/>
      <c r="G14366"/>
      <c r="H14366"/>
      <c r="I14366"/>
      <c r="J14366"/>
      <c r="K14366"/>
      <c r="L14366"/>
      <c r="M14366"/>
      <c r="N14366"/>
      <c r="O14366"/>
      <c r="S14366"/>
      <c r="T14366"/>
      <c r="U14366"/>
      <c r="V14366"/>
      <c r="Y14366"/>
      <c r="Z14366"/>
      <c r="AA14366"/>
      <c r="AB14366"/>
      <c r="AC14366"/>
      <c r="AD14366"/>
      <c r="AE14366"/>
      <c r="AF14366"/>
      <c r="AG14366"/>
      <c r="AH14366"/>
      <c r="AI14366"/>
      <c r="AJ14366"/>
      <c r="AK14366"/>
      <c r="AL14366"/>
    </row>
    <row r="14367" spans="3:38" ht="15" customHeight="1" x14ac:dyDescent="0.35">
      <c r="C14367"/>
      <c r="D14367"/>
      <c r="E14367"/>
      <c r="F14367"/>
      <c r="G14367"/>
      <c r="H14367"/>
      <c r="I14367"/>
      <c r="J14367"/>
      <c r="K14367"/>
      <c r="L14367"/>
      <c r="M14367"/>
      <c r="N14367"/>
      <c r="O14367"/>
      <c r="S14367"/>
      <c r="T14367"/>
      <c r="U14367"/>
      <c r="V14367"/>
      <c r="Y14367"/>
      <c r="Z14367"/>
      <c r="AA14367"/>
      <c r="AB14367"/>
      <c r="AC14367"/>
      <c r="AD14367"/>
      <c r="AE14367"/>
      <c r="AF14367"/>
      <c r="AG14367"/>
      <c r="AH14367"/>
      <c r="AI14367"/>
      <c r="AJ14367"/>
      <c r="AK14367"/>
      <c r="AL14367"/>
    </row>
    <row r="14368" spans="3:38" ht="15" customHeight="1" x14ac:dyDescent="0.35">
      <c r="C14368"/>
      <c r="D14368"/>
      <c r="E14368"/>
      <c r="F14368"/>
      <c r="G14368"/>
      <c r="H14368"/>
      <c r="I14368"/>
      <c r="J14368"/>
      <c r="K14368"/>
      <c r="L14368"/>
      <c r="M14368"/>
      <c r="N14368"/>
      <c r="O14368"/>
      <c r="S14368"/>
      <c r="T14368"/>
      <c r="U14368"/>
      <c r="V14368"/>
      <c r="Y14368"/>
      <c r="Z14368"/>
      <c r="AA14368"/>
      <c r="AB14368"/>
      <c r="AC14368"/>
      <c r="AD14368"/>
      <c r="AE14368"/>
      <c r="AF14368"/>
      <c r="AG14368"/>
      <c r="AH14368"/>
      <c r="AI14368"/>
      <c r="AJ14368"/>
      <c r="AK14368"/>
      <c r="AL14368"/>
    </row>
    <row r="14369" spans="3:38" ht="15" customHeight="1" x14ac:dyDescent="0.35">
      <c r="C14369"/>
      <c r="D14369"/>
      <c r="E14369"/>
      <c r="F14369"/>
      <c r="G14369"/>
      <c r="H14369"/>
      <c r="I14369"/>
      <c r="J14369"/>
      <c r="K14369"/>
      <c r="L14369"/>
      <c r="M14369"/>
      <c r="N14369"/>
      <c r="O14369"/>
      <c r="S14369"/>
      <c r="T14369"/>
      <c r="U14369"/>
      <c r="V14369"/>
      <c r="Y14369"/>
      <c r="Z14369"/>
      <c r="AA14369"/>
      <c r="AB14369"/>
      <c r="AC14369"/>
      <c r="AD14369"/>
      <c r="AE14369"/>
      <c r="AF14369"/>
      <c r="AG14369"/>
      <c r="AH14369"/>
      <c r="AI14369"/>
      <c r="AJ14369"/>
      <c r="AK14369"/>
      <c r="AL14369"/>
    </row>
    <row r="14370" spans="3:38" ht="15" customHeight="1" x14ac:dyDescent="0.35">
      <c r="C14370"/>
      <c r="D14370"/>
      <c r="E14370"/>
      <c r="F14370"/>
      <c r="G14370"/>
      <c r="H14370"/>
      <c r="I14370"/>
      <c r="J14370"/>
      <c r="K14370"/>
      <c r="L14370"/>
      <c r="M14370"/>
      <c r="N14370"/>
      <c r="O14370"/>
      <c r="S14370"/>
      <c r="T14370"/>
      <c r="U14370"/>
      <c r="V14370"/>
      <c r="Y14370"/>
      <c r="Z14370"/>
      <c r="AA14370"/>
      <c r="AB14370"/>
      <c r="AC14370"/>
      <c r="AD14370"/>
      <c r="AE14370"/>
      <c r="AF14370"/>
      <c r="AG14370"/>
      <c r="AH14370"/>
      <c r="AI14370"/>
      <c r="AJ14370"/>
      <c r="AK14370"/>
      <c r="AL14370"/>
    </row>
    <row r="14371" spans="3:38" ht="15" customHeight="1" x14ac:dyDescent="0.35">
      <c r="C14371"/>
      <c r="D14371"/>
      <c r="E14371"/>
      <c r="F14371"/>
      <c r="G14371"/>
      <c r="H14371"/>
      <c r="I14371"/>
      <c r="J14371"/>
      <c r="K14371"/>
      <c r="L14371"/>
      <c r="M14371"/>
      <c r="N14371"/>
      <c r="O14371"/>
      <c r="S14371"/>
      <c r="T14371"/>
      <c r="U14371"/>
      <c r="V14371"/>
      <c r="Y14371"/>
      <c r="Z14371"/>
      <c r="AA14371"/>
      <c r="AB14371"/>
      <c r="AC14371"/>
      <c r="AD14371"/>
      <c r="AE14371"/>
      <c r="AF14371"/>
      <c r="AG14371"/>
      <c r="AH14371"/>
      <c r="AI14371"/>
      <c r="AJ14371"/>
      <c r="AK14371"/>
      <c r="AL14371"/>
    </row>
    <row r="14372" spans="3:38" ht="15" customHeight="1" x14ac:dyDescent="0.35">
      <c r="C14372"/>
      <c r="D14372"/>
      <c r="E14372"/>
      <c r="F14372"/>
      <c r="G14372"/>
      <c r="H14372"/>
      <c r="I14372"/>
      <c r="J14372"/>
      <c r="K14372"/>
      <c r="L14372"/>
      <c r="M14372"/>
      <c r="N14372"/>
      <c r="O14372"/>
      <c r="S14372"/>
      <c r="T14372"/>
      <c r="U14372"/>
      <c r="V14372"/>
      <c r="Y14372"/>
      <c r="Z14372"/>
      <c r="AA14372"/>
      <c r="AB14372"/>
      <c r="AC14372"/>
      <c r="AD14372"/>
      <c r="AE14372"/>
      <c r="AF14372"/>
      <c r="AG14372"/>
      <c r="AH14372"/>
      <c r="AI14372"/>
      <c r="AJ14372"/>
      <c r="AK14372"/>
      <c r="AL14372"/>
    </row>
    <row r="14373" spans="3:38" ht="15" customHeight="1" x14ac:dyDescent="0.35">
      <c r="C14373"/>
      <c r="D14373"/>
      <c r="E14373"/>
      <c r="F14373"/>
      <c r="G14373"/>
      <c r="H14373"/>
      <c r="I14373"/>
      <c r="J14373"/>
      <c r="K14373"/>
      <c r="L14373"/>
      <c r="M14373"/>
      <c r="N14373"/>
      <c r="O14373"/>
      <c r="S14373"/>
      <c r="T14373"/>
      <c r="U14373"/>
      <c r="V14373"/>
      <c r="Y14373"/>
      <c r="Z14373"/>
      <c r="AA14373"/>
      <c r="AB14373"/>
      <c r="AC14373"/>
      <c r="AD14373"/>
      <c r="AE14373"/>
      <c r="AF14373"/>
      <c r="AG14373"/>
      <c r="AH14373"/>
      <c r="AI14373"/>
      <c r="AJ14373"/>
      <c r="AK14373"/>
      <c r="AL14373"/>
    </row>
    <row r="14374" spans="3:38" ht="15" customHeight="1" x14ac:dyDescent="0.35">
      <c r="C14374"/>
      <c r="D14374"/>
      <c r="E14374"/>
      <c r="F14374"/>
      <c r="G14374"/>
      <c r="H14374"/>
      <c r="I14374"/>
      <c r="J14374"/>
      <c r="K14374"/>
      <c r="L14374"/>
      <c r="M14374"/>
      <c r="N14374"/>
      <c r="O14374"/>
      <c r="S14374"/>
      <c r="T14374"/>
      <c r="U14374"/>
      <c r="V14374"/>
      <c r="Y14374"/>
      <c r="Z14374"/>
      <c r="AA14374"/>
      <c r="AB14374"/>
      <c r="AC14374"/>
      <c r="AD14374"/>
      <c r="AE14374"/>
      <c r="AF14374"/>
      <c r="AG14374"/>
      <c r="AH14374"/>
      <c r="AI14374"/>
      <c r="AJ14374"/>
      <c r="AK14374"/>
      <c r="AL14374"/>
    </row>
    <row r="14375" spans="3:38" ht="15" customHeight="1" x14ac:dyDescent="0.35">
      <c r="C14375"/>
      <c r="D14375"/>
      <c r="E14375"/>
      <c r="F14375"/>
      <c r="G14375"/>
      <c r="H14375"/>
      <c r="I14375"/>
      <c r="J14375"/>
      <c r="K14375"/>
      <c r="L14375"/>
      <c r="M14375"/>
      <c r="N14375"/>
      <c r="O14375"/>
      <c r="S14375"/>
      <c r="T14375"/>
      <c r="U14375"/>
      <c r="V14375"/>
      <c r="Y14375"/>
      <c r="Z14375"/>
      <c r="AA14375"/>
      <c r="AB14375"/>
      <c r="AC14375"/>
      <c r="AD14375"/>
      <c r="AE14375"/>
      <c r="AF14375"/>
      <c r="AG14375"/>
      <c r="AH14375"/>
      <c r="AI14375"/>
      <c r="AJ14375"/>
      <c r="AK14375"/>
      <c r="AL14375"/>
    </row>
    <row r="14376" spans="3:38" ht="15" customHeight="1" x14ac:dyDescent="0.35">
      <c r="C14376"/>
      <c r="D14376"/>
      <c r="E14376"/>
      <c r="F14376"/>
      <c r="G14376"/>
      <c r="H14376"/>
      <c r="I14376"/>
      <c r="J14376"/>
      <c r="K14376"/>
      <c r="L14376"/>
      <c r="M14376"/>
      <c r="N14376"/>
      <c r="O14376"/>
      <c r="S14376"/>
      <c r="T14376"/>
      <c r="U14376"/>
      <c r="V14376"/>
      <c r="Y14376"/>
      <c r="Z14376"/>
      <c r="AA14376"/>
      <c r="AB14376"/>
      <c r="AC14376"/>
      <c r="AD14376"/>
      <c r="AE14376"/>
      <c r="AF14376"/>
      <c r="AG14376"/>
      <c r="AH14376"/>
      <c r="AI14376"/>
      <c r="AJ14376"/>
      <c r="AK14376"/>
      <c r="AL14376"/>
    </row>
    <row r="14377" spans="3:38" ht="15" customHeight="1" x14ac:dyDescent="0.35">
      <c r="C14377"/>
      <c r="D14377"/>
      <c r="E14377"/>
      <c r="F14377"/>
      <c r="G14377"/>
      <c r="H14377"/>
      <c r="I14377"/>
      <c r="J14377"/>
      <c r="K14377"/>
      <c r="L14377"/>
      <c r="M14377"/>
      <c r="N14377"/>
      <c r="O14377"/>
      <c r="S14377"/>
      <c r="T14377"/>
      <c r="U14377"/>
      <c r="V14377"/>
      <c r="Y14377"/>
      <c r="Z14377"/>
      <c r="AA14377"/>
      <c r="AB14377"/>
      <c r="AC14377"/>
      <c r="AD14377"/>
      <c r="AE14377"/>
      <c r="AF14377"/>
      <c r="AG14377"/>
      <c r="AH14377"/>
      <c r="AI14377"/>
      <c r="AJ14377"/>
      <c r="AK14377"/>
      <c r="AL14377"/>
    </row>
    <row r="14378" spans="3:38" ht="15" customHeight="1" x14ac:dyDescent="0.35">
      <c r="C14378"/>
      <c r="D14378"/>
      <c r="E14378"/>
      <c r="F14378"/>
      <c r="G14378"/>
      <c r="H14378"/>
      <c r="I14378"/>
      <c r="J14378"/>
      <c r="K14378"/>
      <c r="L14378"/>
      <c r="M14378"/>
      <c r="N14378"/>
      <c r="O14378"/>
      <c r="S14378"/>
      <c r="T14378"/>
      <c r="U14378"/>
      <c r="V14378"/>
      <c r="Y14378"/>
      <c r="Z14378"/>
      <c r="AA14378"/>
      <c r="AB14378"/>
      <c r="AC14378"/>
      <c r="AD14378"/>
      <c r="AE14378"/>
      <c r="AF14378"/>
      <c r="AG14378"/>
      <c r="AH14378"/>
      <c r="AI14378"/>
      <c r="AJ14378"/>
      <c r="AK14378"/>
      <c r="AL14378"/>
    </row>
    <row r="14379" spans="3:38" ht="15" customHeight="1" x14ac:dyDescent="0.35">
      <c r="C14379"/>
      <c r="D14379"/>
      <c r="E14379"/>
      <c r="F14379"/>
      <c r="G14379"/>
      <c r="H14379"/>
      <c r="I14379"/>
      <c r="J14379"/>
      <c r="K14379"/>
      <c r="L14379"/>
      <c r="M14379"/>
      <c r="N14379"/>
      <c r="O14379"/>
      <c r="S14379"/>
      <c r="T14379"/>
      <c r="U14379"/>
      <c r="V14379"/>
      <c r="Y14379"/>
      <c r="Z14379"/>
      <c r="AA14379"/>
      <c r="AB14379"/>
      <c r="AC14379"/>
      <c r="AD14379"/>
      <c r="AE14379"/>
      <c r="AF14379"/>
      <c r="AG14379"/>
      <c r="AH14379"/>
      <c r="AI14379"/>
      <c r="AJ14379"/>
      <c r="AK14379"/>
      <c r="AL14379"/>
    </row>
    <row r="14380" spans="3:38" ht="15" customHeight="1" x14ac:dyDescent="0.35">
      <c r="C14380"/>
      <c r="D14380"/>
      <c r="E14380"/>
      <c r="F14380"/>
      <c r="G14380"/>
      <c r="H14380"/>
      <c r="I14380"/>
      <c r="J14380"/>
      <c r="K14380"/>
      <c r="L14380"/>
      <c r="M14380"/>
      <c r="N14380"/>
      <c r="O14380"/>
      <c r="S14380"/>
      <c r="T14380"/>
      <c r="U14380"/>
      <c r="V14380"/>
      <c r="Y14380"/>
      <c r="Z14380"/>
      <c r="AA14380"/>
      <c r="AB14380"/>
      <c r="AC14380"/>
      <c r="AD14380"/>
      <c r="AE14380"/>
      <c r="AF14380"/>
      <c r="AG14380"/>
      <c r="AH14380"/>
      <c r="AI14380"/>
      <c r="AJ14380"/>
      <c r="AK14380"/>
      <c r="AL14380"/>
    </row>
    <row r="14381" spans="3:38" ht="15" customHeight="1" x14ac:dyDescent="0.35">
      <c r="C14381"/>
      <c r="D14381"/>
      <c r="E14381"/>
      <c r="F14381"/>
      <c r="G14381"/>
      <c r="H14381"/>
      <c r="I14381"/>
      <c r="J14381"/>
      <c r="K14381"/>
      <c r="L14381"/>
      <c r="M14381"/>
      <c r="N14381"/>
      <c r="O14381"/>
      <c r="S14381"/>
      <c r="T14381"/>
      <c r="U14381"/>
      <c r="V14381"/>
      <c r="Y14381"/>
      <c r="Z14381"/>
      <c r="AA14381"/>
      <c r="AB14381"/>
      <c r="AC14381"/>
      <c r="AD14381"/>
      <c r="AE14381"/>
      <c r="AF14381"/>
      <c r="AG14381"/>
      <c r="AH14381"/>
      <c r="AI14381"/>
      <c r="AJ14381"/>
      <c r="AK14381"/>
      <c r="AL14381"/>
    </row>
    <row r="14382" spans="3:38" ht="15" customHeight="1" x14ac:dyDescent="0.35">
      <c r="C14382"/>
      <c r="D14382"/>
      <c r="E14382"/>
      <c r="F14382"/>
      <c r="G14382"/>
      <c r="H14382"/>
      <c r="I14382"/>
      <c r="J14382"/>
      <c r="K14382"/>
      <c r="L14382"/>
      <c r="M14382"/>
      <c r="N14382"/>
      <c r="O14382"/>
      <c r="S14382"/>
      <c r="T14382"/>
      <c r="U14382"/>
      <c r="V14382"/>
      <c r="Y14382"/>
      <c r="Z14382"/>
      <c r="AA14382"/>
      <c r="AB14382"/>
      <c r="AC14382"/>
      <c r="AD14382"/>
      <c r="AE14382"/>
      <c r="AF14382"/>
      <c r="AG14382"/>
      <c r="AH14382"/>
      <c r="AI14382"/>
      <c r="AJ14382"/>
      <c r="AK14382"/>
      <c r="AL14382"/>
    </row>
    <row r="14383" spans="3:38" ht="15" customHeight="1" x14ac:dyDescent="0.35">
      <c r="C14383"/>
      <c r="D14383"/>
      <c r="E14383"/>
      <c r="F14383"/>
      <c r="G14383"/>
      <c r="H14383"/>
      <c r="I14383"/>
      <c r="J14383"/>
      <c r="K14383"/>
      <c r="L14383"/>
      <c r="M14383"/>
      <c r="N14383"/>
      <c r="O14383"/>
      <c r="S14383"/>
      <c r="T14383"/>
      <c r="U14383"/>
      <c r="V14383"/>
      <c r="Y14383"/>
      <c r="Z14383"/>
      <c r="AA14383"/>
      <c r="AB14383"/>
      <c r="AC14383"/>
      <c r="AD14383"/>
      <c r="AE14383"/>
      <c r="AF14383"/>
      <c r="AG14383"/>
      <c r="AH14383"/>
      <c r="AI14383"/>
      <c r="AJ14383"/>
      <c r="AK14383"/>
      <c r="AL14383"/>
    </row>
    <row r="14384" spans="3:38" ht="15" customHeight="1" x14ac:dyDescent="0.35">
      <c r="C14384"/>
      <c r="D14384"/>
      <c r="E14384"/>
      <c r="F14384"/>
      <c r="G14384"/>
      <c r="H14384"/>
      <c r="I14384"/>
      <c r="J14384"/>
      <c r="K14384"/>
      <c r="L14384"/>
      <c r="M14384"/>
      <c r="N14384"/>
      <c r="O14384"/>
      <c r="S14384"/>
      <c r="T14384"/>
      <c r="U14384"/>
      <c r="V14384"/>
      <c r="Y14384"/>
      <c r="Z14384"/>
      <c r="AA14384"/>
      <c r="AB14384"/>
      <c r="AC14384"/>
      <c r="AD14384"/>
      <c r="AE14384"/>
      <c r="AF14384"/>
      <c r="AG14384"/>
      <c r="AH14384"/>
      <c r="AI14384"/>
      <c r="AJ14384"/>
      <c r="AK14384"/>
      <c r="AL14384"/>
    </row>
    <row r="14385" spans="3:38" ht="15" customHeight="1" x14ac:dyDescent="0.35">
      <c r="C14385"/>
      <c r="D14385"/>
      <c r="E14385"/>
      <c r="F14385"/>
      <c r="G14385"/>
      <c r="H14385"/>
      <c r="I14385"/>
      <c r="J14385"/>
      <c r="K14385"/>
      <c r="L14385"/>
      <c r="M14385"/>
      <c r="N14385"/>
      <c r="O14385"/>
      <c r="S14385"/>
      <c r="T14385"/>
      <c r="U14385"/>
      <c r="V14385"/>
      <c r="Y14385"/>
      <c r="Z14385"/>
      <c r="AA14385"/>
      <c r="AB14385"/>
      <c r="AC14385"/>
      <c r="AD14385"/>
      <c r="AE14385"/>
      <c r="AF14385"/>
      <c r="AG14385"/>
      <c r="AH14385"/>
      <c r="AI14385"/>
      <c r="AJ14385"/>
      <c r="AK14385"/>
      <c r="AL14385"/>
    </row>
    <row r="14386" spans="3:38" ht="15" customHeight="1" x14ac:dyDescent="0.35">
      <c r="C14386"/>
      <c r="D14386"/>
      <c r="E14386"/>
      <c r="F14386"/>
      <c r="G14386"/>
      <c r="H14386"/>
      <c r="I14386"/>
      <c r="J14386"/>
      <c r="K14386"/>
      <c r="L14386"/>
      <c r="M14386"/>
      <c r="N14386"/>
      <c r="O14386"/>
      <c r="S14386"/>
      <c r="T14386"/>
      <c r="U14386"/>
      <c r="V14386"/>
      <c r="Y14386"/>
      <c r="Z14386"/>
      <c r="AA14386"/>
      <c r="AB14386"/>
      <c r="AC14386"/>
      <c r="AD14386"/>
      <c r="AE14386"/>
      <c r="AF14386"/>
      <c r="AG14386"/>
      <c r="AH14386"/>
      <c r="AI14386"/>
      <c r="AJ14386"/>
      <c r="AK14386"/>
      <c r="AL14386"/>
    </row>
    <row r="14387" spans="3:38" ht="15" customHeight="1" x14ac:dyDescent="0.35">
      <c r="C14387"/>
      <c r="D14387"/>
      <c r="E14387"/>
      <c r="F14387"/>
      <c r="G14387"/>
      <c r="H14387"/>
      <c r="I14387"/>
      <c r="J14387"/>
      <c r="K14387"/>
      <c r="L14387"/>
      <c r="M14387"/>
      <c r="N14387"/>
      <c r="O14387"/>
      <c r="S14387"/>
      <c r="T14387"/>
      <c r="U14387"/>
      <c r="V14387"/>
      <c r="Y14387"/>
      <c r="Z14387"/>
      <c r="AA14387"/>
      <c r="AB14387"/>
      <c r="AC14387"/>
      <c r="AD14387"/>
      <c r="AE14387"/>
      <c r="AF14387"/>
      <c r="AG14387"/>
      <c r="AH14387"/>
      <c r="AI14387"/>
      <c r="AJ14387"/>
      <c r="AK14387"/>
      <c r="AL14387"/>
    </row>
    <row r="14388" spans="3:38" ht="15" customHeight="1" x14ac:dyDescent="0.35">
      <c r="C14388"/>
      <c r="D14388"/>
      <c r="E14388"/>
      <c r="F14388"/>
      <c r="G14388"/>
      <c r="H14388"/>
      <c r="I14388"/>
      <c r="J14388"/>
      <c r="K14388"/>
      <c r="L14388"/>
      <c r="M14388"/>
      <c r="N14388"/>
      <c r="O14388"/>
      <c r="S14388"/>
      <c r="T14388"/>
      <c r="U14388"/>
      <c r="V14388"/>
      <c r="Y14388"/>
      <c r="Z14388"/>
      <c r="AA14388"/>
      <c r="AB14388"/>
      <c r="AC14388"/>
      <c r="AD14388"/>
      <c r="AE14388"/>
      <c r="AF14388"/>
      <c r="AG14388"/>
      <c r="AH14388"/>
      <c r="AI14388"/>
      <c r="AJ14388"/>
      <c r="AK14388"/>
      <c r="AL14388"/>
    </row>
    <row r="14389" spans="3:38" ht="15" customHeight="1" x14ac:dyDescent="0.35">
      <c r="C14389"/>
      <c r="D14389"/>
      <c r="E14389"/>
      <c r="F14389"/>
      <c r="G14389"/>
      <c r="H14389"/>
      <c r="I14389"/>
      <c r="J14389"/>
      <c r="K14389"/>
      <c r="L14389"/>
      <c r="M14389"/>
      <c r="N14389"/>
      <c r="O14389"/>
      <c r="S14389"/>
      <c r="T14389"/>
      <c r="U14389"/>
      <c r="V14389"/>
      <c r="Y14389"/>
      <c r="Z14389"/>
      <c r="AA14389"/>
      <c r="AB14389"/>
      <c r="AC14389"/>
      <c r="AD14389"/>
      <c r="AE14389"/>
      <c r="AF14389"/>
      <c r="AG14389"/>
      <c r="AH14389"/>
      <c r="AI14389"/>
      <c r="AJ14389"/>
      <c r="AK14389"/>
      <c r="AL14389"/>
    </row>
    <row r="14390" spans="3:38" ht="15" customHeight="1" x14ac:dyDescent="0.35">
      <c r="C14390"/>
      <c r="D14390"/>
      <c r="E14390"/>
      <c r="F14390"/>
      <c r="G14390"/>
      <c r="H14390"/>
      <c r="I14390"/>
      <c r="J14390"/>
      <c r="K14390"/>
      <c r="L14390"/>
      <c r="M14390"/>
      <c r="N14390"/>
      <c r="O14390"/>
      <c r="S14390"/>
      <c r="T14390"/>
      <c r="U14390"/>
      <c r="V14390"/>
      <c r="Y14390"/>
      <c r="Z14390"/>
      <c r="AA14390"/>
      <c r="AB14390"/>
      <c r="AC14390"/>
      <c r="AD14390"/>
      <c r="AE14390"/>
      <c r="AF14390"/>
      <c r="AG14390"/>
      <c r="AH14390"/>
      <c r="AI14390"/>
      <c r="AJ14390"/>
      <c r="AK14390"/>
      <c r="AL14390"/>
    </row>
    <row r="14391" spans="3:38" ht="15" customHeight="1" x14ac:dyDescent="0.35">
      <c r="C14391"/>
      <c r="D14391"/>
      <c r="E14391"/>
      <c r="F14391"/>
      <c r="G14391"/>
      <c r="H14391"/>
      <c r="I14391"/>
      <c r="J14391"/>
      <c r="K14391"/>
      <c r="L14391"/>
      <c r="M14391"/>
      <c r="N14391"/>
      <c r="O14391"/>
      <c r="S14391"/>
      <c r="T14391"/>
      <c r="U14391"/>
      <c r="V14391"/>
      <c r="Y14391"/>
      <c r="Z14391"/>
      <c r="AA14391"/>
      <c r="AB14391"/>
      <c r="AC14391"/>
      <c r="AD14391"/>
      <c r="AE14391"/>
      <c r="AF14391"/>
      <c r="AG14391"/>
      <c r="AH14391"/>
      <c r="AI14391"/>
      <c r="AJ14391"/>
      <c r="AK14391"/>
      <c r="AL14391"/>
    </row>
    <row r="14392" spans="3:38" ht="15" customHeight="1" x14ac:dyDescent="0.35">
      <c r="C14392"/>
      <c r="D14392"/>
      <c r="E14392"/>
      <c r="F14392"/>
      <c r="G14392"/>
      <c r="H14392"/>
      <c r="I14392"/>
      <c r="J14392"/>
      <c r="K14392"/>
      <c r="L14392"/>
      <c r="M14392"/>
      <c r="N14392"/>
      <c r="O14392"/>
      <c r="S14392"/>
      <c r="T14392"/>
      <c r="U14392"/>
      <c r="V14392"/>
      <c r="Y14392"/>
      <c r="Z14392"/>
      <c r="AA14392"/>
      <c r="AB14392"/>
      <c r="AC14392"/>
      <c r="AD14392"/>
      <c r="AE14392"/>
      <c r="AF14392"/>
      <c r="AG14392"/>
      <c r="AH14392"/>
      <c r="AI14392"/>
      <c r="AJ14392"/>
      <c r="AK14392"/>
      <c r="AL14392"/>
    </row>
    <row r="14393" spans="3:38" ht="15" customHeight="1" x14ac:dyDescent="0.35">
      <c r="C14393"/>
      <c r="D14393"/>
      <c r="E14393"/>
      <c r="F14393"/>
      <c r="G14393"/>
      <c r="H14393"/>
      <c r="I14393"/>
      <c r="J14393"/>
      <c r="K14393"/>
      <c r="L14393"/>
      <c r="M14393"/>
      <c r="N14393"/>
      <c r="O14393"/>
      <c r="S14393"/>
      <c r="T14393"/>
      <c r="U14393"/>
      <c r="V14393"/>
      <c r="Y14393"/>
      <c r="Z14393"/>
      <c r="AA14393"/>
      <c r="AB14393"/>
      <c r="AC14393"/>
      <c r="AD14393"/>
      <c r="AE14393"/>
      <c r="AF14393"/>
      <c r="AG14393"/>
      <c r="AH14393"/>
      <c r="AI14393"/>
      <c r="AJ14393"/>
      <c r="AK14393"/>
      <c r="AL14393"/>
    </row>
    <row r="14394" spans="3:38" ht="15" customHeight="1" x14ac:dyDescent="0.35">
      <c r="C14394"/>
      <c r="D14394"/>
      <c r="E14394"/>
      <c r="F14394"/>
      <c r="G14394"/>
      <c r="H14394"/>
      <c r="I14394"/>
      <c r="J14394"/>
      <c r="K14394"/>
      <c r="L14394"/>
      <c r="M14394"/>
      <c r="N14394"/>
      <c r="O14394"/>
      <c r="S14394"/>
      <c r="T14394"/>
      <c r="U14394"/>
      <c r="V14394"/>
      <c r="Y14394"/>
      <c r="Z14394"/>
      <c r="AA14394"/>
      <c r="AB14394"/>
      <c r="AC14394"/>
      <c r="AD14394"/>
      <c r="AE14394"/>
      <c r="AF14394"/>
      <c r="AG14394"/>
      <c r="AH14394"/>
      <c r="AI14394"/>
      <c r="AJ14394"/>
      <c r="AK14394"/>
      <c r="AL14394"/>
    </row>
    <row r="14395" spans="3:38" ht="15" customHeight="1" x14ac:dyDescent="0.35">
      <c r="C14395"/>
      <c r="D14395"/>
      <c r="E14395"/>
      <c r="F14395"/>
      <c r="G14395"/>
      <c r="H14395"/>
      <c r="I14395"/>
      <c r="J14395"/>
      <c r="K14395"/>
      <c r="L14395"/>
      <c r="M14395"/>
      <c r="N14395"/>
      <c r="O14395"/>
      <c r="S14395"/>
      <c r="T14395"/>
      <c r="U14395"/>
      <c r="V14395"/>
      <c r="Y14395"/>
      <c r="Z14395"/>
      <c r="AA14395"/>
      <c r="AB14395"/>
      <c r="AC14395"/>
      <c r="AD14395"/>
      <c r="AE14395"/>
      <c r="AF14395"/>
      <c r="AG14395"/>
      <c r="AH14395"/>
      <c r="AI14395"/>
      <c r="AJ14395"/>
      <c r="AK14395"/>
      <c r="AL14395"/>
    </row>
    <row r="14396" spans="3:38" ht="15" customHeight="1" x14ac:dyDescent="0.35">
      <c r="C14396"/>
      <c r="D14396"/>
      <c r="E14396"/>
      <c r="F14396"/>
      <c r="G14396"/>
      <c r="H14396"/>
      <c r="I14396"/>
      <c r="J14396"/>
      <c r="K14396"/>
      <c r="L14396"/>
      <c r="M14396"/>
      <c r="N14396"/>
      <c r="O14396"/>
      <c r="S14396"/>
      <c r="T14396"/>
      <c r="U14396"/>
      <c r="V14396"/>
      <c r="Y14396"/>
      <c r="Z14396"/>
      <c r="AA14396"/>
      <c r="AB14396"/>
      <c r="AC14396"/>
      <c r="AD14396"/>
      <c r="AE14396"/>
      <c r="AF14396"/>
      <c r="AG14396"/>
      <c r="AH14396"/>
      <c r="AI14396"/>
      <c r="AJ14396"/>
      <c r="AK14396"/>
      <c r="AL14396"/>
    </row>
    <row r="14397" spans="3:38" ht="15" customHeight="1" x14ac:dyDescent="0.35">
      <c r="C14397"/>
      <c r="D14397"/>
      <c r="E14397"/>
      <c r="F14397"/>
      <c r="G14397"/>
      <c r="H14397"/>
      <c r="I14397"/>
      <c r="J14397"/>
      <c r="K14397"/>
      <c r="L14397"/>
      <c r="M14397"/>
      <c r="N14397"/>
      <c r="O14397"/>
      <c r="S14397"/>
      <c r="T14397"/>
      <c r="U14397"/>
      <c r="V14397"/>
      <c r="Y14397"/>
      <c r="Z14397"/>
      <c r="AA14397"/>
      <c r="AB14397"/>
      <c r="AC14397"/>
      <c r="AD14397"/>
      <c r="AE14397"/>
      <c r="AF14397"/>
      <c r="AG14397"/>
      <c r="AH14397"/>
      <c r="AI14397"/>
      <c r="AJ14397"/>
      <c r="AK14397"/>
      <c r="AL14397"/>
    </row>
    <row r="14398" spans="3:38" ht="15" customHeight="1" x14ac:dyDescent="0.35">
      <c r="C14398"/>
      <c r="D14398"/>
      <c r="E14398"/>
      <c r="F14398"/>
      <c r="G14398"/>
      <c r="H14398"/>
      <c r="I14398"/>
      <c r="J14398"/>
      <c r="K14398"/>
      <c r="L14398"/>
      <c r="M14398"/>
      <c r="N14398"/>
      <c r="O14398"/>
      <c r="S14398"/>
      <c r="T14398"/>
      <c r="U14398"/>
      <c r="V14398"/>
      <c r="Y14398"/>
      <c r="Z14398"/>
      <c r="AA14398"/>
      <c r="AB14398"/>
      <c r="AC14398"/>
      <c r="AD14398"/>
      <c r="AE14398"/>
      <c r="AF14398"/>
      <c r="AG14398"/>
      <c r="AH14398"/>
      <c r="AI14398"/>
      <c r="AJ14398"/>
      <c r="AK14398"/>
      <c r="AL14398"/>
    </row>
    <row r="14399" spans="3:38" ht="15" customHeight="1" x14ac:dyDescent="0.35">
      <c r="C14399"/>
      <c r="D14399"/>
      <c r="E14399"/>
      <c r="F14399"/>
      <c r="G14399"/>
      <c r="H14399"/>
      <c r="I14399"/>
      <c r="J14399"/>
      <c r="K14399"/>
      <c r="L14399"/>
      <c r="M14399"/>
      <c r="N14399"/>
      <c r="O14399"/>
      <c r="S14399"/>
      <c r="T14399"/>
      <c r="U14399"/>
      <c r="V14399"/>
      <c r="Y14399"/>
      <c r="Z14399"/>
      <c r="AA14399"/>
      <c r="AB14399"/>
      <c r="AC14399"/>
      <c r="AD14399"/>
      <c r="AE14399"/>
      <c r="AF14399"/>
      <c r="AG14399"/>
      <c r="AH14399"/>
      <c r="AI14399"/>
      <c r="AJ14399"/>
      <c r="AK14399"/>
      <c r="AL14399"/>
    </row>
    <row r="14400" spans="3:38" ht="15" customHeight="1" x14ac:dyDescent="0.35">
      <c r="C14400"/>
      <c r="D14400"/>
      <c r="E14400"/>
      <c r="F14400"/>
      <c r="G14400"/>
      <c r="H14400"/>
      <c r="I14400"/>
      <c r="J14400"/>
      <c r="K14400"/>
      <c r="L14400"/>
      <c r="M14400"/>
      <c r="N14400"/>
      <c r="O14400"/>
      <c r="S14400"/>
      <c r="T14400"/>
      <c r="U14400"/>
      <c r="V14400"/>
      <c r="Y14400"/>
      <c r="Z14400"/>
      <c r="AA14400"/>
      <c r="AB14400"/>
      <c r="AC14400"/>
      <c r="AD14400"/>
      <c r="AE14400"/>
      <c r="AF14400"/>
      <c r="AG14400"/>
      <c r="AH14400"/>
      <c r="AI14400"/>
      <c r="AJ14400"/>
      <c r="AK14400"/>
      <c r="AL14400"/>
    </row>
    <row r="14401" spans="3:38" ht="15" customHeight="1" x14ac:dyDescent="0.35">
      <c r="C14401"/>
      <c r="D14401"/>
      <c r="E14401"/>
      <c r="F14401"/>
      <c r="G14401"/>
      <c r="H14401"/>
      <c r="I14401"/>
      <c r="J14401"/>
      <c r="K14401"/>
      <c r="L14401"/>
      <c r="M14401"/>
      <c r="N14401"/>
      <c r="O14401"/>
      <c r="S14401"/>
      <c r="T14401"/>
      <c r="U14401"/>
      <c r="V14401"/>
      <c r="Y14401"/>
      <c r="Z14401"/>
      <c r="AA14401"/>
      <c r="AB14401"/>
      <c r="AC14401"/>
      <c r="AD14401"/>
      <c r="AE14401"/>
      <c r="AF14401"/>
      <c r="AG14401"/>
      <c r="AH14401"/>
      <c r="AI14401"/>
      <c r="AJ14401"/>
      <c r="AK14401"/>
      <c r="AL14401"/>
    </row>
    <row r="14402" spans="3:38" ht="15" customHeight="1" x14ac:dyDescent="0.35">
      <c r="C14402"/>
      <c r="D14402"/>
      <c r="E14402"/>
      <c r="F14402"/>
      <c r="G14402"/>
      <c r="H14402"/>
      <c r="I14402"/>
      <c r="J14402"/>
      <c r="K14402"/>
      <c r="L14402"/>
      <c r="M14402"/>
      <c r="N14402"/>
      <c r="O14402"/>
      <c r="S14402"/>
      <c r="T14402"/>
      <c r="U14402"/>
      <c r="V14402"/>
      <c r="Y14402"/>
      <c r="Z14402"/>
      <c r="AA14402"/>
      <c r="AB14402"/>
      <c r="AC14402"/>
      <c r="AD14402"/>
      <c r="AE14402"/>
      <c r="AF14402"/>
      <c r="AG14402"/>
      <c r="AH14402"/>
      <c r="AI14402"/>
      <c r="AJ14402"/>
      <c r="AK14402"/>
      <c r="AL14402"/>
    </row>
    <row r="14403" spans="3:38" ht="15" customHeight="1" x14ac:dyDescent="0.35">
      <c r="C14403"/>
      <c r="D14403"/>
      <c r="E14403"/>
      <c r="F14403"/>
      <c r="G14403"/>
      <c r="H14403"/>
      <c r="I14403"/>
      <c r="J14403"/>
      <c r="K14403"/>
      <c r="L14403"/>
      <c r="M14403"/>
      <c r="N14403"/>
      <c r="O14403"/>
      <c r="S14403"/>
      <c r="T14403"/>
      <c r="U14403"/>
      <c r="V14403"/>
      <c r="Y14403"/>
      <c r="Z14403"/>
      <c r="AA14403"/>
      <c r="AB14403"/>
      <c r="AC14403"/>
      <c r="AD14403"/>
      <c r="AE14403"/>
      <c r="AF14403"/>
      <c r="AG14403"/>
      <c r="AH14403"/>
      <c r="AI14403"/>
      <c r="AJ14403"/>
      <c r="AK14403"/>
      <c r="AL14403"/>
    </row>
    <row r="14404" spans="3:38" ht="15" customHeight="1" x14ac:dyDescent="0.35">
      <c r="C14404"/>
      <c r="D14404"/>
      <c r="E14404"/>
      <c r="F14404"/>
      <c r="G14404"/>
      <c r="H14404"/>
      <c r="I14404"/>
      <c r="J14404"/>
      <c r="K14404"/>
      <c r="L14404"/>
      <c r="M14404"/>
      <c r="N14404"/>
      <c r="O14404"/>
      <c r="S14404"/>
      <c r="T14404"/>
      <c r="U14404"/>
      <c r="V14404"/>
      <c r="Y14404"/>
      <c r="Z14404"/>
      <c r="AA14404"/>
      <c r="AB14404"/>
      <c r="AC14404"/>
      <c r="AD14404"/>
      <c r="AE14404"/>
      <c r="AF14404"/>
      <c r="AG14404"/>
      <c r="AH14404"/>
      <c r="AI14404"/>
      <c r="AJ14404"/>
      <c r="AK14404"/>
      <c r="AL14404"/>
    </row>
    <row r="14405" spans="3:38" ht="15" customHeight="1" x14ac:dyDescent="0.35">
      <c r="C14405"/>
      <c r="D14405"/>
      <c r="E14405"/>
      <c r="F14405"/>
      <c r="G14405"/>
      <c r="H14405"/>
      <c r="I14405"/>
      <c r="J14405"/>
      <c r="K14405"/>
      <c r="L14405"/>
      <c r="M14405"/>
      <c r="N14405"/>
      <c r="O14405"/>
      <c r="S14405"/>
      <c r="T14405"/>
      <c r="U14405"/>
      <c r="V14405"/>
      <c r="Y14405"/>
      <c r="Z14405"/>
      <c r="AA14405"/>
      <c r="AB14405"/>
      <c r="AC14405"/>
      <c r="AD14405"/>
      <c r="AE14405"/>
      <c r="AF14405"/>
      <c r="AG14405"/>
      <c r="AH14405"/>
      <c r="AI14405"/>
      <c r="AJ14405"/>
      <c r="AK14405"/>
      <c r="AL14405"/>
    </row>
    <row r="14406" spans="3:38" ht="15" customHeight="1" x14ac:dyDescent="0.35">
      <c r="C14406"/>
      <c r="D14406"/>
      <c r="E14406"/>
      <c r="F14406"/>
      <c r="G14406"/>
      <c r="H14406"/>
      <c r="I14406"/>
      <c r="J14406"/>
      <c r="K14406"/>
      <c r="L14406"/>
      <c r="M14406"/>
      <c r="N14406"/>
      <c r="O14406"/>
      <c r="S14406"/>
      <c r="T14406"/>
      <c r="U14406"/>
      <c r="V14406"/>
      <c r="Y14406"/>
      <c r="Z14406"/>
      <c r="AA14406"/>
      <c r="AB14406"/>
      <c r="AC14406"/>
      <c r="AD14406"/>
      <c r="AE14406"/>
      <c r="AF14406"/>
      <c r="AG14406"/>
      <c r="AH14406"/>
      <c r="AI14406"/>
      <c r="AJ14406"/>
      <c r="AK14406"/>
      <c r="AL14406"/>
    </row>
    <row r="14407" spans="3:38" ht="15" customHeight="1" x14ac:dyDescent="0.35">
      <c r="C14407"/>
      <c r="D14407"/>
      <c r="E14407"/>
      <c r="F14407"/>
      <c r="G14407"/>
      <c r="H14407"/>
      <c r="I14407"/>
      <c r="J14407"/>
      <c r="K14407"/>
      <c r="L14407"/>
      <c r="M14407"/>
      <c r="N14407"/>
      <c r="O14407"/>
      <c r="S14407"/>
      <c r="T14407"/>
      <c r="U14407"/>
      <c r="V14407"/>
      <c r="Y14407"/>
      <c r="Z14407"/>
      <c r="AA14407"/>
      <c r="AB14407"/>
      <c r="AC14407"/>
      <c r="AD14407"/>
      <c r="AE14407"/>
      <c r="AF14407"/>
      <c r="AG14407"/>
      <c r="AH14407"/>
      <c r="AI14407"/>
      <c r="AJ14407"/>
      <c r="AK14407"/>
      <c r="AL14407"/>
    </row>
    <row r="14408" spans="3:38" ht="15" customHeight="1" x14ac:dyDescent="0.35">
      <c r="C14408"/>
      <c r="D14408"/>
      <c r="E14408"/>
      <c r="F14408"/>
      <c r="G14408"/>
      <c r="H14408"/>
      <c r="I14408"/>
      <c r="J14408"/>
      <c r="K14408"/>
      <c r="L14408"/>
      <c r="M14408"/>
      <c r="N14408"/>
      <c r="O14408"/>
      <c r="S14408"/>
      <c r="T14408"/>
      <c r="U14408"/>
      <c r="V14408"/>
      <c r="Y14408"/>
      <c r="Z14408"/>
      <c r="AA14408"/>
      <c r="AB14408"/>
      <c r="AC14408"/>
      <c r="AD14408"/>
      <c r="AE14408"/>
      <c r="AF14408"/>
      <c r="AG14408"/>
      <c r="AH14408"/>
      <c r="AI14408"/>
      <c r="AJ14408"/>
      <c r="AK14408"/>
      <c r="AL14408"/>
    </row>
    <row r="14409" spans="3:38" ht="15" customHeight="1" x14ac:dyDescent="0.35">
      <c r="C14409"/>
      <c r="D14409"/>
      <c r="E14409"/>
      <c r="F14409"/>
      <c r="G14409"/>
      <c r="H14409"/>
      <c r="I14409"/>
      <c r="J14409"/>
      <c r="K14409"/>
      <c r="L14409"/>
      <c r="M14409"/>
      <c r="N14409"/>
      <c r="O14409"/>
      <c r="S14409"/>
      <c r="T14409"/>
      <c r="U14409"/>
      <c r="V14409"/>
      <c r="Y14409"/>
      <c r="Z14409"/>
      <c r="AA14409"/>
      <c r="AB14409"/>
      <c r="AC14409"/>
      <c r="AD14409"/>
      <c r="AE14409"/>
      <c r="AF14409"/>
      <c r="AG14409"/>
      <c r="AH14409"/>
      <c r="AI14409"/>
      <c r="AJ14409"/>
      <c r="AK14409"/>
      <c r="AL14409"/>
    </row>
    <row r="14410" spans="3:38" ht="15" customHeight="1" x14ac:dyDescent="0.35">
      <c r="C14410"/>
      <c r="D14410"/>
      <c r="E14410"/>
      <c r="F14410"/>
      <c r="G14410"/>
      <c r="H14410"/>
      <c r="I14410"/>
      <c r="J14410"/>
      <c r="K14410"/>
      <c r="L14410"/>
      <c r="M14410"/>
      <c r="N14410"/>
      <c r="O14410"/>
      <c r="S14410"/>
      <c r="T14410"/>
      <c r="U14410"/>
      <c r="V14410"/>
      <c r="Y14410"/>
      <c r="Z14410"/>
      <c r="AA14410"/>
      <c r="AB14410"/>
      <c r="AC14410"/>
      <c r="AD14410"/>
      <c r="AE14410"/>
      <c r="AF14410"/>
      <c r="AG14410"/>
      <c r="AH14410"/>
      <c r="AI14410"/>
      <c r="AJ14410"/>
      <c r="AK14410"/>
      <c r="AL14410"/>
    </row>
    <row r="14411" spans="3:38" ht="15" customHeight="1" x14ac:dyDescent="0.35">
      <c r="C14411"/>
      <c r="D14411"/>
      <c r="E14411"/>
      <c r="F14411"/>
      <c r="G14411"/>
      <c r="H14411"/>
      <c r="I14411"/>
      <c r="J14411"/>
      <c r="K14411"/>
      <c r="L14411"/>
      <c r="M14411"/>
      <c r="N14411"/>
      <c r="O14411"/>
      <c r="S14411"/>
      <c r="T14411"/>
      <c r="U14411"/>
      <c r="V14411"/>
      <c r="Y14411"/>
      <c r="Z14411"/>
      <c r="AA14411"/>
      <c r="AB14411"/>
      <c r="AC14411"/>
      <c r="AD14411"/>
      <c r="AE14411"/>
      <c r="AF14411"/>
      <c r="AG14411"/>
      <c r="AH14411"/>
      <c r="AI14411"/>
      <c r="AJ14411"/>
      <c r="AK14411"/>
      <c r="AL14411"/>
    </row>
    <row r="14412" spans="3:38" ht="15" customHeight="1" x14ac:dyDescent="0.35">
      <c r="C14412"/>
      <c r="D14412"/>
      <c r="E14412"/>
      <c r="F14412"/>
      <c r="G14412"/>
      <c r="H14412"/>
      <c r="I14412"/>
      <c r="J14412"/>
      <c r="K14412"/>
      <c r="L14412"/>
      <c r="M14412"/>
      <c r="N14412"/>
      <c r="O14412"/>
      <c r="S14412"/>
      <c r="T14412"/>
      <c r="U14412"/>
      <c r="V14412"/>
      <c r="Y14412"/>
      <c r="Z14412"/>
      <c r="AA14412"/>
      <c r="AB14412"/>
      <c r="AC14412"/>
      <c r="AD14412"/>
      <c r="AE14412"/>
      <c r="AF14412"/>
      <c r="AG14412"/>
      <c r="AH14412"/>
      <c r="AI14412"/>
      <c r="AJ14412"/>
      <c r="AK14412"/>
      <c r="AL14412"/>
    </row>
    <row r="14413" spans="3:38" ht="15" customHeight="1" x14ac:dyDescent="0.35">
      <c r="C14413"/>
      <c r="D14413"/>
      <c r="E14413"/>
      <c r="F14413"/>
      <c r="G14413"/>
      <c r="H14413"/>
      <c r="I14413"/>
      <c r="J14413"/>
      <c r="K14413"/>
      <c r="L14413"/>
      <c r="M14413"/>
      <c r="N14413"/>
      <c r="O14413"/>
      <c r="S14413"/>
      <c r="T14413"/>
      <c r="U14413"/>
      <c r="V14413"/>
      <c r="Y14413"/>
      <c r="Z14413"/>
      <c r="AA14413"/>
      <c r="AB14413"/>
      <c r="AC14413"/>
      <c r="AD14413"/>
      <c r="AE14413"/>
      <c r="AF14413"/>
      <c r="AG14413"/>
      <c r="AH14413"/>
      <c r="AI14413"/>
      <c r="AJ14413"/>
      <c r="AK14413"/>
      <c r="AL14413"/>
    </row>
    <row r="14414" spans="3:38" ht="15" customHeight="1" x14ac:dyDescent="0.35">
      <c r="C14414"/>
      <c r="D14414"/>
      <c r="E14414"/>
      <c r="F14414"/>
      <c r="G14414"/>
      <c r="H14414"/>
      <c r="I14414"/>
      <c r="J14414"/>
      <c r="K14414"/>
      <c r="L14414"/>
      <c r="M14414"/>
      <c r="N14414"/>
      <c r="O14414"/>
      <c r="S14414"/>
      <c r="T14414"/>
      <c r="U14414"/>
      <c r="V14414"/>
      <c r="Y14414"/>
      <c r="Z14414"/>
      <c r="AA14414"/>
      <c r="AB14414"/>
      <c r="AC14414"/>
      <c r="AD14414"/>
      <c r="AE14414"/>
      <c r="AF14414"/>
      <c r="AG14414"/>
      <c r="AH14414"/>
      <c r="AI14414"/>
      <c r="AJ14414"/>
      <c r="AK14414"/>
      <c r="AL14414"/>
    </row>
    <row r="14415" spans="3:38" ht="15" customHeight="1" x14ac:dyDescent="0.35">
      <c r="C14415"/>
      <c r="D14415"/>
      <c r="E14415"/>
      <c r="F14415"/>
      <c r="G14415"/>
      <c r="H14415"/>
      <c r="I14415"/>
      <c r="J14415"/>
      <c r="K14415"/>
      <c r="L14415"/>
      <c r="M14415"/>
      <c r="N14415"/>
      <c r="O14415"/>
      <c r="S14415"/>
      <c r="T14415"/>
      <c r="U14415"/>
      <c r="V14415"/>
      <c r="Y14415"/>
      <c r="Z14415"/>
      <c r="AA14415"/>
      <c r="AB14415"/>
      <c r="AC14415"/>
      <c r="AD14415"/>
      <c r="AE14415"/>
      <c r="AF14415"/>
      <c r="AG14415"/>
      <c r="AH14415"/>
      <c r="AI14415"/>
      <c r="AJ14415"/>
      <c r="AK14415"/>
      <c r="AL14415"/>
    </row>
    <row r="14416" spans="3:38" ht="15" customHeight="1" x14ac:dyDescent="0.35">
      <c r="C14416"/>
      <c r="D14416"/>
      <c r="E14416"/>
      <c r="F14416"/>
      <c r="G14416"/>
      <c r="H14416"/>
      <c r="I14416"/>
      <c r="J14416"/>
      <c r="K14416"/>
      <c r="L14416"/>
      <c r="M14416"/>
      <c r="N14416"/>
      <c r="O14416"/>
      <c r="S14416"/>
      <c r="T14416"/>
      <c r="U14416"/>
      <c r="V14416"/>
      <c r="Y14416"/>
      <c r="Z14416"/>
      <c r="AA14416"/>
      <c r="AB14416"/>
      <c r="AC14416"/>
      <c r="AD14416"/>
      <c r="AE14416"/>
      <c r="AF14416"/>
      <c r="AG14416"/>
      <c r="AH14416"/>
      <c r="AI14416"/>
      <c r="AJ14416"/>
      <c r="AK14416"/>
      <c r="AL14416"/>
    </row>
    <row r="14417" spans="3:38" ht="15" customHeight="1" x14ac:dyDescent="0.35">
      <c r="C14417"/>
      <c r="D14417"/>
      <c r="E14417"/>
      <c r="F14417"/>
      <c r="G14417"/>
      <c r="H14417"/>
      <c r="I14417"/>
      <c r="J14417"/>
      <c r="K14417"/>
      <c r="L14417"/>
      <c r="M14417"/>
      <c r="N14417"/>
      <c r="O14417"/>
      <c r="S14417"/>
      <c r="T14417"/>
      <c r="U14417"/>
      <c r="V14417"/>
      <c r="Y14417"/>
      <c r="Z14417"/>
      <c r="AA14417"/>
      <c r="AB14417"/>
      <c r="AC14417"/>
      <c r="AD14417"/>
      <c r="AE14417"/>
      <c r="AF14417"/>
      <c r="AG14417"/>
      <c r="AH14417"/>
      <c r="AI14417"/>
      <c r="AJ14417"/>
      <c r="AK14417"/>
      <c r="AL14417"/>
    </row>
    <row r="14418" spans="3:38" ht="15" customHeight="1" x14ac:dyDescent="0.35">
      <c r="C14418"/>
      <c r="D14418"/>
      <c r="E14418"/>
      <c r="F14418"/>
      <c r="G14418"/>
      <c r="H14418"/>
      <c r="I14418"/>
      <c r="J14418"/>
      <c r="K14418"/>
      <c r="L14418"/>
      <c r="M14418"/>
      <c r="N14418"/>
      <c r="O14418"/>
      <c r="S14418"/>
      <c r="T14418"/>
      <c r="U14418"/>
      <c r="V14418"/>
      <c r="Y14418"/>
      <c r="Z14418"/>
      <c r="AA14418"/>
      <c r="AB14418"/>
      <c r="AC14418"/>
      <c r="AD14418"/>
      <c r="AE14418"/>
      <c r="AF14418"/>
      <c r="AG14418"/>
      <c r="AH14418"/>
      <c r="AI14418"/>
      <c r="AJ14418"/>
      <c r="AK14418"/>
      <c r="AL14418"/>
    </row>
    <row r="14419" spans="3:38" ht="15" customHeight="1" x14ac:dyDescent="0.35">
      <c r="C14419"/>
      <c r="D14419"/>
      <c r="E14419"/>
      <c r="F14419"/>
      <c r="G14419"/>
      <c r="H14419"/>
      <c r="I14419"/>
      <c r="J14419"/>
      <c r="K14419"/>
      <c r="L14419"/>
      <c r="M14419"/>
      <c r="N14419"/>
      <c r="O14419"/>
      <c r="S14419"/>
      <c r="T14419"/>
      <c r="U14419"/>
      <c r="V14419"/>
      <c r="Y14419"/>
      <c r="Z14419"/>
      <c r="AA14419"/>
      <c r="AB14419"/>
      <c r="AC14419"/>
      <c r="AD14419"/>
      <c r="AE14419"/>
      <c r="AF14419"/>
      <c r="AG14419"/>
      <c r="AH14419"/>
      <c r="AI14419"/>
      <c r="AJ14419"/>
      <c r="AK14419"/>
      <c r="AL14419"/>
    </row>
    <row r="14420" spans="3:38" ht="15" customHeight="1" x14ac:dyDescent="0.35">
      <c r="C14420"/>
      <c r="D14420"/>
      <c r="E14420"/>
      <c r="F14420"/>
      <c r="G14420"/>
      <c r="H14420"/>
      <c r="I14420"/>
      <c r="J14420"/>
      <c r="K14420"/>
      <c r="L14420"/>
      <c r="M14420"/>
      <c r="N14420"/>
      <c r="O14420"/>
      <c r="S14420"/>
      <c r="T14420"/>
      <c r="U14420"/>
      <c r="V14420"/>
      <c r="Y14420"/>
      <c r="Z14420"/>
      <c r="AA14420"/>
      <c r="AB14420"/>
      <c r="AC14420"/>
      <c r="AD14420"/>
      <c r="AE14420"/>
      <c r="AF14420"/>
      <c r="AG14420"/>
      <c r="AH14420"/>
      <c r="AI14420"/>
      <c r="AJ14420"/>
      <c r="AK14420"/>
      <c r="AL14420"/>
    </row>
    <row r="14421" spans="3:38" ht="15" customHeight="1" x14ac:dyDescent="0.35">
      <c r="C14421"/>
      <c r="D14421"/>
      <c r="E14421"/>
      <c r="F14421"/>
      <c r="G14421"/>
      <c r="H14421"/>
      <c r="I14421"/>
      <c r="J14421"/>
      <c r="K14421"/>
      <c r="L14421"/>
      <c r="M14421"/>
      <c r="N14421"/>
      <c r="O14421"/>
      <c r="S14421"/>
      <c r="T14421"/>
      <c r="U14421"/>
      <c r="V14421"/>
      <c r="Y14421"/>
      <c r="Z14421"/>
      <c r="AA14421"/>
      <c r="AB14421"/>
      <c r="AC14421"/>
      <c r="AD14421"/>
      <c r="AE14421"/>
      <c r="AF14421"/>
      <c r="AG14421"/>
      <c r="AH14421"/>
      <c r="AI14421"/>
      <c r="AJ14421"/>
      <c r="AK14421"/>
      <c r="AL14421"/>
    </row>
    <row r="14422" spans="3:38" ht="15" customHeight="1" x14ac:dyDescent="0.35">
      <c r="C14422"/>
      <c r="D14422"/>
      <c r="E14422"/>
      <c r="F14422"/>
      <c r="G14422"/>
      <c r="H14422"/>
      <c r="I14422"/>
      <c r="J14422"/>
      <c r="K14422"/>
      <c r="L14422"/>
      <c r="M14422"/>
      <c r="N14422"/>
      <c r="O14422"/>
      <c r="S14422"/>
      <c r="T14422"/>
      <c r="U14422"/>
      <c r="V14422"/>
      <c r="Y14422"/>
      <c r="Z14422"/>
      <c r="AA14422"/>
      <c r="AB14422"/>
      <c r="AC14422"/>
      <c r="AD14422"/>
      <c r="AE14422"/>
      <c r="AF14422"/>
      <c r="AG14422"/>
      <c r="AH14422"/>
      <c r="AI14422"/>
      <c r="AJ14422"/>
      <c r="AK14422"/>
      <c r="AL14422"/>
    </row>
    <row r="14423" spans="3:38" ht="15" customHeight="1" x14ac:dyDescent="0.35">
      <c r="C14423"/>
      <c r="D14423"/>
      <c r="E14423"/>
      <c r="F14423"/>
      <c r="G14423"/>
      <c r="H14423"/>
      <c r="I14423"/>
      <c r="J14423"/>
      <c r="K14423"/>
      <c r="L14423"/>
      <c r="M14423"/>
      <c r="N14423"/>
      <c r="O14423"/>
      <c r="S14423"/>
      <c r="T14423"/>
      <c r="U14423"/>
      <c r="V14423"/>
      <c r="Y14423"/>
      <c r="Z14423"/>
      <c r="AA14423"/>
      <c r="AB14423"/>
      <c r="AC14423"/>
      <c r="AD14423"/>
      <c r="AE14423"/>
      <c r="AF14423"/>
      <c r="AG14423"/>
      <c r="AH14423"/>
      <c r="AI14423"/>
      <c r="AJ14423"/>
      <c r="AK14423"/>
      <c r="AL14423"/>
    </row>
    <row r="14424" spans="3:38" ht="15" customHeight="1" x14ac:dyDescent="0.35">
      <c r="C14424"/>
      <c r="D14424"/>
      <c r="E14424"/>
      <c r="F14424"/>
      <c r="G14424"/>
      <c r="H14424"/>
      <c r="I14424"/>
      <c r="J14424"/>
      <c r="K14424"/>
      <c r="L14424"/>
      <c r="M14424"/>
      <c r="N14424"/>
      <c r="O14424"/>
      <c r="S14424"/>
      <c r="T14424"/>
      <c r="U14424"/>
      <c r="V14424"/>
      <c r="Y14424"/>
      <c r="Z14424"/>
      <c r="AA14424"/>
      <c r="AB14424"/>
      <c r="AC14424"/>
      <c r="AD14424"/>
      <c r="AE14424"/>
      <c r="AF14424"/>
      <c r="AG14424"/>
      <c r="AH14424"/>
      <c r="AI14424"/>
      <c r="AJ14424"/>
      <c r="AK14424"/>
      <c r="AL14424"/>
    </row>
    <row r="14425" spans="3:38" ht="15" customHeight="1" x14ac:dyDescent="0.35">
      <c r="C14425"/>
      <c r="D14425"/>
      <c r="E14425"/>
      <c r="F14425"/>
      <c r="G14425"/>
      <c r="H14425"/>
      <c r="I14425"/>
      <c r="J14425"/>
      <c r="K14425"/>
      <c r="L14425"/>
      <c r="M14425"/>
      <c r="N14425"/>
      <c r="O14425"/>
      <c r="S14425"/>
      <c r="T14425"/>
      <c r="U14425"/>
      <c r="V14425"/>
      <c r="Y14425"/>
      <c r="Z14425"/>
      <c r="AA14425"/>
      <c r="AB14425"/>
      <c r="AC14425"/>
      <c r="AD14425"/>
      <c r="AE14425"/>
      <c r="AF14425"/>
      <c r="AG14425"/>
      <c r="AH14425"/>
      <c r="AI14425"/>
      <c r="AJ14425"/>
      <c r="AK14425"/>
      <c r="AL14425"/>
    </row>
    <row r="14426" spans="3:38" ht="15" customHeight="1" x14ac:dyDescent="0.35">
      <c r="C14426"/>
      <c r="D14426"/>
      <c r="E14426"/>
      <c r="F14426"/>
      <c r="G14426"/>
      <c r="H14426"/>
      <c r="I14426"/>
      <c r="J14426"/>
      <c r="K14426"/>
      <c r="L14426"/>
      <c r="M14426"/>
      <c r="N14426"/>
      <c r="O14426"/>
      <c r="S14426"/>
      <c r="T14426"/>
      <c r="U14426"/>
      <c r="V14426"/>
      <c r="Y14426"/>
      <c r="Z14426"/>
      <c r="AA14426"/>
      <c r="AB14426"/>
      <c r="AC14426"/>
      <c r="AD14426"/>
      <c r="AE14426"/>
      <c r="AF14426"/>
      <c r="AG14426"/>
      <c r="AH14426"/>
      <c r="AI14426"/>
      <c r="AJ14426"/>
      <c r="AK14426"/>
      <c r="AL14426"/>
    </row>
    <row r="14427" spans="3:38" ht="15" customHeight="1" x14ac:dyDescent="0.35">
      <c r="C14427"/>
      <c r="D14427"/>
      <c r="E14427"/>
      <c r="F14427"/>
      <c r="G14427"/>
      <c r="H14427"/>
      <c r="I14427"/>
      <c r="J14427"/>
      <c r="K14427"/>
      <c r="L14427"/>
      <c r="M14427"/>
      <c r="N14427"/>
      <c r="O14427"/>
      <c r="S14427"/>
      <c r="T14427"/>
      <c r="U14427"/>
      <c r="V14427"/>
      <c r="Y14427"/>
      <c r="Z14427"/>
      <c r="AA14427"/>
      <c r="AB14427"/>
      <c r="AC14427"/>
      <c r="AD14427"/>
      <c r="AE14427"/>
      <c r="AF14427"/>
      <c r="AG14427"/>
      <c r="AH14427"/>
      <c r="AI14427"/>
      <c r="AJ14427"/>
      <c r="AK14427"/>
      <c r="AL14427"/>
    </row>
    <row r="14428" spans="3:38" ht="15" customHeight="1" x14ac:dyDescent="0.35">
      <c r="C14428"/>
      <c r="D14428"/>
      <c r="E14428"/>
      <c r="F14428"/>
      <c r="G14428"/>
      <c r="H14428"/>
      <c r="I14428"/>
      <c r="J14428"/>
      <c r="K14428"/>
      <c r="L14428"/>
      <c r="M14428"/>
      <c r="N14428"/>
      <c r="O14428"/>
      <c r="S14428"/>
      <c r="T14428"/>
      <c r="U14428"/>
      <c r="V14428"/>
      <c r="Y14428"/>
      <c r="Z14428"/>
      <c r="AA14428"/>
      <c r="AB14428"/>
      <c r="AC14428"/>
      <c r="AD14428"/>
      <c r="AE14428"/>
      <c r="AF14428"/>
      <c r="AG14428"/>
      <c r="AH14428"/>
      <c r="AI14428"/>
      <c r="AJ14428"/>
      <c r="AK14428"/>
      <c r="AL14428"/>
    </row>
    <row r="14429" spans="3:38" ht="15" customHeight="1" x14ac:dyDescent="0.35">
      <c r="C14429"/>
      <c r="D14429"/>
      <c r="E14429"/>
      <c r="F14429"/>
      <c r="G14429"/>
      <c r="H14429"/>
      <c r="I14429"/>
      <c r="J14429"/>
      <c r="K14429"/>
      <c r="L14429"/>
      <c r="M14429"/>
      <c r="N14429"/>
      <c r="O14429"/>
      <c r="S14429"/>
      <c r="T14429"/>
      <c r="U14429"/>
      <c r="V14429"/>
      <c r="Y14429"/>
      <c r="Z14429"/>
      <c r="AA14429"/>
      <c r="AB14429"/>
      <c r="AC14429"/>
      <c r="AD14429"/>
      <c r="AE14429"/>
      <c r="AF14429"/>
      <c r="AG14429"/>
      <c r="AH14429"/>
      <c r="AI14429"/>
      <c r="AJ14429"/>
      <c r="AK14429"/>
      <c r="AL14429"/>
    </row>
    <row r="14430" spans="3:38" ht="15" customHeight="1" x14ac:dyDescent="0.35">
      <c r="C14430"/>
      <c r="D14430"/>
      <c r="E14430"/>
      <c r="F14430"/>
      <c r="G14430"/>
      <c r="H14430"/>
      <c r="I14430"/>
      <c r="J14430"/>
      <c r="K14430"/>
      <c r="L14430"/>
      <c r="M14430"/>
      <c r="N14430"/>
      <c r="O14430"/>
      <c r="S14430"/>
      <c r="T14430"/>
      <c r="U14430"/>
      <c r="V14430"/>
      <c r="Y14430"/>
      <c r="Z14430"/>
      <c r="AA14430"/>
      <c r="AB14430"/>
      <c r="AC14430"/>
      <c r="AD14430"/>
      <c r="AE14430"/>
      <c r="AF14430"/>
      <c r="AG14430"/>
      <c r="AH14430"/>
      <c r="AI14430"/>
      <c r="AJ14430"/>
      <c r="AK14430"/>
      <c r="AL14430"/>
    </row>
    <row r="14431" spans="3:38" ht="15" customHeight="1" x14ac:dyDescent="0.35">
      <c r="C14431"/>
      <c r="D14431"/>
      <c r="E14431"/>
      <c r="F14431"/>
      <c r="G14431"/>
      <c r="H14431"/>
      <c r="I14431"/>
      <c r="J14431"/>
      <c r="K14431"/>
      <c r="L14431"/>
      <c r="M14431"/>
      <c r="N14431"/>
      <c r="O14431"/>
      <c r="S14431"/>
      <c r="T14431"/>
      <c r="U14431"/>
      <c r="V14431"/>
      <c r="Y14431"/>
      <c r="Z14431"/>
      <c r="AA14431"/>
      <c r="AB14431"/>
      <c r="AC14431"/>
      <c r="AD14431"/>
      <c r="AE14431"/>
      <c r="AF14431"/>
      <c r="AG14431"/>
      <c r="AH14431"/>
      <c r="AI14431"/>
      <c r="AJ14431"/>
      <c r="AK14431"/>
      <c r="AL14431"/>
    </row>
    <row r="14432" spans="3:38" ht="15" customHeight="1" x14ac:dyDescent="0.35">
      <c r="C14432"/>
      <c r="D14432"/>
      <c r="E14432"/>
      <c r="F14432"/>
      <c r="G14432"/>
      <c r="H14432"/>
      <c r="I14432"/>
      <c r="J14432"/>
      <c r="K14432"/>
      <c r="L14432"/>
      <c r="M14432"/>
      <c r="N14432"/>
      <c r="O14432"/>
      <c r="S14432"/>
      <c r="T14432"/>
      <c r="U14432"/>
      <c r="V14432"/>
      <c r="Y14432"/>
      <c r="Z14432"/>
      <c r="AA14432"/>
      <c r="AB14432"/>
      <c r="AC14432"/>
      <c r="AD14432"/>
      <c r="AE14432"/>
      <c r="AF14432"/>
      <c r="AG14432"/>
      <c r="AH14432"/>
      <c r="AI14432"/>
      <c r="AJ14432"/>
      <c r="AK14432"/>
      <c r="AL14432"/>
    </row>
    <row r="14433" spans="3:38" ht="15" customHeight="1" x14ac:dyDescent="0.35">
      <c r="C14433"/>
      <c r="D14433"/>
      <c r="E14433"/>
      <c r="F14433"/>
      <c r="G14433"/>
      <c r="H14433"/>
      <c r="I14433"/>
      <c r="J14433"/>
      <c r="K14433"/>
      <c r="L14433"/>
      <c r="M14433"/>
      <c r="N14433"/>
      <c r="O14433"/>
      <c r="S14433"/>
      <c r="T14433"/>
      <c r="U14433"/>
      <c r="V14433"/>
      <c r="Y14433"/>
      <c r="Z14433"/>
      <c r="AA14433"/>
      <c r="AB14433"/>
      <c r="AC14433"/>
      <c r="AD14433"/>
      <c r="AE14433"/>
      <c r="AF14433"/>
      <c r="AG14433"/>
      <c r="AH14433"/>
      <c r="AI14433"/>
      <c r="AJ14433"/>
      <c r="AK14433"/>
      <c r="AL14433"/>
    </row>
    <row r="14434" spans="3:38" ht="15" customHeight="1" x14ac:dyDescent="0.35">
      <c r="C14434"/>
      <c r="D14434"/>
      <c r="E14434"/>
      <c r="F14434"/>
      <c r="G14434"/>
      <c r="H14434"/>
      <c r="I14434"/>
      <c r="J14434"/>
      <c r="K14434"/>
      <c r="L14434"/>
      <c r="M14434"/>
      <c r="N14434"/>
      <c r="O14434"/>
      <c r="S14434"/>
      <c r="T14434"/>
      <c r="U14434"/>
      <c r="V14434"/>
      <c r="Y14434"/>
      <c r="Z14434"/>
      <c r="AA14434"/>
      <c r="AB14434"/>
      <c r="AC14434"/>
      <c r="AD14434"/>
      <c r="AE14434"/>
      <c r="AF14434"/>
      <c r="AG14434"/>
      <c r="AH14434"/>
      <c r="AI14434"/>
      <c r="AJ14434"/>
      <c r="AK14434"/>
      <c r="AL14434"/>
    </row>
    <row r="14435" spans="3:38" ht="15" customHeight="1" x14ac:dyDescent="0.35">
      <c r="C14435"/>
      <c r="D14435"/>
      <c r="E14435"/>
      <c r="F14435"/>
      <c r="G14435"/>
      <c r="H14435"/>
      <c r="I14435"/>
      <c r="J14435"/>
      <c r="K14435"/>
      <c r="L14435"/>
      <c r="M14435"/>
      <c r="N14435"/>
      <c r="O14435"/>
      <c r="S14435"/>
      <c r="T14435"/>
      <c r="U14435"/>
      <c r="V14435"/>
      <c r="Y14435"/>
      <c r="Z14435"/>
      <c r="AA14435"/>
      <c r="AB14435"/>
      <c r="AC14435"/>
      <c r="AD14435"/>
      <c r="AE14435"/>
      <c r="AF14435"/>
      <c r="AG14435"/>
      <c r="AH14435"/>
      <c r="AI14435"/>
      <c r="AJ14435"/>
      <c r="AK14435"/>
      <c r="AL14435"/>
    </row>
    <row r="14436" spans="3:38" ht="15" customHeight="1" x14ac:dyDescent="0.35">
      <c r="C14436"/>
      <c r="D14436"/>
      <c r="E14436"/>
      <c r="F14436"/>
      <c r="G14436"/>
      <c r="H14436"/>
      <c r="I14436"/>
      <c r="J14436"/>
      <c r="K14436"/>
      <c r="L14436"/>
      <c r="M14436"/>
      <c r="N14436"/>
      <c r="O14436"/>
      <c r="S14436"/>
      <c r="T14436"/>
      <c r="U14436"/>
      <c r="V14436"/>
      <c r="Y14436"/>
      <c r="Z14436"/>
      <c r="AA14436"/>
      <c r="AB14436"/>
      <c r="AC14436"/>
      <c r="AD14436"/>
      <c r="AE14436"/>
      <c r="AF14436"/>
      <c r="AG14436"/>
      <c r="AH14436"/>
      <c r="AI14436"/>
      <c r="AJ14436"/>
      <c r="AK14436"/>
      <c r="AL14436"/>
    </row>
    <row r="14437" spans="3:38" ht="15" customHeight="1" x14ac:dyDescent="0.35">
      <c r="C14437"/>
      <c r="D14437"/>
      <c r="E14437"/>
      <c r="F14437"/>
      <c r="G14437"/>
      <c r="H14437"/>
      <c r="I14437"/>
      <c r="J14437"/>
      <c r="K14437"/>
      <c r="L14437"/>
      <c r="M14437"/>
      <c r="N14437"/>
      <c r="O14437"/>
      <c r="S14437"/>
      <c r="T14437"/>
      <c r="U14437"/>
      <c r="V14437"/>
      <c r="Y14437"/>
      <c r="Z14437"/>
      <c r="AA14437"/>
      <c r="AB14437"/>
      <c r="AC14437"/>
      <c r="AD14437"/>
      <c r="AE14437"/>
      <c r="AF14437"/>
      <c r="AG14437"/>
      <c r="AH14437"/>
      <c r="AI14437"/>
      <c r="AJ14437"/>
      <c r="AK14437"/>
      <c r="AL14437"/>
    </row>
    <row r="14438" spans="3:38" ht="15" customHeight="1" x14ac:dyDescent="0.35">
      <c r="C14438"/>
      <c r="D14438"/>
      <c r="E14438"/>
      <c r="F14438"/>
      <c r="G14438"/>
      <c r="H14438"/>
      <c r="I14438"/>
      <c r="J14438"/>
      <c r="K14438"/>
      <c r="L14438"/>
      <c r="M14438"/>
      <c r="N14438"/>
      <c r="O14438"/>
      <c r="S14438"/>
      <c r="T14438"/>
      <c r="U14438"/>
      <c r="V14438"/>
      <c r="Y14438"/>
      <c r="Z14438"/>
      <c r="AA14438"/>
      <c r="AB14438"/>
      <c r="AC14438"/>
      <c r="AD14438"/>
      <c r="AE14438"/>
      <c r="AF14438"/>
      <c r="AG14438"/>
      <c r="AH14438"/>
      <c r="AI14438"/>
      <c r="AJ14438"/>
      <c r="AK14438"/>
      <c r="AL14438"/>
    </row>
    <row r="14439" spans="3:38" ht="15" customHeight="1" x14ac:dyDescent="0.35">
      <c r="C14439"/>
      <c r="D14439"/>
      <c r="E14439"/>
      <c r="F14439"/>
      <c r="G14439"/>
      <c r="H14439"/>
      <c r="I14439"/>
      <c r="J14439"/>
      <c r="K14439"/>
      <c r="L14439"/>
      <c r="M14439"/>
      <c r="N14439"/>
      <c r="O14439"/>
      <c r="S14439"/>
      <c r="T14439"/>
      <c r="U14439"/>
      <c r="V14439"/>
      <c r="Y14439"/>
      <c r="Z14439"/>
      <c r="AA14439"/>
      <c r="AB14439"/>
      <c r="AC14439"/>
      <c r="AD14439"/>
      <c r="AE14439"/>
      <c r="AF14439"/>
      <c r="AG14439"/>
      <c r="AH14439"/>
      <c r="AI14439"/>
      <c r="AJ14439"/>
      <c r="AK14439"/>
      <c r="AL14439"/>
    </row>
    <row r="14440" spans="3:38" ht="15" customHeight="1" x14ac:dyDescent="0.35">
      <c r="C14440"/>
      <c r="D14440"/>
      <c r="E14440"/>
      <c r="F14440"/>
      <c r="G14440"/>
      <c r="H14440"/>
      <c r="I14440"/>
      <c r="J14440"/>
      <c r="K14440"/>
      <c r="L14440"/>
      <c r="M14440"/>
      <c r="N14440"/>
      <c r="O14440"/>
      <c r="S14440"/>
      <c r="T14440"/>
      <c r="U14440"/>
      <c r="V14440"/>
      <c r="Y14440"/>
      <c r="Z14440"/>
      <c r="AA14440"/>
      <c r="AB14440"/>
      <c r="AC14440"/>
      <c r="AD14440"/>
      <c r="AE14440"/>
      <c r="AF14440"/>
      <c r="AG14440"/>
      <c r="AH14440"/>
      <c r="AI14440"/>
      <c r="AJ14440"/>
      <c r="AK14440"/>
      <c r="AL14440"/>
    </row>
    <row r="14441" spans="3:38" ht="15" customHeight="1" x14ac:dyDescent="0.35">
      <c r="C14441"/>
      <c r="D14441"/>
      <c r="E14441"/>
      <c r="F14441"/>
      <c r="G14441"/>
      <c r="H14441"/>
      <c r="I14441"/>
      <c r="J14441"/>
      <c r="K14441"/>
      <c r="L14441"/>
      <c r="M14441"/>
      <c r="N14441"/>
      <c r="O14441"/>
      <c r="S14441"/>
      <c r="T14441"/>
      <c r="U14441"/>
      <c r="V14441"/>
      <c r="Y14441"/>
      <c r="Z14441"/>
      <c r="AA14441"/>
      <c r="AB14441"/>
      <c r="AC14441"/>
      <c r="AD14441"/>
      <c r="AE14441"/>
      <c r="AF14441"/>
      <c r="AG14441"/>
      <c r="AH14441"/>
      <c r="AI14441"/>
      <c r="AJ14441"/>
      <c r="AK14441"/>
      <c r="AL14441"/>
    </row>
    <row r="14442" spans="3:38" ht="15" customHeight="1" x14ac:dyDescent="0.35">
      <c r="C14442"/>
      <c r="D14442"/>
      <c r="E14442"/>
      <c r="F14442"/>
      <c r="G14442"/>
      <c r="H14442"/>
      <c r="I14442"/>
      <c r="J14442"/>
      <c r="K14442"/>
      <c r="L14442"/>
      <c r="M14442"/>
      <c r="N14442"/>
      <c r="O14442"/>
      <c r="S14442"/>
      <c r="T14442"/>
      <c r="U14442"/>
      <c r="V14442"/>
      <c r="Y14442"/>
      <c r="Z14442"/>
      <c r="AA14442"/>
      <c r="AB14442"/>
      <c r="AC14442"/>
      <c r="AD14442"/>
      <c r="AE14442"/>
      <c r="AF14442"/>
      <c r="AG14442"/>
      <c r="AH14442"/>
      <c r="AI14442"/>
      <c r="AJ14442"/>
      <c r="AK14442"/>
      <c r="AL14442"/>
    </row>
    <row r="14443" spans="3:38" ht="15" customHeight="1" x14ac:dyDescent="0.35">
      <c r="C14443"/>
      <c r="D14443"/>
      <c r="E14443"/>
      <c r="F14443"/>
      <c r="G14443"/>
      <c r="H14443"/>
      <c r="I14443"/>
      <c r="J14443"/>
      <c r="K14443"/>
      <c r="L14443"/>
      <c r="M14443"/>
      <c r="N14443"/>
      <c r="O14443"/>
      <c r="S14443"/>
      <c r="T14443"/>
      <c r="U14443"/>
      <c r="V14443"/>
      <c r="Y14443"/>
      <c r="Z14443"/>
      <c r="AA14443"/>
      <c r="AB14443"/>
      <c r="AC14443"/>
      <c r="AD14443"/>
      <c r="AE14443"/>
      <c r="AF14443"/>
      <c r="AG14443"/>
      <c r="AH14443"/>
      <c r="AI14443"/>
      <c r="AJ14443"/>
      <c r="AK14443"/>
      <c r="AL14443"/>
    </row>
    <row r="14444" spans="3:38" ht="15" customHeight="1" x14ac:dyDescent="0.35">
      <c r="C14444"/>
      <c r="D14444"/>
      <c r="E14444"/>
      <c r="F14444"/>
      <c r="G14444"/>
      <c r="H14444"/>
      <c r="I14444"/>
      <c r="J14444"/>
      <c r="K14444"/>
      <c r="L14444"/>
      <c r="M14444"/>
      <c r="N14444"/>
      <c r="O14444"/>
      <c r="S14444"/>
      <c r="T14444"/>
      <c r="U14444"/>
      <c r="V14444"/>
      <c r="Y14444"/>
      <c r="Z14444"/>
      <c r="AA14444"/>
      <c r="AB14444"/>
      <c r="AC14444"/>
      <c r="AD14444"/>
      <c r="AE14444"/>
      <c r="AF14444"/>
      <c r="AG14444"/>
      <c r="AH14444"/>
      <c r="AI14444"/>
      <c r="AJ14444"/>
      <c r="AK14444"/>
      <c r="AL14444"/>
    </row>
    <row r="14445" spans="3:38" ht="15" customHeight="1" x14ac:dyDescent="0.35">
      <c r="C14445"/>
      <c r="D14445"/>
      <c r="E14445"/>
      <c r="F14445"/>
      <c r="G14445"/>
      <c r="H14445"/>
      <c r="I14445"/>
      <c r="J14445"/>
      <c r="K14445"/>
      <c r="L14445"/>
      <c r="M14445"/>
      <c r="N14445"/>
      <c r="O14445"/>
      <c r="S14445"/>
      <c r="T14445"/>
      <c r="U14445"/>
      <c r="V14445"/>
      <c r="Y14445"/>
      <c r="Z14445"/>
      <c r="AA14445"/>
      <c r="AB14445"/>
      <c r="AC14445"/>
      <c r="AD14445"/>
      <c r="AE14445"/>
      <c r="AF14445"/>
      <c r="AG14445"/>
      <c r="AH14445"/>
      <c r="AI14445"/>
      <c r="AJ14445"/>
      <c r="AK14445"/>
      <c r="AL14445"/>
    </row>
    <row r="14446" spans="3:38" ht="15" customHeight="1" x14ac:dyDescent="0.35">
      <c r="C14446"/>
      <c r="D14446"/>
      <c r="E14446"/>
      <c r="F14446"/>
      <c r="G14446"/>
      <c r="H14446"/>
      <c r="I14446"/>
      <c r="J14446"/>
      <c r="K14446"/>
      <c r="L14446"/>
      <c r="M14446"/>
      <c r="N14446"/>
      <c r="O14446"/>
      <c r="S14446"/>
      <c r="T14446"/>
      <c r="U14446"/>
      <c r="V14446"/>
      <c r="Y14446"/>
      <c r="Z14446"/>
      <c r="AA14446"/>
      <c r="AB14446"/>
      <c r="AC14446"/>
      <c r="AD14446"/>
      <c r="AE14446"/>
      <c r="AF14446"/>
      <c r="AG14446"/>
      <c r="AH14446"/>
      <c r="AI14446"/>
      <c r="AJ14446"/>
      <c r="AK14446"/>
      <c r="AL14446"/>
    </row>
    <row r="14447" spans="3:38" ht="15" customHeight="1" x14ac:dyDescent="0.35">
      <c r="C14447"/>
      <c r="D14447"/>
      <c r="E14447"/>
      <c r="F14447"/>
      <c r="G14447"/>
      <c r="H14447"/>
      <c r="I14447"/>
      <c r="J14447"/>
      <c r="K14447"/>
      <c r="L14447"/>
      <c r="M14447"/>
      <c r="N14447"/>
      <c r="O14447"/>
      <c r="S14447"/>
      <c r="T14447"/>
      <c r="U14447"/>
      <c r="V14447"/>
      <c r="Y14447"/>
      <c r="Z14447"/>
      <c r="AA14447"/>
      <c r="AB14447"/>
      <c r="AC14447"/>
      <c r="AD14447"/>
      <c r="AE14447"/>
      <c r="AF14447"/>
      <c r="AG14447"/>
      <c r="AH14447"/>
      <c r="AI14447"/>
      <c r="AJ14447"/>
      <c r="AK14447"/>
      <c r="AL14447"/>
    </row>
    <row r="14448" spans="3:38" ht="15" customHeight="1" x14ac:dyDescent="0.35">
      <c r="C14448"/>
      <c r="D14448"/>
      <c r="E14448"/>
      <c r="F14448"/>
      <c r="G14448"/>
      <c r="H14448"/>
      <c r="I14448"/>
      <c r="J14448"/>
      <c r="K14448"/>
      <c r="L14448"/>
      <c r="M14448"/>
      <c r="N14448"/>
      <c r="O14448"/>
      <c r="S14448"/>
      <c r="T14448"/>
      <c r="U14448"/>
      <c r="V14448"/>
      <c r="Y14448"/>
      <c r="Z14448"/>
      <c r="AA14448"/>
      <c r="AB14448"/>
      <c r="AC14448"/>
      <c r="AD14448"/>
      <c r="AE14448"/>
      <c r="AF14448"/>
      <c r="AG14448"/>
      <c r="AH14448"/>
      <c r="AI14448"/>
      <c r="AJ14448"/>
      <c r="AK14448"/>
      <c r="AL14448"/>
    </row>
    <row r="14449" spans="3:38" ht="15" customHeight="1" x14ac:dyDescent="0.35">
      <c r="C14449"/>
      <c r="D14449"/>
      <c r="E14449"/>
      <c r="F14449"/>
      <c r="G14449"/>
      <c r="H14449"/>
      <c r="I14449"/>
      <c r="J14449"/>
      <c r="K14449"/>
      <c r="L14449"/>
      <c r="M14449"/>
      <c r="N14449"/>
      <c r="O14449"/>
      <c r="S14449"/>
      <c r="T14449"/>
      <c r="U14449"/>
      <c r="V14449"/>
      <c r="Y14449"/>
      <c r="Z14449"/>
      <c r="AA14449"/>
      <c r="AB14449"/>
      <c r="AC14449"/>
      <c r="AD14449"/>
      <c r="AE14449"/>
      <c r="AF14449"/>
      <c r="AG14449"/>
      <c r="AH14449"/>
      <c r="AI14449"/>
      <c r="AJ14449"/>
      <c r="AK14449"/>
      <c r="AL14449"/>
    </row>
    <row r="14450" spans="3:38" ht="15" customHeight="1" x14ac:dyDescent="0.35">
      <c r="C14450"/>
      <c r="D14450"/>
      <c r="E14450"/>
      <c r="F14450"/>
      <c r="G14450"/>
      <c r="H14450"/>
      <c r="I14450"/>
      <c r="J14450"/>
      <c r="K14450"/>
      <c r="L14450"/>
      <c r="M14450"/>
      <c r="N14450"/>
      <c r="O14450"/>
      <c r="S14450"/>
      <c r="T14450"/>
      <c r="U14450"/>
      <c r="V14450"/>
      <c r="Y14450"/>
      <c r="Z14450"/>
      <c r="AA14450"/>
      <c r="AB14450"/>
      <c r="AC14450"/>
      <c r="AD14450"/>
      <c r="AE14450"/>
      <c r="AF14450"/>
      <c r="AG14450"/>
      <c r="AH14450"/>
      <c r="AI14450"/>
      <c r="AJ14450"/>
      <c r="AK14450"/>
      <c r="AL14450"/>
    </row>
    <row r="14451" spans="3:38" ht="15" customHeight="1" x14ac:dyDescent="0.35">
      <c r="C14451"/>
      <c r="D14451"/>
      <c r="E14451"/>
      <c r="F14451"/>
      <c r="G14451"/>
      <c r="H14451"/>
      <c r="I14451"/>
      <c r="J14451"/>
      <c r="K14451"/>
      <c r="L14451"/>
      <c r="M14451"/>
      <c r="N14451"/>
      <c r="O14451"/>
      <c r="S14451"/>
      <c r="T14451"/>
      <c r="U14451"/>
      <c r="V14451"/>
      <c r="Y14451"/>
      <c r="Z14451"/>
      <c r="AA14451"/>
      <c r="AB14451"/>
      <c r="AC14451"/>
      <c r="AD14451"/>
      <c r="AE14451"/>
      <c r="AF14451"/>
      <c r="AG14451"/>
      <c r="AH14451"/>
      <c r="AI14451"/>
      <c r="AJ14451"/>
      <c r="AK14451"/>
      <c r="AL14451"/>
    </row>
    <row r="14452" spans="3:38" ht="15" customHeight="1" x14ac:dyDescent="0.35">
      <c r="C14452"/>
      <c r="D14452"/>
      <c r="E14452"/>
      <c r="F14452"/>
      <c r="G14452"/>
      <c r="H14452"/>
      <c r="I14452"/>
      <c r="J14452"/>
      <c r="K14452"/>
      <c r="L14452"/>
      <c r="M14452"/>
      <c r="N14452"/>
      <c r="O14452"/>
      <c r="S14452"/>
      <c r="T14452"/>
      <c r="U14452"/>
      <c r="V14452"/>
      <c r="Y14452"/>
      <c r="Z14452"/>
      <c r="AA14452"/>
      <c r="AB14452"/>
      <c r="AC14452"/>
      <c r="AD14452"/>
      <c r="AE14452"/>
      <c r="AF14452"/>
      <c r="AG14452"/>
      <c r="AH14452"/>
      <c r="AI14452"/>
      <c r="AJ14452"/>
      <c r="AK14452"/>
      <c r="AL14452"/>
    </row>
    <row r="14453" spans="3:38" ht="15" customHeight="1" x14ac:dyDescent="0.35">
      <c r="C14453"/>
      <c r="D14453"/>
      <c r="E14453"/>
      <c r="F14453"/>
      <c r="G14453"/>
      <c r="H14453"/>
      <c r="I14453"/>
      <c r="J14453"/>
      <c r="K14453"/>
      <c r="L14453"/>
      <c r="M14453"/>
      <c r="N14453"/>
      <c r="O14453"/>
      <c r="S14453"/>
      <c r="T14453"/>
      <c r="U14453"/>
      <c r="V14453"/>
      <c r="Y14453"/>
      <c r="Z14453"/>
      <c r="AA14453"/>
      <c r="AB14453"/>
      <c r="AC14453"/>
      <c r="AD14453"/>
      <c r="AE14453"/>
      <c r="AF14453"/>
      <c r="AG14453"/>
      <c r="AH14453"/>
      <c r="AI14453"/>
      <c r="AJ14453"/>
      <c r="AK14453"/>
      <c r="AL14453"/>
    </row>
    <row r="14454" spans="3:38" ht="15" customHeight="1" x14ac:dyDescent="0.35">
      <c r="C14454"/>
      <c r="D14454"/>
      <c r="E14454"/>
      <c r="F14454"/>
      <c r="G14454"/>
      <c r="H14454"/>
      <c r="I14454"/>
      <c r="J14454"/>
      <c r="K14454"/>
      <c r="L14454"/>
      <c r="M14454"/>
      <c r="N14454"/>
      <c r="O14454"/>
      <c r="S14454"/>
      <c r="T14454"/>
      <c r="U14454"/>
      <c r="V14454"/>
      <c r="Y14454"/>
      <c r="Z14454"/>
      <c r="AA14454"/>
      <c r="AB14454"/>
      <c r="AC14454"/>
      <c r="AD14454"/>
      <c r="AE14454"/>
      <c r="AF14454"/>
      <c r="AG14454"/>
      <c r="AH14454"/>
      <c r="AI14454"/>
      <c r="AJ14454"/>
      <c r="AK14454"/>
      <c r="AL14454"/>
    </row>
    <row r="14455" spans="3:38" ht="15" customHeight="1" x14ac:dyDescent="0.35">
      <c r="C14455"/>
      <c r="D14455"/>
      <c r="E14455"/>
      <c r="F14455"/>
      <c r="G14455"/>
      <c r="H14455"/>
      <c r="I14455"/>
      <c r="J14455"/>
      <c r="K14455"/>
      <c r="L14455"/>
      <c r="M14455"/>
      <c r="N14455"/>
      <c r="O14455"/>
      <c r="S14455"/>
      <c r="T14455"/>
      <c r="U14455"/>
      <c r="V14455"/>
      <c r="Y14455"/>
      <c r="Z14455"/>
      <c r="AA14455"/>
      <c r="AB14455"/>
      <c r="AC14455"/>
      <c r="AD14455"/>
      <c r="AE14455"/>
      <c r="AF14455"/>
      <c r="AG14455"/>
      <c r="AH14455"/>
      <c r="AI14455"/>
      <c r="AJ14455"/>
      <c r="AK14455"/>
      <c r="AL14455"/>
    </row>
    <row r="14456" spans="3:38" ht="15" customHeight="1" x14ac:dyDescent="0.35">
      <c r="C14456"/>
      <c r="D14456"/>
      <c r="E14456"/>
      <c r="F14456"/>
      <c r="G14456"/>
      <c r="H14456"/>
      <c r="I14456"/>
      <c r="J14456"/>
      <c r="K14456"/>
      <c r="L14456"/>
      <c r="M14456"/>
      <c r="N14456"/>
      <c r="O14456"/>
      <c r="S14456"/>
      <c r="T14456"/>
      <c r="U14456"/>
      <c r="V14456"/>
      <c r="Y14456"/>
      <c r="Z14456"/>
      <c r="AA14456"/>
      <c r="AB14456"/>
      <c r="AC14456"/>
      <c r="AD14456"/>
      <c r="AE14456"/>
      <c r="AF14456"/>
      <c r="AG14456"/>
      <c r="AH14456"/>
      <c r="AI14456"/>
      <c r="AJ14456"/>
      <c r="AK14456"/>
      <c r="AL14456"/>
    </row>
    <row r="14457" spans="3:38" ht="15" customHeight="1" x14ac:dyDescent="0.35">
      <c r="C14457"/>
      <c r="D14457"/>
      <c r="E14457"/>
      <c r="F14457"/>
      <c r="G14457"/>
      <c r="H14457"/>
      <c r="I14457"/>
      <c r="J14457"/>
      <c r="K14457"/>
      <c r="L14457"/>
      <c r="M14457"/>
      <c r="N14457"/>
      <c r="O14457"/>
      <c r="S14457"/>
      <c r="T14457"/>
      <c r="U14457"/>
      <c r="V14457"/>
      <c r="Y14457"/>
      <c r="Z14457"/>
      <c r="AA14457"/>
      <c r="AB14457"/>
      <c r="AC14457"/>
      <c r="AD14457"/>
      <c r="AE14457"/>
      <c r="AF14457"/>
      <c r="AG14457"/>
      <c r="AH14457"/>
      <c r="AI14457"/>
      <c r="AJ14457"/>
      <c r="AK14457"/>
      <c r="AL14457"/>
    </row>
    <row r="14458" spans="3:38" ht="15" customHeight="1" x14ac:dyDescent="0.35">
      <c r="C14458"/>
      <c r="D14458"/>
      <c r="E14458"/>
      <c r="F14458"/>
      <c r="G14458"/>
      <c r="H14458"/>
      <c r="I14458"/>
      <c r="J14458"/>
      <c r="K14458"/>
      <c r="L14458"/>
      <c r="M14458"/>
      <c r="N14458"/>
      <c r="O14458"/>
      <c r="S14458"/>
      <c r="T14458"/>
      <c r="U14458"/>
      <c r="V14458"/>
      <c r="Y14458"/>
      <c r="Z14458"/>
      <c r="AA14458"/>
      <c r="AB14458"/>
      <c r="AC14458"/>
      <c r="AD14458"/>
      <c r="AE14458"/>
      <c r="AF14458"/>
      <c r="AG14458"/>
      <c r="AH14458"/>
      <c r="AI14458"/>
      <c r="AJ14458"/>
      <c r="AK14458"/>
      <c r="AL14458"/>
    </row>
    <row r="14459" spans="3:38" ht="15" customHeight="1" x14ac:dyDescent="0.35">
      <c r="C14459"/>
      <c r="D14459"/>
      <c r="E14459"/>
      <c r="F14459"/>
      <c r="G14459"/>
      <c r="H14459"/>
      <c r="I14459"/>
      <c r="J14459"/>
      <c r="K14459"/>
      <c r="L14459"/>
      <c r="M14459"/>
      <c r="N14459"/>
      <c r="O14459"/>
      <c r="S14459"/>
      <c r="T14459"/>
      <c r="U14459"/>
      <c r="V14459"/>
      <c r="Y14459"/>
      <c r="Z14459"/>
      <c r="AA14459"/>
      <c r="AB14459"/>
      <c r="AC14459"/>
      <c r="AD14459"/>
      <c r="AE14459"/>
      <c r="AF14459"/>
      <c r="AG14459"/>
      <c r="AH14459"/>
      <c r="AI14459"/>
      <c r="AJ14459"/>
      <c r="AK14459"/>
      <c r="AL14459"/>
    </row>
    <row r="14460" spans="3:38" ht="15" customHeight="1" x14ac:dyDescent="0.35">
      <c r="C14460"/>
      <c r="D14460"/>
      <c r="E14460"/>
      <c r="F14460"/>
      <c r="G14460"/>
      <c r="H14460"/>
      <c r="I14460"/>
      <c r="J14460"/>
      <c r="K14460"/>
      <c r="L14460"/>
      <c r="M14460"/>
      <c r="N14460"/>
      <c r="O14460"/>
      <c r="S14460"/>
      <c r="T14460"/>
      <c r="U14460"/>
      <c r="V14460"/>
      <c r="Y14460"/>
      <c r="Z14460"/>
      <c r="AA14460"/>
      <c r="AB14460"/>
      <c r="AC14460"/>
      <c r="AD14460"/>
      <c r="AE14460"/>
      <c r="AF14460"/>
      <c r="AG14460"/>
      <c r="AH14460"/>
      <c r="AI14460"/>
      <c r="AJ14460"/>
      <c r="AK14460"/>
      <c r="AL14460"/>
    </row>
    <row r="14461" spans="3:38" ht="15" customHeight="1" x14ac:dyDescent="0.35">
      <c r="C14461"/>
      <c r="D14461"/>
      <c r="E14461"/>
      <c r="F14461"/>
      <c r="G14461"/>
      <c r="H14461"/>
      <c r="I14461"/>
      <c r="J14461"/>
      <c r="K14461"/>
      <c r="L14461"/>
      <c r="M14461"/>
      <c r="N14461"/>
      <c r="O14461"/>
      <c r="S14461"/>
      <c r="T14461"/>
      <c r="U14461"/>
      <c r="V14461"/>
      <c r="Y14461"/>
      <c r="Z14461"/>
      <c r="AA14461"/>
      <c r="AB14461"/>
      <c r="AC14461"/>
      <c r="AD14461"/>
      <c r="AE14461"/>
      <c r="AF14461"/>
      <c r="AG14461"/>
      <c r="AH14461"/>
      <c r="AI14461"/>
      <c r="AJ14461"/>
      <c r="AK14461"/>
      <c r="AL14461"/>
    </row>
    <row r="14462" spans="3:38" ht="15" customHeight="1" x14ac:dyDescent="0.35">
      <c r="C14462"/>
      <c r="D14462"/>
      <c r="E14462"/>
      <c r="F14462"/>
      <c r="G14462"/>
      <c r="H14462"/>
      <c r="I14462"/>
      <c r="J14462"/>
      <c r="K14462"/>
      <c r="L14462"/>
      <c r="M14462"/>
      <c r="N14462"/>
      <c r="O14462"/>
      <c r="S14462"/>
      <c r="T14462"/>
      <c r="U14462"/>
      <c r="V14462"/>
      <c r="Y14462"/>
      <c r="Z14462"/>
      <c r="AA14462"/>
      <c r="AB14462"/>
      <c r="AC14462"/>
      <c r="AD14462"/>
      <c r="AE14462"/>
      <c r="AF14462"/>
      <c r="AG14462"/>
      <c r="AH14462"/>
      <c r="AI14462"/>
      <c r="AJ14462"/>
      <c r="AK14462"/>
      <c r="AL14462"/>
    </row>
    <row r="14463" spans="3:38" ht="15" customHeight="1" x14ac:dyDescent="0.35">
      <c r="C14463"/>
      <c r="D14463"/>
      <c r="E14463"/>
      <c r="F14463"/>
      <c r="G14463"/>
      <c r="H14463"/>
      <c r="I14463"/>
      <c r="J14463"/>
      <c r="K14463"/>
      <c r="L14463"/>
      <c r="M14463"/>
      <c r="N14463"/>
      <c r="O14463"/>
      <c r="S14463"/>
      <c r="T14463"/>
      <c r="U14463"/>
      <c r="V14463"/>
      <c r="Y14463"/>
      <c r="Z14463"/>
      <c r="AA14463"/>
      <c r="AB14463"/>
      <c r="AC14463"/>
      <c r="AD14463"/>
      <c r="AE14463"/>
      <c r="AF14463"/>
      <c r="AG14463"/>
      <c r="AH14463"/>
      <c r="AI14463"/>
      <c r="AJ14463"/>
      <c r="AK14463"/>
      <c r="AL14463"/>
    </row>
    <row r="14464" spans="3:38" ht="15" customHeight="1" x14ac:dyDescent="0.35">
      <c r="C14464"/>
      <c r="D14464"/>
      <c r="E14464"/>
      <c r="F14464"/>
      <c r="G14464"/>
      <c r="H14464"/>
      <c r="I14464"/>
      <c r="J14464"/>
      <c r="K14464"/>
      <c r="L14464"/>
      <c r="M14464"/>
      <c r="N14464"/>
      <c r="O14464"/>
      <c r="S14464"/>
      <c r="T14464"/>
      <c r="U14464"/>
      <c r="V14464"/>
      <c r="Y14464"/>
      <c r="Z14464"/>
      <c r="AA14464"/>
      <c r="AB14464"/>
      <c r="AC14464"/>
      <c r="AD14464"/>
      <c r="AE14464"/>
      <c r="AF14464"/>
      <c r="AG14464"/>
      <c r="AH14464"/>
      <c r="AI14464"/>
      <c r="AJ14464"/>
      <c r="AK14464"/>
      <c r="AL14464"/>
    </row>
    <row r="14465" spans="3:38" ht="15" customHeight="1" x14ac:dyDescent="0.35">
      <c r="C14465"/>
      <c r="D14465"/>
      <c r="E14465"/>
      <c r="F14465"/>
      <c r="G14465"/>
      <c r="H14465"/>
      <c r="I14465"/>
      <c r="J14465"/>
      <c r="K14465"/>
      <c r="L14465"/>
      <c r="M14465"/>
      <c r="N14465"/>
      <c r="O14465"/>
      <c r="S14465"/>
      <c r="T14465"/>
      <c r="U14465"/>
      <c r="V14465"/>
      <c r="Y14465"/>
      <c r="Z14465"/>
      <c r="AA14465"/>
      <c r="AB14465"/>
      <c r="AC14465"/>
      <c r="AD14465"/>
      <c r="AE14465"/>
      <c r="AF14465"/>
      <c r="AG14465"/>
      <c r="AH14465"/>
      <c r="AI14465"/>
      <c r="AJ14465"/>
      <c r="AK14465"/>
      <c r="AL14465"/>
    </row>
    <row r="14466" spans="3:38" ht="15" customHeight="1" x14ac:dyDescent="0.35">
      <c r="C14466"/>
      <c r="D14466"/>
      <c r="E14466"/>
      <c r="F14466"/>
      <c r="G14466"/>
      <c r="H14466"/>
      <c r="I14466"/>
      <c r="J14466"/>
      <c r="K14466"/>
      <c r="L14466"/>
      <c r="M14466"/>
      <c r="N14466"/>
      <c r="O14466"/>
      <c r="S14466"/>
      <c r="T14466"/>
      <c r="U14466"/>
      <c r="V14466"/>
      <c r="Y14466"/>
      <c r="Z14466"/>
      <c r="AA14466"/>
      <c r="AB14466"/>
      <c r="AC14466"/>
      <c r="AD14466"/>
      <c r="AE14466"/>
      <c r="AF14466"/>
      <c r="AG14466"/>
      <c r="AH14466"/>
      <c r="AI14466"/>
      <c r="AJ14466"/>
      <c r="AK14466"/>
      <c r="AL14466"/>
    </row>
    <row r="14467" spans="3:38" ht="15" customHeight="1" x14ac:dyDescent="0.35">
      <c r="C14467"/>
      <c r="D14467"/>
      <c r="E14467"/>
      <c r="F14467"/>
      <c r="G14467"/>
      <c r="H14467"/>
      <c r="I14467"/>
      <c r="J14467"/>
      <c r="K14467"/>
      <c r="L14467"/>
      <c r="M14467"/>
      <c r="N14467"/>
      <c r="O14467"/>
      <c r="S14467"/>
      <c r="T14467"/>
      <c r="U14467"/>
      <c r="V14467"/>
      <c r="Y14467"/>
      <c r="Z14467"/>
      <c r="AA14467"/>
      <c r="AB14467"/>
      <c r="AC14467"/>
      <c r="AD14467"/>
      <c r="AE14467"/>
      <c r="AF14467"/>
      <c r="AG14467"/>
      <c r="AH14467"/>
      <c r="AI14467"/>
      <c r="AJ14467"/>
      <c r="AK14467"/>
      <c r="AL14467"/>
    </row>
    <row r="14468" spans="3:38" ht="15" customHeight="1" x14ac:dyDescent="0.35">
      <c r="C14468"/>
      <c r="D14468"/>
      <c r="E14468"/>
      <c r="F14468"/>
      <c r="G14468"/>
      <c r="H14468"/>
      <c r="I14468"/>
      <c r="J14468"/>
      <c r="K14468"/>
      <c r="L14468"/>
      <c r="M14468"/>
      <c r="N14468"/>
      <c r="O14468"/>
      <c r="S14468"/>
      <c r="T14468"/>
      <c r="U14468"/>
      <c r="V14468"/>
      <c r="Y14468"/>
      <c r="Z14468"/>
      <c r="AA14468"/>
      <c r="AB14468"/>
      <c r="AC14468"/>
      <c r="AD14468"/>
      <c r="AE14468"/>
      <c r="AF14468"/>
      <c r="AG14468"/>
      <c r="AH14468"/>
      <c r="AI14468"/>
      <c r="AJ14468"/>
      <c r="AK14468"/>
      <c r="AL14468"/>
    </row>
    <row r="14469" spans="3:38" ht="15" customHeight="1" x14ac:dyDescent="0.35">
      <c r="C14469"/>
      <c r="D14469"/>
      <c r="E14469"/>
      <c r="F14469"/>
      <c r="G14469"/>
      <c r="H14469"/>
      <c r="I14469"/>
      <c r="J14469"/>
      <c r="K14469"/>
      <c r="L14469"/>
      <c r="M14469"/>
      <c r="N14469"/>
      <c r="O14469"/>
      <c r="S14469"/>
      <c r="T14469"/>
      <c r="U14469"/>
      <c r="V14469"/>
      <c r="Y14469"/>
      <c r="Z14469"/>
      <c r="AA14469"/>
      <c r="AB14469"/>
      <c r="AC14469"/>
      <c r="AD14469"/>
      <c r="AE14469"/>
      <c r="AF14469"/>
      <c r="AG14469"/>
      <c r="AH14469"/>
      <c r="AI14469"/>
      <c r="AJ14469"/>
      <c r="AK14469"/>
      <c r="AL14469"/>
    </row>
    <row r="14470" spans="3:38" ht="15" customHeight="1" x14ac:dyDescent="0.35">
      <c r="C14470"/>
      <c r="D14470"/>
      <c r="E14470"/>
      <c r="F14470"/>
      <c r="G14470"/>
      <c r="H14470"/>
      <c r="I14470"/>
      <c r="J14470"/>
      <c r="K14470"/>
      <c r="L14470"/>
      <c r="M14470"/>
      <c r="N14470"/>
      <c r="O14470"/>
      <c r="S14470"/>
      <c r="T14470"/>
      <c r="U14470"/>
      <c r="V14470"/>
      <c r="Y14470"/>
      <c r="Z14470"/>
      <c r="AA14470"/>
      <c r="AB14470"/>
      <c r="AC14470"/>
      <c r="AD14470"/>
      <c r="AE14470"/>
      <c r="AF14470"/>
      <c r="AG14470"/>
      <c r="AH14470"/>
      <c r="AI14470"/>
      <c r="AJ14470"/>
      <c r="AK14470"/>
      <c r="AL14470"/>
    </row>
    <row r="14471" spans="3:38" ht="15" customHeight="1" x14ac:dyDescent="0.35">
      <c r="C14471"/>
      <c r="D14471"/>
      <c r="E14471"/>
      <c r="F14471"/>
      <c r="G14471"/>
      <c r="H14471"/>
      <c r="I14471"/>
      <c r="J14471"/>
      <c r="K14471"/>
      <c r="L14471"/>
      <c r="M14471"/>
      <c r="N14471"/>
      <c r="O14471"/>
      <c r="S14471"/>
      <c r="T14471"/>
      <c r="U14471"/>
      <c r="V14471"/>
      <c r="Y14471"/>
      <c r="Z14471"/>
      <c r="AA14471"/>
      <c r="AB14471"/>
      <c r="AC14471"/>
      <c r="AD14471"/>
      <c r="AE14471"/>
      <c r="AF14471"/>
      <c r="AG14471"/>
      <c r="AH14471"/>
      <c r="AI14471"/>
      <c r="AJ14471"/>
      <c r="AK14471"/>
      <c r="AL14471"/>
    </row>
    <row r="14472" spans="3:38" ht="15" customHeight="1" x14ac:dyDescent="0.35">
      <c r="C14472"/>
      <c r="D14472"/>
      <c r="E14472"/>
      <c r="F14472"/>
      <c r="G14472"/>
      <c r="H14472"/>
      <c r="I14472"/>
      <c r="J14472"/>
      <c r="K14472"/>
      <c r="L14472"/>
      <c r="M14472"/>
      <c r="N14472"/>
      <c r="O14472"/>
      <c r="S14472"/>
      <c r="T14472"/>
      <c r="U14472"/>
      <c r="V14472"/>
      <c r="Y14472"/>
      <c r="Z14472"/>
      <c r="AA14472"/>
      <c r="AB14472"/>
      <c r="AC14472"/>
      <c r="AD14472"/>
      <c r="AE14472"/>
      <c r="AF14472"/>
      <c r="AG14472"/>
      <c r="AH14472"/>
      <c r="AI14472"/>
      <c r="AJ14472"/>
      <c r="AK14472"/>
      <c r="AL14472"/>
    </row>
    <row r="14473" spans="3:38" ht="15" customHeight="1" x14ac:dyDescent="0.35">
      <c r="C14473"/>
      <c r="D14473"/>
      <c r="E14473"/>
      <c r="F14473"/>
      <c r="G14473"/>
      <c r="H14473"/>
      <c r="I14473"/>
      <c r="J14473"/>
      <c r="K14473"/>
      <c r="L14473"/>
      <c r="M14473"/>
      <c r="N14473"/>
      <c r="O14473"/>
      <c r="S14473"/>
      <c r="T14473"/>
      <c r="U14473"/>
      <c r="V14473"/>
      <c r="Y14473"/>
      <c r="Z14473"/>
      <c r="AA14473"/>
      <c r="AB14473"/>
      <c r="AC14473"/>
      <c r="AD14473"/>
      <c r="AE14473"/>
      <c r="AF14473"/>
      <c r="AG14473"/>
      <c r="AH14473"/>
      <c r="AI14473"/>
      <c r="AJ14473"/>
      <c r="AK14473"/>
      <c r="AL14473"/>
    </row>
    <row r="14474" spans="3:38" ht="15" customHeight="1" x14ac:dyDescent="0.35">
      <c r="C14474"/>
      <c r="D14474"/>
      <c r="E14474"/>
      <c r="F14474"/>
      <c r="G14474"/>
      <c r="H14474"/>
      <c r="I14474"/>
      <c r="J14474"/>
      <c r="K14474"/>
      <c r="L14474"/>
      <c r="M14474"/>
      <c r="N14474"/>
      <c r="O14474"/>
      <c r="S14474"/>
      <c r="T14474"/>
      <c r="U14474"/>
      <c r="V14474"/>
      <c r="Y14474"/>
      <c r="Z14474"/>
      <c r="AA14474"/>
      <c r="AB14474"/>
      <c r="AC14474"/>
      <c r="AD14474"/>
      <c r="AE14474"/>
      <c r="AF14474"/>
      <c r="AG14474"/>
      <c r="AH14474"/>
      <c r="AI14474"/>
      <c r="AJ14474"/>
      <c r="AK14474"/>
      <c r="AL14474"/>
    </row>
    <row r="14475" spans="3:38" ht="15" customHeight="1" x14ac:dyDescent="0.35">
      <c r="C14475"/>
      <c r="D14475"/>
      <c r="E14475"/>
      <c r="F14475"/>
      <c r="G14475"/>
      <c r="H14475"/>
      <c r="I14475"/>
      <c r="J14475"/>
      <c r="K14475"/>
      <c r="L14475"/>
      <c r="M14475"/>
      <c r="N14475"/>
      <c r="O14475"/>
      <c r="S14475"/>
      <c r="T14475"/>
      <c r="U14475"/>
      <c r="V14475"/>
      <c r="Y14475"/>
      <c r="Z14475"/>
      <c r="AA14475"/>
      <c r="AB14475"/>
      <c r="AC14475"/>
      <c r="AD14475"/>
      <c r="AE14475"/>
      <c r="AF14475"/>
      <c r="AG14475"/>
      <c r="AH14475"/>
      <c r="AI14475"/>
      <c r="AJ14475"/>
      <c r="AK14475"/>
      <c r="AL14475"/>
    </row>
    <row r="14476" spans="3:38" ht="15" customHeight="1" x14ac:dyDescent="0.35">
      <c r="C14476"/>
      <c r="D14476"/>
      <c r="E14476"/>
      <c r="F14476"/>
      <c r="G14476"/>
      <c r="H14476"/>
      <c r="I14476"/>
      <c r="J14476"/>
      <c r="K14476"/>
      <c r="L14476"/>
      <c r="M14476"/>
      <c r="N14476"/>
      <c r="O14476"/>
      <c r="S14476"/>
      <c r="T14476"/>
      <c r="U14476"/>
      <c r="V14476"/>
      <c r="Y14476"/>
      <c r="Z14476"/>
      <c r="AA14476"/>
      <c r="AB14476"/>
      <c r="AC14476"/>
      <c r="AD14476"/>
      <c r="AE14476"/>
      <c r="AF14476"/>
      <c r="AG14476"/>
      <c r="AH14476"/>
      <c r="AI14476"/>
      <c r="AJ14476"/>
      <c r="AK14476"/>
      <c r="AL14476"/>
    </row>
    <row r="14477" spans="3:38" ht="15" customHeight="1" x14ac:dyDescent="0.35">
      <c r="C14477"/>
      <c r="D14477"/>
      <c r="E14477"/>
      <c r="F14477"/>
      <c r="G14477"/>
      <c r="H14477"/>
      <c r="I14477"/>
      <c r="J14477"/>
      <c r="K14477"/>
      <c r="L14477"/>
      <c r="M14477"/>
      <c r="N14477"/>
      <c r="O14477"/>
      <c r="S14477"/>
      <c r="T14477"/>
      <c r="U14477"/>
      <c r="V14477"/>
      <c r="Y14477"/>
      <c r="Z14477"/>
      <c r="AA14477"/>
      <c r="AB14477"/>
      <c r="AC14477"/>
      <c r="AD14477"/>
      <c r="AE14477"/>
      <c r="AF14477"/>
      <c r="AG14477"/>
      <c r="AH14477"/>
      <c r="AI14477"/>
      <c r="AJ14477"/>
      <c r="AK14477"/>
      <c r="AL14477"/>
    </row>
    <row r="14478" spans="3:38" ht="15" customHeight="1" x14ac:dyDescent="0.35">
      <c r="C14478"/>
      <c r="D14478"/>
      <c r="E14478"/>
      <c r="F14478"/>
      <c r="G14478"/>
      <c r="H14478"/>
      <c r="I14478"/>
      <c r="J14478"/>
      <c r="K14478"/>
      <c r="L14478"/>
      <c r="M14478"/>
      <c r="N14478"/>
      <c r="O14478"/>
      <c r="S14478"/>
      <c r="T14478"/>
      <c r="U14478"/>
      <c r="V14478"/>
      <c r="Y14478"/>
      <c r="Z14478"/>
      <c r="AA14478"/>
      <c r="AB14478"/>
      <c r="AC14478"/>
      <c r="AD14478"/>
      <c r="AE14478"/>
      <c r="AF14478"/>
      <c r="AG14478"/>
      <c r="AH14478"/>
      <c r="AI14478"/>
      <c r="AJ14478"/>
      <c r="AK14478"/>
      <c r="AL14478"/>
    </row>
    <row r="14479" spans="3:38" ht="15" customHeight="1" x14ac:dyDescent="0.35">
      <c r="C14479"/>
      <c r="D14479"/>
      <c r="E14479"/>
      <c r="F14479"/>
      <c r="G14479"/>
      <c r="H14479"/>
      <c r="I14479"/>
      <c r="J14479"/>
      <c r="K14479"/>
      <c r="L14479"/>
      <c r="M14479"/>
      <c r="N14479"/>
      <c r="O14479"/>
      <c r="S14479"/>
      <c r="T14479"/>
      <c r="U14479"/>
      <c r="V14479"/>
      <c r="Y14479"/>
      <c r="Z14479"/>
      <c r="AA14479"/>
      <c r="AB14479"/>
      <c r="AC14479"/>
      <c r="AD14479"/>
      <c r="AE14479"/>
      <c r="AF14479"/>
      <c r="AG14479"/>
      <c r="AH14479"/>
      <c r="AI14479"/>
      <c r="AJ14479"/>
      <c r="AK14479"/>
      <c r="AL14479"/>
    </row>
    <row r="14480" spans="3:38" ht="15" customHeight="1" x14ac:dyDescent="0.35">
      <c r="C14480"/>
      <c r="D14480"/>
      <c r="E14480"/>
      <c r="F14480"/>
      <c r="G14480"/>
      <c r="H14480"/>
      <c r="I14480"/>
      <c r="J14480"/>
      <c r="K14480"/>
      <c r="L14480"/>
      <c r="M14480"/>
      <c r="N14480"/>
      <c r="O14480"/>
      <c r="S14480"/>
      <c r="T14480"/>
      <c r="U14480"/>
      <c r="V14480"/>
      <c r="Y14480"/>
      <c r="Z14480"/>
      <c r="AA14480"/>
      <c r="AB14480"/>
      <c r="AC14480"/>
      <c r="AD14480"/>
      <c r="AE14480"/>
      <c r="AF14480"/>
      <c r="AG14480"/>
      <c r="AH14480"/>
      <c r="AI14480"/>
      <c r="AJ14480"/>
      <c r="AK14480"/>
      <c r="AL14480"/>
    </row>
    <row r="14481" spans="3:38" ht="15" customHeight="1" x14ac:dyDescent="0.35">
      <c r="C14481"/>
      <c r="D14481"/>
      <c r="E14481"/>
      <c r="F14481"/>
      <c r="G14481"/>
      <c r="H14481"/>
      <c r="I14481"/>
      <c r="J14481"/>
      <c r="K14481"/>
      <c r="L14481"/>
      <c r="M14481"/>
      <c r="N14481"/>
      <c r="O14481"/>
      <c r="S14481"/>
      <c r="T14481"/>
      <c r="U14481"/>
      <c r="V14481"/>
      <c r="Y14481"/>
      <c r="Z14481"/>
      <c r="AA14481"/>
      <c r="AB14481"/>
      <c r="AC14481"/>
      <c r="AD14481"/>
      <c r="AE14481"/>
      <c r="AF14481"/>
      <c r="AG14481"/>
      <c r="AH14481"/>
      <c r="AI14481"/>
      <c r="AJ14481"/>
      <c r="AK14481"/>
      <c r="AL14481"/>
    </row>
    <row r="14482" spans="3:38" ht="15" customHeight="1" x14ac:dyDescent="0.35">
      <c r="C14482"/>
      <c r="D14482"/>
      <c r="E14482"/>
      <c r="F14482"/>
      <c r="G14482"/>
      <c r="H14482"/>
      <c r="I14482"/>
      <c r="J14482"/>
      <c r="K14482"/>
      <c r="L14482"/>
      <c r="M14482"/>
      <c r="N14482"/>
      <c r="O14482"/>
      <c r="S14482"/>
      <c r="T14482"/>
      <c r="U14482"/>
      <c r="V14482"/>
      <c r="Y14482"/>
      <c r="Z14482"/>
      <c r="AA14482"/>
      <c r="AB14482"/>
      <c r="AC14482"/>
      <c r="AD14482"/>
      <c r="AE14482"/>
      <c r="AF14482"/>
      <c r="AG14482"/>
      <c r="AH14482"/>
      <c r="AI14482"/>
      <c r="AJ14482"/>
      <c r="AK14482"/>
      <c r="AL14482"/>
    </row>
    <row r="14483" spans="3:38" ht="15" customHeight="1" x14ac:dyDescent="0.35">
      <c r="C14483"/>
      <c r="D14483"/>
      <c r="E14483"/>
      <c r="F14483"/>
      <c r="G14483"/>
      <c r="H14483"/>
      <c r="I14483"/>
      <c r="J14483"/>
      <c r="K14483"/>
      <c r="L14483"/>
      <c r="M14483"/>
      <c r="N14483"/>
      <c r="O14483"/>
      <c r="S14483"/>
      <c r="T14483"/>
      <c r="U14483"/>
      <c r="V14483"/>
      <c r="Y14483"/>
      <c r="Z14483"/>
      <c r="AA14483"/>
      <c r="AB14483"/>
      <c r="AC14483"/>
      <c r="AD14483"/>
      <c r="AE14483"/>
      <c r="AF14483"/>
      <c r="AG14483"/>
      <c r="AH14483"/>
      <c r="AI14483"/>
      <c r="AJ14483"/>
      <c r="AK14483"/>
      <c r="AL14483"/>
    </row>
    <row r="14484" spans="3:38" ht="15" customHeight="1" x14ac:dyDescent="0.35">
      <c r="C14484"/>
      <c r="D14484"/>
      <c r="E14484"/>
      <c r="F14484"/>
      <c r="G14484"/>
      <c r="H14484"/>
      <c r="I14484"/>
      <c r="J14484"/>
      <c r="K14484"/>
      <c r="L14484"/>
      <c r="M14484"/>
      <c r="N14484"/>
      <c r="O14484"/>
      <c r="S14484"/>
      <c r="T14484"/>
      <c r="U14484"/>
      <c r="V14484"/>
      <c r="Y14484"/>
      <c r="Z14484"/>
      <c r="AA14484"/>
      <c r="AB14484"/>
      <c r="AC14484"/>
      <c r="AD14484"/>
      <c r="AE14484"/>
      <c r="AF14484"/>
      <c r="AG14484"/>
      <c r="AH14484"/>
      <c r="AI14484"/>
      <c r="AJ14484"/>
      <c r="AK14484"/>
      <c r="AL14484"/>
    </row>
    <row r="14485" spans="3:38" ht="15" customHeight="1" x14ac:dyDescent="0.35">
      <c r="C14485"/>
      <c r="D14485"/>
      <c r="E14485"/>
      <c r="F14485"/>
      <c r="G14485"/>
      <c r="H14485"/>
      <c r="I14485"/>
      <c r="J14485"/>
      <c r="K14485"/>
      <c r="L14485"/>
      <c r="M14485"/>
      <c r="N14485"/>
      <c r="O14485"/>
      <c r="S14485"/>
      <c r="T14485"/>
      <c r="U14485"/>
      <c r="V14485"/>
      <c r="Y14485"/>
      <c r="Z14485"/>
      <c r="AA14485"/>
      <c r="AB14485"/>
      <c r="AC14485"/>
      <c r="AD14485"/>
      <c r="AE14485"/>
      <c r="AF14485"/>
      <c r="AG14485"/>
      <c r="AH14485"/>
      <c r="AI14485"/>
      <c r="AJ14485"/>
      <c r="AK14485"/>
      <c r="AL14485"/>
    </row>
    <row r="14486" spans="3:38" ht="15" customHeight="1" x14ac:dyDescent="0.35">
      <c r="C14486"/>
      <c r="D14486"/>
      <c r="E14486"/>
      <c r="F14486"/>
      <c r="G14486"/>
      <c r="H14486"/>
      <c r="I14486"/>
      <c r="J14486"/>
      <c r="K14486"/>
      <c r="L14486"/>
      <c r="M14486"/>
      <c r="N14486"/>
      <c r="O14486"/>
      <c r="S14486"/>
      <c r="T14486"/>
      <c r="U14486"/>
      <c r="V14486"/>
      <c r="Y14486"/>
      <c r="Z14486"/>
      <c r="AA14486"/>
      <c r="AB14486"/>
      <c r="AC14486"/>
      <c r="AD14486"/>
      <c r="AE14486"/>
      <c r="AF14486"/>
      <c r="AG14486"/>
      <c r="AH14486"/>
      <c r="AI14486"/>
      <c r="AJ14486"/>
      <c r="AK14486"/>
      <c r="AL14486"/>
    </row>
    <row r="14487" spans="3:38" ht="15" customHeight="1" x14ac:dyDescent="0.35">
      <c r="C14487"/>
      <c r="D14487"/>
      <c r="E14487"/>
      <c r="F14487"/>
      <c r="G14487"/>
      <c r="H14487"/>
      <c r="I14487"/>
      <c r="J14487"/>
      <c r="K14487"/>
      <c r="L14487"/>
      <c r="M14487"/>
      <c r="N14487"/>
      <c r="O14487"/>
      <c r="S14487"/>
      <c r="T14487"/>
      <c r="U14487"/>
      <c r="V14487"/>
      <c r="Y14487"/>
      <c r="Z14487"/>
      <c r="AA14487"/>
      <c r="AB14487"/>
      <c r="AC14487"/>
      <c r="AD14487"/>
      <c r="AE14487"/>
      <c r="AF14487"/>
      <c r="AG14487"/>
      <c r="AH14487"/>
      <c r="AI14487"/>
      <c r="AJ14487"/>
      <c r="AK14487"/>
      <c r="AL14487"/>
    </row>
    <row r="14488" spans="3:38" ht="15" customHeight="1" x14ac:dyDescent="0.35">
      <c r="C14488"/>
      <c r="D14488"/>
      <c r="E14488"/>
      <c r="F14488"/>
      <c r="G14488"/>
      <c r="H14488"/>
      <c r="I14488"/>
      <c r="J14488"/>
      <c r="K14488"/>
      <c r="L14488"/>
      <c r="M14488"/>
      <c r="N14488"/>
      <c r="O14488"/>
      <c r="S14488"/>
      <c r="T14488"/>
      <c r="U14488"/>
      <c r="V14488"/>
      <c r="Y14488"/>
      <c r="Z14488"/>
      <c r="AA14488"/>
      <c r="AB14488"/>
      <c r="AC14488"/>
      <c r="AD14488"/>
      <c r="AE14488"/>
      <c r="AF14488"/>
      <c r="AG14488"/>
      <c r="AH14488"/>
      <c r="AI14488"/>
      <c r="AJ14488"/>
      <c r="AK14488"/>
      <c r="AL14488"/>
    </row>
    <row r="14489" spans="3:38" ht="15" customHeight="1" x14ac:dyDescent="0.35">
      <c r="C14489"/>
      <c r="D14489"/>
      <c r="E14489"/>
      <c r="F14489"/>
      <c r="G14489"/>
      <c r="H14489"/>
      <c r="I14489"/>
      <c r="J14489"/>
      <c r="K14489"/>
      <c r="L14489"/>
      <c r="M14489"/>
      <c r="N14489"/>
      <c r="O14489"/>
      <c r="S14489"/>
      <c r="T14489"/>
      <c r="U14489"/>
      <c r="V14489"/>
      <c r="Y14489"/>
      <c r="Z14489"/>
      <c r="AA14489"/>
      <c r="AB14489"/>
      <c r="AC14489"/>
      <c r="AD14489"/>
      <c r="AE14489"/>
      <c r="AF14489"/>
      <c r="AG14489"/>
      <c r="AH14489"/>
      <c r="AI14489"/>
      <c r="AJ14489"/>
      <c r="AK14489"/>
      <c r="AL14489"/>
    </row>
    <row r="14490" spans="3:38" ht="15" customHeight="1" x14ac:dyDescent="0.35">
      <c r="C14490"/>
      <c r="D14490"/>
      <c r="E14490"/>
      <c r="F14490"/>
      <c r="G14490"/>
      <c r="H14490"/>
      <c r="I14490"/>
      <c r="J14490"/>
      <c r="K14490"/>
      <c r="L14490"/>
      <c r="M14490"/>
      <c r="N14490"/>
      <c r="O14490"/>
      <c r="S14490"/>
      <c r="T14490"/>
      <c r="U14490"/>
      <c r="V14490"/>
      <c r="Y14490"/>
      <c r="Z14490"/>
      <c r="AA14490"/>
      <c r="AB14490"/>
      <c r="AC14490"/>
      <c r="AD14490"/>
      <c r="AE14490"/>
      <c r="AF14490"/>
      <c r="AG14490"/>
      <c r="AH14490"/>
      <c r="AI14490"/>
      <c r="AJ14490"/>
      <c r="AK14490"/>
      <c r="AL14490"/>
    </row>
    <row r="14491" spans="3:38" ht="15" customHeight="1" x14ac:dyDescent="0.35">
      <c r="C14491"/>
      <c r="D14491"/>
      <c r="E14491"/>
      <c r="F14491"/>
      <c r="G14491"/>
      <c r="H14491"/>
      <c r="I14491"/>
      <c r="J14491"/>
      <c r="K14491"/>
      <c r="L14491"/>
      <c r="M14491"/>
      <c r="N14491"/>
      <c r="O14491"/>
      <c r="S14491"/>
      <c r="T14491"/>
      <c r="U14491"/>
      <c r="V14491"/>
      <c r="Y14491"/>
      <c r="Z14491"/>
      <c r="AA14491"/>
      <c r="AB14491"/>
      <c r="AC14491"/>
      <c r="AD14491"/>
      <c r="AE14491"/>
      <c r="AF14491"/>
      <c r="AG14491"/>
      <c r="AH14491"/>
      <c r="AI14491"/>
      <c r="AJ14491"/>
      <c r="AK14491"/>
      <c r="AL14491"/>
    </row>
    <row r="14492" spans="3:38" ht="15" customHeight="1" x14ac:dyDescent="0.35">
      <c r="C14492"/>
      <c r="D14492"/>
      <c r="E14492"/>
      <c r="F14492"/>
      <c r="G14492"/>
      <c r="H14492"/>
      <c r="I14492"/>
      <c r="J14492"/>
      <c r="K14492"/>
      <c r="L14492"/>
      <c r="M14492"/>
      <c r="N14492"/>
      <c r="O14492"/>
      <c r="S14492"/>
      <c r="T14492"/>
      <c r="U14492"/>
      <c r="V14492"/>
      <c r="Y14492"/>
      <c r="Z14492"/>
      <c r="AA14492"/>
      <c r="AB14492"/>
      <c r="AC14492"/>
      <c r="AD14492"/>
      <c r="AE14492"/>
      <c r="AF14492"/>
      <c r="AG14492"/>
      <c r="AH14492"/>
      <c r="AI14492"/>
      <c r="AJ14492"/>
      <c r="AK14492"/>
      <c r="AL14492"/>
    </row>
    <row r="14493" spans="3:38" ht="15" customHeight="1" x14ac:dyDescent="0.35">
      <c r="C14493"/>
      <c r="D14493"/>
      <c r="E14493"/>
      <c r="F14493"/>
      <c r="G14493"/>
      <c r="H14493"/>
      <c r="I14493"/>
      <c r="J14493"/>
      <c r="K14493"/>
      <c r="L14493"/>
      <c r="M14493"/>
      <c r="N14493"/>
      <c r="O14493"/>
      <c r="S14493"/>
      <c r="T14493"/>
      <c r="U14493"/>
      <c r="V14493"/>
      <c r="Y14493"/>
      <c r="Z14493"/>
      <c r="AA14493"/>
      <c r="AB14493"/>
      <c r="AC14493"/>
      <c r="AD14493"/>
      <c r="AE14493"/>
      <c r="AF14493"/>
      <c r="AG14493"/>
      <c r="AH14493"/>
      <c r="AI14493"/>
      <c r="AJ14493"/>
      <c r="AK14493"/>
      <c r="AL14493"/>
    </row>
    <row r="14494" spans="3:38" ht="15" customHeight="1" x14ac:dyDescent="0.35">
      <c r="C14494"/>
      <c r="D14494"/>
      <c r="E14494"/>
      <c r="F14494"/>
      <c r="G14494"/>
      <c r="H14494"/>
      <c r="I14494"/>
      <c r="J14494"/>
      <c r="K14494"/>
      <c r="L14494"/>
      <c r="M14494"/>
      <c r="N14494"/>
      <c r="O14494"/>
      <c r="S14494"/>
      <c r="T14494"/>
      <c r="U14494"/>
      <c r="V14494"/>
      <c r="Y14494"/>
      <c r="Z14494"/>
      <c r="AA14494"/>
      <c r="AB14494"/>
      <c r="AC14494"/>
      <c r="AD14494"/>
      <c r="AE14494"/>
      <c r="AF14494"/>
      <c r="AG14494"/>
      <c r="AH14494"/>
      <c r="AI14494"/>
      <c r="AJ14494"/>
      <c r="AK14494"/>
      <c r="AL14494"/>
    </row>
    <row r="14495" spans="3:38" ht="15" customHeight="1" x14ac:dyDescent="0.35">
      <c r="C14495"/>
      <c r="D14495"/>
      <c r="E14495"/>
      <c r="F14495"/>
      <c r="G14495"/>
      <c r="H14495"/>
      <c r="I14495"/>
      <c r="J14495"/>
      <c r="K14495"/>
      <c r="L14495"/>
      <c r="M14495"/>
      <c r="N14495"/>
      <c r="O14495"/>
      <c r="S14495"/>
      <c r="T14495"/>
      <c r="U14495"/>
      <c r="V14495"/>
      <c r="Y14495"/>
      <c r="Z14495"/>
      <c r="AA14495"/>
      <c r="AB14495"/>
      <c r="AC14495"/>
      <c r="AD14495"/>
      <c r="AE14495"/>
      <c r="AF14495"/>
      <c r="AG14495"/>
      <c r="AH14495"/>
      <c r="AI14495"/>
      <c r="AJ14495"/>
      <c r="AK14495"/>
      <c r="AL14495"/>
    </row>
    <row r="14496" spans="3:38" ht="15" customHeight="1" x14ac:dyDescent="0.35">
      <c r="C14496"/>
      <c r="D14496"/>
      <c r="E14496"/>
      <c r="F14496"/>
      <c r="G14496"/>
      <c r="H14496"/>
      <c r="I14496"/>
      <c r="J14496"/>
      <c r="K14496"/>
      <c r="L14496"/>
      <c r="M14496"/>
      <c r="N14496"/>
      <c r="O14496"/>
      <c r="S14496"/>
      <c r="T14496"/>
      <c r="U14496"/>
      <c r="V14496"/>
      <c r="Y14496"/>
      <c r="Z14496"/>
      <c r="AA14496"/>
      <c r="AB14496"/>
      <c r="AC14496"/>
      <c r="AD14496"/>
      <c r="AE14496"/>
      <c r="AF14496"/>
      <c r="AG14496"/>
      <c r="AH14496"/>
      <c r="AI14496"/>
      <c r="AJ14496"/>
      <c r="AK14496"/>
      <c r="AL14496"/>
    </row>
    <row r="14497" spans="3:38" ht="15" customHeight="1" x14ac:dyDescent="0.35">
      <c r="C14497"/>
      <c r="D14497"/>
      <c r="E14497"/>
      <c r="F14497"/>
      <c r="G14497"/>
      <c r="H14497"/>
      <c r="I14497"/>
      <c r="J14497"/>
      <c r="K14497"/>
      <c r="L14497"/>
      <c r="M14497"/>
      <c r="N14497"/>
      <c r="O14497"/>
      <c r="S14497"/>
      <c r="T14497"/>
      <c r="U14497"/>
      <c r="V14497"/>
      <c r="Y14497"/>
      <c r="Z14497"/>
      <c r="AA14497"/>
      <c r="AB14497"/>
      <c r="AC14497"/>
      <c r="AD14497"/>
      <c r="AE14497"/>
      <c r="AF14497"/>
      <c r="AG14497"/>
      <c r="AH14497"/>
      <c r="AI14497"/>
      <c r="AJ14497"/>
      <c r="AK14497"/>
      <c r="AL14497"/>
    </row>
    <row r="14498" spans="3:38" ht="15" customHeight="1" x14ac:dyDescent="0.35">
      <c r="C14498"/>
      <c r="D14498"/>
      <c r="E14498"/>
      <c r="F14498"/>
      <c r="G14498"/>
      <c r="H14498"/>
      <c r="I14498"/>
      <c r="J14498"/>
      <c r="K14498"/>
      <c r="L14498"/>
      <c r="M14498"/>
      <c r="N14498"/>
      <c r="O14498"/>
      <c r="S14498"/>
      <c r="T14498"/>
      <c r="U14498"/>
      <c r="V14498"/>
      <c r="Y14498"/>
      <c r="Z14498"/>
      <c r="AA14498"/>
      <c r="AB14498"/>
      <c r="AC14498"/>
      <c r="AD14498"/>
      <c r="AE14498"/>
      <c r="AF14498"/>
      <c r="AG14498"/>
      <c r="AH14498"/>
      <c r="AI14498"/>
      <c r="AJ14498"/>
      <c r="AK14498"/>
      <c r="AL14498"/>
    </row>
    <row r="14499" spans="3:38" ht="15" customHeight="1" x14ac:dyDescent="0.35">
      <c r="C14499"/>
      <c r="D14499"/>
      <c r="E14499"/>
      <c r="F14499"/>
      <c r="G14499"/>
      <c r="H14499"/>
      <c r="I14499"/>
      <c r="J14499"/>
      <c r="K14499"/>
      <c r="L14499"/>
      <c r="M14499"/>
      <c r="N14499"/>
      <c r="O14499"/>
      <c r="S14499"/>
      <c r="T14499"/>
      <c r="U14499"/>
      <c r="V14499"/>
      <c r="Y14499"/>
      <c r="Z14499"/>
      <c r="AA14499"/>
      <c r="AB14499"/>
      <c r="AC14499"/>
      <c r="AD14499"/>
      <c r="AE14499"/>
      <c r="AF14499"/>
      <c r="AG14499"/>
      <c r="AH14499"/>
      <c r="AI14499"/>
      <c r="AJ14499"/>
      <c r="AK14499"/>
      <c r="AL14499"/>
    </row>
    <row r="14500" spans="3:38" ht="15" customHeight="1" x14ac:dyDescent="0.35">
      <c r="C14500"/>
      <c r="D14500"/>
      <c r="E14500"/>
      <c r="F14500"/>
      <c r="G14500"/>
      <c r="H14500"/>
      <c r="I14500"/>
      <c r="J14500"/>
      <c r="K14500"/>
      <c r="L14500"/>
      <c r="M14500"/>
      <c r="N14500"/>
      <c r="O14500"/>
      <c r="S14500"/>
      <c r="T14500"/>
      <c r="U14500"/>
      <c r="V14500"/>
      <c r="Y14500"/>
      <c r="Z14500"/>
      <c r="AA14500"/>
      <c r="AB14500"/>
      <c r="AC14500"/>
      <c r="AD14500"/>
      <c r="AE14500"/>
      <c r="AF14500"/>
      <c r="AG14500"/>
      <c r="AH14500"/>
      <c r="AI14500"/>
      <c r="AJ14500"/>
      <c r="AK14500"/>
      <c r="AL14500"/>
    </row>
    <row r="14501" spans="3:38" ht="15" customHeight="1" x14ac:dyDescent="0.35">
      <c r="C14501"/>
      <c r="D14501"/>
      <c r="E14501"/>
      <c r="F14501"/>
      <c r="G14501"/>
      <c r="H14501"/>
      <c r="I14501"/>
      <c r="J14501"/>
      <c r="K14501"/>
      <c r="L14501"/>
      <c r="M14501"/>
      <c r="N14501"/>
      <c r="O14501"/>
      <c r="S14501"/>
      <c r="T14501"/>
      <c r="U14501"/>
      <c r="V14501"/>
      <c r="Y14501"/>
      <c r="Z14501"/>
      <c r="AA14501"/>
      <c r="AB14501"/>
      <c r="AC14501"/>
      <c r="AD14501"/>
      <c r="AE14501"/>
      <c r="AF14501"/>
      <c r="AG14501"/>
      <c r="AH14501"/>
      <c r="AI14501"/>
      <c r="AJ14501"/>
      <c r="AK14501"/>
      <c r="AL14501"/>
    </row>
    <row r="14502" spans="3:38" ht="15" customHeight="1" x14ac:dyDescent="0.35">
      <c r="C14502"/>
      <c r="D14502"/>
      <c r="E14502"/>
      <c r="F14502"/>
      <c r="G14502"/>
      <c r="H14502"/>
      <c r="I14502"/>
      <c r="J14502"/>
      <c r="K14502"/>
      <c r="L14502"/>
      <c r="M14502"/>
      <c r="N14502"/>
      <c r="O14502"/>
      <c r="S14502"/>
      <c r="T14502"/>
      <c r="U14502"/>
      <c r="V14502"/>
      <c r="Y14502"/>
      <c r="Z14502"/>
      <c r="AA14502"/>
      <c r="AB14502"/>
      <c r="AC14502"/>
      <c r="AD14502"/>
      <c r="AE14502"/>
      <c r="AF14502"/>
      <c r="AG14502"/>
      <c r="AH14502"/>
      <c r="AI14502"/>
      <c r="AJ14502"/>
      <c r="AK14502"/>
      <c r="AL14502"/>
    </row>
    <row r="14503" spans="3:38" ht="15" customHeight="1" x14ac:dyDescent="0.35">
      <c r="C14503"/>
      <c r="D14503"/>
      <c r="E14503"/>
      <c r="F14503"/>
      <c r="G14503"/>
      <c r="H14503"/>
      <c r="I14503"/>
      <c r="J14503"/>
      <c r="K14503"/>
      <c r="L14503"/>
      <c r="M14503"/>
      <c r="N14503"/>
      <c r="O14503"/>
      <c r="S14503"/>
      <c r="T14503"/>
      <c r="U14503"/>
      <c r="V14503"/>
      <c r="Y14503"/>
      <c r="Z14503"/>
      <c r="AA14503"/>
      <c r="AB14503"/>
      <c r="AC14503"/>
      <c r="AD14503"/>
      <c r="AE14503"/>
      <c r="AF14503"/>
      <c r="AG14503"/>
      <c r="AH14503"/>
      <c r="AI14503"/>
      <c r="AJ14503"/>
      <c r="AK14503"/>
      <c r="AL14503"/>
    </row>
    <row r="14504" spans="3:38" ht="15" customHeight="1" x14ac:dyDescent="0.35">
      <c r="C14504"/>
      <c r="D14504"/>
      <c r="E14504"/>
      <c r="F14504"/>
      <c r="G14504"/>
      <c r="H14504"/>
      <c r="I14504"/>
      <c r="J14504"/>
      <c r="K14504"/>
      <c r="L14504"/>
      <c r="M14504"/>
      <c r="N14504"/>
      <c r="O14504"/>
      <c r="S14504"/>
      <c r="T14504"/>
      <c r="U14504"/>
      <c r="V14504"/>
      <c r="Y14504"/>
      <c r="Z14504"/>
      <c r="AA14504"/>
      <c r="AB14504"/>
      <c r="AC14504"/>
      <c r="AD14504"/>
      <c r="AE14504"/>
      <c r="AF14504"/>
      <c r="AG14504"/>
      <c r="AH14504"/>
      <c r="AI14504"/>
      <c r="AJ14504"/>
      <c r="AK14504"/>
      <c r="AL14504"/>
    </row>
    <row r="14505" spans="3:38" ht="15" customHeight="1" x14ac:dyDescent="0.35">
      <c r="C14505"/>
      <c r="D14505"/>
      <c r="E14505"/>
      <c r="F14505"/>
      <c r="G14505"/>
      <c r="H14505"/>
      <c r="I14505"/>
      <c r="J14505"/>
      <c r="K14505"/>
      <c r="L14505"/>
      <c r="M14505"/>
      <c r="N14505"/>
      <c r="O14505"/>
      <c r="S14505"/>
      <c r="T14505"/>
      <c r="U14505"/>
      <c r="V14505"/>
      <c r="Y14505"/>
      <c r="Z14505"/>
      <c r="AA14505"/>
      <c r="AB14505"/>
      <c r="AC14505"/>
      <c r="AD14505"/>
      <c r="AE14505"/>
      <c r="AF14505"/>
      <c r="AG14505"/>
      <c r="AH14505"/>
      <c r="AI14505"/>
      <c r="AJ14505"/>
      <c r="AK14505"/>
      <c r="AL14505"/>
    </row>
    <row r="14506" spans="3:38" ht="15" customHeight="1" x14ac:dyDescent="0.35">
      <c r="C14506"/>
      <c r="D14506"/>
      <c r="E14506"/>
      <c r="F14506"/>
      <c r="G14506"/>
      <c r="H14506"/>
      <c r="I14506"/>
      <c r="J14506"/>
      <c r="K14506"/>
      <c r="L14506"/>
      <c r="M14506"/>
      <c r="N14506"/>
      <c r="O14506"/>
      <c r="S14506"/>
      <c r="T14506"/>
      <c r="U14506"/>
      <c r="V14506"/>
      <c r="Y14506"/>
      <c r="Z14506"/>
      <c r="AA14506"/>
      <c r="AB14506"/>
      <c r="AC14506"/>
      <c r="AD14506"/>
      <c r="AE14506"/>
      <c r="AF14506"/>
      <c r="AG14506"/>
      <c r="AH14506"/>
      <c r="AI14506"/>
      <c r="AJ14506"/>
      <c r="AK14506"/>
      <c r="AL14506"/>
    </row>
    <row r="14507" spans="3:38" ht="15" customHeight="1" x14ac:dyDescent="0.35">
      <c r="C14507"/>
      <c r="D14507"/>
      <c r="E14507"/>
      <c r="F14507"/>
      <c r="G14507"/>
      <c r="H14507"/>
      <c r="I14507"/>
      <c r="J14507"/>
      <c r="K14507"/>
      <c r="L14507"/>
      <c r="M14507"/>
      <c r="N14507"/>
      <c r="O14507"/>
      <c r="S14507"/>
      <c r="T14507"/>
      <c r="U14507"/>
      <c r="V14507"/>
      <c r="Y14507"/>
      <c r="Z14507"/>
      <c r="AA14507"/>
      <c r="AB14507"/>
      <c r="AC14507"/>
      <c r="AD14507"/>
      <c r="AE14507"/>
      <c r="AF14507"/>
      <c r="AG14507"/>
      <c r="AH14507"/>
      <c r="AI14507"/>
      <c r="AJ14507"/>
      <c r="AK14507"/>
      <c r="AL14507"/>
    </row>
    <row r="14508" spans="3:38" ht="15" customHeight="1" x14ac:dyDescent="0.35">
      <c r="C14508"/>
      <c r="D14508"/>
      <c r="E14508"/>
      <c r="F14508"/>
      <c r="G14508"/>
      <c r="H14508"/>
      <c r="I14508"/>
      <c r="J14508"/>
      <c r="K14508"/>
      <c r="L14508"/>
      <c r="M14508"/>
      <c r="N14508"/>
      <c r="O14508"/>
      <c r="S14508"/>
      <c r="T14508"/>
      <c r="U14508"/>
      <c r="V14508"/>
      <c r="Y14508"/>
      <c r="Z14508"/>
      <c r="AA14508"/>
      <c r="AB14508"/>
      <c r="AC14508"/>
      <c r="AD14508"/>
      <c r="AE14508"/>
      <c r="AF14508"/>
      <c r="AG14508"/>
      <c r="AH14508"/>
      <c r="AI14508"/>
      <c r="AJ14508"/>
      <c r="AK14508"/>
      <c r="AL14508"/>
    </row>
    <row r="14509" spans="3:38" ht="15" customHeight="1" x14ac:dyDescent="0.35">
      <c r="C14509"/>
      <c r="D14509"/>
      <c r="E14509"/>
      <c r="F14509"/>
      <c r="G14509"/>
      <c r="H14509"/>
      <c r="I14509"/>
      <c r="J14509"/>
      <c r="K14509"/>
      <c r="L14509"/>
      <c r="M14509"/>
      <c r="N14509"/>
      <c r="O14509"/>
      <c r="S14509"/>
      <c r="T14509"/>
      <c r="U14509"/>
      <c r="V14509"/>
      <c r="Y14509"/>
      <c r="Z14509"/>
      <c r="AA14509"/>
      <c r="AB14509"/>
      <c r="AC14509"/>
      <c r="AD14509"/>
      <c r="AE14509"/>
      <c r="AF14509"/>
      <c r="AG14509"/>
      <c r="AH14509"/>
      <c r="AI14509"/>
      <c r="AJ14509"/>
      <c r="AK14509"/>
      <c r="AL14509"/>
    </row>
    <row r="14510" spans="3:38" ht="15" customHeight="1" x14ac:dyDescent="0.35">
      <c r="C14510"/>
      <c r="D14510"/>
      <c r="E14510"/>
      <c r="F14510"/>
      <c r="G14510"/>
      <c r="H14510"/>
      <c r="I14510"/>
      <c r="J14510"/>
      <c r="K14510"/>
      <c r="L14510"/>
      <c r="M14510"/>
      <c r="N14510"/>
      <c r="O14510"/>
      <c r="S14510"/>
      <c r="T14510"/>
      <c r="U14510"/>
      <c r="V14510"/>
      <c r="Y14510"/>
      <c r="Z14510"/>
      <c r="AA14510"/>
      <c r="AB14510"/>
      <c r="AC14510"/>
      <c r="AD14510"/>
      <c r="AE14510"/>
      <c r="AF14510"/>
      <c r="AG14510"/>
      <c r="AH14510"/>
      <c r="AI14510"/>
      <c r="AJ14510"/>
      <c r="AK14510"/>
      <c r="AL14510"/>
    </row>
    <row r="14511" spans="3:38" ht="15" customHeight="1" x14ac:dyDescent="0.35">
      <c r="C14511"/>
      <c r="D14511"/>
      <c r="E14511"/>
      <c r="F14511"/>
      <c r="G14511"/>
      <c r="H14511"/>
      <c r="I14511"/>
      <c r="J14511"/>
      <c r="K14511"/>
      <c r="L14511"/>
      <c r="M14511"/>
      <c r="N14511"/>
      <c r="O14511"/>
      <c r="S14511"/>
      <c r="T14511"/>
      <c r="U14511"/>
      <c r="V14511"/>
      <c r="Y14511"/>
      <c r="Z14511"/>
      <c r="AA14511"/>
      <c r="AB14511"/>
      <c r="AC14511"/>
      <c r="AD14511"/>
      <c r="AE14511"/>
      <c r="AF14511"/>
      <c r="AG14511"/>
      <c r="AH14511"/>
      <c r="AI14511"/>
      <c r="AJ14511"/>
      <c r="AK14511"/>
      <c r="AL14511"/>
    </row>
    <row r="14512" spans="3:38" ht="15" customHeight="1" x14ac:dyDescent="0.35">
      <c r="C14512"/>
      <c r="D14512"/>
      <c r="E14512"/>
      <c r="F14512"/>
      <c r="G14512"/>
      <c r="H14512"/>
      <c r="I14512"/>
      <c r="J14512"/>
      <c r="K14512"/>
      <c r="L14512"/>
      <c r="M14512"/>
      <c r="N14512"/>
      <c r="O14512"/>
      <c r="S14512"/>
      <c r="T14512"/>
      <c r="U14512"/>
      <c r="V14512"/>
      <c r="Y14512"/>
      <c r="Z14512"/>
      <c r="AA14512"/>
      <c r="AB14512"/>
      <c r="AC14512"/>
      <c r="AD14512"/>
      <c r="AE14512"/>
      <c r="AF14512"/>
      <c r="AG14512"/>
      <c r="AH14512"/>
      <c r="AI14512"/>
      <c r="AJ14512"/>
      <c r="AK14512"/>
      <c r="AL14512"/>
    </row>
    <row r="14513" spans="3:38" ht="15" customHeight="1" x14ac:dyDescent="0.35">
      <c r="C14513"/>
      <c r="D14513"/>
      <c r="E14513"/>
      <c r="F14513"/>
      <c r="G14513"/>
      <c r="H14513"/>
      <c r="I14513"/>
      <c r="J14513"/>
      <c r="K14513"/>
      <c r="L14513"/>
      <c r="M14513"/>
      <c r="N14513"/>
      <c r="O14513"/>
      <c r="S14513"/>
      <c r="T14513"/>
      <c r="U14513"/>
      <c r="V14513"/>
      <c r="Y14513"/>
      <c r="Z14513"/>
      <c r="AA14513"/>
      <c r="AB14513"/>
      <c r="AC14513"/>
      <c r="AD14513"/>
      <c r="AE14513"/>
      <c r="AF14513"/>
      <c r="AG14513"/>
      <c r="AH14513"/>
      <c r="AI14513"/>
      <c r="AJ14513"/>
      <c r="AK14513"/>
      <c r="AL14513"/>
    </row>
    <row r="14514" spans="3:38" ht="15" customHeight="1" x14ac:dyDescent="0.35">
      <c r="C14514"/>
      <c r="D14514"/>
      <c r="E14514"/>
      <c r="F14514"/>
      <c r="G14514"/>
      <c r="H14514"/>
      <c r="I14514"/>
      <c r="J14514"/>
      <c r="K14514"/>
      <c r="L14514"/>
      <c r="M14514"/>
      <c r="N14514"/>
      <c r="O14514"/>
      <c r="S14514"/>
      <c r="T14514"/>
      <c r="U14514"/>
      <c r="V14514"/>
      <c r="Y14514"/>
      <c r="Z14514"/>
      <c r="AA14514"/>
      <c r="AB14514"/>
      <c r="AC14514"/>
      <c r="AD14514"/>
      <c r="AE14514"/>
      <c r="AF14514"/>
      <c r="AG14514"/>
      <c r="AH14514"/>
      <c r="AI14514"/>
      <c r="AJ14514"/>
      <c r="AK14514"/>
      <c r="AL14514"/>
    </row>
    <row r="14515" spans="3:38" ht="15" customHeight="1" x14ac:dyDescent="0.35">
      <c r="C14515"/>
      <c r="D14515"/>
      <c r="E14515"/>
      <c r="F14515"/>
      <c r="G14515"/>
      <c r="H14515"/>
      <c r="I14515"/>
      <c r="J14515"/>
      <c r="K14515"/>
      <c r="L14515"/>
      <c r="M14515"/>
      <c r="N14515"/>
      <c r="O14515"/>
      <c r="S14515"/>
      <c r="T14515"/>
      <c r="U14515"/>
      <c r="V14515"/>
      <c r="Y14515"/>
      <c r="Z14515"/>
      <c r="AA14515"/>
      <c r="AB14515"/>
      <c r="AC14515"/>
      <c r="AD14515"/>
      <c r="AE14515"/>
      <c r="AF14515"/>
      <c r="AG14515"/>
      <c r="AH14515"/>
      <c r="AI14515"/>
      <c r="AJ14515"/>
      <c r="AK14515"/>
      <c r="AL14515"/>
    </row>
    <row r="14516" spans="3:38" ht="15" customHeight="1" x14ac:dyDescent="0.35">
      <c r="C14516"/>
      <c r="D14516"/>
      <c r="E14516"/>
      <c r="F14516"/>
      <c r="G14516"/>
      <c r="H14516"/>
      <c r="I14516"/>
      <c r="J14516"/>
      <c r="K14516"/>
      <c r="L14516"/>
      <c r="M14516"/>
      <c r="N14516"/>
      <c r="O14516"/>
      <c r="S14516"/>
      <c r="T14516"/>
      <c r="U14516"/>
      <c r="V14516"/>
      <c r="Y14516"/>
      <c r="Z14516"/>
      <c r="AA14516"/>
      <c r="AB14516"/>
      <c r="AC14516"/>
      <c r="AD14516"/>
      <c r="AE14516"/>
      <c r="AF14516"/>
      <c r="AG14516"/>
      <c r="AH14516"/>
      <c r="AI14516"/>
      <c r="AJ14516"/>
      <c r="AK14516"/>
      <c r="AL14516"/>
    </row>
    <row r="14517" spans="3:38" ht="15" customHeight="1" x14ac:dyDescent="0.35">
      <c r="C14517"/>
      <c r="D14517"/>
      <c r="E14517"/>
      <c r="F14517"/>
      <c r="G14517"/>
      <c r="H14517"/>
      <c r="I14517"/>
      <c r="J14517"/>
      <c r="K14517"/>
      <c r="L14517"/>
      <c r="M14517"/>
      <c r="N14517"/>
      <c r="O14517"/>
      <c r="S14517"/>
      <c r="T14517"/>
      <c r="U14517"/>
      <c r="V14517"/>
      <c r="Y14517"/>
      <c r="Z14517"/>
      <c r="AA14517"/>
      <c r="AB14517"/>
      <c r="AC14517"/>
      <c r="AD14517"/>
      <c r="AE14517"/>
      <c r="AF14517"/>
      <c r="AG14517"/>
      <c r="AH14517"/>
      <c r="AI14517"/>
      <c r="AJ14517"/>
      <c r="AK14517"/>
      <c r="AL14517"/>
    </row>
    <row r="14518" spans="3:38" ht="15" customHeight="1" x14ac:dyDescent="0.35">
      <c r="C14518"/>
      <c r="D14518"/>
      <c r="E14518"/>
      <c r="F14518"/>
      <c r="G14518"/>
      <c r="H14518"/>
      <c r="I14518"/>
      <c r="J14518"/>
      <c r="K14518"/>
      <c r="L14518"/>
      <c r="M14518"/>
      <c r="N14518"/>
      <c r="O14518"/>
      <c r="S14518"/>
      <c r="T14518"/>
      <c r="U14518"/>
      <c r="V14518"/>
      <c r="Y14518"/>
      <c r="Z14518"/>
      <c r="AA14518"/>
      <c r="AB14518"/>
      <c r="AC14518"/>
      <c r="AD14518"/>
      <c r="AE14518"/>
      <c r="AF14518"/>
      <c r="AG14518"/>
      <c r="AH14518"/>
      <c r="AI14518"/>
      <c r="AJ14518"/>
      <c r="AK14518"/>
      <c r="AL14518"/>
    </row>
    <row r="14519" spans="3:38" ht="15" customHeight="1" x14ac:dyDescent="0.35">
      <c r="C14519"/>
      <c r="D14519"/>
      <c r="E14519"/>
      <c r="F14519"/>
      <c r="G14519"/>
      <c r="H14519"/>
      <c r="I14519"/>
      <c r="J14519"/>
      <c r="K14519"/>
      <c r="L14519"/>
      <c r="M14519"/>
      <c r="N14519"/>
      <c r="O14519"/>
      <c r="S14519"/>
      <c r="T14519"/>
      <c r="U14519"/>
      <c r="V14519"/>
      <c r="Y14519"/>
      <c r="Z14519"/>
      <c r="AA14519"/>
      <c r="AB14519"/>
      <c r="AC14519"/>
      <c r="AD14519"/>
      <c r="AE14519"/>
      <c r="AF14519"/>
      <c r="AG14519"/>
      <c r="AH14519"/>
      <c r="AI14519"/>
      <c r="AJ14519"/>
      <c r="AK14519"/>
      <c r="AL14519"/>
    </row>
    <row r="14520" spans="3:38" ht="15" customHeight="1" x14ac:dyDescent="0.35">
      <c r="C14520"/>
      <c r="D14520"/>
      <c r="E14520"/>
      <c r="F14520"/>
      <c r="G14520"/>
      <c r="H14520"/>
      <c r="I14520"/>
      <c r="J14520"/>
      <c r="K14520"/>
      <c r="L14520"/>
      <c r="M14520"/>
      <c r="N14520"/>
      <c r="O14520"/>
      <c r="S14520"/>
      <c r="T14520"/>
      <c r="U14520"/>
      <c r="V14520"/>
      <c r="Y14520"/>
      <c r="Z14520"/>
      <c r="AA14520"/>
      <c r="AB14520"/>
      <c r="AC14520"/>
      <c r="AD14520"/>
      <c r="AE14520"/>
      <c r="AF14520"/>
      <c r="AG14520"/>
      <c r="AH14520"/>
      <c r="AI14520"/>
      <c r="AJ14520"/>
      <c r="AK14520"/>
      <c r="AL14520"/>
    </row>
    <row r="14521" spans="3:38" ht="15" customHeight="1" x14ac:dyDescent="0.35">
      <c r="C14521"/>
      <c r="D14521"/>
      <c r="E14521"/>
      <c r="F14521"/>
      <c r="G14521"/>
      <c r="H14521"/>
      <c r="I14521"/>
      <c r="J14521"/>
      <c r="K14521"/>
      <c r="L14521"/>
      <c r="M14521"/>
      <c r="N14521"/>
      <c r="O14521"/>
      <c r="S14521"/>
      <c r="T14521"/>
      <c r="U14521"/>
      <c r="V14521"/>
      <c r="Y14521"/>
      <c r="Z14521"/>
      <c r="AA14521"/>
      <c r="AB14521"/>
      <c r="AC14521"/>
      <c r="AD14521"/>
      <c r="AE14521"/>
      <c r="AF14521"/>
      <c r="AG14521"/>
      <c r="AH14521"/>
      <c r="AI14521"/>
      <c r="AJ14521"/>
      <c r="AK14521"/>
      <c r="AL14521"/>
    </row>
    <row r="14522" spans="3:38" ht="15" customHeight="1" x14ac:dyDescent="0.35">
      <c r="C14522"/>
      <c r="D14522"/>
      <c r="E14522"/>
      <c r="F14522"/>
      <c r="G14522"/>
      <c r="H14522"/>
      <c r="I14522"/>
      <c r="J14522"/>
      <c r="K14522"/>
      <c r="L14522"/>
      <c r="M14522"/>
      <c r="N14522"/>
      <c r="O14522"/>
      <c r="S14522"/>
      <c r="T14522"/>
      <c r="U14522"/>
      <c r="V14522"/>
      <c r="Y14522"/>
      <c r="Z14522"/>
      <c r="AA14522"/>
      <c r="AB14522"/>
      <c r="AC14522"/>
      <c r="AD14522"/>
      <c r="AE14522"/>
      <c r="AF14522"/>
      <c r="AG14522"/>
      <c r="AH14522"/>
      <c r="AI14522"/>
      <c r="AJ14522"/>
      <c r="AK14522"/>
      <c r="AL14522"/>
    </row>
    <row r="14523" spans="3:38" ht="15" customHeight="1" x14ac:dyDescent="0.35">
      <c r="C14523"/>
      <c r="D14523"/>
      <c r="E14523"/>
      <c r="F14523"/>
      <c r="G14523"/>
      <c r="H14523"/>
      <c r="I14523"/>
      <c r="J14523"/>
      <c r="K14523"/>
      <c r="L14523"/>
      <c r="M14523"/>
      <c r="N14523"/>
      <c r="O14523"/>
      <c r="S14523"/>
      <c r="T14523"/>
      <c r="U14523"/>
      <c r="V14523"/>
      <c r="Y14523"/>
      <c r="Z14523"/>
      <c r="AA14523"/>
      <c r="AB14523"/>
      <c r="AC14523"/>
      <c r="AD14523"/>
      <c r="AE14523"/>
      <c r="AF14523"/>
      <c r="AG14523"/>
      <c r="AH14523"/>
      <c r="AI14523"/>
      <c r="AJ14523"/>
      <c r="AK14523"/>
      <c r="AL14523"/>
    </row>
    <row r="14524" spans="3:38" ht="15" customHeight="1" x14ac:dyDescent="0.35">
      <c r="C14524"/>
      <c r="D14524"/>
      <c r="E14524"/>
      <c r="F14524"/>
      <c r="G14524"/>
      <c r="H14524"/>
      <c r="I14524"/>
      <c r="J14524"/>
      <c r="K14524"/>
      <c r="L14524"/>
      <c r="M14524"/>
      <c r="N14524"/>
      <c r="O14524"/>
      <c r="S14524"/>
      <c r="T14524"/>
      <c r="U14524"/>
      <c r="V14524"/>
      <c r="Y14524"/>
      <c r="Z14524"/>
      <c r="AA14524"/>
      <c r="AB14524"/>
      <c r="AC14524"/>
      <c r="AD14524"/>
      <c r="AE14524"/>
      <c r="AF14524"/>
      <c r="AG14524"/>
      <c r="AH14524"/>
      <c r="AI14524"/>
      <c r="AJ14524"/>
      <c r="AK14524"/>
      <c r="AL14524"/>
    </row>
    <row r="14525" spans="3:38" ht="15" customHeight="1" x14ac:dyDescent="0.35">
      <c r="C14525"/>
      <c r="D14525"/>
      <c r="E14525"/>
      <c r="F14525"/>
      <c r="G14525"/>
      <c r="H14525"/>
      <c r="I14525"/>
      <c r="J14525"/>
      <c r="K14525"/>
      <c r="L14525"/>
      <c r="M14525"/>
      <c r="N14525"/>
      <c r="O14525"/>
      <c r="S14525"/>
      <c r="T14525"/>
      <c r="U14525"/>
      <c r="V14525"/>
      <c r="Y14525"/>
      <c r="Z14525"/>
      <c r="AA14525"/>
      <c r="AB14525"/>
      <c r="AC14525"/>
      <c r="AD14525"/>
      <c r="AE14525"/>
      <c r="AF14525"/>
      <c r="AG14525"/>
      <c r="AH14525"/>
      <c r="AI14525"/>
      <c r="AJ14525"/>
      <c r="AK14525"/>
      <c r="AL14525"/>
    </row>
    <row r="14526" spans="3:38" ht="15" customHeight="1" x14ac:dyDescent="0.35">
      <c r="C14526"/>
      <c r="D14526"/>
      <c r="E14526"/>
      <c r="F14526"/>
      <c r="G14526"/>
      <c r="H14526"/>
      <c r="I14526"/>
      <c r="J14526"/>
      <c r="K14526"/>
      <c r="L14526"/>
      <c r="M14526"/>
      <c r="N14526"/>
      <c r="O14526"/>
      <c r="S14526"/>
      <c r="T14526"/>
      <c r="U14526"/>
      <c r="V14526"/>
      <c r="Y14526"/>
      <c r="Z14526"/>
      <c r="AA14526"/>
      <c r="AB14526"/>
      <c r="AC14526"/>
      <c r="AD14526"/>
      <c r="AE14526"/>
      <c r="AF14526"/>
      <c r="AG14526"/>
      <c r="AH14526"/>
      <c r="AI14526"/>
      <c r="AJ14526"/>
      <c r="AK14526"/>
      <c r="AL14526"/>
    </row>
    <row r="14527" spans="3:38" ht="15" customHeight="1" x14ac:dyDescent="0.35">
      <c r="C14527"/>
      <c r="D14527"/>
      <c r="E14527"/>
      <c r="F14527"/>
      <c r="G14527"/>
      <c r="H14527"/>
      <c r="I14527"/>
      <c r="J14527"/>
      <c r="K14527"/>
      <c r="L14527"/>
      <c r="M14527"/>
      <c r="N14527"/>
      <c r="O14527"/>
      <c r="S14527"/>
      <c r="T14527"/>
      <c r="U14527"/>
      <c r="V14527"/>
      <c r="Y14527"/>
      <c r="Z14527"/>
      <c r="AA14527"/>
      <c r="AB14527"/>
      <c r="AC14527"/>
      <c r="AD14527"/>
      <c r="AE14527"/>
      <c r="AF14527"/>
      <c r="AG14527"/>
      <c r="AH14527"/>
      <c r="AI14527"/>
      <c r="AJ14527"/>
      <c r="AK14527"/>
      <c r="AL14527"/>
    </row>
    <row r="14528" spans="3:38" ht="15" customHeight="1" x14ac:dyDescent="0.35">
      <c r="C14528"/>
      <c r="D14528"/>
      <c r="E14528"/>
      <c r="F14528"/>
      <c r="G14528"/>
      <c r="H14528"/>
      <c r="I14528"/>
      <c r="J14528"/>
      <c r="K14528"/>
      <c r="L14528"/>
      <c r="M14528"/>
      <c r="N14528"/>
      <c r="O14528"/>
      <c r="S14528"/>
      <c r="T14528"/>
      <c r="U14528"/>
      <c r="V14528"/>
      <c r="Y14528"/>
      <c r="Z14528"/>
      <c r="AA14528"/>
      <c r="AB14528"/>
      <c r="AC14528"/>
      <c r="AD14528"/>
      <c r="AE14528"/>
      <c r="AF14528"/>
      <c r="AG14528"/>
      <c r="AH14528"/>
      <c r="AI14528"/>
      <c r="AJ14528"/>
      <c r="AK14528"/>
      <c r="AL14528"/>
    </row>
    <row r="14529" spans="3:38" ht="15" customHeight="1" x14ac:dyDescent="0.35">
      <c r="C14529"/>
      <c r="D14529"/>
      <c r="E14529"/>
      <c r="F14529"/>
      <c r="G14529"/>
      <c r="H14529"/>
      <c r="I14529"/>
      <c r="J14529"/>
      <c r="K14529"/>
      <c r="L14529"/>
      <c r="M14529"/>
      <c r="N14529"/>
      <c r="O14529"/>
      <c r="S14529"/>
      <c r="T14529"/>
      <c r="U14529"/>
      <c r="V14529"/>
      <c r="Y14529"/>
      <c r="Z14529"/>
      <c r="AA14529"/>
      <c r="AB14529"/>
      <c r="AC14529"/>
      <c r="AD14529"/>
      <c r="AE14529"/>
      <c r="AF14529"/>
      <c r="AG14529"/>
      <c r="AH14529"/>
      <c r="AI14529"/>
      <c r="AJ14529"/>
      <c r="AK14529"/>
      <c r="AL14529"/>
    </row>
    <row r="14530" spans="3:38" ht="15" customHeight="1" x14ac:dyDescent="0.35">
      <c r="C14530"/>
      <c r="D14530"/>
      <c r="E14530"/>
      <c r="F14530"/>
      <c r="G14530"/>
      <c r="H14530"/>
      <c r="I14530"/>
      <c r="J14530"/>
      <c r="K14530"/>
      <c r="L14530"/>
      <c r="M14530"/>
      <c r="N14530"/>
      <c r="O14530"/>
      <c r="S14530"/>
      <c r="T14530"/>
      <c r="U14530"/>
      <c r="V14530"/>
      <c r="Y14530"/>
      <c r="Z14530"/>
      <c r="AA14530"/>
      <c r="AB14530"/>
      <c r="AC14530"/>
      <c r="AD14530"/>
      <c r="AE14530"/>
      <c r="AF14530"/>
      <c r="AG14530"/>
      <c r="AH14530"/>
      <c r="AI14530"/>
      <c r="AJ14530"/>
      <c r="AK14530"/>
      <c r="AL14530"/>
    </row>
    <row r="14531" spans="3:38" ht="15" customHeight="1" x14ac:dyDescent="0.35">
      <c r="C14531"/>
      <c r="D14531"/>
      <c r="E14531"/>
      <c r="F14531"/>
      <c r="G14531"/>
      <c r="H14531"/>
      <c r="I14531"/>
      <c r="J14531"/>
      <c r="K14531"/>
      <c r="L14531"/>
      <c r="M14531"/>
      <c r="N14531"/>
      <c r="O14531"/>
      <c r="S14531"/>
      <c r="T14531"/>
      <c r="U14531"/>
      <c r="V14531"/>
      <c r="Y14531"/>
      <c r="Z14531"/>
      <c r="AA14531"/>
      <c r="AB14531"/>
      <c r="AC14531"/>
      <c r="AD14531"/>
      <c r="AE14531"/>
      <c r="AF14531"/>
      <c r="AG14531"/>
      <c r="AH14531"/>
      <c r="AI14531"/>
      <c r="AJ14531"/>
      <c r="AK14531"/>
      <c r="AL14531"/>
    </row>
    <row r="14532" spans="3:38" ht="15" customHeight="1" x14ac:dyDescent="0.35">
      <c r="C14532"/>
      <c r="D14532"/>
      <c r="E14532"/>
      <c r="F14532"/>
      <c r="G14532"/>
      <c r="H14532"/>
      <c r="I14532"/>
      <c r="J14532"/>
      <c r="K14532"/>
      <c r="L14532"/>
      <c r="M14532"/>
      <c r="N14532"/>
      <c r="O14532"/>
      <c r="S14532"/>
      <c r="T14532"/>
      <c r="U14532"/>
      <c r="V14532"/>
      <c r="Y14532"/>
      <c r="Z14532"/>
      <c r="AA14532"/>
      <c r="AB14532"/>
      <c r="AC14532"/>
      <c r="AD14532"/>
      <c r="AE14532"/>
      <c r="AF14532"/>
      <c r="AG14532"/>
      <c r="AH14532"/>
      <c r="AI14532"/>
      <c r="AJ14532"/>
      <c r="AK14532"/>
      <c r="AL14532"/>
    </row>
    <row r="14533" spans="3:38" ht="15" customHeight="1" x14ac:dyDescent="0.35">
      <c r="C14533"/>
      <c r="D14533"/>
      <c r="E14533"/>
      <c r="F14533"/>
      <c r="G14533"/>
      <c r="H14533"/>
      <c r="I14533"/>
      <c r="J14533"/>
      <c r="K14533"/>
      <c r="L14533"/>
      <c r="M14533"/>
      <c r="N14533"/>
      <c r="O14533"/>
      <c r="S14533"/>
      <c r="T14533"/>
      <c r="U14533"/>
      <c r="V14533"/>
      <c r="Y14533"/>
      <c r="Z14533"/>
      <c r="AA14533"/>
      <c r="AB14533"/>
      <c r="AC14533"/>
      <c r="AD14533"/>
      <c r="AE14533"/>
      <c r="AF14533"/>
      <c r="AG14533"/>
      <c r="AH14533"/>
      <c r="AI14533"/>
      <c r="AJ14533"/>
      <c r="AK14533"/>
      <c r="AL14533"/>
    </row>
    <row r="14534" spans="3:38" ht="15" customHeight="1" x14ac:dyDescent="0.35">
      <c r="C14534"/>
      <c r="D14534"/>
      <c r="E14534"/>
      <c r="F14534"/>
      <c r="G14534"/>
      <c r="H14534"/>
      <c r="I14534"/>
      <c r="J14534"/>
      <c r="K14534"/>
      <c r="L14534"/>
      <c r="M14534"/>
      <c r="N14534"/>
      <c r="O14534"/>
      <c r="S14534"/>
      <c r="T14534"/>
      <c r="U14534"/>
      <c r="V14534"/>
      <c r="Y14534"/>
      <c r="Z14534"/>
      <c r="AA14534"/>
      <c r="AB14534"/>
      <c r="AC14534"/>
      <c r="AD14534"/>
      <c r="AE14534"/>
      <c r="AF14534"/>
      <c r="AG14534"/>
      <c r="AH14534"/>
      <c r="AI14534"/>
      <c r="AJ14534"/>
      <c r="AK14534"/>
      <c r="AL14534"/>
    </row>
    <row r="14535" spans="3:38" ht="15" customHeight="1" x14ac:dyDescent="0.35">
      <c r="C14535"/>
      <c r="D14535"/>
      <c r="E14535"/>
      <c r="F14535"/>
      <c r="G14535"/>
      <c r="H14535"/>
      <c r="I14535"/>
      <c r="J14535"/>
      <c r="K14535"/>
      <c r="L14535"/>
      <c r="M14535"/>
      <c r="N14535"/>
      <c r="O14535"/>
      <c r="S14535"/>
      <c r="T14535"/>
      <c r="U14535"/>
      <c r="V14535"/>
      <c r="Y14535"/>
      <c r="Z14535"/>
      <c r="AA14535"/>
      <c r="AB14535"/>
      <c r="AC14535"/>
      <c r="AD14535"/>
      <c r="AE14535"/>
      <c r="AF14535"/>
      <c r="AG14535"/>
      <c r="AH14535"/>
      <c r="AI14535"/>
      <c r="AJ14535"/>
      <c r="AK14535"/>
      <c r="AL14535"/>
    </row>
    <row r="14536" spans="3:38" ht="15" customHeight="1" x14ac:dyDescent="0.35">
      <c r="C14536"/>
      <c r="D14536"/>
      <c r="E14536"/>
      <c r="F14536"/>
      <c r="G14536"/>
      <c r="H14536"/>
      <c r="I14536"/>
      <c r="J14536"/>
      <c r="K14536"/>
      <c r="L14536"/>
      <c r="M14536"/>
      <c r="N14536"/>
      <c r="O14536"/>
      <c r="S14536"/>
      <c r="T14536"/>
      <c r="U14536"/>
      <c r="V14536"/>
      <c r="Y14536"/>
      <c r="Z14536"/>
      <c r="AA14536"/>
      <c r="AB14536"/>
      <c r="AC14536"/>
      <c r="AD14536"/>
      <c r="AE14536"/>
      <c r="AF14536"/>
      <c r="AG14536"/>
      <c r="AH14536"/>
      <c r="AI14536"/>
      <c r="AJ14536"/>
      <c r="AK14536"/>
      <c r="AL14536"/>
    </row>
    <row r="14537" spans="3:38" ht="15" customHeight="1" x14ac:dyDescent="0.35">
      <c r="C14537"/>
      <c r="D14537"/>
      <c r="E14537"/>
      <c r="F14537"/>
      <c r="G14537"/>
      <c r="H14537"/>
      <c r="I14537"/>
      <c r="J14537"/>
      <c r="K14537"/>
      <c r="L14537"/>
      <c r="M14537"/>
      <c r="N14537"/>
      <c r="O14537"/>
      <c r="S14537"/>
      <c r="T14537"/>
      <c r="U14537"/>
      <c r="V14537"/>
      <c r="Y14537"/>
      <c r="Z14537"/>
      <c r="AA14537"/>
      <c r="AB14537"/>
      <c r="AC14537"/>
      <c r="AD14537"/>
      <c r="AE14537"/>
      <c r="AF14537"/>
      <c r="AG14537"/>
      <c r="AH14537"/>
      <c r="AI14537"/>
      <c r="AJ14537"/>
      <c r="AK14537"/>
      <c r="AL14537"/>
    </row>
    <row r="14538" spans="3:38" ht="15" customHeight="1" x14ac:dyDescent="0.35">
      <c r="C14538"/>
      <c r="D14538"/>
      <c r="E14538"/>
      <c r="F14538"/>
      <c r="G14538"/>
      <c r="H14538"/>
      <c r="I14538"/>
      <c r="J14538"/>
      <c r="K14538"/>
      <c r="L14538"/>
      <c r="M14538"/>
      <c r="N14538"/>
      <c r="O14538"/>
      <c r="S14538"/>
      <c r="T14538"/>
      <c r="U14538"/>
      <c r="V14538"/>
      <c r="Y14538"/>
      <c r="Z14538"/>
      <c r="AA14538"/>
      <c r="AB14538"/>
      <c r="AC14538"/>
      <c r="AD14538"/>
      <c r="AE14538"/>
      <c r="AF14538"/>
      <c r="AG14538"/>
      <c r="AH14538"/>
      <c r="AI14538"/>
      <c r="AJ14538"/>
      <c r="AK14538"/>
      <c r="AL14538"/>
    </row>
    <row r="14539" spans="3:38" ht="15" customHeight="1" x14ac:dyDescent="0.35">
      <c r="C14539"/>
      <c r="D14539"/>
      <c r="E14539"/>
      <c r="F14539"/>
      <c r="G14539"/>
      <c r="H14539"/>
      <c r="I14539"/>
      <c r="J14539"/>
      <c r="K14539"/>
      <c r="L14539"/>
      <c r="M14539"/>
      <c r="N14539"/>
      <c r="O14539"/>
      <c r="S14539"/>
      <c r="T14539"/>
      <c r="U14539"/>
      <c r="V14539"/>
      <c r="Y14539"/>
      <c r="Z14539"/>
      <c r="AA14539"/>
      <c r="AB14539"/>
      <c r="AC14539"/>
      <c r="AD14539"/>
      <c r="AE14539"/>
      <c r="AF14539"/>
      <c r="AG14539"/>
      <c r="AH14539"/>
      <c r="AI14539"/>
      <c r="AJ14539"/>
      <c r="AK14539"/>
      <c r="AL14539"/>
    </row>
    <row r="14540" spans="3:38" ht="15" customHeight="1" x14ac:dyDescent="0.35">
      <c r="C14540"/>
      <c r="D14540"/>
      <c r="E14540"/>
      <c r="F14540"/>
      <c r="G14540"/>
      <c r="H14540"/>
      <c r="I14540"/>
      <c r="J14540"/>
      <c r="K14540"/>
      <c r="L14540"/>
      <c r="M14540"/>
      <c r="N14540"/>
      <c r="O14540"/>
      <c r="S14540"/>
      <c r="T14540"/>
      <c r="U14540"/>
      <c r="V14540"/>
      <c r="Y14540"/>
      <c r="Z14540"/>
      <c r="AA14540"/>
      <c r="AB14540"/>
      <c r="AC14540"/>
      <c r="AD14540"/>
      <c r="AE14540"/>
      <c r="AF14540"/>
      <c r="AG14540"/>
      <c r="AH14540"/>
      <c r="AI14540"/>
      <c r="AJ14540"/>
      <c r="AK14540"/>
      <c r="AL14540"/>
    </row>
    <row r="14541" spans="3:38" ht="15" customHeight="1" x14ac:dyDescent="0.35">
      <c r="C14541"/>
      <c r="D14541"/>
      <c r="E14541"/>
      <c r="F14541"/>
      <c r="G14541"/>
      <c r="H14541"/>
      <c r="I14541"/>
      <c r="J14541"/>
      <c r="K14541"/>
      <c r="L14541"/>
      <c r="M14541"/>
      <c r="N14541"/>
      <c r="O14541"/>
      <c r="S14541"/>
      <c r="T14541"/>
      <c r="U14541"/>
      <c r="V14541"/>
      <c r="Y14541"/>
      <c r="Z14541"/>
      <c r="AA14541"/>
      <c r="AB14541"/>
      <c r="AC14541"/>
      <c r="AD14541"/>
      <c r="AE14541"/>
      <c r="AF14541"/>
      <c r="AG14541"/>
      <c r="AH14541"/>
      <c r="AI14541"/>
      <c r="AJ14541"/>
      <c r="AK14541"/>
      <c r="AL14541"/>
    </row>
    <row r="14542" spans="3:38" ht="15" customHeight="1" x14ac:dyDescent="0.35">
      <c r="C14542"/>
      <c r="D14542"/>
      <c r="E14542"/>
      <c r="F14542"/>
      <c r="G14542"/>
      <c r="H14542"/>
      <c r="I14542"/>
      <c r="J14542"/>
      <c r="K14542"/>
      <c r="L14542"/>
      <c r="M14542"/>
      <c r="N14542"/>
      <c r="O14542"/>
      <c r="S14542"/>
      <c r="T14542"/>
      <c r="U14542"/>
      <c r="V14542"/>
      <c r="Y14542"/>
      <c r="Z14542"/>
      <c r="AA14542"/>
      <c r="AB14542"/>
      <c r="AC14542"/>
      <c r="AD14542"/>
      <c r="AE14542"/>
      <c r="AF14542"/>
      <c r="AG14542"/>
      <c r="AH14542"/>
      <c r="AI14542"/>
      <c r="AJ14542"/>
      <c r="AK14542"/>
      <c r="AL14542"/>
    </row>
    <row r="14543" spans="3:38" ht="15" customHeight="1" x14ac:dyDescent="0.35">
      <c r="C14543"/>
      <c r="D14543"/>
      <c r="E14543"/>
      <c r="F14543"/>
      <c r="G14543"/>
      <c r="H14543"/>
      <c r="I14543"/>
      <c r="J14543"/>
      <c r="K14543"/>
      <c r="L14543"/>
      <c r="M14543"/>
      <c r="N14543"/>
      <c r="O14543"/>
      <c r="S14543"/>
      <c r="T14543"/>
      <c r="U14543"/>
      <c r="V14543"/>
      <c r="Y14543"/>
      <c r="Z14543"/>
      <c r="AA14543"/>
      <c r="AB14543"/>
      <c r="AC14543"/>
      <c r="AD14543"/>
      <c r="AE14543"/>
      <c r="AF14543"/>
      <c r="AG14543"/>
      <c r="AH14543"/>
      <c r="AI14543"/>
      <c r="AJ14543"/>
      <c r="AK14543"/>
      <c r="AL14543"/>
    </row>
    <row r="14544" spans="3:38" ht="15" customHeight="1" x14ac:dyDescent="0.35">
      <c r="C14544"/>
      <c r="D14544"/>
      <c r="E14544"/>
      <c r="F14544"/>
      <c r="G14544"/>
      <c r="H14544"/>
      <c r="I14544"/>
      <c r="J14544"/>
      <c r="K14544"/>
      <c r="L14544"/>
      <c r="M14544"/>
      <c r="N14544"/>
      <c r="O14544"/>
      <c r="S14544"/>
      <c r="T14544"/>
      <c r="U14544"/>
      <c r="V14544"/>
      <c r="Y14544"/>
      <c r="Z14544"/>
      <c r="AA14544"/>
      <c r="AB14544"/>
      <c r="AC14544"/>
      <c r="AD14544"/>
      <c r="AE14544"/>
      <c r="AF14544"/>
      <c r="AG14544"/>
      <c r="AH14544"/>
      <c r="AI14544"/>
      <c r="AJ14544"/>
      <c r="AK14544"/>
      <c r="AL14544"/>
    </row>
    <row r="14545" spans="3:38" ht="15" customHeight="1" x14ac:dyDescent="0.35">
      <c r="C14545"/>
      <c r="D14545"/>
      <c r="E14545"/>
      <c r="F14545"/>
      <c r="G14545"/>
      <c r="H14545"/>
      <c r="I14545"/>
      <c r="J14545"/>
      <c r="K14545"/>
      <c r="L14545"/>
      <c r="M14545"/>
      <c r="N14545"/>
      <c r="O14545"/>
      <c r="S14545"/>
      <c r="T14545"/>
      <c r="U14545"/>
      <c r="V14545"/>
      <c r="Y14545"/>
      <c r="Z14545"/>
      <c r="AA14545"/>
      <c r="AB14545"/>
      <c r="AC14545"/>
      <c r="AD14545"/>
      <c r="AE14545"/>
      <c r="AF14545"/>
      <c r="AG14545"/>
      <c r="AH14545"/>
      <c r="AI14545"/>
      <c r="AJ14545"/>
      <c r="AK14545"/>
      <c r="AL14545"/>
    </row>
    <row r="14546" spans="3:38" ht="15" customHeight="1" x14ac:dyDescent="0.35">
      <c r="C14546"/>
      <c r="D14546"/>
      <c r="E14546"/>
      <c r="F14546"/>
      <c r="G14546"/>
      <c r="H14546"/>
      <c r="I14546"/>
      <c r="J14546"/>
      <c r="K14546"/>
      <c r="L14546"/>
      <c r="M14546"/>
      <c r="N14546"/>
      <c r="O14546"/>
      <c r="S14546"/>
      <c r="T14546"/>
      <c r="U14546"/>
      <c r="V14546"/>
      <c r="Y14546"/>
      <c r="Z14546"/>
      <c r="AA14546"/>
      <c r="AB14546"/>
      <c r="AC14546"/>
      <c r="AD14546"/>
      <c r="AE14546"/>
      <c r="AF14546"/>
      <c r="AG14546"/>
      <c r="AH14546"/>
      <c r="AI14546"/>
      <c r="AJ14546"/>
      <c r="AK14546"/>
      <c r="AL14546"/>
    </row>
    <row r="14547" spans="3:38" ht="15" customHeight="1" x14ac:dyDescent="0.35">
      <c r="C14547"/>
      <c r="D14547"/>
      <c r="E14547"/>
      <c r="F14547"/>
      <c r="G14547"/>
      <c r="H14547"/>
      <c r="I14547"/>
      <c r="J14547"/>
      <c r="K14547"/>
      <c r="L14547"/>
      <c r="M14547"/>
      <c r="N14547"/>
      <c r="O14547"/>
      <c r="S14547"/>
      <c r="T14547"/>
      <c r="U14547"/>
      <c r="V14547"/>
      <c r="Y14547"/>
      <c r="Z14547"/>
      <c r="AA14547"/>
      <c r="AB14547"/>
      <c r="AC14547"/>
      <c r="AD14547"/>
      <c r="AE14547"/>
      <c r="AF14547"/>
      <c r="AG14547"/>
      <c r="AH14547"/>
      <c r="AI14547"/>
      <c r="AJ14547"/>
      <c r="AK14547"/>
      <c r="AL14547"/>
    </row>
    <row r="14548" spans="3:38" ht="15" customHeight="1" x14ac:dyDescent="0.35">
      <c r="C14548"/>
      <c r="D14548"/>
      <c r="E14548"/>
      <c r="F14548"/>
      <c r="G14548"/>
      <c r="H14548"/>
      <c r="I14548"/>
      <c r="J14548"/>
      <c r="K14548"/>
      <c r="L14548"/>
      <c r="M14548"/>
      <c r="N14548"/>
      <c r="O14548"/>
      <c r="S14548"/>
      <c r="T14548"/>
      <c r="U14548"/>
      <c r="V14548"/>
      <c r="Y14548"/>
      <c r="Z14548"/>
      <c r="AA14548"/>
      <c r="AB14548"/>
      <c r="AC14548"/>
      <c r="AD14548"/>
      <c r="AE14548"/>
      <c r="AF14548"/>
      <c r="AG14548"/>
      <c r="AH14548"/>
      <c r="AI14548"/>
      <c r="AJ14548"/>
      <c r="AK14548"/>
      <c r="AL14548"/>
    </row>
    <row r="14549" spans="3:38" ht="15" customHeight="1" x14ac:dyDescent="0.35">
      <c r="C14549"/>
      <c r="D14549"/>
      <c r="E14549"/>
      <c r="F14549"/>
      <c r="G14549"/>
      <c r="H14549"/>
      <c r="I14549"/>
      <c r="J14549"/>
      <c r="K14549"/>
      <c r="L14549"/>
      <c r="M14549"/>
      <c r="N14549"/>
      <c r="O14549"/>
      <c r="S14549"/>
      <c r="T14549"/>
      <c r="U14549"/>
      <c r="V14549"/>
      <c r="Y14549"/>
      <c r="Z14549"/>
      <c r="AA14549"/>
      <c r="AB14549"/>
      <c r="AC14549"/>
      <c r="AD14549"/>
      <c r="AE14549"/>
      <c r="AF14549"/>
      <c r="AG14549"/>
      <c r="AH14549"/>
      <c r="AI14549"/>
      <c r="AJ14549"/>
      <c r="AK14549"/>
      <c r="AL14549"/>
    </row>
    <row r="14550" spans="3:38" ht="15" customHeight="1" x14ac:dyDescent="0.35">
      <c r="C14550"/>
      <c r="D14550"/>
      <c r="E14550"/>
      <c r="F14550"/>
      <c r="G14550"/>
      <c r="H14550"/>
      <c r="I14550"/>
      <c r="J14550"/>
      <c r="K14550"/>
      <c r="L14550"/>
      <c r="M14550"/>
      <c r="N14550"/>
      <c r="O14550"/>
      <c r="S14550"/>
      <c r="T14550"/>
      <c r="U14550"/>
      <c r="V14550"/>
      <c r="Y14550"/>
      <c r="Z14550"/>
      <c r="AA14550"/>
      <c r="AB14550"/>
      <c r="AC14550"/>
      <c r="AD14550"/>
      <c r="AE14550"/>
      <c r="AF14550"/>
      <c r="AG14550"/>
      <c r="AH14550"/>
      <c r="AI14550"/>
      <c r="AJ14550"/>
      <c r="AK14550"/>
      <c r="AL14550"/>
    </row>
    <row r="14551" spans="3:38" ht="15" customHeight="1" x14ac:dyDescent="0.35">
      <c r="C14551"/>
      <c r="D14551"/>
      <c r="E14551"/>
      <c r="F14551"/>
      <c r="G14551"/>
      <c r="H14551"/>
      <c r="I14551"/>
      <c r="J14551"/>
      <c r="K14551"/>
      <c r="L14551"/>
      <c r="M14551"/>
      <c r="N14551"/>
      <c r="O14551"/>
      <c r="S14551"/>
      <c r="T14551"/>
      <c r="U14551"/>
      <c r="V14551"/>
      <c r="Y14551"/>
      <c r="Z14551"/>
      <c r="AA14551"/>
      <c r="AB14551"/>
      <c r="AC14551"/>
      <c r="AD14551"/>
      <c r="AE14551"/>
      <c r="AF14551"/>
      <c r="AG14551"/>
      <c r="AH14551"/>
      <c r="AI14551"/>
      <c r="AJ14551"/>
      <c r="AK14551"/>
      <c r="AL14551"/>
    </row>
    <row r="14552" spans="3:38" ht="15" customHeight="1" x14ac:dyDescent="0.35">
      <c r="C14552"/>
      <c r="D14552"/>
      <c r="E14552"/>
      <c r="F14552"/>
      <c r="G14552"/>
      <c r="H14552"/>
      <c r="I14552"/>
      <c r="J14552"/>
      <c r="K14552"/>
      <c r="L14552"/>
      <c r="M14552"/>
      <c r="N14552"/>
      <c r="O14552"/>
      <c r="S14552"/>
      <c r="T14552"/>
      <c r="U14552"/>
      <c r="V14552"/>
      <c r="Y14552"/>
      <c r="Z14552"/>
      <c r="AA14552"/>
      <c r="AB14552"/>
      <c r="AC14552"/>
      <c r="AD14552"/>
      <c r="AE14552"/>
      <c r="AF14552"/>
      <c r="AG14552"/>
      <c r="AH14552"/>
      <c r="AI14552"/>
      <c r="AJ14552"/>
      <c r="AK14552"/>
      <c r="AL14552"/>
    </row>
    <row r="14553" spans="3:38" ht="15" customHeight="1" x14ac:dyDescent="0.35">
      <c r="C14553"/>
      <c r="D14553"/>
      <c r="E14553"/>
      <c r="F14553"/>
      <c r="G14553"/>
      <c r="H14553"/>
      <c r="I14553"/>
      <c r="J14553"/>
      <c r="K14553"/>
      <c r="L14553"/>
      <c r="M14553"/>
      <c r="N14553"/>
      <c r="O14553"/>
      <c r="S14553"/>
      <c r="T14553"/>
      <c r="U14553"/>
      <c r="V14553"/>
      <c r="Y14553"/>
      <c r="Z14553"/>
      <c r="AA14553"/>
      <c r="AB14553"/>
      <c r="AC14553"/>
      <c r="AD14553"/>
      <c r="AE14553"/>
      <c r="AF14553"/>
      <c r="AG14553"/>
      <c r="AH14553"/>
      <c r="AI14553"/>
      <c r="AJ14553"/>
      <c r="AK14553"/>
      <c r="AL14553"/>
    </row>
    <row r="14554" spans="3:38" ht="15" customHeight="1" x14ac:dyDescent="0.35">
      <c r="C14554"/>
      <c r="D14554"/>
      <c r="E14554"/>
      <c r="F14554"/>
      <c r="G14554"/>
      <c r="H14554"/>
      <c r="I14554"/>
      <c r="J14554"/>
      <c r="K14554"/>
      <c r="L14554"/>
      <c r="M14554"/>
      <c r="N14554"/>
      <c r="O14554"/>
      <c r="S14554"/>
      <c r="T14554"/>
      <c r="U14554"/>
      <c r="V14554"/>
      <c r="Y14554"/>
      <c r="Z14554"/>
      <c r="AA14554"/>
      <c r="AB14554"/>
      <c r="AC14554"/>
      <c r="AD14554"/>
      <c r="AE14554"/>
      <c r="AF14554"/>
      <c r="AG14554"/>
      <c r="AH14554"/>
      <c r="AI14554"/>
      <c r="AJ14554"/>
      <c r="AK14554"/>
      <c r="AL14554"/>
    </row>
    <row r="14555" spans="3:38" ht="15" customHeight="1" x14ac:dyDescent="0.35">
      <c r="C14555"/>
      <c r="D14555"/>
      <c r="E14555"/>
      <c r="F14555"/>
      <c r="G14555"/>
      <c r="H14555"/>
      <c r="I14555"/>
      <c r="J14555"/>
      <c r="K14555"/>
      <c r="L14555"/>
      <c r="M14555"/>
      <c r="N14555"/>
      <c r="O14555"/>
      <c r="S14555"/>
      <c r="T14555"/>
      <c r="U14555"/>
      <c r="V14555"/>
      <c r="Y14555"/>
      <c r="Z14555"/>
      <c r="AA14555"/>
      <c r="AB14555"/>
      <c r="AC14555"/>
      <c r="AD14555"/>
      <c r="AE14555"/>
      <c r="AF14555"/>
      <c r="AG14555"/>
      <c r="AH14555"/>
      <c r="AI14555"/>
      <c r="AJ14555"/>
      <c r="AK14555"/>
      <c r="AL14555"/>
    </row>
    <row r="14556" spans="3:38" ht="15" customHeight="1" x14ac:dyDescent="0.35">
      <c r="C14556"/>
      <c r="D14556"/>
      <c r="E14556"/>
      <c r="F14556"/>
      <c r="G14556"/>
      <c r="H14556"/>
      <c r="I14556"/>
      <c r="J14556"/>
      <c r="K14556"/>
      <c r="L14556"/>
      <c r="M14556"/>
      <c r="N14556"/>
      <c r="O14556"/>
      <c r="S14556"/>
      <c r="T14556"/>
      <c r="U14556"/>
      <c r="V14556"/>
      <c r="Y14556"/>
      <c r="Z14556"/>
      <c r="AA14556"/>
      <c r="AB14556"/>
      <c r="AC14556"/>
      <c r="AD14556"/>
      <c r="AE14556"/>
      <c r="AF14556"/>
      <c r="AG14556"/>
      <c r="AH14556"/>
      <c r="AI14556"/>
      <c r="AJ14556"/>
      <c r="AK14556"/>
      <c r="AL14556"/>
    </row>
    <row r="14557" spans="3:38" ht="15" customHeight="1" x14ac:dyDescent="0.35">
      <c r="C14557"/>
      <c r="D14557"/>
      <c r="E14557"/>
      <c r="F14557"/>
      <c r="G14557"/>
      <c r="H14557"/>
      <c r="I14557"/>
      <c r="J14557"/>
      <c r="K14557"/>
      <c r="L14557"/>
      <c r="M14557"/>
      <c r="N14557"/>
      <c r="O14557"/>
      <c r="S14557"/>
      <c r="T14557"/>
      <c r="U14557"/>
      <c r="V14557"/>
      <c r="Y14557"/>
      <c r="Z14557"/>
      <c r="AA14557"/>
      <c r="AB14557"/>
      <c r="AC14557"/>
      <c r="AD14557"/>
      <c r="AE14557"/>
      <c r="AF14557"/>
      <c r="AG14557"/>
      <c r="AH14557"/>
      <c r="AI14557"/>
      <c r="AJ14557"/>
      <c r="AK14557"/>
      <c r="AL14557"/>
    </row>
    <row r="14558" spans="3:38" ht="15" customHeight="1" x14ac:dyDescent="0.35">
      <c r="C14558"/>
      <c r="D14558"/>
      <c r="E14558"/>
      <c r="F14558"/>
      <c r="G14558"/>
      <c r="H14558"/>
      <c r="I14558"/>
      <c r="J14558"/>
      <c r="K14558"/>
      <c r="L14558"/>
      <c r="M14558"/>
      <c r="N14558"/>
      <c r="O14558"/>
      <c r="S14558"/>
      <c r="T14558"/>
      <c r="U14558"/>
      <c r="V14558"/>
      <c r="Y14558"/>
      <c r="Z14558"/>
      <c r="AA14558"/>
      <c r="AB14558"/>
      <c r="AC14558"/>
      <c r="AD14558"/>
      <c r="AE14558"/>
      <c r="AF14558"/>
      <c r="AG14558"/>
      <c r="AH14558"/>
      <c r="AI14558"/>
      <c r="AJ14558"/>
      <c r="AK14558"/>
      <c r="AL14558"/>
    </row>
    <row r="14559" spans="3:38" ht="15" customHeight="1" x14ac:dyDescent="0.35">
      <c r="C14559"/>
      <c r="D14559"/>
      <c r="E14559"/>
      <c r="F14559"/>
      <c r="G14559"/>
      <c r="H14559"/>
      <c r="I14559"/>
      <c r="J14559"/>
      <c r="K14559"/>
      <c r="L14559"/>
      <c r="M14559"/>
      <c r="N14559"/>
      <c r="O14559"/>
      <c r="S14559"/>
      <c r="T14559"/>
      <c r="U14559"/>
      <c r="V14559"/>
      <c r="Y14559"/>
      <c r="Z14559"/>
      <c r="AA14559"/>
      <c r="AB14559"/>
      <c r="AC14559"/>
      <c r="AD14559"/>
      <c r="AE14559"/>
      <c r="AF14559"/>
      <c r="AG14559"/>
      <c r="AH14559"/>
      <c r="AI14559"/>
      <c r="AJ14559"/>
      <c r="AK14559"/>
      <c r="AL14559"/>
    </row>
    <row r="14560" spans="3:38" ht="15" customHeight="1" x14ac:dyDescent="0.35">
      <c r="C14560"/>
      <c r="D14560"/>
      <c r="E14560"/>
      <c r="F14560"/>
      <c r="G14560"/>
      <c r="H14560"/>
      <c r="I14560"/>
      <c r="J14560"/>
      <c r="K14560"/>
      <c r="L14560"/>
      <c r="M14560"/>
      <c r="N14560"/>
      <c r="O14560"/>
      <c r="S14560"/>
      <c r="T14560"/>
      <c r="U14560"/>
      <c r="V14560"/>
      <c r="Y14560"/>
      <c r="Z14560"/>
      <c r="AA14560"/>
      <c r="AB14560"/>
      <c r="AC14560"/>
      <c r="AD14560"/>
      <c r="AE14560"/>
      <c r="AF14560"/>
      <c r="AG14560"/>
      <c r="AH14560"/>
      <c r="AI14560"/>
      <c r="AJ14560"/>
      <c r="AK14560"/>
      <c r="AL14560"/>
    </row>
    <row r="14561" spans="3:38" ht="15" customHeight="1" x14ac:dyDescent="0.35">
      <c r="C14561"/>
      <c r="D14561"/>
      <c r="E14561"/>
      <c r="F14561"/>
      <c r="G14561"/>
      <c r="H14561"/>
      <c r="I14561"/>
      <c r="J14561"/>
      <c r="K14561"/>
      <c r="L14561"/>
      <c r="M14561"/>
      <c r="N14561"/>
      <c r="O14561"/>
      <c r="S14561"/>
      <c r="T14561"/>
      <c r="U14561"/>
      <c r="V14561"/>
      <c r="Y14561"/>
      <c r="Z14561"/>
      <c r="AA14561"/>
      <c r="AB14561"/>
      <c r="AC14561"/>
      <c r="AD14561"/>
      <c r="AE14561"/>
      <c r="AF14561"/>
      <c r="AG14561"/>
      <c r="AH14561"/>
      <c r="AI14561"/>
      <c r="AJ14561"/>
      <c r="AK14561"/>
      <c r="AL14561"/>
    </row>
    <row r="14562" spans="3:38" ht="15" customHeight="1" x14ac:dyDescent="0.35">
      <c r="C14562"/>
      <c r="D14562"/>
      <c r="E14562"/>
      <c r="F14562"/>
      <c r="G14562"/>
      <c r="H14562"/>
      <c r="I14562"/>
      <c r="J14562"/>
      <c r="K14562"/>
      <c r="L14562"/>
      <c r="M14562"/>
      <c r="N14562"/>
      <c r="O14562"/>
      <c r="S14562"/>
      <c r="T14562"/>
      <c r="U14562"/>
      <c r="V14562"/>
      <c r="Y14562"/>
      <c r="Z14562"/>
      <c r="AA14562"/>
      <c r="AB14562"/>
      <c r="AC14562"/>
      <c r="AD14562"/>
      <c r="AE14562"/>
      <c r="AF14562"/>
      <c r="AG14562"/>
      <c r="AH14562"/>
      <c r="AI14562"/>
      <c r="AJ14562"/>
      <c r="AK14562"/>
      <c r="AL14562"/>
    </row>
    <row r="14563" spans="3:38" ht="15" customHeight="1" x14ac:dyDescent="0.35">
      <c r="C14563"/>
      <c r="D14563"/>
      <c r="E14563"/>
      <c r="F14563"/>
      <c r="G14563"/>
      <c r="H14563"/>
      <c r="I14563"/>
      <c r="J14563"/>
      <c r="K14563"/>
      <c r="L14563"/>
      <c r="M14563"/>
      <c r="N14563"/>
      <c r="O14563"/>
      <c r="S14563"/>
      <c r="T14563"/>
      <c r="U14563"/>
      <c r="V14563"/>
      <c r="Y14563"/>
      <c r="Z14563"/>
      <c r="AA14563"/>
      <c r="AB14563"/>
      <c r="AC14563"/>
      <c r="AD14563"/>
      <c r="AE14563"/>
      <c r="AF14563"/>
      <c r="AG14563"/>
      <c r="AH14563"/>
      <c r="AI14563"/>
      <c r="AJ14563"/>
      <c r="AK14563"/>
      <c r="AL14563"/>
    </row>
    <row r="14564" spans="3:38" ht="15" customHeight="1" x14ac:dyDescent="0.35">
      <c r="C14564"/>
      <c r="D14564"/>
      <c r="E14564"/>
      <c r="F14564"/>
      <c r="G14564"/>
      <c r="H14564"/>
      <c r="I14564"/>
      <c r="J14564"/>
      <c r="K14564"/>
      <c r="L14564"/>
      <c r="M14564"/>
      <c r="N14564"/>
      <c r="O14564"/>
      <c r="S14564"/>
      <c r="T14564"/>
      <c r="U14564"/>
      <c r="V14564"/>
      <c r="Y14564"/>
      <c r="Z14564"/>
      <c r="AA14564"/>
      <c r="AB14564"/>
      <c r="AC14564"/>
      <c r="AD14564"/>
      <c r="AE14564"/>
      <c r="AF14564"/>
      <c r="AG14564"/>
      <c r="AH14564"/>
      <c r="AI14564"/>
      <c r="AJ14564"/>
      <c r="AK14564"/>
      <c r="AL14564"/>
    </row>
    <row r="14565" spans="3:38" ht="15" customHeight="1" x14ac:dyDescent="0.35">
      <c r="C14565"/>
      <c r="D14565"/>
      <c r="E14565"/>
      <c r="F14565"/>
      <c r="G14565"/>
      <c r="H14565"/>
      <c r="I14565"/>
      <c r="J14565"/>
      <c r="K14565"/>
      <c r="L14565"/>
      <c r="M14565"/>
      <c r="N14565"/>
      <c r="O14565"/>
      <c r="S14565"/>
      <c r="T14565"/>
      <c r="U14565"/>
      <c r="V14565"/>
      <c r="Y14565"/>
      <c r="Z14565"/>
      <c r="AA14565"/>
      <c r="AB14565"/>
      <c r="AC14565"/>
      <c r="AD14565"/>
      <c r="AE14565"/>
      <c r="AF14565"/>
      <c r="AG14565"/>
      <c r="AH14565"/>
      <c r="AI14565"/>
      <c r="AJ14565"/>
      <c r="AK14565"/>
      <c r="AL14565"/>
    </row>
    <row r="14566" spans="3:38" ht="15" customHeight="1" x14ac:dyDescent="0.35">
      <c r="C14566"/>
      <c r="D14566"/>
      <c r="E14566"/>
      <c r="F14566"/>
      <c r="G14566"/>
      <c r="H14566"/>
      <c r="I14566"/>
      <c r="J14566"/>
      <c r="K14566"/>
      <c r="L14566"/>
      <c r="M14566"/>
      <c r="N14566"/>
      <c r="O14566"/>
      <c r="S14566"/>
      <c r="T14566"/>
      <c r="U14566"/>
      <c r="V14566"/>
      <c r="Y14566"/>
      <c r="Z14566"/>
      <c r="AA14566"/>
      <c r="AB14566"/>
      <c r="AC14566"/>
      <c r="AD14566"/>
      <c r="AE14566"/>
      <c r="AF14566"/>
      <c r="AG14566"/>
      <c r="AH14566"/>
      <c r="AI14566"/>
      <c r="AJ14566"/>
      <c r="AK14566"/>
      <c r="AL14566"/>
    </row>
    <row r="14567" spans="3:38" ht="15" customHeight="1" x14ac:dyDescent="0.35">
      <c r="C14567"/>
      <c r="D14567"/>
      <c r="E14567"/>
      <c r="F14567"/>
      <c r="G14567"/>
      <c r="H14567"/>
      <c r="I14567"/>
      <c r="J14567"/>
      <c r="K14567"/>
      <c r="L14567"/>
      <c r="M14567"/>
      <c r="N14567"/>
      <c r="O14567"/>
      <c r="S14567"/>
      <c r="T14567"/>
      <c r="U14567"/>
      <c r="V14567"/>
      <c r="Y14567"/>
      <c r="Z14567"/>
      <c r="AA14567"/>
      <c r="AB14567"/>
      <c r="AC14567"/>
      <c r="AD14567"/>
      <c r="AE14567"/>
      <c r="AF14567"/>
      <c r="AG14567"/>
      <c r="AH14567"/>
      <c r="AI14567"/>
      <c r="AJ14567"/>
      <c r="AK14567"/>
      <c r="AL14567"/>
    </row>
    <row r="14568" spans="3:38" ht="15" customHeight="1" x14ac:dyDescent="0.35">
      <c r="C14568"/>
      <c r="D14568"/>
      <c r="E14568"/>
      <c r="F14568"/>
      <c r="G14568"/>
      <c r="H14568"/>
      <c r="I14568"/>
      <c r="J14568"/>
      <c r="K14568"/>
      <c r="L14568"/>
      <c r="M14568"/>
      <c r="N14568"/>
      <c r="O14568"/>
      <c r="S14568"/>
      <c r="T14568"/>
      <c r="U14568"/>
      <c r="V14568"/>
      <c r="Y14568"/>
      <c r="Z14568"/>
      <c r="AA14568"/>
      <c r="AB14568"/>
      <c r="AC14568"/>
      <c r="AD14568"/>
      <c r="AE14568"/>
      <c r="AF14568"/>
      <c r="AG14568"/>
      <c r="AH14568"/>
      <c r="AI14568"/>
      <c r="AJ14568"/>
      <c r="AK14568"/>
      <c r="AL14568"/>
    </row>
    <row r="14569" spans="3:38" ht="15" customHeight="1" x14ac:dyDescent="0.35">
      <c r="C14569"/>
      <c r="D14569"/>
      <c r="E14569"/>
      <c r="F14569"/>
      <c r="G14569"/>
      <c r="H14569"/>
      <c r="I14569"/>
      <c r="J14569"/>
      <c r="K14569"/>
      <c r="L14569"/>
      <c r="M14569"/>
      <c r="N14569"/>
      <c r="O14569"/>
      <c r="S14569"/>
      <c r="T14569"/>
      <c r="U14569"/>
      <c r="V14569"/>
      <c r="Y14569"/>
      <c r="Z14569"/>
      <c r="AA14569"/>
      <c r="AB14569"/>
      <c r="AC14569"/>
      <c r="AD14569"/>
      <c r="AE14569"/>
      <c r="AF14569"/>
      <c r="AG14569"/>
      <c r="AH14569"/>
      <c r="AI14569"/>
      <c r="AJ14569"/>
      <c r="AK14569"/>
      <c r="AL14569"/>
    </row>
    <row r="14570" spans="3:38" ht="15" customHeight="1" x14ac:dyDescent="0.35">
      <c r="C14570"/>
      <c r="D14570"/>
      <c r="E14570"/>
      <c r="F14570"/>
      <c r="G14570"/>
      <c r="H14570"/>
      <c r="I14570"/>
      <c r="J14570"/>
      <c r="K14570"/>
      <c r="L14570"/>
      <c r="M14570"/>
      <c r="N14570"/>
      <c r="O14570"/>
      <c r="S14570"/>
      <c r="T14570"/>
      <c r="U14570"/>
      <c r="V14570"/>
      <c r="Y14570"/>
      <c r="Z14570"/>
      <c r="AA14570"/>
      <c r="AB14570"/>
      <c r="AC14570"/>
      <c r="AD14570"/>
      <c r="AE14570"/>
      <c r="AF14570"/>
      <c r="AG14570"/>
      <c r="AH14570"/>
      <c r="AI14570"/>
      <c r="AJ14570"/>
      <c r="AK14570"/>
      <c r="AL14570"/>
    </row>
    <row r="14571" spans="3:38" ht="15" customHeight="1" x14ac:dyDescent="0.35">
      <c r="C14571"/>
      <c r="D14571"/>
      <c r="E14571"/>
      <c r="F14571"/>
      <c r="G14571"/>
      <c r="H14571"/>
      <c r="I14571"/>
      <c r="J14571"/>
      <c r="K14571"/>
      <c r="L14571"/>
      <c r="M14571"/>
      <c r="N14571"/>
      <c r="O14571"/>
      <c r="S14571"/>
      <c r="T14571"/>
      <c r="U14571"/>
      <c r="V14571"/>
      <c r="Y14571"/>
      <c r="Z14571"/>
      <c r="AA14571"/>
      <c r="AB14571"/>
      <c r="AC14571"/>
      <c r="AD14571"/>
      <c r="AE14571"/>
      <c r="AF14571"/>
      <c r="AG14571"/>
      <c r="AH14571"/>
      <c r="AI14571"/>
      <c r="AJ14571"/>
      <c r="AK14571"/>
      <c r="AL14571"/>
    </row>
    <row r="14572" spans="3:38" ht="15" customHeight="1" x14ac:dyDescent="0.35">
      <c r="C14572"/>
      <c r="D14572"/>
      <c r="E14572"/>
      <c r="F14572"/>
      <c r="G14572"/>
      <c r="H14572"/>
      <c r="I14572"/>
      <c r="J14572"/>
      <c r="K14572"/>
      <c r="L14572"/>
      <c r="M14572"/>
      <c r="N14572"/>
      <c r="O14572"/>
      <c r="S14572"/>
      <c r="T14572"/>
      <c r="U14572"/>
      <c r="V14572"/>
      <c r="Y14572"/>
      <c r="Z14572"/>
      <c r="AA14572"/>
      <c r="AB14572"/>
      <c r="AC14572"/>
      <c r="AD14572"/>
      <c r="AE14572"/>
      <c r="AF14572"/>
      <c r="AG14572"/>
      <c r="AH14572"/>
      <c r="AI14572"/>
      <c r="AJ14572"/>
      <c r="AK14572"/>
      <c r="AL14572"/>
    </row>
    <row r="14573" spans="3:38" ht="15" customHeight="1" x14ac:dyDescent="0.35">
      <c r="C14573"/>
      <c r="D14573"/>
      <c r="E14573"/>
      <c r="F14573"/>
      <c r="G14573"/>
      <c r="H14573"/>
      <c r="I14573"/>
      <c r="J14573"/>
      <c r="K14573"/>
      <c r="L14573"/>
      <c r="M14573"/>
      <c r="N14573"/>
      <c r="O14573"/>
      <c r="S14573"/>
      <c r="T14573"/>
      <c r="U14573"/>
      <c r="V14573"/>
      <c r="Y14573"/>
      <c r="Z14573"/>
      <c r="AA14573"/>
      <c r="AB14573"/>
      <c r="AC14573"/>
      <c r="AD14573"/>
      <c r="AE14573"/>
      <c r="AF14573"/>
      <c r="AG14573"/>
      <c r="AH14573"/>
      <c r="AI14573"/>
      <c r="AJ14573"/>
      <c r="AK14573"/>
      <c r="AL14573"/>
    </row>
    <row r="14574" spans="3:38" ht="15" customHeight="1" x14ac:dyDescent="0.35">
      <c r="C14574"/>
      <c r="D14574"/>
      <c r="E14574"/>
      <c r="F14574"/>
      <c r="G14574"/>
      <c r="H14574"/>
      <c r="I14574"/>
      <c r="J14574"/>
      <c r="K14574"/>
      <c r="L14574"/>
      <c r="M14574"/>
      <c r="N14574"/>
      <c r="O14574"/>
      <c r="S14574"/>
      <c r="T14574"/>
      <c r="U14574"/>
      <c r="V14574"/>
      <c r="Y14574"/>
      <c r="Z14574"/>
      <c r="AA14574"/>
      <c r="AB14574"/>
      <c r="AC14574"/>
      <c r="AD14574"/>
      <c r="AE14574"/>
      <c r="AF14574"/>
      <c r="AG14574"/>
      <c r="AH14574"/>
      <c r="AI14574"/>
      <c r="AJ14574"/>
      <c r="AK14574"/>
      <c r="AL14574"/>
    </row>
    <row r="14575" spans="3:38" ht="15" customHeight="1" x14ac:dyDescent="0.35">
      <c r="C14575"/>
      <c r="D14575"/>
      <c r="E14575"/>
      <c r="F14575"/>
      <c r="G14575"/>
      <c r="H14575"/>
      <c r="I14575"/>
      <c r="J14575"/>
      <c r="K14575"/>
      <c r="L14575"/>
      <c r="M14575"/>
      <c r="N14575"/>
      <c r="O14575"/>
      <c r="S14575"/>
      <c r="T14575"/>
      <c r="U14575"/>
      <c r="V14575"/>
      <c r="Y14575"/>
      <c r="Z14575"/>
      <c r="AA14575"/>
      <c r="AB14575"/>
      <c r="AC14575"/>
      <c r="AD14575"/>
      <c r="AE14575"/>
      <c r="AF14575"/>
      <c r="AG14575"/>
      <c r="AH14575"/>
      <c r="AI14575"/>
      <c r="AJ14575"/>
      <c r="AK14575"/>
      <c r="AL14575"/>
    </row>
    <row r="14576" spans="3:38" ht="15" customHeight="1" x14ac:dyDescent="0.35">
      <c r="C14576"/>
      <c r="D14576"/>
      <c r="E14576"/>
      <c r="F14576"/>
      <c r="G14576"/>
      <c r="H14576"/>
      <c r="I14576"/>
      <c r="J14576"/>
      <c r="K14576"/>
      <c r="L14576"/>
      <c r="M14576"/>
      <c r="N14576"/>
      <c r="O14576"/>
      <c r="S14576"/>
      <c r="T14576"/>
      <c r="U14576"/>
      <c r="V14576"/>
      <c r="Y14576"/>
      <c r="Z14576"/>
      <c r="AA14576"/>
      <c r="AB14576"/>
      <c r="AC14576"/>
      <c r="AD14576"/>
      <c r="AE14576"/>
      <c r="AF14576"/>
      <c r="AG14576"/>
      <c r="AH14576"/>
      <c r="AI14576"/>
      <c r="AJ14576"/>
      <c r="AK14576"/>
      <c r="AL14576"/>
    </row>
    <row r="14577" spans="3:38" ht="15" customHeight="1" x14ac:dyDescent="0.35">
      <c r="C14577"/>
      <c r="D14577"/>
      <c r="E14577"/>
      <c r="F14577"/>
      <c r="G14577"/>
      <c r="H14577"/>
      <c r="I14577"/>
      <c r="J14577"/>
      <c r="K14577"/>
      <c r="L14577"/>
      <c r="M14577"/>
      <c r="N14577"/>
      <c r="O14577"/>
      <c r="S14577"/>
      <c r="T14577"/>
      <c r="U14577"/>
      <c r="V14577"/>
      <c r="Y14577"/>
      <c r="Z14577"/>
      <c r="AA14577"/>
      <c r="AB14577"/>
      <c r="AC14577"/>
      <c r="AD14577"/>
      <c r="AE14577"/>
      <c r="AF14577"/>
      <c r="AG14577"/>
      <c r="AH14577"/>
      <c r="AI14577"/>
      <c r="AJ14577"/>
      <c r="AK14577"/>
      <c r="AL14577"/>
    </row>
    <row r="14578" spans="3:38" ht="15" customHeight="1" x14ac:dyDescent="0.35">
      <c r="C14578"/>
      <c r="D14578"/>
      <c r="E14578"/>
      <c r="F14578"/>
      <c r="G14578"/>
      <c r="H14578"/>
      <c r="I14578"/>
      <c r="J14578"/>
      <c r="K14578"/>
      <c r="L14578"/>
      <c r="M14578"/>
      <c r="N14578"/>
      <c r="O14578"/>
      <c r="S14578"/>
      <c r="T14578"/>
      <c r="U14578"/>
      <c r="V14578"/>
      <c r="Y14578"/>
      <c r="Z14578"/>
      <c r="AA14578"/>
      <c r="AB14578"/>
      <c r="AC14578"/>
      <c r="AD14578"/>
      <c r="AE14578"/>
      <c r="AF14578"/>
      <c r="AG14578"/>
      <c r="AH14578"/>
      <c r="AI14578"/>
      <c r="AJ14578"/>
      <c r="AK14578"/>
      <c r="AL14578"/>
    </row>
    <row r="14579" spans="3:38" ht="15" customHeight="1" x14ac:dyDescent="0.35">
      <c r="C14579"/>
      <c r="D14579"/>
      <c r="E14579"/>
      <c r="F14579"/>
      <c r="G14579"/>
      <c r="H14579"/>
      <c r="I14579"/>
      <c r="J14579"/>
      <c r="K14579"/>
      <c r="L14579"/>
      <c r="M14579"/>
      <c r="N14579"/>
      <c r="O14579"/>
      <c r="S14579"/>
      <c r="T14579"/>
      <c r="U14579"/>
      <c r="V14579"/>
      <c r="Y14579"/>
      <c r="Z14579"/>
      <c r="AA14579"/>
      <c r="AB14579"/>
      <c r="AC14579"/>
      <c r="AD14579"/>
      <c r="AE14579"/>
      <c r="AF14579"/>
      <c r="AG14579"/>
      <c r="AH14579"/>
      <c r="AI14579"/>
      <c r="AJ14579"/>
      <c r="AK14579"/>
      <c r="AL14579"/>
    </row>
    <row r="14580" spans="3:38" ht="15" customHeight="1" x14ac:dyDescent="0.35">
      <c r="C14580"/>
      <c r="D14580"/>
      <c r="E14580"/>
      <c r="F14580"/>
      <c r="G14580"/>
      <c r="H14580"/>
      <c r="I14580"/>
      <c r="J14580"/>
      <c r="K14580"/>
      <c r="L14580"/>
      <c r="M14580"/>
      <c r="N14580"/>
      <c r="O14580"/>
      <c r="S14580"/>
      <c r="T14580"/>
      <c r="U14580"/>
      <c r="V14580"/>
      <c r="Y14580"/>
      <c r="Z14580"/>
      <c r="AA14580"/>
      <c r="AB14580"/>
      <c r="AC14580"/>
      <c r="AD14580"/>
      <c r="AE14580"/>
      <c r="AF14580"/>
      <c r="AG14580"/>
      <c r="AH14580"/>
      <c r="AI14580"/>
      <c r="AJ14580"/>
      <c r="AK14580"/>
      <c r="AL14580"/>
    </row>
    <row r="14581" spans="3:38" ht="15" customHeight="1" x14ac:dyDescent="0.35">
      <c r="C14581"/>
      <c r="D14581"/>
      <c r="E14581"/>
      <c r="F14581"/>
      <c r="G14581"/>
      <c r="H14581"/>
      <c r="I14581"/>
      <c r="J14581"/>
      <c r="K14581"/>
      <c r="L14581"/>
      <c r="M14581"/>
      <c r="N14581"/>
      <c r="O14581"/>
      <c r="S14581"/>
      <c r="T14581"/>
      <c r="U14581"/>
      <c r="V14581"/>
      <c r="Y14581"/>
      <c r="Z14581"/>
      <c r="AA14581"/>
      <c r="AB14581"/>
      <c r="AC14581"/>
      <c r="AD14581"/>
      <c r="AE14581"/>
      <c r="AF14581"/>
      <c r="AG14581"/>
      <c r="AH14581"/>
      <c r="AI14581"/>
      <c r="AJ14581"/>
      <c r="AK14581"/>
      <c r="AL14581"/>
    </row>
    <row r="14582" spans="3:38" ht="15" customHeight="1" x14ac:dyDescent="0.35">
      <c r="C14582"/>
      <c r="D14582"/>
      <c r="E14582"/>
      <c r="F14582"/>
      <c r="G14582"/>
      <c r="H14582"/>
      <c r="I14582"/>
      <c r="J14582"/>
      <c r="K14582"/>
      <c r="L14582"/>
      <c r="M14582"/>
      <c r="N14582"/>
      <c r="O14582"/>
      <c r="S14582"/>
      <c r="T14582"/>
      <c r="U14582"/>
      <c r="V14582"/>
      <c r="Y14582"/>
      <c r="Z14582"/>
      <c r="AA14582"/>
      <c r="AB14582"/>
      <c r="AC14582"/>
      <c r="AD14582"/>
      <c r="AE14582"/>
      <c r="AF14582"/>
      <c r="AG14582"/>
      <c r="AH14582"/>
      <c r="AI14582"/>
      <c r="AJ14582"/>
      <c r="AK14582"/>
      <c r="AL14582"/>
    </row>
    <row r="14583" spans="3:38" ht="15" customHeight="1" x14ac:dyDescent="0.35">
      <c r="C14583"/>
      <c r="D14583"/>
      <c r="E14583"/>
      <c r="F14583"/>
      <c r="G14583"/>
      <c r="H14583"/>
      <c r="I14583"/>
      <c r="J14583"/>
      <c r="K14583"/>
      <c r="L14583"/>
      <c r="M14583"/>
      <c r="N14583"/>
      <c r="O14583"/>
      <c r="S14583"/>
      <c r="T14583"/>
      <c r="U14583"/>
      <c r="V14583"/>
      <c r="Y14583"/>
      <c r="Z14583"/>
      <c r="AA14583"/>
      <c r="AB14583"/>
      <c r="AC14583"/>
      <c r="AD14583"/>
      <c r="AE14583"/>
      <c r="AF14583"/>
      <c r="AG14583"/>
      <c r="AH14583"/>
      <c r="AI14583"/>
      <c r="AJ14583"/>
      <c r="AK14583"/>
      <c r="AL14583"/>
    </row>
    <row r="14584" spans="3:38" ht="15" customHeight="1" x14ac:dyDescent="0.35">
      <c r="C14584"/>
      <c r="D14584"/>
      <c r="E14584"/>
      <c r="F14584"/>
      <c r="G14584"/>
      <c r="H14584"/>
      <c r="I14584"/>
      <c r="J14584"/>
      <c r="K14584"/>
      <c r="L14584"/>
      <c r="M14584"/>
      <c r="N14584"/>
      <c r="O14584"/>
      <c r="S14584"/>
      <c r="T14584"/>
      <c r="U14584"/>
      <c r="V14584"/>
      <c r="Y14584"/>
      <c r="Z14584"/>
      <c r="AA14584"/>
      <c r="AB14584"/>
      <c r="AC14584"/>
      <c r="AD14584"/>
      <c r="AE14584"/>
      <c r="AF14584"/>
      <c r="AG14584"/>
      <c r="AH14584"/>
      <c r="AI14584"/>
      <c r="AJ14584"/>
      <c r="AK14584"/>
      <c r="AL14584"/>
    </row>
    <row r="14585" spans="3:38" ht="15" customHeight="1" x14ac:dyDescent="0.35">
      <c r="C14585"/>
      <c r="D14585"/>
      <c r="E14585"/>
      <c r="F14585"/>
      <c r="G14585"/>
      <c r="H14585"/>
      <c r="I14585"/>
      <c r="J14585"/>
      <c r="K14585"/>
      <c r="L14585"/>
      <c r="M14585"/>
      <c r="N14585"/>
      <c r="O14585"/>
      <c r="S14585"/>
      <c r="T14585"/>
      <c r="U14585"/>
      <c r="V14585"/>
      <c r="Y14585"/>
      <c r="Z14585"/>
      <c r="AA14585"/>
      <c r="AB14585"/>
      <c r="AC14585"/>
      <c r="AD14585"/>
      <c r="AE14585"/>
      <c r="AF14585"/>
      <c r="AG14585"/>
      <c r="AH14585"/>
      <c r="AI14585"/>
      <c r="AJ14585"/>
      <c r="AK14585"/>
      <c r="AL14585"/>
    </row>
    <row r="14586" spans="3:38" ht="15" customHeight="1" x14ac:dyDescent="0.35">
      <c r="C14586"/>
      <c r="D14586"/>
      <c r="E14586"/>
      <c r="F14586"/>
      <c r="G14586"/>
      <c r="H14586"/>
      <c r="I14586"/>
      <c r="J14586"/>
      <c r="K14586"/>
      <c r="L14586"/>
      <c r="M14586"/>
      <c r="N14586"/>
      <c r="O14586"/>
      <c r="S14586"/>
      <c r="T14586"/>
      <c r="U14586"/>
      <c r="V14586"/>
      <c r="Y14586"/>
      <c r="Z14586"/>
      <c r="AA14586"/>
      <c r="AB14586"/>
      <c r="AC14586"/>
      <c r="AD14586"/>
      <c r="AE14586"/>
      <c r="AF14586"/>
      <c r="AG14586"/>
      <c r="AH14586"/>
      <c r="AI14586"/>
      <c r="AJ14586"/>
      <c r="AK14586"/>
      <c r="AL14586"/>
    </row>
    <row r="14587" spans="3:38" ht="15" customHeight="1" x14ac:dyDescent="0.35">
      <c r="C14587"/>
      <c r="D14587"/>
      <c r="E14587"/>
      <c r="F14587"/>
      <c r="G14587"/>
      <c r="H14587"/>
      <c r="I14587"/>
      <c r="J14587"/>
      <c r="K14587"/>
      <c r="L14587"/>
      <c r="M14587"/>
      <c r="N14587"/>
      <c r="O14587"/>
      <c r="S14587"/>
      <c r="T14587"/>
      <c r="U14587"/>
      <c r="V14587"/>
      <c r="Y14587"/>
      <c r="Z14587"/>
      <c r="AA14587"/>
      <c r="AB14587"/>
      <c r="AC14587"/>
      <c r="AD14587"/>
      <c r="AE14587"/>
      <c r="AF14587"/>
      <c r="AG14587"/>
      <c r="AH14587"/>
      <c r="AI14587"/>
      <c r="AJ14587"/>
      <c r="AK14587"/>
      <c r="AL14587"/>
    </row>
    <row r="14588" spans="3:38" ht="15" customHeight="1" x14ac:dyDescent="0.35">
      <c r="C14588"/>
      <c r="D14588"/>
      <c r="E14588"/>
      <c r="F14588"/>
      <c r="G14588"/>
      <c r="H14588"/>
      <c r="I14588"/>
      <c r="J14588"/>
      <c r="K14588"/>
      <c r="L14588"/>
      <c r="M14588"/>
      <c r="N14588"/>
      <c r="O14588"/>
      <c r="S14588"/>
      <c r="T14588"/>
      <c r="U14588"/>
      <c r="V14588"/>
      <c r="Y14588"/>
      <c r="Z14588"/>
      <c r="AA14588"/>
      <c r="AB14588"/>
      <c r="AC14588"/>
      <c r="AD14588"/>
      <c r="AE14588"/>
      <c r="AF14588"/>
      <c r="AG14588"/>
      <c r="AH14588"/>
      <c r="AI14588"/>
      <c r="AJ14588"/>
      <c r="AK14588"/>
      <c r="AL14588"/>
    </row>
    <row r="14589" spans="3:38" ht="15" customHeight="1" x14ac:dyDescent="0.35">
      <c r="C14589"/>
      <c r="D14589"/>
      <c r="E14589"/>
      <c r="F14589"/>
      <c r="G14589"/>
      <c r="H14589"/>
      <c r="I14589"/>
      <c r="J14589"/>
      <c r="K14589"/>
      <c r="L14589"/>
      <c r="M14589"/>
      <c r="N14589"/>
      <c r="O14589"/>
      <c r="S14589"/>
      <c r="T14589"/>
      <c r="U14589"/>
      <c r="V14589"/>
      <c r="Y14589"/>
      <c r="Z14589"/>
      <c r="AA14589"/>
      <c r="AB14589"/>
      <c r="AC14589"/>
      <c r="AD14589"/>
      <c r="AE14589"/>
      <c r="AF14589"/>
      <c r="AG14589"/>
      <c r="AH14589"/>
      <c r="AI14589"/>
      <c r="AJ14589"/>
      <c r="AK14589"/>
      <c r="AL14589"/>
    </row>
    <row r="14590" spans="3:38" ht="15" customHeight="1" x14ac:dyDescent="0.35">
      <c r="C14590"/>
      <c r="D14590"/>
      <c r="E14590"/>
      <c r="F14590"/>
      <c r="G14590"/>
      <c r="H14590"/>
      <c r="I14590"/>
      <c r="J14590"/>
      <c r="K14590"/>
      <c r="L14590"/>
      <c r="M14590"/>
      <c r="N14590"/>
      <c r="O14590"/>
      <c r="S14590"/>
      <c r="T14590"/>
      <c r="U14590"/>
      <c r="V14590"/>
      <c r="Y14590"/>
      <c r="Z14590"/>
      <c r="AA14590"/>
      <c r="AB14590"/>
      <c r="AC14590"/>
      <c r="AD14590"/>
      <c r="AE14590"/>
      <c r="AF14590"/>
      <c r="AG14590"/>
      <c r="AH14590"/>
      <c r="AI14590"/>
      <c r="AJ14590"/>
      <c r="AK14590"/>
      <c r="AL14590"/>
    </row>
    <row r="14591" spans="3:38" ht="15" customHeight="1" x14ac:dyDescent="0.35">
      <c r="C14591"/>
      <c r="D14591"/>
      <c r="E14591"/>
      <c r="F14591"/>
      <c r="G14591"/>
      <c r="H14591"/>
      <c r="I14591"/>
      <c r="J14591"/>
      <c r="K14591"/>
      <c r="L14591"/>
      <c r="M14591"/>
      <c r="N14591"/>
      <c r="O14591"/>
      <c r="S14591"/>
      <c r="T14591"/>
      <c r="U14591"/>
      <c r="V14591"/>
      <c r="Y14591"/>
      <c r="Z14591"/>
      <c r="AA14591"/>
      <c r="AB14591"/>
      <c r="AC14591"/>
      <c r="AD14591"/>
      <c r="AE14591"/>
      <c r="AF14591"/>
      <c r="AG14591"/>
      <c r="AH14591"/>
      <c r="AI14591"/>
      <c r="AJ14591"/>
      <c r="AK14591"/>
      <c r="AL14591"/>
    </row>
    <row r="14592" spans="3:38" ht="15" customHeight="1" x14ac:dyDescent="0.35">
      <c r="C14592"/>
      <c r="D14592"/>
      <c r="E14592"/>
      <c r="F14592"/>
      <c r="G14592"/>
      <c r="H14592"/>
      <c r="I14592"/>
      <c r="J14592"/>
      <c r="K14592"/>
      <c r="L14592"/>
      <c r="M14592"/>
      <c r="N14592"/>
      <c r="O14592"/>
      <c r="S14592"/>
      <c r="T14592"/>
      <c r="U14592"/>
      <c r="V14592"/>
      <c r="Y14592"/>
      <c r="Z14592"/>
      <c r="AA14592"/>
      <c r="AB14592"/>
      <c r="AC14592"/>
      <c r="AD14592"/>
      <c r="AE14592"/>
      <c r="AF14592"/>
      <c r="AG14592"/>
      <c r="AH14592"/>
      <c r="AI14592"/>
      <c r="AJ14592"/>
      <c r="AK14592"/>
      <c r="AL14592"/>
    </row>
    <row r="14593" spans="3:38" ht="15" customHeight="1" x14ac:dyDescent="0.35">
      <c r="C14593"/>
      <c r="D14593"/>
      <c r="E14593"/>
      <c r="F14593"/>
      <c r="G14593"/>
      <c r="H14593"/>
      <c r="I14593"/>
      <c r="J14593"/>
      <c r="K14593"/>
      <c r="L14593"/>
      <c r="M14593"/>
      <c r="N14593"/>
      <c r="O14593"/>
      <c r="S14593"/>
      <c r="T14593"/>
      <c r="U14593"/>
      <c r="V14593"/>
      <c r="Y14593"/>
      <c r="Z14593"/>
      <c r="AA14593"/>
      <c r="AB14593"/>
      <c r="AC14593"/>
      <c r="AD14593"/>
      <c r="AE14593"/>
      <c r="AF14593"/>
      <c r="AG14593"/>
      <c r="AH14593"/>
      <c r="AI14593"/>
      <c r="AJ14593"/>
      <c r="AK14593"/>
      <c r="AL14593"/>
    </row>
    <row r="14594" spans="3:38" ht="15" customHeight="1" x14ac:dyDescent="0.35">
      <c r="C14594"/>
      <c r="D14594"/>
      <c r="E14594"/>
      <c r="F14594"/>
      <c r="G14594"/>
      <c r="H14594"/>
      <c r="I14594"/>
      <c r="J14594"/>
      <c r="K14594"/>
      <c r="L14594"/>
      <c r="M14594"/>
      <c r="N14594"/>
      <c r="O14594"/>
      <c r="S14594"/>
      <c r="T14594"/>
      <c r="U14594"/>
      <c r="V14594"/>
      <c r="Y14594"/>
      <c r="Z14594"/>
      <c r="AA14594"/>
      <c r="AB14594"/>
      <c r="AC14594"/>
      <c r="AD14594"/>
      <c r="AE14594"/>
      <c r="AF14594"/>
      <c r="AG14594"/>
      <c r="AH14594"/>
      <c r="AI14594"/>
      <c r="AJ14594"/>
      <c r="AK14594"/>
      <c r="AL14594"/>
    </row>
    <row r="14595" spans="3:38" ht="15" customHeight="1" x14ac:dyDescent="0.35">
      <c r="C14595"/>
      <c r="D14595"/>
      <c r="E14595"/>
      <c r="F14595"/>
      <c r="G14595"/>
      <c r="H14595"/>
      <c r="I14595"/>
      <c r="J14595"/>
      <c r="K14595"/>
      <c r="L14595"/>
      <c r="M14595"/>
      <c r="N14595"/>
      <c r="O14595"/>
      <c r="S14595"/>
      <c r="T14595"/>
      <c r="U14595"/>
      <c r="V14595"/>
      <c r="Y14595"/>
      <c r="Z14595"/>
      <c r="AA14595"/>
      <c r="AB14595"/>
      <c r="AC14595"/>
      <c r="AD14595"/>
      <c r="AE14595"/>
      <c r="AF14595"/>
      <c r="AG14595"/>
      <c r="AH14595"/>
      <c r="AI14595"/>
      <c r="AJ14595"/>
      <c r="AK14595"/>
      <c r="AL14595"/>
    </row>
    <row r="14596" spans="3:38" ht="15" customHeight="1" x14ac:dyDescent="0.35">
      <c r="C14596"/>
      <c r="D14596"/>
      <c r="E14596"/>
      <c r="F14596"/>
      <c r="G14596"/>
      <c r="H14596"/>
      <c r="I14596"/>
      <c r="J14596"/>
      <c r="K14596"/>
      <c r="L14596"/>
      <c r="M14596"/>
      <c r="N14596"/>
      <c r="O14596"/>
      <c r="S14596"/>
      <c r="T14596"/>
      <c r="U14596"/>
      <c r="V14596"/>
      <c r="Y14596"/>
      <c r="Z14596"/>
      <c r="AA14596"/>
      <c r="AB14596"/>
      <c r="AC14596"/>
      <c r="AD14596"/>
      <c r="AE14596"/>
      <c r="AF14596"/>
      <c r="AG14596"/>
      <c r="AH14596"/>
      <c r="AI14596"/>
      <c r="AJ14596"/>
      <c r="AK14596"/>
      <c r="AL14596"/>
    </row>
    <row r="14597" spans="3:38" ht="15" customHeight="1" x14ac:dyDescent="0.35">
      <c r="C14597"/>
      <c r="D14597"/>
      <c r="E14597"/>
      <c r="F14597"/>
      <c r="G14597"/>
      <c r="H14597"/>
      <c r="I14597"/>
      <c r="J14597"/>
      <c r="K14597"/>
      <c r="L14597"/>
      <c r="M14597"/>
      <c r="N14597"/>
      <c r="O14597"/>
      <c r="S14597"/>
      <c r="T14597"/>
      <c r="U14597"/>
      <c r="V14597"/>
      <c r="Y14597"/>
      <c r="Z14597"/>
      <c r="AA14597"/>
      <c r="AB14597"/>
      <c r="AC14597"/>
      <c r="AD14597"/>
      <c r="AE14597"/>
      <c r="AF14597"/>
      <c r="AG14597"/>
      <c r="AH14597"/>
      <c r="AI14597"/>
      <c r="AJ14597"/>
      <c r="AK14597"/>
      <c r="AL14597"/>
    </row>
    <row r="14598" spans="3:38" ht="15" customHeight="1" x14ac:dyDescent="0.35">
      <c r="C14598"/>
      <c r="D14598"/>
      <c r="E14598"/>
      <c r="F14598"/>
      <c r="G14598"/>
      <c r="H14598"/>
      <c r="I14598"/>
      <c r="J14598"/>
      <c r="K14598"/>
      <c r="L14598"/>
      <c r="M14598"/>
      <c r="N14598"/>
      <c r="O14598"/>
      <c r="S14598"/>
      <c r="T14598"/>
      <c r="U14598"/>
      <c r="V14598"/>
      <c r="Y14598"/>
      <c r="Z14598"/>
      <c r="AA14598"/>
      <c r="AB14598"/>
      <c r="AC14598"/>
      <c r="AD14598"/>
      <c r="AE14598"/>
      <c r="AF14598"/>
      <c r="AG14598"/>
      <c r="AH14598"/>
      <c r="AI14598"/>
      <c r="AJ14598"/>
      <c r="AK14598"/>
      <c r="AL14598"/>
    </row>
    <row r="14599" spans="3:38" ht="15" customHeight="1" x14ac:dyDescent="0.35">
      <c r="C14599"/>
      <c r="D14599"/>
      <c r="E14599"/>
      <c r="F14599"/>
      <c r="G14599"/>
      <c r="H14599"/>
      <c r="I14599"/>
      <c r="J14599"/>
      <c r="K14599"/>
      <c r="L14599"/>
      <c r="M14599"/>
      <c r="N14599"/>
      <c r="O14599"/>
      <c r="S14599"/>
      <c r="T14599"/>
      <c r="U14599"/>
      <c r="V14599"/>
      <c r="Y14599"/>
      <c r="Z14599"/>
      <c r="AA14599"/>
      <c r="AB14599"/>
      <c r="AC14599"/>
      <c r="AD14599"/>
      <c r="AE14599"/>
      <c r="AF14599"/>
      <c r="AG14599"/>
      <c r="AH14599"/>
      <c r="AI14599"/>
      <c r="AJ14599"/>
      <c r="AK14599"/>
      <c r="AL14599"/>
    </row>
    <row r="14600" spans="3:38" ht="15" customHeight="1" x14ac:dyDescent="0.35">
      <c r="C14600"/>
      <c r="D14600"/>
      <c r="E14600"/>
      <c r="F14600"/>
      <c r="G14600"/>
      <c r="H14600"/>
      <c r="I14600"/>
      <c r="J14600"/>
      <c r="K14600"/>
      <c r="L14600"/>
      <c r="M14600"/>
      <c r="N14600"/>
      <c r="O14600"/>
      <c r="S14600"/>
      <c r="T14600"/>
      <c r="U14600"/>
      <c r="V14600"/>
      <c r="Y14600"/>
      <c r="Z14600"/>
      <c r="AA14600"/>
      <c r="AB14600"/>
      <c r="AC14600"/>
      <c r="AD14600"/>
      <c r="AE14600"/>
      <c r="AF14600"/>
      <c r="AG14600"/>
      <c r="AH14600"/>
      <c r="AI14600"/>
      <c r="AJ14600"/>
      <c r="AK14600"/>
      <c r="AL14600"/>
    </row>
    <row r="14601" spans="3:38" ht="15" customHeight="1" x14ac:dyDescent="0.35">
      <c r="C14601"/>
      <c r="D14601"/>
      <c r="E14601"/>
      <c r="F14601"/>
      <c r="G14601"/>
      <c r="H14601"/>
      <c r="I14601"/>
      <c r="J14601"/>
      <c r="K14601"/>
      <c r="L14601"/>
      <c r="M14601"/>
      <c r="N14601"/>
      <c r="O14601"/>
      <c r="S14601"/>
      <c r="T14601"/>
      <c r="U14601"/>
      <c r="V14601"/>
      <c r="Y14601"/>
      <c r="Z14601"/>
      <c r="AA14601"/>
      <c r="AB14601"/>
      <c r="AC14601"/>
      <c r="AD14601"/>
      <c r="AE14601"/>
      <c r="AF14601"/>
      <c r="AG14601"/>
      <c r="AH14601"/>
      <c r="AI14601"/>
      <c r="AJ14601"/>
      <c r="AK14601"/>
      <c r="AL14601"/>
    </row>
    <row r="14602" spans="3:38" ht="15" customHeight="1" x14ac:dyDescent="0.35">
      <c r="C14602"/>
      <c r="D14602"/>
      <c r="E14602"/>
      <c r="F14602"/>
      <c r="G14602"/>
      <c r="H14602"/>
      <c r="I14602"/>
      <c r="J14602"/>
      <c r="K14602"/>
      <c r="L14602"/>
      <c r="M14602"/>
      <c r="N14602"/>
      <c r="O14602"/>
      <c r="S14602"/>
      <c r="T14602"/>
      <c r="U14602"/>
      <c r="V14602"/>
      <c r="Y14602"/>
      <c r="Z14602"/>
      <c r="AA14602"/>
      <c r="AB14602"/>
      <c r="AC14602"/>
      <c r="AD14602"/>
      <c r="AE14602"/>
      <c r="AF14602"/>
      <c r="AG14602"/>
      <c r="AH14602"/>
      <c r="AI14602"/>
      <c r="AJ14602"/>
      <c r="AK14602"/>
      <c r="AL14602"/>
    </row>
    <row r="14603" spans="3:38" ht="15" customHeight="1" x14ac:dyDescent="0.35">
      <c r="C14603"/>
      <c r="D14603"/>
      <c r="E14603"/>
      <c r="F14603"/>
      <c r="G14603"/>
      <c r="H14603"/>
      <c r="I14603"/>
      <c r="J14603"/>
      <c r="K14603"/>
      <c r="L14603"/>
      <c r="M14603"/>
      <c r="N14603"/>
      <c r="O14603"/>
      <c r="S14603"/>
      <c r="T14603"/>
      <c r="U14603"/>
      <c r="V14603"/>
      <c r="Y14603"/>
      <c r="Z14603"/>
      <c r="AA14603"/>
      <c r="AB14603"/>
      <c r="AC14603"/>
      <c r="AD14603"/>
      <c r="AE14603"/>
      <c r="AF14603"/>
      <c r="AG14603"/>
      <c r="AH14603"/>
      <c r="AI14603"/>
      <c r="AJ14603"/>
      <c r="AK14603"/>
      <c r="AL14603"/>
    </row>
    <row r="14604" spans="3:38" ht="15" customHeight="1" x14ac:dyDescent="0.35">
      <c r="C14604"/>
      <c r="D14604"/>
      <c r="E14604"/>
      <c r="F14604"/>
      <c r="G14604"/>
      <c r="H14604"/>
      <c r="I14604"/>
      <c r="J14604"/>
      <c r="K14604"/>
      <c r="L14604"/>
      <c r="M14604"/>
      <c r="N14604"/>
      <c r="O14604"/>
      <c r="S14604"/>
      <c r="T14604"/>
      <c r="U14604"/>
      <c r="V14604"/>
      <c r="Y14604"/>
      <c r="Z14604"/>
      <c r="AA14604"/>
      <c r="AB14604"/>
      <c r="AC14604"/>
      <c r="AD14604"/>
      <c r="AE14604"/>
      <c r="AF14604"/>
      <c r="AG14604"/>
      <c r="AH14604"/>
      <c r="AI14604"/>
      <c r="AJ14604"/>
      <c r="AK14604"/>
      <c r="AL14604"/>
    </row>
    <row r="14605" spans="3:38" ht="15" customHeight="1" x14ac:dyDescent="0.35">
      <c r="C14605"/>
      <c r="D14605"/>
      <c r="E14605"/>
      <c r="F14605"/>
      <c r="G14605"/>
      <c r="H14605"/>
      <c r="I14605"/>
      <c r="J14605"/>
      <c r="K14605"/>
      <c r="L14605"/>
      <c r="M14605"/>
      <c r="N14605"/>
      <c r="O14605"/>
      <c r="S14605"/>
      <c r="T14605"/>
      <c r="U14605"/>
      <c r="V14605"/>
      <c r="Y14605"/>
      <c r="Z14605"/>
      <c r="AA14605"/>
      <c r="AB14605"/>
      <c r="AC14605"/>
      <c r="AD14605"/>
      <c r="AE14605"/>
      <c r="AF14605"/>
      <c r="AG14605"/>
      <c r="AH14605"/>
      <c r="AI14605"/>
      <c r="AJ14605"/>
      <c r="AK14605"/>
      <c r="AL14605"/>
    </row>
    <row r="14606" spans="3:38" ht="15" customHeight="1" x14ac:dyDescent="0.35">
      <c r="C14606"/>
      <c r="D14606"/>
      <c r="E14606"/>
      <c r="F14606"/>
      <c r="G14606"/>
      <c r="H14606"/>
      <c r="I14606"/>
      <c r="J14606"/>
      <c r="K14606"/>
      <c r="L14606"/>
      <c r="M14606"/>
      <c r="N14606"/>
      <c r="O14606"/>
      <c r="S14606"/>
      <c r="T14606"/>
      <c r="U14606"/>
      <c r="V14606"/>
      <c r="Y14606"/>
      <c r="Z14606"/>
      <c r="AA14606"/>
      <c r="AB14606"/>
      <c r="AC14606"/>
      <c r="AD14606"/>
      <c r="AE14606"/>
      <c r="AF14606"/>
      <c r="AG14606"/>
      <c r="AH14606"/>
      <c r="AI14606"/>
      <c r="AJ14606"/>
      <c r="AK14606"/>
      <c r="AL14606"/>
    </row>
    <row r="14607" spans="3:38" ht="15" customHeight="1" x14ac:dyDescent="0.35">
      <c r="C14607"/>
      <c r="D14607"/>
      <c r="E14607"/>
      <c r="F14607"/>
      <c r="G14607"/>
      <c r="H14607"/>
      <c r="I14607"/>
      <c r="J14607"/>
      <c r="K14607"/>
      <c r="L14607"/>
      <c r="M14607"/>
      <c r="N14607"/>
      <c r="O14607"/>
      <c r="S14607"/>
      <c r="T14607"/>
      <c r="U14607"/>
      <c r="V14607"/>
      <c r="Y14607"/>
      <c r="Z14607"/>
      <c r="AA14607"/>
      <c r="AB14607"/>
      <c r="AC14607"/>
      <c r="AD14607"/>
      <c r="AE14607"/>
      <c r="AF14607"/>
      <c r="AG14607"/>
      <c r="AH14607"/>
      <c r="AI14607"/>
      <c r="AJ14607"/>
      <c r="AK14607"/>
      <c r="AL14607"/>
    </row>
    <row r="14608" spans="3:38" ht="15" customHeight="1" x14ac:dyDescent="0.35">
      <c r="C14608"/>
      <c r="D14608"/>
      <c r="E14608"/>
      <c r="F14608"/>
      <c r="G14608"/>
      <c r="H14608"/>
      <c r="I14608"/>
      <c r="J14608"/>
      <c r="K14608"/>
      <c r="L14608"/>
      <c r="M14608"/>
      <c r="N14608"/>
      <c r="O14608"/>
      <c r="S14608"/>
      <c r="T14608"/>
      <c r="U14608"/>
      <c r="V14608"/>
      <c r="Y14608"/>
      <c r="Z14608"/>
      <c r="AA14608"/>
      <c r="AB14608"/>
      <c r="AC14608"/>
      <c r="AD14608"/>
      <c r="AE14608"/>
      <c r="AF14608"/>
      <c r="AG14608"/>
      <c r="AH14608"/>
      <c r="AI14608"/>
      <c r="AJ14608"/>
      <c r="AK14608"/>
      <c r="AL14608"/>
    </row>
    <row r="14609" spans="3:38" ht="15" customHeight="1" x14ac:dyDescent="0.35">
      <c r="C14609"/>
      <c r="D14609"/>
      <c r="E14609"/>
      <c r="F14609"/>
      <c r="G14609"/>
      <c r="H14609"/>
      <c r="I14609"/>
      <c r="J14609"/>
      <c r="K14609"/>
      <c r="L14609"/>
      <c r="M14609"/>
      <c r="N14609"/>
      <c r="O14609"/>
      <c r="S14609"/>
      <c r="T14609"/>
      <c r="U14609"/>
      <c r="V14609"/>
      <c r="Y14609"/>
      <c r="Z14609"/>
      <c r="AA14609"/>
      <c r="AB14609"/>
      <c r="AC14609"/>
      <c r="AD14609"/>
      <c r="AE14609"/>
      <c r="AF14609"/>
      <c r="AG14609"/>
      <c r="AH14609"/>
      <c r="AI14609"/>
      <c r="AJ14609"/>
      <c r="AK14609"/>
      <c r="AL14609"/>
    </row>
    <row r="14610" spans="3:38" ht="15" customHeight="1" x14ac:dyDescent="0.35">
      <c r="C14610"/>
      <c r="D14610"/>
      <c r="E14610"/>
      <c r="F14610"/>
      <c r="G14610"/>
      <c r="H14610"/>
      <c r="I14610"/>
      <c r="J14610"/>
      <c r="K14610"/>
      <c r="L14610"/>
      <c r="M14610"/>
      <c r="N14610"/>
      <c r="O14610"/>
      <c r="S14610"/>
      <c r="T14610"/>
      <c r="U14610"/>
      <c r="V14610"/>
      <c r="Y14610"/>
      <c r="Z14610"/>
      <c r="AA14610"/>
      <c r="AB14610"/>
      <c r="AC14610"/>
      <c r="AD14610"/>
      <c r="AE14610"/>
      <c r="AF14610"/>
      <c r="AG14610"/>
      <c r="AH14610"/>
      <c r="AI14610"/>
      <c r="AJ14610"/>
      <c r="AK14610"/>
      <c r="AL14610"/>
    </row>
    <row r="14611" spans="3:38" ht="15" customHeight="1" x14ac:dyDescent="0.35">
      <c r="C14611"/>
      <c r="D14611"/>
      <c r="E14611"/>
      <c r="F14611"/>
      <c r="G14611"/>
      <c r="H14611"/>
      <c r="I14611"/>
      <c r="J14611"/>
      <c r="K14611"/>
      <c r="L14611"/>
      <c r="M14611"/>
      <c r="N14611"/>
      <c r="O14611"/>
      <c r="S14611"/>
      <c r="T14611"/>
      <c r="U14611"/>
      <c r="V14611"/>
      <c r="Y14611"/>
      <c r="Z14611"/>
      <c r="AA14611"/>
      <c r="AB14611"/>
      <c r="AC14611"/>
      <c r="AD14611"/>
      <c r="AE14611"/>
      <c r="AF14611"/>
      <c r="AG14611"/>
      <c r="AH14611"/>
      <c r="AI14611"/>
      <c r="AJ14611"/>
      <c r="AK14611"/>
      <c r="AL14611"/>
    </row>
    <row r="14612" spans="3:38" ht="15" customHeight="1" x14ac:dyDescent="0.35">
      <c r="C14612"/>
      <c r="D14612"/>
      <c r="E14612"/>
      <c r="F14612"/>
      <c r="G14612"/>
      <c r="H14612"/>
      <c r="I14612"/>
      <c r="J14612"/>
      <c r="K14612"/>
      <c r="L14612"/>
      <c r="M14612"/>
      <c r="N14612"/>
      <c r="O14612"/>
      <c r="S14612"/>
      <c r="T14612"/>
      <c r="U14612"/>
      <c r="V14612"/>
      <c r="Y14612"/>
      <c r="Z14612"/>
      <c r="AA14612"/>
      <c r="AB14612"/>
      <c r="AC14612"/>
      <c r="AD14612"/>
      <c r="AE14612"/>
      <c r="AF14612"/>
      <c r="AG14612"/>
      <c r="AH14612"/>
      <c r="AI14612"/>
      <c r="AJ14612"/>
      <c r="AK14612"/>
      <c r="AL14612"/>
    </row>
    <row r="14613" spans="3:38" ht="15" customHeight="1" x14ac:dyDescent="0.35">
      <c r="C14613"/>
      <c r="D14613"/>
      <c r="E14613"/>
      <c r="F14613"/>
      <c r="G14613"/>
      <c r="H14613"/>
      <c r="I14613"/>
      <c r="J14613"/>
      <c r="K14613"/>
      <c r="L14613"/>
      <c r="M14613"/>
      <c r="N14613"/>
      <c r="O14613"/>
      <c r="S14613"/>
      <c r="T14613"/>
      <c r="U14613"/>
      <c r="V14613"/>
      <c r="Y14613"/>
      <c r="Z14613"/>
      <c r="AA14613"/>
      <c r="AB14613"/>
      <c r="AC14613"/>
      <c r="AD14613"/>
      <c r="AE14613"/>
      <c r="AF14613"/>
      <c r="AG14613"/>
      <c r="AH14613"/>
      <c r="AI14613"/>
      <c r="AJ14613"/>
      <c r="AK14613"/>
      <c r="AL14613"/>
    </row>
    <row r="14614" spans="3:38" ht="15" customHeight="1" x14ac:dyDescent="0.35">
      <c r="C14614"/>
      <c r="D14614"/>
      <c r="E14614"/>
      <c r="F14614"/>
      <c r="G14614"/>
      <c r="H14614"/>
      <c r="I14614"/>
      <c r="J14614"/>
      <c r="K14614"/>
      <c r="L14614"/>
      <c r="M14614"/>
      <c r="N14614"/>
      <c r="O14614"/>
      <c r="S14614"/>
      <c r="T14614"/>
      <c r="U14614"/>
      <c r="V14614"/>
      <c r="Y14614"/>
      <c r="Z14614"/>
      <c r="AA14614"/>
      <c r="AB14614"/>
      <c r="AC14614"/>
      <c r="AD14614"/>
      <c r="AE14614"/>
      <c r="AF14614"/>
      <c r="AG14614"/>
      <c r="AH14614"/>
      <c r="AI14614"/>
      <c r="AJ14614"/>
      <c r="AK14614"/>
      <c r="AL14614"/>
    </row>
    <row r="14615" spans="3:38" ht="15" customHeight="1" x14ac:dyDescent="0.35">
      <c r="C14615"/>
      <c r="D14615"/>
      <c r="E14615"/>
      <c r="F14615"/>
      <c r="G14615"/>
      <c r="H14615"/>
      <c r="I14615"/>
      <c r="J14615"/>
      <c r="K14615"/>
      <c r="L14615"/>
      <c r="M14615"/>
      <c r="N14615"/>
      <c r="O14615"/>
      <c r="S14615"/>
      <c r="T14615"/>
      <c r="U14615"/>
      <c r="V14615"/>
      <c r="Y14615"/>
      <c r="Z14615"/>
      <c r="AA14615"/>
      <c r="AB14615"/>
      <c r="AC14615"/>
      <c r="AD14615"/>
      <c r="AE14615"/>
      <c r="AF14615"/>
      <c r="AG14615"/>
      <c r="AH14615"/>
      <c r="AI14615"/>
      <c r="AJ14615"/>
      <c r="AK14615"/>
      <c r="AL14615"/>
    </row>
    <row r="14616" spans="3:38" ht="15" customHeight="1" x14ac:dyDescent="0.35">
      <c r="C14616"/>
      <c r="D14616"/>
      <c r="E14616"/>
      <c r="F14616"/>
      <c r="G14616"/>
      <c r="H14616"/>
      <c r="I14616"/>
      <c r="J14616"/>
      <c r="K14616"/>
      <c r="L14616"/>
      <c r="M14616"/>
      <c r="N14616"/>
      <c r="O14616"/>
      <c r="S14616"/>
      <c r="T14616"/>
      <c r="U14616"/>
      <c r="V14616"/>
      <c r="Y14616"/>
      <c r="Z14616"/>
      <c r="AA14616"/>
      <c r="AB14616"/>
      <c r="AC14616"/>
      <c r="AD14616"/>
      <c r="AE14616"/>
      <c r="AF14616"/>
      <c r="AG14616"/>
      <c r="AH14616"/>
      <c r="AI14616"/>
      <c r="AJ14616"/>
      <c r="AK14616"/>
      <c r="AL14616"/>
    </row>
    <row r="14617" spans="3:38" ht="15" customHeight="1" x14ac:dyDescent="0.35">
      <c r="C14617"/>
      <c r="D14617"/>
      <c r="E14617"/>
      <c r="F14617"/>
      <c r="G14617"/>
      <c r="H14617"/>
      <c r="I14617"/>
      <c r="J14617"/>
      <c r="K14617"/>
      <c r="L14617"/>
      <c r="M14617"/>
      <c r="N14617"/>
      <c r="O14617"/>
      <c r="S14617"/>
      <c r="T14617"/>
      <c r="U14617"/>
      <c r="V14617"/>
      <c r="Y14617"/>
      <c r="Z14617"/>
      <c r="AA14617"/>
      <c r="AB14617"/>
      <c r="AC14617"/>
      <c r="AD14617"/>
      <c r="AE14617"/>
      <c r="AF14617"/>
      <c r="AG14617"/>
      <c r="AH14617"/>
      <c r="AI14617"/>
      <c r="AJ14617"/>
      <c r="AK14617"/>
      <c r="AL14617"/>
    </row>
    <row r="14618" spans="3:38" ht="15" customHeight="1" x14ac:dyDescent="0.35">
      <c r="C14618"/>
      <c r="D14618"/>
      <c r="E14618"/>
      <c r="F14618"/>
      <c r="G14618"/>
      <c r="H14618"/>
      <c r="I14618"/>
      <c r="J14618"/>
      <c r="K14618"/>
      <c r="L14618"/>
      <c r="M14618"/>
      <c r="N14618"/>
      <c r="O14618"/>
      <c r="S14618"/>
      <c r="T14618"/>
      <c r="U14618"/>
      <c r="V14618"/>
      <c r="Y14618"/>
      <c r="Z14618"/>
      <c r="AA14618"/>
      <c r="AB14618"/>
      <c r="AC14618"/>
      <c r="AD14618"/>
      <c r="AE14618"/>
      <c r="AF14618"/>
      <c r="AG14618"/>
      <c r="AH14618"/>
      <c r="AI14618"/>
      <c r="AJ14618"/>
      <c r="AK14618"/>
      <c r="AL14618"/>
    </row>
    <row r="14619" spans="3:38" ht="15" customHeight="1" x14ac:dyDescent="0.35">
      <c r="C14619"/>
      <c r="D14619"/>
      <c r="E14619"/>
      <c r="F14619"/>
      <c r="G14619"/>
      <c r="H14619"/>
      <c r="I14619"/>
      <c r="J14619"/>
      <c r="K14619"/>
      <c r="L14619"/>
      <c r="M14619"/>
      <c r="N14619"/>
      <c r="O14619"/>
      <c r="S14619"/>
      <c r="T14619"/>
      <c r="U14619"/>
      <c r="V14619"/>
      <c r="Y14619"/>
      <c r="Z14619"/>
      <c r="AA14619"/>
      <c r="AB14619"/>
      <c r="AC14619"/>
      <c r="AD14619"/>
      <c r="AE14619"/>
      <c r="AF14619"/>
      <c r="AG14619"/>
      <c r="AH14619"/>
      <c r="AI14619"/>
      <c r="AJ14619"/>
      <c r="AK14619"/>
      <c r="AL14619"/>
    </row>
    <row r="14620" spans="3:38" ht="15" customHeight="1" x14ac:dyDescent="0.35">
      <c r="C14620"/>
      <c r="D14620"/>
      <c r="E14620"/>
      <c r="F14620"/>
      <c r="G14620"/>
      <c r="H14620"/>
      <c r="I14620"/>
      <c r="J14620"/>
      <c r="K14620"/>
      <c r="L14620"/>
      <c r="M14620"/>
      <c r="N14620"/>
      <c r="O14620"/>
      <c r="S14620"/>
      <c r="T14620"/>
      <c r="U14620"/>
      <c r="V14620"/>
      <c r="Y14620"/>
      <c r="Z14620"/>
      <c r="AA14620"/>
      <c r="AB14620"/>
      <c r="AC14620"/>
      <c r="AD14620"/>
      <c r="AE14620"/>
      <c r="AF14620"/>
      <c r="AG14620"/>
      <c r="AH14620"/>
      <c r="AI14620"/>
      <c r="AJ14620"/>
      <c r="AK14620"/>
      <c r="AL14620"/>
    </row>
    <row r="14621" spans="3:38" ht="15" customHeight="1" x14ac:dyDescent="0.35">
      <c r="C14621"/>
      <c r="D14621"/>
      <c r="E14621"/>
      <c r="F14621"/>
      <c r="G14621"/>
      <c r="H14621"/>
      <c r="I14621"/>
      <c r="J14621"/>
      <c r="K14621"/>
      <c r="L14621"/>
      <c r="M14621"/>
      <c r="N14621"/>
      <c r="O14621"/>
      <c r="S14621"/>
      <c r="T14621"/>
      <c r="U14621"/>
      <c r="V14621"/>
      <c r="Y14621"/>
      <c r="Z14621"/>
      <c r="AA14621"/>
      <c r="AB14621"/>
      <c r="AC14621"/>
      <c r="AD14621"/>
      <c r="AE14621"/>
      <c r="AF14621"/>
      <c r="AG14621"/>
      <c r="AH14621"/>
      <c r="AI14621"/>
      <c r="AJ14621"/>
      <c r="AK14621"/>
      <c r="AL14621"/>
    </row>
    <row r="14622" spans="3:38" ht="15" customHeight="1" x14ac:dyDescent="0.35">
      <c r="C14622"/>
      <c r="D14622"/>
      <c r="E14622"/>
      <c r="F14622"/>
      <c r="G14622"/>
      <c r="H14622"/>
      <c r="I14622"/>
      <c r="J14622"/>
      <c r="K14622"/>
      <c r="L14622"/>
      <c r="M14622"/>
      <c r="N14622"/>
      <c r="O14622"/>
      <c r="S14622"/>
      <c r="T14622"/>
      <c r="U14622"/>
      <c r="V14622"/>
      <c r="Y14622"/>
      <c r="Z14622"/>
      <c r="AA14622"/>
      <c r="AB14622"/>
      <c r="AC14622"/>
      <c r="AD14622"/>
      <c r="AE14622"/>
      <c r="AF14622"/>
      <c r="AG14622"/>
      <c r="AH14622"/>
      <c r="AI14622"/>
      <c r="AJ14622"/>
      <c r="AK14622"/>
      <c r="AL14622"/>
    </row>
    <row r="14623" spans="3:38" ht="15" customHeight="1" x14ac:dyDescent="0.35">
      <c r="C14623"/>
      <c r="D14623"/>
      <c r="E14623"/>
      <c r="F14623"/>
      <c r="G14623"/>
      <c r="H14623"/>
      <c r="I14623"/>
      <c r="J14623"/>
      <c r="K14623"/>
      <c r="L14623"/>
      <c r="M14623"/>
      <c r="N14623"/>
      <c r="O14623"/>
      <c r="S14623"/>
      <c r="T14623"/>
      <c r="U14623"/>
      <c r="V14623"/>
      <c r="Y14623"/>
      <c r="Z14623"/>
      <c r="AA14623"/>
      <c r="AB14623"/>
      <c r="AC14623"/>
      <c r="AD14623"/>
      <c r="AE14623"/>
      <c r="AF14623"/>
      <c r="AG14623"/>
      <c r="AH14623"/>
      <c r="AI14623"/>
      <c r="AJ14623"/>
      <c r="AK14623"/>
      <c r="AL14623"/>
    </row>
    <row r="14624" spans="3:38" ht="15" customHeight="1" x14ac:dyDescent="0.35">
      <c r="C14624"/>
      <c r="D14624"/>
      <c r="E14624"/>
      <c r="F14624"/>
      <c r="G14624"/>
      <c r="H14624"/>
      <c r="I14624"/>
      <c r="J14624"/>
      <c r="K14624"/>
      <c r="L14624"/>
      <c r="M14624"/>
      <c r="N14624"/>
      <c r="O14624"/>
      <c r="S14624"/>
      <c r="T14624"/>
      <c r="U14624"/>
      <c r="V14624"/>
      <c r="Y14624"/>
      <c r="Z14624"/>
      <c r="AA14624"/>
      <c r="AB14624"/>
      <c r="AC14624"/>
      <c r="AD14624"/>
      <c r="AE14624"/>
      <c r="AF14624"/>
      <c r="AG14624"/>
      <c r="AH14624"/>
      <c r="AI14624"/>
      <c r="AJ14624"/>
      <c r="AK14624"/>
      <c r="AL14624"/>
    </row>
    <row r="14625" spans="3:38" ht="15" customHeight="1" x14ac:dyDescent="0.35">
      <c r="C14625"/>
      <c r="D14625"/>
      <c r="E14625"/>
      <c r="F14625"/>
      <c r="G14625"/>
      <c r="H14625"/>
      <c r="I14625"/>
      <c r="J14625"/>
      <c r="K14625"/>
      <c r="L14625"/>
      <c r="M14625"/>
      <c r="N14625"/>
      <c r="O14625"/>
      <c r="S14625"/>
      <c r="T14625"/>
      <c r="U14625"/>
      <c r="V14625"/>
      <c r="Y14625"/>
      <c r="Z14625"/>
      <c r="AA14625"/>
      <c r="AB14625"/>
      <c r="AC14625"/>
      <c r="AD14625"/>
      <c r="AE14625"/>
      <c r="AF14625"/>
      <c r="AG14625"/>
      <c r="AH14625"/>
      <c r="AI14625"/>
      <c r="AJ14625"/>
      <c r="AK14625"/>
      <c r="AL14625"/>
    </row>
    <row r="14626" spans="3:38" ht="15" customHeight="1" x14ac:dyDescent="0.35">
      <c r="C14626"/>
      <c r="D14626"/>
      <c r="E14626"/>
      <c r="F14626"/>
      <c r="G14626"/>
      <c r="H14626"/>
      <c r="I14626"/>
      <c r="J14626"/>
      <c r="K14626"/>
      <c r="L14626"/>
      <c r="M14626"/>
      <c r="N14626"/>
      <c r="O14626"/>
      <c r="S14626"/>
      <c r="T14626"/>
      <c r="U14626"/>
      <c r="V14626"/>
      <c r="Y14626"/>
      <c r="Z14626"/>
      <c r="AA14626"/>
      <c r="AB14626"/>
      <c r="AC14626"/>
      <c r="AD14626"/>
      <c r="AE14626"/>
      <c r="AF14626"/>
      <c r="AG14626"/>
      <c r="AH14626"/>
      <c r="AI14626"/>
      <c r="AJ14626"/>
      <c r="AK14626"/>
      <c r="AL14626"/>
    </row>
    <row r="14627" spans="3:38" ht="15" customHeight="1" x14ac:dyDescent="0.35">
      <c r="C14627"/>
      <c r="D14627"/>
      <c r="E14627"/>
      <c r="F14627"/>
      <c r="G14627"/>
      <c r="H14627"/>
      <c r="I14627"/>
      <c r="J14627"/>
      <c r="K14627"/>
      <c r="L14627"/>
      <c r="M14627"/>
      <c r="N14627"/>
      <c r="O14627"/>
      <c r="S14627"/>
      <c r="T14627"/>
      <c r="U14627"/>
      <c r="V14627"/>
      <c r="Y14627"/>
      <c r="Z14627"/>
      <c r="AA14627"/>
      <c r="AB14627"/>
      <c r="AC14627"/>
      <c r="AD14627"/>
      <c r="AE14627"/>
      <c r="AF14627"/>
      <c r="AG14627"/>
      <c r="AH14627"/>
      <c r="AI14627"/>
      <c r="AJ14627"/>
      <c r="AK14627"/>
      <c r="AL14627"/>
    </row>
    <row r="14628" spans="3:38" ht="15" customHeight="1" x14ac:dyDescent="0.35">
      <c r="C14628"/>
      <c r="D14628"/>
      <c r="E14628"/>
      <c r="F14628"/>
      <c r="G14628"/>
      <c r="H14628"/>
      <c r="I14628"/>
      <c r="J14628"/>
      <c r="K14628"/>
      <c r="L14628"/>
      <c r="M14628"/>
      <c r="N14628"/>
      <c r="O14628"/>
      <c r="S14628"/>
      <c r="T14628"/>
      <c r="U14628"/>
      <c r="V14628"/>
      <c r="Y14628"/>
      <c r="Z14628"/>
      <c r="AA14628"/>
      <c r="AB14628"/>
      <c r="AC14628"/>
      <c r="AD14628"/>
      <c r="AE14628"/>
      <c r="AF14628"/>
      <c r="AG14628"/>
      <c r="AH14628"/>
      <c r="AI14628"/>
      <c r="AJ14628"/>
      <c r="AK14628"/>
      <c r="AL14628"/>
    </row>
    <row r="14629" spans="3:38" ht="15" customHeight="1" x14ac:dyDescent="0.35">
      <c r="C14629"/>
      <c r="D14629"/>
      <c r="E14629"/>
      <c r="F14629"/>
      <c r="G14629"/>
      <c r="H14629"/>
      <c r="I14629"/>
      <c r="J14629"/>
      <c r="K14629"/>
      <c r="L14629"/>
      <c r="M14629"/>
      <c r="N14629"/>
      <c r="O14629"/>
      <c r="S14629"/>
      <c r="T14629"/>
      <c r="U14629"/>
      <c r="V14629"/>
      <c r="Y14629"/>
      <c r="Z14629"/>
      <c r="AA14629"/>
      <c r="AB14629"/>
      <c r="AC14629"/>
      <c r="AD14629"/>
      <c r="AE14629"/>
      <c r="AF14629"/>
      <c r="AG14629"/>
      <c r="AH14629"/>
      <c r="AI14629"/>
      <c r="AJ14629"/>
      <c r="AK14629"/>
      <c r="AL14629"/>
    </row>
    <row r="14630" spans="3:38" ht="15" customHeight="1" x14ac:dyDescent="0.35">
      <c r="C14630"/>
      <c r="D14630"/>
      <c r="E14630"/>
      <c r="F14630"/>
      <c r="G14630"/>
      <c r="H14630"/>
      <c r="I14630"/>
      <c r="J14630"/>
      <c r="K14630"/>
      <c r="L14630"/>
      <c r="M14630"/>
      <c r="N14630"/>
      <c r="O14630"/>
      <c r="S14630"/>
      <c r="T14630"/>
      <c r="U14630"/>
      <c r="V14630"/>
      <c r="Y14630"/>
      <c r="Z14630"/>
      <c r="AA14630"/>
      <c r="AB14630"/>
      <c r="AC14630"/>
      <c r="AD14630"/>
      <c r="AE14630"/>
      <c r="AF14630"/>
      <c r="AG14630"/>
      <c r="AH14630"/>
      <c r="AI14630"/>
      <c r="AJ14630"/>
      <c r="AK14630"/>
      <c r="AL14630"/>
    </row>
    <row r="14631" spans="3:38" ht="15" customHeight="1" x14ac:dyDescent="0.35">
      <c r="C14631"/>
      <c r="D14631"/>
      <c r="E14631"/>
      <c r="F14631"/>
      <c r="G14631"/>
      <c r="H14631"/>
      <c r="I14631"/>
      <c r="J14631"/>
      <c r="K14631"/>
      <c r="L14631"/>
      <c r="M14631"/>
      <c r="N14631"/>
      <c r="O14631"/>
      <c r="S14631"/>
      <c r="T14631"/>
      <c r="U14631"/>
      <c r="V14631"/>
      <c r="Y14631"/>
      <c r="Z14631"/>
      <c r="AA14631"/>
      <c r="AB14631"/>
      <c r="AC14631"/>
      <c r="AD14631"/>
      <c r="AE14631"/>
      <c r="AF14631"/>
      <c r="AG14631"/>
      <c r="AH14631"/>
      <c r="AI14631"/>
      <c r="AJ14631"/>
      <c r="AK14631"/>
      <c r="AL14631"/>
    </row>
    <row r="14632" spans="3:38" ht="15" customHeight="1" x14ac:dyDescent="0.35">
      <c r="C14632"/>
      <c r="D14632"/>
      <c r="E14632"/>
      <c r="F14632"/>
      <c r="G14632"/>
      <c r="H14632"/>
      <c r="I14632"/>
      <c r="J14632"/>
      <c r="K14632"/>
      <c r="L14632"/>
      <c r="M14632"/>
      <c r="N14632"/>
      <c r="O14632"/>
      <c r="S14632"/>
      <c r="T14632"/>
      <c r="U14632"/>
      <c r="V14632"/>
      <c r="Y14632"/>
      <c r="Z14632"/>
      <c r="AA14632"/>
      <c r="AB14632"/>
      <c r="AC14632"/>
      <c r="AD14632"/>
      <c r="AE14632"/>
      <c r="AF14632"/>
      <c r="AG14632"/>
      <c r="AH14632"/>
      <c r="AI14632"/>
      <c r="AJ14632"/>
      <c r="AK14632"/>
      <c r="AL14632"/>
    </row>
    <row r="14633" spans="3:38" ht="15" customHeight="1" x14ac:dyDescent="0.35">
      <c r="C14633"/>
      <c r="D14633"/>
      <c r="E14633"/>
      <c r="F14633"/>
      <c r="G14633"/>
      <c r="H14633"/>
      <c r="I14633"/>
      <c r="J14633"/>
      <c r="K14633"/>
      <c r="L14633"/>
      <c r="M14633"/>
      <c r="N14633"/>
      <c r="O14633"/>
      <c r="S14633"/>
      <c r="T14633"/>
      <c r="U14633"/>
      <c r="V14633"/>
      <c r="Y14633"/>
      <c r="Z14633"/>
      <c r="AA14633"/>
      <c r="AB14633"/>
      <c r="AC14633"/>
      <c r="AD14633"/>
      <c r="AE14633"/>
      <c r="AF14633"/>
      <c r="AG14633"/>
      <c r="AH14633"/>
      <c r="AI14633"/>
      <c r="AJ14633"/>
      <c r="AK14633"/>
      <c r="AL14633"/>
    </row>
    <row r="14634" spans="3:38" ht="15" customHeight="1" x14ac:dyDescent="0.35">
      <c r="C14634"/>
      <c r="D14634"/>
      <c r="E14634"/>
      <c r="F14634"/>
      <c r="G14634"/>
      <c r="H14634"/>
      <c r="I14634"/>
      <c r="J14634"/>
      <c r="K14634"/>
      <c r="L14634"/>
      <c r="M14634"/>
      <c r="N14634"/>
      <c r="O14634"/>
      <c r="S14634"/>
      <c r="T14634"/>
      <c r="U14634"/>
      <c r="V14634"/>
      <c r="Y14634"/>
      <c r="Z14634"/>
      <c r="AA14634"/>
      <c r="AB14634"/>
      <c r="AC14634"/>
      <c r="AD14634"/>
      <c r="AE14634"/>
      <c r="AF14634"/>
      <c r="AG14634"/>
      <c r="AH14634"/>
      <c r="AI14634"/>
      <c r="AJ14634"/>
      <c r="AK14634"/>
      <c r="AL14634"/>
    </row>
    <row r="14635" spans="3:38" ht="15" customHeight="1" x14ac:dyDescent="0.35">
      <c r="C14635"/>
      <c r="D14635"/>
      <c r="E14635"/>
      <c r="F14635"/>
      <c r="G14635"/>
      <c r="H14635"/>
      <c r="I14635"/>
      <c r="J14635"/>
      <c r="K14635"/>
      <c r="L14635"/>
      <c r="M14635"/>
      <c r="N14635"/>
      <c r="O14635"/>
      <c r="S14635"/>
      <c r="T14635"/>
      <c r="U14635"/>
      <c r="V14635"/>
      <c r="Y14635"/>
      <c r="Z14635"/>
      <c r="AA14635"/>
      <c r="AB14635"/>
      <c r="AC14635"/>
      <c r="AD14635"/>
      <c r="AE14635"/>
      <c r="AF14635"/>
      <c r="AG14635"/>
      <c r="AH14635"/>
      <c r="AI14635"/>
      <c r="AJ14635"/>
      <c r="AK14635"/>
      <c r="AL14635"/>
    </row>
    <row r="14636" spans="3:38" ht="15" customHeight="1" x14ac:dyDescent="0.35">
      <c r="C14636"/>
      <c r="D14636"/>
      <c r="E14636"/>
      <c r="F14636"/>
      <c r="G14636"/>
      <c r="H14636"/>
      <c r="I14636"/>
      <c r="J14636"/>
      <c r="K14636"/>
      <c r="L14636"/>
      <c r="M14636"/>
      <c r="N14636"/>
      <c r="O14636"/>
      <c r="S14636"/>
      <c r="T14636"/>
      <c r="U14636"/>
      <c r="V14636"/>
      <c r="Y14636"/>
      <c r="Z14636"/>
      <c r="AA14636"/>
      <c r="AB14636"/>
      <c r="AC14636"/>
      <c r="AD14636"/>
      <c r="AE14636"/>
      <c r="AF14636"/>
      <c r="AG14636"/>
      <c r="AH14636"/>
      <c r="AI14636"/>
      <c r="AJ14636"/>
      <c r="AK14636"/>
      <c r="AL14636"/>
    </row>
    <row r="14637" spans="3:38" ht="15" customHeight="1" x14ac:dyDescent="0.35">
      <c r="C14637"/>
      <c r="D14637"/>
      <c r="E14637"/>
      <c r="F14637"/>
      <c r="G14637"/>
      <c r="H14637"/>
      <c r="I14637"/>
      <c r="J14637"/>
      <c r="K14637"/>
      <c r="L14637"/>
      <c r="M14637"/>
      <c r="N14637"/>
      <c r="O14637"/>
      <c r="S14637"/>
      <c r="T14637"/>
      <c r="U14637"/>
      <c r="V14637"/>
      <c r="Y14637"/>
      <c r="Z14637"/>
      <c r="AA14637"/>
      <c r="AB14637"/>
      <c r="AC14637"/>
      <c r="AD14637"/>
      <c r="AE14637"/>
      <c r="AF14637"/>
      <c r="AG14637"/>
      <c r="AH14637"/>
      <c r="AI14637"/>
      <c r="AJ14637"/>
      <c r="AK14637"/>
      <c r="AL14637"/>
    </row>
    <row r="14638" spans="3:38" ht="15" customHeight="1" x14ac:dyDescent="0.35">
      <c r="C14638"/>
      <c r="D14638"/>
      <c r="E14638"/>
      <c r="F14638"/>
      <c r="G14638"/>
      <c r="H14638"/>
      <c r="I14638"/>
      <c r="J14638"/>
      <c r="K14638"/>
      <c r="L14638"/>
      <c r="M14638"/>
      <c r="N14638"/>
      <c r="O14638"/>
      <c r="S14638"/>
      <c r="T14638"/>
      <c r="U14638"/>
      <c r="V14638"/>
      <c r="Y14638"/>
      <c r="Z14638"/>
      <c r="AA14638"/>
      <c r="AB14638"/>
      <c r="AC14638"/>
      <c r="AD14638"/>
      <c r="AE14638"/>
      <c r="AF14638"/>
      <c r="AG14638"/>
      <c r="AH14638"/>
      <c r="AI14638"/>
      <c r="AJ14638"/>
      <c r="AK14638"/>
      <c r="AL14638"/>
    </row>
    <row r="14639" spans="3:38" ht="15" customHeight="1" x14ac:dyDescent="0.35">
      <c r="C14639"/>
      <c r="D14639"/>
      <c r="E14639"/>
      <c r="F14639"/>
      <c r="G14639"/>
      <c r="H14639"/>
      <c r="I14639"/>
      <c r="J14639"/>
      <c r="K14639"/>
      <c r="L14639"/>
      <c r="M14639"/>
      <c r="N14639"/>
      <c r="O14639"/>
      <c r="S14639"/>
      <c r="T14639"/>
      <c r="U14639"/>
      <c r="V14639"/>
      <c r="Y14639"/>
      <c r="Z14639"/>
      <c r="AA14639"/>
      <c r="AB14639"/>
      <c r="AC14639"/>
      <c r="AD14639"/>
      <c r="AE14639"/>
      <c r="AF14639"/>
      <c r="AG14639"/>
      <c r="AH14639"/>
      <c r="AI14639"/>
      <c r="AJ14639"/>
      <c r="AK14639"/>
      <c r="AL14639"/>
    </row>
    <row r="14640" spans="3:38" ht="15" customHeight="1" x14ac:dyDescent="0.35">
      <c r="C14640"/>
      <c r="D14640"/>
      <c r="E14640"/>
      <c r="F14640"/>
      <c r="G14640"/>
      <c r="H14640"/>
      <c r="I14640"/>
      <c r="J14640"/>
      <c r="K14640"/>
      <c r="L14640"/>
      <c r="M14640"/>
      <c r="N14640"/>
      <c r="O14640"/>
      <c r="S14640"/>
      <c r="T14640"/>
      <c r="U14640"/>
      <c r="V14640"/>
      <c r="Y14640"/>
      <c r="Z14640"/>
      <c r="AA14640"/>
      <c r="AB14640"/>
      <c r="AC14640"/>
      <c r="AD14640"/>
      <c r="AE14640"/>
      <c r="AF14640"/>
      <c r="AG14640"/>
      <c r="AH14640"/>
      <c r="AI14640"/>
      <c r="AJ14640"/>
      <c r="AK14640"/>
      <c r="AL14640"/>
    </row>
    <row r="14641" spans="3:38" ht="15" customHeight="1" x14ac:dyDescent="0.35">
      <c r="C14641"/>
      <c r="D14641"/>
      <c r="E14641"/>
      <c r="F14641"/>
      <c r="G14641"/>
      <c r="H14641"/>
      <c r="I14641"/>
      <c r="J14641"/>
      <c r="K14641"/>
      <c r="L14641"/>
      <c r="M14641"/>
      <c r="N14641"/>
      <c r="O14641"/>
      <c r="S14641"/>
      <c r="T14641"/>
      <c r="U14641"/>
      <c r="V14641"/>
      <c r="Y14641"/>
      <c r="Z14641"/>
      <c r="AA14641"/>
      <c r="AB14641"/>
      <c r="AC14641"/>
      <c r="AD14641"/>
      <c r="AE14641"/>
      <c r="AF14641"/>
      <c r="AG14641"/>
      <c r="AH14641"/>
      <c r="AI14641"/>
      <c r="AJ14641"/>
      <c r="AK14641"/>
      <c r="AL14641"/>
    </row>
    <row r="14642" spans="3:38" ht="15" customHeight="1" x14ac:dyDescent="0.35">
      <c r="C14642"/>
      <c r="D14642"/>
      <c r="E14642"/>
      <c r="F14642"/>
      <c r="G14642"/>
      <c r="H14642"/>
      <c r="I14642"/>
      <c r="J14642"/>
      <c r="K14642"/>
      <c r="L14642"/>
      <c r="M14642"/>
      <c r="N14642"/>
      <c r="O14642"/>
      <c r="S14642"/>
      <c r="T14642"/>
      <c r="U14642"/>
      <c r="V14642"/>
      <c r="Y14642"/>
      <c r="Z14642"/>
      <c r="AA14642"/>
      <c r="AB14642"/>
      <c r="AC14642"/>
      <c r="AD14642"/>
      <c r="AE14642"/>
      <c r="AF14642"/>
      <c r="AG14642"/>
      <c r="AH14642"/>
      <c r="AI14642"/>
      <c r="AJ14642"/>
      <c r="AK14642"/>
      <c r="AL14642"/>
    </row>
    <row r="14643" spans="3:38" ht="15" customHeight="1" x14ac:dyDescent="0.35">
      <c r="C14643"/>
      <c r="D14643"/>
      <c r="E14643"/>
      <c r="F14643"/>
      <c r="G14643"/>
      <c r="H14643"/>
      <c r="I14643"/>
      <c r="J14643"/>
      <c r="K14643"/>
      <c r="L14643"/>
      <c r="M14643"/>
      <c r="N14643"/>
      <c r="O14643"/>
      <c r="S14643"/>
      <c r="T14643"/>
      <c r="U14643"/>
      <c r="V14643"/>
      <c r="Y14643"/>
      <c r="Z14643"/>
      <c r="AA14643"/>
      <c r="AB14643"/>
      <c r="AC14643"/>
      <c r="AD14643"/>
      <c r="AE14643"/>
      <c r="AF14643"/>
      <c r="AG14643"/>
      <c r="AH14643"/>
      <c r="AI14643"/>
      <c r="AJ14643"/>
      <c r="AK14643"/>
      <c r="AL14643"/>
    </row>
    <row r="14644" spans="3:38" ht="15" customHeight="1" x14ac:dyDescent="0.35">
      <c r="C14644"/>
      <c r="D14644"/>
      <c r="E14644"/>
      <c r="F14644"/>
      <c r="G14644"/>
      <c r="H14644"/>
      <c r="I14644"/>
      <c r="J14644"/>
      <c r="K14644"/>
      <c r="L14644"/>
      <c r="M14644"/>
      <c r="N14644"/>
      <c r="O14644"/>
      <c r="S14644"/>
      <c r="T14644"/>
      <c r="U14644"/>
      <c r="V14644"/>
      <c r="Y14644"/>
      <c r="Z14644"/>
      <c r="AA14644"/>
      <c r="AB14644"/>
      <c r="AC14644"/>
      <c r="AD14644"/>
      <c r="AE14644"/>
      <c r="AF14644"/>
      <c r="AG14644"/>
      <c r="AH14644"/>
      <c r="AI14644"/>
      <c r="AJ14644"/>
      <c r="AK14644"/>
      <c r="AL14644"/>
    </row>
    <row r="14645" spans="3:38" ht="15" customHeight="1" x14ac:dyDescent="0.35">
      <c r="C14645"/>
      <c r="D14645"/>
      <c r="E14645"/>
      <c r="F14645"/>
      <c r="G14645"/>
      <c r="H14645"/>
      <c r="I14645"/>
      <c r="J14645"/>
      <c r="K14645"/>
      <c r="L14645"/>
      <c r="M14645"/>
      <c r="N14645"/>
      <c r="O14645"/>
      <c r="S14645"/>
      <c r="T14645"/>
      <c r="U14645"/>
      <c r="V14645"/>
      <c r="Y14645"/>
      <c r="Z14645"/>
      <c r="AA14645"/>
      <c r="AB14645"/>
      <c r="AC14645"/>
      <c r="AD14645"/>
      <c r="AE14645"/>
      <c r="AF14645"/>
      <c r="AG14645"/>
      <c r="AH14645"/>
      <c r="AI14645"/>
      <c r="AJ14645"/>
      <c r="AK14645"/>
      <c r="AL14645"/>
    </row>
    <row r="14646" spans="3:38" ht="15" customHeight="1" x14ac:dyDescent="0.35">
      <c r="C14646"/>
      <c r="D14646"/>
      <c r="E14646"/>
      <c r="F14646"/>
      <c r="G14646"/>
      <c r="H14646"/>
      <c r="I14646"/>
      <c r="J14646"/>
      <c r="K14646"/>
      <c r="L14646"/>
      <c r="M14646"/>
      <c r="N14646"/>
      <c r="O14646"/>
      <c r="S14646"/>
      <c r="T14646"/>
      <c r="U14646"/>
      <c r="V14646"/>
      <c r="Y14646"/>
      <c r="Z14646"/>
      <c r="AA14646"/>
      <c r="AB14646"/>
      <c r="AC14646"/>
      <c r="AD14646"/>
      <c r="AE14646"/>
      <c r="AF14646"/>
      <c r="AG14646"/>
      <c r="AH14646"/>
      <c r="AI14646"/>
      <c r="AJ14646"/>
      <c r="AK14646"/>
      <c r="AL14646"/>
    </row>
    <row r="14647" spans="3:38" ht="15" customHeight="1" x14ac:dyDescent="0.35">
      <c r="C14647"/>
      <c r="D14647"/>
      <c r="E14647"/>
      <c r="F14647"/>
      <c r="G14647"/>
      <c r="H14647"/>
      <c r="I14647"/>
      <c r="J14647"/>
      <c r="K14647"/>
      <c r="L14647"/>
      <c r="M14647"/>
      <c r="N14647"/>
      <c r="O14647"/>
      <c r="S14647"/>
      <c r="T14647"/>
      <c r="U14647"/>
      <c r="V14647"/>
      <c r="Y14647"/>
      <c r="Z14647"/>
      <c r="AA14647"/>
      <c r="AB14647"/>
      <c r="AC14647"/>
      <c r="AD14647"/>
      <c r="AE14647"/>
      <c r="AF14647"/>
      <c r="AG14647"/>
      <c r="AH14647"/>
      <c r="AI14647"/>
      <c r="AJ14647"/>
      <c r="AK14647"/>
      <c r="AL14647"/>
    </row>
    <row r="14648" spans="3:38" ht="15" customHeight="1" x14ac:dyDescent="0.35">
      <c r="C14648"/>
      <c r="D14648"/>
      <c r="E14648"/>
      <c r="F14648"/>
      <c r="G14648"/>
      <c r="H14648"/>
      <c r="I14648"/>
      <c r="J14648"/>
      <c r="K14648"/>
      <c r="L14648"/>
      <c r="M14648"/>
      <c r="N14648"/>
      <c r="O14648"/>
      <c r="S14648"/>
      <c r="T14648"/>
      <c r="U14648"/>
      <c r="V14648"/>
      <c r="Y14648"/>
      <c r="Z14648"/>
      <c r="AA14648"/>
      <c r="AB14648"/>
      <c r="AC14648"/>
      <c r="AD14648"/>
      <c r="AE14648"/>
      <c r="AF14648"/>
      <c r="AG14648"/>
      <c r="AH14648"/>
      <c r="AI14648"/>
      <c r="AJ14648"/>
      <c r="AK14648"/>
      <c r="AL14648"/>
    </row>
    <row r="14649" spans="3:38" ht="15" customHeight="1" x14ac:dyDescent="0.35">
      <c r="C14649"/>
      <c r="D14649"/>
      <c r="E14649"/>
      <c r="F14649"/>
      <c r="G14649"/>
      <c r="H14649"/>
      <c r="I14649"/>
      <c r="J14649"/>
      <c r="K14649"/>
      <c r="L14649"/>
      <c r="M14649"/>
      <c r="N14649"/>
      <c r="O14649"/>
      <c r="S14649"/>
      <c r="T14649"/>
      <c r="U14649"/>
      <c r="V14649"/>
      <c r="Y14649"/>
      <c r="Z14649"/>
      <c r="AA14649"/>
      <c r="AB14649"/>
      <c r="AC14649"/>
      <c r="AD14649"/>
      <c r="AE14649"/>
      <c r="AF14649"/>
      <c r="AG14649"/>
      <c r="AH14649"/>
      <c r="AI14649"/>
      <c r="AJ14649"/>
      <c r="AK14649"/>
      <c r="AL14649"/>
    </row>
    <row r="14650" spans="3:38" ht="15" customHeight="1" x14ac:dyDescent="0.35">
      <c r="C14650"/>
      <c r="D14650"/>
      <c r="E14650"/>
      <c r="F14650"/>
      <c r="G14650"/>
      <c r="H14650"/>
      <c r="I14650"/>
      <c r="J14650"/>
      <c r="K14650"/>
      <c r="L14650"/>
      <c r="M14650"/>
      <c r="N14650"/>
      <c r="O14650"/>
      <c r="S14650"/>
      <c r="T14650"/>
      <c r="U14650"/>
      <c r="V14650"/>
      <c r="Y14650"/>
      <c r="Z14650"/>
      <c r="AA14650"/>
      <c r="AB14650"/>
      <c r="AC14650"/>
      <c r="AD14650"/>
      <c r="AE14650"/>
      <c r="AF14650"/>
      <c r="AG14650"/>
      <c r="AH14650"/>
      <c r="AI14650"/>
      <c r="AJ14650"/>
      <c r="AK14650"/>
      <c r="AL14650"/>
    </row>
    <row r="14651" spans="3:38" ht="15" customHeight="1" x14ac:dyDescent="0.35">
      <c r="C14651"/>
      <c r="D14651"/>
      <c r="E14651"/>
      <c r="F14651"/>
      <c r="G14651"/>
      <c r="H14651"/>
      <c r="I14651"/>
      <c r="J14651"/>
      <c r="K14651"/>
      <c r="L14651"/>
      <c r="M14651"/>
      <c r="N14651"/>
      <c r="O14651"/>
      <c r="S14651"/>
      <c r="T14651"/>
      <c r="U14651"/>
      <c r="V14651"/>
      <c r="Y14651"/>
      <c r="Z14651"/>
      <c r="AA14651"/>
      <c r="AB14651"/>
      <c r="AC14651"/>
      <c r="AD14651"/>
      <c r="AE14651"/>
      <c r="AF14651"/>
      <c r="AG14651"/>
      <c r="AH14651"/>
      <c r="AI14651"/>
      <c r="AJ14651"/>
      <c r="AK14651"/>
      <c r="AL14651"/>
    </row>
    <row r="14652" spans="3:38" ht="15" customHeight="1" x14ac:dyDescent="0.35">
      <c r="C14652"/>
      <c r="D14652"/>
      <c r="E14652"/>
      <c r="F14652"/>
      <c r="G14652"/>
      <c r="H14652"/>
      <c r="I14652"/>
      <c r="J14652"/>
      <c r="K14652"/>
      <c r="L14652"/>
      <c r="M14652"/>
      <c r="N14652"/>
      <c r="O14652"/>
      <c r="S14652"/>
      <c r="T14652"/>
      <c r="U14652"/>
      <c r="V14652"/>
      <c r="Y14652"/>
      <c r="Z14652"/>
      <c r="AA14652"/>
      <c r="AB14652"/>
      <c r="AC14652"/>
      <c r="AD14652"/>
      <c r="AE14652"/>
      <c r="AF14652"/>
      <c r="AG14652"/>
      <c r="AH14652"/>
      <c r="AI14652"/>
      <c r="AJ14652"/>
      <c r="AK14652"/>
      <c r="AL14652"/>
    </row>
    <row r="14653" spans="3:38" ht="15" customHeight="1" x14ac:dyDescent="0.35">
      <c r="C14653"/>
      <c r="D14653"/>
      <c r="E14653"/>
      <c r="F14653"/>
      <c r="G14653"/>
      <c r="H14653"/>
      <c r="I14653"/>
      <c r="J14653"/>
      <c r="K14653"/>
      <c r="L14653"/>
      <c r="M14653"/>
      <c r="N14653"/>
      <c r="O14653"/>
      <c r="S14653"/>
      <c r="T14653"/>
      <c r="U14653"/>
      <c r="V14653"/>
      <c r="Y14653"/>
      <c r="Z14653"/>
      <c r="AA14653"/>
      <c r="AB14653"/>
      <c r="AC14653"/>
      <c r="AD14653"/>
      <c r="AE14653"/>
      <c r="AF14653"/>
      <c r="AG14653"/>
      <c r="AH14653"/>
      <c r="AI14653"/>
      <c r="AJ14653"/>
      <c r="AK14653"/>
      <c r="AL14653"/>
    </row>
    <row r="14654" spans="3:38" ht="15" customHeight="1" x14ac:dyDescent="0.35">
      <c r="C14654"/>
      <c r="D14654"/>
      <c r="E14654"/>
      <c r="F14654"/>
      <c r="G14654"/>
      <c r="H14654"/>
      <c r="I14654"/>
      <c r="J14654"/>
      <c r="K14654"/>
      <c r="L14654"/>
      <c r="M14654"/>
      <c r="N14654"/>
      <c r="O14654"/>
      <c r="S14654"/>
      <c r="T14654"/>
      <c r="U14654"/>
      <c r="V14654"/>
      <c r="Y14654"/>
      <c r="Z14654"/>
      <c r="AA14654"/>
      <c r="AB14654"/>
      <c r="AC14654"/>
      <c r="AD14654"/>
      <c r="AE14654"/>
      <c r="AF14654"/>
      <c r="AG14654"/>
      <c r="AH14654"/>
      <c r="AI14654"/>
      <c r="AJ14654"/>
      <c r="AK14654"/>
      <c r="AL14654"/>
    </row>
    <row r="14655" spans="3:38" ht="15" customHeight="1" x14ac:dyDescent="0.35">
      <c r="C14655"/>
      <c r="D14655"/>
      <c r="E14655"/>
      <c r="F14655"/>
      <c r="G14655"/>
      <c r="H14655"/>
      <c r="I14655"/>
      <c r="J14655"/>
      <c r="K14655"/>
      <c r="L14655"/>
      <c r="M14655"/>
      <c r="N14655"/>
      <c r="O14655"/>
      <c r="S14655"/>
      <c r="T14655"/>
      <c r="U14655"/>
      <c r="V14655"/>
      <c r="Y14655"/>
      <c r="Z14655"/>
      <c r="AA14655"/>
      <c r="AB14655"/>
      <c r="AC14655"/>
      <c r="AD14655"/>
      <c r="AE14655"/>
      <c r="AF14655"/>
      <c r="AG14655"/>
      <c r="AH14655"/>
      <c r="AI14655"/>
      <c r="AJ14655"/>
      <c r="AK14655"/>
      <c r="AL14655"/>
    </row>
    <row r="14656" spans="3:38" ht="15" customHeight="1" x14ac:dyDescent="0.35">
      <c r="C14656"/>
      <c r="D14656"/>
      <c r="E14656"/>
      <c r="F14656"/>
      <c r="G14656"/>
      <c r="H14656"/>
      <c r="I14656"/>
      <c r="J14656"/>
      <c r="K14656"/>
      <c r="L14656"/>
      <c r="M14656"/>
      <c r="N14656"/>
      <c r="O14656"/>
      <c r="S14656"/>
      <c r="T14656"/>
      <c r="U14656"/>
      <c r="V14656"/>
      <c r="Y14656"/>
      <c r="Z14656"/>
      <c r="AA14656"/>
      <c r="AB14656"/>
      <c r="AC14656"/>
      <c r="AD14656"/>
      <c r="AE14656"/>
      <c r="AF14656"/>
      <c r="AG14656"/>
      <c r="AH14656"/>
      <c r="AI14656"/>
      <c r="AJ14656"/>
      <c r="AK14656"/>
      <c r="AL14656"/>
    </row>
    <row r="14657" spans="3:38" ht="15" customHeight="1" x14ac:dyDescent="0.35">
      <c r="C14657"/>
      <c r="D14657"/>
      <c r="E14657"/>
      <c r="F14657"/>
      <c r="G14657"/>
      <c r="H14657"/>
      <c r="I14657"/>
      <c r="J14657"/>
      <c r="K14657"/>
      <c r="L14657"/>
      <c r="M14657"/>
      <c r="N14657"/>
      <c r="O14657"/>
      <c r="S14657"/>
      <c r="T14657"/>
      <c r="U14657"/>
      <c r="V14657"/>
      <c r="Y14657"/>
      <c r="Z14657"/>
      <c r="AA14657"/>
      <c r="AB14657"/>
      <c r="AC14657"/>
      <c r="AD14657"/>
      <c r="AE14657"/>
      <c r="AF14657"/>
      <c r="AG14657"/>
      <c r="AH14657"/>
      <c r="AI14657"/>
      <c r="AJ14657"/>
      <c r="AK14657"/>
      <c r="AL14657"/>
    </row>
    <row r="14658" spans="3:38" ht="15" customHeight="1" x14ac:dyDescent="0.35">
      <c r="C14658"/>
      <c r="D14658"/>
      <c r="E14658"/>
      <c r="F14658"/>
      <c r="G14658"/>
      <c r="H14658"/>
      <c r="I14658"/>
      <c r="J14658"/>
      <c r="K14658"/>
      <c r="L14658"/>
      <c r="M14658"/>
      <c r="N14658"/>
      <c r="O14658"/>
      <c r="S14658"/>
      <c r="T14658"/>
      <c r="U14658"/>
      <c r="V14658"/>
      <c r="Y14658"/>
      <c r="Z14658"/>
      <c r="AA14658"/>
      <c r="AB14658"/>
      <c r="AC14658"/>
      <c r="AD14658"/>
      <c r="AE14658"/>
      <c r="AF14658"/>
      <c r="AG14658"/>
      <c r="AH14658"/>
      <c r="AI14658"/>
      <c r="AJ14658"/>
      <c r="AK14658"/>
      <c r="AL14658"/>
    </row>
    <row r="14659" spans="3:38" ht="15" customHeight="1" x14ac:dyDescent="0.35">
      <c r="C14659"/>
      <c r="D14659"/>
      <c r="E14659"/>
      <c r="F14659"/>
      <c r="G14659"/>
      <c r="H14659"/>
      <c r="I14659"/>
      <c r="J14659"/>
      <c r="K14659"/>
      <c r="L14659"/>
      <c r="M14659"/>
      <c r="N14659"/>
      <c r="O14659"/>
      <c r="S14659"/>
      <c r="T14659"/>
      <c r="U14659"/>
      <c r="V14659"/>
      <c r="Y14659"/>
      <c r="Z14659"/>
      <c r="AA14659"/>
      <c r="AB14659"/>
      <c r="AC14659"/>
      <c r="AD14659"/>
      <c r="AE14659"/>
      <c r="AF14659"/>
      <c r="AG14659"/>
      <c r="AH14659"/>
      <c r="AI14659"/>
      <c r="AJ14659"/>
      <c r="AK14659"/>
      <c r="AL14659"/>
    </row>
    <row r="14660" spans="3:38" ht="15" customHeight="1" x14ac:dyDescent="0.35">
      <c r="C14660"/>
      <c r="D14660"/>
      <c r="E14660"/>
      <c r="F14660"/>
      <c r="G14660"/>
      <c r="H14660"/>
      <c r="I14660"/>
      <c r="J14660"/>
      <c r="K14660"/>
      <c r="L14660"/>
      <c r="M14660"/>
      <c r="N14660"/>
      <c r="O14660"/>
      <c r="S14660"/>
      <c r="T14660"/>
      <c r="U14660"/>
      <c r="V14660"/>
      <c r="Y14660"/>
      <c r="Z14660"/>
      <c r="AA14660"/>
      <c r="AB14660"/>
      <c r="AC14660"/>
      <c r="AD14660"/>
      <c r="AE14660"/>
      <c r="AF14660"/>
      <c r="AG14660"/>
      <c r="AH14660"/>
      <c r="AI14660"/>
      <c r="AJ14660"/>
      <c r="AK14660"/>
      <c r="AL14660"/>
    </row>
    <row r="14661" spans="3:38" ht="15" customHeight="1" x14ac:dyDescent="0.35">
      <c r="C14661"/>
      <c r="D14661"/>
      <c r="E14661"/>
      <c r="F14661"/>
      <c r="G14661"/>
      <c r="H14661"/>
      <c r="I14661"/>
      <c r="J14661"/>
      <c r="K14661"/>
      <c r="L14661"/>
      <c r="M14661"/>
      <c r="N14661"/>
      <c r="O14661"/>
      <c r="S14661"/>
      <c r="T14661"/>
      <c r="U14661"/>
      <c r="V14661"/>
      <c r="Y14661"/>
      <c r="Z14661"/>
      <c r="AA14661"/>
      <c r="AB14661"/>
      <c r="AC14661"/>
      <c r="AD14661"/>
      <c r="AE14661"/>
      <c r="AF14661"/>
      <c r="AG14661"/>
      <c r="AH14661"/>
      <c r="AI14661"/>
      <c r="AJ14661"/>
      <c r="AK14661"/>
      <c r="AL14661"/>
    </row>
    <row r="14662" spans="3:38" ht="15" customHeight="1" x14ac:dyDescent="0.35">
      <c r="C14662"/>
      <c r="D14662"/>
      <c r="E14662"/>
      <c r="F14662"/>
      <c r="G14662"/>
      <c r="H14662"/>
      <c r="I14662"/>
      <c r="J14662"/>
      <c r="K14662"/>
      <c r="L14662"/>
      <c r="M14662"/>
      <c r="N14662"/>
      <c r="O14662"/>
      <c r="S14662"/>
      <c r="T14662"/>
      <c r="U14662"/>
      <c r="V14662"/>
      <c r="Y14662"/>
      <c r="Z14662"/>
      <c r="AA14662"/>
      <c r="AB14662"/>
      <c r="AC14662"/>
      <c r="AD14662"/>
      <c r="AE14662"/>
      <c r="AF14662"/>
      <c r="AG14662"/>
      <c r="AH14662"/>
      <c r="AI14662"/>
      <c r="AJ14662"/>
      <c r="AK14662"/>
      <c r="AL14662"/>
    </row>
    <row r="14663" spans="3:38" ht="15" customHeight="1" x14ac:dyDescent="0.35">
      <c r="C14663"/>
      <c r="D14663"/>
      <c r="E14663"/>
      <c r="F14663"/>
      <c r="G14663"/>
      <c r="H14663"/>
      <c r="I14663"/>
      <c r="J14663"/>
      <c r="K14663"/>
      <c r="L14663"/>
      <c r="M14663"/>
      <c r="N14663"/>
      <c r="O14663"/>
      <c r="S14663"/>
      <c r="T14663"/>
      <c r="U14663"/>
      <c r="V14663"/>
      <c r="Y14663"/>
      <c r="Z14663"/>
      <c r="AA14663"/>
      <c r="AB14663"/>
      <c r="AC14663"/>
      <c r="AD14663"/>
      <c r="AE14663"/>
      <c r="AF14663"/>
      <c r="AG14663"/>
      <c r="AH14663"/>
      <c r="AI14663"/>
      <c r="AJ14663"/>
      <c r="AK14663"/>
      <c r="AL14663"/>
    </row>
    <row r="14664" spans="3:38" ht="15" customHeight="1" x14ac:dyDescent="0.35">
      <c r="C14664"/>
      <c r="D14664"/>
      <c r="E14664"/>
      <c r="F14664"/>
      <c r="G14664"/>
      <c r="H14664"/>
      <c r="I14664"/>
      <c r="J14664"/>
      <c r="K14664"/>
      <c r="L14664"/>
      <c r="M14664"/>
      <c r="N14664"/>
      <c r="O14664"/>
      <c r="S14664"/>
      <c r="T14664"/>
      <c r="U14664"/>
      <c r="V14664"/>
      <c r="Y14664"/>
      <c r="Z14664"/>
      <c r="AA14664"/>
      <c r="AB14664"/>
      <c r="AC14664"/>
      <c r="AD14664"/>
      <c r="AE14664"/>
      <c r="AF14664"/>
      <c r="AG14664"/>
      <c r="AH14664"/>
      <c r="AI14664"/>
      <c r="AJ14664"/>
      <c r="AK14664"/>
      <c r="AL14664"/>
    </row>
    <row r="14665" spans="3:38" ht="15" customHeight="1" x14ac:dyDescent="0.35">
      <c r="C14665"/>
      <c r="D14665"/>
      <c r="E14665"/>
      <c r="F14665"/>
      <c r="G14665"/>
      <c r="H14665"/>
      <c r="I14665"/>
      <c r="J14665"/>
      <c r="K14665"/>
      <c r="L14665"/>
      <c r="M14665"/>
      <c r="N14665"/>
      <c r="O14665"/>
      <c r="S14665"/>
      <c r="T14665"/>
      <c r="U14665"/>
      <c r="V14665"/>
      <c r="Y14665"/>
      <c r="Z14665"/>
      <c r="AA14665"/>
      <c r="AB14665"/>
      <c r="AC14665"/>
      <c r="AD14665"/>
      <c r="AE14665"/>
      <c r="AF14665"/>
      <c r="AG14665"/>
      <c r="AH14665"/>
      <c r="AI14665"/>
      <c r="AJ14665"/>
      <c r="AK14665"/>
      <c r="AL14665"/>
    </row>
    <row r="14666" spans="3:38" ht="15" customHeight="1" x14ac:dyDescent="0.35">
      <c r="C14666"/>
      <c r="D14666"/>
      <c r="E14666"/>
      <c r="F14666"/>
      <c r="G14666"/>
      <c r="H14666"/>
      <c r="I14666"/>
      <c r="J14666"/>
      <c r="K14666"/>
      <c r="L14666"/>
      <c r="M14666"/>
      <c r="N14666"/>
      <c r="O14666"/>
      <c r="S14666"/>
      <c r="T14666"/>
      <c r="U14666"/>
      <c r="V14666"/>
      <c r="Y14666"/>
      <c r="Z14666"/>
      <c r="AA14666"/>
      <c r="AB14666"/>
      <c r="AC14666"/>
      <c r="AD14666"/>
      <c r="AE14666"/>
      <c r="AF14666"/>
      <c r="AG14666"/>
      <c r="AH14666"/>
      <c r="AI14666"/>
      <c r="AJ14666"/>
      <c r="AK14666"/>
      <c r="AL14666"/>
    </row>
    <row r="14667" spans="3:38" ht="15" customHeight="1" x14ac:dyDescent="0.35">
      <c r="C14667"/>
      <c r="D14667"/>
      <c r="E14667"/>
      <c r="F14667"/>
      <c r="G14667"/>
      <c r="H14667"/>
      <c r="I14667"/>
      <c r="J14667"/>
      <c r="K14667"/>
      <c r="L14667"/>
      <c r="M14667"/>
      <c r="N14667"/>
      <c r="O14667"/>
      <c r="S14667"/>
      <c r="T14667"/>
      <c r="U14667"/>
      <c r="V14667"/>
      <c r="Y14667"/>
      <c r="Z14667"/>
      <c r="AA14667"/>
      <c r="AB14667"/>
      <c r="AC14667"/>
      <c r="AD14667"/>
      <c r="AE14667"/>
      <c r="AF14667"/>
      <c r="AG14667"/>
      <c r="AH14667"/>
      <c r="AI14667"/>
      <c r="AJ14667"/>
      <c r="AK14667"/>
      <c r="AL14667"/>
    </row>
    <row r="14668" spans="3:38" ht="15" customHeight="1" x14ac:dyDescent="0.35">
      <c r="C14668"/>
      <c r="D14668"/>
      <c r="E14668"/>
      <c r="F14668"/>
      <c r="G14668"/>
      <c r="H14668"/>
      <c r="I14668"/>
      <c r="J14668"/>
      <c r="K14668"/>
      <c r="L14668"/>
      <c r="M14668"/>
      <c r="N14668"/>
      <c r="O14668"/>
      <c r="S14668"/>
      <c r="T14668"/>
      <c r="U14668"/>
      <c r="V14668"/>
      <c r="Y14668"/>
      <c r="Z14668"/>
      <c r="AA14668"/>
      <c r="AB14668"/>
      <c r="AC14668"/>
      <c r="AD14668"/>
      <c r="AE14668"/>
      <c r="AF14668"/>
      <c r="AG14668"/>
      <c r="AH14668"/>
      <c r="AI14668"/>
      <c r="AJ14668"/>
      <c r="AK14668"/>
      <c r="AL14668"/>
    </row>
    <row r="14669" spans="3:38" ht="15" customHeight="1" x14ac:dyDescent="0.35">
      <c r="C14669"/>
      <c r="D14669"/>
      <c r="E14669"/>
      <c r="F14669"/>
      <c r="G14669"/>
      <c r="H14669"/>
      <c r="I14669"/>
      <c r="J14669"/>
      <c r="K14669"/>
      <c r="L14669"/>
      <c r="M14669"/>
      <c r="N14669"/>
      <c r="O14669"/>
      <c r="S14669"/>
      <c r="T14669"/>
      <c r="U14669"/>
      <c r="V14669"/>
      <c r="Y14669"/>
      <c r="Z14669"/>
      <c r="AA14669"/>
      <c r="AB14669"/>
      <c r="AC14669"/>
      <c r="AD14669"/>
      <c r="AE14669"/>
      <c r="AF14669"/>
      <c r="AG14669"/>
      <c r="AH14669"/>
      <c r="AI14669"/>
      <c r="AJ14669"/>
      <c r="AK14669"/>
      <c r="AL14669"/>
    </row>
    <row r="14670" spans="3:38" ht="15" customHeight="1" x14ac:dyDescent="0.35">
      <c r="C14670"/>
      <c r="D14670"/>
      <c r="E14670"/>
      <c r="F14670"/>
      <c r="G14670"/>
      <c r="H14670"/>
      <c r="I14670"/>
      <c r="J14670"/>
      <c r="K14670"/>
      <c r="L14670"/>
      <c r="M14670"/>
      <c r="N14670"/>
      <c r="O14670"/>
      <c r="S14670"/>
      <c r="T14670"/>
      <c r="U14670"/>
      <c r="V14670"/>
      <c r="Y14670"/>
      <c r="Z14670"/>
      <c r="AA14670"/>
      <c r="AB14670"/>
      <c r="AC14670"/>
      <c r="AD14670"/>
      <c r="AE14670"/>
      <c r="AF14670"/>
      <c r="AG14670"/>
      <c r="AH14670"/>
      <c r="AI14670"/>
      <c r="AJ14670"/>
      <c r="AK14670"/>
      <c r="AL14670"/>
    </row>
    <row r="14671" spans="3:38" ht="15" customHeight="1" x14ac:dyDescent="0.35">
      <c r="C14671"/>
      <c r="D14671"/>
      <c r="E14671"/>
      <c r="F14671"/>
      <c r="G14671"/>
      <c r="H14671"/>
      <c r="I14671"/>
      <c r="J14671"/>
      <c r="K14671"/>
      <c r="L14671"/>
      <c r="M14671"/>
      <c r="N14671"/>
      <c r="O14671"/>
      <c r="S14671"/>
      <c r="T14671"/>
      <c r="U14671"/>
      <c r="V14671"/>
      <c r="Y14671"/>
      <c r="Z14671"/>
      <c r="AA14671"/>
      <c r="AB14671"/>
      <c r="AC14671"/>
      <c r="AD14671"/>
      <c r="AE14671"/>
      <c r="AF14671"/>
      <c r="AG14671"/>
      <c r="AH14671"/>
      <c r="AI14671"/>
      <c r="AJ14671"/>
      <c r="AK14671"/>
      <c r="AL14671"/>
    </row>
    <row r="14672" spans="3:38" ht="15" customHeight="1" x14ac:dyDescent="0.35">
      <c r="C14672"/>
      <c r="D14672"/>
      <c r="E14672"/>
      <c r="F14672"/>
      <c r="G14672"/>
      <c r="H14672"/>
      <c r="I14672"/>
      <c r="J14672"/>
      <c r="K14672"/>
      <c r="L14672"/>
      <c r="M14672"/>
      <c r="N14672"/>
      <c r="O14672"/>
      <c r="S14672"/>
      <c r="T14672"/>
      <c r="U14672"/>
      <c r="V14672"/>
      <c r="Y14672"/>
      <c r="Z14672"/>
      <c r="AA14672"/>
      <c r="AB14672"/>
      <c r="AC14672"/>
      <c r="AD14672"/>
      <c r="AE14672"/>
      <c r="AF14672"/>
      <c r="AG14672"/>
      <c r="AH14672"/>
      <c r="AI14672"/>
      <c r="AJ14672"/>
      <c r="AK14672"/>
      <c r="AL14672"/>
    </row>
    <row r="14673" spans="3:38" ht="15" customHeight="1" x14ac:dyDescent="0.35">
      <c r="C14673"/>
      <c r="D14673"/>
      <c r="E14673"/>
      <c r="F14673"/>
      <c r="G14673"/>
      <c r="H14673"/>
      <c r="I14673"/>
      <c r="J14673"/>
      <c r="K14673"/>
      <c r="L14673"/>
      <c r="M14673"/>
      <c r="N14673"/>
      <c r="O14673"/>
      <c r="S14673"/>
      <c r="T14673"/>
      <c r="U14673"/>
      <c r="V14673"/>
      <c r="Y14673"/>
      <c r="Z14673"/>
      <c r="AA14673"/>
      <c r="AB14673"/>
      <c r="AC14673"/>
      <c r="AD14673"/>
      <c r="AE14673"/>
      <c r="AF14673"/>
      <c r="AG14673"/>
      <c r="AH14673"/>
      <c r="AI14673"/>
      <c r="AJ14673"/>
      <c r="AK14673"/>
      <c r="AL14673"/>
    </row>
    <row r="14674" spans="3:38" ht="15" customHeight="1" x14ac:dyDescent="0.35">
      <c r="C14674"/>
      <c r="D14674"/>
      <c r="E14674"/>
      <c r="F14674"/>
      <c r="G14674"/>
      <c r="H14674"/>
      <c r="I14674"/>
      <c r="J14674"/>
      <c r="K14674"/>
      <c r="L14674"/>
      <c r="M14674"/>
      <c r="N14674"/>
      <c r="O14674"/>
      <c r="S14674"/>
      <c r="T14674"/>
      <c r="U14674"/>
      <c r="V14674"/>
      <c r="Y14674"/>
      <c r="Z14674"/>
      <c r="AA14674"/>
      <c r="AB14674"/>
      <c r="AC14674"/>
      <c r="AD14674"/>
      <c r="AE14674"/>
      <c r="AF14674"/>
      <c r="AG14674"/>
      <c r="AH14674"/>
      <c r="AI14674"/>
      <c r="AJ14674"/>
      <c r="AK14674"/>
      <c r="AL14674"/>
    </row>
    <row r="14675" spans="3:38" ht="15" customHeight="1" x14ac:dyDescent="0.35">
      <c r="C14675"/>
      <c r="D14675"/>
      <c r="E14675"/>
      <c r="F14675"/>
      <c r="G14675"/>
      <c r="H14675"/>
      <c r="I14675"/>
      <c r="J14675"/>
      <c r="K14675"/>
      <c r="L14675"/>
      <c r="M14675"/>
      <c r="N14675"/>
      <c r="O14675"/>
      <c r="S14675"/>
      <c r="T14675"/>
      <c r="U14675"/>
      <c r="V14675"/>
      <c r="Y14675"/>
      <c r="Z14675"/>
      <c r="AA14675"/>
      <c r="AB14675"/>
      <c r="AC14675"/>
      <c r="AD14675"/>
      <c r="AE14675"/>
      <c r="AF14675"/>
      <c r="AG14675"/>
      <c r="AH14675"/>
      <c r="AI14675"/>
      <c r="AJ14675"/>
      <c r="AK14675"/>
      <c r="AL14675"/>
    </row>
    <row r="14676" spans="3:38" ht="15" customHeight="1" x14ac:dyDescent="0.35">
      <c r="C14676"/>
      <c r="D14676"/>
      <c r="E14676"/>
      <c r="F14676"/>
      <c r="G14676"/>
      <c r="H14676"/>
      <c r="I14676"/>
      <c r="J14676"/>
      <c r="K14676"/>
      <c r="L14676"/>
      <c r="M14676"/>
      <c r="N14676"/>
      <c r="O14676"/>
      <c r="S14676"/>
      <c r="T14676"/>
      <c r="U14676"/>
      <c r="V14676"/>
      <c r="Y14676"/>
      <c r="Z14676"/>
      <c r="AA14676"/>
      <c r="AB14676"/>
      <c r="AC14676"/>
      <c r="AD14676"/>
      <c r="AE14676"/>
      <c r="AF14676"/>
      <c r="AG14676"/>
      <c r="AH14676"/>
      <c r="AI14676"/>
      <c r="AJ14676"/>
      <c r="AK14676"/>
      <c r="AL14676"/>
    </row>
    <row r="14677" spans="3:38" ht="15" customHeight="1" x14ac:dyDescent="0.35">
      <c r="C14677"/>
      <c r="D14677"/>
      <c r="E14677"/>
      <c r="F14677"/>
      <c r="G14677"/>
      <c r="H14677"/>
      <c r="I14677"/>
      <c r="J14677"/>
      <c r="K14677"/>
      <c r="L14677"/>
      <c r="M14677"/>
      <c r="N14677"/>
      <c r="O14677"/>
      <c r="S14677"/>
      <c r="T14677"/>
      <c r="U14677"/>
      <c r="V14677"/>
      <c r="Y14677"/>
      <c r="Z14677"/>
      <c r="AA14677"/>
      <c r="AB14677"/>
      <c r="AC14677"/>
      <c r="AD14677"/>
      <c r="AE14677"/>
      <c r="AF14677"/>
      <c r="AG14677"/>
      <c r="AH14677"/>
      <c r="AI14677"/>
      <c r="AJ14677"/>
      <c r="AK14677"/>
      <c r="AL14677"/>
    </row>
    <row r="14678" spans="3:38" ht="15" customHeight="1" x14ac:dyDescent="0.35">
      <c r="C14678"/>
      <c r="D14678"/>
      <c r="E14678"/>
      <c r="F14678"/>
      <c r="G14678"/>
      <c r="H14678"/>
      <c r="I14678"/>
      <c r="J14678"/>
      <c r="K14678"/>
      <c r="L14678"/>
      <c r="M14678"/>
      <c r="N14678"/>
      <c r="O14678"/>
      <c r="S14678"/>
      <c r="T14678"/>
      <c r="U14678"/>
      <c r="V14678"/>
      <c r="Y14678"/>
      <c r="Z14678"/>
      <c r="AA14678"/>
      <c r="AB14678"/>
      <c r="AC14678"/>
      <c r="AD14678"/>
      <c r="AE14678"/>
      <c r="AF14678"/>
      <c r="AG14678"/>
      <c r="AH14678"/>
      <c r="AI14678"/>
      <c r="AJ14678"/>
      <c r="AK14678"/>
      <c r="AL14678"/>
    </row>
    <row r="14679" spans="3:38" ht="15" customHeight="1" x14ac:dyDescent="0.35">
      <c r="C14679"/>
      <c r="D14679"/>
      <c r="E14679"/>
      <c r="F14679"/>
      <c r="G14679"/>
      <c r="H14679"/>
      <c r="I14679"/>
      <c r="J14679"/>
      <c r="K14679"/>
      <c r="L14679"/>
      <c r="M14679"/>
      <c r="N14679"/>
      <c r="O14679"/>
      <c r="S14679"/>
      <c r="T14679"/>
      <c r="U14679"/>
      <c r="V14679"/>
      <c r="Y14679"/>
      <c r="Z14679"/>
      <c r="AA14679"/>
      <c r="AB14679"/>
      <c r="AC14679"/>
      <c r="AD14679"/>
      <c r="AE14679"/>
      <c r="AF14679"/>
      <c r="AG14679"/>
      <c r="AH14679"/>
      <c r="AI14679"/>
      <c r="AJ14679"/>
      <c r="AK14679"/>
      <c r="AL14679"/>
    </row>
    <row r="14680" spans="3:38" ht="15" customHeight="1" x14ac:dyDescent="0.35">
      <c r="C14680"/>
      <c r="D14680"/>
      <c r="E14680"/>
      <c r="F14680"/>
      <c r="G14680"/>
      <c r="H14680"/>
      <c r="I14680"/>
      <c r="J14680"/>
      <c r="K14680"/>
      <c r="L14680"/>
      <c r="M14680"/>
      <c r="N14680"/>
      <c r="O14680"/>
      <c r="S14680"/>
      <c r="T14680"/>
      <c r="U14680"/>
      <c r="V14680"/>
      <c r="Y14680"/>
      <c r="Z14680"/>
      <c r="AA14680"/>
      <c r="AB14680"/>
      <c r="AC14680"/>
      <c r="AD14680"/>
      <c r="AE14680"/>
      <c r="AF14680"/>
      <c r="AG14680"/>
      <c r="AH14680"/>
      <c r="AI14680"/>
      <c r="AJ14680"/>
      <c r="AK14680"/>
      <c r="AL14680"/>
    </row>
    <row r="14681" spans="3:38" ht="15" customHeight="1" x14ac:dyDescent="0.35">
      <c r="C14681"/>
      <c r="D14681"/>
      <c r="E14681"/>
      <c r="F14681"/>
      <c r="G14681"/>
      <c r="H14681"/>
      <c r="I14681"/>
      <c r="J14681"/>
      <c r="K14681"/>
      <c r="L14681"/>
      <c r="M14681"/>
      <c r="N14681"/>
      <c r="O14681"/>
      <c r="S14681"/>
      <c r="T14681"/>
      <c r="U14681"/>
      <c r="V14681"/>
      <c r="Y14681"/>
      <c r="Z14681"/>
      <c r="AA14681"/>
      <c r="AB14681"/>
      <c r="AC14681"/>
      <c r="AD14681"/>
      <c r="AE14681"/>
      <c r="AF14681"/>
      <c r="AG14681"/>
      <c r="AH14681"/>
      <c r="AI14681"/>
      <c r="AJ14681"/>
      <c r="AK14681"/>
      <c r="AL14681"/>
    </row>
    <row r="14682" spans="3:38" ht="15" customHeight="1" x14ac:dyDescent="0.35">
      <c r="C14682"/>
      <c r="D14682"/>
      <c r="E14682"/>
      <c r="F14682"/>
      <c r="G14682"/>
      <c r="H14682"/>
      <c r="I14682"/>
      <c r="J14682"/>
      <c r="K14682"/>
      <c r="L14682"/>
      <c r="M14682"/>
      <c r="N14682"/>
      <c r="O14682"/>
      <c r="S14682"/>
      <c r="T14682"/>
      <c r="U14682"/>
      <c r="V14682"/>
      <c r="Y14682"/>
      <c r="Z14682"/>
      <c r="AA14682"/>
      <c r="AB14682"/>
      <c r="AC14682"/>
      <c r="AD14682"/>
      <c r="AE14682"/>
      <c r="AF14682"/>
      <c r="AG14682"/>
      <c r="AH14682"/>
      <c r="AI14682"/>
      <c r="AJ14682"/>
      <c r="AK14682"/>
      <c r="AL14682"/>
    </row>
    <row r="14683" spans="3:38" ht="15" customHeight="1" x14ac:dyDescent="0.35">
      <c r="C14683"/>
      <c r="D14683"/>
      <c r="E14683"/>
      <c r="F14683"/>
      <c r="G14683"/>
      <c r="H14683"/>
      <c r="I14683"/>
      <c r="J14683"/>
      <c r="K14683"/>
      <c r="L14683"/>
      <c r="M14683"/>
      <c r="N14683"/>
      <c r="O14683"/>
      <c r="S14683"/>
      <c r="T14683"/>
      <c r="U14683"/>
      <c r="V14683"/>
      <c r="Y14683"/>
      <c r="Z14683"/>
      <c r="AA14683"/>
      <c r="AB14683"/>
      <c r="AC14683"/>
      <c r="AD14683"/>
      <c r="AE14683"/>
      <c r="AF14683"/>
      <c r="AG14683"/>
      <c r="AH14683"/>
      <c r="AI14683"/>
      <c r="AJ14683"/>
      <c r="AK14683"/>
      <c r="AL14683"/>
    </row>
    <row r="14684" spans="3:38" ht="15" customHeight="1" x14ac:dyDescent="0.35">
      <c r="C14684"/>
      <c r="D14684"/>
      <c r="E14684"/>
      <c r="F14684"/>
      <c r="G14684"/>
      <c r="H14684"/>
      <c r="I14684"/>
      <c r="J14684"/>
      <c r="K14684"/>
      <c r="L14684"/>
      <c r="M14684"/>
      <c r="N14684"/>
      <c r="O14684"/>
      <c r="S14684"/>
      <c r="T14684"/>
      <c r="U14684"/>
      <c r="V14684"/>
      <c r="Y14684"/>
      <c r="Z14684"/>
      <c r="AA14684"/>
      <c r="AB14684"/>
      <c r="AC14684"/>
      <c r="AD14684"/>
      <c r="AE14684"/>
      <c r="AF14684"/>
      <c r="AG14684"/>
      <c r="AH14684"/>
      <c r="AI14684"/>
      <c r="AJ14684"/>
      <c r="AK14684"/>
      <c r="AL14684"/>
    </row>
    <row r="14685" spans="3:38" ht="15" customHeight="1" x14ac:dyDescent="0.35">
      <c r="C14685"/>
      <c r="D14685"/>
      <c r="E14685"/>
      <c r="F14685"/>
      <c r="G14685"/>
      <c r="H14685"/>
      <c r="I14685"/>
      <c r="J14685"/>
      <c r="K14685"/>
      <c r="L14685"/>
      <c r="M14685"/>
      <c r="N14685"/>
      <c r="O14685"/>
      <c r="S14685"/>
      <c r="T14685"/>
      <c r="U14685"/>
      <c r="V14685"/>
      <c r="Y14685"/>
      <c r="Z14685"/>
      <c r="AA14685"/>
      <c r="AB14685"/>
      <c r="AC14685"/>
      <c r="AD14685"/>
      <c r="AE14685"/>
      <c r="AF14685"/>
      <c r="AG14685"/>
      <c r="AH14685"/>
      <c r="AI14685"/>
      <c r="AJ14685"/>
      <c r="AK14685"/>
      <c r="AL14685"/>
    </row>
    <row r="14686" spans="3:38" ht="15" customHeight="1" x14ac:dyDescent="0.35">
      <c r="C14686"/>
      <c r="D14686"/>
      <c r="E14686"/>
      <c r="F14686"/>
      <c r="G14686"/>
      <c r="H14686"/>
      <c r="I14686"/>
      <c r="J14686"/>
      <c r="K14686"/>
      <c r="L14686"/>
      <c r="M14686"/>
      <c r="N14686"/>
      <c r="O14686"/>
      <c r="S14686"/>
      <c r="T14686"/>
      <c r="U14686"/>
      <c r="V14686"/>
      <c r="Y14686"/>
      <c r="Z14686"/>
      <c r="AA14686"/>
      <c r="AB14686"/>
      <c r="AC14686"/>
      <c r="AD14686"/>
      <c r="AE14686"/>
      <c r="AF14686"/>
      <c r="AG14686"/>
      <c r="AH14686"/>
      <c r="AI14686"/>
      <c r="AJ14686"/>
      <c r="AK14686"/>
      <c r="AL14686"/>
    </row>
    <row r="14687" spans="3:38" ht="15" customHeight="1" x14ac:dyDescent="0.35">
      <c r="C14687"/>
      <c r="D14687"/>
      <c r="E14687"/>
      <c r="F14687"/>
      <c r="G14687"/>
      <c r="H14687"/>
      <c r="I14687"/>
      <c r="J14687"/>
      <c r="K14687"/>
      <c r="L14687"/>
      <c r="M14687"/>
      <c r="N14687"/>
      <c r="O14687"/>
      <c r="S14687"/>
      <c r="T14687"/>
      <c r="U14687"/>
      <c r="V14687"/>
      <c r="Y14687"/>
      <c r="Z14687"/>
      <c r="AA14687"/>
      <c r="AB14687"/>
      <c r="AC14687"/>
      <c r="AD14687"/>
      <c r="AE14687"/>
      <c r="AF14687"/>
      <c r="AG14687"/>
      <c r="AH14687"/>
      <c r="AI14687"/>
      <c r="AJ14687"/>
      <c r="AK14687"/>
      <c r="AL14687"/>
    </row>
    <row r="14688" spans="3:38" ht="15" customHeight="1" x14ac:dyDescent="0.35">
      <c r="C14688"/>
      <c r="D14688"/>
      <c r="E14688"/>
      <c r="F14688"/>
      <c r="G14688"/>
      <c r="H14688"/>
      <c r="I14688"/>
      <c r="J14688"/>
      <c r="K14688"/>
      <c r="L14688"/>
      <c r="M14688"/>
      <c r="N14688"/>
      <c r="O14688"/>
      <c r="S14688"/>
      <c r="T14688"/>
      <c r="U14688"/>
      <c r="V14688"/>
      <c r="Y14688"/>
      <c r="Z14688"/>
      <c r="AA14688"/>
      <c r="AB14688"/>
      <c r="AC14688"/>
      <c r="AD14688"/>
      <c r="AE14688"/>
      <c r="AF14688"/>
      <c r="AG14688"/>
      <c r="AH14688"/>
      <c r="AI14688"/>
      <c r="AJ14688"/>
      <c r="AK14688"/>
      <c r="AL14688"/>
    </row>
    <row r="14689" spans="3:38" ht="15" customHeight="1" x14ac:dyDescent="0.35">
      <c r="C14689"/>
      <c r="D14689"/>
      <c r="E14689"/>
      <c r="F14689"/>
      <c r="G14689"/>
      <c r="H14689"/>
      <c r="I14689"/>
      <c r="J14689"/>
      <c r="K14689"/>
      <c r="L14689"/>
      <c r="M14689"/>
      <c r="N14689"/>
      <c r="O14689"/>
      <c r="S14689"/>
      <c r="T14689"/>
      <c r="U14689"/>
      <c r="V14689"/>
      <c r="Y14689"/>
      <c r="Z14689"/>
      <c r="AA14689"/>
      <c r="AB14689"/>
      <c r="AC14689"/>
      <c r="AD14689"/>
      <c r="AE14689"/>
      <c r="AF14689"/>
      <c r="AG14689"/>
      <c r="AH14689"/>
      <c r="AI14689"/>
      <c r="AJ14689"/>
      <c r="AK14689"/>
      <c r="AL14689"/>
    </row>
    <row r="14690" spans="3:38" ht="15" customHeight="1" x14ac:dyDescent="0.35">
      <c r="C14690"/>
      <c r="D14690"/>
      <c r="E14690"/>
      <c r="F14690"/>
      <c r="G14690"/>
      <c r="H14690"/>
      <c r="I14690"/>
      <c r="J14690"/>
      <c r="K14690"/>
      <c r="L14690"/>
      <c r="M14690"/>
      <c r="N14690"/>
      <c r="O14690"/>
      <c r="S14690"/>
      <c r="T14690"/>
      <c r="U14690"/>
      <c r="V14690"/>
      <c r="Y14690"/>
      <c r="Z14690"/>
      <c r="AA14690"/>
      <c r="AB14690"/>
      <c r="AC14690"/>
      <c r="AD14690"/>
      <c r="AE14690"/>
      <c r="AF14690"/>
      <c r="AG14690"/>
      <c r="AH14690"/>
      <c r="AI14690"/>
      <c r="AJ14690"/>
      <c r="AK14690"/>
      <c r="AL14690"/>
    </row>
    <row r="14691" spans="3:38" ht="15" customHeight="1" x14ac:dyDescent="0.35">
      <c r="C14691"/>
      <c r="D14691"/>
      <c r="E14691"/>
      <c r="F14691"/>
      <c r="G14691"/>
      <c r="H14691"/>
      <c r="I14691"/>
      <c r="J14691"/>
      <c r="K14691"/>
      <c r="L14691"/>
      <c r="M14691"/>
      <c r="N14691"/>
      <c r="O14691"/>
      <c r="S14691"/>
      <c r="T14691"/>
      <c r="U14691"/>
      <c r="V14691"/>
      <c r="Y14691"/>
      <c r="Z14691"/>
      <c r="AA14691"/>
      <c r="AB14691"/>
      <c r="AC14691"/>
      <c r="AD14691"/>
      <c r="AE14691"/>
      <c r="AF14691"/>
      <c r="AG14691"/>
      <c r="AH14691"/>
      <c r="AI14691"/>
      <c r="AJ14691"/>
      <c r="AK14691"/>
      <c r="AL14691"/>
    </row>
    <row r="14692" spans="3:38" ht="15" customHeight="1" x14ac:dyDescent="0.35">
      <c r="C14692"/>
      <c r="D14692"/>
      <c r="E14692"/>
      <c r="F14692"/>
      <c r="G14692"/>
      <c r="H14692"/>
      <c r="I14692"/>
      <c r="J14692"/>
      <c r="K14692"/>
      <c r="L14692"/>
      <c r="M14692"/>
      <c r="N14692"/>
      <c r="O14692"/>
      <c r="S14692"/>
      <c r="T14692"/>
      <c r="U14692"/>
      <c r="V14692"/>
      <c r="Y14692"/>
      <c r="Z14692"/>
      <c r="AA14692"/>
      <c r="AB14692"/>
      <c r="AC14692"/>
      <c r="AD14692"/>
      <c r="AE14692"/>
      <c r="AF14692"/>
      <c r="AG14692"/>
      <c r="AH14692"/>
      <c r="AI14692"/>
      <c r="AJ14692"/>
      <c r="AK14692"/>
      <c r="AL14692"/>
    </row>
    <row r="14693" spans="3:38" ht="15" customHeight="1" x14ac:dyDescent="0.35">
      <c r="C14693"/>
      <c r="D14693"/>
      <c r="E14693"/>
      <c r="F14693"/>
      <c r="G14693"/>
      <c r="H14693"/>
      <c r="I14693"/>
      <c r="J14693"/>
      <c r="K14693"/>
      <c r="L14693"/>
      <c r="M14693"/>
      <c r="N14693"/>
      <c r="O14693"/>
      <c r="S14693"/>
      <c r="T14693"/>
      <c r="U14693"/>
      <c r="V14693"/>
      <c r="Y14693"/>
      <c r="Z14693"/>
      <c r="AA14693"/>
      <c r="AB14693"/>
      <c r="AC14693"/>
      <c r="AD14693"/>
      <c r="AE14693"/>
      <c r="AF14693"/>
      <c r="AG14693"/>
      <c r="AH14693"/>
      <c r="AI14693"/>
      <c r="AJ14693"/>
      <c r="AK14693"/>
      <c r="AL14693"/>
    </row>
    <row r="14694" spans="3:38" ht="15" customHeight="1" x14ac:dyDescent="0.35">
      <c r="C14694"/>
      <c r="D14694"/>
      <c r="E14694"/>
      <c r="F14694"/>
      <c r="G14694"/>
      <c r="H14694"/>
      <c r="I14694"/>
      <c r="J14694"/>
      <c r="K14694"/>
      <c r="L14694"/>
      <c r="M14694"/>
      <c r="N14694"/>
      <c r="O14694"/>
      <c r="S14694"/>
      <c r="T14694"/>
      <c r="U14694"/>
      <c r="V14694"/>
      <c r="Y14694"/>
      <c r="Z14694"/>
      <c r="AA14694"/>
      <c r="AB14694"/>
      <c r="AC14694"/>
      <c r="AD14694"/>
      <c r="AE14694"/>
      <c r="AF14694"/>
      <c r="AG14694"/>
      <c r="AH14694"/>
      <c r="AI14694"/>
      <c r="AJ14694"/>
      <c r="AK14694"/>
      <c r="AL14694"/>
    </row>
    <row r="14695" spans="3:38" ht="15" customHeight="1" x14ac:dyDescent="0.35">
      <c r="C14695"/>
      <c r="D14695"/>
      <c r="E14695"/>
      <c r="F14695"/>
      <c r="G14695"/>
      <c r="H14695"/>
      <c r="I14695"/>
      <c r="J14695"/>
      <c r="K14695"/>
      <c r="L14695"/>
      <c r="M14695"/>
      <c r="N14695"/>
      <c r="O14695"/>
      <c r="S14695"/>
      <c r="T14695"/>
      <c r="U14695"/>
      <c r="V14695"/>
      <c r="Y14695"/>
      <c r="Z14695"/>
      <c r="AA14695"/>
      <c r="AB14695"/>
      <c r="AC14695"/>
      <c r="AD14695"/>
      <c r="AE14695"/>
      <c r="AF14695"/>
      <c r="AG14695"/>
      <c r="AH14695"/>
      <c r="AI14695"/>
      <c r="AJ14695"/>
      <c r="AK14695"/>
      <c r="AL14695"/>
    </row>
    <row r="14696" spans="3:38" ht="15" customHeight="1" x14ac:dyDescent="0.35">
      <c r="C14696"/>
      <c r="D14696"/>
      <c r="E14696"/>
      <c r="F14696"/>
      <c r="G14696"/>
      <c r="H14696"/>
      <c r="I14696"/>
      <c r="J14696"/>
      <c r="K14696"/>
      <c r="L14696"/>
      <c r="M14696"/>
      <c r="N14696"/>
      <c r="O14696"/>
      <c r="S14696"/>
      <c r="T14696"/>
      <c r="U14696"/>
      <c r="V14696"/>
      <c r="Y14696"/>
      <c r="Z14696"/>
      <c r="AA14696"/>
      <c r="AB14696"/>
      <c r="AC14696"/>
      <c r="AD14696"/>
      <c r="AE14696"/>
      <c r="AF14696"/>
      <c r="AG14696"/>
      <c r="AH14696"/>
      <c r="AI14696"/>
      <c r="AJ14696"/>
      <c r="AK14696"/>
      <c r="AL14696"/>
    </row>
    <row r="14697" spans="3:38" ht="15" customHeight="1" x14ac:dyDescent="0.35">
      <c r="C14697"/>
      <c r="D14697"/>
      <c r="E14697"/>
      <c r="F14697"/>
      <c r="G14697"/>
      <c r="H14697"/>
      <c r="I14697"/>
      <c r="J14697"/>
      <c r="K14697"/>
      <c r="L14697"/>
      <c r="M14697"/>
      <c r="N14697"/>
      <c r="O14697"/>
      <c r="S14697"/>
      <c r="T14697"/>
      <c r="U14697"/>
      <c r="V14697"/>
      <c r="Y14697"/>
      <c r="Z14697"/>
      <c r="AA14697"/>
      <c r="AB14697"/>
      <c r="AC14697"/>
      <c r="AD14697"/>
      <c r="AE14697"/>
      <c r="AF14697"/>
      <c r="AG14697"/>
      <c r="AH14697"/>
      <c r="AI14697"/>
      <c r="AJ14697"/>
      <c r="AK14697"/>
      <c r="AL14697"/>
    </row>
    <row r="14698" spans="3:38" ht="15" customHeight="1" x14ac:dyDescent="0.35">
      <c r="C14698"/>
      <c r="D14698"/>
      <c r="E14698"/>
      <c r="F14698"/>
      <c r="G14698"/>
      <c r="H14698"/>
      <c r="I14698"/>
      <c r="J14698"/>
      <c r="K14698"/>
      <c r="L14698"/>
      <c r="M14698"/>
      <c r="N14698"/>
      <c r="O14698"/>
      <c r="S14698"/>
      <c r="T14698"/>
      <c r="U14698"/>
      <c r="V14698"/>
      <c r="Y14698"/>
      <c r="Z14698"/>
      <c r="AA14698"/>
      <c r="AB14698"/>
      <c r="AC14698"/>
      <c r="AD14698"/>
      <c r="AE14698"/>
      <c r="AF14698"/>
      <c r="AG14698"/>
      <c r="AH14698"/>
      <c r="AI14698"/>
      <c r="AJ14698"/>
      <c r="AK14698"/>
      <c r="AL14698"/>
    </row>
    <row r="14699" spans="3:38" ht="15" customHeight="1" x14ac:dyDescent="0.35">
      <c r="C14699"/>
      <c r="D14699"/>
      <c r="E14699"/>
      <c r="F14699"/>
      <c r="G14699"/>
      <c r="H14699"/>
      <c r="I14699"/>
      <c r="J14699"/>
      <c r="K14699"/>
      <c r="L14699"/>
      <c r="M14699"/>
      <c r="N14699"/>
      <c r="O14699"/>
      <c r="S14699"/>
      <c r="T14699"/>
      <c r="U14699"/>
      <c r="V14699"/>
      <c r="Y14699"/>
      <c r="Z14699"/>
      <c r="AA14699"/>
      <c r="AB14699"/>
      <c r="AC14699"/>
      <c r="AD14699"/>
      <c r="AE14699"/>
      <c r="AF14699"/>
      <c r="AG14699"/>
      <c r="AH14699"/>
      <c r="AI14699"/>
      <c r="AJ14699"/>
      <c r="AK14699"/>
      <c r="AL14699"/>
    </row>
    <row r="14700" spans="3:38" ht="15" customHeight="1" x14ac:dyDescent="0.35">
      <c r="C14700"/>
      <c r="D14700"/>
      <c r="E14700"/>
      <c r="F14700"/>
      <c r="G14700"/>
      <c r="H14700"/>
      <c r="I14700"/>
      <c r="J14700"/>
      <c r="K14700"/>
      <c r="L14700"/>
      <c r="M14700"/>
      <c r="N14700"/>
      <c r="O14700"/>
      <c r="S14700"/>
      <c r="T14700"/>
      <c r="U14700"/>
      <c r="V14700"/>
      <c r="Y14700"/>
      <c r="Z14700"/>
      <c r="AA14700"/>
      <c r="AB14700"/>
      <c r="AC14700"/>
      <c r="AD14700"/>
      <c r="AE14700"/>
      <c r="AF14700"/>
      <c r="AG14700"/>
      <c r="AH14700"/>
      <c r="AI14700"/>
      <c r="AJ14700"/>
      <c r="AK14700"/>
      <c r="AL14700"/>
    </row>
    <row r="14701" spans="3:38" ht="15" customHeight="1" x14ac:dyDescent="0.35">
      <c r="C14701"/>
      <c r="D14701"/>
      <c r="E14701"/>
      <c r="F14701"/>
      <c r="G14701"/>
      <c r="H14701"/>
      <c r="I14701"/>
      <c r="J14701"/>
      <c r="K14701"/>
      <c r="L14701"/>
      <c r="M14701"/>
      <c r="N14701"/>
      <c r="O14701"/>
      <c r="S14701"/>
      <c r="T14701"/>
      <c r="U14701"/>
      <c r="V14701"/>
      <c r="Y14701"/>
      <c r="Z14701"/>
      <c r="AA14701"/>
      <c r="AB14701"/>
      <c r="AC14701"/>
      <c r="AD14701"/>
      <c r="AE14701"/>
      <c r="AF14701"/>
      <c r="AG14701"/>
      <c r="AH14701"/>
      <c r="AI14701"/>
      <c r="AJ14701"/>
      <c r="AK14701"/>
      <c r="AL14701"/>
    </row>
    <row r="14702" spans="3:38" ht="15" customHeight="1" x14ac:dyDescent="0.35">
      <c r="C14702"/>
      <c r="D14702"/>
      <c r="E14702"/>
      <c r="F14702"/>
      <c r="G14702"/>
      <c r="H14702"/>
      <c r="I14702"/>
      <c r="J14702"/>
      <c r="K14702"/>
      <c r="L14702"/>
      <c r="M14702"/>
      <c r="N14702"/>
      <c r="O14702"/>
      <c r="S14702"/>
      <c r="T14702"/>
      <c r="U14702"/>
      <c r="V14702"/>
      <c r="Y14702"/>
      <c r="Z14702"/>
      <c r="AA14702"/>
      <c r="AB14702"/>
      <c r="AC14702"/>
      <c r="AD14702"/>
      <c r="AE14702"/>
      <c r="AF14702"/>
      <c r="AG14702"/>
      <c r="AH14702"/>
      <c r="AI14702"/>
      <c r="AJ14702"/>
      <c r="AK14702"/>
      <c r="AL14702"/>
    </row>
    <row r="14703" spans="3:38" ht="15" customHeight="1" x14ac:dyDescent="0.35">
      <c r="C14703"/>
      <c r="D14703"/>
      <c r="E14703"/>
      <c r="F14703"/>
      <c r="G14703"/>
      <c r="H14703"/>
      <c r="I14703"/>
      <c r="J14703"/>
      <c r="K14703"/>
      <c r="L14703"/>
      <c r="M14703"/>
      <c r="N14703"/>
      <c r="O14703"/>
      <c r="S14703"/>
      <c r="T14703"/>
      <c r="U14703"/>
      <c r="V14703"/>
      <c r="Y14703"/>
      <c r="Z14703"/>
      <c r="AA14703"/>
      <c r="AB14703"/>
      <c r="AC14703"/>
      <c r="AD14703"/>
      <c r="AE14703"/>
      <c r="AF14703"/>
      <c r="AG14703"/>
      <c r="AH14703"/>
      <c r="AI14703"/>
      <c r="AJ14703"/>
      <c r="AK14703"/>
      <c r="AL14703"/>
    </row>
    <row r="14704" spans="3:38" ht="15" customHeight="1" x14ac:dyDescent="0.35">
      <c r="C14704"/>
      <c r="D14704"/>
      <c r="E14704"/>
      <c r="F14704"/>
      <c r="G14704"/>
      <c r="H14704"/>
      <c r="I14704"/>
      <c r="J14704"/>
      <c r="K14704"/>
      <c r="L14704"/>
      <c r="M14704"/>
      <c r="N14704"/>
      <c r="O14704"/>
      <c r="S14704"/>
      <c r="T14704"/>
      <c r="U14704"/>
      <c r="V14704"/>
      <c r="Y14704"/>
      <c r="Z14704"/>
      <c r="AA14704"/>
      <c r="AB14704"/>
      <c r="AC14704"/>
      <c r="AD14704"/>
      <c r="AE14704"/>
      <c r="AF14704"/>
      <c r="AG14704"/>
      <c r="AH14704"/>
      <c r="AI14704"/>
      <c r="AJ14704"/>
      <c r="AK14704"/>
      <c r="AL14704"/>
    </row>
    <row r="14705" spans="3:38" ht="15" customHeight="1" x14ac:dyDescent="0.35">
      <c r="C14705"/>
      <c r="D14705"/>
      <c r="E14705"/>
      <c r="F14705"/>
      <c r="G14705"/>
      <c r="H14705"/>
      <c r="I14705"/>
      <c r="J14705"/>
      <c r="K14705"/>
      <c r="L14705"/>
      <c r="M14705"/>
      <c r="N14705"/>
      <c r="O14705"/>
      <c r="S14705"/>
      <c r="T14705"/>
      <c r="U14705"/>
      <c r="V14705"/>
      <c r="Y14705"/>
      <c r="Z14705"/>
      <c r="AA14705"/>
      <c r="AB14705"/>
      <c r="AC14705"/>
      <c r="AD14705"/>
      <c r="AE14705"/>
      <c r="AF14705"/>
      <c r="AG14705"/>
      <c r="AH14705"/>
      <c r="AI14705"/>
      <c r="AJ14705"/>
      <c r="AK14705"/>
      <c r="AL14705"/>
    </row>
    <row r="14706" spans="3:38" ht="15" customHeight="1" x14ac:dyDescent="0.35">
      <c r="C14706"/>
      <c r="D14706"/>
      <c r="E14706"/>
      <c r="F14706"/>
      <c r="G14706"/>
      <c r="H14706"/>
      <c r="I14706"/>
      <c r="J14706"/>
      <c r="K14706"/>
      <c r="L14706"/>
      <c r="M14706"/>
      <c r="N14706"/>
      <c r="O14706"/>
      <c r="S14706"/>
      <c r="T14706"/>
      <c r="U14706"/>
      <c r="V14706"/>
      <c r="Y14706"/>
      <c r="Z14706"/>
      <c r="AA14706"/>
      <c r="AB14706"/>
      <c r="AC14706"/>
      <c r="AD14706"/>
      <c r="AE14706"/>
      <c r="AF14706"/>
      <c r="AG14706"/>
      <c r="AH14706"/>
      <c r="AI14706"/>
      <c r="AJ14706"/>
      <c r="AK14706"/>
      <c r="AL14706"/>
    </row>
    <row r="14707" spans="3:38" ht="15" customHeight="1" x14ac:dyDescent="0.35">
      <c r="C14707"/>
      <c r="D14707"/>
      <c r="E14707"/>
      <c r="F14707"/>
      <c r="G14707"/>
      <c r="H14707"/>
      <c r="I14707"/>
      <c r="J14707"/>
      <c r="K14707"/>
      <c r="L14707"/>
      <c r="M14707"/>
      <c r="N14707"/>
      <c r="O14707"/>
      <c r="S14707"/>
      <c r="T14707"/>
      <c r="U14707"/>
      <c r="V14707"/>
      <c r="Y14707"/>
      <c r="Z14707"/>
      <c r="AA14707"/>
      <c r="AB14707"/>
      <c r="AC14707"/>
      <c r="AD14707"/>
      <c r="AE14707"/>
      <c r="AF14707"/>
      <c r="AG14707"/>
      <c r="AH14707"/>
      <c r="AI14707"/>
      <c r="AJ14707"/>
      <c r="AK14707"/>
      <c r="AL14707"/>
    </row>
    <row r="14708" spans="3:38" ht="15" customHeight="1" x14ac:dyDescent="0.35">
      <c r="C14708"/>
      <c r="D14708"/>
      <c r="E14708"/>
      <c r="F14708"/>
      <c r="G14708"/>
      <c r="H14708"/>
      <c r="I14708"/>
      <c r="J14708"/>
      <c r="K14708"/>
      <c r="L14708"/>
      <c r="M14708"/>
      <c r="N14708"/>
      <c r="O14708"/>
      <c r="S14708"/>
      <c r="T14708"/>
      <c r="U14708"/>
      <c r="V14708"/>
      <c r="Y14708"/>
      <c r="Z14708"/>
      <c r="AA14708"/>
      <c r="AB14708"/>
      <c r="AC14708"/>
      <c r="AD14708"/>
      <c r="AE14708"/>
      <c r="AF14708"/>
      <c r="AG14708"/>
      <c r="AH14708"/>
      <c r="AI14708"/>
      <c r="AJ14708"/>
      <c r="AK14708"/>
      <c r="AL14708"/>
    </row>
    <row r="14709" spans="3:38" ht="15" customHeight="1" x14ac:dyDescent="0.35">
      <c r="C14709"/>
      <c r="D14709"/>
      <c r="E14709"/>
      <c r="F14709"/>
      <c r="G14709"/>
      <c r="H14709"/>
      <c r="I14709"/>
      <c r="J14709"/>
      <c r="K14709"/>
      <c r="L14709"/>
      <c r="M14709"/>
      <c r="N14709"/>
      <c r="O14709"/>
      <c r="S14709"/>
      <c r="T14709"/>
      <c r="U14709"/>
      <c r="V14709"/>
      <c r="Y14709"/>
      <c r="Z14709"/>
      <c r="AA14709"/>
      <c r="AB14709"/>
      <c r="AC14709"/>
      <c r="AD14709"/>
      <c r="AE14709"/>
      <c r="AF14709"/>
      <c r="AG14709"/>
      <c r="AH14709"/>
      <c r="AI14709"/>
      <c r="AJ14709"/>
      <c r="AK14709"/>
      <c r="AL14709"/>
    </row>
    <row r="14710" spans="3:38" ht="15" customHeight="1" x14ac:dyDescent="0.35">
      <c r="C14710"/>
      <c r="D14710"/>
      <c r="E14710"/>
      <c r="F14710"/>
      <c r="G14710"/>
      <c r="H14710"/>
      <c r="I14710"/>
      <c r="J14710"/>
      <c r="K14710"/>
      <c r="L14710"/>
      <c r="M14710"/>
      <c r="N14710"/>
      <c r="O14710"/>
      <c r="S14710"/>
      <c r="T14710"/>
      <c r="U14710"/>
      <c r="V14710"/>
      <c r="Y14710"/>
      <c r="Z14710"/>
      <c r="AA14710"/>
      <c r="AB14710"/>
      <c r="AC14710"/>
      <c r="AD14710"/>
      <c r="AE14710"/>
      <c r="AF14710"/>
      <c r="AG14710"/>
      <c r="AH14710"/>
      <c r="AI14710"/>
      <c r="AJ14710"/>
      <c r="AK14710"/>
      <c r="AL14710"/>
    </row>
    <row r="14711" spans="3:38" ht="15" customHeight="1" x14ac:dyDescent="0.35">
      <c r="C14711"/>
      <c r="D14711"/>
      <c r="E14711"/>
      <c r="F14711"/>
      <c r="G14711"/>
      <c r="H14711"/>
      <c r="I14711"/>
      <c r="J14711"/>
      <c r="K14711"/>
      <c r="L14711"/>
      <c r="M14711"/>
      <c r="N14711"/>
      <c r="O14711"/>
      <c r="S14711"/>
      <c r="T14711"/>
      <c r="U14711"/>
      <c r="V14711"/>
      <c r="Y14711"/>
      <c r="Z14711"/>
      <c r="AA14711"/>
      <c r="AB14711"/>
      <c r="AC14711"/>
      <c r="AD14711"/>
      <c r="AE14711"/>
      <c r="AF14711"/>
      <c r="AG14711"/>
      <c r="AH14711"/>
      <c r="AI14711"/>
      <c r="AJ14711"/>
      <c r="AK14711"/>
      <c r="AL14711"/>
    </row>
    <row r="14712" spans="3:38" ht="15" customHeight="1" x14ac:dyDescent="0.35">
      <c r="C14712"/>
      <c r="D14712"/>
      <c r="E14712"/>
      <c r="F14712"/>
      <c r="G14712"/>
      <c r="H14712"/>
      <c r="I14712"/>
      <c r="J14712"/>
      <c r="K14712"/>
      <c r="L14712"/>
      <c r="M14712"/>
      <c r="N14712"/>
      <c r="O14712"/>
      <c r="S14712"/>
      <c r="T14712"/>
      <c r="U14712"/>
      <c r="V14712"/>
      <c r="Y14712"/>
      <c r="Z14712"/>
      <c r="AA14712"/>
      <c r="AB14712"/>
      <c r="AC14712"/>
      <c r="AD14712"/>
      <c r="AE14712"/>
      <c r="AF14712"/>
      <c r="AG14712"/>
      <c r="AH14712"/>
      <c r="AI14712"/>
      <c r="AJ14712"/>
      <c r="AK14712"/>
      <c r="AL14712"/>
    </row>
    <row r="14713" spans="3:38" ht="15" customHeight="1" x14ac:dyDescent="0.35">
      <c r="C14713"/>
      <c r="D14713"/>
      <c r="E14713"/>
      <c r="F14713"/>
      <c r="G14713"/>
      <c r="H14713"/>
      <c r="I14713"/>
      <c r="J14713"/>
      <c r="K14713"/>
      <c r="L14713"/>
      <c r="M14713"/>
      <c r="N14713"/>
      <c r="O14713"/>
      <c r="S14713"/>
      <c r="T14713"/>
      <c r="U14713"/>
      <c r="V14713"/>
      <c r="Y14713"/>
      <c r="Z14713"/>
      <c r="AA14713"/>
      <c r="AB14713"/>
      <c r="AC14713"/>
      <c r="AD14713"/>
      <c r="AE14713"/>
      <c r="AF14713"/>
      <c r="AG14713"/>
      <c r="AH14713"/>
      <c r="AI14713"/>
      <c r="AJ14713"/>
      <c r="AK14713"/>
      <c r="AL14713"/>
    </row>
    <row r="14714" spans="3:38" ht="15" customHeight="1" x14ac:dyDescent="0.35">
      <c r="C14714"/>
      <c r="D14714"/>
      <c r="E14714"/>
      <c r="F14714"/>
      <c r="G14714"/>
      <c r="H14714"/>
      <c r="I14714"/>
      <c r="J14714"/>
      <c r="K14714"/>
      <c r="L14714"/>
      <c r="M14714"/>
      <c r="N14714"/>
      <c r="O14714"/>
      <c r="S14714"/>
      <c r="T14714"/>
      <c r="U14714"/>
      <c r="V14714"/>
      <c r="Y14714"/>
      <c r="Z14714"/>
      <c r="AA14714"/>
      <c r="AB14714"/>
      <c r="AC14714"/>
      <c r="AD14714"/>
      <c r="AE14714"/>
      <c r="AF14714"/>
      <c r="AG14714"/>
      <c r="AH14714"/>
      <c r="AI14714"/>
      <c r="AJ14714"/>
      <c r="AK14714"/>
      <c r="AL14714"/>
    </row>
    <row r="14715" spans="3:38" ht="15" customHeight="1" x14ac:dyDescent="0.35">
      <c r="C14715"/>
      <c r="D14715"/>
      <c r="E14715"/>
      <c r="F14715"/>
      <c r="G14715"/>
      <c r="H14715"/>
      <c r="I14715"/>
      <c r="J14715"/>
      <c r="K14715"/>
      <c r="L14715"/>
      <c r="M14715"/>
      <c r="N14715"/>
      <c r="O14715"/>
      <c r="S14715"/>
      <c r="T14715"/>
      <c r="U14715"/>
      <c r="V14715"/>
      <c r="Y14715"/>
      <c r="Z14715"/>
      <c r="AA14715"/>
      <c r="AB14715"/>
      <c r="AC14715"/>
      <c r="AD14715"/>
      <c r="AE14715"/>
      <c r="AF14715"/>
      <c r="AG14715"/>
      <c r="AH14715"/>
      <c r="AI14715"/>
      <c r="AJ14715"/>
      <c r="AK14715"/>
      <c r="AL14715"/>
    </row>
    <row r="14716" spans="3:38" ht="15" customHeight="1" x14ac:dyDescent="0.35">
      <c r="C14716"/>
      <c r="D14716"/>
      <c r="E14716"/>
      <c r="F14716"/>
      <c r="G14716"/>
      <c r="H14716"/>
      <c r="I14716"/>
      <c r="J14716"/>
      <c r="K14716"/>
      <c r="L14716"/>
      <c r="M14716"/>
      <c r="N14716"/>
      <c r="O14716"/>
      <c r="S14716"/>
      <c r="T14716"/>
      <c r="U14716"/>
      <c r="V14716"/>
      <c r="Y14716"/>
      <c r="Z14716"/>
      <c r="AA14716"/>
      <c r="AB14716"/>
      <c r="AC14716"/>
      <c r="AD14716"/>
      <c r="AE14716"/>
      <c r="AF14716"/>
      <c r="AG14716"/>
      <c r="AH14716"/>
      <c r="AI14716"/>
      <c r="AJ14716"/>
      <c r="AK14716"/>
      <c r="AL14716"/>
    </row>
    <row r="14717" spans="3:38" ht="15" customHeight="1" x14ac:dyDescent="0.35">
      <c r="C14717"/>
      <c r="D14717"/>
      <c r="E14717"/>
      <c r="F14717"/>
      <c r="G14717"/>
      <c r="H14717"/>
      <c r="I14717"/>
      <c r="J14717"/>
      <c r="K14717"/>
      <c r="L14717"/>
      <c r="M14717"/>
      <c r="N14717"/>
      <c r="O14717"/>
      <c r="S14717"/>
      <c r="T14717"/>
      <c r="U14717"/>
      <c r="V14717"/>
      <c r="Y14717"/>
      <c r="Z14717"/>
      <c r="AA14717"/>
      <c r="AB14717"/>
      <c r="AC14717"/>
      <c r="AD14717"/>
      <c r="AE14717"/>
      <c r="AF14717"/>
      <c r="AG14717"/>
      <c r="AH14717"/>
      <c r="AI14717"/>
      <c r="AJ14717"/>
      <c r="AK14717"/>
      <c r="AL14717"/>
    </row>
    <row r="14718" spans="3:38" ht="15" customHeight="1" x14ac:dyDescent="0.35">
      <c r="C14718"/>
      <c r="D14718"/>
      <c r="E14718"/>
      <c r="F14718"/>
      <c r="G14718"/>
      <c r="H14718"/>
      <c r="I14718"/>
      <c r="J14718"/>
      <c r="K14718"/>
      <c r="L14718"/>
      <c r="M14718"/>
      <c r="N14718"/>
      <c r="O14718"/>
      <c r="S14718"/>
      <c r="T14718"/>
      <c r="U14718"/>
      <c r="V14718"/>
      <c r="Y14718"/>
      <c r="Z14718"/>
      <c r="AA14718"/>
      <c r="AB14718"/>
      <c r="AC14718"/>
      <c r="AD14718"/>
      <c r="AE14718"/>
      <c r="AF14718"/>
      <c r="AG14718"/>
      <c r="AH14718"/>
      <c r="AI14718"/>
      <c r="AJ14718"/>
      <c r="AK14718"/>
      <c r="AL14718"/>
    </row>
    <row r="14719" spans="3:38" ht="15" customHeight="1" x14ac:dyDescent="0.35">
      <c r="C14719"/>
      <c r="D14719"/>
      <c r="E14719"/>
      <c r="F14719"/>
      <c r="G14719"/>
      <c r="H14719"/>
      <c r="I14719"/>
      <c r="J14719"/>
      <c r="K14719"/>
      <c r="L14719"/>
      <c r="M14719"/>
      <c r="N14719"/>
      <c r="O14719"/>
      <c r="S14719"/>
      <c r="T14719"/>
      <c r="U14719"/>
      <c r="V14719"/>
      <c r="Y14719"/>
      <c r="Z14719"/>
      <c r="AA14719"/>
      <c r="AB14719"/>
      <c r="AC14719"/>
      <c r="AD14719"/>
      <c r="AE14719"/>
      <c r="AF14719"/>
      <c r="AG14719"/>
      <c r="AH14719"/>
      <c r="AI14719"/>
      <c r="AJ14719"/>
      <c r="AK14719"/>
      <c r="AL14719"/>
    </row>
    <row r="14720" spans="3:38" ht="15" customHeight="1" x14ac:dyDescent="0.35">
      <c r="C14720"/>
      <c r="D14720"/>
      <c r="E14720"/>
      <c r="F14720"/>
      <c r="G14720"/>
      <c r="H14720"/>
      <c r="I14720"/>
      <c r="J14720"/>
      <c r="K14720"/>
      <c r="L14720"/>
      <c r="M14720"/>
      <c r="N14720"/>
      <c r="O14720"/>
      <c r="S14720"/>
      <c r="T14720"/>
      <c r="U14720"/>
      <c r="V14720"/>
      <c r="Y14720"/>
      <c r="Z14720"/>
      <c r="AA14720"/>
      <c r="AB14720"/>
      <c r="AC14720"/>
      <c r="AD14720"/>
      <c r="AE14720"/>
      <c r="AF14720"/>
      <c r="AG14720"/>
      <c r="AH14720"/>
      <c r="AI14720"/>
      <c r="AJ14720"/>
      <c r="AK14720"/>
      <c r="AL14720"/>
    </row>
    <row r="14721" spans="3:38" ht="15" customHeight="1" x14ac:dyDescent="0.35">
      <c r="C14721"/>
      <c r="D14721"/>
      <c r="E14721"/>
      <c r="F14721"/>
      <c r="G14721"/>
      <c r="H14721"/>
      <c r="I14721"/>
      <c r="J14721"/>
      <c r="K14721"/>
      <c r="L14721"/>
      <c r="M14721"/>
      <c r="N14721"/>
      <c r="O14721"/>
      <c r="S14721"/>
      <c r="T14721"/>
      <c r="U14721"/>
      <c r="V14721"/>
      <c r="Y14721"/>
      <c r="Z14721"/>
      <c r="AA14721"/>
      <c r="AB14721"/>
      <c r="AC14721"/>
      <c r="AD14721"/>
      <c r="AE14721"/>
      <c r="AF14721"/>
      <c r="AG14721"/>
      <c r="AH14721"/>
      <c r="AI14721"/>
      <c r="AJ14721"/>
      <c r="AK14721"/>
      <c r="AL14721"/>
    </row>
    <row r="14722" spans="3:38" ht="15" customHeight="1" x14ac:dyDescent="0.35">
      <c r="C14722"/>
      <c r="D14722"/>
      <c r="E14722"/>
      <c r="F14722"/>
      <c r="G14722"/>
      <c r="H14722"/>
      <c r="I14722"/>
      <c r="J14722"/>
      <c r="K14722"/>
      <c r="L14722"/>
      <c r="M14722"/>
      <c r="N14722"/>
      <c r="O14722"/>
      <c r="S14722"/>
      <c r="T14722"/>
      <c r="U14722"/>
      <c r="V14722"/>
      <c r="Y14722"/>
      <c r="Z14722"/>
      <c r="AA14722"/>
      <c r="AB14722"/>
      <c r="AC14722"/>
      <c r="AD14722"/>
      <c r="AE14722"/>
      <c r="AF14722"/>
      <c r="AG14722"/>
      <c r="AH14722"/>
      <c r="AI14722"/>
      <c r="AJ14722"/>
      <c r="AK14722"/>
      <c r="AL14722"/>
    </row>
    <row r="14723" spans="3:38" ht="15" customHeight="1" x14ac:dyDescent="0.35">
      <c r="C14723"/>
      <c r="D14723"/>
      <c r="E14723"/>
      <c r="F14723"/>
      <c r="G14723"/>
      <c r="H14723"/>
      <c r="I14723"/>
      <c r="J14723"/>
      <c r="K14723"/>
      <c r="L14723"/>
      <c r="M14723"/>
      <c r="N14723"/>
      <c r="O14723"/>
      <c r="S14723"/>
      <c r="T14723"/>
      <c r="U14723"/>
      <c r="V14723"/>
      <c r="Y14723"/>
      <c r="Z14723"/>
      <c r="AA14723"/>
      <c r="AB14723"/>
      <c r="AC14723"/>
      <c r="AD14723"/>
      <c r="AE14723"/>
      <c r="AF14723"/>
      <c r="AG14723"/>
      <c r="AH14723"/>
      <c r="AI14723"/>
      <c r="AJ14723"/>
      <c r="AK14723"/>
      <c r="AL14723"/>
    </row>
    <row r="14724" spans="3:38" ht="15" customHeight="1" x14ac:dyDescent="0.35">
      <c r="C14724"/>
      <c r="D14724"/>
      <c r="E14724"/>
      <c r="F14724"/>
      <c r="G14724"/>
      <c r="H14724"/>
      <c r="I14724"/>
      <c r="J14724"/>
      <c r="K14724"/>
      <c r="L14724"/>
      <c r="M14724"/>
      <c r="N14724"/>
      <c r="O14724"/>
      <c r="S14724"/>
      <c r="T14724"/>
      <c r="U14724"/>
      <c r="V14724"/>
      <c r="Y14724"/>
      <c r="Z14724"/>
      <c r="AA14724"/>
      <c r="AB14724"/>
      <c r="AC14724"/>
      <c r="AD14724"/>
      <c r="AE14724"/>
      <c r="AF14724"/>
      <c r="AG14724"/>
      <c r="AH14724"/>
      <c r="AI14724"/>
      <c r="AJ14724"/>
      <c r="AK14724"/>
      <c r="AL14724"/>
    </row>
    <row r="14725" spans="3:38" ht="15" customHeight="1" x14ac:dyDescent="0.35">
      <c r="C14725"/>
      <c r="D14725"/>
      <c r="E14725"/>
      <c r="F14725"/>
      <c r="G14725"/>
      <c r="H14725"/>
      <c r="I14725"/>
      <c r="J14725"/>
      <c r="K14725"/>
      <c r="L14725"/>
      <c r="M14725"/>
      <c r="N14725"/>
      <c r="O14725"/>
      <c r="S14725"/>
      <c r="T14725"/>
      <c r="U14725"/>
      <c r="V14725"/>
      <c r="Y14725"/>
      <c r="Z14725"/>
      <c r="AA14725"/>
      <c r="AB14725"/>
      <c r="AC14725"/>
      <c r="AD14725"/>
      <c r="AE14725"/>
      <c r="AF14725"/>
      <c r="AG14725"/>
      <c r="AH14725"/>
      <c r="AI14725"/>
      <c r="AJ14725"/>
      <c r="AK14725"/>
      <c r="AL14725"/>
    </row>
    <row r="14726" spans="3:38" ht="15" customHeight="1" x14ac:dyDescent="0.35">
      <c r="C14726"/>
      <c r="D14726"/>
      <c r="E14726"/>
      <c r="F14726"/>
      <c r="G14726"/>
      <c r="H14726"/>
      <c r="I14726"/>
      <c r="J14726"/>
      <c r="K14726"/>
      <c r="L14726"/>
      <c r="M14726"/>
      <c r="N14726"/>
      <c r="O14726"/>
      <c r="S14726"/>
      <c r="T14726"/>
      <c r="U14726"/>
      <c r="V14726"/>
      <c r="Y14726"/>
      <c r="Z14726"/>
      <c r="AA14726"/>
      <c r="AB14726"/>
      <c r="AC14726"/>
      <c r="AD14726"/>
      <c r="AE14726"/>
      <c r="AF14726"/>
      <c r="AG14726"/>
      <c r="AH14726"/>
      <c r="AI14726"/>
      <c r="AJ14726"/>
      <c r="AK14726"/>
      <c r="AL14726"/>
    </row>
    <row r="14727" spans="3:38" ht="15" customHeight="1" x14ac:dyDescent="0.35">
      <c r="C14727"/>
      <c r="D14727"/>
      <c r="E14727"/>
      <c r="F14727"/>
      <c r="G14727"/>
      <c r="H14727"/>
      <c r="I14727"/>
      <c r="J14727"/>
      <c r="K14727"/>
      <c r="L14727"/>
      <c r="M14727"/>
      <c r="N14727"/>
      <c r="O14727"/>
      <c r="S14727"/>
      <c r="T14727"/>
      <c r="U14727"/>
      <c r="V14727"/>
      <c r="Y14727"/>
      <c r="Z14727"/>
      <c r="AA14727"/>
      <c r="AB14727"/>
      <c r="AC14727"/>
      <c r="AD14727"/>
      <c r="AE14727"/>
      <c r="AF14727"/>
      <c r="AG14727"/>
      <c r="AH14727"/>
      <c r="AI14727"/>
      <c r="AJ14727"/>
      <c r="AK14727"/>
      <c r="AL14727"/>
    </row>
    <row r="14728" spans="3:38" ht="15" customHeight="1" x14ac:dyDescent="0.35">
      <c r="C14728"/>
      <c r="D14728"/>
      <c r="E14728"/>
      <c r="F14728"/>
      <c r="G14728"/>
      <c r="H14728"/>
      <c r="I14728"/>
      <c r="J14728"/>
      <c r="K14728"/>
      <c r="L14728"/>
      <c r="M14728"/>
      <c r="N14728"/>
      <c r="O14728"/>
      <c r="S14728"/>
      <c r="T14728"/>
      <c r="U14728"/>
      <c r="V14728"/>
      <c r="Y14728"/>
      <c r="Z14728"/>
      <c r="AA14728"/>
      <c r="AB14728"/>
      <c r="AC14728"/>
      <c r="AD14728"/>
      <c r="AE14728"/>
      <c r="AF14728"/>
      <c r="AG14728"/>
      <c r="AH14728"/>
      <c r="AI14728"/>
      <c r="AJ14728"/>
      <c r="AK14728"/>
      <c r="AL14728"/>
    </row>
    <row r="14729" spans="3:38" ht="15" customHeight="1" x14ac:dyDescent="0.35">
      <c r="C14729"/>
      <c r="D14729"/>
      <c r="E14729"/>
      <c r="F14729"/>
      <c r="G14729"/>
      <c r="H14729"/>
      <c r="I14729"/>
      <c r="J14729"/>
      <c r="K14729"/>
      <c r="L14729"/>
      <c r="M14729"/>
      <c r="N14729"/>
      <c r="O14729"/>
      <c r="S14729"/>
      <c r="T14729"/>
      <c r="U14729"/>
      <c r="V14729"/>
      <c r="Y14729"/>
      <c r="Z14729"/>
      <c r="AA14729"/>
      <c r="AB14729"/>
      <c r="AC14729"/>
      <c r="AD14729"/>
      <c r="AE14729"/>
      <c r="AF14729"/>
      <c r="AG14729"/>
      <c r="AH14729"/>
      <c r="AI14729"/>
      <c r="AJ14729"/>
      <c r="AK14729"/>
      <c r="AL14729"/>
    </row>
    <row r="14730" spans="3:38" ht="15" customHeight="1" x14ac:dyDescent="0.35">
      <c r="C14730"/>
      <c r="D14730"/>
      <c r="E14730"/>
      <c r="F14730"/>
      <c r="G14730"/>
      <c r="H14730"/>
      <c r="I14730"/>
      <c r="J14730"/>
      <c r="K14730"/>
      <c r="L14730"/>
      <c r="M14730"/>
      <c r="N14730"/>
      <c r="O14730"/>
      <c r="S14730"/>
      <c r="T14730"/>
      <c r="U14730"/>
      <c r="V14730"/>
      <c r="Y14730"/>
      <c r="Z14730"/>
      <c r="AA14730"/>
      <c r="AB14730"/>
      <c r="AC14730"/>
      <c r="AD14730"/>
      <c r="AE14730"/>
      <c r="AF14730"/>
      <c r="AG14730"/>
      <c r="AH14730"/>
      <c r="AI14730"/>
      <c r="AJ14730"/>
      <c r="AK14730"/>
      <c r="AL14730"/>
    </row>
    <row r="14731" spans="3:38" ht="15" customHeight="1" x14ac:dyDescent="0.35">
      <c r="C14731"/>
      <c r="D14731"/>
      <c r="E14731"/>
      <c r="F14731"/>
      <c r="G14731"/>
      <c r="H14731"/>
      <c r="I14731"/>
      <c r="J14731"/>
      <c r="K14731"/>
      <c r="L14731"/>
      <c r="M14731"/>
      <c r="N14731"/>
      <c r="O14731"/>
      <c r="S14731"/>
      <c r="T14731"/>
      <c r="U14731"/>
      <c r="V14731"/>
      <c r="Y14731"/>
      <c r="Z14731"/>
      <c r="AA14731"/>
      <c r="AB14731"/>
      <c r="AC14731"/>
      <c r="AD14731"/>
      <c r="AE14731"/>
      <c r="AF14731"/>
      <c r="AG14731"/>
      <c r="AH14731"/>
      <c r="AI14731"/>
      <c r="AJ14731"/>
      <c r="AK14731"/>
      <c r="AL14731"/>
    </row>
    <row r="14732" spans="3:38" ht="15" customHeight="1" x14ac:dyDescent="0.35">
      <c r="C14732"/>
      <c r="D14732"/>
      <c r="E14732"/>
      <c r="F14732"/>
      <c r="G14732"/>
      <c r="H14732"/>
      <c r="I14732"/>
      <c r="J14732"/>
      <c r="K14732"/>
      <c r="L14732"/>
      <c r="M14732"/>
      <c r="N14732"/>
      <c r="O14732"/>
      <c r="S14732"/>
      <c r="T14732"/>
      <c r="U14732"/>
      <c r="V14732"/>
      <c r="Y14732"/>
      <c r="Z14732"/>
      <c r="AA14732"/>
      <c r="AB14732"/>
      <c r="AC14732"/>
      <c r="AD14732"/>
      <c r="AE14732"/>
      <c r="AF14732"/>
      <c r="AG14732"/>
      <c r="AH14732"/>
      <c r="AI14732"/>
      <c r="AJ14732"/>
      <c r="AK14732"/>
      <c r="AL14732"/>
    </row>
    <row r="14733" spans="3:38" ht="15" customHeight="1" x14ac:dyDescent="0.35">
      <c r="C14733"/>
      <c r="D14733"/>
      <c r="E14733"/>
      <c r="F14733"/>
      <c r="G14733"/>
      <c r="H14733"/>
      <c r="I14733"/>
      <c r="J14733"/>
      <c r="K14733"/>
      <c r="L14733"/>
      <c r="M14733"/>
      <c r="N14733"/>
      <c r="O14733"/>
      <c r="S14733"/>
      <c r="T14733"/>
      <c r="U14733"/>
      <c r="V14733"/>
      <c r="Y14733"/>
      <c r="Z14733"/>
      <c r="AA14733"/>
      <c r="AB14733"/>
      <c r="AC14733"/>
      <c r="AD14733"/>
      <c r="AE14733"/>
      <c r="AF14733"/>
      <c r="AG14733"/>
      <c r="AH14733"/>
      <c r="AI14733"/>
      <c r="AJ14733"/>
      <c r="AK14733"/>
      <c r="AL14733"/>
    </row>
    <row r="14734" spans="3:38" ht="15" customHeight="1" x14ac:dyDescent="0.35">
      <c r="C14734"/>
      <c r="D14734"/>
      <c r="E14734"/>
      <c r="F14734"/>
      <c r="G14734"/>
      <c r="H14734"/>
      <c r="I14734"/>
      <c r="J14734"/>
      <c r="K14734"/>
      <c r="L14734"/>
      <c r="M14734"/>
      <c r="N14734"/>
      <c r="O14734"/>
      <c r="S14734"/>
      <c r="T14734"/>
      <c r="U14734"/>
      <c r="V14734"/>
      <c r="Y14734"/>
      <c r="Z14734"/>
      <c r="AA14734"/>
      <c r="AB14734"/>
      <c r="AC14734"/>
      <c r="AD14734"/>
      <c r="AE14734"/>
      <c r="AF14734"/>
      <c r="AG14734"/>
      <c r="AH14734"/>
      <c r="AI14734"/>
      <c r="AJ14734"/>
      <c r="AK14734"/>
      <c r="AL14734"/>
    </row>
    <row r="14735" spans="3:38" ht="15" customHeight="1" x14ac:dyDescent="0.35">
      <c r="C14735"/>
      <c r="D14735"/>
      <c r="E14735"/>
      <c r="F14735"/>
      <c r="G14735"/>
      <c r="H14735"/>
      <c r="I14735"/>
      <c r="J14735"/>
      <c r="K14735"/>
      <c r="L14735"/>
      <c r="M14735"/>
      <c r="N14735"/>
      <c r="O14735"/>
      <c r="S14735"/>
      <c r="T14735"/>
      <c r="U14735"/>
      <c r="V14735"/>
      <c r="Y14735"/>
      <c r="Z14735"/>
      <c r="AA14735"/>
      <c r="AB14735"/>
      <c r="AC14735"/>
      <c r="AD14735"/>
      <c r="AE14735"/>
      <c r="AF14735"/>
      <c r="AG14735"/>
      <c r="AH14735"/>
      <c r="AI14735"/>
      <c r="AJ14735"/>
      <c r="AK14735"/>
      <c r="AL14735"/>
    </row>
    <row r="14736" spans="3:38" ht="15" customHeight="1" x14ac:dyDescent="0.35">
      <c r="C14736"/>
      <c r="D14736"/>
      <c r="E14736"/>
      <c r="F14736"/>
      <c r="G14736"/>
      <c r="H14736"/>
      <c r="I14736"/>
      <c r="J14736"/>
      <c r="K14736"/>
      <c r="L14736"/>
      <c r="M14736"/>
      <c r="N14736"/>
      <c r="O14736"/>
      <c r="S14736"/>
      <c r="T14736"/>
      <c r="U14736"/>
      <c r="V14736"/>
      <c r="Y14736"/>
      <c r="Z14736"/>
      <c r="AA14736"/>
      <c r="AB14736"/>
      <c r="AC14736"/>
      <c r="AD14736"/>
      <c r="AE14736"/>
      <c r="AF14736"/>
      <c r="AG14736"/>
      <c r="AH14736"/>
      <c r="AI14736"/>
      <c r="AJ14736"/>
      <c r="AK14736"/>
      <c r="AL14736"/>
    </row>
    <row r="14737" spans="3:38" ht="15" customHeight="1" x14ac:dyDescent="0.35">
      <c r="C14737"/>
      <c r="D14737"/>
      <c r="E14737"/>
      <c r="F14737"/>
      <c r="G14737"/>
      <c r="H14737"/>
      <c r="I14737"/>
      <c r="J14737"/>
      <c r="K14737"/>
      <c r="L14737"/>
      <c r="M14737"/>
      <c r="N14737"/>
      <c r="O14737"/>
      <c r="S14737"/>
      <c r="T14737"/>
      <c r="U14737"/>
      <c r="V14737"/>
      <c r="Y14737"/>
      <c r="Z14737"/>
      <c r="AA14737"/>
      <c r="AB14737"/>
      <c r="AC14737"/>
      <c r="AD14737"/>
      <c r="AE14737"/>
      <c r="AF14737"/>
      <c r="AG14737"/>
      <c r="AH14737"/>
      <c r="AI14737"/>
      <c r="AJ14737"/>
      <c r="AK14737"/>
      <c r="AL14737"/>
    </row>
    <row r="14738" spans="3:38" ht="15" customHeight="1" x14ac:dyDescent="0.35">
      <c r="C14738"/>
      <c r="D14738"/>
      <c r="E14738"/>
      <c r="F14738"/>
      <c r="G14738"/>
      <c r="H14738"/>
      <c r="I14738"/>
      <c r="J14738"/>
      <c r="K14738"/>
      <c r="L14738"/>
      <c r="M14738"/>
      <c r="N14738"/>
      <c r="O14738"/>
      <c r="S14738"/>
      <c r="T14738"/>
      <c r="U14738"/>
      <c r="V14738"/>
      <c r="Y14738"/>
      <c r="Z14738"/>
      <c r="AA14738"/>
      <c r="AB14738"/>
      <c r="AC14738"/>
      <c r="AD14738"/>
      <c r="AE14738"/>
      <c r="AF14738"/>
      <c r="AG14738"/>
      <c r="AH14738"/>
      <c r="AI14738"/>
      <c r="AJ14738"/>
      <c r="AK14738"/>
      <c r="AL14738"/>
    </row>
    <row r="14739" spans="3:38" ht="15" customHeight="1" x14ac:dyDescent="0.35">
      <c r="C14739"/>
      <c r="D14739"/>
      <c r="E14739"/>
      <c r="F14739"/>
      <c r="G14739"/>
      <c r="H14739"/>
      <c r="I14739"/>
      <c r="J14739"/>
      <c r="K14739"/>
      <c r="L14739"/>
      <c r="M14739"/>
      <c r="N14739"/>
      <c r="O14739"/>
      <c r="S14739"/>
      <c r="T14739"/>
      <c r="U14739"/>
      <c r="V14739"/>
      <c r="Y14739"/>
      <c r="Z14739"/>
      <c r="AA14739"/>
      <c r="AB14739"/>
      <c r="AC14739"/>
      <c r="AD14739"/>
      <c r="AE14739"/>
      <c r="AF14739"/>
      <c r="AG14739"/>
      <c r="AH14739"/>
      <c r="AI14739"/>
      <c r="AJ14739"/>
      <c r="AK14739"/>
      <c r="AL14739"/>
    </row>
    <row r="14740" spans="3:38" ht="15" customHeight="1" x14ac:dyDescent="0.35">
      <c r="C14740"/>
      <c r="D14740"/>
      <c r="E14740"/>
      <c r="F14740"/>
      <c r="G14740"/>
      <c r="H14740"/>
      <c r="I14740"/>
      <c r="J14740"/>
      <c r="K14740"/>
      <c r="L14740"/>
      <c r="M14740"/>
      <c r="N14740"/>
      <c r="O14740"/>
      <c r="S14740"/>
      <c r="T14740"/>
      <c r="U14740"/>
      <c r="V14740"/>
      <c r="Y14740"/>
      <c r="Z14740"/>
      <c r="AA14740"/>
      <c r="AB14740"/>
      <c r="AC14740"/>
      <c r="AD14740"/>
      <c r="AE14740"/>
      <c r="AF14740"/>
      <c r="AG14740"/>
      <c r="AH14740"/>
      <c r="AI14740"/>
      <c r="AJ14740"/>
      <c r="AK14740"/>
      <c r="AL14740"/>
    </row>
    <row r="14741" spans="3:38" ht="15" customHeight="1" x14ac:dyDescent="0.35">
      <c r="C14741"/>
      <c r="D14741"/>
      <c r="E14741"/>
      <c r="F14741"/>
      <c r="G14741"/>
      <c r="H14741"/>
      <c r="I14741"/>
      <c r="J14741"/>
      <c r="K14741"/>
      <c r="L14741"/>
      <c r="M14741"/>
      <c r="N14741"/>
      <c r="O14741"/>
      <c r="S14741"/>
      <c r="T14741"/>
      <c r="U14741"/>
      <c r="V14741"/>
      <c r="Y14741"/>
      <c r="Z14741"/>
      <c r="AA14741"/>
      <c r="AB14741"/>
      <c r="AC14741"/>
      <c r="AD14741"/>
      <c r="AE14741"/>
      <c r="AF14741"/>
      <c r="AG14741"/>
      <c r="AH14741"/>
      <c r="AI14741"/>
      <c r="AJ14741"/>
      <c r="AK14741"/>
      <c r="AL14741"/>
    </row>
    <row r="14742" spans="3:38" ht="15" customHeight="1" x14ac:dyDescent="0.35">
      <c r="C14742"/>
      <c r="D14742"/>
      <c r="E14742"/>
      <c r="F14742"/>
      <c r="G14742"/>
      <c r="H14742"/>
      <c r="I14742"/>
      <c r="J14742"/>
      <c r="K14742"/>
      <c r="L14742"/>
      <c r="M14742"/>
      <c r="N14742"/>
      <c r="O14742"/>
      <c r="S14742"/>
      <c r="T14742"/>
      <c r="U14742"/>
      <c r="V14742"/>
      <c r="Y14742"/>
      <c r="Z14742"/>
      <c r="AA14742"/>
      <c r="AB14742"/>
      <c r="AC14742"/>
      <c r="AD14742"/>
      <c r="AE14742"/>
      <c r="AF14742"/>
      <c r="AG14742"/>
      <c r="AH14742"/>
      <c r="AI14742"/>
      <c r="AJ14742"/>
      <c r="AK14742"/>
      <c r="AL14742"/>
    </row>
    <row r="14743" spans="3:38" ht="15" customHeight="1" x14ac:dyDescent="0.35">
      <c r="C14743"/>
      <c r="D14743"/>
      <c r="E14743"/>
      <c r="F14743"/>
      <c r="G14743"/>
      <c r="H14743"/>
      <c r="I14743"/>
      <c r="J14743"/>
      <c r="K14743"/>
      <c r="L14743"/>
      <c r="M14743"/>
      <c r="N14743"/>
      <c r="O14743"/>
      <c r="S14743"/>
      <c r="T14743"/>
      <c r="U14743"/>
      <c r="V14743"/>
      <c r="Y14743"/>
      <c r="Z14743"/>
      <c r="AA14743"/>
      <c r="AB14743"/>
      <c r="AC14743"/>
      <c r="AD14743"/>
      <c r="AE14743"/>
      <c r="AF14743"/>
      <c r="AG14743"/>
      <c r="AH14743"/>
      <c r="AI14743"/>
      <c r="AJ14743"/>
      <c r="AK14743"/>
      <c r="AL14743"/>
    </row>
    <row r="14744" spans="3:38" ht="15" customHeight="1" x14ac:dyDescent="0.35">
      <c r="C14744"/>
      <c r="D14744"/>
      <c r="E14744"/>
      <c r="F14744"/>
      <c r="G14744"/>
      <c r="H14744"/>
      <c r="I14744"/>
      <c r="J14744"/>
      <c r="K14744"/>
      <c r="L14744"/>
      <c r="M14744"/>
      <c r="N14744"/>
      <c r="O14744"/>
      <c r="S14744"/>
      <c r="T14744"/>
      <c r="U14744"/>
      <c r="V14744"/>
      <c r="Y14744"/>
      <c r="Z14744"/>
      <c r="AA14744"/>
      <c r="AB14744"/>
      <c r="AC14744"/>
      <c r="AD14744"/>
      <c r="AE14744"/>
      <c r="AF14744"/>
      <c r="AG14744"/>
      <c r="AH14744"/>
      <c r="AI14744"/>
      <c r="AJ14744"/>
      <c r="AK14744"/>
      <c r="AL14744"/>
    </row>
    <row r="14745" spans="3:38" ht="15" customHeight="1" x14ac:dyDescent="0.35">
      <c r="C14745"/>
      <c r="D14745"/>
      <c r="E14745"/>
      <c r="F14745"/>
      <c r="G14745"/>
      <c r="H14745"/>
      <c r="I14745"/>
      <c r="J14745"/>
      <c r="K14745"/>
      <c r="L14745"/>
      <c r="M14745"/>
      <c r="N14745"/>
      <c r="O14745"/>
      <c r="S14745"/>
      <c r="T14745"/>
      <c r="U14745"/>
      <c r="V14745"/>
      <c r="Y14745"/>
      <c r="Z14745"/>
      <c r="AA14745"/>
      <c r="AB14745"/>
      <c r="AC14745"/>
      <c r="AD14745"/>
      <c r="AE14745"/>
      <c r="AF14745"/>
      <c r="AG14745"/>
      <c r="AH14745"/>
      <c r="AI14745"/>
      <c r="AJ14745"/>
      <c r="AK14745"/>
      <c r="AL14745"/>
    </row>
    <row r="14746" spans="3:38" ht="15" customHeight="1" x14ac:dyDescent="0.35">
      <c r="C14746"/>
      <c r="D14746"/>
      <c r="E14746"/>
      <c r="F14746"/>
      <c r="G14746"/>
      <c r="H14746"/>
      <c r="I14746"/>
      <c r="J14746"/>
      <c r="K14746"/>
      <c r="L14746"/>
      <c r="M14746"/>
      <c r="N14746"/>
      <c r="O14746"/>
      <c r="S14746"/>
      <c r="T14746"/>
      <c r="U14746"/>
      <c r="V14746"/>
      <c r="Y14746"/>
      <c r="Z14746"/>
      <c r="AA14746"/>
      <c r="AB14746"/>
      <c r="AC14746"/>
      <c r="AD14746"/>
      <c r="AE14746"/>
      <c r="AF14746"/>
      <c r="AG14746"/>
      <c r="AH14746"/>
      <c r="AI14746"/>
      <c r="AJ14746"/>
      <c r="AK14746"/>
      <c r="AL14746"/>
    </row>
    <row r="14747" spans="3:38" ht="15" customHeight="1" x14ac:dyDescent="0.35">
      <c r="C14747"/>
      <c r="D14747"/>
      <c r="E14747"/>
      <c r="F14747"/>
      <c r="G14747"/>
      <c r="H14747"/>
      <c r="I14747"/>
      <c r="J14747"/>
      <c r="K14747"/>
      <c r="L14747"/>
      <c r="M14747"/>
      <c r="N14747"/>
      <c r="O14747"/>
      <c r="S14747"/>
      <c r="T14747"/>
      <c r="U14747"/>
      <c r="V14747"/>
      <c r="Y14747"/>
      <c r="Z14747"/>
      <c r="AA14747"/>
      <c r="AB14747"/>
      <c r="AC14747"/>
      <c r="AD14747"/>
      <c r="AE14747"/>
      <c r="AF14747"/>
      <c r="AG14747"/>
      <c r="AH14747"/>
      <c r="AI14747"/>
      <c r="AJ14747"/>
      <c r="AK14747"/>
      <c r="AL14747"/>
    </row>
    <row r="14748" spans="3:38" ht="15" customHeight="1" x14ac:dyDescent="0.35">
      <c r="C14748"/>
      <c r="D14748"/>
      <c r="E14748"/>
      <c r="F14748"/>
      <c r="G14748"/>
      <c r="H14748"/>
      <c r="I14748"/>
      <c r="J14748"/>
      <c r="K14748"/>
      <c r="L14748"/>
      <c r="M14748"/>
      <c r="N14748"/>
      <c r="O14748"/>
      <c r="S14748"/>
      <c r="T14748"/>
      <c r="U14748"/>
      <c r="V14748"/>
      <c r="Y14748"/>
      <c r="Z14748"/>
      <c r="AA14748"/>
      <c r="AB14748"/>
      <c r="AC14748"/>
      <c r="AD14748"/>
      <c r="AE14748"/>
      <c r="AF14748"/>
      <c r="AG14748"/>
      <c r="AH14748"/>
      <c r="AI14748"/>
      <c r="AJ14748"/>
      <c r="AK14748"/>
      <c r="AL14748"/>
    </row>
    <row r="14749" spans="3:38" ht="15" customHeight="1" x14ac:dyDescent="0.35">
      <c r="C14749"/>
      <c r="D14749"/>
      <c r="E14749"/>
      <c r="F14749"/>
      <c r="G14749"/>
      <c r="H14749"/>
      <c r="I14749"/>
      <c r="J14749"/>
      <c r="K14749"/>
      <c r="L14749"/>
      <c r="M14749"/>
      <c r="N14749"/>
      <c r="O14749"/>
      <c r="S14749"/>
      <c r="T14749"/>
      <c r="U14749"/>
      <c r="V14749"/>
      <c r="Y14749"/>
      <c r="Z14749"/>
      <c r="AA14749"/>
      <c r="AB14749"/>
      <c r="AC14749"/>
      <c r="AD14749"/>
      <c r="AE14749"/>
      <c r="AF14749"/>
      <c r="AG14749"/>
      <c r="AH14749"/>
      <c r="AI14749"/>
      <c r="AJ14749"/>
      <c r="AK14749"/>
      <c r="AL14749"/>
    </row>
    <row r="14750" spans="3:38" ht="15" customHeight="1" x14ac:dyDescent="0.35">
      <c r="C14750"/>
      <c r="D14750"/>
      <c r="E14750"/>
      <c r="F14750"/>
      <c r="G14750"/>
      <c r="H14750"/>
      <c r="I14750"/>
      <c r="J14750"/>
      <c r="K14750"/>
      <c r="L14750"/>
      <c r="M14750"/>
      <c r="N14750"/>
      <c r="O14750"/>
      <c r="S14750"/>
      <c r="T14750"/>
      <c r="U14750"/>
      <c r="V14750"/>
      <c r="Y14750"/>
      <c r="Z14750"/>
      <c r="AA14750"/>
      <c r="AB14750"/>
      <c r="AC14750"/>
      <c r="AD14750"/>
      <c r="AE14750"/>
      <c r="AF14750"/>
      <c r="AG14750"/>
      <c r="AH14750"/>
      <c r="AI14750"/>
      <c r="AJ14750"/>
      <c r="AK14750"/>
      <c r="AL14750"/>
    </row>
    <row r="14751" spans="3:38" ht="15" customHeight="1" x14ac:dyDescent="0.35">
      <c r="C14751"/>
      <c r="D14751"/>
      <c r="E14751"/>
      <c r="F14751"/>
      <c r="G14751"/>
      <c r="H14751"/>
      <c r="I14751"/>
      <c r="J14751"/>
      <c r="K14751"/>
      <c r="L14751"/>
      <c r="M14751"/>
      <c r="N14751"/>
      <c r="O14751"/>
      <c r="S14751"/>
      <c r="T14751"/>
      <c r="U14751"/>
      <c r="V14751"/>
      <c r="Y14751"/>
      <c r="Z14751"/>
      <c r="AA14751"/>
      <c r="AB14751"/>
      <c r="AC14751"/>
      <c r="AD14751"/>
      <c r="AE14751"/>
      <c r="AF14751"/>
      <c r="AG14751"/>
      <c r="AH14751"/>
      <c r="AI14751"/>
      <c r="AJ14751"/>
      <c r="AK14751"/>
      <c r="AL14751"/>
    </row>
    <row r="14752" spans="3:38" ht="15" customHeight="1" x14ac:dyDescent="0.35">
      <c r="C14752"/>
      <c r="D14752"/>
      <c r="E14752"/>
      <c r="F14752"/>
      <c r="G14752"/>
      <c r="H14752"/>
      <c r="I14752"/>
      <c r="J14752"/>
      <c r="K14752"/>
      <c r="L14752"/>
      <c r="M14752"/>
      <c r="N14752"/>
      <c r="O14752"/>
      <c r="S14752"/>
      <c r="T14752"/>
      <c r="U14752"/>
      <c r="V14752"/>
      <c r="Y14752"/>
      <c r="Z14752"/>
      <c r="AA14752"/>
      <c r="AB14752"/>
      <c r="AC14752"/>
      <c r="AD14752"/>
      <c r="AE14752"/>
      <c r="AF14752"/>
      <c r="AG14752"/>
      <c r="AH14752"/>
      <c r="AI14752"/>
      <c r="AJ14752"/>
      <c r="AK14752"/>
      <c r="AL14752"/>
    </row>
    <row r="14753" spans="3:38" ht="15" customHeight="1" x14ac:dyDescent="0.35">
      <c r="C14753"/>
      <c r="D14753"/>
      <c r="E14753"/>
      <c r="F14753"/>
      <c r="G14753"/>
      <c r="H14753"/>
      <c r="I14753"/>
      <c r="J14753"/>
      <c r="K14753"/>
      <c r="L14753"/>
      <c r="M14753"/>
      <c r="N14753"/>
      <c r="O14753"/>
      <c r="S14753"/>
      <c r="T14753"/>
      <c r="U14753"/>
      <c r="V14753"/>
      <c r="Y14753"/>
      <c r="Z14753"/>
      <c r="AA14753"/>
      <c r="AB14753"/>
      <c r="AC14753"/>
      <c r="AD14753"/>
      <c r="AE14753"/>
      <c r="AF14753"/>
      <c r="AG14753"/>
      <c r="AH14753"/>
      <c r="AI14753"/>
      <c r="AJ14753"/>
      <c r="AK14753"/>
      <c r="AL14753"/>
    </row>
    <row r="14754" spans="3:38" ht="15" customHeight="1" x14ac:dyDescent="0.35">
      <c r="C14754"/>
      <c r="D14754"/>
      <c r="E14754"/>
      <c r="F14754"/>
      <c r="G14754"/>
      <c r="H14754"/>
      <c r="I14754"/>
      <c r="J14754"/>
      <c r="K14754"/>
      <c r="L14754"/>
      <c r="M14754"/>
      <c r="N14754"/>
      <c r="O14754"/>
      <c r="S14754"/>
      <c r="T14754"/>
      <c r="U14754"/>
      <c r="V14754"/>
      <c r="Y14754"/>
      <c r="Z14754"/>
      <c r="AA14754"/>
      <c r="AB14754"/>
      <c r="AC14754"/>
      <c r="AD14754"/>
      <c r="AE14754"/>
      <c r="AF14754"/>
      <c r="AG14754"/>
      <c r="AH14754"/>
      <c r="AI14754"/>
      <c r="AJ14754"/>
      <c r="AK14754"/>
      <c r="AL14754"/>
    </row>
    <row r="14755" spans="3:38" ht="15" customHeight="1" x14ac:dyDescent="0.35">
      <c r="C14755"/>
      <c r="D14755"/>
      <c r="E14755"/>
      <c r="F14755"/>
      <c r="G14755"/>
      <c r="H14755"/>
      <c r="I14755"/>
      <c r="J14755"/>
      <c r="K14755"/>
      <c r="L14755"/>
      <c r="M14755"/>
      <c r="N14755"/>
      <c r="O14755"/>
      <c r="S14755"/>
      <c r="T14755"/>
      <c r="U14755"/>
      <c r="V14755"/>
      <c r="Y14755"/>
      <c r="Z14755"/>
      <c r="AA14755"/>
      <c r="AB14755"/>
      <c r="AC14755"/>
      <c r="AD14755"/>
      <c r="AE14755"/>
      <c r="AF14755"/>
      <c r="AG14755"/>
      <c r="AH14755"/>
      <c r="AI14755"/>
      <c r="AJ14755"/>
      <c r="AK14755"/>
      <c r="AL14755"/>
    </row>
    <row r="14756" spans="3:38" ht="15" customHeight="1" x14ac:dyDescent="0.35">
      <c r="C14756"/>
      <c r="D14756"/>
      <c r="E14756"/>
      <c r="F14756"/>
      <c r="G14756"/>
      <c r="H14756"/>
      <c r="I14756"/>
      <c r="J14756"/>
      <c r="K14756"/>
      <c r="L14756"/>
      <c r="M14756"/>
      <c r="N14756"/>
      <c r="O14756"/>
      <c r="S14756"/>
      <c r="T14756"/>
      <c r="U14756"/>
      <c r="V14756"/>
      <c r="Y14756"/>
      <c r="Z14756"/>
      <c r="AA14756"/>
      <c r="AB14756"/>
      <c r="AC14756"/>
      <c r="AD14756"/>
      <c r="AE14756"/>
      <c r="AF14756"/>
      <c r="AG14756"/>
      <c r="AH14756"/>
      <c r="AI14756"/>
      <c r="AJ14756"/>
      <c r="AK14756"/>
      <c r="AL14756"/>
    </row>
    <row r="14757" spans="3:38" ht="15" customHeight="1" x14ac:dyDescent="0.35">
      <c r="C14757"/>
      <c r="D14757"/>
      <c r="E14757"/>
      <c r="F14757"/>
      <c r="G14757"/>
      <c r="H14757"/>
      <c r="I14757"/>
      <c r="J14757"/>
      <c r="K14757"/>
      <c r="L14757"/>
      <c r="M14757"/>
      <c r="N14757"/>
      <c r="O14757"/>
      <c r="S14757"/>
      <c r="T14757"/>
      <c r="U14757"/>
      <c r="V14757"/>
      <c r="Y14757"/>
      <c r="Z14757"/>
      <c r="AA14757"/>
      <c r="AB14757"/>
      <c r="AC14757"/>
      <c r="AD14757"/>
      <c r="AE14757"/>
      <c r="AF14757"/>
      <c r="AG14757"/>
      <c r="AH14757"/>
      <c r="AI14757"/>
      <c r="AJ14757"/>
      <c r="AK14757"/>
      <c r="AL14757"/>
    </row>
    <row r="14758" spans="3:38" ht="15" customHeight="1" x14ac:dyDescent="0.35">
      <c r="C14758"/>
      <c r="D14758"/>
      <c r="E14758"/>
      <c r="F14758"/>
      <c r="G14758"/>
      <c r="H14758"/>
      <c r="I14758"/>
      <c r="J14758"/>
      <c r="K14758"/>
      <c r="L14758"/>
      <c r="M14758"/>
      <c r="N14758"/>
      <c r="O14758"/>
      <c r="S14758"/>
      <c r="T14758"/>
      <c r="U14758"/>
      <c r="V14758"/>
      <c r="Y14758"/>
      <c r="Z14758"/>
      <c r="AA14758"/>
      <c r="AB14758"/>
      <c r="AC14758"/>
      <c r="AD14758"/>
      <c r="AE14758"/>
      <c r="AF14758"/>
      <c r="AG14758"/>
      <c r="AH14758"/>
      <c r="AI14758"/>
      <c r="AJ14758"/>
      <c r="AK14758"/>
      <c r="AL14758"/>
    </row>
    <row r="14759" spans="3:38" ht="15" customHeight="1" x14ac:dyDescent="0.35">
      <c r="C14759"/>
      <c r="D14759"/>
      <c r="E14759"/>
      <c r="F14759"/>
      <c r="G14759"/>
      <c r="H14759"/>
      <c r="I14759"/>
      <c r="J14759"/>
      <c r="K14759"/>
      <c r="L14759"/>
      <c r="M14759"/>
      <c r="N14759"/>
      <c r="O14759"/>
      <c r="S14759"/>
      <c r="T14759"/>
      <c r="U14759"/>
      <c r="V14759"/>
      <c r="Y14759"/>
      <c r="Z14759"/>
      <c r="AA14759"/>
      <c r="AB14759"/>
      <c r="AC14759"/>
      <c r="AD14759"/>
      <c r="AE14759"/>
      <c r="AF14759"/>
      <c r="AG14759"/>
      <c r="AH14759"/>
      <c r="AI14759"/>
      <c r="AJ14759"/>
      <c r="AK14759"/>
      <c r="AL14759"/>
    </row>
    <row r="14760" spans="3:38" ht="15" customHeight="1" x14ac:dyDescent="0.35">
      <c r="C14760"/>
      <c r="D14760"/>
      <c r="E14760"/>
      <c r="F14760"/>
      <c r="G14760"/>
      <c r="H14760"/>
      <c r="I14760"/>
      <c r="J14760"/>
      <c r="K14760"/>
      <c r="L14760"/>
      <c r="M14760"/>
      <c r="N14760"/>
      <c r="O14760"/>
      <c r="S14760"/>
      <c r="T14760"/>
      <c r="U14760"/>
      <c r="V14760"/>
      <c r="Y14760"/>
      <c r="Z14760"/>
      <c r="AA14760"/>
      <c r="AB14760"/>
      <c r="AC14760"/>
      <c r="AD14760"/>
      <c r="AE14760"/>
      <c r="AF14760"/>
      <c r="AG14760"/>
      <c r="AH14760"/>
      <c r="AI14760"/>
      <c r="AJ14760"/>
      <c r="AK14760"/>
      <c r="AL14760"/>
    </row>
    <row r="14761" spans="3:38" ht="15" customHeight="1" x14ac:dyDescent="0.35">
      <c r="C14761"/>
      <c r="D14761"/>
      <c r="E14761"/>
      <c r="F14761"/>
      <c r="G14761"/>
      <c r="H14761"/>
      <c r="I14761"/>
      <c r="J14761"/>
      <c r="K14761"/>
      <c r="L14761"/>
      <c r="M14761"/>
      <c r="N14761"/>
      <c r="O14761"/>
      <c r="S14761"/>
      <c r="T14761"/>
      <c r="U14761"/>
      <c r="V14761"/>
      <c r="Y14761"/>
      <c r="Z14761"/>
      <c r="AA14761"/>
      <c r="AB14761"/>
      <c r="AC14761"/>
      <c r="AD14761"/>
      <c r="AE14761"/>
      <c r="AF14761"/>
      <c r="AG14761"/>
      <c r="AH14761"/>
      <c r="AI14761"/>
      <c r="AJ14761"/>
      <c r="AK14761"/>
      <c r="AL14761"/>
    </row>
    <row r="14762" spans="3:38" ht="15" customHeight="1" x14ac:dyDescent="0.35">
      <c r="C14762"/>
      <c r="D14762"/>
      <c r="E14762"/>
      <c r="F14762"/>
      <c r="G14762"/>
      <c r="H14762"/>
      <c r="I14762"/>
      <c r="J14762"/>
      <c r="K14762"/>
      <c r="L14762"/>
      <c r="M14762"/>
      <c r="N14762"/>
      <c r="O14762"/>
      <c r="S14762"/>
      <c r="T14762"/>
      <c r="U14762"/>
      <c r="V14762"/>
      <c r="Y14762"/>
      <c r="Z14762"/>
      <c r="AA14762"/>
      <c r="AB14762"/>
      <c r="AC14762"/>
      <c r="AD14762"/>
      <c r="AE14762"/>
      <c r="AF14762"/>
      <c r="AG14762"/>
      <c r="AH14762"/>
      <c r="AI14762"/>
      <c r="AJ14762"/>
      <c r="AK14762"/>
      <c r="AL14762"/>
    </row>
    <row r="14763" spans="3:38" ht="15" customHeight="1" x14ac:dyDescent="0.35">
      <c r="C14763"/>
      <c r="D14763"/>
      <c r="E14763"/>
      <c r="F14763"/>
      <c r="G14763"/>
      <c r="H14763"/>
      <c r="I14763"/>
      <c r="J14763"/>
      <c r="K14763"/>
      <c r="L14763"/>
      <c r="M14763"/>
      <c r="N14763"/>
      <c r="O14763"/>
      <c r="S14763"/>
      <c r="T14763"/>
      <c r="U14763"/>
      <c r="V14763"/>
      <c r="Y14763"/>
      <c r="Z14763"/>
      <c r="AA14763"/>
      <c r="AB14763"/>
      <c r="AC14763"/>
      <c r="AD14763"/>
      <c r="AE14763"/>
      <c r="AF14763"/>
      <c r="AG14763"/>
      <c r="AH14763"/>
      <c r="AI14763"/>
      <c r="AJ14763"/>
      <c r="AK14763"/>
      <c r="AL14763"/>
    </row>
    <row r="14764" spans="3:38" ht="15" customHeight="1" x14ac:dyDescent="0.35">
      <c r="C14764"/>
      <c r="D14764"/>
      <c r="E14764"/>
      <c r="F14764"/>
      <c r="G14764"/>
      <c r="H14764"/>
      <c r="I14764"/>
      <c r="J14764"/>
      <c r="K14764"/>
      <c r="L14764"/>
      <c r="M14764"/>
      <c r="N14764"/>
      <c r="O14764"/>
      <c r="S14764"/>
      <c r="T14764"/>
      <c r="U14764"/>
      <c r="V14764"/>
      <c r="Y14764"/>
      <c r="Z14764"/>
      <c r="AA14764"/>
      <c r="AB14764"/>
      <c r="AC14764"/>
      <c r="AD14764"/>
      <c r="AE14764"/>
      <c r="AF14764"/>
      <c r="AG14764"/>
      <c r="AH14764"/>
      <c r="AI14764"/>
      <c r="AJ14764"/>
      <c r="AK14764"/>
      <c r="AL14764"/>
    </row>
    <row r="14765" spans="3:38" ht="15" customHeight="1" x14ac:dyDescent="0.35">
      <c r="C14765"/>
      <c r="D14765"/>
      <c r="E14765"/>
      <c r="F14765"/>
      <c r="G14765"/>
      <c r="H14765"/>
      <c r="I14765"/>
      <c r="J14765"/>
      <c r="K14765"/>
      <c r="L14765"/>
      <c r="M14765"/>
      <c r="N14765"/>
      <c r="O14765"/>
      <c r="S14765"/>
      <c r="T14765"/>
      <c r="U14765"/>
      <c r="V14765"/>
      <c r="Y14765"/>
      <c r="Z14765"/>
      <c r="AA14765"/>
      <c r="AB14765"/>
      <c r="AC14765"/>
      <c r="AD14765"/>
      <c r="AE14765"/>
      <c r="AF14765"/>
      <c r="AG14765"/>
      <c r="AH14765"/>
      <c r="AI14765"/>
      <c r="AJ14765"/>
      <c r="AK14765"/>
      <c r="AL14765"/>
    </row>
    <row r="14766" spans="3:38" ht="15" customHeight="1" x14ac:dyDescent="0.35">
      <c r="C14766"/>
      <c r="D14766"/>
      <c r="E14766"/>
      <c r="F14766"/>
      <c r="G14766"/>
      <c r="H14766"/>
      <c r="I14766"/>
      <c r="J14766"/>
      <c r="K14766"/>
      <c r="L14766"/>
      <c r="M14766"/>
      <c r="N14766"/>
      <c r="O14766"/>
      <c r="S14766"/>
      <c r="T14766"/>
      <c r="U14766"/>
      <c r="V14766"/>
      <c r="Y14766"/>
      <c r="Z14766"/>
      <c r="AA14766"/>
      <c r="AB14766"/>
      <c r="AC14766"/>
      <c r="AD14766"/>
      <c r="AE14766"/>
      <c r="AF14766"/>
      <c r="AG14766"/>
      <c r="AH14766"/>
      <c r="AI14766"/>
      <c r="AJ14766"/>
      <c r="AK14766"/>
      <c r="AL14766"/>
    </row>
    <row r="14767" spans="3:38" ht="15" customHeight="1" x14ac:dyDescent="0.35">
      <c r="C14767"/>
      <c r="D14767"/>
      <c r="E14767"/>
      <c r="F14767"/>
      <c r="G14767"/>
      <c r="H14767"/>
      <c r="I14767"/>
      <c r="J14767"/>
      <c r="K14767"/>
      <c r="L14767"/>
      <c r="M14767"/>
      <c r="N14767"/>
      <c r="O14767"/>
      <c r="S14767"/>
      <c r="T14767"/>
      <c r="U14767"/>
      <c r="V14767"/>
      <c r="Y14767"/>
      <c r="Z14767"/>
      <c r="AA14767"/>
      <c r="AB14767"/>
      <c r="AC14767"/>
      <c r="AD14767"/>
      <c r="AE14767"/>
      <c r="AF14767"/>
      <c r="AG14767"/>
      <c r="AH14767"/>
      <c r="AI14767"/>
      <c r="AJ14767"/>
      <c r="AK14767"/>
      <c r="AL14767"/>
    </row>
    <row r="14768" spans="3:38" ht="15" customHeight="1" x14ac:dyDescent="0.35">
      <c r="C14768"/>
      <c r="D14768"/>
      <c r="E14768"/>
      <c r="F14768"/>
      <c r="G14768"/>
      <c r="H14768"/>
      <c r="I14768"/>
      <c r="J14768"/>
      <c r="K14768"/>
      <c r="L14768"/>
      <c r="M14768"/>
      <c r="N14768"/>
      <c r="O14768"/>
      <c r="S14768"/>
      <c r="T14768"/>
      <c r="U14768"/>
      <c r="V14768"/>
      <c r="Y14768"/>
      <c r="Z14768"/>
      <c r="AA14768"/>
      <c r="AB14768"/>
      <c r="AC14768"/>
      <c r="AD14768"/>
      <c r="AE14768"/>
      <c r="AF14768"/>
      <c r="AG14768"/>
      <c r="AH14768"/>
      <c r="AI14768"/>
      <c r="AJ14768"/>
      <c r="AK14768"/>
      <c r="AL14768"/>
    </row>
    <row r="14769" spans="3:38" ht="15" customHeight="1" x14ac:dyDescent="0.35">
      <c r="C14769"/>
      <c r="D14769"/>
      <c r="E14769"/>
      <c r="F14769"/>
      <c r="G14769"/>
      <c r="H14769"/>
      <c r="I14769"/>
      <c r="J14769"/>
      <c r="K14769"/>
      <c r="L14769"/>
      <c r="M14769"/>
      <c r="N14769"/>
      <c r="O14769"/>
      <c r="S14769"/>
      <c r="T14769"/>
      <c r="U14769"/>
      <c r="V14769"/>
      <c r="Y14769"/>
      <c r="Z14769"/>
      <c r="AA14769"/>
      <c r="AB14769"/>
      <c r="AC14769"/>
      <c r="AD14769"/>
      <c r="AE14769"/>
      <c r="AF14769"/>
      <c r="AG14769"/>
      <c r="AH14769"/>
      <c r="AI14769"/>
      <c r="AJ14769"/>
      <c r="AK14769"/>
      <c r="AL14769"/>
    </row>
    <row r="14770" spans="3:38" ht="15" customHeight="1" x14ac:dyDescent="0.35">
      <c r="C14770"/>
      <c r="D14770"/>
      <c r="E14770"/>
      <c r="F14770"/>
      <c r="G14770"/>
      <c r="H14770"/>
      <c r="I14770"/>
      <c r="J14770"/>
      <c r="K14770"/>
      <c r="L14770"/>
      <c r="M14770"/>
      <c r="N14770"/>
      <c r="O14770"/>
      <c r="S14770"/>
      <c r="T14770"/>
      <c r="U14770"/>
      <c r="V14770"/>
      <c r="Y14770"/>
      <c r="Z14770"/>
      <c r="AA14770"/>
      <c r="AB14770"/>
      <c r="AC14770"/>
      <c r="AD14770"/>
      <c r="AE14770"/>
      <c r="AF14770"/>
      <c r="AG14770"/>
      <c r="AH14770"/>
      <c r="AI14770"/>
      <c r="AJ14770"/>
      <c r="AK14770"/>
      <c r="AL14770"/>
    </row>
    <row r="14771" spans="3:38" ht="15" customHeight="1" x14ac:dyDescent="0.35">
      <c r="C14771"/>
      <c r="D14771"/>
      <c r="E14771"/>
      <c r="F14771"/>
      <c r="G14771"/>
      <c r="H14771"/>
      <c r="I14771"/>
      <c r="J14771"/>
      <c r="K14771"/>
      <c r="L14771"/>
      <c r="M14771"/>
      <c r="N14771"/>
      <c r="O14771"/>
      <c r="S14771"/>
      <c r="T14771"/>
      <c r="U14771"/>
      <c r="V14771"/>
      <c r="Y14771"/>
      <c r="Z14771"/>
      <c r="AA14771"/>
      <c r="AB14771"/>
      <c r="AC14771"/>
      <c r="AD14771"/>
      <c r="AE14771"/>
      <c r="AF14771"/>
      <c r="AG14771"/>
      <c r="AH14771"/>
      <c r="AI14771"/>
      <c r="AJ14771"/>
      <c r="AK14771"/>
      <c r="AL14771"/>
    </row>
    <row r="14772" spans="3:38" ht="15" customHeight="1" x14ac:dyDescent="0.35">
      <c r="C14772"/>
      <c r="D14772"/>
      <c r="E14772"/>
      <c r="F14772"/>
      <c r="G14772"/>
      <c r="H14772"/>
      <c r="I14772"/>
      <c r="J14772"/>
      <c r="K14772"/>
      <c r="L14772"/>
      <c r="M14772"/>
      <c r="N14772"/>
      <c r="O14772"/>
      <c r="S14772"/>
      <c r="T14772"/>
      <c r="U14772"/>
      <c r="V14772"/>
      <c r="Y14772"/>
      <c r="Z14772"/>
      <c r="AA14772"/>
      <c r="AB14772"/>
      <c r="AC14772"/>
      <c r="AD14772"/>
      <c r="AE14772"/>
      <c r="AF14772"/>
      <c r="AG14772"/>
      <c r="AH14772"/>
      <c r="AI14772"/>
      <c r="AJ14772"/>
      <c r="AK14772"/>
      <c r="AL14772"/>
    </row>
    <row r="14773" spans="3:38" ht="15" customHeight="1" x14ac:dyDescent="0.35">
      <c r="C14773"/>
      <c r="D14773"/>
      <c r="E14773"/>
      <c r="F14773"/>
      <c r="G14773"/>
      <c r="H14773"/>
      <c r="I14773"/>
      <c r="J14773"/>
      <c r="K14773"/>
      <c r="L14773"/>
      <c r="M14773"/>
      <c r="N14773"/>
      <c r="O14773"/>
      <c r="S14773"/>
      <c r="T14773"/>
      <c r="U14773"/>
      <c r="V14773"/>
      <c r="Y14773"/>
      <c r="Z14773"/>
      <c r="AA14773"/>
      <c r="AB14773"/>
      <c r="AC14773"/>
      <c r="AD14773"/>
      <c r="AE14773"/>
      <c r="AF14773"/>
      <c r="AG14773"/>
      <c r="AH14773"/>
      <c r="AI14773"/>
      <c r="AJ14773"/>
      <c r="AK14773"/>
      <c r="AL14773"/>
    </row>
    <row r="14774" spans="3:38" ht="15" customHeight="1" x14ac:dyDescent="0.35">
      <c r="C14774"/>
      <c r="D14774"/>
      <c r="E14774"/>
      <c r="F14774"/>
      <c r="G14774"/>
      <c r="H14774"/>
      <c r="I14774"/>
      <c r="J14774"/>
      <c r="K14774"/>
      <c r="L14774"/>
      <c r="M14774"/>
      <c r="N14774"/>
      <c r="O14774"/>
      <c r="S14774"/>
      <c r="T14774"/>
      <c r="U14774"/>
      <c r="V14774"/>
      <c r="Y14774"/>
      <c r="Z14774"/>
      <c r="AA14774"/>
      <c r="AB14774"/>
      <c r="AC14774"/>
      <c r="AD14774"/>
      <c r="AE14774"/>
      <c r="AF14774"/>
      <c r="AG14774"/>
      <c r="AH14774"/>
      <c r="AI14774"/>
      <c r="AJ14774"/>
      <c r="AK14774"/>
      <c r="AL14774"/>
    </row>
    <row r="14775" spans="3:38" ht="15" customHeight="1" x14ac:dyDescent="0.35">
      <c r="C14775"/>
      <c r="D14775"/>
      <c r="E14775"/>
      <c r="F14775"/>
      <c r="G14775"/>
      <c r="H14775"/>
      <c r="I14775"/>
      <c r="J14775"/>
      <c r="K14775"/>
      <c r="L14775"/>
      <c r="M14775"/>
      <c r="N14775"/>
      <c r="O14775"/>
      <c r="S14775"/>
      <c r="T14775"/>
      <c r="U14775"/>
      <c r="V14775"/>
      <c r="Y14775"/>
      <c r="Z14775"/>
      <c r="AA14775"/>
      <c r="AB14775"/>
      <c r="AC14775"/>
      <c r="AD14775"/>
      <c r="AE14775"/>
      <c r="AF14775"/>
      <c r="AG14775"/>
      <c r="AH14775"/>
      <c r="AI14775"/>
      <c r="AJ14775"/>
      <c r="AK14775"/>
      <c r="AL14775"/>
    </row>
    <row r="14776" spans="3:38" ht="15" customHeight="1" x14ac:dyDescent="0.35">
      <c r="C14776"/>
      <c r="D14776"/>
      <c r="E14776"/>
      <c r="F14776"/>
      <c r="G14776"/>
      <c r="H14776"/>
      <c r="I14776"/>
      <c r="J14776"/>
      <c r="K14776"/>
      <c r="L14776"/>
      <c r="M14776"/>
      <c r="N14776"/>
      <c r="O14776"/>
      <c r="S14776"/>
      <c r="T14776"/>
      <c r="U14776"/>
      <c r="V14776"/>
      <c r="Y14776"/>
      <c r="Z14776"/>
      <c r="AA14776"/>
      <c r="AB14776"/>
      <c r="AC14776"/>
      <c r="AD14776"/>
      <c r="AE14776"/>
      <c r="AF14776"/>
      <c r="AG14776"/>
      <c r="AH14776"/>
      <c r="AI14776"/>
      <c r="AJ14776"/>
      <c r="AK14776"/>
      <c r="AL14776"/>
    </row>
    <row r="14777" spans="3:38" ht="15" customHeight="1" x14ac:dyDescent="0.35">
      <c r="C14777"/>
      <c r="D14777"/>
      <c r="E14777"/>
      <c r="F14777"/>
      <c r="G14777"/>
      <c r="H14777"/>
      <c r="I14777"/>
      <c r="J14777"/>
      <c r="K14777"/>
      <c r="L14777"/>
      <c r="M14777"/>
      <c r="N14777"/>
      <c r="O14777"/>
      <c r="S14777"/>
      <c r="T14777"/>
      <c r="U14777"/>
      <c r="V14777"/>
      <c r="Y14777"/>
      <c r="Z14777"/>
      <c r="AA14777"/>
      <c r="AB14777"/>
      <c r="AC14777"/>
      <c r="AD14777"/>
      <c r="AE14777"/>
      <c r="AF14777"/>
      <c r="AG14777"/>
      <c r="AH14777"/>
      <c r="AI14777"/>
      <c r="AJ14777"/>
      <c r="AK14777"/>
      <c r="AL14777"/>
    </row>
    <row r="14778" spans="3:38" ht="15" customHeight="1" x14ac:dyDescent="0.35">
      <c r="C14778"/>
      <c r="D14778"/>
      <c r="E14778"/>
      <c r="F14778"/>
      <c r="G14778"/>
      <c r="H14778"/>
      <c r="I14778"/>
      <c r="J14778"/>
      <c r="K14778"/>
      <c r="L14778"/>
      <c r="M14778"/>
      <c r="N14778"/>
      <c r="O14778"/>
      <c r="S14778"/>
      <c r="T14778"/>
      <c r="U14778"/>
      <c r="V14778"/>
      <c r="Y14778"/>
      <c r="Z14778"/>
      <c r="AA14778"/>
      <c r="AB14778"/>
      <c r="AC14778"/>
      <c r="AD14778"/>
      <c r="AE14778"/>
      <c r="AF14778"/>
      <c r="AG14778"/>
      <c r="AH14778"/>
      <c r="AI14778"/>
      <c r="AJ14778"/>
      <c r="AK14778"/>
      <c r="AL14778"/>
    </row>
    <row r="14779" spans="3:38" ht="15" customHeight="1" x14ac:dyDescent="0.35">
      <c r="C14779"/>
      <c r="D14779"/>
      <c r="E14779"/>
      <c r="F14779"/>
      <c r="G14779"/>
      <c r="H14779"/>
      <c r="I14779"/>
      <c r="J14779"/>
      <c r="K14779"/>
      <c r="L14779"/>
      <c r="M14779"/>
      <c r="N14779"/>
      <c r="O14779"/>
      <c r="S14779"/>
      <c r="T14779"/>
      <c r="U14779"/>
      <c r="V14779"/>
      <c r="Y14779"/>
      <c r="Z14779"/>
      <c r="AA14779"/>
      <c r="AB14779"/>
      <c r="AC14779"/>
      <c r="AD14779"/>
      <c r="AE14779"/>
      <c r="AF14779"/>
      <c r="AG14779"/>
      <c r="AH14779"/>
      <c r="AI14779"/>
      <c r="AJ14779"/>
      <c r="AK14779"/>
      <c r="AL14779"/>
    </row>
    <row r="14780" spans="3:38" ht="15" customHeight="1" x14ac:dyDescent="0.35">
      <c r="C14780"/>
      <c r="D14780"/>
      <c r="E14780"/>
      <c r="F14780"/>
      <c r="G14780"/>
      <c r="H14780"/>
      <c r="I14780"/>
      <c r="J14780"/>
      <c r="K14780"/>
      <c r="L14780"/>
      <c r="M14780"/>
      <c r="N14780"/>
      <c r="O14780"/>
      <c r="S14780"/>
      <c r="T14780"/>
      <c r="U14780"/>
      <c r="V14780"/>
      <c r="Y14780"/>
      <c r="Z14780"/>
      <c r="AA14780"/>
      <c r="AB14780"/>
      <c r="AC14780"/>
      <c r="AD14780"/>
      <c r="AE14780"/>
      <c r="AF14780"/>
      <c r="AG14780"/>
      <c r="AH14780"/>
      <c r="AI14780"/>
      <c r="AJ14780"/>
      <c r="AK14780"/>
      <c r="AL14780"/>
    </row>
    <row r="14781" spans="3:38" ht="15" customHeight="1" x14ac:dyDescent="0.35">
      <c r="C14781"/>
      <c r="D14781"/>
      <c r="E14781"/>
      <c r="F14781"/>
      <c r="G14781"/>
      <c r="H14781"/>
      <c r="I14781"/>
      <c r="J14781"/>
      <c r="K14781"/>
      <c r="L14781"/>
      <c r="M14781"/>
      <c r="N14781"/>
      <c r="O14781"/>
      <c r="S14781"/>
      <c r="T14781"/>
      <c r="U14781"/>
      <c r="V14781"/>
      <c r="Y14781"/>
      <c r="Z14781"/>
      <c r="AA14781"/>
      <c r="AB14781"/>
      <c r="AC14781"/>
      <c r="AD14781"/>
      <c r="AE14781"/>
      <c r="AF14781"/>
      <c r="AG14781"/>
      <c r="AH14781"/>
      <c r="AI14781"/>
      <c r="AJ14781"/>
      <c r="AK14781"/>
      <c r="AL14781"/>
    </row>
    <row r="14782" spans="3:38" ht="15" customHeight="1" x14ac:dyDescent="0.35">
      <c r="C14782"/>
      <c r="D14782"/>
      <c r="E14782"/>
      <c r="F14782"/>
      <c r="G14782"/>
      <c r="H14782"/>
      <c r="I14782"/>
      <c r="J14782"/>
      <c r="K14782"/>
      <c r="L14782"/>
      <c r="M14782"/>
      <c r="N14782"/>
      <c r="O14782"/>
      <c r="S14782"/>
      <c r="T14782"/>
      <c r="U14782"/>
      <c r="V14782"/>
      <c r="Y14782"/>
      <c r="Z14782"/>
      <c r="AA14782"/>
      <c r="AB14782"/>
      <c r="AC14782"/>
      <c r="AD14782"/>
      <c r="AE14782"/>
      <c r="AF14782"/>
      <c r="AG14782"/>
      <c r="AH14782"/>
      <c r="AI14782"/>
      <c r="AJ14782"/>
      <c r="AK14782"/>
      <c r="AL14782"/>
    </row>
    <row r="14783" spans="3:38" ht="15" customHeight="1" x14ac:dyDescent="0.35">
      <c r="C14783"/>
      <c r="D14783"/>
      <c r="E14783"/>
      <c r="F14783"/>
      <c r="G14783"/>
      <c r="H14783"/>
      <c r="I14783"/>
      <c r="J14783"/>
      <c r="K14783"/>
      <c r="L14783"/>
      <c r="M14783"/>
      <c r="N14783"/>
      <c r="O14783"/>
      <c r="S14783"/>
      <c r="T14783"/>
      <c r="U14783"/>
      <c r="V14783"/>
      <c r="Y14783"/>
      <c r="Z14783"/>
      <c r="AA14783"/>
      <c r="AB14783"/>
      <c r="AC14783"/>
      <c r="AD14783"/>
      <c r="AE14783"/>
      <c r="AF14783"/>
      <c r="AG14783"/>
      <c r="AH14783"/>
      <c r="AI14783"/>
      <c r="AJ14783"/>
      <c r="AK14783"/>
      <c r="AL14783"/>
    </row>
    <row r="14784" spans="3:38" ht="15" customHeight="1" x14ac:dyDescent="0.35">
      <c r="C14784"/>
      <c r="D14784"/>
      <c r="E14784"/>
      <c r="F14784"/>
      <c r="G14784"/>
      <c r="H14784"/>
      <c r="I14784"/>
      <c r="J14784"/>
      <c r="K14784"/>
      <c r="L14784"/>
      <c r="M14784"/>
      <c r="N14784"/>
      <c r="O14784"/>
      <c r="S14784"/>
      <c r="T14784"/>
      <c r="U14784"/>
      <c r="V14784"/>
      <c r="Y14784"/>
      <c r="Z14784"/>
      <c r="AA14784"/>
      <c r="AB14784"/>
      <c r="AC14784"/>
      <c r="AD14784"/>
      <c r="AE14784"/>
      <c r="AF14784"/>
      <c r="AG14784"/>
      <c r="AH14784"/>
      <c r="AI14784"/>
      <c r="AJ14784"/>
      <c r="AK14784"/>
      <c r="AL14784"/>
    </row>
    <row r="14785" spans="3:38" ht="15" customHeight="1" x14ac:dyDescent="0.35">
      <c r="C14785"/>
      <c r="D14785"/>
      <c r="E14785"/>
      <c r="F14785"/>
      <c r="G14785"/>
      <c r="H14785"/>
      <c r="I14785"/>
      <c r="J14785"/>
      <c r="K14785"/>
      <c r="L14785"/>
      <c r="M14785"/>
      <c r="N14785"/>
      <c r="O14785"/>
      <c r="S14785"/>
      <c r="T14785"/>
      <c r="U14785"/>
      <c r="V14785"/>
      <c r="Y14785"/>
      <c r="Z14785"/>
      <c r="AA14785"/>
      <c r="AB14785"/>
      <c r="AC14785"/>
      <c r="AD14785"/>
      <c r="AE14785"/>
      <c r="AF14785"/>
      <c r="AG14785"/>
      <c r="AH14785"/>
      <c r="AI14785"/>
      <c r="AJ14785"/>
      <c r="AK14785"/>
      <c r="AL14785"/>
    </row>
    <row r="14786" spans="3:38" ht="15" customHeight="1" x14ac:dyDescent="0.35">
      <c r="C14786"/>
      <c r="D14786"/>
      <c r="E14786"/>
      <c r="F14786"/>
      <c r="G14786"/>
      <c r="H14786"/>
      <c r="I14786"/>
      <c r="J14786"/>
      <c r="K14786"/>
      <c r="L14786"/>
      <c r="M14786"/>
      <c r="N14786"/>
      <c r="O14786"/>
      <c r="S14786"/>
      <c r="T14786"/>
      <c r="U14786"/>
      <c r="V14786"/>
      <c r="Y14786"/>
      <c r="Z14786"/>
      <c r="AA14786"/>
      <c r="AB14786"/>
      <c r="AC14786"/>
      <c r="AD14786"/>
      <c r="AE14786"/>
      <c r="AF14786"/>
      <c r="AG14786"/>
      <c r="AH14786"/>
      <c r="AI14786"/>
      <c r="AJ14786"/>
      <c r="AK14786"/>
      <c r="AL14786"/>
    </row>
    <row r="14787" spans="3:38" ht="15" customHeight="1" x14ac:dyDescent="0.35">
      <c r="C14787"/>
      <c r="D14787"/>
      <c r="E14787"/>
      <c r="F14787"/>
      <c r="G14787"/>
      <c r="H14787"/>
      <c r="I14787"/>
      <c r="J14787"/>
      <c r="K14787"/>
      <c r="L14787"/>
      <c r="M14787"/>
      <c r="N14787"/>
      <c r="O14787"/>
      <c r="S14787"/>
      <c r="T14787"/>
      <c r="U14787"/>
      <c r="V14787"/>
      <c r="Y14787"/>
      <c r="Z14787"/>
      <c r="AA14787"/>
      <c r="AB14787"/>
      <c r="AC14787"/>
      <c r="AD14787"/>
      <c r="AE14787"/>
      <c r="AF14787"/>
      <c r="AG14787"/>
      <c r="AH14787"/>
      <c r="AI14787"/>
      <c r="AJ14787"/>
      <c r="AK14787"/>
      <c r="AL14787"/>
    </row>
    <row r="14788" spans="3:38" ht="15" customHeight="1" x14ac:dyDescent="0.35">
      <c r="C14788"/>
      <c r="D14788"/>
      <c r="E14788"/>
      <c r="F14788"/>
      <c r="G14788"/>
      <c r="H14788"/>
      <c r="I14788"/>
      <c r="J14788"/>
      <c r="K14788"/>
      <c r="L14788"/>
      <c r="M14788"/>
      <c r="N14788"/>
      <c r="O14788"/>
      <c r="S14788"/>
      <c r="T14788"/>
      <c r="U14788"/>
      <c r="V14788"/>
      <c r="Y14788"/>
      <c r="Z14788"/>
      <c r="AA14788"/>
      <c r="AB14788"/>
      <c r="AC14788"/>
      <c r="AD14788"/>
      <c r="AE14788"/>
      <c r="AF14788"/>
      <c r="AG14788"/>
      <c r="AH14788"/>
      <c r="AI14788"/>
      <c r="AJ14788"/>
      <c r="AK14788"/>
      <c r="AL14788"/>
    </row>
    <row r="14789" spans="3:38" ht="15" customHeight="1" x14ac:dyDescent="0.35">
      <c r="C14789"/>
      <c r="D14789"/>
      <c r="E14789"/>
      <c r="F14789"/>
      <c r="G14789"/>
      <c r="H14789"/>
      <c r="I14789"/>
      <c r="J14789"/>
      <c r="K14789"/>
      <c r="L14789"/>
      <c r="M14789"/>
      <c r="N14789"/>
      <c r="O14789"/>
      <c r="S14789"/>
      <c r="T14789"/>
      <c r="U14789"/>
      <c r="V14789"/>
      <c r="Y14789"/>
      <c r="Z14789"/>
      <c r="AA14789"/>
      <c r="AB14789"/>
      <c r="AC14789"/>
      <c r="AD14789"/>
      <c r="AE14789"/>
      <c r="AF14789"/>
      <c r="AG14789"/>
      <c r="AH14789"/>
      <c r="AI14789"/>
      <c r="AJ14789"/>
      <c r="AK14789"/>
      <c r="AL14789"/>
    </row>
    <row r="14790" spans="3:38" ht="15" customHeight="1" x14ac:dyDescent="0.35">
      <c r="C14790"/>
      <c r="D14790"/>
      <c r="E14790"/>
      <c r="F14790"/>
      <c r="G14790"/>
      <c r="H14790"/>
      <c r="I14790"/>
      <c r="J14790"/>
      <c r="K14790"/>
      <c r="L14790"/>
      <c r="M14790"/>
      <c r="N14790"/>
      <c r="O14790"/>
      <c r="S14790"/>
      <c r="T14790"/>
      <c r="U14790"/>
      <c r="V14790"/>
      <c r="Y14790"/>
      <c r="Z14790"/>
      <c r="AA14790"/>
      <c r="AB14790"/>
      <c r="AC14790"/>
      <c r="AD14790"/>
      <c r="AE14790"/>
      <c r="AF14790"/>
      <c r="AG14790"/>
      <c r="AH14790"/>
      <c r="AI14790"/>
      <c r="AJ14790"/>
      <c r="AK14790"/>
      <c r="AL14790"/>
    </row>
    <row r="14791" spans="3:38" ht="15" customHeight="1" x14ac:dyDescent="0.35">
      <c r="C14791"/>
      <c r="D14791"/>
      <c r="E14791"/>
      <c r="F14791"/>
      <c r="G14791"/>
      <c r="H14791"/>
      <c r="I14791"/>
      <c r="J14791"/>
      <c r="K14791"/>
      <c r="L14791"/>
      <c r="M14791"/>
      <c r="N14791"/>
      <c r="O14791"/>
      <c r="S14791"/>
      <c r="T14791"/>
      <c r="U14791"/>
      <c r="V14791"/>
      <c r="Y14791"/>
      <c r="Z14791"/>
      <c r="AA14791"/>
      <c r="AB14791"/>
      <c r="AC14791"/>
      <c r="AD14791"/>
      <c r="AE14791"/>
      <c r="AF14791"/>
      <c r="AG14791"/>
      <c r="AH14791"/>
      <c r="AI14791"/>
      <c r="AJ14791"/>
      <c r="AK14791"/>
      <c r="AL14791"/>
    </row>
    <row r="14792" spans="3:38" ht="15" customHeight="1" x14ac:dyDescent="0.35">
      <c r="C14792"/>
      <c r="D14792"/>
      <c r="E14792"/>
      <c r="F14792"/>
      <c r="G14792"/>
      <c r="H14792"/>
      <c r="I14792"/>
      <c r="J14792"/>
      <c r="K14792"/>
      <c r="L14792"/>
      <c r="M14792"/>
      <c r="N14792"/>
      <c r="O14792"/>
      <c r="S14792"/>
      <c r="T14792"/>
      <c r="U14792"/>
      <c r="V14792"/>
      <c r="Y14792"/>
      <c r="Z14792"/>
      <c r="AA14792"/>
      <c r="AB14792"/>
      <c r="AC14792"/>
      <c r="AD14792"/>
      <c r="AE14792"/>
      <c r="AF14792"/>
      <c r="AG14792"/>
      <c r="AH14792"/>
      <c r="AI14792"/>
      <c r="AJ14792"/>
      <c r="AK14792"/>
      <c r="AL14792"/>
    </row>
    <row r="14793" spans="3:38" ht="15" customHeight="1" x14ac:dyDescent="0.35">
      <c r="C14793"/>
      <c r="D14793"/>
      <c r="E14793"/>
      <c r="F14793"/>
      <c r="G14793"/>
      <c r="H14793"/>
      <c r="I14793"/>
      <c r="J14793"/>
      <c r="K14793"/>
      <c r="L14793"/>
      <c r="M14793"/>
      <c r="N14793"/>
      <c r="O14793"/>
      <c r="S14793"/>
      <c r="T14793"/>
      <c r="U14793"/>
      <c r="V14793"/>
      <c r="Y14793"/>
      <c r="Z14793"/>
      <c r="AA14793"/>
      <c r="AB14793"/>
      <c r="AC14793"/>
      <c r="AD14793"/>
      <c r="AE14793"/>
      <c r="AF14793"/>
      <c r="AG14793"/>
      <c r="AH14793"/>
      <c r="AI14793"/>
      <c r="AJ14793"/>
      <c r="AK14793"/>
      <c r="AL14793"/>
    </row>
    <row r="14794" spans="3:38" ht="15" customHeight="1" x14ac:dyDescent="0.35">
      <c r="C14794"/>
      <c r="D14794"/>
      <c r="E14794"/>
      <c r="F14794"/>
      <c r="G14794"/>
      <c r="H14794"/>
      <c r="I14794"/>
      <c r="J14794"/>
      <c r="K14794"/>
      <c r="L14794"/>
      <c r="M14794"/>
      <c r="N14794"/>
      <c r="O14794"/>
      <c r="S14794"/>
      <c r="T14794"/>
      <c r="U14794"/>
      <c r="V14794"/>
      <c r="Y14794"/>
      <c r="Z14794"/>
      <c r="AA14794"/>
      <c r="AB14794"/>
      <c r="AC14794"/>
      <c r="AD14794"/>
      <c r="AE14794"/>
      <c r="AF14794"/>
      <c r="AG14794"/>
      <c r="AH14794"/>
      <c r="AI14794"/>
      <c r="AJ14794"/>
      <c r="AK14794"/>
      <c r="AL14794"/>
    </row>
    <row r="14795" spans="3:38" ht="15" customHeight="1" x14ac:dyDescent="0.35">
      <c r="C14795"/>
      <c r="D14795"/>
      <c r="E14795"/>
      <c r="F14795"/>
      <c r="G14795"/>
      <c r="H14795"/>
      <c r="I14795"/>
      <c r="J14795"/>
      <c r="K14795"/>
      <c r="L14795"/>
      <c r="M14795"/>
      <c r="N14795"/>
      <c r="O14795"/>
      <c r="S14795"/>
      <c r="T14795"/>
      <c r="U14795"/>
      <c r="V14795"/>
      <c r="Y14795"/>
      <c r="Z14795"/>
      <c r="AA14795"/>
      <c r="AB14795"/>
      <c r="AC14795"/>
      <c r="AD14795"/>
      <c r="AE14795"/>
      <c r="AF14795"/>
      <c r="AG14795"/>
      <c r="AH14795"/>
      <c r="AI14795"/>
      <c r="AJ14795"/>
      <c r="AK14795"/>
      <c r="AL14795"/>
    </row>
    <row r="14796" spans="3:38" ht="15" customHeight="1" x14ac:dyDescent="0.35">
      <c r="C14796"/>
      <c r="D14796"/>
      <c r="E14796"/>
      <c r="F14796"/>
      <c r="G14796"/>
      <c r="H14796"/>
      <c r="I14796"/>
      <c r="J14796"/>
      <c r="K14796"/>
      <c r="L14796"/>
      <c r="M14796"/>
      <c r="N14796"/>
      <c r="O14796"/>
      <c r="S14796"/>
      <c r="T14796"/>
      <c r="U14796"/>
      <c r="V14796"/>
      <c r="Y14796"/>
      <c r="Z14796"/>
      <c r="AA14796"/>
      <c r="AB14796"/>
      <c r="AC14796"/>
      <c r="AD14796"/>
      <c r="AE14796"/>
      <c r="AF14796"/>
      <c r="AG14796"/>
      <c r="AH14796"/>
      <c r="AI14796"/>
      <c r="AJ14796"/>
      <c r="AK14796"/>
      <c r="AL14796"/>
    </row>
    <row r="14797" spans="3:38" ht="15" customHeight="1" x14ac:dyDescent="0.35">
      <c r="C14797"/>
      <c r="D14797"/>
      <c r="E14797"/>
      <c r="F14797"/>
      <c r="G14797"/>
      <c r="H14797"/>
      <c r="I14797"/>
      <c r="J14797"/>
      <c r="K14797"/>
      <c r="L14797"/>
      <c r="M14797"/>
      <c r="N14797"/>
      <c r="O14797"/>
      <c r="S14797"/>
      <c r="T14797"/>
      <c r="U14797"/>
      <c r="V14797"/>
      <c r="Y14797"/>
      <c r="Z14797"/>
      <c r="AA14797"/>
      <c r="AB14797"/>
      <c r="AC14797"/>
      <c r="AD14797"/>
      <c r="AE14797"/>
      <c r="AF14797"/>
      <c r="AG14797"/>
      <c r="AH14797"/>
      <c r="AI14797"/>
      <c r="AJ14797"/>
      <c r="AK14797"/>
      <c r="AL14797"/>
    </row>
    <row r="14798" spans="3:38" ht="15" customHeight="1" x14ac:dyDescent="0.35">
      <c r="C14798"/>
      <c r="D14798"/>
      <c r="E14798"/>
      <c r="F14798"/>
      <c r="G14798"/>
      <c r="H14798"/>
      <c r="I14798"/>
      <c r="J14798"/>
      <c r="K14798"/>
      <c r="L14798"/>
      <c r="M14798"/>
      <c r="N14798"/>
      <c r="O14798"/>
      <c r="S14798"/>
      <c r="T14798"/>
      <c r="U14798"/>
      <c r="V14798"/>
      <c r="Y14798"/>
      <c r="Z14798"/>
      <c r="AA14798"/>
      <c r="AB14798"/>
      <c r="AC14798"/>
      <c r="AD14798"/>
      <c r="AE14798"/>
      <c r="AF14798"/>
      <c r="AG14798"/>
      <c r="AH14798"/>
      <c r="AI14798"/>
      <c r="AJ14798"/>
      <c r="AK14798"/>
      <c r="AL14798"/>
    </row>
    <row r="14799" spans="3:38" ht="15" customHeight="1" x14ac:dyDescent="0.35">
      <c r="C14799"/>
      <c r="D14799"/>
      <c r="E14799"/>
      <c r="F14799"/>
      <c r="G14799"/>
      <c r="H14799"/>
      <c r="I14799"/>
      <c r="J14799"/>
      <c r="K14799"/>
      <c r="L14799"/>
      <c r="M14799"/>
      <c r="N14799"/>
      <c r="O14799"/>
      <c r="S14799"/>
      <c r="T14799"/>
      <c r="U14799"/>
      <c r="V14799"/>
      <c r="Y14799"/>
      <c r="Z14799"/>
      <c r="AA14799"/>
      <c r="AB14799"/>
      <c r="AC14799"/>
      <c r="AD14799"/>
      <c r="AE14799"/>
      <c r="AF14799"/>
      <c r="AG14799"/>
      <c r="AH14799"/>
      <c r="AI14799"/>
      <c r="AJ14799"/>
      <c r="AK14799"/>
      <c r="AL14799"/>
    </row>
    <row r="14800" spans="3:38" ht="15" customHeight="1" x14ac:dyDescent="0.35">
      <c r="C14800"/>
      <c r="D14800"/>
      <c r="E14800"/>
      <c r="F14800"/>
      <c r="G14800"/>
      <c r="H14800"/>
      <c r="I14800"/>
      <c r="J14800"/>
      <c r="K14800"/>
      <c r="L14800"/>
      <c r="M14800"/>
      <c r="N14800"/>
      <c r="O14800"/>
      <c r="S14800"/>
      <c r="T14800"/>
      <c r="U14800"/>
      <c r="V14800"/>
      <c r="Y14800"/>
      <c r="Z14800"/>
      <c r="AA14800"/>
      <c r="AB14800"/>
      <c r="AC14800"/>
      <c r="AD14800"/>
      <c r="AE14800"/>
      <c r="AF14800"/>
      <c r="AG14800"/>
      <c r="AH14800"/>
      <c r="AI14800"/>
      <c r="AJ14800"/>
      <c r="AK14800"/>
      <c r="AL14800"/>
    </row>
    <row r="14801" spans="3:38" ht="15" customHeight="1" x14ac:dyDescent="0.35">
      <c r="C14801"/>
      <c r="D14801"/>
      <c r="E14801"/>
      <c r="F14801"/>
      <c r="G14801"/>
      <c r="H14801"/>
      <c r="I14801"/>
      <c r="J14801"/>
      <c r="K14801"/>
      <c r="L14801"/>
      <c r="M14801"/>
      <c r="N14801"/>
      <c r="O14801"/>
      <c r="S14801"/>
      <c r="T14801"/>
      <c r="U14801"/>
      <c r="V14801"/>
      <c r="Y14801"/>
      <c r="Z14801"/>
      <c r="AA14801"/>
      <c r="AB14801"/>
      <c r="AC14801"/>
      <c r="AD14801"/>
      <c r="AE14801"/>
      <c r="AF14801"/>
      <c r="AG14801"/>
      <c r="AH14801"/>
      <c r="AI14801"/>
      <c r="AJ14801"/>
      <c r="AK14801"/>
      <c r="AL14801"/>
    </row>
    <row r="14802" spans="3:38" ht="15" customHeight="1" x14ac:dyDescent="0.35">
      <c r="C14802"/>
      <c r="D14802"/>
      <c r="E14802"/>
      <c r="F14802"/>
      <c r="G14802"/>
      <c r="H14802"/>
      <c r="I14802"/>
      <c r="J14802"/>
      <c r="K14802"/>
      <c r="L14802"/>
      <c r="M14802"/>
      <c r="N14802"/>
      <c r="O14802"/>
      <c r="S14802"/>
      <c r="T14802"/>
      <c r="U14802"/>
      <c r="V14802"/>
      <c r="Y14802"/>
      <c r="Z14802"/>
      <c r="AA14802"/>
      <c r="AB14802"/>
      <c r="AC14802"/>
      <c r="AD14802"/>
      <c r="AE14802"/>
      <c r="AF14802"/>
      <c r="AG14802"/>
      <c r="AH14802"/>
      <c r="AI14802"/>
      <c r="AJ14802"/>
      <c r="AK14802"/>
      <c r="AL14802"/>
    </row>
    <row r="14803" spans="3:38" ht="15" customHeight="1" x14ac:dyDescent="0.35">
      <c r="C14803"/>
      <c r="D14803"/>
      <c r="E14803"/>
      <c r="F14803"/>
      <c r="G14803"/>
      <c r="H14803"/>
      <c r="I14803"/>
      <c r="J14803"/>
      <c r="K14803"/>
      <c r="L14803"/>
      <c r="M14803"/>
      <c r="N14803"/>
      <c r="O14803"/>
      <c r="S14803"/>
      <c r="T14803"/>
      <c r="U14803"/>
      <c r="V14803"/>
      <c r="Y14803"/>
      <c r="Z14803"/>
      <c r="AA14803"/>
      <c r="AB14803"/>
      <c r="AC14803"/>
      <c r="AD14803"/>
      <c r="AE14803"/>
      <c r="AF14803"/>
      <c r="AG14803"/>
      <c r="AH14803"/>
      <c r="AI14803"/>
      <c r="AJ14803"/>
      <c r="AK14803"/>
      <c r="AL14803"/>
    </row>
    <row r="14804" spans="3:38" ht="15" customHeight="1" x14ac:dyDescent="0.35">
      <c r="C14804"/>
      <c r="D14804"/>
      <c r="E14804"/>
      <c r="F14804"/>
      <c r="G14804"/>
      <c r="H14804"/>
      <c r="I14804"/>
      <c r="J14804"/>
      <c r="K14804"/>
      <c r="L14804"/>
      <c r="M14804"/>
      <c r="N14804"/>
      <c r="O14804"/>
      <c r="S14804"/>
      <c r="T14804"/>
      <c r="U14804"/>
      <c r="V14804"/>
      <c r="Y14804"/>
      <c r="Z14804"/>
      <c r="AA14804"/>
      <c r="AB14804"/>
      <c r="AC14804"/>
      <c r="AD14804"/>
      <c r="AE14804"/>
      <c r="AF14804"/>
      <c r="AG14804"/>
      <c r="AH14804"/>
      <c r="AI14804"/>
      <c r="AJ14804"/>
      <c r="AK14804"/>
      <c r="AL14804"/>
    </row>
    <row r="14805" spans="3:38" ht="15" customHeight="1" x14ac:dyDescent="0.35">
      <c r="C14805"/>
      <c r="D14805"/>
      <c r="E14805"/>
      <c r="F14805"/>
      <c r="G14805"/>
      <c r="H14805"/>
      <c r="I14805"/>
      <c r="J14805"/>
      <c r="K14805"/>
      <c r="L14805"/>
      <c r="M14805"/>
      <c r="N14805"/>
      <c r="O14805"/>
      <c r="S14805"/>
      <c r="T14805"/>
      <c r="U14805"/>
      <c r="V14805"/>
      <c r="Y14805"/>
      <c r="Z14805"/>
      <c r="AA14805"/>
      <c r="AB14805"/>
      <c r="AC14805"/>
      <c r="AD14805"/>
      <c r="AE14805"/>
      <c r="AF14805"/>
      <c r="AG14805"/>
      <c r="AH14805"/>
      <c r="AI14805"/>
      <c r="AJ14805"/>
      <c r="AK14805"/>
      <c r="AL14805"/>
    </row>
    <row r="14806" spans="3:38" ht="15" customHeight="1" x14ac:dyDescent="0.35">
      <c r="C14806"/>
      <c r="D14806"/>
      <c r="E14806"/>
      <c r="F14806"/>
      <c r="G14806"/>
      <c r="H14806"/>
      <c r="I14806"/>
      <c r="J14806"/>
      <c r="K14806"/>
      <c r="L14806"/>
      <c r="M14806"/>
      <c r="N14806"/>
      <c r="O14806"/>
      <c r="S14806"/>
      <c r="T14806"/>
      <c r="U14806"/>
      <c r="V14806"/>
      <c r="Y14806"/>
      <c r="Z14806"/>
      <c r="AA14806"/>
      <c r="AB14806"/>
      <c r="AC14806"/>
      <c r="AD14806"/>
      <c r="AE14806"/>
      <c r="AF14806"/>
      <c r="AG14806"/>
      <c r="AH14806"/>
      <c r="AI14806"/>
      <c r="AJ14806"/>
      <c r="AK14806"/>
      <c r="AL14806"/>
    </row>
    <row r="14807" spans="3:38" ht="15" customHeight="1" x14ac:dyDescent="0.35">
      <c r="C14807"/>
      <c r="D14807"/>
      <c r="E14807"/>
      <c r="F14807"/>
      <c r="G14807"/>
      <c r="H14807"/>
      <c r="I14807"/>
      <c r="J14807"/>
      <c r="K14807"/>
      <c r="L14807"/>
      <c r="M14807"/>
      <c r="N14807"/>
      <c r="O14807"/>
      <c r="S14807"/>
      <c r="T14807"/>
      <c r="U14807"/>
      <c r="V14807"/>
      <c r="Y14807"/>
      <c r="Z14807"/>
      <c r="AA14807"/>
      <c r="AB14807"/>
      <c r="AC14807"/>
      <c r="AD14807"/>
      <c r="AE14807"/>
      <c r="AF14807"/>
      <c r="AG14807"/>
      <c r="AH14807"/>
      <c r="AI14807"/>
      <c r="AJ14807"/>
      <c r="AK14807"/>
      <c r="AL14807"/>
    </row>
    <row r="14808" spans="3:38" ht="15" customHeight="1" x14ac:dyDescent="0.35">
      <c r="C14808"/>
      <c r="D14808"/>
      <c r="E14808"/>
      <c r="F14808"/>
      <c r="G14808"/>
      <c r="H14808"/>
      <c r="I14808"/>
      <c r="J14808"/>
      <c r="K14808"/>
      <c r="L14808"/>
      <c r="M14808"/>
      <c r="N14808"/>
      <c r="O14808"/>
      <c r="S14808"/>
      <c r="T14808"/>
      <c r="U14808"/>
      <c r="V14808"/>
      <c r="Y14808"/>
      <c r="Z14808"/>
      <c r="AA14808"/>
      <c r="AB14808"/>
      <c r="AC14808"/>
      <c r="AD14808"/>
      <c r="AE14808"/>
      <c r="AF14808"/>
      <c r="AG14808"/>
      <c r="AH14808"/>
      <c r="AI14808"/>
      <c r="AJ14808"/>
      <c r="AK14808"/>
      <c r="AL14808"/>
    </row>
    <row r="14809" spans="3:38" ht="15" customHeight="1" x14ac:dyDescent="0.35">
      <c r="C14809"/>
      <c r="D14809"/>
      <c r="E14809"/>
      <c r="F14809"/>
      <c r="G14809"/>
      <c r="H14809"/>
      <c r="I14809"/>
      <c r="J14809"/>
      <c r="K14809"/>
      <c r="L14809"/>
      <c r="M14809"/>
      <c r="N14809"/>
      <c r="O14809"/>
      <c r="S14809"/>
      <c r="T14809"/>
      <c r="U14809"/>
      <c r="V14809"/>
      <c r="Y14809"/>
      <c r="Z14809"/>
      <c r="AA14809"/>
      <c r="AB14809"/>
      <c r="AC14809"/>
      <c r="AD14809"/>
      <c r="AE14809"/>
      <c r="AF14809"/>
      <c r="AG14809"/>
      <c r="AH14809"/>
      <c r="AI14809"/>
      <c r="AJ14809"/>
      <c r="AK14809"/>
      <c r="AL14809"/>
    </row>
    <row r="14810" spans="3:38" ht="15" customHeight="1" x14ac:dyDescent="0.35">
      <c r="C14810"/>
      <c r="D14810"/>
      <c r="E14810"/>
      <c r="F14810"/>
      <c r="G14810"/>
      <c r="H14810"/>
      <c r="I14810"/>
      <c r="J14810"/>
      <c r="K14810"/>
      <c r="L14810"/>
      <c r="M14810"/>
      <c r="N14810"/>
      <c r="O14810"/>
      <c r="S14810"/>
      <c r="T14810"/>
      <c r="U14810"/>
      <c r="V14810"/>
      <c r="Y14810"/>
      <c r="Z14810"/>
      <c r="AA14810"/>
      <c r="AB14810"/>
      <c r="AC14810"/>
      <c r="AD14810"/>
      <c r="AE14810"/>
      <c r="AF14810"/>
      <c r="AG14810"/>
      <c r="AH14810"/>
      <c r="AI14810"/>
      <c r="AJ14810"/>
      <c r="AK14810"/>
      <c r="AL14810"/>
    </row>
    <row r="14811" spans="3:38" ht="15" customHeight="1" x14ac:dyDescent="0.35">
      <c r="C14811"/>
      <c r="D14811"/>
      <c r="E14811"/>
      <c r="F14811"/>
      <c r="G14811"/>
      <c r="H14811"/>
      <c r="I14811"/>
      <c r="J14811"/>
      <c r="K14811"/>
      <c r="L14811"/>
      <c r="M14811"/>
      <c r="N14811"/>
      <c r="O14811"/>
      <c r="S14811"/>
      <c r="T14811"/>
      <c r="U14811"/>
      <c r="V14811"/>
      <c r="Y14811"/>
      <c r="Z14811"/>
      <c r="AA14811"/>
      <c r="AB14811"/>
      <c r="AC14811"/>
      <c r="AD14811"/>
      <c r="AE14811"/>
      <c r="AF14811"/>
      <c r="AG14811"/>
      <c r="AH14811"/>
      <c r="AI14811"/>
      <c r="AJ14811"/>
      <c r="AK14811"/>
      <c r="AL14811"/>
    </row>
    <row r="14812" spans="3:38" ht="15" customHeight="1" x14ac:dyDescent="0.35">
      <c r="C14812"/>
      <c r="D14812"/>
      <c r="E14812"/>
      <c r="F14812"/>
      <c r="G14812"/>
      <c r="H14812"/>
      <c r="I14812"/>
      <c r="J14812"/>
      <c r="K14812"/>
      <c r="L14812"/>
      <c r="M14812"/>
      <c r="N14812"/>
      <c r="O14812"/>
      <c r="S14812"/>
      <c r="T14812"/>
      <c r="U14812"/>
      <c r="V14812"/>
      <c r="Y14812"/>
      <c r="Z14812"/>
      <c r="AA14812"/>
      <c r="AB14812"/>
      <c r="AC14812"/>
      <c r="AD14812"/>
      <c r="AE14812"/>
      <c r="AF14812"/>
      <c r="AG14812"/>
      <c r="AH14812"/>
      <c r="AI14812"/>
      <c r="AJ14812"/>
      <c r="AK14812"/>
      <c r="AL14812"/>
    </row>
    <row r="14813" spans="3:38" ht="15" customHeight="1" x14ac:dyDescent="0.35">
      <c r="C14813"/>
      <c r="D14813"/>
      <c r="E14813"/>
      <c r="F14813"/>
      <c r="G14813"/>
      <c r="H14813"/>
      <c r="I14813"/>
      <c r="J14813"/>
      <c r="K14813"/>
      <c r="L14813"/>
      <c r="M14813"/>
      <c r="N14813"/>
      <c r="O14813"/>
      <c r="S14813"/>
      <c r="T14813"/>
      <c r="U14813"/>
      <c r="V14813"/>
      <c r="Y14813"/>
      <c r="Z14813"/>
      <c r="AA14813"/>
      <c r="AB14813"/>
      <c r="AC14813"/>
      <c r="AD14813"/>
      <c r="AE14813"/>
      <c r="AF14813"/>
      <c r="AG14813"/>
      <c r="AH14813"/>
      <c r="AI14813"/>
      <c r="AJ14813"/>
      <c r="AK14813"/>
      <c r="AL14813"/>
    </row>
    <row r="14814" spans="3:38" ht="15" customHeight="1" x14ac:dyDescent="0.35">
      <c r="C14814"/>
      <c r="D14814"/>
      <c r="E14814"/>
      <c r="F14814"/>
      <c r="G14814"/>
      <c r="H14814"/>
      <c r="I14814"/>
      <c r="J14814"/>
      <c r="K14814"/>
      <c r="L14814"/>
      <c r="M14814"/>
      <c r="N14814"/>
      <c r="O14814"/>
      <c r="S14814"/>
      <c r="T14814"/>
      <c r="U14814"/>
      <c r="V14814"/>
      <c r="Y14814"/>
      <c r="Z14814"/>
      <c r="AA14814"/>
      <c r="AB14814"/>
      <c r="AC14814"/>
      <c r="AD14814"/>
      <c r="AE14814"/>
      <c r="AF14814"/>
      <c r="AG14814"/>
      <c r="AH14814"/>
      <c r="AI14814"/>
      <c r="AJ14814"/>
      <c r="AK14814"/>
      <c r="AL14814"/>
    </row>
    <row r="14815" spans="3:38" ht="15" customHeight="1" x14ac:dyDescent="0.35">
      <c r="C14815"/>
      <c r="D14815"/>
      <c r="E14815"/>
      <c r="F14815"/>
      <c r="G14815"/>
      <c r="H14815"/>
      <c r="I14815"/>
      <c r="J14815"/>
      <c r="K14815"/>
      <c r="L14815"/>
      <c r="M14815"/>
      <c r="N14815"/>
      <c r="O14815"/>
      <c r="S14815"/>
      <c r="T14815"/>
      <c r="U14815"/>
      <c r="V14815"/>
      <c r="Y14815"/>
      <c r="Z14815"/>
      <c r="AA14815"/>
      <c r="AB14815"/>
      <c r="AC14815"/>
      <c r="AD14815"/>
      <c r="AE14815"/>
      <c r="AF14815"/>
      <c r="AG14815"/>
      <c r="AH14815"/>
      <c r="AI14815"/>
      <c r="AJ14815"/>
      <c r="AK14815"/>
      <c r="AL14815"/>
    </row>
    <row r="14816" spans="3:38" ht="15" customHeight="1" x14ac:dyDescent="0.35">
      <c r="C14816"/>
      <c r="D14816"/>
      <c r="E14816"/>
      <c r="F14816"/>
      <c r="G14816"/>
      <c r="H14816"/>
      <c r="I14816"/>
      <c r="J14816"/>
      <c r="K14816"/>
      <c r="L14816"/>
      <c r="M14816"/>
      <c r="N14816"/>
      <c r="O14816"/>
      <c r="S14816"/>
      <c r="T14816"/>
      <c r="U14816"/>
      <c r="V14816"/>
      <c r="Y14816"/>
      <c r="Z14816"/>
      <c r="AA14816"/>
      <c r="AB14816"/>
      <c r="AC14816"/>
      <c r="AD14816"/>
      <c r="AE14816"/>
      <c r="AF14816"/>
      <c r="AG14816"/>
      <c r="AH14816"/>
      <c r="AI14816"/>
      <c r="AJ14816"/>
      <c r="AK14816"/>
      <c r="AL14816"/>
    </row>
    <row r="14817" spans="3:38" ht="15" customHeight="1" x14ac:dyDescent="0.35">
      <c r="C14817"/>
      <c r="D14817"/>
      <c r="E14817"/>
      <c r="F14817"/>
      <c r="G14817"/>
      <c r="H14817"/>
      <c r="I14817"/>
      <c r="J14817"/>
      <c r="K14817"/>
      <c r="L14817"/>
      <c r="M14817"/>
      <c r="N14817"/>
      <c r="O14817"/>
      <c r="S14817"/>
      <c r="T14817"/>
      <c r="U14817"/>
      <c r="V14817"/>
      <c r="Y14817"/>
      <c r="Z14817"/>
      <c r="AA14817"/>
      <c r="AB14817"/>
      <c r="AC14817"/>
      <c r="AD14817"/>
      <c r="AE14817"/>
      <c r="AF14817"/>
      <c r="AG14817"/>
      <c r="AH14817"/>
      <c r="AI14817"/>
      <c r="AJ14817"/>
      <c r="AK14817"/>
      <c r="AL14817"/>
    </row>
    <row r="14818" spans="3:38" ht="15" customHeight="1" x14ac:dyDescent="0.35">
      <c r="C14818"/>
      <c r="D14818"/>
      <c r="E14818"/>
      <c r="F14818"/>
      <c r="G14818"/>
      <c r="H14818"/>
      <c r="I14818"/>
      <c r="J14818"/>
      <c r="K14818"/>
      <c r="L14818"/>
      <c r="M14818"/>
      <c r="N14818"/>
      <c r="O14818"/>
      <c r="S14818"/>
      <c r="T14818"/>
      <c r="U14818"/>
      <c r="V14818"/>
      <c r="Y14818"/>
      <c r="Z14818"/>
      <c r="AA14818"/>
      <c r="AB14818"/>
      <c r="AC14818"/>
      <c r="AD14818"/>
      <c r="AE14818"/>
      <c r="AF14818"/>
      <c r="AG14818"/>
      <c r="AH14818"/>
      <c r="AI14818"/>
      <c r="AJ14818"/>
      <c r="AK14818"/>
      <c r="AL14818"/>
    </row>
    <row r="14819" spans="3:38" ht="15" customHeight="1" x14ac:dyDescent="0.35">
      <c r="C14819"/>
      <c r="D14819"/>
      <c r="E14819"/>
      <c r="F14819"/>
      <c r="G14819"/>
      <c r="H14819"/>
      <c r="I14819"/>
      <c r="J14819"/>
      <c r="K14819"/>
      <c r="L14819"/>
      <c r="M14819"/>
      <c r="N14819"/>
      <c r="O14819"/>
      <c r="S14819"/>
      <c r="T14819"/>
      <c r="U14819"/>
      <c r="V14819"/>
      <c r="Y14819"/>
      <c r="Z14819"/>
      <c r="AA14819"/>
      <c r="AB14819"/>
      <c r="AC14819"/>
      <c r="AD14819"/>
      <c r="AE14819"/>
      <c r="AF14819"/>
      <c r="AG14819"/>
      <c r="AH14819"/>
      <c r="AI14819"/>
      <c r="AJ14819"/>
      <c r="AK14819"/>
      <c r="AL14819"/>
    </row>
    <row r="14820" spans="3:38" ht="15" customHeight="1" x14ac:dyDescent="0.35">
      <c r="C14820"/>
      <c r="D14820"/>
      <c r="E14820"/>
      <c r="F14820"/>
      <c r="G14820"/>
      <c r="H14820"/>
      <c r="I14820"/>
      <c r="J14820"/>
      <c r="K14820"/>
      <c r="L14820"/>
      <c r="M14820"/>
      <c r="N14820"/>
      <c r="O14820"/>
      <c r="S14820"/>
      <c r="T14820"/>
      <c r="U14820"/>
      <c r="V14820"/>
      <c r="Y14820"/>
      <c r="Z14820"/>
      <c r="AA14820"/>
      <c r="AB14820"/>
      <c r="AC14820"/>
      <c r="AD14820"/>
      <c r="AE14820"/>
      <c r="AF14820"/>
      <c r="AG14820"/>
      <c r="AH14820"/>
      <c r="AI14820"/>
      <c r="AJ14820"/>
      <c r="AK14820"/>
      <c r="AL14820"/>
    </row>
    <row r="14821" spans="3:38" ht="15" customHeight="1" x14ac:dyDescent="0.35">
      <c r="C14821"/>
      <c r="D14821"/>
      <c r="E14821"/>
      <c r="F14821"/>
      <c r="G14821"/>
      <c r="H14821"/>
      <c r="I14821"/>
      <c r="J14821"/>
      <c r="K14821"/>
      <c r="L14821"/>
      <c r="M14821"/>
      <c r="N14821"/>
      <c r="O14821"/>
      <c r="S14821"/>
      <c r="T14821"/>
      <c r="U14821"/>
      <c r="V14821"/>
      <c r="Y14821"/>
      <c r="Z14821"/>
      <c r="AA14821"/>
      <c r="AB14821"/>
      <c r="AC14821"/>
      <c r="AD14821"/>
      <c r="AE14821"/>
      <c r="AF14821"/>
      <c r="AG14821"/>
      <c r="AH14821"/>
      <c r="AI14821"/>
      <c r="AJ14821"/>
      <c r="AK14821"/>
      <c r="AL14821"/>
    </row>
    <row r="14822" spans="3:38" ht="15" customHeight="1" x14ac:dyDescent="0.35">
      <c r="C14822"/>
      <c r="D14822"/>
      <c r="E14822"/>
      <c r="F14822"/>
      <c r="G14822"/>
      <c r="H14822"/>
      <c r="I14822"/>
      <c r="J14822"/>
      <c r="K14822"/>
      <c r="L14822"/>
      <c r="M14822"/>
      <c r="N14822"/>
      <c r="O14822"/>
      <c r="S14822"/>
      <c r="T14822"/>
      <c r="U14822"/>
      <c r="V14822"/>
      <c r="Y14822"/>
      <c r="Z14822"/>
      <c r="AA14822"/>
      <c r="AB14822"/>
      <c r="AC14822"/>
      <c r="AD14822"/>
      <c r="AE14822"/>
      <c r="AF14822"/>
      <c r="AG14822"/>
      <c r="AH14822"/>
      <c r="AI14822"/>
      <c r="AJ14822"/>
      <c r="AK14822"/>
      <c r="AL14822"/>
    </row>
    <row r="14823" spans="3:38" ht="15" customHeight="1" x14ac:dyDescent="0.35">
      <c r="C14823"/>
      <c r="D14823"/>
      <c r="E14823"/>
      <c r="F14823"/>
      <c r="G14823"/>
      <c r="H14823"/>
      <c r="I14823"/>
      <c r="J14823"/>
      <c r="K14823"/>
      <c r="L14823"/>
      <c r="M14823"/>
      <c r="N14823"/>
      <c r="O14823"/>
      <c r="S14823"/>
      <c r="T14823"/>
      <c r="U14823"/>
      <c r="V14823"/>
      <c r="Y14823"/>
      <c r="Z14823"/>
      <c r="AA14823"/>
      <c r="AB14823"/>
      <c r="AC14823"/>
      <c r="AD14823"/>
      <c r="AE14823"/>
      <c r="AF14823"/>
      <c r="AG14823"/>
      <c r="AH14823"/>
      <c r="AI14823"/>
      <c r="AJ14823"/>
      <c r="AK14823"/>
      <c r="AL14823"/>
    </row>
    <row r="14824" spans="3:38" ht="15" customHeight="1" x14ac:dyDescent="0.35">
      <c r="C14824"/>
      <c r="D14824"/>
      <c r="E14824"/>
      <c r="F14824"/>
      <c r="G14824"/>
      <c r="H14824"/>
      <c r="I14824"/>
      <c r="J14824"/>
      <c r="K14824"/>
      <c r="L14824"/>
      <c r="M14824"/>
      <c r="N14824"/>
      <c r="O14824"/>
      <c r="S14824"/>
      <c r="T14824"/>
      <c r="U14824"/>
      <c r="V14824"/>
      <c r="Y14824"/>
      <c r="Z14824"/>
      <c r="AA14824"/>
      <c r="AB14824"/>
      <c r="AC14824"/>
      <c r="AD14824"/>
      <c r="AE14824"/>
      <c r="AF14824"/>
      <c r="AG14824"/>
      <c r="AH14824"/>
      <c r="AI14824"/>
      <c r="AJ14824"/>
      <c r="AK14824"/>
      <c r="AL14824"/>
    </row>
    <row r="14825" spans="3:38" ht="15" customHeight="1" x14ac:dyDescent="0.35">
      <c r="C14825"/>
      <c r="D14825"/>
      <c r="E14825"/>
      <c r="F14825"/>
      <c r="G14825"/>
      <c r="H14825"/>
      <c r="I14825"/>
      <c r="J14825"/>
      <c r="K14825"/>
      <c r="L14825"/>
      <c r="M14825"/>
      <c r="N14825"/>
      <c r="O14825"/>
      <c r="S14825"/>
      <c r="T14825"/>
      <c r="U14825"/>
      <c r="V14825"/>
      <c r="Y14825"/>
      <c r="Z14825"/>
      <c r="AA14825"/>
      <c r="AB14825"/>
      <c r="AC14825"/>
      <c r="AD14825"/>
      <c r="AE14825"/>
      <c r="AF14825"/>
      <c r="AG14825"/>
      <c r="AH14825"/>
      <c r="AI14825"/>
      <c r="AJ14825"/>
      <c r="AK14825"/>
      <c r="AL14825"/>
    </row>
    <row r="14826" spans="3:38" ht="15" customHeight="1" x14ac:dyDescent="0.35">
      <c r="C14826"/>
      <c r="D14826"/>
      <c r="E14826"/>
      <c r="F14826"/>
      <c r="G14826"/>
      <c r="H14826"/>
      <c r="I14826"/>
      <c r="J14826"/>
      <c r="K14826"/>
      <c r="L14826"/>
      <c r="M14826"/>
      <c r="N14826"/>
      <c r="O14826"/>
      <c r="S14826"/>
      <c r="T14826"/>
      <c r="U14826"/>
      <c r="V14826"/>
      <c r="Y14826"/>
      <c r="Z14826"/>
      <c r="AA14826"/>
      <c r="AB14826"/>
      <c r="AC14826"/>
      <c r="AD14826"/>
      <c r="AE14826"/>
      <c r="AF14826"/>
      <c r="AG14826"/>
      <c r="AH14826"/>
      <c r="AI14826"/>
      <c r="AJ14826"/>
      <c r="AK14826"/>
      <c r="AL14826"/>
    </row>
    <row r="14827" spans="3:38" ht="15" customHeight="1" x14ac:dyDescent="0.35">
      <c r="C14827"/>
      <c r="D14827"/>
      <c r="E14827"/>
      <c r="F14827"/>
      <c r="G14827"/>
      <c r="H14827"/>
      <c r="I14827"/>
      <c r="J14827"/>
      <c r="K14827"/>
      <c r="L14827"/>
      <c r="M14827"/>
      <c r="N14827"/>
      <c r="O14827"/>
      <c r="S14827"/>
      <c r="T14827"/>
      <c r="U14827"/>
      <c r="V14827"/>
      <c r="Y14827"/>
      <c r="Z14827"/>
      <c r="AA14827"/>
      <c r="AB14827"/>
      <c r="AC14827"/>
      <c r="AD14827"/>
      <c r="AE14827"/>
      <c r="AF14827"/>
      <c r="AG14827"/>
      <c r="AH14827"/>
      <c r="AI14827"/>
      <c r="AJ14827"/>
      <c r="AK14827"/>
      <c r="AL14827"/>
    </row>
    <row r="14828" spans="3:38" ht="15" customHeight="1" x14ac:dyDescent="0.35">
      <c r="C14828"/>
      <c r="D14828"/>
      <c r="E14828"/>
      <c r="F14828"/>
      <c r="G14828"/>
      <c r="H14828"/>
      <c r="I14828"/>
      <c r="J14828"/>
      <c r="K14828"/>
      <c r="L14828"/>
      <c r="M14828"/>
      <c r="N14828"/>
      <c r="O14828"/>
      <c r="S14828"/>
      <c r="T14828"/>
      <c r="U14828"/>
      <c r="V14828"/>
      <c r="Y14828"/>
      <c r="Z14828"/>
      <c r="AA14828"/>
      <c r="AB14828"/>
      <c r="AC14828"/>
      <c r="AD14828"/>
      <c r="AE14828"/>
      <c r="AF14828"/>
      <c r="AG14828"/>
      <c r="AH14828"/>
      <c r="AI14828"/>
      <c r="AJ14828"/>
      <c r="AK14828"/>
      <c r="AL14828"/>
    </row>
    <row r="14829" spans="3:38" ht="15" customHeight="1" x14ac:dyDescent="0.35">
      <c r="C14829"/>
      <c r="D14829"/>
      <c r="E14829"/>
      <c r="F14829"/>
      <c r="G14829"/>
      <c r="H14829"/>
      <c r="I14829"/>
      <c r="J14829"/>
      <c r="K14829"/>
      <c r="L14829"/>
      <c r="M14829"/>
      <c r="N14829"/>
      <c r="O14829"/>
      <c r="S14829"/>
      <c r="T14829"/>
      <c r="U14829"/>
      <c r="V14829"/>
      <c r="Y14829"/>
      <c r="Z14829"/>
      <c r="AA14829"/>
      <c r="AB14829"/>
      <c r="AC14829"/>
      <c r="AD14829"/>
      <c r="AE14829"/>
      <c r="AF14829"/>
      <c r="AG14829"/>
      <c r="AH14829"/>
      <c r="AI14829"/>
      <c r="AJ14829"/>
      <c r="AK14829"/>
      <c r="AL14829"/>
    </row>
    <row r="14830" spans="3:38" ht="15" customHeight="1" x14ac:dyDescent="0.35">
      <c r="C14830"/>
      <c r="D14830"/>
      <c r="E14830"/>
      <c r="F14830"/>
      <c r="G14830"/>
      <c r="H14830"/>
      <c r="I14830"/>
      <c r="J14830"/>
      <c r="K14830"/>
      <c r="L14830"/>
      <c r="M14830"/>
      <c r="N14830"/>
      <c r="O14830"/>
      <c r="S14830"/>
      <c r="T14830"/>
      <c r="U14830"/>
      <c r="V14830"/>
      <c r="Y14830"/>
      <c r="Z14830"/>
      <c r="AA14830"/>
      <c r="AB14830"/>
      <c r="AC14830"/>
      <c r="AD14830"/>
      <c r="AE14830"/>
      <c r="AF14830"/>
      <c r="AG14830"/>
      <c r="AH14830"/>
      <c r="AI14830"/>
      <c r="AJ14830"/>
      <c r="AK14830"/>
      <c r="AL14830"/>
    </row>
    <row r="14831" spans="3:38" ht="15" customHeight="1" x14ac:dyDescent="0.35">
      <c r="C14831"/>
      <c r="D14831"/>
      <c r="E14831"/>
      <c r="F14831"/>
      <c r="G14831"/>
      <c r="H14831"/>
      <c r="I14831"/>
      <c r="J14831"/>
      <c r="K14831"/>
      <c r="L14831"/>
      <c r="M14831"/>
      <c r="N14831"/>
      <c r="O14831"/>
      <c r="S14831"/>
      <c r="T14831"/>
      <c r="U14831"/>
      <c r="V14831"/>
      <c r="Y14831"/>
      <c r="Z14831"/>
      <c r="AA14831"/>
      <c r="AB14831"/>
      <c r="AC14831"/>
      <c r="AD14831"/>
      <c r="AE14831"/>
      <c r="AF14831"/>
      <c r="AG14831"/>
      <c r="AH14831"/>
      <c r="AI14831"/>
      <c r="AJ14831"/>
      <c r="AK14831"/>
      <c r="AL14831"/>
    </row>
    <row r="14832" spans="3:38" ht="15" customHeight="1" x14ac:dyDescent="0.35">
      <c r="C14832"/>
      <c r="D14832"/>
      <c r="E14832"/>
      <c r="F14832"/>
      <c r="G14832"/>
      <c r="H14832"/>
      <c r="I14832"/>
      <c r="J14832"/>
      <c r="K14832"/>
      <c r="L14832"/>
      <c r="M14832"/>
      <c r="N14832"/>
      <c r="O14832"/>
      <c r="S14832"/>
      <c r="T14832"/>
      <c r="U14832"/>
      <c r="V14832"/>
      <c r="Y14832"/>
      <c r="Z14832"/>
      <c r="AA14832"/>
      <c r="AB14832"/>
      <c r="AC14832"/>
      <c r="AD14832"/>
      <c r="AE14832"/>
      <c r="AF14832"/>
      <c r="AG14832"/>
      <c r="AH14832"/>
      <c r="AI14832"/>
      <c r="AJ14832"/>
      <c r="AK14832"/>
      <c r="AL14832"/>
    </row>
    <row r="14833" spans="3:38" ht="15" customHeight="1" x14ac:dyDescent="0.35">
      <c r="C14833"/>
      <c r="D14833"/>
      <c r="E14833"/>
      <c r="F14833"/>
      <c r="G14833"/>
      <c r="H14833"/>
      <c r="I14833"/>
      <c r="J14833"/>
      <c r="K14833"/>
      <c r="L14833"/>
      <c r="M14833"/>
      <c r="N14833"/>
      <c r="O14833"/>
      <c r="S14833"/>
      <c r="T14833"/>
      <c r="U14833"/>
      <c r="V14833"/>
      <c r="Y14833"/>
      <c r="Z14833"/>
      <c r="AA14833"/>
      <c r="AB14833"/>
      <c r="AC14833"/>
      <c r="AD14833"/>
      <c r="AE14833"/>
      <c r="AF14833"/>
      <c r="AG14833"/>
      <c r="AH14833"/>
      <c r="AI14833"/>
      <c r="AJ14833"/>
      <c r="AK14833"/>
      <c r="AL14833"/>
    </row>
    <row r="14834" spans="3:38" ht="15" customHeight="1" x14ac:dyDescent="0.35">
      <c r="C14834"/>
      <c r="D14834"/>
      <c r="E14834"/>
      <c r="F14834"/>
      <c r="G14834"/>
      <c r="H14834"/>
      <c r="I14834"/>
      <c r="J14834"/>
      <c r="K14834"/>
      <c r="L14834"/>
      <c r="M14834"/>
      <c r="N14834"/>
      <c r="O14834"/>
      <c r="S14834"/>
      <c r="T14834"/>
      <c r="U14834"/>
      <c r="V14834"/>
      <c r="Y14834"/>
      <c r="Z14834"/>
      <c r="AA14834"/>
      <c r="AB14834"/>
      <c r="AC14834"/>
      <c r="AD14834"/>
      <c r="AE14834"/>
      <c r="AF14834"/>
      <c r="AG14834"/>
      <c r="AH14834"/>
      <c r="AI14834"/>
      <c r="AJ14834"/>
      <c r="AK14834"/>
      <c r="AL14834"/>
    </row>
    <row r="14835" spans="3:38" ht="15" customHeight="1" x14ac:dyDescent="0.35">
      <c r="C14835"/>
      <c r="D14835"/>
      <c r="E14835"/>
      <c r="F14835"/>
      <c r="G14835"/>
      <c r="H14835"/>
      <c r="I14835"/>
      <c r="J14835"/>
      <c r="K14835"/>
      <c r="L14835"/>
      <c r="M14835"/>
      <c r="N14835"/>
      <c r="O14835"/>
      <c r="S14835"/>
      <c r="T14835"/>
      <c r="U14835"/>
      <c r="V14835"/>
      <c r="Y14835"/>
      <c r="Z14835"/>
      <c r="AA14835"/>
      <c r="AB14835"/>
      <c r="AC14835"/>
      <c r="AD14835"/>
      <c r="AE14835"/>
      <c r="AF14835"/>
      <c r="AG14835"/>
      <c r="AH14835"/>
      <c r="AI14835"/>
      <c r="AJ14835"/>
      <c r="AK14835"/>
      <c r="AL14835"/>
    </row>
    <row r="14836" spans="3:38" ht="15" customHeight="1" x14ac:dyDescent="0.35">
      <c r="C14836"/>
      <c r="D14836"/>
      <c r="E14836"/>
      <c r="F14836"/>
      <c r="G14836"/>
      <c r="H14836"/>
      <c r="I14836"/>
      <c r="J14836"/>
      <c r="K14836"/>
      <c r="L14836"/>
      <c r="M14836"/>
      <c r="N14836"/>
      <c r="O14836"/>
      <c r="S14836"/>
      <c r="T14836"/>
      <c r="U14836"/>
      <c r="V14836"/>
      <c r="Y14836"/>
      <c r="Z14836"/>
      <c r="AA14836"/>
      <c r="AB14836"/>
      <c r="AC14836"/>
      <c r="AD14836"/>
      <c r="AE14836"/>
      <c r="AF14836"/>
      <c r="AG14836"/>
      <c r="AH14836"/>
      <c r="AI14836"/>
      <c r="AJ14836"/>
      <c r="AK14836"/>
      <c r="AL14836"/>
    </row>
    <row r="14837" spans="3:38" ht="15" customHeight="1" x14ac:dyDescent="0.35">
      <c r="C14837"/>
      <c r="D14837"/>
      <c r="E14837"/>
      <c r="F14837"/>
      <c r="G14837"/>
      <c r="H14837"/>
      <c r="I14837"/>
      <c r="J14837"/>
      <c r="K14837"/>
      <c r="L14837"/>
      <c r="M14837"/>
      <c r="N14837"/>
      <c r="O14837"/>
      <c r="S14837"/>
      <c r="T14837"/>
      <c r="U14837"/>
      <c r="V14837"/>
      <c r="Y14837"/>
      <c r="Z14837"/>
      <c r="AA14837"/>
      <c r="AB14837"/>
      <c r="AC14837"/>
      <c r="AD14837"/>
      <c r="AE14837"/>
      <c r="AF14837"/>
      <c r="AG14837"/>
      <c r="AH14837"/>
      <c r="AI14837"/>
      <c r="AJ14837"/>
      <c r="AK14837"/>
      <c r="AL14837"/>
    </row>
    <row r="14838" spans="3:38" ht="15" customHeight="1" x14ac:dyDescent="0.35">
      <c r="C14838"/>
      <c r="D14838"/>
      <c r="E14838"/>
      <c r="F14838"/>
      <c r="G14838"/>
      <c r="H14838"/>
      <c r="I14838"/>
      <c r="J14838"/>
      <c r="K14838"/>
      <c r="L14838"/>
      <c r="M14838"/>
      <c r="N14838"/>
      <c r="O14838"/>
      <c r="S14838"/>
      <c r="T14838"/>
      <c r="U14838"/>
      <c r="V14838"/>
      <c r="Y14838"/>
      <c r="Z14838"/>
      <c r="AA14838"/>
      <c r="AB14838"/>
      <c r="AC14838"/>
      <c r="AD14838"/>
      <c r="AE14838"/>
      <c r="AF14838"/>
      <c r="AG14838"/>
      <c r="AH14838"/>
      <c r="AI14838"/>
      <c r="AJ14838"/>
      <c r="AK14838"/>
      <c r="AL14838"/>
    </row>
    <row r="14839" spans="3:38" ht="15" customHeight="1" x14ac:dyDescent="0.35">
      <c r="C14839"/>
      <c r="D14839"/>
      <c r="E14839"/>
      <c r="F14839"/>
      <c r="G14839"/>
      <c r="H14839"/>
      <c r="I14839"/>
      <c r="J14839"/>
      <c r="K14839"/>
      <c r="L14839"/>
      <c r="M14839"/>
      <c r="N14839"/>
      <c r="O14839"/>
      <c r="S14839"/>
      <c r="T14839"/>
      <c r="U14839"/>
      <c r="V14839"/>
      <c r="Y14839"/>
      <c r="Z14839"/>
      <c r="AA14839"/>
      <c r="AB14839"/>
      <c r="AC14839"/>
      <c r="AD14839"/>
      <c r="AE14839"/>
      <c r="AF14839"/>
      <c r="AG14839"/>
      <c r="AH14839"/>
      <c r="AI14839"/>
      <c r="AJ14839"/>
      <c r="AK14839"/>
      <c r="AL14839"/>
    </row>
    <row r="14840" spans="3:38" ht="15" customHeight="1" x14ac:dyDescent="0.35">
      <c r="C14840"/>
      <c r="D14840"/>
      <c r="E14840"/>
      <c r="F14840"/>
      <c r="G14840"/>
      <c r="H14840"/>
      <c r="I14840"/>
      <c r="J14840"/>
      <c r="K14840"/>
      <c r="L14840"/>
      <c r="M14840"/>
      <c r="N14840"/>
      <c r="O14840"/>
      <c r="S14840"/>
      <c r="T14840"/>
      <c r="U14840"/>
      <c r="V14840"/>
      <c r="Y14840"/>
      <c r="Z14840"/>
      <c r="AA14840"/>
      <c r="AB14840"/>
      <c r="AC14840"/>
      <c r="AD14840"/>
      <c r="AE14840"/>
      <c r="AF14840"/>
      <c r="AG14840"/>
      <c r="AH14840"/>
      <c r="AI14840"/>
      <c r="AJ14840"/>
      <c r="AK14840"/>
      <c r="AL14840"/>
    </row>
    <row r="14841" spans="3:38" ht="15" customHeight="1" x14ac:dyDescent="0.35">
      <c r="C14841"/>
      <c r="D14841"/>
      <c r="E14841"/>
      <c r="F14841"/>
      <c r="G14841"/>
      <c r="H14841"/>
      <c r="I14841"/>
      <c r="J14841"/>
      <c r="K14841"/>
      <c r="L14841"/>
      <c r="M14841"/>
      <c r="N14841"/>
      <c r="O14841"/>
      <c r="S14841"/>
      <c r="T14841"/>
      <c r="U14841"/>
      <c r="V14841"/>
      <c r="Y14841"/>
      <c r="Z14841"/>
      <c r="AA14841"/>
      <c r="AB14841"/>
      <c r="AC14841"/>
      <c r="AD14841"/>
      <c r="AE14841"/>
      <c r="AF14841"/>
      <c r="AG14841"/>
      <c r="AH14841"/>
      <c r="AI14841"/>
      <c r="AJ14841"/>
      <c r="AK14841"/>
      <c r="AL14841"/>
    </row>
    <row r="14842" spans="3:38" ht="15" customHeight="1" x14ac:dyDescent="0.35">
      <c r="C14842"/>
      <c r="D14842"/>
      <c r="E14842"/>
      <c r="F14842"/>
      <c r="G14842"/>
      <c r="H14842"/>
      <c r="I14842"/>
      <c r="J14842"/>
      <c r="K14842"/>
      <c r="L14842"/>
      <c r="M14842"/>
      <c r="N14842"/>
      <c r="O14842"/>
      <c r="S14842"/>
      <c r="T14842"/>
      <c r="U14842"/>
      <c r="V14842"/>
      <c r="Y14842"/>
      <c r="Z14842"/>
      <c r="AA14842"/>
      <c r="AB14842"/>
      <c r="AC14842"/>
      <c r="AD14842"/>
      <c r="AE14842"/>
      <c r="AF14842"/>
      <c r="AG14842"/>
      <c r="AH14842"/>
      <c r="AI14842"/>
      <c r="AJ14842"/>
      <c r="AK14842"/>
      <c r="AL14842"/>
    </row>
    <row r="14843" spans="3:38" ht="15" customHeight="1" x14ac:dyDescent="0.35">
      <c r="C14843"/>
      <c r="D14843"/>
      <c r="E14843"/>
      <c r="F14843"/>
      <c r="G14843"/>
      <c r="H14843"/>
      <c r="I14843"/>
      <c r="J14843"/>
      <c r="K14843"/>
      <c r="L14843"/>
      <c r="M14843"/>
      <c r="N14843"/>
      <c r="O14843"/>
      <c r="S14843"/>
      <c r="T14843"/>
      <c r="U14843"/>
      <c r="V14843"/>
      <c r="Y14843"/>
      <c r="Z14843"/>
      <c r="AA14843"/>
      <c r="AB14843"/>
      <c r="AC14843"/>
      <c r="AD14843"/>
      <c r="AE14843"/>
      <c r="AF14843"/>
      <c r="AG14843"/>
      <c r="AH14843"/>
      <c r="AI14843"/>
      <c r="AJ14843"/>
      <c r="AK14843"/>
      <c r="AL14843"/>
    </row>
    <row r="14844" spans="3:38" ht="15" customHeight="1" x14ac:dyDescent="0.35">
      <c r="C14844"/>
      <c r="D14844"/>
      <c r="E14844"/>
      <c r="F14844"/>
      <c r="G14844"/>
      <c r="H14844"/>
      <c r="I14844"/>
      <c r="J14844"/>
      <c r="K14844"/>
      <c r="L14844"/>
      <c r="M14844"/>
      <c r="N14844"/>
      <c r="O14844"/>
      <c r="S14844"/>
      <c r="T14844"/>
      <c r="U14844"/>
      <c r="V14844"/>
      <c r="Y14844"/>
      <c r="Z14844"/>
      <c r="AA14844"/>
      <c r="AB14844"/>
      <c r="AC14844"/>
      <c r="AD14844"/>
      <c r="AE14844"/>
      <c r="AF14844"/>
      <c r="AG14844"/>
      <c r="AH14844"/>
      <c r="AI14844"/>
      <c r="AJ14844"/>
      <c r="AK14844"/>
      <c r="AL14844"/>
    </row>
    <row r="14845" spans="3:38" ht="15" customHeight="1" x14ac:dyDescent="0.35">
      <c r="C14845"/>
      <c r="D14845"/>
      <c r="E14845"/>
      <c r="F14845"/>
      <c r="G14845"/>
      <c r="H14845"/>
      <c r="I14845"/>
      <c r="J14845"/>
      <c r="K14845"/>
      <c r="L14845"/>
      <c r="M14845"/>
      <c r="N14845"/>
      <c r="O14845"/>
      <c r="S14845"/>
      <c r="T14845"/>
      <c r="U14845"/>
      <c r="V14845"/>
      <c r="Y14845"/>
      <c r="Z14845"/>
      <c r="AA14845"/>
      <c r="AB14845"/>
      <c r="AC14845"/>
      <c r="AD14845"/>
      <c r="AE14845"/>
      <c r="AF14845"/>
      <c r="AG14845"/>
      <c r="AH14845"/>
      <c r="AI14845"/>
      <c r="AJ14845"/>
      <c r="AK14845"/>
      <c r="AL14845"/>
    </row>
    <row r="14846" spans="3:38" ht="15" customHeight="1" x14ac:dyDescent="0.35">
      <c r="C14846"/>
      <c r="D14846"/>
      <c r="E14846"/>
      <c r="F14846"/>
      <c r="G14846"/>
      <c r="H14846"/>
      <c r="I14846"/>
      <c r="J14846"/>
      <c r="K14846"/>
      <c r="L14846"/>
      <c r="M14846"/>
      <c r="N14846"/>
      <c r="O14846"/>
      <c r="S14846"/>
      <c r="T14846"/>
      <c r="U14846"/>
      <c r="V14846"/>
      <c r="Y14846"/>
      <c r="Z14846"/>
      <c r="AA14846"/>
      <c r="AB14846"/>
      <c r="AC14846"/>
      <c r="AD14846"/>
      <c r="AE14846"/>
      <c r="AF14846"/>
      <c r="AG14846"/>
      <c r="AH14846"/>
      <c r="AI14846"/>
      <c r="AJ14846"/>
      <c r="AK14846"/>
      <c r="AL14846"/>
    </row>
    <row r="14847" spans="3:38" ht="15" customHeight="1" x14ac:dyDescent="0.35">
      <c r="C14847"/>
      <c r="D14847"/>
      <c r="E14847"/>
      <c r="F14847"/>
      <c r="G14847"/>
      <c r="H14847"/>
      <c r="I14847"/>
      <c r="J14847"/>
      <c r="K14847"/>
      <c r="L14847"/>
      <c r="M14847"/>
      <c r="N14847"/>
      <c r="O14847"/>
      <c r="S14847"/>
      <c r="T14847"/>
      <c r="U14847"/>
      <c r="V14847"/>
      <c r="Y14847"/>
      <c r="Z14847"/>
      <c r="AA14847"/>
      <c r="AB14847"/>
      <c r="AC14847"/>
      <c r="AD14847"/>
      <c r="AE14847"/>
      <c r="AF14847"/>
      <c r="AG14847"/>
      <c r="AH14847"/>
      <c r="AI14847"/>
      <c r="AJ14847"/>
      <c r="AK14847"/>
      <c r="AL14847"/>
    </row>
    <row r="14848" spans="3:38" ht="15" customHeight="1" x14ac:dyDescent="0.35">
      <c r="C14848"/>
      <c r="D14848"/>
      <c r="E14848"/>
      <c r="F14848"/>
      <c r="G14848"/>
      <c r="H14848"/>
      <c r="I14848"/>
      <c r="J14848"/>
      <c r="K14848"/>
      <c r="L14848"/>
      <c r="M14848"/>
      <c r="N14848"/>
      <c r="O14848"/>
      <c r="S14848"/>
      <c r="T14848"/>
      <c r="U14848"/>
      <c r="V14848"/>
      <c r="Y14848"/>
      <c r="Z14848"/>
      <c r="AA14848"/>
      <c r="AB14848"/>
      <c r="AC14848"/>
      <c r="AD14848"/>
      <c r="AE14848"/>
      <c r="AF14848"/>
      <c r="AG14848"/>
      <c r="AH14848"/>
      <c r="AI14848"/>
      <c r="AJ14848"/>
      <c r="AK14848"/>
      <c r="AL14848"/>
    </row>
    <row r="14849" spans="3:38" ht="15" customHeight="1" x14ac:dyDescent="0.35">
      <c r="C14849"/>
      <c r="D14849"/>
      <c r="E14849"/>
      <c r="F14849"/>
      <c r="G14849"/>
      <c r="H14849"/>
      <c r="I14849"/>
      <c r="J14849"/>
      <c r="K14849"/>
      <c r="L14849"/>
      <c r="M14849"/>
      <c r="N14849"/>
      <c r="O14849"/>
      <c r="S14849"/>
      <c r="T14849"/>
      <c r="U14849"/>
      <c r="V14849"/>
      <c r="Y14849"/>
      <c r="Z14849"/>
      <c r="AA14849"/>
      <c r="AB14849"/>
      <c r="AC14849"/>
      <c r="AD14849"/>
      <c r="AE14849"/>
      <c r="AF14849"/>
      <c r="AG14849"/>
      <c r="AH14849"/>
      <c r="AI14849"/>
      <c r="AJ14849"/>
      <c r="AK14849"/>
      <c r="AL14849"/>
    </row>
    <row r="14850" spans="3:38" ht="15" customHeight="1" x14ac:dyDescent="0.35">
      <c r="C14850"/>
      <c r="D14850"/>
      <c r="E14850"/>
      <c r="F14850"/>
      <c r="G14850"/>
      <c r="H14850"/>
      <c r="I14850"/>
      <c r="J14850"/>
      <c r="K14850"/>
      <c r="L14850"/>
      <c r="M14850"/>
      <c r="N14850"/>
      <c r="O14850"/>
      <c r="S14850"/>
      <c r="T14850"/>
      <c r="U14850"/>
      <c r="V14850"/>
      <c r="Y14850"/>
      <c r="Z14850"/>
      <c r="AA14850"/>
      <c r="AB14850"/>
      <c r="AC14850"/>
      <c r="AD14850"/>
      <c r="AE14850"/>
      <c r="AF14850"/>
      <c r="AG14850"/>
      <c r="AH14850"/>
      <c r="AI14850"/>
      <c r="AJ14850"/>
      <c r="AK14850"/>
      <c r="AL14850"/>
    </row>
    <row r="14851" spans="3:38" ht="15" customHeight="1" x14ac:dyDescent="0.35">
      <c r="C14851"/>
      <c r="D14851"/>
      <c r="E14851"/>
      <c r="F14851"/>
      <c r="G14851"/>
      <c r="H14851"/>
      <c r="I14851"/>
      <c r="J14851"/>
      <c r="K14851"/>
      <c r="L14851"/>
      <c r="M14851"/>
      <c r="N14851"/>
      <c r="O14851"/>
      <c r="S14851"/>
      <c r="T14851"/>
      <c r="U14851"/>
      <c r="V14851"/>
      <c r="Y14851"/>
      <c r="Z14851"/>
      <c r="AA14851"/>
      <c r="AB14851"/>
      <c r="AC14851"/>
      <c r="AD14851"/>
      <c r="AE14851"/>
      <c r="AF14851"/>
      <c r="AG14851"/>
      <c r="AH14851"/>
      <c r="AI14851"/>
      <c r="AJ14851"/>
      <c r="AK14851"/>
      <c r="AL14851"/>
    </row>
    <row r="14852" spans="3:38" ht="15" customHeight="1" x14ac:dyDescent="0.35">
      <c r="C14852"/>
      <c r="D14852"/>
      <c r="E14852"/>
      <c r="F14852"/>
      <c r="G14852"/>
      <c r="H14852"/>
      <c r="I14852"/>
      <c r="J14852"/>
      <c r="K14852"/>
      <c r="L14852"/>
      <c r="M14852"/>
      <c r="N14852"/>
      <c r="O14852"/>
      <c r="S14852"/>
      <c r="T14852"/>
      <c r="U14852"/>
      <c r="V14852"/>
      <c r="Y14852"/>
      <c r="Z14852"/>
      <c r="AA14852"/>
      <c r="AB14852"/>
      <c r="AC14852"/>
      <c r="AD14852"/>
      <c r="AE14852"/>
      <c r="AF14852"/>
      <c r="AG14852"/>
      <c r="AH14852"/>
      <c r="AI14852"/>
      <c r="AJ14852"/>
      <c r="AK14852"/>
      <c r="AL14852"/>
    </row>
    <row r="14853" spans="3:38" ht="15" customHeight="1" x14ac:dyDescent="0.35">
      <c r="C14853"/>
      <c r="D14853"/>
      <c r="E14853"/>
      <c r="F14853"/>
      <c r="G14853"/>
      <c r="H14853"/>
      <c r="I14853"/>
      <c r="J14853"/>
      <c r="K14853"/>
      <c r="L14853"/>
      <c r="M14853"/>
      <c r="N14853"/>
      <c r="O14853"/>
      <c r="S14853"/>
      <c r="T14853"/>
      <c r="U14853"/>
      <c r="V14853"/>
      <c r="Y14853"/>
      <c r="Z14853"/>
      <c r="AA14853"/>
      <c r="AB14853"/>
      <c r="AC14853"/>
      <c r="AD14853"/>
      <c r="AE14853"/>
      <c r="AF14853"/>
      <c r="AG14853"/>
      <c r="AH14853"/>
      <c r="AI14853"/>
      <c r="AJ14853"/>
      <c r="AK14853"/>
      <c r="AL14853"/>
    </row>
    <row r="14854" spans="3:38" ht="15" customHeight="1" x14ac:dyDescent="0.35">
      <c r="C14854"/>
      <c r="D14854"/>
      <c r="E14854"/>
      <c r="F14854"/>
      <c r="G14854"/>
      <c r="H14854"/>
      <c r="I14854"/>
      <c r="J14854"/>
      <c r="K14854"/>
      <c r="L14854"/>
      <c r="M14854"/>
      <c r="N14854"/>
      <c r="O14854"/>
      <c r="S14854"/>
      <c r="T14854"/>
      <c r="U14854"/>
      <c r="V14854"/>
      <c r="Y14854"/>
      <c r="Z14854"/>
      <c r="AA14854"/>
      <c r="AB14854"/>
      <c r="AC14854"/>
      <c r="AD14854"/>
      <c r="AE14854"/>
      <c r="AF14854"/>
      <c r="AG14854"/>
      <c r="AH14854"/>
      <c r="AI14854"/>
      <c r="AJ14854"/>
      <c r="AK14854"/>
      <c r="AL14854"/>
    </row>
    <row r="14855" spans="3:38" ht="15" customHeight="1" x14ac:dyDescent="0.35">
      <c r="C14855"/>
      <c r="D14855"/>
      <c r="E14855"/>
      <c r="F14855"/>
      <c r="G14855"/>
      <c r="H14855"/>
      <c r="I14855"/>
      <c r="J14855"/>
      <c r="K14855"/>
      <c r="L14855"/>
      <c r="M14855"/>
      <c r="N14855"/>
      <c r="O14855"/>
      <c r="S14855"/>
      <c r="T14855"/>
      <c r="U14855"/>
      <c r="V14855"/>
      <c r="Y14855"/>
      <c r="Z14855"/>
      <c r="AA14855"/>
      <c r="AB14855"/>
      <c r="AC14855"/>
      <c r="AD14855"/>
      <c r="AE14855"/>
      <c r="AF14855"/>
      <c r="AG14855"/>
      <c r="AH14855"/>
      <c r="AI14855"/>
      <c r="AJ14855"/>
      <c r="AK14855"/>
      <c r="AL14855"/>
    </row>
    <row r="14856" spans="3:38" ht="15" customHeight="1" x14ac:dyDescent="0.35">
      <c r="C14856"/>
      <c r="D14856"/>
      <c r="E14856"/>
      <c r="F14856"/>
      <c r="G14856"/>
      <c r="H14856"/>
      <c r="I14856"/>
      <c r="J14856"/>
      <c r="K14856"/>
      <c r="L14856"/>
      <c r="M14856"/>
      <c r="N14856"/>
      <c r="O14856"/>
      <c r="S14856"/>
      <c r="T14856"/>
      <c r="U14856"/>
      <c r="V14856"/>
      <c r="Y14856"/>
      <c r="Z14856"/>
      <c r="AA14856"/>
      <c r="AB14856"/>
      <c r="AC14856"/>
      <c r="AD14856"/>
      <c r="AE14856"/>
      <c r="AF14856"/>
      <c r="AG14856"/>
      <c r="AH14856"/>
      <c r="AI14856"/>
      <c r="AJ14856"/>
      <c r="AK14856"/>
      <c r="AL14856"/>
    </row>
    <row r="14857" spans="3:38" ht="15" customHeight="1" x14ac:dyDescent="0.35">
      <c r="C14857"/>
      <c r="D14857"/>
      <c r="E14857"/>
      <c r="F14857"/>
      <c r="G14857"/>
      <c r="H14857"/>
      <c r="I14857"/>
      <c r="J14857"/>
      <c r="K14857"/>
      <c r="L14857"/>
      <c r="M14857"/>
      <c r="N14857"/>
      <c r="O14857"/>
      <c r="S14857"/>
      <c r="T14857"/>
      <c r="U14857"/>
      <c r="V14857"/>
      <c r="Y14857"/>
      <c r="Z14857"/>
      <c r="AA14857"/>
      <c r="AB14857"/>
      <c r="AC14857"/>
      <c r="AD14857"/>
      <c r="AE14857"/>
      <c r="AF14857"/>
      <c r="AG14857"/>
      <c r="AH14857"/>
      <c r="AI14857"/>
      <c r="AJ14857"/>
      <c r="AK14857"/>
      <c r="AL14857"/>
    </row>
    <row r="14858" spans="3:38" ht="15" customHeight="1" x14ac:dyDescent="0.35">
      <c r="C14858"/>
      <c r="D14858"/>
      <c r="E14858"/>
      <c r="F14858"/>
      <c r="G14858"/>
      <c r="H14858"/>
      <c r="I14858"/>
      <c r="J14858"/>
      <c r="K14858"/>
      <c r="L14858"/>
      <c r="M14858"/>
      <c r="N14858"/>
      <c r="O14858"/>
      <c r="S14858"/>
      <c r="T14858"/>
      <c r="U14858"/>
      <c r="V14858"/>
      <c r="Y14858"/>
      <c r="Z14858"/>
      <c r="AA14858"/>
      <c r="AB14858"/>
      <c r="AC14858"/>
      <c r="AD14858"/>
      <c r="AE14858"/>
      <c r="AF14858"/>
      <c r="AG14858"/>
      <c r="AH14858"/>
      <c r="AI14858"/>
      <c r="AJ14858"/>
      <c r="AK14858"/>
      <c r="AL14858"/>
    </row>
    <row r="14859" spans="3:38" ht="15" customHeight="1" x14ac:dyDescent="0.35">
      <c r="C14859"/>
      <c r="D14859"/>
      <c r="E14859"/>
      <c r="F14859"/>
      <c r="G14859"/>
      <c r="H14859"/>
      <c r="I14859"/>
      <c r="J14859"/>
      <c r="K14859"/>
      <c r="L14859"/>
      <c r="M14859"/>
      <c r="N14859"/>
      <c r="O14859"/>
      <c r="S14859"/>
      <c r="T14859"/>
      <c r="U14859"/>
      <c r="V14859"/>
      <c r="Y14859"/>
      <c r="Z14859"/>
      <c r="AA14859"/>
      <c r="AB14859"/>
      <c r="AC14859"/>
      <c r="AD14859"/>
      <c r="AE14859"/>
      <c r="AF14859"/>
      <c r="AG14859"/>
      <c r="AH14859"/>
      <c r="AI14859"/>
      <c r="AJ14859"/>
      <c r="AK14859"/>
      <c r="AL14859"/>
    </row>
    <row r="14860" spans="3:38" ht="15" customHeight="1" x14ac:dyDescent="0.35">
      <c r="C14860"/>
      <c r="D14860"/>
      <c r="E14860"/>
      <c r="F14860"/>
      <c r="G14860"/>
      <c r="H14860"/>
      <c r="I14860"/>
      <c r="J14860"/>
      <c r="K14860"/>
      <c r="L14860"/>
      <c r="M14860"/>
      <c r="N14860"/>
      <c r="O14860"/>
      <c r="S14860"/>
      <c r="T14860"/>
      <c r="U14860"/>
      <c r="V14860"/>
      <c r="Y14860"/>
      <c r="Z14860"/>
      <c r="AA14860"/>
      <c r="AB14860"/>
      <c r="AC14860"/>
      <c r="AD14860"/>
      <c r="AE14860"/>
      <c r="AF14860"/>
      <c r="AG14860"/>
      <c r="AH14860"/>
      <c r="AI14860"/>
      <c r="AJ14860"/>
      <c r="AK14860"/>
      <c r="AL14860"/>
    </row>
    <row r="14861" spans="3:38" ht="15" customHeight="1" x14ac:dyDescent="0.35">
      <c r="C14861"/>
      <c r="D14861"/>
      <c r="E14861"/>
      <c r="F14861"/>
      <c r="G14861"/>
      <c r="H14861"/>
      <c r="I14861"/>
      <c r="J14861"/>
      <c r="K14861"/>
      <c r="L14861"/>
      <c r="M14861"/>
      <c r="N14861"/>
      <c r="O14861"/>
      <c r="S14861"/>
      <c r="T14861"/>
      <c r="U14861"/>
      <c r="V14861"/>
      <c r="Y14861"/>
      <c r="Z14861"/>
      <c r="AA14861"/>
      <c r="AB14861"/>
      <c r="AC14861"/>
      <c r="AD14861"/>
      <c r="AE14861"/>
      <c r="AF14861"/>
      <c r="AG14861"/>
      <c r="AH14861"/>
      <c r="AI14861"/>
      <c r="AJ14861"/>
      <c r="AK14861"/>
      <c r="AL14861"/>
    </row>
    <row r="14862" spans="3:38" ht="15" customHeight="1" x14ac:dyDescent="0.35">
      <c r="C14862"/>
      <c r="D14862"/>
      <c r="E14862"/>
      <c r="F14862"/>
      <c r="G14862"/>
      <c r="H14862"/>
      <c r="I14862"/>
      <c r="J14862"/>
      <c r="K14862"/>
      <c r="L14862"/>
      <c r="M14862"/>
      <c r="N14862"/>
      <c r="O14862"/>
      <c r="S14862"/>
      <c r="T14862"/>
      <c r="U14862"/>
      <c r="V14862"/>
      <c r="Y14862"/>
      <c r="Z14862"/>
      <c r="AA14862"/>
      <c r="AB14862"/>
      <c r="AC14862"/>
      <c r="AD14862"/>
      <c r="AE14862"/>
      <c r="AF14862"/>
      <c r="AG14862"/>
      <c r="AH14862"/>
      <c r="AI14862"/>
      <c r="AJ14862"/>
      <c r="AK14862"/>
      <c r="AL14862"/>
    </row>
    <row r="14863" spans="3:38" ht="15" customHeight="1" x14ac:dyDescent="0.35">
      <c r="C14863"/>
      <c r="D14863"/>
      <c r="E14863"/>
      <c r="F14863"/>
      <c r="G14863"/>
      <c r="H14863"/>
      <c r="I14863"/>
      <c r="J14863"/>
      <c r="K14863"/>
      <c r="L14863"/>
      <c r="M14863"/>
      <c r="N14863"/>
      <c r="O14863"/>
      <c r="S14863"/>
      <c r="T14863"/>
      <c r="U14863"/>
      <c r="V14863"/>
      <c r="Y14863"/>
      <c r="Z14863"/>
      <c r="AA14863"/>
      <c r="AB14863"/>
      <c r="AC14863"/>
      <c r="AD14863"/>
      <c r="AE14863"/>
      <c r="AF14863"/>
      <c r="AG14863"/>
      <c r="AH14863"/>
      <c r="AI14863"/>
      <c r="AJ14863"/>
      <c r="AK14863"/>
      <c r="AL14863"/>
    </row>
    <row r="14864" spans="3:38" ht="15" customHeight="1" x14ac:dyDescent="0.35">
      <c r="C14864"/>
      <c r="D14864"/>
      <c r="E14864"/>
      <c r="F14864"/>
      <c r="G14864"/>
      <c r="H14864"/>
      <c r="I14864"/>
      <c r="J14864"/>
      <c r="K14864"/>
      <c r="L14864"/>
      <c r="M14864"/>
      <c r="N14864"/>
      <c r="O14864"/>
      <c r="S14864"/>
      <c r="T14864"/>
      <c r="U14864"/>
      <c r="V14864"/>
      <c r="Y14864"/>
      <c r="Z14864"/>
      <c r="AA14864"/>
      <c r="AB14864"/>
      <c r="AC14864"/>
      <c r="AD14864"/>
      <c r="AE14864"/>
      <c r="AF14864"/>
      <c r="AG14864"/>
      <c r="AH14864"/>
      <c r="AI14864"/>
      <c r="AJ14864"/>
      <c r="AK14864"/>
      <c r="AL14864"/>
    </row>
    <row r="14865" spans="3:38" ht="15" customHeight="1" x14ac:dyDescent="0.35">
      <c r="C14865"/>
      <c r="D14865"/>
      <c r="E14865"/>
      <c r="F14865"/>
      <c r="G14865"/>
      <c r="H14865"/>
      <c r="I14865"/>
      <c r="J14865"/>
      <c r="K14865"/>
      <c r="L14865"/>
      <c r="M14865"/>
      <c r="N14865"/>
      <c r="O14865"/>
      <c r="S14865"/>
      <c r="T14865"/>
      <c r="U14865"/>
      <c r="V14865"/>
      <c r="Y14865"/>
      <c r="Z14865"/>
      <c r="AA14865"/>
      <c r="AB14865"/>
      <c r="AC14865"/>
      <c r="AD14865"/>
      <c r="AE14865"/>
      <c r="AF14865"/>
      <c r="AG14865"/>
      <c r="AH14865"/>
      <c r="AI14865"/>
      <c r="AJ14865"/>
      <c r="AK14865"/>
      <c r="AL14865"/>
    </row>
    <row r="14866" spans="3:38" ht="15" customHeight="1" x14ac:dyDescent="0.35">
      <c r="C14866"/>
      <c r="D14866"/>
      <c r="E14866"/>
      <c r="F14866"/>
      <c r="G14866"/>
      <c r="H14866"/>
      <c r="I14866"/>
      <c r="J14866"/>
      <c r="K14866"/>
      <c r="L14866"/>
      <c r="M14866"/>
      <c r="N14866"/>
      <c r="O14866"/>
      <c r="S14866"/>
      <c r="T14866"/>
      <c r="U14866"/>
      <c r="V14866"/>
      <c r="Y14866"/>
      <c r="Z14866"/>
      <c r="AA14866"/>
      <c r="AB14866"/>
      <c r="AC14866"/>
      <c r="AD14866"/>
      <c r="AE14866"/>
      <c r="AF14866"/>
      <c r="AG14866"/>
      <c r="AH14866"/>
      <c r="AI14866"/>
      <c r="AJ14866"/>
      <c r="AK14866"/>
      <c r="AL14866"/>
    </row>
    <row r="14867" spans="3:38" ht="15" customHeight="1" x14ac:dyDescent="0.35">
      <c r="C14867"/>
      <c r="D14867"/>
      <c r="E14867"/>
      <c r="F14867"/>
      <c r="G14867"/>
      <c r="H14867"/>
      <c r="I14867"/>
      <c r="J14867"/>
      <c r="K14867"/>
      <c r="L14867"/>
      <c r="M14867"/>
      <c r="N14867"/>
      <c r="O14867"/>
      <c r="S14867"/>
      <c r="T14867"/>
      <c r="U14867"/>
      <c r="V14867"/>
      <c r="Y14867"/>
      <c r="Z14867"/>
      <c r="AA14867"/>
      <c r="AB14867"/>
      <c r="AC14867"/>
      <c r="AD14867"/>
      <c r="AE14867"/>
      <c r="AF14867"/>
      <c r="AG14867"/>
      <c r="AH14867"/>
      <c r="AI14867"/>
      <c r="AJ14867"/>
      <c r="AK14867"/>
      <c r="AL14867"/>
    </row>
    <row r="14868" spans="3:38" ht="15" customHeight="1" x14ac:dyDescent="0.35">
      <c r="C14868"/>
      <c r="D14868"/>
      <c r="E14868"/>
      <c r="F14868"/>
      <c r="G14868"/>
      <c r="H14868"/>
      <c r="I14868"/>
      <c r="J14868"/>
      <c r="K14868"/>
      <c r="L14868"/>
      <c r="M14868"/>
      <c r="N14868"/>
      <c r="O14868"/>
      <c r="S14868"/>
      <c r="T14868"/>
      <c r="U14868"/>
      <c r="V14868"/>
      <c r="Y14868"/>
      <c r="Z14868"/>
      <c r="AA14868"/>
      <c r="AB14868"/>
      <c r="AC14868"/>
      <c r="AD14868"/>
      <c r="AE14868"/>
      <c r="AF14868"/>
      <c r="AG14868"/>
      <c r="AH14868"/>
      <c r="AI14868"/>
      <c r="AJ14868"/>
      <c r="AK14868"/>
      <c r="AL14868"/>
    </row>
    <row r="14869" spans="3:38" ht="15" customHeight="1" x14ac:dyDescent="0.35">
      <c r="C14869"/>
      <c r="D14869"/>
      <c r="E14869"/>
      <c r="F14869"/>
      <c r="G14869"/>
      <c r="H14869"/>
      <c r="I14869"/>
      <c r="J14869"/>
      <c r="K14869"/>
      <c r="L14869"/>
      <c r="M14869"/>
      <c r="N14869"/>
      <c r="O14869"/>
      <c r="S14869"/>
      <c r="T14869"/>
      <c r="U14869"/>
      <c r="V14869"/>
      <c r="Y14869"/>
      <c r="Z14869"/>
      <c r="AA14869"/>
      <c r="AB14869"/>
      <c r="AC14869"/>
      <c r="AD14869"/>
      <c r="AE14869"/>
      <c r="AF14869"/>
      <c r="AG14869"/>
      <c r="AH14869"/>
      <c r="AI14869"/>
      <c r="AJ14869"/>
      <c r="AK14869"/>
      <c r="AL14869"/>
    </row>
    <row r="14870" spans="3:38" ht="15" customHeight="1" x14ac:dyDescent="0.35">
      <c r="C14870"/>
      <c r="D14870"/>
      <c r="E14870"/>
      <c r="F14870"/>
      <c r="G14870"/>
      <c r="H14870"/>
      <c r="I14870"/>
      <c r="J14870"/>
      <c r="K14870"/>
      <c r="L14870"/>
      <c r="M14870"/>
      <c r="N14870"/>
      <c r="O14870"/>
      <c r="S14870"/>
      <c r="T14870"/>
      <c r="U14870"/>
      <c r="V14870"/>
      <c r="Y14870"/>
      <c r="Z14870"/>
      <c r="AA14870"/>
      <c r="AB14870"/>
      <c r="AC14870"/>
      <c r="AD14870"/>
      <c r="AE14870"/>
      <c r="AF14870"/>
      <c r="AG14870"/>
      <c r="AH14870"/>
      <c r="AI14870"/>
      <c r="AJ14870"/>
      <c r="AK14870"/>
      <c r="AL14870"/>
    </row>
    <row r="14871" spans="3:38" ht="15" customHeight="1" x14ac:dyDescent="0.35">
      <c r="C14871"/>
      <c r="D14871"/>
      <c r="E14871"/>
      <c r="F14871"/>
      <c r="G14871"/>
      <c r="H14871"/>
      <c r="I14871"/>
      <c r="J14871"/>
      <c r="K14871"/>
      <c r="L14871"/>
      <c r="M14871"/>
      <c r="N14871"/>
      <c r="O14871"/>
      <c r="S14871"/>
      <c r="T14871"/>
      <c r="U14871"/>
      <c r="V14871"/>
      <c r="Y14871"/>
      <c r="Z14871"/>
      <c r="AA14871"/>
      <c r="AB14871"/>
      <c r="AC14871"/>
      <c r="AD14871"/>
      <c r="AE14871"/>
      <c r="AF14871"/>
      <c r="AG14871"/>
      <c r="AH14871"/>
      <c r="AI14871"/>
      <c r="AJ14871"/>
      <c r="AK14871"/>
      <c r="AL14871"/>
    </row>
    <row r="14872" spans="3:38" ht="15" customHeight="1" x14ac:dyDescent="0.35">
      <c r="C14872"/>
      <c r="D14872"/>
      <c r="E14872"/>
      <c r="F14872"/>
      <c r="G14872"/>
      <c r="H14872"/>
      <c r="I14872"/>
      <c r="J14872"/>
      <c r="K14872"/>
      <c r="L14872"/>
      <c r="M14872"/>
      <c r="N14872"/>
      <c r="O14872"/>
      <c r="S14872"/>
      <c r="T14872"/>
      <c r="U14872"/>
      <c r="V14872"/>
      <c r="Y14872"/>
      <c r="Z14872"/>
      <c r="AA14872"/>
      <c r="AB14872"/>
      <c r="AC14872"/>
      <c r="AD14872"/>
      <c r="AE14872"/>
      <c r="AF14872"/>
      <c r="AG14872"/>
      <c r="AH14872"/>
      <c r="AI14872"/>
      <c r="AJ14872"/>
      <c r="AK14872"/>
      <c r="AL14872"/>
    </row>
    <row r="14873" spans="3:38" ht="15" customHeight="1" x14ac:dyDescent="0.35">
      <c r="C14873"/>
      <c r="D14873"/>
      <c r="E14873"/>
      <c r="F14873"/>
      <c r="G14873"/>
      <c r="H14873"/>
      <c r="I14873"/>
      <c r="J14873"/>
      <c r="K14873"/>
      <c r="L14873"/>
      <c r="M14873"/>
      <c r="N14873"/>
      <c r="O14873"/>
      <c r="S14873"/>
      <c r="T14873"/>
      <c r="U14873"/>
      <c r="V14873"/>
      <c r="Y14873"/>
      <c r="Z14873"/>
      <c r="AA14873"/>
      <c r="AB14873"/>
      <c r="AC14873"/>
      <c r="AD14873"/>
      <c r="AE14873"/>
      <c r="AF14873"/>
      <c r="AG14873"/>
      <c r="AH14873"/>
      <c r="AI14873"/>
      <c r="AJ14873"/>
      <c r="AK14873"/>
      <c r="AL14873"/>
    </row>
    <row r="14874" spans="3:38" ht="15" customHeight="1" x14ac:dyDescent="0.35">
      <c r="C14874"/>
      <c r="D14874"/>
      <c r="E14874"/>
      <c r="F14874"/>
      <c r="G14874"/>
      <c r="H14874"/>
      <c r="I14874"/>
      <c r="J14874"/>
      <c r="K14874"/>
      <c r="L14874"/>
      <c r="M14874"/>
      <c r="N14874"/>
      <c r="O14874"/>
      <c r="S14874"/>
      <c r="T14874"/>
      <c r="U14874"/>
      <c r="V14874"/>
      <c r="Y14874"/>
      <c r="Z14874"/>
      <c r="AA14874"/>
      <c r="AB14874"/>
      <c r="AC14874"/>
      <c r="AD14874"/>
      <c r="AE14874"/>
      <c r="AF14874"/>
      <c r="AG14874"/>
      <c r="AH14874"/>
      <c r="AI14874"/>
      <c r="AJ14874"/>
      <c r="AK14874"/>
      <c r="AL14874"/>
    </row>
    <row r="14875" spans="3:38" ht="15" customHeight="1" x14ac:dyDescent="0.35">
      <c r="C14875"/>
      <c r="D14875"/>
      <c r="E14875"/>
      <c r="F14875"/>
      <c r="G14875"/>
      <c r="H14875"/>
      <c r="I14875"/>
      <c r="J14875"/>
      <c r="K14875"/>
      <c r="L14875"/>
      <c r="M14875"/>
      <c r="N14875"/>
      <c r="O14875"/>
      <c r="S14875"/>
      <c r="T14875"/>
      <c r="U14875"/>
      <c r="V14875"/>
      <c r="Y14875"/>
      <c r="Z14875"/>
      <c r="AA14875"/>
      <c r="AB14875"/>
      <c r="AC14875"/>
      <c r="AD14875"/>
      <c r="AE14875"/>
      <c r="AF14875"/>
      <c r="AG14875"/>
      <c r="AH14875"/>
      <c r="AI14875"/>
      <c r="AJ14875"/>
      <c r="AK14875"/>
      <c r="AL14875"/>
    </row>
    <row r="14876" spans="3:38" ht="15" customHeight="1" x14ac:dyDescent="0.35">
      <c r="C14876"/>
      <c r="D14876"/>
      <c r="E14876"/>
      <c r="F14876"/>
      <c r="G14876"/>
      <c r="H14876"/>
      <c r="I14876"/>
      <c r="J14876"/>
      <c r="K14876"/>
      <c r="L14876"/>
      <c r="M14876"/>
      <c r="N14876"/>
      <c r="O14876"/>
      <c r="S14876"/>
      <c r="T14876"/>
      <c r="U14876"/>
      <c r="V14876"/>
      <c r="Y14876"/>
      <c r="Z14876"/>
      <c r="AA14876"/>
      <c r="AB14876"/>
      <c r="AC14876"/>
      <c r="AD14876"/>
      <c r="AE14876"/>
      <c r="AF14876"/>
      <c r="AG14876"/>
      <c r="AH14876"/>
      <c r="AI14876"/>
      <c r="AJ14876"/>
      <c r="AK14876"/>
      <c r="AL14876"/>
    </row>
    <row r="14877" spans="3:38" ht="15" customHeight="1" x14ac:dyDescent="0.35">
      <c r="C14877"/>
      <c r="D14877"/>
      <c r="E14877"/>
      <c r="F14877"/>
      <c r="G14877"/>
      <c r="H14877"/>
      <c r="I14877"/>
      <c r="J14877"/>
      <c r="K14877"/>
      <c r="L14877"/>
      <c r="M14877"/>
      <c r="N14877"/>
      <c r="O14877"/>
      <c r="S14877"/>
      <c r="T14877"/>
      <c r="U14877"/>
      <c r="V14877"/>
      <c r="Y14877"/>
      <c r="Z14877"/>
      <c r="AA14877"/>
      <c r="AB14877"/>
      <c r="AC14877"/>
      <c r="AD14877"/>
      <c r="AE14877"/>
      <c r="AF14877"/>
      <c r="AG14877"/>
      <c r="AH14877"/>
      <c r="AI14877"/>
      <c r="AJ14877"/>
      <c r="AK14877"/>
      <c r="AL14877"/>
    </row>
    <row r="14878" spans="3:38" ht="15" customHeight="1" x14ac:dyDescent="0.35">
      <c r="C14878"/>
      <c r="D14878"/>
      <c r="E14878"/>
      <c r="F14878"/>
      <c r="G14878"/>
      <c r="H14878"/>
      <c r="I14878"/>
      <c r="J14878"/>
      <c r="K14878"/>
      <c r="L14878"/>
      <c r="M14878"/>
      <c r="N14878"/>
      <c r="O14878"/>
      <c r="S14878"/>
      <c r="T14878"/>
      <c r="U14878"/>
      <c r="V14878"/>
      <c r="Y14878"/>
      <c r="Z14878"/>
      <c r="AA14878"/>
      <c r="AB14878"/>
      <c r="AC14878"/>
      <c r="AD14878"/>
      <c r="AE14878"/>
      <c r="AF14878"/>
      <c r="AG14878"/>
      <c r="AH14878"/>
      <c r="AI14878"/>
      <c r="AJ14878"/>
      <c r="AK14878"/>
      <c r="AL14878"/>
    </row>
    <row r="14879" spans="3:38" ht="15" customHeight="1" x14ac:dyDescent="0.35">
      <c r="C14879"/>
      <c r="D14879"/>
      <c r="E14879"/>
      <c r="F14879"/>
      <c r="G14879"/>
      <c r="H14879"/>
      <c r="I14879"/>
      <c r="J14879"/>
      <c r="K14879"/>
      <c r="L14879"/>
      <c r="M14879"/>
      <c r="N14879"/>
      <c r="O14879"/>
      <c r="S14879"/>
      <c r="T14879"/>
      <c r="U14879"/>
      <c r="V14879"/>
      <c r="Y14879"/>
      <c r="Z14879"/>
      <c r="AA14879"/>
      <c r="AB14879"/>
      <c r="AC14879"/>
      <c r="AD14879"/>
      <c r="AE14879"/>
      <c r="AF14879"/>
      <c r="AG14879"/>
      <c r="AH14879"/>
      <c r="AI14879"/>
      <c r="AJ14879"/>
      <c r="AK14879"/>
      <c r="AL14879"/>
    </row>
    <row r="14880" spans="3:38" ht="15" customHeight="1" x14ac:dyDescent="0.35">
      <c r="C14880"/>
      <c r="D14880"/>
      <c r="E14880"/>
      <c r="F14880"/>
      <c r="G14880"/>
      <c r="H14880"/>
      <c r="I14880"/>
      <c r="J14880"/>
      <c r="K14880"/>
      <c r="L14880"/>
      <c r="M14880"/>
      <c r="N14880"/>
      <c r="O14880"/>
      <c r="S14880"/>
      <c r="T14880"/>
      <c r="U14880"/>
      <c r="V14880"/>
      <c r="Y14880"/>
      <c r="Z14880"/>
      <c r="AA14880"/>
      <c r="AB14880"/>
      <c r="AC14880"/>
      <c r="AD14880"/>
      <c r="AE14880"/>
      <c r="AF14880"/>
      <c r="AG14880"/>
      <c r="AH14880"/>
      <c r="AI14880"/>
      <c r="AJ14880"/>
      <c r="AK14880"/>
      <c r="AL14880"/>
    </row>
    <row r="14881" spans="3:38" ht="15" customHeight="1" x14ac:dyDescent="0.35">
      <c r="C14881"/>
      <c r="D14881"/>
      <c r="E14881"/>
      <c r="F14881"/>
      <c r="G14881"/>
      <c r="H14881"/>
      <c r="I14881"/>
      <c r="J14881"/>
      <c r="K14881"/>
      <c r="L14881"/>
      <c r="M14881"/>
      <c r="N14881"/>
      <c r="O14881"/>
      <c r="S14881"/>
      <c r="T14881"/>
      <c r="U14881"/>
      <c r="V14881"/>
      <c r="Y14881"/>
      <c r="Z14881"/>
      <c r="AA14881"/>
      <c r="AB14881"/>
      <c r="AC14881"/>
      <c r="AD14881"/>
      <c r="AE14881"/>
      <c r="AF14881"/>
      <c r="AG14881"/>
      <c r="AH14881"/>
      <c r="AI14881"/>
      <c r="AJ14881"/>
      <c r="AK14881"/>
      <c r="AL14881"/>
    </row>
    <row r="14882" spans="3:38" ht="15" customHeight="1" x14ac:dyDescent="0.35">
      <c r="C14882"/>
      <c r="D14882"/>
      <c r="E14882"/>
      <c r="F14882"/>
      <c r="G14882"/>
      <c r="H14882"/>
      <c r="I14882"/>
      <c r="J14882"/>
      <c r="K14882"/>
      <c r="L14882"/>
      <c r="M14882"/>
      <c r="N14882"/>
      <c r="O14882"/>
      <c r="S14882"/>
      <c r="T14882"/>
      <c r="U14882"/>
      <c r="V14882"/>
      <c r="Y14882"/>
      <c r="Z14882"/>
      <c r="AA14882"/>
      <c r="AB14882"/>
      <c r="AC14882"/>
      <c r="AD14882"/>
      <c r="AE14882"/>
      <c r="AF14882"/>
      <c r="AG14882"/>
      <c r="AH14882"/>
      <c r="AI14882"/>
      <c r="AJ14882"/>
      <c r="AK14882"/>
      <c r="AL14882"/>
    </row>
    <row r="14883" spans="3:38" ht="15" customHeight="1" x14ac:dyDescent="0.35">
      <c r="C14883"/>
      <c r="D14883"/>
      <c r="E14883"/>
      <c r="F14883"/>
      <c r="G14883"/>
      <c r="H14883"/>
      <c r="I14883"/>
      <c r="J14883"/>
      <c r="K14883"/>
      <c r="L14883"/>
      <c r="M14883"/>
      <c r="N14883"/>
      <c r="O14883"/>
      <c r="S14883"/>
      <c r="T14883"/>
      <c r="U14883"/>
      <c r="V14883"/>
      <c r="Y14883"/>
      <c r="Z14883"/>
      <c r="AA14883"/>
      <c r="AB14883"/>
      <c r="AC14883"/>
      <c r="AD14883"/>
      <c r="AE14883"/>
      <c r="AF14883"/>
      <c r="AG14883"/>
      <c r="AH14883"/>
      <c r="AI14883"/>
      <c r="AJ14883"/>
      <c r="AK14883"/>
      <c r="AL14883"/>
    </row>
    <row r="14884" spans="3:38" ht="15" customHeight="1" x14ac:dyDescent="0.35">
      <c r="C14884"/>
      <c r="D14884"/>
      <c r="E14884"/>
      <c r="F14884"/>
      <c r="G14884"/>
      <c r="H14884"/>
      <c r="I14884"/>
      <c r="J14884"/>
      <c r="K14884"/>
      <c r="L14884"/>
      <c r="M14884"/>
      <c r="N14884"/>
      <c r="O14884"/>
      <c r="S14884"/>
      <c r="T14884"/>
      <c r="U14884"/>
      <c r="V14884"/>
      <c r="Y14884"/>
      <c r="Z14884"/>
      <c r="AA14884"/>
      <c r="AB14884"/>
      <c r="AC14884"/>
      <c r="AD14884"/>
      <c r="AE14884"/>
      <c r="AF14884"/>
      <c r="AG14884"/>
      <c r="AH14884"/>
      <c r="AI14884"/>
      <c r="AJ14884"/>
      <c r="AK14884"/>
      <c r="AL14884"/>
    </row>
    <row r="14885" spans="3:38" ht="15" customHeight="1" x14ac:dyDescent="0.35">
      <c r="C14885"/>
      <c r="D14885"/>
      <c r="E14885"/>
      <c r="F14885"/>
      <c r="G14885"/>
      <c r="H14885"/>
      <c r="I14885"/>
      <c r="J14885"/>
      <c r="K14885"/>
      <c r="L14885"/>
      <c r="M14885"/>
      <c r="N14885"/>
      <c r="O14885"/>
      <c r="S14885"/>
      <c r="T14885"/>
      <c r="U14885"/>
      <c r="V14885"/>
      <c r="Y14885"/>
      <c r="Z14885"/>
      <c r="AA14885"/>
      <c r="AB14885"/>
      <c r="AC14885"/>
      <c r="AD14885"/>
      <c r="AE14885"/>
      <c r="AF14885"/>
      <c r="AG14885"/>
      <c r="AH14885"/>
      <c r="AI14885"/>
      <c r="AJ14885"/>
      <c r="AK14885"/>
      <c r="AL14885"/>
    </row>
    <row r="14886" spans="3:38" ht="15" customHeight="1" x14ac:dyDescent="0.35">
      <c r="C14886"/>
      <c r="D14886"/>
      <c r="E14886"/>
      <c r="F14886"/>
      <c r="G14886"/>
      <c r="H14886"/>
      <c r="I14886"/>
      <c r="J14886"/>
      <c r="K14886"/>
      <c r="L14886"/>
      <c r="M14886"/>
      <c r="N14886"/>
      <c r="O14886"/>
      <c r="S14886"/>
      <c r="T14886"/>
      <c r="U14886"/>
      <c r="V14886"/>
      <c r="Y14886"/>
      <c r="Z14886"/>
      <c r="AA14886"/>
      <c r="AB14886"/>
      <c r="AC14886"/>
      <c r="AD14886"/>
      <c r="AE14886"/>
      <c r="AF14886"/>
      <c r="AG14886"/>
      <c r="AH14886"/>
      <c r="AI14886"/>
      <c r="AJ14886"/>
      <c r="AK14886"/>
      <c r="AL14886"/>
    </row>
    <row r="14887" spans="3:38" ht="15" customHeight="1" x14ac:dyDescent="0.35">
      <c r="C14887"/>
      <c r="D14887"/>
      <c r="E14887"/>
      <c r="F14887"/>
      <c r="G14887"/>
      <c r="H14887"/>
      <c r="I14887"/>
      <c r="J14887"/>
      <c r="K14887"/>
      <c r="L14887"/>
      <c r="M14887"/>
      <c r="N14887"/>
      <c r="O14887"/>
      <c r="S14887"/>
      <c r="T14887"/>
      <c r="U14887"/>
      <c r="V14887"/>
      <c r="Y14887"/>
      <c r="Z14887"/>
      <c r="AA14887"/>
      <c r="AB14887"/>
      <c r="AC14887"/>
      <c r="AD14887"/>
      <c r="AE14887"/>
      <c r="AF14887"/>
      <c r="AG14887"/>
      <c r="AH14887"/>
      <c r="AI14887"/>
      <c r="AJ14887"/>
      <c r="AK14887"/>
      <c r="AL14887"/>
    </row>
    <row r="14888" spans="3:38" ht="15" customHeight="1" x14ac:dyDescent="0.35">
      <c r="C14888"/>
      <c r="D14888"/>
      <c r="E14888"/>
      <c r="F14888"/>
      <c r="G14888"/>
      <c r="H14888"/>
      <c r="I14888"/>
      <c r="J14888"/>
      <c r="K14888"/>
      <c r="L14888"/>
      <c r="M14888"/>
      <c r="N14888"/>
      <c r="O14888"/>
      <c r="S14888"/>
      <c r="T14888"/>
      <c r="U14888"/>
      <c r="V14888"/>
      <c r="Y14888"/>
      <c r="Z14888"/>
      <c r="AA14888"/>
      <c r="AB14888"/>
      <c r="AC14888"/>
      <c r="AD14888"/>
      <c r="AE14888"/>
      <c r="AF14888"/>
      <c r="AG14888"/>
      <c r="AH14888"/>
      <c r="AI14888"/>
      <c r="AJ14888"/>
      <c r="AK14888"/>
      <c r="AL14888"/>
    </row>
    <row r="14889" spans="3:38" ht="15" customHeight="1" x14ac:dyDescent="0.35">
      <c r="C14889"/>
      <c r="D14889"/>
      <c r="E14889"/>
      <c r="F14889"/>
      <c r="G14889"/>
      <c r="H14889"/>
      <c r="I14889"/>
      <c r="J14889"/>
      <c r="K14889"/>
      <c r="L14889"/>
      <c r="M14889"/>
      <c r="N14889"/>
      <c r="O14889"/>
      <c r="S14889"/>
      <c r="T14889"/>
      <c r="U14889"/>
      <c r="V14889"/>
      <c r="Y14889"/>
      <c r="Z14889"/>
      <c r="AA14889"/>
      <c r="AB14889"/>
      <c r="AC14889"/>
      <c r="AD14889"/>
      <c r="AE14889"/>
      <c r="AF14889"/>
      <c r="AG14889"/>
      <c r="AH14889"/>
      <c r="AI14889"/>
      <c r="AJ14889"/>
      <c r="AK14889"/>
      <c r="AL14889"/>
    </row>
    <row r="14890" spans="3:38" ht="15" customHeight="1" x14ac:dyDescent="0.35">
      <c r="C14890"/>
      <c r="D14890"/>
      <c r="E14890"/>
      <c r="F14890"/>
      <c r="G14890"/>
      <c r="H14890"/>
      <c r="I14890"/>
      <c r="J14890"/>
      <c r="K14890"/>
      <c r="L14890"/>
      <c r="M14890"/>
      <c r="N14890"/>
      <c r="O14890"/>
      <c r="S14890"/>
      <c r="T14890"/>
      <c r="U14890"/>
      <c r="V14890"/>
      <c r="Y14890"/>
      <c r="Z14890"/>
      <c r="AA14890"/>
      <c r="AB14890"/>
      <c r="AC14890"/>
      <c r="AD14890"/>
      <c r="AE14890"/>
      <c r="AF14890"/>
      <c r="AG14890"/>
      <c r="AH14890"/>
      <c r="AI14890"/>
      <c r="AJ14890"/>
      <c r="AK14890"/>
      <c r="AL14890"/>
    </row>
    <row r="14891" spans="3:38" ht="15" customHeight="1" x14ac:dyDescent="0.35">
      <c r="C14891"/>
      <c r="D14891"/>
      <c r="E14891"/>
      <c r="F14891"/>
      <c r="G14891"/>
      <c r="H14891"/>
      <c r="I14891"/>
      <c r="J14891"/>
      <c r="K14891"/>
      <c r="L14891"/>
      <c r="M14891"/>
      <c r="N14891"/>
      <c r="O14891"/>
      <c r="S14891"/>
      <c r="T14891"/>
      <c r="U14891"/>
      <c r="V14891"/>
      <c r="Y14891"/>
      <c r="Z14891"/>
      <c r="AA14891"/>
      <c r="AB14891"/>
      <c r="AC14891"/>
      <c r="AD14891"/>
      <c r="AE14891"/>
      <c r="AF14891"/>
      <c r="AG14891"/>
      <c r="AH14891"/>
      <c r="AI14891"/>
      <c r="AJ14891"/>
      <c r="AK14891"/>
      <c r="AL14891"/>
    </row>
    <row r="14892" spans="3:38" ht="15" customHeight="1" x14ac:dyDescent="0.35">
      <c r="C14892"/>
      <c r="D14892"/>
      <c r="E14892"/>
      <c r="F14892"/>
      <c r="G14892"/>
      <c r="H14892"/>
      <c r="I14892"/>
      <c r="J14892"/>
      <c r="K14892"/>
      <c r="L14892"/>
      <c r="M14892"/>
      <c r="N14892"/>
      <c r="O14892"/>
      <c r="S14892"/>
      <c r="T14892"/>
      <c r="U14892"/>
      <c r="V14892"/>
      <c r="Y14892"/>
      <c r="Z14892"/>
      <c r="AA14892"/>
      <c r="AB14892"/>
      <c r="AC14892"/>
      <c r="AD14892"/>
      <c r="AE14892"/>
      <c r="AF14892"/>
      <c r="AG14892"/>
      <c r="AH14892"/>
      <c r="AI14892"/>
      <c r="AJ14892"/>
      <c r="AK14892"/>
      <c r="AL14892"/>
    </row>
    <row r="14893" spans="3:38" ht="15" customHeight="1" x14ac:dyDescent="0.35">
      <c r="C14893"/>
      <c r="D14893"/>
      <c r="E14893"/>
      <c r="F14893"/>
      <c r="G14893"/>
      <c r="H14893"/>
      <c r="I14893"/>
      <c r="J14893"/>
      <c r="K14893"/>
      <c r="L14893"/>
      <c r="M14893"/>
      <c r="N14893"/>
      <c r="O14893"/>
      <c r="S14893"/>
      <c r="T14893"/>
      <c r="U14893"/>
      <c r="V14893"/>
      <c r="Y14893"/>
      <c r="Z14893"/>
      <c r="AA14893"/>
      <c r="AB14893"/>
      <c r="AC14893"/>
      <c r="AD14893"/>
      <c r="AE14893"/>
      <c r="AF14893"/>
      <c r="AG14893"/>
      <c r="AH14893"/>
      <c r="AI14893"/>
      <c r="AJ14893"/>
      <c r="AK14893"/>
      <c r="AL14893"/>
    </row>
    <row r="14894" spans="3:38" ht="15" customHeight="1" x14ac:dyDescent="0.35">
      <c r="C14894"/>
      <c r="D14894"/>
      <c r="E14894"/>
      <c r="F14894"/>
      <c r="G14894"/>
      <c r="H14894"/>
      <c r="I14894"/>
      <c r="J14894"/>
      <c r="K14894"/>
      <c r="L14894"/>
      <c r="M14894"/>
      <c r="N14894"/>
      <c r="O14894"/>
      <c r="S14894"/>
      <c r="T14894"/>
      <c r="U14894"/>
      <c r="V14894"/>
      <c r="Y14894"/>
      <c r="Z14894"/>
      <c r="AA14894"/>
      <c r="AB14894"/>
      <c r="AC14894"/>
      <c r="AD14894"/>
      <c r="AE14894"/>
      <c r="AF14894"/>
      <c r="AG14894"/>
      <c r="AH14894"/>
      <c r="AI14894"/>
      <c r="AJ14894"/>
      <c r="AK14894"/>
      <c r="AL14894"/>
    </row>
    <row r="14895" spans="3:38" ht="15" customHeight="1" x14ac:dyDescent="0.35">
      <c r="C14895"/>
      <c r="D14895"/>
      <c r="E14895"/>
      <c r="F14895"/>
      <c r="G14895"/>
      <c r="H14895"/>
      <c r="I14895"/>
      <c r="J14895"/>
      <c r="K14895"/>
      <c r="L14895"/>
      <c r="M14895"/>
      <c r="N14895"/>
      <c r="O14895"/>
      <c r="S14895"/>
      <c r="T14895"/>
      <c r="U14895"/>
      <c r="V14895"/>
      <c r="Y14895"/>
      <c r="Z14895"/>
      <c r="AA14895"/>
      <c r="AB14895"/>
      <c r="AC14895"/>
      <c r="AD14895"/>
      <c r="AE14895"/>
      <c r="AF14895"/>
      <c r="AG14895"/>
      <c r="AH14895"/>
      <c r="AI14895"/>
      <c r="AJ14895"/>
      <c r="AK14895"/>
      <c r="AL14895"/>
    </row>
    <row r="14896" spans="3:38" ht="15" customHeight="1" x14ac:dyDescent="0.35">
      <c r="C14896"/>
      <c r="D14896"/>
      <c r="E14896"/>
      <c r="F14896"/>
      <c r="G14896"/>
      <c r="H14896"/>
      <c r="I14896"/>
      <c r="J14896"/>
      <c r="K14896"/>
      <c r="L14896"/>
      <c r="M14896"/>
      <c r="N14896"/>
      <c r="O14896"/>
      <c r="S14896"/>
      <c r="T14896"/>
      <c r="U14896"/>
      <c r="V14896"/>
      <c r="Y14896"/>
      <c r="Z14896"/>
      <c r="AA14896"/>
      <c r="AB14896"/>
      <c r="AC14896"/>
      <c r="AD14896"/>
      <c r="AE14896"/>
      <c r="AF14896"/>
      <c r="AG14896"/>
      <c r="AH14896"/>
      <c r="AI14896"/>
      <c r="AJ14896"/>
      <c r="AK14896"/>
      <c r="AL14896"/>
    </row>
    <row r="14897" spans="3:38" ht="15" customHeight="1" x14ac:dyDescent="0.35">
      <c r="C14897"/>
      <c r="D14897"/>
      <c r="E14897"/>
      <c r="F14897"/>
      <c r="G14897"/>
      <c r="H14897"/>
      <c r="I14897"/>
      <c r="J14897"/>
      <c r="K14897"/>
      <c r="L14897"/>
      <c r="M14897"/>
      <c r="N14897"/>
      <c r="O14897"/>
      <c r="S14897"/>
      <c r="T14897"/>
      <c r="U14897"/>
      <c r="V14897"/>
      <c r="Y14897"/>
      <c r="Z14897"/>
      <c r="AA14897"/>
      <c r="AB14897"/>
      <c r="AC14897"/>
      <c r="AD14897"/>
      <c r="AE14897"/>
      <c r="AF14897"/>
      <c r="AG14897"/>
      <c r="AH14897"/>
      <c r="AI14897"/>
      <c r="AJ14897"/>
      <c r="AK14897"/>
      <c r="AL14897"/>
    </row>
    <row r="14898" spans="3:38" ht="15" customHeight="1" x14ac:dyDescent="0.35">
      <c r="C14898"/>
      <c r="D14898"/>
      <c r="E14898"/>
      <c r="F14898"/>
      <c r="G14898"/>
      <c r="H14898"/>
      <c r="I14898"/>
      <c r="J14898"/>
      <c r="K14898"/>
      <c r="L14898"/>
      <c r="M14898"/>
      <c r="N14898"/>
      <c r="O14898"/>
      <c r="S14898"/>
      <c r="T14898"/>
      <c r="U14898"/>
      <c r="V14898"/>
      <c r="Y14898"/>
      <c r="Z14898"/>
      <c r="AA14898"/>
      <c r="AB14898"/>
      <c r="AC14898"/>
      <c r="AD14898"/>
      <c r="AE14898"/>
      <c r="AF14898"/>
      <c r="AG14898"/>
      <c r="AH14898"/>
      <c r="AI14898"/>
      <c r="AJ14898"/>
      <c r="AK14898"/>
      <c r="AL14898"/>
    </row>
    <row r="14899" spans="3:38" ht="15" customHeight="1" x14ac:dyDescent="0.35">
      <c r="C14899"/>
      <c r="D14899"/>
      <c r="E14899"/>
      <c r="F14899"/>
      <c r="G14899"/>
      <c r="H14899"/>
      <c r="I14899"/>
      <c r="J14899"/>
      <c r="K14899"/>
      <c r="L14899"/>
      <c r="M14899"/>
      <c r="N14899"/>
      <c r="O14899"/>
      <c r="S14899"/>
      <c r="T14899"/>
      <c r="U14899"/>
      <c r="V14899"/>
      <c r="Y14899"/>
      <c r="Z14899"/>
      <c r="AA14899"/>
      <c r="AB14899"/>
      <c r="AC14899"/>
      <c r="AD14899"/>
      <c r="AE14899"/>
      <c r="AF14899"/>
      <c r="AG14899"/>
      <c r="AH14899"/>
      <c r="AI14899"/>
      <c r="AJ14899"/>
      <c r="AK14899"/>
      <c r="AL14899"/>
    </row>
    <row r="14900" spans="3:38" ht="15" customHeight="1" x14ac:dyDescent="0.35">
      <c r="C14900"/>
      <c r="D14900"/>
      <c r="E14900"/>
      <c r="F14900"/>
      <c r="G14900"/>
      <c r="H14900"/>
      <c r="I14900"/>
      <c r="J14900"/>
      <c r="K14900"/>
      <c r="L14900"/>
      <c r="M14900"/>
      <c r="N14900"/>
      <c r="O14900"/>
      <c r="S14900"/>
      <c r="T14900"/>
      <c r="U14900"/>
      <c r="V14900"/>
      <c r="Y14900"/>
      <c r="Z14900"/>
      <c r="AA14900"/>
      <c r="AB14900"/>
      <c r="AC14900"/>
      <c r="AD14900"/>
      <c r="AE14900"/>
      <c r="AF14900"/>
      <c r="AG14900"/>
      <c r="AH14900"/>
      <c r="AI14900"/>
      <c r="AJ14900"/>
      <c r="AK14900"/>
      <c r="AL14900"/>
    </row>
    <row r="14901" spans="3:38" ht="15" customHeight="1" x14ac:dyDescent="0.35">
      <c r="C14901"/>
      <c r="D14901"/>
      <c r="E14901"/>
      <c r="F14901"/>
      <c r="G14901"/>
      <c r="H14901"/>
      <c r="I14901"/>
      <c r="J14901"/>
      <c r="K14901"/>
      <c r="L14901"/>
      <c r="M14901"/>
      <c r="N14901"/>
      <c r="O14901"/>
      <c r="S14901"/>
      <c r="T14901"/>
      <c r="U14901"/>
      <c r="V14901"/>
      <c r="Y14901"/>
      <c r="Z14901"/>
      <c r="AA14901"/>
      <c r="AB14901"/>
      <c r="AC14901"/>
      <c r="AD14901"/>
      <c r="AE14901"/>
      <c r="AF14901"/>
      <c r="AG14901"/>
      <c r="AH14901"/>
      <c r="AI14901"/>
      <c r="AJ14901"/>
      <c r="AK14901"/>
      <c r="AL14901"/>
    </row>
    <row r="14902" spans="3:38" ht="15" customHeight="1" x14ac:dyDescent="0.35">
      <c r="C14902"/>
      <c r="D14902"/>
      <c r="E14902"/>
      <c r="F14902"/>
      <c r="G14902"/>
      <c r="H14902"/>
      <c r="I14902"/>
      <c r="J14902"/>
      <c r="K14902"/>
      <c r="L14902"/>
      <c r="M14902"/>
      <c r="N14902"/>
      <c r="O14902"/>
      <c r="S14902"/>
      <c r="T14902"/>
      <c r="U14902"/>
      <c r="V14902"/>
      <c r="Y14902"/>
      <c r="Z14902"/>
      <c r="AA14902"/>
      <c r="AB14902"/>
      <c r="AC14902"/>
      <c r="AD14902"/>
      <c r="AE14902"/>
      <c r="AF14902"/>
      <c r="AG14902"/>
      <c r="AH14902"/>
      <c r="AI14902"/>
      <c r="AJ14902"/>
      <c r="AK14902"/>
      <c r="AL14902"/>
    </row>
    <row r="14903" spans="3:38" ht="15" customHeight="1" x14ac:dyDescent="0.35">
      <c r="C14903"/>
      <c r="D14903"/>
      <c r="E14903"/>
      <c r="F14903"/>
      <c r="G14903"/>
      <c r="H14903"/>
      <c r="I14903"/>
      <c r="J14903"/>
      <c r="K14903"/>
      <c r="L14903"/>
      <c r="M14903"/>
      <c r="N14903"/>
      <c r="O14903"/>
      <c r="S14903"/>
      <c r="T14903"/>
      <c r="U14903"/>
      <c r="V14903"/>
      <c r="Y14903"/>
      <c r="Z14903"/>
      <c r="AA14903"/>
      <c r="AB14903"/>
      <c r="AC14903"/>
      <c r="AD14903"/>
      <c r="AE14903"/>
      <c r="AF14903"/>
      <c r="AG14903"/>
      <c r="AH14903"/>
      <c r="AI14903"/>
      <c r="AJ14903"/>
      <c r="AK14903"/>
      <c r="AL14903"/>
    </row>
    <row r="14904" spans="3:38" ht="15" customHeight="1" x14ac:dyDescent="0.35">
      <c r="C14904"/>
      <c r="D14904"/>
      <c r="E14904"/>
      <c r="F14904"/>
      <c r="G14904"/>
      <c r="H14904"/>
      <c r="I14904"/>
      <c r="J14904"/>
      <c r="K14904"/>
      <c r="L14904"/>
      <c r="M14904"/>
      <c r="N14904"/>
      <c r="O14904"/>
      <c r="S14904"/>
      <c r="T14904"/>
      <c r="U14904"/>
      <c r="V14904"/>
      <c r="Y14904"/>
      <c r="Z14904"/>
      <c r="AA14904"/>
      <c r="AB14904"/>
      <c r="AC14904"/>
      <c r="AD14904"/>
      <c r="AE14904"/>
      <c r="AF14904"/>
      <c r="AG14904"/>
      <c r="AH14904"/>
      <c r="AI14904"/>
      <c r="AJ14904"/>
      <c r="AK14904"/>
      <c r="AL14904"/>
    </row>
    <row r="14905" spans="3:38" ht="15" customHeight="1" x14ac:dyDescent="0.35">
      <c r="C14905"/>
      <c r="D14905"/>
      <c r="E14905"/>
      <c r="F14905"/>
      <c r="G14905"/>
      <c r="H14905"/>
      <c r="I14905"/>
      <c r="J14905"/>
      <c r="K14905"/>
      <c r="L14905"/>
      <c r="M14905"/>
      <c r="N14905"/>
      <c r="O14905"/>
      <c r="S14905"/>
      <c r="T14905"/>
      <c r="U14905"/>
      <c r="V14905"/>
      <c r="Y14905"/>
      <c r="Z14905"/>
      <c r="AA14905"/>
      <c r="AB14905"/>
      <c r="AC14905"/>
      <c r="AD14905"/>
      <c r="AE14905"/>
      <c r="AF14905"/>
      <c r="AG14905"/>
      <c r="AH14905"/>
      <c r="AI14905"/>
      <c r="AJ14905"/>
      <c r="AK14905"/>
      <c r="AL14905"/>
    </row>
    <row r="14906" spans="3:38" ht="15" customHeight="1" x14ac:dyDescent="0.35">
      <c r="C14906"/>
      <c r="D14906"/>
      <c r="E14906"/>
      <c r="F14906"/>
      <c r="G14906"/>
      <c r="H14906"/>
      <c r="I14906"/>
      <c r="J14906"/>
      <c r="K14906"/>
      <c r="L14906"/>
      <c r="M14906"/>
      <c r="N14906"/>
      <c r="O14906"/>
      <c r="S14906"/>
      <c r="T14906"/>
      <c r="U14906"/>
      <c r="V14906"/>
      <c r="Y14906"/>
      <c r="Z14906"/>
      <c r="AA14906"/>
      <c r="AB14906"/>
      <c r="AC14906"/>
      <c r="AD14906"/>
      <c r="AE14906"/>
      <c r="AF14906"/>
      <c r="AG14906"/>
      <c r="AH14906"/>
      <c r="AI14906"/>
      <c r="AJ14906"/>
      <c r="AK14906"/>
      <c r="AL14906"/>
    </row>
    <row r="14907" spans="3:38" ht="15" customHeight="1" x14ac:dyDescent="0.35">
      <c r="C14907"/>
      <c r="D14907"/>
      <c r="E14907"/>
      <c r="F14907"/>
      <c r="G14907"/>
      <c r="H14907"/>
      <c r="I14907"/>
      <c r="J14907"/>
      <c r="K14907"/>
      <c r="L14907"/>
      <c r="M14907"/>
      <c r="N14907"/>
      <c r="O14907"/>
      <c r="S14907"/>
      <c r="T14907"/>
      <c r="U14907"/>
      <c r="V14907"/>
      <c r="Y14907"/>
      <c r="Z14907"/>
      <c r="AA14907"/>
      <c r="AB14907"/>
      <c r="AC14907"/>
      <c r="AD14907"/>
      <c r="AE14907"/>
      <c r="AF14907"/>
      <c r="AG14907"/>
      <c r="AH14907"/>
      <c r="AI14907"/>
      <c r="AJ14907"/>
      <c r="AK14907"/>
      <c r="AL14907"/>
    </row>
    <row r="14908" spans="3:38" ht="15" customHeight="1" x14ac:dyDescent="0.35">
      <c r="C14908"/>
      <c r="D14908"/>
      <c r="E14908"/>
      <c r="F14908"/>
      <c r="G14908"/>
      <c r="H14908"/>
      <c r="I14908"/>
      <c r="J14908"/>
      <c r="K14908"/>
      <c r="L14908"/>
      <c r="M14908"/>
      <c r="N14908"/>
      <c r="O14908"/>
      <c r="S14908"/>
      <c r="T14908"/>
      <c r="U14908"/>
      <c r="V14908"/>
      <c r="Y14908"/>
      <c r="Z14908"/>
      <c r="AA14908"/>
      <c r="AB14908"/>
      <c r="AC14908"/>
      <c r="AD14908"/>
      <c r="AE14908"/>
      <c r="AF14908"/>
      <c r="AG14908"/>
      <c r="AH14908"/>
      <c r="AI14908"/>
      <c r="AJ14908"/>
      <c r="AK14908"/>
      <c r="AL14908"/>
    </row>
    <row r="14909" spans="3:38" ht="15" customHeight="1" x14ac:dyDescent="0.35">
      <c r="C14909"/>
      <c r="D14909"/>
      <c r="E14909"/>
      <c r="F14909"/>
      <c r="G14909"/>
      <c r="H14909"/>
      <c r="I14909"/>
      <c r="J14909"/>
      <c r="K14909"/>
      <c r="L14909"/>
      <c r="M14909"/>
      <c r="N14909"/>
      <c r="O14909"/>
      <c r="S14909"/>
      <c r="T14909"/>
      <c r="U14909"/>
      <c r="V14909"/>
      <c r="Y14909"/>
      <c r="Z14909"/>
      <c r="AA14909"/>
      <c r="AB14909"/>
      <c r="AC14909"/>
      <c r="AD14909"/>
      <c r="AE14909"/>
      <c r="AF14909"/>
      <c r="AG14909"/>
      <c r="AH14909"/>
      <c r="AI14909"/>
      <c r="AJ14909"/>
      <c r="AK14909"/>
      <c r="AL14909"/>
    </row>
    <row r="14910" spans="3:38" ht="15" customHeight="1" x14ac:dyDescent="0.35">
      <c r="C14910"/>
      <c r="D14910"/>
      <c r="E14910"/>
      <c r="F14910"/>
      <c r="G14910"/>
      <c r="H14910"/>
      <c r="I14910"/>
      <c r="J14910"/>
      <c r="K14910"/>
      <c r="L14910"/>
      <c r="M14910"/>
      <c r="N14910"/>
      <c r="O14910"/>
      <c r="S14910"/>
      <c r="T14910"/>
      <c r="U14910"/>
      <c r="V14910"/>
      <c r="Y14910"/>
      <c r="Z14910"/>
      <c r="AA14910"/>
      <c r="AB14910"/>
      <c r="AC14910"/>
      <c r="AD14910"/>
      <c r="AE14910"/>
      <c r="AF14910"/>
      <c r="AG14910"/>
      <c r="AH14910"/>
      <c r="AI14910"/>
      <c r="AJ14910"/>
      <c r="AK14910"/>
      <c r="AL14910"/>
    </row>
    <row r="14911" spans="3:38" ht="15" customHeight="1" x14ac:dyDescent="0.35">
      <c r="C14911"/>
      <c r="D14911"/>
      <c r="E14911"/>
      <c r="F14911"/>
      <c r="G14911"/>
      <c r="H14911"/>
      <c r="I14911"/>
      <c r="J14911"/>
      <c r="K14911"/>
      <c r="L14911"/>
      <c r="M14911"/>
      <c r="N14911"/>
      <c r="O14911"/>
      <c r="S14911"/>
      <c r="T14911"/>
      <c r="U14911"/>
      <c r="V14911"/>
      <c r="Y14911"/>
      <c r="Z14911"/>
      <c r="AA14911"/>
      <c r="AB14911"/>
      <c r="AC14911"/>
      <c r="AD14911"/>
      <c r="AE14911"/>
      <c r="AF14911"/>
      <c r="AG14911"/>
      <c r="AH14911"/>
      <c r="AI14911"/>
      <c r="AJ14911"/>
      <c r="AK14911"/>
      <c r="AL14911"/>
    </row>
    <row r="14912" spans="3:38" ht="15" customHeight="1" x14ac:dyDescent="0.35">
      <c r="C14912"/>
      <c r="D14912"/>
      <c r="E14912"/>
      <c r="F14912"/>
      <c r="G14912"/>
      <c r="H14912"/>
      <c r="I14912"/>
      <c r="J14912"/>
      <c r="K14912"/>
      <c r="L14912"/>
      <c r="M14912"/>
      <c r="N14912"/>
      <c r="O14912"/>
      <c r="S14912"/>
      <c r="T14912"/>
      <c r="U14912"/>
      <c r="V14912"/>
      <c r="Y14912"/>
      <c r="Z14912"/>
      <c r="AA14912"/>
      <c r="AB14912"/>
      <c r="AC14912"/>
      <c r="AD14912"/>
      <c r="AE14912"/>
      <c r="AF14912"/>
      <c r="AG14912"/>
      <c r="AH14912"/>
      <c r="AI14912"/>
      <c r="AJ14912"/>
      <c r="AK14912"/>
      <c r="AL14912"/>
    </row>
    <row r="14913" spans="3:38" ht="15" customHeight="1" x14ac:dyDescent="0.35">
      <c r="C14913"/>
      <c r="D14913"/>
      <c r="E14913"/>
      <c r="F14913"/>
      <c r="G14913"/>
      <c r="H14913"/>
      <c r="I14913"/>
      <c r="J14913"/>
      <c r="K14913"/>
      <c r="L14913"/>
      <c r="M14913"/>
      <c r="N14913"/>
      <c r="O14913"/>
      <c r="S14913"/>
      <c r="T14913"/>
      <c r="U14913"/>
      <c r="V14913"/>
      <c r="Y14913"/>
      <c r="Z14913"/>
      <c r="AA14913"/>
      <c r="AB14913"/>
      <c r="AC14913"/>
      <c r="AD14913"/>
      <c r="AE14913"/>
      <c r="AF14913"/>
      <c r="AG14913"/>
      <c r="AH14913"/>
      <c r="AI14913"/>
      <c r="AJ14913"/>
      <c r="AK14913"/>
      <c r="AL14913"/>
    </row>
    <row r="14914" spans="3:38" ht="15" customHeight="1" x14ac:dyDescent="0.35">
      <c r="C14914"/>
      <c r="D14914"/>
      <c r="E14914"/>
      <c r="F14914"/>
      <c r="G14914"/>
      <c r="H14914"/>
      <c r="I14914"/>
      <c r="J14914"/>
      <c r="K14914"/>
      <c r="L14914"/>
      <c r="M14914"/>
      <c r="N14914"/>
      <c r="O14914"/>
      <c r="S14914"/>
      <c r="T14914"/>
      <c r="U14914"/>
      <c r="V14914"/>
      <c r="Y14914"/>
      <c r="Z14914"/>
      <c r="AA14914"/>
      <c r="AB14914"/>
      <c r="AC14914"/>
      <c r="AD14914"/>
      <c r="AE14914"/>
      <c r="AF14914"/>
      <c r="AG14914"/>
      <c r="AH14914"/>
      <c r="AI14914"/>
      <c r="AJ14914"/>
      <c r="AK14914"/>
      <c r="AL14914"/>
    </row>
    <row r="14915" spans="3:38" ht="15" customHeight="1" x14ac:dyDescent="0.35">
      <c r="C14915"/>
      <c r="D14915"/>
      <c r="E14915"/>
      <c r="F14915"/>
      <c r="G14915"/>
      <c r="H14915"/>
      <c r="I14915"/>
      <c r="J14915"/>
      <c r="K14915"/>
      <c r="L14915"/>
      <c r="M14915"/>
      <c r="N14915"/>
      <c r="O14915"/>
      <c r="S14915"/>
      <c r="T14915"/>
      <c r="U14915"/>
      <c r="V14915"/>
      <c r="Y14915"/>
      <c r="Z14915"/>
      <c r="AA14915"/>
      <c r="AB14915"/>
      <c r="AC14915"/>
      <c r="AD14915"/>
      <c r="AE14915"/>
      <c r="AF14915"/>
      <c r="AG14915"/>
      <c r="AH14915"/>
      <c r="AI14915"/>
      <c r="AJ14915"/>
      <c r="AK14915"/>
      <c r="AL14915"/>
    </row>
    <row r="14916" spans="3:38" ht="15" customHeight="1" x14ac:dyDescent="0.35">
      <c r="C14916"/>
      <c r="D14916"/>
      <c r="E14916"/>
      <c r="F14916"/>
      <c r="G14916"/>
      <c r="H14916"/>
      <c r="I14916"/>
      <c r="J14916"/>
      <c r="K14916"/>
      <c r="L14916"/>
      <c r="M14916"/>
      <c r="N14916"/>
      <c r="O14916"/>
      <c r="S14916"/>
      <c r="T14916"/>
      <c r="U14916"/>
      <c r="V14916"/>
      <c r="Y14916"/>
      <c r="Z14916"/>
      <c r="AA14916"/>
      <c r="AB14916"/>
      <c r="AC14916"/>
      <c r="AD14916"/>
      <c r="AE14916"/>
      <c r="AF14916"/>
      <c r="AG14916"/>
      <c r="AH14916"/>
      <c r="AI14916"/>
      <c r="AJ14916"/>
      <c r="AK14916"/>
      <c r="AL14916"/>
    </row>
    <row r="14917" spans="3:38" ht="15" customHeight="1" x14ac:dyDescent="0.35">
      <c r="C14917"/>
      <c r="D14917"/>
      <c r="E14917"/>
      <c r="F14917"/>
      <c r="G14917"/>
      <c r="H14917"/>
      <c r="I14917"/>
      <c r="J14917"/>
      <c r="K14917"/>
      <c r="L14917"/>
      <c r="M14917"/>
      <c r="N14917"/>
      <c r="O14917"/>
      <c r="S14917"/>
      <c r="T14917"/>
      <c r="U14917"/>
      <c r="V14917"/>
      <c r="Y14917"/>
      <c r="Z14917"/>
      <c r="AA14917"/>
      <c r="AB14917"/>
      <c r="AC14917"/>
      <c r="AD14917"/>
      <c r="AE14917"/>
      <c r="AF14917"/>
      <c r="AG14917"/>
      <c r="AH14917"/>
      <c r="AI14917"/>
      <c r="AJ14917"/>
      <c r="AK14917"/>
      <c r="AL14917"/>
    </row>
    <row r="14918" spans="3:38" ht="15" customHeight="1" x14ac:dyDescent="0.35">
      <c r="C14918"/>
      <c r="D14918"/>
      <c r="E14918"/>
      <c r="F14918"/>
      <c r="G14918"/>
      <c r="H14918"/>
      <c r="I14918"/>
      <c r="J14918"/>
      <c r="K14918"/>
      <c r="L14918"/>
      <c r="M14918"/>
      <c r="N14918"/>
      <c r="O14918"/>
      <c r="S14918"/>
      <c r="T14918"/>
      <c r="U14918"/>
      <c r="V14918"/>
      <c r="Y14918"/>
      <c r="Z14918"/>
      <c r="AA14918"/>
      <c r="AB14918"/>
      <c r="AC14918"/>
      <c r="AD14918"/>
      <c r="AE14918"/>
      <c r="AF14918"/>
      <c r="AG14918"/>
      <c r="AH14918"/>
      <c r="AI14918"/>
      <c r="AJ14918"/>
      <c r="AK14918"/>
      <c r="AL14918"/>
    </row>
    <row r="14919" spans="3:38" ht="15" customHeight="1" x14ac:dyDescent="0.35">
      <c r="C14919"/>
      <c r="D14919"/>
      <c r="E14919"/>
      <c r="F14919"/>
      <c r="G14919"/>
      <c r="H14919"/>
      <c r="I14919"/>
      <c r="J14919"/>
      <c r="K14919"/>
      <c r="L14919"/>
      <c r="M14919"/>
      <c r="N14919"/>
      <c r="O14919"/>
      <c r="S14919"/>
      <c r="T14919"/>
      <c r="U14919"/>
      <c r="V14919"/>
      <c r="Y14919"/>
      <c r="Z14919"/>
      <c r="AA14919"/>
      <c r="AB14919"/>
      <c r="AC14919"/>
      <c r="AD14919"/>
      <c r="AE14919"/>
      <c r="AF14919"/>
      <c r="AG14919"/>
      <c r="AH14919"/>
      <c r="AI14919"/>
      <c r="AJ14919"/>
      <c r="AK14919"/>
      <c r="AL14919"/>
    </row>
    <row r="14920" spans="3:38" ht="15" customHeight="1" x14ac:dyDescent="0.35">
      <c r="C14920"/>
      <c r="D14920"/>
      <c r="E14920"/>
      <c r="F14920"/>
      <c r="G14920"/>
      <c r="H14920"/>
      <c r="I14920"/>
      <c r="J14920"/>
      <c r="K14920"/>
      <c r="L14920"/>
      <c r="M14920"/>
      <c r="N14920"/>
      <c r="O14920"/>
      <c r="S14920"/>
      <c r="T14920"/>
      <c r="U14920"/>
      <c r="V14920"/>
      <c r="Y14920"/>
      <c r="Z14920"/>
      <c r="AA14920"/>
      <c r="AB14920"/>
      <c r="AC14920"/>
      <c r="AD14920"/>
      <c r="AE14920"/>
      <c r="AF14920"/>
      <c r="AG14920"/>
      <c r="AH14920"/>
      <c r="AI14920"/>
      <c r="AJ14920"/>
      <c r="AK14920"/>
      <c r="AL14920"/>
    </row>
    <row r="14921" spans="3:38" ht="15" customHeight="1" x14ac:dyDescent="0.35">
      <c r="C14921"/>
      <c r="D14921"/>
      <c r="E14921"/>
      <c r="F14921"/>
      <c r="G14921"/>
      <c r="H14921"/>
      <c r="I14921"/>
      <c r="J14921"/>
      <c r="K14921"/>
      <c r="L14921"/>
      <c r="M14921"/>
      <c r="N14921"/>
      <c r="O14921"/>
      <c r="S14921"/>
      <c r="T14921"/>
      <c r="U14921"/>
      <c r="V14921"/>
      <c r="Y14921"/>
      <c r="Z14921"/>
      <c r="AA14921"/>
      <c r="AB14921"/>
      <c r="AC14921"/>
      <c r="AD14921"/>
      <c r="AE14921"/>
      <c r="AF14921"/>
      <c r="AG14921"/>
      <c r="AH14921"/>
      <c r="AI14921"/>
      <c r="AJ14921"/>
      <c r="AK14921"/>
      <c r="AL14921"/>
    </row>
    <row r="14922" spans="3:38" ht="15" customHeight="1" x14ac:dyDescent="0.35">
      <c r="C14922"/>
      <c r="D14922"/>
      <c r="E14922"/>
      <c r="F14922"/>
      <c r="G14922"/>
      <c r="H14922"/>
      <c r="I14922"/>
      <c r="J14922"/>
      <c r="K14922"/>
      <c r="L14922"/>
      <c r="M14922"/>
      <c r="N14922"/>
      <c r="O14922"/>
      <c r="S14922"/>
      <c r="T14922"/>
      <c r="U14922"/>
      <c r="V14922"/>
      <c r="Y14922"/>
      <c r="Z14922"/>
      <c r="AA14922"/>
      <c r="AB14922"/>
      <c r="AC14922"/>
      <c r="AD14922"/>
      <c r="AE14922"/>
      <c r="AF14922"/>
      <c r="AG14922"/>
      <c r="AH14922"/>
      <c r="AI14922"/>
      <c r="AJ14922"/>
      <c r="AK14922"/>
      <c r="AL14922"/>
    </row>
    <row r="14923" spans="3:38" ht="15" customHeight="1" x14ac:dyDescent="0.35">
      <c r="C14923"/>
      <c r="D14923"/>
      <c r="E14923"/>
      <c r="F14923"/>
      <c r="G14923"/>
      <c r="H14923"/>
      <c r="I14923"/>
      <c r="J14923"/>
      <c r="K14923"/>
      <c r="L14923"/>
      <c r="M14923"/>
      <c r="N14923"/>
      <c r="O14923"/>
      <c r="S14923"/>
      <c r="T14923"/>
      <c r="U14923"/>
      <c r="V14923"/>
      <c r="Y14923"/>
      <c r="Z14923"/>
      <c r="AA14923"/>
      <c r="AB14923"/>
      <c r="AC14923"/>
      <c r="AD14923"/>
      <c r="AE14923"/>
      <c r="AF14923"/>
      <c r="AG14923"/>
      <c r="AH14923"/>
      <c r="AI14923"/>
      <c r="AJ14923"/>
      <c r="AK14923"/>
      <c r="AL14923"/>
    </row>
    <row r="14924" spans="3:38" ht="15" customHeight="1" x14ac:dyDescent="0.35">
      <c r="C14924"/>
      <c r="D14924"/>
      <c r="E14924"/>
      <c r="F14924"/>
      <c r="G14924"/>
      <c r="H14924"/>
      <c r="I14924"/>
      <c r="J14924"/>
      <c r="K14924"/>
      <c r="L14924"/>
      <c r="M14924"/>
      <c r="N14924"/>
      <c r="O14924"/>
      <c r="S14924"/>
      <c r="T14924"/>
      <c r="U14924"/>
      <c r="V14924"/>
      <c r="Y14924"/>
      <c r="Z14924"/>
      <c r="AA14924"/>
      <c r="AB14924"/>
      <c r="AC14924"/>
      <c r="AD14924"/>
      <c r="AE14924"/>
      <c r="AF14924"/>
      <c r="AG14924"/>
      <c r="AH14924"/>
      <c r="AI14924"/>
      <c r="AJ14924"/>
      <c r="AK14924"/>
      <c r="AL14924"/>
    </row>
    <row r="14925" spans="3:38" ht="15" customHeight="1" x14ac:dyDescent="0.35">
      <c r="C14925"/>
      <c r="D14925"/>
      <c r="E14925"/>
      <c r="F14925"/>
      <c r="G14925"/>
      <c r="H14925"/>
      <c r="I14925"/>
      <c r="J14925"/>
      <c r="K14925"/>
      <c r="L14925"/>
      <c r="M14925"/>
      <c r="N14925"/>
      <c r="O14925"/>
      <c r="S14925"/>
      <c r="T14925"/>
      <c r="U14925"/>
      <c r="V14925"/>
      <c r="Y14925"/>
      <c r="Z14925"/>
      <c r="AA14925"/>
      <c r="AB14925"/>
      <c r="AC14925"/>
      <c r="AD14925"/>
      <c r="AE14925"/>
      <c r="AF14925"/>
      <c r="AG14925"/>
      <c r="AH14925"/>
      <c r="AI14925"/>
      <c r="AJ14925"/>
      <c r="AK14925"/>
      <c r="AL14925"/>
    </row>
    <row r="14926" spans="3:38" ht="15" customHeight="1" x14ac:dyDescent="0.35">
      <c r="C14926"/>
      <c r="D14926"/>
      <c r="E14926"/>
      <c r="F14926"/>
      <c r="G14926"/>
      <c r="H14926"/>
      <c r="I14926"/>
      <c r="J14926"/>
      <c r="K14926"/>
      <c r="L14926"/>
      <c r="M14926"/>
      <c r="N14926"/>
      <c r="O14926"/>
      <c r="S14926"/>
      <c r="T14926"/>
      <c r="U14926"/>
      <c r="V14926"/>
      <c r="Y14926"/>
      <c r="Z14926"/>
      <c r="AA14926"/>
      <c r="AB14926"/>
      <c r="AC14926"/>
      <c r="AD14926"/>
      <c r="AE14926"/>
      <c r="AF14926"/>
      <c r="AG14926"/>
      <c r="AH14926"/>
      <c r="AI14926"/>
      <c r="AJ14926"/>
      <c r="AK14926"/>
      <c r="AL14926"/>
    </row>
    <row r="14927" spans="3:38" ht="15" customHeight="1" x14ac:dyDescent="0.35">
      <c r="C14927"/>
      <c r="D14927"/>
      <c r="E14927"/>
      <c r="F14927"/>
      <c r="G14927"/>
      <c r="H14927"/>
      <c r="I14927"/>
      <c r="J14927"/>
      <c r="K14927"/>
      <c r="L14927"/>
      <c r="M14927"/>
      <c r="N14927"/>
      <c r="O14927"/>
      <c r="S14927"/>
      <c r="T14927"/>
      <c r="U14927"/>
      <c r="V14927"/>
      <c r="Y14927"/>
      <c r="Z14927"/>
      <c r="AA14927"/>
      <c r="AB14927"/>
      <c r="AC14927"/>
      <c r="AD14927"/>
      <c r="AE14927"/>
      <c r="AF14927"/>
      <c r="AG14927"/>
      <c r="AH14927"/>
      <c r="AI14927"/>
      <c r="AJ14927"/>
      <c r="AK14927"/>
      <c r="AL14927"/>
    </row>
    <row r="14928" spans="3:38" ht="15" customHeight="1" x14ac:dyDescent="0.35">
      <c r="C14928"/>
      <c r="D14928"/>
      <c r="E14928"/>
      <c r="F14928"/>
      <c r="G14928"/>
      <c r="H14928"/>
      <c r="I14928"/>
      <c r="J14928"/>
      <c r="K14928"/>
      <c r="L14928"/>
      <c r="M14928"/>
      <c r="N14928"/>
      <c r="O14928"/>
      <c r="S14928"/>
      <c r="T14928"/>
      <c r="U14928"/>
      <c r="V14928"/>
      <c r="Y14928"/>
      <c r="Z14928"/>
      <c r="AA14928"/>
      <c r="AB14928"/>
      <c r="AC14928"/>
      <c r="AD14928"/>
      <c r="AE14928"/>
      <c r="AF14928"/>
      <c r="AG14928"/>
      <c r="AH14928"/>
      <c r="AI14928"/>
      <c r="AJ14928"/>
      <c r="AK14928"/>
      <c r="AL14928"/>
    </row>
    <row r="14929" spans="3:38" ht="15" customHeight="1" x14ac:dyDescent="0.35">
      <c r="C14929"/>
      <c r="D14929"/>
      <c r="E14929"/>
      <c r="F14929"/>
      <c r="G14929"/>
      <c r="H14929"/>
      <c r="I14929"/>
      <c r="J14929"/>
      <c r="K14929"/>
      <c r="L14929"/>
      <c r="M14929"/>
      <c r="N14929"/>
      <c r="O14929"/>
      <c r="S14929"/>
      <c r="T14929"/>
      <c r="U14929"/>
      <c r="V14929"/>
      <c r="Y14929"/>
      <c r="Z14929"/>
      <c r="AA14929"/>
      <c r="AB14929"/>
      <c r="AC14929"/>
      <c r="AD14929"/>
      <c r="AE14929"/>
      <c r="AF14929"/>
      <c r="AG14929"/>
      <c r="AH14929"/>
      <c r="AI14929"/>
      <c r="AJ14929"/>
      <c r="AK14929"/>
      <c r="AL14929"/>
    </row>
    <row r="14930" spans="3:38" ht="15" customHeight="1" x14ac:dyDescent="0.35">
      <c r="C14930"/>
      <c r="D14930"/>
      <c r="E14930"/>
      <c r="F14930"/>
      <c r="G14930"/>
      <c r="H14930"/>
      <c r="I14930"/>
      <c r="J14930"/>
      <c r="K14930"/>
      <c r="L14930"/>
      <c r="M14930"/>
      <c r="N14930"/>
      <c r="O14930"/>
      <c r="S14930"/>
      <c r="T14930"/>
      <c r="U14930"/>
      <c r="V14930"/>
      <c r="Y14930"/>
      <c r="Z14930"/>
      <c r="AA14930"/>
      <c r="AB14930"/>
      <c r="AC14930"/>
      <c r="AD14930"/>
      <c r="AE14930"/>
      <c r="AF14930"/>
      <c r="AG14930"/>
      <c r="AH14930"/>
      <c r="AI14930"/>
      <c r="AJ14930"/>
      <c r="AK14930"/>
      <c r="AL14930"/>
    </row>
    <row r="14931" spans="3:38" ht="15" customHeight="1" x14ac:dyDescent="0.35">
      <c r="C14931"/>
      <c r="D14931"/>
      <c r="E14931"/>
      <c r="F14931"/>
      <c r="G14931"/>
      <c r="H14931"/>
      <c r="I14931"/>
      <c r="J14931"/>
      <c r="K14931"/>
      <c r="L14931"/>
      <c r="M14931"/>
      <c r="N14931"/>
      <c r="O14931"/>
      <c r="S14931"/>
      <c r="T14931"/>
      <c r="U14931"/>
      <c r="V14931"/>
      <c r="Y14931"/>
      <c r="Z14931"/>
      <c r="AA14931"/>
      <c r="AB14931"/>
      <c r="AC14931"/>
      <c r="AD14931"/>
      <c r="AE14931"/>
      <c r="AF14931"/>
      <c r="AG14931"/>
      <c r="AH14931"/>
      <c r="AI14931"/>
      <c r="AJ14931"/>
      <c r="AK14931"/>
      <c r="AL14931"/>
    </row>
    <row r="14932" spans="3:38" ht="15" customHeight="1" x14ac:dyDescent="0.35">
      <c r="C14932"/>
      <c r="D14932"/>
      <c r="E14932"/>
      <c r="F14932"/>
      <c r="G14932"/>
      <c r="H14932"/>
      <c r="I14932"/>
      <c r="J14932"/>
      <c r="K14932"/>
      <c r="L14932"/>
      <c r="M14932"/>
      <c r="N14932"/>
      <c r="O14932"/>
      <c r="S14932"/>
      <c r="T14932"/>
      <c r="U14932"/>
      <c r="V14932"/>
      <c r="Y14932"/>
      <c r="Z14932"/>
      <c r="AA14932"/>
      <c r="AB14932"/>
      <c r="AC14932"/>
      <c r="AD14932"/>
      <c r="AE14932"/>
      <c r="AF14932"/>
      <c r="AG14932"/>
      <c r="AH14932"/>
      <c r="AI14932"/>
      <c r="AJ14932"/>
      <c r="AK14932"/>
      <c r="AL14932"/>
    </row>
    <row r="14933" spans="3:38" ht="15" customHeight="1" x14ac:dyDescent="0.35">
      <c r="C14933"/>
      <c r="D14933"/>
      <c r="E14933"/>
      <c r="F14933"/>
      <c r="G14933"/>
      <c r="H14933"/>
      <c r="I14933"/>
      <c r="J14933"/>
      <c r="K14933"/>
      <c r="L14933"/>
      <c r="M14933"/>
      <c r="N14933"/>
      <c r="O14933"/>
      <c r="S14933"/>
      <c r="T14933"/>
      <c r="U14933"/>
      <c r="V14933"/>
      <c r="Y14933"/>
      <c r="Z14933"/>
      <c r="AA14933"/>
      <c r="AB14933"/>
      <c r="AC14933"/>
      <c r="AD14933"/>
      <c r="AE14933"/>
      <c r="AF14933"/>
      <c r="AG14933"/>
      <c r="AH14933"/>
      <c r="AI14933"/>
      <c r="AJ14933"/>
      <c r="AK14933"/>
      <c r="AL14933"/>
    </row>
    <row r="14934" spans="3:38" ht="15" customHeight="1" x14ac:dyDescent="0.35">
      <c r="C14934"/>
      <c r="D14934"/>
      <c r="E14934"/>
      <c r="F14934"/>
      <c r="G14934"/>
      <c r="H14934"/>
      <c r="I14934"/>
      <c r="J14934"/>
      <c r="K14934"/>
      <c r="L14934"/>
      <c r="M14934"/>
      <c r="N14934"/>
      <c r="O14934"/>
      <c r="S14934"/>
      <c r="T14934"/>
      <c r="U14934"/>
      <c r="V14934"/>
      <c r="Y14934"/>
      <c r="Z14934"/>
      <c r="AA14934"/>
      <c r="AB14934"/>
      <c r="AC14934"/>
      <c r="AD14934"/>
      <c r="AE14934"/>
      <c r="AF14934"/>
      <c r="AG14934"/>
      <c r="AH14934"/>
      <c r="AI14934"/>
      <c r="AJ14934"/>
      <c r="AK14934"/>
      <c r="AL14934"/>
    </row>
    <row r="14935" spans="3:38" ht="15" customHeight="1" x14ac:dyDescent="0.35">
      <c r="C14935"/>
      <c r="D14935"/>
      <c r="E14935"/>
      <c r="F14935"/>
      <c r="G14935"/>
      <c r="H14935"/>
      <c r="I14935"/>
      <c r="J14935"/>
      <c r="K14935"/>
      <c r="L14935"/>
      <c r="M14935"/>
      <c r="N14935"/>
      <c r="O14935"/>
      <c r="S14935"/>
      <c r="T14935"/>
      <c r="U14935"/>
      <c r="V14935"/>
      <c r="Y14935"/>
      <c r="Z14935"/>
      <c r="AA14935"/>
      <c r="AB14935"/>
      <c r="AC14935"/>
      <c r="AD14935"/>
      <c r="AE14935"/>
      <c r="AF14935"/>
      <c r="AG14935"/>
      <c r="AH14935"/>
      <c r="AI14935"/>
      <c r="AJ14935"/>
      <c r="AK14935"/>
      <c r="AL14935"/>
    </row>
    <row r="14936" spans="3:38" ht="15" customHeight="1" x14ac:dyDescent="0.35">
      <c r="C14936"/>
      <c r="D14936"/>
      <c r="E14936"/>
      <c r="F14936"/>
      <c r="G14936"/>
      <c r="H14936"/>
      <c r="I14936"/>
      <c r="J14936"/>
      <c r="K14936"/>
      <c r="L14936"/>
      <c r="M14936"/>
      <c r="N14936"/>
      <c r="O14936"/>
      <c r="S14936"/>
      <c r="T14936"/>
      <c r="U14936"/>
      <c r="V14936"/>
      <c r="Y14936"/>
      <c r="Z14936"/>
      <c r="AA14936"/>
      <c r="AB14936"/>
      <c r="AC14936"/>
      <c r="AD14936"/>
      <c r="AE14936"/>
      <c r="AF14936"/>
      <c r="AG14936"/>
      <c r="AH14936"/>
      <c r="AI14936"/>
      <c r="AJ14936"/>
      <c r="AK14936"/>
      <c r="AL14936"/>
    </row>
    <row r="14937" spans="3:38" ht="15" customHeight="1" x14ac:dyDescent="0.35">
      <c r="C14937"/>
      <c r="D14937"/>
      <c r="E14937"/>
      <c r="F14937"/>
      <c r="G14937"/>
      <c r="H14937"/>
      <c r="I14937"/>
      <c r="J14937"/>
      <c r="K14937"/>
      <c r="L14937"/>
      <c r="M14937"/>
      <c r="N14937"/>
      <c r="O14937"/>
      <c r="S14937"/>
      <c r="T14937"/>
      <c r="U14937"/>
      <c r="V14937"/>
      <c r="Y14937"/>
      <c r="Z14937"/>
      <c r="AA14937"/>
      <c r="AB14937"/>
      <c r="AC14937"/>
      <c r="AD14937"/>
      <c r="AE14937"/>
      <c r="AF14937"/>
      <c r="AG14937"/>
      <c r="AH14937"/>
      <c r="AI14937"/>
      <c r="AJ14937"/>
      <c r="AK14937"/>
      <c r="AL14937"/>
    </row>
    <row r="14938" spans="3:38" ht="15" customHeight="1" x14ac:dyDescent="0.35">
      <c r="C14938"/>
      <c r="D14938"/>
      <c r="E14938"/>
      <c r="F14938"/>
      <c r="G14938"/>
      <c r="H14938"/>
      <c r="I14938"/>
      <c r="J14938"/>
      <c r="K14938"/>
      <c r="L14938"/>
      <c r="M14938"/>
      <c r="N14938"/>
      <c r="O14938"/>
      <c r="S14938"/>
      <c r="T14938"/>
      <c r="U14938"/>
      <c r="V14938"/>
      <c r="Y14938"/>
      <c r="Z14938"/>
      <c r="AA14938"/>
      <c r="AB14938"/>
      <c r="AC14938"/>
      <c r="AD14938"/>
      <c r="AE14938"/>
      <c r="AF14938"/>
      <c r="AG14938"/>
      <c r="AH14938"/>
      <c r="AI14938"/>
      <c r="AJ14938"/>
      <c r="AK14938"/>
      <c r="AL14938"/>
    </row>
    <row r="14939" spans="3:38" ht="15" customHeight="1" x14ac:dyDescent="0.35">
      <c r="C14939"/>
      <c r="D14939"/>
      <c r="E14939"/>
      <c r="F14939"/>
      <c r="G14939"/>
      <c r="H14939"/>
      <c r="I14939"/>
      <c r="J14939"/>
      <c r="K14939"/>
      <c r="L14939"/>
      <c r="M14939"/>
      <c r="N14939"/>
      <c r="O14939"/>
      <c r="S14939"/>
      <c r="T14939"/>
      <c r="U14939"/>
      <c r="V14939"/>
      <c r="Y14939"/>
      <c r="Z14939"/>
      <c r="AA14939"/>
      <c r="AB14939"/>
      <c r="AC14939"/>
      <c r="AD14939"/>
      <c r="AE14939"/>
      <c r="AF14939"/>
      <c r="AG14939"/>
      <c r="AH14939"/>
      <c r="AI14939"/>
      <c r="AJ14939"/>
      <c r="AK14939"/>
      <c r="AL14939"/>
    </row>
    <row r="14940" spans="3:38" ht="15" customHeight="1" x14ac:dyDescent="0.35">
      <c r="C14940"/>
      <c r="D14940"/>
      <c r="E14940"/>
      <c r="F14940"/>
      <c r="G14940"/>
      <c r="H14940"/>
      <c r="I14940"/>
      <c r="J14940"/>
      <c r="K14940"/>
      <c r="L14940"/>
      <c r="M14940"/>
      <c r="N14940"/>
      <c r="O14940"/>
      <c r="S14940"/>
      <c r="T14940"/>
      <c r="U14940"/>
      <c r="V14940"/>
      <c r="Y14940"/>
      <c r="Z14940"/>
      <c r="AA14940"/>
      <c r="AB14940"/>
      <c r="AC14940"/>
      <c r="AD14940"/>
      <c r="AE14940"/>
      <c r="AF14940"/>
      <c r="AG14940"/>
      <c r="AH14940"/>
      <c r="AI14940"/>
      <c r="AJ14940"/>
      <c r="AK14940"/>
      <c r="AL14940"/>
    </row>
    <row r="14941" spans="3:38" ht="15" customHeight="1" x14ac:dyDescent="0.35">
      <c r="C14941"/>
      <c r="D14941"/>
      <c r="E14941"/>
      <c r="F14941"/>
      <c r="G14941"/>
      <c r="H14941"/>
      <c r="I14941"/>
      <c r="J14941"/>
      <c r="K14941"/>
      <c r="L14941"/>
      <c r="M14941"/>
      <c r="N14941"/>
      <c r="O14941"/>
      <c r="S14941"/>
      <c r="T14941"/>
      <c r="U14941"/>
      <c r="V14941"/>
      <c r="Y14941"/>
      <c r="Z14941"/>
      <c r="AA14941"/>
      <c r="AB14941"/>
      <c r="AC14941"/>
      <c r="AD14941"/>
      <c r="AE14941"/>
      <c r="AF14941"/>
      <c r="AG14941"/>
      <c r="AH14941"/>
      <c r="AI14941"/>
      <c r="AJ14941"/>
      <c r="AK14941"/>
      <c r="AL14941"/>
    </row>
    <row r="14942" spans="3:38" ht="15" customHeight="1" x14ac:dyDescent="0.35">
      <c r="C14942"/>
      <c r="D14942"/>
      <c r="E14942"/>
      <c r="F14942"/>
      <c r="G14942"/>
      <c r="H14942"/>
      <c r="I14942"/>
      <c r="J14942"/>
      <c r="K14942"/>
      <c r="L14942"/>
      <c r="M14942"/>
      <c r="N14942"/>
      <c r="O14942"/>
      <c r="S14942"/>
      <c r="T14942"/>
      <c r="U14942"/>
      <c r="V14942"/>
      <c r="Y14942"/>
      <c r="Z14942"/>
      <c r="AA14942"/>
      <c r="AB14942"/>
      <c r="AC14942"/>
      <c r="AD14942"/>
      <c r="AE14942"/>
      <c r="AF14942"/>
      <c r="AG14942"/>
      <c r="AH14942"/>
      <c r="AI14942"/>
      <c r="AJ14942"/>
      <c r="AK14942"/>
      <c r="AL14942"/>
    </row>
    <row r="14943" spans="3:38" ht="15" customHeight="1" x14ac:dyDescent="0.35">
      <c r="C14943"/>
      <c r="D14943"/>
      <c r="E14943"/>
      <c r="F14943"/>
      <c r="G14943"/>
      <c r="H14943"/>
      <c r="I14943"/>
      <c r="J14943"/>
      <c r="K14943"/>
      <c r="L14943"/>
      <c r="M14943"/>
      <c r="N14943"/>
      <c r="O14943"/>
      <c r="S14943"/>
      <c r="T14943"/>
      <c r="U14943"/>
      <c r="V14943"/>
      <c r="Y14943"/>
      <c r="Z14943"/>
      <c r="AA14943"/>
      <c r="AB14943"/>
      <c r="AC14943"/>
      <c r="AD14943"/>
      <c r="AE14943"/>
      <c r="AF14943"/>
      <c r="AG14943"/>
      <c r="AH14943"/>
      <c r="AI14943"/>
      <c r="AJ14943"/>
      <c r="AK14943"/>
      <c r="AL14943"/>
    </row>
    <row r="14944" spans="3:38" ht="15" customHeight="1" x14ac:dyDescent="0.35">
      <c r="C14944"/>
      <c r="D14944"/>
      <c r="E14944"/>
      <c r="F14944"/>
      <c r="G14944"/>
      <c r="H14944"/>
      <c r="I14944"/>
      <c r="J14944"/>
      <c r="K14944"/>
      <c r="L14944"/>
      <c r="M14944"/>
      <c r="N14944"/>
      <c r="O14944"/>
      <c r="S14944"/>
      <c r="T14944"/>
      <c r="U14944"/>
      <c r="V14944"/>
      <c r="Y14944"/>
      <c r="Z14944"/>
      <c r="AA14944"/>
      <c r="AB14944"/>
      <c r="AC14944"/>
      <c r="AD14944"/>
      <c r="AE14944"/>
      <c r="AF14944"/>
      <c r="AG14944"/>
      <c r="AH14944"/>
      <c r="AI14944"/>
      <c r="AJ14944"/>
      <c r="AK14944"/>
      <c r="AL14944"/>
    </row>
    <row r="14945" spans="3:38" ht="15" customHeight="1" x14ac:dyDescent="0.35">
      <c r="C14945"/>
      <c r="D14945"/>
      <c r="E14945"/>
      <c r="F14945"/>
      <c r="G14945"/>
      <c r="H14945"/>
      <c r="I14945"/>
      <c r="J14945"/>
      <c r="K14945"/>
      <c r="L14945"/>
      <c r="M14945"/>
      <c r="N14945"/>
      <c r="O14945"/>
      <c r="S14945"/>
      <c r="T14945"/>
      <c r="U14945"/>
      <c r="V14945"/>
      <c r="Y14945"/>
      <c r="Z14945"/>
      <c r="AA14945"/>
      <c r="AB14945"/>
      <c r="AC14945"/>
      <c r="AD14945"/>
      <c r="AE14945"/>
      <c r="AF14945"/>
      <c r="AG14945"/>
      <c r="AH14945"/>
      <c r="AI14945"/>
      <c r="AJ14945"/>
      <c r="AK14945"/>
      <c r="AL14945"/>
    </row>
    <row r="14946" spans="3:38" ht="15" customHeight="1" x14ac:dyDescent="0.35">
      <c r="C14946"/>
      <c r="D14946"/>
      <c r="E14946"/>
      <c r="F14946"/>
      <c r="G14946"/>
      <c r="H14946"/>
      <c r="I14946"/>
      <c r="J14946"/>
      <c r="K14946"/>
      <c r="L14946"/>
      <c r="M14946"/>
      <c r="N14946"/>
      <c r="O14946"/>
      <c r="S14946"/>
      <c r="T14946"/>
      <c r="U14946"/>
      <c r="V14946"/>
      <c r="Y14946"/>
      <c r="Z14946"/>
      <c r="AA14946"/>
      <c r="AB14946"/>
      <c r="AC14946"/>
      <c r="AD14946"/>
      <c r="AE14946"/>
      <c r="AF14946"/>
      <c r="AG14946"/>
      <c r="AH14946"/>
      <c r="AI14946"/>
      <c r="AJ14946"/>
      <c r="AK14946"/>
      <c r="AL14946"/>
    </row>
    <row r="14947" spans="3:38" ht="15" customHeight="1" x14ac:dyDescent="0.35">
      <c r="C14947"/>
      <c r="D14947"/>
      <c r="E14947"/>
      <c r="F14947"/>
      <c r="G14947"/>
      <c r="H14947"/>
      <c r="I14947"/>
      <c r="J14947"/>
      <c r="K14947"/>
      <c r="L14947"/>
      <c r="M14947"/>
      <c r="N14947"/>
      <c r="O14947"/>
      <c r="S14947"/>
      <c r="T14947"/>
      <c r="U14947"/>
      <c r="V14947"/>
      <c r="Y14947"/>
      <c r="Z14947"/>
      <c r="AA14947"/>
      <c r="AB14947"/>
      <c r="AC14947"/>
      <c r="AD14947"/>
      <c r="AE14947"/>
      <c r="AF14947"/>
      <c r="AG14947"/>
      <c r="AH14947"/>
      <c r="AI14947"/>
      <c r="AJ14947"/>
      <c r="AK14947"/>
      <c r="AL14947"/>
    </row>
    <row r="14948" spans="3:38" ht="15" customHeight="1" x14ac:dyDescent="0.35">
      <c r="C14948"/>
      <c r="D14948"/>
      <c r="E14948"/>
      <c r="F14948"/>
      <c r="G14948"/>
      <c r="H14948"/>
      <c r="I14948"/>
      <c r="J14948"/>
      <c r="K14948"/>
      <c r="L14948"/>
      <c r="M14948"/>
      <c r="N14948"/>
      <c r="O14948"/>
      <c r="S14948"/>
      <c r="T14948"/>
      <c r="U14948"/>
      <c r="V14948"/>
      <c r="Y14948"/>
      <c r="Z14948"/>
      <c r="AA14948"/>
      <c r="AB14948"/>
      <c r="AC14948"/>
      <c r="AD14948"/>
      <c r="AE14948"/>
      <c r="AF14948"/>
      <c r="AG14948"/>
      <c r="AH14948"/>
      <c r="AI14948"/>
      <c r="AJ14948"/>
      <c r="AK14948"/>
      <c r="AL14948"/>
    </row>
    <row r="14949" spans="3:38" ht="15" customHeight="1" x14ac:dyDescent="0.35">
      <c r="C14949"/>
      <c r="D14949"/>
      <c r="E14949"/>
      <c r="F14949"/>
      <c r="G14949"/>
      <c r="H14949"/>
      <c r="I14949"/>
      <c r="J14949"/>
      <c r="K14949"/>
      <c r="L14949"/>
      <c r="M14949"/>
      <c r="N14949"/>
      <c r="O14949"/>
      <c r="S14949"/>
      <c r="T14949"/>
      <c r="U14949"/>
      <c r="V14949"/>
      <c r="Y14949"/>
      <c r="Z14949"/>
      <c r="AA14949"/>
      <c r="AB14949"/>
      <c r="AC14949"/>
      <c r="AD14949"/>
      <c r="AE14949"/>
      <c r="AF14949"/>
      <c r="AG14949"/>
      <c r="AH14949"/>
      <c r="AI14949"/>
      <c r="AJ14949"/>
      <c r="AK14949"/>
      <c r="AL14949"/>
    </row>
    <row r="14950" spans="3:38" ht="15" customHeight="1" x14ac:dyDescent="0.35">
      <c r="C14950"/>
      <c r="D14950"/>
      <c r="E14950"/>
      <c r="F14950"/>
      <c r="G14950"/>
      <c r="H14950"/>
      <c r="I14950"/>
      <c r="J14950"/>
      <c r="K14950"/>
      <c r="L14950"/>
      <c r="M14950"/>
      <c r="N14950"/>
      <c r="O14950"/>
      <c r="S14950"/>
      <c r="T14950"/>
      <c r="U14950"/>
      <c r="V14950"/>
      <c r="Y14950"/>
      <c r="Z14950"/>
      <c r="AA14950"/>
      <c r="AB14950"/>
      <c r="AC14950"/>
      <c r="AD14950"/>
      <c r="AE14950"/>
      <c r="AF14950"/>
      <c r="AG14950"/>
      <c r="AH14950"/>
      <c r="AI14950"/>
      <c r="AJ14950"/>
      <c r="AK14950"/>
      <c r="AL14950"/>
    </row>
    <row r="14951" spans="3:38" ht="15" customHeight="1" x14ac:dyDescent="0.35">
      <c r="C14951"/>
      <c r="D14951"/>
      <c r="E14951"/>
      <c r="F14951"/>
      <c r="G14951"/>
      <c r="H14951"/>
      <c r="I14951"/>
      <c r="J14951"/>
      <c r="K14951"/>
      <c r="L14951"/>
      <c r="M14951"/>
      <c r="N14951"/>
      <c r="O14951"/>
      <c r="S14951"/>
      <c r="T14951"/>
      <c r="U14951"/>
      <c r="V14951"/>
      <c r="Y14951"/>
      <c r="Z14951"/>
      <c r="AA14951"/>
      <c r="AB14951"/>
      <c r="AC14951"/>
      <c r="AD14951"/>
      <c r="AE14951"/>
      <c r="AF14951"/>
      <c r="AG14951"/>
      <c r="AH14951"/>
      <c r="AI14951"/>
      <c r="AJ14951"/>
      <c r="AK14951"/>
      <c r="AL14951"/>
    </row>
    <row r="14952" spans="3:38" ht="15" customHeight="1" x14ac:dyDescent="0.35">
      <c r="C14952"/>
      <c r="D14952"/>
      <c r="E14952"/>
      <c r="F14952"/>
      <c r="G14952"/>
      <c r="H14952"/>
      <c r="I14952"/>
      <c r="J14952"/>
      <c r="K14952"/>
      <c r="L14952"/>
      <c r="M14952"/>
      <c r="N14952"/>
      <c r="O14952"/>
      <c r="S14952"/>
      <c r="T14952"/>
      <c r="U14952"/>
      <c r="V14952"/>
      <c r="Y14952"/>
      <c r="Z14952"/>
      <c r="AA14952"/>
      <c r="AB14952"/>
      <c r="AC14952"/>
      <c r="AD14952"/>
      <c r="AE14952"/>
      <c r="AF14952"/>
      <c r="AG14952"/>
      <c r="AH14952"/>
      <c r="AI14952"/>
      <c r="AJ14952"/>
      <c r="AK14952"/>
      <c r="AL14952"/>
    </row>
    <row r="14953" spans="3:38" ht="15" customHeight="1" x14ac:dyDescent="0.35">
      <c r="C14953"/>
      <c r="D14953"/>
      <c r="E14953"/>
      <c r="F14953"/>
      <c r="G14953"/>
      <c r="H14953"/>
      <c r="I14953"/>
      <c r="J14953"/>
      <c r="K14953"/>
      <c r="L14953"/>
      <c r="M14953"/>
      <c r="N14953"/>
      <c r="O14953"/>
      <c r="S14953"/>
      <c r="T14953"/>
      <c r="U14953"/>
      <c r="V14953"/>
      <c r="Y14953"/>
      <c r="Z14953"/>
      <c r="AA14953"/>
      <c r="AB14953"/>
      <c r="AC14953"/>
      <c r="AD14953"/>
      <c r="AE14953"/>
      <c r="AF14953"/>
      <c r="AG14953"/>
      <c r="AH14953"/>
      <c r="AI14953"/>
      <c r="AJ14953"/>
      <c r="AK14953"/>
      <c r="AL14953"/>
    </row>
    <row r="14954" spans="3:38" ht="15" customHeight="1" x14ac:dyDescent="0.35">
      <c r="C14954"/>
      <c r="D14954"/>
      <c r="E14954"/>
      <c r="F14954"/>
      <c r="G14954"/>
      <c r="H14954"/>
      <c r="I14954"/>
      <c r="J14954"/>
      <c r="K14954"/>
      <c r="L14954"/>
      <c r="M14954"/>
      <c r="N14954"/>
      <c r="O14954"/>
      <c r="S14954"/>
      <c r="T14954"/>
      <c r="U14954"/>
      <c r="V14954"/>
      <c r="Y14954"/>
      <c r="Z14954"/>
      <c r="AA14954"/>
      <c r="AB14954"/>
      <c r="AC14954"/>
      <c r="AD14954"/>
      <c r="AE14954"/>
      <c r="AF14954"/>
      <c r="AG14954"/>
      <c r="AH14954"/>
      <c r="AI14954"/>
      <c r="AJ14954"/>
      <c r="AK14954"/>
      <c r="AL14954"/>
    </row>
    <row r="14955" spans="3:38" ht="15" customHeight="1" x14ac:dyDescent="0.35">
      <c r="C14955"/>
      <c r="D14955"/>
      <c r="E14955"/>
      <c r="F14955"/>
      <c r="G14955"/>
      <c r="H14955"/>
      <c r="I14955"/>
      <c r="J14955"/>
      <c r="K14955"/>
      <c r="L14955"/>
      <c r="M14955"/>
      <c r="N14955"/>
      <c r="O14955"/>
      <c r="S14955"/>
      <c r="T14955"/>
      <c r="U14955"/>
      <c r="V14955"/>
      <c r="Y14955"/>
      <c r="Z14955"/>
      <c r="AA14955"/>
      <c r="AB14955"/>
      <c r="AC14955"/>
      <c r="AD14955"/>
      <c r="AE14955"/>
      <c r="AF14955"/>
      <c r="AG14955"/>
      <c r="AH14955"/>
      <c r="AI14955"/>
      <c r="AJ14955"/>
      <c r="AK14955"/>
      <c r="AL14955"/>
    </row>
    <row r="14956" spans="3:38" ht="15" customHeight="1" x14ac:dyDescent="0.35">
      <c r="C14956"/>
      <c r="D14956"/>
      <c r="E14956"/>
      <c r="F14956"/>
      <c r="G14956"/>
      <c r="H14956"/>
      <c r="I14956"/>
      <c r="J14956"/>
      <c r="K14956"/>
      <c r="L14956"/>
      <c r="M14956"/>
      <c r="N14956"/>
      <c r="O14956"/>
      <c r="S14956"/>
      <c r="T14956"/>
      <c r="U14956"/>
      <c r="V14956"/>
      <c r="Y14956"/>
      <c r="Z14956"/>
      <c r="AA14956"/>
      <c r="AB14956"/>
      <c r="AC14956"/>
      <c r="AD14956"/>
      <c r="AE14956"/>
      <c r="AF14956"/>
      <c r="AG14956"/>
      <c r="AH14956"/>
      <c r="AI14956"/>
      <c r="AJ14956"/>
      <c r="AK14956"/>
      <c r="AL14956"/>
    </row>
    <row r="14957" spans="3:38" ht="15" customHeight="1" x14ac:dyDescent="0.35">
      <c r="C14957"/>
      <c r="D14957"/>
      <c r="E14957"/>
      <c r="F14957"/>
      <c r="G14957"/>
      <c r="H14957"/>
      <c r="I14957"/>
      <c r="J14957"/>
      <c r="K14957"/>
      <c r="L14957"/>
      <c r="M14957"/>
      <c r="N14957"/>
      <c r="O14957"/>
      <c r="S14957"/>
      <c r="T14957"/>
      <c r="U14957"/>
      <c r="V14957"/>
      <c r="Y14957"/>
      <c r="Z14957"/>
      <c r="AA14957"/>
      <c r="AB14957"/>
      <c r="AC14957"/>
      <c r="AD14957"/>
      <c r="AE14957"/>
      <c r="AF14957"/>
      <c r="AG14957"/>
      <c r="AH14957"/>
      <c r="AI14957"/>
      <c r="AJ14957"/>
      <c r="AK14957"/>
      <c r="AL14957"/>
    </row>
    <row r="14958" spans="3:38" ht="15" customHeight="1" x14ac:dyDescent="0.35">
      <c r="C14958"/>
      <c r="D14958"/>
      <c r="E14958"/>
      <c r="F14958"/>
      <c r="G14958"/>
      <c r="H14958"/>
      <c r="I14958"/>
      <c r="J14958"/>
      <c r="K14958"/>
      <c r="L14958"/>
      <c r="M14958"/>
      <c r="N14958"/>
      <c r="O14958"/>
      <c r="S14958"/>
      <c r="T14958"/>
      <c r="U14958"/>
      <c r="V14958"/>
      <c r="Y14958"/>
      <c r="Z14958"/>
      <c r="AA14958"/>
      <c r="AB14958"/>
      <c r="AC14958"/>
      <c r="AD14958"/>
      <c r="AE14958"/>
      <c r="AF14958"/>
      <c r="AG14958"/>
      <c r="AH14958"/>
      <c r="AI14958"/>
      <c r="AJ14958"/>
      <c r="AK14958"/>
      <c r="AL14958"/>
    </row>
    <row r="14959" spans="3:38" ht="15" customHeight="1" x14ac:dyDescent="0.35">
      <c r="C14959"/>
      <c r="D14959"/>
      <c r="E14959"/>
      <c r="F14959"/>
      <c r="G14959"/>
      <c r="H14959"/>
      <c r="I14959"/>
      <c r="J14959"/>
      <c r="K14959"/>
      <c r="L14959"/>
      <c r="M14959"/>
      <c r="N14959"/>
      <c r="O14959"/>
      <c r="S14959"/>
      <c r="T14959"/>
      <c r="U14959"/>
      <c r="V14959"/>
      <c r="Y14959"/>
      <c r="Z14959"/>
      <c r="AA14959"/>
      <c r="AB14959"/>
      <c r="AC14959"/>
      <c r="AD14959"/>
      <c r="AE14959"/>
      <c r="AF14959"/>
      <c r="AG14959"/>
      <c r="AH14959"/>
      <c r="AI14959"/>
      <c r="AJ14959"/>
      <c r="AK14959"/>
      <c r="AL14959"/>
    </row>
    <row r="14960" spans="3:38" ht="15" customHeight="1" x14ac:dyDescent="0.35">
      <c r="C14960"/>
      <c r="D14960"/>
      <c r="E14960"/>
      <c r="F14960"/>
      <c r="G14960"/>
      <c r="H14960"/>
      <c r="I14960"/>
      <c r="J14960"/>
      <c r="K14960"/>
      <c r="L14960"/>
      <c r="M14960"/>
      <c r="N14960"/>
      <c r="O14960"/>
      <c r="S14960"/>
      <c r="T14960"/>
      <c r="U14960"/>
      <c r="V14960"/>
      <c r="Y14960"/>
      <c r="Z14960"/>
      <c r="AA14960"/>
      <c r="AB14960"/>
      <c r="AC14960"/>
      <c r="AD14960"/>
      <c r="AE14960"/>
      <c r="AF14960"/>
      <c r="AG14960"/>
      <c r="AH14960"/>
      <c r="AI14960"/>
      <c r="AJ14960"/>
      <c r="AK14960"/>
      <c r="AL14960"/>
    </row>
    <row r="14961" spans="3:38" ht="15" customHeight="1" x14ac:dyDescent="0.35">
      <c r="C14961"/>
      <c r="D14961"/>
      <c r="E14961"/>
      <c r="F14961"/>
      <c r="G14961"/>
      <c r="H14961"/>
      <c r="I14961"/>
      <c r="J14961"/>
      <c r="K14961"/>
      <c r="L14961"/>
      <c r="M14961"/>
      <c r="N14961"/>
      <c r="O14961"/>
      <c r="S14961"/>
      <c r="T14961"/>
      <c r="U14961"/>
      <c r="V14961"/>
      <c r="Y14961"/>
      <c r="Z14961"/>
      <c r="AA14961"/>
      <c r="AB14961"/>
      <c r="AC14961"/>
      <c r="AD14961"/>
      <c r="AE14961"/>
      <c r="AF14961"/>
      <c r="AG14961"/>
      <c r="AH14961"/>
      <c r="AI14961"/>
      <c r="AJ14961"/>
      <c r="AK14961"/>
      <c r="AL14961"/>
    </row>
    <row r="14962" spans="3:38" ht="15" customHeight="1" x14ac:dyDescent="0.35">
      <c r="C14962"/>
      <c r="D14962"/>
      <c r="E14962"/>
      <c r="F14962"/>
      <c r="G14962"/>
      <c r="H14962"/>
      <c r="I14962"/>
      <c r="J14962"/>
      <c r="K14962"/>
      <c r="L14962"/>
      <c r="M14962"/>
      <c r="N14962"/>
      <c r="O14962"/>
      <c r="S14962"/>
      <c r="T14962"/>
      <c r="U14962"/>
      <c r="V14962"/>
      <c r="Y14962"/>
      <c r="Z14962"/>
      <c r="AA14962"/>
      <c r="AB14962"/>
      <c r="AC14962"/>
      <c r="AD14962"/>
      <c r="AE14962"/>
      <c r="AF14962"/>
      <c r="AG14962"/>
      <c r="AH14962"/>
      <c r="AI14962"/>
      <c r="AJ14962"/>
      <c r="AK14962"/>
      <c r="AL14962"/>
    </row>
    <row r="14963" spans="3:38" ht="15" customHeight="1" x14ac:dyDescent="0.35">
      <c r="C14963"/>
      <c r="D14963"/>
      <c r="E14963"/>
      <c r="F14963"/>
      <c r="G14963"/>
      <c r="H14963"/>
      <c r="I14963"/>
      <c r="J14963"/>
      <c r="K14963"/>
      <c r="L14963"/>
      <c r="M14963"/>
      <c r="N14963"/>
      <c r="O14963"/>
      <c r="S14963"/>
      <c r="T14963"/>
      <c r="U14963"/>
      <c r="V14963"/>
      <c r="Y14963"/>
      <c r="Z14963"/>
      <c r="AA14963"/>
      <c r="AB14963"/>
      <c r="AC14963"/>
      <c r="AD14963"/>
      <c r="AE14963"/>
      <c r="AF14963"/>
      <c r="AG14963"/>
      <c r="AH14963"/>
      <c r="AI14963"/>
      <c r="AJ14963"/>
      <c r="AK14963"/>
      <c r="AL14963"/>
    </row>
    <row r="14964" spans="3:38" ht="15" customHeight="1" x14ac:dyDescent="0.35">
      <c r="C14964"/>
      <c r="D14964"/>
      <c r="E14964"/>
      <c r="F14964"/>
      <c r="G14964"/>
      <c r="H14964"/>
      <c r="I14964"/>
      <c r="J14964"/>
      <c r="K14964"/>
      <c r="L14964"/>
      <c r="M14964"/>
      <c r="N14964"/>
      <c r="O14964"/>
      <c r="S14964"/>
      <c r="T14964"/>
      <c r="U14964"/>
      <c r="V14964"/>
      <c r="Y14964"/>
      <c r="Z14964"/>
      <c r="AA14964"/>
      <c r="AB14964"/>
      <c r="AC14964"/>
      <c r="AD14964"/>
      <c r="AE14964"/>
      <c r="AF14964"/>
      <c r="AG14964"/>
      <c r="AH14964"/>
      <c r="AI14964"/>
      <c r="AJ14964"/>
      <c r="AK14964"/>
      <c r="AL14964"/>
    </row>
    <row r="14965" spans="3:38" ht="15" customHeight="1" x14ac:dyDescent="0.35">
      <c r="C14965"/>
      <c r="D14965"/>
      <c r="E14965"/>
      <c r="F14965"/>
      <c r="G14965"/>
      <c r="H14965"/>
      <c r="I14965"/>
      <c r="J14965"/>
      <c r="K14965"/>
      <c r="L14965"/>
      <c r="M14965"/>
      <c r="N14965"/>
      <c r="O14965"/>
      <c r="S14965"/>
      <c r="T14965"/>
      <c r="U14965"/>
      <c r="V14965"/>
      <c r="Y14965"/>
      <c r="Z14965"/>
      <c r="AA14965"/>
      <c r="AB14965"/>
      <c r="AC14965"/>
      <c r="AD14965"/>
      <c r="AE14965"/>
      <c r="AF14965"/>
      <c r="AG14965"/>
      <c r="AH14965"/>
      <c r="AI14965"/>
      <c r="AJ14965"/>
      <c r="AK14965"/>
      <c r="AL14965"/>
    </row>
    <row r="14966" spans="3:38" ht="15" customHeight="1" x14ac:dyDescent="0.35">
      <c r="C14966"/>
      <c r="D14966"/>
      <c r="E14966"/>
      <c r="F14966"/>
      <c r="G14966"/>
      <c r="H14966"/>
      <c r="I14966"/>
      <c r="J14966"/>
      <c r="K14966"/>
      <c r="L14966"/>
      <c r="M14966"/>
      <c r="N14966"/>
      <c r="O14966"/>
      <c r="S14966"/>
      <c r="T14966"/>
      <c r="U14966"/>
      <c r="V14966"/>
      <c r="Y14966"/>
      <c r="Z14966"/>
      <c r="AA14966"/>
      <c r="AB14966"/>
      <c r="AC14966"/>
      <c r="AD14966"/>
      <c r="AE14966"/>
      <c r="AF14966"/>
      <c r="AG14966"/>
      <c r="AH14966"/>
      <c r="AI14966"/>
      <c r="AJ14966"/>
      <c r="AK14966"/>
      <c r="AL14966"/>
    </row>
    <row r="14967" spans="3:38" ht="15" customHeight="1" x14ac:dyDescent="0.35">
      <c r="C14967"/>
      <c r="D14967"/>
      <c r="E14967"/>
      <c r="F14967"/>
      <c r="G14967"/>
      <c r="H14967"/>
      <c r="I14967"/>
      <c r="J14967"/>
      <c r="K14967"/>
      <c r="L14967"/>
      <c r="M14967"/>
      <c r="N14967"/>
      <c r="O14967"/>
      <c r="S14967"/>
      <c r="T14967"/>
      <c r="U14967"/>
      <c r="V14967"/>
      <c r="Y14967"/>
      <c r="Z14967"/>
      <c r="AA14967"/>
      <c r="AB14967"/>
      <c r="AC14967"/>
      <c r="AD14967"/>
      <c r="AE14967"/>
      <c r="AF14967"/>
      <c r="AG14967"/>
      <c r="AH14967"/>
      <c r="AI14967"/>
      <c r="AJ14967"/>
      <c r="AK14967"/>
      <c r="AL14967"/>
    </row>
    <row r="14968" spans="3:38" ht="15" customHeight="1" x14ac:dyDescent="0.35">
      <c r="C14968"/>
      <c r="D14968"/>
      <c r="E14968"/>
      <c r="F14968"/>
      <c r="G14968"/>
      <c r="H14968"/>
      <c r="I14968"/>
      <c r="J14968"/>
      <c r="K14968"/>
      <c r="L14968"/>
      <c r="M14968"/>
      <c r="N14968"/>
      <c r="O14968"/>
      <c r="S14968"/>
      <c r="T14968"/>
      <c r="U14968"/>
      <c r="V14968"/>
      <c r="Y14968"/>
      <c r="Z14968"/>
      <c r="AA14968"/>
      <c r="AB14968"/>
      <c r="AC14968"/>
      <c r="AD14968"/>
      <c r="AE14968"/>
      <c r="AF14968"/>
      <c r="AG14968"/>
      <c r="AH14968"/>
      <c r="AI14968"/>
      <c r="AJ14968"/>
      <c r="AK14968"/>
      <c r="AL14968"/>
    </row>
    <row r="14969" spans="3:38" ht="15" customHeight="1" x14ac:dyDescent="0.35">
      <c r="C14969"/>
      <c r="D14969"/>
      <c r="E14969"/>
      <c r="F14969"/>
      <c r="G14969"/>
      <c r="H14969"/>
      <c r="I14969"/>
      <c r="J14969"/>
      <c r="K14969"/>
      <c r="L14969"/>
      <c r="M14969"/>
      <c r="N14969"/>
      <c r="O14969"/>
      <c r="S14969"/>
      <c r="T14969"/>
      <c r="U14969"/>
      <c r="V14969"/>
      <c r="Y14969"/>
      <c r="Z14969"/>
      <c r="AA14969"/>
      <c r="AB14969"/>
      <c r="AC14969"/>
      <c r="AD14969"/>
      <c r="AE14969"/>
      <c r="AF14969"/>
      <c r="AG14969"/>
      <c r="AH14969"/>
      <c r="AI14969"/>
      <c r="AJ14969"/>
      <c r="AK14969"/>
      <c r="AL14969"/>
    </row>
    <row r="14970" spans="3:38" ht="15" customHeight="1" x14ac:dyDescent="0.35">
      <c r="C14970"/>
      <c r="D14970"/>
      <c r="E14970"/>
      <c r="F14970"/>
      <c r="G14970"/>
      <c r="H14970"/>
      <c r="I14970"/>
      <c r="J14970"/>
      <c r="K14970"/>
      <c r="L14970"/>
      <c r="M14970"/>
      <c r="N14970"/>
      <c r="O14970"/>
      <c r="S14970"/>
      <c r="T14970"/>
      <c r="U14970"/>
      <c r="V14970"/>
      <c r="Y14970"/>
      <c r="Z14970"/>
      <c r="AA14970"/>
      <c r="AB14970"/>
      <c r="AC14970"/>
      <c r="AD14970"/>
      <c r="AE14970"/>
      <c r="AF14970"/>
      <c r="AG14970"/>
      <c r="AH14970"/>
      <c r="AI14970"/>
      <c r="AJ14970"/>
      <c r="AK14970"/>
      <c r="AL14970"/>
    </row>
    <row r="14971" spans="3:38" ht="15" customHeight="1" x14ac:dyDescent="0.35">
      <c r="C14971"/>
      <c r="D14971"/>
      <c r="E14971"/>
      <c r="F14971"/>
      <c r="G14971"/>
      <c r="H14971"/>
      <c r="I14971"/>
      <c r="J14971"/>
      <c r="K14971"/>
      <c r="L14971"/>
      <c r="M14971"/>
      <c r="N14971"/>
      <c r="O14971"/>
      <c r="S14971"/>
      <c r="T14971"/>
      <c r="U14971"/>
      <c r="V14971"/>
      <c r="Y14971"/>
      <c r="Z14971"/>
      <c r="AA14971"/>
      <c r="AB14971"/>
      <c r="AC14971"/>
      <c r="AD14971"/>
      <c r="AE14971"/>
      <c r="AF14971"/>
      <c r="AG14971"/>
      <c r="AH14971"/>
      <c r="AI14971"/>
      <c r="AJ14971"/>
      <c r="AK14971"/>
      <c r="AL14971"/>
    </row>
    <row r="14972" spans="3:38" ht="15" customHeight="1" x14ac:dyDescent="0.35">
      <c r="C14972"/>
      <c r="D14972"/>
      <c r="E14972"/>
      <c r="F14972"/>
      <c r="G14972"/>
      <c r="H14972"/>
      <c r="I14972"/>
      <c r="J14972"/>
      <c r="K14972"/>
      <c r="L14972"/>
      <c r="M14972"/>
      <c r="N14972"/>
      <c r="O14972"/>
      <c r="S14972"/>
      <c r="T14972"/>
      <c r="U14972"/>
      <c r="V14972"/>
      <c r="Y14972"/>
      <c r="Z14972"/>
      <c r="AA14972"/>
      <c r="AB14972"/>
      <c r="AC14972"/>
      <c r="AD14972"/>
      <c r="AE14972"/>
      <c r="AF14972"/>
      <c r="AG14972"/>
      <c r="AH14972"/>
      <c r="AI14972"/>
      <c r="AJ14972"/>
      <c r="AK14972"/>
      <c r="AL14972"/>
    </row>
    <row r="14973" spans="3:38" ht="15" customHeight="1" x14ac:dyDescent="0.35">
      <c r="C14973"/>
      <c r="D14973"/>
      <c r="E14973"/>
      <c r="F14973"/>
      <c r="G14973"/>
      <c r="H14973"/>
      <c r="I14973"/>
      <c r="J14973"/>
      <c r="K14973"/>
      <c r="L14973"/>
      <c r="M14973"/>
      <c r="N14973"/>
      <c r="O14973"/>
      <c r="S14973"/>
      <c r="T14973"/>
      <c r="U14973"/>
      <c r="V14973"/>
      <c r="Y14973"/>
      <c r="Z14973"/>
      <c r="AA14973"/>
      <c r="AB14973"/>
      <c r="AC14973"/>
      <c r="AD14973"/>
      <c r="AE14973"/>
      <c r="AF14973"/>
      <c r="AG14973"/>
      <c r="AH14973"/>
      <c r="AI14973"/>
      <c r="AJ14973"/>
      <c r="AK14973"/>
      <c r="AL14973"/>
    </row>
    <row r="14974" spans="3:38" ht="15" customHeight="1" x14ac:dyDescent="0.35">
      <c r="C14974"/>
      <c r="D14974"/>
      <c r="E14974"/>
      <c r="F14974"/>
      <c r="G14974"/>
      <c r="H14974"/>
      <c r="I14974"/>
      <c r="J14974"/>
      <c r="K14974"/>
      <c r="L14974"/>
      <c r="M14974"/>
      <c r="N14974"/>
      <c r="O14974"/>
      <c r="S14974"/>
      <c r="T14974"/>
      <c r="U14974"/>
      <c r="V14974"/>
      <c r="Y14974"/>
      <c r="Z14974"/>
      <c r="AA14974"/>
      <c r="AB14974"/>
      <c r="AC14974"/>
      <c r="AD14974"/>
      <c r="AE14974"/>
      <c r="AF14974"/>
      <c r="AG14974"/>
      <c r="AH14974"/>
      <c r="AI14974"/>
      <c r="AJ14974"/>
      <c r="AK14974"/>
      <c r="AL14974"/>
    </row>
    <row r="14975" spans="3:38" ht="15" customHeight="1" x14ac:dyDescent="0.35">
      <c r="C14975"/>
      <c r="D14975"/>
      <c r="E14975"/>
      <c r="F14975"/>
      <c r="G14975"/>
      <c r="H14975"/>
      <c r="I14975"/>
      <c r="J14975"/>
      <c r="K14975"/>
      <c r="L14975"/>
      <c r="M14975"/>
      <c r="N14975"/>
      <c r="O14975"/>
      <c r="S14975"/>
      <c r="T14975"/>
      <c r="U14975"/>
      <c r="V14975"/>
      <c r="Y14975"/>
      <c r="Z14975"/>
      <c r="AA14975"/>
      <c r="AB14975"/>
      <c r="AC14975"/>
      <c r="AD14975"/>
      <c r="AE14975"/>
      <c r="AF14975"/>
      <c r="AG14975"/>
      <c r="AH14975"/>
      <c r="AI14975"/>
      <c r="AJ14975"/>
      <c r="AK14975"/>
      <c r="AL14975"/>
    </row>
    <row r="14976" spans="3:38" ht="15" customHeight="1" x14ac:dyDescent="0.35">
      <c r="C14976"/>
      <c r="D14976"/>
      <c r="E14976"/>
      <c r="F14976"/>
      <c r="G14976"/>
      <c r="H14976"/>
      <c r="I14976"/>
      <c r="J14976"/>
      <c r="K14976"/>
      <c r="L14976"/>
      <c r="M14976"/>
      <c r="N14976"/>
      <c r="O14976"/>
      <c r="S14976"/>
      <c r="T14976"/>
      <c r="U14976"/>
      <c r="V14976"/>
      <c r="Y14976"/>
      <c r="Z14976"/>
      <c r="AA14976"/>
      <c r="AB14976"/>
      <c r="AC14976"/>
      <c r="AD14976"/>
      <c r="AE14976"/>
      <c r="AF14976"/>
      <c r="AG14976"/>
      <c r="AH14976"/>
      <c r="AI14976"/>
      <c r="AJ14976"/>
      <c r="AK14976"/>
      <c r="AL14976"/>
    </row>
    <row r="14977" spans="3:38" ht="15" customHeight="1" x14ac:dyDescent="0.35">
      <c r="C14977"/>
      <c r="D14977"/>
      <c r="E14977"/>
      <c r="F14977"/>
      <c r="G14977"/>
      <c r="H14977"/>
      <c r="I14977"/>
      <c r="J14977"/>
      <c r="K14977"/>
      <c r="L14977"/>
      <c r="M14977"/>
      <c r="N14977"/>
      <c r="O14977"/>
      <c r="S14977"/>
      <c r="T14977"/>
      <c r="U14977"/>
      <c r="V14977"/>
      <c r="Y14977"/>
      <c r="Z14977"/>
      <c r="AA14977"/>
      <c r="AB14977"/>
      <c r="AC14977"/>
      <c r="AD14977"/>
      <c r="AE14977"/>
      <c r="AF14977"/>
      <c r="AG14977"/>
      <c r="AH14977"/>
      <c r="AI14977"/>
      <c r="AJ14977"/>
      <c r="AK14977"/>
      <c r="AL14977"/>
    </row>
    <row r="14978" spans="3:38" ht="15" customHeight="1" x14ac:dyDescent="0.35">
      <c r="C14978"/>
      <c r="D14978"/>
      <c r="E14978"/>
      <c r="F14978"/>
      <c r="G14978"/>
      <c r="H14978"/>
      <c r="I14978"/>
      <c r="J14978"/>
      <c r="K14978"/>
      <c r="L14978"/>
      <c r="M14978"/>
      <c r="N14978"/>
      <c r="O14978"/>
      <c r="S14978"/>
      <c r="T14978"/>
      <c r="U14978"/>
      <c r="V14978"/>
      <c r="Y14978"/>
      <c r="Z14978"/>
      <c r="AA14978"/>
      <c r="AB14978"/>
      <c r="AC14978"/>
      <c r="AD14978"/>
      <c r="AE14978"/>
      <c r="AF14978"/>
      <c r="AG14978"/>
      <c r="AH14978"/>
      <c r="AI14978"/>
      <c r="AJ14978"/>
      <c r="AK14978"/>
      <c r="AL14978"/>
    </row>
    <row r="14979" spans="3:38" ht="15" customHeight="1" x14ac:dyDescent="0.35">
      <c r="C14979"/>
      <c r="D14979"/>
      <c r="E14979"/>
      <c r="F14979"/>
      <c r="G14979"/>
      <c r="H14979"/>
      <c r="I14979"/>
      <c r="J14979"/>
      <c r="K14979"/>
      <c r="L14979"/>
      <c r="M14979"/>
      <c r="N14979"/>
      <c r="O14979"/>
      <c r="S14979"/>
      <c r="T14979"/>
      <c r="U14979"/>
      <c r="V14979"/>
      <c r="Y14979"/>
      <c r="Z14979"/>
      <c r="AA14979"/>
      <c r="AB14979"/>
      <c r="AC14979"/>
      <c r="AD14979"/>
      <c r="AE14979"/>
      <c r="AF14979"/>
      <c r="AG14979"/>
      <c r="AH14979"/>
      <c r="AI14979"/>
      <c r="AJ14979"/>
      <c r="AK14979"/>
      <c r="AL14979"/>
    </row>
    <row r="14980" spans="3:38" ht="15" customHeight="1" x14ac:dyDescent="0.35">
      <c r="C14980"/>
      <c r="D14980"/>
      <c r="E14980"/>
      <c r="F14980"/>
      <c r="G14980"/>
      <c r="H14980"/>
      <c r="I14980"/>
      <c r="J14980"/>
      <c r="K14980"/>
      <c r="L14980"/>
      <c r="M14980"/>
      <c r="N14980"/>
      <c r="O14980"/>
      <c r="S14980"/>
      <c r="T14980"/>
      <c r="U14980"/>
      <c r="V14980"/>
      <c r="Y14980"/>
      <c r="Z14980"/>
      <c r="AA14980"/>
      <c r="AB14980"/>
      <c r="AC14980"/>
      <c r="AD14980"/>
      <c r="AE14980"/>
      <c r="AF14980"/>
      <c r="AG14980"/>
      <c r="AH14980"/>
      <c r="AI14980"/>
      <c r="AJ14980"/>
      <c r="AK14980"/>
      <c r="AL14980"/>
    </row>
    <row r="14981" spans="3:38" ht="15" customHeight="1" x14ac:dyDescent="0.35">
      <c r="C14981"/>
      <c r="D14981"/>
      <c r="E14981"/>
      <c r="F14981"/>
      <c r="G14981"/>
      <c r="H14981"/>
      <c r="I14981"/>
      <c r="J14981"/>
      <c r="K14981"/>
      <c r="L14981"/>
      <c r="M14981"/>
      <c r="N14981"/>
      <c r="O14981"/>
      <c r="S14981"/>
      <c r="T14981"/>
      <c r="U14981"/>
      <c r="V14981"/>
      <c r="Y14981"/>
      <c r="Z14981"/>
      <c r="AA14981"/>
      <c r="AB14981"/>
      <c r="AC14981"/>
      <c r="AD14981"/>
      <c r="AE14981"/>
      <c r="AF14981"/>
      <c r="AG14981"/>
      <c r="AH14981"/>
      <c r="AI14981"/>
      <c r="AJ14981"/>
      <c r="AK14981"/>
      <c r="AL14981"/>
    </row>
    <row r="14982" spans="3:38" ht="15" customHeight="1" x14ac:dyDescent="0.35">
      <c r="C14982"/>
      <c r="D14982"/>
      <c r="E14982"/>
      <c r="F14982"/>
      <c r="G14982"/>
      <c r="H14982"/>
      <c r="I14982"/>
      <c r="J14982"/>
      <c r="K14982"/>
      <c r="L14982"/>
      <c r="M14982"/>
      <c r="N14982"/>
      <c r="O14982"/>
      <c r="S14982"/>
      <c r="T14982"/>
      <c r="U14982"/>
      <c r="V14982"/>
      <c r="Y14982"/>
      <c r="Z14982"/>
      <c r="AA14982"/>
      <c r="AB14982"/>
      <c r="AC14982"/>
      <c r="AD14982"/>
      <c r="AE14982"/>
      <c r="AF14982"/>
      <c r="AG14982"/>
      <c r="AH14982"/>
      <c r="AI14982"/>
      <c r="AJ14982"/>
      <c r="AK14982"/>
      <c r="AL14982"/>
    </row>
    <row r="14983" spans="3:38" ht="15" customHeight="1" x14ac:dyDescent="0.35">
      <c r="C14983"/>
      <c r="D14983"/>
      <c r="E14983"/>
      <c r="F14983"/>
      <c r="G14983"/>
      <c r="H14983"/>
      <c r="I14983"/>
      <c r="J14983"/>
      <c r="K14983"/>
      <c r="L14983"/>
      <c r="M14983"/>
      <c r="N14983"/>
      <c r="O14983"/>
      <c r="S14983"/>
      <c r="T14983"/>
      <c r="U14983"/>
      <c r="V14983"/>
      <c r="Y14983"/>
      <c r="Z14983"/>
      <c r="AA14983"/>
      <c r="AB14983"/>
      <c r="AC14983"/>
      <c r="AD14983"/>
      <c r="AE14983"/>
      <c r="AF14983"/>
      <c r="AG14983"/>
      <c r="AH14983"/>
      <c r="AI14983"/>
      <c r="AJ14983"/>
      <c r="AK14983"/>
      <c r="AL14983"/>
    </row>
    <row r="14984" spans="3:38" ht="15" customHeight="1" x14ac:dyDescent="0.35">
      <c r="C14984"/>
      <c r="D14984"/>
      <c r="E14984"/>
      <c r="F14984"/>
      <c r="G14984"/>
      <c r="H14984"/>
      <c r="I14984"/>
      <c r="J14984"/>
      <c r="K14984"/>
      <c r="L14984"/>
      <c r="M14984"/>
      <c r="N14984"/>
      <c r="O14984"/>
      <c r="S14984"/>
      <c r="T14984"/>
      <c r="U14984"/>
      <c r="V14984"/>
      <c r="Y14984"/>
      <c r="Z14984"/>
      <c r="AA14984"/>
      <c r="AB14984"/>
      <c r="AC14984"/>
      <c r="AD14984"/>
      <c r="AE14984"/>
      <c r="AF14984"/>
      <c r="AG14984"/>
      <c r="AH14984"/>
      <c r="AI14984"/>
      <c r="AJ14984"/>
      <c r="AK14984"/>
      <c r="AL14984"/>
    </row>
    <row r="14985" spans="3:38" ht="15" customHeight="1" x14ac:dyDescent="0.35">
      <c r="C14985"/>
      <c r="D14985"/>
      <c r="E14985"/>
      <c r="F14985"/>
      <c r="G14985"/>
      <c r="H14985"/>
      <c r="I14985"/>
      <c r="J14985"/>
      <c r="K14985"/>
      <c r="L14985"/>
      <c r="M14985"/>
      <c r="N14985"/>
      <c r="O14985"/>
      <c r="S14985"/>
      <c r="T14985"/>
      <c r="U14985"/>
      <c r="V14985"/>
      <c r="Y14985"/>
      <c r="Z14985"/>
      <c r="AA14985"/>
      <c r="AB14985"/>
      <c r="AC14985"/>
      <c r="AD14985"/>
      <c r="AE14985"/>
      <c r="AF14985"/>
      <c r="AG14985"/>
      <c r="AH14985"/>
      <c r="AI14985"/>
      <c r="AJ14985"/>
      <c r="AK14985"/>
      <c r="AL14985"/>
    </row>
    <row r="14986" spans="3:38" ht="15" customHeight="1" x14ac:dyDescent="0.35">
      <c r="C14986"/>
      <c r="D14986"/>
      <c r="E14986"/>
      <c r="F14986"/>
      <c r="G14986"/>
      <c r="H14986"/>
      <c r="I14986"/>
      <c r="J14986"/>
      <c r="K14986"/>
      <c r="L14986"/>
      <c r="M14986"/>
      <c r="N14986"/>
      <c r="O14986"/>
      <c r="S14986"/>
      <c r="T14986"/>
      <c r="U14986"/>
      <c r="V14986"/>
      <c r="Y14986"/>
      <c r="Z14986"/>
      <c r="AA14986"/>
      <c r="AB14986"/>
      <c r="AC14986"/>
      <c r="AD14986"/>
      <c r="AE14986"/>
      <c r="AF14986"/>
      <c r="AG14986"/>
      <c r="AH14986"/>
      <c r="AI14986"/>
      <c r="AJ14986"/>
      <c r="AK14986"/>
      <c r="AL14986"/>
    </row>
    <row r="14987" spans="3:38" ht="15" customHeight="1" x14ac:dyDescent="0.35">
      <c r="C14987"/>
      <c r="D14987"/>
      <c r="E14987"/>
      <c r="F14987"/>
      <c r="G14987"/>
      <c r="H14987"/>
      <c r="I14987"/>
      <c r="J14987"/>
      <c r="K14987"/>
      <c r="L14987"/>
      <c r="M14987"/>
      <c r="N14987"/>
      <c r="O14987"/>
      <c r="S14987"/>
      <c r="T14987"/>
      <c r="U14987"/>
      <c r="V14987"/>
      <c r="Y14987"/>
      <c r="Z14987"/>
      <c r="AA14987"/>
      <c r="AB14987"/>
      <c r="AC14987"/>
      <c r="AD14987"/>
      <c r="AE14987"/>
      <c r="AF14987"/>
      <c r="AG14987"/>
      <c r="AH14987"/>
      <c r="AI14987"/>
      <c r="AJ14987"/>
      <c r="AK14987"/>
      <c r="AL14987"/>
    </row>
    <row r="14988" spans="3:38" ht="15" customHeight="1" x14ac:dyDescent="0.35">
      <c r="C14988"/>
      <c r="D14988"/>
      <c r="E14988"/>
      <c r="F14988"/>
      <c r="G14988"/>
      <c r="H14988"/>
      <c r="I14988"/>
      <c r="J14988"/>
      <c r="K14988"/>
      <c r="L14988"/>
      <c r="M14988"/>
      <c r="N14988"/>
      <c r="O14988"/>
      <c r="S14988"/>
      <c r="T14988"/>
      <c r="U14988"/>
      <c r="V14988"/>
      <c r="Y14988"/>
      <c r="Z14988"/>
      <c r="AA14988"/>
      <c r="AB14988"/>
      <c r="AC14988"/>
      <c r="AD14988"/>
      <c r="AE14988"/>
      <c r="AF14988"/>
      <c r="AG14988"/>
      <c r="AH14988"/>
      <c r="AI14988"/>
      <c r="AJ14988"/>
      <c r="AK14988"/>
      <c r="AL14988"/>
    </row>
    <row r="14989" spans="3:38" ht="15" customHeight="1" x14ac:dyDescent="0.35">
      <c r="C14989"/>
      <c r="D14989"/>
      <c r="E14989"/>
      <c r="F14989"/>
      <c r="G14989"/>
      <c r="H14989"/>
      <c r="I14989"/>
      <c r="J14989"/>
      <c r="K14989"/>
      <c r="L14989"/>
      <c r="M14989"/>
      <c r="N14989"/>
      <c r="O14989"/>
      <c r="S14989"/>
      <c r="T14989"/>
      <c r="U14989"/>
      <c r="V14989"/>
      <c r="Y14989"/>
      <c r="Z14989"/>
      <c r="AA14989"/>
      <c r="AB14989"/>
      <c r="AC14989"/>
      <c r="AD14989"/>
      <c r="AE14989"/>
      <c r="AF14989"/>
      <c r="AG14989"/>
      <c r="AH14989"/>
      <c r="AI14989"/>
      <c r="AJ14989"/>
      <c r="AK14989"/>
      <c r="AL14989"/>
    </row>
    <row r="14990" spans="3:38" ht="15" customHeight="1" x14ac:dyDescent="0.35">
      <c r="C14990"/>
      <c r="D14990"/>
      <c r="E14990"/>
      <c r="F14990"/>
      <c r="G14990"/>
      <c r="H14990"/>
      <c r="I14990"/>
      <c r="J14990"/>
      <c r="K14990"/>
      <c r="L14990"/>
      <c r="M14990"/>
      <c r="N14990"/>
      <c r="O14990"/>
      <c r="S14990"/>
      <c r="T14990"/>
      <c r="U14990"/>
      <c r="V14990"/>
      <c r="Y14990"/>
      <c r="Z14990"/>
      <c r="AA14990"/>
      <c r="AB14990"/>
      <c r="AC14990"/>
      <c r="AD14990"/>
      <c r="AE14990"/>
      <c r="AF14990"/>
      <c r="AG14990"/>
      <c r="AH14990"/>
      <c r="AI14990"/>
      <c r="AJ14990"/>
      <c r="AK14990"/>
      <c r="AL14990"/>
    </row>
    <row r="14991" spans="3:38" ht="15" customHeight="1" x14ac:dyDescent="0.35">
      <c r="C14991"/>
      <c r="D14991"/>
      <c r="E14991"/>
      <c r="F14991"/>
      <c r="G14991"/>
      <c r="H14991"/>
      <c r="I14991"/>
      <c r="J14991"/>
      <c r="K14991"/>
      <c r="L14991"/>
      <c r="M14991"/>
      <c r="N14991"/>
      <c r="O14991"/>
      <c r="S14991"/>
      <c r="T14991"/>
      <c r="U14991"/>
      <c r="V14991"/>
      <c r="Y14991"/>
      <c r="Z14991"/>
      <c r="AA14991"/>
      <c r="AB14991"/>
      <c r="AC14991"/>
      <c r="AD14991"/>
      <c r="AE14991"/>
      <c r="AF14991"/>
      <c r="AG14991"/>
      <c r="AH14991"/>
      <c r="AI14991"/>
      <c r="AJ14991"/>
      <c r="AK14991"/>
      <c r="AL14991"/>
    </row>
    <row r="14992" spans="3:38" ht="15" customHeight="1" x14ac:dyDescent="0.35">
      <c r="C14992"/>
      <c r="D14992"/>
      <c r="E14992"/>
      <c r="F14992"/>
      <c r="G14992"/>
      <c r="H14992"/>
      <c r="I14992"/>
      <c r="J14992"/>
      <c r="K14992"/>
      <c r="L14992"/>
      <c r="M14992"/>
      <c r="N14992"/>
      <c r="O14992"/>
      <c r="S14992"/>
      <c r="T14992"/>
      <c r="U14992"/>
      <c r="V14992"/>
      <c r="Y14992"/>
      <c r="Z14992"/>
      <c r="AA14992"/>
      <c r="AB14992"/>
      <c r="AC14992"/>
      <c r="AD14992"/>
      <c r="AE14992"/>
      <c r="AF14992"/>
      <c r="AG14992"/>
      <c r="AH14992"/>
      <c r="AI14992"/>
      <c r="AJ14992"/>
      <c r="AK14992"/>
      <c r="AL14992"/>
    </row>
    <row r="14993" spans="3:38" ht="15" customHeight="1" x14ac:dyDescent="0.35">
      <c r="C14993"/>
      <c r="D14993"/>
      <c r="E14993"/>
      <c r="F14993"/>
      <c r="G14993"/>
      <c r="H14993"/>
      <c r="I14993"/>
      <c r="J14993"/>
      <c r="K14993"/>
      <c r="L14993"/>
      <c r="M14993"/>
      <c r="N14993"/>
      <c r="O14993"/>
      <c r="S14993"/>
      <c r="T14993"/>
      <c r="U14993"/>
      <c r="V14993"/>
      <c r="Y14993"/>
      <c r="Z14993"/>
      <c r="AA14993"/>
      <c r="AB14993"/>
      <c r="AC14993"/>
      <c r="AD14993"/>
      <c r="AE14993"/>
      <c r="AF14993"/>
      <c r="AG14993"/>
      <c r="AH14993"/>
      <c r="AI14993"/>
      <c r="AJ14993"/>
      <c r="AK14993"/>
      <c r="AL14993"/>
    </row>
    <row r="14994" spans="3:38" ht="15" customHeight="1" x14ac:dyDescent="0.35">
      <c r="C14994"/>
      <c r="D14994"/>
      <c r="E14994"/>
      <c r="F14994"/>
      <c r="G14994"/>
      <c r="H14994"/>
      <c r="I14994"/>
      <c r="J14994"/>
      <c r="K14994"/>
      <c r="L14994"/>
      <c r="M14994"/>
      <c r="N14994"/>
      <c r="O14994"/>
      <c r="S14994"/>
      <c r="T14994"/>
      <c r="U14994"/>
      <c r="V14994"/>
      <c r="Y14994"/>
      <c r="Z14994"/>
      <c r="AA14994"/>
      <c r="AB14994"/>
      <c r="AC14994"/>
      <c r="AD14994"/>
      <c r="AE14994"/>
      <c r="AF14994"/>
      <c r="AG14994"/>
      <c r="AH14994"/>
      <c r="AI14994"/>
      <c r="AJ14994"/>
      <c r="AK14994"/>
      <c r="AL14994"/>
    </row>
  </sheetData>
  <sheetProtection selectLockedCells="1"/>
  <customSheetViews>
    <customSheetView guid="{AEB6CCF5-4429-48DA-867B-58761C94C6F2}" scale="85" showGridLines="0" hiddenColumns="1">
      <selection activeCell="A4" sqref="A4:XFD4"/>
      <pageMargins left="0" right="0" top="0" bottom="0" header="0" footer="0"/>
      <pageSetup paperSize="9" orientation="portrait"/>
    </customSheetView>
    <customSheetView guid="{C4DAD7F8-47C6-4127-9A46-A993B7B9C81A}" scale="85" showGridLines="0" hiddenColumns="1">
      <selection activeCell="A4" sqref="A4:XFD4"/>
      <pageMargins left="0" right="0" top="0" bottom="0" header="0" footer="0"/>
      <pageSetup paperSize="9" orientation="portrait"/>
    </customSheetView>
    <customSheetView guid="{3BF24E96-6DC5-4C44-95BA-F3C989ECD277}" scale="85" showGridLines="0" hiddenColumns="1">
      <selection activeCell="A4" sqref="A4:XFD4"/>
      <pageMargins left="0" right="0" top="0" bottom="0" header="0" footer="0"/>
      <pageSetup paperSize="9" orientation="portrait" r:id="rId1"/>
    </customSheetView>
    <customSheetView guid="{4144C77C-55F3-4C13-A3EB-FD414C1C7F21}" scale="85" showGridLines="0" hiddenColumns="1">
      <selection activeCell="A4" sqref="A4:XFD4"/>
      <pageMargins left="0" right="0" top="0" bottom="0" header="0" footer="0"/>
      <pageSetup paperSize="9" orientation="portrait" r:id="rId2"/>
    </customSheetView>
  </customSheetViews>
  <phoneticPr fontId="149" type="noConversion"/>
  <conditionalFormatting sqref="V4:V216 S219:V219 S217:V217 J219:O219 J217:O217 J2:K216 L3:M216 S2:U216 N2:N216 O3:O216">
    <cfRule type="containsText" dxfId="153" priority="783" operator="containsText" text="Fremdleistung">
      <formula>NOT(ISERROR(SEARCH("Fremdleistung",J2)))</formula>
    </cfRule>
    <cfRule type="containsText" dxfId="152" priority="784" operator="containsText" text="Fremdleistung">
      <formula>NOT(ISERROR(SEARCH("Fremdleistung",J2)))</formula>
    </cfRule>
    <cfRule type="containsText" dxfId="151" priority="785" operator="containsText" text="Fremdleistung">
      <formula>NOT(ISERROR(SEARCH("Fremdleistung",J2)))</formula>
    </cfRule>
    <cfRule type="containsText" dxfId="150" priority="786" operator="containsText" text="Fremdleistung">
      <formula>NOT(ISERROR(SEARCH("Fremdleistung",J2)))</formula>
    </cfRule>
    <cfRule type="containsText" dxfId="149" priority="790" operator="containsText" text="Fremdleistung">
      <formula>NOT(ISERROR(SEARCH("Fremdleistung",J2)))</formula>
    </cfRule>
    <cfRule type="containsText" dxfId="148" priority="791" operator="containsText" text="Fremdleistung">
      <formula>NOT(ISERROR(SEARCH("Fremdleistung",J2)))</formula>
    </cfRule>
    <cfRule type="containsText" dxfId="147" priority="792" operator="containsText" text="Fremdleistung">
      <formula>NOT(ISERROR(SEARCH("Fremdleistung",J2)))</formula>
    </cfRule>
  </conditionalFormatting>
  <conditionalFormatting sqref="V4:V216 S219:V219 S217:V217 J219:O219 J217:O217 J2:K216 L3:M216 S2:U216 N2:N216 O3:O216">
    <cfRule type="containsText" dxfId="146" priority="787" operator="containsText" text="Fremdleistung">
      <formula>NOT(ISERROR(SEARCH("Fremdleistung",J2)))</formula>
    </cfRule>
    <cfRule type="containsText" dxfId="145" priority="788" operator="containsText" text="Fremdleistung">
      <formula>NOT(ISERROR(SEARCH("Fremdleistung",J2)))</formula>
    </cfRule>
    <cfRule type="containsText" dxfId="144" priority="789" operator="containsText" text="Fremdleistung">
      <formula>NOT(ISERROR(SEARCH("Fremdleistung",J2)))</formula>
    </cfRule>
  </conditionalFormatting>
  <conditionalFormatting sqref="S219:U219 J219:O219 J217:O217 J2:K216 L3:M216 N2:N216 S2:U217 O3:O216">
    <cfRule type="cellIs" dxfId="143" priority="757" operator="equal">
      <formula>"Entfällt"</formula>
    </cfRule>
    <cfRule type="cellIs" dxfId="142" priority="758" operator="equal">
      <formula>"Entfällt"</formula>
    </cfRule>
  </conditionalFormatting>
  <conditionalFormatting sqref="L2:M2">
    <cfRule type="containsText" dxfId="141" priority="747" operator="containsText" text="Fremdleistung">
      <formula>NOT(ISERROR(SEARCH("Fremdleistung",L2)))</formula>
    </cfRule>
    <cfRule type="containsText" dxfId="140" priority="748" operator="containsText" text="Fremdleistung">
      <formula>NOT(ISERROR(SEARCH("Fremdleistung",L2)))</formula>
    </cfRule>
    <cfRule type="containsText" dxfId="139" priority="749" operator="containsText" text="Fremdleistung">
      <formula>NOT(ISERROR(SEARCH("Fremdleistung",L2)))</formula>
    </cfRule>
    <cfRule type="containsText" dxfId="138" priority="750" operator="containsText" text="Fremdleistung">
      <formula>NOT(ISERROR(SEARCH("Fremdleistung",L2)))</formula>
    </cfRule>
    <cfRule type="containsText" dxfId="137" priority="754" operator="containsText" text="Fremdleistung">
      <formula>NOT(ISERROR(SEARCH("Fremdleistung",L2)))</formula>
    </cfRule>
    <cfRule type="containsText" dxfId="136" priority="755" operator="containsText" text="Fremdleistung">
      <formula>NOT(ISERROR(SEARCH("Fremdleistung",L2)))</formula>
    </cfRule>
    <cfRule type="containsText" dxfId="135" priority="756" operator="containsText" text="Fremdleistung">
      <formula>NOT(ISERROR(SEARCH("Fremdleistung",L2)))</formula>
    </cfRule>
  </conditionalFormatting>
  <conditionalFormatting sqref="L2:M2">
    <cfRule type="containsText" dxfId="134" priority="751" operator="containsText" text="Fremdleistung">
      <formula>NOT(ISERROR(SEARCH("Fremdleistung",L2)))</formula>
    </cfRule>
    <cfRule type="containsText" dxfId="133" priority="752" operator="containsText" text="Fremdleistung">
      <formula>NOT(ISERROR(SEARCH("Fremdleistung",L2)))</formula>
    </cfRule>
    <cfRule type="containsText" dxfId="132" priority="753" operator="containsText" text="Fremdleistung">
      <formula>NOT(ISERROR(SEARCH("Fremdleistung",L2)))</formula>
    </cfRule>
  </conditionalFormatting>
  <conditionalFormatting sqref="L2:M2">
    <cfRule type="cellIs" dxfId="131" priority="745" operator="equal">
      <formula>"Entfällt"</formula>
    </cfRule>
    <cfRule type="cellIs" dxfId="130" priority="746" operator="equal">
      <formula>"Entfällt"</formula>
    </cfRule>
  </conditionalFormatting>
  <conditionalFormatting sqref="O2">
    <cfRule type="containsText" dxfId="129" priority="627" operator="containsText" text="Fremdleistung">
      <formula>NOT(ISERROR(SEARCH("Fremdleistung",O2)))</formula>
    </cfRule>
    <cfRule type="containsText" dxfId="128" priority="628" operator="containsText" text="Fremdleistung">
      <formula>NOT(ISERROR(SEARCH("Fremdleistung",O2)))</formula>
    </cfRule>
    <cfRule type="containsText" dxfId="127" priority="629" operator="containsText" text="Fremdleistung">
      <formula>NOT(ISERROR(SEARCH("Fremdleistung",O2)))</formula>
    </cfRule>
    <cfRule type="containsText" dxfId="126" priority="630" operator="containsText" text="Fremdleistung">
      <formula>NOT(ISERROR(SEARCH("Fremdleistung",O2)))</formula>
    </cfRule>
    <cfRule type="containsText" dxfId="125" priority="634" operator="containsText" text="Fremdleistung">
      <formula>NOT(ISERROR(SEARCH("Fremdleistung",O2)))</formula>
    </cfRule>
    <cfRule type="containsText" dxfId="124" priority="635" operator="containsText" text="Fremdleistung">
      <formula>NOT(ISERROR(SEARCH("Fremdleistung",O2)))</formula>
    </cfRule>
    <cfRule type="containsText" dxfId="123" priority="636" operator="containsText" text="Fremdleistung">
      <formula>NOT(ISERROR(SEARCH("Fremdleistung",O2)))</formula>
    </cfRule>
  </conditionalFormatting>
  <conditionalFormatting sqref="O2">
    <cfRule type="containsText" dxfId="122" priority="631" operator="containsText" text="Fremdleistung">
      <formula>NOT(ISERROR(SEARCH("Fremdleistung",O2)))</formula>
    </cfRule>
    <cfRule type="containsText" dxfId="121" priority="632" operator="containsText" text="Fremdleistung">
      <formula>NOT(ISERROR(SEARCH("Fremdleistung",O2)))</formula>
    </cfRule>
    <cfRule type="containsText" dxfId="120" priority="633" operator="containsText" text="Fremdleistung">
      <formula>NOT(ISERROR(SEARCH("Fremdleistung",O2)))</formula>
    </cfRule>
  </conditionalFormatting>
  <conditionalFormatting sqref="O2">
    <cfRule type="cellIs" dxfId="119" priority="625" operator="equal">
      <formula>"Entfällt"</formula>
    </cfRule>
    <cfRule type="cellIs" dxfId="118" priority="626" operator="equal">
      <formula>"Entfällt"</formula>
    </cfRule>
  </conditionalFormatting>
  <conditionalFormatting sqref="V2">
    <cfRule type="containsText" dxfId="117" priority="603" operator="containsText" text="Fremdleistung">
      <formula>NOT(ISERROR(SEARCH("Fremdleistung",V2)))</formula>
    </cfRule>
    <cfRule type="containsText" dxfId="116" priority="604" operator="containsText" text="Fremdleistung">
      <formula>NOT(ISERROR(SEARCH("Fremdleistung",V2)))</formula>
    </cfRule>
    <cfRule type="containsText" dxfId="115" priority="605" operator="containsText" text="Fremdleistung">
      <formula>NOT(ISERROR(SEARCH("Fremdleistung",V2)))</formula>
    </cfRule>
    <cfRule type="containsText" dxfId="114" priority="606" operator="containsText" text="Fremdleistung">
      <formula>NOT(ISERROR(SEARCH("Fremdleistung",V2)))</formula>
    </cfRule>
    <cfRule type="containsText" dxfId="113" priority="610" operator="containsText" text="Fremdleistung">
      <formula>NOT(ISERROR(SEARCH("Fremdleistung",V2)))</formula>
    </cfRule>
    <cfRule type="containsText" dxfId="112" priority="611" operator="containsText" text="Fremdleistung">
      <formula>NOT(ISERROR(SEARCH("Fremdleistung",V2)))</formula>
    </cfRule>
    <cfRule type="containsText" dxfId="111" priority="612" operator="containsText" text="Fremdleistung">
      <formula>NOT(ISERROR(SEARCH("Fremdleistung",V2)))</formula>
    </cfRule>
  </conditionalFormatting>
  <conditionalFormatting sqref="V2">
    <cfRule type="containsText" dxfId="110" priority="607" operator="containsText" text="Fremdleistung">
      <formula>NOT(ISERROR(SEARCH("Fremdleistung",V2)))</formula>
    </cfRule>
    <cfRule type="containsText" dxfId="109" priority="608" operator="containsText" text="Fremdleistung">
      <formula>NOT(ISERROR(SEARCH("Fremdleistung",V2)))</formula>
    </cfRule>
    <cfRule type="containsText" dxfId="108" priority="609" operator="containsText" text="Fremdleistung">
      <formula>NOT(ISERROR(SEARCH("Fremdleistung",V2)))</formula>
    </cfRule>
  </conditionalFormatting>
  <conditionalFormatting sqref="V2 V219 V4:V217">
    <cfRule type="cellIs" dxfId="107" priority="602" operator="equal">
      <formula>"Ja"</formula>
    </cfRule>
  </conditionalFormatting>
  <conditionalFormatting sqref="V2 V219 V4:V217">
    <cfRule type="cellIs" dxfId="106" priority="601" operator="equal">
      <formula>"Ja"</formula>
    </cfRule>
  </conditionalFormatting>
  <conditionalFormatting sqref="V3">
    <cfRule type="containsText" dxfId="105" priority="591" operator="containsText" text="Fremdleistung">
      <formula>NOT(ISERROR(SEARCH("Fremdleistung",V3)))</formula>
    </cfRule>
    <cfRule type="containsText" dxfId="104" priority="592" operator="containsText" text="Fremdleistung">
      <formula>NOT(ISERROR(SEARCH("Fremdleistung",V3)))</formula>
    </cfRule>
    <cfRule type="containsText" dxfId="103" priority="593" operator="containsText" text="Fremdleistung">
      <formula>NOT(ISERROR(SEARCH("Fremdleistung",V3)))</formula>
    </cfRule>
    <cfRule type="containsText" dxfId="102" priority="594" operator="containsText" text="Fremdleistung">
      <formula>NOT(ISERROR(SEARCH("Fremdleistung",V3)))</formula>
    </cfRule>
    <cfRule type="containsText" dxfId="101" priority="598" operator="containsText" text="Fremdleistung">
      <formula>NOT(ISERROR(SEARCH("Fremdleistung",V3)))</formula>
    </cfRule>
    <cfRule type="containsText" dxfId="100" priority="599" operator="containsText" text="Fremdleistung">
      <formula>NOT(ISERROR(SEARCH("Fremdleistung",V3)))</formula>
    </cfRule>
    <cfRule type="containsText" dxfId="99" priority="600" operator="containsText" text="Fremdleistung">
      <formula>NOT(ISERROR(SEARCH("Fremdleistung",V3)))</formula>
    </cfRule>
  </conditionalFormatting>
  <conditionalFormatting sqref="V3">
    <cfRule type="containsText" dxfId="98" priority="595" operator="containsText" text="Fremdleistung">
      <formula>NOT(ISERROR(SEARCH("Fremdleistung",V3)))</formula>
    </cfRule>
    <cfRule type="containsText" dxfId="97" priority="596" operator="containsText" text="Fremdleistung">
      <formula>NOT(ISERROR(SEARCH("Fremdleistung",V3)))</formula>
    </cfRule>
    <cfRule type="containsText" dxfId="96" priority="597" operator="containsText" text="Fremdleistung">
      <formula>NOT(ISERROR(SEARCH("Fremdleistung",V3)))</formula>
    </cfRule>
  </conditionalFormatting>
  <conditionalFormatting sqref="V3">
    <cfRule type="cellIs" dxfId="95" priority="590" operator="equal">
      <formula>"Ja"</formula>
    </cfRule>
  </conditionalFormatting>
  <conditionalFormatting sqref="V3">
    <cfRule type="cellIs" dxfId="94" priority="589" operator="equal">
      <formula>"Ja"</formula>
    </cfRule>
  </conditionalFormatting>
  <conditionalFormatting sqref="K218">
    <cfRule type="containsText" dxfId="93" priority="451" operator="containsText" text="Fremdleistung">
      <formula>NOT(ISERROR(SEARCH("Fremdleistung",K218)))</formula>
    </cfRule>
    <cfRule type="containsText" dxfId="92" priority="452" operator="containsText" text="Fremdleistung">
      <formula>NOT(ISERROR(SEARCH("Fremdleistung",K218)))</formula>
    </cfRule>
    <cfRule type="containsText" dxfId="91" priority="453" operator="containsText" text="Fremdleistung">
      <formula>NOT(ISERROR(SEARCH("Fremdleistung",K218)))</formula>
    </cfRule>
    <cfRule type="containsText" dxfId="90" priority="454" operator="containsText" text="Fremdleistung">
      <formula>NOT(ISERROR(SEARCH("Fremdleistung",K218)))</formula>
    </cfRule>
    <cfRule type="containsText" dxfId="89" priority="458" operator="containsText" text="Fremdleistung">
      <formula>NOT(ISERROR(SEARCH("Fremdleistung",K218)))</formula>
    </cfRule>
    <cfRule type="containsText" dxfId="88" priority="459" operator="containsText" text="Fremdleistung">
      <formula>NOT(ISERROR(SEARCH("Fremdleistung",K218)))</formula>
    </cfRule>
    <cfRule type="containsText" dxfId="87" priority="460" operator="containsText" text="Fremdleistung">
      <formula>NOT(ISERROR(SEARCH("Fremdleistung",K218)))</formula>
    </cfRule>
  </conditionalFormatting>
  <conditionalFormatting sqref="K218">
    <cfRule type="containsText" dxfId="86" priority="455" operator="containsText" text="Fremdleistung">
      <formula>NOT(ISERROR(SEARCH("Fremdleistung",K218)))</formula>
    </cfRule>
    <cfRule type="containsText" dxfId="85" priority="456" operator="containsText" text="Fremdleistung">
      <formula>NOT(ISERROR(SEARCH("Fremdleistung",K218)))</formula>
    </cfRule>
    <cfRule type="containsText" dxfId="84" priority="457" operator="containsText" text="Fremdleistung">
      <formula>NOT(ISERROR(SEARCH("Fremdleistung",K218)))</formula>
    </cfRule>
  </conditionalFormatting>
  <conditionalFormatting sqref="K218 M218">
    <cfRule type="cellIs" dxfId="83" priority="449" operator="equal">
      <formula>"Entfällt"</formula>
    </cfRule>
    <cfRule type="cellIs" dxfId="82" priority="450" operator="equal">
      <formula>"Entfällt"</formula>
    </cfRule>
  </conditionalFormatting>
  <conditionalFormatting sqref="L218">
    <cfRule type="containsText" dxfId="81" priority="439" operator="containsText" text="Fremdleistung">
      <formula>NOT(ISERROR(SEARCH("Fremdleistung",L218)))</formula>
    </cfRule>
    <cfRule type="containsText" dxfId="80" priority="440" operator="containsText" text="Fremdleistung">
      <formula>NOT(ISERROR(SEARCH("Fremdleistung",L218)))</formula>
    </cfRule>
    <cfRule type="containsText" dxfId="79" priority="441" operator="containsText" text="Fremdleistung">
      <formula>NOT(ISERROR(SEARCH("Fremdleistung",L218)))</formula>
    </cfRule>
    <cfRule type="containsText" dxfId="78" priority="442" operator="containsText" text="Fremdleistung">
      <formula>NOT(ISERROR(SEARCH("Fremdleistung",L218)))</formula>
    </cfRule>
    <cfRule type="containsText" dxfId="77" priority="446" operator="containsText" text="Fremdleistung">
      <formula>NOT(ISERROR(SEARCH("Fremdleistung",L218)))</formula>
    </cfRule>
    <cfRule type="containsText" dxfId="76" priority="447" operator="containsText" text="Fremdleistung">
      <formula>NOT(ISERROR(SEARCH("Fremdleistung",L218)))</formula>
    </cfRule>
    <cfRule type="containsText" dxfId="75" priority="448" operator="containsText" text="Fremdleistung">
      <formula>NOT(ISERROR(SEARCH("Fremdleistung",L218)))</formula>
    </cfRule>
  </conditionalFormatting>
  <conditionalFormatting sqref="L218">
    <cfRule type="containsText" dxfId="74" priority="443" operator="containsText" text="Fremdleistung">
      <formula>NOT(ISERROR(SEARCH("Fremdleistung",L218)))</formula>
    </cfRule>
    <cfRule type="containsText" dxfId="73" priority="444" operator="containsText" text="Fremdleistung">
      <formula>NOT(ISERROR(SEARCH("Fremdleistung",L218)))</formula>
    </cfRule>
    <cfRule type="containsText" dxfId="72" priority="445" operator="containsText" text="Fremdleistung">
      <formula>NOT(ISERROR(SEARCH("Fremdleistung",L218)))</formula>
    </cfRule>
  </conditionalFormatting>
  <conditionalFormatting sqref="L218">
    <cfRule type="cellIs" dxfId="71" priority="437" operator="equal">
      <formula>"Entfällt"</formula>
    </cfRule>
    <cfRule type="cellIs" dxfId="70" priority="438" operator="equal">
      <formula>"Entfällt"</formula>
    </cfRule>
  </conditionalFormatting>
  <conditionalFormatting sqref="J218">
    <cfRule type="containsText" dxfId="69" priority="427" operator="containsText" text="Fremdleistung">
      <formula>NOT(ISERROR(SEARCH("Fremdleistung",J218)))</formula>
    </cfRule>
    <cfRule type="containsText" dxfId="68" priority="428" operator="containsText" text="Fremdleistung">
      <formula>NOT(ISERROR(SEARCH("Fremdleistung",J218)))</formula>
    </cfRule>
    <cfRule type="containsText" dxfId="67" priority="429" operator="containsText" text="Fremdleistung">
      <formula>NOT(ISERROR(SEARCH("Fremdleistung",J218)))</formula>
    </cfRule>
    <cfRule type="containsText" dxfId="66" priority="430" operator="containsText" text="Fremdleistung">
      <formula>NOT(ISERROR(SEARCH("Fremdleistung",J218)))</formula>
    </cfRule>
    <cfRule type="containsText" dxfId="65" priority="434" operator="containsText" text="Fremdleistung">
      <formula>NOT(ISERROR(SEARCH("Fremdleistung",J218)))</formula>
    </cfRule>
    <cfRule type="containsText" dxfId="64" priority="435" operator="containsText" text="Fremdleistung">
      <formula>NOT(ISERROR(SEARCH("Fremdleistung",J218)))</formula>
    </cfRule>
    <cfRule type="containsText" dxfId="63" priority="436" operator="containsText" text="Fremdleistung">
      <formula>NOT(ISERROR(SEARCH("Fremdleistung",J218)))</formula>
    </cfRule>
  </conditionalFormatting>
  <conditionalFormatting sqref="J218">
    <cfRule type="containsText" dxfId="62" priority="431" operator="containsText" text="Fremdleistung">
      <formula>NOT(ISERROR(SEARCH("Fremdleistung",J218)))</formula>
    </cfRule>
    <cfRule type="containsText" dxfId="61" priority="432" operator="containsText" text="Fremdleistung">
      <formula>NOT(ISERROR(SEARCH("Fremdleistung",J218)))</formula>
    </cfRule>
    <cfRule type="containsText" dxfId="60" priority="433" operator="containsText" text="Fremdleistung">
      <formula>NOT(ISERROR(SEARCH("Fremdleistung",J218)))</formula>
    </cfRule>
  </conditionalFormatting>
  <conditionalFormatting sqref="J218">
    <cfRule type="cellIs" dxfId="59" priority="425" operator="equal">
      <formula>"Entfällt"</formula>
    </cfRule>
    <cfRule type="cellIs" dxfId="58" priority="426" operator="equal">
      <formula>"Entfällt"</formula>
    </cfRule>
  </conditionalFormatting>
  <conditionalFormatting sqref="S218:U218">
    <cfRule type="containsText" dxfId="57" priority="403" operator="containsText" text="Fremdleistung">
      <formula>NOT(ISERROR(SEARCH("Fremdleistung",S218)))</formula>
    </cfRule>
    <cfRule type="containsText" dxfId="56" priority="404" operator="containsText" text="Fremdleistung">
      <formula>NOT(ISERROR(SEARCH("Fremdleistung",S218)))</formula>
    </cfRule>
    <cfRule type="containsText" dxfId="55" priority="405" operator="containsText" text="Fremdleistung">
      <formula>NOT(ISERROR(SEARCH("Fremdleistung",S218)))</formula>
    </cfRule>
    <cfRule type="containsText" dxfId="54" priority="406" operator="containsText" text="Fremdleistung">
      <formula>NOT(ISERROR(SEARCH("Fremdleistung",S218)))</formula>
    </cfRule>
    <cfRule type="containsText" dxfId="53" priority="410" operator="containsText" text="Fremdleistung">
      <formula>NOT(ISERROR(SEARCH("Fremdleistung",S218)))</formula>
    </cfRule>
    <cfRule type="containsText" dxfId="52" priority="411" operator="containsText" text="Fremdleistung">
      <formula>NOT(ISERROR(SEARCH("Fremdleistung",S218)))</formula>
    </cfRule>
    <cfRule type="containsText" dxfId="51" priority="412" operator="containsText" text="Fremdleistung">
      <formula>NOT(ISERROR(SEARCH("Fremdleistung",S218)))</formula>
    </cfRule>
  </conditionalFormatting>
  <conditionalFormatting sqref="S218:U218">
    <cfRule type="containsText" dxfId="50" priority="407" operator="containsText" text="Fremdleistung">
      <formula>NOT(ISERROR(SEARCH("Fremdleistung",S218)))</formula>
    </cfRule>
    <cfRule type="containsText" dxfId="49" priority="408" operator="containsText" text="Fremdleistung">
      <formula>NOT(ISERROR(SEARCH("Fremdleistung",S218)))</formula>
    </cfRule>
    <cfRule type="containsText" dxfId="48" priority="409" operator="containsText" text="Fremdleistung">
      <formula>NOT(ISERROR(SEARCH("Fremdleistung",S218)))</formula>
    </cfRule>
  </conditionalFormatting>
  <conditionalFormatting sqref="S218:U218">
    <cfRule type="cellIs" dxfId="47" priority="401" operator="equal">
      <formula>"Entfällt"</formula>
    </cfRule>
    <cfRule type="cellIs" dxfId="46" priority="402" operator="equal">
      <formula>"Entfällt"</formula>
    </cfRule>
  </conditionalFormatting>
  <conditionalFormatting sqref="M218">
    <cfRule type="containsText" dxfId="45" priority="461" operator="containsText" text="Fremdleistung">
      <formula>NOT(ISERROR(SEARCH("Fremdleistung",M218)))</formula>
    </cfRule>
    <cfRule type="containsText" dxfId="44" priority="462" operator="containsText" text="Fremdleistung">
      <formula>NOT(ISERROR(SEARCH("Fremdleistung",M218)))</formula>
    </cfRule>
    <cfRule type="containsText" dxfId="43" priority="463" operator="containsText" text="Fremdleistung">
      <formula>NOT(ISERROR(SEARCH("Fremdleistung",M218)))</formula>
    </cfRule>
    <cfRule type="containsText" dxfId="42" priority="464" operator="containsText" text="Fremdleistung">
      <formula>NOT(ISERROR(SEARCH("Fremdleistung",M218)))</formula>
    </cfRule>
    <cfRule type="containsText" dxfId="41" priority="468" operator="containsText" text="Fremdleistung">
      <formula>NOT(ISERROR(SEARCH("Fremdleistung",M218)))</formula>
    </cfRule>
    <cfRule type="containsText" dxfId="40" priority="469" operator="containsText" text="Fremdleistung">
      <formula>NOT(ISERROR(SEARCH("Fremdleistung",M218)))</formula>
    </cfRule>
    <cfRule type="containsText" dxfId="39" priority="470" operator="containsText" text="Fremdleistung">
      <formula>NOT(ISERROR(SEARCH("Fremdleistung",M218)))</formula>
    </cfRule>
  </conditionalFormatting>
  <conditionalFormatting sqref="M218">
    <cfRule type="containsText" dxfId="38" priority="465" operator="containsText" text="Fremdleistung">
      <formula>NOT(ISERROR(SEARCH("Fremdleistung",M218)))</formula>
    </cfRule>
    <cfRule type="containsText" dxfId="37" priority="466" operator="containsText" text="Fremdleistung">
      <formula>NOT(ISERROR(SEARCH("Fremdleistung",M218)))</formula>
    </cfRule>
    <cfRule type="containsText" dxfId="36" priority="467" operator="containsText" text="Fremdleistung">
      <formula>NOT(ISERROR(SEARCH("Fremdleistung",M218)))</formula>
    </cfRule>
  </conditionalFormatting>
  <conditionalFormatting sqref="O218">
    <cfRule type="containsText" dxfId="35" priority="415" operator="containsText" text="Fremdleistung">
      <formula>NOT(ISERROR(SEARCH("Fremdleistung",O218)))</formula>
    </cfRule>
    <cfRule type="containsText" dxfId="34" priority="416" operator="containsText" text="Fremdleistung">
      <formula>NOT(ISERROR(SEARCH("Fremdleistung",O218)))</formula>
    </cfRule>
    <cfRule type="containsText" dxfId="33" priority="417" operator="containsText" text="Fremdleistung">
      <formula>NOT(ISERROR(SEARCH("Fremdleistung",O218)))</formula>
    </cfRule>
    <cfRule type="containsText" dxfId="32" priority="418" operator="containsText" text="Fremdleistung">
      <formula>NOT(ISERROR(SEARCH("Fremdleistung",O218)))</formula>
    </cfRule>
    <cfRule type="containsText" dxfId="31" priority="422" operator="containsText" text="Fremdleistung">
      <formula>NOT(ISERROR(SEARCH("Fremdleistung",O218)))</formula>
    </cfRule>
    <cfRule type="containsText" dxfId="30" priority="423" operator="containsText" text="Fremdleistung">
      <formula>NOT(ISERROR(SEARCH("Fremdleistung",O218)))</formula>
    </cfRule>
    <cfRule type="containsText" dxfId="29" priority="424" operator="containsText" text="Fremdleistung">
      <formula>NOT(ISERROR(SEARCH("Fremdleistung",O218)))</formula>
    </cfRule>
  </conditionalFormatting>
  <conditionalFormatting sqref="O218">
    <cfRule type="containsText" dxfId="28" priority="419" operator="containsText" text="Fremdleistung">
      <formula>NOT(ISERROR(SEARCH("Fremdleistung",O218)))</formula>
    </cfRule>
    <cfRule type="containsText" dxfId="27" priority="420" operator="containsText" text="Fremdleistung">
      <formula>NOT(ISERROR(SEARCH("Fremdleistung",O218)))</formula>
    </cfRule>
    <cfRule type="containsText" dxfId="26" priority="421" operator="containsText" text="Fremdleistung">
      <formula>NOT(ISERROR(SEARCH("Fremdleistung",O218)))</formula>
    </cfRule>
  </conditionalFormatting>
  <conditionalFormatting sqref="O218">
    <cfRule type="cellIs" dxfId="25" priority="413" operator="equal">
      <formula>"Entfällt"</formula>
    </cfRule>
    <cfRule type="cellIs" dxfId="24" priority="414" operator="equal">
      <formula>"Entfällt"</formula>
    </cfRule>
  </conditionalFormatting>
  <conditionalFormatting sqref="V218">
    <cfRule type="containsText" dxfId="23" priority="391" operator="containsText" text="Fremdleistung">
      <formula>NOT(ISERROR(SEARCH("Fremdleistung",V218)))</formula>
    </cfRule>
    <cfRule type="containsText" dxfId="22" priority="392" operator="containsText" text="Fremdleistung">
      <formula>NOT(ISERROR(SEARCH("Fremdleistung",V218)))</formula>
    </cfRule>
    <cfRule type="containsText" dxfId="21" priority="393" operator="containsText" text="Fremdleistung">
      <formula>NOT(ISERROR(SEARCH("Fremdleistung",V218)))</formula>
    </cfRule>
    <cfRule type="containsText" dxfId="20" priority="394" operator="containsText" text="Fremdleistung">
      <formula>NOT(ISERROR(SEARCH("Fremdleistung",V218)))</formula>
    </cfRule>
    <cfRule type="containsText" dxfId="19" priority="398" operator="containsText" text="Fremdleistung">
      <formula>NOT(ISERROR(SEARCH("Fremdleistung",V218)))</formula>
    </cfRule>
    <cfRule type="containsText" dxfId="18" priority="399" operator="containsText" text="Fremdleistung">
      <formula>NOT(ISERROR(SEARCH("Fremdleistung",V218)))</formula>
    </cfRule>
    <cfRule type="containsText" dxfId="17" priority="400" operator="containsText" text="Fremdleistung">
      <formula>NOT(ISERROR(SEARCH("Fremdleistung",V218)))</formula>
    </cfRule>
  </conditionalFormatting>
  <conditionalFormatting sqref="V218">
    <cfRule type="containsText" dxfId="16" priority="395" operator="containsText" text="Fremdleistung">
      <formula>NOT(ISERROR(SEARCH("Fremdleistung",V218)))</formula>
    </cfRule>
    <cfRule type="containsText" dxfId="15" priority="396" operator="containsText" text="Fremdleistung">
      <formula>NOT(ISERROR(SEARCH("Fremdleistung",V218)))</formula>
    </cfRule>
    <cfRule type="containsText" dxfId="14" priority="397" operator="containsText" text="Fremdleistung">
      <formula>NOT(ISERROR(SEARCH("Fremdleistung",V218)))</formula>
    </cfRule>
  </conditionalFormatting>
  <conditionalFormatting sqref="V218">
    <cfRule type="cellIs" dxfId="13" priority="390" operator="equal">
      <formula>"Ja"</formula>
    </cfRule>
  </conditionalFormatting>
  <conditionalFormatting sqref="V218">
    <cfRule type="cellIs" dxfId="12" priority="389" operator="equal">
      <formula>"Ja"</formula>
    </cfRule>
  </conditionalFormatting>
  <conditionalFormatting sqref="N218">
    <cfRule type="containsText" dxfId="11" priority="379" operator="containsText" text="Fremdleistung">
      <formula>NOT(ISERROR(SEARCH("Fremdleistung",N218)))</formula>
    </cfRule>
    <cfRule type="containsText" dxfId="10" priority="380" operator="containsText" text="Fremdleistung">
      <formula>NOT(ISERROR(SEARCH("Fremdleistung",N218)))</formula>
    </cfRule>
    <cfRule type="containsText" dxfId="9" priority="381" operator="containsText" text="Fremdleistung">
      <formula>NOT(ISERROR(SEARCH("Fremdleistung",N218)))</formula>
    </cfRule>
    <cfRule type="containsText" dxfId="8" priority="382" operator="containsText" text="Fremdleistung">
      <formula>NOT(ISERROR(SEARCH("Fremdleistung",N218)))</formula>
    </cfRule>
    <cfRule type="containsText" dxfId="7" priority="386" operator="containsText" text="Fremdleistung">
      <formula>NOT(ISERROR(SEARCH("Fremdleistung",N218)))</formula>
    </cfRule>
    <cfRule type="containsText" dxfId="6" priority="387" operator="containsText" text="Fremdleistung">
      <formula>NOT(ISERROR(SEARCH("Fremdleistung",N218)))</formula>
    </cfRule>
    <cfRule type="containsText" dxfId="5" priority="388" operator="containsText" text="Fremdleistung">
      <formula>NOT(ISERROR(SEARCH("Fremdleistung",N218)))</formula>
    </cfRule>
  </conditionalFormatting>
  <conditionalFormatting sqref="N218">
    <cfRule type="containsText" dxfId="4" priority="383" operator="containsText" text="Fremdleistung">
      <formula>NOT(ISERROR(SEARCH("Fremdleistung",N218)))</formula>
    </cfRule>
    <cfRule type="containsText" dxfId="3" priority="384" operator="containsText" text="Fremdleistung">
      <formula>NOT(ISERROR(SEARCH("Fremdleistung",N218)))</formula>
    </cfRule>
    <cfRule type="containsText" dxfId="2" priority="385" operator="containsText" text="Fremdleistung">
      <formula>NOT(ISERROR(SEARCH("Fremdleistung",N218)))</formula>
    </cfRule>
  </conditionalFormatting>
  <conditionalFormatting sqref="N218">
    <cfRule type="cellIs" dxfId="1" priority="377" operator="equal">
      <formula>"Entfällt"</formula>
    </cfRule>
    <cfRule type="cellIs" dxfId="0" priority="378" operator="equal">
      <formula>"Entfällt"</formula>
    </cfRule>
  </conditionalFormatting>
  <dataValidations count="4">
    <dataValidation type="list" allowBlank="1" showInputMessage="1" showErrorMessage="1" sqref="J14995:J1048576 J1:J219" xr:uid="{00000000-0002-0000-1200-000000000000}">
      <formula1>Bodenwert</formula1>
    </dataValidation>
    <dataValidation type="list" allowBlank="1" showInputMessage="1" showErrorMessage="1" sqref="K2:U219" xr:uid="{00000000-0002-0000-1200-000001000000}">
      <formula1>Gestehung</formula1>
    </dataValidation>
    <dataValidation type="list" allowBlank="1" showInputMessage="1" showErrorMessage="1" sqref="V2:V219" xr:uid="{00000000-0002-0000-1200-000002000000}">
      <formula1>"Ja,Nein"</formula1>
    </dataValidation>
    <dataValidation type="list" allowBlank="1" showInputMessage="1" showErrorMessage="1" error="Das Baujahr muss zwischen 2000 und 2015 liegen!" sqref="E2:E219" xr:uid="{00000000-0002-0000-1200-000003000000}">
      <formula1>Baujahre</formula1>
    </dataValidation>
  </dataValidations>
  <pageMargins left="0.7" right="0.7" top="0.78740157499999996" bottom="0.78740157499999996" header="0.3" footer="0.3"/>
  <pageSetup paperSize="9" orientation="portrait"/>
  <drawing r:id="rId3"/>
  <legacyDrawing r:id="rId4"/>
  <mc:AlternateContent xmlns:mc="http://schemas.openxmlformats.org/markup-compatibility/2006">
    <mc:Choice Requires="x14">
      <controls>
        <mc:AlternateContent xmlns:mc="http://schemas.openxmlformats.org/markup-compatibility/2006">
          <mc:Choice Requires="x14">
            <control shapeId="173066" r:id="rId5" name="Button 10">
              <controlPr defaultSize="0" print="0" autoFill="0" autoPict="0" macro="[0]!Hauptmenü">
                <anchor moveWithCells="1" sizeWithCells="1">
                  <from>
                    <xdr:col>0</xdr:col>
                    <xdr:colOff>298450</xdr:colOff>
                    <xdr:row>0</xdr:row>
                    <xdr:rowOff>609600</xdr:rowOff>
                  </from>
                  <to>
                    <xdr:col>0</xdr:col>
                    <xdr:colOff>1917700</xdr:colOff>
                    <xdr:row>0</xdr:row>
                    <xdr:rowOff>914400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17"/>
  <dimension ref="A1:CL167"/>
  <sheetViews>
    <sheetView zoomScale="85" zoomScaleNormal="85" zoomScalePageLayoutView="85" workbookViewId="0">
      <pane ySplit="3" topLeftCell="A110" activePane="bottomLeft" state="frozen"/>
      <selection pane="bottomLeft" activeCell="B120" sqref="B120"/>
    </sheetView>
  </sheetViews>
  <sheetFormatPr baseColWidth="10" defaultColWidth="11.453125" defaultRowHeight="14.5" x14ac:dyDescent="0.35"/>
  <cols>
    <col min="1" max="1" width="2.81640625" style="7" customWidth="1"/>
    <col min="2" max="2" width="80" style="7" customWidth="1"/>
    <col min="3" max="3" width="18.453125" style="545" customWidth="1"/>
    <col min="4" max="4" width="20.26953125" style="7" customWidth="1"/>
    <col min="5" max="5" width="55.1796875" style="7" customWidth="1"/>
    <col min="6" max="6" width="52.7265625" style="7" customWidth="1"/>
    <col min="7" max="7" width="25.26953125" style="7" customWidth="1"/>
    <col min="8" max="10" width="4.7265625" style="7" customWidth="1"/>
    <col min="11" max="11" width="4" style="7" customWidth="1"/>
    <col min="12" max="12" width="21" style="7" bestFit="1" customWidth="1"/>
    <col min="13" max="13" width="19.26953125" style="7" customWidth="1"/>
    <col min="14" max="14" width="11.26953125" style="7" customWidth="1"/>
    <col min="15" max="18" width="4.7265625" style="7" customWidth="1"/>
    <col min="19" max="19" width="5.453125" style="7" customWidth="1"/>
    <col min="20" max="20" width="54" style="7" customWidth="1"/>
    <col min="21" max="21" width="19.453125" style="545" customWidth="1"/>
    <col min="22" max="23" width="20.7265625" style="7" customWidth="1"/>
    <col min="24" max="24" width="54.7265625" style="7" customWidth="1"/>
    <col min="25" max="25" width="26.81640625" style="545" customWidth="1"/>
    <col min="26" max="26" width="4.1796875" style="7" customWidth="1"/>
    <col min="27" max="27" width="3.453125" style="7" customWidth="1"/>
    <col min="28" max="28" width="17.1796875" style="7" customWidth="1"/>
    <col min="29" max="29" width="0" style="7" hidden="1" customWidth="1"/>
    <col min="30" max="30" width="49" style="7" hidden="1" customWidth="1"/>
    <col min="31" max="31" width="34.453125" style="8" hidden="1" customWidth="1"/>
    <col min="32" max="38" width="0" style="7" hidden="1" customWidth="1"/>
    <col min="39" max="39" width="13.453125" style="7" hidden="1" customWidth="1"/>
    <col min="40" max="40" width="13" style="7" hidden="1" customWidth="1"/>
    <col min="41" max="41" width="13.453125" style="7" hidden="1" customWidth="1"/>
    <col min="42" max="42" width="14.7265625" style="7" hidden="1" customWidth="1"/>
    <col min="43" max="43" width="13.453125" style="7" hidden="1" customWidth="1"/>
    <col min="44" max="45" width="15.26953125" style="7" hidden="1" customWidth="1"/>
    <col min="46" max="92" width="0" style="7" hidden="1" customWidth="1"/>
    <col min="93" max="16384" width="11.453125" style="7"/>
  </cols>
  <sheetData>
    <row r="1" spans="2:31" s="442" customFormat="1" ht="30" customHeight="1" x14ac:dyDescent="0.35">
      <c r="B1" s="2020" t="s">
        <v>1016</v>
      </c>
      <c r="C1" s="2020"/>
      <c r="D1" s="542"/>
      <c r="E1" s="542"/>
      <c r="F1" s="542"/>
      <c r="G1" s="542"/>
      <c r="H1" s="542"/>
      <c r="I1" s="542"/>
      <c r="J1" s="542"/>
      <c r="K1" s="542"/>
      <c r="L1" s="542"/>
      <c r="M1" s="542"/>
      <c r="N1" s="542"/>
      <c r="O1" s="542"/>
      <c r="P1" s="542"/>
      <c r="Q1" s="542"/>
      <c r="R1" s="542"/>
      <c r="S1" s="542"/>
      <c r="T1" s="542"/>
      <c r="AE1" s="443"/>
    </row>
    <row r="2" spans="2:31" s="442" customFormat="1" ht="30" customHeight="1" x14ac:dyDescent="0.35">
      <c r="B2" s="2020"/>
      <c r="C2" s="2020"/>
      <c r="D2" s="542"/>
      <c r="E2" s="542"/>
      <c r="F2" s="542"/>
      <c r="G2" s="542"/>
      <c r="H2" s="542"/>
      <c r="I2" s="542"/>
      <c r="J2" s="542"/>
      <c r="K2" s="542"/>
      <c r="L2" s="542"/>
      <c r="M2" s="542"/>
      <c r="N2" s="542"/>
      <c r="O2" s="542"/>
      <c r="P2" s="542"/>
      <c r="Q2" s="542"/>
      <c r="R2" s="542"/>
      <c r="S2" s="542"/>
      <c r="T2" s="542"/>
      <c r="AE2" s="443"/>
    </row>
    <row r="3" spans="2:31" s="442" customFormat="1" ht="17.25" customHeight="1" x14ac:dyDescent="0.35">
      <c r="B3" s="441"/>
      <c r="C3" s="444"/>
      <c r="D3" s="443"/>
      <c r="E3" s="443"/>
      <c r="F3" s="443"/>
      <c r="G3" s="443"/>
      <c r="H3" s="443"/>
      <c r="I3" s="443"/>
      <c r="J3" s="443"/>
      <c r="K3" s="443"/>
      <c r="L3" s="443"/>
      <c r="M3" s="443"/>
      <c r="N3" s="443"/>
      <c r="O3" s="443"/>
      <c r="P3" s="443"/>
      <c r="Q3" s="443"/>
      <c r="R3" s="443"/>
      <c r="S3" s="443"/>
      <c r="T3" s="443"/>
      <c r="U3" s="443"/>
      <c r="V3" s="443"/>
      <c r="W3" s="443"/>
      <c r="X3" s="543"/>
      <c r="AE3" s="443"/>
    </row>
    <row r="4" spans="2:31" ht="6.75" customHeight="1" x14ac:dyDescent="0.35"/>
    <row r="5" spans="2:31" ht="6" customHeight="1" x14ac:dyDescent="0.35">
      <c r="U5" s="7"/>
    </row>
    <row r="6" spans="2:31" ht="6" customHeight="1" x14ac:dyDescent="0.35">
      <c r="U6" s="7"/>
    </row>
    <row r="7" spans="2:31" x14ac:dyDescent="0.35">
      <c r="T7" s="545"/>
      <c r="U7" s="7"/>
      <c r="AE7" s="7"/>
    </row>
    <row r="8" spans="2:31" hidden="1" x14ac:dyDescent="0.35">
      <c r="T8" s="545"/>
      <c r="U8" s="7"/>
      <c r="AE8" s="7"/>
    </row>
    <row r="9" spans="2:31" hidden="1" x14ac:dyDescent="0.35">
      <c r="T9" s="545"/>
      <c r="U9" s="7"/>
      <c r="AE9" s="7"/>
    </row>
    <row r="10" spans="2:31" ht="15" hidden="1" thickBot="1" x14ac:dyDescent="0.4">
      <c r="T10" s="545"/>
      <c r="U10" s="7"/>
      <c r="AE10" s="7"/>
    </row>
    <row r="11" spans="2:31" ht="15" hidden="1" thickBot="1" x14ac:dyDescent="0.4">
      <c r="B11" s="630" t="s">
        <v>1017</v>
      </c>
      <c r="C11" s="834"/>
      <c r="D11" s="834"/>
      <c r="E11" s="834"/>
      <c r="F11" s="834"/>
      <c r="G11" s="631"/>
      <c r="K11" s="2021" t="s">
        <v>1018</v>
      </c>
      <c r="L11" s="2022"/>
      <c r="M11" s="2022"/>
      <c r="N11" s="2022"/>
      <c r="O11" s="2022"/>
      <c r="P11" s="2022"/>
      <c r="Q11" s="2022"/>
      <c r="R11" s="2022"/>
      <c r="S11" s="2022"/>
      <c r="T11" s="834"/>
      <c r="U11" s="834"/>
      <c r="V11" s="834"/>
      <c r="W11" s="834"/>
      <c r="X11" s="834"/>
      <c r="Y11" s="853"/>
      <c r="AE11" s="7"/>
    </row>
    <row r="12" spans="2:31" ht="15" hidden="1" customHeight="1" thickBot="1" x14ac:dyDescent="0.4">
      <c r="L12" s="779"/>
      <c r="U12" s="7"/>
      <c r="AE12" s="7"/>
    </row>
    <row r="13" spans="2:31" ht="15" hidden="1" customHeight="1" thickBot="1" x14ac:dyDescent="0.4">
      <c r="B13" s="2018"/>
      <c r="C13" s="7"/>
      <c r="F13" s="2018"/>
      <c r="G13" s="878"/>
      <c r="T13" s="778" t="s">
        <v>1019</v>
      </c>
      <c r="U13" s="827">
        <f>G62</f>
        <v>2016</v>
      </c>
      <c r="AE13" s="7"/>
    </row>
    <row r="14" spans="2:31" ht="15" hidden="1" customHeight="1" thickBot="1" x14ac:dyDescent="0.4">
      <c r="B14" s="2018"/>
      <c r="C14" s="776"/>
      <c r="F14" s="2019"/>
      <c r="G14" s="878"/>
      <c r="T14" s="781"/>
      <c r="U14" s="7"/>
      <c r="AE14" s="7"/>
    </row>
    <row r="15" spans="2:31" ht="15" hidden="1" customHeight="1" thickBot="1" x14ac:dyDescent="0.4">
      <c r="B15" s="2026" t="s">
        <v>1020</v>
      </c>
      <c r="C15" s="1574">
        <v>42705</v>
      </c>
      <c r="D15" s="878"/>
      <c r="E15" s="2027" t="s">
        <v>1021</v>
      </c>
      <c r="F15" s="1575">
        <v>42705</v>
      </c>
      <c r="G15" s="878"/>
      <c r="K15" s="812" t="s">
        <v>1022</v>
      </c>
      <c r="L15" s="813"/>
      <c r="M15" s="814">
        <f>YEAR(G13)</f>
        <v>1900</v>
      </c>
      <c r="N15" s="780"/>
      <c r="S15" s="784"/>
      <c r="T15" s="778" t="s">
        <v>1023</v>
      </c>
      <c r="U15" s="798" t="s">
        <v>118</v>
      </c>
      <c r="V15" s="828" t="s">
        <v>1024</v>
      </c>
      <c r="W15" s="828" t="s">
        <v>1025</v>
      </c>
      <c r="X15" s="822" t="s">
        <v>1026</v>
      </c>
      <c r="Y15" s="822" t="s">
        <v>1027</v>
      </c>
      <c r="AE15" s="7"/>
    </row>
    <row r="16" spans="2:31" ht="15" hidden="1" customHeight="1" x14ac:dyDescent="0.35">
      <c r="B16" s="2026"/>
      <c r="C16" s="879"/>
      <c r="D16" s="878"/>
      <c r="E16" s="2027"/>
      <c r="F16" s="880"/>
      <c r="J16" s="784"/>
      <c r="K16" s="810" t="s">
        <v>1028</v>
      </c>
      <c r="L16" s="811"/>
      <c r="M16" s="787"/>
      <c r="S16" s="784"/>
      <c r="U16" s="1576"/>
      <c r="V16" s="1577">
        <v>0.15325670498084293</v>
      </c>
      <c r="W16" s="829"/>
      <c r="X16" s="830">
        <v>1.2500000000000001E-2</v>
      </c>
      <c r="Y16" s="871"/>
      <c r="AE16" s="7"/>
    </row>
    <row r="17" spans="2:31" ht="15" hidden="1" customHeight="1" thickBot="1" x14ac:dyDescent="0.4">
      <c r="B17" s="902"/>
      <c r="C17" s="879"/>
      <c r="D17" s="878"/>
      <c r="E17" s="902"/>
      <c r="F17" s="879"/>
      <c r="J17" s="784"/>
      <c r="K17" s="793">
        <v>0</v>
      </c>
      <c r="L17" s="786" t="s">
        <v>1025</v>
      </c>
      <c r="M17" s="792" t="e">
        <f>IF(Kalkulation!$H$9=Einstellungen!#REF!,Einstellungen!#REF!/(Einstellungen!#REF!*Einstellungen!E92),IF(Kalkulation!$H$9=Einstellungen!#REF!,Einstellungen!#REF!/(Einstellungen!#REF!*Einstellungen!E92),IF(Kalkulation!$H$9=Einstellungen!#REF!,Einstellungen!#REF!/(Einstellungen!#REF!*Einstellungen!E92),Einstellungen!#REF!/(Einstellungen!#REF!*Einstellungen!E92))))</f>
        <v>#REF!</v>
      </c>
      <c r="N17" s="780" t="s">
        <v>1029</v>
      </c>
      <c r="S17" s="784"/>
      <c r="T17" s="817" t="s">
        <v>1030</v>
      </c>
      <c r="U17" s="872">
        <f>VLOOKUP(U13,$T$53:$X$74,3,FALSE)</f>
        <v>1755.2249999999999</v>
      </c>
      <c r="V17" s="831">
        <f>U17*V16</f>
        <v>269</v>
      </c>
      <c r="W17" s="831" t="e">
        <f>VLOOKUP(U13,$T$54:$X$117,5,FALSE)</f>
        <v>#REF!</v>
      </c>
      <c r="X17" s="832">
        <f>CL129/C35</f>
        <v>24.274843051161834</v>
      </c>
      <c r="Y17" s="832"/>
      <c r="AE17" s="7"/>
    </row>
    <row r="18" spans="2:31" ht="15" hidden="1" customHeight="1" x14ac:dyDescent="0.35">
      <c r="B18" s="878"/>
      <c r="C18" s="878"/>
      <c r="D18" s="878"/>
      <c r="E18" s="878"/>
      <c r="F18" s="878"/>
      <c r="J18" s="784"/>
      <c r="K18" s="794">
        <v>1</v>
      </c>
      <c r="L18" s="785" t="s">
        <v>1031</v>
      </c>
      <c r="M18" s="790" t="s">
        <v>1032</v>
      </c>
      <c r="N18" s="780"/>
      <c r="T18" s="779"/>
      <c r="U18" s="797"/>
      <c r="V18" s="779"/>
      <c r="W18" s="779"/>
      <c r="AE18" s="7"/>
    </row>
    <row r="19" spans="2:31" ht="17.5" hidden="1" customHeight="1" thickBot="1" x14ac:dyDescent="0.4">
      <c r="B19" s="878"/>
      <c r="C19" s="878"/>
      <c r="D19" s="878"/>
      <c r="E19" s="878"/>
      <c r="F19" s="878"/>
      <c r="J19" s="784"/>
      <c r="K19" s="793">
        <v>2</v>
      </c>
      <c r="L19" s="434" t="s">
        <v>1033</v>
      </c>
      <c r="M19" s="2023"/>
      <c r="N19" s="780"/>
      <c r="U19" s="7"/>
      <c r="Y19" s="7"/>
      <c r="AE19" s="7"/>
    </row>
    <row r="20" spans="2:31" ht="15" hidden="1" customHeight="1" x14ac:dyDescent="0.35">
      <c r="B20" s="881" t="s">
        <v>1034</v>
      </c>
      <c r="C20" s="882">
        <v>-7.9000000000000001E-4</v>
      </c>
      <c r="D20" s="878"/>
      <c r="E20" s="881" t="s">
        <v>1034</v>
      </c>
      <c r="F20" s="882">
        <v>-7.9000000000000001E-4</v>
      </c>
      <c r="J20" s="784"/>
      <c r="K20" s="8">
        <v>3</v>
      </c>
      <c r="L20" s="786" t="s">
        <v>1035</v>
      </c>
      <c r="M20" s="2024"/>
      <c r="N20" s="780" t="s">
        <v>1029</v>
      </c>
      <c r="AE20" s="7"/>
    </row>
    <row r="21" spans="2:31" ht="15" hidden="1" customHeight="1" x14ac:dyDescent="0.35">
      <c r="B21" s="884" t="s">
        <v>1036</v>
      </c>
      <c r="C21" s="885">
        <v>6.5000000000000002E-2</v>
      </c>
      <c r="D21" s="878"/>
      <c r="E21" s="884" t="s">
        <v>1036</v>
      </c>
      <c r="F21" s="885">
        <v>6.5000000000000002E-2</v>
      </c>
      <c r="J21" s="784"/>
      <c r="K21" s="795">
        <v>4</v>
      </c>
      <c r="L21" s="434" t="s">
        <v>1037</v>
      </c>
      <c r="M21" s="2025"/>
      <c r="N21" s="780"/>
      <c r="U21" s="7"/>
      <c r="AE21" s="7"/>
    </row>
    <row r="22" spans="2:31" ht="15" hidden="1" customHeight="1" x14ac:dyDescent="0.35">
      <c r="B22" s="886" t="s">
        <v>1038</v>
      </c>
      <c r="C22" s="887">
        <v>0.77</v>
      </c>
      <c r="D22" s="878"/>
      <c r="E22" s="888" t="s">
        <v>1038</v>
      </c>
      <c r="F22" s="889">
        <v>0.77</v>
      </c>
      <c r="J22" s="784"/>
      <c r="K22" s="795">
        <v>5</v>
      </c>
      <c r="L22" s="786" t="s">
        <v>3</v>
      </c>
      <c r="M22" s="788"/>
      <c r="N22" s="780"/>
      <c r="U22" s="7"/>
      <c r="X22" s="8"/>
      <c r="AE22" s="7"/>
    </row>
    <row r="23" spans="2:31" ht="15" hidden="1" customHeight="1" x14ac:dyDescent="0.35">
      <c r="B23" s="890" t="s">
        <v>1039</v>
      </c>
      <c r="C23" s="1578">
        <f>C20+C21*C22</f>
        <v>4.9260000000000005E-2</v>
      </c>
      <c r="D23" s="878"/>
      <c r="E23" s="1579" t="s">
        <v>1039</v>
      </c>
      <c r="F23" s="1578">
        <f>F20+F21*F22</f>
        <v>4.9260000000000005E-2</v>
      </c>
      <c r="J23" s="784"/>
      <c r="K23" s="794">
        <v>6</v>
      </c>
      <c r="L23" s="785" t="s">
        <v>1040</v>
      </c>
      <c r="M23" s="788"/>
      <c r="N23" s="780"/>
      <c r="U23" s="7"/>
      <c r="AE23" s="7"/>
    </row>
    <row r="24" spans="2:31" ht="15" hidden="1" customHeight="1" thickBot="1" x14ac:dyDescent="0.4">
      <c r="B24" s="891"/>
      <c r="C24" s="892"/>
      <c r="D24" s="883"/>
      <c r="E24" s="891"/>
      <c r="F24" s="899"/>
      <c r="J24" s="784"/>
      <c r="K24" s="794">
        <v>7</v>
      </c>
      <c r="L24" s="785" t="s">
        <v>1041</v>
      </c>
      <c r="M24" s="789"/>
      <c r="N24" s="780"/>
      <c r="AE24" s="7"/>
    </row>
    <row r="25" spans="2:31" ht="15" hidden="1" customHeight="1" x14ac:dyDescent="0.35">
      <c r="B25" s="881" t="s">
        <v>1034</v>
      </c>
      <c r="C25" s="882">
        <v>-7.9000000000000001E-4</v>
      </c>
      <c r="D25" s="878"/>
      <c r="E25" s="881" t="s">
        <v>1034</v>
      </c>
      <c r="F25" s="882">
        <v>-7.9000000000000001E-4</v>
      </c>
      <c r="J25" s="784"/>
      <c r="K25" s="8">
        <v>8</v>
      </c>
      <c r="L25" s="434" t="s">
        <v>1042</v>
      </c>
      <c r="M25" s="790"/>
      <c r="N25" s="780"/>
      <c r="AE25" s="7"/>
    </row>
    <row r="26" spans="2:31" ht="15" hidden="1" customHeight="1" thickBot="1" x14ac:dyDescent="0.4">
      <c r="B26" s="884" t="s">
        <v>1043</v>
      </c>
      <c r="C26" s="885">
        <v>1.4999999999999999E-2</v>
      </c>
      <c r="D26" s="878"/>
      <c r="E26" s="884" t="s">
        <v>1043</v>
      </c>
      <c r="F26" s="885">
        <v>1.4999999999999999E-2</v>
      </c>
      <c r="J26" s="784"/>
      <c r="K26" s="796">
        <v>9</v>
      </c>
      <c r="L26" s="815" t="s">
        <v>1044</v>
      </c>
      <c r="M26" s="791"/>
      <c r="N26" s="780"/>
      <c r="AE26" s="7"/>
    </row>
    <row r="27" spans="2:31" ht="15" hidden="1" customHeight="1" x14ac:dyDescent="0.35">
      <c r="B27" s="893" t="s">
        <v>1045</v>
      </c>
      <c r="C27" s="885">
        <v>7.4999999999999997E-3</v>
      </c>
      <c r="D27" s="878"/>
      <c r="E27" s="893" t="s">
        <v>1045</v>
      </c>
      <c r="F27" s="885">
        <v>7.4999999999999997E-3</v>
      </c>
      <c r="K27" s="8"/>
      <c r="AE27" s="7"/>
    </row>
    <row r="28" spans="2:31" ht="15" hidden="1" customHeight="1" x14ac:dyDescent="0.35">
      <c r="B28" s="894" t="s">
        <v>1046</v>
      </c>
      <c r="C28" s="885">
        <v>5.0000000000000001E-3</v>
      </c>
      <c r="D28" s="878"/>
      <c r="E28" s="894" t="s">
        <v>1046</v>
      </c>
      <c r="F28" s="885">
        <v>5.0000000000000001E-3</v>
      </c>
      <c r="K28" s="8"/>
      <c r="AE28" s="7"/>
    </row>
    <row r="29" spans="2:31" ht="15" hidden="1" customHeight="1" x14ac:dyDescent="0.35">
      <c r="B29" s="886"/>
      <c r="C29" s="895"/>
      <c r="D29" s="878"/>
      <c r="E29" s="886" t="s">
        <v>1047</v>
      </c>
      <c r="F29" s="895">
        <v>5.0000000000000001E-3</v>
      </c>
      <c r="K29" s="8"/>
      <c r="AE29" s="7"/>
    </row>
    <row r="30" spans="2:31" ht="15" hidden="1" customHeight="1" thickBot="1" x14ac:dyDescent="0.4">
      <c r="B30" s="896" t="s">
        <v>1048</v>
      </c>
      <c r="C30" s="897">
        <f>SUM(C25:C28)</f>
        <v>2.6710000000000001E-2</v>
      </c>
      <c r="D30" s="878"/>
      <c r="E30" s="896" t="s">
        <v>1048</v>
      </c>
      <c r="F30" s="897">
        <f>SUM(F25:F29)</f>
        <v>3.1710000000000002E-2</v>
      </c>
      <c r="K30" s="8"/>
      <c r="AE30" s="7"/>
    </row>
    <row r="31" spans="2:31" ht="15" hidden="1" customHeight="1" x14ac:dyDescent="0.35">
      <c r="B31" s="898" t="s">
        <v>1049</v>
      </c>
      <c r="C31" s="885"/>
      <c r="D31" s="878"/>
      <c r="E31" s="898" t="s">
        <v>1049</v>
      </c>
      <c r="F31" s="885"/>
      <c r="K31" s="8"/>
      <c r="AE31" s="7"/>
    </row>
    <row r="32" spans="2:31" ht="15" hidden="1" customHeight="1" x14ac:dyDescent="0.35">
      <c r="B32" s="894" t="s">
        <v>1050</v>
      </c>
      <c r="C32" s="899">
        <v>0.85</v>
      </c>
      <c r="D32" s="878"/>
      <c r="E32" s="894" t="s">
        <v>1050</v>
      </c>
      <c r="F32" s="899">
        <v>0.85</v>
      </c>
      <c r="K32" s="8"/>
      <c r="AE32" s="7"/>
    </row>
    <row r="33" spans="2:31" ht="15" hidden="1" customHeight="1" x14ac:dyDescent="0.35">
      <c r="B33" s="886" t="s">
        <v>1051</v>
      </c>
      <c r="C33" s="900">
        <v>0.15</v>
      </c>
      <c r="D33" s="878"/>
      <c r="E33" s="886" t="s">
        <v>1051</v>
      </c>
      <c r="F33" s="900">
        <v>0.15000000000000002</v>
      </c>
      <c r="K33" s="8"/>
      <c r="AE33" s="7"/>
    </row>
    <row r="34" spans="2:31" ht="15" hidden="1" customHeight="1" thickBot="1" x14ac:dyDescent="0.4">
      <c r="B34" s="1580" t="s">
        <v>1052</v>
      </c>
      <c r="C34" s="901">
        <f>C23*C33+C30*C32</f>
        <v>3.0092500000000001E-2</v>
      </c>
      <c r="D34" s="878"/>
      <c r="E34" s="1580" t="s">
        <v>1052</v>
      </c>
      <c r="F34" s="901">
        <f>F23*F33+F30*F32</f>
        <v>3.4342500000000005E-2</v>
      </c>
      <c r="K34" s="8"/>
      <c r="AE34" s="7"/>
    </row>
    <row r="35" spans="2:31" ht="15" hidden="1" customHeight="1" thickBot="1" x14ac:dyDescent="0.4">
      <c r="B35" s="1580" t="s">
        <v>1053</v>
      </c>
      <c r="C35" s="1581">
        <f>((1+C34)^Einstellungen!E93-1)/(((1+C34)^Einstellungen!E93)*((1+C34)-1))</f>
        <v>25.684633894250045</v>
      </c>
      <c r="D35" s="878"/>
      <c r="E35" s="1580" t="s">
        <v>1053</v>
      </c>
      <c r="F35" s="1581">
        <f>((1+F34)^Einstellungen!E93-1)/(((1+F34)^Einstellungen!E93)*((1+F34)-1))</f>
        <v>23.736365975467628</v>
      </c>
      <c r="K35" s="8"/>
      <c r="AE35" s="7"/>
    </row>
    <row r="36" spans="2:31" ht="15" hidden="1" customHeight="1" x14ac:dyDescent="0.35">
      <c r="C36" s="7"/>
      <c r="AE36" s="7"/>
    </row>
    <row r="37" spans="2:31" ht="15" hidden="1" customHeight="1" x14ac:dyDescent="0.35">
      <c r="C37" s="7"/>
      <c r="AE37" s="7"/>
    </row>
    <row r="38" spans="2:31" ht="15" hidden="1" customHeight="1" x14ac:dyDescent="0.35">
      <c r="C38" s="7"/>
      <c r="AE38" s="7"/>
    </row>
    <row r="39" spans="2:31" ht="15" hidden="1" customHeight="1" x14ac:dyDescent="0.35">
      <c r="C39" s="7"/>
      <c r="AE39" s="7"/>
    </row>
    <row r="40" spans="2:31" ht="15" hidden="1" customHeight="1" x14ac:dyDescent="0.35">
      <c r="C40" s="7"/>
      <c r="AE40" s="7"/>
    </row>
    <row r="41" spans="2:31" ht="15" hidden="1" customHeight="1" x14ac:dyDescent="0.35">
      <c r="C41" s="7"/>
      <c r="AE41" s="7"/>
    </row>
    <row r="42" spans="2:31" ht="15" hidden="1" customHeight="1" x14ac:dyDescent="0.35">
      <c r="C42" s="7"/>
      <c r="AE42" s="7"/>
    </row>
    <row r="43" spans="2:31" ht="15" hidden="1" customHeight="1" x14ac:dyDescent="0.35">
      <c r="C43" s="7"/>
      <c r="AE43" s="7"/>
    </row>
    <row r="44" spans="2:31" ht="15" hidden="1" customHeight="1" x14ac:dyDescent="0.35">
      <c r="C44" s="7"/>
      <c r="AE44" s="7"/>
    </row>
    <row r="45" spans="2:31" ht="15" hidden="1" customHeight="1" x14ac:dyDescent="0.35">
      <c r="C45" s="7"/>
      <c r="AE45" s="7"/>
    </row>
    <row r="46" spans="2:31" ht="15" hidden="1" customHeight="1" x14ac:dyDescent="0.35">
      <c r="C46" s="7"/>
      <c r="AE46" s="7"/>
    </row>
    <row r="47" spans="2:31" ht="15" hidden="1" customHeight="1" x14ac:dyDescent="0.35">
      <c r="C47" s="7"/>
      <c r="AE47" s="7"/>
    </row>
    <row r="48" spans="2:31" ht="15" hidden="1" customHeight="1" thickBot="1" x14ac:dyDescent="0.4">
      <c r="C48" s="7"/>
      <c r="AE48" s="7"/>
    </row>
    <row r="49" spans="1:31" ht="15" hidden="1" customHeight="1" thickBot="1" x14ac:dyDescent="0.4">
      <c r="C49" s="7"/>
      <c r="T49" s="2005" t="s">
        <v>1054</v>
      </c>
      <c r="U49" s="2006"/>
      <c r="V49" s="2006"/>
      <c r="W49" s="775"/>
      <c r="X49" s="816"/>
      <c r="AE49" s="7"/>
    </row>
    <row r="50" spans="1:31" ht="15" hidden="1" customHeight="1" x14ac:dyDescent="0.35">
      <c r="C50" s="7"/>
      <c r="T50" s="2014" t="s">
        <v>994</v>
      </c>
      <c r="U50" s="2013" t="s">
        <v>1055</v>
      </c>
      <c r="V50" s="2010" t="s">
        <v>1056</v>
      </c>
      <c r="W50" s="2007" t="s">
        <v>1057</v>
      </c>
      <c r="X50" s="2007" t="s">
        <v>1058</v>
      </c>
      <c r="AE50" s="7"/>
    </row>
    <row r="51" spans="1:31" ht="18" hidden="1" customHeight="1" x14ac:dyDescent="0.35">
      <c r="C51" s="7"/>
      <c r="F51" s="777"/>
      <c r="G51" s="777"/>
      <c r="H51" s="777"/>
      <c r="I51" s="777"/>
      <c r="T51" s="2015"/>
      <c r="U51" s="1813"/>
      <c r="V51" s="2011"/>
      <c r="W51" s="2008"/>
      <c r="X51" s="2008"/>
      <c r="AE51" s="7"/>
    </row>
    <row r="52" spans="1:31" ht="15" hidden="1" customHeight="1" x14ac:dyDescent="0.35">
      <c r="C52" s="7"/>
      <c r="F52" s="777"/>
      <c r="G52" s="777"/>
      <c r="H52" s="777"/>
      <c r="I52" s="777"/>
      <c r="T52" s="2015"/>
      <c r="U52" s="1813"/>
      <c r="V52" s="2011"/>
      <c r="W52" s="2008"/>
      <c r="X52" s="2008"/>
      <c r="Y52" s="7"/>
      <c r="AE52" s="7"/>
    </row>
    <row r="53" spans="1:31" ht="15" hidden="1" customHeight="1" x14ac:dyDescent="0.35">
      <c r="C53" s="777"/>
      <c r="F53" s="777"/>
      <c r="G53" s="777"/>
      <c r="H53" s="777"/>
      <c r="I53" s="777"/>
      <c r="T53" s="2016"/>
      <c r="U53" s="1648"/>
      <c r="V53" s="2012"/>
      <c r="W53" s="2009"/>
      <c r="X53" s="2009"/>
      <c r="Y53" s="7"/>
      <c r="AE53" s="7"/>
    </row>
    <row r="54" spans="1:31" ht="15" hidden="1" customHeight="1" thickBot="1" x14ac:dyDescent="0.4">
      <c r="B54" s="783"/>
      <c r="F54" s="777"/>
      <c r="G54" s="777"/>
      <c r="H54" s="777"/>
      <c r="I54" s="777"/>
      <c r="T54" s="1582">
        <v>2001</v>
      </c>
      <c r="U54" s="1583">
        <v>72.099999999999994</v>
      </c>
      <c r="V54" s="1584">
        <f t="shared" ref="V54:V67" si="0">V55/U55*U54</f>
        <v>1249.2766288252715</v>
      </c>
      <c r="W54" s="1584">
        <f t="shared" ref="W54:X67" si="1">W55/V55*V54</f>
        <v>191.46001974333666</v>
      </c>
      <c r="X54" s="1584" t="e">
        <f t="shared" si="1"/>
        <v>#REF!</v>
      </c>
      <c r="Y54" s="7"/>
      <c r="AE54" s="7"/>
    </row>
    <row r="55" spans="1:31" ht="15" hidden="1" customHeight="1" thickBot="1" x14ac:dyDescent="0.4">
      <c r="B55" s="630" t="s">
        <v>1059</v>
      </c>
      <c r="C55" s="834"/>
      <c r="D55" s="834"/>
      <c r="E55" s="834"/>
      <c r="F55" s="834"/>
      <c r="G55" s="631"/>
      <c r="T55" s="1582">
        <v>2002</v>
      </c>
      <c r="U55" s="1583">
        <v>72.599999999999994</v>
      </c>
      <c r="V55" s="1584">
        <f t="shared" si="0"/>
        <v>1257.9401283316881</v>
      </c>
      <c r="W55" s="1584">
        <f t="shared" si="1"/>
        <v>192.78775913129323</v>
      </c>
      <c r="X55" s="1584" t="e">
        <f t="shared" si="1"/>
        <v>#REF!</v>
      </c>
      <c r="Y55" s="7"/>
      <c r="AE55" s="7"/>
    </row>
    <row r="56" spans="1:31" ht="15" hidden="1" customHeight="1" x14ac:dyDescent="0.35">
      <c r="C56" s="777"/>
      <c r="G56" s="777"/>
      <c r="T56" s="1582">
        <v>2003</v>
      </c>
      <c r="U56" s="1583">
        <v>73.3</v>
      </c>
      <c r="V56" s="1584">
        <f t="shared" si="0"/>
        <v>1270.0690276406713</v>
      </c>
      <c r="W56" s="1584">
        <f t="shared" si="1"/>
        <v>194.6465942744324</v>
      </c>
      <c r="X56" s="1584" t="e">
        <f t="shared" si="1"/>
        <v>#REF!</v>
      </c>
      <c r="Y56" s="7"/>
      <c r="AE56" s="7"/>
    </row>
    <row r="57" spans="1:31" ht="15" hidden="1" customHeight="1" thickBot="1" x14ac:dyDescent="0.4">
      <c r="T57" s="1582">
        <v>2004</v>
      </c>
      <c r="U57" s="1583">
        <v>74.8</v>
      </c>
      <c r="V57" s="1584">
        <f t="shared" si="0"/>
        <v>1296.059526159921</v>
      </c>
      <c r="W57" s="1584">
        <f t="shared" si="1"/>
        <v>198.62981243830208</v>
      </c>
      <c r="X57" s="1584" t="e">
        <f t="shared" si="1"/>
        <v>#REF!</v>
      </c>
      <c r="Y57" s="7"/>
      <c r="AE57" s="7"/>
    </row>
    <row r="58" spans="1:31" ht="19.399999999999999" hidden="1" customHeight="1" thickBot="1" x14ac:dyDescent="0.55000000000000004">
      <c r="B58" s="857"/>
      <c r="C58" s="824"/>
      <c r="F58" s="856" t="s">
        <v>1060</v>
      </c>
      <c r="G58" s="824"/>
      <c r="T58" s="1582">
        <v>2005</v>
      </c>
      <c r="U58" s="1583">
        <v>76.099999999999994</v>
      </c>
      <c r="V58" s="1584">
        <f t="shared" si="0"/>
        <v>1318.584624876604</v>
      </c>
      <c r="W58" s="1584">
        <f t="shared" si="1"/>
        <v>202.08193484698916</v>
      </c>
      <c r="X58" s="1584" t="e">
        <f t="shared" si="1"/>
        <v>#REF!</v>
      </c>
      <c r="Y58" s="7"/>
      <c r="AE58" s="7"/>
    </row>
    <row r="59" spans="1:31" ht="15" hidden="1" customHeight="1" x14ac:dyDescent="0.35">
      <c r="B59" s="858"/>
      <c r="C59" s="822"/>
      <c r="F59" s="859" t="str">
        <f>Kalkulation!C5</f>
        <v>Heim 2  - Musterort</v>
      </c>
      <c r="G59" s="825"/>
      <c r="T59" s="1585">
        <v>2006</v>
      </c>
      <c r="U59" s="1583">
        <v>78.099999999999994</v>
      </c>
      <c r="V59" s="1584">
        <f t="shared" si="0"/>
        <v>1353.2386229022704</v>
      </c>
      <c r="W59" s="1584">
        <f t="shared" si="1"/>
        <v>207.39289239881541</v>
      </c>
      <c r="X59" s="1584" t="e">
        <f t="shared" si="1"/>
        <v>#REF!</v>
      </c>
      <c r="Y59" s="7"/>
      <c r="AE59" s="7"/>
    </row>
    <row r="60" spans="1:31" ht="15" hidden="1" customHeight="1" x14ac:dyDescent="0.35">
      <c r="B60" s="1586"/>
      <c r="C60" s="841"/>
      <c r="E60" s="784"/>
      <c r="F60" s="1587" t="s">
        <v>1061</v>
      </c>
      <c r="G60" s="840"/>
      <c r="H60" s="780"/>
      <c r="T60" s="1585">
        <v>2007</v>
      </c>
      <c r="U60" s="1583">
        <v>81.099999999999994</v>
      </c>
      <c r="V60" s="1584">
        <f t="shared" si="0"/>
        <v>1405.2196199407699</v>
      </c>
      <c r="W60" s="1584">
        <f t="shared" si="1"/>
        <v>215.35932872655479</v>
      </c>
      <c r="X60" s="1584" t="e">
        <f t="shared" si="1"/>
        <v>#REF!</v>
      </c>
      <c r="Y60" s="7"/>
      <c r="AE60" s="7"/>
    </row>
    <row r="61" spans="1:31" hidden="1" x14ac:dyDescent="0.35">
      <c r="B61" s="1588"/>
      <c r="C61" s="823"/>
      <c r="E61" s="784"/>
      <c r="F61" s="1588" t="s">
        <v>1062</v>
      </c>
      <c r="G61" s="823"/>
      <c r="T61" s="1582">
        <v>2008</v>
      </c>
      <c r="U61" s="1583">
        <v>85.1</v>
      </c>
      <c r="V61" s="1584">
        <f t="shared" si="0"/>
        <v>1474.5276159921027</v>
      </c>
      <c r="W61" s="1584">
        <f t="shared" si="1"/>
        <v>225.98124383020735</v>
      </c>
      <c r="X61" s="1584" t="e">
        <f t="shared" si="1"/>
        <v>#REF!</v>
      </c>
      <c r="Y61" s="7"/>
      <c r="AE61" s="7"/>
    </row>
    <row r="62" spans="1:31" hidden="1" x14ac:dyDescent="0.35">
      <c r="B62" s="629"/>
      <c r="C62" s="804"/>
      <c r="E62" s="784"/>
      <c r="F62" s="800" t="s">
        <v>1063</v>
      </c>
      <c r="G62" s="804">
        <f>Kalkulation!C9</f>
        <v>2016</v>
      </c>
      <c r="T62" s="1582">
        <v>2009</v>
      </c>
      <c r="U62" s="1583">
        <v>87.9</v>
      </c>
      <c r="V62" s="1584">
        <f t="shared" si="0"/>
        <v>1523.0432132280357</v>
      </c>
      <c r="W62" s="1584">
        <f t="shared" si="1"/>
        <v>233.41658440276413</v>
      </c>
      <c r="X62" s="1584" t="e">
        <f t="shared" si="1"/>
        <v>#REF!</v>
      </c>
      <c r="Y62" s="7"/>
      <c r="AE62" s="7"/>
    </row>
    <row r="63" spans="1:31" hidden="1" x14ac:dyDescent="0.35">
      <c r="B63" s="629"/>
      <c r="C63" s="799"/>
      <c r="E63" s="784"/>
      <c r="F63" s="800" t="s">
        <v>1064</v>
      </c>
      <c r="G63" s="799">
        <f>(U17+V17)*G64*G67</f>
        <v>6376308.75</v>
      </c>
      <c r="T63" s="1582">
        <v>2010</v>
      </c>
      <c r="U63" s="1583">
        <v>91.3</v>
      </c>
      <c r="V63" s="1584">
        <f t="shared" si="0"/>
        <v>1581.9550098716684</v>
      </c>
      <c r="W63" s="1584">
        <f t="shared" si="1"/>
        <v>242.44521224086876</v>
      </c>
      <c r="X63" s="1584" t="e">
        <f t="shared" si="1"/>
        <v>#REF!</v>
      </c>
      <c r="Y63" s="7"/>
      <c r="AE63" s="7"/>
    </row>
    <row r="64" spans="1:31" hidden="1" x14ac:dyDescent="0.35">
      <c r="A64" s="784"/>
      <c r="B64" s="629"/>
      <c r="C64" s="799"/>
      <c r="E64" s="784"/>
      <c r="F64" s="800" t="s">
        <v>1065</v>
      </c>
      <c r="G64" s="799">
        <f>Kalkulation!F9</f>
        <v>70</v>
      </c>
      <c r="T64" s="1582">
        <v>2011</v>
      </c>
      <c r="U64" s="1583">
        <v>94.2</v>
      </c>
      <c r="V64" s="1584">
        <f t="shared" si="0"/>
        <v>1632.2033070088846</v>
      </c>
      <c r="W64" s="1584">
        <f t="shared" si="1"/>
        <v>250.14610069101684</v>
      </c>
      <c r="X64" s="1584" t="e">
        <f t="shared" si="1"/>
        <v>#REF!</v>
      </c>
      <c r="Y64" s="7"/>
      <c r="AE64" s="7"/>
    </row>
    <row r="65" spans="1:31" hidden="1" x14ac:dyDescent="0.35">
      <c r="A65" s="784"/>
      <c r="C65" s="799"/>
      <c r="E65" s="784"/>
      <c r="F65" s="7" t="s">
        <v>1066</v>
      </c>
      <c r="G65" s="799">
        <f>G64*G66</f>
        <v>3662.7906976744189</v>
      </c>
      <c r="T65" s="1582">
        <v>2012</v>
      </c>
      <c r="U65" s="1583">
        <v>96.6</v>
      </c>
      <c r="V65" s="1584">
        <f t="shared" si="0"/>
        <v>1673.7881046396842</v>
      </c>
      <c r="W65" s="1584">
        <f t="shared" si="1"/>
        <v>256.51924975320833</v>
      </c>
      <c r="X65" s="1584" t="e">
        <f t="shared" si="1"/>
        <v>#REF!</v>
      </c>
      <c r="Y65" s="7"/>
      <c r="AE65" s="7"/>
    </row>
    <row r="66" spans="1:31" hidden="1" x14ac:dyDescent="0.35">
      <c r="A66" s="784"/>
      <c r="B66" s="801"/>
      <c r="C66" s="799"/>
      <c r="E66" s="784"/>
      <c r="F66" s="843" t="s">
        <v>1067</v>
      </c>
      <c r="G66" s="799">
        <f>G67/Einstellungen!$E$92</f>
        <v>52.325581395348841</v>
      </c>
      <c r="T66" s="1582">
        <v>2013</v>
      </c>
      <c r="U66" s="1583">
        <v>97.9</v>
      </c>
      <c r="V66" s="1584">
        <f t="shared" si="0"/>
        <v>1696.3132033563675</v>
      </c>
      <c r="W66" s="1584">
        <f t="shared" si="1"/>
        <v>259.97137216189543</v>
      </c>
      <c r="X66" s="1584" t="e">
        <f t="shared" si="1"/>
        <v>#REF!</v>
      </c>
      <c r="Y66" s="7"/>
      <c r="AE66" s="7"/>
    </row>
    <row r="67" spans="1:31" hidden="1" x14ac:dyDescent="0.35">
      <c r="A67" s="784"/>
      <c r="B67" s="800"/>
      <c r="C67" s="799"/>
      <c r="D67" s="780"/>
      <c r="E67" s="784"/>
      <c r="F67" s="844" t="s">
        <v>1068</v>
      </c>
      <c r="G67" s="799">
        <v>45</v>
      </c>
      <c r="T67" s="1582">
        <v>2014</v>
      </c>
      <c r="U67" s="1583">
        <v>99.3</v>
      </c>
      <c r="V67" s="1584">
        <f t="shared" si="0"/>
        <v>1720.5710019743337</v>
      </c>
      <c r="W67" s="1584">
        <f t="shared" si="1"/>
        <v>263.68904244817378</v>
      </c>
      <c r="X67" s="1584" t="e">
        <f t="shared" si="1"/>
        <v>#REF!</v>
      </c>
      <c r="Y67" s="7"/>
      <c r="AE67" s="7"/>
    </row>
    <row r="68" spans="1:31" hidden="1" x14ac:dyDescent="0.35">
      <c r="A68" s="784"/>
      <c r="B68" s="1588"/>
      <c r="C68" s="823"/>
      <c r="E68" s="784"/>
      <c r="F68" s="819" t="s">
        <v>1069</v>
      </c>
      <c r="G68" s="1589"/>
      <c r="T68" s="1582">
        <v>2015</v>
      </c>
      <c r="U68" s="1583">
        <v>100</v>
      </c>
      <c r="V68" s="1584">
        <f>V69/U69*U68</f>
        <v>1732.6999012833171</v>
      </c>
      <c r="W68" s="1584">
        <f>W69/V69*V68</f>
        <v>265.54787759131301</v>
      </c>
      <c r="X68" s="1584" t="e">
        <f>X69/W69*W68</f>
        <v>#REF!</v>
      </c>
    </row>
    <row r="69" spans="1:31" hidden="1" x14ac:dyDescent="0.35">
      <c r="A69" s="784"/>
      <c r="B69" s="1590"/>
      <c r="C69" s="799"/>
      <c r="E69" s="784"/>
      <c r="F69" s="1591" t="s">
        <v>997</v>
      </c>
      <c r="G69" s="799" t="str">
        <f>Kalkulation!$H$9</f>
        <v>Stadt Graz</v>
      </c>
      <c r="T69" s="1582">
        <v>2016</v>
      </c>
      <c r="U69" s="1583">
        <v>101.3</v>
      </c>
      <c r="V69" s="1592">
        <v>1755.2249999999999</v>
      </c>
      <c r="W69" s="1584">
        <v>269</v>
      </c>
      <c r="X69" s="1584" t="e">
        <f>M17</f>
        <v>#REF!</v>
      </c>
    </row>
    <row r="70" spans="1:31" hidden="1" x14ac:dyDescent="0.35">
      <c r="A70" s="784"/>
      <c r="B70" s="800"/>
      <c r="C70" s="799"/>
      <c r="E70" s="784"/>
      <c r="F70" s="800" t="s">
        <v>1070</v>
      </c>
      <c r="G70" s="799" t="e">
        <f>G72*G64*G67</f>
        <v>#REF!</v>
      </c>
      <c r="T70" s="1582">
        <v>2017</v>
      </c>
      <c r="U70" s="1593"/>
      <c r="V70" s="1594"/>
      <c r="W70" s="1594"/>
      <c r="X70" s="1594"/>
    </row>
    <row r="71" spans="1:31" hidden="1" x14ac:dyDescent="0.35">
      <c r="A71" s="784"/>
      <c r="B71" s="800"/>
      <c r="C71" s="799"/>
      <c r="E71" s="784"/>
      <c r="F71" s="800" t="s">
        <v>1071</v>
      </c>
      <c r="G71" s="799" t="e">
        <f>IF(G69="Stadt Graz",Einstellungen!#REF!,IF(G69="Bezirkshauptstadt",Einstellungen!#REF!,IF(G69="Land",Einstellungen!#REF!,Einstellungen!#REF!)))</f>
        <v>#REF!</v>
      </c>
      <c r="T71" s="1582">
        <v>2018</v>
      </c>
      <c r="U71" s="1595"/>
      <c r="V71" s="1594"/>
      <c r="W71" s="1594"/>
      <c r="X71" s="1594"/>
    </row>
    <row r="72" spans="1:31" hidden="1" x14ac:dyDescent="0.35">
      <c r="A72" s="784"/>
      <c r="B72" s="800"/>
      <c r="C72" s="869"/>
      <c r="E72" s="784"/>
      <c r="F72" s="800" t="s">
        <v>1072</v>
      </c>
      <c r="G72" s="799" t="e">
        <f>W17</f>
        <v>#REF!</v>
      </c>
      <c r="T72" s="1582">
        <v>2019</v>
      </c>
      <c r="U72" s="1595"/>
      <c r="V72" s="1594"/>
      <c r="W72" s="1594"/>
      <c r="X72" s="1594"/>
    </row>
    <row r="73" spans="1:31" hidden="1" x14ac:dyDescent="0.35">
      <c r="B73" s="865"/>
      <c r="C73" s="866"/>
      <c r="E73" s="784"/>
      <c r="F73" s="179" t="s">
        <v>1073</v>
      </c>
      <c r="G73" s="848" t="e">
        <f>G63+G70</f>
        <v>#REF!</v>
      </c>
      <c r="T73" s="1582">
        <v>2020</v>
      </c>
      <c r="U73" s="863"/>
      <c r="V73" s="864"/>
      <c r="W73" s="864"/>
      <c r="X73" s="864"/>
    </row>
    <row r="74" spans="1:31" ht="16" hidden="1" thickBot="1" x14ac:dyDescent="0.4">
      <c r="B74" s="1596"/>
      <c r="C74" s="839"/>
      <c r="E74" s="784"/>
      <c r="F74" s="860"/>
      <c r="G74" s="839"/>
      <c r="T74" s="870">
        <v>2020</v>
      </c>
      <c r="U74" s="1597"/>
      <c r="V74" s="1598"/>
      <c r="W74" s="1598"/>
      <c r="X74" s="1598"/>
    </row>
    <row r="75" spans="1:31" hidden="1" x14ac:dyDescent="0.35">
      <c r="B75" s="818"/>
      <c r="C75" s="823"/>
      <c r="E75" s="784"/>
      <c r="F75" s="842"/>
      <c r="G75" s="823"/>
      <c r="U75" s="7"/>
    </row>
    <row r="76" spans="1:31" hidden="1" x14ac:dyDescent="0.35">
      <c r="B76" s="629"/>
      <c r="C76" s="804"/>
      <c r="E76" s="784"/>
      <c r="F76" s="800" t="s">
        <v>1063</v>
      </c>
      <c r="G76" s="804"/>
    </row>
    <row r="77" spans="1:31" ht="15" hidden="1" thickBot="1" x14ac:dyDescent="0.4">
      <c r="B77" s="629"/>
      <c r="C77" s="799"/>
      <c r="E77" s="784"/>
      <c r="F77" s="800" t="s">
        <v>1064</v>
      </c>
      <c r="G77" s="799"/>
      <c r="AD77" s="8"/>
    </row>
    <row r="78" spans="1:31" ht="15" hidden="1" thickBot="1" x14ac:dyDescent="0.4">
      <c r="B78" s="629"/>
      <c r="C78" s="868"/>
      <c r="E78" s="784"/>
      <c r="F78" s="800" t="s">
        <v>1065</v>
      </c>
      <c r="G78" s="799"/>
      <c r="AD78" s="778" t="s">
        <v>1074</v>
      </c>
      <c r="AE78" s="822"/>
    </row>
    <row r="79" spans="1:31" hidden="1" x14ac:dyDescent="0.35">
      <c r="A79" s="784"/>
      <c r="C79" s="799"/>
      <c r="E79" s="784"/>
      <c r="F79" s="7" t="s">
        <v>1066</v>
      </c>
      <c r="G79" s="799"/>
      <c r="AD79" s="849" t="s">
        <v>1061</v>
      </c>
      <c r="AE79" s="851"/>
    </row>
    <row r="80" spans="1:31" hidden="1" x14ac:dyDescent="0.35">
      <c r="A80" s="784"/>
      <c r="B80" s="806"/>
      <c r="C80" s="799"/>
      <c r="E80" s="784"/>
      <c r="F80" s="843" t="s">
        <v>1067</v>
      </c>
      <c r="G80" s="799"/>
      <c r="AD80" s="1588" t="s">
        <v>118</v>
      </c>
      <c r="AE80" s="850"/>
    </row>
    <row r="81" spans="1:31" hidden="1" x14ac:dyDescent="0.35">
      <c r="A81" s="784"/>
      <c r="B81" s="800"/>
      <c r="C81" s="799"/>
      <c r="E81" s="784"/>
      <c r="F81" s="844" t="s">
        <v>1068</v>
      </c>
      <c r="G81" s="799"/>
      <c r="AC81" s="784"/>
      <c r="AD81" s="800" t="s">
        <v>1075</v>
      </c>
      <c r="AE81" s="909">
        <f>(U17*G64*G67)*(1+$C$34)^Einstellungen!$E$93*$C$34/((1+$C$34)^Einstellungen!$E$93-1)/Kalkulation!$G$9</f>
        <v>589.76243360711828</v>
      </c>
    </row>
    <row r="82" spans="1:31" hidden="1" x14ac:dyDescent="0.35">
      <c r="A82" s="784"/>
      <c r="B82" s="836"/>
      <c r="C82" s="823"/>
      <c r="E82" s="784"/>
      <c r="F82" s="836" t="s">
        <v>1069</v>
      </c>
      <c r="G82" s="823"/>
      <c r="AC82" s="784"/>
      <c r="AD82" s="800" t="s">
        <v>1076</v>
      </c>
      <c r="AE82" s="803">
        <f>AE81/$G$64</f>
        <v>8.4251776229588327</v>
      </c>
    </row>
    <row r="83" spans="1:31" hidden="1" x14ac:dyDescent="0.35">
      <c r="A83" s="784"/>
      <c r="B83" s="800"/>
      <c r="C83" s="799"/>
      <c r="E83" s="784"/>
      <c r="F83" s="800" t="s">
        <v>1070</v>
      </c>
      <c r="G83" s="799"/>
      <c r="AC83" s="784"/>
      <c r="AD83" s="55" t="s">
        <v>1077</v>
      </c>
      <c r="AE83" s="802">
        <f>AE81/($G$67*$G$64)</f>
        <v>0.18722616939908518</v>
      </c>
    </row>
    <row r="84" spans="1:31" hidden="1" x14ac:dyDescent="0.35">
      <c r="A84" s="784"/>
      <c r="B84" s="800"/>
      <c r="C84" s="799"/>
      <c r="E84" s="784"/>
      <c r="F84" s="800" t="s">
        <v>1071</v>
      </c>
      <c r="G84" s="799"/>
      <c r="AC84" s="784"/>
      <c r="AD84" s="805" t="s">
        <v>1078</v>
      </c>
      <c r="AE84" s="1599">
        <f>AE81*Kalkulation!$G$9/12</f>
        <v>17938.607355549848</v>
      </c>
    </row>
    <row r="85" spans="1:31" hidden="1" x14ac:dyDescent="0.35">
      <c r="A85" s="784"/>
      <c r="B85" s="800"/>
      <c r="C85" s="838"/>
      <c r="E85" s="784"/>
      <c r="F85" s="800" t="s">
        <v>1072</v>
      </c>
      <c r="G85" s="869"/>
      <c r="AC85" s="784"/>
      <c r="AD85" s="806" t="s">
        <v>1079</v>
      </c>
      <c r="AE85" s="803">
        <f>AE84/$G$64</f>
        <v>256.26581936499781</v>
      </c>
    </row>
    <row r="86" spans="1:31" ht="15" hidden="1" thickBot="1" x14ac:dyDescent="0.4">
      <c r="B86" s="782"/>
      <c r="C86" s="837"/>
      <c r="F86" s="782" t="s">
        <v>1073</v>
      </c>
      <c r="G86" s="862"/>
      <c r="AC86" s="784"/>
      <c r="AD86" s="807" t="s">
        <v>1080</v>
      </c>
      <c r="AE86" s="802">
        <f>AE84/($G$64*$G$67)</f>
        <v>5.6947959858888408</v>
      </c>
    </row>
    <row r="87" spans="1:31" hidden="1" x14ac:dyDescent="0.35">
      <c r="B87" s="779"/>
      <c r="C87" s="797"/>
      <c r="F87" s="779"/>
      <c r="G87" s="779"/>
      <c r="AC87" s="784"/>
      <c r="AD87" s="1600" t="s">
        <v>1081</v>
      </c>
      <c r="AE87" s="1601">
        <f>AE81*Kalkulation!$G$9</f>
        <v>215263.28826659816</v>
      </c>
    </row>
    <row r="88" spans="1:31" hidden="1" x14ac:dyDescent="0.35">
      <c r="AC88" s="784"/>
      <c r="AD88" s="806" t="s">
        <v>1082</v>
      </c>
      <c r="AE88" s="808">
        <f>AE87/$G$64</f>
        <v>3075.1898323799737</v>
      </c>
    </row>
    <row r="89" spans="1:31" hidden="1" x14ac:dyDescent="0.35">
      <c r="AC89" s="784"/>
      <c r="AD89" s="807" t="s">
        <v>1083</v>
      </c>
      <c r="AE89" s="809">
        <f>AE87/($G$64*$G$67)</f>
        <v>68.337551830666087</v>
      </c>
    </row>
    <row r="90" spans="1:31" hidden="1" x14ac:dyDescent="0.35">
      <c r="AC90" s="784"/>
      <c r="AD90" s="836" t="s">
        <v>1069</v>
      </c>
      <c r="AE90" s="823"/>
    </row>
    <row r="91" spans="1:31" hidden="1" x14ac:dyDescent="0.35">
      <c r="AC91" s="784"/>
      <c r="AD91" s="1600" t="s">
        <v>1075</v>
      </c>
      <c r="AE91" s="802" t="e">
        <f>(G70*C34)/Einstellungen!E11</f>
        <v>#REF!</v>
      </c>
    </row>
    <row r="92" spans="1:31" x14ac:dyDescent="0.35">
      <c r="B92" s="2017" t="s">
        <v>1084</v>
      </c>
      <c r="AC92" s="784"/>
      <c r="AD92" s="820" t="s">
        <v>1076</v>
      </c>
      <c r="AE92" s="803" t="e">
        <f>AE91/G64</f>
        <v>#REF!</v>
      </c>
    </row>
    <row r="93" spans="1:31" x14ac:dyDescent="0.35">
      <c r="B93" s="2017"/>
      <c r="AC93" s="784"/>
      <c r="AD93" s="821" t="s">
        <v>1077</v>
      </c>
      <c r="AE93" s="802" t="e">
        <f>AE91/(G64*G67)</f>
        <v>#REF!</v>
      </c>
    </row>
    <row r="94" spans="1:31" x14ac:dyDescent="0.35">
      <c r="B94" s="990">
        <f>Kalkulation!F9</f>
        <v>70</v>
      </c>
      <c r="AC94" s="784"/>
      <c r="AD94" s="1600" t="s">
        <v>1078</v>
      </c>
      <c r="AE94" s="1599" t="e">
        <f>AE91*Einstellungen!E11/12</f>
        <v>#REF!</v>
      </c>
    </row>
    <row r="95" spans="1:31" ht="15" thickBot="1" x14ac:dyDescent="0.4">
      <c r="AC95" s="784"/>
      <c r="AD95" s="806" t="s">
        <v>1079</v>
      </c>
      <c r="AE95" s="803" t="e">
        <f>AE94/G64</f>
        <v>#REF!</v>
      </c>
    </row>
    <row r="96" spans="1:31" ht="19" thickBot="1" x14ac:dyDescent="0.5">
      <c r="A96" s="784"/>
      <c r="B96" s="855" t="s">
        <v>1074</v>
      </c>
      <c r="C96" s="824"/>
      <c r="AC96" s="784"/>
      <c r="AD96" s="807" t="s">
        <v>1080</v>
      </c>
      <c r="AE96" s="802" t="e">
        <f>AE94/(G64*G67)</f>
        <v>#REF!</v>
      </c>
    </row>
    <row r="97" spans="1:31" ht="15.5" x14ac:dyDescent="0.35">
      <c r="A97" s="784"/>
      <c r="B97" s="1602" t="s">
        <v>1061</v>
      </c>
      <c r="C97" s="854"/>
      <c r="AC97" s="784"/>
      <c r="AD97" s="1600" t="s">
        <v>1081</v>
      </c>
      <c r="AE97" s="1601" t="e">
        <f>G72*G64*G67*C34</f>
        <v>#REF!</v>
      </c>
    </row>
    <row r="98" spans="1:31" x14ac:dyDescent="0.35">
      <c r="A98" s="784"/>
      <c r="B98" s="842" t="s">
        <v>1085</v>
      </c>
      <c r="C98" s="823"/>
      <c r="AC98" s="784"/>
      <c r="AD98" s="806" t="s">
        <v>1082</v>
      </c>
      <c r="AE98" s="808" t="e">
        <f>AE97/G64</f>
        <v>#REF!</v>
      </c>
    </row>
    <row r="99" spans="1:31" x14ac:dyDescent="0.35">
      <c r="A99" s="784"/>
      <c r="B99" s="1603" t="s">
        <v>1081</v>
      </c>
      <c r="C99" s="809">
        <f>Y100</f>
        <v>263248.64486</v>
      </c>
      <c r="E99" s="1101"/>
      <c r="AC99" s="784"/>
      <c r="AD99" s="807" t="s">
        <v>1083</v>
      </c>
      <c r="AE99" s="809" t="e">
        <f>AE97/(G64*G67)</f>
        <v>#REF!</v>
      </c>
    </row>
    <row r="100" spans="1:31" x14ac:dyDescent="0.35">
      <c r="A100" s="784"/>
      <c r="B100" s="806"/>
      <c r="C100" s="808"/>
      <c r="Y100" s="937">
        <f>260900.54/70*Kalkulation!F9*1.009</f>
        <v>263248.64486</v>
      </c>
      <c r="AC100" s="784"/>
      <c r="AD100" s="903"/>
      <c r="AE100" s="839"/>
    </row>
    <row r="101" spans="1:31" x14ac:dyDescent="0.35">
      <c r="A101" s="784"/>
      <c r="B101" s="807"/>
      <c r="C101" s="861"/>
      <c r="Y101" s="7"/>
      <c r="AC101" s="784"/>
      <c r="AD101" s="842"/>
      <c r="AE101" s="823"/>
    </row>
    <row r="102" spans="1:31" x14ac:dyDescent="0.35">
      <c r="A102" s="784"/>
      <c r="B102" s="836" t="s">
        <v>1069</v>
      </c>
      <c r="C102" s="823"/>
      <c r="Y102" s="7"/>
      <c r="AC102" s="784"/>
      <c r="AD102" s="836" t="s">
        <v>1027</v>
      </c>
      <c r="AE102" s="823"/>
    </row>
    <row r="103" spans="1:31" x14ac:dyDescent="0.35">
      <c r="A103" s="784"/>
      <c r="B103" s="1600" t="s">
        <v>1081</v>
      </c>
      <c r="C103" s="1601"/>
      <c r="Y103" s="7"/>
      <c r="AC103" s="784"/>
      <c r="AD103" s="800" t="s">
        <v>1075</v>
      </c>
      <c r="AE103" s="802"/>
    </row>
    <row r="104" spans="1:31" x14ac:dyDescent="0.35">
      <c r="A104" s="784"/>
      <c r="B104" s="806"/>
      <c r="C104" s="862"/>
      <c r="Y104" s="7"/>
      <c r="AC104" s="784"/>
      <c r="AD104" s="800" t="s">
        <v>1076</v>
      </c>
      <c r="AE104" s="803">
        <f>AE103/$G$64</f>
        <v>0</v>
      </c>
    </row>
    <row r="105" spans="1:31" x14ac:dyDescent="0.35">
      <c r="A105" s="784"/>
      <c r="B105" s="807"/>
      <c r="C105" s="848"/>
      <c r="Y105" s="7"/>
      <c r="AC105" s="784"/>
      <c r="AD105" s="55" t="s">
        <v>1077</v>
      </c>
      <c r="AE105" s="802">
        <f>AE103/($G$67*$G$64)</f>
        <v>0</v>
      </c>
    </row>
    <row r="106" spans="1:31" ht="15.5" x14ac:dyDescent="0.35">
      <c r="A106" s="784"/>
      <c r="B106" s="860"/>
      <c r="C106" s="839"/>
      <c r="Y106" s="7"/>
      <c r="AC106" s="784"/>
      <c r="AD106" s="805" t="s">
        <v>1078</v>
      </c>
      <c r="AE106" s="1599">
        <f>AE103*Kalkulation!$G$9/12</f>
        <v>0</v>
      </c>
    </row>
    <row r="107" spans="1:31" x14ac:dyDescent="0.35">
      <c r="A107" s="784"/>
      <c r="B107" s="842"/>
      <c r="C107" s="823"/>
      <c r="Y107" s="7"/>
      <c r="AC107" s="784"/>
      <c r="AD107" s="806" t="s">
        <v>1079</v>
      </c>
      <c r="AE107" s="803">
        <f>AE106/$G$64</f>
        <v>0</v>
      </c>
    </row>
    <row r="108" spans="1:31" x14ac:dyDescent="0.35">
      <c r="A108" s="784"/>
      <c r="B108" s="1600"/>
      <c r="C108" s="852"/>
      <c r="Y108" s="7"/>
      <c r="AC108" s="784"/>
      <c r="AD108" s="807" t="s">
        <v>1080</v>
      </c>
      <c r="AE108" s="802">
        <f>AE106/($G$64*$G$67)</f>
        <v>0</v>
      </c>
    </row>
    <row r="109" spans="1:31" x14ac:dyDescent="0.35">
      <c r="A109" s="784"/>
      <c r="B109" s="806"/>
      <c r="C109" s="808"/>
      <c r="Y109" s="7"/>
      <c r="AC109" s="784"/>
      <c r="AD109" s="1600" t="s">
        <v>1081</v>
      </c>
      <c r="AE109" s="1601">
        <f>AE103*Kalkulation!$G$9</f>
        <v>0</v>
      </c>
    </row>
    <row r="110" spans="1:31" x14ac:dyDescent="0.35">
      <c r="A110" s="784"/>
      <c r="B110" s="807"/>
      <c r="C110" s="861"/>
      <c r="Y110" s="7"/>
      <c r="AC110" s="784"/>
      <c r="AD110" s="806" t="s">
        <v>1082</v>
      </c>
      <c r="AE110" s="808">
        <f>AE109/$G$64</f>
        <v>0</v>
      </c>
    </row>
    <row r="111" spans="1:31" x14ac:dyDescent="0.35">
      <c r="A111" s="784"/>
      <c r="B111" s="836"/>
      <c r="C111" s="823"/>
      <c r="Y111" s="7"/>
      <c r="AC111" s="784"/>
      <c r="AD111" s="807" t="s">
        <v>1083</v>
      </c>
      <c r="AE111" s="809">
        <f>AE109/($G$64*$G$67)</f>
        <v>0</v>
      </c>
    </row>
    <row r="112" spans="1:31" x14ac:dyDescent="0.35">
      <c r="A112" s="784"/>
      <c r="B112" s="1600"/>
      <c r="C112" s="852"/>
      <c r="Y112" s="7"/>
      <c r="AD112" s="1588" t="s">
        <v>615</v>
      </c>
      <c r="AE112" s="823"/>
    </row>
    <row r="113" spans="1:90" x14ac:dyDescent="0.35">
      <c r="A113" s="784"/>
      <c r="B113" s="806"/>
      <c r="C113" s="809"/>
      <c r="Y113" s="7"/>
      <c r="AC113" s="784"/>
      <c r="AD113" s="1591" t="s">
        <v>1086</v>
      </c>
      <c r="AE113" s="1604">
        <f>AR119</f>
        <v>2496566.8648555391</v>
      </c>
    </row>
    <row r="114" spans="1:90" x14ac:dyDescent="0.35">
      <c r="A114" s="784"/>
      <c r="B114" s="807"/>
      <c r="C114" s="848"/>
      <c r="Y114" s="7"/>
      <c r="AB114" s="867"/>
      <c r="AC114" s="784"/>
      <c r="AD114" s="820" t="s">
        <v>1075</v>
      </c>
      <c r="AE114" s="802">
        <f>AE113*(1+F34)^Einstellungen!E93*F34/((1+F34)^Einstellungen!E93-1)/Einstellungen!E11</f>
        <v>288.16160088918406</v>
      </c>
    </row>
    <row r="115" spans="1:90" ht="15.5" x14ac:dyDescent="0.35">
      <c r="A115" s="784"/>
      <c r="B115" s="836" t="s">
        <v>615</v>
      </c>
      <c r="C115" s="823"/>
      <c r="Y115" s="7"/>
      <c r="AB115" s="194"/>
      <c r="AC115" s="784"/>
      <c r="AD115" s="820" t="s">
        <v>1076</v>
      </c>
      <c r="AE115" s="803">
        <f>AE114/G64</f>
        <v>4.1165942984169153</v>
      </c>
      <c r="AL115" s="873" t="s">
        <v>398</v>
      </c>
      <c r="AM115" s="876">
        <v>0</v>
      </c>
      <c r="AN115" s="877">
        <v>10</v>
      </c>
      <c r="AO115" s="877">
        <v>20</v>
      </c>
      <c r="AP115" s="877">
        <v>30</v>
      </c>
      <c r="AQ115" s="877">
        <v>40</v>
      </c>
      <c r="AR115" s="873"/>
    </row>
    <row r="116" spans="1:90" ht="15.5" x14ac:dyDescent="0.35">
      <c r="A116" s="784"/>
      <c r="B116" s="1600" t="s">
        <v>1081</v>
      </c>
      <c r="C116" s="809">
        <f>Y117*Einstellungen!$H$78*Einstellungen!$H$79*Einstellungen!$H$80*Einstellungen!$H$81*Einstellungen!$H$82*Einstellungen!$H$83*Einstellungen!$H$84*Einstellungen!$H$85*Einstellungen!$H$86*Einstellungen!$H$87</f>
        <v>136300.60290434639</v>
      </c>
      <c r="D116" s="991"/>
      <c r="Y116" s="7"/>
      <c r="AC116" s="784"/>
      <c r="AD116" s="821" t="s">
        <v>1077</v>
      </c>
      <c r="AE116" s="802">
        <f>AE114/(G64*G67)</f>
        <v>9.1479873298153672E-2</v>
      </c>
      <c r="AL116" s="873" t="s">
        <v>1087</v>
      </c>
      <c r="AM116" s="874">
        <f>F30</f>
        <v>3.1710000000000002E-2</v>
      </c>
      <c r="AN116" s="873"/>
      <c r="AO116" s="873"/>
      <c r="AP116" s="873"/>
      <c r="AQ116" s="873"/>
      <c r="AR116" s="873"/>
    </row>
    <row r="117" spans="1:90" ht="15.5" x14ac:dyDescent="0.35">
      <c r="A117" s="784"/>
      <c r="B117" s="806"/>
      <c r="C117" s="808"/>
      <c r="D117" s="780"/>
      <c r="G117" s="545"/>
      <c r="H117" s="545"/>
      <c r="I117" s="545"/>
      <c r="J117" s="545"/>
      <c r="K117" s="545"/>
      <c r="Y117" s="937">
        <f>86317.62/70*Kalkulation!F9*1.009</f>
        <v>87094.478579999981</v>
      </c>
      <c r="AC117" s="784"/>
      <c r="AD117" s="1600" t="s">
        <v>1078</v>
      </c>
      <c r="AE117" s="1599">
        <f>AE114*Einstellungen!E11/12</f>
        <v>8764.9153603793475</v>
      </c>
      <c r="AL117" s="873"/>
      <c r="AM117" s="875">
        <f>1+AM116</f>
        <v>1.0317099999999999</v>
      </c>
      <c r="AN117" s="873"/>
      <c r="AO117" s="873"/>
      <c r="AP117" s="873"/>
      <c r="AQ117" s="873"/>
      <c r="AR117" s="873"/>
    </row>
    <row r="118" spans="1:90" ht="15.5" x14ac:dyDescent="0.35">
      <c r="A118" s="784"/>
      <c r="B118" s="807"/>
      <c r="C118" s="861"/>
      <c r="D118" s="545"/>
      <c r="E118" s="545"/>
      <c r="G118" s="545"/>
      <c r="H118" s="545"/>
      <c r="I118" s="545"/>
      <c r="J118" s="545"/>
      <c r="K118" s="545"/>
      <c r="L118" s="545"/>
      <c r="M118" s="545"/>
      <c r="N118" s="545"/>
      <c r="O118" s="545"/>
      <c r="P118" s="545"/>
      <c r="Q118" s="545"/>
      <c r="R118" s="545"/>
      <c r="S118" s="545"/>
      <c r="T118" s="545"/>
      <c r="AC118" s="784"/>
      <c r="AD118" s="806" t="s">
        <v>1079</v>
      </c>
      <c r="AE118" s="803">
        <f>AE117/G64</f>
        <v>125.21307657684783</v>
      </c>
      <c r="AL118" s="873" t="s">
        <v>1088</v>
      </c>
      <c r="AM118" s="873"/>
      <c r="AN118" s="873">
        <f>POWER($AM$117,-AN115)</f>
        <v>0.73185256578176361</v>
      </c>
      <c r="AO118" s="873">
        <f>POWER($AM$117,-AO115)</f>
        <v>0.53560817804135086</v>
      </c>
      <c r="AP118" s="873">
        <f>POWER($AM$117,-AP115)</f>
        <v>0.39198621935325828</v>
      </c>
      <c r="AQ118" s="873">
        <f>POWER($AM$117,-AQ115)</f>
        <v>0.28687612038477539</v>
      </c>
      <c r="AR118" s="873"/>
    </row>
    <row r="119" spans="1:90" ht="15.5" x14ac:dyDescent="0.35">
      <c r="A119" s="784"/>
      <c r="B119" s="836" t="s">
        <v>1089</v>
      </c>
      <c r="C119" s="823"/>
      <c r="D119" s="545"/>
      <c r="E119" s="545"/>
      <c r="G119" s="545"/>
      <c r="H119" s="545"/>
      <c r="I119" s="545"/>
      <c r="J119" s="545"/>
      <c r="K119" s="545"/>
      <c r="L119" s="545"/>
      <c r="M119" s="545"/>
      <c r="N119" s="545"/>
      <c r="O119" s="545"/>
      <c r="P119" s="545"/>
      <c r="Q119" s="545"/>
      <c r="R119" s="545"/>
      <c r="S119" s="545"/>
      <c r="T119" s="545"/>
      <c r="AC119" s="784"/>
      <c r="AD119" s="807" t="s">
        <v>1080</v>
      </c>
      <c r="AE119" s="802">
        <f>AE117/(G64*G67)</f>
        <v>2.7825128128188403</v>
      </c>
      <c r="AL119" s="873"/>
      <c r="AM119" s="873">
        <f>W69*G64*G67</f>
        <v>847350</v>
      </c>
      <c r="AN119" s="873">
        <f>$AM$119*AN118</f>
        <v>620135.27161517739</v>
      </c>
      <c r="AO119" s="873">
        <f>$AM$119*AO118</f>
        <v>453847.58966333867</v>
      </c>
      <c r="AP119" s="873">
        <f>$AM$119*AP118</f>
        <v>332149.52296898339</v>
      </c>
      <c r="AQ119" s="873">
        <f>$AM$119*AQ118</f>
        <v>243084.48060803942</v>
      </c>
      <c r="AR119" s="873">
        <f>SUM(AM119:AQ119)</f>
        <v>2496566.8648555391</v>
      </c>
    </row>
    <row r="120" spans="1:90" x14ac:dyDescent="0.35">
      <c r="A120" s="784"/>
      <c r="B120" s="1600" t="s">
        <v>1081</v>
      </c>
      <c r="C120" s="809">
        <f>Y121*Einstellungen!$H$78*Einstellungen!$H$79*Einstellungen!$H$80*Einstellungen!$H$81*Einstellungen!$H$82*Einstellungen!$H$83*Einstellungen!$H$84*Einstellungen!$H$85*Einstellungen!$H$86*Einstellungen!$H$87</f>
        <v>113036.89713520343</v>
      </c>
      <c r="D120" s="194">
        <f>C120+C116</f>
        <v>249337.50003954984</v>
      </c>
      <c r="E120" s="545"/>
      <c r="G120" s="545"/>
      <c r="H120" s="545"/>
      <c r="I120" s="545"/>
      <c r="J120" s="545"/>
      <c r="K120" s="545"/>
      <c r="L120" s="545"/>
      <c r="M120" s="545"/>
      <c r="N120" s="545"/>
      <c r="O120" s="545"/>
      <c r="P120" s="545"/>
      <c r="Q120" s="545"/>
      <c r="R120" s="545"/>
      <c r="S120" s="545"/>
      <c r="T120" s="545"/>
      <c r="AB120" s="194"/>
      <c r="AC120" s="784"/>
      <c r="AD120" s="1600" t="s">
        <v>1081</v>
      </c>
      <c r="AE120" s="1601">
        <f>AE114*Einstellungen!E11</f>
        <v>105178.98432455218</v>
      </c>
    </row>
    <row r="121" spans="1:90" x14ac:dyDescent="0.35">
      <c r="A121" s="784"/>
      <c r="B121" s="806"/>
      <c r="C121" s="809"/>
      <c r="D121" s="545"/>
      <c r="E121" s="545"/>
      <c r="G121" s="545"/>
      <c r="H121" s="545"/>
      <c r="I121" s="545"/>
      <c r="J121" s="545"/>
      <c r="K121" s="545"/>
      <c r="L121" s="545"/>
      <c r="M121" s="545"/>
      <c r="N121" s="545"/>
      <c r="O121" s="545"/>
      <c r="P121" s="545"/>
      <c r="Q121" s="545"/>
      <c r="R121" s="545"/>
      <c r="S121" s="545"/>
      <c r="T121" s="545"/>
      <c r="Y121" s="937">
        <f>71584.98/70*Kalkulation!F9*1.009</f>
        <v>72229.244819999993</v>
      </c>
      <c r="AC121" s="784"/>
      <c r="AD121" s="806" t="s">
        <v>1082</v>
      </c>
      <c r="AE121" s="809">
        <f>AE120/G64</f>
        <v>1502.556918922174</v>
      </c>
    </row>
    <row r="122" spans="1:90" x14ac:dyDescent="0.35">
      <c r="A122" s="784"/>
      <c r="B122" s="807"/>
      <c r="C122" s="848"/>
      <c r="D122" s="545"/>
      <c r="E122" s="545"/>
      <c r="G122" s="545"/>
      <c r="H122" s="545"/>
      <c r="I122" s="545"/>
      <c r="J122" s="545"/>
      <c r="K122" s="545"/>
      <c r="L122" s="545"/>
      <c r="M122" s="545"/>
      <c r="N122" s="545"/>
      <c r="O122" s="545"/>
      <c r="P122" s="545"/>
      <c r="Q122" s="545"/>
      <c r="R122" s="545"/>
      <c r="S122" s="545"/>
      <c r="T122" s="545"/>
      <c r="AC122" s="784"/>
      <c r="AD122" s="833" t="s">
        <v>1083</v>
      </c>
      <c r="AE122" s="809">
        <f>AE120/(G64*G67)</f>
        <v>33.390153753826091</v>
      </c>
    </row>
    <row r="123" spans="1:90" x14ac:dyDescent="0.35">
      <c r="A123" s="784"/>
      <c r="B123" s="836" t="s">
        <v>1090</v>
      </c>
      <c r="C123" s="845"/>
      <c r="E123" s="545"/>
      <c r="G123" s="545"/>
      <c r="H123" s="545"/>
      <c r="I123" s="545"/>
      <c r="J123" s="545"/>
      <c r="K123" s="545"/>
      <c r="L123" s="545"/>
      <c r="M123" s="545"/>
      <c r="N123" s="545"/>
      <c r="O123" s="545"/>
      <c r="P123" s="545"/>
      <c r="Q123" s="545"/>
      <c r="R123" s="545"/>
      <c r="S123" s="545"/>
      <c r="T123" s="545"/>
      <c r="AC123" s="784"/>
      <c r="AD123" s="836" t="s">
        <v>1091</v>
      </c>
      <c r="AE123" s="823"/>
    </row>
    <row r="124" spans="1:90" ht="15.5" x14ac:dyDescent="0.35">
      <c r="A124" s="784"/>
      <c r="B124" s="1600" t="s">
        <v>1081</v>
      </c>
      <c r="C124" s="995">
        <f>(C99+C116+C120)</f>
        <v>512586.14489954984</v>
      </c>
      <c r="D124" s="194">
        <v>446856.85460756713</v>
      </c>
      <c r="E124" s="545"/>
      <c r="G124" s="545"/>
      <c r="H124" s="545"/>
      <c r="I124" s="545"/>
      <c r="J124" s="545"/>
      <c r="K124" s="545"/>
      <c r="L124" s="545"/>
      <c r="M124" s="545"/>
      <c r="N124" s="545"/>
      <c r="O124" s="545"/>
      <c r="P124" s="545"/>
      <c r="Q124" s="545"/>
      <c r="R124" s="545"/>
      <c r="S124" s="545"/>
      <c r="T124" s="545"/>
      <c r="Y124" s="969">
        <f>SUM(Y100+Y117+Y121)</f>
        <v>422572.36826000002</v>
      </c>
      <c r="AC124" s="784"/>
      <c r="AD124" s="1600" t="s">
        <v>1075</v>
      </c>
      <c r="AE124" s="1605">
        <f>AE126*($G$64*$G$67+G81*G78)</f>
        <v>209.49522085249254</v>
      </c>
      <c r="AL124" s="905" t="s">
        <v>204</v>
      </c>
      <c r="AM124" s="905">
        <v>2016</v>
      </c>
      <c r="AN124" s="905">
        <v>2017</v>
      </c>
      <c r="AO124" s="905">
        <v>2018</v>
      </c>
      <c r="AP124" s="905">
        <v>2019</v>
      </c>
      <c r="AQ124" s="905">
        <v>2020</v>
      </c>
      <c r="AR124" s="905">
        <v>2021</v>
      </c>
      <c r="AS124" s="905">
        <v>2022</v>
      </c>
      <c r="AT124" s="905">
        <v>2023</v>
      </c>
      <c r="AU124" s="905">
        <v>2024</v>
      </c>
      <c r="AV124" s="905">
        <v>2025</v>
      </c>
      <c r="AW124" s="905">
        <v>2026</v>
      </c>
      <c r="AX124" s="905">
        <v>2027</v>
      </c>
      <c r="AY124" s="905">
        <v>2028</v>
      </c>
      <c r="AZ124" s="905">
        <v>2029</v>
      </c>
      <c r="BA124" s="905">
        <v>2030</v>
      </c>
      <c r="BB124" s="905">
        <v>2031</v>
      </c>
      <c r="BC124" s="905">
        <v>2032</v>
      </c>
      <c r="BD124" s="905">
        <v>2033</v>
      </c>
      <c r="BE124" s="905">
        <v>2034</v>
      </c>
      <c r="BF124" s="905">
        <v>2035</v>
      </c>
      <c r="BG124" s="905">
        <v>2036</v>
      </c>
      <c r="BH124" s="905">
        <v>2037</v>
      </c>
      <c r="BI124" s="905">
        <v>2038</v>
      </c>
      <c r="BJ124" s="905">
        <v>2039</v>
      </c>
      <c r="BK124" s="905">
        <v>2040</v>
      </c>
      <c r="BL124" s="905">
        <v>2041</v>
      </c>
      <c r="BM124" s="905">
        <v>2042</v>
      </c>
      <c r="BN124" s="905">
        <v>2043</v>
      </c>
      <c r="BO124" s="905">
        <v>2044</v>
      </c>
      <c r="BP124" s="905">
        <v>2045</v>
      </c>
      <c r="BQ124" s="905">
        <v>2046</v>
      </c>
      <c r="BR124" s="905">
        <v>2047</v>
      </c>
      <c r="BS124" s="905">
        <v>2048</v>
      </c>
      <c r="BT124" s="905">
        <v>2049</v>
      </c>
      <c r="BU124" s="905">
        <v>2050</v>
      </c>
      <c r="BV124" s="905">
        <v>2051</v>
      </c>
      <c r="BW124" s="905">
        <v>2052</v>
      </c>
      <c r="BX124" s="905">
        <v>2053</v>
      </c>
      <c r="BY124" s="905">
        <v>2054</v>
      </c>
      <c r="BZ124" s="905">
        <v>2055</v>
      </c>
      <c r="CA124" s="905">
        <v>2056</v>
      </c>
      <c r="CB124" s="905">
        <v>2057</v>
      </c>
      <c r="CC124" s="905">
        <v>2058</v>
      </c>
      <c r="CD124" s="905">
        <v>2059</v>
      </c>
      <c r="CE124" s="905">
        <v>2060</v>
      </c>
      <c r="CF124" s="905">
        <v>2061</v>
      </c>
      <c r="CG124" s="905">
        <v>2062</v>
      </c>
      <c r="CH124" s="905">
        <v>2063</v>
      </c>
      <c r="CI124" s="905">
        <v>2064</v>
      </c>
      <c r="CJ124" s="905">
        <v>2065</v>
      </c>
      <c r="CK124" s="905">
        <v>2066</v>
      </c>
      <c r="CL124" s="905" t="s">
        <v>124</v>
      </c>
    </row>
    <row r="125" spans="1:90" x14ac:dyDescent="0.35">
      <c r="A125" s="784"/>
      <c r="B125" s="806" t="s">
        <v>1092</v>
      </c>
      <c r="C125" s="809">
        <f>C124/G64/Einstellungen!E11</f>
        <v>20.06208003520743</v>
      </c>
      <c r="D125" s="545"/>
      <c r="E125" s="545"/>
      <c r="G125" s="545"/>
      <c r="H125" s="545"/>
      <c r="I125" s="545"/>
      <c r="J125" s="545"/>
      <c r="K125" s="545"/>
      <c r="L125" s="545"/>
      <c r="M125" s="545"/>
      <c r="N125" s="545"/>
      <c r="O125" s="545"/>
      <c r="P125" s="545"/>
      <c r="Q125" s="545"/>
      <c r="R125" s="545"/>
      <c r="S125" s="545"/>
      <c r="T125" s="545"/>
      <c r="AC125" s="784"/>
      <c r="AD125" s="820" t="s">
        <v>1076</v>
      </c>
      <c r="AE125" s="835">
        <f>AE124/$G$64</f>
        <v>2.992788869321322</v>
      </c>
      <c r="AL125" s="905" t="s">
        <v>1093</v>
      </c>
      <c r="AM125" s="905">
        <v>0</v>
      </c>
      <c r="AN125" s="905">
        <v>1</v>
      </c>
      <c r="AO125" s="905">
        <v>2</v>
      </c>
      <c r="AP125" s="905">
        <v>3</v>
      </c>
      <c r="AQ125" s="905">
        <v>4</v>
      </c>
      <c r="AR125" s="905">
        <v>5</v>
      </c>
      <c r="AS125" s="905">
        <v>6</v>
      </c>
      <c r="AT125" s="905">
        <v>7</v>
      </c>
      <c r="AU125" s="905">
        <v>8</v>
      </c>
      <c r="AV125" s="905">
        <v>9</v>
      </c>
      <c r="AW125" s="905">
        <v>10</v>
      </c>
      <c r="AX125" s="905">
        <v>11</v>
      </c>
      <c r="AY125" s="905">
        <v>12</v>
      </c>
      <c r="AZ125" s="905">
        <v>13</v>
      </c>
      <c r="BA125" s="905">
        <v>14</v>
      </c>
      <c r="BB125" s="905">
        <v>15</v>
      </c>
      <c r="BC125" s="905">
        <v>16</v>
      </c>
      <c r="BD125" s="905">
        <v>17</v>
      </c>
      <c r="BE125" s="905">
        <v>18</v>
      </c>
      <c r="BF125" s="905">
        <v>19</v>
      </c>
      <c r="BG125" s="905">
        <v>20</v>
      </c>
      <c r="BH125" s="905">
        <v>21</v>
      </c>
      <c r="BI125" s="905">
        <v>22</v>
      </c>
      <c r="BJ125" s="905">
        <v>23</v>
      </c>
      <c r="BK125" s="905">
        <v>24</v>
      </c>
      <c r="BL125" s="905">
        <v>25</v>
      </c>
      <c r="BM125" s="905">
        <v>26</v>
      </c>
      <c r="BN125" s="905">
        <v>27</v>
      </c>
      <c r="BO125" s="905">
        <v>28</v>
      </c>
      <c r="BP125" s="905">
        <v>29</v>
      </c>
      <c r="BQ125" s="905">
        <v>30</v>
      </c>
      <c r="BR125" s="905">
        <v>31</v>
      </c>
      <c r="BS125" s="905">
        <v>32</v>
      </c>
      <c r="BT125" s="905">
        <v>33</v>
      </c>
      <c r="BU125" s="905">
        <v>34</v>
      </c>
      <c r="BV125" s="905">
        <v>35</v>
      </c>
      <c r="BW125" s="905">
        <v>36</v>
      </c>
      <c r="BX125" s="905">
        <v>37</v>
      </c>
      <c r="BY125" s="905">
        <v>38</v>
      </c>
      <c r="BZ125" s="905">
        <v>39</v>
      </c>
      <c r="CA125" s="905">
        <v>40</v>
      </c>
      <c r="CB125" s="905">
        <v>41</v>
      </c>
      <c r="CC125" s="905">
        <v>42</v>
      </c>
      <c r="CD125" s="905">
        <v>43</v>
      </c>
      <c r="CE125" s="905">
        <v>44</v>
      </c>
      <c r="CF125" s="905">
        <v>45</v>
      </c>
      <c r="CG125" s="905">
        <v>46</v>
      </c>
      <c r="CH125" s="905">
        <v>47</v>
      </c>
      <c r="CI125" s="905">
        <v>48</v>
      </c>
      <c r="CJ125" s="905">
        <v>49</v>
      </c>
      <c r="CK125" s="905">
        <v>50</v>
      </c>
      <c r="CL125" s="905"/>
    </row>
    <row r="126" spans="1:90" ht="15" thickBot="1" x14ac:dyDescent="0.4">
      <c r="B126" s="817"/>
      <c r="C126" s="837"/>
      <c r="D126" s="545"/>
      <c r="E126" s="545"/>
      <c r="G126" s="545"/>
      <c r="H126" s="545"/>
      <c r="I126" s="545"/>
      <c r="J126" s="545"/>
      <c r="K126" s="545"/>
      <c r="L126" s="545"/>
      <c r="M126" s="545"/>
      <c r="N126" s="545"/>
      <c r="O126" s="545"/>
      <c r="P126" s="545"/>
      <c r="Q126" s="545"/>
      <c r="R126" s="545"/>
      <c r="S126" s="545"/>
      <c r="T126" s="545"/>
      <c r="AC126" s="784"/>
      <c r="AD126" s="821" t="s">
        <v>1077</v>
      </c>
      <c r="AE126" s="835">
        <f>AE132/Einstellungen!E11</f>
        <v>6.6506419318251603E-2</v>
      </c>
      <c r="AL126" s="905" t="s">
        <v>1087</v>
      </c>
      <c r="AM126" s="906">
        <f>C30</f>
        <v>2.6710000000000001E-2</v>
      </c>
      <c r="AN126" s="905"/>
      <c r="AO126" s="905"/>
      <c r="AP126" s="905"/>
      <c r="AQ126" s="905"/>
      <c r="AR126" s="905"/>
      <c r="AS126" s="905"/>
      <c r="AT126" s="905"/>
      <c r="AU126" s="905"/>
      <c r="AV126" s="905"/>
      <c r="AW126" s="905"/>
      <c r="AX126" s="905"/>
      <c r="AY126" s="905"/>
      <c r="AZ126" s="905"/>
      <c r="BA126" s="905"/>
      <c r="BB126" s="905"/>
      <c r="BC126" s="905"/>
      <c r="BD126" s="905"/>
      <c r="BE126" s="905"/>
      <c r="BF126" s="905"/>
      <c r="BG126" s="905"/>
      <c r="BH126" s="905"/>
      <c r="BI126" s="905"/>
      <c r="BJ126" s="905"/>
      <c r="BK126" s="905"/>
      <c r="BL126" s="905"/>
      <c r="BM126" s="905"/>
      <c r="BN126" s="905"/>
      <c r="BO126" s="905"/>
      <c r="BP126" s="905"/>
      <c r="BQ126" s="905"/>
      <c r="BR126" s="905"/>
      <c r="BS126" s="905"/>
      <c r="BT126" s="905"/>
      <c r="BU126" s="905"/>
      <c r="BV126" s="905"/>
      <c r="BW126" s="905"/>
      <c r="BX126" s="905"/>
      <c r="BY126" s="905"/>
      <c r="BZ126" s="905"/>
      <c r="CA126" s="905"/>
      <c r="CB126" s="905"/>
      <c r="CC126" s="905"/>
      <c r="CD126" s="905"/>
      <c r="CE126" s="905"/>
      <c r="CF126" s="905"/>
      <c r="CG126" s="905"/>
      <c r="CH126" s="905"/>
      <c r="CI126" s="905"/>
      <c r="CJ126" s="905"/>
      <c r="CK126" s="905"/>
      <c r="CL126" s="905"/>
    </row>
    <row r="127" spans="1:90" x14ac:dyDescent="0.35">
      <c r="B127" s="779"/>
      <c r="C127" s="797"/>
      <c r="D127" s="545"/>
      <c r="E127" s="545"/>
      <c r="F127" s="545"/>
      <c r="G127" s="545"/>
      <c r="H127" s="545"/>
      <c r="I127" s="545"/>
      <c r="J127" s="545"/>
      <c r="K127" s="545"/>
      <c r="L127" s="545"/>
      <c r="M127" s="545"/>
      <c r="N127" s="545"/>
      <c r="O127" s="545"/>
      <c r="P127" s="545"/>
      <c r="Q127" s="545"/>
      <c r="R127" s="545"/>
      <c r="S127" s="545"/>
      <c r="T127" s="545"/>
      <c r="V127" s="546"/>
      <c r="W127" s="546"/>
      <c r="AC127" s="784"/>
      <c r="AD127" s="1600" t="s">
        <v>1078</v>
      </c>
      <c r="AE127" s="1599">
        <f>AE129*$G$64*$G$67</f>
        <v>6372.1463009299814</v>
      </c>
      <c r="AL127" s="905"/>
      <c r="AM127" s="904">
        <f>1+AM126</f>
        <v>1.02671</v>
      </c>
      <c r="AN127" s="905"/>
      <c r="AO127" s="905"/>
      <c r="AP127" s="905"/>
      <c r="AQ127" s="905"/>
      <c r="AR127" s="905"/>
      <c r="AS127" s="905"/>
      <c r="AT127" s="905"/>
      <c r="AU127" s="905"/>
      <c r="AV127" s="905"/>
      <c r="AW127" s="905"/>
      <c r="AX127" s="905"/>
      <c r="AY127" s="905"/>
      <c r="AZ127" s="905"/>
      <c r="BA127" s="905"/>
      <c r="BB127" s="905"/>
      <c r="BC127" s="905"/>
      <c r="BD127" s="905"/>
      <c r="BE127" s="905"/>
      <c r="BF127" s="905"/>
      <c r="BG127" s="905"/>
      <c r="BH127" s="905"/>
      <c r="BI127" s="905"/>
      <c r="BJ127" s="905"/>
      <c r="BK127" s="905"/>
      <c r="BL127" s="905"/>
      <c r="BM127" s="905"/>
      <c r="BN127" s="905"/>
      <c r="BO127" s="905"/>
      <c r="BP127" s="905"/>
      <c r="BQ127" s="905"/>
      <c r="BR127" s="905"/>
      <c r="BS127" s="905"/>
      <c r="BT127" s="905"/>
      <c r="BU127" s="905"/>
      <c r="BV127" s="905"/>
      <c r="BW127" s="905"/>
      <c r="BX127" s="905"/>
      <c r="BY127" s="905"/>
      <c r="BZ127" s="905"/>
      <c r="CA127" s="905"/>
      <c r="CB127" s="905"/>
      <c r="CC127" s="905"/>
      <c r="CD127" s="905"/>
      <c r="CE127" s="905"/>
      <c r="CF127" s="905"/>
      <c r="CG127" s="905"/>
      <c r="CH127" s="905"/>
      <c r="CI127" s="905"/>
      <c r="CJ127" s="905"/>
      <c r="CK127" s="905"/>
      <c r="CL127" s="905"/>
    </row>
    <row r="128" spans="1:90" x14ac:dyDescent="0.35">
      <c r="C128" s="969"/>
      <c r="D128" s="545"/>
      <c r="E128" s="545"/>
      <c r="F128" s="545"/>
      <c r="G128" s="545"/>
      <c r="H128" s="545"/>
      <c r="I128" s="545"/>
      <c r="J128" s="545"/>
      <c r="K128" s="545"/>
      <c r="L128" s="545"/>
      <c r="M128" s="545"/>
      <c r="N128" s="545"/>
      <c r="O128" s="545"/>
      <c r="P128" s="545"/>
      <c r="Q128" s="545"/>
      <c r="R128" s="545"/>
      <c r="S128" s="545"/>
      <c r="T128" s="545"/>
      <c r="Y128" s="7"/>
      <c r="AC128" s="784"/>
      <c r="AD128" s="806" t="s">
        <v>1079</v>
      </c>
      <c r="AE128" s="803">
        <f>AE127/$G$64</f>
        <v>91.030661441856878</v>
      </c>
      <c r="AL128" s="905" t="s">
        <v>1088</v>
      </c>
      <c r="AM128" s="905"/>
      <c r="AN128" s="905">
        <f>POWER($AM$127,-AN125)</f>
        <v>0.97398486427520914</v>
      </c>
      <c r="AO128" s="905">
        <f t="shared" ref="AO128:CK128" si="2">POWER($AM$127,-AO125)</f>
        <v>0.94864651583719761</v>
      </c>
      <c r="AP128" s="905">
        <f t="shared" si="2"/>
        <v>0.92396734797284297</v>
      </c>
      <c r="AQ128" s="905">
        <f t="shared" si="2"/>
        <v>0.8999302120100543</v>
      </c>
      <c r="AR128" s="905">
        <f t="shared" si="2"/>
        <v>0.87651840540177295</v>
      </c>
      <c r="AS128" s="905">
        <f t="shared" si="2"/>
        <v>0.85371566011996858</v>
      </c>
      <c r="AT128" s="905">
        <f t="shared" si="2"/>
        <v>0.83150613135156826</v>
      </c>
      <c r="AU128" s="905">
        <f t="shared" si="2"/>
        <v>0.80987438648846133</v>
      </c>
      <c r="AV128" s="905">
        <f t="shared" si="2"/>
        <v>0.78880539440393238</v>
      </c>
      <c r="AW128" s="905">
        <f t="shared" si="2"/>
        <v>0.76828451500806694</v>
      </c>
      <c r="AX128" s="905">
        <f t="shared" si="2"/>
        <v>0.74829748907487692</v>
      </c>
      <c r="AY128" s="905">
        <f t="shared" si="2"/>
        <v>0.72883042833407374</v>
      </c>
      <c r="AZ128" s="905">
        <f t="shared" si="2"/>
        <v>0.70986980582060544</v>
      </c>
      <c r="BA128" s="905">
        <f t="shared" si="2"/>
        <v>0.69140244647525129</v>
      </c>
      <c r="BB128" s="905">
        <f t="shared" si="2"/>
        <v>0.6734155179897453</v>
      </c>
      <c r="BC128" s="905">
        <f t="shared" si="2"/>
        <v>0.65589652189006176</v>
      </c>
      <c r="BD128" s="905">
        <f t="shared" si="2"/>
        <v>0.63883328485167357</v>
      </c>
      <c r="BE128" s="905">
        <f t="shared" si="2"/>
        <v>0.62221395024074322</v>
      </c>
      <c r="BF128" s="905">
        <f t="shared" si="2"/>
        <v>0.60602696987537208</v>
      </c>
      <c r="BG128" s="905">
        <f t="shared" si="2"/>
        <v>0.59026109600118049</v>
      </c>
      <c r="BH128" s="905">
        <f t="shared" si="2"/>
        <v>0.57490537347564596</v>
      </c>
      <c r="BI128" s="905">
        <f t="shared" si="2"/>
        <v>0.55994913215576547</v>
      </c>
      <c r="BJ128" s="905">
        <f t="shared" si="2"/>
        <v>0.54538197948375444</v>
      </c>
      <c r="BK128" s="905">
        <f t="shared" si="2"/>
        <v>0.53119379326562943</v>
      </c>
      <c r="BL128" s="905">
        <f t="shared" si="2"/>
        <v>0.51737471463765761</v>
      </c>
      <c r="BM128" s="905">
        <f t="shared" si="2"/>
        <v>0.50391514121578407</v>
      </c>
      <c r="BN128" s="905">
        <f t="shared" si="2"/>
        <v>0.49080572042327825</v>
      </c>
      <c r="BO128" s="905">
        <f t="shared" si="2"/>
        <v>0.47803734299196282</v>
      </c>
      <c r="BP128" s="905">
        <f t="shared" si="2"/>
        <v>0.46560113663250857</v>
      </c>
      <c r="BQ128" s="905">
        <f t="shared" si="2"/>
        <v>0.45348845986939695</v>
      </c>
      <c r="BR128" s="905">
        <f t="shared" si="2"/>
        <v>0.44169089603626821</v>
      </c>
      <c r="BS128" s="905">
        <f t="shared" si="2"/>
        <v>0.4302002474274802</v>
      </c>
      <c r="BT128" s="905">
        <f t="shared" si="2"/>
        <v>0.41900852960181573</v>
      </c>
      <c r="BU128" s="905">
        <f t="shared" si="2"/>
        <v>0.40810796583437942</v>
      </c>
      <c r="BV128" s="905">
        <f t="shared" si="2"/>
        <v>0.39749098171282971</v>
      </c>
      <c r="BW128" s="905">
        <f t="shared" si="2"/>
        <v>0.38715019987419014</v>
      </c>
      <c r="BX128" s="905">
        <f t="shared" si="2"/>
        <v>0.37707843487858311</v>
      </c>
      <c r="BY128" s="905">
        <f t="shared" si="2"/>
        <v>0.36726868821632508</v>
      </c>
      <c r="BZ128" s="905">
        <f t="shared" si="2"/>
        <v>0.35771414344491148</v>
      </c>
      <c r="CA128" s="905">
        <f t="shared" si="2"/>
        <v>0.3484081614525148</v>
      </c>
      <c r="CB128" s="905">
        <f t="shared" si="2"/>
        <v>0.33934427584470278</v>
      </c>
      <c r="CC128" s="905">
        <f t="shared" si="2"/>
        <v>0.33051618845117198</v>
      </c>
      <c r="CD128" s="905">
        <f t="shared" si="2"/>
        <v>0.32191776494937424</v>
      </c>
      <c r="CE128" s="905">
        <f t="shared" si="2"/>
        <v>0.3135430306019949</v>
      </c>
      <c r="CF128" s="905">
        <f t="shared" si="2"/>
        <v>0.30538616610532177</v>
      </c>
      <c r="CG128" s="905">
        <f t="shared" si="2"/>
        <v>0.29744150354561827</v>
      </c>
      <c r="CH128" s="905">
        <f t="shared" si="2"/>
        <v>0.28970352246069314</v>
      </c>
      <c r="CI128" s="905">
        <f t="shared" si="2"/>
        <v>0.28216684600392822</v>
      </c>
      <c r="CJ128" s="905">
        <f t="shared" si="2"/>
        <v>0.2748262372080999</v>
      </c>
      <c r="CK128" s="905">
        <f t="shared" si="2"/>
        <v>0.26767659534639759</v>
      </c>
      <c r="CL128" s="905"/>
    </row>
    <row r="129" spans="3:90" x14ac:dyDescent="0.35">
      <c r="C129" s="7"/>
      <c r="D129" s="545"/>
      <c r="E129" s="545"/>
      <c r="F129" s="545"/>
      <c r="G129" s="545"/>
      <c r="H129" s="545"/>
      <c r="I129" s="545"/>
      <c r="J129" s="545"/>
      <c r="K129" s="545"/>
      <c r="L129" s="545"/>
      <c r="M129" s="545"/>
      <c r="N129" s="545"/>
      <c r="O129" s="545"/>
      <c r="P129" s="545"/>
      <c r="Q129" s="545"/>
      <c r="R129" s="545"/>
      <c r="S129" s="545"/>
      <c r="T129" s="545"/>
      <c r="Y129" s="7"/>
      <c r="AC129" s="784"/>
      <c r="AD129" s="807" t="s">
        <v>1080</v>
      </c>
      <c r="AE129" s="802">
        <f>AE132/12</f>
        <v>2.0229035875968195</v>
      </c>
      <c r="AL129" s="905"/>
      <c r="AM129" s="907">
        <f>V69*1.25%</f>
        <v>21.940312500000001</v>
      </c>
      <c r="AN129" s="908">
        <f>$AM$129*AN128</f>
        <v>21.369532292468175</v>
      </c>
      <c r="AO129" s="908">
        <f t="shared" ref="AO129:CK129" si="3">$AM$129*AO128</f>
        <v>20.813601009504314</v>
      </c>
      <c r="AP129" s="908">
        <f t="shared" si="3"/>
        <v>20.272132354320416</v>
      </c>
      <c r="AQ129" s="908">
        <f t="shared" si="3"/>
        <v>19.744750079691844</v>
      </c>
      <c r="AR129" s="908">
        <f t="shared" si="3"/>
        <v>19.231087726516588</v>
      </c>
      <c r="AS129" s="908">
        <f t="shared" si="3"/>
        <v>18.730788369175897</v>
      </c>
      <c r="AT129" s="908">
        <f t="shared" si="3"/>
        <v>18.243504367519456</v>
      </c>
      <c r="AU129" s="908">
        <f t="shared" si="3"/>
        <v>17.768897125302619</v>
      </c>
      <c r="AV129" s="908">
        <f t="shared" si="3"/>
        <v>17.306636854908028</v>
      </c>
      <c r="AW129" s="908">
        <f t="shared" si="3"/>
        <v>16.856402348187931</v>
      </c>
      <c r="AX129" s="908">
        <f t="shared" si="3"/>
        <v>16.417880753268136</v>
      </c>
      <c r="AY129" s="908">
        <f t="shared" si="3"/>
        <v>15.990767357158433</v>
      </c>
      <c r="AZ129" s="908">
        <f t="shared" si="3"/>
        <v>15.574765374018403</v>
      </c>
      <c r="BA129" s="908">
        <f t="shared" si="3"/>
        <v>15.169585738931538</v>
      </c>
      <c r="BB129" s="908">
        <f t="shared" si="3"/>
        <v>14.774946907044384</v>
      </c>
      <c r="BC129" s="908">
        <f t="shared" si="3"/>
        <v>14.390574657931046</v>
      </c>
      <c r="BD129" s="908">
        <f t="shared" si="3"/>
        <v>14.016201905047234</v>
      </c>
      <c r="BE129" s="908">
        <f t="shared" si="3"/>
        <v>13.651568510141358</v>
      </c>
      <c r="BF129" s="908">
        <f t="shared" si="3"/>
        <v>13.296421102493751</v>
      </c>
      <c r="BG129" s="908">
        <f t="shared" si="3"/>
        <v>12.950512902858401</v>
      </c>
      <c r="BH129" s="908">
        <f t="shared" si="3"/>
        <v>12.613603551984884</v>
      </c>
      <c r="BI129" s="908">
        <f t="shared" si="3"/>
        <v>12.285458943601293</v>
      </c>
      <c r="BJ129" s="908">
        <f t="shared" si="3"/>
        <v>11.965851061742162</v>
      </c>
      <c r="BK129" s="908">
        <f t="shared" si="3"/>
        <v>11.654557822308306</v>
      </c>
      <c r="BL129" s="908">
        <f t="shared" si="3"/>
        <v>11.351362918748533</v>
      </c>
      <c r="BM129" s="908">
        <f t="shared" si="3"/>
        <v>11.056055671755933</v>
      </c>
      <c r="BN129" s="908">
        <f t="shared" si="3"/>
        <v>10.768430882874357</v>
      </c>
      <c r="BO129" s="908">
        <f t="shared" si="3"/>
        <v>10.48828869191335</v>
      </c>
      <c r="BP129" s="908">
        <f t="shared" si="3"/>
        <v>10.215434438072435</v>
      </c>
      <c r="BQ129" s="908">
        <f t="shared" si="3"/>
        <v>9.9496785246782782</v>
      </c>
      <c r="BR129" s="908">
        <f t="shared" si="3"/>
        <v>9.690836287440737</v>
      </c>
      <c r="BS129" s="908">
        <f t="shared" si="3"/>
        <v>9.4387278661362366</v>
      </c>
      <c r="BT129" s="908">
        <f t="shared" si="3"/>
        <v>9.1931780796293374</v>
      </c>
      <c r="BU129" s="908">
        <f t="shared" si="3"/>
        <v>8.9540163041456076</v>
      </c>
      <c r="BV129" s="908">
        <f t="shared" si="3"/>
        <v>8.7210763547112702</v>
      </c>
      <c r="BW129" s="908">
        <f t="shared" si="3"/>
        <v>8.4941963696771925</v>
      </c>
      <c r="BX129" s="908">
        <f t="shared" si="3"/>
        <v>8.2732186982470139</v>
      </c>
      <c r="BY129" s="908">
        <f t="shared" si="3"/>
        <v>8.0579897909312397</v>
      </c>
      <c r="BZ129" s="908">
        <f t="shared" si="3"/>
        <v>7.848360092851185</v>
      </c>
      <c r="CA129" s="908">
        <f t="shared" si="3"/>
        <v>7.6441839398186291</v>
      </c>
      <c r="CB129" s="908">
        <f t="shared" si="3"/>
        <v>7.4453194571189805</v>
      </c>
      <c r="CC129" s="908">
        <f t="shared" si="3"/>
        <v>7.2516284609276047</v>
      </c>
      <c r="CD129" s="908">
        <f t="shared" si="3"/>
        <v>7.0629763622908177</v>
      </c>
      <c r="CE129" s="908">
        <f t="shared" si="3"/>
        <v>6.8792320736048316</v>
      </c>
      <c r="CF129" s="908">
        <f t="shared" si="3"/>
        <v>6.7002679175276674</v>
      </c>
      <c r="CG129" s="908">
        <f t="shared" si="3"/>
        <v>6.5259595382607234</v>
      </c>
      <c r="CH129" s="908">
        <f t="shared" si="3"/>
        <v>6.3561858151383772</v>
      </c>
      <c r="CI129" s="908">
        <f t="shared" si="3"/>
        <v>6.190828778465562</v>
      </c>
      <c r="CJ129" s="908">
        <f t="shared" si="3"/>
        <v>6.0297735275448394</v>
      </c>
      <c r="CK129" s="908">
        <f t="shared" si="3"/>
        <v>5.8729081508360093</v>
      </c>
      <c r="CL129" s="907">
        <f>SUM(AM129:CK129)</f>
        <v>623.49045660947138</v>
      </c>
    </row>
    <row r="130" spans="3:90" x14ac:dyDescent="0.35">
      <c r="C130" s="7"/>
      <c r="D130" s="545"/>
      <c r="E130" s="545"/>
      <c r="F130" s="545"/>
      <c r="G130" s="545"/>
      <c r="H130" s="545"/>
      <c r="I130" s="545"/>
      <c r="J130" s="545"/>
      <c r="K130" s="545"/>
      <c r="L130" s="545"/>
      <c r="M130" s="545"/>
      <c r="N130" s="545"/>
      <c r="O130" s="545"/>
      <c r="P130" s="545"/>
      <c r="Q130" s="545"/>
      <c r="R130" s="545"/>
      <c r="S130" s="545"/>
      <c r="T130" s="545"/>
      <c r="U130" s="7"/>
      <c r="Y130" s="7"/>
      <c r="AC130" s="784"/>
      <c r="AD130" s="1600" t="s">
        <v>1081</v>
      </c>
      <c r="AE130" s="1601">
        <f>AE132*$G$64*$G$67</f>
        <v>76465.755611159781</v>
      </c>
    </row>
    <row r="131" spans="3:90" x14ac:dyDescent="0.35">
      <c r="C131" s="7"/>
      <c r="D131" s="545"/>
      <c r="E131" s="545"/>
      <c r="F131" s="545"/>
      <c r="G131" s="545"/>
      <c r="H131" s="545"/>
      <c r="I131" s="545"/>
      <c r="J131" s="545"/>
      <c r="K131" s="545"/>
      <c r="L131" s="545"/>
      <c r="M131" s="545"/>
      <c r="N131" s="545"/>
      <c r="O131" s="545"/>
      <c r="P131" s="545"/>
      <c r="Q131" s="545"/>
      <c r="R131" s="545"/>
      <c r="S131" s="545"/>
      <c r="T131" s="545"/>
      <c r="U131" s="7"/>
      <c r="Y131" s="7"/>
      <c r="AC131" s="784"/>
      <c r="AD131" s="806" t="s">
        <v>1082</v>
      </c>
      <c r="AE131" s="809">
        <f>AE130/$G$64</f>
        <v>1092.3679373022826</v>
      </c>
    </row>
    <row r="132" spans="3:90" x14ac:dyDescent="0.35">
      <c r="C132" s="7"/>
      <c r="AC132" s="784"/>
      <c r="AD132" s="833" t="s">
        <v>1083</v>
      </c>
      <c r="AE132" s="848">
        <f>X17</f>
        <v>24.274843051161834</v>
      </c>
    </row>
    <row r="133" spans="3:90" x14ac:dyDescent="0.35">
      <c r="C133" s="7"/>
      <c r="AC133" s="784"/>
      <c r="AD133" s="836" t="s">
        <v>1094</v>
      </c>
      <c r="AE133" s="847"/>
    </row>
    <row r="134" spans="3:90" x14ac:dyDescent="0.35">
      <c r="C134" s="7"/>
      <c r="AC134" s="784"/>
      <c r="AD134" s="1600" t="s">
        <v>1075</v>
      </c>
      <c r="AE134" s="1605" t="e">
        <f t="shared" ref="AE134:AE139" si="4">AE81+AE91+AE114+AE124</f>
        <v>#REF!</v>
      </c>
    </row>
    <row r="135" spans="3:90" x14ac:dyDescent="0.35">
      <c r="C135" s="7"/>
      <c r="AC135" s="784"/>
      <c r="AD135" s="820" t="s">
        <v>1076</v>
      </c>
      <c r="AE135" s="835" t="e">
        <f t="shared" si="4"/>
        <v>#REF!</v>
      </c>
    </row>
    <row r="136" spans="3:90" x14ac:dyDescent="0.35">
      <c r="C136" s="7"/>
      <c r="AC136" s="784"/>
      <c r="AD136" s="821" t="s">
        <v>1077</v>
      </c>
      <c r="AE136" s="835" t="e">
        <f t="shared" si="4"/>
        <v>#REF!</v>
      </c>
    </row>
    <row r="137" spans="3:90" x14ac:dyDescent="0.35">
      <c r="C137" s="7"/>
      <c r="AC137" s="784"/>
      <c r="AD137" s="1600" t="s">
        <v>1078</v>
      </c>
      <c r="AE137" s="1605" t="e">
        <f t="shared" si="4"/>
        <v>#REF!</v>
      </c>
    </row>
    <row r="138" spans="3:90" x14ac:dyDescent="0.35">
      <c r="C138" s="7"/>
      <c r="AC138" s="784"/>
      <c r="AD138" s="806" t="s">
        <v>1079</v>
      </c>
      <c r="AE138" s="835" t="e">
        <f t="shared" si="4"/>
        <v>#REF!</v>
      </c>
    </row>
    <row r="139" spans="3:90" x14ac:dyDescent="0.35">
      <c r="C139" s="7"/>
      <c r="U139" s="7"/>
      <c r="Y139" s="7"/>
      <c r="AC139" s="784"/>
      <c r="AD139" s="807" t="s">
        <v>1080</v>
      </c>
      <c r="AE139" s="835" t="e">
        <f t="shared" si="4"/>
        <v>#REF!</v>
      </c>
    </row>
    <row r="140" spans="3:90" x14ac:dyDescent="0.35">
      <c r="C140" s="7"/>
      <c r="U140" s="7"/>
      <c r="Y140" s="7"/>
      <c r="AC140" s="784"/>
      <c r="AD140" s="1600" t="s">
        <v>1081</v>
      </c>
      <c r="AE140" s="1601" t="e">
        <f>AE87+AE97+#REF!+AE109+AE120+AE130</f>
        <v>#REF!</v>
      </c>
    </row>
    <row r="141" spans="3:90" x14ac:dyDescent="0.35">
      <c r="C141" s="7"/>
      <c r="T141" s="545"/>
      <c r="U141" s="7"/>
      <c r="Y141" s="7"/>
      <c r="AC141" s="784"/>
      <c r="AD141" s="806" t="s">
        <v>1082</v>
      </c>
      <c r="AE141" s="809" t="e">
        <f>AE88+AE98+AE121+AE131</f>
        <v>#REF!</v>
      </c>
    </row>
    <row r="142" spans="3:90" ht="15" thickBot="1" x14ac:dyDescent="0.4">
      <c r="C142" s="7"/>
      <c r="T142" s="545"/>
      <c r="U142" s="7"/>
      <c r="Y142" s="7"/>
      <c r="AC142" s="784"/>
      <c r="AD142" s="846" t="s">
        <v>1083</v>
      </c>
      <c r="AE142" s="837" t="e">
        <f>AE89+AE99+AE122+AE132</f>
        <v>#REF!</v>
      </c>
    </row>
    <row r="143" spans="3:90" x14ac:dyDescent="0.35">
      <c r="C143" s="7"/>
      <c r="T143" s="545"/>
      <c r="U143" s="7"/>
      <c r="Y143" s="7"/>
    </row>
    <row r="144" spans="3:90" x14ac:dyDescent="0.35">
      <c r="C144" s="7"/>
      <c r="T144" s="545"/>
      <c r="U144" s="7"/>
      <c r="Y144" s="7"/>
    </row>
    <row r="145" spans="3:25" ht="18" customHeight="1" x14ac:dyDescent="0.35">
      <c r="C145" s="7"/>
      <c r="T145" s="545"/>
      <c r="U145" s="7"/>
      <c r="Y145" s="7"/>
    </row>
    <row r="146" spans="3:25" x14ac:dyDescent="0.35">
      <c r="C146" s="7"/>
      <c r="T146" s="545"/>
      <c r="U146" s="7"/>
      <c r="Y146" s="7"/>
    </row>
    <row r="147" spans="3:25" x14ac:dyDescent="0.35">
      <c r="C147" s="7"/>
      <c r="T147" s="545"/>
      <c r="U147" s="7"/>
      <c r="Y147" s="7"/>
    </row>
    <row r="148" spans="3:25" x14ac:dyDescent="0.35">
      <c r="C148" s="7"/>
    </row>
    <row r="149" spans="3:25" x14ac:dyDescent="0.35">
      <c r="C149" s="7"/>
    </row>
    <row r="150" spans="3:25" x14ac:dyDescent="0.35">
      <c r="C150" s="7"/>
    </row>
    <row r="151" spans="3:25" x14ac:dyDescent="0.35">
      <c r="C151" s="7"/>
    </row>
    <row r="152" spans="3:25" x14ac:dyDescent="0.35">
      <c r="C152" s="7"/>
    </row>
    <row r="153" spans="3:25" x14ac:dyDescent="0.35">
      <c r="C153" s="7"/>
    </row>
    <row r="154" spans="3:25" x14ac:dyDescent="0.35">
      <c r="C154" s="7"/>
    </row>
    <row r="155" spans="3:25" x14ac:dyDescent="0.35">
      <c r="C155" s="7"/>
    </row>
    <row r="156" spans="3:25" x14ac:dyDescent="0.35">
      <c r="C156" s="7"/>
    </row>
    <row r="157" spans="3:25" x14ac:dyDescent="0.35">
      <c r="C157" s="7"/>
    </row>
    <row r="158" spans="3:25" x14ac:dyDescent="0.35">
      <c r="C158" s="7"/>
    </row>
    <row r="159" spans="3:25" x14ac:dyDescent="0.35">
      <c r="C159" s="7"/>
    </row>
    <row r="160" spans="3:25" x14ac:dyDescent="0.35">
      <c r="C160" s="7"/>
    </row>
    <row r="161" spans="3:31" x14ac:dyDescent="0.35">
      <c r="C161" s="7"/>
    </row>
    <row r="162" spans="3:31" x14ac:dyDescent="0.35">
      <c r="C162" s="7"/>
    </row>
    <row r="163" spans="3:31" x14ac:dyDescent="0.35">
      <c r="C163" s="7"/>
    </row>
    <row r="164" spans="3:31" x14ac:dyDescent="0.35">
      <c r="C164" s="7"/>
      <c r="U164" s="7"/>
      <c r="Y164" s="7"/>
      <c r="AE164" s="7"/>
    </row>
    <row r="165" spans="3:31" x14ac:dyDescent="0.35">
      <c r="C165" s="7"/>
      <c r="U165" s="7"/>
      <c r="Y165" s="7"/>
      <c r="AE165" s="7"/>
    </row>
    <row r="166" spans="3:31" x14ac:dyDescent="0.35">
      <c r="C166" s="7"/>
      <c r="U166" s="7"/>
      <c r="Y166" s="7"/>
      <c r="AE166" s="7"/>
    </row>
    <row r="167" spans="3:31" x14ac:dyDescent="0.35">
      <c r="C167" s="7"/>
      <c r="U167" s="7"/>
      <c r="Y167" s="7"/>
      <c r="AE167" s="7"/>
    </row>
  </sheetData>
  <sheetProtection selectLockedCells="1"/>
  <customSheetViews>
    <customSheetView guid="{AEB6CCF5-4429-48DA-867B-58761C94C6F2}" scale="85" hiddenRows="1" hiddenColumns="1">
      <pane ySplit="3" topLeftCell="A92" activePane="bottomLeft" state="frozen"/>
      <selection pane="bottomLeft" activeCell="C123" sqref="C123"/>
      <pageMargins left="0" right="0" top="0" bottom="0" header="0" footer="0"/>
      <pageSetup paperSize="8" orientation="landscape"/>
    </customSheetView>
    <customSheetView guid="{C4DAD7F8-47C6-4127-9A46-A993B7B9C81A}" scale="85" hiddenRows="1" hiddenColumns="1">
      <pane ySplit="3" topLeftCell="A92" activePane="bottomLeft" state="frozen"/>
      <selection pane="bottomLeft" activeCell="C123" sqref="C123"/>
      <pageMargins left="0" right="0" top="0" bottom="0" header="0" footer="0"/>
      <pageSetup paperSize="8" orientation="landscape"/>
    </customSheetView>
    <customSheetView guid="{3BF24E96-6DC5-4C44-95BA-F3C989ECD277}" scale="85" hiddenRows="1" hiddenColumns="1">
      <pane ySplit="3" topLeftCell="A92" activePane="bottomLeft" state="frozen"/>
      <selection pane="bottomLeft" activeCell="C123" sqref="C123"/>
      <pageMargins left="0" right="0" top="0" bottom="0" header="0" footer="0"/>
      <pageSetup paperSize="8" orientation="landscape"/>
    </customSheetView>
    <customSheetView guid="{4144C77C-55F3-4C13-A3EB-FD414C1C7F21}" scale="85" hiddenRows="1" hiddenColumns="1">
      <pane ySplit="3" topLeftCell="A104" activePane="bottomLeft" state="frozen"/>
      <selection pane="bottomLeft" activeCell="C116" sqref="C116"/>
      <pageMargins left="0" right="0" top="0" bottom="0" header="0" footer="0"/>
      <pageSetup paperSize="8" orientation="landscape"/>
    </customSheetView>
  </customSheetViews>
  <mergeCells count="14">
    <mergeCell ref="B92:B93"/>
    <mergeCell ref="B13:B14"/>
    <mergeCell ref="F13:F14"/>
    <mergeCell ref="B1:C2"/>
    <mergeCell ref="K11:S11"/>
    <mergeCell ref="M19:M21"/>
    <mergeCell ref="B15:B16"/>
    <mergeCell ref="E15:E16"/>
    <mergeCell ref="T49:V49"/>
    <mergeCell ref="W50:W53"/>
    <mergeCell ref="X50:X53"/>
    <mergeCell ref="V50:V53"/>
    <mergeCell ref="U50:U53"/>
    <mergeCell ref="T50:T53"/>
  </mergeCells>
  <hyperlinks>
    <hyperlink ref="C15" r:id="rId1" display="https://www.bundesbank.de/Redaktion/DE/Downloads/Statistiken/Geld_Und_Kapitalmaerkte/Zinssaetze_Renditen/stat_zinsstruktur_BWP.pdf?__blob=publicationFile" xr:uid="{00000000-0004-0000-1300-000000000000}"/>
    <hyperlink ref="F15" r:id="rId2" display="http://de.euribor-rates.eu/euribor-zinssatz-12-monate.asp" xr:uid="{00000000-0004-0000-1300-000001000000}"/>
  </hyperlinks>
  <pageMargins left="0.7" right="0.7" top="0.78740157499999996" bottom="0.78740157499999996" header="0.3" footer="0.3"/>
  <pageSetup paperSize="8" orientation="landscape"/>
  <ignoredErrors>
    <ignoredError sqref="C125" unlocked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172035" r:id="rId5" name="Button 3">
              <controlPr defaultSize="0" print="0" autoFill="0" autoPict="0" macro="[0]!Hauptmenü">
                <anchor moveWithCells="1" sizeWithCells="1">
                  <from>
                    <xdr:col>1</xdr:col>
                    <xdr:colOff>69850</xdr:colOff>
                    <xdr:row>1</xdr:row>
                    <xdr:rowOff>184150</xdr:rowOff>
                  </from>
                  <to>
                    <xdr:col>1</xdr:col>
                    <xdr:colOff>1498600</xdr:colOff>
                    <xdr:row>2</xdr:row>
                    <xdr:rowOff>107950</xdr:rowOff>
                  </to>
                </anchor>
              </controlPr>
            </control>
          </mc:Choice>
        </mc:AlternateContent>
        <mc:AlternateContent xmlns:mc="http://schemas.openxmlformats.org/markup-compatibility/2006">
          <mc:Choice Requires="x14">
            <control shapeId="172036" r:id="rId6" name="Button 4">
              <controlPr defaultSize="0" print="0" autoFill="0" autoPict="0" macro="[0]!UP_A4">
                <anchor moveWithCells="1" sizeWithCells="1">
                  <from>
                    <xdr:col>1</xdr:col>
                    <xdr:colOff>1555750</xdr:colOff>
                    <xdr:row>1</xdr:row>
                    <xdr:rowOff>184150</xdr:rowOff>
                  </from>
                  <to>
                    <xdr:col>1</xdr:col>
                    <xdr:colOff>2984500</xdr:colOff>
                    <xdr:row>2</xdr:row>
                    <xdr:rowOff>107950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5"/>
  <dimension ref="A1:N29"/>
  <sheetViews>
    <sheetView showGridLines="0" workbookViewId="0">
      <pane ySplit="2" topLeftCell="A5" activePane="bottomLeft" state="frozen"/>
      <selection pane="bottomLeft" activeCell="M17" sqref="M17"/>
    </sheetView>
  </sheetViews>
  <sheetFormatPr baseColWidth="10" defaultColWidth="11.453125" defaultRowHeight="14.5" x14ac:dyDescent="0.35"/>
  <cols>
    <col min="1" max="1" width="3.453125" style="31" customWidth="1"/>
    <col min="2" max="2" width="13" style="32" customWidth="1"/>
    <col min="3" max="3" width="20" style="32" customWidth="1"/>
    <col min="4" max="4" width="13.1796875" style="32" customWidth="1"/>
    <col min="5" max="5" width="16.453125" style="32" customWidth="1"/>
    <col min="6" max="6" width="15.1796875" style="32" customWidth="1"/>
    <col min="7" max="7" width="15.1796875" style="32" bestFit="1" customWidth="1"/>
    <col min="8" max="8" width="2.453125" style="31" customWidth="1"/>
    <col min="9" max="9" width="12" style="32" customWidth="1"/>
    <col min="10" max="10" width="11.26953125" style="32" bestFit="1" customWidth="1"/>
    <col min="11" max="11" width="13.1796875" style="32" customWidth="1"/>
    <col min="12" max="12" width="16.453125" style="32" customWidth="1"/>
    <col min="13" max="13" width="25.1796875" style="32" bestFit="1" customWidth="1"/>
    <col min="14" max="14" width="15.1796875" style="32" bestFit="1" customWidth="1"/>
    <col min="15" max="16384" width="11.453125" style="31"/>
  </cols>
  <sheetData>
    <row r="1" spans="1:14" s="270" customFormat="1" ht="30" customHeight="1" x14ac:dyDescent="0.35">
      <c r="A1" s="706"/>
      <c r="B1" s="2032" t="s">
        <v>377</v>
      </c>
      <c r="C1" s="2032"/>
      <c r="D1" s="2032"/>
      <c r="E1" s="2032"/>
      <c r="F1" s="2032"/>
      <c r="G1" s="707"/>
      <c r="H1" s="707"/>
      <c r="I1" s="707"/>
      <c r="J1" s="707"/>
      <c r="K1" s="707"/>
      <c r="L1" s="707"/>
      <c r="M1" s="707"/>
    </row>
    <row r="2" spans="1:14" s="270" customFormat="1" ht="41.25" customHeight="1" x14ac:dyDescent="0.35">
      <c r="A2" s="706"/>
      <c r="B2" s="2032"/>
      <c r="C2" s="2032"/>
      <c r="D2" s="2032"/>
      <c r="E2" s="2032"/>
      <c r="F2" s="2032"/>
      <c r="G2" s="707"/>
      <c r="H2" s="707"/>
      <c r="I2" s="707"/>
      <c r="J2" s="707"/>
      <c r="K2" s="707"/>
      <c r="L2" s="707"/>
      <c r="M2" s="707"/>
    </row>
    <row r="3" spans="1:14" ht="14.25" customHeight="1" x14ac:dyDescent="0.35"/>
    <row r="4" spans="1:14" s="509" customFormat="1" ht="18.5" x14ac:dyDescent="0.45">
      <c r="B4" s="510" t="s">
        <v>1095</v>
      </c>
      <c r="C4" s="511"/>
      <c r="D4" s="512"/>
      <c r="E4" s="513"/>
      <c r="F4" s="513"/>
      <c r="G4" s="513"/>
      <c r="I4" s="510" t="s">
        <v>1096</v>
      </c>
      <c r="J4" s="511"/>
      <c r="K4" s="512"/>
      <c r="L4" s="513"/>
      <c r="M4" s="513"/>
      <c r="N4" s="513"/>
    </row>
    <row r="5" spans="1:14" x14ac:dyDescent="0.35">
      <c r="B5" s="370" t="s">
        <v>1097</v>
      </c>
      <c r="C5" s="370" t="s">
        <v>1098</v>
      </c>
      <c r="D5" s="370" t="s">
        <v>1099</v>
      </c>
      <c r="E5" s="370" t="s">
        <v>1098</v>
      </c>
      <c r="F5" s="370" t="s">
        <v>1100</v>
      </c>
      <c r="G5" s="370" t="s">
        <v>1101</v>
      </c>
      <c r="I5" s="370" t="s">
        <v>1097</v>
      </c>
      <c r="J5" s="370" t="s">
        <v>1098</v>
      </c>
      <c r="K5" s="370" t="s">
        <v>1099</v>
      </c>
      <c r="L5" s="370" t="s">
        <v>1098</v>
      </c>
      <c r="M5" s="370" t="s">
        <v>1100</v>
      </c>
      <c r="N5" s="370" t="s">
        <v>1101</v>
      </c>
    </row>
    <row r="6" spans="1:14" x14ac:dyDescent="0.35">
      <c r="B6" s="514" t="s">
        <v>532</v>
      </c>
      <c r="C6" s="514" t="s">
        <v>1102</v>
      </c>
      <c r="D6" s="514" t="s">
        <v>1103</v>
      </c>
      <c r="E6" s="514" t="s">
        <v>532</v>
      </c>
      <c r="F6" s="514" t="s">
        <v>532</v>
      </c>
      <c r="G6" s="514" t="s">
        <v>1104</v>
      </c>
      <c r="I6" s="514" t="s">
        <v>532</v>
      </c>
      <c r="J6" s="514" t="s">
        <v>1102</v>
      </c>
      <c r="K6" s="514" t="s">
        <v>1103</v>
      </c>
      <c r="L6" s="514" t="s">
        <v>532</v>
      </c>
      <c r="M6" s="514" t="s">
        <v>532</v>
      </c>
      <c r="N6" s="514" t="s">
        <v>1104</v>
      </c>
    </row>
    <row r="7" spans="1:14" x14ac:dyDescent="0.35">
      <c r="B7" s="1606">
        <f>Einstellungen!E76</f>
        <v>52.142857142857146</v>
      </c>
      <c r="C7" s="1496">
        <v>5</v>
      </c>
      <c r="D7" s="1496">
        <v>37</v>
      </c>
      <c r="E7" s="1607">
        <f>B7*C7</f>
        <v>260.71428571428572</v>
      </c>
      <c r="F7" s="1607">
        <f>B7*D7</f>
        <v>1929.2857142857144</v>
      </c>
      <c r="G7" s="1286">
        <f>F7/E7</f>
        <v>7.4</v>
      </c>
      <c r="I7" s="1606">
        <f>Einstellungen!E76</f>
        <v>52.142857142857146</v>
      </c>
      <c r="J7" s="1496">
        <v>5</v>
      </c>
      <c r="K7" s="1496">
        <v>37</v>
      </c>
      <c r="L7" s="1607">
        <f>I7*J7</f>
        <v>260.71428571428572</v>
      </c>
      <c r="M7" s="1608">
        <f>I7*K7</f>
        <v>1929.2857142857144</v>
      </c>
      <c r="N7" s="1286">
        <f>M7/L7</f>
        <v>7.4</v>
      </c>
    </row>
    <row r="8" spans="1:14" x14ac:dyDescent="0.35">
      <c r="B8" s="515"/>
      <c r="C8" s="516"/>
      <c r="D8" s="516"/>
      <c r="E8" s="516"/>
      <c r="F8" s="516"/>
      <c r="G8" s="517"/>
      <c r="I8" s="515"/>
      <c r="J8" s="516"/>
      <c r="K8" s="516"/>
      <c r="L8" s="516"/>
      <c r="M8" s="516"/>
      <c r="N8" s="517"/>
    </row>
    <row r="9" spans="1:14" ht="15.5" x14ac:dyDescent="0.35">
      <c r="B9" s="518" t="s">
        <v>1105</v>
      </c>
      <c r="C9" s="519"/>
      <c r="D9" s="519"/>
      <c r="E9" s="519"/>
      <c r="F9" s="519"/>
      <c r="G9" s="520"/>
      <c r="H9" s="521"/>
      <c r="I9" s="518" t="s">
        <v>1105</v>
      </c>
      <c r="J9" s="522"/>
      <c r="K9" s="522"/>
      <c r="L9" s="522"/>
      <c r="M9" s="523"/>
      <c r="N9" s="524"/>
    </row>
    <row r="10" spans="1:14" x14ac:dyDescent="0.35">
      <c r="B10" s="2030" t="s">
        <v>1106</v>
      </c>
      <c r="C10" s="2031"/>
      <c r="D10" s="2031"/>
      <c r="E10" s="384">
        <v>11.7742857142857</v>
      </c>
      <c r="F10" s="525">
        <f t="shared" ref="F10:F15" si="0">E10*$G$7</f>
        <v>87.129714285714186</v>
      </c>
      <c r="G10" s="524"/>
      <c r="I10" s="2030" t="s">
        <v>1106</v>
      </c>
      <c r="J10" s="2031"/>
      <c r="K10" s="2031"/>
      <c r="L10" s="384">
        <f>E10</f>
        <v>11.7742857142857</v>
      </c>
      <c r="M10" s="525">
        <f t="shared" ref="M10:M15" si="1">L10*$G$7</f>
        <v>87.129714285714186</v>
      </c>
      <c r="N10" s="524"/>
    </row>
    <row r="11" spans="1:14" x14ac:dyDescent="0.35">
      <c r="B11" s="2030" t="s">
        <v>1107</v>
      </c>
      <c r="C11" s="2031"/>
      <c r="D11" s="2031"/>
      <c r="E11" s="384">
        <v>26</v>
      </c>
      <c r="F11" s="525">
        <f t="shared" si="0"/>
        <v>192.4</v>
      </c>
      <c r="G11" s="524"/>
      <c r="I11" s="2030" t="s">
        <v>1107</v>
      </c>
      <c r="J11" s="2031"/>
      <c r="K11" s="2031"/>
      <c r="L11" s="384">
        <v>26</v>
      </c>
      <c r="M11" s="525">
        <f t="shared" si="1"/>
        <v>192.4</v>
      </c>
      <c r="N11" s="524"/>
    </row>
    <row r="12" spans="1:14" x14ac:dyDescent="0.35">
      <c r="B12" s="2030" t="s">
        <v>1108</v>
      </c>
      <c r="C12" s="2031"/>
      <c r="D12" s="2031"/>
      <c r="E12" s="384">
        <f>F12/G7</f>
        <v>2.7027027027027026</v>
      </c>
      <c r="F12" s="525">
        <v>20</v>
      </c>
      <c r="G12" s="524"/>
      <c r="I12" s="2030"/>
      <c r="J12" s="2031"/>
      <c r="K12" s="2031"/>
      <c r="L12" s="384">
        <v>0</v>
      </c>
      <c r="M12" s="525">
        <f t="shared" si="1"/>
        <v>0</v>
      </c>
      <c r="N12" s="524"/>
    </row>
    <row r="13" spans="1:14" x14ac:dyDescent="0.35">
      <c r="B13" s="2030" t="s">
        <v>1109</v>
      </c>
      <c r="C13" s="2031"/>
      <c r="D13" s="2031"/>
      <c r="E13" s="384">
        <v>15</v>
      </c>
      <c r="F13" s="525">
        <f t="shared" si="0"/>
        <v>111</v>
      </c>
      <c r="G13" s="524"/>
      <c r="I13" s="2030" t="s">
        <v>1109</v>
      </c>
      <c r="J13" s="2031"/>
      <c r="K13" s="2031"/>
      <c r="L13" s="384">
        <v>13</v>
      </c>
      <c r="M13" s="525">
        <f t="shared" si="1"/>
        <v>96.2</v>
      </c>
      <c r="N13" s="524"/>
    </row>
    <row r="14" spans="1:14" x14ac:dyDescent="0.35">
      <c r="B14" s="2030" t="s">
        <v>1110</v>
      </c>
      <c r="C14" s="2031"/>
      <c r="D14" s="2031"/>
      <c r="E14" s="384">
        <v>0.5</v>
      </c>
      <c r="F14" s="525">
        <f t="shared" si="0"/>
        <v>3.7</v>
      </c>
      <c r="G14" s="524"/>
      <c r="I14" s="2030" t="s">
        <v>1110</v>
      </c>
      <c r="J14" s="2031"/>
      <c r="K14" s="2031"/>
      <c r="L14" s="384">
        <v>0.5</v>
      </c>
      <c r="M14" s="525">
        <f t="shared" si="1"/>
        <v>3.7</v>
      </c>
      <c r="N14" s="524"/>
    </row>
    <row r="15" spans="1:14" x14ac:dyDescent="0.35">
      <c r="B15" s="2030"/>
      <c r="C15" s="2031"/>
      <c r="D15" s="2031"/>
      <c r="E15" s="384">
        <v>0</v>
      </c>
      <c r="F15" s="525">
        <f t="shared" si="0"/>
        <v>0</v>
      </c>
      <c r="G15" s="524"/>
      <c r="I15" s="2030"/>
      <c r="J15" s="2031"/>
      <c r="K15" s="2031"/>
      <c r="L15" s="384">
        <v>0</v>
      </c>
      <c r="M15" s="525">
        <f t="shared" si="1"/>
        <v>0</v>
      </c>
      <c r="N15" s="524"/>
    </row>
    <row r="16" spans="1:14" x14ac:dyDescent="0.35">
      <c r="B16" s="2028"/>
      <c r="C16" s="2029"/>
      <c r="D16" s="2029"/>
      <c r="E16" s="526"/>
      <c r="F16" s="526"/>
      <c r="G16" s="527"/>
      <c r="I16" s="2028"/>
      <c r="J16" s="2029"/>
      <c r="K16" s="2029"/>
      <c r="L16" s="526"/>
      <c r="M16" s="526"/>
      <c r="N16" s="527"/>
    </row>
    <row r="17" spans="2:14" ht="25.5" customHeight="1" x14ac:dyDescent="0.35">
      <c r="B17" s="2033" t="s">
        <v>1111</v>
      </c>
      <c r="C17" s="2034"/>
      <c r="D17" s="2034"/>
      <c r="E17" s="528"/>
      <c r="F17" s="529">
        <f>F7-(SUM(F8:F16))</f>
        <v>1515.0560000000003</v>
      </c>
      <c r="G17" s="530"/>
      <c r="I17" s="2033" t="s">
        <v>1111</v>
      </c>
      <c r="J17" s="2034"/>
      <c r="K17" s="2034"/>
      <c r="L17" s="528"/>
      <c r="M17" s="529">
        <f>M7-(SUM(M8:M16))</f>
        <v>1549.8560000000002</v>
      </c>
      <c r="N17" s="530"/>
    </row>
    <row r="23" spans="2:14" x14ac:dyDescent="0.35">
      <c r="B23" s="1031" t="s">
        <v>1112</v>
      </c>
      <c r="C23" s="1031"/>
      <c r="D23" s="1031"/>
      <c r="E23" s="1031"/>
    </row>
    <row r="24" spans="2:14" x14ac:dyDescent="0.35">
      <c r="B24" s="1609" t="s">
        <v>1113</v>
      </c>
      <c r="C24" s="1609" t="s">
        <v>1114</v>
      </c>
      <c r="D24" s="1609" t="s">
        <v>1115</v>
      </c>
      <c r="E24" s="1609" t="s">
        <v>1116</v>
      </c>
    </row>
    <row r="25" spans="2:14" x14ac:dyDescent="0.35">
      <c r="B25" s="1202" t="s">
        <v>737</v>
      </c>
      <c r="C25" s="1202">
        <f>60/5</f>
        <v>12</v>
      </c>
      <c r="D25" s="1203">
        <v>0.2</v>
      </c>
      <c r="E25" s="1202">
        <f>C25*D25</f>
        <v>2.4000000000000004</v>
      </c>
    </row>
    <row r="26" spans="2:14" x14ac:dyDescent="0.35">
      <c r="B26" s="1202" t="s">
        <v>1117</v>
      </c>
      <c r="C26" s="1202">
        <f>32/2*0.5+40/5*0.5</f>
        <v>12</v>
      </c>
      <c r="D26" s="1203">
        <v>0.05</v>
      </c>
      <c r="E26" s="1610">
        <f>C26*D26</f>
        <v>0.60000000000000009</v>
      </c>
    </row>
    <row r="27" spans="2:14" x14ac:dyDescent="0.35">
      <c r="B27" s="1202" t="s">
        <v>1118</v>
      </c>
      <c r="C27" s="1202">
        <f>40/5</f>
        <v>8</v>
      </c>
      <c r="D27" s="1203">
        <v>0.65</v>
      </c>
      <c r="E27" s="1610">
        <f>C27*D27</f>
        <v>5.2</v>
      </c>
    </row>
    <row r="28" spans="2:14" x14ac:dyDescent="0.35">
      <c r="B28" s="1202" t="s">
        <v>1119</v>
      </c>
      <c r="C28" s="1202">
        <f>16/2</f>
        <v>8</v>
      </c>
      <c r="D28" s="1203">
        <v>0.15</v>
      </c>
      <c r="E28" s="1202">
        <f>C28*D28</f>
        <v>1.2</v>
      </c>
    </row>
    <row r="29" spans="2:14" x14ac:dyDescent="0.35">
      <c r="B29" s="1611" t="s">
        <v>1120</v>
      </c>
      <c r="C29" s="1202"/>
      <c r="D29" s="1202"/>
      <c r="E29" s="1612">
        <f>SUM(E25:E28)</f>
        <v>9.4</v>
      </c>
    </row>
  </sheetData>
  <sheetProtection selectLockedCells="1"/>
  <customSheetViews>
    <customSheetView guid="{AEB6CCF5-4429-48DA-867B-58761C94C6F2}" showGridLines="0">
      <pane ySplit="2" topLeftCell="A3" activePane="bottomLeft" state="frozen"/>
      <selection pane="bottomLeft" activeCell="A3" sqref="A3"/>
      <pageMargins left="0" right="0" top="0" bottom="0" header="0" footer="0"/>
    </customSheetView>
    <customSheetView guid="{C4DAD7F8-47C6-4127-9A46-A993B7B9C81A}" showGridLines="0">
      <pane ySplit="2" topLeftCell="A3" activePane="bottomLeft" state="frozen"/>
      <selection pane="bottomLeft" activeCell="A3" sqref="A3"/>
      <pageMargins left="0" right="0" top="0" bottom="0" header="0" footer="0"/>
    </customSheetView>
    <customSheetView guid="{3BF24E96-6DC5-4C44-95BA-F3C989ECD277}" showGridLines="0">
      <pane ySplit="2" topLeftCell="A3" activePane="bottomLeft" state="frozen"/>
      <selection pane="bottomLeft" activeCell="A3" sqref="A3"/>
      <pageMargins left="0" right="0" top="0" bottom="0" header="0" footer="0"/>
    </customSheetView>
    <customSheetView guid="{4144C77C-55F3-4C13-A3EB-FD414C1C7F21}" showGridLines="0">
      <pane ySplit="2" topLeftCell="A3" activePane="bottomLeft" state="frozen"/>
      <selection pane="bottomLeft" activeCell="A3" sqref="A3"/>
      <pageMargins left="0" right="0" top="0" bottom="0" header="0" footer="0"/>
    </customSheetView>
  </customSheetViews>
  <mergeCells count="17">
    <mergeCell ref="I15:K15"/>
    <mergeCell ref="I16:K16"/>
    <mergeCell ref="I17:K17"/>
    <mergeCell ref="B10:D10"/>
    <mergeCell ref="B11:D11"/>
    <mergeCell ref="B12:D12"/>
    <mergeCell ref="B13:D13"/>
    <mergeCell ref="I10:K10"/>
    <mergeCell ref="I11:K11"/>
    <mergeCell ref="I12:K12"/>
    <mergeCell ref="I13:K13"/>
    <mergeCell ref="I14:K14"/>
    <mergeCell ref="B16:D16"/>
    <mergeCell ref="B15:D15"/>
    <mergeCell ref="B14:D14"/>
    <mergeCell ref="B1:F2"/>
    <mergeCell ref="B17:D17"/>
  </mergeCell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43361" r:id="rId3" name="Button 1">
              <controlPr defaultSize="0" print="0" autoFill="0" autoPict="0" macro="[0]!Hauptmenü">
                <anchor moveWithCells="1" sizeWithCells="1">
                  <from>
                    <xdr:col>1</xdr:col>
                    <xdr:colOff>88900</xdr:colOff>
                    <xdr:row>1</xdr:row>
                    <xdr:rowOff>107950</xdr:rowOff>
                  </from>
                  <to>
                    <xdr:col>3</xdr:col>
                    <xdr:colOff>0</xdr:colOff>
                    <xdr:row>1</xdr:row>
                    <xdr:rowOff>412750</xdr:rowOff>
                  </to>
                </anchor>
              </controlPr>
            </control>
          </mc:Choice>
        </mc:AlternateContent>
        <mc:AlternateContent xmlns:mc="http://schemas.openxmlformats.org/markup-compatibility/2006">
          <mc:Choice Requires="x14">
            <control shapeId="143362" r:id="rId4" name="Button 2">
              <controlPr defaultSize="0" print="0" autoFill="0" autoPict="0" macro="[0]!UP_A3">
                <anchor moveWithCells="1" sizeWithCells="1">
                  <from>
                    <xdr:col>4</xdr:col>
                    <xdr:colOff>755650</xdr:colOff>
                    <xdr:row>1</xdr:row>
                    <xdr:rowOff>107950</xdr:rowOff>
                  </from>
                  <to>
                    <xdr:col>6</xdr:col>
                    <xdr:colOff>0</xdr:colOff>
                    <xdr:row>1</xdr:row>
                    <xdr:rowOff>412750</xdr:rowOff>
                  </to>
                </anchor>
              </controlPr>
            </control>
          </mc:Choice>
        </mc:AlternateContent>
        <mc:AlternateContent xmlns:mc="http://schemas.openxmlformats.org/markup-compatibility/2006">
          <mc:Choice Requires="x14">
            <control shapeId="143363" r:id="rId5" name="Button 3">
              <controlPr defaultSize="0" print="0" autoFill="0" autoPict="0" macro="[0]!Einstellungen">
                <anchor moveWithCells="1" sizeWithCells="1">
                  <from>
                    <xdr:col>3</xdr:col>
                    <xdr:colOff>31750</xdr:colOff>
                    <xdr:row>1</xdr:row>
                    <xdr:rowOff>107950</xdr:rowOff>
                  </from>
                  <to>
                    <xdr:col>4</xdr:col>
                    <xdr:colOff>723900</xdr:colOff>
                    <xdr:row>1</xdr:row>
                    <xdr:rowOff>412750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
  <dimension ref="A1:K2811"/>
  <sheetViews>
    <sheetView workbookViewId="0">
      <selection activeCell="B2812" sqref="B2812"/>
    </sheetView>
  </sheetViews>
  <sheetFormatPr baseColWidth="10" defaultColWidth="11.453125" defaultRowHeight="14.5" x14ac:dyDescent="0.35"/>
  <cols>
    <col min="1" max="1" width="16.54296875" bestFit="1" customWidth="1"/>
    <col min="2" max="2" width="9.81640625" bestFit="1" customWidth="1"/>
    <col min="3" max="3" width="6.26953125" bestFit="1" customWidth="1"/>
    <col min="4" max="4" width="15.453125" bestFit="1" customWidth="1"/>
    <col min="5" max="5" width="18.54296875" bestFit="1" customWidth="1"/>
    <col min="6" max="6" width="14.54296875" bestFit="1" customWidth="1"/>
    <col min="7" max="7" width="9.26953125" bestFit="1" customWidth="1"/>
    <col min="8" max="8" width="213.1796875" bestFit="1" customWidth="1"/>
    <col min="9" max="9" width="160" bestFit="1" customWidth="1"/>
    <col min="10" max="10" width="12.1796875" bestFit="1" customWidth="1"/>
    <col min="11" max="11" width="12.54296875" bestFit="1" customWidth="1"/>
  </cols>
  <sheetData>
    <row r="1" spans="1:11" s="1241" customFormat="1" ht="29" x14ac:dyDescent="0.35">
      <c r="A1" s="1239" t="s">
        <v>1121</v>
      </c>
      <c r="B1" s="1239" t="s">
        <v>44</v>
      </c>
      <c r="C1" s="1239" t="s">
        <v>1122</v>
      </c>
      <c r="D1" s="1239" t="s">
        <v>1123</v>
      </c>
      <c r="E1" s="1239" t="s">
        <v>1124</v>
      </c>
      <c r="F1" s="1239" t="s">
        <v>1125</v>
      </c>
      <c r="G1" s="1239" t="s">
        <v>1126</v>
      </c>
      <c r="H1" s="1240" t="s">
        <v>1127</v>
      </c>
      <c r="I1" s="1240" t="s">
        <v>1128</v>
      </c>
      <c r="J1" s="1239" t="s">
        <v>1129</v>
      </c>
      <c r="K1" s="1240" t="s">
        <v>1130</v>
      </c>
    </row>
    <row r="2" spans="1:11" x14ac:dyDescent="0.35">
      <c r="A2">
        <v>41553</v>
      </c>
      <c r="B2" s="1242">
        <v>45287</v>
      </c>
      <c r="C2" s="1243">
        <v>0.49652777777777773</v>
      </c>
      <c r="D2" t="s">
        <v>1131</v>
      </c>
      <c r="E2" t="s">
        <v>1132</v>
      </c>
      <c r="F2" t="s">
        <v>1133</v>
      </c>
      <c r="G2" t="s">
        <v>1134</v>
      </c>
      <c r="H2" t="s">
        <v>788</v>
      </c>
      <c r="I2" t="s">
        <v>1135</v>
      </c>
    </row>
    <row r="3" spans="1:11" x14ac:dyDescent="0.35">
      <c r="A3">
        <v>41554</v>
      </c>
      <c r="B3" s="1242">
        <v>45287</v>
      </c>
      <c r="C3" s="1243">
        <v>0.49652777777777773</v>
      </c>
      <c r="D3" t="s">
        <v>1131</v>
      </c>
      <c r="E3" t="s">
        <v>1132</v>
      </c>
      <c r="F3" t="s">
        <v>1133</v>
      </c>
      <c r="G3" t="s">
        <v>1136</v>
      </c>
      <c r="H3" t="s">
        <v>1137</v>
      </c>
      <c r="I3" t="s">
        <v>1135</v>
      </c>
    </row>
    <row r="4" spans="1:11" x14ac:dyDescent="0.35">
      <c r="A4">
        <v>41555</v>
      </c>
      <c r="B4" s="1242">
        <v>45287</v>
      </c>
      <c r="C4" s="1243">
        <v>0.49652777777777773</v>
      </c>
      <c r="D4" t="s">
        <v>1131</v>
      </c>
      <c r="E4" t="s">
        <v>1132</v>
      </c>
      <c r="F4" t="s">
        <v>1133</v>
      </c>
      <c r="G4" t="s">
        <v>1138</v>
      </c>
      <c r="H4" s="1242">
        <v>45292</v>
      </c>
      <c r="I4" s="1242">
        <v>44927</v>
      </c>
    </row>
    <row r="5" spans="1:11" x14ac:dyDescent="0.35">
      <c r="A5">
        <v>41556</v>
      </c>
      <c r="B5" s="1242">
        <v>45287</v>
      </c>
      <c r="C5" s="1243">
        <v>0.49652777777777773</v>
      </c>
      <c r="D5" t="s">
        <v>1131</v>
      </c>
      <c r="E5" t="s">
        <v>1132</v>
      </c>
      <c r="F5" t="s">
        <v>1133</v>
      </c>
      <c r="G5" t="s">
        <v>1139</v>
      </c>
      <c r="H5" t="s">
        <v>1137</v>
      </c>
      <c r="I5" t="s">
        <v>1135</v>
      </c>
    </row>
    <row r="6" spans="1:11" x14ac:dyDescent="0.35">
      <c r="A6">
        <v>41557</v>
      </c>
      <c r="B6" s="1242">
        <v>45287</v>
      </c>
      <c r="C6" s="1243">
        <v>0.49652777777777773</v>
      </c>
      <c r="D6" t="s">
        <v>1131</v>
      </c>
      <c r="E6" t="s">
        <v>1132</v>
      </c>
      <c r="F6" t="s">
        <v>1133</v>
      </c>
      <c r="G6" t="s">
        <v>1140</v>
      </c>
      <c r="H6" s="1244">
        <v>2067.4</v>
      </c>
      <c r="I6" s="1244">
        <v>1893.2</v>
      </c>
    </row>
    <row r="7" spans="1:11" x14ac:dyDescent="0.35">
      <c r="A7">
        <v>41558</v>
      </c>
      <c r="B7" s="1242">
        <v>45287</v>
      </c>
      <c r="C7" s="1243">
        <v>0.49652777777777773</v>
      </c>
      <c r="D7" t="s">
        <v>1131</v>
      </c>
      <c r="E7" t="s">
        <v>1132</v>
      </c>
      <c r="F7" t="s">
        <v>1133</v>
      </c>
      <c r="G7" t="s">
        <v>1141</v>
      </c>
      <c r="H7" s="1244">
        <v>2142.6</v>
      </c>
      <c r="I7" s="1244">
        <v>1962.1</v>
      </c>
    </row>
    <row r="8" spans="1:11" x14ac:dyDescent="0.35">
      <c r="A8">
        <v>41559</v>
      </c>
      <c r="B8" s="1242">
        <v>45287</v>
      </c>
      <c r="C8" s="1243">
        <v>0.49652777777777773</v>
      </c>
      <c r="D8" t="s">
        <v>1131</v>
      </c>
      <c r="E8" t="s">
        <v>1132</v>
      </c>
      <c r="F8" t="s">
        <v>1133</v>
      </c>
      <c r="G8" t="s">
        <v>1142</v>
      </c>
      <c r="H8" s="1244">
        <v>2240.6</v>
      </c>
      <c r="I8" s="1244">
        <v>2051.8000000000002</v>
      </c>
    </row>
    <row r="9" spans="1:11" x14ac:dyDescent="0.35">
      <c r="A9">
        <v>41560</v>
      </c>
      <c r="B9" s="1242">
        <v>45287</v>
      </c>
      <c r="C9" s="1243">
        <v>0.49652777777777773</v>
      </c>
      <c r="D9" t="s">
        <v>1131</v>
      </c>
      <c r="E9" t="s">
        <v>1132</v>
      </c>
      <c r="F9" t="s">
        <v>1133</v>
      </c>
      <c r="G9" t="s">
        <v>1143</v>
      </c>
      <c r="H9" s="1244">
        <v>2337.6</v>
      </c>
      <c r="I9" s="1244">
        <v>2140.6999999999998</v>
      </c>
    </row>
    <row r="10" spans="1:11" x14ac:dyDescent="0.35">
      <c r="A10">
        <v>41561</v>
      </c>
      <c r="B10" s="1242">
        <v>45287</v>
      </c>
      <c r="C10" s="1243">
        <v>0.49652777777777773</v>
      </c>
      <c r="D10" t="s">
        <v>1131</v>
      </c>
      <c r="E10" t="s">
        <v>1132</v>
      </c>
      <c r="F10" t="s">
        <v>1133</v>
      </c>
      <c r="G10" t="s">
        <v>1144</v>
      </c>
      <c r="H10" s="1244">
        <v>2508.3000000000002</v>
      </c>
      <c r="I10" s="1244">
        <v>2297</v>
      </c>
    </row>
    <row r="11" spans="1:11" x14ac:dyDescent="0.35">
      <c r="A11">
        <v>41562</v>
      </c>
      <c r="B11" s="1242">
        <v>45287</v>
      </c>
      <c r="C11" s="1243">
        <v>0.49652777777777773</v>
      </c>
      <c r="D11" t="s">
        <v>1131</v>
      </c>
      <c r="E11" t="s">
        <v>1132</v>
      </c>
      <c r="F11" t="s">
        <v>1133</v>
      </c>
      <c r="G11" t="s">
        <v>1145</v>
      </c>
      <c r="H11" s="1244">
        <v>2687</v>
      </c>
      <c r="I11" s="1244">
        <v>2460.6</v>
      </c>
    </row>
    <row r="12" spans="1:11" x14ac:dyDescent="0.35">
      <c r="A12">
        <v>41563</v>
      </c>
      <c r="B12" s="1242">
        <v>45287</v>
      </c>
      <c r="C12" s="1243">
        <v>0.49652777777777773</v>
      </c>
      <c r="D12" t="s">
        <v>1131</v>
      </c>
      <c r="E12" t="s">
        <v>1132</v>
      </c>
      <c r="F12" t="s">
        <v>1133</v>
      </c>
      <c r="G12" t="s">
        <v>1146</v>
      </c>
      <c r="H12" s="1244">
        <v>2881.6</v>
      </c>
      <c r="I12" s="1244">
        <v>2638.8</v>
      </c>
    </row>
    <row r="13" spans="1:11" x14ac:dyDescent="0.35">
      <c r="A13">
        <v>41564</v>
      </c>
      <c r="B13" s="1242">
        <v>45287</v>
      </c>
      <c r="C13" s="1243">
        <v>0.49652777777777773</v>
      </c>
      <c r="D13" t="s">
        <v>1131</v>
      </c>
      <c r="E13" t="s">
        <v>1132</v>
      </c>
      <c r="F13" t="s">
        <v>1133</v>
      </c>
      <c r="G13" t="s">
        <v>1147</v>
      </c>
      <c r="H13" s="1244">
        <v>3138.5</v>
      </c>
      <c r="I13" s="1244">
        <v>2874.1</v>
      </c>
    </row>
    <row r="14" spans="1:11" x14ac:dyDescent="0.35">
      <c r="A14">
        <v>41565</v>
      </c>
      <c r="B14" s="1242">
        <v>45287</v>
      </c>
      <c r="C14" s="1243">
        <v>0.49652777777777773</v>
      </c>
      <c r="D14" t="s">
        <v>1131</v>
      </c>
      <c r="E14" t="s">
        <v>1132</v>
      </c>
      <c r="F14" t="s">
        <v>1133</v>
      </c>
      <c r="G14" t="s">
        <v>1148</v>
      </c>
      <c r="H14" s="1244">
        <v>3642.6</v>
      </c>
      <c r="I14" s="1244">
        <v>3335.7</v>
      </c>
    </row>
    <row r="15" spans="1:11" x14ac:dyDescent="0.35">
      <c r="A15">
        <v>41566</v>
      </c>
      <c r="B15" s="1242">
        <v>45287</v>
      </c>
      <c r="C15" s="1243">
        <v>0.49652777777777773</v>
      </c>
      <c r="D15" t="s">
        <v>1131</v>
      </c>
      <c r="E15" t="s">
        <v>1132</v>
      </c>
      <c r="F15" t="s">
        <v>1133</v>
      </c>
      <c r="G15" t="s">
        <v>1149</v>
      </c>
      <c r="H15" s="1244">
        <v>2089.6999999999998</v>
      </c>
      <c r="I15" s="1244">
        <v>1913.6</v>
      </c>
    </row>
    <row r="16" spans="1:11" x14ac:dyDescent="0.35">
      <c r="A16">
        <v>41567</v>
      </c>
      <c r="B16" s="1242">
        <v>45287</v>
      </c>
      <c r="C16" s="1243">
        <v>0.49652777777777773</v>
      </c>
      <c r="D16" t="s">
        <v>1131</v>
      </c>
      <c r="E16" t="s">
        <v>1132</v>
      </c>
      <c r="F16" t="s">
        <v>1133</v>
      </c>
      <c r="G16" t="s">
        <v>1150</v>
      </c>
      <c r="H16" s="1244">
        <v>2179.1</v>
      </c>
      <c r="I16" s="1244">
        <v>1995.5</v>
      </c>
    </row>
    <row r="17" spans="1:9" x14ac:dyDescent="0.35">
      <c r="A17">
        <v>41568</v>
      </c>
      <c r="B17" s="1242">
        <v>45287</v>
      </c>
      <c r="C17" s="1243">
        <v>0.49652777777777773</v>
      </c>
      <c r="D17" t="s">
        <v>1131</v>
      </c>
      <c r="E17" t="s">
        <v>1132</v>
      </c>
      <c r="F17" t="s">
        <v>1133</v>
      </c>
      <c r="G17" t="s">
        <v>1151</v>
      </c>
      <c r="H17" s="1244">
        <v>2277.4</v>
      </c>
      <c r="I17" s="1244">
        <v>2085.5</v>
      </c>
    </row>
    <row r="18" spans="1:9" x14ac:dyDescent="0.35">
      <c r="A18">
        <v>41569</v>
      </c>
      <c r="B18" s="1242">
        <v>45287</v>
      </c>
      <c r="C18" s="1243">
        <v>0.49652777777777773</v>
      </c>
      <c r="D18" t="s">
        <v>1131</v>
      </c>
      <c r="E18" t="s">
        <v>1132</v>
      </c>
      <c r="F18" t="s">
        <v>1133</v>
      </c>
      <c r="G18" t="s">
        <v>1152</v>
      </c>
      <c r="H18" s="1244">
        <v>2380.1999999999998</v>
      </c>
      <c r="I18" s="1244">
        <v>2179.6999999999998</v>
      </c>
    </row>
    <row r="19" spans="1:9" x14ac:dyDescent="0.35">
      <c r="A19">
        <v>41570</v>
      </c>
      <c r="B19" s="1242">
        <v>45287</v>
      </c>
      <c r="C19" s="1243">
        <v>0.49652777777777773</v>
      </c>
      <c r="D19" t="s">
        <v>1131</v>
      </c>
      <c r="E19" t="s">
        <v>1132</v>
      </c>
      <c r="F19" t="s">
        <v>1133</v>
      </c>
      <c r="G19" t="s">
        <v>1153</v>
      </c>
      <c r="H19" s="1244">
        <v>2555.4</v>
      </c>
      <c r="I19" s="1244">
        <v>2340.1</v>
      </c>
    </row>
    <row r="20" spans="1:9" x14ac:dyDescent="0.35">
      <c r="A20">
        <v>41571</v>
      </c>
      <c r="B20" s="1242">
        <v>45287</v>
      </c>
      <c r="C20" s="1243">
        <v>0.49652777777777773</v>
      </c>
      <c r="D20" t="s">
        <v>1131</v>
      </c>
      <c r="E20" t="s">
        <v>1132</v>
      </c>
      <c r="F20" t="s">
        <v>1133</v>
      </c>
      <c r="G20" t="s">
        <v>1154</v>
      </c>
      <c r="H20" s="1244">
        <v>2739.6</v>
      </c>
      <c r="I20" s="1244">
        <v>2508.8000000000002</v>
      </c>
    </row>
    <row r="21" spans="1:9" x14ac:dyDescent="0.35">
      <c r="A21">
        <v>41572</v>
      </c>
      <c r="B21" s="1242">
        <v>45287</v>
      </c>
      <c r="C21" s="1243">
        <v>0.49652777777777773</v>
      </c>
      <c r="D21" t="s">
        <v>1131</v>
      </c>
      <c r="E21" t="s">
        <v>1132</v>
      </c>
      <c r="F21" t="s">
        <v>1133</v>
      </c>
      <c r="G21" t="s">
        <v>1155</v>
      </c>
      <c r="H21" s="1244">
        <v>2940.9</v>
      </c>
      <c r="I21" s="1244">
        <v>2693.1</v>
      </c>
    </row>
    <row r="22" spans="1:9" x14ac:dyDescent="0.35">
      <c r="A22">
        <v>41573</v>
      </c>
      <c r="B22" s="1242">
        <v>45287</v>
      </c>
      <c r="C22" s="1243">
        <v>0.49652777777777773</v>
      </c>
      <c r="D22" t="s">
        <v>1131</v>
      </c>
      <c r="E22" t="s">
        <v>1132</v>
      </c>
      <c r="F22" t="s">
        <v>1133</v>
      </c>
      <c r="G22" t="s">
        <v>1156</v>
      </c>
      <c r="H22" s="1244">
        <v>3230.9</v>
      </c>
      <c r="I22" s="1244">
        <v>2958.7</v>
      </c>
    </row>
    <row r="23" spans="1:9" x14ac:dyDescent="0.35">
      <c r="A23">
        <v>41574</v>
      </c>
      <c r="B23" s="1242">
        <v>45287</v>
      </c>
      <c r="C23" s="1243">
        <v>0.49652777777777773</v>
      </c>
      <c r="D23" t="s">
        <v>1131</v>
      </c>
      <c r="E23" t="s">
        <v>1132</v>
      </c>
      <c r="F23" t="s">
        <v>1133</v>
      </c>
      <c r="G23" t="s">
        <v>1157</v>
      </c>
      <c r="H23" s="1244">
        <v>3787.8</v>
      </c>
      <c r="I23" s="1244">
        <v>3468.7</v>
      </c>
    </row>
    <row r="24" spans="1:9" x14ac:dyDescent="0.35">
      <c r="A24">
        <v>41575</v>
      </c>
      <c r="B24" s="1242">
        <v>45287</v>
      </c>
      <c r="C24" s="1243">
        <v>0.49652777777777773</v>
      </c>
      <c r="D24" t="s">
        <v>1131</v>
      </c>
      <c r="E24" t="s">
        <v>1132</v>
      </c>
      <c r="F24" t="s">
        <v>1133</v>
      </c>
      <c r="G24" t="s">
        <v>1158</v>
      </c>
      <c r="H24" s="1244">
        <v>2125.1</v>
      </c>
      <c r="I24" s="1244">
        <v>1946.1</v>
      </c>
    </row>
    <row r="25" spans="1:9" x14ac:dyDescent="0.35">
      <c r="A25">
        <v>41576</v>
      </c>
      <c r="B25" s="1242">
        <v>45287</v>
      </c>
      <c r="C25" s="1243">
        <v>0.49652777777777773</v>
      </c>
      <c r="D25" t="s">
        <v>1131</v>
      </c>
      <c r="E25" t="s">
        <v>1132</v>
      </c>
      <c r="F25" t="s">
        <v>1133</v>
      </c>
      <c r="G25" t="s">
        <v>1159</v>
      </c>
      <c r="H25" s="1244">
        <v>2216</v>
      </c>
      <c r="I25" s="1244">
        <v>2029.3</v>
      </c>
    </row>
    <row r="26" spans="1:9" x14ac:dyDescent="0.35">
      <c r="A26">
        <v>41577</v>
      </c>
      <c r="B26" s="1242">
        <v>45287</v>
      </c>
      <c r="C26" s="1243">
        <v>0.49652777777777773</v>
      </c>
      <c r="D26" t="s">
        <v>1131</v>
      </c>
      <c r="E26" t="s">
        <v>1132</v>
      </c>
      <c r="F26" t="s">
        <v>1133</v>
      </c>
      <c r="G26" t="s">
        <v>1160</v>
      </c>
      <c r="H26" s="1244">
        <v>2318.6</v>
      </c>
      <c r="I26" s="1244">
        <v>2123.3000000000002</v>
      </c>
    </row>
    <row r="27" spans="1:9" x14ac:dyDescent="0.35">
      <c r="A27">
        <v>41578</v>
      </c>
      <c r="B27" s="1242">
        <v>45287</v>
      </c>
      <c r="C27" s="1243">
        <v>0.49652777777777773</v>
      </c>
      <c r="D27" t="s">
        <v>1131</v>
      </c>
      <c r="E27" t="s">
        <v>1132</v>
      </c>
      <c r="F27" t="s">
        <v>1133</v>
      </c>
      <c r="G27" t="s">
        <v>1161</v>
      </c>
      <c r="H27" s="1244">
        <v>2440.3000000000002</v>
      </c>
      <c r="I27" s="1244">
        <v>2234.6999999999998</v>
      </c>
    </row>
    <row r="28" spans="1:9" x14ac:dyDescent="0.35">
      <c r="A28">
        <v>41579</v>
      </c>
      <c r="B28" s="1242">
        <v>45287</v>
      </c>
      <c r="C28" s="1243">
        <v>0.49652777777777773</v>
      </c>
      <c r="D28" t="s">
        <v>1131</v>
      </c>
      <c r="E28" t="s">
        <v>1132</v>
      </c>
      <c r="F28" t="s">
        <v>1133</v>
      </c>
      <c r="G28" t="s">
        <v>1162</v>
      </c>
      <c r="H28" s="1244">
        <v>2627.7</v>
      </c>
      <c r="I28" s="1244">
        <v>2406.3000000000002</v>
      </c>
    </row>
    <row r="29" spans="1:9" x14ac:dyDescent="0.35">
      <c r="A29">
        <v>41580</v>
      </c>
      <c r="B29" s="1242">
        <v>45287</v>
      </c>
      <c r="C29" s="1243">
        <v>0.49652777777777773</v>
      </c>
      <c r="D29" t="s">
        <v>1131</v>
      </c>
      <c r="E29" t="s">
        <v>1132</v>
      </c>
      <c r="F29" t="s">
        <v>1133</v>
      </c>
      <c r="G29" t="s">
        <v>1163</v>
      </c>
      <c r="H29" s="1244">
        <v>2820.5</v>
      </c>
      <c r="I29" s="1244">
        <v>2582.9</v>
      </c>
    </row>
    <row r="30" spans="1:9" x14ac:dyDescent="0.35">
      <c r="A30">
        <v>41581</v>
      </c>
      <c r="B30" s="1242">
        <v>45287</v>
      </c>
      <c r="C30" s="1243">
        <v>0.49652777777777773</v>
      </c>
      <c r="D30" t="s">
        <v>1131</v>
      </c>
      <c r="E30" t="s">
        <v>1132</v>
      </c>
      <c r="F30" t="s">
        <v>1133</v>
      </c>
      <c r="G30" t="s">
        <v>1164</v>
      </c>
      <c r="H30" s="1244">
        <v>3028.1</v>
      </c>
      <c r="I30" s="1244">
        <v>2773</v>
      </c>
    </row>
    <row r="31" spans="1:9" x14ac:dyDescent="0.35">
      <c r="A31">
        <v>41582</v>
      </c>
      <c r="B31" s="1242">
        <v>45287</v>
      </c>
      <c r="C31" s="1243">
        <v>0.49652777777777773</v>
      </c>
      <c r="D31" t="s">
        <v>1131</v>
      </c>
      <c r="E31" t="s">
        <v>1132</v>
      </c>
      <c r="F31" t="s">
        <v>1133</v>
      </c>
      <c r="G31" t="s">
        <v>1165</v>
      </c>
      <c r="H31" s="1244">
        <v>3357.9</v>
      </c>
      <c r="I31" s="1244">
        <v>3075</v>
      </c>
    </row>
    <row r="32" spans="1:9" x14ac:dyDescent="0.35">
      <c r="A32">
        <v>41583</v>
      </c>
      <c r="B32" s="1242">
        <v>45287</v>
      </c>
      <c r="C32" s="1243">
        <v>0.49652777777777773</v>
      </c>
      <c r="D32" t="s">
        <v>1131</v>
      </c>
      <c r="E32" t="s">
        <v>1132</v>
      </c>
      <c r="F32" t="s">
        <v>1133</v>
      </c>
      <c r="G32" t="s">
        <v>1166</v>
      </c>
      <c r="H32" s="1244">
        <v>3970.8</v>
      </c>
      <c r="I32" s="1244">
        <v>3636.3</v>
      </c>
    </row>
    <row r="33" spans="1:9" x14ac:dyDescent="0.35">
      <c r="A33">
        <v>41584</v>
      </c>
      <c r="B33" s="1242">
        <v>45287</v>
      </c>
      <c r="C33" s="1243">
        <v>0.49652777777777773</v>
      </c>
      <c r="D33" t="s">
        <v>1131</v>
      </c>
      <c r="E33" t="s">
        <v>1132</v>
      </c>
      <c r="F33" t="s">
        <v>1133</v>
      </c>
      <c r="G33" t="s">
        <v>1167</v>
      </c>
      <c r="H33" s="1244">
        <v>2158.6</v>
      </c>
      <c r="I33" s="1244">
        <v>1976.7</v>
      </c>
    </row>
    <row r="34" spans="1:9" x14ac:dyDescent="0.35">
      <c r="A34">
        <v>41585</v>
      </c>
      <c r="B34" s="1242">
        <v>45287</v>
      </c>
      <c r="C34" s="1243">
        <v>0.49652777777777773</v>
      </c>
      <c r="D34" t="s">
        <v>1131</v>
      </c>
      <c r="E34" t="s">
        <v>1132</v>
      </c>
      <c r="F34" t="s">
        <v>1133</v>
      </c>
      <c r="G34" t="s">
        <v>1168</v>
      </c>
      <c r="H34" s="1244">
        <v>2252.6999999999998</v>
      </c>
      <c r="I34" s="1244">
        <v>2062.9</v>
      </c>
    </row>
    <row r="35" spans="1:9" x14ac:dyDescent="0.35">
      <c r="A35">
        <v>41586</v>
      </c>
      <c r="B35" s="1242">
        <v>45287</v>
      </c>
      <c r="C35" s="1243">
        <v>0.49652777777777773</v>
      </c>
      <c r="D35" t="s">
        <v>1131</v>
      </c>
      <c r="E35" t="s">
        <v>1132</v>
      </c>
      <c r="F35" t="s">
        <v>1133</v>
      </c>
      <c r="G35" t="s">
        <v>1169</v>
      </c>
      <c r="H35" s="1244">
        <v>2358.1</v>
      </c>
      <c r="I35" s="1244">
        <v>2159.4</v>
      </c>
    </row>
    <row r="36" spans="1:9" x14ac:dyDescent="0.35">
      <c r="A36">
        <v>41587</v>
      </c>
      <c r="B36" s="1242">
        <v>45287</v>
      </c>
      <c r="C36" s="1243">
        <v>0.49652777777777773</v>
      </c>
      <c r="D36" t="s">
        <v>1131</v>
      </c>
      <c r="E36" t="s">
        <v>1132</v>
      </c>
      <c r="F36" t="s">
        <v>1133</v>
      </c>
      <c r="G36" t="s">
        <v>1170</v>
      </c>
      <c r="H36" s="1244">
        <v>2483.3000000000002</v>
      </c>
      <c r="I36" s="1244">
        <v>2274.1</v>
      </c>
    </row>
    <row r="37" spans="1:9" x14ac:dyDescent="0.35">
      <c r="A37">
        <v>41588</v>
      </c>
      <c r="B37" s="1242">
        <v>45287</v>
      </c>
      <c r="C37" s="1243">
        <v>0.49652777777777773</v>
      </c>
      <c r="D37" t="s">
        <v>1131</v>
      </c>
      <c r="E37" t="s">
        <v>1132</v>
      </c>
      <c r="F37" t="s">
        <v>1133</v>
      </c>
      <c r="G37" t="s">
        <v>1171</v>
      </c>
      <c r="H37" s="1244">
        <v>2714.9</v>
      </c>
      <c r="I37" s="1244">
        <v>2486.1999999999998</v>
      </c>
    </row>
    <row r="38" spans="1:9" x14ac:dyDescent="0.35">
      <c r="A38">
        <v>41589</v>
      </c>
      <c r="B38" s="1242">
        <v>45287</v>
      </c>
      <c r="C38" s="1243">
        <v>0.49652777777777773</v>
      </c>
      <c r="D38" t="s">
        <v>1131</v>
      </c>
      <c r="E38" t="s">
        <v>1132</v>
      </c>
      <c r="F38" t="s">
        <v>1133</v>
      </c>
      <c r="G38" t="s">
        <v>1172</v>
      </c>
      <c r="H38" s="1244">
        <v>2927.5</v>
      </c>
      <c r="I38" s="1244">
        <v>2680.9</v>
      </c>
    </row>
    <row r="39" spans="1:9" x14ac:dyDescent="0.35">
      <c r="A39">
        <v>41590</v>
      </c>
      <c r="B39" s="1242">
        <v>45287</v>
      </c>
      <c r="C39" s="1243">
        <v>0.49652777777777773</v>
      </c>
      <c r="D39" t="s">
        <v>1131</v>
      </c>
      <c r="E39" t="s">
        <v>1132</v>
      </c>
      <c r="F39" t="s">
        <v>1133</v>
      </c>
      <c r="G39" t="s">
        <v>1173</v>
      </c>
      <c r="H39" s="1244">
        <v>3141.9</v>
      </c>
      <c r="I39" s="1244">
        <v>2877.2</v>
      </c>
    </row>
    <row r="40" spans="1:9" x14ac:dyDescent="0.35">
      <c r="A40">
        <v>41591</v>
      </c>
      <c r="B40" s="1242">
        <v>45287</v>
      </c>
      <c r="C40" s="1243">
        <v>0.49652777777777773</v>
      </c>
      <c r="D40" t="s">
        <v>1131</v>
      </c>
      <c r="E40" t="s">
        <v>1132</v>
      </c>
      <c r="F40" t="s">
        <v>1133</v>
      </c>
      <c r="G40" t="s">
        <v>1174</v>
      </c>
      <c r="H40" s="1244">
        <v>3514.3</v>
      </c>
      <c r="I40" s="1244">
        <v>3218.2</v>
      </c>
    </row>
    <row r="41" spans="1:9" x14ac:dyDescent="0.35">
      <c r="A41">
        <v>41592</v>
      </c>
      <c r="B41" s="1242">
        <v>45287</v>
      </c>
      <c r="C41" s="1243">
        <v>0.49652777777777773</v>
      </c>
      <c r="D41" t="s">
        <v>1131</v>
      </c>
      <c r="E41" t="s">
        <v>1132</v>
      </c>
      <c r="F41" t="s">
        <v>1133</v>
      </c>
      <c r="G41" t="s">
        <v>1175</v>
      </c>
      <c r="H41" s="1244">
        <v>4188.6000000000004</v>
      </c>
      <c r="I41" s="1244">
        <v>3835.7</v>
      </c>
    </row>
    <row r="42" spans="1:9" x14ac:dyDescent="0.35">
      <c r="A42">
        <v>41593</v>
      </c>
      <c r="B42" s="1242">
        <v>45287</v>
      </c>
      <c r="C42" s="1243">
        <v>0.49652777777777773</v>
      </c>
      <c r="D42" t="s">
        <v>1131</v>
      </c>
      <c r="E42" t="s">
        <v>1132</v>
      </c>
      <c r="F42" t="s">
        <v>1133</v>
      </c>
      <c r="G42" t="s">
        <v>1176</v>
      </c>
      <c r="H42" s="1244">
        <v>2195.4</v>
      </c>
      <c r="I42" s="1244">
        <v>2010.4</v>
      </c>
    </row>
    <row r="43" spans="1:9" x14ac:dyDescent="0.35">
      <c r="A43">
        <v>41594</v>
      </c>
      <c r="B43" s="1242">
        <v>45287</v>
      </c>
      <c r="C43" s="1243">
        <v>0.49652777777777773</v>
      </c>
      <c r="D43" t="s">
        <v>1131</v>
      </c>
      <c r="E43" t="s">
        <v>1132</v>
      </c>
      <c r="F43" t="s">
        <v>1133</v>
      </c>
      <c r="G43" t="s">
        <v>1177</v>
      </c>
      <c r="H43" s="1244">
        <v>2292.1999999999998</v>
      </c>
      <c r="I43" s="1244">
        <v>2099.1</v>
      </c>
    </row>
    <row r="44" spans="1:9" x14ac:dyDescent="0.35">
      <c r="A44">
        <v>41595</v>
      </c>
      <c r="B44" s="1242">
        <v>45287</v>
      </c>
      <c r="C44" s="1243">
        <v>0.49652777777777773</v>
      </c>
      <c r="D44" t="s">
        <v>1131</v>
      </c>
      <c r="E44" t="s">
        <v>1132</v>
      </c>
      <c r="F44" t="s">
        <v>1133</v>
      </c>
      <c r="G44" t="s">
        <v>1178</v>
      </c>
      <c r="H44" s="1244">
        <v>2396.1</v>
      </c>
      <c r="I44" s="1244">
        <v>2194.1999999999998</v>
      </c>
    </row>
    <row r="45" spans="1:9" x14ac:dyDescent="0.35">
      <c r="A45">
        <v>41596</v>
      </c>
      <c r="B45" s="1242">
        <v>45287</v>
      </c>
      <c r="C45" s="1243">
        <v>0.49652777777777773</v>
      </c>
      <c r="D45" t="s">
        <v>1131</v>
      </c>
      <c r="E45" t="s">
        <v>1132</v>
      </c>
      <c r="F45" t="s">
        <v>1133</v>
      </c>
      <c r="G45" t="s">
        <v>1179</v>
      </c>
      <c r="H45" s="1244">
        <v>2523.3000000000002</v>
      </c>
      <c r="I45" s="1244">
        <v>2310.6999999999998</v>
      </c>
    </row>
    <row r="46" spans="1:9" x14ac:dyDescent="0.35">
      <c r="A46">
        <v>41597</v>
      </c>
      <c r="B46" s="1242">
        <v>45287</v>
      </c>
      <c r="C46" s="1243">
        <v>0.49652777777777773</v>
      </c>
      <c r="D46" t="s">
        <v>1131</v>
      </c>
      <c r="E46" t="s">
        <v>1132</v>
      </c>
      <c r="F46" t="s">
        <v>1133</v>
      </c>
      <c r="G46" t="s">
        <v>1180</v>
      </c>
      <c r="H46" s="1244">
        <v>2777.7</v>
      </c>
      <c r="I46" s="1244">
        <v>2543.6999999999998</v>
      </c>
    </row>
    <row r="47" spans="1:9" x14ac:dyDescent="0.35">
      <c r="A47">
        <v>41598</v>
      </c>
      <c r="B47" s="1242">
        <v>45287</v>
      </c>
      <c r="C47" s="1243">
        <v>0.49652777777777773</v>
      </c>
      <c r="D47" t="s">
        <v>1131</v>
      </c>
      <c r="E47" t="s">
        <v>1132</v>
      </c>
      <c r="F47" t="s">
        <v>1133</v>
      </c>
      <c r="G47" t="s">
        <v>1181</v>
      </c>
      <c r="H47" s="1244">
        <v>3008.4</v>
      </c>
      <c r="I47" s="1244">
        <v>2754.9</v>
      </c>
    </row>
    <row r="48" spans="1:9" x14ac:dyDescent="0.35">
      <c r="A48">
        <v>41599</v>
      </c>
      <c r="B48" s="1242">
        <v>45287</v>
      </c>
      <c r="C48" s="1243">
        <v>0.49652777777777773</v>
      </c>
      <c r="D48" t="s">
        <v>1131</v>
      </c>
      <c r="E48" t="s">
        <v>1132</v>
      </c>
      <c r="F48" t="s">
        <v>1133</v>
      </c>
      <c r="G48" t="s">
        <v>1182</v>
      </c>
      <c r="H48" s="1244">
        <v>3228</v>
      </c>
      <c r="I48" s="1244">
        <v>2956</v>
      </c>
    </row>
    <row r="49" spans="1:9" x14ac:dyDescent="0.35">
      <c r="A49">
        <v>41600</v>
      </c>
      <c r="B49" s="1242">
        <v>45287</v>
      </c>
      <c r="C49" s="1243">
        <v>0.49652777777777773</v>
      </c>
      <c r="D49" t="s">
        <v>1131</v>
      </c>
      <c r="E49" t="s">
        <v>1132</v>
      </c>
      <c r="F49" t="s">
        <v>1133</v>
      </c>
      <c r="G49" t="s">
        <v>1183</v>
      </c>
      <c r="H49" s="1244">
        <v>3672.5</v>
      </c>
      <c r="I49" s="1244">
        <v>3363.1</v>
      </c>
    </row>
    <row r="50" spans="1:9" x14ac:dyDescent="0.35">
      <c r="A50">
        <v>41601</v>
      </c>
      <c r="B50" s="1242">
        <v>45287</v>
      </c>
      <c r="C50" s="1243">
        <v>0.49652777777777773</v>
      </c>
      <c r="D50" t="s">
        <v>1131</v>
      </c>
      <c r="E50" t="s">
        <v>1132</v>
      </c>
      <c r="F50" t="s">
        <v>1133</v>
      </c>
      <c r="G50" t="s">
        <v>1184</v>
      </c>
      <c r="H50" s="1244">
        <v>4407.7</v>
      </c>
      <c r="I50" s="1244">
        <v>4036.4</v>
      </c>
    </row>
    <row r="51" spans="1:9" x14ac:dyDescent="0.35">
      <c r="A51">
        <v>41602</v>
      </c>
      <c r="B51" s="1242">
        <v>45287</v>
      </c>
      <c r="C51" s="1243">
        <v>0.49652777777777773</v>
      </c>
      <c r="D51" t="s">
        <v>1131</v>
      </c>
      <c r="E51" t="s">
        <v>1132</v>
      </c>
      <c r="F51" t="s">
        <v>1133</v>
      </c>
      <c r="G51" t="s">
        <v>1185</v>
      </c>
      <c r="H51" s="1244">
        <v>2230.4</v>
      </c>
      <c r="I51" s="1244">
        <v>2042.5</v>
      </c>
    </row>
    <row r="52" spans="1:9" x14ac:dyDescent="0.35">
      <c r="A52">
        <v>41603</v>
      </c>
      <c r="B52" s="1242">
        <v>45287</v>
      </c>
      <c r="C52" s="1243">
        <v>0.49652777777777773</v>
      </c>
      <c r="D52" t="s">
        <v>1131</v>
      </c>
      <c r="E52" t="s">
        <v>1132</v>
      </c>
      <c r="F52" t="s">
        <v>1133</v>
      </c>
      <c r="G52" t="s">
        <v>1186</v>
      </c>
      <c r="H52" s="1244">
        <v>2328.8000000000002</v>
      </c>
      <c r="I52" s="1244">
        <v>2132.6</v>
      </c>
    </row>
    <row r="53" spans="1:9" x14ac:dyDescent="0.35">
      <c r="A53">
        <v>41604</v>
      </c>
      <c r="B53" s="1242">
        <v>45287</v>
      </c>
      <c r="C53" s="1243">
        <v>0.49652777777777773</v>
      </c>
      <c r="D53" t="s">
        <v>1131</v>
      </c>
      <c r="E53" t="s">
        <v>1132</v>
      </c>
      <c r="F53" t="s">
        <v>1133</v>
      </c>
      <c r="G53" t="s">
        <v>1187</v>
      </c>
      <c r="H53" s="1244">
        <v>2436</v>
      </c>
      <c r="I53" s="1244">
        <v>2230.8000000000002</v>
      </c>
    </row>
    <row r="54" spans="1:9" x14ac:dyDescent="0.35">
      <c r="A54">
        <v>41605</v>
      </c>
      <c r="B54" s="1242">
        <v>45287</v>
      </c>
      <c r="C54" s="1243">
        <v>0.49652777777777773</v>
      </c>
      <c r="D54" t="s">
        <v>1131</v>
      </c>
      <c r="E54" t="s">
        <v>1132</v>
      </c>
      <c r="F54" t="s">
        <v>1133</v>
      </c>
      <c r="G54" t="s">
        <v>1188</v>
      </c>
      <c r="H54" s="1244">
        <v>2567.6999999999998</v>
      </c>
      <c r="I54" s="1244">
        <v>2351.4</v>
      </c>
    </row>
    <row r="55" spans="1:9" x14ac:dyDescent="0.35">
      <c r="A55">
        <v>41606</v>
      </c>
      <c r="B55" s="1242">
        <v>45287</v>
      </c>
      <c r="C55" s="1243">
        <v>0.49652777777777773</v>
      </c>
      <c r="D55" t="s">
        <v>1131</v>
      </c>
      <c r="E55" t="s">
        <v>1132</v>
      </c>
      <c r="F55" t="s">
        <v>1133</v>
      </c>
      <c r="G55" t="s">
        <v>1189</v>
      </c>
      <c r="H55" s="1244">
        <v>2826.9</v>
      </c>
      <c r="I55" s="1244">
        <v>2588.6999999999998</v>
      </c>
    </row>
    <row r="56" spans="1:9" x14ac:dyDescent="0.35">
      <c r="A56">
        <v>41607</v>
      </c>
      <c r="B56" s="1242">
        <v>45287</v>
      </c>
      <c r="C56" s="1243">
        <v>0.49652777777777773</v>
      </c>
      <c r="D56" t="s">
        <v>1131</v>
      </c>
      <c r="E56" t="s">
        <v>1132</v>
      </c>
      <c r="F56" t="s">
        <v>1133</v>
      </c>
      <c r="G56" t="s">
        <v>1190</v>
      </c>
      <c r="H56" s="1244">
        <v>3087.1</v>
      </c>
      <c r="I56" s="1244">
        <v>2827</v>
      </c>
    </row>
    <row r="57" spans="1:9" x14ac:dyDescent="0.35">
      <c r="A57">
        <v>41608</v>
      </c>
      <c r="B57" s="1242">
        <v>45287</v>
      </c>
      <c r="C57" s="1243">
        <v>0.49652777777777773</v>
      </c>
      <c r="D57" t="s">
        <v>1131</v>
      </c>
      <c r="E57" t="s">
        <v>1132</v>
      </c>
      <c r="F57" t="s">
        <v>1133</v>
      </c>
      <c r="G57" t="s">
        <v>1191</v>
      </c>
      <c r="H57" s="1244">
        <v>3316.5</v>
      </c>
      <c r="I57" s="1244">
        <v>3037.1</v>
      </c>
    </row>
    <row r="58" spans="1:9" x14ac:dyDescent="0.35">
      <c r="A58">
        <v>41609</v>
      </c>
      <c r="B58" s="1242">
        <v>45287</v>
      </c>
      <c r="C58" s="1243">
        <v>0.49652777777777773</v>
      </c>
      <c r="D58" t="s">
        <v>1131</v>
      </c>
      <c r="E58" t="s">
        <v>1132</v>
      </c>
      <c r="F58" t="s">
        <v>1133</v>
      </c>
      <c r="G58" t="s">
        <v>1192</v>
      </c>
      <c r="H58" s="1244">
        <v>3795.9</v>
      </c>
      <c r="I58" s="1244">
        <v>3476.1</v>
      </c>
    </row>
    <row r="59" spans="1:9" x14ac:dyDescent="0.35">
      <c r="A59">
        <v>41610</v>
      </c>
      <c r="B59" s="1242">
        <v>45287</v>
      </c>
      <c r="C59" s="1243">
        <v>0.49652777777777773</v>
      </c>
      <c r="D59" t="s">
        <v>1131</v>
      </c>
      <c r="E59" t="s">
        <v>1132</v>
      </c>
      <c r="F59" t="s">
        <v>1133</v>
      </c>
      <c r="G59" t="s">
        <v>1193</v>
      </c>
      <c r="H59" s="1244">
        <v>4590.5</v>
      </c>
      <c r="I59" s="1244">
        <v>4203.8</v>
      </c>
    </row>
    <row r="60" spans="1:9" x14ac:dyDescent="0.35">
      <c r="A60">
        <v>41611</v>
      </c>
      <c r="B60" s="1242">
        <v>45287</v>
      </c>
      <c r="C60" s="1243">
        <v>0.49652777777777773</v>
      </c>
      <c r="D60" t="s">
        <v>1131</v>
      </c>
      <c r="E60" t="s">
        <v>1132</v>
      </c>
      <c r="F60" t="s">
        <v>1133</v>
      </c>
      <c r="G60" t="s">
        <v>1194</v>
      </c>
      <c r="H60" s="1244">
        <v>2265.6999999999998</v>
      </c>
      <c r="I60" s="1244">
        <v>2074.8000000000002</v>
      </c>
    </row>
    <row r="61" spans="1:9" x14ac:dyDescent="0.35">
      <c r="A61">
        <v>41612</v>
      </c>
      <c r="B61" s="1242">
        <v>45287</v>
      </c>
      <c r="C61" s="1243">
        <v>0.49652777777777773</v>
      </c>
      <c r="D61" t="s">
        <v>1131</v>
      </c>
      <c r="E61" t="s">
        <v>1132</v>
      </c>
      <c r="F61" t="s">
        <v>1133</v>
      </c>
      <c r="G61" t="s">
        <v>1195</v>
      </c>
      <c r="H61" s="1244">
        <v>2365.6</v>
      </c>
      <c r="I61" s="1244">
        <v>2166.3000000000002</v>
      </c>
    </row>
    <row r="62" spans="1:9" x14ac:dyDescent="0.35">
      <c r="A62">
        <v>41613</v>
      </c>
      <c r="B62" s="1242">
        <v>45287</v>
      </c>
      <c r="C62" s="1243">
        <v>0.49652777777777773</v>
      </c>
      <c r="D62" t="s">
        <v>1131</v>
      </c>
      <c r="E62" t="s">
        <v>1132</v>
      </c>
      <c r="F62" t="s">
        <v>1133</v>
      </c>
      <c r="G62" t="s">
        <v>1196</v>
      </c>
      <c r="H62" s="1244">
        <v>2475.6</v>
      </c>
      <c r="I62" s="1244">
        <v>2267</v>
      </c>
    </row>
    <row r="63" spans="1:9" x14ac:dyDescent="0.35">
      <c r="A63">
        <v>41614</v>
      </c>
      <c r="B63" s="1242">
        <v>45287</v>
      </c>
      <c r="C63" s="1243">
        <v>0.49652777777777773</v>
      </c>
      <c r="D63" t="s">
        <v>1131</v>
      </c>
      <c r="E63" t="s">
        <v>1132</v>
      </c>
      <c r="F63" t="s">
        <v>1133</v>
      </c>
      <c r="G63" t="s">
        <v>1197</v>
      </c>
      <c r="H63" s="1244">
        <v>2612.6</v>
      </c>
      <c r="I63" s="1244">
        <v>2392.5</v>
      </c>
    </row>
    <row r="64" spans="1:9" x14ac:dyDescent="0.35">
      <c r="A64">
        <v>41615</v>
      </c>
      <c r="B64" s="1242">
        <v>45287</v>
      </c>
      <c r="C64" s="1243">
        <v>0.49652777777777773</v>
      </c>
      <c r="D64" t="s">
        <v>1131</v>
      </c>
      <c r="E64" t="s">
        <v>1132</v>
      </c>
      <c r="F64" t="s">
        <v>1133</v>
      </c>
      <c r="G64" t="s">
        <v>1198</v>
      </c>
      <c r="H64" s="1244">
        <v>2876.5</v>
      </c>
      <c r="I64" s="1244">
        <v>2634.2</v>
      </c>
    </row>
    <row r="65" spans="1:9" x14ac:dyDescent="0.35">
      <c r="A65">
        <v>41616</v>
      </c>
      <c r="B65" s="1242">
        <v>45287</v>
      </c>
      <c r="C65" s="1243">
        <v>0.49652777777777773</v>
      </c>
      <c r="D65" t="s">
        <v>1131</v>
      </c>
      <c r="E65" t="s">
        <v>1132</v>
      </c>
      <c r="F65" t="s">
        <v>1133</v>
      </c>
      <c r="G65" t="s">
        <v>1199</v>
      </c>
      <c r="H65" s="1244">
        <v>3169.9</v>
      </c>
      <c r="I65" s="1244">
        <v>2902.8</v>
      </c>
    </row>
    <row r="66" spans="1:9" x14ac:dyDescent="0.35">
      <c r="A66">
        <v>41617</v>
      </c>
      <c r="B66" s="1242">
        <v>45287</v>
      </c>
      <c r="C66" s="1243">
        <v>0.49652777777777773</v>
      </c>
      <c r="D66" t="s">
        <v>1131</v>
      </c>
      <c r="E66" t="s">
        <v>1132</v>
      </c>
      <c r="F66" t="s">
        <v>1133</v>
      </c>
      <c r="G66" t="s">
        <v>1200</v>
      </c>
      <c r="H66" s="1244">
        <v>3402.2</v>
      </c>
      <c r="I66" s="1244">
        <v>3115.6</v>
      </c>
    </row>
    <row r="67" spans="1:9" x14ac:dyDescent="0.35">
      <c r="A67">
        <v>41618</v>
      </c>
      <c r="B67" s="1242">
        <v>45287</v>
      </c>
      <c r="C67" s="1243">
        <v>0.49652777777777773</v>
      </c>
      <c r="D67" t="s">
        <v>1131</v>
      </c>
      <c r="E67" t="s">
        <v>1132</v>
      </c>
      <c r="F67" t="s">
        <v>1133</v>
      </c>
      <c r="G67" t="s">
        <v>1201</v>
      </c>
      <c r="H67" s="1244">
        <v>3891.8</v>
      </c>
      <c r="I67" s="1244">
        <v>3563.9</v>
      </c>
    </row>
    <row r="68" spans="1:9" x14ac:dyDescent="0.35">
      <c r="A68">
        <v>41619</v>
      </c>
      <c r="B68" s="1242">
        <v>45287</v>
      </c>
      <c r="C68" s="1243">
        <v>0.49652777777777773</v>
      </c>
      <c r="D68" t="s">
        <v>1131</v>
      </c>
      <c r="E68" t="s">
        <v>1132</v>
      </c>
      <c r="F68" t="s">
        <v>1133</v>
      </c>
      <c r="G68" t="s">
        <v>1202</v>
      </c>
      <c r="H68" s="1244">
        <v>4735.7</v>
      </c>
      <c r="I68" s="1244">
        <v>4336.7</v>
      </c>
    </row>
    <row r="69" spans="1:9" x14ac:dyDescent="0.35">
      <c r="A69">
        <v>41620</v>
      </c>
      <c r="B69" s="1242">
        <v>45287</v>
      </c>
      <c r="C69" s="1243">
        <v>0.49652777777777773</v>
      </c>
      <c r="D69" t="s">
        <v>1131</v>
      </c>
      <c r="E69" t="s">
        <v>1132</v>
      </c>
      <c r="F69" t="s">
        <v>1133</v>
      </c>
      <c r="G69" t="s">
        <v>1203</v>
      </c>
      <c r="H69" s="1244">
        <v>2301.1</v>
      </c>
      <c r="I69" s="1244">
        <v>2107.1999999999998</v>
      </c>
    </row>
    <row r="70" spans="1:9" x14ac:dyDescent="0.35">
      <c r="A70">
        <v>41621</v>
      </c>
      <c r="B70" s="1242">
        <v>45287</v>
      </c>
      <c r="C70" s="1243">
        <v>0.49652777777777773</v>
      </c>
      <c r="D70" t="s">
        <v>1131</v>
      </c>
      <c r="E70" t="s">
        <v>1132</v>
      </c>
      <c r="F70" t="s">
        <v>1133</v>
      </c>
      <c r="G70" t="s">
        <v>1204</v>
      </c>
      <c r="H70" s="1244">
        <v>2402.1999999999998</v>
      </c>
      <c r="I70" s="1244">
        <v>2199.8000000000002</v>
      </c>
    </row>
    <row r="71" spans="1:9" x14ac:dyDescent="0.35">
      <c r="A71">
        <v>41622</v>
      </c>
      <c r="B71" s="1242">
        <v>45287</v>
      </c>
      <c r="C71" s="1243">
        <v>0.49652777777777773</v>
      </c>
      <c r="D71" t="s">
        <v>1131</v>
      </c>
      <c r="E71" t="s">
        <v>1132</v>
      </c>
      <c r="F71" t="s">
        <v>1133</v>
      </c>
      <c r="G71" t="s">
        <v>1205</v>
      </c>
      <c r="H71" s="1244">
        <v>2514.1</v>
      </c>
      <c r="I71" s="1244">
        <v>2302.3000000000002</v>
      </c>
    </row>
    <row r="72" spans="1:9" x14ac:dyDescent="0.35">
      <c r="A72">
        <v>41623</v>
      </c>
      <c r="B72" s="1242">
        <v>45287</v>
      </c>
      <c r="C72" s="1243">
        <v>0.49652777777777773</v>
      </c>
      <c r="D72" t="s">
        <v>1131</v>
      </c>
      <c r="E72" t="s">
        <v>1132</v>
      </c>
      <c r="F72" t="s">
        <v>1133</v>
      </c>
      <c r="G72" t="s">
        <v>1206</v>
      </c>
      <c r="H72" s="1244">
        <v>2657.4</v>
      </c>
      <c r="I72" s="1244">
        <v>2433.5</v>
      </c>
    </row>
    <row r="73" spans="1:9" x14ac:dyDescent="0.35">
      <c r="A73">
        <v>41624</v>
      </c>
      <c r="B73" s="1242">
        <v>45287</v>
      </c>
      <c r="C73" s="1243">
        <v>0.49652777777777773</v>
      </c>
      <c r="D73" t="s">
        <v>1131</v>
      </c>
      <c r="E73" t="s">
        <v>1132</v>
      </c>
      <c r="F73" t="s">
        <v>1133</v>
      </c>
      <c r="G73" t="s">
        <v>1207</v>
      </c>
      <c r="H73" s="1244">
        <v>2927.5</v>
      </c>
      <c r="I73" s="1244">
        <v>2680.9</v>
      </c>
    </row>
    <row r="74" spans="1:9" x14ac:dyDescent="0.35">
      <c r="A74">
        <v>41625</v>
      </c>
      <c r="B74" s="1242">
        <v>45287</v>
      </c>
      <c r="C74" s="1243">
        <v>0.49652777777777773</v>
      </c>
      <c r="D74" t="s">
        <v>1131</v>
      </c>
      <c r="E74" t="s">
        <v>1132</v>
      </c>
      <c r="F74" t="s">
        <v>1133</v>
      </c>
      <c r="G74" t="s">
        <v>1208</v>
      </c>
      <c r="H74" s="1244">
        <v>3250.8</v>
      </c>
      <c r="I74" s="1244">
        <v>2976.9</v>
      </c>
    </row>
    <row r="75" spans="1:9" x14ac:dyDescent="0.35">
      <c r="A75">
        <v>41626</v>
      </c>
      <c r="B75" s="1242">
        <v>45287</v>
      </c>
      <c r="C75" s="1243">
        <v>0.49652777777777773</v>
      </c>
      <c r="D75" t="s">
        <v>1131</v>
      </c>
      <c r="E75" t="s">
        <v>1132</v>
      </c>
      <c r="F75" t="s">
        <v>1133</v>
      </c>
      <c r="G75" t="s">
        <v>1209</v>
      </c>
      <c r="H75" s="1244">
        <v>3488.1</v>
      </c>
      <c r="I75" s="1244">
        <v>3194.2</v>
      </c>
    </row>
    <row r="76" spans="1:9" x14ac:dyDescent="0.35">
      <c r="A76">
        <v>41627</v>
      </c>
      <c r="B76" s="1242">
        <v>45287</v>
      </c>
      <c r="C76" s="1243">
        <v>0.49652777777777773</v>
      </c>
      <c r="D76" t="s">
        <v>1131</v>
      </c>
      <c r="E76" t="s">
        <v>1132</v>
      </c>
      <c r="F76" t="s">
        <v>1133</v>
      </c>
      <c r="G76" t="s">
        <v>1210</v>
      </c>
      <c r="H76" s="1244">
        <v>3985.9</v>
      </c>
      <c r="I76" s="1244">
        <v>3650.1</v>
      </c>
    </row>
    <row r="77" spans="1:9" x14ac:dyDescent="0.35">
      <c r="A77">
        <v>41628</v>
      </c>
      <c r="B77" s="1242">
        <v>45287</v>
      </c>
      <c r="C77" s="1243">
        <v>0.49652777777777773</v>
      </c>
      <c r="D77" t="s">
        <v>1131</v>
      </c>
      <c r="E77" t="s">
        <v>1132</v>
      </c>
      <c r="F77" t="s">
        <v>1133</v>
      </c>
      <c r="G77" t="s">
        <v>1211</v>
      </c>
      <c r="H77" s="1244">
        <v>4844.3</v>
      </c>
      <c r="I77" s="1244">
        <v>4436.2</v>
      </c>
    </row>
    <row r="78" spans="1:9" x14ac:dyDescent="0.35">
      <c r="A78">
        <v>41629</v>
      </c>
      <c r="B78" s="1242">
        <v>45287</v>
      </c>
      <c r="C78" s="1243">
        <v>0.49652777777777773</v>
      </c>
      <c r="D78" t="s">
        <v>1131</v>
      </c>
      <c r="E78" t="s">
        <v>1132</v>
      </c>
      <c r="F78" t="s">
        <v>1133</v>
      </c>
      <c r="G78" t="s">
        <v>1212</v>
      </c>
      <c r="H78" s="1244">
        <v>2336.1999999999998</v>
      </c>
      <c r="I78" s="1244">
        <v>2139.4</v>
      </c>
    </row>
    <row r="79" spans="1:9" x14ac:dyDescent="0.35">
      <c r="A79">
        <v>41630</v>
      </c>
      <c r="B79" s="1242">
        <v>45287</v>
      </c>
      <c r="C79" s="1243">
        <v>0.49652777777777773</v>
      </c>
      <c r="D79" t="s">
        <v>1131</v>
      </c>
      <c r="E79" t="s">
        <v>1132</v>
      </c>
      <c r="F79" t="s">
        <v>1133</v>
      </c>
      <c r="G79" t="s">
        <v>1213</v>
      </c>
      <c r="H79" s="1244">
        <v>2438.8000000000002</v>
      </c>
      <c r="I79" s="1244">
        <v>2233.3000000000002</v>
      </c>
    </row>
    <row r="80" spans="1:9" x14ac:dyDescent="0.35">
      <c r="A80">
        <v>41631</v>
      </c>
      <c r="B80" s="1242">
        <v>45287</v>
      </c>
      <c r="C80" s="1243">
        <v>0.49652777777777773</v>
      </c>
      <c r="D80" t="s">
        <v>1131</v>
      </c>
      <c r="E80" t="s">
        <v>1132</v>
      </c>
      <c r="F80" t="s">
        <v>1133</v>
      </c>
      <c r="G80" t="s">
        <v>1214</v>
      </c>
      <c r="H80" s="1244">
        <v>2555.4</v>
      </c>
      <c r="I80" s="1244">
        <v>2340.1</v>
      </c>
    </row>
    <row r="81" spans="1:9" x14ac:dyDescent="0.35">
      <c r="A81">
        <v>41632</v>
      </c>
      <c r="B81" s="1242">
        <v>45287</v>
      </c>
      <c r="C81" s="1243">
        <v>0.49652777777777773</v>
      </c>
      <c r="D81" t="s">
        <v>1131</v>
      </c>
      <c r="E81" t="s">
        <v>1132</v>
      </c>
      <c r="F81" t="s">
        <v>1133</v>
      </c>
      <c r="G81" t="s">
        <v>1215</v>
      </c>
      <c r="H81" s="1244">
        <v>2705</v>
      </c>
      <c r="I81" s="1244">
        <v>2477.1</v>
      </c>
    </row>
    <row r="82" spans="1:9" x14ac:dyDescent="0.35">
      <c r="A82">
        <v>41633</v>
      </c>
      <c r="B82" s="1242">
        <v>45287</v>
      </c>
      <c r="C82" s="1243">
        <v>0.49652777777777773</v>
      </c>
      <c r="D82" t="s">
        <v>1131</v>
      </c>
      <c r="E82" t="s">
        <v>1132</v>
      </c>
      <c r="F82" t="s">
        <v>1133</v>
      </c>
      <c r="G82" t="s">
        <v>1216</v>
      </c>
      <c r="H82" s="1244">
        <v>2978.8</v>
      </c>
      <c r="I82" s="1244">
        <v>2727.8</v>
      </c>
    </row>
    <row r="83" spans="1:9" x14ac:dyDescent="0.35">
      <c r="A83">
        <v>41634</v>
      </c>
      <c r="B83" s="1242">
        <v>45287</v>
      </c>
      <c r="C83" s="1243">
        <v>0.49652777777777773</v>
      </c>
      <c r="D83" t="s">
        <v>1131</v>
      </c>
      <c r="E83" t="s">
        <v>1132</v>
      </c>
      <c r="F83" t="s">
        <v>1133</v>
      </c>
      <c r="G83" t="s">
        <v>1217</v>
      </c>
      <c r="H83" s="1244">
        <v>3301.3</v>
      </c>
      <c r="I83" s="1244">
        <v>3023.2</v>
      </c>
    </row>
    <row r="84" spans="1:9" x14ac:dyDescent="0.35">
      <c r="A84">
        <v>41635</v>
      </c>
      <c r="B84" s="1242">
        <v>45287</v>
      </c>
      <c r="C84" s="1243">
        <v>0.49652777777777773</v>
      </c>
      <c r="D84" t="s">
        <v>1131</v>
      </c>
      <c r="E84" t="s">
        <v>1132</v>
      </c>
      <c r="F84" t="s">
        <v>1133</v>
      </c>
      <c r="G84" t="s">
        <v>1218</v>
      </c>
      <c r="H84" s="1244">
        <v>3573.6</v>
      </c>
      <c r="I84" s="1244">
        <v>3272.5</v>
      </c>
    </row>
    <row r="85" spans="1:9" x14ac:dyDescent="0.35">
      <c r="A85">
        <v>41636</v>
      </c>
      <c r="B85" s="1242">
        <v>45287</v>
      </c>
      <c r="C85" s="1243">
        <v>0.49652777777777773</v>
      </c>
      <c r="D85" t="s">
        <v>1131</v>
      </c>
      <c r="E85" t="s">
        <v>1132</v>
      </c>
      <c r="F85" t="s">
        <v>1133</v>
      </c>
      <c r="G85" t="s">
        <v>1219</v>
      </c>
      <c r="H85" s="1244">
        <v>4076.1</v>
      </c>
      <c r="I85" s="1244">
        <v>3732.7</v>
      </c>
    </row>
    <row r="86" spans="1:9" x14ac:dyDescent="0.35">
      <c r="A86">
        <v>41637</v>
      </c>
      <c r="B86" s="1242">
        <v>45287</v>
      </c>
      <c r="C86" s="1243">
        <v>0.49652777777777773</v>
      </c>
      <c r="D86" t="s">
        <v>1131</v>
      </c>
      <c r="E86" t="s">
        <v>1132</v>
      </c>
      <c r="F86" t="s">
        <v>1133</v>
      </c>
      <c r="G86" t="s">
        <v>1220</v>
      </c>
      <c r="H86" s="1244">
        <v>4953.3</v>
      </c>
      <c r="I86" s="1244">
        <v>4536</v>
      </c>
    </row>
    <row r="87" spans="1:9" x14ac:dyDescent="0.35">
      <c r="A87">
        <v>41638</v>
      </c>
      <c r="B87" s="1242">
        <v>45287</v>
      </c>
      <c r="C87" s="1243">
        <v>0.49652777777777773</v>
      </c>
      <c r="D87" t="s">
        <v>1131</v>
      </c>
      <c r="E87" t="s">
        <v>1132</v>
      </c>
      <c r="F87" t="s">
        <v>1133</v>
      </c>
      <c r="G87" t="s">
        <v>1221</v>
      </c>
      <c r="H87" s="1244">
        <v>2371.4</v>
      </c>
      <c r="I87" s="1244">
        <v>2171.6</v>
      </c>
    </row>
    <row r="88" spans="1:9" x14ac:dyDescent="0.35">
      <c r="A88">
        <v>41639</v>
      </c>
      <c r="B88" s="1242">
        <v>45287</v>
      </c>
      <c r="C88" s="1243">
        <v>0.49652777777777773</v>
      </c>
      <c r="D88" t="s">
        <v>1131</v>
      </c>
      <c r="E88" t="s">
        <v>1132</v>
      </c>
      <c r="F88" t="s">
        <v>1133</v>
      </c>
      <c r="G88" t="s">
        <v>1222</v>
      </c>
      <c r="H88" s="1244">
        <v>2478.5</v>
      </c>
      <c r="I88" s="1244">
        <v>2269.6999999999998</v>
      </c>
    </row>
    <row r="89" spans="1:9" x14ac:dyDescent="0.35">
      <c r="A89">
        <v>41640</v>
      </c>
      <c r="B89" s="1242">
        <v>45287</v>
      </c>
      <c r="C89" s="1243">
        <v>0.49652777777777773</v>
      </c>
      <c r="D89" t="s">
        <v>1131</v>
      </c>
      <c r="E89" t="s">
        <v>1132</v>
      </c>
      <c r="F89" t="s">
        <v>1133</v>
      </c>
      <c r="G89" t="s">
        <v>1223</v>
      </c>
      <c r="H89" s="1244">
        <v>2598</v>
      </c>
      <c r="I89" s="1244">
        <v>2379.1</v>
      </c>
    </row>
    <row r="90" spans="1:9" x14ac:dyDescent="0.35">
      <c r="A90">
        <v>41641</v>
      </c>
      <c r="B90" s="1242">
        <v>45287</v>
      </c>
      <c r="C90" s="1243">
        <v>0.49652777777777773</v>
      </c>
      <c r="D90" t="s">
        <v>1131</v>
      </c>
      <c r="E90" t="s">
        <v>1132</v>
      </c>
      <c r="F90" t="s">
        <v>1133</v>
      </c>
      <c r="G90" t="s">
        <v>1224</v>
      </c>
      <c r="H90" s="1244">
        <v>2751.2</v>
      </c>
      <c r="I90" s="1244">
        <v>2519.4</v>
      </c>
    </row>
    <row r="91" spans="1:9" x14ac:dyDescent="0.35">
      <c r="A91">
        <v>41642</v>
      </c>
      <c r="B91" s="1242">
        <v>45287</v>
      </c>
      <c r="C91" s="1243">
        <v>0.49652777777777773</v>
      </c>
      <c r="D91" t="s">
        <v>1131</v>
      </c>
      <c r="E91" t="s">
        <v>1132</v>
      </c>
      <c r="F91" t="s">
        <v>1133</v>
      </c>
      <c r="G91" t="s">
        <v>1225</v>
      </c>
      <c r="H91" s="1244">
        <v>3029.8</v>
      </c>
      <c r="I91" s="1244">
        <v>2774.5</v>
      </c>
    </row>
    <row r="92" spans="1:9" x14ac:dyDescent="0.35">
      <c r="A92">
        <v>41643</v>
      </c>
      <c r="B92" s="1242">
        <v>45287</v>
      </c>
      <c r="C92" s="1243">
        <v>0.49652777777777773</v>
      </c>
      <c r="D92" t="s">
        <v>1131</v>
      </c>
      <c r="E92" t="s">
        <v>1132</v>
      </c>
      <c r="F92" t="s">
        <v>1133</v>
      </c>
      <c r="G92" t="s">
        <v>1226</v>
      </c>
      <c r="H92" s="1244">
        <v>3356.2</v>
      </c>
      <c r="I92" s="1244">
        <v>3073.4</v>
      </c>
    </row>
    <row r="93" spans="1:9" x14ac:dyDescent="0.35">
      <c r="A93">
        <v>41644</v>
      </c>
      <c r="B93" s="1242">
        <v>45287</v>
      </c>
      <c r="C93" s="1243">
        <v>0.49652777777777773</v>
      </c>
      <c r="D93" t="s">
        <v>1131</v>
      </c>
      <c r="E93" t="s">
        <v>1132</v>
      </c>
      <c r="F93" t="s">
        <v>1133</v>
      </c>
      <c r="G93" t="s">
        <v>1227</v>
      </c>
      <c r="H93" s="1244">
        <v>3659.2</v>
      </c>
      <c r="I93" s="1244">
        <v>3350.9</v>
      </c>
    </row>
    <row r="94" spans="1:9" x14ac:dyDescent="0.35">
      <c r="A94">
        <v>41645</v>
      </c>
      <c r="B94" s="1242">
        <v>45287</v>
      </c>
      <c r="C94" s="1243">
        <v>0.49652777777777773</v>
      </c>
      <c r="D94" t="s">
        <v>1131</v>
      </c>
      <c r="E94" t="s">
        <v>1132</v>
      </c>
      <c r="F94" t="s">
        <v>1133</v>
      </c>
      <c r="G94" t="s">
        <v>1228</v>
      </c>
      <c r="H94" s="1244">
        <v>4171.8999999999996</v>
      </c>
      <c r="I94" s="1244">
        <v>3820.4</v>
      </c>
    </row>
    <row r="95" spans="1:9" x14ac:dyDescent="0.35">
      <c r="A95">
        <v>41646</v>
      </c>
      <c r="B95" s="1242">
        <v>45287</v>
      </c>
      <c r="C95" s="1243">
        <v>0.49652777777777773</v>
      </c>
      <c r="D95" t="s">
        <v>1131</v>
      </c>
      <c r="E95" t="s">
        <v>1132</v>
      </c>
      <c r="F95" t="s">
        <v>1133</v>
      </c>
      <c r="G95" t="s">
        <v>1229</v>
      </c>
      <c r="H95" s="1244">
        <v>5063.7</v>
      </c>
      <c r="I95" s="1244">
        <v>4637.1000000000004</v>
      </c>
    </row>
    <row r="96" spans="1:9" x14ac:dyDescent="0.35">
      <c r="A96">
        <v>41647</v>
      </c>
      <c r="B96" s="1242">
        <v>45287</v>
      </c>
      <c r="C96" s="1243">
        <v>0.49652777777777773</v>
      </c>
      <c r="D96" t="s">
        <v>1131</v>
      </c>
      <c r="E96" t="s">
        <v>1132</v>
      </c>
      <c r="F96" t="s">
        <v>1133</v>
      </c>
      <c r="G96" t="s">
        <v>1230</v>
      </c>
      <c r="H96" s="1244">
        <v>2399.1999999999998</v>
      </c>
      <c r="I96" s="1244">
        <v>2197.1</v>
      </c>
    </row>
    <row r="97" spans="1:9" x14ac:dyDescent="0.35">
      <c r="A97">
        <v>41648</v>
      </c>
      <c r="B97" s="1242">
        <v>45287</v>
      </c>
      <c r="C97" s="1243">
        <v>0.49652777777777773</v>
      </c>
      <c r="D97" t="s">
        <v>1131</v>
      </c>
      <c r="E97" t="s">
        <v>1132</v>
      </c>
      <c r="F97" t="s">
        <v>1133</v>
      </c>
      <c r="G97" t="s">
        <v>1231</v>
      </c>
      <c r="H97" s="1244">
        <v>2505.3000000000002</v>
      </c>
      <c r="I97" s="1244">
        <v>2294.1999999999998</v>
      </c>
    </row>
    <row r="98" spans="1:9" x14ac:dyDescent="0.35">
      <c r="A98">
        <v>41649</v>
      </c>
      <c r="B98" s="1242">
        <v>45287</v>
      </c>
      <c r="C98" s="1243">
        <v>0.49652777777777773</v>
      </c>
      <c r="D98" t="s">
        <v>1131</v>
      </c>
      <c r="E98" t="s">
        <v>1132</v>
      </c>
      <c r="F98" t="s">
        <v>1133</v>
      </c>
      <c r="G98" t="s">
        <v>1232</v>
      </c>
      <c r="H98" s="1244">
        <v>2631.1</v>
      </c>
      <c r="I98" s="1244">
        <v>2409.4</v>
      </c>
    </row>
    <row r="99" spans="1:9" x14ac:dyDescent="0.35">
      <c r="A99">
        <v>41650</v>
      </c>
      <c r="B99" s="1242">
        <v>45287</v>
      </c>
      <c r="C99" s="1243">
        <v>0.49652777777777773</v>
      </c>
      <c r="D99" t="s">
        <v>1131</v>
      </c>
      <c r="E99" t="s">
        <v>1132</v>
      </c>
      <c r="F99" t="s">
        <v>1133</v>
      </c>
      <c r="G99" t="s">
        <v>1233</v>
      </c>
      <c r="H99" s="1244">
        <v>2795.4</v>
      </c>
      <c r="I99" s="1244">
        <v>2559.9</v>
      </c>
    </row>
    <row r="100" spans="1:9" x14ac:dyDescent="0.35">
      <c r="A100">
        <v>41651</v>
      </c>
      <c r="B100" s="1242">
        <v>45287</v>
      </c>
      <c r="C100" s="1243">
        <v>0.49652777777777773</v>
      </c>
      <c r="D100" t="s">
        <v>1131</v>
      </c>
      <c r="E100" t="s">
        <v>1132</v>
      </c>
      <c r="F100" t="s">
        <v>1133</v>
      </c>
      <c r="G100" t="s">
        <v>1234</v>
      </c>
      <c r="H100" s="1244">
        <v>3077.6</v>
      </c>
      <c r="I100" s="1244">
        <v>2818.3</v>
      </c>
    </row>
    <row r="101" spans="1:9" x14ac:dyDescent="0.35">
      <c r="A101">
        <v>41652</v>
      </c>
      <c r="B101" s="1242">
        <v>45287</v>
      </c>
      <c r="C101" s="1243">
        <v>0.49652777777777773</v>
      </c>
      <c r="D101" t="s">
        <v>1131</v>
      </c>
      <c r="E101" t="s">
        <v>1132</v>
      </c>
      <c r="F101" t="s">
        <v>1133</v>
      </c>
      <c r="G101" t="s">
        <v>1235</v>
      </c>
      <c r="H101" s="1244">
        <v>3410.6</v>
      </c>
      <c r="I101" s="1244">
        <v>3123.3</v>
      </c>
    </row>
    <row r="102" spans="1:9" x14ac:dyDescent="0.35">
      <c r="A102">
        <v>41653</v>
      </c>
      <c r="B102" s="1242">
        <v>45287</v>
      </c>
      <c r="C102" s="1243">
        <v>0.49652777777777773</v>
      </c>
      <c r="D102" t="s">
        <v>1131</v>
      </c>
      <c r="E102" t="s">
        <v>1132</v>
      </c>
      <c r="F102" t="s">
        <v>1133</v>
      </c>
      <c r="G102" t="s">
        <v>1236</v>
      </c>
      <c r="H102" s="1244">
        <v>3717.1</v>
      </c>
      <c r="I102" s="1244">
        <v>3403.9</v>
      </c>
    </row>
    <row r="103" spans="1:9" x14ac:dyDescent="0.35">
      <c r="A103">
        <v>41654</v>
      </c>
      <c r="B103" s="1242">
        <v>45287</v>
      </c>
      <c r="C103" s="1243">
        <v>0.49652777777777773</v>
      </c>
      <c r="D103" t="s">
        <v>1131</v>
      </c>
      <c r="E103" t="s">
        <v>1132</v>
      </c>
      <c r="F103" t="s">
        <v>1133</v>
      </c>
      <c r="G103" t="s">
        <v>1237</v>
      </c>
      <c r="H103" s="1244">
        <v>4236.2</v>
      </c>
      <c r="I103" s="1244">
        <v>3879.3</v>
      </c>
    </row>
    <row r="104" spans="1:9" x14ac:dyDescent="0.35">
      <c r="A104">
        <v>41655</v>
      </c>
      <c r="B104" s="1242">
        <v>45287</v>
      </c>
      <c r="C104" s="1243">
        <v>0.49652777777777773</v>
      </c>
      <c r="D104" t="s">
        <v>1131</v>
      </c>
      <c r="E104" t="s">
        <v>1132</v>
      </c>
      <c r="F104" t="s">
        <v>1133</v>
      </c>
      <c r="G104" t="s">
        <v>1238</v>
      </c>
      <c r="H104" s="1244">
        <v>5172.6000000000004</v>
      </c>
      <c r="I104" s="1244">
        <v>4736.8</v>
      </c>
    </row>
    <row r="105" spans="1:9" x14ac:dyDescent="0.35">
      <c r="A105">
        <v>41656</v>
      </c>
      <c r="B105" s="1242">
        <v>45287</v>
      </c>
      <c r="C105" s="1243">
        <v>0.49652777777777773</v>
      </c>
      <c r="D105" t="s">
        <v>1131</v>
      </c>
      <c r="E105" t="s">
        <v>1132</v>
      </c>
      <c r="F105" t="s">
        <v>1133</v>
      </c>
      <c r="G105" t="s">
        <v>1239</v>
      </c>
      <c r="H105" s="1244">
        <v>2427.1999999999998</v>
      </c>
      <c r="I105" s="1244">
        <v>2222.6999999999998</v>
      </c>
    </row>
    <row r="106" spans="1:9" x14ac:dyDescent="0.35">
      <c r="A106">
        <v>41657</v>
      </c>
      <c r="B106" s="1242">
        <v>45287</v>
      </c>
      <c r="C106" s="1243">
        <v>0.49652777777777773</v>
      </c>
      <c r="D106" t="s">
        <v>1131</v>
      </c>
      <c r="E106" t="s">
        <v>1132</v>
      </c>
      <c r="F106" t="s">
        <v>1133</v>
      </c>
      <c r="G106" t="s">
        <v>1240</v>
      </c>
      <c r="H106" s="1244">
        <v>2532.5</v>
      </c>
      <c r="I106" s="1244">
        <v>2319.1</v>
      </c>
    </row>
    <row r="107" spans="1:9" x14ac:dyDescent="0.35">
      <c r="A107">
        <v>41658</v>
      </c>
      <c r="B107" s="1242">
        <v>45287</v>
      </c>
      <c r="C107" s="1243">
        <v>0.49652777777777773</v>
      </c>
      <c r="D107" t="s">
        <v>1131</v>
      </c>
      <c r="E107" t="s">
        <v>1132</v>
      </c>
      <c r="F107" t="s">
        <v>1133</v>
      </c>
      <c r="G107" t="s">
        <v>1241</v>
      </c>
      <c r="H107" s="1244">
        <v>2662.1</v>
      </c>
      <c r="I107" s="1244">
        <v>2437.8000000000002</v>
      </c>
    </row>
    <row r="108" spans="1:9" x14ac:dyDescent="0.35">
      <c r="A108">
        <v>41659</v>
      </c>
      <c r="B108" s="1242">
        <v>45287</v>
      </c>
      <c r="C108" s="1243">
        <v>0.49652777777777773</v>
      </c>
      <c r="D108" t="s">
        <v>1131</v>
      </c>
      <c r="E108" t="s">
        <v>1132</v>
      </c>
      <c r="F108" t="s">
        <v>1133</v>
      </c>
      <c r="G108" t="s">
        <v>1242</v>
      </c>
      <c r="H108" s="1244">
        <v>2843.6</v>
      </c>
      <c r="I108" s="1244">
        <v>2604</v>
      </c>
    </row>
    <row r="109" spans="1:9" x14ac:dyDescent="0.35">
      <c r="A109">
        <v>41660</v>
      </c>
      <c r="B109" s="1242">
        <v>45287</v>
      </c>
      <c r="C109" s="1243">
        <v>0.49652777777777773</v>
      </c>
      <c r="D109" t="s">
        <v>1131</v>
      </c>
      <c r="E109" t="s">
        <v>1132</v>
      </c>
      <c r="F109" t="s">
        <v>1133</v>
      </c>
      <c r="G109" t="s">
        <v>1243</v>
      </c>
      <c r="H109" s="1244">
        <v>3126.9</v>
      </c>
      <c r="I109" s="1244">
        <v>2863.5</v>
      </c>
    </row>
    <row r="110" spans="1:9" x14ac:dyDescent="0.35">
      <c r="A110">
        <v>41661</v>
      </c>
      <c r="B110" s="1242">
        <v>45287</v>
      </c>
      <c r="C110" s="1243">
        <v>0.49652777777777773</v>
      </c>
      <c r="D110" t="s">
        <v>1131</v>
      </c>
      <c r="E110" t="s">
        <v>1132</v>
      </c>
      <c r="F110" t="s">
        <v>1133</v>
      </c>
      <c r="G110" t="s">
        <v>1244</v>
      </c>
      <c r="H110" s="1244">
        <v>3464.8</v>
      </c>
      <c r="I110" s="1244">
        <v>3172.9</v>
      </c>
    </row>
    <row r="111" spans="1:9" x14ac:dyDescent="0.35">
      <c r="A111">
        <v>41662</v>
      </c>
      <c r="B111" s="1242">
        <v>45287</v>
      </c>
      <c r="C111" s="1243">
        <v>0.49652777777777773</v>
      </c>
      <c r="D111" t="s">
        <v>1131</v>
      </c>
      <c r="E111" t="s">
        <v>1132</v>
      </c>
      <c r="F111" t="s">
        <v>1133</v>
      </c>
      <c r="G111" t="s">
        <v>1245</v>
      </c>
      <c r="H111" s="1244">
        <v>3774.5</v>
      </c>
      <c r="I111" s="1244">
        <v>3456.5</v>
      </c>
    </row>
    <row r="112" spans="1:9" x14ac:dyDescent="0.35">
      <c r="A112">
        <v>41663</v>
      </c>
      <c r="B112" s="1242">
        <v>45287</v>
      </c>
      <c r="C112" s="1243">
        <v>0.49652777777777773</v>
      </c>
      <c r="D112" t="s">
        <v>1131</v>
      </c>
      <c r="E112" t="s">
        <v>1132</v>
      </c>
      <c r="F112" t="s">
        <v>1133</v>
      </c>
      <c r="G112" t="s">
        <v>1246</v>
      </c>
      <c r="H112" s="1244">
        <v>4297.2</v>
      </c>
      <c r="I112" s="1244">
        <v>3935.2</v>
      </c>
    </row>
    <row r="113" spans="1:9" x14ac:dyDescent="0.35">
      <c r="A113">
        <v>41664</v>
      </c>
      <c r="B113" s="1242">
        <v>45287</v>
      </c>
      <c r="C113" s="1243">
        <v>0.49652777777777773</v>
      </c>
      <c r="D113" t="s">
        <v>1131</v>
      </c>
      <c r="E113" t="s">
        <v>1132</v>
      </c>
      <c r="F113" t="s">
        <v>1133</v>
      </c>
      <c r="G113" t="s">
        <v>1247</v>
      </c>
      <c r="H113" s="1244">
        <v>5283.1</v>
      </c>
      <c r="I113" s="1244">
        <v>4838</v>
      </c>
    </row>
    <row r="114" spans="1:9" x14ac:dyDescent="0.35">
      <c r="A114">
        <v>41665</v>
      </c>
      <c r="B114" s="1242">
        <v>45287</v>
      </c>
      <c r="C114" s="1243">
        <v>0.49652777777777773</v>
      </c>
      <c r="D114" t="s">
        <v>1131</v>
      </c>
      <c r="E114" t="s">
        <v>1132</v>
      </c>
      <c r="F114" t="s">
        <v>1133</v>
      </c>
      <c r="G114" t="s">
        <v>1248</v>
      </c>
      <c r="H114" s="1244">
        <v>2451.9</v>
      </c>
      <c r="I114" s="1244">
        <v>2245.3000000000002</v>
      </c>
    </row>
    <row r="115" spans="1:9" x14ac:dyDescent="0.35">
      <c r="A115">
        <v>41666</v>
      </c>
      <c r="B115" s="1242">
        <v>45287</v>
      </c>
      <c r="C115" s="1243">
        <v>0.49652777777777773</v>
      </c>
      <c r="D115" t="s">
        <v>1131</v>
      </c>
      <c r="E115" t="s">
        <v>1132</v>
      </c>
      <c r="F115" t="s">
        <v>1133</v>
      </c>
      <c r="G115" t="s">
        <v>1249</v>
      </c>
      <c r="H115" s="1244">
        <v>2563.1</v>
      </c>
      <c r="I115" s="1244">
        <v>2347.1999999999998</v>
      </c>
    </row>
    <row r="116" spans="1:9" x14ac:dyDescent="0.35">
      <c r="A116">
        <v>41667</v>
      </c>
      <c r="B116" s="1242">
        <v>45287</v>
      </c>
      <c r="C116" s="1243">
        <v>0.49652777777777773</v>
      </c>
      <c r="D116" t="s">
        <v>1131</v>
      </c>
      <c r="E116" t="s">
        <v>1132</v>
      </c>
      <c r="F116" t="s">
        <v>1133</v>
      </c>
      <c r="G116" t="s">
        <v>1250</v>
      </c>
      <c r="H116" s="1244">
        <v>2696.9</v>
      </c>
      <c r="I116" s="1244">
        <v>2469.6999999999998</v>
      </c>
    </row>
    <row r="117" spans="1:9" x14ac:dyDescent="0.35">
      <c r="A117">
        <v>41668</v>
      </c>
      <c r="B117" s="1242">
        <v>45287</v>
      </c>
      <c r="C117" s="1243">
        <v>0.49652777777777773</v>
      </c>
      <c r="D117" t="s">
        <v>1131</v>
      </c>
      <c r="E117" t="s">
        <v>1132</v>
      </c>
      <c r="F117" t="s">
        <v>1133</v>
      </c>
      <c r="G117" t="s">
        <v>1251</v>
      </c>
      <c r="H117" s="1244">
        <v>2876.5</v>
      </c>
      <c r="I117" s="1244">
        <v>2634.2</v>
      </c>
    </row>
    <row r="118" spans="1:9" x14ac:dyDescent="0.35">
      <c r="A118">
        <v>41669</v>
      </c>
      <c r="B118" s="1242">
        <v>45287</v>
      </c>
      <c r="C118" s="1243">
        <v>0.49652777777777773</v>
      </c>
      <c r="D118" t="s">
        <v>1131</v>
      </c>
      <c r="E118" t="s">
        <v>1132</v>
      </c>
      <c r="F118" t="s">
        <v>1133</v>
      </c>
      <c r="G118" t="s">
        <v>1252</v>
      </c>
      <c r="H118" s="1244">
        <v>3178.2</v>
      </c>
      <c r="I118" s="1244">
        <v>2910.4</v>
      </c>
    </row>
    <row r="119" spans="1:9" x14ac:dyDescent="0.35">
      <c r="A119">
        <v>41670</v>
      </c>
      <c r="B119" s="1242">
        <v>45287</v>
      </c>
      <c r="C119" s="1243">
        <v>0.49652777777777773</v>
      </c>
      <c r="D119" t="s">
        <v>1131</v>
      </c>
      <c r="E119" t="s">
        <v>1132</v>
      </c>
      <c r="F119" t="s">
        <v>1133</v>
      </c>
      <c r="G119" t="s">
        <v>1253</v>
      </c>
      <c r="H119" s="1244">
        <v>3519.3</v>
      </c>
      <c r="I119" s="1244">
        <v>3222.8</v>
      </c>
    </row>
    <row r="120" spans="1:9" x14ac:dyDescent="0.35">
      <c r="A120">
        <v>41671</v>
      </c>
      <c r="B120" s="1242">
        <v>45287</v>
      </c>
      <c r="C120" s="1243">
        <v>0.49652777777777773</v>
      </c>
      <c r="D120" t="s">
        <v>1131</v>
      </c>
      <c r="E120" t="s">
        <v>1132</v>
      </c>
      <c r="F120" t="s">
        <v>1133</v>
      </c>
      <c r="G120" t="s">
        <v>1254</v>
      </c>
      <c r="H120" s="1244">
        <v>3832.5</v>
      </c>
      <c r="I120" s="1244">
        <v>3509.6</v>
      </c>
    </row>
    <row r="121" spans="1:9" x14ac:dyDescent="0.35">
      <c r="A121">
        <v>41672</v>
      </c>
      <c r="B121" s="1242">
        <v>45287</v>
      </c>
      <c r="C121" s="1243">
        <v>0.49652777777777773</v>
      </c>
      <c r="D121" t="s">
        <v>1131</v>
      </c>
      <c r="E121" t="s">
        <v>1132</v>
      </c>
      <c r="F121" t="s">
        <v>1133</v>
      </c>
      <c r="G121" t="s">
        <v>1255</v>
      </c>
      <c r="H121" s="1244">
        <v>4359.7</v>
      </c>
      <c r="I121" s="1244">
        <v>3992.4</v>
      </c>
    </row>
    <row r="122" spans="1:9" x14ac:dyDescent="0.35">
      <c r="A122">
        <v>41673</v>
      </c>
      <c r="B122" s="1242">
        <v>45287</v>
      </c>
      <c r="C122" s="1243">
        <v>0.49652777777777773</v>
      </c>
      <c r="D122" t="s">
        <v>1131</v>
      </c>
      <c r="E122" t="s">
        <v>1132</v>
      </c>
      <c r="F122" t="s">
        <v>1133</v>
      </c>
      <c r="G122" t="s">
        <v>1256</v>
      </c>
      <c r="H122" s="1244">
        <v>5355.3</v>
      </c>
      <c r="I122" s="1244">
        <v>4904.1000000000004</v>
      </c>
    </row>
    <row r="123" spans="1:9" x14ac:dyDescent="0.35">
      <c r="A123">
        <v>41674</v>
      </c>
      <c r="B123" s="1242">
        <v>45287</v>
      </c>
      <c r="C123" s="1243">
        <v>0.49652777777777773</v>
      </c>
      <c r="D123" t="s">
        <v>1131</v>
      </c>
      <c r="E123" t="s">
        <v>1132</v>
      </c>
      <c r="F123" t="s">
        <v>1133</v>
      </c>
      <c r="G123" t="s">
        <v>1257</v>
      </c>
      <c r="H123" s="1244">
        <v>2479.6999999999998</v>
      </c>
      <c r="I123" s="1244">
        <v>2270.8000000000002</v>
      </c>
    </row>
    <row r="124" spans="1:9" x14ac:dyDescent="0.35">
      <c r="A124">
        <v>41675</v>
      </c>
      <c r="B124" s="1242">
        <v>45287</v>
      </c>
      <c r="C124" s="1243">
        <v>0.49652777777777773</v>
      </c>
      <c r="D124" t="s">
        <v>1131</v>
      </c>
      <c r="E124" t="s">
        <v>1132</v>
      </c>
      <c r="F124" t="s">
        <v>1133</v>
      </c>
      <c r="G124" t="s">
        <v>1258</v>
      </c>
      <c r="H124" s="1244">
        <v>2591.4</v>
      </c>
      <c r="I124" s="1244">
        <v>2373.1</v>
      </c>
    </row>
    <row r="125" spans="1:9" x14ac:dyDescent="0.35">
      <c r="A125">
        <v>41676</v>
      </c>
      <c r="B125" s="1242">
        <v>45287</v>
      </c>
      <c r="C125" s="1243">
        <v>0.49652777777777773</v>
      </c>
      <c r="D125" t="s">
        <v>1131</v>
      </c>
      <c r="E125" t="s">
        <v>1132</v>
      </c>
      <c r="F125" t="s">
        <v>1133</v>
      </c>
      <c r="G125" t="s">
        <v>1259</v>
      </c>
      <c r="H125" s="1244">
        <v>2729.8</v>
      </c>
      <c r="I125" s="1244">
        <v>2499.8000000000002</v>
      </c>
    </row>
    <row r="126" spans="1:9" x14ac:dyDescent="0.35">
      <c r="A126">
        <v>41677</v>
      </c>
      <c r="B126" s="1242">
        <v>45287</v>
      </c>
      <c r="C126" s="1243">
        <v>0.49652777777777773</v>
      </c>
      <c r="D126" t="s">
        <v>1131</v>
      </c>
      <c r="E126" t="s">
        <v>1132</v>
      </c>
      <c r="F126" t="s">
        <v>1133</v>
      </c>
      <c r="G126" t="s">
        <v>1260</v>
      </c>
      <c r="H126" s="1244">
        <v>2911.1</v>
      </c>
      <c r="I126" s="1244">
        <v>2665.8</v>
      </c>
    </row>
    <row r="127" spans="1:9" x14ac:dyDescent="0.35">
      <c r="A127">
        <v>41678</v>
      </c>
      <c r="B127" s="1242">
        <v>45287</v>
      </c>
      <c r="C127" s="1243">
        <v>0.49652777777777773</v>
      </c>
      <c r="D127" t="s">
        <v>1131</v>
      </c>
      <c r="E127" t="s">
        <v>1132</v>
      </c>
      <c r="F127" t="s">
        <v>1133</v>
      </c>
      <c r="G127" t="s">
        <v>1261</v>
      </c>
      <c r="H127" s="1244">
        <v>3228</v>
      </c>
      <c r="I127" s="1244">
        <v>2956</v>
      </c>
    </row>
    <row r="128" spans="1:9" x14ac:dyDescent="0.35">
      <c r="A128">
        <v>41679</v>
      </c>
      <c r="B128" s="1242">
        <v>45287</v>
      </c>
      <c r="C128" s="1243">
        <v>0.49652777777777773</v>
      </c>
      <c r="D128" t="s">
        <v>1131</v>
      </c>
      <c r="E128" t="s">
        <v>1132</v>
      </c>
      <c r="F128" t="s">
        <v>1133</v>
      </c>
      <c r="G128" t="s">
        <v>1262</v>
      </c>
      <c r="H128" s="1244">
        <v>3570.3</v>
      </c>
      <c r="I128" s="1244">
        <v>3269.5</v>
      </c>
    </row>
    <row r="129" spans="1:9" x14ac:dyDescent="0.35">
      <c r="A129">
        <v>41680</v>
      </c>
      <c r="B129" s="1242">
        <v>45287</v>
      </c>
      <c r="C129" s="1243">
        <v>0.49652777777777773</v>
      </c>
      <c r="D129" t="s">
        <v>1131</v>
      </c>
      <c r="E129" t="s">
        <v>1132</v>
      </c>
      <c r="F129" t="s">
        <v>1133</v>
      </c>
      <c r="G129" t="s">
        <v>1263</v>
      </c>
      <c r="H129" s="1244">
        <v>3890.3</v>
      </c>
      <c r="I129" s="1244">
        <v>3562.5</v>
      </c>
    </row>
    <row r="130" spans="1:9" x14ac:dyDescent="0.35">
      <c r="A130">
        <v>41681</v>
      </c>
      <c r="B130" s="1242">
        <v>45287</v>
      </c>
      <c r="C130" s="1243">
        <v>0.49652777777777773</v>
      </c>
      <c r="D130" t="s">
        <v>1131</v>
      </c>
      <c r="E130" t="s">
        <v>1132</v>
      </c>
      <c r="F130" t="s">
        <v>1133</v>
      </c>
      <c r="G130" t="s">
        <v>1264</v>
      </c>
      <c r="H130" s="1244">
        <v>4422.5</v>
      </c>
      <c r="I130" s="1244">
        <v>4049.9</v>
      </c>
    </row>
    <row r="131" spans="1:9" x14ac:dyDescent="0.35">
      <c r="A131">
        <v>41682</v>
      </c>
      <c r="B131" s="1242">
        <v>45287</v>
      </c>
      <c r="C131" s="1243">
        <v>0.49652777777777773</v>
      </c>
      <c r="D131" t="s">
        <v>1131</v>
      </c>
      <c r="E131" t="s">
        <v>1132</v>
      </c>
      <c r="F131" t="s">
        <v>1133</v>
      </c>
      <c r="G131" t="s">
        <v>1265</v>
      </c>
      <c r="H131" s="1244">
        <v>5428.1</v>
      </c>
      <c r="I131" s="1244">
        <v>4970.8</v>
      </c>
    </row>
    <row r="132" spans="1:9" x14ac:dyDescent="0.35">
      <c r="A132">
        <v>41683</v>
      </c>
      <c r="B132" s="1242">
        <v>45287</v>
      </c>
      <c r="C132" s="1243">
        <v>0.49652777777777773</v>
      </c>
      <c r="D132" t="s">
        <v>1131</v>
      </c>
      <c r="E132" t="s">
        <v>1132</v>
      </c>
      <c r="F132" t="s">
        <v>1133</v>
      </c>
      <c r="G132" t="s">
        <v>1266</v>
      </c>
      <c r="H132" s="1244">
        <v>2505.3000000000002</v>
      </c>
      <c r="I132" s="1244">
        <v>2294.1999999999998</v>
      </c>
    </row>
    <row r="133" spans="1:9" x14ac:dyDescent="0.35">
      <c r="A133">
        <v>41684</v>
      </c>
      <c r="B133" s="1242">
        <v>45287</v>
      </c>
      <c r="C133" s="1243">
        <v>0.49652777777777773</v>
      </c>
      <c r="D133" t="s">
        <v>1131</v>
      </c>
      <c r="E133" t="s">
        <v>1132</v>
      </c>
      <c r="F133" t="s">
        <v>1133</v>
      </c>
      <c r="G133" t="s">
        <v>1267</v>
      </c>
      <c r="H133" s="1244">
        <v>2625.8</v>
      </c>
      <c r="I133" s="1244">
        <v>2404.6</v>
      </c>
    </row>
    <row r="134" spans="1:9" x14ac:dyDescent="0.35">
      <c r="A134">
        <v>41685</v>
      </c>
      <c r="B134" s="1242">
        <v>45287</v>
      </c>
      <c r="C134" s="1243">
        <v>0.49652777777777773</v>
      </c>
      <c r="D134" t="s">
        <v>1131</v>
      </c>
      <c r="E134" t="s">
        <v>1132</v>
      </c>
      <c r="F134" t="s">
        <v>1133</v>
      </c>
      <c r="G134" t="s">
        <v>1268</v>
      </c>
      <c r="H134" s="1244">
        <v>2762.8</v>
      </c>
      <c r="I134" s="1244">
        <v>2530</v>
      </c>
    </row>
    <row r="135" spans="1:9" x14ac:dyDescent="0.35">
      <c r="A135">
        <v>41686</v>
      </c>
      <c r="B135" s="1242">
        <v>45287</v>
      </c>
      <c r="C135" s="1243">
        <v>0.49652777777777773</v>
      </c>
      <c r="D135" t="s">
        <v>1131</v>
      </c>
      <c r="E135" t="s">
        <v>1132</v>
      </c>
      <c r="F135" t="s">
        <v>1133</v>
      </c>
      <c r="G135" t="s">
        <v>1269</v>
      </c>
      <c r="H135" s="1244">
        <v>2945.7</v>
      </c>
      <c r="I135" s="1244">
        <v>2697.5</v>
      </c>
    </row>
    <row r="136" spans="1:9" x14ac:dyDescent="0.35">
      <c r="A136">
        <v>41687</v>
      </c>
      <c r="B136" s="1242">
        <v>45287</v>
      </c>
      <c r="C136" s="1243">
        <v>0.49652777777777773</v>
      </c>
      <c r="D136" t="s">
        <v>1131</v>
      </c>
      <c r="E136" t="s">
        <v>1132</v>
      </c>
      <c r="F136" t="s">
        <v>1133</v>
      </c>
      <c r="G136" t="s">
        <v>1270</v>
      </c>
      <c r="H136" s="1244">
        <v>3277.2</v>
      </c>
      <c r="I136" s="1244">
        <v>3001.1</v>
      </c>
    </row>
    <row r="137" spans="1:9" x14ac:dyDescent="0.35">
      <c r="A137">
        <v>41688</v>
      </c>
      <c r="B137" s="1242">
        <v>45287</v>
      </c>
      <c r="C137" s="1243">
        <v>0.49652777777777773</v>
      </c>
      <c r="D137" t="s">
        <v>1131</v>
      </c>
      <c r="E137" t="s">
        <v>1132</v>
      </c>
      <c r="F137" t="s">
        <v>1133</v>
      </c>
      <c r="G137" t="s">
        <v>1271</v>
      </c>
      <c r="H137" s="1244">
        <v>3624.8</v>
      </c>
      <c r="I137" s="1244">
        <v>3319.4</v>
      </c>
    </row>
    <row r="138" spans="1:9" x14ac:dyDescent="0.35">
      <c r="A138">
        <v>41689</v>
      </c>
      <c r="B138" s="1242">
        <v>45287</v>
      </c>
      <c r="C138" s="1243">
        <v>0.49652777777777773</v>
      </c>
      <c r="D138" t="s">
        <v>1131</v>
      </c>
      <c r="E138" t="s">
        <v>1132</v>
      </c>
      <c r="F138" t="s">
        <v>1133</v>
      </c>
      <c r="G138" t="s">
        <v>1272</v>
      </c>
      <c r="H138" s="1244">
        <v>3947.8</v>
      </c>
      <c r="I138" s="1244">
        <v>3615.2</v>
      </c>
    </row>
    <row r="139" spans="1:9" x14ac:dyDescent="0.35">
      <c r="A139">
        <v>41690</v>
      </c>
      <c r="B139" s="1242">
        <v>45287</v>
      </c>
      <c r="C139" s="1243">
        <v>0.49652777777777773</v>
      </c>
      <c r="D139" t="s">
        <v>1131</v>
      </c>
      <c r="E139" t="s">
        <v>1132</v>
      </c>
      <c r="F139" t="s">
        <v>1133</v>
      </c>
      <c r="G139" t="s">
        <v>1273</v>
      </c>
      <c r="H139" s="1244">
        <v>4485.1000000000004</v>
      </c>
      <c r="I139" s="1244">
        <v>4107.2</v>
      </c>
    </row>
    <row r="140" spans="1:9" x14ac:dyDescent="0.35">
      <c r="A140">
        <v>41691</v>
      </c>
      <c r="B140" s="1242">
        <v>45287</v>
      </c>
      <c r="C140" s="1243">
        <v>0.49652777777777773</v>
      </c>
      <c r="D140" t="s">
        <v>1131</v>
      </c>
      <c r="E140" t="s">
        <v>1132</v>
      </c>
      <c r="F140" t="s">
        <v>1133</v>
      </c>
      <c r="G140" t="s">
        <v>1274</v>
      </c>
      <c r="H140" s="1244">
        <v>5502.3</v>
      </c>
      <c r="I140" s="1244">
        <v>5038.7</v>
      </c>
    </row>
    <row r="141" spans="1:9" x14ac:dyDescent="0.35">
      <c r="A141">
        <v>41692</v>
      </c>
      <c r="B141" s="1242">
        <v>45287</v>
      </c>
      <c r="C141" s="1243">
        <v>0.49652777777777773</v>
      </c>
      <c r="D141" t="s">
        <v>1131</v>
      </c>
      <c r="E141" t="s">
        <v>1132</v>
      </c>
      <c r="F141" t="s">
        <v>1133</v>
      </c>
      <c r="G141" t="s">
        <v>1275</v>
      </c>
      <c r="H141" s="1244">
        <v>2532.5</v>
      </c>
      <c r="I141" s="1244">
        <v>2319.1</v>
      </c>
    </row>
    <row r="142" spans="1:9" x14ac:dyDescent="0.35">
      <c r="A142">
        <v>41693</v>
      </c>
      <c r="B142" s="1242">
        <v>45287</v>
      </c>
      <c r="C142" s="1243">
        <v>0.49652777777777773</v>
      </c>
      <c r="D142" t="s">
        <v>1131</v>
      </c>
      <c r="E142" t="s">
        <v>1132</v>
      </c>
      <c r="F142" t="s">
        <v>1133</v>
      </c>
      <c r="G142" t="s">
        <v>1276</v>
      </c>
      <c r="H142" s="1244">
        <v>2655.5</v>
      </c>
      <c r="I142" s="1244">
        <v>2431.8000000000002</v>
      </c>
    </row>
    <row r="143" spans="1:9" x14ac:dyDescent="0.35">
      <c r="A143">
        <v>41694</v>
      </c>
      <c r="B143" s="1242">
        <v>45287</v>
      </c>
      <c r="C143" s="1243">
        <v>0.49652777777777773</v>
      </c>
      <c r="D143" t="s">
        <v>1131</v>
      </c>
      <c r="E143" t="s">
        <v>1132</v>
      </c>
      <c r="F143" t="s">
        <v>1133</v>
      </c>
      <c r="G143" t="s">
        <v>1277</v>
      </c>
      <c r="H143" s="1244">
        <v>2795.4</v>
      </c>
      <c r="I143" s="1244">
        <v>2559.9</v>
      </c>
    </row>
    <row r="144" spans="1:9" x14ac:dyDescent="0.35">
      <c r="A144">
        <v>41695</v>
      </c>
      <c r="B144" s="1242">
        <v>45287</v>
      </c>
      <c r="C144" s="1243">
        <v>0.49652777777777773</v>
      </c>
      <c r="D144" t="s">
        <v>1131</v>
      </c>
      <c r="E144" t="s">
        <v>1132</v>
      </c>
      <c r="F144" t="s">
        <v>1133</v>
      </c>
      <c r="G144" t="s">
        <v>1278</v>
      </c>
      <c r="H144" s="1244">
        <v>2981.9</v>
      </c>
      <c r="I144" s="1244">
        <v>2730.7</v>
      </c>
    </row>
    <row r="145" spans="1:9" x14ac:dyDescent="0.35">
      <c r="A145">
        <v>41696</v>
      </c>
      <c r="B145" s="1242">
        <v>45287</v>
      </c>
      <c r="C145" s="1243">
        <v>0.49652777777777773</v>
      </c>
      <c r="D145" t="s">
        <v>1131</v>
      </c>
      <c r="E145" t="s">
        <v>1132</v>
      </c>
      <c r="F145" t="s">
        <v>1133</v>
      </c>
      <c r="G145" t="s">
        <v>1279</v>
      </c>
      <c r="H145" s="1244">
        <v>3328.2</v>
      </c>
      <c r="I145" s="1244">
        <v>3047.8</v>
      </c>
    </row>
    <row r="146" spans="1:9" x14ac:dyDescent="0.35">
      <c r="A146">
        <v>41697</v>
      </c>
      <c r="B146" s="1242">
        <v>45287</v>
      </c>
      <c r="C146" s="1243">
        <v>0.49652777777777773</v>
      </c>
      <c r="D146" t="s">
        <v>1131</v>
      </c>
      <c r="E146" t="s">
        <v>1132</v>
      </c>
      <c r="F146" t="s">
        <v>1133</v>
      </c>
      <c r="G146" t="s">
        <v>1280</v>
      </c>
      <c r="H146" s="1244">
        <v>3679.1</v>
      </c>
      <c r="I146" s="1244">
        <v>3369.1</v>
      </c>
    </row>
    <row r="147" spans="1:9" x14ac:dyDescent="0.35">
      <c r="A147">
        <v>41698</v>
      </c>
      <c r="B147" s="1242">
        <v>45287</v>
      </c>
      <c r="C147" s="1243">
        <v>0.49652777777777773</v>
      </c>
      <c r="D147" t="s">
        <v>1131</v>
      </c>
      <c r="E147" t="s">
        <v>1132</v>
      </c>
      <c r="F147" t="s">
        <v>1133</v>
      </c>
      <c r="G147" t="s">
        <v>1281</v>
      </c>
      <c r="H147" s="1244">
        <v>4003.7</v>
      </c>
      <c r="I147" s="1244">
        <v>3666.4</v>
      </c>
    </row>
    <row r="148" spans="1:9" x14ac:dyDescent="0.35">
      <c r="A148">
        <v>41699</v>
      </c>
      <c r="B148" s="1242">
        <v>45287</v>
      </c>
      <c r="C148" s="1243">
        <v>0.49652777777777773</v>
      </c>
      <c r="D148" t="s">
        <v>1131</v>
      </c>
      <c r="E148" t="s">
        <v>1132</v>
      </c>
      <c r="F148" t="s">
        <v>1133</v>
      </c>
      <c r="G148" t="s">
        <v>1282</v>
      </c>
      <c r="H148" s="1244">
        <v>4547.7</v>
      </c>
      <c r="I148" s="1244">
        <v>4164.6000000000004</v>
      </c>
    </row>
    <row r="149" spans="1:9" x14ac:dyDescent="0.35">
      <c r="A149">
        <v>41700</v>
      </c>
      <c r="B149" s="1242">
        <v>45287</v>
      </c>
      <c r="C149" s="1243">
        <v>0.49652777777777773</v>
      </c>
      <c r="D149" t="s">
        <v>1131</v>
      </c>
      <c r="E149" t="s">
        <v>1132</v>
      </c>
      <c r="F149" t="s">
        <v>1133</v>
      </c>
      <c r="G149" t="s">
        <v>1283</v>
      </c>
      <c r="H149" s="1244">
        <v>5573</v>
      </c>
      <c r="I149" s="1244">
        <v>5103.5</v>
      </c>
    </row>
    <row r="150" spans="1:9" x14ac:dyDescent="0.35">
      <c r="A150">
        <v>41701</v>
      </c>
      <c r="B150" s="1242">
        <v>45287</v>
      </c>
      <c r="C150" s="1243">
        <v>0.49652777777777773</v>
      </c>
      <c r="D150" t="s">
        <v>1131</v>
      </c>
      <c r="E150" t="s">
        <v>1132</v>
      </c>
      <c r="F150" t="s">
        <v>1133</v>
      </c>
      <c r="G150" t="s">
        <v>1284</v>
      </c>
      <c r="H150" s="1244">
        <v>2560.1</v>
      </c>
      <c r="I150" s="1244">
        <v>2344.4</v>
      </c>
    </row>
    <row r="151" spans="1:9" x14ac:dyDescent="0.35">
      <c r="A151">
        <v>41702</v>
      </c>
      <c r="B151" s="1242">
        <v>45287</v>
      </c>
      <c r="C151" s="1243">
        <v>0.49652777777777773</v>
      </c>
      <c r="D151" t="s">
        <v>1131</v>
      </c>
      <c r="E151" t="s">
        <v>1132</v>
      </c>
      <c r="F151" t="s">
        <v>1133</v>
      </c>
      <c r="G151" t="s">
        <v>1285</v>
      </c>
      <c r="H151" s="1244">
        <v>2687</v>
      </c>
      <c r="I151" s="1244">
        <v>2460.6</v>
      </c>
    </row>
    <row r="152" spans="1:9" x14ac:dyDescent="0.35">
      <c r="A152">
        <v>41703</v>
      </c>
      <c r="B152" s="1242">
        <v>45287</v>
      </c>
      <c r="C152" s="1243">
        <v>0.49652777777777773</v>
      </c>
      <c r="D152" t="s">
        <v>1131</v>
      </c>
      <c r="E152" t="s">
        <v>1132</v>
      </c>
      <c r="F152" t="s">
        <v>1133</v>
      </c>
      <c r="G152" t="s">
        <v>1286</v>
      </c>
      <c r="H152" s="1244">
        <v>2828.7</v>
      </c>
      <c r="I152" s="1244">
        <v>2590.4</v>
      </c>
    </row>
    <row r="153" spans="1:9" x14ac:dyDescent="0.35">
      <c r="A153">
        <v>41704</v>
      </c>
      <c r="B153" s="1242">
        <v>45287</v>
      </c>
      <c r="C153" s="1243">
        <v>0.49652777777777773</v>
      </c>
      <c r="D153" t="s">
        <v>1131</v>
      </c>
      <c r="E153" t="s">
        <v>1132</v>
      </c>
      <c r="F153" t="s">
        <v>1133</v>
      </c>
      <c r="G153" t="s">
        <v>1287</v>
      </c>
      <c r="H153" s="1244">
        <v>3014.9</v>
      </c>
      <c r="I153" s="1244">
        <v>2760.9</v>
      </c>
    </row>
    <row r="154" spans="1:9" x14ac:dyDescent="0.35">
      <c r="A154">
        <v>41705</v>
      </c>
      <c r="B154" s="1242">
        <v>45287</v>
      </c>
      <c r="C154" s="1243">
        <v>0.49652777777777773</v>
      </c>
      <c r="D154" t="s">
        <v>1131</v>
      </c>
      <c r="E154" t="s">
        <v>1132</v>
      </c>
      <c r="F154" t="s">
        <v>1133</v>
      </c>
      <c r="G154" t="s">
        <v>1288</v>
      </c>
      <c r="H154" s="1244">
        <v>3379.4</v>
      </c>
      <c r="I154" s="1244">
        <v>3094.7</v>
      </c>
    </row>
    <row r="155" spans="1:9" x14ac:dyDescent="0.35">
      <c r="A155">
        <v>41706</v>
      </c>
      <c r="B155" s="1242">
        <v>45287</v>
      </c>
      <c r="C155" s="1243">
        <v>0.49652777777777773</v>
      </c>
      <c r="D155" t="s">
        <v>1131</v>
      </c>
      <c r="E155" t="s">
        <v>1132</v>
      </c>
      <c r="F155" t="s">
        <v>1133</v>
      </c>
      <c r="G155" t="s">
        <v>1289</v>
      </c>
      <c r="H155" s="1244">
        <v>3733.3</v>
      </c>
      <c r="I155" s="1244">
        <v>3418.8</v>
      </c>
    </row>
    <row r="156" spans="1:9" x14ac:dyDescent="0.35">
      <c r="A156">
        <v>41707</v>
      </c>
      <c r="B156" s="1242">
        <v>45287</v>
      </c>
      <c r="C156" s="1243">
        <v>0.49652777777777773</v>
      </c>
      <c r="D156" t="s">
        <v>1131</v>
      </c>
      <c r="E156" t="s">
        <v>1132</v>
      </c>
      <c r="F156" t="s">
        <v>1133</v>
      </c>
      <c r="G156" t="s">
        <v>1290</v>
      </c>
      <c r="H156" s="1244">
        <v>4061.7</v>
      </c>
      <c r="I156" s="1244">
        <v>3719.5</v>
      </c>
    </row>
    <row r="157" spans="1:9" x14ac:dyDescent="0.35">
      <c r="A157">
        <v>41708</v>
      </c>
      <c r="B157" s="1242">
        <v>45287</v>
      </c>
      <c r="C157" s="1243">
        <v>0.49652777777777773</v>
      </c>
      <c r="D157" t="s">
        <v>1131</v>
      </c>
      <c r="E157" t="s">
        <v>1132</v>
      </c>
      <c r="F157" t="s">
        <v>1133</v>
      </c>
      <c r="G157" t="s">
        <v>1291</v>
      </c>
      <c r="H157" s="1244">
        <v>4610.3999999999996</v>
      </c>
      <c r="I157" s="1244">
        <v>4222</v>
      </c>
    </row>
    <row r="158" spans="1:9" x14ac:dyDescent="0.35">
      <c r="A158">
        <v>41709</v>
      </c>
      <c r="B158" s="1242">
        <v>45287</v>
      </c>
      <c r="C158" s="1243">
        <v>0.49652777777777773</v>
      </c>
      <c r="D158" t="s">
        <v>1131</v>
      </c>
      <c r="E158" t="s">
        <v>1132</v>
      </c>
      <c r="F158" t="s">
        <v>1133</v>
      </c>
      <c r="G158" t="s">
        <v>1292</v>
      </c>
      <c r="H158" s="1244">
        <v>5645.7</v>
      </c>
      <c r="I158" s="1244">
        <v>5170.1000000000004</v>
      </c>
    </row>
    <row r="159" spans="1:9" x14ac:dyDescent="0.35">
      <c r="A159">
        <v>41710</v>
      </c>
      <c r="B159" s="1242">
        <v>45287</v>
      </c>
      <c r="C159" s="1243">
        <v>0.49652777777777773</v>
      </c>
      <c r="D159" t="s">
        <v>1131</v>
      </c>
      <c r="E159" t="s">
        <v>1132</v>
      </c>
      <c r="F159" t="s">
        <v>1133</v>
      </c>
      <c r="G159" t="s">
        <v>1293</v>
      </c>
      <c r="H159" s="1244">
        <v>2588</v>
      </c>
      <c r="I159" s="1244">
        <v>2370</v>
      </c>
    </row>
    <row r="160" spans="1:9" x14ac:dyDescent="0.35">
      <c r="A160">
        <v>41711</v>
      </c>
      <c r="B160" s="1242">
        <v>45287</v>
      </c>
      <c r="C160" s="1243">
        <v>0.49652777777777773</v>
      </c>
      <c r="D160" t="s">
        <v>1131</v>
      </c>
      <c r="E160" t="s">
        <v>1132</v>
      </c>
      <c r="F160" t="s">
        <v>1133</v>
      </c>
      <c r="G160" t="s">
        <v>1294</v>
      </c>
      <c r="H160" s="1244">
        <v>2718.3</v>
      </c>
      <c r="I160" s="1244">
        <v>2489.3000000000002</v>
      </c>
    </row>
    <row r="161" spans="1:9" x14ac:dyDescent="0.35">
      <c r="A161">
        <v>41712</v>
      </c>
      <c r="B161" s="1242">
        <v>45287</v>
      </c>
      <c r="C161" s="1243">
        <v>0.49652777777777773</v>
      </c>
      <c r="D161" t="s">
        <v>1131</v>
      </c>
      <c r="E161" t="s">
        <v>1132</v>
      </c>
      <c r="F161" t="s">
        <v>1133</v>
      </c>
      <c r="G161" t="s">
        <v>1295</v>
      </c>
      <c r="H161" s="1244">
        <v>2861.6</v>
      </c>
      <c r="I161" s="1244">
        <v>2620.5</v>
      </c>
    </row>
    <row r="162" spans="1:9" x14ac:dyDescent="0.35">
      <c r="A162">
        <v>41713</v>
      </c>
      <c r="B162" s="1242">
        <v>45287</v>
      </c>
      <c r="C162" s="1243">
        <v>0.49652777777777773</v>
      </c>
      <c r="D162" t="s">
        <v>1131</v>
      </c>
      <c r="E162" t="s">
        <v>1132</v>
      </c>
      <c r="F162" t="s">
        <v>1133</v>
      </c>
      <c r="G162" t="s">
        <v>1296</v>
      </c>
      <c r="H162" s="1244">
        <v>3051.2</v>
      </c>
      <c r="I162" s="1244">
        <v>2794.1</v>
      </c>
    </row>
    <row r="163" spans="1:9" x14ac:dyDescent="0.35">
      <c r="A163">
        <v>41714</v>
      </c>
      <c r="B163" s="1242">
        <v>45287</v>
      </c>
      <c r="C163" s="1243">
        <v>0.49652777777777773</v>
      </c>
      <c r="D163" t="s">
        <v>1131</v>
      </c>
      <c r="E163" t="s">
        <v>1132</v>
      </c>
      <c r="F163" t="s">
        <v>1133</v>
      </c>
      <c r="G163" t="s">
        <v>1297</v>
      </c>
      <c r="H163" s="1244">
        <v>3428.4</v>
      </c>
      <c r="I163" s="1244">
        <v>3139.6</v>
      </c>
    </row>
    <row r="164" spans="1:9" x14ac:dyDescent="0.35">
      <c r="A164">
        <v>41715</v>
      </c>
      <c r="B164" s="1242">
        <v>45287</v>
      </c>
      <c r="C164" s="1243">
        <v>0.49652777777777773</v>
      </c>
      <c r="D164" t="s">
        <v>1131</v>
      </c>
      <c r="E164" t="s">
        <v>1132</v>
      </c>
      <c r="F164" t="s">
        <v>1133</v>
      </c>
      <c r="G164" t="s">
        <v>1298</v>
      </c>
      <c r="H164" s="1244">
        <v>3786.6</v>
      </c>
      <c r="I164" s="1244">
        <v>3467.6</v>
      </c>
    </row>
    <row r="165" spans="1:9" x14ac:dyDescent="0.35">
      <c r="A165">
        <v>41716</v>
      </c>
      <c r="B165" s="1242">
        <v>45287</v>
      </c>
      <c r="C165" s="1243">
        <v>0.49652777777777773</v>
      </c>
      <c r="D165" t="s">
        <v>1131</v>
      </c>
      <c r="E165" t="s">
        <v>1132</v>
      </c>
      <c r="F165" t="s">
        <v>1133</v>
      </c>
      <c r="G165" t="s">
        <v>1299</v>
      </c>
      <c r="H165" s="1244">
        <v>4120.7</v>
      </c>
      <c r="I165" s="1244">
        <v>3773.5</v>
      </c>
    </row>
    <row r="166" spans="1:9" x14ac:dyDescent="0.35">
      <c r="A166">
        <v>41717</v>
      </c>
      <c r="B166" s="1242">
        <v>45287</v>
      </c>
      <c r="C166" s="1243">
        <v>0.49652777777777773</v>
      </c>
      <c r="D166" t="s">
        <v>1131</v>
      </c>
      <c r="E166" t="s">
        <v>1132</v>
      </c>
      <c r="F166" t="s">
        <v>1133</v>
      </c>
      <c r="G166" t="s">
        <v>1300</v>
      </c>
      <c r="H166" s="1244">
        <v>4673</v>
      </c>
      <c r="I166" s="1244">
        <v>4279.3</v>
      </c>
    </row>
    <row r="167" spans="1:9" x14ac:dyDescent="0.35">
      <c r="A167">
        <v>41718</v>
      </c>
      <c r="B167" s="1242">
        <v>45287</v>
      </c>
      <c r="C167" s="1243">
        <v>0.49652777777777773</v>
      </c>
      <c r="D167" t="s">
        <v>1131</v>
      </c>
      <c r="E167" t="s">
        <v>1132</v>
      </c>
      <c r="F167" t="s">
        <v>1133</v>
      </c>
      <c r="G167" t="s">
        <v>1301</v>
      </c>
      <c r="H167" s="1244">
        <v>5718</v>
      </c>
      <c r="I167" s="1244">
        <v>5236.3</v>
      </c>
    </row>
    <row r="168" spans="1:9" x14ac:dyDescent="0.35">
      <c r="A168">
        <v>41719</v>
      </c>
      <c r="B168" s="1242">
        <v>45287</v>
      </c>
      <c r="C168" s="1243">
        <v>0.49652777777777773</v>
      </c>
      <c r="D168" t="s">
        <v>1131</v>
      </c>
      <c r="E168" t="s">
        <v>1132</v>
      </c>
      <c r="F168" t="s">
        <v>1133</v>
      </c>
      <c r="G168" t="s">
        <v>1302</v>
      </c>
      <c r="H168">
        <v>50.63</v>
      </c>
      <c r="I168">
        <v>46.36</v>
      </c>
    </row>
    <row r="169" spans="1:9" x14ac:dyDescent="0.35">
      <c r="A169">
        <v>41720</v>
      </c>
      <c r="B169" s="1242">
        <v>45287</v>
      </c>
      <c r="C169" s="1243">
        <v>0.49652777777777773</v>
      </c>
      <c r="D169" t="s">
        <v>1131</v>
      </c>
      <c r="E169" t="s">
        <v>1132</v>
      </c>
      <c r="F169" t="s">
        <v>1133</v>
      </c>
      <c r="G169" t="s">
        <v>1303</v>
      </c>
      <c r="H169">
        <v>8.86</v>
      </c>
      <c r="I169" t="s">
        <v>1304</v>
      </c>
    </row>
    <row r="170" spans="1:9" x14ac:dyDescent="0.35">
      <c r="A170">
        <v>41721</v>
      </c>
      <c r="B170" s="1242">
        <v>45287</v>
      </c>
      <c r="C170" s="1243">
        <v>0.49652777777777773</v>
      </c>
      <c r="D170" t="s">
        <v>1131</v>
      </c>
      <c r="E170" t="s">
        <v>1132</v>
      </c>
      <c r="F170" t="s">
        <v>1133</v>
      </c>
      <c r="G170" t="s">
        <v>1305</v>
      </c>
      <c r="H170">
        <v>5.83</v>
      </c>
      <c r="I170">
        <v>5.34</v>
      </c>
    </row>
    <row r="171" spans="1:9" x14ac:dyDescent="0.35">
      <c r="A171">
        <v>41722</v>
      </c>
      <c r="B171" s="1242">
        <v>45287</v>
      </c>
      <c r="C171" s="1243">
        <v>0.49652777777777773</v>
      </c>
      <c r="D171" t="s">
        <v>1131</v>
      </c>
      <c r="E171" t="s">
        <v>1132</v>
      </c>
      <c r="F171" t="s">
        <v>1133</v>
      </c>
      <c r="G171" t="s">
        <v>1306</v>
      </c>
      <c r="H171">
        <v>38.21</v>
      </c>
      <c r="I171">
        <v>34.99</v>
      </c>
    </row>
    <row r="172" spans="1:9" x14ac:dyDescent="0.35">
      <c r="A172">
        <v>41723</v>
      </c>
      <c r="B172" s="1242">
        <v>45287</v>
      </c>
      <c r="C172" s="1243">
        <v>0.49652777777777773</v>
      </c>
      <c r="D172" t="s">
        <v>1131</v>
      </c>
      <c r="E172" t="s">
        <v>1132</v>
      </c>
      <c r="F172" t="s">
        <v>1133</v>
      </c>
      <c r="G172" t="s">
        <v>1307</v>
      </c>
      <c r="H172">
        <v>76.66</v>
      </c>
      <c r="I172">
        <v>70.2</v>
      </c>
    </row>
    <row r="173" spans="1:9" x14ac:dyDescent="0.35">
      <c r="A173">
        <v>41724</v>
      </c>
      <c r="B173" s="1242">
        <v>45287</v>
      </c>
      <c r="C173" s="1243">
        <v>0.49652777777777773</v>
      </c>
      <c r="D173" t="s">
        <v>1131</v>
      </c>
      <c r="E173" t="s">
        <v>1132</v>
      </c>
      <c r="F173" t="s">
        <v>1133</v>
      </c>
      <c r="G173" t="s">
        <v>1308</v>
      </c>
      <c r="H173">
        <v>127.61</v>
      </c>
      <c r="I173">
        <v>116.86</v>
      </c>
    </row>
    <row r="174" spans="1:9" x14ac:dyDescent="0.35">
      <c r="A174">
        <v>41725</v>
      </c>
      <c r="B174" s="1242">
        <v>45287</v>
      </c>
      <c r="C174" s="1243">
        <v>0.49652777777777773</v>
      </c>
      <c r="D174" t="s">
        <v>1131</v>
      </c>
      <c r="E174" t="s">
        <v>1132</v>
      </c>
      <c r="F174" t="s">
        <v>1133</v>
      </c>
      <c r="G174" t="s">
        <v>1309</v>
      </c>
      <c r="H174">
        <v>231.73</v>
      </c>
      <c r="I174">
        <v>212.21</v>
      </c>
    </row>
    <row r="175" spans="1:9" x14ac:dyDescent="0.35">
      <c r="A175">
        <v>41726</v>
      </c>
      <c r="B175" s="1242">
        <v>45287</v>
      </c>
      <c r="C175" s="1243">
        <v>0.49652777777777773</v>
      </c>
      <c r="D175" t="s">
        <v>1131</v>
      </c>
      <c r="E175" t="s">
        <v>1132</v>
      </c>
      <c r="F175" t="s">
        <v>1133</v>
      </c>
      <c r="G175" t="s">
        <v>1310</v>
      </c>
      <c r="H175" t="s">
        <v>1311</v>
      </c>
      <c r="I175">
        <v>212.21</v>
      </c>
    </row>
    <row r="176" spans="1:9" x14ac:dyDescent="0.35">
      <c r="A176">
        <v>41727</v>
      </c>
      <c r="B176" s="1242">
        <v>45287</v>
      </c>
      <c r="C176" s="1243">
        <v>0.49652777777777773</v>
      </c>
      <c r="D176" t="s">
        <v>1131</v>
      </c>
      <c r="E176" t="s">
        <v>1132</v>
      </c>
      <c r="F176" t="s">
        <v>1133</v>
      </c>
      <c r="G176" t="s">
        <v>1312</v>
      </c>
      <c r="H176" t="s">
        <v>1313</v>
      </c>
      <c r="I176">
        <v>212.21</v>
      </c>
    </row>
    <row r="177" spans="1:9" x14ac:dyDescent="0.35">
      <c r="A177">
        <v>41728</v>
      </c>
      <c r="B177" s="1242">
        <v>45287</v>
      </c>
      <c r="C177" s="1243">
        <v>0.49652777777777773</v>
      </c>
      <c r="D177" t="s">
        <v>1131</v>
      </c>
      <c r="E177" t="s">
        <v>1132</v>
      </c>
      <c r="F177" t="s">
        <v>1133</v>
      </c>
      <c r="G177" t="s">
        <v>1314</v>
      </c>
      <c r="H177">
        <v>813.38</v>
      </c>
      <c r="I177">
        <v>744.85</v>
      </c>
    </row>
    <row r="178" spans="1:9" x14ac:dyDescent="0.35">
      <c r="A178">
        <v>41729</v>
      </c>
      <c r="B178" s="1242">
        <v>45287</v>
      </c>
      <c r="C178" s="1243">
        <v>0.49652777777777773</v>
      </c>
      <c r="D178" t="s">
        <v>1131</v>
      </c>
      <c r="E178" t="s">
        <v>1132</v>
      </c>
      <c r="F178" t="s">
        <v>1315</v>
      </c>
      <c r="G178" t="s">
        <v>1167</v>
      </c>
      <c r="H178" s="1244">
        <v>2024</v>
      </c>
      <c r="I178" s="1244">
        <v>2023</v>
      </c>
    </row>
    <row r="179" spans="1:9" x14ac:dyDescent="0.35">
      <c r="A179">
        <v>41730</v>
      </c>
      <c r="B179" s="1242">
        <v>45287</v>
      </c>
      <c r="C179" s="1243">
        <v>0.49652777777777773</v>
      </c>
      <c r="D179" t="s">
        <v>1131</v>
      </c>
      <c r="E179" t="s">
        <v>1132</v>
      </c>
      <c r="F179" t="s">
        <v>1315</v>
      </c>
      <c r="G179" t="s">
        <v>1316</v>
      </c>
      <c r="H179" s="1177">
        <v>0.2928</v>
      </c>
      <c r="I179" t="s">
        <v>1317</v>
      </c>
    </row>
    <row r="180" spans="1:9" x14ac:dyDescent="0.35">
      <c r="A180">
        <v>41731</v>
      </c>
      <c r="B180" s="1242">
        <v>45287</v>
      </c>
      <c r="C180" s="1243">
        <v>0.49652777777777773</v>
      </c>
      <c r="D180" t="s">
        <v>1131</v>
      </c>
      <c r="E180" t="s">
        <v>1132</v>
      </c>
      <c r="F180" t="s">
        <v>1315</v>
      </c>
      <c r="G180" t="s">
        <v>1318</v>
      </c>
      <c r="H180" t="s">
        <v>353</v>
      </c>
      <c r="I180" t="s">
        <v>1317</v>
      </c>
    </row>
    <row r="181" spans="1:9" x14ac:dyDescent="0.35">
      <c r="A181">
        <v>41732</v>
      </c>
      <c r="B181" s="1242">
        <v>45287</v>
      </c>
      <c r="C181" s="1243">
        <v>0.49652777777777773</v>
      </c>
      <c r="D181" t="s">
        <v>1131</v>
      </c>
      <c r="E181" t="s">
        <v>1132</v>
      </c>
      <c r="F181" t="s">
        <v>1315</v>
      </c>
      <c r="G181" t="s">
        <v>1319</v>
      </c>
      <c r="H181">
        <v>1.08</v>
      </c>
      <c r="I181">
        <v>1</v>
      </c>
    </row>
    <row r="182" spans="1:9" x14ac:dyDescent="0.35">
      <c r="A182">
        <v>41733</v>
      </c>
      <c r="B182" s="1242">
        <v>45287</v>
      </c>
      <c r="C182" s="1243">
        <v>0.49652777777777773</v>
      </c>
      <c r="D182" t="s">
        <v>1131</v>
      </c>
      <c r="E182" t="s">
        <v>1132</v>
      </c>
      <c r="F182" t="s">
        <v>1315</v>
      </c>
      <c r="G182" t="s">
        <v>1320</v>
      </c>
      <c r="H182" t="s">
        <v>384</v>
      </c>
      <c r="I182" t="s">
        <v>390</v>
      </c>
    </row>
    <row r="183" spans="1:9" x14ac:dyDescent="0.35">
      <c r="A183">
        <v>41734</v>
      </c>
      <c r="B183" s="1242">
        <v>45287</v>
      </c>
      <c r="C183" s="1243">
        <v>0.49652777777777773</v>
      </c>
      <c r="D183" t="s">
        <v>1131</v>
      </c>
      <c r="E183" t="s">
        <v>1132</v>
      </c>
      <c r="F183" t="s">
        <v>1315</v>
      </c>
      <c r="G183" t="s">
        <v>1321</v>
      </c>
      <c r="H183">
        <v>1.08</v>
      </c>
      <c r="I183">
        <v>1</v>
      </c>
    </row>
    <row r="184" spans="1:9" x14ac:dyDescent="0.35">
      <c r="A184">
        <v>41735</v>
      </c>
      <c r="B184" s="1242">
        <v>45287</v>
      </c>
      <c r="C184" s="1243">
        <v>0.49652777777777773</v>
      </c>
      <c r="D184" t="s">
        <v>1131</v>
      </c>
      <c r="E184" t="s">
        <v>1132</v>
      </c>
      <c r="F184" t="s">
        <v>1315</v>
      </c>
      <c r="G184" t="s">
        <v>1322</v>
      </c>
      <c r="H184">
        <v>1.0900000000000001</v>
      </c>
      <c r="I184">
        <v>1</v>
      </c>
    </row>
    <row r="185" spans="1:9" x14ac:dyDescent="0.35">
      <c r="A185">
        <v>41736</v>
      </c>
      <c r="B185" s="1242">
        <v>45287</v>
      </c>
      <c r="C185" s="1243">
        <v>0.49652777777777773</v>
      </c>
      <c r="D185" t="s">
        <v>1131</v>
      </c>
      <c r="E185" t="s">
        <v>1132</v>
      </c>
      <c r="F185" t="s">
        <v>1315</v>
      </c>
      <c r="G185" t="s">
        <v>1323</v>
      </c>
      <c r="H185" t="s">
        <v>1324</v>
      </c>
      <c r="I185" t="s">
        <v>1325</v>
      </c>
    </row>
    <row r="186" spans="1:9" x14ac:dyDescent="0.35">
      <c r="A186">
        <v>41737</v>
      </c>
      <c r="B186" s="1242">
        <v>45287</v>
      </c>
      <c r="C186" s="1243">
        <v>0.49652777777777773</v>
      </c>
      <c r="D186" t="s">
        <v>1131</v>
      </c>
      <c r="E186" t="s">
        <v>1132</v>
      </c>
      <c r="F186" t="s">
        <v>1315</v>
      </c>
      <c r="G186" t="s">
        <v>1326</v>
      </c>
      <c r="H186" t="s">
        <v>1327</v>
      </c>
      <c r="I186">
        <v>1.1153999999999999</v>
      </c>
    </row>
    <row r="187" spans="1:9" x14ac:dyDescent="0.35">
      <c r="A187">
        <v>41738</v>
      </c>
      <c r="B187" s="1242">
        <v>45287</v>
      </c>
      <c r="C187" s="1243">
        <v>0.49652777777777773</v>
      </c>
      <c r="D187" t="s">
        <v>1131</v>
      </c>
      <c r="E187" t="s">
        <v>1132</v>
      </c>
      <c r="F187" t="s">
        <v>1315</v>
      </c>
      <c r="G187" t="s">
        <v>1328</v>
      </c>
      <c r="H187" s="1249" t="s">
        <v>1329</v>
      </c>
      <c r="I187" t="s">
        <v>1317</v>
      </c>
    </row>
    <row r="188" spans="1:9" x14ac:dyDescent="0.35">
      <c r="A188">
        <v>41739</v>
      </c>
      <c r="B188" s="1242">
        <v>45287</v>
      </c>
      <c r="C188" s="1243">
        <v>0.49652777777777773</v>
      </c>
      <c r="D188" t="s">
        <v>1131</v>
      </c>
      <c r="E188" t="s">
        <v>1330</v>
      </c>
      <c r="F188" t="s">
        <v>1315</v>
      </c>
      <c r="G188" t="s">
        <v>1331</v>
      </c>
    </row>
    <row r="189" spans="1:9" x14ac:dyDescent="0.35">
      <c r="A189">
        <v>41740</v>
      </c>
      <c r="B189" s="1242">
        <v>45287</v>
      </c>
      <c r="C189" s="1243">
        <v>0.49652777777777773</v>
      </c>
      <c r="D189" t="s">
        <v>1131</v>
      </c>
      <c r="E189" t="s">
        <v>1132</v>
      </c>
      <c r="F189" t="s">
        <v>1315</v>
      </c>
      <c r="G189" t="s">
        <v>1332</v>
      </c>
      <c r="H189">
        <v>1.1100000000000001</v>
      </c>
      <c r="I189">
        <v>1.17</v>
      </c>
    </row>
    <row r="190" spans="1:9" x14ac:dyDescent="0.35">
      <c r="A190">
        <v>41741</v>
      </c>
      <c r="B190" s="1242">
        <v>45287</v>
      </c>
      <c r="C190" s="1243">
        <v>0.49652777777777773</v>
      </c>
      <c r="D190" t="s">
        <v>1131</v>
      </c>
      <c r="E190" t="s">
        <v>1132</v>
      </c>
      <c r="F190" t="s">
        <v>1333</v>
      </c>
      <c r="G190" t="s">
        <v>1334</v>
      </c>
      <c r="H190" t="s">
        <v>1335</v>
      </c>
      <c r="I190" t="s">
        <v>1336</v>
      </c>
    </row>
    <row r="191" spans="1:9" x14ac:dyDescent="0.35">
      <c r="A191">
        <v>41742</v>
      </c>
      <c r="B191" s="1242">
        <v>45287</v>
      </c>
      <c r="C191" s="1243">
        <v>0.49652777777777773</v>
      </c>
      <c r="D191" t="s">
        <v>1131</v>
      </c>
      <c r="E191" t="s">
        <v>1132</v>
      </c>
      <c r="F191" t="s">
        <v>1333</v>
      </c>
      <c r="G191" t="s">
        <v>1337</v>
      </c>
      <c r="H191" t="s">
        <v>1338</v>
      </c>
      <c r="I191" t="s">
        <v>1339</v>
      </c>
    </row>
    <row r="192" spans="1:9" x14ac:dyDescent="0.35">
      <c r="A192">
        <v>41743</v>
      </c>
      <c r="B192" s="1242">
        <v>45287</v>
      </c>
      <c r="C192" s="1243">
        <v>0.49652777777777773</v>
      </c>
      <c r="D192" t="s">
        <v>1131</v>
      </c>
      <c r="E192" t="s">
        <v>1132</v>
      </c>
      <c r="F192" t="s">
        <v>1333</v>
      </c>
      <c r="G192" t="s">
        <v>1340</v>
      </c>
      <c r="H192" t="s">
        <v>1341</v>
      </c>
      <c r="I192" t="s">
        <v>1342</v>
      </c>
    </row>
    <row r="193" spans="1:9" x14ac:dyDescent="0.35">
      <c r="A193">
        <v>41744</v>
      </c>
      <c r="B193" s="1242">
        <v>45287</v>
      </c>
      <c r="C193" s="1243">
        <v>0.49652777777777773</v>
      </c>
      <c r="D193" t="s">
        <v>1131</v>
      </c>
      <c r="E193" t="s">
        <v>1132</v>
      </c>
      <c r="F193" t="s">
        <v>1315</v>
      </c>
      <c r="G193" t="s">
        <v>1343</v>
      </c>
      <c r="H193" s="1245">
        <v>6.43</v>
      </c>
      <c r="I193" s="1245">
        <v>5.05</v>
      </c>
    </row>
    <row r="194" spans="1:9" x14ac:dyDescent="0.35">
      <c r="A194">
        <v>41745</v>
      </c>
      <c r="B194" s="1242">
        <v>45287</v>
      </c>
      <c r="C194" s="1243">
        <v>0.49652777777777773</v>
      </c>
      <c r="D194" t="s">
        <v>1131</v>
      </c>
      <c r="E194" t="s">
        <v>1132</v>
      </c>
      <c r="F194" t="s">
        <v>1315</v>
      </c>
      <c r="G194" t="s">
        <v>1344</v>
      </c>
      <c r="H194" t="s">
        <v>1345</v>
      </c>
      <c r="I194" t="s">
        <v>1346</v>
      </c>
    </row>
    <row r="195" spans="1:9" x14ac:dyDescent="0.35">
      <c r="A195">
        <v>41746</v>
      </c>
      <c r="B195" s="1242">
        <v>45287</v>
      </c>
      <c r="C195" s="1243">
        <v>0.49652777777777773</v>
      </c>
      <c r="D195" t="s">
        <v>1131</v>
      </c>
      <c r="E195" t="s">
        <v>1132</v>
      </c>
      <c r="F195" t="s">
        <v>1347</v>
      </c>
      <c r="G195" t="s">
        <v>1348</v>
      </c>
      <c r="H195" s="1245">
        <v>75.05</v>
      </c>
      <c r="I195" s="1245">
        <v>70.86</v>
      </c>
    </row>
    <row r="196" spans="1:9" x14ac:dyDescent="0.35">
      <c r="A196">
        <v>41747</v>
      </c>
      <c r="B196" s="1242">
        <v>45287</v>
      </c>
      <c r="C196" s="1243">
        <v>0.49652777777777773</v>
      </c>
      <c r="D196" t="s">
        <v>1131</v>
      </c>
      <c r="E196" t="s">
        <v>1132</v>
      </c>
      <c r="F196" t="s">
        <v>1347</v>
      </c>
      <c r="G196" t="s">
        <v>1349</v>
      </c>
      <c r="H196" s="1245">
        <v>75.38</v>
      </c>
      <c r="I196" s="1245">
        <v>71.16</v>
      </c>
    </row>
    <row r="197" spans="1:9" x14ac:dyDescent="0.35">
      <c r="A197">
        <v>41748</v>
      </c>
      <c r="B197" s="1242">
        <v>45287</v>
      </c>
      <c r="C197" s="1243">
        <v>0.49652777777777773</v>
      </c>
      <c r="D197" t="s">
        <v>1131</v>
      </c>
      <c r="E197" t="s">
        <v>1132</v>
      </c>
      <c r="F197" t="s">
        <v>1347</v>
      </c>
      <c r="G197" t="s">
        <v>1350</v>
      </c>
      <c r="H197" s="1245">
        <v>75.7</v>
      </c>
      <c r="I197" s="1245">
        <v>71.459999999999994</v>
      </c>
    </row>
    <row r="198" spans="1:9" x14ac:dyDescent="0.35">
      <c r="A198">
        <v>41749</v>
      </c>
      <c r="B198" s="1242">
        <v>45287</v>
      </c>
      <c r="C198" s="1243">
        <v>0.49652777777777773</v>
      </c>
      <c r="D198" t="s">
        <v>1131</v>
      </c>
      <c r="E198" t="s">
        <v>1132</v>
      </c>
      <c r="F198" t="s">
        <v>1347</v>
      </c>
      <c r="G198" t="s">
        <v>1351</v>
      </c>
      <c r="H198" s="1245">
        <v>76.02</v>
      </c>
      <c r="I198" s="1245">
        <v>71.760000000000005</v>
      </c>
    </row>
    <row r="199" spans="1:9" x14ac:dyDescent="0.35">
      <c r="A199">
        <v>41750</v>
      </c>
      <c r="B199" s="1242">
        <v>45287</v>
      </c>
      <c r="C199" s="1243">
        <v>0.49652777777777773</v>
      </c>
      <c r="D199" t="s">
        <v>1131</v>
      </c>
      <c r="E199" t="s">
        <v>1132</v>
      </c>
      <c r="F199" t="s">
        <v>1347</v>
      </c>
      <c r="G199" t="s">
        <v>1352</v>
      </c>
      <c r="H199" s="1245">
        <v>76.34</v>
      </c>
      <c r="I199" s="1245">
        <v>72.06</v>
      </c>
    </row>
    <row r="200" spans="1:9" x14ac:dyDescent="0.35">
      <c r="A200">
        <v>41751</v>
      </c>
      <c r="B200" s="1242">
        <v>45287</v>
      </c>
      <c r="C200" s="1243">
        <v>0.49652777777777773</v>
      </c>
      <c r="D200" t="s">
        <v>1131</v>
      </c>
      <c r="E200" t="s">
        <v>1132</v>
      </c>
      <c r="F200" t="s">
        <v>1347</v>
      </c>
      <c r="G200" t="s">
        <v>1353</v>
      </c>
      <c r="H200" s="1245">
        <v>75.05</v>
      </c>
      <c r="I200" s="1245">
        <v>70.86</v>
      </c>
    </row>
    <row r="201" spans="1:9" x14ac:dyDescent="0.35">
      <c r="A201">
        <v>41752</v>
      </c>
      <c r="B201" s="1242">
        <v>45287</v>
      </c>
      <c r="C201" s="1243">
        <v>0.49652777777777773</v>
      </c>
      <c r="D201" t="s">
        <v>1131</v>
      </c>
      <c r="E201" t="s">
        <v>1132</v>
      </c>
      <c r="F201" t="s">
        <v>1347</v>
      </c>
      <c r="G201" t="s">
        <v>1141</v>
      </c>
      <c r="H201" s="1245">
        <v>75.38</v>
      </c>
      <c r="I201" s="1245">
        <v>71.16</v>
      </c>
    </row>
    <row r="202" spans="1:9" x14ac:dyDescent="0.35">
      <c r="A202">
        <v>41753</v>
      </c>
      <c r="B202" s="1242">
        <v>45287</v>
      </c>
      <c r="C202" s="1243">
        <v>0.49652777777777773</v>
      </c>
      <c r="D202" t="s">
        <v>1131</v>
      </c>
      <c r="E202" t="s">
        <v>1132</v>
      </c>
      <c r="F202" t="s">
        <v>1347</v>
      </c>
      <c r="G202" t="s">
        <v>1143</v>
      </c>
      <c r="H202" s="1245">
        <v>75.7</v>
      </c>
      <c r="I202" s="1245">
        <v>71.459999999999994</v>
      </c>
    </row>
    <row r="203" spans="1:9" x14ac:dyDescent="0.35">
      <c r="A203">
        <v>41754</v>
      </c>
      <c r="B203" s="1242">
        <v>45287</v>
      </c>
      <c r="C203" s="1243">
        <v>0.49652777777777773</v>
      </c>
      <c r="D203" t="s">
        <v>1131</v>
      </c>
      <c r="E203" t="s">
        <v>1132</v>
      </c>
      <c r="F203" t="s">
        <v>1347</v>
      </c>
      <c r="G203" t="s">
        <v>1145</v>
      </c>
      <c r="H203" s="1245">
        <v>76.02</v>
      </c>
      <c r="I203" s="1245">
        <v>71.760000000000005</v>
      </c>
    </row>
    <row r="204" spans="1:9" x14ac:dyDescent="0.35">
      <c r="A204">
        <v>41755</v>
      </c>
      <c r="B204" s="1242">
        <v>45287</v>
      </c>
      <c r="C204" s="1243">
        <v>0.49652777777777773</v>
      </c>
      <c r="D204" t="s">
        <v>1131</v>
      </c>
      <c r="E204" t="s">
        <v>1132</v>
      </c>
      <c r="F204" t="s">
        <v>1347</v>
      </c>
      <c r="G204" t="s">
        <v>1147</v>
      </c>
      <c r="H204" s="1245">
        <v>76.34</v>
      </c>
      <c r="I204" s="1245">
        <v>72.06</v>
      </c>
    </row>
    <row r="205" spans="1:9" x14ac:dyDescent="0.35">
      <c r="A205">
        <v>41756</v>
      </c>
      <c r="B205" s="1242">
        <v>45287</v>
      </c>
      <c r="C205" s="1243">
        <v>0.49652777777777773</v>
      </c>
      <c r="D205" t="s">
        <v>1131</v>
      </c>
      <c r="E205" t="s">
        <v>1132</v>
      </c>
      <c r="F205" t="s">
        <v>1347</v>
      </c>
      <c r="G205" t="s">
        <v>1354</v>
      </c>
      <c r="H205" s="1245">
        <v>75.05</v>
      </c>
      <c r="I205" s="1245">
        <v>70.86</v>
      </c>
    </row>
    <row r="206" spans="1:9" x14ac:dyDescent="0.35">
      <c r="A206">
        <v>41757</v>
      </c>
      <c r="B206" s="1242">
        <v>45287</v>
      </c>
      <c r="C206" s="1243">
        <v>0.49652777777777773</v>
      </c>
      <c r="D206" t="s">
        <v>1131</v>
      </c>
      <c r="E206" t="s">
        <v>1132</v>
      </c>
      <c r="F206" t="s">
        <v>1347</v>
      </c>
      <c r="G206" t="s">
        <v>1150</v>
      </c>
      <c r="H206" s="1245">
        <v>75.38</v>
      </c>
      <c r="I206" s="1245">
        <v>71.16</v>
      </c>
    </row>
    <row r="207" spans="1:9" x14ac:dyDescent="0.35">
      <c r="A207">
        <v>41758</v>
      </c>
      <c r="B207" s="1242">
        <v>45287</v>
      </c>
      <c r="C207" s="1243">
        <v>0.49652777777777773</v>
      </c>
      <c r="D207" t="s">
        <v>1131</v>
      </c>
      <c r="E207" t="s">
        <v>1132</v>
      </c>
      <c r="F207" t="s">
        <v>1347</v>
      </c>
      <c r="G207" t="s">
        <v>1152</v>
      </c>
      <c r="H207" s="1245">
        <v>75.7</v>
      </c>
      <c r="I207" s="1245">
        <v>71.459999999999994</v>
      </c>
    </row>
    <row r="208" spans="1:9" x14ac:dyDescent="0.35">
      <c r="A208">
        <v>41759</v>
      </c>
      <c r="B208" s="1242">
        <v>45287</v>
      </c>
      <c r="C208" s="1243">
        <v>0.49652777777777773</v>
      </c>
      <c r="D208" t="s">
        <v>1131</v>
      </c>
      <c r="E208" t="s">
        <v>1132</v>
      </c>
      <c r="F208" t="s">
        <v>1347</v>
      </c>
      <c r="G208" t="s">
        <v>1154</v>
      </c>
      <c r="H208" s="1245">
        <v>76.02</v>
      </c>
      <c r="I208" s="1245">
        <v>71.760000000000005</v>
      </c>
    </row>
    <row r="209" spans="1:9" x14ac:dyDescent="0.35">
      <c r="A209">
        <v>41760</v>
      </c>
      <c r="B209" s="1242">
        <v>45287</v>
      </c>
      <c r="C209" s="1243">
        <v>0.49652777777777773</v>
      </c>
      <c r="D209" t="s">
        <v>1131</v>
      </c>
      <c r="E209" t="s">
        <v>1132</v>
      </c>
      <c r="F209" t="s">
        <v>1347</v>
      </c>
      <c r="G209" t="s">
        <v>1156</v>
      </c>
      <c r="H209" s="1245">
        <v>76.34</v>
      </c>
      <c r="I209" s="1245">
        <v>72.06</v>
      </c>
    </row>
    <row r="210" spans="1:9" x14ac:dyDescent="0.35">
      <c r="A210">
        <v>41761</v>
      </c>
      <c r="B210" s="1242">
        <v>45287</v>
      </c>
      <c r="C210" s="1243">
        <v>0.49652777777777773</v>
      </c>
      <c r="D210" t="s">
        <v>1131</v>
      </c>
      <c r="E210" t="s">
        <v>1132</v>
      </c>
      <c r="F210" t="s">
        <v>1347</v>
      </c>
      <c r="G210" t="s">
        <v>1355</v>
      </c>
      <c r="H210" s="1245">
        <v>75.05</v>
      </c>
      <c r="I210" s="1245">
        <v>70.86</v>
      </c>
    </row>
    <row r="211" spans="1:9" x14ac:dyDescent="0.35">
      <c r="A211">
        <v>41762</v>
      </c>
      <c r="B211" s="1242">
        <v>45287</v>
      </c>
      <c r="C211" s="1243">
        <v>0.49652777777777773</v>
      </c>
      <c r="D211" t="s">
        <v>1131</v>
      </c>
      <c r="E211" t="s">
        <v>1132</v>
      </c>
      <c r="F211" t="s">
        <v>1347</v>
      </c>
      <c r="G211" t="s">
        <v>1159</v>
      </c>
      <c r="H211" s="1245">
        <v>75.38</v>
      </c>
      <c r="I211" s="1245">
        <v>71.16</v>
      </c>
    </row>
    <row r="212" spans="1:9" x14ac:dyDescent="0.35">
      <c r="A212">
        <v>41763</v>
      </c>
      <c r="B212" s="1242">
        <v>45287</v>
      </c>
      <c r="C212" s="1243">
        <v>0.49652777777777773</v>
      </c>
      <c r="D212" t="s">
        <v>1131</v>
      </c>
      <c r="E212" t="s">
        <v>1132</v>
      </c>
      <c r="F212" t="s">
        <v>1347</v>
      </c>
      <c r="G212" t="s">
        <v>1161</v>
      </c>
      <c r="H212" s="1245">
        <v>75.7</v>
      </c>
      <c r="I212" s="1245">
        <v>71.459999999999994</v>
      </c>
    </row>
    <row r="213" spans="1:9" x14ac:dyDescent="0.35">
      <c r="A213">
        <v>41764</v>
      </c>
      <c r="B213" s="1242">
        <v>45287</v>
      </c>
      <c r="C213" s="1243">
        <v>0.49652777777777773</v>
      </c>
      <c r="D213" t="s">
        <v>1131</v>
      </c>
      <c r="E213" t="s">
        <v>1132</v>
      </c>
      <c r="F213" t="s">
        <v>1347</v>
      </c>
      <c r="G213" t="s">
        <v>1163</v>
      </c>
      <c r="H213" s="1245">
        <v>76.02</v>
      </c>
      <c r="I213" s="1245">
        <v>71.760000000000005</v>
      </c>
    </row>
    <row r="214" spans="1:9" x14ac:dyDescent="0.35">
      <c r="A214">
        <v>41765</v>
      </c>
      <c r="B214" s="1242">
        <v>45287</v>
      </c>
      <c r="C214" s="1243">
        <v>0.49652777777777773</v>
      </c>
      <c r="D214" t="s">
        <v>1131</v>
      </c>
      <c r="E214" t="s">
        <v>1132</v>
      </c>
      <c r="F214" t="s">
        <v>1347</v>
      </c>
      <c r="G214" t="s">
        <v>1165</v>
      </c>
      <c r="H214" s="1245">
        <v>76.34</v>
      </c>
      <c r="I214" s="1245">
        <v>72.06</v>
      </c>
    </row>
    <row r="215" spans="1:9" x14ac:dyDescent="0.35">
      <c r="A215">
        <v>41766</v>
      </c>
      <c r="B215" s="1242">
        <v>45287</v>
      </c>
      <c r="C215" s="1243">
        <v>0.49652777777777773</v>
      </c>
      <c r="D215" t="s">
        <v>1131</v>
      </c>
      <c r="E215" t="s">
        <v>1132</v>
      </c>
      <c r="F215" t="s">
        <v>1347</v>
      </c>
      <c r="G215" t="s">
        <v>1356</v>
      </c>
      <c r="H215" s="1245">
        <v>75.05</v>
      </c>
      <c r="I215" s="1245">
        <v>70.86</v>
      </c>
    </row>
    <row r="216" spans="1:9" x14ac:dyDescent="0.35">
      <c r="A216">
        <v>41767</v>
      </c>
      <c r="B216" s="1242">
        <v>45287</v>
      </c>
      <c r="C216" s="1243">
        <v>0.49652777777777773</v>
      </c>
      <c r="D216" t="s">
        <v>1131</v>
      </c>
      <c r="E216" t="s">
        <v>1132</v>
      </c>
      <c r="F216" t="s">
        <v>1347</v>
      </c>
      <c r="G216" t="s">
        <v>1168</v>
      </c>
      <c r="H216" s="1245">
        <v>75.38</v>
      </c>
      <c r="I216" s="1245">
        <v>71.16</v>
      </c>
    </row>
    <row r="217" spans="1:9" x14ac:dyDescent="0.35">
      <c r="A217">
        <v>41768</v>
      </c>
      <c r="B217" s="1242">
        <v>45287</v>
      </c>
      <c r="C217" s="1243">
        <v>0.49652777777777773</v>
      </c>
      <c r="D217" t="s">
        <v>1131</v>
      </c>
      <c r="E217" t="s">
        <v>1132</v>
      </c>
      <c r="F217" t="s">
        <v>1347</v>
      </c>
      <c r="G217" t="s">
        <v>1170</v>
      </c>
      <c r="H217" s="1245">
        <v>75.7</v>
      </c>
      <c r="I217" s="1245">
        <v>71.459999999999994</v>
      </c>
    </row>
    <row r="218" spans="1:9" x14ac:dyDescent="0.35">
      <c r="A218">
        <v>41769</v>
      </c>
      <c r="B218" s="1242">
        <v>45287</v>
      </c>
      <c r="C218" s="1243">
        <v>0.49652777777777773</v>
      </c>
      <c r="D218" t="s">
        <v>1131</v>
      </c>
      <c r="E218" t="s">
        <v>1132</v>
      </c>
      <c r="F218" t="s">
        <v>1347</v>
      </c>
      <c r="G218" t="s">
        <v>1172</v>
      </c>
      <c r="H218" s="1245">
        <v>76.02</v>
      </c>
      <c r="I218" s="1245">
        <v>71.760000000000005</v>
      </c>
    </row>
    <row r="219" spans="1:9" x14ac:dyDescent="0.35">
      <c r="A219">
        <v>41770</v>
      </c>
      <c r="B219" s="1242">
        <v>45287</v>
      </c>
      <c r="C219" s="1243">
        <v>0.49652777777777773</v>
      </c>
      <c r="D219" t="s">
        <v>1131</v>
      </c>
      <c r="E219" t="s">
        <v>1132</v>
      </c>
      <c r="F219" t="s">
        <v>1347</v>
      </c>
      <c r="G219" t="s">
        <v>1174</v>
      </c>
      <c r="H219" s="1245">
        <v>76.34</v>
      </c>
      <c r="I219" s="1245">
        <v>72.06</v>
      </c>
    </row>
    <row r="220" spans="1:9" x14ac:dyDescent="0.35">
      <c r="A220">
        <v>41771</v>
      </c>
      <c r="B220" s="1242">
        <v>45287</v>
      </c>
      <c r="C220" s="1243">
        <v>0.49652777777777773</v>
      </c>
      <c r="D220" t="s">
        <v>1131</v>
      </c>
      <c r="E220" t="s">
        <v>1132</v>
      </c>
      <c r="F220" t="s">
        <v>1347</v>
      </c>
      <c r="G220" t="s">
        <v>1357</v>
      </c>
      <c r="H220" s="1245">
        <v>75.05</v>
      </c>
      <c r="I220" s="1245">
        <v>70.86</v>
      </c>
    </row>
    <row r="221" spans="1:9" x14ac:dyDescent="0.35">
      <c r="A221">
        <v>41772</v>
      </c>
      <c r="B221" s="1242">
        <v>45287</v>
      </c>
      <c r="C221" s="1243">
        <v>0.49652777777777773</v>
      </c>
      <c r="D221" t="s">
        <v>1131</v>
      </c>
      <c r="E221" t="s">
        <v>1132</v>
      </c>
      <c r="F221" t="s">
        <v>1347</v>
      </c>
      <c r="G221" t="s">
        <v>1177</v>
      </c>
      <c r="H221" s="1245">
        <v>75.38</v>
      </c>
      <c r="I221" s="1245">
        <v>71.16</v>
      </c>
    </row>
    <row r="222" spans="1:9" x14ac:dyDescent="0.35">
      <c r="A222">
        <v>41773</v>
      </c>
      <c r="B222" s="1242">
        <v>45287</v>
      </c>
      <c r="C222" s="1243">
        <v>0.49652777777777773</v>
      </c>
      <c r="D222" t="s">
        <v>1131</v>
      </c>
      <c r="E222" t="s">
        <v>1132</v>
      </c>
      <c r="F222" t="s">
        <v>1347</v>
      </c>
      <c r="G222" t="s">
        <v>1179</v>
      </c>
      <c r="H222" s="1245">
        <v>75.7</v>
      </c>
      <c r="I222" s="1245">
        <v>71.459999999999994</v>
      </c>
    </row>
    <row r="223" spans="1:9" x14ac:dyDescent="0.35">
      <c r="A223">
        <v>41774</v>
      </c>
      <c r="B223" s="1242">
        <v>45287</v>
      </c>
      <c r="C223" s="1243">
        <v>0.49652777777777773</v>
      </c>
      <c r="D223" t="s">
        <v>1131</v>
      </c>
      <c r="E223" t="s">
        <v>1132</v>
      </c>
      <c r="F223" t="s">
        <v>1347</v>
      </c>
      <c r="G223" t="s">
        <v>1181</v>
      </c>
      <c r="H223" s="1245">
        <v>76.02</v>
      </c>
      <c r="I223" s="1245">
        <v>71.760000000000005</v>
      </c>
    </row>
    <row r="224" spans="1:9" x14ac:dyDescent="0.35">
      <c r="A224">
        <v>41775</v>
      </c>
      <c r="B224" s="1242">
        <v>45287</v>
      </c>
      <c r="C224" s="1243">
        <v>0.49652777777777773</v>
      </c>
      <c r="D224" t="s">
        <v>1131</v>
      </c>
      <c r="E224" t="s">
        <v>1132</v>
      </c>
      <c r="F224" t="s">
        <v>1347</v>
      </c>
      <c r="G224" t="s">
        <v>1183</v>
      </c>
      <c r="H224" s="1245">
        <v>76.34</v>
      </c>
      <c r="I224" s="1245">
        <v>72.06</v>
      </c>
    </row>
    <row r="225" spans="1:9" x14ac:dyDescent="0.35">
      <c r="A225">
        <v>41776</v>
      </c>
      <c r="B225" s="1242">
        <v>45287</v>
      </c>
      <c r="C225" s="1243">
        <v>0.49652777777777773</v>
      </c>
      <c r="D225" t="s">
        <v>1131</v>
      </c>
      <c r="E225" t="s">
        <v>1132</v>
      </c>
      <c r="F225" t="s">
        <v>1347</v>
      </c>
      <c r="G225" t="s">
        <v>1358</v>
      </c>
      <c r="H225" s="1245">
        <v>75.05</v>
      </c>
      <c r="I225" s="1245">
        <v>70.86</v>
      </c>
    </row>
    <row r="226" spans="1:9" x14ac:dyDescent="0.35">
      <c r="A226">
        <v>41777</v>
      </c>
      <c r="B226" s="1242">
        <v>45287</v>
      </c>
      <c r="C226" s="1243">
        <v>0.49652777777777773</v>
      </c>
      <c r="D226" t="s">
        <v>1131</v>
      </c>
      <c r="E226" t="s">
        <v>1132</v>
      </c>
      <c r="F226" t="s">
        <v>1347</v>
      </c>
      <c r="G226" t="s">
        <v>1186</v>
      </c>
      <c r="H226" s="1245">
        <v>75.38</v>
      </c>
      <c r="I226" s="1245">
        <v>71.16</v>
      </c>
    </row>
    <row r="227" spans="1:9" x14ac:dyDescent="0.35">
      <c r="A227">
        <v>41778</v>
      </c>
      <c r="B227" s="1242">
        <v>45287</v>
      </c>
      <c r="C227" s="1243">
        <v>0.49652777777777773</v>
      </c>
      <c r="D227" t="s">
        <v>1131</v>
      </c>
      <c r="E227" t="s">
        <v>1132</v>
      </c>
      <c r="F227" t="s">
        <v>1347</v>
      </c>
      <c r="G227" t="s">
        <v>1188</v>
      </c>
      <c r="H227" s="1245">
        <v>75.7</v>
      </c>
      <c r="I227" s="1245">
        <v>71.459999999999994</v>
      </c>
    </row>
    <row r="228" spans="1:9" x14ac:dyDescent="0.35">
      <c r="A228">
        <v>41779</v>
      </c>
      <c r="B228" s="1242">
        <v>45287</v>
      </c>
      <c r="C228" s="1243">
        <v>0.49652777777777773</v>
      </c>
      <c r="D228" t="s">
        <v>1131</v>
      </c>
      <c r="E228" t="s">
        <v>1132</v>
      </c>
      <c r="F228" t="s">
        <v>1347</v>
      </c>
      <c r="G228" t="s">
        <v>1190</v>
      </c>
      <c r="H228" s="1245">
        <v>76.02</v>
      </c>
      <c r="I228" s="1245">
        <v>71.760000000000005</v>
      </c>
    </row>
    <row r="229" spans="1:9" x14ac:dyDescent="0.35">
      <c r="A229">
        <v>41780</v>
      </c>
      <c r="B229" s="1242">
        <v>45287</v>
      </c>
      <c r="C229" s="1243">
        <v>0.49652777777777773</v>
      </c>
      <c r="D229" t="s">
        <v>1131</v>
      </c>
      <c r="E229" t="s">
        <v>1132</v>
      </c>
      <c r="F229" t="s">
        <v>1347</v>
      </c>
      <c r="G229" t="s">
        <v>1192</v>
      </c>
      <c r="H229" s="1245">
        <v>76.34</v>
      </c>
      <c r="I229" s="1245">
        <v>72.06</v>
      </c>
    </row>
    <row r="230" spans="1:9" x14ac:dyDescent="0.35">
      <c r="A230">
        <v>41781</v>
      </c>
      <c r="B230" s="1242">
        <v>45287</v>
      </c>
      <c r="C230" s="1243">
        <v>0.49652777777777773</v>
      </c>
      <c r="D230" t="s">
        <v>1131</v>
      </c>
      <c r="E230" t="s">
        <v>1132</v>
      </c>
      <c r="F230" t="s">
        <v>1347</v>
      </c>
      <c r="G230" t="s">
        <v>1359</v>
      </c>
      <c r="H230" s="1245">
        <v>75.05</v>
      </c>
      <c r="I230" s="1245">
        <v>70.86</v>
      </c>
    </row>
    <row r="231" spans="1:9" x14ac:dyDescent="0.35">
      <c r="A231">
        <v>41782</v>
      </c>
      <c r="B231" s="1242">
        <v>45287</v>
      </c>
      <c r="C231" s="1243">
        <v>0.49652777777777773</v>
      </c>
      <c r="D231" t="s">
        <v>1131</v>
      </c>
      <c r="E231" t="s">
        <v>1132</v>
      </c>
      <c r="F231" t="s">
        <v>1347</v>
      </c>
      <c r="G231" t="s">
        <v>1195</v>
      </c>
      <c r="H231" s="1245">
        <v>75.38</v>
      </c>
      <c r="I231" s="1245">
        <v>71.16</v>
      </c>
    </row>
    <row r="232" spans="1:9" x14ac:dyDescent="0.35">
      <c r="A232">
        <v>41783</v>
      </c>
      <c r="B232" s="1242">
        <v>45287</v>
      </c>
      <c r="C232" s="1243">
        <v>0.49652777777777773</v>
      </c>
      <c r="D232" t="s">
        <v>1131</v>
      </c>
      <c r="E232" t="s">
        <v>1132</v>
      </c>
      <c r="F232" t="s">
        <v>1347</v>
      </c>
      <c r="G232" t="s">
        <v>1197</v>
      </c>
      <c r="H232" s="1245">
        <v>75.7</v>
      </c>
      <c r="I232" s="1245">
        <v>71.459999999999994</v>
      </c>
    </row>
    <row r="233" spans="1:9" x14ac:dyDescent="0.35">
      <c r="A233">
        <v>41784</v>
      </c>
      <c r="B233" s="1242">
        <v>45287</v>
      </c>
      <c r="C233" s="1243">
        <v>0.49652777777777773</v>
      </c>
      <c r="D233" t="s">
        <v>1131</v>
      </c>
      <c r="E233" t="s">
        <v>1132</v>
      </c>
      <c r="F233" t="s">
        <v>1347</v>
      </c>
      <c r="G233" t="s">
        <v>1199</v>
      </c>
      <c r="H233" s="1245">
        <v>76.02</v>
      </c>
      <c r="I233" s="1245">
        <v>71.760000000000005</v>
      </c>
    </row>
    <row r="234" spans="1:9" x14ac:dyDescent="0.35">
      <c r="A234">
        <v>41785</v>
      </c>
      <c r="B234" s="1242">
        <v>45287</v>
      </c>
      <c r="C234" s="1243">
        <v>0.49652777777777773</v>
      </c>
      <c r="D234" t="s">
        <v>1131</v>
      </c>
      <c r="E234" t="s">
        <v>1132</v>
      </c>
      <c r="F234" t="s">
        <v>1347</v>
      </c>
      <c r="G234" t="s">
        <v>1201</v>
      </c>
      <c r="H234" s="1245">
        <v>76.34</v>
      </c>
      <c r="I234" s="1245">
        <v>72.06</v>
      </c>
    </row>
    <row r="235" spans="1:9" x14ac:dyDescent="0.35">
      <c r="A235">
        <v>41786</v>
      </c>
      <c r="B235" s="1242">
        <v>45287</v>
      </c>
      <c r="C235" s="1243">
        <v>0.49652777777777773</v>
      </c>
      <c r="D235" t="s">
        <v>1131</v>
      </c>
      <c r="E235" t="s">
        <v>1132</v>
      </c>
      <c r="F235" t="s">
        <v>1347</v>
      </c>
      <c r="G235" t="s">
        <v>1360</v>
      </c>
      <c r="H235" s="1245">
        <v>75.05</v>
      </c>
      <c r="I235" s="1245">
        <v>70.86</v>
      </c>
    </row>
    <row r="236" spans="1:9" x14ac:dyDescent="0.35">
      <c r="A236">
        <v>41787</v>
      </c>
      <c r="B236" s="1242">
        <v>45287</v>
      </c>
      <c r="C236" s="1243">
        <v>0.49652777777777773</v>
      </c>
      <c r="D236" t="s">
        <v>1131</v>
      </c>
      <c r="E236" t="s">
        <v>1132</v>
      </c>
      <c r="F236" t="s">
        <v>1347</v>
      </c>
      <c r="G236" t="s">
        <v>1204</v>
      </c>
      <c r="H236" s="1245">
        <v>75.38</v>
      </c>
      <c r="I236" s="1245">
        <v>71.16</v>
      </c>
    </row>
    <row r="237" spans="1:9" x14ac:dyDescent="0.35">
      <c r="A237">
        <v>41788</v>
      </c>
      <c r="B237" s="1242">
        <v>45287</v>
      </c>
      <c r="C237" s="1243">
        <v>0.49652777777777773</v>
      </c>
      <c r="D237" t="s">
        <v>1131</v>
      </c>
      <c r="E237" t="s">
        <v>1132</v>
      </c>
      <c r="F237" t="s">
        <v>1347</v>
      </c>
      <c r="G237" t="s">
        <v>1206</v>
      </c>
      <c r="H237" s="1245">
        <v>75.7</v>
      </c>
      <c r="I237" s="1245">
        <v>71.459999999999994</v>
      </c>
    </row>
    <row r="238" spans="1:9" x14ac:dyDescent="0.35">
      <c r="A238">
        <v>41789</v>
      </c>
      <c r="B238" s="1242">
        <v>45287</v>
      </c>
      <c r="C238" s="1243">
        <v>0.49652777777777773</v>
      </c>
      <c r="D238" t="s">
        <v>1131</v>
      </c>
      <c r="E238" t="s">
        <v>1132</v>
      </c>
      <c r="F238" t="s">
        <v>1347</v>
      </c>
      <c r="G238" t="s">
        <v>1208</v>
      </c>
      <c r="H238" s="1245">
        <v>76.02</v>
      </c>
      <c r="I238" s="1245">
        <v>71.760000000000005</v>
      </c>
    </row>
    <row r="239" spans="1:9" x14ac:dyDescent="0.35">
      <c r="A239">
        <v>41790</v>
      </c>
      <c r="B239" s="1242">
        <v>45287</v>
      </c>
      <c r="C239" s="1243">
        <v>0.49652777777777773</v>
      </c>
      <c r="D239" t="s">
        <v>1131</v>
      </c>
      <c r="E239" t="s">
        <v>1132</v>
      </c>
      <c r="F239" t="s">
        <v>1347</v>
      </c>
      <c r="G239" t="s">
        <v>1210</v>
      </c>
      <c r="H239" s="1245">
        <v>76.34</v>
      </c>
      <c r="I239" s="1245">
        <v>72.06</v>
      </c>
    </row>
    <row r="240" spans="1:9" x14ac:dyDescent="0.35">
      <c r="A240">
        <v>41791</v>
      </c>
      <c r="B240" s="1242">
        <v>45287</v>
      </c>
      <c r="C240" s="1243">
        <v>0.49652777777777773</v>
      </c>
      <c r="D240" t="s">
        <v>1131</v>
      </c>
      <c r="E240" t="s">
        <v>1132</v>
      </c>
      <c r="F240" t="s">
        <v>1347</v>
      </c>
      <c r="G240" t="s">
        <v>1361</v>
      </c>
      <c r="H240" s="1245">
        <v>75.05</v>
      </c>
      <c r="I240" s="1245">
        <v>70.86</v>
      </c>
    </row>
    <row r="241" spans="1:9" x14ac:dyDescent="0.35">
      <c r="A241">
        <v>41792</v>
      </c>
      <c r="B241" s="1242">
        <v>45287</v>
      </c>
      <c r="C241" s="1243">
        <v>0.49652777777777773</v>
      </c>
      <c r="D241" t="s">
        <v>1131</v>
      </c>
      <c r="E241" t="s">
        <v>1132</v>
      </c>
      <c r="F241" t="s">
        <v>1347</v>
      </c>
      <c r="G241" t="s">
        <v>1213</v>
      </c>
      <c r="H241" s="1245">
        <v>75.38</v>
      </c>
      <c r="I241" s="1245">
        <v>71.16</v>
      </c>
    </row>
    <row r="242" spans="1:9" x14ac:dyDescent="0.35">
      <c r="A242">
        <v>41793</v>
      </c>
      <c r="B242" s="1242">
        <v>45287</v>
      </c>
      <c r="C242" s="1243">
        <v>0.49652777777777773</v>
      </c>
      <c r="D242" t="s">
        <v>1131</v>
      </c>
      <c r="E242" t="s">
        <v>1132</v>
      </c>
      <c r="F242" t="s">
        <v>1347</v>
      </c>
      <c r="G242" t="s">
        <v>1215</v>
      </c>
      <c r="H242" s="1245">
        <v>75.7</v>
      </c>
      <c r="I242" s="1245">
        <v>71.459999999999994</v>
      </c>
    </row>
    <row r="243" spans="1:9" x14ac:dyDescent="0.35">
      <c r="A243">
        <v>41794</v>
      </c>
      <c r="B243" s="1242">
        <v>45287</v>
      </c>
      <c r="C243" s="1243">
        <v>0.49652777777777773</v>
      </c>
      <c r="D243" t="s">
        <v>1131</v>
      </c>
      <c r="E243" t="s">
        <v>1132</v>
      </c>
      <c r="F243" t="s">
        <v>1347</v>
      </c>
      <c r="G243" t="s">
        <v>1217</v>
      </c>
      <c r="H243" s="1245">
        <v>76.02</v>
      </c>
      <c r="I243" s="1245">
        <v>71.760000000000005</v>
      </c>
    </row>
    <row r="244" spans="1:9" x14ac:dyDescent="0.35">
      <c r="A244">
        <v>41795</v>
      </c>
      <c r="B244" s="1242">
        <v>45287</v>
      </c>
      <c r="C244" s="1243">
        <v>0.49652777777777773</v>
      </c>
      <c r="D244" t="s">
        <v>1131</v>
      </c>
      <c r="E244" t="s">
        <v>1132</v>
      </c>
      <c r="F244" t="s">
        <v>1347</v>
      </c>
      <c r="G244" t="s">
        <v>1219</v>
      </c>
      <c r="H244" s="1245">
        <v>76.34</v>
      </c>
      <c r="I244" s="1245">
        <v>72.06</v>
      </c>
    </row>
    <row r="245" spans="1:9" x14ac:dyDescent="0.35">
      <c r="A245">
        <v>41796</v>
      </c>
      <c r="B245" s="1242">
        <v>45287</v>
      </c>
      <c r="C245" s="1243">
        <v>0.49652777777777773</v>
      </c>
      <c r="D245" t="s">
        <v>1131</v>
      </c>
      <c r="E245" t="s">
        <v>1132</v>
      </c>
      <c r="F245" t="s">
        <v>1347</v>
      </c>
      <c r="G245" t="s">
        <v>1362</v>
      </c>
      <c r="H245" s="1245">
        <v>75.05</v>
      </c>
      <c r="I245" s="1245">
        <v>70.86</v>
      </c>
    </row>
    <row r="246" spans="1:9" x14ac:dyDescent="0.35">
      <c r="A246">
        <v>41797</v>
      </c>
      <c r="B246" s="1242">
        <v>45287</v>
      </c>
      <c r="C246" s="1243">
        <v>0.49652777777777773</v>
      </c>
      <c r="D246" t="s">
        <v>1131</v>
      </c>
      <c r="E246" t="s">
        <v>1132</v>
      </c>
      <c r="F246" t="s">
        <v>1347</v>
      </c>
      <c r="G246" t="s">
        <v>1222</v>
      </c>
      <c r="H246" s="1245">
        <v>75.38</v>
      </c>
      <c r="I246" s="1245">
        <v>71.16</v>
      </c>
    </row>
    <row r="247" spans="1:9" x14ac:dyDescent="0.35">
      <c r="A247">
        <v>41798</v>
      </c>
      <c r="B247" s="1242">
        <v>45287</v>
      </c>
      <c r="C247" s="1243">
        <v>0.49652777777777773</v>
      </c>
      <c r="D247" t="s">
        <v>1131</v>
      </c>
      <c r="E247" t="s">
        <v>1132</v>
      </c>
      <c r="F247" t="s">
        <v>1347</v>
      </c>
      <c r="G247" t="s">
        <v>1224</v>
      </c>
      <c r="H247" s="1245">
        <v>75.7</v>
      </c>
      <c r="I247" s="1245">
        <v>71.459999999999994</v>
      </c>
    </row>
    <row r="248" spans="1:9" x14ac:dyDescent="0.35">
      <c r="A248">
        <v>41799</v>
      </c>
      <c r="B248" s="1242">
        <v>45287</v>
      </c>
      <c r="C248" s="1243">
        <v>0.49652777777777773</v>
      </c>
      <c r="D248" t="s">
        <v>1131</v>
      </c>
      <c r="E248" t="s">
        <v>1132</v>
      </c>
      <c r="F248" t="s">
        <v>1347</v>
      </c>
      <c r="G248" t="s">
        <v>1226</v>
      </c>
      <c r="H248" s="1245">
        <v>76.02</v>
      </c>
      <c r="I248" s="1245">
        <v>71.760000000000005</v>
      </c>
    </row>
    <row r="249" spans="1:9" x14ac:dyDescent="0.35">
      <c r="A249">
        <v>41800</v>
      </c>
      <c r="B249" s="1242">
        <v>45287</v>
      </c>
      <c r="C249" s="1243">
        <v>0.49652777777777773</v>
      </c>
      <c r="D249" t="s">
        <v>1131</v>
      </c>
      <c r="E249" t="s">
        <v>1132</v>
      </c>
      <c r="F249" t="s">
        <v>1347</v>
      </c>
      <c r="G249" t="s">
        <v>1228</v>
      </c>
      <c r="H249" s="1245">
        <v>76.34</v>
      </c>
      <c r="I249" s="1245">
        <v>72.06</v>
      </c>
    </row>
    <row r="250" spans="1:9" x14ac:dyDescent="0.35">
      <c r="A250">
        <v>41801</v>
      </c>
      <c r="B250" s="1242">
        <v>45287</v>
      </c>
      <c r="C250" s="1243">
        <v>0.49652777777777773</v>
      </c>
      <c r="D250" t="s">
        <v>1131</v>
      </c>
      <c r="E250" t="s">
        <v>1132</v>
      </c>
      <c r="F250" t="s">
        <v>1347</v>
      </c>
      <c r="G250" t="s">
        <v>1363</v>
      </c>
      <c r="H250" s="1245">
        <v>75.05</v>
      </c>
      <c r="I250" s="1245">
        <v>70.86</v>
      </c>
    </row>
    <row r="251" spans="1:9" x14ac:dyDescent="0.35">
      <c r="A251">
        <v>41802</v>
      </c>
      <c r="B251" s="1242">
        <v>45287</v>
      </c>
      <c r="C251" s="1243">
        <v>0.49652777777777773</v>
      </c>
      <c r="D251" t="s">
        <v>1131</v>
      </c>
      <c r="E251" t="s">
        <v>1132</v>
      </c>
      <c r="F251" t="s">
        <v>1347</v>
      </c>
      <c r="G251" t="s">
        <v>1231</v>
      </c>
      <c r="H251" s="1245">
        <v>75.38</v>
      </c>
      <c r="I251" s="1245">
        <v>71.16</v>
      </c>
    </row>
    <row r="252" spans="1:9" x14ac:dyDescent="0.35">
      <c r="A252">
        <v>41803</v>
      </c>
      <c r="B252" s="1242">
        <v>45287</v>
      </c>
      <c r="C252" s="1243">
        <v>0.49652777777777773</v>
      </c>
      <c r="D252" t="s">
        <v>1131</v>
      </c>
      <c r="E252" t="s">
        <v>1132</v>
      </c>
      <c r="F252" t="s">
        <v>1347</v>
      </c>
      <c r="G252" t="s">
        <v>1233</v>
      </c>
      <c r="H252" s="1245">
        <v>75.7</v>
      </c>
      <c r="I252" s="1245">
        <v>71.459999999999994</v>
      </c>
    </row>
    <row r="253" spans="1:9" x14ac:dyDescent="0.35">
      <c r="A253">
        <v>41804</v>
      </c>
      <c r="B253" s="1242">
        <v>45287</v>
      </c>
      <c r="C253" s="1243">
        <v>0.49652777777777773</v>
      </c>
      <c r="D253" t="s">
        <v>1131</v>
      </c>
      <c r="E253" t="s">
        <v>1132</v>
      </c>
      <c r="F253" t="s">
        <v>1347</v>
      </c>
      <c r="G253" t="s">
        <v>1235</v>
      </c>
      <c r="H253" s="1245">
        <v>76.02</v>
      </c>
      <c r="I253" s="1245">
        <v>71.760000000000005</v>
      </c>
    </row>
    <row r="254" spans="1:9" x14ac:dyDescent="0.35">
      <c r="A254">
        <v>41805</v>
      </c>
      <c r="B254" s="1242">
        <v>45287</v>
      </c>
      <c r="C254" s="1243">
        <v>0.49652777777777773</v>
      </c>
      <c r="D254" t="s">
        <v>1131</v>
      </c>
      <c r="E254" t="s">
        <v>1132</v>
      </c>
      <c r="F254" t="s">
        <v>1347</v>
      </c>
      <c r="G254" t="s">
        <v>1237</v>
      </c>
      <c r="H254" s="1245">
        <v>76.34</v>
      </c>
      <c r="I254" s="1245">
        <v>72.06</v>
      </c>
    </row>
    <row r="255" spans="1:9" x14ac:dyDescent="0.35">
      <c r="A255">
        <v>41806</v>
      </c>
      <c r="B255" s="1242">
        <v>45287</v>
      </c>
      <c r="C255" s="1243">
        <v>0.49652777777777773</v>
      </c>
      <c r="D255" t="s">
        <v>1131</v>
      </c>
      <c r="E255" t="s">
        <v>1132</v>
      </c>
      <c r="F255" t="s">
        <v>1347</v>
      </c>
      <c r="G255" t="s">
        <v>1364</v>
      </c>
      <c r="H255" s="1245">
        <v>75.05</v>
      </c>
      <c r="I255" s="1245">
        <v>70.86</v>
      </c>
    </row>
    <row r="256" spans="1:9" x14ac:dyDescent="0.35">
      <c r="A256">
        <v>41807</v>
      </c>
      <c r="B256" s="1242">
        <v>45287</v>
      </c>
      <c r="C256" s="1243">
        <v>0.49652777777777773</v>
      </c>
      <c r="D256" t="s">
        <v>1131</v>
      </c>
      <c r="E256" t="s">
        <v>1132</v>
      </c>
      <c r="F256" t="s">
        <v>1347</v>
      </c>
      <c r="G256" t="s">
        <v>1240</v>
      </c>
      <c r="H256" s="1245">
        <v>75.38</v>
      </c>
      <c r="I256" s="1245">
        <v>71.16</v>
      </c>
    </row>
    <row r="257" spans="1:9" x14ac:dyDescent="0.35">
      <c r="A257">
        <v>41808</v>
      </c>
      <c r="B257" s="1242">
        <v>45287</v>
      </c>
      <c r="C257" s="1243">
        <v>0.49652777777777773</v>
      </c>
      <c r="D257" t="s">
        <v>1131</v>
      </c>
      <c r="E257" t="s">
        <v>1132</v>
      </c>
      <c r="F257" t="s">
        <v>1347</v>
      </c>
      <c r="G257" t="s">
        <v>1242</v>
      </c>
      <c r="H257" s="1245">
        <v>75.7</v>
      </c>
      <c r="I257" s="1245">
        <v>71.459999999999994</v>
      </c>
    </row>
    <row r="258" spans="1:9" x14ac:dyDescent="0.35">
      <c r="A258">
        <v>41809</v>
      </c>
      <c r="B258" s="1242">
        <v>45287</v>
      </c>
      <c r="C258" s="1243">
        <v>0.49652777777777773</v>
      </c>
      <c r="D258" t="s">
        <v>1131</v>
      </c>
      <c r="E258" t="s">
        <v>1132</v>
      </c>
      <c r="F258" t="s">
        <v>1347</v>
      </c>
      <c r="G258" t="s">
        <v>1244</v>
      </c>
      <c r="H258" s="1245">
        <v>76.02</v>
      </c>
      <c r="I258" s="1245">
        <v>71.760000000000005</v>
      </c>
    </row>
    <row r="259" spans="1:9" x14ac:dyDescent="0.35">
      <c r="A259">
        <v>41810</v>
      </c>
      <c r="B259" s="1242">
        <v>45287</v>
      </c>
      <c r="C259" s="1243">
        <v>0.49652777777777773</v>
      </c>
      <c r="D259" t="s">
        <v>1131</v>
      </c>
      <c r="E259" t="s">
        <v>1132</v>
      </c>
      <c r="F259" t="s">
        <v>1347</v>
      </c>
      <c r="G259" t="s">
        <v>1246</v>
      </c>
      <c r="H259" s="1245">
        <v>76.34</v>
      </c>
      <c r="I259" s="1245">
        <v>72.06</v>
      </c>
    </row>
    <row r="260" spans="1:9" x14ac:dyDescent="0.35">
      <c r="A260">
        <v>41811</v>
      </c>
      <c r="B260" s="1242">
        <v>45287</v>
      </c>
      <c r="C260" s="1243">
        <v>0.49652777777777773</v>
      </c>
      <c r="D260" t="s">
        <v>1131</v>
      </c>
      <c r="E260" t="s">
        <v>1132</v>
      </c>
      <c r="F260" t="s">
        <v>1347</v>
      </c>
      <c r="G260" t="s">
        <v>1365</v>
      </c>
      <c r="H260" s="1245">
        <v>75.05</v>
      </c>
      <c r="I260" s="1245">
        <v>70.86</v>
      </c>
    </row>
    <row r="261" spans="1:9" x14ac:dyDescent="0.35">
      <c r="A261">
        <v>41812</v>
      </c>
      <c r="B261" s="1242">
        <v>45287</v>
      </c>
      <c r="C261" s="1243">
        <v>0.49652777777777773</v>
      </c>
      <c r="D261" t="s">
        <v>1131</v>
      </c>
      <c r="E261" t="s">
        <v>1132</v>
      </c>
      <c r="F261" t="s">
        <v>1347</v>
      </c>
      <c r="G261" t="s">
        <v>1249</v>
      </c>
      <c r="H261" s="1245">
        <v>75.38</v>
      </c>
      <c r="I261" s="1245">
        <v>71.16</v>
      </c>
    </row>
    <row r="262" spans="1:9" x14ac:dyDescent="0.35">
      <c r="A262">
        <v>41813</v>
      </c>
      <c r="B262" s="1242">
        <v>45287</v>
      </c>
      <c r="C262" s="1243">
        <v>0.49652777777777773</v>
      </c>
      <c r="D262" t="s">
        <v>1131</v>
      </c>
      <c r="E262" t="s">
        <v>1132</v>
      </c>
      <c r="F262" t="s">
        <v>1347</v>
      </c>
      <c r="G262" t="s">
        <v>1251</v>
      </c>
      <c r="H262" s="1245">
        <v>75.7</v>
      </c>
      <c r="I262" s="1245">
        <v>71.459999999999994</v>
      </c>
    </row>
    <row r="263" spans="1:9" x14ac:dyDescent="0.35">
      <c r="A263">
        <v>41814</v>
      </c>
      <c r="B263" s="1242">
        <v>45287</v>
      </c>
      <c r="C263" s="1243">
        <v>0.49652777777777773</v>
      </c>
      <c r="D263" t="s">
        <v>1131</v>
      </c>
      <c r="E263" t="s">
        <v>1132</v>
      </c>
      <c r="F263" t="s">
        <v>1347</v>
      </c>
      <c r="G263" t="s">
        <v>1253</v>
      </c>
      <c r="H263" s="1245">
        <v>76.02</v>
      </c>
      <c r="I263" s="1245">
        <v>71.760000000000005</v>
      </c>
    </row>
    <row r="264" spans="1:9" x14ac:dyDescent="0.35">
      <c r="A264">
        <v>41815</v>
      </c>
      <c r="B264" s="1242">
        <v>45287</v>
      </c>
      <c r="C264" s="1243">
        <v>0.49652777777777773</v>
      </c>
      <c r="D264" t="s">
        <v>1131</v>
      </c>
      <c r="E264" t="s">
        <v>1132</v>
      </c>
      <c r="F264" t="s">
        <v>1347</v>
      </c>
      <c r="G264" t="s">
        <v>1255</v>
      </c>
      <c r="H264" s="1245">
        <v>76.34</v>
      </c>
      <c r="I264" s="1245">
        <v>72.06</v>
      </c>
    </row>
    <row r="265" spans="1:9" x14ac:dyDescent="0.35">
      <c r="A265">
        <v>41816</v>
      </c>
      <c r="B265" s="1242">
        <v>45287</v>
      </c>
      <c r="C265" s="1243">
        <v>0.49652777777777773</v>
      </c>
      <c r="D265" t="s">
        <v>1131</v>
      </c>
      <c r="E265" t="s">
        <v>1132</v>
      </c>
      <c r="F265" t="s">
        <v>1347</v>
      </c>
      <c r="G265" t="s">
        <v>1366</v>
      </c>
      <c r="H265" s="1245">
        <v>75.05</v>
      </c>
      <c r="I265" s="1245">
        <v>70.86</v>
      </c>
    </row>
    <row r="266" spans="1:9" x14ac:dyDescent="0.35">
      <c r="A266">
        <v>41817</v>
      </c>
      <c r="B266" s="1242">
        <v>45287</v>
      </c>
      <c r="C266" s="1243">
        <v>0.49652777777777773</v>
      </c>
      <c r="D266" t="s">
        <v>1131</v>
      </c>
      <c r="E266" t="s">
        <v>1132</v>
      </c>
      <c r="F266" t="s">
        <v>1347</v>
      </c>
      <c r="G266" t="s">
        <v>1258</v>
      </c>
      <c r="H266" s="1245">
        <v>75.38</v>
      </c>
      <c r="I266" s="1245">
        <v>71.16</v>
      </c>
    </row>
    <row r="267" spans="1:9" x14ac:dyDescent="0.35">
      <c r="A267">
        <v>41818</v>
      </c>
      <c r="B267" s="1242">
        <v>45287</v>
      </c>
      <c r="C267" s="1243">
        <v>0.49652777777777773</v>
      </c>
      <c r="D267" t="s">
        <v>1131</v>
      </c>
      <c r="E267" t="s">
        <v>1132</v>
      </c>
      <c r="F267" t="s">
        <v>1347</v>
      </c>
      <c r="G267" t="s">
        <v>1260</v>
      </c>
      <c r="H267" s="1245">
        <v>75.7</v>
      </c>
      <c r="I267" s="1245">
        <v>71.459999999999994</v>
      </c>
    </row>
    <row r="268" spans="1:9" x14ac:dyDescent="0.35">
      <c r="A268">
        <v>41819</v>
      </c>
      <c r="B268" s="1242">
        <v>45287</v>
      </c>
      <c r="C268" s="1243">
        <v>0.49652777777777773</v>
      </c>
      <c r="D268" t="s">
        <v>1131</v>
      </c>
      <c r="E268" t="s">
        <v>1132</v>
      </c>
      <c r="F268" t="s">
        <v>1347</v>
      </c>
      <c r="G268" t="s">
        <v>1262</v>
      </c>
      <c r="H268" s="1245">
        <v>76.02</v>
      </c>
      <c r="I268" s="1245">
        <v>71.760000000000005</v>
      </c>
    </row>
    <row r="269" spans="1:9" x14ac:dyDescent="0.35">
      <c r="A269">
        <v>41820</v>
      </c>
      <c r="B269" s="1242">
        <v>45287</v>
      </c>
      <c r="C269" s="1243">
        <v>0.49652777777777773</v>
      </c>
      <c r="D269" t="s">
        <v>1131</v>
      </c>
      <c r="E269" t="s">
        <v>1132</v>
      </c>
      <c r="F269" t="s">
        <v>1347</v>
      </c>
      <c r="G269" t="s">
        <v>1264</v>
      </c>
      <c r="H269" s="1245">
        <v>76.34</v>
      </c>
      <c r="I269" s="1245">
        <v>72.06</v>
      </c>
    </row>
    <row r="270" spans="1:9" x14ac:dyDescent="0.35">
      <c r="A270">
        <v>41821</v>
      </c>
      <c r="B270" s="1242">
        <v>45287</v>
      </c>
      <c r="C270" s="1243">
        <v>0.49652777777777773</v>
      </c>
      <c r="D270" t="s">
        <v>1131</v>
      </c>
      <c r="E270" t="s">
        <v>1132</v>
      </c>
      <c r="F270" t="s">
        <v>1347</v>
      </c>
      <c r="G270" t="s">
        <v>1367</v>
      </c>
      <c r="H270" s="1245">
        <v>75.05</v>
      </c>
      <c r="I270" s="1245">
        <v>70.86</v>
      </c>
    </row>
    <row r="271" spans="1:9" x14ac:dyDescent="0.35">
      <c r="A271">
        <v>41822</v>
      </c>
      <c r="B271" s="1242">
        <v>45287</v>
      </c>
      <c r="C271" s="1243">
        <v>0.49652777777777773</v>
      </c>
      <c r="D271" t="s">
        <v>1131</v>
      </c>
      <c r="E271" t="s">
        <v>1132</v>
      </c>
      <c r="F271" t="s">
        <v>1347</v>
      </c>
      <c r="G271" t="s">
        <v>1267</v>
      </c>
      <c r="H271" s="1245">
        <v>75.38</v>
      </c>
      <c r="I271" s="1245">
        <v>71.16</v>
      </c>
    </row>
    <row r="272" spans="1:9" x14ac:dyDescent="0.35">
      <c r="A272">
        <v>41823</v>
      </c>
      <c r="B272" s="1242">
        <v>45287</v>
      </c>
      <c r="C272" s="1243">
        <v>0.49652777777777773</v>
      </c>
      <c r="D272" t="s">
        <v>1131</v>
      </c>
      <c r="E272" t="s">
        <v>1132</v>
      </c>
      <c r="F272" t="s">
        <v>1347</v>
      </c>
      <c r="G272" t="s">
        <v>1269</v>
      </c>
      <c r="H272" s="1245">
        <v>75.7</v>
      </c>
      <c r="I272" s="1245">
        <v>71.459999999999994</v>
      </c>
    </row>
    <row r="273" spans="1:9" x14ac:dyDescent="0.35">
      <c r="A273">
        <v>41824</v>
      </c>
      <c r="B273" s="1242">
        <v>45287</v>
      </c>
      <c r="C273" s="1243">
        <v>0.49652777777777773</v>
      </c>
      <c r="D273" t="s">
        <v>1131</v>
      </c>
      <c r="E273" t="s">
        <v>1132</v>
      </c>
      <c r="F273" t="s">
        <v>1347</v>
      </c>
      <c r="G273" t="s">
        <v>1271</v>
      </c>
      <c r="H273" s="1245">
        <v>76.02</v>
      </c>
      <c r="I273" s="1245">
        <v>71.760000000000005</v>
      </c>
    </row>
    <row r="274" spans="1:9" x14ac:dyDescent="0.35">
      <c r="A274">
        <v>41825</v>
      </c>
      <c r="B274" s="1242">
        <v>45287</v>
      </c>
      <c r="C274" s="1243">
        <v>0.49652777777777773</v>
      </c>
      <c r="D274" t="s">
        <v>1131</v>
      </c>
      <c r="E274" t="s">
        <v>1132</v>
      </c>
      <c r="F274" t="s">
        <v>1347</v>
      </c>
      <c r="G274" t="s">
        <v>1273</v>
      </c>
      <c r="H274" s="1245">
        <v>76.34</v>
      </c>
      <c r="I274" s="1245">
        <v>72.06</v>
      </c>
    </row>
    <row r="275" spans="1:9" x14ac:dyDescent="0.35">
      <c r="A275">
        <v>41826</v>
      </c>
      <c r="B275" s="1242">
        <v>45287</v>
      </c>
      <c r="C275" s="1243">
        <v>0.49652777777777773</v>
      </c>
      <c r="D275" t="s">
        <v>1131</v>
      </c>
      <c r="E275" t="s">
        <v>1132</v>
      </c>
      <c r="F275" t="s">
        <v>1347</v>
      </c>
      <c r="G275" t="s">
        <v>1368</v>
      </c>
      <c r="H275" s="1245">
        <v>75.05</v>
      </c>
      <c r="I275" s="1245">
        <v>70.86</v>
      </c>
    </row>
    <row r="276" spans="1:9" x14ac:dyDescent="0.35">
      <c r="A276">
        <v>41827</v>
      </c>
      <c r="B276" s="1242">
        <v>45287</v>
      </c>
      <c r="C276" s="1243">
        <v>0.49652777777777773</v>
      </c>
      <c r="D276" t="s">
        <v>1131</v>
      </c>
      <c r="E276" t="s">
        <v>1132</v>
      </c>
      <c r="F276" t="s">
        <v>1347</v>
      </c>
      <c r="G276" t="s">
        <v>1276</v>
      </c>
      <c r="H276" s="1245">
        <v>75.38</v>
      </c>
      <c r="I276" s="1245">
        <v>71.16</v>
      </c>
    </row>
    <row r="277" spans="1:9" x14ac:dyDescent="0.35">
      <c r="A277">
        <v>41828</v>
      </c>
      <c r="B277" s="1242">
        <v>45287</v>
      </c>
      <c r="C277" s="1243">
        <v>0.49652777777777773</v>
      </c>
      <c r="D277" t="s">
        <v>1131</v>
      </c>
      <c r="E277" t="s">
        <v>1132</v>
      </c>
      <c r="F277" t="s">
        <v>1347</v>
      </c>
      <c r="G277" t="s">
        <v>1278</v>
      </c>
      <c r="H277" s="1245">
        <v>75.7</v>
      </c>
      <c r="I277" s="1245">
        <v>71.459999999999994</v>
      </c>
    </row>
    <row r="278" spans="1:9" x14ac:dyDescent="0.35">
      <c r="A278">
        <v>41829</v>
      </c>
      <c r="B278" s="1242">
        <v>45287</v>
      </c>
      <c r="C278" s="1243">
        <v>0.49652777777777773</v>
      </c>
      <c r="D278" t="s">
        <v>1131</v>
      </c>
      <c r="E278" t="s">
        <v>1132</v>
      </c>
      <c r="F278" t="s">
        <v>1347</v>
      </c>
      <c r="G278" t="s">
        <v>1280</v>
      </c>
      <c r="H278" s="1245">
        <v>76.02</v>
      </c>
      <c r="I278" s="1245">
        <v>71.760000000000005</v>
      </c>
    </row>
    <row r="279" spans="1:9" x14ac:dyDescent="0.35">
      <c r="A279">
        <v>41830</v>
      </c>
      <c r="B279" s="1242">
        <v>45287</v>
      </c>
      <c r="C279" s="1243">
        <v>0.49652777777777773</v>
      </c>
      <c r="D279" t="s">
        <v>1131</v>
      </c>
      <c r="E279" t="s">
        <v>1132</v>
      </c>
      <c r="F279" t="s">
        <v>1347</v>
      </c>
      <c r="G279" t="s">
        <v>1282</v>
      </c>
      <c r="H279" s="1245">
        <v>76.34</v>
      </c>
      <c r="I279" s="1245">
        <v>72.06</v>
      </c>
    </row>
    <row r="280" spans="1:9" x14ac:dyDescent="0.35">
      <c r="A280">
        <v>41831</v>
      </c>
      <c r="B280" s="1242">
        <v>45287</v>
      </c>
      <c r="C280" s="1243">
        <v>0.49652777777777773</v>
      </c>
      <c r="D280" t="s">
        <v>1131</v>
      </c>
      <c r="E280" t="s">
        <v>1132</v>
      </c>
      <c r="F280" t="s">
        <v>1347</v>
      </c>
      <c r="G280" t="s">
        <v>1369</v>
      </c>
      <c r="H280" s="1245">
        <v>75.05</v>
      </c>
      <c r="I280" s="1245">
        <v>70.86</v>
      </c>
    </row>
    <row r="281" spans="1:9" x14ac:dyDescent="0.35">
      <c r="A281">
        <v>41832</v>
      </c>
      <c r="B281" s="1242">
        <v>45287</v>
      </c>
      <c r="C281" s="1243">
        <v>0.49652777777777773</v>
      </c>
      <c r="D281" t="s">
        <v>1131</v>
      </c>
      <c r="E281" t="s">
        <v>1132</v>
      </c>
      <c r="F281" t="s">
        <v>1347</v>
      </c>
      <c r="G281" t="s">
        <v>1285</v>
      </c>
      <c r="H281" s="1245">
        <v>75.38</v>
      </c>
      <c r="I281" s="1245">
        <v>71.16</v>
      </c>
    </row>
    <row r="282" spans="1:9" x14ac:dyDescent="0.35">
      <c r="A282">
        <v>41833</v>
      </c>
      <c r="B282" s="1242">
        <v>45287</v>
      </c>
      <c r="C282" s="1243">
        <v>0.49652777777777773</v>
      </c>
      <c r="D282" t="s">
        <v>1131</v>
      </c>
      <c r="E282" t="s">
        <v>1132</v>
      </c>
      <c r="F282" t="s">
        <v>1347</v>
      </c>
      <c r="G282" t="s">
        <v>1287</v>
      </c>
      <c r="H282" s="1245">
        <v>75.7</v>
      </c>
      <c r="I282" s="1245">
        <v>71.459999999999994</v>
      </c>
    </row>
    <row r="283" spans="1:9" x14ac:dyDescent="0.35">
      <c r="A283">
        <v>41834</v>
      </c>
      <c r="B283" s="1242">
        <v>45287</v>
      </c>
      <c r="C283" s="1243">
        <v>0.49652777777777773</v>
      </c>
      <c r="D283" t="s">
        <v>1131</v>
      </c>
      <c r="E283" t="s">
        <v>1132</v>
      </c>
      <c r="F283" t="s">
        <v>1347</v>
      </c>
      <c r="G283" t="s">
        <v>1289</v>
      </c>
      <c r="H283" s="1245">
        <v>76.02</v>
      </c>
      <c r="I283" s="1245">
        <v>71.760000000000005</v>
      </c>
    </row>
    <row r="284" spans="1:9" x14ac:dyDescent="0.35">
      <c r="A284">
        <v>41835</v>
      </c>
      <c r="B284" s="1242">
        <v>45287</v>
      </c>
      <c r="C284" s="1243">
        <v>0.49652777777777773</v>
      </c>
      <c r="D284" t="s">
        <v>1131</v>
      </c>
      <c r="E284" t="s">
        <v>1132</v>
      </c>
      <c r="F284" t="s">
        <v>1347</v>
      </c>
      <c r="G284" t="s">
        <v>1291</v>
      </c>
      <c r="H284" s="1245">
        <v>76.34</v>
      </c>
      <c r="I284" s="1245">
        <v>72.06</v>
      </c>
    </row>
    <row r="285" spans="1:9" x14ac:dyDescent="0.35">
      <c r="A285">
        <v>41836</v>
      </c>
      <c r="B285" s="1242">
        <v>45287</v>
      </c>
      <c r="C285" s="1243">
        <v>0.49652777777777773</v>
      </c>
      <c r="D285" t="s">
        <v>1131</v>
      </c>
      <c r="E285" t="s">
        <v>1132</v>
      </c>
      <c r="F285" t="s">
        <v>1347</v>
      </c>
      <c r="G285" t="s">
        <v>1370</v>
      </c>
      <c r="H285" s="1245">
        <v>75.05</v>
      </c>
      <c r="I285" s="1245">
        <v>70.86</v>
      </c>
    </row>
    <row r="286" spans="1:9" x14ac:dyDescent="0.35">
      <c r="A286">
        <v>41837</v>
      </c>
      <c r="B286" s="1242">
        <v>45287</v>
      </c>
      <c r="C286" s="1243">
        <v>0.49652777777777773</v>
      </c>
      <c r="D286" t="s">
        <v>1131</v>
      </c>
      <c r="E286" t="s">
        <v>1132</v>
      </c>
      <c r="F286" t="s">
        <v>1347</v>
      </c>
      <c r="G286" t="s">
        <v>1294</v>
      </c>
      <c r="H286" s="1245">
        <v>75.38</v>
      </c>
      <c r="I286" s="1245">
        <v>71.16</v>
      </c>
    </row>
    <row r="287" spans="1:9" x14ac:dyDescent="0.35">
      <c r="A287">
        <v>41838</v>
      </c>
      <c r="B287" s="1242">
        <v>45287</v>
      </c>
      <c r="C287" s="1243">
        <v>0.49652777777777773</v>
      </c>
      <c r="D287" t="s">
        <v>1131</v>
      </c>
      <c r="E287" t="s">
        <v>1132</v>
      </c>
      <c r="F287" t="s">
        <v>1347</v>
      </c>
      <c r="G287" t="s">
        <v>1296</v>
      </c>
      <c r="H287" s="1245">
        <v>75.7</v>
      </c>
      <c r="I287" s="1245">
        <v>71.459999999999994</v>
      </c>
    </row>
    <row r="288" spans="1:9" x14ac:dyDescent="0.35">
      <c r="A288">
        <v>41839</v>
      </c>
      <c r="B288" s="1242">
        <v>45287</v>
      </c>
      <c r="C288" s="1243">
        <v>0.49652777777777773</v>
      </c>
      <c r="D288" t="s">
        <v>1131</v>
      </c>
      <c r="E288" t="s">
        <v>1132</v>
      </c>
      <c r="F288" t="s">
        <v>1347</v>
      </c>
      <c r="G288" t="s">
        <v>1298</v>
      </c>
      <c r="H288" s="1245">
        <v>76.02</v>
      </c>
      <c r="I288" s="1245">
        <v>71.760000000000005</v>
      </c>
    </row>
    <row r="289" spans="1:9" x14ac:dyDescent="0.35">
      <c r="A289">
        <v>41840</v>
      </c>
      <c r="B289" s="1242">
        <v>45287</v>
      </c>
      <c r="C289" s="1243">
        <v>0.49652777777777773</v>
      </c>
      <c r="D289" t="s">
        <v>1131</v>
      </c>
      <c r="E289" t="s">
        <v>1132</v>
      </c>
      <c r="F289" t="s">
        <v>1347</v>
      </c>
      <c r="G289" t="s">
        <v>1300</v>
      </c>
      <c r="H289" s="1245">
        <v>76.34</v>
      </c>
      <c r="I289" s="1245">
        <v>72.06</v>
      </c>
    </row>
    <row r="290" spans="1:9" x14ac:dyDescent="0.35">
      <c r="A290">
        <v>41841</v>
      </c>
      <c r="B290" s="1242">
        <v>45287</v>
      </c>
      <c r="C290" s="1243">
        <v>0.49652777777777773</v>
      </c>
      <c r="D290" t="s">
        <v>1131</v>
      </c>
      <c r="E290" t="s">
        <v>1132</v>
      </c>
      <c r="F290" t="s">
        <v>1347</v>
      </c>
      <c r="G290" t="s">
        <v>1371</v>
      </c>
      <c r="H290" s="1245">
        <v>75.05</v>
      </c>
      <c r="I290" s="1245">
        <v>70.86</v>
      </c>
    </row>
    <row r="291" spans="1:9" x14ac:dyDescent="0.35">
      <c r="A291">
        <v>41842</v>
      </c>
      <c r="B291" s="1242">
        <v>45287</v>
      </c>
      <c r="C291" s="1243">
        <v>0.49652777777777773</v>
      </c>
      <c r="D291" t="s">
        <v>1131</v>
      </c>
      <c r="E291" t="s">
        <v>1132</v>
      </c>
      <c r="F291" t="s">
        <v>1347</v>
      </c>
      <c r="G291" t="s">
        <v>1372</v>
      </c>
      <c r="H291" s="1245">
        <v>75.38</v>
      </c>
      <c r="I291" s="1245">
        <v>71.16</v>
      </c>
    </row>
    <row r="292" spans="1:9" x14ac:dyDescent="0.35">
      <c r="A292">
        <v>41843</v>
      </c>
      <c r="B292" s="1242">
        <v>45287</v>
      </c>
      <c r="C292" s="1243">
        <v>0.49652777777777773</v>
      </c>
      <c r="D292" t="s">
        <v>1131</v>
      </c>
      <c r="E292" t="s">
        <v>1132</v>
      </c>
      <c r="F292" t="s">
        <v>1347</v>
      </c>
      <c r="G292" t="s">
        <v>1373</v>
      </c>
      <c r="H292" s="1245">
        <v>75.7</v>
      </c>
      <c r="I292" s="1245">
        <v>71.459999999999994</v>
      </c>
    </row>
    <row r="293" spans="1:9" x14ac:dyDescent="0.35">
      <c r="A293">
        <v>41844</v>
      </c>
      <c r="B293" s="1242">
        <v>45287</v>
      </c>
      <c r="C293" s="1243">
        <v>0.49652777777777773</v>
      </c>
      <c r="D293" t="s">
        <v>1131</v>
      </c>
      <c r="E293" t="s">
        <v>1132</v>
      </c>
      <c r="F293" t="s">
        <v>1347</v>
      </c>
      <c r="G293" t="s">
        <v>1374</v>
      </c>
      <c r="H293" s="1245">
        <v>76.02</v>
      </c>
      <c r="I293" s="1245">
        <v>71.760000000000005</v>
      </c>
    </row>
    <row r="294" spans="1:9" x14ac:dyDescent="0.35">
      <c r="A294">
        <v>41845</v>
      </c>
      <c r="B294" s="1242">
        <v>45287</v>
      </c>
      <c r="C294" s="1243">
        <v>0.49652777777777773</v>
      </c>
      <c r="D294" t="s">
        <v>1131</v>
      </c>
      <c r="E294" t="s">
        <v>1132</v>
      </c>
      <c r="F294" t="s">
        <v>1347</v>
      </c>
      <c r="G294" t="s">
        <v>1375</v>
      </c>
      <c r="H294" s="1245">
        <v>76.34</v>
      </c>
      <c r="I294" s="1245">
        <v>72.06</v>
      </c>
    </row>
    <row r="295" spans="1:9" x14ac:dyDescent="0.35">
      <c r="A295">
        <v>41846</v>
      </c>
      <c r="B295" s="1242">
        <v>45287</v>
      </c>
      <c r="C295" s="1243">
        <v>0.49652777777777773</v>
      </c>
      <c r="D295" t="s">
        <v>1131</v>
      </c>
      <c r="E295" t="s">
        <v>1132</v>
      </c>
      <c r="F295" t="s">
        <v>1347</v>
      </c>
      <c r="G295" t="s">
        <v>1376</v>
      </c>
      <c r="H295" s="1245">
        <v>75.05</v>
      </c>
      <c r="I295" s="1245">
        <v>70.86</v>
      </c>
    </row>
    <row r="296" spans="1:9" x14ac:dyDescent="0.35">
      <c r="A296">
        <v>41847</v>
      </c>
      <c r="B296" s="1242">
        <v>45287</v>
      </c>
      <c r="C296" s="1243">
        <v>0.49652777777777773</v>
      </c>
      <c r="D296" t="s">
        <v>1131</v>
      </c>
      <c r="E296" t="s">
        <v>1132</v>
      </c>
      <c r="F296" t="s">
        <v>1347</v>
      </c>
      <c r="G296" t="s">
        <v>1377</v>
      </c>
      <c r="H296" s="1245">
        <v>75.38</v>
      </c>
      <c r="I296" s="1245">
        <v>71.16</v>
      </c>
    </row>
    <row r="297" spans="1:9" x14ac:dyDescent="0.35">
      <c r="A297">
        <v>41848</v>
      </c>
      <c r="B297" s="1242">
        <v>45287</v>
      </c>
      <c r="C297" s="1243">
        <v>0.49652777777777773</v>
      </c>
      <c r="D297" t="s">
        <v>1131</v>
      </c>
      <c r="E297" t="s">
        <v>1132</v>
      </c>
      <c r="F297" t="s">
        <v>1347</v>
      </c>
      <c r="G297" t="s">
        <v>1378</v>
      </c>
      <c r="H297" s="1245">
        <v>75.7</v>
      </c>
      <c r="I297" s="1245">
        <v>71.459999999999994</v>
      </c>
    </row>
    <row r="298" spans="1:9" x14ac:dyDescent="0.35">
      <c r="A298">
        <v>41849</v>
      </c>
      <c r="B298" s="1242">
        <v>45287</v>
      </c>
      <c r="C298" s="1243">
        <v>0.49652777777777773</v>
      </c>
      <c r="D298" t="s">
        <v>1131</v>
      </c>
      <c r="E298" t="s">
        <v>1132</v>
      </c>
      <c r="F298" t="s">
        <v>1347</v>
      </c>
      <c r="G298" t="s">
        <v>1379</v>
      </c>
      <c r="H298" s="1245">
        <v>76.02</v>
      </c>
      <c r="I298" s="1245">
        <v>71.760000000000005</v>
      </c>
    </row>
    <row r="299" spans="1:9" x14ac:dyDescent="0.35">
      <c r="A299">
        <v>41850</v>
      </c>
      <c r="B299" s="1242">
        <v>45287</v>
      </c>
      <c r="C299" s="1243">
        <v>0.49652777777777773</v>
      </c>
      <c r="D299" t="s">
        <v>1131</v>
      </c>
      <c r="E299" t="s">
        <v>1132</v>
      </c>
      <c r="F299" t="s">
        <v>1347</v>
      </c>
      <c r="G299" t="s">
        <v>1380</v>
      </c>
      <c r="H299" s="1245">
        <v>76.34</v>
      </c>
      <c r="I299" s="1245">
        <v>72.06</v>
      </c>
    </row>
    <row r="300" spans="1:9" x14ac:dyDescent="0.35">
      <c r="A300">
        <v>41851</v>
      </c>
      <c r="B300" s="1242">
        <v>45287</v>
      </c>
      <c r="C300" s="1243">
        <v>0.49652777777777773</v>
      </c>
      <c r="D300" t="s">
        <v>1131</v>
      </c>
      <c r="E300" t="s">
        <v>1132</v>
      </c>
      <c r="F300" t="s">
        <v>1347</v>
      </c>
      <c r="G300" t="s">
        <v>1381</v>
      </c>
      <c r="H300" s="1245">
        <v>75.05</v>
      </c>
      <c r="I300" s="1245">
        <v>70.86</v>
      </c>
    </row>
    <row r="301" spans="1:9" x14ac:dyDescent="0.35">
      <c r="A301">
        <v>41852</v>
      </c>
      <c r="B301" s="1242">
        <v>45287</v>
      </c>
      <c r="C301" s="1243">
        <v>0.49652777777777773</v>
      </c>
      <c r="D301" t="s">
        <v>1131</v>
      </c>
      <c r="E301" t="s">
        <v>1132</v>
      </c>
      <c r="F301" t="s">
        <v>1347</v>
      </c>
      <c r="G301" t="s">
        <v>1382</v>
      </c>
      <c r="H301" s="1245">
        <v>75.38</v>
      </c>
      <c r="I301" s="1245">
        <v>71.16</v>
      </c>
    </row>
    <row r="302" spans="1:9" x14ac:dyDescent="0.35">
      <c r="A302">
        <v>41853</v>
      </c>
      <c r="B302" s="1242">
        <v>45287</v>
      </c>
      <c r="C302" s="1243">
        <v>0.49652777777777773</v>
      </c>
      <c r="D302" t="s">
        <v>1131</v>
      </c>
      <c r="E302" t="s">
        <v>1132</v>
      </c>
      <c r="F302" t="s">
        <v>1347</v>
      </c>
      <c r="G302" t="s">
        <v>1383</v>
      </c>
      <c r="H302" s="1245">
        <v>75.7</v>
      </c>
      <c r="I302" s="1245">
        <v>71.459999999999994</v>
      </c>
    </row>
    <row r="303" spans="1:9" x14ac:dyDescent="0.35">
      <c r="A303">
        <v>41854</v>
      </c>
      <c r="B303" s="1242">
        <v>45287</v>
      </c>
      <c r="C303" s="1243">
        <v>0.49652777777777773</v>
      </c>
      <c r="D303" t="s">
        <v>1131</v>
      </c>
      <c r="E303" t="s">
        <v>1132</v>
      </c>
      <c r="F303" t="s">
        <v>1347</v>
      </c>
      <c r="G303" t="s">
        <v>1384</v>
      </c>
      <c r="H303" s="1245">
        <v>76.02</v>
      </c>
      <c r="I303" s="1245">
        <v>71.760000000000005</v>
      </c>
    </row>
    <row r="304" spans="1:9" x14ac:dyDescent="0.35">
      <c r="A304">
        <v>41855</v>
      </c>
      <c r="B304" s="1242">
        <v>45287</v>
      </c>
      <c r="C304" s="1243">
        <v>0.49652777777777773</v>
      </c>
      <c r="D304" t="s">
        <v>1131</v>
      </c>
      <c r="E304" t="s">
        <v>1132</v>
      </c>
      <c r="F304" t="s">
        <v>1347</v>
      </c>
      <c r="G304" t="s">
        <v>1385</v>
      </c>
      <c r="H304" s="1245">
        <v>76.34</v>
      </c>
      <c r="I304" s="1245">
        <v>72.06</v>
      </c>
    </row>
    <row r="305" spans="1:9" x14ac:dyDescent="0.35">
      <c r="A305">
        <v>41856</v>
      </c>
      <c r="B305" s="1242">
        <v>45287</v>
      </c>
      <c r="C305" s="1243">
        <v>0.49652777777777773</v>
      </c>
      <c r="D305" t="s">
        <v>1131</v>
      </c>
      <c r="E305" t="s">
        <v>1132</v>
      </c>
      <c r="F305" t="s">
        <v>1347</v>
      </c>
      <c r="G305" t="s">
        <v>1386</v>
      </c>
      <c r="H305" s="1245">
        <v>75.05</v>
      </c>
      <c r="I305" s="1245">
        <v>70.86</v>
      </c>
    </row>
    <row r="306" spans="1:9" x14ac:dyDescent="0.35">
      <c r="A306">
        <v>41857</v>
      </c>
      <c r="B306" s="1242">
        <v>45287</v>
      </c>
      <c r="C306" s="1243">
        <v>0.49652777777777773</v>
      </c>
      <c r="D306" t="s">
        <v>1131</v>
      </c>
      <c r="E306" t="s">
        <v>1132</v>
      </c>
      <c r="F306" t="s">
        <v>1347</v>
      </c>
      <c r="G306" t="s">
        <v>1387</v>
      </c>
      <c r="H306" s="1245">
        <v>75.38</v>
      </c>
      <c r="I306" s="1245">
        <v>71.16</v>
      </c>
    </row>
    <row r="307" spans="1:9" x14ac:dyDescent="0.35">
      <c r="A307">
        <v>41858</v>
      </c>
      <c r="B307" s="1242">
        <v>45287</v>
      </c>
      <c r="C307" s="1243">
        <v>0.49652777777777773</v>
      </c>
      <c r="D307" t="s">
        <v>1131</v>
      </c>
      <c r="E307" t="s">
        <v>1132</v>
      </c>
      <c r="F307" t="s">
        <v>1347</v>
      </c>
      <c r="G307" t="s">
        <v>1388</v>
      </c>
      <c r="H307" s="1245">
        <v>75.7</v>
      </c>
      <c r="I307" s="1245">
        <v>71.459999999999994</v>
      </c>
    </row>
    <row r="308" spans="1:9" x14ac:dyDescent="0.35">
      <c r="A308">
        <v>41859</v>
      </c>
      <c r="B308" s="1242">
        <v>45287</v>
      </c>
      <c r="C308" s="1243">
        <v>0.49652777777777773</v>
      </c>
      <c r="D308" t="s">
        <v>1131</v>
      </c>
      <c r="E308" t="s">
        <v>1132</v>
      </c>
      <c r="F308" t="s">
        <v>1347</v>
      </c>
      <c r="G308" t="s">
        <v>1389</v>
      </c>
      <c r="H308" s="1245">
        <v>76.02</v>
      </c>
      <c r="I308" s="1245">
        <v>71.760000000000005</v>
      </c>
    </row>
    <row r="309" spans="1:9" x14ac:dyDescent="0.35">
      <c r="A309">
        <v>41860</v>
      </c>
      <c r="B309" s="1242">
        <v>45287</v>
      </c>
      <c r="C309" s="1243">
        <v>0.49652777777777773</v>
      </c>
      <c r="D309" t="s">
        <v>1131</v>
      </c>
      <c r="E309" t="s">
        <v>1132</v>
      </c>
      <c r="F309" t="s">
        <v>1347</v>
      </c>
      <c r="G309" t="s">
        <v>1390</v>
      </c>
      <c r="H309" s="1245">
        <v>76.34</v>
      </c>
      <c r="I309" s="1245">
        <v>72.06</v>
      </c>
    </row>
    <row r="310" spans="1:9" x14ac:dyDescent="0.35">
      <c r="A310">
        <v>41861</v>
      </c>
      <c r="B310" s="1242">
        <v>45287</v>
      </c>
      <c r="C310" s="1243">
        <v>0.49652777777777773</v>
      </c>
      <c r="D310" t="s">
        <v>1131</v>
      </c>
      <c r="E310" t="s">
        <v>1132</v>
      </c>
      <c r="F310" t="s">
        <v>1347</v>
      </c>
      <c r="G310" t="s">
        <v>1391</v>
      </c>
      <c r="H310" s="1245">
        <v>75.05</v>
      </c>
      <c r="I310" s="1245">
        <v>70.86</v>
      </c>
    </row>
    <row r="311" spans="1:9" x14ac:dyDescent="0.35">
      <c r="A311">
        <v>41862</v>
      </c>
      <c r="B311" s="1242">
        <v>45287</v>
      </c>
      <c r="C311" s="1243">
        <v>0.49652777777777773</v>
      </c>
      <c r="D311" t="s">
        <v>1131</v>
      </c>
      <c r="E311" t="s">
        <v>1132</v>
      </c>
      <c r="F311" t="s">
        <v>1347</v>
      </c>
      <c r="G311" t="s">
        <v>1392</v>
      </c>
      <c r="H311" s="1245">
        <v>75.38</v>
      </c>
      <c r="I311" s="1245">
        <v>71.16</v>
      </c>
    </row>
    <row r="312" spans="1:9" x14ac:dyDescent="0.35">
      <c r="A312">
        <v>41863</v>
      </c>
      <c r="B312" s="1242">
        <v>45287</v>
      </c>
      <c r="C312" s="1243">
        <v>0.49652777777777773</v>
      </c>
      <c r="D312" t="s">
        <v>1131</v>
      </c>
      <c r="E312" t="s">
        <v>1132</v>
      </c>
      <c r="F312" t="s">
        <v>1347</v>
      </c>
      <c r="G312" t="s">
        <v>1393</v>
      </c>
      <c r="H312" s="1245">
        <v>75.7</v>
      </c>
      <c r="I312" s="1245">
        <v>71.459999999999994</v>
      </c>
    </row>
    <row r="313" spans="1:9" x14ac:dyDescent="0.35">
      <c r="A313">
        <v>41864</v>
      </c>
      <c r="B313" s="1242">
        <v>45287</v>
      </c>
      <c r="C313" s="1243">
        <v>0.49652777777777773</v>
      </c>
      <c r="D313" t="s">
        <v>1131</v>
      </c>
      <c r="E313" t="s">
        <v>1132</v>
      </c>
      <c r="F313" t="s">
        <v>1347</v>
      </c>
      <c r="G313" t="s">
        <v>1394</v>
      </c>
      <c r="H313" s="1245">
        <v>76.02</v>
      </c>
      <c r="I313" s="1245">
        <v>71.760000000000005</v>
      </c>
    </row>
    <row r="314" spans="1:9" x14ac:dyDescent="0.35">
      <c r="A314">
        <v>41865</v>
      </c>
      <c r="B314" s="1242">
        <v>45287</v>
      </c>
      <c r="C314" s="1243">
        <v>0.49652777777777773</v>
      </c>
      <c r="D314" t="s">
        <v>1131</v>
      </c>
      <c r="E314" t="s">
        <v>1132</v>
      </c>
      <c r="F314" t="s">
        <v>1347</v>
      </c>
      <c r="G314" t="s">
        <v>1395</v>
      </c>
      <c r="H314" s="1245">
        <v>76.34</v>
      </c>
      <c r="I314" s="1245">
        <v>72.06</v>
      </c>
    </row>
    <row r="315" spans="1:9" x14ac:dyDescent="0.35">
      <c r="A315">
        <v>41866</v>
      </c>
      <c r="B315" s="1242">
        <v>45287</v>
      </c>
      <c r="C315" s="1243">
        <v>0.49652777777777773</v>
      </c>
      <c r="D315" t="s">
        <v>1131</v>
      </c>
      <c r="E315" t="s">
        <v>1132</v>
      </c>
      <c r="F315" t="s">
        <v>1347</v>
      </c>
      <c r="G315" t="s">
        <v>1396</v>
      </c>
      <c r="H315" s="1245">
        <v>75.05</v>
      </c>
      <c r="I315" s="1245">
        <v>70.86</v>
      </c>
    </row>
    <row r="316" spans="1:9" x14ac:dyDescent="0.35">
      <c r="A316">
        <v>41867</v>
      </c>
      <c r="B316" s="1242">
        <v>45287</v>
      </c>
      <c r="C316" s="1243">
        <v>0.49652777777777773</v>
      </c>
      <c r="D316" t="s">
        <v>1131</v>
      </c>
      <c r="E316" t="s">
        <v>1132</v>
      </c>
      <c r="F316" t="s">
        <v>1347</v>
      </c>
      <c r="G316" t="s">
        <v>1397</v>
      </c>
      <c r="H316" s="1245">
        <v>75.38</v>
      </c>
      <c r="I316" s="1245">
        <v>71.16</v>
      </c>
    </row>
    <row r="317" spans="1:9" x14ac:dyDescent="0.35">
      <c r="A317">
        <v>41868</v>
      </c>
      <c r="B317" s="1242">
        <v>45287</v>
      </c>
      <c r="C317" s="1243">
        <v>0.49652777777777773</v>
      </c>
      <c r="D317" t="s">
        <v>1131</v>
      </c>
      <c r="E317" t="s">
        <v>1132</v>
      </c>
      <c r="F317" t="s">
        <v>1347</v>
      </c>
      <c r="G317" t="s">
        <v>1398</v>
      </c>
      <c r="H317" s="1245">
        <v>75.7</v>
      </c>
      <c r="I317" s="1245">
        <v>71.459999999999994</v>
      </c>
    </row>
    <row r="318" spans="1:9" x14ac:dyDescent="0.35">
      <c r="A318">
        <v>41869</v>
      </c>
      <c r="B318" s="1242">
        <v>45287</v>
      </c>
      <c r="C318" s="1243">
        <v>0.49652777777777773</v>
      </c>
      <c r="D318" t="s">
        <v>1131</v>
      </c>
      <c r="E318" t="s">
        <v>1132</v>
      </c>
      <c r="F318" t="s">
        <v>1347</v>
      </c>
      <c r="G318" t="s">
        <v>1399</v>
      </c>
      <c r="H318" s="1245">
        <v>76.02</v>
      </c>
      <c r="I318" s="1245">
        <v>71.760000000000005</v>
      </c>
    </row>
    <row r="319" spans="1:9" x14ac:dyDescent="0.35">
      <c r="A319">
        <v>41870</v>
      </c>
      <c r="B319" s="1242">
        <v>45287</v>
      </c>
      <c r="C319" s="1243">
        <v>0.49652777777777773</v>
      </c>
      <c r="D319" t="s">
        <v>1131</v>
      </c>
      <c r="E319" t="s">
        <v>1132</v>
      </c>
      <c r="F319" t="s">
        <v>1347</v>
      </c>
      <c r="G319" t="s">
        <v>1400</v>
      </c>
      <c r="H319" s="1245">
        <v>76.34</v>
      </c>
      <c r="I319" s="1245">
        <v>72.06</v>
      </c>
    </row>
    <row r="320" spans="1:9" x14ac:dyDescent="0.35">
      <c r="A320">
        <v>41871</v>
      </c>
      <c r="B320" s="1242">
        <v>45287</v>
      </c>
      <c r="C320" s="1243">
        <v>0.49652777777777773</v>
      </c>
      <c r="D320" t="s">
        <v>1131</v>
      </c>
      <c r="E320" t="s">
        <v>1132</v>
      </c>
      <c r="F320" t="s">
        <v>1347</v>
      </c>
      <c r="G320" t="s">
        <v>1401</v>
      </c>
      <c r="H320" s="1245">
        <v>75.05</v>
      </c>
      <c r="I320" s="1245">
        <v>70.86</v>
      </c>
    </row>
    <row r="321" spans="1:9" x14ac:dyDescent="0.35">
      <c r="A321">
        <v>41872</v>
      </c>
      <c r="B321" s="1242">
        <v>45287</v>
      </c>
      <c r="C321" s="1243">
        <v>0.49652777777777773</v>
      </c>
      <c r="D321" t="s">
        <v>1131</v>
      </c>
      <c r="E321" t="s">
        <v>1132</v>
      </c>
      <c r="F321" t="s">
        <v>1347</v>
      </c>
      <c r="G321" t="s">
        <v>1402</v>
      </c>
      <c r="H321" s="1245">
        <v>75.38</v>
      </c>
      <c r="I321" s="1245">
        <v>71.16</v>
      </c>
    </row>
    <row r="322" spans="1:9" x14ac:dyDescent="0.35">
      <c r="A322">
        <v>41873</v>
      </c>
      <c r="B322" s="1242">
        <v>45287</v>
      </c>
      <c r="C322" s="1243">
        <v>0.49652777777777773</v>
      </c>
      <c r="D322" t="s">
        <v>1131</v>
      </c>
      <c r="E322" t="s">
        <v>1132</v>
      </c>
      <c r="F322" t="s">
        <v>1347</v>
      </c>
      <c r="G322" t="s">
        <v>1403</v>
      </c>
      <c r="H322" s="1245">
        <v>75.7</v>
      </c>
      <c r="I322" s="1245">
        <v>71.459999999999994</v>
      </c>
    </row>
    <row r="323" spans="1:9" x14ac:dyDescent="0.35">
      <c r="A323">
        <v>41874</v>
      </c>
      <c r="B323" s="1242">
        <v>45287</v>
      </c>
      <c r="C323" s="1243">
        <v>0.49652777777777773</v>
      </c>
      <c r="D323" t="s">
        <v>1131</v>
      </c>
      <c r="E323" t="s">
        <v>1132</v>
      </c>
      <c r="F323" t="s">
        <v>1347</v>
      </c>
      <c r="G323" t="s">
        <v>1404</v>
      </c>
      <c r="H323" s="1245">
        <v>76.02</v>
      </c>
      <c r="I323" s="1245">
        <v>71.760000000000005</v>
      </c>
    </row>
    <row r="324" spans="1:9" x14ac:dyDescent="0.35">
      <c r="A324">
        <v>41875</v>
      </c>
      <c r="B324" s="1242">
        <v>45287</v>
      </c>
      <c r="C324" s="1243">
        <v>0.49652777777777773</v>
      </c>
      <c r="D324" t="s">
        <v>1131</v>
      </c>
      <c r="E324" t="s">
        <v>1132</v>
      </c>
      <c r="F324" t="s">
        <v>1347</v>
      </c>
      <c r="G324" t="s">
        <v>1405</v>
      </c>
      <c r="H324" s="1245">
        <v>76.34</v>
      </c>
      <c r="I324" s="1245">
        <v>72.06</v>
      </c>
    </row>
    <row r="325" spans="1:9" x14ac:dyDescent="0.35">
      <c r="A325">
        <v>41876</v>
      </c>
      <c r="B325" s="1242">
        <v>45287</v>
      </c>
      <c r="C325" s="1243">
        <v>0.49652777777777773</v>
      </c>
      <c r="D325" t="s">
        <v>1131</v>
      </c>
      <c r="E325" t="s">
        <v>1132</v>
      </c>
      <c r="F325" t="s">
        <v>1347</v>
      </c>
      <c r="G325" t="s">
        <v>1406</v>
      </c>
      <c r="H325" s="1245">
        <v>75.05</v>
      </c>
      <c r="I325" s="1245">
        <v>70.86</v>
      </c>
    </row>
    <row r="326" spans="1:9" x14ac:dyDescent="0.35">
      <c r="A326">
        <v>41877</v>
      </c>
      <c r="B326" s="1242">
        <v>45287</v>
      </c>
      <c r="C326" s="1243">
        <v>0.49652777777777773</v>
      </c>
      <c r="D326" t="s">
        <v>1131</v>
      </c>
      <c r="E326" t="s">
        <v>1132</v>
      </c>
      <c r="F326" t="s">
        <v>1347</v>
      </c>
      <c r="G326" t="s">
        <v>1407</v>
      </c>
      <c r="H326" s="1245">
        <v>75.38</v>
      </c>
      <c r="I326" s="1245">
        <v>71.16</v>
      </c>
    </row>
    <row r="327" spans="1:9" x14ac:dyDescent="0.35">
      <c r="A327">
        <v>41878</v>
      </c>
      <c r="B327" s="1242">
        <v>45287</v>
      </c>
      <c r="C327" s="1243">
        <v>0.49652777777777773</v>
      </c>
      <c r="D327" t="s">
        <v>1131</v>
      </c>
      <c r="E327" t="s">
        <v>1132</v>
      </c>
      <c r="F327" t="s">
        <v>1347</v>
      </c>
      <c r="G327" t="s">
        <v>1408</v>
      </c>
      <c r="H327" s="1245">
        <v>75.7</v>
      </c>
      <c r="I327" s="1245">
        <v>71.459999999999994</v>
      </c>
    </row>
    <row r="328" spans="1:9" x14ac:dyDescent="0.35">
      <c r="A328">
        <v>41879</v>
      </c>
      <c r="B328" s="1242">
        <v>45287</v>
      </c>
      <c r="C328" s="1243">
        <v>0.49652777777777773</v>
      </c>
      <c r="D328" t="s">
        <v>1131</v>
      </c>
      <c r="E328" t="s">
        <v>1132</v>
      </c>
      <c r="F328" t="s">
        <v>1347</v>
      </c>
      <c r="G328" t="s">
        <v>1409</v>
      </c>
      <c r="H328" s="1245">
        <v>76.02</v>
      </c>
      <c r="I328" s="1245">
        <v>71.760000000000005</v>
      </c>
    </row>
    <row r="329" spans="1:9" x14ac:dyDescent="0.35">
      <c r="A329">
        <v>41880</v>
      </c>
      <c r="B329" s="1242">
        <v>45287</v>
      </c>
      <c r="C329" s="1243">
        <v>0.49652777777777773</v>
      </c>
      <c r="D329" t="s">
        <v>1131</v>
      </c>
      <c r="E329" t="s">
        <v>1132</v>
      </c>
      <c r="F329" t="s">
        <v>1347</v>
      </c>
      <c r="G329" t="s">
        <v>1410</v>
      </c>
      <c r="H329" s="1245">
        <v>76.34</v>
      </c>
      <c r="I329" s="1245">
        <v>72.06</v>
      </c>
    </row>
    <row r="330" spans="1:9" x14ac:dyDescent="0.35">
      <c r="A330">
        <v>41881</v>
      </c>
      <c r="B330" s="1242">
        <v>45287</v>
      </c>
      <c r="C330" s="1243">
        <v>0.49652777777777773</v>
      </c>
      <c r="D330" t="s">
        <v>1131</v>
      </c>
      <c r="E330" t="s">
        <v>1132</v>
      </c>
      <c r="F330" t="s">
        <v>1347</v>
      </c>
      <c r="G330" t="s">
        <v>1411</v>
      </c>
      <c r="H330" s="1245">
        <v>75.05</v>
      </c>
      <c r="I330" s="1245">
        <v>70.86</v>
      </c>
    </row>
    <row r="331" spans="1:9" x14ac:dyDescent="0.35">
      <c r="A331">
        <v>41882</v>
      </c>
      <c r="B331" s="1242">
        <v>45287</v>
      </c>
      <c r="C331" s="1243">
        <v>0.49652777777777773</v>
      </c>
      <c r="D331" t="s">
        <v>1131</v>
      </c>
      <c r="E331" t="s">
        <v>1132</v>
      </c>
      <c r="F331" t="s">
        <v>1347</v>
      </c>
      <c r="G331" t="s">
        <v>1412</v>
      </c>
      <c r="H331" s="1245">
        <v>75.38</v>
      </c>
      <c r="I331" s="1245">
        <v>71.16</v>
      </c>
    </row>
    <row r="332" spans="1:9" x14ac:dyDescent="0.35">
      <c r="A332">
        <v>41883</v>
      </c>
      <c r="B332" s="1242">
        <v>45287</v>
      </c>
      <c r="C332" s="1243">
        <v>0.49652777777777773</v>
      </c>
      <c r="D332" t="s">
        <v>1131</v>
      </c>
      <c r="E332" t="s">
        <v>1132</v>
      </c>
      <c r="F332" t="s">
        <v>1347</v>
      </c>
      <c r="G332" t="s">
        <v>1413</v>
      </c>
      <c r="H332" s="1245">
        <v>75.7</v>
      </c>
      <c r="I332" s="1245">
        <v>71.459999999999994</v>
      </c>
    </row>
    <row r="333" spans="1:9" x14ac:dyDescent="0.35">
      <c r="A333">
        <v>41884</v>
      </c>
      <c r="B333" s="1242">
        <v>45287</v>
      </c>
      <c r="C333" s="1243">
        <v>0.49652777777777773</v>
      </c>
      <c r="D333" t="s">
        <v>1131</v>
      </c>
      <c r="E333" t="s">
        <v>1132</v>
      </c>
      <c r="F333" t="s">
        <v>1347</v>
      </c>
      <c r="G333" t="s">
        <v>1414</v>
      </c>
      <c r="H333" s="1245">
        <v>76.02</v>
      </c>
      <c r="I333" s="1245">
        <v>71.760000000000005</v>
      </c>
    </row>
    <row r="334" spans="1:9" x14ac:dyDescent="0.35">
      <c r="A334">
        <v>41885</v>
      </c>
      <c r="B334" s="1242">
        <v>45287</v>
      </c>
      <c r="C334" s="1243">
        <v>0.49652777777777773</v>
      </c>
      <c r="D334" t="s">
        <v>1131</v>
      </c>
      <c r="E334" t="s">
        <v>1132</v>
      </c>
      <c r="F334" t="s">
        <v>1347</v>
      </c>
      <c r="G334" t="s">
        <v>1415</v>
      </c>
      <c r="H334" s="1245">
        <v>76.34</v>
      </c>
      <c r="I334" s="1245">
        <v>72.06</v>
      </c>
    </row>
    <row r="335" spans="1:9" x14ac:dyDescent="0.35">
      <c r="A335">
        <v>41886</v>
      </c>
      <c r="B335" s="1242">
        <v>45287</v>
      </c>
      <c r="C335" s="1243">
        <v>0.49652777777777773</v>
      </c>
      <c r="D335" t="s">
        <v>1131</v>
      </c>
      <c r="E335" t="s">
        <v>1132</v>
      </c>
      <c r="F335" t="s">
        <v>1347</v>
      </c>
      <c r="G335" t="s">
        <v>1416</v>
      </c>
      <c r="H335" s="1245">
        <v>75.05</v>
      </c>
      <c r="I335" s="1245">
        <v>70.86</v>
      </c>
    </row>
    <row r="336" spans="1:9" x14ac:dyDescent="0.35">
      <c r="A336">
        <v>41887</v>
      </c>
      <c r="B336" s="1242">
        <v>45287</v>
      </c>
      <c r="C336" s="1243">
        <v>0.49652777777777773</v>
      </c>
      <c r="D336" t="s">
        <v>1131</v>
      </c>
      <c r="E336" t="s">
        <v>1132</v>
      </c>
      <c r="F336" t="s">
        <v>1347</v>
      </c>
      <c r="G336" t="s">
        <v>1417</v>
      </c>
      <c r="H336" s="1245">
        <v>75.38</v>
      </c>
      <c r="I336" s="1245">
        <v>71.16</v>
      </c>
    </row>
    <row r="337" spans="1:9" x14ac:dyDescent="0.35">
      <c r="A337">
        <v>41888</v>
      </c>
      <c r="B337" s="1242">
        <v>45287</v>
      </c>
      <c r="C337" s="1243">
        <v>0.49652777777777773</v>
      </c>
      <c r="D337" t="s">
        <v>1131</v>
      </c>
      <c r="E337" t="s">
        <v>1132</v>
      </c>
      <c r="F337" t="s">
        <v>1347</v>
      </c>
      <c r="G337" t="s">
        <v>1418</v>
      </c>
      <c r="H337" s="1245">
        <v>75.7</v>
      </c>
      <c r="I337" s="1245">
        <v>71.459999999999994</v>
      </c>
    </row>
    <row r="338" spans="1:9" x14ac:dyDescent="0.35">
      <c r="A338">
        <v>41889</v>
      </c>
      <c r="B338" s="1242">
        <v>45287</v>
      </c>
      <c r="C338" s="1243">
        <v>0.49652777777777773</v>
      </c>
      <c r="D338" t="s">
        <v>1131</v>
      </c>
      <c r="E338" t="s">
        <v>1132</v>
      </c>
      <c r="F338" t="s">
        <v>1347</v>
      </c>
      <c r="G338" t="s">
        <v>1419</v>
      </c>
      <c r="H338" s="1245">
        <v>76.02</v>
      </c>
      <c r="I338" s="1245">
        <v>71.760000000000005</v>
      </c>
    </row>
    <row r="339" spans="1:9" x14ac:dyDescent="0.35">
      <c r="A339">
        <v>41890</v>
      </c>
      <c r="B339" s="1242">
        <v>45287</v>
      </c>
      <c r="C339" s="1243">
        <v>0.49652777777777773</v>
      </c>
      <c r="D339" t="s">
        <v>1131</v>
      </c>
      <c r="E339" t="s">
        <v>1132</v>
      </c>
      <c r="F339" t="s">
        <v>1347</v>
      </c>
      <c r="G339" t="s">
        <v>1420</v>
      </c>
      <c r="H339" s="1245">
        <v>76.34</v>
      </c>
      <c r="I339" s="1245">
        <v>72.06</v>
      </c>
    </row>
    <row r="340" spans="1:9" x14ac:dyDescent="0.35">
      <c r="A340">
        <v>41891</v>
      </c>
      <c r="B340" s="1242">
        <v>45287</v>
      </c>
      <c r="C340" s="1243">
        <v>0.49652777777777773</v>
      </c>
      <c r="D340" t="s">
        <v>1131</v>
      </c>
      <c r="E340" t="s">
        <v>1132</v>
      </c>
      <c r="F340" t="s">
        <v>1347</v>
      </c>
      <c r="G340" t="s">
        <v>1421</v>
      </c>
      <c r="H340" s="1245">
        <v>75.05</v>
      </c>
      <c r="I340" s="1245">
        <v>70.86</v>
      </c>
    </row>
    <row r="341" spans="1:9" x14ac:dyDescent="0.35">
      <c r="A341">
        <v>41892</v>
      </c>
      <c r="B341" s="1242">
        <v>45287</v>
      </c>
      <c r="C341" s="1243">
        <v>0.49652777777777773</v>
      </c>
      <c r="D341" t="s">
        <v>1131</v>
      </c>
      <c r="E341" t="s">
        <v>1132</v>
      </c>
      <c r="F341" t="s">
        <v>1347</v>
      </c>
      <c r="G341" t="s">
        <v>1422</v>
      </c>
      <c r="H341" s="1245">
        <v>75.38</v>
      </c>
      <c r="I341" s="1245">
        <v>71.16</v>
      </c>
    </row>
    <row r="342" spans="1:9" x14ac:dyDescent="0.35">
      <c r="A342">
        <v>41893</v>
      </c>
      <c r="B342" s="1242">
        <v>45287</v>
      </c>
      <c r="C342" s="1243">
        <v>0.49652777777777773</v>
      </c>
      <c r="D342" t="s">
        <v>1131</v>
      </c>
      <c r="E342" t="s">
        <v>1132</v>
      </c>
      <c r="F342" t="s">
        <v>1347</v>
      </c>
      <c r="G342" t="s">
        <v>1423</v>
      </c>
      <c r="H342" s="1245">
        <v>75.7</v>
      </c>
      <c r="I342" s="1245">
        <v>71.459999999999994</v>
      </c>
    </row>
    <row r="343" spans="1:9" x14ac:dyDescent="0.35">
      <c r="A343">
        <v>41894</v>
      </c>
      <c r="B343" s="1242">
        <v>45287</v>
      </c>
      <c r="C343" s="1243">
        <v>0.49652777777777773</v>
      </c>
      <c r="D343" t="s">
        <v>1131</v>
      </c>
      <c r="E343" t="s">
        <v>1132</v>
      </c>
      <c r="F343" t="s">
        <v>1347</v>
      </c>
      <c r="G343" t="s">
        <v>1424</v>
      </c>
      <c r="H343" s="1245">
        <v>76.02</v>
      </c>
      <c r="I343" s="1245">
        <v>71.760000000000005</v>
      </c>
    </row>
    <row r="344" spans="1:9" x14ac:dyDescent="0.35">
      <c r="A344">
        <v>41895</v>
      </c>
      <c r="B344" s="1242">
        <v>45287</v>
      </c>
      <c r="C344" s="1243">
        <v>0.49652777777777773</v>
      </c>
      <c r="D344" t="s">
        <v>1131</v>
      </c>
      <c r="E344" t="s">
        <v>1132</v>
      </c>
      <c r="F344" t="s">
        <v>1347</v>
      </c>
      <c r="G344" t="s">
        <v>1425</v>
      </c>
      <c r="H344" s="1245">
        <v>76.34</v>
      </c>
      <c r="I344" s="1245">
        <v>72.06</v>
      </c>
    </row>
    <row r="345" spans="1:9" x14ac:dyDescent="0.35">
      <c r="A345">
        <v>41896</v>
      </c>
      <c r="B345" s="1242">
        <v>45287</v>
      </c>
      <c r="C345" s="1243">
        <v>0.49652777777777773</v>
      </c>
      <c r="D345" t="s">
        <v>1131</v>
      </c>
      <c r="E345" t="s">
        <v>1132</v>
      </c>
      <c r="F345" t="s">
        <v>1347</v>
      </c>
      <c r="G345" t="s">
        <v>1426</v>
      </c>
      <c r="H345" s="1245">
        <v>75.05</v>
      </c>
      <c r="I345" s="1245">
        <v>70.86</v>
      </c>
    </row>
    <row r="346" spans="1:9" x14ac:dyDescent="0.35">
      <c r="A346">
        <v>41897</v>
      </c>
      <c r="B346" s="1242">
        <v>45287</v>
      </c>
      <c r="C346" s="1243">
        <v>0.49652777777777773</v>
      </c>
      <c r="D346" t="s">
        <v>1131</v>
      </c>
      <c r="E346" t="s">
        <v>1132</v>
      </c>
      <c r="F346" t="s">
        <v>1347</v>
      </c>
      <c r="G346" t="s">
        <v>1427</v>
      </c>
      <c r="H346" s="1245">
        <v>75.38</v>
      </c>
      <c r="I346" s="1245">
        <v>71.16</v>
      </c>
    </row>
    <row r="347" spans="1:9" x14ac:dyDescent="0.35">
      <c r="A347">
        <v>41898</v>
      </c>
      <c r="B347" s="1242">
        <v>45287</v>
      </c>
      <c r="C347" s="1243">
        <v>0.49652777777777773</v>
      </c>
      <c r="D347" t="s">
        <v>1131</v>
      </c>
      <c r="E347" t="s">
        <v>1132</v>
      </c>
      <c r="F347" t="s">
        <v>1347</v>
      </c>
      <c r="G347" t="s">
        <v>1428</v>
      </c>
      <c r="H347" s="1245">
        <v>75.7</v>
      </c>
      <c r="I347" s="1245">
        <v>71.459999999999994</v>
      </c>
    </row>
    <row r="348" spans="1:9" x14ac:dyDescent="0.35">
      <c r="A348">
        <v>41899</v>
      </c>
      <c r="B348" s="1242">
        <v>45287</v>
      </c>
      <c r="C348" s="1243">
        <v>0.49652777777777773</v>
      </c>
      <c r="D348" t="s">
        <v>1131</v>
      </c>
      <c r="E348" t="s">
        <v>1132</v>
      </c>
      <c r="F348" t="s">
        <v>1347</v>
      </c>
      <c r="G348" t="s">
        <v>1429</v>
      </c>
      <c r="H348" s="1245">
        <v>76.02</v>
      </c>
      <c r="I348" s="1245">
        <v>71.760000000000005</v>
      </c>
    </row>
    <row r="349" spans="1:9" x14ac:dyDescent="0.35">
      <c r="A349">
        <v>41900</v>
      </c>
      <c r="B349" s="1242">
        <v>45287</v>
      </c>
      <c r="C349" s="1243">
        <v>0.49652777777777773</v>
      </c>
      <c r="D349" t="s">
        <v>1131</v>
      </c>
      <c r="E349" t="s">
        <v>1132</v>
      </c>
      <c r="F349" t="s">
        <v>1347</v>
      </c>
      <c r="G349" t="s">
        <v>1430</v>
      </c>
      <c r="H349" s="1245">
        <v>76.34</v>
      </c>
      <c r="I349" s="1245">
        <v>72.06</v>
      </c>
    </row>
    <row r="350" spans="1:9" x14ac:dyDescent="0.35">
      <c r="A350">
        <v>41901</v>
      </c>
      <c r="B350" s="1242">
        <v>45287</v>
      </c>
      <c r="C350" s="1243">
        <v>0.49652777777777773</v>
      </c>
      <c r="D350" t="s">
        <v>1131</v>
      </c>
      <c r="E350" t="s">
        <v>1132</v>
      </c>
      <c r="F350" t="s">
        <v>1347</v>
      </c>
      <c r="G350" t="s">
        <v>1431</v>
      </c>
      <c r="H350" s="1245">
        <v>75.05</v>
      </c>
      <c r="I350" s="1245">
        <v>70.86</v>
      </c>
    </row>
    <row r="351" spans="1:9" x14ac:dyDescent="0.35">
      <c r="A351">
        <v>41902</v>
      </c>
      <c r="B351" s="1242">
        <v>45287</v>
      </c>
      <c r="C351" s="1243">
        <v>0.49652777777777773</v>
      </c>
      <c r="D351" t="s">
        <v>1131</v>
      </c>
      <c r="E351" t="s">
        <v>1132</v>
      </c>
      <c r="F351" t="s">
        <v>1347</v>
      </c>
      <c r="G351" t="s">
        <v>1432</v>
      </c>
      <c r="H351" s="1245">
        <v>75.38</v>
      </c>
      <c r="I351" s="1245">
        <v>71.16</v>
      </c>
    </row>
    <row r="352" spans="1:9" x14ac:dyDescent="0.35">
      <c r="A352">
        <v>41903</v>
      </c>
      <c r="B352" s="1242">
        <v>45287</v>
      </c>
      <c r="C352" s="1243">
        <v>0.49652777777777773</v>
      </c>
      <c r="D352" t="s">
        <v>1131</v>
      </c>
      <c r="E352" t="s">
        <v>1132</v>
      </c>
      <c r="F352" t="s">
        <v>1347</v>
      </c>
      <c r="G352" t="s">
        <v>1433</v>
      </c>
      <c r="H352" s="1245">
        <v>75.7</v>
      </c>
      <c r="I352" s="1245">
        <v>71.459999999999994</v>
      </c>
    </row>
    <row r="353" spans="1:9" x14ac:dyDescent="0.35">
      <c r="A353">
        <v>41904</v>
      </c>
      <c r="B353" s="1242">
        <v>45287</v>
      </c>
      <c r="C353" s="1243">
        <v>0.49652777777777773</v>
      </c>
      <c r="D353" t="s">
        <v>1131</v>
      </c>
      <c r="E353" t="s">
        <v>1132</v>
      </c>
      <c r="F353" t="s">
        <v>1347</v>
      </c>
      <c r="G353" t="s">
        <v>1434</v>
      </c>
      <c r="H353" s="1245">
        <v>76.02</v>
      </c>
      <c r="I353" s="1245">
        <v>71.760000000000005</v>
      </c>
    </row>
    <row r="354" spans="1:9" x14ac:dyDescent="0.35">
      <c r="A354">
        <v>41905</v>
      </c>
      <c r="B354" s="1242">
        <v>45287</v>
      </c>
      <c r="C354" s="1243">
        <v>0.49652777777777773</v>
      </c>
      <c r="D354" t="s">
        <v>1131</v>
      </c>
      <c r="E354" t="s">
        <v>1132</v>
      </c>
      <c r="F354" t="s">
        <v>1347</v>
      </c>
      <c r="G354" t="s">
        <v>1435</v>
      </c>
      <c r="H354" s="1245">
        <v>76.34</v>
      </c>
      <c r="I354" s="1245">
        <v>72.06</v>
      </c>
    </row>
    <row r="355" spans="1:9" x14ac:dyDescent="0.35">
      <c r="A355">
        <v>41906</v>
      </c>
      <c r="B355" s="1242">
        <v>45287</v>
      </c>
      <c r="C355" s="1243">
        <v>0.49652777777777773</v>
      </c>
      <c r="D355" t="s">
        <v>1131</v>
      </c>
      <c r="E355" t="s">
        <v>1132</v>
      </c>
      <c r="F355" t="s">
        <v>1347</v>
      </c>
      <c r="G355" t="s">
        <v>1436</v>
      </c>
      <c r="H355" s="1245">
        <v>75.05</v>
      </c>
      <c r="I355" s="1245">
        <v>70.86</v>
      </c>
    </row>
    <row r="356" spans="1:9" x14ac:dyDescent="0.35">
      <c r="A356">
        <v>41907</v>
      </c>
      <c r="B356" s="1242">
        <v>45287</v>
      </c>
      <c r="C356" s="1243">
        <v>0.49652777777777773</v>
      </c>
      <c r="D356" t="s">
        <v>1131</v>
      </c>
      <c r="E356" t="s">
        <v>1132</v>
      </c>
      <c r="F356" t="s">
        <v>1347</v>
      </c>
      <c r="G356" t="s">
        <v>1437</v>
      </c>
      <c r="H356" s="1245">
        <v>75.38</v>
      </c>
      <c r="I356" s="1245">
        <v>71.16</v>
      </c>
    </row>
    <row r="357" spans="1:9" x14ac:dyDescent="0.35">
      <c r="A357">
        <v>41908</v>
      </c>
      <c r="B357" s="1242">
        <v>45287</v>
      </c>
      <c r="C357" s="1243">
        <v>0.49652777777777773</v>
      </c>
      <c r="D357" t="s">
        <v>1131</v>
      </c>
      <c r="E357" t="s">
        <v>1132</v>
      </c>
      <c r="F357" t="s">
        <v>1347</v>
      </c>
      <c r="G357" t="s">
        <v>1438</v>
      </c>
      <c r="H357" s="1245">
        <v>75.7</v>
      </c>
      <c r="I357" s="1245">
        <v>71.459999999999994</v>
      </c>
    </row>
    <row r="358" spans="1:9" x14ac:dyDescent="0.35">
      <c r="A358">
        <v>41909</v>
      </c>
      <c r="B358" s="1242">
        <v>45287</v>
      </c>
      <c r="C358" s="1243">
        <v>0.49652777777777773</v>
      </c>
      <c r="D358" t="s">
        <v>1131</v>
      </c>
      <c r="E358" t="s">
        <v>1132</v>
      </c>
      <c r="F358" t="s">
        <v>1347</v>
      </c>
      <c r="G358" t="s">
        <v>1439</v>
      </c>
      <c r="H358" s="1245">
        <v>76.02</v>
      </c>
      <c r="I358" s="1245">
        <v>71.760000000000005</v>
      </c>
    </row>
    <row r="359" spans="1:9" x14ac:dyDescent="0.35">
      <c r="A359">
        <v>41910</v>
      </c>
      <c r="B359" s="1242">
        <v>45287</v>
      </c>
      <c r="C359" s="1243">
        <v>0.49652777777777773</v>
      </c>
      <c r="D359" t="s">
        <v>1131</v>
      </c>
      <c r="E359" t="s">
        <v>1132</v>
      </c>
      <c r="F359" t="s">
        <v>1347</v>
      </c>
      <c r="G359" t="s">
        <v>1440</v>
      </c>
      <c r="H359" s="1245">
        <v>76.34</v>
      </c>
      <c r="I359" s="1245">
        <v>72.06</v>
      </c>
    </row>
    <row r="360" spans="1:9" x14ac:dyDescent="0.35">
      <c r="A360">
        <v>41911</v>
      </c>
      <c r="B360" s="1242">
        <v>45287</v>
      </c>
      <c r="C360" s="1243">
        <v>0.49652777777777773</v>
      </c>
      <c r="D360" t="s">
        <v>1131</v>
      </c>
      <c r="E360" t="s">
        <v>1132</v>
      </c>
      <c r="F360" t="s">
        <v>1347</v>
      </c>
      <c r="G360" t="s">
        <v>1441</v>
      </c>
      <c r="H360" s="1245">
        <v>75.05</v>
      </c>
      <c r="I360" s="1245">
        <v>70.86</v>
      </c>
    </row>
    <row r="361" spans="1:9" x14ac:dyDescent="0.35">
      <c r="A361">
        <v>41912</v>
      </c>
      <c r="B361" s="1242">
        <v>45287</v>
      </c>
      <c r="C361" s="1243">
        <v>0.49652777777777773</v>
      </c>
      <c r="D361" t="s">
        <v>1131</v>
      </c>
      <c r="E361" t="s">
        <v>1132</v>
      </c>
      <c r="F361" t="s">
        <v>1347</v>
      </c>
      <c r="G361" t="s">
        <v>1442</v>
      </c>
      <c r="H361" s="1245">
        <v>75.38</v>
      </c>
      <c r="I361" s="1245">
        <v>71.16</v>
      </c>
    </row>
    <row r="362" spans="1:9" x14ac:dyDescent="0.35">
      <c r="A362">
        <v>41913</v>
      </c>
      <c r="B362" s="1242">
        <v>45287</v>
      </c>
      <c r="C362" s="1243">
        <v>0.49652777777777773</v>
      </c>
      <c r="D362" t="s">
        <v>1131</v>
      </c>
      <c r="E362" t="s">
        <v>1132</v>
      </c>
      <c r="F362" t="s">
        <v>1347</v>
      </c>
      <c r="G362" t="s">
        <v>1443</v>
      </c>
      <c r="H362" s="1245">
        <v>75.7</v>
      </c>
      <c r="I362" s="1245">
        <v>71.459999999999994</v>
      </c>
    </row>
    <row r="363" spans="1:9" x14ac:dyDescent="0.35">
      <c r="A363">
        <v>41914</v>
      </c>
      <c r="B363" s="1242">
        <v>45287</v>
      </c>
      <c r="C363" s="1243">
        <v>0.49652777777777773</v>
      </c>
      <c r="D363" t="s">
        <v>1131</v>
      </c>
      <c r="E363" t="s">
        <v>1132</v>
      </c>
      <c r="F363" t="s">
        <v>1347</v>
      </c>
      <c r="G363" t="s">
        <v>1444</v>
      </c>
      <c r="H363" s="1245">
        <v>76.02</v>
      </c>
      <c r="I363" s="1245">
        <v>71.760000000000005</v>
      </c>
    </row>
    <row r="364" spans="1:9" x14ac:dyDescent="0.35">
      <c r="A364">
        <v>41915</v>
      </c>
      <c r="B364" s="1242">
        <v>45287</v>
      </c>
      <c r="C364" s="1243">
        <v>0.49652777777777773</v>
      </c>
      <c r="D364" t="s">
        <v>1131</v>
      </c>
      <c r="E364" t="s">
        <v>1132</v>
      </c>
      <c r="F364" t="s">
        <v>1347</v>
      </c>
      <c r="G364" t="s">
        <v>1445</v>
      </c>
      <c r="H364" s="1245">
        <v>76.34</v>
      </c>
      <c r="I364" s="1245">
        <v>72.06</v>
      </c>
    </row>
    <row r="365" spans="1:9" x14ac:dyDescent="0.35">
      <c r="A365">
        <v>41916</v>
      </c>
      <c r="B365" s="1242">
        <v>45287</v>
      </c>
      <c r="C365" s="1243">
        <v>0.49652777777777773</v>
      </c>
      <c r="D365" t="s">
        <v>1131</v>
      </c>
      <c r="E365" t="s">
        <v>1132</v>
      </c>
      <c r="F365" t="s">
        <v>1347</v>
      </c>
      <c r="G365" t="s">
        <v>1446</v>
      </c>
      <c r="H365" s="1245">
        <v>75.05</v>
      </c>
      <c r="I365" s="1245">
        <v>70.86</v>
      </c>
    </row>
    <row r="366" spans="1:9" x14ac:dyDescent="0.35">
      <c r="A366">
        <v>41917</v>
      </c>
      <c r="B366" s="1242">
        <v>45287</v>
      </c>
      <c r="C366" s="1243">
        <v>0.49652777777777773</v>
      </c>
      <c r="D366" t="s">
        <v>1131</v>
      </c>
      <c r="E366" t="s">
        <v>1132</v>
      </c>
      <c r="F366" t="s">
        <v>1347</v>
      </c>
      <c r="G366" t="s">
        <v>1447</v>
      </c>
      <c r="H366" s="1245">
        <v>75.38</v>
      </c>
      <c r="I366" s="1245">
        <v>71.16</v>
      </c>
    </row>
    <row r="367" spans="1:9" x14ac:dyDescent="0.35">
      <c r="A367">
        <v>41918</v>
      </c>
      <c r="B367" s="1242">
        <v>45287</v>
      </c>
      <c r="C367" s="1243">
        <v>0.49652777777777773</v>
      </c>
      <c r="D367" t="s">
        <v>1131</v>
      </c>
      <c r="E367" t="s">
        <v>1132</v>
      </c>
      <c r="F367" t="s">
        <v>1347</v>
      </c>
      <c r="G367" t="s">
        <v>1448</v>
      </c>
      <c r="H367" s="1245">
        <v>75.7</v>
      </c>
      <c r="I367" s="1245">
        <v>71.459999999999994</v>
      </c>
    </row>
    <row r="368" spans="1:9" x14ac:dyDescent="0.35">
      <c r="A368">
        <v>41919</v>
      </c>
      <c r="B368" s="1242">
        <v>45287</v>
      </c>
      <c r="C368" s="1243">
        <v>0.49652777777777773</v>
      </c>
      <c r="D368" t="s">
        <v>1131</v>
      </c>
      <c r="E368" t="s">
        <v>1132</v>
      </c>
      <c r="F368" t="s">
        <v>1347</v>
      </c>
      <c r="G368" t="s">
        <v>1449</v>
      </c>
      <c r="H368" s="1245">
        <v>76.02</v>
      </c>
      <c r="I368" s="1245">
        <v>71.760000000000005</v>
      </c>
    </row>
    <row r="369" spans="1:9" x14ac:dyDescent="0.35">
      <c r="A369">
        <v>41920</v>
      </c>
      <c r="B369" s="1242">
        <v>45287</v>
      </c>
      <c r="C369" s="1243">
        <v>0.49652777777777773</v>
      </c>
      <c r="D369" t="s">
        <v>1131</v>
      </c>
      <c r="E369" t="s">
        <v>1132</v>
      </c>
      <c r="F369" t="s">
        <v>1347</v>
      </c>
      <c r="G369" t="s">
        <v>1450</v>
      </c>
      <c r="H369" s="1245">
        <v>76.34</v>
      </c>
      <c r="I369" s="1245">
        <v>72.06</v>
      </c>
    </row>
    <row r="370" spans="1:9" x14ac:dyDescent="0.35">
      <c r="A370">
        <v>41921</v>
      </c>
      <c r="B370" s="1242">
        <v>45287</v>
      </c>
      <c r="C370" s="1243">
        <v>0.49652777777777773</v>
      </c>
      <c r="D370" t="s">
        <v>1131</v>
      </c>
      <c r="E370" t="s">
        <v>1132</v>
      </c>
      <c r="F370" t="s">
        <v>1347</v>
      </c>
      <c r="G370" t="s">
        <v>1451</v>
      </c>
      <c r="H370" s="1245">
        <v>75.05</v>
      </c>
      <c r="I370" s="1245">
        <v>70.86</v>
      </c>
    </row>
    <row r="371" spans="1:9" x14ac:dyDescent="0.35">
      <c r="A371">
        <v>41922</v>
      </c>
      <c r="B371" s="1242">
        <v>45287</v>
      </c>
      <c r="C371" s="1243">
        <v>0.49652777777777773</v>
      </c>
      <c r="D371" t="s">
        <v>1131</v>
      </c>
      <c r="E371" t="s">
        <v>1132</v>
      </c>
      <c r="F371" t="s">
        <v>1347</v>
      </c>
      <c r="G371" t="s">
        <v>1452</v>
      </c>
      <c r="H371" s="1245">
        <v>75.38</v>
      </c>
      <c r="I371" s="1245">
        <v>71.16</v>
      </c>
    </row>
    <row r="372" spans="1:9" x14ac:dyDescent="0.35">
      <c r="A372">
        <v>41923</v>
      </c>
      <c r="B372" s="1242">
        <v>45287</v>
      </c>
      <c r="C372" s="1243">
        <v>0.49652777777777773</v>
      </c>
      <c r="D372" t="s">
        <v>1131</v>
      </c>
      <c r="E372" t="s">
        <v>1132</v>
      </c>
      <c r="F372" t="s">
        <v>1347</v>
      </c>
      <c r="G372" t="s">
        <v>1453</v>
      </c>
      <c r="H372" s="1245">
        <v>75.7</v>
      </c>
      <c r="I372" s="1245">
        <v>71.459999999999994</v>
      </c>
    </row>
    <row r="373" spans="1:9" x14ac:dyDescent="0.35">
      <c r="A373">
        <v>41924</v>
      </c>
      <c r="B373" s="1242">
        <v>45287</v>
      </c>
      <c r="C373" s="1243">
        <v>0.49652777777777773</v>
      </c>
      <c r="D373" t="s">
        <v>1131</v>
      </c>
      <c r="E373" t="s">
        <v>1132</v>
      </c>
      <c r="F373" t="s">
        <v>1347</v>
      </c>
      <c r="G373" t="s">
        <v>1454</v>
      </c>
      <c r="H373" s="1245">
        <v>76.02</v>
      </c>
      <c r="I373" s="1245">
        <v>71.760000000000005</v>
      </c>
    </row>
    <row r="374" spans="1:9" x14ac:dyDescent="0.35">
      <c r="A374">
        <v>41925</v>
      </c>
      <c r="B374" s="1242">
        <v>45287</v>
      </c>
      <c r="C374" s="1243">
        <v>0.49652777777777773</v>
      </c>
      <c r="D374" t="s">
        <v>1131</v>
      </c>
      <c r="E374" t="s">
        <v>1132</v>
      </c>
      <c r="F374" t="s">
        <v>1347</v>
      </c>
      <c r="G374" t="s">
        <v>1455</v>
      </c>
      <c r="H374" s="1245">
        <v>76.34</v>
      </c>
      <c r="I374" s="1245">
        <v>72.06</v>
      </c>
    </row>
    <row r="375" spans="1:9" x14ac:dyDescent="0.35">
      <c r="A375">
        <v>41926</v>
      </c>
      <c r="B375" s="1242">
        <v>45287</v>
      </c>
      <c r="C375" s="1243">
        <v>0.49652777777777773</v>
      </c>
      <c r="D375" t="s">
        <v>1131</v>
      </c>
      <c r="E375" t="s">
        <v>1132</v>
      </c>
      <c r="F375" t="s">
        <v>1347</v>
      </c>
      <c r="G375" t="s">
        <v>1456</v>
      </c>
      <c r="H375" s="1245">
        <v>75.05</v>
      </c>
      <c r="I375" s="1245">
        <v>70.86</v>
      </c>
    </row>
    <row r="376" spans="1:9" x14ac:dyDescent="0.35">
      <c r="A376">
        <v>41927</v>
      </c>
      <c r="B376" s="1242">
        <v>45287</v>
      </c>
      <c r="C376" s="1243">
        <v>0.49652777777777773</v>
      </c>
      <c r="D376" t="s">
        <v>1131</v>
      </c>
      <c r="E376" t="s">
        <v>1132</v>
      </c>
      <c r="F376" t="s">
        <v>1347</v>
      </c>
      <c r="G376" t="s">
        <v>1457</v>
      </c>
      <c r="H376" s="1245">
        <v>75.38</v>
      </c>
      <c r="I376" s="1245">
        <v>71.16</v>
      </c>
    </row>
    <row r="377" spans="1:9" x14ac:dyDescent="0.35">
      <c r="A377">
        <v>41928</v>
      </c>
      <c r="B377" s="1242">
        <v>45287</v>
      </c>
      <c r="C377" s="1243">
        <v>0.49652777777777773</v>
      </c>
      <c r="D377" t="s">
        <v>1131</v>
      </c>
      <c r="E377" t="s">
        <v>1132</v>
      </c>
      <c r="F377" t="s">
        <v>1347</v>
      </c>
      <c r="G377" t="s">
        <v>1458</v>
      </c>
      <c r="H377" s="1245">
        <v>75.7</v>
      </c>
      <c r="I377" s="1245">
        <v>71.459999999999994</v>
      </c>
    </row>
    <row r="378" spans="1:9" x14ac:dyDescent="0.35">
      <c r="A378">
        <v>41929</v>
      </c>
      <c r="B378" s="1242">
        <v>45287</v>
      </c>
      <c r="C378" s="1243">
        <v>0.49652777777777773</v>
      </c>
      <c r="D378" t="s">
        <v>1131</v>
      </c>
      <c r="E378" t="s">
        <v>1132</v>
      </c>
      <c r="F378" t="s">
        <v>1347</v>
      </c>
      <c r="G378" t="s">
        <v>1459</v>
      </c>
      <c r="H378" s="1245">
        <v>76.02</v>
      </c>
      <c r="I378" s="1245">
        <v>71.760000000000005</v>
      </c>
    </row>
    <row r="379" spans="1:9" x14ac:dyDescent="0.35">
      <c r="A379">
        <v>41930</v>
      </c>
      <c r="B379" s="1242">
        <v>45287</v>
      </c>
      <c r="C379" s="1243">
        <v>0.49652777777777773</v>
      </c>
      <c r="D379" t="s">
        <v>1131</v>
      </c>
      <c r="E379" t="s">
        <v>1132</v>
      </c>
      <c r="F379" t="s">
        <v>1347</v>
      </c>
      <c r="G379" t="s">
        <v>1460</v>
      </c>
      <c r="H379" s="1245">
        <v>76.34</v>
      </c>
      <c r="I379" s="1245">
        <v>72.06</v>
      </c>
    </row>
    <row r="380" spans="1:9" x14ac:dyDescent="0.35">
      <c r="A380">
        <v>41931</v>
      </c>
      <c r="B380" s="1242">
        <v>45287</v>
      </c>
      <c r="C380" s="1243">
        <v>0.49652777777777773</v>
      </c>
      <c r="D380" t="s">
        <v>1131</v>
      </c>
      <c r="E380" t="s">
        <v>1132</v>
      </c>
      <c r="F380" t="s">
        <v>1347</v>
      </c>
      <c r="G380" t="s">
        <v>1461</v>
      </c>
      <c r="H380" s="1245">
        <v>75.05</v>
      </c>
      <c r="I380" s="1245">
        <v>70.86</v>
      </c>
    </row>
    <row r="381" spans="1:9" x14ac:dyDescent="0.35">
      <c r="A381">
        <v>41932</v>
      </c>
      <c r="B381" s="1242">
        <v>45287</v>
      </c>
      <c r="C381" s="1243">
        <v>0.49652777777777773</v>
      </c>
      <c r="D381" t="s">
        <v>1131</v>
      </c>
      <c r="E381" t="s">
        <v>1132</v>
      </c>
      <c r="F381" t="s">
        <v>1347</v>
      </c>
      <c r="G381" t="s">
        <v>1462</v>
      </c>
      <c r="H381" s="1245">
        <v>75.38</v>
      </c>
      <c r="I381" s="1245">
        <v>71.16</v>
      </c>
    </row>
    <row r="382" spans="1:9" x14ac:dyDescent="0.35">
      <c r="A382">
        <v>41933</v>
      </c>
      <c r="B382" s="1242">
        <v>45287</v>
      </c>
      <c r="C382" s="1243">
        <v>0.49652777777777773</v>
      </c>
      <c r="D382" t="s">
        <v>1131</v>
      </c>
      <c r="E382" t="s">
        <v>1132</v>
      </c>
      <c r="F382" t="s">
        <v>1347</v>
      </c>
      <c r="G382" t="s">
        <v>1463</v>
      </c>
      <c r="H382" s="1245">
        <v>75.7</v>
      </c>
      <c r="I382" s="1245">
        <v>71.459999999999994</v>
      </c>
    </row>
    <row r="383" spans="1:9" x14ac:dyDescent="0.35">
      <c r="A383">
        <v>41934</v>
      </c>
      <c r="B383" s="1242">
        <v>45287</v>
      </c>
      <c r="C383" s="1243">
        <v>0.49652777777777773</v>
      </c>
      <c r="D383" t="s">
        <v>1131</v>
      </c>
      <c r="E383" t="s">
        <v>1132</v>
      </c>
      <c r="F383" t="s">
        <v>1347</v>
      </c>
      <c r="G383" t="s">
        <v>1464</v>
      </c>
      <c r="H383" s="1245">
        <v>76.02</v>
      </c>
      <c r="I383" s="1245">
        <v>71.760000000000005</v>
      </c>
    </row>
    <row r="384" spans="1:9" x14ac:dyDescent="0.35">
      <c r="A384">
        <v>41935</v>
      </c>
      <c r="B384" s="1242">
        <v>45287</v>
      </c>
      <c r="C384" s="1243">
        <v>0.49652777777777773</v>
      </c>
      <c r="D384" t="s">
        <v>1131</v>
      </c>
      <c r="E384" t="s">
        <v>1132</v>
      </c>
      <c r="F384" t="s">
        <v>1347</v>
      </c>
      <c r="G384" t="s">
        <v>1465</v>
      </c>
      <c r="H384" s="1245">
        <v>76.34</v>
      </c>
      <c r="I384" s="1245">
        <v>72.06</v>
      </c>
    </row>
    <row r="385" spans="1:9" x14ac:dyDescent="0.35">
      <c r="A385">
        <v>41936</v>
      </c>
      <c r="B385" s="1242">
        <v>45287</v>
      </c>
      <c r="C385" s="1243">
        <v>0.49652777777777773</v>
      </c>
      <c r="D385" t="s">
        <v>1131</v>
      </c>
      <c r="E385" t="s">
        <v>1132</v>
      </c>
      <c r="F385" t="s">
        <v>1347</v>
      </c>
      <c r="G385" t="s">
        <v>1466</v>
      </c>
      <c r="H385" s="1245">
        <v>75.05</v>
      </c>
      <c r="I385" s="1245">
        <v>70.86</v>
      </c>
    </row>
    <row r="386" spans="1:9" x14ac:dyDescent="0.35">
      <c r="A386">
        <v>41937</v>
      </c>
      <c r="B386" s="1242">
        <v>45287</v>
      </c>
      <c r="C386" s="1243">
        <v>0.49652777777777773</v>
      </c>
      <c r="D386" t="s">
        <v>1131</v>
      </c>
      <c r="E386" t="s">
        <v>1132</v>
      </c>
      <c r="F386" t="s">
        <v>1347</v>
      </c>
      <c r="G386" t="s">
        <v>1467</v>
      </c>
      <c r="H386" s="1245">
        <v>75.38</v>
      </c>
      <c r="I386" s="1245">
        <v>71.16</v>
      </c>
    </row>
    <row r="387" spans="1:9" x14ac:dyDescent="0.35">
      <c r="A387">
        <v>41938</v>
      </c>
      <c r="B387" s="1242">
        <v>45287</v>
      </c>
      <c r="C387" s="1243">
        <v>0.49652777777777773</v>
      </c>
      <c r="D387" t="s">
        <v>1131</v>
      </c>
      <c r="E387" t="s">
        <v>1132</v>
      </c>
      <c r="F387" t="s">
        <v>1347</v>
      </c>
      <c r="G387" t="s">
        <v>1468</v>
      </c>
      <c r="H387" s="1245">
        <v>75.7</v>
      </c>
      <c r="I387" s="1245">
        <v>71.459999999999994</v>
      </c>
    </row>
    <row r="388" spans="1:9" x14ac:dyDescent="0.35">
      <c r="A388">
        <v>41939</v>
      </c>
      <c r="B388" s="1242">
        <v>45287</v>
      </c>
      <c r="C388" s="1243">
        <v>0.49652777777777773</v>
      </c>
      <c r="D388" t="s">
        <v>1131</v>
      </c>
      <c r="E388" t="s">
        <v>1132</v>
      </c>
      <c r="F388" t="s">
        <v>1347</v>
      </c>
      <c r="G388" t="s">
        <v>1469</v>
      </c>
      <c r="H388" s="1245">
        <v>76.02</v>
      </c>
      <c r="I388" s="1245">
        <v>71.760000000000005</v>
      </c>
    </row>
    <row r="389" spans="1:9" x14ac:dyDescent="0.35">
      <c r="A389">
        <v>41940</v>
      </c>
      <c r="B389" s="1242">
        <v>45287</v>
      </c>
      <c r="C389" s="1243">
        <v>0.49652777777777773</v>
      </c>
      <c r="D389" t="s">
        <v>1131</v>
      </c>
      <c r="E389" t="s">
        <v>1132</v>
      </c>
      <c r="F389" t="s">
        <v>1347</v>
      </c>
      <c r="G389" t="s">
        <v>1470</v>
      </c>
      <c r="H389" s="1245">
        <v>76.34</v>
      </c>
      <c r="I389" s="1245">
        <v>72.06</v>
      </c>
    </row>
    <row r="390" spans="1:9" x14ac:dyDescent="0.35">
      <c r="A390">
        <v>41941</v>
      </c>
      <c r="B390" s="1242">
        <v>45287</v>
      </c>
      <c r="C390" s="1243">
        <v>0.49652777777777773</v>
      </c>
      <c r="D390" t="s">
        <v>1131</v>
      </c>
      <c r="E390" t="s">
        <v>1132</v>
      </c>
      <c r="F390" t="s">
        <v>1347</v>
      </c>
      <c r="G390" t="s">
        <v>1471</v>
      </c>
      <c r="H390" s="1245">
        <v>75.05</v>
      </c>
      <c r="I390" s="1245">
        <v>70.86</v>
      </c>
    </row>
    <row r="391" spans="1:9" x14ac:dyDescent="0.35">
      <c r="A391">
        <v>41942</v>
      </c>
      <c r="B391" s="1242">
        <v>45287</v>
      </c>
      <c r="C391" s="1243">
        <v>0.49652777777777773</v>
      </c>
      <c r="D391" t="s">
        <v>1131</v>
      </c>
      <c r="E391" t="s">
        <v>1132</v>
      </c>
      <c r="F391" t="s">
        <v>1347</v>
      </c>
      <c r="G391" t="s">
        <v>1472</v>
      </c>
      <c r="H391" s="1245">
        <v>75.38</v>
      </c>
      <c r="I391" s="1245">
        <v>71.16</v>
      </c>
    </row>
    <row r="392" spans="1:9" x14ac:dyDescent="0.35">
      <c r="A392">
        <v>41943</v>
      </c>
      <c r="B392" s="1242">
        <v>45287</v>
      </c>
      <c r="C392" s="1243">
        <v>0.49652777777777773</v>
      </c>
      <c r="D392" t="s">
        <v>1131</v>
      </c>
      <c r="E392" t="s">
        <v>1132</v>
      </c>
      <c r="F392" t="s">
        <v>1347</v>
      </c>
      <c r="G392" t="s">
        <v>1473</v>
      </c>
      <c r="H392" s="1245">
        <v>75.7</v>
      </c>
      <c r="I392" s="1245">
        <v>71.459999999999994</v>
      </c>
    </row>
    <row r="393" spans="1:9" x14ac:dyDescent="0.35">
      <c r="A393">
        <v>41944</v>
      </c>
      <c r="B393" s="1242">
        <v>45287</v>
      </c>
      <c r="C393" s="1243">
        <v>0.49652777777777773</v>
      </c>
      <c r="D393" t="s">
        <v>1131</v>
      </c>
      <c r="E393" t="s">
        <v>1132</v>
      </c>
      <c r="F393" t="s">
        <v>1347</v>
      </c>
      <c r="G393" t="s">
        <v>1474</v>
      </c>
      <c r="H393" s="1245">
        <v>76.02</v>
      </c>
      <c r="I393" s="1245">
        <v>71.760000000000005</v>
      </c>
    </row>
    <row r="394" spans="1:9" x14ac:dyDescent="0.35">
      <c r="A394">
        <v>41945</v>
      </c>
      <c r="B394" s="1242">
        <v>45287</v>
      </c>
      <c r="C394" s="1243">
        <v>0.49652777777777773</v>
      </c>
      <c r="D394" t="s">
        <v>1131</v>
      </c>
      <c r="E394" t="s">
        <v>1132</v>
      </c>
      <c r="F394" t="s">
        <v>1347</v>
      </c>
      <c r="G394" t="s">
        <v>1475</v>
      </c>
      <c r="H394" s="1245">
        <v>76.34</v>
      </c>
      <c r="I394" s="1245">
        <v>72.06</v>
      </c>
    </row>
    <row r="395" spans="1:9" x14ac:dyDescent="0.35">
      <c r="A395">
        <v>41946</v>
      </c>
      <c r="B395" s="1242">
        <v>45287</v>
      </c>
      <c r="C395" s="1243">
        <v>0.49652777777777773</v>
      </c>
      <c r="D395" t="s">
        <v>1131</v>
      </c>
      <c r="E395" t="s">
        <v>1132</v>
      </c>
      <c r="F395" t="s">
        <v>1347</v>
      </c>
      <c r="G395" t="s">
        <v>1476</v>
      </c>
      <c r="H395" s="1245">
        <v>75.05</v>
      </c>
      <c r="I395" s="1245">
        <v>70.86</v>
      </c>
    </row>
    <row r="396" spans="1:9" x14ac:dyDescent="0.35">
      <c r="A396">
        <v>41947</v>
      </c>
      <c r="B396" s="1242">
        <v>45287</v>
      </c>
      <c r="C396" s="1243">
        <v>0.49652777777777773</v>
      </c>
      <c r="D396" t="s">
        <v>1131</v>
      </c>
      <c r="E396" t="s">
        <v>1132</v>
      </c>
      <c r="F396" t="s">
        <v>1347</v>
      </c>
      <c r="G396" t="s">
        <v>1477</v>
      </c>
      <c r="H396" s="1245">
        <v>75.38</v>
      </c>
      <c r="I396" s="1245">
        <v>71.16</v>
      </c>
    </row>
    <row r="397" spans="1:9" x14ac:dyDescent="0.35">
      <c r="A397">
        <v>41948</v>
      </c>
      <c r="B397" s="1242">
        <v>45287</v>
      </c>
      <c r="C397" s="1243">
        <v>0.49652777777777773</v>
      </c>
      <c r="D397" t="s">
        <v>1131</v>
      </c>
      <c r="E397" t="s">
        <v>1132</v>
      </c>
      <c r="F397" t="s">
        <v>1347</v>
      </c>
      <c r="G397" t="s">
        <v>1478</v>
      </c>
      <c r="H397" s="1245">
        <v>75.7</v>
      </c>
      <c r="I397" s="1245">
        <v>71.459999999999994</v>
      </c>
    </row>
    <row r="398" spans="1:9" x14ac:dyDescent="0.35">
      <c r="A398">
        <v>41949</v>
      </c>
      <c r="B398" s="1242">
        <v>45287</v>
      </c>
      <c r="C398" s="1243">
        <v>0.49652777777777773</v>
      </c>
      <c r="D398" t="s">
        <v>1131</v>
      </c>
      <c r="E398" t="s">
        <v>1132</v>
      </c>
      <c r="F398" t="s">
        <v>1347</v>
      </c>
      <c r="G398" t="s">
        <v>1479</v>
      </c>
      <c r="H398" s="1245">
        <v>76.02</v>
      </c>
      <c r="I398" s="1245">
        <v>71.760000000000005</v>
      </c>
    </row>
    <row r="399" spans="1:9" x14ac:dyDescent="0.35">
      <c r="A399">
        <v>41950</v>
      </c>
      <c r="B399" s="1242">
        <v>45287</v>
      </c>
      <c r="C399" s="1243">
        <v>0.49652777777777773</v>
      </c>
      <c r="D399" t="s">
        <v>1131</v>
      </c>
      <c r="E399" t="s">
        <v>1132</v>
      </c>
      <c r="F399" t="s">
        <v>1347</v>
      </c>
      <c r="G399" t="s">
        <v>1480</v>
      </c>
      <c r="H399" s="1245">
        <v>76.34</v>
      </c>
      <c r="I399" s="1245">
        <v>72.06</v>
      </c>
    </row>
    <row r="400" spans="1:9" x14ac:dyDescent="0.35">
      <c r="A400">
        <v>41951</v>
      </c>
      <c r="B400" s="1242">
        <v>45287</v>
      </c>
      <c r="C400" s="1243">
        <v>0.49652777777777773</v>
      </c>
      <c r="D400" t="s">
        <v>1131</v>
      </c>
      <c r="E400" t="s">
        <v>1132</v>
      </c>
      <c r="F400" t="s">
        <v>1347</v>
      </c>
      <c r="G400" t="s">
        <v>1481</v>
      </c>
      <c r="H400" s="1245">
        <v>75.05</v>
      </c>
      <c r="I400" s="1245">
        <v>70.86</v>
      </c>
    </row>
    <row r="401" spans="1:9" x14ac:dyDescent="0.35">
      <c r="A401">
        <v>41952</v>
      </c>
      <c r="B401" s="1242">
        <v>45287</v>
      </c>
      <c r="C401" s="1243">
        <v>0.49652777777777773</v>
      </c>
      <c r="D401" t="s">
        <v>1131</v>
      </c>
      <c r="E401" t="s">
        <v>1132</v>
      </c>
      <c r="F401" t="s">
        <v>1347</v>
      </c>
      <c r="G401" t="s">
        <v>1482</v>
      </c>
      <c r="H401" s="1245">
        <v>75.38</v>
      </c>
      <c r="I401" s="1245">
        <v>71.16</v>
      </c>
    </row>
    <row r="402" spans="1:9" x14ac:dyDescent="0.35">
      <c r="A402">
        <v>41953</v>
      </c>
      <c r="B402" s="1242">
        <v>45287</v>
      </c>
      <c r="C402" s="1243">
        <v>0.49652777777777773</v>
      </c>
      <c r="D402" t="s">
        <v>1131</v>
      </c>
      <c r="E402" t="s">
        <v>1132</v>
      </c>
      <c r="F402" t="s">
        <v>1347</v>
      </c>
      <c r="G402" t="s">
        <v>1483</v>
      </c>
      <c r="H402" s="1245">
        <v>75.7</v>
      </c>
      <c r="I402" s="1245">
        <v>71.459999999999994</v>
      </c>
    </row>
    <row r="403" spans="1:9" x14ac:dyDescent="0.35">
      <c r="A403">
        <v>41954</v>
      </c>
      <c r="B403" s="1242">
        <v>45287</v>
      </c>
      <c r="C403" s="1243">
        <v>0.49652777777777773</v>
      </c>
      <c r="D403" t="s">
        <v>1131</v>
      </c>
      <c r="E403" t="s">
        <v>1132</v>
      </c>
      <c r="F403" t="s">
        <v>1347</v>
      </c>
      <c r="G403" t="s">
        <v>1484</v>
      </c>
      <c r="H403" s="1245">
        <v>76.02</v>
      </c>
      <c r="I403" s="1245">
        <v>71.760000000000005</v>
      </c>
    </row>
    <row r="404" spans="1:9" x14ac:dyDescent="0.35">
      <c r="A404">
        <v>41955</v>
      </c>
      <c r="B404" s="1242">
        <v>45287</v>
      </c>
      <c r="C404" s="1243">
        <v>0.49652777777777773</v>
      </c>
      <c r="D404" t="s">
        <v>1131</v>
      </c>
      <c r="E404" t="s">
        <v>1132</v>
      </c>
      <c r="F404" t="s">
        <v>1347</v>
      </c>
      <c r="G404" t="s">
        <v>1485</v>
      </c>
      <c r="H404" s="1245">
        <v>76.34</v>
      </c>
      <c r="I404" s="1245">
        <v>72.06</v>
      </c>
    </row>
    <row r="405" spans="1:9" x14ac:dyDescent="0.35">
      <c r="A405">
        <v>41956</v>
      </c>
      <c r="B405" s="1242">
        <v>45287</v>
      </c>
      <c r="C405" s="1243">
        <v>0.49652777777777773</v>
      </c>
      <c r="D405" t="s">
        <v>1131</v>
      </c>
      <c r="E405" t="s">
        <v>1132</v>
      </c>
      <c r="F405" t="s">
        <v>1347</v>
      </c>
      <c r="G405" t="s">
        <v>1486</v>
      </c>
      <c r="H405" s="1245">
        <v>75.05</v>
      </c>
      <c r="I405" s="1245">
        <v>70.86</v>
      </c>
    </row>
    <row r="406" spans="1:9" x14ac:dyDescent="0.35">
      <c r="A406">
        <v>41957</v>
      </c>
      <c r="B406" s="1242">
        <v>45287</v>
      </c>
      <c r="C406" s="1243">
        <v>0.49652777777777773</v>
      </c>
      <c r="D406" t="s">
        <v>1131</v>
      </c>
      <c r="E406" t="s">
        <v>1132</v>
      </c>
      <c r="F406" t="s">
        <v>1347</v>
      </c>
      <c r="G406" t="s">
        <v>1487</v>
      </c>
      <c r="H406" s="1245">
        <v>75.38</v>
      </c>
      <c r="I406" s="1245">
        <v>71.16</v>
      </c>
    </row>
    <row r="407" spans="1:9" x14ac:dyDescent="0.35">
      <c r="A407">
        <v>41958</v>
      </c>
      <c r="B407" s="1242">
        <v>45287</v>
      </c>
      <c r="C407" s="1243">
        <v>0.49652777777777773</v>
      </c>
      <c r="D407" t="s">
        <v>1131</v>
      </c>
      <c r="E407" t="s">
        <v>1132</v>
      </c>
      <c r="F407" t="s">
        <v>1347</v>
      </c>
      <c r="G407" t="s">
        <v>1488</v>
      </c>
      <c r="H407" s="1245">
        <v>75.7</v>
      </c>
      <c r="I407" s="1245">
        <v>71.459999999999994</v>
      </c>
    </row>
    <row r="408" spans="1:9" x14ac:dyDescent="0.35">
      <c r="A408">
        <v>41959</v>
      </c>
      <c r="B408" s="1242">
        <v>45287</v>
      </c>
      <c r="C408" s="1243">
        <v>0.49652777777777773</v>
      </c>
      <c r="D408" t="s">
        <v>1131</v>
      </c>
      <c r="E408" t="s">
        <v>1132</v>
      </c>
      <c r="F408" t="s">
        <v>1347</v>
      </c>
      <c r="G408" t="s">
        <v>1489</v>
      </c>
      <c r="H408" s="1245">
        <v>76.02</v>
      </c>
      <c r="I408" s="1245">
        <v>71.760000000000005</v>
      </c>
    </row>
    <row r="409" spans="1:9" x14ac:dyDescent="0.35">
      <c r="A409">
        <v>41960</v>
      </c>
      <c r="B409" s="1242">
        <v>45287</v>
      </c>
      <c r="C409" s="1243">
        <v>0.49652777777777773</v>
      </c>
      <c r="D409" t="s">
        <v>1131</v>
      </c>
      <c r="E409" t="s">
        <v>1132</v>
      </c>
      <c r="F409" t="s">
        <v>1347</v>
      </c>
      <c r="G409" t="s">
        <v>1490</v>
      </c>
      <c r="H409" s="1245">
        <v>76.34</v>
      </c>
      <c r="I409" s="1245">
        <v>72.06</v>
      </c>
    </row>
    <row r="410" spans="1:9" x14ac:dyDescent="0.35">
      <c r="A410">
        <v>41961</v>
      </c>
      <c r="B410" s="1242">
        <v>45287</v>
      </c>
      <c r="C410" s="1243">
        <v>0.49652777777777773</v>
      </c>
      <c r="D410" t="s">
        <v>1131</v>
      </c>
      <c r="E410" t="s">
        <v>1132</v>
      </c>
      <c r="F410" t="s">
        <v>1347</v>
      </c>
      <c r="G410" t="s">
        <v>1491</v>
      </c>
      <c r="H410" s="1245">
        <v>75.05</v>
      </c>
      <c r="I410" s="1245">
        <v>70.86</v>
      </c>
    </row>
    <row r="411" spans="1:9" x14ac:dyDescent="0.35">
      <c r="A411">
        <v>41962</v>
      </c>
      <c r="B411" s="1242">
        <v>45287</v>
      </c>
      <c r="C411" s="1243">
        <v>0.49652777777777773</v>
      </c>
      <c r="D411" t="s">
        <v>1131</v>
      </c>
      <c r="E411" t="s">
        <v>1132</v>
      </c>
      <c r="F411" t="s">
        <v>1347</v>
      </c>
      <c r="G411" t="s">
        <v>1492</v>
      </c>
      <c r="H411" s="1245">
        <v>75.38</v>
      </c>
      <c r="I411" s="1245">
        <v>71.16</v>
      </c>
    </row>
    <row r="412" spans="1:9" x14ac:dyDescent="0.35">
      <c r="A412">
        <v>41963</v>
      </c>
      <c r="B412" s="1242">
        <v>45287</v>
      </c>
      <c r="C412" s="1243">
        <v>0.49652777777777773</v>
      </c>
      <c r="D412" t="s">
        <v>1131</v>
      </c>
      <c r="E412" t="s">
        <v>1132</v>
      </c>
      <c r="F412" t="s">
        <v>1347</v>
      </c>
      <c r="G412" t="s">
        <v>1493</v>
      </c>
      <c r="H412" s="1245">
        <v>75.7</v>
      </c>
      <c r="I412" s="1245">
        <v>71.459999999999994</v>
      </c>
    </row>
    <row r="413" spans="1:9" x14ac:dyDescent="0.35">
      <c r="A413">
        <v>41964</v>
      </c>
      <c r="B413" s="1242">
        <v>45287</v>
      </c>
      <c r="C413" s="1243">
        <v>0.49652777777777773</v>
      </c>
      <c r="D413" t="s">
        <v>1131</v>
      </c>
      <c r="E413" t="s">
        <v>1132</v>
      </c>
      <c r="F413" t="s">
        <v>1347</v>
      </c>
      <c r="G413" t="s">
        <v>1494</v>
      </c>
      <c r="H413" s="1245">
        <v>76.02</v>
      </c>
      <c r="I413" s="1245">
        <v>71.760000000000005</v>
      </c>
    </row>
    <row r="414" spans="1:9" x14ac:dyDescent="0.35">
      <c r="A414">
        <v>41965</v>
      </c>
      <c r="B414" s="1242">
        <v>45287</v>
      </c>
      <c r="C414" s="1243">
        <v>0.49652777777777773</v>
      </c>
      <c r="D414" t="s">
        <v>1131</v>
      </c>
      <c r="E414" t="s">
        <v>1132</v>
      </c>
      <c r="F414" t="s">
        <v>1347</v>
      </c>
      <c r="G414" t="s">
        <v>1495</v>
      </c>
      <c r="H414" s="1245">
        <v>76.34</v>
      </c>
      <c r="I414" s="1245">
        <v>72.06</v>
      </c>
    </row>
    <row r="415" spans="1:9" x14ac:dyDescent="0.35">
      <c r="A415">
        <v>41966</v>
      </c>
      <c r="B415" s="1242">
        <v>45287</v>
      </c>
      <c r="C415" s="1243">
        <v>0.49652777777777773</v>
      </c>
      <c r="D415" t="s">
        <v>1131</v>
      </c>
      <c r="E415" t="s">
        <v>1132</v>
      </c>
      <c r="F415" t="s">
        <v>1347</v>
      </c>
      <c r="G415" t="s">
        <v>1496</v>
      </c>
      <c r="H415" s="1245">
        <v>75.05</v>
      </c>
      <c r="I415" s="1245">
        <v>70.86</v>
      </c>
    </row>
    <row r="416" spans="1:9" x14ac:dyDescent="0.35">
      <c r="A416">
        <v>41967</v>
      </c>
      <c r="B416" s="1242">
        <v>45287</v>
      </c>
      <c r="C416" s="1243">
        <v>0.49652777777777773</v>
      </c>
      <c r="D416" t="s">
        <v>1131</v>
      </c>
      <c r="E416" t="s">
        <v>1132</v>
      </c>
      <c r="F416" t="s">
        <v>1347</v>
      </c>
      <c r="G416" t="s">
        <v>1497</v>
      </c>
      <c r="H416" s="1245">
        <v>75.38</v>
      </c>
      <c r="I416" s="1245">
        <v>71.16</v>
      </c>
    </row>
    <row r="417" spans="1:9" x14ac:dyDescent="0.35">
      <c r="A417">
        <v>41968</v>
      </c>
      <c r="B417" s="1242">
        <v>45287</v>
      </c>
      <c r="C417" s="1243">
        <v>0.49652777777777773</v>
      </c>
      <c r="D417" t="s">
        <v>1131</v>
      </c>
      <c r="E417" t="s">
        <v>1132</v>
      </c>
      <c r="F417" t="s">
        <v>1347</v>
      </c>
      <c r="G417" t="s">
        <v>1498</v>
      </c>
      <c r="H417" s="1245">
        <v>75.7</v>
      </c>
      <c r="I417" s="1245">
        <v>71.459999999999994</v>
      </c>
    </row>
    <row r="418" spans="1:9" x14ac:dyDescent="0.35">
      <c r="A418">
        <v>41969</v>
      </c>
      <c r="B418" s="1242">
        <v>45287</v>
      </c>
      <c r="C418" s="1243">
        <v>0.49652777777777773</v>
      </c>
      <c r="D418" t="s">
        <v>1131</v>
      </c>
      <c r="E418" t="s">
        <v>1132</v>
      </c>
      <c r="F418" t="s">
        <v>1347</v>
      </c>
      <c r="G418" t="s">
        <v>1499</v>
      </c>
      <c r="H418" s="1245">
        <v>76.02</v>
      </c>
      <c r="I418" s="1245">
        <v>71.760000000000005</v>
      </c>
    </row>
    <row r="419" spans="1:9" x14ac:dyDescent="0.35">
      <c r="A419">
        <v>41970</v>
      </c>
      <c r="B419" s="1242">
        <v>45287</v>
      </c>
      <c r="C419" s="1243">
        <v>0.49652777777777773</v>
      </c>
      <c r="D419" t="s">
        <v>1131</v>
      </c>
      <c r="E419" t="s">
        <v>1132</v>
      </c>
      <c r="F419" t="s">
        <v>1347</v>
      </c>
      <c r="G419" t="s">
        <v>1500</v>
      </c>
      <c r="H419" s="1245">
        <v>76.34</v>
      </c>
      <c r="I419" s="1245">
        <v>72.06</v>
      </c>
    </row>
    <row r="420" spans="1:9" x14ac:dyDescent="0.35">
      <c r="A420">
        <v>41971</v>
      </c>
      <c r="B420" s="1242">
        <v>45287</v>
      </c>
      <c r="C420" s="1243">
        <v>0.49652777777777773</v>
      </c>
      <c r="D420" t="s">
        <v>1131</v>
      </c>
      <c r="E420" t="s">
        <v>1132</v>
      </c>
      <c r="F420" t="s">
        <v>1347</v>
      </c>
      <c r="G420" t="s">
        <v>1501</v>
      </c>
      <c r="H420" s="1245">
        <v>75.05</v>
      </c>
      <c r="I420" s="1245">
        <v>70.86</v>
      </c>
    </row>
    <row r="421" spans="1:9" x14ac:dyDescent="0.35">
      <c r="A421">
        <v>41972</v>
      </c>
      <c r="B421" s="1242">
        <v>45287</v>
      </c>
      <c r="C421" s="1243">
        <v>0.49652777777777773</v>
      </c>
      <c r="D421" t="s">
        <v>1131</v>
      </c>
      <c r="E421" t="s">
        <v>1132</v>
      </c>
      <c r="F421" t="s">
        <v>1347</v>
      </c>
      <c r="G421" t="s">
        <v>1502</v>
      </c>
      <c r="H421" s="1245">
        <v>75.38</v>
      </c>
      <c r="I421" s="1245">
        <v>71.16</v>
      </c>
    </row>
    <row r="422" spans="1:9" x14ac:dyDescent="0.35">
      <c r="A422">
        <v>41973</v>
      </c>
      <c r="B422" s="1242">
        <v>45287</v>
      </c>
      <c r="C422" s="1243">
        <v>0.49652777777777773</v>
      </c>
      <c r="D422" t="s">
        <v>1131</v>
      </c>
      <c r="E422" t="s">
        <v>1132</v>
      </c>
      <c r="F422" t="s">
        <v>1347</v>
      </c>
      <c r="G422" t="s">
        <v>1503</v>
      </c>
      <c r="H422" s="1245">
        <v>75.7</v>
      </c>
      <c r="I422" s="1245">
        <v>71.459999999999994</v>
      </c>
    </row>
    <row r="423" spans="1:9" x14ac:dyDescent="0.35">
      <c r="A423">
        <v>41974</v>
      </c>
      <c r="B423" s="1242">
        <v>45287</v>
      </c>
      <c r="C423" s="1243">
        <v>0.49652777777777773</v>
      </c>
      <c r="D423" t="s">
        <v>1131</v>
      </c>
      <c r="E423" t="s">
        <v>1132</v>
      </c>
      <c r="F423" t="s">
        <v>1347</v>
      </c>
      <c r="G423" t="s">
        <v>1504</v>
      </c>
      <c r="H423" s="1245">
        <v>76.02</v>
      </c>
      <c r="I423" s="1245">
        <v>71.760000000000005</v>
      </c>
    </row>
    <row r="424" spans="1:9" x14ac:dyDescent="0.35">
      <c r="A424">
        <v>41975</v>
      </c>
      <c r="B424" s="1242">
        <v>45287</v>
      </c>
      <c r="C424" s="1243">
        <v>0.49652777777777773</v>
      </c>
      <c r="D424" t="s">
        <v>1131</v>
      </c>
      <c r="E424" t="s">
        <v>1132</v>
      </c>
      <c r="F424" t="s">
        <v>1347</v>
      </c>
      <c r="G424" t="s">
        <v>1505</v>
      </c>
      <c r="H424" s="1245">
        <v>76.34</v>
      </c>
      <c r="I424" s="1245">
        <v>72.06</v>
      </c>
    </row>
    <row r="425" spans="1:9" x14ac:dyDescent="0.35">
      <c r="A425">
        <v>41976</v>
      </c>
      <c r="B425" s="1242">
        <v>45287</v>
      </c>
      <c r="C425" s="1243">
        <v>0.49652777777777773</v>
      </c>
      <c r="D425" t="s">
        <v>1131</v>
      </c>
      <c r="E425" t="s">
        <v>1132</v>
      </c>
      <c r="F425" t="s">
        <v>1347</v>
      </c>
      <c r="G425" t="s">
        <v>1506</v>
      </c>
      <c r="H425" s="1245">
        <v>75.05</v>
      </c>
      <c r="I425" s="1245">
        <v>70.86</v>
      </c>
    </row>
    <row r="426" spans="1:9" x14ac:dyDescent="0.35">
      <c r="A426">
        <v>41977</v>
      </c>
      <c r="B426" s="1242">
        <v>45287</v>
      </c>
      <c r="C426" s="1243">
        <v>0.49652777777777773</v>
      </c>
      <c r="D426" t="s">
        <v>1131</v>
      </c>
      <c r="E426" t="s">
        <v>1132</v>
      </c>
      <c r="F426" t="s">
        <v>1347</v>
      </c>
      <c r="G426" t="s">
        <v>1507</v>
      </c>
      <c r="H426" s="1245">
        <v>75.38</v>
      </c>
      <c r="I426" s="1245">
        <v>71.16</v>
      </c>
    </row>
    <row r="427" spans="1:9" x14ac:dyDescent="0.35">
      <c r="A427">
        <v>41978</v>
      </c>
      <c r="B427" s="1242">
        <v>45287</v>
      </c>
      <c r="C427" s="1243">
        <v>0.49652777777777773</v>
      </c>
      <c r="D427" t="s">
        <v>1131</v>
      </c>
      <c r="E427" t="s">
        <v>1132</v>
      </c>
      <c r="F427" t="s">
        <v>1347</v>
      </c>
      <c r="G427" t="s">
        <v>1508</v>
      </c>
      <c r="H427" s="1245">
        <v>75.7</v>
      </c>
      <c r="I427" s="1245">
        <v>71.459999999999994</v>
      </c>
    </row>
    <row r="428" spans="1:9" x14ac:dyDescent="0.35">
      <c r="A428">
        <v>41979</v>
      </c>
      <c r="B428" s="1242">
        <v>45287</v>
      </c>
      <c r="C428" s="1243">
        <v>0.49652777777777773</v>
      </c>
      <c r="D428" t="s">
        <v>1131</v>
      </c>
      <c r="E428" t="s">
        <v>1132</v>
      </c>
      <c r="F428" t="s">
        <v>1347</v>
      </c>
      <c r="G428" t="s">
        <v>1509</v>
      </c>
      <c r="H428" s="1245">
        <v>76.02</v>
      </c>
      <c r="I428" s="1245">
        <v>71.760000000000005</v>
      </c>
    </row>
    <row r="429" spans="1:9" x14ac:dyDescent="0.35">
      <c r="A429">
        <v>41980</v>
      </c>
      <c r="B429" s="1242">
        <v>45287</v>
      </c>
      <c r="C429" s="1243">
        <v>0.49652777777777773</v>
      </c>
      <c r="D429" t="s">
        <v>1131</v>
      </c>
      <c r="E429" t="s">
        <v>1132</v>
      </c>
      <c r="F429" t="s">
        <v>1347</v>
      </c>
      <c r="G429" t="s">
        <v>1510</v>
      </c>
      <c r="H429" s="1245">
        <v>76.34</v>
      </c>
      <c r="I429" s="1245">
        <v>72.06</v>
      </c>
    </row>
    <row r="430" spans="1:9" x14ac:dyDescent="0.35">
      <c r="A430">
        <v>41981</v>
      </c>
      <c r="B430" s="1242">
        <v>45287</v>
      </c>
      <c r="C430" s="1243">
        <v>0.49652777777777773</v>
      </c>
      <c r="D430" t="s">
        <v>1131</v>
      </c>
      <c r="E430" t="s">
        <v>1132</v>
      </c>
      <c r="F430" t="s">
        <v>1347</v>
      </c>
      <c r="G430" t="s">
        <v>1511</v>
      </c>
      <c r="H430" s="1245">
        <v>75.05</v>
      </c>
      <c r="I430" s="1245">
        <v>70.86</v>
      </c>
    </row>
    <row r="431" spans="1:9" x14ac:dyDescent="0.35">
      <c r="A431">
        <v>41982</v>
      </c>
      <c r="B431" s="1242">
        <v>45287</v>
      </c>
      <c r="C431" s="1243">
        <v>0.49652777777777773</v>
      </c>
      <c r="D431" t="s">
        <v>1131</v>
      </c>
      <c r="E431" t="s">
        <v>1132</v>
      </c>
      <c r="F431" t="s">
        <v>1347</v>
      </c>
      <c r="G431" t="s">
        <v>1512</v>
      </c>
      <c r="H431" s="1245">
        <v>75.38</v>
      </c>
      <c r="I431" s="1245">
        <v>71.16</v>
      </c>
    </row>
    <row r="432" spans="1:9" x14ac:dyDescent="0.35">
      <c r="A432">
        <v>41983</v>
      </c>
      <c r="B432" s="1242">
        <v>45287</v>
      </c>
      <c r="C432" s="1243">
        <v>0.49652777777777773</v>
      </c>
      <c r="D432" t="s">
        <v>1131</v>
      </c>
      <c r="E432" t="s">
        <v>1132</v>
      </c>
      <c r="F432" t="s">
        <v>1347</v>
      </c>
      <c r="G432" t="s">
        <v>1513</v>
      </c>
      <c r="H432" s="1245">
        <v>75.7</v>
      </c>
      <c r="I432" s="1245">
        <v>71.459999999999994</v>
      </c>
    </row>
    <row r="433" spans="1:9" x14ac:dyDescent="0.35">
      <c r="A433">
        <v>41984</v>
      </c>
      <c r="B433" s="1242">
        <v>45287</v>
      </c>
      <c r="C433" s="1243">
        <v>0.49652777777777773</v>
      </c>
      <c r="D433" t="s">
        <v>1131</v>
      </c>
      <c r="E433" t="s">
        <v>1132</v>
      </c>
      <c r="F433" t="s">
        <v>1347</v>
      </c>
      <c r="G433" t="s">
        <v>1514</v>
      </c>
      <c r="H433" s="1245">
        <v>76.02</v>
      </c>
      <c r="I433" s="1245">
        <v>71.760000000000005</v>
      </c>
    </row>
    <row r="434" spans="1:9" x14ac:dyDescent="0.35">
      <c r="A434">
        <v>41985</v>
      </c>
      <c r="B434" s="1242">
        <v>45287</v>
      </c>
      <c r="C434" s="1243">
        <v>0.49652777777777773</v>
      </c>
      <c r="D434" t="s">
        <v>1131</v>
      </c>
      <c r="E434" t="s">
        <v>1132</v>
      </c>
      <c r="F434" t="s">
        <v>1347</v>
      </c>
      <c r="G434" t="s">
        <v>1515</v>
      </c>
      <c r="H434" s="1245">
        <v>76.34</v>
      </c>
      <c r="I434" s="1245">
        <v>72.06</v>
      </c>
    </row>
    <row r="435" spans="1:9" x14ac:dyDescent="0.35">
      <c r="A435">
        <v>41986</v>
      </c>
      <c r="B435" s="1242">
        <v>45287</v>
      </c>
      <c r="C435" s="1243">
        <v>0.49652777777777773</v>
      </c>
      <c r="D435" t="s">
        <v>1131</v>
      </c>
      <c r="E435" t="s">
        <v>1132</v>
      </c>
      <c r="F435" t="s">
        <v>1347</v>
      </c>
      <c r="G435" t="s">
        <v>1516</v>
      </c>
      <c r="H435" s="1245">
        <v>75.05</v>
      </c>
      <c r="I435" s="1245">
        <v>70.86</v>
      </c>
    </row>
    <row r="436" spans="1:9" x14ac:dyDescent="0.35">
      <c r="A436">
        <v>41987</v>
      </c>
      <c r="B436" s="1242">
        <v>45287</v>
      </c>
      <c r="C436" s="1243">
        <v>0.49652777777777773</v>
      </c>
      <c r="D436" t="s">
        <v>1131</v>
      </c>
      <c r="E436" t="s">
        <v>1132</v>
      </c>
      <c r="F436" t="s">
        <v>1347</v>
      </c>
      <c r="G436" t="s">
        <v>1517</v>
      </c>
      <c r="H436" s="1245">
        <v>75.38</v>
      </c>
      <c r="I436" s="1245">
        <v>71.16</v>
      </c>
    </row>
    <row r="437" spans="1:9" x14ac:dyDescent="0.35">
      <c r="A437">
        <v>41988</v>
      </c>
      <c r="B437" s="1242">
        <v>45287</v>
      </c>
      <c r="C437" s="1243">
        <v>0.49652777777777773</v>
      </c>
      <c r="D437" t="s">
        <v>1131</v>
      </c>
      <c r="E437" t="s">
        <v>1132</v>
      </c>
      <c r="F437" t="s">
        <v>1347</v>
      </c>
      <c r="G437" t="s">
        <v>1518</v>
      </c>
      <c r="H437" s="1245">
        <v>75.7</v>
      </c>
      <c r="I437" s="1245">
        <v>71.459999999999994</v>
      </c>
    </row>
    <row r="438" spans="1:9" x14ac:dyDescent="0.35">
      <c r="A438">
        <v>41989</v>
      </c>
      <c r="B438" s="1242">
        <v>45287</v>
      </c>
      <c r="C438" s="1243">
        <v>0.49652777777777773</v>
      </c>
      <c r="D438" t="s">
        <v>1131</v>
      </c>
      <c r="E438" t="s">
        <v>1132</v>
      </c>
      <c r="F438" t="s">
        <v>1347</v>
      </c>
      <c r="G438" t="s">
        <v>1519</v>
      </c>
      <c r="H438" s="1245">
        <v>76.02</v>
      </c>
      <c r="I438" s="1245">
        <v>71.760000000000005</v>
      </c>
    </row>
    <row r="439" spans="1:9" x14ac:dyDescent="0.35">
      <c r="A439">
        <v>41990</v>
      </c>
      <c r="B439" s="1242">
        <v>45287</v>
      </c>
      <c r="C439" s="1243">
        <v>0.49652777777777773</v>
      </c>
      <c r="D439" t="s">
        <v>1131</v>
      </c>
      <c r="E439" t="s">
        <v>1132</v>
      </c>
      <c r="F439" t="s">
        <v>1347</v>
      </c>
      <c r="G439" t="s">
        <v>1520</v>
      </c>
      <c r="H439" s="1245">
        <v>76.34</v>
      </c>
      <c r="I439" s="1245">
        <v>72.06</v>
      </c>
    </row>
    <row r="440" spans="1:9" x14ac:dyDescent="0.35">
      <c r="A440">
        <v>41991</v>
      </c>
      <c r="B440" s="1242">
        <v>45287</v>
      </c>
      <c r="C440" s="1243">
        <v>0.49652777777777773</v>
      </c>
      <c r="D440" t="s">
        <v>1131</v>
      </c>
      <c r="E440" t="s">
        <v>1132</v>
      </c>
      <c r="F440" t="s">
        <v>1347</v>
      </c>
      <c r="G440" t="s">
        <v>1521</v>
      </c>
      <c r="H440" s="1245">
        <v>75.05</v>
      </c>
      <c r="I440" s="1245">
        <v>70.86</v>
      </c>
    </row>
    <row r="441" spans="1:9" x14ac:dyDescent="0.35">
      <c r="A441">
        <v>41992</v>
      </c>
      <c r="B441" s="1242">
        <v>45287</v>
      </c>
      <c r="C441" s="1243">
        <v>0.49652777777777773</v>
      </c>
      <c r="D441" t="s">
        <v>1131</v>
      </c>
      <c r="E441" t="s">
        <v>1132</v>
      </c>
      <c r="F441" t="s">
        <v>1347</v>
      </c>
      <c r="G441" t="s">
        <v>1522</v>
      </c>
      <c r="H441" s="1245">
        <v>75.38</v>
      </c>
      <c r="I441" s="1245">
        <v>71.16</v>
      </c>
    </row>
    <row r="442" spans="1:9" x14ac:dyDescent="0.35">
      <c r="A442">
        <v>41993</v>
      </c>
      <c r="B442" s="1242">
        <v>45287</v>
      </c>
      <c r="C442" s="1243">
        <v>0.49652777777777773</v>
      </c>
      <c r="D442" t="s">
        <v>1131</v>
      </c>
      <c r="E442" t="s">
        <v>1132</v>
      </c>
      <c r="F442" t="s">
        <v>1347</v>
      </c>
      <c r="G442" t="s">
        <v>1523</v>
      </c>
      <c r="H442" s="1245">
        <v>75.7</v>
      </c>
      <c r="I442" s="1245">
        <v>71.459999999999994</v>
      </c>
    </row>
    <row r="443" spans="1:9" x14ac:dyDescent="0.35">
      <c r="A443">
        <v>41994</v>
      </c>
      <c r="B443" s="1242">
        <v>45287</v>
      </c>
      <c r="C443" s="1243">
        <v>0.49652777777777773</v>
      </c>
      <c r="D443" t="s">
        <v>1131</v>
      </c>
      <c r="E443" t="s">
        <v>1132</v>
      </c>
      <c r="F443" t="s">
        <v>1347</v>
      </c>
      <c r="G443" t="s">
        <v>1524</v>
      </c>
      <c r="H443" s="1245">
        <v>76.02</v>
      </c>
      <c r="I443" s="1245">
        <v>71.760000000000005</v>
      </c>
    </row>
    <row r="444" spans="1:9" x14ac:dyDescent="0.35">
      <c r="A444">
        <v>41995</v>
      </c>
      <c r="B444" s="1242">
        <v>45287</v>
      </c>
      <c r="C444" s="1243">
        <v>0.49652777777777773</v>
      </c>
      <c r="D444" t="s">
        <v>1131</v>
      </c>
      <c r="E444" t="s">
        <v>1132</v>
      </c>
      <c r="F444" t="s">
        <v>1347</v>
      </c>
      <c r="G444" t="s">
        <v>1525</v>
      </c>
      <c r="H444" s="1245">
        <v>76.34</v>
      </c>
      <c r="I444" s="1245">
        <v>72.06</v>
      </c>
    </row>
    <row r="445" spans="1:9" x14ac:dyDescent="0.35">
      <c r="A445">
        <v>41996</v>
      </c>
      <c r="B445" s="1242">
        <v>45287</v>
      </c>
      <c r="C445" s="1243">
        <v>0.49652777777777773</v>
      </c>
      <c r="D445" t="s">
        <v>1131</v>
      </c>
      <c r="E445" t="s">
        <v>1132</v>
      </c>
      <c r="F445" t="s">
        <v>1347</v>
      </c>
      <c r="G445" t="s">
        <v>1526</v>
      </c>
      <c r="H445" s="1245">
        <v>75.05</v>
      </c>
      <c r="I445" s="1245">
        <v>70.86</v>
      </c>
    </row>
    <row r="446" spans="1:9" x14ac:dyDescent="0.35">
      <c r="A446">
        <v>41997</v>
      </c>
      <c r="B446" s="1242">
        <v>45287</v>
      </c>
      <c r="C446" s="1243">
        <v>0.49652777777777773</v>
      </c>
      <c r="D446" t="s">
        <v>1131</v>
      </c>
      <c r="E446" t="s">
        <v>1132</v>
      </c>
      <c r="F446" t="s">
        <v>1347</v>
      </c>
      <c r="G446" t="s">
        <v>1527</v>
      </c>
      <c r="H446" s="1245">
        <v>75.38</v>
      </c>
      <c r="I446" s="1245">
        <v>71.16</v>
      </c>
    </row>
    <row r="447" spans="1:9" x14ac:dyDescent="0.35">
      <c r="A447">
        <v>41998</v>
      </c>
      <c r="B447" s="1242">
        <v>45287</v>
      </c>
      <c r="C447" s="1243">
        <v>0.49652777777777773</v>
      </c>
      <c r="D447" t="s">
        <v>1131</v>
      </c>
      <c r="E447" t="s">
        <v>1132</v>
      </c>
      <c r="F447" t="s">
        <v>1347</v>
      </c>
      <c r="G447" t="s">
        <v>1528</v>
      </c>
      <c r="H447" s="1245">
        <v>75.7</v>
      </c>
      <c r="I447" s="1245">
        <v>71.459999999999994</v>
      </c>
    </row>
    <row r="448" spans="1:9" x14ac:dyDescent="0.35">
      <c r="A448">
        <v>41999</v>
      </c>
      <c r="B448" s="1242">
        <v>45287</v>
      </c>
      <c r="C448" s="1243">
        <v>0.49652777777777773</v>
      </c>
      <c r="D448" t="s">
        <v>1131</v>
      </c>
      <c r="E448" t="s">
        <v>1132</v>
      </c>
      <c r="F448" t="s">
        <v>1347</v>
      </c>
      <c r="G448" t="s">
        <v>1529</v>
      </c>
      <c r="H448" s="1245">
        <v>76.02</v>
      </c>
      <c r="I448" s="1245">
        <v>71.760000000000005</v>
      </c>
    </row>
    <row r="449" spans="1:9" x14ac:dyDescent="0.35">
      <c r="A449">
        <v>42000</v>
      </c>
      <c r="B449" s="1242">
        <v>45287</v>
      </c>
      <c r="C449" s="1243">
        <v>0.49652777777777773</v>
      </c>
      <c r="D449" t="s">
        <v>1131</v>
      </c>
      <c r="E449" t="s">
        <v>1132</v>
      </c>
      <c r="F449" t="s">
        <v>1347</v>
      </c>
      <c r="G449" t="s">
        <v>1530</v>
      </c>
      <c r="H449" s="1245">
        <v>76.34</v>
      </c>
      <c r="I449" s="1245">
        <v>72.06</v>
      </c>
    </row>
    <row r="450" spans="1:9" x14ac:dyDescent="0.35">
      <c r="A450">
        <v>42001</v>
      </c>
      <c r="B450" s="1242">
        <v>45287</v>
      </c>
      <c r="C450" s="1243">
        <v>0.49652777777777773</v>
      </c>
      <c r="D450" t="s">
        <v>1131</v>
      </c>
      <c r="E450" t="s">
        <v>1132</v>
      </c>
      <c r="F450" t="s">
        <v>1347</v>
      </c>
      <c r="G450" t="s">
        <v>1531</v>
      </c>
      <c r="H450" s="1245">
        <v>75.05</v>
      </c>
      <c r="I450" s="1245">
        <v>70.86</v>
      </c>
    </row>
    <row r="451" spans="1:9" x14ac:dyDescent="0.35">
      <c r="A451">
        <v>42002</v>
      </c>
      <c r="B451" s="1242">
        <v>45287</v>
      </c>
      <c r="C451" s="1243">
        <v>0.49652777777777773</v>
      </c>
      <c r="D451" t="s">
        <v>1131</v>
      </c>
      <c r="E451" t="s">
        <v>1132</v>
      </c>
      <c r="F451" t="s">
        <v>1347</v>
      </c>
      <c r="G451" t="s">
        <v>1532</v>
      </c>
      <c r="H451" s="1245">
        <v>75.38</v>
      </c>
      <c r="I451" s="1245">
        <v>71.16</v>
      </c>
    </row>
    <row r="452" spans="1:9" x14ac:dyDescent="0.35">
      <c r="A452">
        <v>42003</v>
      </c>
      <c r="B452" s="1242">
        <v>45287</v>
      </c>
      <c r="C452" s="1243">
        <v>0.49652777777777773</v>
      </c>
      <c r="D452" t="s">
        <v>1131</v>
      </c>
      <c r="E452" t="s">
        <v>1132</v>
      </c>
      <c r="F452" t="s">
        <v>1347</v>
      </c>
      <c r="G452" t="s">
        <v>1533</v>
      </c>
      <c r="H452" s="1245">
        <v>75.7</v>
      </c>
      <c r="I452" s="1245">
        <v>71.459999999999994</v>
      </c>
    </row>
    <row r="453" spans="1:9" x14ac:dyDescent="0.35">
      <c r="A453">
        <v>42004</v>
      </c>
      <c r="B453" s="1242">
        <v>45287</v>
      </c>
      <c r="C453" s="1243">
        <v>0.49652777777777773</v>
      </c>
      <c r="D453" t="s">
        <v>1131</v>
      </c>
      <c r="E453" t="s">
        <v>1132</v>
      </c>
      <c r="F453" t="s">
        <v>1347</v>
      </c>
      <c r="G453" t="s">
        <v>1534</v>
      </c>
      <c r="H453" s="1245">
        <v>76.02</v>
      </c>
      <c r="I453" s="1245">
        <v>71.760000000000005</v>
      </c>
    </row>
    <row r="454" spans="1:9" x14ac:dyDescent="0.35">
      <c r="A454">
        <v>42005</v>
      </c>
      <c r="B454" s="1242">
        <v>45287</v>
      </c>
      <c r="C454" s="1243">
        <v>0.49652777777777773</v>
      </c>
      <c r="D454" t="s">
        <v>1131</v>
      </c>
      <c r="E454" t="s">
        <v>1132</v>
      </c>
      <c r="F454" t="s">
        <v>1347</v>
      </c>
      <c r="G454" t="s">
        <v>1535</v>
      </c>
      <c r="H454" s="1245">
        <v>76.34</v>
      </c>
      <c r="I454" s="1245">
        <v>72.06</v>
      </c>
    </row>
    <row r="455" spans="1:9" x14ac:dyDescent="0.35">
      <c r="A455">
        <v>42006</v>
      </c>
      <c r="B455" s="1242">
        <v>45287</v>
      </c>
      <c r="C455" s="1243">
        <v>0.49652777777777773</v>
      </c>
      <c r="D455" t="s">
        <v>1131</v>
      </c>
      <c r="E455" t="s">
        <v>1132</v>
      </c>
      <c r="F455" t="s">
        <v>1347</v>
      </c>
      <c r="G455" t="s">
        <v>1536</v>
      </c>
      <c r="H455" s="1245">
        <v>75.05</v>
      </c>
      <c r="I455" s="1245">
        <v>70.86</v>
      </c>
    </row>
    <row r="456" spans="1:9" x14ac:dyDescent="0.35">
      <c r="A456">
        <v>42007</v>
      </c>
      <c r="B456" s="1242">
        <v>45287</v>
      </c>
      <c r="C456" s="1243">
        <v>0.49652777777777773</v>
      </c>
      <c r="D456" t="s">
        <v>1131</v>
      </c>
      <c r="E456" t="s">
        <v>1132</v>
      </c>
      <c r="F456" t="s">
        <v>1347</v>
      </c>
      <c r="G456" t="s">
        <v>1537</v>
      </c>
      <c r="H456" s="1245">
        <v>75.38</v>
      </c>
      <c r="I456" s="1245">
        <v>71.16</v>
      </c>
    </row>
    <row r="457" spans="1:9" x14ac:dyDescent="0.35">
      <c r="A457">
        <v>42008</v>
      </c>
      <c r="B457" s="1242">
        <v>45287</v>
      </c>
      <c r="C457" s="1243">
        <v>0.49652777777777773</v>
      </c>
      <c r="D457" t="s">
        <v>1131</v>
      </c>
      <c r="E457" t="s">
        <v>1132</v>
      </c>
      <c r="F457" t="s">
        <v>1347</v>
      </c>
      <c r="G457" t="s">
        <v>1538</v>
      </c>
      <c r="H457" s="1245">
        <v>75.7</v>
      </c>
      <c r="I457" s="1245">
        <v>71.459999999999994</v>
      </c>
    </row>
    <row r="458" spans="1:9" x14ac:dyDescent="0.35">
      <c r="A458">
        <v>42009</v>
      </c>
      <c r="B458" s="1242">
        <v>45287</v>
      </c>
      <c r="C458" s="1243">
        <v>0.49652777777777773</v>
      </c>
      <c r="D458" t="s">
        <v>1131</v>
      </c>
      <c r="E458" t="s">
        <v>1132</v>
      </c>
      <c r="F458" t="s">
        <v>1347</v>
      </c>
      <c r="G458" t="s">
        <v>1539</v>
      </c>
      <c r="H458" s="1245">
        <v>76.02</v>
      </c>
      <c r="I458" s="1245">
        <v>71.760000000000005</v>
      </c>
    </row>
    <row r="459" spans="1:9" x14ac:dyDescent="0.35">
      <c r="A459">
        <v>42010</v>
      </c>
      <c r="B459" s="1242">
        <v>45287</v>
      </c>
      <c r="C459" s="1243">
        <v>0.49652777777777773</v>
      </c>
      <c r="D459" t="s">
        <v>1131</v>
      </c>
      <c r="E459" t="s">
        <v>1132</v>
      </c>
      <c r="F459" t="s">
        <v>1347</v>
      </c>
      <c r="G459" t="s">
        <v>1540</v>
      </c>
      <c r="H459" s="1245">
        <v>76.34</v>
      </c>
      <c r="I459" s="1245">
        <v>72.06</v>
      </c>
    </row>
    <row r="460" spans="1:9" x14ac:dyDescent="0.35">
      <c r="A460">
        <v>42011</v>
      </c>
      <c r="B460" s="1242">
        <v>45287</v>
      </c>
      <c r="C460" s="1243">
        <v>0.49652777777777773</v>
      </c>
      <c r="D460" t="s">
        <v>1131</v>
      </c>
      <c r="E460" t="s">
        <v>1132</v>
      </c>
      <c r="F460" t="s">
        <v>1347</v>
      </c>
      <c r="G460" t="s">
        <v>1541</v>
      </c>
      <c r="H460" s="1245">
        <v>75.05</v>
      </c>
      <c r="I460" s="1245">
        <v>70.86</v>
      </c>
    </row>
    <row r="461" spans="1:9" x14ac:dyDescent="0.35">
      <c r="A461">
        <v>42012</v>
      </c>
      <c r="B461" s="1242">
        <v>45287</v>
      </c>
      <c r="C461" s="1243">
        <v>0.49652777777777773</v>
      </c>
      <c r="D461" t="s">
        <v>1131</v>
      </c>
      <c r="E461" t="s">
        <v>1132</v>
      </c>
      <c r="F461" t="s">
        <v>1347</v>
      </c>
      <c r="G461" t="s">
        <v>1542</v>
      </c>
      <c r="H461" s="1245">
        <v>75.38</v>
      </c>
      <c r="I461" s="1245">
        <v>71.16</v>
      </c>
    </row>
    <row r="462" spans="1:9" x14ac:dyDescent="0.35">
      <c r="A462">
        <v>42013</v>
      </c>
      <c r="B462" s="1242">
        <v>45287</v>
      </c>
      <c r="C462" s="1243">
        <v>0.49652777777777773</v>
      </c>
      <c r="D462" t="s">
        <v>1131</v>
      </c>
      <c r="E462" t="s">
        <v>1132</v>
      </c>
      <c r="F462" t="s">
        <v>1347</v>
      </c>
      <c r="G462" t="s">
        <v>1543</v>
      </c>
      <c r="H462" s="1245">
        <v>75.7</v>
      </c>
      <c r="I462" s="1245">
        <v>71.459999999999994</v>
      </c>
    </row>
    <row r="463" spans="1:9" x14ac:dyDescent="0.35">
      <c r="A463">
        <v>42014</v>
      </c>
      <c r="B463" s="1242">
        <v>45287</v>
      </c>
      <c r="C463" s="1243">
        <v>0.49652777777777773</v>
      </c>
      <c r="D463" t="s">
        <v>1131</v>
      </c>
      <c r="E463" t="s">
        <v>1132</v>
      </c>
      <c r="F463" t="s">
        <v>1347</v>
      </c>
      <c r="G463" t="s">
        <v>1544</v>
      </c>
      <c r="H463" s="1245">
        <v>76.02</v>
      </c>
      <c r="I463" s="1245">
        <v>71.760000000000005</v>
      </c>
    </row>
    <row r="464" spans="1:9" x14ac:dyDescent="0.35">
      <c r="A464">
        <v>42015</v>
      </c>
      <c r="B464" s="1242">
        <v>45287</v>
      </c>
      <c r="C464" s="1243">
        <v>0.49652777777777773</v>
      </c>
      <c r="D464" t="s">
        <v>1131</v>
      </c>
      <c r="E464" t="s">
        <v>1132</v>
      </c>
      <c r="F464" t="s">
        <v>1347</v>
      </c>
      <c r="G464" t="s">
        <v>1545</v>
      </c>
      <c r="H464" s="1245">
        <v>76.34</v>
      </c>
      <c r="I464" s="1245">
        <v>72.06</v>
      </c>
    </row>
    <row r="465" spans="1:9" x14ac:dyDescent="0.35">
      <c r="A465">
        <v>42016</v>
      </c>
      <c r="B465" s="1242">
        <v>45287</v>
      </c>
      <c r="C465" s="1243">
        <v>0.49652777777777773</v>
      </c>
      <c r="D465" t="s">
        <v>1131</v>
      </c>
      <c r="E465" t="s">
        <v>1132</v>
      </c>
      <c r="F465" t="s">
        <v>1347</v>
      </c>
      <c r="G465" t="s">
        <v>1546</v>
      </c>
      <c r="H465" s="1245">
        <v>75.05</v>
      </c>
      <c r="I465" s="1245">
        <v>70.86</v>
      </c>
    </row>
    <row r="466" spans="1:9" x14ac:dyDescent="0.35">
      <c r="A466">
        <v>42017</v>
      </c>
      <c r="B466" s="1242">
        <v>45287</v>
      </c>
      <c r="C466" s="1243">
        <v>0.49652777777777773</v>
      </c>
      <c r="D466" t="s">
        <v>1131</v>
      </c>
      <c r="E466" t="s">
        <v>1132</v>
      </c>
      <c r="F466" t="s">
        <v>1347</v>
      </c>
      <c r="G466" t="s">
        <v>1547</v>
      </c>
      <c r="H466" s="1245">
        <v>75.38</v>
      </c>
      <c r="I466" s="1245">
        <v>71.16</v>
      </c>
    </row>
    <row r="467" spans="1:9" x14ac:dyDescent="0.35">
      <c r="A467">
        <v>42018</v>
      </c>
      <c r="B467" s="1242">
        <v>45287</v>
      </c>
      <c r="C467" s="1243">
        <v>0.49652777777777773</v>
      </c>
      <c r="D467" t="s">
        <v>1131</v>
      </c>
      <c r="E467" t="s">
        <v>1132</v>
      </c>
      <c r="F467" t="s">
        <v>1347</v>
      </c>
      <c r="G467" t="s">
        <v>1548</v>
      </c>
      <c r="H467" s="1245">
        <v>75.7</v>
      </c>
      <c r="I467" s="1245">
        <v>71.459999999999994</v>
      </c>
    </row>
    <row r="468" spans="1:9" x14ac:dyDescent="0.35">
      <c r="A468">
        <v>42019</v>
      </c>
      <c r="B468" s="1242">
        <v>45287</v>
      </c>
      <c r="C468" s="1243">
        <v>0.49652777777777773</v>
      </c>
      <c r="D468" t="s">
        <v>1131</v>
      </c>
      <c r="E468" t="s">
        <v>1132</v>
      </c>
      <c r="F468" t="s">
        <v>1347</v>
      </c>
      <c r="G468" t="s">
        <v>1549</v>
      </c>
      <c r="H468" s="1245">
        <v>76.02</v>
      </c>
      <c r="I468" s="1245">
        <v>71.760000000000005</v>
      </c>
    </row>
    <row r="469" spans="1:9" x14ac:dyDescent="0.35">
      <c r="A469">
        <v>42020</v>
      </c>
      <c r="B469" s="1242">
        <v>45287</v>
      </c>
      <c r="C469" s="1243">
        <v>0.49652777777777773</v>
      </c>
      <c r="D469" t="s">
        <v>1131</v>
      </c>
      <c r="E469" t="s">
        <v>1132</v>
      </c>
      <c r="F469" t="s">
        <v>1347</v>
      </c>
      <c r="G469" t="s">
        <v>1550</v>
      </c>
      <c r="H469" s="1245">
        <v>76.34</v>
      </c>
      <c r="I469" s="1245">
        <v>72.06</v>
      </c>
    </row>
    <row r="470" spans="1:9" x14ac:dyDescent="0.35">
      <c r="A470">
        <v>42021</v>
      </c>
      <c r="B470" s="1242">
        <v>45287</v>
      </c>
      <c r="C470" s="1243">
        <v>0.49652777777777773</v>
      </c>
      <c r="D470" t="s">
        <v>1131</v>
      </c>
      <c r="E470" t="s">
        <v>1132</v>
      </c>
      <c r="F470" t="s">
        <v>1347</v>
      </c>
      <c r="G470" t="s">
        <v>1551</v>
      </c>
      <c r="H470" s="1245">
        <v>75.05</v>
      </c>
      <c r="I470" s="1245">
        <v>70.86</v>
      </c>
    </row>
    <row r="471" spans="1:9" x14ac:dyDescent="0.35">
      <c r="A471">
        <v>42022</v>
      </c>
      <c r="B471" s="1242">
        <v>45287</v>
      </c>
      <c r="C471" s="1243">
        <v>0.49652777777777773</v>
      </c>
      <c r="D471" t="s">
        <v>1131</v>
      </c>
      <c r="E471" t="s">
        <v>1132</v>
      </c>
      <c r="F471" t="s">
        <v>1347</v>
      </c>
      <c r="G471" t="s">
        <v>1552</v>
      </c>
      <c r="H471" s="1245">
        <v>75.38</v>
      </c>
      <c r="I471" s="1245">
        <v>71.16</v>
      </c>
    </row>
    <row r="472" spans="1:9" x14ac:dyDescent="0.35">
      <c r="A472">
        <v>42023</v>
      </c>
      <c r="B472" s="1242">
        <v>45287</v>
      </c>
      <c r="C472" s="1243">
        <v>0.49652777777777773</v>
      </c>
      <c r="D472" t="s">
        <v>1131</v>
      </c>
      <c r="E472" t="s">
        <v>1132</v>
      </c>
      <c r="F472" t="s">
        <v>1347</v>
      </c>
      <c r="G472" t="s">
        <v>1553</v>
      </c>
      <c r="H472" s="1245">
        <v>75.7</v>
      </c>
      <c r="I472" s="1245">
        <v>71.459999999999994</v>
      </c>
    </row>
    <row r="473" spans="1:9" x14ac:dyDescent="0.35">
      <c r="A473">
        <v>42024</v>
      </c>
      <c r="B473" s="1242">
        <v>45287</v>
      </c>
      <c r="C473" s="1243">
        <v>0.49652777777777773</v>
      </c>
      <c r="D473" t="s">
        <v>1131</v>
      </c>
      <c r="E473" t="s">
        <v>1132</v>
      </c>
      <c r="F473" t="s">
        <v>1347</v>
      </c>
      <c r="G473" t="s">
        <v>1554</v>
      </c>
      <c r="H473" s="1245">
        <v>76.02</v>
      </c>
      <c r="I473" s="1245">
        <v>71.760000000000005</v>
      </c>
    </row>
    <row r="474" spans="1:9" x14ac:dyDescent="0.35">
      <c r="A474">
        <v>42025</v>
      </c>
      <c r="B474" s="1242">
        <v>45287</v>
      </c>
      <c r="C474" s="1243">
        <v>0.49652777777777773</v>
      </c>
      <c r="D474" t="s">
        <v>1131</v>
      </c>
      <c r="E474" t="s">
        <v>1132</v>
      </c>
      <c r="F474" t="s">
        <v>1347</v>
      </c>
      <c r="G474" t="s">
        <v>1555</v>
      </c>
      <c r="H474" s="1245">
        <v>76.34</v>
      </c>
      <c r="I474" s="1245">
        <v>72.06</v>
      </c>
    </row>
    <row r="475" spans="1:9" x14ac:dyDescent="0.35">
      <c r="A475">
        <v>42026</v>
      </c>
      <c r="B475" s="1242">
        <v>45287</v>
      </c>
      <c r="C475" s="1243">
        <v>0.49652777777777773</v>
      </c>
      <c r="D475" t="s">
        <v>1131</v>
      </c>
      <c r="E475" t="s">
        <v>1132</v>
      </c>
      <c r="F475" t="s">
        <v>1347</v>
      </c>
      <c r="G475" t="s">
        <v>1556</v>
      </c>
      <c r="H475" s="1245">
        <v>75.05</v>
      </c>
      <c r="I475" s="1245">
        <v>70.86</v>
      </c>
    </row>
    <row r="476" spans="1:9" x14ac:dyDescent="0.35">
      <c r="A476">
        <v>42027</v>
      </c>
      <c r="B476" s="1242">
        <v>45287</v>
      </c>
      <c r="C476" s="1243">
        <v>0.49652777777777773</v>
      </c>
      <c r="D476" t="s">
        <v>1131</v>
      </c>
      <c r="E476" t="s">
        <v>1132</v>
      </c>
      <c r="F476" t="s">
        <v>1347</v>
      </c>
      <c r="G476" t="s">
        <v>1557</v>
      </c>
      <c r="H476" s="1245">
        <v>75.38</v>
      </c>
      <c r="I476" s="1245">
        <v>71.16</v>
      </c>
    </row>
    <row r="477" spans="1:9" x14ac:dyDescent="0.35">
      <c r="A477">
        <v>42028</v>
      </c>
      <c r="B477" s="1242">
        <v>45287</v>
      </c>
      <c r="C477" s="1243">
        <v>0.49652777777777773</v>
      </c>
      <c r="D477" t="s">
        <v>1131</v>
      </c>
      <c r="E477" t="s">
        <v>1132</v>
      </c>
      <c r="F477" t="s">
        <v>1347</v>
      </c>
      <c r="G477" t="s">
        <v>1558</v>
      </c>
      <c r="H477" s="1245">
        <v>75.7</v>
      </c>
      <c r="I477" s="1245">
        <v>71.459999999999994</v>
      </c>
    </row>
    <row r="478" spans="1:9" x14ac:dyDescent="0.35">
      <c r="A478">
        <v>42029</v>
      </c>
      <c r="B478" s="1242">
        <v>45287</v>
      </c>
      <c r="C478" s="1243">
        <v>0.49652777777777773</v>
      </c>
      <c r="D478" t="s">
        <v>1131</v>
      </c>
      <c r="E478" t="s">
        <v>1132</v>
      </c>
      <c r="F478" t="s">
        <v>1347</v>
      </c>
      <c r="G478" t="s">
        <v>1559</v>
      </c>
      <c r="H478" s="1245">
        <v>76.02</v>
      </c>
      <c r="I478" s="1245">
        <v>71.760000000000005</v>
      </c>
    </row>
    <row r="479" spans="1:9" x14ac:dyDescent="0.35">
      <c r="A479">
        <v>42030</v>
      </c>
      <c r="B479" s="1242">
        <v>45287</v>
      </c>
      <c r="C479" s="1243">
        <v>0.49652777777777773</v>
      </c>
      <c r="D479" t="s">
        <v>1131</v>
      </c>
      <c r="E479" t="s">
        <v>1132</v>
      </c>
      <c r="F479" t="s">
        <v>1347</v>
      </c>
      <c r="G479" t="s">
        <v>1560</v>
      </c>
      <c r="H479" s="1245">
        <v>76.34</v>
      </c>
      <c r="I479" s="1245">
        <v>72.06</v>
      </c>
    </row>
    <row r="480" spans="1:9" x14ac:dyDescent="0.35">
      <c r="A480">
        <v>42031</v>
      </c>
      <c r="B480" s="1242">
        <v>45287</v>
      </c>
      <c r="C480" s="1243">
        <v>0.49652777777777773</v>
      </c>
      <c r="D480" t="s">
        <v>1131</v>
      </c>
      <c r="E480" t="s">
        <v>1132</v>
      </c>
      <c r="F480" t="s">
        <v>1347</v>
      </c>
      <c r="G480" t="s">
        <v>1561</v>
      </c>
      <c r="H480" s="1245">
        <v>75.05</v>
      </c>
      <c r="I480" s="1245">
        <v>70.86</v>
      </c>
    </row>
    <row r="481" spans="1:9" x14ac:dyDescent="0.35">
      <c r="A481">
        <v>42032</v>
      </c>
      <c r="B481" s="1242">
        <v>45287</v>
      </c>
      <c r="C481" s="1243">
        <v>0.49652777777777773</v>
      </c>
      <c r="D481" t="s">
        <v>1131</v>
      </c>
      <c r="E481" t="s">
        <v>1132</v>
      </c>
      <c r="F481" t="s">
        <v>1347</v>
      </c>
      <c r="G481" t="s">
        <v>1562</v>
      </c>
      <c r="H481" s="1245">
        <v>75.38</v>
      </c>
      <c r="I481" s="1245">
        <v>71.16</v>
      </c>
    </row>
    <row r="482" spans="1:9" x14ac:dyDescent="0.35">
      <c r="A482">
        <v>42033</v>
      </c>
      <c r="B482" s="1242">
        <v>45287</v>
      </c>
      <c r="C482" s="1243">
        <v>0.49652777777777773</v>
      </c>
      <c r="D482" t="s">
        <v>1131</v>
      </c>
      <c r="E482" t="s">
        <v>1132</v>
      </c>
      <c r="F482" t="s">
        <v>1347</v>
      </c>
      <c r="G482" t="s">
        <v>1563</v>
      </c>
      <c r="H482" s="1245">
        <v>75.7</v>
      </c>
      <c r="I482" s="1245">
        <v>71.459999999999994</v>
      </c>
    </row>
    <row r="483" spans="1:9" x14ac:dyDescent="0.35">
      <c r="A483">
        <v>42034</v>
      </c>
      <c r="B483" s="1242">
        <v>45287</v>
      </c>
      <c r="C483" s="1243">
        <v>0.49652777777777773</v>
      </c>
      <c r="D483" t="s">
        <v>1131</v>
      </c>
      <c r="E483" t="s">
        <v>1132</v>
      </c>
      <c r="F483" t="s">
        <v>1347</v>
      </c>
      <c r="G483" t="s">
        <v>1564</v>
      </c>
      <c r="H483" s="1245">
        <v>76.02</v>
      </c>
      <c r="I483" s="1245">
        <v>71.760000000000005</v>
      </c>
    </row>
    <row r="484" spans="1:9" x14ac:dyDescent="0.35">
      <c r="A484">
        <v>42035</v>
      </c>
      <c r="B484" s="1242">
        <v>45287</v>
      </c>
      <c r="C484" s="1243">
        <v>0.49652777777777773</v>
      </c>
      <c r="D484" t="s">
        <v>1131</v>
      </c>
      <c r="E484" t="s">
        <v>1132</v>
      </c>
      <c r="F484" t="s">
        <v>1347</v>
      </c>
      <c r="G484" t="s">
        <v>1565</v>
      </c>
      <c r="H484" s="1245">
        <v>76.34</v>
      </c>
      <c r="I484" s="1245">
        <v>72.06</v>
      </c>
    </row>
    <row r="485" spans="1:9" x14ac:dyDescent="0.35">
      <c r="A485">
        <v>42036</v>
      </c>
      <c r="B485" s="1242">
        <v>45287</v>
      </c>
      <c r="C485" s="1243">
        <v>0.49652777777777773</v>
      </c>
      <c r="D485" t="s">
        <v>1131</v>
      </c>
      <c r="E485" t="s">
        <v>1132</v>
      </c>
      <c r="F485" t="s">
        <v>1347</v>
      </c>
      <c r="G485" t="s">
        <v>1566</v>
      </c>
      <c r="H485" s="1245">
        <v>75.05</v>
      </c>
      <c r="I485" s="1245">
        <v>70.86</v>
      </c>
    </row>
    <row r="486" spans="1:9" x14ac:dyDescent="0.35">
      <c r="A486">
        <v>42037</v>
      </c>
      <c r="B486" s="1242">
        <v>45287</v>
      </c>
      <c r="C486" s="1243">
        <v>0.49652777777777773</v>
      </c>
      <c r="D486" t="s">
        <v>1131</v>
      </c>
      <c r="E486" t="s">
        <v>1132</v>
      </c>
      <c r="F486" t="s">
        <v>1347</v>
      </c>
      <c r="G486" t="s">
        <v>1567</v>
      </c>
      <c r="H486" s="1245">
        <v>75.38</v>
      </c>
      <c r="I486" s="1245">
        <v>71.16</v>
      </c>
    </row>
    <row r="487" spans="1:9" x14ac:dyDescent="0.35">
      <c r="A487">
        <v>42038</v>
      </c>
      <c r="B487" s="1242">
        <v>45287</v>
      </c>
      <c r="C487" s="1243">
        <v>0.49652777777777773</v>
      </c>
      <c r="D487" t="s">
        <v>1131</v>
      </c>
      <c r="E487" t="s">
        <v>1132</v>
      </c>
      <c r="F487" t="s">
        <v>1347</v>
      </c>
      <c r="G487" t="s">
        <v>1568</v>
      </c>
      <c r="H487" s="1245">
        <v>75.7</v>
      </c>
      <c r="I487" s="1245">
        <v>71.459999999999994</v>
      </c>
    </row>
    <row r="488" spans="1:9" x14ac:dyDescent="0.35">
      <c r="A488">
        <v>42039</v>
      </c>
      <c r="B488" s="1242">
        <v>45287</v>
      </c>
      <c r="C488" s="1243">
        <v>0.49652777777777773</v>
      </c>
      <c r="D488" t="s">
        <v>1131</v>
      </c>
      <c r="E488" t="s">
        <v>1132</v>
      </c>
      <c r="F488" t="s">
        <v>1347</v>
      </c>
      <c r="G488" t="s">
        <v>1569</v>
      </c>
      <c r="H488" s="1245">
        <v>76.02</v>
      </c>
      <c r="I488" s="1245">
        <v>71.760000000000005</v>
      </c>
    </row>
    <row r="489" spans="1:9" x14ac:dyDescent="0.35">
      <c r="A489">
        <v>42040</v>
      </c>
      <c r="B489" s="1242">
        <v>45287</v>
      </c>
      <c r="C489" s="1243">
        <v>0.49652777777777773</v>
      </c>
      <c r="D489" t="s">
        <v>1131</v>
      </c>
      <c r="E489" t="s">
        <v>1132</v>
      </c>
      <c r="F489" t="s">
        <v>1347</v>
      </c>
      <c r="G489" t="s">
        <v>1570</v>
      </c>
      <c r="H489" s="1245">
        <v>76.34</v>
      </c>
      <c r="I489" s="1245">
        <v>72.06</v>
      </c>
    </row>
    <row r="490" spans="1:9" x14ac:dyDescent="0.35">
      <c r="A490">
        <v>42041</v>
      </c>
      <c r="B490" s="1242">
        <v>45287</v>
      </c>
      <c r="C490" s="1243">
        <v>0.49652777777777773</v>
      </c>
      <c r="D490" t="s">
        <v>1131</v>
      </c>
      <c r="E490" t="s">
        <v>1132</v>
      </c>
      <c r="F490" t="s">
        <v>1347</v>
      </c>
      <c r="G490" t="s">
        <v>1571</v>
      </c>
      <c r="H490" s="1245">
        <v>75.05</v>
      </c>
      <c r="I490" s="1245">
        <v>70.86</v>
      </c>
    </row>
    <row r="491" spans="1:9" x14ac:dyDescent="0.35">
      <c r="A491">
        <v>42042</v>
      </c>
      <c r="B491" s="1242">
        <v>45287</v>
      </c>
      <c r="C491" s="1243">
        <v>0.49652777777777773</v>
      </c>
      <c r="D491" t="s">
        <v>1131</v>
      </c>
      <c r="E491" t="s">
        <v>1132</v>
      </c>
      <c r="F491" t="s">
        <v>1347</v>
      </c>
      <c r="G491" t="s">
        <v>1572</v>
      </c>
      <c r="H491" s="1245">
        <v>75.38</v>
      </c>
      <c r="I491" s="1245">
        <v>71.16</v>
      </c>
    </row>
    <row r="492" spans="1:9" x14ac:dyDescent="0.35">
      <c r="A492">
        <v>42043</v>
      </c>
      <c r="B492" s="1242">
        <v>45287</v>
      </c>
      <c r="C492" s="1243">
        <v>0.49652777777777773</v>
      </c>
      <c r="D492" t="s">
        <v>1131</v>
      </c>
      <c r="E492" t="s">
        <v>1132</v>
      </c>
      <c r="F492" t="s">
        <v>1347</v>
      </c>
      <c r="G492" t="s">
        <v>1573</v>
      </c>
      <c r="H492" s="1245">
        <v>75.7</v>
      </c>
      <c r="I492" s="1245">
        <v>71.459999999999994</v>
      </c>
    </row>
    <row r="493" spans="1:9" x14ac:dyDescent="0.35">
      <c r="A493">
        <v>42044</v>
      </c>
      <c r="B493" s="1242">
        <v>45287</v>
      </c>
      <c r="C493" s="1243">
        <v>0.49652777777777773</v>
      </c>
      <c r="D493" t="s">
        <v>1131</v>
      </c>
      <c r="E493" t="s">
        <v>1132</v>
      </c>
      <c r="F493" t="s">
        <v>1347</v>
      </c>
      <c r="G493" t="s">
        <v>1574</v>
      </c>
      <c r="H493" s="1245">
        <v>76.02</v>
      </c>
      <c r="I493" s="1245">
        <v>71.760000000000005</v>
      </c>
    </row>
    <row r="494" spans="1:9" x14ac:dyDescent="0.35">
      <c r="A494">
        <v>42045</v>
      </c>
      <c r="B494" s="1242">
        <v>45287</v>
      </c>
      <c r="C494" s="1243">
        <v>0.49652777777777773</v>
      </c>
      <c r="D494" t="s">
        <v>1131</v>
      </c>
      <c r="E494" t="s">
        <v>1132</v>
      </c>
      <c r="F494" t="s">
        <v>1347</v>
      </c>
      <c r="G494" t="s">
        <v>1575</v>
      </c>
      <c r="H494" s="1245">
        <v>76.34</v>
      </c>
      <c r="I494" s="1245">
        <v>72.06</v>
      </c>
    </row>
    <row r="495" spans="1:9" x14ac:dyDescent="0.35">
      <c r="A495">
        <v>42046</v>
      </c>
      <c r="B495" s="1242">
        <v>45287</v>
      </c>
      <c r="C495" s="1243">
        <v>0.49652777777777773</v>
      </c>
      <c r="D495" t="s">
        <v>1131</v>
      </c>
      <c r="E495" t="s">
        <v>1132</v>
      </c>
      <c r="F495" t="s">
        <v>1347</v>
      </c>
      <c r="G495" t="s">
        <v>1576</v>
      </c>
      <c r="H495" s="1245">
        <v>75.05</v>
      </c>
      <c r="I495" s="1245">
        <v>70.86</v>
      </c>
    </row>
    <row r="496" spans="1:9" x14ac:dyDescent="0.35">
      <c r="A496">
        <v>42047</v>
      </c>
      <c r="B496" s="1242">
        <v>45287</v>
      </c>
      <c r="C496" s="1243">
        <v>0.49652777777777773</v>
      </c>
      <c r="D496" t="s">
        <v>1131</v>
      </c>
      <c r="E496" t="s">
        <v>1132</v>
      </c>
      <c r="F496" t="s">
        <v>1347</v>
      </c>
      <c r="G496" t="s">
        <v>1577</v>
      </c>
      <c r="H496" s="1245">
        <v>75.38</v>
      </c>
      <c r="I496" s="1245">
        <v>71.16</v>
      </c>
    </row>
    <row r="497" spans="1:9" x14ac:dyDescent="0.35">
      <c r="A497">
        <v>42048</v>
      </c>
      <c r="B497" s="1242">
        <v>45287</v>
      </c>
      <c r="C497" s="1243">
        <v>0.49652777777777773</v>
      </c>
      <c r="D497" t="s">
        <v>1131</v>
      </c>
      <c r="E497" t="s">
        <v>1132</v>
      </c>
      <c r="F497" t="s">
        <v>1347</v>
      </c>
      <c r="G497" t="s">
        <v>1578</v>
      </c>
      <c r="H497" s="1245">
        <v>75.7</v>
      </c>
      <c r="I497" s="1245">
        <v>71.459999999999994</v>
      </c>
    </row>
    <row r="498" spans="1:9" x14ac:dyDescent="0.35">
      <c r="A498">
        <v>42049</v>
      </c>
      <c r="B498" s="1242">
        <v>45287</v>
      </c>
      <c r="C498" s="1243">
        <v>0.49652777777777773</v>
      </c>
      <c r="D498" t="s">
        <v>1131</v>
      </c>
      <c r="E498" t="s">
        <v>1132</v>
      </c>
      <c r="F498" t="s">
        <v>1347</v>
      </c>
      <c r="G498" t="s">
        <v>1579</v>
      </c>
      <c r="H498" s="1245">
        <v>76.02</v>
      </c>
      <c r="I498" s="1245">
        <v>71.760000000000005</v>
      </c>
    </row>
    <row r="499" spans="1:9" x14ac:dyDescent="0.35">
      <c r="A499">
        <v>42050</v>
      </c>
      <c r="B499" s="1242">
        <v>45287</v>
      </c>
      <c r="C499" s="1243">
        <v>0.49652777777777773</v>
      </c>
      <c r="D499" t="s">
        <v>1131</v>
      </c>
      <c r="E499" t="s">
        <v>1132</v>
      </c>
      <c r="F499" t="s">
        <v>1347</v>
      </c>
      <c r="G499" t="s">
        <v>1580</v>
      </c>
      <c r="H499" s="1245">
        <v>76.34</v>
      </c>
      <c r="I499" s="1245">
        <v>72.06</v>
      </c>
    </row>
    <row r="500" spans="1:9" x14ac:dyDescent="0.35">
      <c r="A500">
        <v>42051</v>
      </c>
      <c r="B500" s="1242">
        <v>45287</v>
      </c>
      <c r="C500" s="1243">
        <v>0.49652777777777773</v>
      </c>
      <c r="D500" t="s">
        <v>1131</v>
      </c>
      <c r="E500" t="s">
        <v>1132</v>
      </c>
      <c r="F500" t="s">
        <v>1347</v>
      </c>
      <c r="G500" t="s">
        <v>1581</v>
      </c>
      <c r="H500" s="1245">
        <v>75.05</v>
      </c>
      <c r="I500" s="1245">
        <v>70.86</v>
      </c>
    </row>
    <row r="501" spans="1:9" x14ac:dyDescent="0.35">
      <c r="A501">
        <v>42052</v>
      </c>
      <c r="B501" s="1242">
        <v>45287</v>
      </c>
      <c r="C501" s="1243">
        <v>0.49652777777777773</v>
      </c>
      <c r="D501" t="s">
        <v>1131</v>
      </c>
      <c r="E501" t="s">
        <v>1132</v>
      </c>
      <c r="F501" t="s">
        <v>1347</v>
      </c>
      <c r="G501" t="s">
        <v>1582</v>
      </c>
      <c r="H501" s="1245">
        <v>75.38</v>
      </c>
      <c r="I501" s="1245">
        <v>71.16</v>
      </c>
    </row>
    <row r="502" spans="1:9" x14ac:dyDescent="0.35">
      <c r="A502">
        <v>42053</v>
      </c>
      <c r="B502" s="1242">
        <v>45287</v>
      </c>
      <c r="C502" s="1243">
        <v>0.49652777777777773</v>
      </c>
      <c r="D502" t="s">
        <v>1131</v>
      </c>
      <c r="E502" t="s">
        <v>1132</v>
      </c>
      <c r="F502" t="s">
        <v>1347</v>
      </c>
      <c r="G502" t="s">
        <v>1583</v>
      </c>
      <c r="H502" s="1245">
        <v>75.7</v>
      </c>
      <c r="I502" s="1245">
        <v>71.459999999999994</v>
      </c>
    </row>
    <row r="503" spans="1:9" x14ac:dyDescent="0.35">
      <c r="A503">
        <v>42054</v>
      </c>
      <c r="B503" s="1242">
        <v>45287</v>
      </c>
      <c r="C503" s="1243">
        <v>0.49652777777777773</v>
      </c>
      <c r="D503" t="s">
        <v>1131</v>
      </c>
      <c r="E503" t="s">
        <v>1132</v>
      </c>
      <c r="F503" t="s">
        <v>1347</v>
      </c>
      <c r="G503" t="s">
        <v>1584</v>
      </c>
      <c r="H503" s="1245">
        <v>76.02</v>
      </c>
      <c r="I503" s="1245">
        <v>71.760000000000005</v>
      </c>
    </row>
    <row r="504" spans="1:9" x14ac:dyDescent="0.35">
      <c r="A504">
        <v>42055</v>
      </c>
      <c r="B504" s="1242">
        <v>45287</v>
      </c>
      <c r="C504" s="1243">
        <v>0.49652777777777773</v>
      </c>
      <c r="D504" t="s">
        <v>1131</v>
      </c>
      <c r="E504" t="s">
        <v>1132</v>
      </c>
      <c r="F504" t="s">
        <v>1347</v>
      </c>
      <c r="G504" t="s">
        <v>1585</v>
      </c>
      <c r="H504" s="1245">
        <v>76.34</v>
      </c>
      <c r="I504" s="1245">
        <v>72.06</v>
      </c>
    </row>
    <row r="505" spans="1:9" x14ac:dyDescent="0.35">
      <c r="A505">
        <v>42056</v>
      </c>
      <c r="B505" s="1242">
        <v>45287</v>
      </c>
      <c r="C505" s="1243">
        <v>0.49652777777777773</v>
      </c>
      <c r="D505" t="s">
        <v>1131</v>
      </c>
      <c r="E505" t="s">
        <v>1132</v>
      </c>
      <c r="F505" t="s">
        <v>1347</v>
      </c>
      <c r="G505" t="s">
        <v>1586</v>
      </c>
      <c r="H505" s="1245">
        <v>75.05</v>
      </c>
      <c r="I505" s="1245">
        <v>70.86</v>
      </c>
    </row>
    <row r="506" spans="1:9" x14ac:dyDescent="0.35">
      <c r="A506">
        <v>42057</v>
      </c>
      <c r="B506" s="1242">
        <v>45287</v>
      </c>
      <c r="C506" s="1243">
        <v>0.49652777777777773</v>
      </c>
      <c r="D506" t="s">
        <v>1131</v>
      </c>
      <c r="E506" t="s">
        <v>1132</v>
      </c>
      <c r="F506" t="s">
        <v>1347</v>
      </c>
      <c r="G506" t="s">
        <v>1587</v>
      </c>
      <c r="H506" s="1245">
        <v>75.38</v>
      </c>
      <c r="I506" s="1245">
        <v>71.16</v>
      </c>
    </row>
    <row r="507" spans="1:9" x14ac:dyDescent="0.35">
      <c r="A507">
        <v>42058</v>
      </c>
      <c r="B507" s="1242">
        <v>45287</v>
      </c>
      <c r="C507" s="1243">
        <v>0.49652777777777773</v>
      </c>
      <c r="D507" t="s">
        <v>1131</v>
      </c>
      <c r="E507" t="s">
        <v>1132</v>
      </c>
      <c r="F507" t="s">
        <v>1347</v>
      </c>
      <c r="G507" t="s">
        <v>1588</v>
      </c>
      <c r="H507" s="1245">
        <v>75.7</v>
      </c>
      <c r="I507" s="1245">
        <v>71.459999999999994</v>
      </c>
    </row>
    <row r="508" spans="1:9" x14ac:dyDescent="0.35">
      <c r="A508">
        <v>42059</v>
      </c>
      <c r="B508" s="1242">
        <v>45287</v>
      </c>
      <c r="C508" s="1243">
        <v>0.49652777777777773</v>
      </c>
      <c r="D508" t="s">
        <v>1131</v>
      </c>
      <c r="E508" t="s">
        <v>1132</v>
      </c>
      <c r="F508" t="s">
        <v>1347</v>
      </c>
      <c r="G508" t="s">
        <v>1589</v>
      </c>
      <c r="H508" s="1245">
        <v>76.02</v>
      </c>
      <c r="I508" s="1245">
        <v>71.760000000000005</v>
      </c>
    </row>
    <row r="509" spans="1:9" x14ac:dyDescent="0.35">
      <c r="A509">
        <v>42060</v>
      </c>
      <c r="B509" s="1242">
        <v>45287</v>
      </c>
      <c r="C509" s="1243">
        <v>0.49652777777777773</v>
      </c>
      <c r="D509" t="s">
        <v>1131</v>
      </c>
      <c r="E509" t="s">
        <v>1132</v>
      </c>
      <c r="F509" t="s">
        <v>1347</v>
      </c>
      <c r="G509" t="s">
        <v>1590</v>
      </c>
      <c r="H509" s="1245">
        <v>76.34</v>
      </c>
      <c r="I509" s="1245">
        <v>72.06</v>
      </c>
    </row>
    <row r="510" spans="1:9" x14ac:dyDescent="0.35">
      <c r="A510">
        <v>42061</v>
      </c>
      <c r="B510" s="1242">
        <v>45287</v>
      </c>
      <c r="C510" s="1243">
        <v>0.49652777777777773</v>
      </c>
      <c r="D510" t="s">
        <v>1131</v>
      </c>
      <c r="E510" t="s">
        <v>1132</v>
      </c>
      <c r="F510" t="s">
        <v>1347</v>
      </c>
      <c r="G510" t="s">
        <v>1591</v>
      </c>
      <c r="H510" s="1245">
        <v>75.05</v>
      </c>
      <c r="I510" s="1245">
        <v>70.86</v>
      </c>
    </row>
    <row r="511" spans="1:9" x14ac:dyDescent="0.35">
      <c r="A511">
        <v>42062</v>
      </c>
      <c r="B511" s="1242">
        <v>45287</v>
      </c>
      <c r="C511" s="1243">
        <v>0.49652777777777773</v>
      </c>
      <c r="D511" t="s">
        <v>1131</v>
      </c>
      <c r="E511" t="s">
        <v>1132</v>
      </c>
      <c r="F511" t="s">
        <v>1347</v>
      </c>
      <c r="G511" t="s">
        <v>1592</v>
      </c>
      <c r="H511" s="1245">
        <v>75.38</v>
      </c>
      <c r="I511" s="1245">
        <v>71.16</v>
      </c>
    </row>
    <row r="512" spans="1:9" x14ac:dyDescent="0.35">
      <c r="A512">
        <v>42063</v>
      </c>
      <c r="B512" s="1242">
        <v>45287</v>
      </c>
      <c r="C512" s="1243">
        <v>0.49652777777777773</v>
      </c>
      <c r="D512" t="s">
        <v>1131</v>
      </c>
      <c r="E512" t="s">
        <v>1132</v>
      </c>
      <c r="F512" t="s">
        <v>1347</v>
      </c>
      <c r="G512" t="s">
        <v>1593</v>
      </c>
      <c r="H512" s="1245">
        <v>75.7</v>
      </c>
      <c r="I512" s="1245">
        <v>71.459999999999994</v>
      </c>
    </row>
    <row r="513" spans="1:9" x14ac:dyDescent="0.35">
      <c r="A513">
        <v>42064</v>
      </c>
      <c r="B513" s="1242">
        <v>45287</v>
      </c>
      <c r="C513" s="1243">
        <v>0.49652777777777773</v>
      </c>
      <c r="D513" t="s">
        <v>1131</v>
      </c>
      <c r="E513" t="s">
        <v>1132</v>
      </c>
      <c r="F513" t="s">
        <v>1347</v>
      </c>
      <c r="G513" t="s">
        <v>1594</v>
      </c>
      <c r="H513" s="1245">
        <v>76.02</v>
      </c>
      <c r="I513" s="1245">
        <v>71.760000000000005</v>
      </c>
    </row>
    <row r="514" spans="1:9" x14ac:dyDescent="0.35">
      <c r="A514">
        <v>42065</v>
      </c>
      <c r="B514" s="1242">
        <v>45287</v>
      </c>
      <c r="C514" s="1243">
        <v>0.49652777777777773</v>
      </c>
      <c r="D514" t="s">
        <v>1131</v>
      </c>
      <c r="E514" t="s">
        <v>1132</v>
      </c>
      <c r="F514" t="s">
        <v>1347</v>
      </c>
      <c r="G514" t="s">
        <v>1595</v>
      </c>
      <c r="H514" s="1245">
        <v>76.34</v>
      </c>
      <c r="I514" s="1245">
        <v>72.06</v>
      </c>
    </row>
    <row r="515" spans="1:9" x14ac:dyDescent="0.35">
      <c r="A515">
        <v>42066</v>
      </c>
      <c r="B515" s="1242">
        <v>45287</v>
      </c>
      <c r="C515" s="1243">
        <v>0.49652777777777773</v>
      </c>
      <c r="D515" t="s">
        <v>1131</v>
      </c>
      <c r="E515" t="s">
        <v>1132</v>
      </c>
      <c r="F515" t="s">
        <v>1347</v>
      </c>
      <c r="G515" t="s">
        <v>1596</v>
      </c>
      <c r="H515" s="1245">
        <v>75.05</v>
      </c>
      <c r="I515" s="1245">
        <v>70.86</v>
      </c>
    </row>
    <row r="516" spans="1:9" x14ac:dyDescent="0.35">
      <c r="A516">
        <v>42067</v>
      </c>
      <c r="B516" s="1242">
        <v>45287</v>
      </c>
      <c r="C516" s="1243">
        <v>0.49652777777777773</v>
      </c>
      <c r="D516" t="s">
        <v>1131</v>
      </c>
      <c r="E516" t="s">
        <v>1132</v>
      </c>
      <c r="F516" t="s">
        <v>1347</v>
      </c>
      <c r="G516" t="s">
        <v>1597</v>
      </c>
      <c r="H516" s="1245">
        <v>75.38</v>
      </c>
      <c r="I516" s="1245">
        <v>71.16</v>
      </c>
    </row>
    <row r="517" spans="1:9" x14ac:dyDescent="0.35">
      <c r="A517">
        <v>42068</v>
      </c>
      <c r="B517" s="1242">
        <v>45287</v>
      </c>
      <c r="C517" s="1243">
        <v>0.49652777777777773</v>
      </c>
      <c r="D517" t="s">
        <v>1131</v>
      </c>
      <c r="E517" t="s">
        <v>1132</v>
      </c>
      <c r="F517" t="s">
        <v>1347</v>
      </c>
      <c r="G517" t="s">
        <v>1598</v>
      </c>
      <c r="H517" s="1245">
        <v>75.7</v>
      </c>
      <c r="I517" s="1245">
        <v>71.459999999999994</v>
      </c>
    </row>
    <row r="518" spans="1:9" x14ac:dyDescent="0.35">
      <c r="A518">
        <v>42069</v>
      </c>
      <c r="B518" s="1242">
        <v>45287</v>
      </c>
      <c r="C518" s="1243">
        <v>0.49652777777777773</v>
      </c>
      <c r="D518" t="s">
        <v>1131</v>
      </c>
      <c r="E518" t="s">
        <v>1132</v>
      </c>
      <c r="F518" t="s">
        <v>1347</v>
      </c>
      <c r="G518" t="s">
        <v>1599</v>
      </c>
      <c r="H518" s="1245">
        <v>76.02</v>
      </c>
      <c r="I518" s="1245">
        <v>71.760000000000005</v>
      </c>
    </row>
    <row r="519" spans="1:9" x14ac:dyDescent="0.35">
      <c r="A519">
        <v>42070</v>
      </c>
      <c r="B519" s="1242">
        <v>45287</v>
      </c>
      <c r="C519" s="1243">
        <v>0.49652777777777773</v>
      </c>
      <c r="D519" t="s">
        <v>1131</v>
      </c>
      <c r="E519" t="s">
        <v>1132</v>
      </c>
      <c r="F519" t="s">
        <v>1347</v>
      </c>
      <c r="G519" t="s">
        <v>1600</v>
      </c>
      <c r="H519" s="1245">
        <v>76.34</v>
      </c>
      <c r="I519" s="1245">
        <v>72.06</v>
      </c>
    </row>
    <row r="520" spans="1:9" x14ac:dyDescent="0.35">
      <c r="A520">
        <v>42071</v>
      </c>
      <c r="B520" s="1242">
        <v>45287</v>
      </c>
      <c r="C520" s="1243">
        <v>0.49652777777777773</v>
      </c>
      <c r="D520" t="s">
        <v>1131</v>
      </c>
      <c r="E520" t="s">
        <v>1132</v>
      </c>
      <c r="F520" t="s">
        <v>1347</v>
      </c>
      <c r="G520" t="s">
        <v>1601</v>
      </c>
      <c r="H520" s="1245">
        <v>75.05</v>
      </c>
      <c r="I520" s="1245">
        <v>70.86</v>
      </c>
    </row>
    <row r="521" spans="1:9" x14ac:dyDescent="0.35">
      <c r="A521">
        <v>42072</v>
      </c>
      <c r="B521" s="1242">
        <v>45287</v>
      </c>
      <c r="C521" s="1243">
        <v>0.49652777777777773</v>
      </c>
      <c r="D521" t="s">
        <v>1131</v>
      </c>
      <c r="E521" t="s">
        <v>1132</v>
      </c>
      <c r="F521" t="s">
        <v>1347</v>
      </c>
      <c r="G521" t="s">
        <v>1602</v>
      </c>
      <c r="H521" s="1245">
        <v>75.38</v>
      </c>
      <c r="I521" s="1245">
        <v>71.16</v>
      </c>
    </row>
    <row r="522" spans="1:9" x14ac:dyDescent="0.35">
      <c r="A522">
        <v>42073</v>
      </c>
      <c r="B522" s="1242">
        <v>45287</v>
      </c>
      <c r="C522" s="1243">
        <v>0.49652777777777773</v>
      </c>
      <c r="D522" t="s">
        <v>1131</v>
      </c>
      <c r="E522" t="s">
        <v>1132</v>
      </c>
      <c r="F522" t="s">
        <v>1347</v>
      </c>
      <c r="G522" t="s">
        <v>1603</v>
      </c>
      <c r="H522" s="1245">
        <v>75.7</v>
      </c>
      <c r="I522" s="1245">
        <v>71.459999999999994</v>
      </c>
    </row>
    <row r="523" spans="1:9" x14ac:dyDescent="0.35">
      <c r="A523">
        <v>42074</v>
      </c>
      <c r="B523" s="1242">
        <v>45287</v>
      </c>
      <c r="C523" s="1243">
        <v>0.49652777777777773</v>
      </c>
      <c r="D523" t="s">
        <v>1131</v>
      </c>
      <c r="E523" t="s">
        <v>1132</v>
      </c>
      <c r="F523" t="s">
        <v>1347</v>
      </c>
      <c r="G523" t="s">
        <v>1604</v>
      </c>
      <c r="H523" s="1245">
        <v>76.02</v>
      </c>
      <c r="I523" s="1245">
        <v>71.760000000000005</v>
      </c>
    </row>
    <row r="524" spans="1:9" x14ac:dyDescent="0.35">
      <c r="A524">
        <v>42075</v>
      </c>
      <c r="B524" s="1242">
        <v>45287</v>
      </c>
      <c r="C524" s="1243">
        <v>0.49652777777777773</v>
      </c>
      <c r="D524" t="s">
        <v>1131</v>
      </c>
      <c r="E524" t="s">
        <v>1132</v>
      </c>
      <c r="F524" t="s">
        <v>1347</v>
      </c>
      <c r="G524" t="s">
        <v>1605</v>
      </c>
      <c r="H524" s="1245">
        <v>76.34</v>
      </c>
      <c r="I524" s="1245">
        <v>72.06</v>
      </c>
    </row>
    <row r="525" spans="1:9" x14ac:dyDescent="0.35">
      <c r="A525">
        <v>42076</v>
      </c>
      <c r="B525" s="1242">
        <v>45287</v>
      </c>
      <c r="C525" s="1243">
        <v>0.49652777777777773</v>
      </c>
      <c r="D525" t="s">
        <v>1131</v>
      </c>
      <c r="E525" t="s">
        <v>1132</v>
      </c>
      <c r="F525" t="s">
        <v>1347</v>
      </c>
      <c r="G525" t="s">
        <v>1606</v>
      </c>
      <c r="H525" s="1245">
        <v>75.05</v>
      </c>
      <c r="I525" s="1245">
        <v>70.86</v>
      </c>
    </row>
    <row r="526" spans="1:9" x14ac:dyDescent="0.35">
      <c r="A526">
        <v>42077</v>
      </c>
      <c r="B526" s="1242">
        <v>45287</v>
      </c>
      <c r="C526" s="1243">
        <v>0.49652777777777773</v>
      </c>
      <c r="D526" t="s">
        <v>1131</v>
      </c>
      <c r="E526" t="s">
        <v>1132</v>
      </c>
      <c r="F526" t="s">
        <v>1347</v>
      </c>
      <c r="G526" t="s">
        <v>1607</v>
      </c>
      <c r="H526" s="1245">
        <v>75.38</v>
      </c>
      <c r="I526" s="1245">
        <v>71.16</v>
      </c>
    </row>
    <row r="527" spans="1:9" x14ac:dyDescent="0.35">
      <c r="A527">
        <v>42078</v>
      </c>
      <c r="B527" s="1242">
        <v>45287</v>
      </c>
      <c r="C527" s="1243">
        <v>0.49652777777777773</v>
      </c>
      <c r="D527" t="s">
        <v>1131</v>
      </c>
      <c r="E527" t="s">
        <v>1132</v>
      </c>
      <c r="F527" t="s">
        <v>1347</v>
      </c>
      <c r="G527" t="s">
        <v>1608</v>
      </c>
      <c r="H527" s="1245">
        <v>75.7</v>
      </c>
      <c r="I527" s="1245">
        <v>71.459999999999994</v>
      </c>
    </row>
    <row r="528" spans="1:9" x14ac:dyDescent="0.35">
      <c r="A528">
        <v>42079</v>
      </c>
      <c r="B528" s="1242">
        <v>45287</v>
      </c>
      <c r="C528" s="1243">
        <v>0.49652777777777773</v>
      </c>
      <c r="D528" t="s">
        <v>1131</v>
      </c>
      <c r="E528" t="s">
        <v>1132</v>
      </c>
      <c r="F528" t="s">
        <v>1347</v>
      </c>
      <c r="G528" t="s">
        <v>1609</v>
      </c>
      <c r="H528" s="1245">
        <v>76.02</v>
      </c>
      <c r="I528" s="1245">
        <v>71.760000000000005</v>
      </c>
    </row>
    <row r="529" spans="1:9" x14ac:dyDescent="0.35">
      <c r="A529">
        <v>42080</v>
      </c>
      <c r="B529" s="1242">
        <v>45287</v>
      </c>
      <c r="C529" s="1243">
        <v>0.49652777777777773</v>
      </c>
      <c r="D529" t="s">
        <v>1131</v>
      </c>
      <c r="E529" t="s">
        <v>1132</v>
      </c>
      <c r="F529" t="s">
        <v>1347</v>
      </c>
      <c r="G529" t="s">
        <v>1610</v>
      </c>
      <c r="H529" s="1245">
        <v>76.34</v>
      </c>
      <c r="I529" s="1245">
        <v>72.06</v>
      </c>
    </row>
    <row r="530" spans="1:9" x14ac:dyDescent="0.35">
      <c r="A530">
        <v>42081</v>
      </c>
      <c r="B530" s="1242">
        <v>45287</v>
      </c>
      <c r="C530" s="1243">
        <v>0.49652777777777773</v>
      </c>
      <c r="D530" t="s">
        <v>1131</v>
      </c>
      <c r="E530" t="s">
        <v>1132</v>
      </c>
      <c r="F530" t="s">
        <v>1347</v>
      </c>
      <c r="G530" t="s">
        <v>1611</v>
      </c>
      <c r="H530" s="1245">
        <v>75.05</v>
      </c>
      <c r="I530" s="1245">
        <v>70.86</v>
      </c>
    </row>
    <row r="531" spans="1:9" x14ac:dyDescent="0.35">
      <c r="A531">
        <v>42082</v>
      </c>
      <c r="B531" s="1242">
        <v>45287</v>
      </c>
      <c r="C531" s="1243">
        <v>0.49652777777777773</v>
      </c>
      <c r="D531" t="s">
        <v>1131</v>
      </c>
      <c r="E531" t="s">
        <v>1132</v>
      </c>
      <c r="F531" t="s">
        <v>1347</v>
      </c>
      <c r="G531" t="s">
        <v>1612</v>
      </c>
      <c r="H531" s="1245">
        <v>75.38</v>
      </c>
      <c r="I531" s="1245">
        <v>71.16</v>
      </c>
    </row>
    <row r="532" spans="1:9" x14ac:dyDescent="0.35">
      <c r="A532">
        <v>42083</v>
      </c>
      <c r="B532" s="1242">
        <v>45287</v>
      </c>
      <c r="C532" s="1243">
        <v>0.49652777777777773</v>
      </c>
      <c r="D532" t="s">
        <v>1131</v>
      </c>
      <c r="E532" t="s">
        <v>1132</v>
      </c>
      <c r="F532" t="s">
        <v>1347</v>
      </c>
      <c r="G532" t="s">
        <v>1613</v>
      </c>
      <c r="H532" s="1245">
        <v>75.7</v>
      </c>
      <c r="I532" s="1245">
        <v>71.459999999999994</v>
      </c>
    </row>
    <row r="533" spans="1:9" x14ac:dyDescent="0.35">
      <c r="A533">
        <v>42084</v>
      </c>
      <c r="B533" s="1242">
        <v>45287</v>
      </c>
      <c r="C533" s="1243">
        <v>0.49652777777777773</v>
      </c>
      <c r="D533" t="s">
        <v>1131</v>
      </c>
      <c r="E533" t="s">
        <v>1132</v>
      </c>
      <c r="F533" t="s">
        <v>1347</v>
      </c>
      <c r="G533" t="s">
        <v>1614</v>
      </c>
      <c r="H533" s="1245">
        <v>76.02</v>
      </c>
      <c r="I533" s="1245">
        <v>71.760000000000005</v>
      </c>
    </row>
    <row r="534" spans="1:9" x14ac:dyDescent="0.35">
      <c r="A534">
        <v>42085</v>
      </c>
      <c r="B534" s="1242">
        <v>45287</v>
      </c>
      <c r="C534" s="1243">
        <v>0.49652777777777773</v>
      </c>
      <c r="D534" t="s">
        <v>1131</v>
      </c>
      <c r="E534" t="s">
        <v>1132</v>
      </c>
      <c r="F534" t="s">
        <v>1347</v>
      </c>
      <c r="G534" t="s">
        <v>1615</v>
      </c>
      <c r="H534" s="1245">
        <v>76.34</v>
      </c>
      <c r="I534" s="1245">
        <v>72.06</v>
      </c>
    </row>
    <row r="535" spans="1:9" x14ac:dyDescent="0.35">
      <c r="A535">
        <v>42086</v>
      </c>
      <c r="B535" s="1242">
        <v>45287</v>
      </c>
      <c r="C535" s="1243">
        <v>0.49652777777777773</v>
      </c>
      <c r="D535" t="s">
        <v>1131</v>
      </c>
      <c r="E535" t="s">
        <v>1132</v>
      </c>
      <c r="F535" t="s">
        <v>1347</v>
      </c>
      <c r="G535" t="s">
        <v>1616</v>
      </c>
      <c r="H535" s="1245">
        <v>75.05</v>
      </c>
      <c r="I535" s="1245">
        <v>70.86</v>
      </c>
    </row>
    <row r="536" spans="1:9" x14ac:dyDescent="0.35">
      <c r="A536">
        <v>42087</v>
      </c>
      <c r="B536" s="1242">
        <v>45287</v>
      </c>
      <c r="C536" s="1243">
        <v>0.49652777777777773</v>
      </c>
      <c r="D536" t="s">
        <v>1131</v>
      </c>
      <c r="E536" t="s">
        <v>1132</v>
      </c>
      <c r="F536" t="s">
        <v>1347</v>
      </c>
      <c r="G536" t="s">
        <v>1617</v>
      </c>
      <c r="H536" s="1245">
        <v>75.38</v>
      </c>
      <c r="I536" s="1245">
        <v>71.16</v>
      </c>
    </row>
    <row r="537" spans="1:9" x14ac:dyDescent="0.35">
      <c r="A537">
        <v>42088</v>
      </c>
      <c r="B537" s="1242">
        <v>45287</v>
      </c>
      <c r="C537" s="1243">
        <v>0.49652777777777773</v>
      </c>
      <c r="D537" t="s">
        <v>1131</v>
      </c>
      <c r="E537" t="s">
        <v>1132</v>
      </c>
      <c r="F537" t="s">
        <v>1347</v>
      </c>
      <c r="G537" t="s">
        <v>1618</v>
      </c>
      <c r="H537" s="1245">
        <v>75.7</v>
      </c>
      <c r="I537" s="1245">
        <v>71.459999999999994</v>
      </c>
    </row>
    <row r="538" spans="1:9" x14ac:dyDescent="0.35">
      <c r="A538">
        <v>42089</v>
      </c>
      <c r="B538" s="1242">
        <v>45287</v>
      </c>
      <c r="C538" s="1243">
        <v>0.49652777777777773</v>
      </c>
      <c r="D538" t="s">
        <v>1131</v>
      </c>
      <c r="E538" t="s">
        <v>1132</v>
      </c>
      <c r="F538" t="s">
        <v>1347</v>
      </c>
      <c r="G538" t="s">
        <v>1619</v>
      </c>
      <c r="H538" s="1245">
        <v>76.02</v>
      </c>
      <c r="I538" s="1245">
        <v>71.760000000000005</v>
      </c>
    </row>
    <row r="539" spans="1:9" x14ac:dyDescent="0.35">
      <c r="A539">
        <v>42090</v>
      </c>
      <c r="B539" s="1242">
        <v>45287</v>
      </c>
      <c r="C539" s="1243">
        <v>0.49652777777777773</v>
      </c>
      <c r="D539" t="s">
        <v>1131</v>
      </c>
      <c r="E539" t="s">
        <v>1132</v>
      </c>
      <c r="F539" t="s">
        <v>1347</v>
      </c>
      <c r="G539" t="s">
        <v>1620</v>
      </c>
      <c r="H539" s="1245">
        <v>76.34</v>
      </c>
      <c r="I539" s="1245">
        <v>72.06</v>
      </c>
    </row>
    <row r="540" spans="1:9" x14ac:dyDescent="0.35">
      <c r="A540">
        <v>42091</v>
      </c>
      <c r="B540" s="1242">
        <v>45287</v>
      </c>
      <c r="C540" s="1243">
        <v>0.49652777777777773</v>
      </c>
      <c r="D540" t="s">
        <v>1131</v>
      </c>
      <c r="E540" t="s">
        <v>1132</v>
      </c>
      <c r="F540" t="s">
        <v>1347</v>
      </c>
      <c r="G540" t="s">
        <v>1621</v>
      </c>
      <c r="H540" s="1245">
        <v>75.05</v>
      </c>
      <c r="I540" s="1245">
        <v>70.86</v>
      </c>
    </row>
    <row r="541" spans="1:9" x14ac:dyDescent="0.35">
      <c r="A541">
        <v>42092</v>
      </c>
      <c r="B541" s="1242">
        <v>45287</v>
      </c>
      <c r="C541" s="1243">
        <v>0.49652777777777773</v>
      </c>
      <c r="D541" t="s">
        <v>1131</v>
      </c>
      <c r="E541" t="s">
        <v>1132</v>
      </c>
      <c r="F541" t="s">
        <v>1347</v>
      </c>
      <c r="G541" t="s">
        <v>1622</v>
      </c>
      <c r="H541" s="1245">
        <v>75.38</v>
      </c>
      <c r="I541" s="1245">
        <v>71.16</v>
      </c>
    </row>
    <row r="542" spans="1:9" x14ac:dyDescent="0.35">
      <c r="A542">
        <v>42093</v>
      </c>
      <c r="B542" s="1242">
        <v>45287</v>
      </c>
      <c r="C542" s="1243">
        <v>0.49652777777777773</v>
      </c>
      <c r="D542" t="s">
        <v>1131</v>
      </c>
      <c r="E542" t="s">
        <v>1132</v>
      </c>
      <c r="F542" t="s">
        <v>1347</v>
      </c>
      <c r="G542" t="s">
        <v>1623</v>
      </c>
      <c r="H542" s="1245">
        <v>75.7</v>
      </c>
      <c r="I542" s="1245">
        <v>71.459999999999994</v>
      </c>
    </row>
    <row r="543" spans="1:9" x14ac:dyDescent="0.35">
      <c r="A543">
        <v>42094</v>
      </c>
      <c r="B543" s="1242">
        <v>45287</v>
      </c>
      <c r="C543" s="1243">
        <v>0.49652777777777773</v>
      </c>
      <c r="D543" t="s">
        <v>1131</v>
      </c>
      <c r="E543" t="s">
        <v>1132</v>
      </c>
      <c r="F543" t="s">
        <v>1347</v>
      </c>
      <c r="G543" t="s">
        <v>1624</v>
      </c>
      <c r="H543" s="1245">
        <v>76.02</v>
      </c>
      <c r="I543" s="1245">
        <v>71.760000000000005</v>
      </c>
    </row>
    <row r="544" spans="1:9" x14ac:dyDescent="0.35">
      <c r="A544">
        <v>42095</v>
      </c>
      <c r="B544" s="1242">
        <v>45287</v>
      </c>
      <c r="C544" s="1243">
        <v>0.49652777777777773</v>
      </c>
      <c r="D544" t="s">
        <v>1131</v>
      </c>
      <c r="E544" t="s">
        <v>1132</v>
      </c>
      <c r="F544" t="s">
        <v>1347</v>
      </c>
      <c r="G544" t="s">
        <v>1625</v>
      </c>
      <c r="H544" s="1245">
        <v>76.34</v>
      </c>
      <c r="I544" s="1245">
        <v>72.06</v>
      </c>
    </row>
    <row r="545" spans="1:9" x14ac:dyDescent="0.35">
      <c r="A545">
        <v>42096</v>
      </c>
      <c r="B545" s="1242">
        <v>45287</v>
      </c>
      <c r="C545" s="1243">
        <v>0.49652777777777773</v>
      </c>
      <c r="D545" t="s">
        <v>1131</v>
      </c>
      <c r="E545" t="s">
        <v>1132</v>
      </c>
      <c r="F545" t="s">
        <v>1347</v>
      </c>
      <c r="G545" t="s">
        <v>1626</v>
      </c>
      <c r="H545" s="1245">
        <v>75.05</v>
      </c>
      <c r="I545" s="1245">
        <v>70.86</v>
      </c>
    </row>
    <row r="546" spans="1:9" x14ac:dyDescent="0.35">
      <c r="A546">
        <v>42097</v>
      </c>
      <c r="B546" s="1242">
        <v>45287</v>
      </c>
      <c r="C546" s="1243">
        <v>0.49652777777777773</v>
      </c>
      <c r="D546" t="s">
        <v>1131</v>
      </c>
      <c r="E546" t="s">
        <v>1132</v>
      </c>
      <c r="F546" t="s">
        <v>1347</v>
      </c>
      <c r="G546" t="s">
        <v>1627</v>
      </c>
      <c r="H546" s="1245">
        <v>75.38</v>
      </c>
      <c r="I546" s="1245">
        <v>71.16</v>
      </c>
    </row>
    <row r="547" spans="1:9" x14ac:dyDescent="0.35">
      <c r="A547">
        <v>42098</v>
      </c>
      <c r="B547" s="1242">
        <v>45287</v>
      </c>
      <c r="C547" s="1243">
        <v>0.49652777777777773</v>
      </c>
      <c r="D547" t="s">
        <v>1131</v>
      </c>
      <c r="E547" t="s">
        <v>1132</v>
      </c>
      <c r="F547" t="s">
        <v>1347</v>
      </c>
      <c r="G547" t="s">
        <v>1628</v>
      </c>
      <c r="H547" s="1245">
        <v>75.7</v>
      </c>
      <c r="I547" s="1245">
        <v>71.459999999999994</v>
      </c>
    </row>
    <row r="548" spans="1:9" x14ac:dyDescent="0.35">
      <c r="A548">
        <v>42099</v>
      </c>
      <c r="B548" s="1242">
        <v>45287</v>
      </c>
      <c r="C548" s="1243">
        <v>0.49652777777777773</v>
      </c>
      <c r="D548" t="s">
        <v>1131</v>
      </c>
      <c r="E548" t="s">
        <v>1132</v>
      </c>
      <c r="F548" t="s">
        <v>1347</v>
      </c>
      <c r="G548" t="s">
        <v>1629</v>
      </c>
      <c r="H548" s="1245">
        <v>76.02</v>
      </c>
      <c r="I548" s="1245">
        <v>71.760000000000005</v>
      </c>
    </row>
    <row r="549" spans="1:9" x14ac:dyDescent="0.35">
      <c r="A549">
        <v>42100</v>
      </c>
      <c r="B549" s="1242">
        <v>45287</v>
      </c>
      <c r="C549" s="1243">
        <v>0.49652777777777773</v>
      </c>
      <c r="D549" t="s">
        <v>1131</v>
      </c>
      <c r="E549" t="s">
        <v>1132</v>
      </c>
      <c r="F549" t="s">
        <v>1347</v>
      </c>
      <c r="G549" t="s">
        <v>1630</v>
      </c>
      <c r="H549" s="1245">
        <v>76.34</v>
      </c>
      <c r="I549" s="1245">
        <v>72.06</v>
      </c>
    </row>
    <row r="550" spans="1:9" x14ac:dyDescent="0.35">
      <c r="A550">
        <v>42101</v>
      </c>
      <c r="B550" s="1242">
        <v>45287</v>
      </c>
      <c r="C550" s="1243">
        <v>0.49652777777777773</v>
      </c>
      <c r="D550" t="s">
        <v>1131</v>
      </c>
      <c r="E550" t="s">
        <v>1132</v>
      </c>
      <c r="F550" t="s">
        <v>1347</v>
      </c>
      <c r="G550" t="s">
        <v>1631</v>
      </c>
      <c r="H550" s="1245">
        <v>75.05</v>
      </c>
      <c r="I550" s="1245">
        <v>70.86</v>
      </c>
    </row>
    <row r="551" spans="1:9" x14ac:dyDescent="0.35">
      <c r="A551">
        <v>42102</v>
      </c>
      <c r="B551" s="1242">
        <v>45287</v>
      </c>
      <c r="C551" s="1243">
        <v>0.49652777777777773</v>
      </c>
      <c r="D551" t="s">
        <v>1131</v>
      </c>
      <c r="E551" t="s">
        <v>1132</v>
      </c>
      <c r="F551" t="s">
        <v>1347</v>
      </c>
      <c r="G551" t="s">
        <v>1632</v>
      </c>
      <c r="H551" s="1245">
        <v>75.38</v>
      </c>
      <c r="I551" s="1245">
        <v>71.16</v>
      </c>
    </row>
    <row r="552" spans="1:9" x14ac:dyDescent="0.35">
      <c r="A552">
        <v>42103</v>
      </c>
      <c r="B552" s="1242">
        <v>45287</v>
      </c>
      <c r="C552" s="1243">
        <v>0.49652777777777773</v>
      </c>
      <c r="D552" t="s">
        <v>1131</v>
      </c>
      <c r="E552" t="s">
        <v>1132</v>
      </c>
      <c r="F552" t="s">
        <v>1347</v>
      </c>
      <c r="G552" t="s">
        <v>1633</v>
      </c>
      <c r="H552" s="1245">
        <v>75.7</v>
      </c>
      <c r="I552" s="1245">
        <v>71.459999999999994</v>
      </c>
    </row>
    <row r="553" spans="1:9" x14ac:dyDescent="0.35">
      <c r="A553">
        <v>42104</v>
      </c>
      <c r="B553" s="1242">
        <v>45287</v>
      </c>
      <c r="C553" s="1243">
        <v>0.49652777777777773</v>
      </c>
      <c r="D553" t="s">
        <v>1131</v>
      </c>
      <c r="E553" t="s">
        <v>1132</v>
      </c>
      <c r="F553" t="s">
        <v>1347</v>
      </c>
      <c r="G553" t="s">
        <v>1634</v>
      </c>
      <c r="H553" s="1245">
        <v>76.02</v>
      </c>
      <c r="I553" s="1245">
        <v>71.760000000000005</v>
      </c>
    </row>
    <row r="554" spans="1:9" x14ac:dyDescent="0.35">
      <c r="A554">
        <v>42105</v>
      </c>
      <c r="B554" s="1242">
        <v>45287</v>
      </c>
      <c r="C554" s="1243">
        <v>0.49652777777777773</v>
      </c>
      <c r="D554" t="s">
        <v>1131</v>
      </c>
      <c r="E554" t="s">
        <v>1132</v>
      </c>
      <c r="F554" t="s">
        <v>1347</v>
      </c>
      <c r="G554" t="s">
        <v>1635</v>
      </c>
      <c r="H554" s="1245">
        <v>76.34</v>
      </c>
      <c r="I554" s="1245">
        <v>72.06</v>
      </c>
    </row>
    <row r="555" spans="1:9" x14ac:dyDescent="0.35">
      <c r="A555">
        <v>42106</v>
      </c>
      <c r="B555" s="1242">
        <v>45287</v>
      </c>
      <c r="C555" s="1243">
        <v>0.49652777777777773</v>
      </c>
      <c r="D555" t="s">
        <v>1131</v>
      </c>
      <c r="E555" t="s">
        <v>1132</v>
      </c>
      <c r="F555" t="s">
        <v>1347</v>
      </c>
      <c r="G555" t="s">
        <v>1636</v>
      </c>
      <c r="H555" s="1245">
        <v>75.05</v>
      </c>
      <c r="I555" s="1245">
        <v>70.86</v>
      </c>
    </row>
    <row r="556" spans="1:9" x14ac:dyDescent="0.35">
      <c r="A556">
        <v>42107</v>
      </c>
      <c r="B556" s="1242">
        <v>45287</v>
      </c>
      <c r="C556" s="1243">
        <v>0.49652777777777773</v>
      </c>
      <c r="D556" t="s">
        <v>1131</v>
      </c>
      <c r="E556" t="s">
        <v>1132</v>
      </c>
      <c r="F556" t="s">
        <v>1347</v>
      </c>
      <c r="G556" t="s">
        <v>1637</v>
      </c>
      <c r="H556" s="1245">
        <v>75.38</v>
      </c>
      <c r="I556" s="1245">
        <v>71.16</v>
      </c>
    </row>
    <row r="557" spans="1:9" x14ac:dyDescent="0.35">
      <c r="A557">
        <v>42108</v>
      </c>
      <c r="B557" s="1242">
        <v>45287</v>
      </c>
      <c r="C557" s="1243">
        <v>0.49652777777777773</v>
      </c>
      <c r="D557" t="s">
        <v>1131</v>
      </c>
      <c r="E557" t="s">
        <v>1132</v>
      </c>
      <c r="F557" t="s">
        <v>1347</v>
      </c>
      <c r="G557" t="s">
        <v>1638</v>
      </c>
      <c r="H557" s="1245">
        <v>75.7</v>
      </c>
      <c r="I557" s="1245">
        <v>71.459999999999994</v>
      </c>
    </row>
    <row r="558" spans="1:9" x14ac:dyDescent="0.35">
      <c r="A558">
        <v>42109</v>
      </c>
      <c r="B558" s="1242">
        <v>45287</v>
      </c>
      <c r="C558" s="1243">
        <v>0.49652777777777773</v>
      </c>
      <c r="D558" t="s">
        <v>1131</v>
      </c>
      <c r="E558" t="s">
        <v>1132</v>
      </c>
      <c r="F558" t="s">
        <v>1347</v>
      </c>
      <c r="G558" t="s">
        <v>1639</v>
      </c>
      <c r="H558" s="1245">
        <v>76.02</v>
      </c>
      <c r="I558" s="1245">
        <v>71.760000000000005</v>
      </c>
    </row>
    <row r="559" spans="1:9" x14ac:dyDescent="0.35">
      <c r="A559">
        <v>42110</v>
      </c>
      <c r="B559" s="1242">
        <v>45287</v>
      </c>
      <c r="C559" s="1243">
        <v>0.49652777777777773</v>
      </c>
      <c r="D559" t="s">
        <v>1131</v>
      </c>
      <c r="E559" t="s">
        <v>1132</v>
      </c>
      <c r="F559" t="s">
        <v>1347</v>
      </c>
      <c r="G559" t="s">
        <v>1640</v>
      </c>
      <c r="H559" s="1245">
        <v>76.34</v>
      </c>
      <c r="I559" s="1245">
        <v>72.06</v>
      </c>
    </row>
    <row r="560" spans="1:9" x14ac:dyDescent="0.35">
      <c r="A560">
        <v>42111</v>
      </c>
      <c r="B560" s="1242">
        <v>45287</v>
      </c>
      <c r="C560" s="1243">
        <v>0.49652777777777773</v>
      </c>
      <c r="D560" t="s">
        <v>1131</v>
      </c>
      <c r="E560" t="s">
        <v>1132</v>
      </c>
      <c r="F560" t="s">
        <v>1347</v>
      </c>
      <c r="G560" t="s">
        <v>1641</v>
      </c>
      <c r="H560" s="1245">
        <v>75.05</v>
      </c>
      <c r="I560" s="1245">
        <v>70.86</v>
      </c>
    </row>
    <row r="561" spans="1:9" x14ac:dyDescent="0.35">
      <c r="A561">
        <v>42112</v>
      </c>
      <c r="B561" s="1242">
        <v>45287</v>
      </c>
      <c r="C561" s="1243">
        <v>0.49652777777777773</v>
      </c>
      <c r="D561" t="s">
        <v>1131</v>
      </c>
      <c r="E561" t="s">
        <v>1132</v>
      </c>
      <c r="F561" t="s">
        <v>1347</v>
      </c>
      <c r="G561" t="s">
        <v>1642</v>
      </c>
      <c r="H561" s="1245">
        <v>75.38</v>
      </c>
      <c r="I561" s="1245">
        <v>71.16</v>
      </c>
    </row>
    <row r="562" spans="1:9" x14ac:dyDescent="0.35">
      <c r="A562">
        <v>42113</v>
      </c>
      <c r="B562" s="1242">
        <v>45287</v>
      </c>
      <c r="C562" s="1243">
        <v>0.49652777777777773</v>
      </c>
      <c r="D562" t="s">
        <v>1131</v>
      </c>
      <c r="E562" t="s">
        <v>1132</v>
      </c>
      <c r="F562" t="s">
        <v>1347</v>
      </c>
      <c r="G562" t="s">
        <v>1643</v>
      </c>
      <c r="H562" s="1245">
        <v>75.7</v>
      </c>
      <c r="I562" s="1245">
        <v>71.459999999999994</v>
      </c>
    </row>
    <row r="563" spans="1:9" x14ac:dyDescent="0.35">
      <c r="A563">
        <v>42114</v>
      </c>
      <c r="B563" s="1242">
        <v>45287</v>
      </c>
      <c r="C563" s="1243">
        <v>0.49652777777777773</v>
      </c>
      <c r="D563" t="s">
        <v>1131</v>
      </c>
      <c r="E563" t="s">
        <v>1132</v>
      </c>
      <c r="F563" t="s">
        <v>1347</v>
      </c>
      <c r="G563" t="s">
        <v>1644</v>
      </c>
      <c r="H563" s="1245">
        <v>76.02</v>
      </c>
      <c r="I563" s="1245">
        <v>71.760000000000005</v>
      </c>
    </row>
    <row r="564" spans="1:9" x14ac:dyDescent="0.35">
      <c r="A564">
        <v>42115</v>
      </c>
      <c r="B564" s="1242">
        <v>45287</v>
      </c>
      <c r="C564" s="1243">
        <v>0.49652777777777773</v>
      </c>
      <c r="D564" t="s">
        <v>1131</v>
      </c>
      <c r="E564" t="s">
        <v>1132</v>
      </c>
      <c r="F564" t="s">
        <v>1347</v>
      </c>
      <c r="G564" t="s">
        <v>1645</v>
      </c>
      <c r="H564" s="1245">
        <v>76.34</v>
      </c>
      <c r="I564" s="1245">
        <v>72.06</v>
      </c>
    </row>
    <row r="565" spans="1:9" x14ac:dyDescent="0.35">
      <c r="A565">
        <v>42116</v>
      </c>
      <c r="B565" s="1242">
        <v>45287</v>
      </c>
      <c r="C565" s="1243">
        <v>0.49652777777777773</v>
      </c>
      <c r="D565" t="s">
        <v>1131</v>
      </c>
      <c r="E565" t="s">
        <v>1132</v>
      </c>
      <c r="F565" t="s">
        <v>1347</v>
      </c>
      <c r="G565" t="s">
        <v>1646</v>
      </c>
      <c r="H565" s="1245">
        <v>75.05</v>
      </c>
      <c r="I565" s="1245">
        <v>70.86</v>
      </c>
    </row>
    <row r="566" spans="1:9" x14ac:dyDescent="0.35">
      <c r="A566">
        <v>42117</v>
      </c>
      <c r="B566" s="1242">
        <v>45287</v>
      </c>
      <c r="C566" s="1243">
        <v>0.49652777777777773</v>
      </c>
      <c r="D566" t="s">
        <v>1131</v>
      </c>
      <c r="E566" t="s">
        <v>1132</v>
      </c>
      <c r="F566" t="s">
        <v>1347</v>
      </c>
      <c r="G566" t="s">
        <v>1647</v>
      </c>
      <c r="H566" s="1245">
        <v>75.38</v>
      </c>
      <c r="I566" s="1245">
        <v>71.16</v>
      </c>
    </row>
    <row r="567" spans="1:9" x14ac:dyDescent="0.35">
      <c r="A567">
        <v>42118</v>
      </c>
      <c r="B567" s="1242">
        <v>45287</v>
      </c>
      <c r="C567" s="1243">
        <v>0.49652777777777773</v>
      </c>
      <c r="D567" t="s">
        <v>1131</v>
      </c>
      <c r="E567" t="s">
        <v>1132</v>
      </c>
      <c r="F567" t="s">
        <v>1347</v>
      </c>
      <c r="G567" t="s">
        <v>1648</v>
      </c>
      <c r="H567" s="1245">
        <v>75.7</v>
      </c>
      <c r="I567" s="1245">
        <v>71.459999999999994</v>
      </c>
    </row>
    <row r="568" spans="1:9" x14ac:dyDescent="0.35">
      <c r="A568">
        <v>42119</v>
      </c>
      <c r="B568" s="1242">
        <v>45287</v>
      </c>
      <c r="C568" s="1243">
        <v>0.49652777777777773</v>
      </c>
      <c r="D568" t="s">
        <v>1131</v>
      </c>
      <c r="E568" t="s">
        <v>1132</v>
      </c>
      <c r="F568" t="s">
        <v>1347</v>
      </c>
      <c r="G568" t="s">
        <v>1649</v>
      </c>
      <c r="H568" s="1245">
        <v>76.02</v>
      </c>
      <c r="I568" s="1245">
        <v>71.760000000000005</v>
      </c>
    </row>
    <row r="569" spans="1:9" x14ac:dyDescent="0.35">
      <c r="A569">
        <v>42120</v>
      </c>
      <c r="B569" s="1242">
        <v>45287</v>
      </c>
      <c r="C569" s="1243">
        <v>0.49652777777777773</v>
      </c>
      <c r="D569" t="s">
        <v>1131</v>
      </c>
      <c r="E569" t="s">
        <v>1132</v>
      </c>
      <c r="F569" t="s">
        <v>1347</v>
      </c>
      <c r="G569" t="s">
        <v>1650</v>
      </c>
      <c r="H569" s="1245">
        <v>76.34</v>
      </c>
      <c r="I569" s="1245">
        <v>72.06</v>
      </c>
    </row>
    <row r="570" spans="1:9" x14ac:dyDescent="0.35">
      <c r="A570">
        <v>42121</v>
      </c>
      <c r="B570" s="1242">
        <v>45287</v>
      </c>
      <c r="C570" s="1243">
        <v>0.49652777777777773</v>
      </c>
      <c r="D570" t="s">
        <v>1131</v>
      </c>
      <c r="E570" t="s">
        <v>1132</v>
      </c>
      <c r="F570" t="s">
        <v>1347</v>
      </c>
      <c r="G570" t="s">
        <v>1651</v>
      </c>
      <c r="H570" s="1245">
        <v>75.05</v>
      </c>
      <c r="I570" s="1245">
        <v>70.86</v>
      </c>
    </row>
    <row r="571" spans="1:9" x14ac:dyDescent="0.35">
      <c r="A571">
        <v>42122</v>
      </c>
      <c r="B571" s="1242">
        <v>45287</v>
      </c>
      <c r="C571" s="1243">
        <v>0.49652777777777773</v>
      </c>
      <c r="D571" t="s">
        <v>1131</v>
      </c>
      <c r="E571" t="s">
        <v>1132</v>
      </c>
      <c r="F571" t="s">
        <v>1347</v>
      </c>
      <c r="G571" t="s">
        <v>1652</v>
      </c>
      <c r="H571" s="1245">
        <v>75.38</v>
      </c>
      <c r="I571" s="1245">
        <v>71.16</v>
      </c>
    </row>
    <row r="572" spans="1:9" x14ac:dyDescent="0.35">
      <c r="A572">
        <v>42123</v>
      </c>
      <c r="B572" s="1242">
        <v>45287</v>
      </c>
      <c r="C572" s="1243">
        <v>0.49652777777777773</v>
      </c>
      <c r="D572" t="s">
        <v>1131</v>
      </c>
      <c r="E572" t="s">
        <v>1132</v>
      </c>
      <c r="F572" t="s">
        <v>1347</v>
      </c>
      <c r="G572" t="s">
        <v>1653</v>
      </c>
      <c r="H572" s="1245">
        <v>75.7</v>
      </c>
      <c r="I572" s="1245">
        <v>71.459999999999994</v>
      </c>
    </row>
    <row r="573" spans="1:9" x14ac:dyDescent="0.35">
      <c r="A573">
        <v>42124</v>
      </c>
      <c r="B573" s="1242">
        <v>45287</v>
      </c>
      <c r="C573" s="1243">
        <v>0.49652777777777773</v>
      </c>
      <c r="D573" t="s">
        <v>1131</v>
      </c>
      <c r="E573" t="s">
        <v>1132</v>
      </c>
      <c r="F573" t="s">
        <v>1347</v>
      </c>
      <c r="G573" t="s">
        <v>1654</v>
      </c>
      <c r="H573" s="1245">
        <v>76.02</v>
      </c>
      <c r="I573" s="1245">
        <v>71.760000000000005</v>
      </c>
    </row>
    <row r="574" spans="1:9" x14ac:dyDescent="0.35">
      <c r="A574">
        <v>42125</v>
      </c>
      <c r="B574" s="1242">
        <v>45287</v>
      </c>
      <c r="C574" s="1243">
        <v>0.49652777777777773</v>
      </c>
      <c r="D574" t="s">
        <v>1131</v>
      </c>
      <c r="E574" t="s">
        <v>1132</v>
      </c>
      <c r="F574" t="s">
        <v>1347</v>
      </c>
      <c r="G574" t="s">
        <v>1655</v>
      </c>
      <c r="H574" s="1245">
        <v>76.34</v>
      </c>
      <c r="I574" s="1245">
        <v>72.06</v>
      </c>
    </row>
    <row r="575" spans="1:9" x14ac:dyDescent="0.35">
      <c r="A575">
        <v>42126</v>
      </c>
      <c r="B575" s="1242">
        <v>45287</v>
      </c>
      <c r="C575" s="1243">
        <v>0.49652777777777773</v>
      </c>
      <c r="D575" t="s">
        <v>1131</v>
      </c>
      <c r="E575" t="s">
        <v>1132</v>
      </c>
      <c r="F575" t="s">
        <v>1347</v>
      </c>
      <c r="G575" t="s">
        <v>1656</v>
      </c>
      <c r="H575" s="1245">
        <v>75.05</v>
      </c>
      <c r="I575" s="1245">
        <v>70.86</v>
      </c>
    </row>
    <row r="576" spans="1:9" x14ac:dyDescent="0.35">
      <c r="A576">
        <v>42127</v>
      </c>
      <c r="B576" s="1242">
        <v>45287</v>
      </c>
      <c r="C576" s="1243">
        <v>0.49652777777777773</v>
      </c>
      <c r="D576" t="s">
        <v>1131</v>
      </c>
      <c r="E576" t="s">
        <v>1132</v>
      </c>
      <c r="F576" t="s">
        <v>1347</v>
      </c>
      <c r="G576" t="s">
        <v>1326</v>
      </c>
      <c r="H576" s="1245">
        <v>75.38</v>
      </c>
      <c r="I576" s="1245">
        <v>71.16</v>
      </c>
    </row>
    <row r="577" spans="1:9" x14ac:dyDescent="0.35">
      <c r="A577">
        <v>42128</v>
      </c>
      <c r="B577" s="1242">
        <v>45287</v>
      </c>
      <c r="C577" s="1243">
        <v>0.49652777777777773</v>
      </c>
      <c r="D577" t="s">
        <v>1131</v>
      </c>
      <c r="E577" t="s">
        <v>1132</v>
      </c>
      <c r="F577" t="s">
        <v>1347</v>
      </c>
      <c r="G577" t="s">
        <v>1657</v>
      </c>
      <c r="H577" s="1245">
        <v>75.7</v>
      </c>
      <c r="I577" s="1245">
        <v>71.459999999999994</v>
      </c>
    </row>
    <row r="578" spans="1:9" x14ac:dyDescent="0.35">
      <c r="A578">
        <v>42129</v>
      </c>
      <c r="B578" s="1242">
        <v>45287</v>
      </c>
      <c r="C578" s="1243">
        <v>0.49652777777777773</v>
      </c>
      <c r="D578" t="s">
        <v>1131</v>
      </c>
      <c r="E578" t="s">
        <v>1132</v>
      </c>
      <c r="F578" t="s">
        <v>1347</v>
      </c>
      <c r="G578" t="s">
        <v>1658</v>
      </c>
      <c r="H578" s="1245">
        <v>76.02</v>
      </c>
      <c r="I578" s="1245">
        <v>71.760000000000005</v>
      </c>
    </row>
    <row r="579" spans="1:9" x14ac:dyDescent="0.35">
      <c r="A579">
        <v>42130</v>
      </c>
      <c r="B579" s="1242">
        <v>45287</v>
      </c>
      <c r="C579" s="1243">
        <v>0.49652777777777773</v>
      </c>
      <c r="D579" t="s">
        <v>1131</v>
      </c>
      <c r="E579" t="s">
        <v>1132</v>
      </c>
      <c r="F579" t="s">
        <v>1347</v>
      </c>
      <c r="G579" t="s">
        <v>1659</v>
      </c>
      <c r="H579" s="1245">
        <v>76.34</v>
      </c>
      <c r="I579" s="1245">
        <v>72.06</v>
      </c>
    </row>
    <row r="580" spans="1:9" x14ac:dyDescent="0.35">
      <c r="A580">
        <v>42131</v>
      </c>
      <c r="B580" s="1242">
        <v>45287</v>
      </c>
      <c r="C580" s="1243">
        <v>0.49652777777777773</v>
      </c>
      <c r="D580" t="s">
        <v>1131</v>
      </c>
      <c r="E580" t="s">
        <v>1132</v>
      </c>
      <c r="F580" t="s">
        <v>1347</v>
      </c>
      <c r="G580" t="s">
        <v>1660</v>
      </c>
      <c r="H580" s="1245">
        <v>75.05</v>
      </c>
      <c r="I580" s="1245">
        <v>70.86</v>
      </c>
    </row>
    <row r="581" spans="1:9" x14ac:dyDescent="0.35">
      <c r="A581">
        <v>42132</v>
      </c>
      <c r="B581" s="1242">
        <v>45287</v>
      </c>
      <c r="C581" s="1243">
        <v>0.49652777777777773</v>
      </c>
      <c r="D581" t="s">
        <v>1131</v>
      </c>
      <c r="E581" t="s">
        <v>1132</v>
      </c>
      <c r="F581" t="s">
        <v>1347</v>
      </c>
      <c r="G581" t="s">
        <v>1319</v>
      </c>
      <c r="H581" s="1245">
        <v>75.38</v>
      </c>
      <c r="I581" s="1245">
        <v>71.16</v>
      </c>
    </row>
    <row r="582" spans="1:9" x14ac:dyDescent="0.35">
      <c r="A582">
        <v>42133</v>
      </c>
      <c r="B582" s="1242">
        <v>45287</v>
      </c>
      <c r="C582" s="1243">
        <v>0.49652777777777773</v>
      </c>
      <c r="D582" t="s">
        <v>1131</v>
      </c>
      <c r="E582" t="s">
        <v>1132</v>
      </c>
      <c r="F582" t="s">
        <v>1347</v>
      </c>
      <c r="G582" t="s">
        <v>1661</v>
      </c>
      <c r="H582" s="1245">
        <v>75.7</v>
      </c>
      <c r="I582" s="1245">
        <v>71.459999999999994</v>
      </c>
    </row>
    <row r="583" spans="1:9" x14ac:dyDescent="0.35">
      <c r="A583">
        <v>42134</v>
      </c>
      <c r="B583" s="1242">
        <v>45287</v>
      </c>
      <c r="C583" s="1243">
        <v>0.49652777777777773</v>
      </c>
      <c r="D583" t="s">
        <v>1131</v>
      </c>
      <c r="E583" t="s">
        <v>1132</v>
      </c>
      <c r="F583" t="s">
        <v>1347</v>
      </c>
      <c r="G583" t="s">
        <v>1320</v>
      </c>
      <c r="H583" s="1245">
        <v>76.02</v>
      </c>
      <c r="I583" s="1245">
        <v>71.760000000000005</v>
      </c>
    </row>
    <row r="584" spans="1:9" x14ac:dyDescent="0.35">
      <c r="A584">
        <v>42135</v>
      </c>
      <c r="B584" s="1242">
        <v>45287</v>
      </c>
      <c r="C584" s="1243">
        <v>0.49652777777777773</v>
      </c>
      <c r="D584" t="s">
        <v>1131</v>
      </c>
      <c r="E584" t="s">
        <v>1132</v>
      </c>
      <c r="F584" t="s">
        <v>1347</v>
      </c>
      <c r="G584" t="s">
        <v>1322</v>
      </c>
      <c r="H584" s="1245">
        <v>76.34</v>
      </c>
      <c r="I584" s="1245">
        <v>72.06</v>
      </c>
    </row>
    <row r="585" spans="1:9" x14ac:dyDescent="0.35">
      <c r="A585">
        <v>42136</v>
      </c>
      <c r="B585" s="1242">
        <v>45287</v>
      </c>
      <c r="C585" s="1243">
        <v>0.49652777777777773</v>
      </c>
      <c r="D585" t="s">
        <v>1131</v>
      </c>
      <c r="E585" t="s">
        <v>1132</v>
      </c>
      <c r="F585" t="s">
        <v>1347</v>
      </c>
      <c r="G585" t="s">
        <v>1662</v>
      </c>
      <c r="H585" s="1245">
        <v>75.05</v>
      </c>
      <c r="I585" s="1245">
        <v>70.86</v>
      </c>
    </row>
    <row r="586" spans="1:9" x14ac:dyDescent="0.35">
      <c r="A586">
        <v>42137</v>
      </c>
      <c r="B586" s="1242">
        <v>45287</v>
      </c>
      <c r="C586" s="1243">
        <v>0.49652777777777773</v>
      </c>
      <c r="D586" t="s">
        <v>1131</v>
      </c>
      <c r="E586" t="s">
        <v>1132</v>
      </c>
      <c r="F586" t="s">
        <v>1347</v>
      </c>
      <c r="G586" t="s">
        <v>1663</v>
      </c>
      <c r="H586" s="1245">
        <v>75.38</v>
      </c>
      <c r="I586" s="1245">
        <v>71.16</v>
      </c>
    </row>
    <row r="587" spans="1:9" x14ac:dyDescent="0.35">
      <c r="A587">
        <v>42138</v>
      </c>
      <c r="B587" s="1242">
        <v>45287</v>
      </c>
      <c r="C587" s="1243">
        <v>0.49652777777777773</v>
      </c>
      <c r="D587" t="s">
        <v>1131</v>
      </c>
      <c r="E587" t="s">
        <v>1132</v>
      </c>
      <c r="F587" t="s">
        <v>1347</v>
      </c>
      <c r="G587" t="s">
        <v>1664</v>
      </c>
      <c r="H587" s="1245">
        <v>75.7</v>
      </c>
      <c r="I587" s="1245">
        <v>71.459999999999994</v>
      </c>
    </row>
    <row r="588" spans="1:9" x14ac:dyDescent="0.35">
      <c r="A588">
        <v>42139</v>
      </c>
      <c r="B588" s="1242">
        <v>45287</v>
      </c>
      <c r="C588" s="1243">
        <v>0.49652777777777773</v>
      </c>
      <c r="D588" t="s">
        <v>1131</v>
      </c>
      <c r="E588" t="s">
        <v>1132</v>
      </c>
      <c r="F588" t="s">
        <v>1347</v>
      </c>
      <c r="G588" t="s">
        <v>1665</v>
      </c>
      <c r="H588" s="1245">
        <v>76.02</v>
      </c>
      <c r="I588" s="1245">
        <v>71.760000000000005</v>
      </c>
    </row>
    <row r="589" spans="1:9" x14ac:dyDescent="0.35">
      <c r="A589">
        <v>42140</v>
      </c>
      <c r="B589" s="1242">
        <v>45287</v>
      </c>
      <c r="C589" s="1243">
        <v>0.49652777777777773</v>
      </c>
      <c r="D589" t="s">
        <v>1131</v>
      </c>
      <c r="E589" t="s">
        <v>1132</v>
      </c>
      <c r="F589" t="s">
        <v>1347</v>
      </c>
      <c r="G589" t="s">
        <v>1666</v>
      </c>
      <c r="H589" s="1245">
        <v>76.34</v>
      </c>
      <c r="I589" s="1245">
        <v>72.06</v>
      </c>
    </row>
    <row r="590" spans="1:9" x14ac:dyDescent="0.35">
      <c r="A590">
        <v>42141</v>
      </c>
      <c r="B590" s="1242">
        <v>45287</v>
      </c>
      <c r="C590" s="1243">
        <v>0.49652777777777773</v>
      </c>
      <c r="D590" t="s">
        <v>1131</v>
      </c>
      <c r="E590" t="s">
        <v>1132</v>
      </c>
      <c r="F590" t="s">
        <v>1347</v>
      </c>
      <c r="G590" t="s">
        <v>1667</v>
      </c>
      <c r="H590" s="1245">
        <v>75.05</v>
      </c>
      <c r="I590" s="1245">
        <v>70.86</v>
      </c>
    </row>
    <row r="591" spans="1:9" x14ac:dyDescent="0.35">
      <c r="A591">
        <v>42142</v>
      </c>
      <c r="B591" s="1242">
        <v>45287</v>
      </c>
      <c r="C591" s="1243">
        <v>0.49652777777777773</v>
      </c>
      <c r="D591" t="s">
        <v>1131</v>
      </c>
      <c r="E591" t="s">
        <v>1132</v>
      </c>
      <c r="F591" t="s">
        <v>1347</v>
      </c>
      <c r="G591" t="s">
        <v>1668</v>
      </c>
      <c r="H591" s="1245">
        <v>75.38</v>
      </c>
      <c r="I591" s="1245">
        <v>71.16</v>
      </c>
    </row>
    <row r="592" spans="1:9" x14ac:dyDescent="0.35">
      <c r="A592">
        <v>42143</v>
      </c>
      <c r="B592" s="1242">
        <v>45287</v>
      </c>
      <c r="C592" s="1243">
        <v>0.49652777777777773</v>
      </c>
      <c r="D592" t="s">
        <v>1131</v>
      </c>
      <c r="E592" t="s">
        <v>1132</v>
      </c>
      <c r="F592" t="s">
        <v>1347</v>
      </c>
      <c r="G592" t="s">
        <v>1669</v>
      </c>
      <c r="H592" s="1245">
        <v>75.7</v>
      </c>
      <c r="I592" s="1245">
        <v>71.459999999999994</v>
      </c>
    </row>
    <row r="593" spans="1:9" x14ac:dyDescent="0.35">
      <c r="A593">
        <v>42144</v>
      </c>
      <c r="B593" s="1242">
        <v>45287</v>
      </c>
      <c r="C593" s="1243">
        <v>0.49652777777777773</v>
      </c>
      <c r="D593" t="s">
        <v>1131</v>
      </c>
      <c r="E593" t="s">
        <v>1132</v>
      </c>
      <c r="F593" t="s">
        <v>1347</v>
      </c>
      <c r="G593" t="s">
        <v>1670</v>
      </c>
      <c r="H593" s="1245">
        <v>76.02</v>
      </c>
      <c r="I593" s="1245">
        <v>71.760000000000005</v>
      </c>
    </row>
    <row r="594" spans="1:9" x14ac:dyDescent="0.35">
      <c r="A594">
        <v>42145</v>
      </c>
      <c r="B594" s="1242">
        <v>45287</v>
      </c>
      <c r="C594" s="1243">
        <v>0.49652777777777773</v>
      </c>
      <c r="D594" t="s">
        <v>1131</v>
      </c>
      <c r="E594" t="s">
        <v>1132</v>
      </c>
      <c r="F594" t="s">
        <v>1347</v>
      </c>
      <c r="G594" t="s">
        <v>1671</v>
      </c>
      <c r="H594" s="1245">
        <v>76.34</v>
      </c>
      <c r="I594" s="1245">
        <v>72.06</v>
      </c>
    </row>
    <row r="595" spans="1:9" x14ac:dyDescent="0.35">
      <c r="A595">
        <v>42146</v>
      </c>
      <c r="B595" s="1242">
        <v>45287</v>
      </c>
      <c r="C595" s="1243">
        <v>0.49652777777777773</v>
      </c>
      <c r="D595" t="s">
        <v>1131</v>
      </c>
      <c r="E595" t="s">
        <v>1132</v>
      </c>
      <c r="F595" t="s">
        <v>1347</v>
      </c>
      <c r="G595" t="s">
        <v>1672</v>
      </c>
      <c r="H595" s="1245">
        <v>75.05</v>
      </c>
      <c r="I595" s="1245">
        <v>70.86</v>
      </c>
    </row>
    <row r="596" spans="1:9" x14ac:dyDescent="0.35">
      <c r="A596">
        <v>42147</v>
      </c>
      <c r="B596" s="1242">
        <v>45287</v>
      </c>
      <c r="C596" s="1243">
        <v>0.49652777777777773</v>
      </c>
      <c r="D596" t="s">
        <v>1131</v>
      </c>
      <c r="E596" t="s">
        <v>1132</v>
      </c>
      <c r="F596" t="s">
        <v>1347</v>
      </c>
      <c r="G596" t="s">
        <v>1673</v>
      </c>
      <c r="H596" s="1245">
        <v>75.38</v>
      </c>
      <c r="I596" s="1245">
        <v>71.16</v>
      </c>
    </row>
    <row r="597" spans="1:9" x14ac:dyDescent="0.35">
      <c r="A597">
        <v>42148</v>
      </c>
      <c r="B597" s="1242">
        <v>45287</v>
      </c>
      <c r="C597" s="1243">
        <v>0.49652777777777773</v>
      </c>
      <c r="D597" t="s">
        <v>1131</v>
      </c>
      <c r="E597" t="s">
        <v>1132</v>
      </c>
      <c r="F597" t="s">
        <v>1347</v>
      </c>
      <c r="G597" t="s">
        <v>1674</v>
      </c>
      <c r="H597" s="1245">
        <v>75.7</v>
      </c>
      <c r="I597" s="1245">
        <v>71.459999999999994</v>
      </c>
    </row>
    <row r="598" spans="1:9" x14ac:dyDescent="0.35">
      <c r="A598">
        <v>42149</v>
      </c>
      <c r="B598" s="1242">
        <v>45287</v>
      </c>
      <c r="C598" s="1243">
        <v>0.49652777777777773</v>
      </c>
      <c r="D598" t="s">
        <v>1131</v>
      </c>
      <c r="E598" t="s">
        <v>1132</v>
      </c>
      <c r="F598" t="s">
        <v>1347</v>
      </c>
      <c r="G598" t="s">
        <v>1675</v>
      </c>
      <c r="H598" s="1245">
        <v>76.02</v>
      </c>
      <c r="I598" s="1245">
        <v>71.760000000000005</v>
      </c>
    </row>
    <row r="599" spans="1:9" x14ac:dyDescent="0.35">
      <c r="A599">
        <v>42150</v>
      </c>
      <c r="B599" s="1242">
        <v>45287</v>
      </c>
      <c r="C599" s="1243">
        <v>0.49652777777777773</v>
      </c>
      <c r="D599" t="s">
        <v>1131</v>
      </c>
      <c r="E599" t="s">
        <v>1132</v>
      </c>
      <c r="F599" t="s">
        <v>1347</v>
      </c>
      <c r="G599" t="s">
        <v>1676</v>
      </c>
      <c r="H599" s="1245">
        <v>76.34</v>
      </c>
      <c r="I599" s="1245">
        <v>72.06</v>
      </c>
    </row>
    <row r="600" spans="1:9" x14ac:dyDescent="0.35">
      <c r="A600">
        <v>42151</v>
      </c>
      <c r="B600" s="1242">
        <v>45287</v>
      </c>
      <c r="C600" s="1243">
        <v>0.49652777777777773</v>
      </c>
      <c r="D600" t="s">
        <v>1131</v>
      </c>
      <c r="E600" t="s">
        <v>1132</v>
      </c>
      <c r="F600" t="s">
        <v>1347</v>
      </c>
      <c r="G600" t="s">
        <v>1677</v>
      </c>
      <c r="H600" s="1245">
        <v>75.05</v>
      </c>
      <c r="I600" s="1245">
        <v>70.86</v>
      </c>
    </row>
    <row r="601" spans="1:9" x14ac:dyDescent="0.35">
      <c r="A601">
        <v>42152</v>
      </c>
      <c r="B601" s="1242">
        <v>45287</v>
      </c>
      <c r="C601" s="1243">
        <v>0.49652777777777773</v>
      </c>
      <c r="D601" t="s">
        <v>1131</v>
      </c>
      <c r="E601" t="s">
        <v>1132</v>
      </c>
      <c r="F601" t="s">
        <v>1347</v>
      </c>
      <c r="G601" t="s">
        <v>1678</v>
      </c>
      <c r="H601" s="1245">
        <v>75.38</v>
      </c>
      <c r="I601" s="1245">
        <v>71.16</v>
      </c>
    </row>
    <row r="602" spans="1:9" x14ac:dyDescent="0.35">
      <c r="A602">
        <v>42153</v>
      </c>
      <c r="B602" s="1242">
        <v>45287</v>
      </c>
      <c r="C602" s="1243">
        <v>0.49652777777777773</v>
      </c>
      <c r="D602" t="s">
        <v>1131</v>
      </c>
      <c r="E602" t="s">
        <v>1132</v>
      </c>
      <c r="F602" t="s">
        <v>1347</v>
      </c>
      <c r="G602" t="s">
        <v>1679</v>
      </c>
      <c r="H602" s="1245">
        <v>75.7</v>
      </c>
      <c r="I602" s="1245">
        <v>71.459999999999994</v>
      </c>
    </row>
    <row r="603" spans="1:9" x14ac:dyDescent="0.35">
      <c r="A603">
        <v>42154</v>
      </c>
      <c r="B603" s="1242">
        <v>45287</v>
      </c>
      <c r="C603" s="1243">
        <v>0.49652777777777773</v>
      </c>
      <c r="D603" t="s">
        <v>1131</v>
      </c>
      <c r="E603" t="s">
        <v>1132</v>
      </c>
      <c r="F603" t="s">
        <v>1347</v>
      </c>
      <c r="G603" t="s">
        <v>1680</v>
      </c>
      <c r="H603" s="1245">
        <v>76.02</v>
      </c>
      <c r="I603" s="1245">
        <v>71.760000000000005</v>
      </c>
    </row>
    <row r="604" spans="1:9" x14ac:dyDescent="0.35">
      <c r="A604">
        <v>42155</v>
      </c>
      <c r="B604" s="1242">
        <v>45287</v>
      </c>
      <c r="C604" s="1243">
        <v>0.49652777777777773</v>
      </c>
      <c r="D604" t="s">
        <v>1131</v>
      </c>
      <c r="E604" t="s">
        <v>1132</v>
      </c>
      <c r="F604" t="s">
        <v>1347</v>
      </c>
      <c r="G604" t="s">
        <v>1681</v>
      </c>
      <c r="H604" s="1245">
        <v>76.34</v>
      </c>
      <c r="I604" s="1245">
        <v>72.06</v>
      </c>
    </row>
    <row r="605" spans="1:9" x14ac:dyDescent="0.35">
      <c r="A605">
        <v>42156</v>
      </c>
      <c r="B605" s="1242">
        <v>45287</v>
      </c>
      <c r="C605" s="1243">
        <v>0.49652777777777773</v>
      </c>
      <c r="D605" t="s">
        <v>1131</v>
      </c>
      <c r="E605" t="s">
        <v>1132</v>
      </c>
      <c r="F605" t="s">
        <v>1347</v>
      </c>
      <c r="G605" t="s">
        <v>1682</v>
      </c>
      <c r="H605" s="1245">
        <v>75.05</v>
      </c>
      <c r="I605" s="1245">
        <v>70.86</v>
      </c>
    </row>
    <row r="606" spans="1:9" x14ac:dyDescent="0.35">
      <c r="A606">
        <v>42157</v>
      </c>
      <c r="B606" s="1242">
        <v>45287</v>
      </c>
      <c r="C606" s="1243">
        <v>0.49652777777777773</v>
      </c>
      <c r="D606" t="s">
        <v>1131</v>
      </c>
      <c r="E606" t="s">
        <v>1132</v>
      </c>
      <c r="F606" t="s">
        <v>1347</v>
      </c>
      <c r="G606" t="s">
        <v>1683</v>
      </c>
      <c r="H606" s="1245">
        <v>75.38</v>
      </c>
      <c r="I606" s="1245">
        <v>71.16</v>
      </c>
    </row>
    <row r="607" spans="1:9" x14ac:dyDescent="0.35">
      <c r="A607">
        <v>42158</v>
      </c>
      <c r="B607" s="1242">
        <v>45287</v>
      </c>
      <c r="C607" s="1243">
        <v>0.49652777777777773</v>
      </c>
      <c r="D607" t="s">
        <v>1131</v>
      </c>
      <c r="E607" t="s">
        <v>1132</v>
      </c>
      <c r="F607" t="s">
        <v>1347</v>
      </c>
      <c r="G607" t="s">
        <v>1684</v>
      </c>
      <c r="H607" s="1245">
        <v>75.7</v>
      </c>
      <c r="I607" s="1245">
        <v>71.459999999999994</v>
      </c>
    </row>
    <row r="608" spans="1:9" x14ac:dyDescent="0.35">
      <c r="A608">
        <v>42159</v>
      </c>
      <c r="B608" s="1242">
        <v>45287</v>
      </c>
      <c r="C608" s="1243">
        <v>0.49652777777777773</v>
      </c>
      <c r="D608" t="s">
        <v>1131</v>
      </c>
      <c r="E608" t="s">
        <v>1132</v>
      </c>
      <c r="F608" t="s">
        <v>1347</v>
      </c>
      <c r="G608" t="s">
        <v>1685</v>
      </c>
      <c r="H608" s="1245">
        <v>76.02</v>
      </c>
      <c r="I608" s="1245">
        <v>71.760000000000005</v>
      </c>
    </row>
    <row r="609" spans="1:9" x14ac:dyDescent="0.35">
      <c r="A609">
        <v>42160</v>
      </c>
      <c r="B609" s="1242">
        <v>45287</v>
      </c>
      <c r="C609" s="1243">
        <v>0.49652777777777773</v>
      </c>
      <c r="D609" t="s">
        <v>1131</v>
      </c>
      <c r="E609" t="s">
        <v>1132</v>
      </c>
      <c r="F609" t="s">
        <v>1347</v>
      </c>
      <c r="G609" t="s">
        <v>1686</v>
      </c>
      <c r="H609" s="1245">
        <v>76.34</v>
      </c>
      <c r="I609" s="1245">
        <v>72.06</v>
      </c>
    </row>
    <row r="610" spans="1:9" x14ac:dyDescent="0.35">
      <c r="A610">
        <v>42161</v>
      </c>
      <c r="B610" s="1242">
        <v>45287</v>
      </c>
      <c r="C610" s="1243">
        <v>0.49652777777777773</v>
      </c>
      <c r="D610" t="s">
        <v>1131</v>
      </c>
      <c r="E610" t="s">
        <v>1132</v>
      </c>
      <c r="F610" t="s">
        <v>1347</v>
      </c>
      <c r="G610" t="s">
        <v>1687</v>
      </c>
      <c r="H610" s="1245">
        <v>75.05</v>
      </c>
      <c r="I610" s="1245">
        <v>70.86</v>
      </c>
    </row>
    <row r="611" spans="1:9" x14ac:dyDescent="0.35">
      <c r="A611">
        <v>42162</v>
      </c>
      <c r="B611" s="1242">
        <v>45287</v>
      </c>
      <c r="C611" s="1243">
        <v>0.49652777777777773</v>
      </c>
      <c r="D611" t="s">
        <v>1131</v>
      </c>
      <c r="E611" t="s">
        <v>1132</v>
      </c>
      <c r="F611" t="s">
        <v>1347</v>
      </c>
      <c r="G611" t="s">
        <v>1688</v>
      </c>
      <c r="H611" s="1245">
        <v>75.38</v>
      </c>
      <c r="I611" s="1245">
        <v>71.16</v>
      </c>
    </row>
    <row r="612" spans="1:9" x14ac:dyDescent="0.35">
      <c r="A612">
        <v>42163</v>
      </c>
      <c r="B612" s="1242">
        <v>45287</v>
      </c>
      <c r="C612" s="1243">
        <v>0.49652777777777773</v>
      </c>
      <c r="D612" t="s">
        <v>1131</v>
      </c>
      <c r="E612" t="s">
        <v>1132</v>
      </c>
      <c r="F612" t="s">
        <v>1347</v>
      </c>
      <c r="G612" t="s">
        <v>1689</v>
      </c>
      <c r="H612" s="1245">
        <v>75.7</v>
      </c>
      <c r="I612" s="1245">
        <v>71.459999999999994</v>
      </c>
    </row>
    <row r="613" spans="1:9" x14ac:dyDescent="0.35">
      <c r="A613">
        <v>42164</v>
      </c>
      <c r="B613" s="1242">
        <v>45287</v>
      </c>
      <c r="C613" s="1243">
        <v>0.49652777777777773</v>
      </c>
      <c r="D613" t="s">
        <v>1131</v>
      </c>
      <c r="E613" t="s">
        <v>1132</v>
      </c>
      <c r="F613" t="s">
        <v>1347</v>
      </c>
      <c r="G613" t="s">
        <v>1690</v>
      </c>
      <c r="H613" s="1245">
        <v>76.02</v>
      </c>
      <c r="I613" s="1245">
        <v>71.760000000000005</v>
      </c>
    </row>
    <row r="614" spans="1:9" x14ac:dyDescent="0.35">
      <c r="A614">
        <v>42165</v>
      </c>
      <c r="B614" s="1242">
        <v>45287</v>
      </c>
      <c r="C614" s="1243">
        <v>0.49652777777777773</v>
      </c>
      <c r="D614" t="s">
        <v>1131</v>
      </c>
      <c r="E614" t="s">
        <v>1132</v>
      </c>
      <c r="F614" t="s">
        <v>1347</v>
      </c>
      <c r="G614" t="s">
        <v>1691</v>
      </c>
      <c r="H614" s="1245">
        <v>76.34</v>
      </c>
      <c r="I614" s="1245">
        <v>72.06</v>
      </c>
    </row>
    <row r="615" spans="1:9" x14ac:dyDescent="0.35">
      <c r="A615">
        <v>42166</v>
      </c>
      <c r="B615" s="1242">
        <v>45287</v>
      </c>
      <c r="C615" s="1243">
        <v>0.49652777777777773</v>
      </c>
      <c r="D615" t="s">
        <v>1131</v>
      </c>
      <c r="E615" t="s">
        <v>1132</v>
      </c>
      <c r="F615" t="s">
        <v>1347</v>
      </c>
      <c r="G615" t="s">
        <v>1692</v>
      </c>
      <c r="H615" s="1245">
        <v>75.05</v>
      </c>
      <c r="I615" s="1245">
        <v>70.86</v>
      </c>
    </row>
    <row r="616" spans="1:9" x14ac:dyDescent="0.35">
      <c r="A616">
        <v>42167</v>
      </c>
      <c r="B616" s="1242">
        <v>45287</v>
      </c>
      <c r="C616" s="1243">
        <v>0.49652777777777773</v>
      </c>
      <c r="D616" t="s">
        <v>1131</v>
      </c>
      <c r="E616" t="s">
        <v>1132</v>
      </c>
      <c r="F616" t="s">
        <v>1347</v>
      </c>
      <c r="G616" t="s">
        <v>1693</v>
      </c>
      <c r="H616" s="1245">
        <v>75.38</v>
      </c>
      <c r="I616" s="1245">
        <v>71.16</v>
      </c>
    </row>
    <row r="617" spans="1:9" x14ac:dyDescent="0.35">
      <c r="A617">
        <v>42168</v>
      </c>
      <c r="B617" s="1242">
        <v>45287</v>
      </c>
      <c r="C617" s="1243">
        <v>0.49652777777777773</v>
      </c>
      <c r="D617" t="s">
        <v>1131</v>
      </c>
      <c r="E617" t="s">
        <v>1132</v>
      </c>
      <c r="F617" t="s">
        <v>1347</v>
      </c>
      <c r="G617" t="s">
        <v>1694</v>
      </c>
      <c r="H617" s="1245">
        <v>75.7</v>
      </c>
      <c r="I617" s="1245">
        <v>71.459999999999994</v>
      </c>
    </row>
    <row r="618" spans="1:9" x14ac:dyDescent="0.35">
      <c r="A618">
        <v>42169</v>
      </c>
      <c r="B618" s="1242">
        <v>45287</v>
      </c>
      <c r="C618" s="1243">
        <v>0.49652777777777773</v>
      </c>
      <c r="D618" t="s">
        <v>1131</v>
      </c>
      <c r="E618" t="s">
        <v>1132</v>
      </c>
      <c r="F618" t="s">
        <v>1347</v>
      </c>
      <c r="G618" t="s">
        <v>1695</v>
      </c>
      <c r="H618" s="1245">
        <v>76.02</v>
      </c>
      <c r="I618" s="1245">
        <v>71.760000000000005</v>
      </c>
    </row>
    <row r="619" spans="1:9" x14ac:dyDescent="0.35">
      <c r="A619">
        <v>42170</v>
      </c>
      <c r="B619" s="1242">
        <v>45287</v>
      </c>
      <c r="C619" s="1243">
        <v>0.49652777777777773</v>
      </c>
      <c r="D619" t="s">
        <v>1131</v>
      </c>
      <c r="E619" t="s">
        <v>1132</v>
      </c>
      <c r="F619" t="s">
        <v>1347</v>
      </c>
      <c r="G619" t="s">
        <v>1696</v>
      </c>
      <c r="H619" s="1245">
        <v>76.34</v>
      </c>
      <c r="I619" s="1245">
        <v>72.06</v>
      </c>
    </row>
    <row r="620" spans="1:9" x14ac:dyDescent="0.35">
      <c r="A620">
        <v>42171</v>
      </c>
      <c r="B620" s="1242">
        <v>45287</v>
      </c>
      <c r="C620" s="1243">
        <v>0.49652777777777773</v>
      </c>
      <c r="D620" t="s">
        <v>1131</v>
      </c>
      <c r="E620" t="s">
        <v>1132</v>
      </c>
      <c r="F620" t="s">
        <v>1347</v>
      </c>
      <c r="G620" t="s">
        <v>1697</v>
      </c>
      <c r="H620" s="1245">
        <v>75.05</v>
      </c>
      <c r="I620" s="1245">
        <v>70.86</v>
      </c>
    </row>
    <row r="621" spans="1:9" x14ac:dyDescent="0.35">
      <c r="A621">
        <v>42172</v>
      </c>
      <c r="B621" s="1242">
        <v>45287</v>
      </c>
      <c r="C621" s="1243">
        <v>0.49652777777777773</v>
      </c>
      <c r="D621" t="s">
        <v>1131</v>
      </c>
      <c r="E621" t="s">
        <v>1132</v>
      </c>
      <c r="F621" t="s">
        <v>1347</v>
      </c>
      <c r="G621" t="s">
        <v>1698</v>
      </c>
      <c r="H621" s="1245">
        <v>75.38</v>
      </c>
      <c r="I621" s="1245">
        <v>71.16</v>
      </c>
    </row>
    <row r="622" spans="1:9" x14ac:dyDescent="0.35">
      <c r="A622">
        <v>42173</v>
      </c>
      <c r="B622" s="1242">
        <v>45287</v>
      </c>
      <c r="C622" s="1243">
        <v>0.49652777777777773</v>
      </c>
      <c r="D622" t="s">
        <v>1131</v>
      </c>
      <c r="E622" t="s">
        <v>1132</v>
      </c>
      <c r="F622" t="s">
        <v>1347</v>
      </c>
      <c r="G622" t="s">
        <v>1699</v>
      </c>
      <c r="H622" s="1245">
        <v>75.7</v>
      </c>
      <c r="I622" s="1245">
        <v>71.459999999999994</v>
      </c>
    </row>
    <row r="623" spans="1:9" x14ac:dyDescent="0.35">
      <c r="A623">
        <v>42174</v>
      </c>
      <c r="B623" s="1242">
        <v>45287</v>
      </c>
      <c r="C623" s="1243">
        <v>0.49652777777777773</v>
      </c>
      <c r="D623" t="s">
        <v>1131</v>
      </c>
      <c r="E623" t="s">
        <v>1132</v>
      </c>
      <c r="F623" t="s">
        <v>1347</v>
      </c>
      <c r="G623" t="s">
        <v>1700</v>
      </c>
      <c r="H623" s="1245">
        <v>76.02</v>
      </c>
      <c r="I623" s="1245">
        <v>71.760000000000005</v>
      </c>
    </row>
    <row r="624" spans="1:9" x14ac:dyDescent="0.35">
      <c r="A624">
        <v>42175</v>
      </c>
      <c r="B624" s="1242">
        <v>45287</v>
      </c>
      <c r="C624" s="1243">
        <v>0.49652777777777773</v>
      </c>
      <c r="D624" t="s">
        <v>1131</v>
      </c>
      <c r="E624" t="s">
        <v>1132</v>
      </c>
      <c r="F624" t="s">
        <v>1347</v>
      </c>
      <c r="G624" t="s">
        <v>1701</v>
      </c>
      <c r="H624" s="1245">
        <v>76.34</v>
      </c>
      <c r="I624" s="1245">
        <v>72.06</v>
      </c>
    </row>
    <row r="625" spans="1:9" x14ac:dyDescent="0.35">
      <c r="A625">
        <v>42176</v>
      </c>
      <c r="B625" s="1242">
        <v>45287</v>
      </c>
      <c r="C625" s="1243">
        <v>0.49652777777777773</v>
      </c>
      <c r="D625" t="s">
        <v>1131</v>
      </c>
      <c r="E625" t="s">
        <v>1132</v>
      </c>
      <c r="F625" t="s">
        <v>1347</v>
      </c>
      <c r="G625" t="s">
        <v>1702</v>
      </c>
      <c r="H625" s="1245">
        <v>75.05</v>
      </c>
      <c r="I625" s="1245">
        <v>70.86</v>
      </c>
    </row>
    <row r="626" spans="1:9" x14ac:dyDescent="0.35">
      <c r="A626">
        <v>42177</v>
      </c>
      <c r="B626" s="1242">
        <v>45287</v>
      </c>
      <c r="C626" s="1243">
        <v>0.49652777777777773</v>
      </c>
      <c r="D626" t="s">
        <v>1131</v>
      </c>
      <c r="E626" t="s">
        <v>1132</v>
      </c>
      <c r="F626" t="s">
        <v>1347</v>
      </c>
      <c r="G626" t="s">
        <v>1703</v>
      </c>
      <c r="H626" s="1245">
        <v>75.38</v>
      </c>
      <c r="I626" s="1245">
        <v>71.16</v>
      </c>
    </row>
    <row r="627" spans="1:9" x14ac:dyDescent="0.35">
      <c r="A627">
        <v>42178</v>
      </c>
      <c r="B627" s="1242">
        <v>45287</v>
      </c>
      <c r="C627" s="1243">
        <v>0.49652777777777773</v>
      </c>
      <c r="D627" t="s">
        <v>1131</v>
      </c>
      <c r="E627" t="s">
        <v>1132</v>
      </c>
      <c r="F627" t="s">
        <v>1347</v>
      </c>
      <c r="G627" t="s">
        <v>1704</v>
      </c>
      <c r="H627" s="1245">
        <v>75.7</v>
      </c>
      <c r="I627" s="1245">
        <v>71.459999999999994</v>
      </c>
    </row>
    <row r="628" spans="1:9" x14ac:dyDescent="0.35">
      <c r="A628">
        <v>42179</v>
      </c>
      <c r="B628" s="1242">
        <v>45287</v>
      </c>
      <c r="C628" s="1243">
        <v>0.49652777777777773</v>
      </c>
      <c r="D628" t="s">
        <v>1131</v>
      </c>
      <c r="E628" t="s">
        <v>1132</v>
      </c>
      <c r="F628" t="s">
        <v>1347</v>
      </c>
      <c r="G628" t="s">
        <v>1705</v>
      </c>
      <c r="H628" s="1245">
        <v>76.02</v>
      </c>
      <c r="I628" s="1245">
        <v>71.760000000000005</v>
      </c>
    </row>
    <row r="629" spans="1:9" x14ac:dyDescent="0.35">
      <c r="A629">
        <v>42180</v>
      </c>
      <c r="B629" s="1242">
        <v>45287</v>
      </c>
      <c r="C629" s="1243">
        <v>0.49652777777777773</v>
      </c>
      <c r="D629" t="s">
        <v>1131</v>
      </c>
      <c r="E629" t="s">
        <v>1132</v>
      </c>
      <c r="F629" t="s">
        <v>1347</v>
      </c>
      <c r="G629" t="s">
        <v>1706</v>
      </c>
      <c r="H629" s="1245">
        <v>76.34</v>
      </c>
      <c r="I629" s="1245">
        <v>72.06</v>
      </c>
    </row>
    <row r="630" spans="1:9" x14ac:dyDescent="0.35">
      <c r="A630">
        <v>42181</v>
      </c>
      <c r="B630" s="1242">
        <v>45287</v>
      </c>
      <c r="C630" s="1243">
        <v>0.49652777777777773</v>
      </c>
      <c r="D630" t="s">
        <v>1131</v>
      </c>
      <c r="E630" t="s">
        <v>1132</v>
      </c>
      <c r="F630" t="s">
        <v>1347</v>
      </c>
      <c r="G630" t="s">
        <v>1707</v>
      </c>
      <c r="H630" s="1245">
        <v>75.05</v>
      </c>
      <c r="I630" s="1245">
        <v>70.86</v>
      </c>
    </row>
    <row r="631" spans="1:9" x14ac:dyDescent="0.35">
      <c r="A631">
        <v>42182</v>
      </c>
      <c r="B631" s="1242">
        <v>45287</v>
      </c>
      <c r="C631" s="1243">
        <v>0.49652777777777773</v>
      </c>
      <c r="D631" t="s">
        <v>1131</v>
      </c>
      <c r="E631" t="s">
        <v>1132</v>
      </c>
      <c r="F631" t="s">
        <v>1347</v>
      </c>
      <c r="G631" t="s">
        <v>1708</v>
      </c>
      <c r="H631" s="1245">
        <v>75.38</v>
      </c>
      <c r="I631" s="1245">
        <v>71.16</v>
      </c>
    </row>
    <row r="632" spans="1:9" x14ac:dyDescent="0.35">
      <c r="A632">
        <v>42183</v>
      </c>
      <c r="B632" s="1242">
        <v>45287</v>
      </c>
      <c r="C632" s="1243">
        <v>0.49652777777777773</v>
      </c>
      <c r="D632" t="s">
        <v>1131</v>
      </c>
      <c r="E632" t="s">
        <v>1132</v>
      </c>
      <c r="F632" t="s">
        <v>1347</v>
      </c>
      <c r="G632" t="s">
        <v>1709</v>
      </c>
      <c r="H632" s="1245">
        <v>75.7</v>
      </c>
      <c r="I632" s="1245">
        <v>71.459999999999994</v>
      </c>
    </row>
    <row r="633" spans="1:9" x14ac:dyDescent="0.35">
      <c r="A633">
        <v>42184</v>
      </c>
      <c r="B633" s="1242">
        <v>45287</v>
      </c>
      <c r="C633" s="1243">
        <v>0.49652777777777773</v>
      </c>
      <c r="D633" t="s">
        <v>1131</v>
      </c>
      <c r="E633" t="s">
        <v>1132</v>
      </c>
      <c r="F633" t="s">
        <v>1347</v>
      </c>
      <c r="G633" t="s">
        <v>1710</v>
      </c>
      <c r="H633" s="1245">
        <v>76.02</v>
      </c>
      <c r="I633" s="1245">
        <v>71.760000000000005</v>
      </c>
    </row>
    <row r="634" spans="1:9" x14ac:dyDescent="0.35">
      <c r="A634">
        <v>42185</v>
      </c>
      <c r="B634" s="1242">
        <v>45287</v>
      </c>
      <c r="C634" s="1243">
        <v>0.49652777777777773</v>
      </c>
      <c r="D634" t="s">
        <v>1131</v>
      </c>
      <c r="E634" t="s">
        <v>1132</v>
      </c>
      <c r="F634" t="s">
        <v>1347</v>
      </c>
      <c r="G634" t="s">
        <v>1711</v>
      </c>
      <c r="H634" s="1245">
        <v>76.34</v>
      </c>
      <c r="I634" s="1245">
        <v>72.06</v>
      </c>
    </row>
    <row r="635" spans="1:9" x14ac:dyDescent="0.35">
      <c r="A635">
        <v>42186</v>
      </c>
      <c r="B635" s="1242">
        <v>45287</v>
      </c>
      <c r="C635" s="1243">
        <v>0.49652777777777773</v>
      </c>
      <c r="D635" t="s">
        <v>1131</v>
      </c>
      <c r="E635" t="s">
        <v>1132</v>
      </c>
      <c r="F635" t="s">
        <v>1347</v>
      </c>
      <c r="G635" t="s">
        <v>1712</v>
      </c>
      <c r="H635" s="1245">
        <v>75.05</v>
      </c>
      <c r="I635" s="1245">
        <v>70.86</v>
      </c>
    </row>
    <row r="636" spans="1:9" x14ac:dyDescent="0.35">
      <c r="A636">
        <v>42187</v>
      </c>
      <c r="B636" s="1242">
        <v>45287</v>
      </c>
      <c r="C636" s="1243">
        <v>0.49652777777777773</v>
      </c>
      <c r="D636" t="s">
        <v>1131</v>
      </c>
      <c r="E636" t="s">
        <v>1132</v>
      </c>
      <c r="F636" t="s">
        <v>1347</v>
      </c>
      <c r="G636" t="s">
        <v>1713</v>
      </c>
      <c r="H636" s="1245">
        <v>75.38</v>
      </c>
      <c r="I636" s="1245">
        <v>71.16</v>
      </c>
    </row>
    <row r="637" spans="1:9" x14ac:dyDescent="0.35">
      <c r="A637">
        <v>42188</v>
      </c>
      <c r="B637" s="1242">
        <v>45287</v>
      </c>
      <c r="C637" s="1243">
        <v>0.49652777777777773</v>
      </c>
      <c r="D637" t="s">
        <v>1131</v>
      </c>
      <c r="E637" t="s">
        <v>1132</v>
      </c>
      <c r="F637" t="s">
        <v>1347</v>
      </c>
      <c r="G637" t="s">
        <v>1714</v>
      </c>
      <c r="H637" s="1245">
        <v>75.7</v>
      </c>
      <c r="I637" s="1245">
        <v>71.459999999999994</v>
      </c>
    </row>
    <row r="638" spans="1:9" x14ac:dyDescent="0.35">
      <c r="A638">
        <v>42189</v>
      </c>
      <c r="B638" s="1242">
        <v>45287</v>
      </c>
      <c r="C638" s="1243">
        <v>0.49652777777777773</v>
      </c>
      <c r="D638" t="s">
        <v>1131</v>
      </c>
      <c r="E638" t="s">
        <v>1132</v>
      </c>
      <c r="F638" t="s">
        <v>1347</v>
      </c>
      <c r="G638" t="s">
        <v>1715</v>
      </c>
      <c r="H638" s="1245">
        <v>76.02</v>
      </c>
      <c r="I638" s="1245">
        <v>71.760000000000005</v>
      </c>
    </row>
    <row r="639" spans="1:9" x14ac:dyDescent="0.35">
      <c r="A639">
        <v>42190</v>
      </c>
      <c r="B639" s="1242">
        <v>45287</v>
      </c>
      <c r="C639" s="1243">
        <v>0.49652777777777773</v>
      </c>
      <c r="D639" t="s">
        <v>1131</v>
      </c>
      <c r="E639" t="s">
        <v>1132</v>
      </c>
      <c r="F639" t="s">
        <v>1347</v>
      </c>
      <c r="G639" t="s">
        <v>1716</v>
      </c>
      <c r="H639" s="1245">
        <v>76.34</v>
      </c>
      <c r="I639" s="1245">
        <v>72.06</v>
      </c>
    </row>
    <row r="640" spans="1:9" x14ac:dyDescent="0.35">
      <c r="A640">
        <v>42191</v>
      </c>
      <c r="B640" s="1242">
        <v>45287</v>
      </c>
      <c r="C640" s="1243">
        <v>0.49652777777777773</v>
      </c>
      <c r="D640" t="s">
        <v>1131</v>
      </c>
      <c r="E640" t="s">
        <v>1132</v>
      </c>
      <c r="F640" t="s">
        <v>1347</v>
      </c>
      <c r="G640" t="s">
        <v>1717</v>
      </c>
      <c r="H640" s="1245">
        <v>75.05</v>
      </c>
      <c r="I640" s="1245">
        <v>70.86</v>
      </c>
    </row>
    <row r="641" spans="1:9" x14ac:dyDescent="0.35">
      <c r="A641">
        <v>42192</v>
      </c>
      <c r="B641" s="1242">
        <v>45287</v>
      </c>
      <c r="C641" s="1243">
        <v>0.49652777777777773</v>
      </c>
      <c r="D641" t="s">
        <v>1131</v>
      </c>
      <c r="E641" t="s">
        <v>1132</v>
      </c>
      <c r="F641" t="s">
        <v>1347</v>
      </c>
      <c r="G641" t="s">
        <v>1718</v>
      </c>
      <c r="H641" s="1245">
        <v>75.38</v>
      </c>
      <c r="I641" s="1245">
        <v>71.16</v>
      </c>
    </row>
    <row r="642" spans="1:9" x14ac:dyDescent="0.35">
      <c r="A642">
        <v>42193</v>
      </c>
      <c r="B642" s="1242">
        <v>45287</v>
      </c>
      <c r="C642" s="1243">
        <v>0.49652777777777773</v>
      </c>
      <c r="D642" t="s">
        <v>1131</v>
      </c>
      <c r="E642" t="s">
        <v>1132</v>
      </c>
      <c r="F642" t="s">
        <v>1347</v>
      </c>
      <c r="G642" t="s">
        <v>1719</v>
      </c>
      <c r="H642" s="1245">
        <v>75.7</v>
      </c>
      <c r="I642" s="1245">
        <v>71.459999999999994</v>
      </c>
    </row>
    <row r="643" spans="1:9" x14ac:dyDescent="0.35">
      <c r="A643">
        <v>42194</v>
      </c>
      <c r="B643" s="1242">
        <v>45287</v>
      </c>
      <c r="C643" s="1243">
        <v>0.49652777777777773</v>
      </c>
      <c r="D643" t="s">
        <v>1131</v>
      </c>
      <c r="E643" t="s">
        <v>1132</v>
      </c>
      <c r="F643" t="s">
        <v>1347</v>
      </c>
      <c r="G643" t="s">
        <v>1720</v>
      </c>
      <c r="H643" s="1245">
        <v>76.02</v>
      </c>
      <c r="I643" s="1245">
        <v>71.760000000000005</v>
      </c>
    </row>
    <row r="644" spans="1:9" x14ac:dyDescent="0.35">
      <c r="A644">
        <v>42195</v>
      </c>
      <c r="B644" s="1242">
        <v>45287</v>
      </c>
      <c r="C644" s="1243">
        <v>0.49652777777777773</v>
      </c>
      <c r="D644" t="s">
        <v>1131</v>
      </c>
      <c r="E644" t="s">
        <v>1132</v>
      </c>
      <c r="F644" t="s">
        <v>1347</v>
      </c>
      <c r="G644" t="s">
        <v>1721</v>
      </c>
      <c r="H644" s="1245">
        <v>76.34</v>
      </c>
      <c r="I644" s="1245">
        <v>72.06</v>
      </c>
    </row>
    <row r="645" spans="1:9" x14ac:dyDescent="0.35">
      <c r="A645">
        <v>42196</v>
      </c>
      <c r="B645" s="1242">
        <v>45287</v>
      </c>
      <c r="C645" s="1243">
        <v>0.49652777777777773</v>
      </c>
      <c r="D645" t="s">
        <v>1131</v>
      </c>
      <c r="E645" t="s">
        <v>1132</v>
      </c>
      <c r="F645" t="s">
        <v>1347</v>
      </c>
      <c r="G645" t="s">
        <v>1722</v>
      </c>
      <c r="H645" s="1245">
        <v>75.010000000000005</v>
      </c>
      <c r="I645" s="1245">
        <v>70.819999999999993</v>
      </c>
    </row>
    <row r="646" spans="1:9" x14ac:dyDescent="0.35">
      <c r="A646">
        <v>42197</v>
      </c>
      <c r="B646" s="1242">
        <v>45287</v>
      </c>
      <c r="C646" s="1243">
        <v>0.49652777777777773</v>
      </c>
      <c r="D646" t="s">
        <v>1131</v>
      </c>
      <c r="E646" t="s">
        <v>1132</v>
      </c>
      <c r="F646" t="s">
        <v>1347</v>
      </c>
      <c r="G646" t="s">
        <v>1723</v>
      </c>
      <c r="H646" s="1245">
        <v>75.33</v>
      </c>
      <c r="I646" s="1245">
        <v>71.12</v>
      </c>
    </row>
    <row r="647" spans="1:9" x14ac:dyDescent="0.35">
      <c r="A647">
        <v>42198</v>
      </c>
      <c r="B647" s="1242">
        <v>45287</v>
      </c>
      <c r="C647" s="1243">
        <v>0.49652777777777773</v>
      </c>
      <c r="D647" t="s">
        <v>1131</v>
      </c>
      <c r="E647" t="s">
        <v>1132</v>
      </c>
      <c r="F647" t="s">
        <v>1347</v>
      </c>
      <c r="G647" t="s">
        <v>1724</v>
      </c>
      <c r="H647" s="1245">
        <v>75.650000000000006</v>
      </c>
      <c r="I647" s="1245">
        <v>71.42</v>
      </c>
    </row>
    <row r="648" spans="1:9" x14ac:dyDescent="0.35">
      <c r="A648">
        <v>42199</v>
      </c>
      <c r="B648" s="1242">
        <v>45287</v>
      </c>
      <c r="C648" s="1243">
        <v>0.49652777777777773</v>
      </c>
      <c r="D648" t="s">
        <v>1131</v>
      </c>
      <c r="E648" t="s">
        <v>1132</v>
      </c>
      <c r="F648" t="s">
        <v>1347</v>
      </c>
      <c r="G648" t="s">
        <v>1725</v>
      </c>
      <c r="H648" s="1245">
        <v>75.97</v>
      </c>
      <c r="I648" s="1245">
        <v>71.72</v>
      </c>
    </row>
    <row r="649" spans="1:9" x14ac:dyDescent="0.35">
      <c r="A649">
        <v>42200</v>
      </c>
      <c r="B649" s="1242">
        <v>45287</v>
      </c>
      <c r="C649" s="1243">
        <v>0.49652777777777773</v>
      </c>
      <c r="D649" t="s">
        <v>1131</v>
      </c>
      <c r="E649" t="s">
        <v>1132</v>
      </c>
      <c r="F649" t="s">
        <v>1347</v>
      </c>
      <c r="G649" t="s">
        <v>1726</v>
      </c>
      <c r="H649" s="1245">
        <v>76.3</v>
      </c>
      <c r="I649" s="1245">
        <v>72.02</v>
      </c>
    </row>
    <row r="650" spans="1:9" x14ac:dyDescent="0.35">
      <c r="A650">
        <v>42201</v>
      </c>
      <c r="B650" s="1242">
        <v>45287</v>
      </c>
      <c r="C650" s="1243">
        <v>0.49652777777777773</v>
      </c>
      <c r="D650" t="s">
        <v>1131</v>
      </c>
      <c r="E650" t="s">
        <v>1132</v>
      </c>
      <c r="F650" t="s">
        <v>1347</v>
      </c>
      <c r="G650" t="s">
        <v>1727</v>
      </c>
      <c r="H650" s="1245">
        <v>74.959999999999994</v>
      </c>
      <c r="I650" s="1245">
        <v>70.78</v>
      </c>
    </row>
    <row r="651" spans="1:9" x14ac:dyDescent="0.35">
      <c r="A651">
        <v>42202</v>
      </c>
      <c r="B651" s="1242">
        <v>45287</v>
      </c>
      <c r="C651" s="1243">
        <v>0.49652777777777773</v>
      </c>
      <c r="D651" t="s">
        <v>1131</v>
      </c>
      <c r="E651" t="s">
        <v>1132</v>
      </c>
      <c r="F651" t="s">
        <v>1347</v>
      </c>
      <c r="G651" t="s">
        <v>1138</v>
      </c>
      <c r="H651" s="1245">
        <v>75.28</v>
      </c>
      <c r="I651" s="1245">
        <v>71.08</v>
      </c>
    </row>
    <row r="652" spans="1:9" x14ac:dyDescent="0.35">
      <c r="A652">
        <v>42203</v>
      </c>
      <c r="B652" s="1242">
        <v>45287</v>
      </c>
      <c r="C652" s="1243">
        <v>0.49652777777777773</v>
      </c>
      <c r="D652" t="s">
        <v>1131</v>
      </c>
      <c r="E652" t="s">
        <v>1132</v>
      </c>
      <c r="F652" t="s">
        <v>1347</v>
      </c>
      <c r="G652" t="s">
        <v>1728</v>
      </c>
      <c r="H652" s="1245">
        <v>75.61</v>
      </c>
      <c r="I652" s="1245">
        <v>71.38</v>
      </c>
    </row>
    <row r="653" spans="1:9" x14ac:dyDescent="0.35">
      <c r="A653">
        <v>42204</v>
      </c>
      <c r="B653" s="1242">
        <v>45287</v>
      </c>
      <c r="C653" s="1243">
        <v>0.49652777777777773</v>
      </c>
      <c r="D653" t="s">
        <v>1131</v>
      </c>
      <c r="E653" t="s">
        <v>1132</v>
      </c>
      <c r="F653" t="s">
        <v>1347</v>
      </c>
      <c r="G653" t="s">
        <v>1729</v>
      </c>
      <c r="H653" s="1245">
        <v>75.930000000000007</v>
      </c>
      <c r="I653" s="1245">
        <v>71.680000000000007</v>
      </c>
    </row>
    <row r="654" spans="1:9" x14ac:dyDescent="0.35">
      <c r="A654">
        <v>42205</v>
      </c>
      <c r="B654" s="1242">
        <v>45287</v>
      </c>
      <c r="C654" s="1243">
        <v>0.49652777777777773</v>
      </c>
      <c r="D654" t="s">
        <v>1131</v>
      </c>
      <c r="E654" t="s">
        <v>1132</v>
      </c>
      <c r="F654" t="s">
        <v>1347</v>
      </c>
      <c r="G654" t="s">
        <v>1730</v>
      </c>
      <c r="H654" s="1245">
        <v>76.25</v>
      </c>
      <c r="I654" s="1245">
        <v>71.98</v>
      </c>
    </row>
    <row r="655" spans="1:9" x14ac:dyDescent="0.35">
      <c r="A655">
        <v>42206</v>
      </c>
      <c r="B655" s="1242">
        <v>45287</v>
      </c>
      <c r="C655" s="1243">
        <v>0.49652777777777773</v>
      </c>
      <c r="D655" t="s">
        <v>1131</v>
      </c>
      <c r="E655" t="s">
        <v>1132</v>
      </c>
      <c r="F655" t="s">
        <v>1347</v>
      </c>
      <c r="G655" t="s">
        <v>1731</v>
      </c>
      <c r="H655" s="1245">
        <v>74.92</v>
      </c>
      <c r="I655" s="1245">
        <v>70.739999999999995</v>
      </c>
    </row>
    <row r="656" spans="1:9" x14ac:dyDescent="0.35">
      <c r="A656">
        <v>42207</v>
      </c>
      <c r="B656" s="1242">
        <v>45287</v>
      </c>
      <c r="C656" s="1243">
        <v>0.49652777777777773</v>
      </c>
      <c r="D656" t="s">
        <v>1131</v>
      </c>
      <c r="E656" t="s">
        <v>1132</v>
      </c>
      <c r="F656" t="s">
        <v>1347</v>
      </c>
      <c r="G656" t="s">
        <v>1306</v>
      </c>
      <c r="H656" s="1245">
        <v>75.239999999999995</v>
      </c>
      <c r="I656" s="1245">
        <v>71.040000000000006</v>
      </c>
    </row>
    <row r="657" spans="1:9" x14ac:dyDescent="0.35">
      <c r="A657">
        <v>42208</v>
      </c>
      <c r="B657" s="1242">
        <v>45287</v>
      </c>
      <c r="C657" s="1243">
        <v>0.49652777777777773</v>
      </c>
      <c r="D657" t="s">
        <v>1131</v>
      </c>
      <c r="E657" t="s">
        <v>1132</v>
      </c>
      <c r="F657" t="s">
        <v>1347</v>
      </c>
      <c r="G657" t="s">
        <v>1732</v>
      </c>
      <c r="H657" s="1245">
        <v>75.56</v>
      </c>
      <c r="I657" s="1245">
        <v>71.34</v>
      </c>
    </row>
    <row r="658" spans="1:9" x14ac:dyDescent="0.35">
      <c r="A658">
        <v>42209</v>
      </c>
      <c r="B658" s="1242">
        <v>45287</v>
      </c>
      <c r="C658" s="1243">
        <v>0.49652777777777773</v>
      </c>
      <c r="D658" t="s">
        <v>1131</v>
      </c>
      <c r="E658" t="s">
        <v>1132</v>
      </c>
      <c r="F658" t="s">
        <v>1347</v>
      </c>
      <c r="G658" t="s">
        <v>1733</v>
      </c>
      <c r="H658" s="1245">
        <v>75.88</v>
      </c>
      <c r="I658" s="1245">
        <v>71.64</v>
      </c>
    </row>
    <row r="659" spans="1:9" x14ac:dyDescent="0.35">
      <c r="A659">
        <v>42210</v>
      </c>
      <c r="B659" s="1242">
        <v>45287</v>
      </c>
      <c r="C659" s="1243">
        <v>0.49652777777777773</v>
      </c>
      <c r="D659" t="s">
        <v>1131</v>
      </c>
      <c r="E659" t="s">
        <v>1132</v>
      </c>
      <c r="F659" t="s">
        <v>1347</v>
      </c>
      <c r="G659" t="s">
        <v>1734</v>
      </c>
      <c r="H659" s="1245">
        <v>76.209999999999994</v>
      </c>
      <c r="I659" s="1245">
        <v>71.94</v>
      </c>
    </row>
    <row r="660" spans="1:9" x14ac:dyDescent="0.35">
      <c r="A660">
        <v>42211</v>
      </c>
      <c r="B660" s="1242">
        <v>45287</v>
      </c>
      <c r="C660" s="1243">
        <v>0.49652777777777773</v>
      </c>
      <c r="D660" t="s">
        <v>1131</v>
      </c>
      <c r="E660" t="s">
        <v>1132</v>
      </c>
      <c r="F660" t="s">
        <v>1347</v>
      </c>
      <c r="G660" t="s">
        <v>1735</v>
      </c>
      <c r="H660" s="1245">
        <v>74.87</v>
      </c>
      <c r="I660" s="1245">
        <v>70.7</v>
      </c>
    </row>
    <row r="661" spans="1:9" x14ac:dyDescent="0.35">
      <c r="A661">
        <v>42212</v>
      </c>
      <c r="B661" s="1242">
        <v>45287</v>
      </c>
      <c r="C661" s="1243">
        <v>0.49652777777777773</v>
      </c>
      <c r="D661" t="s">
        <v>1131</v>
      </c>
      <c r="E661" t="s">
        <v>1132</v>
      </c>
      <c r="F661" t="s">
        <v>1347</v>
      </c>
      <c r="G661" t="s">
        <v>1307</v>
      </c>
      <c r="H661" s="1245">
        <v>75.2</v>
      </c>
      <c r="I661" s="1245">
        <v>71</v>
      </c>
    </row>
    <row r="662" spans="1:9" x14ac:dyDescent="0.35">
      <c r="A662">
        <v>42213</v>
      </c>
      <c r="B662" s="1242">
        <v>45287</v>
      </c>
      <c r="C662" s="1243">
        <v>0.49652777777777773</v>
      </c>
      <c r="D662" t="s">
        <v>1131</v>
      </c>
      <c r="E662" t="s">
        <v>1132</v>
      </c>
      <c r="F662" t="s">
        <v>1347</v>
      </c>
      <c r="G662" t="s">
        <v>1736</v>
      </c>
      <c r="H662" s="1245">
        <v>75.52</v>
      </c>
      <c r="I662" s="1245">
        <v>71.3</v>
      </c>
    </row>
    <row r="663" spans="1:9" x14ac:dyDescent="0.35">
      <c r="A663">
        <v>42214</v>
      </c>
      <c r="B663" s="1242">
        <v>45287</v>
      </c>
      <c r="C663" s="1243">
        <v>0.49652777777777773</v>
      </c>
      <c r="D663" t="s">
        <v>1131</v>
      </c>
      <c r="E663" t="s">
        <v>1132</v>
      </c>
      <c r="F663" t="s">
        <v>1347</v>
      </c>
      <c r="G663" t="s">
        <v>1737</v>
      </c>
      <c r="H663" s="1245">
        <v>75.84</v>
      </c>
      <c r="I663" s="1245">
        <v>71.599999999999994</v>
      </c>
    </row>
    <row r="664" spans="1:9" x14ac:dyDescent="0.35">
      <c r="A664">
        <v>42215</v>
      </c>
      <c r="B664" s="1242">
        <v>45287</v>
      </c>
      <c r="C664" s="1243">
        <v>0.49652777777777773</v>
      </c>
      <c r="D664" t="s">
        <v>1131</v>
      </c>
      <c r="E664" t="s">
        <v>1132</v>
      </c>
      <c r="F664" t="s">
        <v>1347</v>
      </c>
      <c r="G664" t="s">
        <v>1738</v>
      </c>
      <c r="H664" s="1245">
        <v>76.16</v>
      </c>
      <c r="I664" s="1245">
        <v>71.900000000000006</v>
      </c>
    </row>
    <row r="665" spans="1:9" x14ac:dyDescent="0.35">
      <c r="A665">
        <v>42216</v>
      </c>
      <c r="B665" s="1242">
        <v>45287</v>
      </c>
      <c r="C665" s="1243">
        <v>0.49652777777777773</v>
      </c>
      <c r="D665" t="s">
        <v>1131</v>
      </c>
      <c r="E665" t="s">
        <v>1132</v>
      </c>
      <c r="F665" t="s">
        <v>1347</v>
      </c>
      <c r="G665" t="s">
        <v>1739</v>
      </c>
      <c r="H665" s="1245">
        <v>74.83</v>
      </c>
      <c r="I665" s="1245">
        <v>70.66</v>
      </c>
    </row>
    <row r="666" spans="1:9" x14ac:dyDescent="0.35">
      <c r="A666">
        <v>42217</v>
      </c>
      <c r="B666" s="1242">
        <v>45287</v>
      </c>
      <c r="C666" s="1243">
        <v>0.49652777777777773</v>
      </c>
      <c r="D666" t="s">
        <v>1131</v>
      </c>
      <c r="E666" t="s">
        <v>1132</v>
      </c>
      <c r="F666" t="s">
        <v>1347</v>
      </c>
      <c r="G666" t="s">
        <v>1308</v>
      </c>
      <c r="H666" s="1245">
        <v>75.150000000000006</v>
      </c>
      <c r="I666" s="1245">
        <v>70.959999999999994</v>
      </c>
    </row>
    <row r="667" spans="1:9" x14ac:dyDescent="0.35">
      <c r="A667">
        <v>42218</v>
      </c>
      <c r="B667" s="1242">
        <v>45287</v>
      </c>
      <c r="C667" s="1243">
        <v>0.49652777777777773</v>
      </c>
      <c r="D667" t="s">
        <v>1131</v>
      </c>
      <c r="E667" t="s">
        <v>1132</v>
      </c>
      <c r="F667" t="s">
        <v>1347</v>
      </c>
      <c r="G667" t="s">
        <v>1740</v>
      </c>
      <c r="H667" s="1245">
        <v>75.48</v>
      </c>
      <c r="I667" s="1245">
        <v>71.260000000000005</v>
      </c>
    </row>
    <row r="668" spans="1:9" x14ac:dyDescent="0.35">
      <c r="A668">
        <v>42219</v>
      </c>
      <c r="B668" s="1242">
        <v>45287</v>
      </c>
      <c r="C668" s="1243">
        <v>0.49652777777777773</v>
      </c>
      <c r="D668" t="s">
        <v>1131</v>
      </c>
      <c r="E668" t="s">
        <v>1132</v>
      </c>
      <c r="F668" t="s">
        <v>1347</v>
      </c>
      <c r="G668" t="s">
        <v>1741</v>
      </c>
      <c r="H668" s="1245">
        <v>75.8</v>
      </c>
      <c r="I668" s="1245">
        <v>71.56</v>
      </c>
    </row>
    <row r="669" spans="1:9" x14ac:dyDescent="0.35">
      <c r="A669">
        <v>42220</v>
      </c>
      <c r="B669" s="1242">
        <v>45287</v>
      </c>
      <c r="C669" s="1243">
        <v>0.49652777777777773</v>
      </c>
      <c r="D669" t="s">
        <v>1131</v>
      </c>
      <c r="E669" t="s">
        <v>1132</v>
      </c>
      <c r="F669" t="s">
        <v>1347</v>
      </c>
      <c r="G669" t="s">
        <v>1742</v>
      </c>
      <c r="H669" s="1245">
        <v>76.12</v>
      </c>
      <c r="I669" s="1245">
        <v>71.86</v>
      </c>
    </row>
    <row r="670" spans="1:9" x14ac:dyDescent="0.35">
      <c r="A670">
        <v>42221</v>
      </c>
      <c r="B670" s="1242">
        <v>45287</v>
      </c>
      <c r="C670" s="1243">
        <v>0.49652777777777773</v>
      </c>
      <c r="D670" t="s">
        <v>1131</v>
      </c>
      <c r="E670" t="s">
        <v>1132</v>
      </c>
      <c r="F670" t="s">
        <v>1347</v>
      </c>
      <c r="G670" t="s">
        <v>1743</v>
      </c>
      <c r="H670" s="1245">
        <v>74.790000000000006</v>
      </c>
      <c r="I670" s="1245">
        <v>70.62</v>
      </c>
    </row>
    <row r="671" spans="1:9" x14ac:dyDescent="0.35">
      <c r="A671">
        <v>42222</v>
      </c>
      <c r="B671" s="1242">
        <v>45287</v>
      </c>
      <c r="C671" s="1243">
        <v>0.49652777777777773</v>
      </c>
      <c r="D671" t="s">
        <v>1131</v>
      </c>
      <c r="E671" t="s">
        <v>1132</v>
      </c>
      <c r="F671" t="s">
        <v>1347</v>
      </c>
      <c r="G671" t="s">
        <v>1744</v>
      </c>
      <c r="H671" s="1245">
        <v>75.11</v>
      </c>
      <c r="I671" s="1245">
        <v>70.92</v>
      </c>
    </row>
    <row r="672" spans="1:9" x14ac:dyDescent="0.35">
      <c r="A672">
        <v>42223</v>
      </c>
      <c r="B672" s="1242">
        <v>45287</v>
      </c>
      <c r="C672" s="1243">
        <v>0.49652777777777773</v>
      </c>
      <c r="D672" t="s">
        <v>1131</v>
      </c>
      <c r="E672" t="s">
        <v>1132</v>
      </c>
      <c r="F672" t="s">
        <v>1347</v>
      </c>
      <c r="G672" t="s">
        <v>1745</v>
      </c>
      <c r="H672" s="1245">
        <v>75.430000000000007</v>
      </c>
      <c r="I672" s="1245">
        <v>71.22</v>
      </c>
    </row>
    <row r="673" spans="1:9" x14ac:dyDescent="0.35">
      <c r="A673">
        <v>42224</v>
      </c>
      <c r="B673" s="1242">
        <v>45287</v>
      </c>
      <c r="C673" s="1243">
        <v>0.49652777777777773</v>
      </c>
      <c r="D673" t="s">
        <v>1131</v>
      </c>
      <c r="E673" t="s">
        <v>1132</v>
      </c>
      <c r="F673" t="s">
        <v>1347</v>
      </c>
      <c r="G673" t="s">
        <v>1746</v>
      </c>
      <c r="H673" s="1245">
        <v>75.760000000000005</v>
      </c>
      <c r="I673" s="1245">
        <v>71.52</v>
      </c>
    </row>
    <row r="674" spans="1:9" x14ac:dyDescent="0.35">
      <c r="A674">
        <v>42225</v>
      </c>
      <c r="B674" s="1242">
        <v>45287</v>
      </c>
      <c r="C674" s="1243">
        <v>0.49652777777777773</v>
      </c>
      <c r="D674" t="s">
        <v>1131</v>
      </c>
      <c r="E674" t="s">
        <v>1132</v>
      </c>
      <c r="F674" t="s">
        <v>1347</v>
      </c>
      <c r="G674" t="s">
        <v>1747</v>
      </c>
      <c r="H674" s="1245">
        <v>76.08</v>
      </c>
      <c r="I674" s="1245">
        <v>71.819999999999993</v>
      </c>
    </row>
    <row r="675" spans="1:9" x14ac:dyDescent="0.35">
      <c r="A675">
        <v>42226</v>
      </c>
      <c r="B675" s="1242">
        <v>45287</v>
      </c>
      <c r="C675" s="1243">
        <v>0.49652777777777773</v>
      </c>
      <c r="D675" t="s">
        <v>1131</v>
      </c>
      <c r="E675" t="s">
        <v>1132</v>
      </c>
      <c r="F675" t="s">
        <v>1347</v>
      </c>
      <c r="G675" t="s">
        <v>1748</v>
      </c>
      <c r="H675" s="1245">
        <v>74.75</v>
      </c>
      <c r="I675" s="1245">
        <v>70.58</v>
      </c>
    </row>
    <row r="676" spans="1:9" x14ac:dyDescent="0.35">
      <c r="A676">
        <v>42227</v>
      </c>
      <c r="B676" s="1242">
        <v>45287</v>
      </c>
      <c r="C676" s="1243">
        <v>0.49652777777777773</v>
      </c>
      <c r="D676" t="s">
        <v>1131</v>
      </c>
      <c r="E676" t="s">
        <v>1132</v>
      </c>
      <c r="F676" t="s">
        <v>1347</v>
      </c>
      <c r="G676" t="s">
        <v>1749</v>
      </c>
      <c r="H676" s="1245">
        <v>75.069999999999993</v>
      </c>
      <c r="I676" s="1245">
        <v>70.88</v>
      </c>
    </row>
    <row r="677" spans="1:9" x14ac:dyDescent="0.35">
      <c r="A677">
        <v>42228</v>
      </c>
      <c r="B677" s="1242">
        <v>45287</v>
      </c>
      <c r="C677" s="1243">
        <v>0.49652777777777773</v>
      </c>
      <c r="D677" t="s">
        <v>1131</v>
      </c>
      <c r="E677" t="s">
        <v>1132</v>
      </c>
      <c r="F677" t="s">
        <v>1347</v>
      </c>
      <c r="G677" t="s">
        <v>1750</v>
      </c>
      <c r="H677" s="1245">
        <v>75.39</v>
      </c>
      <c r="I677" s="1245">
        <v>71.180000000000007</v>
      </c>
    </row>
    <row r="678" spans="1:9" x14ac:dyDescent="0.35">
      <c r="A678">
        <v>42229</v>
      </c>
      <c r="B678" s="1242">
        <v>45287</v>
      </c>
      <c r="C678" s="1243">
        <v>0.49652777777777773</v>
      </c>
      <c r="D678" t="s">
        <v>1131</v>
      </c>
      <c r="E678" t="s">
        <v>1132</v>
      </c>
      <c r="F678" t="s">
        <v>1347</v>
      </c>
      <c r="G678" t="s">
        <v>1751</v>
      </c>
      <c r="H678" s="1245">
        <v>75.709999999999994</v>
      </c>
      <c r="I678" s="1245">
        <v>71.48</v>
      </c>
    </row>
    <row r="679" spans="1:9" x14ac:dyDescent="0.35">
      <c r="A679">
        <v>42230</v>
      </c>
      <c r="B679" s="1242">
        <v>45287</v>
      </c>
      <c r="C679" s="1243">
        <v>0.49652777777777773</v>
      </c>
      <c r="D679" t="s">
        <v>1131</v>
      </c>
      <c r="E679" t="s">
        <v>1132</v>
      </c>
      <c r="F679" t="s">
        <v>1347</v>
      </c>
      <c r="G679" t="s">
        <v>1752</v>
      </c>
      <c r="H679" s="1245">
        <v>76.040000000000006</v>
      </c>
      <c r="I679" s="1245">
        <v>71.78</v>
      </c>
    </row>
    <row r="680" spans="1:9" x14ac:dyDescent="0.35">
      <c r="A680">
        <v>42231</v>
      </c>
      <c r="B680" s="1242">
        <v>45287</v>
      </c>
      <c r="C680" s="1243">
        <v>0.49652777777777773</v>
      </c>
      <c r="D680" t="s">
        <v>1131</v>
      </c>
      <c r="E680" t="s">
        <v>1132</v>
      </c>
      <c r="F680" t="s">
        <v>1347</v>
      </c>
      <c r="G680" t="s">
        <v>1753</v>
      </c>
      <c r="H680" s="1245">
        <v>74.709999999999994</v>
      </c>
      <c r="I680" s="1245">
        <v>70.55</v>
      </c>
    </row>
    <row r="681" spans="1:9" x14ac:dyDescent="0.35">
      <c r="A681">
        <v>42232</v>
      </c>
      <c r="B681" s="1242">
        <v>45287</v>
      </c>
      <c r="C681" s="1243">
        <v>0.49652777777777773</v>
      </c>
      <c r="D681" t="s">
        <v>1131</v>
      </c>
      <c r="E681" t="s">
        <v>1132</v>
      </c>
      <c r="F681" t="s">
        <v>1347</v>
      </c>
      <c r="G681" t="s">
        <v>1754</v>
      </c>
      <c r="H681" s="1245">
        <v>75.03</v>
      </c>
      <c r="I681" s="1245">
        <v>70.849999999999994</v>
      </c>
    </row>
    <row r="682" spans="1:9" x14ac:dyDescent="0.35">
      <c r="A682">
        <v>42233</v>
      </c>
      <c r="B682" s="1242">
        <v>45287</v>
      </c>
      <c r="C682" s="1243">
        <v>0.49652777777777773</v>
      </c>
      <c r="D682" t="s">
        <v>1131</v>
      </c>
      <c r="E682" t="s">
        <v>1132</v>
      </c>
      <c r="F682" t="s">
        <v>1347</v>
      </c>
      <c r="G682" t="s">
        <v>1755</v>
      </c>
      <c r="H682" s="1245">
        <v>75.349999999999994</v>
      </c>
      <c r="I682" s="1245">
        <v>71.150000000000006</v>
      </c>
    </row>
    <row r="683" spans="1:9" x14ac:dyDescent="0.35">
      <c r="A683">
        <v>42234</v>
      </c>
      <c r="B683" s="1242">
        <v>45287</v>
      </c>
      <c r="C683" s="1243">
        <v>0.49652777777777773</v>
      </c>
      <c r="D683" t="s">
        <v>1131</v>
      </c>
      <c r="E683" t="s">
        <v>1132</v>
      </c>
      <c r="F683" t="s">
        <v>1347</v>
      </c>
      <c r="G683" t="s">
        <v>1756</v>
      </c>
      <c r="H683" s="1245">
        <v>75.67</v>
      </c>
      <c r="I683" s="1245">
        <v>71.45</v>
      </c>
    </row>
    <row r="684" spans="1:9" x14ac:dyDescent="0.35">
      <c r="A684">
        <v>42235</v>
      </c>
      <c r="B684" s="1242">
        <v>45287</v>
      </c>
      <c r="C684" s="1243">
        <v>0.49652777777777773</v>
      </c>
      <c r="D684" t="s">
        <v>1131</v>
      </c>
      <c r="E684" t="s">
        <v>1132</v>
      </c>
      <c r="F684" t="s">
        <v>1347</v>
      </c>
      <c r="G684" t="s">
        <v>1757</v>
      </c>
      <c r="H684" s="1245">
        <v>76</v>
      </c>
      <c r="I684" s="1245">
        <v>71.75</v>
      </c>
    </row>
    <row r="685" spans="1:9" x14ac:dyDescent="0.35">
      <c r="A685">
        <v>42236</v>
      </c>
      <c r="B685" s="1242">
        <v>45287</v>
      </c>
      <c r="C685" s="1243">
        <v>0.49652777777777773</v>
      </c>
      <c r="D685" t="s">
        <v>1131</v>
      </c>
      <c r="E685" t="s">
        <v>1132</v>
      </c>
      <c r="F685" t="s">
        <v>1347</v>
      </c>
      <c r="G685" t="s">
        <v>1758</v>
      </c>
      <c r="H685" s="1245">
        <v>74.67</v>
      </c>
      <c r="I685" s="1245">
        <v>70.510000000000005</v>
      </c>
    </row>
    <row r="686" spans="1:9" x14ac:dyDescent="0.35">
      <c r="A686">
        <v>42237</v>
      </c>
      <c r="B686" s="1242">
        <v>45287</v>
      </c>
      <c r="C686" s="1243">
        <v>0.49652777777777773</v>
      </c>
      <c r="D686" t="s">
        <v>1131</v>
      </c>
      <c r="E686" t="s">
        <v>1132</v>
      </c>
      <c r="F686" t="s">
        <v>1347</v>
      </c>
      <c r="G686" t="s">
        <v>1759</v>
      </c>
      <c r="H686" s="1245">
        <v>74.989999999999995</v>
      </c>
      <c r="I686" s="1245">
        <v>70.81</v>
      </c>
    </row>
    <row r="687" spans="1:9" x14ac:dyDescent="0.35">
      <c r="A687">
        <v>42238</v>
      </c>
      <c r="B687" s="1242">
        <v>45287</v>
      </c>
      <c r="C687" s="1243">
        <v>0.49652777777777773</v>
      </c>
      <c r="D687" t="s">
        <v>1131</v>
      </c>
      <c r="E687" t="s">
        <v>1132</v>
      </c>
      <c r="F687" t="s">
        <v>1347</v>
      </c>
      <c r="G687" t="s">
        <v>1760</v>
      </c>
      <c r="H687" s="1245">
        <v>75.31</v>
      </c>
      <c r="I687" s="1245">
        <v>71.11</v>
      </c>
    </row>
    <row r="688" spans="1:9" x14ac:dyDescent="0.35">
      <c r="A688">
        <v>42239</v>
      </c>
      <c r="B688" s="1242">
        <v>45287</v>
      </c>
      <c r="C688" s="1243">
        <v>0.49652777777777773</v>
      </c>
      <c r="D688" t="s">
        <v>1131</v>
      </c>
      <c r="E688" t="s">
        <v>1132</v>
      </c>
      <c r="F688" t="s">
        <v>1347</v>
      </c>
      <c r="G688" t="s">
        <v>1761</v>
      </c>
      <c r="H688" s="1245">
        <v>75.64</v>
      </c>
      <c r="I688" s="1245">
        <v>71.41</v>
      </c>
    </row>
    <row r="689" spans="1:9" x14ac:dyDescent="0.35">
      <c r="A689">
        <v>42240</v>
      </c>
      <c r="B689" s="1242">
        <v>45287</v>
      </c>
      <c r="C689" s="1243">
        <v>0.49652777777777773</v>
      </c>
      <c r="D689" t="s">
        <v>1131</v>
      </c>
      <c r="E689" t="s">
        <v>1132</v>
      </c>
      <c r="F689" t="s">
        <v>1347</v>
      </c>
      <c r="G689" t="s">
        <v>1762</v>
      </c>
      <c r="H689" s="1245">
        <v>75.959999999999994</v>
      </c>
      <c r="I689" s="1245">
        <v>71.709999999999994</v>
      </c>
    </row>
    <row r="690" spans="1:9" x14ac:dyDescent="0.35">
      <c r="A690">
        <v>42241</v>
      </c>
      <c r="B690" s="1242">
        <v>45287</v>
      </c>
      <c r="C690" s="1243">
        <v>0.49652777777777773</v>
      </c>
      <c r="D690" t="s">
        <v>1131</v>
      </c>
      <c r="E690" t="s">
        <v>1132</v>
      </c>
      <c r="F690" t="s">
        <v>1347</v>
      </c>
      <c r="G690" t="s">
        <v>1763</v>
      </c>
      <c r="H690" s="1245">
        <v>74.63</v>
      </c>
      <c r="I690" s="1245">
        <v>70.48</v>
      </c>
    </row>
    <row r="691" spans="1:9" x14ac:dyDescent="0.35">
      <c r="A691">
        <v>42242</v>
      </c>
      <c r="B691" s="1242">
        <v>45287</v>
      </c>
      <c r="C691" s="1243">
        <v>0.49652777777777773</v>
      </c>
      <c r="D691" t="s">
        <v>1131</v>
      </c>
      <c r="E691" t="s">
        <v>1132</v>
      </c>
      <c r="F691" t="s">
        <v>1347</v>
      </c>
      <c r="G691" t="s">
        <v>1764</v>
      </c>
      <c r="H691" s="1245">
        <v>74.95</v>
      </c>
      <c r="I691" s="1245">
        <v>70.78</v>
      </c>
    </row>
    <row r="692" spans="1:9" x14ac:dyDescent="0.35">
      <c r="A692">
        <v>42243</v>
      </c>
      <c r="B692" s="1242">
        <v>45287</v>
      </c>
      <c r="C692" s="1243">
        <v>0.49652777777777773</v>
      </c>
      <c r="D692" t="s">
        <v>1131</v>
      </c>
      <c r="E692" t="s">
        <v>1132</v>
      </c>
      <c r="F692" t="s">
        <v>1347</v>
      </c>
      <c r="G692" t="s">
        <v>1765</v>
      </c>
      <c r="H692" s="1245">
        <v>75.28</v>
      </c>
      <c r="I692" s="1245">
        <v>71.08</v>
      </c>
    </row>
    <row r="693" spans="1:9" x14ac:dyDescent="0.35">
      <c r="A693">
        <v>42244</v>
      </c>
      <c r="B693" s="1242">
        <v>45287</v>
      </c>
      <c r="C693" s="1243">
        <v>0.49652777777777773</v>
      </c>
      <c r="D693" t="s">
        <v>1131</v>
      </c>
      <c r="E693" t="s">
        <v>1132</v>
      </c>
      <c r="F693" t="s">
        <v>1347</v>
      </c>
      <c r="G693" t="s">
        <v>1766</v>
      </c>
      <c r="H693" s="1245">
        <v>75.599999999999994</v>
      </c>
      <c r="I693" s="1245">
        <v>71.38</v>
      </c>
    </row>
    <row r="694" spans="1:9" x14ac:dyDescent="0.35">
      <c r="A694">
        <v>42245</v>
      </c>
      <c r="B694" s="1242">
        <v>45287</v>
      </c>
      <c r="C694" s="1243">
        <v>0.49652777777777773</v>
      </c>
      <c r="D694" t="s">
        <v>1131</v>
      </c>
      <c r="E694" t="s">
        <v>1132</v>
      </c>
      <c r="F694" t="s">
        <v>1347</v>
      </c>
      <c r="G694" t="s">
        <v>1767</v>
      </c>
      <c r="H694" s="1245">
        <v>75.92</v>
      </c>
      <c r="I694" s="1245">
        <v>71.680000000000007</v>
      </c>
    </row>
    <row r="695" spans="1:9" x14ac:dyDescent="0.35">
      <c r="A695">
        <v>42246</v>
      </c>
      <c r="B695" s="1242">
        <v>45287</v>
      </c>
      <c r="C695" s="1243">
        <v>0.49652777777777773</v>
      </c>
      <c r="D695" t="s">
        <v>1131</v>
      </c>
      <c r="E695" t="s">
        <v>1132</v>
      </c>
      <c r="F695" t="s">
        <v>1347</v>
      </c>
      <c r="G695" t="s">
        <v>1768</v>
      </c>
      <c r="H695" s="1245">
        <v>74.59</v>
      </c>
      <c r="I695" s="1245">
        <v>70.44</v>
      </c>
    </row>
    <row r="696" spans="1:9" x14ac:dyDescent="0.35">
      <c r="A696">
        <v>42247</v>
      </c>
      <c r="B696" s="1242">
        <v>45287</v>
      </c>
      <c r="C696" s="1243">
        <v>0.49652777777777773</v>
      </c>
      <c r="D696" t="s">
        <v>1131</v>
      </c>
      <c r="E696" t="s">
        <v>1132</v>
      </c>
      <c r="F696" t="s">
        <v>1347</v>
      </c>
      <c r="G696" t="s">
        <v>1769</v>
      </c>
      <c r="H696" s="1245">
        <v>74.92</v>
      </c>
      <c r="I696" s="1245">
        <v>70.739999999999995</v>
      </c>
    </row>
    <row r="697" spans="1:9" x14ac:dyDescent="0.35">
      <c r="A697">
        <v>42248</v>
      </c>
      <c r="B697" s="1242">
        <v>45287</v>
      </c>
      <c r="C697" s="1243">
        <v>0.49652777777777773</v>
      </c>
      <c r="D697" t="s">
        <v>1131</v>
      </c>
      <c r="E697" t="s">
        <v>1132</v>
      </c>
      <c r="F697" t="s">
        <v>1347</v>
      </c>
      <c r="G697" t="s">
        <v>1770</v>
      </c>
      <c r="H697" s="1245">
        <v>75.239999999999995</v>
      </c>
      <c r="I697" s="1245">
        <v>71.040000000000006</v>
      </c>
    </row>
    <row r="698" spans="1:9" x14ac:dyDescent="0.35">
      <c r="A698">
        <v>42249</v>
      </c>
      <c r="B698" s="1242">
        <v>45287</v>
      </c>
      <c r="C698" s="1243">
        <v>0.49652777777777773</v>
      </c>
      <c r="D698" t="s">
        <v>1131</v>
      </c>
      <c r="E698" t="s">
        <v>1132</v>
      </c>
      <c r="F698" t="s">
        <v>1347</v>
      </c>
      <c r="G698" t="s">
        <v>1771</v>
      </c>
      <c r="H698" s="1245">
        <v>75.56</v>
      </c>
      <c r="I698" s="1245">
        <v>71.34</v>
      </c>
    </row>
    <row r="699" spans="1:9" x14ac:dyDescent="0.35">
      <c r="A699">
        <v>42250</v>
      </c>
      <c r="B699" s="1242">
        <v>45287</v>
      </c>
      <c r="C699" s="1243">
        <v>0.49652777777777773</v>
      </c>
      <c r="D699" t="s">
        <v>1131</v>
      </c>
      <c r="E699" t="s">
        <v>1132</v>
      </c>
      <c r="F699" t="s">
        <v>1347</v>
      </c>
      <c r="G699" t="s">
        <v>1772</v>
      </c>
      <c r="H699" s="1245">
        <v>75.88</v>
      </c>
      <c r="I699" s="1245">
        <v>71.64</v>
      </c>
    </row>
    <row r="700" spans="1:9" x14ac:dyDescent="0.35">
      <c r="A700">
        <v>42251</v>
      </c>
      <c r="B700" s="1242">
        <v>45287</v>
      </c>
      <c r="C700" s="1243">
        <v>0.49652777777777773</v>
      </c>
      <c r="D700" t="s">
        <v>1131</v>
      </c>
      <c r="E700" t="s">
        <v>1132</v>
      </c>
      <c r="F700" t="s">
        <v>1347</v>
      </c>
      <c r="G700" t="s">
        <v>1773</v>
      </c>
      <c r="H700" s="1245">
        <v>74.56</v>
      </c>
      <c r="I700" s="1245">
        <v>70.41</v>
      </c>
    </row>
    <row r="701" spans="1:9" x14ac:dyDescent="0.35">
      <c r="A701">
        <v>42252</v>
      </c>
      <c r="B701" s="1242">
        <v>45287</v>
      </c>
      <c r="C701" s="1243">
        <v>0.49652777777777773</v>
      </c>
      <c r="D701" t="s">
        <v>1131</v>
      </c>
      <c r="E701" t="s">
        <v>1132</v>
      </c>
      <c r="F701" t="s">
        <v>1347</v>
      </c>
      <c r="G701" t="s">
        <v>1774</v>
      </c>
      <c r="H701" s="1245">
        <v>74.88</v>
      </c>
      <c r="I701" s="1245">
        <v>70.709999999999994</v>
      </c>
    </row>
    <row r="702" spans="1:9" x14ac:dyDescent="0.35">
      <c r="A702">
        <v>42253</v>
      </c>
      <c r="B702" s="1242">
        <v>45287</v>
      </c>
      <c r="C702" s="1243">
        <v>0.49652777777777773</v>
      </c>
      <c r="D702" t="s">
        <v>1131</v>
      </c>
      <c r="E702" t="s">
        <v>1132</v>
      </c>
      <c r="F702" t="s">
        <v>1347</v>
      </c>
      <c r="G702" t="s">
        <v>1775</v>
      </c>
      <c r="H702" s="1245">
        <v>75.2</v>
      </c>
      <c r="I702" s="1245">
        <v>71.010000000000005</v>
      </c>
    </row>
    <row r="703" spans="1:9" x14ac:dyDescent="0.35">
      <c r="A703">
        <v>42254</v>
      </c>
      <c r="B703" s="1242">
        <v>45287</v>
      </c>
      <c r="C703" s="1243">
        <v>0.49652777777777773</v>
      </c>
      <c r="D703" t="s">
        <v>1131</v>
      </c>
      <c r="E703" t="s">
        <v>1132</v>
      </c>
      <c r="F703" t="s">
        <v>1347</v>
      </c>
      <c r="G703" t="s">
        <v>1776</v>
      </c>
      <c r="H703" s="1245">
        <v>75.52</v>
      </c>
      <c r="I703" s="1245">
        <v>71.31</v>
      </c>
    </row>
    <row r="704" spans="1:9" x14ac:dyDescent="0.35">
      <c r="A704">
        <v>42255</v>
      </c>
      <c r="B704" s="1242">
        <v>45287</v>
      </c>
      <c r="C704" s="1243">
        <v>0.49652777777777773</v>
      </c>
      <c r="D704" t="s">
        <v>1131</v>
      </c>
      <c r="E704" t="s">
        <v>1132</v>
      </c>
      <c r="F704" t="s">
        <v>1347</v>
      </c>
      <c r="G704" t="s">
        <v>1777</v>
      </c>
      <c r="H704" s="1245">
        <v>75.84</v>
      </c>
      <c r="I704" s="1245">
        <v>71.61</v>
      </c>
    </row>
    <row r="705" spans="1:9" x14ac:dyDescent="0.35">
      <c r="A705">
        <v>42256</v>
      </c>
      <c r="B705" s="1242">
        <v>45287</v>
      </c>
      <c r="C705" s="1243">
        <v>0.49652777777777773</v>
      </c>
      <c r="D705" t="s">
        <v>1131</v>
      </c>
      <c r="E705" t="s">
        <v>1132</v>
      </c>
      <c r="F705" t="s">
        <v>1347</v>
      </c>
      <c r="G705" t="s">
        <v>1778</v>
      </c>
      <c r="H705" s="1245">
        <v>74.52</v>
      </c>
      <c r="I705" s="1245">
        <v>70.38</v>
      </c>
    </row>
    <row r="706" spans="1:9" x14ac:dyDescent="0.35">
      <c r="A706">
        <v>42257</v>
      </c>
      <c r="B706" s="1242">
        <v>45287</v>
      </c>
      <c r="C706" s="1243">
        <v>0.49652777777777773</v>
      </c>
      <c r="D706" t="s">
        <v>1131</v>
      </c>
      <c r="E706" t="s">
        <v>1132</v>
      </c>
      <c r="F706" t="s">
        <v>1347</v>
      </c>
      <c r="G706" t="s">
        <v>1779</v>
      </c>
      <c r="H706" s="1245">
        <v>74.84</v>
      </c>
      <c r="I706" s="1245">
        <v>70.680000000000007</v>
      </c>
    </row>
    <row r="707" spans="1:9" x14ac:dyDescent="0.35">
      <c r="A707">
        <v>42258</v>
      </c>
      <c r="B707" s="1242">
        <v>45287</v>
      </c>
      <c r="C707" s="1243">
        <v>0.49652777777777773</v>
      </c>
      <c r="D707" t="s">
        <v>1131</v>
      </c>
      <c r="E707" t="s">
        <v>1132</v>
      </c>
      <c r="F707" t="s">
        <v>1347</v>
      </c>
      <c r="G707" t="s">
        <v>1780</v>
      </c>
      <c r="H707" s="1245">
        <v>75.16</v>
      </c>
      <c r="I707" s="1245">
        <v>70.97</v>
      </c>
    </row>
    <row r="708" spans="1:9" x14ac:dyDescent="0.35">
      <c r="A708">
        <v>42259</v>
      </c>
      <c r="B708" s="1242">
        <v>45287</v>
      </c>
      <c r="C708" s="1243">
        <v>0.49652777777777773</v>
      </c>
      <c r="D708" t="s">
        <v>1131</v>
      </c>
      <c r="E708" t="s">
        <v>1132</v>
      </c>
      <c r="F708" t="s">
        <v>1347</v>
      </c>
      <c r="G708" t="s">
        <v>1781</v>
      </c>
      <c r="H708" s="1245">
        <v>75.489999999999995</v>
      </c>
      <c r="I708" s="1245">
        <v>71.27</v>
      </c>
    </row>
    <row r="709" spans="1:9" x14ac:dyDescent="0.35">
      <c r="A709">
        <v>42260</v>
      </c>
      <c r="B709" s="1242">
        <v>45287</v>
      </c>
      <c r="C709" s="1243">
        <v>0.49652777777777773</v>
      </c>
      <c r="D709" t="s">
        <v>1131</v>
      </c>
      <c r="E709" t="s">
        <v>1132</v>
      </c>
      <c r="F709" t="s">
        <v>1347</v>
      </c>
      <c r="G709" t="s">
        <v>1782</v>
      </c>
      <c r="H709" s="1245">
        <v>75.81</v>
      </c>
      <c r="I709" s="1245">
        <v>71.569999999999993</v>
      </c>
    </row>
    <row r="710" spans="1:9" x14ac:dyDescent="0.35">
      <c r="A710">
        <v>42261</v>
      </c>
      <c r="B710" s="1242">
        <v>45287</v>
      </c>
      <c r="C710" s="1243">
        <v>0.49652777777777773</v>
      </c>
      <c r="D710" t="s">
        <v>1131</v>
      </c>
      <c r="E710" t="s">
        <v>1132</v>
      </c>
      <c r="F710" t="s">
        <v>1347</v>
      </c>
      <c r="G710" t="s">
        <v>1783</v>
      </c>
      <c r="H710" s="1245">
        <v>74.489999999999995</v>
      </c>
      <c r="I710" s="1245">
        <v>70.34</v>
      </c>
    </row>
    <row r="711" spans="1:9" x14ac:dyDescent="0.35">
      <c r="A711">
        <v>42262</v>
      </c>
      <c r="B711" s="1242">
        <v>45287</v>
      </c>
      <c r="C711" s="1243">
        <v>0.49652777777777773</v>
      </c>
      <c r="D711" t="s">
        <v>1131</v>
      </c>
      <c r="E711" t="s">
        <v>1132</v>
      </c>
      <c r="F711" t="s">
        <v>1347</v>
      </c>
      <c r="G711" t="s">
        <v>1784</v>
      </c>
      <c r="H711" s="1245">
        <v>74.81</v>
      </c>
      <c r="I711" s="1245">
        <v>70.64</v>
      </c>
    </row>
    <row r="712" spans="1:9" x14ac:dyDescent="0.35">
      <c r="A712">
        <v>42263</v>
      </c>
      <c r="B712" s="1242">
        <v>45287</v>
      </c>
      <c r="C712" s="1243">
        <v>0.49652777777777773</v>
      </c>
      <c r="D712" t="s">
        <v>1131</v>
      </c>
      <c r="E712" t="s">
        <v>1132</v>
      </c>
      <c r="F712" t="s">
        <v>1347</v>
      </c>
      <c r="G712" t="s">
        <v>1785</v>
      </c>
      <c r="H712" s="1245">
        <v>75.13</v>
      </c>
      <c r="I712" s="1245">
        <v>70.94</v>
      </c>
    </row>
    <row r="713" spans="1:9" x14ac:dyDescent="0.35">
      <c r="A713">
        <v>42264</v>
      </c>
      <c r="B713" s="1242">
        <v>45287</v>
      </c>
      <c r="C713" s="1243">
        <v>0.49652777777777773</v>
      </c>
      <c r="D713" t="s">
        <v>1131</v>
      </c>
      <c r="E713" t="s">
        <v>1132</v>
      </c>
      <c r="F713" t="s">
        <v>1347</v>
      </c>
      <c r="G713" t="s">
        <v>1786</v>
      </c>
      <c r="H713" s="1245">
        <v>75.45</v>
      </c>
      <c r="I713" s="1245">
        <v>71.239999999999995</v>
      </c>
    </row>
    <row r="714" spans="1:9" x14ac:dyDescent="0.35">
      <c r="A714">
        <v>42265</v>
      </c>
      <c r="B714" s="1242">
        <v>45287</v>
      </c>
      <c r="C714" s="1243">
        <v>0.49652777777777773</v>
      </c>
      <c r="D714" t="s">
        <v>1131</v>
      </c>
      <c r="E714" t="s">
        <v>1132</v>
      </c>
      <c r="F714" t="s">
        <v>1347</v>
      </c>
      <c r="G714" t="s">
        <v>1787</v>
      </c>
      <c r="H714" s="1245">
        <v>75.77</v>
      </c>
      <c r="I714" s="1245">
        <v>71.540000000000006</v>
      </c>
    </row>
    <row r="715" spans="1:9" x14ac:dyDescent="0.35">
      <c r="A715">
        <v>42266</v>
      </c>
      <c r="B715" s="1242">
        <v>45287</v>
      </c>
      <c r="C715" s="1243">
        <v>0.49652777777777773</v>
      </c>
      <c r="D715" t="s">
        <v>1131</v>
      </c>
      <c r="E715" t="s">
        <v>1132</v>
      </c>
      <c r="F715" t="s">
        <v>1347</v>
      </c>
      <c r="G715" t="s">
        <v>1788</v>
      </c>
      <c r="H715" s="1245">
        <v>74.45</v>
      </c>
      <c r="I715" s="1245">
        <v>70.31</v>
      </c>
    </row>
    <row r="716" spans="1:9" x14ac:dyDescent="0.35">
      <c r="A716">
        <v>42267</v>
      </c>
      <c r="B716" s="1242">
        <v>45287</v>
      </c>
      <c r="C716" s="1243">
        <v>0.49652777777777773</v>
      </c>
      <c r="D716" t="s">
        <v>1131</v>
      </c>
      <c r="E716" t="s">
        <v>1132</v>
      </c>
      <c r="F716" t="s">
        <v>1347</v>
      </c>
      <c r="G716" t="s">
        <v>1789</v>
      </c>
      <c r="H716" s="1245">
        <v>74.77</v>
      </c>
      <c r="I716" s="1245">
        <v>70.61</v>
      </c>
    </row>
    <row r="717" spans="1:9" x14ac:dyDescent="0.35">
      <c r="A717">
        <v>42268</v>
      </c>
      <c r="B717" s="1242">
        <v>45287</v>
      </c>
      <c r="C717" s="1243">
        <v>0.49652777777777773</v>
      </c>
      <c r="D717" t="s">
        <v>1131</v>
      </c>
      <c r="E717" t="s">
        <v>1132</v>
      </c>
      <c r="F717" t="s">
        <v>1347</v>
      </c>
      <c r="G717" t="s">
        <v>1790</v>
      </c>
      <c r="H717" s="1245">
        <v>75.09</v>
      </c>
      <c r="I717" s="1245">
        <v>70.91</v>
      </c>
    </row>
    <row r="718" spans="1:9" x14ac:dyDescent="0.35">
      <c r="A718">
        <v>42269</v>
      </c>
      <c r="B718" s="1242">
        <v>45287</v>
      </c>
      <c r="C718" s="1243">
        <v>0.49652777777777773</v>
      </c>
      <c r="D718" t="s">
        <v>1131</v>
      </c>
      <c r="E718" t="s">
        <v>1132</v>
      </c>
      <c r="F718" t="s">
        <v>1347</v>
      </c>
      <c r="G718" t="s">
        <v>1791</v>
      </c>
      <c r="H718" s="1245">
        <v>75.42</v>
      </c>
      <c r="I718" s="1245">
        <v>71.209999999999994</v>
      </c>
    </row>
    <row r="719" spans="1:9" x14ac:dyDescent="0.35">
      <c r="A719">
        <v>42270</v>
      </c>
      <c r="B719" s="1242">
        <v>45287</v>
      </c>
      <c r="C719" s="1243">
        <v>0.49652777777777773</v>
      </c>
      <c r="D719" t="s">
        <v>1131</v>
      </c>
      <c r="E719" t="s">
        <v>1132</v>
      </c>
      <c r="F719" t="s">
        <v>1347</v>
      </c>
      <c r="G719" t="s">
        <v>1792</v>
      </c>
      <c r="H719" s="1245">
        <v>75.739999999999995</v>
      </c>
      <c r="I719" s="1245">
        <v>71.510000000000005</v>
      </c>
    </row>
    <row r="720" spans="1:9" x14ac:dyDescent="0.35">
      <c r="A720">
        <v>42271</v>
      </c>
      <c r="B720" s="1242">
        <v>45287</v>
      </c>
      <c r="C720" s="1243">
        <v>0.49652777777777773</v>
      </c>
      <c r="D720" t="s">
        <v>1131</v>
      </c>
      <c r="E720" t="s">
        <v>1132</v>
      </c>
      <c r="F720" t="s">
        <v>1347</v>
      </c>
      <c r="G720" t="s">
        <v>1793</v>
      </c>
      <c r="H720" s="1245">
        <v>74.42</v>
      </c>
      <c r="I720" s="1245">
        <v>70.28</v>
      </c>
    </row>
    <row r="721" spans="1:9" x14ac:dyDescent="0.35">
      <c r="A721">
        <v>42272</v>
      </c>
      <c r="B721" s="1242">
        <v>45287</v>
      </c>
      <c r="C721" s="1243">
        <v>0.49652777777777773</v>
      </c>
      <c r="D721" t="s">
        <v>1131</v>
      </c>
      <c r="E721" t="s">
        <v>1132</v>
      </c>
      <c r="F721" t="s">
        <v>1347</v>
      </c>
      <c r="G721" t="s">
        <v>1794</v>
      </c>
      <c r="H721" s="1245">
        <v>74.739999999999995</v>
      </c>
      <c r="I721" s="1245">
        <v>70.58</v>
      </c>
    </row>
    <row r="722" spans="1:9" x14ac:dyDescent="0.35">
      <c r="A722">
        <v>42273</v>
      </c>
      <c r="B722" s="1242">
        <v>45287</v>
      </c>
      <c r="C722" s="1243">
        <v>0.49652777777777773</v>
      </c>
      <c r="D722" t="s">
        <v>1131</v>
      </c>
      <c r="E722" t="s">
        <v>1132</v>
      </c>
      <c r="F722" t="s">
        <v>1347</v>
      </c>
      <c r="G722" t="s">
        <v>1795</v>
      </c>
      <c r="H722" s="1245">
        <v>75.06</v>
      </c>
      <c r="I722" s="1245">
        <v>70.88</v>
      </c>
    </row>
    <row r="723" spans="1:9" x14ac:dyDescent="0.35">
      <c r="A723">
        <v>42274</v>
      </c>
      <c r="B723" s="1242">
        <v>45287</v>
      </c>
      <c r="C723" s="1243">
        <v>0.49652777777777773</v>
      </c>
      <c r="D723" t="s">
        <v>1131</v>
      </c>
      <c r="E723" t="s">
        <v>1132</v>
      </c>
      <c r="F723" t="s">
        <v>1347</v>
      </c>
      <c r="G723" t="s">
        <v>1796</v>
      </c>
      <c r="H723" s="1245">
        <v>75.38</v>
      </c>
      <c r="I723" s="1245">
        <v>71.180000000000007</v>
      </c>
    </row>
    <row r="724" spans="1:9" x14ac:dyDescent="0.35">
      <c r="A724">
        <v>42275</v>
      </c>
      <c r="B724" s="1242">
        <v>45287</v>
      </c>
      <c r="C724" s="1243">
        <v>0.49652777777777773</v>
      </c>
      <c r="D724" t="s">
        <v>1131</v>
      </c>
      <c r="E724" t="s">
        <v>1132</v>
      </c>
      <c r="F724" t="s">
        <v>1347</v>
      </c>
      <c r="G724" t="s">
        <v>1797</v>
      </c>
      <c r="H724" s="1245">
        <v>75.7</v>
      </c>
      <c r="I724" s="1245">
        <v>71.48</v>
      </c>
    </row>
    <row r="725" spans="1:9" x14ac:dyDescent="0.35">
      <c r="A725">
        <v>42276</v>
      </c>
      <c r="B725" s="1242">
        <v>45287</v>
      </c>
      <c r="C725" s="1243">
        <v>0.49652777777777773</v>
      </c>
      <c r="D725" t="s">
        <v>1131</v>
      </c>
      <c r="E725" t="s">
        <v>1132</v>
      </c>
      <c r="F725" t="s">
        <v>1347</v>
      </c>
      <c r="G725" t="s">
        <v>1798</v>
      </c>
      <c r="H725" s="1245">
        <v>74.38</v>
      </c>
      <c r="I725" s="1245">
        <v>70.25</v>
      </c>
    </row>
    <row r="726" spans="1:9" x14ac:dyDescent="0.35">
      <c r="A726">
        <v>42277</v>
      </c>
      <c r="B726" s="1242">
        <v>45287</v>
      </c>
      <c r="C726" s="1243">
        <v>0.49652777777777773</v>
      </c>
      <c r="D726" t="s">
        <v>1131</v>
      </c>
      <c r="E726" t="s">
        <v>1132</v>
      </c>
      <c r="F726" t="s">
        <v>1347</v>
      </c>
      <c r="G726" t="s">
        <v>1799</v>
      </c>
      <c r="H726" s="1245">
        <v>74.709999999999994</v>
      </c>
      <c r="I726" s="1245">
        <v>70.55</v>
      </c>
    </row>
    <row r="727" spans="1:9" x14ac:dyDescent="0.35">
      <c r="A727">
        <v>42278</v>
      </c>
      <c r="B727" s="1242">
        <v>45287</v>
      </c>
      <c r="C727" s="1243">
        <v>0.49652777777777773</v>
      </c>
      <c r="D727" t="s">
        <v>1131</v>
      </c>
      <c r="E727" t="s">
        <v>1132</v>
      </c>
      <c r="F727" t="s">
        <v>1347</v>
      </c>
      <c r="G727" t="s">
        <v>1800</v>
      </c>
      <c r="H727" s="1245">
        <v>75.03</v>
      </c>
      <c r="I727" s="1245">
        <v>70.849999999999994</v>
      </c>
    </row>
    <row r="728" spans="1:9" x14ac:dyDescent="0.35">
      <c r="A728">
        <v>42279</v>
      </c>
      <c r="B728" s="1242">
        <v>45287</v>
      </c>
      <c r="C728" s="1243">
        <v>0.49652777777777773</v>
      </c>
      <c r="D728" t="s">
        <v>1131</v>
      </c>
      <c r="E728" t="s">
        <v>1132</v>
      </c>
      <c r="F728" t="s">
        <v>1347</v>
      </c>
      <c r="G728" t="s">
        <v>1801</v>
      </c>
      <c r="H728" s="1245">
        <v>75.349999999999994</v>
      </c>
      <c r="I728" s="1245">
        <v>71.150000000000006</v>
      </c>
    </row>
    <row r="729" spans="1:9" x14ac:dyDescent="0.35">
      <c r="A729">
        <v>42280</v>
      </c>
      <c r="B729" s="1242">
        <v>45287</v>
      </c>
      <c r="C729" s="1243">
        <v>0.49652777777777773</v>
      </c>
      <c r="D729" t="s">
        <v>1131</v>
      </c>
      <c r="E729" t="s">
        <v>1132</v>
      </c>
      <c r="F729" t="s">
        <v>1347</v>
      </c>
      <c r="G729" t="s">
        <v>1802</v>
      </c>
      <c r="H729" s="1245">
        <v>75.67</v>
      </c>
      <c r="I729" s="1245">
        <v>71.45</v>
      </c>
    </row>
    <row r="730" spans="1:9" x14ac:dyDescent="0.35">
      <c r="A730">
        <v>42281</v>
      </c>
      <c r="B730" s="1242">
        <v>45287</v>
      </c>
      <c r="C730" s="1243">
        <v>0.49652777777777773</v>
      </c>
      <c r="D730" t="s">
        <v>1131</v>
      </c>
      <c r="E730" t="s">
        <v>1132</v>
      </c>
      <c r="F730" t="s">
        <v>1347</v>
      </c>
      <c r="G730" t="s">
        <v>1803</v>
      </c>
      <c r="H730" s="1245">
        <v>74.349999999999994</v>
      </c>
      <c r="I730" s="1245">
        <v>70.22</v>
      </c>
    </row>
    <row r="731" spans="1:9" x14ac:dyDescent="0.35">
      <c r="A731">
        <v>42282</v>
      </c>
      <c r="B731" s="1242">
        <v>45287</v>
      </c>
      <c r="C731" s="1243">
        <v>0.49652777777777773</v>
      </c>
      <c r="D731" t="s">
        <v>1131</v>
      </c>
      <c r="E731" t="s">
        <v>1132</v>
      </c>
      <c r="F731" t="s">
        <v>1347</v>
      </c>
      <c r="G731" t="s">
        <v>1309</v>
      </c>
      <c r="H731" s="1245">
        <v>74.67</v>
      </c>
      <c r="I731" s="1245">
        <v>70.52</v>
      </c>
    </row>
    <row r="732" spans="1:9" x14ac:dyDescent="0.35">
      <c r="A732">
        <v>42283</v>
      </c>
      <c r="B732" s="1242">
        <v>45287</v>
      </c>
      <c r="C732" s="1243">
        <v>0.49652777777777773</v>
      </c>
      <c r="D732" t="s">
        <v>1131</v>
      </c>
      <c r="E732" t="s">
        <v>1132</v>
      </c>
      <c r="F732" t="s">
        <v>1347</v>
      </c>
      <c r="G732" t="s">
        <v>1804</v>
      </c>
      <c r="H732" s="1245">
        <v>74.989999999999995</v>
      </c>
      <c r="I732" s="1245">
        <v>70.819999999999993</v>
      </c>
    </row>
    <row r="733" spans="1:9" x14ac:dyDescent="0.35">
      <c r="A733">
        <v>42284</v>
      </c>
      <c r="B733" s="1242">
        <v>45287</v>
      </c>
      <c r="C733" s="1243">
        <v>0.49652777777777773</v>
      </c>
      <c r="D733" t="s">
        <v>1131</v>
      </c>
      <c r="E733" t="s">
        <v>1132</v>
      </c>
      <c r="F733" t="s">
        <v>1347</v>
      </c>
      <c r="G733" t="s">
        <v>1805</v>
      </c>
      <c r="H733" s="1245">
        <v>75.319999999999993</v>
      </c>
      <c r="I733" s="1245">
        <v>71.12</v>
      </c>
    </row>
    <row r="734" spans="1:9" x14ac:dyDescent="0.35">
      <c r="A734">
        <v>42285</v>
      </c>
      <c r="B734" s="1242">
        <v>45287</v>
      </c>
      <c r="C734" s="1243">
        <v>0.49652777777777773</v>
      </c>
      <c r="D734" t="s">
        <v>1131</v>
      </c>
      <c r="E734" t="s">
        <v>1132</v>
      </c>
      <c r="F734" t="s">
        <v>1347</v>
      </c>
      <c r="G734" t="s">
        <v>1806</v>
      </c>
      <c r="H734" s="1245">
        <v>75.64</v>
      </c>
      <c r="I734" s="1245">
        <v>71.42</v>
      </c>
    </row>
    <row r="735" spans="1:9" x14ac:dyDescent="0.35">
      <c r="A735">
        <v>42286</v>
      </c>
      <c r="B735" s="1242">
        <v>45287</v>
      </c>
      <c r="C735" s="1243">
        <v>0.49652777777777773</v>
      </c>
      <c r="D735" t="s">
        <v>1131</v>
      </c>
      <c r="E735" t="s">
        <v>1132</v>
      </c>
      <c r="F735" t="s">
        <v>1347</v>
      </c>
      <c r="G735" t="s">
        <v>1807</v>
      </c>
      <c r="H735" s="1245">
        <v>74.319999999999993</v>
      </c>
      <c r="I735" s="1245">
        <v>70.19</v>
      </c>
    </row>
    <row r="736" spans="1:9" x14ac:dyDescent="0.35">
      <c r="A736">
        <v>42287</v>
      </c>
      <c r="B736" s="1242">
        <v>45287</v>
      </c>
      <c r="C736" s="1243">
        <v>0.49652777777777773</v>
      </c>
      <c r="D736" t="s">
        <v>1131</v>
      </c>
      <c r="E736" t="s">
        <v>1132</v>
      </c>
      <c r="F736" t="s">
        <v>1347</v>
      </c>
      <c r="G736" t="s">
        <v>1310</v>
      </c>
      <c r="H736" s="1245">
        <v>74.64</v>
      </c>
      <c r="I736" s="1245">
        <v>70.489999999999995</v>
      </c>
    </row>
    <row r="737" spans="1:9" x14ac:dyDescent="0.35">
      <c r="A737">
        <v>42288</v>
      </c>
      <c r="B737" s="1242">
        <v>45287</v>
      </c>
      <c r="C737" s="1243">
        <v>0.49652777777777773</v>
      </c>
      <c r="D737" t="s">
        <v>1131</v>
      </c>
      <c r="E737" t="s">
        <v>1132</v>
      </c>
      <c r="F737" t="s">
        <v>1347</v>
      </c>
      <c r="G737" t="s">
        <v>1808</v>
      </c>
      <c r="H737" s="1245">
        <v>74.959999999999994</v>
      </c>
      <c r="I737" s="1245">
        <v>70.790000000000006</v>
      </c>
    </row>
    <row r="738" spans="1:9" x14ac:dyDescent="0.35">
      <c r="A738">
        <v>42289</v>
      </c>
      <c r="B738" s="1242">
        <v>45287</v>
      </c>
      <c r="C738" s="1243">
        <v>0.49652777777777773</v>
      </c>
      <c r="D738" t="s">
        <v>1131</v>
      </c>
      <c r="E738" t="s">
        <v>1132</v>
      </c>
      <c r="F738" t="s">
        <v>1347</v>
      </c>
      <c r="G738" t="s">
        <v>1809</v>
      </c>
      <c r="H738" s="1245">
        <v>75.28</v>
      </c>
      <c r="I738" s="1245">
        <v>71.09</v>
      </c>
    </row>
    <row r="739" spans="1:9" x14ac:dyDescent="0.35">
      <c r="A739">
        <v>42290</v>
      </c>
      <c r="B739" s="1242">
        <v>45287</v>
      </c>
      <c r="C739" s="1243">
        <v>0.49652777777777773</v>
      </c>
      <c r="D739" t="s">
        <v>1131</v>
      </c>
      <c r="E739" t="s">
        <v>1132</v>
      </c>
      <c r="F739" t="s">
        <v>1347</v>
      </c>
      <c r="G739" t="s">
        <v>1810</v>
      </c>
      <c r="H739" s="1245">
        <v>75.61</v>
      </c>
      <c r="I739" s="1245">
        <v>71.39</v>
      </c>
    </row>
    <row r="740" spans="1:9" x14ac:dyDescent="0.35">
      <c r="A740">
        <v>42291</v>
      </c>
      <c r="B740" s="1242">
        <v>45287</v>
      </c>
      <c r="C740" s="1243">
        <v>0.49652777777777773</v>
      </c>
      <c r="D740" t="s">
        <v>1131</v>
      </c>
      <c r="E740" t="s">
        <v>1132</v>
      </c>
      <c r="F740" t="s">
        <v>1347</v>
      </c>
      <c r="G740" t="s">
        <v>1811</v>
      </c>
      <c r="H740" s="1245">
        <v>74.290000000000006</v>
      </c>
      <c r="I740" s="1245">
        <v>70.16</v>
      </c>
    </row>
    <row r="741" spans="1:9" x14ac:dyDescent="0.35">
      <c r="A741">
        <v>42292</v>
      </c>
      <c r="B741" s="1242">
        <v>45287</v>
      </c>
      <c r="C741" s="1243">
        <v>0.49652777777777773</v>
      </c>
      <c r="D741" t="s">
        <v>1131</v>
      </c>
      <c r="E741" t="s">
        <v>1132</v>
      </c>
      <c r="F741" t="s">
        <v>1347</v>
      </c>
      <c r="G741" t="s">
        <v>1812</v>
      </c>
      <c r="H741" s="1245">
        <v>74.61</v>
      </c>
      <c r="I741" s="1245">
        <v>70.459999999999994</v>
      </c>
    </row>
    <row r="742" spans="1:9" x14ac:dyDescent="0.35">
      <c r="A742">
        <v>42293</v>
      </c>
      <c r="B742" s="1242">
        <v>45287</v>
      </c>
      <c r="C742" s="1243">
        <v>0.49652777777777773</v>
      </c>
      <c r="D742" t="s">
        <v>1131</v>
      </c>
      <c r="E742" t="s">
        <v>1132</v>
      </c>
      <c r="F742" t="s">
        <v>1347</v>
      </c>
      <c r="G742" t="s">
        <v>1813</v>
      </c>
      <c r="H742" s="1245">
        <v>74.930000000000007</v>
      </c>
      <c r="I742" s="1245">
        <v>70.760000000000005</v>
      </c>
    </row>
    <row r="743" spans="1:9" x14ac:dyDescent="0.35">
      <c r="A743">
        <v>42294</v>
      </c>
      <c r="B743" s="1242">
        <v>45287</v>
      </c>
      <c r="C743" s="1243">
        <v>0.49652777777777773</v>
      </c>
      <c r="D743" t="s">
        <v>1131</v>
      </c>
      <c r="E743" t="s">
        <v>1132</v>
      </c>
      <c r="F743" t="s">
        <v>1347</v>
      </c>
      <c r="G743" t="s">
        <v>1814</v>
      </c>
      <c r="H743" s="1245">
        <v>75.25</v>
      </c>
      <c r="I743" s="1245">
        <v>71.06</v>
      </c>
    </row>
    <row r="744" spans="1:9" x14ac:dyDescent="0.35">
      <c r="A744">
        <v>42295</v>
      </c>
      <c r="B744" s="1242">
        <v>45287</v>
      </c>
      <c r="C744" s="1243">
        <v>0.49652777777777773</v>
      </c>
      <c r="D744" t="s">
        <v>1131</v>
      </c>
      <c r="E744" t="s">
        <v>1132</v>
      </c>
      <c r="F744" t="s">
        <v>1347</v>
      </c>
      <c r="G744" t="s">
        <v>1815</v>
      </c>
      <c r="H744" s="1245">
        <v>75.569999999999993</v>
      </c>
      <c r="I744" s="1245">
        <v>71.36</v>
      </c>
    </row>
    <row r="745" spans="1:9" x14ac:dyDescent="0.35">
      <c r="A745">
        <v>42296</v>
      </c>
      <c r="B745" s="1242">
        <v>45287</v>
      </c>
      <c r="C745" s="1243">
        <v>0.49652777777777773</v>
      </c>
      <c r="D745" t="s">
        <v>1131</v>
      </c>
      <c r="E745" t="s">
        <v>1132</v>
      </c>
      <c r="F745" t="s">
        <v>1347</v>
      </c>
      <c r="G745" t="s">
        <v>1816</v>
      </c>
      <c r="H745" s="1245">
        <v>74.260000000000005</v>
      </c>
      <c r="I745" s="1245">
        <v>70.13</v>
      </c>
    </row>
    <row r="746" spans="1:9" x14ac:dyDescent="0.35">
      <c r="A746">
        <v>42297</v>
      </c>
      <c r="B746" s="1242">
        <v>45287</v>
      </c>
      <c r="C746" s="1243">
        <v>0.49652777777777773</v>
      </c>
      <c r="D746" t="s">
        <v>1131</v>
      </c>
      <c r="E746" t="s">
        <v>1132</v>
      </c>
      <c r="F746" t="s">
        <v>1347</v>
      </c>
      <c r="G746" t="s">
        <v>1817</v>
      </c>
      <c r="H746" s="1245">
        <v>74.58</v>
      </c>
      <c r="I746" s="1245">
        <v>70.430000000000007</v>
      </c>
    </row>
    <row r="747" spans="1:9" x14ac:dyDescent="0.35">
      <c r="A747">
        <v>42298</v>
      </c>
      <c r="B747" s="1242">
        <v>45287</v>
      </c>
      <c r="C747" s="1243">
        <v>0.49652777777777773</v>
      </c>
      <c r="D747" t="s">
        <v>1131</v>
      </c>
      <c r="E747" t="s">
        <v>1132</v>
      </c>
      <c r="F747" t="s">
        <v>1347</v>
      </c>
      <c r="G747" t="s">
        <v>1818</v>
      </c>
      <c r="H747" s="1245">
        <v>74.900000000000006</v>
      </c>
      <c r="I747" s="1245">
        <v>70.73</v>
      </c>
    </row>
    <row r="748" spans="1:9" x14ac:dyDescent="0.35">
      <c r="A748">
        <v>42299</v>
      </c>
      <c r="B748" s="1242">
        <v>45287</v>
      </c>
      <c r="C748" s="1243">
        <v>0.49652777777777773</v>
      </c>
      <c r="D748" t="s">
        <v>1131</v>
      </c>
      <c r="E748" t="s">
        <v>1132</v>
      </c>
      <c r="F748" t="s">
        <v>1347</v>
      </c>
      <c r="G748" t="s">
        <v>1819</v>
      </c>
      <c r="H748" s="1245">
        <v>75.22</v>
      </c>
      <c r="I748" s="1245">
        <v>71.03</v>
      </c>
    </row>
    <row r="749" spans="1:9" x14ac:dyDescent="0.35">
      <c r="A749">
        <v>42300</v>
      </c>
      <c r="B749" s="1242">
        <v>45287</v>
      </c>
      <c r="C749" s="1243">
        <v>0.49652777777777773</v>
      </c>
      <c r="D749" t="s">
        <v>1131</v>
      </c>
      <c r="E749" t="s">
        <v>1132</v>
      </c>
      <c r="F749" t="s">
        <v>1347</v>
      </c>
      <c r="G749" t="s">
        <v>1820</v>
      </c>
      <c r="H749" s="1245">
        <v>75.540000000000006</v>
      </c>
      <c r="I749" s="1245">
        <v>71.33</v>
      </c>
    </row>
    <row r="750" spans="1:9" x14ac:dyDescent="0.35">
      <c r="A750">
        <v>42301</v>
      </c>
      <c r="B750" s="1242">
        <v>45287</v>
      </c>
      <c r="C750" s="1243">
        <v>0.49652777777777773</v>
      </c>
      <c r="D750" t="s">
        <v>1131</v>
      </c>
      <c r="E750" t="s">
        <v>1132</v>
      </c>
      <c r="F750" t="s">
        <v>1347</v>
      </c>
      <c r="G750" t="s">
        <v>1821</v>
      </c>
      <c r="H750" s="1245">
        <v>74.22</v>
      </c>
      <c r="I750" s="1245">
        <v>70.099999999999994</v>
      </c>
    </row>
    <row r="751" spans="1:9" x14ac:dyDescent="0.35">
      <c r="A751">
        <v>42302</v>
      </c>
      <c r="B751" s="1242">
        <v>45287</v>
      </c>
      <c r="C751" s="1243">
        <v>0.49652777777777773</v>
      </c>
      <c r="D751" t="s">
        <v>1131</v>
      </c>
      <c r="E751" t="s">
        <v>1132</v>
      </c>
      <c r="F751" t="s">
        <v>1347</v>
      </c>
      <c r="G751" t="s">
        <v>1822</v>
      </c>
      <c r="H751" s="1245">
        <v>74.55</v>
      </c>
      <c r="I751" s="1245">
        <v>70.400000000000006</v>
      </c>
    </row>
    <row r="752" spans="1:9" x14ac:dyDescent="0.35">
      <c r="A752">
        <v>42303</v>
      </c>
      <c r="B752" s="1242">
        <v>45287</v>
      </c>
      <c r="C752" s="1243">
        <v>0.49652777777777773</v>
      </c>
      <c r="D752" t="s">
        <v>1131</v>
      </c>
      <c r="E752" t="s">
        <v>1132</v>
      </c>
      <c r="F752" t="s">
        <v>1347</v>
      </c>
      <c r="G752" t="s">
        <v>1823</v>
      </c>
      <c r="H752" s="1245">
        <v>74.87</v>
      </c>
      <c r="I752" s="1245">
        <v>70.7</v>
      </c>
    </row>
    <row r="753" spans="1:9" x14ac:dyDescent="0.35">
      <c r="A753">
        <v>42304</v>
      </c>
      <c r="B753" s="1242">
        <v>45287</v>
      </c>
      <c r="C753" s="1243">
        <v>0.49652777777777773</v>
      </c>
      <c r="D753" t="s">
        <v>1131</v>
      </c>
      <c r="E753" t="s">
        <v>1132</v>
      </c>
      <c r="F753" t="s">
        <v>1347</v>
      </c>
      <c r="G753" t="s">
        <v>1824</v>
      </c>
      <c r="H753" s="1245">
        <v>75.19</v>
      </c>
      <c r="I753" s="1245">
        <v>71</v>
      </c>
    </row>
    <row r="754" spans="1:9" x14ac:dyDescent="0.35">
      <c r="A754">
        <v>42305</v>
      </c>
      <c r="B754" s="1242">
        <v>45287</v>
      </c>
      <c r="C754" s="1243">
        <v>0.49652777777777773</v>
      </c>
      <c r="D754" t="s">
        <v>1131</v>
      </c>
      <c r="E754" t="s">
        <v>1132</v>
      </c>
      <c r="F754" t="s">
        <v>1347</v>
      </c>
      <c r="G754" t="s">
        <v>1825</v>
      </c>
      <c r="H754" s="1245">
        <v>75.510000000000005</v>
      </c>
      <c r="I754" s="1245">
        <v>71.3</v>
      </c>
    </row>
    <row r="755" spans="1:9" x14ac:dyDescent="0.35">
      <c r="A755">
        <v>42306</v>
      </c>
      <c r="B755" s="1242">
        <v>45287</v>
      </c>
      <c r="C755" s="1243">
        <v>0.49652777777777773</v>
      </c>
      <c r="D755" t="s">
        <v>1131</v>
      </c>
      <c r="E755" t="s">
        <v>1132</v>
      </c>
      <c r="F755" t="s">
        <v>1347</v>
      </c>
      <c r="G755" t="s">
        <v>1826</v>
      </c>
      <c r="H755" s="1245">
        <v>74.19</v>
      </c>
      <c r="I755" s="1245">
        <v>70.08</v>
      </c>
    </row>
    <row r="756" spans="1:9" x14ac:dyDescent="0.35">
      <c r="A756">
        <v>42307</v>
      </c>
      <c r="B756" s="1242">
        <v>45287</v>
      </c>
      <c r="C756" s="1243">
        <v>0.49652777777777773</v>
      </c>
      <c r="D756" t="s">
        <v>1131</v>
      </c>
      <c r="E756" t="s">
        <v>1132</v>
      </c>
      <c r="F756" t="s">
        <v>1347</v>
      </c>
      <c r="G756" t="s">
        <v>1827</v>
      </c>
      <c r="H756" s="1245">
        <v>74.52</v>
      </c>
      <c r="I756" s="1245">
        <v>70.38</v>
      </c>
    </row>
    <row r="757" spans="1:9" x14ac:dyDescent="0.35">
      <c r="A757">
        <v>42308</v>
      </c>
      <c r="B757" s="1242">
        <v>45287</v>
      </c>
      <c r="C757" s="1243">
        <v>0.49652777777777773</v>
      </c>
      <c r="D757" t="s">
        <v>1131</v>
      </c>
      <c r="E757" t="s">
        <v>1132</v>
      </c>
      <c r="F757" t="s">
        <v>1347</v>
      </c>
      <c r="G757" t="s">
        <v>1828</v>
      </c>
      <c r="H757" s="1245">
        <v>74.84</v>
      </c>
      <c r="I757" s="1245">
        <v>70.67</v>
      </c>
    </row>
    <row r="758" spans="1:9" x14ac:dyDescent="0.35">
      <c r="A758">
        <v>42309</v>
      </c>
      <c r="B758" s="1242">
        <v>45287</v>
      </c>
      <c r="C758" s="1243">
        <v>0.49652777777777773</v>
      </c>
      <c r="D758" t="s">
        <v>1131</v>
      </c>
      <c r="E758" t="s">
        <v>1132</v>
      </c>
      <c r="F758" t="s">
        <v>1347</v>
      </c>
      <c r="G758" t="s">
        <v>1829</v>
      </c>
      <c r="H758" s="1245">
        <v>75.16</v>
      </c>
      <c r="I758" s="1245">
        <v>70.97</v>
      </c>
    </row>
    <row r="759" spans="1:9" x14ac:dyDescent="0.35">
      <c r="A759">
        <v>42310</v>
      </c>
      <c r="B759" s="1242">
        <v>45287</v>
      </c>
      <c r="C759" s="1243">
        <v>0.49652777777777773</v>
      </c>
      <c r="D759" t="s">
        <v>1131</v>
      </c>
      <c r="E759" t="s">
        <v>1132</v>
      </c>
      <c r="F759" t="s">
        <v>1347</v>
      </c>
      <c r="G759" t="s">
        <v>1830</v>
      </c>
      <c r="H759" s="1245">
        <v>75.48</v>
      </c>
      <c r="I759" s="1245">
        <v>71.27</v>
      </c>
    </row>
    <row r="760" spans="1:9" x14ac:dyDescent="0.35">
      <c r="A760">
        <v>42311</v>
      </c>
      <c r="B760" s="1242">
        <v>45287</v>
      </c>
      <c r="C760" s="1243">
        <v>0.49652777777777773</v>
      </c>
      <c r="D760" t="s">
        <v>1131</v>
      </c>
      <c r="E760" t="s">
        <v>1132</v>
      </c>
      <c r="F760" t="s">
        <v>1347</v>
      </c>
      <c r="G760" t="s">
        <v>1831</v>
      </c>
      <c r="H760" s="1245">
        <v>74.17</v>
      </c>
      <c r="I760" s="1245">
        <v>70.05</v>
      </c>
    </row>
    <row r="761" spans="1:9" x14ac:dyDescent="0.35">
      <c r="A761">
        <v>42312</v>
      </c>
      <c r="B761" s="1242">
        <v>45287</v>
      </c>
      <c r="C761" s="1243">
        <v>0.49652777777777773</v>
      </c>
      <c r="D761" t="s">
        <v>1131</v>
      </c>
      <c r="E761" t="s">
        <v>1132</v>
      </c>
      <c r="F761" t="s">
        <v>1347</v>
      </c>
      <c r="G761" t="s">
        <v>1832</v>
      </c>
      <c r="H761" s="1245">
        <v>74.489999999999995</v>
      </c>
      <c r="I761" s="1245">
        <v>70.349999999999994</v>
      </c>
    </row>
    <row r="762" spans="1:9" x14ac:dyDescent="0.35">
      <c r="A762">
        <v>42313</v>
      </c>
      <c r="B762" s="1242">
        <v>45287</v>
      </c>
      <c r="C762" s="1243">
        <v>0.49652777777777773</v>
      </c>
      <c r="D762" t="s">
        <v>1131</v>
      </c>
      <c r="E762" t="s">
        <v>1132</v>
      </c>
      <c r="F762" t="s">
        <v>1347</v>
      </c>
      <c r="G762" t="s">
        <v>1833</v>
      </c>
      <c r="H762" s="1245">
        <v>74.81</v>
      </c>
      <c r="I762" s="1245">
        <v>70.650000000000006</v>
      </c>
    </row>
    <row r="763" spans="1:9" x14ac:dyDescent="0.35">
      <c r="A763">
        <v>42314</v>
      </c>
      <c r="B763" s="1242">
        <v>45287</v>
      </c>
      <c r="C763" s="1243">
        <v>0.49652777777777773</v>
      </c>
      <c r="D763" t="s">
        <v>1131</v>
      </c>
      <c r="E763" t="s">
        <v>1132</v>
      </c>
      <c r="F763" t="s">
        <v>1347</v>
      </c>
      <c r="G763" t="s">
        <v>1834</v>
      </c>
      <c r="H763" s="1245">
        <v>75.13</v>
      </c>
      <c r="I763" s="1245">
        <v>70.95</v>
      </c>
    </row>
    <row r="764" spans="1:9" x14ac:dyDescent="0.35">
      <c r="A764">
        <v>42315</v>
      </c>
      <c r="B764" s="1242">
        <v>45287</v>
      </c>
      <c r="C764" s="1243">
        <v>0.49652777777777773</v>
      </c>
      <c r="D764" t="s">
        <v>1131</v>
      </c>
      <c r="E764" t="s">
        <v>1132</v>
      </c>
      <c r="F764" t="s">
        <v>1347</v>
      </c>
      <c r="G764" t="s">
        <v>1835</v>
      </c>
      <c r="H764" s="1245">
        <v>75.45</v>
      </c>
      <c r="I764" s="1245">
        <v>71.25</v>
      </c>
    </row>
    <row r="765" spans="1:9" x14ac:dyDescent="0.35">
      <c r="A765">
        <v>42316</v>
      </c>
      <c r="B765" s="1242">
        <v>45287</v>
      </c>
      <c r="C765" s="1243">
        <v>0.49652777777777773</v>
      </c>
      <c r="D765" t="s">
        <v>1131</v>
      </c>
      <c r="E765" t="s">
        <v>1132</v>
      </c>
      <c r="F765" t="s">
        <v>1347</v>
      </c>
      <c r="G765" t="s">
        <v>1836</v>
      </c>
      <c r="H765" s="1245">
        <v>74.14</v>
      </c>
      <c r="I765" s="1245">
        <v>70.02</v>
      </c>
    </row>
    <row r="766" spans="1:9" x14ac:dyDescent="0.35">
      <c r="A766">
        <v>42317</v>
      </c>
      <c r="B766" s="1242">
        <v>45287</v>
      </c>
      <c r="C766" s="1243">
        <v>0.49652777777777773</v>
      </c>
      <c r="D766" t="s">
        <v>1131</v>
      </c>
      <c r="E766" t="s">
        <v>1132</v>
      </c>
      <c r="F766" t="s">
        <v>1347</v>
      </c>
      <c r="G766" t="s">
        <v>1837</v>
      </c>
      <c r="H766" s="1245">
        <v>74.459999999999994</v>
      </c>
      <c r="I766" s="1245">
        <v>70.319999999999993</v>
      </c>
    </row>
    <row r="767" spans="1:9" x14ac:dyDescent="0.35">
      <c r="A767">
        <v>42318</v>
      </c>
      <c r="B767" s="1242">
        <v>45287</v>
      </c>
      <c r="C767" s="1243">
        <v>0.49652777777777773</v>
      </c>
      <c r="D767" t="s">
        <v>1131</v>
      </c>
      <c r="E767" t="s">
        <v>1132</v>
      </c>
      <c r="F767" t="s">
        <v>1347</v>
      </c>
      <c r="G767" t="s">
        <v>1838</v>
      </c>
      <c r="H767" s="1245">
        <v>74.78</v>
      </c>
      <c r="I767" s="1245">
        <v>70.62</v>
      </c>
    </row>
    <row r="768" spans="1:9" x14ac:dyDescent="0.35">
      <c r="A768">
        <v>42319</v>
      </c>
      <c r="B768" s="1242">
        <v>45287</v>
      </c>
      <c r="C768" s="1243">
        <v>0.49652777777777773</v>
      </c>
      <c r="D768" t="s">
        <v>1131</v>
      </c>
      <c r="E768" t="s">
        <v>1132</v>
      </c>
      <c r="F768" t="s">
        <v>1347</v>
      </c>
      <c r="G768" t="s">
        <v>1839</v>
      </c>
      <c r="H768" s="1245">
        <v>75.099999999999994</v>
      </c>
      <c r="I768" s="1245">
        <v>70.92</v>
      </c>
    </row>
    <row r="769" spans="1:9" x14ac:dyDescent="0.35">
      <c r="A769">
        <v>42320</v>
      </c>
      <c r="B769" s="1242">
        <v>45287</v>
      </c>
      <c r="C769" s="1243">
        <v>0.49652777777777773</v>
      </c>
      <c r="D769" t="s">
        <v>1131</v>
      </c>
      <c r="E769" t="s">
        <v>1132</v>
      </c>
      <c r="F769" t="s">
        <v>1347</v>
      </c>
      <c r="G769" t="s">
        <v>1840</v>
      </c>
      <c r="H769" s="1245">
        <v>75.42</v>
      </c>
      <c r="I769" s="1245">
        <v>71.22</v>
      </c>
    </row>
    <row r="770" spans="1:9" x14ac:dyDescent="0.35">
      <c r="A770">
        <v>42321</v>
      </c>
      <c r="B770" s="1242">
        <v>45287</v>
      </c>
      <c r="C770" s="1243">
        <v>0.49652777777777773</v>
      </c>
      <c r="D770" t="s">
        <v>1131</v>
      </c>
      <c r="E770" t="s">
        <v>1132</v>
      </c>
      <c r="F770" t="s">
        <v>1347</v>
      </c>
      <c r="G770" t="s">
        <v>1841</v>
      </c>
      <c r="H770" s="1245">
        <v>74.11</v>
      </c>
      <c r="I770" s="1245">
        <v>70</v>
      </c>
    </row>
    <row r="771" spans="1:9" x14ac:dyDescent="0.35">
      <c r="A771">
        <v>42322</v>
      </c>
      <c r="B771" s="1242">
        <v>45287</v>
      </c>
      <c r="C771" s="1243">
        <v>0.49652777777777773</v>
      </c>
      <c r="D771" t="s">
        <v>1131</v>
      </c>
      <c r="E771" t="s">
        <v>1132</v>
      </c>
      <c r="F771" t="s">
        <v>1347</v>
      </c>
      <c r="G771" t="s">
        <v>1842</v>
      </c>
      <c r="H771" s="1245">
        <v>74.430000000000007</v>
      </c>
      <c r="I771" s="1245">
        <v>70.3</v>
      </c>
    </row>
    <row r="772" spans="1:9" x14ac:dyDescent="0.35">
      <c r="A772">
        <v>42323</v>
      </c>
      <c r="B772" s="1242">
        <v>45287</v>
      </c>
      <c r="C772" s="1243">
        <v>0.49652777777777773</v>
      </c>
      <c r="D772" t="s">
        <v>1131</v>
      </c>
      <c r="E772" t="s">
        <v>1132</v>
      </c>
      <c r="F772" t="s">
        <v>1347</v>
      </c>
      <c r="G772" t="s">
        <v>1843</v>
      </c>
      <c r="H772" s="1245">
        <v>74.75</v>
      </c>
      <c r="I772" s="1245">
        <v>70.599999999999994</v>
      </c>
    </row>
    <row r="773" spans="1:9" x14ac:dyDescent="0.35">
      <c r="A773">
        <v>42324</v>
      </c>
      <c r="B773" s="1242">
        <v>45287</v>
      </c>
      <c r="C773" s="1243">
        <v>0.49652777777777773</v>
      </c>
      <c r="D773" t="s">
        <v>1131</v>
      </c>
      <c r="E773" t="s">
        <v>1132</v>
      </c>
      <c r="F773" t="s">
        <v>1347</v>
      </c>
      <c r="G773" t="s">
        <v>1844</v>
      </c>
      <c r="H773" s="1245">
        <v>75.069999999999993</v>
      </c>
      <c r="I773" s="1245">
        <v>70.89</v>
      </c>
    </row>
    <row r="774" spans="1:9" x14ac:dyDescent="0.35">
      <c r="A774">
        <v>42325</v>
      </c>
      <c r="B774" s="1242">
        <v>45287</v>
      </c>
      <c r="C774" s="1243">
        <v>0.49652777777777773</v>
      </c>
      <c r="D774" t="s">
        <v>1131</v>
      </c>
      <c r="E774" t="s">
        <v>1132</v>
      </c>
      <c r="F774" t="s">
        <v>1347</v>
      </c>
      <c r="G774" t="s">
        <v>1845</v>
      </c>
      <c r="H774" s="1245">
        <v>75.39</v>
      </c>
      <c r="I774" s="1245">
        <v>71.19</v>
      </c>
    </row>
    <row r="775" spans="1:9" x14ac:dyDescent="0.35">
      <c r="A775">
        <v>42326</v>
      </c>
      <c r="B775" s="1242">
        <v>45287</v>
      </c>
      <c r="C775" s="1243">
        <v>0.49652777777777773</v>
      </c>
      <c r="D775" t="s">
        <v>1131</v>
      </c>
      <c r="E775" t="s">
        <v>1132</v>
      </c>
      <c r="F775" t="s">
        <v>1347</v>
      </c>
      <c r="G775" t="s">
        <v>1846</v>
      </c>
      <c r="H775" s="1245">
        <v>74.08</v>
      </c>
      <c r="I775" s="1245">
        <v>69.97</v>
      </c>
    </row>
    <row r="776" spans="1:9" x14ac:dyDescent="0.35">
      <c r="A776">
        <v>42327</v>
      </c>
      <c r="B776" s="1242">
        <v>45287</v>
      </c>
      <c r="C776" s="1243">
        <v>0.49652777777777773</v>
      </c>
      <c r="D776" t="s">
        <v>1131</v>
      </c>
      <c r="E776" t="s">
        <v>1132</v>
      </c>
      <c r="F776" t="s">
        <v>1347</v>
      </c>
      <c r="G776" t="s">
        <v>1847</v>
      </c>
      <c r="H776" s="1245">
        <v>74.400000000000006</v>
      </c>
      <c r="I776" s="1245">
        <v>70.27</v>
      </c>
    </row>
    <row r="777" spans="1:9" x14ac:dyDescent="0.35">
      <c r="A777">
        <v>42328</v>
      </c>
      <c r="B777" s="1242">
        <v>45287</v>
      </c>
      <c r="C777" s="1243">
        <v>0.49652777777777773</v>
      </c>
      <c r="D777" t="s">
        <v>1131</v>
      </c>
      <c r="E777" t="s">
        <v>1132</v>
      </c>
      <c r="F777" t="s">
        <v>1347</v>
      </c>
      <c r="G777" t="s">
        <v>1848</v>
      </c>
      <c r="H777" s="1245">
        <v>74.72</v>
      </c>
      <c r="I777" s="1245">
        <v>70.569999999999993</v>
      </c>
    </row>
    <row r="778" spans="1:9" x14ac:dyDescent="0.35">
      <c r="A778">
        <v>42329</v>
      </c>
      <c r="B778" s="1242">
        <v>45287</v>
      </c>
      <c r="C778" s="1243">
        <v>0.49652777777777773</v>
      </c>
      <c r="D778" t="s">
        <v>1131</v>
      </c>
      <c r="E778" t="s">
        <v>1132</v>
      </c>
      <c r="F778" t="s">
        <v>1347</v>
      </c>
      <c r="G778" t="s">
        <v>1849</v>
      </c>
      <c r="H778" s="1245">
        <v>75.05</v>
      </c>
      <c r="I778" s="1245">
        <v>70.87</v>
      </c>
    </row>
    <row r="779" spans="1:9" x14ac:dyDescent="0.35">
      <c r="A779">
        <v>42330</v>
      </c>
      <c r="B779" s="1242">
        <v>45287</v>
      </c>
      <c r="C779" s="1243">
        <v>0.49652777777777773</v>
      </c>
      <c r="D779" t="s">
        <v>1131</v>
      </c>
      <c r="E779" t="s">
        <v>1132</v>
      </c>
      <c r="F779" t="s">
        <v>1347</v>
      </c>
      <c r="G779" t="s">
        <v>1850</v>
      </c>
      <c r="H779" s="1245">
        <v>75.37</v>
      </c>
      <c r="I779" s="1245">
        <v>71.17</v>
      </c>
    </row>
    <row r="780" spans="1:9" x14ac:dyDescent="0.35">
      <c r="A780">
        <v>42331</v>
      </c>
      <c r="B780" s="1242">
        <v>45287</v>
      </c>
      <c r="C780" s="1243">
        <v>0.49652777777777773</v>
      </c>
      <c r="D780" t="s">
        <v>1131</v>
      </c>
      <c r="E780" t="s">
        <v>1132</v>
      </c>
      <c r="F780" t="s">
        <v>1347</v>
      </c>
      <c r="G780" t="s">
        <v>1851</v>
      </c>
      <c r="H780" s="1245">
        <v>74.05</v>
      </c>
      <c r="I780" s="1245">
        <v>69.94</v>
      </c>
    </row>
    <row r="781" spans="1:9" x14ac:dyDescent="0.35">
      <c r="A781">
        <v>42332</v>
      </c>
      <c r="B781" s="1242">
        <v>45287</v>
      </c>
      <c r="C781" s="1243">
        <v>0.49652777777777773</v>
      </c>
      <c r="D781" t="s">
        <v>1131</v>
      </c>
      <c r="E781" t="s">
        <v>1132</v>
      </c>
      <c r="F781" t="s">
        <v>1347</v>
      </c>
      <c r="G781" t="s">
        <v>1852</v>
      </c>
      <c r="H781" s="1245">
        <v>74.37</v>
      </c>
      <c r="I781" s="1245">
        <v>70.239999999999995</v>
      </c>
    </row>
    <row r="782" spans="1:9" x14ac:dyDescent="0.35">
      <c r="A782">
        <v>42333</v>
      </c>
      <c r="B782" s="1242">
        <v>45287</v>
      </c>
      <c r="C782" s="1243">
        <v>0.49652777777777773</v>
      </c>
      <c r="D782" t="s">
        <v>1131</v>
      </c>
      <c r="E782" t="s">
        <v>1132</v>
      </c>
      <c r="F782" t="s">
        <v>1347</v>
      </c>
      <c r="G782" t="s">
        <v>1853</v>
      </c>
      <c r="H782" s="1245">
        <v>74.7</v>
      </c>
      <c r="I782" s="1245">
        <v>70.540000000000006</v>
      </c>
    </row>
    <row r="783" spans="1:9" x14ac:dyDescent="0.35">
      <c r="A783">
        <v>42334</v>
      </c>
      <c r="B783" s="1242">
        <v>45287</v>
      </c>
      <c r="C783" s="1243">
        <v>0.49652777777777773</v>
      </c>
      <c r="D783" t="s">
        <v>1131</v>
      </c>
      <c r="E783" t="s">
        <v>1132</v>
      </c>
      <c r="F783" t="s">
        <v>1347</v>
      </c>
      <c r="G783" t="s">
        <v>1854</v>
      </c>
      <c r="H783" s="1245">
        <v>75.02</v>
      </c>
      <c r="I783" s="1245">
        <v>70.84</v>
      </c>
    </row>
    <row r="784" spans="1:9" x14ac:dyDescent="0.35">
      <c r="A784">
        <v>42335</v>
      </c>
      <c r="B784" s="1242">
        <v>45287</v>
      </c>
      <c r="C784" s="1243">
        <v>0.49652777777777773</v>
      </c>
      <c r="D784" t="s">
        <v>1131</v>
      </c>
      <c r="E784" t="s">
        <v>1132</v>
      </c>
      <c r="F784" t="s">
        <v>1347</v>
      </c>
      <c r="G784" t="s">
        <v>1855</v>
      </c>
      <c r="H784" s="1245">
        <v>75.34</v>
      </c>
      <c r="I784" s="1245">
        <v>71.14</v>
      </c>
    </row>
    <row r="785" spans="1:9" x14ac:dyDescent="0.35">
      <c r="A785">
        <v>42336</v>
      </c>
      <c r="B785" s="1242">
        <v>45287</v>
      </c>
      <c r="C785" s="1243">
        <v>0.49652777777777773</v>
      </c>
      <c r="D785" t="s">
        <v>1131</v>
      </c>
      <c r="E785" t="s">
        <v>1132</v>
      </c>
      <c r="F785" t="s">
        <v>1347</v>
      </c>
      <c r="G785" t="s">
        <v>1856</v>
      </c>
      <c r="H785" s="1245">
        <v>74.03</v>
      </c>
      <c r="I785" s="1245">
        <v>69.92</v>
      </c>
    </row>
    <row r="786" spans="1:9" x14ac:dyDescent="0.35">
      <c r="A786">
        <v>42337</v>
      </c>
      <c r="B786" s="1242">
        <v>45287</v>
      </c>
      <c r="C786" s="1243">
        <v>0.49652777777777773</v>
      </c>
      <c r="D786" t="s">
        <v>1131</v>
      </c>
      <c r="E786" t="s">
        <v>1132</v>
      </c>
      <c r="F786" t="s">
        <v>1347</v>
      </c>
      <c r="G786" t="s">
        <v>1857</v>
      </c>
      <c r="H786" s="1245">
        <v>74.349999999999994</v>
      </c>
      <c r="I786" s="1245">
        <v>70.22</v>
      </c>
    </row>
    <row r="787" spans="1:9" x14ac:dyDescent="0.35">
      <c r="A787">
        <v>42338</v>
      </c>
      <c r="B787" s="1242">
        <v>45287</v>
      </c>
      <c r="C787" s="1243">
        <v>0.49652777777777773</v>
      </c>
      <c r="D787" t="s">
        <v>1131</v>
      </c>
      <c r="E787" t="s">
        <v>1132</v>
      </c>
      <c r="F787" t="s">
        <v>1347</v>
      </c>
      <c r="G787" t="s">
        <v>1858</v>
      </c>
      <c r="H787" s="1245">
        <v>74.67</v>
      </c>
      <c r="I787" s="1245">
        <v>70.52</v>
      </c>
    </row>
    <row r="788" spans="1:9" x14ac:dyDescent="0.35">
      <c r="A788">
        <v>42339</v>
      </c>
      <c r="B788" s="1242">
        <v>45287</v>
      </c>
      <c r="C788" s="1243">
        <v>0.49652777777777773</v>
      </c>
      <c r="D788" t="s">
        <v>1131</v>
      </c>
      <c r="E788" t="s">
        <v>1132</v>
      </c>
      <c r="F788" t="s">
        <v>1347</v>
      </c>
      <c r="G788" t="s">
        <v>1859</v>
      </c>
      <c r="H788" s="1245">
        <v>74.989999999999995</v>
      </c>
      <c r="I788" s="1245">
        <v>70.819999999999993</v>
      </c>
    </row>
    <row r="789" spans="1:9" x14ac:dyDescent="0.35">
      <c r="A789">
        <v>42340</v>
      </c>
      <c r="B789" s="1242">
        <v>45287</v>
      </c>
      <c r="C789" s="1243">
        <v>0.49652777777777773</v>
      </c>
      <c r="D789" t="s">
        <v>1131</v>
      </c>
      <c r="E789" t="s">
        <v>1132</v>
      </c>
      <c r="F789" t="s">
        <v>1347</v>
      </c>
      <c r="G789" t="s">
        <v>1860</v>
      </c>
      <c r="H789" s="1245">
        <v>75.31</v>
      </c>
      <c r="I789" s="1245">
        <v>71.12</v>
      </c>
    </row>
    <row r="790" spans="1:9" x14ac:dyDescent="0.35">
      <c r="A790">
        <v>42341</v>
      </c>
      <c r="B790" s="1242">
        <v>45287</v>
      </c>
      <c r="C790" s="1243">
        <v>0.49652777777777773</v>
      </c>
      <c r="D790" t="s">
        <v>1131</v>
      </c>
      <c r="E790" t="s">
        <v>1132</v>
      </c>
      <c r="F790" t="s">
        <v>1347</v>
      </c>
      <c r="G790" t="s">
        <v>1861</v>
      </c>
      <c r="H790" s="1245">
        <v>74</v>
      </c>
      <c r="I790" s="1245">
        <v>69.900000000000006</v>
      </c>
    </row>
    <row r="791" spans="1:9" x14ac:dyDescent="0.35">
      <c r="A791">
        <v>42342</v>
      </c>
      <c r="B791" s="1242">
        <v>45287</v>
      </c>
      <c r="C791" s="1243">
        <v>0.49652777777777773</v>
      </c>
      <c r="D791" t="s">
        <v>1131</v>
      </c>
      <c r="E791" t="s">
        <v>1132</v>
      </c>
      <c r="F791" t="s">
        <v>1347</v>
      </c>
      <c r="G791" t="s">
        <v>1862</v>
      </c>
      <c r="H791" s="1245">
        <v>74.319999999999993</v>
      </c>
      <c r="I791" s="1245">
        <v>70.19</v>
      </c>
    </row>
    <row r="792" spans="1:9" x14ac:dyDescent="0.35">
      <c r="A792">
        <v>42343</v>
      </c>
      <c r="B792" s="1242">
        <v>45287</v>
      </c>
      <c r="C792" s="1243">
        <v>0.49652777777777773</v>
      </c>
      <c r="D792" t="s">
        <v>1131</v>
      </c>
      <c r="E792" t="s">
        <v>1132</v>
      </c>
      <c r="F792" t="s">
        <v>1347</v>
      </c>
      <c r="G792" t="s">
        <v>1863</v>
      </c>
      <c r="H792" s="1245">
        <v>74.64</v>
      </c>
      <c r="I792" s="1245">
        <v>70.489999999999995</v>
      </c>
    </row>
    <row r="793" spans="1:9" x14ac:dyDescent="0.35">
      <c r="A793">
        <v>42344</v>
      </c>
      <c r="B793" s="1242">
        <v>45287</v>
      </c>
      <c r="C793" s="1243">
        <v>0.49652777777777773</v>
      </c>
      <c r="D793" t="s">
        <v>1131</v>
      </c>
      <c r="E793" t="s">
        <v>1132</v>
      </c>
      <c r="F793" t="s">
        <v>1347</v>
      </c>
      <c r="G793" t="s">
        <v>1864</v>
      </c>
      <c r="H793" s="1245">
        <v>74.959999999999994</v>
      </c>
      <c r="I793" s="1245">
        <v>70.790000000000006</v>
      </c>
    </row>
    <row r="794" spans="1:9" x14ac:dyDescent="0.35">
      <c r="A794">
        <v>42345</v>
      </c>
      <c r="B794" s="1242">
        <v>45287</v>
      </c>
      <c r="C794" s="1243">
        <v>0.49652777777777773</v>
      </c>
      <c r="D794" t="s">
        <v>1131</v>
      </c>
      <c r="E794" t="s">
        <v>1132</v>
      </c>
      <c r="F794" t="s">
        <v>1347</v>
      </c>
      <c r="G794" t="s">
        <v>1865</v>
      </c>
      <c r="H794" s="1245">
        <v>75.290000000000006</v>
      </c>
      <c r="I794" s="1245">
        <v>71.09</v>
      </c>
    </row>
    <row r="795" spans="1:9" x14ac:dyDescent="0.35">
      <c r="A795">
        <v>42346</v>
      </c>
      <c r="B795" s="1242">
        <v>45287</v>
      </c>
      <c r="C795" s="1243">
        <v>0.49652777777777773</v>
      </c>
      <c r="D795" t="s">
        <v>1131</v>
      </c>
      <c r="E795" t="s">
        <v>1132</v>
      </c>
      <c r="F795" t="s">
        <v>1347</v>
      </c>
      <c r="G795" t="s">
        <v>1866</v>
      </c>
      <c r="H795" s="1245">
        <v>73.97</v>
      </c>
      <c r="I795" s="1245">
        <v>69.87</v>
      </c>
    </row>
    <row r="796" spans="1:9" x14ac:dyDescent="0.35">
      <c r="A796">
        <v>42347</v>
      </c>
      <c r="B796" s="1242">
        <v>45287</v>
      </c>
      <c r="C796" s="1243">
        <v>0.49652777777777773</v>
      </c>
      <c r="D796" t="s">
        <v>1131</v>
      </c>
      <c r="E796" t="s">
        <v>1132</v>
      </c>
      <c r="F796" t="s">
        <v>1347</v>
      </c>
      <c r="G796" t="s">
        <v>1867</v>
      </c>
      <c r="H796" s="1245">
        <v>74.290000000000006</v>
      </c>
      <c r="I796" s="1245">
        <v>70.17</v>
      </c>
    </row>
    <row r="797" spans="1:9" x14ac:dyDescent="0.35">
      <c r="A797">
        <v>42348</v>
      </c>
      <c r="B797" s="1242">
        <v>45287</v>
      </c>
      <c r="C797" s="1243">
        <v>0.49652777777777773</v>
      </c>
      <c r="D797" t="s">
        <v>1131</v>
      </c>
      <c r="E797" t="s">
        <v>1132</v>
      </c>
      <c r="F797" t="s">
        <v>1347</v>
      </c>
      <c r="G797" t="s">
        <v>1868</v>
      </c>
      <c r="H797" s="1245">
        <v>74.62</v>
      </c>
      <c r="I797" s="1245">
        <v>70.47</v>
      </c>
    </row>
    <row r="798" spans="1:9" x14ac:dyDescent="0.35">
      <c r="A798">
        <v>42349</v>
      </c>
      <c r="B798" s="1242">
        <v>45287</v>
      </c>
      <c r="C798" s="1243">
        <v>0.49652777777777773</v>
      </c>
      <c r="D798" t="s">
        <v>1131</v>
      </c>
      <c r="E798" t="s">
        <v>1132</v>
      </c>
      <c r="F798" t="s">
        <v>1347</v>
      </c>
      <c r="G798" t="s">
        <v>1869</v>
      </c>
      <c r="H798" s="1245">
        <v>74.94</v>
      </c>
      <c r="I798" s="1245">
        <v>70.77</v>
      </c>
    </row>
    <row r="799" spans="1:9" x14ac:dyDescent="0.35">
      <c r="A799">
        <v>42350</v>
      </c>
      <c r="B799" s="1242">
        <v>45287</v>
      </c>
      <c r="C799" s="1243">
        <v>0.49652777777777773</v>
      </c>
      <c r="D799" t="s">
        <v>1131</v>
      </c>
      <c r="E799" t="s">
        <v>1132</v>
      </c>
      <c r="F799" t="s">
        <v>1347</v>
      </c>
      <c r="G799" t="s">
        <v>1870</v>
      </c>
      <c r="H799" s="1245">
        <v>75.260000000000005</v>
      </c>
      <c r="I799" s="1245">
        <v>71.069999999999993</v>
      </c>
    </row>
    <row r="800" spans="1:9" x14ac:dyDescent="0.35">
      <c r="A800">
        <v>42351</v>
      </c>
      <c r="B800" s="1242">
        <v>45287</v>
      </c>
      <c r="C800" s="1243">
        <v>0.49652777777777773</v>
      </c>
      <c r="D800" t="s">
        <v>1131</v>
      </c>
      <c r="E800" t="s">
        <v>1132</v>
      </c>
      <c r="F800" t="s">
        <v>1347</v>
      </c>
      <c r="G800" t="s">
        <v>1871</v>
      </c>
      <c r="H800" s="1245">
        <v>73.95</v>
      </c>
      <c r="I800" s="1245">
        <v>69.849999999999994</v>
      </c>
    </row>
    <row r="801" spans="1:9" x14ac:dyDescent="0.35">
      <c r="A801">
        <v>42352</v>
      </c>
      <c r="B801" s="1242">
        <v>45287</v>
      </c>
      <c r="C801" s="1243">
        <v>0.49652777777777773</v>
      </c>
      <c r="D801" t="s">
        <v>1131</v>
      </c>
      <c r="E801" t="s">
        <v>1132</v>
      </c>
      <c r="F801" t="s">
        <v>1347</v>
      </c>
      <c r="G801" t="s">
        <v>1872</v>
      </c>
      <c r="H801" s="1245">
        <v>74.27</v>
      </c>
      <c r="I801" s="1245">
        <v>70.150000000000006</v>
      </c>
    </row>
    <row r="802" spans="1:9" x14ac:dyDescent="0.35">
      <c r="A802">
        <v>42353</v>
      </c>
      <c r="B802" s="1242">
        <v>45287</v>
      </c>
      <c r="C802" s="1243">
        <v>0.49652777777777773</v>
      </c>
      <c r="D802" t="s">
        <v>1131</v>
      </c>
      <c r="E802" t="s">
        <v>1132</v>
      </c>
      <c r="F802" t="s">
        <v>1347</v>
      </c>
      <c r="G802" t="s">
        <v>1873</v>
      </c>
      <c r="H802" s="1245">
        <v>74.59</v>
      </c>
      <c r="I802" s="1245">
        <v>70.45</v>
      </c>
    </row>
    <row r="803" spans="1:9" x14ac:dyDescent="0.35">
      <c r="A803">
        <v>42354</v>
      </c>
      <c r="B803" s="1242">
        <v>45287</v>
      </c>
      <c r="C803" s="1243">
        <v>0.49652777777777773</v>
      </c>
      <c r="D803" t="s">
        <v>1131</v>
      </c>
      <c r="E803" t="s">
        <v>1132</v>
      </c>
      <c r="F803" t="s">
        <v>1347</v>
      </c>
      <c r="G803" t="s">
        <v>1874</v>
      </c>
      <c r="H803" s="1245">
        <v>74.91</v>
      </c>
      <c r="I803" s="1245">
        <v>70.75</v>
      </c>
    </row>
    <row r="804" spans="1:9" x14ac:dyDescent="0.35">
      <c r="A804">
        <v>42355</v>
      </c>
      <c r="B804" s="1242">
        <v>45287</v>
      </c>
      <c r="C804" s="1243">
        <v>0.49652777777777773</v>
      </c>
      <c r="D804" t="s">
        <v>1131</v>
      </c>
      <c r="E804" t="s">
        <v>1132</v>
      </c>
      <c r="F804" t="s">
        <v>1347</v>
      </c>
      <c r="G804" t="s">
        <v>1875</v>
      </c>
      <c r="H804" s="1245">
        <v>75.23</v>
      </c>
      <c r="I804" s="1245">
        <v>71.05</v>
      </c>
    </row>
    <row r="805" spans="1:9" x14ac:dyDescent="0.35">
      <c r="A805">
        <v>42356</v>
      </c>
      <c r="B805" s="1242">
        <v>45287</v>
      </c>
      <c r="C805" s="1243">
        <v>0.49652777777777773</v>
      </c>
      <c r="D805" t="s">
        <v>1131</v>
      </c>
      <c r="E805" t="s">
        <v>1132</v>
      </c>
      <c r="F805" t="s">
        <v>1347</v>
      </c>
      <c r="G805" t="s">
        <v>1876</v>
      </c>
      <c r="H805" s="1245">
        <v>73.92</v>
      </c>
      <c r="I805" s="1245">
        <v>69.819999999999993</v>
      </c>
    </row>
    <row r="806" spans="1:9" x14ac:dyDescent="0.35">
      <c r="A806">
        <v>42357</v>
      </c>
      <c r="B806" s="1242">
        <v>45287</v>
      </c>
      <c r="C806" s="1243">
        <v>0.49652777777777773</v>
      </c>
      <c r="D806" t="s">
        <v>1131</v>
      </c>
      <c r="E806" t="s">
        <v>1132</v>
      </c>
      <c r="F806" t="s">
        <v>1347</v>
      </c>
      <c r="G806" t="s">
        <v>1877</v>
      </c>
      <c r="H806" s="1245">
        <v>74.239999999999995</v>
      </c>
      <c r="I806" s="1245">
        <v>70.12</v>
      </c>
    </row>
    <row r="807" spans="1:9" x14ac:dyDescent="0.35">
      <c r="A807">
        <v>42358</v>
      </c>
      <c r="B807" s="1242">
        <v>45287</v>
      </c>
      <c r="C807" s="1243">
        <v>0.49652777777777773</v>
      </c>
      <c r="D807" t="s">
        <v>1131</v>
      </c>
      <c r="E807" t="s">
        <v>1132</v>
      </c>
      <c r="F807" t="s">
        <v>1347</v>
      </c>
      <c r="G807" t="s">
        <v>1878</v>
      </c>
      <c r="H807" s="1245">
        <v>74.56</v>
      </c>
      <c r="I807" s="1245">
        <v>70.42</v>
      </c>
    </row>
    <row r="808" spans="1:9" x14ac:dyDescent="0.35">
      <c r="A808">
        <v>42359</v>
      </c>
      <c r="B808" s="1242">
        <v>45287</v>
      </c>
      <c r="C808" s="1243">
        <v>0.49652777777777773</v>
      </c>
      <c r="D808" t="s">
        <v>1131</v>
      </c>
      <c r="E808" t="s">
        <v>1132</v>
      </c>
      <c r="F808" t="s">
        <v>1347</v>
      </c>
      <c r="G808" t="s">
        <v>1879</v>
      </c>
      <c r="H808" s="1245">
        <v>74.89</v>
      </c>
      <c r="I808" s="1245">
        <v>70.72</v>
      </c>
    </row>
    <row r="809" spans="1:9" x14ac:dyDescent="0.35">
      <c r="A809">
        <v>42360</v>
      </c>
      <c r="B809" s="1242">
        <v>45287</v>
      </c>
      <c r="C809" s="1243">
        <v>0.49652777777777773</v>
      </c>
      <c r="D809" t="s">
        <v>1131</v>
      </c>
      <c r="E809" t="s">
        <v>1132</v>
      </c>
      <c r="F809" t="s">
        <v>1347</v>
      </c>
      <c r="G809" t="s">
        <v>1880</v>
      </c>
      <c r="H809" s="1245">
        <v>75.209999999999994</v>
      </c>
      <c r="I809" s="1245">
        <v>71.02</v>
      </c>
    </row>
    <row r="810" spans="1:9" x14ac:dyDescent="0.35">
      <c r="A810">
        <v>42361</v>
      </c>
      <c r="B810" s="1242">
        <v>45287</v>
      </c>
      <c r="C810" s="1243">
        <v>0.49652777777777773</v>
      </c>
      <c r="D810" t="s">
        <v>1131</v>
      </c>
      <c r="E810" t="s">
        <v>1132</v>
      </c>
      <c r="F810" t="s">
        <v>1347</v>
      </c>
      <c r="G810" t="s">
        <v>1881</v>
      </c>
      <c r="H810" s="1245">
        <v>73.900000000000006</v>
      </c>
      <c r="I810" s="1245">
        <v>69.8</v>
      </c>
    </row>
    <row r="811" spans="1:9" x14ac:dyDescent="0.35">
      <c r="A811">
        <v>42362</v>
      </c>
      <c r="B811" s="1242">
        <v>45287</v>
      </c>
      <c r="C811" s="1243">
        <v>0.49652777777777773</v>
      </c>
      <c r="D811" t="s">
        <v>1131</v>
      </c>
      <c r="E811" t="s">
        <v>1132</v>
      </c>
      <c r="F811" t="s">
        <v>1347</v>
      </c>
      <c r="G811" t="s">
        <v>1882</v>
      </c>
      <c r="H811" s="1245">
        <v>74.22</v>
      </c>
      <c r="I811" s="1245">
        <v>70.099999999999994</v>
      </c>
    </row>
    <row r="812" spans="1:9" x14ac:dyDescent="0.35">
      <c r="A812">
        <v>42363</v>
      </c>
      <c r="B812" s="1242">
        <v>45287</v>
      </c>
      <c r="C812" s="1243">
        <v>0.49652777777777773</v>
      </c>
      <c r="D812" t="s">
        <v>1131</v>
      </c>
      <c r="E812" t="s">
        <v>1132</v>
      </c>
      <c r="F812" t="s">
        <v>1347</v>
      </c>
      <c r="G812" t="s">
        <v>1883</v>
      </c>
      <c r="H812" s="1245">
        <v>74.540000000000006</v>
      </c>
      <c r="I812" s="1245">
        <v>70.400000000000006</v>
      </c>
    </row>
    <row r="813" spans="1:9" x14ac:dyDescent="0.35">
      <c r="A813">
        <v>42364</v>
      </c>
      <c r="B813" s="1242">
        <v>45287</v>
      </c>
      <c r="C813" s="1243">
        <v>0.49652777777777773</v>
      </c>
      <c r="D813" t="s">
        <v>1131</v>
      </c>
      <c r="E813" t="s">
        <v>1132</v>
      </c>
      <c r="F813" t="s">
        <v>1347</v>
      </c>
      <c r="G813" t="s">
        <v>1884</v>
      </c>
      <c r="H813" s="1245">
        <v>74.86</v>
      </c>
      <c r="I813" s="1245">
        <v>70.7</v>
      </c>
    </row>
    <row r="814" spans="1:9" x14ac:dyDescent="0.35">
      <c r="A814">
        <v>42365</v>
      </c>
      <c r="B814" s="1242">
        <v>45287</v>
      </c>
      <c r="C814" s="1243">
        <v>0.49652777777777773</v>
      </c>
      <c r="D814" t="s">
        <v>1131</v>
      </c>
      <c r="E814" t="s">
        <v>1132</v>
      </c>
      <c r="F814" t="s">
        <v>1347</v>
      </c>
      <c r="G814" t="s">
        <v>1885</v>
      </c>
      <c r="H814" s="1245">
        <v>75.180000000000007</v>
      </c>
      <c r="I814" s="1245">
        <v>71</v>
      </c>
    </row>
    <row r="815" spans="1:9" x14ac:dyDescent="0.35">
      <c r="A815">
        <v>42366</v>
      </c>
      <c r="B815" s="1242">
        <v>45287</v>
      </c>
      <c r="C815" s="1243">
        <v>0.49652777777777773</v>
      </c>
      <c r="D815" t="s">
        <v>1131</v>
      </c>
      <c r="E815" t="s">
        <v>1132</v>
      </c>
      <c r="F815" t="s">
        <v>1347</v>
      </c>
      <c r="G815" t="s">
        <v>1886</v>
      </c>
      <c r="H815" s="1245">
        <v>73.87</v>
      </c>
      <c r="I815" s="1245">
        <v>69.78</v>
      </c>
    </row>
    <row r="816" spans="1:9" x14ac:dyDescent="0.35">
      <c r="A816">
        <v>42367</v>
      </c>
      <c r="B816" s="1242">
        <v>45287</v>
      </c>
      <c r="C816" s="1243">
        <v>0.49652777777777773</v>
      </c>
      <c r="D816" t="s">
        <v>1131</v>
      </c>
      <c r="E816" t="s">
        <v>1132</v>
      </c>
      <c r="F816" t="s">
        <v>1347</v>
      </c>
      <c r="G816" t="s">
        <v>1887</v>
      </c>
      <c r="H816" s="1245">
        <v>74.19</v>
      </c>
      <c r="I816" s="1245">
        <v>70.08</v>
      </c>
    </row>
    <row r="817" spans="1:9" x14ac:dyDescent="0.35">
      <c r="A817">
        <v>42368</v>
      </c>
      <c r="B817" s="1242">
        <v>45287</v>
      </c>
      <c r="C817" s="1243">
        <v>0.49652777777777773</v>
      </c>
      <c r="D817" t="s">
        <v>1131</v>
      </c>
      <c r="E817" t="s">
        <v>1132</v>
      </c>
      <c r="F817" t="s">
        <v>1347</v>
      </c>
      <c r="G817" t="s">
        <v>1888</v>
      </c>
      <c r="H817" s="1245">
        <v>74.52</v>
      </c>
      <c r="I817" s="1245">
        <v>70.38</v>
      </c>
    </row>
    <row r="818" spans="1:9" x14ac:dyDescent="0.35">
      <c r="A818">
        <v>42369</v>
      </c>
      <c r="B818" s="1242">
        <v>45287</v>
      </c>
      <c r="C818" s="1243">
        <v>0.49652777777777773</v>
      </c>
      <c r="D818" t="s">
        <v>1131</v>
      </c>
      <c r="E818" t="s">
        <v>1132</v>
      </c>
      <c r="F818" t="s">
        <v>1347</v>
      </c>
      <c r="G818" t="s">
        <v>1889</v>
      </c>
      <c r="H818" s="1245">
        <v>74.84</v>
      </c>
      <c r="I818" s="1245">
        <v>70.680000000000007</v>
      </c>
    </row>
    <row r="819" spans="1:9" x14ac:dyDescent="0.35">
      <c r="A819">
        <v>42370</v>
      </c>
      <c r="B819" s="1242">
        <v>45287</v>
      </c>
      <c r="C819" s="1243">
        <v>0.49652777777777773</v>
      </c>
      <c r="D819" t="s">
        <v>1131</v>
      </c>
      <c r="E819" t="s">
        <v>1132</v>
      </c>
      <c r="F819" t="s">
        <v>1347</v>
      </c>
      <c r="G819" t="s">
        <v>1890</v>
      </c>
      <c r="H819" s="1245">
        <v>75.16</v>
      </c>
      <c r="I819" s="1245">
        <v>70.98</v>
      </c>
    </row>
    <row r="820" spans="1:9" x14ac:dyDescent="0.35">
      <c r="A820">
        <v>42371</v>
      </c>
      <c r="B820" s="1242">
        <v>45287</v>
      </c>
      <c r="C820" s="1243">
        <v>0.49652777777777773</v>
      </c>
      <c r="D820" t="s">
        <v>1131</v>
      </c>
      <c r="E820" t="s">
        <v>1132</v>
      </c>
      <c r="F820" t="s">
        <v>1347</v>
      </c>
      <c r="G820" t="s">
        <v>1891</v>
      </c>
      <c r="H820" s="1245">
        <v>73.849999999999994</v>
      </c>
      <c r="I820" s="1245">
        <v>69.760000000000005</v>
      </c>
    </row>
    <row r="821" spans="1:9" x14ac:dyDescent="0.35">
      <c r="A821">
        <v>42372</v>
      </c>
      <c r="B821" s="1242">
        <v>45287</v>
      </c>
      <c r="C821" s="1243">
        <v>0.49652777777777773</v>
      </c>
      <c r="D821" t="s">
        <v>1131</v>
      </c>
      <c r="E821" t="s">
        <v>1132</v>
      </c>
      <c r="F821" t="s">
        <v>1347</v>
      </c>
      <c r="G821" t="s">
        <v>1892</v>
      </c>
      <c r="H821" s="1245">
        <v>74.17</v>
      </c>
      <c r="I821" s="1245">
        <v>70.06</v>
      </c>
    </row>
    <row r="822" spans="1:9" x14ac:dyDescent="0.35">
      <c r="A822">
        <v>42373</v>
      </c>
      <c r="B822" s="1242">
        <v>45287</v>
      </c>
      <c r="C822" s="1243">
        <v>0.49652777777777773</v>
      </c>
      <c r="D822" t="s">
        <v>1131</v>
      </c>
      <c r="E822" t="s">
        <v>1132</v>
      </c>
      <c r="F822" t="s">
        <v>1347</v>
      </c>
      <c r="G822" t="s">
        <v>1893</v>
      </c>
      <c r="H822" s="1245">
        <v>74.489999999999995</v>
      </c>
      <c r="I822" s="1245">
        <v>70.36</v>
      </c>
    </row>
    <row r="823" spans="1:9" x14ac:dyDescent="0.35">
      <c r="A823">
        <v>42374</v>
      </c>
      <c r="B823" s="1242">
        <v>45287</v>
      </c>
      <c r="C823" s="1243">
        <v>0.49652777777777773</v>
      </c>
      <c r="D823" t="s">
        <v>1131</v>
      </c>
      <c r="E823" t="s">
        <v>1132</v>
      </c>
      <c r="F823" t="s">
        <v>1347</v>
      </c>
      <c r="G823" t="s">
        <v>1894</v>
      </c>
      <c r="H823" s="1245">
        <v>74.81</v>
      </c>
      <c r="I823" s="1245">
        <v>70.66</v>
      </c>
    </row>
    <row r="824" spans="1:9" x14ac:dyDescent="0.35">
      <c r="A824">
        <v>42375</v>
      </c>
      <c r="B824" s="1242">
        <v>45287</v>
      </c>
      <c r="C824" s="1243">
        <v>0.49652777777777773</v>
      </c>
      <c r="D824" t="s">
        <v>1131</v>
      </c>
      <c r="E824" t="s">
        <v>1132</v>
      </c>
      <c r="F824" t="s">
        <v>1347</v>
      </c>
      <c r="G824" t="s">
        <v>1895</v>
      </c>
      <c r="H824" s="1245">
        <v>75.13</v>
      </c>
      <c r="I824" s="1245">
        <v>70.959999999999994</v>
      </c>
    </row>
    <row r="825" spans="1:9" x14ac:dyDescent="0.35">
      <c r="A825">
        <v>42376</v>
      </c>
      <c r="B825" s="1242">
        <v>45287</v>
      </c>
      <c r="C825" s="1243">
        <v>0.49652777777777773</v>
      </c>
      <c r="D825" t="s">
        <v>1131</v>
      </c>
      <c r="E825" t="s">
        <v>1132</v>
      </c>
      <c r="F825" t="s">
        <v>1347</v>
      </c>
      <c r="G825" t="s">
        <v>1896</v>
      </c>
      <c r="H825" s="1245">
        <v>73.819999999999993</v>
      </c>
      <c r="I825" s="1245">
        <v>69.73</v>
      </c>
    </row>
    <row r="826" spans="1:9" x14ac:dyDescent="0.35">
      <c r="A826">
        <v>42377</v>
      </c>
      <c r="B826" s="1242">
        <v>45287</v>
      </c>
      <c r="C826" s="1243">
        <v>0.49652777777777773</v>
      </c>
      <c r="D826" t="s">
        <v>1131</v>
      </c>
      <c r="E826" t="s">
        <v>1132</v>
      </c>
      <c r="F826" t="s">
        <v>1347</v>
      </c>
      <c r="G826" t="s">
        <v>1897</v>
      </c>
      <c r="H826" s="1245">
        <v>74.150000000000006</v>
      </c>
      <c r="I826" s="1245">
        <v>70.03</v>
      </c>
    </row>
    <row r="827" spans="1:9" x14ac:dyDescent="0.35">
      <c r="A827">
        <v>42378</v>
      </c>
      <c r="B827" s="1242">
        <v>45287</v>
      </c>
      <c r="C827" s="1243">
        <v>0.49652777777777773</v>
      </c>
      <c r="D827" t="s">
        <v>1131</v>
      </c>
      <c r="E827" t="s">
        <v>1132</v>
      </c>
      <c r="F827" t="s">
        <v>1347</v>
      </c>
      <c r="G827" t="s">
        <v>1898</v>
      </c>
      <c r="H827" s="1245">
        <v>74.47</v>
      </c>
      <c r="I827" s="1245">
        <v>70.33</v>
      </c>
    </row>
    <row r="828" spans="1:9" x14ac:dyDescent="0.35">
      <c r="A828">
        <v>42379</v>
      </c>
      <c r="B828" s="1242">
        <v>45287</v>
      </c>
      <c r="C828" s="1243">
        <v>0.49652777777777773</v>
      </c>
      <c r="D828" t="s">
        <v>1131</v>
      </c>
      <c r="E828" t="s">
        <v>1132</v>
      </c>
      <c r="F828" t="s">
        <v>1347</v>
      </c>
      <c r="G828" t="s">
        <v>1899</v>
      </c>
      <c r="H828" s="1245">
        <v>74.790000000000006</v>
      </c>
      <c r="I828" s="1245">
        <v>70.63</v>
      </c>
    </row>
    <row r="829" spans="1:9" x14ac:dyDescent="0.35">
      <c r="A829">
        <v>42380</v>
      </c>
      <c r="B829" s="1242">
        <v>45287</v>
      </c>
      <c r="C829" s="1243">
        <v>0.49652777777777773</v>
      </c>
      <c r="D829" t="s">
        <v>1131</v>
      </c>
      <c r="E829" t="s">
        <v>1132</v>
      </c>
      <c r="F829" t="s">
        <v>1347</v>
      </c>
      <c r="G829" t="s">
        <v>1900</v>
      </c>
      <c r="H829" s="1245">
        <v>75.11</v>
      </c>
      <c r="I829" s="1245">
        <v>70.930000000000007</v>
      </c>
    </row>
    <row r="830" spans="1:9" x14ac:dyDescent="0.35">
      <c r="A830">
        <v>42381</v>
      </c>
      <c r="B830" s="1242">
        <v>45287</v>
      </c>
      <c r="C830" s="1243">
        <v>0.49652777777777773</v>
      </c>
      <c r="D830" t="s">
        <v>1131</v>
      </c>
      <c r="E830" t="s">
        <v>1132</v>
      </c>
      <c r="F830" t="s">
        <v>1347</v>
      </c>
      <c r="G830" t="s">
        <v>1901</v>
      </c>
      <c r="H830" s="1245">
        <v>73.8</v>
      </c>
      <c r="I830" s="1245">
        <v>69.709999999999994</v>
      </c>
    </row>
    <row r="831" spans="1:9" x14ac:dyDescent="0.35">
      <c r="A831">
        <v>42382</v>
      </c>
      <c r="B831" s="1242">
        <v>45287</v>
      </c>
      <c r="C831" s="1243">
        <v>0.49652777777777773</v>
      </c>
      <c r="D831" t="s">
        <v>1131</v>
      </c>
      <c r="E831" t="s">
        <v>1132</v>
      </c>
      <c r="F831" t="s">
        <v>1347</v>
      </c>
      <c r="G831" t="s">
        <v>1902</v>
      </c>
      <c r="H831" s="1245">
        <v>74.12</v>
      </c>
      <c r="I831" s="1245">
        <v>70.010000000000005</v>
      </c>
    </row>
    <row r="832" spans="1:9" x14ac:dyDescent="0.35">
      <c r="A832">
        <v>42383</v>
      </c>
      <c r="B832" s="1242">
        <v>45287</v>
      </c>
      <c r="C832" s="1243">
        <v>0.49652777777777773</v>
      </c>
      <c r="D832" t="s">
        <v>1131</v>
      </c>
      <c r="E832" t="s">
        <v>1132</v>
      </c>
      <c r="F832" t="s">
        <v>1347</v>
      </c>
      <c r="G832" t="s">
        <v>1903</v>
      </c>
      <c r="H832" s="1245">
        <v>74.44</v>
      </c>
      <c r="I832" s="1245">
        <v>70.31</v>
      </c>
    </row>
    <row r="833" spans="1:9" x14ac:dyDescent="0.35">
      <c r="A833">
        <v>42384</v>
      </c>
      <c r="B833" s="1242">
        <v>45287</v>
      </c>
      <c r="C833" s="1243">
        <v>0.49652777777777773</v>
      </c>
      <c r="D833" t="s">
        <v>1131</v>
      </c>
      <c r="E833" t="s">
        <v>1132</v>
      </c>
      <c r="F833" t="s">
        <v>1347</v>
      </c>
      <c r="G833" t="s">
        <v>1904</v>
      </c>
      <c r="H833" s="1245">
        <v>74.77</v>
      </c>
      <c r="I833" s="1245">
        <v>70.61</v>
      </c>
    </row>
    <row r="834" spans="1:9" x14ac:dyDescent="0.35">
      <c r="A834">
        <v>42385</v>
      </c>
      <c r="B834" s="1242">
        <v>45287</v>
      </c>
      <c r="C834" s="1243">
        <v>0.49652777777777773</v>
      </c>
      <c r="D834" t="s">
        <v>1131</v>
      </c>
      <c r="E834" t="s">
        <v>1132</v>
      </c>
      <c r="F834" t="s">
        <v>1347</v>
      </c>
      <c r="G834" t="s">
        <v>1905</v>
      </c>
      <c r="H834" s="1245">
        <v>75.09</v>
      </c>
      <c r="I834" s="1245">
        <v>70.91</v>
      </c>
    </row>
    <row r="835" spans="1:9" x14ac:dyDescent="0.35">
      <c r="A835">
        <v>42386</v>
      </c>
      <c r="B835" s="1242">
        <v>45287</v>
      </c>
      <c r="C835" s="1243">
        <v>0.49652777777777773</v>
      </c>
      <c r="D835" t="s">
        <v>1131</v>
      </c>
      <c r="E835" t="s">
        <v>1132</v>
      </c>
      <c r="F835" t="s">
        <v>1347</v>
      </c>
      <c r="G835" t="s">
        <v>1906</v>
      </c>
      <c r="H835" s="1245">
        <v>73.78</v>
      </c>
      <c r="I835" s="1245">
        <v>69.69</v>
      </c>
    </row>
    <row r="836" spans="1:9" x14ac:dyDescent="0.35">
      <c r="A836">
        <v>42387</v>
      </c>
      <c r="B836" s="1242">
        <v>45287</v>
      </c>
      <c r="C836" s="1243">
        <v>0.49652777777777773</v>
      </c>
      <c r="D836" t="s">
        <v>1131</v>
      </c>
      <c r="E836" t="s">
        <v>1132</v>
      </c>
      <c r="F836" t="s">
        <v>1347</v>
      </c>
      <c r="G836" t="s">
        <v>1907</v>
      </c>
      <c r="H836" s="1245">
        <v>74.099999999999994</v>
      </c>
      <c r="I836" s="1245">
        <v>69.989999999999995</v>
      </c>
    </row>
    <row r="837" spans="1:9" x14ac:dyDescent="0.35">
      <c r="A837">
        <v>42388</v>
      </c>
      <c r="B837" s="1242">
        <v>45287</v>
      </c>
      <c r="C837" s="1243">
        <v>0.49652777777777773</v>
      </c>
      <c r="D837" t="s">
        <v>1131</v>
      </c>
      <c r="E837" t="s">
        <v>1132</v>
      </c>
      <c r="F837" t="s">
        <v>1347</v>
      </c>
      <c r="G837" t="s">
        <v>1908</v>
      </c>
      <c r="H837" s="1245">
        <v>74.42</v>
      </c>
      <c r="I837" s="1245">
        <v>70.290000000000006</v>
      </c>
    </row>
    <row r="838" spans="1:9" x14ac:dyDescent="0.35">
      <c r="A838">
        <v>42389</v>
      </c>
      <c r="B838" s="1242">
        <v>45287</v>
      </c>
      <c r="C838" s="1243">
        <v>0.49652777777777773</v>
      </c>
      <c r="D838" t="s">
        <v>1131</v>
      </c>
      <c r="E838" t="s">
        <v>1132</v>
      </c>
      <c r="F838" t="s">
        <v>1347</v>
      </c>
      <c r="G838" t="s">
        <v>1909</v>
      </c>
      <c r="H838" s="1245">
        <v>74.739999999999995</v>
      </c>
      <c r="I838" s="1245">
        <v>70.59</v>
      </c>
    </row>
    <row r="839" spans="1:9" x14ac:dyDescent="0.35">
      <c r="A839">
        <v>42390</v>
      </c>
      <c r="B839" s="1242">
        <v>45287</v>
      </c>
      <c r="C839" s="1243">
        <v>0.49652777777777773</v>
      </c>
      <c r="D839" t="s">
        <v>1131</v>
      </c>
      <c r="E839" t="s">
        <v>1132</v>
      </c>
      <c r="F839" t="s">
        <v>1347</v>
      </c>
      <c r="G839" t="s">
        <v>1910</v>
      </c>
      <c r="H839" s="1245">
        <v>75.06</v>
      </c>
      <c r="I839" s="1245">
        <v>70.89</v>
      </c>
    </row>
    <row r="840" spans="1:9" x14ac:dyDescent="0.35">
      <c r="A840">
        <v>42391</v>
      </c>
      <c r="B840" s="1242">
        <v>45287</v>
      </c>
      <c r="C840" s="1243">
        <v>0.49652777777777773</v>
      </c>
      <c r="D840" t="s">
        <v>1131</v>
      </c>
      <c r="E840" t="s">
        <v>1132</v>
      </c>
      <c r="F840" t="s">
        <v>1347</v>
      </c>
      <c r="G840" t="s">
        <v>1911</v>
      </c>
      <c r="H840" s="1245">
        <v>73.75</v>
      </c>
      <c r="I840" s="1245">
        <v>69.67</v>
      </c>
    </row>
    <row r="841" spans="1:9" x14ac:dyDescent="0.35">
      <c r="A841">
        <v>42392</v>
      </c>
      <c r="B841" s="1242">
        <v>45287</v>
      </c>
      <c r="C841" s="1243">
        <v>0.49652777777777773</v>
      </c>
      <c r="D841" t="s">
        <v>1131</v>
      </c>
      <c r="E841" t="s">
        <v>1132</v>
      </c>
      <c r="F841" t="s">
        <v>1347</v>
      </c>
      <c r="G841" t="s">
        <v>1912</v>
      </c>
      <c r="H841" s="1245">
        <v>74.08</v>
      </c>
      <c r="I841" s="1245">
        <v>69.97</v>
      </c>
    </row>
    <row r="842" spans="1:9" x14ac:dyDescent="0.35">
      <c r="A842">
        <v>42393</v>
      </c>
      <c r="B842" s="1242">
        <v>45287</v>
      </c>
      <c r="C842" s="1243">
        <v>0.49652777777777773</v>
      </c>
      <c r="D842" t="s">
        <v>1131</v>
      </c>
      <c r="E842" t="s">
        <v>1132</v>
      </c>
      <c r="F842" t="s">
        <v>1347</v>
      </c>
      <c r="G842" t="s">
        <v>1913</v>
      </c>
      <c r="H842" s="1245">
        <v>74.400000000000006</v>
      </c>
      <c r="I842" s="1245">
        <v>70.27</v>
      </c>
    </row>
    <row r="843" spans="1:9" x14ac:dyDescent="0.35">
      <c r="A843">
        <v>42394</v>
      </c>
      <c r="B843" s="1242">
        <v>45287</v>
      </c>
      <c r="C843" s="1243">
        <v>0.49652777777777773</v>
      </c>
      <c r="D843" t="s">
        <v>1131</v>
      </c>
      <c r="E843" t="s">
        <v>1132</v>
      </c>
      <c r="F843" t="s">
        <v>1347</v>
      </c>
      <c r="G843" t="s">
        <v>1914</v>
      </c>
      <c r="H843" s="1245">
        <v>74.72</v>
      </c>
      <c r="I843" s="1245">
        <v>70.569999999999993</v>
      </c>
    </row>
    <row r="844" spans="1:9" x14ac:dyDescent="0.35">
      <c r="A844">
        <v>42395</v>
      </c>
      <c r="B844" s="1242">
        <v>45287</v>
      </c>
      <c r="C844" s="1243">
        <v>0.49652777777777773</v>
      </c>
      <c r="D844" t="s">
        <v>1131</v>
      </c>
      <c r="E844" t="s">
        <v>1132</v>
      </c>
      <c r="F844" t="s">
        <v>1347</v>
      </c>
      <c r="G844" t="s">
        <v>1915</v>
      </c>
      <c r="H844" s="1245">
        <v>75.040000000000006</v>
      </c>
      <c r="I844" s="1245">
        <v>70.87</v>
      </c>
    </row>
    <row r="845" spans="1:9" x14ac:dyDescent="0.35">
      <c r="A845">
        <v>42396</v>
      </c>
      <c r="B845" s="1242">
        <v>45287</v>
      </c>
      <c r="C845" s="1243">
        <v>0.49652777777777773</v>
      </c>
      <c r="D845" t="s">
        <v>1131</v>
      </c>
      <c r="E845" t="s">
        <v>1132</v>
      </c>
      <c r="F845" t="s">
        <v>1347</v>
      </c>
      <c r="G845" t="s">
        <v>1916</v>
      </c>
      <c r="H845" s="1245">
        <v>73.73</v>
      </c>
      <c r="I845" s="1245">
        <v>69.650000000000006</v>
      </c>
    </row>
    <row r="846" spans="1:9" x14ac:dyDescent="0.35">
      <c r="A846">
        <v>42397</v>
      </c>
      <c r="B846" s="1242">
        <v>45287</v>
      </c>
      <c r="C846" s="1243">
        <v>0.49652777777777773</v>
      </c>
      <c r="D846" t="s">
        <v>1131</v>
      </c>
      <c r="E846" t="s">
        <v>1132</v>
      </c>
      <c r="F846" t="s">
        <v>1347</v>
      </c>
      <c r="G846" t="s">
        <v>1917</v>
      </c>
      <c r="H846" s="1245">
        <v>74.05</v>
      </c>
      <c r="I846" s="1245">
        <v>69.95</v>
      </c>
    </row>
    <row r="847" spans="1:9" x14ac:dyDescent="0.35">
      <c r="A847">
        <v>42398</v>
      </c>
      <c r="B847" s="1242">
        <v>45287</v>
      </c>
      <c r="C847" s="1243">
        <v>0.49652777777777773</v>
      </c>
      <c r="D847" t="s">
        <v>1131</v>
      </c>
      <c r="E847" t="s">
        <v>1132</v>
      </c>
      <c r="F847" t="s">
        <v>1347</v>
      </c>
      <c r="G847" t="s">
        <v>1918</v>
      </c>
      <c r="H847" s="1245">
        <v>74.38</v>
      </c>
      <c r="I847" s="1245">
        <v>70.25</v>
      </c>
    </row>
    <row r="848" spans="1:9" x14ac:dyDescent="0.35">
      <c r="A848">
        <v>42399</v>
      </c>
      <c r="B848" s="1242">
        <v>45287</v>
      </c>
      <c r="C848" s="1243">
        <v>0.49652777777777773</v>
      </c>
      <c r="D848" t="s">
        <v>1131</v>
      </c>
      <c r="E848" t="s">
        <v>1132</v>
      </c>
      <c r="F848" t="s">
        <v>1347</v>
      </c>
      <c r="G848" t="s">
        <v>1919</v>
      </c>
      <c r="H848" s="1245">
        <v>74.7</v>
      </c>
      <c r="I848" s="1245">
        <v>70.55</v>
      </c>
    </row>
    <row r="849" spans="1:9" x14ac:dyDescent="0.35">
      <c r="A849">
        <v>42400</v>
      </c>
      <c r="B849" s="1242">
        <v>45287</v>
      </c>
      <c r="C849" s="1243">
        <v>0.49652777777777773</v>
      </c>
      <c r="D849" t="s">
        <v>1131</v>
      </c>
      <c r="E849" t="s">
        <v>1132</v>
      </c>
      <c r="F849" t="s">
        <v>1347</v>
      </c>
      <c r="G849" t="s">
        <v>1920</v>
      </c>
      <c r="H849" s="1245">
        <v>75.02</v>
      </c>
      <c r="I849" s="1245">
        <v>70.849999999999994</v>
      </c>
    </row>
    <row r="850" spans="1:9" x14ac:dyDescent="0.35">
      <c r="A850">
        <v>42401</v>
      </c>
      <c r="B850" s="1242">
        <v>45287</v>
      </c>
      <c r="C850" s="1243">
        <v>0.49652777777777773</v>
      </c>
      <c r="D850" t="s">
        <v>1131</v>
      </c>
      <c r="E850" t="s">
        <v>1132</v>
      </c>
      <c r="F850" t="s">
        <v>1347</v>
      </c>
      <c r="G850" t="s">
        <v>1921</v>
      </c>
      <c r="H850" s="1245">
        <v>73.709999999999994</v>
      </c>
      <c r="I850" s="1245">
        <v>69.63</v>
      </c>
    </row>
    <row r="851" spans="1:9" x14ac:dyDescent="0.35">
      <c r="A851">
        <v>42402</v>
      </c>
      <c r="B851" s="1242">
        <v>45287</v>
      </c>
      <c r="C851" s="1243">
        <v>0.49652777777777773</v>
      </c>
      <c r="D851" t="s">
        <v>1131</v>
      </c>
      <c r="E851" t="s">
        <v>1132</v>
      </c>
      <c r="F851" t="s">
        <v>1347</v>
      </c>
      <c r="G851" t="s">
        <v>1922</v>
      </c>
      <c r="H851" s="1245">
        <v>74.03</v>
      </c>
      <c r="I851" s="1245">
        <v>69.930000000000007</v>
      </c>
    </row>
    <row r="852" spans="1:9" x14ac:dyDescent="0.35">
      <c r="A852">
        <v>42403</v>
      </c>
      <c r="B852" s="1242">
        <v>45287</v>
      </c>
      <c r="C852" s="1243">
        <v>0.49652777777777773</v>
      </c>
      <c r="D852" t="s">
        <v>1131</v>
      </c>
      <c r="E852" t="s">
        <v>1132</v>
      </c>
      <c r="F852" t="s">
        <v>1347</v>
      </c>
      <c r="G852" t="s">
        <v>1923</v>
      </c>
      <c r="H852" s="1245">
        <v>74.349999999999994</v>
      </c>
      <c r="I852" s="1245">
        <v>70.23</v>
      </c>
    </row>
    <row r="853" spans="1:9" x14ac:dyDescent="0.35">
      <c r="A853">
        <v>42404</v>
      </c>
      <c r="B853" s="1242">
        <v>45287</v>
      </c>
      <c r="C853" s="1243">
        <v>0.49652777777777773</v>
      </c>
      <c r="D853" t="s">
        <v>1131</v>
      </c>
      <c r="E853" t="s">
        <v>1132</v>
      </c>
      <c r="F853" t="s">
        <v>1347</v>
      </c>
      <c r="G853" t="s">
        <v>1924</v>
      </c>
      <c r="H853" s="1245">
        <v>74.680000000000007</v>
      </c>
      <c r="I853" s="1245">
        <v>70.53</v>
      </c>
    </row>
    <row r="854" spans="1:9" x14ac:dyDescent="0.35">
      <c r="A854">
        <v>42405</v>
      </c>
      <c r="B854" s="1242">
        <v>45287</v>
      </c>
      <c r="C854" s="1243">
        <v>0.49652777777777773</v>
      </c>
      <c r="D854" t="s">
        <v>1131</v>
      </c>
      <c r="E854" t="s">
        <v>1132</v>
      </c>
      <c r="F854" t="s">
        <v>1347</v>
      </c>
      <c r="G854" t="s">
        <v>1925</v>
      </c>
      <c r="H854" s="1245">
        <v>75</v>
      </c>
      <c r="I854" s="1245">
        <v>70.83</v>
      </c>
    </row>
    <row r="855" spans="1:9" x14ac:dyDescent="0.35">
      <c r="A855">
        <v>42406</v>
      </c>
      <c r="B855" s="1242">
        <v>45287</v>
      </c>
      <c r="C855" s="1243">
        <v>0.49652777777777773</v>
      </c>
      <c r="D855" t="s">
        <v>1131</v>
      </c>
      <c r="E855" t="s">
        <v>1132</v>
      </c>
      <c r="F855" t="s">
        <v>1347</v>
      </c>
      <c r="G855" t="s">
        <v>1926</v>
      </c>
      <c r="H855" s="1245">
        <v>73.69</v>
      </c>
      <c r="I855" s="1245">
        <v>69.61</v>
      </c>
    </row>
    <row r="856" spans="1:9" x14ac:dyDescent="0.35">
      <c r="A856">
        <v>42407</v>
      </c>
      <c r="B856" s="1242">
        <v>45287</v>
      </c>
      <c r="C856" s="1243">
        <v>0.49652777777777773</v>
      </c>
      <c r="D856" t="s">
        <v>1131</v>
      </c>
      <c r="E856" t="s">
        <v>1132</v>
      </c>
      <c r="F856" t="s">
        <v>1347</v>
      </c>
      <c r="G856" t="s">
        <v>1927</v>
      </c>
      <c r="H856" s="1245">
        <v>74.010000000000005</v>
      </c>
      <c r="I856" s="1245">
        <v>69.91</v>
      </c>
    </row>
    <row r="857" spans="1:9" x14ac:dyDescent="0.35">
      <c r="A857">
        <v>42408</v>
      </c>
      <c r="B857" s="1242">
        <v>45287</v>
      </c>
      <c r="C857" s="1243">
        <v>0.49652777777777773</v>
      </c>
      <c r="D857" t="s">
        <v>1131</v>
      </c>
      <c r="E857" t="s">
        <v>1132</v>
      </c>
      <c r="F857" t="s">
        <v>1347</v>
      </c>
      <c r="G857" t="s">
        <v>1928</v>
      </c>
      <c r="H857" s="1245">
        <v>74.33</v>
      </c>
      <c r="I857" s="1245">
        <v>70.209999999999994</v>
      </c>
    </row>
    <row r="858" spans="1:9" x14ac:dyDescent="0.35">
      <c r="A858">
        <v>42409</v>
      </c>
      <c r="B858" s="1242">
        <v>45287</v>
      </c>
      <c r="C858" s="1243">
        <v>0.49652777777777773</v>
      </c>
      <c r="D858" t="s">
        <v>1131</v>
      </c>
      <c r="E858" t="s">
        <v>1132</v>
      </c>
      <c r="F858" t="s">
        <v>1347</v>
      </c>
      <c r="G858" t="s">
        <v>1929</v>
      </c>
      <c r="H858" s="1245">
        <v>74.650000000000006</v>
      </c>
      <c r="I858" s="1245">
        <v>70.510000000000005</v>
      </c>
    </row>
    <row r="859" spans="1:9" x14ac:dyDescent="0.35">
      <c r="A859">
        <v>42410</v>
      </c>
      <c r="B859" s="1242">
        <v>45287</v>
      </c>
      <c r="C859" s="1243">
        <v>0.49652777777777773</v>
      </c>
      <c r="D859" t="s">
        <v>1131</v>
      </c>
      <c r="E859" t="s">
        <v>1132</v>
      </c>
      <c r="F859" t="s">
        <v>1347</v>
      </c>
      <c r="G859" t="s">
        <v>1930</v>
      </c>
      <c r="H859" s="1245">
        <v>74.98</v>
      </c>
      <c r="I859" s="1245">
        <v>70.81</v>
      </c>
    </row>
    <row r="860" spans="1:9" x14ac:dyDescent="0.35">
      <c r="A860">
        <v>42411</v>
      </c>
      <c r="B860" s="1242">
        <v>45287</v>
      </c>
      <c r="C860" s="1243">
        <v>0.49652777777777773</v>
      </c>
      <c r="D860" t="s">
        <v>1131</v>
      </c>
      <c r="E860" t="s">
        <v>1132</v>
      </c>
      <c r="F860" t="s">
        <v>1347</v>
      </c>
      <c r="G860" t="s">
        <v>1931</v>
      </c>
      <c r="H860" s="1245">
        <v>73.67</v>
      </c>
      <c r="I860" s="1245">
        <v>69.59</v>
      </c>
    </row>
    <row r="861" spans="1:9" x14ac:dyDescent="0.35">
      <c r="A861">
        <v>42412</v>
      </c>
      <c r="B861" s="1242">
        <v>45287</v>
      </c>
      <c r="C861" s="1243">
        <v>0.49652777777777773</v>
      </c>
      <c r="D861" t="s">
        <v>1131</v>
      </c>
      <c r="E861" t="s">
        <v>1132</v>
      </c>
      <c r="F861" t="s">
        <v>1347</v>
      </c>
      <c r="G861" t="s">
        <v>1932</v>
      </c>
      <c r="H861" s="1245">
        <v>73.989999999999995</v>
      </c>
      <c r="I861" s="1245">
        <v>69.89</v>
      </c>
    </row>
    <row r="862" spans="1:9" x14ac:dyDescent="0.35">
      <c r="A862">
        <v>42413</v>
      </c>
      <c r="B862" s="1242">
        <v>45287</v>
      </c>
      <c r="C862" s="1243">
        <v>0.49652777777777773</v>
      </c>
      <c r="D862" t="s">
        <v>1131</v>
      </c>
      <c r="E862" t="s">
        <v>1132</v>
      </c>
      <c r="F862" t="s">
        <v>1347</v>
      </c>
      <c r="G862" t="s">
        <v>1933</v>
      </c>
      <c r="H862" s="1245">
        <v>74.31</v>
      </c>
      <c r="I862" s="1245">
        <v>70.19</v>
      </c>
    </row>
    <row r="863" spans="1:9" x14ac:dyDescent="0.35">
      <c r="A863">
        <v>42414</v>
      </c>
      <c r="B863" s="1242">
        <v>45287</v>
      </c>
      <c r="C863" s="1243">
        <v>0.49652777777777773</v>
      </c>
      <c r="D863" t="s">
        <v>1131</v>
      </c>
      <c r="E863" t="s">
        <v>1132</v>
      </c>
      <c r="F863" t="s">
        <v>1347</v>
      </c>
      <c r="G863" t="s">
        <v>1934</v>
      </c>
      <c r="H863" s="1245">
        <v>74.63</v>
      </c>
      <c r="I863" s="1245">
        <v>70.489999999999995</v>
      </c>
    </row>
    <row r="864" spans="1:9" x14ac:dyDescent="0.35">
      <c r="A864">
        <v>42415</v>
      </c>
      <c r="B864" s="1242">
        <v>45287</v>
      </c>
      <c r="C864" s="1243">
        <v>0.49652777777777773</v>
      </c>
      <c r="D864" t="s">
        <v>1131</v>
      </c>
      <c r="E864" t="s">
        <v>1132</v>
      </c>
      <c r="F864" t="s">
        <v>1347</v>
      </c>
      <c r="G864" t="s">
        <v>1935</v>
      </c>
      <c r="H864" s="1245">
        <v>74.95</v>
      </c>
      <c r="I864" s="1245">
        <v>70.790000000000006</v>
      </c>
    </row>
    <row r="865" spans="1:9" x14ac:dyDescent="0.35">
      <c r="A865">
        <v>42416</v>
      </c>
      <c r="B865" s="1242">
        <v>45287</v>
      </c>
      <c r="C865" s="1243">
        <v>0.49652777777777773</v>
      </c>
      <c r="D865" t="s">
        <v>1131</v>
      </c>
      <c r="E865" t="s">
        <v>1132</v>
      </c>
      <c r="F865" t="s">
        <v>1347</v>
      </c>
      <c r="G865" t="s">
        <v>1936</v>
      </c>
      <c r="H865" s="1245">
        <v>73.650000000000006</v>
      </c>
      <c r="I865" s="1245">
        <v>69.569999999999993</v>
      </c>
    </row>
    <row r="866" spans="1:9" x14ac:dyDescent="0.35">
      <c r="A866">
        <v>42417</v>
      </c>
      <c r="B866" s="1242">
        <v>45287</v>
      </c>
      <c r="C866" s="1243">
        <v>0.49652777777777773</v>
      </c>
      <c r="D866" t="s">
        <v>1131</v>
      </c>
      <c r="E866" t="s">
        <v>1132</v>
      </c>
      <c r="F866" t="s">
        <v>1347</v>
      </c>
      <c r="G866" t="s">
        <v>1937</v>
      </c>
      <c r="H866" s="1245">
        <v>73.97</v>
      </c>
      <c r="I866" s="1245">
        <v>69.87</v>
      </c>
    </row>
    <row r="867" spans="1:9" x14ac:dyDescent="0.35">
      <c r="A867">
        <v>42418</v>
      </c>
      <c r="B867" s="1242">
        <v>45287</v>
      </c>
      <c r="C867" s="1243">
        <v>0.49652777777777773</v>
      </c>
      <c r="D867" t="s">
        <v>1131</v>
      </c>
      <c r="E867" t="s">
        <v>1132</v>
      </c>
      <c r="F867" t="s">
        <v>1347</v>
      </c>
      <c r="G867" t="s">
        <v>1938</v>
      </c>
      <c r="H867" s="1245">
        <v>74.290000000000006</v>
      </c>
      <c r="I867" s="1245">
        <v>70.17</v>
      </c>
    </row>
    <row r="868" spans="1:9" x14ac:dyDescent="0.35">
      <c r="A868">
        <v>42419</v>
      </c>
      <c r="B868" s="1242">
        <v>45287</v>
      </c>
      <c r="C868" s="1243">
        <v>0.49652777777777773</v>
      </c>
      <c r="D868" t="s">
        <v>1131</v>
      </c>
      <c r="E868" t="s">
        <v>1132</v>
      </c>
      <c r="F868" t="s">
        <v>1347</v>
      </c>
      <c r="G868" t="s">
        <v>1939</v>
      </c>
      <c r="H868" s="1245">
        <v>74.61</v>
      </c>
      <c r="I868" s="1245">
        <v>70.47</v>
      </c>
    </row>
    <row r="869" spans="1:9" x14ac:dyDescent="0.35">
      <c r="A869">
        <v>42420</v>
      </c>
      <c r="B869" s="1242">
        <v>45287</v>
      </c>
      <c r="C869" s="1243">
        <v>0.49652777777777773</v>
      </c>
      <c r="D869" t="s">
        <v>1131</v>
      </c>
      <c r="E869" t="s">
        <v>1132</v>
      </c>
      <c r="F869" t="s">
        <v>1347</v>
      </c>
      <c r="G869" t="s">
        <v>1940</v>
      </c>
      <c r="H869" s="1245">
        <v>74.930000000000007</v>
      </c>
      <c r="I869" s="1245">
        <v>70.77</v>
      </c>
    </row>
    <row r="870" spans="1:9" x14ac:dyDescent="0.35">
      <c r="A870">
        <v>42421</v>
      </c>
      <c r="B870" s="1242">
        <v>45287</v>
      </c>
      <c r="C870" s="1243">
        <v>0.49652777777777773</v>
      </c>
      <c r="D870" t="s">
        <v>1131</v>
      </c>
      <c r="E870" t="s">
        <v>1132</v>
      </c>
      <c r="F870" t="s">
        <v>1347</v>
      </c>
      <c r="G870" t="s">
        <v>1941</v>
      </c>
      <c r="H870" s="1245">
        <v>73.63</v>
      </c>
      <c r="I870" s="1245">
        <v>69.55</v>
      </c>
    </row>
    <row r="871" spans="1:9" x14ac:dyDescent="0.35">
      <c r="A871">
        <v>42422</v>
      </c>
      <c r="B871" s="1242">
        <v>45287</v>
      </c>
      <c r="C871" s="1243">
        <v>0.49652777777777773</v>
      </c>
      <c r="D871" t="s">
        <v>1131</v>
      </c>
      <c r="E871" t="s">
        <v>1132</v>
      </c>
      <c r="F871" t="s">
        <v>1347</v>
      </c>
      <c r="G871" t="s">
        <v>1942</v>
      </c>
      <c r="H871" s="1245">
        <v>73.95</v>
      </c>
      <c r="I871" s="1245">
        <v>69.849999999999994</v>
      </c>
    </row>
    <row r="872" spans="1:9" x14ac:dyDescent="0.35">
      <c r="A872">
        <v>42423</v>
      </c>
      <c r="B872" s="1242">
        <v>45287</v>
      </c>
      <c r="C872" s="1243">
        <v>0.49652777777777773</v>
      </c>
      <c r="D872" t="s">
        <v>1131</v>
      </c>
      <c r="E872" t="s">
        <v>1132</v>
      </c>
      <c r="F872" t="s">
        <v>1347</v>
      </c>
      <c r="G872" t="s">
        <v>1943</v>
      </c>
      <c r="H872" s="1245">
        <v>74.27</v>
      </c>
      <c r="I872" s="1245">
        <v>70.150000000000006</v>
      </c>
    </row>
    <row r="873" spans="1:9" x14ac:dyDescent="0.35">
      <c r="A873">
        <v>42424</v>
      </c>
      <c r="B873" s="1242">
        <v>45287</v>
      </c>
      <c r="C873" s="1243">
        <v>0.49652777777777773</v>
      </c>
      <c r="D873" t="s">
        <v>1131</v>
      </c>
      <c r="E873" t="s">
        <v>1132</v>
      </c>
      <c r="F873" t="s">
        <v>1347</v>
      </c>
      <c r="G873" t="s">
        <v>1944</v>
      </c>
      <c r="H873" s="1245">
        <v>74.59</v>
      </c>
      <c r="I873" s="1245">
        <v>70.45</v>
      </c>
    </row>
    <row r="874" spans="1:9" x14ac:dyDescent="0.35">
      <c r="A874">
        <v>42425</v>
      </c>
      <c r="B874" s="1242">
        <v>45287</v>
      </c>
      <c r="C874" s="1243">
        <v>0.49652777777777773</v>
      </c>
      <c r="D874" t="s">
        <v>1131</v>
      </c>
      <c r="E874" t="s">
        <v>1132</v>
      </c>
      <c r="F874" t="s">
        <v>1347</v>
      </c>
      <c r="G874" t="s">
        <v>1945</v>
      </c>
      <c r="H874" s="1245">
        <v>74.91</v>
      </c>
      <c r="I874" s="1245">
        <v>70.75</v>
      </c>
    </row>
    <row r="875" spans="1:9" x14ac:dyDescent="0.35">
      <c r="A875">
        <v>42426</v>
      </c>
      <c r="B875" s="1242">
        <v>45287</v>
      </c>
      <c r="C875" s="1243">
        <v>0.49652777777777773</v>
      </c>
      <c r="D875" t="s">
        <v>1131</v>
      </c>
      <c r="E875" t="s">
        <v>1132</v>
      </c>
      <c r="F875" t="s">
        <v>1347</v>
      </c>
      <c r="G875" t="s">
        <v>1946</v>
      </c>
      <c r="H875" s="1245">
        <v>73.61</v>
      </c>
      <c r="I875" s="1245">
        <v>69.53</v>
      </c>
    </row>
    <row r="876" spans="1:9" x14ac:dyDescent="0.35">
      <c r="A876">
        <v>42427</v>
      </c>
      <c r="B876" s="1242">
        <v>45287</v>
      </c>
      <c r="C876" s="1243">
        <v>0.49652777777777773</v>
      </c>
      <c r="D876" t="s">
        <v>1131</v>
      </c>
      <c r="E876" t="s">
        <v>1132</v>
      </c>
      <c r="F876" t="s">
        <v>1347</v>
      </c>
      <c r="G876" t="s">
        <v>1947</v>
      </c>
      <c r="H876" s="1245">
        <v>73.930000000000007</v>
      </c>
      <c r="I876" s="1245">
        <v>69.83</v>
      </c>
    </row>
    <row r="877" spans="1:9" x14ac:dyDescent="0.35">
      <c r="A877">
        <v>42428</v>
      </c>
      <c r="B877" s="1242">
        <v>45287</v>
      </c>
      <c r="C877" s="1243">
        <v>0.49652777777777773</v>
      </c>
      <c r="D877" t="s">
        <v>1131</v>
      </c>
      <c r="E877" t="s">
        <v>1132</v>
      </c>
      <c r="F877" t="s">
        <v>1347</v>
      </c>
      <c r="G877" t="s">
        <v>1948</v>
      </c>
      <c r="H877" s="1245">
        <v>74.25</v>
      </c>
      <c r="I877" s="1245">
        <v>70.13</v>
      </c>
    </row>
    <row r="878" spans="1:9" x14ac:dyDescent="0.35">
      <c r="A878">
        <v>42429</v>
      </c>
      <c r="B878" s="1242">
        <v>45287</v>
      </c>
      <c r="C878" s="1243">
        <v>0.49652777777777773</v>
      </c>
      <c r="D878" t="s">
        <v>1131</v>
      </c>
      <c r="E878" t="s">
        <v>1132</v>
      </c>
      <c r="F878" t="s">
        <v>1347</v>
      </c>
      <c r="G878" t="s">
        <v>1949</v>
      </c>
      <c r="H878" s="1245">
        <v>74.569999999999993</v>
      </c>
      <c r="I878" s="1245">
        <v>70.430000000000007</v>
      </c>
    </row>
    <row r="879" spans="1:9" x14ac:dyDescent="0.35">
      <c r="A879">
        <v>42430</v>
      </c>
      <c r="B879" s="1242">
        <v>45287</v>
      </c>
      <c r="C879" s="1243">
        <v>0.49652777777777773</v>
      </c>
      <c r="D879" t="s">
        <v>1131</v>
      </c>
      <c r="E879" t="s">
        <v>1132</v>
      </c>
      <c r="F879" t="s">
        <v>1347</v>
      </c>
      <c r="G879" t="s">
        <v>1950</v>
      </c>
      <c r="H879" s="1245">
        <v>74.89</v>
      </c>
      <c r="I879" s="1245">
        <v>70.73</v>
      </c>
    </row>
    <row r="880" spans="1:9" x14ac:dyDescent="0.35">
      <c r="A880">
        <v>42431</v>
      </c>
      <c r="B880" s="1242">
        <v>45287</v>
      </c>
      <c r="C880" s="1243">
        <v>0.49652777777777773</v>
      </c>
      <c r="D880" t="s">
        <v>1131</v>
      </c>
      <c r="E880" t="s">
        <v>1132</v>
      </c>
      <c r="F880" t="s">
        <v>1347</v>
      </c>
      <c r="G880" t="s">
        <v>1951</v>
      </c>
      <c r="H880" s="1245">
        <v>73.59</v>
      </c>
      <c r="I880" s="1245">
        <v>69.52</v>
      </c>
    </row>
    <row r="881" spans="1:9" x14ac:dyDescent="0.35">
      <c r="A881">
        <v>42432</v>
      </c>
      <c r="B881" s="1242">
        <v>45287</v>
      </c>
      <c r="C881" s="1243">
        <v>0.49652777777777773</v>
      </c>
      <c r="D881" t="s">
        <v>1131</v>
      </c>
      <c r="E881" t="s">
        <v>1132</v>
      </c>
      <c r="F881" t="s">
        <v>1347</v>
      </c>
      <c r="G881" t="s">
        <v>1952</v>
      </c>
      <c r="H881" s="1245">
        <v>73.91</v>
      </c>
      <c r="I881" s="1245">
        <v>69.819999999999993</v>
      </c>
    </row>
    <row r="882" spans="1:9" x14ac:dyDescent="0.35">
      <c r="A882">
        <v>42433</v>
      </c>
      <c r="B882" s="1242">
        <v>45287</v>
      </c>
      <c r="C882" s="1243">
        <v>0.49652777777777773</v>
      </c>
      <c r="D882" t="s">
        <v>1131</v>
      </c>
      <c r="E882" t="s">
        <v>1132</v>
      </c>
      <c r="F882" t="s">
        <v>1347</v>
      </c>
      <c r="G882" t="s">
        <v>1953</v>
      </c>
      <c r="H882" s="1245">
        <v>74.23</v>
      </c>
      <c r="I882" s="1245">
        <v>70.12</v>
      </c>
    </row>
    <row r="883" spans="1:9" x14ac:dyDescent="0.35">
      <c r="A883">
        <v>42434</v>
      </c>
      <c r="B883" s="1242">
        <v>45287</v>
      </c>
      <c r="C883" s="1243">
        <v>0.49652777777777773</v>
      </c>
      <c r="D883" t="s">
        <v>1131</v>
      </c>
      <c r="E883" t="s">
        <v>1132</v>
      </c>
      <c r="F883" t="s">
        <v>1347</v>
      </c>
      <c r="G883" t="s">
        <v>1954</v>
      </c>
      <c r="H883" s="1245">
        <v>74.55</v>
      </c>
      <c r="I883" s="1245">
        <v>70.42</v>
      </c>
    </row>
    <row r="884" spans="1:9" x14ac:dyDescent="0.35">
      <c r="A884">
        <v>42435</v>
      </c>
      <c r="B884" s="1242">
        <v>45287</v>
      </c>
      <c r="C884" s="1243">
        <v>0.49652777777777773</v>
      </c>
      <c r="D884" t="s">
        <v>1131</v>
      </c>
      <c r="E884" t="s">
        <v>1132</v>
      </c>
      <c r="F884" t="s">
        <v>1347</v>
      </c>
      <c r="G884" t="s">
        <v>1955</v>
      </c>
      <c r="H884" s="1245">
        <v>74.87</v>
      </c>
      <c r="I884" s="1245">
        <v>70.72</v>
      </c>
    </row>
    <row r="885" spans="1:9" x14ac:dyDescent="0.35">
      <c r="A885">
        <v>42436</v>
      </c>
      <c r="B885" s="1242">
        <v>45287</v>
      </c>
      <c r="C885" s="1243">
        <v>0.49652777777777773</v>
      </c>
      <c r="D885" t="s">
        <v>1131</v>
      </c>
      <c r="E885" t="s">
        <v>1132</v>
      </c>
      <c r="F885" t="s">
        <v>1347</v>
      </c>
      <c r="G885" t="s">
        <v>1956</v>
      </c>
      <c r="H885" s="1245">
        <v>73.569999999999993</v>
      </c>
      <c r="I885" s="1245">
        <v>69.5</v>
      </c>
    </row>
    <row r="886" spans="1:9" x14ac:dyDescent="0.35">
      <c r="A886">
        <v>42437</v>
      </c>
      <c r="B886" s="1242">
        <v>45287</v>
      </c>
      <c r="C886" s="1243">
        <v>0.49652777777777773</v>
      </c>
      <c r="D886" t="s">
        <v>1131</v>
      </c>
      <c r="E886" t="s">
        <v>1132</v>
      </c>
      <c r="F886" t="s">
        <v>1347</v>
      </c>
      <c r="G886" t="s">
        <v>1957</v>
      </c>
      <c r="H886" s="1245">
        <v>73.89</v>
      </c>
      <c r="I886" s="1245">
        <v>69.8</v>
      </c>
    </row>
    <row r="887" spans="1:9" x14ac:dyDescent="0.35">
      <c r="A887">
        <v>42438</v>
      </c>
      <c r="B887" s="1242">
        <v>45287</v>
      </c>
      <c r="C887" s="1243">
        <v>0.49652777777777773</v>
      </c>
      <c r="D887" t="s">
        <v>1131</v>
      </c>
      <c r="E887" t="s">
        <v>1132</v>
      </c>
      <c r="F887" t="s">
        <v>1347</v>
      </c>
      <c r="G887" t="s">
        <v>1958</v>
      </c>
      <c r="H887" s="1245">
        <v>74.209999999999994</v>
      </c>
      <c r="I887" s="1245">
        <v>70.099999999999994</v>
      </c>
    </row>
    <row r="888" spans="1:9" x14ac:dyDescent="0.35">
      <c r="A888">
        <v>42439</v>
      </c>
      <c r="B888" s="1242">
        <v>45287</v>
      </c>
      <c r="C888" s="1243">
        <v>0.49652777777777773</v>
      </c>
      <c r="D888" t="s">
        <v>1131</v>
      </c>
      <c r="E888" t="s">
        <v>1132</v>
      </c>
      <c r="F888" t="s">
        <v>1347</v>
      </c>
      <c r="G888" t="s">
        <v>1959</v>
      </c>
      <c r="H888" s="1245">
        <v>74.53</v>
      </c>
      <c r="I888" s="1245">
        <v>70.400000000000006</v>
      </c>
    </row>
    <row r="889" spans="1:9" x14ac:dyDescent="0.35">
      <c r="A889">
        <v>42440</v>
      </c>
      <c r="B889" s="1242">
        <v>45287</v>
      </c>
      <c r="C889" s="1243">
        <v>0.49652777777777773</v>
      </c>
      <c r="D889" t="s">
        <v>1131</v>
      </c>
      <c r="E889" t="s">
        <v>1132</v>
      </c>
      <c r="F889" t="s">
        <v>1347</v>
      </c>
      <c r="G889" t="s">
        <v>1960</v>
      </c>
      <c r="H889" s="1245">
        <v>74.849999999999994</v>
      </c>
      <c r="I889" s="1245">
        <v>70.7</v>
      </c>
    </row>
    <row r="890" spans="1:9" x14ac:dyDescent="0.35">
      <c r="A890">
        <v>42441</v>
      </c>
      <c r="B890" s="1242">
        <v>45287</v>
      </c>
      <c r="C890" s="1243">
        <v>0.49652777777777773</v>
      </c>
      <c r="D890" t="s">
        <v>1131</v>
      </c>
      <c r="E890" t="s">
        <v>1132</v>
      </c>
      <c r="F890" t="s">
        <v>1347</v>
      </c>
      <c r="G890" t="s">
        <v>1961</v>
      </c>
      <c r="H890" s="1245">
        <v>73.55</v>
      </c>
      <c r="I890" s="1245">
        <v>69.48</v>
      </c>
    </row>
    <row r="891" spans="1:9" x14ac:dyDescent="0.35">
      <c r="A891">
        <v>42442</v>
      </c>
      <c r="B891" s="1242">
        <v>45287</v>
      </c>
      <c r="C891" s="1243">
        <v>0.49652777777777773</v>
      </c>
      <c r="D891" t="s">
        <v>1131</v>
      </c>
      <c r="E891" t="s">
        <v>1132</v>
      </c>
      <c r="F891" t="s">
        <v>1347</v>
      </c>
      <c r="G891" t="s">
        <v>1962</v>
      </c>
      <c r="H891" s="1245">
        <v>73.87</v>
      </c>
      <c r="I891" s="1245">
        <v>69.78</v>
      </c>
    </row>
    <row r="892" spans="1:9" x14ac:dyDescent="0.35">
      <c r="A892">
        <v>42443</v>
      </c>
      <c r="B892" s="1242">
        <v>45287</v>
      </c>
      <c r="C892" s="1243">
        <v>0.49652777777777773</v>
      </c>
      <c r="D892" t="s">
        <v>1131</v>
      </c>
      <c r="E892" t="s">
        <v>1132</v>
      </c>
      <c r="F892" t="s">
        <v>1347</v>
      </c>
      <c r="G892" t="s">
        <v>1963</v>
      </c>
      <c r="H892" s="1245">
        <v>74.19</v>
      </c>
      <c r="I892" s="1245">
        <v>70.08</v>
      </c>
    </row>
    <row r="893" spans="1:9" x14ac:dyDescent="0.35">
      <c r="A893">
        <v>42444</v>
      </c>
      <c r="B893" s="1242">
        <v>45287</v>
      </c>
      <c r="C893" s="1243">
        <v>0.49652777777777773</v>
      </c>
      <c r="D893" t="s">
        <v>1131</v>
      </c>
      <c r="E893" t="s">
        <v>1132</v>
      </c>
      <c r="F893" t="s">
        <v>1347</v>
      </c>
      <c r="G893" t="s">
        <v>1964</v>
      </c>
      <c r="H893" s="1245">
        <v>74.510000000000005</v>
      </c>
      <c r="I893" s="1245">
        <v>70.38</v>
      </c>
    </row>
    <row r="894" spans="1:9" x14ac:dyDescent="0.35">
      <c r="A894">
        <v>42445</v>
      </c>
      <c r="B894" s="1242">
        <v>45287</v>
      </c>
      <c r="C894" s="1243">
        <v>0.49652777777777773</v>
      </c>
      <c r="D894" t="s">
        <v>1131</v>
      </c>
      <c r="E894" t="s">
        <v>1132</v>
      </c>
      <c r="F894" t="s">
        <v>1347</v>
      </c>
      <c r="G894" t="s">
        <v>1965</v>
      </c>
      <c r="H894" s="1245">
        <v>74.83</v>
      </c>
      <c r="I894" s="1245">
        <v>70.680000000000007</v>
      </c>
    </row>
    <row r="895" spans="1:9" x14ac:dyDescent="0.35">
      <c r="A895">
        <v>42446</v>
      </c>
      <c r="B895" s="1242">
        <v>45287</v>
      </c>
      <c r="C895" s="1243">
        <v>0.49652777777777773</v>
      </c>
      <c r="D895" t="s">
        <v>1131</v>
      </c>
      <c r="E895" t="s">
        <v>1132</v>
      </c>
      <c r="F895" t="s">
        <v>1347</v>
      </c>
      <c r="G895" t="s">
        <v>1966</v>
      </c>
      <c r="H895" s="1245">
        <v>73.53</v>
      </c>
      <c r="I895" s="1245">
        <v>69.459999999999994</v>
      </c>
    </row>
    <row r="896" spans="1:9" x14ac:dyDescent="0.35">
      <c r="A896">
        <v>42447</v>
      </c>
      <c r="B896" s="1242">
        <v>45287</v>
      </c>
      <c r="C896" s="1243">
        <v>0.49652777777777773</v>
      </c>
      <c r="D896" t="s">
        <v>1131</v>
      </c>
      <c r="E896" t="s">
        <v>1132</v>
      </c>
      <c r="F896" t="s">
        <v>1347</v>
      </c>
      <c r="G896" t="s">
        <v>1967</v>
      </c>
      <c r="H896" s="1245">
        <v>73.849999999999994</v>
      </c>
      <c r="I896" s="1245">
        <v>69.760000000000005</v>
      </c>
    </row>
    <row r="897" spans="1:9" x14ac:dyDescent="0.35">
      <c r="A897">
        <v>42448</v>
      </c>
      <c r="B897" s="1242">
        <v>45287</v>
      </c>
      <c r="C897" s="1243">
        <v>0.49652777777777773</v>
      </c>
      <c r="D897" t="s">
        <v>1131</v>
      </c>
      <c r="E897" t="s">
        <v>1132</v>
      </c>
      <c r="F897" t="s">
        <v>1347</v>
      </c>
      <c r="G897" t="s">
        <v>1968</v>
      </c>
      <c r="H897" s="1245">
        <v>74.17</v>
      </c>
      <c r="I897" s="1245">
        <v>70.06</v>
      </c>
    </row>
    <row r="898" spans="1:9" x14ac:dyDescent="0.35">
      <c r="A898">
        <v>42449</v>
      </c>
      <c r="B898" s="1242">
        <v>45287</v>
      </c>
      <c r="C898" s="1243">
        <v>0.49652777777777773</v>
      </c>
      <c r="D898" t="s">
        <v>1131</v>
      </c>
      <c r="E898" t="s">
        <v>1132</v>
      </c>
      <c r="F898" t="s">
        <v>1347</v>
      </c>
      <c r="G898" t="s">
        <v>1969</v>
      </c>
      <c r="H898" s="1245">
        <v>74.489999999999995</v>
      </c>
      <c r="I898" s="1245">
        <v>70.36</v>
      </c>
    </row>
    <row r="899" spans="1:9" x14ac:dyDescent="0.35">
      <c r="A899">
        <v>42450</v>
      </c>
      <c r="B899" s="1242">
        <v>45287</v>
      </c>
      <c r="C899" s="1243">
        <v>0.49652777777777773</v>
      </c>
      <c r="D899" t="s">
        <v>1131</v>
      </c>
      <c r="E899" t="s">
        <v>1132</v>
      </c>
      <c r="F899" t="s">
        <v>1347</v>
      </c>
      <c r="G899" t="s">
        <v>1970</v>
      </c>
      <c r="H899" s="1245">
        <v>74.81</v>
      </c>
      <c r="I899" s="1245">
        <v>70.66</v>
      </c>
    </row>
    <row r="900" spans="1:9" x14ac:dyDescent="0.35">
      <c r="A900">
        <v>42451</v>
      </c>
      <c r="B900" s="1242">
        <v>45287</v>
      </c>
      <c r="C900" s="1243">
        <v>0.49652777777777773</v>
      </c>
      <c r="D900" t="s">
        <v>1131</v>
      </c>
      <c r="E900" t="s">
        <v>1132</v>
      </c>
      <c r="F900" t="s">
        <v>1347</v>
      </c>
      <c r="G900" t="s">
        <v>1971</v>
      </c>
      <c r="H900" s="1245">
        <v>73.510000000000005</v>
      </c>
      <c r="I900" s="1245">
        <v>69.44</v>
      </c>
    </row>
    <row r="901" spans="1:9" x14ac:dyDescent="0.35">
      <c r="A901">
        <v>42452</v>
      </c>
      <c r="B901" s="1242">
        <v>45287</v>
      </c>
      <c r="C901" s="1243">
        <v>0.49652777777777773</v>
      </c>
      <c r="D901" t="s">
        <v>1131</v>
      </c>
      <c r="E901" t="s">
        <v>1132</v>
      </c>
      <c r="F901" t="s">
        <v>1347</v>
      </c>
      <c r="G901" t="s">
        <v>1972</v>
      </c>
      <c r="H901" s="1245">
        <v>73.83</v>
      </c>
      <c r="I901" s="1245">
        <v>69.739999999999995</v>
      </c>
    </row>
    <row r="902" spans="1:9" x14ac:dyDescent="0.35">
      <c r="A902">
        <v>42453</v>
      </c>
      <c r="B902" s="1242">
        <v>45287</v>
      </c>
      <c r="C902" s="1243">
        <v>0.49652777777777773</v>
      </c>
      <c r="D902" t="s">
        <v>1131</v>
      </c>
      <c r="E902" t="s">
        <v>1132</v>
      </c>
      <c r="F902" t="s">
        <v>1347</v>
      </c>
      <c r="G902" t="s">
        <v>1973</v>
      </c>
      <c r="H902" s="1245">
        <v>74.150000000000006</v>
      </c>
      <c r="I902" s="1245">
        <v>70.040000000000006</v>
      </c>
    </row>
    <row r="903" spans="1:9" x14ac:dyDescent="0.35">
      <c r="A903">
        <v>42454</v>
      </c>
      <c r="B903" s="1242">
        <v>45287</v>
      </c>
      <c r="C903" s="1243">
        <v>0.49652777777777773</v>
      </c>
      <c r="D903" t="s">
        <v>1131</v>
      </c>
      <c r="E903" t="s">
        <v>1132</v>
      </c>
      <c r="F903" t="s">
        <v>1347</v>
      </c>
      <c r="G903" t="s">
        <v>1974</v>
      </c>
      <c r="H903" s="1245">
        <v>74.47</v>
      </c>
      <c r="I903" s="1245">
        <v>70.34</v>
      </c>
    </row>
    <row r="904" spans="1:9" x14ac:dyDescent="0.35">
      <c r="A904">
        <v>42455</v>
      </c>
      <c r="B904" s="1242">
        <v>45287</v>
      </c>
      <c r="C904" s="1243">
        <v>0.49652777777777773</v>
      </c>
      <c r="D904" t="s">
        <v>1131</v>
      </c>
      <c r="E904" t="s">
        <v>1132</v>
      </c>
      <c r="F904" t="s">
        <v>1347</v>
      </c>
      <c r="G904" t="s">
        <v>1975</v>
      </c>
      <c r="H904" s="1245">
        <v>74.790000000000006</v>
      </c>
      <c r="I904" s="1245">
        <v>70.64</v>
      </c>
    </row>
    <row r="905" spans="1:9" x14ac:dyDescent="0.35">
      <c r="A905">
        <v>42456</v>
      </c>
      <c r="B905" s="1242">
        <v>45287</v>
      </c>
      <c r="C905" s="1243">
        <v>0.49652777777777773</v>
      </c>
      <c r="D905" t="s">
        <v>1131</v>
      </c>
      <c r="E905" t="s">
        <v>1132</v>
      </c>
      <c r="F905" t="s">
        <v>1347</v>
      </c>
      <c r="G905" t="s">
        <v>1976</v>
      </c>
      <c r="H905" s="1245">
        <v>73.489999999999995</v>
      </c>
      <c r="I905" s="1245">
        <v>69.430000000000007</v>
      </c>
    </row>
    <row r="906" spans="1:9" x14ac:dyDescent="0.35">
      <c r="A906">
        <v>42457</v>
      </c>
      <c r="B906" s="1242">
        <v>45287</v>
      </c>
      <c r="C906" s="1243">
        <v>0.49652777777777773</v>
      </c>
      <c r="D906" t="s">
        <v>1131</v>
      </c>
      <c r="E906" t="s">
        <v>1132</v>
      </c>
      <c r="F906" t="s">
        <v>1347</v>
      </c>
      <c r="G906" t="s">
        <v>1977</v>
      </c>
      <c r="H906" s="1245">
        <v>73.81</v>
      </c>
      <c r="I906" s="1245">
        <v>69.73</v>
      </c>
    </row>
    <row r="907" spans="1:9" x14ac:dyDescent="0.35">
      <c r="A907">
        <v>42458</v>
      </c>
      <c r="B907" s="1242">
        <v>45287</v>
      </c>
      <c r="C907" s="1243">
        <v>0.49652777777777773</v>
      </c>
      <c r="D907" t="s">
        <v>1131</v>
      </c>
      <c r="E907" t="s">
        <v>1132</v>
      </c>
      <c r="F907" t="s">
        <v>1347</v>
      </c>
      <c r="G907" t="s">
        <v>1978</v>
      </c>
      <c r="H907" s="1245">
        <v>74.13</v>
      </c>
      <c r="I907" s="1245">
        <v>70.03</v>
      </c>
    </row>
    <row r="908" spans="1:9" x14ac:dyDescent="0.35">
      <c r="A908">
        <v>42459</v>
      </c>
      <c r="B908" s="1242">
        <v>45287</v>
      </c>
      <c r="C908" s="1243">
        <v>0.49652777777777773</v>
      </c>
      <c r="D908" t="s">
        <v>1131</v>
      </c>
      <c r="E908" t="s">
        <v>1132</v>
      </c>
      <c r="F908" t="s">
        <v>1347</v>
      </c>
      <c r="G908" t="s">
        <v>1979</v>
      </c>
      <c r="H908" s="1245">
        <v>74.45</v>
      </c>
      <c r="I908" s="1245">
        <v>70.33</v>
      </c>
    </row>
    <row r="909" spans="1:9" x14ac:dyDescent="0.35">
      <c r="A909">
        <v>42460</v>
      </c>
      <c r="B909" s="1242">
        <v>45287</v>
      </c>
      <c r="C909" s="1243">
        <v>0.49652777777777773</v>
      </c>
      <c r="D909" t="s">
        <v>1131</v>
      </c>
      <c r="E909" t="s">
        <v>1132</v>
      </c>
      <c r="F909" t="s">
        <v>1347</v>
      </c>
      <c r="G909" t="s">
        <v>1980</v>
      </c>
      <c r="H909" s="1245">
        <v>74.78</v>
      </c>
      <c r="I909" s="1245">
        <v>70.63</v>
      </c>
    </row>
    <row r="910" spans="1:9" x14ac:dyDescent="0.35">
      <c r="A910">
        <v>42461</v>
      </c>
      <c r="B910" s="1242">
        <v>45287</v>
      </c>
      <c r="C910" s="1243">
        <v>0.49652777777777773</v>
      </c>
      <c r="D910" t="s">
        <v>1131</v>
      </c>
      <c r="E910" t="s">
        <v>1132</v>
      </c>
      <c r="F910" t="s">
        <v>1347</v>
      </c>
      <c r="G910" t="s">
        <v>1981</v>
      </c>
      <c r="H910" s="1245">
        <v>73.47</v>
      </c>
      <c r="I910" s="1245">
        <v>69.41</v>
      </c>
    </row>
    <row r="911" spans="1:9" x14ac:dyDescent="0.35">
      <c r="A911">
        <v>42462</v>
      </c>
      <c r="B911" s="1242">
        <v>45287</v>
      </c>
      <c r="C911" s="1243">
        <v>0.49652777777777773</v>
      </c>
      <c r="D911" t="s">
        <v>1131</v>
      </c>
      <c r="E911" t="s">
        <v>1132</v>
      </c>
      <c r="F911" t="s">
        <v>1347</v>
      </c>
      <c r="G911" t="s">
        <v>1982</v>
      </c>
      <c r="H911" s="1245">
        <v>73.790000000000006</v>
      </c>
      <c r="I911" s="1245">
        <v>69.709999999999994</v>
      </c>
    </row>
    <row r="912" spans="1:9" x14ac:dyDescent="0.35">
      <c r="A912">
        <v>42463</v>
      </c>
      <c r="B912" s="1242">
        <v>45287</v>
      </c>
      <c r="C912" s="1243">
        <v>0.49652777777777773</v>
      </c>
      <c r="D912" t="s">
        <v>1131</v>
      </c>
      <c r="E912" t="s">
        <v>1132</v>
      </c>
      <c r="F912" t="s">
        <v>1347</v>
      </c>
      <c r="G912" t="s">
        <v>1983</v>
      </c>
      <c r="H912" s="1245">
        <v>74.11</v>
      </c>
      <c r="I912" s="1245">
        <v>70.010000000000005</v>
      </c>
    </row>
    <row r="913" spans="1:9" x14ac:dyDescent="0.35">
      <c r="A913">
        <v>42464</v>
      </c>
      <c r="B913" s="1242">
        <v>45287</v>
      </c>
      <c r="C913" s="1243">
        <v>0.49652777777777773</v>
      </c>
      <c r="D913" t="s">
        <v>1131</v>
      </c>
      <c r="E913" t="s">
        <v>1132</v>
      </c>
      <c r="F913" t="s">
        <v>1347</v>
      </c>
      <c r="G913" t="s">
        <v>1984</v>
      </c>
      <c r="H913" s="1245">
        <v>74.44</v>
      </c>
      <c r="I913" s="1245">
        <v>70.31</v>
      </c>
    </row>
    <row r="914" spans="1:9" x14ac:dyDescent="0.35">
      <c r="A914">
        <v>42465</v>
      </c>
      <c r="B914" s="1242">
        <v>45287</v>
      </c>
      <c r="C914" s="1243">
        <v>0.49652777777777773</v>
      </c>
      <c r="D914" t="s">
        <v>1131</v>
      </c>
      <c r="E914" t="s">
        <v>1132</v>
      </c>
      <c r="F914" t="s">
        <v>1347</v>
      </c>
      <c r="G914" t="s">
        <v>1985</v>
      </c>
      <c r="H914" s="1245">
        <v>74.760000000000005</v>
      </c>
      <c r="I914" s="1245">
        <v>70.61</v>
      </c>
    </row>
    <row r="915" spans="1:9" x14ac:dyDescent="0.35">
      <c r="A915">
        <v>42466</v>
      </c>
      <c r="B915" s="1242">
        <v>45287</v>
      </c>
      <c r="C915" s="1243">
        <v>0.49652777777777773</v>
      </c>
      <c r="D915" t="s">
        <v>1131</v>
      </c>
      <c r="E915" t="s">
        <v>1132</v>
      </c>
      <c r="F915" t="s">
        <v>1347</v>
      </c>
      <c r="G915" t="s">
        <v>1986</v>
      </c>
      <c r="H915" s="1245">
        <v>73.45</v>
      </c>
      <c r="I915" s="1245">
        <v>69.39</v>
      </c>
    </row>
    <row r="916" spans="1:9" x14ac:dyDescent="0.35">
      <c r="A916">
        <v>42467</v>
      </c>
      <c r="B916" s="1242">
        <v>45287</v>
      </c>
      <c r="C916" s="1243">
        <v>0.49652777777777773</v>
      </c>
      <c r="D916" t="s">
        <v>1131</v>
      </c>
      <c r="E916" t="s">
        <v>1132</v>
      </c>
      <c r="F916" t="s">
        <v>1347</v>
      </c>
      <c r="G916" t="s">
        <v>1987</v>
      </c>
      <c r="H916" s="1245">
        <v>73.77</v>
      </c>
      <c r="I916" s="1245">
        <v>69.69</v>
      </c>
    </row>
    <row r="917" spans="1:9" x14ac:dyDescent="0.35">
      <c r="A917">
        <v>42468</v>
      </c>
      <c r="B917" s="1242">
        <v>45287</v>
      </c>
      <c r="C917" s="1243">
        <v>0.49652777777777773</v>
      </c>
      <c r="D917" t="s">
        <v>1131</v>
      </c>
      <c r="E917" t="s">
        <v>1132</v>
      </c>
      <c r="F917" t="s">
        <v>1347</v>
      </c>
      <c r="G917" t="s">
        <v>1988</v>
      </c>
      <c r="H917" s="1245">
        <v>74.099999999999994</v>
      </c>
      <c r="I917" s="1245">
        <v>69.989999999999995</v>
      </c>
    </row>
    <row r="918" spans="1:9" x14ac:dyDescent="0.35">
      <c r="A918">
        <v>42469</v>
      </c>
      <c r="B918" s="1242">
        <v>45287</v>
      </c>
      <c r="C918" s="1243">
        <v>0.49652777777777773</v>
      </c>
      <c r="D918" t="s">
        <v>1131</v>
      </c>
      <c r="E918" t="s">
        <v>1132</v>
      </c>
      <c r="F918" t="s">
        <v>1347</v>
      </c>
      <c r="G918" t="s">
        <v>1989</v>
      </c>
      <c r="H918" s="1245">
        <v>74.42</v>
      </c>
      <c r="I918" s="1245">
        <v>70.290000000000006</v>
      </c>
    </row>
    <row r="919" spans="1:9" x14ac:dyDescent="0.35">
      <c r="A919">
        <v>42470</v>
      </c>
      <c r="B919" s="1242">
        <v>45287</v>
      </c>
      <c r="C919" s="1243">
        <v>0.49652777777777773</v>
      </c>
      <c r="D919" t="s">
        <v>1131</v>
      </c>
      <c r="E919" t="s">
        <v>1132</v>
      </c>
      <c r="F919" t="s">
        <v>1347</v>
      </c>
      <c r="G919" t="s">
        <v>1990</v>
      </c>
      <c r="H919" s="1245">
        <v>74.739999999999995</v>
      </c>
      <c r="I919" s="1245">
        <v>70.59</v>
      </c>
    </row>
    <row r="920" spans="1:9" x14ac:dyDescent="0.35">
      <c r="A920">
        <v>42471</v>
      </c>
      <c r="B920" s="1242">
        <v>45287</v>
      </c>
      <c r="C920" s="1243">
        <v>0.49652777777777773</v>
      </c>
      <c r="D920" t="s">
        <v>1131</v>
      </c>
      <c r="E920" t="s">
        <v>1132</v>
      </c>
      <c r="F920" t="s">
        <v>1347</v>
      </c>
      <c r="G920" t="s">
        <v>1991</v>
      </c>
      <c r="H920" s="1245">
        <v>73.430000000000007</v>
      </c>
      <c r="I920" s="1245">
        <v>69.38</v>
      </c>
    </row>
    <row r="921" spans="1:9" x14ac:dyDescent="0.35">
      <c r="A921">
        <v>42472</v>
      </c>
      <c r="B921" s="1242">
        <v>45287</v>
      </c>
      <c r="C921" s="1243">
        <v>0.49652777777777773</v>
      </c>
      <c r="D921" t="s">
        <v>1131</v>
      </c>
      <c r="E921" t="s">
        <v>1132</v>
      </c>
      <c r="F921" t="s">
        <v>1347</v>
      </c>
      <c r="G921" t="s">
        <v>1992</v>
      </c>
      <c r="H921" s="1245">
        <v>73.760000000000005</v>
      </c>
      <c r="I921" s="1245">
        <v>69.680000000000007</v>
      </c>
    </row>
    <row r="922" spans="1:9" x14ac:dyDescent="0.35">
      <c r="A922">
        <v>42473</v>
      </c>
      <c r="B922" s="1242">
        <v>45287</v>
      </c>
      <c r="C922" s="1243">
        <v>0.49652777777777773</v>
      </c>
      <c r="D922" t="s">
        <v>1131</v>
      </c>
      <c r="E922" t="s">
        <v>1132</v>
      </c>
      <c r="F922" t="s">
        <v>1347</v>
      </c>
      <c r="G922" t="s">
        <v>1993</v>
      </c>
      <c r="H922" s="1245">
        <v>74.08</v>
      </c>
      <c r="I922" s="1245">
        <v>69.98</v>
      </c>
    </row>
    <row r="923" spans="1:9" x14ac:dyDescent="0.35">
      <c r="A923">
        <v>42474</v>
      </c>
      <c r="B923" s="1242">
        <v>45287</v>
      </c>
      <c r="C923" s="1243">
        <v>0.49652777777777773</v>
      </c>
      <c r="D923" t="s">
        <v>1131</v>
      </c>
      <c r="E923" t="s">
        <v>1132</v>
      </c>
      <c r="F923" t="s">
        <v>1347</v>
      </c>
      <c r="G923" t="s">
        <v>1994</v>
      </c>
      <c r="H923" s="1245">
        <v>74.400000000000006</v>
      </c>
      <c r="I923" s="1245">
        <v>70.28</v>
      </c>
    </row>
    <row r="924" spans="1:9" x14ac:dyDescent="0.35">
      <c r="A924">
        <v>42475</v>
      </c>
      <c r="B924" s="1242">
        <v>45287</v>
      </c>
      <c r="C924" s="1243">
        <v>0.49652777777777773</v>
      </c>
      <c r="D924" t="s">
        <v>1131</v>
      </c>
      <c r="E924" t="s">
        <v>1132</v>
      </c>
      <c r="F924" t="s">
        <v>1347</v>
      </c>
      <c r="G924" t="s">
        <v>1995</v>
      </c>
      <c r="H924" s="1245">
        <v>74.72</v>
      </c>
      <c r="I924" s="1245">
        <v>70.58</v>
      </c>
    </row>
    <row r="925" spans="1:9" x14ac:dyDescent="0.35">
      <c r="A925">
        <v>42476</v>
      </c>
      <c r="B925" s="1242">
        <v>45287</v>
      </c>
      <c r="C925" s="1243">
        <v>0.49652777777777773</v>
      </c>
      <c r="D925" t="s">
        <v>1131</v>
      </c>
      <c r="E925" t="s">
        <v>1132</v>
      </c>
      <c r="F925" t="s">
        <v>1347</v>
      </c>
      <c r="G925" t="s">
        <v>1996</v>
      </c>
      <c r="H925" s="1245">
        <v>73.42</v>
      </c>
      <c r="I925" s="1245">
        <v>69.36</v>
      </c>
    </row>
    <row r="926" spans="1:9" x14ac:dyDescent="0.35">
      <c r="A926">
        <v>42477</v>
      </c>
      <c r="B926" s="1242">
        <v>45287</v>
      </c>
      <c r="C926" s="1243">
        <v>0.49652777777777773</v>
      </c>
      <c r="D926" t="s">
        <v>1131</v>
      </c>
      <c r="E926" t="s">
        <v>1132</v>
      </c>
      <c r="F926" t="s">
        <v>1347</v>
      </c>
      <c r="G926" t="s">
        <v>1997</v>
      </c>
      <c r="H926" s="1245">
        <v>73.739999999999995</v>
      </c>
      <c r="I926" s="1245">
        <v>69.66</v>
      </c>
    </row>
    <row r="927" spans="1:9" x14ac:dyDescent="0.35">
      <c r="A927">
        <v>42478</v>
      </c>
      <c r="B927" s="1242">
        <v>45287</v>
      </c>
      <c r="C927" s="1243">
        <v>0.49652777777777773</v>
      </c>
      <c r="D927" t="s">
        <v>1131</v>
      </c>
      <c r="E927" t="s">
        <v>1132</v>
      </c>
      <c r="F927" t="s">
        <v>1347</v>
      </c>
      <c r="G927" t="s">
        <v>1998</v>
      </c>
      <c r="H927" s="1245">
        <v>74.06</v>
      </c>
      <c r="I927" s="1245">
        <v>69.959999999999994</v>
      </c>
    </row>
    <row r="928" spans="1:9" x14ac:dyDescent="0.35">
      <c r="A928">
        <v>42479</v>
      </c>
      <c r="B928" s="1242">
        <v>45287</v>
      </c>
      <c r="C928" s="1243">
        <v>0.49652777777777773</v>
      </c>
      <c r="D928" t="s">
        <v>1131</v>
      </c>
      <c r="E928" t="s">
        <v>1132</v>
      </c>
      <c r="F928" t="s">
        <v>1347</v>
      </c>
      <c r="G928" t="s">
        <v>1999</v>
      </c>
      <c r="H928" s="1245">
        <v>74.38</v>
      </c>
      <c r="I928" s="1245">
        <v>70.260000000000005</v>
      </c>
    </row>
    <row r="929" spans="1:9" x14ac:dyDescent="0.35">
      <c r="A929">
        <v>42480</v>
      </c>
      <c r="B929" s="1242">
        <v>45287</v>
      </c>
      <c r="C929" s="1243">
        <v>0.49652777777777773</v>
      </c>
      <c r="D929" t="s">
        <v>1131</v>
      </c>
      <c r="E929" t="s">
        <v>1132</v>
      </c>
      <c r="F929" t="s">
        <v>1347</v>
      </c>
      <c r="G929" t="s">
        <v>2000</v>
      </c>
      <c r="H929" s="1245">
        <v>74.7</v>
      </c>
      <c r="I929" s="1245">
        <v>70.56</v>
      </c>
    </row>
    <row r="930" spans="1:9" x14ac:dyDescent="0.35">
      <c r="A930">
        <v>42481</v>
      </c>
      <c r="B930" s="1242">
        <v>45287</v>
      </c>
      <c r="C930" s="1243">
        <v>0.49652777777777773</v>
      </c>
      <c r="D930" t="s">
        <v>1131</v>
      </c>
      <c r="E930" t="s">
        <v>1132</v>
      </c>
      <c r="F930" t="s">
        <v>1347</v>
      </c>
      <c r="G930" t="s">
        <v>2001</v>
      </c>
      <c r="H930" s="1245">
        <v>73.400000000000006</v>
      </c>
      <c r="I930" s="1245">
        <v>69.34</v>
      </c>
    </row>
    <row r="931" spans="1:9" x14ac:dyDescent="0.35">
      <c r="A931">
        <v>42482</v>
      </c>
      <c r="B931" s="1242">
        <v>45287</v>
      </c>
      <c r="C931" s="1243">
        <v>0.49652777777777773</v>
      </c>
      <c r="D931" t="s">
        <v>1131</v>
      </c>
      <c r="E931" t="s">
        <v>1132</v>
      </c>
      <c r="F931" t="s">
        <v>1347</v>
      </c>
      <c r="G931" t="s">
        <v>2002</v>
      </c>
      <c r="H931" s="1245">
        <v>73.72</v>
      </c>
      <c r="I931" s="1245">
        <v>69.64</v>
      </c>
    </row>
    <row r="932" spans="1:9" x14ac:dyDescent="0.35">
      <c r="A932">
        <v>42483</v>
      </c>
      <c r="B932" s="1242">
        <v>45287</v>
      </c>
      <c r="C932" s="1243">
        <v>0.49652777777777773</v>
      </c>
      <c r="D932" t="s">
        <v>1131</v>
      </c>
      <c r="E932" t="s">
        <v>1132</v>
      </c>
      <c r="F932" t="s">
        <v>1347</v>
      </c>
      <c r="G932" t="s">
        <v>2003</v>
      </c>
      <c r="H932" s="1245">
        <v>74.040000000000006</v>
      </c>
      <c r="I932" s="1245">
        <v>69.94</v>
      </c>
    </row>
    <row r="933" spans="1:9" x14ac:dyDescent="0.35">
      <c r="A933">
        <v>42484</v>
      </c>
      <c r="B933" s="1242">
        <v>45287</v>
      </c>
      <c r="C933" s="1243">
        <v>0.49652777777777773</v>
      </c>
      <c r="D933" t="s">
        <v>1131</v>
      </c>
      <c r="E933" t="s">
        <v>1132</v>
      </c>
      <c r="F933" t="s">
        <v>1347</v>
      </c>
      <c r="G933" t="s">
        <v>2004</v>
      </c>
      <c r="H933" s="1245">
        <v>74.36</v>
      </c>
      <c r="I933" s="1245">
        <v>70.239999999999995</v>
      </c>
    </row>
    <row r="934" spans="1:9" x14ac:dyDescent="0.35">
      <c r="A934">
        <v>42485</v>
      </c>
      <c r="B934" s="1242">
        <v>45287</v>
      </c>
      <c r="C934" s="1243">
        <v>0.49652777777777773</v>
      </c>
      <c r="D934" t="s">
        <v>1131</v>
      </c>
      <c r="E934" t="s">
        <v>1132</v>
      </c>
      <c r="F934" t="s">
        <v>1347</v>
      </c>
      <c r="G934" t="s">
        <v>2005</v>
      </c>
      <c r="H934" s="1245">
        <v>74.69</v>
      </c>
      <c r="I934" s="1245">
        <v>70.540000000000006</v>
      </c>
    </row>
    <row r="935" spans="1:9" x14ac:dyDescent="0.35">
      <c r="A935">
        <v>42486</v>
      </c>
      <c r="B935" s="1242">
        <v>45287</v>
      </c>
      <c r="C935" s="1243">
        <v>0.49652777777777773</v>
      </c>
      <c r="D935" t="s">
        <v>1131</v>
      </c>
      <c r="E935" t="s">
        <v>1132</v>
      </c>
      <c r="F935" t="s">
        <v>1347</v>
      </c>
      <c r="G935" t="s">
        <v>2006</v>
      </c>
      <c r="H935" s="1245">
        <v>73.38</v>
      </c>
      <c r="I935" s="1245">
        <v>69.33</v>
      </c>
    </row>
    <row r="936" spans="1:9" x14ac:dyDescent="0.35">
      <c r="A936">
        <v>42487</v>
      </c>
      <c r="B936" s="1242">
        <v>45287</v>
      </c>
      <c r="C936" s="1243">
        <v>0.49652777777777773</v>
      </c>
      <c r="D936" t="s">
        <v>1131</v>
      </c>
      <c r="E936" t="s">
        <v>1132</v>
      </c>
      <c r="F936" t="s">
        <v>1347</v>
      </c>
      <c r="G936" t="s">
        <v>2007</v>
      </c>
      <c r="H936" s="1245">
        <v>73.7</v>
      </c>
      <c r="I936" s="1245">
        <v>69.63</v>
      </c>
    </row>
    <row r="937" spans="1:9" x14ac:dyDescent="0.35">
      <c r="A937">
        <v>42488</v>
      </c>
      <c r="B937" s="1242">
        <v>45287</v>
      </c>
      <c r="C937" s="1243">
        <v>0.49652777777777773</v>
      </c>
      <c r="D937" t="s">
        <v>1131</v>
      </c>
      <c r="E937" t="s">
        <v>1132</v>
      </c>
      <c r="F937" t="s">
        <v>1347</v>
      </c>
      <c r="G937" t="s">
        <v>2008</v>
      </c>
      <c r="H937" s="1245">
        <v>74.03</v>
      </c>
      <c r="I937" s="1245">
        <v>69.930000000000007</v>
      </c>
    </row>
    <row r="938" spans="1:9" x14ac:dyDescent="0.35">
      <c r="A938">
        <v>42489</v>
      </c>
      <c r="B938" s="1242">
        <v>45287</v>
      </c>
      <c r="C938" s="1243">
        <v>0.49652777777777773</v>
      </c>
      <c r="D938" t="s">
        <v>1131</v>
      </c>
      <c r="E938" t="s">
        <v>1132</v>
      </c>
      <c r="F938" t="s">
        <v>1347</v>
      </c>
      <c r="G938" t="s">
        <v>2009</v>
      </c>
      <c r="H938" s="1245">
        <v>74.349999999999994</v>
      </c>
      <c r="I938" s="1245">
        <v>70.23</v>
      </c>
    </row>
    <row r="939" spans="1:9" x14ac:dyDescent="0.35">
      <c r="A939">
        <v>42490</v>
      </c>
      <c r="B939" s="1242">
        <v>45287</v>
      </c>
      <c r="C939" s="1243">
        <v>0.49652777777777773</v>
      </c>
      <c r="D939" t="s">
        <v>1131</v>
      </c>
      <c r="E939" t="s">
        <v>1132</v>
      </c>
      <c r="F939" t="s">
        <v>1347</v>
      </c>
      <c r="G939" t="s">
        <v>2010</v>
      </c>
      <c r="H939" s="1245">
        <v>74.67</v>
      </c>
      <c r="I939" s="1245">
        <v>70.53</v>
      </c>
    </row>
    <row r="940" spans="1:9" x14ac:dyDescent="0.35">
      <c r="A940">
        <v>42491</v>
      </c>
      <c r="B940" s="1242">
        <v>45287</v>
      </c>
      <c r="C940" s="1243">
        <v>0.49652777777777773</v>
      </c>
      <c r="D940" t="s">
        <v>1131</v>
      </c>
      <c r="E940" t="s">
        <v>1132</v>
      </c>
      <c r="F940" t="s">
        <v>1347</v>
      </c>
      <c r="G940" t="s">
        <v>2011</v>
      </c>
      <c r="H940" s="1245">
        <v>73.36</v>
      </c>
      <c r="I940" s="1245">
        <v>69.31</v>
      </c>
    </row>
    <row r="941" spans="1:9" x14ac:dyDescent="0.35">
      <c r="A941">
        <v>42492</v>
      </c>
      <c r="B941" s="1242">
        <v>45287</v>
      </c>
      <c r="C941" s="1243">
        <v>0.49652777777777773</v>
      </c>
      <c r="D941" t="s">
        <v>1131</v>
      </c>
      <c r="E941" t="s">
        <v>1132</v>
      </c>
      <c r="F941" t="s">
        <v>1347</v>
      </c>
      <c r="G941" t="s">
        <v>2012</v>
      </c>
      <c r="H941" s="1245">
        <v>73.69</v>
      </c>
      <c r="I941" s="1245">
        <v>69.61</v>
      </c>
    </row>
    <row r="942" spans="1:9" x14ac:dyDescent="0.35">
      <c r="A942">
        <v>42493</v>
      </c>
      <c r="B942" s="1242">
        <v>45287</v>
      </c>
      <c r="C942" s="1243">
        <v>0.49652777777777773</v>
      </c>
      <c r="D942" t="s">
        <v>1131</v>
      </c>
      <c r="E942" t="s">
        <v>1132</v>
      </c>
      <c r="F942" t="s">
        <v>1347</v>
      </c>
      <c r="G942" t="s">
        <v>2013</v>
      </c>
      <c r="H942" s="1245">
        <v>74.010000000000005</v>
      </c>
      <c r="I942" s="1245">
        <v>69.91</v>
      </c>
    </row>
    <row r="943" spans="1:9" x14ac:dyDescent="0.35">
      <c r="A943">
        <v>42494</v>
      </c>
      <c r="B943" s="1242">
        <v>45287</v>
      </c>
      <c r="C943" s="1243">
        <v>0.49652777777777773</v>
      </c>
      <c r="D943" t="s">
        <v>1131</v>
      </c>
      <c r="E943" t="s">
        <v>1132</v>
      </c>
      <c r="F943" t="s">
        <v>1347</v>
      </c>
      <c r="G943" t="s">
        <v>2014</v>
      </c>
      <c r="H943" s="1245">
        <v>74.33</v>
      </c>
      <c r="I943" s="1245">
        <v>70.209999999999994</v>
      </c>
    </row>
    <row r="944" spans="1:9" x14ac:dyDescent="0.35">
      <c r="A944">
        <v>42495</v>
      </c>
      <c r="B944" s="1242">
        <v>45287</v>
      </c>
      <c r="C944" s="1243">
        <v>0.49652777777777773</v>
      </c>
      <c r="D944" t="s">
        <v>1131</v>
      </c>
      <c r="E944" t="s">
        <v>1132</v>
      </c>
      <c r="F944" t="s">
        <v>1347</v>
      </c>
      <c r="G944" t="s">
        <v>2015</v>
      </c>
      <c r="H944" s="1245">
        <v>74.650000000000006</v>
      </c>
      <c r="I944" s="1245">
        <v>70.510000000000005</v>
      </c>
    </row>
    <row r="945" spans="1:9" x14ac:dyDescent="0.35">
      <c r="A945">
        <v>42496</v>
      </c>
      <c r="B945" s="1242">
        <v>45287</v>
      </c>
      <c r="C945" s="1243">
        <v>0.49652777777777773</v>
      </c>
      <c r="D945" t="s">
        <v>1131</v>
      </c>
      <c r="E945" t="s">
        <v>1132</v>
      </c>
      <c r="F945" t="s">
        <v>1347</v>
      </c>
      <c r="G945" t="s">
        <v>2016</v>
      </c>
      <c r="H945" s="1245">
        <v>73.349999999999994</v>
      </c>
      <c r="I945" s="1245">
        <v>69.3</v>
      </c>
    </row>
    <row r="946" spans="1:9" x14ac:dyDescent="0.35">
      <c r="A946">
        <v>42497</v>
      </c>
      <c r="B946" s="1242">
        <v>45287</v>
      </c>
      <c r="C946" s="1243">
        <v>0.49652777777777773</v>
      </c>
      <c r="D946" t="s">
        <v>1131</v>
      </c>
      <c r="E946" t="s">
        <v>1132</v>
      </c>
      <c r="F946" t="s">
        <v>1347</v>
      </c>
      <c r="G946" t="s">
        <v>2017</v>
      </c>
      <c r="H946" s="1245">
        <v>73.67</v>
      </c>
      <c r="I946" s="1245">
        <v>69.599999999999994</v>
      </c>
    </row>
    <row r="947" spans="1:9" x14ac:dyDescent="0.35">
      <c r="A947">
        <v>42498</v>
      </c>
      <c r="B947" s="1242">
        <v>45287</v>
      </c>
      <c r="C947" s="1243">
        <v>0.49652777777777773</v>
      </c>
      <c r="D947" t="s">
        <v>1131</v>
      </c>
      <c r="E947" t="s">
        <v>1132</v>
      </c>
      <c r="F947" t="s">
        <v>1347</v>
      </c>
      <c r="G947" t="s">
        <v>2018</v>
      </c>
      <c r="H947" s="1245">
        <v>73.989999999999995</v>
      </c>
      <c r="I947" s="1245">
        <v>69.900000000000006</v>
      </c>
    </row>
    <row r="948" spans="1:9" x14ac:dyDescent="0.35">
      <c r="A948">
        <v>42499</v>
      </c>
      <c r="B948" s="1242">
        <v>45287</v>
      </c>
      <c r="C948" s="1243">
        <v>0.49652777777777773</v>
      </c>
      <c r="D948" t="s">
        <v>1131</v>
      </c>
      <c r="E948" t="s">
        <v>1132</v>
      </c>
      <c r="F948" t="s">
        <v>1347</v>
      </c>
      <c r="G948" t="s">
        <v>2019</v>
      </c>
      <c r="H948" s="1245">
        <v>74.31</v>
      </c>
      <c r="I948" s="1245">
        <v>70.2</v>
      </c>
    </row>
    <row r="949" spans="1:9" x14ac:dyDescent="0.35">
      <c r="A949">
        <v>42500</v>
      </c>
      <c r="B949" s="1242">
        <v>45287</v>
      </c>
      <c r="C949" s="1243">
        <v>0.49652777777777773</v>
      </c>
      <c r="D949" t="s">
        <v>1131</v>
      </c>
      <c r="E949" t="s">
        <v>1132</v>
      </c>
      <c r="F949" t="s">
        <v>1347</v>
      </c>
      <c r="G949" t="s">
        <v>2020</v>
      </c>
      <c r="H949" s="1245">
        <v>74.64</v>
      </c>
      <c r="I949" s="1245">
        <v>70.5</v>
      </c>
    </row>
    <row r="950" spans="1:9" x14ac:dyDescent="0.35">
      <c r="A950">
        <v>42501</v>
      </c>
      <c r="B950" s="1242">
        <v>45287</v>
      </c>
      <c r="C950" s="1243">
        <v>0.49652777777777773</v>
      </c>
      <c r="D950" t="s">
        <v>1131</v>
      </c>
      <c r="E950" t="s">
        <v>1132</v>
      </c>
      <c r="F950" t="s">
        <v>1347</v>
      </c>
      <c r="G950" t="s">
        <v>2021</v>
      </c>
      <c r="H950" s="1245">
        <v>73.33</v>
      </c>
      <c r="I950" s="1245">
        <v>69.28</v>
      </c>
    </row>
    <row r="951" spans="1:9" x14ac:dyDescent="0.35">
      <c r="A951">
        <v>42502</v>
      </c>
      <c r="B951" s="1242">
        <v>45287</v>
      </c>
      <c r="C951" s="1243">
        <v>0.49652777777777773</v>
      </c>
      <c r="D951" t="s">
        <v>1131</v>
      </c>
      <c r="E951" t="s">
        <v>1132</v>
      </c>
      <c r="F951" t="s">
        <v>1347</v>
      </c>
      <c r="G951" t="s">
        <v>2022</v>
      </c>
      <c r="H951" s="1245">
        <v>73.650000000000006</v>
      </c>
      <c r="I951" s="1245">
        <v>69.58</v>
      </c>
    </row>
    <row r="952" spans="1:9" x14ac:dyDescent="0.35">
      <c r="A952">
        <v>42503</v>
      </c>
      <c r="B952" s="1242">
        <v>45287</v>
      </c>
      <c r="C952" s="1243">
        <v>0.49652777777777773</v>
      </c>
      <c r="D952" t="s">
        <v>1131</v>
      </c>
      <c r="E952" t="s">
        <v>1132</v>
      </c>
      <c r="F952" t="s">
        <v>1347</v>
      </c>
      <c r="G952" t="s">
        <v>2023</v>
      </c>
      <c r="H952" s="1245">
        <v>73.98</v>
      </c>
      <c r="I952" s="1245">
        <v>69.88</v>
      </c>
    </row>
    <row r="953" spans="1:9" x14ac:dyDescent="0.35">
      <c r="A953">
        <v>42504</v>
      </c>
      <c r="B953" s="1242">
        <v>45287</v>
      </c>
      <c r="C953" s="1243">
        <v>0.49652777777777773</v>
      </c>
      <c r="D953" t="s">
        <v>1131</v>
      </c>
      <c r="E953" t="s">
        <v>1132</v>
      </c>
      <c r="F953" t="s">
        <v>1347</v>
      </c>
      <c r="G953" t="s">
        <v>2024</v>
      </c>
      <c r="H953" s="1245">
        <v>74.3</v>
      </c>
      <c r="I953" s="1245">
        <v>70.180000000000007</v>
      </c>
    </row>
    <row r="954" spans="1:9" x14ac:dyDescent="0.35">
      <c r="A954">
        <v>42505</v>
      </c>
      <c r="B954" s="1242">
        <v>45287</v>
      </c>
      <c r="C954" s="1243">
        <v>0.49652777777777773</v>
      </c>
      <c r="D954" t="s">
        <v>1131</v>
      </c>
      <c r="E954" t="s">
        <v>1132</v>
      </c>
      <c r="F954" t="s">
        <v>1347</v>
      </c>
      <c r="G954" t="s">
        <v>2025</v>
      </c>
      <c r="H954" s="1245">
        <v>74.62</v>
      </c>
      <c r="I954" s="1245">
        <v>70.48</v>
      </c>
    </row>
    <row r="955" spans="1:9" x14ac:dyDescent="0.35">
      <c r="A955">
        <v>42506</v>
      </c>
      <c r="B955" s="1242">
        <v>45287</v>
      </c>
      <c r="C955" s="1243">
        <v>0.49652777777777773</v>
      </c>
      <c r="D955" t="s">
        <v>1131</v>
      </c>
      <c r="E955" t="s">
        <v>1132</v>
      </c>
      <c r="F955" t="s">
        <v>1347</v>
      </c>
      <c r="G955" t="s">
        <v>2026</v>
      </c>
      <c r="H955" s="1245">
        <v>73.319999999999993</v>
      </c>
      <c r="I955" s="1245">
        <v>69.27</v>
      </c>
    </row>
    <row r="956" spans="1:9" x14ac:dyDescent="0.35">
      <c r="A956">
        <v>42507</v>
      </c>
      <c r="B956" s="1242">
        <v>45287</v>
      </c>
      <c r="C956" s="1243">
        <v>0.49652777777777773</v>
      </c>
      <c r="D956" t="s">
        <v>1131</v>
      </c>
      <c r="E956" t="s">
        <v>1132</v>
      </c>
      <c r="F956" t="s">
        <v>1347</v>
      </c>
      <c r="G956" t="s">
        <v>2027</v>
      </c>
      <c r="H956" s="1245">
        <v>73.64</v>
      </c>
      <c r="I956" s="1245">
        <v>69.569999999999993</v>
      </c>
    </row>
    <row r="957" spans="1:9" x14ac:dyDescent="0.35">
      <c r="A957">
        <v>42508</v>
      </c>
      <c r="B957" s="1242">
        <v>45287</v>
      </c>
      <c r="C957" s="1243">
        <v>0.49652777777777773</v>
      </c>
      <c r="D957" t="s">
        <v>1131</v>
      </c>
      <c r="E957" t="s">
        <v>1132</v>
      </c>
      <c r="F957" t="s">
        <v>1347</v>
      </c>
      <c r="G957" t="s">
        <v>2028</v>
      </c>
      <c r="H957" s="1245">
        <v>73.959999999999994</v>
      </c>
      <c r="I957" s="1245">
        <v>69.87</v>
      </c>
    </row>
    <row r="958" spans="1:9" x14ac:dyDescent="0.35">
      <c r="A958">
        <v>42509</v>
      </c>
      <c r="B958" s="1242">
        <v>45287</v>
      </c>
      <c r="C958" s="1243">
        <v>0.49652777777777773</v>
      </c>
      <c r="D958" t="s">
        <v>1131</v>
      </c>
      <c r="E958" t="s">
        <v>1132</v>
      </c>
      <c r="F958" t="s">
        <v>1347</v>
      </c>
      <c r="G958" t="s">
        <v>2029</v>
      </c>
      <c r="H958" s="1245">
        <v>74.28</v>
      </c>
      <c r="I958" s="1245">
        <v>70.17</v>
      </c>
    </row>
    <row r="959" spans="1:9" x14ac:dyDescent="0.35">
      <c r="A959">
        <v>42510</v>
      </c>
      <c r="B959" s="1242">
        <v>45287</v>
      </c>
      <c r="C959" s="1243">
        <v>0.49652777777777773</v>
      </c>
      <c r="D959" t="s">
        <v>1131</v>
      </c>
      <c r="E959" t="s">
        <v>1132</v>
      </c>
      <c r="F959" t="s">
        <v>1347</v>
      </c>
      <c r="G959" t="s">
        <v>2030</v>
      </c>
      <c r="H959" s="1245">
        <v>74.599999999999994</v>
      </c>
      <c r="I959" s="1245">
        <v>70.47</v>
      </c>
    </row>
    <row r="960" spans="1:9" x14ac:dyDescent="0.35">
      <c r="A960">
        <v>42511</v>
      </c>
      <c r="B960" s="1242">
        <v>45287</v>
      </c>
      <c r="C960" s="1243">
        <v>0.49652777777777773</v>
      </c>
      <c r="D960" t="s">
        <v>1131</v>
      </c>
      <c r="E960" t="s">
        <v>1132</v>
      </c>
      <c r="F960" t="s">
        <v>1347</v>
      </c>
      <c r="G960" t="s">
        <v>2031</v>
      </c>
      <c r="H960" s="1245">
        <v>73.3</v>
      </c>
      <c r="I960" s="1245">
        <v>69.25</v>
      </c>
    </row>
    <row r="961" spans="1:9" x14ac:dyDescent="0.35">
      <c r="A961">
        <v>42512</v>
      </c>
      <c r="B961" s="1242">
        <v>45287</v>
      </c>
      <c r="C961" s="1243">
        <v>0.49652777777777773</v>
      </c>
      <c r="D961" t="s">
        <v>1131</v>
      </c>
      <c r="E961" t="s">
        <v>1132</v>
      </c>
      <c r="F961" t="s">
        <v>1347</v>
      </c>
      <c r="G961" t="s">
        <v>2032</v>
      </c>
      <c r="H961" s="1245">
        <v>73.62</v>
      </c>
      <c r="I961" s="1245">
        <v>69.55</v>
      </c>
    </row>
    <row r="962" spans="1:9" x14ac:dyDescent="0.35">
      <c r="A962">
        <v>42513</v>
      </c>
      <c r="B962" s="1242">
        <v>45287</v>
      </c>
      <c r="C962" s="1243">
        <v>0.49652777777777773</v>
      </c>
      <c r="D962" t="s">
        <v>1131</v>
      </c>
      <c r="E962" t="s">
        <v>1132</v>
      </c>
      <c r="F962" t="s">
        <v>1347</v>
      </c>
      <c r="G962" t="s">
        <v>2033</v>
      </c>
      <c r="H962" s="1245">
        <v>73.94</v>
      </c>
      <c r="I962" s="1245">
        <v>69.849999999999994</v>
      </c>
    </row>
    <row r="963" spans="1:9" x14ac:dyDescent="0.35">
      <c r="A963">
        <v>42514</v>
      </c>
      <c r="B963" s="1242">
        <v>45287</v>
      </c>
      <c r="C963" s="1243">
        <v>0.49652777777777773</v>
      </c>
      <c r="D963" t="s">
        <v>1131</v>
      </c>
      <c r="E963" t="s">
        <v>1132</v>
      </c>
      <c r="F963" t="s">
        <v>1347</v>
      </c>
      <c r="G963" t="s">
        <v>2034</v>
      </c>
      <c r="H963" s="1245">
        <v>74.260000000000005</v>
      </c>
      <c r="I963" s="1245">
        <v>70.150000000000006</v>
      </c>
    </row>
    <row r="964" spans="1:9" x14ac:dyDescent="0.35">
      <c r="A964">
        <v>42515</v>
      </c>
      <c r="B964" s="1242">
        <v>45287</v>
      </c>
      <c r="C964" s="1243">
        <v>0.49652777777777773</v>
      </c>
      <c r="D964" t="s">
        <v>1131</v>
      </c>
      <c r="E964" t="s">
        <v>1132</v>
      </c>
      <c r="F964" t="s">
        <v>1347</v>
      </c>
      <c r="G964" t="s">
        <v>2035</v>
      </c>
      <c r="H964" s="1245">
        <v>74.59</v>
      </c>
      <c r="I964" s="1245">
        <v>70.45</v>
      </c>
    </row>
    <row r="965" spans="1:9" x14ac:dyDescent="0.35">
      <c r="A965">
        <v>42516</v>
      </c>
      <c r="B965" s="1242">
        <v>45287</v>
      </c>
      <c r="C965" s="1243">
        <v>0.49652777777777773</v>
      </c>
      <c r="D965" t="s">
        <v>1131</v>
      </c>
      <c r="E965" t="s">
        <v>1132</v>
      </c>
      <c r="F965" t="s">
        <v>1347</v>
      </c>
      <c r="G965" t="s">
        <v>2036</v>
      </c>
      <c r="H965" s="1245">
        <v>73.28</v>
      </c>
      <c r="I965" s="1245">
        <v>69.239999999999995</v>
      </c>
    </row>
    <row r="966" spans="1:9" x14ac:dyDescent="0.35">
      <c r="A966">
        <v>42517</v>
      </c>
      <c r="B966" s="1242">
        <v>45287</v>
      </c>
      <c r="C966" s="1243">
        <v>0.49652777777777773</v>
      </c>
      <c r="D966" t="s">
        <v>1131</v>
      </c>
      <c r="E966" t="s">
        <v>1132</v>
      </c>
      <c r="F966" t="s">
        <v>1347</v>
      </c>
      <c r="G966" t="s">
        <v>2037</v>
      </c>
      <c r="H966" s="1245">
        <v>73.599999999999994</v>
      </c>
      <c r="I966" s="1245">
        <v>69.540000000000006</v>
      </c>
    </row>
    <row r="967" spans="1:9" x14ac:dyDescent="0.35">
      <c r="A967">
        <v>42518</v>
      </c>
      <c r="B967" s="1242">
        <v>45287</v>
      </c>
      <c r="C967" s="1243">
        <v>0.49652777777777773</v>
      </c>
      <c r="D967" t="s">
        <v>1131</v>
      </c>
      <c r="E967" t="s">
        <v>1132</v>
      </c>
      <c r="F967" t="s">
        <v>1347</v>
      </c>
      <c r="G967" t="s">
        <v>2038</v>
      </c>
      <c r="H967" s="1245">
        <v>73.930000000000007</v>
      </c>
      <c r="I967" s="1245">
        <v>69.84</v>
      </c>
    </row>
    <row r="968" spans="1:9" x14ac:dyDescent="0.35">
      <c r="A968">
        <v>42519</v>
      </c>
      <c r="B968" s="1242">
        <v>45287</v>
      </c>
      <c r="C968" s="1243">
        <v>0.49652777777777773</v>
      </c>
      <c r="D968" t="s">
        <v>1131</v>
      </c>
      <c r="E968" t="s">
        <v>1132</v>
      </c>
      <c r="F968" t="s">
        <v>1347</v>
      </c>
      <c r="G968" t="s">
        <v>2039</v>
      </c>
      <c r="H968" s="1245">
        <v>74.25</v>
      </c>
      <c r="I968" s="1245">
        <v>70.14</v>
      </c>
    </row>
    <row r="969" spans="1:9" x14ac:dyDescent="0.35">
      <c r="A969">
        <v>42520</v>
      </c>
      <c r="B969" s="1242">
        <v>45287</v>
      </c>
      <c r="C969" s="1243">
        <v>0.49652777777777773</v>
      </c>
      <c r="D969" t="s">
        <v>1131</v>
      </c>
      <c r="E969" t="s">
        <v>1132</v>
      </c>
      <c r="F969" t="s">
        <v>1347</v>
      </c>
      <c r="G969" t="s">
        <v>2040</v>
      </c>
      <c r="H969" s="1245">
        <v>74.569999999999993</v>
      </c>
      <c r="I969" s="1245">
        <v>70.44</v>
      </c>
    </row>
    <row r="970" spans="1:9" x14ac:dyDescent="0.35">
      <c r="A970">
        <v>42521</v>
      </c>
      <c r="B970" s="1242">
        <v>45287</v>
      </c>
      <c r="C970" s="1243">
        <v>0.49652777777777773</v>
      </c>
      <c r="D970" t="s">
        <v>1131</v>
      </c>
      <c r="E970" t="s">
        <v>1132</v>
      </c>
      <c r="F970" t="s">
        <v>1347</v>
      </c>
      <c r="G970" t="s">
        <v>2041</v>
      </c>
      <c r="H970" s="1245">
        <v>73.27</v>
      </c>
      <c r="I970" s="1245">
        <v>69.22</v>
      </c>
    </row>
    <row r="971" spans="1:9" x14ac:dyDescent="0.35">
      <c r="A971">
        <v>42522</v>
      </c>
      <c r="B971" s="1242">
        <v>45287</v>
      </c>
      <c r="C971" s="1243">
        <v>0.49652777777777773</v>
      </c>
      <c r="D971" t="s">
        <v>1131</v>
      </c>
      <c r="E971" t="s">
        <v>1132</v>
      </c>
      <c r="F971" t="s">
        <v>1347</v>
      </c>
      <c r="G971" t="s">
        <v>2042</v>
      </c>
      <c r="H971" s="1245">
        <v>73.59</v>
      </c>
      <c r="I971" s="1245">
        <v>69.52</v>
      </c>
    </row>
    <row r="972" spans="1:9" x14ac:dyDescent="0.35">
      <c r="A972">
        <v>42523</v>
      </c>
      <c r="B972" s="1242">
        <v>45287</v>
      </c>
      <c r="C972" s="1243">
        <v>0.49652777777777773</v>
      </c>
      <c r="D972" t="s">
        <v>1131</v>
      </c>
      <c r="E972" t="s">
        <v>1132</v>
      </c>
      <c r="F972" t="s">
        <v>1347</v>
      </c>
      <c r="G972" t="s">
        <v>2043</v>
      </c>
      <c r="H972" s="1245">
        <v>73.91</v>
      </c>
      <c r="I972" s="1245">
        <v>69.819999999999993</v>
      </c>
    </row>
    <row r="973" spans="1:9" x14ac:dyDescent="0.35">
      <c r="A973">
        <v>42524</v>
      </c>
      <c r="B973" s="1242">
        <v>45287</v>
      </c>
      <c r="C973" s="1243">
        <v>0.49652777777777773</v>
      </c>
      <c r="D973" t="s">
        <v>1131</v>
      </c>
      <c r="E973" t="s">
        <v>1132</v>
      </c>
      <c r="F973" t="s">
        <v>1347</v>
      </c>
      <c r="G973" t="s">
        <v>2044</v>
      </c>
      <c r="H973" s="1245">
        <v>74.23</v>
      </c>
      <c r="I973" s="1245">
        <v>70.12</v>
      </c>
    </row>
    <row r="974" spans="1:9" x14ac:dyDescent="0.35">
      <c r="A974">
        <v>42525</v>
      </c>
      <c r="B974" s="1242">
        <v>45287</v>
      </c>
      <c r="C974" s="1243">
        <v>0.49652777777777773</v>
      </c>
      <c r="D974" t="s">
        <v>1131</v>
      </c>
      <c r="E974" t="s">
        <v>1132</v>
      </c>
      <c r="F974" t="s">
        <v>1347</v>
      </c>
      <c r="G974" t="s">
        <v>2045</v>
      </c>
      <c r="H974" s="1245">
        <v>74.55</v>
      </c>
      <c r="I974" s="1245">
        <v>70.42</v>
      </c>
    </row>
    <row r="975" spans="1:9" x14ac:dyDescent="0.35">
      <c r="A975">
        <v>42526</v>
      </c>
      <c r="B975" s="1242">
        <v>45287</v>
      </c>
      <c r="C975" s="1243">
        <v>0.49652777777777773</v>
      </c>
      <c r="D975" t="s">
        <v>1131</v>
      </c>
      <c r="E975" t="s">
        <v>1132</v>
      </c>
      <c r="F975" t="s">
        <v>1347</v>
      </c>
      <c r="G975" t="s">
        <v>2046</v>
      </c>
      <c r="H975" s="1245">
        <v>73.25</v>
      </c>
      <c r="I975" s="1245">
        <v>69.209999999999994</v>
      </c>
    </row>
    <row r="976" spans="1:9" x14ac:dyDescent="0.35">
      <c r="A976">
        <v>42527</v>
      </c>
      <c r="B976" s="1242">
        <v>45287</v>
      </c>
      <c r="C976" s="1243">
        <v>0.49652777777777773</v>
      </c>
      <c r="D976" t="s">
        <v>1131</v>
      </c>
      <c r="E976" t="s">
        <v>1132</v>
      </c>
      <c r="F976" t="s">
        <v>1347</v>
      </c>
      <c r="G976" t="s">
        <v>2047</v>
      </c>
      <c r="H976" s="1245">
        <v>73.569999999999993</v>
      </c>
      <c r="I976" s="1245">
        <v>69.510000000000005</v>
      </c>
    </row>
    <row r="977" spans="1:9" x14ac:dyDescent="0.35">
      <c r="A977">
        <v>42528</v>
      </c>
      <c r="B977" s="1242">
        <v>45287</v>
      </c>
      <c r="C977" s="1243">
        <v>0.49652777777777773</v>
      </c>
      <c r="D977" t="s">
        <v>1131</v>
      </c>
      <c r="E977" t="s">
        <v>1132</v>
      </c>
      <c r="F977" t="s">
        <v>1347</v>
      </c>
      <c r="G977" t="s">
        <v>2048</v>
      </c>
      <c r="H977" s="1245">
        <v>73.900000000000006</v>
      </c>
      <c r="I977" s="1245">
        <v>69.81</v>
      </c>
    </row>
    <row r="978" spans="1:9" x14ac:dyDescent="0.35">
      <c r="A978">
        <v>42529</v>
      </c>
      <c r="B978" s="1242">
        <v>45287</v>
      </c>
      <c r="C978" s="1243">
        <v>0.49652777777777773</v>
      </c>
      <c r="D978" t="s">
        <v>1131</v>
      </c>
      <c r="E978" t="s">
        <v>1132</v>
      </c>
      <c r="F978" t="s">
        <v>1347</v>
      </c>
      <c r="G978" t="s">
        <v>2049</v>
      </c>
      <c r="H978" s="1245">
        <v>74.22</v>
      </c>
      <c r="I978" s="1245">
        <v>70.11</v>
      </c>
    </row>
    <row r="979" spans="1:9" x14ac:dyDescent="0.35">
      <c r="A979">
        <v>42530</v>
      </c>
      <c r="B979" s="1242">
        <v>45287</v>
      </c>
      <c r="C979" s="1243">
        <v>0.49652777777777773</v>
      </c>
      <c r="D979" t="s">
        <v>1131</v>
      </c>
      <c r="E979" t="s">
        <v>1132</v>
      </c>
      <c r="F979" t="s">
        <v>1347</v>
      </c>
      <c r="G979" t="s">
        <v>2050</v>
      </c>
      <c r="H979" s="1245">
        <v>74.540000000000006</v>
      </c>
      <c r="I979" s="1245">
        <v>70.41</v>
      </c>
    </row>
    <row r="980" spans="1:9" x14ac:dyDescent="0.35">
      <c r="A980">
        <v>42531</v>
      </c>
      <c r="B980" s="1242">
        <v>45287</v>
      </c>
      <c r="C980" s="1243">
        <v>0.49652777777777773</v>
      </c>
      <c r="D980" t="s">
        <v>1131</v>
      </c>
      <c r="E980" t="s">
        <v>1132</v>
      </c>
      <c r="F980" t="s">
        <v>1347</v>
      </c>
      <c r="G980" t="s">
        <v>2051</v>
      </c>
      <c r="H980" s="1245">
        <v>73.239999999999995</v>
      </c>
      <c r="I980" s="1245">
        <v>69.2</v>
      </c>
    </row>
    <row r="981" spans="1:9" x14ac:dyDescent="0.35">
      <c r="A981">
        <v>42532</v>
      </c>
      <c r="B981" s="1242">
        <v>45287</v>
      </c>
      <c r="C981" s="1243">
        <v>0.49652777777777773</v>
      </c>
      <c r="D981" t="s">
        <v>1131</v>
      </c>
      <c r="E981" t="s">
        <v>1132</v>
      </c>
      <c r="F981" t="s">
        <v>1347</v>
      </c>
      <c r="G981" t="s">
        <v>2052</v>
      </c>
      <c r="H981" s="1245">
        <v>73.56</v>
      </c>
      <c r="I981" s="1245">
        <v>69.5</v>
      </c>
    </row>
    <row r="982" spans="1:9" x14ac:dyDescent="0.35">
      <c r="A982">
        <v>42533</v>
      </c>
      <c r="B982" s="1242">
        <v>45287</v>
      </c>
      <c r="C982" s="1243">
        <v>0.49652777777777773</v>
      </c>
      <c r="D982" t="s">
        <v>1131</v>
      </c>
      <c r="E982" t="s">
        <v>1132</v>
      </c>
      <c r="F982" t="s">
        <v>1347</v>
      </c>
      <c r="G982" t="s">
        <v>2053</v>
      </c>
      <c r="H982" s="1245">
        <v>73.88</v>
      </c>
      <c r="I982" s="1245">
        <v>69.8</v>
      </c>
    </row>
    <row r="983" spans="1:9" x14ac:dyDescent="0.35">
      <c r="A983">
        <v>42534</v>
      </c>
      <c r="B983" s="1242">
        <v>45287</v>
      </c>
      <c r="C983" s="1243">
        <v>0.49652777777777773</v>
      </c>
      <c r="D983" t="s">
        <v>1131</v>
      </c>
      <c r="E983" t="s">
        <v>1132</v>
      </c>
      <c r="F983" t="s">
        <v>1347</v>
      </c>
      <c r="G983" t="s">
        <v>2054</v>
      </c>
      <c r="H983" s="1245">
        <v>74.2</v>
      </c>
      <c r="I983" s="1245">
        <v>70.099999999999994</v>
      </c>
    </row>
    <row r="984" spans="1:9" x14ac:dyDescent="0.35">
      <c r="A984">
        <v>42535</v>
      </c>
      <c r="B984" s="1242">
        <v>45287</v>
      </c>
      <c r="C984" s="1243">
        <v>0.49652777777777773</v>
      </c>
      <c r="D984" t="s">
        <v>1131</v>
      </c>
      <c r="E984" t="s">
        <v>1132</v>
      </c>
      <c r="F984" t="s">
        <v>1347</v>
      </c>
      <c r="G984" t="s">
        <v>2055</v>
      </c>
      <c r="H984" s="1245">
        <v>74.52</v>
      </c>
      <c r="I984" s="1245">
        <v>70.39</v>
      </c>
    </row>
    <row r="985" spans="1:9" x14ac:dyDescent="0.35">
      <c r="A985">
        <v>42536</v>
      </c>
      <c r="B985" s="1242">
        <v>45287</v>
      </c>
      <c r="C985" s="1243">
        <v>0.49652777777777773</v>
      </c>
      <c r="D985" t="s">
        <v>1131</v>
      </c>
      <c r="E985" t="s">
        <v>1132</v>
      </c>
      <c r="F985" t="s">
        <v>1347</v>
      </c>
      <c r="G985" t="s">
        <v>2056</v>
      </c>
      <c r="H985" s="1245">
        <v>73.22</v>
      </c>
      <c r="I985" s="1245">
        <v>69.180000000000007</v>
      </c>
    </row>
    <row r="986" spans="1:9" x14ac:dyDescent="0.35">
      <c r="A986">
        <v>42537</v>
      </c>
      <c r="B986" s="1242">
        <v>45287</v>
      </c>
      <c r="C986" s="1243">
        <v>0.49652777777777773</v>
      </c>
      <c r="D986" t="s">
        <v>1131</v>
      </c>
      <c r="E986" t="s">
        <v>1132</v>
      </c>
      <c r="F986" t="s">
        <v>1347</v>
      </c>
      <c r="G986" t="s">
        <v>2057</v>
      </c>
      <c r="H986" s="1245">
        <v>73.540000000000006</v>
      </c>
      <c r="I986" s="1245">
        <v>69.48</v>
      </c>
    </row>
    <row r="987" spans="1:9" x14ac:dyDescent="0.35">
      <c r="A987">
        <v>42538</v>
      </c>
      <c r="B987" s="1242">
        <v>45287</v>
      </c>
      <c r="C987" s="1243">
        <v>0.49652777777777773</v>
      </c>
      <c r="D987" t="s">
        <v>1131</v>
      </c>
      <c r="E987" t="s">
        <v>1132</v>
      </c>
      <c r="F987" t="s">
        <v>1347</v>
      </c>
      <c r="G987" t="s">
        <v>2058</v>
      </c>
      <c r="H987" s="1245">
        <v>73.86</v>
      </c>
      <c r="I987" s="1245">
        <v>69.78</v>
      </c>
    </row>
    <row r="988" spans="1:9" x14ac:dyDescent="0.35">
      <c r="A988">
        <v>42539</v>
      </c>
      <c r="B988" s="1242">
        <v>45287</v>
      </c>
      <c r="C988" s="1243">
        <v>0.49652777777777773</v>
      </c>
      <c r="D988" t="s">
        <v>1131</v>
      </c>
      <c r="E988" t="s">
        <v>1132</v>
      </c>
      <c r="F988" t="s">
        <v>1347</v>
      </c>
      <c r="G988" t="s">
        <v>2059</v>
      </c>
      <c r="H988" s="1245">
        <v>74.19</v>
      </c>
      <c r="I988" s="1245">
        <v>70.08</v>
      </c>
    </row>
    <row r="989" spans="1:9" x14ac:dyDescent="0.35">
      <c r="A989">
        <v>42540</v>
      </c>
      <c r="B989" s="1242">
        <v>45287</v>
      </c>
      <c r="C989" s="1243">
        <v>0.49652777777777773</v>
      </c>
      <c r="D989" t="s">
        <v>1131</v>
      </c>
      <c r="E989" t="s">
        <v>1132</v>
      </c>
      <c r="F989" t="s">
        <v>1347</v>
      </c>
      <c r="G989" t="s">
        <v>2060</v>
      </c>
      <c r="H989" s="1245">
        <v>74.510000000000005</v>
      </c>
      <c r="I989" s="1245">
        <v>70.38</v>
      </c>
    </row>
    <row r="990" spans="1:9" x14ac:dyDescent="0.35">
      <c r="A990">
        <v>42541</v>
      </c>
      <c r="B990" s="1242">
        <v>45287</v>
      </c>
      <c r="C990" s="1243">
        <v>0.49652777777777773</v>
      </c>
      <c r="D990" t="s">
        <v>1131</v>
      </c>
      <c r="E990" t="s">
        <v>1132</v>
      </c>
      <c r="F990" t="s">
        <v>1347</v>
      </c>
      <c r="G990" t="s">
        <v>2061</v>
      </c>
      <c r="H990" s="1245">
        <v>73.209999999999994</v>
      </c>
      <c r="I990" s="1245">
        <v>69.17</v>
      </c>
    </row>
    <row r="991" spans="1:9" x14ac:dyDescent="0.35">
      <c r="A991">
        <v>42542</v>
      </c>
      <c r="B991" s="1242">
        <v>45287</v>
      </c>
      <c r="C991" s="1243">
        <v>0.49652777777777773</v>
      </c>
      <c r="D991" t="s">
        <v>1131</v>
      </c>
      <c r="E991" t="s">
        <v>1132</v>
      </c>
      <c r="F991" t="s">
        <v>1347</v>
      </c>
      <c r="G991" t="s">
        <v>2062</v>
      </c>
      <c r="H991" s="1245">
        <v>73.53</v>
      </c>
      <c r="I991" s="1245">
        <v>69.47</v>
      </c>
    </row>
    <row r="992" spans="1:9" x14ac:dyDescent="0.35">
      <c r="A992">
        <v>42543</v>
      </c>
      <c r="B992" s="1242">
        <v>45287</v>
      </c>
      <c r="C992" s="1243">
        <v>0.49652777777777773</v>
      </c>
      <c r="D992" t="s">
        <v>1131</v>
      </c>
      <c r="E992" t="s">
        <v>1132</v>
      </c>
      <c r="F992" t="s">
        <v>1347</v>
      </c>
      <c r="G992" t="s">
        <v>2063</v>
      </c>
      <c r="H992" s="1245">
        <v>73.849999999999994</v>
      </c>
      <c r="I992" s="1245">
        <v>69.77</v>
      </c>
    </row>
    <row r="993" spans="1:9" x14ac:dyDescent="0.35">
      <c r="A993">
        <v>42544</v>
      </c>
      <c r="B993" s="1242">
        <v>45287</v>
      </c>
      <c r="C993" s="1243">
        <v>0.49652777777777773</v>
      </c>
      <c r="D993" t="s">
        <v>1131</v>
      </c>
      <c r="E993" t="s">
        <v>1132</v>
      </c>
      <c r="F993" t="s">
        <v>1347</v>
      </c>
      <c r="G993" t="s">
        <v>2064</v>
      </c>
      <c r="H993" s="1245">
        <v>74.17</v>
      </c>
      <c r="I993" s="1245">
        <v>70.069999999999993</v>
      </c>
    </row>
    <row r="994" spans="1:9" x14ac:dyDescent="0.35">
      <c r="A994">
        <v>42545</v>
      </c>
      <c r="B994" s="1242">
        <v>45287</v>
      </c>
      <c r="C994" s="1243">
        <v>0.49652777777777773</v>
      </c>
      <c r="D994" t="s">
        <v>1131</v>
      </c>
      <c r="E994" t="s">
        <v>1132</v>
      </c>
      <c r="F994" t="s">
        <v>1347</v>
      </c>
      <c r="G994" t="s">
        <v>2065</v>
      </c>
      <c r="H994" s="1245">
        <v>74.489999999999995</v>
      </c>
      <c r="I994" s="1245">
        <v>70.37</v>
      </c>
    </row>
    <row r="995" spans="1:9" x14ac:dyDescent="0.35">
      <c r="A995">
        <v>42546</v>
      </c>
      <c r="B995" s="1242">
        <v>45287</v>
      </c>
      <c r="C995" s="1243">
        <v>0.49652777777777773</v>
      </c>
      <c r="D995" t="s">
        <v>1131</v>
      </c>
      <c r="E995" t="s">
        <v>1132</v>
      </c>
      <c r="F995" t="s">
        <v>1347</v>
      </c>
      <c r="G995" t="s">
        <v>2066</v>
      </c>
      <c r="H995" s="1245">
        <v>73.19</v>
      </c>
      <c r="I995" s="1245">
        <v>69.150000000000006</v>
      </c>
    </row>
    <row r="996" spans="1:9" x14ac:dyDescent="0.35">
      <c r="A996">
        <v>42547</v>
      </c>
      <c r="B996" s="1242">
        <v>45287</v>
      </c>
      <c r="C996" s="1243">
        <v>0.49652777777777773</v>
      </c>
      <c r="D996" t="s">
        <v>1131</v>
      </c>
      <c r="E996" t="s">
        <v>1132</v>
      </c>
      <c r="F996" t="s">
        <v>1347</v>
      </c>
      <c r="G996" t="s">
        <v>2067</v>
      </c>
      <c r="H996" s="1245">
        <v>73.510000000000005</v>
      </c>
      <c r="I996" s="1245">
        <v>69.45</v>
      </c>
    </row>
    <row r="997" spans="1:9" x14ac:dyDescent="0.35">
      <c r="A997">
        <v>42548</v>
      </c>
      <c r="B997" s="1242">
        <v>45287</v>
      </c>
      <c r="C997" s="1243">
        <v>0.49652777777777773</v>
      </c>
      <c r="D997" t="s">
        <v>1131</v>
      </c>
      <c r="E997" t="s">
        <v>1132</v>
      </c>
      <c r="F997" t="s">
        <v>1347</v>
      </c>
      <c r="G997" t="s">
        <v>2068</v>
      </c>
      <c r="H997" s="1245">
        <v>73.84</v>
      </c>
      <c r="I997" s="1245">
        <v>69.75</v>
      </c>
    </row>
    <row r="998" spans="1:9" x14ac:dyDescent="0.35">
      <c r="A998">
        <v>42549</v>
      </c>
      <c r="B998" s="1242">
        <v>45287</v>
      </c>
      <c r="C998" s="1243">
        <v>0.49652777777777773</v>
      </c>
      <c r="D998" t="s">
        <v>1131</v>
      </c>
      <c r="E998" t="s">
        <v>1132</v>
      </c>
      <c r="F998" t="s">
        <v>1347</v>
      </c>
      <c r="G998" t="s">
        <v>2069</v>
      </c>
      <c r="H998" s="1245">
        <v>74.16</v>
      </c>
      <c r="I998" s="1245">
        <v>70.05</v>
      </c>
    </row>
    <row r="999" spans="1:9" x14ac:dyDescent="0.35">
      <c r="A999">
        <v>42550</v>
      </c>
      <c r="B999" s="1242">
        <v>45287</v>
      </c>
      <c r="C999" s="1243">
        <v>0.49652777777777773</v>
      </c>
      <c r="D999" t="s">
        <v>1131</v>
      </c>
      <c r="E999" t="s">
        <v>1132</v>
      </c>
      <c r="F999" t="s">
        <v>1347</v>
      </c>
      <c r="G999" t="s">
        <v>2070</v>
      </c>
      <c r="H999" s="1245">
        <v>74.48</v>
      </c>
      <c r="I999" s="1245">
        <v>70.349999999999994</v>
      </c>
    </row>
    <row r="1000" spans="1:9" x14ac:dyDescent="0.35">
      <c r="A1000">
        <v>42551</v>
      </c>
      <c r="B1000" s="1242">
        <v>45287</v>
      </c>
      <c r="C1000" s="1243">
        <v>0.49652777777777773</v>
      </c>
      <c r="D1000" t="s">
        <v>1131</v>
      </c>
      <c r="E1000" t="s">
        <v>1132</v>
      </c>
      <c r="F1000" t="s">
        <v>1347</v>
      </c>
      <c r="G1000" t="s">
        <v>2071</v>
      </c>
      <c r="H1000" s="1245">
        <v>73.180000000000007</v>
      </c>
      <c r="I1000" s="1245">
        <v>69.14</v>
      </c>
    </row>
    <row r="1001" spans="1:9" x14ac:dyDescent="0.35">
      <c r="A1001">
        <v>42552</v>
      </c>
      <c r="B1001" s="1242">
        <v>45287</v>
      </c>
      <c r="C1001" s="1243">
        <v>0.49652777777777773</v>
      </c>
      <c r="D1001" t="s">
        <v>1131</v>
      </c>
      <c r="E1001" t="s">
        <v>1132</v>
      </c>
      <c r="F1001" t="s">
        <v>1347</v>
      </c>
      <c r="G1001" t="s">
        <v>2072</v>
      </c>
      <c r="H1001" s="1245">
        <v>73.5</v>
      </c>
      <c r="I1001" s="1245">
        <v>69.44</v>
      </c>
    </row>
    <row r="1002" spans="1:9" x14ac:dyDescent="0.35">
      <c r="A1002">
        <v>42553</v>
      </c>
      <c r="B1002" s="1242">
        <v>45287</v>
      </c>
      <c r="C1002" s="1243">
        <v>0.49652777777777773</v>
      </c>
      <c r="D1002" t="s">
        <v>1131</v>
      </c>
      <c r="E1002" t="s">
        <v>1132</v>
      </c>
      <c r="F1002" t="s">
        <v>1347</v>
      </c>
      <c r="G1002" t="s">
        <v>2073</v>
      </c>
      <c r="H1002" s="1245">
        <v>73.819999999999993</v>
      </c>
      <c r="I1002" s="1245">
        <v>69.739999999999995</v>
      </c>
    </row>
    <row r="1003" spans="1:9" x14ac:dyDescent="0.35">
      <c r="A1003">
        <v>42554</v>
      </c>
      <c r="B1003" s="1242">
        <v>45287</v>
      </c>
      <c r="C1003" s="1243">
        <v>0.49652777777777773</v>
      </c>
      <c r="D1003" t="s">
        <v>1131</v>
      </c>
      <c r="E1003" t="s">
        <v>1132</v>
      </c>
      <c r="F1003" t="s">
        <v>1347</v>
      </c>
      <c r="G1003" t="s">
        <v>2074</v>
      </c>
      <c r="H1003" s="1245">
        <v>74.14</v>
      </c>
      <c r="I1003" s="1245">
        <v>70.040000000000006</v>
      </c>
    </row>
    <row r="1004" spans="1:9" x14ac:dyDescent="0.35">
      <c r="A1004">
        <v>42555</v>
      </c>
      <c r="B1004" s="1242">
        <v>45287</v>
      </c>
      <c r="C1004" s="1243">
        <v>0.49652777777777773</v>
      </c>
      <c r="D1004" t="s">
        <v>1131</v>
      </c>
      <c r="E1004" t="s">
        <v>1132</v>
      </c>
      <c r="F1004" t="s">
        <v>1347</v>
      </c>
      <c r="G1004" t="s">
        <v>2075</v>
      </c>
      <c r="H1004" s="1245">
        <v>74.459999999999994</v>
      </c>
      <c r="I1004" s="1245">
        <v>70.34</v>
      </c>
    </row>
    <row r="1005" spans="1:9" x14ac:dyDescent="0.35">
      <c r="A1005">
        <v>42556</v>
      </c>
      <c r="B1005" s="1242">
        <v>45287</v>
      </c>
      <c r="C1005" s="1243">
        <v>0.49652777777777773</v>
      </c>
      <c r="D1005" t="s">
        <v>1131</v>
      </c>
      <c r="E1005" t="s">
        <v>1132</v>
      </c>
      <c r="F1005" t="s">
        <v>1347</v>
      </c>
      <c r="G1005" t="s">
        <v>2076</v>
      </c>
      <c r="H1005" s="1245">
        <v>73.16</v>
      </c>
      <c r="I1005" s="1245">
        <v>69.13</v>
      </c>
    </row>
    <row r="1006" spans="1:9" x14ac:dyDescent="0.35">
      <c r="A1006">
        <v>42557</v>
      </c>
      <c r="B1006" s="1242">
        <v>45287</v>
      </c>
      <c r="C1006" s="1243">
        <v>0.49652777777777773</v>
      </c>
      <c r="D1006" t="s">
        <v>1131</v>
      </c>
      <c r="E1006" t="s">
        <v>1132</v>
      </c>
      <c r="F1006" t="s">
        <v>1347</v>
      </c>
      <c r="G1006" t="s">
        <v>2077</v>
      </c>
      <c r="H1006" s="1245">
        <v>73.48</v>
      </c>
      <c r="I1006" s="1245">
        <v>69.430000000000007</v>
      </c>
    </row>
    <row r="1007" spans="1:9" x14ac:dyDescent="0.35">
      <c r="A1007">
        <v>42558</v>
      </c>
      <c r="B1007" s="1242">
        <v>45287</v>
      </c>
      <c r="C1007" s="1243">
        <v>0.49652777777777773</v>
      </c>
      <c r="D1007" t="s">
        <v>1131</v>
      </c>
      <c r="E1007" t="s">
        <v>1132</v>
      </c>
      <c r="F1007" t="s">
        <v>1347</v>
      </c>
      <c r="G1007" t="s">
        <v>2078</v>
      </c>
      <c r="H1007" s="1245">
        <v>73.81</v>
      </c>
      <c r="I1007" s="1245">
        <v>69.73</v>
      </c>
    </row>
    <row r="1008" spans="1:9" x14ac:dyDescent="0.35">
      <c r="A1008">
        <v>42559</v>
      </c>
      <c r="B1008" s="1242">
        <v>45287</v>
      </c>
      <c r="C1008" s="1243">
        <v>0.49652777777777773</v>
      </c>
      <c r="D1008" t="s">
        <v>1131</v>
      </c>
      <c r="E1008" t="s">
        <v>1132</v>
      </c>
      <c r="F1008" t="s">
        <v>1347</v>
      </c>
      <c r="G1008" t="s">
        <v>2079</v>
      </c>
      <c r="H1008" s="1245">
        <v>74.13</v>
      </c>
      <c r="I1008" s="1245">
        <v>70.03</v>
      </c>
    </row>
    <row r="1009" spans="1:9" x14ac:dyDescent="0.35">
      <c r="A1009">
        <v>42560</v>
      </c>
      <c r="B1009" s="1242">
        <v>45287</v>
      </c>
      <c r="C1009" s="1243">
        <v>0.49652777777777773</v>
      </c>
      <c r="D1009" t="s">
        <v>1131</v>
      </c>
      <c r="E1009" t="s">
        <v>1132</v>
      </c>
      <c r="F1009" t="s">
        <v>1347</v>
      </c>
      <c r="G1009" t="s">
        <v>2080</v>
      </c>
      <c r="H1009" s="1245">
        <v>74.45</v>
      </c>
      <c r="I1009" s="1245">
        <v>70.33</v>
      </c>
    </row>
    <row r="1010" spans="1:9" x14ac:dyDescent="0.35">
      <c r="A1010">
        <v>42561</v>
      </c>
      <c r="B1010" s="1242">
        <v>45287</v>
      </c>
      <c r="C1010" s="1243">
        <v>0.49652777777777773</v>
      </c>
      <c r="D1010" t="s">
        <v>1131</v>
      </c>
      <c r="E1010" t="s">
        <v>1132</v>
      </c>
      <c r="F1010" t="s">
        <v>1347</v>
      </c>
      <c r="G1010" t="s">
        <v>2081</v>
      </c>
      <c r="H1010" s="1245">
        <v>73.150000000000006</v>
      </c>
      <c r="I1010" s="1245">
        <v>69.11</v>
      </c>
    </row>
    <row r="1011" spans="1:9" x14ac:dyDescent="0.35">
      <c r="A1011">
        <v>42562</v>
      </c>
      <c r="B1011" s="1242">
        <v>45287</v>
      </c>
      <c r="C1011" s="1243">
        <v>0.49652777777777773</v>
      </c>
      <c r="D1011" t="s">
        <v>1131</v>
      </c>
      <c r="E1011" t="s">
        <v>1132</v>
      </c>
      <c r="F1011" t="s">
        <v>1347</v>
      </c>
      <c r="G1011" t="s">
        <v>2082</v>
      </c>
      <c r="H1011" s="1245">
        <v>73.47</v>
      </c>
      <c r="I1011" s="1245">
        <v>69.41</v>
      </c>
    </row>
    <row r="1012" spans="1:9" x14ac:dyDescent="0.35">
      <c r="A1012">
        <v>42563</v>
      </c>
      <c r="B1012" s="1242">
        <v>45287</v>
      </c>
      <c r="C1012" s="1243">
        <v>0.49652777777777773</v>
      </c>
      <c r="D1012" t="s">
        <v>1131</v>
      </c>
      <c r="E1012" t="s">
        <v>1132</v>
      </c>
      <c r="F1012" t="s">
        <v>1347</v>
      </c>
      <c r="G1012" t="s">
        <v>2083</v>
      </c>
      <c r="H1012" s="1245">
        <v>73.790000000000006</v>
      </c>
      <c r="I1012" s="1245">
        <v>69.709999999999994</v>
      </c>
    </row>
    <row r="1013" spans="1:9" x14ac:dyDescent="0.35">
      <c r="A1013">
        <v>42564</v>
      </c>
      <c r="B1013" s="1242">
        <v>45287</v>
      </c>
      <c r="C1013" s="1243">
        <v>0.49652777777777773</v>
      </c>
      <c r="D1013" t="s">
        <v>1131</v>
      </c>
      <c r="E1013" t="s">
        <v>1132</v>
      </c>
      <c r="F1013" t="s">
        <v>1347</v>
      </c>
      <c r="G1013" t="s">
        <v>2084</v>
      </c>
      <c r="H1013" s="1245">
        <v>74.11</v>
      </c>
      <c r="I1013" s="1245">
        <v>70.010000000000005</v>
      </c>
    </row>
    <row r="1014" spans="1:9" x14ac:dyDescent="0.35">
      <c r="A1014">
        <v>42565</v>
      </c>
      <c r="B1014" s="1242">
        <v>45287</v>
      </c>
      <c r="C1014" s="1243">
        <v>0.49652777777777773</v>
      </c>
      <c r="D1014" t="s">
        <v>1131</v>
      </c>
      <c r="E1014" t="s">
        <v>1132</v>
      </c>
      <c r="F1014" t="s">
        <v>1347</v>
      </c>
      <c r="G1014" t="s">
        <v>2085</v>
      </c>
      <c r="H1014" s="1245">
        <v>74.44</v>
      </c>
      <c r="I1014" s="1245">
        <v>70.31</v>
      </c>
    </row>
    <row r="1015" spans="1:9" x14ac:dyDescent="0.35">
      <c r="A1015">
        <v>42566</v>
      </c>
      <c r="B1015" s="1242">
        <v>45287</v>
      </c>
      <c r="C1015" s="1243">
        <v>0.49652777777777773</v>
      </c>
      <c r="D1015" t="s">
        <v>1131</v>
      </c>
      <c r="E1015" t="s">
        <v>1132</v>
      </c>
      <c r="F1015" t="s">
        <v>1347</v>
      </c>
      <c r="G1015" t="s">
        <v>2086</v>
      </c>
      <c r="H1015" s="1245">
        <v>73.13</v>
      </c>
      <c r="I1015" s="1245">
        <v>69.099999999999994</v>
      </c>
    </row>
    <row r="1016" spans="1:9" x14ac:dyDescent="0.35">
      <c r="A1016">
        <v>42567</v>
      </c>
      <c r="B1016" s="1242">
        <v>45287</v>
      </c>
      <c r="C1016" s="1243">
        <v>0.49652777777777773</v>
      </c>
      <c r="D1016" t="s">
        <v>1131</v>
      </c>
      <c r="E1016" t="s">
        <v>1132</v>
      </c>
      <c r="F1016" t="s">
        <v>1347</v>
      </c>
      <c r="G1016" t="s">
        <v>2087</v>
      </c>
      <c r="H1016" s="1245">
        <v>73.459999999999994</v>
      </c>
      <c r="I1016" s="1245">
        <v>69.400000000000006</v>
      </c>
    </row>
    <row r="1017" spans="1:9" x14ac:dyDescent="0.35">
      <c r="A1017">
        <v>42568</v>
      </c>
      <c r="B1017" s="1242">
        <v>45287</v>
      </c>
      <c r="C1017" s="1243">
        <v>0.49652777777777773</v>
      </c>
      <c r="D1017" t="s">
        <v>1131</v>
      </c>
      <c r="E1017" t="s">
        <v>1132</v>
      </c>
      <c r="F1017" t="s">
        <v>1347</v>
      </c>
      <c r="G1017" t="s">
        <v>2088</v>
      </c>
      <c r="H1017" s="1245">
        <v>73.78</v>
      </c>
      <c r="I1017" s="1245">
        <v>69.7</v>
      </c>
    </row>
    <row r="1018" spans="1:9" x14ac:dyDescent="0.35">
      <c r="A1018">
        <v>42569</v>
      </c>
      <c r="B1018" s="1242">
        <v>45287</v>
      </c>
      <c r="C1018" s="1243">
        <v>0.49652777777777773</v>
      </c>
      <c r="D1018" t="s">
        <v>1131</v>
      </c>
      <c r="E1018" t="s">
        <v>1132</v>
      </c>
      <c r="F1018" t="s">
        <v>1347</v>
      </c>
      <c r="G1018" t="s">
        <v>2089</v>
      </c>
      <c r="H1018" s="1245">
        <v>74.099999999999994</v>
      </c>
      <c r="I1018" s="1245">
        <v>70</v>
      </c>
    </row>
    <row r="1019" spans="1:9" x14ac:dyDescent="0.35">
      <c r="A1019">
        <v>42570</v>
      </c>
      <c r="B1019" s="1242">
        <v>45287</v>
      </c>
      <c r="C1019" s="1243">
        <v>0.49652777777777773</v>
      </c>
      <c r="D1019" t="s">
        <v>1131</v>
      </c>
      <c r="E1019" t="s">
        <v>1132</v>
      </c>
      <c r="F1019" t="s">
        <v>1347</v>
      </c>
      <c r="G1019" t="s">
        <v>2090</v>
      </c>
      <c r="H1019" s="1245">
        <v>74.42</v>
      </c>
      <c r="I1019" s="1245">
        <v>70.3</v>
      </c>
    </row>
    <row r="1020" spans="1:9" x14ac:dyDescent="0.35">
      <c r="A1020">
        <v>42571</v>
      </c>
      <c r="B1020" s="1242">
        <v>45287</v>
      </c>
      <c r="C1020" s="1243">
        <v>0.49652777777777773</v>
      </c>
      <c r="D1020" t="s">
        <v>1131</v>
      </c>
      <c r="E1020" t="s">
        <v>1132</v>
      </c>
      <c r="F1020" t="s">
        <v>1347</v>
      </c>
      <c r="G1020" t="s">
        <v>2091</v>
      </c>
      <c r="H1020" s="1245">
        <v>73.12</v>
      </c>
      <c r="I1020" s="1245">
        <v>69.09</v>
      </c>
    </row>
    <row r="1021" spans="1:9" x14ac:dyDescent="0.35">
      <c r="A1021">
        <v>42572</v>
      </c>
      <c r="B1021" s="1242">
        <v>45287</v>
      </c>
      <c r="C1021" s="1243">
        <v>0.49652777777777773</v>
      </c>
      <c r="D1021" t="s">
        <v>1131</v>
      </c>
      <c r="E1021" t="s">
        <v>1132</v>
      </c>
      <c r="F1021" t="s">
        <v>1347</v>
      </c>
      <c r="G1021" t="s">
        <v>2092</v>
      </c>
      <c r="H1021" s="1245">
        <v>73.44</v>
      </c>
      <c r="I1021" s="1245">
        <v>69.39</v>
      </c>
    </row>
    <row r="1022" spans="1:9" x14ac:dyDescent="0.35">
      <c r="A1022">
        <v>42573</v>
      </c>
      <c r="B1022" s="1242">
        <v>45287</v>
      </c>
      <c r="C1022" s="1243">
        <v>0.49652777777777773</v>
      </c>
      <c r="D1022" t="s">
        <v>1131</v>
      </c>
      <c r="E1022" t="s">
        <v>1132</v>
      </c>
      <c r="F1022" t="s">
        <v>1347</v>
      </c>
      <c r="G1022" t="s">
        <v>2093</v>
      </c>
      <c r="H1022" s="1245">
        <v>73.760000000000005</v>
      </c>
      <c r="I1022" s="1245">
        <v>69.69</v>
      </c>
    </row>
    <row r="1023" spans="1:9" x14ac:dyDescent="0.35">
      <c r="A1023">
        <v>42574</v>
      </c>
      <c r="B1023" s="1242">
        <v>45287</v>
      </c>
      <c r="C1023" s="1243">
        <v>0.49652777777777773</v>
      </c>
      <c r="D1023" t="s">
        <v>1131</v>
      </c>
      <c r="E1023" t="s">
        <v>1132</v>
      </c>
      <c r="F1023" t="s">
        <v>1347</v>
      </c>
      <c r="G1023" t="s">
        <v>2094</v>
      </c>
      <c r="H1023" s="1245">
        <v>74.09</v>
      </c>
      <c r="I1023" s="1245">
        <v>69.989999999999995</v>
      </c>
    </row>
    <row r="1024" spans="1:9" x14ac:dyDescent="0.35">
      <c r="A1024">
        <v>42575</v>
      </c>
      <c r="B1024" s="1242">
        <v>45287</v>
      </c>
      <c r="C1024" s="1243">
        <v>0.49652777777777773</v>
      </c>
      <c r="D1024" t="s">
        <v>1131</v>
      </c>
      <c r="E1024" t="s">
        <v>1132</v>
      </c>
      <c r="F1024" t="s">
        <v>1347</v>
      </c>
      <c r="G1024" t="s">
        <v>2095</v>
      </c>
      <c r="H1024" s="1245">
        <v>74.41</v>
      </c>
      <c r="I1024" s="1245">
        <v>70.290000000000006</v>
      </c>
    </row>
    <row r="1025" spans="1:9" x14ac:dyDescent="0.35">
      <c r="A1025">
        <v>42576</v>
      </c>
      <c r="B1025" s="1242">
        <v>45287</v>
      </c>
      <c r="C1025" s="1243">
        <v>0.49652777777777773</v>
      </c>
      <c r="D1025" t="s">
        <v>1131</v>
      </c>
      <c r="E1025" t="s">
        <v>1132</v>
      </c>
      <c r="F1025" t="s">
        <v>1347</v>
      </c>
      <c r="G1025" t="s">
        <v>2096</v>
      </c>
      <c r="H1025" s="1245">
        <v>73.11</v>
      </c>
      <c r="I1025" s="1245">
        <v>69.08</v>
      </c>
    </row>
    <row r="1026" spans="1:9" x14ac:dyDescent="0.35">
      <c r="A1026">
        <v>42577</v>
      </c>
      <c r="B1026" s="1242">
        <v>45287</v>
      </c>
      <c r="C1026" s="1243">
        <v>0.49652777777777773</v>
      </c>
      <c r="D1026" t="s">
        <v>1131</v>
      </c>
      <c r="E1026" t="s">
        <v>1132</v>
      </c>
      <c r="F1026" t="s">
        <v>1347</v>
      </c>
      <c r="G1026" t="s">
        <v>2097</v>
      </c>
      <c r="H1026" s="1245">
        <v>73.430000000000007</v>
      </c>
      <c r="I1026" s="1245">
        <v>69.38</v>
      </c>
    </row>
    <row r="1027" spans="1:9" x14ac:dyDescent="0.35">
      <c r="A1027">
        <v>42578</v>
      </c>
      <c r="B1027" s="1242">
        <v>45287</v>
      </c>
      <c r="C1027" s="1243">
        <v>0.49652777777777773</v>
      </c>
      <c r="D1027" t="s">
        <v>1131</v>
      </c>
      <c r="E1027" t="s">
        <v>1132</v>
      </c>
      <c r="F1027" t="s">
        <v>1347</v>
      </c>
      <c r="G1027" t="s">
        <v>2098</v>
      </c>
      <c r="H1027" s="1245">
        <v>73.75</v>
      </c>
      <c r="I1027" s="1245">
        <v>69.680000000000007</v>
      </c>
    </row>
    <row r="1028" spans="1:9" x14ac:dyDescent="0.35">
      <c r="A1028">
        <v>42579</v>
      </c>
      <c r="B1028" s="1242">
        <v>45287</v>
      </c>
      <c r="C1028" s="1243">
        <v>0.49652777777777773</v>
      </c>
      <c r="D1028" t="s">
        <v>1131</v>
      </c>
      <c r="E1028" t="s">
        <v>1132</v>
      </c>
      <c r="F1028" t="s">
        <v>1347</v>
      </c>
      <c r="G1028" t="s">
        <v>2099</v>
      </c>
      <c r="H1028" s="1245">
        <v>74.069999999999993</v>
      </c>
      <c r="I1028" s="1245">
        <v>69.98</v>
      </c>
    </row>
    <row r="1029" spans="1:9" x14ac:dyDescent="0.35">
      <c r="A1029">
        <v>42580</v>
      </c>
      <c r="B1029" s="1242">
        <v>45287</v>
      </c>
      <c r="C1029" s="1243">
        <v>0.49652777777777773</v>
      </c>
      <c r="D1029" t="s">
        <v>1131</v>
      </c>
      <c r="E1029" t="s">
        <v>1132</v>
      </c>
      <c r="F1029" t="s">
        <v>1347</v>
      </c>
      <c r="G1029" t="s">
        <v>2100</v>
      </c>
      <c r="H1029" s="1245">
        <v>74.39</v>
      </c>
      <c r="I1029" s="1245">
        <v>70.28</v>
      </c>
    </row>
    <row r="1030" spans="1:9" x14ac:dyDescent="0.35">
      <c r="A1030">
        <v>42581</v>
      </c>
      <c r="B1030" s="1242">
        <v>45287</v>
      </c>
      <c r="C1030" s="1243">
        <v>0.49652777777777773</v>
      </c>
      <c r="D1030" t="s">
        <v>1131</v>
      </c>
      <c r="E1030" t="s">
        <v>1132</v>
      </c>
      <c r="F1030" t="s">
        <v>1347</v>
      </c>
      <c r="G1030" t="s">
        <v>2101</v>
      </c>
      <c r="H1030" s="1245">
        <v>73.09</v>
      </c>
      <c r="I1030" s="1245">
        <v>69.06</v>
      </c>
    </row>
    <row r="1031" spans="1:9" x14ac:dyDescent="0.35">
      <c r="A1031">
        <v>42582</v>
      </c>
      <c r="B1031" s="1242">
        <v>45287</v>
      </c>
      <c r="C1031" s="1243">
        <v>0.49652777777777773</v>
      </c>
      <c r="D1031" t="s">
        <v>1131</v>
      </c>
      <c r="E1031" t="s">
        <v>1132</v>
      </c>
      <c r="F1031" t="s">
        <v>1347</v>
      </c>
      <c r="G1031" t="s">
        <v>2102</v>
      </c>
      <c r="H1031" s="1245">
        <v>73.42</v>
      </c>
      <c r="I1031" s="1245">
        <v>69.36</v>
      </c>
    </row>
    <row r="1032" spans="1:9" x14ac:dyDescent="0.35">
      <c r="A1032">
        <v>42583</v>
      </c>
      <c r="B1032" s="1242">
        <v>45287</v>
      </c>
      <c r="C1032" s="1243">
        <v>0.49652777777777773</v>
      </c>
      <c r="D1032" t="s">
        <v>1131</v>
      </c>
      <c r="E1032" t="s">
        <v>1132</v>
      </c>
      <c r="F1032" t="s">
        <v>1347</v>
      </c>
      <c r="G1032" t="s">
        <v>2103</v>
      </c>
      <c r="H1032" s="1245">
        <v>73.739999999999995</v>
      </c>
      <c r="I1032" s="1245">
        <v>69.66</v>
      </c>
    </row>
    <row r="1033" spans="1:9" x14ac:dyDescent="0.35">
      <c r="A1033">
        <v>42584</v>
      </c>
      <c r="B1033" s="1242">
        <v>45287</v>
      </c>
      <c r="C1033" s="1243">
        <v>0.49652777777777773</v>
      </c>
      <c r="D1033" t="s">
        <v>1131</v>
      </c>
      <c r="E1033" t="s">
        <v>1132</v>
      </c>
      <c r="F1033" t="s">
        <v>1347</v>
      </c>
      <c r="G1033" t="s">
        <v>2104</v>
      </c>
      <c r="H1033" s="1245">
        <v>74.06</v>
      </c>
      <c r="I1033" s="1245">
        <v>69.959999999999994</v>
      </c>
    </row>
    <row r="1034" spans="1:9" x14ac:dyDescent="0.35">
      <c r="A1034">
        <v>42585</v>
      </c>
      <c r="B1034" s="1242">
        <v>45287</v>
      </c>
      <c r="C1034" s="1243">
        <v>0.49652777777777773</v>
      </c>
      <c r="D1034" t="s">
        <v>1131</v>
      </c>
      <c r="E1034" t="s">
        <v>1132</v>
      </c>
      <c r="F1034" t="s">
        <v>1347</v>
      </c>
      <c r="G1034" t="s">
        <v>2105</v>
      </c>
      <c r="H1034" s="1245">
        <v>74.38</v>
      </c>
      <c r="I1034" s="1245">
        <v>70.260000000000005</v>
      </c>
    </row>
    <row r="1035" spans="1:9" x14ac:dyDescent="0.35">
      <c r="A1035">
        <v>42586</v>
      </c>
      <c r="B1035" s="1242">
        <v>45287</v>
      </c>
      <c r="C1035" s="1243">
        <v>0.49652777777777773</v>
      </c>
      <c r="D1035" t="s">
        <v>1131</v>
      </c>
      <c r="E1035" t="s">
        <v>1132</v>
      </c>
      <c r="F1035" t="s">
        <v>1347</v>
      </c>
      <c r="G1035" t="s">
        <v>2106</v>
      </c>
      <c r="H1035" s="1245">
        <v>73.08</v>
      </c>
      <c r="I1035" s="1245">
        <v>69.05</v>
      </c>
    </row>
    <row r="1036" spans="1:9" x14ac:dyDescent="0.35">
      <c r="A1036">
        <v>42587</v>
      </c>
      <c r="B1036" s="1242">
        <v>45287</v>
      </c>
      <c r="C1036" s="1243">
        <v>0.49652777777777773</v>
      </c>
      <c r="D1036" t="s">
        <v>1131</v>
      </c>
      <c r="E1036" t="s">
        <v>1132</v>
      </c>
      <c r="F1036" t="s">
        <v>1347</v>
      </c>
      <c r="G1036" t="s">
        <v>2107</v>
      </c>
      <c r="H1036" s="1245">
        <v>73.400000000000006</v>
      </c>
      <c r="I1036" s="1245">
        <v>69.349999999999994</v>
      </c>
    </row>
    <row r="1037" spans="1:9" x14ac:dyDescent="0.35">
      <c r="A1037">
        <v>42588</v>
      </c>
      <c r="B1037" s="1242">
        <v>45287</v>
      </c>
      <c r="C1037" s="1243">
        <v>0.49652777777777773</v>
      </c>
      <c r="D1037" t="s">
        <v>1131</v>
      </c>
      <c r="E1037" t="s">
        <v>1132</v>
      </c>
      <c r="F1037" t="s">
        <v>1347</v>
      </c>
      <c r="G1037" t="s">
        <v>2108</v>
      </c>
      <c r="H1037" s="1245">
        <v>73.72</v>
      </c>
      <c r="I1037" s="1245">
        <v>69.650000000000006</v>
      </c>
    </row>
    <row r="1038" spans="1:9" x14ac:dyDescent="0.35">
      <c r="A1038">
        <v>42589</v>
      </c>
      <c r="B1038" s="1242">
        <v>45287</v>
      </c>
      <c r="C1038" s="1243">
        <v>0.49652777777777773</v>
      </c>
      <c r="D1038" t="s">
        <v>1131</v>
      </c>
      <c r="E1038" t="s">
        <v>1132</v>
      </c>
      <c r="F1038" t="s">
        <v>1347</v>
      </c>
      <c r="G1038" t="s">
        <v>2109</v>
      </c>
      <c r="H1038" s="1245">
        <v>74.05</v>
      </c>
      <c r="I1038" s="1245">
        <v>69.95</v>
      </c>
    </row>
    <row r="1039" spans="1:9" x14ac:dyDescent="0.35">
      <c r="A1039">
        <v>42590</v>
      </c>
      <c r="B1039" s="1242">
        <v>45287</v>
      </c>
      <c r="C1039" s="1243">
        <v>0.49652777777777773</v>
      </c>
      <c r="D1039" t="s">
        <v>1131</v>
      </c>
      <c r="E1039" t="s">
        <v>1132</v>
      </c>
      <c r="F1039" t="s">
        <v>1347</v>
      </c>
      <c r="G1039" t="s">
        <v>2110</v>
      </c>
      <c r="H1039" s="1245">
        <v>74.37</v>
      </c>
      <c r="I1039" s="1245">
        <v>70.25</v>
      </c>
    </row>
    <row r="1040" spans="1:9" x14ac:dyDescent="0.35">
      <c r="A1040">
        <v>42591</v>
      </c>
      <c r="B1040" s="1242">
        <v>45287</v>
      </c>
      <c r="C1040" s="1243">
        <v>0.49652777777777773</v>
      </c>
      <c r="D1040" t="s">
        <v>1131</v>
      </c>
      <c r="E1040" t="s">
        <v>1132</v>
      </c>
      <c r="F1040" t="s">
        <v>1347</v>
      </c>
      <c r="G1040" t="s">
        <v>2111</v>
      </c>
      <c r="H1040" s="1245">
        <v>73.069999999999993</v>
      </c>
      <c r="I1040" s="1245">
        <v>69.040000000000006</v>
      </c>
    </row>
    <row r="1041" spans="1:9" x14ac:dyDescent="0.35">
      <c r="A1041">
        <v>42592</v>
      </c>
      <c r="B1041" s="1242">
        <v>45287</v>
      </c>
      <c r="C1041" s="1243">
        <v>0.49652777777777773</v>
      </c>
      <c r="D1041" t="s">
        <v>1131</v>
      </c>
      <c r="E1041" t="s">
        <v>1132</v>
      </c>
      <c r="F1041" t="s">
        <v>1347</v>
      </c>
      <c r="G1041" t="s">
        <v>2112</v>
      </c>
      <c r="H1041" s="1245">
        <v>73.39</v>
      </c>
      <c r="I1041" s="1245">
        <v>69.34</v>
      </c>
    </row>
    <row r="1042" spans="1:9" x14ac:dyDescent="0.35">
      <c r="A1042">
        <v>42593</v>
      </c>
      <c r="B1042" s="1242">
        <v>45287</v>
      </c>
      <c r="C1042" s="1243">
        <v>0.49652777777777773</v>
      </c>
      <c r="D1042" t="s">
        <v>1131</v>
      </c>
      <c r="E1042" t="s">
        <v>1132</v>
      </c>
      <c r="F1042" t="s">
        <v>1347</v>
      </c>
      <c r="G1042" t="s">
        <v>2113</v>
      </c>
      <c r="H1042" s="1245">
        <v>73.709999999999994</v>
      </c>
      <c r="I1042" s="1245">
        <v>69.64</v>
      </c>
    </row>
    <row r="1043" spans="1:9" x14ac:dyDescent="0.35">
      <c r="A1043">
        <v>42594</v>
      </c>
      <c r="B1043" s="1242">
        <v>45287</v>
      </c>
      <c r="C1043" s="1243">
        <v>0.49652777777777773</v>
      </c>
      <c r="D1043" t="s">
        <v>1131</v>
      </c>
      <c r="E1043" t="s">
        <v>1132</v>
      </c>
      <c r="F1043" t="s">
        <v>1347</v>
      </c>
      <c r="G1043" t="s">
        <v>2114</v>
      </c>
      <c r="H1043" s="1245">
        <v>74.03</v>
      </c>
      <c r="I1043" s="1245">
        <v>69.94</v>
      </c>
    </row>
    <row r="1044" spans="1:9" x14ac:dyDescent="0.35">
      <c r="A1044">
        <v>42595</v>
      </c>
      <c r="B1044" s="1242">
        <v>45287</v>
      </c>
      <c r="C1044" s="1243">
        <v>0.49652777777777773</v>
      </c>
      <c r="D1044" t="s">
        <v>1131</v>
      </c>
      <c r="E1044" t="s">
        <v>1132</v>
      </c>
      <c r="F1044" t="s">
        <v>1347</v>
      </c>
      <c r="G1044" t="s">
        <v>2115</v>
      </c>
      <c r="H1044" s="1245">
        <v>74.349999999999994</v>
      </c>
      <c r="I1044" s="1245">
        <v>70.239999999999995</v>
      </c>
    </row>
    <row r="1045" spans="1:9" x14ac:dyDescent="0.35">
      <c r="A1045">
        <v>42596</v>
      </c>
      <c r="B1045" s="1242">
        <v>45287</v>
      </c>
      <c r="C1045" s="1243">
        <v>0.49652777777777773</v>
      </c>
      <c r="D1045" t="s">
        <v>1131</v>
      </c>
      <c r="E1045" t="s">
        <v>1132</v>
      </c>
      <c r="F1045" t="s">
        <v>1347</v>
      </c>
      <c r="G1045" t="s">
        <v>2116</v>
      </c>
      <c r="H1045" s="1245">
        <v>73.05</v>
      </c>
      <c r="I1045" s="1245">
        <v>69.03</v>
      </c>
    </row>
    <row r="1046" spans="1:9" x14ac:dyDescent="0.35">
      <c r="A1046">
        <v>42597</v>
      </c>
      <c r="B1046" s="1242">
        <v>45287</v>
      </c>
      <c r="C1046" s="1243">
        <v>0.49652777777777773</v>
      </c>
      <c r="D1046" t="s">
        <v>1131</v>
      </c>
      <c r="E1046" t="s">
        <v>1132</v>
      </c>
      <c r="F1046" t="s">
        <v>1347</v>
      </c>
      <c r="G1046" t="s">
        <v>2117</v>
      </c>
      <c r="H1046" s="1245">
        <v>73.38</v>
      </c>
      <c r="I1046" s="1245">
        <v>69.33</v>
      </c>
    </row>
    <row r="1047" spans="1:9" x14ac:dyDescent="0.35">
      <c r="A1047">
        <v>42598</v>
      </c>
      <c r="B1047" s="1242">
        <v>45287</v>
      </c>
      <c r="C1047" s="1243">
        <v>0.49652777777777773</v>
      </c>
      <c r="D1047" t="s">
        <v>1131</v>
      </c>
      <c r="E1047" t="s">
        <v>1132</v>
      </c>
      <c r="F1047" t="s">
        <v>1347</v>
      </c>
      <c r="G1047" t="s">
        <v>2118</v>
      </c>
      <c r="H1047" s="1245">
        <v>73.7</v>
      </c>
      <c r="I1047" s="1245">
        <v>69.63</v>
      </c>
    </row>
    <row r="1048" spans="1:9" x14ac:dyDescent="0.35">
      <c r="A1048">
        <v>42599</v>
      </c>
      <c r="B1048" s="1242">
        <v>45287</v>
      </c>
      <c r="C1048" s="1243">
        <v>0.49652777777777773</v>
      </c>
      <c r="D1048" t="s">
        <v>1131</v>
      </c>
      <c r="E1048" t="s">
        <v>1132</v>
      </c>
      <c r="F1048" t="s">
        <v>1347</v>
      </c>
      <c r="G1048" t="s">
        <v>2119</v>
      </c>
      <c r="H1048" s="1245">
        <v>74.02</v>
      </c>
      <c r="I1048" s="1245">
        <v>69.930000000000007</v>
      </c>
    </row>
    <row r="1049" spans="1:9" x14ac:dyDescent="0.35">
      <c r="A1049">
        <v>42600</v>
      </c>
      <c r="B1049" s="1242">
        <v>45287</v>
      </c>
      <c r="C1049" s="1243">
        <v>0.49652777777777773</v>
      </c>
      <c r="D1049" t="s">
        <v>1131</v>
      </c>
      <c r="E1049" t="s">
        <v>1132</v>
      </c>
      <c r="F1049" t="s">
        <v>1347</v>
      </c>
      <c r="G1049" t="s">
        <v>2120</v>
      </c>
      <c r="H1049" s="1245">
        <v>74.34</v>
      </c>
      <c r="I1049" s="1245">
        <v>70.23</v>
      </c>
    </row>
    <row r="1050" spans="1:9" x14ac:dyDescent="0.35">
      <c r="A1050">
        <v>42601</v>
      </c>
      <c r="B1050" s="1242">
        <v>45287</v>
      </c>
      <c r="C1050" s="1243">
        <v>0.49652777777777773</v>
      </c>
      <c r="D1050" t="s">
        <v>1131</v>
      </c>
      <c r="E1050" t="s">
        <v>1132</v>
      </c>
      <c r="F1050" t="s">
        <v>1347</v>
      </c>
      <c r="G1050" t="s">
        <v>2121</v>
      </c>
      <c r="H1050" s="1245">
        <v>73.040000000000006</v>
      </c>
      <c r="I1050" s="1245">
        <v>69.02</v>
      </c>
    </row>
    <row r="1051" spans="1:9" x14ac:dyDescent="0.35">
      <c r="A1051">
        <v>42602</v>
      </c>
      <c r="B1051" s="1242">
        <v>45287</v>
      </c>
      <c r="C1051" s="1243">
        <v>0.49652777777777773</v>
      </c>
      <c r="D1051" t="s">
        <v>1131</v>
      </c>
      <c r="E1051" t="s">
        <v>1132</v>
      </c>
      <c r="F1051" t="s">
        <v>1347</v>
      </c>
      <c r="G1051" t="s">
        <v>2122</v>
      </c>
      <c r="H1051" s="1245">
        <v>73.36</v>
      </c>
      <c r="I1051" s="1245">
        <v>69.319999999999993</v>
      </c>
    </row>
    <row r="1052" spans="1:9" x14ac:dyDescent="0.35">
      <c r="A1052">
        <v>42603</v>
      </c>
      <c r="B1052" s="1242">
        <v>45287</v>
      </c>
      <c r="C1052" s="1243">
        <v>0.49652777777777773</v>
      </c>
      <c r="D1052" t="s">
        <v>1131</v>
      </c>
      <c r="E1052" t="s">
        <v>1132</v>
      </c>
      <c r="F1052" t="s">
        <v>1347</v>
      </c>
      <c r="G1052" t="s">
        <v>2123</v>
      </c>
      <c r="H1052" s="1245">
        <v>73.680000000000007</v>
      </c>
      <c r="I1052" s="1245">
        <v>69.62</v>
      </c>
    </row>
    <row r="1053" spans="1:9" x14ac:dyDescent="0.35">
      <c r="A1053">
        <v>42604</v>
      </c>
      <c r="B1053" s="1242">
        <v>45287</v>
      </c>
      <c r="C1053" s="1243">
        <v>0.49652777777777773</v>
      </c>
      <c r="D1053" t="s">
        <v>1131</v>
      </c>
      <c r="E1053" t="s">
        <v>1132</v>
      </c>
      <c r="F1053" t="s">
        <v>1347</v>
      </c>
      <c r="G1053" t="s">
        <v>2124</v>
      </c>
      <c r="H1053" s="1245">
        <v>74.010000000000005</v>
      </c>
      <c r="I1053" s="1245">
        <v>69.92</v>
      </c>
    </row>
    <row r="1054" spans="1:9" x14ac:dyDescent="0.35">
      <c r="A1054">
        <v>42605</v>
      </c>
      <c r="B1054" s="1242">
        <v>45287</v>
      </c>
      <c r="C1054" s="1243">
        <v>0.49652777777777773</v>
      </c>
      <c r="D1054" t="s">
        <v>1131</v>
      </c>
      <c r="E1054" t="s">
        <v>1132</v>
      </c>
      <c r="F1054" t="s">
        <v>1347</v>
      </c>
      <c r="G1054" t="s">
        <v>2125</v>
      </c>
      <c r="H1054" s="1245">
        <v>74.33</v>
      </c>
      <c r="I1054" s="1245">
        <v>70.22</v>
      </c>
    </row>
    <row r="1055" spans="1:9" x14ac:dyDescent="0.35">
      <c r="A1055">
        <v>42606</v>
      </c>
      <c r="B1055" s="1242">
        <v>45287</v>
      </c>
      <c r="C1055" s="1243">
        <v>0.49652777777777773</v>
      </c>
      <c r="D1055" t="s">
        <v>1131</v>
      </c>
      <c r="E1055" t="s">
        <v>1132</v>
      </c>
      <c r="F1055" t="s">
        <v>1347</v>
      </c>
      <c r="G1055" t="s">
        <v>2126</v>
      </c>
      <c r="H1055" s="1245">
        <v>73.03</v>
      </c>
      <c r="I1055" s="1245">
        <v>69</v>
      </c>
    </row>
    <row r="1056" spans="1:9" x14ac:dyDescent="0.35">
      <c r="A1056">
        <v>42607</v>
      </c>
      <c r="B1056" s="1242">
        <v>45287</v>
      </c>
      <c r="C1056" s="1243">
        <v>0.49652777777777773</v>
      </c>
      <c r="D1056" t="s">
        <v>1131</v>
      </c>
      <c r="E1056" t="s">
        <v>1132</v>
      </c>
      <c r="F1056" t="s">
        <v>1347</v>
      </c>
      <c r="G1056" t="s">
        <v>2127</v>
      </c>
      <c r="H1056" s="1245">
        <v>73.349999999999994</v>
      </c>
      <c r="I1056" s="1245">
        <v>69.3</v>
      </c>
    </row>
    <row r="1057" spans="1:9" x14ac:dyDescent="0.35">
      <c r="A1057">
        <v>42608</v>
      </c>
      <c r="B1057" s="1242">
        <v>45287</v>
      </c>
      <c r="C1057" s="1243">
        <v>0.49652777777777773</v>
      </c>
      <c r="D1057" t="s">
        <v>1131</v>
      </c>
      <c r="E1057" t="s">
        <v>1132</v>
      </c>
      <c r="F1057" t="s">
        <v>1347</v>
      </c>
      <c r="G1057" t="s">
        <v>2128</v>
      </c>
      <c r="H1057" s="1245">
        <v>73.67</v>
      </c>
      <c r="I1057" s="1245">
        <v>69.599999999999994</v>
      </c>
    </row>
    <row r="1058" spans="1:9" x14ac:dyDescent="0.35">
      <c r="A1058">
        <v>42609</v>
      </c>
      <c r="B1058" s="1242">
        <v>45287</v>
      </c>
      <c r="C1058" s="1243">
        <v>0.49652777777777773</v>
      </c>
      <c r="D1058" t="s">
        <v>1131</v>
      </c>
      <c r="E1058" t="s">
        <v>1132</v>
      </c>
      <c r="F1058" t="s">
        <v>1347</v>
      </c>
      <c r="G1058" t="s">
        <v>2129</v>
      </c>
      <c r="H1058" s="1245">
        <v>73.989999999999995</v>
      </c>
      <c r="I1058" s="1245">
        <v>69.900000000000006</v>
      </c>
    </row>
    <row r="1059" spans="1:9" x14ac:dyDescent="0.35">
      <c r="A1059">
        <v>42610</v>
      </c>
      <c r="B1059" s="1242">
        <v>45287</v>
      </c>
      <c r="C1059" s="1243">
        <v>0.49652777777777773</v>
      </c>
      <c r="D1059" t="s">
        <v>1131</v>
      </c>
      <c r="E1059" t="s">
        <v>1132</v>
      </c>
      <c r="F1059" t="s">
        <v>1347</v>
      </c>
      <c r="G1059" t="s">
        <v>2130</v>
      </c>
      <c r="H1059" s="1245">
        <v>74.319999999999993</v>
      </c>
      <c r="I1059" s="1245">
        <v>70.2</v>
      </c>
    </row>
    <row r="1060" spans="1:9" x14ac:dyDescent="0.35">
      <c r="A1060">
        <v>42611</v>
      </c>
      <c r="B1060" s="1242">
        <v>45287</v>
      </c>
      <c r="C1060" s="1243">
        <v>0.49652777777777773</v>
      </c>
      <c r="D1060" t="s">
        <v>1131</v>
      </c>
      <c r="E1060" t="s">
        <v>1132</v>
      </c>
      <c r="F1060" t="s">
        <v>1347</v>
      </c>
      <c r="G1060" t="s">
        <v>2131</v>
      </c>
      <c r="H1060" s="1245">
        <v>73.02</v>
      </c>
      <c r="I1060" s="1245">
        <v>68.989999999999995</v>
      </c>
    </row>
    <row r="1061" spans="1:9" x14ac:dyDescent="0.35">
      <c r="A1061">
        <v>42612</v>
      </c>
      <c r="B1061" s="1242">
        <v>45287</v>
      </c>
      <c r="C1061" s="1243">
        <v>0.49652777777777773</v>
      </c>
      <c r="D1061" t="s">
        <v>1131</v>
      </c>
      <c r="E1061" t="s">
        <v>1132</v>
      </c>
      <c r="F1061" t="s">
        <v>1347</v>
      </c>
      <c r="G1061" t="s">
        <v>2132</v>
      </c>
      <c r="H1061" s="1245">
        <v>73.34</v>
      </c>
      <c r="I1061" s="1245">
        <v>69.290000000000006</v>
      </c>
    </row>
    <row r="1062" spans="1:9" x14ac:dyDescent="0.35">
      <c r="A1062">
        <v>42613</v>
      </c>
      <c r="B1062" s="1242">
        <v>45287</v>
      </c>
      <c r="C1062" s="1243">
        <v>0.49652777777777773</v>
      </c>
      <c r="D1062" t="s">
        <v>1131</v>
      </c>
      <c r="E1062" t="s">
        <v>1132</v>
      </c>
      <c r="F1062" t="s">
        <v>1347</v>
      </c>
      <c r="G1062" t="s">
        <v>2133</v>
      </c>
      <c r="H1062" s="1245">
        <v>73.66</v>
      </c>
      <c r="I1062" s="1245">
        <v>69.59</v>
      </c>
    </row>
    <row r="1063" spans="1:9" x14ac:dyDescent="0.35">
      <c r="A1063">
        <v>42614</v>
      </c>
      <c r="B1063" s="1242">
        <v>45287</v>
      </c>
      <c r="C1063" s="1243">
        <v>0.49652777777777773</v>
      </c>
      <c r="D1063" t="s">
        <v>1131</v>
      </c>
      <c r="E1063" t="s">
        <v>1132</v>
      </c>
      <c r="F1063" t="s">
        <v>1347</v>
      </c>
      <c r="G1063" t="s">
        <v>2134</v>
      </c>
      <c r="H1063" s="1245">
        <v>73.98</v>
      </c>
      <c r="I1063" s="1245">
        <v>69.89</v>
      </c>
    </row>
    <row r="1064" spans="1:9" x14ac:dyDescent="0.35">
      <c r="A1064">
        <v>42615</v>
      </c>
      <c r="B1064" s="1242">
        <v>45287</v>
      </c>
      <c r="C1064" s="1243">
        <v>0.49652777777777773</v>
      </c>
      <c r="D1064" t="s">
        <v>1131</v>
      </c>
      <c r="E1064" t="s">
        <v>1132</v>
      </c>
      <c r="F1064" t="s">
        <v>1347</v>
      </c>
      <c r="G1064" t="s">
        <v>2135</v>
      </c>
      <c r="H1064" s="1245">
        <v>74.3</v>
      </c>
      <c r="I1064" s="1245">
        <v>70.19</v>
      </c>
    </row>
    <row r="1065" spans="1:9" x14ac:dyDescent="0.35">
      <c r="A1065">
        <v>42616</v>
      </c>
      <c r="B1065" s="1242">
        <v>45287</v>
      </c>
      <c r="C1065" s="1243">
        <v>0.49652777777777773</v>
      </c>
      <c r="D1065" t="s">
        <v>1131</v>
      </c>
      <c r="E1065" t="s">
        <v>1132</v>
      </c>
      <c r="F1065" t="s">
        <v>1347</v>
      </c>
      <c r="G1065" t="s">
        <v>2136</v>
      </c>
      <c r="H1065" s="1245">
        <v>73</v>
      </c>
      <c r="I1065" s="1245">
        <v>68.98</v>
      </c>
    </row>
    <row r="1066" spans="1:9" x14ac:dyDescent="0.35">
      <c r="A1066">
        <v>42617</v>
      </c>
      <c r="B1066" s="1242">
        <v>45287</v>
      </c>
      <c r="C1066" s="1243">
        <v>0.49652777777777773</v>
      </c>
      <c r="D1066" t="s">
        <v>1131</v>
      </c>
      <c r="E1066" t="s">
        <v>1132</v>
      </c>
      <c r="F1066" t="s">
        <v>1347</v>
      </c>
      <c r="G1066" t="s">
        <v>2137</v>
      </c>
      <c r="H1066" s="1245">
        <v>73.319999999999993</v>
      </c>
      <c r="I1066" s="1245">
        <v>69.28</v>
      </c>
    </row>
    <row r="1067" spans="1:9" x14ac:dyDescent="0.35">
      <c r="A1067">
        <v>42618</v>
      </c>
      <c r="B1067" s="1242">
        <v>45287</v>
      </c>
      <c r="C1067" s="1243">
        <v>0.49652777777777773</v>
      </c>
      <c r="D1067" t="s">
        <v>1131</v>
      </c>
      <c r="E1067" t="s">
        <v>1132</v>
      </c>
      <c r="F1067" t="s">
        <v>1347</v>
      </c>
      <c r="G1067" t="s">
        <v>2138</v>
      </c>
      <c r="H1067" s="1245">
        <v>73.650000000000006</v>
      </c>
      <c r="I1067" s="1245">
        <v>69.58</v>
      </c>
    </row>
    <row r="1068" spans="1:9" x14ac:dyDescent="0.35">
      <c r="A1068">
        <v>42619</v>
      </c>
      <c r="B1068" s="1242">
        <v>45287</v>
      </c>
      <c r="C1068" s="1243">
        <v>0.49652777777777773</v>
      </c>
      <c r="D1068" t="s">
        <v>1131</v>
      </c>
      <c r="E1068" t="s">
        <v>1132</v>
      </c>
      <c r="F1068" t="s">
        <v>1347</v>
      </c>
      <c r="G1068" t="s">
        <v>2139</v>
      </c>
      <c r="H1068" s="1245">
        <v>73.97</v>
      </c>
      <c r="I1068" s="1245">
        <v>69.88</v>
      </c>
    </row>
    <row r="1069" spans="1:9" x14ac:dyDescent="0.35">
      <c r="A1069">
        <v>42620</v>
      </c>
      <c r="B1069" s="1242">
        <v>45287</v>
      </c>
      <c r="C1069" s="1243">
        <v>0.49652777777777773</v>
      </c>
      <c r="D1069" t="s">
        <v>1131</v>
      </c>
      <c r="E1069" t="s">
        <v>1132</v>
      </c>
      <c r="F1069" t="s">
        <v>1347</v>
      </c>
      <c r="G1069" t="s">
        <v>2140</v>
      </c>
      <c r="H1069" s="1245">
        <v>74.290000000000006</v>
      </c>
      <c r="I1069" s="1245">
        <v>70.180000000000007</v>
      </c>
    </row>
    <row r="1070" spans="1:9" x14ac:dyDescent="0.35">
      <c r="A1070">
        <v>42621</v>
      </c>
      <c r="B1070" s="1242">
        <v>45287</v>
      </c>
      <c r="C1070" s="1243">
        <v>0.49652777777777773</v>
      </c>
      <c r="D1070" t="s">
        <v>1131</v>
      </c>
      <c r="E1070" t="s">
        <v>1132</v>
      </c>
      <c r="F1070" t="s">
        <v>1347</v>
      </c>
      <c r="G1070" t="s">
        <v>2141</v>
      </c>
      <c r="H1070" s="1245">
        <v>72.989999999999995</v>
      </c>
      <c r="I1070" s="1245">
        <v>68.97</v>
      </c>
    </row>
    <row r="1071" spans="1:9" x14ac:dyDescent="0.35">
      <c r="A1071">
        <v>42622</v>
      </c>
      <c r="B1071" s="1242">
        <v>45287</v>
      </c>
      <c r="C1071" s="1243">
        <v>0.49652777777777773</v>
      </c>
      <c r="D1071" t="s">
        <v>1131</v>
      </c>
      <c r="E1071" t="s">
        <v>1132</v>
      </c>
      <c r="F1071" t="s">
        <v>1347</v>
      </c>
      <c r="G1071" t="s">
        <v>2142</v>
      </c>
      <c r="H1071" s="1245">
        <v>73.31</v>
      </c>
      <c r="I1071" s="1245">
        <v>69.27</v>
      </c>
    </row>
    <row r="1072" spans="1:9" x14ac:dyDescent="0.35">
      <c r="A1072">
        <v>42623</v>
      </c>
      <c r="B1072" s="1242">
        <v>45287</v>
      </c>
      <c r="C1072" s="1243">
        <v>0.49652777777777773</v>
      </c>
      <c r="D1072" t="s">
        <v>1131</v>
      </c>
      <c r="E1072" t="s">
        <v>1132</v>
      </c>
      <c r="F1072" t="s">
        <v>1347</v>
      </c>
      <c r="G1072" t="s">
        <v>2143</v>
      </c>
      <c r="H1072" s="1245">
        <v>73.63</v>
      </c>
      <c r="I1072" s="1245">
        <v>69.569999999999993</v>
      </c>
    </row>
    <row r="1073" spans="1:9" x14ac:dyDescent="0.35">
      <c r="A1073">
        <v>42624</v>
      </c>
      <c r="B1073" s="1242">
        <v>45287</v>
      </c>
      <c r="C1073" s="1243">
        <v>0.49652777777777773</v>
      </c>
      <c r="D1073" t="s">
        <v>1131</v>
      </c>
      <c r="E1073" t="s">
        <v>1132</v>
      </c>
      <c r="F1073" t="s">
        <v>1347</v>
      </c>
      <c r="G1073" t="s">
        <v>2144</v>
      </c>
      <c r="H1073" s="1245">
        <v>73.959999999999994</v>
      </c>
      <c r="I1073" s="1245">
        <v>69.87</v>
      </c>
    </row>
    <row r="1074" spans="1:9" x14ac:dyDescent="0.35">
      <c r="A1074">
        <v>42625</v>
      </c>
      <c r="B1074" s="1242">
        <v>45287</v>
      </c>
      <c r="C1074" s="1243">
        <v>0.49652777777777773</v>
      </c>
      <c r="D1074" t="s">
        <v>1131</v>
      </c>
      <c r="E1074" t="s">
        <v>1132</v>
      </c>
      <c r="F1074" t="s">
        <v>1347</v>
      </c>
      <c r="G1074" t="s">
        <v>2145</v>
      </c>
      <c r="H1074" s="1245">
        <v>74.28</v>
      </c>
      <c r="I1074" s="1245">
        <v>70.17</v>
      </c>
    </row>
    <row r="1075" spans="1:9" x14ac:dyDescent="0.35">
      <c r="A1075">
        <v>42626</v>
      </c>
      <c r="B1075" s="1242">
        <v>45287</v>
      </c>
      <c r="C1075" s="1243">
        <v>0.49652777777777773</v>
      </c>
      <c r="D1075" t="s">
        <v>1131</v>
      </c>
      <c r="E1075" t="s">
        <v>1132</v>
      </c>
      <c r="F1075" t="s">
        <v>1347</v>
      </c>
      <c r="G1075" t="s">
        <v>2146</v>
      </c>
      <c r="H1075" s="1245">
        <v>72.98</v>
      </c>
      <c r="I1075" s="1245">
        <v>68.959999999999994</v>
      </c>
    </row>
    <row r="1076" spans="1:9" x14ac:dyDescent="0.35">
      <c r="A1076">
        <v>42627</v>
      </c>
      <c r="B1076" s="1242">
        <v>45287</v>
      </c>
      <c r="C1076" s="1243">
        <v>0.49652777777777773</v>
      </c>
      <c r="D1076" t="s">
        <v>1131</v>
      </c>
      <c r="E1076" t="s">
        <v>1132</v>
      </c>
      <c r="F1076" t="s">
        <v>1347</v>
      </c>
      <c r="G1076" t="s">
        <v>2147</v>
      </c>
      <c r="H1076" s="1245">
        <v>73.3</v>
      </c>
      <c r="I1076" s="1245">
        <v>69.260000000000005</v>
      </c>
    </row>
    <row r="1077" spans="1:9" x14ac:dyDescent="0.35">
      <c r="A1077">
        <v>42628</v>
      </c>
      <c r="B1077" s="1242">
        <v>45287</v>
      </c>
      <c r="C1077" s="1243">
        <v>0.49652777777777773</v>
      </c>
      <c r="D1077" t="s">
        <v>1131</v>
      </c>
      <c r="E1077" t="s">
        <v>1132</v>
      </c>
      <c r="F1077" t="s">
        <v>1347</v>
      </c>
      <c r="G1077" t="s">
        <v>2148</v>
      </c>
      <c r="H1077" s="1245">
        <v>73.62</v>
      </c>
      <c r="I1077" s="1245">
        <v>69.56</v>
      </c>
    </row>
    <row r="1078" spans="1:9" x14ac:dyDescent="0.35">
      <c r="A1078">
        <v>42629</v>
      </c>
      <c r="B1078" s="1242">
        <v>45287</v>
      </c>
      <c r="C1078" s="1243">
        <v>0.49652777777777773</v>
      </c>
      <c r="D1078" t="s">
        <v>1131</v>
      </c>
      <c r="E1078" t="s">
        <v>1132</v>
      </c>
      <c r="F1078" t="s">
        <v>1347</v>
      </c>
      <c r="G1078" t="s">
        <v>2149</v>
      </c>
      <c r="H1078" s="1245">
        <v>73.94</v>
      </c>
      <c r="I1078" s="1245">
        <v>69.86</v>
      </c>
    </row>
    <row r="1079" spans="1:9" x14ac:dyDescent="0.35">
      <c r="A1079">
        <v>42630</v>
      </c>
      <c r="B1079" s="1242">
        <v>45287</v>
      </c>
      <c r="C1079" s="1243">
        <v>0.49652777777777773</v>
      </c>
      <c r="D1079" t="s">
        <v>1131</v>
      </c>
      <c r="E1079" t="s">
        <v>1132</v>
      </c>
      <c r="F1079" t="s">
        <v>1347</v>
      </c>
      <c r="G1079" t="s">
        <v>2150</v>
      </c>
      <c r="H1079" s="1245">
        <v>74.27</v>
      </c>
      <c r="I1079" s="1245">
        <v>70.16</v>
      </c>
    </row>
    <row r="1080" spans="1:9" x14ac:dyDescent="0.35">
      <c r="A1080">
        <v>42631</v>
      </c>
      <c r="B1080" s="1242">
        <v>45287</v>
      </c>
      <c r="C1080" s="1243">
        <v>0.49652777777777773</v>
      </c>
      <c r="D1080" t="s">
        <v>1131</v>
      </c>
      <c r="E1080" t="s">
        <v>1132</v>
      </c>
      <c r="F1080" t="s">
        <v>1347</v>
      </c>
      <c r="G1080" t="s">
        <v>2151</v>
      </c>
      <c r="H1080" s="1245">
        <v>72.97</v>
      </c>
      <c r="I1080" s="1245">
        <v>68.95</v>
      </c>
    </row>
    <row r="1081" spans="1:9" x14ac:dyDescent="0.35">
      <c r="A1081">
        <v>42632</v>
      </c>
      <c r="B1081" s="1242">
        <v>45287</v>
      </c>
      <c r="C1081" s="1243">
        <v>0.49652777777777773</v>
      </c>
      <c r="D1081" t="s">
        <v>1131</v>
      </c>
      <c r="E1081" t="s">
        <v>1132</v>
      </c>
      <c r="F1081" t="s">
        <v>1347</v>
      </c>
      <c r="G1081" t="s">
        <v>2152</v>
      </c>
      <c r="H1081" s="1245">
        <v>73.290000000000006</v>
      </c>
      <c r="I1081" s="1245">
        <v>69.25</v>
      </c>
    </row>
    <row r="1082" spans="1:9" x14ac:dyDescent="0.35">
      <c r="A1082">
        <v>42633</v>
      </c>
      <c r="B1082" s="1242">
        <v>45287</v>
      </c>
      <c r="C1082" s="1243">
        <v>0.49652777777777773</v>
      </c>
      <c r="D1082" t="s">
        <v>1131</v>
      </c>
      <c r="E1082" t="s">
        <v>1132</v>
      </c>
      <c r="F1082" t="s">
        <v>1347</v>
      </c>
      <c r="G1082" t="s">
        <v>2153</v>
      </c>
      <c r="H1082" s="1245">
        <v>73.61</v>
      </c>
      <c r="I1082" s="1245">
        <v>69.55</v>
      </c>
    </row>
    <row r="1083" spans="1:9" x14ac:dyDescent="0.35">
      <c r="A1083">
        <v>42634</v>
      </c>
      <c r="B1083" s="1242">
        <v>45287</v>
      </c>
      <c r="C1083" s="1243">
        <v>0.49652777777777773</v>
      </c>
      <c r="D1083" t="s">
        <v>1131</v>
      </c>
      <c r="E1083" t="s">
        <v>1132</v>
      </c>
      <c r="F1083" t="s">
        <v>1347</v>
      </c>
      <c r="G1083" t="s">
        <v>2154</v>
      </c>
      <c r="H1083" s="1245">
        <v>73.930000000000007</v>
      </c>
      <c r="I1083" s="1245">
        <v>69.849999999999994</v>
      </c>
    </row>
    <row r="1084" spans="1:9" x14ac:dyDescent="0.35">
      <c r="A1084">
        <v>42635</v>
      </c>
      <c r="B1084" s="1242">
        <v>45287</v>
      </c>
      <c r="C1084" s="1243">
        <v>0.49652777777777773</v>
      </c>
      <c r="D1084" t="s">
        <v>1131</v>
      </c>
      <c r="E1084" t="s">
        <v>1132</v>
      </c>
      <c r="F1084" t="s">
        <v>1347</v>
      </c>
      <c r="G1084" t="s">
        <v>2155</v>
      </c>
      <c r="H1084" s="1245">
        <v>74.25</v>
      </c>
      <c r="I1084" s="1245">
        <v>70.150000000000006</v>
      </c>
    </row>
    <row r="1085" spans="1:9" x14ac:dyDescent="0.35">
      <c r="A1085">
        <v>42636</v>
      </c>
      <c r="B1085" s="1242">
        <v>45287</v>
      </c>
      <c r="C1085" s="1243">
        <v>0.49652777777777773</v>
      </c>
      <c r="D1085" t="s">
        <v>1131</v>
      </c>
      <c r="E1085" t="s">
        <v>1132</v>
      </c>
      <c r="F1085" t="s">
        <v>1347</v>
      </c>
      <c r="G1085" t="s">
        <v>2156</v>
      </c>
      <c r="H1085" s="1245">
        <v>72.95</v>
      </c>
      <c r="I1085" s="1245">
        <v>68.94</v>
      </c>
    </row>
    <row r="1086" spans="1:9" x14ac:dyDescent="0.35">
      <c r="A1086">
        <v>42637</v>
      </c>
      <c r="B1086" s="1242">
        <v>45287</v>
      </c>
      <c r="C1086" s="1243">
        <v>0.49652777777777773</v>
      </c>
      <c r="D1086" t="s">
        <v>1131</v>
      </c>
      <c r="E1086" t="s">
        <v>1132</v>
      </c>
      <c r="F1086" t="s">
        <v>1347</v>
      </c>
      <c r="G1086" t="s">
        <v>2157</v>
      </c>
      <c r="H1086" s="1245">
        <v>73.28</v>
      </c>
      <c r="I1086" s="1245">
        <v>69.239999999999995</v>
      </c>
    </row>
    <row r="1087" spans="1:9" x14ac:dyDescent="0.35">
      <c r="A1087">
        <v>42638</v>
      </c>
      <c r="B1087" s="1242">
        <v>45287</v>
      </c>
      <c r="C1087" s="1243">
        <v>0.49652777777777773</v>
      </c>
      <c r="D1087" t="s">
        <v>1131</v>
      </c>
      <c r="E1087" t="s">
        <v>1132</v>
      </c>
      <c r="F1087" t="s">
        <v>1347</v>
      </c>
      <c r="G1087" t="s">
        <v>2158</v>
      </c>
      <c r="H1087" s="1245">
        <v>73.599999999999994</v>
      </c>
      <c r="I1087" s="1245">
        <v>69.540000000000006</v>
      </c>
    </row>
    <row r="1088" spans="1:9" x14ac:dyDescent="0.35">
      <c r="A1088">
        <v>42639</v>
      </c>
      <c r="B1088" s="1242">
        <v>45287</v>
      </c>
      <c r="C1088" s="1243">
        <v>0.49652777777777773</v>
      </c>
      <c r="D1088" t="s">
        <v>1131</v>
      </c>
      <c r="E1088" t="s">
        <v>1132</v>
      </c>
      <c r="F1088" t="s">
        <v>1347</v>
      </c>
      <c r="G1088" t="s">
        <v>2159</v>
      </c>
      <c r="H1088" s="1245">
        <v>73.92</v>
      </c>
      <c r="I1088" s="1245">
        <v>69.84</v>
      </c>
    </row>
    <row r="1089" spans="1:9" x14ac:dyDescent="0.35">
      <c r="A1089">
        <v>42640</v>
      </c>
      <c r="B1089" s="1242">
        <v>45287</v>
      </c>
      <c r="C1089" s="1243">
        <v>0.49652777777777773</v>
      </c>
      <c r="D1089" t="s">
        <v>1131</v>
      </c>
      <c r="E1089" t="s">
        <v>1132</v>
      </c>
      <c r="F1089" t="s">
        <v>1347</v>
      </c>
      <c r="G1089" t="s">
        <v>2160</v>
      </c>
      <c r="H1089" s="1245">
        <v>74.239999999999995</v>
      </c>
      <c r="I1089" s="1245">
        <v>70.14</v>
      </c>
    </row>
    <row r="1090" spans="1:9" x14ac:dyDescent="0.35">
      <c r="A1090">
        <v>42641</v>
      </c>
      <c r="B1090" s="1242">
        <v>45287</v>
      </c>
      <c r="C1090" s="1243">
        <v>0.49652777777777773</v>
      </c>
      <c r="D1090" t="s">
        <v>1131</v>
      </c>
      <c r="E1090" t="s">
        <v>1132</v>
      </c>
      <c r="F1090" t="s">
        <v>1347</v>
      </c>
      <c r="G1090" t="s">
        <v>2161</v>
      </c>
      <c r="H1090" s="1245">
        <v>72.94</v>
      </c>
      <c r="I1090" s="1245">
        <v>68.930000000000007</v>
      </c>
    </row>
    <row r="1091" spans="1:9" x14ac:dyDescent="0.35">
      <c r="A1091">
        <v>42642</v>
      </c>
      <c r="B1091" s="1242">
        <v>45287</v>
      </c>
      <c r="C1091" s="1243">
        <v>0.49652777777777773</v>
      </c>
      <c r="D1091" t="s">
        <v>1131</v>
      </c>
      <c r="E1091" t="s">
        <v>1132</v>
      </c>
      <c r="F1091" t="s">
        <v>1347</v>
      </c>
      <c r="G1091" t="s">
        <v>2162</v>
      </c>
      <c r="H1091" s="1245">
        <v>73.260000000000005</v>
      </c>
      <c r="I1091" s="1245">
        <v>69.23</v>
      </c>
    </row>
    <row r="1092" spans="1:9" x14ac:dyDescent="0.35">
      <c r="A1092">
        <v>42643</v>
      </c>
      <c r="B1092" s="1242">
        <v>45287</v>
      </c>
      <c r="C1092" s="1243">
        <v>0.49652777777777773</v>
      </c>
      <c r="D1092" t="s">
        <v>1131</v>
      </c>
      <c r="E1092" t="s">
        <v>1132</v>
      </c>
      <c r="F1092" t="s">
        <v>1347</v>
      </c>
      <c r="G1092" t="s">
        <v>2163</v>
      </c>
      <c r="H1092" s="1245">
        <v>73.59</v>
      </c>
      <c r="I1092" s="1245">
        <v>69.53</v>
      </c>
    </row>
    <row r="1093" spans="1:9" x14ac:dyDescent="0.35">
      <c r="A1093">
        <v>42644</v>
      </c>
      <c r="B1093" s="1242">
        <v>45287</v>
      </c>
      <c r="C1093" s="1243">
        <v>0.49652777777777773</v>
      </c>
      <c r="D1093" t="s">
        <v>1131</v>
      </c>
      <c r="E1093" t="s">
        <v>1132</v>
      </c>
      <c r="F1093" t="s">
        <v>1347</v>
      </c>
      <c r="G1093" t="s">
        <v>2164</v>
      </c>
      <c r="H1093" s="1245">
        <v>73.91</v>
      </c>
      <c r="I1093" s="1245">
        <v>69.83</v>
      </c>
    </row>
    <row r="1094" spans="1:9" x14ac:dyDescent="0.35">
      <c r="A1094">
        <v>42645</v>
      </c>
      <c r="B1094" s="1242">
        <v>45287</v>
      </c>
      <c r="C1094" s="1243">
        <v>0.49652777777777773</v>
      </c>
      <c r="D1094" t="s">
        <v>1131</v>
      </c>
      <c r="E1094" t="s">
        <v>1132</v>
      </c>
      <c r="F1094" t="s">
        <v>1347</v>
      </c>
      <c r="G1094" t="s">
        <v>2165</v>
      </c>
      <c r="H1094" s="1245">
        <v>74.23</v>
      </c>
      <c r="I1094" s="1245">
        <v>70.12</v>
      </c>
    </row>
    <row r="1095" spans="1:9" x14ac:dyDescent="0.35">
      <c r="A1095">
        <v>42646</v>
      </c>
      <c r="B1095" s="1242">
        <v>45287</v>
      </c>
      <c r="C1095" s="1243">
        <v>0.49652777777777773</v>
      </c>
      <c r="D1095" t="s">
        <v>1131</v>
      </c>
      <c r="E1095" t="s">
        <v>1132</v>
      </c>
      <c r="F1095" t="s">
        <v>1347</v>
      </c>
      <c r="G1095" t="s">
        <v>2166</v>
      </c>
      <c r="H1095" s="1245">
        <v>72.930000000000007</v>
      </c>
      <c r="I1095" s="1245">
        <v>68.91</v>
      </c>
    </row>
    <row r="1096" spans="1:9" x14ac:dyDescent="0.35">
      <c r="A1096">
        <v>42647</v>
      </c>
      <c r="B1096" s="1242">
        <v>45287</v>
      </c>
      <c r="C1096" s="1243">
        <v>0.49652777777777773</v>
      </c>
      <c r="D1096" t="s">
        <v>1131</v>
      </c>
      <c r="E1096" t="s">
        <v>1132</v>
      </c>
      <c r="F1096" t="s">
        <v>1347</v>
      </c>
      <c r="G1096" t="s">
        <v>2167</v>
      </c>
      <c r="H1096" s="1245">
        <v>73.25</v>
      </c>
      <c r="I1096" s="1245">
        <v>69.209999999999994</v>
      </c>
    </row>
    <row r="1097" spans="1:9" x14ac:dyDescent="0.35">
      <c r="A1097">
        <v>42648</v>
      </c>
      <c r="B1097" s="1242">
        <v>45287</v>
      </c>
      <c r="C1097" s="1243">
        <v>0.49652777777777773</v>
      </c>
      <c r="D1097" t="s">
        <v>1131</v>
      </c>
      <c r="E1097" t="s">
        <v>1132</v>
      </c>
      <c r="F1097" t="s">
        <v>1347</v>
      </c>
      <c r="G1097" t="s">
        <v>2168</v>
      </c>
      <c r="H1097" s="1245">
        <v>73.569999999999993</v>
      </c>
      <c r="I1097" s="1245">
        <v>69.510000000000005</v>
      </c>
    </row>
    <row r="1098" spans="1:9" x14ac:dyDescent="0.35">
      <c r="A1098">
        <v>42649</v>
      </c>
      <c r="B1098" s="1242">
        <v>45287</v>
      </c>
      <c r="C1098" s="1243">
        <v>0.49652777777777773</v>
      </c>
      <c r="D1098" t="s">
        <v>1131</v>
      </c>
      <c r="E1098" t="s">
        <v>1132</v>
      </c>
      <c r="F1098" t="s">
        <v>1347</v>
      </c>
      <c r="G1098" t="s">
        <v>2169</v>
      </c>
      <c r="H1098" s="1245">
        <v>73.900000000000006</v>
      </c>
      <c r="I1098" s="1245">
        <v>69.81</v>
      </c>
    </row>
    <row r="1099" spans="1:9" x14ac:dyDescent="0.35">
      <c r="A1099">
        <v>42650</v>
      </c>
      <c r="B1099" s="1242">
        <v>45287</v>
      </c>
      <c r="C1099" s="1243">
        <v>0.49652777777777773</v>
      </c>
      <c r="D1099" t="s">
        <v>1131</v>
      </c>
      <c r="E1099" t="s">
        <v>1132</v>
      </c>
      <c r="F1099" t="s">
        <v>1347</v>
      </c>
      <c r="G1099" t="s">
        <v>2170</v>
      </c>
      <c r="H1099" s="1245">
        <v>74.22</v>
      </c>
      <c r="I1099" s="1245">
        <v>70.11</v>
      </c>
    </row>
    <row r="1100" spans="1:9" x14ac:dyDescent="0.35">
      <c r="A1100">
        <v>42651</v>
      </c>
      <c r="B1100" s="1242">
        <v>45287</v>
      </c>
      <c r="C1100" s="1243">
        <v>0.49652777777777773</v>
      </c>
      <c r="D1100" t="s">
        <v>1131</v>
      </c>
      <c r="E1100" t="s">
        <v>1132</v>
      </c>
      <c r="F1100" t="s">
        <v>1347</v>
      </c>
      <c r="G1100" t="s">
        <v>2171</v>
      </c>
      <c r="H1100" s="1245">
        <v>72.92</v>
      </c>
      <c r="I1100" s="1245">
        <v>68.900000000000006</v>
      </c>
    </row>
    <row r="1101" spans="1:9" x14ac:dyDescent="0.35">
      <c r="A1101">
        <v>42652</v>
      </c>
      <c r="B1101" s="1242">
        <v>45287</v>
      </c>
      <c r="C1101" s="1243">
        <v>0.49652777777777773</v>
      </c>
      <c r="D1101" t="s">
        <v>1131</v>
      </c>
      <c r="E1101" t="s">
        <v>1132</v>
      </c>
      <c r="F1101" t="s">
        <v>1347</v>
      </c>
      <c r="G1101" t="s">
        <v>2172</v>
      </c>
      <c r="H1101" s="1245">
        <v>73.239999999999995</v>
      </c>
      <c r="I1101" s="1245">
        <v>69.2</v>
      </c>
    </row>
    <row r="1102" spans="1:9" x14ac:dyDescent="0.35">
      <c r="A1102">
        <v>42653</v>
      </c>
      <c r="B1102" s="1242">
        <v>45287</v>
      </c>
      <c r="C1102" s="1243">
        <v>0.49652777777777773</v>
      </c>
      <c r="D1102" t="s">
        <v>1131</v>
      </c>
      <c r="E1102" t="s">
        <v>1132</v>
      </c>
      <c r="F1102" t="s">
        <v>1347</v>
      </c>
      <c r="G1102" t="s">
        <v>2173</v>
      </c>
      <c r="H1102" s="1245">
        <v>73.56</v>
      </c>
      <c r="I1102" s="1245">
        <v>69.5</v>
      </c>
    </row>
    <row r="1103" spans="1:9" x14ac:dyDescent="0.35">
      <c r="A1103">
        <v>42654</v>
      </c>
      <c r="B1103" s="1242">
        <v>45287</v>
      </c>
      <c r="C1103" s="1243">
        <v>0.49652777777777773</v>
      </c>
      <c r="D1103" t="s">
        <v>1131</v>
      </c>
      <c r="E1103" t="s">
        <v>1132</v>
      </c>
      <c r="F1103" t="s">
        <v>1347</v>
      </c>
      <c r="G1103" t="s">
        <v>2174</v>
      </c>
      <c r="H1103" s="1245">
        <v>73.88</v>
      </c>
      <c r="I1103" s="1245">
        <v>69.8</v>
      </c>
    </row>
    <row r="1104" spans="1:9" x14ac:dyDescent="0.35">
      <c r="A1104">
        <v>42655</v>
      </c>
      <c r="B1104" s="1242">
        <v>45287</v>
      </c>
      <c r="C1104" s="1243">
        <v>0.49652777777777773</v>
      </c>
      <c r="D1104" t="s">
        <v>1131</v>
      </c>
      <c r="E1104" t="s">
        <v>1132</v>
      </c>
      <c r="F1104" t="s">
        <v>1347</v>
      </c>
      <c r="G1104" t="s">
        <v>2175</v>
      </c>
      <c r="H1104" s="1245">
        <v>74.209999999999994</v>
      </c>
      <c r="I1104" s="1245">
        <v>70.099999999999994</v>
      </c>
    </row>
    <row r="1105" spans="1:9" x14ac:dyDescent="0.35">
      <c r="A1105">
        <v>42656</v>
      </c>
      <c r="B1105" s="1242">
        <v>45287</v>
      </c>
      <c r="C1105" s="1243">
        <v>0.49652777777777773</v>
      </c>
      <c r="D1105" t="s">
        <v>1131</v>
      </c>
      <c r="E1105" t="s">
        <v>1132</v>
      </c>
      <c r="F1105" t="s">
        <v>1347</v>
      </c>
      <c r="G1105" t="s">
        <v>2176</v>
      </c>
      <c r="H1105" s="1245">
        <v>72.91</v>
      </c>
      <c r="I1105" s="1245">
        <v>68.89</v>
      </c>
    </row>
    <row r="1106" spans="1:9" x14ac:dyDescent="0.35">
      <c r="A1106">
        <v>42657</v>
      </c>
      <c r="B1106" s="1242">
        <v>45287</v>
      </c>
      <c r="C1106" s="1243">
        <v>0.49652777777777773</v>
      </c>
      <c r="D1106" t="s">
        <v>1131</v>
      </c>
      <c r="E1106" t="s">
        <v>1132</v>
      </c>
      <c r="F1106" t="s">
        <v>1347</v>
      </c>
      <c r="G1106" t="s">
        <v>2177</v>
      </c>
      <c r="H1106" s="1245">
        <v>73.23</v>
      </c>
      <c r="I1106" s="1245">
        <v>69.19</v>
      </c>
    </row>
    <row r="1107" spans="1:9" x14ac:dyDescent="0.35">
      <c r="A1107">
        <v>42658</v>
      </c>
      <c r="B1107" s="1242">
        <v>45287</v>
      </c>
      <c r="C1107" s="1243">
        <v>0.49652777777777773</v>
      </c>
      <c r="D1107" t="s">
        <v>1131</v>
      </c>
      <c r="E1107" t="s">
        <v>1132</v>
      </c>
      <c r="F1107" t="s">
        <v>1347</v>
      </c>
      <c r="G1107" t="s">
        <v>2178</v>
      </c>
      <c r="H1107" s="1245">
        <v>73.55</v>
      </c>
      <c r="I1107" s="1245">
        <v>69.489999999999995</v>
      </c>
    </row>
    <row r="1108" spans="1:9" x14ac:dyDescent="0.35">
      <c r="A1108">
        <v>42659</v>
      </c>
      <c r="B1108" s="1242">
        <v>45287</v>
      </c>
      <c r="C1108" s="1243">
        <v>0.49652777777777773</v>
      </c>
      <c r="D1108" t="s">
        <v>1131</v>
      </c>
      <c r="E1108" t="s">
        <v>1132</v>
      </c>
      <c r="F1108" t="s">
        <v>1347</v>
      </c>
      <c r="G1108" t="s">
        <v>2179</v>
      </c>
      <c r="H1108" s="1245">
        <v>73.87</v>
      </c>
      <c r="I1108" s="1245">
        <v>69.790000000000006</v>
      </c>
    </row>
    <row r="1109" spans="1:9" x14ac:dyDescent="0.35">
      <c r="A1109">
        <v>42660</v>
      </c>
      <c r="B1109" s="1242">
        <v>45287</v>
      </c>
      <c r="C1109" s="1243">
        <v>0.49652777777777773</v>
      </c>
      <c r="D1109" t="s">
        <v>1131</v>
      </c>
      <c r="E1109" t="s">
        <v>1132</v>
      </c>
      <c r="F1109" t="s">
        <v>1347</v>
      </c>
      <c r="G1109" t="s">
        <v>2180</v>
      </c>
      <c r="H1109" s="1245">
        <v>74.2</v>
      </c>
      <c r="I1109" s="1245">
        <v>70.09</v>
      </c>
    </row>
    <row r="1110" spans="1:9" x14ac:dyDescent="0.35">
      <c r="A1110">
        <v>42661</v>
      </c>
      <c r="B1110" s="1242">
        <v>45287</v>
      </c>
      <c r="C1110" s="1243">
        <v>0.49652777777777773</v>
      </c>
      <c r="D1110" t="s">
        <v>1131</v>
      </c>
      <c r="E1110" t="s">
        <v>1132</v>
      </c>
      <c r="F1110" t="s">
        <v>1347</v>
      </c>
      <c r="G1110" t="s">
        <v>2181</v>
      </c>
      <c r="H1110" s="1245">
        <v>72.900000000000006</v>
      </c>
      <c r="I1110" s="1245">
        <v>68.88</v>
      </c>
    </row>
    <row r="1111" spans="1:9" x14ac:dyDescent="0.35">
      <c r="A1111">
        <v>42662</v>
      </c>
      <c r="B1111" s="1242">
        <v>45287</v>
      </c>
      <c r="C1111" s="1243">
        <v>0.49652777777777773</v>
      </c>
      <c r="D1111" t="s">
        <v>1131</v>
      </c>
      <c r="E1111" t="s">
        <v>1132</v>
      </c>
      <c r="F1111" t="s">
        <v>1347</v>
      </c>
      <c r="G1111" t="s">
        <v>2182</v>
      </c>
      <c r="H1111" s="1245">
        <v>73.22</v>
      </c>
      <c r="I1111" s="1245">
        <v>69.180000000000007</v>
      </c>
    </row>
    <row r="1112" spans="1:9" x14ac:dyDescent="0.35">
      <c r="A1112">
        <v>42663</v>
      </c>
      <c r="B1112" s="1242">
        <v>45287</v>
      </c>
      <c r="C1112" s="1243">
        <v>0.49652777777777773</v>
      </c>
      <c r="D1112" t="s">
        <v>1131</v>
      </c>
      <c r="E1112" t="s">
        <v>1132</v>
      </c>
      <c r="F1112" t="s">
        <v>1347</v>
      </c>
      <c r="G1112" t="s">
        <v>2183</v>
      </c>
      <c r="H1112" s="1245">
        <v>73.540000000000006</v>
      </c>
      <c r="I1112" s="1245">
        <v>69.48</v>
      </c>
    </row>
    <row r="1113" spans="1:9" x14ac:dyDescent="0.35">
      <c r="A1113">
        <v>42664</v>
      </c>
      <c r="B1113" s="1242">
        <v>45287</v>
      </c>
      <c r="C1113" s="1243">
        <v>0.49652777777777773</v>
      </c>
      <c r="D1113" t="s">
        <v>1131</v>
      </c>
      <c r="E1113" t="s">
        <v>1132</v>
      </c>
      <c r="F1113" t="s">
        <v>1347</v>
      </c>
      <c r="G1113" t="s">
        <v>2184</v>
      </c>
      <c r="H1113" s="1245">
        <v>73.86</v>
      </c>
      <c r="I1113" s="1245">
        <v>69.78</v>
      </c>
    </row>
    <row r="1114" spans="1:9" x14ac:dyDescent="0.35">
      <c r="A1114">
        <v>42665</v>
      </c>
      <c r="B1114" s="1242">
        <v>45287</v>
      </c>
      <c r="C1114" s="1243">
        <v>0.49652777777777773</v>
      </c>
      <c r="D1114" t="s">
        <v>1131</v>
      </c>
      <c r="E1114" t="s">
        <v>1132</v>
      </c>
      <c r="F1114" t="s">
        <v>1347</v>
      </c>
      <c r="G1114" t="s">
        <v>2185</v>
      </c>
      <c r="H1114" s="1245">
        <v>74.180000000000007</v>
      </c>
      <c r="I1114" s="1245">
        <v>70.08</v>
      </c>
    </row>
    <row r="1115" spans="1:9" x14ac:dyDescent="0.35">
      <c r="A1115">
        <v>42666</v>
      </c>
      <c r="B1115" s="1242">
        <v>45287</v>
      </c>
      <c r="C1115" s="1243">
        <v>0.49652777777777773</v>
      </c>
      <c r="D1115" t="s">
        <v>1131</v>
      </c>
      <c r="E1115" t="s">
        <v>1132</v>
      </c>
      <c r="F1115" t="s">
        <v>1347</v>
      </c>
      <c r="G1115" t="s">
        <v>2186</v>
      </c>
      <c r="H1115" s="1245">
        <v>72.89</v>
      </c>
      <c r="I1115" s="1245">
        <v>68.87</v>
      </c>
    </row>
    <row r="1116" spans="1:9" x14ac:dyDescent="0.35">
      <c r="A1116">
        <v>42667</v>
      </c>
      <c r="B1116" s="1242">
        <v>45287</v>
      </c>
      <c r="C1116" s="1243">
        <v>0.49652777777777773</v>
      </c>
      <c r="D1116" t="s">
        <v>1131</v>
      </c>
      <c r="E1116" t="s">
        <v>1132</v>
      </c>
      <c r="F1116" t="s">
        <v>1347</v>
      </c>
      <c r="G1116" t="s">
        <v>2187</v>
      </c>
      <c r="H1116" s="1245">
        <v>73.209999999999994</v>
      </c>
      <c r="I1116" s="1245">
        <v>69.17</v>
      </c>
    </row>
    <row r="1117" spans="1:9" x14ac:dyDescent="0.35">
      <c r="A1117">
        <v>42668</v>
      </c>
      <c r="B1117" s="1242">
        <v>45287</v>
      </c>
      <c r="C1117" s="1243">
        <v>0.49652777777777773</v>
      </c>
      <c r="D1117" t="s">
        <v>1131</v>
      </c>
      <c r="E1117" t="s">
        <v>1132</v>
      </c>
      <c r="F1117" t="s">
        <v>1347</v>
      </c>
      <c r="G1117" t="s">
        <v>2188</v>
      </c>
      <c r="H1117" s="1245">
        <v>73.53</v>
      </c>
      <c r="I1117" s="1245">
        <v>69.47</v>
      </c>
    </row>
    <row r="1118" spans="1:9" x14ac:dyDescent="0.35">
      <c r="A1118">
        <v>42669</v>
      </c>
      <c r="B1118" s="1242">
        <v>45287</v>
      </c>
      <c r="C1118" s="1243">
        <v>0.49652777777777773</v>
      </c>
      <c r="D1118" t="s">
        <v>1131</v>
      </c>
      <c r="E1118" t="s">
        <v>1132</v>
      </c>
      <c r="F1118" t="s">
        <v>1347</v>
      </c>
      <c r="G1118" t="s">
        <v>2189</v>
      </c>
      <c r="H1118" s="1245">
        <v>73.849999999999994</v>
      </c>
      <c r="I1118" s="1245">
        <v>69.77</v>
      </c>
    </row>
    <row r="1119" spans="1:9" x14ac:dyDescent="0.35">
      <c r="A1119">
        <v>42670</v>
      </c>
      <c r="B1119" s="1242">
        <v>45287</v>
      </c>
      <c r="C1119" s="1243">
        <v>0.49652777777777773</v>
      </c>
      <c r="D1119" t="s">
        <v>1131</v>
      </c>
      <c r="E1119" t="s">
        <v>1132</v>
      </c>
      <c r="F1119" t="s">
        <v>1347</v>
      </c>
      <c r="G1119" t="s">
        <v>2190</v>
      </c>
      <c r="H1119" s="1245">
        <v>74.17</v>
      </c>
      <c r="I1119" s="1245">
        <v>70.069999999999993</v>
      </c>
    </row>
    <row r="1120" spans="1:9" x14ac:dyDescent="0.35">
      <c r="A1120">
        <v>42671</v>
      </c>
      <c r="B1120" s="1242">
        <v>45287</v>
      </c>
      <c r="C1120" s="1243">
        <v>0.49652777777777773</v>
      </c>
      <c r="D1120" t="s">
        <v>1131</v>
      </c>
      <c r="E1120" t="s">
        <v>1132</v>
      </c>
      <c r="F1120" t="s">
        <v>1347</v>
      </c>
      <c r="G1120" t="s">
        <v>2191</v>
      </c>
      <c r="H1120" s="1245">
        <v>72.87</v>
      </c>
      <c r="I1120" s="1245">
        <v>68.86</v>
      </c>
    </row>
    <row r="1121" spans="1:9" x14ac:dyDescent="0.35">
      <c r="A1121">
        <v>42672</v>
      </c>
      <c r="B1121" s="1242">
        <v>45287</v>
      </c>
      <c r="C1121" s="1243">
        <v>0.49652777777777773</v>
      </c>
      <c r="D1121" t="s">
        <v>1131</v>
      </c>
      <c r="E1121" t="s">
        <v>1132</v>
      </c>
      <c r="F1121" t="s">
        <v>1347</v>
      </c>
      <c r="G1121" t="s">
        <v>2192</v>
      </c>
      <c r="H1121" s="1245">
        <v>73.2</v>
      </c>
      <c r="I1121" s="1245">
        <v>69.16</v>
      </c>
    </row>
    <row r="1122" spans="1:9" x14ac:dyDescent="0.35">
      <c r="A1122">
        <v>42673</v>
      </c>
      <c r="B1122" s="1242">
        <v>45287</v>
      </c>
      <c r="C1122" s="1243">
        <v>0.49652777777777773</v>
      </c>
      <c r="D1122" t="s">
        <v>1131</v>
      </c>
      <c r="E1122" t="s">
        <v>1132</v>
      </c>
      <c r="F1122" t="s">
        <v>1347</v>
      </c>
      <c r="G1122" t="s">
        <v>2193</v>
      </c>
      <c r="H1122" s="1245">
        <v>73.52</v>
      </c>
      <c r="I1122" s="1245">
        <v>69.459999999999994</v>
      </c>
    </row>
    <row r="1123" spans="1:9" x14ac:dyDescent="0.35">
      <c r="A1123">
        <v>42674</v>
      </c>
      <c r="B1123" s="1242">
        <v>45287</v>
      </c>
      <c r="C1123" s="1243">
        <v>0.49652777777777773</v>
      </c>
      <c r="D1123" t="s">
        <v>1131</v>
      </c>
      <c r="E1123" t="s">
        <v>1132</v>
      </c>
      <c r="F1123" t="s">
        <v>1347</v>
      </c>
      <c r="G1123" t="s">
        <v>2194</v>
      </c>
      <c r="H1123" s="1245">
        <v>73.84</v>
      </c>
      <c r="I1123" s="1245">
        <v>69.760000000000005</v>
      </c>
    </row>
    <row r="1124" spans="1:9" x14ac:dyDescent="0.35">
      <c r="A1124">
        <v>42675</v>
      </c>
      <c r="B1124" s="1242">
        <v>45287</v>
      </c>
      <c r="C1124" s="1243">
        <v>0.49652777777777773</v>
      </c>
      <c r="D1124" t="s">
        <v>1131</v>
      </c>
      <c r="E1124" t="s">
        <v>1132</v>
      </c>
      <c r="F1124" t="s">
        <v>1347</v>
      </c>
      <c r="G1124" t="s">
        <v>2195</v>
      </c>
      <c r="H1124" s="1245">
        <v>74.16</v>
      </c>
      <c r="I1124" s="1245">
        <v>70.06</v>
      </c>
    </row>
    <row r="1125" spans="1:9" x14ac:dyDescent="0.35">
      <c r="A1125">
        <v>42676</v>
      </c>
      <c r="B1125" s="1242">
        <v>45287</v>
      </c>
      <c r="C1125" s="1243">
        <v>0.49652777777777773</v>
      </c>
      <c r="D1125" t="s">
        <v>1131</v>
      </c>
      <c r="E1125" t="s">
        <v>1132</v>
      </c>
      <c r="F1125" t="s">
        <v>1347</v>
      </c>
      <c r="G1125" t="s">
        <v>2196</v>
      </c>
      <c r="H1125" s="1245">
        <v>72.86</v>
      </c>
      <c r="I1125" s="1245">
        <v>68.849999999999994</v>
      </c>
    </row>
    <row r="1126" spans="1:9" x14ac:dyDescent="0.35">
      <c r="A1126">
        <v>42677</v>
      </c>
      <c r="B1126" s="1242">
        <v>45287</v>
      </c>
      <c r="C1126" s="1243">
        <v>0.49652777777777773</v>
      </c>
      <c r="D1126" t="s">
        <v>1131</v>
      </c>
      <c r="E1126" t="s">
        <v>1132</v>
      </c>
      <c r="F1126" t="s">
        <v>1347</v>
      </c>
      <c r="G1126" t="s">
        <v>2197</v>
      </c>
      <c r="H1126" s="1245">
        <v>73.19</v>
      </c>
      <c r="I1126" s="1245">
        <v>69.150000000000006</v>
      </c>
    </row>
    <row r="1127" spans="1:9" x14ac:dyDescent="0.35">
      <c r="A1127">
        <v>42678</v>
      </c>
      <c r="B1127" s="1242">
        <v>45287</v>
      </c>
      <c r="C1127" s="1243">
        <v>0.49652777777777773</v>
      </c>
      <c r="D1127" t="s">
        <v>1131</v>
      </c>
      <c r="E1127" t="s">
        <v>1132</v>
      </c>
      <c r="F1127" t="s">
        <v>1347</v>
      </c>
      <c r="G1127" t="s">
        <v>2198</v>
      </c>
      <c r="H1127" s="1245">
        <v>73.510000000000005</v>
      </c>
      <c r="I1127" s="1245">
        <v>69.45</v>
      </c>
    </row>
    <row r="1128" spans="1:9" x14ac:dyDescent="0.35">
      <c r="A1128">
        <v>42679</v>
      </c>
      <c r="B1128" s="1242">
        <v>45287</v>
      </c>
      <c r="C1128" s="1243">
        <v>0.49652777777777773</v>
      </c>
      <c r="D1128" t="s">
        <v>1131</v>
      </c>
      <c r="E1128" t="s">
        <v>1132</v>
      </c>
      <c r="F1128" t="s">
        <v>1347</v>
      </c>
      <c r="G1128" t="s">
        <v>2199</v>
      </c>
      <c r="H1128" s="1245">
        <v>73.83</v>
      </c>
      <c r="I1128" s="1245">
        <v>69.75</v>
      </c>
    </row>
    <row r="1129" spans="1:9" x14ac:dyDescent="0.35">
      <c r="A1129">
        <v>42680</v>
      </c>
      <c r="B1129" s="1242">
        <v>45287</v>
      </c>
      <c r="C1129" s="1243">
        <v>0.49652777777777773</v>
      </c>
      <c r="D1129" t="s">
        <v>1131</v>
      </c>
      <c r="E1129" t="s">
        <v>1132</v>
      </c>
      <c r="F1129" t="s">
        <v>1347</v>
      </c>
      <c r="G1129" t="s">
        <v>2200</v>
      </c>
      <c r="H1129" s="1245">
        <v>74.150000000000006</v>
      </c>
      <c r="I1129" s="1245">
        <v>70.05</v>
      </c>
    </row>
    <row r="1130" spans="1:9" x14ac:dyDescent="0.35">
      <c r="A1130">
        <v>42681</v>
      </c>
      <c r="B1130" s="1242">
        <v>45287</v>
      </c>
      <c r="C1130" s="1243">
        <v>0.49652777777777773</v>
      </c>
      <c r="D1130" t="s">
        <v>1131</v>
      </c>
      <c r="E1130" t="s">
        <v>1132</v>
      </c>
      <c r="F1130" t="s">
        <v>1347</v>
      </c>
      <c r="G1130" t="s">
        <v>2201</v>
      </c>
      <c r="H1130" s="1245">
        <v>72.849999999999994</v>
      </c>
      <c r="I1130" s="1245">
        <v>68.84</v>
      </c>
    </row>
    <row r="1131" spans="1:9" x14ac:dyDescent="0.35">
      <c r="A1131">
        <v>42682</v>
      </c>
      <c r="B1131" s="1242">
        <v>45287</v>
      </c>
      <c r="C1131" s="1243">
        <v>0.49652777777777773</v>
      </c>
      <c r="D1131" t="s">
        <v>1131</v>
      </c>
      <c r="E1131" t="s">
        <v>1132</v>
      </c>
      <c r="F1131" t="s">
        <v>1347</v>
      </c>
      <c r="G1131" t="s">
        <v>2202</v>
      </c>
      <c r="H1131" s="1245">
        <v>73.17</v>
      </c>
      <c r="I1131" s="1245">
        <v>69.14</v>
      </c>
    </row>
    <row r="1132" spans="1:9" x14ac:dyDescent="0.35">
      <c r="A1132">
        <v>42683</v>
      </c>
      <c r="B1132" s="1242">
        <v>45287</v>
      </c>
      <c r="C1132" s="1243">
        <v>0.49652777777777773</v>
      </c>
      <c r="D1132" t="s">
        <v>1131</v>
      </c>
      <c r="E1132" t="s">
        <v>1132</v>
      </c>
      <c r="F1132" t="s">
        <v>1347</v>
      </c>
      <c r="G1132" t="s">
        <v>2203</v>
      </c>
      <c r="H1132" s="1245">
        <v>73.5</v>
      </c>
      <c r="I1132" s="1245">
        <v>69.44</v>
      </c>
    </row>
    <row r="1133" spans="1:9" x14ac:dyDescent="0.35">
      <c r="A1133">
        <v>42684</v>
      </c>
      <c r="B1133" s="1242">
        <v>45287</v>
      </c>
      <c r="C1133" s="1243">
        <v>0.49652777777777773</v>
      </c>
      <c r="D1133" t="s">
        <v>1131</v>
      </c>
      <c r="E1133" t="s">
        <v>1132</v>
      </c>
      <c r="F1133" t="s">
        <v>1347</v>
      </c>
      <c r="G1133" t="s">
        <v>2204</v>
      </c>
      <c r="H1133" s="1245">
        <v>73.819999999999993</v>
      </c>
      <c r="I1133" s="1245">
        <v>69.739999999999995</v>
      </c>
    </row>
    <row r="1134" spans="1:9" x14ac:dyDescent="0.35">
      <c r="A1134">
        <v>42685</v>
      </c>
      <c r="B1134" s="1242">
        <v>45287</v>
      </c>
      <c r="C1134" s="1243">
        <v>0.49652777777777773</v>
      </c>
      <c r="D1134" t="s">
        <v>1131</v>
      </c>
      <c r="E1134" t="s">
        <v>1132</v>
      </c>
      <c r="F1134" t="s">
        <v>1347</v>
      </c>
      <c r="G1134" t="s">
        <v>2205</v>
      </c>
      <c r="H1134" s="1245">
        <v>74.14</v>
      </c>
      <c r="I1134" s="1245">
        <v>70.040000000000006</v>
      </c>
    </row>
    <row r="1135" spans="1:9" x14ac:dyDescent="0.35">
      <c r="A1135">
        <v>42686</v>
      </c>
      <c r="B1135" s="1242">
        <v>45287</v>
      </c>
      <c r="C1135" s="1243">
        <v>0.49652777777777773</v>
      </c>
      <c r="D1135" t="s">
        <v>1131</v>
      </c>
      <c r="E1135" t="s">
        <v>1132</v>
      </c>
      <c r="F1135" t="s">
        <v>1347</v>
      </c>
      <c r="G1135" t="s">
        <v>2206</v>
      </c>
      <c r="H1135" s="1245">
        <v>72.84</v>
      </c>
      <c r="I1135" s="1245">
        <v>68.83</v>
      </c>
    </row>
    <row r="1136" spans="1:9" x14ac:dyDescent="0.35">
      <c r="A1136">
        <v>42687</v>
      </c>
      <c r="B1136" s="1242">
        <v>45287</v>
      </c>
      <c r="C1136" s="1243">
        <v>0.49652777777777773</v>
      </c>
      <c r="D1136" t="s">
        <v>1131</v>
      </c>
      <c r="E1136" t="s">
        <v>1132</v>
      </c>
      <c r="F1136" t="s">
        <v>1347</v>
      </c>
      <c r="G1136" t="s">
        <v>2207</v>
      </c>
      <c r="H1136" s="1245">
        <v>73.16</v>
      </c>
      <c r="I1136" s="1245">
        <v>69.13</v>
      </c>
    </row>
    <row r="1137" spans="1:9" x14ac:dyDescent="0.35">
      <c r="A1137">
        <v>42688</v>
      </c>
      <c r="B1137" s="1242">
        <v>45287</v>
      </c>
      <c r="C1137" s="1243">
        <v>0.49652777777777773</v>
      </c>
      <c r="D1137" t="s">
        <v>1131</v>
      </c>
      <c r="E1137" t="s">
        <v>1132</v>
      </c>
      <c r="F1137" t="s">
        <v>1347</v>
      </c>
      <c r="G1137" t="s">
        <v>2208</v>
      </c>
      <c r="H1137" s="1245">
        <v>73.489999999999995</v>
      </c>
      <c r="I1137" s="1245">
        <v>69.430000000000007</v>
      </c>
    </row>
    <row r="1138" spans="1:9" x14ac:dyDescent="0.35">
      <c r="A1138">
        <v>42689</v>
      </c>
      <c r="B1138" s="1242">
        <v>45287</v>
      </c>
      <c r="C1138" s="1243">
        <v>0.49652777777777773</v>
      </c>
      <c r="D1138" t="s">
        <v>1131</v>
      </c>
      <c r="E1138" t="s">
        <v>1132</v>
      </c>
      <c r="F1138" t="s">
        <v>1347</v>
      </c>
      <c r="G1138" t="s">
        <v>2209</v>
      </c>
      <c r="H1138" s="1245">
        <v>73.81</v>
      </c>
      <c r="I1138" s="1245">
        <v>69.73</v>
      </c>
    </row>
    <row r="1139" spans="1:9" x14ac:dyDescent="0.35">
      <c r="A1139">
        <v>42690</v>
      </c>
      <c r="B1139" s="1242">
        <v>45287</v>
      </c>
      <c r="C1139" s="1243">
        <v>0.49652777777777773</v>
      </c>
      <c r="D1139" t="s">
        <v>1131</v>
      </c>
      <c r="E1139" t="s">
        <v>1132</v>
      </c>
      <c r="F1139" t="s">
        <v>1347</v>
      </c>
      <c r="G1139" t="s">
        <v>2210</v>
      </c>
      <c r="H1139" s="1245">
        <v>74.13</v>
      </c>
      <c r="I1139" s="1245">
        <v>70.03</v>
      </c>
    </row>
    <row r="1140" spans="1:9" x14ac:dyDescent="0.35">
      <c r="A1140">
        <v>42691</v>
      </c>
      <c r="B1140" s="1242">
        <v>45287</v>
      </c>
      <c r="C1140" s="1243">
        <v>0.49652777777777773</v>
      </c>
      <c r="D1140" t="s">
        <v>1131</v>
      </c>
      <c r="E1140" t="s">
        <v>1132</v>
      </c>
      <c r="F1140" t="s">
        <v>1347</v>
      </c>
      <c r="G1140" t="s">
        <v>2211</v>
      </c>
      <c r="H1140" s="1245">
        <v>72.83</v>
      </c>
      <c r="I1140" s="1245">
        <v>68.819999999999993</v>
      </c>
    </row>
    <row r="1141" spans="1:9" x14ac:dyDescent="0.35">
      <c r="A1141">
        <v>42692</v>
      </c>
      <c r="B1141" s="1242">
        <v>45287</v>
      </c>
      <c r="C1141" s="1243">
        <v>0.49652777777777773</v>
      </c>
      <c r="D1141" t="s">
        <v>1131</v>
      </c>
      <c r="E1141" t="s">
        <v>1132</v>
      </c>
      <c r="F1141" t="s">
        <v>1347</v>
      </c>
      <c r="G1141" t="s">
        <v>2212</v>
      </c>
      <c r="H1141" s="1245">
        <v>73.150000000000006</v>
      </c>
      <c r="I1141" s="1245">
        <v>69.12</v>
      </c>
    </row>
    <row r="1142" spans="1:9" x14ac:dyDescent="0.35">
      <c r="A1142">
        <v>42693</v>
      </c>
      <c r="B1142" s="1242">
        <v>45287</v>
      </c>
      <c r="C1142" s="1243">
        <v>0.49652777777777773</v>
      </c>
      <c r="D1142" t="s">
        <v>1131</v>
      </c>
      <c r="E1142" t="s">
        <v>1132</v>
      </c>
      <c r="F1142" t="s">
        <v>1347</v>
      </c>
      <c r="G1142" t="s">
        <v>2213</v>
      </c>
      <c r="H1142" s="1245">
        <v>73.47</v>
      </c>
      <c r="I1142" s="1245">
        <v>69.42</v>
      </c>
    </row>
    <row r="1143" spans="1:9" x14ac:dyDescent="0.35">
      <c r="A1143">
        <v>42694</v>
      </c>
      <c r="B1143" s="1242">
        <v>45287</v>
      </c>
      <c r="C1143" s="1243">
        <v>0.49652777777777773</v>
      </c>
      <c r="D1143" t="s">
        <v>1131</v>
      </c>
      <c r="E1143" t="s">
        <v>1132</v>
      </c>
      <c r="F1143" t="s">
        <v>1347</v>
      </c>
      <c r="G1143" t="s">
        <v>2214</v>
      </c>
      <c r="H1143" s="1245">
        <v>73.8</v>
      </c>
      <c r="I1143" s="1245">
        <v>69.72</v>
      </c>
    </row>
    <row r="1144" spans="1:9" x14ac:dyDescent="0.35">
      <c r="A1144">
        <v>42695</v>
      </c>
      <c r="B1144" s="1242">
        <v>45287</v>
      </c>
      <c r="C1144" s="1243">
        <v>0.49652777777777773</v>
      </c>
      <c r="D1144" t="s">
        <v>1131</v>
      </c>
      <c r="E1144" t="s">
        <v>1132</v>
      </c>
      <c r="F1144" t="s">
        <v>1347</v>
      </c>
      <c r="G1144" t="s">
        <v>2215</v>
      </c>
      <c r="H1144" s="1245">
        <v>74.12</v>
      </c>
      <c r="I1144" s="1245">
        <v>70.02</v>
      </c>
    </row>
    <row r="1145" spans="1:9" x14ac:dyDescent="0.35">
      <c r="A1145">
        <v>42696</v>
      </c>
      <c r="B1145" s="1242">
        <v>45287</v>
      </c>
      <c r="C1145" s="1243">
        <v>0.49652777777777773</v>
      </c>
      <c r="D1145" t="s">
        <v>1131</v>
      </c>
      <c r="E1145" t="s">
        <v>1132</v>
      </c>
      <c r="F1145" t="s">
        <v>1347</v>
      </c>
      <c r="G1145" t="s">
        <v>2216</v>
      </c>
      <c r="H1145" s="1245">
        <v>72.819999999999993</v>
      </c>
      <c r="I1145" s="1245">
        <v>68.81</v>
      </c>
    </row>
    <row r="1146" spans="1:9" x14ac:dyDescent="0.35">
      <c r="A1146">
        <v>42697</v>
      </c>
      <c r="B1146" s="1242">
        <v>45287</v>
      </c>
      <c r="C1146" s="1243">
        <v>0.49652777777777773</v>
      </c>
      <c r="D1146" t="s">
        <v>1131</v>
      </c>
      <c r="E1146" t="s">
        <v>1132</v>
      </c>
      <c r="F1146" t="s">
        <v>1347</v>
      </c>
      <c r="G1146" t="s">
        <v>2217</v>
      </c>
      <c r="H1146" s="1245">
        <v>73.14</v>
      </c>
      <c r="I1146" s="1245">
        <v>69.11</v>
      </c>
    </row>
    <row r="1147" spans="1:9" x14ac:dyDescent="0.35">
      <c r="A1147">
        <v>42698</v>
      </c>
      <c r="B1147" s="1242">
        <v>45287</v>
      </c>
      <c r="C1147" s="1243">
        <v>0.49652777777777773</v>
      </c>
      <c r="D1147" t="s">
        <v>1131</v>
      </c>
      <c r="E1147" t="s">
        <v>1132</v>
      </c>
      <c r="F1147" t="s">
        <v>1347</v>
      </c>
      <c r="G1147" t="s">
        <v>2218</v>
      </c>
      <c r="H1147" s="1245">
        <v>73.459999999999994</v>
      </c>
      <c r="I1147" s="1245">
        <v>69.41</v>
      </c>
    </row>
    <row r="1148" spans="1:9" x14ac:dyDescent="0.35">
      <c r="A1148">
        <v>42699</v>
      </c>
      <c r="B1148" s="1242">
        <v>45287</v>
      </c>
      <c r="C1148" s="1243">
        <v>0.49652777777777773</v>
      </c>
      <c r="D1148" t="s">
        <v>1131</v>
      </c>
      <c r="E1148" t="s">
        <v>1132</v>
      </c>
      <c r="F1148" t="s">
        <v>1347</v>
      </c>
      <c r="G1148" t="s">
        <v>2219</v>
      </c>
      <c r="H1148" s="1245">
        <v>73.790000000000006</v>
      </c>
      <c r="I1148" s="1245">
        <v>69.709999999999994</v>
      </c>
    </row>
    <row r="1149" spans="1:9" x14ac:dyDescent="0.35">
      <c r="A1149">
        <v>42700</v>
      </c>
      <c r="B1149" s="1242">
        <v>45287</v>
      </c>
      <c r="C1149" s="1243">
        <v>0.49652777777777773</v>
      </c>
      <c r="D1149" t="s">
        <v>1131</v>
      </c>
      <c r="E1149" t="s">
        <v>1132</v>
      </c>
      <c r="F1149" t="s">
        <v>1347</v>
      </c>
      <c r="G1149" t="s">
        <v>2220</v>
      </c>
      <c r="H1149" s="1245">
        <v>74.11</v>
      </c>
      <c r="I1149" s="1245">
        <v>70.010000000000005</v>
      </c>
    </row>
    <row r="1150" spans="1:9" x14ac:dyDescent="0.35">
      <c r="A1150">
        <v>42701</v>
      </c>
      <c r="B1150" s="1242">
        <v>45287</v>
      </c>
      <c r="C1150" s="1243">
        <v>0.49652777777777773</v>
      </c>
      <c r="D1150" t="s">
        <v>1131</v>
      </c>
      <c r="E1150" t="s">
        <v>1132</v>
      </c>
      <c r="F1150" t="s">
        <v>1347</v>
      </c>
      <c r="G1150" t="s">
        <v>2221</v>
      </c>
      <c r="H1150" s="1245">
        <v>72.81</v>
      </c>
      <c r="I1150" s="1245">
        <v>68.8</v>
      </c>
    </row>
    <row r="1151" spans="1:9" x14ac:dyDescent="0.35">
      <c r="A1151">
        <v>42702</v>
      </c>
      <c r="B1151" s="1242">
        <v>45287</v>
      </c>
      <c r="C1151" s="1243">
        <v>0.49652777777777773</v>
      </c>
      <c r="D1151" t="s">
        <v>1131</v>
      </c>
      <c r="E1151" t="s">
        <v>1132</v>
      </c>
      <c r="F1151" t="s">
        <v>1347</v>
      </c>
      <c r="G1151" t="s">
        <v>2222</v>
      </c>
      <c r="H1151" s="1245">
        <v>73.13</v>
      </c>
      <c r="I1151" s="1245">
        <v>69.099999999999994</v>
      </c>
    </row>
    <row r="1152" spans="1:9" x14ac:dyDescent="0.35">
      <c r="A1152">
        <v>42703</v>
      </c>
      <c r="B1152" s="1242">
        <v>45287</v>
      </c>
      <c r="C1152" s="1243">
        <v>0.49652777777777773</v>
      </c>
      <c r="D1152" t="s">
        <v>1131</v>
      </c>
      <c r="E1152" t="s">
        <v>1132</v>
      </c>
      <c r="F1152" t="s">
        <v>1347</v>
      </c>
      <c r="G1152" t="s">
        <v>2223</v>
      </c>
      <c r="H1152" s="1245">
        <v>73.45</v>
      </c>
      <c r="I1152" s="1245">
        <v>69.400000000000006</v>
      </c>
    </row>
    <row r="1153" spans="1:9" x14ac:dyDescent="0.35">
      <c r="A1153">
        <v>42704</v>
      </c>
      <c r="B1153" s="1242">
        <v>45287</v>
      </c>
      <c r="C1153" s="1243">
        <v>0.49652777777777773</v>
      </c>
      <c r="D1153" t="s">
        <v>1131</v>
      </c>
      <c r="E1153" t="s">
        <v>1132</v>
      </c>
      <c r="F1153" t="s">
        <v>1347</v>
      </c>
      <c r="G1153" t="s">
        <v>2224</v>
      </c>
      <c r="H1153" s="1245">
        <v>73.78</v>
      </c>
      <c r="I1153" s="1245">
        <v>69.7</v>
      </c>
    </row>
    <row r="1154" spans="1:9" x14ac:dyDescent="0.35">
      <c r="A1154">
        <v>42705</v>
      </c>
      <c r="B1154" s="1242">
        <v>45287</v>
      </c>
      <c r="C1154" s="1243">
        <v>0.49652777777777773</v>
      </c>
      <c r="D1154" t="s">
        <v>1131</v>
      </c>
      <c r="E1154" t="s">
        <v>1132</v>
      </c>
      <c r="F1154" t="s">
        <v>1347</v>
      </c>
      <c r="G1154" t="s">
        <v>2225</v>
      </c>
      <c r="H1154" s="1245">
        <v>74.099999999999994</v>
      </c>
      <c r="I1154" s="1245">
        <v>70</v>
      </c>
    </row>
    <row r="1155" spans="1:9" x14ac:dyDescent="0.35">
      <c r="A1155">
        <v>42706</v>
      </c>
      <c r="B1155" s="1242">
        <v>45287</v>
      </c>
      <c r="C1155" s="1243">
        <v>0.49652777777777773</v>
      </c>
      <c r="D1155" t="s">
        <v>1131</v>
      </c>
      <c r="E1155" t="s">
        <v>1132</v>
      </c>
      <c r="F1155" t="s">
        <v>1347</v>
      </c>
      <c r="G1155" t="s">
        <v>2226</v>
      </c>
      <c r="H1155" s="1245">
        <v>72.8</v>
      </c>
      <c r="I1155" s="1245">
        <v>68.790000000000006</v>
      </c>
    </row>
    <row r="1156" spans="1:9" x14ac:dyDescent="0.35">
      <c r="A1156">
        <v>42707</v>
      </c>
      <c r="B1156" s="1242">
        <v>45287</v>
      </c>
      <c r="C1156" s="1243">
        <v>0.49652777777777773</v>
      </c>
      <c r="D1156" t="s">
        <v>1131</v>
      </c>
      <c r="E1156" t="s">
        <v>1132</v>
      </c>
      <c r="F1156" t="s">
        <v>1347</v>
      </c>
      <c r="G1156" t="s">
        <v>2227</v>
      </c>
      <c r="H1156" s="1245">
        <v>73.12</v>
      </c>
      <c r="I1156" s="1245">
        <v>69.09</v>
      </c>
    </row>
    <row r="1157" spans="1:9" x14ac:dyDescent="0.35">
      <c r="A1157">
        <v>42708</v>
      </c>
      <c r="B1157" s="1242">
        <v>45287</v>
      </c>
      <c r="C1157" s="1243">
        <v>0.49652777777777773</v>
      </c>
      <c r="D1157" t="s">
        <v>1131</v>
      </c>
      <c r="E1157" t="s">
        <v>1132</v>
      </c>
      <c r="F1157" t="s">
        <v>1347</v>
      </c>
      <c r="G1157" t="s">
        <v>2228</v>
      </c>
      <c r="H1157" s="1245">
        <v>73.44</v>
      </c>
      <c r="I1157" s="1245">
        <v>69.39</v>
      </c>
    </row>
    <row r="1158" spans="1:9" x14ac:dyDescent="0.35">
      <c r="A1158">
        <v>42709</v>
      </c>
      <c r="B1158" s="1242">
        <v>45287</v>
      </c>
      <c r="C1158" s="1243">
        <v>0.49652777777777773</v>
      </c>
      <c r="D1158" t="s">
        <v>1131</v>
      </c>
      <c r="E1158" t="s">
        <v>1132</v>
      </c>
      <c r="F1158" t="s">
        <v>1347</v>
      </c>
      <c r="G1158" t="s">
        <v>2229</v>
      </c>
      <c r="H1158" s="1245">
        <v>73.77</v>
      </c>
      <c r="I1158" s="1245">
        <v>69.69</v>
      </c>
    </row>
    <row r="1159" spans="1:9" x14ac:dyDescent="0.35">
      <c r="A1159">
        <v>42710</v>
      </c>
      <c r="B1159" s="1242">
        <v>45287</v>
      </c>
      <c r="C1159" s="1243">
        <v>0.49652777777777773</v>
      </c>
      <c r="D1159" t="s">
        <v>1131</v>
      </c>
      <c r="E1159" t="s">
        <v>1132</v>
      </c>
      <c r="F1159" t="s">
        <v>1347</v>
      </c>
      <c r="G1159" t="s">
        <v>2230</v>
      </c>
      <c r="H1159" s="1245">
        <v>74.09</v>
      </c>
      <c r="I1159" s="1245">
        <v>69.989999999999995</v>
      </c>
    </row>
    <row r="1160" spans="1:9" x14ac:dyDescent="0.35">
      <c r="A1160">
        <v>42711</v>
      </c>
      <c r="B1160" s="1242">
        <v>45287</v>
      </c>
      <c r="C1160" s="1243">
        <v>0.49652777777777773</v>
      </c>
      <c r="D1160" t="s">
        <v>1131</v>
      </c>
      <c r="E1160" t="s">
        <v>1132</v>
      </c>
      <c r="F1160" t="s">
        <v>1347</v>
      </c>
      <c r="G1160" t="s">
        <v>2231</v>
      </c>
      <c r="H1160" s="1245">
        <v>72.790000000000006</v>
      </c>
      <c r="I1160" s="1245">
        <v>68.790000000000006</v>
      </c>
    </row>
    <row r="1161" spans="1:9" x14ac:dyDescent="0.35">
      <c r="A1161">
        <v>42712</v>
      </c>
      <c r="B1161" s="1242">
        <v>45287</v>
      </c>
      <c r="C1161" s="1243">
        <v>0.49652777777777773</v>
      </c>
      <c r="D1161" t="s">
        <v>1131</v>
      </c>
      <c r="E1161" t="s">
        <v>1132</v>
      </c>
      <c r="F1161" t="s">
        <v>1347</v>
      </c>
      <c r="G1161" t="s">
        <v>2232</v>
      </c>
      <c r="H1161" s="1245">
        <v>73.11</v>
      </c>
      <c r="I1161" s="1245">
        <v>69.09</v>
      </c>
    </row>
    <row r="1162" spans="1:9" x14ac:dyDescent="0.35">
      <c r="A1162">
        <v>42713</v>
      </c>
      <c r="B1162" s="1242">
        <v>45287</v>
      </c>
      <c r="C1162" s="1243">
        <v>0.49652777777777773</v>
      </c>
      <c r="D1162" t="s">
        <v>1131</v>
      </c>
      <c r="E1162" t="s">
        <v>1132</v>
      </c>
      <c r="F1162" t="s">
        <v>1347</v>
      </c>
      <c r="G1162" t="s">
        <v>2233</v>
      </c>
      <c r="H1162" s="1245">
        <v>73.430000000000007</v>
      </c>
      <c r="I1162" s="1245">
        <v>69.39</v>
      </c>
    </row>
    <row r="1163" spans="1:9" x14ac:dyDescent="0.35">
      <c r="A1163">
        <v>42714</v>
      </c>
      <c r="B1163" s="1242">
        <v>45287</v>
      </c>
      <c r="C1163" s="1243">
        <v>0.49652777777777773</v>
      </c>
      <c r="D1163" t="s">
        <v>1131</v>
      </c>
      <c r="E1163" t="s">
        <v>1132</v>
      </c>
      <c r="F1163" t="s">
        <v>1347</v>
      </c>
      <c r="G1163" t="s">
        <v>2234</v>
      </c>
      <c r="H1163" s="1245">
        <v>73.760000000000005</v>
      </c>
      <c r="I1163" s="1245">
        <v>69.69</v>
      </c>
    </row>
    <row r="1164" spans="1:9" x14ac:dyDescent="0.35">
      <c r="A1164">
        <v>42715</v>
      </c>
      <c r="B1164" s="1242">
        <v>45287</v>
      </c>
      <c r="C1164" s="1243">
        <v>0.49652777777777773</v>
      </c>
      <c r="D1164" t="s">
        <v>1131</v>
      </c>
      <c r="E1164" t="s">
        <v>1132</v>
      </c>
      <c r="F1164" t="s">
        <v>1347</v>
      </c>
      <c r="G1164" t="s">
        <v>2235</v>
      </c>
      <c r="H1164" s="1245">
        <v>74.08</v>
      </c>
      <c r="I1164" s="1245">
        <v>69.98</v>
      </c>
    </row>
    <row r="1165" spans="1:9" x14ac:dyDescent="0.35">
      <c r="A1165">
        <v>42716</v>
      </c>
      <c r="B1165" s="1242">
        <v>45287</v>
      </c>
      <c r="C1165" s="1243">
        <v>0.49652777777777773</v>
      </c>
      <c r="D1165" t="s">
        <v>1131</v>
      </c>
      <c r="E1165" t="s">
        <v>1132</v>
      </c>
      <c r="F1165" t="s">
        <v>1347</v>
      </c>
      <c r="G1165" t="s">
        <v>2236</v>
      </c>
      <c r="H1165" s="1245">
        <v>72.78</v>
      </c>
      <c r="I1165" s="1245">
        <v>68.78</v>
      </c>
    </row>
    <row r="1166" spans="1:9" x14ac:dyDescent="0.35">
      <c r="A1166">
        <v>42717</v>
      </c>
      <c r="B1166" s="1242">
        <v>45287</v>
      </c>
      <c r="C1166" s="1243">
        <v>0.49652777777777773</v>
      </c>
      <c r="D1166" t="s">
        <v>1131</v>
      </c>
      <c r="E1166" t="s">
        <v>1132</v>
      </c>
      <c r="F1166" t="s">
        <v>1347</v>
      </c>
      <c r="G1166" t="s">
        <v>2237</v>
      </c>
      <c r="H1166" s="1245">
        <v>73.099999999999994</v>
      </c>
      <c r="I1166" s="1245">
        <v>69.08</v>
      </c>
    </row>
    <row r="1167" spans="1:9" x14ac:dyDescent="0.35">
      <c r="A1167">
        <v>42718</v>
      </c>
      <c r="B1167" s="1242">
        <v>45287</v>
      </c>
      <c r="C1167" s="1243">
        <v>0.49652777777777773</v>
      </c>
      <c r="D1167" t="s">
        <v>1131</v>
      </c>
      <c r="E1167" t="s">
        <v>1132</v>
      </c>
      <c r="F1167" t="s">
        <v>1347</v>
      </c>
      <c r="G1167" t="s">
        <v>2238</v>
      </c>
      <c r="H1167" s="1245">
        <v>73.42</v>
      </c>
      <c r="I1167" s="1245">
        <v>69.38</v>
      </c>
    </row>
    <row r="1168" spans="1:9" x14ac:dyDescent="0.35">
      <c r="A1168">
        <v>42719</v>
      </c>
      <c r="B1168" s="1242">
        <v>45287</v>
      </c>
      <c r="C1168" s="1243">
        <v>0.49652777777777773</v>
      </c>
      <c r="D1168" t="s">
        <v>1131</v>
      </c>
      <c r="E1168" t="s">
        <v>1132</v>
      </c>
      <c r="F1168" t="s">
        <v>1347</v>
      </c>
      <c r="G1168" t="s">
        <v>2239</v>
      </c>
      <c r="H1168" s="1245">
        <v>73.75</v>
      </c>
      <c r="I1168" s="1245">
        <v>69.680000000000007</v>
      </c>
    </row>
    <row r="1169" spans="1:9" x14ac:dyDescent="0.35">
      <c r="A1169">
        <v>42720</v>
      </c>
      <c r="B1169" s="1242">
        <v>45287</v>
      </c>
      <c r="C1169" s="1243">
        <v>0.49652777777777773</v>
      </c>
      <c r="D1169" t="s">
        <v>1131</v>
      </c>
      <c r="E1169" t="s">
        <v>1132</v>
      </c>
      <c r="F1169" t="s">
        <v>1347</v>
      </c>
      <c r="G1169" t="s">
        <v>2240</v>
      </c>
      <c r="H1169" s="1245">
        <v>74.069999999999993</v>
      </c>
      <c r="I1169" s="1245">
        <v>69.98</v>
      </c>
    </row>
    <row r="1170" spans="1:9" x14ac:dyDescent="0.35">
      <c r="A1170">
        <v>42721</v>
      </c>
      <c r="B1170" s="1242">
        <v>45287</v>
      </c>
      <c r="C1170" s="1243">
        <v>0.49652777777777773</v>
      </c>
      <c r="D1170" t="s">
        <v>1131</v>
      </c>
      <c r="E1170" t="s">
        <v>1132</v>
      </c>
      <c r="F1170" t="s">
        <v>1347</v>
      </c>
      <c r="G1170" t="s">
        <v>2241</v>
      </c>
      <c r="H1170" s="1245">
        <v>72.77</v>
      </c>
      <c r="I1170" s="1245">
        <v>68.77</v>
      </c>
    </row>
    <row r="1171" spans="1:9" x14ac:dyDescent="0.35">
      <c r="A1171">
        <v>42722</v>
      </c>
      <c r="B1171" s="1242">
        <v>45287</v>
      </c>
      <c r="C1171" s="1243">
        <v>0.49652777777777773</v>
      </c>
      <c r="D1171" t="s">
        <v>1131</v>
      </c>
      <c r="E1171" t="s">
        <v>1132</v>
      </c>
      <c r="F1171" t="s">
        <v>1347</v>
      </c>
      <c r="G1171" t="s">
        <v>2242</v>
      </c>
      <c r="H1171" s="1245">
        <v>73.09</v>
      </c>
      <c r="I1171" s="1245">
        <v>69.069999999999993</v>
      </c>
    </row>
    <row r="1172" spans="1:9" x14ac:dyDescent="0.35">
      <c r="A1172">
        <v>42723</v>
      </c>
      <c r="B1172" s="1242">
        <v>45287</v>
      </c>
      <c r="C1172" s="1243">
        <v>0.49652777777777773</v>
      </c>
      <c r="D1172" t="s">
        <v>1131</v>
      </c>
      <c r="E1172" t="s">
        <v>1132</v>
      </c>
      <c r="F1172" t="s">
        <v>1347</v>
      </c>
      <c r="G1172" t="s">
        <v>2243</v>
      </c>
      <c r="H1172" s="1245">
        <v>73.41</v>
      </c>
      <c r="I1172" s="1245">
        <v>69.37</v>
      </c>
    </row>
    <row r="1173" spans="1:9" x14ac:dyDescent="0.35">
      <c r="A1173">
        <v>42724</v>
      </c>
      <c r="B1173" s="1242">
        <v>45287</v>
      </c>
      <c r="C1173" s="1243">
        <v>0.49652777777777773</v>
      </c>
      <c r="D1173" t="s">
        <v>1131</v>
      </c>
      <c r="E1173" t="s">
        <v>1132</v>
      </c>
      <c r="F1173" t="s">
        <v>1347</v>
      </c>
      <c r="G1173" t="s">
        <v>2244</v>
      </c>
      <c r="H1173" s="1245">
        <v>73.739999999999995</v>
      </c>
      <c r="I1173" s="1245">
        <v>69.67</v>
      </c>
    </row>
    <row r="1174" spans="1:9" x14ac:dyDescent="0.35">
      <c r="A1174">
        <v>42725</v>
      </c>
      <c r="B1174" s="1242">
        <v>45287</v>
      </c>
      <c r="C1174" s="1243">
        <v>0.49652777777777773</v>
      </c>
      <c r="D1174" t="s">
        <v>1131</v>
      </c>
      <c r="E1174" t="s">
        <v>1132</v>
      </c>
      <c r="F1174" t="s">
        <v>1347</v>
      </c>
      <c r="G1174" t="s">
        <v>2245</v>
      </c>
      <c r="H1174" s="1245">
        <v>74.06</v>
      </c>
      <c r="I1174" s="1245">
        <v>69.97</v>
      </c>
    </row>
    <row r="1175" spans="1:9" x14ac:dyDescent="0.35">
      <c r="A1175">
        <v>42726</v>
      </c>
      <c r="B1175" s="1242">
        <v>45287</v>
      </c>
      <c r="C1175" s="1243">
        <v>0.49652777777777773</v>
      </c>
      <c r="D1175" t="s">
        <v>1131</v>
      </c>
      <c r="E1175" t="s">
        <v>1132</v>
      </c>
      <c r="F1175" t="s">
        <v>1347</v>
      </c>
      <c r="G1175" t="s">
        <v>2246</v>
      </c>
      <c r="H1175" s="1245">
        <v>72.760000000000005</v>
      </c>
      <c r="I1175" s="1245">
        <v>68.760000000000005</v>
      </c>
    </row>
    <row r="1176" spans="1:9" x14ac:dyDescent="0.35">
      <c r="A1176">
        <v>42727</v>
      </c>
      <c r="B1176" s="1242">
        <v>45287</v>
      </c>
      <c r="C1176" s="1243">
        <v>0.49652777777777773</v>
      </c>
      <c r="D1176" t="s">
        <v>1131</v>
      </c>
      <c r="E1176" t="s">
        <v>1132</v>
      </c>
      <c r="F1176" t="s">
        <v>1347</v>
      </c>
      <c r="G1176" t="s">
        <v>2247</v>
      </c>
      <c r="H1176" s="1245">
        <v>73.08</v>
      </c>
      <c r="I1176" s="1245">
        <v>69.06</v>
      </c>
    </row>
    <row r="1177" spans="1:9" x14ac:dyDescent="0.35">
      <c r="A1177">
        <v>42728</v>
      </c>
      <c r="B1177" s="1242">
        <v>45287</v>
      </c>
      <c r="C1177" s="1243">
        <v>0.49652777777777773</v>
      </c>
      <c r="D1177" t="s">
        <v>1131</v>
      </c>
      <c r="E1177" t="s">
        <v>1132</v>
      </c>
      <c r="F1177" t="s">
        <v>1347</v>
      </c>
      <c r="G1177" t="s">
        <v>2248</v>
      </c>
      <c r="H1177" s="1245">
        <v>73.400000000000006</v>
      </c>
      <c r="I1177" s="1245">
        <v>69.36</v>
      </c>
    </row>
    <row r="1178" spans="1:9" x14ac:dyDescent="0.35">
      <c r="A1178">
        <v>42729</v>
      </c>
      <c r="B1178" s="1242">
        <v>45287</v>
      </c>
      <c r="C1178" s="1243">
        <v>0.49652777777777773</v>
      </c>
      <c r="D1178" t="s">
        <v>1131</v>
      </c>
      <c r="E1178" t="s">
        <v>1132</v>
      </c>
      <c r="F1178" t="s">
        <v>1347</v>
      </c>
      <c r="G1178" t="s">
        <v>2249</v>
      </c>
      <c r="H1178" s="1245">
        <v>73.73</v>
      </c>
      <c r="I1178" s="1245">
        <v>69.66</v>
      </c>
    </row>
    <row r="1179" spans="1:9" x14ac:dyDescent="0.35">
      <c r="A1179">
        <v>42730</v>
      </c>
      <c r="B1179" s="1242">
        <v>45287</v>
      </c>
      <c r="C1179" s="1243">
        <v>0.49652777777777773</v>
      </c>
      <c r="D1179" t="s">
        <v>1131</v>
      </c>
      <c r="E1179" t="s">
        <v>1132</v>
      </c>
      <c r="F1179" t="s">
        <v>1347</v>
      </c>
      <c r="G1179" t="s">
        <v>2250</v>
      </c>
      <c r="H1179" s="1245">
        <v>74.05</v>
      </c>
      <c r="I1179" s="1245">
        <v>69.959999999999994</v>
      </c>
    </row>
    <row r="1180" spans="1:9" x14ac:dyDescent="0.35">
      <c r="A1180">
        <v>42731</v>
      </c>
      <c r="B1180" s="1242">
        <v>45287</v>
      </c>
      <c r="C1180" s="1243">
        <v>0.49652777777777773</v>
      </c>
      <c r="D1180" t="s">
        <v>1131</v>
      </c>
      <c r="E1180" t="s">
        <v>1132</v>
      </c>
      <c r="F1180" t="s">
        <v>1347</v>
      </c>
      <c r="G1180" t="s">
        <v>2251</v>
      </c>
      <c r="H1180" s="1245">
        <v>72.75</v>
      </c>
      <c r="I1180" s="1245">
        <v>68.75</v>
      </c>
    </row>
    <row r="1181" spans="1:9" x14ac:dyDescent="0.35">
      <c r="A1181">
        <v>42732</v>
      </c>
      <c r="B1181" s="1242">
        <v>45287</v>
      </c>
      <c r="C1181" s="1243">
        <v>0.49652777777777773</v>
      </c>
      <c r="D1181" t="s">
        <v>1131</v>
      </c>
      <c r="E1181" t="s">
        <v>1132</v>
      </c>
      <c r="F1181" t="s">
        <v>1347</v>
      </c>
      <c r="G1181" t="s">
        <v>2252</v>
      </c>
      <c r="H1181" s="1245">
        <v>73.069999999999993</v>
      </c>
      <c r="I1181" s="1245">
        <v>69.05</v>
      </c>
    </row>
    <row r="1182" spans="1:9" x14ac:dyDescent="0.35">
      <c r="A1182">
        <v>42733</v>
      </c>
      <c r="B1182" s="1242">
        <v>45287</v>
      </c>
      <c r="C1182" s="1243">
        <v>0.49652777777777773</v>
      </c>
      <c r="D1182" t="s">
        <v>1131</v>
      </c>
      <c r="E1182" t="s">
        <v>1132</v>
      </c>
      <c r="F1182" t="s">
        <v>1347</v>
      </c>
      <c r="G1182" t="s">
        <v>2253</v>
      </c>
      <c r="H1182" s="1245">
        <v>73.39</v>
      </c>
      <c r="I1182" s="1245">
        <v>69.349999999999994</v>
      </c>
    </row>
    <row r="1183" spans="1:9" x14ac:dyDescent="0.35">
      <c r="A1183">
        <v>42734</v>
      </c>
      <c r="B1183" s="1242">
        <v>45287</v>
      </c>
      <c r="C1183" s="1243">
        <v>0.49652777777777773</v>
      </c>
      <c r="D1183" t="s">
        <v>1131</v>
      </c>
      <c r="E1183" t="s">
        <v>1132</v>
      </c>
      <c r="F1183" t="s">
        <v>1347</v>
      </c>
      <c r="G1183" t="s">
        <v>2254</v>
      </c>
      <c r="H1183" s="1245">
        <v>73.72</v>
      </c>
      <c r="I1183" s="1245">
        <v>69.650000000000006</v>
      </c>
    </row>
    <row r="1184" spans="1:9" x14ac:dyDescent="0.35">
      <c r="A1184">
        <v>42735</v>
      </c>
      <c r="B1184" s="1242">
        <v>45287</v>
      </c>
      <c r="C1184" s="1243">
        <v>0.49652777777777773</v>
      </c>
      <c r="D1184" t="s">
        <v>1131</v>
      </c>
      <c r="E1184" t="s">
        <v>1132</v>
      </c>
      <c r="F1184" t="s">
        <v>1347</v>
      </c>
      <c r="G1184" t="s">
        <v>2255</v>
      </c>
      <c r="H1184" s="1245">
        <v>74.040000000000006</v>
      </c>
      <c r="I1184" s="1245">
        <v>69.95</v>
      </c>
    </row>
    <row r="1185" spans="1:9" x14ac:dyDescent="0.35">
      <c r="A1185">
        <v>42736</v>
      </c>
      <c r="B1185" s="1242">
        <v>45287</v>
      </c>
      <c r="C1185" s="1243">
        <v>0.49652777777777773</v>
      </c>
      <c r="D1185" t="s">
        <v>1131</v>
      </c>
      <c r="E1185" t="s">
        <v>1132</v>
      </c>
      <c r="F1185" t="s">
        <v>1347</v>
      </c>
      <c r="G1185" t="s">
        <v>2256</v>
      </c>
      <c r="H1185" s="1245">
        <v>72.739999999999995</v>
      </c>
      <c r="I1185" s="1245">
        <v>68.739999999999995</v>
      </c>
    </row>
    <row r="1186" spans="1:9" x14ac:dyDescent="0.35">
      <c r="A1186">
        <v>42737</v>
      </c>
      <c r="B1186" s="1242">
        <v>45287</v>
      </c>
      <c r="C1186" s="1243">
        <v>0.49652777777777773</v>
      </c>
      <c r="D1186" t="s">
        <v>1131</v>
      </c>
      <c r="E1186" t="s">
        <v>1132</v>
      </c>
      <c r="F1186" t="s">
        <v>1347</v>
      </c>
      <c r="G1186" t="s">
        <v>2257</v>
      </c>
      <c r="H1186" s="1245">
        <v>73.06</v>
      </c>
      <c r="I1186" s="1245">
        <v>69.040000000000006</v>
      </c>
    </row>
    <row r="1187" spans="1:9" x14ac:dyDescent="0.35">
      <c r="A1187">
        <v>42738</v>
      </c>
      <c r="B1187" s="1242">
        <v>45287</v>
      </c>
      <c r="C1187" s="1243">
        <v>0.49652777777777773</v>
      </c>
      <c r="D1187" t="s">
        <v>1131</v>
      </c>
      <c r="E1187" t="s">
        <v>1132</v>
      </c>
      <c r="F1187" t="s">
        <v>1347</v>
      </c>
      <c r="G1187" t="s">
        <v>2258</v>
      </c>
      <c r="H1187" s="1245">
        <v>73.38</v>
      </c>
      <c r="I1187" s="1245">
        <v>69.34</v>
      </c>
    </row>
    <row r="1188" spans="1:9" x14ac:dyDescent="0.35">
      <c r="A1188">
        <v>42739</v>
      </c>
      <c r="B1188" s="1242">
        <v>45287</v>
      </c>
      <c r="C1188" s="1243">
        <v>0.49652777777777773</v>
      </c>
      <c r="D1188" t="s">
        <v>1131</v>
      </c>
      <c r="E1188" t="s">
        <v>1132</v>
      </c>
      <c r="F1188" t="s">
        <v>1347</v>
      </c>
      <c r="G1188" t="s">
        <v>2259</v>
      </c>
      <c r="H1188" s="1245">
        <v>73.709999999999994</v>
      </c>
      <c r="I1188" s="1245">
        <v>69.64</v>
      </c>
    </row>
    <row r="1189" spans="1:9" x14ac:dyDescent="0.35">
      <c r="A1189">
        <v>42740</v>
      </c>
      <c r="B1189" s="1242">
        <v>45287</v>
      </c>
      <c r="C1189" s="1243">
        <v>0.49652777777777773</v>
      </c>
      <c r="D1189" t="s">
        <v>1131</v>
      </c>
      <c r="E1189" t="s">
        <v>1132</v>
      </c>
      <c r="F1189" t="s">
        <v>1347</v>
      </c>
      <c r="G1189" t="s">
        <v>2260</v>
      </c>
      <c r="H1189" s="1245">
        <v>74.03</v>
      </c>
      <c r="I1189" s="1245">
        <v>69.94</v>
      </c>
    </row>
    <row r="1190" spans="1:9" x14ac:dyDescent="0.35">
      <c r="A1190">
        <v>42741</v>
      </c>
      <c r="B1190" s="1242">
        <v>45287</v>
      </c>
      <c r="C1190" s="1243">
        <v>0.49652777777777773</v>
      </c>
      <c r="D1190" t="s">
        <v>1131</v>
      </c>
      <c r="E1190" t="s">
        <v>1132</v>
      </c>
      <c r="F1190" t="s">
        <v>1347</v>
      </c>
      <c r="G1190" t="s">
        <v>2261</v>
      </c>
      <c r="H1190" s="1245">
        <v>72.73</v>
      </c>
      <c r="I1190" s="1245">
        <v>68.73</v>
      </c>
    </row>
    <row r="1191" spans="1:9" x14ac:dyDescent="0.35">
      <c r="A1191">
        <v>42742</v>
      </c>
      <c r="B1191" s="1242">
        <v>45287</v>
      </c>
      <c r="C1191" s="1243">
        <v>0.49652777777777773</v>
      </c>
      <c r="D1191" t="s">
        <v>1131</v>
      </c>
      <c r="E1191" t="s">
        <v>1132</v>
      </c>
      <c r="F1191" t="s">
        <v>1347</v>
      </c>
      <c r="G1191" t="s">
        <v>2262</v>
      </c>
      <c r="H1191" s="1245">
        <v>73.05</v>
      </c>
      <c r="I1191" s="1245">
        <v>69.03</v>
      </c>
    </row>
    <row r="1192" spans="1:9" x14ac:dyDescent="0.35">
      <c r="A1192">
        <v>42743</v>
      </c>
      <c r="B1192" s="1242">
        <v>45287</v>
      </c>
      <c r="C1192" s="1243">
        <v>0.49652777777777773</v>
      </c>
      <c r="D1192" t="s">
        <v>1131</v>
      </c>
      <c r="E1192" t="s">
        <v>1132</v>
      </c>
      <c r="F1192" t="s">
        <v>1347</v>
      </c>
      <c r="G1192" t="s">
        <v>2263</v>
      </c>
      <c r="H1192" s="1245">
        <v>73.37</v>
      </c>
      <c r="I1192" s="1245">
        <v>69.33</v>
      </c>
    </row>
    <row r="1193" spans="1:9" x14ac:dyDescent="0.35">
      <c r="A1193">
        <v>42744</v>
      </c>
      <c r="B1193" s="1242">
        <v>45287</v>
      </c>
      <c r="C1193" s="1243">
        <v>0.49652777777777773</v>
      </c>
      <c r="D1193" t="s">
        <v>1131</v>
      </c>
      <c r="E1193" t="s">
        <v>1132</v>
      </c>
      <c r="F1193" t="s">
        <v>1347</v>
      </c>
      <c r="G1193" t="s">
        <v>2264</v>
      </c>
      <c r="H1193" s="1245">
        <v>73.7</v>
      </c>
      <c r="I1193" s="1245">
        <v>69.63</v>
      </c>
    </row>
    <row r="1194" spans="1:9" x14ac:dyDescent="0.35">
      <c r="A1194">
        <v>42745</v>
      </c>
      <c r="B1194" s="1242">
        <v>45287</v>
      </c>
      <c r="C1194" s="1243">
        <v>0.49652777777777773</v>
      </c>
      <c r="D1194" t="s">
        <v>1131</v>
      </c>
      <c r="E1194" t="s">
        <v>1132</v>
      </c>
      <c r="F1194" t="s">
        <v>1347</v>
      </c>
      <c r="G1194" t="s">
        <v>2265</v>
      </c>
      <c r="H1194" s="1245">
        <v>74.02</v>
      </c>
      <c r="I1194" s="1245">
        <v>69.930000000000007</v>
      </c>
    </row>
    <row r="1195" spans="1:9" x14ac:dyDescent="0.35">
      <c r="A1195">
        <v>42746</v>
      </c>
      <c r="B1195" s="1242">
        <v>45287</v>
      </c>
      <c r="C1195" s="1243">
        <v>0.49652777777777773</v>
      </c>
      <c r="D1195" t="s">
        <v>1131</v>
      </c>
      <c r="E1195" t="s">
        <v>1132</v>
      </c>
      <c r="F1195" t="s">
        <v>1347</v>
      </c>
      <c r="G1195" t="s">
        <v>2266</v>
      </c>
      <c r="H1195" s="1245">
        <v>72.72</v>
      </c>
      <c r="I1195" s="1245">
        <v>68.72</v>
      </c>
    </row>
    <row r="1196" spans="1:9" x14ac:dyDescent="0.35">
      <c r="A1196">
        <v>42747</v>
      </c>
      <c r="B1196" s="1242">
        <v>45287</v>
      </c>
      <c r="C1196" s="1243">
        <v>0.49652777777777773</v>
      </c>
      <c r="D1196" t="s">
        <v>1131</v>
      </c>
      <c r="E1196" t="s">
        <v>1132</v>
      </c>
      <c r="F1196" t="s">
        <v>1347</v>
      </c>
      <c r="G1196" t="s">
        <v>2267</v>
      </c>
      <c r="H1196" s="1245">
        <v>73.040000000000006</v>
      </c>
      <c r="I1196" s="1245">
        <v>69.02</v>
      </c>
    </row>
    <row r="1197" spans="1:9" x14ac:dyDescent="0.35">
      <c r="A1197">
        <v>42748</v>
      </c>
      <c r="B1197" s="1242">
        <v>45287</v>
      </c>
      <c r="C1197" s="1243">
        <v>0.49652777777777773</v>
      </c>
      <c r="D1197" t="s">
        <v>1131</v>
      </c>
      <c r="E1197" t="s">
        <v>1132</v>
      </c>
      <c r="F1197" t="s">
        <v>1347</v>
      </c>
      <c r="G1197" t="s">
        <v>2268</v>
      </c>
      <c r="H1197" s="1245">
        <v>73.37</v>
      </c>
      <c r="I1197" s="1245">
        <v>69.319999999999993</v>
      </c>
    </row>
    <row r="1198" spans="1:9" x14ac:dyDescent="0.35">
      <c r="A1198">
        <v>42749</v>
      </c>
      <c r="B1198" s="1242">
        <v>45287</v>
      </c>
      <c r="C1198" s="1243">
        <v>0.49652777777777773</v>
      </c>
      <c r="D1198" t="s">
        <v>1131</v>
      </c>
      <c r="E1198" t="s">
        <v>1132</v>
      </c>
      <c r="F1198" t="s">
        <v>1347</v>
      </c>
      <c r="G1198" t="s">
        <v>2269</v>
      </c>
      <c r="H1198" s="1245">
        <v>73.69</v>
      </c>
      <c r="I1198" s="1245">
        <v>69.62</v>
      </c>
    </row>
    <row r="1199" spans="1:9" x14ac:dyDescent="0.35">
      <c r="A1199">
        <v>42750</v>
      </c>
      <c r="B1199" s="1242">
        <v>45287</v>
      </c>
      <c r="C1199" s="1243">
        <v>0.49652777777777773</v>
      </c>
      <c r="D1199" t="s">
        <v>1131</v>
      </c>
      <c r="E1199" t="s">
        <v>1132</v>
      </c>
      <c r="F1199" t="s">
        <v>1347</v>
      </c>
      <c r="G1199" t="s">
        <v>2270</v>
      </c>
      <c r="H1199" s="1245">
        <v>74.010000000000005</v>
      </c>
      <c r="I1199" s="1245">
        <v>69.92</v>
      </c>
    </row>
    <row r="1200" spans="1:9" x14ac:dyDescent="0.35">
      <c r="A1200">
        <v>42751</v>
      </c>
      <c r="B1200" s="1242">
        <v>45287</v>
      </c>
      <c r="C1200" s="1243">
        <v>0.49652777777777773</v>
      </c>
      <c r="D1200" t="s">
        <v>1131</v>
      </c>
      <c r="E1200" t="s">
        <v>1132</v>
      </c>
      <c r="F1200" t="s">
        <v>1347</v>
      </c>
      <c r="G1200" t="s">
        <v>2271</v>
      </c>
      <c r="H1200" s="1245">
        <v>72.709999999999994</v>
      </c>
      <c r="I1200" s="1245">
        <v>68.709999999999994</v>
      </c>
    </row>
    <row r="1201" spans="1:9" x14ac:dyDescent="0.35">
      <c r="A1201">
        <v>42752</v>
      </c>
      <c r="B1201" s="1242">
        <v>45287</v>
      </c>
      <c r="C1201" s="1243">
        <v>0.49652777777777773</v>
      </c>
      <c r="D1201" t="s">
        <v>1131</v>
      </c>
      <c r="E1201" t="s">
        <v>1132</v>
      </c>
      <c r="F1201" t="s">
        <v>1347</v>
      </c>
      <c r="G1201" t="s">
        <v>2272</v>
      </c>
      <c r="H1201" s="1245">
        <v>73.03</v>
      </c>
      <c r="I1201" s="1245">
        <v>69.010000000000005</v>
      </c>
    </row>
    <row r="1202" spans="1:9" x14ac:dyDescent="0.35">
      <c r="A1202">
        <v>42753</v>
      </c>
      <c r="B1202" s="1242">
        <v>45287</v>
      </c>
      <c r="C1202" s="1243">
        <v>0.49652777777777773</v>
      </c>
      <c r="D1202" t="s">
        <v>1131</v>
      </c>
      <c r="E1202" t="s">
        <v>1132</v>
      </c>
      <c r="F1202" t="s">
        <v>1347</v>
      </c>
      <c r="G1202" t="s">
        <v>2273</v>
      </c>
      <c r="H1202" s="1245">
        <v>73.36</v>
      </c>
      <c r="I1202" s="1245">
        <v>69.31</v>
      </c>
    </row>
    <row r="1203" spans="1:9" x14ac:dyDescent="0.35">
      <c r="A1203">
        <v>42754</v>
      </c>
      <c r="B1203" s="1242">
        <v>45287</v>
      </c>
      <c r="C1203" s="1243">
        <v>0.49652777777777773</v>
      </c>
      <c r="D1203" t="s">
        <v>1131</v>
      </c>
      <c r="E1203" t="s">
        <v>1132</v>
      </c>
      <c r="F1203" t="s">
        <v>1347</v>
      </c>
      <c r="G1203" t="s">
        <v>2274</v>
      </c>
      <c r="H1203" s="1245">
        <v>73.680000000000007</v>
      </c>
      <c r="I1203" s="1245">
        <v>69.61</v>
      </c>
    </row>
    <row r="1204" spans="1:9" x14ac:dyDescent="0.35">
      <c r="A1204">
        <v>42755</v>
      </c>
      <c r="B1204" s="1242">
        <v>45287</v>
      </c>
      <c r="C1204" s="1243">
        <v>0.49652777777777773</v>
      </c>
      <c r="D1204" t="s">
        <v>1131</v>
      </c>
      <c r="E1204" t="s">
        <v>1132</v>
      </c>
      <c r="F1204" t="s">
        <v>1347</v>
      </c>
      <c r="G1204" t="s">
        <v>2275</v>
      </c>
      <c r="H1204" s="1245">
        <v>74</v>
      </c>
      <c r="I1204" s="1245">
        <v>69.91</v>
      </c>
    </row>
    <row r="1205" spans="1:9" x14ac:dyDescent="0.35">
      <c r="A1205">
        <v>42756</v>
      </c>
      <c r="B1205" s="1242">
        <v>45287</v>
      </c>
      <c r="C1205" s="1243">
        <v>0.49652777777777773</v>
      </c>
      <c r="D1205" t="s">
        <v>1131</v>
      </c>
      <c r="E1205" t="s">
        <v>1132</v>
      </c>
      <c r="F1205" t="s">
        <v>1347</v>
      </c>
      <c r="G1205" t="s">
        <v>2276</v>
      </c>
      <c r="H1205" s="1245">
        <v>72.7</v>
      </c>
      <c r="I1205" s="1245">
        <v>68.709999999999994</v>
      </c>
    </row>
    <row r="1206" spans="1:9" x14ac:dyDescent="0.35">
      <c r="A1206">
        <v>42757</v>
      </c>
      <c r="B1206" s="1242">
        <v>45287</v>
      </c>
      <c r="C1206" s="1243">
        <v>0.49652777777777773</v>
      </c>
      <c r="D1206" t="s">
        <v>1131</v>
      </c>
      <c r="E1206" t="s">
        <v>1132</v>
      </c>
      <c r="F1206" t="s">
        <v>1347</v>
      </c>
      <c r="G1206" t="s">
        <v>2277</v>
      </c>
      <c r="H1206" s="1245">
        <v>73.03</v>
      </c>
      <c r="I1206" s="1245">
        <v>69.010000000000005</v>
      </c>
    </row>
    <row r="1207" spans="1:9" x14ac:dyDescent="0.35">
      <c r="A1207">
        <v>42758</v>
      </c>
      <c r="B1207" s="1242">
        <v>45287</v>
      </c>
      <c r="C1207" s="1243">
        <v>0.49652777777777773</v>
      </c>
      <c r="D1207" t="s">
        <v>1131</v>
      </c>
      <c r="E1207" t="s">
        <v>1132</v>
      </c>
      <c r="F1207" t="s">
        <v>1347</v>
      </c>
      <c r="G1207" t="s">
        <v>2278</v>
      </c>
      <c r="H1207" s="1245">
        <v>73.349999999999994</v>
      </c>
      <c r="I1207" s="1245">
        <v>69.31</v>
      </c>
    </row>
    <row r="1208" spans="1:9" x14ac:dyDescent="0.35">
      <c r="A1208">
        <v>42759</v>
      </c>
      <c r="B1208" s="1242">
        <v>45287</v>
      </c>
      <c r="C1208" s="1243">
        <v>0.49652777777777773</v>
      </c>
      <c r="D1208" t="s">
        <v>1131</v>
      </c>
      <c r="E1208" t="s">
        <v>1132</v>
      </c>
      <c r="F1208" t="s">
        <v>1347</v>
      </c>
      <c r="G1208" t="s">
        <v>2279</v>
      </c>
      <c r="H1208" s="1245">
        <v>73.67</v>
      </c>
      <c r="I1208" s="1245">
        <v>69.61</v>
      </c>
    </row>
    <row r="1209" spans="1:9" x14ac:dyDescent="0.35">
      <c r="A1209">
        <v>42760</v>
      </c>
      <c r="B1209" s="1242">
        <v>45287</v>
      </c>
      <c r="C1209" s="1243">
        <v>0.49652777777777773</v>
      </c>
      <c r="D1209" t="s">
        <v>1131</v>
      </c>
      <c r="E1209" t="s">
        <v>1132</v>
      </c>
      <c r="F1209" t="s">
        <v>1347</v>
      </c>
      <c r="G1209" t="s">
        <v>2280</v>
      </c>
      <c r="H1209" s="1245">
        <v>73.989999999999995</v>
      </c>
      <c r="I1209" s="1245">
        <v>69.91</v>
      </c>
    </row>
    <row r="1210" spans="1:9" x14ac:dyDescent="0.35">
      <c r="A1210">
        <v>42761</v>
      </c>
      <c r="B1210" s="1242">
        <v>45287</v>
      </c>
      <c r="C1210" s="1243">
        <v>0.49652777777777773</v>
      </c>
      <c r="D1210" t="s">
        <v>1131</v>
      </c>
      <c r="E1210" t="s">
        <v>1132</v>
      </c>
      <c r="F1210" t="s">
        <v>1347</v>
      </c>
      <c r="G1210" t="s">
        <v>2281</v>
      </c>
      <c r="H1210" s="1245">
        <v>72.69</v>
      </c>
      <c r="I1210" s="1245">
        <v>68.7</v>
      </c>
    </row>
    <row r="1211" spans="1:9" x14ac:dyDescent="0.35">
      <c r="A1211">
        <v>42762</v>
      </c>
      <c r="B1211" s="1242">
        <v>45287</v>
      </c>
      <c r="C1211" s="1243">
        <v>0.49652777777777773</v>
      </c>
      <c r="D1211" t="s">
        <v>1131</v>
      </c>
      <c r="E1211" t="s">
        <v>1132</v>
      </c>
      <c r="F1211" t="s">
        <v>1347</v>
      </c>
      <c r="G1211" t="s">
        <v>2282</v>
      </c>
      <c r="H1211" s="1245">
        <v>73.02</v>
      </c>
      <c r="I1211" s="1245">
        <v>69</v>
      </c>
    </row>
    <row r="1212" spans="1:9" x14ac:dyDescent="0.35">
      <c r="A1212">
        <v>42763</v>
      </c>
      <c r="B1212" s="1242">
        <v>45287</v>
      </c>
      <c r="C1212" s="1243">
        <v>0.49652777777777773</v>
      </c>
      <c r="D1212" t="s">
        <v>1131</v>
      </c>
      <c r="E1212" t="s">
        <v>1132</v>
      </c>
      <c r="F1212" t="s">
        <v>1347</v>
      </c>
      <c r="G1212" t="s">
        <v>2283</v>
      </c>
      <c r="H1212" s="1245">
        <v>73.34</v>
      </c>
      <c r="I1212" s="1245">
        <v>69.3</v>
      </c>
    </row>
    <row r="1213" spans="1:9" x14ac:dyDescent="0.35">
      <c r="A1213">
        <v>42764</v>
      </c>
      <c r="B1213" s="1242">
        <v>45287</v>
      </c>
      <c r="C1213" s="1243">
        <v>0.49652777777777773</v>
      </c>
      <c r="D1213" t="s">
        <v>1131</v>
      </c>
      <c r="E1213" t="s">
        <v>1132</v>
      </c>
      <c r="F1213" t="s">
        <v>1347</v>
      </c>
      <c r="G1213" t="s">
        <v>2284</v>
      </c>
      <c r="H1213" s="1245">
        <v>73.66</v>
      </c>
      <c r="I1213" s="1245">
        <v>69.599999999999994</v>
      </c>
    </row>
    <row r="1214" spans="1:9" x14ac:dyDescent="0.35">
      <c r="A1214">
        <v>42765</v>
      </c>
      <c r="B1214" s="1242">
        <v>45287</v>
      </c>
      <c r="C1214" s="1243">
        <v>0.49652777777777773</v>
      </c>
      <c r="D1214" t="s">
        <v>1131</v>
      </c>
      <c r="E1214" t="s">
        <v>1132</v>
      </c>
      <c r="F1214" t="s">
        <v>1347</v>
      </c>
      <c r="G1214" t="s">
        <v>2285</v>
      </c>
      <c r="H1214" s="1245">
        <v>73.98</v>
      </c>
      <c r="I1214" s="1245">
        <v>69.900000000000006</v>
      </c>
    </row>
    <row r="1215" spans="1:9" x14ac:dyDescent="0.35">
      <c r="A1215">
        <v>42766</v>
      </c>
      <c r="B1215" s="1242">
        <v>45287</v>
      </c>
      <c r="C1215" s="1243">
        <v>0.49652777777777773</v>
      </c>
      <c r="D1215" t="s">
        <v>1131</v>
      </c>
      <c r="E1215" t="s">
        <v>1132</v>
      </c>
      <c r="F1215" t="s">
        <v>1347</v>
      </c>
      <c r="G1215" t="s">
        <v>2286</v>
      </c>
      <c r="H1215" s="1245">
        <v>72.680000000000007</v>
      </c>
      <c r="I1215" s="1245">
        <v>68.69</v>
      </c>
    </row>
    <row r="1216" spans="1:9" x14ac:dyDescent="0.35">
      <c r="A1216">
        <v>42767</v>
      </c>
      <c r="B1216" s="1242">
        <v>45287</v>
      </c>
      <c r="C1216" s="1243">
        <v>0.49652777777777773</v>
      </c>
      <c r="D1216" t="s">
        <v>1131</v>
      </c>
      <c r="E1216" t="s">
        <v>1132</v>
      </c>
      <c r="F1216" t="s">
        <v>1347</v>
      </c>
      <c r="G1216" t="s">
        <v>2287</v>
      </c>
      <c r="H1216" s="1245">
        <v>73.010000000000005</v>
      </c>
      <c r="I1216" s="1245">
        <v>68.989999999999995</v>
      </c>
    </row>
    <row r="1217" spans="1:9" x14ac:dyDescent="0.35">
      <c r="A1217">
        <v>42768</v>
      </c>
      <c r="B1217" s="1242">
        <v>45287</v>
      </c>
      <c r="C1217" s="1243">
        <v>0.49652777777777773</v>
      </c>
      <c r="D1217" t="s">
        <v>1131</v>
      </c>
      <c r="E1217" t="s">
        <v>1132</v>
      </c>
      <c r="F1217" t="s">
        <v>1347</v>
      </c>
      <c r="G1217" t="s">
        <v>2288</v>
      </c>
      <c r="H1217" s="1245">
        <v>73.33</v>
      </c>
      <c r="I1217" s="1245">
        <v>69.290000000000006</v>
      </c>
    </row>
    <row r="1218" spans="1:9" x14ac:dyDescent="0.35">
      <c r="A1218">
        <v>42769</v>
      </c>
      <c r="B1218" s="1242">
        <v>45287</v>
      </c>
      <c r="C1218" s="1243">
        <v>0.49652777777777773</v>
      </c>
      <c r="D1218" t="s">
        <v>1131</v>
      </c>
      <c r="E1218" t="s">
        <v>1132</v>
      </c>
      <c r="F1218" t="s">
        <v>1347</v>
      </c>
      <c r="G1218" t="s">
        <v>2289</v>
      </c>
      <c r="H1218" s="1245">
        <v>73.650000000000006</v>
      </c>
      <c r="I1218" s="1245">
        <v>69.59</v>
      </c>
    </row>
    <row r="1219" spans="1:9" x14ac:dyDescent="0.35">
      <c r="A1219">
        <v>42770</v>
      </c>
      <c r="B1219" s="1242">
        <v>45287</v>
      </c>
      <c r="C1219" s="1243">
        <v>0.49652777777777773</v>
      </c>
      <c r="D1219" t="s">
        <v>1131</v>
      </c>
      <c r="E1219" t="s">
        <v>1132</v>
      </c>
      <c r="F1219" t="s">
        <v>1347</v>
      </c>
      <c r="G1219" t="s">
        <v>2290</v>
      </c>
      <c r="H1219" s="1245">
        <v>73.97</v>
      </c>
      <c r="I1219" s="1245">
        <v>69.89</v>
      </c>
    </row>
    <row r="1220" spans="1:9" x14ac:dyDescent="0.35">
      <c r="A1220">
        <v>42771</v>
      </c>
      <c r="B1220" s="1242">
        <v>45287</v>
      </c>
      <c r="C1220" s="1243">
        <v>0.49652777777777773</v>
      </c>
      <c r="D1220" t="s">
        <v>1131</v>
      </c>
      <c r="E1220" t="s">
        <v>1132</v>
      </c>
      <c r="F1220" t="s">
        <v>1347</v>
      </c>
      <c r="G1220" t="s">
        <v>2291</v>
      </c>
      <c r="H1220" s="1245">
        <v>72.680000000000007</v>
      </c>
      <c r="I1220" s="1245">
        <v>68.680000000000007</v>
      </c>
    </row>
    <row r="1221" spans="1:9" x14ac:dyDescent="0.35">
      <c r="A1221">
        <v>42772</v>
      </c>
      <c r="B1221" s="1242">
        <v>45287</v>
      </c>
      <c r="C1221" s="1243">
        <v>0.49652777777777773</v>
      </c>
      <c r="D1221" t="s">
        <v>1131</v>
      </c>
      <c r="E1221" t="s">
        <v>1132</v>
      </c>
      <c r="F1221" t="s">
        <v>1347</v>
      </c>
      <c r="G1221" t="s">
        <v>2292</v>
      </c>
      <c r="H1221" s="1245">
        <v>73</v>
      </c>
      <c r="I1221" s="1245">
        <v>68.98</v>
      </c>
    </row>
    <row r="1222" spans="1:9" x14ac:dyDescent="0.35">
      <c r="A1222">
        <v>42773</v>
      </c>
      <c r="B1222" s="1242">
        <v>45287</v>
      </c>
      <c r="C1222" s="1243">
        <v>0.49652777777777773</v>
      </c>
      <c r="D1222" t="s">
        <v>1131</v>
      </c>
      <c r="E1222" t="s">
        <v>1132</v>
      </c>
      <c r="F1222" t="s">
        <v>1347</v>
      </c>
      <c r="G1222" t="s">
        <v>2293</v>
      </c>
      <c r="H1222" s="1245">
        <v>73.319999999999993</v>
      </c>
      <c r="I1222" s="1245">
        <v>69.28</v>
      </c>
    </row>
    <row r="1223" spans="1:9" x14ac:dyDescent="0.35">
      <c r="A1223">
        <v>42774</v>
      </c>
      <c r="B1223" s="1242">
        <v>45287</v>
      </c>
      <c r="C1223" s="1243">
        <v>0.49652777777777773</v>
      </c>
      <c r="D1223" t="s">
        <v>1131</v>
      </c>
      <c r="E1223" t="s">
        <v>1132</v>
      </c>
      <c r="F1223" t="s">
        <v>1347</v>
      </c>
      <c r="G1223" t="s">
        <v>2294</v>
      </c>
      <c r="H1223" s="1245">
        <v>73.64</v>
      </c>
      <c r="I1223" s="1245">
        <v>69.58</v>
      </c>
    </row>
    <row r="1224" spans="1:9" x14ac:dyDescent="0.35">
      <c r="A1224">
        <v>42775</v>
      </c>
      <c r="B1224" s="1242">
        <v>45287</v>
      </c>
      <c r="C1224" s="1243">
        <v>0.49652777777777773</v>
      </c>
      <c r="D1224" t="s">
        <v>1131</v>
      </c>
      <c r="E1224" t="s">
        <v>1132</v>
      </c>
      <c r="F1224" t="s">
        <v>1347</v>
      </c>
      <c r="G1224" t="s">
        <v>2295</v>
      </c>
      <c r="H1224" s="1245">
        <v>73.959999999999994</v>
      </c>
      <c r="I1224" s="1245">
        <v>69.88</v>
      </c>
    </row>
    <row r="1225" spans="1:9" x14ac:dyDescent="0.35">
      <c r="A1225">
        <v>42776</v>
      </c>
      <c r="B1225" s="1242">
        <v>45287</v>
      </c>
      <c r="C1225" s="1243">
        <v>0.49652777777777773</v>
      </c>
      <c r="D1225" t="s">
        <v>1131</v>
      </c>
      <c r="E1225" t="s">
        <v>1132</v>
      </c>
      <c r="F1225" t="s">
        <v>1347</v>
      </c>
      <c r="G1225" t="s">
        <v>2296</v>
      </c>
      <c r="H1225" s="1245">
        <v>72.67</v>
      </c>
      <c r="I1225" s="1245">
        <v>68.67</v>
      </c>
    </row>
    <row r="1226" spans="1:9" x14ac:dyDescent="0.35">
      <c r="A1226">
        <v>42777</v>
      </c>
      <c r="B1226" s="1242">
        <v>45287</v>
      </c>
      <c r="C1226" s="1243">
        <v>0.49652777777777773</v>
      </c>
      <c r="D1226" t="s">
        <v>1131</v>
      </c>
      <c r="E1226" t="s">
        <v>1132</v>
      </c>
      <c r="F1226" t="s">
        <v>1347</v>
      </c>
      <c r="G1226" t="s">
        <v>2297</v>
      </c>
      <c r="H1226" s="1245">
        <v>72.989999999999995</v>
      </c>
      <c r="I1226" s="1245">
        <v>68.97</v>
      </c>
    </row>
    <row r="1227" spans="1:9" x14ac:dyDescent="0.35">
      <c r="A1227">
        <v>42778</v>
      </c>
      <c r="B1227" s="1242">
        <v>45287</v>
      </c>
      <c r="C1227" s="1243">
        <v>0.49652777777777773</v>
      </c>
      <c r="D1227" t="s">
        <v>1131</v>
      </c>
      <c r="E1227" t="s">
        <v>1132</v>
      </c>
      <c r="F1227" t="s">
        <v>1347</v>
      </c>
      <c r="G1227" t="s">
        <v>2298</v>
      </c>
      <c r="H1227" s="1245">
        <v>73.31</v>
      </c>
      <c r="I1227" s="1245">
        <v>69.27</v>
      </c>
    </row>
    <row r="1228" spans="1:9" x14ac:dyDescent="0.35">
      <c r="A1228">
        <v>42779</v>
      </c>
      <c r="B1228" s="1242">
        <v>45287</v>
      </c>
      <c r="C1228" s="1243">
        <v>0.49652777777777773</v>
      </c>
      <c r="D1228" t="s">
        <v>1131</v>
      </c>
      <c r="E1228" t="s">
        <v>1132</v>
      </c>
      <c r="F1228" t="s">
        <v>1347</v>
      </c>
      <c r="G1228" t="s">
        <v>2299</v>
      </c>
      <c r="H1228" s="1245">
        <v>73.63</v>
      </c>
      <c r="I1228" s="1245">
        <v>69.569999999999993</v>
      </c>
    </row>
    <row r="1229" spans="1:9" x14ac:dyDescent="0.35">
      <c r="A1229">
        <v>42780</v>
      </c>
      <c r="B1229" s="1242">
        <v>45287</v>
      </c>
      <c r="C1229" s="1243">
        <v>0.49652777777777773</v>
      </c>
      <c r="D1229" t="s">
        <v>1131</v>
      </c>
      <c r="E1229" t="s">
        <v>1132</v>
      </c>
      <c r="F1229" t="s">
        <v>1347</v>
      </c>
      <c r="G1229" t="s">
        <v>2300</v>
      </c>
      <c r="H1229" s="1245">
        <v>73.95</v>
      </c>
      <c r="I1229" s="1245">
        <v>69.87</v>
      </c>
    </row>
    <row r="1230" spans="1:9" x14ac:dyDescent="0.35">
      <c r="A1230">
        <v>42781</v>
      </c>
      <c r="B1230" s="1242">
        <v>45287</v>
      </c>
      <c r="C1230" s="1243">
        <v>0.49652777777777773</v>
      </c>
      <c r="D1230" t="s">
        <v>1131</v>
      </c>
      <c r="E1230" t="s">
        <v>1132</v>
      </c>
      <c r="F1230" t="s">
        <v>1347</v>
      </c>
      <c r="G1230" t="s">
        <v>2301</v>
      </c>
      <c r="H1230" s="1245">
        <v>72.66</v>
      </c>
      <c r="I1230" s="1245">
        <v>68.66</v>
      </c>
    </row>
    <row r="1231" spans="1:9" x14ac:dyDescent="0.35">
      <c r="A1231">
        <v>42782</v>
      </c>
      <c r="B1231" s="1242">
        <v>45287</v>
      </c>
      <c r="C1231" s="1243">
        <v>0.49652777777777773</v>
      </c>
      <c r="D1231" t="s">
        <v>1131</v>
      </c>
      <c r="E1231" t="s">
        <v>1132</v>
      </c>
      <c r="F1231" t="s">
        <v>1347</v>
      </c>
      <c r="G1231" t="s">
        <v>2302</v>
      </c>
      <c r="H1231" s="1245">
        <v>72.98</v>
      </c>
      <c r="I1231" s="1245">
        <v>68.959999999999994</v>
      </c>
    </row>
    <row r="1232" spans="1:9" x14ac:dyDescent="0.35">
      <c r="A1232">
        <v>42783</v>
      </c>
      <c r="B1232" s="1242">
        <v>45287</v>
      </c>
      <c r="C1232" s="1243">
        <v>0.49652777777777773</v>
      </c>
      <c r="D1232" t="s">
        <v>1131</v>
      </c>
      <c r="E1232" t="s">
        <v>1132</v>
      </c>
      <c r="F1232" t="s">
        <v>1347</v>
      </c>
      <c r="G1232" t="s">
        <v>2303</v>
      </c>
      <c r="H1232" s="1245">
        <v>73.3</v>
      </c>
      <c r="I1232" s="1245">
        <v>69.260000000000005</v>
      </c>
    </row>
    <row r="1233" spans="1:9" x14ac:dyDescent="0.35">
      <c r="A1233">
        <v>42784</v>
      </c>
      <c r="B1233" s="1242">
        <v>45287</v>
      </c>
      <c r="C1233" s="1243">
        <v>0.49652777777777773</v>
      </c>
      <c r="D1233" t="s">
        <v>1131</v>
      </c>
      <c r="E1233" t="s">
        <v>1132</v>
      </c>
      <c r="F1233" t="s">
        <v>1347</v>
      </c>
      <c r="G1233" t="s">
        <v>2304</v>
      </c>
      <c r="H1233" s="1245">
        <v>73.62</v>
      </c>
      <c r="I1233" s="1245">
        <v>69.56</v>
      </c>
    </row>
    <row r="1234" spans="1:9" x14ac:dyDescent="0.35">
      <c r="A1234">
        <v>42785</v>
      </c>
      <c r="B1234" s="1242">
        <v>45287</v>
      </c>
      <c r="C1234" s="1243">
        <v>0.49652777777777773</v>
      </c>
      <c r="D1234" t="s">
        <v>1131</v>
      </c>
      <c r="E1234" t="s">
        <v>1132</v>
      </c>
      <c r="F1234" t="s">
        <v>1347</v>
      </c>
      <c r="G1234" t="s">
        <v>2305</v>
      </c>
      <c r="H1234" s="1245">
        <v>73.95</v>
      </c>
      <c r="I1234" s="1245">
        <v>69.86</v>
      </c>
    </row>
    <row r="1235" spans="1:9" x14ac:dyDescent="0.35">
      <c r="A1235">
        <v>42786</v>
      </c>
      <c r="B1235" s="1242">
        <v>45287</v>
      </c>
      <c r="C1235" s="1243">
        <v>0.49652777777777773</v>
      </c>
      <c r="D1235" t="s">
        <v>1131</v>
      </c>
      <c r="E1235" t="s">
        <v>1132</v>
      </c>
      <c r="F1235" t="s">
        <v>1347</v>
      </c>
      <c r="G1235" t="s">
        <v>2306</v>
      </c>
      <c r="H1235" s="1245">
        <v>72.650000000000006</v>
      </c>
      <c r="I1235" s="1245">
        <v>68.66</v>
      </c>
    </row>
    <row r="1236" spans="1:9" x14ac:dyDescent="0.35">
      <c r="A1236">
        <v>42787</v>
      </c>
      <c r="B1236" s="1242">
        <v>45287</v>
      </c>
      <c r="C1236" s="1243">
        <v>0.49652777777777773</v>
      </c>
      <c r="D1236" t="s">
        <v>1131</v>
      </c>
      <c r="E1236" t="s">
        <v>1132</v>
      </c>
      <c r="F1236" t="s">
        <v>1347</v>
      </c>
      <c r="G1236" t="s">
        <v>2307</v>
      </c>
      <c r="H1236" s="1245">
        <v>72.97</v>
      </c>
      <c r="I1236" s="1245">
        <v>68.959999999999994</v>
      </c>
    </row>
    <row r="1237" spans="1:9" x14ac:dyDescent="0.35">
      <c r="A1237">
        <v>42788</v>
      </c>
      <c r="B1237" s="1242">
        <v>45287</v>
      </c>
      <c r="C1237" s="1243">
        <v>0.49652777777777773</v>
      </c>
      <c r="D1237" t="s">
        <v>1131</v>
      </c>
      <c r="E1237" t="s">
        <v>1132</v>
      </c>
      <c r="F1237" t="s">
        <v>1347</v>
      </c>
      <c r="G1237" t="s">
        <v>2308</v>
      </c>
      <c r="H1237" s="1245">
        <v>73.290000000000006</v>
      </c>
      <c r="I1237" s="1245">
        <v>69.260000000000005</v>
      </c>
    </row>
    <row r="1238" spans="1:9" x14ac:dyDescent="0.35">
      <c r="A1238">
        <v>42789</v>
      </c>
      <c r="B1238" s="1242">
        <v>45287</v>
      </c>
      <c r="C1238" s="1243">
        <v>0.49652777777777773</v>
      </c>
      <c r="D1238" t="s">
        <v>1131</v>
      </c>
      <c r="E1238" t="s">
        <v>1132</v>
      </c>
      <c r="F1238" t="s">
        <v>1347</v>
      </c>
      <c r="G1238" t="s">
        <v>2309</v>
      </c>
      <c r="H1238" s="1245">
        <v>73.61</v>
      </c>
      <c r="I1238" s="1245">
        <v>69.56</v>
      </c>
    </row>
    <row r="1239" spans="1:9" x14ac:dyDescent="0.35">
      <c r="A1239">
        <v>42790</v>
      </c>
      <c r="B1239" s="1242">
        <v>45287</v>
      </c>
      <c r="C1239" s="1243">
        <v>0.49652777777777773</v>
      </c>
      <c r="D1239" t="s">
        <v>1131</v>
      </c>
      <c r="E1239" t="s">
        <v>1132</v>
      </c>
      <c r="F1239" t="s">
        <v>1347</v>
      </c>
      <c r="G1239" t="s">
        <v>2310</v>
      </c>
      <c r="H1239" s="1245">
        <v>73.94</v>
      </c>
      <c r="I1239" s="1245">
        <v>69.86</v>
      </c>
    </row>
    <row r="1240" spans="1:9" x14ac:dyDescent="0.35">
      <c r="A1240">
        <v>42791</v>
      </c>
      <c r="B1240" s="1242">
        <v>45287</v>
      </c>
      <c r="C1240" s="1243">
        <v>0.49652777777777773</v>
      </c>
      <c r="D1240" t="s">
        <v>1131</v>
      </c>
      <c r="E1240" t="s">
        <v>1132</v>
      </c>
      <c r="F1240" t="s">
        <v>1347</v>
      </c>
      <c r="G1240" t="s">
        <v>2311</v>
      </c>
      <c r="H1240" s="1245">
        <v>72.64</v>
      </c>
      <c r="I1240" s="1245">
        <v>68.650000000000006</v>
      </c>
    </row>
    <row r="1241" spans="1:9" x14ac:dyDescent="0.35">
      <c r="A1241">
        <v>42792</v>
      </c>
      <c r="B1241" s="1242">
        <v>45287</v>
      </c>
      <c r="C1241" s="1243">
        <v>0.49652777777777773</v>
      </c>
      <c r="D1241" t="s">
        <v>1131</v>
      </c>
      <c r="E1241" t="s">
        <v>1132</v>
      </c>
      <c r="F1241" t="s">
        <v>1347</v>
      </c>
      <c r="G1241" t="s">
        <v>2312</v>
      </c>
      <c r="H1241" s="1245">
        <v>72.959999999999994</v>
      </c>
      <c r="I1241" s="1245">
        <v>68.95</v>
      </c>
    </row>
    <row r="1242" spans="1:9" x14ac:dyDescent="0.35">
      <c r="A1242">
        <v>42793</v>
      </c>
      <c r="B1242" s="1242">
        <v>45287</v>
      </c>
      <c r="C1242" s="1243">
        <v>0.49652777777777773</v>
      </c>
      <c r="D1242" t="s">
        <v>1131</v>
      </c>
      <c r="E1242" t="s">
        <v>1132</v>
      </c>
      <c r="F1242" t="s">
        <v>1347</v>
      </c>
      <c r="G1242" t="s">
        <v>2313</v>
      </c>
      <c r="H1242" s="1245">
        <v>73.28</v>
      </c>
      <c r="I1242" s="1245">
        <v>69.25</v>
      </c>
    </row>
    <row r="1243" spans="1:9" x14ac:dyDescent="0.35">
      <c r="A1243">
        <v>42794</v>
      </c>
      <c r="B1243" s="1242">
        <v>45287</v>
      </c>
      <c r="C1243" s="1243">
        <v>0.49652777777777773</v>
      </c>
      <c r="D1243" t="s">
        <v>1131</v>
      </c>
      <c r="E1243" t="s">
        <v>1132</v>
      </c>
      <c r="F1243" t="s">
        <v>1347</v>
      </c>
      <c r="G1243" t="s">
        <v>2314</v>
      </c>
      <c r="H1243" s="1245">
        <v>73.61</v>
      </c>
      <c r="I1243" s="1245">
        <v>69.55</v>
      </c>
    </row>
    <row r="1244" spans="1:9" x14ac:dyDescent="0.35">
      <c r="A1244">
        <v>42795</v>
      </c>
      <c r="B1244" s="1242">
        <v>45287</v>
      </c>
      <c r="C1244" s="1243">
        <v>0.49652777777777773</v>
      </c>
      <c r="D1244" t="s">
        <v>1131</v>
      </c>
      <c r="E1244" t="s">
        <v>1132</v>
      </c>
      <c r="F1244" t="s">
        <v>1347</v>
      </c>
      <c r="G1244" t="s">
        <v>2315</v>
      </c>
      <c r="H1244" s="1245">
        <v>73.930000000000007</v>
      </c>
      <c r="I1244" s="1245">
        <v>69.849999999999994</v>
      </c>
    </row>
    <row r="1245" spans="1:9" x14ac:dyDescent="0.35">
      <c r="A1245">
        <v>42796</v>
      </c>
      <c r="B1245" s="1242">
        <v>45287</v>
      </c>
      <c r="C1245" s="1243">
        <v>0.49652777777777773</v>
      </c>
      <c r="D1245" t="s">
        <v>1131</v>
      </c>
      <c r="E1245" t="s">
        <v>1132</v>
      </c>
      <c r="F1245" t="s">
        <v>1347</v>
      </c>
      <c r="G1245" t="s">
        <v>2316</v>
      </c>
      <c r="H1245" s="1245">
        <v>72.63</v>
      </c>
      <c r="I1245" s="1245">
        <v>68.64</v>
      </c>
    </row>
    <row r="1246" spans="1:9" x14ac:dyDescent="0.35">
      <c r="A1246">
        <v>42797</v>
      </c>
      <c r="B1246" s="1242">
        <v>45287</v>
      </c>
      <c r="C1246" s="1243">
        <v>0.49652777777777773</v>
      </c>
      <c r="D1246" t="s">
        <v>1131</v>
      </c>
      <c r="E1246" t="s">
        <v>1132</v>
      </c>
      <c r="F1246" t="s">
        <v>1347</v>
      </c>
      <c r="G1246" t="s">
        <v>2317</v>
      </c>
      <c r="H1246" s="1245">
        <v>72.95</v>
      </c>
      <c r="I1246" s="1245">
        <v>68.94</v>
      </c>
    </row>
    <row r="1247" spans="1:9" x14ac:dyDescent="0.35">
      <c r="A1247">
        <v>42798</v>
      </c>
      <c r="B1247" s="1242">
        <v>45287</v>
      </c>
      <c r="C1247" s="1243">
        <v>0.49652777777777773</v>
      </c>
      <c r="D1247" t="s">
        <v>1131</v>
      </c>
      <c r="E1247" t="s">
        <v>1132</v>
      </c>
      <c r="F1247" t="s">
        <v>1347</v>
      </c>
      <c r="G1247" t="s">
        <v>2318</v>
      </c>
      <c r="H1247" s="1245">
        <v>73.28</v>
      </c>
      <c r="I1247" s="1245">
        <v>69.239999999999995</v>
      </c>
    </row>
    <row r="1248" spans="1:9" x14ac:dyDescent="0.35">
      <c r="A1248">
        <v>42799</v>
      </c>
      <c r="B1248" s="1242">
        <v>45287</v>
      </c>
      <c r="C1248" s="1243">
        <v>0.49652777777777773</v>
      </c>
      <c r="D1248" t="s">
        <v>1131</v>
      </c>
      <c r="E1248" t="s">
        <v>1132</v>
      </c>
      <c r="F1248" t="s">
        <v>1347</v>
      </c>
      <c r="G1248" t="s">
        <v>2319</v>
      </c>
      <c r="H1248" s="1245">
        <v>73.599999999999994</v>
      </c>
      <c r="I1248" s="1245">
        <v>69.540000000000006</v>
      </c>
    </row>
    <row r="1249" spans="1:9" x14ac:dyDescent="0.35">
      <c r="A1249">
        <v>42800</v>
      </c>
      <c r="B1249" s="1242">
        <v>45287</v>
      </c>
      <c r="C1249" s="1243">
        <v>0.49652777777777773</v>
      </c>
      <c r="D1249" t="s">
        <v>1131</v>
      </c>
      <c r="E1249" t="s">
        <v>1132</v>
      </c>
      <c r="F1249" t="s">
        <v>1347</v>
      </c>
      <c r="G1249" t="s">
        <v>2320</v>
      </c>
      <c r="H1249" s="1245">
        <v>73.92</v>
      </c>
      <c r="I1249" s="1245">
        <v>69.84</v>
      </c>
    </row>
    <row r="1250" spans="1:9" x14ac:dyDescent="0.35">
      <c r="A1250">
        <v>42801</v>
      </c>
      <c r="B1250" s="1242">
        <v>45287</v>
      </c>
      <c r="C1250" s="1243">
        <v>0.49652777777777773</v>
      </c>
      <c r="D1250" t="s">
        <v>1131</v>
      </c>
      <c r="E1250" t="s">
        <v>1132</v>
      </c>
      <c r="F1250" t="s">
        <v>1347</v>
      </c>
      <c r="G1250" t="s">
        <v>2321</v>
      </c>
      <c r="H1250" s="1245">
        <v>72.62</v>
      </c>
      <c r="I1250" s="1245">
        <v>68.63</v>
      </c>
    </row>
    <row r="1251" spans="1:9" x14ac:dyDescent="0.35">
      <c r="A1251">
        <v>42802</v>
      </c>
      <c r="B1251" s="1242">
        <v>45287</v>
      </c>
      <c r="C1251" s="1243">
        <v>0.49652777777777773</v>
      </c>
      <c r="D1251" t="s">
        <v>1131</v>
      </c>
      <c r="E1251" t="s">
        <v>1132</v>
      </c>
      <c r="F1251" t="s">
        <v>1347</v>
      </c>
      <c r="G1251" t="s">
        <v>2322</v>
      </c>
      <c r="H1251" s="1245">
        <v>72.95</v>
      </c>
      <c r="I1251" s="1245">
        <v>68.930000000000007</v>
      </c>
    </row>
    <row r="1252" spans="1:9" x14ac:dyDescent="0.35">
      <c r="A1252">
        <v>42803</v>
      </c>
      <c r="B1252" s="1242">
        <v>45287</v>
      </c>
      <c r="C1252" s="1243">
        <v>0.49652777777777773</v>
      </c>
      <c r="D1252" t="s">
        <v>1131</v>
      </c>
      <c r="E1252" t="s">
        <v>1132</v>
      </c>
      <c r="F1252" t="s">
        <v>1347</v>
      </c>
      <c r="G1252" t="s">
        <v>2323</v>
      </c>
      <c r="H1252" s="1245">
        <v>73.27</v>
      </c>
      <c r="I1252" s="1245">
        <v>69.23</v>
      </c>
    </row>
    <row r="1253" spans="1:9" x14ac:dyDescent="0.35">
      <c r="A1253">
        <v>42804</v>
      </c>
      <c r="B1253" s="1242">
        <v>45287</v>
      </c>
      <c r="C1253" s="1243">
        <v>0.49652777777777773</v>
      </c>
      <c r="D1253" t="s">
        <v>1131</v>
      </c>
      <c r="E1253" t="s">
        <v>1132</v>
      </c>
      <c r="F1253" t="s">
        <v>1347</v>
      </c>
      <c r="G1253" t="s">
        <v>2324</v>
      </c>
      <c r="H1253" s="1245">
        <v>73.59</v>
      </c>
      <c r="I1253" s="1245">
        <v>69.53</v>
      </c>
    </row>
    <row r="1254" spans="1:9" x14ac:dyDescent="0.35">
      <c r="A1254">
        <v>42805</v>
      </c>
      <c r="B1254" s="1242">
        <v>45287</v>
      </c>
      <c r="C1254" s="1243">
        <v>0.49652777777777773</v>
      </c>
      <c r="D1254" t="s">
        <v>1131</v>
      </c>
      <c r="E1254" t="s">
        <v>1132</v>
      </c>
      <c r="F1254" t="s">
        <v>1347</v>
      </c>
      <c r="G1254" t="s">
        <v>2325</v>
      </c>
      <c r="H1254" s="1245">
        <v>73.91</v>
      </c>
      <c r="I1254" s="1245">
        <v>69.83</v>
      </c>
    </row>
    <row r="1255" spans="1:9" x14ac:dyDescent="0.35">
      <c r="A1255">
        <v>42806</v>
      </c>
      <c r="B1255" s="1242">
        <v>45287</v>
      </c>
      <c r="C1255" s="1243">
        <v>0.49652777777777773</v>
      </c>
      <c r="D1255" t="s">
        <v>1131</v>
      </c>
      <c r="E1255" t="s">
        <v>1132</v>
      </c>
      <c r="F1255" t="s">
        <v>1347</v>
      </c>
      <c r="G1255" t="s">
        <v>2326</v>
      </c>
      <c r="H1255" s="1245">
        <v>72.62</v>
      </c>
      <c r="I1255" s="1245">
        <v>68.63</v>
      </c>
    </row>
    <row r="1256" spans="1:9" x14ac:dyDescent="0.35">
      <c r="A1256">
        <v>42807</v>
      </c>
      <c r="B1256" s="1242">
        <v>45287</v>
      </c>
      <c r="C1256" s="1243">
        <v>0.49652777777777773</v>
      </c>
      <c r="D1256" t="s">
        <v>1131</v>
      </c>
      <c r="E1256" t="s">
        <v>1132</v>
      </c>
      <c r="F1256" t="s">
        <v>1347</v>
      </c>
      <c r="G1256" t="s">
        <v>2327</v>
      </c>
      <c r="H1256" s="1245">
        <v>72.94</v>
      </c>
      <c r="I1256" s="1245">
        <v>68.92</v>
      </c>
    </row>
    <row r="1257" spans="1:9" x14ac:dyDescent="0.35">
      <c r="A1257">
        <v>42808</v>
      </c>
      <c r="B1257" s="1242">
        <v>45287</v>
      </c>
      <c r="C1257" s="1243">
        <v>0.49652777777777773</v>
      </c>
      <c r="D1257" t="s">
        <v>1131</v>
      </c>
      <c r="E1257" t="s">
        <v>1132</v>
      </c>
      <c r="F1257" t="s">
        <v>1347</v>
      </c>
      <c r="G1257" t="s">
        <v>2328</v>
      </c>
      <c r="H1257" s="1245">
        <v>73.260000000000005</v>
      </c>
      <c r="I1257" s="1245">
        <v>69.22</v>
      </c>
    </row>
    <row r="1258" spans="1:9" x14ac:dyDescent="0.35">
      <c r="A1258">
        <v>42809</v>
      </c>
      <c r="B1258" s="1242">
        <v>45287</v>
      </c>
      <c r="C1258" s="1243">
        <v>0.49652777777777773</v>
      </c>
      <c r="D1258" t="s">
        <v>1131</v>
      </c>
      <c r="E1258" t="s">
        <v>1132</v>
      </c>
      <c r="F1258" t="s">
        <v>1347</v>
      </c>
      <c r="G1258" t="s">
        <v>2329</v>
      </c>
      <c r="H1258" s="1245">
        <v>73.58</v>
      </c>
      <c r="I1258" s="1245">
        <v>69.52</v>
      </c>
    </row>
    <row r="1259" spans="1:9" x14ac:dyDescent="0.35">
      <c r="A1259">
        <v>42810</v>
      </c>
      <c r="B1259" s="1242">
        <v>45287</v>
      </c>
      <c r="C1259" s="1243">
        <v>0.49652777777777773</v>
      </c>
      <c r="D1259" t="s">
        <v>1131</v>
      </c>
      <c r="E1259" t="s">
        <v>1132</v>
      </c>
      <c r="F1259" t="s">
        <v>1347</v>
      </c>
      <c r="G1259" t="s">
        <v>2330</v>
      </c>
      <c r="H1259" s="1245">
        <v>73.900000000000006</v>
      </c>
      <c r="I1259" s="1245">
        <v>69.819999999999993</v>
      </c>
    </row>
    <row r="1260" spans="1:9" x14ac:dyDescent="0.35">
      <c r="A1260">
        <v>42811</v>
      </c>
      <c r="B1260" s="1242">
        <v>45287</v>
      </c>
      <c r="C1260" s="1243">
        <v>0.49652777777777773</v>
      </c>
      <c r="D1260" t="s">
        <v>1131</v>
      </c>
      <c r="E1260" t="s">
        <v>1132</v>
      </c>
      <c r="F1260" t="s">
        <v>1347</v>
      </c>
      <c r="G1260" t="s">
        <v>2331</v>
      </c>
      <c r="H1260" s="1245">
        <v>72.61</v>
      </c>
      <c r="I1260" s="1245">
        <v>68.62</v>
      </c>
    </row>
    <row r="1261" spans="1:9" x14ac:dyDescent="0.35">
      <c r="A1261">
        <v>42812</v>
      </c>
      <c r="B1261" s="1242">
        <v>45287</v>
      </c>
      <c r="C1261" s="1243">
        <v>0.49652777777777773</v>
      </c>
      <c r="D1261" t="s">
        <v>1131</v>
      </c>
      <c r="E1261" t="s">
        <v>1132</v>
      </c>
      <c r="F1261" t="s">
        <v>1347</v>
      </c>
      <c r="G1261" t="s">
        <v>2332</v>
      </c>
      <c r="H1261" s="1245">
        <v>72.930000000000007</v>
      </c>
      <c r="I1261" s="1245">
        <v>68.92</v>
      </c>
    </row>
    <row r="1262" spans="1:9" x14ac:dyDescent="0.35">
      <c r="A1262">
        <v>42813</v>
      </c>
      <c r="B1262" s="1242">
        <v>45287</v>
      </c>
      <c r="C1262" s="1243">
        <v>0.49652777777777773</v>
      </c>
      <c r="D1262" t="s">
        <v>1131</v>
      </c>
      <c r="E1262" t="s">
        <v>1132</v>
      </c>
      <c r="F1262" t="s">
        <v>1347</v>
      </c>
      <c r="G1262" t="s">
        <v>2333</v>
      </c>
      <c r="H1262" s="1245">
        <v>73.25</v>
      </c>
      <c r="I1262" s="1245">
        <v>69.22</v>
      </c>
    </row>
    <row r="1263" spans="1:9" x14ac:dyDescent="0.35">
      <c r="A1263">
        <v>42814</v>
      </c>
      <c r="B1263" s="1242">
        <v>45287</v>
      </c>
      <c r="C1263" s="1243">
        <v>0.49652777777777773</v>
      </c>
      <c r="D1263" t="s">
        <v>1131</v>
      </c>
      <c r="E1263" t="s">
        <v>1132</v>
      </c>
      <c r="F1263" t="s">
        <v>1347</v>
      </c>
      <c r="G1263" t="s">
        <v>2334</v>
      </c>
      <c r="H1263" s="1245">
        <v>73.569999999999993</v>
      </c>
      <c r="I1263" s="1245">
        <v>69.52</v>
      </c>
    </row>
    <row r="1264" spans="1:9" x14ac:dyDescent="0.35">
      <c r="A1264">
        <v>42815</v>
      </c>
      <c r="B1264" s="1242">
        <v>45287</v>
      </c>
      <c r="C1264" s="1243">
        <v>0.49652777777777773</v>
      </c>
      <c r="D1264" t="s">
        <v>1131</v>
      </c>
      <c r="E1264" t="s">
        <v>1132</v>
      </c>
      <c r="F1264" t="s">
        <v>1347</v>
      </c>
      <c r="G1264" t="s">
        <v>2335</v>
      </c>
      <c r="H1264" s="1245">
        <v>73.89</v>
      </c>
      <c r="I1264" s="1245">
        <v>69.819999999999993</v>
      </c>
    </row>
    <row r="1265" spans="1:9" x14ac:dyDescent="0.35">
      <c r="A1265">
        <v>42816</v>
      </c>
      <c r="B1265" s="1242">
        <v>45287</v>
      </c>
      <c r="C1265" s="1243">
        <v>0.49652777777777773</v>
      </c>
      <c r="D1265" t="s">
        <v>1131</v>
      </c>
      <c r="E1265" t="s">
        <v>1132</v>
      </c>
      <c r="F1265" t="s">
        <v>1347</v>
      </c>
      <c r="G1265" t="s">
        <v>2336</v>
      </c>
      <c r="H1265" s="1245">
        <v>72.599999999999994</v>
      </c>
      <c r="I1265" s="1245">
        <v>68.61</v>
      </c>
    </row>
    <row r="1266" spans="1:9" x14ac:dyDescent="0.35">
      <c r="A1266">
        <v>42817</v>
      </c>
      <c r="B1266" s="1242">
        <v>45287</v>
      </c>
      <c r="C1266" s="1243">
        <v>0.49652777777777773</v>
      </c>
      <c r="D1266" t="s">
        <v>1131</v>
      </c>
      <c r="E1266" t="s">
        <v>1132</v>
      </c>
      <c r="F1266" t="s">
        <v>1347</v>
      </c>
      <c r="G1266" t="s">
        <v>2337</v>
      </c>
      <c r="H1266" s="1245">
        <v>72.92</v>
      </c>
      <c r="I1266" s="1245">
        <v>68.91</v>
      </c>
    </row>
    <row r="1267" spans="1:9" x14ac:dyDescent="0.35">
      <c r="A1267">
        <v>42818</v>
      </c>
      <c r="B1267" s="1242">
        <v>45287</v>
      </c>
      <c r="C1267" s="1243">
        <v>0.49652777777777773</v>
      </c>
      <c r="D1267" t="s">
        <v>1131</v>
      </c>
      <c r="E1267" t="s">
        <v>1132</v>
      </c>
      <c r="F1267" t="s">
        <v>1347</v>
      </c>
      <c r="G1267" t="s">
        <v>2338</v>
      </c>
      <c r="H1267" s="1245">
        <v>73.239999999999995</v>
      </c>
      <c r="I1267" s="1245">
        <v>69.209999999999994</v>
      </c>
    </row>
    <row r="1268" spans="1:9" x14ac:dyDescent="0.35">
      <c r="A1268">
        <v>42819</v>
      </c>
      <c r="B1268" s="1242">
        <v>45287</v>
      </c>
      <c r="C1268" s="1243">
        <v>0.49652777777777773</v>
      </c>
      <c r="D1268" t="s">
        <v>1131</v>
      </c>
      <c r="E1268" t="s">
        <v>1132</v>
      </c>
      <c r="F1268" t="s">
        <v>1347</v>
      </c>
      <c r="G1268" t="s">
        <v>2339</v>
      </c>
      <c r="H1268" s="1245">
        <v>73.56</v>
      </c>
      <c r="I1268" s="1245">
        <v>69.510000000000005</v>
      </c>
    </row>
    <row r="1269" spans="1:9" x14ac:dyDescent="0.35">
      <c r="A1269">
        <v>42820</v>
      </c>
      <c r="B1269" s="1242">
        <v>45287</v>
      </c>
      <c r="C1269" s="1243">
        <v>0.49652777777777773</v>
      </c>
      <c r="D1269" t="s">
        <v>1131</v>
      </c>
      <c r="E1269" t="s">
        <v>1132</v>
      </c>
      <c r="F1269" t="s">
        <v>1347</v>
      </c>
      <c r="G1269" t="s">
        <v>2340</v>
      </c>
      <c r="H1269" s="1245">
        <v>73.89</v>
      </c>
      <c r="I1269" s="1245">
        <v>69.81</v>
      </c>
    </row>
    <row r="1270" spans="1:9" x14ac:dyDescent="0.35">
      <c r="A1270">
        <v>42821</v>
      </c>
      <c r="B1270" s="1242">
        <v>45287</v>
      </c>
      <c r="C1270" s="1243">
        <v>0.49652777777777773</v>
      </c>
      <c r="D1270" t="s">
        <v>1131</v>
      </c>
      <c r="E1270" t="s">
        <v>1132</v>
      </c>
      <c r="F1270" t="s">
        <v>1347</v>
      </c>
      <c r="G1270" t="s">
        <v>2341</v>
      </c>
      <c r="H1270" s="1245">
        <v>72.59</v>
      </c>
      <c r="I1270" s="1245">
        <v>68.599999999999994</v>
      </c>
    </row>
    <row r="1271" spans="1:9" x14ac:dyDescent="0.35">
      <c r="A1271">
        <v>42822</v>
      </c>
      <c r="B1271" s="1242">
        <v>45287</v>
      </c>
      <c r="C1271" s="1243">
        <v>0.49652777777777773</v>
      </c>
      <c r="D1271" t="s">
        <v>1131</v>
      </c>
      <c r="E1271" t="s">
        <v>1132</v>
      </c>
      <c r="F1271" t="s">
        <v>1347</v>
      </c>
      <c r="G1271" t="s">
        <v>2342</v>
      </c>
      <c r="H1271" s="1245">
        <v>72.91</v>
      </c>
      <c r="I1271" s="1245">
        <v>68.900000000000006</v>
      </c>
    </row>
    <row r="1272" spans="1:9" x14ac:dyDescent="0.35">
      <c r="A1272">
        <v>42823</v>
      </c>
      <c r="B1272" s="1242">
        <v>45287</v>
      </c>
      <c r="C1272" s="1243">
        <v>0.49652777777777773</v>
      </c>
      <c r="D1272" t="s">
        <v>1131</v>
      </c>
      <c r="E1272" t="s">
        <v>1132</v>
      </c>
      <c r="F1272" t="s">
        <v>1347</v>
      </c>
      <c r="G1272" t="s">
        <v>2343</v>
      </c>
      <c r="H1272" s="1245">
        <v>73.23</v>
      </c>
      <c r="I1272" s="1245">
        <v>69.2</v>
      </c>
    </row>
    <row r="1273" spans="1:9" x14ac:dyDescent="0.35">
      <c r="A1273">
        <v>42824</v>
      </c>
      <c r="B1273" s="1242">
        <v>45287</v>
      </c>
      <c r="C1273" s="1243">
        <v>0.49652777777777773</v>
      </c>
      <c r="D1273" t="s">
        <v>1131</v>
      </c>
      <c r="E1273" t="s">
        <v>1132</v>
      </c>
      <c r="F1273" t="s">
        <v>1347</v>
      </c>
      <c r="G1273" t="s">
        <v>2344</v>
      </c>
      <c r="H1273" s="1245">
        <v>73.56</v>
      </c>
      <c r="I1273" s="1245">
        <v>69.5</v>
      </c>
    </row>
    <row r="1274" spans="1:9" x14ac:dyDescent="0.35">
      <c r="A1274">
        <v>42825</v>
      </c>
      <c r="B1274" s="1242">
        <v>45287</v>
      </c>
      <c r="C1274" s="1243">
        <v>0.49652777777777773</v>
      </c>
      <c r="D1274" t="s">
        <v>1131</v>
      </c>
      <c r="E1274" t="s">
        <v>1132</v>
      </c>
      <c r="F1274" t="s">
        <v>1347</v>
      </c>
      <c r="G1274" t="s">
        <v>2345</v>
      </c>
      <c r="H1274" s="1245">
        <v>73.88</v>
      </c>
      <c r="I1274" s="1245">
        <v>69.8</v>
      </c>
    </row>
    <row r="1275" spans="1:9" x14ac:dyDescent="0.35">
      <c r="A1275">
        <v>42826</v>
      </c>
      <c r="B1275" s="1242">
        <v>45287</v>
      </c>
      <c r="C1275" s="1243">
        <v>0.49652777777777773</v>
      </c>
      <c r="D1275" t="s">
        <v>1131</v>
      </c>
      <c r="E1275" t="s">
        <v>1132</v>
      </c>
      <c r="F1275" t="s">
        <v>1347</v>
      </c>
      <c r="G1275" t="s">
        <v>2346</v>
      </c>
      <c r="H1275" s="1245">
        <v>72.58</v>
      </c>
      <c r="I1275" s="1245">
        <v>68.59</v>
      </c>
    </row>
    <row r="1276" spans="1:9" x14ac:dyDescent="0.35">
      <c r="A1276">
        <v>42827</v>
      </c>
      <c r="B1276" s="1242">
        <v>45287</v>
      </c>
      <c r="C1276" s="1243">
        <v>0.49652777777777773</v>
      </c>
      <c r="D1276" t="s">
        <v>1131</v>
      </c>
      <c r="E1276" t="s">
        <v>1132</v>
      </c>
      <c r="F1276" t="s">
        <v>1347</v>
      </c>
      <c r="G1276" t="s">
        <v>2347</v>
      </c>
      <c r="H1276" s="1245">
        <v>72.900000000000006</v>
      </c>
      <c r="I1276" s="1245">
        <v>68.89</v>
      </c>
    </row>
    <row r="1277" spans="1:9" x14ac:dyDescent="0.35">
      <c r="A1277">
        <v>42828</v>
      </c>
      <c r="B1277" s="1242">
        <v>45287</v>
      </c>
      <c r="C1277" s="1243">
        <v>0.49652777777777773</v>
      </c>
      <c r="D1277" t="s">
        <v>1131</v>
      </c>
      <c r="E1277" t="s">
        <v>1132</v>
      </c>
      <c r="F1277" t="s">
        <v>1347</v>
      </c>
      <c r="G1277" t="s">
        <v>2348</v>
      </c>
      <c r="H1277" s="1245">
        <v>73.23</v>
      </c>
      <c r="I1277" s="1245">
        <v>69.19</v>
      </c>
    </row>
    <row r="1278" spans="1:9" x14ac:dyDescent="0.35">
      <c r="A1278">
        <v>42829</v>
      </c>
      <c r="B1278" s="1242">
        <v>45287</v>
      </c>
      <c r="C1278" s="1243">
        <v>0.49652777777777773</v>
      </c>
      <c r="D1278" t="s">
        <v>1131</v>
      </c>
      <c r="E1278" t="s">
        <v>1132</v>
      </c>
      <c r="F1278" t="s">
        <v>1347</v>
      </c>
      <c r="G1278" t="s">
        <v>2349</v>
      </c>
      <c r="H1278" s="1245">
        <v>73.55</v>
      </c>
      <c r="I1278" s="1245">
        <v>69.489999999999995</v>
      </c>
    </row>
    <row r="1279" spans="1:9" x14ac:dyDescent="0.35">
      <c r="A1279">
        <v>42830</v>
      </c>
      <c r="B1279" s="1242">
        <v>45287</v>
      </c>
      <c r="C1279" s="1243">
        <v>0.49652777777777773</v>
      </c>
      <c r="D1279" t="s">
        <v>1131</v>
      </c>
      <c r="E1279" t="s">
        <v>1132</v>
      </c>
      <c r="F1279" t="s">
        <v>1347</v>
      </c>
      <c r="G1279" t="s">
        <v>2350</v>
      </c>
      <c r="H1279" s="1245">
        <v>73.87</v>
      </c>
      <c r="I1279" s="1245">
        <v>69.790000000000006</v>
      </c>
    </row>
    <row r="1280" spans="1:9" x14ac:dyDescent="0.35">
      <c r="A1280">
        <v>42831</v>
      </c>
      <c r="B1280" s="1242">
        <v>45287</v>
      </c>
      <c r="C1280" s="1243">
        <v>0.49652777777777773</v>
      </c>
      <c r="D1280" t="s">
        <v>1131</v>
      </c>
      <c r="E1280" t="s">
        <v>1132</v>
      </c>
      <c r="F1280" t="s">
        <v>1347</v>
      </c>
      <c r="G1280" t="s">
        <v>2351</v>
      </c>
      <c r="H1280" s="1245">
        <v>72.569999999999993</v>
      </c>
      <c r="I1280" s="1245">
        <v>68.59</v>
      </c>
    </row>
    <row r="1281" spans="1:9" x14ac:dyDescent="0.35">
      <c r="A1281">
        <v>42832</v>
      </c>
      <c r="B1281" s="1242">
        <v>45287</v>
      </c>
      <c r="C1281" s="1243">
        <v>0.49652777777777773</v>
      </c>
      <c r="D1281" t="s">
        <v>1131</v>
      </c>
      <c r="E1281" t="s">
        <v>1132</v>
      </c>
      <c r="F1281" t="s">
        <v>1347</v>
      </c>
      <c r="G1281" t="s">
        <v>2352</v>
      </c>
      <c r="H1281" s="1245">
        <v>72.900000000000006</v>
      </c>
      <c r="I1281" s="1245">
        <v>68.89</v>
      </c>
    </row>
    <row r="1282" spans="1:9" x14ac:dyDescent="0.35">
      <c r="A1282">
        <v>42833</v>
      </c>
      <c r="B1282" s="1242">
        <v>45287</v>
      </c>
      <c r="C1282" s="1243">
        <v>0.49652777777777773</v>
      </c>
      <c r="D1282" t="s">
        <v>1131</v>
      </c>
      <c r="E1282" t="s">
        <v>1132</v>
      </c>
      <c r="F1282" t="s">
        <v>1347</v>
      </c>
      <c r="G1282" t="s">
        <v>2353</v>
      </c>
      <c r="H1282" s="1245">
        <v>73.22</v>
      </c>
      <c r="I1282" s="1245">
        <v>69.19</v>
      </c>
    </row>
    <row r="1283" spans="1:9" x14ac:dyDescent="0.35">
      <c r="A1283">
        <v>42834</v>
      </c>
      <c r="B1283" s="1242">
        <v>45287</v>
      </c>
      <c r="C1283" s="1243">
        <v>0.49652777777777773</v>
      </c>
      <c r="D1283" t="s">
        <v>1131</v>
      </c>
      <c r="E1283" t="s">
        <v>1132</v>
      </c>
      <c r="F1283" t="s">
        <v>1347</v>
      </c>
      <c r="G1283" t="s">
        <v>2354</v>
      </c>
      <c r="H1283" s="1245">
        <v>73.540000000000006</v>
      </c>
      <c r="I1283" s="1245">
        <v>69.489999999999995</v>
      </c>
    </row>
    <row r="1284" spans="1:9" x14ac:dyDescent="0.35">
      <c r="A1284">
        <v>42835</v>
      </c>
      <c r="B1284" s="1242">
        <v>45287</v>
      </c>
      <c r="C1284" s="1243">
        <v>0.49652777777777773</v>
      </c>
      <c r="D1284" t="s">
        <v>1131</v>
      </c>
      <c r="E1284" t="s">
        <v>1132</v>
      </c>
      <c r="F1284" t="s">
        <v>1347</v>
      </c>
      <c r="G1284" t="s">
        <v>2355</v>
      </c>
      <c r="H1284" s="1245">
        <v>73.86</v>
      </c>
      <c r="I1284" s="1245">
        <v>69.790000000000006</v>
      </c>
    </row>
    <row r="1285" spans="1:9" x14ac:dyDescent="0.35">
      <c r="A1285">
        <v>42836</v>
      </c>
      <c r="B1285" s="1242">
        <v>45287</v>
      </c>
      <c r="C1285" s="1243">
        <v>0.49652777777777773</v>
      </c>
      <c r="D1285" t="s">
        <v>1131</v>
      </c>
      <c r="E1285" t="s">
        <v>1132</v>
      </c>
      <c r="F1285" t="s">
        <v>1347</v>
      </c>
      <c r="G1285" t="s">
        <v>2356</v>
      </c>
      <c r="H1285" s="1245">
        <v>72.569999999999993</v>
      </c>
      <c r="I1285" s="1245">
        <v>68.58</v>
      </c>
    </row>
    <row r="1286" spans="1:9" x14ac:dyDescent="0.35">
      <c r="A1286">
        <v>42837</v>
      </c>
      <c r="B1286" s="1242">
        <v>45287</v>
      </c>
      <c r="C1286" s="1243">
        <v>0.49652777777777773</v>
      </c>
      <c r="D1286" t="s">
        <v>1131</v>
      </c>
      <c r="E1286" t="s">
        <v>1132</v>
      </c>
      <c r="F1286" t="s">
        <v>1347</v>
      </c>
      <c r="G1286" t="s">
        <v>2357</v>
      </c>
      <c r="H1286" s="1245">
        <v>72.89</v>
      </c>
      <c r="I1286" s="1245">
        <v>68.88</v>
      </c>
    </row>
    <row r="1287" spans="1:9" x14ac:dyDescent="0.35">
      <c r="A1287">
        <v>42838</v>
      </c>
      <c r="B1287" s="1242">
        <v>45287</v>
      </c>
      <c r="C1287" s="1243">
        <v>0.49652777777777773</v>
      </c>
      <c r="D1287" t="s">
        <v>1131</v>
      </c>
      <c r="E1287" t="s">
        <v>1132</v>
      </c>
      <c r="F1287" t="s">
        <v>1347</v>
      </c>
      <c r="G1287" t="s">
        <v>2358</v>
      </c>
      <c r="H1287" s="1245">
        <v>73.209999999999994</v>
      </c>
      <c r="I1287" s="1245">
        <v>69.180000000000007</v>
      </c>
    </row>
    <row r="1288" spans="1:9" x14ac:dyDescent="0.35">
      <c r="A1288">
        <v>42839</v>
      </c>
      <c r="B1288" s="1242">
        <v>45287</v>
      </c>
      <c r="C1288" s="1243">
        <v>0.49652777777777773</v>
      </c>
      <c r="D1288" t="s">
        <v>1131</v>
      </c>
      <c r="E1288" t="s">
        <v>1132</v>
      </c>
      <c r="F1288" t="s">
        <v>1347</v>
      </c>
      <c r="G1288" t="s">
        <v>2359</v>
      </c>
      <c r="H1288" s="1245">
        <v>73.53</v>
      </c>
      <c r="I1288" s="1245">
        <v>69.48</v>
      </c>
    </row>
    <row r="1289" spans="1:9" x14ac:dyDescent="0.35">
      <c r="A1289">
        <v>42840</v>
      </c>
      <c r="B1289" s="1242">
        <v>45287</v>
      </c>
      <c r="C1289" s="1243">
        <v>0.49652777777777773</v>
      </c>
      <c r="D1289" t="s">
        <v>1131</v>
      </c>
      <c r="E1289" t="s">
        <v>1132</v>
      </c>
      <c r="F1289" t="s">
        <v>1347</v>
      </c>
      <c r="G1289" t="s">
        <v>2360</v>
      </c>
      <c r="H1289" s="1245">
        <v>73.849999999999994</v>
      </c>
      <c r="I1289" s="1245">
        <v>69.78</v>
      </c>
    </row>
    <row r="1290" spans="1:9" x14ac:dyDescent="0.35">
      <c r="A1290">
        <v>42841</v>
      </c>
      <c r="B1290" s="1242">
        <v>45287</v>
      </c>
      <c r="C1290" s="1243">
        <v>0.49652777777777773</v>
      </c>
      <c r="D1290" t="s">
        <v>1131</v>
      </c>
      <c r="E1290" t="s">
        <v>1132</v>
      </c>
      <c r="F1290" t="s">
        <v>1347</v>
      </c>
      <c r="G1290" t="s">
        <v>2361</v>
      </c>
      <c r="H1290" s="1245">
        <v>72.56</v>
      </c>
      <c r="I1290" s="1245">
        <v>68.569999999999993</v>
      </c>
    </row>
    <row r="1291" spans="1:9" x14ac:dyDescent="0.35">
      <c r="A1291">
        <v>42842</v>
      </c>
      <c r="B1291" s="1242">
        <v>45287</v>
      </c>
      <c r="C1291" s="1243">
        <v>0.49652777777777773</v>
      </c>
      <c r="D1291" t="s">
        <v>1131</v>
      </c>
      <c r="E1291" t="s">
        <v>1132</v>
      </c>
      <c r="F1291" t="s">
        <v>1347</v>
      </c>
      <c r="G1291" t="s">
        <v>2362</v>
      </c>
      <c r="H1291" s="1245">
        <v>72.88</v>
      </c>
      <c r="I1291" s="1245">
        <v>68.87</v>
      </c>
    </row>
    <row r="1292" spans="1:9" x14ac:dyDescent="0.35">
      <c r="A1292">
        <v>42843</v>
      </c>
      <c r="B1292" s="1242">
        <v>45287</v>
      </c>
      <c r="C1292" s="1243">
        <v>0.49652777777777773</v>
      </c>
      <c r="D1292" t="s">
        <v>1131</v>
      </c>
      <c r="E1292" t="s">
        <v>1132</v>
      </c>
      <c r="F1292" t="s">
        <v>1347</v>
      </c>
      <c r="G1292" t="s">
        <v>2363</v>
      </c>
      <c r="H1292" s="1245">
        <v>73.2</v>
      </c>
      <c r="I1292" s="1245">
        <v>69.17</v>
      </c>
    </row>
    <row r="1293" spans="1:9" x14ac:dyDescent="0.35">
      <c r="A1293">
        <v>42844</v>
      </c>
      <c r="B1293" s="1242">
        <v>45287</v>
      </c>
      <c r="C1293" s="1243">
        <v>0.49652777777777773</v>
      </c>
      <c r="D1293" t="s">
        <v>1131</v>
      </c>
      <c r="E1293" t="s">
        <v>1132</v>
      </c>
      <c r="F1293" t="s">
        <v>1347</v>
      </c>
      <c r="G1293" t="s">
        <v>2364</v>
      </c>
      <c r="H1293" s="1245">
        <v>73.52</v>
      </c>
      <c r="I1293" s="1245">
        <v>69.47</v>
      </c>
    </row>
    <row r="1294" spans="1:9" x14ac:dyDescent="0.35">
      <c r="A1294">
        <v>42845</v>
      </c>
      <c r="B1294" s="1242">
        <v>45287</v>
      </c>
      <c r="C1294" s="1243">
        <v>0.49652777777777773</v>
      </c>
      <c r="D1294" t="s">
        <v>1131</v>
      </c>
      <c r="E1294" t="s">
        <v>1132</v>
      </c>
      <c r="F1294" t="s">
        <v>1347</v>
      </c>
      <c r="G1294" t="s">
        <v>2365</v>
      </c>
      <c r="H1294" s="1245">
        <v>73.849999999999994</v>
      </c>
      <c r="I1294" s="1245">
        <v>69.77</v>
      </c>
    </row>
    <row r="1295" spans="1:9" x14ac:dyDescent="0.35">
      <c r="A1295">
        <v>42846</v>
      </c>
      <c r="B1295" s="1242">
        <v>45287</v>
      </c>
      <c r="C1295" s="1243">
        <v>0.49652777777777773</v>
      </c>
      <c r="D1295" t="s">
        <v>1131</v>
      </c>
      <c r="E1295" t="s">
        <v>1132</v>
      </c>
      <c r="F1295" t="s">
        <v>1347</v>
      </c>
      <c r="G1295" t="s">
        <v>2366</v>
      </c>
      <c r="H1295" s="1245">
        <v>72.55</v>
      </c>
      <c r="I1295" s="1245">
        <v>68.569999999999993</v>
      </c>
    </row>
    <row r="1296" spans="1:9" x14ac:dyDescent="0.35">
      <c r="A1296">
        <v>42847</v>
      </c>
      <c r="B1296" s="1242">
        <v>45287</v>
      </c>
      <c r="C1296" s="1243">
        <v>0.49652777777777773</v>
      </c>
      <c r="D1296" t="s">
        <v>1131</v>
      </c>
      <c r="E1296" t="s">
        <v>1132</v>
      </c>
      <c r="F1296" t="s">
        <v>1347</v>
      </c>
      <c r="G1296" t="s">
        <v>2367</v>
      </c>
      <c r="H1296" s="1245">
        <v>72.87</v>
      </c>
      <c r="I1296" s="1245">
        <v>68.87</v>
      </c>
    </row>
    <row r="1297" spans="1:9" x14ac:dyDescent="0.35">
      <c r="A1297">
        <v>42848</v>
      </c>
      <c r="B1297" s="1242">
        <v>45287</v>
      </c>
      <c r="C1297" s="1243">
        <v>0.49652777777777773</v>
      </c>
      <c r="D1297" t="s">
        <v>1131</v>
      </c>
      <c r="E1297" t="s">
        <v>1132</v>
      </c>
      <c r="F1297" t="s">
        <v>1347</v>
      </c>
      <c r="G1297" t="s">
        <v>2368</v>
      </c>
      <c r="H1297" s="1245">
        <v>73.19</v>
      </c>
      <c r="I1297" s="1245">
        <v>69.17</v>
      </c>
    </row>
    <row r="1298" spans="1:9" x14ac:dyDescent="0.35">
      <c r="A1298">
        <v>42849</v>
      </c>
      <c r="B1298" s="1242">
        <v>45287</v>
      </c>
      <c r="C1298" s="1243">
        <v>0.49652777777777773</v>
      </c>
      <c r="D1298" t="s">
        <v>1131</v>
      </c>
      <c r="E1298" t="s">
        <v>1132</v>
      </c>
      <c r="F1298" t="s">
        <v>1347</v>
      </c>
      <c r="G1298" t="s">
        <v>2369</v>
      </c>
      <c r="H1298" s="1245">
        <v>73.52</v>
      </c>
      <c r="I1298" s="1245">
        <v>69.47</v>
      </c>
    </row>
    <row r="1299" spans="1:9" x14ac:dyDescent="0.35">
      <c r="A1299">
        <v>42850</v>
      </c>
      <c r="B1299" s="1242">
        <v>45287</v>
      </c>
      <c r="C1299" s="1243">
        <v>0.49652777777777773</v>
      </c>
      <c r="D1299" t="s">
        <v>1131</v>
      </c>
      <c r="E1299" t="s">
        <v>1132</v>
      </c>
      <c r="F1299" t="s">
        <v>1347</v>
      </c>
      <c r="G1299" t="s">
        <v>2370</v>
      </c>
      <c r="H1299" s="1245">
        <v>73.84</v>
      </c>
      <c r="I1299" s="1245">
        <v>69.77</v>
      </c>
    </row>
    <row r="1300" spans="1:9" x14ac:dyDescent="0.35">
      <c r="A1300">
        <v>42851</v>
      </c>
      <c r="B1300" s="1242">
        <v>45287</v>
      </c>
      <c r="C1300" s="1243">
        <v>0.49652777777777773</v>
      </c>
      <c r="D1300" t="s">
        <v>1131</v>
      </c>
      <c r="E1300" t="s">
        <v>1132</v>
      </c>
      <c r="F1300" t="s">
        <v>1347</v>
      </c>
      <c r="G1300" t="s">
        <v>2371</v>
      </c>
      <c r="H1300" s="1245">
        <v>72.540000000000006</v>
      </c>
      <c r="I1300" s="1245">
        <v>68.56</v>
      </c>
    </row>
    <row r="1301" spans="1:9" x14ac:dyDescent="0.35">
      <c r="A1301">
        <v>42852</v>
      </c>
      <c r="B1301" s="1242">
        <v>45287</v>
      </c>
      <c r="C1301" s="1243">
        <v>0.49652777777777773</v>
      </c>
      <c r="D1301" t="s">
        <v>1131</v>
      </c>
      <c r="E1301" t="s">
        <v>1132</v>
      </c>
      <c r="F1301" t="s">
        <v>1347</v>
      </c>
      <c r="G1301" t="s">
        <v>2372</v>
      </c>
      <c r="H1301" s="1245">
        <v>72.86</v>
      </c>
      <c r="I1301" s="1245">
        <v>68.86</v>
      </c>
    </row>
    <row r="1302" spans="1:9" x14ac:dyDescent="0.35">
      <c r="A1302">
        <v>42853</v>
      </c>
      <c r="B1302" s="1242">
        <v>45287</v>
      </c>
      <c r="C1302" s="1243">
        <v>0.49652777777777773</v>
      </c>
      <c r="D1302" t="s">
        <v>1131</v>
      </c>
      <c r="E1302" t="s">
        <v>1132</v>
      </c>
      <c r="F1302" t="s">
        <v>1347</v>
      </c>
      <c r="G1302" t="s">
        <v>2373</v>
      </c>
      <c r="H1302" s="1245">
        <v>73.19</v>
      </c>
      <c r="I1302" s="1245">
        <v>69.16</v>
      </c>
    </row>
    <row r="1303" spans="1:9" x14ac:dyDescent="0.35">
      <c r="A1303">
        <v>42854</v>
      </c>
      <c r="B1303" s="1242">
        <v>45287</v>
      </c>
      <c r="C1303" s="1243">
        <v>0.49652777777777773</v>
      </c>
      <c r="D1303" t="s">
        <v>1131</v>
      </c>
      <c r="E1303" t="s">
        <v>1132</v>
      </c>
      <c r="F1303" t="s">
        <v>1347</v>
      </c>
      <c r="G1303" t="s">
        <v>2374</v>
      </c>
      <c r="H1303" s="1245">
        <v>73.510000000000005</v>
      </c>
      <c r="I1303" s="1245">
        <v>69.459999999999994</v>
      </c>
    </row>
    <row r="1304" spans="1:9" x14ac:dyDescent="0.35">
      <c r="A1304">
        <v>42855</v>
      </c>
      <c r="B1304" s="1242">
        <v>45287</v>
      </c>
      <c r="C1304" s="1243">
        <v>0.49652777777777773</v>
      </c>
      <c r="D1304" t="s">
        <v>1131</v>
      </c>
      <c r="E1304" t="s">
        <v>1132</v>
      </c>
      <c r="F1304" t="s">
        <v>1347</v>
      </c>
      <c r="G1304" t="s">
        <v>2375</v>
      </c>
      <c r="H1304" s="1245">
        <v>73.83</v>
      </c>
      <c r="I1304" s="1245">
        <v>69.760000000000005</v>
      </c>
    </row>
    <row r="1305" spans="1:9" x14ac:dyDescent="0.35">
      <c r="A1305">
        <v>42856</v>
      </c>
      <c r="B1305" s="1242">
        <v>45287</v>
      </c>
      <c r="C1305" s="1243">
        <v>0.49652777777777773</v>
      </c>
      <c r="D1305" t="s">
        <v>1131</v>
      </c>
      <c r="E1305" t="s">
        <v>1132</v>
      </c>
      <c r="F1305" t="s">
        <v>1347</v>
      </c>
      <c r="G1305" t="s">
        <v>2376</v>
      </c>
      <c r="H1305" s="1245">
        <v>72.540000000000006</v>
      </c>
      <c r="I1305" s="1245">
        <v>68.55</v>
      </c>
    </row>
    <row r="1306" spans="1:9" x14ac:dyDescent="0.35">
      <c r="A1306">
        <v>42857</v>
      </c>
      <c r="B1306" s="1242">
        <v>45287</v>
      </c>
      <c r="C1306" s="1243">
        <v>0.49652777777777773</v>
      </c>
      <c r="D1306" t="s">
        <v>1131</v>
      </c>
      <c r="E1306" t="s">
        <v>1132</v>
      </c>
      <c r="F1306" t="s">
        <v>1347</v>
      </c>
      <c r="G1306" t="s">
        <v>2377</v>
      </c>
      <c r="H1306" s="1245">
        <v>72.86</v>
      </c>
      <c r="I1306" s="1245">
        <v>68.849999999999994</v>
      </c>
    </row>
    <row r="1307" spans="1:9" x14ac:dyDescent="0.35">
      <c r="A1307">
        <v>42858</v>
      </c>
      <c r="B1307" s="1242">
        <v>45287</v>
      </c>
      <c r="C1307" s="1243">
        <v>0.49652777777777773</v>
      </c>
      <c r="D1307" t="s">
        <v>1131</v>
      </c>
      <c r="E1307" t="s">
        <v>1132</v>
      </c>
      <c r="F1307" t="s">
        <v>1347</v>
      </c>
      <c r="G1307" t="s">
        <v>2378</v>
      </c>
      <c r="H1307" s="1245">
        <v>73.180000000000007</v>
      </c>
      <c r="I1307" s="1245">
        <v>69.150000000000006</v>
      </c>
    </row>
    <row r="1308" spans="1:9" x14ac:dyDescent="0.35">
      <c r="A1308">
        <v>42859</v>
      </c>
      <c r="B1308" s="1242">
        <v>45287</v>
      </c>
      <c r="C1308" s="1243">
        <v>0.49652777777777773</v>
      </c>
      <c r="D1308" t="s">
        <v>1131</v>
      </c>
      <c r="E1308" t="s">
        <v>1132</v>
      </c>
      <c r="F1308" t="s">
        <v>1347</v>
      </c>
      <c r="G1308" t="s">
        <v>2379</v>
      </c>
      <c r="H1308" s="1245">
        <v>73.5</v>
      </c>
      <c r="I1308" s="1245">
        <v>69.45</v>
      </c>
    </row>
    <row r="1309" spans="1:9" x14ac:dyDescent="0.35">
      <c r="A1309">
        <v>42860</v>
      </c>
      <c r="B1309" s="1242">
        <v>45287</v>
      </c>
      <c r="C1309" s="1243">
        <v>0.49652777777777773</v>
      </c>
      <c r="D1309" t="s">
        <v>1131</v>
      </c>
      <c r="E1309" t="s">
        <v>1132</v>
      </c>
      <c r="F1309" t="s">
        <v>1347</v>
      </c>
      <c r="G1309" t="s">
        <v>2380</v>
      </c>
      <c r="H1309" s="1245">
        <v>73.819999999999993</v>
      </c>
      <c r="I1309" s="1245">
        <v>69.75</v>
      </c>
    </row>
    <row r="1310" spans="1:9" x14ac:dyDescent="0.35">
      <c r="A1310">
        <v>42861</v>
      </c>
      <c r="B1310" s="1242">
        <v>45287</v>
      </c>
      <c r="C1310" s="1243">
        <v>0.49652777777777773</v>
      </c>
      <c r="D1310" t="s">
        <v>1131</v>
      </c>
      <c r="E1310" t="s">
        <v>1132</v>
      </c>
      <c r="F1310" t="s">
        <v>1347</v>
      </c>
      <c r="G1310" t="s">
        <v>2381</v>
      </c>
      <c r="H1310" s="1245">
        <v>72.53</v>
      </c>
      <c r="I1310" s="1245">
        <v>68.540000000000006</v>
      </c>
    </row>
    <row r="1311" spans="1:9" x14ac:dyDescent="0.35">
      <c r="A1311">
        <v>42862</v>
      </c>
      <c r="B1311" s="1242">
        <v>45287</v>
      </c>
      <c r="C1311" s="1243">
        <v>0.49652777777777773</v>
      </c>
      <c r="D1311" t="s">
        <v>1131</v>
      </c>
      <c r="E1311" t="s">
        <v>1132</v>
      </c>
      <c r="F1311" t="s">
        <v>1347</v>
      </c>
      <c r="G1311" t="s">
        <v>2382</v>
      </c>
      <c r="H1311" s="1245">
        <v>72.849999999999994</v>
      </c>
      <c r="I1311" s="1245">
        <v>68.84</v>
      </c>
    </row>
    <row r="1312" spans="1:9" x14ac:dyDescent="0.35">
      <c r="A1312">
        <v>42863</v>
      </c>
      <c r="B1312" s="1242">
        <v>45287</v>
      </c>
      <c r="C1312" s="1243">
        <v>0.49652777777777773</v>
      </c>
      <c r="D1312" t="s">
        <v>1131</v>
      </c>
      <c r="E1312" t="s">
        <v>1132</v>
      </c>
      <c r="F1312" t="s">
        <v>1347</v>
      </c>
      <c r="G1312" t="s">
        <v>2383</v>
      </c>
      <c r="H1312" s="1245">
        <v>73.17</v>
      </c>
      <c r="I1312" s="1245">
        <v>69.14</v>
      </c>
    </row>
    <row r="1313" spans="1:9" x14ac:dyDescent="0.35">
      <c r="A1313">
        <v>42864</v>
      </c>
      <c r="B1313" s="1242">
        <v>45287</v>
      </c>
      <c r="C1313" s="1243">
        <v>0.49652777777777773</v>
      </c>
      <c r="D1313" t="s">
        <v>1131</v>
      </c>
      <c r="E1313" t="s">
        <v>1132</v>
      </c>
      <c r="F1313" t="s">
        <v>1347</v>
      </c>
      <c r="G1313" t="s">
        <v>2384</v>
      </c>
      <c r="H1313" s="1245">
        <v>73.489999999999995</v>
      </c>
      <c r="I1313" s="1245">
        <v>69.44</v>
      </c>
    </row>
    <row r="1314" spans="1:9" x14ac:dyDescent="0.35">
      <c r="A1314">
        <v>42865</v>
      </c>
      <c r="B1314" s="1242">
        <v>45287</v>
      </c>
      <c r="C1314" s="1243">
        <v>0.49652777777777773</v>
      </c>
      <c r="D1314" t="s">
        <v>1131</v>
      </c>
      <c r="E1314" t="s">
        <v>1132</v>
      </c>
      <c r="F1314" t="s">
        <v>1347</v>
      </c>
      <c r="G1314" t="s">
        <v>2385</v>
      </c>
      <c r="H1314" s="1245">
        <v>73.81</v>
      </c>
      <c r="I1314" s="1245">
        <v>69.739999999999995</v>
      </c>
    </row>
    <row r="1315" spans="1:9" x14ac:dyDescent="0.35">
      <c r="A1315">
        <v>42866</v>
      </c>
      <c r="B1315" s="1242">
        <v>45287</v>
      </c>
      <c r="C1315" s="1243">
        <v>0.49652777777777773</v>
      </c>
      <c r="D1315" t="s">
        <v>1131</v>
      </c>
      <c r="E1315" t="s">
        <v>1132</v>
      </c>
      <c r="F1315" t="s">
        <v>1347</v>
      </c>
      <c r="G1315" t="s">
        <v>2386</v>
      </c>
      <c r="H1315" s="1245">
        <v>72.52</v>
      </c>
      <c r="I1315" s="1245">
        <v>68.540000000000006</v>
      </c>
    </row>
    <row r="1316" spans="1:9" x14ac:dyDescent="0.35">
      <c r="A1316">
        <v>42867</v>
      </c>
      <c r="B1316" s="1242">
        <v>45287</v>
      </c>
      <c r="C1316" s="1243">
        <v>0.49652777777777773</v>
      </c>
      <c r="D1316" t="s">
        <v>1131</v>
      </c>
      <c r="E1316" t="s">
        <v>1132</v>
      </c>
      <c r="F1316" t="s">
        <v>1347</v>
      </c>
      <c r="G1316" t="s">
        <v>2387</v>
      </c>
      <c r="H1316" s="1245">
        <v>72.84</v>
      </c>
      <c r="I1316" s="1245">
        <v>68.84</v>
      </c>
    </row>
    <row r="1317" spans="1:9" x14ac:dyDescent="0.35">
      <c r="A1317">
        <v>42868</v>
      </c>
      <c r="B1317" s="1242">
        <v>45287</v>
      </c>
      <c r="C1317" s="1243">
        <v>0.49652777777777773</v>
      </c>
      <c r="D1317" t="s">
        <v>1131</v>
      </c>
      <c r="E1317" t="s">
        <v>1132</v>
      </c>
      <c r="F1317" t="s">
        <v>1347</v>
      </c>
      <c r="G1317" t="s">
        <v>2388</v>
      </c>
      <c r="H1317" s="1245">
        <v>73.16</v>
      </c>
      <c r="I1317" s="1245">
        <v>69.14</v>
      </c>
    </row>
    <row r="1318" spans="1:9" x14ac:dyDescent="0.35">
      <c r="A1318">
        <v>42869</v>
      </c>
      <c r="B1318" s="1242">
        <v>45287</v>
      </c>
      <c r="C1318" s="1243">
        <v>0.49652777777777773</v>
      </c>
      <c r="D1318" t="s">
        <v>1131</v>
      </c>
      <c r="E1318" t="s">
        <v>1132</v>
      </c>
      <c r="F1318" t="s">
        <v>1347</v>
      </c>
      <c r="G1318" t="s">
        <v>2389</v>
      </c>
      <c r="H1318" s="1245">
        <v>73.489999999999995</v>
      </c>
      <c r="I1318" s="1245">
        <v>69.44</v>
      </c>
    </row>
    <row r="1319" spans="1:9" x14ac:dyDescent="0.35">
      <c r="A1319">
        <v>42870</v>
      </c>
      <c r="B1319" s="1242">
        <v>45287</v>
      </c>
      <c r="C1319" s="1243">
        <v>0.49652777777777773</v>
      </c>
      <c r="D1319" t="s">
        <v>1131</v>
      </c>
      <c r="E1319" t="s">
        <v>1132</v>
      </c>
      <c r="F1319" t="s">
        <v>1347</v>
      </c>
      <c r="G1319" t="s">
        <v>2390</v>
      </c>
      <c r="H1319" s="1245">
        <v>73.81</v>
      </c>
      <c r="I1319" s="1245">
        <v>69.739999999999995</v>
      </c>
    </row>
    <row r="1320" spans="1:9" x14ac:dyDescent="0.35">
      <c r="A1320">
        <v>42871</v>
      </c>
      <c r="B1320" s="1242">
        <v>45287</v>
      </c>
      <c r="C1320" s="1243">
        <v>0.49652777777777773</v>
      </c>
      <c r="D1320" t="s">
        <v>1131</v>
      </c>
      <c r="E1320" t="s">
        <v>1132</v>
      </c>
      <c r="F1320" t="s">
        <v>1347</v>
      </c>
      <c r="G1320" t="s">
        <v>2391</v>
      </c>
      <c r="H1320" s="1245">
        <v>72.510000000000005</v>
      </c>
      <c r="I1320" s="1245">
        <v>68.53</v>
      </c>
    </row>
    <row r="1321" spans="1:9" x14ac:dyDescent="0.35">
      <c r="A1321">
        <v>42872</v>
      </c>
      <c r="B1321" s="1242">
        <v>45287</v>
      </c>
      <c r="C1321" s="1243">
        <v>0.49652777777777773</v>
      </c>
      <c r="D1321" t="s">
        <v>1131</v>
      </c>
      <c r="E1321" t="s">
        <v>1132</v>
      </c>
      <c r="F1321" t="s">
        <v>1347</v>
      </c>
      <c r="G1321" t="s">
        <v>2392</v>
      </c>
      <c r="H1321" s="1245">
        <v>72.83</v>
      </c>
      <c r="I1321" s="1245">
        <v>68.83</v>
      </c>
    </row>
    <row r="1322" spans="1:9" x14ac:dyDescent="0.35">
      <c r="A1322">
        <v>42873</v>
      </c>
      <c r="B1322" s="1242">
        <v>45287</v>
      </c>
      <c r="C1322" s="1243">
        <v>0.49652777777777773</v>
      </c>
      <c r="D1322" t="s">
        <v>1131</v>
      </c>
      <c r="E1322" t="s">
        <v>1132</v>
      </c>
      <c r="F1322" t="s">
        <v>1347</v>
      </c>
      <c r="G1322" t="s">
        <v>2393</v>
      </c>
      <c r="H1322" s="1245">
        <v>73.16</v>
      </c>
      <c r="I1322" s="1245">
        <v>69.13</v>
      </c>
    </row>
    <row r="1323" spans="1:9" x14ac:dyDescent="0.35">
      <c r="A1323">
        <v>42874</v>
      </c>
      <c r="B1323" s="1242">
        <v>45287</v>
      </c>
      <c r="C1323" s="1243">
        <v>0.49652777777777773</v>
      </c>
      <c r="D1323" t="s">
        <v>1131</v>
      </c>
      <c r="E1323" t="s">
        <v>1132</v>
      </c>
      <c r="F1323" t="s">
        <v>1347</v>
      </c>
      <c r="G1323" t="s">
        <v>2394</v>
      </c>
      <c r="H1323" s="1245">
        <v>73.48</v>
      </c>
      <c r="I1323" s="1245">
        <v>69.430000000000007</v>
      </c>
    </row>
    <row r="1324" spans="1:9" x14ac:dyDescent="0.35">
      <c r="A1324">
        <v>42875</v>
      </c>
      <c r="B1324" s="1242">
        <v>45287</v>
      </c>
      <c r="C1324" s="1243">
        <v>0.49652777777777773</v>
      </c>
      <c r="D1324" t="s">
        <v>1131</v>
      </c>
      <c r="E1324" t="s">
        <v>1132</v>
      </c>
      <c r="F1324" t="s">
        <v>1347</v>
      </c>
      <c r="G1324" t="s">
        <v>2395</v>
      </c>
      <c r="H1324" s="1245">
        <v>73.8</v>
      </c>
      <c r="I1324" s="1245">
        <v>69.73</v>
      </c>
    </row>
    <row r="1325" spans="1:9" x14ac:dyDescent="0.35">
      <c r="A1325">
        <v>42876</v>
      </c>
      <c r="B1325" s="1242">
        <v>45287</v>
      </c>
      <c r="C1325" s="1243">
        <v>0.49652777777777773</v>
      </c>
      <c r="D1325" t="s">
        <v>1131</v>
      </c>
      <c r="E1325" t="s">
        <v>1132</v>
      </c>
      <c r="F1325" t="s">
        <v>1347</v>
      </c>
      <c r="G1325" t="s">
        <v>2396</v>
      </c>
      <c r="H1325" s="1245">
        <v>72.510000000000005</v>
      </c>
      <c r="I1325" s="1245">
        <v>68.52</v>
      </c>
    </row>
    <row r="1326" spans="1:9" x14ac:dyDescent="0.35">
      <c r="A1326">
        <v>42877</v>
      </c>
      <c r="B1326" s="1242">
        <v>45287</v>
      </c>
      <c r="C1326" s="1243">
        <v>0.49652777777777773</v>
      </c>
      <c r="D1326" t="s">
        <v>1131</v>
      </c>
      <c r="E1326" t="s">
        <v>1132</v>
      </c>
      <c r="F1326" t="s">
        <v>1347</v>
      </c>
      <c r="G1326" t="s">
        <v>2397</v>
      </c>
      <c r="H1326" s="1245">
        <v>72.83</v>
      </c>
      <c r="I1326" s="1245">
        <v>68.819999999999993</v>
      </c>
    </row>
    <row r="1327" spans="1:9" x14ac:dyDescent="0.35">
      <c r="A1327">
        <v>42878</v>
      </c>
      <c r="B1327" s="1242">
        <v>45287</v>
      </c>
      <c r="C1327" s="1243">
        <v>0.49652777777777773</v>
      </c>
      <c r="D1327" t="s">
        <v>1131</v>
      </c>
      <c r="E1327" t="s">
        <v>1132</v>
      </c>
      <c r="F1327" t="s">
        <v>1347</v>
      </c>
      <c r="G1327" t="s">
        <v>2398</v>
      </c>
      <c r="H1327" s="1245">
        <v>73.150000000000006</v>
      </c>
      <c r="I1327" s="1245">
        <v>69.12</v>
      </c>
    </row>
    <row r="1328" spans="1:9" x14ac:dyDescent="0.35">
      <c r="A1328">
        <v>42879</v>
      </c>
      <c r="B1328" s="1242">
        <v>45287</v>
      </c>
      <c r="C1328" s="1243">
        <v>0.49652777777777773</v>
      </c>
      <c r="D1328" t="s">
        <v>1131</v>
      </c>
      <c r="E1328" t="s">
        <v>1132</v>
      </c>
      <c r="F1328" t="s">
        <v>1347</v>
      </c>
      <c r="G1328" t="s">
        <v>2399</v>
      </c>
      <c r="H1328" s="1245">
        <v>73.47</v>
      </c>
      <c r="I1328" s="1245">
        <v>69.42</v>
      </c>
    </row>
    <row r="1329" spans="1:9" x14ac:dyDescent="0.35">
      <c r="A1329">
        <v>42880</v>
      </c>
      <c r="B1329" s="1242">
        <v>45287</v>
      </c>
      <c r="C1329" s="1243">
        <v>0.49652777777777773</v>
      </c>
      <c r="D1329" t="s">
        <v>1131</v>
      </c>
      <c r="E1329" t="s">
        <v>1132</v>
      </c>
      <c r="F1329" t="s">
        <v>1347</v>
      </c>
      <c r="G1329" t="s">
        <v>2400</v>
      </c>
      <c r="H1329" s="1245">
        <v>73.790000000000006</v>
      </c>
      <c r="I1329" s="1245">
        <v>69.72</v>
      </c>
    </row>
    <row r="1330" spans="1:9" x14ac:dyDescent="0.35">
      <c r="A1330">
        <v>42881</v>
      </c>
      <c r="B1330" s="1242">
        <v>45287</v>
      </c>
      <c r="C1330" s="1243">
        <v>0.49652777777777773</v>
      </c>
      <c r="D1330" t="s">
        <v>1131</v>
      </c>
      <c r="E1330" t="s">
        <v>1132</v>
      </c>
      <c r="F1330" t="s">
        <v>1347</v>
      </c>
      <c r="G1330" t="s">
        <v>2401</v>
      </c>
      <c r="H1330" s="1245">
        <v>72.5</v>
      </c>
      <c r="I1330" s="1245">
        <v>68.52</v>
      </c>
    </row>
    <row r="1331" spans="1:9" x14ac:dyDescent="0.35">
      <c r="A1331">
        <v>42882</v>
      </c>
      <c r="B1331" s="1242">
        <v>45287</v>
      </c>
      <c r="C1331" s="1243">
        <v>0.49652777777777773</v>
      </c>
      <c r="D1331" t="s">
        <v>1131</v>
      </c>
      <c r="E1331" t="s">
        <v>1132</v>
      </c>
      <c r="F1331" t="s">
        <v>1347</v>
      </c>
      <c r="G1331" t="s">
        <v>2402</v>
      </c>
      <c r="H1331" s="1245">
        <v>72.819999999999993</v>
      </c>
      <c r="I1331" s="1245">
        <v>68.819999999999993</v>
      </c>
    </row>
    <row r="1332" spans="1:9" x14ac:dyDescent="0.35">
      <c r="A1332">
        <v>42883</v>
      </c>
      <c r="B1332" s="1242">
        <v>45287</v>
      </c>
      <c r="C1332" s="1243">
        <v>0.49652777777777773</v>
      </c>
      <c r="D1332" t="s">
        <v>1131</v>
      </c>
      <c r="E1332" t="s">
        <v>1132</v>
      </c>
      <c r="F1332" t="s">
        <v>1347</v>
      </c>
      <c r="G1332" t="s">
        <v>2403</v>
      </c>
      <c r="H1332" s="1245">
        <v>73.14</v>
      </c>
      <c r="I1332" s="1245">
        <v>69.12</v>
      </c>
    </row>
    <row r="1333" spans="1:9" x14ac:dyDescent="0.35">
      <c r="A1333">
        <v>42884</v>
      </c>
      <c r="B1333" s="1242">
        <v>45287</v>
      </c>
      <c r="C1333" s="1243">
        <v>0.49652777777777773</v>
      </c>
      <c r="D1333" t="s">
        <v>1131</v>
      </c>
      <c r="E1333" t="s">
        <v>1132</v>
      </c>
      <c r="F1333" t="s">
        <v>1347</v>
      </c>
      <c r="G1333" t="s">
        <v>2404</v>
      </c>
      <c r="H1333" s="1245">
        <v>73.459999999999994</v>
      </c>
      <c r="I1333" s="1245">
        <v>69.42</v>
      </c>
    </row>
    <row r="1334" spans="1:9" x14ac:dyDescent="0.35">
      <c r="A1334">
        <v>42885</v>
      </c>
      <c r="B1334" s="1242">
        <v>45287</v>
      </c>
      <c r="C1334" s="1243">
        <v>0.49652777777777773</v>
      </c>
      <c r="D1334" t="s">
        <v>1131</v>
      </c>
      <c r="E1334" t="s">
        <v>1132</v>
      </c>
      <c r="F1334" t="s">
        <v>1347</v>
      </c>
      <c r="G1334" t="s">
        <v>2405</v>
      </c>
      <c r="H1334" s="1245">
        <v>73.790000000000006</v>
      </c>
      <c r="I1334" s="1245">
        <v>69.72</v>
      </c>
    </row>
    <row r="1335" spans="1:9" x14ac:dyDescent="0.35">
      <c r="A1335">
        <v>42886</v>
      </c>
      <c r="B1335" s="1242">
        <v>45287</v>
      </c>
      <c r="C1335" s="1243">
        <v>0.49652777777777773</v>
      </c>
      <c r="D1335" t="s">
        <v>1131</v>
      </c>
      <c r="E1335" t="s">
        <v>1132</v>
      </c>
      <c r="F1335" t="s">
        <v>1347</v>
      </c>
      <c r="G1335" t="s">
        <v>2406</v>
      </c>
      <c r="H1335" s="1245">
        <v>72.489999999999995</v>
      </c>
      <c r="I1335" s="1245">
        <v>68.510000000000005</v>
      </c>
    </row>
    <row r="1336" spans="1:9" x14ac:dyDescent="0.35">
      <c r="A1336">
        <v>42887</v>
      </c>
      <c r="B1336" s="1242">
        <v>45287</v>
      </c>
      <c r="C1336" s="1243">
        <v>0.49652777777777773</v>
      </c>
      <c r="D1336" t="s">
        <v>1131</v>
      </c>
      <c r="E1336" t="s">
        <v>1132</v>
      </c>
      <c r="F1336" t="s">
        <v>1347</v>
      </c>
      <c r="G1336" t="s">
        <v>2407</v>
      </c>
      <c r="H1336" s="1245">
        <v>72.81</v>
      </c>
      <c r="I1336" s="1245">
        <v>68.81</v>
      </c>
    </row>
    <row r="1337" spans="1:9" x14ac:dyDescent="0.35">
      <c r="A1337">
        <v>42888</v>
      </c>
      <c r="B1337" s="1242">
        <v>45287</v>
      </c>
      <c r="C1337" s="1243">
        <v>0.49652777777777773</v>
      </c>
      <c r="D1337" t="s">
        <v>1131</v>
      </c>
      <c r="E1337" t="s">
        <v>1132</v>
      </c>
      <c r="F1337" t="s">
        <v>1347</v>
      </c>
      <c r="G1337" t="s">
        <v>2408</v>
      </c>
      <c r="H1337" s="1245">
        <v>73.13</v>
      </c>
      <c r="I1337" s="1245">
        <v>69.11</v>
      </c>
    </row>
    <row r="1338" spans="1:9" x14ac:dyDescent="0.35">
      <c r="A1338">
        <v>42889</v>
      </c>
      <c r="B1338" s="1242">
        <v>45287</v>
      </c>
      <c r="C1338" s="1243">
        <v>0.49652777777777773</v>
      </c>
      <c r="D1338" t="s">
        <v>1131</v>
      </c>
      <c r="E1338" t="s">
        <v>1132</v>
      </c>
      <c r="F1338" t="s">
        <v>1347</v>
      </c>
      <c r="G1338" t="s">
        <v>2409</v>
      </c>
      <c r="H1338" s="1245">
        <v>73.459999999999994</v>
      </c>
      <c r="I1338" s="1245">
        <v>69.41</v>
      </c>
    </row>
    <row r="1339" spans="1:9" x14ac:dyDescent="0.35">
      <c r="A1339">
        <v>42890</v>
      </c>
      <c r="B1339" s="1242">
        <v>45287</v>
      </c>
      <c r="C1339" s="1243">
        <v>0.49652777777777773</v>
      </c>
      <c r="D1339" t="s">
        <v>1131</v>
      </c>
      <c r="E1339" t="s">
        <v>1132</v>
      </c>
      <c r="F1339" t="s">
        <v>1347</v>
      </c>
      <c r="G1339" t="s">
        <v>2410</v>
      </c>
      <c r="H1339" s="1245">
        <v>73.78</v>
      </c>
      <c r="I1339" s="1245">
        <v>69.709999999999994</v>
      </c>
    </row>
    <row r="1340" spans="1:9" x14ac:dyDescent="0.35">
      <c r="A1340">
        <v>42891</v>
      </c>
      <c r="B1340" s="1242">
        <v>45287</v>
      </c>
      <c r="C1340" s="1243">
        <v>0.49652777777777773</v>
      </c>
      <c r="D1340" t="s">
        <v>1131</v>
      </c>
      <c r="E1340" t="s">
        <v>1132</v>
      </c>
      <c r="F1340" t="s">
        <v>1347</v>
      </c>
      <c r="G1340" t="s">
        <v>2411</v>
      </c>
      <c r="H1340" s="1245">
        <v>72.48</v>
      </c>
      <c r="I1340" s="1245">
        <v>68.5</v>
      </c>
    </row>
    <row r="1341" spans="1:9" x14ac:dyDescent="0.35">
      <c r="A1341">
        <v>42892</v>
      </c>
      <c r="B1341" s="1242">
        <v>45287</v>
      </c>
      <c r="C1341" s="1243">
        <v>0.49652777777777773</v>
      </c>
      <c r="D1341" t="s">
        <v>1131</v>
      </c>
      <c r="E1341" t="s">
        <v>1132</v>
      </c>
      <c r="F1341" t="s">
        <v>1347</v>
      </c>
      <c r="G1341" t="s">
        <v>2412</v>
      </c>
      <c r="H1341" s="1245">
        <v>72.81</v>
      </c>
      <c r="I1341" s="1245">
        <v>68.8</v>
      </c>
    </row>
    <row r="1342" spans="1:9" x14ac:dyDescent="0.35">
      <c r="A1342">
        <v>42893</v>
      </c>
      <c r="B1342" s="1242">
        <v>45287</v>
      </c>
      <c r="C1342" s="1243">
        <v>0.49652777777777773</v>
      </c>
      <c r="D1342" t="s">
        <v>1131</v>
      </c>
      <c r="E1342" t="s">
        <v>1132</v>
      </c>
      <c r="F1342" t="s">
        <v>1347</v>
      </c>
      <c r="G1342" t="s">
        <v>2413</v>
      </c>
      <c r="H1342" s="1245">
        <v>73.13</v>
      </c>
      <c r="I1342" s="1245">
        <v>69.099999999999994</v>
      </c>
    </row>
    <row r="1343" spans="1:9" x14ac:dyDescent="0.35">
      <c r="A1343">
        <v>42894</v>
      </c>
      <c r="B1343" s="1242">
        <v>45287</v>
      </c>
      <c r="C1343" s="1243">
        <v>0.49652777777777773</v>
      </c>
      <c r="D1343" t="s">
        <v>1131</v>
      </c>
      <c r="E1343" t="s">
        <v>1132</v>
      </c>
      <c r="F1343" t="s">
        <v>1347</v>
      </c>
      <c r="G1343" t="s">
        <v>2414</v>
      </c>
      <c r="H1343" s="1245">
        <v>73.45</v>
      </c>
      <c r="I1343" s="1245">
        <v>69.400000000000006</v>
      </c>
    </row>
    <row r="1344" spans="1:9" x14ac:dyDescent="0.35">
      <c r="A1344">
        <v>42895</v>
      </c>
      <c r="B1344" s="1242">
        <v>45287</v>
      </c>
      <c r="C1344" s="1243">
        <v>0.49652777777777773</v>
      </c>
      <c r="D1344" t="s">
        <v>1131</v>
      </c>
      <c r="E1344" t="s">
        <v>1132</v>
      </c>
      <c r="F1344" t="s">
        <v>1347</v>
      </c>
      <c r="G1344" t="s">
        <v>2415</v>
      </c>
      <c r="H1344" s="1245">
        <v>73.77</v>
      </c>
      <c r="I1344" s="1245">
        <v>69.7</v>
      </c>
    </row>
    <row r="1345" spans="1:9" x14ac:dyDescent="0.35">
      <c r="A1345">
        <v>42896</v>
      </c>
      <c r="B1345" s="1242">
        <v>45287</v>
      </c>
      <c r="C1345" s="1243">
        <v>0.49652777777777773</v>
      </c>
      <c r="D1345" t="s">
        <v>1131</v>
      </c>
      <c r="E1345" t="s">
        <v>1132</v>
      </c>
      <c r="F1345" t="s">
        <v>1347</v>
      </c>
      <c r="G1345" t="s">
        <v>2416</v>
      </c>
      <c r="H1345" s="1245">
        <v>72.48</v>
      </c>
      <c r="I1345" s="1245">
        <v>68.5</v>
      </c>
    </row>
    <row r="1346" spans="1:9" x14ac:dyDescent="0.35">
      <c r="A1346">
        <v>42897</v>
      </c>
      <c r="B1346" s="1242">
        <v>45287</v>
      </c>
      <c r="C1346" s="1243">
        <v>0.49652777777777773</v>
      </c>
      <c r="D1346" t="s">
        <v>1131</v>
      </c>
      <c r="E1346" t="s">
        <v>1132</v>
      </c>
      <c r="F1346" t="s">
        <v>1347</v>
      </c>
      <c r="G1346" t="s">
        <v>1344</v>
      </c>
      <c r="H1346" s="1245">
        <v>72.8</v>
      </c>
      <c r="I1346" s="1245">
        <v>68.8</v>
      </c>
    </row>
    <row r="1347" spans="1:9" x14ac:dyDescent="0.35">
      <c r="A1347">
        <v>42898</v>
      </c>
      <c r="B1347" s="1242">
        <v>45287</v>
      </c>
      <c r="C1347" s="1243">
        <v>0.49652777777777773</v>
      </c>
      <c r="D1347" t="s">
        <v>1131</v>
      </c>
      <c r="E1347" t="s">
        <v>1132</v>
      </c>
      <c r="F1347" t="s">
        <v>1347</v>
      </c>
      <c r="G1347" t="s">
        <v>2417</v>
      </c>
      <c r="H1347" s="1245">
        <v>73.12</v>
      </c>
      <c r="I1347" s="1245">
        <v>69.099999999999994</v>
      </c>
    </row>
    <row r="1348" spans="1:9" x14ac:dyDescent="0.35">
      <c r="A1348">
        <v>42899</v>
      </c>
      <c r="B1348" s="1242">
        <v>45287</v>
      </c>
      <c r="C1348" s="1243">
        <v>0.49652777777777773</v>
      </c>
      <c r="D1348" t="s">
        <v>1131</v>
      </c>
      <c r="E1348" t="s">
        <v>1132</v>
      </c>
      <c r="F1348" t="s">
        <v>1347</v>
      </c>
      <c r="G1348" t="s">
        <v>2418</v>
      </c>
      <c r="H1348" s="1245">
        <v>73.44</v>
      </c>
      <c r="I1348" s="1245">
        <v>69.400000000000006</v>
      </c>
    </row>
    <row r="1349" spans="1:9" x14ac:dyDescent="0.35">
      <c r="A1349">
        <v>42900</v>
      </c>
      <c r="B1349" s="1242">
        <v>45287</v>
      </c>
      <c r="C1349" s="1243">
        <v>0.49652777777777773</v>
      </c>
      <c r="D1349" t="s">
        <v>1131</v>
      </c>
      <c r="E1349" t="s">
        <v>1132</v>
      </c>
      <c r="F1349" t="s">
        <v>1347</v>
      </c>
      <c r="G1349" t="s">
        <v>2419</v>
      </c>
      <c r="H1349" s="1245">
        <v>73.760000000000005</v>
      </c>
      <c r="I1349" s="1245">
        <v>69.7</v>
      </c>
    </row>
    <row r="1350" spans="1:9" x14ac:dyDescent="0.35">
      <c r="A1350">
        <v>42901</v>
      </c>
      <c r="B1350" s="1242">
        <v>45287</v>
      </c>
      <c r="C1350" s="1243">
        <v>0.49652777777777773</v>
      </c>
      <c r="D1350" t="s">
        <v>1131</v>
      </c>
      <c r="E1350" t="s">
        <v>1132</v>
      </c>
      <c r="F1350" t="s">
        <v>1347</v>
      </c>
      <c r="G1350" t="s">
        <v>2420</v>
      </c>
      <c r="H1350" s="1245">
        <v>72.47</v>
      </c>
      <c r="I1350" s="1245">
        <v>68.489999999999995</v>
      </c>
    </row>
    <row r="1351" spans="1:9" x14ac:dyDescent="0.35">
      <c r="A1351">
        <v>42902</v>
      </c>
      <c r="B1351" s="1242">
        <v>45287</v>
      </c>
      <c r="C1351" s="1243">
        <v>0.49652777777777773</v>
      </c>
      <c r="D1351" t="s">
        <v>1131</v>
      </c>
      <c r="E1351" t="s">
        <v>1132</v>
      </c>
      <c r="F1351" t="s">
        <v>1347</v>
      </c>
      <c r="G1351" t="s">
        <v>2421</v>
      </c>
      <c r="H1351" s="1245">
        <v>72.790000000000006</v>
      </c>
      <c r="I1351" s="1245">
        <v>68.790000000000006</v>
      </c>
    </row>
    <row r="1352" spans="1:9" x14ac:dyDescent="0.35">
      <c r="A1352">
        <v>42903</v>
      </c>
      <c r="B1352" s="1242">
        <v>45287</v>
      </c>
      <c r="C1352" s="1243">
        <v>0.49652777777777773</v>
      </c>
      <c r="D1352" t="s">
        <v>1131</v>
      </c>
      <c r="E1352" t="s">
        <v>1132</v>
      </c>
      <c r="F1352" t="s">
        <v>1347</v>
      </c>
      <c r="G1352" t="s">
        <v>2422</v>
      </c>
      <c r="H1352" s="1245">
        <v>73.11</v>
      </c>
      <c r="I1352" s="1245">
        <v>69.09</v>
      </c>
    </row>
    <row r="1353" spans="1:9" x14ac:dyDescent="0.35">
      <c r="A1353">
        <v>42904</v>
      </c>
      <c r="B1353" s="1242">
        <v>45287</v>
      </c>
      <c r="C1353" s="1243">
        <v>0.49652777777777773</v>
      </c>
      <c r="D1353" t="s">
        <v>1131</v>
      </c>
      <c r="E1353" t="s">
        <v>1132</v>
      </c>
      <c r="F1353" t="s">
        <v>1347</v>
      </c>
      <c r="G1353" t="s">
        <v>2423</v>
      </c>
      <c r="H1353" s="1245">
        <v>73.430000000000007</v>
      </c>
      <c r="I1353" s="1245">
        <v>69.39</v>
      </c>
    </row>
    <row r="1354" spans="1:9" x14ac:dyDescent="0.35">
      <c r="A1354">
        <v>42905</v>
      </c>
      <c r="B1354" s="1242">
        <v>45287</v>
      </c>
      <c r="C1354" s="1243">
        <v>0.49652777777777773</v>
      </c>
      <c r="D1354" t="s">
        <v>1131</v>
      </c>
      <c r="E1354" t="s">
        <v>1132</v>
      </c>
      <c r="F1354" t="s">
        <v>1347</v>
      </c>
      <c r="G1354" t="s">
        <v>2424</v>
      </c>
      <c r="H1354" s="1245">
        <v>73.760000000000005</v>
      </c>
      <c r="I1354" s="1245">
        <v>69.69</v>
      </c>
    </row>
    <row r="1355" spans="1:9" x14ac:dyDescent="0.35">
      <c r="A1355">
        <v>42906</v>
      </c>
      <c r="B1355" s="1242">
        <v>45287</v>
      </c>
      <c r="C1355" s="1243">
        <v>0.49652777777777773</v>
      </c>
      <c r="D1355" t="s">
        <v>1131</v>
      </c>
      <c r="E1355" t="s">
        <v>1132</v>
      </c>
      <c r="F1355" t="s">
        <v>1347</v>
      </c>
      <c r="G1355" t="s">
        <v>2425</v>
      </c>
      <c r="H1355" s="1245">
        <v>72.459999999999994</v>
      </c>
      <c r="I1355" s="1245">
        <v>68.48</v>
      </c>
    </row>
    <row r="1356" spans="1:9" x14ac:dyDescent="0.35">
      <c r="A1356">
        <v>42907</v>
      </c>
      <c r="B1356" s="1242">
        <v>45287</v>
      </c>
      <c r="C1356" s="1243">
        <v>0.49652777777777773</v>
      </c>
      <c r="D1356" t="s">
        <v>1131</v>
      </c>
      <c r="E1356" t="s">
        <v>1132</v>
      </c>
      <c r="F1356" t="s">
        <v>1347</v>
      </c>
      <c r="G1356" t="s">
        <v>2426</v>
      </c>
      <c r="H1356" s="1245">
        <v>72.78</v>
      </c>
      <c r="I1356" s="1245">
        <v>68.78</v>
      </c>
    </row>
    <row r="1357" spans="1:9" x14ac:dyDescent="0.35">
      <c r="A1357">
        <v>42908</v>
      </c>
      <c r="B1357" s="1242">
        <v>45287</v>
      </c>
      <c r="C1357" s="1243">
        <v>0.49652777777777773</v>
      </c>
      <c r="D1357" t="s">
        <v>1131</v>
      </c>
      <c r="E1357" t="s">
        <v>1132</v>
      </c>
      <c r="F1357" t="s">
        <v>1347</v>
      </c>
      <c r="G1357" t="s">
        <v>2427</v>
      </c>
      <c r="H1357" s="1245">
        <v>73.11</v>
      </c>
      <c r="I1357" s="1245">
        <v>69.08</v>
      </c>
    </row>
    <row r="1358" spans="1:9" x14ac:dyDescent="0.35">
      <c r="A1358">
        <v>42909</v>
      </c>
      <c r="B1358" s="1242">
        <v>45287</v>
      </c>
      <c r="C1358" s="1243">
        <v>0.49652777777777773</v>
      </c>
      <c r="D1358" t="s">
        <v>1131</v>
      </c>
      <c r="E1358" t="s">
        <v>1132</v>
      </c>
      <c r="F1358" t="s">
        <v>1347</v>
      </c>
      <c r="G1358" t="s">
        <v>2428</v>
      </c>
      <c r="H1358" s="1245">
        <v>73.430000000000007</v>
      </c>
      <c r="I1358" s="1245">
        <v>69.38</v>
      </c>
    </row>
    <row r="1359" spans="1:9" x14ac:dyDescent="0.35">
      <c r="A1359">
        <v>42910</v>
      </c>
      <c r="B1359" s="1242">
        <v>45287</v>
      </c>
      <c r="C1359" s="1243">
        <v>0.49652777777777773</v>
      </c>
      <c r="D1359" t="s">
        <v>1131</v>
      </c>
      <c r="E1359" t="s">
        <v>1132</v>
      </c>
      <c r="F1359" t="s">
        <v>1347</v>
      </c>
      <c r="G1359" t="s">
        <v>2429</v>
      </c>
      <c r="H1359" s="1245">
        <v>73.75</v>
      </c>
      <c r="I1359" s="1245">
        <v>69.680000000000007</v>
      </c>
    </row>
    <row r="1360" spans="1:9" x14ac:dyDescent="0.35">
      <c r="A1360">
        <v>42911</v>
      </c>
      <c r="B1360" s="1242">
        <v>45287</v>
      </c>
      <c r="C1360" s="1243">
        <v>0.49652777777777773</v>
      </c>
      <c r="D1360" t="s">
        <v>1131</v>
      </c>
      <c r="E1360" t="s">
        <v>1132</v>
      </c>
      <c r="F1360" t="s">
        <v>1347</v>
      </c>
      <c r="G1360" t="s">
        <v>2430</v>
      </c>
      <c r="H1360" s="1245">
        <v>72.459999999999994</v>
      </c>
      <c r="I1360" s="1245">
        <v>68.48</v>
      </c>
    </row>
    <row r="1361" spans="1:9" x14ac:dyDescent="0.35">
      <c r="A1361">
        <v>42912</v>
      </c>
      <c r="B1361" s="1242">
        <v>45287</v>
      </c>
      <c r="C1361" s="1243">
        <v>0.49652777777777773</v>
      </c>
      <c r="D1361" t="s">
        <v>1131</v>
      </c>
      <c r="E1361" t="s">
        <v>1132</v>
      </c>
      <c r="F1361" t="s">
        <v>1347</v>
      </c>
      <c r="G1361" t="s">
        <v>2431</v>
      </c>
      <c r="H1361" s="1245">
        <v>72.78</v>
      </c>
      <c r="I1361" s="1245">
        <v>68.78</v>
      </c>
    </row>
    <row r="1362" spans="1:9" x14ac:dyDescent="0.35">
      <c r="A1362">
        <v>42913</v>
      </c>
      <c r="B1362" s="1242">
        <v>45287</v>
      </c>
      <c r="C1362" s="1243">
        <v>0.49652777777777773</v>
      </c>
      <c r="D1362" t="s">
        <v>1131</v>
      </c>
      <c r="E1362" t="s">
        <v>1132</v>
      </c>
      <c r="F1362" t="s">
        <v>1347</v>
      </c>
      <c r="G1362" t="s">
        <v>2432</v>
      </c>
      <c r="H1362" s="1245">
        <v>73.099999999999994</v>
      </c>
      <c r="I1362" s="1245">
        <v>69.08</v>
      </c>
    </row>
    <row r="1363" spans="1:9" x14ac:dyDescent="0.35">
      <c r="A1363">
        <v>42914</v>
      </c>
      <c r="B1363" s="1242">
        <v>45287</v>
      </c>
      <c r="C1363" s="1243">
        <v>0.49652777777777773</v>
      </c>
      <c r="D1363" t="s">
        <v>1131</v>
      </c>
      <c r="E1363" t="s">
        <v>1132</v>
      </c>
      <c r="F1363" t="s">
        <v>1347</v>
      </c>
      <c r="G1363" t="s">
        <v>2433</v>
      </c>
      <c r="H1363" s="1245">
        <v>73.42</v>
      </c>
      <c r="I1363" s="1245">
        <v>69.38</v>
      </c>
    </row>
    <row r="1364" spans="1:9" x14ac:dyDescent="0.35">
      <c r="A1364">
        <v>42915</v>
      </c>
      <c r="B1364" s="1242">
        <v>45287</v>
      </c>
      <c r="C1364" s="1243">
        <v>0.49652777777777773</v>
      </c>
      <c r="D1364" t="s">
        <v>1131</v>
      </c>
      <c r="E1364" t="s">
        <v>1132</v>
      </c>
      <c r="F1364" t="s">
        <v>1347</v>
      </c>
      <c r="G1364" t="s">
        <v>2434</v>
      </c>
      <c r="H1364" s="1245">
        <v>73.739999999999995</v>
      </c>
      <c r="I1364" s="1245">
        <v>69.680000000000007</v>
      </c>
    </row>
    <row r="1365" spans="1:9" x14ac:dyDescent="0.35">
      <c r="A1365">
        <v>42916</v>
      </c>
      <c r="B1365" s="1242">
        <v>45287</v>
      </c>
      <c r="C1365" s="1243">
        <v>0.49652777777777773</v>
      </c>
      <c r="D1365" t="s">
        <v>1131</v>
      </c>
      <c r="E1365" t="s">
        <v>1132</v>
      </c>
      <c r="F1365" t="s">
        <v>1347</v>
      </c>
      <c r="G1365" t="s">
        <v>2435</v>
      </c>
      <c r="H1365" s="1245">
        <v>72.45</v>
      </c>
      <c r="I1365" s="1245">
        <v>68.47</v>
      </c>
    </row>
    <row r="1366" spans="1:9" x14ac:dyDescent="0.35">
      <c r="A1366">
        <v>42917</v>
      </c>
      <c r="B1366" s="1242">
        <v>45287</v>
      </c>
      <c r="C1366" s="1243">
        <v>0.49652777777777773</v>
      </c>
      <c r="D1366" t="s">
        <v>1131</v>
      </c>
      <c r="E1366" t="s">
        <v>1132</v>
      </c>
      <c r="F1366" t="s">
        <v>1347</v>
      </c>
      <c r="G1366" t="s">
        <v>2436</v>
      </c>
      <c r="H1366" s="1245">
        <v>72.77</v>
      </c>
      <c r="I1366" s="1245">
        <v>68.77</v>
      </c>
    </row>
    <row r="1367" spans="1:9" x14ac:dyDescent="0.35">
      <c r="A1367">
        <v>42918</v>
      </c>
      <c r="B1367" s="1242">
        <v>45287</v>
      </c>
      <c r="C1367" s="1243">
        <v>0.49652777777777773</v>
      </c>
      <c r="D1367" t="s">
        <v>1131</v>
      </c>
      <c r="E1367" t="s">
        <v>1132</v>
      </c>
      <c r="F1367" t="s">
        <v>1347</v>
      </c>
      <c r="G1367" t="s">
        <v>2437</v>
      </c>
      <c r="H1367" s="1245">
        <v>73.09</v>
      </c>
      <c r="I1367" s="1245">
        <v>69.069999999999993</v>
      </c>
    </row>
    <row r="1368" spans="1:9" x14ac:dyDescent="0.35">
      <c r="A1368">
        <v>42919</v>
      </c>
      <c r="B1368" s="1242">
        <v>45287</v>
      </c>
      <c r="C1368" s="1243">
        <v>0.49652777777777773</v>
      </c>
      <c r="D1368" t="s">
        <v>1131</v>
      </c>
      <c r="E1368" t="s">
        <v>1132</v>
      </c>
      <c r="F1368" t="s">
        <v>1347</v>
      </c>
      <c r="G1368" t="s">
        <v>2438</v>
      </c>
      <c r="H1368" s="1245">
        <v>73.41</v>
      </c>
      <c r="I1368" s="1245">
        <v>69.37</v>
      </c>
    </row>
    <row r="1369" spans="1:9" x14ac:dyDescent="0.35">
      <c r="A1369">
        <v>42920</v>
      </c>
      <c r="B1369" s="1242">
        <v>45287</v>
      </c>
      <c r="C1369" s="1243">
        <v>0.49652777777777773</v>
      </c>
      <c r="D1369" t="s">
        <v>1131</v>
      </c>
      <c r="E1369" t="s">
        <v>1132</v>
      </c>
      <c r="F1369" t="s">
        <v>1347</v>
      </c>
      <c r="G1369" t="s">
        <v>2439</v>
      </c>
      <c r="H1369" s="1245">
        <v>73.739999999999995</v>
      </c>
      <c r="I1369" s="1245">
        <v>69.67</v>
      </c>
    </row>
    <row r="1370" spans="1:9" x14ac:dyDescent="0.35">
      <c r="A1370">
        <v>42921</v>
      </c>
      <c r="B1370" s="1242">
        <v>45287</v>
      </c>
      <c r="C1370" s="1243">
        <v>0.49652777777777773</v>
      </c>
      <c r="D1370" t="s">
        <v>1131</v>
      </c>
      <c r="E1370" t="s">
        <v>1132</v>
      </c>
      <c r="F1370" t="s">
        <v>1347</v>
      </c>
      <c r="G1370" t="s">
        <v>2440</v>
      </c>
      <c r="H1370" s="1245">
        <v>72.44</v>
      </c>
      <c r="I1370" s="1245">
        <v>68.47</v>
      </c>
    </row>
    <row r="1371" spans="1:9" x14ac:dyDescent="0.35">
      <c r="A1371">
        <v>42922</v>
      </c>
      <c r="B1371" s="1242">
        <v>45287</v>
      </c>
      <c r="C1371" s="1243">
        <v>0.49652777777777773</v>
      </c>
      <c r="D1371" t="s">
        <v>1131</v>
      </c>
      <c r="E1371" t="s">
        <v>1132</v>
      </c>
      <c r="F1371" t="s">
        <v>1347</v>
      </c>
      <c r="G1371" t="s">
        <v>2441</v>
      </c>
      <c r="H1371" s="1245">
        <v>72.760000000000005</v>
      </c>
      <c r="I1371" s="1245">
        <v>68.77</v>
      </c>
    </row>
    <row r="1372" spans="1:9" x14ac:dyDescent="0.35">
      <c r="A1372">
        <v>42923</v>
      </c>
      <c r="B1372" s="1242">
        <v>45287</v>
      </c>
      <c r="C1372" s="1243">
        <v>0.49652777777777773</v>
      </c>
      <c r="D1372" t="s">
        <v>1131</v>
      </c>
      <c r="E1372" t="s">
        <v>1132</v>
      </c>
      <c r="F1372" t="s">
        <v>1347</v>
      </c>
      <c r="G1372" t="s">
        <v>2442</v>
      </c>
      <c r="H1372" s="1245">
        <v>73.08</v>
      </c>
      <c r="I1372" s="1245">
        <v>69.069999999999993</v>
      </c>
    </row>
    <row r="1373" spans="1:9" x14ac:dyDescent="0.35">
      <c r="A1373">
        <v>42924</v>
      </c>
      <c r="B1373" s="1242">
        <v>45287</v>
      </c>
      <c r="C1373" s="1243">
        <v>0.49652777777777773</v>
      </c>
      <c r="D1373" t="s">
        <v>1131</v>
      </c>
      <c r="E1373" t="s">
        <v>1132</v>
      </c>
      <c r="F1373" t="s">
        <v>1347</v>
      </c>
      <c r="G1373" t="s">
        <v>2443</v>
      </c>
      <c r="H1373" s="1245">
        <v>73.41</v>
      </c>
      <c r="I1373" s="1245">
        <v>69.36</v>
      </c>
    </row>
    <row r="1374" spans="1:9" x14ac:dyDescent="0.35">
      <c r="A1374">
        <v>42925</v>
      </c>
      <c r="B1374" s="1242">
        <v>45287</v>
      </c>
      <c r="C1374" s="1243">
        <v>0.49652777777777773</v>
      </c>
      <c r="D1374" t="s">
        <v>1131</v>
      </c>
      <c r="E1374" t="s">
        <v>1132</v>
      </c>
      <c r="F1374" t="s">
        <v>1347</v>
      </c>
      <c r="G1374" t="s">
        <v>2444</v>
      </c>
      <c r="H1374" s="1245">
        <v>73.73</v>
      </c>
      <c r="I1374" s="1245">
        <v>69.66</v>
      </c>
    </row>
    <row r="1375" spans="1:9" x14ac:dyDescent="0.35">
      <c r="A1375">
        <v>42926</v>
      </c>
      <c r="B1375" s="1242">
        <v>45287</v>
      </c>
      <c r="C1375" s="1243">
        <v>0.49652777777777773</v>
      </c>
      <c r="D1375" t="s">
        <v>1131</v>
      </c>
      <c r="E1375" t="s">
        <v>1132</v>
      </c>
      <c r="F1375" t="s">
        <v>1347</v>
      </c>
      <c r="G1375" t="s">
        <v>2445</v>
      </c>
      <c r="H1375" s="1245">
        <v>72.430000000000007</v>
      </c>
      <c r="I1375" s="1245">
        <v>68.459999999999994</v>
      </c>
    </row>
    <row r="1376" spans="1:9" x14ac:dyDescent="0.35">
      <c r="A1376">
        <v>42927</v>
      </c>
      <c r="B1376" s="1242">
        <v>45287</v>
      </c>
      <c r="C1376" s="1243">
        <v>0.49652777777777773</v>
      </c>
      <c r="D1376" t="s">
        <v>1131</v>
      </c>
      <c r="E1376" t="s">
        <v>1132</v>
      </c>
      <c r="F1376" t="s">
        <v>1347</v>
      </c>
      <c r="G1376" t="s">
        <v>2446</v>
      </c>
      <c r="H1376" s="1245">
        <v>72.760000000000005</v>
      </c>
      <c r="I1376" s="1245">
        <v>68.760000000000005</v>
      </c>
    </row>
    <row r="1377" spans="1:9" x14ac:dyDescent="0.35">
      <c r="A1377">
        <v>42928</v>
      </c>
      <c r="B1377" s="1242">
        <v>45287</v>
      </c>
      <c r="C1377" s="1243">
        <v>0.49652777777777773</v>
      </c>
      <c r="D1377" t="s">
        <v>1131</v>
      </c>
      <c r="E1377" t="s">
        <v>1132</v>
      </c>
      <c r="F1377" t="s">
        <v>1347</v>
      </c>
      <c r="G1377" t="s">
        <v>2447</v>
      </c>
      <c r="H1377" s="1245">
        <v>73.08</v>
      </c>
      <c r="I1377" s="1245">
        <v>69.06</v>
      </c>
    </row>
    <row r="1378" spans="1:9" x14ac:dyDescent="0.35">
      <c r="A1378">
        <v>42929</v>
      </c>
      <c r="B1378" s="1242">
        <v>45287</v>
      </c>
      <c r="C1378" s="1243">
        <v>0.49652777777777773</v>
      </c>
      <c r="D1378" t="s">
        <v>1131</v>
      </c>
      <c r="E1378" t="s">
        <v>1132</v>
      </c>
      <c r="F1378" t="s">
        <v>1347</v>
      </c>
      <c r="G1378" t="s">
        <v>2448</v>
      </c>
      <c r="H1378" s="1245">
        <v>73.400000000000006</v>
      </c>
      <c r="I1378" s="1245">
        <v>69.36</v>
      </c>
    </row>
    <row r="1379" spans="1:9" x14ac:dyDescent="0.35">
      <c r="A1379">
        <v>42930</v>
      </c>
      <c r="B1379" s="1242">
        <v>45287</v>
      </c>
      <c r="C1379" s="1243">
        <v>0.49652777777777773</v>
      </c>
      <c r="D1379" t="s">
        <v>1131</v>
      </c>
      <c r="E1379" t="s">
        <v>1132</v>
      </c>
      <c r="F1379" t="s">
        <v>1347</v>
      </c>
      <c r="G1379" t="s">
        <v>2449</v>
      </c>
      <c r="H1379" s="1245">
        <v>73.72</v>
      </c>
      <c r="I1379" s="1245">
        <v>69.66</v>
      </c>
    </row>
    <row r="1380" spans="1:9" x14ac:dyDescent="0.35">
      <c r="A1380">
        <v>42931</v>
      </c>
      <c r="B1380" s="1242">
        <v>45287</v>
      </c>
      <c r="C1380" s="1243">
        <v>0.49652777777777773</v>
      </c>
      <c r="D1380" t="s">
        <v>1131</v>
      </c>
      <c r="E1380" t="s">
        <v>1132</v>
      </c>
      <c r="F1380" t="s">
        <v>1347</v>
      </c>
      <c r="G1380" t="s">
        <v>2450</v>
      </c>
      <c r="H1380" s="1245">
        <v>72.430000000000007</v>
      </c>
      <c r="I1380" s="1245">
        <v>68.45</v>
      </c>
    </row>
    <row r="1381" spans="1:9" x14ac:dyDescent="0.35">
      <c r="A1381">
        <v>42932</v>
      </c>
      <c r="B1381" s="1242">
        <v>45287</v>
      </c>
      <c r="C1381" s="1243">
        <v>0.49652777777777773</v>
      </c>
      <c r="D1381" t="s">
        <v>1131</v>
      </c>
      <c r="E1381" t="s">
        <v>1132</v>
      </c>
      <c r="F1381" t="s">
        <v>1347</v>
      </c>
      <c r="G1381" t="s">
        <v>2451</v>
      </c>
      <c r="H1381" s="1245">
        <v>72.75</v>
      </c>
      <c r="I1381" s="1245">
        <v>68.75</v>
      </c>
    </row>
    <row r="1382" spans="1:9" x14ac:dyDescent="0.35">
      <c r="A1382">
        <v>42933</v>
      </c>
      <c r="B1382" s="1242">
        <v>45287</v>
      </c>
      <c r="C1382" s="1243">
        <v>0.49652777777777773</v>
      </c>
      <c r="D1382" t="s">
        <v>1131</v>
      </c>
      <c r="E1382" t="s">
        <v>1132</v>
      </c>
      <c r="F1382" t="s">
        <v>1347</v>
      </c>
      <c r="G1382" t="s">
        <v>2452</v>
      </c>
      <c r="H1382" s="1245">
        <v>73.069999999999993</v>
      </c>
      <c r="I1382" s="1245">
        <v>69.05</v>
      </c>
    </row>
    <row r="1383" spans="1:9" x14ac:dyDescent="0.35">
      <c r="A1383">
        <v>42934</v>
      </c>
      <c r="B1383" s="1242">
        <v>45287</v>
      </c>
      <c r="C1383" s="1243">
        <v>0.49652777777777773</v>
      </c>
      <c r="D1383" t="s">
        <v>1131</v>
      </c>
      <c r="E1383" t="s">
        <v>1132</v>
      </c>
      <c r="F1383" t="s">
        <v>1347</v>
      </c>
      <c r="G1383" t="s">
        <v>2453</v>
      </c>
      <c r="H1383" s="1245">
        <v>73.39</v>
      </c>
      <c r="I1383" s="1245">
        <v>69.349999999999994</v>
      </c>
    </row>
    <row r="1384" spans="1:9" x14ac:dyDescent="0.35">
      <c r="A1384">
        <v>42935</v>
      </c>
      <c r="B1384" s="1242">
        <v>45287</v>
      </c>
      <c r="C1384" s="1243">
        <v>0.49652777777777773</v>
      </c>
      <c r="D1384" t="s">
        <v>1131</v>
      </c>
      <c r="E1384" t="s">
        <v>1132</v>
      </c>
      <c r="F1384" t="s">
        <v>1347</v>
      </c>
      <c r="G1384" t="s">
        <v>2454</v>
      </c>
      <c r="H1384" s="1245">
        <v>73.72</v>
      </c>
      <c r="I1384" s="1245">
        <v>69.650000000000006</v>
      </c>
    </row>
    <row r="1385" spans="1:9" x14ac:dyDescent="0.35">
      <c r="A1385">
        <v>42936</v>
      </c>
      <c r="B1385" s="1242">
        <v>45287</v>
      </c>
      <c r="C1385" s="1243">
        <v>0.49652777777777773</v>
      </c>
      <c r="D1385" t="s">
        <v>1131</v>
      </c>
      <c r="E1385" t="s">
        <v>1132</v>
      </c>
      <c r="F1385" t="s">
        <v>1347</v>
      </c>
      <c r="G1385" t="s">
        <v>2455</v>
      </c>
      <c r="H1385" s="1245">
        <v>72.42</v>
      </c>
      <c r="I1385" s="1245">
        <v>68.45</v>
      </c>
    </row>
    <row r="1386" spans="1:9" x14ac:dyDescent="0.35">
      <c r="A1386">
        <v>42937</v>
      </c>
      <c r="B1386" s="1242">
        <v>45287</v>
      </c>
      <c r="C1386" s="1243">
        <v>0.49652777777777773</v>
      </c>
      <c r="D1386" t="s">
        <v>1131</v>
      </c>
      <c r="E1386" t="s">
        <v>1132</v>
      </c>
      <c r="F1386" t="s">
        <v>1347</v>
      </c>
      <c r="G1386" t="s">
        <v>2456</v>
      </c>
      <c r="H1386" s="1245">
        <v>72.739999999999995</v>
      </c>
      <c r="I1386" s="1245">
        <v>68.75</v>
      </c>
    </row>
    <row r="1387" spans="1:9" x14ac:dyDescent="0.35">
      <c r="A1387">
        <v>42938</v>
      </c>
      <c r="B1387" s="1242">
        <v>45287</v>
      </c>
      <c r="C1387" s="1243">
        <v>0.49652777777777773</v>
      </c>
      <c r="D1387" t="s">
        <v>1131</v>
      </c>
      <c r="E1387" t="s">
        <v>1132</v>
      </c>
      <c r="F1387" t="s">
        <v>1347</v>
      </c>
      <c r="G1387" t="s">
        <v>2457</v>
      </c>
      <c r="H1387" s="1245">
        <v>73.06</v>
      </c>
      <c r="I1387" s="1245">
        <v>69.05</v>
      </c>
    </row>
    <row r="1388" spans="1:9" x14ac:dyDescent="0.35">
      <c r="A1388">
        <v>42939</v>
      </c>
      <c r="B1388" s="1242">
        <v>45287</v>
      </c>
      <c r="C1388" s="1243">
        <v>0.49652777777777773</v>
      </c>
      <c r="D1388" t="s">
        <v>1131</v>
      </c>
      <c r="E1388" t="s">
        <v>1132</v>
      </c>
      <c r="F1388" t="s">
        <v>1347</v>
      </c>
      <c r="G1388" t="s">
        <v>2458</v>
      </c>
      <c r="H1388" s="1245">
        <v>73.39</v>
      </c>
      <c r="I1388" s="1245">
        <v>69.349999999999994</v>
      </c>
    </row>
    <row r="1389" spans="1:9" x14ac:dyDescent="0.35">
      <c r="A1389">
        <v>42940</v>
      </c>
      <c r="B1389" s="1242">
        <v>45287</v>
      </c>
      <c r="C1389" s="1243">
        <v>0.49652777777777773</v>
      </c>
      <c r="D1389" t="s">
        <v>1131</v>
      </c>
      <c r="E1389" t="s">
        <v>1132</v>
      </c>
      <c r="F1389" t="s">
        <v>1347</v>
      </c>
      <c r="G1389" t="s">
        <v>2459</v>
      </c>
      <c r="H1389" s="1245">
        <v>73.709999999999994</v>
      </c>
      <c r="I1389" s="1245">
        <v>69.650000000000006</v>
      </c>
    </row>
    <row r="1390" spans="1:9" x14ac:dyDescent="0.35">
      <c r="A1390">
        <v>42941</v>
      </c>
      <c r="B1390" s="1242">
        <v>45287</v>
      </c>
      <c r="C1390" s="1243">
        <v>0.49652777777777773</v>
      </c>
      <c r="D1390" t="s">
        <v>1131</v>
      </c>
      <c r="E1390" t="s">
        <v>1132</v>
      </c>
      <c r="F1390" t="s">
        <v>1347</v>
      </c>
      <c r="G1390" t="s">
        <v>2460</v>
      </c>
      <c r="H1390" s="1245">
        <v>72.41</v>
      </c>
      <c r="I1390" s="1245">
        <v>68.44</v>
      </c>
    </row>
    <row r="1391" spans="1:9" x14ac:dyDescent="0.35">
      <c r="A1391">
        <v>42942</v>
      </c>
      <c r="B1391" s="1242">
        <v>45287</v>
      </c>
      <c r="C1391" s="1243">
        <v>0.49652777777777773</v>
      </c>
      <c r="D1391" t="s">
        <v>1131</v>
      </c>
      <c r="E1391" t="s">
        <v>1132</v>
      </c>
      <c r="F1391" t="s">
        <v>1347</v>
      </c>
      <c r="G1391" t="s">
        <v>2461</v>
      </c>
      <c r="H1391" s="1245">
        <v>72.739999999999995</v>
      </c>
      <c r="I1391" s="1245">
        <v>68.739999999999995</v>
      </c>
    </row>
    <row r="1392" spans="1:9" x14ac:dyDescent="0.35">
      <c r="A1392">
        <v>42943</v>
      </c>
      <c r="B1392" s="1242">
        <v>45287</v>
      </c>
      <c r="C1392" s="1243">
        <v>0.49652777777777773</v>
      </c>
      <c r="D1392" t="s">
        <v>1131</v>
      </c>
      <c r="E1392" t="s">
        <v>1132</v>
      </c>
      <c r="F1392" t="s">
        <v>1347</v>
      </c>
      <c r="G1392" t="s">
        <v>2462</v>
      </c>
      <c r="H1392" s="1245">
        <v>73.06</v>
      </c>
      <c r="I1392" s="1245">
        <v>69.040000000000006</v>
      </c>
    </row>
    <row r="1393" spans="1:9" x14ac:dyDescent="0.35">
      <c r="A1393">
        <v>42944</v>
      </c>
      <c r="B1393" s="1242">
        <v>45287</v>
      </c>
      <c r="C1393" s="1243">
        <v>0.49652777777777773</v>
      </c>
      <c r="D1393" t="s">
        <v>1131</v>
      </c>
      <c r="E1393" t="s">
        <v>1132</v>
      </c>
      <c r="F1393" t="s">
        <v>1347</v>
      </c>
      <c r="G1393" t="s">
        <v>2463</v>
      </c>
      <c r="H1393" s="1245">
        <v>73.38</v>
      </c>
      <c r="I1393" s="1245">
        <v>69.34</v>
      </c>
    </row>
    <row r="1394" spans="1:9" x14ac:dyDescent="0.35">
      <c r="A1394">
        <v>42945</v>
      </c>
      <c r="B1394" s="1242">
        <v>45287</v>
      </c>
      <c r="C1394" s="1243">
        <v>0.49652777777777773</v>
      </c>
      <c r="D1394" t="s">
        <v>1131</v>
      </c>
      <c r="E1394" t="s">
        <v>1132</v>
      </c>
      <c r="F1394" t="s">
        <v>1347</v>
      </c>
      <c r="G1394" t="s">
        <v>2464</v>
      </c>
      <c r="H1394" s="1245">
        <v>73.7</v>
      </c>
      <c r="I1394" s="1245">
        <v>69.64</v>
      </c>
    </row>
    <row r="1395" spans="1:9" x14ac:dyDescent="0.35">
      <c r="A1395">
        <v>42946</v>
      </c>
      <c r="B1395" s="1242">
        <v>45287</v>
      </c>
      <c r="C1395" s="1243">
        <v>0.49652777777777773</v>
      </c>
      <c r="D1395" t="s">
        <v>1131</v>
      </c>
      <c r="E1395" t="s">
        <v>1132</v>
      </c>
      <c r="F1395" t="s">
        <v>1347</v>
      </c>
      <c r="G1395" t="s">
        <v>2465</v>
      </c>
      <c r="H1395" s="1245">
        <v>72.41</v>
      </c>
      <c r="I1395" s="1245">
        <v>68.430000000000007</v>
      </c>
    </row>
    <row r="1396" spans="1:9" x14ac:dyDescent="0.35">
      <c r="A1396">
        <v>42947</v>
      </c>
      <c r="B1396" s="1242">
        <v>45287</v>
      </c>
      <c r="C1396" s="1243">
        <v>0.49652777777777773</v>
      </c>
      <c r="D1396" t="s">
        <v>1131</v>
      </c>
      <c r="E1396" t="s">
        <v>1132</v>
      </c>
      <c r="F1396" t="s">
        <v>1347</v>
      </c>
      <c r="G1396" t="s">
        <v>2466</v>
      </c>
      <c r="H1396" s="1245">
        <v>72.73</v>
      </c>
      <c r="I1396" s="1245">
        <v>68.73</v>
      </c>
    </row>
    <row r="1397" spans="1:9" x14ac:dyDescent="0.35">
      <c r="A1397">
        <v>42948</v>
      </c>
      <c r="B1397" s="1242">
        <v>45287</v>
      </c>
      <c r="C1397" s="1243">
        <v>0.49652777777777773</v>
      </c>
      <c r="D1397" t="s">
        <v>1131</v>
      </c>
      <c r="E1397" t="s">
        <v>1132</v>
      </c>
      <c r="F1397" t="s">
        <v>1347</v>
      </c>
      <c r="G1397" t="s">
        <v>2467</v>
      </c>
      <c r="H1397" s="1245">
        <v>73.05</v>
      </c>
      <c r="I1397" s="1245">
        <v>69.03</v>
      </c>
    </row>
    <row r="1398" spans="1:9" x14ac:dyDescent="0.35">
      <c r="A1398">
        <v>42949</v>
      </c>
      <c r="B1398" s="1242">
        <v>45287</v>
      </c>
      <c r="C1398" s="1243">
        <v>0.49652777777777773</v>
      </c>
      <c r="D1398" t="s">
        <v>1131</v>
      </c>
      <c r="E1398" t="s">
        <v>1132</v>
      </c>
      <c r="F1398" t="s">
        <v>1347</v>
      </c>
      <c r="G1398" t="s">
        <v>2468</v>
      </c>
      <c r="H1398" s="1245">
        <v>73.37</v>
      </c>
      <c r="I1398" s="1245">
        <v>69.33</v>
      </c>
    </row>
    <row r="1399" spans="1:9" x14ac:dyDescent="0.35">
      <c r="A1399">
        <v>42950</v>
      </c>
      <c r="B1399" s="1242">
        <v>45287</v>
      </c>
      <c r="C1399" s="1243">
        <v>0.49652777777777773</v>
      </c>
      <c r="D1399" t="s">
        <v>1131</v>
      </c>
      <c r="E1399" t="s">
        <v>1132</v>
      </c>
      <c r="F1399" t="s">
        <v>1347</v>
      </c>
      <c r="G1399" t="s">
        <v>2469</v>
      </c>
      <c r="H1399" s="1245">
        <v>73.7</v>
      </c>
      <c r="I1399" s="1245">
        <v>69.63</v>
      </c>
    </row>
    <row r="1400" spans="1:9" x14ac:dyDescent="0.35">
      <c r="A1400">
        <v>42951</v>
      </c>
      <c r="B1400" s="1242">
        <v>45287</v>
      </c>
      <c r="C1400" s="1243">
        <v>0.49652777777777773</v>
      </c>
      <c r="D1400" t="s">
        <v>1131</v>
      </c>
      <c r="E1400" t="s">
        <v>1132</v>
      </c>
      <c r="F1400" t="s">
        <v>1347</v>
      </c>
      <c r="G1400" t="s">
        <v>2470</v>
      </c>
      <c r="H1400" s="1245">
        <v>72.400000000000006</v>
      </c>
      <c r="I1400" s="1245">
        <v>68.430000000000007</v>
      </c>
    </row>
    <row r="1401" spans="1:9" x14ac:dyDescent="0.35">
      <c r="A1401">
        <v>42952</v>
      </c>
      <c r="B1401" s="1242">
        <v>45287</v>
      </c>
      <c r="C1401" s="1243">
        <v>0.49652777777777773</v>
      </c>
      <c r="D1401" t="s">
        <v>1131</v>
      </c>
      <c r="E1401" t="s">
        <v>1132</v>
      </c>
      <c r="F1401" t="s">
        <v>1347</v>
      </c>
      <c r="G1401" t="s">
        <v>2471</v>
      </c>
      <c r="H1401" s="1245">
        <v>72.72</v>
      </c>
      <c r="I1401" s="1245">
        <v>68.73</v>
      </c>
    </row>
    <row r="1402" spans="1:9" x14ac:dyDescent="0.35">
      <c r="A1402">
        <v>42953</v>
      </c>
      <c r="B1402" s="1242">
        <v>45287</v>
      </c>
      <c r="C1402" s="1243">
        <v>0.49652777777777773</v>
      </c>
      <c r="D1402" t="s">
        <v>1131</v>
      </c>
      <c r="E1402" t="s">
        <v>1132</v>
      </c>
      <c r="F1402" t="s">
        <v>1347</v>
      </c>
      <c r="G1402" t="s">
        <v>2472</v>
      </c>
      <c r="H1402" s="1245">
        <v>73.05</v>
      </c>
      <c r="I1402" s="1245">
        <v>69.03</v>
      </c>
    </row>
    <row r="1403" spans="1:9" x14ac:dyDescent="0.35">
      <c r="A1403">
        <v>42954</v>
      </c>
      <c r="B1403" s="1242">
        <v>45287</v>
      </c>
      <c r="C1403" s="1243">
        <v>0.49652777777777773</v>
      </c>
      <c r="D1403" t="s">
        <v>1131</v>
      </c>
      <c r="E1403" t="s">
        <v>1132</v>
      </c>
      <c r="F1403" t="s">
        <v>1347</v>
      </c>
      <c r="G1403" t="s">
        <v>2473</v>
      </c>
      <c r="H1403" s="1245">
        <v>73.37</v>
      </c>
      <c r="I1403" s="1245">
        <v>69.33</v>
      </c>
    </row>
    <row r="1404" spans="1:9" x14ac:dyDescent="0.35">
      <c r="A1404">
        <v>42955</v>
      </c>
      <c r="B1404" s="1242">
        <v>45287</v>
      </c>
      <c r="C1404" s="1243">
        <v>0.49652777777777773</v>
      </c>
      <c r="D1404" t="s">
        <v>1131</v>
      </c>
      <c r="E1404" t="s">
        <v>1132</v>
      </c>
      <c r="F1404" t="s">
        <v>1347</v>
      </c>
      <c r="G1404" t="s">
        <v>2474</v>
      </c>
      <c r="H1404" s="1245">
        <v>73.69</v>
      </c>
      <c r="I1404" s="1245">
        <v>69.63</v>
      </c>
    </row>
    <row r="1405" spans="1:9" x14ac:dyDescent="0.35">
      <c r="A1405">
        <v>42956</v>
      </c>
      <c r="B1405" s="1242">
        <v>45287</v>
      </c>
      <c r="C1405" s="1243">
        <v>0.49652777777777773</v>
      </c>
      <c r="D1405" t="s">
        <v>1131</v>
      </c>
      <c r="E1405" t="s">
        <v>1132</v>
      </c>
      <c r="F1405" t="s">
        <v>1347</v>
      </c>
      <c r="G1405" t="s">
        <v>2475</v>
      </c>
      <c r="H1405" s="1245">
        <v>72.39</v>
      </c>
      <c r="I1405" s="1245">
        <v>68.42</v>
      </c>
    </row>
    <row r="1406" spans="1:9" x14ac:dyDescent="0.35">
      <c r="A1406">
        <v>42957</v>
      </c>
      <c r="B1406" s="1242">
        <v>45287</v>
      </c>
      <c r="C1406" s="1243">
        <v>0.49652777777777773</v>
      </c>
      <c r="D1406" t="s">
        <v>1131</v>
      </c>
      <c r="E1406" t="s">
        <v>1132</v>
      </c>
      <c r="F1406" t="s">
        <v>1347</v>
      </c>
      <c r="G1406" t="s">
        <v>2476</v>
      </c>
      <c r="H1406" s="1245">
        <v>72.72</v>
      </c>
      <c r="I1406" s="1245">
        <v>68.72</v>
      </c>
    </row>
    <row r="1407" spans="1:9" x14ac:dyDescent="0.35">
      <c r="A1407">
        <v>42958</v>
      </c>
      <c r="B1407" s="1242">
        <v>45287</v>
      </c>
      <c r="C1407" s="1243">
        <v>0.49652777777777773</v>
      </c>
      <c r="D1407" t="s">
        <v>1131</v>
      </c>
      <c r="E1407" t="s">
        <v>1132</v>
      </c>
      <c r="F1407" t="s">
        <v>1347</v>
      </c>
      <c r="G1407" t="s">
        <v>2477</v>
      </c>
      <c r="H1407" s="1245">
        <v>73.040000000000006</v>
      </c>
      <c r="I1407" s="1245">
        <v>69.02</v>
      </c>
    </row>
    <row r="1408" spans="1:9" x14ac:dyDescent="0.35">
      <c r="A1408">
        <v>42959</v>
      </c>
      <c r="B1408" s="1242">
        <v>45287</v>
      </c>
      <c r="C1408" s="1243">
        <v>0.49652777777777773</v>
      </c>
      <c r="D1408" t="s">
        <v>1131</v>
      </c>
      <c r="E1408" t="s">
        <v>1132</v>
      </c>
      <c r="F1408" t="s">
        <v>1347</v>
      </c>
      <c r="G1408" t="s">
        <v>2478</v>
      </c>
      <c r="H1408" s="1245">
        <v>73.36</v>
      </c>
      <c r="I1408" s="1245">
        <v>69.319999999999993</v>
      </c>
    </row>
    <row r="1409" spans="1:9" x14ac:dyDescent="0.35">
      <c r="A1409">
        <v>42960</v>
      </c>
      <c r="B1409" s="1242">
        <v>45287</v>
      </c>
      <c r="C1409" s="1243">
        <v>0.49652777777777773</v>
      </c>
      <c r="D1409" t="s">
        <v>1131</v>
      </c>
      <c r="E1409" t="s">
        <v>1132</v>
      </c>
      <c r="F1409" t="s">
        <v>1347</v>
      </c>
      <c r="G1409" t="s">
        <v>2479</v>
      </c>
      <c r="H1409" s="1245">
        <v>73.680000000000007</v>
      </c>
      <c r="I1409" s="1245">
        <v>69.62</v>
      </c>
    </row>
    <row r="1410" spans="1:9" x14ac:dyDescent="0.35">
      <c r="A1410">
        <v>42961</v>
      </c>
      <c r="B1410" s="1242">
        <v>45287</v>
      </c>
      <c r="C1410" s="1243">
        <v>0.49652777777777773</v>
      </c>
      <c r="D1410" t="s">
        <v>1131</v>
      </c>
      <c r="E1410" t="s">
        <v>1132</v>
      </c>
      <c r="F1410" t="s">
        <v>1347</v>
      </c>
      <c r="G1410" t="s">
        <v>2480</v>
      </c>
      <c r="H1410" s="1245">
        <v>72.39</v>
      </c>
      <c r="I1410" s="1245">
        <v>68.42</v>
      </c>
    </row>
    <row r="1411" spans="1:9" x14ac:dyDescent="0.35">
      <c r="A1411">
        <v>42962</v>
      </c>
      <c r="B1411" s="1242">
        <v>45287</v>
      </c>
      <c r="C1411" s="1243">
        <v>0.49652777777777773</v>
      </c>
      <c r="D1411" t="s">
        <v>1131</v>
      </c>
      <c r="E1411" t="s">
        <v>1132</v>
      </c>
      <c r="F1411" t="s">
        <v>1347</v>
      </c>
      <c r="G1411" t="s">
        <v>2481</v>
      </c>
      <c r="H1411" s="1245">
        <v>72.709999999999994</v>
      </c>
      <c r="I1411" s="1245">
        <v>68.72</v>
      </c>
    </row>
    <row r="1412" spans="1:9" x14ac:dyDescent="0.35">
      <c r="A1412">
        <v>42963</v>
      </c>
      <c r="B1412" s="1242">
        <v>45287</v>
      </c>
      <c r="C1412" s="1243">
        <v>0.49652777777777773</v>
      </c>
      <c r="D1412" t="s">
        <v>1131</v>
      </c>
      <c r="E1412" t="s">
        <v>1132</v>
      </c>
      <c r="F1412" t="s">
        <v>1347</v>
      </c>
      <c r="G1412" t="s">
        <v>2482</v>
      </c>
      <c r="H1412" s="1245">
        <v>73.03</v>
      </c>
      <c r="I1412" s="1245">
        <v>69.02</v>
      </c>
    </row>
    <row r="1413" spans="1:9" x14ac:dyDescent="0.35">
      <c r="A1413">
        <v>42964</v>
      </c>
      <c r="B1413" s="1242">
        <v>45287</v>
      </c>
      <c r="C1413" s="1243">
        <v>0.49652777777777773</v>
      </c>
      <c r="D1413" t="s">
        <v>1131</v>
      </c>
      <c r="E1413" t="s">
        <v>1132</v>
      </c>
      <c r="F1413" t="s">
        <v>1347</v>
      </c>
      <c r="G1413" t="s">
        <v>2483</v>
      </c>
      <c r="H1413" s="1245">
        <v>73.349999999999994</v>
      </c>
      <c r="I1413" s="1245">
        <v>69.319999999999993</v>
      </c>
    </row>
    <row r="1414" spans="1:9" x14ac:dyDescent="0.35">
      <c r="A1414">
        <v>42965</v>
      </c>
      <c r="B1414" s="1242">
        <v>45287</v>
      </c>
      <c r="C1414" s="1243">
        <v>0.49652777777777773</v>
      </c>
      <c r="D1414" t="s">
        <v>1131</v>
      </c>
      <c r="E1414" t="s">
        <v>1132</v>
      </c>
      <c r="F1414" t="s">
        <v>1347</v>
      </c>
      <c r="G1414" t="s">
        <v>2484</v>
      </c>
      <c r="H1414" s="1245">
        <v>73.680000000000007</v>
      </c>
      <c r="I1414" s="1245">
        <v>69.62</v>
      </c>
    </row>
    <row r="1415" spans="1:9" x14ac:dyDescent="0.35">
      <c r="A1415">
        <v>42966</v>
      </c>
      <c r="B1415" s="1242">
        <v>45287</v>
      </c>
      <c r="C1415" s="1243">
        <v>0.49652777777777773</v>
      </c>
      <c r="D1415" t="s">
        <v>1131</v>
      </c>
      <c r="E1415" t="s">
        <v>1132</v>
      </c>
      <c r="F1415" t="s">
        <v>1347</v>
      </c>
      <c r="G1415" t="s">
        <v>2485</v>
      </c>
      <c r="H1415" s="1245">
        <v>72.38</v>
      </c>
      <c r="I1415" s="1245">
        <v>68.41</v>
      </c>
    </row>
    <row r="1416" spans="1:9" x14ac:dyDescent="0.35">
      <c r="A1416">
        <v>42967</v>
      </c>
      <c r="B1416" s="1242">
        <v>45287</v>
      </c>
      <c r="C1416" s="1243">
        <v>0.49652777777777773</v>
      </c>
      <c r="D1416" t="s">
        <v>1131</v>
      </c>
      <c r="E1416" t="s">
        <v>1132</v>
      </c>
      <c r="F1416" t="s">
        <v>1347</v>
      </c>
      <c r="G1416" t="s">
        <v>2486</v>
      </c>
      <c r="H1416" s="1245">
        <v>72.7</v>
      </c>
      <c r="I1416" s="1245">
        <v>68.709999999999994</v>
      </c>
    </row>
    <row r="1417" spans="1:9" x14ac:dyDescent="0.35">
      <c r="A1417">
        <v>42968</v>
      </c>
      <c r="B1417" s="1242">
        <v>45287</v>
      </c>
      <c r="C1417" s="1243">
        <v>0.49652777777777773</v>
      </c>
      <c r="D1417" t="s">
        <v>1131</v>
      </c>
      <c r="E1417" t="s">
        <v>1132</v>
      </c>
      <c r="F1417" t="s">
        <v>1347</v>
      </c>
      <c r="G1417" t="s">
        <v>2487</v>
      </c>
      <c r="H1417" s="1245">
        <v>73.03</v>
      </c>
      <c r="I1417" s="1245">
        <v>69.010000000000005</v>
      </c>
    </row>
    <row r="1418" spans="1:9" x14ac:dyDescent="0.35">
      <c r="A1418">
        <v>42969</v>
      </c>
      <c r="B1418" s="1242">
        <v>45287</v>
      </c>
      <c r="C1418" s="1243">
        <v>0.49652777777777773</v>
      </c>
      <c r="D1418" t="s">
        <v>1131</v>
      </c>
      <c r="E1418" t="s">
        <v>1132</v>
      </c>
      <c r="F1418" t="s">
        <v>1347</v>
      </c>
      <c r="G1418" t="s">
        <v>2488</v>
      </c>
      <c r="H1418" s="1245">
        <v>73.349999999999994</v>
      </c>
      <c r="I1418" s="1245">
        <v>69.31</v>
      </c>
    </row>
    <row r="1419" spans="1:9" x14ac:dyDescent="0.35">
      <c r="A1419">
        <v>42970</v>
      </c>
      <c r="B1419" s="1242">
        <v>45287</v>
      </c>
      <c r="C1419" s="1243">
        <v>0.49652777777777773</v>
      </c>
      <c r="D1419" t="s">
        <v>1131</v>
      </c>
      <c r="E1419" t="s">
        <v>1132</v>
      </c>
      <c r="F1419" t="s">
        <v>1347</v>
      </c>
      <c r="G1419" t="s">
        <v>2489</v>
      </c>
      <c r="H1419" s="1245">
        <v>73.67</v>
      </c>
      <c r="I1419" s="1245">
        <v>69.61</v>
      </c>
    </row>
    <row r="1420" spans="1:9" x14ac:dyDescent="0.35">
      <c r="A1420">
        <v>42971</v>
      </c>
      <c r="B1420" s="1242">
        <v>45287</v>
      </c>
      <c r="C1420" s="1243">
        <v>0.49652777777777773</v>
      </c>
      <c r="D1420" t="s">
        <v>1131</v>
      </c>
      <c r="E1420" t="s">
        <v>1132</v>
      </c>
      <c r="F1420" t="s">
        <v>1347</v>
      </c>
      <c r="G1420" t="s">
        <v>2490</v>
      </c>
      <c r="H1420" s="1245">
        <v>72.38</v>
      </c>
      <c r="I1420" s="1245">
        <v>68.41</v>
      </c>
    </row>
    <row r="1421" spans="1:9" x14ac:dyDescent="0.35">
      <c r="A1421">
        <v>42972</v>
      </c>
      <c r="B1421" s="1242">
        <v>45287</v>
      </c>
      <c r="C1421" s="1243">
        <v>0.49652777777777773</v>
      </c>
      <c r="D1421" t="s">
        <v>1131</v>
      </c>
      <c r="E1421" t="s">
        <v>1132</v>
      </c>
      <c r="F1421" t="s">
        <v>1347</v>
      </c>
      <c r="G1421" t="s">
        <v>2491</v>
      </c>
      <c r="H1421" s="1245">
        <v>72.7</v>
      </c>
      <c r="I1421" s="1245">
        <v>68.709999999999994</v>
      </c>
    </row>
    <row r="1422" spans="1:9" x14ac:dyDescent="0.35">
      <c r="A1422">
        <v>42973</v>
      </c>
      <c r="B1422" s="1242">
        <v>45287</v>
      </c>
      <c r="C1422" s="1243">
        <v>0.49652777777777773</v>
      </c>
      <c r="D1422" t="s">
        <v>1131</v>
      </c>
      <c r="E1422" t="s">
        <v>1132</v>
      </c>
      <c r="F1422" t="s">
        <v>1347</v>
      </c>
      <c r="G1422" t="s">
        <v>2492</v>
      </c>
      <c r="H1422" s="1245">
        <v>73.02</v>
      </c>
      <c r="I1422" s="1245">
        <v>69</v>
      </c>
    </row>
    <row r="1423" spans="1:9" x14ac:dyDescent="0.35">
      <c r="A1423">
        <v>42974</v>
      </c>
      <c r="B1423" s="1242">
        <v>45287</v>
      </c>
      <c r="C1423" s="1243">
        <v>0.49652777777777773</v>
      </c>
      <c r="D1423" t="s">
        <v>1131</v>
      </c>
      <c r="E1423" t="s">
        <v>1132</v>
      </c>
      <c r="F1423" t="s">
        <v>1347</v>
      </c>
      <c r="G1423" t="s">
        <v>2493</v>
      </c>
      <c r="H1423" s="1245">
        <v>73.34</v>
      </c>
      <c r="I1423" s="1245">
        <v>69.3</v>
      </c>
    </row>
    <row r="1424" spans="1:9" x14ac:dyDescent="0.35">
      <c r="A1424">
        <v>42975</v>
      </c>
      <c r="B1424" s="1242">
        <v>45287</v>
      </c>
      <c r="C1424" s="1243">
        <v>0.49652777777777773</v>
      </c>
      <c r="D1424" t="s">
        <v>1131</v>
      </c>
      <c r="E1424" t="s">
        <v>1132</v>
      </c>
      <c r="F1424" t="s">
        <v>1347</v>
      </c>
      <c r="G1424" t="s">
        <v>2494</v>
      </c>
      <c r="H1424" s="1245">
        <v>73.66</v>
      </c>
      <c r="I1424" s="1245">
        <v>69.599999999999994</v>
      </c>
    </row>
    <row r="1425" spans="1:9" x14ac:dyDescent="0.35">
      <c r="A1425">
        <v>42976</v>
      </c>
      <c r="B1425" s="1242">
        <v>45287</v>
      </c>
      <c r="C1425" s="1243">
        <v>0.49652777777777773</v>
      </c>
      <c r="D1425" t="s">
        <v>1131</v>
      </c>
      <c r="E1425" t="s">
        <v>1132</v>
      </c>
      <c r="F1425" t="s">
        <v>1347</v>
      </c>
      <c r="G1425" t="s">
        <v>2495</v>
      </c>
      <c r="H1425" s="1245">
        <v>72.37</v>
      </c>
      <c r="I1425" s="1245">
        <v>68.400000000000006</v>
      </c>
    </row>
    <row r="1426" spans="1:9" x14ac:dyDescent="0.35">
      <c r="A1426">
        <v>42977</v>
      </c>
      <c r="B1426" s="1242">
        <v>45287</v>
      </c>
      <c r="C1426" s="1243">
        <v>0.49652777777777773</v>
      </c>
      <c r="D1426" t="s">
        <v>1131</v>
      </c>
      <c r="E1426" t="s">
        <v>1132</v>
      </c>
      <c r="F1426" t="s">
        <v>1347</v>
      </c>
      <c r="G1426" t="s">
        <v>2496</v>
      </c>
      <c r="H1426" s="1245">
        <v>72.69</v>
      </c>
      <c r="I1426" s="1245">
        <v>68.7</v>
      </c>
    </row>
    <row r="1427" spans="1:9" x14ac:dyDescent="0.35">
      <c r="A1427">
        <v>42978</v>
      </c>
      <c r="B1427" s="1242">
        <v>45287</v>
      </c>
      <c r="C1427" s="1243">
        <v>0.49652777777777773</v>
      </c>
      <c r="D1427" t="s">
        <v>1131</v>
      </c>
      <c r="E1427" t="s">
        <v>1132</v>
      </c>
      <c r="F1427" t="s">
        <v>1347</v>
      </c>
      <c r="G1427" t="s">
        <v>2497</v>
      </c>
      <c r="H1427" s="1245">
        <v>73.010000000000005</v>
      </c>
      <c r="I1427" s="1245">
        <v>69</v>
      </c>
    </row>
    <row r="1428" spans="1:9" x14ac:dyDescent="0.35">
      <c r="A1428">
        <v>42979</v>
      </c>
      <c r="B1428" s="1242">
        <v>45287</v>
      </c>
      <c r="C1428" s="1243">
        <v>0.49652777777777773</v>
      </c>
      <c r="D1428" t="s">
        <v>1131</v>
      </c>
      <c r="E1428" t="s">
        <v>1132</v>
      </c>
      <c r="F1428" t="s">
        <v>1347</v>
      </c>
      <c r="G1428" t="s">
        <v>2498</v>
      </c>
      <c r="H1428" s="1245">
        <v>73.34</v>
      </c>
      <c r="I1428" s="1245">
        <v>69.3</v>
      </c>
    </row>
    <row r="1429" spans="1:9" x14ac:dyDescent="0.35">
      <c r="A1429">
        <v>42980</v>
      </c>
      <c r="B1429" s="1242">
        <v>45287</v>
      </c>
      <c r="C1429" s="1243">
        <v>0.49652777777777773</v>
      </c>
      <c r="D1429" t="s">
        <v>1131</v>
      </c>
      <c r="E1429" t="s">
        <v>1132</v>
      </c>
      <c r="F1429" t="s">
        <v>1347</v>
      </c>
      <c r="G1429" t="s">
        <v>2499</v>
      </c>
      <c r="H1429" s="1245">
        <v>73.66</v>
      </c>
      <c r="I1429" s="1245">
        <v>69.599999999999994</v>
      </c>
    </row>
    <row r="1430" spans="1:9" x14ac:dyDescent="0.35">
      <c r="A1430">
        <v>42981</v>
      </c>
      <c r="B1430" s="1242">
        <v>45287</v>
      </c>
      <c r="C1430" s="1243">
        <v>0.49652777777777773</v>
      </c>
      <c r="D1430" t="s">
        <v>1131</v>
      </c>
      <c r="E1430" t="s">
        <v>1132</v>
      </c>
      <c r="F1430" t="s">
        <v>1347</v>
      </c>
      <c r="G1430" t="s">
        <v>2500</v>
      </c>
      <c r="H1430" s="1245">
        <v>72.36</v>
      </c>
      <c r="I1430" s="1245">
        <v>68.39</v>
      </c>
    </row>
    <row r="1431" spans="1:9" x14ac:dyDescent="0.35">
      <c r="A1431">
        <v>42982</v>
      </c>
      <c r="B1431" s="1242">
        <v>45287</v>
      </c>
      <c r="C1431" s="1243">
        <v>0.49652777777777773</v>
      </c>
      <c r="D1431" t="s">
        <v>1131</v>
      </c>
      <c r="E1431" t="s">
        <v>1132</v>
      </c>
      <c r="F1431" t="s">
        <v>1347</v>
      </c>
      <c r="G1431" t="s">
        <v>2501</v>
      </c>
      <c r="H1431" s="1245">
        <v>72.69</v>
      </c>
      <c r="I1431" s="1245">
        <v>68.69</v>
      </c>
    </row>
    <row r="1432" spans="1:9" x14ac:dyDescent="0.35">
      <c r="A1432">
        <v>42983</v>
      </c>
      <c r="B1432" s="1242">
        <v>45287</v>
      </c>
      <c r="C1432" s="1243">
        <v>0.49652777777777773</v>
      </c>
      <c r="D1432" t="s">
        <v>1131</v>
      </c>
      <c r="E1432" t="s">
        <v>1132</v>
      </c>
      <c r="F1432" t="s">
        <v>1347</v>
      </c>
      <c r="G1432" t="s">
        <v>2502</v>
      </c>
      <c r="H1432" s="1245">
        <v>73.010000000000005</v>
      </c>
      <c r="I1432" s="1245">
        <v>68.989999999999995</v>
      </c>
    </row>
    <row r="1433" spans="1:9" x14ac:dyDescent="0.35">
      <c r="A1433">
        <v>42984</v>
      </c>
      <c r="B1433" s="1242">
        <v>45287</v>
      </c>
      <c r="C1433" s="1243">
        <v>0.49652777777777773</v>
      </c>
      <c r="D1433" t="s">
        <v>1131</v>
      </c>
      <c r="E1433" t="s">
        <v>1132</v>
      </c>
      <c r="F1433" t="s">
        <v>1347</v>
      </c>
      <c r="G1433" t="s">
        <v>2503</v>
      </c>
      <c r="H1433" s="1245">
        <v>73.33</v>
      </c>
      <c r="I1433" s="1245">
        <v>69.290000000000006</v>
      </c>
    </row>
    <row r="1434" spans="1:9" x14ac:dyDescent="0.35">
      <c r="A1434">
        <v>42985</v>
      </c>
      <c r="B1434" s="1242">
        <v>45287</v>
      </c>
      <c r="C1434" s="1243">
        <v>0.49652777777777773</v>
      </c>
      <c r="D1434" t="s">
        <v>1131</v>
      </c>
      <c r="E1434" t="s">
        <v>1132</v>
      </c>
      <c r="F1434" t="s">
        <v>1347</v>
      </c>
      <c r="G1434" t="s">
        <v>2504</v>
      </c>
      <c r="H1434" s="1245">
        <v>73.650000000000006</v>
      </c>
      <c r="I1434" s="1245">
        <v>69.59</v>
      </c>
    </row>
    <row r="1435" spans="1:9" x14ac:dyDescent="0.35">
      <c r="A1435">
        <v>42986</v>
      </c>
      <c r="B1435" s="1242">
        <v>45287</v>
      </c>
      <c r="C1435" s="1243">
        <v>0.49652777777777773</v>
      </c>
      <c r="D1435" t="s">
        <v>1131</v>
      </c>
      <c r="E1435" t="s">
        <v>1132</v>
      </c>
      <c r="F1435" t="s">
        <v>1347</v>
      </c>
      <c r="G1435" t="s">
        <v>2505</v>
      </c>
      <c r="H1435" s="1245">
        <v>72.36</v>
      </c>
      <c r="I1435" s="1245">
        <v>68.39</v>
      </c>
    </row>
    <row r="1436" spans="1:9" x14ac:dyDescent="0.35">
      <c r="A1436">
        <v>42987</v>
      </c>
      <c r="B1436" s="1242">
        <v>45287</v>
      </c>
      <c r="C1436" s="1243">
        <v>0.49652777777777773</v>
      </c>
      <c r="D1436" t="s">
        <v>1131</v>
      </c>
      <c r="E1436" t="s">
        <v>1132</v>
      </c>
      <c r="F1436" t="s">
        <v>1347</v>
      </c>
      <c r="G1436" t="s">
        <v>2506</v>
      </c>
      <c r="H1436" s="1245">
        <v>72.680000000000007</v>
      </c>
      <c r="I1436" s="1245">
        <v>68.69</v>
      </c>
    </row>
    <row r="1437" spans="1:9" x14ac:dyDescent="0.35">
      <c r="A1437">
        <v>42988</v>
      </c>
      <c r="B1437" s="1242">
        <v>45287</v>
      </c>
      <c r="C1437" s="1243">
        <v>0.49652777777777773</v>
      </c>
      <c r="D1437" t="s">
        <v>1131</v>
      </c>
      <c r="E1437" t="s">
        <v>1132</v>
      </c>
      <c r="F1437" t="s">
        <v>1347</v>
      </c>
      <c r="G1437" t="s">
        <v>2507</v>
      </c>
      <c r="H1437" s="1245">
        <v>73</v>
      </c>
      <c r="I1437" s="1245">
        <v>68.989999999999995</v>
      </c>
    </row>
    <row r="1438" spans="1:9" x14ac:dyDescent="0.35">
      <c r="A1438">
        <v>42989</v>
      </c>
      <c r="B1438" s="1242">
        <v>45287</v>
      </c>
      <c r="C1438" s="1243">
        <v>0.49652777777777773</v>
      </c>
      <c r="D1438" t="s">
        <v>1131</v>
      </c>
      <c r="E1438" t="s">
        <v>1132</v>
      </c>
      <c r="F1438" t="s">
        <v>1347</v>
      </c>
      <c r="G1438" t="s">
        <v>2508</v>
      </c>
      <c r="H1438" s="1245">
        <v>73.319999999999993</v>
      </c>
      <c r="I1438" s="1245">
        <v>69.290000000000006</v>
      </c>
    </row>
    <row r="1439" spans="1:9" x14ac:dyDescent="0.35">
      <c r="A1439">
        <v>42990</v>
      </c>
      <c r="B1439" s="1242">
        <v>45287</v>
      </c>
      <c r="C1439" s="1243">
        <v>0.49652777777777773</v>
      </c>
      <c r="D1439" t="s">
        <v>1131</v>
      </c>
      <c r="E1439" t="s">
        <v>1132</v>
      </c>
      <c r="F1439" t="s">
        <v>1347</v>
      </c>
      <c r="G1439" t="s">
        <v>2509</v>
      </c>
      <c r="H1439" s="1245">
        <v>73.64</v>
      </c>
      <c r="I1439" s="1245">
        <v>69.59</v>
      </c>
    </row>
    <row r="1440" spans="1:9" x14ac:dyDescent="0.35">
      <c r="A1440">
        <v>42991</v>
      </c>
      <c r="B1440" s="1242">
        <v>45287</v>
      </c>
      <c r="C1440" s="1243">
        <v>0.49652777777777773</v>
      </c>
      <c r="D1440" t="s">
        <v>1131</v>
      </c>
      <c r="E1440" t="s">
        <v>1132</v>
      </c>
      <c r="F1440" t="s">
        <v>1347</v>
      </c>
      <c r="G1440" t="s">
        <v>2510</v>
      </c>
      <c r="H1440" s="1245">
        <v>72.349999999999994</v>
      </c>
      <c r="I1440" s="1245">
        <v>68.38</v>
      </c>
    </row>
    <row r="1441" spans="1:9" x14ac:dyDescent="0.35">
      <c r="A1441">
        <v>42992</v>
      </c>
      <c r="B1441" s="1242">
        <v>45287</v>
      </c>
      <c r="C1441" s="1243">
        <v>0.49652777777777773</v>
      </c>
      <c r="D1441" t="s">
        <v>1131</v>
      </c>
      <c r="E1441" t="s">
        <v>1132</v>
      </c>
      <c r="F1441" t="s">
        <v>1347</v>
      </c>
      <c r="G1441" t="s">
        <v>2511</v>
      </c>
      <c r="H1441" s="1245">
        <v>72.67</v>
      </c>
      <c r="I1441" s="1245">
        <v>68.680000000000007</v>
      </c>
    </row>
    <row r="1442" spans="1:9" x14ac:dyDescent="0.35">
      <c r="A1442">
        <v>42993</v>
      </c>
      <c r="B1442" s="1242">
        <v>45287</v>
      </c>
      <c r="C1442" s="1243">
        <v>0.49652777777777773</v>
      </c>
      <c r="D1442" t="s">
        <v>1131</v>
      </c>
      <c r="E1442" t="s">
        <v>1132</v>
      </c>
      <c r="F1442" t="s">
        <v>1347</v>
      </c>
      <c r="G1442" t="s">
        <v>2512</v>
      </c>
      <c r="H1442" s="1245">
        <v>72.989999999999995</v>
      </c>
      <c r="I1442" s="1245">
        <v>68.98</v>
      </c>
    </row>
    <row r="1443" spans="1:9" x14ac:dyDescent="0.35">
      <c r="A1443">
        <v>42994</v>
      </c>
      <c r="B1443" s="1242">
        <v>45287</v>
      </c>
      <c r="C1443" s="1243">
        <v>0.49652777777777773</v>
      </c>
      <c r="D1443" t="s">
        <v>1131</v>
      </c>
      <c r="E1443" t="s">
        <v>1132</v>
      </c>
      <c r="F1443" t="s">
        <v>1347</v>
      </c>
      <c r="G1443" t="s">
        <v>2513</v>
      </c>
      <c r="H1443" s="1245">
        <v>73.319999999999993</v>
      </c>
      <c r="I1443" s="1245">
        <v>69.28</v>
      </c>
    </row>
    <row r="1444" spans="1:9" x14ac:dyDescent="0.35">
      <c r="A1444">
        <v>42995</v>
      </c>
      <c r="B1444" s="1242">
        <v>45287</v>
      </c>
      <c r="C1444" s="1243">
        <v>0.49652777777777773</v>
      </c>
      <c r="D1444" t="s">
        <v>1131</v>
      </c>
      <c r="E1444" t="s">
        <v>1132</v>
      </c>
      <c r="F1444" t="s">
        <v>1347</v>
      </c>
      <c r="G1444" t="s">
        <v>2514</v>
      </c>
      <c r="H1444" s="1245">
        <v>73.64</v>
      </c>
      <c r="I1444" s="1245">
        <v>69.58</v>
      </c>
    </row>
    <row r="1445" spans="1:9" x14ac:dyDescent="0.35">
      <c r="A1445">
        <v>42996</v>
      </c>
      <c r="B1445" s="1242">
        <v>45287</v>
      </c>
      <c r="C1445" s="1243">
        <v>0.49652777777777773</v>
      </c>
      <c r="D1445" t="s">
        <v>1131</v>
      </c>
      <c r="E1445" t="s">
        <v>1132</v>
      </c>
      <c r="F1445" t="s">
        <v>2515</v>
      </c>
      <c r="G1445" t="s">
        <v>2516</v>
      </c>
      <c r="H1445" t="s">
        <v>1317</v>
      </c>
      <c r="I1445" t="s">
        <v>2517</v>
      </c>
    </row>
    <row r="1446" spans="1:9" x14ac:dyDescent="0.35">
      <c r="A1446">
        <v>42997</v>
      </c>
      <c r="B1446" s="1242">
        <v>45287</v>
      </c>
      <c r="C1446" s="1243">
        <v>0.49652777777777773</v>
      </c>
      <c r="D1446" t="s">
        <v>1131</v>
      </c>
      <c r="E1446" t="s">
        <v>1132</v>
      </c>
      <c r="F1446" t="s">
        <v>2515</v>
      </c>
      <c r="G1446" t="s">
        <v>2518</v>
      </c>
      <c r="H1446" t="s">
        <v>1317</v>
      </c>
      <c r="I1446">
        <v>2020</v>
      </c>
    </row>
    <row r="1447" spans="1:9" x14ac:dyDescent="0.35">
      <c r="A1447">
        <v>42998</v>
      </c>
      <c r="B1447" s="1242">
        <v>45287</v>
      </c>
      <c r="C1447" s="1243">
        <v>0.49652777777777773</v>
      </c>
      <c r="D1447" t="s">
        <v>1131</v>
      </c>
      <c r="E1447" t="s">
        <v>1132</v>
      </c>
      <c r="F1447" t="s">
        <v>2515</v>
      </c>
      <c r="G1447" t="s">
        <v>2519</v>
      </c>
      <c r="H1447" t="s">
        <v>1317</v>
      </c>
      <c r="I1447" t="s">
        <v>2520</v>
      </c>
    </row>
    <row r="1448" spans="1:9" x14ac:dyDescent="0.35">
      <c r="A1448">
        <v>42999</v>
      </c>
      <c r="B1448" s="1242">
        <v>45287</v>
      </c>
      <c r="C1448" s="1243">
        <v>0.49652777777777773</v>
      </c>
      <c r="D1448" t="s">
        <v>1131</v>
      </c>
      <c r="E1448" t="s">
        <v>1132</v>
      </c>
      <c r="F1448" t="s">
        <v>2515</v>
      </c>
      <c r="G1448" t="s">
        <v>2521</v>
      </c>
      <c r="H1448" t="s">
        <v>1317</v>
      </c>
      <c r="I1448" t="s">
        <v>2522</v>
      </c>
    </row>
    <row r="1449" spans="1:9" x14ac:dyDescent="0.35">
      <c r="A1449">
        <v>43000</v>
      </c>
      <c r="B1449" s="1242">
        <v>45287</v>
      </c>
      <c r="C1449" s="1243">
        <v>0.49652777777777773</v>
      </c>
      <c r="D1449" t="s">
        <v>1131</v>
      </c>
      <c r="E1449" t="s">
        <v>1132</v>
      </c>
      <c r="F1449" t="s">
        <v>2515</v>
      </c>
      <c r="G1449" t="s">
        <v>2523</v>
      </c>
      <c r="H1449" t="s">
        <v>1317</v>
      </c>
      <c r="I1449" t="s">
        <v>2524</v>
      </c>
    </row>
    <row r="1450" spans="1:9" x14ac:dyDescent="0.35">
      <c r="A1450">
        <v>43001</v>
      </c>
      <c r="B1450" s="1242">
        <v>45287</v>
      </c>
      <c r="C1450" s="1243">
        <v>0.49652777777777773</v>
      </c>
      <c r="D1450" t="s">
        <v>1131</v>
      </c>
      <c r="E1450" t="s">
        <v>1132</v>
      </c>
      <c r="F1450" t="s">
        <v>2515</v>
      </c>
      <c r="G1450" t="s">
        <v>2525</v>
      </c>
      <c r="H1450" t="s">
        <v>1317</v>
      </c>
      <c r="I1450" t="s">
        <v>719</v>
      </c>
    </row>
    <row r="1451" spans="1:9" x14ac:dyDescent="0.35">
      <c r="A1451">
        <v>43002</v>
      </c>
      <c r="B1451" s="1242">
        <v>45287</v>
      </c>
      <c r="C1451" s="1243">
        <v>0.49652777777777773</v>
      </c>
      <c r="D1451" t="s">
        <v>1131</v>
      </c>
      <c r="E1451" t="s">
        <v>1132</v>
      </c>
      <c r="F1451" t="s">
        <v>2515</v>
      </c>
      <c r="G1451" t="s">
        <v>2526</v>
      </c>
      <c r="H1451" t="s">
        <v>1317</v>
      </c>
      <c r="I1451" t="s">
        <v>2527</v>
      </c>
    </row>
    <row r="1452" spans="1:9" x14ac:dyDescent="0.35">
      <c r="A1452">
        <v>43003</v>
      </c>
      <c r="B1452" s="1242">
        <v>45287</v>
      </c>
      <c r="C1452" s="1243">
        <v>0.49652777777777773</v>
      </c>
      <c r="D1452" t="s">
        <v>1131</v>
      </c>
      <c r="E1452" t="s">
        <v>1132</v>
      </c>
      <c r="F1452" t="s">
        <v>2515</v>
      </c>
      <c r="G1452" t="s">
        <v>2528</v>
      </c>
      <c r="H1452" t="s">
        <v>1317</v>
      </c>
      <c r="I1452" t="s">
        <v>2529</v>
      </c>
    </row>
    <row r="1453" spans="1:9" x14ac:dyDescent="0.35">
      <c r="A1453">
        <v>43004</v>
      </c>
      <c r="B1453" s="1242">
        <v>45287</v>
      </c>
      <c r="C1453" s="1243">
        <v>0.49652777777777773</v>
      </c>
      <c r="D1453" t="s">
        <v>1131</v>
      </c>
      <c r="E1453" t="s">
        <v>1132</v>
      </c>
      <c r="F1453" t="s">
        <v>2515</v>
      </c>
      <c r="G1453" t="s">
        <v>2530</v>
      </c>
      <c r="H1453" t="s">
        <v>1317</v>
      </c>
      <c r="I1453">
        <v>0</v>
      </c>
    </row>
    <row r="1454" spans="1:9" x14ac:dyDescent="0.35">
      <c r="A1454">
        <v>43005</v>
      </c>
      <c r="B1454" s="1242">
        <v>45287</v>
      </c>
      <c r="C1454" s="1243">
        <v>0.49652777777777773</v>
      </c>
      <c r="D1454" t="s">
        <v>1131</v>
      </c>
      <c r="E1454" t="s">
        <v>1132</v>
      </c>
      <c r="F1454" t="s">
        <v>2515</v>
      </c>
      <c r="G1454" t="s">
        <v>2531</v>
      </c>
      <c r="H1454" t="s">
        <v>1317</v>
      </c>
      <c r="I1454" s="1245">
        <v>593450674.5</v>
      </c>
    </row>
    <row r="1455" spans="1:9" x14ac:dyDescent="0.35">
      <c r="A1455">
        <v>43006</v>
      </c>
      <c r="B1455" s="1242">
        <v>45287</v>
      </c>
      <c r="C1455" s="1243">
        <v>0.49652777777777773</v>
      </c>
      <c r="D1455" t="s">
        <v>1131</v>
      </c>
      <c r="E1455" t="s">
        <v>1132</v>
      </c>
      <c r="F1455" t="s">
        <v>2515</v>
      </c>
      <c r="G1455" t="s">
        <v>2532</v>
      </c>
      <c r="H1455" t="s">
        <v>1317</v>
      </c>
      <c r="I1455" t="s">
        <v>2533</v>
      </c>
    </row>
    <row r="1456" spans="1:9" x14ac:dyDescent="0.35">
      <c r="A1456">
        <v>43007</v>
      </c>
      <c r="B1456" s="1242">
        <v>45287</v>
      </c>
      <c r="C1456" s="1243">
        <v>0.49652777777777773</v>
      </c>
      <c r="D1456" t="s">
        <v>1131</v>
      </c>
      <c r="E1456" t="s">
        <v>1132</v>
      </c>
      <c r="F1456" t="s">
        <v>2515</v>
      </c>
      <c r="G1456" t="s">
        <v>2534</v>
      </c>
      <c r="H1456" t="s">
        <v>1317</v>
      </c>
      <c r="I1456" t="s">
        <v>2535</v>
      </c>
    </row>
    <row r="1457" spans="1:9" x14ac:dyDescent="0.35">
      <c r="A1457">
        <v>43008</v>
      </c>
      <c r="B1457" s="1242">
        <v>45287</v>
      </c>
      <c r="C1457" s="1243">
        <v>0.49652777777777773</v>
      </c>
      <c r="D1457" t="s">
        <v>1131</v>
      </c>
      <c r="E1457" t="s">
        <v>1132</v>
      </c>
      <c r="F1457" t="s">
        <v>2515</v>
      </c>
      <c r="G1457" t="s">
        <v>2536</v>
      </c>
      <c r="H1457" t="s">
        <v>1317</v>
      </c>
      <c r="I1457" s="1245">
        <v>614956269.85000002</v>
      </c>
    </row>
    <row r="1458" spans="1:9" x14ac:dyDescent="0.35">
      <c r="A1458">
        <v>43009</v>
      </c>
      <c r="B1458" s="1242">
        <v>45287</v>
      </c>
      <c r="C1458" s="1243">
        <v>0.49652777777777773</v>
      </c>
      <c r="D1458" t="s">
        <v>1131</v>
      </c>
      <c r="E1458" t="s">
        <v>1132</v>
      </c>
      <c r="F1458" t="s">
        <v>2515</v>
      </c>
      <c r="G1458" t="s">
        <v>2537</v>
      </c>
      <c r="H1458" t="s">
        <v>1317</v>
      </c>
      <c r="I1458" s="1245">
        <v>615521302.10000002</v>
      </c>
    </row>
    <row r="1459" spans="1:9" x14ac:dyDescent="0.35">
      <c r="A1459">
        <v>43010</v>
      </c>
      <c r="B1459" s="1242">
        <v>45287</v>
      </c>
      <c r="C1459" s="1243">
        <v>0.49652777777777773</v>
      </c>
      <c r="D1459" t="s">
        <v>1131</v>
      </c>
      <c r="E1459" t="s">
        <v>1132</v>
      </c>
      <c r="F1459" t="s">
        <v>2515</v>
      </c>
      <c r="G1459" t="s">
        <v>2538</v>
      </c>
      <c r="H1459" t="s">
        <v>1317</v>
      </c>
      <c r="I1459" s="1245">
        <v>615810137.73000002</v>
      </c>
    </row>
    <row r="1460" spans="1:9" x14ac:dyDescent="0.35">
      <c r="A1460">
        <v>43011</v>
      </c>
      <c r="B1460" s="1242">
        <v>45287</v>
      </c>
      <c r="C1460" s="1243">
        <v>0.49652777777777773</v>
      </c>
      <c r="D1460" t="s">
        <v>1131</v>
      </c>
      <c r="E1460" t="s">
        <v>1132</v>
      </c>
      <c r="F1460" t="s">
        <v>2515</v>
      </c>
      <c r="G1460" t="s">
        <v>2539</v>
      </c>
      <c r="H1460" t="s">
        <v>1317</v>
      </c>
      <c r="I1460" t="s">
        <v>2540</v>
      </c>
    </row>
    <row r="1461" spans="1:9" x14ac:dyDescent="0.35">
      <c r="A1461">
        <v>43012</v>
      </c>
      <c r="B1461" s="1242">
        <v>45287</v>
      </c>
      <c r="C1461" s="1243">
        <v>0.49652777777777773</v>
      </c>
      <c r="D1461" t="s">
        <v>1131</v>
      </c>
      <c r="E1461" t="s">
        <v>1132</v>
      </c>
      <c r="F1461" t="s">
        <v>2515</v>
      </c>
      <c r="G1461" t="s">
        <v>2541</v>
      </c>
      <c r="H1461" t="s">
        <v>1317</v>
      </c>
      <c r="I1461">
        <v>12</v>
      </c>
    </row>
    <row r="1462" spans="1:9" x14ac:dyDescent="0.35">
      <c r="A1462">
        <v>43013</v>
      </c>
      <c r="B1462" s="1242">
        <v>45287</v>
      </c>
      <c r="C1462" s="1243">
        <v>0.49652777777777773</v>
      </c>
      <c r="D1462" t="s">
        <v>1131</v>
      </c>
      <c r="E1462" t="s">
        <v>1132</v>
      </c>
      <c r="F1462" t="s">
        <v>2515</v>
      </c>
      <c r="G1462" t="s">
        <v>2542</v>
      </c>
      <c r="H1462" t="s">
        <v>1317</v>
      </c>
      <c r="I1462" s="1245">
        <v>616390705.88999999</v>
      </c>
    </row>
    <row r="1463" spans="1:9" x14ac:dyDescent="0.35">
      <c r="A1463">
        <v>43014</v>
      </c>
      <c r="B1463" s="1242">
        <v>45287</v>
      </c>
      <c r="C1463" s="1243">
        <v>0.49652777777777773</v>
      </c>
      <c r="D1463" t="s">
        <v>1131</v>
      </c>
      <c r="E1463" t="s">
        <v>1132</v>
      </c>
      <c r="F1463" t="s">
        <v>2515</v>
      </c>
      <c r="G1463" t="s">
        <v>2543</v>
      </c>
      <c r="H1463" t="s">
        <v>1317</v>
      </c>
      <c r="I1463" t="s">
        <v>2544</v>
      </c>
    </row>
    <row r="1464" spans="1:9" x14ac:dyDescent="0.35">
      <c r="A1464">
        <v>43015</v>
      </c>
      <c r="B1464" s="1242">
        <v>45287</v>
      </c>
      <c r="C1464" s="1243">
        <v>0.49652777777777773</v>
      </c>
      <c r="D1464" t="s">
        <v>1131</v>
      </c>
      <c r="E1464" t="s">
        <v>1132</v>
      </c>
      <c r="F1464" t="s">
        <v>2515</v>
      </c>
      <c r="G1464" t="s">
        <v>2545</v>
      </c>
      <c r="H1464" t="s">
        <v>1317</v>
      </c>
      <c r="I1464" t="s">
        <v>2546</v>
      </c>
    </row>
    <row r="1465" spans="1:9" x14ac:dyDescent="0.35">
      <c r="A1465">
        <v>43016</v>
      </c>
      <c r="B1465" s="1242">
        <v>45287</v>
      </c>
      <c r="C1465" s="1243">
        <v>0.49652777777777773</v>
      </c>
      <c r="D1465" t="s">
        <v>1131</v>
      </c>
      <c r="E1465" t="s">
        <v>1132</v>
      </c>
      <c r="F1465" t="s">
        <v>2515</v>
      </c>
      <c r="G1465" t="s">
        <v>2547</v>
      </c>
      <c r="H1465" t="s">
        <v>1317</v>
      </c>
      <c r="I1465" s="1246">
        <v>0.97</v>
      </c>
    </row>
    <row r="1466" spans="1:9" x14ac:dyDescent="0.35">
      <c r="A1466">
        <v>43017</v>
      </c>
      <c r="B1466" s="1242">
        <v>45287</v>
      </c>
      <c r="C1466" s="1243">
        <v>0.49652777777777773</v>
      </c>
      <c r="D1466" t="s">
        <v>1131</v>
      </c>
      <c r="E1466" t="s">
        <v>1132</v>
      </c>
      <c r="F1466" t="s">
        <v>2515</v>
      </c>
      <c r="G1466" t="s">
        <v>2548</v>
      </c>
      <c r="H1466" t="s">
        <v>1317</v>
      </c>
      <c r="I1466" t="s">
        <v>2549</v>
      </c>
    </row>
    <row r="1467" spans="1:9" x14ac:dyDescent="0.35">
      <c r="A1467">
        <v>43018</v>
      </c>
      <c r="B1467" s="1242">
        <v>45287</v>
      </c>
      <c r="C1467" s="1243">
        <v>0.49652777777777773</v>
      </c>
      <c r="D1467" t="s">
        <v>1131</v>
      </c>
      <c r="E1467" t="s">
        <v>1132</v>
      </c>
      <c r="F1467" t="s">
        <v>2515</v>
      </c>
      <c r="G1467" t="s">
        <v>2550</v>
      </c>
      <c r="H1467" t="s">
        <v>1317</v>
      </c>
      <c r="I1467" t="s">
        <v>2551</v>
      </c>
    </row>
    <row r="1468" spans="1:9" x14ac:dyDescent="0.35">
      <c r="A1468">
        <v>43019</v>
      </c>
      <c r="B1468" s="1242">
        <v>45287</v>
      </c>
      <c r="C1468" s="1243">
        <v>0.49652777777777773</v>
      </c>
      <c r="D1468" t="s">
        <v>1131</v>
      </c>
      <c r="E1468" t="s">
        <v>1132</v>
      </c>
      <c r="F1468" t="s">
        <v>2515</v>
      </c>
      <c r="G1468" t="s">
        <v>2552</v>
      </c>
      <c r="H1468" t="s">
        <v>1317</v>
      </c>
      <c r="I1468" t="s">
        <v>2553</v>
      </c>
    </row>
    <row r="1469" spans="1:9" x14ac:dyDescent="0.35">
      <c r="A1469">
        <v>43020</v>
      </c>
      <c r="B1469" s="1242">
        <v>45287</v>
      </c>
      <c r="C1469" s="1243">
        <v>0.49652777777777773</v>
      </c>
      <c r="D1469" t="s">
        <v>1131</v>
      </c>
      <c r="E1469" t="s">
        <v>1132</v>
      </c>
      <c r="F1469" t="s">
        <v>2515</v>
      </c>
      <c r="G1469" t="s">
        <v>2554</v>
      </c>
      <c r="H1469" t="s">
        <v>1317</v>
      </c>
      <c r="I1469" t="s">
        <v>2555</v>
      </c>
    </row>
    <row r="1470" spans="1:9" x14ac:dyDescent="0.35">
      <c r="A1470">
        <v>43021</v>
      </c>
      <c r="B1470" s="1242">
        <v>45287</v>
      </c>
      <c r="C1470" s="1243">
        <v>0.49652777777777773</v>
      </c>
      <c r="D1470" t="s">
        <v>1131</v>
      </c>
      <c r="E1470" t="s">
        <v>1132</v>
      </c>
      <c r="F1470" t="s">
        <v>2515</v>
      </c>
      <c r="G1470" t="s">
        <v>2556</v>
      </c>
      <c r="H1470" t="s">
        <v>1317</v>
      </c>
      <c r="I1470">
        <v>0</v>
      </c>
    </row>
    <row r="1471" spans="1:9" x14ac:dyDescent="0.35">
      <c r="A1471">
        <v>43022</v>
      </c>
      <c r="B1471" s="1242">
        <v>45287</v>
      </c>
      <c r="C1471" s="1243">
        <v>0.49652777777777773</v>
      </c>
      <c r="D1471" t="s">
        <v>1131</v>
      </c>
      <c r="E1471" t="s">
        <v>1132</v>
      </c>
      <c r="F1471" t="s">
        <v>2515</v>
      </c>
      <c r="G1471" t="s">
        <v>2557</v>
      </c>
      <c r="H1471" t="s">
        <v>1317</v>
      </c>
      <c r="I1471" s="1245">
        <v>609726827.04999995</v>
      </c>
    </row>
    <row r="1472" spans="1:9" x14ac:dyDescent="0.35">
      <c r="A1472">
        <v>43023</v>
      </c>
      <c r="B1472" s="1242">
        <v>45287</v>
      </c>
      <c r="C1472" s="1243">
        <v>0.49652777777777773</v>
      </c>
      <c r="D1472" t="s">
        <v>1131</v>
      </c>
      <c r="E1472" t="s">
        <v>1132</v>
      </c>
      <c r="F1472" t="s">
        <v>2515</v>
      </c>
      <c r="G1472" t="s">
        <v>2558</v>
      </c>
      <c r="H1472" t="s">
        <v>1317</v>
      </c>
      <c r="I1472" t="s">
        <v>2559</v>
      </c>
    </row>
    <row r="1473" spans="1:9" x14ac:dyDescent="0.35">
      <c r="A1473">
        <v>43024</v>
      </c>
      <c r="B1473" s="1242">
        <v>45287</v>
      </c>
      <c r="C1473" s="1243">
        <v>0.49652777777777773</v>
      </c>
      <c r="D1473" t="s">
        <v>1131</v>
      </c>
      <c r="E1473" t="s">
        <v>1132</v>
      </c>
      <c r="F1473" t="s">
        <v>2515</v>
      </c>
      <c r="G1473" t="s">
        <v>2560</v>
      </c>
      <c r="H1473" t="s">
        <v>1317</v>
      </c>
      <c r="I1473" t="s">
        <v>2561</v>
      </c>
    </row>
    <row r="1474" spans="1:9" x14ac:dyDescent="0.35">
      <c r="A1474">
        <v>43025</v>
      </c>
      <c r="B1474" s="1242">
        <v>45287</v>
      </c>
      <c r="C1474" s="1243">
        <v>0.49652777777777773</v>
      </c>
      <c r="D1474" t="s">
        <v>1131</v>
      </c>
      <c r="E1474" t="s">
        <v>1132</v>
      </c>
      <c r="F1474" t="s">
        <v>2515</v>
      </c>
      <c r="G1474" t="s">
        <v>2562</v>
      </c>
      <c r="H1474" t="s">
        <v>1317</v>
      </c>
      <c r="I1474" s="1177">
        <v>0.02</v>
      </c>
    </row>
    <row r="1475" spans="1:9" x14ac:dyDescent="0.35">
      <c r="A1475">
        <v>43026</v>
      </c>
      <c r="B1475" s="1242">
        <v>45287</v>
      </c>
      <c r="C1475" s="1243">
        <v>0.49652777777777773</v>
      </c>
      <c r="D1475" t="s">
        <v>1131</v>
      </c>
      <c r="E1475" t="s">
        <v>1132</v>
      </c>
      <c r="F1475" t="s">
        <v>2515</v>
      </c>
      <c r="G1475" t="s">
        <v>2563</v>
      </c>
      <c r="H1475" t="s">
        <v>1317</v>
      </c>
      <c r="I1475" t="s">
        <v>2564</v>
      </c>
    </row>
    <row r="1476" spans="1:9" x14ac:dyDescent="0.35">
      <c r="A1476">
        <v>43027</v>
      </c>
      <c r="B1476" s="1242">
        <v>45287</v>
      </c>
      <c r="C1476" s="1243">
        <v>0.49652777777777773</v>
      </c>
      <c r="D1476" t="s">
        <v>1131</v>
      </c>
      <c r="E1476" t="s">
        <v>1132</v>
      </c>
      <c r="F1476" t="s">
        <v>2515</v>
      </c>
      <c r="G1476" t="s">
        <v>2565</v>
      </c>
      <c r="H1476" t="s">
        <v>1317</v>
      </c>
      <c r="I1476" t="s">
        <v>2566</v>
      </c>
    </row>
    <row r="1477" spans="1:9" x14ac:dyDescent="0.35">
      <c r="A1477">
        <v>43028</v>
      </c>
      <c r="B1477" s="1242">
        <v>45287</v>
      </c>
      <c r="C1477" s="1243">
        <v>0.49652777777777773</v>
      </c>
      <c r="D1477" t="s">
        <v>1131</v>
      </c>
      <c r="E1477" t="s">
        <v>1132</v>
      </c>
      <c r="F1477" t="s">
        <v>2515</v>
      </c>
      <c r="G1477" t="s">
        <v>2567</v>
      </c>
      <c r="H1477" t="s">
        <v>1317</v>
      </c>
      <c r="I1477" t="s">
        <v>2568</v>
      </c>
    </row>
    <row r="1478" spans="1:9" x14ac:dyDescent="0.35">
      <c r="A1478">
        <v>43029</v>
      </c>
      <c r="B1478" s="1242">
        <v>45287</v>
      </c>
      <c r="C1478" s="1243">
        <v>0.49652777777777773</v>
      </c>
      <c r="D1478" t="s">
        <v>1131</v>
      </c>
      <c r="E1478" t="s">
        <v>1132</v>
      </c>
      <c r="F1478" t="s">
        <v>2515</v>
      </c>
      <c r="G1478" t="s">
        <v>2569</v>
      </c>
      <c r="H1478" t="s">
        <v>1317</v>
      </c>
      <c r="I1478">
        <v>0</v>
      </c>
    </row>
    <row r="1479" spans="1:9" x14ac:dyDescent="0.35">
      <c r="A1479">
        <v>43030</v>
      </c>
      <c r="B1479" s="1242">
        <v>45287</v>
      </c>
      <c r="C1479" s="1243">
        <v>0.49652777777777773</v>
      </c>
      <c r="D1479" t="s">
        <v>1131</v>
      </c>
      <c r="E1479" t="s">
        <v>1132</v>
      </c>
      <c r="F1479" t="s">
        <v>2515</v>
      </c>
      <c r="G1479" t="s">
        <v>2570</v>
      </c>
      <c r="H1479" t="s">
        <v>1317</v>
      </c>
      <c r="I1479" s="1245">
        <v>593450674.5</v>
      </c>
    </row>
    <row r="1480" spans="1:9" x14ac:dyDescent="0.35">
      <c r="A1480">
        <v>43031</v>
      </c>
      <c r="B1480" s="1242">
        <v>45287</v>
      </c>
      <c r="C1480" s="1243">
        <v>0.49652777777777773</v>
      </c>
      <c r="D1480" t="s">
        <v>1131</v>
      </c>
      <c r="E1480" t="s">
        <v>1132</v>
      </c>
      <c r="F1480" t="s">
        <v>2515</v>
      </c>
      <c r="G1480" t="s">
        <v>2571</v>
      </c>
      <c r="H1480" t="s">
        <v>1317</v>
      </c>
      <c r="I1480" t="s">
        <v>2572</v>
      </c>
    </row>
    <row r="1481" spans="1:9" x14ac:dyDescent="0.35">
      <c r="A1481">
        <v>43032</v>
      </c>
      <c r="B1481" s="1242">
        <v>45287</v>
      </c>
      <c r="C1481" s="1243">
        <v>0.49652777777777773</v>
      </c>
      <c r="D1481" t="s">
        <v>1131</v>
      </c>
      <c r="E1481" t="s">
        <v>1132</v>
      </c>
      <c r="F1481" t="s">
        <v>2515</v>
      </c>
      <c r="G1481" t="s">
        <v>2573</v>
      </c>
      <c r="H1481" t="s">
        <v>1317</v>
      </c>
      <c r="I1481" t="s">
        <v>2574</v>
      </c>
    </row>
    <row r="1482" spans="1:9" x14ac:dyDescent="0.35">
      <c r="A1482">
        <v>43033</v>
      </c>
      <c r="B1482" s="1242">
        <v>45287</v>
      </c>
      <c r="C1482" s="1243">
        <v>0.49652777777777773</v>
      </c>
      <c r="D1482" t="s">
        <v>1131</v>
      </c>
      <c r="E1482" t="s">
        <v>1132</v>
      </c>
      <c r="F1482" t="s">
        <v>2515</v>
      </c>
      <c r="G1482" t="s">
        <v>2575</v>
      </c>
      <c r="H1482" t="s">
        <v>1317</v>
      </c>
      <c r="I1482" t="s">
        <v>2576</v>
      </c>
    </row>
    <row r="1483" spans="1:9" x14ac:dyDescent="0.35">
      <c r="A1483">
        <v>43034</v>
      </c>
      <c r="B1483" s="1242">
        <v>45287</v>
      </c>
      <c r="C1483" s="1243">
        <v>0.49652777777777773</v>
      </c>
      <c r="D1483" t="s">
        <v>1131</v>
      </c>
      <c r="E1483" t="s">
        <v>1132</v>
      </c>
      <c r="F1483" t="s">
        <v>2515</v>
      </c>
      <c r="G1483" t="s">
        <v>1349</v>
      </c>
      <c r="H1483" t="s">
        <v>1317</v>
      </c>
      <c r="I1483" t="s">
        <v>2577</v>
      </c>
    </row>
    <row r="1484" spans="1:9" x14ac:dyDescent="0.35">
      <c r="A1484">
        <v>43035</v>
      </c>
      <c r="B1484" s="1242">
        <v>45287</v>
      </c>
      <c r="C1484" s="1243">
        <v>0.49652777777777773</v>
      </c>
      <c r="D1484" t="s">
        <v>1131</v>
      </c>
      <c r="E1484" t="s">
        <v>1132</v>
      </c>
      <c r="F1484" t="s">
        <v>2515</v>
      </c>
      <c r="G1484" t="s">
        <v>2578</v>
      </c>
      <c r="H1484" t="s">
        <v>1317</v>
      </c>
      <c r="I1484" t="s">
        <v>2579</v>
      </c>
    </row>
    <row r="1485" spans="1:9" x14ac:dyDescent="0.35">
      <c r="A1485">
        <v>43036</v>
      </c>
      <c r="B1485" s="1242">
        <v>45287</v>
      </c>
      <c r="C1485" s="1243">
        <v>0.49652777777777773</v>
      </c>
      <c r="D1485" t="s">
        <v>1131</v>
      </c>
      <c r="E1485" t="s">
        <v>1132</v>
      </c>
      <c r="F1485" t="s">
        <v>2515</v>
      </c>
      <c r="G1485" t="s">
        <v>2580</v>
      </c>
      <c r="H1485" t="s">
        <v>1317</v>
      </c>
      <c r="I1485" t="s">
        <v>2581</v>
      </c>
    </row>
    <row r="1486" spans="1:9" x14ac:dyDescent="0.35">
      <c r="A1486">
        <v>43037</v>
      </c>
      <c r="B1486" s="1242">
        <v>45287</v>
      </c>
      <c r="C1486" s="1243">
        <v>0.49652777777777773</v>
      </c>
      <c r="D1486" t="s">
        <v>1131</v>
      </c>
      <c r="E1486" t="s">
        <v>1132</v>
      </c>
      <c r="F1486" t="s">
        <v>2515</v>
      </c>
      <c r="G1486" t="s">
        <v>2582</v>
      </c>
      <c r="H1486" t="s">
        <v>1317</v>
      </c>
      <c r="I1486" s="1245">
        <v>616390705.88999999</v>
      </c>
    </row>
    <row r="1487" spans="1:9" x14ac:dyDescent="0.35">
      <c r="A1487">
        <v>43038</v>
      </c>
      <c r="B1487" s="1242">
        <v>45287</v>
      </c>
      <c r="C1487" s="1243">
        <v>0.49652777777777773</v>
      </c>
      <c r="D1487" t="s">
        <v>1131</v>
      </c>
      <c r="E1487" t="s">
        <v>1132</v>
      </c>
      <c r="F1487" t="s">
        <v>2515</v>
      </c>
      <c r="G1487" t="s">
        <v>2583</v>
      </c>
      <c r="H1487" t="s">
        <v>1317</v>
      </c>
      <c r="I1487" t="s">
        <v>2584</v>
      </c>
    </row>
    <row r="1488" spans="1:9" x14ac:dyDescent="0.35">
      <c r="A1488">
        <v>43039</v>
      </c>
      <c r="B1488" s="1242">
        <v>45287</v>
      </c>
      <c r="C1488" s="1243">
        <v>0.49652777777777773</v>
      </c>
      <c r="D1488" t="s">
        <v>1131</v>
      </c>
      <c r="E1488" t="s">
        <v>1132</v>
      </c>
      <c r="F1488" t="s">
        <v>2515</v>
      </c>
      <c r="G1488" t="s">
        <v>2585</v>
      </c>
      <c r="H1488" t="s">
        <v>1317</v>
      </c>
      <c r="I1488" s="1177">
        <v>0.38400000000000001</v>
      </c>
    </row>
    <row r="1489" spans="1:9" x14ac:dyDescent="0.35">
      <c r="A1489">
        <v>43040</v>
      </c>
      <c r="B1489" s="1242">
        <v>45287</v>
      </c>
      <c r="C1489" s="1243">
        <v>0.49652777777777773</v>
      </c>
      <c r="D1489" t="s">
        <v>1131</v>
      </c>
      <c r="E1489" t="s">
        <v>1132</v>
      </c>
      <c r="F1489" t="s">
        <v>2515</v>
      </c>
      <c r="G1489" t="s">
        <v>1140</v>
      </c>
      <c r="H1489" t="s">
        <v>1317</v>
      </c>
      <c r="I1489" t="s">
        <v>2586</v>
      </c>
    </row>
    <row r="1490" spans="1:9" x14ac:dyDescent="0.35">
      <c r="A1490">
        <v>43041</v>
      </c>
      <c r="B1490" s="1242">
        <v>45287</v>
      </c>
      <c r="C1490" s="1243">
        <v>0.49652777777777773</v>
      </c>
      <c r="D1490" t="s">
        <v>1131</v>
      </c>
      <c r="E1490" t="s">
        <v>1132</v>
      </c>
      <c r="F1490" t="s">
        <v>2515</v>
      </c>
      <c r="G1490" t="s">
        <v>1141</v>
      </c>
      <c r="H1490" t="s">
        <v>1317</v>
      </c>
      <c r="I1490" t="s">
        <v>2587</v>
      </c>
    </row>
    <row r="1491" spans="1:9" x14ac:dyDescent="0.35">
      <c r="A1491">
        <v>43042</v>
      </c>
      <c r="B1491" s="1242">
        <v>45287</v>
      </c>
      <c r="C1491" s="1243">
        <v>0.49652777777777773</v>
      </c>
      <c r="D1491" t="s">
        <v>1131</v>
      </c>
      <c r="E1491" t="s">
        <v>1132</v>
      </c>
      <c r="F1491" t="s">
        <v>2515</v>
      </c>
      <c r="G1491" t="s">
        <v>1142</v>
      </c>
      <c r="H1491" t="s">
        <v>1317</v>
      </c>
      <c r="I1491" t="s">
        <v>2588</v>
      </c>
    </row>
    <row r="1492" spans="1:9" x14ac:dyDescent="0.35">
      <c r="A1492">
        <v>43043</v>
      </c>
      <c r="B1492" s="1242">
        <v>45287</v>
      </c>
      <c r="C1492" s="1243">
        <v>0.49652777777777773</v>
      </c>
      <c r="D1492" t="s">
        <v>1131</v>
      </c>
      <c r="E1492" t="s">
        <v>1132</v>
      </c>
      <c r="F1492" t="s">
        <v>2515</v>
      </c>
      <c r="G1492" t="s">
        <v>2589</v>
      </c>
      <c r="H1492" t="s">
        <v>1317</v>
      </c>
      <c r="I1492" t="s">
        <v>2590</v>
      </c>
    </row>
    <row r="1493" spans="1:9" x14ac:dyDescent="0.35">
      <c r="A1493">
        <v>43044</v>
      </c>
      <c r="B1493" s="1242">
        <v>45287</v>
      </c>
      <c r="C1493" s="1243">
        <v>0.49652777777777773</v>
      </c>
      <c r="D1493" t="s">
        <v>1131</v>
      </c>
      <c r="E1493" t="s">
        <v>1132</v>
      </c>
      <c r="F1493" t="s">
        <v>2515</v>
      </c>
      <c r="G1493" t="s">
        <v>1149</v>
      </c>
      <c r="H1493" t="s">
        <v>1317</v>
      </c>
      <c r="I1493" t="s">
        <v>2591</v>
      </c>
    </row>
    <row r="1494" spans="1:9" x14ac:dyDescent="0.35">
      <c r="A1494">
        <v>43045</v>
      </c>
      <c r="B1494" s="1242">
        <v>45287</v>
      </c>
      <c r="C1494" s="1243">
        <v>0.49652777777777773</v>
      </c>
      <c r="D1494" t="s">
        <v>1131</v>
      </c>
      <c r="E1494" t="s">
        <v>1132</v>
      </c>
      <c r="F1494" t="s">
        <v>2515</v>
      </c>
      <c r="G1494" t="s">
        <v>1150</v>
      </c>
      <c r="H1494" t="s">
        <v>1317</v>
      </c>
      <c r="I1494" t="s">
        <v>2592</v>
      </c>
    </row>
    <row r="1495" spans="1:9" x14ac:dyDescent="0.35">
      <c r="A1495">
        <v>43046</v>
      </c>
      <c r="B1495" s="1242">
        <v>45287</v>
      </c>
      <c r="C1495" s="1243">
        <v>0.49652777777777773</v>
      </c>
      <c r="D1495" t="s">
        <v>1131</v>
      </c>
      <c r="E1495" t="s">
        <v>1132</v>
      </c>
      <c r="F1495" t="s">
        <v>2515</v>
      </c>
      <c r="G1495" t="s">
        <v>1151</v>
      </c>
      <c r="H1495" t="s">
        <v>1317</v>
      </c>
      <c r="I1495" t="s">
        <v>2593</v>
      </c>
    </row>
    <row r="1496" spans="1:9" x14ac:dyDescent="0.35">
      <c r="A1496">
        <v>43047</v>
      </c>
      <c r="B1496" s="1242">
        <v>45287</v>
      </c>
      <c r="C1496" s="1243">
        <v>0.49652777777777773</v>
      </c>
      <c r="D1496" t="s">
        <v>1131</v>
      </c>
      <c r="E1496" t="s">
        <v>1132</v>
      </c>
      <c r="F1496" t="s">
        <v>2515</v>
      </c>
      <c r="G1496" t="s">
        <v>2594</v>
      </c>
      <c r="H1496" t="s">
        <v>1317</v>
      </c>
      <c r="I1496" t="s">
        <v>2595</v>
      </c>
    </row>
    <row r="1497" spans="1:9" x14ac:dyDescent="0.35">
      <c r="A1497">
        <v>43048</v>
      </c>
      <c r="B1497" s="1242">
        <v>45287</v>
      </c>
      <c r="C1497" s="1243">
        <v>0.49652777777777773</v>
      </c>
      <c r="D1497" t="s">
        <v>1131</v>
      </c>
      <c r="E1497" t="s">
        <v>1132</v>
      </c>
      <c r="F1497" t="s">
        <v>2515</v>
      </c>
      <c r="G1497" t="s">
        <v>1158</v>
      </c>
      <c r="H1497" t="s">
        <v>1317</v>
      </c>
      <c r="I1497" t="s">
        <v>2596</v>
      </c>
    </row>
    <row r="1498" spans="1:9" x14ac:dyDescent="0.35">
      <c r="A1498">
        <v>43049</v>
      </c>
      <c r="B1498" s="1242">
        <v>45287</v>
      </c>
      <c r="C1498" s="1243">
        <v>0.49652777777777773</v>
      </c>
      <c r="D1498" t="s">
        <v>1131</v>
      </c>
      <c r="E1498" t="s">
        <v>1132</v>
      </c>
      <c r="F1498" t="s">
        <v>2515</v>
      </c>
      <c r="G1498" t="s">
        <v>1159</v>
      </c>
      <c r="H1498" t="s">
        <v>1317</v>
      </c>
      <c r="I1498" t="s">
        <v>2597</v>
      </c>
    </row>
    <row r="1499" spans="1:9" x14ac:dyDescent="0.35">
      <c r="A1499">
        <v>43050</v>
      </c>
      <c r="B1499" s="1242">
        <v>45287</v>
      </c>
      <c r="C1499" s="1243">
        <v>0.49652777777777773</v>
      </c>
      <c r="D1499" t="s">
        <v>1131</v>
      </c>
      <c r="E1499" t="s">
        <v>1132</v>
      </c>
      <c r="F1499" t="s">
        <v>2515</v>
      </c>
      <c r="G1499" t="s">
        <v>1160</v>
      </c>
      <c r="H1499" t="s">
        <v>1317</v>
      </c>
      <c r="I1499" t="s">
        <v>2598</v>
      </c>
    </row>
    <row r="1500" spans="1:9" x14ac:dyDescent="0.35">
      <c r="A1500">
        <v>43051</v>
      </c>
      <c r="B1500" s="1242">
        <v>45287</v>
      </c>
      <c r="C1500" s="1243">
        <v>0.49652777777777773</v>
      </c>
      <c r="D1500" t="s">
        <v>1131</v>
      </c>
      <c r="E1500" t="s">
        <v>1132</v>
      </c>
      <c r="F1500" t="s">
        <v>2515</v>
      </c>
      <c r="G1500" t="s">
        <v>2599</v>
      </c>
      <c r="H1500" t="s">
        <v>1317</v>
      </c>
      <c r="I1500" t="s">
        <v>2535</v>
      </c>
    </row>
    <row r="1501" spans="1:9" x14ac:dyDescent="0.35">
      <c r="A1501">
        <v>43052</v>
      </c>
      <c r="B1501" s="1242">
        <v>45287</v>
      </c>
      <c r="C1501" s="1243">
        <v>0.49652777777777773</v>
      </c>
      <c r="D1501" t="s">
        <v>1131</v>
      </c>
      <c r="E1501" t="s">
        <v>1132</v>
      </c>
      <c r="F1501" t="s">
        <v>2515</v>
      </c>
      <c r="G1501" t="s">
        <v>1176</v>
      </c>
      <c r="H1501" t="s">
        <v>1317</v>
      </c>
      <c r="I1501" t="s">
        <v>2600</v>
      </c>
    </row>
    <row r="1502" spans="1:9" x14ac:dyDescent="0.35">
      <c r="A1502">
        <v>43053</v>
      </c>
      <c r="B1502" s="1242">
        <v>45287</v>
      </c>
      <c r="C1502" s="1243">
        <v>0.49652777777777773</v>
      </c>
      <c r="D1502" t="s">
        <v>1131</v>
      </c>
      <c r="E1502" t="s">
        <v>1132</v>
      </c>
      <c r="F1502" t="s">
        <v>2515</v>
      </c>
      <c r="G1502" t="s">
        <v>1177</v>
      </c>
      <c r="H1502" t="s">
        <v>1317</v>
      </c>
      <c r="I1502" t="s">
        <v>2601</v>
      </c>
    </row>
    <row r="1503" spans="1:9" x14ac:dyDescent="0.35">
      <c r="A1503">
        <v>43054</v>
      </c>
      <c r="B1503" s="1242">
        <v>45287</v>
      </c>
      <c r="C1503" s="1243">
        <v>0.49652777777777773</v>
      </c>
      <c r="D1503" t="s">
        <v>1131</v>
      </c>
      <c r="E1503" t="s">
        <v>1132</v>
      </c>
      <c r="F1503" t="s">
        <v>2515</v>
      </c>
      <c r="G1503" t="s">
        <v>1178</v>
      </c>
      <c r="H1503" t="s">
        <v>1317</v>
      </c>
      <c r="I1503" t="s">
        <v>2602</v>
      </c>
    </row>
    <row r="1504" spans="1:9" x14ac:dyDescent="0.35">
      <c r="A1504">
        <v>43055</v>
      </c>
      <c r="B1504" s="1242">
        <v>45287</v>
      </c>
      <c r="C1504" s="1243">
        <v>0.49652777777777773</v>
      </c>
      <c r="D1504" t="s">
        <v>1131</v>
      </c>
      <c r="E1504" t="s">
        <v>1132</v>
      </c>
      <c r="F1504" t="s">
        <v>2515</v>
      </c>
      <c r="G1504" t="s">
        <v>2603</v>
      </c>
      <c r="H1504" t="s">
        <v>1317</v>
      </c>
      <c r="I1504" t="s">
        <v>2604</v>
      </c>
    </row>
    <row r="1505" spans="1:9" x14ac:dyDescent="0.35">
      <c r="A1505">
        <v>43056</v>
      </c>
      <c r="B1505" s="1242">
        <v>45287</v>
      </c>
      <c r="C1505" s="1243">
        <v>0.49652777777777773</v>
      </c>
      <c r="D1505" t="s">
        <v>1131</v>
      </c>
      <c r="E1505" t="s">
        <v>1132</v>
      </c>
      <c r="F1505" t="s">
        <v>2515</v>
      </c>
      <c r="G1505" t="s">
        <v>2605</v>
      </c>
      <c r="H1505" t="s">
        <v>1317</v>
      </c>
      <c r="I1505" t="s">
        <v>2606</v>
      </c>
    </row>
    <row r="1506" spans="1:9" x14ac:dyDescent="0.35">
      <c r="A1506">
        <v>43057</v>
      </c>
      <c r="B1506" s="1242">
        <v>45287</v>
      </c>
      <c r="C1506" s="1243">
        <v>0.49652777777777773</v>
      </c>
      <c r="D1506" t="s">
        <v>1131</v>
      </c>
      <c r="E1506" t="s">
        <v>1132</v>
      </c>
      <c r="F1506" t="s">
        <v>2515</v>
      </c>
      <c r="G1506" t="s">
        <v>1185</v>
      </c>
      <c r="H1506" t="s">
        <v>1317</v>
      </c>
      <c r="I1506" t="s">
        <v>2607</v>
      </c>
    </row>
    <row r="1507" spans="1:9" x14ac:dyDescent="0.35">
      <c r="A1507">
        <v>43058</v>
      </c>
      <c r="B1507" s="1242">
        <v>45287</v>
      </c>
      <c r="C1507" s="1243">
        <v>0.49652777777777773</v>
      </c>
      <c r="D1507" t="s">
        <v>1131</v>
      </c>
      <c r="E1507" t="s">
        <v>1132</v>
      </c>
      <c r="F1507" t="s">
        <v>2515</v>
      </c>
      <c r="G1507" t="s">
        <v>1186</v>
      </c>
      <c r="H1507" t="s">
        <v>1317</v>
      </c>
      <c r="I1507" t="s">
        <v>2608</v>
      </c>
    </row>
    <row r="1508" spans="1:9" x14ac:dyDescent="0.35">
      <c r="A1508">
        <v>43059</v>
      </c>
      <c r="B1508" s="1242">
        <v>45287</v>
      </c>
      <c r="C1508" s="1243">
        <v>0.49652777777777773</v>
      </c>
      <c r="D1508" t="s">
        <v>1131</v>
      </c>
      <c r="E1508" t="s">
        <v>1132</v>
      </c>
      <c r="F1508" t="s">
        <v>2515</v>
      </c>
      <c r="G1508" t="s">
        <v>1187</v>
      </c>
      <c r="H1508" t="s">
        <v>1317</v>
      </c>
      <c r="I1508" t="s">
        <v>2609</v>
      </c>
    </row>
    <row r="1509" spans="1:9" x14ac:dyDescent="0.35">
      <c r="A1509">
        <v>43060</v>
      </c>
      <c r="B1509" s="1242">
        <v>45287</v>
      </c>
      <c r="C1509" s="1243">
        <v>0.49652777777777773</v>
      </c>
      <c r="D1509" t="s">
        <v>1131</v>
      </c>
      <c r="E1509" t="s">
        <v>1132</v>
      </c>
      <c r="F1509" t="s">
        <v>2515</v>
      </c>
      <c r="G1509" t="s">
        <v>2610</v>
      </c>
      <c r="H1509" t="s">
        <v>1317</v>
      </c>
      <c r="I1509" t="s">
        <v>2611</v>
      </c>
    </row>
    <row r="1510" spans="1:9" x14ac:dyDescent="0.35">
      <c r="A1510">
        <v>43061</v>
      </c>
      <c r="B1510" s="1242">
        <v>45287</v>
      </c>
      <c r="C1510" s="1243">
        <v>0.49652777777777773</v>
      </c>
      <c r="D1510" t="s">
        <v>1131</v>
      </c>
      <c r="E1510" t="s">
        <v>1132</v>
      </c>
      <c r="F1510" t="s">
        <v>2515</v>
      </c>
      <c r="G1510" t="s">
        <v>2612</v>
      </c>
      <c r="H1510" t="s">
        <v>1317</v>
      </c>
      <c r="I1510" t="s">
        <v>2613</v>
      </c>
    </row>
    <row r="1511" spans="1:9" x14ac:dyDescent="0.35">
      <c r="A1511">
        <v>43062</v>
      </c>
      <c r="B1511" s="1242">
        <v>45287</v>
      </c>
      <c r="C1511" s="1243">
        <v>0.49652777777777773</v>
      </c>
      <c r="D1511" t="s">
        <v>1131</v>
      </c>
      <c r="E1511" t="s">
        <v>1132</v>
      </c>
      <c r="F1511" t="s">
        <v>2515</v>
      </c>
      <c r="G1511" t="s">
        <v>1194</v>
      </c>
      <c r="H1511" t="s">
        <v>1317</v>
      </c>
      <c r="I1511" t="s">
        <v>2614</v>
      </c>
    </row>
    <row r="1512" spans="1:9" x14ac:dyDescent="0.35">
      <c r="A1512">
        <v>43063</v>
      </c>
      <c r="B1512" s="1242">
        <v>45287</v>
      </c>
      <c r="C1512" s="1243">
        <v>0.49652777777777773</v>
      </c>
      <c r="D1512" t="s">
        <v>1131</v>
      </c>
      <c r="E1512" t="s">
        <v>1132</v>
      </c>
      <c r="F1512" t="s">
        <v>2515</v>
      </c>
      <c r="G1512" t="s">
        <v>1195</v>
      </c>
      <c r="H1512" t="s">
        <v>1317</v>
      </c>
      <c r="I1512" t="s">
        <v>2615</v>
      </c>
    </row>
    <row r="1513" spans="1:9" x14ac:dyDescent="0.35">
      <c r="A1513">
        <v>43064</v>
      </c>
      <c r="B1513" s="1242">
        <v>45287</v>
      </c>
      <c r="C1513" s="1243">
        <v>0.49652777777777773</v>
      </c>
      <c r="D1513" t="s">
        <v>1131</v>
      </c>
      <c r="E1513" t="s">
        <v>1132</v>
      </c>
      <c r="F1513" t="s">
        <v>2515</v>
      </c>
      <c r="G1513" t="s">
        <v>1196</v>
      </c>
      <c r="H1513" t="s">
        <v>1317</v>
      </c>
      <c r="I1513" t="s">
        <v>2616</v>
      </c>
    </row>
    <row r="1514" spans="1:9" x14ac:dyDescent="0.35">
      <c r="A1514">
        <v>43065</v>
      </c>
      <c r="B1514" s="1242">
        <v>45287</v>
      </c>
      <c r="C1514" s="1243">
        <v>0.49652777777777773</v>
      </c>
      <c r="D1514" t="s">
        <v>1131</v>
      </c>
      <c r="E1514" t="s">
        <v>1132</v>
      </c>
      <c r="F1514" t="s">
        <v>2515</v>
      </c>
      <c r="G1514" t="s">
        <v>2617</v>
      </c>
      <c r="H1514" t="s">
        <v>1317</v>
      </c>
      <c r="I1514" t="s">
        <v>2574</v>
      </c>
    </row>
    <row r="1515" spans="1:9" x14ac:dyDescent="0.35">
      <c r="A1515">
        <v>43066</v>
      </c>
      <c r="B1515" s="1242">
        <v>45287</v>
      </c>
      <c r="C1515" s="1243">
        <v>0.49652777777777773</v>
      </c>
      <c r="D1515" t="s">
        <v>1131</v>
      </c>
      <c r="E1515" t="s">
        <v>1132</v>
      </c>
      <c r="F1515" t="s">
        <v>2515</v>
      </c>
      <c r="G1515" t="s">
        <v>1203</v>
      </c>
      <c r="H1515" t="s">
        <v>1317</v>
      </c>
      <c r="I1515" t="s">
        <v>2618</v>
      </c>
    </row>
    <row r="1516" spans="1:9" x14ac:dyDescent="0.35">
      <c r="A1516">
        <v>43067</v>
      </c>
      <c r="B1516" s="1242">
        <v>45287</v>
      </c>
      <c r="C1516" s="1243">
        <v>0.49652777777777773</v>
      </c>
      <c r="D1516" t="s">
        <v>1131</v>
      </c>
      <c r="E1516" t="s">
        <v>1132</v>
      </c>
      <c r="F1516" t="s">
        <v>2515</v>
      </c>
      <c r="G1516" t="s">
        <v>1204</v>
      </c>
      <c r="H1516" t="s">
        <v>1317</v>
      </c>
      <c r="I1516" t="s">
        <v>2619</v>
      </c>
    </row>
    <row r="1517" spans="1:9" x14ac:dyDescent="0.35">
      <c r="A1517">
        <v>43068</v>
      </c>
      <c r="B1517" s="1242">
        <v>45287</v>
      </c>
      <c r="C1517" s="1243">
        <v>0.49652777777777773</v>
      </c>
      <c r="D1517" t="s">
        <v>1131</v>
      </c>
      <c r="E1517" t="s">
        <v>1132</v>
      </c>
      <c r="F1517" t="s">
        <v>2515</v>
      </c>
      <c r="G1517" t="s">
        <v>1205</v>
      </c>
      <c r="H1517" t="s">
        <v>1317</v>
      </c>
      <c r="I1517" t="s">
        <v>2620</v>
      </c>
    </row>
    <row r="1518" spans="1:9" x14ac:dyDescent="0.35">
      <c r="A1518">
        <v>43069</v>
      </c>
      <c r="B1518" s="1242">
        <v>45287</v>
      </c>
      <c r="C1518" s="1243">
        <v>0.49652777777777773</v>
      </c>
      <c r="D1518" t="s">
        <v>1131</v>
      </c>
      <c r="E1518" t="s">
        <v>1132</v>
      </c>
      <c r="F1518" t="s">
        <v>2515</v>
      </c>
      <c r="G1518" t="s">
        <v>2621</v>
      </c>
      <c r="H1518" t="s">
        <v>1317</v>
      </c>
      <c r="I1518" t="s">
        <v>2622</v>
      </c>
    </row>
    <row r="1519" spans="1:9" x14ac:dyDescent="0.35">
      <c r="A1519">
        <v>43070</v>
      </c>
      <c r="B1519" s="1242">
        <v>45287</v>
      </c>
      <c r="C1519" s="1243">
        <v>0.49652777777777773</v>
      </c>
      <c r="D1519" t="s">
        <v>1131</v>
      </c>
      <c r="E1519" t="s">
        <v>1132</v>
      </c>
      <c r="F1519" t="s">
        <v>2515</v>
      </c>
      <c r="G1519" t="s">
        <v>2623</v>
      </c>
      <c r="H1519" t="s">
        <v>1317</v>
      </c>
      <c r="I1519" t="s">
        <v>2624</v>
      </c>
    </row>
    <row r="1520" spans="1:9" x14ac:dyDescent="0.35">
      <c r="A1520">
        <v>43071</v>
      </c>
      <c r="B1520" s="1242">
        <v>45287</v>
      </c>
      <c r="C1520" s="1243">
        <v>0.49652777777777773</v>
      </c>
      <c r="D1520" t="s">
        <v>1131</v>
      </c>
      <c r="E1520" t="s">
        <v>1132</v>
      </c>
      <c r="F1520" t="s">
        <v>2515</v>
      </c>
      <c r="G1520" t="s">
        <v>1212</v>
      </c>
      <c r="H1520" t="s">
        <v>1317</v>
      </c>
      <c r="I1520" t="s">
        <v>2625</v>
      </c>
    </row>
    <row r="1521" spans="1:9" x14ac:dyDescent="0.35">
      <c r="A1521">
        <v>43072</v>
      </c>
      <c r="B1521" s="1242">
        <v>45287</v>
      </c>
      <c r="C1521" s="1243">
        <v>0.49652777777777773</v>
      </c>
      <c r="D1521" t="s">
        <v>1131</v>
      </c>
      <c r="E1521" t="s">
        <v>1132</v>
      </c>
      <c r="F1521" t="s">
        <v>2515</v>
      </c>
      <c r="G1521" t="s">
        <v>1213</v>
      </c>
      <c r="H1521" t="s">
        <v>1317</v>
      </c>
      <c r="I1521" t="s">
        <v>2626</v>
      </c>
    </row>
    <row r="1522" spans="1:9" x14ac:dyDescent="0.35">
      <c r="A1522">
        <v>43073</v>
      </c>
      <c r="B1522" s="1242">
        <v>45287</v>
      </c>
      <c r="C1522" s="1243">
        <v>0.49652777777777773</v>
      </c>
      <c r="D1522" t="s">
        <v>1131</v>
      </c>
      <c r="E1522" t="s">
        <v>1132</v>
      </c>
      <c r="F1522" t="s">
        <v>2515</v>
      </c>
      <c r="G1522" t="s">
        <v>1214</v>
      </c>
      <c r="H1522" t="s">
        <v>1317</v>
      </c>
      <c r="I1522" t="s">
        <v>2627</v>
      </c>
    </row>
    <row r="1523" spans="1:9" x14ac:dyDescent="0.35">
      <c r="A1523">
        <v>43074</v>
      </c>
      <c r="B1523" s="1242">
        <v>45287</v>
      </c>
      <c r="C1523" s="1243">
        <v>0.49652777777777773</v>
      </c>
      <c r="D1523" t="s">
        <v>1131</v>
      </c>
      <c r="E1523" t="s">
        <v>1132</v>
      </c>
      <c r="F1523" t="s">
        <v>2515</v>
      </c>
      <c r="G1523" t="s">
        <v>2628</v>
      </c>
      <c r="H1523" t="s">
        <v>1317</v>
      </c>
      <c r="I1523" t="s">
        <v>2590</v>
      </c>
    </row>
    <row r="1524" spans="1:9" x14ac:dyDescent="0.35">
      <c r="A1524">
        <v>43075</v>
      </c>
      <c r="B1524" s="1242">
        <v>45287</v>
      </c>
      <c r="C1524" s="1243">
        <v>0.49652777777777773</v>
      </c>
      <c r="D1524" t="s">
        <v>1131</v>
      </c>
      <c r="E1524" t="s">
        <v>1132</v>
      </c>
      <c r="F1524" t="s">
        <v>2515</v>
      </c>
      <c r="G1524" t="s">
        <v>1362</v>
      </c>
      <c r="H1524" t="s">
        <v>1317</v>
      </c>
      <c r="I1524" t="s">
        <v>2629</v>
      </c>
    </row>
    <row r="1525" spans="1:9" x14ac:dyDescent="0.35">
      <c r="A1525">
        <v>43076</v>
      </c>
      <c r="B1525" s="1242">
        <v>45287</v>
      </c>
      <c r="C1525" s="1243">
        <v>0.49652777777777773</v>
      </c>
      <c r="D1525" t="s">
        <v>1131</v>
      </c>
      <c r="E1525" t="s">
        <v>1132</v>
      </c>
      <c r="F1525" t="s">
        <v>2515</v>
      </c>
      <c r="G1525" t="s">
        <v>1221</v>
      </c>
      <c r="H1525" t="s">
        <v>1317</v>
      </c>
      <c r="I1525" t="s">
        <v>2630</v>
      </c>
    </row>
    <row r="1526" spans="1:9" x14ac:dyDescent="0.35">
      <c r="A1526">
        <v>43077</v>
      </c>
      <c r="B1526" s="1242">
        <v>45287</v>
      </c>
      <c r="C1526" s="1243">
        <v>0.49652777777777773</v>
      </c>
      <c r="D1526" t="s">
        <v>1131</v>
      </c>
      <c r="E1526" t="s">
        <v>1132</v>
      </c>
      <c r="F1526" t="s">
        <v>2515</v>
      </c>
      <c r="G1526" t="s">
        <v>1222</v>
      </c>
      <c r="H1526" t="s">
        <v>1317</v>
      </c>
      <c r="I1526" t="s">
        <v>2631</v>
      </c>
    </row>
    <row r="1527" spans="1:9" x14ac:dyDescent="0.35">
      <c r="A1527">
        <v>43078</v>
      </c>
      <c r="B1527" s="1242">
        <v>45287</v>
      </c>
      <c r="C1527" s="1243">
        <v>0.49652777777777773</v>
      </c>
      <c r="D1527" t="s">
        <v>1131</v>
      </c>
      <c r="E1527" t="s">
        <v>1132</v>
      </c>
      <c r="F1527" t="s">
        <v>2515</v>
      </c>
      <c r="G1527" t="s">
        <v>1223</v>
      </c>
      <c r="H1527" t="s">
        <v>1317</v>
      </c>
      <c r="I1527" t="s">
        <v>2632</v>
      </c>
    </row>
    <row r="1528" spans="1:9" x14ac:dyDescent="0.35">
      <c r="A1528">
        <v>43079</v>
      </c>
      <c r="B1528" s="1242">
        <v>45287</v>
      </c>
      <c r="C1528" s="1243">
        <v>0.49652777777777773</v>
      </c>
      <c r="D1528" t="s">
        <v>1131</v>
      </c>
      <c r="E1528" t="s">
        <v>1132</v>
      </c>
      <c r="F1528" t="s">
        <v>2515</v>
      </c>
      <c r="G1528" t="s">
        <v>2633</v>
      </c>
      <c r="H1528" t="s">
        <v>1317</v>
      </c>
      <c r="I1528" t="s">
        <v>2595</v>
      </c>
    </row>
    <row r="1529" spans="1:9" x14ac:dyDescent="0.35">
      <c r="A1529">
        <v>43080</v>
      </c>
      <c r="B1529" s="1242">
        <v>45287</v>
      </c>
      <c r="C1529" s="1243">
        <v>0.49652777777777773</v>
      </c>
      <c r="D1529" t="s">
        <v>1131</v>
      </c>
      <c r="E1529" t="s">
        <v>1132</v>
      </c>
      <c r="F1529" t="s">
        <v>2515</v>
      </c>
      <c r="G1529" t="s">
        <v>1363</v>
      </c>
      <c r="H1529" t="s">
        <v>1317</v>
      </c>
      <c r="I1529" t="s">
        <v>2634</v>
      </c>
    </row>
    <row r="1530" spans="1:9" x14ac:dyDescent="0.35">
      <c r="A1530">
        <v>43081</v>
      </c>
      <c r="B1530" s="1242">
        <v>45287</v>
      </c>
      <c r="C1530" s="1243">
        <v>0.49652777777777773</v>
      </c>
      <c r="D1530" t="s">
        <v>1131</v>
      </c>
      <c r="E1530" t="s">
        <v>1132</v>
      </c>
      <c r="F1530" t="s">
        <v>2515</v>
      </c>
      <c r="G1530" t="s">
        <v>1230</v>
      </c>
      <c r="H1530" t="s">
        <v>1317</v>
      </c>
      <c r="I1530" t="s">
        <v>2635</v>
      </c>
    </row>
    <row r="1531" spans="1:9" x14ac:dyDescent="0.35">
      <c r="A1531">
        <v>43082</v>
      </c>
      <c r="B1531" s="1242">
        <v>45287</v>
      </c>
      <c r="C1531" s="1243">
        <v>0.49652777777777773</v>
      </c>
      <c r="D1531" t="s">
        <v>1131</v>
      </c>
      <c r="E1531" t="s">
        <v>1132</v>
      </c>
      <c r="F1531" t="s">
        <v>2515</v>
      </c>
      <c r="G1531" t="s">
        <v>1231</v>
      </c>
      <c r="H1531" t="s">
        <v>1317</v>
      </c>
      <c r="I1531" t="s">
        <v>2636</v>
      </c>
    </row>
    <row r="1532" spans="1:9" x14ac:dyDescent="0.35">
      <c r="A1532">
        <v>43083</v>
      </c>
      <c r="B1532" s="1242">
        <v>45287</v>
      </c>
      <c r="C1532" s="1243">
        <v>0.49652777777777773</v>
      </c>
      <c r="D1532" t="s">
        <v>1131</v>
      </c>
      <c r="E1532" t="s">
        <v>1132</v>
      </c>
      <c r="F1532" t="s">
        <v>2515</v>
      </c>
      <c r="G1532" t="s">
        <v>1232</v>
      </c>
      <c r="H1532" t="s">
        <v>1317</v>
      </c>
      <c r="I1532" t="s">
        <v>2637</v>
      </c>
    </row>
    <row r="1533" spans="1:9" x14ac:dyDescent="0.35">
      <c r="A1533">
        <v>43084</v>
      </c>
      <c r="B1533" s="1242">
        <v>45287</v>
      </c>
      <c r="C1533" s="1243">
        <v>0.49652777777777773</v>
      </c>
      <c r="D1533" t="s">
        <v>1131</v>
      </c>
      <c r="E1533" t="s">
        <v>1132</v>
      </c>
      <c r="F1533" t="s">
        <v>2515</v>
      </c>
      <c r="G1533" t="s">
        <v>2638</v>
      </c>
      <c r="H1533" t="s">
        <v>1317</v>
      </c>
      <c r="I1533" t="s">
        <v>2639</v>
      </c>
    </row>
    <row r="1534" spans="1:9" x14ac:dyDescent="0.35">
      <c r="A1534">
        <v>43085</v>
      </c>
      <c r="B1534" s="1242">
        <v>45287</v>
      </c>
      <c r="C1534" s="1243">
        <v>0.49652777777777773</v>
      </c>
      <c r="D1534" t="s">
        <v>1131</v>
      </c>
      <c r="E1534" t="s">
        <v>1132</v>
      </c>
      <c r="F1534" t="s">
        <v>1347</v>
      </c>
      <c r="G1534" t="s">
        <v>2640</v>
      </c>
      <c r="H1534" s="1245">
        <v>73.64</v>
      </c>
      <c r="I1534" s="1245">
        <v>0</v>
      </c>
    </row>
    <row r="1535" spans="1:9" x14ac:dyDescent="0.35">
      <c r="A1535">
        <v>43086</v>
      </c>
      <c r="B1535" s="1242">
        <v>45287</v>
      </c>
      <c r="C1535" s="1243">
        <v>0.49652777777777773</v>
      </c>
      <c r="D1535" t="s">
        <v>1131</v>
      </c>
      <c r="E1535" t="s">
        <v>1132</v>
      </c>
      <c r="F1535" t="s">
        <v>1347</v>
      </c>
      <c r="G1535" t="s">
        <v>2641</v>
      </c>
      <c r="H1535" s="1245">
        <v>94.01</v>
      </c>
      <c r="I1535" t="s">
        <v>2642</v>
      </c>
    </row>
    <row r="1536" spans="1:9" x14ac:dyDescent="0.35">
      <c r="A1536">
        <v>43087</v>
      </c>
      <c r="B1536" s="1242">
        <v>45287</v>
      </c>
      <c r="C1536" s="1243">
        <v>0.49652777777777773</v>
      </c>
      <c r="D1536" t="s">
        <v>1131</v>
      </c>
      <c r="E1536" t="s">
        <v>1132</v>
      </c>
      <c r="F1536" t="s">
        <v>1347</v>
      </c>
      <c r="G1536" t="s">
        <v>2643</v>
      </c>
      <c r="H1536" s="1245">
        <v>105.99</v>
      </c>
      <c r="I1536" t="s">
        <v>2644</v>
      </c>
    </row>
    <row r="1537" spans="1:9" x14ac:dyDescent="0.35">
      <c r="A1537">
        <v>43088</v>
      </c>
      <c r="B1537" s="1242">
        <v>45287</v>
      </c>
      <c r="C1537" s="1243">
        <v>0.49652777777777773</v>
      </c>
      <c r="D1537" t="s">
        <v>1131</v>
      </c>
      <c r="E1537" t="s">
        <v>1132</v>
      </c>
      <c r="F1537" t="s">
        <v>1347</v>
      </c>
      <c r="G1537" t="s">
        <v>2645</v>
      </c>
      <c r="H1537" s="1245">
        <v>125.45</v>
      </c>
      <c r="I1537" t="s">
        <v>2646</v>
      </c>
    </row>
    <row r="1538" spans="1:9" x14ac:dyDescent="0.35">
      <c r="A1538">
        <v>43089</v>
      </c>
      <c r="B1538" s="1242">
        <v>45287</v>
      </c>
      <c r="C1538" s="1243">
        <v>0.49652777777777773</v>
      </c>
      <c r="D1538" t="s">
        <v>1131</v>
      </c>
      <c r="E1538" t="s">
        <v>1132</v>
      </c>
      <c r="F1538" t="s">
        <v>1347</v>
      </c>
      <c r="G1538" t="s">
        <v>2647</v>
      </c>
      <c r="H1538" s="1245">
        <v>152.69999999999999</v>
      </c>
      <c r="I1538" t="s">
        <v>2648</v>
      </c>
    </row>
    <row r="1539" spans="1:9" x14ac:dyDescent="0.35">
      <c r="A1539">
        <v>43090</v>
      </c>
      <c r="B1539" s="1242">
        <v>45287</v>
      </c>
      <c r="C1539" s="1243">
        <v>0.49652777777777773</v>
      </c>
      <c r="D1539" t="s">
        <v>1131</v>
      </c>
      <c r="E1539" t="s">
        <v>1132</v>
      </c>
      <c r="F1539" t="s">
        <v>1347</v>
      </c>
      <c r="G1539" t="s">
        <v>2649</v>
      </c>
      <c r="H1539" s="1245">
        <v>170.87</v>
      </c>
      <c r="I1539" t="s">
        <v>2650</v>
      </c>
    </row>
    <row r="1540" spans="1:9" x14ac:dyDescent="0.35">
      <c r="A1540">
        <v>43091</v>
      </c>
      <c r="B1540" s="1242">
        <v>45287</v>
      </c>
      <c r="C1540" s="1243">
        <v>0.49652777777777773</v>
      </c>
      <c r="D1540" t="s">
        <v>1131</v>
      </c>
      <c r="E1540" t="s">
        <v>1132</v>
      </c>
      <c r="F1540" t="s">
        <v>1347</v>
      </c>
      <c r="G1540" t="s">
        <v>2651</v>
      </c>
      <c r="H1540" s="1245">
        <v>186.9</v>
      </c>
      <c r="I1540" t="s">
        <v>2652</v>
      </c>
    </row>
    <row r="1541" spans="1:9" x14ac:dyDescent="0.35">
      <c r="A1541">
        <v>43092</v>
      </c>
      <c r="B1541" s="1242">
        <v>45287</v>
      </c>
      <c r="C1541" s="1243">
        <v>0.49652777777777773</v>
      </c>
      <c r="D1541" t="s">
        <v>1131</v>
      </c>
      <c r="E1541" t="s">
        <v>1132</v>
      </c>
      <c r="F1541" t="s">
        <v>1347</v>
      </c>
      <c r="G1541" t="s">
        <v>2653</v>
      </c>
      <c r="H1541" s="1245">
        <v>193.58</v>
      </c>
      <c r="I1541" t="s">
        <v>2654</v>
      </c>
    </row>
    <row r="1542" spans="1:9" x14ac:dyDescent="0.35">
      <c r="A1542">
        <v>43093</v>
      </c>
      <c r="B1542" s="1242">
        <v>45287</v>
      </c>
      <c r="C1542" s="1243">
        <v>0.49652777777777773</v>
      </c>
      <c r="D1542" t="s">
        <v>1131</v>
      </c>
      <c r="E1542" t="s">
        <v>1132</v>
      </c>
      <c r="F1542" t="s">
        <v>1347</v>
      </c>
      <c r="G1542" t="s">
        <v>2655</v>
      </c>
      <c r="H1542" t="s">
        <v>32</v>
      </c>
      <c r="I1542" t="s">
        <v>2656</v>
      </c>
    </row>
    <row r="1543" spans="1:9" x14ac:dyDescent="0.35">
      <c r="A1543">
        <v>43094</v>
      </c>
      <c r="B1543" s="1242">
        <v>45287</v>
      </c>
      <c r="C1543" s="1243">
        <v>0.49652777777777773</v>
      </c>
      <c r="D1543" t="s">
        <v>1131</v>
      </c>
      <c r="E1543" t="s">
        <v>1132</v>
      </c>
      <c r="F1543" t="s">
        <v>2657</v>
      </c>
      <c r="G1543" t="s">
        <v>2658</v>
      </c>
      <c r="H1543" s="1245">
        <v>42.49</v>
      </c>
      <c r="I1543" s="1245">
        <v>43.54</v>
      </c>
    </row>
    <row r="1544" spans="1:9" x14ac:dyDescent="0.35">
      <c r="A1544">
        <v>43095</v>
      </c>
      <c r="B1544" s="1242">
        <v>45287</v>
      </c>
      <c r="C1544" s="1243">
        <v>0.49652777777777773</v>
      </c>
      <c r="D1544" t="s">
        <v>1131</v>
      </c>
      <c r="E1544" t="s">
        <v>1132</v>
      </c>
      <c r="F1544" t="s">
        <v>2657</v>
      </c>
      <c r="G1544" t="s">
        <v>1359</v>
      </c>
      <c r="H1544">
        <v>45.19</v>
      </c>
      <c r="I1544">
        <v>43.54</v>
      </c>
    </row>
    <row r="1545" spans="1:9" x14ac:dyDescent="0.35">
      <c r="A1545">
        <v>43096</v>
      </c>
      <c r="B1545" s="1242">
        <v>45287</v>
      </c>
      <c r="C1545" s="1243">
        <v>0.49652777777777773</v>
      </c>
      <c r="D1545" t="s">
        <v>1131</v>
      </c>
      <c r="E1545" t="s">
        <v>1132</v>
      </c>
      <c r="F1545" t="s">
        <v>2657</v>
      </c>
      <c r="G1545" t="s">
        <v>1360</v>
      </c>
      <c r="H1545">
        <v>45.19</v>
      </c>
      <c r="I1545">
        <v>43.54</v>
      </c>
    </row>
    <row r="1546" spans="1:9" x14ac:dyDescent="0.35">
      <c r="A1546">
        <v>43097</v>
      </c>
      <c r="B1546" s="1242">
        <v>45287</v>
      </c>
      <c r="C1546" s="1243">
        <v>0.49652777777777773</v>
      </c>
      <c r="D1546" t="s">
        <v>1131</v>
      </c>
      <c r="E1546" t="s">
        <v>1132</v>
      </c>
      <c r="F1546" t="s">
        <v>2657</v>
      </c>
      <c r="G1546" t="s">
        <v>1361</v>
      </c>
      <c r="H1546">
        <v>45.19</v>
      </c>
      <c r="I1546">
        <v>43.54</v>
      </c>
    </row>
    <row r="1547" spans="1:9" x14ac:dyDescent="0.35">
      <c r="A1547">
        <v>43098</v>
      </c>
      <c r="B1547" s="1242">
        <v>45287</v>
      </c>
      <c r="C1547" s="1243">
        <v>0.49652777777777773</v>
      </c>
      <c r="D1547" t="s">
        <v>1131</v>
      </c>
      <c r="E1547" t="s">
        <v>1132</v>
      </c>
      <c r="F1547" t="s">
        <v>2657</v>
      </c>
      <c r="G1547" t="s">
        <v>1362</v>
      </c>
      <c r="H1547">
        <v>45.19</v>
      </c>
      <c r="I1547">
        <v>43.54</v>
      </c>
    </row>
    <row r="1548" spans="1:9" x14ac:dyDescent="0.35">
      <c r="A1548">
        <v>43099</v>
      </c>
      <c r="B1548" s="1242">
        <v>45287</v>
      </c>
      <c r="C1548" s="1243">
        <v>0.49652777777777773</v>
      </c>
      <c r="D1548" t="s">
        <v>1131</v>
      </c>
      <c r="E1548" t="s">
        <v>1132</v>
      </c>
      <c r="F1548" t="s">
        <v>2657</v>
      </c>
      <c r="G1548" t="s">
        <v>1363</v>
      </c>
      <c r="H1548">
        <v>45.19</v>
      </c>
      <c r="I1548">
        <v>43.54</v>
      </c>
    </row>
    <row r="1549" spans="1:9" x14ac:dyDescent="0.35">
      <c r="A1549">
        <v>43100</v>
      </c>
      <c r="B1549" s="1242">
        <v>45287</v>
      </c>
      <c r="C1549" s="1243">
        <v>0.49652777777777773</v>
      </c>
      <c r="D1549" t="s">
        <v>1131</v>
      </c>
      <c r="E1549" t="s">
        <v>1132</v>
      </c>
      <c r="F1549" t="s">
        <v>2657</v>
      </c>
      <c r="G1549" t="s">
        <v>1364</v>
      </c>
      <c r="H1549">
        <v>45.19</v>
      </c>
      <c r="I1549">
        <v>43.54</v>
      </c>
    </row>
    <row r="1550" spans="1:9" x14ac:dyDescent="0.35">
      <c r="A1550">
        <v>43101</v>
      </c>
      <c r="B1550" s="1242">
        <v>45287</v>
      </c>
      <c r="C1550" s="1243">
        <v>0.49652777777777773</v>
      </c>
      <c r="D1550" t="s">
        <v>1131</v>
      </c>
      <c r="E1550" t="s">
        <v>1132</v>
      </c>
      <c r="F1550" t="s">
        <v>2657</v>
      </c>
      <c r="G1550" t="s">
        <v>1365</v>
      </c>
      <c r="H1550">
        <v>45.19</v>
      </c>
      <c r="I1550">
        <v>43.54</v>
      </c>
    </row>
    <row r="1551" spans="1:9" x14ac:dyDescent="0.35">
      <c r="A1551">
        <v>43102</v>
      </c>
      <c r="B1551" s="1242">
        <v>45287</v>
      </c>
      <c r="C1551" s="1243">
        <v>0.49652777777777773</v>
      </c>
      <c r="D1551" t="s">
        <v>1131</v>
      </c>
      <c r="E1551" t="s">
        <v>1132</v>
      </c>
      <c r="F1551" t="s">
        <v>2657</v>
      </c>
      <c r="G1551" t="s">
        <v>1366</v>
      </c>
      <c r="H1551">
        <v>45.19</v>
      </c>
      <c r="I1551">
        <v>43.54</v>
      </c>
    </row>
    <row r="1552" spans="1:9" x14ac:dyDescent="0.35">
      <c r="A1552">
        <v>43103</v>
      </c>
      <c r="B1552" s="1242">
        <v>45287</v>
      </c>
      <c r="C1552" s="1243">
        <v>0.49652777777777773</v>
      </c>
      <c r="D1552" t="s">
        <v>1131</v>
      </c>
      <c r="E1552" t="s">
        <v>1132</v>
      </c>
      <c r="F1552" t="s">
        <v>2657</v>
      </c>
      <c r="G1552" t="s">
        <v>1367</v>
      </c>
      <c r="H1552">
        <v>45.19</v>
      </c>
      <c r="I1552">
        <v>43.54</v>
      </c>
    </row>
    <row r="1553" spans="1:9" x14ac:dyDescent="0.35">
      <c r="A1553">
        <v>43104</v>
      </c>
      <c r="B1553" s="1242">
        <v>45287</v>
      </c>
      <c r="C1553" s="1243">
        <v>0.49652777777777773</v>
      </c>
      <c r="D1553" t="s">
        <v>1131</v>
      </c>
      <c r="E1553" t="s">
        <v>1132</v>
      </c>
      <c r="F1553" t="s">
        <v>2657</v>
      </c>
      <c r="G1553" t="s">
        <v>1368</v>
      </c>
      <c r="H1553">
        <v>45.19</v>
      </c>
      <c r="I1553">
        <v>43.54</v>
      </c>
    </row>
    <row r="1554" spans="1:9" x14ac:dyDescent="0.35">
      <c r="A1554">
        <v>43105</v>
      </c>
      <c r="B1554" s="1242">
        <v>45287</v>
      </c>
      <c r="C1554" s="1243">
        <v>0.49652777777777773</v>
      </c>
      <c r="D1554" t="s">
        <v>1131</v>
      </c>
      <c r="E1554" t="s">
        <v>1132</v>
      </c>
      <c r="F1554" t="s">
        <v>2657</v>
      </c>
      <c r="G1554" t="s">
        <v>1369</v>
      </c>
      <c r="H1554">
        <v>45.19</v>
      </c>
      <c r="I1554">
        <v>43.54</v>
      </c>
    </row>
    <row r="1555" spans="1:9" x14ac:dyDescent="0.35">
      <c r="A1555">
        <v>43106</v>
      </c>
      <c r="B1555" s="1242">
        <v>45287</v>
      </c>
      <c r="C1555" s="1243">
        <v>0.49652777777777773</v>
      </c>
      <c r="D1555" t="s">
        <v>1131</v>
      </c>
      <c r="E1555" t="s">
        <v>1132</v>
      </c>
      <c r="F1555" t="s">
        <v>2657</v>
      </c>
      <c r="G1555" t="s">
        <v>1370</v>
      </c>
      <c r="H1555">
        <v>45.19</v>
      </c>
      <c r="I1555">
        <v>43.54</v>
      </c>
    </row>
    <row r="1556" spans="1:9" x14ac:dyDescent="0.35">
      <c r="A1556">
        <v>43107</v>
      </c>
      <c r="B1556" s="1242">
        <v>45287</v>
      </c>
      <c r="C1556" s="1243">
        <v>0.49652777777777773</v>
      </c>
      <c r="D1556" t="s">
        <v>1131</v>
      </c>
      <c r="E1556" t="s">
        <v>1132</v>
      </c>
      <c r="F1556" t="s">
        <v>2657</v>
      </c>
      <c r="G1556" t="s">
        <v>1371</v>
      </c>
      <c r="H1556">
        <v>45.19</v>
      </c>
      <c r="I1556">
        <v>43.54</v>
      </c>
    </row>
    <row r="1557" spans="1:9" x14ac:dyDescent="0.35">
      <c r="A1557">
        <v>43108</v>
      </c>
      <c r="B1557" s="1242">
        <v>45287</v>
      </c>
      <c r="C1557" s="1243">
        <v>0.49652777777777773</v>
      </c>
      <c r="D1557" t="s">
        <v>1131</v>
      </c>
      <c r="E1557" t="s">
        <v>1132</v>
      </c>
      <c r="F1557" t="s">
        <v>2657</v>
      </c>
      <c r="G1557" t="s">
        <v>1376</v>
      </c>
      <c r="H1557">
        <v>45.19</v>
      </c>
      <c r="I1557">
        <v>43.54</v>
      </c>
    </row>
    <row r="1558" spans="1:9" x14ac:dyDescent="0.35">
      <c r="A1558">
        <v>43109</v>
      </c>
      <c r="B1558" s="1242">
        <v>45287</v>
      </c>
      <c r="C1558" s="1243">
        <v>0.49652777777777773</v>
      </c>
      <c r="D1558" t="s">
        <v>1131</v>
      </c>
      <c r="E1558" t="s">
        <v>1132</v>
      </c>
      <c r="F1558" t="s">
        <v>2657</v>
      </c>
      <c r="G1558" t="s">
        <v>1381</v>
      </c>
      <c r="H1558">
        <v>45.19</v>
      </c>
      <c r="I1558">
        <v>43.54</v>
      </c>
    </row>
    <row r="1559" spans="1:9" x14ac:dyDescent="0.35">
      <c r="A1559">
        <v>43110</v>
      </c>
      <c r="B1559" s="1242">
        <v>45287</v>
      </c>
      <c r="C1559" s="1243">
        <v>0.49652777777777773</v>
      </c>
      <c r="D1559" t="s">
        <v>1131</v>
      </c>
      <c r="E1559" t="s">
        <v>1132</v>
      </c>
      <c r="F1559" t="s">
        <v>2657</v>
      </c>
      <c r="G1559" t="s">
        <v>1386</v>
      </c>
      <c r="H1559">
        <v>45.19</v>
      </c>
      <c r="I1559">
        <v>43.54</v>
      </c>
    </row>
    <row r="1560" spans="1:9" x14ac:dyDescent="0.35">
      <c r="A1560">
        <v>43111</v>
      </c>
      <c r="B1560" s="1242">
        <v>45287</v>
      </c>
      <c r="C1560" s="1243">
        <v>0.49652777777777773</v>
      </c>
      <c r="D1560" t="s">
        <v>1131</v>
      </c>
      <c r="E1560" t="s">
        <v>1132</v>
      </c>
      <c r="F1560" t="s">
        <v>2657</v>
      </c>
      <c r="G1560" t="s">
        <v>1391</v>
      </c>
      <c r="H1560">
        <v>45.19</v>
      </c>
      <c r="I1560">
        <v>43.54</v>
      </c>
    </row>
    <row r="1561" spans="1:9" x14ac:dyDescent="0.35">
      <c r="A1561">
        <v>43112</v>
      </c>
      <c r="B1561" s="1242">
        <v>45287</v>
      </c>
      <c r="C1561" s="1243">
        <v>0.49652777777777773</v>
      </c>
      <c r="D1561" t="s">
        <v>1131</v>
      </c>
      <c r="E1561" t="s">
        <v>1132</v>
      </c>
      <c r="F1561" t="s">
        <v>2657</v>
      </c>
      <c r="G1561" t="s">
        <v>1396</v>
      </c>
      <c r="H1561">
        <v>45.19</v>
      </c>
      <c r="I1561">
        <v>43.54</v>
      </c>
    </row>
    <row r="1562" spans="1:9" x14ac:dyDescent="0.35">
      <c r="A1562">
        <v>43113</v>
      </c>
      <c r="B1562" s="1242">
        <v>45287</v>
      </c>
      <c r="C1562" s="1243">
        <v>0.49652777777777773</v>
      </c>
      <c r="D1562" t="s">
        <v>1131</v>
      </c>
      <c r="E1562" t="s">
        <v>1132</v>
      </c>
      <c r="F1562" t="s">
        <v>2657</v>
      </c>
      <c r="G1562" t="s">
        <v>1401</v>
      </c>
      <c r="H1562">
        <v>45.19</v>
      </c>
      <c r="I1562">
        <v>43.54</v>
      </c>
    </row>
    <row r="1563" spans="1:9" x14ac:dyDescent="0.35">
      <c r="A1563">
        <v>43114</v>
      </c>
      <c r="B1563" s="1242">
        <v>45287</v>
      </c>
      <c r="C1563" s="1243">
        <v>0.49652777777777773</v>
      </c>
      <c r="D1563" t="s">
        <v>1131</v>
      </c>
      <c r="E1563" t="s">
        <v>1132</v>
      </c>
      <c r="F1563" t="s">
        <v>2657</v>
      </c>
      <c r="G1563" t="s">
        <v>1406</v>
      </c>
      <c r="H1563">
        <v>45.19</v>
      </c>
      <c r="I1563">
        <v>43.54</v>
      </c>
    </row>
    <row r="1564" spans="1:9" x14ac:dyDescent="0.35">
      <c r="A1564">
        <v>43115</v>
      </c>
      <c r="B1564" s="1242">
        <v>45287</v>
      </c>
      <c r="C1564" s="1243">
        <v>0.49652777777777773</v>
      </c>
      <c r="D1564" t="s">
        <v>1131</v>
      </c>
      <c r="E1564" t="s">
        <v>1132</v>
      </c>
      <c r="F1564" t="s">
        <v>2657</v>
      </c>
      <c r="G1564" t="s">
        <v>1411</v>
      </c>
      <c r="H1564">
        <v>45.19</v>
      </c>
      <c r="I1564">
        <v>43.54</v>
      </c>
    </row>
    <row r="1565" spans="1:9" x14ac:dyDescent="0.35">
      <c r="A1565">
        <v>43116</v>
      </c>
      <c r="B1565" s="1242">
        <v>45287</v>
      </c>
      <c r="C1565" s="1243">
        <v>0.49652777777777773</v>
      </c>
      <c r="D1565" t="s">
        <v>1131</v>
      </c>
      <c r="E1565" t="s">
        <v>1132</v>
      </c>
      <c r="F1565" t="s">
        <v>2657</v>
      </c>
      <c r="G1565" t="s">
        <v>1416</v>
      </c>
      <c r="H1565">
        <v>45.19</v>
      </c>
      <c r="I1565">
        <v>43.54</v>
      </c>
    </row>
    <row r="1566" spans="1:9" x14ac:dyDescent="0.35">
      <c r="A1566">
        <v>43117</v>
      </c>
      <c r="B1566" s="1242">
        <v>45287</v>
      </c>
      <c r="C1566" s="1243">
        <v>0.49652777777777773</v>
      </c>
      <c r="D1566" t="s">
        <v>1131</v>
      </c>
      <c r="E1566" t="s">
        <v>1132</v>
      </c>
      <c r="F1566" t="s">
        <v>2657</v>
      </c>
      <c r="G1566" t="s">
        <v>1421</v>
      </c>
      <c r="H1566">
        <v>45.19</v>
      </c>
      <c r="I1566">
        <v>43.54</v>
      </c>
    </row>
    <row r="1567" spans="1:9" x14ac:dyDescent="0.35">
      <c r="A1567">
        <v>43118</v>
      </c>
      <c r="B1567" s="1242">
        <v>45287</v>
      </c>
      <c r="C1567" s="1243">
        <v>0.49652777777777773</v>
      </c>
      <c r="D1567" t="s">
        <v>1131</v>
      </c>
      <c r="E1567" t="s">
        <v>1132</v>
      </c>
      <c r="F1567" t="s">
        <v>2657</v>
      </c>
      <c r="G1567" t="s">
        <v>1426</v>
      </c>
      <c r="H1567">
        <v>45.19</v>
      </c>
      <c r="I1567">
        <v>43.54</v>
      </c>
    </row>
    <row r="1568" spans="1:9" x14ac:dyDescent="0.35">
      <c r="A1568">
        <v>43119</v>
      </c>
      <c r="B1568" s="1242">
        <v>45287</v>
      </c>
      <c r="C1568" s="1243">
        <v>0.49652777777777773</v>
      </c>
      <c r="D1568" t="s">
        <v>1131</v>
      </c>
      <c r="E1568" t="s">
        <v>1132</v>
      </c>
      <c r="F1568" t="s">
        <v>2657</v>
      </c>
      <c r="G1568" t="s">
        <v>1431</v>
      </c>
      <c r="H1568">
        <v>45.19</v>
      </c>
      <c r="I1568">
        <v>43.54</v>
      </c>
    </row>
    <row r="1569" spans="1:9" x14ac:dyDescent="0.35">
      <c r="A1569">
        <v>43120</v>
      </c>
      <c r="B1569" s="1242">
        <v>45287</v>
      </c>
      <c r="C1569" s="1243">
        <v>0.49652777777777773</v>
      </c>
      <c r="D1569" t="s">
        <v>1131</v>
      </c>
      <c r="E1569" t="s">
        <v>1132</v>
      </c>
      <c r="F1569" t="s">
        <v>2657</v>
      </c>
      <c r="G1569" t="s">
        <v>1436</v>
      </c>
      <c r="H1569">
        <v>45.19</v>
      </c>
      <c r="I1569">
        <v>43.54</v>
      </c>
    </row>
    <row r="1570" spans="1:9" x14ac:dyDescent="0.35">
      <c r="A1570">
        <v>43121</v>
      </c>
      <c r="B1570" s="1242">
        <v>45287</v>
      </c>
      <c r="C1570" s="1243">
        <v>0.49652777777777773</v>
      </c>
      <c r="D1570" t="s">
        <v>1131</v>
      </c>
      <c r="E1570" t="s">
        <v>1132</v>
      </c>
      <c r="F1570" t="s">
        <v>2657</v>
      </c>
      <c r="G1570" t="s">
        <v>1441</v>
      </c>
      <c r="H1570">
        <v>45.19</v>
      </c>
      <c r="I1570">
        <v>43.54</v>
      </c>
    </row>
    <row r="1571" spans="1:9" x14ac:dyDescent="0.35">
      <c r="A1571">
        <v>43122</v>
      </c>
      <c r="B1571" s="1242">
        <v>45287</v>
      </c>
      <c r="C1571" s="1243">
        <v>0.49652777777777773</v>
      </c>
      <c r="D1571" t="s">
        <v>1131</v>
      </c>
      <c r="E1571" t="s">
        <v>1132</v>
      </c>
      <c r="F1571" t="s">
        <v>2657</v>
      </c>
      <c r="G1571" t="s">
        <v>1446</v>
      </c>
      <c r="H1571">
        <v>45.19</v>
      </c>
      <c r="I1571">
        <v>43.54</v>
      </c>
    </row>
    <row r="1572" spans="1:9" x14ac:dyDescent="0.35">
      <c r="A1572">
        <v>43123</v>
      </c>
      <c r="B1572" s="1242">
        <v>45287</v>
      </c>
      <c r="C1572" s="1243">
        <v>0.49652777777777773</v>
      </c>
      <c r="D1572" t="s">
        <v>1131</v>
      </c>
      <c r="E1572" t="s">
        <v>1132</v>
      </c>
      <c r="F1572" t="s">
        <v>2657</v>
      </c>
      <c r="G1572" t="s">
        <v>1451</v>
      </c>
      <c r="H1572">
        <v>45.19</v>
      </c>
      <c r="I1572">
        <v>43.54</v>
      </c>
    </row>
    <row r="1573" spans="1:9" x14ac:dyDescent="0.35">
      <c r="A1573">
        <v>43124</v>
      </c>
      <c r="B1573" s="1242">
        <v>45287</v>
      </c>
      <c r="C1573" s="1243">
        <v>0.49652777777777773</v>
      </c>
      <c r="D1573" t="s">
        <v>1131</v>
      </c>
      <c r="E1573" t="s">
        <v>1132</v>
      </c>
      <c r="F1573" t="s">
        <v>2657</v>
      </c>
      <c r="G1573" t="s">
        <v>1456</v>
      </c>
      <c r="H1573">
        <v>45.19</v>
      </c>
      <c r="I1573">
        <v>43.54</v>
      </c>
    </row>
    <row r="1574" spans="1:9" x14ac:dyDescent="0.35">
      <c r="A1574">
        <v>43125</v>
      </c>
      <c r="B1574" s="1242">
        <v>45287</v>
      </c>
      <c r="C1574" s="1243">
        <v>0.49652777777777773</v>
      </c>
      <c r="D1574" t="s">
        <v>1131</v>
      </c>
      <c r="E1574" t="s">
        <v>1132</v>
      </c>
      <c r="F1574" t="s">
        <v>2657</v>
      </c>
      <c r="G1574" t="s">
        <v>1461</v>
      </c>
      <c r="H1574">
        <v>45.19</v>
      </c>
      <c r="I1574">
        <v>43.54</v>
      </c>
    </row>
    <row r="1575" spans="1:9" x14ac:dyDescent="0.35">
      <c r="A1575">
        <v>43126</v>
      </c>
      <c r="B1575" s="1242">
        <v>45287</v>
      </c>
      <c r="C1575" s="1243">
        <v>0.49652777777777773</v>
      </c>
      <c r="D1575" t="s">
        <v>1131</v>
      </c>
      <c r="E1575" t="s">
        <v>1132</v>
      </c>
      <c r="F1575" t="s">
        <v>2657</v>
      </c>
      <c r="G1575" t="s">
        <v>1466</v>
      </c>
      <c r="H1575">
        <v>45.19</v>
      </c>
      <c r="I1575">
        <v>43.54</v>
      </c>
    </row>
    <row r="1576" spans="1:9" x14ac:dyDescent="0.35">
      <c r="A1576">
        <v>43127</v>
      </c>
      <c r="B1576" s="1242">
        <v>45287</v>
      </c>
      <c r="C1576" s="1243">
        <v>0.49652777777777773</v>
      </c>
      <c r="D1576" t="s">
        <v>1131</v>
      </c>
      <c r="E1576" t="s">
        <v>1132</v>
      </c>
      <c r="F1576" t="s">
        <v>2657</v>
      </c>
      <c r="G1576" t="s">
        <v>1471</v>
      </c>
      <c r="H1576">
        <v>45.19</v>
      </c>
      <c r="I1576">
        <v>43.54</v>
      </c>
    </row>
    <row r="1577" spans="1:9" x14ac:dyDescent="0.35">
      <c r="A1577">
        <v>43128</v>
      </c>
      <c r="B1577" s="1242">
        <v>45287</v>
      </c>
      <c r="C1577" s="1243">
        <v>0.49652777777777773</v>
      </c>
      <c r="D1577" t="s">
        <v>1131</v>
      </c>
      <c r="E1577" t="s">
        <v>1132</v>
      </c>
      <c r="F1577" t="s">
        <v>2657</v>
      </c>
      <c r="G1577" t="s">
        <v>1476</v>
      </c>
      <c r="H1577">
        <v>45.19</v>
      </c>
      <c r="I1577">
        <v>43.54</v>
      </c>
    </row>
    <row r="1578" spans="1:9" x14ac:dyDescent="0.35">
      <c r="A1578">
        <v>43129</v>
      </c>
      <c r="B1578" s="1242">
        <v>45287</v>
      </c>
      <c r="C1578" s="1243">
        <v>0.49652777777777773</v>
      </c>
      <c r="D1578" t="s">
        <v>1131</v>
      </c>
      <c r="E1578" t="s">
        <v>1132</v>
      </c>
      <c r="F1578" t="s">
        <v>2657</v>
      </c>
      <c r="G1578" t="s">
        <v>1481</v>
      </c>
      <c r="H1578">
        <v>45.19</v>
      </c>
      <c r="I1578">
        <v>43.54</v>
      </c>
    </row>
    <row r="1579" spans="1:9" x14ac:dyDescent="0.35">
      <c r="A1579">
        <v>43130</v>
      </c>
      <c r="B1579" s="1242">
        <v>45287</v>
      </c>
      <c r="C1579" s="1243">
        <v>0.49652777777777773</v>
      </c>
      <c r="D1579" t="s">
        <v>1131</v>
      </c>
      <c r="E1579" t="s">
        <v>1132</v>
      </c>
      <c r="F1579" t="s">
        <v>2657</v>
      </c>
      <c r="G1579" t="s">
        <v>1486</v>
      </c>
      <c r="H1579">
        <v>45.19</v>
      </c>
      <c r="I1579">
        <v>43.54</v>
      </c>
    </row>
    <row r="1580" spans="1:9" x14ac:dyDescent="0.35">
      <c r="A1580">
        <v>43131</v>
      </c>
      <c r="B1580" s="1242">
        <v>45287</v>
      </c>
      <c r="C1580" s="1243">
        <v>0.49652777777777773</v>
      </c>
      <c r="D1580" t="s">
        <v>1131</v>
      </c>
      <c r="E1580" t="s">
        <v>1132</v>
      </c>
      <c r="F1580" t="s">
        <v>2657</v>
      </c>
      <c r="G1580" t="s">
        <v>1491</v>
      </c>
      <c r="H1580">
        <v>45.19</v>
      </c>
      <c r="I1580">
        <v>43.54</v>
      </c>
    </row>
    <row r="1581" spans="1:9" x14ac:dyDescent="0.35">
      <c r="A1581">
        <v>43132</v>
      </c>
      <c r="B1581" s="1242">
        <v>45287</v>
      </c>
      <c r="C1581" s="1243">
        <v>0.49652777777777773</v>
      </c>
      <c r="D1581" t="s">
        <v>1131</v>
      </c>
      <c r="E1581" t="s">
        <v>1132</v>
      </c>
      <c r="F1581" t="s">
        <v>2657</v>
      </c>
      <c r="G1581" t="s">
        <v>1496</v>
      </c>
      <c r="H1581">
        <v>45.19</v>
      </c>
      <c r="I1581">
        <v>43.54</v>
      </c>
    </row>
    <row r="1582" spans="1:9" x14ac:dyDescent="0.35">
      <c r="A1582">
        <v>43133</v>
      </c>
      <c r="B1582" s="1242">
        <v>45287</v>
      </c>
      <c r="C1582" s="1243">
        <v>0.49652777777777773</v>
      </c>
      <c r="D1582" t="s">
        <v>1131</v>
      </c>
      <c r="E1582" t="s">
        <v>1132</v>
      </c>
      <c r="F1582" t="s">
        <v>2657</v>
      </c>
      <c r="G1582" t="s">
        <v>1501</v>
      </c>
      <c r="H1582">
        <v>45.19</v>
      </c>
      <c r="I1582">
        <v>43.54</v>
      </c>
    </row>
    <row r="1583" spans="1:9" x14ac:dyDescent="0.35">
      <c r="A1583">
        <v>43134</v>
      </c>
      <c r="B1583" s="1242">
        <v>45287</v>
      </c>
      <c r="C1583" s="1243">
        <v>0.49652777777777773</v>
      </c>
      <c r="D1583" t="s">
        <v>1131</v>
      </c>
      <c r="E1583" t="s">
        <v>1132</v>
      </c>
      <c r="F1583" t="s">
        <v>2657</v>
      </c>
      <c r="G1583" t="s">
        <v>1506</v>
      </c>
      <c r="H1583">
        <v>45.19</v>
      </c>
      <c r="I1583">
        <v>43.54</v>
      </c>
    </row>
    <row r="1584" spans="1:9" x14ac:dyDescent="0.35">
      <c r="A1584">
        <v>43135</v>
      </c>
      <c r="B1584" s="1242">
        <v>45287</v>
      </c>
      <c r="C1584" s="1243">
        <v>0.49652777777777773</v>
      </c>
      <c r="D1584" t="s">
        <v>1131</v>
      </c>
      <c r="E1584" t="s">
        <v>1132</v>
      </c>
      <c r="F1584" t="s">
        <v>2657</v>
      </c>
      <c r="G1584" t="s">
        <v>1511</v>
      </c>
      <c r="H1584">
        <v>45.19</v>
      </c>
      <c r="I1584">
        <v>43.54</v>
      </c>
    </row>
    <row r="1585" spans="1:9" x14ac:dyDescent="0.35">
      <c r="A1585">
        <v>43136</v>
      </c>
      <c r="B1585" s="1242">
        <v>45287</v>
      </c>
      <c r="C1585" s="1243">
        <v>0.49652777777777773</v>
      </c>
      <c r="D1585" t="s">
        <v>1131</v>
      </c>
      <c r="E1585" t="s">
        <v>1132</v>
      </c>
      <c r="F1585" t="s">
        <v>2657</v>
      </c>
      <c r="G1585" t="s">
        <v>1516</v>
      </c>
      <c r="H1585">
        <v>45.19</v>
      </c>
      <c r="I1585">
        <v>43.54</v>
      </c>
    </row>
    <row r="1586" spans="1:9" x14ac:dyDescent="0.35">
      <c r="A1586">
        <v>43137</v>
      </c>
      <c r="B1586" s="1242">
        <v>45287</v>
      </c>
      <c r="C1586" s="1243">
        <v>0.49652777777777773</v>
      </c>
      <c r="D1586" t="s">
        <v>1131</v>
      </c>
      <c r="E1586" t="s">
        <v>1132</v>
      </c>
      <c r="F1586" t="s">
        <v>2657</v>
      </c>
      <c r="G1586" t="s">
        <v>1521</v>
      </c>
      <c r="H1586">
        <v>45.19</v>
      </c>
      <c r="I1586">
        <v>43.54</v>
      </c>
    </row>
    <row r="1587" spans="1:9" x14ac:dyDescent="0.35">
      <c r="A1587">
        <v>43138</v>
      </c>
      <c r="B1587" s="1242">
        <v>45287</v>
      </c>
      <c r="C1587" s="1243">
        <v>0.49652777777777773</v>
      </c>
      <c r="D1587" t="s">
        <v>1131</v>
      </c>
      <c r="E1587" t="s">
        <v>1132</v>
      </c>
      <c r="F1587" t="s">
        <v>2657</v>
      </c>
      <c r="G1587" t="s">
        <v>1526</v>
      </c>
      <c r="H1587">
        <v>45.19</v>
      </c>
      <c r="I1587">
        <v>43.54</v>
      </c>
    </row>
    <row r="1588" spans="1:9" x14ac:dyDescent="0.35">
      <c r="A1588">
        <v>43139</v>
      </c>
      <c r="B1588" s="1242">
        <v>45287</v>
      </c>
      <c r="C1588" s="1243">
        <v>0.49652777777777773</v>
      </c>
      <c r="D1588" t="s">
        <v>1131</v>
      </c>
      <c r="E1588" t="s">
        <v>1132</v>
      </c>
      <c r="F1588" t="s">
        <v>2657</v>
      </c>
      <c r="G1588" t="s">
        <v>1531</v>
      </c>
      <c r="H1588">
        <v>45.19</v>
      </c>
      <c r="I1588">
        <v>43.54</v>
      </c>
    </row>
    <row r="1589" spans="1:9" x14ac:dyDescent="0.35">
      <c r="A1589">
        <v>43140</v>
      </c>
      <c r="B1589" s="1242">
        <v>45287</v>
      </c>
      <c r="C1589" s="1243">
        <v>0.49652777777777773</v>
      </c>
      <c r="D1589" t="s">
        <v>1131</v>
      </c>
      <c r="E1589" t="s">
        <v>1132</v>
      </c>
      <c r="F1589" t="s">
        <v>2657</v>
      </c>
      <c r="G1589" t="s">
        <v>1536</v>
      </c>
      <c r="H1589">
        <v>45.19</v>
      </c>
      <c r="I1589">
        <v>43.54</v>
      </c>
    </row>
    <row r="1590" spans="1:9" x14ac:dyDescent="0.35">
      <c r="A1590">
        <v>43141</v>
      </c>
      <c r="B1590" s="1242">
        <v>45287</v>
      </c>
      <c r="C1590" s="1243">
        <v>0.49652777777777773</v>
      </c>
      <c r="D1590" t="s">
        <v>1131</v>
      </c>
      <c r="E1590" t="s">
        <v>1132</v>
      </c>
      <c r="F1590" t="s">
        <v>2657</v>
      </c>
      <c r="G1590" t="s">
        <v>1541</v>
      </c>
      <c r="H1590">
        <v>45.19</v>
      </c>
      <c r="I1590">
        <v>43.54</v>
      </c>
    </row>
    <row r="1591" spans="1:9" x14ac:dyDescent="0.35">
      <c r="A1591">
        <v>43142</v>
      </c>
      <c r="B1591" s="1242">
        <v>45287</v>
      </c>
      <c r="C1591" s="1243">
        <v>0.49652777777777773</v>
      </c>
      <c r="D1591" t="s">
        <v>1131</v>
      </c>
      <c r="E1591" t="s">
        <v>1132</v>
      </c>
      <c r="F1591" t="s">
        <v>2657</v>
      </c>
      <c r="G1591" t="s">
        <v>1546</v>
      </c>
      <c r="H1591">
        <v>45.19</v>
      </c>
      <c r="I1591">
        <v>43.54</v>
      </c>
    </row>
    <row r="1592" spans="1:9" x14ac:dyDescent="0.35">
      <c r="A1592">
        <v>43143</v>
      </c>
      <c r="B1592" s="1242">
        <v>45287</v>
      </c>
      <c r="C1592" s="1243">
        <v>0.49652777777777773</v>
      </c>
      <c r="D1592" t="s">
        <v>1131</v>
      </c>
      <c r="E1592" t="s">
        <v>1132</v>
      </c>
      <c r="F1592" t="s">
        <v>2657</v>
      </c>
      <c r="G1592" t="s">
        <v>1551</v>
      </c>
      <c r="H1592">
        <v>45.19</v>
      </c>
      <c r="I1592">
        <v>43.54</v>
      </c>
    </row>
    <row r="1593" spans="1:9" x14ac:dyDescent="0.35">
      <c r="A1593">
        <v>43144</v>
      </c>
      <c r="B1593" s="1242">
        <v>45287</v>
      </c>
      <c r="C1593" s="1243">
        <v>0.49652777777777773</v>
      </c>
      <c r="D1593" t="s">
        <v>1131</v>
      </c>
      <c r="E1593" t="s">
        <v>1132</v>
      </c>
      <c r="F1593" t="s">
        <v>2657</v>
      </c>
      <c r="G1593" t="s">
        <v>1556</v>
      </c>
      <c r="H1593">
        <v>45.19</v>
      </c>
      <c r="I1593">
        <v>43.54</v>
      </c>
    </row>
    <row r="1594" spans="1:9" x14ac:dyDescent="0.35">
      <c r="A1594">
        <v>43145</v>
      </c>
      <c r="B1594" s="1242">
        <v>45287</v>
      </c>
      <c r="C1594" s="1243">
        <v>0.49652777777777773</v>
      </c>
      <c r="D1594" t="s">
        <v>1131</v>
      </c>
      <c r="E1594" t="s">
        <v>1132</v>
      </c>
      <c r="F1594" t="s">
        <v>2657</v>
      </c>
      <c r="G1594" t="s">
        <v>1561</v>
      </c>
      <c r="H1594">
        <v>45.19</v>
      </c>
      <c r="I1594">
        <v>43.54</v>
      </c>
    </row>
    <row r="1595" spans="1:9" x14ac:dyDescent="0.35">
      <c r="A1595">
        <v>43146</v>
      </c>
      <c r="B1595" s="1242">
        <v>45287</v>
      </c>
      <c r="C1595" s="1243">
        <v>0.49652777777777773</v>
      </c>
      <c r="D1595" t="s">
        <v>1131</v>
      </c>
      <c r="E1595" t="s">
        <v>1132</v>
      </c>
      <c r="F1595" t="s">
        <v>2657</v>
      </c>
      <c r="G1595" t="s">
        <v>1566</v>
      </c>
      <c r="H1595">
        <v>45.19</v>
      </c>
      <c r="I1595">
        <v>43.54</v>
      </c>
    </row>
    <row r="1596" spans="1:9" x14ac:dyDescent="0.35">
      <c r="A1596">
        <v>43147</v>
      </c>
      <c r="B1596" s="1242">
        <v>45287</v>
      </c>
      <c r="C1596" s="1243">
        <v>0.49652777777777773</v>
      </c>
      <c r="D1596" t="s">
        <v>1131</v>
      </c>
      <c r="E1596" t="s">
        <v>1132</v>
      </c>
      <c r="F1596" t="s">
        <v>2657</v>
      </c>
      <c r="G1596" t="s">
        <v>1571</v>
      </c>
      <c r="H1596">
        <v>45.19</v>
      </c>
      <c r="I1596">
        <v>43.54</v>
      </c>
    </row>
    <row r="1597" spans="1:9" x14ac:dyDescent="0.35">
      <c r="A1597">
        <v>43148</v>
      </c>
      <c r="B1597" s="1242">
        <v>45287</v>
      </c>
      <c r="C1597" s="1243">
        <v>0.49652777777777773</v>
      </c>
      <c r="D1597" t="s">
        <v>1131</v>
      </c>
      <c r="E1597" t="s">
        <v>1132</v>
      </c>
      <c r="F1597" t="s">
        <v>2657</v>
      </c>
      <c r="G1597" t="s">
        <v>1576</v>
      </c>
      <c r="H1597">
        <v>45.19</v>
      </c>
      <c r="I1597">
        <v>43.54</v>
      </c>
    </row>
    <row r="1598" spans="1:9" x14ac:dyDescent="0.35">
      <c r="A1598">
        <v>43149</v>
      </c>
      <c r="B1598" s="1242">
        <v>45287</v>
      </c>
      <c r="C1598" s="1243">
        <v>0.49652777777777773</v>
      </c>
      <c r="D1598" t="s">
        <v>1131</v>
      </c>
      <c r="E1598" t="s">
        <v>1132</v>
      </c>
      <c r="F1598" t="s">
        <v>2657</v>
      </c>
      <c r="G1598" t="s">
        <v>1581</v>
      </c>
      <c r="H1598">
        <v>45.19</v>
      </c>
      <c r="I1598">
        <v>43.54</v>
      </c>
    </row>
    <row r="1599" spans="1:9" x14ac:dyDescent="0.35">
      <c r="A1599">
        <v>43150</v>
      </c>
      <c r="B1599" s="1242">
        <v>45287</v>
      </c>
      <c r="C1599" s="1243">
        <v>0.49652777777777773</v>
      </c>
      <c r="D1599" t="s">
        <v>1131</v>
      </c>
      <c r="E1599" t="s">
        <v>1132</v>
      </c>
      <c r="F1599" t="s">
        <v>2657</v>
      </c>
      <c r="G1599" t="s">
        <v>1586</v>
      </c>
      <c r="H1599">
        <v>45.19</v>
      </c>
      <c r="I1599">
        <v>43.54</v>
      </c>
    </row>
    <row r="1600" spans="1:9" x14ac:dyDescent="0.35">
      <c r="A1600">
        <v>43151</v>
      </c>
      <c r="B1600" s="1242">
        <v>45287</v>
      </c>
      <c r="C1600" s="1243">
        <v>0.49652777777777773</v>
      </c>
      <c r="D1600" t="s">
        <v>1131</v>
      </c>
      <c r="E1600" t="s">
        <v>1132</v>
      </c>
      <c r="F1600" t="s">
        <v>2657</v>
      </c>
      <c r="G1600" t="s">
        <v>1591</v>
      </c>
      <c r="H1600">
        <v>45.19</v>
      </c>
      <c r="I1600">
        <v>43.54</v>
      </c>
    </row>
    <row r="1601" spans="1:9" x14ac:dyDescent="0.35">
      <c r="A1601">
        <v>43152</v>
      </c>
      <c r="B1601" s="1242">
        <v>45287</v>
      </c>
      <c r="C1601" s="1243">
        <v>0.49652777777777773</v>
      </c>
      <c r="D1601" t="s">
        <v>1131</v>
      </c>
      <c r="E1601" t="s">
        <v>1132</v>
      </c>
      <c r="F1601" t="s">
        <v>2657</v>
      </c>
      <c r="G1601" t="s">
        <v>1596</v>
      </c>
      <c r="H1601">
        <v>45.19</v>
      </c>
      <c r="I1601">
        <v>43.54</v>
      </c>
    </row>
    <row r="1602" spans="1:9" x14ac:dyDescent="0.35">
      <c r="A1602">
        <v>43153</v>
      </c>
      <c r="B1602" s="1242">
        <v>45287</v>
      </c>
      <c r="C1602" s="1243">
        <v>0.49652777777777773</v>
      </c>
      <c r="D1602" t="s">
        <v>1131</v>
      </c>
      <c r="E1602" t="s">
        <v>1132</v>
      </c>
      <c r="F1602" t="s">
        <v>2657</v>
      </c>
      <c r="G1602" t="s">
        <v>1601</v>
      </c>
      <c r="H1602">
        <v>45.19</v>
      </c>
      <c r="I1602">
        <v>43.54</v>
      </c>
    </row>
    <row r="1603" spans="1:9" x14ac:dyDescent="0.35">
      <c r="A1603">
        <v>43154</v>
      </c>
      <c r="B1603" s="1242">
        <v>45287</v>
      </c>
      <c r="C1603" s="1243">
        <v>0.49652777777777773</v>
      </c>
      <c r="D1603" t="s">
        <v>1131</v>
      </c>
      <c r="E1603" t="s">
        <v>1132</v>
      </c>
      <c r="F1603" t="s">
        <v>2657</v>
      </c>
      <c r="G1603" t="s">
        <v>1606</v>
      </c>
      <c r="H1603">
        <v>45.19</v>
      </c>
      <c r="I1603">
        <v>43.54</v>
      </c>
    </row>
    <row r="1604" spans="1:9" x14ac:dyDescent="0.35">
      <c r="A1604">
        <v>43155</v>
      </c>
      <c r="B1604" s="1242">
        <v>45287</v>
      </c>
      <c r="C1604" s="1243">
        <v>0.49652777777777773</v>
      </c>
      <c r="D1604" t="s">
        <v>1131</v>
      </c>
      <c r="E1604" t="s">
        <v>1132</v>
      </c>
      <c r="F1604" t="s">
        <v>2657</v>
      </c>
      <c r="G1604" t="s">
        <v>1611</v>
      </c>
      <c r="H1604">
        <v>45.19</v>
      </c>
      <c r="I1604">
        <v>43.54</v>
      </c>
    </row>
    <row r="1605" spans="1:9" x14ac:dyDescent="0.35">
      <c r="A1605">
        <v>43156</v>
      </c>
      <c r="B1605" s="1242">
        <v>45287</v>
      </c>
      <c r="C1605" s="1243">
        <v>0.49652777777777773</v>
      </c>
      <c r="D1605" t="s">
        <v>1131</v>
      </c>
      <c r="E1605" t="s">
        <v>1132</v>
      </c>
      <c r="F1605" t="s">
        <v>2657</v>
      </c>
      <c r="G1605" t="s">
        <v>1616</v>
      </c>
      <c r="H1605">
        <v>45.19</v>
      </c>
      <c r="I1605">
        <v>43.54</v>
      </c>
    </row>
    <row r="1606" spans="1:9" x14ac:dyDescent="0.35">
      <c r="A1606">
        <v>43157</v>
      </c>
      <c r="B1606" s="1242">
        <v>45287</v>
      </c>
      <c r="C1606" s="1243">
        <v>0.49652777777777773</v>
      </c>
      <c r="D1606" t="s">
        <v>1131</v>
      </c>
      <c r="E1606" t="s">
        <v>1132</v>
      </c>
      <c r="F1606" t="s">
        <v>2657</v>
      </c>
      <c r="G1606" t="s">
        <v>1621</v>
      </c>
      <c r="H1606">
        <v>45.19</v>
      </c>
      <c r="I1606">
        <v>43.54</v>
      </c>
    </row>
    <row r="1607" spans="1:9" x14ac:dyDescent="0.35">
      <c r="A1607">
        <v>43158</v>
      </c>
      <c r="B1607" s="1242">
        <v>45287</v>
      </c>
      <c r="C1607" s="1243">
        <v>0.49652777777777773</v>
      </c>
      <c r="D1607" t="s">
        <v>1131</v>
      </c>
      <c r="E1607" t="s">
        <v>1132</v>
      </c>
      <c r="F1607" t="s">
        <v>2657</v>
      </c>
      <c r="G1607" t="s">
        <v>1626</v>
      </c>
      <c r="H1607">
        <v>45.19</v>
      </c>
      <c r="I1607">
        <v>43.54</v>
      </c>
    </row>
    <row r="1608" spans="1:9" x14ac:dyDescent="0.35">
      <c r="A1608">
        <v>43159</v>
      </c>
      <c r="B1608" s="1242">
        <v>45287</v>
      </c>
      <c r="C1608" s="1243">
        <v>0.49652777777777773</v>
      </c>
      <c r="D1608" t="s">
        <v>1131</v>
      </c>
      <c r="E1608" t="s">
        <v>1132</v>
      </c>
      <c r="F1608" t="s">
        <v>2657</v>
      </c>
      <c r="G1608" t="s">
        <v>1631</v>
      </c>
      <c r="H1608">
        <v>45.19</v>
      </c>
      <c r="I1608">
        <v>43.54</v>
      </c>
    </row>
    <row r="1609" spans="1:9" x14ac:dyDescent="0.35">
      <c r="A1609">
        <v>43160</v>
      </c>
      <c r="B1609" s="1242">
        <v>45287</v>
      </c>
      <c r="C1609" s="1243">
        <v>0.49652777777777773</v>
      </c>
      <c r="D1609" t="s">
        <v>1131</v>
      </c>
      <c r="E1609" t="s">
        <v>1132</v>
      </c>
      <c r="F1609" t="s">
        <v>2657</v>
      </c>
      <c r="G1609" t="s">
        <v>1636</v>
      </c>
      <c r="H1609">
        <v>45.19</v>
      </c>
      <c r="I1609">
        <v>43.54</v>
      </c>
    </row>
    <row r="1610" spans="1:9" x14ac:dyDescent="0.35">
      <c r="A1610">
        <v>43161</v>
      </c>
      <c r="B1610" s="1242">
        <v>45287</v>
      </c>
      <c r="C1610" s="1243">
        <v>0.49652777777777773</v>
      </c>
      <c r="D1610" t="s">
        <v>1131</v>
      </c>
      <c r="E1610" t="s">
        <v>1132</v>
      </c>
      <c r="F1610" t="s">
        <v>2657</v>
      </c>
      <c r="G1610" t="s">
        <v>1641</v>
      </c>
      <c r="H1610">
        <v>45.19</v>
      </c>
      <c r="I1610">
        <v>43.54</v>
      </c>
    </row>
    <row r="1611" spans="1:9" x14ac:dyDescent="0.35">
      <c r="A1611">
        <v>43162</v>
      </c>
      <c r="B1611" s="1242">
        <v>45287</v>
      </c>
      <c r="C1611" s="1243">
        <v>0.49652777777777773</v>
      </c>
      <c r="D1611" t="s">
        <v>1131</v>
      </c>
      <c r="E1611" t="s">
        <v>1132</v>
      </c>
      <c r="F1611" t="s">
        <v>2657</v>
      </c>
      <c r="G1611" t="s">
        <v>1646</v>
      </c>
      <c r="H1611">
        <v>45.19</v>
      </c>
      <c r="I1611">
        <v>43.54</v>
      </c>
    </row>
    <row r="1612" spans="1:9" x14ac:dyDescent="0.35">
      <c r="A1612">
        <v>43163</v>
      </c>
      <c r="B1612" s="1242">
        <v>45287</v>
      </c>
      <c r="C1612" s="1243">
        <v>0.49652777777777773</v>
      </c>
      <c r="D1612" t="s">
        <v>1131</v>
      </c>
      <c r="E1612" t="s">
        <v>1132</v>
      </c>
      <c r="F1612" t="s">
        <v>2657</v>
      </c>
      <c r="G1612" t="s">
        <v>1651</v>
      </c>
      <c r="H1612">
        <v>45.19</v>
      </c>
      <c r="I1612">
        <v>43.54</v>
      </c>
    </row>
    <row r="1613" spans="1:9" x14ac:dyDescent="0.35">
      <c r="A1613">
        <v>43164</v>
      </c>
      <c r="B1613" s="1242">
        <v>45287</v>
      </c>
      <c r="C1613" s="1243">
        <v>0.49652777777777773</v>
      </c>
      <c r="D1613" t="s">
        <v>1131</v>
      </c>
      <c r="E1613" t="s">
        <v>1132</v>
      </c>
      <c r="F1613" t="s">
        <v>2657</v>
      </c>
      <c r="G1613" t="s">
        <v>1656</v>
      </c>
      <c r="H1613">
        <v>45.19</v>
      </c>
      <c r="I1613">
        <v>43.54</v>
      </c>
    </row>
    <row r="1614" spans="1:9" x14ac:dyDescent="0.35">
      <c r="A1614">
        <v>43165</v>
      </c>
      <c r="B1614" s="1242">
        <v>45287</v>
      </c>
      <c r="C1614" s="1243">
        <v>0.49652777777777773</v>
      </c>
      <c r="D1614" t="s">
        <v>1131</v>
      </c>
      <c r="E1614" t="s">
        <v>1132</v>
      </c>
      <c r="F1614" t="s">
        <v>2657</v>
      </c>
      <c r="G1614" t="s">
        <v>1660</v>
      </c>
      <c r="H1614">
        <v>45.19</v>
      </c>
      <c r="I1614">
        <v>43.54</v>
      </c>
    </row>
    <row r="1615" spans="1:9" x14ac:dyDescent="0.35">
      <c r="A1615">
        <v>43166</v>
      </c>
      <c r="B1615" s="1242">
        <v>45287</v>
      </c>
      <c r="C1615" s="1243">
        <v>0.49652777777777773</v>
      </c>
      <c r="D1615" t="s">
        <v>1131</v>
      </c>
      <c r="E1615" t="s">
        <v>1132</v>
      </c>
      <c r="F1615" t="s">
        <v>2657</v>
      </c>
      <c r="G1615" t="s">
        <v>1662</v>
      </c>
      <c r="H1615">
        <v>45.19</v>
      </c>
      <c r="I1615">
        <v>43.54</v>
      </c>
    </row>
    <row r="1616" spans="1:9" x14ac:dyDescent="0.35">
      <c r="A1616">
        <v>43167</v>
      </c>
      <c r="B1616" s="1242">
        <v>45287</v>
      </c>
      <c r="C1616" s="1243">
        <v>0.49652777777777773</v>
      </c>
      <c r="D1616" t="s">
        <v>1131</v>
      </c>
      <c r="E1616" t="s">
        <v>1132</v>
      </c>
      <c r="F1616" t="s">
        <v>2657</v>
      </c>
      <c r="G1616" t="s">
        <v>1667</v>
      </c>
      <c r="H1616">
        <v>45.19</v>
      </c>
      <c r="I1616">
        <v>43.54</v>
      </c>
    </row>
    <row r="1617" spans="1:9" x14ac:dyDescent="0.35">
      <c r="A1617">
        <v>43168</v>
      </c>
      <c r="B1617" s="1242">
        <v>45287</v>
      </c>
      <c r="C1617" s="1243">
        <v>0.49652777777777773</v>
      </c>
      <c r="D1617" t="s">
        <v>1131</v>
      </c>
      <c r="E1617" t="s">
        <v>1132</v>
      </c>
      <c r="F1617" t="s">
        <v>2657</v>
      </c>
      <c r="G1617" t="s">
        <v>1672</v>
      </c>
      <c r="H1617">
        <v>45.19</v>
      </c>
      <c r="I1617">
        <v>43.54</v>
      </c>
    </row>
    <row r="1618" spans="1:9" x14ac:dyDescent="0.35">
      <c r="A1618">
        <v>43169</v>
      </c>
      <c r="B1618" s="1242">
        <v>45287</v>
      </c>
      <c r="C1618" s="1243">
        <v>0.49652777777777773</v>
      </c>
      <c r="D1618" t="s">
        <v>1131</v>
      </c>
      <c r="E1618" t="s">
        <v>1132</v>
      </c>
      <c r="F1618" t="s">
        <v>2657</v>
      </c>
      <c r="G1618" t="s">
        <v>1677</v>
      </c>
      <c r="H1618">
        <v>45.19</v>
      </c>
      <c r="I1618">
        <v>43.54</v>
      </c>
    </row>
    <row r="1619" spans="1:9" x14ac:dyDescent="0.35">
      <c r="A1619">
        <v>43170</v>
      </c>
      <c r="B1619" s="1242">
        <v>45287</v>
      </c>
      <c r="C1619" s="1243">
        <v>0.49652777777777773</v>
      </c>
      <c r="D1619" t="s">
        <v>1131</v>
      </c>
      <c r="E1619" t="s">
        <v>1132</v>
      </c>
      <c r="F1619" t="s">
        <v>2657</v>
      </c>
      <c r="G1619" t="s">
        <v>1682</v>
      </c>
      <c r="H1619">
        <v>45.19</v>
      </c>
      <c r="I1619">
        <v>43.54</v>
      </c>
    </row>
    <row r="1620" spans="1:9" x14ac:dyDescent="0.35">
      <c r="A1620">
        <v>43171</v>
      </c>
      <c r="B1620" s="1242">
        <v>45287</v>
      </c>
      <c r="C1620" s="1243">
        <v>0.49652777777777773</v>
      </c>
      <c r="D1620" t="s">
        <v>1131</v>
      </c>
      <c r="E1620" t="s">
        <v>1132</v>
      </c>
      <c r="F1620" t="s">
        <v>2657</v>
      </c>
      <c r="G1620" t="s">
        <v>1687</v>
      </c>
      <c r="H1620">
        <v>45.19</v>
      </c>
      <c r="I1620">
        <v>43.54</v>
      </c>
    </row>
    <row r="1621" spans="1:9" x14ac:dyDescent="0.35">
      <c r="A1621">
        <v>43172</v>
      </c>
      <c r="B1621" s="1242">
        <v>45287</v>
      </c>
      <c r="C1621" s="1243">
        <v>0.49652777777777773</v>
      </c>
      <c r="D1621" t="s">
        <v>1131</v>
      </c>
      <c r="E1621" t="s">
        <v>1132</v>
      </c>
      <c r="F1621" t="s">
        <v>2657</v>
      </c>
      <c r="G1621" t="s">
        <v>1692</v>
      </c>
      <c r="H1621">
        <v>45.19</v>
      </c>
      <c r="I1621">
        <v>43.54</v>
      </c>
    </row>
    <row r="1622" spans="1:9" x14ac:dyDescent="0.35">
      <c r="A1622">
        <v>43173</v>
      </c>
      <c r="B1622" s="1242">
        <v>45287</v>
      </c>
      <c r="C1622" s="1243">
        <v>0.49652777777777773</v>
      </c>
      <c r="D1622" t="s">
        <v>1131</v>
      </c>
      <c r="E1622" t="s">
        <v>1132</v>
      </c>
      <c r="F1622" t="s">
        <v>2657</v>
      </c>
      <c r="G1622" t="s">
        <v>1697</v>
      </c>
      <c r="H1622">
        <v>45.19</v>
      </c>
      <c r="I1622">
        <v>43.54</v>
      </c>
    </row>
    <row r="1623" spans="1:9" x14ac:dyDescent="0.35">
      <c r="A1623">
        <v>43174</v>
      </c>
      <c r="B1623" s="1242">
        <v>45287</v>
      </c>
      <c r="C1623" s="1243">
        <v>0.49652777777777773</v>
      </c>
      <c r="D1623" t="s">
        <v>1131</v>
      </c>
      <c r="E1623" t="s">
        <v>1132</v>
      </c>
      <c r="F1623" t="s">
        <v>2657</v>
      </c>
      <c r="G1623" t="s">
        <v>1702</v>
      </c>
      <c r="H1623">
        <v>45.19</v>
      </c>
      <c r="I1623">
        <v>43.54</v>
      </c>
    </row>
    <row r="1624" spans="1:9" x14ac:dyDescent="0.35">
      <c r="A1624">
        <v>43175</v>
      </c>
      <c r="B1624" s="1242">
        <v>45287</v>
      </c>
      <c r="C1624" s="1243">
        <v>0.49652777777777773</v>
      </c>
      <c r="D1624" t="s">
        <v>1131</v>
      </c>
      <c r="E1624" t="s">
        <v>1132</v>
      </c>
      <c r="F1624" t="s">
        <v>2657</v>
      </c>
      <c r="G1624" t="s">
        <v>1707</v>
      </c>
      <c r="H1624">
        <v>45.19</v>
      </c>
      <c r="I1624">
        <v>43.54</v>
      </c>
    </row>
    <row r="1625" spans="1:9" x14ac:dyDescent="0.35">
      <c r="A1625">
        <v>43176</v>
      </c>
      <c r="B1625" s="1242">
        <v>45287</v>
      </c>
      <c r="C1625" s="1243">
        <v>0.49652777777777773</v>
      </c>
      <c r="D1625" t="s">
        <v>1131</v>
      </c>
      <c r="E1625" t="s">
        <v>1132</v>
      </c>
      <c r="F1625" t="s">
        <v>2657</v>
      </c>
      <c r="G1625" t="s">
        <v>1712</v>
      </c>
      <c r="H1625">
        <v>45.19</v>
      </c>
      <c r="I1625">
        <v>43.54</v>
      </c>
    </row>
    <row r="1626" spans="1:9" x14ac:dyDescent="0.35">
      <c r="A1626">
        <v>43177</v>
      </c>
      <c r="B1626" s="1242">
        <v>45287</v>
      </c>
      <c r="C1626" s="1243">
        <v>0.49652777777777773</v>
      </c>
      <c r="D1626" t="s">
        <v>1131</v>
      </c>
      <c r="E1626" t="s">
        <v>1132</v>
      </c>
      <c r="F1626" t="s">
        <v>2657</v>
      </c>
      <c r="G1626" t="s">
        <v>1717</v>
      </c>
      <c r="H1626">
        <v>45.19</v>
      </c>
      <c r="I1626">
        <v>43.54</v>
      </c>
    </row>
    <row r="1627" spans="1:9" x14ac:dyDescent="0.35">
      <c r="A1627">
        <v>43178</v>
      </c>
      <c r="B1627" s="1242">
        <v>45287</v>
      </c>
      <c r="C1627" s="1243">
        <v>0.49652777777777773</v>
      </c>
      <c r="D1627" t="s">
        <v>1131</v>
      </c>
      <c r="E1627" t="s">
        <v>1132</v>
      </c>
      <c r="F1627" t="s">
        <v>2657</v>
      </c>
      <c r="G1627" t="s">
        <v>1722</v>
      </c>
      <c r="H1627">
        <v>45.19</v>
      </c>
      <c r="I1627">
        <v>43.54</v>
      </c>
    </row>
    <row r="1628" spans="1:9" x14ac:dyDescent="0.35">
      <c r="A1628">
        <v>43179</v>
      </c>
      <c r="B1628" s="1242">
        <v>45287</v>
      </c>
      <c r="C1628" s="1243">
        <v>0.49652777777777773</v>
      </c>
      <c r="D1628" t="s">
        <v>1131</v>
      </c>
      <c r="E1628" t="s">
        <v>1132</v>
      </c>
      <c r="F1628" t="s">
        <v>2657</v>
      </c>
      <c r="G1628" t="s">
        <v>1727</v>
      </c>
      <c r="H1628">
        <v>45.19</v>
      </c>
      <c r="I1628">
        <v>43.54</v>
      </c>
    </row>
    <row r="1629" spans="1:9" x14ac:dyDescent="0.35">
      <c r="A1629">
        <v>43180</v>
      </c>
      <c r="B1629" s="1242">
        <v>45287</v>
      </c>
      <c r="C1629" s="1243">
        <v>0.49652777777777773</v>
      </c>
      <c r="D1629" t="s">
        <v>1131</v>
      </c>
      <c r="E1629" t="s">
        <v>1132</v>
      </c>
      <c r="F1629" t="s">
        <v>2657</v>
      </c>
      <c r="G1629" t="s">
        <v>1731</v>
      </c>
      <c r="H1629">
        <v>45.19</v>
      </c>
      <c r="I1629">
        <v>43.54</v>
      </c>
    </row>
    <row r="1630" spans="1:9" x14ac:dyDescent="0.35">
      <c r="A1630">
        <v>43181</v>
      </c>
      <c r="B1630" s="1242">
        <v>45287</v>
      </c>
      <c r="C1630" s="1243">
        <v>0.49652777777777773</v>
      </c>
      <c r="D1630" t="s">
        <v>1131</v>
      </c>
      <c r="E1630" t="s">
        <v>1132</v>
      </c>
      <c r="F1630" t="s">
        <v>2657</v>
      </c>
      <c r="G1630" t="s">
        <v>1735</v>
      </c>
      <c r="H1630">
        <v>45.19</v>
      </c>
      <c r="I1630">
        <v>43.54</v>
      </c>
    </row>
    <row r="1631" spans="1:9" x14ac:dyDescent="0.35">
      <c r="A1631">
        <v>43182</v>
      </c>
      <c r="B1631" s="1242">
        <v>45287</v>
      </c>
      <c r="C1631" s="1243">
        <v>0.49652777777777773</v>
      </c>
      <c r="D1631" t="s">
        <v>1131</v>
      </c>
      <c r="E1631" t="s">
        <v>1132</v>
      </c>
      <c r="F1631" t="s">
        <v>2657</v>
      </c>
      <c r="G1631" t="s">
        <v>1739</v>
      </c>
      <c r="H1631">
        <v>45.19</v>
      </c>
      <c r="I1631">
        <v>43.54</v>
      </c>
    </row>
    <row r="1632" spans="1:9" x14ac:dyDescent="0.35">
      <c r="A1632">
        <v>43183</v>
      </c>
      <c r="B1632" s="1242">
        <v>45287</v>
      </c>
      <c r="C1632" s="1243">
        <v>0.49652777777777773</v>
      </c>
      <c r="D1632" t="s">
        <v>1131</v>
      </c>
      <c r="E1632" t="s">
        <v>1132</v>
      </c>
      <c r="F1632" t="s">
        <v>2657</v>
      </c>
      <c r="G1632" t="s">
        <v>1743</v>
      </c>
      <c r="H1632">
        <v>45.19</v>
      </c>
      <c r="I1632">
        <v>43.54</v>
      </c>
    </row>
    <row r="1633" spans="1:9" x14ac:dyDescent="0.35">
      <c r="A1633">
        <v>43184</v>
      </c>
      <c r="B1633" s="1242">
        <v>45287</v>
      </c>
      <c r="C1633" s="1243">
        <v>0.49652777777777773</v>
      </c>
      <c r="D1633" t="s">
        <v>1131</v>
      </c>
      <c r="E1633" t="s">
        <v>1132</v>
      </c>
      <c r="F1633" t="s">
        <v>2657</v>
      </c>
      <c r="G1633" t="s">
        <v>1748</v>
      </c>
      <c r="H1633">
        <v>45.19</v>
      </c>
      <c r="I1633">
        <v>43.54</v>
      </c>
    </row>
    <row r="1634" spans="1:9" x14ac:dyDescent="0.35">
      <c r="A1634">
        <v>43185</v>
      </c>
      <c r="B1634" s="1242">
        <v>45287</v>
      </c>
      <c r="C1634" s="1243">
        <v>0.49652777777777773</v>
      </c>
      <c r="D1634" t="s">
        <v>1131</v>
      </c>
      <c r="E1634" t="s">
        <v>1132</v>
      </c>
      <c r="F1634" t="s">
        <v>2657</v>
      </c>
      <c r="G1634" t="s">
        <v>1753</v>
      </c>
      <c r="H1634">
        <v>45.15</v>
      </c>
      <c r="I1634">
        <v>43.5</v>
      </c>
    </row>
    <row r="1635" spans="1:9" x14ac:dyDescent="0.35">
      <c r="A1635">
        <v>43186</v>
      </c>
      <c r="B1635" s="1242">
        <v>45287</v>
      </c>
      <c r="C1635" s="1243">
        <v>0.49652777777777773</v>
      </c>
      <c r="D1635" t="s">
        <v>1131</v>
      </c>
      <c r="E1635" t="s">
        <v>1132</v>
      </c>
      <c r="F1635" t="s">
        <v>2657</v>
      </c>
      <c r="G1635" t="s">
        <v>1758</v>
      </c>
      <c r="H1635">
        <v>45.1</v>
      </c>
      <c r="I1635">
        <v>43.45</v>
      </c>
    </row>
    <row r="1636" spans="1:9" x14ac:dyDescent="0.35">
      <c r="A1636">
        <v>43187</v>
      </c>
      <c r="B1636" s="1242">
        <v>45287</v>
      </c>
      <c r="C1636" s="1243">
        <v>0.49652777777777773</v>
      </c>
      <c r="D1636" t="s">
        <v>1131</v>
      </c>
      <c r="E1636" t="s">
        <v>1132</v>
      </c>
      <c r="F1636" t="s">
        <v>2657</v>
      </c>
      <c r="G1636" t="s">
        <v>1763</v>
      </c>
      <c r="H1636">
        <v>45.06</v>
      </c>
      <c r="I1636">
        <v>43.41</v>
      </c>
    </row>
    <row r="1637" spans="1:9" x14ac:dyDescent="0.35">
      <c r="A1637">
        <v>43188</v>
      </c>
      <c r="B1637" s="1242">
        <v>45287</v>
      </c>
      <c r="C1637" s="1243">
        <v>0.49652777777777773</v>
      </c>
      <c r="D1637" t="s">
        <v>1131</v>
      </c>
      <c r="E1637" t="s">
        <v>1132</v>
      </c>
      <c r="F1637" t="s">
        <v>2657</v>
      </c>
      <c r="G1637" t="s">
        <v>1768</v>
      </c>
      <c r="H1637">
        <v>45.01</v>
      </c>
      <c r="I1637">
        <v>43.37</v>
      </c>
    </row>
    <row r="1638" spans="1:9" x14ac:dyDescent="0.35">
      <c r="A1638">
        <v>43189</v>
      </c>
      <c r="B1638" s="1242">
        <v>45287</v>
      </c>
      <c r="C1638" s="1243">
        <v>0.49652777777777773</v>
      </c>
      <c r="D1638" t="s">
        <v>1131</v>
      </c>
      <c r="E1638" t="s">
        <v>1132</v>
      </c>
      <c r="F1638" t="s">
        <v>2657</v>
      </c>
      <c r="G1638" t="s">
        <v>1773</v>
      </c>
      <c r="H1638">
        <v>44.97</v>
      </c>
      <c r="I1638">
        <v>43.34</v>
      </c>
    </row>
    <row r="1639" spans="1:9" x14ac:dyDescent="0.35">
      <c r="A1639">
        <v>43190</v>
      </c>
      <c r="B1639" s="1242">
        <v>45287</v>
      </c>
      <c r="C1639" s="1243">
        <v>0.49652777777777773</v>
      </c>
      <c r="D1639" t="s">
        <v>1131</v>
      </c>
      <c r="E1639" t="s">
        <v>1132</v>
      </c>
      <c r="F1639" t="s">
        <v>2657</v>
      </c>
      <c r="G1639" t="s">
        <v>1778</v>
      </c>
      <c r="H1639">
        <v>44.93</v>
      </c>
      <c r="I1639">
        <v>43.3</v>
      </c>
    </row>
    <row r="1640" spans="1:9" x14ac:dyDescent="0.35">
      <c r="A1640">
        <v>43191</v>
      </c>
      <c r="B1640" s="1242">
        <v>45287</v>
      </c>
      <c r="C1640" s="1243">
        <v>0.49652777777777773</v>
      </c>
      <c r="D1640" t="s">
        <v>1131</v>
      </c>
      <c r="E1640" t="s">
        <v>1132</v>
      </c>
      <c r="F1640" t="s">
        <v>2657</v>
      </c>
      <c r="G1640" t="s">
        <v>1783</v>
      </c>
      <c r="H1640">
        <v>44.89</v>
      </c>
      <c r="I1640">
        <v>43.26</v>
      </c>
    </row>
    <row r="1641" spans="1:9" x14ac:dyDescent="0.35">
      <c r="A1641">
        <v>43192</v>
      </c>
      <c r="B1641" s="1242">
        <v>45287</v>
      </c>
      <c r="C1641" s="1243">
        <v>0.49652777777777773</v>
      </c>
      <c r="D1641" t="s">
        <v>1131</v>
      </c>
      <c r="E1641" t="s">
        <v>1132</v>
      </c>
      <c r="F1641" t="s">
        <v>2657</v>
      </c>
      <c r="G1641" t="s">
        <v>1788</v>
      </c>
      <c r="H1641">
        <v>44.85</v>
      </c>
      <c r="I1641">
        <v>43.22</v>
      </c>
    </row>
    <row r="1642" spans="1:9" x14ac:dyDescent="0.35">
      <c r="A1642">
        <v>43193</v>
      </c>
      <c r="B1642" s="1242">
        <v>45287</v>
      </c>
      <c r="C1642" s="1243">
        <v>0.49652777777777773</v>
      </c>
      <c r="D1642" t="s">
        <v>1131</v>
      </c>
      <c r="E1642" t="s">
        <v>1132</v>
      </c>
      <c r="F1642" t="s">
        <v>2657</v>
      </c>
      <c r="G1642" t="s">
        <v>1793</v>
      </c>
      <c r="H1642">
        <v>44.81</v>
      </c>
      <c r="I1642">
        <v>43.19</v>
      </c>
    </row>
    <row r="1643" spans="1:9" x14ac:dyDescent="0.35">
      <c r="A1643">
        <v>43194</v>
      </c>
      <c r="B1643" s="1242">
        <v>45287</v>
      </c>
      <c r="C1643" s="1243">
        <v>0.49652777777777773</v>
      </c>
      <c r="D1643" t="s">
        <v>1131</v>
      </c>
      <c r="E1643" t="s">
        <v>1132</v>
      </c>
      <c r="F1643" t="s">
        <v>2657</v>
      </c>
      <c r="G1643" t="s">
        <v>1798</v>
      </c>
      <c r="H1643">
        <v>44.77</v>
      </c>
      <c r="I1643">
        <v>43.15</v>
      </c>
    </row>
    <row r="1644" spans="1:9" x14ac:dyDescent="0.35">
      <c r="A1644">
        <v>43195</v>
      </c>
      <c r="B1644" s="1242">
        <v>45287</v>
      </c>
      <c r="C1644" s="1243">
        <v>0.49652777777777773</v>
      </c>
      <c r="D1644" t="s">
        <v>1131</v>
      </c>
      <c r="E1644" t="s">
        <v>1132</v>
      </c>
      <c r="F1644" t="s">
        <v>2657</v>
      </c>
      <c r="G1644" t="s">
        <v>1803</v>
      </c>
      <c r="H1644">
        <v>44.73</v>
      </c>
      <c r="I1644">
        <v>43.12</v>
      </c>
    </row>
    <row r="1645" spans="1:9" x14ac:dyDescent="0.35">
      <c r="A1645">
        <v>43196</v>
      </c>
      <c r="B1645" s="1242">
        <v>45287</v>
      </c>
      <c r="C1645" s="1243">
        <v>0.49652777777777773</v>
      </c>
      <c r="D1645" t="s">
        <v>1131</v>
      </c>
      <c r="E1645" t="s">
        <v>1132</v>
      </c>
      <c r="F1645" t="s">
        <v>2657</v>
      </c>
      <c r="G1645" t="s">
        <v>1807</v>
      </c>
      <c r="H1645">
        <v>44.7</v>
      </c>
      <c r="I1645">
        <v>43.08</v>
      </c>
    </row>
    <row r="1646" spans="1:9" x14ac:dyDescent="0.35">
      <c r="A1646">
        <v>43197</v>
      </c>
      <c r="B1646" s="1242">
        <v>45287</v>
      </c>
      <c r="C1646" s="1243">
        <v>0.49652777777777773</v>
      </c>
      <c r="D1646" t="s">
        <v>1131</v>
      </c>
      <c r="E1646" t="s">
        <v>1132</v>
      </c>
      <c r="F1646" t="s">
        <v>2657</v>
      </c>
      <c r="G1646" t="s">
        <v>1811</v>
      </c>
      <c r="H1646">
        <v>44.66</v>
      </c>
      <c r="I1646">
        <v>43.05</v>
      </c>
    </row>
    <row r="1647" spans="1:9" x14ac:dyDescent="0.35">
      <c r="A1647">
        <v>43198</v>
      </c>
      <c r="B1647" s="1242">
        <v>45287</v>
      </c>
      <c r="C1647" s="1243">
        <v>0.49652777777777773</v>
      </c>
      <c r="D1647" t="s">
        <v>1131</v>
      </c>
      <c r="E1647" t="s">
        <v>1132</v>
      </c>
      <c r="F1647" t="s">
        <v>2657</v>
      </c>
      <c r="G1647" t="s">
        <v>1816</v>
      </c>
      <c r="H1647">
        <v>44.62</v>
      </c>
      <c r="I1647">
        <v>43.02</v>
      </c>
    </row>
    <row r="1648" spans="1:9" x14ac:dyDescent="0.35">
      <c r="A1648">
        <v>43199</v>
      </c>
      <c r="B1648" s="1242">
        <v>45287</v>
      </c>
      <c r="C1648" s="1243">
        <v>0.49652777777777773</v>
      </c>
      <c r="D1648" t="s">
        <v>1131</v>
      </c>
      <c r="E1648" t="s">
        <v>1132</v>
      </c>
      <c r="F1648" t="s">
        <v>2657</v>
      </c>
      <c r="G1648" t="s">
        <v>1821</v>
      </c>
      <c r="H1648">
        <v>44.59</v>
      </c>
      <c r="I1648">
        <v>42.99</v>
      </c>
    </row>
    <row r="1649" spans="1:9" x14ac:dyDescent="0.35">
      <c r="A1649">
        <v>43200</v>
      </c>
      <c r="B1649" s="1242">
        <v>45287</v>
      </c>
      <c r="C1649" s="1243">
        <v>0.49652777777777773</v>
      </c>
      <c r="D1649" t="s">
        <v>1131</v>
      </c>
      <c r="E1649" t="s">
        <v>1132</v>
      </c>
      <c r="F1649" t="s">
        <v>2657</v>
      </c>
      <c r="G1649" t="s">
        <v>1826</v>
      </c>
      <c r="H1649">
        <v>44.56</v>
      </c>
      <c r="I1649">
        <v>42.95</v>
      </c>
    </row>
    <row r="1650" spans="1:9" x14ac:dyDescent="0.35">
      <c r="A1650">
        <v>43201</v>
      </c>
      <c r="B1650" s="1242">
        <v>45287</v>
      </c>
      <c r="C1650" s="1243">
        <v>0.49652777777777773</v>
      </c>
      <c r="D1650" t="s">
        <v>1131</v>
      </c>
      <c r="E1650" t="s">
        <v>1132</v>
      </c>
      <c r="F1650" t="s">
        <v>2657</v>
      </c>
      <c r="G1650" t="s">
        <v>1831</v>
      </c>
      <c r="H1650">
        <v>44.52</v>
      </c>
      <c r="I1650">
        <v>42.92</v>
      </c>
    </row>
    <row r="1651" spans="1:9" x14ac:dyDescent="0.35">
      <c r="A1651">
        <v>43202</v>
      </c>
      <c r="B1651" s="1242">
        <v>45287</v>
      </c>
      <c r="C1651" s="1243">
        <v>0.49652777777777773</v>
      </c>
      <c r="D1651" t="s">
        <v>1131</v>
      </c>
      <c r="E1651" t="s">
        <v>1132</v>
      </c>
      <c r="F1651" t="s">
        <v>2657</v>
      </c>
      <c r="G1651" t="s">
        <v>1836</v>
      </c>
      <c r="H1651">
        <v>44.49</v>
      </c>
      <c r="I1651">
        <v>42.89</v>
      </c>
    </row>
    <row r="1652" spans="1:9" x14ac:dyDescent="0.35">
      <c r="A1652">
        <v>43203</v>
      </c>
      <c r="B1652" s="1242">
        <v>45287</v>
      </c>
      <c r="C1652" s="1243">
        <v>0.49652777777777773</v>
      </c>
      <c r="D1652" t="s">
        <v>1131</v>
      </c>
      <c r="E1652" t="s">
        <v>1132</v>
      </c>
      <c r="F1652" t="s">
        <v>2657</v>
      </c>
      <c r="G1652" t="s">
        <v>1841</v>
      </c>
      <c r="H1652">
        <v>44.46</v>
      </c>
      <c r="I1652">
        <v>42.86</v>
      </c>
    </row>
    <row r="1653" spans="1:9" x14ac:dyDescent="0.35">
      <c r="A1653">
        <v>43204</v>
      </c>
      <c r="B1653" s="1242">
        <v>45287</v>
      </c>
      <c r="C1653" s="1243">
        <v>0.49652777777777773</v>
      </c>
      <c r="D1653" t="s">
        <v>1131</v>
      </c>
      <c r="E1653" t="s">
        <v>1132</v>
      </c>
      <c r="F1653" t="s">
        <v>2657</v>
      </c>
      <c r="G1653" t="s">
        <v>1846</v>
      </c>
      <c r="H1653">
        <v>44.42</v>
      </c>
      <c r="I1653">
        <v>42.83</v>
      </c>
    </row>
    <row r="1654" spans="1:9" x14ac:dyDescent="0.35">
      <c r="A1654">
        <v>43205</v>
      </c>
      <c r="B1654" s="1242">
        <v>45287</v>
      </c>
      <c r="C1654" s="1243">
        <v>0.49652777777777773</v>
      </c>
      <c r="D1654" t="s">
        <v>1131</v>
      </c>
      <c r="E1654" t="s">
        <v>1132</v>
      </c>
      <c r="F1654" t="s">
        <v>2657</v>
      </c>
      <c r="G1654" t="s">
        <v>1851</v>
      </c>
      <c r="H1654">
        <v>44.39</v>
      </c>
      <c r="I1654">
        <v>42.81</v>
      </c>
    </row>
    <row r="1655" spans="1:9" x14ac:dyDescent="0.35">
      <c r="A1655">
        <v>43206</v>
      </c>
      <c r="B1655" s="1242">
        <v>45287</v>
      </c>
      <c r="C1655" s="1243">
        <v>0.49652777777777773</v>
      </c>
      <c r="D1655" t="s">
        <v>1131</v>
      </c>
      <c r="E1655" t="s">
        <v>1132</v>
      </c>
      <c r="F1655" t="s">
        <v>2657</v>
      </c>
      <c r="G1655" t="s">
        <v>1856</v>
      </c>
      <c r="H1655">
        <v>44.36</v>
      </c>
      <c r="I1655">
        <v>42.78</v>
      </c>
    </row>
    <row r="1656" spans="1:9" x14ac:dyDescent="0.35">
      <c r="A1656">
        <v>43207</v>
      </c>
      <c r="B1656" s="1242">
        <v>45287</v>
      </c>
      <c r="C1656" s="1243">
        <v>0.49652777777777773</v>
      </c>
      <c r="D1656" t="s">
        <v>1131</v>
      </c>
      <c r="E1656" t="s">
        <v>1132</v>
      </c>
      <c r="F1656" t="s">
        <v>2657</v>
      </c>
      <c r="G1656" t="s">
        <v>1861</v>
      </c>
      <c r="H1656">
        <v>44.33</v>
      </c>
      <c r="I1656">
        <v>42.75</v>
      </c>
    </row>
    <row r="1657" spans="1:9" x14ac:dyDescent="0.35">
      <c r="A1657">
        <v>43208</v>
      </c>
      <c r="B1657" s="1242">
        <v>45287</v>
      </c>
      <c r="C1657" s="1243">
        <v>0.49652777777777773</v>
      </c>
      <c r="D1657" t="s">
        <v>1131</v>
      </c>
      <c r="E1657" t="s">
        <v>1132</v>
      </c>
      <c r="F1657" t="s">
        <v>2657</v>
      </c>
      <c r="G1657" t="s">
        <v>1866</v>
      </c>
      <c r="H1657">
        <v>44.3</v>
      </c>
      <c r="I1657">
        <v>42.72</v>
      </c>
    </row>
    <row r="1658" spans="1:9" x14ac:dyDescent="0.35">
      <c r="A1658">
        <v>43209</v>
      </c>
      <c r="B1658" s="1242">
        <v>45287</v>
      </c>
      <c r="C1658" s="1243">
        <v>0.49652777777777773</v>
      </c>
      <c r="D1658" t="s">
        <v>1131</v>
      </c>
      <c r="E1658" t="s">
        <v>1132</v>
      </c>
      <c r="F1658" t="s">
        <v>2657</v>
      </c>
      <c r="G1658" t="s">
        <v>1871</v>
      </c>
      <c r="H1658">
        <v>44.27</v>
      </c>
      <c r="I1658">
        <v>42.7</v>
      </c>
    </row>
    <row r="1659" spans="1:9" x14ac:dyDescent="0.35">
      <c r="A1659">
        <v>43210</v>
      </c>
      <c r="B1659" s="1242">
        <v>45287</v>
      </c>
      <c r="C1659" s="1243">
        <v>0.49652777777777773</v>
      </c>
      <c r="D1659" t="s">
        <v>1131</v>
      </c>
      <c r="E1659" t="s">
        <v>1132</v>
      </c>
      <c r="F1659" t="s">
        <v>2657</v>
      </c>
      <c r="G1659" t="s">
        <v>1876</v>
      </c>
      <c r="H1659">
        <v>44.25</v>
      </c>
      <c r="I1659">
        <v>42.67</v>
      </c>
    </row>
    <row r="1660" spans="1:9" x14ac:dyDescent="0.35">
      <c r="A1660">
        <v>43211</v>
      </c>
      <c r="B1660" s="1242">
        <v>45287</v>
      </c>
      <c r="C1660" s="1243">
        <v>0.49652777777777773</v>
      </c>
      <c r="D1660" t="s">
        <v>1131</v>
      </c>
      <c r="E1660" t="s">
        <v>1132</v>
      </c>
      <c r="F1660" t="s">
        <v>2657</v>
      </c>
      <c r="G1660" t="s">
        <v>1881</v>
      </c>
      <c r="H1660">
        <v>44.22</v>
      </c>
      <c r="I1660">
        <v>42.64</v>
      </c>
    </row>
    <row r="1661" spans="1:9" x14ac:dyDescent="0.35">
      <c r="A1661">
        <v>43212</v>
      </c>
      <c r="B1661" s="1242">
        <v>45287</v>
      </c>
      <c r="C1661" s="1243">
        <v>0.49652777777777773</v>
      </c>
      <c r="D1661" t="s">
        <v>1131</v>
      </c>
      <c r="E1661" t="s">
        <v>1132</v>
      </c>
      <c r="F1661" t="s">
        <v>2657</v>
      </c>
      <c r="G1661" t="s">
        <v>1886</v>
      </c>
      <c r="H1661">
        <v>44.19</v>
      </c>
      <c r="I1661">
        <v>42.62</v>
      </c>
    </row>
    <row r="1662" spans="1:9" x14ac:dyDescent="0.35">
      <c r="A1662">
        <v>43213</v>
      </c>
      <c r="B1662" s="1242">
        <v>45287</v>
      </c>
      <c r="C1662" s="1243">
        <v>0.49652777777777773</v>
      </c>
      <c r="D1662" t="s">
        <v>1131</v>
      </c>
      <c r="E1662" t="s">
        <v>1132</v>
      </c>
      <c r="F1662" t="s">
        <v>2657</v>
      </c>
      <c r="G1662" t="s">
        <v>1891</v>
      </c>
      <c r="H1662">
        <v>44.16</v>
      </c>
      <c r="I1662">
        <v>42.59</v>
      </c>
    </row>
    <row r="1663" spans="1:9" x14ac:dyDescent="0.35">
      <c r="A1663">
        <v>43214</v>
      </c>
      <c r="B1663" s="1242">
        <v>45287</v>
      </c>
      <c r="C1663" s="1243">
        <v>0.49652777777777773</v>
      </c>
      <c r="D1663" t="s">
        <v>1131</v>
      </c>
      <c r="E1663" t="s">
        <v>1132</v>
      </c>
      <c r="F1663" t="s">
        <v>2657</v>
      </c>
      <c r="G1663" t="s">
        <v>1896</v>
      </c>
      <c r="H1663">
        <v>44.14</v>
      </c>
      <c r="I1663">
        <v>42.57</v>
      </c>
    </row>
    <row r="1664" spans="1:9" x14ac:dyDescent="0.35">
      <c r="A1664">
        <v>43215</v>
      </c>
      <c r="B1664" s="1242">
        <v>45287</v>
      </c>
      <c r="C1664" s="1243">
        <v>0.49652777777777773</v>
      </c>
      <c r="D1664" t="s">
        <v>1131</v>
      </c>
      <c r="E1664" t="s">
        <v>1132</v>
      </c>
      <c r="F1664" t="s">
        <v>2657</v>
      </c>
      <c r="G1664" t="s">
        <v>1901</v>
      </c>
      <c r="H1664">
        <v>44.11</v>
      </c>
      <c r="I1664">
        <v>42.55</v>
      </c>
    </row>
    <row r="1665" spans="1:9" x14ac:dyDescent="0.35">
      <c r="A1665">
        <v>43216</v>
      </c>
      <c r="B1665" s="1242">
        <v>45287</v>
      </c>
      <c r="C1665" s="1243">
        <v>0.49652777777777773</v>
      </c>
      <c r="D1665" t="s">
        <v>1131</v>
      </c>
      <c r="E1665" t="s">
        <v>1132</v>
      </c>
      <c r="F1665" t="s">
        <v>2657</v>
      </c>
      <c r="G1665" t="s">
        <v>1906</v>
      </c>
      <c r="H1665">
        <v>44.08</v>
      </c>
      <c r="I1665">
        <v>42.52</v>
      </c>
    </row>
    <row r="1666" spans="1:9" x14ac:dyDescent="0.35">
      <c r="A1666">
        <v>43217</v>
      </c>
      <c r="B1666" s="1242">
        <v>45287</v>
      </c>
      <c r="C1666" s="1243">
        <v>0.49652777777777773</v>
      </c>
      <c r="D1666" t="s">
        <v>1131</v>
      </c>
      <c r="E1666" t="s">
        <v>1132</v>
      </c>
      <c r="F1666" t="s">
        <v>2657</v>
      </c>
      <c r="G1666" t="s">
        <v>1911</v>
      </c>
      <c r="H1666">
        <v>44.06</v>
      </c>
      <c r="I1666">
        <v>42.5</v>
      </c>
    </row>
    <row r="1667" spans="1:9" x14ac:dyDescent="0.35">
      <c r="A1667">
        <v>43218</v>
      </c>
      <c r="B1667" s="1242">
        <v>45287</v>
      </c>
      <c r="C1667" s="1243">
        <v>0.49652777777777773</v>
      </c>
      <c r="D1667" t="s">
        <v>1131</v>
      </c>
      <c r="E1667" t="s">
        <v>1132</v>
      </c>
      <c r="F1667" t="s">
        <v>2657</v>
      </c>
      <c r="G1667" t="s">
        <v>1916</v>
      </c>
      <c r="H1667">
        <v>44.03</v>
      </c>
      <c r="I1667">
        <v>42.48</v>
      </c>
    </row>
    <row r="1668" spans="1:9" x14ac:dyDescent="0.35">
      <c r="A1668">
        <v>43219</v>
      </c>
      <c r="B1668" s="1242">
        <v>45287</v>
      </c>
      <c r="C1668" s="1243">
        <v>0.49652777777777773</v>
      </c>
      <c r="D1668" t="s">
        <v>1131</v>
      </c>
      <c r="E1668" t="s">
        <v>1132</v>
      </c>
      <c r="F1668" t="s">
        <v>2657</v>
      </c>
      <c r="G1668" t="s">
        <v>1921</v>
      </c>
      <c r="H1668">
        <v>44.01</v>
      </c>
      <c r="I1668">
        <v>42.45</v>
      </c>
    </row>
    <row r="1669" spans="1:9" x14ac:dyDescent="0.35">
      <c r="A1669">
        <v>43220</v>
      </c>
      <c r="B1669" s="1242">
        <v>45287</v>
      </c>
      <c r="C1669" s="1243">
        <v>0.49652777777777773</v>
      </c>
      <c r="D1669" t="s">
        <v>1131</v>
      </c>
      <c r="E1669" t="s">
        <v>1132</v>
      </c>
      <c r="F1669" t="s">
        <v>2657</v>
      </c>
      <c r="G1669" t="s">
        <v>1926</v>
      </c>
      <c r="H1669">
        <v>43.99</v>
      </c>
      <c r="I1669">
        <v>42.43</v>
      </c>
    </row>
    <row r="1670" spans="1:9" x14ac:dyDescent="0.35">
      <c r="A1670">
        <v>43221</v>
      </c>
      <c r="B1670" s="1242">
        <v>45287</v>
      </c>
      <c r="C1670" s="1243">
        <v>0.49652777777777773</v>
      </c>
      <c r="D1670" t="s">
        <v>1131</v>
      </c>
      <c r="E1670" t="s">
        <v>1132</v>
      </c>
      <c r="F1670" t="s">
        <v>2657</v>
      </c>
      <c r="G1670" t="s">
        <v>1931</v>
      </c>
      <c r="H1670">
        <v>43.96</v>
      </c>
      <c r="I1670">
        <v>42.41</v>
      </c>
    </row>
    <row r="1671" spans="1:9" x14ac:dyDescent="0.35">
      <c r="A1671">
        <v>43222</v>
      </c>
      <c r="B1671" s="1242">
        <v>45287</v>
      </c>
      <c r="C1671" s="1243">
        <v>0.49652777777777773</v>
      </c>
      <c r="D1671" t="s">
        <v>1131</v>
      </c>
      <c r="E1671" t="s">
        <v>1132</v>
      </c>
      <c r="F1671" t="s">
        <v>2657</v>
      </c>
      <c r="G1671" t="s">
        <v>1936</v>
      </c>
      <c r="H1671">
        <v>43.94</v>
      </c>
      <c r="I1671">
        <v>42.39</v>
      </c>
    </row>
    <row r="1672" spans="1:9" x14ac:dyDescent="0.35">
      <c r="A1672">
        <v>43223</v>
      </c>
      <c r="B1672" s="1242">
        <v>45287</v>
      </c>
      <c r="C1672" s="1243">
        <v>0.49652777777777773</v>
      </c>
      <c r="D1672" t="s">
        <v>1131</v>
      </c>
      <c r="E1672" t="s">
        <v>1132</v>
      </c>
      <c r="F1672" t="s">
        <v>2657</v>
      </c>
      <c r="G1672" t="s">
        <v>1941</v>
      </c>
      <c r="H1672">
        <v>43.92</v>
      </c>
      <c r="I1672">
        <v>42.37</v>
      </c>
    </row>
    <row r="1673" spans="1:9" x14ac:dyDescent="0.35">
      <c r="A1673">
        <v>43224</v>
      </c>
      <c r="B1673" s="1242">
        <v>45287</v>
      </c>
      <c r="C1673" s="1243">
        <v>0.49652777777777773</v>
      </c>
      <c r="D1673" t="s">
        <v>1131</v>
      </c>
      <c r="E1673" t="s">
        <v>1132</v>
      </c>
      <c r="F1673" t="s">
        <v>2657</v>
      </c>
      <c r="G1673" t="s">
        <v>1946</v>
      </c>
      <c r="H1673">
        <v>43.89</v>
      </c>
      <c r="I1673">
        <v>42.35</v>
      </c>
    </row>
    <row r="1674" spans="1:9" x14ac:dyDescent="0.35">
      <c r="A1674">
        <v>43225</v>
      </c>
      <c r="B1674" s="1242">
        <v>45287</v>
      </c>
      <c r="C1674" s="1243">
        <v>0.49652777777777773</v>
      </c>
      <c r="D1674" t="s">
        <v>1131</v>
      </c>
      <c r="E1674" t="s">
        <v>1132</v>
      </c>
      <c r="F1674" t="s">
        <v>2657</v>
      </c>
      <c r="G1674" t="s">
        <v>1951</v>
      </c>
      <c r="H1674">
        <v>43.87</v>
      </c>
      <c r="I1674">
        <v>42.33</v>
      </c>
    </row>
    <row r="1675" spans="1:9" x14ac:dyDescent="0.35">
      <c r="A1675">
        <v>43226</v>
      </c>
      <c r="B1675" s="1242">
        <v>45287</v>
      </c>
      <c r="C1675" s="1243">
        <v>0.49652777777777773</v>
      </c>
      <c r="D1675" t="s">
        <v>1131</v>
      </c>
      <c r="E1675" t="s">
        <v>1132</v>
      </c>
      <c r="F1675" t="s">
        <v>2657</v>
      </c>
      <c r="G1675" t="s">
        <v>1956</v>
      </c>
      <c r="H1675">
        <v>43.85</v>
      </c>
      <c r="I1675">
        <v>42.31</v>
      </c>
    </row>
    <row r="1676" spans="1:9" x14ac:dyDescent="0.35">
      <c r="A1676">
        <v>43227</v>
      </c>
      <c r="B1676" s="1242">
        <v>45287</v>
      </c>
      <c r="C1676" s="1243">
        <v>0.49652777777777773</v>
      </c>
      <c r="D1676" t="s">
        <v>1131</v>
      </c>
      <c r="E1676" t="s">
        <v>1132</v>
      </c>
      <c r="F1676" t="s">
        <v>2657</v>
      </c>
      <c r="G1676" t="s">
        <v>1961</v>
      </c>
      <c r="H1676">
        <v>43.83</v>
      </c>
      <c r="I1676">
        <v>42.29</v>
      </c>
    </row>
    <row r="1677" spans="1:9" x14ac:dyDescent="0.35">
      <c r="A1677">
        <v>43228</v>
      </c>
      <c r="B1677" s="1242">
        <v>45287</v>
      </c>
      <c r="C1677" s="1243">
        <v>0.49652777777777773</v>
      </c>
      <c r="D1677" t="s">
        <v>1131</v>
      </c>
      <c r="E1677" t="s">
        <v>1132</v>
      </c>
      <c r="F1677" t="s">
        <v>2657</v>
      </c>
      <c r="G1677" t="s">
        <v>1966</v>
      </c>
      <c r="H1677">
        <v>43.81</v>
      </c>
      <c r="I1677">
        <v>42.27</v>
      </c>
    </row>
    <row r="1678" spans="1:9" x14ac:dyDescent="0.35">
      <c r="A1678">
        <v>43229</v>
      </c>
      <c r="B1678" s="1242">
        <v>45287</v>
      </c>
      <c r="C1678" s="1243">
        <v>0.49652777777777773</v>
      </c>
      <c r="D1678" t="s">
        <v>1131</v>
      </c>
      <c r="E1678" t="s">
        <v>1132</v>
      </c>
      <c r="F1678" t="s">
        <v>2657</v>
      </c>
      <c r="G1678" t="s">
        <v>1971</v>
      </c>
      <c r="H1678">
        <v>43.78</v>
      </c>
      <c r="I1678">
        <v>42.25</v>
      </c>
    </row>
    <row r="1679" spans="1:9" x14ac:dyDescent="0.35">
      <c r="A1679">
        <v>43230</v>
      </c>
      <c r="B1679" s="1242">
        <v>45287</v>
      </c>
      <c r="C1679" s="1243">
        <v>0.49652777777777773</v>
      </c>
      <c r="D1679" t="s">
        <v>1131</v>
      </c>
      <c r="E1679" t="s">
        <v>1132</v>
      </c>
      <c r="F1679" t="s">
        <v>2657</v>
      </c>
      <c r="G1679" t="s">
        <v>1976</v>
      </c>
      <c r="H1679">
        <v>43.76</v>
      </c>
      <c r="I1679">
        <v>42.23</v>
      </c>
    </row>
    <row r="1680" spans="1:9" x14ac:dyDescent="0.35">
      <c r="A1680">
        <v>43231</v>
      </c>
      <c r="B1680" s="1242">
        <v>45287</v>
      </c>
      <c r="C1680" s="1243">
        <v>0.49652777777777773</v>
      </c>
      <c r="D1680" t="s">
        <v>1131</v>
      </c>
      <c r="E1680" t="s">
        <v>1132</v>
      </c>
      <c r="F1680" t="s">
        <v>2657</v>
      </c>
      <c r="G1680" t="s">
        <v>1981</v>
      </c>
      <c r="H1680">
        <v>43.74</v>
      </c>
      <c r="I1680">
        <v>42.21</v>
      </c>
    </row>
    <row r="1681" spans="1:9" x14ac:dyDescent="0.35">
      <c r="A1681">
        <v>43232</v>
      </c>
      <c r="B1681" s="1242">
        <v>45287</v>
      </c>
      <c r="C1681" s="1243">
        <v>0.49652777777777773</v>
      </c>
      <c r="D1681" t="s">
        <v>1131</v>
      </c>
      <c r="E1681" t="s">
        <v>1132</v>
      </c>
      <c r="F1681" t="s">
        <v>2657</v>
      </c>
      <c r="G1681" t="s">
        <v>1986</v>
      </c>
      <c r="H1681">
        <v>43.72</v>
      </c>
      <c r="I1681">
        <v>42.19</v>
      </c>
    </row>
    <row r="1682" spans="1:9" x14ac:dyDescent="0.35">
      <c r="A1682">
        <v>43233</v>
      </c>
      <c r="B1682" s="1242">
        <v>45287</v>
      </c>
      <c r="C1682" s="1243">
        <v>0.49652777777777773</v>
      </c>
      <c r="D1682" t="s">
        <v>1131</v>
      </c>
      <c r="E1682" t="s">
        <v>1132</v>
      </c>
      <c r="F1682" t="s">
        <v>2657</v>
      </c>
      <c r="G1682" t="s">
        <v>1991</v>
      </c>
      <c r="H1682">
        <v>43.7</v>
      </c>
      <c r="I1682">
        <v>42.17</v>
      </c>
    </row>
    <row r="1683" spans="1:9" x14ac:dyDescent="0.35">
      <c r="A1683">
        <v>43234</v>
      </c>
      <c r="B1683" s="1242">
        <v>45287</v>
      </c>
      <c r="C1683" s="1243">
        <v>0.49652777777777773</v>
      </c>
      <c r="D1683" t="s">
        <v>1131</v>
      </c>
      <c r="E1683" t="s">
        <v>1132</v>
      </c>
      <c r="F1683" t="s">
        <v>2657</v>
      </c>
      <c r="G1683" t="s">
        <v>1996</v>
      </c>
      <c r="H1683">
        <v>43.68</v>
      </c>
      <c r="I1683">
        <v>42.15</v>
      </c>
    </row>
    <row r="1684" spans="1:9" x14ac:dyDescent="0.35">
      <c r="A1684">
        <v>43235</v>
      </c>
      <c r="B1684" s="1242">
        <v>45287</v>
      </c>
      <c r="C1684" s="1243">
        <v>0.49652777777777773</v>
      </c>
      <c r="D1684" t="s">
        <v>1131</v>
      </c>
      <c r="E1684" t="s">
        <v>1132</v>
      </c>
      <c r="F1684" t="s">
        <v>2657</v>
      </c>
      <c r="G1684" t="s">
        <v>2001</v>
      </c>
      <c r="H1684">
        <v>43.67</v>
      </c>
      <c r="I1684">
        <v>42.14</v>
      </c>
    </row>
    <row r="1685" spans="1:9" x14ac:dyDescent="0.35">
      <c r="A1685">
        <v>43236</v>
      </c>
      <c r="B1685" s="1242">
        <v>45287</v>
      </c>
      <c r="C1685" s="1243">
        <v>0.49652777777777773</v>
      </c>
      <c r="D1685" t="s">
        <v>1131</v>
      </c>
      <c r="E1685" t="s">
        <v>1132</v>
      </c>
      <c r="F1685" t="s">
        <v>2657</v>
      </c>
      <c r="G1685" t="s">
        <v>2006</v>
      </c>
      <c r="H1685">
        <v>43.65</v>
      </c>
      <c r="I1685">
        <v>42.12</v>
      </c>
    </row>
    <row r="1686" spans="1:9" x14ac:dyDescent="0.35">
      <c r="A1686">
        <v>43237</v>
      </c>
      <c r="B1686" s="1242">
        <v>45287</v>
      </c>
      <c r="C1686" s="1243">
        <v>0.49652777777777773</v>
      </c>
      <c r="D1686" t="s">
        <v>1131</v>
      </c>
      <c r="E1686" t="s">
        <v>1132</v>
      </c>
      <c r="F1686" t="s">
        <v>2657</v>
      </c>
      <c r="G1686" t="s">
        <v>2011</v>
      </c>
      <c r="H1686">
        <v>43.63</v>
      </c>
      <c r="I1686">
        <v>42.1</v>
      </c>
    </row>
    <row r="1687" spans="1:9" x14ac:dyDescent="0.35">
      <c r="A1687">
        <v>43238</v>
      </c>
      <c r="B1687" s="1242">
        <v>45287</v>
      </c>
      <c r="C1687" s="1243">
        <v>0.49652777777777773</v>
      </c>
      <c r="D1687" t="s">
        <v>1131</v>
      </c>
      <c r="E1687" t="s">
        <v>1132</v>
      </c>
      <c r="F1687" t="s">
        <v>2657</v>
      </c>
      <c r="G1687" t="s">
        <v>2016</v>
      </c>
      <c r="H1687">
        <v>43.61</v>
      </c>
      <c r="I1687">
        <v>42.08</v>
      </c>
    </row>
    <row r="1688" spans="1:9" x14ac:dyDescent="0.35">
      <c r="A1688">
        <v>43239</v>
      </c>
      <c r="B1688" s="1242">
        <v>45287</v>
      </c>
      <c r="C1688" s="1243">
        <v>0.49652777777777773</v>
      </c>
      <c r="D1688" t="s">
        <v>1131</v>
      </c>
      <c r="E1688" t="s">
        <v>1132</v>
      </c>
      <c r="F1688" t="s">
        <v>2657</v>
      </c>
      <c r="G1688" t="s">
        <v>2021</v>
      </c>
      <c r="H1688">
        <v>43.59</v>
      </c>
      <c r="I1688">
        <v>42.07</v>
      </c>
    </row>
    <row r="1689" spans="1:9" x14ac:dyDescent="0.35">
      <c r="A1689">
        <v>43240</v>
      </c>
      <c r="B1689" s="1242">
        <v>45287</v>
      </c>
      <c r="C1689" s="1243">
        <v>0.49652777777777773</v>
      </c>
      <c r="D1689" t="s">
        <v>1131</v>
      </c>
      <c r="E1689" t="s">
        <v>1132</v>
      </c>
      <c r="F1689" t="s">
        <v>2657</v>
      </c>
      <c r="G1689" t="s">
        <v>2026</v>
      </c>
      <c r="H1689">
        <v>43.57</v>
      </c>
      <c r="I1689">
        <v>42.05</v>
      </c>
    </row>
    <row r="1690" spans="1:9" x14ac:dyDescent="0.35">
      <c r="A1690">
        <v>43241</v>
      </c>
      <c r="B1690" s="1242">
        <v>45287</v>
      </c>
      <c r="C1690" s="1243">
        <v>0.49652777777777773</v>
      </c>
      <c r="D1690" t="s">
        <v>1131</v>
      </c>
      <c r="E1690" t="s">
        <v>1132</v>
      </c>
      <c r="F1690" t="s">
        <v>2657</v>
      </c>
      <c r="G1690" t="s">
        <v>2031</v>
      </c>
      <c r="H1690">
        <v>43.56</v>
      </c>
      <c r="I1690">
        <v>42.04</v>
      </c>
    </row>
    <row r="1691" spans="1:9" x14ac:dyDescent="0.35">
      <c r="A1691">
        <v>43242</v>
      </c>
      <c r="B1691" s="1242">
        <v>45287</v>
      </c>
      <c r="C1691" s="1243">
        <v>0.49652777777777773</v>
      </c>
      <c r="D1691" t="s">
        <v>1131</v>
      </c>
      <c r="E1691" t="s">
        <v>1132</v>
      </c>
      <c r="F1691" t="s">
        <v>2657</v>
      </c>
      <c r="G1691" t="s">
        <v>2036</v>
      </c>
      <c r="H1691">
        <v>43.54</v>
      </c>
      <c r="I1691">
        <v>42.02</v>
      </c>
    </row>
    <row r="1692" spans="1:9" x14ac:dyDescent="0.35">
      <c r="A1692">
        <v>43243</v>
      </c>
      <c r="B1692" s="1242">
        <v>45287</v>
      </c>
      <c r="C1692" s="1243">
        <v>0.49652777777777773</v>
      </c>
      <c r="D1692" t="s">
        <v>1131</v>
      </c>
      <c r="E1692" t="s">
        <v>1132</v>
      </c>
      <c r="F1692" t="s">
        <v>2657</v>
      </c>
      <c r="G1692" t="s">
        <v>2041</v>
      </c>
      <c r="H1692">
        <v>43.52</v>
      </c>
      <c r="I1692">
        <v>42</v>
      </c>
    </row>
    <row r="1693" spans="1:9" x14ac:dyDescent="0.35">
      <c r="A1693">
        <v>43244</v>
      </c>
      <c r="B1693" s="1242">
        <v>45287</v>
      </c>
      <c r="C1693" s="1243">
        <v>0.49652777777777773</v>
      </c>
      <c r="D1693" t="s">
        <v>1131</v>
      </c>
      <c r="E1693" t="s">
        <v>1132</v>
      </c>
      <c r="F1693" t="s">
        <v>2657</v>
      </c>
      <c r="G1693" t="s">
        <v>2046</v>
      </c>
      <c r="H1693">
        <v>43.5</v>
      </c>
      <c r="I1693">
        <v>41.99</v>
      </c>
    </row>
    <row r="1694" spans="1:9" x14ac:dyDescent="0.35">
      <c r="A1694">
        <v>43245</v>
      </c>
      <c r="B1694" s="1242">
        <v>45287</v>
      </c>
      <c r="C1694" s="1243">
        <v>0.49652777777777773</v>
      </c>
      <c r="D1694" t="s">
        <v>1131</v>
      </c>
      <c r="E1694" t="s">
        <v>1132</v>
      </c>
      <c r="F1694" t="s">
        <v>2657</v>
      </c>
      <c r="G1694" t="s">
        <v>2051</v>
      </c>
      <c r="H1694">
        <v>43.49</v>
      </c>
      <c r="I1694">
        <v>41.97</v>
      </c>
    </row>
    <row r="1695" spans="1:9" x14ac:dyDescent="0.35">
      <c r="A1695">
        <v>43246</v>
      </c>
      <c r="B1695" s="1242">
        <v>45287</v>
      </c>
      <c r="C1695" s="1243">
        <v>0.49652777777777773</v>
      </c>
      <c r="D1695" t="s">
        <v>1131</v>
      </c>
      <c r="E1695" t="s">
        <v>1132</v>
      </c>
      <c r="F1695" t="s">
        <v>2657</v>
      </c>
      <c r="G1695" t="s">
        <v>2056</v>
      </c>
      <c r="H1695">
        <v>43.47</v>
      </c>
      <c r="I1695">
        <v>41.96</v>
      </c>
    </row>
    <row r="1696" spans="1:9" x14ac:dyDescent="0.35">
      <c r="A1696">
        <v>43247</v>
      </c>
      <c r="B1696" s="1242">
        <v>45287</v>
      </c>
      <c r="C1696" s="1243">
        <v>0.49652777777777773</v>
      </c>
      <c r="D1696" t="s">
        <v>1131</v>
      </c>
      <c r="E1696" t="s">
        <v>1132</v>
      </c>
      <c r="F1696" t="s">
        <v>2657</v>
      </c>
      <c r="G1696" t="s">
        <v>2061</v>
      </c>
      <c r="H1696">
        <v>43.45</v>
      </c>
      <c r="I1696">
        <v>41.94</v>
      </c>
    </row>
    <row r="1697" spans="1:9" x14ac:dyDescent="0.35">
      <c r="A1697">
        <v>43248</v>
      </c>
      <c r="B1697" s="1242">
        <v>45287</v>
      </c>
      <c r="C1697" s="1243">
        <v>0.49652777777777773</v>
      </c>
      <c r="D1697" t="s">
        <v>1131</v>
      </c>
      <c r="E1697" t="s">
        <v>1132</v>
      </c>
      <c r="F1697" t="s">
        <v>2657</v>
      </c>
      <c r="G1697" t="s">
        <v>2066</v>
      </c>
      <c r="H1697">
        <v>43.44</v>
      </c>
      <c r="I1697">
        <v>41.93</v>
      </c>
    </row>
    <row r="1698" spans="1:9" x14ac:dyDescent="0.35">
      <c r="A1698">
        <v>43249</v>
      </c>
      <c r="B1698" s="1242">
        <v>45287</v>
      </c>
      <c r="C1698" s="1243">
        <v>0.49652777777777773</v>
      </c>
      <c r="D1698" t="s">
        <v>1131</v>
      </c>
      <c r="E1698" t="s">
        <v>1132</v>
      </c>
      <c r="F1698" t="s">
        <v>2657</v>
      </c>
      <c r="G1698" t="s">
        <v>2071</v>
      </c>
      <c r="H1698">
        <v>43.42</v>
      </c>
      <c r="I1698">
        <v>41.91</v>
      </c>
    </row>
    <row r="1699" spans="1:9" x14ac:dyDescent="0.35">
      <c r="A1699">
        <v>43250</v>
      </c>
      <c r="B1699" s="1242">
        <v>45287</v>
      </c>
      <c r="C1699" s="1243">
        <v>0.49652777777777773</v>
      </c>
      <c r="D1699" t="s">
        <v>1131</v>
      </c>
      <c r="E1699" t="s">
        <v>1132</v>
      </c>
      <c r="F1699" t="s">
        <v>2657</v>
      </c>
      <c r="G1699" t="s">
        <v>2076</v>
      </c>
      <c r="H1699">
        <v>43.41</v>
      </c>
      <c r="I1699">
        <v>41.9</v>
      </c>
    </row>
    <row r="1700" spans="1:9" x14ac:dyDescent="0.35">
      <c r="A1700">
        <v>43251</v>
      </c>
      <c r="B1700" s="1242">
        <v>45287</v>
      </c>
      <c r="C1700" s="1243">
        <v>0.49652777777777773</v>
      </c>
      <c r="D1700" t="s">
        <v>1131</v>
      </c>
      <c r="E1700" t="s">
        <v>1132</v>
      </c>
      <c r="F1700" t="s">
        <v>2657</v>
      </c>
      <c r="G1700" t="s">
        <v>2081</v>
      </c>
      <c r="H1700">
        <v>43.39</v>
      </c>
      <c r="I1700">
        <v>41.88</v>
      </c>
    </row>
    <row r="1701" spans="1:9" x14ac:dyDescent="0.35">
      <c r="A1701">
        <v>43252</v>
      </c>
      <c r="B1701" s="1242">
        <v>45287</v>
      </c>
      <c r="C1701" s="1243">
        <v>0.49652777777777773</v>
      </c>
      <c r="D1701" t="s">
        <v>1131</v>
      </c>
      <c r="E1701" t="s">
        <v>1132</v>
      </c>
      <c r="F1701" t="s">
        <v>2657</v>
      </c>
      <c r="G1701" t="s">
        <v>2086</v>
      </c>
      <c r="H1701">
        <v>43.37</v>
      </c>
      <c r="I1701">
        <v>41.87</v>
      </c>
    </row>
    <row r="1702" spans="1:9" x14ac:dyDescent="0.35">
      <c r="A1702">
        <v>43253</v>
      </c>
      <c r="B1702" s="1242">
        <v>45287</v>
      </c>
      <c r="C1702" s="1243">
        <v>0.49652777777777773</v>
      </c>
      <c r="D1702" t="s">
        <v>1131</v>
      </c>
      <c r="E1702" t="s">
        <v>1132</v>
      </c>
      <c r="F1702" t="s">
        <v>2657</v>
      </c>
      <c r="G1702" t="s">
        <v>2091</v>
      </c>
      <c r="H1702">
        <v>43.36</v>
      </c>
      <c r="I1702">
        <v>41.86</v>
      </c>
    </row>
    <row r="1703" spans="1:9" x14ac:dyDescent="0.35">
      <c r="A1703">
        <v>43254</v>
      </c>
      <c r="B1703" s="1242">
        <v>45287</v>
      </c>
      <c r="C1703" s="1243">
        <v>0.49652777777777773</v>
      </c>
      <c r="D1703" t="s">
        <v>1131</v>
      </c>
      <c r="E1703" t="s">
        <v>1132</v>
      </c>
      <c r="F1703" t="s">
        <v>2657</v>
      </c>
      <c r="G1703" t="s">
        <v>2096</v>
      </c>
      <c r="H1703">
        <v>43.34</v>
      </c>
      <c r="I1703">
        <v>41.84</v>
      </c>
    </row>
    <row r="1704" spans="1:9" x14ac:dyDescent="0.35">
      <c r="A1704">
        <v>43255</v>
      </c>
      <c r="B1704" s="1242">
        <v>45287</v>
      </c>
      <c r="C1704" s="1243">
        <v>0.49652777777777773</v>
      </c>
      <c r="D1704" t="s">
        <v>1131</v>
      </c>
      <c r="E1704" t="s">
        <v>1132</v>
      </c>
      <c r="F1704" t="s">
        <v>2657</v>
      </c>
      <c r="G1704" t="s">
        <v>2101</v>
      </c>
      <c r="H1704">
        <v>43.33</v>
      </c>
      <c r="I1704">
        <v>41.83</v>
      </c>
    </row>
    <row r="1705" spans="1:9" x14ac:dyDescent="0.35">
      <c r="A1705">
        <v>43256</v>
      </c>
      <c r="B1705" s="1242">
        <v>45287</v>
      </c>
      <c r="C1705" s="1243">
        <v>0.49652777777777773</v>
      </c>
      <c r="D1705" t="s">
        <v>1131</v>
      </c>
      <c r="E1705" t="s">
        <v>1132</v>
      </c>
      <c r="F1705" t="s">
        <v>2657</v>
      </c>
      <c r="G1705" t="s">
        <v>2106</v>
      </c>
      <c r="H1705">
        <v>43.32</v>
      </c>
      <c r="I1705">
        <v>41.82</v>
      </c>
    </row>
    <row r="1706" spans="1:9" x14ac:dyDescent="0.35">
      <c r="A1706">
        <v>43257</v>
      </c>
      <c r="B1706" s="1242">
        <v>45287</v>
      </c>
      <c r="C1706" s="1243">
        <v>0.49652777777777773</v>
      </c>
      <c r="D1706" t="s">
        <v>1131</v>
      </c>
      <c r="E1706" t="s">
        <v>1132</v>
      </c>
      <c r="F1706" t="s">
        <v>2657</v>
      </c>
      <c r="G1706" t="s">
        <v>2111</v>
      </c>
      <c r="H1706">
        <v>43.3</v>
      </c>
      <c r="I1706">
        <v>41.8</v>
      </c>
    </row>
    <row r="1707" spans="1:9" x14ac:dyDescent="0.35">
      <c r="A1707">
        <v>43258</v>
      </c>
      <c r="B1707" s="1242">
        <v>45287</v>
      </c>
      <c r="C1707" s="1243">
        <v>0.49652777777777773</v>
      </c>
      <c r="D1707" t="s">
        <v>1131</v>
      </c>
      <c r="E1707" t="s">
        <v>1132</v>
      </c>
      <c r="F1707" t="s">
        <v>2657</v>
      </c>
      <c r="G1707" t="s">
        <v>2116</v>
      </c>
      <c r="H1707">
        <v>43.29</v>
      </c>
      <c r="I1707">
        <v>41.79</v>
      </c>
    </row>
    <row r="1708" spans="1:9" x14ac:dyDescent="0.35">
      <c r="A1708">
        <v>43259</v>
      </c>
      <c r="B1708" s="1242">
        <v>45287</v>
      </c>
      <c r="C1708" s="1243">
        <v>0.49652777777777773</v>
      </c>
      <c r="D1708" t="s">
        <v>1131</v>
      </c>
      <c r="E1708" t="s">
        <v>1132</v>
      </c>
      <c r="F1708" t="s">
        <v>2657</v>
      </c>
      <c r="G1708" t="s">
        <v>2121</v>
      </c>
      <c r="H1708">
        <v>43.27</v>
      </c>
      <c r="I1708">
        <v>41.78</v>
      </c>
    </row>
    <row r="1709" spans="1:9" x14ac:dyDescent="0.35">
      <c r="A1709">
        <v>43260</v>
      </c>
      <c r="B1709" s="1242">
        <v>45287</v>
      </c>
      <c r="C1709" s="1243">
        <v>0.49652777777777773</v>
      </c>
      <c r="D1709" t="s">
        <v>1131</v>
      </c>
      <c r="E1709" t="s">
        <v>1132</v>
      </c>
      <c r="F1709" t="s">
        <v>2657</v>
      </c>
      <c r="G1709" t="s">
        <v>2126</v>
      </c>
      <c r="H1709">
        <v>43.26</v>
      </c>
      <c r="I1709">
        <v>41.76</v>
      </c>
    </row>
    <row r="1710" spans="1:9" x14ac:dyDescent="0.35">
      <c r="A1710">
        <v>43261</v>
      </c>
      <c r="B1710" s="1242">
        <v>45287</v>
      </c>
      <c r="C1710" s="1243">
        <v>0.49652777777777773</v>
      </c>
      <c r="D1710" t="s">
        <v>1131</v>
      </c>
      <c r="E1710" t="s">
        <v>1132</v>
      </c>
      <c r="F1710" t="s">
        <v>2657</v>
      </c>
      <c r="G1710" t="s">
        <v>2131</v>
      </c>
      <c r="H1710">
        <v>43.25</v>
      </c>
      <c r="I1710">
        <v>41.75</v>
      </c>
    </row>
    <row r="1711" spans="1:9" x14ac:dyDescent="0.35">
      <c r="A1711">
        <v>43262</v>
      </c>
      <c r="B1711" s="1242">
        <v>45287</v>
      </c>
      <c r="C1711" s="1243">
        <v>0.49652777777777773</v>
      </c>
      <c r="D1711" t="s">
        <v>1131</v>
      </c>
      <c r="E1711" t="s">
        <v>1132</v>
      </c>
      <c r="F1711" t="s">
        <v>2657</v>
      </c>
      <c r="G1711" t="s">
        <v>2136</v>
      </c>
      <c r="H1711">
        <v>43.23</v>
      </c>
      <c r="I1711">
        <v>41.74</v>
      </c>
    </row>
    <row r="1712" spans="1:9" x14ac:dyDescent="0.35">
      <c r="A1712">
        <v>43263</v>
      </c>
      <c r="B1712" s="1242">
        <v>45287</v>
      </c>
      <c r="C1712" s="1243">
        <v>0.49652777777777773</v>
      </c>
      <c r="D1712" t="s">
        <v>1131</v>
      </c>
      <c r="E1712" t="s">
        <v>1132</v>
      </c>
      <c r="F1712" t="s">
        <v>2657</v>
      </c>
      <c r="G1712" t="s">
        <v>2141</v>
      </c>
      <c r="H1712">
        <v>43.22</v>
      </c>
      <c r="I1712">
        <v>41.73</v>
      </c>
    </row>
    <row r="1713" spans="1:9" x14ac:dyDescent="0.35">
      <c r="A1713">
        <v>43264</v>
      </c>
      <c r="B1713" s="1242">
        <v>45287</v>
      </c>
      <c r="C1713" s="1243">
        <v>0.49652777777777773</v>
      </c>
      <c r="D1713" t="s">
        <v>1131</v>
      </c>
      <c r="E1713" t="s">
        <v>1132</v>
      </c>
      <c r="F1713" t="s">
        <v>2657</v>
      </c>
      <c r="G1713" t="s">
        <v>2146</v>
      </c>
      <c r="H1713">
        <v>43.21</v>
      </c>
      <c r="I1713">
        <v>41.71</v>
      </c>
    </row>
    <row r="1714" spans="1:9" x14ac:dyDescent="0.35">
      <c r="A1714">
        <v>43265</v>
      </c>
      <c r="B1714" s="1242">
        <v>45287</v>
      </c>
      <c r="C1714" s="1243">
        <v>0.49652777777777773</v>
      </c>
      <c r="D1714" t="s">
        <v>1131</v>
      </c>
      <c r="E1714" t="s">
        <v>1132</v>
      </c>
      <c r="F1714" t="s">
        <v>2657</v>
      </c>
      <c r="G1714" t="s">
        <v>2151</v>
      </c>
      <c r="H1714">
        <v>43.19</v>
      </c>
      <c r="I1714">
        <v>41.7</v>
      </c>
    </row>
    <row r="1715" spans="1:9" x14ac:dyDescent="0.35">
      <c r="A1715">
        <v>43266</v>
      </c>
      <c r="B1715" s="1242">
        <v>45287</v>
      </c>
      <c r="C1715" s="1243">
        <v>0.49652777777777773</v>
      </c>
      <c r="D1715" t="s">
        <v>1131</v>
      </c>
      <c r="E1715" t="s">
        <v>1132</v>
      </c>
      <c r="F1715" t="s">
        <v>2657</v>
      </c>
      <c r="G1715" t="s">
        <v>2156</v>
      </c>
      <c r="H1715">
        <v>43.18</v>
      </c>
      <c r="I1715">
        <v>41.69</v>
      </c>
    </row>
    <row r="1716" spans="1:9" x14ac:dyDescent="0.35">
      <c r="A1716">
        <v>43267</v>
      </c>
      <c r="B1716" s="1242">
        <v>45287</v>
      </c>
      <c r="C1716" s="1243">
        <v>0.49652777777777773</v>
      </c>
      <c r="D1716" t="s">
        <v>1131</v>
      </c>
      <c r="E1716" t="s">
        <v>1132</v>
      </c>
      <c r="F1716" t="s">
        <v>2657</v>
      </c>
      <c r="G1716" t="s">
        <v>2161</v>
      </c>
      <c r="H1716">
        <v>43.17</v>
      </c>
      <c r="I1716">
        <v>41.68</v>
      </c>
    </row>
    <row r="1717" spans="1:9" x14ac:dyDescent="0.35">
      <c r="A1717">
        <v>43268</v>
      </c>
      <c r="B1717" s="1242">
        <v>45287</v>
      </c>
      <c r="C1717" s="1243">
        <v>0.49652777777777773</v>
      </c>
      <c r="D1717" t="s">
        <v>1131</v>
      </c>
      <c r="E1717" t="s">
        <v>1132</v>
      </c>
      <c r="F1717" t="s">
        <v>2657</v>
      </c>
      <c r="G1717" t="s">
        <v>2166</v>
      </c>
      <c r="H1717">
        <v>43.15</v>
      </c>
      <c r="I1717">
        <v>41.67</v>
      </c>
    </row>
    <row r="1718" spans="1:9" x14ac:dyDescent="0.35">
      <c r="A1718">
        <v>43269</v>
      </c>
      <c r="B1718" s="1242">
        <v>45287</v>
      </c>
      <c r="C1718" s="1243">
        <v>0.49652777777777773</v>
      </c>
      <c r="D1718" t="s">
        <v>1131</v>
      </c>
      <c r="E1718" t="s">
        <v>1132</v>
      </c>
      <c r="F1718" t="s">
        <v>2657</v>
      </c>
      <c r="G1718" t="s">
        <v>2171</v>
      </c>
      <c r="H1718">
        <v>43.14</v>
      </c>
      <c r="I1718">
        <v>41.66</v>
      </c>
    </row>
    <row r="1719" spans="1:9" x14ac:dyDescent="0.35">
      <c r="A1719">
        <v>43270</v>
      </c>
      <c r="B1719" s="1242">
        <v>45287</v>
      </c>
      <c r="C1719" s="1243">
        <v>0.49652777777777773</v>
      </c>
      <c r="D1719" t="s">
        <v>1131</v>
      </c>
      <c r="E1719" t="s">
        <v>1132</v>
      </c>
      <c r="F1719" t="s">
        <v>2657</v>
      </c>
      <c r="G1719" t="s">
        <v>2176</v>
      </c>
      <c r="H1719">
        <v>43.13</v>
      </c>
      <c r="I1719">
        <v>41.64</v>
      </c>
    </row>
    <row r="1720" spans="1:9" x14ac:dyDescent="0.35">
      <c r="A1720">
        <v>43271</v>
      </c>
      <c r="B1720" s="1242">
        <v>45287</v>
      </c>
      <c r="C1720" s="1243">
        <v>0.49652777777777773</v>
      </c>
      <c r="D1720" t="s">
        <v>1131</v>
      </c>
      <c r="E1720" t="s">
        <v>1132</v>
      </c>
      <c r="F1720" t="s">
        <v>2657</v>
      </c>
      <c r="G1720" t="s">
        <v>2181</v>
      </c>
      <c r="H1720">
        <v>43.12</v>
      </c>
      <c r="I1720">
        <v>41.63</v>
      </c>
    </row>
    <row r="1721" spans="1:9" x14ac:dyDescent="0.35">
      <c r="A1721">
        <v>43272</v>
      </c>
      <c r="B1721" s="1242">
        <v>45287</v>
      </c>
      <c r="C1721" s="1243">
        <v>0.49652777777777773</v>
      </c>
      <c r="D1721" t="s">
        <v>1131</v>
      </c>
      <c r="E1721" t="s">
        <v>1132</v>
      </c>
      <c r="F1721" t="s">
        <v>2657</v>
      </c>
      <c r="G1721" t="s">
        <v>2186</v>
      </c>
      <c r="H1721">
        <v>43.1</v>
      </c>
      <c r="I1721">
        <v>41.62</v>
      </c>
    </row>
    <row r="1722" spans="1:9" x14ac:dyDescent="0.35">
      <c r="A1722">
        <v>43273</v>
      </c>
      <c r="B1722" s="1242">
        <v>45287</v>
      </c>
      <c r="C1722" s="1243">
        <v>0.49652777777777773</v>
      </c>
      <c r="D1722" t="s">
        <v>1131</v>
      </c>
      <c r="E1722" t="s">
        <v>1132</v>
      </c>
      <c r="F1722" t="s">
        <v>2657</v>
      </c>
      <c r="G1722" t="s">
        <v>2191</v>
      </c>
      <c r="H1722">
        <v>43.09</v>
      </c>
      <c r="I1722">
        <v>41.61</v>
      </c>
    </row>
    <row r="1723" spans="1:9" x14ac:dyDescent="0.35">
      <c r="A1723">
        <v>43274</v>
      </c>
      <c r="B1723" s="1242">
        <v>45287</v>
      </c>
      <c r="C1723" s="1243">
        <v>0.49652777777777773</v>
      </c>
      <c r="D1723" t="s">
        <v>1131</v>
      </c>
      <c r="E1723" t="s">
        <v>1132</v>
      </c>
      <c r="F1723" t="s">
        <v>2657</v>
      </c>
      <c r="G1723" t="s">
        <v>2196</v>
      </c>
      <c r="H1723">
        <v>43.08</v>
      </c>
      <c r="I1723">
        <v>41.6</v>
      </c>
    </row>
    <row r="1724" spans="1:9" x14ac:dyDescent="0.35">
      <c r="A1724">
        <v>43275</v>
      </c>
      <c r="B1724" s="1242">
        <v>45287</v>
      </c>
      <c r="C1724" s="1243">
        <v>0.49652777777777773</v>
      </c>
      <c r="D1724" t="s">
        <v>1131</v>
      </c>
      <c r="E1724" t="s">
        <v>1132</v>
      </c>
      <c r="F1724" t="s">
        <v>2657</v>
      </c>
      <c r="G1724" t="s">
        <v>2201</v>
      </c>
      <c r="H1724">
        <v>43.07</v>
      </c>
      <c r="I1724">
        <v>41.59</v>
      </c>
    </row>
    <row r="1725" spans="1:9" x14ac:dyDescent="0.35">
      <c r="A1725">
        <v>43276</v>
      </c>
      <c r="B1725" s="1242">
        <v>45287</v>
      </c>
      <c r="C1725" s="1243">
        <v>0.49652777777777773</v>
      </c>
      <c r="D1725" t="s">
        <v>1131</v>
      </c>
      <c r="E1725" t="s">
        <v>1132</v>
      </c>
      <c r="F1725" t="s">
        <v>2657</v>
      </c>
      <c r="G1725" t="s">
        <v>2206</v>
      </c>
      <c r="H1725">
        <v>43.06</v>
      </c>
      <c r="I1725">
        <v>41.58</v>
      </c>
    </row>
    <row r="1726" spans="1:9" x14ac:dyDescent="0.35">
      <c r="A1726">
        <v>43277</v>
      </c>
      <c r="B1726" s="1242">
        <v>45287</v>
      </c>
      <c r="C1726" s="1243">
        <v>0.49652777777777773</v>
      </c>
      <c r="D1726" t="s">
        <v>1131</v>
      </c>
      <c r="E1726" t="s">
        <v>1132</v>
      </c>
      <c r="F1726" t="s">
        <v>2657</v>
      </c>
      <c r="G1726" t="s">
        <v>2211</v>
      </c>
      <c r="H1726">
        <v>43.05</v>
      </c>
      <c r="I1726">
        <v>41.57</v>
      </c>
    </row>
    <row r="1727" spans="1:9" x14ac:dyDescent="0.35">
      <c r="A1727">
        <v>43278</v>
      </c>
      <c r="B1727" s="1242">
        <v>45287</v>
      </c>
      <c r="C1727" s="1243">
        <v>0.49652777777777773</v>
      </c>
      <c r="D1727" t="s">
        <v>1131</v>
      </c>
      <c r="E1727" t="s">
        <v>1132</v>
      </c>
      <c r="F1727" t="s">
        <v>2657</v>
      </c>
      <c r="G1727" t="s">
        <v>2216</v>
      </c>
      <c r="H1727">
        <v>43.04</v>
      </c>
      <c r="I1727">
        <v>41.56</v>
      </c>
    </row>
    <row r="1728" spans="1:9" x14ac:dyDescent="0.35">
      <c r="A1728">
        <v>43279</v>
      </c>
      <c r="B1728" s="1242">
        <v>45287</v>
      </c>
      <c r="C1728" s="1243">
        <v>0.49652777777777773</v>
      </c>
      <c r="D1728" t="s">
        <v>1131</v>
      </c>
      <c r="E1728" t="s">
        <v>1132</v>
      </c>
      <c r="F1728" t="s">
        <v>2657</v>
      </c>
      <c r="G1728" t="s">
        <v>2221</v>
      </c>
      <c r="H1728">
        <v>43.02</v>
      </c>
      <c r="I1728">
        <v>41.55</v>
      </c>
    </row>
    <row r="1729" spans="1:9" x14ac:dyDescent="0.35">
      <c r="A1729">
        <v>43280</v>
      </c>
      <c r="B1729" s="1242">
        <v>45287</v>
      </c>
      <c r="C1729" s="1243">
        <v>0.49652777777777773</v>
      </c>
      <c r="D1729" t="s">
        <v>1131</v>
      </c>
      <c r="E1729" t="s">
        <v>1132</v>
      </c>
      <c r="F1729" t="s">
        <v>2657</v>
      </c>
      <c r="G1729" t="s">
        <v>2226</v>
      </c>
      <c r="H1729">
        <v>43.01</v>
      </c>
      <c r="I1729">
        <v>41.54</v>
      </c>
    </row>
    <row r="1730" spans="1:9" x14ac:dyDescent="0.35">
      <c r="A1730">
        <v>43281</v>
      </c>
      <c r="B1730" s="1242">
        <v>45287</v>
      </c>
      <c r="C1730" s="1243">
        <v>0.49652777777777773</v>
      </c>
      <c r="D1730" t="s">
        <v>1131</v>
      </c>
      <c r="E1730" t="s">
        <v>1132</v>
      </c>
      <c r="F1730" t="s">
        <v>2657</v>
      </c>
      <c r="G1730" t="s">
        <v>2231</v>
      </c>
      <c r="H1730">
        <v>43</v>
      </c>
      <c r="I1730">
        <v>41.53</v>
      </c>
    </row>
    <row r="1731" spans="1:9" x14ac:dyDescent="0.35">
      <c r="A1731">
        <v>43282</v>
      </c>
      <c r="B1731" s="1242">
        <v>45287</v>
      </c>
      <c r="C1731" s="1243">
        <v>0.49652777777777773</v>
      </c>
      <c r="D1731" t="s">
        <v>1131</v>
      </c>
      <c r="E1731" t="s">
        <v>1132</v>
      </c>
      <c r="F1731" t="s">
        <v>2657</v>
      </c>
      <c r="G1731" t="s">
        <v>2236</v>
      </c>
      <c r="H1731">
        <v>42.99</v>
      </c>
      <c r="I1731">
        <v>41.52</v>
      </c>
    </row>
    <row r="1732" spans="1:9" x14ac:dyDescent="0.35">
      <c r="A1732">
        <v>43283</v>
      </c>
      <c r="B1732" s="1242">
        <v>45287</v>
      </c>
      <c r="C1732" s="1243">
        <v>0.49652777777777773</v>
      </c>
      <c r="D1732" t="s">
        <v>1131</v>
      </c>
      <c r="E1732" t="s">
        <v>1132</v>
      </c>
      <c r="F1732" t="s">
        <v>2657</v>
      </c>
      <c r="G1732" t="s">
        <v>2241</v>
      </c>
      <c r="H1732">
        <v>42.98</v>
      </c>
      <c r="I1732">
        <v>41.51</v>
      </c>
    </row>
    <row r="1733" spans="1:9" x14ac:dyDescent="0.35">
      <c r="A1733">
        <v>43284</v>
      </c>
      <c r="B1733" s="1242">
        <v>45287</v>
      </c>
      <c r="C1733" s="1243">
        <v>0.49652777777777773</v>
      </c>
      <c r="D1733" t="s">
        <v>1131</v>
      </c>
      <c r="E1733" t="s">
        <v>1132</v>
      </c>
      <c r="F1733" t="s">
        <v>2657</v>
      </c>
      <c r="G1733" t="s">
        <v>2246</v>
      </c>
      <c r="H1733">
        <v>42.97</v>
      </c>
      <c r="I1733">
        <v>41.5</v>
      </c>
    </row>
    <row r="1734" spans="1:9" x14ac:dyDescent="0.35">
      <c r="A1734">
        <v>43285</v>
      </c>
      <c r="B1734" s="1242">
        <v>45287</v>
      </c>
      <c r="C1734" s="1243">
        <v>0.49652777777777773</v>
      </c>
      <c r="D1734" t="s">
        <v>1131</v>
      </c>
      <c r="E1734" t="s">
        <v>1132</v>
      </c>
      <c r="F1734" t="s">
        <v>2657</v>
      </c>
      <c r="G1734" t="s">
        <v>2251</v>
      </c>
      <c r="H1734">
        <v>42.96</v>
      </c>
      <c r="I1734">
        <v>41.49</v>
      </c>
    </row>
    <row r="1735" spans="1:9" x14ac:dyDescent="0.35">
      <c r="A1735">
        <v>43286</v>
      </c>
      <c r="B1735" s="1242">
        <v>45287</v>
      </c>
      <c r="C1735" s="1243">
        <v>0.49652777777777773</v>
      </c>
      <c r="D1735" t="s">
        <v>1131</v>
      </c>
      <c r="E1735" t="s">
        <v>1132</v>
      </c>
      <c r="F1735" t="s">
        <v>2657</v>
      </c>
      <c r="G1735" t="s">
        <v>2256</v>
      </c>
      <c r="H1735">
        <v>42.95</v>
      </c>
      <c r="I1735">
        <v>41.48</v>
      </c>
    </row>
    <row r="1736" spans="1:9" x14ac:dyDescent="0.35">
      <c r="A1736">
        <v>43287</v>
      </c>
      <c r="B1736" s="1242">
        <v>45287</v>
      </c>
      <c r="C1736" s="1243">
        <v>0.49652777777777773</v>
      </c>
      <c r="D1736" t="s">
        <v>1131</v>
      </c>
      <c r="E1736" t="s">
        <v>1132</v>
      </c>
      <c r="F1736" t="s">
        <v>2657</v>
      </c>
      <c r="G1736" t="s">
        <v>2261</v>
      </c>
      <c r="H1736">
        <v>42.94</v>
      </c>
      <c r="I1736">
        <v>41.47</v>
      </c>
    </row>
    <row r="1737" spans="1:9" x14ac:dyDescent="0.35">
      <c r="A1737">
        <v>43288</v>
      </c>
      <c r="B1737" s="1242">
        <v>45287</v>
      </c>
      <c r="C1737" s="1243">
        <v>0.49652777777777773</v>
      </c>
      <c r="D1737" t="s">
        <v>1131</v>
      </c>
      <c r="E1737" t="s">
        <v>1132</v>
      </c>
      <c r="F1737" t="s">
        <v>2657</v>
      </c>
      <c r="G1737" t="s">
        <v>2266</v>
      </c>
      <c r="H1737">
        <v>42.93</v>
      </c>
      <c r="I1737">
        <v>41.46</v>
      </c>
    </row>
    <row r="1738" spans="1:9" x14ac:dyDescent="0.35">
      <c r="A1738">
        <v>43289</v>
      </c>
      <c r="B1738" s="1242">
        <v>45287</v>
      </c>
      <c r="C1738" s="1243">
        <v>0.49652777777777773</v>
      </c>
      <c r="D1738" t="s">
        <v>1131</v>
      </c>
      <c r="E1738" t="s">
        <v>1132</v>
      </c>
      <c r="F1738" t="s">
        <v>2657</v>
      </c>
      <c r="G1738" t="s">
        <v>2271</v>
      </c>
      <c r="H1738">
        <v>42.92</v>
      </c>
      <c r="I1738">
        <v>41.45</v>
      </c>
    </row>
    <row r="1739" spans="1:9" x14ac:dyDescent="0.35">
      <c r="A1739">
        <v>43290</v>
      </c>
      <c r="B1739" s="1242">
        <v>45287</v>
      </c>
      <c r="C1739" s="1243">
        <v>0.49652777777777773</v>
      </c>
      <c r="D1739" t="s">
        <v>1131</v>
      </c>
      <c r="E1739" t="s">
        <v>1132</v>
      </c>
      <c r="F1739" t="s">
        <v>2657</v>
      </c>
      <c r="G1739" t="s">
        <v>2276</v>
      </c>
      <c r="H1739">
        <v>42.91</v>
      </c>
      <c r="I1739">
        <v>41.44</v>
      </c>
    </row>
    <row r="1740" spans="1:9" x14ac:dyDescent="0.35">
      <c r="A1740">
        <v>43291</v>
      </c>
      <c r="B1740" s="1242">
        <v>45287</v>
      </c>
      <c r="C1740" s="1243">
        <v>0.49652777777777773</v>
      </c>
      <c r="D1740" t="s">
        <v>1131</v>
      </c>
      <c r="E1740" t="s">
        <v>1132</v>
      </c>
      <c r="F1740" t="s">
        <v>2657</v>
      </c>
      <c r="G1740" t="s">
        <v>2281</v>
      </c>
      <c r="H1740">
        <v>42.9</v>
      </c>
      <c r="I1740">
        <v>41.43</v>
      </c>
    </row>
    <row r="1741" spans="1:9" x14ac:dyDescent="0.35">
      <c r="A1741">
        <v>43292</v>
      </c>
      <c r="B1741" s="1242">
        <v>45287</v>
      </c>
      <c r="C1741" s="1243">
        <v>0.49652777777777773</v>
      </c>
      <c r="D1741" t="s">
        <v>1131</v>
      </c>
      <c r="E1741" t="s">
        <v>1132</v>
      </c>
      <c r="F1741" t="s">
        <v>2657</v>
      </c>
      <c r="G1741" t="s">
        <v>2286</v>
      </c>
      <c r="H1741">
        <v>42.89</v>
      </c>
      <c r="I1741">
        <v>41.42</v>
      </c>
    </row>
    <row r="1742" spans="1:9" x14ac:dyDescent="0.35">
      <c r="A1742">
        <v>43293</v>
      </c>
      <c r="B1742" s="1242">
        <v>45287</v>
      </c>
      <c r="C1742" s="1243">
        <v>0.49652777777777773</v>
      </c>
      <c r="D1742" t="s">
        <v>1131</v>
      </c>
      <c r="E1742" t="s">
        <v>1132</v>
      </c>
      <c r="F1742" t="s">
        <v>2657</v>
      </c>
      <c r="G1742" t="s">
        <v>2291</v>
      </c>
      <c r="H1742">
        <v>42.88</v>
      </c>
      <c r="I1742">
        <v>41.41</v>
      </c>
    </row>
    <row r="1743" spans="1:9" x14ac:dyDescent="0.35">
      <c r="A1743">
        <v>43294</v>
      </c>
      <c r="B1743" s="1242">
        <v>45287</v>
      </c>
      <c r="C1743" s="1243">
        <v>0.49652777777777773</v>
      </c>
      <c r="D1743" t="s">
        <v>1131</v>
      </c>
      <c r="E1743" t="s">
        <v>1132</v>
      </c>
      <c r="F1743" t="s">
        <v>2657</v>
      </c>
      <c r="G1743" t="s">
        <v>2296</v>
      </c>
      <c r="H1743">
        <v>42.87</v>
      </c>
      <c r="I1743">
        <v>41.41</v>
      </c>
    </row>
    <row r="1744" spans="1:9" x14ac:dyDescent="0.35">
      <c r="A1744">
        <v>43295</v>
      </c>
      <c r="B1744" s="1242">
        <v>45287</v>
      </c>
      <c r="C1744" s="1243">
        <v>0.49652777777777773</v>
      </c>
      <c r="D1744" t="s">
        <v>1131</v>
      </c>
      <c r="E1744" t="s">
        <v>1132</v>
      </c>
      <c r="F1744" t="s">
        <v>2657</v>
      </c>
      <c r="G1744" t="s">
        <v>2301</v>
      </c>
      <c r="H1744">
        <v>42.86</v>
      </c>
      <c r="I1744">
        <v>41.4</v>
      </c>
    </row>
    <row r="1745" spans="1:9" x14ac:dyDescent="0.35">
      <c r="A1745">
        <v>43296</v>
      </c>
      <c r="B1745" s="1242">
        <v>45287</v>
      </c>
      <c r="C1745" s="1243">
        <v>0.49652777777777773</v>
      </c>
      <c r="D1745" t="s">
        <v>1131</v>
      </c>
      <c r="E1745" t="s">
        <v>1132</v>
      </c>
      <c r="F1745" t="s">
        <v>2657</v>
      </c>
      <c r="G1745" t="s">
        <v>2306</v>
      </c>
      <c r="H1745">
        <v>42.85</v>
      </c>
      <c r="I1745">
        <v>41.39</v>
      </c>
    </row>
    <row r="1746" spans="1:9" x14ac:dyDescent="0.35">
      <c r="A1746">
        <v>43297</v>
      </c>
      <c r="B1746" s="1242">
        <v>45287</v>
      </c>
      <c r="C1746" s="1243">
        <v>0.49652777777777773</v>
      </c>
      <c r="D1746" t="s">
        <v>1131</v>
      </c>
      <c r="E1746" t="s">
        <v>1132</v>
      </c>
      <c r="F1746" t="s">
        <v>2657</v>
      </c>
      <c r="G1746" t="s">
        <v>2311</v>
      </c>
      <c r="H1746">
        <v>42.84</v>
      </c>
      <c r="I1746">
        <v>41.38</v>
      </c>
    </row>
    <row r="1747" spans="1:9" x14ac:dyDescent="0.35">
      <c r="A1747">
        <v>43298</v>
      </c>
      <c r="B1747" s="1242">
        <v>45287</v>
      </c>
      <c r="C1747" s="1243">
        <v>0.49652777777777773</v>
      </c>
      <c r="D1747" t="s">
        <v>1131</v>
      </c>
      <c r="E1747" t="s">
        <v>1132</v>
      </c>
      <c r="F1747" t="s">
        <v>2657</v>
      </c>
      <c r="G1747" t="s">
        <v>2316</v>
      </c>
      <c r="H1747">
        <v>42.83</v>
      </c>
      <c r="I1747">
        <v>41.37</v>
      </c>
    </row>
    <row r="1748" spans="1:9" x14ac:dyDescent="0.35">
      <c r="A1748">
        <v>43299</v>
      </c>
      <c r="B1748" s="1242">
        <v>45287</v>
      </c>
      <c r="C1748" s="1243">
        <v>0.49652777777777773</v>
      </c>
      <c r="D1748" t="s">
        <v>1131</v>
      </c>
      <c r="E1748" t="s">
        <v>1132</v>
      </c>
      <c r="F1748" t="s">
        <v>2657</v>
      </c>
      <c r="G1748" t="s">
        <v>2321</v>
      </c>
      <c r="H1748">
        <v>42.82</v>
      </c>
      <c r="I1748">
        <v>41.36</v>
      </c>
    </row>
    <row r="1749" spans="1:9" x14ac:dyDescent="0.35">
      <c r="A1749">
        <v>43300</v>
      </c>
      <c r="B1749" s="1242">
        <v>45287</v>
      </c>
      <c r="C1749" s="1243">
        <v>0.49652777777777773</v>
      </c>
      <c r="D1749" t="s">
        <v>1131</v>
      </c>
      <c r="E1749" t="s">
        <v>1132</v>
      </c>
      <c r="F1749" t="s">
        <v>2657</v>
      </c>
      <c r="G1749" t="s">
        <v>2326</v>
      </c>
      <c r="H1749">
        <v>42.81</v>
      </c>
      <c r="I1749">
        <v>41.36</v>
      </c>
    </row>
    <row r="1750" spans="1:9" x14ac:dyDescent="0.35">
      <c r="A1750">
        <v>43301</v>
      </c>
      <c r="B1750" s="1242">
        <v>45287</v>
      </c>
      <c r="C1750" s="1243">
        <v>0.49652777777777773</v>
      </c>
      <c r="D1750" t="s">
        <v>1131</v>
      </c>
      <c r="E1750" t="s">
        <v>1132</v>
      </c>
      <c r="F1750" t="s">
        <v>2657</v>
      </c>
      <c r="G1750" t="s">
        <v>2331</v>
      </c>
      <c r="H1750">
        <v>42.81</v>
      </c>
      <c r="I1750">
        <v>41.35</v>
      </c>
    </row>
    <row r="1751" spans="1:9" x14ac:dyDescent="0.35">
      <c r="A1751">
        <v>43302</v>
      </c>
      <c r="B1751" s="1242">
        <v>45287</v>
      </c>
      <c r="C1751" s="1243">
        <v>0.49652777777777773</v>
      </c>
      <c r="D1751" t="s">
        <v>1131</v>
      </c>
      <c r="E1751" t="s">
        <v>1132</v>
      </c>
      <c r="F1751" t="s">
        <v>2657</v>
      </c>
      <c r="G1751" t="s">
        <v>2336</v>
      </c>
      <c r="H1751">
        <v>42.8</v>
      </c>
      <c r="I1751">
        <v>41.34</v>
      </c>
    </row>
    <row r="1752" spans="1:9" x14ac:dyDescent="0.35">
      <c r="A1752">
        <v>43303</v>
      </c>
      <c r="B1752" s="1242">
        <v>45287</v>
      </c>
      <c r="C1752" s="1243">
        <v>0.49652777777777773</v>
      </c>
      <c r="D1752" t="s">
        <v>1131</v>
      </c>
      <c r="E1752" t="s">
        <v>1132</v>
      </c>
      <c r="F1752" t="s">
        <v>2657</v>
      </c>
      <c r="G1752" t="s">
        <v>2341</v>
      </c>
      <c r="H1752">
        <v>42.79</v>
      </c>
      <c r="I1752">
        <v>41.33</v>
      </c>
    </row>
    <row r="1753" spans="1:9" x14ac:dyDescent="0.35">
      <c r="A1753">
        <v>43304</v>
      </c>
      <c r="B1753" s="1242">
        <v>45287</v>
      </c>
      <c r="C1753" s="1243">
        <v>0.49652777777777773</v>
      </c>
      <c r="D1753" t="s">
        <v>1131</v>
      </c>
      <c r="E1753" t="s">
        <v>1132</v>
      </c>
      <c r="F1753" t="s">
        <v>2657</v>
      </c>
      <c r="G1753" t="s">
        <v>2346</v>
      </c>
      <c r="H1753">
        <v>42.78</v>
      </c>
      <c r="I1753">
        <v>41.32</v>
      </c>
    </row>
    <row r="1754" spans="1:9" x14ac:dyDescent="0.35">
      <c r="A1754">
        <v>43305</v>
      </c>
      <c r="B1754" s="1242">
        <v>45287</v>
      </c>
      <c r="C1754" s="1243">
        <v>0.49652777777777773</v>
      </c>
      <c r="D1754" t="s">
        <v>1131</v>
      </c>
      <c r="E1754" t="s">
        <v>1132</v>
      </c>
      <c r="F1754" t="s">
        <v>2657</v>
      </c>
      <c r="G1754" t="s">
        <v>2351</v>
      </c>
      <c r="H1754">
        <v>42.77</v>
      </c>
      <c r="I1754">
        <v>41.32</v>
      </c>
    </row>
    <row r="1755" spans="1:9" x14ac:dyDescent="0.35">
      <c r="A1755">
        <v>43306</v>
      </c>
      <c r="B1755" s="1242">
        <v>45287</v>
      </c>
      <c r="C1755" s="1243">
        <v>0.49652777777777773</v>
      </c>
      <c r="D1755" t="s">
        <v>1131</v>
      </c>
      <c r="E1755" t="s">
        <v>1132</v>
      </c>
      <c r="F1755" t="s">
        <v>2657</v>
      </c>
      <c r="G1755" t="s">
        <v>2356</v>
      </c>
      <c r="H1755">
        <v>42.76</v>
      </c>
      <c r="I1755">
        <v>41.31</v>
      </c>
    </row>
    <row r="1756" spans="1:9" x14ac:dyDescent="0.35">
      <c r="A1756">
        <v>43307</v>
      </c>
      <c r="B1756" s="1242">
        <v>45287</v>
      </c>
      <c r="C1756" s="1243">
        <v>0.49652777777777773</v>
      </c>
      <c r="D1756" t="s">
        <v>1131</v>
      </c>
      <c r="E1756" t="s">
        <v>1132</v>
      </c>
      <c r="F1756" t="s">
        <v>2657</v>
      </c>
      <c r="G1756" t="s">
        <v>2361</v>
      </c>
      <c r="H1756">
        <v>42.75</v>
      </c>
      <c r="I1756">
        <v>41.3</v>
      </c>
    </row>
    <row r="1757" spans="1:9" x14ac:dyDescent="0.35">
      <c r="A1757">
        <v>43308</v>
      </c>
      <c r="B1757" s="1242">
        <v>45287</v>
      </c>
      <c r="C1757" s="1243">
        <v>0.49652777777777773</v>
      </c>
      <c r="D1757" t="s">
        <v>1131</v>
      </c>
      <c r="E1757" t="s">
        <v>1132</v>
      </c>
      <c r="F1757" t="s">
        <v>2657</v>
      </c>
      <c r="G1757" t="s">
        <v>2366</v>
      </c>
      <c r="H1757">
        <v>42.75</v>
      </c>
      <c r="I1757">
        <v>41.29</v>
      </c>
    </row>
    <row r="1758" spans="1:9" x14ac:dyDescent="0.35">
      <c r="A1758">
        <v>43309</v>
      </c>
      <c r="B1758" s="1242">
        <v>45287</v>
      </c>
      <c r="C1758" s="1243">
        <v>0.49652777777777773</v>
      </c>
      <c r="D1758" t="s">
        <v>1131</v>
      </c>
      <c r="E1758" t="s">
        <v>1132</v>
      </c>
      <c r="F1758" t="s">
        <v>2657</v>
      </c>
      <c r="G1758" t="s">
        <v>2371</v>
      </c>
      <c r="H1758">
        <v>42.74</v>
      </c>
      <c r="I1758">
        <v>41.28</v>
      </c>
    </row>
    <row r="1759" spans="1:9" x14ac:dyDescent="0.35">
      <c r="A1759">
        <v>43310</v>
      </c>
      <c r="B1759" s="1242">
        <v>45287</v>
      </c>
      <c r="C1759" s="1243">
        <v>0.49652777777777773</v>
      </c>
      <c r="D1759" t="s">
        <v>1131</v>
      </c>
      <c r="E1759" t="s">
        <v>1132</v>
      </c>
      <c r="F1759" t="s">
        <v>2657</v>
      </c>
      <c r="G1759" t="s">
        <v>2376</v>
      </c>
      <c r="H1759">
        <v>42.73</v>
      </c>
      <c r="I1759">
        <v>41.28</v>
      </c>
    </row>
    <row r="1760" spans="1:9" x14ac:dyDescent="0.35">
      <c r="A1760">
        <v>43311</v>
      </c>
      <c r="B1760" s="1242">
        <v>45287</v>
      </c>
      <c r="C1760" s="1243">
        <v>0.49652777777777773</v>
      </c>
      <c r="D1760" t="s">
        <v>1131</v>
      </c>
      <c r="E1760" t="s">
        <v>1132</v>
      </c>
      <c r="F1760" t="s">
        <v>2657</v>
      </c>
      <c r="G1760" t="s">
        <v>2381</v>
      </c>
      <c r="H1760">
        <v>42.72</v>
      </c>
      <c r="I1760">
        <v>41.27</v>
      </c>
    </row>
    <row r="1761" spans="1:9" x14ac:dyDescent="0.35">
      <c r="A1761">
        <v>43312</v>
      </c>
      <c r="B1761" s="1242">
        <v>45287</v>
      </c>
      <c r="C1761" s="1243">
        <v>0.49652777777777773</v>
      </c>
      <c r="D1761" t="s">
        <v>1131</v>
      </c>
      <c r="E1761" t="s">
        <v>1132</v>
      </c>
      <c r="F1761" t="s">
        <v>2657</v>
      </c>
      <c r="G1761" t="s">
        <v>2386</v>
      </c>
      <c r="H1761">
        <v>42.71</v>
      </c>
      <c r="I1761">
        <v>41.26</v>
      </c>
    </row>
    <row r="1762" spans="1:9" x14ac:dyDescent="0.35">
      <c r="A1762">
        <v>43313</v>
      </c>
      <c r="B1762" s="1242">
        <v>45287</v>
      </c>
      <c r="C1762" s="1243">
        <v>0.49652777777777773</v>
      </c>
      <c r="D1762" t="s">
        <v>1131</v>
      </c>
      <c r="E1762" t="s">
        <v>1132</v>
      </c>
      <c r="F1762" t="s">
        <v>2657</v>
      </c>
      <c r="G1762" t="s">
        <v>2391</v>
      </c>
      <c r="H1762">
        <v>42.7</v>
      </c>
      <c r="I1762">
        <v>41.25</v>
      </c>
    </row>
    <row r="1763" spans="1:9" x14ac:dyDescent="0.35">
      <c r="A1763">
        <v>43314</v>
      </c>
      <c r="B1763" s="1242">
        <v>45287</v>
      </c>
      <c r="C1763" s="1243">
        <v>0.49652777777777773</v>
      </c>
      <c r="D1763" t="s">
        <v>1131</v>
      </c>
      <c r="E1763" t="s">
        <v>1132</v>
      </c>
      <c r="F1763" t="s">
        <v>2657</v>
      </c>
      <c r="G1763" t="s">
        <v>2396</v>
      </c>
      <c r="H1763">
        <v>42.7</v>
      </c>
      <c r="I1763">
        <v>41.25</v>
      </c>
    </row>
    <row r="1764" spans="1:9" x14ac:dyDescent="0.35">
      <c r="A1764">
        <v>43315</v>
      </c>
      <c r="B1764" s="1242">
        <v>45287</v>
      </c>
      <c r="C1764" s="1243">
        <v>0.49652777777777773</v>
      </c>
      <c r="D1764" t="s">
        <v>1131</v>
      </c>
      <c r="E1764" t="s">
        <v>1132</v>
      </c>
      <c r="F1764" t="s">
        <v>2657</v>
      </c>
      <c r="G1764" t="s">
        <v>2401</v>
      </c>
      <c r="H1764">
        <v>42.69</v>
      </c>
      <c r="I1764">
        <v>41.24</v>
      </c>
    </row>
    <row r="1765" spans="1:9" x14ac:dyDescent="0.35">
      <c r="A1765">
        <v>43316</v>
      </c>
      <c r="B1765" s="1242">
        <v>45287</v>
      </c>
      <c r="C1765" s="1243">
        <v>0.49652777777777773</v>
      </c>
      <c r="D1765" t="s">
        <v>1131</v>
      </c>
      <c r="E1765" t="s">
        <v>1132</v>
      </c>
      <c r="F1765" t="s">
        <v>2657</v>
      </c>
      <c r="G1765" t="s">
        <v>2406</v>
      </c>
      <c r="H1765">
        <v>42.68</v>
      </c>
      <c r="I1765">
        <v>41.23</v>
      </c>
    </row>
    <row r="1766" spans="1:9" x14ac:dyDescent="0.35">
      <c r="A1766">
        <v>43317</v>
      </c>
      <c r="B1766" s="1242">
        <v>45287</v>
      </c>
      <c r="C1766" s="1243">
        <v>0.49652777777777773</v>
      </c>
      <c r="D1766" t="s">
        <v>1131</v>
      </c>
      <c r="E1766" t="s">
        <v>1132</v>
      </c>
      <c r="F1766" t="s">
        <v>2657</v>
      </c>
      <c r="G1766" t="s">
        <v>2411</v>
      </c>
      <c r="H1766">
        <v>42.67</v>
      </c>
      <c r="I1766">
        <v>41.23</v>
      </c>
    </row>
    <row r="1767" spans="1:9" x14ac:dyDescent="0.35">
      <c r="A1767">
        <v>43318</v>
      </c>
      <c r="B1767" s="1242">
        <v>45287</v>
      </c>
      <c r="C1767" s="1243">
        <v>0.49652777777777773</v>
      </c>
      <c r="D1767" t="s">
        <v>1131</v>
      </c>
      <c r="E1767" t="s">
        <v>1132</v>
      </c>
      <c r="F1767" t="s">
        <v>2657</v>
      </c>
      <c r="G1767" t="s">
        <v>2416</v>
      </c>
      <c r="H1767">
        <v>42.67</v>
      </c>
      <c r="I1767">
        <v>41.22</v>
      </c>
    </row>
    <row r="1768" spans="1:9" x14ac:dyDescent="0.35">
      <c r="A1768">
        <v>43319</v>
      </c>
      <c r="B1768" s="1242">
        <v>45287</v>
      </c>
      <c r="C1768" s="1243">
        <v>0.49652777777777773</v>
      </c>
      <c r="D1768" t="s">
        <v>1131</v>
      </c>
      <c r="E1768" t="s">
        <v>1132</v>
      </c>
      <c r="F1768" t="s">
        <v>2657</v>
      </c>
      <c r="G1768" t="s">
        <v>2420</v>
      </c>
      <c r="H1768">
        <v>42.66</v>
      </c>
      <c r="I1768">
        <v>41.21</v>
      </c>
    </row>
    <row r="1769" spans="1:9" x14ac:dyDescent="0.35">
      <c r="A1769">
        <v>43320</v>
      </c>
      <c r="B1769" s="1242">
        <v>45287</v>
      </c>
      <c r="C1769" s="1243">
        <v>0.49652777777777773</v>
      </c>
      <c r="D1769" t="s">
        <v>1131</v>
      </c>
      <c r="E1769" t="s">
        <v>1132</v>
      </c>
      <c r="F1769" t="s">
        <v>2657</v>
      </c>
      <c r="G1769" t="s">
        <v>2425</v>
      </c>
      <c r="H1769">
        <v>42.65</v>
      </c>
      <c r="I1769">
        <v>41.21</v>
      </c>
    </row>
    <row r="1770" spans="1:9" x14ac:dyDescent="0.35">
      <c r="A1770">
        <v>43321</v>
      </c>
      <c r="B1770" s="1242">
        <v>45287</v>
      </c>
      <c r="C1770" s="1243">
        <v>0.49652777777777773</v>
      </c>
      <c r="D1770" t="s">
        <v>1131</v>
      </c>
      <c r="E1770" t="s">
        <v>1132</v>
      </c>
      <c r="F1770" t="s">
        <v>2657</v>
      </c>
      <c r="G1770" t="s">
        <v>2430</v>
      </c>
      <c r="H1770">
        <v>42.64</v>
      </c>
      <c r="I1770">
        <v>41.2</v>
      </c>
    </row>
    <row r="1771" spans="1:9" x14ac:dyDescent="0.35">
      <c r="A1771">
        <v>43322</v>
      </c>
      <c r="B1771" s="1242">
        <v>45287</v>
      </c>
      <c r="C1771" s="1243">
        <v>0.49652777777777773</v>
      </c>
      <c r="D1771" t="s">
        <v>1131</v>
      </c>
      <c r="E1771" t="s">
        <v>1132</v>
      </c>
      <c r="F1771" t="s">
        <v>2657</v>
      </c>
      <c r="G1771" t="s">
        <v>2435</v>
      </c>
      <c r="H1771">
        <v>42.64</v>
      </c>
      <c r="I1771">
        <v>41.19</v>
      </c>
    </row>
    <row r="1772" spans="1:9" x14ac:dyDescent="0.35">
      <c r="A1772">
        <v>43323</v>
      </c>
      <c r="B1772" s="1242">
        <v>45287</v>
      </c>
      <c r="C1772" s="1243">
        <v>0.49652777777777773</v>
      </c>
      <c r="D1772" t="s">
        <v>1131</v>
      </c>
      <c r="E1772" t="s">
        <v>1132</v>
      </c>
      <c r="F1772" t="s">
        <v>2657</v>
      </c>
      <c r="G1772" t="s">
        <v>2440</v>
      </c>
      <c r="H1772">
        <v>42.63</v>
      </c>
      <c r="I1772">
        <v>41.19</v>
      </c>
    </row>
    <row r="1773" spans="1:9" x14ac:dyDescent="0.35">
      <c r="A1773">
        <v>43324</v>
      </c>
      <c r="B1773" s="1242">
        <v>45287</v>
      </c>
      <c r="C1773" s="1243">
        <v>0.49652777777777773</v>
      </c>
      <c r="D1773" t="s">
        <v>1131</v>
      </c>
      <c r="E1773" t="s">
        <v>1132</v>
      </c>
      <c r="F1773" t="s">
        <v>2657</v>
      </c>
      <c r="G1773" t="s">
        <v>2445</v>
      </c>
      <c r="H1773">
        <v>42.62</v>
      </c>
      <c r="I1773">
        <v>41.18</v>
      </c>
    </row>
    <row r="1774" spans="1:9" x14ac:dyDescent="0.35">
      <c r="A1774">
        <v>43325</v>
      </c>
      <c r="B1774" s="1242">
        <v>45287</v>
      </c>
      <c r="C1774" s="1243">
        <v>0.49652777777777773</v>
      </c>
      <c r="D1774" t="s">
        <v>1131</v>
      </c>
      <c r="E1774" t="s">
        <v>1132</v>
      </c>
      <c r="F1774" t="s">
        <v>2657</v>
      </c>
      <c r="G1774" t="s">
        <v>2450</v>
      </c>
      <c r="H1774">
        <v>42.61</v>
      </c>
      <c r="I1774">
        <v>41.17</v>
      </c>
    </row>
    <row r="1775" spans="1:9" x14ac:dyDescent="0.35">
      <c r="A1775">
        <v>43326</v>
      </c>
      <c r="B1775" s="1242">
        <v>45287</v>
      </c>
      <c r="C1775" s="1243">
        <v>0.49652777777777773</v>
      </c>
      <c r="D1775" t="s">
        <v>1131</v>
      </c>
      <c r="E1775" t="s">
        <v>1132</v>
      </c>
      <c r="F1775" t="s">
        <v>2657</v>
      </c>
      <c r="G1775" t="s">
        <v>2455</v>
      </c>
      <c r="H1775">
        <v>42.61</v>
      </c>
      <c r="I1775">
        <v>41.17</v>
      </c>
    </row>
    <row r="1776" spans="1:9" x14ac:dyDescent="0.35">
      <c r="A1776">
        <v>43327</v>
      </c>
      <c r="B1776" s="1242">
        <v>45287</v>
      </c>
      <c r="C1776" s="1243">
        <v>0.49652777777777773</v>
      </c>
      <c r="D1776" t="s">
        <v>1131</v>
      </c>
      <c r="E1776" t="s">
        <v>1132</v>
      </c>
      <c r="F1776" t="s">
        <v>2657</v>
      </c>
      <c r="G1776" t="s">
        <v>2460</v>
      </c>
      <c r="H1776">
        <v>42.6</v>
      </c>
      <c r="I1776">
        <v>41.16</v>
      </c>
    </row>
    <row r="1777" spans="1:9" x14ac:dyDescent="0.35">
      <c r="A1777">
        <v>43328</v>
      </c>
      <c r="B1777" s="1242">
        <v>45287</v>
      </c>
      <c r="C1777" s="1243">
        <v>0.49652777777777773</v>
      </c>
      <c r="D1777" t="s">
        <v>1131</v>
      </c>
      <c r="E1777" t="s">
        <v>1132</v>
      </c>
      <c r="F1777" t="s">
        <v>2657</v>
      </c>
      <c r="G1777" t="s">
        <v>2465</v>
      </c>
      <c r="H1777">
        <v>42.59</v>
      </c>
      <c r="I1777">
        <v>41.15</v>
      </c>
    </row>
    <row r="1778" spans="1:9" x14ac:dyDescent="0.35">
      <c r="A1778">
        <v>43329</v>
      </c>
      <c r="B1778" s="1242">
        <v>45287</v>
      </c>
      <c r="C1778" s="1243">
        <v>0.49652777777777773</v>
      </c>
      <c r="D1778" t="s">
        <v>1131</v>
      </c>
      <c r="E1778" t="s">
        <v>1132</v>
      </c>
      <c r="F1778" t="s">
        <v>2657</v>
      </c>
      <c r="G1778" t="s">
        <v>2470</v>
      </c>
      <c r="H1778">
        <v>42.59</v>
      </c>
      <c r="I1778">
        <v>41.15</v>
      </c>
    </row>
    <row r="1779" spans="1:9" x14ac:dyDescent="0.35">
      <c r="A1779">
        <v>43330</v>
      </c>
      <c r="B1779" s="1242">
        <v>45287</v>
      </c>
      <c r="C1779" s="1243">
        <v>0.49652777777777773</v>
      </c>
      <c r="D1779" t="s">
        <v>1131</v>
      </c>
      <c r="E1779" t="s">
        <v>1132</v>
      </c>
      <c r="F1779" t="s">
        <v>2657</v>
      </c>
      <c r="G1779" t="s">
        <v>2475</v>
      </c>
      <c r="H1779">
        <v>42.58</v>
      </c>
      <c r="I1779">
        <v>41.14</v>
      </c>
    </row>
    <row r="1780" spans="1:9" x14ac:dyDescent="0.35">
      <c r="A1780">
        <v>43331</v>
      </c>
      <c r="B1780" s="1242">
        <v>45287</v>
      </c>
      <c r="C1780" s="1243">
        <v>0.49652777777777773</v>
      </c>
      <c r="D1780" t="s">
        <v>1131</v>
      </c>
      <c r="E1780" t="s">
        <v>1132</v>
      </c>
      <c r="F1780" t="s">
        <v>2657</v>
      </c>
      <c r="G1780" t="s">
        <v>2480</v>
      </c>
      <c r="H1780">
        <v>42.57</v>
      </c>
      <c r="I1780">
        <v>41.13</v>
      </c>
    </row>
    <row r="1781" spans="1:9" x14ac:dyDescent="0.35">
      <c r="A1781">
        <v>43332</v>
      </c>
      <c r="B1781" s="1242">
        <v>45287</v>
      </c>
      <c r="C1781" s="1243">
        <v>0.49652777777777773</v>
      </c>
      <c r="D1781" t="s">
        <v>1131</v>
      </c>
      <c r="E1781" t="s">
        <v>1132</v>
      </c>
      <c r="F1781" t="s">
        <v>2657</v>
      </c>
      <c r="G1781" t="s">
        <v>2485</v>
      </c>
      <c r="H1781">
        <v>42.57</v>
      </c>
      <c r="I1781">
        <v>41.13</v>
      </c>
    </row>
    <row r="1782" spans="1:9" x14ac:dyDescent="0.35">
      <c r="A1782">
        <v>43333</v>
      </c>
      <c r="B1782" s="1242">
        <v>45287</v>
      </c>
      <c r="C1782" s="1243">
        <v>0.49652777777777773</v>
      </c>
      <c r="D1782" t="s">
        <v>1131</v>
      </c>
      <c r="E1782" t="s">
        <v>1132</v>
      </c>
      <c r="F1782" t="s">
        <v>2657</v>
      </c>
      <c r="G1782" t="s">
        <v>2490</v>
      </c>
      <c r="H1782">
        <v>42.56</v>
      </c>
      <c r="I1782">
        <v>41.12</v>
      </c>
    </row>
    <row r="1783" spans="1:9" x14ac:dyDescent="0.35">
      <c r="A1783">
        <v>43334</v>
      </c>
      <c r="B1783" s="1242">
        <v>45287</v>
      </c>
      <c r="C1783" s="1243">
        <v>0.49652777777777773</v>
      </c>
      <c r="D1783" t="s">
        <v>1131</v>
      </c>
      <c r="E1783" t="s">
        <v>1132</v>
      </c>
      <c r="F1783" t="s">
        <v>2657</v>
      </c>
      <c r="G1783" t="s">
        <v>2495</v>
      </c>
      <c r="H1783">
        <v>42.55</v>
      </c>
      <c r="I1783">
        <v>41.12</v>
      </c>
    </row>
    <row r="1784" spans="1:9" x14ac:dyDescent="0.35">
      <c r="A1784">
        <v>43335</v>
      </c>
      <c r="B1784" s="1242">
        <v>45287</v>
      </c>
      <c r="C1784" s="1243">
        <v>0.49652777777777773</v>
      </c>
      <c r="D1784" t="s">
        <v>1131</v>
      </c>
      <c r="E1784" t="s">
        <v>1132</v>
      </c>
      <c r="F1784" t="s">
        <v>2657</v>
      </c>
      <c r="G1784" t="s">
        <v>2500</v>
      </c>
      <c r="H1784">
        <v>42.55</v>
      </c>
      <c r="I1784">
        <v>41.11</v>
      </c>
    </row>
    <row r="1785" spans="1:9" x14ac:dyDescent="0.35">
      <c r="A1785">
        <v>43336</v>
      </c>
      <c r="B1785" s="1242">
        <v>45287</v>
      </c>
      <c r="C1785" s="1243">
        <v>0.49652777777777773</v>
      </c>
      <c r="D1785" t="s">
        <v>1131</v>
      </c>
      <c r="E1785" t="s">
        <v>1132</v>
      </c>
      <c r="F1785" t="s">
        <v>2657</v>
      </c>
      <c r="G1785" t="s">
        <v>2505</v>
      </c>
      <c r="H1785">
        <v>42.54</v>
      </c>
      <c r="I1785">
        <v>41.1</v>
      </c>
    </row>
    <row r="1786" spans="1:9" x14ac:dyDescent="0.35">
      <c r="A1786">
        <v>43337</v>
      </c>
      <c r="B1786" s="1242">
        <v>45287</v>
      </c>
      <c r="C1786" s="1243">
        <v>0.49652777777777773</v>
      </c>
      <c r="D1786" t="s">
        <v>1131</v>
      </c>
      <c r="E1786" t="s">
        <v>1132</v>
      </c>
      <c r="F1786" t="s">
        <v>2657</v>
      </c>
      <c r="G1786" t="s">
        <v>2510</v>
      </c>
      <c r="H1786">
        <v>42.53</v>
      </c>
      <c r="I1786">
        <v>41.1</v>
      </c>
    </row>
    <row r="1787" spans="1:9" x14ac:dyDescent="0.35">
      <c r="A1787">
        <v>43338</v>
      </c>
      <c r="B1787" s="1242">
        <v>45287</v>
      </c>
      <c r="C1787" s="1243">
        <v>0.49652777777777773</v>
      </c>
      <c r="D1787" t="s">
        <v>1131</v>
      </c>
      <c r="E1787" t="s">
        <v>1132</v>
      </c>
      <c r="F1787" t="s">
        <v>2657</v>
      </c>
      <c r="G1787" t="s">
        <v>2659</v>
      </c>
      <c r="H1787">
        <v>42.53</v>
      </c>
      <c r="I1787">
        <v>41.09</v>
      </c>
    </row>
    <row r="1788" spans="1:9" x14ac:dyDescent="0.35">
      <c r="A1788">
        <v>43339</v>
      </c>
      <c r="B1788" s="1242">
        <v>45287</v>
      </c>
      <c r="C1788" s="1243">
        <v>0.49652777777777773</v>
      </c>
      <c r="D1788" t="s">
        <v>1131</v>
      </c>
      <c r="E1788" t="s">
        <v>1132</v>
      </c>
      <c r="F1788" t="s">
        <v>2657</v>
      </c>
      <c r="G1788" t="s">
        <v>2660</v>
      </c>
      <c r="H1788">
        <v>42.52</v>
      </c>
      <c r="I1788">
        <v>41.09</v>
      </c>
    </row>
    <row r="1789" spans="1:9" x14ac:dyDescent="0.35">
      <c r="A1789">
        <v>43340</v>
      </c>
      <c r="B1789" s="1242">
        <v>45287</v>
      </c>
      <c r="C1789" s="1243">
        <v>0.49652777777777773</v>
      </c>
      <c r="D1789" t="s">
        <v>1131</v>
      </c>
      <c r="E1789" t="s">
        <v>1132</v>
      </c>
      <c r="F1789" t="s">
        <v>2657</v>
      </c>
      <c r="G1789" t="s">
        <v>2661</v>
      </c>
      <c r="H1789">
        <v>42.51</v>
      </c>
      <c r="I1789">
        <v>41.08</v>
      </c>
    </row>
    <row r="1790" spans="1:9" x14ac:dyDescent="0.35">
      <c r="A1790">
        <v>43341</v>
      </c>
      <c r="B1790" s="1242">
        <v>45287</v>
      </c>
      <c r="C1790" s="1243">
        <v>0.49652777777777773</v>
      </c>
      <c r="D1790" t="s">
        <v>1131</v>
      </c>
      <c r="E1790" t="s">
        <v>1132</v>
      </c>
      <c r="F1790" t="s">
        <v>2657</v>
      </c>
      <c r="G1790" t="s">
        <v>2662</v>
      </c>
      <c r="H1790">
        <v>42.51</v>
      </c>
      <c r="I1790">
        <v>41.07</v>
      </c>
    </row>
    <row r="1791" spans="1:9" x14ac:dyDescent="0.35">
      <c r="A1791">
        <v>43342</v>
      </c>
      <c r="B1791" s="1242">
        <v>45287</v>
      </c>
      <c r="C1791" s="1243">
        <v>0.49652777777777773</v>
      </c>
      <c r="D1791" t="s">
        <v>1131</v>
      </c>
      <c r="E1791" t="s">
        <v>1132</v>
      </c>
      <c r="F1791" t="s">
        <v>2657</v>
      </c>
      <c r="G1791" t="s">
        <v>2663</v>
      </c>
      <c r="H1791">
        <v>42.5</v>
      </c>
      <c r="I1791">
        <v>41.07</v>
      </c>
    </row>
    <row r="1792" spans="1:9" x14ac:dyDescent="0.35">
      <c r="A1792">
        <v>43343</v>
      </c>
      <c r="B1792" s="1242">
        <v>45287</v>
      </c>
      <c r="C1792" s="1243">
        <v>0.49652777777777773</v>
      </c>
      <c r="D1792" t="s">
        <v>1131</v>
      </c>
      <c r="E1792" t="s">
        <v>1132</v>
      </c>
      <c r="F1792" t="s">
        <v>2657</v>
      </c>
      <c r="G1792" t="s">
        <v>2664</v>
      </c>
      <c r="H1792">
        <v>42.5</v>
      </c>
      <c r="I1792">
        <v>41.06</v>
      </c>
    </row>
    <row r="1793" spans="1:9" x14ac:dyDescent="0.35">
      <c r="A1793">
        <v>43344</v>
      </c>
      <c r="B1793" s="1242">
        <v>45287</v>
      </c>
      <c r="C1793" s="1243">
        <v>0.49652777777777773</v>
      </c>
      <c r="D1793" t="s">
        <v>1131</v>
      </c>
      <c r="E1793" t="s">
        <v>1132</v>
      </c>
      <c r="F1793" t="s">
        <v>2657</v>
      </c>
      <c r="G1793" t="s">
        <v>2665</v>
      </c>
      <c r="H1793">
        <v>42.49</v>
      </c>
      <c r="I1793">
        <v>41.06</v>
      </c>
    </row>
    <row r="1794" spans="1:9" x14ac:dyDescent="0.35">
      <c r="A1794">
        <v>43345</v>
      </c>
      <c r="B1794" s="1242">
        <v>45287</v>
      </c>
      <c r="C1794" s="1243">
        <v>0.49652777777777773</v>
      </c>
      <c r="D1794" t="s">
        <v>1131</v>
      </c>
      <c r="E1794" t="s">
        <v>1132</v>
      </c>
      <c r="F1794" t="s">
        <v>2657</v>
      </c>
      <c r="G1794" t="s">
        <v>2666</v>
      </c>
      <c r="H1794" s="1245">
        <v>42.63</v>
      </c>
      <c r="I1794" s="1245">
        <v>43.67</v>
      </c>
    </row>
    <row r="1795" spans="1:9" x14ac:dyDescent="0.35">
      <c r="A1795">
        <v>43346</v>
      </c>
      <c r="B1795" s="1242">
        <v>45287</v>
      </c>
      <c r="C1795" s="1243">
        <v>0.49652777777777773</v>
      </c>
      <c r="D1795" t="s">
        <v>1131</v>
      </c>
      <c r="E1795" t="s">
        <v>1132</v>
      </c>
      <c r="F1795" t="s">
        <v>2657</v>
      </c>
      <c r="G1795" t="s">
        <v>1194</v>
      </c>
      <c r="H1795">
        <v>45.33</v>
      </c>
      <c r="I1795">
        <v>43.67</v>
      </c>
    </row>
    <row r="1796" spans="1:9" x14ac:dyDescent="0.35">
      <c r="A1796">
        <v>43347</v>
      </c>
      <c r="B1796" s="1242">
        <v>45287</v>
      </c>
      <c r="C1796" s="1243">
        <v>0.49652777777777773</v>
      </c>
      <c r="D1796" t="s">
        <v>1131</v>
      </c>
      <c r="E1796" t="s">
        <v>1132</v>
      </c>
      <c r="F1796" t="s">
        <v>2657</v>
      </c>
      <c r="G1796" t="s">
        <v>1203</v>
      </c>
      <c r="H1796">
        <v>45.33</v>
      </c>
      <c r="I1796">
        <v>43.67</v>
      </c>
    </row>
    <row r="1797" spans="1:9" x14ac:dyDescent="0.35">
      <c r="A1797">
        <v>43348</v>
      </c>
      <c r="B1797" s="1242">
        <v>45287</v>
      </c>
      <c r="C1797" s="1243">
        <v>0.49652777777777773</v>
      </c>
      <c r="D1797" t="s">
        <v>1131</v>
      </c>
      <c r="E1797" t="s">
        <v>1132</v>
      </c>
      <c r="F1797" t="s">
        <v>2657</v>
      </c>
      <c r="G1797" t="s">
        <v>1212</v>
      </c>
      <c r="H1797">
        <v>45.33</v>
      </c>
      <c r="I1797">
        <v>43.67</v>
      </c>
    </row>
    <row r="1798" spans="1:9" x14ac:dyDescent="0.35">
      <c r="A1798">
        <v>43349</v>
      </c>
      <c r="B1798" s="1242">
        <v>45287</v>
      </c>
      <c r="C1798" s="1243">
        <v>0.49652777777777773</v>
      </c>
      <c r="D1798" t="s">
        <v>1131</v>
      </c>
      <c r="E1798" t="s">
        <v>1132</v>
      </c>
      <c r="F1798" t="s">
        <v>2657</v>
      </c>
      <c r="G1798" t="s">
        <v>1221</v>
      </c>
      <c r="H1798">
        <v>45.33</v>
      </c>
      <c r="I1798">
        <v>43.67</v>
      </c>
    </row>
    <row r="1799" spans="1:9" x14ac:dyDescent="0.35">
      <c r="A1799">
        <v>43350</v>
      </c>
      <c r="B1799" s="1242">
        <v>45287</v>
      </c>
      <c r="C1799" s="1243">
        <v>0.49652777777777773</v>
      </c>
      <c r="D1799" t="s">
        <v>1131</v>
      </c>
      <c r="E1799" t="s">
        <v>1132</v>
      </c>
      <c r="F1799" t="s">
        <v>2657</v>
      </c>
      <c r="G1799" t="s">
        <v>1230</v>
      </c>
      <c r="H1799">
        <v>45.33</v>
      </c>
      <c r="I1799">
        <v>43.67</v>
      </c>
    </row>
    <row r="1800" spans="1:9" x14ac:dyDescent="0.35">
      <c r="A1800">
        <v>43351</v>
      </c>
      <c r="B1800" s="1242">
        <v>45287</v>
      </c>
      <c r="C1800" s="1243">
        <v>0.49652777777777773</v>
      </c>
      <c r="D1800" t="s">
        <v>1131</v>
      </c>
      <c r="E1800" t="s">
        <v>1132</v>
      </c>
      <c r="F1800" t="s">
        <v>2657</v>
      </c>
      <c r="G1800" t="s">
        <v>1239</v>
      </c>
      <c r="H1800">
        <v>45.33</v>
      </c>
      <c r="I1800">
        <v>43.67</v>
      </c>
    </row>
    <row r="1801" spans="1:9" x14ac:dyDescent="0.35">
      <c r="A1801">
        <v>43352</v>
      </c>
      <c r="B1801" s="1242">
        <v>45287</v>
      </c>
      <c r="C1801" s="1243">
        <v>0.49652777777777773</v>
      </c>
      <c r="D1801" t="s">
        <v>1131</v>
      </c>
      <c r="E1801" t="s">
        <v>1132</v>
      </c>
      <c r="F1801" t="s">
        <v>2657</v>
      </c>
      <c r="G1801" t="s">
        <v>1248</v>
      </c>
      <c r="H1801">
        <v>45.33</v>
      </c>
      <c r="I1801">
        <v>43.67</v>
      </c>
    </row>
    <row r="1802" spans="1:9" x14ac:dyDescent="0.35">
      <c r="A1802">
        <v>43353</v>
      </c>
      <c r="B1802" s="1242">
        <v>45287</v>
      </c>
      <c r="C1802" s="1243">
        <v>0.49652777777777773</v>
      </c>
      <c r="D1802" t="s">
        <v>1131</v>
      </c>
      <c r="E1802" t="s">
        <v>1132</v>
      </c>
      <c r="F1802" t="s">
        <v>2657</v>
      </c>
      <c r="G1802" t="s">
        <v>1257</v>
      </c>
      <c r="H1802">
        <v>45.33</v>
      </c>
      <c r="I1802">
        <v>43.67</v>
      </c>
    </row>
    <row r="1803" spans="1:9" x14ac:dyDescent="0.35">
      <c r="A1803">
        <v>43354</v>
      </c>
      <c r="B1803" s="1242">
        <v>45287</v>
      </c>
      <c r="C1803" s="1243">
        <v>0.49652777777777773</v>
      </c>
      <c r="D1803" t="s">
        <v>1131</v>
      </c>
      <c r="E1803" t="s">
        <v>1132</v>
      </c>
      <c r="F1803" t="s">
        <v>2657</v>
      </c>
      <c r="G1803" t="s">
        <v>1266</v>
      </c>
      <c r="H1803">
        <v>45.33</v>
      </c>
      <c r="I1803">
        <v>43.67</v>
      </c>
    </row>
    <row r="1804" spans="1:9" x14ac:dyDescent="0.35">
      <c r="A1804">
        <v>43355</v>
      </c>
      <c r="B1804" s="1242">
        <v>45287</v>
      </c>
      <c r="C1804" s="1243">
        <v>0.49652777777777773</v>
      </c>
      <c r="D1804" t="s">
        <v>1131</v>
      </c>
      <c r="E1804" t="s">
        <v>1132</v>
      </c>
      <c r="F1804" t="s">
        <v>2657</v>
      </c>
      <c r="G1804" t="s">
        <v>1275</v>
      </c>
      <c r="H1804">
        <v>45.33</v>
      </c>
      <c r="I1804">
        <v>43.67</v>
      </c>
    </row>
    <row r="1805" spans="1:9" x14ac:dyDescent="0.35">
      <c r="A1805">
        <v>43356</v>
      </c>
      <c r="B1805" s="1242">
        <v>45287</v>
      </c>
      <c r="C1805" s="1243">
        <v>0.49652777777777773</v>
      </c>
      <c r="D1805" t="s">
        <v>1131</v>
      </c>
      <c r="E1805" t="s">
        <v>1132</v>
      </c>
      <c r="F1805" t="s">
        <v>2657</v>
      </c>
      <c r="G1805" t="s">
        <v>1284</v>
      </c>
      <c r="H1805">
        <v>45.33</v>
      </c>
      <c r="I1805">
        <v>43.67</v>
      </c>
    </row>
    <row r="1806" spans="1:9" x14ac:dyDescent="0.35">
      <c r="A1806">
        <v>43357</v>
      </c>
      <c r="B1806" s="1242">
        <v>45287</v>
      </c>
      <c r="C1806" s="1243">
        <v>0.49652777777777773</v>
      </c>
      <c r="D1806" t="s">
        <v>1131</v>
      </c>
      <c r="E1806" t="s">
        <v>1132</v>
      </c>
      <c r="F1806" t="s">
        <v>2657</v>
      </c>
      <c r="G1806" t="s">
        <v>1293</v>
      </c>
      <c r="H1806">
        <v>45.33</v>
      </c>
      <c r="I1806">
        <v>43.67</v>
      </c>
    </row>
    <row r="1807" spans="1:9" x14ac:dyDescent="0.35">
      <c r="A1807">
        <v>43358</v>
      </c>
      <c r="B1807" s="1242">
        <v>45287</v>
      </c>
      <c r="C1807" s="1243">
        <v>0.49652777777777773</v>
      </c>
      <c r="D1807" t="s">
        <v>1131</v>
      </c>
      <c r="E1807" t="s">
        <v>1132</v>
      </c>
      <c r="F1807" t="s">
        <v>2657</v>
      </c>
      <c r="G1807" t="s">
        <v>2667</v>
      </c>
      <c r="H1807">
        <v>45.33</v>
      </c>
      <c r="I1807">
        <v>43.67</v>
      </c>
    </row>
    <row r="1808" spans="1:9" x14ac:dyDescent="0.35">
      <c r="A1808">
        <v>43359</v>
      </c>
      <c r="B1808" s="1242">
        <v>45287</v>
      </c>
      <c r="C1808" s="1243">
        <v>0.49652777777777773</v>
      </c>
      <c r="D1808" t="s">
        <v>1131</v>
      </c>
      <c r="E1808" t="s">
        <v>1132</v>
      </c>
      <c r="F1808" t="s">
        <v>2657</v>
      </c>
      <c r="G1808" t="s">
        <v>2668</v>
      </c>
      <c r="H1808">
        <v>45.33</v>
      </c>
      <c r="I1808">
        <v>43.67</v>
      </c>
    </row>
    <row r="1809" spans="1:9" x14ac:dyDescent="0.35">
      <c r="A1809">
        <v>43360</v>
      </c>
      <c r="B1809" s="1242">
        <v>45287</v>
      </c>
      <c r="C1809" s="1243">
        <v>0.49652777777777773</v>
      </c>
      <c r="D1809" t="s">
        <v>1131</v>
      </c>
      <c r="E1809" t="s">
        <v>1132</v>
      </c>
      <c r="F1809" t="s">
        <v>2657</v>
      </c>
      <c r="G1809" t="s">
        <v>2669</v>
      </c>
      <c r="H1809">
        <v>45.33</v>
      </c>
      <c r="I1809">
        <v>43.67</v>
      </c>
    </row>
    <row r="1810" spans="1:9" x14ac:dyDescent="0.35">
      <c r="A1810">
        <v>43361</v>
      </c>
      <c r="B1810" s="1242">
        <v>45287</v>
      </c>
      <c r="C1810" s="1243">
        <v>0.49652777777777773</v>
      </c>
      <c r="D1810" t="s">
        <v>1131</v>
      </c>
      <c r="E1810" t="s">
        <v>1132</v>
      </c>
      <c r="F1810" t="s">
        <v>2657</v>
      </c>
      <c r="G1810" t="s">
        <v>2670</v>
      </c>
      <c r="H1810">
        <v>45.33</v>
      </c>
      <c r="I1810">
        <v>43.67</v>
      </c>
    </row>
    <row r="1811" spans="1:9" x14ac:dyDescent="0.35">
      <c r="A1811">
        <v>43362</v>
      </c>
      <c r="B1811" s="1242">
        <v>45287</v>
      </c>
      <c r="C1811" s="1243">
        <v>0.49652777777777773</v>
      </c>
      <c r="D1811" t="s">
        <v>1131</v>
      </c>
      <c r="E1811" t="s">
        <v>1132</v>
      </c>
      <c r="F1811" t="s">
        <v>2657</v>
      </c>
      <c r="G1811" t="s">
        <v>2671</v>
      </c>
      <c r="H1811">
        <v>45.33</v>
      </c>
      <c r="I1811">
        <v>43.67</v>
      </c>
    </row>
    <row r="1812" spans="1:9" x14ac:dyDescent="0.35">
      <c r="A1812">
        <v>43363</v>
      </c>
      <c r="B1812" s="1242">
        <v>45287</v>
      </c>
      <c r="C1812" s="1243">
        <v>0.49652777777777773</v>
      </c>
      <c r="D1812" t="s">
        <v>1131</v>
      </c>
      <c r="E1812" t="s">
        <v>1132</v>
      </c>
      <c r="F1812" t="s">
        <v>2657</v>
      </c>
      <c r="G1812" t="s">
        <v>2672</v>
      </c>
      <c r="H1812">
        <v>45.33</v>
      </c>
      <c r="I1812">
        <v>43.67</v>
      </c>
    </row>
    <row r="1813" spans="1:9" x14ac:dyDescent="0.35">
      <c r="A1813">
        <v>43364</v>
      </c>
      <c r="B1813" s="1242">
        <v>45287</v>
      </c>
      <c r="C1813" s="1243">
        <v>0.49652777777777773</v>
      </c>
      <c r="D1813" t="s">
        <v>1131</v>
      </c>
      <c r="E1813" t="s">
        <v>1132</v>
      </c>
      <c r="F1813" t="s">
        <v>2657</v>
      </c>
      <c r="G1813" t="s">
        <v>2673</v>
      </c>
      <c r="H1813">
        <v>45.33</v>
      </c>
      <c r="I1813">
        <v>43.67</v>
      </c>
    </row>
    <row r="1814" spans="1:9" x14ac:dyDescent="0.35">
      <c r="A1814">
        <v>43365</v>
      </c>
      <c r="B1814" s="1242">
        <v>45287</v>
      </c>
      <c r="C1814" s="1243">
        <v>0.49652777777777773</v>
      </c>
      <c r="D1814" t="s">
        <v>1131</v>
      </c>
      <c r="E1814" t="s">
        <v>1132</v>
      </c>
      <c r="F1814" t="s">
        <v>2657</v>
      </c>
      <c r="G1814" t="s">
        <v>2674</v>
      </c>
      <c r="H1814">
        <v>45.33</v>
      </c>
      <c r="I1814">
        <v>43.67</v>
      </c>
    </row>
    <row r="1815" spans="1:9" x14ac:dyDescent="0.35">
      <c r="A1815">
        <v>43366</v>
      </c>
      <c r="B1815" s="1242">
        <v>45287</v>
      </c>
      <c r="C1815" s="1243">
        <v>0.49652777777777773</v>
      </c>
      <c r="D1815" t="s">
        <v>1131</v>
      </c>
      <c r="E1815" t="s">
        <v>1132</v>
      </c>
      <c r="F1815" t="s">
        <v>2657</v>
      </c>
      <c r="G1815" t="s">
        <v>2675</v>
      </c>
      <c r="H1815">
        <v>45.33</v>
      </c>
      <c r="I1815">
        <v>43.67</v>
      </c>
    </row>
    <row r="1816" spans="1:9" x14ac:dyDescent="0.35">
      <c r="A1816">
        <v>43367</v>
      </c>
      <c r="B1816" s="1242">
        <v>45287</v>
      </c>
      <c r="C1816" s="1243">
        <v>0.49652777777777773</v>
      </c>
      <c r="D1816" t="s">
        <v>1131</v>
      </c>
      <c r="E1816" t="s">
        <v>1132</v>
      </c>
      <c r="F1816" t="s">
        <v>2657</v>
      </c>
      <c r="G1816" t="s">
        <v>2676</v>
      </c>
      <c r="H1816">
        <v>45.33</v>
      </c>
      <c r="I1816">
        <v>43.67</v>
      </c>
    </row>
    <row r="1817" spans="1:9" x14ac:dyDescent="0.35">
      <c r="A1817">
        <v>43368</v>
      </c>
      <c r="B1817" s="1242">
        <v>45287</v>
      </c>
      <c r="C1817" s="1243">
        <v>0.49652777777777773</v>
      </c>
      <c r="D1817" t="s">
        <v>1131</v>
      </c>
      <c r="E1817" t="s">
        <v>1132</v>
      </c>
      <c r="F1817" t="s">
        <v>2657</v>
      </c>
      <c r="G1817" t="s">
        <v>2677</v>
      </c>
      <c r="H1817">
        <v>45.33</v>
      </c>
      <c r="I1817">
        <v>43.67</v>
      </c>
    </row>
    <row r="1818" spans="1:9" x14ac:dyDescent="0.35">
      <c r="A1818">
        <v>43369</v>
      </c>
      <c r="B1818" s="1242">
        <v>45287</v>
      </c>
      <c r="C1818" s="1243">
        <v>0.49652777777777773</v>
      </c>
      <c r="D1818" t="s">
        <v>1131</v>
      </c>
      <c r="E1818" t="s">
        <v>1132</v>
      </c>
      <c r="F1818" t="s">
        <v>2657</v>
      </c>
      <c r="G1818" t="s">
        <v>2678</v>
      </c>
      <c r="H1818">
        <v>45.33</v>
      </c>
      <c r="I1818">
        <v>43.67</v>
      </c>
    </row>
    <row r="1819" spans="1:9" x14ac:dyDescent="0.35">
      <c r="A1819">
        <v>43370</v>
      </c>
      <c r="B1819" s="1242">
        <v>45287</v>
      </c>
      <c r="C1819" s="1243">
        <v>0.49652777777777773</v>
      </c>
      <c r="D1819" t="s">
        <v>1131</v>
      </c>
      <c r="E1819" t="s">
        <v>1132</v>
      </c>
      <c r="F1819" t="s">
        <v>2657</v>
      </c>
      <c r="G1819" t="s">
        <v>2679</v>
      </c>
      <c r="H1819">
        <v>45.33</v>
      </c>
      <c r="I1819">
        <v>43.67</v>
      </c>
    </row>
    <row r="1820" spans="1:9" x14ac:dyDescent="0.35">
      <c r="A1820">
        <v>43371</v>
      </c>
      <c r="B1820" s="1242">
        <v>45287</v>
      </c>
      <c r="C1820" s="1243">
        <v>0.49652777777777773</v>
      </c>
      <c r="D1820" t="s">
        <v>1131</v>
      </c>
      <c r="E1820" t="s">
        <v>1132</v>
      </c>
      <c r="F1820" t="s">
        <v>2657</v>
      </c>
      <c r="G1820" t="s">
        <v>2680</v>
      </c>
      <c r="H1820">
        <v>45.33</v>
      </c>
      <c r="I1820">
        <v>43.67</v>
      </c>
    </row>
    <row r="1821" spans="1:9" x14ac:dyDescent="0.35">
      <c r="A1821">
        <v>43372</v>
      </c>
      <c r="B1821" s="1242">
        <v>45287</v>
      </c>
      <c r="C1821" s="1243">
        <v>0.49652777777777773</v>
      </c>
      <c r="D1821" t="s">
        <v>1131</v>
      </c>
      <c r="E1821" t="s">
        <v>1132</v>
      </c>
      <c r="F1821" t="s">
        <v>2657</v>
      </c>
      <c r="G1821" t="s">
        <v>2681</v>
      </c>
      <c r="H1821">
        <v>45.33</v>
      </c>
      <c r="I1821">
        <v>43.67</v>
      </c>
    </row>
    <row r="1822" spans="1:9" x14ac:dyDescent="0.35">
      <c r="A1822">
        <v>43373</v>
      </c>
      <c r="B1822" s="1242">
        <v>45287</v>
      </c>
      <c r="C1822" s="1243">
        <v>0.49652777777777773</v>
      </c>
      <c r="D1822" t="s">
        <v>1131</v>
      </c>
      <c r="E1822" t="s">
        <v>1132</v>
      </c>
      <c r="F1822" t="s">
        <v>2657</v>
      </c>
      <c r="G1822" t="s">
        <v>2682</v>
      </c>
      <c r="H1822">
        <v>45.33</v>
      </c>
      <c r="I1822">
        <v>43.67</v>
      </c>
    </row>
    <row r="1823" spans="1:9" x14ac:dyDescent="0.35">
      <c r="A1823">
        <v>43374</v>
      </c>
      <c r="B1823" s="1242">
        <v>45287</v>
      </c>
      <c r="C1823" s="1243">
        <v>0.49652777777777773</v>
      </c>
      <c r="D1823" t="s">
        <v>1131</v>
      </c>
      <c r="E1823" t="s">
        <v>1132</v>
      </c>
      <c r="F1823" t="s">
        <v>2657</v>
      </c>
      <c r="G1823" t="s">
        <v>2683</v>
      </c>
      <c r="H1823">
        <v>45.33</v>
      </c>
      <c r="I1823">
        <v>43.67</v>
      </c>
    </row>
    <row r="1824" spans="1:9" x14ac:dyDescent="0.35">
      <c r="A1824">
        <v>43375</v>
      </c>
      <c r="B1824" s="1242">
        <v>45287</v>
      </c>
      <c r="C1824" s="1243">
        <v>0.49652777777777773</v>
      </c>
      <c r="D1824" t="s">
        <v>1131</v>
      </c>
      <c r="E1824" t="s">
        <v>1132</v>
      </c>
      <c r="F1824" t="s">
        <v>2657</v>
      </c>
      <c r="G1824" t="s">
        <v>2684</v>
      </c>
      <c r="H1824">
        <v>45.33</v>
      </c>
      <c r="I1824">
        <v>43.67</v>
      </c>
    </row>
    <row r="1825" spans="1:9" x14ac:dyDescent="0.35">
      <c r="A1825">
        <v>43376</v>
      </c>
      <c r="B1825" s="1242">
        <v>45287</v>
      </c>
      <c r="C1825" s="1243">
        <v>0.49652777777777773</v>
      </c>
      <c r="D1825" t="s">
        <v>1131</v>
      </c>
      <c r="E1825" t="s">
        <v>1132</v>
      </c>
      <c r="F1825" t="s">
        <v>2657</v>
      </c>
      <c r="G1825" t="s">
        <v>2685</v>
      </c>
      <c r="H1825">
        <v>45.33</v>
      </c>
      <c r="I1825">
        <v>43.67</v>
      </c>
    </row>
    <row r="1826" spans="1:9" x14ac:dyDescent="0.35">
      <c r="A1826">
        <v>43377</v>
      </c>
      <c r="B1826" s="1242">
        <v>45287</v>
      </c>
      <c r="C1826" s="1243">
        <v>0.49652777777777773</v>
      </c>
      <c r="D1826" t="s">
        <v>1131</v>
      </c>
      <c r="E1826" t="s">
        <v>1132</v>
      </c>
      <c r="F1826" t="s">
        <v>2657</v>
      </c>
      <c r="G1826" t="s">
        <v>2686</v>
      </c>
      <c r="H1826">
        <v>45.33</v>
      </c>
      <c r="I1826">
        <v>43.67</v>
      </c>
    </row>
    <row r="1827" spans="1:9" x14ac:dyDescent="0.35">
      <c r="A1827">
        <v>43378</v>
      </c>
      <c r="B1827" s="1242">
        <v>45287</v>
      </c>
      <c r="C1827" s="1243">
        <v>0.49652777777777773</v>
      </c>
      <c r="D1827" t="s">
        <v>1131</v>
      </c>
      <c r="E1827" t="s">
        <v>1132</v>
      </c>
      <c r="F1827" t="s">
        <v>2657</v>
      </c>
      <c r="G1827" t="s">
        <v>2687</v>
      </c>
      <c r="H1827">
        <v>45.33</v>
      </c>
      <c r="I1827">
        <v>43.67</v>
      </c>
    </row>
    <row r="1828" spans="1:9" x14ac:dyDescent="0.35">
      <c r="A1828">
        <v>43379</v>
      </c>
      <c r="B1828" s="1242">
        <v>45287</v>
      </c>
      <c r="C1828" s="1243">
        <v>0.49652777777777773</v>
      </c>
      <c r="D1828" t="s">
        <v>1131</v>
      </c>
      <c r="E1828" t="s">
        <v>1132</v>
      </c>
      <c r="F1828" t="s">
        <v>2657</v>
      </c>
      <c r="G1828" t="s">
        <v>2688</v>
      </c>
      <c r="H1828">
        <v>45.33</v>
      </c>
      <c r="I1828">
        <v>43.67</v>
      </c>
    </row>
    <row r="1829" spans="1:9" x14ac:dyDescent="0.35">
      <c r="A1829">
        <v>43380</v>
      </c>
      <c r="B1829" s="1242">
        <v>45287</v>
      </c>
      <c r="C1829" s="1243">
        <v>0.49652777777777773</v>
      </c>
      <c r="D1829" t="s">
        <v>1131</v>
      </c>
      <c r="E1829" t="s">
        <v>1132</v>
      </c>
      <c r="F1829" t="s">
        <v>2657</v>
      </c>
      <c r="G1829" t="s">
        <v>2689</v>
      </c>
      <c r="H1829">
        <v>45.33</v>
      </c>
      <c r="I1829">
        <v>43.67</v>
      </c>
    </row>
    <row r="1830" spans="1:9" x14ac:dyDescent="0.35">
      <c r="A1830">
        <v>43381</v>
      </c>
      <c r="B1830" s="1242">
        <v>45287</v>
      </c>
      <c r="C1830" s="1243">
        <v>0.49652777777777773</v>
      </c>
      <c r="D1830" t="s">
        <v>1131</v>
      </c>
      <c r="E1830" t="s">
        <v>1132</v>
      </c>
      <c r="F1830" t="s">
        <v>2657</v>
      </c>
      <c r="G1830" t="s">
        <v>2690</v>
      </c>
      <c r="H1830">
        <v>45.33</v>
      </c>
      <c r="I1830">
        <v>43.67</v>
      </c>
    </row>
    <row r="1831" spans="1:9" x14ac:dyDescent="0.35">
      <c r="A1831">
        <v>43382</v>
      </c>
      <c r="B1831" s="1242">
        <v>45287</v>
      </c>
      <c r="C1831" s="1243">
        <v>0.49652777777777773</v>
      </c>
      <c r="D1831" t="s">
        <v>1131</v>
      </c>
      <c r="E1831" t="s">
        <v>1132</v>
      </c>
      <c r="F1831" t="s">
        <v>2657</v>
      </c>
      <c r="G1831" t="s">
        <v>2691</v>
      </c>
      <c r="H1831">
        <v>45.33</v>
      </c>
      <c r="I1831">
        <v>43.67</v>
      </c>
    </row>
    <row r="1832" spans="1:9" x14ac:dyDescent="0.35">
      <c r="A1832">
        <v>43383</v>
      </c>
      <c r="B1832" s="1242">
        <v>45287</v>
      </c>
      <c r="C1832" s="1243">
        <v>0.49652777777777773</v>
      </c>
      <c r="D1832" t="s">
        <v>1131</v>
      </c>
      <c r="E1832" t="s">
        <v>1132</v>
      </c>
      <c r="F1832" t="s">
        <v>2657</v>
      </c>
      <c r="G1832" t="s">
        <v>2692</v>
      </c>
      <c r="H1832">
        <v>45.33</v>
      </c>
      <c r="I1832">
        <v>43.67</v>
      </c>
    </row>
    <row r="1833" spans="1:9" x14ac:dyDescent="0.35">
      <c r="A1833">
        <v>43384</v>
      </c>
      <c r="B1833" s="1242">
        <v>45287</v>
      </c>
      <c r="C1833" s="1243">
        <v>0.49652777777777773</v>
      </c>
      <c r="D1833" t="s">
        <v>1131</v>
      </c>
      <c r="E1833" t="s">
        <v>1132</v>
      </c>
      <c r="F1833" t="s">
        <v>2657</v>
      </c>
      <c r="G1833" t="s">
        <v>2693</v>
      </c>
      <c r="H1833">
        <v>45.33</v>
      </c>
      <c r="I1833">
        <v>43.67</v>
      </c>
    </row>
    <row r="1834" spans="1:9" x14ac:dyDescent="0.35">
      <c r="A1834">
        <v>43385</v>
      </c>
      <c r="B1834" s="1242">
        <v>45287</v>
      </c>
      <c r="C1834" s="1243">
        <v>0.49652777777777773</v>
      </c>
      <c r="D1834" t="s">
        <v>1131</v>
      </c>
      <c r="E1834" t="s">
        <v>1132</v>
      </c>
      <c r="F1834" t="s">
        <v>2657</v>
      </c>
      <c r="G1834" t="s">
        <v>2694</v>
      </c>
      <c r="H1834">
        <v>45.33</v>
      </c>
      <c r="I1834">
        <v>43.67</v>
      </c>
    </row>
    <row r="1835" spans="1:9" x14ac:dyDescent="0.35">
      <c r="A1835">
        <v>43386</v>
      </c>
      <c r="B1835" s="1242">
        <v>45287</v>
      </c>
      <c r="C1835" s="1243">
        <v>0.49652777777777773</v>
      </c>
      <c r="D1835" t="s">
        <v>1131</v>
      </c>
      <c r="E1835" t="s">
        <v>1132</v>
      </c>
      <c r="F1835" t="s">
        <v>2657</v>
      </c>
      <c r="G1835" t="s">
        <v>2695</v>
      </c>
      <c r="H1835">
        <v>45.33</v>
      </c>
      <c r="I1835">
        <v>43.67</v>
      </c>
    </row>
    <row r="1836" spans="1:9" x14ac:dyDescent="0.35">
      <c r="A1836">
        <v>43387</v>
      </c>
      <c r="B1836" s="1242">
        <v>45287</v>
      </c>
      <c r="C1836" s="1243">
        <v>0.49652777777777773</v>
      </c>
      <c r="D1836" t="s">
        <v>1131</v>
      </c>
      <c r="E1836" t="s">
        <v>1132</v>
      </c>
      <c r="F1836" t="s">
        <v>2657</v>
      </c>
      <c r="G1836" t="s">
        <v>2696</v>
      </c>
      <c r="H1836">
        <v>45.33</v>
      </c>
      <c r="I1836">
        <v>43.67</v>
      </c>
    </row>
    <row r="1837" spans="1:9" x14ac:dyDescent="0.35">
      <c r="A1837">
        <v>43388</v>
      </c>
      <c r="B1837" s="1242">
        <v>45287</v>
      </c>
      <c r="C1837" s="1243">
        <v>0.49652777777777773</v>
      </c>
      <c r="D1837" t="s">
        <v>1131</v>
      </c>
      <c r="E1837" t="s">
        <v>1132</v>
      </c>
      <c r="F1837" t="s">
        <v>2657</v>
      </c>
      <c r="G1837" t="s">
        <v>2697</v>
      </c>
      <c r="H1837">
        <v>45.33</v>
      </c>
      <c r="I1837">
        <v>43.67</v>
      </c>
    </row>
    <row r="1838" spans="1:9" x14ac:dyDescent="0.35">
      <c r="A1838">
        <v>43389</v>
      </c>
      <c r="B1838" s="1242">
        <v>45287</v>
      </c>
      <c r="C1838" s="1243">
        <v>0.49652777777777773</v>
      </c>
      <c r="D1838" t="s">
        <v>1131</v>
      </c>
      <c r="E1838" t="s">
        <v>1132</v>
      </c>
      <c r="F1838" t="s">
        <v>2657</v>
      </c>
      <c r="G1838" t="s">
        <v>2698</v>
      </c>
      <c r="H1838">
        <v>45.33</v>
      </c>
      <c r="I1838">
        <v>43.67</v>
      </c>
    </row>
    <row r="1839" spans="1:9" x14ac:dyDescent="0.35">
      <c r="A1839">
        <v>43390</v>
      </c>
      <c r="B1839" s="1242">
        <v>45287</v>
      </c>
      <c r="C1839" s="1243">
        <v>0.49652777777777773</v>
      </c>
      <c r="D1839" t="s">
        <v>1131</v>
      </c>
      <c r="E1839" t="s">
        <v>1132</v>
      </c>
      <c r="F1839" t="s">
        <v>2657</v>
      </c>
      <c r="G1839" t="s">
        <v>2699</v>
      </c>
      <c r="H1839">
        <v>45.33</v>
      </c>
      <c r="I1839">
        <v>43.67</v>
      </c>
    </row>
    <row r="1840" spans="1:9" x14ac:dyDescent="0.35">
      <c r="A1840">
        <v>43391</v>
      </c>
      <c r="B1840" s="1242">
        <v>45287</v>
      </c>
      <c r="C1840" s="1243">
        <v>0.49652777777777773</v>
      </c>
      <c r="D1840" t="s">
        <v>1131</v>
      </c>
      <c r="E1840" t="s">
        <v>1132</v>
      </c>
      <c r="F1840" t="s">
        <v>2657</v>
      </c>
      <c r="G1840" t="s">
        <v>2700</v>
      </c>
      <c r="H1840">
        <v>45.33</v>
      </c>
      <c r="I1840">
        <v>43.67</v>
      </c>
    </row>
    <row r="1841" spans="1:9" x14ac:dyDescent="0.35">
      <c r="A1841">
        <v>43392</v>
      </c>
      <c r="B1841" s="1242">
        <v>45287</v>
      </c>
      <c r="C1841" s="1243">
        <v>0.49652777777777773</v>
      </c>
      <c r="D1841" t="s">
        <v>1131</v>
      </c>
      <c r="E1841" t="s">
        <v>1132</v>
      </c>
      <c r="F1841" t="s">
        <v>2657</v>
      </c>
      <c r="G1841" t="s">
        <v>2701</v>
      </c>
      <c r="H1841">
        <v>45.33</v>
      </c>
      <c r="I1841">
        <v>43.67</v>
      </c>
    </row>
    <row r="1842" spans="1:9" x14ac:dyDescent="0.35">
      <c r="A1842">
        <v>43393</v>
      </c>
      <c r="B1842" s="1242">
        <v>45287</v>
      </c>
      <c r="C1842" s="1243">
        <v>0.49652777777777773</v>
      </c>
      <c r="D1842" t="s">
        <v>1131</v>
      </c>
      <c r="E1842" t="s">
        <v>1132</v>
      </c>
      <c r="F1842" t="s">
        <v>2657</v>
      </c>
      <c r="G1842" t="s">
        <v>2702</v>
      </c>
      <c r="H1842">
        <v>45.33</v>
      </c>
      <c r="I1842">
        <v>43.67</v>
      </c>
    </row>
    <row r="1843" spans="1:9" x14ac:dyDescent="0.35">
      <c r="A1843">
        <v>43394</v>
      </c>
      <c r="B1843" s="1242">
        <v>45287</v>
      </c>
      <c r="C1843" s="1243">
        <v>0.49652777777777773</v>
      </c>
      <c r="D1843" t="s">
        <v>1131</v>
      </c>
      <c r="E1843" t="s">
        <v>1132</v>
      </c>
      <c r="F1843" t="s">
        <v>2657</v>
      </c>
      <c r="G1843" t="s">
        <v>2703</v>
      </c>
      <c r="H1843">
        <v>45.33</v>
      </c>
      <c r="I1843">
        <v>43.67</v>
      </c>
    </row>
    <row r="1844" spans="1:9" x14ac:dyDescent="0.35">
      <c r="A1844">
        <v>43395</v>
      </c>
      <c r="B1844" s="1242">
        <v>45287</v>
      </c>
      <c r="C1844" s="1243">
        <v>0.49652777777777773</v>
      </c>
      <c r="D1844" t="s">
        <v>1131</v>
      </c>
      <c r="E1844" t="s">
        <v>1132</v>
      </c>
      <c r="F1844" t="s">
        <v>2657</v>
      </c>
      <c r="G1844" t="s">
        <v>2704</v>
      </c>
      <c r="H1844">
        <v>45.33</v>
      </c>
      <c r="I1844">
        <v>43.67</v>
      </c>
    </row>
    <row r="1845" spans="1:9" x14ac:dyDescent="0.35">
      <c r="A1845">
        <v>43396</v>
      </c>
      <c r="B1845" s="1242">
        <v>45287</v>
      </c>
      <c r="C1845" s="1243">
        <v>0.49652777777777773</v>
      </c>
      <c r="D1845" t="s">
        <v>1131</v>
      </c>
      <c r="E1845" t="s">
        <v>1132</v>
      </c>
      <c r="F1845" t="s">
        <v>2657</v>
      </c>
      <c r="G1845" t="s">
        <v>2705</v>
      </c>
      <c r="H1845">
        <v>45.33</v>
      </c>
      <c r="I1845">
        <v>43.67</v>
      </c>
    </row>
    <row r="1846" spans="1:9" x14ac:dyDescent="0.35">
      <c r="A1846">
        <v>43397</v>
      </c>
      <c r="B1846" s="1242">
        <v>45287</v>
      </c>
      <c r="C1846" s="1243">
        <v>0.49652777777777773</v>
      </c>
      <c r="D1846" t="s">
        <v>1131</v>
      </c>
      <c r="E1846" t="s">
        <v>1132</v>
      </c>
      <c r="F1846" t="s">
        <v>2657</v>
      </c>
      <c r="G1846" t="s">
        <v>2706</v>
      </c>
      <c r="H1846">
        <v>45.33</v>
      </c>
      <c r="I1846">
        <v>43.67</v>
      </c>
    </row>
    <row r="1847" spans="1:9" x14ac:dyDescent="0.35">
      <c r="A1847">
        <v>43398</v>
      </c>
      <c r="B1847" s="1242">
        <v>45287</v>
      </c>
      <c r="C1847" s="1243">
        <v>0.49652777777777773</v>
      </c>
      <c r="D1847" t="s">
        <v>1131</v>
      </c>
      <c r="E1847" t="s">
        <v>1132</v>
      </c>
      <c r="F1847" t="s">
        <v>2657</v>
      </c>
      <c r="G1847" t="s">
        <v>2707</v>
      </c>
      <c r="H1847">
        <v>45.33</v>
      </c>
      <c r="I1847">
        <v>43.67</v>
      </c>
    </row>
    <row r="1848" spans="1:9" x14ac:dyDescent="0.35">
      <c r="A1848">
        <v>43399</v>
      </c>
      <c r="B1848" s="1242">
        <v>45287</v>
      </c>
      <c r="C1848" s="1243">
        <v>0.49652777777777773</v>
      </c>
      <c r="D1848" t="s">
        <v>1131</v>
      </c>
      <c r="E1848" t="s">
        <v>1132</v>
      </c>
      <c r="F1848" t="s">
        <v>2657</v>
      </c>
      <c r="G1848" t="s">
        <v>2708</v>
      </c>
      <c r="H1848">
        <v>45.33</v>
      </c>
      <c r="I1848">
        <v>43.67</v>
      </c>
    </row>
    <row r="1849" spans="1:9" x14ac:dyDescent="0.35">
      <c r="A1849">
        <v>43400</v>
      </c>
      <c r="B1849" s="1242">
        <v>45287</v>
      </c>
      <c r="C1849" s="1243">
        <v>0.49652777777777773</v>
      </c>
      <c r="D1849" t="s">
        <v>1131</v>
      </c>
      <c r="E1849" t="s">
        <v>1132</v>
      </c>
      <c r="F1849" t="s">
        <v>2657</v>
      </c>
      <c r="G1849" t="s">
        <v>2709</v>
      </c>
      <c r="H1849">
        <v>45.33</v>
      </c>
      <c r="I1849">
        <v>43.67</v>
      </c>
    </row>
    <row r="1850" spans="1:9" x14ac:dyDescent="0.35">
      <c r="A1850">
        <v>43401</v>
      </c>
      <c r="B1850" s="1242">
        <v>45287</v>
      </c>
      <c r="C1850" s="1243">
        <v>0.49652777777777773</v>
      </c>
      <c r="D1850" t="s">
        <v>1131</v>
      </c>
      <c r="E1850" t="s">
        <v>1132</v>
      </c>
      <c r="F1850" t="s">
        <v>2657</v>
      </c>
      <c r="G1850" t="s">
        <v>2710</v>
      </c>
      <c r="H1850">
        <v>45.33</v>
      </c>
      <c r="I1850">
        <v>43.67</v>
      </c>
    </row>
    <row r="1851" spans="1:9" x14ac:dyDescent="0.35">
      <c r="A1851">
        <v>43402</v>
      </c>
      <c r="B1851" s="1242">
        <v>45287</v>
      </c>
      <c r="C1851" s="1243">
        <v>0.49652777777777773</v>
      </c>
      <c r="D1851" t="s">
        <v>1131</v>
      </c>
      <c r="E1851" t="s">
        <v>1132</v>
      </c>
      <c r="F1851" t="s">
        <v>2657</v>
      </c>
      <c r="G1851" t="s">
        <v>2711</v>
      </c>
      <c r="H1851">
        <v>45.33</v>
      </c>
      <c r="I1851">
        <v>43.67</v>
      </c>
    </row>
    <row r="1852" spans="1:9" x14ac:dyDescent="0.35">
      <c r="A1852">
        <v>43403</v>
      </c>
      <c r="B1852" s="1242">
        <v>45287</v>
      </c>
      <c r="C1852" s="1243">
        <v>0.49652777777777773</v>
      </c>
      <c r="D1852" t="s">
        <v>1131</v>
      </c>
      <c r="E1852" t="s">
        <v>1132</v>
      </c>
      <c r="F1852" t="s">
        <v>2657</v>
      </c>
      <c r="G1852" t="s">
        <v>2712</v>
      </c>
      <c r="H1852">
        <v>45.33</v>
      </c>
      <c r="I1852">
        <v>43.67</v>
      </c>
    </row>
    <row r="1853" spans="1:9" x14ac:dyDescent="0.35">
      <c r="A1853">
        <v>43404</v>
      </c>
      <c r="B1853" s="1242">
        <v>45287</v>
      </c>
      <c r="C1853" s="1243">
        <v>0.49652777777777773</v>
      </c>
      <c r="D1853" t="s">
        <v>1131</v>
      </c>
      <c r="E1853" t="s">
        <v>1132</v>
      </c>
      <c r="F1853" t="s">
        <v>2657</v>
      </c>
      <c r="G1853" t="s">
        <v>2713</v>
      </c>
      <c r="H1853">
        <v>45.33</v>
      </c>
      <c r="I1853">
        <v>43.67</v>
      </c>
    </row>
    <row r="1854" spans="1:9" x14ac:dyDescent="0.35">
      <c r="A1854">
        <v>43405</v>
      </c>
      <c r="B1854" s="1242">
        <v>45287</v>
      </c>
      <c r="C1854" s="1243">
        <v>0.49652777777777773</v>
      </c>
      <c r="D1854" t="s">
        <v>1131</v>
      </c>
      <c r="E1854" t="s">
        <v>1132</v>
      </c>
      <c r="F1854" t="s">
        <v>2657</v>
      </c>
      <c r="G1854" t="s">
        <v>2714</v>
      </c>
      <c r="H1854">
        <v>45.33</v>
      </c>
      <c r="I1854">
        <v>43.67</v>
      </c>
    </row>
    <row r="1855" spans="1:9" x14ac:dyDescent="0.35">
      <c r="A1855">
        <v>43406</v>
      </c>
      <c r="B1855" s="1242">
        <v>45287</v>
      </c>
      <c r="C1855" s="1243">
        <v>0.49652777777777773</v>
      </c>
      <c r="D1855" t="s">
        <v>1131</v>
      </c>
      <c r="E1855" t="s">
        <v>1132</v>
      </c>
      <c r="F1855" t="s">
        <v>2657</v>
      </c>
      <c r="G1855" t="s">
        <v>2715</v>
      </c>
      <c r="H1855">
        <v>45.33</v>
      </c>
      <c r="I1855">
        <v>43.67</v>
      </c>
    </row>
    <row r="1856" spans="1:9" x14ac:dyDescent="0.35">
      <c r="A1856">
        <v>43407</v>
      </c>
      <c r="B1856" s="1242">
        <v>45287</v>
      </c>
      <c r="C1856" s="1243">
        <v>0.49652777777777773</v>
      </c>
      <c r="D1856" t="s">
        <v>1131</v>
      </c>
      <c r="E1856" t="s">
        <v>1132</v>
      </c>
      <c r="F1856" t="s">
        <v>2657</v>
      </c>
      <c r="G1856" t="s">
        <v>2716</v>
      </c>
      <c r="H1856">
        <v>45.33</v>
      </c>
      <c r="I1856">
        <v>43.67</v>
      </c>
    </row>
    <row r="1857" spans="1:9" x14ac:dyDescent="0.35">
      <c r="A1857">
        <v>43408</v>
      </c>
      <c r="B1857" s="1242">
        <v>45287</v>
      </c>
      <c r="C1857" s="1243">
        <v>0.49652777777777773</v>
      </c>
      <c r="D1857" t="s">
        <v>1131</v>
      </c>
      <c r="E1857" t="s">
        <v>1132</v>
      </c>
      <c r="F1857" t="s">
        <v>2657</v>
      </c>
      <c r="G1857" t="s">
        <v>2717</v>
      </c>
      <c r="H1857">
        <v>45.33</v>
      </c>
      <c r="I1857">
        <v>43.67</v>
      </c>
    </row>
    <row r="1858" spans="1:9" x14ac:dyDescent="0.35">
      <c r="A1858">
        <v>43409</v>
      </c>
      <c r="B1858" s="1242">
        <v>45287</v>
      </c>
      <c r="C1858" s="1243">
        <v>0.49652777777777773</v>
      </c>
      <c r="D1858" t="s">
        <v>1131</v>
      </c>
      <c r="E1858" t="s">
        <v>1132</v>
      </c>
      <c r="F1858" t="s">
        <v>2657</v>
      </c>
      <c r="G1858" t="s">
        <v>2718</v>
      </c>
      <c r="H1858">
        <v>45.33</v>
      </c>
      <c r="I1858">
        <v>43.67</v>
      </c>
    </row>
    <row r="1859" spans="1:9" x14ac:dyDescent="0.35">
      <c r="A1859">
        <v>43410</v>
      </c>
      <c r="B1859" s="1242">
        <v>45287</v>
      </c>
      <c r="C1859" s="1243">
        <v>0.49652777777777773</v>
      </c>
      <c r="D1859" t="s">
        <v>1131</v>
      </c>
      <c r="E1859" t="s">
        <v>1132</v>
      </c>
      <c r="F1859" t="s">
        <v>2657</v>
      </c>
      <c r="G1859" t="s">
        <v>2719</v>
      </c>
      <c r="H1859">
        <v>45.33</v>
      </c>
      <c r="I1859">
        <v>43.67</v>
      </c>
    </row>
    <row r="1860" spans="1:9" x14ac:dyDescent="0.35">
      <c r="A1860">
        <v>43411</v>
      </c>
      <c r="B1860" s="1242">
        <v>45287</v>
      </c>
      <c r="C1860" s="1243">
        <v>0.49652777777777773</v>
      </c>
      <c r="D1860" t="s">
        <v>1131</v>
      </c>
      <c r="E1860" t="s">
        <v>1132</v>
      </c>
      <c r="F1860" t="s">
        <v>2657</v>
      </c>
      <c r="G1860" t="s">
        <v>2720</v>
      </c>
      <c r="H1860">
        <v>45.33</v>
      </c>
      <c r="I1860">
        <v>43.67</v>
      </c>
    </row>
    <row r="1861" spans="1:9" x14ac:dyDescent="0.35">
      <c r="A1861">
        <v>43412</v>
      </c>
      <c r="B1861" s="1242">
        <v>45287</v>
      </c>
      <c r="C1861" s="1243">
        <v>0.49652777777777773</v>
      </c>
      <c r="D1861" t="s">
        <v>1131</v>
      </c>
      <c r="E1861" t="s">
        <v>1132</v>
      </c>
      <c r="F1861" t="s">
        <v>2657</v>
      </c>
      <c r="G1861" t="s">
        <v>2721</v>
      </c>
      <c r="H1861">
        <v>45.33</v>
      </c>
      <c r="I1861">
        <v>43.67</v>
      </c>
    </row>
    <row r="1862" spans="1:9" x14ac:dyDescent="0.35">
      <c r="A1862">
        <v>43413</v>
      </c>
      <c r="B1862" s="1242">
        <v>45287</v>
      </c>
      <c r="C1862" s="1243">
        <v>0.49652777777777773</v>
      </c>
      <c r="D1862" t="s">
        <v>1131</v>
      </c>
      <c r="E1862" t="s">
        <v>1132</v>
      </c>
      <c r="F1862" t="s">
        <v>2657</v>
      </c>
      <c r="G1862" t="s">
        <v>2722</v>
      </c>
      <c r="H1862">
        <v>45.33</v>
      </c>
      <c r="I1862">
        <v>43.67</v>
      </c>
    </row>
    <row r="1863" spans="1:9" x14ac:dyDescent="0.35">
      <c r="A1863">
        <v>43414</v>
      </c>
      <c r="B1863" s="1242">
        <v>45287</v>
      </c>
      <c r="C1863" s="1243">
        <v>0.49652777777777773</v>
      </c>
      <c r="D1863" t="s">
        <v>1131</v>
      </c>
      <c r="E1863" t="s">
        <v>1132</v>
      </c>
      <c r="F1863" t="s">
        <v>2657</v>
      </c>
      <c r="G1863" t="s">
        <v>2723</v>
      </c>
      <c r="H1863">
        <v>45.33</v>
      </c>
      <c r="I1863">
        <v>43.67</v>
      </c>
    </row>
    <row r="1864" spans="1:9" x14ac:dyDescent="0.35">
      <c r="A1864">
        <v>43415</v>
      </c>
      <c r="B1864" s="1242">
        <v>45287</v>
      </c>
      <c r="C1864" s="1243">
        <v>0.49652777777777773</v>
      </c>
      <c r="D1864" t="s">
        <v>1131</v>
      </c>
      <c r="E1864" t="s">
        <v>1132</v>
      </c>
      <c r="F1864" t="s">
        <v>2657</v>
      </c>
      <c r="G1864" t="s">
        <v>2724</v>
      </c>
      <c r="H1864">
        <v>45.33</v>
      </c>
      <c r="I1864">
        <v>43.67</v>
      </c>
    </row>
    <row r="1865" spans="1:9" x14ac:dyDescent="0.35">
      <c r="A1865">
        <v>43416</v>
      </c>
      <c r="B1865" s="1242">
        <v>45287</v>
      </c>
      <c r="C1865" s="1243">
        <v>0.49652777777777773</v>
      </c>
      <c r="D1865" t="s">
        <v>1131</v>
      </c>
      <c r="E1865" t="s">
        <v>1132</v>
      </c>
      <c r="F1865" t="s">
        <v>2657</v>
      </c>
      <c r="G1865" t="s">
        <v>2725</v>
      </c>
      <c r="H1865">
        <v>45.33</v>
      </c>
      <c r="I1865">
        <v>43.67</v>
      </c>
    </row>
    <row r="1866" spans="1:9" x14ac:dyDescent="0.35">
      <c r="A1866">
        <v>43417</v>
      </c>
      <c r="B1866" s="1242">
        <v>45287</v>
      </c>
      <c r="C1866" s="1243">
        <v>0.49652777777777773</v>
      </c>
      <c r="D1866" t="s">
        <v>1131</v>
      </c>
      <c r="E1866" t="s">
        <v>1132</v>
      </c>
      <c r="F1866" t="s">
        <v>2657</v>
      </c>
      <c r="G1866" t="s">
        <v>2726</v>
      </c>
      <c r="H1866">
        <v>45.33</v>
      </c>
      <c r="I1866">
        <v>43.67</v>
      </c>
    </row>
    <row r="1867" spans="1:9" x14ac:dyDescent="0.35">
      <c r="A1867">
        <v>43418</v>
      </c>
      <c r="B1867" s="1242">
        <v>45287</v>
      </c>
      <c r="C1867" s="1243">
        <v>0.49652777777777773</v>
      </c>
      <c r="D1867" t="s">
        <v>1131</v>
      </c>
      <c r="E1867" t="s">
        <v>1132</v>
      </c>
      <c r="F1867" t="s">
        <v>2657</v>
      </c>
      <c r="G1867" t="s">
        <v>2727</v>
      </c>
      <c r="H1867">
        <v>45.33</v>
      </c>
      <c r="I1867">
        <v>43.67</v>
      </c>
    </row>
    <row r="1868" spans="1:9" x14ac:dyDescent="0.35">
      <c r="A1868">
        <v>43419</v>
      </c>
      <c r="B1868" s="1242">
        <v>45287</v>
      </c>
      <c r="C1868" s="1243">
        <v>0.49652777777777773</v>
      </c>
      <c r="D1868" t="s">
        <v>1131</v>
      </c>
      <c r="E1868" t="s">
        <v>1132</v>
      </c>
      <c r="F1868" t="s">
        <v>2657</v>
      </c>
      <c r="G1868" t="s">
        <v>2728</v>
      </c>
      <c r="H1868">
        <v>45.33</v>
      </c>
      <c r="I1868">
        <v>43.67</v>
      </c>
    </row>
    <row r="1869" spans="1:9" x14ac:dyDescent="0.35">
      <c r="A1869">
        <v>43420</v>
      </c>
      <c r="B1869" s="1242">
        <v>45287</v>
      </c>
      <c r="C1869" s="1243">
        <v>0.49652777777777773</v>
      </c>
      <c r="D1869" t="s">
        <v>1131</v>
      </c>
      <c r="E1869" t="s">
        <v>1132</v>
      </c>
      <c r="F1869" t="s">
        <v>2657</v>
      </c>
      <c r="G1869" t="s">
        <v>2729</v>
      </c>
      <c r="H1869">
        <v>45.33</v>
      </c>
      <c r="I1869">
        <v>43.67</v>
      </c>
    </row>
    <row r="1870" spans="1:9" x14ac:dyDescent="0.35">
      <c r="A1870">
        <v>43421</v>
      </c>
      <c r="B1870" s="1242">
        <v>45287</v>
      </c>
      <c r="C1870" s="1243">
        <v>0.49652777777777773</v>
      </c>
      <c r="D1870" t="s">
        <v>1131</v>
      </c>
      <c r="E1870" t="s">
        <v>1132</v>
      </c>
      <c r="F1870" t="s">
        <v>2657</v>
      </c>
      <c r="G1870" t="s">
        <v>2730</v>
      </c>
      <c r="H1870">
        <v>45.33</v>
      </c>
      <c r="I1870">
        <v>43.67</v>
      </c>
    </row>
    <row r="1871" spans="1:9" x14ac:dyDescent="0.35">
      <c r="A1871">
        <v>43422</v>
      </c>
      <c r="B1871" s="1242">
        <v>45287</v>
      </c>
      <c r="C1871" s="1243">
        <v>0.49652777777777773</v>
      </c>
      <c r="D1871" t="s">
        <v>1131</v>
      </c>
      <c r="E1871" t="s">
        <v>1132</v>
      </c>
      <c r="F1871" t="s">
        <v>2657</v>
      </c>
      <c r="G1871" t="s">
        <v>1136</v>
      </c>
      <c r="H1871">
        <v>45.33</v>
      </c>
      <c r="I1871">
        <v>43.67</v>
      </c>
    </row>
    <row r="1872" spans="1:9" x14ac:dyDescent="0.35">
      <c r="A1872">
        <v>43423</v>
      </c>
      <c r="B1872" s="1242">
        <v>45287</v>
      </c>
      <c r="C1872" s="1243">
        <v>0.49652777777777773</v>
      </c>
      <c r="D1872" t="s">
        <v>1131</v>
      </c>
      <c r="E1872" t="s">
        <v>1132</v>
      </c>
      <c r="F1872" t="s">
        <v>2657</v>
      </c>
      <c r="G1872" t="s">
        <v>1302</v>
      </c>
      <c r="H1872">
        <v>45.33</v>
      </c>
      <c r="I1872">
        <v>43.67</v>
      </c>
    </row>
    <row r="1873" spans="1:9" x14ac:dyDescent="0.35">
      <c r="A1873">
        <v>43424</v>
      </c>
      <c r="B1873" s="1242">
        <v>45287</v>
      </c>
      <c r="C1873" s="1243">
        <v>0.49652777777777773</v>
      </c>
      <c r="D1873" t="s">
        <v>1131</v>
      </c>
      <c r="E1873" t="s">
        <v>1132</v>
      </c>
      <c r="F1873" t="s">
        <v>2657</v>
      </c>
      <c r="G1873" t="s">
        <v>1303</v>
      </c>
      <c r="H1873">
        <v>45.33</v>
      </c>
      <c r="I1873">
        <v>43.67</v>
      </c>
    </row>
    <row r="1874" spans="1:9" x14ac:dyDescent="0.35">
      <c r="A1874">
        <v>43425</v>
      </c>
      <c r="B1874" s="1242">
        <v>45287</v>
      </c>
      <c r="C1874" s="1243">
        <v>0.49652777777777773</v>
      </c>
      <c r="D1874" t="s">
        <v>1131</v>
      </c>
      <c r="E1874" t="s">
        <v>1132</v>
      </c>
      <c r="F1874" t="s">
        <v>2657</v>
      </c>
      <c r="G1874" t="s">
        <v>1305</v>
      </c>
      <c r="H1874">
        <v>45.33</v>
      </c>
      <c r="I1874">
        <v>43.67</v>
      </c>
    </row>
    <row r="1875" spans="1:9" x14ac:dyDescent="0.35">
      <c r="A1875">
        <v>43426</v>
      </c>
      <c r="B1875" s="1242">
        <v>45287</v>
      </c>
      <c r="C1875" s="1243">
        <v>0.49652777777777773</v>
      </c>
      <c r="D1875" t="s">
        <v>1131</v>
      </c>
      <c r="E1875" t="s">
        <v>1132</v>
      </c>
      <c r="F1875" t="s">
        <v>2657</v>
      </c>
      <c r="G1875" t="s">
        <v>2731</v>
      </c>
      <c r="H1875">
        <v>45.33</v>
      </c>
      <c r="I1875">
        <v>43.67</v>
      </c>
    </row>
    <row r="1876" spans="1:9" x14ac:dyDescent="0.35">
      <c r="A1876">
        <v>43427</v>
      </c>
      <c r="B1876" s="1242">
        <v>45287</v>
      </c>
      <c r="C1876" s="1243">
        <v>0.49652777777777773</v>
      </c>
      <c r="D1876" t="s">
        <v>1131</v>
      </c>
      <c r="E1876" t="s">
        <v>1132</v>
      </c>
      <c r="F1876" t="s">
        <v>2657</v>
      </c>
      <c r="G1876" t="s">
        <v>2732</v>
      </c>
      <c r="H1876">
        <v>45.33</v>
      </c>
      <c r="I1876">
        <v>43.67</v>
      </c>
    </row>
    <row r="1877" spans="1:9" x14ac:dyDescent="0.35">
      <c r="A1877">
        <v>43428</v>
      </c>
      <c r="B1877" s="1242">
        <v>45287</v>
      </c>
      <c r="C1877" s="1243">
        <v>0.49652777777777773</v>
      </c>
      <c r="D1877" t="s">
        <v>1131</v>
      </c>
      <c r="E1877" t="s">
        <v>1132</v>
      </c>
      <c r="F1877" t="s">
        <v>2657</v>
      </c>
      <c r="G1877" t="s">
        <v>2733</v>
      </c>
      <c r="H1877">
        <v>45.33</v>
      </c>
      <c r="I1877">
        <v>43.67</v>
      </c>
    </row>
    <row r="1878" spans="1:9" x14ac:dyDescent="0.35">
      <c r="A1878">
        <v>43429</v>
      </c>
      <c r="B1878" s="1242">
        <v>45287</v>
      </c>
      <c r="C1878" s="1243">
        <v>0.49652777777777773</v>
      </c>
      <c r="D1878" t="s">
        <v>1131</v>
      </c>
      <c r="E1878" t="s">
        <v>1132</v>
      </c>
      <c r="F1878" t="s">
        <v>2657</v>
      </c>
      <c r="G1878" t="s">
        <v>2734</v>
      </c>
      <c r="H1878">
        <v>45.33</v>
      </c>
      <c r="I1878">
        <v>43.67</v>
      </c>
    </row>
    <row r="1879" spans="1:9" x14ac:dyDescent="0.35">
      <c r="A1879">
        <v>43430</v>
      </c>
      <c r="B1879" s="1242">
        <v>45287</v>
      </c>
      <c r="C1879" s="1243">
        <v>0.49652777777777773</v>
      </c>
      <c r="D1879" t="s">
        <v>1131</v>
      </c>
      <c r="E1879" t="s">
        <v>1132</v>
      </c>
      <c r="F1879" t="s">
        <v>2657</v>
      </c>
      <c r="G1879" t="s">
        <v>2735</v>
      </c>
      <c r="H1879">
        <v>45.33</v>
      </c>
      <c r="I1879">
        <v>43.67</v>
      </c>
    </row>
    <row r="1880" spans="1:9" x14ac:dyDescent="0.35">
      <c r="A1880">
        <v>43431</v>
      </c>
      <c r="B1880" s="1242">
        <v>45287</v>
      </c>
      <c r="C1880" s="1243">
        <v>0.49652777777777773</v>
      </c>
      <c r="D1880" t="s">
        <v>1131</v>
      </c>
      <c r="E1880" t="s">
        <v>1132</v>
      </c>
      <c r="F1880" t="s">
        <v>2657</v>
      </c>
      <c r="G1880" t="s">
        <v>2736</v>
      </c>
      <c r="H1880">
        <v>45.33</v>
      </c>
      <c r="I1880">
        <v>43.67</v>
      </c>
    </row>
    <row r="1881" spans="1:9" x14ac:dyDescent="0.35">
      <c r="A1881">
        <v>43432</v>
      </c>
      <c r="B1881" s="1242">
        <v>45287</v>
      </c>
      <c r="C1881" s="1243">
        <v>0.49652777777777773</v>
      </c>
      <c r="D1881" t="s">
        <v>1131</v>
      </c>
      <c r="E1881" t="s">
        <v>1132</v>
      </c>
      <c r="F1881" t="s">
        <v>2657</v>
      </c>
      <c r="G1881" t="s">
        <v>2737</v>
      </c>
      <c r="H1881">
        <v>45.33</v>
      </c>
      <c r="I1881">
        <v>43.67</v>
      </c>
    </row>
    <row r="1882" spans="1:9" x14ac:dyDescent="0.35">
      <c r="A1882">
        <v>43433</v>
      </c>
      <c r="B1882" s="1242">
        <v>45287</v>
      </c>
      <c r="C1882" s="1243">
        <v>0.49652777777777773</v>
      </c>
      <c r="D1882" t="s">
        <v>1131</v>
      </c>
      <c r="E1882" t="s">
        <v>1132</v>
      </c>
      <c r="F1882" t="s">
        <v>2657</v>
      </c>
      <c r="G1882" t="s">
        <v>2738</v>
      </c>
      <c r="H1882">
        <v>45.33</v>
      </c>
      <c r="I1882">
        <v>43.67</v>
      </c>
    </row>
    <row r="1883" spans="1:9" x14ac:dyDescent="0.35">
      <c r="A1883">
        <v>43434</v>
      </c>
      <c r="B1883" s="1242">
        <v>45287</v>
      </c>
      <c r="C1883" s="1243">
        <v>0.49652777777777773</v>
      </c>
      <c r="D1883" t="s">
        <v>1131</v>
      </c>
      <c r="E1883" t="s">
        <v>1132</v>
      </c>
      <c r="F1883" t="s">
        <v>2657</v>
      </c>
      <c r="G1883" t="s">
        <v>2739</v>
      </c>
      <c r="H1883">
        <v>45.33</v>
      </c>
      <c r="I1883">
        <v>43.67</v>
      </c>
    </row>
    <row r="1884" spans="1:9" x14ac:dyDescent="0.35">
      <c r="A1884">
        <v>43435</v>
      </c>
      <c r="B1884" s="1242">
        <v>45287</v>
      </c>
      <c r="C1884" s="1243">
        <v>0.49652777777777773</v>
      </c>
      <c r="D1884" t="s">
        <v>1131</v>
      </c>
      <c r="E1884" t="s">
        <v>1132</v>
      </c>
      <c r="F1884" t="s">
        <v>2657</v>
      </c>
      <c r="G1884" t="s">
        <v>2740</v>
      </c>
      <c r="H1884">
        <v>45.33</v>
      </c>
      <c r="I1884">
        <v>43.67</v>
      </c>
    </row>
    <row r="1885" spans="1:9" x14ac:dyDescent="0.35">
      <c r="A1885">
        <v>43436</v>
      </c>
      <c r="B1885" s="1242">
        <v>45287</v>
      </c>
      <c r="C1885" s="1243">
        <v>0.49652777777777773</v>
      </c>
      <c r="D1885" t="s">
        <v>1131</v>
      </c>
      <c r="E1885" t="s">
        <v>1132</v>
      </c>
      <c r="F1885" t="s">
        <v>2657</v>
      </c>
      <c r="G1885" t="s">
        <v>2741</v>
      </c>
      <c r="H1885">
        <v>45.28</v>
      </c>
      <c r="I1885">
        <v>43.63</v>
      </c>
    </row>
    <row r="1886" spans="1:9" x14ac:dyDescent="0.35">
      <c r="A1886">
        <v>43437</v>
      </c>
      <c r="B1886" s="1242">
        <v>45287</v>
      </c>
      <c r="C1886" s="1243">
        <v>0.49652777777777773</v>
      </c>
      <c r="D1886" t="s">
        <v>1131</v>
      </c>
      <c r="E1886" t="s">
        <v>1132</v>
      </c>
      <c r="F1886" t="s">
        <v>2657</v>
      </c>
      <c r="G1886" t="s">
        <v>1139</v>
      </c>
      <c r="H1886">
        <v>45.24</v>
      </c>
      <c r="I1886">
        <v>43.58</v>
      </c>
    </row>
    <row r="1887" spans="1:9" x14ac:dyDescent="0.35">
      <c r="A1887">
        <v>43438</v>
      </c>
      <c r="B1887" s="1242">
        <v>45287</v>
      </c>
      <c r="C1887" s="1243">
        <v>0.49652777777777773</v>
      </c>
      <c r="D1887" t="s">
        <v>1131</v>
      </c>
      <c r="E1887" t="s">
        <v>1132</v>
      </c>
      <c r="F1887" t="s">
        <v>2657</v>
      </c>
      <c r="G1887" t="s">
        <v>2742</v>
      </c>
      <c r="H1887">
        <v>45.19</v>
      </c>
      <c r="I1887">
        <v>43.54</v>
      </c>
    </row>
    <row r="1888" spans="1:9" x14ac:dyDescent="0.35">
      <c r="A1888">
        <v>43439</v>
      </c>
      <c r="B1888" s="1242">
        <v>45287</v>
      </c>
      <c r="C1888" s="1243">
        <v>0.49652777777777773</v>
      </c>
      <c r="D1888" t="s">
        <v>1131</v>
      </c>
      <c r="E1888" t="s">
        <v>1132</v>
      </c>
      <c r="F1888" t="s">
        <v>2657</v>
      </c>
      <c r="G1888" t="s">
        <v>2743</v>
      </c>
      <c r="H1888">
        <v>45.15</v>
      </c>
      <c r="I1888">
        <v>43.5</v>
      </c>
    </row>
    <row r="1889" spans="1:9" x14ac:dyDescent="0.35">
      <c r="A1889">
        <v>43440</v>
      </c>
      <c r="B1889" s="1242">
        <v>45287</v>
      </c>
      <c r="C1889" s="1243">
        <v>0.49652777777777773</v>
      </c>
      <c r="D1889" t="s">
        <v>1131</v>
      </c>
      <c r="E1889" t="s">
        <v>1132</v>
      </c>
      <c r="F1889" t="s">
        <v>2657</v>
      </c>
      <c r="G1889" t="s">
        <v>2744</v>
      </c>
      <c r="H1889">
        <v>45.11</v>
      </c>
      <c r="I1889">
        <v>43.46</v>
      </c>
    </row>
    <row r="1890" spans="1:9" x14ac:dyDescent="0.35">
      <c r="A1890">
        <v>43441</v>
      </c>
      <c r="B1890" s="1242">
        <v>45287</v>
      </c>
      <c r="C1890" s="1243">
        <v>0.49652777777777773</v>
      </c>
      <c r="D1890" t="s">
        <v>1131</v>
      </c>
      <c r="E1890" t="s">
        <v>1132</v>
      </c>
      <c r="F1890" t="s">
        <v>2657</v>
      </c>
      <c r="G1890" t="s">
        <v>2745</v>
      </c>
      <c r="H1890">
        <v>45.07</v>
      </c>
      <c r="I1890">
        <v>43.43</v>
      </c>
    </row>
    <row r="1891" spans="1:9" x14ac:dyDescent="0.35">
      <c r="A1891">
        <v>43442</v>
      </c>
      <c r="B1891" s="1242">
        <v>45287</v>
      </c>
      <c r="C1891" s="1243">
        <v>0.49652777777777773</v>
      </c>
      <c r="D1891" t="s">
        <v>1131</v>
      </c>
      <c r="E1891" t="s">
        <v>1132</v>
      </c>
      <c r="F1891" t="s">
        <v>2657</v>
      </c>
      <c r="G1891" t="s">
        <v>2746</v>
      </c>
      <c r="H1891">
        <v>45.02</v>
      </c>
      <c r="I1891">
        <v>43.39</v>
      </c>
    </row>
    <row r="1892" spans="1:9" x14ac:dyDescent="0.35">
      <c r="A1892">
        <v>43443</v>
      </c>
      <c r="B1892" s="1242">
        <v>45287</v>
      </c>
      <c r="C1892" s="1243">
        <v>0.49652777777777773</v>
      </c>
      <c r="D1892" t="s">
        <v>1131</v>
      </c>
      <c r="E1892" t="s">
        <v>1132</v>
      </c>
      <c r="F1892" t="s">
        <v>2657</v>
      </c>
      <c r="G1892" t="s">
        <v>2747</v>
      </c>
      <c r="H1892">
        <v>44.98</v>
      </c>
      <c r="I1892">
        <v>43.35</v>
      </c>
    </row>
    <row r="1893" spans="1:9" x14ac:dyDescent="0.35">
      <c r="A1893">
        <v>43444</v>
      </c>
      <c r="B1893" s="1242">
        <v>45287</v>
      </c>
      <c r="C1893" s="1243">
        <v>0.49652777777777773</v>
      </c>
      <c r="D1893" t="s">
        <v>1131</v>
      </c>
      <c r="E1893" t="s">
        <v>1132</v>
      </c>
      <c r="F1893" t="s">
        <v>2657</v>
      </c>
      <c r="G1893" t="s">
        <v>2748</v>
      </c>
      <c r="H1893">
        <v>44.95</v>
      </c>
      <c r="I1893">
        <v>43.32</v>
      </c>
    </row>
    <row r="1894" spans="1:9" x14ac:dyDescent="0.35">
      <c r="A1894">
        <v>43445</v>
      </c>
      <c r="B1894" s="1242">
        <v>45287</v>
      </c>
      <c r="C1894" s="1243">
        <v>0.49652777777777773</v>
      </c>
      <c r="D1894" t="s">
        <v>1131</v>
      </c>
      <c r="E1894" t="s">
        <v>1132</v>
      </c>
      <c r="F1894" t="s">
        <v>2657</v>
      </c>
      <c r="G1894" t="s">
        <v>2749</v>
      </c>
      <c r="H1894">
        <v>44.91</v>
      </c>
      <c r="I1894">
        <v>43.28</v>
      </c>
    </row>
    <row r="1895" spans="1:9" x14ac:dyDescent="0.35">
      <c r="A1895">
        <v>43446</v>
      </c>
      <c r="B1895" s="1242">
        <v>45287</v>
      </c>
      <c r="C1895" s="1243">
        <v>0.49652777777777773</v>
      </c>
      <c r="D1895" t="s">
        <v>1131</v>
      </c>
      <c r="E1895" t="s">
        <v>1132</v>
      </c>
      <c r="F1895" t="s">
        <v>2657</v>
      </c>
      <c r="G1895" t="s">
        <v>2750</v>
      </c>
      <c r="H1895">
        <v>44.87</v>
      </c>
      <c r="I1895">
        <v>43.25</v>
      </c>
    </row>
    <row r="1896" spans="1:9" x14ac:dyDescent="0.35">
      <c r="A1896">
        <v>43447</v>
      </c>
      <c r="B1896" s="1242">
        <v>45287</v>
      </c>
      <c r="C1896" s="1243">
        <v>0.49652777777777773</v>
      </c>
      <c r="D1896" t="s">
        <v>1131</v>
      </c>
      <c r="E1896" t="s">
        <v>1132</v>
      </c>
      <c r="F1896" t="s">
        <v>2657</v>
      </c>
      <c r="G1896" t="s">
        <v>2751</v>
      </c>
      <c r="H1896">
        <v>44.83</v>
      </c>
      <c r="I1896">
        <v>43.21</v>
      </c>
    </row>
    <row r="1897" spans="1:9" x14ac:dyDescent="0.35">
      <c r="A1897">
        <v>43448</v>
      </c>
      <c r="B1897" s="1242">
        <v>45287</v>
      </c>
      <c r="C1897" s="1243">
        <v>0.49652777777777773</v>
      </c>
      <c r="D1897" t="s">
        <v>1131</v>
      </c>
      <c r="E1897" t="s">
        <v>1132</v>
      </c>
      <c r="F1897" t="s">
        <v>2657</v>
      </c>
      <c r="G1897" t="s">
        <v>1312</v>
      </c>
      <c r="H1897">
        <v>44.8</v>
      </c>
      <c r="I1897">
        <v>43.18</v>
      </c>
    </row>
    <row r="1898" spans="1:9" x14ac:dyDescent="0.35">
      <c r="A1898">
        <v>43449</v>
      </c>
      <c r="B1898" s="1242">
        <v>45287</v>
      </c>
      <c r="C1898" s="1243">
        <v>0.49652777777777773</v>
      </c>
      <c r="D1898" t="s">
        <v>1131</v>
      </c>
      <c r="E1898" t="s">
        <v>1132</v>
      </c>
      <c r="F1898" t="s">
        <v>2657</v>
      </c>
      <c r="G1898" t="s">
        <v>2752</v>
      </c>
      <c r="H1898">
        <v>44.76</v>
      </c>
      <c r="I1898">
        <v>43.15</v>
      </c>
    </row>
    <row r="1899" spans="1:9" x14ac:dyDescent="0.35">
      <c r="A1899">
        <v>43450</v>
      </c>
      <c r="B1899" s="1242">
        <v>45287</v>
      </c>
      <c r="C1899" s="1243">
        <v>0.49652777777777773</v>
      </c>
      <c r="D1899" t="s">
        <v>1131</v>
      </c>
      <c r="E1899" t="s">
        <v>1132</v>
      </c>
      <c r="F1899" t="s">
        <v>2657</v>
      </c>
      <c r="G1899" t="s">
        <v>2753</v>
      </c>
      <c r="H1899">
        <v>44.73</v>
      </c>
      <c r="I1899">
        <v>43.11</v>
      </c>
    </row>
    <row r="1900" spans="1:9" x14ac:dyDescent="0.35">
      <c r="A1900">
        <v>43451</v>
      </c>
      <c r="B1900" s="1242">
        <v>45287</v>
      </c>
      <c r="C1900" s="1243">
        <v>0.49652777777777773</v>
      </c>
      <c r="D1900" t="s">
        <v>1131</v>
      </c>
      <c r="E1900" t="s">
        <v>1132</v>
      </c>
      <c r="F1900" t="s">
        <v>2657</v>
      </c>
      <c r="G1900" t="s">
        <v>2754</v>
      </c>
      <c r="H1900">
        <v>44.69</v>
      </c>
      <c r="I1900">
        <v>43.08</v>
      </c>
    </row>
    <row r="1901" spans="1:9" x14ac:dyDescent="0.35">
      <c r="A1901">
        <v>43452</v>
      </c>
      <c r="B1901" s="1242">
        <v>45287</v>
      </c>
      <c r="C1901" s="1243">
        <v>0.49652777777777773</v>
      </c>
      <c r="D1901" t="s">
        <v>1131</v>
      </c>
      <c r="E1901" t="s">
        <v>1132</v>
      </c>
      <c r="F1901" t="s">
        <v>2657</v>
      </c>
      <c r="G1901" t="s">
        <v>2755</v>
      </c>
      <c r="H1901">
        <v>44.66</v>
      </c>
      <c r="I1901">
        <v>43.05</v>
      </c>
    </row>
    <row r="1902" spans="1:9" x14ac:dyDescent="0.35">
      <c r="A1902">
        <v>43453</v>
      </c>
      <c r="B1902" s="1242">
        <v>45287</v>
      </c>
      <c r="C1902" s="1243">
        <v>0.49652777777777773</v>
      </c>
      <c r="D1902" t="s">
        <v>1131</v>
      </c>
      <c r="E1902" t="s">
        <v>1132</v>
      </c>
      <c r="F1902" t="s">
        <v>2657</v>
      </c>
      <c r="G1902" t="s">
        <v>2756</v>
      </c>
      <c r="H1902">
        <v>44.63</v>
      </c>
      <c r="I1902">
        <v>43.02</v>
      </c>
    </row>
    <row r="1903" spans="1:9" x14ac:dyDescent="0.35">
      <c r="A1903">
        <v>43454</v>
      </c>
      <c r="B1903" s="1242">
        <v>45287</v>
      </c>
      <c r="C1903" s="1243">
        <v>0.49652777777777773</v>
      </c>
      <c r="D1903" t="s">
        <v>1131</v>
      </c>
      <c r="E1903" t="s">
        <v>1132</v>
      </c>
      <c r="F1903" t="s">
        <v>2657</v>
      </c>
      <c r="G1903" t="s">
        <v>2757</v>
      </c>
      <c r="H1903">
        <v>44.59</v>
      </c>
      <c r="I1903">
        <v>42.99</v>
      </c>
    </row>
    <row r="1904" spans="1:9" x14ac:dyDescent="0.35">
      <c r="A1904">
        <v>43455</v>
      </c>
      <c r="B1904" s="1242">
        <v>45287</v>
      </c>
      <c r="C1904" s="1243">
        <v>0.49652777777777773</v>
      </c>
      <c r="D1904" t="s">
        <v>1131</v>
      </c>
      <c r="E1904" t="s">
        <v>1132</v>
      </c>
      <c r="F1904" t="s">
        <v>2657</v>
      </c>
      <c r="G1904" t="s">
        <v>2758</v>
      </c>
      <c r="H1904">
        <v>44.56</v>
      </c>
      <c r="I1904">
        <v>42.96</v>
      </c>
    </row>
    <row r="1905" spans="1:9" x14ac:dyDescent="0.35">
      <c r="A1905">
        <v>43456</v>
      </c>
      <c r="B1905" s="1242">
        <v>45287</v>
      </c>
      <c r="C1905" s="1243">
        <v>0.49652777777777773</v>
      </c>
      <c r="D1905" t="s">
        <v>1131</v>
      </c>
      <c r="E1905" t="s">
        <v>1132</v>
      </c>
      <c r="F1905" t="s">
        <v>2657</v>
      </c>
      <c r="G1905" t="s">
        <v>2759</v>
      </c>
      <c r="H1905">
        <v>44.53</v>
      </c>
      <c r="I1905">
        <v>42.93</v>
      </c>
    </row>
    <row r="1906" spans="1:9" x14ac:dyDescent="0.35">
      <c r="A1906">
        <v>43457</v>
      </c>
      <c r="B1906" s="1242">
        <v>45287</v>
      </c>
      <c r="C1906" s="1243">
        <v>0.49652777777777773</v>
      </c>
      <c r="D1906" t="s">
        <v>1131</v>
      </c>
      <c r="E1906" t="s">
        <v>1132</v>
      </c>
      <c r="F1906" t="s">
        <v>2657</v>
      </c>
      <c r="G1906" t="s">
        <v>2760</v>
      </c>
      <c r="H1906">
        <v>44.5</v>
      </c>
      <c r="I1906">
        <v>42.91</v>
      </c>
    </row>
    <row r="1907" spans="1:9" x14ac:dyDescent="0.35">
      <c r="A1907">
        <v>43458</v>
      </c>
      <c r="B1907" s="1242">
        <v>45287</v>
      </c>
      <c r="C1907" s="1243">
        <v>0.49652777777777773</v>
      </c>
      <c r="D1907" t="s">
        <v>1131</v>
      </c>
      <c r="E1907" t="s">
        <v>1132</v>
      </c>
      <c r="F1907" t="s">
        <v>2657</v>
      </c>
      <c r="G1907" t="s">
        <v>2761</v>
      </c>
      <c r="H1907">
        <v>44.47</v>
      </c>
      <c r="I1907">
        <v>42.88</v>
      </c>
    </row>
    <row r="1908" spans="1:9" x14ac:dyDescent="0.35">
      <c r="A1908">
        <v>43459</v>
      </c>
      <c r="B1908" s="1242">
        <v>45287</v>
      </c>
      <c r="C1908" s="1243">
        <v>0.49652777777777773</v>
      </c>
      <c r="D1908" t="s">
        <v>1131</v>
      </c>
      <c r="E1908" t="s">
        <v>1132</v>
      </c>
      <c r="F1908" t="s">
        <v>2657</v>
      </c>
      <c r="G1908" t="s">
        <v>2762</v>
      </c>
      <c r="H1908">
        <v>44.44</v>
      </c>
      <c r="I1908">
        <v>42.85</v>
      </c>
    </row>
    <row r="1909" spans="1:9" x14ac:dyDescent="0.35">
      <c r="A1909">
        <v>43460</v>
      </c>
      <c r="B1909" s="1242">
        <v>45287</v>
      </c>
      <c r="C1909" s="1243">
        <v>0.49652777777777773</v>
      </c>
      <c r="D1909" t="s">
        <v>1131</v>
      </c>
      <c r="E1909" t="s">
        <v>1132</v>
      </c>
      <c r="F1909" t="s">
        <v>2657</v>
      </c>
      <c r="G1909" t="s">
        <v>2763</v>
      </c>
      <c r="H1909">
        <v>44.41</v>
      </c>
      <c r="I1909">
        <v>42.83</v>
      </c>
    </row>
    <row r="1910" spans="1:9" x14ac:dyDescent="0.35">
      <c r="A1910">
        <v>43461</v>
      </c>
      <c r="B1910" s="1242">
        <v>45287</v>
      </c>
      <c r="C1910" s="1243">
        <v>0.49652777777777773</v>
      </c>
      <c r="D1910" t="s">
        <v>1131</v>
      </c>
      <c r="E1910" t="s">
        <v>1132</v>
      </c>
      <c r="F1910" t="s">
        <v>2657</v>
      </c>
      <c r="G1910" t="s">
        <v>2764</v>
      </c>
      <c r="H1910">
        <v>44.38</v>
      </c>
      <c r="I1910">
        <v>42.8</v>
      </c>
    </row>
    <row r="1911" spans="1:9" x14ac:dyDescent="0.35">
      <c r="A1911">
        <v>43462</v>
      </c>
      <c r="B1911" s="1242">
        <v>45287</v>
      </c>
      <c r="C1911" s="1243">
        <v>0.49652777777777773</v>
      </c>
      <c r="D1911" t="s">
        <v>1131</v>
      </c>
      <c r="E1911" t="s">
        <v>1132</v>
      </c>
      <c r="F1911" t="s">
        <v>2657</v>
      </c>
      <c r="G1911" t="s">
        <v>2765</v>
      </c>
      <c r="H1911">
        <v>44.35</v>
      </c>
      <c r="I1911">
        <v>42.77</v>
      </c>
    </row>
    <row r="1912" spans="1:9" x14ac:dyDescent="0.35">
      <c r="A1912">
        <v>43463</v>
      </c>
      <c r="B1912" s="1242">
        <v>45287</v>
      </c>
      <c r="C1912" s="1243">
        <v>0.49652777777777773</v>
      </c>
      <c r="D1912" t="s">
        <v>1131</v>
      </c>
      <c r="E1912" t="s">
        <v>1132</v>
      </c>
      <c r="F1912" t="s">
        <v>2657</v>
      </c>
      <c r="G1912" t="s">
        <v>2766</v>
      </c>
      <c r="H1912">
        <v>44.33</v>
      </c>
      <c r="I1912">
        <v>42.75</v>
      </c>
    </row>
    <row r="1913" spans="1:9" x14ac:dyDescent="0.35">
      <c r="A1913">
        <v>43464</v>
      </c>
      <c r="B1913" s="1242">
        <v>45287</v>
      </c>
      <c r="C1913" s="1243">
        <v>0.49652777777777773</v>
      </c>
      <c r="D1913" t="s">
        <v>1131</v>
      </c>
      <c r="E1913" t="s">
        <v>1132</v>
      </c>
      <c r="F1913" t="s">
        <v>2657</v>
      </c>
      <c r="G1913" t="s">
        <v>2767</v>
      </c>
      <c r="H1913">
        <v>44.3</v>
      </c>
      <c r="I1913">
        <v>42.72</v>
      </c>
    </row>
    <row r="1914" spans="1:9" x14ac:dyDescent="0.35">
      <c r="A1914">
        <v>43465</v>
      </c>
      <c r="B1914" s="1242">
        <v>45287</v>
      </c>
      <c r="C1914" s="1243">
        <v>0.49652777777777773</v>
      </c>
      <c r="D1914" t="s">
        <v>1131</v>
      </c>
      <c r="E1914" t="s">
        <v>1132</v>
      </c>
      <c r="F1914" t="s">
        <v>2657</v>
      </c>
      <c r="G1914" t="s">
        <v>2768</v>
      </c>
      <c r="H1914">
        <v>44.27</v>
      </c>
      <c r="I1914">
        <v>42.7</v>
      </c>
    </row>
    <row r="1915" spans="1:9" x14ac:dyDescent="0.35">
      <c r="A1915">
        <v>43466</v>
      </c>
      <c r="B1915" s="1242">
        <v>45287</v>
      </c>
      <c r="C1915" s="1243">
        <v>0.49652777777777773</v>
      </c>
      <c r="D1915" t="s">
        <v>1131</v>
      </c>
      <c r="E1915" t="s">
        <v>1132</v>
      </c>
      <c r="F1915" t="s">
        <v>2657</v>
      </c>
      <c r="G1915" t="s">
        <v>2769</v>
      </c>
      <c r="H1915">
        <v>44.25</v>
      </c>
      <c r="I1915">
        <v>42.68</v>
      </c>
    </row>
    <row r="1916" spans="1:9" x14ac:dyDescent="0.35">
      <c r="A1916">
        <v>43467</v>
      </c>
      <c r="B1916" s="1242">
        <v>45287</v>
      </c>
      <c r="C1916" s="1243">
        <v>0.49652777777777773</v>
      </c>
      <c r="D1916" t="s">
        <v>1131</v>
      </c>
      <c r="E1916" t="s">
        <v>1132</v>
      </c>
      <c r="F1916" t="s">
        <v>2657</v>
      </c>
      <c r="G1916" t="s">
        <v>2770</v>
      </c>
      <c r="H1916">
        <v>44.22</v>
      </c>
      <c r="I1916">
        <v>42.65</v>
      </c>
    </row>
    <row r="1917" spans="1:9" x14ac:dyDescent="0.35">
      <c r="A1917">
        <v>43468</v>
      </c>
      <c r="B1917" s="1242">
        <v>45287</v>
      </c>
      <c r="C1917" s="1243">
        <v>0.49652777777777773</v>
      </c>
      <c r="D1917" t="s">
        <v>1131</v>
      </c>
      <c r="E1917" t="s">
        <v>1132</v>
      </c>
      <c r="F1917" t="s">
        <v>2657</v>
      </c>
      <c r="G1917" t="s">
        <v>2771</v>
      </c>
      <c r="H1917">
        <v>44.2</v>
      </c>
      <c r="I1917">
        <v>42.63</v>
      </c>
    </row>
    <row r="1918" spans="1:9" x14ac:dyDescent="0.35">
      <c r="A1918">
        <v>43469</v>
      </c>
      <c r="B1918" s="1242">
        <v>45287</v>
      </c>
      <c r="C1918" s="1243">
        <v>0.49652777777777773</v>
      </c>
      <c r="D1918" t="s">
        <v>1131</v>
      </c>
      <c r="E1918" t="s">
        <v>1132</v>
      </c>
      <c r="F1918" t="s">
        <v>2657</v>
      </c>
      <c r="G1918" t="s">
        <v>2772</v>
      </c>
      <c r="H1918">
        <v>44.17</v>
      </c>
      <c r="I1918">
        <v>42.61</v>
      </c>
    </row>
    <row r="1919" spans="1:9" x14ac:dyDescent="0.35">
      <c r="A1919">
        <v>43470</v>
      </c>
      <c r="B1919" s="1242">
        <v>45287</v>
      </c>
      <c r="C1919" s="1243">
        <v>0.49652777777777773</v>
      </c>
      <c r="D1919" t="s">
        <v>1131</v>
      </c>
      <c r="E1919" t="s">
        <v>1132</v>
      </c>
      <c r="F1919" t="s">
        <v>2657</v>
      </c>
      <c r="G1919" t="s">
        <v>2773</v>
      </c>
      <c r="H1919">
        <v>44.15</v>
      </c>
      <c r="I1919">
        <v>42.58</v>
      </c>
    </row>
    <row r="1920" spans="1:9" x14ac:dyDescent="0.35">
      <c r="A1920">
        <v>43471</v>
      </c>
      <c r="B1920" s="1242">
        <v>45287</v>
      </c>
      <c r="C1920" s="1243">
        <v>0.49652777777777773</v>
      </c>
      <c r="D1920" t="s">
        <v>1131</v>
      </c>
      <c r="E1920" t="s">
        <v>1132</v>
      </c>
      <c r="F1920" t="s">
        <v>2657</v>
      </c>
      <c r="G1920" t="s">
        <v>2774</v>
      </c>
      <c r="H1920">
        <v>44.12</v>
      </c>
      <c r="I1920">
        <v>42.56</v>
      </c>
    </row>
    <row r="1921" spans="1:9" x14ac:dyDescent="0.35">
      <c r="A1921">
        <v>43472</v>
      </c>
      <c r="B1921" s="1242">
        <v>45287</v>
      </c>
      <c r="C1921" s="1243">
        <v>0.49652777777777773</v>
      </c>
      <c r="D1921" t="s">
        <v>1131</v>
      </c>
      <c r="E1921" t="s">
        <v>1132</v>
      </c>
      <c r="F1921" t="s">
        <v>2657</v>
      </c>
      <c r="G1921" t="s">
        <v>2775</v>
      </c>
      <c r="H1921">
        <v>44.1</v>
      </c>
      <c r="I1921">
        <v>42.54</v>
      </c>
    </row>
    <row r="1922" spans="1:9" x14ac:dyDescent="0.35">
      <c r="A1922">
        <v>43473</v>
      </c>
      <c r="B1922" s="1242">
        <v>45287</v>
      </c>
      <c r="C1922" s="1243">
        <v>0.49652777777777773</v>
      </c>
      <c r="D1922" t="s">
        <v>1131</v>
      </c>
      <c r="E1922" t="s">
        <v>1132</v>
      </c>
      <c r="F1922" t="s">
        <v>2657</v>
      </c>
      <c r="G1922" t="s">
        <v>2776</v>
      </c>
      <c r="H1922">
        <v>44.08</v>
      </c>
      <c r="I1922">
        <v>42.52</v>
      </c>
    </row>
    <row r="1923" spans="1:9" x14ac:dyDescent="0.35">
      <c r="A1923">
        <v>43474</v>
      </c>
      <c r="B1923" s="1242">
        <v>45287</v>
      </c>
      <c r="C1923" s="1243">
        <v>0.49652777777777773</v>
      </c>
      <c r="D1923" t="s">
        <v>1131</v>
      </c>
      <c r="E1923" t="s">
        <v>1132</v>
      </c>
      <c r="F1923" t="s">
        <v>2657</v>
      </c>
      <c r="G1923" t="s">
        <v>2777</v>
      </c>
      <c r="H1923">
        <v>44.05</v>
      </c>
      <c r="I1923">
        <v>42.5</v>
      </c>
    </row>
    <row r="1924" spans="1:9" x14ac:dyDescent="0.35">
      <c r="A1924">
        <v>43475</v>
      </c>
      <c r="B1924" s="1242">
        <v>45287</v>
      </c>
      <c r="C1924" s="1243">
        <v>0.49652777777777773</v>
      </c>
      <c r="D1924" t="s">
        <v>1131</v>
      </c>
      <c r="E1924" t="s">
        <v>1132</v>
      </c>
      <c r="F1924" t="s">
        <v>2657</v>
      </c>
      <c r="G1924" t="s">
        <v>2778</v>
      </c>
      <c r="H1924">
        <v>44.03</v>
      </c>
      <c r="I1924">
        <v>42.48</v>
      </c>
    </row>
    <row r="1925" spans="1:9" x14ac:dyDescent="0.35">
      <c r="A1925">
        <v>43476</v>
      </c>
      <c r="B1925" s="1242">
        <v>45287</v>
      </c>
      <c r="C1925" s="1243">
        <v>0.49652777777777773</v>
      </c>
      <c r="D1925" t="s">
        <v>1131</v>
      </c>
      <c r="E1925" t="s">
        <v>1132</v>
      </c>
      <c r="F1925" t="s">
        <v>2657</v>
      </c>
      <c r="G1925" t="s">
        <v>2779</v>
      </c>
      <c r="H1925">
        <v>44.01</v>
      </c>
      <c r="I1925">
        <v>42.45</v>
      </c>
    </row>
    <row r="1926" spans="1:9" x14ac:dyDescent="0.35">
      <c r="A1926">
        <v>43477</v>
      </c>
      <c r="B1926" s="1242">
        <v>45287</v>
      </c>
      <c r="C1926" s="1243">
        <v>0.49652777777777773</v>
      </c>
      <c r="D1926" t="s">
        <v>1131</v>
      </c>
      <c r="E1926" t="s">
        <v>1132</v>
      </c>
      <c r="F1926" t="s">
        <v>2657</v>
      </c>
      <c r="G1926" t="s">
        <v>2780</v>
      </c>
      <c r="H1926">
        <v>43.99</v>
      </c>
      <c r="I1926">
        <v>42.43</v>
      </c>
    </row>
    <row r="1927" spans="1:9" x14ac:dyDescent="0.35">
      <c r="A1927">
        <v>43478</v>
      </c>
      <c r="B1927" s="1242">
        <v>45287</v>
      </c>
      <c r="C1927" s="1243">
        <v>0.49652777777777773</v>
      </c>
      <c r="D1927" t="s">
        <v>1131</v>
      </c>
      <c r="E1927" t="s">
        <v>1132</v>
      </c>
      <c r="F1927" t="s">
        <v>2657</v>
      </c>
      <c r="G1927" t="s">
        <v>2781</v>
      </c>
      <c r="H1927">
        <v>43.96</v>
      </c>
      <c r="I1927">
        <v>42.41</v>
      </c>
    </row>
    <row r="1928" spans="1:9" x14ac:dyDescent="0.35">
      <c r="A1928">
        <v>43479</v>
      </c>
      <c r="B1928" s="1242">
        <v>45287</v>
      </c>
      <c r="C1928" s="1243">
        <v>0.49652777777777773</v>
      </c>
      <c r="D1928" t="s">
        <v>1131</v>
      </c>
      <c r="E1928" t="s">
        <v>1132</v>
      </c>
      <c r="F1928" t="s">
        <v>2657</v>
      </c>
      <c r="G1928" t="s">
        <v>2782</v>
      </c>
      <c r="H1928">
        <v>43.94</v>
      </c>
      <c r="I1928">
        <v>42.4</v>
      </c>
    </row>
    <row r="1929" spans="1:9" x14ac:dyDescent="0.35">
      <c r="A1929">
        <v>43480</v>
      </c>
      <c r="B1929" s="1242">
        <v>45287</v>
      </c>
      <c r="C1929" s="1243">
        <v>0.49652777777777773</v>
      </c>
      <c r="D1929" t="s">
        <v>1131</v>
      </c>
      <c r="E1929" t="s">
        <v>1132</v>
      </c>
      <c r="F1929" t="s">
        <v>2657</v>
      </c>
      <c r="G1929" t="s">
        <v>2783</v>
      </c>
      <c r="H1929">
        <v>43.92</v>
      </c>
      <c r="I1929">
        <v>42.38</v>
      </c>
    </row>
    <row r="1930" spans="1:9" x14ac:dyDescent="0.35">
      <c r="A1930">
        <v>43481</v>
      </c>
      <c r="B1930" s="1242">
        <v>45287</v>
      </c>
      <c r="C1930" s="1243">
        <v>0.49652777777777773</v>
      </c>
      <c r="D1930" t="s">
        <v>1131</v>
      </c>
      <c r="E1930" t="s">
        <v>1132</v>
      </c>
      <c r="F1930" t="s">
        <v>2657</v>
      </c>
      <c r="G1930" t="s">
        <v>2784</v>
      </c>
      <c r="H1930">
        <v>43.9</v>
      </c>
      <c r="I1930">
        <v>42.36</v>
      </c>
    </row>
    <row r="1931" spans="1:9" x14ac:dyDescent="0.35">
      <c r="A1931">
        <v>43482</v>
      </c>
      <c r="B1931" s="1242">
        <v>45287</v>
      </c>
      <c r="C1931" s="1243">
        <v>0.49652777777777773</v>
      </c>
      <c r="D1931" t="s">
        <v>1131</v>
      </c>
      <c r="E1931" t="s">
        <v>1132</v>
      </c>
      <c r="F1931" t="s">
        <v>2657</v>
      </c>
      <c r="G1931" t="s">
        <v>2785</v>
      </c>
      <c r="H1931">
        <v>43.88</v>
      </c>
      <c r="I1931">
        <v>42.34</v>
      </c>
    </row>
    <row r="1932" spans="1:9" x14ac:dyDescent="0.35">
      <c r="A1932">
        <v>43483</v>
      </c>
      <c r="B1932" s="1242">
        <v>45287</v>
      </c>
      <c r="C1932" s="1243">
        <v>0.49652777777777773</v>
      </c>
      <c r="D1932" t="s">
        <v>1131</v>
      </c>
      <c r="E1932" t="s">
        <v>1132</v>
      </c>
      <c r="F1932" t="s">
        <v>2657</v>
      </c>
      <c r="G1932" t="s">
        <v>2786</v>
      </c>
      <c r="H1932">
        <v>43.86</v>
      </c>
      <c r="I1932">
        <v>42.32</v>
      </c>
    </row>
    <row r="1933" spans="1:9" x14ac:dyDescent="0.35">
      <c r="A1933">
        <v>43484</v>
      </c>
      <c r="B1933" s="1242">
        <v>45287</v>
      </c>
      <c r="C1933" s="1243">
        <v>0.49652777777777773</v>
      </c>
      <c r="D1933" t="s">
        <v>1131</v>
      </c>
      <c r="E1933" t="s">
        <v>1132</v>
      </c>
      <c r="F1933" t="s">
        <v>2657</v>
      </c>
      <c r="G1933" t="s">
        <v>2787</v>
      </c>
      <c r="H1933">
        <v>43.84</v>
      </c>
      <c r="I1933">
        <v>42.3</v>
      </c>
    </row>
    <row r="1934" spans="1:9" x14ac:dyDescent="0.35">
      <c r="A1934">
        <v>43485</v>
      </c>
      <c r="B1934" s="1242">
        <v>45287</v>
      </c>
      <c r="C1934" s="1243">
        <v>0.49652777777777773</v>
      </c>
      <c r="D1934" t="s">
        <v>1131</v>
      </c>
      <c r="E1934" t="s">
        <v>1132</v>
      </c>
      <c r="F1934" t="s">
        <v>2657</v>
      </c>
      <c r="G1934" t="s">
        <v>2788</v>
      </c>
      <c r="H1934">
        <v>43.82</v>
      </c>
      <c r="I1934">
        <v>42.28</v>
      </c>
    </row>
    <row r="1935" spans="1:9" x14ac:dyDescent="0.35">
      <c r="A1935">
        <v>43486</v>
      </c>
      <c r="B1935" s="1242">
        <v>45287</v>
      </c>
      <c r="C1935" s="1243">
        <v>0.49652777777777773</v>
      </c>
      <c r="D1935" t="s">
        <v>1131</v>
      </c>
      <c r="E1935" t="s">
        <v>1132</v>
      </c>
      <c r="F1935" t="s">
        <v>2657</v>
      </c>
      <c r="G1935" t="s">
        <v>2789</v>
      </c>
      <c r="H1935">
        <v>43.8</v>
      </c>
      <c r="I1935">
        <v>42.27</v>
      </c>
    </row>
    <row r="1936" spans="1:9" x14ac:dyDescent="0.35">
      <c r="A1936">
        <v>43487</v>
      </c>
      <c r="B1936" s="1242">
        <v>45287</v>
      </c>
      <c r="C1936" s="1243">
        <v>0.49652777777777773</v>
      </c>
      <c r="D1936" t="s">
        <v>1131</v>
      </c>
      <c r="E1936" t="s">
        <v>1132</v>
      </c>
      <c r="F1936" t="s">
        <v>2657</v>
      </c>
      <c r="G1936" t="s">
        <v>2790</v>
      </c>
      <c r="H1936">
        <v>43.78</v>
      </c>
      <c r="I1936">
        <v>42.25</v>
      </c>
    </row>
    <row r="1937" spans="1:9" x14ac:dyDescent="0.35">
      <c r="A1937">
        <v>43488</v>
      </c>
      <c r="B1937" s="1242">
        <v>45287</v>
      </c>
      <c r="C1937" s="1243">
        <v>0.49652777777777773</v>
      </c>
      <c r="D1937" t="s">
        <v>1131</v>
      </c>
      <c r="E1937" t="s">
        <v>1132</v>
      </c>
      <c r="F1937" t="s">
        <v>2657</v>
      </c>
      <c r="G1937" t="s">
        <v>2791</v>
      </c>
      <c r="H1937">
        <v>43.76</v>
      </c>
      <c r="I1937">
        <v>42.23</v>
      </c>
    </row>
    <row r="1938" spans="1:9" x14ac:dyDescent="0.35">
      <c r="A1938">
        <v>43489</v>
      </c>
      <c r="B1938" s="1242">
        <v>45287</v>
      </c>
      <c r="C1938" s="1243">
        <v>0.49652777777777773</v>
      </c>
      <c r="D1938" t="s">
        <v>1131</v>
      </c>
      <c r="E1938" t="s">
        <v>1132</v>
      </c>
      <c r="F1938" t="s">
        <v>2657</v>
      </c>
      <c r="G1938" t="s">
        <v>2792</v>
      </c>
      <c r="H1938">
        <v>43.75</v>
      </c>
      <c r="I1938">
        <v>42.21</v>
      </c>
    </row>
    <row r="1939" spans="1:9" x14ac:dyDescent="0.35">
      <c r="A1939">
        <v>43490</v>
      </c>
      <c r="B1939" s="1242">
        <v>45287</v>
      </c>
      <c r="C1939" s="1243">
        <v>0.49652777777777773</v>
      </c>
      <c r="D1939" t="s">
        <v>1131</v>
      </c>
      <c r="E1939" t="s">
        <v>1132</v>
      </c>
      <c r="F1939" t="s">
        <v>2657</v>
      </c>
      <c r="G1939" t="s">
        <v>2793</v>
      </c>
      <c r="H1939">
        <v>43.73</v>
      </c>
      <c r="I1939">
        <v>42.2</v>
      </c>
    </row>
    <row r="1940" spans="1:9" x14ac:dyDescent="0.35">
      <c r="A1940">
        <v>43491</v>
      </c>
      <c r="B1940" s="1242">
        <v>45287</v>
      </c>
      <c r="C1940" s="1243">
        <v>0.49652777777777773</v>
      </c>
      <c r="D1940" t="s">
        <v>1131</v>
      </c>
      <c r="E1940" t="s">
        <v>1132</v>
      </c>
      <c r="F1940" t="s">
        <v>2657</v>
      </c>
      <c r="G1940" t="s">
        <v>2794</v>
      </c>
      <c r="H1940">
        <v>43.71</v>
      </c>
      <c r="I1940">
        <v>42.18</v>
      </c>
    </row>
    <row r="1941" spans="1:9" x14ac:dyDescent="0.35">
      <c r="A1941">
        <v>43492</v>
      </c>
      <c r="B1941" s="1242">
        <v>45287</v>
      </c>
      <c r="C1941" s="1243">
        <v>0.49652777777777773</v>
      </c>
      <c r="D1941" t="s">
        <v>1131</v>
      </c>
      <c r="E1941" t="s">
        <v>1132</v>
      </c>
      <c r="F1941" t="s">
        <v>2657</v>
      </c>
      <c r="G1941" t="s">
        <v>2795</v>
      </c>
      <c r="H1941">
        <v>43.69</v>
      </c>
      <c r="I1941">
        <v>42.16</v>
      </c>
    </row>
    <row r="1942" spans="1:9" x14ac:dyDescent="0.35">
      <c r="A1942">
        <v>43493</v>
      </c>
      <c r="B1942" s="1242">
        <v>45287</v>
      </c>
      <c r="C1942" s="1243">
        <v>0.49652777777777773</v>
      </c>
      <c r="D1942" t="s">
        <v>1131</v>
      </c>
      <c r="E1942" t="s">
        <v>1132</v>
      </c>
      <c r="F1942" t="s">
        <v>2657</v>
      </c>
      <c r="G1942" t="s">
        <v>2796</v>
      </c>
      <c r="H1942">
        <v>43.67</v>
      </c>
      <c r="I1942">
        <v>42.15</v>
      </c>
    </row>
    <row r="1943" spans="1:9" x14ac:dyDescent="0.35">
      <c r="A1943">
        <v>43494</v>
      </c>
      <c r="B1943" s="1242">
        <v>45287</v>
      </c>
      <c r="C1943" s="1243">
        <v>0.49652777777777773</v>
      </c>
      <c r="D1943" t="s">
        <v>1131</v>
      </c>
      <c r="E1943" t="s">
        <v>1132</v>
      </c>
      <c r="F1943" t="s">
        <v>2657</v>
      </c>
      <c r="G1943" t="s">
        <v>2797</v>
      </c>
      <c r="H1943">
        <v>43.66</v>
      </c>
      <c r="I1943">
        <v>42.13</v>
      </c>
    </row>
    <row r="1944" spans="1:9" x14ac:dyDescent="0.35">
      <c r="A1944">
        <v>43495</v>
      </c>
      <c r="B1944" s="1242">
        <v>45287</v>
      </c>
      <c r="C1944" s="1243">
        <v>0.49652777777777773</v>
      </c>
      <c r="D1944" t="s">
        <v>1131</v>
      </c>
      <c r="E1944" t="s">
        <v>1132</v>
      </c>
      <c r="F1944" t="s">
        <v>2657</v>
      </c>
      <c r="G1944" t="s">
        <v>2798</v>
      </c>
      <c r="H1944">
        <v>43.64</v>
      </c>
      <c r="I1944">
        <v>42.12</v>
      </c>
    </row>
    <row r="1945" spans="1:9" x14ac:dyDescent="0.35">
      <c r="A1945">
        <v>43496</v>
      </c>
      <c r="B1945" s="1242">
        <v>45287</v>
      </c>
      <c r="C1945" s="1243">
        <v>0.49652777777777773</v>
      </c>
      <c r="D1945" t="s">
        <v>1131</v>
      </c>
      <c r="E1945" t="s">
        <v>1132</v>
      </c>
      <c r="F1945" t="s">
        <v>2657</v>
      </c>
      <c r="G1945" t="s">
        <v>2799</v>
      </c>
      <c r="H1945">
        <v>43.62</v>
      </c>
      <c r="I1945">
        <v>42.1</v>
      </c>
    </row>
    <row r="1946" spans="1:9" x14ac:dyDescent="0.35">
      <c r="A1946">
        <v>43497</v>
      </c>
      <c r="B1946" s="1242">
        <v>45287</v>
      </c>
      <c r="C1946" s="1243">
        <v>0.49652777777777773</v>
      </c>
      <c r="D1946" t="s">
        <v>1131</v>
      </c>
      <c r="E1946" t="s">
        <v>1132</v>
      </c>
      <c r="F1946" t="s">
        <v>2657</v>
      </c>
      <c r="G1946" t="s">
        <v>2800</v>
      </c>
      <c r="H1946">
        <v>43.61</v>
      </c>
      <c r="I1946">
        <v>42.09</v>
      </c>
    </row>
    <row r="1947" spans="1:9" x14ac:dyDescent="0.35">
      <c r="A1947">
        <v>43498</v>
      </c>
      <c r="B1947" s="1242">
        <v>45287</v>
      </c>
      <c r="C1947" s="1243">
        <v>0.49652777777777773</v>
      </c>
      <c r="D1947" t="s">
        <v>1131</v>
      </c>
      <c r="E1947" t="s">
        <v>1132</v>
      </c>
      <c r="F1947" t="s">
        <v>2657</v>
      </c>
      <c r="G1947" t="s">
        <v>2801</v>
      </c>
      <c r="H1947">
        <v>43.59</v>
      </c>
      <c r="I1947">
        <v>42.07</v>
      </c>
    </row>
    <row r="1948" spans="1:9" x14ac:dyDescent="0.35">
      <c r="A1948">
        <v>43499</v>
      </c>
      <c r="B1948" s="1242">
        <v>45287</v>
      </c>
      <c r="C1948" s="1243">
        <v>0.49652777777777773</v>
      </c>
      <c r="D1948" t="s">
        <v>1131</v>
      </c>
      <c r="E1948" t="s">
        <v>1132</v>
      </c>
      <c r="F1948" t="s">
        <v>2657</v>
      </c>
      <c r="G1948" t="s">
        <v>2802</v>
      </c>
      <c r="H1948">
        <v>43.57</v>
      </c>
      <c r="I1948">
        <v>42.06</v>
      </c>
    </row>
    <row r="1949" spans="1:9" x14ac:dyDescent="0.35">
      <c r="A1949">
        <v>43500</v>
      </c>
      <c r="B1949" s="1242">
        <v>45287</v>
      </c>
      <c r="C1949" s="1243">
        <v>0.49652777777777773</v>
      </c>
      <c r="D1949" t="s">
        <v>1131</v>
      </c>
      <c r="E1949" t="s">
        <v>1132</v>
      </c>
      <c r="F1949" t="s">
        <v>2657</v>
      </c>
      <c r="G1949" t="s">
        <v>2803</v>
      </c>
      <c r="H1949">
        <v>43.56</v>
      </c>
      <c r="I1949">
        <v>42.04</v>
      </c>
    </row>
    <row r="1950" spans="1:9" x14ac:dyDescent="0.35">
      <c r="A1950">
        <v>43501</v>
      </c>
      <c r="B1950" s="1242">
        <v>45287</v>
      </c>
      <c r="C1950" s="1243">
        <v>0.49652777777777773</v>
      </c>
      <c r="D1950" t="s">
        <v>1131</v>
      </c>
      <c r="E1950" t="s">
        <v>1132</v>
      </c>
      <c r="F1950" t="s">
        <v>2657</v>
      </c>
      <c r="G1950" t="s">
        <v>2804</v>
      </c>
      <c r="H1950">
        <v>43.54</v>
      </c>
      <c r="I1950">
        <v>42.03</v>
      </c>
    </row>
    <row r="1951" spans="1:9" x14ac:dyDescent="0.35">
      <c r="A1951">
        <v>43502</v>
      </c>
      <c r="B1951" s="1242">
        <v>45287</v>
      </c>
      <c r="C1951" s="1243">
        <v>0.49652777777777773</v>
      </c>
      <c r="D1951" t="s">
        <v>1131</v>
      </c>
      <c r="E1951" t="s">
        <v>1132</v>
      </c>
      <c r="F1951" t="s">
        <v>2657</v>
      </c>
      <c r="G1951" t="s">
        <v>2805</v>
      </c>
      <c r="H1951">
        <v>43.53</v>
      </c>
      <c r="I1951">
        <v>42.01</v>
      </c>
    </row>
    <row r="1952" spans="1:9" x14ac:dyDescent="0.35">
      <c r="A1952">
        <v>43503</v>
      </c>
      <c r="B1952" s="1242">
        <v>45287</v>
      </c>
      <c r="C1952" s="1243">
        <v>0.49652777777777773</v>
      </c>
      <c r="D1952" t="s">
        <v>1131</v>
      </c>
      <c r="E1952" t="s">
        <v>1132</v>
      </c>
      <c r="F1952" t="s">
        <v>2657</v>
      </c>
      <c r="G1952" t="s">
        <v>2806</v>
      </c>
      <c r="H1952">
        <v>43.51</v>
      </c>
      <c r="I1952">
        <v>42</v>
      </c>
    </row>
    <row r="1953" spans="1:9" x14ac:dyDescent="0.35">
      <c r="A1953">
        <v>43504</v>
      </c>
      <c r="B1953" s="1242">
        <v>45287</v>
      </c>
      <c r="C1953" s="1243">
        <v>0.49652777777777773</v>
      </c>
      <c r="D1953" t="s">
        <v>1131</v>
      </c>
      <c r="E1953" t="s">
        <v>1132</v>
      </c>
      <c r="F1953" t="s">
        <v>2657</v>
      </c>
      <c r="G1953" t="s">
        <v>2807</v>
      </c>
      <c r="H1953">
        <v>43.5</v>
      </c>
      <c r="I1953">
        <v>41.99</v>
      </c>
    </row>
    <row r="1954" spans="1:9" x14ac:dyDescent="0.35">
      <c r="A1954">
        <v>43505</v>
      </c>
      <c r="B1954" s="1242">
        <v>45287</v>
      </c>
      <c r="C1954" s="1243">
        <v>0.49652777777777773</v>
      </c>
      <c r="D1954" t="s">
        <v>1131</v>
      </c>
      <c r="E1954" t="s">
        <v>1132</v>
      </c>
      <c r="F1954" t="s">
        <v>2657</v>
      </c>
      <c r="G1954" t="s">
        <v>2808</v>
      </c>
      <c r="H1954">
        <v>43.48</v>
      </c>
      <c r="I1954">
        <v>41.97</v>
      </c>
    </row>
    <row r="1955" spans="1:9" x14ac:dyDescent="0.35">
      <c r="A1955">
        <v>43506</v>
      </c>
      <c r="B1955" s="1242">
        <v>45287</v>
      </c>
      <c r="C1955" s="1243">
        <v>0.49652777777777773</v>
      </c>
      <c r="D1955" t="s">
        <v>1131</v>
      </c>
      <c r="E1955" t="s">
        <v>1132</v>
      </c>
      <c r="F1955" t="s">
        <v>2657</v>
      </c>
      <c r="G1955" t="s">
        <v>2809</v>
      </c>
      <c r="H1955">
        <v>43.47</v>
      </c>
      <c r="I1955">
        <v>41.96</v>
      </c>
    </row>
    <row r="1956" spans="1:9" x14ac:dyDescent="0.35">
      <c r="A1956">
        <v>43507</v>
      </c>
      <c r="B1956" s="1242">
        <v>45287</v>
      </c>
      <c r="C1956" s="1243">
        <v>0.49652777777777773</v>
      </c>
      <c r="D1956" t="s">
        <v>1131</v>
      </c>
      <c r="E1956" t="s">
        <v>1132</v>
      </c>
      <c r="F1956" t="s">
        <v>2657</v>
      </c>
      <c r="G1956" t="s">
        <v>2810</v>
      </c>
      <c r="H1956">
        <v>43.45</v>
      </c>
      <c r="I1956">
        <v>41.94</v>
      </c>
    </row>
    <row r="1957" spans="1:9" x14ac:dyDescent="0.35">
      <c r="A1957">
        <v>43508</v>
      </c>
      <c r="B1957" s="1242">
        <v>45287</v>
      </c>
      <c r="C1957" s="1243">
        <v>0.49652777777777773</v>
      </c>
      <c r="D1957" t="s">
        <v>1131</v>
      </c>
      <c r="E1957" t="s">
        <v>1132</v>
      </c>
      <c r="F1957" t="s">
        <v>2657</v>
      </c>
      <c r="G1957" t="s">
        <v>2811</v>
      </c>
      <c r="H1957">
        <v>43.44</v>
      </c>
      <c r="I1957">
        <v>41.93</v>
      </c>
    </row>
    <row r="1958" spans="1:9" x14ac:dyDescent="0.35">
      <c r="A1958">
        <v>43509</v>
      </c>
      <c r="B1958" s="1242">
        <v>45287</v>
      </c>
      <c r="C1958" s="1243">
        <v>0.49652777777777773</v>
      </c>
      <c r="D1958" t="s">
        <v>1131</v>
      </c>
      <c r="E1958" t="s">
        <v>1132</v>
      </c>
      <c r="F1958" t="s">
        <v>2657</v>
      </c>
      <c r="G1958" t="s">
        <v>2812</v>
      </c>
      <c r="H1958">
        <v>43.42</v>
      </c>
      <c r="I1958">
        <v>41.92</v>
      </c>
    </row>
    <row r="1959" spans="1:9" x14ac:dyDescent="0.35">
      <c r="A1959">
        <v>43510</v>
      </c>
      <c r="B1959" s="1242">
        <v>45287</v>
      </c>
      <c r="C1959" s="1243">
        <v>0.49652777777777773</v>
      </c>
      <c r="D1959" t="s">
        <v>1131</v>
      </c>
      <c r="E1959" t="s">
        <v>1132</v>
      </c>
      <c r="F1959" t="s">
        <v>2657</v>
      </c>
      <c r="G1959" t="s">
        <v>2813</v>
      </c>
      <c r="H1959">
        <v>43.41</v>
      </c>
      <c r="I1959">
        <v>41.91</v>
      </c>
    </row>
    <row r="1960" spans="1:9" x14ac:dyDescent="0.35">
      <c r="A1960">
        <v>43511</v>
      </c>
      <c r="B1960" s="1242">
        <v>45287</v>
      </c>
      <c r="C1960" s="1243">
        <v>0.49652777777777773</v>
      </c>
      <c r="D1960" t="s">
        <v>1131</v>
      </c>
      <c r="E1960" t="s">
        <v>1132</v>
      </c>
      <c r="F1960" t="s">
        <v>2657</v>
      </c>
      <c r="G1960" t="s">
        <v>2814</v>
      </c>
      <c r="H1960">
        <v>43.4</v>
      </c>
      <c r="I1960">
        <v>41.89</v>
      </c>
    </row>
    <row r="1961" spans="1:9" x14ac:dyDescent="0.35">
      <c r="A1961">
        <v>43512</v>
      </c>
      <c r="B1961" s="1242">
        <v>45287</v>
      </c>
      <c r="C1961" s="1243">
        <v>0.49652777777777773</v>
      </c>
      <c r="D1961" t="s">
        <v>1131</v>
      </c>
      <c r="E1961" t="s">
        <v>1132</v>
      </c>
      <c r="F1961" t="s">
        <v>2657</v>
      </c>
      <c r="G1961" t="s">
        <v>2815</v>
      </c>
      <c r="H1961">
        <v>43.38</v>
      </c>
      <c r="I1961">
        <v>41.88</v>
      </c>
    </row>
    <row r="1962" spans="1:9" x14ac:dyDescent="0.35">
      <c r="A1962">
        <v>43513</v>
      </c>
      <c r="B1962" s="1242">
        <v>45287</v>
      </c>
      <c r="C1962" s="1243">
        <v>0.49652777777777773</v>
      </c>
      <c r="D1962" t="s">
        <v>1131</v>
      </c>
      <c r="E1962" t="s">
        <v>1132</v>
      </c>
      <c r="F1962" t="s">
        <v>2657</v>
      </c>
      <c r="G1962" t="s">
        <v>2816</v>
      </c>
      <c r="H1962">
        <v>43.37</v>
      </c>
      <c r="I1962">
        <v>41.87</v>
      </c>
    </row>
    <row r="1963" spans="1:9" x14ac:dyDescent="0.35">
      <c r="A1963">
        <v>43514</v>
      </c>
      <c r="B1963" s="1242">
        <v>45287</v>
      </c>
      <c r="C1963" s="1243">
        <v>0.49652777777777773</v>
      </c>
      <c r="D1963" t="s">
        <v>1131</v>
      </c>
      <c r="E1963" t="s">
        <v>1132</v>
      </c>
      <c r="F1963" t="s">
        <v>2657</v>
      </c>
      <c r="G1963" t="s">
        <v>2817</v>
      </c>
      <c r="H1963">
        <v>43.36</v>
      </c>
      <c r="I1963">
        <v>41.86</v>
      </c>
    </row>
    <row r="1964" spans="1:9" x14ac:dyDescent="0.35">
      <c r="A1964">
        <v>43515</v>
      </c>
      <c r="B1964" s="1242">
        <v>45287</v>
      </c>
      <c r="C1964" s="1243">
        <v>0.49652777777777773</v>
      </c>
      <c r="D1964" t="s">
        <v>1131</v>
      </c>
      <c r="E1964" t="s">
        <v>1132</v>
      </c>
      <c r="F1964" t="s">
        <v>2657</v>
      </c>
      <c r="G1964" t="s">
        <v>2818</v>
      </c>
      <c r="H1964">
        <v>43.34</v>
      </c>
      <c r="I1964">
        <v>41.84</v>
      </c>
    </row>
    <row r="1965" spans="1:9" x14ac:dyDescent="0.35">
      <c r="A1965">
        <v>43516</v>
      </c>
      <c r="B1965" s="1242">
        <v>45287</v>
      </c>
      <c r="C1965" s="1243">
        <v>0.49652777777777773</v>
      </c>
      <c r="D1965" t="s">
        <v>1131</v>
      </c>
      <c r="E1965" t="s">
        <v>1132</v>
      </c>
      <c r="F1965" t="s">
        <v>2657</v>
      </c>
      <c r="G1965" t="s">
        <v>2819</v>
      </c>
      <c r="H1965">
        <v>43.33</v>
      </c>
      <c r="I1965">
        <v>41.83</v>
      </c>
    </row>
    <row r="1966" spans="1:9" x14ac:dyDescent="0.35">
      <c r="A1966">
        <v>43517</v>
      </c>
      <c r="B1966" s="1242">
        <v>45287</v>
      </c>
      <c r="C1966" s="1243">
        <v>0.49652777777777773</v>
      </c>
      <c r="D1966" t="s">
        <v>1131</v>
      </c>
      <c r="E1966" t="s">
        <v>1132</v>
      </c>
      <c r="F1966" t="s">
        <v>2657</v>
      </c>
      <c r="G1966" t="s">
        <v>2820</v>
      </c>
      <c r="H1966">
        <v>43.32</v>
      </c>
      <c r="I1966">
        <v>41.82</v>
      </c>
    </row>
    <row r="1967" spans="1:9" x14ac:dyDescent="0.35">
      <c r="A1967">
        <v>43518</v>
      </c>
      <c r="B1967" s="1242">
        <v>45287</v>
      </c>
      <c r="C1967" s="1243">
        <v>0.49652777777777773</v>
      </c>
      <c r="D1967" t="s">
        <v>1131</v>
      </c>
      <c r="E1967" t="s">
        <v>1132</v>
      </c>
      <c r="F1967" t="s">
        <v>2657</v>
      </c>
      <c r="G1967" t="s">
        <v>2821</v>
      </c>
      <c r="H1967">
        <v>43.3</v>
      </c>
      <c r="I1967">
        <v>41.81</v>
      </c>
    </row>
    <row r="1968" spans="1:9" x14ac:dyDescent="0.35">
      <c r="A1968">
        <v>43519</v>
      </c>
      <c r="B1968" s="1242">
        <v>45287</v>
      </c>
      <c r="C1968" s="1243">
        <v>0.49652777777777773</v>
      </c>
      <c r="D1968" t="s">
        <v>1131</v>
      </c>
      <c r="E1968" t="s">
        <v>1132</v>
      </c>
      <c r="F1968" t="s">
        <v>2657</v>
      </c>
      <c r="G1968" t="s">
        <v>2822</v>
      </c>
      <c r="H1968">
        <v>43.29</v>
      </c>
      <c r="I1968">
        <v>41.8</v>
      </c>
    </row>
    <row r="1969" spans="1:9" x14ac:dyDescent="0.35">
      <c r="A1969">
        <v>43520</v>
      </c>
      <c r="B1969" s="1242">
        <v>45287</v>
      </c>
      <c r="C1969" s="1243">
        <v>0.49652777777777773</v>
      </c>
      <c r="D1969" t="s">
        <v>1131</v>
      </c>
      <c r="E1969" t="s">
        <v>1132</v>
      </c>
      <c r="F1969" t="s">
        <v>2657</v>
      </c>
      <c r="G1969" t="s">
        <v>2823</v>
      </c>
      <c r="H1969">
        <v>43.28</v>
      </c>
      <c r="I1969">
        <v>41.78</v>
      </c>
    </row>
    <row r="1970" spans="1:9" x14ac:dyDescent="0.35">
      <c r="A1970">
        <v>43521</v>
      </c>
      <c r="B1970" s="1242">
        <v>45287</v>
      </c>
      <c r="C1970" s="1243">
        <v>0.49652777777777773</v>
      </c>
      <c r="D1970" t="s">
        <v>1131</v>
      </c>
      <c r="E1970" t="s">
        <v>1132</v>
      </c>
      <c r="F1970" t="s">
        <v>2657</v>
      </c>
      <c r="G1970" t="s">
        <v>2824</v>
      </c>
      <c r="H1970">
        <v>43.27</v>
      </c>
      <c r="I1970">
        <v>41.77</v>
      </c>
    </row>
    <row r="1971" spans="1:9" x14ac:dyDescent="0.35">
      <c r="A1971">
        <v>43522</v>
      </c>
      <c r="B1971" s="1242">
        <v>45287</v>
      </c>
      <c r="C1971" s="1243">
        <v>0.49652777777777773</v>
      </c>
      <c r="D1971" t="s">
        <v>1131</v>
      </c>
      <c r="E1971" t="s">
        <v>1132</v>
      </c>
      <c r="F1971" t="s">
        <v>2657</v>
      </c>
      <c r="G1971" t="s">
        <v>2825</v>
      </c>
      <c r="H1971">
        <v>43.25</v>
      </c>
      <c r="I1971">
        <v>41.76</v>
      </c>
    </row>
    <row r="1972" spans="1:9" x14ac:dyDescent="0.35">
      <c r="A1972">
        <v>43523</v>
      </c>
      <c r="B1972" s="1242">
        <v>45287</v>
      </c>
      <c r="C1972" s="1243">
        <v>0.49652777777777773</v>
      </c>
      <c r="D1972" t="s">
        <v>1131</v>
      </c>
      <c r="E1972" t="s">
        <v>1132</v>
      </c>
      <c r="F1972" t="s">
        <v>2657</v>
      </c>
      <c r="G1972" t="s">
        <v>2826</v>
      </c>
      <c r="H1972">
        <v>43.24</v>
      </c>
      <c r="I1972">
        <v>41.75</v>
      </c>
    </row>
    <row r="1973" spans="1:9" x14ac:dyDescent="0.35">
      <c r="A1973">
        <v>43524</v>
      </c>
      <c r="B1973" s="1242">
        <v>45287</v>
      </c>
      <c r="C1973" s="1243">
        <v>0.49652777777777773</v>
      </c>
      <c r="D1973" t="s">
        <v>1131</v>
      </c>
      <c r="E1973" t="s">
        <v>1132</v>
      </c>
      <c r="F1973" t="s">
        <v>2657</v>
      </c>
      <c r="G1973" t="s">
        <v>2827</v>
      </c>
      <c r="H1973">
        <v>43.23</v>
      </c>
      <c r="I1973">
        <v>41.74</v>
      </c>
    </row>
    <row r="1974" spans="1:9" x14ac:dyDescent="0.35">
      <c r="A1974">
        <v>43525</v>
      </c>
      <c r="B1974" s="1242">
        <v>45287</v>
      </c>
      <c r="C1974" s="1243">
        <v>0.49652777777777773</v>
      </c>
      <c r="D1974" t="s">
        <v>1131</v>
      </c>
      <c r="E1974" t="s">
        <v>1132</v>
      </c>
      <c r="F1974" t="s">
        <v>2657</v>
      </c>
      <c r="G1974" t="s">
        <v>2828</v>
      </c>
      <c r="H1974">
        <v>43.22</v>
      </c>
      <c r="I1974">
        <v>41.73</v>
      </c>
    </row>
    <row r="1975" spans="1:9" x14ac:dyDescent="0.35">
      <c r="A1975">
        <v>43526</v>
      </c>
      <c r="B1975" s="1242">
        <v>45287</v>
      </c>
      <c r="C1975" s="1243">
        <v>0.49652777777777773</v>
      </c>
      <c r="D1975" t="s">
        <v>1131</v>
      </c>
      <c r="E1975" t="s">
        <v>1132</v>
      </c>
      <c r="F1975" t="s">
        <v>2657</v>
      </c>
      <c r="G1975" t="s">
        <v>2829</v>
      </c>
      <c r="H1975">
        <v>43.21</v>
      </c>
      <c r="I1975">
        <v>41.72</v>
      </c>
    </row>
    <row r="1976" spans="1:9" x14ac:dyDescent="0.35">
      <c r="A1976">
        <v>43527</v>
      </c>
      <c r="B1976" s="1242">
        <v>45287</v>
      </c>
      <c r="C1976" s="1243">
        <v>0.49652777777777773</v>
      </c>
      <c r="D1976" t="s">
        <v>1131</v>
      </c>
      <c r="E1976" t="s">
        <v>1132</v>
      </c>
      <c r="F1976" t="s">
        <v>2657</v>
      </c>
      <c r="G1976" t="s">
        <v>2830</v>
      </c>
      <c r="H1976">
        <v>43.19</v>
      </c>
      <c r="I1976">
        <v>41.71</v>
      </c>
    </row>
    <row r="1977" spans="1:9" x14ac:dyDescent="0.35">
      <c r="A1977">
        <v>43528</v>
      </c>
      <c r="B1977" s="1242">
        <v>45287</v>
      </c>
      <c r="C1977" s="1243">
        <v>0.49652777777777773</v>
      </c>
      <c r="D1977" t="s">
        <v>1131</v>
      </c>
      <c r="E1977" t="s">
        <v>1132</v>
      </c>
      <c r="F1977" t="s">
        <v>2657</v>
      </c>
      <c r="G1977" t="s">
        <v>2831</v>
      </c>
      <c r="H1977">
        <v>43.18</v>
      </c>
      <c r="I1977">
        <v>41.7</v>
      </c>
    </row>
    <row r="1978" spans="1:9" x14ac:dyDescent="0.35">
      <c r="A1978">
        <v>43529</v>
      </c>
      <c r="B1978" s="1242">
        <v>45287</v>
      </c>
      <c r="C1978" s="1243">
        <v>0.49652777777777773</v>
      </c>
      <c r="D1978" t="s">
        <v>1131</v>
      </c>
      <c r="E1978" t="s">
        <v>1132</v>
      </c>
      <c r="F1978" t="s">
        <v>2657</v>
      </c>
      <c r="G1978" t="s">
        <v>2832</v>
      </c>
      <c r="H1978">
        <v>43.17</v>
      </c>
      <c r="I1978">
        <v>41.69</v>
      </c>
    </row>
    <row r="1979" spans="1:9" x14ac:dyDescent="0.35">
      <c r="A1979">
        <v>43530</v>
      </c>
      <c r="B1979" s="1242">
        <v>45287</v>
      </c>
      <c r="C1979" s="1243">
        <v>0.49652777777777773</v>
      </c>
      <c r="D1979" t="s">
        <v>1131</v>
      </c>
      <c r="E1979" t="s">
        <v>1132</v>
      </c>
      <c r="F1979" t="s">
        <v>2657</v>
      </c>
      <c r="G1979" t="s">
        <v>2833</v>
      </c>
      <c r="H1979">
        <v>43.16</v>
      </c>
      <c r="I1979">
        <v>41.68</v>
      </c>
    </row>
    <row r="1980" spans="1:9" x14ac:dyDescent="0.35">
      <c r="A1980">
        <v>43531</v>
      </c>
      <c r="B1980" s="1242">
        <v>45287</v>
      </c>
      <c r="C1980" s="1243">
        <v>0.49652777777777773</v>
      </c>
      <c r="D1980" t="s">
        <v>1131</v>
      </c>
      <c r="E1980" t="s">
        <v>1132</v>
      </c>
      <c r="F1980" t="s">
        <v>2657</v>
      </c>
      <c r="G1980" t="s">
        <v>2834</v>
      </c>
      <c r="H1980">
        <v>43.15</v>
      </c>
      <c r="I1980">
        <v>41.67</v>
      </c>
    </row>
    <row r="1981" spans="1:9" x14ac:dyDescent="0.35">
      <c r="A1981">
        <v>43532</v>
      </c>
      <c r="B1981" s="1242">
        <v>45287</v>
      </c>
      <c r="C1981" s="1243">
        <v>0.49652777777777773</v>
      </c>
      <c r="D1981" t="s">
        <v>1131</v>
      </c>
      <c r="E1981" t="s">
        <v>1132</v>
      </c>
      <c r="F1981" t="s">
        <v>2657</v>
      </c>
      <c r="G1981" t="s">
        <v>2835</v>
      </c>
      <c r="H1981">
        <v>43.14</v>
      </c>
      <c r="I1981">
        <v>41.66</v>
      </c>
    </row>
    <row r="1982" spans="1:9" x14ac:dyDescent="0.35">
      <c r="A1982">
        <v>43533</v>
      </c>
      <c r="B1982" s="1242">
        <v>45287</v>
      </c>
      <c r="C1982" s="1243">
        <v>0.49652777777777773</v>
      </c>
      <c r="D1982" t="s">
        <v>1131</v>
      </c>
      <c r="E1982" t="s">
        <v>1132</v>
      </c>
      <c r="F1982" t="s">
        <v>2657</v>
      </c>
      <c r="G1982" t="s">
        <v>2836</v>
      </c>
      <c r="H1982">
        <v>43.13</v>
      </c>
      <c r="I1982">
        <v>41.65</v>
      </c>
    </row>
    <row r="1983" spans="1:9" x14ac:dyDescent="0.35">
      <c r="A1983">
        <v>43534</v>
      </c>
      <c r="B1983" s="1242">
        <v>45287</v>
      </c>
      <c r="C1983" s="1243">
        <v>0.49652777777777773</v>
      </c>
      <c r="D1983" t="s">
        <v>1131</v>
      </c>
      <c r="E1983" t="s">
        <v>1132</v>
      </c>
      <c r="F1983" t="s">
        <v>2657</v>
      </c>
      <c r="G1983" t="s">
        <v>2837</v>
      </c>
      <c r="H1983">
        <v>43.12</v>
      </c>
      <c r="I1983">
        <v>41.64</v>
      </c>
    </row>
    <row r="1984" spans="1:9" x14ac:dyDescent="0.35">
      <c r="A1984">
        <v>43535</v>
      </c>
      <c r="B1984" s="1242">
        <v>45287</v>
      </c>
      <c r="C1984" s="1243">
        <v>0.49652777777777773</v>
      </c>
      <c r="D1984" t="s">
        <v>1131</v>
      </c>
      <c r="E1984" t="s">
        <v>1132</v>
      </c>
      <c r="F1984" t="s">
        <v>2657</v>
      </c>
      <c r="G1984" t="s">
        <v>2838</v>
      </c>
      <c r="H1984">
        <v>43.11</v>
      </c>
      <c r="I1984">
        <v>41.63</v>
      </c>
    </row>
    <row r="1985" spans="1:9" x14ac:dyDescent="0.35">
      <c r="A1985">
        <v>43536</v>
      </c>
      <c r="B1985" s="1242">
        <v>45287</v>
      </c>
      <c r="C1985" s="1243">
        <v>0.49652777777777773</v>
      </c>
      <c r="D1985" t="s">
        <v>1131</v>
      </c>
      <c r="E1985" t="s">
        <v>1132</v>
      </c>
      <c r="F1985" t="s">
        <v>2657</v>
      </c>
      <c r="G1985" t="s">
        <v>2839</v>
      </c>
      <c r="H1985">
        <v>43.1</v>
      </c>
      <c r="I1985">
        <v>41.62</v>
      </c>
    </row>
    <row r="1986" spans="1:9" x14ac:dyDescent="0.35">
      <c r="A1986">
        <v>43537</v>
      </c>
      <c r="B1986" s="1242">
        <v>45287</v>
      </c>
      <c r="C1986" s="1243">
        <v>0.49652777777777773</v>
      </c>
      <c r="D1986" t="s">
        <v>1131</v>
      </c>
      <c r="E1986" t="s">
        <v>1132</v>
      </c>
      <c r="F1986" t="s">
        <v>2657</v>
      </c>
      <c r="G1986" t="s">
        <v>2840</v>
      </c>
      <c r="H1986">
        <v>43.09</v>
      </c>
      <c r="I1986">
        <v>41.61</v>
      </c>
    </row>
    <row r="1987" spans="1:9" x14ac:dyDescent="0.35">
      <c r="A1987">
        <v>43538</v>
      </c>
      <c r="B1987" s="1242">
        <v>45287</v>
      </c>
      <c r="C1987" s="1243">
        <v>0.49652777777777773</v>
      </c>
      <c r="D1987" t="s">
        <v>1131</v>
      </c>
      <c r="E1987" t="s">
        <v>1132</v>
      </c>
      <c r="F1987" t="s">
        <v>2657</v>
      </c>
      <c r="G1987" t="s">
        <v>2841</v>
      </c>
      <c r="H1987">
        <v>43.08</v>
      </c>
      <c r="I1987">
        <v>41.6</v>
      </c>
    </row>
    <row r="1988" spans="1:9" x14ac:dyDescent="0.35">
      <c r="A1988">
        <v>43539</v>
      </c>
      <c r="B1988" s="1242">
        <v>45287</v>
      </c>
      <c r="C1988" s="1243">
        <v>0.49652777777777773</v>
      </c>
      <c r="D1988" t="s">
        <v>1131</v>
      </c>
      <c r="E1988" t="s">
        <v>1132</v>
      </c>
      <c r="F1988" t="s">
        <v>2657</v>
      </c>
      <c r="G1988" t="s">
        <v>2842</v>
      </c>
      <c r="H1988">
        <v>43.07</v>
      </c>
      <c r="I1988">
        <v>41.59</v>
      </c>
    </row>
    <row r="1989" spans="1:9" x14ac:dyDescent="0.35">
      <c r="A1989">
        <v>43540</v>
      </c>
      <c r="B1989" s="1242">
        <v>45287</v>
      </c>
      <c r="C1989" s="1243">
        <v>0.49652777777777773</v>
      </c>
      <c r="D1989" t="s">
        <v>1131</v>
      </c>
      <c r="E1989" t="s">
        <v>1132</v>
      </c>
      <c r="F1989" t="s">
        <v>2657</v>
      </c>
      <c r="G1989" t="s">
        <v>2843</v>
      </c>
      <c r="H1989">
        <v>43.06</v>
      </c>
      <c r="I1989">
        <v>41.58</v>
      </c>
    </row>
    <row r="1990" spans="1:9" x14ac:dyDescent="0.35">
      <c r="A1990">
        <v>43541</v>
      </c>
      <c r="B1990" s="1242">
        <v>45287</v>
      </c>
      <c r="C1990" s="1243">
        <v>0.49652777777777773</v>
      </c>
      <c r="D1990" t="s">
        <v>1131</v>
      </c>
      <c r="E1990" t="s">
        <v>1132</v>
      </c>
      <c r="F1990" t="s">
        <v>2657</v>
      </c>
      <c r="G1990" t="s">
        <v>2844</v>
      </c>
      <c r="H1990">
        <v>43.05</v>
      </c>
      <c r="I1990">
        <v>41.57</v>
      </c>
    </row>
    <row r="1991" spans="1:9" x14ac:dyDescent="0.35">
      <c r="A1991">
        <v>43542</v>
      </c>
      <c r="B1991" s="1242">
        <v>45287</v>
      </c>
      <c r="C1991" s="1243">
        <v>0.49652777777777773</v>
      </c>
      <c r="D1991" t="s">
        <v>1131</v>
      </c>
      <c r="E1991" t="s">
        <v>1132</v>
      </c>
      <c r="F1991" t="s">
        <v>2657</v>
      </c>
      <c r="G1991" t="s">
        <v>2845</v>
      </c>
      <c r="H1991">
        <v>43.04</v>
      </c>
      <c r="I1991">
        <v>41.56</v>
      </c>
    </row>
    <row r="1992" spans="1:9" x14ac:dyDescent="0.35">
      <c r="A1992">
        <v>43543</v>
      </c>
      <c r="B1992" s="1242">
        <v>45287</v>
      </c>
      <c r="C1992" s="1243">
        <v>0.49652777777777773</v>
      </c>
      <c r="D1992" t="s">
        <v>1131</v>
      </c>
      <c r="E1992" t="s">
        <v>1132</v>
      </c>
      <c r="F1992" t="s">
        <v>2657</v>
      </c>
      <c r="G1992" t="s">
        <v>2846</v>
      </c>
      <c r="H1992">
        <v>43.03</v>
      </c>
      <c r="I1992">
        <v>41.55</v>
      </c>
    </row>
    <row r="1993" spans="1:9" x14ac:dyDescent="0.35">
      <c r="A1993">
        <v>43544</v>
      </c>
      <c r="B1993" s="1242">
        <v>45287</v>
      </c>
      <c r="C1993" s="1243">
        <v>0.49652777777777773</v>
      </c>
      <c r="D1993" t="s">
        <v>1131</v>
      </c>
      <c r="E1993" t="s">
        <v>1132</v>
      </c>
      <c r="F1993" t="s">
        <v>2657</v>
      </c>
      <c r="G1993" t="s">
        <v>2847</v>
      </c>
      <c r="H1993">
        <v>43.02</v>
      </c>
      <c r="I1993">
        <v>41.54</v>
      </c>
    </row>
    <row r="1994" spans="1:9" x14ac:dyDescent="0.35">
      <c r="A1994">
        <v>43545</v>
      </c>
      <c r="B1994" s="1242">
        <v>45287</v>
      </c>
      <c r="C1994" s="1243">
        <v>0.49652777777777773</v>
      </c>
      <c r="D1994" t="s">
        <v>1131</v>
      </c>
      <c r="E1994" t="s">
        <v>1132</v>
      </c>
      <c r="F1994" t="s">
        <v>2657</v>
      </c>
      <c r="G1994" t="s">
        <v>2848</v>
      </c>
      <c r="H1994">
        <v>43.01</v>
      </c>
      <c r="I1994">
        <v>41.54</v>
      </c>
    </row>
    <row r="1995" spans="1:9" x14ac:dyDescent="0.35">
      <c r="A1995">
        <v>43546</v>
      </c>
      <c r="B1995" s="1242">
        <v>45287</v>
      </c>
      <c r="C1995" s="1243">
        <v>0.49652777777777773</v>
      </c>
      <c r="D1995" t="s">
        <v>1131</v>
      </c>
      <c r="E1995" t="s">
        <v>1132</v>
      </c>
      <c r="F1995" t="s">
        <v>2657</v>
      </c>
      <c r="G1995" t="s">
        <v>2849</v>
      </c>
      <c r="H1995">
        <v>43</v>
      </c>
      <c r="I1995">
        <v>41.53</v>
      </c>
    </row>
    <row r="1996" spans="1:9" x14ac:dyDescent="0.35">
      <c r="A1996">
        <v>43547</v>
      </c>
      <c r="B1996" s="1242">
        <v>45287</v>
      </c>
      <c r="C1996" s="1243">
        <v>0.49652777777777773</v>
      </c>
      <c r="D1996" t="s">
        <v>1131</v>
      </c>
      <c r="E1996" t="s">
        <v>1132</v>
      </c>
      <c r="F1996" t="s">
        <v>2657</v>
      </c>
      <c r="G1996" t="s">
        <v>2850</v>
      </c>
      <c r="H1996">
        <v>42.99</v>
      </c>
      <c r="I1996">
        <v>41.52</v>
      </c>
    </row>
    <row r="1997" spans="1:9" x14ac:dyDescent="0.35">
      <c r="A1997">
        <v>43548</v>
      </c>
      <c r="B1997" s="1242">
        <v>45287</v>
      </c>
      <c r="C1997" s="1243">
        <v>0.49652777777777773</v>
      </c>
      <c r="D1997" t="s">
        <v>1131</v>
      </c>
      <c r="E1997" t="s">
        <v>1132</v>
      </c>
      <c r="F1997" t="s">
        <v>2657</v>
      </c>
      <c r="G1997" t="s">
        <v>2851</v>
      </c>
      <c r="H1997">
        <v>42.98</v>
      </c>
      <c r="I1997">
        <v>41.51</v>
      </c>
    </row>
    <row r="1998" spans="1:9" x14ac:dyDescent="0.35">
      <c r="A1998">
        <v>43549</v>
      </c>
      <c r="B1998" s="1242">
        <v>45287</v>
      </c>
      <c r="C1998" s="1243">
        <v>0.49652777777777773</v>
      </c>
      <c r="D1998" t="s">
        <v>1131</v>
      </c>
      <c r="E1998" t="s">
        <v>1132</v>
      </c>
      <c r="F1998" t="s">
        <v>2657</v>
      </c>
      <c r="G1998" t="s">
        <v>2852</v>
      </c>
      <c r="H1998">
        <v>42.97</v>
      </c>
      <c r="I1998">
        <v>41.5</v>
      </c>
    </row>
    <row r="1999" spans="1:9" x14ac:dyDescent="0.35">
      <c r="A1999">
        <v>43550</v>
      </c>
      <c r="B1999" s="1242">
        <v>45287</v>
      </c>
      <c r="C1999" s="1243">
        <v>0.49652777777777773</v>
      </c>
      <c r="D1999" t="s">
        <v>1131</v>
      </c>
      <c r="E1999" t="s">
        <v>1132</v>
      </c>
      <c r="F1999" t="s">
        <v>2657</v>
      </c>
      <c r="G1999" t="s">
        <v>2853</v>
      </c>
      <c r="H1999">
        <v>42.96</v>
      </c>
      <c r="I1999">
        <v>41.49</v>
      </c>
    </row>
    <row r="2000" spans="1:9" x14ac:dyDescent="0.35">
      <c r="A2000">
        <v>43551</v>
      </c>
      <c r="B2000" s="1242">
        <v>45287</v>
      </c>
      <c r="C2000" s="1243">
        <v>0.49652777777777773</v>
      </c>
      <c r="D2000" t="s">
        <v>1131</v>
      </c>
      <c r="E2000" t="s">
        <v>1132</v>
      </c>
      <c r="F2000" t="s">
        <v>2657</v>
      </c>
      <c r="G2000" t="s">
        <v>2854</v>
      </c>
      <c r="H2000">
        <v>42.95</v>
      </c>
      <c r="I2000">
        <v>41.48</v>
      </c>
    </row>
    <row r="2001" spans="1:9" x14ac:dyDescent="0.35">
      <c r="A2001">
        <v>43552</v>
      </c>
      <c r="B2001" s="1242">
        <v>45287</v>
      </c>
      <c r="C2001" s="1243">
        <v>0.49652777777777773</v>
      </c>
      <c r="D2001" t="s">
        <v>1131</v>
      </c>
      <c r="E2001" t="s">
        <v>1132</v>
      </c>
      <c r="F2001" t="s">
        <v>2657</v>
      </c>
      <c r="G2001" t="s">
        <v>2855</v>
      </c>
      <c r="H2001">
        <v>42.94</v>
      </c>
      <c r="I2001">
        <v>41.48</v>
      </c>
    </row>
    <row r="2002" spans="1:9" x14ac:dyDescent="0.35">
      <c r="A2002">
        <v>43553</v>
      </c>
      <c r="B2002" s="1242">
        <v>45287</v>
      </c>
      <c r="C2002" s="1243">
        <v>0.49652777777777773</v>
      </c>
      <c r="D2002" t="s">
        <v>1131</v>
      </c>
      <c r="E2002" t="s">
        <v>1132</v>
      </c>
      <c r="F2002" t="s">
        <v>2657</v>
      </c>
      <c r="G2002" t="s">
        <v>2856</v>
      </c>
      <c r="H2002">
        <v>42.93</v>
      </c>
      <c r="I2002">
        <v>41.47</v>
      </c>
    </row>
    <row r="2003" spans="1:9" x14ac:dyDescent="0.35">
      <c r="A2003">
        <v>43554</v>
      </c>
      <c r="B2003" s="1242">
        <v>45287</v>
      </c>
      <c r="C2003" s="1243">
        <v>0.49652777777777773</v>
      </c>
      <c r="D2003" t="s">
        <v>1131</v>
      </c>
      <c r="E2003" t="s">
        <v>1132</v>
      </c>
      <c r="F2003" t="s">
        <v>2657</v>
      </c>
      <c r="G2003" t="s">
        <v>2857</v>
      </c>
      <c r="H2003">
        <v>42.92</v>
      </c>
      <c r="I2003">
        <v>41.46</v>
      </c>
    </row>
    <row r="2004" spans="1:9" x14ac:dyDescent="0.35">
      <c r="A2004">
        <v>43555</v>
      </c>
      <c r="B2004" s="1242">
        <v>45287</v>
      </c>
      <c r="C2004" s="1243">
        <v>0.49652777777777773</v>
      </c>
      <c r="D2004" t="s">
        <v>1131</v>
      </c>
      <c r="E2004" t="s">
        <v>1132</v>
      </c>
      <c r="F2004" t="s">
        <v>2657</v>
      </c>
      <c r="G2004" t="s">
        <v>2858</v>
      </c>
      <c r="H2004">
        <v>42.92</v>
      </c>
      <c r="I2004">
        <v>41.45</v>
      </c>
    </row>
    <row r="2005" spans="1:9" x14ac:dyDescent="0.35">
      <c r="A2005">
        <v>43556</v>
      </c>
      <c r="B2005" s="1242">
        <v>45287</v>
      </c>
      <c r="C2005" s="1243">
        <v>0.49652777777777773</v>
      </c>
      <c r="D2005" t="s">
        <v>1131</v>
      </c>
      <c r="E2005" t="s">
        <v>1132</v>
      </c>
      <c r="F2005" t="s">
        <v>2657</v>
      </c>
      <c r="G2005" t="s">
        <v>2859</v>
      </c>
      <c r="H2005">
        <v>42.91</v>
      </c>
      <c r="I2005">
        <v>41.44</v>
      </c>
    </row>
    <row r="2006" spans="1:9" x14ac:dyDescent="0.35">
      <c r="A2006">
        <v>43557</v>
      </c>
      <c r="B2006" s="1242">
        <v>45287</v>
      </c>
      <c r="C2006" s="1243">
        <v>0.49652777777777773</v>
      </c>
      <c r="D2006" t="s">
        <v>1131</v>
      </c>
      <c r="E2006" t="s">
        <v>1132</v>
      </c>
      <c r="F2006" t="s">
        <v>2657</v>
      </c>
      <c r="G2006" t="s">
        <v>2860</v>
      </c>
      <c r="H2006">
        <v>42.9</v>
      </c>
      <c r="I2006">
        <v>41.44</v>
      </c>
    </row>
    <row r="2007" spans="1:9" x14ac:dyDescent="0.35">
      <c r="A2007">
        <v>43558</v>
      </c>
      <c r="B2007" s="1242">
        <v>45287</v>
      </c>
      <c r="C2007" s="1243">
        <v>0.49652777777777773</v>
      </c>
      <c r="D2007" t="s">
        <v>1131</v>
      </c>
      <c r="E2007" t="s">
        <v>1132</v>
      </c>
      <c r="F2007" t="s">
        <v>2657</v>
      </c>
      <c r="G2007" t="s">
        <v>2861</v>
      </c>
      <c r="H2007">
        <v>42.89</v>
      </c>
      <c r="I2007">
        <v>41.43</v>
      </c>
    </row>
    <row r="2008" spans="1:9" x14ac:dyDescent="0.35">
      <c r="A2008">
        <v>43559</v>
      </c>
      <c r="B2008" s="1242">
        <v>45287</v>
      </c>
      <c r="C2008" s="1243">
        <v>0.49652777777777773</v>
      </c>
      <c r="D2008" t="s">
        <v>1131</v>
      </c>
      <c r="E2008" t="s">
        <v>1132</v>
      </c>
      <c r="F2008" t="s">
        <v>2657</v>
      </c>
      <c r="G2008" t="s">
        <v>2862</v>
      </c>
      <c r="H2008">
        <v>42.88</v>
      </c>
      <c r="I2008">
        <v>41.42</v>
      </c>
    </row>
    <row r="2009" spans="1:9" x14ac:dyDescent="0.35">
      <c r="A2009">
        <v>43560</v>
      </c>
      <c r="B2009" s="1242">
        <v>45287</v>
      </c>
      <c r="C2009" s="1243">
        <v>0.49652777777777773</v>
      </c>
      <c r="D2009" t="s">
        <v>1131</v>
      </c>
      <c r="E2009" t="s">
        <v>1132</v>
      </c>
      <c r="F2009" t="s">
        <v>2657</v>
      </c>
      <c r="G2009" t="s">
        <v>2863</v>
      </c>
      <c r="H2009">
        <v>42.87</v>
      </c>
      <c r="I2009">
        <v>41.41</v>
      </c>
    </row>
    <row r="2010" spans="1:9" x14ac:dyDescent="0.35">
      <c r="A2010">
        <v>43561</v>
      </c>
      <c r="B2010" s="1242">
        <v>45287</v>
      </c>
      <c r="C2010" s="1243">
        <v>0.49652777777777773</v>
      </c>
      <c r="D2010" t="s">
        <v>1131</v>
      </c>
      <c r="E2010" t="s">
        <v>1132</v>
      </c>
      <c r="F2010" t="s">
        <v>2657</v>
      </c>
      <c r="G2010" t="s">
        <v>2864</v>
      </c>
      <c r="H2010">
        <v>42.87</v>
      </c>
      <c r="I2010">
        <v>41.41</v>
      </c>
    </row>
    <row r="2011" spans="1:9" x14ac:dyDescent="0.35">
      <c r="A2011">
        <v>43562</v>
      </c>
      <c r="B2011" s="1242">
        <v>45287</v>
      </c>
      <c r="C2011" s="1243">
        <v>0.49652777777777773</v>
      </c>
      <c r="D2011" t="s">
        <v>1131</v>
      </c>
      <c r="E2011" t="s">
        <v>1132</v>
      </c>
      <c r="F2011" t="s">
        <v>2657</v>
      </c>
      <c r="G2011" t="s">
        <v>2865</v>
      </c>
      <c r="H2011">
        <v>42.86</v>
      </c>
      <c r="I2011">
        <v>41.4</v>
      </c>
    </row>
    <row r="2012" spans="1:9" x14ac:dyDescent="0.35">
      <c r="A2012">
        <v>43563</v>
      </c>
      <c r="B2012" s="1242">
        <v>45287</v>
      </c>
      <c r="C2012" s="1243">
        <v>0.49652777777777773</v>
      </c>
      <c r="D2012" t="s">
        <v>1131</v>
      </c>
      <c r="E2012" t="s">
        <v>1132</v>
      </c>
      <c r="F2012" t="s">
        <v>2657</v>
      </c>
      <c r="G2012" t="s">
        <v>2866</v>
      </c>
      <c r="H2012">
        <v>42.85</v>
      </c>
      <c r="I2012">
        <v>41.39</v>
      </c>
    </row>
    <row r="2013" spans="1:9" x14ac:dyDescent="0.35">
      <c r="A2013">
        <v>43564</v>
      </c>
      <c r="B2013" s="1242">
        <v>45287</v>
      </c>
      <c r="C2013" s="1243">
        <v>0.49652777777777773</v>
      </c>
      <c r="D2013" t="s">
        <v>1131</v>
      </c>
      <c r="E2013" t="s">
        <v>1132</v>
      </c>
      <c r="F2013" t="s">
        <v>2657</v>
      </c>
      <c r="G2013" t="s">
        <v>2867</v>
      </c>
      <c r="H2013">
        <v>42.84</v>
      </c>
      <c r="I2013">
        <v>41.38</v>
      </c>
    </row>
    <row r="2014" spans="1:9" x14ac:dyDescent="0.35">
      <c r="A2014">
        <v>43565</v>
      </c>
      <c r="B2014" s="1242">
        <v>45287</v>
      </c>
      <c r="C2014" s="1243">
        <v>0.49652777777777773</v>
      </c>
      <c r="D2014" t="s">
        <v>1131</v>
      </c>
      <c r="E2014" t="s">
        <v>1132</v>
      </c>
      <c r="F2014" t="s">
        <v>2657</v>
      </c>
      <c r="G2014" t="s">
        <v>2868</v>
      </c>
      <c r="H2014">
        <v>42.83</v>
      </c>
      <c r="I2014">
        <v>41.38</v>
      </c>
    </row>
    <row r="2015" spans="1:9" x14ac:dyDescent="0.35">
      <c r="A2015">
        <v>43566</v>
      </c>
      <c r="B2015" s="1242">
        <v>45287</v>
      </c>
      <c r="C2015" s="1243">
        <v>0.49652777777777773</v>
      </c>
      <c r="D2015" t="s">
        <v>1131</v>
      </c>
      <c r="E2015" t="s">
        <v>1132</v>
      </c>
      <c r="F2015" t="s">
        <v>2657</v>
      </c>
      <c r="G2015" t="s">
        <v>2869</v>
      </c>
      <c r="H2015">
        <v>42.83</v>
      </c>
      <c r="I2015">
        <v>41.37</v>
      </c>
    </row>
    <row r="2016" spans="1:9" x14ac:dyDescent="0.35">
      <c r="A2016">
        <v>43567</v>
      </c>
      <c r="B2016" s="1242">
        <v>45287</v>
      </c>
      <c r="C2016" s="1243">
        <v>0.49652777777777773</v>
      </c>
      <c r="D2016" t="s">
        <v>1131</v>
      </c>
      <c r="E2016" t="s">
        <v>1132</v>
      </c>
      <c r="F2016" t="s">
        <v>2657</v>
      </c>
      <c r="G2016" t="s">
        <v>2870</v>
      </c>
      <c r="H2016">
        <v>42.82</v>
      </c>
      <c r="I2016">
        <v>41.36</v>
      </c>
    </row>
    <row r="2017" spans="1:9" x14ac:dyDescent="0.35">
      <c r="A2017">
        <v>43568</v>
      </c>
      <c r="B2017" s="1242">
        <v>45287</v>
      </c>
      <c r="C2017" s="1243">
        <v>0.49652777777777773</v>
      </c>
      <c r="D2017" t="s">
        <v>1131</v>
      </c>
      <c r="E2017" t="s">
        <v>1132</v>
      </c>
      <c r="F2017" t="s">
        <v>2657</v>
      </c>
      <c r="G2017" t="s">
        <v>2871</v>
      </c>
      <c r="H2017">
        <v>42.81</v>
      </c>
      <c r="I2017">
        <v>41.36</v>
      </c>
    </row>
    <row r="2018" spans="1:9" x14ac:dyDescent="0.35">
      <c r="A2018">
        <v>43569</v>
      </c>
      <c r="B2018" s="1242">
        <v>45287</v>
      </c>
      <c r="C2018" s="1243">
        <v>0.49652777777777773</v>
      </c>
      <c r="D2018" t="s">
        <v>1131</v>
      </c>
      <c r="E2018" t="s">
        <v>1132</v>
      </c>
      <c r="F2018" t="s">
        <v>2657</v>
      </c>
      <c r="G2018" t="s">
        <v>2872</v>
      </c>
      <c r="H2018">
        <v>42.8</v>
      </c>
      <c r="I2018">
        <v>41.35</v>
      </c>
    </row>
    <row r="2019" spans="1:9" x14ac:dyDescent="0.35">
      <c r="A2019">
        <v>43570</v>
      </c>
      <c r="B2019" s="1242">
        <v>45287</v>
      </c>
      <c r="C2019" s="1243">
        <v>0.49652777777777773</v>
      </c>
      <c r="D2019" t="s">
        <v>1131</v>
      </c>
      <c r="E2019" t="s">
        <v>1132</v>
      </c>
      <c r="F2019" t="s">
        <v>2657</v>
      </c>
      <c r="G2019" t="s">
        <v>2873</v>
      </c>
      <c r="H2019">
        <v>42.8</v>
      </c>
      <c r="I2019">
        <v>41.34</v>
      </c>
    </row>
    <row r="2020" spans="1:9" x14ac:dyDescent="0.35">
      <c r="A2020">
        <v>43571</v>
      </c>
      <c r="B2020" s="1242">
        <v>45287</v>
      </c>
      <c r="C2020" s="1243">
        <v>0.49652777777777773</v>
      </c>
      <c r="D2020" t="s">
        <v>1131</v>
      </c>
      <c r="E2020" t="s">
        <v>1132</v>
      </c>
      <c r="F2020" t="s">
        <v>2657</v>
      </c>
      <c r="G2020" t="s">
        <v>2874</v>
      </c>
      <c r="H2020">
        <v>42.79</v>
      </c>
      <c r="I2020">
        <v>41.33</v>
      </c>
    </row>
    <row r="2021" spans="1:9" x14ac:dyDescent="0.35">
      <c r="A2021">
        <v>43572</v>
      </c>
      <c r="B2021" s="1242">
        <v>45287</v>
      </c>
      <c r="C2021" s="1243">
        <v>0.49652777777777773</v>
      </c>
      <c r="D2021" t="s">
        <v>1131</v>
      </c>
      <c r="E2021" t="s">
        <v>1132</v>
      </c>
      <c r="F2021" t="s">
        <v>2657</v>
      </c>
      <c r="G2021" t="s">
        <v>2875</v>
      </c>
      <c r="H2021">
        <v>42.78</v>
      </c>
      <c r="I2021">
        <v>41.33</v>
      </c>
    </row>
    <row r="2022" spans="1:9" x14ac:dyDescent="0.35">
      <c r="A2022">
        <v>43573</v>
      </c>
      <c r="B2022" s="1242">
        <v>45287</v>
      </c>
      <c r="C2022" s="1243">
        <v>0.49652777777777773</v>
      </c>
      <c r="D2022" t="s">
        <v>1131</v>
      </c>
      <c r="E2022" t="s">
        <v>1132</v>
      </c>
      <c r="F2022" t="s">
        <v>2657</v>
      </c>
      <c r="G2022" t="s">
        <v>2876</v>
      </c>
      <c r="H2022">
        <v>42.77</v>
      </c>
      <c r="I2022">
        <v>41.32</v>
      </c>
    </row>
    <row r="2023" spans="1:9" x14ac:dyDescent="0.35">
      <c r="A2023">
        <v>43574</v>
      </c>
      <c r="B2023" s="1242">
        <v>45287</v>
      </c>
      <c r="C2023" s="1243">
        <v>0.49652777777777773</v>
      </c>
      <c r="D2023" t="s">
        <v>1131</v>
      </c>
      <c r="E2023" t="s">
        <v>1132</v>
      </c>
      <c r="F2023" t="s">
        <v>2657</v>
      </c>
      <c r="G2023" t="s">
        <v>2877</v>
      </c>
      <c r="H2023">
        <v>42.77</v>
      </c>
      <c r="I2023">
        <v>41.31</v>
      </c>
    </row>
    <row r="2024" spans="1:9" x14ac:dyDescent="0.35">
      <c r="A2024">
        <v>43575</v>
      </c>
      <c r="B2024" s="1242">
        <v>45287</v>
      </c>
      <c r="C2024" s="1243">
        <v>0.49652777777777773</v>
      </c>
      <c r="D2024" t="s">
        <v>1131</v>
      </c>
      <c r="E2024" t="s">
        <v>1132</v>
      </c>
      <c r="F2024" t="s">
        <v>2657</v>
      </c>
      <c r="G2024" t="s">
        <v>2878</v>
      </c>
      <c r="H2024">
        <v>42.76</v>
      </c>
      <c r="I2024">
        <v>41.31</v>
      </c>
    </row>
    <row r="2025" spans="1:9" x14ac:dyDescent="0.35">
      <c r="A2025">
        <v>43576</v>
      </c>
      <c r="B2025" s="1242">
        <v>45287</v>
      </c>
      <c r="C2025" s="1243">
        <v>0.49652777777777773</v>
      </c>
      <c r="D2025" t="s">
        <v>1131</v>
      </c>
      <c r="E2025" t="s">
        <v>1132</v>
      </c>
      <c r="F2025" t="s">
        <v>2657</v>
      </c>
      <c r="G2025" t="s">
        <v>2879</v>
      </c>
      <c r="H2025">
        <v>42.75</v>
      </c>
      <c r="I2025">
        <v>41.3</v>
      </c>
    </row>
    <row r="2026" spans="1:9" x14ac:dyDescent="0.35">
      <c r="A2026">
        <v>43577</v>
      </c>
      <c r="B2026" s="1242">
        <v>45287</v>
      </c>
      <c r="C2026" s="1243">
        <v>0.49652777777777773</v>
      </c>
      <c r="D2026" t="s">
        <v>1131</v>
      </c>
      <c r="E2026" t="s">
        <v>1132</v>
      </c>
      <c r="F2026" t="s">
        <v>2657</v>
      </c>
      <c r="G2026" t="s">
        <v>2880</v>
      </c>
      <c r="H2026">
        <v>42.74</v>
      </c>
      <c r="I2026">
        <v>41.29</v>
      </c>
    </row>
    <row r="2027" spans="1:9" x14ac:dyDescent="0.35">
      <c r="A2027">
        <v>43578</v>
      </c>
      <c r="B2027" s="1242">
        <v>45287</v>
      </c>
      <c r="C2027" s="1243">
        <v>0.49652777777777773</v>
      </c>
      <c r="D2027" t="s">
        <v>1131</v>
      </c>
      <c r="E2027" t="s">
        <v>1132</v>
      </c>
      <c r="F2027" t="s">
        <v>2657</v>
      </c>
      <c r="G2027" t="s">
        <v>2881</v>
      </c>
      <c r="H2027">
        <v>42.74</v>
      </c>
      <c r="I2027">
        <v>41.29</v>
      </c>
    </row>
    <row r="2028" spans="1:9" x14ac:dyDescent="0.35">
      <c r="A2028">
        <v>43579</v>
      </c>
      <c r="B2028" s="1242">
        <v>45287</v>
      </c>
      <c r="C2028" s="1243">
        <v>0.49652777777777773</v>
      </c>
      <c r="D2028" t="s">
        <v>1131</v>
      </c>
      <c r="E2028" t="s">
        <v>1132</v>
      </c>
      <c r="F2028" t="s">
        <v>2657</v>
      </c>
      <c r="G2028" t="s">
        <v>2882</v>
      </c>
      <c r="H2028">
        <v>42.73</v>
      </c>
      <c r="I2028">
        <v>41.28</v>
      </c>
    </row>
    <row r="2029" spans="1:9" x14ac:dyDescent="0.35">
      <c r="A2029">
        <v>43580</v>
      </c>
      <c r="B2029" s="1242">
        <v>45287</v>
      </c>
      <c r="C2029" s="1243">
        <v>0.49652777777777773</v>
      </c>
      <c r="D2029" t="s">
        <v>1131</v>
      </c>
      <c r="E2029" t="s">
        <v>1132</v>
      </c>
      <c r="F2029" t="s">
        <v>2657</v>
      </c>
      <c r="G2029" t="s">
        <v>2883</v>
      </c>
      <c r="H2029">
        <v>42.72</v>
      </c>
      <c r="I2029">
        <v>41.28</v>
      </c>
    </row>
    <row r="2030" spans="1:9" x14ac:dyDescent="0.35">
      <c r="A2030">
        <v>43581</v>
      </c>
      <c r="B2030" s="1242">
        <v>45287</v>
      </c>
      <c r="C2030" s="1243">
        <v>0.49652777777777773</v>
      </c>
      <c r="D2030" t="s">
        <v>1131</v>
      </c>
      <c r="E2030" t="s">
        <v>1132</v>
      </c>
      <c r="F2030" t="s">
        <v>2657</v>
      </c>
      <c r="G2030" t="s">
        <v>2884</v>
      </c>
      <c r="H2030">
        <v>42.72</v>
      </c>
      <c r="I2030">
        <v>41.27</v>
      </c>
    </row>
    <row r="2031" spans="1:9" x14ac:dyDescent="0.35">
      <c r="A2031">
        <v>43582</v>
      </c>
      <c r="B2031" s="1242">
        <v>45287</v>
      </c>
      <c r="C2031" s="1243">
        <v>0.49652777777777773</v>
      </c>
      <c r="D2031" t="s">
        <v>1131</v>
      </c>
      <c r="E2031" t="s">
        <v>1132</v>
      </c>
      <c r="F2031" t="s">
        <v>2657</v>
      </c>
      <c r="G2031" t="s">
        <v>2885</v>
      </c>
      <c r="H2031">
        <v>42.71</v>
      </c>
      <c r="I2031">
        <v>41.26</v>
      </c>
    </row>
    <row r="2032" spans="1:9" x14ac:dyDescent="0.35">
      <c r="A2032">
        <v>43583</v>
      </c>
      <c r="B2032" s="1242">
        <v>45287</v>
      </c>
      <c r="C2032" s="1243">
        <v>0.49652777777777773</v>
      </c>
      <c r="D2032" t="s">
        <v>1131</v>
      </c>
      <c r="E2032" t="s">
        <v>1132</v>
      </c>
      <c r="F2032" t="s">
        <v>2657</v>
      </c>
      <c r="G2032" t="s">
        <v>2886</v>
      </c>
      <c r="H2032">
        <v>42.7</v>
      </c>
      <c r="I2032">
        <v>41.26</v>
      </c>
    </row>
    <row r="2033" spans="1:9" x14ac:dyDescent="0.35">
      <c r="A2033">
        <v>43584</v>
      </c>
      <c r="B2033" s="1242">
        <v>45287</v>
      </c>
      <c r="C2033" s="1243">
        <v>0.49652777777777773</v>
      </c>
      <c r="D2033" t="s">
        <v>1131</v>
      </c>
      <c r="E2033" t="s">
        <v>1132</v>
      </c>
      <c r="F2033" t="s">
        <v>2657</v>
      </c>
      <c r="G2033" t="s">
        <v>2887</v>
      </c>
      <c r="H2033">
        <v>42.7</v>
      </c>
      <c r="I2033">
        <v>41.25</v>
      </c>
    </row>
    <row r="2034" spans="1:9" x14ac:dyDescent="0.35">
      <c r="A2034">
        <v>43585</v>
      </c>
      <c r="B2034" s="1242">
        <v>45287</v>
      </c>
      <c r="C2034" s="1243">
        <v>0.49652777777777773</v>
      </c>
      <c r="D2034" t="s">
        <v>1131</v>
      </c>
      <c r="E2034" t="s">
        <v>1132</v>
      </c>
      <c r="F2034" t="s">
        <v>2657</v>
      </c>
      <c r="G2034" t="s">
        <v>2888</v>
      </c>
      <c r="H2034">
        <v>42.69</v>
      </c>
      <c r="I2034">
        <v>41.24</v>
      </c>
    </row>
    <row r="2035" spans="1:9" x14ac:dyDescent="0.35">
      <c r="A2035">
        <v>43586</v>
      </c>
      <c r="B2035" s="1242">
        <v>45287</v>
      </c>
      <c r="C2035" s="1243">
        <v>0.49652777777777773</v>
      </c>
      <c r="D2035" t="s">
        <v>1131</v>
      </c>
      <c r="E2035" t="s">
        <v>1132</v>
      </c>
      <c r="F2035" t="s">
        <v>2657</v>
      </c>
      <c r="G2035" t="s">
        <v>2889</v>
      </c>
      <c r="H2035">
        <v>42.68</v>
      </c>
      <c r="I2035">
        <v>41.24</v>
      </c>
    </row>
    <row r="2036" spans="1:9" x14ac:dyDescent="0.35">
      <c r="A2036">
        <v>43587</v>
      </c>
      <c r="B2036" s="1242">
        <v>45287</v>
      </c>
      <c r="C2036" s="1243">
        <v>0.49652777777777773</v>
      </c>
      <c r="D2036" t="s">
        <v>1131</v>
      </c>
      <c r="E2036" t="s">
        <v>1132</v>
      </c>
      <c r="F2036" t="s">
        <v>2657</v>
      </c>
      <c r="G2036" t="s">
        <v>2890</v>
      </c>
      <c r="H2036">
        <v>42.68</v>
      </c>
      <c r="I2036">
        <v>41.23</v>
      </c>
    </row>
    <row r="2037" spans="1:9" x14ac:dyDescent="0.35">
      <c r="A2037">
        <v>43588</v>
      </c>
      <c r="B2037" s="1242">
        <v>45287</v>
      </c>
      <c r="C2037" s="1243">
        <v>0.49652777777777773</v>
      </c>
      <c r="D2037" t="s">
        <v>1131</v>
      </c>
      <c r="E2037" t="s">
        <v>1132</v>
      </c>
      <c r="F2037" t="s">
        <v>2657</v>
      </c>
      <c r="G2037" t="s">
        <v>2891</v>
      </c>
      <c r="H2037">
        <v>42.67</v>
      </c>
      <c r="I2037">
        <v>41.23</v>
      </c>
    </row>
    <row r="2038" spans="1:9" x14ac:dyDescent="0.35">
      <c r="A2038">
        <v>43589</v>
      </c>
      <c r="B2038" s="1242">
        <v>45287</v>
      </c>
      <c r="C2038" s="1243">
        <v>0.49652777777777773</v>
      </c>
      <c r="D2038" t="s">
        <v>1131</v>
      </c>
      <c r="E2038" t="s">
        <v>1132</v>
      </c>
      <c r="F2038" t="s">
        <v>2657</v>
      </c>
      <c r="G2038" t="s">
        <v>2892</v>
      </c>
      <c r="H2038">
        <v>42.66</v>
      </c>
      <c r="I2038">
        <v>41.22</v>
      </c>
    </row>
    <row r="2039" spans="1:9" x14ac:dyDescent="0.35">
      <c r="A2039">
        <v>43590</v>
      </c>
      <c r="B2039" s="1242">
        <v>45287</v>
      </c>
      <c r="C2039" s="1243">
        <v>0.49652777777777773</v>
      </c>
      <c r="D2039" t="s">
        <v>1131</v>
      </c>
      <c r="E2039" t="s">
        <v>1132</v>
      </c>
      <c r="F2039" t="s">
        <v>2657</v>
      </c>
      <c r="G2039" t="s">
        <v>2893</v>
      </c>
      <c r="H2039">
        <v>42.66</v>
      </c>
      <c r="I2039">
        <v>41.21</v>
      </c>
    </row>
    <row r="2040" spans="1:9" x14ac:dyDescent="0.35">
      <c r="A2040">
        <v>43591</v>
      </c>
      <c r="B2040" s="1242">
        <v>45287</v>
      </c>
      <c r="C2040" s="1243">
        <v>0.49652777777777773</v>
      </c>
      <c r="D2040" t="s">
        <v>1131</v>
      </c>
      <c r="E2040" t="s">
        <v>1132</v>
      </c>
      <c r="F2040" t="s">
        <v>2657</v>
      </c>
      <c r="G2040" t="s">
        <v>2894</v>
      </c>
      <c r="H2040">
        <v>42.65</v>
      </c>
      <c r="I2040">
        <v>41.21</v>
      </c>
    </row>
    <row r="2041" spans="1:9" x14ac:dyDescent="0.35">
      <c r="A2041">
        <v>43592</v>
      </c>
      <c r="B2041" s="1242">
        <v>45287</v>
      </c>
      <c r="C2041" s="1243">
        <v>0.49652777777777773</v>
      </c>
      <c r="D2041" t="s">
        <v>1131</v>
      </c>
      <c r="E2041" t="s">
        <v>1132</v>
      </c>
      <c r="F2041" t="s">
        <v>2657</v>
      </c>
      <c r="G2041" t="s">
        <v>2895</v>
      </c>
      <c r="H2041">
        <v>42.64</v>
      </c>
      <c r="I2041">
        <v>41.2</v>
      </c>
    </row>
    <row r="2042" spans="1:9" x14ac:dyDescent="0.35">
      <c r="A2042">
        <v>43593</v>
      </c>
      <c r="B2042" s="1242">
        <v>45287</v>
      </c>
      <c r="C2042" s="1243">
        <v>0.49652777777777773</v>
      </c>
      <c r="D2042" t="s">
        <v>1131</v>
      </c>
      <c r="E2042" t="s">
        <v>1132</v>
      </c>
      <c r="F2042" t="s">
        <v>2657</v>
      </c>
      <c r="G2042" t="s">
        <v>2896</v>
      </c>
      <c r="H2042">
        <v>42.64</v>
      </c>
      <c r="I2042">
        <v>41.2</v>
      </c>
    </row>
    <row r="2043" spans="1:9" x14ac:dyDescent="0.35">
      <c r="A2043">
        <v>43594</v>
      </c>
      <c r="B2043" s="1242">
        <v>45287</v>
      </c>
      <c r="C2043" s="1243">
        <v>0.49652777777777773</v>
      </c>
      <c r="D2043" t="s">
        <v>1131</v>
      </c>
      <c r="E2043" t="s">
        <v>1132</v>
      </c>
      <c r="F2043" t="s">
        <v>2657</v>
      </c>
      <c r="G2043" t="s">
        <v>2897</v>
      </c>
      <c r="H2043">
        <v>42.63</v>
      </c>
      <c r="I2043">
        <v>41.19</v>
      </c>
    </row>
    <row r="2044" spans="1:9" x14ac:dyDescent="0.35">
      <c r="A2044">
        <v>43595</v>
      </c>
      <c r="B2044" s="1242">
        <v>45287</v>
      </c>
      <c r="C2044" s="1243">
        <v>0.49652777777777773</v>
      </c>
      <c r="D2044" t="s">
        <v>1131</v>
      </c>
      <c r="E2044" t="s">
        <v>1132</v>
      </c>
      <c r="F2044" t="s">
        <v>2657</v>
      </c>
      <c r="G2044" t="s">
        <v>2898</v>
      </c>
      <c r="H2044">
        <v>42.63</v>
      </c>
      <c r="I2044">
        <v>41.19</v>
      </c>
    </row>
    <row r="2045" spans="1:9" x14ac:dyDescent="0.35">
      <c r="A2045">
        <v>43596</v>
      </c>
      <c r="B2045" s="1242">
        <v>45287</v>
      </c>
      <c r="C2045" s="1243">
        <v>0.49652777777777773</v>
      </c>
      <c r="D2045" t="s">
        <v>1131</v>
      </c>
      <c r="E2045" t="s">
        <v>1132</v>
      </c>
      <c r="F2045" t="s">
        <v>2657</v>
      </c>
      <c r="G2045" t="s">
        <v>2899</v>
      </c>
      <c r="H2045" s="1245">
        <v>42.76</v>
      </c>
      <c r="I2045" s="1245">
        <v>43.8</v>
      </c>
    </row>
    <row r="2046" spans="1:9" x14ac:dyDescent="0.35">
      <c r="A2046">
        <v>43597</v>
      </c>
      <c r="B2046" s="1242">
        <v>45287</v>
      </c>
      <c r="C2046" s="1243">
        <v>0.49652777777777773</v>
      </c>
      <c r="D2046" t="s">
        <v>1131</v>
      </c>
      <c r="E2046" t="s">
        <v>1132</v>
      </c>
      <c r="F2046" t="s">
        <v>2657</v>
      </c>
      <c r="G2046" t="s">
        <v>1195</v>
      </c>
      <c r="H2046">
        <v>45.47</v>
      </c>
      <c r="I2046">
        <v>43.8</v>
      </c>
    </row>
    <row r="2047" spans="1:9" x14ac:dyDescent="0.35">
      <c r="A2047">
        <v>43598</v>
      </c>
      <c r="B2047" s="1242">
        <v>45287</v>
      </c>
      <c r="C2047" s="1243">
        <v>0.49652777777777773</v>
      </c>
      <c r="D2047" t="s">
        <v>1131</v>
      </c>
      <c r="E2047" t="s">
        <v>1132</v>
      </c>
      <c r="F2047" t="s">
        <v>2657</v>
      </c>
      <c r="G2047" t="s">
        <v>1204</v>
      </c>
      <c r="H2047">
        <v>45.47</v>
      </c>
      <c r="I2047">
        <v>43.8</v>
      </c>
    </row>
    <row r="2048" spans="1:9" x14ac:dyDescent="0.35">
      <c r="A2048">
        <v>43599</v>
      </c>
      <c r="B2048" s="1242">
        <v>45287</v>
      </c>
      <c r="C2048" s="1243">
        <v>0.49652777777777773</v>
      </c>
      <c r="D2048" t="s">
        <v>1131</v>
      </c>
      <c r="E2048" t="s">
        <v>1132</v>
      </c>
      <c r="F2048" t="s">
        <v>2657</v>
      </c>
      <c r="G2048" t="s">
        <v>1213</v>
      </c>
      <c r="H2048">
        <v>45.47</v>
      </c>
      <c r="I2048">
        <v>43.8</v>
      </c>
    </row>
    <row r="2049" spans="1:9" x14ac:dyDescent="0.35">
      <c r="A2049">
        <v>43600</v>
      </c>
      <c r="B2049" s="1242">
        <v>45287</v>
      </c>
      <c r="C2049" s="1243">
        <v>0.49652777777777773</v>
      </c>
      <c r="D2049" t="s">
        <v>1131</v>
      </c>
      <c r="E2049" t="s">
        <v>1132</v>
      </c>
      <c r="F2049" t="s">
        <v>2657</v>
      </c>
      <c r="G2049" t="s">
        <v>1222</v>
      </c>
      <c r="H2049">
        <v>45.47</v>
      </c>
      <c r="I2049">
        <v>43.8</v>
      </c>
    </row>
    <row r="2050" spans="1:9" x14ac:dyDescent="0.35">
      <c r="A2050">
        <v>43601</v>
      </c>
      <c r="B2050" s="1242">
        <v>45287</v>
      </c>
      <c r="C2050" s="1243">
        <v>0.49652777777777773</v>
      </c>
      <c r="D2050" t="s">
        <v>1131</v>
      </c>
      <c r="E2050" t="s">
        <v>1132</v>
      </c>
      <c r="F2050" t="s">
        <v>2657</v>
      </c>
      <c r="G2050" t="s">
        <v>1231</v>
      </c>
      <c r="H2050">
        <v>45.47</v>
      </c>
      <c r="I2050">
        <v>43.8</v>
      </c>
    </row>
    <row r="2051" spans="1:9" x14ac:dyDescent="0.35">
      <c r="A2051">
        <v>43602</v>
      </c>
      <c r="B2051" s="1242">
        <v>45287</v>
      </c>
      <c r="C2051" s="1243">
        <v>0.49652777777777773</v>
      </c>
      <c r="D2051" t="s">
        <v>1131</v>
      </c>
      <c r="E2051" t="s">
        <v>1132</v>
      </c>
      <c r="F2051" t="s">
        <v>2657</v>
      </c>
      <c r="G2051" t="s">
        <v>1240</v>
      </c>
      <c r="H2051">
        <v>45.47</v>
      </c>
      <c r="I2051">
        <v>43.8</v>
      </c>
    </row>
    <row r="2052" spans="1:9" x14ac:dyDescent="0.35">
      <c r="A2052">
        <v>43603</v>
      </c>
      <c r="B2052" s="1242">
        <v>45287</v>
      </c>
      <c r="C2052" s="1243">
        <v>0.49652777777777773</v>
      </c>
      <c r="D2052" t="s">
        <v>1131</v>
      </c>
      <c r="E2052" t="s">
        <v>1132</v>
      </c>
      <c r="F2052" t="s">
        <v>2657</v>
      </c>
      <c r="G2052" t="s">
        <v>1249</v>
      </c>
      <c r="H2052">
        <v>45.47</v>
      </c>
      <c r="I2052">
        <v>43.8</v>
      </c>
    </row>
    <row r="2053" spans="1:9" x14ac:dyDescent="0.35">
      <c r="A2053">
        <v>43604</v>
      </c>
      <c r="B2053" s="1242">
        <v>45287</v>
      </c>
      <c r="C2053" s="1243">
        <v>0.49652777777777773</v>
      </c>
      <c r="D2053" t="s">
        <v>1131</v>
      </c>
      <c r="E2053" t="s">
        <v>1132</v>
      </c>
      <c r="F2053" t="s">
        <v>2657</v>
      </c>
      <c r="G2053" t="s">
        <v>1258</v>
      </c>
      <c r="H2053">
        <v>45.47</v>
      </c>
      <c r="I2053">
        <v>43.8</v>
      </c>
    </row>
    <row r="2054" spans="1:9" x14ac:dyDescent="0.35">
      <c r="A2054">
        <v>43605</v>
      </c>
      <c r="B2054" s="1242">
        <v>45287</v>
      </c>
      <c r="C2054" s="1243">
        <v>0.49652777777777773</v>
      </c>
      <c r="D2054" t="s">
        <v>1131</v>
      </c>
      <c r="E2054" t="s">
        <v>1132</v>
      </c>
      <c r="F2054" t="s">
        <v>2657</v>
      </c>
      <c r="G2054" t="s">
        <v>1267</v>
      </c>
      <c r="H2054">
        <v>45.47</v>
      </c>
      <c r="I2054">
        <v>43.8</v>
      </c>
    </row>
    <row r="2055" spans="1:9" x14ac:dyDescent="0.35">
      <c r="A2055">
        <v>43606</v>
      </c>
      <c r="B2055" s="1242">
        <v>45287</v>
      </c>
      <c r="C2055" s="1243">
        <v>0.49652777777777773</v>
      </c>
      <c r="D2055" t="s">
        <v>1131</v>
      </c>
      <c r="E2055" t="s">
        <v>1132</v>
      </c>
      <c r="F2055" t="s">
        <v>2657</v>
      </c>
      <c r="G2055" t="s">
        <v>1276</v>
      </c>
      <c r="H2055">
        <v>45.47</v>
      </c>
      <c r="I2055">
        <v>43.8</v>
      </c>
    </row>
    <row r="2056" spans="1:9" x14ac:dyDescent="0.35">
      <c r="A2056">
        <v>43607</v>
      </c>
      <c r="B2056" s="1242">
        <v>45287</v>
      </c>
      <c r="C2056" s="1243">
        <v>0.49652777777777773</v>
      </c>
      <c r="D2056" t="s">
        <v>1131</v>
      </c>
      <c r="E2056" t="s">
        <v>1132</v>
      </c>
      <c r="F2056" t="s">
        <v>2657</v>
      </c>
      <c r="G2056" t="s">
        <v>1285</v>
      </c>
      <c r="H2056">
        <v>45.47</v>
      </c>
      <c r="I2056">
        <v>43.8</v>
      </c>
    </row>
    <row r="2057" spans="1:9" x14ac:dyDescent="0.35">
      <c r="A2057">
        <v>43608</v>
      </c>
      <c r="B2057" s="1242">
        <v>45287</v>
      </c>
      <c r="C2057" s="1243">
        <v>0.49652777777777773</v>
      </c>
      <c r="D2057" t="s">
        <v>1131</v>
      </c>
      <c r="E2057" t="s">
        <v>1132</v>
      </c>
      <c r="F2057" t="s">
        <v>2657</v>
      </c>
      <c r="G2057" t="s">
        <v>1294</v>
      </c>
      <c r="H2057">
        <v>45.47</v>
      </c>
      <c r="I2057">
        <v>43.8</v>
      </c>
    </row>
    <row r="2058" spans="1:9" x14ac:dyDescent="0.35">
      <c r="A2058">
        <v>43609</v>
      </c>
      <c r="B2058" s="1242">
        <v>45287</v>
      </c>
      <c r="C2058" s="1243">
        <v>0.49652777777777773</v>
      </c>
      <c r="D2058" t="s">
        <v>1131</v>
      </c>
      <c r="E2058" t="s">
        <v>1132</v>
      </c>
      <c r="F2058" t="s">
        <v>2657</v>
      </c>
      <c r="G2058" t="s">
        <v>1372</v>
      </c>
      <c r="H2058">
        <v>45.47</v>
      </c>
      <c r="I2058">
        <v>43.8</v>
      </c>
    </row>
    <row r="2059" spans="1:9" x14ac:dyDescent="0.35">
      <c r="A2059">
        <v>43610</v>
      </c>
      <c r="B2059" s="1242">
        <v>45287</v>
      </c>
      <c r="C2059" s="1243">
        <v>0.49652777777777773</v>
      </c>
      <c r="D2059" t="s">
        <v>1131</v>
      </c>
      <c r="E2059" t="s">
        <v>1132</v>
      </c>
      <c r="F2059" t="s">
        <v>2657</v>
      </c>
      <c r="G2059" t="s">
        <v>1377</v>
      </c>
      <c r="H2059">
        <v>45.47</v>
      </c>
      <c r="I2059">
        <v>43.8</v>
      </c>
    </row>
    <row r="2060" spans="1:9" x14ac:dyDescent="0.35">
      <c r="A2060">
        <v>43611</v>
      </c>
      <c r="B2060" s="1242">
        <v>45287</v>
      </c>
      <c r="C2060" s="1243">
        <v>0.49652777777777773</v>
      </c>
      <c r="D2060" t="s">
        <v>1131</v>
      </c>
      <c r="E2060" t="s">
        <v>1132</v>
      </c>
      <c r="F2060" t="s">
        <v>2657</v>
      </c>
      <c r="G2060" t="s">
        <v>1382</v>
      </c>
      <c r="H2060">
        <v>45.47</v>
      </c>
      <c r="I2060">
        <v>43.8</v>
      </c>
    </row>
    <row r="2061" spans="1:9" x14ac:dyDescent="0.35">
      <c r="A2061">
        <v>43612</v>
      </c>
      <c r="B2061" s="1242">
        <v>45287</v>
      </c>
      <c r="C2061" s="1243">
        <v>0.49652777777777773</v>
      </c>
      <c r="D2061" t="s">
        <v>1131</v>
      </c>
      <c r="E2061" t="s">
        <v>1132</v>
      </c>
      <c r="F2061" t="s">
        <v>2657</v>
      </c>
      <c r="G2061" t="s">
        <v>1387</v>
      </c>
      <c r="H2061">
        <v>45.47</v>
      </c>
      <c r="I2061">
        <v>43.8</v>
      </c>
    </row>
    <row r="2062" spans="1:9" x14ac:dyDescent="0.35">
      <c r="A2062">
        <v>43613</v>
      </c>
      <c r="B2062" s="1242">
        <v>45287</v>
      </c>
      <c r="C2062" s="1243">
        <v>0.49652777777777773</v>
      </c>
      <c r="D2062" t="s">
        <v>1131</v>
      </c>
      <c r="E2062" t="s">
        <v>1132</v>
      </c>
      <c r="F2062" t="s">
        <v>2657</v>
      </c>
      <c r="G2062" t="s">
        <v>1392</v>
      </c>
      <c r="H2062">
        <v>45.47</v>
      </c>
      <c r="I2062">
        <v>43.8</v>
      </c>
    </row>
    <row r="2063" spans="1:9" x14ac:dyDescent="0.35">
      <c r="A2063">
        <v>43614</v>
      </c>
      <c r="B2063" s="1242">
        <v>45287</v>
      </c>
      <c r="C2063" s="1243">
        <v>0.49652777777777773</v>
      </c>
      <c r="D2063" t="s">
        <v>1131</v>
      </c>
      <c r="E2063" t="s">
        <v>1132</v>
      </c>
      <c r="F2063" t="s">
        <v>2657</v>
      </c>
      <c r="G2063" t="s">
        <v>1397</v>
      </c>
      <c r="H2063">
        <v>45.47</v>
      </c>
      <c r="I2063">
        <v>43.8</v>
      </c>
    </row>
    <row r="2064" spans="1:9" x14ac:dyDescent="0.35">
      <c r="A2064">
        <v>43615</v>
      </c>
      <c r="B2064" s="1242">
        <v>45287</v>
      </c>
      <c r="C2064" s="1243">
        <v>0.49652777777777773</v>
      </c>
      <c r="D2064" t="s">
        <v>1131</v>
      </c>
      <c r="E2064" t="s">
        <v>1132</v>
      </c>
      <c r="F2064" t="s">
        <v>2657</v>
      </c>
      <c r="G2064" t="s">
        <v>1402</v>
      </c>
      <c r="H2064">
        <v>45.47</v>
      </c>
      <c r="I2064">
        <v>43.8</v>
      </c>
    </row>
    <row r="2065" spans="1:9" x14ac:dyDescent="0.35">
      <c r="A2065">
        <v>43616</v>
      </c>
      <c r="B2065" s="1242">
        <v>45287</v>
      </c>
      <c r="C2065" s="1243">
        <v>0.49652777777777773</v>
      </c>
      <c r="D2065" t="s">
        <v>1131</v>
      </c>
      <c r="E2065" t="s">
        <v>1132</v>
      </c>
      <c r="F2065" t="s">
        <v>2657</v>
      </c>
      <c r="G2065" t="s">
        <v>1407</v>
      </c>
      <c r="H2065">
        <v>45.47</v>
      </c>
      <c r="I2065">
        <v>43.8</v>
      </c>
    </row>
    <row r="2066" spans="1:9" x14ac:dyDescent="0.35">
      <c r="A2066">
        <v>43617</v>
      </c>
      <c r="B2066" s="1242">
        <v>45287</v>
      </c>
      <c r="C2066" s="1243">
        <v>0.49652777777777773</v>
      </c>
      <c r="D2066" t="s">
        <v>1131</v>
      </c>
      <c r="E2066" t="s">
        <v>1132</v>
      </c>
      <c r="F2066" t="s">
        <v>2657</v>
      </c>
      <c r="G2066" t="s">
        <v>1412</v>
      </c>
      <c r="H2066">
        <v>45.47</v>
      </c>
      <c r="I2066">
        <v>43.8</v>
      </c>
    </row>
    <row r="2067" spans="1:9" x14ac:dyDescent="0.35">
      <c r="A2067">
        <v>43618</v>
      </c>
      <c r="B2067" s="1242">
        <v>45287</v>
      </c>
      <c r="C2067" s="1243">
        <v>0.49652777777777773</v>
      </c>
      <c r="D2067" t="s">
        <v>1131</v>
      </c>
      <c r="E2067" t="s">
        <v>1132</v>
      </c>
      <c r="F2067" t="s">
        <v>2657</v>
      </c>
      <c r="G2067" t="s">
        <v>1417</v>
      </c>
      <c r="H2067">
        <v>45.47</v>
      </c>
      <c r="I2067">
        <v>43.8</v>
      </c>
    </row>
    <row r="2068" spans="1:9" x14ac:dyDescent="0.35">
      <c r="A2068">
        <v>43619</v>
      </c>
      <c r="B2068" s="1242">
        <v>45287</v>
      </c>
      <c r="C2068" s="1243">
        <v>0.49652777777777773</v>
      </c>
      <c r="D2068" t="s">
        <v>1131</v>
      </c>
      <c r="E2068" t="s">
        <v>1132</v>
      </c>
      <c r="F2068" t="s">
        <v>2657</v>
      </c>
      <c r="G2068" t="s">
        <v>1422</v>
      </c>
      <c r="H2068">
        <v>45.47</v>
      </c>
      <c r="I2068">
        <v>43.8</v>
      </c>
    </row>
    <row r="2069" spans="1:9" x14ac:dyDescent="0.35">
      <c r="A2069">
        <v>43620</v>
      </c>
      <c r="B2069" s="1242">
        <v>45287</v>
      </c>
      <c r="C2069" s="1243">
        <v>0.49652777777777773</v>
      </c>
      <c r="D2069" t="s">
        <v>1131</v>
      </c>
      <c r="E2069" t="s">
        <v>1132</v>
      </c>
      <c r="F2069" t="s">
        <v>2657</v>
      </c>
      <c r="G2069" t="s">
        <v>1427</v>
      </c>
      <c r="H2069">
        <v>45.47</v>
      </c>
      <c r="I2069">
        <v>43.8</v>
      </c>
    </row>
    <row r="2070" spans="1:9" x14ac:dyDescent="0.35">
      <c r="A2070">
        <v>43621</v>
      </c>
      <c r="B2070" s="1242">
        <v>45287</v>
      </c>
      <c r="C2070" s="1243">
        <v>0.49652777777777773</v>
      </c>
      <c r="D2070" t="s">
        <v>1131</v>
      </c>
      <c r="E2070" t="s">
        <v>1132</v>
      </c>
      <c r="F2070" t="s">
        <v>2657</v>
      </c>
      <c r="G2070" t="s">
        <v>1432</v>
      </c>
      <c r="H2070">
        <v>45.47</v>
      </c>
      <c r="I2070">
        <v>43.8</v>
      </c>
    </row>
    <row r="2071" spans="1:9" x14ac:dyDescent="0.35">
      <c r="A2071">
        <v>43622</v>
      </c>
      <c r="B2071" s="1242">
        <v>45287</v>
      </c>
      <c r="C2071" s="1243">
        <v>0.49652777777777773</v>
      </c>
      <c r="D2071" t="s">
        <v>1131</v>
      </c>
      <c r="E2071" t="s">
        <v>1132</v>
      </c>
      <c r="F2071" t="s">
        <v>2657</v>
      </c>
      <c r="G2071" t="s">
        <v>1437</v>
      </c>
      <c r="H2071">
        <v>45.47</v>
      </c>
      <c r="I2071">
        <v>43.8</v>
      </c>
    </row>
    <row r="2072" spans="1:9" x14ac:dyDescent="0.35">
      <c r="A2072">
        <v>43623</v>
      </c>
      <c r="B2072" s="1242">
        <v>45287</v>
      </c>
      <c r="C2072" s="1243">
        <v>0.49652777777777773</v>
      </c>
      <c r="D2072" t="s">
        <v>1131</v>
      </c>
      <c r="E2072" t="s">
        <v>1132</v>
      </c>
      <c r="F2072" t="s">
        <v>2657</v>
      </c>
      <c r="G2072" t="s">
        <v>1442</v>
      </c>
      <c r="H2072">
        <v>45.47</v>
      </c>
      <c r="I2072">
        <v>43.8</v>
      </c>
    </row>
    <row r="2073" spans="1:9" x14ac:dyDescent="0.35">
      <c r="A2073">
        <v>43624</v>
      </c>
      <c r="B2073" s="1242">
        <v>45287</v>
      </c>
      <c r="C2073" s="1243">
        <v>0.49652777777777773</v>
      </c>
      <c r="D2073" t="s">
        <v>1131</v>
      </c>
      <c r="E2073" t="s">
        <v>1132</v>
      </c>
      <c r="F2073" t="s">
        <v>2657</v>
      </c>
      <c r="G2073" t="s">
        <v>1447</v>
      </c>
      <c r="H2073">
        <v>45.47</v>
      </c>
      <c r="I2073">
        <v>43.8</v>
      </c>
    </row>
    <row r="2074" spans="1:9" x14ac:dyDescent="0.35">
      <c r="A2074">
        <v>43625</v>
      </c>
      <c r="B2074" s="1242">
        <v>45287</v>
      </c>
      <c r="C2074" s="1243">
        <v>0.49652777777777773</v>
      </c>
      <c r="D2074" t="s">
        <v>1131</v>
      </c>
      <c r="E2074" t="s">
        <v>1132</v>
      </c>
      <c r="F2074" t="s">
        <v>2657</v>
      </c>
      <c r="G2074" t="s">
        <v>1452</v>
      </c>
      <c r="H2074">
        <v>45.47</v>
      </c>
      <c r="I2074">
        <v>43.8</v>
      </c>
    </row>
    <row r="2075" spans="1:9" x14ac:dyDescent="0.35">
      <c r="A2075">
        <v>43626</v>
      </c>
      <c r="B2075" s="1242">
        <v>45287</v>
      </c>
      <c r="C2075" s="1243">
        <v>0.49652777777777773</v>
      </c>
      <c r="D2075" t="s">
        <v>1131</v>
      </c>
      <c r="E2075" t="s">
        <v>1132</v>
      </c>
      <c r="F2075" t="s">
        <v>2657</v>
      </c>
      <c r="G2075" t="s">
        <v>1457</v>
      </c>
      <c r="H2075">
        <v>45.47</v>
      </c>
      <c r="I2075">
        <v>43.8</v>
      </c>
    </row>
    <row r="2076" spans="1:9" x14ac:dyDescent="0.35">
      <c r="A2076">
        <v>43627</v>
      </c>
      <c r="B2076" s="1242">
        <v>45287</v>
      </c>
      <c r="C2076" s="1243">
        <v>0.49652777777777773</v>
      </c>
      <c r="D2076" t="s">
        <v>1131</v>
      </c>
      <c r="E2076" t="s">
        <v>1132</v>
      </c>
      <c r="F2076" t="s">
        <v>2657</v>
      </c>
      <c r="G2076" t="s">
        <v>1462</v>
      </c>
      <c r="H2076">
        <v>45.47</v>
      </c>
      <c r="I2076">
        <v>43.8</v>
      </c>
    </row>
    <row r="2077" spans="1:9" x14ac:dyDescent="0.35">
      <c r="A2077">
        <v>43628</v>
      </c>
      <c r="B2077" s="1242">
        <v>45287</v>
      </c>
      <c r="C2077" s="1243">
        <v>0.49652777777777773</v>
      </c>
      <c r="D2077" t="s">
        <v>1131</v>
      </c>
      <c r="E2077" t="s">
        <v>1132</v>
      </c>
      <c r="F2077" t="s">
        <v>2657</v>
      </c>
      <c r="G2077" t="s">
        <v>1467</v>
      </c>
      <c r="H2077">
        <v>45.47</v>
      </c>
      <c r="I2077">
        <v>43.8</v>
      </c>
    </row>
    <row r="2078" spans="1:9" x14ac:dyDescent="0.35">
      <c r="A2078">
        <v>43629</v>
      </c>
      <c r="B2078" s="1242">
        <v>45287</v>
      </c>
      <c r="C2078" s="1243">
        <v>0.49652777777777773</v>
      </c>
      <c r="D2078" t="s">
        <v>1131</v>
      </c>
      <c r="E2078" t="s">
        <v>1132</v>
      </c>
      <c r="F2078" t="s">
        <v>2657</v>
      </c>
      <c r="G2078" t="s">
        <v>1472</v>
      </c>
      <c r="H2078">
        <v>45.47</v>
      </c>
      <c r="I2078">
        <v>43.8</v>
      </c>
    </row>
    <row r="2079" spans="1:9" x14ac:dyDescent="0.35">
      <c r="A2079">
        <v>43630</v>
      </c>
      <c r="B2079" s="1242">
        <v>45287</v>
      </c>
      <c r="C2079" s="1243">
        <v>0.49652777777777773</v>
      </c>
      <c r="D2079" t="s">
        <v>1131</v>
      </c>
      <c r="E2079" t="s">
        <v>1132</v>
      </c>
      <c r="F2079" t="s">
        <v>2657</v>
      </c>
      <c r="G2079" t="s">
        <v>1477</v>
      </c>
      <c r="H2079">
        <v>45.47</v>
      </c>
      <c r="I2079">
        <v>43.8</v>
      </c>
    </row>
    <row r="2080" spans="1:9" x14ac:dyDescent="0.35">
      <c r="A2080">
        <v>43631</v>
      </c>
      <c r="B2080" s="1242">
        <v>45287</v>
      </c>
      <c r="C2080" s="1243">
        <v>0.49652777777777773</v>
      </c>
      <c r="D2080" t="s">
        <v>1131</v>
      </c>
      <c r="E2080" t="s">
        <v>1132</v>
      </c>
      <c r="F2080" t="s">
        <v>2657</v>
      </c>
      <c r="G2080" t="s">
        <v>1482</v>
      </c>
      <c r="H2080">
        <v>45.47</v>
      </c>
      <c r="I2080">
        <v>43.8</v>
      </c>
    </row>
    <row r="2081" spans="1:9" x14ac:dyDescent="0.35">
      <c r="A2081">
        <v>43632</v>
      </c>
      <c r="B2081" s="1242">
        <v>45287</v>
      </c>
      <c r="C2081" s="1243">
        <v>0.49652777777777773</v>
      </c>
      <c r="D2081" t="s">
        <v>1131</v>
      </c>
      <c r="E2081" t="s">
        <v>1132</v>
      </c>
      <c r="F2081" t="s">
        <v>2657</v>
      </c>
      <c r="G2081" t="s">
        <v>1487</v>
      </c>
      <c r="H2081">
        <v>45.47</v>
      </c>
      <c r="I2081">
        <v>43.8</v>
      </c>
    </row>
    <row r="2082" spans="1:9" x14ac:dyDescent="0.35">
      <c r="A2082">
        <v>43633</v>
      </c>
      <c r="B2082" s="1242">
        <v>45287</v>
      </c>
      <c r="C2082" s="1243">
        <v>0.49652777777777773</v>
      </c>
      <c r="D2082" t="s">
        <v>1131</v>
      </c>
      <c r="E2082" t="s">
        <v>1132</v>
      </c>
      <c r="F2082" t="s">
        <v>2657</v>
      </c>
      <c r="G2082" t="s">
        <v>1492</v>
      </c>
      <c r="H2082">
        <v>45.47</v>
      </c>
      <c r="I2082">
        <v>43.8</v>
      </c>
    </row>
    <row r="2083" spans="1:9" x14ac:dyDescent="0.35">
      <c r="A2083">
        <v>43634</v>
      </c>
      <c r="B2083" s="1242">
        <v>45287</v>
      </c>
      <c r="C2083" s="1243">
        <v>0.49652777777777773</v>
      </c>
      <c r="D2083" t="s">
        <v>1131</v>
      </c>
      <c r="E2083" t="s">
        <v>1132</v>
      </c>
      <c r="F2083" t="s">
        <v>2657</v>
      </c>
      <c r="G2083" t="s">
        <v>1497</v>
      </c>
      <c r="H2083">
        <v>45.47</v>
      </c>
      <c r="I2083">
        <v>43.8</v>
      </c>
    </row>
    <row r="2084" spans="1:9" x14ac:dyDescent="0.35">
      <c r="A2084">
        <v>43635</v>
      </c>
      <c r="B2084" s="1242">
        <v>45287</v>
      </c>
      <c r="C2084" s="1243">
        <v>0.49652777777777773</v>
      </c>
      <c r="D2084" t="s">
        <v>1131</v>
      </c>
      <c r="E2084" t="s">
        <v>1132</v>
      </c>
      <c r="F2084" t="s">
        <v>2657</v>
      </c>
      <c r="G2084" t="s">
        <v>1502</v>
      </c>
      <c r="H2084">
        <v>45.47</v>
      </c>
      <c r="I2084">
        <v>43.8</v>
      </c>
    </row>
    <row r="2085" spans="1:9" x14ac:dyDescent="0.35">
      <c r="A2085">
        <v>43636</v>
      </c>
      <c r="B2085" s="1242">
        <v>45287</v>
      </c>
      <c r="C2085" s="1243">
        <v>0.49652777777777773</v>
      </c>
      <c r="D2085" t="s">
        <v>1131</v>
      </c>
      <c r="E2085" t="s">
        <v>1132</v>
      </c>
      <c r="F2085" t="s">
        <v>2657</v>
      </c>
      <c r="G2085" t="s">
        <v>1507</v>
      </c>
      <c r="H2085">
        <v>45.47</v>
      </c>
      <c r="I2085">
        <v>43.8</v>
      </c>
    </row>
    <row r="2086" spans="1:9" x14ac:dyDescent="0.35">
      <c r="A2086">
        <v>43637</v>
      </c>
      <c r="B2086" s="1242">
        <v>45287</v>
      </c>
      <c r="C2086" s="1243">
        <v>0.49652777777777773</v>
      </c>
      <c r="D2086" t="s">
        <v>1131</v>
      </c>
      <c r="E2086" t="s">
        <v>1132</v>
      </c>
      <c r="F2086" t="s">
        <v>2657</v>
      </c>
      <c r="G2086" t="s">
        <v>1512</v>
      </c>
      <c r="H2086">
        <v>45.47</v>
      </c>
      <c r="I2086">
        <v>43.8</v>
      </c>
    </row>
    <row r="2087" spans="1:9" x14ac:dyDescent="0.35">
      <c r="A2087">
        <v>43638</v>
      </c>
      <c r="B2087" s="1242">
        <v>45287</v>
      </c>
      <c r="C2087" s="1243">
        <v>0.49652777777777773</v>
      </c>
      <c r="D2087" t="s">
        <v>1131</v>
      </c>
      <c r="E2087" t="s">
        <v>1132</v>
      </c>
      <c r="F2087" t="s">
        <v>2657</v>
      </c>
      <c r="G2087" t="s">
        <v>1517</v>
      </c>
      <c r="H2087">
        <v>45.47</v>
      </c>
      <c r="I2087">
        <v>43.8</v>
      </c>
    </row>
    <row r="2088" spans="1:9" x14ac:dyDescent="0.35">
      <c r="A2088">
        <v>43639</v>
      </c>
      <c r="B2088" s="1242">
        <v>45287</v>
      </c>
      <c r="C2088" s="1243">
        <v>0.49652777777777773</v>
      </c>
      <c r="D2088" t="s">
        <v>1131</v>
      </c>
      <c r="E2088" t="s">
        <v>1132</v>
      </c>
      <c r="F2088" t="s">
        <v>2657</v>
      </c>
      <c r="G2088" t="s">
        <v>1522</v>
      </c>
      <c r="H2088">
        <v>45.47</v>
      </c>
      <c r="I2088">
        <v>43.8</v>
      </c>
    </row>
    <row r="2089" spans="1:9" x14ac:dyDescent="0.35">
      <c r="A2089">
        <v>43640</v>
      </c>
      <c r="B2089" s="1242">
        <v>45287</v>
      </c>
      <c r="C2089" s="1243">
        <v>0.49652777777777773</v>
      </c>
      <c r="D2089" t="s">
        <v>1131</v>
      </c>
      <c r="E2089" t="s">
        <v>1132</v>
      </c>
      <c r="F2089" t="s">
        <v>2657</v>
      </c>
      <c r="G2089" t="s">
        <v>1527</v>
      </c>
      <c r="H2089">
        <v>45.47</v>
      </c>
      <c r="I2089">
        <v>43.8</v>
      </c>
    </row>
    <row r="2090" spans="1:9" x14ac:dyDescent="0.35">
      <c r="A2090">
        <v>43641</v>
      </c>
      <c r="B2090" s="1242">
        <v>45287</v>
      </c>
      <c r="C2090" s="1243">
        <v>0.49652777777777773</v>
      </c>
      <c r="D2090" t="s">
        <v>1131</v>
      </c>
      <c r="E2090" t="s">
        <v>1132</v>
      </c>
      <c r="F2090" t="s">
        <v>2657</v>
      </c>
      <c r="G2090" t="s">
        <v>1532</v>
      </c>
      <c r="H2090">
        <v>45.47</v>
      </c>
      <c r="I2090">
        <v>43.8</v>
      </c>
    </row>
    <row r="2091" spans="1:9" x14ac:dyDescent="0.35">
      <c r="A2091">
        <v>43642</v>
      </c>
      <c r="B2091" s="1242">
        <v>45287</v>
      </c>
      <c r="C2091" s="1243">
        <v>0.49652777777777773</v>
      </c>
      <c r="D2091" t="s">
        <v>1131</v>
      </c>
      <c r="E2091" t="s">
        <v>1132</v>
      </c>
      <c r="F2091" t="s">
        <v>2657</v>
      </c>
      <c r="G2091" t="s">
        <v>1537</v>
      </c>
      <c r="H2091">
        <v>45.47</v>
      </c>
      <c r="I2091">
        <v>43.8</v>
      </c>
    </row>
    <row r="2092" spans="1:9" x14ac:dyDescent="0.35">
      <c r="A2092">
        <v>43643</v>
      </c>
      <c r="B2092" s="1242">
        <v>45287</v>
      </c>
      <c r="C2092" s="1243">
        <v>0.49652777777777773</v>
      </c>
      <c r="D2092" t="s">
        <v>1131</v>
      </c>
      <c r="E2092" t="s">
        <v>1132</v>
      </c>
      <c r="F2092" t="s">
        <v>2657</v>
      </c>
      <c r="G2092" t="s">
        <v>1542</v>
      </c>
      <c r="H2092">
        <v>45.47</v>
      </c>
      <c r="I2092">
        <v>43.8</v>
      </c>
    </row>
    <row r="2093" spans="1:9" x14ac:dyDescent="0.35">
      <c r="A2093">
        <v>43644</v>
      </c>
      <c r="B2093" s="1242">
        <v>45287</v>
      </c>
      <c r="C2093" s="1243">
        <v>0.49652777777777773</v>
      </c>
      <c r="D2093" t="s">
        <v>1131</v>
      </c>
      <c r="E2093" t="s">
        <v>1132</v>
      </c>
      <c r="F2093" t="s">
        <v>2657</v>
      </c>
      <c r="G2093" t="s">
        <v>1547</v>
      </c>
      <c r="H2093">
        <v>45.47</v>
      </c>
      <c r="I2093">
        <v>43.8</v>
      </c>
    </row>
    <row r="2094" spans="1:9" x14ac:dyDescent="0.35">
      <c r="A2094">
        <v>43645</v>
      </c>
      <c r="B2094" s="1242">
        <v>45287</v>
      </c>
      <c r="C2094" s="1243">
        <v>0.49652777777777773</v>
      </c>
      <c r="D2094" t="s">
        <v>1131</v>
      </c>
      <c r="E2094" t="s">
        <v>1132</v>
      </c>
      <c r="F2094" t="s">
        <v>2657</v>
      </c>
      <c r="G2094" t="s">
        <v>1552</v>
      </c>
      <c r="H2094">
        <v>45.47</v>
      </c>
      <c r="I2094">
        <v>43.8</v>
      </c>
    </row>
    <row r="2095" spans="1:9" x14ac:dyDescent="0.35">
      <c r="A2095">
        <v>43646</v>
      </c>
      <c r="B2095" s="1242">
        <v>45287</v>
      </c>
      <c r="C2095" s="1243">
        <v>0.49652777777777773</v>
      </c>
      <c r="D2095" t="s">
        <v>1131</v>
      </c>
      <c r="E2095" t="s">
        <v>1132</v>
      </c>
      <c r="F2095" t="s">
        <v>2657</v>
      </c>
      <c r="G2095" t="s">
        <v>1557</v>
      </c>
      <c r="H2095">
        <v>45.47</v>
      </c>
      <c r="I2095">
        <v>43.8</v>
      </c>
    </row>
    <row r="2096" spans="1:9" x14ac:dyDescent="0.35">
      <c r="A2096">
        <v>43647</v>
      </c>
      <c r="B2096" s="1242">
        <v>45287</v>
      </c>
      <c r="C2096" s="1243">
        <v>0.49652777777777773</v>
      </c>
      <c r="D2096" t="s">
        <v>1131</v>
      </c>
      <c r="E2096" t="s">
        <v>1132</v>
      </c>
      <c r="F2096" t="s">
        <v>2657</v>
      </c>
      <c r="G2096" t="s">
        <v>1562</v>
      </c>
      <c r="H2096">
        <v>45.47</v>
      </c>
      <c r="I2096">
        <v>43.8</v>
      </c>
    </row>
    <row r="2097" spans="1:9" x14ac:dyDescent="0.35">
      <c r="A2097">
        <v>43648</v>
      </c>
      <c r="B2097" s="1242">
        <v>45287</v>
      </c>
      <c r="C2097" s="1243">
        <v>0.49652777777777773</v>
      </c>
      <c r="D2097" t="s">
        <v>1131</v>
      </c>
      <c r="E2097" t="s">
        <v>1132</v>
      </c>
      <c r="F2097" t="s">
        <v>2657</v>
      </c>
      <c r="G2097" t="s">
        <v>1567</v>
      </c>
      <c r="H2097">
        <v>45.47</v>
      </c>
      <c r="I2097">
        <v>43.8</v>
      </c>
    </row>
    <row r="2098" spans="1:9" x14ac:dyDescent="0.35">
      <c r="A2098">
        <v>43649</v>
      </c>
      <c r="B2098" s="1242">
        <v>45287</v>
      </c>
      <c r="C2098" s="1243">
        <v>0.49652777777777773</v>
      </c>
      <c r="D2098" t="s">
        <v>1131</v>
      </c>
      <c r="E2098" t="s">
        <v>1132</v>
      </c>
      <c r="F2098" t="s">
        <v>2657</v>
      </c>
      <c r="G2098" t="s">
        <v>1572</v>
      </c>
      <c r="H2098">
        <v>45.47</v>
      </c>
      <c r="I2098">
        <v>43.8</v>
      </c>
    </row>
    <row r="2099" spans="1:9" x14ac:dyDescent="0.35">
      <c r="A2099">
        <v>43650</v>
      </c>
      <c r="B2099" s="1242">
        <v>45287</v>
      </c>
      <c r="C2099" s="1243">
        <v>0.49652777777777773</v>
      </c>
      <c r="D2099" t="s">
        <v>1131</v>
      </c>
      <c r="E2099" t="s">
        <v>1132</v>
      </c>
      <c r="F2099" t="s">
        <v>2657</v>
      </c>
      <c r="G2099" t="s">
        <v>1577</v>
      </c>
      <c r="H2099">
        <v>45.47</v>
      </c>
      <c r="I2099">
        <v>43.8</v>
      </c>
    </row>
    <row r="2100" spans="1:9" x14ac:dyDescent="0.35">
      <c r="A2100">
        <v>43651</v>
      </c>
      <c r="B2100" s="1242">
        <v>45287</v>
      </c>
      <c r="C2100" s="1243">
        <v>0.49652777777777773</v>
      </c>
      <c r="D2100" t="s">
        <v>1131</v>
      </c>
      <c r="E2100" t="s">
        <v>1132</v>
      </c>
      <c r="F2100" t="s">
        <v>2657</v>
      </c>
      <c r="G2100" t="s">
        <v>1582</v>
      </c>
      <c r="H2100">
        <v>45.47</v>
      </c>
      <c r="I2100">
        <v>43.8</v>
      </c>
    </row>
    <row r="2101" spans="1:9" x14ac:dyDescent="0.35">
      <c r="A2101">
        <v>43652</v>
      </c>
      <c r="B2101" s="1242">
        <v>45287</v>
      </c>
      <c r="C2101" s="1243">
        <v>0.49652777777777773</v>
      </c>
      <c r="D2101" t="s">
        <v>1131</v>
      </c>
      <c r="E2101" t="s">
        <v>1132</v>
      </c>
      <c r="F2101" t="s">
        <v>2657</v>
      </c>
      <c r="G2101" t="s">
        <v>1587</v>
      </c>
      <c r="H2101">
        <v>45.47</v>
      </c>
      <c r="I2101">
        <v>43.8</v>
      </c>
    </row>
    <row r="2102" spans="1:9" x14ac:dyDescent="0.35">
      <c r="A2102">
        <v>43653</v>
      </c>
      <c r="B2102" s="1242">
        <v>45287</v>
      </c>
      <c r="C2102" s="1243">
        <v>0.49652777777777773</v>
      </c>
      <c r="D2102" t="s">
        <v>1131</v>
      </c>
      <c r="E2102" t="s">
        <v>1132</v>
      </c>
      <c r="F2102" t="s">
        <v>2657</v>
      </c>
      <c r="G2102" t="s">
        <v>1592</v>
      </c>
      <c r="H2102">
        <v>45.47</v>
      </c>
      <c r="I2102">
        <v>43.8</v>
      </c>
    </row>
    <row r="2103" spans="1:9" x14ac:dyDescent="0.35">
      <c r="A2103">
        <v>43654</v>
      </c>
      <c r="B2103" s="1242">
        <v>45287</v>
      </c>
      <c r="C2103" s="1243">
        <v>0.49652777777777773</v>
      </c>
      <c r="D2103" t="s">
        <v>1131</v>
      </c>
      <c r="E2103" t="s">
        <v>1132</v>
      </c>
      <c r="F2103" t="s">
        <v>2657</v>
      </c>
      <c r="G2103" t="s">
        <v>1597</v>
      </c>
      <c r="H2103">
        <v>45.47</v>
      </c>
      <c r="I2103">
        <v>43.8</v>
      </c>
    </row>
    <row r="2104" spans="1:9" x14ac:dyDescent="0.35">
      <c r="A2104">
        <v>43655</v>
      </c>
      <c r="B2104" s="1242">
        <v>45287</v>
      </c>
      <c r="C2104" s="1243">
        <v>0.49652777777777773</v>
      </c>
      <c r="D2104" t="s">
        <v>1131</v>
      </c>
      <c r="E2104" t="s">
        <v>1132</v>
      </c>
      <c r="F2104" t="s">
        <v>2657</v>
      </c>
      <c r="G2104" t="s">
        <v>1602</v>
      </c>
      <c r="H2104">
        <v>45.47</v>
      </c>
      <c r="I2104">
        <v>43.8</v>
      </c>
    </row>
    <row r="2105" spans="1:9" x14ac:dyDescent="0.35">
      <c r="A2105">
        <v>43656</v>
      </c>
      <c r="B2105" s="1242">
        <v>45287</v>
      </c>
      <c r="C2105" s="1243">
        <v>0.49652777777777773</v>
      </c>
      <c r="D2105" t="s">
        <v>1131</v>
      </c>
      <c r="E2105" t="s">
        <v>1132</v>
      </c>
      <c r="F2105" t="s">
        <v>2657</v>
      </c>
      <c r="G2105" t="s">
        <v>1607</v>
      </c>
      <c r="H2105">
        <v>45.47</v>
      </c>
      <c r="I2105">
        <v>43.8</v>
      </c>
    </row>
    <row r="2106" spans="1:9" x14ac:dyDescent="0.35">
      <c r="A2106">
        <v>43657</v>
      </c>
      <c r="B2106" s="1242">
        <v>45287</v>
      </c>
      <c r="C2106" s="1243">
        <v>0.49652777777777773</v>
      </c>
      <c r="D2106" t="s">
        <v>1131</v>
      </c>
      <c r="E2106" t="s">
        <v>1132</v>
      </c>
      <c r="F2106" t="s">
        <v>2657</v>
      </c>
      <c r="G2106" t="s">
        <v>1612</v>
      </c>
      <c r="H2106">
        <v>45.47</v>
      </c>
      <c r="I2106">
        <v>43.8</v>
      </c>
    </row>
    <row r="2107" spans="1:9" x14ac:dyDescent="0.35">
      <c r="A2107">
        <v>43658</v>
      </c>
      <c r="B2107" s="1242">
        <v>45287</v>
      </c>
      <c r="C2107" s="1243">
        <v>0.49652777777777773</v>
      </c>
      <c r="D2107" t="s">
        <v>1131</v>
      </c>
      <c r="E2107" t="s">
        <v>1132</v>
      </c>
      <c r="F2107" t="s">
        <v>2657</v>
      </c>
      <c r="G2107" t="s">
        <v>1617</v>
      </c>
      <c r="H2107">
        <v>45.47</v>
      </c>
      <c r="I2107">
        <v>43.8</v>
      </c>
    </row>
    <row r="2108" spans="1:9" x14ac:dyDescent="0.35">
      <c r="A2108">
        <v>43659</v>
      </c>
      <c r="B2108" s="1242">
        <v>45287</v>
      </c>
      <c r="C2108" s="1243">
        <v>0.49652777777777773</v>
      </c>
      <c r="D2108" t="s">
        <v>1131</v>
      </c>
      <c r="E2108" t="s">
        <v>1132</v>
      </c>
      <c r="F2108" t="s">
        <v>2657</v>
      </c>
      <c r="G2108" t="s">
        <v>1622</v>
      </c>
      <c r="H2108">
        <v>45.47</v>
      </c>
      <c r="I2108">
        <v>43.8</v>
      </c>
    </row>
    <row r="2109" spans="1:9" x14ac:dyDescent="0.35">
      <c r="A2109">
        <v>43660</v>
      </c>
      <c r="B2109" s="1242">
        <v>45287</v>
      </c>
      <c r="C2109" s="1243">
        <v>0.49652777777777773</v>
      </c>
      <c r="D2109" t="s">
        <v>1131</v>
      </c>
      <c r="E2109" t="s">
        <v>1132</v>
      </c>
      <c r="F2109" t="s">
        <v>2657</v>
      </c>
      <c r="G2109" t="s">
        <v>1627</v>
      </c>
      <c r="H2109">
        <v>45.47</v>
      </c>
      <c r="I2109">
        <v>43.8</v>
      </c>
    </row>
    <row r="2110" spans="1:9" x14ac:dyDescent="0.35">
      <c r="A2110">
        <v>43661</v>
      </c>
      <c r="B2110" s="1242">
        <v>45287</v>
      </c>
      <c r="C2110" s="1243">
        <v>0.49652777777777773</v>
      </c>
      <c r="D2110" t="s">
        <v>1131</v>
      </c>
      <c r="E2110" t="s">
        <v>1132</v>
      </c>
      <c r="F2110" t="s">
        <v>2657</v>
      </c>
      <c r="G2110" t="s">
        <v>1632</v>
      </c>
      <c r="H2110">
        <v>45.47</v>
      </c>
      <c r="I2110">
        <v>43.8</v>
      </c>
    </row>
    <row r="2111" spans="1:9" x14ac:dyDescent="0.35">
      <c r="A2111">
        <v>43662</v>
      </c>
      <c r="B2111" s="1242">
        <v>45287</v>
      </c>
      <c r="C2111" s="1243">
        <v>0.49652777777777773</v>
      </c>
      <c r="D2111" t="s">
        <v>1131</v>
      </c>
      <c r="E2111" t="s">
        <v>1132</v>
      </c>
      <c r="F2111" t="s">
        <v>2657</v>
      </c>
      <c r="G2111" t="s">
        <v>1637</v>
      </c>
      <c r="H2111">
        <v>45.47</v>
      </c>
      <c r="I2111">
        <v>43.8</v>
      </c>
    </row>
    <row r="2112" spans="1:9" x14ac:dyDescent="0.35">
      <c r="A2112">
        <v>43663</v>
      </c>
      <c r="B2112" s="1242">
        <v>45287</v>
      </c>
      <c r="C2112" s="1243">
        <v>0.49652777777777773</v>
      </c>
      <c r="D2112" t="s">
        <v>1131</v>
      </c>
      <c r="E2112" t="s">
        <v>1132</v>
      </c>
      <c r="F2112" t="s">
        <v>2657</v>
      </c>
      <c r="G2112" t="s">
        <v>1642</v>
      </c>
      <c r="H2112">
        <v>45.47</v>
      </c>
      <c r="I2112">
        <v>43.8</v>
      </c>
    </row>
    <row r="2113" spans="1:9" x14ac:dyDescent="0.35">
      <c r="A2113">
        <v>43664</v>
      </c>
      <c r="B2113" s="1242">
        <v>45287</v>
      </c>
      <c r="C2113" s="1243">
        <v>0.49652777777777773</v>
      </c>
      <c r="D2113" t="s">
        <v>1131</v>
      </c>
      <c r="E2113" t="s">
        <v>1132</v>
      </c>
      <c r="F2113" t="s">
        <v>2657</v>
      </c>
      <c r="G2113" t="s">
        <v>1647</v>
      </c>
      <c r="H2113">
        <v>45.47</v>
      </c>
      <c r="I2113">
        <v>43.8</v>
      </c>
    </row>
    <row r="2114" spans="1:9" x14ac:dyDescent="0.35">
      <c r="A2114">
        <v>43665</v>
      </c>
      <c r="B2114" s="1242">
        <v>45287</v>
      </c>
      <c r="C2114" s="1243">
        <v>0.49652777777777773</v>
      </c>
      <c r="D2114" t="s">
        <v>1131</v>
      </c>
      <c r="E2114" t="s">
        <v>1132</v>
      </c>
      <c r="F2114" t="s">
        <v>2657</v>
      </c>
      <c r="G2114" t="s">
        <v>1652</v>
      </c>
      <c r="H2114">
        <v>45.47</v>
      </c>
      <c r="I2114">
        <v>43.8</v>
      </c>
    </row>
    <row r="2115" spans="1:9" x14ac:dyDescent="0.35">
      <c r="A2115">
        <v>43666</v>
      </c>
      <c r="B2115" s="1242">
        <v>45287</v>
      </c>
      <c r="C2115" s="1243">
        <v>0.49652777777777773</v>
      </c>
      <c r="D2115" t="s">
        <v>1131</v>
      </c>
      <c r="E2115" t="s">
        <v>1132</v>
      </c>
      <c r="F2115" t="s">
        <v>2657</v>
      </c>
      <c r="G2115" t="s">
        <v>1326</v>
      </c>
      <c r="H2115">
        <v>45.47</v>
      </c>
      <c r="I2115">
        <v>43.8</v>
      </c>
    </row>
    <row r="2116" spans="1:9" x14ac:dyDescent="0.35">
      <c r="A2116">
        <v>43667</v>
      </c>
      <c r="B2116" s="1242">
        <v>45287</v>
      </c>
      <c r="C2116" s="1243">
        <v>0.49652777777777773</v>
      </c>
      <c r="D2116" t="s">
        <v>1131</v>
      </c>
      <c r="E2116" t="s">
        <v>1132</v>
      </c>
      <c r="F2116" t="s">
        <v>2657</v>
      </c>
      <c r="G2116" t="s">
        <v>1319</v>
      </c>
      <c r="H2116">
        <v>45.47</v>
      </c>
      <c r="I2116">
        <v>43.8</v>
      </c>
    </row>
    <row r="2117" spans="1:9" x14ac:dyDescent="0.35">
      <c r="A2117">
        <v>43668</v>
      </c>
      <c r="B2117" s="1242">
        <v>45287</v>
      </c>
      <c r="C2117" s="1243">
        <v>0.49652777777777773</v>
      </c>
      <c r="D2117" t="s">
        <v>1131</v>
      </c>
      <c r="E2117" t="s">
        <v>1132</v>
      </c>
      <c r="F2117" t="s">
        <v>2657</v>
      </c>
      <c r="G2117" t="s">
        <v>1663</v>
      </c>
      <c r="H2117">
        <v>45.47</v>
      </c>
      <c r="I2117">
        <v>43.8</v>
      </c>
    </row>
    <row r="2118" spans="1:9" x14ac:dyDescent="0.35">
      <c r="A2118">
        <v>43669</v>
      </c>
      <c r="B2118" s="1242">
        <v>45287</v>
      </c>
      <c r="C2118" s="1243">
        <v>0.49652777777777773</v>
      </c>
      <c r="D2118" t="s">
        <v>1131</v>
      </c>
      <c r="E2118" t="s">
        <v>1132</v>
      </c>
      <c r="F2118" t="s">
        <v>2657</v>
      </c>
      <c r="G2118" t="s">
        <v>1668</v>
      </c>
      <c r="H2118">
        <v>45.47</v>
      </c>
      <c r="I2118">
        <v>43.8</v>
      </c>
    </row>
    <row r="2119" spans="1:9" x14ac:dyDescent="0.35">
      <c r="A2119">
        <v>43670</v>
      </c>
      <c r="B2119" s="1242">
        <v>45287</v>
      </c>
      <c r="C2119" s="1243">
        <v>0.49652777777777773</v>
      </c>
      <c r="D2119" t="s">
        <v>1131</v>
      </c>
      <c r="E2119" t="s">
        <v>1132</v>
      </c>
      <c r="F2119" t="s">
        <v>2657</v>
      </c>
      <c r="G2119" t="s">
        <v>1673</v>
      </c>
      <c r="H2119">
        <v>45.47</v>
      </c>
      <c r="I2119">
        <v>43.8</v>
      </c>
    </row>
    <row r="2120" spans="1:9" x14ac:dyDescent="0.35">
      <c r="A2120">
        <v>43671</v>
      </c>
      <c r="B2120" s="1242">
        <v>45287</v>
      </c>
      <c r="C2120" s="1243">
        <v>0.49652777777777773</v>
      </c>
      <c r="D2120" t="s">
        <v>1131</v>
      </c>
      <c r="E2120" t="s">
        <v>1132</v>
      </c>
      <c r="F2120" t="s">
        <v>2657</v>
      </c>
      <c r="G2120" t="s">
        <v>1678</v>
      </c>
      <c r="H2120">
        <v>45.47</v>
      </c>
      <c r="I2120">
        <v>43.8</v>
      </c>
    </row>
    <row r="2121" spans="1:9" x14ac:dyDescent="0.35">
      <c r="A2121">
        <v>43672</v>
      </c>
      <c r="B2121" s="1242">
        <v>45287</v>
      </c>
      <c r="C2121" s="1243">
        <v>0.49652777777777773</v>
      </c>
      <c r="D2121" t="s">
        <v>1131</v>
      </c>
      <c r="E2121" t="s">
        <v>1132</v>
      </c>
      <c r="F2121" t="s">
        <v>2657</v>
      </c>
      <c r="G2121" t="s">
        <v>1683</v>
      </c>
      <c r="H2121">
        <v>45.47</v>
      </c>
      <c r="I2121">
        <v>43.8</v>
      </c>
    </row>
    <row r="2122" spans="1:9" x14ac:dyDescent="0.35">
      <c r="A2122">
        <v>43673</v>
      </c>
      <c r="B2122" s="1242">
        <v>45287</v>
      </c>
      <c r="C2122" s="1243">
        <v>0.49652777777777773</v>
      </c>
      <c r="D2122" t="s">
        <v>1131</v>
      </c>
      <c r="E2122" t="s">
        <v>1132</v>
      </c>
      <c r="F2122" t="s">
        <v>2657</v>
      </c>
      <c r="G2122" t="s">
        <v>1688</v>
      </c>
      <c r="H2122">
        <v>45.47</v>
      </c>
      <c r="I2122">
        <v>43.8</v>
      </c>
    </row>
    <row r="2123" spans="1:9" x14ac:dyDescent="0.35">
      <c r="A2123">
        <v>43674</v>
      </c>
      <c r="B2123" s="1242">
        <v>45287</v>
      </c>
      <c r="C2123" s="1243">
        <v>0.49652777777777773</v>
      </c>
      <c r="D2123" t="s">
        <v>1131</v>
      </c>
      <c r="E2123" t="s">
        <v>1132</v>
      </c>
      <c r="F2123" t="s">
        <v>2657</v>
      </c>
      <c r="G2123" t="s">
        <v>1693</v>
      </c>
      <c r="H2123">
        <v>45.47</v>
      </c>
      <c r="I2123">
        <v>43.8</v>
      </c>
    </row>
    <row r="2124" spans="1:9" x14ac:dyDescent="0.35">
      <c r="A2124">
        <v>43675</v>
      </c>
      <c r="B2124" s="1242">
        <v>45287</v>
      </c>
      <c r="C2124" s="1243">
        <v>0.49652777777777773</v>
      </c>
      <c r="D2124" t="s">
        <v>1131</v>
      </c>
      <c r="E2124" t="s">
        <v>1132</v>
      </c>
      <c r="F2124" t="s">
        <v>2657</v>
      </c>
      <c r="G2124" t="s">
        <v>1698</v>
      </c>
      <c r="H2124">
        <v>45.47</v>
      </c>
      <c r="I2124">
        <v>43.8</v>
      </c>
    </row>
    <row r="2125" spans="1:9" x14ac:dyDescent="0.35">
      <c r="A2125">
        <v>43676</v>
      </c>
      <c r="B2125" s="1242">
        <v>45287</v>
      </c>
      <c r="C2125" s="1243">
        <v>0.49652777777777773</v>
      </c>
      <c r="D2125" t="s">
        <v>1131</v>
      </c>
      <c r="E2125" t="s">
        <v>1132</v>
      </c>
      <c r="F2125" t="s">
        <v>2657</v>
      </c>
      <c r="G2125" t="s">
        <v>1703</v>
      </c>
      <c r="H2125">
        <v>45.47</v>
      </c>
      <c r="I2125">
        <v>43.8</v>
      </c>
    </row>
    <row r="2126" spans="1:9" x14ac:dyDescent="0.35">
      <c r="A2126">
        <v>43677</v>
      </c>
      <c r="B2126" s="1242">
        <v>45287</v>
      </c>
      <c r="C2126" s="1243">
        <v>0.49652777777777773</v>
      </c>
      <c r="D2126" t="s">
        <v>1131</v>
      </c>
      <c r="E2126" t="s">
        <v>1132</v>
      </c>
      <c r="F2126" t="s">
        <v>2657</v>
      </c>
      <c r="G2126" t="s">
        <v>1708</v>
      </c>
      <c r="H2126">
        <v>45.47</v>
      </c>
      <c r="I2126">
        <v>43.8</v>
      </c>
    </row>
    <row r="2127" spans="1:9" x14ac:dyDescent="0.35">
      <c r="A2127">
        <v>43678</v>
      </c>
      <c r="B2127" s="1242">
        <v>45287</v>
      </c>
      <c r="C2127" s="1243">
        <v>0.49652777777777773</v>
      </c>
      <c r="D2127" t="s">
        <v>1131</v>
      </c>
      <c r="E2127" t="s">
        <v>1132</v>
      </c>
      <c r="F2127" t="s">
        <v>2657</v>
      </c>
      <c r="G2127" t="s">
        <v>1713</v>
      </c>
      <c r="H2127">
        <v>45.47</v>
      </c>
      <c r="I2127">
        <v>43.8</v>
      </c>
    </row>
    <row r="2128" spans="1:9" x14ac:dyDescent="0.35">
      <c r="A2128">
        <v>43679</v>
      </c>
      <c r="B2128" s="1242">
        <v>45287</v>
      </c>
      <c r="C2128" s="1243">
        <v>0.49652777777777773</v>
      </c>
      <c r="D2128" t="s">
        <v>1131</v>
      </c>
      <c r="E2128" t="s">
        <v>1132</v>
      </c>
      <c r="F2128" t="s">
        <v>2657</v>
      </c>
      <c r="G2128" t="s">
        <v>1718</v>
      </c>
      <c r="H2128">
        <v>45.47</v>
      </c>
      <c r="I2128">
        <v>43.8</v>
      </c>
    </row>
    <row r="2129" spans="1:9" x14ac:dyDescent="0.35">
      <c r="A2129">
        <v>43680</v>
      </c>
      <c r="B2129" s="1242">
        <v>45287</v>
      </c>
      <c r="C2129" s="1243">
        <v>0.49652777777777773</v>
      </c>
      <c r="D2129" t="s">
        <v>1131</v>
      </c>
      <c r="E2129" t="s">
        <v>1132</v>
      </c>
      <c r="F2129" t="s">
        <v>2657</v>
      </c>
      <c r="G2129" t="s">
        <v>1723</v>
      </c>
      <c r="H2129">
        <v>45.47</v>
      </c>
      <c r="I2129">
        <v>43.8</v>
      </c>
    </row>
    <row r="2130" spans="1:9" x14ac:dyDescent="0.35">
      <c r="A2130">
        <v>43681</v>
      </c>
      <c r="B2130" s="1242">
        <v>45287</v>
      </c>
      <c r="C2130" s="1243">
        <v>0.49652777777777773</v>
      </c>
      <c r="D2130" t="s">
        <v>1131</v>
      </c>
      <c r="E2130" t="s">
        <v>1132</v>
      </c>
      <c r="F2130" t="s">
        <v>2657</v>
      </c>
      <c r="G2130" t="s">
        <v>1138</v>
      </c>
      <c r="H2130">
        <v>45.47</v>
      </c>
      <c r="I2130">
        <v>43.8</v>
      </c>
    </row>
    <row r="2131" spans="1:9" x14ac:dyDescent="0.35">
      <c r="A2131">
        <v>43682</v>
      </c>
      <c r="B2131" s="1242">
        <v>45287</v>
      </c>
      <c r="C2131" s="1243">
        <v>0.49652777777777773</v>
      </c>
      <c r="D2131" t="s">
        <v>1131</v>
      </c>
      <c r="E2131" t="s">
        <v>1132</v>
      </c>
      <c r="F2131" t="s">
        <v>2657</v>
      </c>
      <c r="G2131" t="s">
        <v>1306</v>
      </c>
      <c r="H2131">
        <v>45.47</v>
      </c>
      <c r="I2131">
        <v>43.8</v>
      </c>
    </row>
    <row r="2132" spans="1:9" x14ac:dyDescent="0.35">
      <c r="A2132">
        <v>43683</v>
      </c>
      <c r="B2132" s="1242">
        <v>45287</v>
      </c>
      <c r="C2132" s="1243">
        <v>0.49652777777777773</v>
      </c>
      <c r="D2132" t="s">
        <v>1131</v>
      </c>
      <c r="E2132" t="s">
        <v>1132</v>
      </c>
      <c r="F2132" t="s">
        <v>2657</v>
      </c>
      <c r="G2132" t="s">
        <v>1307</v>
      </c>
      <c r="H2132">
        <v>45.47</v>
      </c>
      <c r="I2132">
        <v>43.8</v>
      </c>
    </row>
    <row r="2133" spans="1:9" x14ac:dyDescent="0.35">
      <c r="A2133">
        <v>43684</v>
      </c>
      <c r="B2133" s="1242">
        <v>45287</v>
      </c>
      <c r="C2133" s="1243">
        <v>0.49652777777777773</v>
      </c>
      <c r="D2133" t="s">
        <v>1131</v>
      </c>
      <c r="E2133" t="s">
        <v>1132</v>
      </c>
      <c r="F2133" t="s">
        <v>2657</v>
      </c>
      <c r="G2133" t="s">
        <v>1308</v>
      </c>
      <c r="H2133">
        <v>45.47</v>
      </c>
      <c r="I2133">
        <v>43.8</v>
      </c>
    </row>
    <row r="2134" spans="1:9" x14ac:dyDescent="0.35">
      <c r="A2134">
        <v>43685</v>
      </c>
      <c r="B2134" s="1242">
        <v>45287</v>
      </c>
      <c r="C2134" s="1243">
        <v>0.49652777777777773</v>
      </c>
      <c r="D2134" t="s">
        <v>1131</v>
      </c>
      <c r="E2134" t="s">
        <v>1132</v>
      </c>
      <c r="F2134" t="s">
        <v>2657</v>
      </c>
      <c r="G2134" t="s">
        <v>1744</v>
      </c>
      <c r="H2134">
        <v>45.47</v>
      </c>
      <c r="I2134">
        <v>43.8</v>
      </c>
    </row>
    <row r="2135" spans="1:9" x14ac:dyDescent="0.35">
      <c r="A2135">
        <v>43686</v>
      </c>
      <c r="B2135" s="1242">
        <v>45287</v>
      </c>
      <c r="C2135" s="1243">
        <v>0.49652777777777773</v>
      </c>
      <c r="D2135" t="s">
        <v>1131</v>
      </c>
      <c r="E2135" t="s">
        <v>1132</v>
      </c>
      <c r="F2135" t="s">
        <v>2657</v>
      </c>
      <c r="G2135" t="s">
        <v>1749</v>
      </c>
      <c r="H2135">
        <v>45.47</v>
      </c>
      <c r="I2135">
        <v>43.8</v>
      </c>
    </row>
    <row r="2136" spans="1:9" x14ac:dyDescent="0.35">
      <c r="A2136">
        <v>43687</v>
      </c>
      <c r="B2136" s="1242">
        <v>45287</v>
      </c>
      <c r="C2136" s="1243">
        <v>0.49652777777777773</v>
      </c>
      <c r="D2136" t="s">
        <v>1131</v>
      </c>
      <c r="E2136" t="s">
        <v>1132</v>
      </c>
      <c r="F2136" t="s">
        <v>2657</v>
      </c>
      <c r="G2136" t="s">
        <v>1754</v>
      </c>
      <c r="H2136">
        <v>45.42</v>
      </c>
      <c r="I2136">
        <v>43.76</v>
      </c>
    </row>
    <row r="2137" spans="1:9" x14ac:dyDescent="0.35">
      <c r="A2137">
        <v>43688</v>
      </c>
      <c r="B2137" s="1242">
        <v>45287</v>
      </c>
      <c r="C2137" s="1243">
        <v>0.49652777777777773</v>
      </c>
      <c r="D2137" t="s">
        <v>1131</v>
      </c>
      <c r="E2137" t="s">
        <v>1132</v>
      </c>
      <c r="F2137" t="s">
        <v>2657</v>
      </c>
      <c r="G2137" t="s">
        <v>1759</v>
      </c>
      <c r="H2137">
        <v>45.37</v>
      </c>
      <c r="I2137">
        <v>43.71</v>
      </c>
    </row>
    <row r="2138" spans="1:9" x14ac:dyDescent="0.35">
      <c r="A2138">
        <v>43689</v>
      </c>
      <c r="B2138" s="1242">
        <v>45287</v>
      </c>
      <c r="C2138" s="1243">
        <v>0.49652777777777773</v>
      </c>
      <c r="D2138" t="s">
        <v>1131</v>
      </c>
      <c r="E2138" t="s">
        <v>1132</v>
      </c>
      <c r="F2138" t="s">
        <v>2657</v>
      </c>
      <c r="G2138" t="s">
        <v>1764</v>
      </c>
      <c r="H2138">
        <v>45.33</v>
      </c>
      <c r="I2138">
        <v>43.67</v>
      </c>
    </row>
    <row r="2139" spans="1:9" x14ac:dyDescent="0.35">
      <c r="A2139">
        <v>43690</v>
      </c>
      <c r="B2139" s="1242">
        <v>45287</v>
      </c>
      <c r="C2139" s="1243">
        <v>0.49652777777777773</v>
      </c>
      <c r="D2139" t="s">
        <v>1131</v>
      </c>
      <c r="E2139" t="s">
        <v>1132</v>
      </c>
      <c r="F2139" t="s">
        <v>2657</v>
      </c>
      <c r="G2139" t="s">
        <v>1769</v>
      </c>
      <c r="H2139">
        <v>45.29</v>
      </c>
      <c r="I2139">
        <v>43.63</v>
      </c>
    </row>
    <row r="2140" spans="1:9" x14ac:dyDescent="0.35">
      <c r="A2140">
        <v>43691</v>
      </c>
      <c r="B2140" s="1242">
        <v>45287</v>
      </c>
      <c r="C2140" s="1243">
        <v>0.49652777777777773</v>
      </c>
      <c r="D2140" t="s">
        <v>1131</v>
      </c>
      <c r="E2140" t="s">
        <v>1132</v>
      </c>
      <c r="F2140" t="s">
        <v>2657</v>
      </c>
      <c r="G2140" t="s">
        <v>1774</v>
      </c>
      <c r="H2140">
        <v>45.24</v>
      </c>
      <c r="I2140">
        <v>43.59</v>
      </c>
    </row>
    <row r="2141" spans="1:9" x14ac:dyDescent="0.35">
      <c r="A2141">
        <v>43692</v>
      </c>
      <c r="B2141" s="1242">
        <v>45287</v>
      </c>
      <c r="C2141" s="1243">
        <v>0.49652777777777773</v>
      </c>
      <c r="D2141" t="s">
        <v>1131</v>
      </c>
      <c r="E2141" t="s">
        <v>1132</v>
      </c>
      <c r="F2141" t="s">
        <v>2657</v>
      </c>
      <c r="G2141" t="s">
        <v>1779</v>
      </c>
      <c r="H2141">
        <v>45.2</v>
      </c>
      <c r="I2141">
        <v>43.56</v>
      </c>
    </row>
    <row r="2142" spans="1:9" x14ac:dyDescent="0.35">
      <c r="A2142">
        <v>43693</v>
      </c>
      <c r="B2142" s="1242">
        <v>45287</v>
      </c>
      <c r="C2142" s="1243">
        <v>0.49652777777777773</v>
      </c>
      <c r="D2142" t="s">
        <v>1131</v>
      </c>
      <c r="E2142" t="s">
        <v>1132</v>
      </c>
      <c r="F2142" t="s">
        <v>2657</v>
      </c>
      <c r="G2142" t="s">
        <v>1784</v>
      </c>
      <c r="H2142">
        <v>45.16</v>
      </c>
      <c r="I2142">
        <v>43.52</v>
      </c>
    </row>
    <row r="2143" spans="1:9" x14ac:dyDescent="0.35">
      <c r="A2143">
        <v>43694</v>
      </c>
      <c r="B2143" s="1242">
        <v>45287</v>
      </c>
      <c r="C2143" s="1243">
        <v>0.49652777777777773</v>
      </c>
      <c r="D2143" t="s">
        <v>1131</v>
      </c>
      <c r="E2143" t="s">
        <v>1132</v>
      </c>
      <c r="F2143" t="s">
        <v>2657</v>
      </c>
      <c r="G2143" t="s">
        <v>1789</v>
      </c>
      <c r="H2143">
        <v>45.12</v>
      </c>
      <c r="I2143">
        <v>43.48</v>
      </c>
    </row>
    <row r="2144" spans="1:9" x14ac:dyDescent="0.35">
      <c r="A2144">
        <v>43695</v>
      </c>
      <c r="B2144" s="1242">
        <v>45287</v>
      </c>
      <c r="C2144" s="1243">
        <v>0.49652777777777773</v>
      </c>
      <c r="D2144" t="s">
        <v>1131</v>
      </c>
      <c r="E2144" t="s">
        <v>1132</v>
      </c>
      <c r="F2144" t="s">
        <v>2657</v>
      </c>
      <c r="G2144" t="s">
        <v>1794</v>
      </c>
      <c r="H2144">
        <v>45.08</v>
      </c>
      <c r="I2144">
        <v>43.45</v>
      </c>
    </row>
    <row r="2145" spans="1:9" x14ac:dyDescent="0.35">
      <c r="A2145">
        <v>43696</v>
      </c>
      <c r="B2145" s="1242">
        <v>45287</v>
      </c>
      <c r="C2145" s="1243">
        <v>0.49652777777777773</v>
      </c>
      <c r="D2145" t="s">
        <v>1131</v>
      </c>
      <c r="E2145" t="s">
        <v>1132</v>
      </c>
      <c r="F2145" t="s">
        <v>2657</v>
      </c>
      <c r="G2145" t="s">
        <v>1799</v>
      </c>
      <c r="H2145">
        <v>45.04</v>
      </c>
      <c r="I2145">
        <v>43.41</v>
      </c>
    </row>
    <row r="2146" spans="1:9" x14ac:dyDescent="0.35">
      <c r="A2146">
        <v>43697</v>
      </c>
      <c r="B2146" s="1242">
        <v>45287</v>
      </c>
      <c r="C2146" s="1243">
        <v>0.49652777777777773</v>
      </c>
      <c r="D2146" t="s">
        <v>1131</v>
      </c>
      <c r="E2146" t="s">
        <v>1132</v>
      </c>
      <c r="F2146" t="s">
        <v>2657</v>
      </c>
      <c r="G2146" t="s">
        <v>1309</v>
      </c>
      <c r="H2146">
        <v>45.01</v>
      </c>
      <c r="I2146">
        <v>43.38</v>
      </c>
    </row>
    <row r="2147" spans="1:9" x14ac:dyDescent="0.35">
      <c r="A2147">
        <v>43698</v>
      </c>
      <c r="B2147" s="1242">
        <v>45287</v>
      </c>
      <c r="C2147" s="1243">
        <v>0.49652777777777773</v>
      </c>
      <c r="D2147" t="s">
        <v>1131</v>
      </c>
      <c r="E2147" t="s">
        <v>1132</v>
      </c>
      <c r="F2147" t="s">
        <v>2657</v>
      </c>
      <c r="G2147" t="s">
        <v>1310</v>
      </c>
      <c r="H2147">
        <v>44.97</v>
      </c>
      <c r="I2147">
        <v>43.34</v>
      </c>
    </row>
    <row r="2148" spans="1:9" x14ac:dyDescent="0.35">
      <c r="A2148">
        <v>43699</v>
      </c>
      <c r="B2148" s="1242">
        <v>45287</v>
      </c>
      <c r="C2148" s="1243">
        <v>0.49652777777777773</v>
      </c>
      <c r="D2148" t="s">
        <v>1131</v>
      </c>
      <c r="E2148" t="s">
        <v>1132</v>
      </c>
      <c r="F2148" t="s">
        <v>2657</v>
      </c>
      <c r="G2148" t="s">
        <v>1812</v>
      </c>
      <c r="H2148">
        <v>44.93</v>
      </c>
      <c r="I2148">
        <v>43.31</v>
      </c>
    </row>
    <row r="2149" spans="1:9" x14ac:dyDescent="0.35">
      <c r="A2149">
        <v>43700</v>
      </c>
      <c r="B2149" s="1242">
        <v>45287</v>
      </c>
      <c r="C2149" s="1243">
        <v>0.49652777777777773</v>
      </c>
      <c r="D2149" t="s">
        <v>1131</v>
      </c>
      <c r="E2149" t="s">
        <v>1132</v>
      </c>
      <c r="F2149" t="s">
        <v>2657</v>
      </c>
      <c r="G2149" t="s">
        <v>1817</v>
      </c>
      <c r="H2149">
        <v>44.9</v>
      </c>
      <c r="I2149">
        <v>43.28</v>
      </c>
    </row>
    <row r="2150" spans="1:9" x14ac:dyDescent="0.35">
      <c r="A2150">
        <v>43701</v>
      </c>
      <c r="B2150" s="1242">
        <v>45287</v>
      </c>
      <c r="C2150" s="1243">
        <v>0.49652777777777773</v>
      </c>
      <c r="D2150" t="s">
        <v>1131</v>
      </c>
      <c r="E2150" t="s">
        <v>1132</v>
      </c>
      <c r="F2150" t="s">
        <v>2657</v>
      </c>
      <c r="G2150" t="s">
        <v>1822</v>
      </c>
      <c r="H2150">
        <v>44.86</v>
      </c>
      <c r="I2150">
        <v>43.24</v>
      </c>
    </row>
    <row r="2151" spans="1:9" x14ac:dyDescent="0.35">
      <c r="A2151">
        <v>43702</v>
      </c>
      <c r="B2151" s="1242">
        <v>45287</v>
      </c>
      <c r="C2151" s="1243">
        <v>0.49652777777777773</v>
      </c>
      <c r="D2151" t="s">
        <v>1131</v>
      </c>
      <c r="E2151" t="s">
        <v>1132</v>
      </c>
      <c r="F2151" t="s">
        <v>2657</v>
      </c>
      <c r="G2151" t="s">
        <v>1827</v>
      </c>
      <c r="H2151">
        <v>44.83</v>
      </c>
      <c r="I2151">
        <v>43.21</v>
      </c>
    </row>
    <row r="2152" spans="1:9" x14ac:dyDescent="0.35">
      <c r="A2152">
        <v>43703</v>
      </c>
      <c r="B2152" s="1242">
        <v>45287</v>
      </c>
      <c r="C2152" s="1243">
        <v>0.49652777777777773</v>
      </c>
      <c r="D2152" t="s">
        <v>1131</v>
      </c>
      <c r="E2152" t="s">
        <v>1132</v>
      </c>
      <c r="F2152" t="s">
        <v>2657</v>
      </c>
      <c r="G2152" t="s">
        <v>1832</v>
      </c>
      <c r="H2152">
        <v>44.8</v>
      </c>
      <c r="I2152">
        <v>43.18</v>
      </c>
    </row>
    <row r="2153" spans="1:9" x14ac:dyDescent="0.35">
      <c r="A2153">
        <v>43704</v>
      </c>
      <c r="B2153" s="1242">
        <v>45287</v>
      </c>
      <c r="C2153" s="1243">
        <v>0.49652777777777773</v>
      </c>
      <c r="D2153" t="s">
        <v>1131</v>
      </c>
      <c r="E2153" t="s">
        <v>1132</v>
      </c>
      <c r="F2153" t="s">
        <v>2657</v>
      </c>
      <c r="G2153" t="s">
        <v>1837</v>
      </c>
      <c r="H2153">
        <v>44.76</v>
      </c>
      <c r="I2153">
        <v>43.15</v>
      </c>
    </row>
    <row r="2154" spans="1:9" x14ac:dyDescent="0.35">
      <c r="A2154">
        <v>43705</v>
      </c>
      <c r="B2154" s="1242">
        <v>45287</v>
      </c>
      <c r="C2154" s="1243">
        <v>0.49652777777777773</v>
      </c>
      <c r="D2154" t="s">
        <v>1131</v>
      </c>
      <c r="E2154" t="s">
        <v>1132</v>
      </c>
      <c r="F2154" t="s">
        <v>2657</v>
      </c>
      <c r="G2154" t="s">
        <v>1842</v>
      </c>
      <c r="H2154">
        <v>44.73</v>
      </c>
      <c r="I2154">
        <v>43.12</v>
      </c>
    </row>
    <row r="2155" spans="1:9" x14ac:dyDescent="0.35">
      <c r="A2155">
        <v>43706</v>
      </c>
      <c r="B2155" s="1242">
        <v>45287</v>
      </c>
      <c r="C2155" s="1243">
        <v>0.49652777777777773</v>
      </c>
      <c r="D2155" t="s">
        <v>1131</v>
      </c>
      <c r="E2155" t="s">
        <v>1132</v>
      </c>
      <c r="F2155" t="s">
        <v>2657</v>
      </c>
      <c r="G2155" t="s">
        <v>1847</v>
      </c>
      <c r="H2155">
        <v>44.7</v>
      </c>
      <c r="I2155">
        <v>43.09</v>
      </c>
    </row>
    <row r="2156" spans="1:9" x14ac:dyDescent="0.35">
      <c r="A2156">
        <v>43707</v>
      </c>
      <c r="B2156" s="1242">
        <v>45287</v>
      </c>
      <c r="C2156" s="1243">
        <v>0.49652777777777773</v>
      </c>
      <c r="D2156" t="s">
        <v>1131</v>
      </c>
      <c r="E2156" t="s">
        <v>1132</v>
      </c>
      <c r="F2156" t="s">
        <v>2657</v>
      </c>
      <c r="G2156" t="s">
        <v>1852</v>
      </c>
      <c r="H2156">
        <v>44.67</v>
      </c>
      <c r="I2156">
        <v>43.06</v>
      </c>
    </row>
    <row r="2157" spans="1:9" x14ac:dyDescent="0.35">
      <c r="A2157">
        <v>43708</v>
      </c>
      <c r="B2157" s="1242">
        <v>45287</v>
      </c>
      <c r="C2157" s="1243">
        <v>0.49652777777777773</v>
      </c>
      <c r="D2157" t="s">
        <v>1131</v>
      </c>
      <c r="E2157" t="s">
        <v>1132</v>
      </c>
      <c r="F2157" t="s">
        <v>2657</v>
      </c>
      <c r="G2157" t="s">
        <v>1857</v>
      </c>
      <c r="H2157">
        <v>44.64</v>
      </c>
      <c r="I2157">
        <v>43.04</v>
      </c>
    </row>
    <row r="2158" spans="1:9" x14ac:dyDescent="0.35">
      <c r="A2158">
        <v>43709</v>
      </c>
      <c r="B2158" s="1242">
        <v>45287</v>
      </c>
      <c r="C2158" s="1243">
        <v>0.49652777777777773</v>
      </c>
      <c r="D2158" t="s">
        <v>1131</v>
      </c>
      <c r="E2158" t="s">
        <v>1132</v>
      </c>
      <c r="F2158" t="s">
        <v>2657</v>
      </c>
      <c r="G2158" t="s">
        <v>1862</v>
      </c>
      <c r="H2158">
        <v>44.61</v>
      </c>
      <c r="I2158">
        <v>43.01</v>
      </c>
    </row>
    <row r="2159" spans="1:9" x14ac:dyDescent="0.35">
      <c r="A2159">
        <v>43710</v>
      </c>
      <c r="B2159" s="1242">
        <v>45287</v>
      </c>
      <c r="C2159" s="1243">
        <v>0.49652777777777773</v>
      </c>
      <c r="D2159" t="s">
        <v>1131</v>
      </c>
      <c r="E2159" t="s">
        <v>1132</v>
      </c>
      <c r="F2159" t="s">
        <v>2657</v>
      </c>
      <c r="G2159" t="s">
        <v>1867</v>
      </c>
      <c r="H2159">
        <v>44.58</v>
      </c>
      <c r="I2159">
        <v>42.98</v>
      </c>
    </row>
    <row r="2160" spans="1:9" x14ac:dyDescent="0.35">
      <c r="A2160">
        <v>43711</v>
      </c>
      <c r="B2160" s="1242">
        <v>45287</v>
      </c>
      <c r="C2160" s="1243">
        <v>0.49652777777777773</v>
      </c>
      <c r="D2160" t="s">
        <v>1131</v>
      </c>
      <c r="E2160" t="s">
        <v>1132</v>
      </c>
      <c r="F2160" t="s">
        <v>2657</v>
      </c>
      <c r="G2160" t="s">
        <v>1872</v>
      </c>
      <c r="H2160">
        <v>44.55</v>
      </c>
      <c r="I2160">
        <v>42.95</v>
      </c>
    </row>
    <row r="2161" spans="1:9" x14ac:dyDescent="0.35">
      <c r="A2161">
        <v>43712</v>
      </c>
      <c r="B2161" s="1242">
        <v>45287</v>
      </c>
      <c r="C2161" s="1243">
        <v>0.49652777777777773</v>
      </c>
      <c r="D2161" t="s">
        <v>1131</v>
      </c>
      <c r="E2161" t="s">
        <v>1132</v>
      </c>
      <c r="F2161" t="s">
        <v>2657</v>
      </c>
      <c r="G2161" t="s">
        <v>1877</v>
      </c>
      <c r="H2161">
        <v>44.52</v>
      </c>
      <c r="I2161">
        <v>42.93</v>
      </c>
    </row>
    <row r="2162" spans="1:9" x14ac:dyDescent="0.35">
      <c r="A2162">
        <v>43713</v>
      </c>
      <c r="B2162" s="1242">
        <v>45287</v>
      </c>
      <c r="C2162" s="1243">
        <v>0.49652777777777773</v>
      </c>
      <c r="D2162" t="s">
        <v>1131</v>
      </c>
      <c r="E2162" t="s">
        <v>1132</v>
      </c>
      <c r="F2162" t="s">
        <v>2657</v>
      </c>
      <c r="G2162" t="s">
        <v>1882</v>
      </c>
      <c r="H2162">
        <v>44.49</v>
      </c>
      <c r="I2162">
        <v>42.9</v>
      </c>
    </row>
    <row r="2163" spans="1:9" x14ac:dyDescent="0.35">
      <c r="A2163">
        <v>43714</v>
      </c>
      <c r="B2163" s="1242">
        <v>45287</v>
      </c>
      <c r="C2163" s="1243">
        <v>0.49652777777777773</v>
      </c>
      <c r="D2163" t="s">
        <v>1131</v>
      </c>
      <c r="E2163" t="s">
        <v>1132</v>
      </c>
      <c r="F2163" t="s">
        <v>2657</v>
      </c>
      <c r="G2163" t="s">
        <v>1887</v>
      </c>
      <c r="H2163">
        <v>44.46</v>
      </c>
      <c r="I2163">
        <v>42.88</v>
      </c>
    </row>
    <row r="2164" spans="1:9" x14ac:dyDescent="0.35">
      <c r="A2164">
        <v>43715</v>
      </c>
      <c r="B2164" s="1242">
        <v>45287</v>
      </c>
      <c r="C2164" s="1243">
        <v>0.49652777777777773</v>
      </c>
      <c r="D2164" t="s">
        <v>1131</v>
      </c>
      <c r="E2164" t="s">
        <v>1132</v>
      </c>
      <c r="F2164" t="s">
        <v>2657</v>
      </c>
      <c r="G2164" t="s">
        <v>1892</v>
      </c>
      <c r="H2164">
        <v>44.44</v>
      </c>
      <c r="I2164">
        <v>42.85</v>
      </c>
    </row>
    <row r="2165" spans="1:9" x14ac:dyDescent="0.35">
      <c r="A2165">
        <v>43716</v>
      </c>
      <c r="B2165" s="1242">
        <v>45287</v>
      </c>
      <c r="C2165" s="1243">
        <v>0.49652777777777773</v>
      </c>
      <c r="D2165" t="s">
        <v>1131</v>
      </c>
      <c r="E2165" t="s">
        <v>1132</v>
      </c>
      <c r="F2165" t="s">
        <v>2657</v>
      </c>
      <c r="G2165" t="s">
        <v>1897</v>
      </c>
      <c r="H2165">
        <v>44.41</v>
      </c>
      <c r="I2165">
        <v>42.83</v>
      </c>
    </row>
    <row r="2166" spans="1:9" x14ac:dyDescent="0.35">
      <c r="A2166">
        <v>43717</v>
      </c>
      <c r="B2166" s="1242">
        <v>45287</v>
      </c>
      <c r="C2166" s="1243">
        <v>0.49652777777777773</v>
      </c>
      <c r="D2166" t="s">
        <v>1131</v>
      </c>
      <c r="E2166" t="s">
        <v>1132</v>
      </c>
      <c r="F2166" t="s">
        <v>2657</v>
      </c>
      <c r="G2166" t="s">
        <v>1902</v>
      </c>
      <c r="H2166">
        <v>44.38</v>
      </c>
      <c r="I2166">
        <v>42.8</v>
      </c>
    </row>
    <row r="2167" spans="1:9" x14ac:dyDescent="0.35">
      <c r="A2167">
        <v>43718</v>
      </c>
      <c r="B2167" s="1242">
        <v>45287</v>
      </c>
      <c r="C2167" s="1243">
        <v>0.49652777777777773</v>
      </c>
      <c r="D2167" t="s">
        <v>1131</v>
      </c>
      <c r="E2167" t="s">
        <v>1132</v>
      </c>
      <c r="F2167" t="s">
        <v>2657</v>
      </c>
      <c r="G2167" t="s">
        <v>1907</v>
      </c>
      <c r="H2167">
        <v>44.36</v>
      </c>
      <c r="I2167">
        <v>42.78</v>
      </c>
    </row>
    <row r="2168" spans="1:9" x14ac:dyDescent="0.35">
      <c r="A2168">
        <v>43719</v>
      </c>
      <c r="B2168" s="1242">
        <v>45287</v>
      </c>
      <c r="C2168" s="1243">
        <v>0.49652777777777773</v>
      </c>
      <c r="D2168" t="s">
        <v>1131</v>
      </c>
      <c r="E2168" t="s">
        <v>1132</v>
      </c>
      <c r="F2168" t="s">
        <v>2657</v>
      </c>
      <c r="G2168" t="s">
        <v>1912</v>
      </c>
      <c r="H2168">
        <v>44.33</v>
      </c>
      <c r="I2168">
        <v>42.76</v>
      </c>
    </row>
    <row r="2169" spans="1:9" x14ac:dyDescent="0.35">
      <c r="A2169">
        <v>43720</v>
      </c>
      <c r="B2169" s="1242">
        <v>45287</v>
      </c>
      <c r="C2169" s="1243">
        <v>0.49652777777777773</v>
      </c>
      <c r="D2169" t="s">
        <v>1131</v>
      </c>
      <c r="E2169" t="s">
        <v>1132</v>
      </c>
      <c r="F2169" t="s">
        <v>2657</v>
      </c>
      <c r="G2169" t="s">
        <v>1917</v>
      </c>
      <c r="H2169">
        <v>44.31</v>
      </c>
      <c r="I2169">
        <v>42.73</v>
      </c>
    </row>
    <row r="2170" spans="1:9" x14ac:dyDescent="0.35">
      <c r="A2170">
        <v>43721</v>
      </c>
      <c r="B2170" s="1242">
        <v>45287</v>
      </c>
      <c r="C2170" s="1243">
        <v>0.49652777777777773</v>
      </c>
      <c r="D2170" t="s">
        <v>1131</v>
      </c>
      <c r="E2170" t="s">
        <v>1132</v>
      </c>
      <c r="F2170" t="s">
        <v>2657</v>
      </c>
      <c r="G2170" t="s">
        <v>1922</v>
      </c>
      <c r="H2170">
        <v>44.28</v>
      </c>
      <c r="I2170">
        <v>42.71</v>
      </c>
    </row>
    <row r="2171" spans="1:9" x14ac:dyDescent="0.35">
      <c r="A2171">
        <v>43722</v>
      </c>
      <c r="B2171" s="1242">
        <v>45287</v>
      </c>
      <c r="C2171" s="1243">
        <v>0.49652777777777773</v>
      </c>
      <c r="D2171" t="s">
        <v>1131</v>
      </c>
      <c r="E2171" t="s">
        <v>1132</v>
      </c>
      <c r="F2171" t="s">
        <v>2657</v>
      </c>
      <c r="G2171" t="s">
        <v>1927</v>
      </c>
      <c r="H2171">
        <v>44.26</v>
      </c>
      <c r="I2171">
        <v>42.69</v>
      </c>
    </row>
    <row r="2172" spans="1:9" x14ac:dyDescent="0.35">
      <c r="A2172">
        <v>43723</v>
      </c>
      <c r="B2172" s="1242">
        <v>45287</v>
      </c>
      <c r="C2172" s="1243">
        <v>0.49652777777777773</v>
      </c>
      <c r="D2172" t="s">
        <v>1131</v>
      </c>
      <c r="E2172" t="s">
        <v>1132</v>
      </c>
      <c r="F2172" t="s">
        <v>2657</v>
      </c>
      <c r="G2172" t="s">
        <v>1932</v>
      </c>
      <c r="H2172">
        <v>44.24</v>
      </c>
      <c r="I2172">
        <v>42.67</v>
      </c>
    </row>
    <row r="2173" spans="1:9" x14ac:dyDescent="0.35">
      <c r="A2173">
        <v>43724</v>
      </c>
      <c r="B2173" s="1242">
        <v>45287</v>
      </c>
      <c r="C2173" s="1243">
        <v>0.49652777777777773</v>
      </c>
      <c r="D2173" t="s">
        <v>1131</v>
      </c>
      <c r="E2173" t="s">
        <v>1132</v>
      </c>
      <c r="F2173" t="s">
        <v>2657</v>
      </c>
      <c r="G2173" t="s">
        <v>1937</v>
      </c>
      <c r="H2173">
        <v>44.21</v>
      </c>
      <c r="I2173">
        <v>42.65</v>
      </c>
    </row>
    <row r="2174" spans="1:9" x14ac:dyDescent="0.35">
      <c r="A2174">
        <v>43725</v>
      </c>
      <c r="B2174" s="1242">
        <v>45287</v>
      </c>
      <c r="C2174" s="1243">
        <v>0.49652777777777773</v>
      </c>
      <c r="D2174" t="s">
        <v>1131</v>
      </c>
      <c r="E2174" t="s">
        <v>1132</v>
      </c>
      <c r="F2174" t="s">
        <v>2657</v>
      </c>
      <c r="G2174" t="s">
        <v>1942</v>
      </c>
      <c r="H2174">
        <v>44.19</v>
      </c>
      <c r="I2174">
        <v>42.63</v>
      </c>
    </row>
    <row r="2175" spans="1:9" x14ac:dyDescent="0.35">
      <c r="A2175">
        <v>43726</v>
      </c>
      <c r="B2175" s="1242">
        <v>45287</v>
      </c>
      <c r="C2175" s="1243">
        <v>0.49652777777777773</v>
      </c>
      <c r="D2175" t="s">
        <v>1131</v>
      </c>
      <c r="E2175" t="s">
        <v>1132</v>
      </c>
      <c r="F2175" t="s">
        <v>2657</v>
      </c>
      <c r="G2175" t="s">
        <v>1947</v>
      </c>
      <c r="H2175">
        <v>44.17</v>
      </c>
      <c r="I2175">
        <v>42.6</v>
      </c>
    </row>
    <row r="2176" spans="1:9" x14ac:dyDescent="0.35">
      <c r="A2176">
        <v>43727</v>
      </c>
      <c r="B2176" s="1242">
        <v>45287</v>
      </c>
      <c r="C2176" s="1243">
        <v>0.49652777777777773</v>
      </c>
      <c r="D2176" t="s">
        <v>1131</v>
      </c>
      <c r="E2176" t="s">
        <v>1132</v>
      </c>
      <c r="F2176" t="s">
        <v>2657</v>
      </c>
      <c r="G2176" t="s">
        <v>1952</v>
      </c>
      <c r="H2176">
        <v>44.14</v>
      </c>
      <c r="I2176">
        <v>42.58</v>
      </c>
    </row>
    <row r="2177" spans="1:9" x14ac:dyDescent="0.35">
      <c r="A2177">
        <v>43728</v>
      </c>
      <c r="B2177" s="1242">
        <v>45287</v>
      </c>
      <c r="C2177" s="1243">
        <v>0.49652777777777773</v>
      </c>
      <c r="D2177" t="s">
        <v>1131</v>
      </c>
      <c r="E2177" t="s">
        <v>1132</v>
      </c>
      <c r="F2177" t="s">
        <v>2657</v>
      </c>
      <c r="G2177" t="s">
        <v>1957</v>
      </c>
      <c r="H2177">
        <v>44.12</v>
      </c>
      <c r="I2177">
        <v>42.56</v>
      </c>
    </row>
    <row r="2178" spans="1:9" x14ac:dyDescent="0.35">
      <c r="A2178">
        <v>43729</v>
      </c>
      <c r="B2178" s="1242">
        <v>45287</v>
      </c>
      <c r="C2178" s="1243">
        <v>0.49652777777777773</v>
      </c>
      <c r="D2178" t="s">
        <v>1131</v>
      </c>
      <c r="E2178" t="s">
        <v>1132</v>
      </c>
      <c r="F2178" t="s">
        <v>2657</v>
      </c>
      <c r="G2178" t="s">
        <v>1962</v>
      </c>
      <c r="H2178">
        <v>44.1</v>
      </c>
      <c r="I2178">
        <v>42.54</v>
      </c>
    </row>
    <row r="2179" spans="1:9" x14ac:dyDescent="0.35">
      <c r="A2179">
        <v>43730</v>
      </c>
      <c r="B2179" s="1242">
        <v>45287</v>
      </c>
      <c r="C2179" s="1243">
        <v>0.49652777777777773</v>
      </c>
      <c r="D2179" t="s">
        <v>1131</v>
      </c>
      <c r="E2179" t="s">
        <v>1132</v>
      </c>
      <c r="F2179" t="s">
        <v>2657</v>
      </c>
      <c r="G2179" t="s">
        <v>1967</v>
      </c>
      <c r="H2179">
        <v>44.08</v>
      </c>
      <c r="I2179">
        <v>42.52</v>
      </c>
    </row>
    <row r="2180" spans="1:9" x14ac:dyDescent="0.35">
      <c r="A2180">
        <v>43731</v>
      </c>
      <c r="B2180" s="1242">
        <v>45287</v>
      </c>
      <c r="C2180" s="1243">
        <v>0.49652777777777773</v>
      </c>
      <c r="D2180" t="s">
        <v>1131</v>
      </c>
      <c r="E2180" t="s">
        <v>1132</v>
      </c>
      <c r="F2180" t="s">
        <v>2657</v>
      </c>
      <c r="G2180" t="s">
        <v>1972</v>
      </c>
      <c r="H2180">
        <v>44.06</v>
      </c>
      <c r="I2180">
        <v>42.51</v>
      </c>
    </row>
    <row r="2181" spans="1:9" x14ac:dyDescent="0.35">
      <c r="A2181">
        <v>43732</v>
      </c>
      <c r="B2181" s="1242">
        <v>45287</v>
      </c>
      <c r="C2181" s="1243">
        <v>0.49652777777777773</v>
      </c>
      <c r="D2181" t="s">
        <v>1131</v>
      </c>
      <c r="E2181" t="s">
        <v>1132</v>
      </c>
      <c r="F2181" t="s">
        <v>2657</v>
      </c>
      <c r="G2181" t="s">
        <v>1977</v>
      </c>
      <c r="H2181">
        <v>44.04</v>
      </c>
      <c r="I2181">
        <v>42.49</v>
      </c>
    </row>
    <row r="2182" spans="1:9" x14ac:dyDescent="0.35">
      <c r="A2182">
        <v>43733</v>
      </c>
      <c r="B2182" s="1242">
        <v>45287</v>
      </c>
      <c r="C2182" s="1243">
        <v>0.49652777777777773</v>
      </c>
      <c r="D2182" t="s">
        <v>1131</v>
      </c>
      <c r="E2182" t="s">
        <v>1132</v>
      </c>
      <c r="F2182" t="s">
        <v>2657</v>
      </c>
      <c r="G2182" t="s">
        <v>1982</v>
      </c>
      <c r="H2182">
        <v>44.02</v>
      </c>
      <c r="I2182">
        <v>42.47</v>
      </c>
    </row>
    <row r="2183" spans="1:9" x14ac:dyDescent="0.35">
      <c r="A2183">
        <v>43734</v>
      </c>
      <c r="B2183" s="1242">
        <v>45287</v>
      </c>
      <c r="C2183" s="1243">
        <v>0.49652777777777773</v>
      </c>
      <c r="D2183" t="s">
        <v>1131</v>
      </c>
      <c r="E2183" t="s">
        <v>1132</v>
      </c>
      <c r="F2183" t="s">
        <v>2657</v>
      </c>
      <c r="G2183" t="s">
        <v>1987</v>
      </c>
      <c r="H2183">
        <v>44</v>
      </c>
      <c r="I2183">
        <v>42.45</v>
      </c>
    </row>
    <row r="2184" spans="1:9" x14ac:dyDescent="0.35">
      <c r="A2184">
        <v>43735</v>
      </c>
      <c r="B2184" s="1242">
        <v>45287</v>
      </c>
      <c r="C2184" s="1243">
        <v>0.49652777777777773</v>
      </c>
      <c r="D2184" t="s">
        <v>1131</v>
      </c>
      <c r="E2184" t="s">
        <v>1132</v>
      </c>
      <c r="F2184" t="s">
        <v>2657</v>
      </c>
      <c r="G2184" t="s">
        <v>1992</v>
      </c>
      <c r="H2184">
        <v>43.98</v>
      </c>
      <c r="I2184">
        <v>42.43</v>
      </c>
    </row>
    <row r="2185" spans="1:9" x14ac:dyDescent="0.35">
      <c r="A2185">
        <v>43736</v>
      </c>
      <c r="B2185" s="1242">
        <v>45287</v>
      </c>
      <c r="C2185" s="1243">
        <v>0.49652777777777773</v>
      </c>
      <c r="D2185" t="s">
        <v>1131</v>
      </c>
      <c r="E2185" t="s">
        <v>1132</v>
      </c>
      <c r="F2185" t="s">
        <v>2657</v>
      </c>
      <c r="G2185" t="s">
        <v>1997</v>
      </c>
      <c r="H2185">
        <v>43.96</v>
      </c>
      <c r="I2185">
        <v>42.41</v>
      </c>
    </row>
    <row r="2186" spans="1:9" x14ac:dyDescent="0.35">
      <c r="A2186">
        <v>43737</v>
      </c>
      <c r="B2186" s="1242">
        <v>45287</v>
      </c>
      <c r="C2186" s="1243">
        <v>0.49652777777777773</v>
      </c>
      <c r="D2186" t="s">
        <v>1131</v>
      </c>
      <c r="E2186" t="s">
        <v>1132</v>
      </c>
      <c r="F2186" t="s">
        <v>2657</v>
      </c>
      <c r="G2186" t="s">
        <v>2002</v>
      </c>
      <c r="H2186">
        <v>43.94</v>
      </c>
      <c r="I2186">
        <v>42.4</v>
      </c>
    </row>
    <row r="2187" spans="1:9" x14ac:dyDescent="0.35">
      <c r="A2187">
        <v>43738</v>
      </c>
      <c r="B2187" s="1242">
        <v>45287</v>
      </c>
      <c r="C2187" s="1243">
        <v>0.49652777777777773</v>
      </c>
      <c r="D2187" t="s">
        <v>1131</v>
      </c>
      <c r="E2187" t="s">
        <v>1132</v>
      </c>
      <c r="F2187" t="s">
        <v>2657</v>
      </c>
      <c r="G2187" t="s">
        <v>2007</v>
      </c>
      <c r="H2187">
        <v>43.92</v>
      </c>
      <c r="I2187">
        <v>42.38</v>
      </c>
    </row>
    <row r="2188" spans="1:9" x14ac:dyDescent="0.35">
      <c r="A2188">
        <v>43739</v>
      </c>
      <c r="B2188" s="1242">
        <v>45287</v>
      </c>
      <c r="C2188" s="1243">
        <v>0.49652777777777773</v>
      </c>
      <c r="D2188" t="s">
        <v>1131</v>
      </c>
      <c r="E2188" t="s">
        <v>1132</v>
      </c>
      <c r="F2188" t="s">
        <v>2657</v>
      </c>
      <c r="G2188" t="s">
        <v>2012</v>
      </c>
      <c r="H2188">
        <v>43.9</v>
      </c>
      <c r="I2188">
        <v>42.36</v>
      </c>
    </row>
    <row r="2189" spans="1:9" x14ac:dyDescent="0.35">
      <c r="A2189">
        <v>43740</v>
      </c>
      <c r="B2189" s="1242">
        <v>45287</v>
      </c>
      <c r="C2189" s="1243">
        <v>0.49652777777777773</v>
      </c>
      <c r="D2189" t="s">
        <v>1131</v>
      </c>
      <c r="E2189" t="s">
        <v>1132</v>
      </c>
      <c r="F2189" t="s">
        <v>2657</v>
      </c>
      <c r="G2189" t="s">
        <v>2017</v>
      </c>
      <c r="H2189">
        <v>43.88</v>
      </c>
      <c r="I2189">
        <v>42.34</v>
      </c>
    </row>
    <row r="2190" spans="1:9" x14ac:dyDescent="0.35">
      <c r="A2190">
        <v>43741</v>
      </c>
      <c r="B2190" s="1242">
        <v>45287</v>
      </c>
      <c r="C2190" s="1243">
        <v>0.49652777777777773</v>
      </c>
      <c r="D2190" t="s">
        <v>1131</v>
      </c>
      <c r="E2190" t="s">
        <v>1132</v>
      </c>
      <c r="F2190" t="s">
        <v>2657</v>
      </c>
      <c r="G2190" t="s">
        <v>2022</v>
      </c>
      <c r="H2190">
        <v>43.86</v>
      </c>
      <c r="I2190">
        <v>42.33</v>
      </c>
    </row>
    <row r="2191" spans="1:9" x14ac:dyDescent="0.35">
      <c r="A2191">
        <v>43742</v>
      </c>
      <c r="B2191" s="1242">
        <v>45287</v>
      </c>
      <c r="C2191" s="1243">
        <v>0.49652777777777773</v>
      </c>
      <c r="D2191" t="s">
        <v>1131</v>
      </c>
      <c r="E2191" t="s">
        <v>1132</v>
      </c>
      <c r="F2191" t="s">
        <v>2657</v>
      </c>
      <c r="G2191" t="s">
        <v>2027</v>
      </c>
      <c r="H2191">
        <v>43.85</v>
      </c>
      <c r="I2191">
        <v>42.31</v>
      </c>
    </row>
    <row r="2192" spans="1:9" x14ac:dyDescent="0.35">
      <c r="A2192">
        <v>43743</v>
      </c>
      <c r="B2192" s="1242">
        <v>45287</v>
      </c>
      <c r="C2192" s="1243">
        <v>0.49652777777777773</v>
      </c>
      <c r="D2192" t="s">
        <v>1131</v>
      </c>
      <c r="E2192" t="s">
        <v>1132</v>
      </c>
      <c r="F2192" t="s">
        <v>2657</v>
      </c>
      <c r="G2192" t="s">
        <v>2032</v>
      </c>
      <c r="H2192">
        <v>43.83</v>
      </c>
      <c r="I2192">
        <v>42.29</v>
      </c>
    </row>
    <row r="2193" spans="1:9" x14ac:dyDescent="0.35">
      <c r="A2193">
        <v>43744</v>
      </c>
      <c r="B2193" s="1242">
        <v>45287</v>
      </c>
      <c r="C2193" s="1243">
        <v>0.49652777777777773</v>
      </c>
      <c r="D2193" t="s">
        <v>1131</v>
      </c>
      <c r="E2193" t="s">
        <v>1132</v>
      </c>
      <c r="F2193" t="s">
        <v>2657</v>
      </c>
      <c r="G2193" t="s">
        <v>2037</v>
      </c>
      <c r="H2193">
        <v>43.81</v>
      </c>
      <c r="I2193">
        <v>42.28</v>
      </c>
    </row>
    <row r="2194" spans="1:9" x14ac:dyDescent="0.35">
      <c r="A2194">
        <v>43745</v>
      </c>
      <c r="B2194" s="1242">
        <v>45287</v>
      </c>
      <c r="C2194" s="1243">
        <v>0.49652777777777773</v>
      </c>
      <c r="D2194" t="s">
        <v>1131</v>
      </c>
      <c r="E2194" t="s">
        <v>1132</v>
      </c>
      <c r="F2194" t="s">
        <v>2657</v>
      </c>
      <c r="G2194" t="s">
        <v>2042</v>
      </c>
      <c r="H2194">
        <v>43.79</v>
      </c>
      <c r="I2194">
        <v>42.26</v>
      </c>
    </row>
    <row r="2195" spans="1:9" x14ac:dyDescent="0.35">
      <c r="A2195">
        <v>43746</v>
      </c>
      <c r="B2195" s="1242">
        <v>45287</v>
      </c>
      <c r="C2195" s="1243">
        <v>0.49652777777777773</v>
      </c>
      <c r="D2195" t="s">
        <v>1131</v>
      </c>
      <c r="E2195" t="s">
        <v>1132</v>
      </c>
      <c r="F2195" t="s">
        <v>2657</v>
      </c>
      <c r="G2195" t="s">
        <v>2047</v>
      </c>
      <c r="H2195">
        <v>43.78</v>
      </c>
      <c r="I2195">
        <v>42.25</v>
      </c>
    </row>
    <row r="2196" spans="1:9" x14ac:dyDescent="0.35">
      <c r="A2196">
        <v>43747</v>
      </c>
      <c r="B2196" s="1242">
        <v>45287</v>
      </c>
      <c r="C2196" s="1243">
        <v>0.49652777777777773</v>
      </c>
      <c r="D2196" t="s">
        <v>1131</v>
      </c>
      <c r="E2196" t="s">
        <v>1132</v>
      </c>
      <c r="F2196" t="s">
        <v>2657</v>
      </c>
      <c r="G2196" t="s">
        <v>2052</v>
      </c>
      <c r="H2196">
        <v>43.76</v>
      </c>
      <c r="I2196">
        <v>42.23</v>
      </c>
    </row>
    <row r="2197" spans="1:9" x14ac:dyDescent="0.35">
      <c r="A2197">
        <v>43748</v>
      </c>
      <c r="B2197" s="1242">
        <v>45287</v>
      </c>
      <c r="C2197" s="1243">
        <v>0.49652777777777773</v>
      </c>
      <c r="D2197" t="s">
        <v>1131</v>
      </c>
      <c r="E2197" t="s">
        <v>1132</v>
      </c>
      <c r="F2197" t="s">
        <v>2657</v>
      </c>
      <c r="G2197" t="s">
        <v>2057</v>
      </c>
      <c r="H2197">
        <v>43.74</v>
      </c>
      <c r="I2197">
        <v>42.22</v>
      </c>
    </row>
    <row r="2198" spans="1:9" x14ac:dyDescent="0.35">
      <c r="A2198">
        <v>43749</v>
      </c>
      <c r="B2198" s="1242">
        <v>45287</v>
      </c>
      <c r="C2198" s="1243">
        <v>0.49652777777777773</v>
      </c>
      <c r="D2198" t="s">
        <v>1131</v>
      </c>
      <c r="E2198" t="s">
        <v>1132</v>
      </c>
      <c r="F2198" t="s">
        <v>2657</v>
      </c>
      <c r="G2198" t="s">
        <v>2062</v>
      </c>
      <c r="H2198">
        <v>43.73</v>
      </c>
      <c r="I2198">
        <v>42.2</v>
      </c>
    </row>
    <row r="2199" spans="1:9" x14ac:dyDescent="0.35">
      <c r="A2199">
        <v>43750</v>
      </c>
      <c r="B2199" s="1242">
        <v>45287</v>
      </c>
      <c r="C2199" s="1243">
        <v>0.49652777777777773</v>
      </c>
      <c r="D2199" t="s">
        <v>1131</v>
      </c>
      <c r="E2199" t="s">
        <v>1132</v>
      </c>
      <c r="F2199" t="s">
        <v>2657</v>
      </c>
      <c r="G2199" t="s">
        <v>2067</v>
      </c>
      <c r="H2199">
        <v>43.71</v>
      </c>
      <c r="I2199">
        <v>42.19</v>
      </c>
    </row>
    <row r="2200" spans="1:9" x14ac:dyDescent="0.35">
      <c r="A2200">
        <v>43751</v>
      </c>
      <c r="B2200" s="1242">
        <v>45287</v>
      </c>
      <c r="C2200" s="1243">
        <v>0.49652777777777773</v>
      </c>
      <c r="D2200" t="s">
        <v>1131</v>
      </c>
      <c r="E2200" t="s">
        <v>1132</v>
      </c>
      <c r="F2200" t="s">
        <v>2657</v>
      </c>
      <c r="G2200" t="s">
        <v>2072</v>
      </c>
      <c r="H2200">
        <v>43.7</v>
      </c>
      <c r="I2200">
        <v>42.17</v>
      </c>
    </row>
    <row r="2201" spans="1:9" x14ac:dyDescent="0.35">
      <c r="A2201">
        <v>43752</v>
      </c>
      <c r="B2201" s="1242">
        <v>45287</v>
      </c>
      <c r="C2201" s="1243">
        <v>0.49652777777777773</v>
      </c>
      <c r="D2201" t="s">
        <v>1131</v>
      </c>
      <c r="E2201" t="s">
        <v>1132</v>
      </c>
      <c r="F2201" t="s">
        <v>2657</v>
      </c>
      <c r="G2201" t="s">
        <v>2077</v>
      </c>
      <c r="H2201">
        <v>43.68</v>
      </c>
      <c r="I2201">
        <v>42.16</v>
      </c>
    </row>
    <row r="2202" spans="1:9" x14ac:dyDescent="0.35">
      <c r="A2202">
        <v>43753</v>
      </c>
      <c r="B2202" s="1242">
        <v>45287</v>
      </c>
      <c r="C2202" s="1243">
        <v>0.49652777777777773</v>
      </c>
      <c r="D2202" t="s">
        <v>1131</v>
      </c>
      <c r="E2202" t="s">
        <v>1132</v>
      </c>
      <c r="F2202" t="s">
        <v>2657</v>
      </c>
      <c r="G2202" t="s">
        <v>2082</v>
      </c>
      <c r="H2202">
        <v>43.66</v>
      </c>
      <c r="I2202">
        <v>42.14</v>
      </c>
    </row>
    <row r="2203" spans="1:9" x14ac:dyDescent="0.35">
      <c r="A2203">
        <v>43754</v>
      </c>
      <c r="B2203" s="1242">
        <v>45287</v>
      </c>
      <c r="C2203" s="1243">
        <v>0.49652777777777773</v>
      </c>
      <c r="D2203" t="s">
        <v>1131</v>
      </c>
      <c r="E2203" t="s">
        <v>1132</v>
      </c>
      <c r="F2203" t="s">
        <v>2657</v>
      </c>
      <c r="G2203" t="s">
        <v>2087</v>
      </c>
      <c r="H2203">
        <v>43.65</v>
      </c>
      <c r="I2203">
        <v>42.13</v>
      </c>
    </row>
    <row r="2204" spans="1:9" x14ac:dyDescent="0.35">
      <c r="A2204">
        <v>43755</v>
      </c>
      <c r="B2204" s="1242">
        <v>45287</v>
      </c>
      <c r="C2204" s="1243">
        <v>0.49652777777777773</v>
      </c>
      <c r="D2204" t="s">
        <v>1131</v>
      </c>
      <c r="E2204" t="s">
        <v>1132</v>
      </c>
      <c r="F2204" t="s">
        <v>2657</v>
      </c>
      <c r="G2204" t="s">
        <v>2092</v>
      </c>
      <c r="H2204">
        <v>43.63</v>
      </c>
      <c r="I2204">
        <v>42.11</v>
      </c>
    </row>
    <row r="2205" spans="1:9" x14ac:dyDescent="0.35">
      <c r="A2205">
        <v>43756</v>
      </c>
      <c r="B2205" s="1242">
        <v>45287</v>
      </c>
      <c r="C2205" s="1243">
        <v>0.49652777777777773</v>
      </c>
      <c r="D2205" t="s">
        <v>1131</v>
      </c>
      <c r="E2205" t="s">
        <v>1132</v>
      </c>
      <c r="F2205" t="s">
        <v>2657</v>
      </c>
      <c r="G2205" t="s">
        <v>2097</v>
      </c>
      <c r="H2205">
        <v>43.62</v>
      </c>
      <c r="I2205">
        <v>42.1</v>
      </c>
    </row>
    <row r="2206" spans="1:9" x14ac:dyDescent="0.35">
      <c r="A2206">
        <v>43757</v>
      </c>
      <c r="B2206" s="1242">
        <v>45287</v>
      </c>
      <c r="C2206" s="1243">
        <v>0.49652777777777773</v>
      </c>
      <c r="D2206" t="s">
        <v>1131</v>
      </c>
      <c r="E2206" t="s">
        <v>1132</v>
      </c>
      <c r="F2206" t="s">
        <v>2657</v>
      </c>
      <c r="G2206" t="s">
        <v>2102</v>
      </c>
      <c r="H2206">
        <v>43.6</v>
      </c>
      <c r="I2206">
        <v>42.09</v>
      </c>
    </row>
    <row r="2207" spans="1:9" x14ac:dyDescent="0.35">
      <c r="A2207">
        <v>43758</v>
      </c>
      <c r="B2207" s="1242">
        <v>45287</v>
      </c>
      <c r="C2207" s="1243">
        <v>0.49652777777777773</v>
      </c>
      <c r="D2207" t="s">
        <v>1131</v>
      </c>
      <c r="E2207" t="s">
        <v>1132</v>
      </c>
      <c r="F2207" t="s">
        <v>2657</v>
      </c>
      <c r="G2207" t="s">
        <v>2107</v>
      </c>
      <c r="H2207">
        <v>43.59</v>
      </c>
      <c r="I2207">
        <v>42.07</v>
      </c>
    </row>
    <row r="2208" spans="1:9" x14ac:dyDescent="0.35">
      <c r="A2208">
        <v>43759</v>
      </c>
      <c r="B2208" s="1242">
        <v>45287</v>
      </c>
      <c r="C2208" s="1243">
        <v>0.49652777777777773</v>
      </c>
      <c r="D2208" t="s">
        <v>1131</v>
      </c>
      <c r="E2208" t="s">
        <v>1132</v>
      </c>
      <c r="F2208" t="s">
        <v>2657</v>
      </c>
      <c r="G2208" t="s">
        <v>2112</v>
      </c>
      <c r="H2208">
        <v>43.57</v>
      </c>
      <c r="I2208">
        <v>42.06</v>
      </c>
    </row>
    <row r="2209" spans="1:9" x14ac:dyDescent="0.35">
      <c r="A2209">
        <v>43760</v>
      </c>
      <c r="B2209" s="1242">
        <v>45287</v>
      </c>
      <c r="C2209" s="1243">
        <v>0.49652777777777773</v>
      </c>
      <c r="D2209" t="s">
        <v>1131</v>
      </c>
      <c r="E2209" t="s">
        <v>1132</v>
      </c>
      <c r="F2209" t="s">
        <v>2657</v>
      </c>
      <c r="G2209" t="s">
        <v>2117</v>
      </c>
      <c r="H2209">
        <v>43.56</v>
      </c>
      <c r="I2209">
        <v>42.05</v>
      </c>
    </row>
    <row r="2210" spans="1:9" x14ac:dyDescent="0.35">
      <c r="A2210">
        <v>43761</v>
      </c>
      <c r="B2210" s="1242">
        <v>45287</v>
      </c>
      <c r="C2210" s="1243">
        <v>0.49652777777777773</v>
      </c>
      <c r="D2210" t="s">
        <v>1131</v>
      </c>
      <c r="E2210" t="s">
        <v>1132</v>
      </c>
      <c r="F2210" t="s">
        <v>2657</v>
      </c>
      <c r="G2210" t="s">
        <v>2122</v>
      </c>
      <c r="H2210">
        <v>43.55</v>
      </c>
      <c r="I2210">
        <v>42.04</v>
      </c>
    </row>
    <row r="2211" spans="1:9" x14ac:dyDescent="0.35">
      <c r="A2211">
        <v>43762</v>
      </c>
      <c r="B2211" s="1242">
        <v>45287</v>
      </c>
      <c r="C2211" s="1243">
        <v>0.49652777777777773</v>
      </c>
      <c r="D2211" t="s">
        <v>1131</v>
      </c>
      <c r="E2211" t="s">
        <v>1132</v>
      </c>
      <c r="F2211" t="s">
        <v>2657</v>
      </c>
      <c r="G2211" t="s">
        <v>2127</v>
      </c>
      <c r="H2211">
        <v>43.53</v>
      </c>
      <c r="I2211">
        <v>42.02</v>
      </c>
    </row>
    <row r="2212" spans="1:9" x14ac:dyDescent="0.35">
      <c r="A2212">
        <v>43763</v>
      </c>
      <c r="B2212" s="1242">
        <v>45287</v>
      </c>
      <c r="C2212" s="1243">
        <v>0.49652777777777773</v>
      </c>
      <c r="D2212" t="s">
        <v>1131</v>
      </c>
      <c r="E2212" t="s">
        <v>1132</v>
      </c>
      <c r="F2212" t="s">
        <v>2657</v>
      </c>
      <c r="G2212" t="s">
        <v>2132</v>
      </c>
      <c r="H2212">
        <v>43.52</v>
      </c>
      <c r="I2212">
        <v>42.01</v>
      </c>
    </row>
    <row r="2213" spans="1:9" x14ac:dyDescent="0.35">
      <c r="A2213">
        <v>43764</v>
      </c>
      <c r="B2213" s="1242">
        <v>45287</v>
      </c>
      <c r="C2213" s="1243">
        <v>0.49652777777777773</v>
      </c>
      <c r="D2213" t="s">
        <v>1131</v>
      </c>
      <c r="E2213" t="s">
        <v>1132</v>
      </c>
      <c r="F2213" t="s">
        <v>2657</v>
      </c>
      <c r="G2213" t="s">
        <v>2137</v>
      </c>
      <c r="H2213">
        <v>43.51</v>
      </c>
      <c r="I2213">
        <v>42</v>
      </c>
    </row>
    <row r="2214" spans="1:9" x14ac:dyDescent="0.35">
      <c r="A2214">
        <v>43765</v>
      </c>
      <c r="B2214" s="1242">
        <v>45287</v>
      </c>
      <c r="C2214" s="1243">
        <v>0.49652777777777773</v>
      </c>
      <c r="D2214" t="s">
        <v>1131</v>
      </c>
      <c r="E2214" t="s">
        <v>1132</v>
      </c>
      <c r="F2214" t="s">
        <v>2657</v>
      </c>
      <c r="G2214" t="s">
        <v>2142</v>
      </c>
      <c r="H2214">
        <v>43.49</v>
      </c>
      <c r="I2214">
        <v>41.99</v>
      </c>
    </row>
    <row r="2215" spans="1:9" x14ac:dyDescent="0.35">
      <c r="A2215">
        <v>43766</v>
      </c>
      <c r="B2215" s="1242">
        <v>45287</v>
      </c>
      <c r="C2215" s="1243">
        <v>0.49652777777777773</v>
      </c>
      <c r="D2215" t="s">
        <v>1131</v>
      </c>
      <c r="E2215" t="s">
        <v>1132</v>
      </c>
      <c r="F2215" t="s">
        <v>2657</v>
      </c>
      <c r="G2215" t="s">
        <v>2147</v>
      </c>
      <c r="H2215">
        <v>43.48</v>
      </c>
      <c r="I2215">
        <v>41.97</v>
      </c>
    </row>
    <row r="2216" spans="1:9" x14ac:dyDescent="0.35">
      <c r="A2216">
        <v>43767</v>
      </c>
      <c r="B2216" s="1242">
        <v>45287</v>
      </c>
      <c r="C2216" s="1243">
        <v>0.49652777777777773</v>
      </c>
      <c r="D2216" t="s">
        <v>1131</v>
      </c>
      <c r="E2216" t="s">
        <v>1132</v>
      </c>
      <c r="F2216" t="s">
        <v>2657</v>
      </c>
      <c r="G2216" t="s">
        <v>2152</v>
      </c>
      <c r="H2216">
        <v>43.47</v>
      </c>
      <c r="I2216">
        <v>41.96</v>
      </c>
    </row>
    <row r="2217" spans="1:9" x14ac:dyDescent="0.35">
      <c r="A2217">
        <v>43768</v>
      </c>
      <c r="B2217" s="1242">
        <v>45287</v>
      </c>
      <c r="C2217" s="1243">
        <v>0.49652777777777773</v>
      </c>
      <c r="D2217" t="s">
        <v>1131</v>
      </c>
      <c r="E2217" t="s">
        <v>1132</v>
      </c>
      <c r="F2217" t="s">
        <v>2657</v>
      </c>
      <c r="G2217" t="s">
        <v>2157</v>
      </c>
      <c r="H2217">
        <v>43.45</v>
      </c>
      <c r="I2217">
        <v>41.95</v>
      </c>
    </row>
    <row r="2218" spans="1:9" x14ac:dyDescent="0.35">
      <c r="A2218">
        <v>43769</v>
      </c>
      <c r="B2218" s="1242">
        <v>45287</v>
      </c>
      <c r="C2218" s="1243">
        <v>0.49652777777777773</v>
      </c>
      <c r="D2218" t="s">
        <v>1131</v>
      </c>
      <c r="E2218" t="s">
        <v>1132</v>
      </c>
      <c r="F2218" t="s">
        <v>2657</v>
      </c>
      <c r="G2218" t="s">
        <v>2162</v>
      </c>
      <c r="H2218">
        <v>43.44</v>
      </c>
      <c r="I2218">
        <v>41.94</v>
      </c>
    </row>
    <row r="2219" spans="1:9" x14ac:dyDescent="0.35">
      <c r="A2219">
        <v>43770</v>
      </c>
      <c r="B2219" s="1242">
        <v>45287</v>
      </c>
      <c r="C2219" s="1243">
        <v>0.49652777777777773</v>
      </c>
      <c r="D2219" t="s">
        <v>1131</v>
      </c>
      <c r="E2219" t="s">
        <v>1132</v>
      </c>
      <c r="F2219" t="s">
        <v>2657</v>
      </c>
      <c r="G2219" t="s">
        <v>2167</v>
      </c>
      <c r="H2219">
        <v>43.43</v>
      </c>
      <c r="I2219">
        <v>41.93</v>
      </c>
    </row>
    <row r="2220" spans="1:9" x14ac:dyDescent="0.35">
      <c r="A2220">
        <v>43771</v>
      </c>
      <c r="B2220" s="1242">
        <v>45287</v>
      </c>
      <c r="C2220" s="1243">
        <v>0.49652777777777773</v>
      </c>
      <c r="D2220" t="s">
        <v>1131</v>
      </c>
      <c r="E2220" t="s">
        <v>1132</v>
      </c>
      <c r="F2220" t="s">
        <v>2657</v>
      </c>
      <c r="G2220" t="s">
        <v>2172</v>
      </c>
      <c r="H2220">
        <v>43.41</v>
      </c>
      <c r="I2220">
        <v>41.91</v>
      </c>
    </row>
    <row r="2221" spans="1:9" x14ac:dyDescent="0.35">
      <c r="A2221">
        <v>43772</v>
      </c>
      <c r="B2221" s="1242">
        <v>45287</v>
      </c>
      <c r="C2221" s="1243">
        <v>0.49652777777777773</v>
      </c>
      <c r="D2221" t="s">
        <v>1131</v>
      </c>
      <c r="E2221" t="s">
        <v>1132</v>
      </c>
      <c r="F2221" t="s">
        <v>2657</v>
      </c>
      <c r="G2221" t="s">
        <v>2177</v>
      </c>
      <c r="H2221">
        <v>43.4</v>
      </c>
      <c r="I2221">
        <v>41.9</v>
      </c>
    </row>
    <row r="2222" spans="1:9" x14ac:dyDescent="0.35">
      <c r="A2222">
        <v>43773</v>
      </c>
      <c r="B2222" s="1242">
        <v>45287</v>
      </c>
      <c r="C2222" s="1243">
        <v>0.49652777777777773</v>
      </c>
      <c r="D2222" t="s">
        <v>1131</v>
      </c>
      <c r="E2222" t="s">
        <v>1132</v>
      </c>
      <c r="F2222" t="s">
        <v>2657</v>
      </c>
      <c r="G2222" t="s">
        <v>2182</v>
      </c>
      <c r="H2222">
        <v>43.39</v>
      </c>
      <c r="I2222">
        <v>41.89</v>
      </c>
    </row>
    <row r="2223" spans="1:9" x14ac:dyDescent="0.35">
      <c r="A2223">
        <v>43774</v>
      </c>
      <c r="B2223" s="1242">
        <v>45287</v>
      </c>
      <c r="C2223" s="1243">
        <v>0.49652777777777773</v>
      </c>
      <c r="D2223" t="s">
        <v>1131</v>
      </c>
      <c r="E2223" t="s">
        <v>1132</v>
      </c>
      <c r="F2223" t="s">
        <v>2657</v>
      </c>
      <c r="G2223" t="s">
        <v>2187</v>
      </c>
      <c r="H2223">
        <v>43.38</v>
      </c>
      <c r="I2223">
        <v>41.88</v>
      </c>
    </row>
    <row r="2224" spans="1:9" x14ac:dyDescent="0.35">
      <c r="A2224">
        <v>43775</v>
      </c>
      <c r="B2224" s="1242">
        <v>45287</v>
      </c>
      <c r="C2224" s="1243">
        <v>0.49652777777777773</v>
      </c>
      <c r="D2224" t="s">
        <v>1131</v>
      </c>
      <c r="E2224" t="s">
        <v>1132</v>
      </c>
      <c r="F2224" t="s">
        <v>2657</v>
      </c>
      <c r="G2224" t="s">
        <v>2192</v>
      </c>
      <c r="H2224">
        <v>43.37</v>
      </c>
      <c r="I2224">
        <v>41.87</v>
      </c>
    </row>
    <row r="2225" spans="1:9" x14ac:dyDescent="0.35">
      <c r="A2225">
        <v>43776</v>
      </c>
      <c r="B2225" s="1242">
        <v>45287</v>
      </c>
      <c r="C2225" s="1243">
        <v>0.49652777777777773</v>
      </c>
      <c r="D2225" t="s">
        <v>1131</v>
      </c>
      <c r="E2225" t="s">
        <v>1132</v>
      </c>
      <c r="F2225" t="s">
        <v>2657</v>
      </c>
      <c r="G2225" t="s">
        <v>2197</v>
      </c>
      <c r="H2225">
        <v>43.35</v>
      </c>
      <c r="I2225">
        <v>41.86</v>
      </c>
    </row>
    <row r="2226" spans="1:9" x14ac:dyDescent="0.35">
      <c r="A2226">
        <v>43777</v>
      </c>
      <c r="B2226" s="1242">
        <v>45287</v>
      </c>
      <c r="C2226" s="1243">
        <v>0.49652777777777773</v>
      </c>
      <c r="D2226" t="s">
        <v>1131</v>
      </c>
      <c r="E2226" t="s">
        <v>1132</v>
      </c>
      <c r="F2226" t="s">
        <v>2657</v>
      </c>
      <c r="G2226" t="s">
        <v>2202</v>
      </c>
      <c r="H2226">
        <v>43.34</v>
      </c>
      <c r="I2226">
        <v>41.85</v>
      </c>
    </row>
    <row r="2227" spans="1:9" x14ac:dyDescent="0.35">
      <c r="A2227">
        <v>43778</v>
      </c>
      <c r="B2227" s="1242">
        <v>45287</v>
      </c>
      <c r="C2227" s="1243">
        <v>0.49652777777777773</v>
      </c>
      <c r="D2227" t="s">
        <v>1131</v>
      </c>
      <c r="E2227" t="s">
        <v>1132</v>
      </c>
      <c r="F2227" t="s">
        <v>2657</v>
      </c>
      <c r="G2227" t="s">
        <v>2207</v>
      </c>
      <c r="H2227">
        <v>43.33</v>
      </c>
      <c r="I2227">
        <v>41.84</v>
      </c>
    </row>
    <row r="2228" spans="1:9" x14ac:dyDescent="0.35">
      <c r="A2228">
        <v>43779</v>
      </c>
      <c r="B2228" s="1242">
        <v>45287</v>
      </c>
      <c r="C2228" s="1243">
        <v>0.49652777777777773</v>
      </c>
      <c r="D2228" t="s">
        <v>1131</v>
      </c>
      <c r="E2228" t="s">
        <v>1132</v>
      </c>
      <c r="F2228" t="s">
        <v>2657</v>
      </c>
      <c r="G2228" t="s">
        <v>2212</v>
      </c>
      <c r="H2228">
        <v>43.32</v>
      </c>
      <c r="I2228">
        <v>41.83</v>
      </c>
    </row>
    <row r="2229" spans="1:9" x14ac:dyDescent="0.35">
      <c r="A2229">
        <v>43780</v>
      </c>
      <c r="B2229" s="1242">
        <v>45287</v>
      </c>
      <c r="C2229" s="1243">
        <v>0.49652777777777773</v>
      </c>
      <c r="D2229" t="s">
        <v>1131</v>
      </c>
      <c r="E2229" t="s">
        <v>1132</v>
      </c>
      <c r="F2229" t="s">
        <v>2657</v>
      </c>
      <c r="G2229" t="s">
        <v>2217</v>
      </c>
      <c r="H2229">
        <v>43.31</v>
      </c>
      <c r="I2229">
        <v>41.82</v>
      </c>
    </row>
    <row r="2230" spans="1:9" x14ac:dyDescent="0.35">
      <c r="A2230">
        <v>43781</v>
      </c>
      <c r="B2230" s="1242">
        <v>45287</v>
      </c>
      <c r="C2230" s="1243">
        <v>0.49652777777777773</v>
      </c>
      <c r="D2230" t="s">
        <v>1131</v>
      </c>
      <c r="E2230" t="s">
        <v>1132</v>
      </c>
      <c r="F2230" t="s">
        <v>2657</v>
      </c>
      <c r="G2230" t="s">
        <v>2222</v>
      </c>
      <c r="H2230">
        <v>43.3</v>
      </c>
      <c r="I2230">
        <v>41.81</v>
      </c>
    </row>
    <row r="2231" spans="1:9" x14ac:dyDescent="0.35">
      <c r="A2231">
        <v>43782</v>
      </c>
      <c r="B2231" s="1242">
        <v>45287</v>
      </c>
      <c r="C2231" s="1243">
        <v>0.49652777777777773</v>
      </c>
      <c r="D2231" t="s">
        <v>1131</v>
      </c>
      <c r="E2231" t="s">
        <v>1132</v>
      </c>
      <c r="F2231" t="s">
        <v>2657</v>
      </c>
      <c r="G2231" t="s">
        <v>2227</v>
      </c>
      <c r="H2231">
        <v>43.29</v>
      </c>
      <c r="I2231">
        <v>41.8</v>
      </c>
    </row>
    <row r="2232" spans="1:9" x14ac:dyDescent="0.35">
      <c r="A2232">
        <v>43783</v>
      </c>
      <c r="B2232" s="1242">
        <v>45287</v>
      </c>
      <c r="C2232" s="1243">
        <v>0.49652777777777773</v>
      </c>
      <c r="D2232" t="s">
        <v>1131</v>
      </c>
      <c r="E2232" t="s">
        <v>1132</v>
      </c>
      <c r="F2232" t="s">
        <v>2657</v>
      </c>
      <c r="G2232" t="s">
        <v>2232</v>
      </c>
      <c r="H2232">
        <v>43.28</v>
      </c>
      <c r="I2232">
        <v>41.79</v>
      </c>
    </row>
    <row r="2233" spans="1:9" x14ac:dyDescent="0.35">
      <c r="A2233">
        <v>43784</v>
      </c>
      <c r="B2233" s="1242">
        <v>45287</v>
      </c>
      <c r="C2233" s="1243">
        <v>0.49652777777777773</v>
      </c>
      <c r="D2233" t="s">
        <v>1131</v>
      </c>
      <c r="E2233" t="s">
        <v>1132</v>
      </c>
      <c r="F2233" t="s">
        <v>2657</v>
      </c>
      <c r="G2233" t="s">
        <v>2237</v>
      </c>
      <c r="H2233">
        <v>43.26</v>
      </c>
      <c r="I2233">
        <v>41.78</v>
      </c>
    </row>
    <row r="2234" spans="1:9" x14ac:dyDescent="0.35">
      <c r="A2234">
        <v>43785</v>
      </c>
      <c r="B2234" s="1242">
        <v>45287</v>
      </c>
      <c r="C2234" s="1243">
        <v>0.49652777777777773</v>
      </c>
      <c r="D2234" t="s">
        <v>1131</v>
      </c>
      <c r="E2234" t="s">
        <v>1132</v>
      </c>
      <c r="F2234" t="s">
        <v>2657</v>
      </c>
      <c r="G2234" t="s">
        <v>2242</v>
      </c>
      <c r="H2234">
        <v>43.25</v>
      </c>
      <c r="I2234">
        <v>41.77</v>
      </c>
    </row>
    <row r="2235" spans="1:9" x14ac:dyDescent="0.35">
      <c r="A2235">
        <v>43786</v>
      </c>
      <c r="B2235" s="1242">
        <v>45287</v>
      </c>
      <c r="C2235" s="1243">
        <v>0.49652777777777773</v>
      </c>
      <c r="D2235" t="s">
        <v>1131</v>
      </c>
      <c r="E2235" t="s">
        <v>1132</v>
      </c>
      <c r="F2235" t="s">
        <v>2657</v>
      </c>
      <c r="G2235" t="s">
        <v>2247</v>
      </c>
      <c r="H2235">
        <v>43.24</v>
      </c>
      <c r="I2235">
        <v>41.76</v>
      </c>
    </row>
    <row r="2236" spans="1:9" x14ac:dyDescent="0.35">
      <c r="A2236">
        <v>43787</v>
      </c>
      <c r="B2236" s="1242">
        <v>45287</v>
      </c>
      <c r="C2236" s="1243">
        <v>0.49652777777777773</v>
      </c>
      <c r="D2236" t="s">
        <v>1131</v>
      </c>
      <c r="E2236" t="s">
        <v>1132</v>
      </c>
      <c r="F2236" t="s">
        <v>2657</v>
      </c>
      <c r="G2236" t="s">
        <v>2252</v>
      </c>
      <c r="H2236">
        <v>43.23</v>
      </c>
      <c r="I2236">
        <v>41.75</v>
      </c>
    </row>
    <row r="2237" spans="1:9" x14ac:dyDescent="0.35">
      <c r="A2237">
        <v>43788</v>
      </c>
      <c r="B2237" s="1242">
        <v>45287</v>
      </c>
      <c r="C2237" s="1243">
        <v>0.49652777777777773</v>
      </c>
      <c r="D2237" t="s">
        <v>1131</v>
      </c>
      <c r="E2237" t="s">
        <v>1132</v>
      </c>
      <c r="F2237" t="s">
        <v>2657</v>
      </c>
      <c r="G2237" t="s">
        <v>2257</v>
      </c>
      <c r="H2237">
        <v>43.22</v>
      </c>
      <c r="I2237">
        <v>41.74</v>
      </c>
    </row>
    <row r="2238" spans="1:9" x14ac:dyDescent="0.35">
      <c r="A2238">
        <v>43789</v>
      </c>
      <c r="B2238" s="1242">
        <v>45287</v>
      </c>
      <c r="C2238" s="1243">
        <v>0.49652777777777773</v>
      </c>
      <c r="D2238" t="s">
        <v>1131</v>
      </c>
      <c r="E2238" t="s">
        <v>1132</v>
      </c>
      <c r="F2238" t="s">
        <v>2657</v>
      </c>
      <c r="G2238" t="s">
        <v>2262</v>
      </c>
      <c r="H2238">
        <v>43.21</v>
      </c>
      <c r="I2238">
        <v>41.73</v>
      </c>
    </row>
    <row r="2239" spans="1:9" x14ac:dyDescent="0.35">
      <c r="A2239">
        <v>43790</v>
      </c>
      <c r="B2239" s="1242">
        <v>45287</v>
      </c>
      <c r="C2239" s="1243">
        <v>0.49652777777777773</v>
      </c>
      <c r="D2239" t="s">
        <v>1131</v>
      </c>
      <c r="E2239" t="s">
        <v>1132</v>
      </c>
      <c r="F2239" t="s">
        <v>2657</v>
      </c>
      <c r="G2239" t="s">
        <v>2267</v>
      </c>
      <c r="H2239">
        <v>43.2</v>
      </c>
      <c r="I2239">
        <v>41.72</v>
      </c>
    </row>
    <row r="2240" spans="1:9" x14ac:dyDescent="0.35">
      <c r="A2240">
        <v>43791</v>
      </c>
      <c r="B2240" s="1242">
        <v>45287</v>
      </c>
      <c r="C2240" s="1243">
        <v>0.49652777777777773</v>
      </c>
      <c r="D2240" t="s">
        <v>1131</v>
      </c>
      <c r="E2240" t="s">
        <v>1132</v>
      </c>
      <c r="F2240" t="s">
        <v>2657</v>
      </c>
      <c r="G2240" t="s">
        <v>2272</v>
      </c>
      <c r="H2240">
        <v>43.19</v>
      </c>
      <c r="I2240">
        <v>41.71</v>
      </c>
    </row>
    <row r="2241" spans="1:9" x14ac:dyDescent="0.35">
      <c r="A2241">
        <v>43792</v>
      </c>
      <c r="B2241" s="1242">
        <v>45287</v>
      </c>
      <c r="C2241" s="1243">
        <v>0.49652777777777773</v>
      </c>
      <c r="D2241" t="s">
        <v>1131</v>
      </c>
      <c r="E2241" t="s">
        <v>1132</v>
      </c>
      <c r="F2241" t="s">
        <v>2657</v>
      </c>
      <c r="G2241" t="s">
        <v>2277</v>
      </c>
      <c r="H2241">
        <v>43.18</v>
      </c>
      <c r="I2241">
        <v>41.7</v>
      </c>
    </row>
    <row r="2242" spans="1:9" x14ac:dyDescent="0.35">
      <c r="A2242">
        <v>43793</v>
      </c>
      <c r="B2242" s="1242">
        <v>45287</v>
      </c>
      <c r="C2242" s="1243">
        <v>0.49652777777777773</v>
      </c>
      <c r="D2242" t="s">
        <v>1131</v>
      </c>
      <c r="E2242" t="s">
        <v>1132</v>
      </c>
      <c r="F2242" t="s">
        <v>2657</v>
      </c>
      <c r="G2242" t="s">
        <v>2282</v>
      </c>
      <c r="H2242">
        <v>43.17</v>
      </c>
      <c r="I2242">
        <v>41.69</v>
      </c>
    </row>
    <row r="2243" spans="1:9" x14ac:dyDescent="0.35">
      <c r="A2243">
        <v>43794</v>
      </c>
      <c r="B2243" s="1242">
        <v>45287</v>
      </c>
      <c r="C2243" s="1243">
        <v>0.49652777777777773</v>
      </c>
      <c r="D2243" t="s">
        <v>1131</v>
      </c>
      <c r="E2243" t="s">
        <v>1132</v>
      </c>
      <c r="F2243" t="s">
        <v>2657</v>
      </c>
      <c r="G2243" t="s">
        <v>2287</v>
      </c>
      <c r="H2243">
        <v>43.16</v>
      </c>
      <c r="I2243">
        <v>41.68</v>
      </c>
    </row>
    <row r="2244" spans="1:9" x14ac:dyDescent="0.35">
      <c r="A2244">
        <v>43795</v>
      </c>
      <c r="B2244" s="1242">
        <v>45287</v>
      </c>
      <c r="C2244" s="1243">
        <v>0.49652777777777773</v>
      </c>
      <c r="D2244" t="s">
        <v>1131</v>
      </c>
      <c r="E2244" t="s">
        <v>1132</v>
      </c>
      <c r="F2244" t="s">
        <v>2657</v>
      </c>
      <c r="G2244" t="s">
        <v>2292</v>
      </c>
      <c r="H2244">
        <v>43.15</v>
      </c>
      <c r="I2244">
        <v>41.67</v>
      </c>
    </row>
    <row r="2245" spans="1:9" x14ac:dyDescent="0.35">
      <c r="A2245">
        <v>43796</v>
      </c>
      <c r="B2245" s="1242">
        <v>45287</v>
      </c>
      <c r="C2245" s="1243">
        <v>0.49652777777777773</v>
      </c>
      <c r="D2245" t="s">
        <v>1131</v>
      </c>
      <c r="E2245" t="s">
        <v>1132</v>
      </c>
      <c r="F2245" t="s">
        <v>2657</v>
      </c>
      <c r="G2245" t="s">
        <v>2297</v>
      </c>
      <c r="H2245">
        <v>43.14</v>
      </c>
      <c r="I2245">
        <v>41.66</v>
      </c>
    </row>
    <row r="2246" spans="1:9" x14ac:dyDescent="0.35">
      <c r="A2246">
        <v>43797</v>
      </c>
      <c r="B2246" s="1242">
        <v>45287</v>
      </c>
      <c r="C2246" s="1243">
        <v>0.49652777777777773</v>
      </c>
      <c r="D2246" t="s">
        <v>1131</v>
      </c>
      <c r="E2246" t="s">
        <v>1132</v>
      </c>
      <c r="F2246" t="s">
        <v>2657</v>
      </c>
      <c r="G2246" t="s">
        <v>2302</v>
      </c>
      <c r="H2246">
        <v>43.13</v>
      </c>
      <c r="I2246">
        <v>41.66</v>
      </c>
    </row>
    <row r="2247" spans="1:9" x14ac:dyDescent="0.35">
      <c r="A2247">
        <v>43798</v>
      </c>
      <c r="B2247" s="1242">
        <v>45287</v>
      </c>
      <c r="C2247" s="1243">
        <v>0.49652777777777773</v>
      </c>
      <c r="D2247" t="s">
        <v>1131</v>
      </c>
      <c r="E2247" t="s">
        <v>1132</v>
      </c>
      <c r="F2247" t="s">
        <v>2657</v>
      </c>
      <c r="G2247" t="s">
        <v>2307</v>
      </c>
      <c r="H2247">
        <v>43.12</v>
      </c>
      <c r="I2247">
        <v>41.65</v>
      </c>
    </row>
    <row r="2248" spans="1:9" x14ac:dyDescent="0.35">
      <c r="A2248">
        <v>43799</v>
      </c>
      <c r="B2248" s="1242">
        <v>45287</v>
      </c>
      <c r="C2248" s="1243">
        <v>0.49652777777777773</v>
      </c>
      <c r="D2248" t="s">
        <v>1131</v>
      </c>
      <c r="E2248" t="s">
        <v>1132</v>
      </c>
      <c r="F2248" t="s">
        <v>2657</v>
      </c>
      <c r="G2248" t="s">
        <v>2312</v>
      </c>
      <c r="H2248">
        <v>43.12</v>
      </c>
      <c r="I2248">
        <v>41.64</v>
      </c>
    </row>
    <row r="2249" spans="1:9" x14ac:dyDescent="0.35">
      <c r="A2249">
        <v>43800</v>
      </c>
      <c r="B2249" s="1242">
        <v>45287</v>
      </c>
      <c r="C2249" s="1243">
        <v>0.49652777777777773</v>
      </c>
      <c r="D2249" t="s">
        <v>1131</v>
      </c>
      <c r="E2249" t="s">
        <v>1132</v>
      </c>
      <c r="F2249" t="s">
        <v>2657</v>
      </c>
      <c r="G2249" t="s">
        <v>2317</v>
      </c>
      <c r="H2249">
        <v>43.11</v>
      </c>
      <c r="I2249">
        <v>41.63</v>
      </c>
    </row>
    <row r="2250" spans="1:9" x14ac:dyDescent="0.35">
      <c r="A2250">
        <v>43801</v>
      </c>
      <c r="B2250" s="1242">
        <v>45287</v>
      </c>
      <c r="C2250" s="1243">
        <v>0.49652777777777773</v>
      </c>
      <c r="D2250" t="s">
        <v>1131</v>
      </c>
      <c r="E2250" t="s">
        <v>1132</v>
      </c>
      <c r="F2250" t="s">
        <v>2657</v>
      </c>
      <c r="G2250" t="s">
        <v>2322</v>
      </c>
      <c r="H2250">
        <v>43.1</v>
      </c>
      <c r="I2250">
        <v>41.62</v>
      </c>
    </row>
    <row r="2251" spans="1:9" x14ac:dyDescent="0.35">
      <c r="A2251">
        <v>43802</v>
      </c>
      <c r="B2251" s="1242">
        <v>45287</v>
      </c>
      <c r="C2251" s="1243">
        <v>0.49652777777777773</v>
      </c>
      <c r="D2251" t="s">
        <v>1131</v>
      </c>
      <c r="E2251" t="s">
        <v>1132</v>
      </c>
      <c r="F2251" t="s">
        <v>2657</v>
      </c>
      <c r="G2251" t="s">
        <v>2327</v>
      </c>
      <c r="H2251">
        <v>43.09</v>
      </c>
      <c r="I2251">
        <v>41.61</v>
      </c>
    </row>
    <row r="2252" spans="1:9" x14ac:dyDescent="0.35">
      <c r="A2252">
        <v>43803</v>
      </c>
      <c r="B2252" s="1242">
        <v>45287</v>
      </c>
      <c r="C2252" s="1243">
        <v>0.49652777777777773</v>
      </c>
      <c r="D2252" t="s">
        <v>1131</v>
      </c>
      <c r="E2252" t="s">
        <v>1132</v>
      </c>
      <c r="F2252" t="s">
        <v>2657</v>
      </c>
      <c r="G2252" t="s">
        <v>2332</v>
      </c>
      <c r="H2252">
        <v>43.08</v>
      </c>
      <c r="I2252">
        <v>41.61</v>
      </c>
    </row>
    <row r="2253" spans="1:9" x14ac:dyDescent="0.35">
      <c r="A2253">
        <v>43804</v>
      </c>
      <c r="B2253" s="1242">
        <v>45287</v>
      </c>
      <c r="C2253" s="1243">
        <v>0.49652777777777773</v>
      </c>
      <c r="D2253" t="s">
        <v>1131</v>
      </c>
      <c r="E2253" t="s">
        <v>1132</v>
      </c>
      <c r="F2253" t="s">
        <v>2657</v>
      </c>
      <c r="G2253" t="s">
        <v>2337</v>
      </c>
      <c r="H2253">
        <v>43.07</v>
      </c>
      <c r="I2253">
        <v>41.6</v>
      </c>
    </row>
    <row r="2254" spans="1:9" x14ac:dyDescent="0.35">
      <c r="A2254">
        <v>43805</v>
      </c>
      <c r="B2254" s="1242">
        <v>45287</v>
      </c>
      <c r="C2254" s="1243">
        <v>0.49652777777777773</v>
      </c>
      <c r="D2254" t="s">
        <v>1131</v>
      </c>
      <c r="E2254" t="s">
        <v>1132</v>
      </c>
      <c r="F2254" t="s">
        <v>2657</v>
      </c>
      <c r="G2254" t="s">
        <v>2342</v>
      </c>
      <c r="H2254">
        <v>43.06</v>
      </c>
      <c r="I2254">
        <v>41.59</v>
      </c>
    </row>
    <row r="2255" spans="1:9" x14ac:dyDescent="0.35">
      <c r="A2255">
        <v>43806</v>
      </c>
      <c r="B2255" s="1242">
        <v>45287</v>
      </c>
      <c r="C2255" s="1243">
        <v>0.49652777777777773</v>
      </c>
      <c r="D2255" t="s">
        <v>1131</v>
      </c>
      <c r="E2255" t="s">
        <v>1132</v>
      </c>
      <c r="F2255" t="s">
        <v>2657</v>
      </c>
      <c r="G2255" t="s">
        <v>2347</v>
      </c>
      <c r="H2255">
        <v>43.05</v>
      </c>
      <c r="I2255">
        <v>41.58</v>
      </c>
    </row>
    <row r="2256" spans="1:9" x14ac:dyDescent="0.35">
      <c r="A2256">
        <v>43807</v>
      </c>
      <c r="B2256" s="1242">
        <v>45287</v>
      </c>
      <c r="C2256" s="1243">
        <v>0.49652777777777773</v>
      </c>
      <c r="D2256" t="s">
        <v>1131</v>
      </c>
      <c r="E2256" t="s">
        <v>1132</v>
      </c>
      <c r="F2256" t="s">
        <v>2657</v>
      </c>
      <c r="G2256" t="s">
        <v>2352</v>
      </c>
      <c r="H2256">
        <v>43.04</v>
      </c>
      <c r="I2256">
        <v>41.57</v>
      </c>
    </row>
    <row r="2257" spans="1:9" x14ac:dyDescent="0.35">
      <c r="A2257">
        <v>43808</v>
      </c>
      <c r="B2257" s="1242">
        <v>45287</v>
      </c>
      <c r="C2257" s="1243">
        <v>0.49652777777777773</v>
      </c>
      <c r="D2257" t="s">
        <v>1131</v>
      </c>
      <c r="E2257" t="s">
        <v>1132</v>
      </c>
      <c r="F2257" t="s">
        <v>2657</v>
      </c>
      <c r="G2257" t="s">
        <v>2357</v>
      </c>
      <c r="H2257">
        <v>43.04</v>
      </c>
      <c r="I2257">
        <v>41.57</v>
      </c>
    </row>
    <row r="2258" spans="1:9" x14ac:dyDescent="0.35">
      <c r="A2258">
        <v>43809</v>
      </c>
      <c r="B2258" s="1242">
        <v>45287</v>
      </c>
      <c r="C2258" s="1243">
        <v>0.49652777777777773</v>
      </c>
      <c r="D2258" t="s">
        <v>1131</v>
      </c>
      <c r="E2258" t="s">
        <v>1132</v>
      </c>
      <c r="F2258" t="s">
        <v>2657</v>
      </c>
      <c r="G2258" t="s">
        <v>2362</v>
      </c>
      <c r="H2258">
        <v>43.03</v>
      </c>
      <c r="I2258">
        <v>41.56</v>
      </c>
    </row>
    <row r="2259" spans="1:9" x14ac:dyDescent="0.35">
      <c r="A2259">
        <v>43810</v>
      </c>
      <c r="B2259" s="1242">
        <v>45287</v>
      </c>
      <c r="C2259" s="1243">
        <v>0.49652777777777773</v>
      </c>
      <c r="D2259" t="s">
        <v>1131</v>
      </c>
      <c r="E2259" t="s">
        <v>1132</v>
      </c>
      <c r="F2259" t="s">
        <v>2657</v>
      </c>
      <c r="G2259" t="s">
        <v>2367</v>
      </c>
      <c r="H2259">
        <v>43.02</v>
      </c>
      <c r="I2259">
        <v>41.55</v>
      </c>
    </row>
    <row r="2260" spans="1:9" x14ac:dyDescent="0.35">
      <c r="A2260">
        <v>43811</v>
      </c>
      <c r="B2260" s="1242">
        <v>45287</v>
      </c>
      <c r="C2260" s="1243">
        <v>0.49652777777777773</v>
      </c>
      <c r="D2260" t="s">
        <v>1131</v>
      </c>
      <c r="E2260" t="s">
        <v>1132</v>
      </c>
      <c r="F2260" t="s">
        <v>2657</v>
      </c>
      <c r="G2260" t="s">
        <v>2372</v>
      </c>
      <c r="H2260">
        <v>43.01</v>
      </c>
      <c r="I2260">
        <v>41.54</v>
      </c>
    </row>
    <row r="2261" spans="1:9" x14ac:dyDescent="0.35">
      <c r="A2261">
        <v>43812</v>
      </c>
      <c r="B2261" s="1242">
        <v>45287</v>
      </c>
      <c r="C2261" s="1243">
        <v>0.49652777777777773</v>
      </c>
      <c r="D2261" t="s">
        <v>1131</v>
      </c>
      <c r="E2261" t="s">
        <v>1132</v>
      </c>
      <c r="F2261" t="s">
        <v>2657</v>
      </c>
      <c r="G2261" t="s">
        <v>2377</v>
      </c>
      <c r="H2261">
        <v>43</v>
      </c>
      <c r="I2261">
        <v>41.54</v>
      </c>
    </row>
    <row r="2262" spans="1:9" x14ac:dyDescent="0.35">
      <c r="A2262">
        <v>43813</v>
      </c>
      <c r="B2262" s="1242">
        <v>45287</v>
      </c>
      <c r="C2262" s="1243">
        <v>0.49652777777777773</v>
      </c>
      <c r="D2262" t="s">
        <v>1131</v>
      </c>
      <c r="E2262" t="s">
        <v>1132</v>
      </c>
      <c r="F2262" t="s">
        <v>2657</v>
      </c>
      <c r="G2262" t="s">
        <v>2382</v>
      </c>
      <c r="H2262">
        <v>42.99</v>
      </c>
      <c r="I2262">
        <v>41.53</v>
      </c>
    </row>
    <row r="2263" spans="1:9" x14ac:dyDescent="0.35">
      <c r="A2263">
        <v>43814</v>
      </c>
      <c r="B2263" s="1242">
        <v>45287</v>
      </c>
      <c r="C2263" s="1243">
        <v>0.49652777777777773</v>
      </c>
      <c r="D2263" t="s">
        <v>1131</v>
      </c>
      <c r="E2263" t="s">
        <v>1132</v>
      </c>
      <c r="F2263" t="s">
        <v>2657</v>
      </c>
      <c r="G2263" t="s">
        <v>2387</v>
      </c>
      <c r="H2263">
        <v>42.99</v>
      </c>
      <c r="I2263">
        <v>41.52</v>
      </c>
    </row>
    <row r="2264" spans="1:9" x14ac:dyDescent="0.35">
      <c r="A2264">
        <v>43815</v>
      </c>
      <c r="B2264" s="1242">
        <v>45287</v>
      </c>
      <c r="C2264" s="1243">
        <v>0.49652777777777773</v>
      </c>
      <c r="D2264" t="s">
        <v>1131</v>
      </c>
      <c r="E2264" t="s">
        <v>1132</v>
      </c>
      <c r="F2264" t="s">
        <v>2657</v>
      </c>
      <c r="G2264" t="s">
        <v>2392</v>
      </c>
      <c r="H2264">
        <v>42.98</v>
      </c>
      <c r="I2264">
        <v>41.51</v>
      </c>
    </row>
    <row r="2265" spans="1:9" x14ac:dyDescent="0.35">
      <c r="A2265">
        <v>43816</v>
      </c>
      <c r="B2265" s="1242">
        <v>45287</v>
      </c>
      <c r="C2265" s="1243">
        <v>0.49652777777777773</v>
      </c>
      <c r="D2265" t="s">
        <v>1131</v>
      </c>
      <c r="E2265" t="s">
        <v>1132</v>
      </c>
      <c r="F2265" t="s">
        <v>2657</v>
      </c>
      <c r="G2265" t="s">
        <v>2397</v>
      </c>
      <c r="H2265">
        <v>42.97</v>
      </c>
      <c r="I2265">
        <v>41.51</v>
      </c>
    </row>
    <row r="2266" spans="1:9" x14ac:dyDescent="0.35">
      <c r="A2266">
        <v>43817</v>
      </c>
      <c r="B2266" s="1242">
        <v>45287</v>
      </c>
      <c r="C2266" s="1243">
        <v>0.49652777777777773</v>
      </c>
      <c r="D2266" t="s">
        <v>1131</v>
      </c>
      <c r="E2266" t="s">
        <v>1132</v>
      </c>
      <c r="F2266" t="s">
        <v>2657</v>
      </c>
      <c r="G2266" t="s">
        <v>2402</v>
      </c>
      <c r="H2266">
        <v>42.96</v>
      </c>
      <c r="I2266">
        <v>41.5</v>
      </c>
    </row>
    <row r="2267" spans="1:9" x14ac:dyDescent="0.35">
      <c r="A2267">
        <v>43818</v>
      </c>
      <c r="B2267" s="1242">
        <v>45287</v>
      </c>
      <c r="C2267" s="1243">
        <v>0.49652777777777773</v>
      </c>
      <c r="D2267" t="s">
        <v>1131</v>
      </c>
      <c r="E2267" t="s">
        <v>1132</v>
      </c>
      <c r="F2267" t="s">
        <v>2657</v>
      </c>
      <c r="G2267" t="s">
        <v>2407</v>
      </c>
      <c r="H2267">
        <v>42.96</v>
      </c>
      <c r="I2267">
        <v>41.49</v>
      </c>
    </row>
    <row r="2268" spans="1:9" x14ac:dyDescent="0.35">
      <c r="A2268">
        <v>43819</v>
      </c>
      <c r="B2268" s="1242">
        <v>45287</v>
      </c>
      <c r="C2268" s="1243">
        <v>0.49652777777777773</v>
      </c>
      <c r="D2268" t="s">
        <v>1131</v>
      </c>
      <c r="E2268" t="s">
        <v>1132</v>
      </c>
      <c r="F2268" t="s">
        <v>2657</v>
      </c>
      <c r="G2268" t="s">
        <v>2412</v>
      </c>
      <c r="H2268">
        <v>42.95</v>
      </c>
      <c r="I2268">
        <v>41.48</v>
      </c>
    </row>
    <row r="2269" spans="1:9" x14ac:dyDescent="0.35">
      <c r="A2269">
        <v>43820</v>
      </c>
      <c r="B2269" s="1242">
        <v>45287</v>
      </c>
      <c r="C2269" s="1243">
        <v>0.49652777777777773</v>
      </c>
      <c r="D2269" t="s">
        <v>1131</v>
      </c>
      <c r="E2269" t="s">
        <v>1132</v>
      </c>
      <c r="F2269" t="s">
        <v>2657</v>
      </c>
      <c r="G2269" t="s">
        <v>1344</v>
      </c>
      <c r="H2269">
        <v>42.94</v>
      </c>
      <c r="I2269">
        <v>41.48</v>
      </c>
    </row>
    <row r="2270" spans="1:9" x14ac:dyDescent="0.35">
      <c r="A2270">
        <v>43821</v>
      </c>
      <c r="B2270" s="1242">
        <v>45287</v>
      </c>
      <c r="C2270" s="1243">
        <v>0.49652777777777773</v>
      </c>
      <c r="D2270" t="s">
        <v>1131</v>
      </c>
      <c r="E2270" t="s">
        <v>1132</v>
      </c>
      <c r="F2270" t="s">
        <v>2657</v>
      </c>
      <c r="G2270" t="s">
        <v>2421</v>
      </c>
      <c r="H2270">
        <v>42.93</v>
      </c>
      <c r="I2270">
        <v>41.47</v>
      </c>
    </row>
    <row r="2271" spans="1:9" x14ac:dyDescent="0.35">
      <c r="A2271">
        <v>43822</v>
      </c>
      <c r="B2271" s="1242">
        <v>45287</v>
      </c>
      <c r="C2271" s="1243">
        <v>0.49652777777777773</v>
      </c>
      <c r="D2271" t="s">
        <v>1131</v>
      </c>
      <c r="E2271" t="s">
        <v>1132</v>
      </c>
      <c r="F2271" t="s">
        <v>2657</v>
      </c>
      <c r="G2271" t="s">
        <v>2426</v>
      </c>
      <c r="H2271">
        <v>42.92</v>
      </c>
      <c r="I2271">
        <v>41.46</v>
      </c>
    </row>
    <row r="2272" spans="1:9" x14ac:dyDescent="0.35">
      <c r="A2272">
        <v>43823</v>
      </c>
      <c r="B2272" s="1242">
        <v>45287</v>
      </c>
      <c r="C2272" s="1243">
        <v>0.49652777777777773</v>
      </c>
      <c r="D2272" t="s">
        <v>1131</v>
      </c>
      <c r="E2272" t="s">
        <v>1132</v>
      </c>
      <c r="F2272" t="s">
        <v>2657</v>
      </c>
      <c r="G2272" t="s">
        <v>2431</v>
      </c>
      <c r="H2272">
        <v>42.92</v>
      </c>
      <c r="I2272">
        <v>41.46</v>
      </c>
    </row>
    <row r="2273" spans="1:9" x14ac:dyDescent="0.35">
      <c r="A2273">
        <v>43824</v>
      </c>
      <c r="B2273" s="1242">
        <v>45287</v>
      </c>
      <c r="C2273" s="1243">
        <v>0.49652777777777773</v>
      </c>
      <c r="D2273" t="s">
        <v>1131</v>
      </c>
      <c r="E2273" t="s">
        <v>1132</v>
      </c>
      <c r="F2273" t="s">
        <v>2657</v>
      </c>
      <c r="G2273" t="s">
        <v>2436</v>
      </c>
      <c r="H2273">
        <v>42.91</v>
      </c>
      <c r="I2273">
        <v>41.45</v>
      </c>
    </row>
    <row r="2274" spans="1:9" x14ac:dyDescent="0.35">
      <c r="A2274">
        <v>43825</v>
      </c>
      <c r="B2274" s="1242">
        <v>45287</v>
      </c>
      <c r="C2274" s="1243">
        <v>0.49652777777777773</v>
      </c>
      <c r="D2274" t="s">
        <v>1131</v>
      </c>
      <c r="E2274" t="s">
        <v>1132</v>
      </c>
      <c r="F2274" t="s">
        <v>2657</v>
      </c>
      <c r="G2274" t="s">
        <v>2441</v>
      </c>
      <c r="H2274">
        <v>42.9</v>
      </c>
      <c r="I2274">
        <v>41.44</v>
      </c>
    </row>
    <row r="2275" spans="1:9" x14ac:dyDescent="0.35">
      <c r="A2275">
        <v>43826</v>
      </c>
      <c r="B2275" s="1242">
        <v>45287</v>
      </c>
      <c r="C2275" s="1243">
        <v>0.49652777777777773</v>
      </c>
      <c r="D2275" t="s">
        <v>1131</v>
      </c>
      <c r="E2275" t="s">
        <v>1132</v>
      </c>
      <c r="F2275" t="s">
        <v>2657</v>
      </c>
      <c r="G2275" t="s">
        <v>2446</v>
      </c>
      <c r="H2275">
        <v>42.9</v>
      </c>
      <c r="I2275">
        <v>41.44</v>
      </c>
    </row>
    <row r="2276" spans="1:9" x14ac:dyDescent="0.35">
      <c r="A2276">
        <v>43827</v>
      </c>
      <c r="B2276" s="1242">
        <v>45287</v>
      </c>
      <c r="C2276" s="1243">
        <v>0.49652777777777773</v>
      </c>
      <c r="D2276" t="s">
        <v>1131</v>
      </c>
      <c r="E2276" t="s">
        <v>1132</v>
      </c>
      <c r="F2276" t="s">
        <v>2657</v>
      </c>
      <c r="G2276" t="s">
        <v>2451</v>
      </c>
      <c r="H2276">
        <v>42.89</v>
      </c>
      <c r="I2276">
        <v>41.43</v>
      </c>
    </row>
    <row r="2277" spans="1:9" x14ac:dyDescent="0.35">
      <c r="A2277">
        <v>43828</v>
      </c>
      <c r="B2277" s="1242">
        <v>45287</v>
      </c>
      <c r="C2277" s="1243">
        <v>0.49652777777777773</v>
      </c>
      <c r="D2277" t="s">
        <v>1131</v>
      </c>
      <c r="E2277" t="s">
        <v>1132</v>
      </c>
      <c r="F2277" t="s">
        <v>2657</v>
      </c>
      <c r="G2277" t="s">
        <v>2456</v>
      </c>
      <c r="H2277">
        <v>42.88</v>
      </c>
      <c r="I2277">
        <v>41.42</v>
      </c>
    </row>
    <row r="2278" spans="1:9" x14ac:dyDescent="0.35">
      <c r="A2278">
        <v>43829</v>
      </c>
      <c r="B2278" s="1242">
        <v>45287</v>
      </c>
      <c r="C2278" s="1243">
        <v>0.49652777777777773</v>
      </c>
      <c r="D2278" t="s">
        <v>1131</v>
      </c>
      <c r="E2278" t="s">
        <v>1132</v>
      </c>
      <c r="F2278" t="s">
        <v>2657</v>
      </c>
      <c r="G2278" t="s">
        <v>2461</v>
      </c>
      <c r="H2278">
        <v>42.87</v>
      </c>
      <c r="I2278">
        <v>41.42</v>
      </c>
    </row>
    <row r="2279" spans="1:9" x14ac:dyDescent="0.35">
      <c r="A2279">
        <v>43830</v>
      </c>
      <c r="B2279" s="1242">
        <v>45287</v>
      </c>
      <c r="C2279" s="1243">
        <v>0.49652777777777773</v>
      </c>
      <c r="D2279" t="s">
        <v>1131</v>
      </c>
      <c r="E2279" t="s">
        <v>1132</v>
      </c>
      <c r="F2279" t="s">
        <v>2657</v>
      </c>
      <c r="G2279" t="s">
        <v>2466</v>
      </c>
      <c r="H2279">
        <v>42.87</v>
      </c>
      <c r="I2279">
        <v>41.41</v>
      </c>
    </row>
    <row r="2280" spans="1:9" x14ac:dyDescent="0.35">
      <c r="A2280">
        <v>43831</v>
      </c>
      <c r="B2280" s="1242">
        <v>45287</v>
      </c>
      <c r="C2280" s="1243">
        <v>0.49652777777777773</v>
      </c>
      <c r="D2280" t="s">
        <v>1131</v>
      </c>
      <c r="E2280" t="s">
        <v>1132</v>
      </c>
      <c r="F2280" t="s">
        <v>2657</v>
      </c>
      <c r="G2280" t="s">
        <v>2471</v>
      </c>
      <c r="H2280">
        <v>42.86</v>
      </c>
      <c r="I2280">
        <v>41.41</v>
      </c>
    </row>
    <row r="2281" spans="1:9" x14ac:dyDescent="0.35">
      <c r="A2281">
        <v>43832</v>
      </c>
      <c r="B2281" s="1242">
        <v>45287</v>
      </c>
      <c r="C2281" s="1243">
        <v>0.49652777777777773</v>
      </c>
      <c r="D2281" t="s">
        <v>1131</v>
      </c>
      <c r="E2281" t="s">
        <v>1132</v>
      </c>
      <c r="F2281" t="s">
        <v>2657</v>
      </c>
      <c r="G2281" t="s">
        <v>2476</v>
      </c>
      <c r="H2281">
        <v>42.85</v>
      </c>
      <c r="I2281">
        <v>41.4</v>
      </c>
    </row>
    <row r="2282" spans="1:9" x14ac:dyDescent="0.35">
      <c r="A2282">
        <v>43833</v>
      </c>
      <c r="B2282" s="1242">
        <v>45287</v>
      </c>
      <c r="C2282" s="1243">
        <v>0.49652777777777773</v>
      </c>
      <c r="D2282" t="s">
        <v>1131</v>
      </c>
      <c r="E2282" t="s">
        <v>1132</v>
      </c>
      <c r="F2282" t="s">
        <v>2657</v>
      </c>
      <c r="G2282" t="s">
        <v>2481</v>
      </c>
      <c r="H2282">
        <v>42.85</v>
      </c>
      <c r="I2282">
        <v>41.39</v>
      </c>
    </row>
    <row r="2283" spans="1:9" x14ac:dyDescent="0.35">
      <c r="A2283">
        <v>43834</v>
      </c>
      <c r="B2283" s="1242">
        <v>45287</v>
      </c>
      <c r="C2283" s="1243">
        <v>0.49652777777777773</v>
      </c>
      <c r="D2283" t="s">
        <v>1131</v>
      </c>
      <c r="E2283" t="s">
        <v>1132</v>
      </c>
      <c r="F2283" t="s">
        <v>2657</v>
      </c>
      <c r="G2283" t="s">
        <v>2486</v>
      </c>
      <c r="H2283">
        <v>42.84</v>
      </c>
      <c r="I2283">
        <v>41.39</v>
      </c>
    </row>
    <row r="2284" spans="1:9" x14ac:dyDescent="0.35">
      <c r="A2284">
        <v>43835</v>
      </c>
      <c r="B2284" s="1242">
        <v>45287</v>
      </c>
      <c r="C2284" s="1243">
        <v>0.49652777777777773</v>
      </c>
      <c r="D2284" t="s">
        <v>1131</v>
      </c>
      <c r="E2284" t="s">
        <v>1132</v>
      </c>
      <c r="F2284" t="s">
        <v>2657</v>
      </c>
      <c r="G2284" t="s">
        <v>2491</v>
      </c>
      <c r="H2284">
        <v>42.83</v>
      </c>
      <c r="I2284">
        <v>41.38</v>
      </c>
    </row>
    <row r="2285" spans="1:9" x14ac:dyDescent="0.35">
      <c r="A2285">
        <v>43836</v>
      </c>
      <c r="B2285" s="1242">
        <v>45287</v>
      </c>
      <c r="C2285" s="1243">
        <v>0.49652777777777773</v>
      </c>
      <c r="D2285" t="s">
        <v>1131</v>
      </c>
      <c r="E2285" t="s">
        <v>1132</v>
      </c>
      <c r="F2285" t="s">
        <v>2657</v>
      </c>
      <c r="G2285" t="s">
        <v>2496</v>
      </c>
      <c r="H2285">
        <v>42.83</v>
      </c>
      <c r="I2285">
        <v>41.37</v>
      </c>
    </row>
    <row r="2286" spans="1:9" x14ac:dyDescent="0.35">
      <c r="A2286">
        <v>43837</v>
      </c>
      <c r="B2286" s="1242">
        <v>45287</v>
      </c>
      <c r="C2286" s="1243">
        <v>0.49652777777777773</v>
      </c>
      <c r="D2286" t="s">
        <v>1131</v>
      </c>
      <c r="E2286" t="s">
        <v>1132</v>
      </c>
      <c r="F2286" t="s">
        <v>2657</v>
      </c>
      <c r="G2286" t="s">
        <v>2501</v>
      </c>
      <c r="H2286">
        <v>42.82</v>
      </c>
      <c r="I2286">
        <v>41.37</v>
      </c>
    </row>
    <row r="2287" spans="1:9" x14ac:dyDescent="0.35">
      <c r="A2287">
        <v>43838</v>
      </c>
      <c r="B2287" s="1242">
        <v>45287</v>
      </c>
      <c r="C2287" s="1243">
        <v>0.49652777777777773</v>
      </c>
      <c r="D2287" t="s">
        <v>1131</v>
      </c>
      <c r="E2287" t="s">
        <v>1132</v>
      </c>
      <c r="F2287" t="s">
        <v>2657</v>
      </c>
      <c r="G2287" t="s">
        <v>2506</v>
      </c>
      <c r="H2287">
        <v>42.81</v>
      </c>
      <c r="I2287">
        <v>41.36</v>
      </c>
    </row>
    <row r="2288" spans="1:9" x14ac:dyDescent="0.35">
      <c r="A2288">
        <v>43839</v>
      </c>
      <c r="B2288" s="1242">
        <v>45287</v>
      </c>
      <c r="C2288" s="1243">
        <v>0.49652777777777773</v>
      </c>
      <c r="D2288" t="s">
        <v>1131</v>
      </c>
      <c r="E2288" t="s">
        <v>1132</v>
      </c>
      <c r="F2288" t="s">
        <v>2657</v>
      </c>
      <c r="G2288" t="s">
        <v>2511</v>
      </c>
      <c r="H2288">
        <v>42.81</v>
      </c>
      <c r="I2288">
        <v>41.36</v>
      </c>
    </row>
    <row r="2289" spans="1:9" x14ac:dyDescent="0.35">
      <c r="A2289">
        <v>43840</v>
      </c>
      <c r="B2289" s="1242">
        <v>45287</v>
      </c>
      <c r="C2289" s="1243">
        <v>0.49652777777777773</v>
      </c>
      <c r="D2289" t="s">
        <v>1131</v>
      </c>
      <c r="E2289" t="s">
        <v>1132</v>
      </c>
      <c r="F2289" t="s">
        <v>2657</v>
      </c>
      <c r="G2289" t="s">
        <v>2900</v>
      </c>
      <c r="H2289">
        <v>42.8</v>
      </c>
      <c r="I2289">
        <v>41.35</v>
      </c>
    </row>
    <row r="2290" spans="1:9" x14ac:dyDescent="0.35">
      <c r="A2290">
        <v>43841</v>
      </c>
      <c r="B2290" s="1242">
        <v>45287</v>
      </c>
      <c r="C2290" s="1243">
        <v>0.49652777777777773</v>
      </c>
      <c r="D2290" t="s">
        <v>1131</v>
      </c>
      <c r="E2290" t="s">
        <v>1132</v>
      </c>
      <c r="F2290" t="s">
        <v>2657</v>
      </c>
      <c r="G2290" t="s">
        <v>2901</v>
      </c>
      <c r="H2290">
        <v>42.79</v>
      </c>
      <c r="I2290">
        <v>41.34</v>
      </c>
    </row>
    <row r="2291" spans="1:9" x14ac:dyDescent="0.35">
      <c r="A2291">
        <v>43842</v>
      </c>
      <c r="B2291" s="1242">
        <v>45287</v>
      </c>
      <c r="C2291" s="1243">
        <v>0.49652777777777773</v>
      </c>
      <c r="D2291" t="s">
        <v>1131</v>
      </c>
      <c r="E2291" t="s">
        <v>1132</v>
      </c>
      <c r="F2291" t="s">
        <v>2657</v>
      </c>
      <c r="G2291" t="s">
        <v>2902</v>
      </c>
      <c r="H2291">
        <v>42.79</v>
      </c>
      <c r="I2291">
        <v>41.34</v>
      </c>
    </row>
    <row r="2292" spans="1:9" x14ac:dyDescent="0.35">
      <c r="A2292">
        <v>43843</v>
      </c>
      <c r="B2292" s="1242">
        <v>45287</v>
      </c>
      <c r="C2292" s="1243">
        <v>0.49652777777777773</v>
      </c>
      <c r="D2292" t="s">
        <v>1131</v>
      </c>
      <c r="E2292" t="s">
        <v>1132</v>
      </c>
      <c r="F2292" t="s">
        <v>2657</v>
      </c>
      <c r="G2292" t="s">
        <v>2903</v>
      </c>
      <c r="H2292">
        <v>42.78</v>
      </c>
      <c r="I2292">
        <v>41.33</v>
      </c>
    </row>
    <row r="2293" spans="1:9" x14ac:dyDescent="0.35">
      <c r="A2293">
        <v>43844</v>
      </c>
      <c r="B2293" s="1242">
        <v>45287</v>
      </c>
      <c r="C2293" s="1243">
        <v>0.49652777777777773</v>
      </c>
      <c r="D2293" t="s">
        <v>1131</v>
      </c>
      <c r="E2293" t="s">
        <v>1132</v>
      </c>
      <c r="F2293" t="s">
        <v>2657</v>
      </c>
      <c r="G2293" t="s">
        <v>2904</v>
      </c>
      <c r="H2293">
        <v>42.78</v>
      </c>
      <c r="I2293">
        <v>41.33</v>
      </c>
    </row>
    <row r="2294" spans="1:9" x14ac:dyDescent="0.35">
      <c r="A2294">
        <v>43845</v>
      </c>
      <c r="B2294" s="1242">
        <v>45287</v>
      </c>
      <c r="C2294" s="1243">
        <v>0.49652777777777773</v>
      </c>
      <c r="D2294" t="s">
        <v>1131</v>
      </c>
      <c r="E2294" t="s">
        <v>1132</v>
      </c>
      <c r="F2294" t="s">
        <v>2657</v>
      </c>
      <c r="G2294" t="s">
        <v>2640</v>
      </c>
      <c r="H2294">
        <v>42.77</v>
      </c>
      <c r="I2294">
        <v>41.32</v>
      </c>
    </row>
    <row r="2295" spans="1:9" x14ac:dyDescent="0.35">
      <c r="A2295">
        <v>43846</v>
      </c>
      <c r="B2295" s="1242">
        <v>45287</v>
      </c>
      <c r="C2295" s="1243">
        <v>0.49652777777777773</v>
      </c>
      <c r="D2295" t="s">
        <v>1131</v>
      </c>
      <c r="E2295" t="s">
        <v>1132</v>
      </c>
      <c r="F2295" t="s">
        <v>2657</v>
      </c>
      <c r="G2295" t="s">
        <v>2641</v>
      </c>
      <c r="H2295">
        <v>42.76</v>
      </c>
      <c r="I2295">
        <v>41.32</v>
      </c>
    </row>
    <row r="2296" spans="1:9" x14ac:dyDescent="0.35">
      <c r="A2296">
        <v>43847</v>
      </c>
      <c r="B2296" s="1242">
        <v>45287</v>
      </c>
      <c r="C2296" s="1243">
        <v>0.49652777777777773</v>
      </c>
      <c r="D2296" t="s">
        <v>1131</v>
      </c>
      <c r="E2296" t="s">
        <v>1132</v>
      </c>
      <c r="F2296" t="s">
        <v>2657</v>
      </c>
      <c r="G2296" t="s">
        <v>2905</v>
      </c>
      <c r="H2296" s="1245">
        <v>42.9</v>
      </c>
      <c r="I2296" s="1245">
        <v>43.93</v>
      </c>
    </row>
    <row r="2297" spans="1:9" x14ac:dyDescent="0.35">
      <c r="A2297">
        <v>43848</v>
      </c>
      <c r="B2297" s="1242">
        <v>45287</v>
      </c>
      <c r="C2297" s="1243">
        <v>0.49652777777777773</v>
      </c>
      <c r="D2297" t="s">
        <v>1131</v>
      </c>
      <c r="E2297" t="s">
        <v>1132</v>
      </c>
      <c r="F2297" t="s">
        <v>2657</v>
      </c>
      <c r="G2297" t="s">
        <v>1196</v>
      </c>
      <c r="H2297">
        <v>45.6</v>
      </c>
      <c r="I2297">
        <v>43.93</v>
      </c>
    </row>
    <row r="2298" spans="1:9" x14ac:dyDescent="0.35">
      <c r="A2298">
        <v>43849</v>
      </c>
      <c r="B2298" s="1242">
        <v>45287</v>
      </c>
      <c r="C2298" s="1243">
        <v>0.49652777777777773</v>
      </c>
      <c r="D2298" t="s">
        <v>1131</v>
      </c>
      <c r="E2298" t="s">
        <v>1132</v>
      </c>
      <c r="F2298" t="s">
        <v>2657</v>
      </c>
      <c r="G2298" t="s">
        <v>1205</v>
      </c>
      <c r="H2298">
        <v>45.6</v>
      </c>
      <c r="I2298">
        <v>43.93</v>
      </c>
    </row>
    <row r="2299" spans="1:9" x14ac:dyDescent="0.35">
      <c r="A2299">
        <v>43850</v>
      </c>
      <c r="B2299" s="1242">
        <v>45287</v>
      </c>
      <c r="C2299" s="1243">
        <v>0.49652777777777773</v>
      </c>
      <c r="D2299" t="s">
        <v>1131</v>
      </c>
      <c r="E2299" t="s">
        <v>1132</v>
      </c>
      <c r="F2299" t="s">
        <v>2657</v>
      </c>
      <c r="G2299" t="s">
        <v>1214</v>
      </c>
      <c r="H2299">
        <v>45.6</v>
      </c>
      <c r="I2299">
        <v>43.93</v>
      </c>
    </row>
    <row r="2300" spans="1:9" x14ac:dyDescent="0.35">
      <c r="A2300">
        <v>43851</v>
      </c>
      <c r="B2300" s="1242">
        <v>45287</v>
      </c>
      <c r="C2300" s="1243">
        <v>0.49652777777777773</v>
      </c>
      <c r="D2300" t="s">
        <v>1131</v>
      </c>
      <c r="E2300" t="s">
        <v>1132</v>
      </c>
      <c r="F2300" t="s">
        <v>2657</v>
      </c>
      <c r="G2300" t="s">
        <v>1223</v>
      </c>
      <c r="H2300">
        <v>45.6</v>
      </c>
      <c r="I2300">
        <v>43.93</v>
      </c>
    </row>
    <row r="2301" spans="1:9" x14ac:dyDescent="0.35">
      <c r="A2301">
        <v>43852</v>
      </c>
      <c r="B2301" s="1242">
        <v>45287</v>
      </c>
      <c r="C2301" s="1243">
        <v>0.49652777777777773</v>
      </c>
      <c r="D2301" t="s">
        <v>1131</v>
      </c>
      <c r="E2301" t="s">
        <v>1132</v>
      </c>
      <c r="F2301" t="s">
        <v>2657</v>
      </c>
      <c r="G2301" t="s">
        <v>1232</v>
      </c>
      <c r="H2301">
        <v>45.6</v>
      </c>
      <c r="I2301">
        <v>43.93</v>
      </c>
    </row>
    <row r="2302" spans="1:9" x14ac:dyDescent="0.35">
      <c r="A2302">
        <v>43853</v>
      </c>
      <c r="B2302" s="1242">
        <v>45287</v>
      </c>
      <c r="C2302" s="1243">
        <v>0.49652777777777773</v>
      </c>
      <c r="D2302" t="s">
        <v>1131</v>
      </c>
      <c r="E2302" t="s">
        <v>1132</v>
      </c>
      <c r="F2302" t="s">
        <v>2657</v>
      </c>
      <c r="G2302" t="s">
        <v>1241</v>
      </c>
      <c r="H2302">
        <v>45.6</v>
      </c>
      <c r="I2302">
        <v>43.93</v>
      </c>
    </row>
    <row r="2303" spans="1:9" x14ac:dyDescent="0.35">
      <c r="A2303">
        <v>43854</v>
      </c>
      <c r="B2303" s="1242">
        <v>45287</v>
      </c>
      <c r="C2303" s="1243">
        <v>0.49652777777777773</v>
      </c>
      <c r="D2303" t="s">
        <v>1131</v>
      </c>
      <c r="E2303" t="s">
        <v>1132</v>
      </c>
      <c r="F2303" t="s">
        <v>2657</v>
      </c>
      <c r="G2303" t="s">
        <v>1250</v>
      </c>
      <c r="H2303">
        <v>45.6</v>
      </c>
      <c r="I2303">
        <v>43.93</v>
      </c>
    </row>
    <row r="2304" spans="1:9" x14ac:dyDescent="0.35">
      <c r="A2304">
        <v>43855</v>
      </c>
      <c r="B2304" s="1242">
        <v>45287</v>
      </c>
      <c r="C2304" s="1243">
        <v>0.49652777777777773</v>
      </c>
      <c r="D2304" t="s">
        <v>1131</v>
      </c>
      <c r="E2304" t="s">
        <v>1132</v>
      </c>
      <c r="F2304" t="s">
        <v>2657</v>
      </c>
      <c r="G2304" t="s">
        <v>1259</v>
      </c>
      <c r="H2304">
        <v>45.6</v>
      </c>
      <c r="I2304">
        <v>43.93</v>
      </c>
    </row>
    <row r="2305" spans="1:9" x14ac:dyDescent="0.35">
      <c r="A2305">
        <v>43856</v>
      </c>
      <c r="B2305" s="1242">
        <v>45287</v>
      </c>
      <c r="C2305" s="1243">
        <v>0.49652777777777773</v>
      </c>
      <c r="D2305" t="s">
        <v>1131</v>
      </c>
      <c r="E2305" t="s">
        <v>1132</v>
      </c>
      <c r="F2305" t="s">
        <v>2657</v>
      </c>
      <c r="G2305" t="s">
        <v>1268</v>
      </c>
      <c r="H2305">
        <v>45.6</v>
      </c>
      <c r="I2305">
        <v>43.93</v>
      </c>
    </row>
    <row r="2306" spans="1:9" x14ac:dyDescent="0.35">
      <c r="A2306">
        <v>43857</v>
      </c>
      <c r="B2306" s="1242">
        <v>45287</v>
      </c>
      <c r="C2306" s="1243">
        <v>0.49652777777777773</v>
      </c>
      <c r="D2306" t="s">
        <v>1131</v>
      </c>
      <c r="E2306" t="s">
        <v>1132</v>
      </c>
      <c r="F2306" t="s">
        <v>2657</v>
      </c>
      <c r="G2306" t="s">
        <v>1277</v>
      </c>
      <c r="H2306">
        <v>45.6</v>
      </c>
      <c r="I2306">
        <v>43.93</v>
      </c>
    </row>
    <row r="2307" spans="1:9" x14ac:dyDescent="0.35">
      <c r="A2307">
        <v>43858</v>
      </c>
      <c r="B2307" s="1242">
        <v>45287</v>
      </c>
      <c r="C2307" s="1243">
        <v>0.49652777777777773</v>
      </c>
      <c r="D2307" t="s">
        <v>1131</v>
      </c>
      <c r="E2307" t="s">
        <v>1132</v>
      </c>
      <c r="F2307" t="s">
        <v>2657</v>
      </c>
      <c r="G2307" t="s">
        <v>1286</v>
      </c>
      <c r="H2307">
        <v>45.6</v>
      </c>
      <c r="I2307">
        <v>43.93</v>
      </c>
    </row>
    <row r="2308" spans="1:9" x14ac:dyDescent="0.35">
      <c r="A2308">
        <v>43859</v>
      </c>
      <c r="B2308" s="1242">
        <v>45287</v>
      </c>
      <c r="C2308" s="1243">
        <v>0.49652777777777773</v>
      </c>
      <c r="D2308" t="s">
        <v>1131</v>
      </c>
      <c r="E2308" t="s">
        <v>1132</v>
      </c>
      <c r="F2308" t="s">
        <v>2657</v>
      </c>
      <c r="G2308" t="s">
        <v>1295</v>
      </c>
      <c r="H2308">
        <v>45.6</v>
      </c>
      <c r="I2308">
        <v>43.93</v>
      </c>
    </row>
    <row r="2309" spans="1:9" x14ac:dyDescent="0.35">
      <c r="A2309">
        <v>43860</v>
      </c>
      <c r="B2309" s="1242">
        <v>45287</v>
      </c>
      <c r="C2309" s="1243">
        <v>0.49652777777777773</v>
      </c>
      <c r="D2309" t="s">
        <v>1131</v>
      </c>
      <c r="E2309" t="s">
        <v>1132</v>
      </c>
      <c r="F2309" t="s">
        <v>2657</v>
      </c>
      <c r="G2309" t="s">
        <v>2906</v>
      </c>
      <c r="H2309">
        <v>45.6</v>
      </c>
      <c r="I2309">
        <v>43.93</v>
      </c>
    </row>
    <row r="2310" spans="1:9" x14ac:dyDescent="0.35">
      <c r="A2310">
        <v>43861</v>
      </c>
      <c r="B2310" s="1242">
        <v>45287</v>
      </c>
      <c r="C2310" s="1243">
        <v>0.49652777777777773</v>
      </c>
      <c r="D2310" t="s">
        <v>1131</v>
      </c>
      <c r="E2310" t="s">
        <v>1132</v>
      </c>
      <c r="F2310" t="s">
        <v>2657</v>
      </c>
      <c r="G2310" t="s">
        <v>2907</v>
      </c>
      <c r="H2310">
        <v>45.6</v>
      </c>
      <c r="I2310">
        <v>43.93</v>
      </c>
    </row>
    <row r="2311" spans="1:9" x14ac:dyDescent="0.35">
      <c r="A2311">
        <v>43862</v>
      </c>
      <c r="B2311" s="1242">
        <v>45287</v>
      </c>
      <c r="C2311" s="1243">
        <v>0.49652777777777773</v>
      </c>
      <c r="D2311" t="s">
        <v>1131</v>
      </c>
      <c r="E2311" t="s">
        <v>1132</v>
      </c>
      <c r="F2311" t="s">
        <v>2657</v>
      </c>
      <c r="G2311" t="s">
        <v>2908</v>
      </c>
      <c r="H2311">
        <v>45.6</v>
      </c>
      <c r="I2311">
        <v>43.93</v>
      </c>
    </row>
    <row r="2312" spans="1:9" x14ac:dyDescent="0.35">
      <c r="A2312">
        <v>43863</v>
      </c>
      <c r="B2312" s="1242">
        <v>45287</v>
      </c>
      <c r="C2312" s="1243">
        <v>0.49652777777777773</v>
      </c>
      <c r="D2312" t="s">
        <v>1131</v>
      </c>
      <c r="E2312" t="s">
        <v>1132</v>
      </c>
      <c r="F2312" t="s">
        <v>2657</v>
      </c>
      <c r="G2312" t="s">
        <v>2909</v>
      </c>
      <c r="H2312">
        <v>45.6</v>
      </c>
      <c r="I2312">
        <v>43.93</v>
      </c>
    </row>
    <row r="2313" spans="1:9" x14ac:dyDescent="0.35">
      <c r="A2313">
        <v>43864</v>
      </c>
      <c r="B2313" s="1242">
        <v>45287</v>
      </c>
      <c r="C2313" s="1243">
        <v>0.49652777777777773</v>
      </c>
      <c r="D2313" t="s">
        <v>1131</v>
      </c>
      <c r="E2313" t="s">
        <v>1132</v>
      </c>
      <c r="F2313" t="s">
        <v>2657</v>
      </c>
      <c r="G2313" t="s">
        <v>2910</v>
      </c>
      <c r="H2313">
        <v>45.6</v>
      </c>
      <c r="I2313">
        <v>43.93</v>
      </c>
    </row>
    <row r="2314" spans="1:9" x14ac:dyDescent="0.35">
      <c r="A2314">
        <v>43865</v>
      </c>
      <c r="B2314" s="1242">
        <v>45287</v>
      </c>
      <c r="C2314" s="1243">
        <v>0.49652777777777773</v>
      </c>
      <c r="D2314" t="s">
        <v>1131</v>
      </c>
      <c r="E2314" t="s">
        <v>1132</v>
      </c>
      <c r="F2314" t="s">
        <v>2657</v>
      </c>
      <c r="G2314" t="s">
        <v>2911</v>
      </c>
      <c r="H2314">
        <v>45.6</v>
      </c>
      <c r="I2314">
        <v>43.93</v>
      </c>
    </row>
    <row r="2315" spans="1:9" x14ac:dyDescent="0.35">
      <c r="A2315">
        <v>43866</v>
      </c>
      <c r="B2315" s="1242">
        <v>45287</v>
      </c>
      <c r="C2315" s="1243">
        <v>0.49652777777777773</v>
      </c>
      <c r="D2315" t="s">
        <v>1131</v>
      </c>
      <c r="E2315" t="s">
        <v>1132</v>
      </c>
      <c r="F2315" t="s">
        <v>2657</v>
      </c>
      <c r="G2315" t="s">
        <v>2912</v>
      </c>
      <c r="H2315">
        <v>45.6</v>
      </c>
      <c r="I2315">
        <v>43.93</v>
      </c>
    </row>
    <row r="2316" spans="1:9" x14ac:dyDescent="0.35">
      <c r="A2316">
        <v>43867</v>
      </c>
      <c r="B2316" s="1242">
        <v>45287</v>
      </c>
      <c r="C2316" s="1243">
        <v>0.49652777777777773</v>
      </c>
      <c r="D2316" t="s">
        <v>1131</v>
      </c>
      <c r="E2316" t="s">
        <v>1132</v>
      </c>
      <c r="F2316" t="s">
        <v>2657</v>
      </c>
      <c r="G2316" t="s">
        <v>2913</v>
      </c>
      <c r="H2316">
        <v>45.6</v>
      </c>
      <c r="I2316">
        <v>43.93</v>
      </c>
    </row>
    <row r="2317" spans="1:9" x14ac:dyDescent="0.35">
      <c r="A2317">
        <v>43868</v>
      </c>
      <c r="B2317" s="1242">
        <v>45287</v>
      </c>
      <c r="C2317" s="1243">
        <v>0.49652777777777773</v>
      </c>
      <c r="D2317" t="s">
        <v>1131</v>
      </c>
      <c r="E2317" t="s">
        <v>1132</v>
      </c>
      <c r="F2317" t="s">
        <v>2657</v>
      </c>
      <c r="G2317" t="s">
        <v>2914</v>
      </c>
      <c r="H2317">
        <v>45.6</v>
      </c>
      <c r="I2317">
        <v>43.93</v>
      </c>
    </row>
    <row r="2318" spans="1:9" x14ac:dyDescent="0.35">
      <c r="A2318">
        <v>43869</v>
      </c>
      <c r="B2318" s="1242">
        <v>45287</v>
      </c>
      <c r="C2318" s="1243">
        <v>0.49652777777777773</v>
      </c>
      <c r="D2318" t="s">
        <v>1131</v>
      </c>
      <c r="E2318" t="s">
        <v>1132</v>
      </c>
      <c r="F2318" t="s">
        <v>2657</v>
      </c>
      <c r="G2318" t="s">
        <v>2915</v>
      </c>
      <c r="H2318">
        <v>45.6</v>
      </c>
      <c r="I2318">
        <v>43.93</v>
      </c>
    </row>
    <row r="2319" spans="1:9" x14ac:dyDescent="0.35">
      <c r="A2319">
        <v>43870</v>
      </c>
      <c r="B2319" s="1242">
        <v>45287</v>
      </c>
      <c r="C2319" s="1243">
        <v>0.49652777777777773</v>
      </c>
      <c r="D2319" t="s">
        <v>1131</v>
      </c>
      <c r="E2319" t="s">
        <v>1132</v>
      </c>
      <c r="F2319" t="s">
        <v>2657</v>
      </c>
      <c r="G2319" t="s">
        <v>2916</v>
      </c>
      <c r="H2319">
        <v>45.6</v>
      </c>
      <c r="I2319">
        <v>43.93</v>
      </c>
    </row>
    <row r="2320" spans="1:9" x14ac:dyDescent="0.35">
      <c r="A2320">
        <v>43871</v>
      </c>
      <c r="B2320" s="1242">
        <v>45287</v>
      </c>
      <c r="C2320" s="1243">
        <v>0.49652777777777773</v>
      </c>
      <c r="D2320" t="s">
        <v>1131</v>
      </c>
      <c r="E2320" t="s">
        <v>1132</v>
      </c>
      <c r="F2320" t="s">
        <v>2657</v>
      </c>
      <c r="G2320" t="s">
        <v>2917</v>
      </c>
      <c r="H2320">
        <v>45.6</v>
      </c>
      <c r="I2320">
        <v>43.93</v>
      </c>
    </row>
    <row r="2321" spans="1:9" x14ac:dyDescent="0.35">
      <c r="A2321">
        <v>43872</v>
      </c>
      <c r="B2321" s="1242">
        <v>45287</v>
      </c>
      <c r="C2321" s="1243">
        <v>0.49652777777777773</v>
      </c>
      <c r="D2321" t="s">
        <v>1131</v>
      </c>
      <c r="E2321" t="s">
        <v>1132</v>
      </c>
      <c r="F2321" t="s">
        <v>2657</v>
      </c>
      <c r="G2321" t="s">
        <v>2918</v>
      </c>
      <c r="H2321">
        <v>45.6</v>
      </c>
      <c r="I2321">
        <v>43.93</v>
      </c>
    </row>
    <row r="2322" spans="1:9" x14ac:dyDescent="0.35">
      <c r="A2322">
        <v>43873</v>
      </c>
      <c r="B2322" s="1242">
        <v>45287</v>
      </c>
      <c r="C2322" s="1243">
        <v>0.49652777777777773</v>
      </c>
      <c r="D2322" t="s">
        <v>1131</v>
      </c>
      <c r="E2322" t="s">
        <v>1132</v>
      </c>
      <c r="F2322" t="s">
        <v>2657</v>
      </c>
      <c r="G2322" t="s">
        <v>2919</v>
      </c>
      <c r="H2322">
        <v>45.6</v>
      </c>
      <c r="I2322">
        <v>43.93</v>
      </c>
    </row>
    <row r="2323" spans="1:9" x14ac:dyDescent="0.35">
      <c r="A2323">
        <v>43874</v>
      </c>
      <c r="B2323" s="1242">
        <v>45287</v>
      </c>
      <c r="C2323" s="1243">
        <v>0.49652777777777773</v>
      </c>
      <c r="D2323" t="s">
        <v>1131</v>
      </c>
      <c r="E2323" t="s">
        <v>1132</v>
      </c>
      <c r="F2323" t="s">
        <v>2657</v>
      </c>
      <c r="G2323" t="s">
        <v>2920</v>
      </c>
      <c r="H2323">
        <v>45.6</v>
      </c>
      <c r="I2323">
        <v>43.93</v>
      </c>
    </row>
    <row r="2324" spans="1:9" x14ac:dyDescent="0.35">
      <c r="A2324">
        <v>43875</v>
      </c>
      <c r="B2324" s="1242">
        <v>45287</v>
      </c>
      <c r="C2324" s="1243">
        <v>0.49652777777777773</v>
      </c>
      <c r="D2324" t="s">
        <v>1131</v>
      </c>
      <c r="E2324" t="s">
        <v>1132</v>
      </c>
      <c r="F2324" t="s">
        <v>2657</v>
      </c>
      <c r="G2324" t="s">
        <v>2921</v>
      </c>
      <c r="H2324">
        <v>45.6</v>
      </c>
      <c r="I2324">
        <v>43.93</v>
      </c>
    </row>
    <row r="2325" spans="1:9" x14ac:dyDescent="0.35">
      <c r="A2325">
        <v>43876</v>
      </c>
      <c r="B2325" s="1242">
        <v>45287</v>
      </c>
      <c r="C2325" s="1243">
        <v>0.49652777777777773</v>
      </c>
      <c r="D2325" t="s">
        <v>1131</v>
      </c>
      <c r="E2325" t="s">
        <v>1132</v>
      </c>
      <c r="F2325" t="s">
        <v>2657</v>
      </c>
      <c r="G2325" t="s">
        <v>2922</v>
      </c>
      <c r="H2325">
        <v>45.6</v>
      </c>
      <c r="I2325">
        <v>43.93</v>
      </c>
    </row>
    <row r="2326" spans="1:9" x14ac:dyDescent="0.35">
      <c r="A2326">
        <v>43877</v>
      </c>
      <c r="B2326" s="1242">
        <v>45287</v>
      </c>
      <c r="C2326" s="1243">
        <v>0.49652777777777773</v>
      </c>
      <c r="D2326" t="s">
        <v>1131</v>
      </c>
      <c r="E2326" t="s">
        <v>1132</v>
      </c>
      <c r="F2326" t="s">
        <v>2657</v>
      </c>
      <c r="G2326" t="s">
        <v>2923</v>
      </c>
      <c r="H2326">
        <v>45.6</v>
      </c>
      <c r="I2326">
        <v>43.93</v>
      </c>
    </row>
    <row r="2327" spans="1:9" x14ac:dyDescent="0.35">
      <c r="A2327">
        <v>43878</v>
      </c>
      <c r="B2327" s="1242">
        <v>45287</v>
      </c>
      <c r="C2327" s="1243">
        <v>0.49652777777777773</v>
      </c>
      <c r="D2327" t="s">
        <v>1131</v>
      </c>
      <c r="E2327" t="s">
        <v>1132</v>
      </c>
      <c r="F2327" t="s">
        <v>2657</v>
      </c>
      <c r="G2327" t="s">
        <v>2924</v>
      </c>
      <c r="H2327">
        <v>45.6</v>
      </c>
      <c r="I2327">
        <v>43.93</v>
      </c>
    </row>
    <row r="2328" spans="1:9" x14ac:dyDescent="0.35">
      <c r="A2328">
        <v>43879</v>
      </c>
      <c r="B2328" s="1242">
        <v>45287</v>
      </c>
      <c r="C2328" s="1243">
        <v>0.49652777777777773</v>
      </c>
      <c r="D2328" t="s">
        <v>1131</v>
      </c>
      <c r="E2328" t="s">
        <v>1132</v>
      </c>
      <c r="F2328" t="s">
        <v>2657</v>
      </c>
      <c r="G2328" t="s">
        <v>2925</v>
      </c>
      <c r="H2328">
        <v>45.6</v>
      </c>
      <c r="I2328">
        <v>43.93</v>
      </c>
    </row>
    <row r="2329" spans="1:9" x14ac:dyDescent="0.35">
      <c r="A2329">
        <v>43880</v>
      </c>
      <c r="B2329" s="1242">
        <v>45287</v>
      </c>
      <c r="C2329" s="1243">
        <v>0.49652777777777773</v>
      </c>
      <c r="D2329" t="s">
        <v>1131</v>
      </c>
      <c r="E2329" t="s">
        <v>1132</v>
      </c>
      <c r="F2329" t="s">
        <v>2657</v>
      </c>
      <c r="G2329" t="s">
        <v>2926</v>
      </c>
      <c r="H2329">
        <v>45.6</v>
      </c>
      <c r="I2329">
        <v>43.93</v>
      </c>
    </row>
    <row r="2330" spans="1:9" x14ac:dyDescent="0.35">
      <c r="A2330">
        <v>43881</v>
      </c>
      <c r="B2330" s="1242">
        <v>45287</v>
      </c>
      <c r="C2330" s="1243">
        <v>0.49652777777777773</v>
      </c>
      <c r="D2330" t="s">
        <v>1131</v>
      </c>
      <c r="E2330" t="s">
        <v>1132</v>
      </c>
      <c r="F2330" t="s">
        <v>2657</v>
      </c>
      <c r="G2330" t="s">
        <v>2927</v>
      </c>
      <c r="H2330">
        <v>45.6</v>
      </c>
      <c r="I2330">
        <v>43.93</v>
      </c>
    </row>
    <row r="2331" spans="1:9" x14ac:dyDescent="0.35">
      <c r="A2331">
        <v>43882</v>
      </c>
      <c r="B2331" s="1242">
        <v>45287</v>
      </c>
      <c r="C2331" s="1243">
        <v>0.49652777777777773</v>
      </c>
      <c r="D2331" t="s">
        <v>1131</v>
      </c>
      <c r="E2331" t="s">
        <v>1132</v>
      </c>
      <c r="F2331" t="s">
        <v>2657</v>
      </c>
      <c r="G2331" t="s">
        <v>2928</v>
      </c>
      <c r="H2331">
        <v>45.6</v>
      </c>
      <c r="I2331">
        <v>43.93</v>
      </c>
    </row>
    <row r="2332" spans="1:9" x14ac:dyDescent="0.35">
      <c r="A2332">
        <v>43883</v>
      </c>
      <c r="B2332" s="1242">
        <v>45287</v>
      </c>
      <c r="C2332" s="1243">
        <v>0.49652777777777773</v>
      </c>
      <c r="D2332" t="s">
        <v>1131</v>
      </c>
      <c r="E2332" t="s">
        <v>1132</v>
      </c>
      <c r="F2332" t="s">
        <v>2657</v>
      </c>
      <c r="G2332" t="s">
        <v>2929</v>
      </c>
      <c r="H2332">
        <v>45.6</v>
      </c>
      <c r="I2332">
        <v>43.93</v>
      </c>
    </row>
    <row r="2333" spans="1:9" x14ac:dyDescent="0.35">
      <c r="A2333">
        <v>43884</v>
      </c>
      <c r="B2333" s="1242">
        <v>45287</v>
      </c>
      <c r="C2333" s="1243">
        <v>0.49652777777777773</v>
      </c>
      <c r="D2333" t="s">
        <v>1131</v>
      </c>
      <c r="E2333" t="s">
        <v>1132</v>
      </c>
      <c r="F2333" t="s">
        <v>2657</v>
      </c>
      <c r="G2333" t="s">
        <v>2930</v>
      </c>
      <c r="H2333">
        <v>45.6</v>
      </c>
      <c r="I2333">
        <v>43.93</v>
      </c>
    </row>
    <row r="2334" spans="1:9" x14ac:dyDescent="0.35">
      <c r="A2334">
        <v>43885</v>
      </c>
      <c r="B2334" s="1242">
        <v>45287</v>
      </c>
      <c r="C2334" s="1243">
        <v>0.49652777777777773</v>
      </c>
      <c r="D2334" t="s">
        <v>1131</v>
      </c>
      <c r="E2334" t="s">
        <v>1132</v>
      </c>
      <c r="F2334" t="s">
        <v>2657</v>
      </c>
      <c r="G2334" t="s">
        <v>2931</v>
      </c>
      <c r="H2334">
        <v>45.6</v>
      </c>
      <c r="I2334">
        <v>43.93</v>
      </c>
    </row>
    <row r="2335" spans="1:9" x14ac:dyDescent="0.35">
      <c r="A2335">
        <v>43886</v>
      </c>
      <c r="B2335" s="1242">
        <v>45287</v>
      </c>
      <c r="C2335" s="1243">
        <v>0.49652777777777773</v>
      </c>
      <c r="D2335" t="s">
        <v>1131</v>
      </c>
      <c r="E2335" t="s">
        <v>1132</v>
      </c>
      <c r="F2335" t="s">
        <v>2657</v>
      </c>
      <c r="G2335" t="s">
        <v>2932</v>
      </c>
      <c r="H2335">
        <v>45.6</v>
      </c>
      <c r="I2335">
        <v>43.93</v>
      </c>
    </row>
    <row r="2336" spans="1:9" x14ac:dyDescent="0.35">
      <c r="A2336">
        <v>43887</v>
      </c>
      <c r="B2336" s="1242">
        <v>45287</v>
      </c>
      <c r="C2336" s="1243">
        <v>0.49652777777777773</v>
      </c>
      <c r="D2336" t="s">
        <v>1131</v>
      </c>
      <c r="E2336" t="s">
        <v>1132</v>
      </c>
      <c r="F2336" t="s">
        <v>2657</v>
      </c>
      <c r="G2336" t="s">
        <v>2933</v>
      </c>
      <c r="H2336">
        <v>45.6</v>
      </c>
      <c r="I2336">
        <v>43.93</v>
      </c>
    </row>
    <row r="2337" spans="1:9" x14ac:dyDescent="0.35">
      <c r="A2337">
        <v>43888</v>
      </c>
      <c r="B2337" s="1242">
        <v>45287</v>
      </c>
      <c r="C2337" s="1243">
        <v>0.49652777777777773</v>
      </c>
      <c r="D2337" t="s">
        <v>1131</v>
      </c>
      <c r="E2337" t="s">
        <v>1132</v>
      </c>
      <c r="F2337" t="s">
        <v>2657</v>
      </c>
      <c r="G2337" t="s">
        <v>2934</v>
      </c>
      <c r="H2337">
        <v>45.6</v>
      </c>
      <c r="I2337">
        <v>43.93</v>
      </c>
    </row>
    <row r="2338" spans="1:9" x14ac:dyDescent="0.35">
      <c r="A2338">
        <v>43889</v>
      </c>
      <c r="B2338" s="1242">
        <v>45287</v>
      </c>
      <c r="C2338" s="1243">
        <v>0.49652777777777773</v>
      </c>
      <c r="D2338" t="s">
        <v>1131</v>
      </c>
      <c r="E2338" t="s">
        <v>1132</v>
      </c>
      <c r="F2338" t="s">
        <v>2657</v>
      </c>
      <c r="G2338" t="s">
        <v>2935</v>
      </c>
      <c r="H2338">
        <v>45.6</v>
      </c>
      <c r="I2338">
        <v>43.93</v>
      </c>
    </row>
    <row r="2339" spans="1:9" x14ac:dyDescent="0.35">
      <c r="A2339">
        <v>43890</v>
      </c>
      <c r="B2339" s="1242">
        <v>45287</v>
      </c>
      <c r="C2339" s="1243">
        <v>0.49652777777777773</v>
      </c>
      <c r="D2339" t="s">
        <v>1131</v>
      </c>
      <c r="E2339" t="s">
        <v>1132</v>
      </c>
      <c r="F2339" t="s">
        <v>2657</v>
      </c>
      <c r="G2339" t="s">
        <v>2936</v>
      </c>
      <c r="H2339">
        <v>45.6</v>
      </c>
      <c r="I2339">
        <v>43.93</v>
      </c>
    </row>
    <row r="2340" spans="1:9" x14ac:dyDescent="0.35">
      <c r="A2340">
        <v>43891</v>
      </c>
      <c r="B2340" s="1242">
        <v>45287</v>
      </c>
      <c r="C2340" s="1243">
        <v>0.49652777777777773</v>
      </c>
      <c r="D2340" t="s">
        <v>1131</v>
      </c>
      <c r="E2340" t="s">
        <v>1132</v>
      </c>
      <c r="F2340" t="s">
        <v>2657</v>
      </c>
      <c r="G2340" t="s">
        <v>2937</v>
      </c>
      <c r="H2340">
        <v>45.6</v>
      </c>
      <c r="I2340">
        <v>43.93</v>
      </c>
    </row>
    <row r="2341" spans="1:9" x14ac:dyDescent="0.35">
      <c r="A2341">
        <v>43892</v>
      </c>
      <c r="B2341" s="1242">
        <v>45287</v>
      </c>
      <c r="C2341" s="1243">
        <v>0.49652777777777773</v>
      </c>
      <c r="D2341" t="s">
        <v>1131</v>
      </c>
      <c r="E2341" t="s">
        <v>1132</v>
      </c>
      <c r="F2341" t="s">
        <v>2657</v>
      </c>
      <c r="G2341" t="s">
        <v>2938</v>
      </c>
      <c r="H2341">
        <v>45.6</v>
      </c>
      <c r="I2341">
        <v>43.93</v>
      </c>
    </row>
    <row r="2342" spans="1:9" x14ac:dyDescent="0.35">
      <c r="A2342">
        <v>43893</v>
      </c>
      <c r="B2342" s="1242">
        <v>45287</v>
      </c>
      <c r="C2342" s="1243">
        <v>0.49652777777777773</v>
      </c>
      <c r="D2342" t="s">
        <v>1131</v>
      </c>
      <c r="E2342" t="s">
        <v>1132</v>
      </c>
      <c r="F2342" t="s">
        <v>2657</v>
      </c>
      <c r="G2342" t="s">
        <v>2939</v>
      </c>
      <c r="H2342">
        <v>45.6</v>
      </c>
      <c r="I2342">
        <v>43.93</v>
      </c>
    </row>
    <row r="2343" spans="1:9" x14ac:dyDescent="0.35">
      <c r="A2343">
        <v>43894</v>
      </c>
      <c r="B2343" s="1242">
        <v>45287</v>
      </c>
      <c r="C2343" s="1243">
        <v>0.49652777777777773</v>
      </c>
      <c r="D2343" t="s">
        <v>1131</v>
      </c>
      <c r="E2343" t="s">
        <v>1132</v>
      </c>
      <c r="F2343" t="s">
        <v>2657</v>
      </c>
      <c r="G2343" t="s">
        <v>2940</v>
      </c>
      <c r="H2343">
        <v>45.6</v>
      </c>
      <c r="I2343">
        <v>43.93</v>
      </c>
    </row>
    <row r="2344" spans="1:9" x14ac:dyDescent="0.35">
      <c r="A2344">
        <v>43895</v>
      </c>
      <c r="B2344" s="1242">
        <v>45287</v>
      </c>
      <c r="C2344" s="1243">
        <v>0.49652777777777773</v>
      </c>
      <c r="D2344" t="s">
        <v>1131</v>
      </c>
      <c r="E2344" t="s">
        <v>1132</v>
      </c>
      <c r="F2344" t="s">
        <v>2657</v>
      </c>
      <c r="G2344" t="s">
        <v>2941</v>
      </c>
      <c r="H2344">
        <v>45.6</v>
      </c>
      <c r="I2344">
        <v>43.93</v>
      </c>
    </row>
    <row r="2345" spans="1:9" x14ac:dyDescent="0.35">
      <c r="A2345">
        <v>43896</v>
      </c>
      <c r="B2345" s="1242">
        <v>45287</v>
      </c>
      <c r="C2345" s="1243">
        <v>0.49652777777777773</v>
      </c>
      <c r="D2345" t="s">
        <v>1131</v>
      </c>
      <c r="E2345" t="s">
        <v>1132</v>
      </c>
      <c r="F2345" t="s">
        <v>2657</v>
      </c>
      <c r="G2345" t="s">
        <v>2942</v>
      </c>
      <c r="H2345">
        <v>45.6</v>
      </c>
      <c r="I2345">
        <v>43.93</v>
      </c>
    </row>
    <row r="2346" spans="1:9" x14ac:dyDescent="0.35">
      <c r="A2346">
        <v>43897</v>
      </c>
      <c r="B2346" s="1242">
        <v>45287</v>
      </c>
      <c r="C2346" s="1243">
        <v>0.49652777777777773</v>
      </c>
      <c r="D2346" t="s">
        <v>1131</v>
      </c>
      <c r="E2346" t="s">
        <v>1132</v>
      </c>
      <c r="F2346" t="s">
        <v>2657</v>
      </c>
      <c r="G2346" t="s">
        <v>2943</v>
      </c>
      <c r="H2346">
        <v>45.6</v>
      </c>
      <c r="I2346">
        <v>43.93</v>
      </c>
    </row>
    <row r="2347" spans="1:9" x14ac:dyDescent="0.35">
      <c r="A2347">
        <v>43898</v>
      </c>
      <c r="B2347" s="1242">
        <v>45287</v>
      </c>
      <c r="C2347" s="1243">
        <v>0.49652777777777773</v>
      </c>
      <c r="D2347" t="s">
        <v>1131</v>
      </c>
      <c r="E2347" t="s">
        <v>1132</v>
      </c>
      <c r="F2347" t="s">
        <v>2657</v>
      </c>
      <c r="G2347" t="s">
        <v>2944</v>
      </c>
      <c r="H2347">
        <v>45.6</v>
      </c>
      <c r="I2347">
        <v>43.93</v>
      </c>
    </row>
    <row r="2348" spans="1:9" x14ac:dyDescent="0.35">
      <c r="A2348">
        <v>43899</v>
      </c>
      <c r="B2348" s="1242">
        <v>45287</v>
      </c>
      <c r="C2348" s="1243">
        <v>0.49652777777777773</v>
      </c>
      <c r="D2348" t="s">
        <v>1131</v>
      </c>
      <c r="E2348" t="s">
        <v>1132</v>
      </c>
      <c r="F2348" t="s">
        <v>2657</v>
      </c>
      <c r="G2348" t="s">
        <v>2945</v>
      </c>
      <c r="H2348">
        <v>45.6</v>
      </c>
      <c r="I2348">
        <v>43.93</v>
      </c>
    </row>
    <row r="2349" spans="1:9" x14ac:dyDescent="0.35">
      <c r="A2349">
        <v>43900</v>
      </c>
      <c r="B2349" s="1242">
        <v>45287</v>
      </c>
      <c r="C2349" s="1243">
        <v>0.49652777777777773</v>
      </c>
      <c r="D2349" t="s">
        <v>1131</v>
      </c>
      <c r="E2349" t="s">
        <v>1132</v>
      </c>
      <c r="F2349" t="s">
        <v>2657</v>
      </c>
      <c r="G2349" t="s">
        <v>2946</v>
      </c>
      <c r="H2349">
        <v>45.6</v>
      </c>
      <c r="I2349">
        <v>43.93</v>
      </c>
    </row>
    <row r="2350" spans="1:9" x14ac:dyDescent="0.35">
      <c r="A2350">
        <v>43901</v>
      </c>
      <c r="B2350" s="1242">
        <v>45287</v>
      </c>
      <c r="C2350" s="1243">
        <v>0.49652777777777773</v>
      </c>
      <c r="D2350" t="s">
        <v>1131</v>
      </c>
      <c r="E2350" t="s">
        <v>1132</v>
      </c>
      <c r="F2350" t="s">
        <v>2657</v>
      </c>
      <c r="G2350" t="s">
        <v>2947</v>
      </c>
      <c r="H2350">
        <v>45.6</v>
      </c>
      <c r="I2350">
        <v>43.93</v>
      </c>
    </row>
    <row r="2351" spans="1:9" x14ac:dyDescent="0.35">
      <c r="A2351">
        <v>43902</v>
      </c>
      <c r="B2351" s="1242">
        <v>45287</v>
      </c>
      <c r="C2351" s="1243">
        <v>0.49652777777777773</v>
      </c>
      <c r="D2351" t="s">
        <v>1131</v>
      </c>
      <c r="E2351" t="s">
        <v>1132</v>
      </c>
      <c r="F2351" t="s">
        <v>2657</v>
      </c>
      <c r="G2351" t="s">
        <v>2948</v>
      </c>
      <c r="H2351">
        <v>45.6</v>
      </c>
      <c r="I2351">
        <v>43.93</v>
      </c>
    </row>
    <row r="2352" spans="1:9" x14ac:dyDescent="0.35">
      <c r="A2352">
        <v>43903</v>
      </c>
      <c r="B2352" s="1242">
        <v>45287</v>
      </c>
      <c r="C2352" s="1243">
        <v>0.49652777777777773</v>
      </c>
      <c r="D2352" t="s">
        <v>1131</v>
      </c>
      <c r="E2352" t="s">
        <v>1132</v>
      </c>
      <c r="F2352" t="s">
        <v>2657</v>
      </c>
      <c r="G2352" t="s">
        <v>2949</v>
      </c>
      <c r="H2352">
        <v>45.6</v>
      </c>
      <c r="I2352">
        <v>43.93</v>
      </c>
    </row>
    <row r="2353" spans="1:9" x14ac:dyDescent="0.35">
      <c r="A2353">
        <v>43904</v>
      </c>
      <c r="B2353" s="1242">
        <v>45287</v>
      </c>
      <c r="C2353" s="1243">
        <v>0.49652777777777773</v>
      </c>
      <c r="D2353" t="s">
        <v>1131</v>
      </c>
      <c r="E2353" t="s">
        <v>1132</v>
      </c>
      <c r="F2353" t="s">
        <v>2657</v>
      </c>
      <c r="G2353" t="s">
        <v>2950</v>
      </c>
      <c r="H2353">
        <v>45.6</v>
      </c>
      <c r="I2353">
        <v>43.93</v>
      </c>
    </row>
    <row r="2354" spans="1:9" x14ac:dyDescent="0.35">
      <c r="A2354">
        <v>43905</v>
      </c>
      <c r="B2354" s="1242">
        <v>45287</v>
      </c>
      <c r="C2354" s="1243">
        <v>0.49652777777777773</v>
      </c>
      <c r="D2354" t="s">
        <v>1131</v>
      </c>
      <c r="E2354" t="s">
        <v>1132</v>
      </c>
      <c r="F2354" t="s">
        <v>2657</v>
      </c>
      <c r="G2354" t="s">
        <v>2951</v>
      </c>
      <c r="H2354">
        <v>45.6</v>
      </c>
      <c r="I2354">
        <v>43.93</v>
      </c>
    </row>
    <row r="2355" spans="1:9" x14ac:dyDescent="0.35">
      <c r="A2355">
        <v>43906</v>
      </c>
      <c r="B2355" s="1242">
        <v>45287</v>
      </c>
      <c r="C2355" s="1243">
        <v>0.49652777777777773</v>
      </c>
      <c r="D2355" t="s">
        <v>1131</v>
      </c>
      <c r="E2355" t="s">
        <v>1132</v>
      </c>
      <c r="F2355" t="s">
        <v>2657</v>
      </c>
      <c r="G2355" t="s">
        <v>2952</v>
      </c>
      <c r="H2355">
        <v>45.6</v>
      </c>
      <c r="I2355">
        <v>43.93</v>
      </c>
    </row>
    <row r="2356" spans="1:9" x14ac:dyDescent="0.35">
      <c r="A2356">
        <v>43907</v>
      </c>
      <c r="B2356" s="1242">
        <v>45287</v>
      </c>
      <c r="C2356" s="1243">
        <v>0.49652777777777773</v>
      </c>
      <c r="D2356" t="s">
        <v>1131</v>
      </c>
      <c r="E2356" t="s">
        <v>1132</v>
      </c>
      <c r="F2356" t="s">
        <v>2657</v>
      </c>
      <c r="G2356" t="s">
        <v>2953</v>
      </c>
      <c r="H2356">
        <v>45.6</v>
      </c>
      <c r="I2356">
        <v>43.93</v>
      </c>
    </row>
    <row r="2357" spans="1:9" x14ac:dyDescent="0.35">
      <c r="A2357">
        <v>43908</v>
      </c>
      <c r="B2357" s="1242">
        <v>45287</v>
      </c>
      <c r="C2357" s="1243">
        <v>0.49652777777777773</v>
      </c>
      <c r="D2357" t="s">
        <v>1131</v>
      </c>
      <c r="E2357" t="s">
        <v>1132</v>
      </c>
      <c r="F2357" t="s">
        <v>2657</v>
      </c>
      <c r="G2357" t="s">
        <v>2954</v>
      </c>
      <c r="H2357">
        <v>45.6</v>
      </c>
      <c r="I2357">
        <v>43.93</v>
      </c>
    </row>
    <row r="2358" spans="1:9" x14ac:dyDescent="0.35">
      <c r="A2358">
        <v>43909</v>
      </c>
      <c r="B2358" s="1242">
        <v>45287</v>
      </c>
      <c r="C2358" s="1243">
        <v>0.49652777777777773</v>
      </c>
      <c r="D2358" t="s">
        <v>1131</v>
      </c>
      <c r="E2358" t="s">
        <v>1132</v>
      </c>
      <c r="F2358" t="s">
        <v>2657</v>
      </c>
      <c r="G2358" t="s">
        <v>2955</v>
      </c>
      <c r="H2358">
        <v>45.6</v>
      </c>
      <c r="I2358">
        <v>43.93</v>
      </c>
    </row>
    <row r="2359" spans="1:9" x14ac:dyDescent="0.35">
      <c r="A2359">
        <v>43910</v>
      </c>
      <c r="B2359" s="1242">
        <v>45287</v>
      </c>
      <c r="C2359" s="1243">
        <v>0.49652777777777773</v>
      </c>
      <c r="D2359" t="s">
        <v>1131</v>
      </c>
      <c r="E2359" t="s">
        <v>1132</v>
      </c>
      <c r="F2359" t="s">
        <v>2657</v>
      </c>
      <c r="G2359" t="s">
        <v>2956</v>
      </c>
      <c r="H2359">
        <v>45.6</v>
      </c>
      <c r="I2359">
        <v>43.93</v>
      </c>
    </row>
    <row r="2360" spans="1:9" x14ac:dyDescent="0.35">
      <c r="A2360">
        <v>43911</v>
      </c>
      <c r="B2360" s="1242">
        <v>45287</v>
      </c>
      <c r="C2360" s="1243">
        <v>0.49652777777777773</v>
      </c>
      <c r="D2360" t="s">
        <v>1131</v>
      </c>
      <c r="E2360" t="s">
        <v>1132</v>
      </c>
      <c r="F2360" t="s">
        <v>2657</v>
      </c>
      <c r="G2360" t="s">
        <v>2957</v>
      </c>
      <c r="H2360">
        <v>45.6</v>
      </c>
      <c r="I2360">
        <v>43.93</v>
      </c>
    </row>
    <row r="2361" spans="1:9" x14ac:dyDescent="0.35">
      <c r="A2361">
        <v>43912</v>
      </c>
      <c r="B2361" s="1242">
        <v>45287</v>
      </c>
      <c r="C2361" s="1243">
        <v>0.49652777777777773</v>
      </c>
      <c r="D2361" t="s">
        <v>1131</v>
      </c>
      <c r="E2361" t="s">
        <v>1132</v>
      </c>
      <c r="F2361" t="s">
        <v>2657</v>
      </c>
      <c r="G2361" t="s">
        <v>2958</v>
      </c>
      <c r="H2361">
        <v>45.6</v>
      </c>
      <c r="I2361">
        <v>43.93</v>
      </c>
    </row>
    <row r="2362" spans="1:9" x14ac:dyDescent="0.35">
      <c r="A2362">
        <v>43913</v>
      </c>
      <c r="B2362" s="1242">
        <v>45287</v>
      </c>
      <c r="C2362" s="1243">
        <v>0.49652777777777773</v>
      </c>
      <c r="D2362" t="s">
        <v>1131</v>
      </c>
      <c r="E2362" t="s">
        <v>1132</v>
      </c>
      <c r="F2362" t="s">
        <v>2657</v>
      </c>
      <c r="G2362" t="s">
        <v>2959</v>
      </c>
      <c r="H2362">
        <v>45.6</v>
      </c>
      <c r="I2362">
        <v>43.93</v>
      </c>
    </row>
    <row r="2363" spans="1:9" x14ac:dyDescent="0.35">
      <c r="A2363">
        <v>43914</v>
      </c>
      <c r="B2363" s="1242">
        <v>45287</v>
      </c>
      <c r="C2363" s="1243">
        <v>0.49652777777777773</v>
      </c>
      <c r="D2363" t="s">
        <v>1131</v>
      </c>
      <c r="E2363" t="s">
        <v>1132</v>
      </c>
      <c r="F2363" t="s">
        <v>2657</v>
      </c>
      <c r="G2363" t="s">
        <v>2960</v>
      </c>
      <c r="H2363">
        <v>45.6</v>
      </c>
      <c r="I2363">
        <v>43.93</v>
      </c>
    </row>
    <row r="2364" spans="1:9" x14ac:dyDescent="0.35">
      <c r="A2364">
        <v>43915</v>
      </c>
      <c r="B2364" s="1242">
        <v>45287</v>
      </c>
      <c r="C2364" s="1243">
        <v>0.49652777777777773</v>
      </c>
      <c r="D2364" t="s">
        <v>1131</v>
      </c>
      <c r="E2364" t="s">
        <v>1132</v>
      </c>
      <c r="F2364" t="s">
        <v>2657</v>
      </c>
      <c r="G2364" t="s">
        <v>2961</v>
      </c>
      <c r="H2364">
        <v>45.6</v>
      </c>
      <c r="I2364">
        <v>43.93</v>
      </c>
    </row>
    <row r="2365" spans="1:9" x14ac:dyDescent="0.35">
      <c r="A2365">
        <v>43916</v>
      </c>
      <c r="B2365" s="1242">
        <v>45287</v>
      </c>
      <c r="C2365" s="1243">
        <v>0.49652777777777773</v>
      </c>
      <c r="D2365" t="s">
        <v>1131</v>
      </c>
      <c r="E2365" t="s">
        <v>1132</v>
      </c>
      <c r="F2365" t="s">
        <v>2657</v>
      </c>
      <c r="G2365" t="s">
        <v>2962</v>
      </c>
      <c r="H2365">
        <v>45.6</v>
      </c>
      <c r="I2365">
        <v>43.93</v>
      </c>
    </row>
    <row r="2366" spans="1:9" x14ac:dyDescent="0.35">
      <c r="A2366">
        <v>43917</v>
      </c>
      <c r="B2366" s="1242">
        <v>45287</v>
      </c>
      <c r="C2366" s="1243">
        <v>0.49652777777777773</v>
      </c>
      <c r="D2366" t="s">
        <v>1131</v>
      </c>
      <c r="E2366" t="s">
        <v>1132</v>
      </c>
      <c r="F2366" t="s">
        <v>2657</v>
      </c>
      <c r="G2366" t="s">
        <v>2963</v>
      </c>
      <c r="H2366">
        <v>45.6</v>
      </c>
      <c r="I2366">
        <v>43.93</v>
      </c>
    </row>
    <row r="2367" spans="1:9" x14ac:dyDescent="0.35">
      <c r="A2367">
        <v>43918</v>
      </c>
      <c r="B2367" s="1242">
        <v>45287</v>
      </c>
      <c r="C2367" s="1243">
        <v>0.49652777777777773</v>
      </c>
      <c r="D2367" t="s">
        <v>1131</v>
      </c>
      <c r="E2367" t="s">
        <v>1132</v>
      </c>
      <c r="F2367" t="s">
        <v>2657</v>
      </c>
      <c r="G2367" t="s">
        <v>2964</v>
      </c>
      <c r="H2367">
        <v>45.6</v>
      </c>
      <c r="I2367">
        <v>43.93</v>
      </c>
    </row>
    <row r="2368" spans="1:9" x14ac:dyDescent="0.35">
      <c r="A2368">
        <v>43919</v>
      </c>
      <c r="B2368" s="1242">
        <v>45287</v>
      </c>
      <c r="C2368" s="1243">
        <v>0.49652777777777773</v>
      </c>
      <c r="D2368" t="s">
        <v>1131</v>
      </c>
      <c r="E2368" t="s">
        <v>1132</v>
      </c>
      <c r="F2368" t="s">
        <v>2657</v>
      </c>
      <c r="G2368" t="s">
        <v>2965</v>
      </c>
      <c r="H2368">
        <v>45.6</v>
      </c>
      <c r="I2368">
        <v>43.93</v>
      </c>
    </row>
    <row r="2369" spans="1:9" x14ac:dyDescent="0.35">
      <c r="A2369">
        <v>43920</v>
      </c>
      <c r="B2369" s="1242">
        <v>45287</v>
      </c>
      <c r="C2369" s="1243">
        <v>0.49652777777777773</v>
      </c>
      <c r="D2369" t="s">
        <v>1131</v>
      </c>
      <c r="E2369" t="s">
        <v>1132</v>
      </c>
      <c r="F2369" t="s">
        <v>2657</v>
      </c>
      <c r="G2369" t="s">
        <v>2966</v>
      </c>
      <c r="H2369">
        <v>45.6</v>
      </c>
      <c r="I2369">
        <v>43.93</v>
      </c>
    </row>
    <row r="2370" spans="1:9" x14ac:dyDescent="0.35">
      <c r="A2370">
        <v>43921</v>
      </c>
      <c r="B2370" s="1242">
        <v>45287</v>
      </c>
      <c r="C2370" s="1243">
        <v>0.49652777777777773</v>
      </c>
      <c r="D2370" t="s">
        <v>1131</v>
      </c>
      <c r="E2370" t="s">
        <v>1132</v>
      </c>
      <c r="F2370" t="s">
        <v>2657</v>
      </c>
      <c r="G2370" t="s">
        <v>2967</v>
      </c>
      <c r="H2370">
        <v>45.6</v>
      </c>
      <c r="I2370">
        <v>43.93</v>
      </c>
    </row>
    <row r="2371" spans="1:9" x14ac:dyDescent="0.35">
      <c r="A2371">
        <v>43922</v>
      </c>
      <c r="B2371" s="1242">
        <v>45287</v>
      </c>
      <c r="C2371" s="1243">
        <v>0.49652777777777773</v>
      </c>
      <c r="D2371" t="s">
        <v>1131</v>
      </c>
      <c r="E2371" t="s">
        <v>1132</v>
      </c>
      <c r="F2371" t="s">
        <v>2657</v>
      </c>
      <c r="G2371" t="s">
        <v>2968</v>
      </c>
      <c r="H2371">
        <v>45.6</v>
      </c>
      <c r="I2371">
        <v>43.93</v>
      </c>
    </row>
    <row r="2372" spans="1:9" x14ac:dyDescent="0.35">
      <c r="A2372">
        <v>43923</v>
      </c>
      <c r="B2372" s="1242">
        <v>45287</v>
      </c>
      <c r="C2372" s="1243">
        <v>0.49652777777777773</v>
      </c>
      <c r="D2372" t="s">
        <v>1131</v>
      </c>
      <c r="E2372" t="s">
        <v>1132</v>
      </c>
      <c r="F2372" t="s">
        <v>2657</v>
      </c>
      <c r="G2372" t="s">
        <v>2969</v>
      </c>
      <c r="H2372">
        <v>45.6</v>
      </c>
      <c r="I2372">
        <v>43.93</v>
      </c>
    </row>
    <row r="2373" spans="1:9" x14ac:dyDescent="0.35">
      <c r="A2373">
        <v>43924</v>
      </c>
      <c r="B2373" s="1242">
        <v>45287</v>
      </c>
      <c r="C2373" s="1243">
        <v>0.49652777777777773</v>
      </c>
      <c r="D2373" t="s">
        <v>1131</v>
      </c>
      <c r="E2373" t="s">
        <v>1132</v>
      </c>
      <c r="F2373" t="s">
        <v>2657</v>
      </c>
      <c r="G2373" t="s">
        <v>2970</v>
      </c>
      <c r="H2373">
        <v>45.6</v>
      </c>
      <c r="I2373">
        <v>43.93</v>
      </c>
    </row>
    <row r="2374" spans="1:9" x14ac:dyDescent="0.35">
      <c r="A2374">
        <v>43925</v>
      </c>
      <c r="B2374" s="1242">
        <v>45287</v>
      </c>
      <c r="C2374" s="1243">
        <v>0.49652777777777773</v>
      </c>
      <c r="D2374" t="s">
        <v>1131</v>
      </c>
      <c r="E2374" t="s">
        <v>1132</v>
      </c>
      <c r="F2374" t="s">
        <v>2657</v>
      </c>
      <c r="G2374" t="s">
        <v>2971</v>
      </c>
      <c r="H2374">
        <v>45.6</v>
      </c>
      <c r="I2374">
        <v>43.93</v>
      </c>
    </row>
    <row r="2375" spans="1:9" x14ac:dyDescent="0.35">
      <c r="A2375">
        <v>43926</v>
      </c>
      <c r="B2375" s="1242">
        <v>45287</v>
      </c>
      <c r="C2375" s="1243">
        <v>0.49652777777777773</v>
      </c>
      <c r="D2375" t="s">
        <v>1131</v>
      </c>
      <c r="E2375" t="s">
        <v>1132</v>
      </c>
      <c r="F2375" t="s">
        <v>2657</v>
      </c>
      <c r="G2375" t="s">
        <v>2972</v>
      </c>
      <c r="H2375">
        <v>45.6</v>
      </c>
      <c r="I2375">
        <v>43.93</v>
      </c>
    </row>
    <row r="2376" spans="1:9" x14ac:dyDescent="0.35">
      <c r="A2376">
        <v>43927</v>
      </c>
      <c r="B2376" s="1242">
        <v>45287</v>
      </c>
      <c r="C2376" s="1243">
        <v>0.49652777777777773</v>
      </c>
      <c r="D2376" t="s">
        <v>1131</v>
      </c>
      <c r="E2376" t="s">
        <v>1132</v>
      </c>
      <c r="F2376" t="s">
        <v>2657</v>
      </c>
      <c r="G2376" t="s">
        <v>2973</v>
      </c>
      <c r="H2376">
        <v>45.6</v>
      </c>
      <c r="I2376">
        <v>43.93</v>
      </c>
    </row>
    <row r="2377" spans="1:9" x14ac:dyDescent="0.35">
      <c r="A2377">
        <v>43928</v>
      </c>
      <c r="B2377" s="1242">
        <v>45287</v>
      </c>
      <c r="C2377" s="1243">
        <v>0.49652777777777773</v>
      </c>
      <c r="D2377" t="s">
        <v>1131</v>
      </c>
      <c r="E2377" t="s">
        <v>1132</v>
      </c>
      <c r="F2377" t="s">
        <v>2657</v>
      </c>
      <c r="G2377" t="s">
        <v>2974</v>
      </c>
      <c r="H2377">
        <v>45.6</v>
      </c>
      <c r="I2377">
        <v>43.93</v>
      </c>
    </row>
    <row r="2378" spans="1:9" x14ac:dyDescent="0.35">
      <c r="A2378">
        <v>43929</v>
      </c>
      <c r="B2378" s="1242">
        <v>45287</v>
      </c>
      <c r="C2378" s="1243">
        <v>0.49652777777777773</v>
      </c>
      <c r="D2378" t="s">
        <v>1131</v>
      </c>
      <c r="E2378" t="s">
        <v>1132</v>
      </c>
      <c r="F2378" t="s">
        <v>2657</v>
      </c>
      <c r="G2378" t="s">
        <v>2975</v>
      </c>
      <c r="H2378">
        <v>45.6</v>
      </c>
      <c r="I2378">
        <v>43.93</v>
      </c>
    </row>
    <row r="2379" spans="1:9" x14ac:dyDescent="0.35">
      <c r="A2379">
        <v>43930</v>
      </c>
      <c r="B2379" s="1242">
        <v>45287</v>
      </c>
      <c r="C2379" s="1243">
        <v>0.49652777777777773</v>
      </c>
      <c r="D2379" t="s">
        <v>1131</v>
      </c>
      <c r="E2379" t="s">
        <v>1132</v>
      </c>
      <c r="F2379" t="s">
        <v>2657</v>
      </c>
      <c r="G2379" t="s">
        <v>2976</v>
      </c>
      <c r="H2379">
        <v>45.6</v>
      </c>
      <c r="I2379">
        <v>43.93</v>
      </c>
    </row>
    <row r="2380" spans="1:9" x14ac:dyDescent="0.35">
      <c r="A2380">
        <v>43931</v>
      </c>
      <c r="B2380" s="1242">
        <v>45287</v>
      </c>
      <c r="C2380" s="1243">
        <v>0.49652777777777773</v>
      </c>
      <c r="D2380" t="s">
        <v>1131</v>
      </c>
      <c r="E2380" t="s">
        <v>1132</v>
      </c>
      <c r="F2380" t="s">
        <v>2657</v>
      </c>
      <c r="G2380" t="s">
        <v>2977</v>
      </c>
      <c r="H2380">
        <v>45.6</v>
      </c>
      <c r="I2380">
        <v>43.93</v>
      </c>
    </row>
    <row r="2381" spans="1:9" x14ac:dyDescent="0.35">
      <c r="A2381">
        <v>43932</v>
      </c>
      <c r="B2381" s="1242">
        <v>45287</v>
      </c>
      <c r="C2381" s="1243">
        <v>0.49652777777777773</v>
      </c>
      <c r="D2381" t="s">
        <v>1131</v>
      </c>
      <c r="E2381" t="s">
        <v>1132</v>
      </c>
      <c r="F2381" t="s">
        <v>2657</v>
      </c>
      <c r="G2381" t="s">
        <v>2978</v>
      </c>
      <c r="H2381">
        <v>45.6</v>
      </c>
      <c r="I2381">
        <v>43.93</v>
      </c>
    </row>
    <row r="2382" spans="1:9" x14ac:dyDescent="0.35">
      <c r="A2382">
        <v>43933</v>
      </c>
      <c r="B2382" s="1242">
        <v>45287</v>
      </c>
      <c r="C2382" s="1243">
        <v>0.49652777777777773</v>
      </c>
      <c r="D2382" t="s">
        <v>1131</v>
      </c>
      <c r="E2382" t="s">
        <v>1132</v>
      </c>
      <c r="F2382" t="s">
        <v>2657</v>
      </c>
      <c r="G2382" t="s">
        <v>2979</v>
      </c>
      <c r="H2382">
        <v>45.6</v>
      </c>
      <c r="I2382">
        <v>43.93</v>
      </c>
    </row>
    <row r="2383" spans="1:9" x14ac:dyDescent="0.35">
      <c r="A2383">
        <v>43934</v>
      </c>
      <c r="B2383" s="1242">
        <v>45287</v>
      </c>
      <c r="C2383" s="1243">
        <v>0.49652777777777773</v>
      </c>
      <c r="D2383" t="s">
        <v>1131</v>
      </c>
      <c r="E2383" t="s">
        <v>1132</v>
      </c>
      <c r="F2383" t="s">
        <v>2657</v>
      </c>
      <c r="G2383" t="s">
        <v>2980</v>
      </c>
      <c r="H2383">
        <v>45.6</v>
      </c>
      <c r="I2383">
        <v>43.93</v>
      </c>
    </row>
    <row r="2384" spans="1:9" x14ac:dyDescent="0.35">
      <c r="A2384">
        <v>43935</v>
      </c>
      <c r="B2384" s="1242">
        <v>45287</v>
      </c>
      <c r="C2384" s="1243">
        <v>0.49652777777777773</v>
      </c>
      <c r="D2384" t="s">
        <v>1131</v>
      </c>
      <c r="E2384" t="s">
        <v>1132</v>
      </c>
      <c r="F2384" t="s">
        <v>2657</v>
      </c>
      <c r="G2384" t="s">
        <v>2981</v>
      </c>
      <c r="H2384">
        <v>45.6</v>
      </c>
      <c r="I2384">
        <v>43.93</v>
      </c>
    </row>
    <row r="2385" spans="1:9" x14ac:dyDescent="0.35">
      <c r="A2385">
        <v>43936</v>
      </c>
      <c r="B2385" s="1242">
        <v>45287</v>
      </c>
      <c r="C2385" s="1243">
        <v>0.49652777777777773</v>
      </c>
      <c r="D2385" t="s">
        <v>1131</v>
      </c>
      <c r="E2385" t="s">
        <v>1132</v>
      </c>
      <c r="F2385" t="s">
        <v>2657</v>
      </c>
      <c r="G2385" t="s">
        <v>2982</v>
      </c>
      <c r="H2385">
        <v>45.6</v>
      </c>
      <c r="I2385">
        <v>43.93</v>
      </c>
    </row>
    <row r="2386" spans="1:9" x14ac:dyDescent="0.35">
      <c r="A2386">
        <v>43937</v>
      </c>
      <c r="B2386" s="1242">
        <v>45287</v>
      </c>
      <c r="C2386" s="1243">
        <v>0.49652777777777773</v>
      </c>
      <c r="D2386" t="s">
        <v>1131</v>
      </c>
      <c r="E2386" t="s">
        <v>1132</v>
      </c>
      <c r="F2386" t="s">
        <v>2657</v>
      </c>
      <c r="G2386" t="s">
        <v>2983</v>
      </c>
      <c r="H2386">
        <v>45.6</v>
      </c>
      <c r="I2386">
        <v>43.93</v>
      </c>
    </row>
    <row r="2387" spans="1:9" x14ac:dyDescent="0.35">
      <c r="A2387">
        <v>43938</v>
      </c>
      <c r="B2387" s="1242">
        <v>45287</v>
      </c>
      <c r="C2387" s="1243">
        <v>0.49652777777777773</v>
      </c>
      <c r="D2387" t="s">
        <v>1131</v>
      </c>
      <c r="E2387" t="s">
        <v>1132</v>
      </c>
      <c r="F2387" t="s">
        <v>2657</v>
      </c>
      <c r="G2387" t="s">
        <v>2984</v>
      </c>
      <c r="H2387">
        <v>45.56</v>
      </c>
      <c r="I2387">
        <v>43.88</v>
      </c>
    </row>
    <row r="2388" spans="1:9" x14ac:dyDescent="0.35">
      <c r="A2388">
        <v>43939</v>
      </c>
      <c r="B2388" s="1242">
        <v>45287</v>
      </c>
      <c r="C2388" s="1243">
        <v>0.49652777777777773</v>
      </c>
      <c r="D2388" t="s">
        <v>1131</v>
      </c>
      <c r="E2388" t="s">
        <v>1132</v>
      </c>
      <c r="F2388" t="s">
        <v>2657</v>
      </c>
      <c r="G2388" t="s">
        <v>2985</v>
      </c>
      <c r="H2388">
        <v>45.51</v>
      </c>
      <c r="I2388">
        <v>43.84</v>
      </c>
    </row>
    <row r="2389" spans="1:9" x14ac:dyDescent="0.35">
      <c r="A2389">
        <v>43940</v>
      </c>
      <c r="B2389" s="1242">
        <v>45287</v>
      </c>
      <c r="C2389" s="1243">
        <v>0.49652777777777773</v>
      </c>
      <c r="D2389" t="s">
        <v>1131</v>
      </c>
      <c r="E2389" t="s">
        <v>1132</v>
      </c>
      <c r="F2389" t="s">
        <v>2657</v>
      </c>
      <c r="G2389" t="s">
        <v>2986</v>
      </c>
      <c r="H2389">
        <v>45.47</v>
      </c>
      <c r="I2389">
        <v>43.8</v>
      </c>
    </row>
    <row r="2390" spans="1:9" x14ac:dyDescent="0.35">
      <c r="A2390">
        <v>43941</v>
      </c>
      <c r="B2390" s="1242">
        <v>45287</v>
      </c>
      <c r="C2390" s="1243">
        <v>0.49652777777777773</v>
      </c>
      <c r="D2390" t="s">
        <v>1131</v>
      </c>
      <c r="E2390" t="s">
        <v>1132</v>
      </c>
      <c r="F2390" t="s">
        <v>2657</v>
      </c>
      <c r="G2390" t="s">
        <v>2987</v>
      </c>
      <c r="H2390">
        <v>45.42</v>
      </c>
      <c r="I2390">
        <v>43.76</v>
      </c>
    </row>
    <row r="2391" spans="1:9" x14ac:dyDescent="0.35">
      <c r="A2391">
        <v>43942</v>
      </c>
      <c r="B2391" s="1242">
        <v>45287</v>
      </c>
      <c r="C2391" s="1243">
        <v>0.49652777777777773</v>
      </c>
      <c r="D2391" t="s">
        <v>1131</v>
      </c>
      <c r="E2391" t="s">
        <v>1132</v>
      </c>
      <c r="F2391" t="s">
        <v>2657</v>
      </c>
      <c r="G2391" t="s">
        <v>2988</v>
      </c>
      <c r="H2391">
        <v>45.38</v>
      </c>
      <c r="I2391">
        <v>43.72</v>
      </c>
    </row>
    <row r="2392" spans="1:9" x14ac:dyDescent="0.35">
      <c r="A2392">
        <v>43943</v>
      </c>
      <c r="B2392" s="1242">
        <v>45287</v>
      </c>
      <c r="C2392" s="1243">
        <v>0.49652777777777773</v>
      </c>
      <c r="D2392" t="s">
        <v>1131</v>
      </c>
      <c r="E2392" t="s">
        <v>1132</v>
      </c>
      <c r="F2392" t="s">
        <v>2657</v>
      </c>
      <c r="G2392" t="s">
        <v>2989</v>
      </c>
      <c r="H2392">
        <v>45.34</v>
      </c>
      <c r="I2392">
        <v>43.69</v>
      </c>
    </row>
    <row r="2393" spans="1:9" x14ac:dyDescent="0.35">
      <c r="A2393">
        <v>43944</v>
      </c>
      <c r="B2393" s="1242">
        <v>45287</v>
      </c>
      <c r="C2393" s="1243">
        <v>0.49652777777777773</v>
      </c>
      <c r="D2393" t="s">
        <v>1131</v>
      </c>
      <c r="E2393" t="s">
        <v>1132</v>
      </c>
      <c r="F2393" t="s">
        <v>2657</v>
      </c>
      <c r="G2393" t="s">
        <v>2990</v>
      </c>
      <c r="H2393">
        <v>45.3</v>
      </c>
      <c r="I2393">
        <v>43.65</v>
      </c>
    </row>
    <row r="2394" spans="1:9" x14ac:dyDescent="0.35">
      <c r="A2394">
        <v>43945</v>
      </c>
      <c r="B2394" s="1242">
        <v>45287</v>
      </c>
      <c r="C2394" s="1243">
        <v>0.49652777777777773</v>
      </c>
      <c r="D2394" t="s">
        <v>1131</v>
      </c>
      <c r="E2394" t="s">
        <v>1132</v>
      </c>
      <c r="F2394" t="s">
        <v>2657</v>
      </c>
      <c r="G2394" t="s">
        <v>2991</v>
      </c>
      <c r="H2394">
        <v>45.26</v>
      </c>
      <c r="I2394">
        <v>43.61</v>
      </c>
    </row>
    <row r="2395" spans="1:9" x14ac:dyDescent="0.35">
      <c r="A2395">
        <v>43946</v>
      </c>
      <c r="B2395" s="1242">
        <v>45287</v>
      </c>
      <c r="C2395" s="1243">
        <v>0.49652777777777773</v>
      </c>
      <c r="D2395" t="s">
        <v>1131</v>
      </c>
      <c r="E2395" t="s">
        <v>1132</v>
      </c>
      <c r="F2395" t="s">
        <v>2657</v>
      </c>
      <c r="G2395" t="s">
        <v>2992</v>
      </c>
      <c r="H2395">
        <v>45.22</v>
      </c>
      <c r="I2395">
        <v>43.57</v>
      </c>
    </row>
    <row r="2396" spans="1:9" x14ac:dyDescent="0.35">
      <c r="A2396">
        <v>43947</v>
      </c>
      <c r="B2396" s="1242">
        <v>45287</v>
      </c>
      <c r="C2396" s="1243">
        <v>0.49652777777777773</v>
      </c>
      <c r="D2396" t="s">
        <v>1131</v>
      </c>
      <c r="E2396" t="s">
        <v>1132</v>
      </c>
      <c r="F2396" t="s">
        <v>2657</v>
      </c>
      <c r="G2396" t="s">
        <v>1314</v>
      </c>
      <c r="H2396">
        <v>45.18</v>
      </c>
      <c r="I2396">
        <v>43.54</v>
      </c>
    </row>
    <row r="2397" spans="1:9" x14ac:dyDescent="0.35">
      <c r="A2397">
        <v>43948</v>
      </c>
      <c r="B2397" s="1242">
        <v>45287</v>
      </c>
      <c r="C2397" s="1243">
        <v>0.49652777777777773</v>
      </c>
      <c r="D2397" t="s">
        <v>1131</v>
      </c>
      <c r="E2397" t="s">
        <v>1132</v>
      </c>
      <c r="F2397" t="s">
        <v>2657</v>
      </c>
      <c r="G2397" t="s">
        <v>2993</v>
      </c>
      <c r="H2397">
        <v>45.14</v>
      </c>
      <c r="I2397">
        <v>43.51</v>
      </c>
    </row>
    <row r="2398" spans="1:9" x14ac:dyDescent="0.35">
      <c r="A2398">
        <v>43949</v>
      </c>
      <c r="B2398" s="1242">
        <v>45287</v>
      </c>
      <c r="C2398" s="1243">
        <v>0.49652777777777773</v>
      </c>
      <c r="D2398" t="s">
        <v>1131</v>
      </c>
      <c r="E2398" t="s">
        <v>1132</v>
      </c>
      <c r="F2398" t="s">
        <v>2657</v>
      </c>
      <c r="G2398" t="s">
        <v>2994</v>
      </c>
      <c r="H2398">
        <v>45.11</v>
      </c>
      <c r="I2398">
        <v>43.47</v>
      </c>
    </row>
    <row r="2399" spans="1:9" x14ac:dyDescent="0.35">
      <c r="A2399">
        <v>43950</v>
      </c>
      <c r="B2399" s="1242">
        <v>45287</v>
      </c>
      <c r="C2399" s="1243">
        <v>0.49652777777777773</v>
      </c>
      <c r="D2399" t="s">
        <v>1131</v>
      </c>
      <c r="E2399" t="s">
        <v>1132</v>
      </c>
      <c r="F2399" t="s">
        <v>2657</v>
      </c>
      <c r="G2399" t="s">
        <v>2995</v>
      </c>
      <c r="H2399">
        <v>45.07</v>
      </c>
      <c r="I2399">
        <v>43.44</v>
      </c>
    </row>
    <row r="2400" spans="1:9" x14ac:dyDescent="0.35">
      <c r="A2400">
        <v>43951</v>
      </c>
      <c r="B2400" s="1242">
        <v>45287</v>
      </c>
      <c r="C2400" s="1243">
        <v>0.49652777777777773</v>
      </c>
      <c r="D2400" t="s">
        <v>1131</v>
      </c>
      <c r="E2400" t="s">
        <v>1132</v>
      </c>
      <c r="F2400" t="s">
        <v>2657</v>
      </c>
      <c r="G2400" t="s">
        <v>2996</v>
      </c>
      <c r="H2400">
        <v>45.03</v>
      </c>
      <c r="I2400">
        <v>43.41</v>
      </c>
    </row>
    <row r="2401" spans="1:9" x14ac:dyDescent="0.35">
      <c r="A2401">
        <v>43952</v>
      </c>
      <c r="B2401" s="1242">
        <v>45287</v>
      </c>
      <c r="C2401" s="1243">
        <v>0.49652777777777773</v>
      </c>
      <c r="D2401" t="s">
        <v>1131</v>
      </c>
      <c r="E2401" t="s">
        <v>1132</v>
      </c>
      <c r="F2401" t="s">
        <v>2657</v>
      </c>
      <c r="G2401" t="s">
        <v>2997</v>
      </c>
      <c r="H2401">
        <v>45</v>
      </c>
      <c r="I2401">
        <v>43.37</v>
      </c>
    </row>
    <row r="2402" spans="1:9" x14ac:dyDescent="0.35">
      <c r="A2402">
        <v>43953</v>
      </c>
      <c r="B2402" s="1242">
        <v>45287</v>
      </c>
      <c r="C2402" s="1243">
        <v>0.49652777777777773</v>
      </c>
      <c r="D2402" t="s">
        <v>1131</v>
      </c>
      <c r="E2402" t="s">
        <v>1132</v>
      </c>
      <c r="F2402" t="s">
        <v>2657</v>
      </c>
      <c r="G2402" t="s">
        <v>2998</v>
      </c>
      <c r="H2402">
        <v>44.97</v>
      </c>
      <c r="I2402">
        <v>43.34</v>
      </c>
    </row>
    <row r="2403" spans="1:9" x14ac:dyDescent="0.35">
      <c r="A2403">
        <v>43954</v>
      </c>
      <c r="B2403" s="1242">
        <v>45287</v>
      </c>
      <c r="C2403" s="1243">
        <v>0.49652777777777773</v>
      </c>
      <c r="D2403" t="s">
        <v>1131</v>
      </c>
      <c r="E2403" t="s">
        <v>1132</v>
      </c>
      <c r="F2403" t="s">
        <v>2657</v>
      </c>
      <c r="G2403" t="s">
        <v>2999</v>
      </c>
      <c r="H2403">
        <v>44.93</v>
      </c>
      <c r="I2403">
        <v>43.31</v>
      </c>
    </row>
    <row r="2404" spans="1:9" x14ac:dyDescent="0.35">
      <c r="A2404">
        <v>43955</v>
      </c>
      <c r="B2404" s="1242">
        <v>45287</v>
      </c>
      <c r="C2404" s="1243">
        <v>0.49652777777777773</v>
      </c>
      <c r="D2404" t="s">
        <v>1131</v>
      </c>
      <c r="E2404" t="s">
        <v>1132</v>
      </c>
      <c r="F2404" t="s">
        <v>2657</v>
      </c>
      <c r="G2404" t="s">
        <v>3000</v>
      </c>
      <c r="H2404">
        <v>44.9</v>
      </c>
      <c r="I2404">
        <v>43.28</v>
      </c>
    </row>
    <row r="2405" spans="1:9" x14ac:dyDescent="0.35">
      <c r="A2405">
        <v>43956</v>
      </c>
      <c r="B2405" s="1242">
        <v>45287</v>
      </c>
      <c r="C2405" s="1243">
        <v>0.49652777777777773</v>
      </c>
      <c r="D2405" t="s">
        <v>1131</v>
      </c>
      <c r="E2405" t="s">
        <v>1132</v>
      </c>
      <c r="F2405" t="s">
        <v>2657</v>
      </c>
      <c r="G2405" t="s">
        <v>3001</v>
      </c>
      <c r="H2405">
        <v>44.87</v>
      </c>
      <c r="I2405">
        <v>43.25</v>
      </c>
    </row>
    <row r="2406" spans="1:9" x14ac:dyDescent="0.35">
      <c r="A2406">
        <v>43957</v>
      </c>
      <c r="B2406" s="1242">
        <v>45287</v>
      </c>
      <c r="C2406" s="1243">
        <v>0.49652777777777773</v>
      </c>
      <c r="D2406" t="s">
        <v>1131</v>
      </c>
      <c r="E2406" t="s">
        <v>1132</v>
      </c>
      <c r="F2406" t="s">
        <v>2657</v>
      </c>
      <c r="G2406" t="s">
        <v>3002</v>
      </c>
      <c r="H2406">
        <v>44.84</v>
      </c>
      <c r="I2406">
        <v>43.22</v>
      </c>
    </row>
    <row r="2407" spans="1:9" x14ac:dyDescent="0.35">
      <c r="A2407">
        <v>43958</v>
      </c>
      <c r="B2407" s="1242">
        <v>45287</v>
      </c>
      <c r="C2407" s="1243">
        <v>0.49652777777777773</v>
      </c>
      <c r="D2407" t="s">
        <v>1131</v>
      </c>
      <c r="E2407" t="s">
        <v>1132</v>
      </c>
      <c r="F2407" t="s">
        <v>2657</v>
      </c>
      <c r="G2407" t="s">
        <v>3003</v>
      </c>
      <c r="H2407">
        <v>44.8</v>
      </c>
      <c r="I2407">
        <v>43.19</v>
      </c>
    </row>
    <row r="2408" spans="1:9" x14ac:dyDescent="0.35">
      <c r="A2408">
        <v>43959</v>
      </c>
      <c r="B2408" s="1242">
        <v>45287</v>
      </c>
      <c r="C2408" s="1243">
        <v>0.49652777777777773</v>
      </c>
      <c r="D2408" t="s">
        <v>1131</v>
      </c>
      <c r="E2408" t="s">
        <v>1132</v>
      </c>
      <c r="F2408" t="s">
        <v>2657</v>
      </c>
      <c r="G2408" t="s">
        <v>3004</v>
      </c>
      <c r="H2408">
        <v>44.77</v>
      </c>
      <c r="I2408">
        <v>43.17</v>
      </c>
    </row>
    <row r="2409" spans="1:9" x14ac:dyDescent="0.35">
      <c r="A2409">
        <v>43960</v>
      </c>
      <c r="B2409" s="1242">
        <v>45287</v>
      </c>
      <c r="C2409" s="1243">
        <v>0.49652777777777773</v>
      </c>
      <c r="D2409" t="s">
        <v>1131</v>
      </c>
      <c r="E2409" t="s">
        <v>1132</v>
      </c>
      <c r="F2409" t="s">
        <v>2657</v>
      </c>
      <c r="G2409" t="s">
        <v>3005</v>
      </c>
      <c r="H2409">
        <v>44.74</v>
      </c>
      <c r="I2409">
        <v>43.14</v>
      </c>
    </row>
    <row r="2410" spans="1:9" x14ac:dyDescent="0.35">
      <c r="A2410">
        <v>43961</v>
      </c>
      <c r="B2410" s="1242">
        <v>45287</v>
      </c>
      <c r="C2410" s="1243">
        <v>0.49652777777777773</v>
      </c>
      <c r="D2410" t="s">
        <v>1131</v>
      </c>
      <c r="E2410" t="s">
        <v>1132</v>
      </c>
      <c r="F2410" t="s">
        <v>2657</v>
      </c>
      <c r="G2410" t="s">
        <v>3006</v>
      </c>
      <c r="H2410">
        <v>44.71</v>
      </c>
      <c r="I2410">
        <v>43.11</v>
      </c>
    </row>
    <row r="2411" spans="1:9" x14ac:dyDescent="0.35">
      <c r="A2411">
        <v>43962</v>
      </c>
      <c r="B2411" s="1242">
        <v>45287</v>
      </c>
      <c r="C2411" s="1243">
        <v>0.49652777777777773</v>
      </c>
      <c r="D2411" t="s">
        <v>1131</v>
      </c>
      <c r="E2411" t="s">
        <v>1132</v>
      </c>
      <c r="F2411" t="s">
        <v>2657</v>
      </c>
      <c r="G2411" t="s">
        <v>3007</v>
      </c>
      <c r="H2411">
        <v>44.69</v>
      </c>
      <c r="I2411">
        <v>43.08</v>
      </c>
    </row>
    <row r="2412" spans="1:9" x14ac:dyDescent="0.35">
      <c r="A2412">
        <v>43963</v>
      </c>
      <c r="B2412" s="1242">
        <v>45287</v>
      </c>
      <c r="C2412" s="1243">
        <v>0.49652777777777773</v>
      </c>
      <c r="D2412" t="s">
        <v>1131</v>
      </c>
      <c r="E2412" t="s">
        <v>1132</v>
      </c>
      <c r="F2412" t="s">
        <v>2657</v>
      </c>
      <c r="G2412" t="s">
        <v>3008</v>
      </c>
      <c r="H2412">
        <v>44.66</v>
      </c>
      <c r="I2412">
        <v>43.06</v>
      </c>
    </row>
    <row r="2413" spans="1:9" x14ac:dyDescent="0.35">
      <c r="A2413">
        <v>43964</v>
      </c>
      <c r="B2413" s="1242">
        <v>45287</v>
      </c>
      <c r="C2413" s="1243">
        <v>0.49652777777777773</v>
      </c>
      <c r="D2413" t="s">
        <v>1131</v>
      </c>
      <c r="E2413" t="s">
        <v>1132</v>
      </c>
      <c r="F2413" t="s">
        <v>2657</v>
      </c>
      <c r="G2413" t="s">
        <v>3009</v>
      </c>
      <c r="H2413">
        <v>44.63</v>
      </c>
      <c r="I2413">
        <v>43.03</v>
      </c>
    </row>
    <row r="2414" spans="1:9" x14ac:dyDescent="0.35">
      <c r="A2414">
        <v>43965</v>
      </c>
      <c r="B2414" s="1242">
        <v>45287</v>
      </c>
      <c r="C2414" s="1243">
        <v>0.49652777777777773</v>
      </c>
      <c r="D2414" t="s">
        <v>1131</v>
      </c>
      <c r="E2414" t="s">
        <v>1132</v>
      </c>
      <c r="F2414" t="s">
        <v>2657</v>
      </c>
      <c r="G2414" t="s">
        <v>3010</v>
      </c>
      <c r="H2414">
        <v>44.6</v>
      </c>
      <c r="I2414">
        <v>43.01</v>
      </c>
    </row>
    <row r="2415" spans="1:9" x14ac:dyDescent="0.35">
      <c r="A2415">
        <v>43966</v>
      </c>
      <c r="B2415" s="1242">
        <v>45287</v>
      </c>
      <c r="C2415" s="1243">
        <v>0.49652777777777773</v>
      </c>
      <c r="D2415" t="s">
        <v>1131</v>
      </c>
      <c r="E2415" t="s">
        <v>1132</v>
      </c>
      <c r="F2415" t="s">
        <v>2657</v>
      </c>
      <c r="G2415" t="s">
        <v>3011</v>
      </c>
      <c r="H2415">
        <v>44.57</v>
      </c>
      <c r="I2415">
        <v>42.98</v>
      </c>
    </row>
    <row r="2416" spans="1:9" x14ac:dyDescent="0.35">
      <c r="A2416">
        <v>43967</v>
      </c>
      <c r="B2416" s="1242">
        <v>45287</v>
      </c>
      <c r="C2416" s="1243">
        <v>0.49652777777777773</v>
      </c>
      <c r="D2416" t="s">
        <v>1131</v>
      </c>
      <c r="E2416" t="s">
        <v>1132</v>
      </c>
      <c r="F2416" t="s">
        <v>2657</v>
      </c>
      <c r="G2416" t="s">
        <v>3012</v>
      </c>
      <c r="H2416">
        <v>44.55</v>
      </c>
      <c r="I2416">
        <v>42.96</v>
      </c>
    </row>
    <row r="2417" spans="1:9" x14ac:dyDescent="0.35">
      <c r="A2417">
        <v>43968</v>
      </c>
      <c r="B2417" s="1242">
        <v>45287</v>
      </c>
      <c r="C2417" s="1243">
        <v>0.49652777777777773</v>
      </c>
      <c r="D2417" t="s">
        <v>1131</v>
      </c>
      <c r="E2417" t="s">
        <v>1132</v>
      </c>
      <c r="F2417" t="s">
        <v>2657</v>
      </c>
      <c r="G2417" t="s">
        <v>3013</v>
      </c>
      <c r="H2417">
        <v>44.52</v>
      </c>
      <c r="I2417">
        <v>42.93</v>
      </c>
    </row>
    <row r="2418" spans="1:9" x14ac:dyDescent="0.35">
      <c r="A2418">
        <v>43969</v>
      </c>
      <c r="B2418" s="1242">
        <v>45287</v>
      </c>
      <c r="C2418" s="1243">
        <v>0.49652777777777773</v>
      </c>
      <c r="D2418" t="s">
        <v>1131</v>
      </c>
      <c r="E2418" t="s">
        <v>1132</v>
      </c>
      <c r="F2418" t="s">
        <v>2657</v>
      </c>
      <c r="G2418" t="s">
        <v>3014</v>
      </c>
      <c r="H2418">
        <v>44.5</v>
      </c>
      <c r="I2418">
        <v>42.91</v>
      </c>
    </row>
    <row r="2419" spans="1:9" x14ac:dyDescent="0.35">
      <c r="A2419">
        <v>43970</v>
      </c>
      <c r="B2419" s="1242">
        <v>45287</v>
      </c>
      <c r="C2419" s="1243">
        <v>0.49652777777777773</v>
      </c>
      <c r="D2419" t="s">
        <v>1131</v>
      </c>
      <c r="E2419" t="s">
        <v>1132</v>
      </c>
      <c r="F2419" t="s">
        <v>2657</v>
      </c>
      <c r="G2419" t="s">
        <v>3015</v>
      </c>
      <c r="H2419">
        <v>44.47</v>
      </c>
      <c r="I2419">
        <v>42.89</v>
      </c>
    </row>
    <row r="2420" spans="1:9" x14ac:dyDescent="0.35">
      <c r="A2420">
        <v>43971</v>
      </c>
      <c r="B2420" s="1242">
        <v>45287</v>
      </c>
      <c r="C2420" s="1243">
        <v>0.49652777777777773</v>
      </c>
      <c r="D2420" t="s">
        <v>1131</v>
      </c>
      <c r="E2420" t="s">
        <v>1132</v>
      </c>
      <c r="F2420" t="s">
        <v>2657</v>
      </c>
      <c r="G2420" t="s">
        <v>3016</v>
      </c>
      <c r="H2420">
        <v>44.45</v>
      </c>
      <c r="I2420">
        <v>42.86</v>
      </c>
    </row>
    <row r="2421" spans="1:9" x14ac:dyDescent="0.35">
      <c r="A2421">
        <v>43972</v>
      </c>
      <c r="B2421" s="1242">
        <v>45287</v>
      </c>
      <c r="C2421" s="1243">
        <v>0.49652777777777773</v>
      </c>
      <c r="D2421" t="s">
        <v>1131</v>
      </c>
      <c r="E2421" t="s">
        <v>1132</v>
      </c>
      <c r="F2421" t="s">
        <v>2657</v>
      </c>
      <c r="G2421" t="s">
        <v>3017</v>
      </c>
      <c r="H2421">
        <v>44.42</v>
      </c>
      <c r="I2421">
        <v>42.84</v>
      </c>
    </row>
    <row r="2422" spans="1:9" x14ac:dyDescent="0.35">
      <c r="A2422">
        <v>43973</v>
      </c>
      <c r="B2422" s="1242">
        <v>45287</v>
      </c>
      <c r="C2422" s="1243">
        <v>0.49652777777777773</v>
      </c>
      <c r="D2422" t="s">
        <v>1131</v>
      </c>
      <c r="E2422" t="s">
        <v>1132</v>
      </c>
      <c r="F2422" t="s">
        <v>2657</v>
      </c>
      <c r="G2422" t="s">
        <v>3018</v>
      </c>
      <c r="H2422">
        <v>44.4</v>
      </c>
      <c r="I2422">
        <v>42.82</v>
      </c>
    </row>
    <row r="2423" spans="1:9" x14ac:dyDescent="0.35">
      <c r="A2423">
        <v>43974</v>
      </c>
      <c r="B2423" s="1242">
        <v>45287</v>
      </c>
      <c r="C2423" s="1243">
        <v>0.49652777777777773</v>
      </c>
      <c r="D2423" t="s">
        <v>1131</v>
      </c>
      <c r="E2423" t="s">
        <v>1132</v>
      </c>
      <c r="F2423" t="s">
        <v>2657</v>
      </c>
      <c r="G2423" t="s">
        <v>3019</v>
      </c>
      <c r="H2423">
        <v>44.37</v>
      </c>
      <c r="I2423">
        <v>42.8</v>
      </c>
    </row>
    <row r="2424" spans="1:9" x14ac:dyDescent="0.35">
      <c r="A2424">
        <v>43975</v>
      </c>
      <c r="B2424" s="1242">
        <v>45287</v>
      </c>
      <c r="C2424" s="1243">
        <v>0.49652777777777773</v>
      </c>
      <c r="D2424" t="s">
        <v>1131</v>
      </c>
      <c r="E2424" t="s">
        <v>1132</v>
      </c>
      <c r="F2424" t="s">
        <v>2657</v>
      </c>
      <c r="G2424" t="s">
        <v>3020</v>
      </c>
      <c r="H2424">
        <v>44.35</v>
      </c>
      <c r="I2424">
        <v>42.78</v>
      </c>
    </row>
    <row r="2425" spans="1:9" x14ac:dyDescent="0.35">
      <c r="A2425">
        <v>43976</v>
      </c>
      <c r="B2425" s="1242">
        <v>45287</v>
      </c>
      <c r="C2425" s="1243">
        <v>0.49652777777777773</v>
      </c>
      <c r="D2425" t="s">
        <v>1131</v>
      </c>
      <c r="E2425" t="s">
        <v>1132</v>
      </c>
      <c r="F2425" t="s">
        <v>2657</v>
      </c>
      <c r="G2425" t="s">
        <v>3021</v>
      </c>
      <c r="H2425">
        <v>44.33</v>
      </c>
      <c r="I2425">
        <v>42.75</v>
      </c>
    </row>
    <row r="2426" spans="1:9" x14ac:dyDescent="0.35">
      <c r="A2426">
        <v>43977</v>
      </c>
      <c r="B2426" s="1242">
        <v>45287</v>
      </c>
      <c r="C2426" s="1243">
        <v>0.49652777777777773</v>
      </c>
      <c r="D2426" t="s">
        <v>1131</v>
      </c>
      <c r="E2426" t="s">
        <v>1132</v>
      </c>
      <c r="F2426" t="s">
        <v>2657</v>
      </c>
      <c r="G2426" t="s">
        <v>3022</v>
      </c>
      <c r="H2426">
        <v>44.3</v>
      </c>
      <c r="I2426">
        <v>42.73</v>
      </c>
    </row>
    <row r="2427" spans="1:9" x14ac:dyDescent="0.35">
      <c r="A2427">
        <v>43978</v>
      </c>
      <c r="B2427" s="1242">
        <v>45287</v>
      </c>
      <c r="C2427" s="1243">
        <v>0.49652777777777773</v>
      </c>
      <c r="D2427" t="s">
        <v>1131</v>
      </c>
      <c r="E2427" t="s">
        <v>1132</v>
      </c>
      <c r="F2427" t="s">
        <v>2657</v>
      </c>
      <c r="G2427" t="s">
        <v>3023</v>
      </c>
      <c r="H2427">
        <v>44.28</v>
      </c>
      <c r="I2427">
        <v>42.71</v>
      </c>
    </row>
    <row r="2428" spans="1:9" x14ac:dyDescent="0.35">
      <c r="A2428">
        <v>43979</v>
      </c>
      <c r="B2428" s="1242">
        <v>45287</v>
      </c>
      <c r="C2428" s="1243">
        <v>0.49652777777777773</v>
      </c>
      <c r="D2428" t="s">
        <v>1131</v>
      </c>
      <c r="E2428" t="s">
        <v>1132</v>
      </c>
      <c r="F2428" t="s">
        <v>2657</v>
      </c>
      <c r="G2428" t="s">
        <v>3024</v>
      </c>
      <c r="H2428">
        <v>44.26</v>
      </c>
      <c r="I2428">
        <v>42.69</v>
      </c>
    </row>
    <row r="2429" spans="1:9" x14ac:dyDescent="0.35">
      <c r="A2429">
        <v>43980</v>
      </c>
      <c r="B2429" s="1242">
        <v>45287</v>
      </c>
      <c r="C2429" s="1243">
        <v>0.49652777777777773</v>
      </c>
      <c r="D2429" t="s">
        <v>1131</v>
      </c>
      <c r="E2429" t="s">
        <v>1132</v>
      </c>
      <c r="F2429" t="s">
        <v>2657</v>
      </c>
      <c r="G2429" t="s">
        <v>3025</v>
      </c>
      <c r="H2429">
        <v>44.24</v>
      </c>
      <c r="I2429">
        <v>42.67</v>
      </c>
    </row>
    <row r="2430" spans="1:9" x14ac:dyDescent="0.35">
      <c r="A2430">
        <v>43981</v>
      </c>
      <c r="B2430" s="1242">
        <v>45287</v>
      </c>
      <c r="C2430" s="1243">
        <v>0.49652777777777773</v>
      </c>
      <c r="D2430" t="s">
        <v>1131</v>
      </c>
      <c r="E2430" t="s">
        <v>1132</v>
      </c>
      <c r="F2430" t="s">
        <v>2657</v>
      </c>
      <c r="G2430" t="s">
        <v>3026</v>
      </c>
      <c r="H2430">
        <v>44.22</v>
      </c>
      <c r="I2430">
        <v>42.65</v>
      </c>
    </row>
    <row r="2431" spans="1:9" x14ac:dyDescent="0.35">
      <c r="A2431">
        <v>43982</v>
      </c>
      <c r="B2431" s="1242">
        <v>45287</v>
      </c>
      <c r="C2431" s="1243">
        <v>0.49652777777777773</v>
      </c>
      <c r="D2431" t="s">
        <v>1131</v>
      </c>
      <c r="E2431" t="s">
        <v>1132</v>
      </c>
      <c r="F2431" t="s">
        <v>2657</v>
      </c>
      <c r="G2431" t="s">
        <v>3027</v>
      </c>
      <c r="H2431">
        <v>44.2</v>
      </c>
      <c r="I2431">
        <v>42.63</v>
      </c>
    </row>
    <row r="2432" spans="1:9" x14ac:dyDescent="0.35">
      <c r="A2432">
        <v>43983</v>
      </c>
      <c r="B2432" s="1242">
        <v>45287</v>
      </c>
      <c r="C2432" s="1243">
        <v>0.49652777777777773</v>
      </c>
      <c r="D2432" t="s">
        <v>1131</v>
      </c>
      <c r="E2432" t="s">
        <v>1132</v>
      </c>
      <c r="F2432" t="s">
        <v>2657</v>
      </c>
      <c r="G2432" t="s">
        <v>3028</v>
      </c>
      <c r="H2432">
        <v>44.17</v>
      </c>
      <c r="I2432">
        <v>42.62</v>
      </c>
    </row>
    <row r="2433" spans="1:9" x14ac:dyDescent="0.35">
      <c r="A2433">
        <v>43984</v>
      </c>
      <c r="B2433" s="1242">
        <v>45287</v>
      </c>
      <c r="C2433" s="1243">
        <v>0.49652777777777773</v>
      </c>
      <c r="D2433" t="s">
        <v>1131</v>
      </c>
      <c r="E2433" t="s">
        <v>1132</v>
      </c>
      <c r="F2433" t="s">
        <v>2657</v>
      </c>
      <c r="G2433" t="s">
        <v>3029</v>
      </c>
      <c r="H2433">
        <v>44.15</v>
      </c>
      <c r="I2433">
        <v>42.6</v>
      </c>
    </row>
    <row r="2434" spans="1:9" x14ac:dyDescent="0.35">
      <c r="A2434">
        <v>43985</v>
      </c>
      <c r="B2434" s="1242">
        <v>45287</v>
      </c>
      <c r="C2434" s="1243">
        <v>0.49652777777777773</v>
      </c>
      <c r="D2434" t="s">
        <v>1131</v>
      </c>
      <c r="E2434" t="s">
        <v>1132</v>
      </c>
      <c r="F2434" t="s">
        <v>2657</v>
      </c>
      <c r="G2434" t="s">
        <v>3030</v>
      </c>
      <c r="H2434">
        <v>44.13</v>
      </c>
      <c r="I2434">
        <v>42.58</v>
      </c>
    </row>
    <row r="2435" spans="1:9" x14ac:dyDescent="0.35">
      <c r="A2435">
        <v>43986</v>
      </c>
      <c r="B2435" s="1242">
        <v>45287</v>
      </c>
      <c r="C2435" s="1243">
        <v>0.49652777777777773</v>
      </c>
      <c r="D2435" t="s">
        <v>1131</v>
      </c>
      <c r="E2435" t="s">
        <v>1132</v>
      </c>
      <c r="F2435" t="s">
        <v>2657</v>
      </c>
      <c r="G2435" t="s">
        <v>3031</v>
      </c>
      <c r="H2435">
        <v>44.11</v>
      </c>
      <c r="I2435">
        <v>42.56</v>
      </c>
    </row>
    <row r="2436" spans="1:9" x14ac:dyDescent="0.35">
      <c r="A2436">
        <v>43987</v>
      </c>
      <c r="B2436" s="1242">
        <v>45287</v>
      </c>
      <c r="C2436" s="1243">
        <v>0.49652777777777773</v>
      </c>
      <c r="D2436" t="s">
        <v>1131</v>
      </c>
      <c r="E2436" t="s">
        <v>1132</v>
      </c>
      <c r="F2436" t="s">
        <v>2657</v>
      </c>
      <c r="G2436" t="s">
        <v>3032</v>
      </c>
      <c r="H2436">
        <v>44.09</v>
      </c>
      <c r="I2436">
        <v>42.54</v>
      </c>
    </row>
    <row r="2437" spans="1:9" x14ac:dyDescent="0.35">
      <c r="A2437">
        <v>43988</v>
      </c>
      <c r="B2437" s="1242">
        <v>45287</v>
      </c>
      <c r="C2437" s="1243">
        <v>0.49652777777777773</v>
      </c>
      <c r="D2437" t="s">
        <v>1131</v>
      </c>
      <c r="E2437" t="s">
        <v>1132</v>
      </c>
      <c r="F2437" t="s">
        <v>2657</v>
      </c>
      <c r="G2437" t="s">
        <v>3033</v>
      </c>
      <c r="H2437">
        <v>44.08</v>
      </c>
      <c r="I2437">
        <v>42.52</v>
      </c>
    </row>
    <row r="2438" spans="1:9" x14ac:dyDescent="0.35">
      <c r="A2438">
        <v>43989</v>
      </c>
      <c r="B2438" s="1242">
        <v>45287</v>
      </c>
      <c r="C2438" s="1243">
        <v>0.49652777777777773</v>
      </c>
      <c r="D2438" t="s">
        <v>1131</v>
      </c>
      <c r="E2438" t="s">
        <v>1132</v>
      </c>
      <c r="F2438" t="s">
        <v>2657</v>
      </c>
      <c r="G2438" t="s">
        <v>3034</v>
      </c>
      <c r="H2438">
        <v>44.06</v>
      </c>
      <c r="I2438">
        <v>42.51</v>
      </c>
    </row>
    <row r="2439" spans="1:9" x14ac:dyDescent="0.35">
      <c r="A2439">
        <v>43990</v>
      </c>
      <c r="B2439" s="1242">
        <v>45287</v>
      </c>
      <c r="C2439" s="1243">
        <v>0.49652777777777773</v>
      </c>
      <c r="D2439" t="s">
        <v>1131</v>
      </c>
      <c r="E2439" t="s">
        <v>1132</v>
      </c>
      <c r="F2439" t="s">
        <v>2657</v>
      </c>
      <c r="G2439" t="s">
        <v>3035</v>
      </c>
      <c r="H2439">
        <v>44.04</v>
      </c>
      <c r="I2439">
        <v>42.49</v>
      </c>
    </row>
    <row r="2440" spans="1:9" x14ac:dyDescent="0.35">
      <c r="A2440">
        <v>43991</v>
      </c>
      <c r="B2440" s="1242">
        <v>45287</v>
      </c>
      <c r="C2440" s="1243">
        <v>0.49652777777777773</v>
      </c>
      <c r="D2440" t="s">
        <v>1131</v>
      </c>
      <c r="E2440" t="s">
        <v>1132</v>
      </c>
      <c r="F2440" t="s">
        <v>2657</v>
      </c>
      <c r="G2440" t="s">
        <v>3036</v>
      </c>
      <c r="H2440">
        <v>44.02</v>
      </c>
      <c r="I2440">
        <v>42.47</v>
      </c>
    </row>
    <row r="2441" spans="1:9" x14ac:dyDescent="0.35">
      <c r="A2441">
        <v>43992</v>
      </c>
      <c r="B2441" s="1242">
        <v>45287</v>
      </c>
      <c r="C2441" s="1243">
        <v>0.49652777777777773</v>
      </c>
      <c r="D2441" t="s">
        <v>1131</v>
      </c>
      <c r="E2441" t="s">
        <v>1132</v>
      </c>
      <c r="F2441" t="s">
        <v>2657</v>
      </c>
      <c r="G2441" t="s">
        <v>3037</v>
      </c>
      <c r="H2441">
        <v>44</v>
      </c>
      <c r="I2441">
        <v>42.46</v>
      </c>
    </row>
    <row r="2442" spans="1:9" x14ac:dyDescent="0.35">
      <c r="A2442">
        <v>43993</v>
      </c>
      <c r="B2442" s="1242">
        <v>45287</v>
      </c>
      <c r="C2442" s="1243">
        <v>0.49652777777777773</v>
      </c>
      <c r="D2442" t="s">
        <v>1131</v>
      </c>
      <c r="E2442" t="s">
        <v>1132</v>
      </c>
      <c r="F2442" t="s">
        <v>2657</v>
      </c>
      <c r="G2442" t="s">
        <v>3038</v>
      </c>
      <c r="H2442">
        <v>43.98</v>
      </c>
      <c r="I2442">
        <v>42.44</v>
      </c>
    </row>
    <row r="2443" spans="1:9" x14ac:dyDescent="0.35">
      <c r="A2443">
        <v>43994</v>
      </c>
      <c r="B2443" s="1242">
        <v>45287</v>
      </c>
      <c r="C2443" s="1243">
        <v>0.49652777777777773</v>
      </c>
      <c r="D2443" t="s">
        <v>1131</v>
      </c>
      <c r="E2443" t="s">
        <v>1132</v>
      </c>
      <c r="F2443" t="s">
        <v>2657</v>
      </c>
      <c r="G2443" t="s">
        <v>3039</v>
      </c>
      <c r="H2443">
        <v>43.97</v>
      </c>
      <c r="I2443">
        <v>42.42</v>
      </c>
    </row>
    <row r="2444" spans="1:9" x14ac:dyDescent="0.35">
      <c r="A2444">
        <v>43995</v>
      </c>
      <c r="B2444" s="1242">
        <v>45287</v>
      </c>
      <c r="C2444" s="1243">
        <v>0.49652777777777773</v>
      </c>
      <c r="D2444" t="s">
        <v>1131</v>
      </c>
      <c r="E2444" t="s">
        <v>1132</v>
      </c>
      <c r="F2444" t="s">
        <v>2657</v>
      </c>
      <c r="G2444" t="s">
        <v>3040</v>
      </c>
      <c r="H2444">
        <v>43.95</v>
      </c>
      <c r="I2444">
        <v>42.41</v>
      </c>
    </row>
    <row r="2445" spans="1:9" x14ac:dyDescent="0.35">
      <c r="A2445">
        <v>43996</v>
      </c>
      <c r="B2445" s="1242">
        <v>45287</v>
      </c>
      <c r="C2445" s="1243">
        <v>0.49652777777777773</v>
      </c>
      <c r="D2445" t="s">
        <v>1131</v>
      </c>
      <c r="E2445" t="s">
        <v>1132</v>
      </c>
      <c r="F2445" t="s">
        <v>2657</v>
      </c>
      <c r="G2445" t="s">
        <v>3041</v>
      </c>
      <c r="H2445">
        <v>43.93</v>
      </c>
      <c r="I2445">
        <v>42.39</v>
      </c>
    </row>
    <row r="2446" spans="1:9" x14ac:dyDescent="0.35">
      <c r="A2446">
        <v>43997</v>
      </c>
      <c r="B2446" s="1242">
        <v>45287</v>
      </c>
      <c r="C2446" s="1243">
        <v>0.49652777777777773</v>
      </c>
      <c r="D2446" t="s">
        <v>1131</v>
      </c>
      <c r="E2446" t="s">
        <v>1132</v>
      </c>
      <c r="F2446" t="s">
        <v>2657</v>
      </c>
      <c r="G2446" t="s">
        <v>3042</v>
      </c>
      <c r="H2446">
        <v>43.91</v>
      </c>
      <c r="I2446">
        <v>42.38</v>
      </c>
    </row>
    <row r="2447" spans="1:9" x14ac:dyDescent="0.35">
      <c r="A2447">
        <v>43998</v>
      </c>
      <c r="B2447" s="1242">
        <v>45287</v>
      </c>
      <c r="C2447" s="1243">
        <v>0.49652777777777773</v>
      </c>
      <c r="D2447" t="s">
        <v>1131</v>
      </c>
      <c r="E2447" t="s">
        <v>1132</v>
      </c>
      <c r="F2447" t="s">
        <v>2657</v>
      </c>
      <c r="G2447" t="s">
        <v>3043</v>
      </c>
      <c r="H2447">
        <v>43.9</v>
      </c>
      <c r="I2447">
        <v>42.36</v>
      </c>
    </row>
    <row r="2448" spans="1:9" x14ac:dyDescent="0.35">
      <c r="A2448">
        <v>43999</v>
      </c>
      <c r="B2448" s="1242">
        <v>45287</v>
      </c>
      <c r="C2448" s="1243">
        <v>0.49652777777777773</v>
      </c>
      <c r="D2448" t="s">
        <v>1131</v>
      </c>
      <c r="E2448" t="s">
        <v>1132</v>
      </c>
      <c r="F2448" t="s">
        <v>2657</v>
      </c>
      <c r="G2448" t="s">
        <v>3044</v>
      </c>
      <c r="H2448">
        <v>43.88</v>
      </c>
      <c r="I2448">
        <v>42.35</v>
      </c>
    </row>
    <row r="2449" spans="1:9" x14ac:dyDescent="0.35">
      <c r="A2449">
        <v>44000</v>
      </c>
      <c r="B2449" s="1242">
        <v>45287</v>
      </c>
      <c r="C2449" s="1243">
        <v>0.49652777777777773</v>
      </c>
      <c r="D2449" t="s">
        <v>1131</v>
      </c>
      <c r="E2449" t="s">
        <v>1132</v>
      </c>
      <c r="F2449" t="s">
        <v>2657</v>
      </c>
      <c r="G2449" t="s">
        <v>3045</v>
      </c>
      <c r="H2449">
        <v>43.86</v>
      </c>
      <c r="I2449">
        <v>42.33</v>
      </c>
    </row>
    <row r="2450" spans="1:9" x14ac:dyDescent="0.35">
      <c r="A2450">
        <v>44001</v>
      </c>
      <c r="B2450" s="1242">
        <v>45287</v>
      </c>
      <c r="C2450" s="1243">
        <v>0.49652777777777773</v>
      </c>
      <c r="D2450" t="s">
        <v>1131</v>
      </c>
      <c r="E2450" t="s">
        <v>1132</v>
      </c>
      <c r="F2450" t="s">
        <v>2657</v>
      </c>
      <c r="G2450" t="s">
        <v>3046</v>
      </c>
      <c r="H2450">
        <v>43.85</v>
      </c>
      <c r="I2450">
        <v>42.32</v>
      </c>
    </row>
    <row r="2451" spans="1:9" x14ac:dyDescent="0.35">
      <c r="A2451">
        <v>44002</v>
      </c>
      <c r="B2451" s="1242">
        <v>45287</v>
      </c>
      <c r="C2451" s="1243">
        <v>0.49652777777777773</v>
      </c>
      <c r="D2451" t="s">
        <v>1131</v>
      </c>
      <c r="E2451" t="s">
        <v>1132</v>
      </c>
      <c r="F2451" t="s">
        <v>2657</v>
      </c>
      <c r="G2451" t="s">
        <v>3047</v>
      </c>
      <c r="H2451">
        <v>43.83</v>
      </c>
      <c r="I2451">
        <v>42.3</v>
      </c>
    </row>
    <row r="2452" spans="1:9" x14ac:dyDescent="0.35">
      <c r="A2452">
        <v>44003</v>
      </c>
      <c r="B2452" s="1242">
        <v>45287</v>
      </c>
      <c r="C2452" s="1243">
        <v>0.49652777777777773</v>
      </c>
      <c r="D2452" t="s">
        <v>1131</v>
      </c>
      <c r="E2452" t="s">
        <v>1132</v>
      </c>
      <c r="F2452" t="s">
        <v>2657</v>
      </c>
      <c r="G2452" t="s">
        <v>3048</v>
      </c>
      <c r="H2452">
        <v>43.82</v>
      </c>
      <c r="I2452">
        <v>42.29</v>
      </c>
    </row>
    <row r="2453" spans="1:9" x14ac:dyDescent="0.35">
      <c r="A2453">
        <v>44004</v>
      </c>
      <c r="B2453" s="1242">
        <v>45287</v>
      </c>
      <c r="C2453" s="1243">
        <v>0.49652777777777773</v>
      </c>
      <c r="D2453" t="s">
        <v>1131</v>
      </c>
      <c r="E2453" t="s">
        <v>1132</v>
      </c>
      <c r="F2453" t="s">
        <v>2657</v>
      </c>
      <c r="G2453" t="s">
        <v>3049</v>
      </c>
      <c r="H2453">
        <v>43.8</v>
      </c>
      <c r="I2453">
        <v>42.27</v>
      </c>
    </row>
    <row r="2454" spans="1:9" x14ac:dyDescent="0.35">
      <c r="A2454">
        <v>44005</v>
      </c>
      <c r="B2454" s="1242">
        <v>45287</v>
      </c>
      <c r="C2454" s="1243">
        <v>0.49652777777777773</v>
      </c>
      <c r="D2454" t="s">
        <v>1131</v>
      </c>
      <c r="E2454" t="s">
        <v>1132</v>
      </c>
      <c r="F2454" t="s">
        <v>2657</v>
      </c>
      <c r="G2454" t="s">
        <v>3050</v>
      </c>
      <c r="H2454">
        <v>43.79</v>
      </c>
      <c r="I2454">
        <v>42.26</v>
      </c>
    </row>
    <row r="2455" spans="1:9" x14ac:dyDescent="0.35">
      <c r="A2455">
        <v>44006</v>
      </c>
      <c r="B2455" s="1242">
        <v>45287</v>
      </c>
      <c r="C2455" s="1243">
        <v>0.49652777777777773</v>
      </c>
      <c r="D2455" t="s">
        <v>1131</v>
      </c>
      <c r="E2455" t="s">
        <v>1132</v>
      </c>
      <c r="F2455" t="s">
        <v>2657</v>
      </c>
      <c r="G2455" t="s">
        <v>3051</v>
      </c>
      <c r="H2455">
        <v>43.77</v>
      </c>
      <c r="I2455">
        <v>42.24</v>
      </c>
    </row>
    <row r="2456" spans="1:9" x14ac:dyDescent="0.35">
      <c r="A2456">
        <v>44007</v>
      </c>
      <c r="B2456" s="1242">
        <v>45287</v>
      </c>
      <c r="C2456" s="1243">
        <v>0.49652777777777773</v>
      </c>
      <c r="D2456" t="s">
        <v>1131</v>
      </c>
      <c r="E2456" t="s">
        <v>1132</v>
      </c>
      <c r="F2456" t="s">
        <v>2657</v>
      </c>
      <c r="G2456" t="s">
        <v>3052</v>
      </c>
      <c r="H2456">
        <v>43.76</v>
      </c>
      <c r="I2456">
        <v>42.23</v>
      </c>
    </row>
    <row r="2457" spans="1:9" x14ac:dyDescent="0.35">
      <c r="A2457">
        <v>44008</v>
      </c>
      <c r="B2457" s="1242">
        <v>45287</v>
      </c>
      <c r="C2457" s="1243">
        <v>0.49652777777777773</v>
      </c>
      <c r="D2457" t="s">
        <v>1131</v>
      </c>
      <c r="E2457" t="s">
        <v>1132</v>
      </c>
      <c r="F2457" t="s">
        <v>2657</v>
      </c>
      <c r="G2457" t="s">
        <v>3053</v>
      </c>
      <c r="H2457">
        <v>43.74</v>
      </c>
      <c r="I2457">
        <v>42.22</v>
      </c>
    </row>
    <row r="2458" spans="1:9" x14ac:dyDescent="0.35">
      <c r="A2458">
        <v>44009</v>
      </c>
      <c r="B2458" s="1242">
        <v>45287</v>
      </c>
      <c r="C2458" s="1243">
        <v>0.49652777777777773</v>
      </c>
      <c r="D2458" t="s">
        <v>1131</v>
      </c>
      <c r="E2458" t="s">
        <v>1132</v>
      </c>
      <c r="F2458" t="s">
        <v>2657</v>
      </c>
      <c r="G2458" t="s">
        <v>3054</v>
      </c>
      <c r="H2458">
        <v>43.73</v>
      </c>
      <c r="I2458">
        <v>42.2</v>
      </c>
    </row>
    <row r="2459" spans="1:9" x14ac:dyDescent="0.35">
      <c r="A2459">
        <v>44010</v>
      </c>
      <c r="B2459" s="1242">
        <v>45287</v>
      </c>
      <c r="C2459" s="1243">
        <v>0.49652777777777773</v>
      </c>
      <c r="D2459" t="s">
        <v>1131</v>
      </c>
      <c r="E2459" t="s">
        <v>1132</v>
      </c>
      <c r="F2459" t="s">
        <v>2657</v>
      </c>
      <c r="G2459" t="s">
        <v>3055</v>
      </c>
      <c r="H2459">
        <v>43.71</v>
      </c>
      <c r="I2459">
        <v>42.19</v>
      </c>
    </row>
    <row r="2460" spans="1:9" x14ac:dyDescent="0.35">
      <c r="A2460">
        <v>44011</v>
      </c>
      <c r="B2460" s="1242">
        <v>45287</v>
      </c>
      <c r="C2460" s="1243">
        <v>0.49652777777777773</v>
      </c>
      <c r="D2460" t="s">
        <v>1131</v>
      </c>
      <c r="E2460" t="s">
        <v>1132</v>
      </c>
      <c r="F2460" t="s">
        <v>2657</v>
      </c>
      <c r="G2460" t="s">
        <v>3056</v>
      </c>
      <c r="H2460">
        <v>43.7</v>
      </c>
      <c r="I2460">
        <v>42.18</v>
      </c>
    </row>
    <row r="2461" spans="1:9" x14ac:dyDescent="0.35">
      <c r="A2461">
        <v>44012</v>
      </c>
      <c r="B2461" s="1242">
        <v>45287</v>
      </c>
      <c r="C2461" s="1243">
        <v>0.49652777777777773</v>
      </c>
      <c r="D2461" t="s">
        <v>1131</v>
      </c>
      <c r="E2461" t="s">
        <v>1132</v>
      </c>
      <c r="F2461" t="s">
        <v>2657</v>
      </c>
      <c r="G2461" t="s">
        <v>3057</v>
      </c>
      <c r="H2461">
        <v>43.68</v>
      </c>
      <c r="I2461">
        <v>42.16</v>
      </c>
    </row>
    <row r="2462" spans="1:9" x14ac:dyDescent="0.35">
      <c r="A2462">
        <v>44013</v>
      </c>
      <c r="B2462" s="1242">
        <v>45287</v>
      </c>
      <c r="C2462" s="1243">
        <v>0.49652777777777773</v>
      </c>
      <c r="D2462" t="s">
        <v>1131</v>
      </c>
      <c r="E2462" t="s">
        <v>1132</v>
      </c>
      <c r="F2462" t="s">
        <v>2657</v>
      </c>
      <c r="G2462" t="s">
        <v>3058</v>
      </c>
      <c r="H2462">
        <v>43.67</v>
      </c>
      <c r="I2462">
        <v>42.15</v>
      </c>
    </row>
    <row r="2463" spans="1:9" x14ac:dyDescent="0.35">
      <c r="A2463">
        <v>44014</v>
      </c>
      <c r="B2463" s="1242">
        <v>45287</v>
      </c>
      <c r="C2463" s="1243">
        <v>0.49652777777777773</v>
      </c>
      <c r="D2463" t="s">
        <v>1131</v>
      </c>
      <c r="E2463" t="s">
        <v>1132</v>
      </c>
      <c r="F2463" t="s">
        <v>2657</v>
      </c>
      <c r="G2463" t="s">
        <v>3059</v>
      </c>
      <c r="H2463">
        <v>43.66</v>
      </c>
      <c r="I2463">
        <v>42.14</v>
      </c>
    </row>
    <row r="2464" spans="1:9" x14ac:dyDescent="0.35">
      <c r="A2464">
        <v>44015</v>
      </c>
      <c r="B2464" s="1242">
        <v>45287</v>
      </c>
      <c r="C2464" s="1243">
        <v>0.49652777777777773</v>
      </c>
      <c r="D2464" t="s">
        <v>1131</v>
      </c>
      <c r="E2464" t="s">
        <v>1132</v>
      </c>
      <c r="F2464" t="s">
        <v>2657</v>
      </c>
      <c r="G2464" t="s">
        <v>3060</v>
      </c>
      <c r="H2464">
        <v>43.64</v>
      </c>
      <c r="I2464">
        <v>42.13</v>
      </c>
    </row>
    <row r="2465" spans="1:9" x14ac:dyDescent="0.35">
      <c r="A2465">
        <v>44016</v>
      </c>
      <c r="B2465" s="1242">
        <v>45287</v>
      </c>
      <c r="C2465" s="1243">
        <v>0.49652777777777773</v>
      </c>
      <c r="D2465" t="s">
        <v>1131</v>
      </c>
      <c r="E2465" t="s">
        <v>1132</v>
      </c>
      <c r="F2465" t="s">
        <v>2657</v>
      </c>
      <c r="G2465" t="s">
        <v>3061</v>
      </c>
      <c r="H2465">
        <v>43.63</v>
      </c>
      <c r="I2465">
        <v>42.11</v>
      </c>
    </row>
    <row r="2466" spans="1:9" x14ac:dyDescent="0.35">
      <c r="A2466">
        <v>44017</v>
      </c>
      <c r="B2466" s="1242">
        <v>45287</v>
      </c>
      <c r="C2466" s="1243">
        <v>0.49652777777777773</v>
      </c>
      <c r="D2466" t="s">
        <v>1131</v>
      </c>
      <c r="E2466" t="s">
        <v>1132</v>
      </c>
      <c r="F2466" t="s">
        <v>2657</v>
      </c>
      <c r="G2466" t="s">
        <v>3062</v>
      </c>
      <c r="H2466">
        <v>43.62</v>
      </c>
      <c r="I2466">
        <v>42.1</v>
      </c>
    </row>
    <row r="2467" spans="1:9" x14ac:dyDescent="0.35">
      <c r="A2467">
        <v>44018</v>
      </c>
      <c r="B2467" s="1242">
        <v>45287</v>
      </c>
      <c r="C2467" s="1243">
        <v>0.49652777777777773</v>
      </c>
      <c r="D2467" t="s">
        <v>1131</v>
      </c>
      <c r="E2467" t="s">
        <v>1132</v>
      </c>
      <c r="F2467" t="s">
        <v>2657</v>
      </c>
      <c r="G2467" t="s">
        <v>3063</v>
      </c>
      <c r="H2467">
        <v>43.6</v>
      </c>
      <c r="I2467">
        <v>42.09</v>
      </c>
    </row>
    <row r="2468" spans="1:9" x14ac:dyDescent="0.35">
      <c r="A2468">
        <v>44019</v>
      </c>
      <c r="B2468" s="1242">
        <v>45287</v>
      </c>
      <c r="C2468" s="1243">
        <v>0.49652777777777773</v>
      </c>
      <c r="D2468" t="s">
        <v>1131</v>
      </c>
      <c r="E2468" t="s">
        <v>1132</v>
      </c>
      <c r="F2468" t="s">
        <v>2657</v>
      </c>
      <c r="G2468" t="s">
        <v>3064</v>
      </c>
      <c r="H2468">
        <v>43.59</v>
      </c>
      <c r="I2468">
        <v>42.08</v>
      </c>
    </row>
    <row r="2469" spans="1:9" x14ac:dyDescent="0.35">
      <c r="A2469">
        <v>44020</v>
      </c>
      <c r="B2469" s="1242">
        <v>45287</v>
      </c>
      <c r="C2469" s="1243">
        <v>0.49652777777777773</v>
      </c>
      <c r="D2469" t="s">
        <v>1131</v>
      </c>
      <c r="E2469" t="s">
        <v>1132</v>
      </c>
      <c r="F2469" t="s">
        <v>2657</v>
      </c>
      <c r="G2469" t="s">
        <v>3065</v>
      </c>
      <c r="H2469">
        <v>43.58</v>
      </c>
      <c r="I2469">
        <v>42.07</v>
      </c>
    </row>
    <row r="2470" spans="1:9" x14ac:dyDescent="0.35">
      <c r="A2470">
        <v>44021</v>
      </c>
      <c r="B2470" s="1242">
        <v>45287</v>
      </c>
      <c r="C2470" s="1243">
        <v>0.49652777777777773</v>
      </c>
      <c r="D2470" t="s">
        <v>1131</v>
      </c>
      <c r="E2470" t="s">
        <v>1132</v>
      </c>
      <c r="F2470" t="s">
        <v>2657</v>
      </c>
      <c r="G2470" t="s">
        <v>3066</v>
      </c>
      <c r="H2470">
        <v>43.56</v>
      </c>
      <c r="I2470">
        <v>42.06</v>
      </c>
    </row>
    <row r="2471" spans="1:9" x14ac:dyDescent="0.35">
      <c r="A2471">
        <v>44022</v>
      </c>
      <c r="B2471" s="1242">
        <v>45287</v>
      </c>
      <c r="C2471" s="1243">
        <v>0.49652777777777773</v>
      </c>
      <c r="D2471" t="s">
        <v>1131</v>
      </c>
      <c r="E2471" t="s">
        <v>1132</v>
      </c>
      <c r="F2471" t="s">
        <v>2657</v>
      </c>
      <c r="G2471" t="s">
        <v>3067</v>
      </c>
      <c r="H2471">
        <v>43.55</v>
      </c>
      <c r="I2471">
        <v>42.04</v>
      </c>
    </row>
    <row r="2472" spans="1:9" x14ac:dyDescent="0.35">
      <c r="A2472">
        <v>44023</v>
      </c>
      <c r="B2472" s="1242">
        <v>45287</v>
      </c>
      <c r="C2472" s="1243">
        <v>0.49652777777777773</v>
      </c>
      <c r="D2472" t="s">
        <v>1131</v>
      </c>
      <c r="E2472" t="s">
        <v>1132</v>
      </c>
      <c r="F2472" t="s">
        <v>2657</v>
      </c>
      <c r="G2472" t="s">
        <v>3068</v>
      </c>
      <c r="H2472">
        <v>43.54</v>
      </c>
      <c r="I2472">
        <v>42.03</v>
      </c>
    </row>
    <row r="2473" spans="1:9" x14ac:dyDescent="0.35">
      <c r="A2473">
        <v>44024</v>
      </c>
      <c r="B2473" s="1242">
        <v>45287</v>
      </c>
      <c r="C2473" s="1243">
        <v>0.49652777777777773</v>
      </c>
      <c r="D2473" t="s">
        <v>1131</v>
      </c>
      <c r="E2473" t="s">
        <v>1132</v>
      </c>
      <c r="F2473" t="s">
        <v>2657</v>
      </c>
      <c r="G2473" t="s">
        <v>3069</v>
      </c>
      <c r="H2473">
        <v>43.53</v>
      </c>
      <c r="I2473">
        <v>42.02</v>
      </c>
    </row>
    <row r="2474" spans="1:9" x14ac:dyDescent="0.35">
      <c r="A2474">
        <v>44025</v>
      </c>
      <c r="B2474" s="1242">
        <v>45287</v>
      </c>
      <c r="C2474" s="1243">
        <v>0.49652777777777773</v>
      </c>
      <c r="D2474" t="s">
        <v>1131</v>
      </c>
      <c r="E2474" t="s">
        <v>1132</v>
      </c>
      <c r="F2474" t="s">
        <v>2657</v>
      </c>
      <c r="G2474" t="s">
        <v>3070</v>
      </c>
      <c r="H2474">
        <v>43.52</v>
      </c>
      <c r="I2474">
        <v>42.01</v>
      </c>
    </row>
    <row r="2475" spans="1:9" x14ac:dyDescent="0.35">
      <c r="A2475">
        <v>44026</v>
      </c>
      <c r="B2475" s="1242">
        <v>45287</v>
      </c>
      <c r="C2475" s="1243">
        <v>0.49652777777777773</v>
      </c>
      <c r="D2475" t="s">
        <v>1131</v>
      </c>
      <c r="E2475" t="s">
        <v>1132</v>
      </c>
      <c r="F2475" t="s">
        <v>2657</v>
      </c>
      <c r="G2475" t="s">
        <v>3071</v>
      </c>
      <c r="H2475">
        <v>43.5</v>
      </c>
      <c r="I2475">
        <v>42</v>
      </c>
    </row>
    <row r="2476" spans="1:9" x14ac:dyDescent="0.35">
      <c r="A2476">
        <v>44027</v>
      </c>
      <c r="B2476" s="1242">
        <v>45287</v>
      </c>
      <c r="C2476" s="1243">
        <v>0.49652777777777773</v>
      </c>
      <c r="D2476" t="s">
        <v>1131</v>
      </c>
      <c r="E2476" t="s">
        <v>1132</v>
      </c>
      <c r="F2476" t="s">
        <v>2657</v>
      </c>
      <c r="G2476" t="s">
        <v>3072</v>
      </c>
      <c r="H2476">
        <v>43.49</v>
      </c>
      <c r="I2476">
        <v>41.99</v>
      </c>
    </row>
    <row r="2477" spans="1:9" x14ac:dyDescent="0.35">
      <c r="A2477">
        <v>44028</v>
      </c>
      <c r="B2477" s="1242">
        <v>45287</v>
      </c>
      <c r="C2477" s="1243">
        <v>0.49652777777777773</v>
      </c>
      <c r="D2477" t="s">
        <v>1131</v>
      </c>
      <c r="E2477" t="s">
        <v>1132</v>
      </c>
      <c r="F2477" t="s">
        <v>2657</v>
      </c>
      <c r="G2477" t="s">
        <v>3073</v>
      </c>
      <c r="H2477">
        <v>43.48</v>
      </c>
      <c r="I2477">
        <v>41.98</v>
      </c>
    </row>
    <row r="2478" spans="1:9" x14ac:dyDescent="0.35">
      <c r="A2478">
        <v>44029</v>
      </c>
      <c r="B2478" s="1242">
        <v>45287</v>
      </c>
      <c r="C2478" s="1243">
        <v>0.49652777777777773</v>
      </c>
      <c r="D2478" t="s">
        <v>1131</v>
      </c>
      <c r="E2478" t="s">
        <v>1132</v>
      </c>
      <c r="F2478" t="s">
        <v>2657</v>
      </c>
      <c r="G2478" t="s">
        <v>3074</v>
      </c>
      <c r="H2478">
        <v>43.47</v>
      </c>
      <c r="I2478">
        <v>41.97</v>
      </c>
    </row>
    <row r="2479" spans="1:9" x14ac:dyDescent="0.35">
      <c r="A2479">
        <v>44030</v>
      </c>
      <c r="B2479" s="1242">
        <v>45287</v>
      </c>
      <c r="C2479" s="1243">
        <v>0.49652777777777773</v>
      </c>
      <c r="D2479" t="s">
        <v>1131</v>
      </c>
      <c r="E2479" t="s">
        <v>1132</v>
      </c>
      <c r="F2479" t="s">
        <v>2657</v>
      </c>
      <c r="G2479" t="s">
        <v>3075</v>
      </c>
      <c r="H2479">
        <v>43.46</v>
      </c>
      <c r="I2479">
        <v>41.96</v>
      </c>
    </row>
    <row r="2480" spans="1:9" x14ac:dyDescent="0.35">
      <c r="A2480">
        <v>44031</v>
      </c>
      <c r="B2480" s="1242">
        <v>45287</v>
      </c>
      <c r="C2480" s="1243">
        <v>0.49652777777777773</v>
      </c>
      <c r="D2480" t="s">
        <v>1131</v>
      </c>
      <c r="E2480" t="s">
        <v>1132</v>
      </c>
      <c r="F2480" t="s">
        <v>2657</v>
      </c>
      <c r="G2480" t="s">
        <v>3076</v>
      </c>
      <c r="H2480">
        <v>43.45</v>
      </c>
      <c r="I2480">
        <v>41.95</v>
      </c>
    </row>
    <row r="2481" spans="1:9" x14ac:dyDescent="0.35">
      <c r="A2481">
        <v>44032</v>
      </c>
      <c r="B2481" s="1242">
        <v>45287</v>
      </c>
      <c r="C2481" s="1243">
        <v>0.49652777777777773</v>
      </c>
      <c r="D2481" t="s">
        <v>1131</v>
      </c>
      <c r="E2481" t="s">
        <v>1132</v>
      </c>
      <c r="F2481" t="s">
        <v>2657</v>
      </c>
      <c r="G2481" t="s">
        <v>3077</v>
      </c>
      <c r="H2481">
        <v>43.43</v>
      </c>
      <c r="I2481">
        <v>41.94</v>
      </c>
    </row>
    <row r="2482" spans="1:9" x14ac:dyDescent="0.35">
      <c r="A2482">
        <v>44033</v>
      </c>
      <c r="B2482" s="1242">
        <v>45287</v>
      </c>
      <c r="C2482" s="1243">
        <v>0.49652777777777773</v>
      </c>
      <c r="D2482" t="s">
        <v>1131</v>
      </c>
      <c r="E2482" t="s">
        <v>1132</v>
      </c>
      <c r="F2482" t="s">
        <v>2657</v>
      </c>
      <c r="G2482" t="s">
        <v>3078</v>
      </c>
      <c r="H2482">
        <v>43.42</v>
      </c>
      <c r="I2482">
        <v>41.93</v>
      </c>
    </row>
    <row r="2483" spans="1:9" x14ac:dyDescent="0.35">
      <c r="A2483">
        <v>44034</v>
      </c>
      <c r="B2483" s="1242">
        <v>45287</v>
      </c>
      <c r="C2483" s="1243">
        <v>0.49652777777777773</v>
      </c>
      <c r="D2483" t="s">
        <v>1131</v>
      </c>
      <c r="E2483" t="s">
        <v>1132</v>
      </c>
      <c r="F2483" t="s">
        <v>2657</v>
      </c>
      <c r="G2483" t="s">
        <v>3079</v>
      </c>
      <c r="H2483">
        <v>43.41</v>
      </c>
      <c r="I2483">
        <v>41.92</v>
      </c>
    </row>
    <row r="2484" spans="1:9" x14ac:dyDescent="0.35">
      <c r="A2484">
        <v>44035</v>
      </c>
      <c r="B2484" s="1242">
        <v>45287</v>
      </c>
      <c r="C2484" s="1243">
        <v>0.49652777777777773</v>
      </c>
      <c r="D2484" t="s">
        <v>1131</v>
      </c>
      <c r="E2484" t="s">
        <v>1132</v>
      </c>
      <c r="F2484" t="s">
        <v>2657</v>
      </c>
      <c r="G2484" t="s">
        <v>3080</v>
      </c>
      <c r="H2484">
        <v>43.4</v>
      </c>
      <c r="I2484">
        <v>41.91</v>
      </c>
    </row>
    <row r="2485" spans="1:9" x14ac:dyDescent="0.35">
      <c r="A2485">
        <v>44036</v>
      </c>
      <c r="B2485" s="1242">
        <v>45287</v>
      </c>
      <c r="C2485" s="1243">
        <v>0.49652777777777773</v>
      </c>
      <c r="D2485" t="s">
        <v>1131</v>
      </c>
      <c r="E2485" t="s">
        <v>1132</v>
      </c>
      <c r="F2485" t="s">
        <v>2657</v>
      </c>
      <c r="G2485" t="s">
        <v>3081</v>
      </c>
      <c r="H2485">
        <v>43.39</v>
      </c>
      <c r="I2485">
        <v>41.9</v>
      </c>
    </row>
    <row r="2486" spans="1:9" x14ac:dyDescent="0.35">
      <c r="A2486">
        <v>44037</v>
      </c>
      <c r="B2486" s="1242">
        <v>45287</v>
      </c>
      <c r="C2486" s="1243">
        <v>0.49652777777777773</v>
      </c>
      <c r="D2486" t="s">
        <v>1131</v>
      </c>
      <c r="E2486" t="s">
        <v>1132</v>
      </c>
      <c r="F2486" t="s">
        <v>2657</v>
      </c>
      <c r="G2486" t="s">
        <v>3082</v>
      </c>
      <c r="H2486">
        <v>43.38</v>
      </c>
      <c r="I2486">
        <v>41.89</v>
      </c>
    </row>
    <row r="2487" spans="1:9" x14ac:dyDescent="0.35">
      <c r="A2487">
        <v>44038</v>
      </c>
      <c r="B2487" s="1242">
        <v>45287</v>
      </c>
      <c r="C2487" s="1243">
        <v>0.49652777777777773</v>
      </c>
      <c r="D2487" t="s">
        <v>1131</v>
      </c>
      <c r="E2487" t="s">
        <v>1132</v>
      </c>
      <c r="F2487" t="s">
        <v>2657</v>
      </c>
      <c r="G2487" t="s">
        <v>3083</v>
      </c>
      <c r="H2487">
        <v>43.37</v>
      </c>
      <c r="I2487">
        <v>41.88</v>
      </c>
    </row>
    <row r="2488" spans="1:9" x14ac:dyDescent="0.35">
      <c r="A2488">
        <v>44039</v>
      </c>
      <c r="B2488" s="1242">
        <v>45287</v>
      </c>
      <c r="C2488" s="1243">
        <v>0.49652777777777773</v>
      </c>
      <c r="D2488" t="s">
        <v>1131</v>
      </c>
      <c r="E2488" t="s">
        <v>1132</v>
      </c>
      <c r="F2488" t="s">
        <v>2657</v>
      </c>
      <c r="G2488" t="s">
        <v>3084</v>
      </c>
      <c r="H2488">
        <v>43.36</v>
      </c>
      <c r="I2488">
        <v>41.87</v>
      </c>
    </row>
    <row r="2489" spans="1:9" x14ac:dyDescent="0.35">
      <c r="A2489">
        <v>44040</v>
      </c>
      <c r="B2489" s="1242">
        <v>45287</v>
      </c>
      <c r="C2489" s="1243">
        <v>0.49652777777777773</v>
      </c>
      <c r="D2489" t="s">
        <v>1131</v>
      </c>
      <c r="E2489" t="s">
        <v>1132</v>
      </c>
      <c r="F2489" t="s">
        <v>2657</v>
      </c>
      <c r="G2489" t="s">
        <v>3085</v>
      </c>
      <c r="H2489">
        <v>43.35</v>
      </c>
      <c r="I2489">
        <v>41.86</v>
      </c>
    </row>
    <row r="2490" spans="1:9" x14ac:dyDescent="0.35">
      <c r="A2490">
        <v>44041</v>
      </c>
      <c r="B2490" s="1242">
        <v>45287</v>
      </c>
      <c r="C2490" s="1243">
        <v>0.49652777777777773</v>
      </c>
      <c r="D2490" t="s">
        <v>1131</v>
      </c>
      <c r="E2490" t="s">
        <v>1132</v>
      </c>
      <c r="F2490" t="s">
        <v>2657</v>
      </c>
      <c r="G2490" t="s">
        <v>3086</v>
      </c>
      <c r="H2490">
        <v>43.34</v>
      </c>
      <c r="I2490">
        <v>41.85</v>
      </c>
    </row>
    <row r="2491" spans="1:9" x14ac:dyDescent="0.35">
      <c r="A2491">
        <v>44042</v>
      </c>
      <c r="B2491" s="1242">
        <v>45287</v>
      </c>
      <c r="C2491" s="1243">
        <v>0.49652777777777773</v>
      </c>
      <c r="D2491" t="s">
        <v>1131</v>
      </c>
      <c r="E2491" t="s">
        <v>1132</v>
      </c>
      <c r="F2491" t="s">
        <v>2657</v>
      </c>
      <c r="G2491" t="s">
        <v>3087</v>
      </c>
      <c r="H2491">
        <v>43.33</v>
      </c>
      <c r="I2491">
        <v>41.84</v>
      </c>
    </row>
    <row r="2492" spans="1:9" x14ac:dyDescent="0.35">
      <c r="A2492">
        <v>44043</v>
      </c>
      <c r="B2492" s="1242">
        <v>45287</v>
      </c>
      <c r="C2492" s="1243">
        <v>0.49652777777777773</v>
      </c>
      <c r="D2492" t="s">
        <v>1131</v>
      </c>
      <c r="E2492" t="s">
        <v>1132</v>
      </c>
      <c r="F2492" t="s">
        <v>2657</v>
      </c>
      <c r="G2492" t="s">
        <v>3088</v>
      </c>
      <c r="H2492">
        <v>43.32</v>
      </c>
      <c r="I2492">
        <v>41.83</v>
      </c>
    </row>
    <row r="2493" spans="1:9" x14ac:dyDescent="0.35">
      <c r="A2493">
        <v>44044</v>
      </c>
      <c r="B2493" s="1242">
        <v>45287</v>
      </c>
      <c r="C2493" s="1243">
        <v>0.49652777777777773</v>
      </c>
      <c r="D2493" t="s">
        <v>1131</v>
      </c>
      <c r="E2493" t="s">
        <v>1132</v>
      </c>
      <c r="F2493" t="s">
        <v>2657</v>
      </c>
      <c r="G2493" t="s">
        <v>3089</v>
      </c>
      <c r="H2493">
        <v>43.31</v>
      </c>
      <c r="I2493">
        <v>41.82</v>
      </c>
    </row>
    <row r="2494" spans="1:9" x14ac:dyDescent="0.35">
      <c r="A2494">
        <v>44045</v>
      </c>
      <c r="B2494" s="1242">
        <v>45287</v>
      </c>
      <c r="C2494" s="1243">
        <v>0.49652777777777773</v>
      </c>
      <c r="D2494" t="s">
        <v>1131</v>
      </c>
      <c r="E2494" t="s">
        <v>1132</v>
      </c>
      <c r="F2494" t="s">
        <v>2657</v>
      </c>
      <c r="G2494" t="s">
        <v>3090</v>
      </c>
      <c r="H2494">
        <v>43.3</v>
      </c>
      <c r="I2494">
        <v>41.81</v>
      </c>
    </row>
    <row r="2495" spans="1:9" x14ac:dyDescent="0.35">
      <c r="A2495">
        <v>44046</v>
      </c>
      <c r="B2495" s="1242">
        <v>45287</v>
      </c>
      <c r="C2495" s="1243">
        <v>0.49652777777777773</v>
      </c>
      <c r="D2495" t="s">
        <v>1131</v>
      </c>
      <c r="E2495" t="s">
        <v>1132</v>
      </c>
      <c r="F2495" t="s">
        <v>2657</v>
      </c>
      <c r="G2495" t="s">
        <v>3091</v>
      </c>
      <c r="H2495">
        <v>43.29</v>
      </c>
      <c r="I2495">
        <v>41.8</v>
      </c>
    </row>
    <row r="2496" spans="1:9" x14ac:dyDescent="0.35">
      <c r="A2496">
        <v>44047</v>
      </c>
      <c r="B2496" s="1242">
        <v>45287</v>
      </c>
      <c r="C2496" s="1243">
        <v>0.49652777777777773</v>
      </c>
      <c r="D2496" t="s">
        <v>1131</v>
      </c>
      <c r="E2496" t="s">
        <v>1132</v>
      </c>
      <c r="F2496" t="s">
        <v>2657</v>
      </c>
      <c r="G2496" t="s">
        <v>3092</v>
      </c>
      <c r="H2496">
        <v>43.28</v>
      </c>
      <c r="I2496">
        <v>41.79</v>
      </c>
    </row>
    <row r="2497" spans="1:9" x14ac:dyDescent="0.35">
      <c r="A2497">
        <v>44048</v>
      </c>
      <c r="B2497" s="1242">
        <v>45287</v>
      </c>
      <c r="C2497" s="1243">
        <v>0.49652777777777773</v>
      </c>
      <c r="D2497" t="s">
        <v>1131</v>
      </c>
      <c r="E2497" t="s">
        <v>1132</v>
      </c>
      <c r="F2497" t="s">
        <v>2657</v>
      </c>
      <c r="G2497" t="s">
        <v>3093</v>
      </c>
      <c r="H2497">
        <v>43.27</v>
      </c>
      <c r="I2497">
        <v>41.79</v>
      </c>
    </row>
    <row r="2498" spans="1:9" x14ac:dyDescent="0.35">
      <c r="A2498">
        <v>44049</v>
      </c>
      <c r="B2498" s="1242">
        <v>45287</v>
      </c>
      <c r="C2498" s="1243">
        <v>0.49652777777777773</v>
      </c>
      <c r="D2498" t="s">
        <v>1131</v>
      </c>
      <c r="E2498" t="s">
        <v>1132</v>
      </c>
      <c r="F2498" t="s">
        <v>2657</v>
      </c>
      <c r="G2498" t="s">
        <v>3094</v>
      </c>
      <c r="H2498">
        <v>43.26</v>
      </c>
      <c r="I2498">
        <v>41.78</v>
      </c>
    </row>
    <row r="2499" spans="1:9" x14ac:dyDescent="0.35">
      <c r="A2499">
        <v>44050</v>
      </c>
      <c r="B2499" s="1242">
        <v>45287</v>
      </c>
      <c r="C2499" s="1243">
        <v>0.49652777777777773</v>
      </c>
      <c r="D2499" t="s">
        <v>1131</v>
      </c>
      <c r="E2499" t="s">
        <v>1132</v>
      </c>
      <c r="F2499" t="s">
        <v>2657</v>
      </c>
      <c r="G2499" t="s">
        <v>3095</v>
      </c>
      <c r="H2499">
        <v>43.25</v>
      </c>
      <c r="I2499">
        <v>41.77</v>
      </c>
    </row>
    <row r="2500" spans="1:9" x14ac:dyDescent="0.35">
      <c r="A2500">
        <v>44051</v>
      </c>
      <c r="B2500" s="1242">
        <v>45287</v>
      </c>
      <c r="C2500" s="1243">
        <v>0.49652777777777773</v>
      </c>
      <c r="D2500" t="s">
        <v>1131</v>
      </c>
      <c r="E2500" t="s">
        <v>1132</v>
      </c>
      <c r="F2500" t="s">
        <v>2657</v>
      </c>
      <c r="G2500" t="s">
        <v>3096</v>
      </c>
      <c r="H2500">
        <v>43.24</v>
      </c>
      <c r="I2500">
        <v>41.76</v>
      </c>
    </row>
    <row r="2501" spans="1:9" x14ac:dyDescent="0.35">
      <c r="A2501">
        <v>44052</v>
      </c>
      <c r="B2501" s="1242">
        <v>45287</v>
      </c>
      <c r="C2501" s="1243">
        <v>0.49652777777777773</v>
      </c>
      <c r="D2501" t="s">
        <v>1131</v>
      </c>
      <c r="E2501" t="s">
        <v>1132</v>
      </c>
      <c r="F2501" t="s">
        <v>2657</v>
      </c>
      <c r="G2501" t="s">
        <v>3097</v>
      </c>
      <c r="H2501">
        <v>43.23</v>
      </c>
      <c r="I2501">
        <v>41.75</v>
      </c>
    </row>
    <row r="2502" spans="1:9" x14ac:dyDescent="0.35">
      <c r="A2502">
        <v>44053</v>
      </c>
      <c r="B2502" s="1242">
        <v>45287</v>
      </c>
      <c r="C2502" s="1243">
        <v>0.49652777777777773</v>
      </c>
      <c r="D2502" t="s">
        <v>1131</v>
      </c>
      <c r="E2502" t="s">
        <v>1132</v>
      </c>
      <c r="F2502" t="s">
        <v>2657</v>
      </c>
      <c r="G2502" t="s">
        <v>3098</v>
      </c>
      <c r="H2502">
        <v>43.22</v>
      </c>
      <c r="I2502">
        <v>41.74</v>
      </c>
    </row>
    <row r="2503" spans="1:9" x14ac:dyDescent="0.35">
      <c r="A2503">
        <v>44054</v>
      </c>
      <c r="B2503" s="1242">
        <v>45287</v>
      </c>
      <c r="C2503" s="1243">
        <v>0.49652777777777773</v>
      </c>
      <c r="D2503" t="s">
        <v>1131</v>
      </c>
      <c r="E2503" t="s">
        <v>1132</v>
      </c>
      <c r="F2503" t="s">
        <v>2657</v>
      </c>
      <c r="G2503" t="s">
        <v>3099</v>
      </c>
      <c r="H2503">
        <v>43.22</v>
      </c>
      <c r="I2503">
        <v>41.74</v>
      </c>
    </row>
    <row r="2504" spans="1:9" x14ac:dyDescent="0.35">
      <c r="A2504">
        <v>44055</v>
      </c>
      <c r="B2504" s="1242">
        <v>45287</v>
      </c>
      <c r="C2504" s="1243">
        <v>0.49652777777777773</v>
      </c>
      <c r="D2504" t="s">
        <v>1131</v>
      </c>
      <c r="E2504" t="s">
        <v>1132</v>
      </c>
      <c r="F2504" t="s">
        <v>2657</v>
      </c>
      <c r="G2504" t="s">
        <v>3100</v>
      </c>
      <c r="H2504">
        <v>43.21</v>
      </c>
      <c r="I2504">
        <v>41.73</v>
      </c>
    </row>
    <row r="2505" spans="1:9" x14ac:dyDescent="0.35">
      <c r="A2505">
        <v>44056</v>
      </c>
      <c r="B2505" s="1242">
        <v>45287</v>
      </c>
      <c r="C2505" s="1243">
        <v>0.49652777777777773</v>
      </c>
      <c r="D2505" t="s">
        <v>1131</v>
      </c>
      <c r="E2505" t="s">
        <v>1132</v>
      </c>
      <c r="F2505" t="s">
        <v>2657</v>
      </c>
      <c r="G2505" t="s">
        <v>3101</v>
      </c>
      <c r="H2505">
        <v>43.2</v>
      </c>
      <c r="I2505">
        <v>41.72</v>
      </c>
    </row>
    <row r="2506" spans="1:9" x14ac:dyDescent="0.35">
      <c r="A2506">
        <v>44057</v>
      </c>
      <c r="B2506" s="1242">
        <v>45287</v>
      </c>
      <c r="C2506" s="1243">
        <v>0.49652777777777773</v>
      </c>
      <c r="D2506" t="s">
        <v>1131</v>
      </c>
      <c r="E2506" t="s">
        <v>1132</v>
      </c>
      <c r="F2506" t="s">
        <v>2657</v>
      </c>
      <c r="G2506" t="s">
        <v>3102</v>
      </c>
      <c r="H2506">
        <v>43.19</v>
      </c>
      <c r="I2506">
        <v>41.71</v>
      </c>
    </row>
    <row r="2507" spans="1:9" x14ac:dyDescent="0.35">
      <c r="A2507">
        <v>44058</v>
      </c>
      <c r="B2507" s="1242">
        <v>45287</v>
      </c>
      <c r="C2507" s="1243">
        <v>0.49652777777777773</v>
      </c>
      <c r="D2507" t="s">
        <v>1131</v>
      </c>
      <c r="E2507" t="s">
        <v>1132</v>
      </c>
      <c r="F2507" t="s">
        <v>2657</v>
      </c>
      <c r="G2507" t="s">
        <v>3103</v>
      </c>
      <c r="H2507">
        <v>43.18</v>
      </c>
      <c r="I2507">
        <v>41.7</v>
      </c>
    </row>
    <row r="2508" spans="1:9" x14ac:dyDescent="0.35">
      <c r="A2508">
        <v>44059</v>
      </c>
      <c r="B2508" s="1242">
        <v>45287</v>
      </c>
      <c r="C2508" s="1243">
        <v>0.49652777777777773</v>
      </c>
      <c r="D2508" t="s">
        <v>1131</v>
      </c>
      <c r="E2508" t="s">
        <v>1132</v>
      </c>
      <c r="F2508" t="s">
        <v>2657</v>
      </c>
      <c r="G2508" t="s">
        <v>3104</v>
      </c>
      <c r="H2508">
        <v>43.17</v>
      </c>
      <c r="I2508">
        <v>41.7</v>
      </c>
    </row>
    <row r="2509" spans="1:9" x14ac:dyDescent="0.35">
      <c r="A2509">
        <v>44060</v>
      </c>
      <c r="B2509" s="1242">
        <v>45287</v>
      </c>
      <c r="C2509" s="1243">
        <v>0.49652777777777773</v>
      </c>
      <c r="D2509" t="s">
        <v>1131</v>
      </c>
      <c r="E2509" t="s">
        <v>1132</v>
      </c>
      <c r="F2509" t="s">
        <v>2657</v>
      </c>
      <c r="G2509" t="s">
        <v>3105</v>
      </c>
      <c r="H2509">
        <v>43.16</v>
      </c>
      <c r="I2509">
        <v>41.69</v>
      </c>
    </row>
    <row r="2510" spans="1:9" x14ac:dyDescent="0.35">
      <c r="A2510">
        <v>44061</v>
      </c>
      <c r="B2510" s="1242">
        <v>45287</v>
      </c>
      <c r="C2510" s="1243">
        <v>0.49652777777777773</v>
      </c>
      <c r="D2510" t="s">
        <v>1131</v>
      </c>
      <c r="E2510" t="s">
        <v>1132</v>
      </c>
      <c r="F2510" t="s">
        <v>2657</v>
      </c>
      <c r="G2510" t="s">
        <v>3106</v>
      </c>
      <c r="H2510">
        <v>43.16</v>
      </c>
      <c r="I2510">
        <v>41.68</v>
      </c>
    </row>
    <row r="2511" spans="1:9" x14ac:dyDescent="0.35">
      <c r="A2511">
        <v>44062</v>
      </c>
      <c r="B2511" s="1242">
        <v>45287</v>
      </c>
      <c r="C2511" s="1243">
        <v>0.49652777777777773</v>
      </c>
      <c r="D2511" t="s">
        <v>1131</v>
      </c>
      <c r="E2511" t="s">
        <v>1132</v>
      </c>
      <c r="F2511" t="s">
        <v>2657</v>
      </c>
      <c r="G2511" t="s">
        <v>3107</v>
      </c>
      <c r="H2511">
        <v>43.15</v>
      </c>
      <c r="I2511">
        <v>41.67</v>
      </c>
    </row>
    <row r="2512" spans="1:9" x14ac:dyDescent="0.35">
      <c r="A2512">
        <v>44063</v>
      </c>
      <c r="B2512" s="1242">
        <v>45287</v>
      </c>
      <c r="C2512" s="1243">
        <v>0.49652777777777773</v>
      </c>
      <c r="D2512" t="s">
        <v>1131</v>
      </c>
      <c r="E2512" t="s">
        <v>1132</v>
      </c>
      <c r="F2512" t="s">
        <v>2657</v>
      </c>
      <c r="G2512" t="s">
        <v>3108</v>
      </c>
      <c r="H2512">
        <v>43.14</v>
      </c>
      <c r="I2512">
        <v>41.67</v>
      </c>
    </row>
    <row r="2513" spans="1:9" x14ac:dyDescent="0.35">
      <c r="A2513">
        <v>44064</v>
      </c>
      <c r="B2513" s="1242">
        <v>45287</v>
      </c>
      <c r="C2513" s="1243">
        <v>0.49652777777777773</v>
      </c>
      <c r="D2513" t="s">
        <v>1131</v>
      </c>
      <c r="E2513" t="s">
        <v>1132</v>
      </c>
      <c r="F2513" t="s">
        <v>2657</v>
      </c>
      <c r="G2513" t="s">
        <v>3109</v>
      </c>
      <c r="H2513">
        <v>43.13</v>
      </c>
      <c r="I2513">
        <v>41.66</v>
      </c>
    </row>
    <row r="2514" spans="1:9" x14ac:dyDescent="0.35">
      <c r="A2514">
        <v>44065</v>
      </c>
      <c r="B2514" s="1242">
        <v>45287</v>
      </c>
      <c r="C2514" s="1243">
        <v>0.49652777777777773</v>
      </c>
      <c r="D2514" t="s">
        <v>1131</v>
      </c>
      <c r="E2514" t="s">
        <v>1132</v>
      </c>
      <c r="F2514" t="s">
        <v>2657</v>
      </c>
      <c r="G2514" t="s">
        <v>3110</v>
      </c>
      <c r="H2514">
        <v>43.12</v>
      </c>
      <c r="I2514">
        <v>41.65</v>
      </c>
    </row>
    <row r="2515" spans="1:9" x14ac:dyDescent="0.35">
      <c r="A2515">
        <v>44066</v>
      </c>
      <c r="B2515" s="1242">
        <v>45287</v>
      </c>
      <c r="C2515" s="1243">
        <v>0.49652777777777773</v>
      </c>
      <c r="D2515" t="s">
        <v>1131</v>
      </c>
      <c r="E2515" t="s">
        <v>1132</v>
      </c>
      <c r="F2515" t="s">
        <v>2657</v>
      </c>
      <c r="G2515" t="s">
        <v>3111</v>
      </c>
      <c r="H2515">
        <v>43.12</v>
      </c>
      <c r="I2515">
        <v>41.64</v>
      </c>
    </row>
    <row r="2516" spans="1:9" x14ac:dyDescent="0.35">
      <c r="A2516">
        <v>44067</v>
      </c>
      <c r="B2516" s="1242">
        <v>45287</v>
      </c>
      <c r="C2516" s="1243">
        <v>0.49652777777777773</v>
      </c>
      <c r="D2516" t="s">
        <v>1131</v>
      </c>
      <c r="E2516" t="s">
        <v>1132</v>
      </c>
      <c r="F2516" t="s">
        <v>2657</v>
      </c>
      <c r="G2516" t="s">
        <v>3112</v>
      </c>
      <c r="H2516">
        <v>43.11</v>
      </c>
      <c r="I2516">
        <v>41.64</v>
      </c>
    </row>
    <row r="2517" spans="1:9" x14ac:dyDescent="0.35">
      <c r="A2517">
        <v>44068</v>
      </c>
      <c r="B2517" s="1242">
        <v>45287</v>
      </c>
      <c r="C2517" s="1243">
        <v>0.49652777777777773</v>
      </c>
      <c r="D2517" t="s">
        <v>1131</v>
      </c>
      <c r="E2517" t="s">
        <v>1132</v>
      </c>
      <c r="F2517" t="s">
        <v>2657</v>
      </c>
      <c r="G2517" t="s">
        <v>3113</v>
      </c>
      <c r="H2517">
        <v>43.1</v>
      </c>
      <c r="I2517">
        <v>41.63</v>
      </c>
    </row>
    <row r="2518" spans="1:9" x14ac:dyDescent="0.35">
      <c r="A2518">
        <v>44069</v>
      </c>
      <c r="B2518" s="1242">
        <v>45287</v>
      </c>
      <c r="C2518" s="1243">
        <v>0.49652777777777773</v>
      </c>
      <c r="D2518" t="s">
        <v>1131</v>
      </c>
      <c r="E2518" t="s">
        <v>1132</v>
      </c>
      <c r="F2518" t="s">
        <v>2657</v>
      </c>
      <c r="G2518" t="s">
        <v>3114</v>
      </c>
      <c r="H2518">
        <v>43.09</v>
      </c>
      <c r="I2518">
        <v>41.62</v>
      </c>
    </row>
    <row r="2519" spans="1:9" x14ac:dyDescent="0.35">
      <c r="A2519">
        <v>44070</v>
      </c>
      <c r="B2519" s="1242">
        <v>45287</v>
      </c>
      <c r="C2519" s="1243">
        <v>0.49652777777777773</v>
      </c>
      <c r="D2519" t="s">
        <v>1131</v>
      </c>
      <c r="E2519" t="s">
        <v>1132</v>
      </c>
      <c r="F2519" t="s">
        <v>2657</v>
      </c>
      <c r="G2519" t="s">
        <v>3115</v>
      </c>
      <c r="H2519">
        <v>43.08</v>
      </c>
      <c r="I2519">
        <v>41.61</v>
      </c>
    </row>
    <row r="2520" spans="1:9" x14ac:dyDescent="0.35">
      <c r="A2520">
        <v>44071</v>
      </c>
      <c r="B2520" s="1242">
        <v>45287</v>
      </c>
      <c r="C2520" s="1243">
        <v>0.49652777777777773</v>
      </c>
      <c r="D2520" t="s">
        <v>1131</v>
      </c>
      <c r="E2520" t="s">
        <v>1132</v>
      </c>
      <c r="F2520" t="s">
        <v>2657</v>
      </c>
      <c r="G2520" t="s">
        <v>3116</v>
      </c>
      <c r="H2520">
        <v>43.08</v>
      </c>
      <c r="I2520">
        <v>41.61</v>
      </c>
    </row>
    <row r="2521" spans="1:9" x14ac:dyDescent="0.35">
      <c r="A2521">
        <v>44072</v>
      </c>
      <c r="B2521" s="1242">
        <v>45287</v>
      </c>
      <c r="C2521" s="1243">
        <v>0.49652777777777773</v>
      </c>
      <c r="D2521" t="s">
        <v>1131</v>
      </c>
      <c r="E2521" t="s">
        <v>1132</v>
      </c>
      <c r="F2521" t="s">
        <v>2657</v>
      </c>
      <c r="G2521" t="s">
        <v>3117</v>
      </c>
      <c r="H2521">
        <v>43.07</v>
      </c>
      <c r="I2521">
        <v>41.6</v>
      </c>
    </row>
    <row r="2522" spans="1:9" x14ac:dyDescent="0.35">
      <c r="A2522">
        <v>44073</v>
      </c>
      <c r="B2522" s="1242">
        <v>45287</v>
      </c>
      <c r="C2522" s="1243">
        <v>0.49652777777777773</v>
      </c>
      <c r="D2522" t="s">
        <v>1131</v>
      </c>
      <c r="E2522" t="s">
        <v>1132</v>
      </c>
      <c r="F2522" t="s">
        <v>2657</v>
      </c>
      <c r="G2522" t="s">
        <v>3118</v>
      </c>
      <c r="H2522">
        <v>43.06</v>
      </c>
      <c r="I2522">
        <v>41.59</v>
      </c>
    </row>
    <row r="2523" spans="1:9" x14ac:dyDescent="0.35">
      <c r="A2523">
        <v>44074</v>
      </c>
      <c r="B2523" s="1242">
        <v>45287</v>
      </c>
      <c r="C2523" s="1243">
        <v>0.49652777777777773</v>
      </c>
      <c r="D2523" t="s">
        <v>1131</v>
      </c>
      <c r="E2523" t="s">
        <v>1132</v>
      </c>
      <c r="F2523" t="s">
        <v>2657</v>
      </c>
      <c r="G2523" t="s">
        <v>3119</v>
      </c>
      <c r="H2523">
        <v>43.05</v>
      </c>
      <c r="I2523">
        <v>41.59</v>
      </c>
    </row>
    <row r="2524" spans="1:9" x14ac:dyDescent="0.35">
      <c r="A2524">
        <v>44075</v>
      </c>
      <c r="B2524" s="1242">
        <v>45287</v>
      </c>
      <c r="C2524" s="1243">
        <v>0.49652777777777773</v>
      </c>
      <c r="D2524" t="s">
        <v>1131</v>
      </c>
      <c r="E2524" t="s">
        <v>1132</v>
      </c>
      <c r="F2524" t="s">
        <v>2657</v>
      </c>
      <c r="G2524" t="s">
        <v>3120</v>
      </c>
      <c r="H2524">
        <v>43.05</v>
      </c>
      <c r="I2524">
        <v>41.58</v>
      </c>
    </row>
    <row r="2525" spans="1:9" x14ac:dyDescent="0.35">
      <c r="A2525">
        <v>44076</v>
      </c>
      <c r="B2525" s="1242">
        <v>45287</v>
      </c>
      <c r="C2525" s="1243">
        <v>0.49652777777777773</v>
      </c>
      <c r="D2525" t="s">
        <v>1131</v>
      </c>
      <c r="E2525" t="s">
        <v>1132</v>
      </c>
      <c r="F2525" t="s">
        <v>2657</v>
      </c>
      <c r="G2525" t="s">
        <v>3121</v>
      </c>
      <c r="H2525">
        <v>43.04</v>
      </c>
      <c r="I2525">
        <v>41.57</v>
      </c>
    </row>
    <row r="2526" spans="1:9" x14ac:dyDescent="0.35">
      <c r="A2526">
        <v>44077</v>
      </c>
      <c r="B2526" s="1242">
        <v>45287</v>
      </c>
      <c r="C2526" s="1243">
        <v>0.49652777777777773</v>
      </c>
      <c r="D2526" t="s">
        <v>1131</v>
      </c>
      <c r="E2526" t="s">
        <v>1132</v>
      </c>
      <c r="F2526" t="s">
        <v>2657</v>
      </c>
      <c r="G2526" t="s">
        <v>3122</v>
      </c>
      <c r="H2526">
        <v>43.03</v>
      </c>
      <c r="I2526">
        <v>41.57</v>
      </c>
    </row>
    <row r="2527" spans="1:9" x14ac:dyDescent="0.35">
      <c r="A2527">
        <v>44078</v>
      </c>
      <c r="B2527" s="1242">
        <v>45287</v>
      </c>
      <c r="C2527" s="1243">
        <v>0.49652777777777773</v>
      </c>
      <c r="D2527" t="s">
        <v>1131</v>
      </c>
      <c r="E2527" t="s">
        <v>1132</v>
      </c>
      <c r="F2527" t="s">
        <v>2657</v>
      </c>
      <c r="G2527" t="s">
        <v>3123</v>
      </c>
      <c r="H2527">
        <v>43.03</v>
      </c>
      <c r="I2527">
        <v>41.56</v>
      </c>
    </row>
    <row r="2528" spans="1:9" x14ac:dyDescent="0.35">
      <c r="A2528">
        <v>44079</v>
      </c>
      <c r="B2528" s="1242">
        <v>45287</v>
      </c>
      <c r="C2528" s="1243">
        <v>0.49652777777777773</v>
      </c>
      <c r="D2528" t="s">
        <v>1131</v>
      </c>
      <c r="E2528" t="s">
        <v>1132</v>
      </c>
      <c r="F2528" t="s">
        <v>2657</v>
      </c>
      <c r="G2528" t="s">
        <v>3124</v>
      </c>
      <c r="H2528">
        <v>43.02</v>
      </c>
      <c r="I2528">
        <v>41.55</v>
      </c>
    </row>
    <row r="2529" spans="1:9" x14ac:dyDescent="0.35">
      <c r="A2529">
        <v>44080</v>
      </c>
      <c r="B2529" s="1242">
        <v>45287</v>
      </c>
      <c r="C2529" s="1243">
        <v>0.49652777777777773</v>
      </c>
      <c r="D2529" t="s">
        <v>1131</v>
      </c>
      <c r="E2529" t="s">
        <v>1132</v>
      </c>
      <c r="F2529" t="s">
        <v>2657</v>
      </c>
      <c r="G2529" t="s">
        <v>3125</v>
      </c>
      <c r="H2529">
        <v>43.01</v>
      </c>
      <c r="I2529">
        <v>41.55</v>
      </c>
    </row>
    <row r="2530" spans="1:9" x14ac:dyDescent="0.35">
      <c r="A2530">
        <v>44081</v>
      </c>
      <c r="B2530" s="1242">
        <v>45287</v>
      </c>
      <c r="C2530" s="1243">
        <v>0.49652777777777773</v>
      </c>
      <c r="D2530" t="s">
        <v>1131</v>
      </c>
      <c r="E2530" t="s">
        <v>1132</v>
      </c>
      <c r="F2530" t="s">
        <v>2657</v>
      </c>
      <c r="G2530" t="s">
        <v>3126</v>
      </c>
      <c r="H2530">
        <v>43</v>
      </c>
      <c r="I2530">
        <v>41.54</v>
      </c>
    </row>
    <row r="2531" spans="1:9" x14ac:dyDescent="0.35">
      <c r="A2531">
        <v>44082</v>
      </c>
      <c r="B2531" s="1242">
        <v>45287</v>
      </c>
      <c r="C2531" s="1243">
        <v>0.49652777777777773</v>
      </c>
      <c r="D2531" t="s">
        <v>1131</v>
      </c>
      <c r="E2531" t="s">
        <v>1132</v>
      </c>
      <c r="F2531" t="s">
        <v>2657</v>
      </c>
      <c r="G2531" t="s">
        <v>3127</v>
      </c>
      <c r="H2531">
        <v>43</v>
      </c>
      <c r="I2531">
        <v>41.53</v>
      </c>
    </row>
    <row r="2532" spans="1:9" x14ac:dyDescent="0.35">
      <c r="A2532">
        <v>44083</v>
      </c>
      <c r="B2532" s="1242">
        <v>45287</v>
      </c>
      <c r="C2532" s="1243">
        <v>0.49652777777777773</v>
      </c>
      <c r="D2532" t="s">
        <v>1131</v>
      </c>
      <c r="E2532" t="s">
        <v>1132</v>
      </c>
      <c r="F2532" t="s">
        <v>2657</v>
      </c>
      <c r="G2532" t="s">
        <v>3128</v>
      </c>
      <c r="H2532">
        <v>42.99</v>
      </c>
      <c r="I2532">
        <v>41.53</v>
      </c>
    </row>
    <row r="2533" spans="1:9" x14ac:dyDescent="0.35">
      <c r="A2533">
        <v>44084</v>
      </c>
      <c r="B2533" s="1242">
        <v>45287</v>
      </c>
      <c r="C2533" s="1243">
        <v>0.49652777777777773</v>
      </c>
      <c r="D2533" t="s">
        <v>1131</v>
      </c>
      <c r="E2533" t="s">
        <v>1132</v>
      </c>
      <c r="F2533" t="s">
        <v>2657</v>
      </c>
      <c r="G2533" t="s">
        <v>3129</v>
      </c>
      <c r="H2533">
        <v>42.98</v>
      </c>
      <c r="I2533">
        <v>41.52</v>
      </c>
    </row>
    <row r="2534" spans="1:9" x14ac:dyDescent="0.35">
      <c r="A2534">
        <v>44085</v>
      </c>
      <c r="B2534" s="1242">
        <v>45287</v>
      </c>
      <c r="C2534" s="1243">
        <v>0.49652777777777773</v>
      </c>
      <c r="D2534" t="s">
        <v>1131</v>
      </c>
      <c r="E2534" t="s">
        <v>1132</v>
      </c>
      <c r="F2534" t="s">
        <v>2657</v>
      </c>
      <c r="G2534" t="s">
        <v>3130</v>
      </c>
      <c r="H2534">
        <v>42.98</v>
      </c>
      <c r="I2534">
        <v>41.52</v>
      </c>
    </row>
    <row r="2535" spans="1:9" x14ac:dyDescent="0.35">
      <c r="A2535">
        <v>44086</v>
      </c>
      <c r="B2535" s="1242">
        <v>45287</v>
      </c>
      <c r="C2535" s="1243">
        <v>0.49652777777777773</v>
      </c>
      <c r="D2535" t="s">
        <v>1131</v>
      </c>
      <c r="E2535" t="s">
        <v>1132</v>
      </c>
      <c r="F2535" t="s">
        <v>2657</v>
      </c>
      <c r="G2535" t="s">
        <v>3131</v>
      </c>
      <c r="H2535">
        <v>42.97</v>
      </c>
      <c r="I2535">
        <v>41.51</v>
      </c>
    </row>
    <row r="2536" spans="1:9" x14ac:dyDescent="0.35">
      <c r="A2536">
        <v>44087</v>
      </c>
      <c r="B2536" s="1242">
        <v>45287</v>
      </c>
      <c r="C2536" s="1243">
        <v>0.49652777777777773</v>
      </c>
      <c r="D2536" t="s">
        <v>1131</v>
      </c>
      <c r="E2536" t="s">
        <v>1132</v>
      </c>
      <c r="F2536" t="s">
        <v>2657</v>
      </c>
      <c r="G2536" t="s">
        <v>3132</v>
      </c>
      <c r="H2536">
        <v>42.96</v>
      </c>
      <c r="I2536">
        <v>41.5</v>
      </c>
    </row>
    <row r="2537" spans="1:9" x14ac:dyDescent="0.35">
      <c r="A2537">
        <v>44088</v>
      </c>
      <c r="B2537" s="1242">
        <v>45287</v>
      </c>
      <c r="C2537" s="1243">
        <v>0.49652777777777773</v>
      </c>
      <c r="D2537" t="s">
        <v>1131</v>
      </c>
      <c r="E2537" t="s">
        <v>1132</v>
      </c>
      <c r="F2537" t="s">
        <v>2657</v>
      </c>
      <c r="G2537" t="s">
        <v>3133</v>
      </c>
      <c r="H2537">
        <v>42.96</v>
      </c>
      <c r="I2537">
        <v>41.5</v>
      </c>
    </row>
    <row r="2538" spans="1:9" x14ac:dyDescent="0.35">
      <c r="A2538">
        <v>44089</v>
      </c>
      <c r="B2538" s="1242">
        <v>45287</v>
      </c>
      <c r="C2538" s="1243">
        <v>0.49652777777777773</v>
      </c>
      <c r="D2538" t="s">
        <v>1131</v>
      </c>
      <c r="E2538" t="s">
        <v>1132</v>
      </c>
      <c r="F2538" t="s">
        <v>2657</v>
      </c>
      <c r="G2538" t="s">
        <v>3134</v>
      </c>
      <c r="H2538">
        <v>42.95</v>
      </c>
      <c r="I2538">
        <v>41.49</v>
      </c>
    </row>
    <row r="2539" spans="1:9" x14ac:dyDescent="0.35">
      <c r="A2539">
        <v>44090</v>
      </c>
      <c r="B2539" s="1242">
        <v>45287</v>
      </c>
      <c r="C2539" s="1243">
        <v>0.49652777777777773</v>
      </c>
      <c r="D2539" t="s">
        <v>1131</v>
      </c>
      <c r="E2539" t="s">
        <v>1132</v>
      </c>
      <c r="F2539" t="s">
        <v>2657</v>
      </c>
      <c r="G2539" t="s">
        <v>3135</v>
      </c>
      <c r="H2539">
        <v>42.94</v>
      </c>
      <c r="I2539">
        <v>41.49</v>
      </c>
    </row>
    <row r="2540" spans="1:9" x14ac:dyDescent="0.35">
      <c r="A2540">
        <v>44091</v>
      </c>
      <c r="B2540" s="1242">
        <v>45287</v>
      </c>
      <c r="C2540" s="1243">
        <v>0.49652777777777773</v>
      </c>
      <c r="D2540" t="s">
        <v>1131</v>
      </c>
      <c r="E2540" t="s">
        <v>1132</v>
      </c>
      <c r="F2540" t="s">
        <v>2657</v>
      </c>
      <c r="G2540" t="s">
        <v>3136</v>
      </c>
      <c r="H2540">
        <v>42.94</v>
      </c>
      <c r="I2540">
        <v>41.48</v>
      </c>
    </row>
    <row r="2541" spans="1:9" x14ac:dyDescent="0.35">
      <c r="A2541">
        <v>44092</v>
      </c>
      <c r="B2541" s="1242">
        <v>45287</v>
      </c>
      <c r="C2541" s="1243">
        <v>0.49652777777777773</v>
      </c>
      <c r="D2541" t="s">
        <v>1131</v>
      </c>
      <c r="E2541" t="s">
        <v>1132</v>
      </c>
      <c r="F2541" t="s">
        <v>2657</v>
      </c>
      <c r="G2541" t="s">
        <v>3137</v>
      </c>
      <c r="H2541">
        <v>42.93</v>
      </c>
      <c r="I2541">
        <v>41.47</v>
      </c>
    </row>
    <row r="2542" spans="1:9" x14ac:dyDescent="0.35">
      <c r="A2542">
        <v>44093</v>
      </c>
      <c r="B2542" s="1242">
        <v>45287</v>
      </c>
      <c r="C2542" s="1243">
        <v>0.49652777777777773</v>
      </c>
      <c r="D2542" t="s">
        <v>1131</v>
      </c>
      <c r="E2542" t="s">
        <v>1132</v>
      </c>
      <c r="F2542" t="s">
        <v>2657</v>
      </c>
      <c r="G2542" t="s">
        <v>3138</v>
      </c>
      <c r="H2542">
        <v>42.92</v>
      </c>
      <c r="I2542">
        <v>41.47</v>
      </c>
    </row>
    <row r="2543" spans="1:9" x14ac:dyDescent="0.35">
      <c r="A2543">
        <v>44094</v>
      </c>
      <c r="B2543" s="1242">
        <v>45287</v>
      </c>
      <c r="C2543" s="1243">
        <v>0.49652777777777773</v>
      </c>
      <c r="D2543" t="s">
        <v>1131</v>
      </c>
      <c r="E2543" t="s">
        <v>1132</v>
      </c>
      <c r="F2543" t="s">
        <v>2657</v>
      </c>
      <c r="G2543" t="s">
        <v>3139</v>
      </c>
      <c r="H2543">
        <v>42.92</v>
      </c>
      <c r="I2543">
        <v>41.46</v>
      </c>
    </row>
    <row r="2544" spans="1:9" x14ac:dyDescent="0.35">
      <c r="A2544">
        <v>44095</v>
      </c>
      <c r="B2544" s="1242">
        <v>45287</v>
      </c>
      <c r="C2544" s="1243">
        <v>0.49652777777777773</v>
      </c>
      <c r="D2544" t="s">
        <v>1131</v>
      </c>
      <c r="E2544" t="s">
        <v>1132</v>
      </c>
      <c r="F2544" t="s">
        <v>2657</v>
      </c>
      <c r="G2544" t="s">
        <v>3140</v>
      </c>
      <c r="H2544">
        <v>42.91</v>
      </c>
      <c r="I2544">
        <v>41.46</v>
      </c>
    </row>
    <row r="2545" spans="1:9" x14ac:dyDescent="0.35">
      <c r="A2545">
        <v>44096</v>
      </c>
      <c r="B2545" s="1242">
        <v>45287</v>
      </c>
      <c r="C2545" s="1243">
        <v>0.49652777777777773</v>
      </c>
      <c r="D2545" t="s">
        <v>1131</v>
      </c>
      <c r="E2545" t="s">
        <v>1132</v>
      </c>
      <c r="F2545" t="s">
        <v>2657</v>
      </c>
      <c r="G2545" t="s">
        <v>3141</v>
      </c>
      <c r="H2545">
        <v>42.91</v>
      </c>
      <c r="I2545">
        <v>41.45</v>
      </c>
    </row>
    <row r="2546" spans="1:9" x14ac:dyDescent="0.35">
      <c r="A2546">
        <v>44097</v>
      </c>
      <c r="B2546" s="1242">
        <v>45287</v>
      </c>
      <c r="C2546" s="1243">
        <v>0.49652777777777773</v>
      </c>
      <c r="D2546" t="s">
        <v>1131</v>
      </c>
      <c r="E2546" t="s">
        <v>1132</v>
      </c>
      <c r="F2546" t="s">
        <v>2657</v>
      </c>
      <c r="G2546" t="s">
        <v>3142</v>
      </c>
      <c r="H2546">
        <v>42.9</v>
      </c>
      <c r="I2546">
        <v>41.45</v>
      </c>
    </row>
    <row r="2547" spans="1:9" x14ac:dyDescent="0.35">
      <c r="A2547">
        <v>44098</v>
      </c>
      <c r="B2547" s="1242">
        <v>45287</v>
      </c>
      <c r="C2547" s="1243">
        <v>0.49652777777777773</v>
      </c>
      <c r="D2547" t="s">
        <v>1131</v>
      </c>
      <c r="E2547" t="s">
        <v>1132</v>
      </c>
      <c r="F2547" t="s">
        <v>2657</v>
      </c>
      <c r="G2547" t="s">
        <v>3143</v>
      </c>
      <c r="H2547" s="1245">
        <v>43.04</v>
      </c>
      <c r="I2547" s="1245">
        <v>44.06</v>
      </c>
    </row>
    <row r="2548" spans="1:9" x14ac:dyDescent="0.35">
      <c r="A2548">
        <v>44099</v>
      </c>
      <c r="B2548" s="1242">
        <v>45287</v>
      </c>
      <c r="C2548" s="1243">
        <v>0.49652777777777773</v>
      </c>
      <c r="D2548" t="s">
        <v>1131</v>
      </c>
      <c r="E2548" t="s">
        <v>1132</v>
      </c>
      <c r="F2548" t="s">
        <v>2657</v>
      </c>
      <c r="G2548" t="s">
        <v>1197</v>
      </c>
      <c r="H2548">
        <v>45.74</v>
      </c>
      <c r="I2548">
        <v>44.06</v>
      </c>
    </row>
    <row r="2549" spans="1:9" x14ac:dyDescent="0.35">
      <c r="A2549">
        <v>44100</v>
      </c>
      <c r="B2549" s="1242">
        <v>45287</v>
      </c>
      <c r="C2549" s="1243">
        <v>0.49652777777777773</v>
      </c>
      <c r="D2549" t="s">
        <v>1131</v>
      </c>
      <c r="E2549" t="s">
        <v>1132</v>
      </c>
      <c r="F2549" t="s">
        <v>2657</v>
      </c>
      <c r="G2549" t="s">
        <v>1206</v>
      </c>
      <c r="H2549">
        <v>45.74</v>
      </c>
      <c r="I2549">
        <v>44.06</v>
      </c>
    </row>
    <row r="2550" spans="1:9" x14ac:dyDescent="0.35">
      <c r="A2550">
        <v>44101</v>
      </c>
      <c r="B2550" s="1242">
        <v>45287</v>
      </c>
      <c r="C2550" s="1243">
        <v>0.49652777777777773</v>
      </c>
      <c r="D2550" t="s">
        <v>1131</v>
      </c>
      <c r="E2550" t="s">
        <v>1132</v>
      </c>
      <c r="F2550" t="s">
        <v>2657</v>
      </c>
      <c r="G2550" t="s">
        <v>1215</v>
      </c>
      <c r="H2550">
        <v>45.74</v>
      </c>
      <c r="I2550">
        <v>44.06</v>
      </c>
    </row>
    <row r="2551" spans="1:9" x14ac:dyDescent="0.35">
      <c r="A2551">
        <v>44102</v>
      </c>
      <c r="B2551" s="1242">
        <v>45287</v>
      </c>
      <c r="C2551" s="1243">
        <v>0.49652777777777773</v>
      </c>
      <c r="D2551" t="s">
        <v>1131</v>
      </c>
      <c r="E2551" t="s">
        <v>1132</v>
      </c>
      <c r="F2551" t="s">
        <v>2657</v>
      </c>
      <c r="G2551" t="s">
        <v>1224</v>
      </c>
      <c r="H2551">
        <v>45.74</v>
      </c>
      <c r="I2551">
        <v>44.06</v>
      </c>
    </row>
    <row r="2552" spans="1:9" x14ac:dyDescent="0.35">
      <c r="A2552">
        <v>44103</v>
      </c>
      <c r="B2552" s="1242">
        <v>45287</v>
      </c>
      <c r="C2552" s="1243">
        <v>0.49652777777777773</v>
      </c>
      <c r="D2552" t="s">
        <v>1131</v>
      </c>
      <c r="E2552" t="s">
        <v>1132</v>
      </c>
      <c r="F2552" t="s">
        <v>2657</v>
      </c>
      <c r="G2552" t="s">
        <v>1233</v>
      </c>
      <c r="H2552">
        <v>45.74</v>
      </c>
      <c r="I2552">
        <v>44.06</v>
      </c>
    </row>
    <row r="2553" spans="1:9" x14ac:dyDescent="0.35">
      <c r="A2553">
        <v>44104</v>
      </c>
      <c r="B2553" s="1242">
        <v>45287</v>
      </c>
      <c r="C2553" s="1243">
        <v>0.49652777777777773</v>
      </c>
      <c r="D2553" t="s">
        <v>1131</v>
      </c>
      <c r="E2553" t="s">
        <v>1132</v>
      </c>
      <c r="F2553" t="s">
        <v>2657</v>
      </c>
      <c r="G2553" t="s">
        <v>1242</v>
      </c>
      <c r="H2553">
        <v>45.74</v>
      </c>
      <c r="I2553">
        <v>44.06</v>
      </c>
    </row>
    <row r="2554" spans="1:9" x14ac:dyDescent="0.35">
      <c r="A2554">
        <v>44105</v>
      </c>
      <c r="B2554" s="1242">
        <v>45287</v>
      </c>
      <c r="C2554" s="1243">
        <v>0.49652777777777773</v>
      </c>
      <c r="D2554" t="s">
        <v>1131</v>
      </c>
      <c r="E2554" t="s">
        <v>1132</v>
      </c>
      <c r="F2554" t="s">
        <v>2657</v>
      </c>
      <c r="G2554" t="s">
        <v>1251</v>
      </c>
      <c r="H2554">
        <v>45.74</v>
      </c>
      <c r="I2554">
        <v>44.06</v>
      </c>
    </row>
    <row r="2555" spans="1:9" x14ac:dyDescent="0.35">
      <c r="A2555">
        <v>44106</v>
      </c>
      <c r="B2555" s="1242">
        <v>45287</v>
      </c>
      <c r="C2555" s="1243">
        <v>0.49652777777777773</v>
      </c>
      <c r="D2555" t="s">
        <v>1131</v>
      </c>
      <c r="E2555" t="s">
        <v>1132</v>
      </c>
      <c r="F2555" t="s">
        <v>2657</v>
      </c>
      <c r="G2555" t="s">
        <v>1260</v>
      </c>
      <c r="H2555">
        <v>45.74</v>
      </c>
      <c r="I2555">
        <v>44.06</v>
      </c>
    </row>
    <row r="2556" spans="1:9" x14ac:dyDescent="0.35">
      <c r="A2556">
        <v>44107</v>
      </c>
      <c r="B2556" s="1242">
        <v>45287</v>
      </c>
      <c r="C2556" s="1243">
        <v>0.49652777777777773</v>
      </c>
      <c r="D2556" t="s">
        <v>1131</v>
      </c>
      <c r="E2556" t="s">
        <v>1132</v>
      </c>
      <c r="F2556" t="s">
        <v>2657</v>
      </c>
      <c r="G2556" t="s">
        <v>1269</v>
      </c>
      <c r="H2556">
        <v>45.74</v>
      </c>
      <c r="I2556">
        <v>44.06</v>
      </c>
    </row>
    <row r="2557" spans="1:9" x14ac:dyDescent="0.35">
      <c r="A2557">
        <v>44108</v>
      </c>
      <c r="B2557" s="1242">
        <v>45287</v>
      </c>
      <c r="C2557" s="1243">
        <v>0.49652777777777773</v>
      </c>
      <c r="D2557" t="s">
        <v>1131</v>
      </c>
      <c r="E2557" t="s">
        <v>1132</v>
      </c>
      <c r="F2557" t="s">
        <v>2657</v>
      </c>
      <c r="G2557" t="s">
        <v>1278</v>
      </c>
      <c r="H2557">
        <v>45.74</v>
      </c>
      <c r="I2557">
        <v>44.06</v>
      </c>
    </row>
    <row r="2558" spans="1:9" x14ac:dyDescent="0.35">
      <c r="A2558">
        <v>44109</v>
      </c>
      <c r="B2558" s="1242">
        <v>45287</v>
      </c>
      <c r="C2558" s="1243">
        <v>0.49652777777777773</v>
      </c>
      <c r="D2558" t="s">
        <v>1131</v>
      </c>
      <c r="E2558" t="s">
        <v>1132</v>
      </c>
      <c r="F2558" t="s">
        <v>2657</v>
      </c>
      <c r="G2558" t="s">
        <v>1287</v>
      </c>
      <c r="H2558">
        <v>45.74</v>
      </c>
      <c r="I2558">
        <v>44.06</v>
      </c>
    </row>
    <row r="2559" spans="1:9" x14ac:dyDescent="0.35">
      <c r="A2559">
        <v>44110</v>
      </c>
      <c r="B2559" s="1242">
        <v>45287</v>
      </c>
      <c r="C2559" s="1243">
        <v>0.49652777777777773</v>
      </c>
      <c r="D2559" t="s">
        <v>1131</v>
      </c>
      <c r="E2559" t="s">
        <v>1132</v>
      </c>
      <c r="F2559" t="s">
        <v>2657</v>
      </c>
      <c r="G2559" t="s">
        <v>1296</v>
      </c>
      <c r="H2559">
        <v>45.74</v>
      </c>
      <c r="I2559">
        <v>44.06</v>
      </c>
    </row>
    <row r="2560" spans="1:9" x14ac:dyDescent="0.35">
      <c r="A2560">
        <v>44111</v>
      </c>
      <c r="B2560" s="1242">
        <v>45287</v>
      </c>
      <c r="C2560" s="1243">
        <v>0.49652777777777773</v>
      </c>
      <c r="D2560" t="s">
        <v>1131</v>
      </c>
      <c r="E2560" t="s">
        <v>1132</v>
      </c>
      <c r="F2560" t="s">
        <v>2657</v>
      </c>
      <c r="G2560" t="s">
        <v>1373</v>
      </c>
      <c r="H2560">
        <v>45.74</v>
      </c>
      <c r="I2560">
        <v>44.06</v>
      </c>
    </row>
    <row r="2561" spans="1:9" x14ac:dyDescent="0.35">
      <c r="A2561">
        <v>44112</v>
      </c>
      <c r="B2561" s="1242">
        <v>45287</v>
      </c>
      <c r="C2561" s="1243">
        <v>0.49652777777777773</v>
      </c>
      <c r="D2561" t="s">
        <v>1131</v>
      </c>
      <c r="E2561" t="s">
        <v>1132</v>
      </c>
      <c r="F2561" t="s">
        <v>2657</v>
      </c>
      <c r="G2561" t="s">
        <v>1378</v>
      </c>
      <c r="H2561">
        <v>45.74</v>
      </c>
      <c r="I2561">
        <v>44.06</v>
      </c>
    </row>
    <row r="2562" spans="1:9" x14ac:dyDescent="0.35">
      <c r="A2562">
        <v>44113</v>
      </c>
      <c r="B2562" s="1242">
        <v>45287</v>
      </c>
      <c r="C2562" s="1243">
        <v>0.49652777777777773</v>
      </c>
      <c r="D2562" t="s">
        <v>1131</v>
      </c>
      <c r="E2562" t="s">
        <v>1132</v>
      </c>
      <c r="F2562" t="s">
        <v>2657</v>
      </c>
      <c r="G2562" t="s">
        <v>1383</v>
      </c>
      <c r="H2562">
        <v>45.74</v>
      </c>
      <c r="I2562">
        <v>44.06</v>
      </c>
    </row>
    <row r="2563" spans="1:9" x14ac:dyDescent="0.35">
      <c r="A2563">
        <v>44114</v>
      </c>
      <c r="B2563" s="1242">
        <v>45287</v>
      </c>
      <c r="C2563" s="1243">
        <v>0.49652777777777773</v>
      </c>
      <c r="D2563" t="s">
        <v>1131</v>
      </c>
      <c r="E2563" t="s">
        <v>1132</v>
      </c>
      <c r="F2563" t="s">
        <v>2657</v>
      </c>
      <c r="G2563" t="s">
        <v>1388</v>
      </c>
      <c r="H2563">
        <v>45.74</v>
      </c>
      <c r="I2563">
        <v>44.06</v>
      </c>
    </row>
    <row r="2564" spans="1:9" x14ac:dyDescent="0.35">
      <c r="A2564">
        <v>44115</v>
      </c>
      <c r="B2564" s="1242">
        <v>45287</v>
      </c>
      <c r="C2564" s="1243">
        <v>0.49652777777777773</v>
      </c>
      <c r="D2564" t="s">
        <v>1131</v>
      </c>
      <c r="E2564" t="s">
        <v>1132</v>
      </c>
      <c r="F2564" t="s">
        <v>2657</v>
      </c>
      <c r="G2564" t="s">
        <v>1393</v>
      </c>
      <c r="H2564">
        <v>45.74</v>
      </c>
      <c r="I2564">
        <v>44.06</v>
      </c>
    </row>
    <row r="2565" spans="1:9" x14ac:dyDescent="0.35">
      <c r="A2565">
        <v>44116</v>
      </c>
      <c r="B2565" s="1242">
        <v>45287</v>
      </c>
      <c r="C2565" s="1243">
        <v>0.49652777777777773</v>
      </c>
      <c r="D2565" t="s">
        <v>1131</v>
      </c>
      <c r="E2565" t="s">
        <v>1132</v>
      </c>
      <c r="F2565" t="s">
        <v>2657</v>
      </c>
      <c r="G2565" t="s">
        <v>1398</v>
      </c>
      <c r="H2565">
        <v>45.74</v>
      </c>
      <c r="I2565">
        <v>44.06</v>
      </c>
    </row>
    <row r="2566" spans="1:9" x14ac:dyDescent="0.35">
      <c r="A2566">
        <v>44117</v>
      </c>
      <c r="B2566" s="1242">
        <v>45287</v>
      </c>
      <c r="C2566" s="1243">
        <v>0.49652777777777773</v>
      </c>
      <c r="D2566" t="s">
        <v>1131</v>
      </c>
      <c r="E2566" t="s">
        <v>1132</v>
      </c>
      <c r="F2566" t="s">
        <v>2657</v>
      </c>
      <c r="G2566" t="s">
        <v>1403</v>
      </c>
      <c r="H2566">
        <v>45.74</v>
      </c>
      <c r="I2566">
        <v>44.06</v>
      </c>
    </row>
    <row r="2567" spans="1:9" x14ac:dyDescent="0.35">
      <c r="A2567">
        <v>44118</v>
      </c>
      <c r="B2567" s="1242">
        <v>45287</v>
      </c>
      <c r="C2567" s="1243">
        <v>0.49652777777777773</v>
      </c>
      <c r="D2567" t="s">
        <v>1131</v>
      </c>
      <c r="E2567" t="s">
        <v>1132</v>
      </c>
      <c r="F2567" t="s">
        <v>2657</v>
      </c>
      <c r="G2567" t="s">
        <v>1408</v>
      </c>
      <c r="H2567">
        <v>45.74</v>
      </c>
      <c r="I2567">
        <v>44.06</v>
      </c>
    </row>
    <row r="2568" spans="1:9" x14ac:dyDescent="0.35">
      <c r="A2568">
        <v>44119</v>
      </c>
      <c r="B2568" s="1242">
        <v>45287</v>
      </c>
      <c r="C2568" s="1243">
        <v>0.49652777777777773</v>
      </c>
      <c r="D2568" t="s">
        <v>1131</v>
      </c>
      <c r="E2568" t="s">
        <v>1132</v>
      </c>
      <c r="F2568" t="s">
        <v>2657</v>
      </c>
      <c r="G2568" t="s">
        <v>1413</v>
      </c>
      <c r="H2568">
        <v>45.74</v>
      </c>
      <c r="I2568">
        <v>44.06</v>
      </c>
    </row>
    <row r="2569" spans="1:9" x14ac:dyDescent="0.35">
      <c r="A2569">
        <v>44120</v>
      </c>
      <c r="B2569" s="1242">
        <v>45287</v>
      </c>
      <c r="C2569" s="1243">
        <v>0.49652777777777773</v>
      </c>
      <c r="D2569" t="s">
        <v>1131</v>
      </c>
      <c r="E2569" t="s">
        <v>1132</v>
      </c>
      <c r="F2569" t="s">
        <v>2657</v>
      </c>
      <c r="G2569" t="s">
        <v>1418</v>
      </c>
      <c r="H2569">
        <v>45.74</v>
      </c>
      <c r="I2569">
        <v>44.06</v>
      </c>
    </row>
    <row r="2570" spans="1:9" x14ac:dyDescent="0.35">
      <c r="A2570">
        <v>44121</v>
      </c>
      <c r="B2570" s="1242">
        <v>45287</v>
      </c>
      <c r="C2570" s="1243">
        <v>0.49652777777777773</v>
      </c>
      <c r="D2570" t="s">
        <v>1131</v>
      </c>
      <c r="E2570" t="s">
        <v>1132</v>
      </c>
      <c r="F2570" t="s">
        <v>2657</v>
      </c>
      <c r="G2570" t="s">
        <v>1423</v>
      </c>
      <c r="H2570">
        <v>45.74</v>
      </c>
      <c r="I2570">
        <v>44.06</v>
      </c>
    </row>
    <row r="2571" spans="1:9" x14ac:dyDescent="0.35">
      <c r="A2571">
        <v>44122</v>
      </c>
      <c r="B2571" s="1242">
        <v>45287</v>
      </c>
      <c r="C2571" s="1243">
        <v>0.49652777777777773</v>
      </c>
      <c r="D2571" t="s">
        <v>1131</v>
      </c>
      <c r="E2571" t="s">
        <v>1132</v>
      </c>
      <c r="F2571" t="s">
        <v>2657</v>
      </c>
      <c r="G2571" t="s">
        <v>1428</v>
      </c>
      <c r="H2571">
        <v>45.74</v>
      </c>
      <c r="I2571">
        <v>44.06</v>
      </c>
    </row>
    <row r="2572" spans="1:9" x14ac:dyDescent="0.35">
      <c r="A2572">
        <v>44123</v>
      </c>
      <c r="B2572" s="1242">
        <v>45287</v>
      </c>
      <c r="C2572" s="1243">
        <v>0.49652777777777773</v>
      </c>
      <c r="D2572" t="s">
        <v>1131</v>
      </c>
      <c r="E2572" t="s">
        <v>1132</v>
      </c>
      <c r="F2572" t="s">
        <v>2657</v>
      </c>
      <c r="G2572" t="s">
        <v>1433</v>
      </c>
      <c r="H2572">
        <v>45.74</v>
      </c>
      <c r="I2572">
        <v>44.06</v>
      </c>
    </row>
    <row r="2573" spans="1:9" x14ac:dyDescent="0.35">
      <c r="A2573">
        <v>44124</v>
      </c>
      <c r="B2573" s="1242">
        <v>45287</v>
      </c>
      <c r="C2573" s="1243">
        <v>0.49652777777777773</v>
      </c>
      <c r="D2573" t="s">
        <v>1131</v>
      </c>
      <c r="E2573" t="s">
        <v>1132</v>
      </c>
      <c r="F2573" t="s">
        <v>2657</v>
      </c>
      <c r="G2573" t="s">
        <v>1438</v>
      </c>
      <c r="H2573">
        <v>45.74</v>
      </c>
      <c r="I2573">
        <v>44.06</v>
      </c>
    </row>
    <row r="2574" spans="1:9" x14ac:dyDescent="0.35">
      <c r="A2574">
        <v>44125</v>
      </c>
      <c r="B2574" s="1242">
        <v>45287</v>
      </c>
      <c r="C2574" s="1243">
        <v>0.49652777777777773</v>
      </c>
      <c r="D2574" t="s">
        <v>1131</v>
      </c>
      <c r="E2574" t="s">
        <v>1132</v>
      </c>
      <c r="F2574" t="s">
        <v>2657</v>
      </c>
      <c r="G2574" t="s">
        <v>1443</v>
      </c>
      <c r="H2574">
        <v>45.74</v>
      </c>
      <c r="I2574">
        <v>44.06</v>
      </c>
    </row>
    <row r="2575" spans="1:9" x14ac:dyDescent="0.35">
      <c r="A2575">
        <v>44126</v>
      </c>
      <c r="B2575" s="1242">
        <v>45287</v>
      </c>
      <c r="C2575" s="1243">
        <v>0.49652777777777773</v>
      </c>
      <c r="D2575" t="s">
        <v>1131</v>
      </c>
      <c r="E2575" t="s">
        <v>1132</v>
      </c>
      <c r="F2575" t="s">
        <v>2657</v>
      </c>
      <c r="G2575" t="s">
        <v>1448</v>
      </c>
      <c r="H2575">
        <v>45.74</v>
      </c>
      <c r="I2575">
        <v>44.06</v>
      </c>
    </row>
    <row r="2576" spans="1:9" x14ac:dyDescent="0.35">
      <c r="A2576">
        <v>44127</v>
      </c>
      <c r="B2576" s="1242">
        <v>45287</v>
      </c>
      <c r="C2576" s="1243">
        <v>0.49652777777777773</v>
      </c>
      <c r="D2576" t="s">
        <v>1131</v>
      </c>
      <c r="E2576" t="s">
        <v>1132</v>
      </c>
      <c r="F2576" t="s">
        <v>2657</v>
      </c>
      <c r="G2576" t="s">
        <v>1453</v>
      </c>
      <c r="H2576">
        <v>45.74</v>
      </c>
      <c r="I2576">
        <v>44.06</v>
      </c>
    </row>
    <row r="2577" spans="1:9" x14ac:dyDescent="0.35">
      <c r="A2577">
        <v>44128</v>
      </c>
      <c r="B2577" s="1242">
        <v>45287</v>
      </c>
      <c r="C2577" s="1243">
        <v>0.49652777777777773</v>
      </c>
      <c r="D2577" t="s">
        <v>1131</v>
      </c>
      <c r="E2577" t="s">
        <v>1132</v>
      </c>
      <c r="F2577" t="s">
        <v>2657</v>
      </c>
      <c r="G2577" t="s">
        <v>1458</v>
      </c>
      <c r="H2577">
        <v>45.74</v>
      </c>
      <c r="I2577">
        <v>44.06</v>
      </c>
    </row>
    <row r="2578" spans="1:9" x14ac:dyDescent="0.35">
      <c r="A2578">
        <v>44129</v>
      </c>
      <c r="B2578" s="1242">
        <v>45287</v>
      </c>
      <c r="C2578" s="1243">
        <v>0.49652777777777773</v>
      </c>
      <c r="D2578" t="s">
        <v>1131</v>
      </c>
      <c r="E2578" t="s">
        <v>1132</v>
      </c>
      <c r="F2578" t="s">
        <v>2657</v>
      </c>
      <c r="G2578" t="s">
        <v>1463</v>
      </c>
      <c r="H2578">
        <v>45.74</v>
      </c>
      <c r="I2578">
        <v>44.06</v>
      </c>
    </row>
    <row r="2579" spans="1:9" x14ac:dyDescent="0.35">
      <c r="A2579">
        <v>44130</v>
      </c>
      <c r="B2579" s="1242">
        <v>45287</v>
      </c>
      <c r="C2579" s="1243">
        <v>0.49652777777777773</v>
      </c>
      <c r="D2579" t="s">
        <v>1131</v>
      </c>
      <c r="E2579" t="s">
        <v>1132</v>
      </c>
      <c r="F2579" t="s">
        <v>2657</v>
      </c>
      <c r="G2579" t="s">
        <v>1468</v>
      </c>
      <c r="H2579">
        <v>45.74</v>
      </c>
      <c r="I2579">
        <v>44.06</v>
      </c>
    </row>
    <row r="2580" spans="1:9" x14ac:dyDescent="0.35">
      <c r="A2580">
        <v>44131</v>
      </c>
      <c r="B2580" s="1242">
        <v>45287</v>
      </c>
      <c r="C2580" s="1243">
        <v>0.49652777777777773</v>
      </c>
      <c r="D2580" t="s">
        <v>1131</v>
      </c>
      <c r="E2580" t="s">
        <v>1132</v>
      </c>
      <c r="F2580" t="s">
        <v>2657</v>
      </c>
      <c r="G2580" t="s">
        <v>1473</v>
      </c>
      <c r="H2580">
        <v>45.74</v>
      </c>
      <c r="I2580">
        <v>44.06</v>
      </c>
    </row>
    <row r="2581" spans="1:9" x14ac:dyDescent="0.35">
      <c r="A2581">
        <v>44132</v>
      </c>
      <c r="B2581" s="1242">
        <v>45287</v>
      </c>
      <c r="C2581" s="1243">
        <v>0.49652777777777773</v>
      </c>
      <c r="D2581" t="s">
        <v>1131</v>
      </c>
      <c r="E2581" t="s">
        <v>1132</v>
      </c>
      <c r="F2581" t="s">
        <v>2657</v>
      </c>
      <c r="G2581" t="s">
        <v>1478</v>
      </c>
      <c r="H2581">
        <v>45.74</v>
      </c>
      <c r="I2581">
        <v>44.06</v>
      </c>
    </row>
    <row r="2582" spans="1:9" x14ac:dyDescent="0.35">
      <c r="A2582">
        <v>44133</v>
      </c>
      <c r="B2582" s="1242">
        <v>45287</v>
      </c>
      <c r="C2582" s="1243">
        <v>0.49652777777777773</v>
      </c>
      <c r="D2582" t="s">
        <v>1131</v>
      </c>
      <c r="E2582" t="s">
        <v>1132</v>
      </c>
      <c r="F2582" t="s">
        <v>2657</v>
      </c>
      <c r="G2582" t="s">
        <v>1483</v>
      </c>
      <c r="H2582">
        <v>45.74</v>
      </c>
      <c r="I2582">
        <v>44.06</v>
      </c>
    </row>
    <row r="2583" spans="1:9" x14ac:dyDescent="0.35">
      <c r="A2583">
        <v>44134</v>
      </c>
      <c r="B2583" s="1242">
        <v>45287</v>
      </c>
      <c r="C2583" s="1243">
        <v>0.49652777777777773</v>
      </c>
      <c r="D2583" t="s">
        <v>1131</v>
      </c>
      <c r="E2583" t="s">
        <v>1132</v>
      </c>
      <c r="F2583" t="s">
        <v>2657</v>
      </c>
      <c r="G2583" t="s">
        <v>1488</v>
      </c>
      <c r="H2583">
        <v>45.74</v>
      </c>
      <c r="I2583">
        <v>44.06</v>
      </c>
    </row>
    <row r="2584" spans="1:9" x14ac:dyDescent="0.35">
      <c r="A2584">
        <v>44135</v>
      </c>
      <c r="B2584" s="1242">
        <v>45287</v>
      </c>
      <c r="C2584" s="1243">
        <v>0.49652777777777773</v>
      </c>
      <c r="D2584" t="s">
        <v>1131</v>
      </c>
      <c r="E2584" t="s">
        <v>1132</v>
      </c>
      <c r="F2584" t="s">
        <v>2657</v>
      </c>
      <c r="G2584" t="s">
        <v>1493</v>
      </c>
      <c r="H2584">
        <v>45.74</v>
      </c>
      <c r="I2584">
        <v>44.06</v>
      </c>
    </row>
    <row r="2585" spans="1:9" x14ac:dyDescent="0.35">
      <c r="A2585">
        <v>44136</v>
      </c>
      <c r="B2585" s="1242">
        <v>45287</v>
      </c>
      <c r="C2585" s="1243">
        <v>0.49652777777777773</v>
      </c>
      <c r="D2585" t="s">
        <v>1131</v>
      </c>
      <c r="E2585" t="s">
        <v>1132</v>
      </c>
      <c r="F2585" t="s">
        <v>2657</v>
      </c>
      <c r="G2585" t="s">
        <v>1498</v>
      </c>
      <c r="H2585">
        <v>45.74</v>
      </c>
      <c r="I2585">
        <v>44.06</v>
      </c>
    </row>
    <row r="2586" spans="1:9" x14ac:dyDescent="0.35">
      <c r="A2586">
        <v>44137</v>
      </c>
      <c r="B2586" s="1242">
        <v>45287</v>
      </c>
      <c r="C2586" s="1243">
        <v>0.49652777777777773</v>
      </c>
      <c r="D2586" t="s">
        <v>1131</v>
      </c>
      <c r="E2586" t="s">
        <v>1132</v>
      </c>
      <c r="F2586" t="s">
        <v>2657</v>
      </c>
      <c r="G2586" t="s">
        <v>1503</v>
      </c>
      <c r="H2586">
        <v>45.74</v>
      </c>
      <c r="I2586">
        <v>44.06</v>
      </c>
    </row>
    <row r="2587" spans="1:9" x14ac:dyDescent="0.35">
      <c r="A2587">
        <v>44138</v>
      </c>
      <c r="B2587" s="1242">
        <v>45287</v>
      </c>
      <c r="C2587" s="1243">
        <v>0.49652777777777773</v>
      </c>
      <c r="D2587" t="s">
        <v>1131</v>
      </c>
      <c r="E2587" t="s">
        <v>1132</v>
      </c>
      <c r="F2587" t="s">
        <v>2657</v>
      </c>
      <c r="G2587" t="s">
        <v>1508</v>
      </c>
      <c r="H2587">
        <v>45.74</v>
      </c>
      <c r="I2587">
        <v>44.06</v>
      </c>
    </row>
    <row r="2588" spans="1:9" x14ac:dyDescent="0.35">
      <c r="A2588">
        <v>44139</v>
      </c>
      <c r="B2588" s="1242">
        <v>45287</v>
      </c>
      <c r="C2588" s="1243">
        <v>0.49652777777777773</v>
      </c>
      <c r="D2588" t="s">
        <v>1131</v>
      </c>
      <c r="E2588" t="s">
        <v>1132</v>
      </c>
      <c r="F2588" t="s">
        <v>2657</v>
      </c>
      <c r="G2588" t="s">
        <v>1513</v>
      </c>
      <c r="H2588">
        <v>45.74</v>
      </c>
      <c r="I2588">
        <v>44.06</v>
      </c>
    </row>
    <row r="2589" spans="1:9" x14ac:dyDescent="0.35">
      <c r="A2589">
        <v>44140</v>
      </c>
      <c r="B2589" s="1242">
        <v>45287</v>
      </c>
      <c r="C2589" s="1243">
        <v>0.49652777777777773</v>
      </c>
      <c r="D2589" t="s">
        <v>1131</v>
      </c>
      <c r="E2589" t="s">
        <v>1132</v>
      </c>
      <c r="F2589" t="s">
        <v>2657</v>
      </c>
      <c r="G2589" t="s">
        <v>1518</v>
      </c>
      <c r="H2589">
        <v>45.74</v>
      </c>
      <c r="I2589">
        <v>44.06</v>
      </c>
    </row>
    <row r="2590" spans="1:9" x14ac:dyDescent="0.35">
      <c r="A2590">
        <v>44141</v>
      </c>
      <c r="B2590" s="1242">
        <v>45287</v>
      </c>
      <c r="C2590" s="1243">
        <v>0.49652777777777773</v>
      </c>
      <c r="D2590" t="s">
        <v>1131</v>
      </c>
      <c r="E2590" t="s">
        <v>1132</v>
      </c>
      <c r="F2590" t="s">
        <v>2657</v>
      </c>
      <c r="G2590" t="s">
        <v>1523</v>
      </c>
      <c r="H2590">
        <v>45.74</v>
      </c>
      <c r="I2590">
        <v>44.06</v>
      </c>
    </row>
    <row r="2591" spans="1:9" x14ac:dyDescent="0.35">
      <c r="A2591">
        <v>44142</v>
      </c>
      <c r="B2591" s="1242">
        <v>45287</v>
      </c>
      <c r="C2591" s="1243">
        <v>0.49652777777777773</v>
      </c>
      <c r="D2591" t="s">
        <v>1131</v>
      </c>
      <c r="E2591" t="s">
        <v>1132</v>
      </c>
      <c r="F2591" t="s">
        <v>2657</v>
      </c>
      <c r="G2591" t="s">
        <v>1528</v>
      </c>
      <c r="H2591">
        <v>45.74</v>
      </c>
      <c r="I2591">
        <v>44.06</v>
      </c>
    </row>
    <row r="2592" spans="1:9" x14ac:dyDescent="0.35">
      <c r="A2592">
        <v>44143</v>
      </c>
      <c r="B2592" s="1242">
        <v>45287</v>
      </c>
      <c r="C2592" s="1243">
        <v>0.49652777777777773</v>
      </c>
      <c r="D2592" t="s">
        <v>1131</v>
      </c>
      <c r="E2592" t="s">
        <v>1132</v>
      </c>
      <c r="F2592" t="s">
        <v>2657</v>
      </c>
      <c r="G2592" t="s">
        <v>1533</v>
      </c>
      <c r="H2592">
        <v>45.74</v>
      </c>
      <c r="I2592">
        <v>44.06</v>
      </c>
    </row>
    <row r="2593" spans="1:9" x14ac:dyDescent="0.35">
      <c r="A2593">
        <v>44144</v>
      </c>
      <c r="B2593" s="1242">
        <v>45287</v>
      </c>
      <c r="C2593" s="1243">
        <v>0.49652777777777773</v>
      </c>
      <c r="D2593" t="s">
        <v>1131</v>
      </c>
      <c r="E2593" t="s">
        <v>1132</v>
      </c>
      <c r="F2593" t="s">
        <v>2657</v>
      </c>
      <c r="G2593" t="s">
        <v>1538</v>
      </c>
      <c r="H2593">
        <v>45.74</v>
      </c>
      <c r="I2593">
        <v>44.06</v>
      </c>
    </row>
    <row r="2594" spans="1:9" x14ac:dyDescent="0.35">
      <c r="A2594">
        <v>44145</v>
      </c>
      <c r="B2594" s="1242">
        <v>45287</v>
      </c>
      <c r="C2594" s="1243">
        <v>0.49652777777777773</v>
      </c>
      <c r="D2594" t="s">
        <v>1131</v>
      </c>
      <c r="E2594" t="s">
        <v>1132</v>
      </c>
      <c r="F2594" t="s">
        <v>2657</v>
      </c>
      <c r="G2594" t="s">
        <v>1543</v>
      </c>
      <c r="H2594">
        <v>45.74</v>
      </c>
      <c r="I2594">
        <v>44.06</v>
      </c>
    </row>
    <row r="2595" spans="1:9" x14ac:dyDescent="0.35">
      <c r="A2595">
        <v>44146</v>
      </c>
      <c r="B2595" s="1242">
        <v>45287</v>
      </c>
      <c r="C2595" s="1243">
        <v>0.49652777777777773</v>
      </c>
      <c r="D2595" t="s">
        <v>1131</v>
      </c>
      <c r="E2595" t="s">
        <v>1132</v>
      </c>
      <c r="F2595" t="s">
        <v>2657</v>
      </c>
      <c r="G2595" t="s">
        <v>1548</v>
      </c>
      <c r="H2595">
        <v>45.74</v>
      </c>
      <c r="I2595">
        <v>44.06</v>
      </c>
    </row>
    <row r="2596" spans="1:9" x14ac:dyDescent="0.35">
      <c r="A2596">
        <v>44147</v>
      </c>
      <c r="B2596" s="1242">
        <v>45287</v>
      </c>
      <c r="C2596" s="1243">
        <v>0.49652777777777773</v>
      </c>
      <c r="D2596" t="s">
        <v>1131</v>
      </c>
      <c r="E2596" t="s">
        <v>1132</v>
      </c>
      <c r="F2596" t="s">
        <v>2657</v>
      </c>
      <c r="G2596" t="s">
        <v>1553</v>
      </c>
      <c r="H2596">
        <v>45.74</v>
      </c>
      <c r="I2596">
        <v>44.06</v>
      </c>
    </row>
    <row r="2597" spans="1:9" x14ac:dyDescent="0.35">
      <c r="A2597">
        <v>44148</v>
      </c>
      <c r="B2597" s="1242">
        <v>45287</v>
      </c>
      <c r="C2597" s="1243">
        <v>0.49652777777777773</v>
      </c>
      <c r="D2597" t="s">
        <v>1131</v>
      </c>
      <c r="E2597" t="s">
        <v>1132</v>
      </c>
      <c r="F2597" t="s">
        <v>2657</v>
      </c>
      <c r="G2597" t="s">
        <v>1558</v>
      </c>
      <c r="H2597">
        <v>45.74</v>
      </c>
      <c r="I2597">
        <v>44.06</v>
      </c>
    </row>
    <row r="2598" spans="1:9" x14ac:dyDescent="0.35">
      <c r="A2598">
        <v>44149</v>
      </c>
      <c r="B2598" s="1242">
        <v>45287</v>
      </c>
      <c r="C2598" s="1243">
        <v>0.49652777777777773</v>
      </c>
      <c r="D2598" t="s">
        <v>1131</v>
      </c>
      <c r="E2598" t="s">
        <v>1132</v>
      </c>
      <c r="F2598" t="s">
        <v>2657</v>
      </c>
      <c r="G2598" t="s">
        <v>1563</v>
      </c>
      <c r="H2598">
        <v>45.74</v>
      </c>
      <c r="I2598">
        <v>44.06</v>
      </c>
    </row>
    <row r="2599" spans="1:9" x14ac:dyDescent="0.35">
      <c r="A2599">
        <v>44150</v>
      </c>
      <c r="B2599" s="1242">
        <v>45287</v>
      </c>
      <c r="C2599" s="1243">
        <v>0.49652777777777773</v>
      </c>
      <c r="D2599" t="s">
        <v>1131</v>
      </c>
      <c r="E2599" t="s">
        <v>1132</v>
      </c>
      <c r="F2599" t="s">
        <v>2657</v>
      </c>
      <c r="G2599" t="s">
        <v>1568</v>
      </c>
      <c r="H2599">
        <v>45.74</v>
      </c>
      <c r="I2599">
        <v>44.06</v>
      </c>
    </row>
    <row r="2600" spans="1:9" x14ac:dyDescent="0.35">
      <c r="A2600">
        <v>44151</v>
      </c>
      <c r="B2600" s="1242">
        <v>45287</v>
      </c>
      <c r="C2600" s="1243">
        <v>0.49652777777777773</v>
      </c>
      <c r="D2600" t="s">
        <v>1131</v>
      </c>
      <c r="E2600" t="s">
        <v>1132</v>
      </c>
      <c r="F2600" t="s">
        <v>2657</v>
      </c>
      <c r="G2600" t="s">
        <v>1573</v>
      </c>
      <c r="H2600">
        <v>45.74</v>
      </c>
      <c r="I2600">
        <v>44.06</v>
      </c>
    </row>
    <row r="2601" spans="1:9" x14ac:dyDescent="0.35">
      <c r="A2601">
        <v>44152</v>
      </c>
      <c r="B2601" s="1242">
        <v>45287</v>
      </c>
      <c r="C2601" s="1243">
        <v>0.49652777777777773</v>
      </c>
      <c r="D2601" t="s">
        <v>1131</v>
      </c>
      <c r="E2601" t="s">
        <v>1132</v>
      </c>
      <c r="F2601" t="s">
        <v>2657</v>
      </c>
      <c r="G2601" t="s">
        <v>1578</v>
      </c>
      <c r="H2601">
        <v>45.74</v>
      </c>
      <c r="I2601">
        <v>44.06</v>
      </c>
    </row>
    <row r="2602" spans="1:9" x14ac:dyDescent="0.35">
      <c r="A2602">
        <v>44153</v>
      </c>
      <c r="B2602" s="1242">
        <v>45287</v>
      </c>
      <c r="C2602" s="1243">
        <v>0.49652777777777773</v>
      </c>
      <c r="D2602" t="s">
        <v>1131</v>
      </c>
      <c r="E2602" t="s">
        <v>1132</v>
      </c>
      <c r="F2602" t="s">
        <v>2657</v>
      </c>
      <c r="G2602" t="s">
        <v>1583</v>
      </c>
      <c r="H2602">
        <v>45.74</v>
      </c>
      <c r="I2602">
        <v>44.06</v>
      </c>
    </row>
    <row r="2603" spans="1:9" x14ac:dyDescent="0.35">
      <c r="A2603">
        <v>44154</v>
      </c>
      <c r="B2603" s="1242">
        <v>45287</v>
      </c>
      <c r="C2603" s="1243">
        <v>0.49652777777777773</v>
      </c>
      <c r="D2603" t="s">
        <v>1131</v>
      </c>
      <c r="E2603" t="s">
        <v>1132</v>
      </c>
      <c r="F2603" t="s">
        <v>2657</v>
      </c>
      <c r="G2603" t="s">
        <v>1588</v>
      </c>
      <c r="H2603">
        <v>45.74</v>
      </c>
      <c r="I2603">
        <v>44.06</v>
      </c>
    </row>
    <row r="2604" spans="1:9" x14ac:dyDescent="0.35">
      <c r="A2604">
        <v>44155</v>
      </c>
      <c r="B2604" s="1242">
        <v>45287</v>
      </c>
      <c r="C2604" s="1243">
        <v>0.49652777777777773</v>
      </c>
      <c r="D2604" t="s">
        <v>1131</v>
      </c>
      <c r="E2604" t="s">
        <v>1132</v>
      </c>
      <c r="F2604" t="s">
        <v>2657</v>
      </c>
      <c r="G2604" t="s">
        <v>1593</v>
      </c>
      <c r="H2604">
        <v>45.74</v>
      </c>
      <c r="I2604">
        <v>44.06</v>
      </c>
    </row>
    <row r="2605" spans="1:9" x14ac:dyDescent="0.35">
      <c r="A2605">
        <v>44156</v>
      </c>
      <c r="B2605" s="1242">
        <v>45287</v>
      </c>
      <c r="C2605" s="1243">
        <v>0.49652777777777773</v>
      </c>
      <c r="D2605" t="s">
        <v>1131</v>
      </c>
      <c r="E2605" t="s">
        <v>1132</v>
      </c>
      <c r="F2605" t="s">
        <v>2657</v>
      </c>
      <c r="G2605" t="s">
        <v>1598</v>
      </c>
      <c r="H2605">
        <v>45.74</v>
      </c>
      <c r="I2605">
        <v>44.06</v>
      </c>
    </row>
    <row r="2606" spans="1:9" x14ac:dyDescent="0.35">
      <c r="A2606">
        <v>44157</v>
      </c>
      <c r="B2606" s="1242">
        <v>45287</v>
      </c>
      <c r="C2606" s="1243">
        <v>0.49652777777777773</v>
      </c>
      <c r="D2606" t="s">
        <v>1131</v>
      </c>
      <c r="E2606" t="s">
        <v>1132</v>
      </c>
      <c r="F2606" t="s">
        <v>2657</v>
      </c>
      <c r="G2606" t="s">
        <v>1603</v>
      </c>
      <c r="H2606">
        <v>45.74</v>
      </c>
      <c r="I2606">
        <v>44.06</v>
      </c>
    </row>
    <row r="2607" spans="1:9" x14ac:dyDescent="0.35">
      <c r="A2607">
        <v>44158</v>
      </c>
      <c r="B2607" s="1242">
        <v>45287</v>
      </c>
      <c r="C2607" s="1243">
        <v>0.49652777777777773</v>
      </c>
      <c r="D2607" t="s">
        <v>1131</v>
      </c>
      <c r="E2607" t="s">
        <v>1132</v>
      </c>
      <c r="F2607" t="s">
        <v>2657</v>
      </c>
      <c r="G2607" t="s">
        <v>1608</v>
      </c>
      <c r="H2607">
        <v>45.74</v>
      </c>
      <c r="I2607">
        <v>44.06</v>
      </c>
    </row>
    <row r="2608" spans="1:9" x14ac:dyDescent="0.35">
      <c r="A2608">
        <v>44159</v>
      </c>
      <c r="B2608" s="1242">
        <v>45287</v>
      </c>
      <c r="C2608" s="1243">
        <v>0.49652777777777773</v>
      </c>
      <c r="D2608" t="s">
        <v>1131</v>
      </c>
      <c r="E2608" t="s">
        <v>1132</v>
      </c>
      <c r="F2608" t="s">
        <v>2657</v>
      </c>
      <c r="G2608" t="s">
        <v>1613</v>
      </c>
      <c r="H2608">
        <v>45.74</v>
      </c>
      <c r="I2608">
        <v>44.06</v>
      </c>
    </row>
    <row r="2609" spans="1:9" x14ac:dyDescent="0.35">
      <c r="A2609">
        <v>44160</v>
      </c>
      <c r="B2609" s="1242">
        <v>45287</v>
      </c>
      <c r="C2609" s="1243">
        <v>0.49652777777777773</v>
      </c>
      <c r="D2609" t="s">
        <v>1131</v>
      </c>
      <c r="E2609" t="s">
        <v>1132</v>
      </c>
      <c r="F2609" t="s">
        <v>2657</v>
      </c>
      <c r="G2609" t="s">
        <v>1618</v>
      </c>
      <c r="H2609">
        <v>45.74</v>
      </c>
      <c r="I2609">
        <v>44.06</v>
      </c>
    </row>
    <row r="2610" spans="1:9" x14ac:dyDescent="0.35">
      <c r="A2610">
        <v>44161</v>
      </c>
      <c r="B2610" s="1242">
        <v>45287</v>
      </c>
      <c r="C2610" s="1243">
        <v>0.49652777777777773</v>
      </c>
      <c r="D2610" t="s">
        <v>1131</v>
      </c>
      <c r="E2610" t="s">
        <v>1132</v>
      </c>
      <c r="F2610" t="s">
        <v>2657</v>
      </c>
      <c r="G2610" t="s">
        <v>1623</v>
      </c>
      <c r="H2610">
        <v>45.74</v>
      </c>
      <c r="I2610">
        <v>44.06</v>
      </c>
    </row>
    <row r="2611" spans="1:9" x14ac:dyDescent="0.35">
      <c r="A2611">
        <v>44162</v>
      </c>
      <c r="B2611" s="1242">
        <v>45287</v>
      </c>
      <c r="C2611" s="1243">
        <v>0.49652777777777773</v>
      </c>
      <c r="D2611" t="s">
        <v>1131</v>
      </c>
      <c r="E2611" t="s">
        <v>1132</v>
      </c>
      <c r="F2611" t="s">
        <v>2657</v>
      </c>
      <c r="G2611" t="s">
        <v>1628</v>
      </c>
      <c r="H2611">
        <v>45.74</v>
      </c>
      <c r="I2611">
        <v>44.06</v>
      </c>
    </row>
    <row r="2612" spans="1:9" x14ac:dyDescent="0.35">
      <c r="A2612">
        <v>44163</v>
      </c>
      <c r="B2612" s="1242">
        <v>45287</v>
      </c>
      <c r="C2612" s="1243">
        <v>0.49652777777777773</v>
      </c>
      <c r="D2612" t="s">
        <v>1131</v>
      </c>
      <c r="E2612" t="s">
        <v>1132</v>
      </c>
      <c r="F2612" t="s">
        <v>2657</v>
      </c>
      <c r="G2612" t="s">
        <v>1633</v>
      </c>
      <c r="H2612">
        <v>45.74</v>
      </c>
      <c r="I2612">
        <v>44.06</v>
      </c>
    </row>
    <row r="2613" spans="1:9" x14ac:dyDescent="0.35">
      <c r="A2613">
        <v>44164</v>
      </c>
      <c r="B2613" s="1242">
        <v>45287</v>
      </c>
      <c r="C2613" s="1243">
        <v>0.49652777777777773</v>
      </c>
      <c r="D2613" t="s">
        <v>1131</v>
      </c>
      <c r="E2613" t="s">
        <v>1132</v>
      </c>
      <c r="F2613" t="s">
        <v>2657</v>
      </c>
      <c r="G2613" t="s">
        <v>1638</v>
      </c>
      <c r="H2613">
        <v>45.74</v>
      </c>
      <c r="I2613">
        <v>44.06</v>
      </c>
    </row>
    <row r="2614" spans="1:9" x14ac:dyDescent="0.35">
      <c r="A2614">
        <v>44165</v>
      </c>
      <c r="B2614" s="1242">
        <v>45287</v>
      </c>
      <c r="C2614" s="1243">
        <v>0.49652777777777773</v>
      </c>
      <c r="D2614" t="s">
        <v>1131</v>
      </c>
      <c r="E2614" t="s">
        <v>1132</v>
      </c>
      <c r="F2614" t="s">
        <v>2657</v>
      </c>
      <c r="G2614" t="s">
        <v>1643</v>
      </c>
      <c r="H2614">
        <v>45.74</v>
      </c>
      <c r="I2614">
        <v>44.06</v>
      </c>
    </row>
    <row r="2615" spans="1:9" x14ac:dyDescent="0.35">
      <c r="A2615">
        <v>44166</v>
      </c>
      <c r="B2615" s="1242">
        <v>45287</v>
      </c>
      <c r="C2615" s="1243">
        <v>0.49652777777777773</v>
      </c>
      <c r="D2615" t="s">
        <v>1131</v>
      </c>
      <c r="E2615" t="s">
        <v>1132</v>
      </c>
      <c r="F2615" t="s">
        <v>2657</v>
      </c>
      <c r="G2615" t="s">
        <v>1648</v>
      </c>
      <c r="H2615">
        <v>45.74</v>
      </c>
      <c r="I2615">
        <v>44.06</v>
      </c>
    </row>
    <row r="2616" spans="1:9" x14ac:dyDescent="0.35">
      <c r="A2616">
        <v>44167</v>
      </c>
      <c r="B2616" s="1242">
        <v>45287</v>
      </c>
      <c r="C2616" s="1243">
        <v>0.49652777777777773</v>
      </c>
      <c r="D2616" t="s">
        <v>1131</v>
      </c>
      <c r="E2616" t="s">
        <v>1132</v>
      </c>
      <c r="F2616" t="s">
        <v>2657</v>
      </c>
      <c r="G2616" t="s">
        <v>1653</v>
      </c>
      <c r="H2616">
        <v>45.74</v>
      </c>
      <c r="I2616">
        <v>44.06</v>
      </c>
    </row>
    <row r="2617" spans="1:9" x14ac:dyDescent="0.35">
      <c r="A2617">
        <v>44168</v>
      </c>
      <c r="B2617" s="1242">
        <v>45287</v>
      </c>
      <c r="C2617" s="1243">
        <v>0.49652777777777773</v>
      </c>
      <c r="D2617" t="s">
        <v>1131</v>
      </c>
      <c r="E2617" t="s">
        <v>1132</v>
      </c>
      <c r="F2617" t="s">
        <v>2657</v>
      </c>
      <c r="G2617" t="s">
        <v>1657</v>
      </c>
      <c r="H2617">
        <v>45.74</v>
      </c>
      <c r="I2617">
        <v>44.06</v>
      </c>
    </row>
    <row r="2618" spans="1:9" x14ac:dyDescent="0.35">
      <c r="A2618">
        <v>44169</v>
      </c>
      <c r="B2618" s="1242">
        <v>45287</v>
      </c>
      <c r="C2618" s="1243">
        <v>0.49652777777777773</v>
      </c>
      <c r="D2618" t="s">
        <v>1131</v>
      </c>
      <c r="E2618" t="s">
        <v>1132</v>
      </c>
      <c r="F2618" t="s">
        <v>2657</v>
      </c>
      <c r="G2618" t="s">
        <v>1661</v>
      </c>
      <c r="H2618">
        <v>45.74</v>
      </c>
      <c r="I2618">
        <v>44.06</v>
      </c>
    </row>
    <row r="2619" spans="1:9" x14ac:dyDescent="0.35">
      <c r="A2619">
        <v>44170</v>
      </c>
      <c r="B2619" s="1242">
        <v>45287</v>
      </c>
      <c r="C2619" s="1243">
        <v>0.49652777777777773</v>
      </c>
      <c r="D2619" t="s">
        <v>1131</v>
      </c>
      <c r="E2619" t="s">
        <v>1132</v>
      </c>
      <c r="F2619" t="s">
        <v>2657</v>
      </c>
      <c r="G2619" t="s">
        <v>1664</v>
      </c>
      <c r="H2619">
        <v>45.74</v>
      </c>
      <c r="I2619">
        <v>44.06</v>
      </c>
    </row>
    <row r="2620" spans="1:9" x14ac:dyDescent="0.35">
      <c r="A2620">
        <v>44171</v>
      </c>
      <c r="B2620" s="1242">
        <v>45287</v>
      </c>
      <c r="C2620" s="1243">
        <v>0.49652777777777773</v>
      </c>
      <c r="D2620" t="s">
        <v>1131</v>
      </c>
      <c r="E2620" t="s">
        <v>1132</v>
      </c>
      <c r="F2620" t="s">
        <v>2657</v>
      </c>
      <c r="G2620" t="s">
        <v>1669</v>
      </c>
      <c r="H2620">
        <v>45.74</v>
      </c>
      <c r="I2620">
        <v>44.06</v>
      </c>
    </row>
    <row r="2621" spans="1:9" x14ac:dyDescent="0.35">
      <c r="A2621">
        <v>44172</v>
      </c>
      <c r="B2621" s="1242">
        <v>45287</v>
      </c>
      <c r="C2621" s="1243">
        <v>0.49652777777777773</v>
      </c>
      <c r="D2621" t="s">
        <v>1131</v>
      </c>
      <c r="E2621" t="s">
        <v>1132</v>
      </c>
      <c r="F2621" t="s">
        <v>2657</v>
      </c>
      <c r="G2621" t="s">
        <v>1674</v>
      </c>
      <c r="H2621">
        <v>45.74</v>
      </c>
      <c r="I2621">
        <v>44.06</v>
      </c>
    </row>
    <row r="2622" spans="1:9" x14ac:dyDescent="0.35">
      <c r="A2622">
        <v>44173</v>
      </c>
      <c r="B2622" s="1242">
        <v>45287</v>
      </c>
      <c r="C2622" s="1243">
        <v>0.49652777777777773</v>
      </c>
      <c r="D2622" t="s">
        <v>1131</v>
      </c>
      <c r="E2622" t="s">
        <v>1132</v>
      </c>
      <c r="F2622" t="s">
        <v>2657</v>
      </c>
      <c r="G2622" t="s">
        <v>1679</v>
      </c>
      <c r="H2622">
        <v>45.74</v>
      </c>
      <c r="I2622">
        <v>44.06</v>
      </c>
    </row>
    <row r="2623" spans="1:9" x14ac:dyDescent="0.35">
      <c r="A2623">
        <v>44174</v>
      </c>
      <c r="B2623" s="1242">
        <v>45287</v>
      </c>
      <c r="C2623" s="1243">
        <v>0.49652777777777773</v>
      </c>
      <c r="D2623" t="s">
        <v>1131</v>
      </c>
      <c r="E2623" t="s">
        <v>1132</v>
      </c>
      <c r="F2623" t="s">
        <v>2657</v>
      </c>
      <c r="G2623" t="s">
        <v>1684</v>
      </c>
      <c r="H2623">
        <v>45.74</v>
      </c>
      <c r="I2623">
        <v>44.06</v>
      </c>
    </row>
    <row r="2624" spans="1:9" x14ac:dyDescent="0.35">
      <c r="A2624">
        <v>44175</v>
      </c>
      <c r="B2624" s="1242">
        <v>45287</v>
      </c>
      <c r="C2624" s="1243">
        <v>0.49652777777777773</v>
      </c>
      <c r="D2624" t="s">
        <v>1131</v>
      </c>
      <c r="E2624" t="s">
        <v>1132</v>
      </c>
      <c r="F2624" t="s">
        <v>2657</v>
      </c>
      <c r="G2624" t="s">
        <v>1689</v>
      </c>
      <c r="H2624">
        <v>45.74</v>
      </c>
      <c r="I2624">
        <v>44.06</v>
      </c>
    </row>
    <row r="2625" spans="1:9" x14ac:dyDescent="0.35">
      <c r="A2625">
        <v>44176</v>
      </c>
      <c r="B2625" s="1242">
        <v>45287</v>
      </c>
      <c r="C2625" s="1243">
        <v>0.49652777777777773</v>
      </c>
      <c r="D2625" t="s">
        <v>1131</v>
      </c>
      <c r="E2625" t="s">
        <v>1132</v>
      </c>
      <c r="F2625" t="s">
        <v>2657</v>
      </c>
      <c r="G2625" t="s">
        <v>1694</v>
      </c>
      <c r="H2625">
        <v>45.74</v>
      </c>
      <c r="I2625">
        <v>44.06</v>
      </c>
    </row>
    <row r="2626" spans="1:9" x14ac:dyDescent="0.35">
      <c r="A2626">
        <v>44177</v>
      </c>
      <c r="B2626" s="1242">
        <v>45287</v>
      </c>
      <c r="C2626" s="1243">
        <v>0.49652777777777773</v>
      </c>
      <c r="D2626" t="s">
        <v>1131</v>
      </c>
      <c r="E2626" t="s">
        <v>1132</v>
      </c>
      <c r="F2626" t="s">
        <v>2657</v>
      </c>
      <c r="G2626" t="s">
        <v>1699</v>
      </c>
      <c r="H2626">
        <v>45.74</v>
      </c>
      <c r="I2626">
        <v>44.06</v>
      </c>
    </row>
    <row r="2627" spans="1:9" x14ac:dyDescent="0.35">
      <c r="A2627">
        <v>44178</v>
      </c>
      <c r="B2627" s="1242">
        <v>45287</v>
      </c>
      <c r="C2627" s="1243">
        <v>0.49652777777777773</v>
      </c>
      <c r="D2627" t="s">
        <v>1131</v>
      </c>
      <c r="E2627" t="s">
        <v>1132</v>
      </c>
      <c r="F2627" t="s">
        <v>2657</v>
      </c>
      <c r="G2627" t="s">
        <v>1704</v>
      </c>
      <c r="H2627">
        <v>45.74</v>
      </c>
      <c r="I2627">
        <v>44.06</v>
      </c>
    </row>
    <row r="2628" spans="1:9" x14ac:dyDescent="0.35">
      <c r="A2628">
        <v>44179</v>
      </c>
      <c r="B2628" s="1242">
        <v>45287</v>
      </c>
      <c r="C2628" s="1243">
        <v>0.49652777777777773</v>
      </c>
      <c r="D2628" t="s">
        <v>1131</v>
      </c>
      <c r="E2628" t="s">
        <v>1132</v>
      </c>
      <c r="F2628" t="s">
        <v>2657</v>
      </c>
      <c r="G2628" t="s">
        <v>1709</v>
      </c>
      <c r="H2628">
        <v>45.74</v>
      </c>
      <c r="I2628">
        <v>44.06</v>
      </c>
    </row>
    <row r="2629" spans="1:9" x14ac:dyDescent="0.35">
      <c r="A2629">
        <v>44180</v>
      </c>
      <c r="B2629" s="1242">
        <v>45287</v>
      </c>
      <c r="C2629" s="1243">
        <v>0.49652777777777773</v>
      </c>
      <c r="D2629" t="s">
        <v>1131</v>
      </c>
      <c r="E2629" t="s">
        <v>1132</v>
      </c>
      <c r="F2629" t="s">
        <v>2657</v>
      </c>
      <c r="G2629" t="s">
        <v>1714</v>
      </c>
      <c r="H2629">
        <v>45.74</v>
      </c>
      <c r="I2629">
        <v>44.06</v>
      </c>
    </row>
    <row r="2630" spans="1:9" x14ac:dyDescent="0.35">
      <c r="A2630">
        <v>44181</v>
      </c>
      <c r="B2630" s="1242">
        <v>45287</v>
      </c>
      <c r="C2630" s="1243">
        <v>0.49652777777777773</v>
      </c>
      <c r="D2630" t="s">
        <v>1131</v>
      </c>
      <c r="E2630" t="s">
        <v>1132</v>
      </c>
      <c r="F2630" t="s">
        <v>2657</v>
      </c>
      <c r="G2630" t="s">
        <v>1719</v>
      </c>
      <c r="H2630">
        <v>45.74</v>
      </c>
      <c r="I2630">
        <v>44.06</v>
      </c>
    </row>
    <row r="2631" spans="1:9" x14ac:dyDescent="0.35">
      <c r="A2631">
        <v>44182</v>
      </c>
      <c r="B2631" s="1242">
        <v>45287</v>
      </c>
      <c r="C2631" s="1243">
        <v>0.49652777777777773</v>
      </c>
      <c r="D2631" t="s">
        <v>1131</v>
      </c>
      <c r="E2631" t="s">
        <v>1132</v>
      </c>
      <c r="F2631" t="s">
        <v>2657</v>
      </c>
      <c r="G2631" t="s">
        <v>1724</v>
      </c>
      <c r="H2631">
        <v>45.74</v>
      </c>
      <c r="I2631">
        <v>44.06</v>
      </c>
    </row>
    <row r="2632" spans="1:9" x14ac:dyDescent="0.35">
      <c r="A2632">
        <v>44183</v>
      </c>
      <c r="B2632" s="1242">
        <v>45287</v>
      </c>
      <c r="C2632" s="1243">
        <v>0.49652777777777773</v>
      </c>
      <c r="D2632" t="s">
        <v>1131</v>
      </c>
      <c r="E2632" t="s">
        <v>1132</v>
      </c>
      <c r="F2632" t="s">
        <v>2657</v>
      </c>
      <c r="G2632" t="s">
        <v>1728</v>
      </c>
      <c r="H2632">
        <v>45.74</v>
      </c>
      <c r="I2632">
        <v>44.06</v>
      </c>
    </row>
    <row r="2633" spans="1:9" x14ac:dyDescent="0.35">
      <c r="A2633">
        <v>44184</v>
      </c>
      <c r="B2633" s="1242">
        <v>45287</v>
      </c>
      <c r="C2633" s="1243">
        <v>0.49652777777777773</v>
      </c>
      <c r="D2633" t="s">
        <v>1131</v>
      </c>
      <c r="E2633" t="s">
        <v>1132</v>
      </c>
      <c r="F2633" t="s">
        <v>2657</v>
      </c>
      <c r="G2633" t="s">
        <v>1732</v>
      </c>
      <c r="H2633">
        <v>45.74</v>
      </c>
      <c r="I2633">
        <v>44.06</v>
      </c>
    </row>
    <row r="2634" spans="1:9" x14ac:dyDescent="0.35">
      <c r="A2634">
        <v>44185</v>
      </c>
      <c r="B2634" s="1242">
        <v>45287</v>
      </c>
      <c r="C2634" s="1243">
        <v>0.49652777777777773</v>
      </c>
      <c r="D2634" t="s">
        <v>1131</v>
      </c>
      <c r="E2634" t="s">
        <v>1132</v>
      </c>
      <c r="F2634" t="s">
        <v>2657</v>
      </c>
      <c r="G2634" t="s">
        <v>1736</v>
      </c>
      <c r="H2634">
        <v>45.74</v>
      </c>
      <c r="I2634">
        <v>44.06</v>
      </c>
    </row>
    <row r="2635" spans="1:9" x14ac:dyDescent="0.35">
      <c r="A2635">
        <v>44186</v>
      </c>
      <c r="B2635" s="1242">
        <v>45287</v>
      </c>
      <c r="C2635" s="1243">
        <v>0.49652777777777773</v>
      </c>
      <c r="D2635" t="s">
        <v>1131</v>
      </c>
      <c r="E2635" t="s">
        <v>1132</v>
      </c>
      <c r="F2635" t="s">
        <v>2657</v>
      </c>
      <c r="G2635" t="s">
        <v>1740</v>
      </c>
      <c r="H2635">
        <v>45.74</v>
      </c>
      <c r="I2635">
        <v>44.06</v>
      </c>
    </row>
    <row r="2636" spans="1:9" x14ac:dyDescent="0.35">
      <c r="A2636">
        <v>44187</v>
      </c>
      <c r="B2636" s="1242">
        <v>45287</v>
      </c>
      <c r="C2636" s="1243">
        <v>0.49652777777777773</v>
      </c>
      <c r="D2636" t="s">
        <v>1131</v>
      </c>
      <c r="E2636" t="s">
        <v>1132</v>
      </c>
      <c r="F2636" t="s">
        <v>2657</v>
      </c>
      <c r="G2636" t="s">
        <v>1745</v>
      </c>
      <c r="H2636">
        <v>45.74</v>
      </c>
      <c r="I2636">
        <v>44.06</v>
      </c>
    </row>
    <row r="2637" spans="1:9" x14ac:dyDescent="0.35">
      <c r="A2637">
        <v>44188</v>
      </c>
      <c r="B2637" s="1242">
        <v>45287</v>
      </c>
      <c r="C2637" s="1243">
        <v>0.49652777777777773</v>
      </c>
      <c r="D2637" t="s">
        <v>1131</v>
      </c>
      <c r="E2637" t="s">
        <v>1132</v>
      </c>
      <c r="F2637" t="s">
        <v>2657</v>
      </c>
      <c r="G2637" t="s">
        <v>1750</v>
      </c>
      <c r="H2637">
        <v>45.74</v>
      </c>
      <c r="I2637">
        <v>44.06</v>
      </c>
    </row>
    <row r="2638" spans="1:9" x14ac:dyDescent="0.35">
      <c r="A2638">
        <v>44189</v>
      </c>
      <c r="B2638" s="1242">
        <v>45287</v>
      </c>
      <c r="C2638" s="1243">
        <v>0.49652777777777773</v>
      </c>
      <c r="D2638" t="s">
        <v>1131</v>
      </c>
      <c r="E2638" t="s">
        <v>1132</v>
      </c>
      <c r="F2638" t="s">
        <v>2657</v>
      </c>
      <c r="G2638" t="s">
        <v>1755</v>
      </c>
      <c r="H2638">
        <v>45.69</v>
      </c>
      <c r="I2638">
        <v>44.01</v>
      </c>
    </row>
    <row r="2639" spans="1:9" x14ac:dyDescent="0.35">
      <c r="A2639">
        <v>44190</v>
      </c>
      <c r="B2639" s="1242">
        <v>45287</v>
      </c>
      <c r="C2639" s="1243">
        <v>0.49652777777777773</v>
      </c>
      <c r="D2639" t="s">
        <v>1131</v>
      </c>
      <c r="E2639" t="s">
        <v>1132</v>
      </c>
      <c r="F2639" t="s">
        <v>2657</v>
      </c>
      <c r="G2639" t="s">
        <v>1760</v>
      </c>
      <c r="H2639">
        <v>45.65</v>
      </c>
      <c r="I2639">
        <v>43.97</v>
      </c>
    </row>
    <row r="2640" spans="1:9" x14ac:dyDescent="0.35">
      <c r="A2640">
        <v>44191</v>
      </c>
      <c r="B2640" s="1242">
        <v>45287</v>
      </c>
      <c r="C2640" s="1243">
        <v>0.49652777777777773</v>
      </c>
      <c r="D2640" t="s">
        <v>1131</v>
      </c>
      <c r="E2640" t="s">
        <v>1132</v>
      </c>
      <c r="F2640" t="s">
        <v>2657</v>
      </c>
      <c r="G2640" t="s">
        <v>1765</v>
      </c>
      <c r="H2640">
        <v>45.6</v>
      </c>
      <c r="I2640">
        <v>43.93</v>
      </c>
    </row>
    <row r="2641" spans="1:9" x14ac:dyDescent="0.35">
      <c r="A2641">
        <v>44192</v>
      </c>
      <c r="B2641" s="1242">
        <v>45287</v>
      </c>
      <c r="C2641" s="1243">
        <v>0.49652777777777773</v>
      </c>
      <c r="D2641" t="s">
        <v>1131</v>
      </c>
      <c r="E2641" t="s">
        <v>1132</v>
      </c>
      <c r="F2641" t="s">
        <v>2657</v>
      </c>
      <c r="G2641" t="s">
        <v>1770</v>
      </c>
      <c r="H2641">
        <v>45.56</v>
      </c>
      <c r="I2641">
        <v>43.89</v>
      </c>
    </row>
    <row r="2642" spans="1:9" x14ac:dyDescent="0.35">
      <c r="A2642">
        <v>44193</v>
      </c>
      <c r="B2642" s="1242">
        <v>45287</v>
      </c>
      <c r="C2642" s="1243">
        <v>0.49652777777777773</v>
      </c>
      <c r="D2642" t="s">
        <v>1131</v>
      </c>
      <c r="E2642" t="s">
        <v>1132</v>
      </c>
      <c r="F2642" t="s">
        <v>2657</v>
      </c>
      <c r="G2642" t="s">
        <v>1775</v>
      </c>
      <c r="H2642">
        <v>45.52</v>
      </c>
      <c r="I2642">
        <v>43.85</v>
      </c>
    </row>
    <row r="2643" spans="1:9" x14ac:dyDescent="0.35">
      <c r="A2643">
        <v>44194</v>
      </c>
      <c r="B2643" s="1242">
        <v>45287</v>
      </c>
      <c r="C2643" s="1243">
        <v>0.49652777777777773</v>
      </c>
      <c r="D2643" t="s">
        <v>1131</v>
      </c>
      <c r="E2643" t="s">
        <v>1132</v>
      </c>
      <c r="F2643" t="s">
        <v>2657</v>
      </c>
      <c r="G2643" t="s">
        <v>1780</v>
      </c>
      <c r="H2643">
        <v>45.48</v>
      </c>
      <c r="I2643">
        <v>43.81</v>
      </c>
    </row>
    <row r="2644" spans="1:9" x14ac:dyDescent="0.35">
      <c r="A2644">
        <v>44195</v>
      </c>
      <c r="B2644" s="1242">
        <v>45287</v>
      </c>
      <c r="C2644" s="1243">
        <v>0.49652777777777773</v>
      </c>
      <c r="D2644" t="s">
        <v>1131</v>
      </c>
      <c r="E2644" t="s">
        <v>1132</v>
      </c>
      <c r="F2644" t="s">
        <v>2657</v>
      </c>
      <c r="G2644" t="s">
        <v>1785</v>
      </c>
      <c r="H2644">
        <v>45.44</v>
      </c>
      <c r="I2644">
        <v>43.78</v>
      </c>
    </row>
    <row r="2645" spans="1:9" x14ac:dyDescent="0.35">
      <c r="A2645">
        <v>44196</v>
      </c>
      <c r="B2645" s="1242">
        <v>45287</v>
      </c>
      <c r="C2645" s="1243">
        <v>0.49652777777777773</v>
      </c>
      <c r="D2645" t="s">
        <v>1131</v>
      </c>
      <c r="E2645" t="s">
        <v>1132</v>
      </c>
      <c r="F2645" t="s">
        <v>2657</v>
      </c>
      <c r="G2645" t="s">
        <v>1790</v>
      </c>
      <c r="H2645">
        <v>45.4</v>
      </c>
      <c r="I2645">
        <v>43.74</v>
      </c>
    </row>
    <row r="2646" spans="1:9" x14ac:dyDescent="0.35">
      <c r="A2646">
        <v>44197</v>
      </c>
      <c r="B2646" s="1242">
        <v>45287</v>
      </c>
      <c r="C2646" s="1243">
        <v>0.49652777777777773</v>
      </c>
      <c r="D2646" t="s">
        <v>1131</v>
      </c>
      <c r="E2646" t="s">
        <v>1132</v>
      </c>
      <c r="F2646" t="s">
        <v>2657</v>
      </c>
      <c r="G2646" t="s">
        <v>1795</v>
      </c>
      <c r="H2646">
        <v>45.36</v>
      </c>
      <c r="I2646">
        <v>43.7</v>
      </c>
    </row>
    <row r="2647" spans="1:9" x14ac:dyDescent="0.35">
      <c r="A2647">
        <v>44198</v>
      </c>
      <c r="B2647" s="1242">
        <v>45287</v>
      </c>
      <c r="C2647" s="1243">
        <v>0.49652777777777773</v>
      </c>
      <c r="D2647" t="s">
        <v>1131</v>
      </c>
      <c r="E2647" t="s">
        <v>1132</v>
      </c>
      <c r="F2647" t="s">
        <v>2657</v>
      </c>
      <c r="G2647" t="s">
        <v>1800</v>
      </c>
      <c r="H2647">
        <v>45.32</v>
      </c>
      <c r="I2647">
        <v>43.67</v>
      </c>
    </row>
    <row r="2648" spans="1:9" x14ac:dyDescent="0.35">
      <c r="A2648">
        <v>44199</v>
      </c>
      <c r="B2648" s="1242">
        <v>45287</v>
      </c>
      <c r="C2648" s="1243">
        <v>0.49652777777777773</v>
      </c>
      <c r="D2648" t="s">
        <v>1131</v>
      </c>
      <c r="E2648" t="s">
        <v>1132</v>
      </c>
      <c r="F2648" t="s">
        <v>2657</v>
      </c>
      <c r="G2648" t="s">
        <v>1804</v>
      </c>
      <c r="H2648">
        <v>45.28</v>
      </c>
      <c r="I2648">
        <v>43.63</v>
      </c>
    </row>
    <row r="2649" spans="1:9" x14ac:dyDescent="0.35">
      <c r="A2649">
        <v>44200</v>
      </c>
      <c r="B2649" s="1242">
        <v>45287</v>
      </c>
      <c r="C2649" s="1243">
        <v>0.49652777777777773</v>
      </c>
      <c r="D2649" t="s">
        <v>1131</v>
      </c>
      <c r="E2649" t="s">
        <v>1132</v>
      </c>
      <c r="F2649" t="s">
        <v>2657</v>
      </c>
      <c r="G2649" t="s">
        <v>1808</v>
      </c>
      <c r="H2649">
        <v>45.24</v>
      </c>
      <c r="I2649">
        <v>43.6</v>
      </c>
    </row>
    <row r="2650" spans="1:9" x14ac:dyDescent="0.35">
      <c r="A2650">
        <v>44201</v>
      </c>
      <c r="B2650" s="1242">
        <v>45287</v>
      </c>
      <c r="C2650" s="1243">
        <v>0.49652777777777773</v>
      </c>
      <c r="D2650" t="s">
        <v>1131</v>
      </c>
      <c r="E2650" t="s">
        <v>1132</v>
      </c>
      <c r="F2650" t="s">
        <v>2657</v>
      </c>
      <c r="G2650" t="s">
        <v>1813</v>
      </c>
      <c r="H2650">
        <v>45.21</v>
      </c>
      <c r="I2650">
        <v>43.57</v>
      </c>
    </row>
    <row r="2651" spans="1:9" x14ac:dyDescent="0.35">
      <c r="A2651">
        <v>44202</v>
      </c>
      <c r="B2651" s="1242">
        <v>45287</v>
      </c>
      <c r="C2651" s="1243">
        <v>0.49652777777777773</v>
      </c>
      <c r="D2651" t="s">
        <v>1131</v>
      </c>
      <c r="E2651" t="s">
        <v>1132</v>
      </c>
      <c r="F2651" t="s">
        <v>2657</v>
      </c>
      <c r="G2651" t="s">
        <v>1818</v>
      </c>
      <c r="H2651">
        <v>45.17</v>
      </c>
      <c r="I2651">
        <v>43.53</v>
      </c>
    </row>
    <row r="2652" spans="1:9" x14ac:dyDescent="0.35">
      <c r="A2652">
        <v>44203</v>
      </c>
      <c r="B2652" s="1242">
        <v>45287</v>
      </c>
      <c r="C2652" s="1243">
        <v>0.49652777777777773</v>
      </c>
      <c r="D2652" t="s">
        <v>1131</v>
      </c>
      <c r="E2652" t="s">
        <v>1132</v>
      </c>
      <c r="F2652" t="s">
        <v>2657</v>
      </c>
      <c r="G2652" t="s">
        <v>1823</v>
      </c>
      <c r="H2652">
        <v>45.14</v>
      </c>
      <c r="I2652">
        <v>43.5</v>
      </c>
    </row>
    <row r="2653" spans="1:9" x14ac:dyDescent="0.35">
      <c r="A2653">
        <v>44204</v>
      </c>
      <c r="B2653" s="1242">
        <v>45287</v>
      </c>
      <c r="C2653" s="1243">
        <v>0.49652777777777773</v>
      </c>
      <c r="D2653" t="s">
        <v>1131</v>
      </c>
      <c r="E2653" t="s">
        <v>1132</v>
      </c>
      <c r="F2653" t="s">
        <v>2657</v>
      </c>
      <c r="G2653" t="s">
        <v>1828</v>
      </c>
      <c r="H2653">
        <v>45.1</v>
      </c>
      <c r="I2653">
        <v>43.47</v>
      </c>
    </row>
    <row r="2654" spans="1:9" x14ac:dyDescent="0.35">
      <c r="A2654">
        <v>44205</v>
      </c>
      <c r="B2654" s="1242">
        <v>45287</v>
      </c>
      <c r="C2654" s="1243">
        <v>0.49652777777777773</v>
      </c>
      <c r="D2654" t="s">
        <v>1131</v>
      </c>
      <c r="E2654" t="s">
        <v>1132</v>
      </c>
      <c r="F2654" t="s">
        <v>2657</v>
      </c>
      <c r="G2654" t="s">
        <v>1833</v>
      </c>
      <c r="H2654">
        <v>45.07</v>
      </c>
      <c r="I2654">
        <v>43.44</v>
      </c>
    </row>
    <row r="2655" spans="1:9" x14ac:dyDescent="0.35">
      <c r="A2655">
        <v>44206</v>
      </c>
      <c r="B2655" s="1242">
        <v>45287</v>
      </c>
      <c r="C2655" s="1243">
        <v>0.49652777777777773</v>
      </c>
      <c r="D2655" t="s">
        <v>1131</v>
      </c>
      <c r="E2655" t="s">
        <v>1132</v>
      </c>
      <c r="F2655" t="s">
        <v>2657</v>
      </c>
      <c r="G2655" t="s">
        <v>1838</v>
      </c>
      <c r="H2655">
        <v>45.04</v>
      </c>
      <c r="I2655">
        <v>43.41</v>
      </c>
    </row>
    <row r="2656" spans="1:9" x14ac:dyDescent="0.35">
      <c r="A2656">
        <v>44207</v>
      </c>
      <c r="B2656" s="1242">
        <v>45287</v>
      </c>
      <c r="C2656" s="1243">
        <v>0.49652777777777773</v>
      </c>
      <c r="D2656" t="s">
        <v>1131</v>
      </c>
      <c r="E2656" t="s">
        <v>1132</v>
      </c>
      <c r="F2656" t="s">
        <v>2657</v>
      </c>
      <c r="G2656" t="s">
        <v>1843</v>
      </c>
      <c r="H2656">
        <v>45</v>
      </c>
      <c r="I2656">
        <v>43.38</v>
      </c>
    </row>
    <row r="2657" spans="1:9" x14ac:dyDescent="0.35">
      <c r="A2657">
        <v>44208</v>
      </c>
      <c r="B2657" s="1242">
        <v>45287</v>
      </c>
      <c r="C2657" s="1243">
        <v>0.49652777777777773</v>
      </c>
      <c r="D2657" t="s">
        <v>1131</v>
      </c>
      <c r="E2657" t="s">
        <v>1132</v>
      </c>
      <c r="F2657" t="s">
        <v>2657</v>
      </c>
      <c r="G2657" t="s">
        <v>1848</v>
      </c>
      <c r="H2657">
        <v>44.97</v>
      </c>
      <c r="I2657">
        <v>43.35</v>
      </c>
    </row>
    <row r="2658" spans="1:9" x14ac:dyDescent="0.35">
      <c r="A2658">
        <v>44209</v>
      </c>
      <c r="B2658" s="1242">
        <v>45287</v>
      </c>
      <c r="C2658" s="1243">
        <v>0.49652777777777773</v>
      </c>
      <c r="D2658" t="s">
        <v>1131</v>
      </c>
      <c r="E2658" t="s">
        <v>1132</v>
      </c>
      <c r="F2658" t="s">
        <v>2657</v>
      </c>
      <c r="G2658" t="s">
        <v>1853</v>
      </c>
      <c r="H2658">
        <v>44.94</v>
      </c>
      <c r="I2658">
        <v>43.32</v>
      </c>
    </row>
    <row r="2659" spans="1:9" x14ac:dyDescent="0.35">
      <c r="A2659">
        <v>44210</v>
      </c>
      <c r="B2659" s="1242">
        <v>45287</v>
      </c>
      <c r="C2659" s="1243">
        <v>0.49652777777777773</v>
      </c>
      <c r="D2659" t="s">
        <v>1131</v>
      </c>
      <c r="E2659" t="s">
        <v>1132</v>
      </c>
      <c r="F2659" t="s">
        <v>2657</v>
      </c>
      <c r="G2659" t="s">
        <v>1858</v>
      </c>
      <c r="H2659">
        <v>44.91</v>
      </c>
      <c r="I2659">
        <v>43.3</v>
      </c>
    </row>
    <row r="2660" spans="1:9" x14ac:dyDescent="0.35">
      <c r="A2660">
        <v>44211</v>
      </c>
      <c r="B2660" s="1242">
        <v>45287</v>
      </c>
      <c r="C2660" s="1243">
        <v>0.49652777777777773</v>
      </c>
      <c r="D2660" t="s">
        <v>1131</v>
      </c>
      <c r="E2660" t="s">
        <v>1132</v>
      </c>
      <c r="F2660" t="s">
        <v>2657</v>
      </c>
      <c r="G2660" t="s">
        <v>1863</v>
      </c>
      <c r="H2660">
        <v>44.88</v>
      </c>
      <c r="I2660">
        <v>43.27</v>
      </c>
    </row>
    <row r="2661" spans="1:9" x14ac:dyDescent="0.35">
      <c r="A2661">
        <v>44212</v>
      </c>
      <c r="B2661" s="1242">
        <v>45287</v>
      </c>
      <c r="C2661" s="1243">
        <v>0.49652777777777773</v>
      </c>
      <c r="D2661" t="s">
        <v>1131</v>
      </c>
      <c r="E2661" t="s">
        <v>1132</v>
      </c>
      <c r="F2661" t="s">
        <v>2657</v>
      </c>
      <c r="G2661" t="s">
        <v>1868</v>
      </c>
      <c r="H2661">
        <v>44.85</v>
      </c>
      <c r="I2661">
        <v>43.24</v>
      </c>
    </row>
    <row r="2662" spans="1:9" x14ac:dyDescent="0.35">
      <c r="A2662">
        <v>44213</v>
      </c>
      <c r="B2662" s="1242">
        <v>45287</v>
      </c>
      <c r="C2662" s="1243">
        <v>0.49652777777777773</v>
      </c>
      <c r="D2662" t="s">
        <v>1131</v>
      </c>
      <c r="E2662" t="s">
        <v>1132</v>
      </c>
      <c r="F2662" t="s">
        <v>2657</v>
      </c>
      <c r="G2662" t="s">
        <v>1873</v>
      </c>
      <c r="H2662">
        <v>44.82</v>
      </c>
      <c r="I2662">
        <v>43.21</v>
      </c>
    </row>
    <row r="2663" spans="1:9" x14ac:dyDescent="0.35">
      <c r="A2663">
        <v>44214</v>
      </c>
      <c r="B2663" s="1242">
        <v>45287</v>
      </c>
      <c r="C2663" s="1243">
        <v>0.49652777777777773</v>
      </c>
      <c r="D2663" t="s">
        <v>1131</v>
      </c>
      <c r="E2663" t="s">
        <v>1132</v>
      </c>
      <c r="F2663" t="s">
        <v>2657</v>
      </c>
      <c r="G2663" t="s">
        <v>1878</v>
      </c>
      <c r="H2663">
        <v>44.79</v>
      </c>
      <c r="I2663">
        <v>43.19</v>
      </c>
    </row>
    <row r="2664" spans="1:9" x14ac:dyDescent="0.35">
      <c r="A2664">
        <v>44215</v>
      </c>
      <c r="B2664" s="1242">
        <v>45287</v>
      </c>
      <c r="C2664" s="1243">
        <v>0.49652777777777773</v>
      </c>
      <c r="D2664" t="s">
        <v>1131</v>
      </c>
      <c r="E2664" t="s">
        <v>1132</v>
      </c>
      <c r="F2664" t="s">
        <v>2657</v>
      </c>
      <c r="G2664" t="s">
        <v>1883</v>
      </c>
      <c r="H2664">
        <v>44.77</v>
      </c>
      <c r="I2664">
        <v>43.16</v>
      </c>
    </row>
    <row r="2665" spans="1:9" x14ac:dyDescent="0.35">
      <c r="A2665">
        <v>44216</v>
      </c>
      <c r="B2665" s="1242">
        <v>45287</v>
      </c>
      <c r="C2665" s="1243">
        <v>0.49652777777777773</v>
      </c>
      <c r="D2665" t="s">
        <v>1131</v>
      </c>
      <c r="E2665" t="s">
        <v>1132</v>
      </c>
      <c r="F2665" t="s">
        <v>2657</v>
      </c>
      <c r="G2665" t="s">
        <v>1888</v>
      </c>
      <c r="H2665">
        <v>44.74</v>
      </c>
      <c r="I2665">
        <v>43.14</v>
      </c>
    </row>
    <row r="2666" spans="1:9" x14ac:dyDescent="0.35">
      <c r="A2666">
        <v>44217</v>
      </c>
      <c r="B2666" s="1242">
        <v>45287</v>
      </c>
      <c r="C2666" s="1243">
        <v>0.49652777777777773</v>
      </c>
      <c r="D2666" t="s">
        <v>1131</v>
      </c>
      <c r="E2666" t="s">
        <v>1132</v>
      </c>
      <c r="F2666" t="s">
        <v>2657</v>
      </c>
      <c r="G2666" t="s">
        <v>1893</v>
      </c>
      <c r="H2666">
        <v>44.71</v>
      </c>
      <c r="I2666">
        <v>43.11</v>
      </c>
    </row>
    <row r="2667" spans="1:9" x14ac:dyDescent="0.35">
      <c r="A2667">
        <v>44218</v>
      </c>
      <c r="B2667" s="1242">
        <v>45287</v>
      </c>
      <c r="C2667" s="1243">
        <v>0.49652777777777773</v>
      </c>
      <c r="D2667" t="s">
        <v>1131</v>
      </c>
      <c r="E2667" t="s">
        <v>1132</v>
      </c>
      <c r="F2667" t="s">
        <v>2657</v>
      </c>
      <c r="G2667" t="s">
        <v>1898</v>
      </c>
      <c r="H2667">
        <v>44.68</v>
      </c>
      <c r="I2667">
        <v>43.09</v>
      </c>
    </row>
    <row r="2668" spans="1:9" x14ac:dyDescent="0.35">
      <c r="A2668">
        <v>44219</v>
      </c>
      <c r="B2668" s="1242">
        <v>45287</v>
      </c>
      <c r="C2668" s="1243">
        <v>0.49652777777777773</v>
      </c>
      <c r="D2668" t="s">
        <v>1131</v>
      </c>
      <c r="E2668" t="s">
        <v>1132</v>
      </c>
      <c r="F2668" t="s">
        <v>2657</v>
      </c>
      <c r="G2668" t="s">
        <v>1903</v>
      </c>
      <c r="H2668">
        <v>44.66</v>
      </c>
      <c r="I2668">
        <v>43.06</v>
      </c>
    </row>
    <row r="2669" spans="1:9" x14ac:dyDescent="0.35">
      <c r="A2669">
        <v>44220</v>
      </c>
      <c r="B2669" s="1242">
        <v>45287</v>
      </c>
      <c r="C2669" s="1243">
        <v>0.49652777777777773</v>
      </c>
      <c r="D2669" t="s">
        <v>1131</v>
      </c>
      <c r="E2669" t="s">
        <v>1132</v>
      </c>
      <c r="F2669" t="s">
        <v>2657</v>
      </c>
      <c r="G2669" t="s">
        <v>1908</v>
      </c>
      <c r="H2669">
        <v>44.63</v>
      </c>
      <c r="I2669">
        <v>43.04</v>
      </c>
    </row>
    <row r="2670" spans="1:9" x14ac:dyDescent="0.35">
      <c r="A2670">
        <v>44221</v>
      </c>
      <c r="B2670" s="1242">
        <v>45287</v>
      </c>
      <c r="C2670" s="1243">
        <v>0.49652777777777773</v>
      </c>
      <c r="D2670" t="s">
        <v>1131</v>
      </c>
      <c r="E2670" t="s">
        <v>1132</v>
      </c>
      <c r="F2670" t="s">
        <v>2657</v>
      </c>
      <c r="G2670" t="s">
        <v>1913</v>
      </c>
      <c r="H2670">
        <v>44.61</v>
      </c>
      <c r="I2670">
        <v>43.02</v>
      </c>
    </row>
    <row r="2671" spans="1:9" x14ac:dyDescent="0.35">
      <c r="A2671">
        <v>44222</v>
      </c>
      <c r="B2671" s="1242">
        <v>45287</v>
      </c>
      <c r="C2671" s="1243">
        <v>0.49652777777777773</v>
      </c>
      <c r="D2671" t="s">
        <v>1131</v>
      </c>
      <c r="E2671" t="s">
        <v>1132</v>
      </c>
      <c r="F2671" t="s">
        <v>2657</v>
      </c>
      <c r="G2671" t="s">
        <v>1918</v>
      </c>
      <c r="H2671">
        <v>44.58</v>
      </c>
      <c r="I2671">
        <v>42.99</v>
      </c>
    </row>
    <row r="2672" spans="1:9" x14ac:dyDescent="0.35">
      <c r="A2672">
        <v>44223</v>
      </c>
      <c r="B2672" s="1242">
        <v>45287</v>
      </c>
      <c r="C2672" s="1243">
        <v>0.49652777777777773</v>
      </c>
      <c r="D2672" t="s">
        <v>1131</v>
      </c>
      <c r="E2672" t="s">
        <v>1132</v>
      </c>
      <c r="F2672" t="s">
        <v>2657</v>
      </c>
      <c r="G2672" t="s">
        <v>1923</v>
      </c>
      <c r="H2672">
        <v>44.56</v>
      </c>
      <c r="I2672">
        <v>42.97</v>
      </c>
    </row>
    <row r="2673" spans="1:9" x14ac:dyDescent="0.35">
      <c r="A2673">
        <v>44224</v>
      </c>
      <c r="B2673" s="1242">
        <v>45287</v>
      </c>
      <c r="C2673" s="1243">
        <v>0.49652777777777773</v>
      </c>
      <c r="D2673" t="s">
        <v>1131</v>
      </c>
      <c r="E2673" t="s">
        <v>1132</v>
      </c>
      <c r="F2673" t="s">
        <v>2657</v>
      </c>
      <c r="G2673" t="s">
        <v>1928</v>
      </c>
      <c r="H2673">
        <v>44.53</v>
      </c>
      <c r="I2673">
        <v>42.95</v>
      </c>
    </row>
    <row r="2674" spans="1:9" x14ac:dyDescent="0.35">
      <c r="A2674">
        <v>44225</v>
      </c>
      <c r="B2674" s="1242">
        <v>45287</v>
      </c>
      <c r="C2674" s="1243">
        <v>0.49652777777777773</v>
      </c>
      <c r="D2674" t="s">
        <v>1131</v>
      </c>
      <c r="E2674" t="s">
        <v>1132</v>
      </c>
      <c r="F2674" t="s">
        <v>2657</v>
      </c>
      <c r="G2674" t="s">
        <v>1933</v>
      </c>
      <c r="H2674">
        <v>44.51</v>
      </c>
      <c r="I2674">
        <v>42.93</v>
      </c>
    </row>
    <row r="2675" spans="1:9" x14ac:dyDescent="0.35">
      <c r="A2675">
        <v>44226</v>
      </c>
      <c r="B2675" s="1242">
        <v>45287</v>
      </c>
      <c r="C2675" s="1243">
        <v>0.49652777777777773</v>
      </c>
      <c r="D2675" t="s">
        <v>1131</v>
      </c>
      <c r="E2675" t="s">
        <v>1132</v>
      </c>
      <c r="F2675" t="s">
        <v>2657</v>
      </c>
      <c r="G2675" t="s">
        <v>1938</v>
      </c>
      <c r="H2675">
        <v>44.49</v>
      </c>
      <c r="I2675">
        <v>42.91</v>
      </c>
    </row>
    <row r="2676" spans="1:9" x14ac:dyDescent="0.35">
      <c r="A2676">
        <v>44227</v>
      </c>
      <c r="B2676" s="1242">
        <v>45287</v>
      </c>
      <c r="C2676" s="1243">
        <v>0.49652777777777773</v>
      </c>
      <c r="D2676" t="s">
        <v>1131</v>
      </c>
      <c r="E2676" t="s">
        <v>1132</v>
      </c>
      <c r="F2676" t="s">
        <v>2657</v>
      </c>
      <c r="G2676" t="s">
        <v>1943</v>
      </c>
      <c r="H2676">
        <v>44.46</v>
      </c>
      <c r="I2676">
        <v>42.88</v>
      </c>
    </row>
    <row r="2677" spans="1:9" x14ac:dyDescent="0.35">
      <c r="A2677">
        <v>44228</v>
      </c>
      <c r="B2677" s="1242">
        <v>45287</v>
      </c>
      <c r="C2677" s="1243">
        <v>0.49652777777777773</v>
      </c>
      <c r="D2677" t="s">
        <v>1131</v>
      </c>
      <c r="E2677" t="s">
        <v>1132</v>
      </c>
      <c r="F2677" t="s">
        <v>2657</v>
      </c>
      <c r="G2677" t="s">
        <v>1948</v>
      </c>
      <c r="H2677">
        <v>44.44</v>
      </c>
      <c r="I2677">
        <v>42.86</v>
      </c>
    </row>
    <row r="2678" spans="1:9" x14ac:dyDescent="0.35">
      <c r="A2678">
        <v>44229</v>
      </c>
      <c r="B2678" s="1242">
        <v>45287</v>
      </c>
      <c r="C2678" s="1243">
        <v>0.49652777777777773</v>
      </c>
      <c r="D2678" t="s">
        <v>1131</v>
      </c>
      <c r="E2678" t="s">
        <v>1132</v>
      </c>
      <c r="F2678" t="s">
        <v>2657</v>
      </c>
      <c r="G2678" t="s">
        <v>1953</v>
      </c>
      <c r="H2678">
        <v>44.42</v>
      </c>
      <c r="I2678">
        <v>42.84</v>
      </c>
    </row>
    <row r="2679" spans="1:9" x14ac:dyDescent="0.35">
      <c r="A2679">
        <v>44230</v>
      </c>
      <c r="B2679" s="1242">
        <v>45287</v>
      </c>
      <c r="C2679" s="1243">
        <v>0.49652777777777773</v>
      </c>
      <c r="D2679" t="s">
        <v>1131</v>
      </c>
      <c r="E2679" t="s">
        <v>1132</v>
      </c>
      <c r="F2679" t="s">
        <v>2657</v>
      </c>
      <c r="G2679" t="s">
        <v>1958</v>
      </c>
      <c r="H2679">
        <v>44.4</v>
      </c>
      <c r="I2679">
        <v>42.82</v>
      </c>
    </row>
    <row r="2680" spans="1:9" x14ac:dyDescent="0.35">
      <c r="A2680">
        <v>44231</v>
      </c>
      <c r="B2680" s="1242">
        <v>45287</v>
      </c>
      <c r="C2680" s="1243">
        <v>0.49652777777777773</v>
      </c>
      <c r="D2680" t="s">
        <v>1131</v>
      </c>
      <c r="E2680" t="s">
        <v>1132</v>
      </c>
      <c r="F2680" t="s">
        <v>2657</v>
      </c>
      <c r="G2680" t="s">
        <v>1963</v>
      </c>
      <c r="H2680">
        <v>44.37</v>
      </c>
      <c r="I2680">
        <v>42.8</v>
      </c>
    </row>
    <row r="2681" spans="1:9" x14ac:dyDescent="0.35">
      <c r="A2681">
        <v>44232</v>
      </c>
      <c r="B2681" s="1242">
        <v>45287</v>
      </c>
      <c r="C2681" s="1243">
        <v>0.49652777777777773</v>
      </c>
      <c r="D2681" t="s">
        <v>1131</v>
      </c>
      <c r="E2681" t="s">
        <v>1132</v>
      </c>
      <c r="F2681" t="s">
        <v>2657</v>
      </c>
      <c r="G2681" t="s">
        <v>1968</v>
      </c>
      <c r="H2681">
        <v>44.35</v>
      </c>
      <c r="I2681">
        <v>42.78</v>
      </c>
    </row>
    <row r="2682" spans="1:9" x14ac:dyDescent="0.35">
      <c r="A2682">
        <v>44233</v>
      </c>
      <c r="B2682" s="1242">
        <v>45287</v>
      </c>
      <c r="C2682" s="1243">
        <v>0.49652777777777773</v>
      </c>
      <c r="D2682" t="s">
        <v>1131</v>
      </c>
      <c r="E2682" t="s">
        <v>1132</v>
      </c>
      <c r="F2682" t="s">
        <v>2657</v>
      </c>
      <c r="G2682" t="s">
        <v>1973</v>
      </c>
      <c r="H2682">
        <v>44.33</v>
      </c>
      <c r="I2682">
        <v>42.76</v>
      </c>
    </row>
    <row r="2683" spans="1:9" x14ac:dyDescent="0.35">
      <c r="A2683">
        <v>44234</v>
      </c>
      <c r="B2683" s="1242">
        <v>45287</v>
      </c>
      <c r="C2683" s="1243">
        <v>0.49652777777777773</v>
      </c>
      <c r="D2683" t="s">
        <v>1131</v>
      </c>
      <c r="E2683" t="s">
        <v>1132</v>
      </c>
      <c r="F2683" t="s">
        <v>2657</v>
      </c>
      <c r="G2683" t="s">
        <v>1978</v>
      </c>
      <c r="H2683">
        <v>44.31</v>
      </c>
      <c r="I2683">
        <v>42.75</v>
      </c>
    </row>
    <row r="2684" spans="1:9" x14ac:dyDescent="0.35">
      <c r="A2684">
        <v>44235</v>
      </c>
      <c r="B2684" s="1242">
        <v>45287</v>
      </c>
      <c r="C2684" s="1243">
        <v>0.49652777777777773</v>
      </c>
      <c r="D2684" t="s">
        <v>1131</v>
      </c>
      <c r="E2684" t="s">
        <v>1132</v>
      </c>
      <c r="F2684" t="s">
        <v>2657</v>
      </c>
      <c r="G2684" t="s">
        <v>1983</v>
      </c>
      <c r="H2684">
        <v>44.29</v>
      </c>
      <c r="I2684">
        <v>42.73</v>
      </c>
    </row>
    <row r="2685" spans="1:9" x14ac:dyDescent="0.35">
      <c r="A2685">
        <v>44236</v>
      </c>
      <c r="B2685" s="1242">
        <v>45287</v>
      </c>
      <c r="C2685" s="1243">
        <v>0.49652777777777773</v>
      </c>
      <c r="D2685" t="s">
        <v>1131</v>
      </c>
      <c r="E2685" t="s">
        <v>1132</v>
      </c>
      <c r="F2685" t="s">
        <v>2657</v>
      </c>
      <c r="G2685" t="s">
        <v>1988</v>
      </c>
      <c r="H2685">
        <v>44.27</v>
      </c>
      <c r="I2685">
        <v>42.71</v>
      </c>
    </row>
    <row r="2686" spans="1:9" x14ac:dyDescent="0.35">
      <c r="A2686">
        <v>44237</v>
      </c>
      <c r="B2686" s="1242">
        <v>45287</v>
      </c>
      <c r="C2686" s="1243">
        <v>0.49652777777777773</v>
      </c>
      <c r="D2686" t="s">
        <v>1131</v>
      </c>
      <c r="E2686" t="s">
        <v>1132</v>
      </c>
      <c r="F2686" t="s">
        <v>2657</v>
      </c>
      <c r="G2686" t="s">
        <v>1993</v>
      </c>
      <c r="H2686">
        <v>44.25</v>
      </c>
      <c r="I2686">
        <v>42.69</v>
      </c>
    </row>
    <row r="2687" spans="1:9" x14ac:dyDescent="0.35">
      <c r="A2687">
        <v>44238</v>
      </c>
      <c r="B2687" s="1242">
        <v>45287</v>
      </c>
      <c r="C2687" s="1243">
        <v>0.49652777777777773</v>
      </c>
      <c r="D2687" t="s">
        <v>1131</v>
      </c>
      <c r="E2687" t="s">
        <v>1132</v>
      </c>
      <c r="F2687" t="s">
        <v>2657</v>
      </c>
      <c r="G2687" t="s">
        <v>1998</v>
      </c>
      <c r="H2687">
        <v>44.23</v>
      </c>
      <c r="I2687">
        <v>42.67</v>
      </c>
    </row>
    <row r="2688" spans="1:9" x14ac:dyDescent="0.35">
      <c r="A2688">
        <v>44239</v>
      </c>
      <c r="B2688" s="1242">
        <v>45287</v>
      </c>
      <c r="C2688" s="1243">
        <v>0.49652777777777773</v>
      </c>
      <c r="D2688" t="s">
        <v>1131</v>
      </c>
      <c r="E2688" t="s">
        <v>1132</v>
      </c>
      <c r="F2688" t="s">
        <v>2657</v>
      </c>
      <c r="G2688" t="s">
        <v>2003</v>
      </c>
      <c r="H2688">
        <v>44.21</v>
      </c>
      <c r="I2688">
        <v>42.65</v>
      </c>
    </row>
    <row r="2689" spans="1:9" x14ac:dyDescent="0.35">
      <c r="A2689">
        <v>44240</v>
      </c>
      <c r="B2689" s="1242">
        <v>45287</v>
      </c>
      <c r="C2689" s="1243">
        <v>0.49652777777777773</v>
      </c>
      <c r="D2689" t="s">
        <v>1131</v>
      </c>
      <c r="E2689" t="s">
        <v>1132</v>
      </c>
      <c r="F2689" t="s">
        <v>2657</v>
      </c>
      <c r="G2689" t="s">
        <v>2008</v>
      </c>
      <c r="H2689">
        <v>44.19</v>
      </c>
      <c r="I2689">
        <v>42.64</v>
      </c>
    </row>
    <row r="2690" spans="1:9" x14ac:dyDescent="0.35">
      <c r="A2690">
        <v>44241</v>
      </c>
      <c r="B2690" s="1242">
        <v>45287</v>
      </c>
      <c r="C2690" s="1243">
        <v>0.49652777777777773</v>
      </c>
      <c r="D2690" t="s">
        <v>1131</v>
      </c>
      <c r="E2690" t="s">
        <v>1132</v>
      </c>
      <c r="F2690" t="s">
        <v>2657</v>
      </c>
      <c r="G2690" t="s">
        <v>2013</v>
      </c>
      <c r="H2690">
        <v>44.17</v>
      </c>
      <c r="I2690">
        <v>42.62</v>
      </c>
    </row>
    <row r="2691" spans="1:9" x14ac:dyDescent="0.35">
      <c r="A2691">
        <v>44242</v>
      </c>
      <c r="B2691" s="1242">
        <v>45287</v>
      </c>
      <c r="C2691" s="1243">
        <v>0.49652777777777773</v>
      </c>
      <c r="D2691" t="s">
        <v>1131</v>
      </c>
      <c r="E2691" t="s">
        <v>1132</v>
      </c>
      <c r="F2691" t="s">
        <v>2657</v>
      </c>
      <c r="G2691" t="s">
        <v>2018</v>
      </c>
      <c r="H2691">
        <v>44.16</v>
      </c>
      <c r="I2691">
        <v>42.6</v>
      </c>
    </row>
    <row r="2692" spans="1:9" x14ac:dyDescent="0.35">
      <c r="A2692">
        <v>44243</v>
      </c>
      <c r="B2692" s="1242">
        <v>45287</v>
      </c>
      <c r="C2692" s="1243">
        <v>0.49652777777777773</v>
      </c>
      <c r="D2692" t="s">
        <v>1131</v>
      </c>
      <c r="E2692" t="s">
        <v>1132</v>
      </c>
      <c r="F2692" t="s">
        <v>2657</v>
      </c>
      <c r="G2692" t="s">
        <v>2023</v>
      </c>
      <c r="H2692">
        <v>44.14</v>
      </c>
      <c r="I2692">
        <v>42.59</v>
      </c>
    </row>
    <row r="2693" spans="1:9" x14ac:dyDescent="0.35">
      <c r="A2693">
        <v>44244</v>
      </c>
      <c r="B2693" s="1242">
        <v>45287</v>
      </c>
      <c r="C2693" s="1243">
        <v>0.49652777777777773</v>
      </c>
      <c r="D2693" t="s">
        <v>1131</v>
      </c>
      <c r="E2693" t="s">
        <v>1132</v>
      </c>
      <c r="F2693" t="s">
        <v>2657</v>
      </c>
      <c r="G2693" t="s">
        <v>2028</v>
      </c>
      <c r="H2693">
        <v>44.12</v>
      </c>
      <c r="I2693">
        <v>42.57</v>
      </c>
    </row>
    <row r="2694" spans="1:9" x14ac:dyDescent="0.35">
      <c r="A2694">
        <v>44245</v>
      </c>
      <c r="B2694" s="1242">
        <v>45287</v>
      </c>
      <c r="C2694" s="1243">
        <v>0.49652777777777773</v>
      </c>
      <c r="D2694" t="s">
        <v>1131</v>
      </c>
      <c r="E2694" t="s">
        <v>1132</v>
      </c>
      <c r="F2694" t="s">
        <v>2657</v>
      </c>
      <c r="G2694" t="s">
        <v>2033</v>
      </c>
      <c r="H2694">
        <v>44.1</v>
      </c>
      <c r="I2694">
        <v>42.55</v>
      </c>
    </row>
    <row r="2695" spans="1:9" x14ac:dyDescent="0.35">
      <c r="A2695">
        <v>44246</v>
      </c>
      <c r="B2695" s="1242">
        <v>45287</v>
      </c>
      <c r="C2695" s="1243">
        <v>0.49652777777777773</v>
      </c>
      <c r="D2695" t="s">
        <v>1131</v>
      </c>
      <c r="E2695" t="s">
        <v>1132</v>
      </c>
      <c r="F2695" t="s">
        <v>2657</v>
      </c>
      <c r="G2695" t="s">
        <v>2038</v>
      </c>
      <c r="H2695">
        <v>44.08</v>
      </c>
      <c r="I2695">
        <v>42.54</v>
      </c>
    </row>
    <row r="2696" spans="1:9" x14ac:dyDescent="0.35">
      <c r="A2696">
        <v>44247</v>
      </c>
      <c r="B2696" s="1242">
        <v>45287</v>
      </c>
      <c r="C2696" s="1243">
        <v>0.49652777777777773</v>
      </c>
      <c r="D2696" t="s">
        <v>1131</v>
      </c>
      <c r="E2696" t="s">
        <v>1132</v>
      </c>
      <c r="F2696" t="s">
        <v>2657</v>
      </c>
      <c r="G2696" t="s">
        <v>2043</v>
      </c>
      <c r="H2696">
        <v>44.07</v>
      </c>
      <c r="I2696">
        <v>42.52</v>
      </c>
    </row>
    <row r="2697" spans="1:9" x14ac:dyDescent="0.35">
      <c r="A2697">
        <v>44248</v>
      </c>
      <c r="B2697" s="1242">
        <v>45287</v>
      </c>
      <c r="C2697" s="1243">
        <v>0.49652777777777773</v>
      </c>
      <c r="D2697" t="s">
        <v>1131</v>
      </c>
      <c r="E2697" t="s">
        <v>1132</v>
      </c>
      <c r="F2697" t="s">
        <v>2657</v>
      </c>
      <c r="G2697" t="s">
        <v>2048</v>
      </c>
      <c r="H2697">
        <v>44.05</v>
      </c>
      <c r="I2697">
        <v>42.51</v>
      </c>
    </row>
    <row r="2698" spans="1:9" x14ac:dyDescent="0.35">
      <c r="A2698">
        <v>44249</v>
      </c>
      <c r="B2698" s="1242">
        <v>45287</v>
      </c>
      <c r="C2698" s="1243">
        <v>0.49652777777777773</v>
      </c>
      <c r="D2698" t="s">
        <v>1131</v>
      </c>
      <c r="E2698" t="s">
        <v>1132</v>
      </c>
      <c r="F2698" t="s">
        <v>2657</v>
      </c>
      <c r="G2698" t="s">
        <v>2053</v>
      </c>
      <c r="H2698">
        <v>44.03</v>
      </c>
      <c r="I2698">
        <v>42.49</v>
      </c>
    </row>
    <row r="2699" spans="1:9" x14ac:dyDescent="0.35">
      <c r="A2699">
        <v>44250</v>
      </c>
      <c r="B2699" s="1242">
        <v>45287</v>
      </c>
      <c r="C2699" s="1243">
        <v>0.49652777777777773</v>
      </c>
      <c r="D2699" t="s">
        <v>1131</v>
      </c>
      <c r="E2699" t="s">
        <v>1132</v>
      </c>
      <c r="F2699" t="s">
        <v>2657</v>
      </c>
      <c r="G2699" t="s">
        <v>2058</v>
      </c>
      <c r="H2699">
        <v>44.02</v>
      </c>
      <c r="I2699">
        <v>42.47</v>
      </c>
    </row>
    <row r="2700" spans="1:9" x14ac:dyDescent="0.35">
      <c r="A2700">
        <v>44251</v>
      </c>
      <c r="B2700" s="1242">
        <v>45287</v>
      </c>
      <c r="C2700" s="1243">
        <v>0.49652777777777773</v>
      </c>
      <c r="D2700" t="s">
        <v>1131</v>
      </c>
      <c r="E2700" t="s">
        <v>1132</v>
      </c>
      <c r="F2700" t="s">
        <v>2657</v>
      </c>
      <c r="G2700" t="s">
        <v>2063</v>
      </c>
      <c r="H2700">
        <v>44</v>
      </c>
      <c r="I2700">
        <v>42.46</v>
      </c>
    </row>
    <row r="2701" spans="1:9" x14ac:dyDescent="0.35">
      <c r="A2701">
        <v>44252</v>
      </c>
      <c r="B2701" s="1242">
        <v>45287</v>
      </c>
      <c r="C2701" s="1243">
        <v>0.49652777777777773</v>
      </c>
      <c r="D2701" t="s">
        <v>1131</v>
      </c>
      <c r="E2701" t="s">
        <v>1132</v>
      </c>
      <c r="F2701" t="s">
        <v>2657</v>
      </c>
      <c r="G2701" t="s">
        <v>2068</v>
      </c>
      <c r="H2701">
        <v>43.98</v>
      </c>
      <c r="I2701">
        <v>42.45</v>
      </c>
    </row>
    <row r="2702" spans="1:9" x14ac:dyDescent="0.35">
      <c r="A2702">
        <v>44253</v>
      </c>
      <c r="B2702" s="1242">
        <v>45287</v>
      </c>
      <c r="C2702" s="1243">
        <v>0.49652777777777773</v>
      </c>
      <c r="D2702" t="s">
        <v>1131</v>
      </c>
      <c r="E2702" t="s">
        <v>1132</v>
      </c>
      <c r="F2702" t="s">
        <v>2657</v>
      </c>
      <c r="G2702" t="s">
        <v>2073</v>
      </c>
      <c r="H2702">
        <v>43.97</v>
      </c>
      <c r="I2702">
        <v>42.43</v>
      </c>
    </row>
    <row r="2703" spans="1:9" x14ac:dyDescent="0.35">
      <c r="A2703">
        <v>44254</v>
      </c>
      <c r="B2703" s="1242">
        <v>45287</v>
      </c>
      <c r="C2703" s="1243">
        <v>0.49652777777777773</v>
      </c>
      <c r="D2703" t="s">
        <v>1131</v>
      </c>
      <c r="E2703" t="s">
        <v>1132</v>
      </c>
      <c r="F2703" t="s">
        <v>2657</v>
      </c>
      <c r="G2703" t="s">
        <v>2078</v>
      </c>
      <c r="H2703">
        <v>43.95</v>
      </c>
      <c r="I2703">
        <v>42.42</v>
      </c>
    </row>
    <row r="2704" spans="1:9" x14ac:dyDescent="0.35">
      <c r="A2704">
        <v>44255</v>
      </c>
      <c r="B2704" s="1242">
        <v>45287</v>
      </c>
      <c r="C2704" s="1243">
        <v>0.49652777777777773</v>
      </c>
      <c r="D2704" t="s">
        <v>1131</v>
      </c>
      <c r="E2704" t="s">
        <v>1132</v>
      </c>
      <c r="F2704" t="s">
        <v>2657</v>
      </c>
      <c r="G2704" t="s">
        <v>2083</v>
      </c>
      <c r="H2704">
        <v>43.94</v>
      </c>
      <c r="I2704">
        <v>42.4</v>
      </c>
    </row>
    <row r="2705" spans="1:9" x14ac:dyDescent="0.35">
      <c r="A2705">
        <v>44256</v>
      </c>
      <c r="B2705" s="1242">
        <v>45287</v>
      </c>
      <c r="C2705" s="1243">
        <v>0.49652777777777773</v>
      </c>
      <c r="D2705" t="s">
        <v>1131</v>
      </c>
      <c r="E2705" t="s">
        <v>1132</v>
      </c>
      <c r="F2705" t="s">
        <v>2657</v>
      </c>
      <c r="G2705" t="s">
        <v>2088</v>
      </c>
      <c r="H2705">
        <v>43.92</v>
      </c>
      <c r="I2705">
        <v>42.39</v>
      </c>
    </row>
    <row r="2706" spans="1:9" x14ac:dyDescent="0.35">
      <c r="A2706">
        <v>44257</v>
      </c>
      <c r="B2706" s="1242">
        <v>45287</v>
      </c>
      <c r="C2706" s="1243">
        <v>0.49652777777777773</v>
      </c>
      <c r="D2706" t="s">
        <v>1131</v>
      </c>
      <c r="E2706" t="s">
        <v>1132</v>
      </c>
      <c r="F2706" t="s">
        <v>2657</v>
      </c>
      <c r="G2706" t="s">
        <v>2093</v>
      </c>
      <c r="H2706">
        <v>43.91</v>
      </c>
      <c r="I2706">
        <v>42.37</v>
      </c>
    </row>
    <row r="2707" spans="1:9" x14ac:dyDescent="0.35">
      <c r="A2707">
        <v>44258</v>
      </c>
      <c r="B2707" s="1242">
        <v>45287</v>
      </c>
      <c r="C2707" s="1243">
        <v>0.49652777777777773</v>
      </c>
      <c r="D2707" t="s">
        <v>1131</v>
      </c>
      <c r="E2707" t="s">
        <v>1132</v>
      </c>
      <c r="F2707" t="s">
        <v>2657</v>
      </c>
      <c r="G2707" t="s">
        <v>2098</v>
      </c>
      <c r="H2707">
        <v>43.89</v>
      </c>
      <c r="I2707">
        <v>42.36</v>
      </c>
    </row>
    <row r="2708" spans="1:9" x14ac:dyDescent="0.35">
      <c r="A2708">
        <v>44259</v>
      </c>
      <c r="B2708" s="1242">
        <v>45287</v>
      </c>
      <c r="C2708" s="1243">
        <v>0.49652777777777773</v>
      </c>
      <c r="D2708" t="s">
        <v>1131</v>
      </c>
      <c r="E2708" t="s">
        <v>1132</v>
      </c>
      <c r="F2708" t="s">
        <v>2657</v>
      </c>
      <c r="G2708" t="s">
        <v>2103</v>
      </c>
      <c r="H2708">
        <v>43.88</v>
      </c>
      <c r="I2708">
        <v>42.35</v>
      </c>
    </row>
    <row r="2709" spans="1:9" x14ac:dyDescent="0.35">
      <c r="A2709">
        <v>44260</v>
      </c>
      <c r="B2709" s="1242">
        <v>45287</v>
      </c>
      <c r="C2709" s="1243">
        <v>0.49652777777777773</v>
      </c>
      <c r="D2709" t="s">
        <v>1131</v>
      </c>
      <c r="E2709" t="s">
        <v>1132</v>
      </c>
      <c r="F2709" t="s">
        <v>2657</v>
      </c>
      <c r="G2709" t="s">
        <v>2108</v>
      </c>
      <c r="H2709">
        <v>43.86</v>
      </c>
      <c r="I2709">
        <v>42.33</v>
      </c>
    </row>
    <row r="2710" spans="1:9" x14ac:dyDescent="0.35">
      <c r="A2710">
        <v>44261</v>
      </c>
      <c r="B2710" s="1242">
        <v>45287</v>
      </c>
      <c r="C2710" s="1243">
        <v>0.49652777777777773</v>
      </c>
      <c r="D2710" t="s">
        <v>1131</v>
      </c>
      <c r="E2710" t="s">
        <v>1132</v>
      </c>
      <c r="F2710" t="s">
        <v>2657</v>
      </c>
      <c r="G2710" t="s">
        <v>2113</v>
      </c>
      <c r="H2710">
        <v>43.85</v>
      </c>
      <c r="I2710">
        <v>42.32</v>
      </c>
    </row>
    <row r="2711" spans="1:9" x14ac:dyDescent="0.35">
      <c r="A2711">
        <v>44262</v>
      </c>
      <c r="B2711" s="1242">
        <v>45287</v>
      </c>
      <c r="C2711" s="1243">
        <v>0.49652777777777773</v>
      </c>
      <c r="D2711" t="s">
        <v>1131</v>
      </c>
      <c r="E2711" t="s">
        <v>1132</v>
      </c>
      <c r="F2711" t="s">
        <v>2657</v>
      </c>
      <c r="G2711" t="s">
        <v>2118</v>
      </c>
      <c r="H2711">
        <v>43.83</v>
      </c>
      <c r="I2711">
        <v>42.31</v>
      </c>
    </row>
    <row r="2712" spans="1:9" x14ac:dyDescent="0.35">
      <c r="A2712">
        <v>44263</v>
      </c>
      <c r="B2712" s="1242">
        <v>45287</v>
      </c>
      <c r="C2712" s="1243">
        <v>0.49652777777777773</v>
      </c>
      <c r="D2712" t="s">
        <v>1131</v>
      </c>
      <c r="E2712" t="s">
        <v>1132</v>
      </c>
      <c r="F2712" t="s">
        <v>2657</v>
      </c>
      <c r="G2712" t="s">
        <v>2123</v>
      </c>
      <c r="H2712">
        <v>43.82</v>
      </c>
      <c r="I2712">
        <v>42.29</v>
      </c>
    </row>
    <row r="2713" spans="1:9" x14ac:dyDescent="0.35">
      <c r="A2713">
        <v>44264</v>
      </c>
      <c r="B2713" s="1242">
        <v>45287</v>
      </c>
      <c r="C2713" s="1243">
        <v>0.49652777777777773</v>
      </c>
      <c r="D2713" t="s">
        <v>1131</v>
      </c>
      <c r="E2713" t="s">
        <v>1132</v>
      </c>
      <c r="F2713" t="s">
        <v>2657</v>
      </c>
      <c r="G2713" t="s">
        <v>2128</v>
      </c>
      <c r="H2713">
        <v>43.81</v>
      </c>
      <c r="I2713">
        <v>42.28</v>
      </c>
    </row>
    <row r="2714" spans="1:9" x14ac:dyDescent="0.35">
      <c r="A2714">
        <v>44265</v>
      </c>
      <c r="B2714" s="1242">
        <v>45287</v>
      </c>
      <c r="C2714" s="1243">
        <v>0.49652777777777773</v>
      </c>
      <c r="D2714" t="s">
        <v>1131</v>
      </c>
      <c r="E2714" t="s">
        <v>1132</v>
      </c>
      <c r="F2714" t="s">
        <v>2657</v>
      </c>
      <c r="G2714" t="s">
        <v>2133</v>
      </c>
      <c r="H2714">
        <v>43.79</v>
      </c>
      <c r="I2714">
        <v>42.27</v>
      </c>
    </row>
    <row r="2715" spans="1:9" x14ac:dyDescent="0.35">
      <c r="A2715">
        <v>44266</v>
      </c>
      <c r="B2715" s="1242">
        <v>45287</v>
      </c>
      <c r="C2715" s="1243">
        <v>0.49652777777777773</v>
      </c>
      <c r="D2715" t="s">
        <v>1131</v>
      </c>
      <c r="E2715" t="s">
        <v>1132</v>
      </c>
      <c r="F2715" t="s">
        <v>2657</v>
      </c>
      <c r="G2715" t="s">
        <v>2138</v>
      </c>
      <c r="H2715">
        <v>43.78</v>
      </c>
      <c r="I2715">
        <v>42.26</v>
      </c>
    </row>
    <row r="2716" spans="1:9" x14ac:dyDescent="0.35">
      <c r="A2716">
        <v>44267</v>
      </c>
      <c r="B2716" s="1242">
        <v>45287</v>
      </c>
      <c r="C2716" s="1243">
        <v>0.49652777777777773</v>
      </c>
      <c r="D2716" t="s">
        <v>1131</v>
      </c>
      <c r="E2716" t="s">
        <v>1132</v>
      </c>
      <c r="F2716" t="s">
        <v>2657</v>
      </c>
      <c r="G2716" t="s">
        <v>2143</v>
      </c>
      <c r="H2716">
        <v>43.77</v>
      </c>
      <c r="I2716">
        <v>42.24</v>
      </c>
    </row>
    <row r="2717" spans="1:9" x14ac:dyDescent="0.35">
      <c r="A2717">
        <v>44268</v>
      </c>
      <c r="B2717" s="1242">
        <v>45287</v>
      </c>
      <c r="C2717" s="1243">
        <v>0.49652777777777773</v>
      </c>
      <c r="D2717" t="s">
        <v>1131</v>
      </c>
      <c r="E2717" t="s">
        <v>1132</v>
      </c>
      <c r="F2717" t="s">
        <v>2657</v>
      </c>
      <c r="G2717" t="s">
        <v>2148</v>
      </c>
      <c r="H2717">
        <v>43.75</v>
      </c>
      <c r="I2717">
        <v>42.23</v>
      </c>
    </row>
    <row r="2718" spans="1:9" x14ac:dyDescent="0.35">
      <c r="A2718">
        <v>44269</v>
      </c>
      <c r="B2718" s="1242">
        <v>45287</v>
      </c>
      <c r="C2718" s="1243">
        <v>0.49652777777777773</v>
      </c>
      <c r="D2718" t="s">
        <v>1131</v>
      </c>
      <c r="E2718" t="s">
        <v>1132</v>
      </c>
      <c r="F2718" t="s">
        <v>2657</v>
      </c>
      <c r="G2718" t="s">
        <v>2153</v>
      </c>
      <c r="H2718">
        <v>43.74</v>
      </c>
      <c r="I2718">
        <v>42.22</v>
      </c>
    </row>
    <row r="2719" spans="1:9" x14ac:dyDescent="0.35">
      <c r="A2719">
        <v>44270</v>
      </c>
      <c r="B2719" s="1242">
        <v>45287</v>
      </c>
      <c r="C2719" s="1243">
        <v>0.49652777777777773</v>
      </c>
      <c r="D2719" t="s">
        <v>1131</v>
      </c>
      <c r="E2719" t="s">
        <v>1132</v>
      </c>
      <c r="F2719" t="s">
        <v>2657</v>
      </c>
      <c r="G2719" t="s">
        <v>2158</v>
      </c>
      <c r="H2719">
        <v>43.73</v>
      </c>
      <c r="I2719">
        <v>42.21</v>
      </c>
    </row>
    <row r="2720" spans="1:9" x14ac:dyDescent="0.35">
      <c r="A2720">
        <v>44271</v>
      </c>
      <c r="B2720" s="1242">
        <v>45287</v>
      </c>
      <c r="C2720" s="1243">
        <v>0.49652777777777773</v>
      </c>
      <c r="D2720" t="s">
        <v>1131</v>
      </c>
      <c r="E2720" t="s">
        <v>1132</v>
      </c>
      <c r="F2720" t="s">
        <v>2657</v>
      </c>
      <c r="G2720" t="s">
        <v>2163</v>
      </c>
      <c r="H2720">
        <v>43.71</v>
      </c>
      <c r="I2720">
        <v>42.2</v>
      </c>
    </row>
    <row r="2721" spans="1:9" x14ac:dyDescent="0.35">
      <c r="A2721">
        <v>44272</v>
      </c>
      <c r="B2721" s="1242">
        <v>45287</v>
      </c>
      <c r="C2721" s="1243">
        <v>0.49652777777777773</v>
      </c>
      <c r="D2721" t="s">
        <v>1131</v>
      </c>
      <c r="E2721" t="s">
        <v>1132</v>
      </c>
      <c r="F2721" t="s">
        <v>2657</v>
      </c>
      <c r="G2721" t="s">
        <v>2168</v>
      </c>
      <c r="H2721">
        <v>43.7</v>
      </c>
      <c r="I2721">
        <v>42.18</v>
      </c>
    </row>
    <row r="2722" spans="1:9" x14ac:dyDescent="0.35">
      <c r="A2722">
        <v>44273</v>
      </c>
      <c r="B2722" s="1242">
        <v>45287</v>
      </c>
      <c r="C2722" s="1243">
        <v>0.49652777777777773</v>
      </c>
      <c r="D2722" t="s">
        <v>1131</v>
      </c>
      <c r="E2722" t="s">
        <v>1132</v>
      </c>
      <c r="F2722" t="s">
        <v>2657</v>
      </c>
      <c r="G2722" t="s">
        <v>2173</v>
      </c>
      <c r="H2722">
        <v>43.69</v>
      </c>
      <c r="I2722">
        <v>42.17</v>
      </c>
    </row>
    <row r="2723" spans="1:9" x14ac:dyDescent="0.35">
      <c r="A2723">
        <v>44274</v>
      </c>
      <c r="B2723" s="1242">
        <v>45287</v>
      </c>
      <c r="C2723" s="1243">
        <v>0.49652777777777773</v>
      </c>
      <c r="D2723" t="s">
        <v>1131</v>
      </c>
      <c r="E2723" t="s">
        <v>1132</v>
      </c>
      <c r="F2723" t="s">
        <v>2657</v>
      </c>
      <c r="G2723" t="s">
        <v>2178</v>
      </c>
      <c r="H2723">
        <v>43.68</v>
      </c>
      <c r="I2723">
        <v>42.16</v>
      </c>
    </row>
    <row r="2724" spans="1:9" x14ac:dyDescent="0.35">
      <c r="A2724">
        <v>44275</v>
      </c>
      <c r="B2724" s="1242">
        <v>45287</v>
      </c>
      <c r="C2724" s="1243">
        <v>0.49652777777777773</v>
      </c>
      <c r="D2724" t="s">
        <v>1131</v>
      </c>
      <c r="E2724" t="s">
        <v>1132</v>
      </c>
      <c r="F2724" t="s">
        <v>2657</v>
      </c>
      <c r="G2724" t="s">
        <v>2183</v>
      </c>
      <c r="H2724">
        <v>43.66</v>
      </c>
      <c r="I2724">
        <v>42.15</v>
      </c>
    </row>
    <row r="2725" spans="1:9" x14ac:dyDescent="0.35">
      <c r="A2725">
        <v>44276</v>
      </c>
      <c r="B2725" s="1242">
        <v>45287</v>
      </c>
      <c r="C2725" s="1243">
        <v>0.49652777777777773</v>
      </c>
      <c r="D2725" t="s">
        <v>1131</v>
      </c>
      <c r="E2725" t="s">
        <v>1132</v>
      </c>
      <c r="F2725" t="s">
        <v>2657</v>
      </c>
      <c r="G2725" t="s">
        <v>2188</v>
      </c>
      <c r="H2725">
        <v>43.65</v>
      </c>
      <c r="I2725">
        <v>42.14</v>
      </c>
    </row>
    <row r="2726" spans="1:9" x14ac:dyDescent="0.35">
      <c r="A2726">
        <v>44277</v>
      </c>
      <c r="B2726" s="1242">
        <v>45287</v>
      </c>
      <c r="C2726" s="1243">
        <v>0.49652777777777773</v>
      </c>
      <c r="D2726" t="s">
        <v>1131</v>
      </c>
      <c r="E2726" t="s">
        <v>1132</v>
      </c>
      <c r="F2726" t="s">
        <v>2657</v>
      </c>
      <c r="G2726" t="s">
        <v>2193</v>
      </c>
      <c r="H2726">
        <v>43.64</v>
      </c>
      <c r="I2726">
        <v>42.13</v>
      </c>
    </row>
    <row r="2727" spans="1:9" x14ac:dyDescent="0.35">
      <c r="A2727">
        <v>44278</v>
      </c>
      <c r="B2727" s="1242">
        <v>45287</v>
      </c>
      <c r="C2727" s="1243">
        <v>0.49652777777777773</v>
      </c>
      <c r="D2727" t="s">
        <v>1131</v>
      </c>
      <c r="E2727" t="s">
        <v>1132</v>
      </c>
      <c r="F2727" t="s">
        <v>2657</v>
      </c>
      <c r="G2727" t="s">
        <v>2198</v>
      </c>
      <c r="H2727">
        <v>43.63</v>
      </c>
      <c r="I2727">
        <v>42.12</v>
      </c>
    </row>
    <row r="2728" spans="1:9" x14ac:dyDescent="0.35">
      <c r="A2728">
        <v>44279</v>
      </c>
      <c r="B2728" s="1242">
        <v>45287</v>
      </c>
      <c r="C2728" s="1243">
        <v>0.49652777777777773</v>
      </c>
      <c r="D2728" t="s">
        <v>1131</v>
      </c>
      <c r="E2728" t="s">
        <v>1132</v>
      </c>
      <c r="F2728" t="s">
        <v>2657</v>
      </c>
      <c r="G2728" t="s">
        <v>2203</v>
      </c>
      <c r="H2728">
        <v>43.62</v>
      </c>
      <c r="I2728">
        <v>42.11</v>
      </c>
    </row>
    <row r="2729" spans="1:9" x14ac:dyDescent="0.35">
      <c r="A2729">
        <v>44280</v>
      </c>
      <c r="B2729" s="1242">
        <v>45287</v>
      </c>
      <c r="C2729" s="1243">
        <v>0.49652777777777773</v>
      </c>
      <c r="D2729" t="s">
        <v>1131</v>
      </c>
      <c r="E2729" t="s">
        <v>1132</v>
      </c>
      <c r="F2729" t="s">
        <v>2657</v>
      </c>
      <c r="G2729" t="s">
        <v>2208</v>
      </c>
      <c r="H2729">
        <v>43.61</v>
      </c>
      <c r="I2729">
        <v>42.1</v>
      </c>
    </row>
    <row r="2730" spans="1:9" x14ac:dyDescent="0.35">
      <c r="A2730">
        <v>44281</v>
      </c>
      <c r="B2730" s="1242">
        <v>45287</v>
      </c>
      <c r="C2730" s="1243">
        <v>0.49652777777777773</v>
      </c>
      <c r="D2730" t="s">
        <v>1131</v>
      </c>
      <c r="E2730" t="s">
        <v>1132</v>
      </c>
      <c r="F2730" t="s">
        <v>2657</v>
      </c>
      <c r="G2730" t="s">
        <v>2213</v>
      </c>
      <c r="H2730">
        <v>43.59</v>
      </c>
      <c r="I2730">
        <v>42.09</v>
      </c>
    </row>
    <row r="2731" spans="1:9" x14ac:dyDescent="0.35">
      <c r="A2731">
        <v>44282</v>
      </c>
      <c r="B2731" s="1242">
        <v>45287</v>
      </c>
      <c r="C2731" s="1243">
        <v>0.49652777777777773</v>
      </c>
      <c r="D2731" t="s">
        <v>1131</v>
      </c>
      <c r="E2731" t="s">
        <v>1132</v>
      </c>
      <c r="F2731" t="s">
        <v>2657</v>
      </c>
      <c r="G2731" t="s">
        <v>2218</v>
      </c>
      <c r="H2731">
        <v>43.58</v>
      </c>
      <c r="I2731">
        <v>42.08</v>
      </c>
    </row>
    <row r="2732" spans="1:9" x14ac:dyDescent="0.35">
      <c r="A2732">
        <v>44283</v>
      </c>
      <c r="B2732" s="1242">
        <v>45287</v>
      </c>
      <c r="C2732" s="1243">
        <v>0.49652777777777773</v>
      </c>
      <c r="D2732" t="s">
        <v>1131</v>
      </c>
      <c r="E2732" t="s">
        <v>1132</v>
      </c>
      <c r="F2732" t="s">
        <v>2657</v>
      </c>
      <c r="G2732" t="s">
        <v>2223</v>
      </c>
      <c r="H2732">
        <v>43.57</v>
      </c>
      <c r="I2732">
        <v>42.07</v>
      </c>
    </row>
    <row r="2733" spans="1:9" x14ac:dyDescent="0.35">
      <c r="A2733">
        <v>44284</v>
      </c>
      <c r="B2733" s="1242">
        <v>45287</v>
      </c>
      <c r="C2733" s="1243">
        <v>0.49652777777777773</v>
      </c>
      <c r="D2733" t="s">
        <v>1131</v>
      </c>
      <c r="E2733" t="s">
        <v>1132</v>
      </c>
      <c r="F2733" t="s">
        <v>2657</v>
      </c>
      <c r="G2733" t="s">
        <v>2228</v>
      </c>
      <c r="H2733">
        <v>43.56</v>
      </c>
      <c r="I2733">
        <v>42.06</v>
      </c>
    </row>
    <row r="2734" spans="1:9" x14ac:dyDescent="0.35">
      <c r="A2734">
        <v>44285</v>
      </c>
      <c r="B2734" s="1242">
        <v>45287</v>
      </c>
      <c r="C2734" s="1243">
        <v>0.49652777777777773</v>
      </c>
      <c r="D2734" t="s">
        <v>1131</v>
      </c>
      <c r="E2734" t="s">
        <v>1132</v>
      </c>
      <c r="F2734" t="s">
        <v>2657</v>
      </c>
      <c r="G2734" t="s">
        <v>2233</v>
      </c>
      <c r="H2734">
        <v>43.55</v>
      </c>
      <c r="I2734">
        <v>42.05</v>
      </c>
    </row>
    <row r="2735" spans="1:9" x14ac:dyDescent="0.35">
      <c r="A2735">
        <v>44286</v>
      </c>
      <c r="B2735" s="1242">
        <v>45287</v>
      </c>
      <c r="C2735" s="1243">
        <v>0.49652777777777773</v>
      </c>
      <c r="D2735" t="s">
        <v>1131</v>
      </c>
      <c r="E2735" t="s">
        <v>1132</v>
      </c>
      <c r="F2735" t="s">
        <v>2657</v>
      </c>
      <c r="G2735" t="s">
        <v>2238</v>
      </c>
      <c r="H2735">
        <v>43.54</v>
      </c>
      <c r="I2735">
        <v>42.04</v>
      </c>
    </row>
    <row r="2736" spans="1:9" x14ac:dyDescent="0.35">
      <c r="A2736">
        <v>44287</v>
      </c>
      <c r="B2736" s="1242">
        <v>45287</v>
      </c>
      <c r="C2736" s="1243">
        <v>0.49652777777777773</v>
      </c>
      <c r="D2736" t="s">
        <v>1131</v>
      </c>
      <c r="E2736" t="s">
        <v>1132</v>
      </c>
      <c r="F2736" t="s">
        <v>2657</v>
      </c>
      <c r="G2736" t="s">
        <v>2243</v>
      </c>
      <c r="H2736">
        <v>43.53</v>
      </c>
      <c r="I2736">
        <v>42.03</v>
      </c>
    </row>
    <row r="2737" spans="1:9" x14ac:dyDescent="0.35">
      <c r="A2737">
        <v>44288</v>
      </c>
      <c r="B2737" s="1242">
        <v>45287</v>
      </c>
      <c r="C2737" s="1243">
        <v>0.49652777777777773</v>
      </c>
      <c r="D2737" t="s">
        <v>1131</v>
      </c>
      <c r="E2737" t="s">
        <v>1132</v>
      </c>
      <c r="F2737" t="s">
        <v>2657</v>
      </c>
      <c r="G2737" t="s">
        <v>2248</v>
      </c>
      <c r="H2737">
        <v>43.52</v>
      </c>
      <c r="I2737">
        <v>42.02</v>
      </c>
    </row>
    <row r="2738" spans="1:9" x14ac:dyDescent="0.35">
      <c r="A2738">
        <v>44289</v>
      </c>
      <c r="B2738" s="1242">
        <v>45287</v>
      </c>
      <c r="C2738" s="1243">
        <v>0.49652777777777773</v>
      </c>
      <c r="D2738" t="s">
        <v>1131</v>
      </c>
      <c r="E2738" t="s">
        <v>1132</v>
      </c>
      <c r="F2738" t="s">
        <v>2657</v>
      </c>
      <c r="G2738" t="s">
        <v>2253</v>
      </c>
      <c r="H2738">
        <v>43.51</v>
      </c>
      <c r="I2738">
        <v>42.01</v>
      </c>
    </row>
    <row r="2739" spans="1:9" x14ac:dyDescent="0.35">
      <c r="A2739">
        <v>44290</v>
      </c>
      <c r="B2739" s="1242">
        <v>45287</v>
      </c>
      <c r="C2739" s="1243">
        <v>0.49652777777777773</v>
      </c>
      <c r="D2739" t="s">
        <v>1131</v>
      </c>
      <c r="E2739" t="s">
        <v>1132</v>
      </c>
      <c r="F2739" t="s">
        <v>2657</v>
      </c>
      <c r="G2739" t="s">
        <v>2258</v>
      </c>
      <c r="H2739">
        <v>43.5</v>
      </c>
      <c r="I2739">
        <v>42</v>
      </c>
    </row>
    <row r="2740" spans="1:9" x14ac:dyDescent="0.35">
      <c r="A2740">
        <v>44291</v>
      </c>
      <c r="B2740" s="1242">
        <v>45287</v>
      </c>
      <c r="C2740" s="1243">
        <v>0.49652777777777773</v>
      </c>
      <c r="D2740" t="s">
        <v>1131</v>
      </c>
      <c r="E2740" t="s">
        <v>1132</v>
      </c>
      <c r="F2740" t="s">
        <v>2657</v>
      </c>
      <c r="G2740" t="s">
        <v>2263</v>
      </c>
      <c r="H2740">
        <v>43.49</v>
      </c>
      <c r="I2740">
        <v>41.99</v>
      </c>
    </row>
    <row r="2741" spans="1:9" x14ac:dyDescent="0.35">
      <c r="A2741">
        <v>44292</v>
      </c>
      <c r="B2741" s="1242">
        <v>45287</v>
      </c>
      <c r="C2741" s="1243">
        <v>0.49652777777777773</v>
      </c>
      <c r="D2741" t="s">
        <v>1131</v>
      </c>
      <c r="E2741" t="s">
        <v>1132</v>
      </c>
      <c r="F2741" t="s">
        <v>2657</v>
      </c>
      <c r="G2741" t="s">
        <v>2268</v>
      </c>
      <c r="H2741">
        <v>43.48</v>
      </c>
      <c r="I2741">
        <v>41.98</v>
      </c>
    </row>
    <row r="2742" spans="1:9" x14ac:dyDescent="0.35">
      <c r="A2742">
        <v>44293</v>
      </c>
      <c r="B2742" s="1242">
        <v>45287</v>
      </c>
      <c r="C2742" s="1243">
        <v>0.49652777777777773</v>
      </c>
      <c r="D2742" t="s">
        <v>1131</v>
      </c>
      <c r="E2742" t="s">
        <v>1132</v>
      </c>
      <c r="F2742" t="s">
        <v>2657</v>
      </c>
      <c r="G2742" t="s">
        <v>2273</v>
      </c>
      <c r="H2742">
        <v>43.47</v>
      </c>
      <c r="I2742">
        <v>41.97</v>
      </c>
    </row>
    <row r="2743" spans="1:9" x14ac:dyDescent="0.35">
      <c r="A2743">
        <v>44294</v>
      </c>
      <c r="B2743" s="1242">
        <v>45287</v>
      </c>
      <c r="C2743" s="1243">
        <v>0.49652777777777773</v>
      </c>
      <c r="D2743" t="s">
        <v>1131</v>
      </c>
      <c r="E2743" t="s">
        <v>1132</v>
      </c>
      <c r="F2743" t="s">
        <v>2657</v>
      </c>
      <c r="G2743" t="s">
        <v>2278</v>
      </c>
      <c r="H2743">
        <v>43.46</v>
      </c>
      <c r="I2743">
        <v>41.96</v>
      </c>
    </row>
    <row r="2744" spans="1:9" x14ac:dyDescent="0.35">
      <c r="A2744">
        <v>44295</v>
      </c>
      <c r="B2744" s="1242">
        <v>45287</v>
      </c>
      <c r="C2744" s="1243">
        <v>0.49652777777777773</v>
      </c>
      <c r="D2744" t="s">
        <v>1131</v>
      </c>
      <c r="E2744" t="s">
        <v>1132</v>
      </c>
      <c r="F2744" t="s">
        <v>2657</v>
      </c>
      <c r="G2744" t="s">
        <v>2283</v>
      </c>
      <c r="H2744">
        <v>43.45</v>
      </c>
      <c r="I2744">
        <v>41.95</v>
      </c>
    </row>
    <row r="2745" spans="1:9" x14ac:dyDescent="0.35">
      <c r="A2745">
        <v>44296</v>
      </c>
      <c r="B2745" s="1242">
        <v>45287</v>
      </c>
      <c r="C2745" s="1243">
        <v>0.49652777777777773</v>
      </c>
      <c r="D2745" t="s">
        <v>1131</v>
      </c>
      <c r="E2745" t="s">
        <v>1132</v>
      </c>
      <c r="F2745" t="s">
        <v>2657</v>
      </c>
      <c r="G2745" t="s">
        <v>2288</v>
      </c>
      <c r="H2745">
        <v>43.44</v>
      </c>
      <c r="I2745">
        <v>41.94</v>
      </c>
    </row>
    <row r="2746" spans="1:9" x14ac:dyDescent="0.35">
      <c r="A2746">
        <v>44297</v>
      </c>
      <c r="B2746" s="1242">
        <v>45287</v>
      </c>
      <c r="C2746" s="1243">
        <v>0.49652777777777773</v>
      </c>
      <c r="D2746" t="s">
        <v>1131</v>
      </c>
      <c r="E2746" t="s">
        <v>1132</v>
      </c>
      <c r="F2746" t="s">
        <v>2657</v>
      </c>
      <c r="G2746" t="s">
        <v>2293</v>
      </c>
      <c r="H2746">
        <v>43.43</v>
      </c>
      <c r="I2746">
        <v>41.93</v>
      </c>
    </row>
    <row r="2747" spans="1:9" x14ac:dyDescent="0.35">
      <c r="A2747">
        <v>44298</v>
      </c>
      <c r="B2747" s="1242">
        <v>45287</v>
      </c>
      <c r="C2747" s="1243">
        <v>0.49652777777777773</v>
      </c>
      <c r="D2747" t="s">
        <v>1131</v>
      </c>
      <c r="E2747" t="s">
        <v>1132</v>
      </c>
      <c r="F2747" t="s">
        <v>2657</v>
      </c>
      <c r="G2747" t="s">
        <v>2298</v>
      </c>
      <c r="H2747">
        <v>43.42</v>
      </c>
      <c r="I2747">
        <v>41.92</v>
      </c>
    </row>
    <row r="2748" spans="1:9" x14ac:dyDescent="0.35">
      <c r="A2748">
        <v>44299</v>
      </c>
      <c r="B2748" s="1242">
        <v>45287</v>
      </c>
      <c r="C2748" s="1243">
        <v>0.49652777777777773</v>
      </c>
      <c r="D2748" t="s">
        <v>1131</v>
      </c>
      <c r="E2748" t="s">
        <v>1132</v>
      </c>
      <c r="F2748" t="s">
        <v>2657</v>
      </c>
      <c r="G2748" t="s">
        <v>2303</v>
      </c>
      <c r="H2748">
        <v>43.41</v>
      </c>
      <c r="I2748">
        <v>41.92</v>
      </c>
    </row>
    <row r="2749" spans="1:9" x14ac:dyDescent="0.35">
      <c r="A2749">
        <v>44300</v>
      </c>
      <c r="B2749" s="1242">
        <v>45287</v>
      </c>
      <c r="C2749" s="1243">
        <v>0.49652777777777773</v>
      </c>
      <c r="D2749" t="s">
        <v>1131</v>
      </c>
      <c r="E2749" t="s">
        <v>1132</v>
      </c>
      <c r="F2749" t="s">
        <v>2657</v>
      </c>
      <c r="G2749" t="s">
        <v>2308</v>
      </c>
      <c r="H2749">
        <v>43.4</v>
      </c>
      <c r="I2749">
        <v>41.91</v>
      </c>
    </row>
    <row r="2750" spans="1:9" x14ac:dyDescent="0.35">
      <c r="A2750">
        <v>44301</v>
      </c>
      <c r="B2750" s="1242">
        <v>45287</v>
      </c>
      <c r="C2750" s="1243">
        <v>0.49652777777777773</v>
      </c>
      <c r="D2750" t="s">
        <v>1131</v>
      </c>
      <c r="E2750" t="s">
        <v>1132</v>
      </c>
      <c r="F2750" t="s">
        <v>2657</v>
      </c>
      <c r="G2750" t="s">
        <v>2313</v>
      </c>
      <c r="H2750">
        <v>43.39</v>
      </c>
      <c r="I2750">
        <v>41.9</v>
      </c>
    </row>
    <row r="2751" spans="1:9" x14ac:dyDescent="0.35">
      <c r="A2751">
        <v>44302</v>
      </c>
      <c r="B2751" s="1242">
        <v>45287</v>
      </c>
      <c r="C2751" s="1243">
        <v>0.49652777777777773</v>
      </c>
      <c r="D2751" t="s">
        <v>1131</v>
      </c>
      <c r="E2751" t="s">
        <v>1132</v>
      </c>
      <c r="F2751" t="s">
        <v>2657</v>
      </c>
      <c r="G2751" t="s">
        <v>2318</v>
      </c>
      <c r="H2751">
        <v>43.38</v>
      </c>
      <c r="I2751">
        <v>41.89</v>
      </c>
    </row>
    <row r="2752" spans="1:9" x14ac:dyDescent="0.35">
      <c r="A2752">
        <v>44303</v>
      </c>
      <c r="B2752" s="1242">
        <v>45287</v>
      </c>
      <c r="C2752" s="1243">
        <v>0.49652777777777773</v>
      </c>
      <c r="D2752" t="s">
        <v>1131</v>
      </c>
      <c r="E2752" t="s">
        <v>1132</v>
      </c>
      <c r="F2752" t="s">
        <v>2657</v>
      </c>
      <c r="G2752" t="s">
        <v>2323</v>
      </c>
      <c r="H2752">
        <v>43.37</v>
      </c>
      <c r="I2752">
        <v>41.88</v>
      </c>
    </row>
    <row r="2753" spans="1:9" x14ac:dyDescent="0.35">
      <c r="A2753">
        <v>44304</v>
      </c>
      <c r="B2753" s="1242">
        <v>45287</v>
      </c>
      <c r="C2753" s="1243">
        <v>0.49652777777777773</v>
      </c>
      <c r="D2753" t="s">
        <v>1131</v>
      </c>
      <c r="E2753" t="s">
        <v>1132</v>
      </c>
      <c r="F2753" t="s">
        <v>2657</v>
      </c>
      <c r="G2753" t="s">
        <v>2328</v>
      </c>
      <c r="H2753">
        <v>43.36</v>
      </c>
      <c r="I2753">
        <v>41.87</v>
      </c>
    </row>
    <row r="2754" spans="1:9" x14ac:dyDescent="0.35">
      <c r="A2754">
        <v>44305</v>
      </c>
      <c r="B2754" s="1242">
        <v>45287</v>
      </c>
      <c r="C2754" s="1243">
        <v>0.49652777777777773</v>
      </c>
      <c r="D2754" t="s">
        <v>1131</v>
      </c>
      <c r="E2754" t="s">
        <v>1132</v>
      </c>
      <c r="F2754" t="s">
        <v>2657</v>
      </c>
      <c r="G2754" t="s">
        <v>2333</v>
      </c>
      <c r="H2754">
        <v>43.35</v>
      </c>
      <c r="I2754">
        <v>41.86</v>
      </c>
    </row>
    <row r="2755" spans="1:9" x14ac:dyDescent="0.35">
      <c r="A2755">
        <v>44306</v>
      </c>
      <c r="B2755" s="1242">
        <v>45287</v>
      </c>
      <c r="C2755" s="1243">
        <v>0.49652777777777773</v>
      </c>
      <c r="D2755" t="s">
        <v>1131</v>
      </c>
      <c r="E2755" t="s">
        <v>1132</v>
      </c>
      <c r="F2755" t="s">
        <v>2657</v>
      </c>
      <c r="G2755" t="s">
        <v>2338</v>
      </c>
      <c r="H2755">
        <v>43.34</v>
      </c>
      <c r="I2755">
        <v>41.86</v>
      </c>
    </row>
    <row r="2756" spans="1:9" x14ac:dyDescent="0.35">
      <c r="A2756">
        <v>44307</v>
      </c>
      <c r="B2756" s="1242">
        <v>45287</v>
      </c>
      <c r="C2756" s="1243">
        <v>0.49652777777777773</v>
      </c>
      <c r="D2756" t="s">
        <v>1131</v>
      </c>
      <c r="E2756" t="s">
        <v>1132</v>
      </c>
      <c r="F2756" t="s">
        <v>2657</v>
      </c>
      <c r="G2756" t="s">
        <v>2343</v>
      </c>
      <c r="H2756">
        <v>43.34</v>
      </c>
      <c r="I2756">
        <v>41.85</v>
      </c>
    </row>
    <row r="2757" spans="1:9" x14ac:dyDescent="0.35">
      <c r="A2757">
        <v>44308</v>
      </c>
      <c r="B2757" s="1242">
        <v>45287</v>
      </c>
      <c r="C2757" s="1243">
        <v>0.49652777777777773</v>
      </c>
      <c r="D2757" t="s">
        <v>1131</v>
      </c>
      <c r="E2757" t="s">
        <v>1132</v>
      </c>
      <c r="F2757" t="s">
        <v>2657</v>
      </c>
      <c r="G2757" t="s">
        <v>2348</v>
      </c>
      <c r="H2757">
        <v>43.33</v>
      </c>
      <c r="I2757">
        <v>41.84</v>
      </c>
    </row>
    <row r="2758" spans="1:9" x14ac:dyDescent="0.35">
      <c r="A2758">
        <v>44309</v>
      </c>
      <c r="B2758" s="1242">
        <v>45287</v>
      </c>
      <c r="C2758" s="1243">
        <v>0.49652777777777773</v>
      </c>
      <c r="D2758" t="s">
        <v>1131</v>
      </c>
      <c r="E2758" t="s">
        <v>1132</v>
      </c>
      <c r="F2758" t="s">
        <v>2657</v>
      </c>
      <c r="G2758" t="s">
        <v>2353</v>
      </c>
      <c r="H2758">
        <v>43.32</v>
      </c>
      <c r="I2758">
        <v>41.83</v>
      </c>
    </row>
    <row r="2759" spans="1:9" x14ac:dyDescent="0.35">
      <c r="A2759">
        <v>44310</v>
      </c>
      <c r="B2759" s="1242">
        <v>45287</v>
      </c>
      <c r="C2759" s="1243">
        <v>0.49652777777777773</v>
      </c>
      <c r="D2759" t="s">
        <v>1131</v>
      </c>
      <c r="E2759" t="s">
        <v>1132</v>
      </c>
      <c r="F2759" t="s">
        <v>2657</v>
      </c>
      <c r="G2759" t="s">
        <v>2358</v>
      </c>
      <c r="H2759">
        <v>43.31</v>
      </c>
      <c r="I2759">
        <v>41.82</v>
      </c>
    </row>
    <row r="2760" spans="1:9" x14ac:dyDescent="0.35">
      <c r="A2760">
        <v>44311</v>
      </c>
      <c r="B2760" s="1242">
        <v>45287</v>
      </c>
      <c r="C2760" s="1243">
        <v>0.49652777777777773</v>
      </c>
      <c r="D2760" t="s">
        <v>1131</v>
      </c>
      <c r="E2760" t="s">
        <v>1132</v>
      </c>
      <c r="F2760" t="s">
        <v>2657</v>
      </c>
      <c r="G2760" t="s">
        <v>2363</v>
      </c>
      <c r="H2760">
        <v>43.3</v>
      </c>
      <c r="I2760">
        <v>41.82</v>
      </c>
    </row>
    <row r="2761" spans="1:9" x14ac:dyDescent="0.35">
      <c r="A2761">
        <v>44312</v>
      </c>
      <c r="B2761" s="1242">
        <v>45287</v>
      </c>
      <c r="C2761" s="1243">
        <v>0.49652777777777773</v>
      </c>
      <c r="D2761" t="s">
        <v>1131</v>
      </c>
      <c r="E2761" t="s">
        <v>1132</v>
      </c>
      <c r="F2761" t="s">
        <v>2657</v>
      </c>
      <c r="G2761" t="s">
        <v>2368</v>
      </c>
      <c r="H2761">
        <v>43.29</v>
      </c>
      <c r="I2761">
        <v>41.81</v>
      </c>
    </row>
    <row r="2762" spans="1:9" x14ac:dyDescent="0.35">
      <c r="A2762">
        <v>44313</v>
      </c>
      <c r="B2762" s="1242">
        <v>45287</v>
      </c>
      <c r="C2762" s="1243">
        <v>0.49652777777777773</v>
      </c>
      <c r="D2762" t="s">
        <v>1131</v>
      </c>
      <c r="E2762" t="s">
        <v>1132</v>
      </c>
      <c r="F2762" t="s">
        <v>2657</v>
      </c>
      <c r="G2762" t="s">
        <v>2373</v>
      </c>
      <c r="H2762">
        <v>43.28</v>
      </c>
      <c r="I2762">
        <v>41.8</v>
      </c>
    </row>
    <row r="2763" spans="1:9" x14ac:dyDescent="0.35">
      <c r="A2763">
        <v>44314</v>
      </c>
      <c r="B2763" s="1242">
        <v>45287</v>
      </c>
      <c r="C2763" s="1243">
        <v>0.49652777777777773</v>
      </c>
      <c r="D2763" t="s">
        <v>1131</v>
      </c>
      <c r="E2763" t="s">
        <v>1132</v>
      </c>
      <c r="F2763" t="s">
        <v>2657</v>
      </c>
      <c r="G2763" t="s">
        <v>2378</v>
      </c>
      <c r="H2763">
        <v>43.28</v>
      </c>
      <c r="I2763">
        <v>41.79</v>
      </c>
    </row>
    <row r="2764" spans="1:9" x14ac:dyDescent="0.35">
      <c r="A2764">
        <v>44315</v>
      </c>
      <c r="B2764" s="1242">
        <v>45287</v>
      </c>
      <c r="C2764" s="1243">
        <v>0.49652777777777773</v>
      </c>
      <c r="D2764" t="s">
        <v>1131</v>
      </c>
      <c r="E2764" t="s">
        <v>1132</v>
      </c>
      <c r="F2764" t="s">
        <v>2657</v>
      </c>
      <c r="G2764" t="s">
        <v>2383</v>
      </c>
      <c r="H2764">
        <v>43.27</v>
      </c>
      <c r="I2764">
        <v>41.79</v>
      </c>
    </row>
    <row r="2765" spans="1:9" x14ac:dyDescent="0.35">
      <c r="A2765">
        <v>44316</v>
      </c>
      <c r="B2765" s="1242">
        <v>45287</v>
      </c>
      <c r="C2765" s="1243">
        <v>0.49652777777777773</v>
      </c>
      <c r="D2765" t="s">
        <v>1131</v>
      </c>
      <c r="E2765" t="s">
        <v>1132</v>
      </c>
      <c r="F2765" t="s">
        <v>2657</v>
      </c>
      <c r="G2765" t="s">
        <v>2388</v>
      </c>
      <c r="H2765">
        <v>43.26</v>
      </c>
      <c r="I2765">
        <v>41.78</v>
      </c>
    </row>
    <row r="2766" spans="1:9" x14ac:dyDescent="0.35">
      <c r="A2766">
        <v>44317</v>
      </c>
      <c r="B2766" s="1242">
        <v>45287</v>
      </c>
      <c r="C2766" s="1243">
        <v>0.49652777777777773</v>
      </c>
      <c r="D2766" t="s">
        <v>1131</v>
      </c>
      <c r="E2766" t="s">
        <v>1132</v>
      </c>
      <c r="F2766" t="s">
        <v>2657</v>
      </c>
      <c r="G2766" t="s">
        <v>2393</v>
      </c>
      <c r="H2766">
        <v>43.25</v>
      </c>
      <c r="I2766">
        <v>41.77</v>
      </c>
    </row>
    <row r="2767" spans="1:9" x14ac:dyDescent="0.35">
      <c r="A2767">
        <v>44318</v>
      </c>
      <c r="B2767" s="1242">
        <v>45287</v>
      </c>
      <c r="C2767" s="1243">
        <v>0.49652777777777773</v>
      </c>
      <c r="D2767" t="s">
        <v>1131</v>
      </c>
      <c r="E2767" t="s">
        <v>1132</v>
      </c>
      <c r="F2767" t="s">
        <v>2657</v>
      </c>
      <c r="G2767" t="s">
        <v>2398</v>
      </c>
      <c r="H2767">
        <v>43.24</v>
      </c>
      <c r="I2767">
        <v>41.77</v>
      </c>
    </row>
    <row r="2768" spans="1:9" x14ac:dyDescent="0.35">
      <c r="A2768">
        <v>44319</v>
      </c>
      <c r="B2768" s="1242">
        <v>45287</v>
      </c>
      <c r="C2768" s="1243">
        <v>0.49652777777777773</v>
      </c>
      <c r="D2768" t="s">
        <v>1131</v>
      </c>
      <c r="E2768" t="s">
        <v>1132</v>
      </c>
      <c r="F2768" t="s">
        <v>2657</v>
      </c>
      <c r="G2768" t="s">
        <v>2403</v>
      </c>
      <c r="H2768">
        <v>43.24</v>
      </c>
      <c r="I2768">
        <v>41.76</v>
      </c>
    </row>
    <row r="2769" spans="1:9" x14ac:dyDescent="0.35">
      <c r="A2769">
        <v>44320</v>
      </c>
      <c r="B2769" s="1242">
        <v>45287</v>
      </c>
      <c r="C2769" s="1243">
        <v>0.49652777777777773</v>
      </c>
      <c r="D2769" t="s">
        <v>1131</v>
      </c>
      <c r="E2769" t="s">
        <v>1132</v>
      </c>
      <c r="F2769" t="s">
        <v>2657</v>
      </c>
      <c r="G2769" t="s">
        <v>2408</v>
      </c>
      <c r="H2769">
        <v>43.23</v>
      </c>
      <c r="I2769">
        <v>41.75</v>
      </c>
    </row>
    <row r="2770" spans="1:9" x14ac:dyDescent="0.35">
      <c r="A2770">
        <v>44321</v>
      </c>
      <c r="B2770" s="1242">
        <v>45287</v>
      </c>
      <c r="C2770" s="1243">
        <v>0.49652777777777773</v>
      </c>
      <c r="D2770" t="s">
        <v>1131</v>
      </c>
      <c r="E2770" t="s">
        <v>1132</v>
      </c>
      <c r="F2770" t="s">
        <v>2657</v>
      </c>
      <c r="G2770" t="s">
        <v>2413</v>
      </c>
      <c r="H2770">
        <v>43.22</v>
      </c>
      <c r="I2770">
        <v>41.74</v>
      </c>
    </row>
    <row r="2771" spans="1:9" x14ac:dyDescent="0.35">
      <c r="A2771">
        <v>44322</v>
      </c>
      <c r="B2771" s="1242">
        <v>45287</v>
      </c>
      <c r="C2771" s="1243">
        <v>0.49652777777777773</v>
      </c>
      <c r="D2771" t="s">
        <v>1131</v>
      </c>
      <c r="E2771" t="s">
        <v>1132</v>
      </c>
      <c r="F2771" t="s">
        <v>2657</v>
      </c>
      <c r="G2771" t="s">
        <v>2417</v>
      </c>
      <c r="H2771">
        <v>43.21</v>
      </c>
      <c r="I2771">
        <v>41.74</v>
      </c>
    </row>
    <row r="2772" spans="1:9" x14ac:dyDescent="0.35">
      <c r="A2772">
        <v>44323</v>
      </c>
      <c r="B2772" s="1242">
        <v>45287</v>
      </c>
      <c r="C2772" s="1243">
        <v>0.49652777777777773</v>
      </c>
      <c r="D2772" t="s">
        <v>1131</v>
      </c>
      <c r="E2772" t="s">
        <v>1132</v>
      </c>
      <c r="F2772" t="s">
        <v>2657</v>
      </c>
      <c r="G2772" t="s">
        <v>2422</v>
      </c>
      <c r="H2772">
        <v>43.21</v>
      </c>
      <c r="I2772">
        <v>41.73</v>
      </c>
    </row>
    <row r="2773" spans="1:9" x14ac:dyDescent="0.35">
      <c r="A2773">
        <v>44324</v>
      </c>
      <c r="B2773" s="1242">
        <v>45287</v>
      </c>
      <c r="C2773" s="1243">
        <v>0.49652777777777773</v>
      </c>
      <c r="D2773" t="s">
        <v>1131</v>
      </c>
      <c r="E2773" t="s">
        <v>1132</v>
      </c>
      <c r="F2773" t="s">
        <v>2657</v>
      </c>
      <c r="G2773" t="s">
        <v>2427</v>
      </c>
      <c r="H2773">
        <v>43.2</v>
      </c>
      <c r="I2773">
        <v>41.72</v>
      </c>
    </row>
    <row r="2774" spans="1:9" x14ac:dyDescent="0.35">
      <c r="A2774">
        <v>44325</v>
      </c>
      <c r="B2774" s="1242">
        <v>45287</v>
      </c>
      <c r="C2774" s="1243">
        <v>0.49652777777777773</v>
      </c>
      <c r="D2774" t="s">
        <v>1131</v>
      </c>
      <c r="E2774" t="s">
        <v>1132</v>
      </c>
      <c r="F2774" t="s">
        <v>2657</v>
      </c>
      <c r="G2774" t="s">
        <v>2432</v>
      </c>
      <c r="H2774">
        <v>43.19</v>
      </c>
      <c r="I2774">
        <v>41.72</v>
      </c>
    </row>
    <row r="2775" spans="1:9" x14ac:dyDescent="0.35">
      <c r="A2775">
        <v>44326</v>
      </c>
      <c r="B2775" s="1242">
        <v>45287</v>
      </c>
      <c r="C2775" s="1243">
        <v>0.49652777777777773</v>
      </c>
      <c r="D2775" t="s">
        <v>1131</v>
      </c>
      <c r="E2775" t="s">
        <v>1132</v>
      </c>
      <c r="F2775" t="s">
        <v>2657</v>
      </c>
      <c r="G2775" t="s">
        <v>2437</v>
      </c>
      <c r="H2775">
        <v>43.18</v>
      </c>
      <c r="I2775">
        <v>41.71</v>
      </c>
    </row>
    <row r="2776" spans="1:9" x14ac:dyDescent="0.35">
      <c r="A2776">
        <v>44327</v>
      </c>
      <c r="B2776" s="1242">
        <v>45287</v>
      </c>
      <c r="C2776" s="1243">
        <v>0.49652777777777773</v>
      </c>
      <c r="D2776" t="s">
        <v>1131</v>
      </c>
      <c r="E2776" t="s">
        <v>1132</v>
      </c>
      <c r="F2776" t="s">
        <v>2657</v>
      </c>
      <c r="G2776" t="s">
        <v>2442</v>
      </c>
      <c r="H2776">
        <v>43.18</v>
      </c>
      <c r="I2776">
        <v>41.7</v>
      </c>
    </row>
    <row r="2777" spans="1:9" x14ac:dyDescent="0.35">
      <c r="A2777">
        <v>44328</v>
      </c>
      <c r="B2777" s="1242">
        <v>45287</v>
      </c>
      <c r="C2777" s="1243">
        <v>0.49652777777777773</v>
      </c>
      <c r="D2777" t="s">
        <v>1131</v>
      </c>
      <c r="E2777" t="s">
        <v>1132</v>
      </c>
      <c r="F2777" t="s">
        <v>2657</v>
      </c>
      <c r="G2777" t="s">
        <v>2447</v>
      </c>
      <c r="H2777">
        <v>43.17</v>
      </c>
      <c r="I2777">
        <v>41.7</v>
      </c>
    </row>
    <row r="2778" spans="1:9" x14ac:dyDescent="0.35">
      <c r="A2778">
        <v>44329</v>
      </c>
      <c r="B2778" s="1242">
        <v>45287</v>
      </c>
      <c r="C2778" s="1243">
        <v>0.49652777777777773</v>
      </c>
      <c r="D2778" t="s">
        <v>1131</v>
      </c>
      <c r="E2778" t="s">
        <v>1132</v>
      </c>
      <c r="F2778" t="s">
        <v>2657</v>
      </c>
      <c r="G2778" t="s">
        <v>2452</v>
      </c>
      <c r="H2778">
        <v>43.16</v>
      </c>
      <c r="I2778">
        <v>41.69</v>
      </c>
    </row>
    <row r="2779" spans="1:9" x14ac:dyDescent="0.35">
      <c r="A2779">
        <v>44330</v>
      </c>
      <c r="B2779" s="1242">
        <v>45287</v>
      </c>
      <c r="C2779" s="1243">
        <v>0.49652777777777773</v>
      </c>
      <c r="D2779" t="s">
        <v>1131</v>
      </c>
      <c r="E2779" t="s">
        <v>1132</v>
      </c>
      <c r="F2779" t="s">
        <v>2657</v>
      </c>
      <c r="G2779" t="s">
        <v>2457</v>
      </c>
      <c r="H2779">
        <v>43.15</v>
      </c>
      <c r="I2779">
        <v>41.68</v>
      </c>
    </row>
    <row r="2780" spans="1:9" x14ac:dyDescent="0.35">
      <c r="A2780">
        <v>44331</v>
      </c>
      <c r="B2780" s="1242">
        <v>45287</v>
      </c>
      <c r="C2780" s="1243">
        <v>0.49652777777777773</v>
      </c>
      <c r="D2780" t="s">
        <v>1131</v>
      </c>
      <c r="E2780" t="s">
        <v>1132</v>
      </c>
      <c r="F2780" t="s">
        <v>2657</v>
      </c>
      <c r="G2780" t="s">
        <v>2462</v>
      </c>
      <c r="H2780">
        <v>43.15</v>
      </c>
      <c r="I2780">
        <v>41.68</v>
      </c>
    </row>
    <row r="2781" spans="1:9" x14ac:dyDescent="0.35">
      <c r="A2781">
        <v>44332</v>
      </c>
      <c r="B2781" s="1242">
        <v>45287</v>
      </c>
      <c r="C2781" s="1243">
        <v>0.49652777777777773</v>
      </c>
      <c r="D2781" t="s">
        <v>1131</v>
      </c>
      <c r="E2781" t="s">
        <v>1132</v>
      </c>
      <c r="F2781" t="s">
        <v>2657</v>
      </c>
      <c r="G2781" t="s">
        <v>2467</v>
      </c>
      <c r="H2781">
        <v>43.14</v>
      </c>
      <c r="I2781">
        <v>41.67</v>
      </c>
    </row>
    <row r="2782" spans="1:9" x14ac:dyDescent="0.35">
      <c r="A2782">
        <v>44333</v>
      </c>
      <c r="B2782" s="1242">
        <v>45287</v>
      </c>
      <c r="C2782" s="1243">
        <v>0.49652777777777773</v>
      </c>
      <c r="D2782" t="s">
        <v>1131</v>
      </c>
      <c r="E2782" t="s">
        <v>1132</v>
      </c>
      <c r="F2782" t="s">
        <v>2657</v>
      </c>
      <c r="G2782" t="s">
        <v>2472</v>
      </c>
      <c r="H2782">
        <v>43.13</v>
      </c>
      <c r="I2782">
        <v>41.66</v>
      </c>
    </row>
    <row r="2783" spans="1:9" x14ac:dyDescent="0.35">
      <c r="A2783">
        <v>44334</v>
      </c>
      <c r="B2783" s="1242">
        <v>45287</v>
      </c>
      <c r="C2783" s="1243">
        <v>0.49652777777777773</v>
      </c>
      <c r="D2783" t="s">
        <v>1131</v>
      </c>
      <c r="E2783" t="s">
        <v>1132</v>
      </c>
      <c r="F2783" t="s">
        <v>2657</v>
      </c>
      <c r="G2783" t="s">
        <v>2477</v>
      </c>
      <c r="H2783">
        <v>43.13</v>
      </c>
      <c r="I2783">
        <v>41.66</v>
      </c>
    </row>
    <row r="2784" spans="1:9" x14ac:dyDescent="0.35">
      <c r="A2784">
        <v>44335</v>
      </c>
      <c r="B2784" s="1242">
        <v>45287</v>
      </c>
      <c r="C2784" s="1243">
        <v>0.49652777777777773</v>
      </c>
      <c r="D2784" t="s">
        <v>1131</v>
      </c>
      <c r="E2784" t="s">
        <v>1132</v>
      </c>
      <c r="F2784" t="s">
        <v>2657</v>
      </c>
      <c r="G2784" t="s">
        <v>2482</v>
      </c>
      <c r="H2784">
        <v>43.12</v>
      </c>
      <c r="I2784">
        <v>41.65</v>
      </c>
    </row>
    <row r="2785" spans="1:9" x14ac:dyDescent="0.35">
      <c r="A2785">
        <v>44336</v>
      </c>
      <c r="B2785" s="1242">
        <v>45287</v>
      </c>
      <c r="C2785" s="1243">
        <v>0.49652777777777773</v>
      </c>
      <c r="D2785" t="s">
        <v>1131</v>
      </c>
      <c r="E2785" t="s">
        <v>1132</v>
      </c>
      <c r="F2785" t="s">
        <v>2657</v>
      </c>
      <c r="G2785" t="s">
        <v>2487</v>
      </c>
      <c r="H2785">
        <v>43.11</v>
      </c>
      <c r="I2785">
        <v>41.65</v>
      </c>
    </row>
    <row r="2786" spans="1:9" x14ac:dyDescent="0.35">
      <c r="A2786">
        <v>44337</v>
      </c>
      <c r="B2786" s="1242">
        <v>45287</v>
      </c>
      <c r="C2786" s="1243">
        <v>0.49652777777777773</v>
      </c>
      <c r="D2786" t="s">
        <v>1131</v>
      </c>
      <c r="E2786" t="s">
        <v>1132</v>
      </c>
      <c r="F2786" t="s">
        <v>2657</v>
      </c>
      <c r="G2786" t="s">
        <v>2492</v>
      </c>
      <c r="H2786">
        <v>43.11</v>
      </c>
      <c r="I2786">
        <v>41.64</v>
      </c>
    </row>
    <row r="2787" spans="1:9" x14ac:dyDescent="0.35">
      <c r="A2787">
        <v>44338</v>
      </c>
      <c r="B2787" s="1242">
        <v>45287</v>
      </c>
      <c r="C2787" s="1243">
        <v>0.49652777777777773</v>
      </c>
      <c r="D2787" t="s">
        <v>1131</v>
      </c>
      <c r="E2787" t="s">
        <v>1132</v>
      </c>
      <c r="F2787" t="s">
        <v>2657</v>
      </c>
      <c r="G2787" t="s">
        <v>2497</v>
      </c>
      <c r="H2787">
        <v>43.1</v>
      </c>
      <c r="I2787">
        <v>41.63</v>
      </c>
    </row>
    <row r="2788" spans="1:9" x14ac:dyDescent="0.35">
      <c r="A2788">
        <v>44339</v>
      </c>
      <c r="B2788" s="1242">
        <v>45287</v>
      </c>
      <c r="C2788" s="1243">
        <v>0.49652777777777773</v>
      </c>
      <c r="D2788" t="s">
        <v>1131</v>
      </c>
      <c r="E2788" t="s">
        <v>1132</v>
      </c>
      <c r="F2788" t="s">
        <v>2657</v>
      </c>
      <c r="G2788" t="s">
        <v>2502</v>
      </c>
      <c r="H2788">
        <v>43.09</v>
      </c>
      <c r="I2788">
        <v>41.63</v>
      </c>
    </row>
    <row r="2789" spans="1:9" x14ac:dyDescent="0.35">
      <c r="A2789">
        <v>44340</v>
      </c>
      <c r="B2789" s="1242">
        <v>45287</v>
      </c>
      <c r="C2789" s="1243">
        <v>0.49652777777777773</v>
      </c>
      <c r="D2789" t="s">
        <v>1131</v>
      </c>
      <c r="E2789" t="s">
        <v>1132</v>
      </c>
      <c r="F2789" t="s">
        <v>2657</v>
      </c>
      <c r="G2789" t="s">
        <v>2507</v>
      </c>
      <c r="H2789">
        <v>43.09</v>
      </c>
      <c r="I2789">
        <v>41.62</v>
      </c>
    </row>
    <row r="2790" spans="1:9" x14ac:dyDescent="0.35">
      <c r="A2790">
        <v>44341</v>
      </c>
      <c r="B2790" s="1242">
        <v>45287</v>
      </c>
      <c r="C2790" s="1243">
        <v>0.49652777777777773</v>
      </c>
      <c r="D2790" t="s">
        <v>1131</v>
      </c>
      <c r="E2790" t="s">
        <v>1132</v>
      </c>
      <c r="F2790" t="s">
        <v>2657</v>
      </c>
      <c r="G2790" t="s">
        <v>2512</v>
      </c>
      <c r="H2790">
        <v>43.08</v>
      </c>
      <c r="I2790">
        <v>41.61</v>
      </c>
    </row>
    <row r="2791" spans="1:9" x14ac:dyDescent="0.35">
      <c r="A2791">
        <v>44342</v>
      </c>
      <c r="B2791" s="1242">
        <v>45287</v>
      </c>
      <c r="C2791" s="1243">
        <v>0.49652777777777773</v>
      </c>
      <c r="D2791" t="s">
        <v>1131</v>
      </c>
      <c r="E2791" t="s">
        <v>1132</v>
      </c>
      <c r="F2791" t="s">
        <v>2657</v>
      </c>
      <c r="G2791" t="s">
        <v>3144</v>
      </c>
      <c r="H2791">
        <v>43.07</v>
      </c>
      <c r="I2791">
        <v>41.61</v>
      </c>
    </row>
    <row r="2792" spans="1:9" x14ac:dyDescent="0.35">
      <c r="A2792">
        <v>44343</v>
      </c>
      <c r="B2792" s="1242">
        <v>45287</v>
      </c>
      <c r="C2792" s="1243">
        <v>0.49652777777777773</v>
      </c>
      <c r="D2792" t="s">
        <v>1131</v>
      </c>
      <c r="E2792" t="s">
        <v>1132</v>
      </c>
      <c r="F2792" t="s">
        <v>2657</v>
      </c>
      <c r="G2792" t="s">
        <v>3145</v>
      </c>
      <c r="H2792">
        <v>43.07</v>
      </c>
      <c r="I2792">
        <v>41.6</v>
      </c>
    </row>
    <row r="2793" spans="1:9" x14ac:dyDescent="0.35">
      <c r="A2793">
        <v>44344</v>
      </c>
      <c r="B2793" s="1242">
        <v>45287</v>
      </c>
      <c r="C2793" s="1243">
        <v>0.49652777777777773</v>
      </c>
      <c r="D2793" t="s">
        <v>1131</v>
      </c>
      <c r="E2793" t="s">
        <v>1132</v>
      </c>
      <c r="F2793" t="s">
        <v>2657</v>
      </c>
      <c r="G2793" t="s">
        <v>3146</v>
      </c>
      <c r="H2793">
        <v>43.06</v>
      </c>
      <c r="I2793">
        <v>41.6</v>
      </c>
    </row>
    <row r="2794" spans="1:9" x14ac:dyDescent="0.35">
      <c r="A2794">
        <v>44345</v>
      </c>
      <c r="B2794" s="1242">
        <v>45287</v>
      </c>
      <c r="C2794" s="1243">
        <v>0.49652777777777773</v>
      </c>
      <c r="D2794" t="s">
        <v>1131</v>
      </c>
      <c r="E2794" t="s">
        <v>1132</v>
      </c>
      <c r="F2794" t="s">
        <v>2657</v>
      </c>
      <c r="G2794" t="s">
        <v>3147</v>
      </c>
      <c r="H2794">
        <v>43.06</v>
      </c>
      <c r="I2794">
        <v>41.59</v>
      </c>
    </row>
    <row r="2795" spans="1:9" x14ac:dyDescent="0.35">
      <c r="A2795">
        <v>44346</v>
      </c>
      <c r="B2795" s="1242">
        <v>45287</v>
      </c>
      <c r="C2795" s="1243">
        <v>0.49652777777777773</v>
      </c>
      <c r="D2795" t="s">
        <v>1131</v>
      </c>
      <c r="E2795" t="s">
        <v>1132</v>
      </c>
      <c r="F2795" t="s">
        <v>2657</v>
      </c>
      <c r="G2795" t="s">
        <v>3148</v>
      </c>
      <c r="H2795">
        <v>43.05</v>
      </c>
      <c r="I2795">
        <v>41.59</v>
      </c>
    </row>
    <row r="2796" spans="1:9" x14ac:dyDescent="0.35">
      <c r="A2796">
        <v>44347</v>
      </c>
      <c r="B2796" s="1242">
        <v>45287</v>
      </c>
      <c r="C2796" s="1243">
        <v>0.49652777777777773</v>
      </c>
      <c r="D2796" t="s">
        <v>1131</v>
      </c>
      <c r="E2796" t="s">
        <v>1132</v>
      </c>
      <c r="F2796" t="s">
        <v>2657</v>
      </c>
      <c r="G2796" t="s">
        <v>3149</v>
      </c>
      <c r="H2796">
        <v>43.04</v>
      </c>
      <c r="I2796">
        <v>41.58</v>
      </c>
    </row>
    <row r="2797" spans="1:9" x14ac:dyDescent="0.35">
      <c r="A2797">
        <v>44348</v>
      </c>
      <c r="B2797" s="1242">
        <v>45287</v>
      </c>
      <c r="C2797" s="1243">
        <v>0.49652777777777773</v>
      </c>
      <c r="D2797" t="s">
        <v>1131</v>
      </c>
      <c r="E2797" t="s">
        <v>1132</v>
      </c>
      <c r="F2797" t="s">
        <v>2657</v>
      </c>
      <c r="G2797" t="s">
        <v>3150</v>
      </c>
      <c r="H2797">
        <v>43.04</v>
      </c>
      <c r="I2797">
        <v>41.57</v>
      </c>
    </row>
    <row r="2798" spans="1:9" x14ac:dyDescent="0.35">
      <c r="A2798">
        <v>44349</v>
      </c>
      <c r="B2798" s="1242">
        <v>45287</v>
      </c>
      <c r="C2798" s="1243">
        <v>0.49652777777777773</v>
      </c>
      <c r="D2798" t="s">
        <v>1131</v>
      </c>
      <c r="E2798" t="s">
        <v>1132</v>
      </c>
      <c r="F2798" t="s">
        <v>2657</v>
      </c>
      <c r="G2798" t="s">
        <v>3151</v>
      </c>
      <c r="H2798" s="1245">
        <v>17.579999999999998</v>
      </c>
      <c r="I2798" s="1245">
        <v>15.96</v>
      </c>
    </row>
    <row r="2799" spans="1:9" x14ac:dyDescent="0.35">
      <c r="A2799">
        <v>44350</v>
      </c>
      <c r="B2799" s="1242">
        <v>45287</v>
      </c>
      <c r="C2799" s="1243">
        <v>0.49652777777777773</v>
      </c>
      <c r="D2799" t="s">
        <v>1131</v>
      </c>
      <c r="E2799" t="s">
        <v>1132</v>
      </c>
      <c r="F2799" t="s">
        <v>2657</v>
      </c>
      <c r="G2799" t="s">
        <v>2536</v>
      </c>
      <c r="H2799" s="1245">
        <v>17.579999999999998</v>
      </c>
      <c r="I2799" s="1245">
        <v>15.96</v>
      </c>
    </row>
    <row r="2800" spans="1:9" x14ac:dyDescent="0.35">
      <c r="A2800">
        <v>44351</v>
      </c>
      <c r="B2800" s="1242">
        <v>45287</v>
      </c>
      <c r="C2800" s="1243">
        <v>0.49652777777777773</v>
      </c>
      <c r="D2800" t="s">
        <v>1131</v>
      </c>
      <c r="E2800" t="s">
        <v>1132</v>
      </c>
      <c r="F2800" t="s">
        <v>2657</v>
      </c>
      <c r="G2800" t="s">
        <v>2537</v>
      </c>
      <c r="H2800" s="1245">
        <v>17.579999999999998</v>
      </c>
      <c r="I2800" s="1245">
        <v>15.96</v>
      </c>
    </row>
    <row r="2801" spans="1:9" x14ac:dyDescent="0.35">
      <c r="A2801">
        <v>44352</v>
      </c>
      <c r="B2801" s="1242">
        <v>45287</v>
      </c>
      <c r="C2801" s="1243">
        <v>0.49652777777777773</v>
      </c>
      <c r="D2801" t="s">
        <v>1131</v>
      </c>
      <c r="E2801" t="s">
        <v>1132</v>
      </c>
      <c r="F2801" t="s">
        <v>2657</v>
      </c>
      <c r="G2801" t="s">
        <v>2538</v>
      </c>
      <c r="H2801" s="1245">
        <v>17.579999999999998</v>
      </c>
      <c r="I2801" s="1245">
        <v>15.96</v>
      </c>
    </row>
    <row r="2802" spans="1:9" x14ac:dyDescent="0.35">
      <c r="A2802">
        <v>44353</v>
      </c>
      <c r="B2802" s="1242">
        <v>45287</v>
      </c>
      <c r="C2802" s="1243">
        <v>0.49652777777777773</v>
      </c>
      <c r="D2802" t="s">
        <v>1131</v>
      </c>
      <c r="E2802" t="s">
        <v>1132</v>
      </c>
      <c r="F2802" t="s">
        <v>2657</v>
      </c>
      <c r="G2802" t="s">
        <v>3152</v>
      </c>
      <c r="H2802" s="1245">
        <v>17.579999999999998</v>
      </c>
      <c r="I2802" s="1245">
        <v>15.96</v>
      </c>
    </row>
    <row r="2803" spans="1:9" x14ac:dyDescent="0.35">
      <c r="A2803">
        <v>44354</v>
      </c>
      <c r="B2803" s="1242">
        <v>45287</v>
      </c>
      <c r="C2803" s="1243">
        <v>0.49652777777777773</v>
      </c>
      <c r="D2803" t="s">
        <v>1131</v>
      </c>
      <c r="E2803" t="s">
        <v>1132</v>
      </c>
      <c r="F2803" t="s">
        <v>2657</v>
      </c>
      <c r="G2803" t="s">
        <v>3153</v>
      </c>
      <c r="H2803" s="1245">
        <v>12.57</v>
      </c>
      <c r="I2803" s="1245">
        <v>11.66</v>
      </c>
    </row>
    <row r="2804" spans="1:9" x14ac:dyDescent="0.35">
      <c r="A2804">
        <v>44355</v>
      </c>
      <c r="B2804" s="1242">
        <v>45287</v>
      </c>
      <c r="C2804" s="1243">
        <v>0.49652777777777773</v>
      </c>
      <c r="D2804" t="s">
        <v>1131</v>
      </c>
      <c r="E2804" t="s">
        <v>1132</v>
      </c>
      <c r="F2804" t="s">
        <v>2657</v>
      </c>
      <c r="G2804" t="s">
        <v>2548</v>
      </c>
      <c r="H2804" s="1245">
        <v>12.75</v>
      </c>
      <c r="I2804" s="1245">
        <v>11.83</v>
      </c>
    </row>
    <row r="2805" spans="1:9" x14ac:dyDescent="0.35">
      <c r="A2805">
        <v>44356</v>
      </c>
      <c r="B2805" s="1242">
        <v>45287</v>
      </c>
      <c r="C2805" s="1243">
        <v>0.49652777777777773</v>
      </c>
      <c r="D2805" t="s">
        <v>1131</v>
      </c>
      <c r="E2805" t="s">
        <v>1132</v>
      </c>
      <c r="F2805" t="s">
        <v>2657</v>
      </c>
      <c r="G2805" t="s">
        <v>2550</v>
      </c>
      <c r="H2805" s="1245">
        <v>12.94</v>
      </c>
      <c r="I2805" s="1245">
        <v>12</v>
      </c>
    </row>
    <row r="2806" spans="1:9" x14ac:dyDescent="0.35">
      <c r="A2806">
        <v>44357</v>
      </c>
      <c r="B2806" s="1242">
        <v>45287</v>
      </c>
      <c r="C2806" s="1243">
        <v>0.49652777777777773</v>
      </c>
      <c r="D2806" t="s">
        <v>1131</v>
      </c>
      <c r="E2806" t="s">
        <v>1132</v>
      </c>
      <c r="F2806" t="s">
        <v>2657</v>
      </c>
      <c r="G2806" t="s">
        <v>2552</v>
      </c>
      <c r="H2806" s="1245">
        <v>13.12</v>
      </c>
      <c r="I2806" s="1245">
        <v>12.17</v>
      </c>
    </row>
    <row r="2807" spans="1:9" x14ac:dyDescent="0.35">
      <c r="A2807">
        <v>44358</v>
      </c>
      <c r="B2807" s="1242">
        <v>45287</v>
      </c>
      <c r="C2807" s="1243">
        <v>0.49652777777777773</v>
      </c>
      <c r="D2807" t="s">
        <v>1131</v>
      </c>
      <c r="E2807" t="s">
        <v>1132</v>
      </c>
      <c r="F2807" t="s">
        <v>2</v>
      </c>
      <c r="G2807" t="s">
        <v>1149</v>
      </c>
      <c r="H2807" s="1244">
        <v>12250</v>
      </c>
      <c r="I2807" s="1244">
        <v>3320</v>
      </c>
    </row>
    <row r="2808" spans="1:9" x14ac:dyDescent="0.35">
      <c r="A2808">
        <v>44359</v>
      </c>
      <c r="B2808" s="1242">
        <v>45287</v>
      </c>
      <c r="C2808" s="1243">
        <v>0.49652777777777773</v>
      </c>
      <c r="D2808" t="s">
        <v>1131</v>
      </c>
      <c r="E2808" t="s">
        <v>1132</v>
      </c>
      <c r="F2808" t="s">
        <v>2657</v>
      </c>
      <c r="G2808" t="s">
        <v>3154</v>
      </c>
      <c r="H2808" s="1245">
        <v>13.31</v>
      </c>
      <c r="I2808" s="1245">
        <v>12.34</v>
      </c>
    </row>
    <row r="2809" spans="1:9" s="1241" customFormat="1" x14ac:dyDescent="0.35">
      <c r="A2809" s="1241">
        <v>44360</v>
      </c>
      <c r="B2809" s="1247">
        <v>45287</v>
      </c>
      <c r="C2809" s="1248">
        <v>0.49652777777777773</v>
      </c>
      <c r="D2809" s="1241" t="s">
        <v>1131</v>
      </c>
      <c r="E2809" s="1241" t="s">
        <v>1132</v>
      </c>
      <c r="F2809" s="1241" t="s">
        <v>2</v>
      </c>
      <c r="G2809" s="1241" t="s">
        <v>1151</v>
      </c>
      <c r="H2809" s="1241">
        <v>250</v>
      </c>
      <c r="I2809" s="1241">
        <v>70</v>
      </c>
    </row>
    <row r="2811" spans="1:9" x14ac:dyDescent="0.35">
      <c r="A2811" t="s">
        <v>3155</v>
      </c>
    </row>
  </sheetData>
  <customSheetViews>
    <customSheetView guid="{AEB6CCF5-4429-48DA-867B-58761C94C6F2}">
      <selection activeCell="B2812" sqref="B2812"/>
      <pageMargins left="0" right="0" top="0" bottom="0" header="0" footer="0"/>
    </customSheetView>
    <customSheetView guid="{C4DAD7F8-47C6-4127-9A46-A993B7B9C81A}">
      <selection activeCell="B2812" sqref="B2812"/>
      <pageMargins left="0" right="0" top="0" bottom="0" header="0" footer="0"/>
    </customSheetView>
    <customSheetView guid="{3BF24E96-6DC5-4C44-95BA-F3C989ECD277}">
      <selection activeCell="B2812" sqref="B2812"/>
      <pageMargins left="0" right="0" top="0" bottom="0" header="0" footer="0"/>
    </customSheetView>
    <customSheetView guid="{4144C77C-55F3-4C13-A3EB-FD414C1C7F21}">
      <selection activeCell="B2812" sqref="B2812"/>
      <pageMargins left="0" right="0" top="0" bottom="0" header="0" footer="0"/>
    </customSheetView>
  </customSheetViews>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TMKLRPageApprovedBy xmlns="d7437bbb-2d46-4493-8836-0c5f5c95864b">
      <UserInfo>
        <DisplayName/>
        <AccountId xsi:nil="true"/>
        <AccountType/>
      </UserInfo>
    </STMKLRPageApprovedBy>
    <TaxCatchAll xmlns="d7437bbb-2d46-4493-8836-0c5f5c95864b">
      <Value>20</Value>
      <Value>10</Value>
    </TaxCatchAll>
    <STMKLRPosition xmlns="d7437bbb-2d46-4493-8836-0c5f5c95864b" xsi:nil="true"/>
    <STMKLRPageContact xmlns="d7437bbb-2d46-4493-8836-0c5f5c95864b">
      <UserInfo>
        <DisplayName/>
        <AccountId xsi:nil="true"/>
        <AccountType/>
      </UserInfo>
    </STMKLRPageContact>
    <ed1e61f632e148109fba15a5f0d6c34e xmlns="d7437bbb-2d46-4493-8836-0c5f5c95864b">
      <Terms xmlns="http://schemas.microsoft.com/office/infopath/2007/PartnerControls">
        <TermInfo xmlns="http://schemas.microsoft.com/office/infopath/2007/PartnerControls">
          <TermName xmlns="http://schemas.microsoft.com/office/infopath/2007/PartnerControls">Referat Pflegemanagement (ABT08-6.0)</TermName>
          <TermId xmlns="http://schemas.microsoft.com/office/infopath/2007/PartnerControls">e172f8e2-f7bd-4678-9ffc-a2e8ae0b40fd</TermId>
        </TermInfo>
      </Terms>
    </ed1e61f632e148109fba15a5f0d6c34e>
    <IconOverlay xmlns="http://schemas.microsoft.com/sharepoint/v4" xsi:nil="true"/>
    <g10fcaa9ba614022bef7c3ff9cec2cec xmlns="d7437bbb-2d46-4493-8836-0c5f5c95864b">
      <Terms xmlns="http://schemas.microsoft.com/office/infopath/2007/PartnerControls"/>
    </g10fcaa9ba614022bef7c3ff9cec2cec>
    <STMKLROEDocumentDocType xmlns="d7437bbb-2d46-4493-8836-0c5f5c95864b">Allgemeines Dokument</STMKLROEDocumentDocType>
    <STMKLRPageApprovalDate xmlns="d7437bbb-2d46-4493-8836-0c5f5c95864b" xsi:nil="true"/>
    <ma969ee1c8414e5990be9d34ae1806ec xmlns="d7437bbb-2d46-4493-8836-0c5f5c95864b">
      <Terms xmlns="http://schemas.microsoft.com/office/infopath/2007/PartnerControls"/>
    </ma969ee1c8414e5990be9d34ae1806ec>
    <STMKLRApproval xmlns="d7437bbb-2d46-4493-8836-0c5f5c95864b">
      <UserInfo>
        <DisplayName/>
        <AccountId xsi:nil="true"/>
        <AccountType/>
      </UserInfo>
    </STMKLRApproval>
    <STMKLRPageApprovalDate2 xmlns="d7437bbb-2d46-4493-8836-0c5f5c95864b" xsi:nil="true"/>
    <a68404998faa46b782a92bff4e90bc44 xmlns="d7437bbb-2d46-4493-8836-0c5f5c95864b">
      <Terms xmlns="http://schemas.microsoft.com/office/infopath/2007/PartnerControls">
        <TermInfo xmlns="http://schemas.microsoft.com/office/infopath/2007/PartnerControls">
          <TermName xmlns="http://schemas.microsoft.com/office/infopath/2007/PartnerControls">Abteilung 8 Gesundheit und Pflege (ABT08)</TermName>
          <TermId xmlns="http://schemas.microsoft.com/office/infopath/2007/PartnerControls">ba337ee5-e0d1-4a5b-b42c-4863500b7d5f</TermId>
        </TermInfo>
      </Terms>
    </a68404998faa46b782a92bff4e90bc44>
    <f6d2354ee20245edb2dbc5cf1e514b79 xmlns="d7437bbb-2d46-4493-8836-0c5f5c95864b">
      <Terms xmlns="http://schemas.microsoft.com/office/infopath/2007/PartnerControls"/>
    </f6d2354ee20245edb2dbc5cf1e514b79>
    <STMKLRApproval2 xmlns="d7437bbb-2d46-4493-8836-0c5f5c95864b">
      <UserInfo>
        <DisplayName/>
        <AccountId xsi:nil="true"/>
        <AccountType/>
      </UserInfo>
    </STMKLRApproval2>
    <STMKLRPageApprovedBy2 xmlns="d7437bbb-2d46-4493-8836-0c5f5c95864b">
      <UserInfo>
        <DisplayName/>
        <AccountId xsi:nil="true"/>
        <AccountType/>
      </UserInfo>
    </STMKLRPageApprovedBy2>
  </documentManagement>
</p:properties>
</file>

<file path=customXml/item2.xml><?xml version="1.0" encoding="utf-8"?>
<?mso-contentType ?>
<spe:Receivers xmlns:spe="http://schemas.microsoft.com/sharepoint/events">
  <Receiver>
    <Name>STMKLRItemAdded</Name>
    <Synchronization>Synchronous</Synchronization>
    <Type>10001</Type>
    <SequenceNumber>10000</SequenceNumber>
    <Url/>
    <Assembly>stmklr.meins.Fundamentals, Version=1.0.0.0, Culture=neutral, PublicKeyToken=7e5748380c0795d0</Assembly>
    <Class>stmklr.meins.Fundamentals.AutomaticTaggingEventReceiver.AutomaticTaggingEventReceiver</Class>
    <Data/>
    <Filter/>
  </Receiver>
  <Receiver>
    <Name>STMKLRItemUpdated</Name>
    <Synchronization>Asynchronous</Synchronization>
    <Type>10002</Type>
    <SequenceNumber>10000</SequenceNumber>
    <Url/>
    <Assembly>stmklr.meins.Fundamentals, Version=1.0.0.0, Culture=neutral, PublicKeyToken=7e5748380c0795d0</Assembly>
    <Class>stmklr.meins.Fundamentals.AutomaticTaggingEventReceiver.AutomaticTaggingEventReceiver</Class>
    <Data/>
    <Filter/>
  </Receiver>
</spe:Receivers>
</file>

<file path=customXml/item3.xml><?xml version="1.0" encoding="utf-8"?>
<ct:contentTypeSchema xmlns:ct="http://schemas.microsoft.com/office/2006/metadata/contentType" xmlns:ma="http://schemas.microsoft.com/office/2006/metadata/properties/metaAttributes" ct:_="" ma:_="" ma:contentTypeName="OE Dokument" ma:contentTypeID="0x010100D994AA1D7C414BB98001F63F6A79DFD200108BDF8002094FF3AA724EF6FE3EC6950300D6FFAE078AFA174BACBEC602BA3A87FE" ma:contentTypeVersion="392" ma:contentTypeDescription="" ma:contentTypeScope="" ma:versionID="7cc14a00d5be855a86855b39be2c44d6">
  <xsd:schema xmlns:xsd="http://www.w3.org/2001/XMLSchema" xmlns:xs="http://www.w3.org/2001/XMLSchema" xmlns:p="http://schemas.microsoft.com/office/2006/metadata/properties" xmlns:ns2="d7437bbb-2d46-4493-8836-0c5f5c95864b" xmlns:ns3="http://schemas.microsoft.com/sharepoint/v4" targetNamespace="http://schemas.microsoft.com/office/2006/metadata/properties" ma:root="true" ma:fieldsID="b3fc90dd27dfd7f2b88a3de0d81af417" ns2:_="" ns3:_="">
    <xsd:import namespace="d7437bbb-2d46-4493-8836-0c5f5c95864b"/>
    <xsd:import namespace="http://schemas.microsoft.com/sharepoint/v4"/>
    <xsd:element name="properties">
      <xsd:complexType>
        <xsd:sequence>
          <xsd:element name="documentManagement">
            <xsd:complexType>
              <xsd:all>
                <xsd:element ref="ns2:STMKLROEDocumentDocType" minOccurs="0"/>
                <xsd:element ref="ns2:STMKLRPageContact" minOccurs="0"/>
                <xsd:element ref="ns2:STMKLRPosition" minOccurs="0"/>
                <xsd:element ref="ns2:STMKLRPageApprovedBy" minOccurs="0"/>
                <xsd:element ref="ns2:STMKLRPageApprovalDate" minOccurs="0"/>
                <xsd:element ref="ns2:STMKLRPageApprovedBy2" minOccurs="0"/>
                <xsd:element ref="ns2:STMKLRPageApprovalDate2" minOccurs="0"/>
                <xsd:element ref="ns2:STMKLRApproval" minOccurs="0"/>
                <xsd:element ref="ns2:STMKLRApproval2" minOccurs="0"/>
                <xsd:element ref="ns2:ma969ee1c8414e5990be9d34ae1806ec" minOccurs="0"/>
                <xsd:element ref="ns2:TaxCatchAllLabel" minOccurs="0"/>
                <xsd:element ref="ns2:TaxCatchAll" minOccurs="0"/>
                <xsd:element ref="ns2:ed1e61f632e148109fba15a5f0d6c34e" minOccurs="0"/>
                <xsd:element ref="ns2:f6d2354ee20245edb2dbc5cf1e514b79" minOccurs="0"/>
                <xsd:element ref="ns2:a68404998faa46b782a92bff4e90bc44" minOccurs="0"/>
                <xsd:element ref="ns2:g10fcaa9ba614022bef7c3ff9cec2cec" minOccurs="0"/>
                <xsd:element ref="ns3: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437bbb-2d46-4493-8836-0c5f5c95864b" elementFormDefault="qualified">
    <xsd:import namespace="http://schemas.microsoft.com/office/2006/documentManagement/types"/>
    <xsd:import namespace="http://schemas.microsoft.com/office/infopath/2007/PartnerControls"/>
    <xsd:element name="STMKLROEDocumentDocType" ma:index="2" nillable="true" ma:displayName="Dokumentenart" ma:default="Allgemeines Dokument" ma:internalName="STMKLROEDocumentDocType" ma:readOnly="false">
      <xsd:simpleType>
        <xsd:restriction base="dms:Choice">
          <xsd:enumeration value="Allgemeines Dokument"/>
          <xsd:enumeration value="Bericht"/>
          <xsd:enumeration value="Dienstanweisung"/>
          <xsd:enumeration value="Konzept"/>
          <xsd:enumeration value="Protokoll"/>
          <xsd:enumeration value="Schulungsunterlage"/>
          <xsd:enumeration value="Technisches Dokument"/>
        </xsd:restriction>
      </xsd:simpleType>
    </xsd:element>
    <xsd:element name="STMKLRPageContact" ma:index="4" nillable="true" ma:displayName="Kontakt für Inhalt" ma:internalName="STMKLRPageContact"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MKLRPosition" ma:index="7" nillable="true" ma:displayName="Sortierung" ma:internalName="STMKLRPosition" ma:readOnly="false">
      <xsd:simpleType>
        <xsd:restriction base="dms:Number"/>
      </xsd:simpleType>
    </xsd:element>
    <xsd:element name="STMKLRPageApprovedBy" ma:index="9" nillable="true" ma:displayName="Freigegeben von" ma:internalName="STMKLRPageApprovedBy"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MKLRPageApprovalDate" ma:index="10" nillable="true" ma:displayName="Freigegeben am" ma:format="DateTime" ma:internalName="STMKLRPageApprovalDate" ma:readOnly="false">
      <xsd:simpleType>
        <xsd:restriction base="dms:DateTime"/>
      </xsd:simpleType>
    </xsd:element>
    <xsd:element name="STMKLRPageApprovedBy2" ma:index="11" nillable="true" ma:displayName="Freigegeben von 2" ma:internalName="STMKLRPageApprovedBy2"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MKLRPageApprovalDate2" ma:index="12" nillable="true" ma:displayName="Freigegeben am 2" ma:format="DateTime" ma:internalName="STMKLRPageApprovalDate2" ma:readOnly="false">
      <xsd:simpleType>
        <xsd:restriction base="dms:DateTime"/>
      </xsd:simpleType>
    </xsd:element>
    <xsd:element name="STMKLRApproval" ma:index="13" nillable="true" ma:displayName="Zur Freigabe" ma:internalName="STMKLRApproval"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MKLRApproval2" ma:index="14" nillable="true" ma:displayName="Zur Freigabe 2" ma:internalName="STMKLRApproval2"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a969ee1c8414e5990be9d34ae1806ec" ma:index="16" nillable="true" ma:taxonomy="true" ma:internalName="ma969ee1c8414e5990be9d34ae1806ec" ma:taxonomyFieldName="STMKLRApp" ma:displayName="Anwendung" ma:readOnly="false" ma:fieldId="{6a969ee1-c841-4e59-90be-9d34ae1806ec}" ma:sspId="1125e317-9086-468d-8a21-16f2b8d180ac" ma:termSetId="f79ac112-801d-4db5-adc2-f9736c5112a2" ma:anchorId="00000000-0000-0000-0000-000000000000" ma:open="false" ma:isKeyword="false">
      <xsd:complexType>
        <xsd:sequence>
          <xsd:element ref="pc:Terms" minOccurs="0" maxOccurs="1"/>
        </xsd:sequence>
      </xsd:complexType>
    </xsd:element>
    <xsd:element name="TaxCatchAllLabel" ma:index="19" nillable="true" ma:displayName="Taxonomy Catch All Column1" ma:hidden="true" ma:list="{b81a12da-1e93-4617-8333-06a9fd9f052c}" ma:internalName="TaxCatchAllLabel" ma:readOnly="true" ma:showField="CatchAllDataLabel" ma:web="d7437bbb-2d46-4493-8836-0c5f5c95864b">
      <xsd:complexType>
        <xsd:complexContent>
          <xsd:extension base="dms:MultiChoiceLookup">
            <xsd:sequence>
              <xsd:element name="Value" type="dms:Lookup" maxOccurs="unbounded" minOccurs="0" nillable="true"/>
            </xsd:sequence>
          </xsd:extension>
        </xsd:complexContent>
      </xsd:complexType>
    </xsd:element>
    <xsd:element name="TaxCatchAll" ma:index="24" nillable="true" ma:displayName="Taxonomy Catch All Column" ma:hidden="true" ma:list="{b81a12da-1e93-4617-8333-06a9fd9f052c}" ma:internalName="TaxCatchAll" ma:showField="CatchAllData" ma:web="d7437bbb-2d46-4493-8836-0c5f5c95864b">
      <xsd:complexType>
        <xsd:complexContent>
          <xsd:extension base="dms:MultiChoiceLookup">
            <xsd:sequence>
              <xsd:element name="Value" type="dms:Lookup" maxOccurs="unbounded" minOccurs="0" nillable="true"/>
            </xsd:sequence>
          </xsd:extension>
        </xsd:complexContent>
      </xsd:complexType>
    </xsd:element>
    <xsd:element name="ed1e61f632e148109fba15a5f0d6c34e" ma:index="25" nillable="true" ma:taxonomy="true" ma:internalName="ed1e61f632e148109fba15a5f0d6c34e" ma:taxonomyFieldName="STMKLRPageOE" ma:displayName="Organisationseinheit" ma:readOnly="false" ma:fieldId="{ed1e61f6-32e1-4810-9fba-15a5f0d6c34e}" ma:sspId="1125e317-9086-468d-8a21-16f2b8d180ac" ma:termSetId="9fff79f6-126b-4c49-a702-208f5292e38a" ma:anchorId="00000000-0000-0000-0000-000000000000" ma:open="false" ma:isKeyword="false">
      <xsd:complexType>
        <xsd:sequence>
          <xsd:element ref="pc:Terms" minOccurs="0" maxOccurs="1"/>
        </xsd:sequence>
      </xsd:complexType>
    </xsd:element>
    <xsd:element name="f6d2354ee20245edb2dbc5cf1e514b79" ma:index="26" nillable="true" ma:taxonomy="true" ma:internalName="f6d2354ee20245edb2dbc5cf1e514b79" ma:taxonomyFieldName="STMKLRTopics" ma:displayName="Themen" ma:readOnly="false" ma:fieldId="{f6d2354e-e202-45ed-b2db-c5cf1e514b79}" ma:sspId="1125e317-9086-468d-8a21-16f2b8d180ac" ma:termSetId="9a17e848-37f6-4ce1-a108-844c5100bb83" ma:anchorId="00000000-0000-0000-0000-000000000000" ma:open="false" ma:isKeyword="false">
      <xsd:complexType>
        <xsd:sequence>
          <xsd:element ref="pc:Terms" minOccurs="0" maxOccurs="1"/>
        </xsd:sequence>
      </xsd:complexType>
    </xsd:element>
    <xsd:element name="a68404998faa46b782a92bff4e90bc44" ma:index="27" nillable="true" ma:taxonomy="true" ma:internalName="a68404998faa46b782a92bff4e90bc44" ma:taxonomyFieldName="STMKLOERoot" ma:displayName="OE der ersten Ebene" ma:readOnly="false" ma:fieldId="{a6840499-8faa-46b7-82a9-2bff4e90bc44}" ma:sspId="1125e317-9086-468d-8a21-16f2b8d180ac" ma:termSetId="9fff79f6-126b-4c49-a702-208f5292e38a" ma:anchorId="00000000-0000-0000-0000-000000000000" ma:open="false" ma:isKeyword="false">
      <xsd:complexType>
        <xsd:sequence>
          <xsd:element ref="pc:Terms" minOccurs="0" maxOccurs="1"/>
        </xsd:sequence>
      </xsd:complexType>
    </xsd:element>
    <xsd:element name="g10fcaa9ba614022bef7c3ff9cec2cec" ma:index="28" nillable="true" ma:taxonomy="true" ma:internalName="g10fcaa9ba614022bef7c3ff9cec2cec" ma:taxonomyFieldName="STMKLRServiceGroups" ma:displayName="Leistungsgruppen" ma:readOnly="false" ma:fieldId="{010fcaa9-ba61-4022-bef7-c3ff9cec2cec}" ma:sspId="1125e317-9086-468d-8a21-16f2b8d180ac" ma:termSetId="b47e2be9-6343-49c7-bc59-572b4ef290d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Inhaltstyp"/>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D0FBEE-F37E-4208-948D-1AD2149C231B}">
  <ds:schemaRefs>
    <ds:schemaRef ds:uri="http://schemas.microsoft.com/office/infopath/2007/PartnerControls"/>
    <ds:schemaRef ds:uri="http://purl.org/dc/elements/1.1/"/>
    <ds:schemaRef ds:uri="http://schemas.microsoft.com/office/2006/metadata/properties"/>
    <ds:schemaRef ds:uri="http://purl.org/dc/terms/"/>
    <ds:schemaRef ds:uri="55ce54fa-e7ca-4356-8427-5d711ef12f53"/>
    <ds:schemaRef ds:uri="http://schemas.microsoft.com/office/2006/documentManagement/types"/>
    <ds:schemaRef ds:uri="3205b373-cd59-48ae-ada6-e6f9f8570c9a"/>
    <ds:schemaRef ds:uri="http://schemas.openxmlformats.org/package/2006/metadata/core-properties"/>
    <ds:schemaRef ds:uri="http://www.w3.org/XML/1998/namespace"/>
    <ds:schemaRef ds:uri="http://purl.org/dc/dcmitype/"/>
    <ds:schemaRef ds:uri="d7437bbb-2d46-4493-8836-0c5f5c95864b"/>
    <ds:schemaRef ds:uri="http://schemas.microsoft.com/sharepoint/v4"/>
  </ds:schemaRefs>
</ds:datastoreItem>
</file>

<file path=customXml/itemProps2.xml><?xml version="1.0" encoding="utf-8"?>
<ds:datastoreItem xmlns:ds="http://schemas.openxmlformats.org/officeDocument/2006/customXml" ds:itemID="{56233EFB-5595-49CC-8AED-A63B433EACA0}">
  <ds:schemaRefs>
    <ds:schemaRef ds:uri="http://schemas.microsoft.com/sharepoint/events"/>
  </ds:schemaRefs>
</ds:datastoreItem>
</file>

<file path=customXml/itemProps3.xml><?xml version="1.0" encoding="utf-8"?>
<ds:datastoreItem xmlns:ds="http://schemas.openxmlformats.org/officeDocument/2006/customXml" ds:itemID="{96A5DDD4-7AFE-4F2C-ACF2-FEFAF41026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437bbb-2d46-4493-8836-0c5f5c95864b"/>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7E99D503-0399-4E92-BCAD-250800109EE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22</vt:i4>
      </vt:variant>
      <vt:variant>
        <vt:lpstr>Benannte Bereiche</vt:lpstr>
      </vt:variant>
      <vt:variant>
        <vt:i4>12</vt:i4>
      </vt:variant>
    </vt:vector>
  </HeadingPairs>
  <TitlesOfParts>
    <vt:vector size="34" baseType="lpstr">
      <vt:lpstr>Hauptmenü</vt:lpstr>
      <vt:lpstr>Kalkulation</vt:lpstr>
      <vt:lpstr>Preisliste</vt:lpstr>
      <vt:lpstr>Hintergrund</vt:lpstr>
      <vt:lpstr>Analysebereich</vt:lpstr>
      <vt:lpstr>Tabelle1</vt:lpstr>
      <vt:lpstr>Budgetprognose</vt:lpstr>
      <vt:lpstr>Tagsatz</vt:lpstr>
      <vt:lpstr>Aufschlüsselung</vt:lpstr>
      <vt:lpstr>Tagsatz1</vt:lpstr>
      <vt:lpstr>Tagsatz2</vt:lpstr>
      <vt:lpstr>Tagsatz3</vt:lpstr>
      <vt:lpstr>Preise</vt:lpstr>
      <vt:lpstr>Einstellungen</vt:lpstr>
      <vt:lpstr>Kostenträger</vt:lpstr>
      <vt:lpstr>Personal</vt:lpstr>
      <vt:lpstr>Präsenzmodell</vt:lpstr>
      <vt:lpstr>Kollektivverträge</vt:lpstr>
      <vt:lpstr>Heimliste</vt:lpstr>
      <vt:lpstr>Immobilien</vt:lpstr>
      <vt:lpstr>Jahresarbeitszeitmodelle</vt:lpstr>
      <vt:lpstr>Tabelle2</vt:lpstr>
      <vt:lpstr>BAGS_Ö</vt:lpstr>
      <vt:lpstr>BAGS_St</vt:lpstr>
      <vt:lpstr>Baujahre</vt:lpstr>
      <vt:lpstr>Preise!Druckbereich</vt:lpstr>
      <vt:lpstr>Tagsatz!Druckbereich</vt:lpstr>
      <vt:lpstr>Tagsatz1!Druckbereich</vt:lpstr>
      <vt:lpstr>Tagsatz2!Druckbereich</vt:lpstr>
      <vt:lpstr>Tagsatz3!Druckbereich</vt:lpstr>
      <vt:lpstr>Gestehung</vt:lpstr>
      <vt:lpstr>Gestehung2</vt:lpstr>
      <vt:lpstr>Privat_KA</vt:lpstr>
      <vt:lpstr>Prozent</vt:lpstr>
    </vt:vector>
  </TitlesOfParts>
  <Manager/>
  <Company>JOANNEUM RESEARCH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NPF-Rechner</dc:title>
  <dc:subject>Preiskalkulation für Pflegeheime</dc:subject>
  <dc:creator>Smart Software GmbH, Graz</dc:creator>
  <cp:keywords>Tagsatz Kalkulation</cp:keywords>
  <dc:description/>
  <cp:lastModifiedBy>Kaufmann Philipp</cp:lastModifiedBy>
  <cp:revision/>
  <dcterms:created xsi:type="dcterms:W3CDTF">2013-06-05T09:22:35Z</dcterms:created>
  <dcterms:modified xsi:type="dcterms:W3CDTF">2026-10-24T13:09:42Z</dcterms:modified>
  <cp:category>Pflegemanagement</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leName">
    <vt:lpwstr/>
  </property>
  <property fmtid="{D5CDD505-2E9C-101B-9397-08002B2CF9AE}" pid="3" name="ContentTypeId">
    <vt:lpwstr>0x010100D994AA1D7C414BB98001F63F6A79DFD200108BDF8002094FF3AA724EF6FE3EC6950300D6FFAE078AFA174BACBEC602BA3A87FE</vt:lpwstr>
  </property>
  <property fmtid="{D5CDD505-2E9C-101B-9397-08002B2CF9AE}" pid="4" name="STMKLRPageOE">
    <vt:lpwstr>20;#Referat Pflegemanagement (ABT08-6.0)|e172f8e2-f7bd-4678-9ffc-a2e8ae0b40fd</vt:lpwstr>
  </property>
  <property fmtid="{D5CDD505-2E9C-101B-9397-08002B2CF9AE}" pid="5" name="STMKLRServiceGroups">
    <vt:lpwstr/>
  </property>
  <property fmtid="{D5CDD505-2E9C-101B-9397-08002B2CF9AE}" pid="6" name="STMKLRApp">
    <vt:lpwstr/>
  </property>
  <property fmtid="{D5CDD505-2E9C-101B-9397-08002B2CF9AE}" pid="7" name="STMKLRTopics">
    <vt:lpwstr/>
  </property>
  <property fmtid="{D5CDD505-2E9C-101B-9397-08002B2CF9AE}" pid="8" name="STMKLOERoot">
    <vt:lpwstr>10;#Abteilung 8 Gesundheit und Pflege (ABT08)|ba337ee5-e0d1-4a5b-b42c-4863500b7d5f</vt:lpwstr>
  </property>
</Properties>
</file>